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/>
  <mc:AlternateContent xmlns:mc="http://schemas.openxmlformats.org/markup-compatibility/2006">
    <mc:Choice Requires="x15">
      <x15ac:absPath xmlns:x15ac="http://schemas.microsoft.com/office/spreadsheetml/2010/11/ac" url="G:\.shortcut-targets-by-id\1krhnBA0-4gyRSt9JS2emQsYhn-S53buh\Master Servicing\BURSAS\FID 234036\CREDITO X CREDITO\2023\"/>
    </mc:Choice>
  </mc:AlternateContent>
  <xr:revisionPtr revIDLastSave="0" documentId="13_ncr:1_{D9418AAA-23CC-4C4F-BF0B-305251C9F39F}" xr6:coauthVersionLast="47" xr6:coauthVersionMax="47" xr10:uidLastSave="{00000000-0000-0000-0000-000000000000}"/>
  <bookViews>
    <workbookView xWindow="-120" yWindow="-120" windowWidth="20730" windowHeight="11160" tabRatio="842" firstSheet="4" activeTab="4" xr2:uid="{00000000-000D-0000-FFFF-FFFF00000000}"/>
  </bookViews>
  <sheets>
    <sheet name="CEDULA DE PAGO" sheetId="32" state="hidden" r:id="rId1"/>
    <sheet name="234036 (2)" sheetId="74" state="hidden" r:id="rId2"/>
    <sheet name="COBRO FEE ANT" sheetId="3" state="hidden" r:id="rId3"/>
    <sheet name="Hoja4" sheetId="81" state="hidden" r:id="rId4"/>
    <sheet name="CXC" sheetId="150" r:id="rId5"/>
  </sheets>
  <externalReferences>
    <externalReference r:id="rId6"/>
  </externalReferences>
  <definedNames>
    <definedName name="_xlnm._FilterDatabase" localSheetId="4" hidden="1">CXC!$A$2:$BW$3726</definedName>
    <definedName name="_xlnm.Print_Area" localSheetId="1">'234036 (2)'!$A$1:$J$133</definedName>
    <definedName name="_xlnm.Print_Area" localSheetId="0">'CEDULA DE PAGO'!$A$1:$G$38</definedName>
    <definedName name="cxc">#REF!</definedName>
    <definedName name="vencida">[1]Sheet1!$A$1:$B$50</definedName>
  </definedNames>
  <calcPr calcId="191029"/>
  <pivotCaches>
    <pivotCache cacheId="16" r:id="rId7"/>
  </pivotCaches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V3725" i="150" l="1"/>
  <c r="AU3725" i="150"/>
  <c r="AS3725" i="150"/>
  <c r="AR3725" i="150"/>
  <c r="AQ3725" i="150"/>
  <c r="AP3725" i="150"/>
  <c r="AO3725" i="150"/>
  <c r="AN3725" i="150"/>
  <c r="AM3725" i="150"/>
  <c r="AL3725" i="150"/>
  <c r="AK3725" i="150"/>
  <c r="AJ3725" i="150"/>
  <c r="AI3725" i="150"/>
  <c r="AH3725" i="150"/>
  <c r="AG3725" i="150"/>
  <c r="AF3725" i="150"/>
  <c r="AE3725" i="150"/>
  <c r="AD3725" i="150"/>
  <c r="AC3725" i="150"/>
  <c r="AB3725" i="150"/>
  <c r="AA3725" i="150"/>
  <c r="Z3725" i="150"/>
  <c r="Y3725" i="150"/>
  <c r="X3725" i="150"/>
  <c r="W3725" i="150"/>
  <c r="V3725" i="150"/>
  <c r="U3725" i="150"/>
  <c r="T3725" i="150"/>
  <c r="S3725" i="150"/>
  <c r="Q3725" i="150"/>
  <c r="P3725" i="150"/>
  <c r="O3725" i="150"/>
  <c r="N3725" i="150"/>
  <c r="M3725" i="150"/>
  <c r="R3725" i="150" s="1"/>
  <c r="L3725" i="150"/>
  <c r="K3725" i="150"/>
  <c r="J3725" i="150"/>
  <c r="I3725" i="150"/>
  <c r="H3725" i="150"/>
  <c r="AV3724" i="150"/>
  <c r="AU3724" i="150"/>
  <c r="AS3724" i="150"/>
  <c r="AR3724" i="150"/>
  <c r="AQ3724" i="150"/>
  <c r="AP3724" i="150"/>
  <c r="AO3724" i="150"/>
  <c r="AN3724" i="150"/>
  <c r="AM3724" i="150"/>
  <c r="AL3724" i="150"/>
  <c r="AK3724" i="150"/>
  <c r="AJ3724" i="150"/>
  <c r="AI3724" i="150"/>
  <c r="AH3724" i="150"/>
  <c r="AG3724" i="150"/>
  <c r="AF3724" i="150"/>
  <c r="AE3724" i="150"/>
  <c r="AD3724" i="150"/>
  <c r="AC3724" i="150"/>
  <c r="AB3724" i="150"/>
  <c r="AA3724" i="150"/>
  <c r="Z3724" i="150"/>
  <c r="Y3724" i="150"/>
  <c r="X3724" i="150"/>
  <c r="W3724" i="150"/>
  <c r="V3724" i="150"/>
  <c r="U3724" i="150"/>
  <c r="T3724" i="150"/>
  <c r="S3724" i="150"/>
  <c r="Q3724" i="150"/>
  <c r="P3724" i="150"/>
  <c r="O3724" i="150"/>
  <c r="N3724" i="150"/>
  <c r="M3724" i="150"/>
  <c r="R3724" i="150" s="1"/>
  <c r="L3724" i="150"/>
  <c r="K3724" i="150"/>
  <c r="J3724" i="150"/>
  <c r="I3724" i="150"/>
  <c r="H3724" i="150"/>
  <c r="AT3722" i="150"/>
  <c r="AT3721" i="150"/>
  <c r="AT3720" i="150"/>
  <c r="AT3719" i="150"/>
  <c r="AT3718" i="150"/>
  <c r="AT3717" i="150"/>
  <c r="AT3716" i="150"/>
  <c r="AT3715" i="150"/>
  <c r="AT3714" i="150"/>
  <c r="AT3713" i="150"/>
  <c r="AT3712" i="150"/>
  <c r="AT3711" i="150"/>
  <c r="AT3710" i="150"/>
  <c r="AT3709" i="150"/>
  <c r="AT3708" i="150"/>
  <c r="AT3707" i="150"/>
  <c r="AT3706" i="150"/>
  <c r="AT3705" i="150"/>
  <c r="AT3704" i="150"/>
  <c r="AT3703" i="150"/>
  <c r="AT3702" i="150"/>
  <c r="AT3701" i="150"/>
  <c r="AT3700" i="150"/>
  <c r="AT3699" i="150"/>
  <c r="AT3698" i="150"/>
  <c r="AT3697" i="150"/>
  <c r="AT3696" i="150"/>
  <c r="AT3695" i="150"/>
  <c r="AT3694" i="150"/>
  <c r="AT3693" i="150"/>
  <c r="AT3692" i="150"/>
  <c r="AT3691" i="150"/>
  <c r="AT3690" i="150"/>
  <c r="AT3689" i="150"/>
  <c r="AT3688" i="150"/>
  <c r="AT3687" i="150"/>
  <c r="AT3686" i="150"/>
  <c r="AT3685" i="150"/>
  <c r="AT3684" i="150"/>
  <c r="AT3683" i="150"/>
  <c r="AT3682" i="150"/>
  <c r="AT3681" i="150"/>
  <c r="AT3680" i="150"/>
  <c r="AT3679" i="150"/>
  <c r="AT3678" i="150"/>
  <c r="AT3677" i="150"/>
  <c r="AT3676" i="150"/>
  <c r="AT3675" i="150"/>
  <c r="AT3674" i="150"/>
  <c r="AT3673" i="150"/>
  <c r="AT3672" i="150"/>
  <c r="AT3671" i="150"/>
  <c r="AT3670" i="150"/>
  <c r="AT3669" i="150"/>
  <c r="AT3668" i="150"/>
  <c r="AT3667" i="150"/>
  <c r="AT3666" i="150"/>
  <c r="AT3665" i="150"/>
  <c r="AT3664" i="150"/>
  <c r="AT3663" i="150"/>
  <c r="AT3662" i="150"/>
  <c r="AT3661" i="150"/>
  <c r="AT3660" i="150"/>
  <c r="AT3659" i="150"/>
  <c r="AT3658" i="150"/>
  <c r="AT3657" i="150"/>
  <c r="AT3656" i="150"/>
  <c r="AT3655" i="150"/>
  <c r="AT3654" i="150"/>
  <c r="AT3653" i="150"/>
  <c r="AT3652" i="150"/>
  <c r="AT3651" i="150"/>
  <c r="AT3650" i="150"/>
  <c r="AT3649" i="150"/>
  <c r="AT3648" i="150"/>
  <c r="AT3647" i="150"/>
  <c r="AT3646" i="150"/>
  <c r="AT3645" i="150"/>
  <c r="AT3644" i="150"/>
  <c r="AT3643" i="150"/>
  <c r="AT3642" i="150"/>
  <c r="AT3641" i="150"/>
  <c r="AT3640" i="150"/>
  <c r="AT3639" i="150"/>
  <c r="AT3638" i="150"/>
  <c r="AT3637" i="150"/>
  <c r="AT3636" i="150"/>
  <c r="AT3635" i="150"/>
  <c r="AT3634" i="150"/>
  <c r="AT3633" i="150"/>
  <c r="AT3632" i="150"/>
  <c r="AT3631" i="150"/>
  <c r="AT3630" i="150"/>
  <c r="AT3629" i="150"/>
  <c r="AT3628" i="150"/>
  <c r="AT3627" i="150"/>
  <c r="AT3626" i="150"/>
  <c r="AT3625" i="150"/>
  <c r="AT3624" i="150"/>
  <c r="AT3623" i="150"/>
  <c r="AT3622" i="150"/>
  <c r="AT3621" i="150"/>
  <c r="AT3620" i="150"/>
  <c r="AT3619" i="150"/>
  <c r="AT3618" i="150"/>
  <c r="AT3617" i="150"/>
  <c r="AT3616" i="150"/>
  <c r="AT3615" i="150"/>
  <c r="AT3614" i="150"/>
  <c r="AT3613" i="150"/>
  <c r="AT3612" i="150"/>
  <c r="AT3611" i="150"/>
  <c r="AT3610" i="150"/>
  <c r="AT3609" i="150"/>
  <c r="AT3608" i="150"/>
  <c r="AT3607" i="150"/>
  <c r="AT3606" i="150"/>
  <c r="AT3605" i="150"/>
  <c r="AT3604" i="150"/>
  <c r="AT3603" i="150"/>
  <c r="AT3602" i="150"/>
  <c r="AT3601" i="150"/>
  <c r="AT3600" i="150"/>
  <c r="AT3599" i="150"/>
  <c r="AT3598" i="150"/>
  <c r="AT3597" i="150"/>
  <c r="AT3596" i="150"/>
  <c r="AT3595" i="150"/>
  <c r="AT3594" i="150"/>
  <c r="AT3593" i="150"/>
  <c r="AT3592" i="150"/>
  <c r="AT3591" i="150"/>
  <c r="AT3590" i="150"/>
  <c r="AT3589" i="150"/>
  <c r="AT3588" i="150"/>
  <c r="AT3587" i="150"/>
  <c r="AT3586" i="150"/>
  <c r="AT3585" i="150"/>
  <c r="AT3584" i="150"/>
  <c r="AT3583" i="150"/>
  <c r="AT3582" i="150"/>
  <c r="AT3581" i="150"/>
  <c r="AT3580" i="150"/>
  <c r="AT3579" i="150"/>
  <c r="AT3578" i="150"/>
  <c r="AT3577" i="150"/>
  <c r="AT3576" i="150"/>
  <c r="AT3575" i="150"/>
  <c r="AT3574" i="150"/>
  <c r="AT3573" i="150"/>
  <c r="AT3572" i="150"/>
  <c r="AT3571" i="150"/>
  <c r="AT3570" i="150"/>
  <c r="AT3569" i="150"/>
  <c r="AT3568" i="150"/>
  <c r="AT3567" i="150"/>
  <c r="AT3566" i="150"/>
  <c r="AT3565" i="150"/>
  <c r="AT3564" i="150"/>
  <c r="AT3563" i="150"/>
  <c r="AT3562" i="150"/>
  <c r="AT3561" i="150"/>
  <c r="AT3560" i="150"/>
  <c r="AT3559" i="150"/>
  <c r="AT3558" i="150"/>
  <c r="AT3557" i="150"/>
  <c r="AT3556" i="150"/>
  <c r="AT3555" i="150"/>
  <c r="AT3554" i="150"/>
  <c r="AT3553" i="150"/>
  <c r="AT3552" i="150"/>
  <c r="AT3551" i="150"/>
  <c r="AT3550" i="150"/>
  <c r="AT3549" i="150"/>
  <c r="AT3548" i="150"/>
  <c r="AT3547" i="150"/>
  <c r="AT3546" i="150"/>
  <c r="AT3545" i="150"/>
  <c r="AT3544" i="150"/>
  <c r="AT3543" i="150"/>
  <c r="AT3542" i="150"/>
  <c r="AT3541" i="150"/>
  <c r="AT3540" i="150"/>
  <c r="AT3539" i="150"/>
  <c r="AT3538" i="150"/>
  <c r="AT3537" i="150"/>
  <c r="AT3536" i="150"/>
  <c r="AT3535" i="150"/>
  <c r="AT3534" i="150"/>
  <c r="AT3533" i="150"/>
  <c r="AT3532" i="150"/>
  <c r="AT3531" i="150"/>
  <c r="AT3530" i="150"/>
  <c r="AT3529" i="150"/>
  <c r="AT3528" i="150"/>
  <c r="AT3527" i="150"/>
  <c r="AT3526" i="150"/>
  <c r="AT3525" i="150"/>
  <c r="AT3524" i="150"/>
  <c r="AT3523" i="150"/>
  <c r="AT3522" i="150"/>
  <c r="AT3521" i="150"/>
  <c r="AT3520" i="150"/>
  <c r="AT3519" i="150"/>
  <c r="AT3518" i="150"/>
  <c r="AT3517" i="150"/>
  <c r="AT3516" i="150"/>
  <c r="AT3515" i="150"/>
  <c r="AT3514" i="150"/>
  <c r="AT3513" i="150"/>
  <c r="AT3512" i="150"/>
  <c r="AT3511" i="150"/>
  <c r="AT3510" i="150"/>
  <c r="AT3509" i="150"/>
  <c r="AT3508" i="150"/>
  <c r="AT3507" i="150"/>
  <c r="AT3506" i="150"/>
  <c r="AT3505" i="150"/>
  <c r="AT3504" i="150"/>
  <c r="AT3503" i="150"/>
  <c r="AT3502" i="150"/>
  <c r="AT3501" i="150"/>
  <c r="AT3500" i="150"/>
  <c r="AT3499" i="150"/>
  <c r="AT3498" i="150"/>
  <c r="AT3497" i="150"/>
  <c r="AT3496" i="150"/>
  <c r="AT3495" i="150"/>
  <c r="AT3494" i="150"/>
  <c r="AT3493" i="150"/>
  <c r="AT3492" i="150"/>
  <c r="AT3491" i="150"/>
  <c r="AT3490" i="150"/>
  <c r="AT3489" i="150"/>
  <c r="AT3488" i="150"/>
  <c r="AT3487" i="150"/>
  <c r="AT3486" i="150"/>
  <c r="AT3485" i="150"/>
  <c r="AT3484" i="150"/>
  <c r="AT3483" i="150"/>
  <c r="AT3482" i="150"/>
  <c r="AT3481" i="150"/>
  <c r="AT3480" i="150"/>
  <c r="AT3479" i="150"/>
  <c r="AT3478" i="150"/>
  <c r="AT3477" i="150"/>
  <c r="AT3476" i="150"/>
  <c r="AT3475" i="150"/>
  <c r="AT3474" i="150"/>
  <c r="AT3473" i="150"/>
  <c r="AT3472" i="150"/>
  <c r="AT3471" i="150"/>
  <c r="AT3470" i="150"/>
  <c r="AT3469" i="150"/>
  <c r="AT3468" i="150"/>
  <c r="AT3467" i="150"/>
  <c r="AT3466" i="150"/>
  <c r="AT3465" i="150"/>
  <c r="AT3464" i="150"/>
  <c r="AT3463" i="150"/>
  <c r="AT3462" i="150"/>
  <c r="AT3461" i="150"/>
  <c r="AT3460" i="150"/>
  <c r="AT3459" i="150"/>
  <c r="AT3458" i="150"/>
  <c r="AT3457" i="150"/>
  <c r="AT3456" i="150"/>
  <c r="AT3455" i="150"/>
  <c r="AT3454" i="150"/>
  <c r="AT3453" i="150"/>
  <c r="AT3452" i="150"/>
  <c r="AT3451" i="150"/>
  <c r="AT3450" i="150"/>
  <c r="AT3449" i="150"/>
  <c r="AT3448" i="150"/>
  <c r="AT3447" i="150"/>
  <c r="AT3446" i="150"/>
  <c r="AT3445" i="150"/>
  <c r="AT3444" i="150"/>
  <c r="AT3443" i="150"/>
  <c r="AT3442" i="150"/>
  <c r="AT3441" i="150"/>
  <c r="AT3440" i="150"/>
  <c r="AT3439" i="150"/>
  <c r="AT3438" i="150"/>
  <c r="AT3437" i="150"/>
  <c r="AT3436" i="150"/>
  <c r="AT3435" i="150"/>
  <c r="AT3434" i="150"/>
  <c r="AT3433" i="150"/>
  <c r="AT3432" i="150"/>
  <c r="AT3431" i="150"/>
  <c r="AT3430" i="150"/>
  <c r="AT3429" i="150"/>
  <c r="AT3428" i="150"/>
  <c r="AT3427" i="150"/>
  <c r="AT3426" i="150"/>
  <c r="AT3425" i="150"/>
  <c r="AT3424" i="150"/>
  <c r="AT3423" i="150"/>
  <c r="AT3422" i="150"/>
  <c r="AT3421" i="150"/>
  <c r="AT3420" i="150"/>
  <c r="AT3419" i="150"/>
  <c r="AT3418" i="150"/>
  <c r="AT3417" i="150"/>
  <c r="AT3416" i="150"/>
  <c r="AT3415" i="150"/>
  <c r="AT3414" i="150"/>
  <c r="AT3413" i="150"/>
  <c r="AT3412" i="150"/>
  <c r="AT3411" i="150"/>
  <c r="AT3410" i="150"/>
  <c r="AT3409" i="150"/>
  <c r="AT3408" i="150"/>
  <c r="AT3407" i="150"/>
  <c r="AT3406" i="150"/>
  <c r="AT3405" i="150"/>
  <c r="AT3404" i="150"/>
  <c r="AT3403" i="150"/>
  <c r="AT3402" i="150"/>
  <c r="AT3401" i="150"/>
  <c r="AT3400" i="150"/>
  <c r="AT3399" i="150"/>
  <c r="AT3398" i="150"/>
  <c r="AT3397" i="150"/>
  <c r="AT3396" i="150"/>
  <c r="AT3395" i="150"/>
  <c r="AT3394" i="150"/>
  <c r="AT3393" i="150"/>
  <c r="AT3392" i="150"/>
  <c r="AT3391" i="150"/>
  <c r="AT3390" i="150"/>
  <c r="AT3389" i="150"/>
  <c r="AT3388" i="150"/>
  <c r="AT3387" i="150"/>
  <c r="AT3386" i="150"/>
  <c r="AT3385" i="150"/>
  <c r="AT3384" i="150"/>
  <c r="AT3383" i="150"/>
  <c r="AT3382" i="150"/>
  <c r="AT3381" i="150"/>
  <c r="AT3380" i="150"/>
  <c r="AT3379" i="150"/>
  <c r="AT3378" i="150"/>
  <c r="AT3377" i="150"/>
  <c r="AT3376" i="150"/>
  <c r="AT3375" i="150"/>
  <c r="AT3374" i="150"/>
  <c r="AT3373" i="150"/>
  <c r="AT3372" i="150"/>
  <c r="AT3371" i="150"/>
  <c r="AT3370" i="150"/>
  <c r="AT3369" i="150"/>
  <c r="AT3368" i="150"/>
  <c r="AT3367" i="150"/>
  <c r="AT3366" i="150"/>
  <c r="AT3365" i="150"/>
  <c r="AT3364" i="150"/>
  <c r="AT3363" i="150"/>
  <c r="AT3362" i="150"/>
  <c r="AT3361" i="150"/>
  <c r="AT3360" i="150"/>
  <c r="AT3359" i="150"/>
  <c r="AT3358" i="150"/>
  <c r="AT3357" i="150"/>
  <c r="AT3356" i="150"/>
  <c r="AT3355" i="150"/>
  <c r="AT3354" i="150"/>
  <c r="AT3353" i="150"/>
  <c r="AT3352" i="150"/>
  <c r="AT3351" i="150"/>
  <c r="AT3350" i="150"/>
  <c r="AT3349" i="150"/>
  <c r="AT3348" i="150"/>
  <c r="AT3347" i="150"/>
  <c r="AT3346" i="150"/>
  <c r="AT3345" i="150"/>
  <c r="AT3344" i="150"/>
  <c r="AT3343" i="150"/>
  <c r="AT3342" i="150"/>
  <c r="AT3341" i="150"/>
  <c r="AT3340" i="150"/>
  <c r="AT3339" i="150"/>
  <c r="AT3338" i="150"/>
  <c r="AT3337" i="150"/>
  <c r="AT3336" i="150"/>
  <c r="AT3335" i="150"/>
  <c r="AT3334" i="150"/>
  <c r="AT3333" i="150"/>
  <c r="AT3332" i="150"/>
  <c r="AT3331" i="150"/>
  <c r="AT3330" i="150"/>
  <c r="AT3329" i="150"/>
  <c r="AT3328" i="150"/>
  <c r="AT3327" i="150"/>
  <c r="AT3326" i="150"/>
  <c r="AT3325" i="150"/>
  <c r="AT3324" i="150"/>
  <c r="AT3323" i="150"/>
  <c r="AT3322" i="150"/>
  <c r="AT3321" i="150"/>
  <c r="AT3320" i="150"/>
  <c r="AT3319" i="150"/>
  <c r="AT3318" i="150"/>
  <c r="AT3317" i="150"/>
  <c r="AT3316" i="150"/>
  <c r="AT3315" i="150"/>
  <c r="AT3314" i="150"/>
  <c r="AT3313" i="150"/>
  <c r="AT3312" i="150"/>
  <c r="AT3311" i="150"/>
  <c r="AT3310" i="150"/>
  <c r="AT3309" i="150"/>
  <c r="AT3308" i="150"/>
  <c r="AT3307" i="150"/>
  <c r="AT3306" i="150"/>
  <c r="AT3305" i="150"/>
  <c r="AT3304" i="150"/>
  <c r="AT3303" i="150"/>
  <c r="AT3302" i="150"/>
  <c r="AT3301" i="150"/>
  <c r="AT3300" i="150"/>
  <c r="AT3299" i="150"/>
  <c r="AT3298" i="150"/>
  <c r="AT3297" i="150"/>
  <c r="AT3296" i="150"/>
  <c r="AT3295" i="150"/>
  <c r="AT3294" i="150"/>
  <c r="AT3293" i="150"/>
  <c r="AT3292" i="150"/>
  <c r="AT3291" i="150"/>
  <c r="AT3290" i="150"/>
  <c r="AT3289" i="150"/>
  <c r="AT3288" i="150"/>
  <c r="AT3287" i="150"/>
  <c r="AT3286" i="150"/>
  <c r="AT3285" i="150"/>
  <c r="AT3284" i="150"/>
  <c r="AT3283" i="150"/>
  <c r="AT3282" i="150"/>
  <c r="AT3281" i="150"/>
  <c r="AT3280" i="150"/>
  <c r="AT3279" i="150"/>
  <c r="AT3278" i="150"/>
  <c r="AT3277" i="150"/>
  <c r="AT3276" i="150"/>
  <c r="AT3275" i="150"/>
  <c r="AT3274" i="150"/>
  <c r="AT3273" i="150"/>
  <c r="AT3272" i="150"/>
  <c r="AT3271" i="150"/>
  <c r="AT3270" i="150"/>
  <c r="AT3269" i="150"/>
  <c r="AT3268" i="150"/>
  <c r="AT3267" i="150"/>
  <c r="AT3266" i="150"/>
  <c r="AT3265" i="150"/>
  <c r="AT3264" i="150"/>
  <c r="AT3263" i="150"/>
  <c r="AT3262" i="150"/>
  <c r="AT3261" i="150"/>
  <c r="AT3260" i="150"/>
  <c r="AT3259" i="150"/>
  <c r="AT3258" i="150"/>
  <c r="AT3257" i="150"/>
  <c r="AT3256" i="150"/>
  <c r="AT3255" i="150"/>
  <c r="AT3254" i="150"/>
  <c r="AT3253" i="150"/>
  <c r="AT3252" i="150"/>
  <c r="AT3251" i="150"/>
  <c r="AT3250" i="150"/>
  <c r="AT3249" i="150"/>
  <c r="AT3248" i="150"/>
  <c r="AT3247" i="150"/>
  <c r="AT3246" i="150"/>
  <c r="AT3245" i="150"/>
  <c r="AT3244" i="150"/>
  <c r="AT3243" i="150"/>
  <c r="AT3242" i="150"/>
  <c r="AT3241" i="150"/>
  <c r="AT3240" i="150"/>
  <c r="AT3239" i="150"/>
  <c r="AT3238" i="150"/>
  <c r="AT3237" i="150"/>
  <c r="AT3236" i="150"/>
  <c r="AT3235" i="150"/>
  <c r="AT3234" i="150"/>
  <c r="AT3233" i="150"/>
  <c r="AT3232" i="150"/>
  <c r="AT3231" i="150"/>
  <c r="AT3230" i="150"/>
  <c r="AT3229" i="150"/>
  <c r="AT3228" i="150"/>
  <c r="AT3227" i="150"/>
  <c r="AT3226" i="150"/>
  <c r="AT3225" i="150"/>
  <c r="AT3224" i="150"/>
  <c r="AT3223" i="150"/>
  <c r="AT3222" i="150"/>
  <c r="AT3221" i="150"/>
  <c r="AT3220" i="150"/>
  <c r="AT3219" i="150"/>
  <c r="AT3218" i="150"/>
  <c r="AT3217" i="150"/>
  <c r="AT3216" i="150"/>
  <c r="AT3215" i="150"/>
  <c r="AT3214" i="150"/>
  <c r="AT3213" i="150"/>
  <c r="AT3212" i="150"/>
  <c r="AT3211" i="150"/>
  <c r="AT3210" i="150"/>
  <c r="AT3209" i="150"/>
  <c r="AT3208" i="150"/>
  <c r="AT3207" i="150"/>
  <c r="AT3206" i="150"/>
  <c r="AT3205" i="150"/>
  <c r="AT3204" i="150"/>
  <c r="AT3203" i="150"/>
  <c r="AT3202" i="150"/>
  <c r="AT3201" i="150"/>
  <c r="AT3200" i="150"/>
  <c r="AT3199" i="150"/>
  <c r="AT3198" i="150"/>
  <c r="AT3197" i="150"/>
  <c r="AT3196" i="150"/>
  <c r="AT3195" i="150"/>
  <c r="AT3194" i="150"/>
  <c r="AT3193" i="150"/>
  <c r="AT3192" i="150"/>
  <c r="AT3191" i="150"/>
  <c r="AT3190" i="150"/>
  <c r="AT3189" i="150"/>
  <c r="AT3188" i="150"/>
  <c r="AT3187" i="150"/>
  <c r="AT3186" i="150"/>
  <c r="AT3185" i="150"/>
  <c r="AT3184" i="150"/>
  <c r="AT3183" i="150"/>
  <c r="AT3182" i="150"/>
  <c r="AT3181" i="150"/>
  <c r="AT3180" i="150"/>
  <c r="AT3179" i="150"/>
  <c r="AT3178" i="150"/>
  <c r="AT3177" i="150"/>
  <c r="AT3176" i="150"/>
  <c r="AT3175" i="150"/>
  <c r="AT3174" i="150"/>
  <c r="AT3173" i="150"/>
  <c r="AT3172" i="150"/>
  <c r="AT3171" i="150"/>
  <c r="AT3170" i="150"/>
  <c r="AT3169" i="150"/>
  <c r="AT3168" i="150"/>
  <c r="AT3167" i="150"/>
  <c r="AT3166" i="150"/>
  <c r="AT3165" i="150"/>
  <c r="AT3164" i="150"/>
  <c r="AT3163" i="150"/>
  <c r="AT3162" i="150"/>
  <c r="AT3161" i="150"/>
  <c r="AT3160" i="150"/>
  <c r="AT3159" i="150"/>
  <c r="AT3158" i="150"/>
  <c r="AT3157" i="150"/>
  <c r="AT3156" i="150"/>
  <c r="AT3155" i="150"/>
  <c r="AT3154" i="150"/>
  <c r="AT3153" i="150"/>
  <c r="AT3152" i="150"/>
  <c r="AT3151" i="150"/>
  <c r="AT3150" i="150"/>
  <c r="AT3149" i="150"/>
  <c r="AT3148" i="150"/>
  <c r="AT3147" i="150"/>
  <c r="AT3146" i="150"/>
  <c r="AT3145" i="150"/>
  <c r="AT3144" i="150"/>
  <c r="AT3143" i="150"/>
  <c r="AT3142" i="150"/>
  <c r="AT3141" i="150"/>
  <c r="AT3140" i="150"/>
  <c r="AT3139" i="150"/>
  <c r="AT3138" i="150"/>
  <c r="AT3137" i="150"/>
  <c r="AT3136" i="150"/>
  <c r="AT3135" i="150"/>
  <c r="AT3134" i="150"/>
  <c r="AT3133" i="150"/>
  <c r="AT3132" i="150"/>
  <c r="AT3131" i="150"/>
  <c r="AT3130" i="150"/>
  <c r="AT3129" i="150"/>
  <c r="AT3128" i="150"/>
  <c r="AT3127" i="150"/>
  <c r="AT3126" i="150"/>
  <c r="AT3125" i="150"/>
  <c r="AT3124" i="150"/>
  <c r="AT3123" i="150"/>
  <c r="AT3122" i="150"/>
  <c r="AT3121" i="150"/>
  <c r="AT3120" i="150"/>
  <c r="AT3119" i="150"/>
  <c r="AT3118" i="150"/>
  <c r="AT3117" i="150"/>
  <c r="AT3116" i="150"/>
  <c r="AT3115" i="150"/>
  <c r="AT3114" i="150"/>
  <c r="AT3113" i="150"/>
  <c r="AT3112" i="150"/>
  <c r="AT3111" i="150"/>
  <c r="AT3110" i="150"/>
  <c r="AT3109" i="150"/>
  <c r="AT3108" i="150"/>
  <c r="AT3107" i="150"/>
  <c r="AT3106" i="150"/>
  <c r="AT3105" i="150"/>
  <c r="AT3104" i="150"/>
  <c r="AT3103" i="150"/>
  <c r="AT3102" i="150"/>
  <c r="AT3101" i="150"/>
  <c r="AT3100" i="150"/>
  <c r="AT3099" i="150"/>
  <c r="AT3098" i="150"/>
  <c r="AT3097" i="150"/>
  <c r="AT3096" i="150"/>
  <c r="AT3095" i="150"/>
  <c r="AT3094" i="150"/>
  <c r="AT3093" i="150"/>
  <c r="AT3092" i="150"/>
  <c r="AT3091" i="150"/>
  <c r="AT3090" i="150"/>
  <c r="AT3089" i="150"/>
  <c r="AT3088" i="150"/>
  <c r="AT3087" i="150"/>
  <c r="AT3086" i="150"/>
  <c r="AT3085" i="150"/>
  <c r="AT3084" i="150"/>
  <c r="AT3083" i="150"/>
  <c r="AT3082" i="150"/>
  <c r="AT3081" i="150"/>
  <c r="AT3080" i="150"/>
  <c r="AT3079" i="150"/>
  <c r="AT3078" i="150"/>
  <c r="AT3077" i="150"/>
  <c r="AT3076" i="150"/>
  <c r="AT3075" i="150"/>
  <c r="AT3074" i="150"/>
  <c r="AT3073" i="150"/>
  <c r="AT3072" i="150"/>
  <c r="AT3071" i="150"/>
  <c r="AT3070" i="150"/>
  <c r="AT3069" i="150"/>
  <c r="AT3068" i="150"/>
  <c r="AT3067" i="150"/>
  <c r="AT3066" i="150"/>
  <c r="AT3065" i="150"/>
  <c r="AT3064" i="150"/>
  <c r="AT3063" i="150"/>
  <c r="AT3062" i="150"/>
  <c r="AT3061" i="150"/>
  <c r="AT3060" i="150"/>
  <c r="AT3059" i="150"/>
  <c r="AT3058" i="150"/>
  <c r="AT3057" i="150"/>
  <c r="AT3056" i="150"/>
  <c r="AT3055" i="150"/>
  <c r="AT3054" i="150"/>
  <c r="AT3053" i="150"/>
  <c r="AT3052" i="150"/>
  <c r="AT3051" i="150"/>
  <c r="AT3050" i="150"/>
  <c r="AT3049" i="150"/>
  <c r="AT3048" i="150"/>
  <c r="AT3047" i="150"/>
  <c r="AT3046" i="150"/>
  <c r="AT3045" i="150"/>
  <c r="AT3044" i="150"/>
  <c r="AT3043" i="150"/>
  <c r="AT3042" i="150"/>
  <c r="AT3041" i="150"/>
  <c r="AT3040" i="150"/>
  <c r="AT3039" i="150"/>
  <c r="AT3038" i="150"/>
  <c r="AT3037" i="150"/>
  <c r="AT3036" i="150"/>
  <c r="AT3035" i="150"/>
  <c r="AT3034" i="150"/>
  <c r="AT3033" i="150"/>
  <c r="AT3032" i="150"/>
  <c r="AT3031" i="150"/>
  <c r="AT3030" i="150"/>
  <c r="AT3029" i="150"/>
  <c r="AT3028" i="150"/>
  <c r="AT3027" i="150"/>
  <c r="AT3026" i="150"/>
  <c r="AT3025" i="150"/>
  <c r="AT3024" i="150"/>
  <c r="AT3023" i="150"/>
  <c r="AT3022" i="150"/>
  <c r="AT3021" i="150"/>
  <c r="AT3020" i="150"/>
  <c r="AT3019" i="150"/>
  <c r="AT3018" i="150"/>
  <c r="AT3017" i="150"/>
  <c r="AT3016" i="150"/>
  <c r="AT3015" i="150"/>
  <c r="AT3014" i="150"/>
  <c r="AT3013" i="150"/>
  <c r="AT3012" i="150"/>
  <c r="AT3011" i="150"/>
  <c r="AT3010" i="150"/>
  <c r="AT3009" i="150"/>
  <c r="AT3008" i="150"/>
  <c r="AT3007" i="150"/>
  <c r="AT3006" i="150"/>
  <c r="AT3005" i="150"/>
  <c r="AT3004" i="150"/>
  <c r="AT3003" i="150"/>
  <c r="AT3002" i="150"/>
  <c r="AT3001" i="150"/>
  <c r="AT3000" i="150"/>
  <c r="AT2999" i="150"/>
  <c r="AT2998" i="150"/>
  <c r="AT2997" i="150"/>
  <c r="AT2996" i="150"/>
  <c r="AT2995" i="150"/>
  <c r="AT2994" i="150"/>
  <c r="AT2993" i="150"/>
  <c r="AT2992" i="150"/>
  <c r="AT2991" i="150"/>
  <c r="AT2990" i="150"/>
  <c r="AT2989" i="150"/>
  <c r="AT2988" i="150"/>
  <c r="AT2987" i="150"/>
  <c r="AT2986" i="150"/>
  <c r="AT2985" i="150"/>
  <c r="AT2984" i="150"/>
  <c r="AT2983" i="150"/>
  <c r="AT2982" i="150"/>
  <c r="AT2981" i="150"/>
  <c r="AT2980" i="150"/>
  <c r="AT2979" i="150"/>
  <c r="AT2978" i="150"/>
  <c r="AT2977" i="150"/>
  <c r="AT2976" i="150"/>
  <c r="AT2975" i="150"/>
  <c r="AT2974" i="150"/>
  <c r="AT2973" i="150"/>
  <c r="AT2972" i="150"/>
  <c r="AT2971" i="150"/>
  <c r="AT2970" i="150"/>
  <c r="AT2969" i="150"/>
  <c r="AT2968" i="150"/>
  <c r="AT2967" i="150"/>
  <c r="AT2966" i="150"/>
  <c r="AT2965" i="150"/>
  <c r="AT2964" i="150"/>
  <c r="AT2963" i="150"/>
  <c r="AT2962" i="150"/>
  <c r="AT2961" i="150"/>
  <c r="AT2960" i="150"/>
  <c r="AT2959" i="150"/>
  <c r="AT2958" i="150"/>
  <c r="AT2957" i="150"/>
  <c r="AT2956" i="150"/>
  <c r="AT2955" i="150"/>
  <c r="AT2954" i="150"/>
  <c r="AT2953" i="150"/>
  <c r="AT2952" i="150"/>
  <c r="AT2951" i="150"/>
  <c r="AT2950" i="150"/>
  <c r="AT2949" i="150"/>
  <c r="AT2948" i="150"/>
  <c r="AT2947" i="150"/>
  <c r="AT2946" i="150"/>
  <c r="AT2945" i="150"/>
  <c r="AT2944" i="150"/>
  <c r="AT2943" i="150"/>
  <c r="AT2942" i="150"/>
  <c r="AT2941" i="150"/>
  <c r="AT2940" i="150"/>
  <c r="AT2939" i="150"/>
  <c r="AT2938" i="150"/>
  <c r="AT2937" i="150"/>
  <c r="AT2936" i="150"/>
  <c r="AT2935" i="150"/>
  <c r="AT2934" i="150"/>
  <c r="AT2933" i="150"/>
  <c r="AT2932" i="150"/>
  <c r="AT2931" i="150"/>
  <c r="AT2930" i="150"/>
  <c r="AT2929" i="150"/>
  <c r="AT2928" i="150"/>
  <c r="AT2927" i="150"/>
  <c r="AT2926" i="150"/>
  <c r="AT2925" i="150"/>
  <c r="AT2924" i="150"/>
  <c r="AT2923" i="150"/>
  <c r="AT2922" i="150"/>
  <c r="AT2921" i="150"/>
  <c r="AT2920" i="150"/>
  <c r="AT2919" i="150"/>
  <c r="AT2918" i="150"/>
  <c r="AT2917" i="150"/>
  <c r="AT2916" i="150"/>
  <c r="AT2915" i="150"/>
  <c r="AT2914" i="150"/>
  <c r="AT2913" i="150"/>
  <c r="AT2912" i="150"/>
  <c r="AT2911" i="150"/>
  <c r="AT2910" i="150"/>
  <c r="AT2909" i="150"/>
  <c r="AT2908" i="150"/>
  <c r="AT2907" i="150"/>
  <c r="AT2906" i="150"/>
  <c r="AT2905" i="150"/>
  <c r="AT2904" i="150"/>
  <c r="AT2903" i="150"/>
  <c r="AT2902" i="150"/>
  <c r="AT2901" i="150"/>
  <c r="AT2900" i="150"/>
  <c r="AT2899" i="150"/>
  <c r="AT2898" i="150"/>
  <c r="AT2897" i="150"/>
  <c r="AT2896" i="150"/>
  <c r="AT2895" i="150"/>
  <c r="AT2894" i="150"/>
  <c r="AT2893" i="150"/>
  <c r="AT2892" i="150"/>
  <c r="AT2891" i="150"/>
  <c r="AT2890" i="150"/>
  <c r="AT2889" i="150"/>
  <c r="AT2888" i="150"/>
  <c r="AT2887" i="150"/>
  <c r="AT2886" i="150"/>
  <c r="AT2885" i="150"/>
  <c r="AT2884" i="150"/>
  <c r="AT2883" i="150"/>
  <c r="AT2882" i="150"/>
  <c r="AT2881" i="150"/>
  <c r="AT2880" i="150"/>
  <c r="AT2879" i="150"/>
  <c r="AT2878" i="150"/>
  <c r="AT2877" i="150"/>
  <c r="AT2876" i="150"/>
  <c r="AT2875" i="150"/>
  <c r="AT2874" i="150"/>
  <c r="AT2873" i="150"/>
  <c r="AT2872" i="150"/>
  <c r="AT2871" i="150"/>
  <c r="AT2870" i="150"/>
  <c r="AT2869" i="150"/>
  <c r="AT2868" i="150"/>
  <c r="AT2867" i="150"/>
  <c r="AT2866" i="150"/>
  <c r="AT2865" i="150"/>
  <c r="AT2864" i="150"/>
  <c r="AT2863" i="150"/>
  <c r="AT2862" i="150"/>
  <c r="AT2861" i="150"/>
  <c r="AT2860" i="150"/>
  <c r="AT2859" i="150"/>
  <c r="AT2858" i="150"/>
  <c r="AT2857" i="150"/>
  <c r="AT2856" i="150"/>
  <c r="AT2855" i="150"/>
  <c r="AT2854" i="150"/>
  <c r="AT2853" i="150"/>
  <c r="AT2852" i="150"/>
  <c r="AT2851" i="150"/>
  <c r="AT2850" i="150"/>
  <c r="AT2849" i="150"/>
  <c r="AT2848" i="150"/>
  <c r="AT2847" i="150"/>
  <c r="AT2846" i="150"/>
  <c r="AT2845" i="150"/>
  <c r="AT2844" i="150"/>
  <c r="AT2843" i="150"/>
  <c r="AT2842" i="150"/>
  <c r="AT2841" i="150"/>
  <c r="AT2840" i="150"/>
  <c r="AT2839" i="150"/>
  <c r="AT2838" i="150"/>
  <c r="AT2837" i="150"/>
  <c r="AT2836" i="150"/>
  <c r="AT2835" i="150"/>
  <c r="AT2834" i="150"/>
  <c r="AT2833" i="150"/>
  <c r="AT2832" i="150"/>
  <c r="AT2831" i="150"/>
  <c r="AT2830" i="150"/>
  <c r="AT2829" i="150"/>
  <c r="AT2828" i="150"/>
  <c r="AT2827" i="150"/>
  <c r="AT2826" i="150"/>
  <c r="AT2825" i="150"/>
  <c r="AT2824" i="150"/>
  <c r="AT2823" i="150"/>
  <c r="AT2822" i="150"/>
  <c r="AT2821" i="150"/>
  <c r="AT2820" i="150"/>
  <c r="AT2819" i="150"/>
  <c r="AT2818" i="150"/>
  <c r="AT2817" i="150"/>
  <c r="AT2816" i="150"/>
  <c r="AT2815" i="150"/>
  <c r="AT2814" i="150"/>
  <c r="AT2813" i="150"/>
  <c r="AT2812" i="150"/>
  <c r="AT2811" i="150"/>
  <c r="AT2810" i="150"/>
  <c r="AT2809" i="150"/>
  <c r="AT2808" i="150"/>
  <c r="AT2807" i="150"/>
  <c r="AT2806" i="150"/>
  <c r="AT2805" i="150"/>
  <c r="AT2804" i="150"/>
  <c r="AT2803" i="150"/>
  <c r="AT2802" i="150"/>
  <c r="AT2801" i="150"/>
  <c r="AT2800" i="150"/>
  <c r="AT2799" i="150"/>
  <c r="AT2798" i="150"/>
  <c r="AT2797" i="150"/>
  <c r="AT2796" i="150"/>
  <c r="AT2795" i="150"/>
  <c r="AT2794" i="150"/>
  <c r="AT2793" i="150"/>
  <c r="AT2792" i="150"/>
  <c r="AT2791" i="150"/>
  <c r="AT2790" i="150"/>
  <c r="AT2789" i="150"/>
  <c r="AT2788" i="150"/>
  <c r="AT2787" i="150"/>
  <c r="AT2786" i="150"/>
  <c r="AT2785" i="150"/>
  <c r="AT2784" i="150"/>
  <c r="AT2783" i="150"/>
  <c r="AT2782" i="150"/>
  <c r="AT2781" i="150"/>
  <c r="AT2780" i="150"/>
  <c r="AT2779" i="150"/>
  <c r="AT2778" i="150"/>
  <c r="AT2777" i="150"/>
  <c r="AT2776" i="150"/>
  <c r="AT2775" i="150"/>
  <c r="AT2774" i="150"/>
  <c r="AT2773" i="150"/>
  <c r="AT2772" i="150"/>
  <c r="AT2771" i="150"/>
  <c r="AT2770" i="150"/>
  <c r="AT2769" i="150"/>
  <c r="AT2768" i="150"/>
  <c r="AT2767" i="150"/>
  <c r="AT2766" i="150"/>
  <c r="AT2765" i="150"/>
  <c r="AT2764" i="150"/>
  <c r="AT2763" i="150"/>
  <c r="AT2762" i="150"/>
  <c r="AT2761" i="150"/>
  <c r="AT2760" i="150"/>
  <c r="AT2759" i="150"/>
  <c r="AT2758" i="150"/>
  <c r="AT2757" i="150"/>
  <c r="AT2756" i="150"/>
  <c r="AT2755" i="150"/>
  <c r="AT2754" i="150"/>
  <c r="AT2753" i="150"/>
  <c r="AT2752" i="150"/>
  <c r="AT2751" i="150"/>
  <c r="AT2750" i="150"/>
  <c r="AT2749" i="150"/>
  <c r="AT2748" i="150"/>
  <c r="AT2747" i="150"/>
  <c r="AT2746" i="150"/>
  <c r="AT2745" i="150"/>
  <c r="AT2744" i="150"/>
  <c r="AT2743" i="150"/>
  <c r="AT2742" i="150"/>
  <c r="AT2741" i="150"/>
  <c r="AT2740" i="150"/>
  <c r="AT2739" i="150"/>
  <c r="AT2738" i="150"/>
  <c r="AT2737" i="150"/>
  <c r="AT2736" i="150"/>
  <c r="AT2735" i="150"/>
  <c r="AT2734" i="150"/>
  <c r="AT2733" i="150"/>
  <c r="AT2732" i="150"/>
  <c r="AT2731" i="150"/>
  <c r="AT2730" i="150"/>
  <c r="AT2729" i="150"/>
  <c r="AT2728" i="150"/>
  <c r="AT2727" i="150"/>
  <c r="AT2726" i="150"/>
  <c r="AT2725" i="150"/>
  <c r="AT2724" i="150"/>
  <c r="AT2723" i="150"/>
  <c r="AT2722" i="150"/>
  <c r="AT2721" i="150"/>
  <c r="AT2720" i="150"/>
  <c r="AT2719" i="150"/>
  <c r="AT2718" i="150"/>
  <c r="AT2717" i="150"/>
  <c r="AT2716" i="150"/>
  <c r="AT2715" i="150"/>
  <c r="AT2714" i="150"/>
  <c r="AT2713" i="150"/>
  <c r="AT2712" i="150"/>
  <c r="AT2711" i="150"/>
  <c r="AT2710" i="150"/>
  <c r="AT2709" i="150"/>
  <c r="AT2708" i="150"/>
  <c r="AT2707" i="150"/>
  <c r="AT2706" i="150"/>
  <c r="AT2705" i="150"/>
  <c r="AT2704" i="150"/>
  <c r="AT2703" i="150"/>
  <c r="AT2702" i="150"/>
  <c r="AT2701" i="150"/>
  <c r="AT2700" i="150"/>
  <c r="AT2699" i="150"/>
  <c r="AT2698" i="150"/>
  <c r="AT2697" i="150"/>
  <c r="AT2696" i="150"/>
  <c r="AT2695" i="150"/>
  <c r="AT2694" i="150"/>
  <c r="AT2693" i="150"/>
  <c r="AT2692" i="150"/>
  <c r="AT2691" i="150"/>
  <c r="AT2690" i="150"/>
  <c r="AT2689" i="150"/>
  <c r="AT2688" i="150"/>
  <c r="AT2687" i="150"/>
  <c r="AT2686" i="150"/>
  <c r="AT2685" i="150"/>
  <c r="AT2684" i="150"/>
  <c r="AT2683" i="150"/>
  <c r="AT2682" i="150"/>
  <c r="AT2681" i="150"/>
  <c r="AT2680" i="150"/>
  <c r="AT2679" i="150"/>
  <c r="AT2678" i="150"/>
  <c r="AT2677" i="150"/>
  <c r="AT2676" i="150"/>
  <c r="AT2675" i="150"/>
  <c r="AT2674" i="150"/>
  <c r="AT2673" i="150"/>
  <c r="AT2672" i="150"/>
  <c r="AT2671" i="150"/>
  <c r="AT2670" i="150"/>
  <c r="AT2669" i="150"/>
  <c r="AT2668" i="150"/>
  <c r="AT2667" i="150"/>
  <c r="AT2666" i="150"/>
  <c r="AT2665" i="150"/>
  <c r="AT2664" i="150"/>
  <c r="AT2663" i="150"/>
  <c r="AT2662" i="150"/>
  <c r="AT2661" i="150"/>
  <c r="AT2660" i="150"/>
  <c r="AT2659" i="150"/>
  <c r="AT2658" i="150"/>
  <c r="AT2657" i="150"/>
  <c r="AT2656" i="150"/>
  <c r="AT2655" i="150"/>
  <c r="AT2654" i="150"/>
  <c r="AT2653" i="150"/>
  <c r="AT2652" i="150"/>
  <c r="AT2651" i="150"/>
  <c r="AT2650" i="150"/>
  <c r="AT2649" i="150"/>
  <c r="AT2648" i="150"/>
  <c r="AT2647" i="150"/>
  <c r="AT2646" i="150"/>
  <c r="AT2645" i="150"/>
  <c r="AT2644" i="150"/>
  <c r="AT2643" i="150"/>
  <c r="AT2642" i="150"/>
  <c r="AT2641" i="150"/>
  <c r="AT2640" i="150"/>
  <c r="AT2639" i="150"/>
  <c r="AT2638" i="150"/>
  <c r="AT2637" i="150"/>
  <c r="AT2636" i="150"/>
  <c r="AT2635" i="150"/>
  <c r="AT2634" i="150"/>
  <c r="AT2633" i="150"/>
  <c r="AT2632" i="150"/>
  <c r="AT2631" i="150"/>
  <c r="AT2630" i="150"/>
  <c r="AT2629" i="150"/>
  <c r="AT2628" i="150"/>
  <c r="AT2627" i="150"/>
  <c r="AT2626" i="150"/>
  <c r="AT2625" i="150"/>
  <c r="AT2624" i="150"/>
  <c r="AT2623" i="150"/>
  <c r="AT2622" i="150"/>
  <c r="AT2621" i="150"/>
  <c r="AT2620" i="150"/>
  <c r="AT2619" i="150"/>
  <c r="AT2618" i="150"/>
  <c r="AT2617" i="150"/>
  <c r="AT2616" i="150"/>
  <c r="AT2615" i="150"/>
  <c r="AT2614" i="150"/>
  <c r="AT2613" i="150"/>
  <c r="AT2612" i="150"/>
  <c r="AT2611" i="150"/>
  <c r="AT2610" i="150"/>
  <c r="AT2609" i="150"/>
  <c r="AT2608" i="150"/>
  <c r="AT2607" i="150"/>
  <c r="AT2606" i="150"/>
  <c r="AT2605" i="150"/>
  <c r="AT2604" i="150"/>
  <c r="AT2603" i="150"/>
  <c r="AT2602" i="150"/>
  <c r="AT2601" i="150"/>
  <c r="AT2600" i="150"/>
  <c r="AT2599" i="150"/>
  <c r="AT2598" i="150"/>
  <c r="AT2597" i="150"/>
  <c r="AT2596" i="150"/>
  <c r="AT2595" i="150"/>
  <c r="AT2594" i="150"/>
  <c r="AT2593" i="150"/>
  <c r="AT2592" i="150"/>
  <c r="AT2591" i="150"/>
  <c r="AT2590" i="150"/>
  <c r="AT2589" i="150"/>
  <c r="AT2588" i="150"/>
  <c r="AT2587" i="150"/>
  <c r="AT2586" i="150"/>
  <c r="AT2585" i="150"/>
  <c r="AT2584" i="150"/>
  <c r="AT2583" i="150"/>
  <c r="AT2582" i="150"/>
  <c r="AT2581" i="150"/>
  <c r="AT2580" i="150"/>
  <c r="AT2579" i="150"/>
  <c r="AT2578" i="150"/>
  <c r="AT2577" i="150"/>
  <c r="AT2576" i="150"/>
  <c r="AT2575" i="150"/>
  <c r="AT2574" i="150"/>
  <c r="AT2573" i="150"/>
  <c r="AT2572" i="150"/>
  <c r="AT2571" i="150"/>
  <c r="AT2570" i="150"/>
  <c r="AT2569" i="150"/>
  <c r="AT2568" i="150"/>
  <c r="AT2567" i="150"/>
  <c r="AT2566" i="150"/>
  <c r="AT2565" i="150"/>
  <c r="AT2564" i="150"/>
  <c r="AT2563" i="150"/>
  <c r="AT2562" i="150"/>
  <c r="AT2561" i="150"/>
  <c r="AT2560" i="150"/>
  <c r="AT2559" i="150"/>
  <c r="AT2558" i="150"/>
  <c r="AT2557" i="150"/>
  <c r="AT2556" i="150"/>
  <c r="AT2555" i="150"/>
  <c r="AT2554" i="150"/>
  <c r="AT2553" i="150"/>
  <c r="AT2552" i="150"/>
  <c r="AT2551" i="150"/>
  <c r="AT2550" i="150"/>
  <c r="AT2549" i="150"/>
  <c r="AT2548" i="150"/>
  <c r="AT2547" i="150"/>
  <c r="AT2546" i="150"/>
  <c r="AT2545" i="150"/>
  <c r="AT2544" i="150"/>
  <c r="AT2543" i="150"/>
  <c r="AT2542" i="150"/>
  <c r="AT2541" i="150"/>
  <c r="AT2540" i="150"/>
  <c r="AT2539" i="150"/>
  <c r="AT2538" i="150"/>
  <c r="AT2537" i="150"/>
  <c r="AT2536" i="150"/>
  <c r="AT2535" i="150"/>
  <c r="AT2534" i="150"/>
  <c r="AT2533" i="150"/>
  <c r="AT2532" i="150"/>
  <c r="AT2531" i="150"/>
  <c r="AT2530" i="150"/>
  <c r="AT2529" i="150"/>
  <c r="AT2528" i="150"/>
  <c r="AT2527" i="150"/>
  <c r="AT2526" i="150"/>
  <c r="AT2525" i="150"/>
  <c r="AT2524" i="150"/>
  <c r="AT2523" i="150"/>
  <c r="AT2522" i="150"/>
  <c r="AT2521" i="150"/>
  <c r="AT2520" i="150"/>
  <c r="AT2519" i="150"/>
  <c r="AT2518" i="150"/>
  <c r="AT2517" i="150"/>
  <c r="AT2516" i="150"/>
  <c r="AT2515" i="150"/>
  <c r="AT2514" i="150"/>
  <c r="AT2513" i="150"/>
  <c r="AT2512" i="150"/>
  <c r="AT2511" i="150"/>
  <c r="AT2510" i="150"/>
  <c r="AT2509" i="150"/>
  <c r="AT2508" i="150"/>
  <c r="AT2507" i="150"/>
  <c r="AT2506" i="150"/>
  <c r="AT2505" i="150"/>
  <c r="AT2504" i="150"/>
  <c r="AT2503" i="150"/>
  <c r="AT2502" i="150"/>
  <c r="AT2501" i="150"/>
  <c r="AT2500" i="150"/>
  <c r="AT2499" i="150"/>
  <c r="AT2498" i="150"/>
  <c r="AT2497" i="150"/>
  <c r="AT2496" i="150"/>
  <c r="AT2495" i="150"/>
  <c r="AT2494" i="150"/>
  <c r="AT2493" i="150"/>
  <c r="AT2492" i="150"/>
  <c r="AT2491" i="150"/>
  <c r="AT2490" i="150"/>
  <c r="AT2489" i="150"/>
  <c r="AT2488" i="150"/>
  <c r="AT2487" i="150"/>
  <c r="AT2486" i="150"/>
  <c r="AT2485" i="150"/>
  <c r="AT2484" i="150"/>
  <c r="AT2483" i="150"/>
  <c r="AT2482" i="150"/>
  <c r="AT2481" i="150"/>
  <c r="AT2480" i="150"/>
  <c r="AT2479" i="150"/>
  <c r="AT2478" i="150"/>
  <c r="AT2477" i="150"/>
  <c r="AT2476" i="150"/>
  <c r="AT2475" i="150"/>
  <c r="AT2474" i="150"/>
  <c r="AT2473" i="150"/>
  <c r="AT2472" i="150"/>
  <c r="AT2471" i="150"/>
  <c r="AT2470" i="150"/>
  <c r="AT2469" i="150"/>
  <c r="AT2468" i="150"/>
  <c r="AT2467" i="150"/>
  <c r="AT2466" i="150"/>
  <c r="AT2465" i="150"/>
  <c r="AT2464" i="150"/>
  <c r="AT2463" i="150"/>
  <c r="AT2462" i="150"/>
  <c r="AT2461" i="150"/>
  <c r="AT2460" i="150"/>
  <c r="AT2459" i="150"/>
  <c r="AT2458" i="150"/>
  <c r="AT2457" i="150"/>
  <c r="AT2456" i="150"/>
  <c r="AT2455" i="150"/>
  <c r="AT2454" i="150"/>
  <c r="AT2453" i="150"/>
  <c r="AT2452" i="150"/>
  <c r="AT2451" i="150"/>
  <c r="AT2450" i="150"/>
  <c r="AT2449" i="150"/>
  <c r="AT2448" i="150"/>
  <c r="AT2447" i="150"/>
  <c r="AT2446" i="150"/>
  <c r="AT2445" i="150"/>
  <c r="AT2444" i="150"/>
  <c r="AT2443" i="150"/>
  <c r="AT2442" i="150"/>
  <c r="AT2441" i="150"/>
  <c r="AT2440" i="150"/>
  <c r="AT2439" i="150"/>
  <c r="AT2438" i="150"/>
  <c r="AT2437" i="150"/>
  <c r="AT2436" i="150"/>
  <c r="AT2435" i="150"/>
  <c r="AT2434" i="150"/>
  <c r="AT2433" i="150"/>
  <c r="AT2432" i="150"/>
  <c r="AT2431" i="150"/>
  <c r="AT2430" i="150"/>
  <c r="AT2429" i="150"/>
  <c r="AT2428" i="150"/>
  <c r="AT2427" i="150"/>
  <c r="AT2426" i="150"/>
  <c r="AT2425" i="150"/>
  <c r="AT2424" i="150"/>
  <c r="AT2423" i="150"/>
  <c r="AT2422" i="150"/>
  <c r="AT2421" i="150"/>
  <c r="AT2420" i="150"/>
  <c r="AT2419" i="150"/>
  <c r="AT2418" i="150"/>
  <c r="AT2417" i="150"/>
  <c r="AT2416" i="150"/>
  <c r="AT2415" i="150"/>
  <c r="AT2414" i="150"/>
  <c r="AT2413" i="150"/>
  <c r="AT2412" i="150"/>
  <c r="AT2411" i="150"/>
  <c r="AT2410" i="150"/>
  <c r="AT2409" i="150"/>
  <c r="AT2408" i="150"/>
  <c r="AT2407" i="150"/>
  <c r="AT2406" i="150"/>
  <c r="AT2405" i="150"/>
  <c r="AT2404" i="150"/>
  <c r="AT2403" i="150"/>
  <c r="AT2402" i="150"/>
  <c r="AT2401" i="150"/>
  <c r="AT2400" i="150"/>
  <c r="AT2399" i="150"/>
  <c r="AT2398" i="150"/>
  <c r="AT2397" i="150"/>
  <c r="AT2396" i="150"/>
  <c r="AT2395" i="150"/>
  <c r="AT2394" i="150"/>
  <c r="AT2393" i="150"/>
  <c r="AT2392" i="150"/>
  <c r="AT2391" i="150"/>
  <c r="AT2390" i="150"/>
  <c r="AT2389" i="150"/>
  <c r="AT2388" i="150"/>
  <c r="AT2387" i="150"/>
  <c r="AT2386" i="150"/>
  <c r="AT2385" i="150"/>
  <c r="AT2384" i="150"/>
  <c r="AT2383" i="150"/>
  <c r="AT2382" i="150"/>
  <c r="AT2381" i="150"/>
  <c r="AT2380" i="150"/>
  <c r="AT2379" i="150"/>
  <c r="AT2378" i="150"/>
  <c r="AT2377" i="150"/>
  <c r="AT2376" i="150"/>
  <c r="AT2375" i="150"/>
  <c r="AT2374" i="150"/>
  <c r="AT2373" i="150"/>
  <c r="AT2372" i="150"/>
  <c r="AT2371" i="150"/>
  <c r="AT2370" i="150"/>
  <c r="AT2369" i="150"/>
  <c r="AT2368" i="150"/>
  <c r="AT2367" i="150"/>
  <c r="AT2366" i="150"/>
  <c r="AT2365" i="150"/>
  <c r="AT2364" i="150"/>
  <c r="AT2363" i="150"/>
  <c r="AT2362" i="150"/>
  <c r="AT2361" i="150"/>
  <c r="AT2360" i="150"/>
  <c r="AT2359" i="150"/>
  <c r="AT2358" i="150"/>
  <c r="AT2357" i="150"/>
  <c r="AT2356" i="150"/>
  <c r="AT2355" i="150"/>
  <c r="AT2354" i="150"/>
  <c r="AT2353" i="150"/>
  <c r="AT2352" i="150"/>
  <c r="AT2351" i="150"/>
  <c r="AT2350" i="150"/>
  <c r="AT2349" i="150"/>
  <c r="AT2348" i="150"/>
  <c r="AT2347" i="150"/>
  <c r="AT2346" i="150"/>
  <c r="AT2345" i="150"/>
  <c r="AT2344" i="150"/>
  <c r="AT2343" i="150"/>
  <c r="AT2342" i="150"/>
  <c r="AT2341" i="150"/>
  <c r="AT2340" i="150"/>
  <c r="AT2339" i="150"/>
  <c r="AT2338" i="150"/>
  <c r="AT2337" i="150"/>
  <c r="AT2336" i="150"/>
  <c r="AT2335" i="150"/>
  <c r="AT2334" i="150"/>
  <c r="AT2333" i="150"/>
  <c r="AT2332" i="150"/>
  <c r="AT2331" i="150"/>
  <c r="AT2330" i="150"/>
  <c r="AT2329" i="150"/>
  <c r="AT2328" i="150"/>
  <c r="AT2327" i="150"/>
  <c r="AT2326" i="150"/>
  <c r="AT2325" i="150"/>
  <c r="AT2324" i="150"/>
  <c r="AT2323" i="150"/>
  <c r="AT2322" i="150"/>
  <c r="AT2321" i="150"/>
  <c r="AT2320" i="150"/>
  <c r="AT2319" i="150"/>
  <c r="AT2318" i="150"/>
  <c r="AT2317" i="150"/>
  <c r="AT2316" i="150"/>
  <c r="AT2315" i="150"/>
  <c r="AT2314" i="150"/>
  <c r="AT2313" i="150"/>
  <c r="AT2312" i="150"/>
  <c r="AT2311" i="150"/>
  <c r="AT2310" i="150"/>
  <c r="AT2309" i="150"/>
  <c r="AT2308" i="150"/>
  <c r="AT2307" i="150"/>
  <c r="AT2306" i="150"/>
  <c r="AT2305" i="150"/>
  <c r="AT2304" i="150"/>
  <c r="AT2303" i="150"/>
  <c r="AT2302" i="150"/>
  <c r="AT2301" i="150"/>
  <c r="AT2300" i="150"/>
  <c r="AT2299" i="150"/>
  <c r="AT2298" i="150"/>
  <c r="AT2297" i="150"/>
  <c r="AT2296" i="150"/>
  <c r="AT2295" i="150"/>
  <c r="AT2294" i="150"/>
  <c r="AT2293" i="150"/>
  <c r="AT2292" i="150"/>
  <c r="AT2291" i="150"/>
  <c r="AT2290" i="150"/>
  <c r="AT2289" i="150"/>
  <c r="AT2288" i="150"/>
  <c r="AT2287" i="150"/>
  <c r="AT2286" i="150"/>
  <c r="AT2285" i="150"/>
  <c r="AT2284" i="150"/>
  <c r="AT2283" i="150"/>
  <c r="AT2282" i="150"/>
  <c r="AT2281" i="150"/>
  <c r="AT2280" i="150"/>
  <c r="AT2279" i="150"/>
  <c r="AT2278" i="150"/>
  <c r="AT2277" i="150"/>
  <c r="AT2276" i="150"/>
  <c r="AT2275" i="150"/>
  <c r="AT2274" i="150"/>
  <c r="AT2273" i="150"/>
  <c r="AT2272" i="150"/>
  <c r="AT2271" i="150"/>
  <c r="AT2270" i="150"/>
  <c r="AT2269" i="150"/>
  <c r="AT2268" i="150"/>
  <c r="AT2267" i="150"/>
  <c r="AT2266" i="150"/>
  <c r="AT2265" i="150"/>
  <c r="AT2264" i="150"/>
  <c r="AT2263" i="150"/>
  <c r="AT2262" i="150"/>
  <c r="AT2261" i="150"/>
  <c r="AT2260" i="150"/>
  <c r="AT2259" i="150"/>
  <c r="AT2258" i="150"/>
  <c r="AT2257" i="150"/>
  <c r="AT2256" i="150"/>
  <c r="AT2255" i="150"/>
  <c r="AT2254" i="150"/>
  <c r="AT2253" i="150"/>
  <c r="AT2252" i="150"/>
  <c r="AT2251" i="150"/>
  <c r="AT2250" i="150"/>
  <c r="AT2249" i="150"/>
  <c r="AT2248" i="150"/>
  <c r="AT2247" i="150"/>
  <c r="AT2246" i="150"/>
  <c r="AT2245" i="150"/>
  <c r="AT2244" i="150"/>
  <c r="AT2243" i="150"/>
  <c r="AT2242" i="150"/>
  <c r="AT2241" i="150"/>
  <c r="AT2240" i="150"/>
  <c r="AT2239" i="150"/>
  <c r="AT2238" i="150"/>
  <c r="AT2237" i="150"/>
  <c r="AT2236" i="150"/>
  <c r="AT2235" i="150"/>
  <c r="AT2234" i="150"/>
  <c r="AT2233" i="150"/>
  <c r="AT2232" i="150"/>
  <c r="AT2231" i="150"/>
  <c r="AT2230" i="150"/>
  <c r="AT2229" i="150"/>
  <c r="AT2228" i="150"/>
  <c r="AT2227" i="150"/>
  <c r="AT2226" i="150"/>
  <c r="AT2225" i="150"/>
  <c r="AT2224" i="150"/>
  <c r="AT2223" i="150"/>
  <c r="AT2222" i="150"/>
  <c r="AT2221" i="150"/>
  <c r="AT2220" i="150"/>
  <c r="AT2219" i="150"/>
  <c r="AT2218" i="150"/>
  <c r="AT2217" i="150"/>
  <c r="AT2216" i="150"/>
  <c r="AT2215" i="150"/>
  <c r="AT2214" i="150"/>
  <c r="AT2213" i="150"/>
  <c r="AT2212" i="150"/>
  <c r="AT2211" i="150"/>
  <c r="AT2210" i="150"/>
  <c r="AT2209" i="150"/>
  <c r="AT2208" i="150"/>
  <c r="AT2207" i="150"/>
  <c r="AT2206" i="150"/>
  <c r="AT2205" i="150"/>
  <c r="AT2204" i="150"/>
  <c r="AT2203" i="150"/>
  <c r="AT2202" i="150"/>
  <c r="AT2201" i="150"/>
  <c r="AT2200" i="150"/>
  <c r="AT2199" i="150"/>
  <c r="AT2198" i="150"/>
  <c r="AT2197" i="150"/>
  <c r="AT2196" i="150"/>
  <c r="AT2195" i="150"/>
  <c r="AT2194" i="150"/>
  <c r="AT2193" i="150"/>
  <c r="AT2192" i="150"/>
  <c r="AT2191" i="150"/>
  <c r="AT2190" i="150"/>
  <c r="AT2189" i="150"/>
  <c r="AT2188" i="150"/>
  <c r="AT2187" i="150"/>
  <c r="AT2186" i="150"/>
  <c r="AT2185" i="150"/>
  <c r="AT2184" i="150"/>
  <c r="AT2183" i="150"/>
  <c r="AT2182" i="150"/>
  <c r="AT2181" i="150"/>
  <c r="AT2180" i="150"/>
  <c r="AT2179" i="150"/>
  <c r="AT2178" i="150"/>
  <c r="AT2177" i="150"/>
  <c r="AT2176" i="150"/>
  <c r="AT2175" i="150"/>
  <c r="AT2174" i="150"/>
  <c r="AT2173" i="150"/>
  <c r="AT2172" i="150"/>
  <c r="AT2171" i="150"/>
  <c r="AT2170" i="150"/>
  <c r="AT2169" i="150"/>
  <c r="AT2168" i="150"/>
  <c r="AT2167" i="150"/>
  <c r="AT2166" i="150"/>
  <c r="AT2165" i="150"/>
  <c r="AT2164" i="150"/>
  <c r="AT2163" i="150"/>
  <c r="AT2162" i="150"/>
  <c r="AT2161" i="150"/>
  <c r="AT2160" i="150"/>
  <c r="AT2159" i="150"/>
  <c r="AT2158" i="150"/>
  <c r="AT2157" i="150"/>
  <c r="AT2156" i="150"/>
  <c r="AT2155" i="150"/>
  <c r="AT2154" i="150"/>
  <c r="AT2153" i="150"/>
  <c r="AT2152" i="150"/>
  <c r="AT2151" i="150"/>
  <c r="AT2150" i="150"/>
  <c r="AT2149" i="150"/>
  <c r="AT2148" i="150"/>
  <c r="AT2147" i="150"/>
  <c r="AT2146" i="150"/>
  <c r="AT2145" i="150"/>
  <c r="AT2144" i="150"/>
  <c r="AT2143" i="150"/>
  <c r="AT2142" i="150"/>
  <c r="AT2141" i="150"/>
  <c r="AT2140" i="150"/>
  <c r="AT2139" i="150"/>
  <c r="AT2138" i="150"/>
  <c r="AT2137" i="150"/>
  <c r="AT2136" i="150"/>
  <c r="AT2135" i="150"/>
  <c r="AT2134" i="150"/>
  <c r="AT2133" i="150"/>
  <c r="AT2132" i="150"/>
  <c r="AT2131" i="150"/>
  <c r="AT2130" i="150"/>
  <c r="AT2129" i="150"/>
  <c r="AT2128" i="150"/>
  <c r="AT2127" i="150"/>
  <c r="AT2126" i="150"/>
  <c r="AT2125" i="150"/>
  <c r="AT2124" i="150"/>
  <c r="AT2123" i="150"/>
  <c r="AT2122" i="150"/>
  <c r="AT2121" i="150"/>
  <c r="AT2120" i="150"/>
  <c r="AT2119" i="150"/>
  <c r="AT2118" i="150"/>
  <c r="AT2117" i="150"/>
  <c r="AT2116" i="150"/>
  <c r="AT2115" i="150"/>
  <c r="AT2114" i="150"/>
  <c r="AT2113" i="150"/>
  <c r="AT2112" i="150"/>
  <c r="AT2111" i="150"/>
  <c r="AT2110" i="150"/>
  <c r="AT2109" i="150"/>
  <c r="AT2108" i="150"/>
  <c r="AT2107" i="150"/>
  <c r="AT2106" i="150"/>
  <c r="AT2105" i="150"/>
  <c r="AT2104" i="150"/>
  <c r="AT2103" i="150"/>
  <c r="AT2102" i="150"/>
  <c r="AT2101" i="150"/>
  <c r="AT2100" i="150"/>
  <c r="AT2099" i="150"/>
  <c r="AT2098" i="150"/>
  <c r="AT2097" i="150"/>
  <c r="AT2096" i="150"/>
  <c r="AT2095" i="150"/>
  <c r="AT2094" i="150"/>
  <c r="AT2093" i="150"/>
  <c r="AT2092" i="150"/>
  <c r="AT2091" i="150"/>
  <c r="AT2090" i="150"/>
  <c r="AT2089" i="150"/>
  <c r="AT2088" i="150"/>
  <c r="AT2087" i="150"/>
  <c r="AT2086" i="150"/>
  <c r="AT2085" i="150"/>
  <c r="AT2084" i="150"/>
  <c r="AT2083" i="150"/>
  <c r="AT2082" i="150"/>
  <c r="AT2081" i="150"/>
  <c r="AT2080" i="150"/>
  <c r="AT2079" i="150"/>
  <c r="AT2078" i="150"/>
  <c r="AT2077" i="150"/>
  <c r="AT2076" i="150"/>
  <c r="AT2075" i="150"/>
  <c r="AT2074" i="150"/>
  <c r="AT2073" i="150"/>
  <c r="AT2072" i="150"/>
  <c r="AT2071" i="150"/>
  <c r="AT2070" i="150"/>
  <c r="AT2069" i="150"/>
  <c r="AT2068" i="150"/>
  <c r="AT2067" i="150"/>
  <c r="AT2066" i="150"/>
  <c r="AT2065" i="150"/>
  <c r="AT2064" i="150"/>
  <c r="AT2063" i="150"/>
  <c r="AT2062" i="150"/>
  <c r="AT2061" i="150"/>
  <c r="AT2060" i="150"/>
  <c r="AT2059" i="150"/>
  <c r="AT2058" i="150"/>
  <c r="AT2057" i="150"/>
  <c r="AT2056" i="150"/>
  <c r="AT2055" i="150"/>
  <c r="AT2054" i="150"/>
  <c r="AT2053" i="150"/>
  <c r="AT2052" i="150"/>
  <c r="AT2051" i="150"/>
  <c r="AT2050" i="150"/>
  <c r="AT2049" i="150"/>
  <c r="AT2048" i="150"/>
  <c r="AT2047" i="150"/>
  <c r="AT2046" i="150"/>
  <c r="AT2045" i="150"/>
  <c r="AT2044" i="150"/>
  <c r="AT2043" i="150"/>
  <c r="AT2042" i="150"/>
  <c r="AT2041" i="150"/>
  <c r="AT2040" i="150"/>
  <c r="AT2039" i="150"/>
  <c r="AT2038" i="150"/>
  <c r="AT2037" i="150"/>
  <c r="AT2036" i="150"/>
  <c r="AT2035" i="150"/>
  <c r="AT2034" i="150"/>
  <c r="AT2033" i="150"/>
  <c r="AT2032" i="150"/>
  <c r="AT2031" i="150"/>
  <c r="AT2030" i="150"/>
  <c r="AT2029" i="150"/>
  <c r="AT2028" i="150"/>
  <c r="AT2027" i="150"/>
  <c r="AT2026" i="150"/>
  <c r="AT2025" i="150"/>
  <c r="AT2024" i="150"/>
  <c r="AT2023" i="150"/>
  <c r="AT2022" i="150"/>
  <c r="AT2021" i="150"/>
  <c r="AT2020" i="150"/>
  <c r="AT2019" i="150"/>
  <c r="AT2018" i="150"/>
  <c r="AT2017" i="150"/>
  <c r="AT2016" i="150"/>
  <c r="AT2015" i="150"/>
  <c r="AT2014" i="150"/>
  <c r="AT2013" i="150"/>
  <c r="AT2012" i="150"/>
  <c r="AT2011" i="150"/>
  <c r="AT2010" i="150"/>
  <c r="AT2009" i="150"/>
  <c r="AT2008" i="150"/>
  <c r="AT2007" i="150"/>
  <c r="AT2006" i="150"/>
  <c r="AT2005" i="150"/>
  <c r="AT2004" i="150"/>
  <c r="AT2003" i="150"/>
  <c r="AT2002" i="150"/>
  <c r="AT2001" i="150"/>
  <c r="AT2000" i="150"/>
  <c r="AT1999" i="150"/>
  <c r="AT1998" i="150"/>
  <c r="AT1997" i="150"/>
  <c r="AT1996" i="150"/>
  <c r="AT1995" i="150"/>
  <c r="AT1994" i="150"/>
  <c r="AT1993" i="150"/>
  <c r="AT1992" i="150"/>
  <c r="AT1991" i="150"/>
  <c r="AT1990" i="150"/>
  <c r="AT1989" i="150"/>
  <c r="AT1988" i="150"/>
  <c r="AT1987" i="150"/>
  <c r="AT1986" i="150"/>
  <c r="AT1985" i="150"/>
  <c r="AT1984" i="150"/>
  <c r="AT1983" i="150"/>
  <c r="AT1982" i="150"/>
  <c r="AT1981" i="150"/>
  <c r="AT1980" i="150"/>
  <c r="AT1979" i="150"/>
  <c r="AT1978" i="150"/>
  <c r="AT1977" i="150"/>
  <c r="AT1976" i="150"/>
  <c r="AT1975" i="150"/>
  <c r="AT1974" i="150"/>
  <c r="AT1973" i="150"/>
  <c r="AT1972" i="150"/>
  <c r="AT1971" i="150"/>
  <c r="AT1970" i="150"/>
  <c r="AT1969" i="150"/>
  <c r="AT1968" i="150"/>
  <c r="AT1967" i="150"/>
  <c r="AT1966" i="150"/>
  <c r="AT1965" i="150"/>
  <c r="AT1964" i="150"/>
  <c r="AT1963" i="150"/>
  <c r="AT1962" i="150"/>
  <c r="AT1961" i="150"/>
  <c r="AT1960" i="150"/>
  <c r="AT1959" i="150"/>
  <c r="AT1958" i="150"/>
  <c r="AT1957" i="150"/>
  <c r="AT1956" i="150"/>
  <c r="AT1955" i="150"/>
  <c r="AT1954" i="150"/>
  <c r="AT1953" i="150"/>
  <c r="AT1952" i="150"/>
  <c r="AT1951" i="150"/>
  <c r="AT1950" i="150"/>
  <c r="AT1949" i="150"/>
  <c r="AT1948" i="150"/>
  <c r="AT1947" i="150"/>
  <c r="AT1946" i="150"/>
  <c r="AT1945" i="150"/>
  <c r="AT1944" i="150"/>
  <c r="AT1943" i="150"/>
  <c r="AT1942" i="150"/>
  <c r="AT1941" i="150"/>
  <c r="AT1940" i="150"/>
  <c r="AT1939" i="150"/>
  <c r="AT1938" i="150"/>
  <c r="AT1937" i="150"/>
  <c r="AT1936" i="150"/>
  <c r="AT1935" i="150"/>
  <c r="AT1934" i="150"/>
  <c r="AT1933" i="150"/>
  <c r="AT1932" i="150"/>
  <c r="AT1931" i="150"/>
  <c r="AT1930" i="150"/>
  <c r="AT1929" i="150"/>
  <c r="AT1928" i="150"/>
  <c r="AT1927" i="150"/>
  <c r="AT1926" i="150"/>
  <c r="AT1925" i="150"/>
  <c r="AT1924" i="150"/>
  <c r="AT1923" i="150"/>
  <c r="AT1922" i="150"/>
  <c r="AT1921" i="150"/>
  <c r="AT1920" i="150"/>
  <c r="AT1919" i="150"/>
  <c r="AT1918" i="150"/>
  <c r="AT1917" i="150"/>
  <c r="AT1916" i="150"/>
  <c r="AT1915" i="150"/>
  <c r="AT1914" i="150"/>
  <c r="AT1913" i="150"/>
  <c r="AT1912" i="150"/>
  <c r="AT1911" i="150"/>
  <c r="AT1910" i="150"/>
  <c r="AT1909" i="150"/>
  <c r="AT1908" i="150"/>
  <c r="AT1907" i="150"/>
  <c r="AT1906" i="150"/>
  <c r="AT1905" i="150"/>
  <c r="AT1904" i="150"/>
  <c r="AT1903" i="150"/>
  <c r="AT1902" i="150"/>
  <c r="AT1901" i="150"/>
  <c r="AT1900" i="150"/>
  <c r="AT1899" i="150"/>
  <c r="AT1898" i="150"/>
  <c r="AT1897" i="150"/>
  <c r="AT1896" i="150"/>
  <c r="AT1895" i="150"/>
  <c r="AT1894" i="150"/>
  <c r="AT1893" i="150"/>
  <c r="AT1892" i="150"/>
  <c r="AT1891" i="150"/>
  <c r="AT1890" i="150"/>
  <c r="AT1889" i="150"/>
  <c r="AT1888" i="150"/>
  <c r="AT1887" i="150"/>
  <c r="AT1886" i="150"/>
  <c r="AT1885" i="150"/>
  <c r="AT1884" i="150"/>
  <c r="AT1883" i="150"/>
  <c r="AT1882" i="150"/>
  <c r="AT1881" i="150"/>
  <c r="AT1880" i="150"/>
  <c r="AT1879" i="150"/>
  <c r="AT1878" i="150"/>
  <c r="AT1877" i="150"/>
  <c r="AT1876" i="150"/>
  <c r="AT1875" i="150"/>
  <c r="AT1874" i="150"/>
  <c r="AT1873" i="150"/>
  <c r="AT1872" i="150"/>
  <c r="AT1871" i="150"/>
  <c r="AT1870" i="150"/>
  <c r="AT1869" i="150"/>
  <c r="AT1868" i="150"/>
  <c r="AT1867" i="150"/>
  <c r="AT1866" i="150"/>
  <c r="AT1865" i="150"/>
  <c r="AT1864" i="150"/>
  <c r="AT1863" i="150"/>
  <c r="AT1862" i="150"/>
  <c r="AT1861" i="150"/>
  <c r="AT1860" i="150"/>
  <c r="AT1859" i="150"/>
  <c r="AT1858" i="150"/>
  <c r="AT1857" i="150"/>
  <c r="AT1856" i="150"/>
  <c r="AT1855" i="150"/>
  <c r="AT1854" i="150"/>
  <c r="AT1853" i="150"/>
  <c r="AT1852" i="150"/>
  <c r="AT1851" i="150"/>
  <c r="AT1850" i="150"/>
  <c r="AT1849" i="150"/>
  <c r="AT1848" i="150"/>
  <c r="AT1847" i="150"/>
  <c r="AT1846" i="150"/>
  <c r="AT1845" i="150"/>
  <c r="AT1844" i="150"/>
  <c r="AT1843" i="150"/>
  <c r="AT1842" i="150"/>
  <c r="AT1841" i="150"/>
  <c r="AT1840" i="150"/>
  <c r="AT1839" i="150"/>
  <c r="AT1838" i="150"/>
  <c r="AT1837" i="150"/>
  <c r="AT1836" i="150"/>
  <c r="AT1835" i="150"/>
  <c r="AT1834" i="150"/>
  <c r="AT1833" i="150"/>
  <c r="AT1832" i="150"/>
  <c r="AT1831" i="150"/>
  <c r="AT1830" i="150"/>
  <c r="AT1829" i="150"/>
  <c r="AT1828" i="150"/>
  <c r="AT1827" i="150"/>
  <c r="AT1826" i="150"/>
  <c r="AT1825" i="150"/>
  <c r="AT1824" i="150"/>
  <c r="AT1823" i="150"/>
  <c r="AT1822" i="150"/>
  <c r="AT1821" i="150"/>
  <c r="AT1820" i="150"/>
  <c r="AT1819" i="150"/>
  <c r="AT1818" i="150"/>
  <c r="AT1817" i="150"/>
  <c r="AT1816" i="150"/>
  <c r="AT1815" i="150"/>
  <c r="AT1814" i="150"/>
  <c r="AT1813" i="150"/>
  <c r="AT1812" i="150"/>
  <c r="AT1811" i="150"/>
  <c r="AT1810" i="150"/>
  <c r="AT1809" i="150"/>
  <c r="AT1808" i="150"/>
  <c r="AT1807" i="150"/>
  <c r="AT1806" i="150"/>
  <c r="AT1805" i="150"/>
  <c r="AT1804" i="150"/>
  <c r="AT1803" i="150"/>
  <c r="AT1802" i="150"/>
  <c r="AT1801" i="150"/>
  <c r="AT1800" i="150"/>
  <c r="AT1799" i="150"/>
  <c r="AT1798" i="150"/>
  <c r="AT1797" i="150"/>
  <c r="AT1796" i="150"/>
  <c r="AT1795" i="150"/>
  <c r="AT1794" i="150"/>
  <c r="AT1793" i="150"/>
  <c r="AT1792" i="150"/>
  <c r="AT1791" i="150"/>
  <c r="AT1790" i="150"/>
  <c r="AT1789" i="150"/>
  <c r="AT1788" i="150"/>
  <c r="AT1787" i="150"/>
  <c r="AT1786" i="150"/>
  <c r="AT1785" i="150"/>
  <c r="AT1784" i="150"/>
  <c r="AT1783" i="150"/>
  <c r="AT1782" i="150"/>
  <c r="AT1781" i="150"/>
  <c r="AT1780" i="150"/>
  <c r="AT1779" i="150"/>
  <c r="AT1778" i="150"/>
  <c r="AT1777" i="150"/>
  <c r="AT1776" i="150"/>
  <c r="AT1775" i="150"/>
  <c r="AT1774" i="150"/>
  <c r="AT1773" i="150"/>
  <c r="AT1772" i="150"/>
  <c r="AT1771" i="150"/>
  <c r="AT1770" i="150"/>
  <c r="AT1769" i="150"/>
  <c r="AT1768" i="150"/>
  <c r="AT1767" i="150"/>
  <c r="AT1766" i="150"/>
  <c r="AT1765" i="150"/>
  <c r="AT1764" i="150"/>
  <c r="AT1763" i="150"/>
  <c r="AT1762" i="150"/>
  <c r="AT1761" i="150"/>
  <c r="AT1760" i="150"/>
  <c r="AT1759" i="150"/>
  <c r="AT1758" i="150"/>
  <c r="AT1757" i="150"/>
  <c r="AT1756" i="150"/>
  <c r="AT1755" i="150"/>
  <c r="AT1754" i="150"/>
  <c r="AT1753" i="150"/>
  <c r="AT1752" i="150"/>
  <c r="AT1751" i="150"/>
  <c r="AT1750" i="150"/>
  <c r="AT1749" i="150"/>
  <c r="AT1748" i="150"/>
  <c r="AT1747" i="150"/>
  <c r="AT1746" i="150"/>
  <c r="AT1745" i="150"/>
  <c r="AT1744" i="150"/>
  <c r="AT1743" i="150"/>
  <c r="AT1742" i="150"/>
  <c r="AT1741" i="150"/>
  <c r="AT1740" i="150"/>
  <c r="AT1739" i="150"/>
  <c r="AT1738" i="150"/>
  <c r="AT1737" i="150"/>
  <c r="AT1736" i="150"/>
  <c r="AT1735" i="150"/>
  <c r="AT1734" i="150"/>
  <c r="AT1733" i="150"/>
  <c r="AT1732" i="150"/>
  <c r="AT1731" i="150"/>
  <c r="AT1730" i="150"/>
  <c r="AT1729" i="150"/>
  <c r="AT1728" i="150"/>
  <c r="AT1727" i="150"/>
  <c r="AT1726" i="150"/>
  <c r="AT1725" i="150"/>
  <c r="AT1724" i="150"/>
  <c r="AT1723" i="150"/>
  <c r="AT1722" i="150"/>
  <c r="AT1721" i="150"/>
  <c r="AT1720" i="150"/>
  <c r="AT1719" i="150"/>
  <c r="AT1718" i="150"/>
  <c r="AT1717" i="150"/>
  <c r="AT1716" i="150"/>
  <c r="AT1715" i="150"/>
  <c r="AT1714" i="150"/>
  <c r="AT1713" i="150"/>
  <c r="AT1712" i="150"/>
  <c r="AT1711" i="150"/>
  <c r="AT1710" i="150"/>
  <c r="AT1709" i="150"/>
  <c r="AT1708" i="150"/>
  <c r="AT1707" i="150"/>
  <c r="AT1706" i="150"/>
  <c r="AT1705" i="150"/>
  <c r="AT1704" i="150"/>
  <c r="AT1703" i="150"/>
  <c r="AT1702" i="150"/>
  <c r="AT1701" i="150"/>
  <c r="AT1700" i="150"/>
  <c r="AT1699" i="150"/>
  <c r="AT1698" i="150"/>
  <c r="AT1697" i="150"/>
  <c r="AT1696" i="150"/>
  <c r="AT1695" i="150"/>
  <c r="AT1694" i="150"/>
  <c r="AT1693" i="150"/>
  <c r="AT1692" i="150"/>
  <c r="AT1691" i="150"/>
  <c r="AT1690" i="150"/>
  <c r="AT1689" i="150"/>
  <c r="AT1688" i="150"/>
  <c r="AT1687" i="150"/>
  <c r="AT1686" i="150"/>
  <c r="AT1685" i="150"/>
  <c r="AT1684" i="150"/>
  <c r="AT1683" i="150"/>
  <c r="AT1682" i="150"/>
  <c r="AT1681" i="150"/>
  <c r="AT1680" i="150"/>
  <c r="AT1679" i="150"/>
  <c r="AT1678" i="150"/>
  <c r="AT1677" i="150"/>
  <c r="AT1676" i="150"/>
  <c r="AT1675" i="150"/>
  <c r="AT1674" i="150"/>
  <c r="AT1673" i="150"/>
  <c r="AT1672" i="150"/>
  <c r="AT1671" i="150"/>
  <c r="AT1670" i="150"/>
  <c r="AT1669" i="150"/>
  <c r="AT1668" i="150"/>
  <c r="AT1667" i="150"/>
  <c r="AT1666" i="150"/>
  <c r="AT1665" i="150"/>
  <c r="AT1664" i="150"/>
  <c r="AT1663" i="150"/>
  <c r="AT1662" i="150"/>
  <c r="AT1661" i="150"/>
  <c r="AT1660" i="150"/>
  <c r="AT1659" i="150"/>
  <c r="AT1658" i="150"/>
  <c r="AT1657" i="150"/>
  <c r="AT1656" i="150"/>
  <c r="AT1655" i="150"/>
  <c r="AT1654" i="150"/>
  <c r="AT1653" i="150"/>
  <c r="AT1652" i="150"/>
  <c r="AT1651" i="150"/>
  <c r="AT1650" i="150"/>
  <c r="AT1649" i="150"/>
  <c r="AT1648" i="150"/>
  <c r="AT1647" i="150"/>
  <c r="AT1646" i="150"/>
  <c r="AT1645" i="150"/>
  <c r="AT1644" i="150"/>
  <c r="AT1643" i="150"/>
  <c r="AT1642" i="150"/>
  <c r="AT1641" i="150"/>
  <c r="AT1640" i="150"/>
  <c r="AT1639" i="150"/>
  <c r="AT1638" i="150"/>
  <c r="AT1637" i="150"/>
  <c r="AT1636" i="150"/>
  <c r="AT1635" i="150"/>
  <c r="AT1634" i="150"/>
  <c r="AT1633" i="150"/>
  <c r="AT1632" i="150"/>
  <c r="AT1631" i="150"/>
  <c r="AT1630" i="150"/>
  <c r="AT1629" i="150"/>
  <c r="AT1628" i="150"/>
  <c r="AT1627" i="150"/>
  <c r="AT1626" i="150"/>
  <c r="AT1625" i="150"/>
  <c r="AT1624" i="150"/>
  <c r="AT1623" i="150"/>
  <c r="AT1622" i="150"/>
  <c r="AT1621" i="150"/>
  <c r="AT1620" i="150"/>
  <c r="AT1619" i="150"/>
  <c r="AT1618" i="150"/>
  <c r="AT1617" i="150"/>
  <c r="AT1616" i="150"/>
  <c r="AT1615" i="150"/>
  <c r="AT1614" i="150"/>
  <c r="AT1613" i="150"/>
  <c r="AT1612" i="150"/>
  <c r="AT1611" i="150"/>
  <c r="AT1610" i="150"/>
  <c r="AT1609" i="150"/>
  <c r="AT1608" i="150"/>
  <c r="AT1607" i="150"/>
  <c r="AT1606" i="150"/>
  <c r="AT1605" i="150"/>
  <c r="AT1604" i="150"/>
  <c r="AT1603" i="150"/>
  <c r="AT1602" i="150"/>
  <c r="AT1601" i="150"/>
  <c r="AT1600" i="150"/>
  <c r="AT1599" i="150"/>
  <c r="AT1598" i="150"/>
  <c r="AT1597" i="150"/>
  <c r="AT1596" i="150"/>
  <c r="AT1595" i="150"/>
  <c r="AT1594" i="150"/>
  <c r="AT1593" i="150"/>
  <c r="AT1592" i="150"/>
  <c r="AT1591" i="150"/>
  <c r="AT1590" i="150"/>
  <c r="AT1589" i="150"/>
  <c r="AT1588" i="150"/>
  <c r="AT1587" i="150"/>
  <c r="AT1586" i="150"/>
  <c r="AT1585" i="150"/>
  <c r="AT1584" i="150"/>
  <c r="AT1583" i="150"/>
  <c r="AT1582" i="150"/>
  <c r="AT1581" i="150"/>
  <c r="AT1580" i="150"/>
  <c r="AT1579" i="150"/>
  <c r="AT1578" i="150"/>
  <c r="AT1577" i="150"/>
  <c r="AT1576" i="150"/>
  <c r="AT1575" i="150"/>
  <c r="AT1574" i="150"/>
  <c r="AT1573" i="150"/>
  <c r="AT1572" i="150"/>
  <c r="AT1571" i="150"/>
  <c r="AT1570" i="150"/>
  <c r="AT1569" i="150"/>
  <c r="AT1568" i="150"/>
  <c r="AT1567" i="150"/>
  <c r="AT1566" i="150"/>
  <c r="AT1565" i="150"/>
  <c r="AT1564" i="150"/>
  <c r="AT1563" i="150"/>
  <c r="AT1562" i="150"/>
  <c r="AT1561" i="150"/>
  <c r="AT1560" i="150"/>
  <c r="AT1559" i="150"/>
  <c r="AT1558" i="150"/>
  <c r="AT1557" i="150"/>
  <c r="AT1556" i="150"/>
  <c r="AT1555" i="150"/>
  <c r="AT1554" i="150"/>
  <c r="AT1553" i="150"/>
  <c r="AT1552" i="150"/>
  <c r="AT1551" i="150"/>
  <c r="AT1550" i="150"/>
  <c r="AT1549" i="150"/>
  <c r="AT1548" i="150"/>
  <c r="AT1547" i="150"/>
  <c r="AT1546" i="150"/>
  <c r="AT1545" i="150"/>
  <c r="AT1544" i="150"/>
  <c r="AT1543" i="150"/>
  <c r="AT1542" i="150"/>
  <c r="AT1541" i="150"/>
  <c r="AT1540" i="150"/>
  <c r="AT1539" i="150"/>
  <c r="AT1538" i="150"/>
  <c r="AT1537" i="150"/>
  <c r="AT1536" i="150"/>
  <c r="AT1535" i="150"/>
  <c r="AT1534" i="150"/>
  <c r="AT1533" i="150"/>
  <c r="AT1532" i="150"/>
  <c r="AT1531" i="150"/>
  <c r="AT1530" i="150"/>
  <c r="AT1529" i="150"/>
  <c r="AT1528" i="150"/>
  <c r="AT1527" i="150"/>
  <c r="AT1526" i="150"/>
  <c r="AT1525" i="150"/>
  <c r="AT1524" i="150"/>
  <c r="AT1523" i="150"/>
  <c r="AT1522" i="150"/>
  <c r="AT1521" i="150"/>
  <c r="AT1520" i="150"/>
  <c r="AT1519" i="150"/>
  <c r="AT1518" i="150"/>
  <c r="AT1517" i="150"/>
  <c r="AT1516" i="150"/>
  <c r="AT1515" i="150"/>
  <c r="AT1514" i="150"/>
  <c r="AT1513" i="150"/>
  <c r="AT1512" i="150"/>
  <c r="AT1511" i="150"/>
  <c r="AT1510" i="150"/>
  <c r="AT1509" i="150"/>
  <c r="AT1508" i="150"/>
  <c r="AT1507" i="150"/>
  <c r="AT1506" i="150"/>
  <c r="AT1505" i="150"/>
  <c r="AT1504" i="150"/>
  <c r="AT1503" i="150"/>
  <c r="AT1502" i="150"/>
  <c r="AT1501" i="150"/>
  <c r="AT1500" i="150"/>
  <c r="AT1499" i="150"/>
  <c r="AT1498" i="150"/>
  <c r="AT1497" i="150"/>
  <c r="AT1496" i="150"/>
  <c r="AT1495" i="150"/>
  <c r="AT1494" i="150"/>
  <c r="AT1493" i="150"/>
  <c r="AT1492" i="150"/>
  <c r="AT1491" i="150"/>
  <c r="AT1490" i="150"/>
  <c r="AT1489" i="150"/>
  <c r="AT1488" i="150"/>
  <c r="AT1487" i="150"/>
  <c r="AT1486" i="150"/>
  <c r="AT1485" i="150"/>
  <c r="AT1484" i="150"/>
  <c r="AT1483" i="150"/>
  <c r="AT1482" i="150"/>
  <c r="AT1481" i="150"/>
  <c r="AT1480" i="150"/>
  <c r="AT1479" i="150"/>
  <c r="AT1478" i="150"/>
  <c r="AT1477" i="150"/>
  <c r="AT1476" i="150"/>
  <c r="AT1475" i="150"/>
  <c r="AT1474" i="150"/>
  <c r="AT1473" i="150"/>
  <c r="AT1472" i="150"/>
  <c r="AT1471" i="150"/>
  <c r="AT1470" i="150"/>
  <c r="AT1469" i="150"/>
  <c r="AT1468" i="150"/>
  <c r="AT1467" i="150"/>
  <c r="AT1466" i="150"/>
  <c r="AT1465" i="150"/>
  <c r="AT1464" i="150"/>
  <c r="AT1463" i="150"/>
  <c r="AT1462" i="150"/>
  <c r="AT1461" i="150"/>
  <c r="AT1460" i="150"/>
  <c r="AT1459" i="150"/>
  <c r="AT1458" i="150"/>
  <c r="AT1457" i="150"/>
  <c r="AT1456" i="150"/>
  <c r="AT1455" i="150"/>
  <c r="AT1454" i="150"/>
  <c r="AT1453" i="150"/>
  <c r="AT1452" i="150"/>
  <c r="AT1451" i="150"/>
  <c r="AT1450" i="150"/>
  <c r="AT1449" i="150"/>
  <c r="AT1448" i="150"/>
  <c r="AT1447" i="150"/>
  <c r="AT1446" i="150"/>
  <c r="AT1445" i="150"/>
  <c r="AT1444" i="150"/>
  <c r="AT1443" i="150"/>
  <c r="AT1442" i="150"/>
  <c r="AT1441" i="150"/>
  <c r="AT1440" i="150"/>
  <c r="AT1439" i="150"/>
  <c r="AT1438" i="150"/>
  <c r="AT1437" i="150"/>
  <c r="AT1436" i="150"/>
  <c r="AT1435" i="150"/>
  <c r="AT1434" i="150"/>
  <c r="AT1433" i="150"/>
  <c r="AT1432" i="150"/>
  <c r="AT1431" i="150"/>
  <c r="AT1430" i="150"/>
  <c r="AT1429" i="150"/>
  <c r="AT1428" i="150"/>
  <c r="AT1427" i="150"/>
  <c r="AT1426" i="150"/>
  <c r="AT1425" i="150"/>
  <c r="AT1424" i="150"/>
  <c r="AT1423" i="150"/>
  <c r="AT1422" i="150"/>
  <c r="AT1421" i="150"/>
  <c r="AT1420" i="150"/>
  <c r="AT1419" i="150"/>
  <c r="AT1418" i="150"/>
  <c r="AT1417" i="150"/>
  <c r="AT1416" i="150"/>
  <c r="AT1415" i="150"/>
  <c r="AT1414" i="150"/>
  <c r="AT1413" i="150"/>
  <c r="AT1412" i="150"/>
  <c r="AT1411" i="150"/>
  <c r="AT1410" i="150"/>
  <c r="AT1409" i="150"/>
  <c r="AT1408" i="150"/>
  <c r="AT1407" i="150"/>
  <c r="AT1406" i="150"/>
  <c r="AT1405" i="150"/>
  <c r="AT1404" i="150"/>
  <c r="AT1403" i="150"/>
  <c r="AT1402" i="150"/>
  <c r="AT1401" i="150"/>
  <c r="AT1400" i="150"/>
  <c r="AT1399" i="150"/>
  <c r="AT1398" i="150"/>
  <c r="AT1397" i="150"/>
  <c r="AT1396" i="150"/>
  <c r="AT1395" i="150"/>
  <c r="AT1394" i="150"/>
  <c r="AT1393" i="150"/>
  <c r="AT1392" i="150"/>
  <c r="AT1391" i="150"/>
  <c r="AT1390" i="150"/>
  <c r="AT1389" i="150"/>
  <c r="AT1388" i="150"/>
  <c r="AT1387" i="150"/>
  <c r="AT1386" i="150"/>
  <c r="AT1385" i="150"/>
  <c r="AT1384" i="150"/>
  <c r="AT1383" i="150"/>
  <c r="AT1382" i="150"/>
  <c r="AT1381" i="150"/>
  <c r="AT1380" i="150"/>
  <c r="AT1379" i="150"/>
  <c r="AT1378" i="150"/>
  <c r="AT1377" i="150"/>
  <c r="AT1376" i="150"/>
  <c r="AT1375" i="150"/>
  <c r="AT1374" i="150"/>
  <c r="AT1373" i="150"/>
  <c r="AT1372" i="150"/>
  <c r="AT1371" i="150"/>
  <c r="AT1370" i="150"/>
  <c r="AT1369" i="150"/>
  <c r="AT1368" i="150"/>
  <c r="AT1367" i="150"/>
  <c r="AT1366" i="150"/>
  <c r="AT1365" i="150"/>
  <c r="AT1364" i="150"/>
  <c r="AT1363" i="150"/>
  <c r="AT1362" i="150"/>
  <c r="AT1361" i="150"/>
  <c r="AT1360" i="150"/>
  <c r="AT1359" i="150"/>
  <c r="AT1358" i="150"/>
  <c r="AT1357" i="150"/>
  <c r="AT1356" i="150"/>
  <c r="AT1355" i="150"/>
  <c r="AT1354" i="150"/>
  <c r="AT1353" i="150"/>
  <c r="AT1352" i="150"/>
  <c r="AT1351" i="150"/>
  <c r="AT1350" i="150"/>
  <c r="AT1349" i="150"/>
  <c r="AT1348" i="150"/>
  <c r="AT1347" i="150"/>
  <c r="AT1346" i="150"/>
  <c r="AT1345" i="150"/>
  <c r="AT1344" i="150"/>
  <c r="AT1343" i="150"/>
  <c r="AT1342" i="150"/>
  <c r="AT1341" i="150"/>
  <c r="AT1340" i="150"/>
  <c r="AT1339" i="150"/>
  <c r="AT1338" i="150"/>
  <c r="AT1337" i="150"/>
  <c r="AT1336" i="150"/>
  <c r="AT1335" i="150"/>
  <c r="AT1334" i="150"/>
  <c r="AT1333" i="150"/>
  <c r="AT1332" i="150"/>
  <c r="AT1331" i="150"/>
  <c r="AT1330" i="150"/>
  <c r="AT1329" i="150"/>
  <c r="AT1328" i="150"/>
  <c r="AT1327" i="150"/>
  <c r="AT1326" i="150"/>
  <c r="AT1325" i="150"/>
  <c r="AT1324" i="150"/>
  <c r="AT1323" i="150"/>
  <c r="AT1322" i="150"/>
  <c r="AT1321" i="150"/>
  <c r="AT1320" i="150"/>
  <c r="AT1319" i="150"/>
  <c r="AT1318" i="150"/>
  <c r="AT1317" i="150"/>
  <c r="AT1316" i="150"/>
  <c r="AT1315" i="150"/>
  <c r="AT1314" i="150"/>
  <c r="AT1313" i="150"/>
  <c r="AT1312" i="150"/>
  <c r="AT1311" i="150"/>
  <c r="AT1310" i="150"/>
  <c r="AT1309" i="150"/>
  <c r="AT1308" i="150"/>
  <c r="AT1307" i="150"/>
  <c r="AT1306" i="150"/>
  <c r="AT1305" i="150"/>
  <c r="AT1304" i="150"/>
  <c r="AT1303" i="150"/>
  <c r="AT1302" i="150"/>
  <c r="AT1301" i="150"/>
  <c r="AT1300" i="150"/>
  <c r="AT1299" i="150"/>
  <c r="AT1298" i="150"/>
  <c r="AT1297" i="150"/>
  <c r="AT1296" i="150"/>
  <c r="AT1295" i="150"/>
  <c r="AT1294" i="150"/>
  <c r="AT1293" i="150"/>
  <c r="AT1292" i="150"/>
  <c r="AT1291" i="150"/>
  <c r="AT1290" i="150"/>
  <c r="AT1289" i="150"/>
  <c r="AT1288" i="150"/>
  <c r="AT1287" i="150"/>
  <c r="AT1286" i="150"/>
  <c r="AT1285" i="150"/>
  <c r="AT1284" i="150"/>
  <c r="AT1283" i="150"/>
  <c r="AT1282" i="150"/>
  <c r="AT1281" i="150"/>
  <c r="AT1280" i="150"/>
  <c r="AT1279" i="150"/>
  <c r="AT1278" i="150"/>
  <c r="AT1277" i="150"/>
  <c r="AT1276" i="150"/>
  <c r="AT1275" i="150"/>
  <c r="AT1274" i="150"/>
  <c r="AT1273" i="150"/>
  <c r="AT1272" i="150"/>
  <c r="AT1271" i="150"/>
  <c r="AT1270" i="150"/>
  <c r="AT1269" i="150"/>
  <c r="AT1268" i="150"/>
  <c r="AT1267" i="150"/>
  <c r="AT1266" i="150"/>
  <c r="AT1265" i="150"/>
  <c r="AT1264" i="150"/>
  <c r="AT1263" i="150"/>
  <c r="AT1262" i="150"/>
  <c r="AT1261" i="150"/>
  <c r="AT1260" i="150"/>
  <c r="AT1259" i="150"/>
  <c r="AT1258" i="150"/>
  <c r="AT1257" i="150"/>
  <c r="AT1256" i="150"/>
  <c r="AT1255" i="150"/>
  <c r="AT1254" i="150"/>
  <c r="AT1253" i="150"/>
  <c r="AT1252" i="150"/>
  <c r="AT1251" i="150"/>
  <c r="AT1250" i="150"/>
  <c r="AT1249" i="150"/>
  <c r="AT1248" i="150"/>
  <c r="AT1247" i="150"/>
  <c r="AT1246" i="150"/>
  <c r="AT1245" i="150"/>
  <c r="AT1244" i="150"/>
  <c r="AT1243" i="150"/>
  <c r="AT1242" i="150"/>
  <c r="AT1241" i="150"/>
  <c r="AT1240" i="150"/>
  <c r="AT1239" i="150"/>
  <c r="AT1238" i="150"/>
  <c r="AT1237" i="150"/>
  <c r="AT1236" i="150"/>
  <c r="AT1235" i="150"/>
  <c r="AT1234" i="150"/>
  <c r="AT1233" i="150"/>
  <c r="AT1232" i="150"/>
  <c r="AT1231" i="150"/>
  <c r="AT1230" i="150"/>
  <c r="AT1229" i="150"/>
  <c r="AT1228" i="150"/>
  <c r="AT1227" i="150"/>
  <c r="AT1226" i="150"/>
  <c r="AT1225" i="150"/>
  <c r="AT1224" i="150"/>
  <c r="AT1223" i="150"/>
  <c r="AT1222" i="150"/>
  <c r="AT1221" i="150"/>
  <c r="AT1220" i="150"/>
  <c r="AT1219" i="150"/>
  <c r="AT1218" i="150"/>
  <c r="AT1217" i="150"/>
  <c r="AT1216" i="150"/>
  <c r="AT1215" i="150"/>
  <c r="AT1214" i="150"/>
  <c r="AT1213" i="150"/>
  <c r="AT1212" i="150"/>
  <c r="AT1211" i="150"/>
  <c r="AT1210" i="150"/>
  <c r="AT1209" i="150"/>
  <c r="AT1208" i="150"/>
  <c r="AT1207" i="150"/>
  <c r="AT1206" i="150"/>
  <c r="AT1205" i="150"/>
  <c r="AT1204" i="150"/>
  <c r="AT1203" i="150"/>
  <c r="AT1202" i="150"/>
  <c r="AT1201" i="150"/>
  <c r="AT1200" i="150"/>
  <c r="AT1199" i="150"/>
  <c r="AT1198" i="150"/>
  <c r="AT1197" i="150"/>
  <c r="AT1196" i="150"/>
  <c r="AT1195" i="150"/>
  <c r="AT1194" i="150"/>
  <c r="AT1193" i="150"/>
  <c r="AT1192" i="150"/>
  <c r="AT1191" i="150"/>
  <c r="AT1190" i="150"/>
  <c r="AT1189" i="150"/>
  <c r="AT1188" i="150"/>
  <c r="AT1187" i="150"/>
  <c r="AT1186" i="150"/>
  <c r="AT1185" i="150"/>
  <c r="AT1184" i="150"/>
  <c r="AT1183" i="150"/>
  <c r="AT1182" i="150"/>
  <c r="AT1181" i="150"/>
  <c r="AT1180" i="150"/>
  <c r="AT1179" i="150"/>
  <c r="AT1178" i="150"/>
  <c r="AT1177" i="150"/>
  <c r="AT1176" i="150"/>
  <c r="AT1175" i="150"/>
  <c r="AT1174" i="150"/>
  <c r="AT1173" i="150"/>
  <c r="AT1172" i="150"/>
  <c r="AT1171" i="150"/>
  <c r="AT1170" i="150"/>
  <c r="AT1169" i="150"/>
  <c r="AT1168" i="150"/>
  <c r="AT1167" i="150"/>
  <c r="AT1166" i="150"/>
  <c r="AT1165" i="150"/>
  <c r="AT1164" i="150"/>
  <c r="AT1163" i="150"/>
  <c r="AT1162" i="150"/>
  <c r="AT1161" i="150"/>
  <c r="AT1160" i="150"/>
  <c r="AT1159" i="150"/>
  <c r="AT1158" i="150"/>
  <c r="AT1157" i="150"/>
  <c r="AT1156" i="150"/>
  <c r="AT1155" i="150"/>
  <c r="AT1154" i="150"/>
  <c r="AT1153" i="150"/>
  <c r="AT1152" i="150"/>
  <c r="AT1151" i="150"/>
  <c r="AT1150" i="150"/>
  <c r="AT1149" i="150"/>
  <c r="AT1148" i="150"/>
  <c r="AT1147" i="150"/>
  <c r="AT1146" i="150"/>
  <c r="AT1145" i="150"/>
  <c r="AT1144" i="150"/>
  <c r="AT1143" i="150"/>
  <c r="AT1142" i="150"/>
  <c r="AT1141" i="150"/>
  <c r="AT1140" i="150"/>
  <c r="AT1139" i="150"/>
  <c r="AT1138" i="150"/>
  <c r="AT1137" i="150"/>
  <c r="AT1136" i="150"/>
  <c r="AT1135" i="150"/>
  <c r="AT1134" i="150"/>
  <c r="AT1133" i="150"/>
  <c r="AT1132" i="150"/>
  <c r="AT1131" i="150"/>
  <c r="AT1130" i="150"/>
  <c r="AT1129" i="150"/>
  <c r="AT1128" i="150"/>
  <c r="AT1127" i="150"/>
  <c r="AT1126" i="150"/>
  <c r="AT1125" i="150"/>
  <c r="AT1124" i="150"/>
  <c r="AT1123" i="150"/>
  <c r="AT1122" i="150"/>
  <c r="AT1121" i="150"/>
  <c r="AT1120" i="150"/>
  <c r="AT1119" i="150"/>
  <c r="AT1118" i="150"/>
  <c r="AT1117" i="150"/>
  <c r="AT1116" i="150"/>
  <c r="AT1115" i="150"/>
  <c r="AT1114" i="150"/>
  <c r="AT1113" i="150"/>
  <c r="AT1112" i="150"/>
  <c r="AT1111" i="150"/>
  <c r="AT1110" i="150"/>
  <c r="AT1109" i="150"/>
  <c r="AT1108" i="150"/>
  <c r="AT1107" i="150"/>
  <c r="AT1106" i="150"/>
  <c r="AT1105" i="150"/>
  <c r="AT1104" i="150"/>
  <c r="AT1103" i="150"/>
  <c r="AT1102" i="150"/>
  <c r="AT1101" i="150"/>
  <c r="AT1100" i="150"/>
  <c r="AT1099" i="150"/>
  <c r="AT1098" i="150"/>
  <c r="AT1097" i="150"/>
  <c r="AT1096" i="150"/>
  <c r="AT1095" i="150"/>
  <c r="AT1094" i="150"/>
  <c r="AT1093" i="150"/>
  <c r="AT1092" i="150"/>
  <c r="AT1091" i="150"/>
  <c r="AT1090" i="150"/>
  <c r="AT1089" i="150"/>
  <c r="AT1088" i="150"/>
  <c r="AT1087" i="150"/>
  <c r="AT1086" i="150"/>
  <c r="AT1085" i="150"/>
  <c r="AT1084" i="150"/>
  <c r="AT1083" i="150"/>
  <c r="AT1082" i="150"/>
  <c r="AT1081" i="150"/>
  <c r="AT1080" i="150"/>
  <c r="AT1079" i="150"/>
  <c r="AT1078" i="150"/>
  <c r="AT1077" i="150"/>
  <c r="AT1076" i="150"/>
  <c r="AT1075" i="150"/>
  <c r="AT1074" i="150"/>
  <c r="AT1073" i="150"/>
  <c r="AT1072" i="150"/>
  <c r="AT1071" i="150"/>
  <c r="AT1070" i="150"/>
  <c r="AT1069" i="150"/>
  <c r="AT1068" i="150"/>
  <c r="AT1067" i="150"/>
  <c r="AT1066" i="150"/>
  <c r="AT1065" i="150"/>
  <c r="AT1064" i="150"/>
  <c r="AT1063" i="150"/>
  <c r="AT1062" i="150"/>
  <c r="AT1061" i="150"/>
  <c r="AT1060" i="150"/>
  <c r="AT1059" i="150"/>
  <c r="AT1058" i="150"/>
  <c r="AT1057" i="150"/>
  <c r="AT1056" i="150"/>
  <c r="AT1055" i="150"/>
  <c r="AT1054" i="150"/>
  <c r="AT1053" i="150"/>
  <c r="AT1052" i="150"/>
  <c r="AT1051" i="150"/>
  <c r="AT1050" i="150"/>
  <c r="AT1049" i="150"/>
  <c r="AT1048" i="150"/>
  <c r="AT1047" i="150"/>
  <c r="AT1046" i="150"/>
  <c r="AT1045" i="150"/>
  <c r="AT1044" i="150"/>
  <c r="AT1043" i="150"/>
  <c r="AT1042" i="150"/>
  <c r="AT1041" i="150"/>
  <c r="AT1040" i="150"/>
  <c r="AT1039" i="150"/>
  <c r="AT1038" i="150"/>
  <c r="AT1037" i="150"/>
  <c r="AT1036" i="150"/>
  <c r="AT1035" i="150"/>
  <c r="AT1034" i="150"/>
  <c r="AT1033" i="150"/>
  <c r="AT1032" i="150"/>
  <c r="AT1031" i="150"/>
  <c r="AT1030" i="150"/>
  <c r="AT1029" i="150"/>
  <c r="AT1028" i="150"/>
  <c r="AT1027" i="150"/>
  <c r="AT1026" i="150"/>
  <c r="AT1025" i="150"/>
  <c r="AT1024" i="150"/>
  <c r="AT1023" i="150"/>
  <c r="AT1022" i="150"/>
  <c r="AT1021" i="150"/>
  <c r="AT1020" i="150"/>
  <c r="AT1019" i="150"/>
  <c r="AT1018" i="150"/>
  <c r="AT1017" i="150"/>
  <c r="AT1016" i="150"/>
  <c r="AT1015" i="150"/>
  <c r="AT1014" i="150"/>
  <c r="AT1013" i="150"/>
  <c r="AT1012" i="150"/>
  <c r="AT1011" i="150"/>
  <c r="AT1010" i="150"/>
  <c r="AT1009" i="150"/>
  <c r="AT1008" i="150"/>
  <c r="AT1007" i="150"/>
  <c r="AT1006" i="150"/>
  <c r="AT1005" i="150"/>
  <c r="AT1004" i="150"/>
  <c r="AT1003" i="150"/>
  <c r="AT1002" i="150"/>
  <c r="AT1001" i="150"/>
  <c r="AT1000" i="150"/>
  <c r="AT999" i="150"/>
  <c r="AT998" i="150"/>
  <c r="AT997" i="150"/>
  <c r="AT996" i="150"/>
  <c r="AT995" i="150"/>
  <c r="AT994" i="150"/>
  <c r="AT993" i="150"/>
  <c r="AT992" i="150"/>
  <c r="AT991" i="150"/>
  <c r="AT990" i="150"/>
  <c r="AT989" i="150"/>
  <c r="AT988" i="150"/>
  <c r="AT987" i="150"/>
  <c r="AT986" i="150"/>
  <c r="AT985" i="150"/>
  <c r="AT984" i="150"/>
  <c r="AT983" i="150"/>
  <c r="AT982" i="150"/>
  <c r="AT981" i="150"/>
  <c r="AT980" i="150"/>
  <c r="AT979" i="150"/>
  <c r="AT978" i="150"/>
  <c r="AT977" i="150"/>
  <c r="AT976" i="150"/>
  <c r="AT975" i="150"/>
  <c r="AT974" i="150"/>
  <c r="AT973" i="150"/>
  <c r="AT972" i="150"/>
  <c r="AT971" i="150"/>
  <c r="AT970" i="150"/>
  <c r="AT969" i="150"/>
  <c r="AT968" i="150"/>
  <c r="AT967" i="150"/>
  <c r="AT966" i="150"/>
  <c r="AT965" i="150"/>
  <c r="AT964" i="150"/>
  <c r="AT963" i="150"/>
  <c r="AT962" i="150"/>
  <c r="AT961" i="150"/>
  <c r="AT960" i="150"/>
  <c r="AT959" i="150"/>
  <c r="AT958" i="150"/>
  <c r="AT957" i="150"/>
  <c r="AT956" i="150"/>
  <c r="AT955" i="150"/>
  <c r="AT954" i="150"/>
  <c r="AT953" i="150"/>
  <c r="AT952" i="150"/>
  <c r="AT951" i="150"/>
  <c r="AT950" i="150"/>
  <c r="AT949" i="150"/>
  <c r="AT948" i="150"/>
  <c r="AT947" i="150"/>
  <c r="AT946" i="150"/>
  <c r="AT945" i="150"/>
  <c r="AT944" i="150"/>
  <c r="AT943" i="150"/>
  <c r="AT942" i="150"/>
  <c r="AT941" i="150"/>
  <c r="AT940" i="150"/>
  <c r="AT939" i="150"/>
  <c r="AT938" i="150"/>
  <c r="AT937" i="150"/>
  <c r="AT936" i="150"/>
  <c r="AT935" i="150"/>
  <c r="AT934" i="150"/>
  <c r="AT933" i="150"/>
  <c r="AT932" i="150"/>
  <c r="AT931" i="150"/>
  <c r="AT930" i="150"/>
  <c r="AT929" i="150"/>
  <c r="AT928" i="150"/>
  <c r="AT927" i="150"/>
  <c r="AT926" i="150"/>
  <c r="AT925" i="150"/>
  <c r="AT924" i="150"/>
  <c r="AT923" i="150"/>
  <c r="AT922" i="150"/>
  <c r="AT921" i="150"/>
  <c r="AT920" i="150"/>
  <c r="AT919" i="150"/>
  <c r="AT918" i="150"/>
  <c r="AT917" i="150"/>
  <c r="AT916" i="150"/>
  <c r="AT915" i="150"/>
  <c r="AT914" i="150"/>
  <c r="AT913" i="150"/>
  <c r="AT912" i="150"/>
  <c r="AT911" i="150"/>
  <c r="AT910" i="150"/>
  <c r="AT909" i="150"/>
  <c r="AT908" i="150"/>
  <c r="AT907" i="150"/>
  <c r="AT906" i="150"/>
  <c r="AT905" i="150"/>
  <c r="AT904" i="150"/>
  <c r="AT903" i="150"/>
  <c r="AT902" i="150"/>
  <c r="AT901" i="150"/>
  <c r="AT900" i="150"/>
  <c r="AT899" i="150"/>
  <c r="AT898" i="150"/>
  <c r="AT897" i="150"/>
  <c r="AT896" i="150"/>
  <c r="AT895" i="150"/>
  <c r="AT894" i="150"/>
  <c r="AT893" i="150"/>
  <c r="AT892" i="150"/>
  <c r="AT891" i="150"/>
  <c r="AT890" i="150"/>
  <c r="AT889" i="150"/>
  <c r="AT888" i="150"/>
  <c r="AT887" i="150"/>
  <c r="AT886" i="150"/>
  <c r="AT885" i="150"/>
  <c r="AT884" i="150"/>
  <c r="AT883" i="150"/>
  <c r="AT882" i="150"/>
  <c r="AT881" i="150"/>
  <c r="AT880" i="150"/>
  <c r="AT879" i="150"/>
  <c r="AT878" i="150"/>
  <c r="AT877" i="150"/>
  <c r="AT876" i="150"/>
  <c r="AT875" i="150"/>
  <c r="AT874" i="150"/>
  <c r="AT873" i="150"/>
  <c r="AT872" i="150"/>
  <c r="AT871" i="150"/>
  <c r="AT870" i="150"/>
  <c r="AT869" i="150"/>
  <c r="AT868" i="150"/>
  <c r="AT867" i="150"/>
  <c r="AT866" i="150"/>
  <c r="AT865" i="150"/>
  <c r="AT864" i="150"/>
  <c r="AT863" i="150"/>
  <c r="AT862" i="150"/>
  <c r="AT861" i="150"/>
  <c r="AT860" i="150"/>
  <c r="AT859" i="150"/>
  <c r="AT858" i="150"/>
  <c r="AT857" i="150"/>
  <c r="AT856" i="150"/>
  <c r="AT855" i="150"/>
  <c r="AT854" i="150"/>
  <c r="AT853" i="150"/>
  <c r="AT852" i="150"/>
  <c r="AT851" i="150"/>
  <c r="AT850" i="150"/>
  <c r="AT849" i="150"/>
  <c r="AT848" i="150"/>
  <c r="AT847" i="150"/>
  <c r="AT846" i="150"/>
  <c r="AT845" i="150"/>
  <c r="AT844" i="150"/>
  <c r="AT843" i="150"/>
  <c r="AT842" i="150"/>
  <c r="AT841" i="150"/>
  <c r="AT840" i="150"/>
  <c r="AT839" i="150"/>
  <c r="AT838" i="150"/>
  <c r="AT837" i="150"/>
  <c r="AT836" i="150"/>
  <c r="AT835" i="150"/>
  <c r="AT834" i="150"/>
  <c r="AT833" i="150"/>
  <c r="AT832" i="150"/>
  <c r="AT831" i="150"/>
  <c r="AT830" i="150"/>
  <c r="AT829" i="150"/>
  <c r="AT828" i="150"/>
  <c r="AT827" i="150"/>
  <c r="AT826" i="150"/>
  <c r="AT825" i="150"/>
  <c r="AT824" i="150"/>
  <c r="AT823" i="150"/>
  <c r="AT822" i="150"/>
  <c r="AT821" i="150"/>
  <c r="AT820" i="150"/>
  <c r="AT819" i="150"/>
  <c r="AT818" i="150"/>
  <c r="AT817" i="150"/>
  <c r="AT816" i="150"/>
  <c r="AT815" i="150"/>
  <c r="AT814" i="150"/>
  <c r="AT813" i="150"/>
  <c r="AT812" i="150"/>
  <c r="AT811" i="150"/>
  <c r="AT810" i="150"/>
  <c r="AT809" i="150"/>
  <c r="AT808" i="150"/>
  <c r="AT807" i="150"/>
  <c r="AT806" i="150"/>
  <c r="AT805" i="150"/>
  <c r="AT804" i="150"/>
  <c r="AT803" i="150"/>
  <c r="AT802" i="150"/>
  <c r="AT801" i="150"/>
  <c r="AT800" i="150"/>
  <c r="AT799" i="150"/>
  <c r="AT798" i="150"/>
  <c r="AT797" i="150"/>
  <c r="AT796" i="150"/>
  <c r="AT795" i="150"/>
  <c r="AT794" i="150"/>
  <c r="AT793" i="150"/>
  <c r="AT792" i="150"/>
  <c r="AT791" i="150"/>
  <c r="AT790" i="150"/>
  <c r="AT789" i="150"/>
  <c r="AT788" i="150"/>
  <c r="AT787" i="150"/>
  <c r="AT786" i="150"/>
  <c r="AT785" i="150"/>
  <c r="AT784" i="150"/>
  <c r="AT783" i="150"/>
  <c r="AT782" i="150"/>
  <c r="AT781" i="150"/>
  <c r="AT780" i="150"/>
  <c r="AT779" i="150"/>
  <c r="AT778" i="150"/>
  <c r="AT777" i="150"/>
  <c r="AT776" i="150"/>
  <c r="AT775" i="150"/>
  <c r="AT774" i="150"/>
  <c r="AT773" i="150"/>
  <c r="AT772" i="150"/>
  <c r="AT771" i="150"/>
  <c r="AT770" i="150"/>
  <c r="AT769" i="150"/>
  <c r="AT768" i="150"/>
  <c r="AT767" i="150"/>
  <c r="AT766" i="150"/>
  <c r="AT765" i="150"/>
  <c r="AT764" i="150"/>
  <c r="AT763" i="150"/>
  <c r="AT762" i="150"/>
  <c r="AT761" i="150"/>
  <c r="AT760" i="150"/>
  <c r="AT759" i="150"/>
  <c r="AT758" i="150"/>
  <c r="AT757" i="150"/>
  <c r="AT756" i="150"/>
  <c r="AT755" i="150"/>
  <c r="AT754" i="150"/>
  <c r="AT753" i="150"/>
  <c r="AT752" i="150"/>
  <c r="AT751" i="150"/>
  <c r="AT750" i="150"/>
  <c r="AT749" i="150"/>
  <c r="AT748" i="150"/>
  <c r="AT747" i="150"/>
  <c r="AT746" i="150"/>
  <c r="AT745" i="150"/>
  <c r="AT744" i="150"/>
  <c r="AT743" i="150"/>
  <c r="AT742" i="150"/>
  <c r="AT741" i="150"/>
  <c r="AT740" i="150"/>
  <c r="AT739" i="150"/>
  <c r="AT738" i="150"/>
  <c r="AT737" i="150"/>
  <c r="AT736" i="150"/>
  <c r="AT735" i="150"/>
  <c r="AT734" i="150"/>
  <c r="AT733" i="150"/>
  <c r="AT732" i="150"/>
  <c r="AT731" i="150"/>
  <c r="AT730" i="150"/>
  <c r="AT729" i="150"/>
  <c r="AT728" i="150"/>
  <c r="AT727" i="150"/>
  <c r="AT726" i="150"/>
  <c r="AT725" i="150"/>
  <c r="AT724" i="150"/>
  <c r="AT723" i="150"/>
  <c r="AT722" i="150"/>
  <c r="AT721" i="150"/>
  <c r="AT720" i="150"/>
  <c r="AT719" i="150"/>
  <c r="AT718" i="150"/>
  <c r="AT717" i="150"/>
  <c r="AT716" i="150"/>
  <c r="AT715" i="150"/>
  <c r="AT714" i="150"/>
  <c r="AT713" i="150"/>
  <c r="AT712" i="150"/>
  <c r="AT711" i="150"/>
  <c r="AT710" i="150"/>
  <c r="AT709" i="150"/>
  <c r="AT708" i="150"/>
  <c r="AT707" i="150"/>
  <c r="AT706" i="150"/>
  <c r="AT705" i="150"/>
  <c r="AT704" i="150"/>
  <c r="AT703" i="150"/>
  <c r="AT702" i="150"/>
  <c r="AT701" i="150"/>
  <c r="AT700" i="150"/>
  <c r="AT699" i="150"/>
  <c r="AT698" i="150"/>
  <c r="AT697" i="150"/>
  <c r="AT696" i="150"/>
  <c r="AT695" i="150"/>
  <c r="AT694" i="150"/>
  <c r="AT693" i="150"/>
  <c r="AT692" i="150"/>
  <c r="AT691" i="150"/>
  <c r="AT690" i="150"/>
  <c r="AT689" i="150"/>
  <c r="AT688" i="150"/>
  <c r="AT687" i="150"/>
  <c r="AT686" i="150"/>
  <c r="AT685" i="150"/>
  <c r="AT684" i="150"/>
  <c r="AT683" i="150"/>
  <c r="AT682" i="150"/>
  <c r="AT681" i="150"/>
  <c r="AT680" i="150"/>
  <c r="AT679" i="150"/>
  <c r="AT678" i="150"/>
  <c r="AT677" i="150"/>
  <c r="AT676" i="150"/>
  <c r="AT675" i="150"/>
  <c r="AT674" i="150"/>
  <c r="AT673" i="150"/>
  <c r="AT672" i="150"/>
  <c r="AT671" i="150"/>
  <c r="AT670" i="150"/>
  <c r="AT669" i="150"/>
  <c r="AT668" i="150"/>
  <c r="AT667" i="150"/>
  <c r="AT666" i="150"/>
  <c r="AT665" i="150"/>
  <c r="AT664" i="150"/>
  <c r="AT663" i="150"/>
  <c r="AT662" i="150"/>
  <c r="AT661" i="150"/>
  <c r="AT660" i="150"/>
  <c r="AT659" i="150"/>
  <c r="AT658" i="150"/>
  <c r="AT657" i="150"/>
  <c r="AT656" i="150"/>
  <c r="AT655" i="150"/>
  <c r="AT654" i="150"/>
  <c r="AT653" i="150"/>
  <c r="AT652" i="150"/>
  <c r="AT651" i="150"/>
  <c r="AT650" i="150"/>
  <c r="AT649" i="150"/>
  <c r="AT648" i="150"/>
  <c r="AT647" i="150"/>
  <c r="AT646" i="150"/>
  <c r="AT645" i="150"/>
  <c r="AT644" i="150"/>
  <c r="AT643" i="150"/>
  <c r="AT642" i="150"/>
  <c r="AT641" i="150"/>
  <c r="AT640" i="150"/>
  <c r="AT639" i="150"/>
  <c r="AT638" i="150"/>
  <c r="AT637" i="150"/>
  <c r="AT636" i="150"/>
  <c r="AT635" i="150"/>
  <c r="AT634" i="150"/>
  <c r="AT633" i="150"/>
  <c r="AT632" i="150"/>
  <c r="AT631" i="150"/>
  <c r="AT630" i="150"/>
  <c r="AT629" i="150"/>
  <c r="AT628" i="150"/>
  <c r="AT627" i="150"/>
  <c r="AT626" i="150"/>
  <c r="AT625" i="150"/>
  <c r="AT624" i="150"/>
  <c r="AT623" i="150"/>
  <c r="AT622" i="150"/>
  <c r="AT621" i="150"/>
  <c r="AT620" i="150"/>
  <c r="AT619" i="150"/>
  <c r="AT618" i="150"/>
  <c r="AT617" i="150"/>
  <c r="AT616" i="150"/>
  <c r="AT615" i="150"/>
  <c r="AT614" i="150"/>
  <c r="AT613" i="150"/>
  <c r="AT612" i="150"/>
  <c r="AT611" i="150"/>
  <c r="AT610" i="150"/>
  <c r="AT609" i="150"/>
  <c r="AT608" i="150"/>
  <c r="AT607" i="150"/>
  <c r="AT606" i="150"/>
  <c r="AT605" i="150"/>
  <c r="AT604" i="150"/>
  <c r="AT603" i="150"/>
  <c r="AT602" i="150"/>
  <c r="AT601" i="150"/>
  <c r="AT600" i="150"/>
  <c r="AT599" i="150"/>
  <c r="AT598" i="150"/>
  <c r="AT597" i="150"/>
  <c r="AT596" i="150"/>
  <c r="AT595" i="150"/>
  <c r="AT594" i="150"/>
  <c r="AT593" i="150"/>
  <c r="AT592" i="150"/>
  <c r="AT591" i="150"/>
  <c r="AT590" i="150"/>
  <c r="AT589" i="150"/>
  <c r="AT588" i="150"/>
  <c r="AT587" i="150"/>
  <c r="AT586" i="150"/>
  <c r="AT585" i="150"/>
  <c r="AT584" i="150"/>
  <c r="AT583" i="150"/>
  <c r="AT582" i="150"/>
  <c r="AT581" i="150"/>
  <c r="AT580" i="150"/>
  <c r="AT579" i="150"/>
  <c r="AT578" i="150"/>
  <c r="AT577" i="150"/>
  <c r="AT576" i="150"/>
  <c r="AT575" i="150"/>
  <c r="AT574" i="150"/>
  <c r="AT573" i="150"/>
  <c r="AT572" i="150"/>
  <c r="AT571" i="150"/>
  <c r="AT570" i="150"/>
  <c r="AT569" i="150"/>
  <c r="AT568" i="150"/>
  <c r="AT567" i="150"/>
  <c r="AT566" i="150"/>
  <c r="AT565" i="150"/>
  <c r="AT564" i="150"/>
  <c r="AT563" i="150"/>
  <c r="AT562" i="150"/>
  <c r="AT561" i="150"/>
  <c r="AT560" i="150"/>
  <c r="AT559" i="150"/>
  <c r="AT558" i="150"/>
  <c r="AT557" i="150"/>
  <c r="AT556" i="150"/>
  <c r="AT555" i="150"/>
  <c r="AT554" i="150"/>
  <c r="AT553" i="150"/>
  <c r="AT552" i="150"/>
  <c r="AT551" i="150"/>
  <c r="AT550" i="150"/>
  <c r="AT549" i="150"/>
  <c r="AT548" i="150"/>
  <c r="AT547" i="150"/>
  <c r="AT546" i="150"/>
  <c r="AT545" i="150"/>
  <c r="AT544" i="150"/>
  <c r="AT543" i="150"/>
  <c r="AT542" i="150"/>
  <c r="AT541" i="150"/>
  <c r="AT540" i="150"/>
  <c r="AT539" i="150"/>
  <c r="AT538" i="150"/>
  <c r="AT537" i="150"/>
  <c r="AT536" i="150"/>
  <c r="AT535" i="150"/>
  <c r="AT534" i="150"/>
  <c r="AT533" i="150"/>
  <c r="AT532" i="150"/>
  <c r="AT531" i="150"/>
  <c r="AT530" i="150"/>
  <c r="AT529" i="150"/>
  <c r="AT528" i="150"/>
  <c r="AT527" i="150"/>
  <c r="AT526" i="150"/>
  <c r="AT525" i="150"/>
  <c r="AT524" i="150"/>
  <c r="AT523" i="150"/>
  <c r="AT522" i="150"/>
  <c r="AT521" i="150"/>
  <c r="AT520" i="150"/>
  <c r="AT519" i="150"/>
  <c r="AT518" i="150"/>
  <c r="AT517" i="150"/>
  <c r="AT516" i="150"/>
  <c r="AT515" i="150"/>
  <c r="AT514" i="150"/>
  <c r="AT513" i="150"/>
  <c r="AT512" i="150"/>
  <c r="AT511" i="150"/>
  <c r="AT510" i="150"/>
  <c r="AT509" i="150"/>
  <c r="AT508" i="150"/>
  <c r="AT507" i="150"/>
  <c r="AT506" i="150"/>
  <c r="AT505" i="150"/>
  <c r="AT504" i="150"/>
  <c r="AT503" i="150"/>
  <c r="AT502" i="150"/>
  <c r="AT501" i="150"/>
  <c r="AT500" i="150"/>
  <c r="AT499" i="150"/>
  <c r="AT498" i="150"/>
  <c r="AT497" i="150"/>
  <c r="AT496" i="150"/>
  <c r="AT495" i="150"/>
  <c r="AT494" i="150"/>
  <c r="AT493" i="150"/>
  <c r="AT492" i="150"/>
  <c r="AT491" i="150"/>
  <c r="AT490" i="150"/>
  <c r="AT489" i="150"/>
  <c r="AT488" i="150"/>
  <c r="AT487" i="150"/>
  <c r="AT486" i="150"/>
  <c r="AT485" i="150"/>
  <c r="AT484" i="150"/>
  <c r="AT483" i="150"/>
  <c r="AT482" i="150"/>
  <c r="AT481" i="150"/>
  <c r="AT480" i="150"/>
  <c r="AT479" i="150"/>
  <c r="AT478" i="150"/>
  <c r="AT477" i="150"/>
  <c r="AT476" i="150"/>
  <c r="AT475" i="150"/>
  <c r="AT474" i="150"/>
  <c r="AT473" i="150"/>
  <c r="AT472" i="150"/>
  <c r="AT471" i="150"/>
  <c r="AT470" i="150"/>
  <c r="AT469" i="150"/>
  <c r="AT468" i="150"/>
  <c r="AT467" i="150"/>
  <c r="AT466" i="150"/>
  <c r="AT465" i="150"/>
  <c r="AT464" i="150"/>
  <c r="AT463" i="150"/>
  <c r="AT462" i="150"/>
  <c r="AT461" i="150"/>
  <c r="AT460" i="150"/>
  <c r="AT459" i="150"/>
  <c r="AT458" i="150"/>
  <c r="AT457" i="150"/>
  <c r="AT456" i="150"/>
  <c r="AT455" i="150"/>
  <c r="AT454" i="150"/>
  <c r="AT453" i="150"/>
  <c r="AT452" i="150"/>
  <c r="AT451" i="150"/>
  <c r="AT450" i="150"/>
  <c r="AT449" i="150"/>
  <c r="AT448" i="150"/>
  <c r="AT447" i="150"/>
  <c r="AT446" i="150"/>
  <c r="AT445" i="150"/>
  <c r="AT444" i="150"/>
  <c r="AT443" i="150"/>
  <c r="AT442" i="150"/>
  <c r="AT441" i="150"/>
  <c r="AT440" i="150"/>
  <c r="AT439" i="150"/>
  <c r="AT438" i="150"/>
  <c r="AT437" i="150"/>
  <c r="AT436" i="150"/>
  <c r="AT435" i="150"/>
  <c r="AT434" i="150"/>
  <c r="AT433" i="150"/>
  <c r="AT432" i="150"/>
  <c r="AT431" i="150"/>
  <c r="AT430" i="150"/>
  <c r="AT429" i="150"/>
  <c r="AT428" i="150"/>
  <c r="AT427" i="150"/>
  <c r="AT426" i="150"/>
  <c r="AT425" i="150"/>
  <c r="AT424" i="150"/>
  <c r="AT423" i="150"/>
  <c r="AT422" i="150"/>
  <c r="AT421" i="150"/>
  <c r="AT420" i="150"/>
  <c r="AT419" i="150"/>
  <c r="AT418" i="150"/>
  <c r="AT417" i="150"/>
  <c r="AT416" i="150"/>
  <c r="AT415" i="150"/>
  <c r="AT414" i="150"/>
  <c r="AT413" i="150"/>
  <c r="AT412" i="150"/>
  <c r="AT411" i="150"/>
  <c r="AT410" i="150"/>
  <c r="AT409" i="150"/>
  <c r="AT408" i="150"/>
  <c r="AT407" i="150"/>
  <c r="AT406" i="150"/>
  <c r="AT405" i="150"/>
  <c r="AT404" i="150"/>
  <c r="AT403" i="150"/>
  <c r="AT402" i="150"/>
  <c r="AT401" i="150"/>
  <c r="AT400" i="150"/>
  <c r="AT399" i="150"/>
  <c r="AT398" i="150"/>
  <c r="AT397" i="150"/>
  <c r="AT396" i="150"/>
  <c r="AT395" i="150"/>
  <c r="AT394" i="150"/>
  <c r="AT393" i="150"/>
  <c r="AT392" i="150"/>
  <c r="AT391" i="150"/>
  <c r="AT390" i="150"/>
  <c r="AT389" i="150"/>
  <c r="AT388" i="150"/>
  <c r="AT387" i="150"/>
  <c r="AT386" i="150"/>
  <c r="AT385" i="150"/>
  <c r="AT384" i="150"/>
  <c r="AT383" i="150"/>
  <c r="AT382" i="150"/>
  <c r="AT381" i="150"/>
  <c r="AT380" i="150"/>
  <c r="AT379" i="150"/>
  <c r="AT378" i="150"/>
  <c r="AT377" i="150"/>
  <c r="AT376" i="150"/>
  <c r="AT375" i="150"/>
  <c r="AT374" i="150"/>
  <c r="AT373" i="150"/>
  <c r="AT372" i="150"/>
  <c r="AT371" i="150"/>
  <c r="AT370" i="150"/>
  <c r="AT369" i="150"/>
  <c r="AT368" i="150"/>
  <c r="AT367" i="150"/>
  <c r="AT366" i="150"/>
  <c r="AT365" i="150"/>
  <c r="AT364" i="150"/>
  <c r="AT363" i="150"/>
  <c r="AT362" i="150"/>
  <c r="AT361" i="150"/>
  <c r="AT360" i="150"/>
  <c r="AT359" i="150"/>
  <c r="AT358" i="150"/>
  <c r="AT357" i="150"/>
  <c r="AT356" i="150"/>
  <c r="AT355" i="150"/>
  <c r="AT354" i="150"/>
  <c r="AT353" i="150"/>
  <c r="AT352" i="150"/>
  <c r="AT351" i="150"/>
  <c r="AT350" i="150"/>
  <c r="AT349" i="150"/>
  <c r="AT348" i="150"/>
  <c r="AT347" i="150"/>
  <c r="AT346" i="150"/>
  <c r="AT345" i="150"/>
  <c r="AT344" i="150"/>
  <c r="AT343" i="150"/>
  <c r="AT342" i="150"/>
  <c r="AT341" i="150"/>
  <c r="AT340" i="150"/>
  <c r="AT339" i="150"/>
  <c r="AT338" i="150"/>
  <c r="AT337" i="150"/>
  <c r="AT336" i="150"/>
  <c r="AT335" i="150"/>
  <c r="AT334" i="150"/>
  <c r="AT333" i="150"/>
  <c r="AT332" i="150"/>
  <c r="AT331" i="150"/>
  <c r="AT330" i="150"/>
  <c r="AT329" i="150"/>
  <c r="AT328" i="150"/>
  <c r="AT327" i="150"/>
  <c r="AT326" i="150"/>
  <c r="AT325" i="150"/>
  <c r="AT324" i="150"/>
  <c r="AT323" i="150"/>
  <c r="AT322" i="150"/>
  <c r="AT321" i="150"/>
  <c r="AT320" i="150"/>
  <c r="AT319" i="150"/>
  <c r="AT318" i="150"/>
  <c r="AT317" i="150"/>
  <c r="AT316" i="150"/>
  <c r="AT315" i="150"/>
  <c r="AT314" i="150"/>
  <c r="AT313" i="150"/>
  <c r="AT312" i="150"/>
  <c r="AT311" i="150"/>
  <c r="AT310" i="150"/>
  <c r="AT309" i="150"/>
  <c r="AT308" i="150"/>
  <c r="AT307" i="150"/>
  <c r="AT306" i="150"/>
  <c r="AT305" i="150"/>
  <c r="AT304" i="150"/>
  <c r="AT303" i="150"/>
  <c r="AT302" i="150"/>
  <c r="AT301" i="150"/>
  <c r="AT300" i="150"/>
  <c r="AT299" i="150"/>
  <c r="AT298" i="150"/>
  <c r="AT297" i="150"/>
  <c r="AT296" i="150"/>
  <c r="AT295" i="150"/>
  <c r="AT294" i="150"/>
  <c r="AT293" i="150"/>
  <c r="AT292" i="150"/>
  <c r="AT291" i="150"/>
  <c r="AT290" i="150"/>
  <c r="AT289" i="150"/>
  <c r="AT288" i="150"/>
  <c r="AT287" i="150"/>
  <c r="AT286" i="150"/>
  <c r="AT285" i="150"/>
  <c r="AT284" i="150"/>
  <c r="AT283" i="150"/>
  <c r="AT282" i="150"/>
  <c r="AT281" i="150"/>
  <c r="AT280" i="150"/>
  <c r="AT279" i="150"/>
  <c r="AT278" i="150"/>
  <c r="AT277" i="150"/>
  <c r="AT276" i="150"/>
  <c r="AT275" i="150"/>
  <c r="AT274" i="150"/>
  <c r="AT273" i="150"/>
  <c r="AT272" i="150"/>
  <c r="AT271" i="150"/>
  <c r="AT270" i="150"/>
  <c r="AT269" i="150"/>
  <c r="AT268" i="150"/>
  <c r="AT267" i="150"/>
  <c r="AT266" i="150"/>
  <c r="AT265" i="150"/>
  <c r="AT264" i="150"/>
  <c r="AT263" i="150"/>
  <c r="AT262" i="150"/>
  <c r="AT261" i="150"/>
  <c r="AT260" i="150"/>
  <c r="AT259" i="150"/>
  <c r="AT258" i="150"/>
  <c r="AT257" i="150"/>
  <c r="AT256" i="150"/>
  <c r="AT255" i="150"/>
  <c r="AT254" i="150"/>
  <c r="AT253" i="150"/>
  <c r="AT252" i="150"/>
  <c r="AT251" i="150"/>
  <c r="AT250" i="150"/>
  <c r="AT249" i="150"/>
  <c r="AT248" i="150"/>
  <c r="AT247" i="150"/>
  <c r="AT246" i="150"/>
  <c r="AT245" i="150"/>
  <c r="AT244" i="150"/>
  <c r="AT243" i="150"/>
  <c r="AT242" i="150"/>
  <c r="AT241" i="150"/>
  <c r="AT240" i="150"/>
  <c r="AT239" i="150"/>
  <c r="AT238" i="150"/>
  <c r="AT237" i="150"/>
  <c r="AT236" i="150"/>
  <c r="AT235" i="150"/>
  <c r="AT234" i="150"/>
  <c r="AT233" i="150"/>
  <c r="AT232" i="150"/>
  <c r="AT231" i="150"/>
  <c r="AT230" i="150"/>
  <c r="AT229" i="150"/>
  <c r="AT228" i="150"/>
  <c r="AT227" i="150"/>
  <c r="AT226" i="150"/>
  <c r="AT225" i="150"/>
  <c r="AT224" i="150"/>
  <c r="AT223" i="150"/>
  <c r="AT222" i="150"/>
  <c r="AT221" i="150"/>
  <c r="AT220" i="150"/>
  <c r="AT219" i="150"/>
  <c r="AT218" i="150"/>
  <c r="AT217" i="150"/>
  <c r="AT216" i="150"/>
  <c r="AT215" i="150"/>
  <c r="AT214" i="150"/>
  <c r="AT213" i="150"/>
  <c r="AT212" i="150"/>
  <c r="AT211" i="150"/>
  <c r="AT210" i="150"/>
  <c r="AT209" i="150"/>
  <c r="AT208" i="150"/>
  <c r="AT207" i="150"/>
  <c r="AT206" i="150"/>
  <c r="AT205" i="150"/>
  <c r="AT204" i="150"/>
  <c r="AT203" i="150"/>
  <c r="AT202" i="150"/>
  <c r="AT201" i="150"/>
  <c r="AT200" i="150"/>
  <c r="AT199" i="150"/>
  <c r="AT198" i="150"/>
  <c r="AT197" i="150"/>
  <c r="AT196" i="150"/>
  <c r="AT195" i="150"/>
  <c r="AT194" i="150"/>
  <c r="AT193" i="150"/>
  <c r="AT192" i="150"/>
  <c r="AT191" i="150"/>
  <c r="AT190" i="150"/>
  <c r="AT189" i="150"/>
  <c r="AT188" i="150"/>
  <c r="AT187" i="150"/>
  <c r="AT186" i="150"/>
  <c r="AT185" i="150"/>
  <c r="AT184" i="150"/>
  <c r="AT183" i="150"/>
  <c r="AT182" i="150"/>
  <c r="AT181" i="150"/>
  <c r="AT180" i="150"/>
  <c r="AT179" i="150"/>
  <c r="AT178" i="150"/>
  <c r="AT177" i="150"/>
  <c r="AT176" i="150"/>
  <c r="AT175" i="150"/>
  <c r="AT174" i="150"/>
  <c r="AT173" i="150"/>
  <c r="AT172" i="150"/>
  <c r="AT171" i="150"/>
  <c r="AT170" i="150"/>
  <c r="AT169" i="150"/>
  <c r="AT168" i="150"/>
  <c r="AT167" i="150"/>
  <c r="AT166" i="150"/>
  <c r="AT165" i="150"/>
  <c r="AT164" i="150"/>
  <c r="AT163" i="150"/>
  <c r="AT162" i="150"/>
  <c r="AT161" i="150"/>
  <c r="AT160" i="150"/>
  <c r="AT159" i="150"/>
  <c r="AT158" i="150"/>
  <c r="AT157" i="150"/>
  <c r="AT156" i="150"/>
  <c r="AT155" i="150"/>
  <c r="AT154" i="150"/>
  <c r="AT153" i="150"/>
  <c r="AT152" i="150"/>
  <c r="AT151" i="150"/>
  <c r="AT150" i="150"/>
  <c r="AT149" i="150"/>
  <c r="AT148" i="150"/>
  <c r="AT147" i="150"/>
  <c r="AT146" i="150"/>
  <c r="AT145" i="150"/>
  <c r="AT144" i="150"/>
  <c r="AT143" i="150"/>
  <c r="AT142" i="150"/>
  <c r="AT141" i="150"/>
  <c r="AT140" i="150"/>
  <c r="AT139" i="150"/>
  <c r="AT138" i="150"/>
  <c r="AT137" i="150"/>
  <c r="AT136" i="150"/>
  <c r="AT135" i="150"/>
  <c r="AT134" i="150"/>
  <c r="AT133" i="150"/>
  <c r="AT132" i="150"/>
  <c r="AT131" i="150"/>
  <c r="AT130" i="150"/>
  <c r="AT129" i="150"/>
  <c r="AT128" i="150"/>
  <c r="AT127" i="150"/>
  <c r="AT126" i="150"/>
  <c r="AT125" i="150"/>
  <c r="AT124" i="150"/>
  <c r="AT123" i="150"/>
  <c r="AT122" i="150"/>
  <c r="AT121" i="150"/>
  <c r="AT120" i="150"/>
  <c r="AT119" i="150"/>
  <c r="AT118" i="150"/>
  <c r="AT117" i="150"/>
  <c r="AT116" i="150"/>
  <c r="AT115" i="150"/>
  <c r="AT114" i="150"/>
  <c r="AT113" i="150"/>
  <c r="AT112" i="150"/>
  <c r="AT111" i="150"/>
  <c r="AT110" i="150"/>
  <c r="AT109" i="150"/>
  <c r="AT108" i="150"/>
  <c r="AT107" i="150"/>
  <c r="AT106" i="150"/>
  <c r="AT105" i="150"/>
  <c r="AT104" i="150"/>
  <c r="AT103" i="150"/>
  <c r="AT102" i="150"/>
  <c r="AT101" i="150"/>
  <c r="AT100" i="150"/>
  <c r="AT99" i="150"/>
  <c r="AT98" i="150"/>
  <c r="AT97" i="150"/>
  <c r="AT96" i="150"/>
  <c r="AT95" i="150"/>
  <c r="AT94" i="150"/>
  <c r="AT93" i="150"/>
  <c r="AT92" i="150"/>
  <c r="AT91" i="150"/>
  <c r="AT90" i="150"/>
  <c r="AT89" i="150"/>
  <c r="AT88" i="150"/>
  <c r="AT87" i="150"/>
  <c r="AT86" i="150"/>
  <c r="AT85" i="150"/>
  <c r="AT84" i="150"/>
  <c r="AT83" i="150"/>
  <c r="AT82" i="150"/>
  <c r="AT81" i="150"/>
  <c r="AT80" i="150"/>
  <c r="AT79" i="150"/>
  <c r="AT78" i="150"/>
  <c r="AT77" i="150"/>
  <c r="AT76" i="150"/>
  <c r="AT75" i="150"/>
  <c r="AT74" i="150"/>
  <c r="AT73" i="150"/>
  <c r="AT72" i="150"/>
  <c r="AT71" i="150"/>
  <c r="AT70" i="150"/>
  <c r="AT69" i="150"/>
  <c r="AT68" i="150"/>
  <c r="AT67" i="150"/>
  <c r="AT66" i="150"/>
  <c r="AT65" i="150"/>
  <c r="AT64" i="150"/>
  <c r="AT63" i="150"/>
  <c r="AT62" i="150"/>
  <c r="AT61" i="150"/>
  <c r="AT60" i="150"/>
  <c r="AT59" i="150"/>
  <c r="AT58" i="150"/>
  <c r="AT57" i="150"/>
  <c r="AT56" i="150"/>
  <c r="AT55" i="150"/>
  <c r="AT54" i="150"/>
  <c r="AT53" i="150"/>
  <c r="AT52" i="150"/>
  <c r="AT51" i="150"/>
  <c r="AT50" i="150"/>
  <c r="AT49" i="150"/>
  <c r="AT48" i="150"/>
  <c r="AT47" i="150"/>
  <c r="AT46" i="150"/>
  <c r="AT45" i="150"/>
  <c r="AT44" i="150"/>
  <c r="AT43" i="150"/>
  <c r="AT42" i="150"/>
  <c r="AT41" i="150"/>
  <c r="AT40" i="150"/>
  <c r="AT39" i="150"/>
  <c r="AT38" i="150"/>
  <c r="AT37" i="150"/>
  <c r="AT36" i="150"/>
  <c r="AT35" i="150"/>
  <c r="AT34" i="150"/>
  <c r="AT33" i="150"/>
  <c r="AT32" i="150"/>
  <c r="AT31" i="150"/>
  <c r="AT30" i="150"/>
  <c r="AT29" i="150"/>
  <c r="AT28" i="150"/>
  <c r="AT27" i="150"/>
  <c r="AT26" i="150"/>
  <c r="AT25" i="150"/>
  <c r="AT24" i="150"/>
  <c r="AT23" i="150"/>
  <c r="AT22" i="150"/>
  <c r="AT21" i="150"/>
  <c r="AT20" i="150"/>
  <c r="AT19" i="150"/>
  <c r="AT18" i="150"/>
  <c r="AT17" i="150"/>
  <c r="AT16" i="150"/>
  <c r="AT15" i="150"/>
  <c r="AT14" i="150"/>
  <c r="AT13" i="150"/>
  <c r="AT12" i="150"/>
  <c r="AT11" i="150"/>
  <c r="AT10" i="150"/>
  <c r="AT9" i="150"/>
  <c r="AT8" i="150"/>
  <c r="AT7" i="150"/>
  <c r="AT6" i="150"/>
  <c r="AT5" i="150"/>
  <c r="AT4" i="150"/>
  <c r="AT3" i="150"/>
  <c r="AT3724" i="150" l="1"/>
  <c r="AT3725" i="150"/>
  <c r="G89" i="74" l="1"/>
  <c r="G88" i="74"/>
  <c r="C123" i="74" l="1"/>
  <c r="D118" i="74"/>
  <c r="F114" i="74"/>
  <c r="F113" i="74"/>
  <c r="F112" i="74"/>
  <c r="G110" i="74"/>
  <c r="E110" i="74"/>
  <c r="D110" i="74"/>
  <c r="C110" i="74"/>
  <c r="B110" i="74"/>
  <c r="G109" i="74"/>
  <c r="E109" i="74"/>
  <c r="D109" i="74"/>
  <c r="C109" i="74"/>
  <c r="B109" i="74"/>
  <c r="C102" i="74"/>
  <c r="D97" i="74"/>
  <c r="F93" i="74"/>
  <c r="F92" i="74"/>
  <c r="F91" i="74"/>
  <c r="E89" i="74"/>
  <c r="D89" i="74"/>
  <c r="C89" i="74"/>
  <c r="B89" i="74"/>
  <c r="E88" i="74"/>
  <c r="D88" i="74"/>
  <c r="C88" i="74"/>
  <c r="B88" i="74"/>
  <c r="E85" i="74"/>
  <c r="F110" i="74" s="1"/>
  <c r="D123" i="74" s="1"/>
  <c r="D85" i="74"/>
  <c r="B85" i="74"/>
  <c r="F109" i="74" s="1"/>
  <c r="F78" i="74"/>
  <c r="E73" i="74"/>
  <c r="D102" i="74" s="1"/>
  <c r="D105" i="74" s="1"/>
  <c r="D73" i="74"/>
  <c r="B73" i="74"/>
  <c r="F88" i="74" s="1"/>
  <c r="F63" i="74"/>
  <c r="D61" i="74"/>
  <c r="B61" i="74"/>
  <c r="B60" i="74"/>
  <c r="H59" i="74"/>
  <c r="B59" i="74"/>
  <c r="D58" i="74"/>
  <c r="B58" i="74"/>
  <c r="C58" i="74" s="1"/>
  <c r="D52" i="74"/>
  <c r="D54" i="74" s="1"/>
  <c r="B52" i="74"/>
  <c r="C52" i="74" s="1"/>
  <c r="C49" i="74"/>
  <c r="E49" i="74" s="1"/>
  <c r="C47" i="74"/>
  <c r="E47" i="74" s="1"/>
  <c r="C46" i="74"/>
  <c r="E46" i="74" s="1"/>
  <c r="E45" i="74"/>
  <c r="E43" i="74"/>
  <c r="B43" i="74"/>
  <c r="B53" i="74" s="1"/>
  <c r="C53" i="74" s="1"/>
  <c r="E53" i="74" s="1"/>
  <c r="C42" i="74"/>
  <c r="E42" i="74" s="1"/>
  <c r="C40" i="74"/>
  <c r="E40" i="74" s="1"/>
  <c r="C39" i="74"/>
  <c r="E39" i="74" s="1"/>
  <c r="C38" i="74"/>
  <c r="E38" i="74" s="1"/>
  <c r="C37" i="74"/>
  <c r="E37" i="74" s="1"/>
  <c r="C36" i="74"/>
  <c r="E36" i="74" s="1"/>
  <c r="C33" i="74"/>
  <c r="C61" i="74" s="1"/>
  <c r="C32" i="74"/>
  <c r="C31" i="74"/>
  <c r="E31" i="74" s="1"/>
  <c r="E30" i="74"/>
  <c r="C30" i="74"/>
  <c r="E29" i="74"/>
  <c r="C29" i="74"/>
  <c r="C28" i="74"/>
  <c r="E28" i="74" s="1"/>
  <c r="C27" i="74"/>
  <c r="C26" i="74"/>
  <c r="E26" i="74" s="1"/>
  <c r="I25" i="74"/>
  <c r="C25" i="74"/>
  <c r="E25" i="74" s="1"/>
  <c r="C24" i="74"/>
  <c r="E24" i="74" s="1"/>
  <c r="C23" i="74"/>
  <c r="E23" i="74" s="1"/>
  <c r="C22" i="74"/>
  <c r="E22" i="74" s="1"/>
  <c r="E21" i="74"/>
  <c r="C21" i="74"/>
  <c r="C20" i="74"/>
  <c r="E20" i="74" s="1"/>
  <c r="I18" i="74"/>
  <c r="C18" i="74"/>
  <c r="E18" i="74" s="1"/>
  <c r="B16" i="74"/>
  <c r="C16" i="74" s="1"/>
  <c r="E16" i="74" s="1"/>
  <c r="D15" i="74"/>
  <c r="D19" i="74" s="1"/>
  <c r="D34" i="74" s="1"/>
  <c r="D56" i="74" s="1"/>
  <c r="B15" i="74"/>
  <c r="C12" i="74"/>
  <c r="E12" i="74" s="1"/>
  <c r="C11" i="74"/>
  <c r="E11" i="74" s="1"/>
  <c r="I10" i="74"/>
  <c r="I12" i="74" s="1"/>
  <c r="D8" i="74" s="1"/>
  <c r="D13" i="74" s="1"/>
  <c r="H10" i="74"/>
  <c r="H12" i="74" s="1"/>
  <c r="B8" i="74" s="1"/>
  <c r="D6" i="74" s="1"/>
  <c r="C10" i="74"/>
  <c r="E10" i="74" s="1"/>
  <c r="C9" i="74"/>
  <c r="E9" i="74" s="1"/>
  <c r="C82" i="74" l="1"/>
  <c r="F66" i="74"/>
  <c r="E61" i="74"/>
  <c r="E58" i="74"/>
  <c r="F68" i="74"/>
  <c r="C79" i="74"/>
  <c r="D126" i="74"/>
  <c r="C80" i="74"/>
  <c r="C69" i="74"/>
  <c r="C77" i="74"/>
  <c r="C81" i="74"/>
  <c r="C67" i="74"/>
  <c r="C70" i="74"/>
  <c r="C84" i="74"/>
  <c r="E52" i="74"/>
  <c r="E54" i="74" s="1"/>
  <c r="C65" i="74"/>
  <c r="C68" i="74"/>
  <c r="C71" i="74"/>
  <c r="B54" i="74"/>
  <c r="C66" i="74"/>
  <c r="C72" i="74"/>
  <c r="E33" i="74"/>
  <c r="F84" i="74"/>
  <c r="E111" i="74" s="1"/>
  <c r="F89" i="74"/>
  <c r="F72" i="74"/>
  <c r="E90" i="74" s="1"/>
  <c r="F82" i="74"/>
  <c r="C59" i="74"/>
  <c r="E59" i="74" s="1"/>
  <c r="F70" i="74"/>
  <c r="C78" i="74"/>
  <c r="F80" i="74"/>
  <c r="C83" i="74"/>
  <c r="C8" i="74"/>
  <c r="E8" i="74" s="1"/>
  <c r="B13" i="74"/>
  <c r="C13" i="74" s="1"/>
  <c r="E13" i="74" s="1"/>
  <c r="C54" i="74"/>
  <c r="C15" i="74"/>
  <c r="E32" i="74"/>
  <c r="F65" i="74"/>
  <c r="F67" i="74"/>
  <c r="F69" i="74"/>
  <c r="F71" i="74"/>
  <c r="F77" i="74"/>
  <c r="F79" i="74"/>
  <c r="F81" i="74"/>
  <c r="F83" i="74"/>
  <c r="C73" i="74" l="1"/>
  <c r="C85" i="74"/>
  <c r="D111" i="74"/>
  <c r="B111" i="74"/>
  <c r="B90" i="74"/>
  <c r="D90" i="74"/>
  <c r="E15" i="74"/>
  <c r="C111" i="74"/>
  <c r="C90" i="74"/>
  <c r="C17" i="74" l="1"/>
  <c r="E17" i="74" l="1"/>
  <c r="E19" i="74" s="1"/>
  <c r="B17" i="74"/>
  <c r="B19" i="74" s="1"/>
  <c r="B34" i="74" s="1"/>
  <c r="B56" i="74" s="1"/>
  <c r="C19" i="74"/>
  <c r="C34" i="74" s="1"/>
  <c r="C56" i="74" s="1"/>
  <c r="F19" i="74" l="1"/>
  <c r="F20" i="74" s="1"/>
  <c r="F21" i="74" s="1"/>
  <c r="H56" i="74"/>
  <c r="E34" i="74"/>
  <c r="E56" i="74" s="1"/>
  <c r="D44" i="74" l="1"/>
  <c r="D50" i="74" s="1"/>
  <c r="D57" i="74" s="1"/>
  <c r="D62" i="74" s="1"/>
  <c r="C44" i="74" l="1"/>
  <c r="K99" i="3"/>
  <c r="K100" i="3"/>
  <c r="K101" i="3"/>
  <c r="K102" i="3"/>
  <c r="K103" i="3"/>
  <c r="K104" i="3"/>
  <c r="K105" i="3"/>
  <c r="K106" i="3"/>
  <c r="K107" i="3"/>
  <c r="K108" i="3"/>
  <c r="K109" i="3"/>
  <c r="K110" i="3"/>
  <c r="K111" i="3"/>
  <c r="K112" i="3"/>
  <c r="K113" i="3"/>
  <c r="K114" i="3"/>
  <c r="K115" i="3"/>
  <c r="K116" i="3"/>
  <c r="K117" i="3"/>
  <c r="K118" i="3"/>
  <c r="K98" i="3"/>
  <c r="E44" i="74" l="1"/>
  <c r="B44" i="74"/>
  <c r="H54" i="74"/>
  <c r="H99" i="3"/>
  <c r="I99" i="3" s="1"/>
  <c r="H100" i="3"/>
  <c r="I100" i="3" s="1"/>
  <c r="H101" i="3"/>
  <c r="I101" i="3" s="1"/>
  <c r="H102" i="3"/>
  <c r="I102" i="3" s="1"/>
  <c r="H103" i="3"/>
  <c r="I103" i="3" s="1"/>
  <c r="H104" i="3"/>
  <c r="I104" i="3" s="1"/>
  <c r="H105" i="3"/>
  <c r="I105" i="3" s="1"/>
  <c r="H106" i="3"/>
  <c r="I106" i="3" s="1"/>
  <c r="H107" i="3"/>
  <c r="I107" i="3" s="1"/>
  <c r="H108" i="3"/>
  <c r="I108" i="3" s="1"/>
  <c r="H109" i="3"/>
  <c r="I109" i="3" s="1"/>
  <c r="H110" i="3"/>
  <c r="I110" i="3" s="1"/>
  <c r="H111" i="3"/>
  <c r="I111" i="3" s="1"/>
  <c r="H112" i="3"/>
  <c r="I112" i="3" s="1"/>
  <c r="H113" i="3"/>
  <c r="I113" i="3" s="1"/>
  <c r="H114" i="3"/>
  <c r="I114" i="3" s="1"/>
  <c r="H115" i="3"/>
  <c r="I115" i="3" s="1"/>
  <c r="H116" i="3"/>
  <c r="I116" i="3" s="1"/>
  <c r="H117" i="3"/>
  <c r="I117" i="3" s="1"/>
  <c r="H118" i="3"/>
  <c r="I118" i="3" s="1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H83" i="3"/>
  <c r="G64" i="3"/>
  <c r="H64" i="3" s="1"/>
  <c r="J64" i="3" s="1"/>
  <c r="G65" i="3"/>
  <c r="H65" i="3" s="1"/>
  <c r="J65" i="3" s="1"/>
  <c r="G66" i="3"/>
  <c r="H66" i="3" s="1"/>
  <c r="J66" i="3" s="1"/>
  <c r="G67" i="3"/>
  <c r="H67" i="3" s="1"/>
  <c r="J67" i="3" s="1"/>
  <c r="G68" i="3"/>
  <c r="H68" i="3" s="1"/>
  <c r="J68" i="3" s="1"/>
  <c r="G69" i="3"/>
  <c r="H69" i="3" s="1"/>
  <c r="J69" i="3" s="1"/>
  <c r="G70" i="3"/>
  <c r="H70" i="3" s="1"/>
  <c r="J70" i="3" s="1"/>
  <c r="G71" i="3"/>
  <c r="H71" i="3" s="1"/>
  <c r="J71" i="3" s="1"/>
  <c r="G72" i="3"/>
  <c r="H72" i="3" s="1"/>
  <c r="J72" i="3" s="1"/>
  <c r="G73" i="3"/>
  <c r="H73" i="3" s="1"/>
  <c r="J73" i="3" s="1"/>
  <c r="G74" i="3"/>
  <c r="H74" i="3" s="1"/>
  <c r="J74" i="3" s="1"/>
  <c r="G63" i="3"/>
  <c r="H63" i="3" s="1"/>
  <c r="J63" i="3" s="1"/>
  <c r="H55" i="74" l="1"/>
  <c r="H58" i="74"/>
  <c r="J75" i="3"/>
  <c r="H98" i="3" l="1"/>
  <c r="I98" i="3" s="1"/>
  <c r="G98" i="3"/>
  <c r="F98" i="3"/>
  <c r="H84" i="3"/>
  <c r="J84" i="3" s="1"/>
  <c r="E37" i="3"/>
  <c r="F37" i="3" s="1"/>
  <c r="J37" i="3" s="1"/>
  <c r="J38" i="3" s="1"/>
  <c r="J39" i="3" s="1"/>
  <c r="J40" i="3" s="1"/>
  <c r="H8" i="3"/>
  <c r="H9" i="3"/>
  <c r="H10" i="3"/>
  <c r="H11" i="3"/>
  <c r="H12" i="3"/>
  <c r="H13" i="3"/>
  <c r="H14" i="3"/>
  <c r="H15" i="3"/>
  <c r="J15" i="3" s="1"/>
  <c r="C119" i="3"/>
  <c r="D119" i="3"/>
  <c r="H88" i="3"/>
  <c r="J88" i="3" s="1"/>
  <c r="H87" i="3"/>
  <c r="J87" i="3" s="1"/>
  <c r="H86" i="3"/>
  <c r="J86" i="3" s="1"/>
  <c r="H85" i="3"/>
  <c r="J85" i="3" s="1"/>
  <c r="J83" i="3"/>
  <c r="G52" i="3"/>
  <c r="J52" i="3" s="1"/>
  <c r="J53" i="3" s="1"/>
  <c r="J46" i="3"/>
  <c r="J45" i="3"/>
  <c r="G31" i="3"/>
  <c r="J30" i="3"/>
  <c r="I29" i="3"/>
  <c r="J29" i="3" s="1"/>
  <c r="I28" i="3"/>
  <c r="J28" i="3" s="1"/>
  <c r="I27" i="3"/>
  <c r="J27" i="3" s="1"/>
  <c r="I26" i="3"/>
  <c r="J26" i="3" s="1"/>
  <c r="I25" i="3"/>
  <c r="J25" i="3" s="1"/>
  <c r="I24" i="3"/>
  <c r="J24" i="3" s="1"/>
  <c r="I23" i="3"/>
  <c r="J23" i="3" s="1"/>
  <c r="G16" i="3"/>
  <c r="H16" i="3" s="1"/>
  <c r="I14" i="3"/>
  <c r="I13" i="3"/>
  <c r="I12" i="3"/>
  <c r="I11" i="3"/>
  <c r="I10" i="3"/>
  <c r="I9" i="3"/>
  <c r="I8" i="3"/>
  <c r="J13" i="3" l="1"/>
  <c r="J47" i="3"/>
  <c r="J10" i="3"/>
  <c r="F8" i="32"/>
  <c r="F12" i="32" s="1"/>
  <c r="F16" i="32" s="1"/>
  <c r="J8" i="3"/>
  <c r="J9" i="3"/>
  <c r="J89" i="3"/>
  <c r="J90" i="3" s="1"/>
  <c r="J91" i="3" s="1"/>
  <c r="J98" i="3"/>
  <c r="J11" i="3"/>
  <c r="J14" i="3"/>
  <c r="J12" i="3"/>
  <c r="J31" i="3"/>
  <c r="J32" i="3" s="1"/>
  <c r="J33" i="3" s="1"/>
  <c r="J54" i="3"/>
  <c r="J55" i="3" s="1"/>
  <c r="C48" i="74" l="1"/>
  <c r="J16" i="3"/>
  <c r="J17" i="3" s="1"/>
  <c r="J18" i="3" s="1"/>
  <c r="J119" i="3"/>
  <c r="J120" i="3" s="1"/>
  <c r="J121" i="3" s="1"/>
  <c r="E48" i="74" l="1"/>
  <c r="E50" i="74" s="1"/>
  <c r="E57" i="74" s="1"/>
  <c r="E62" i="74" s="1"/>
  <c r="I57" i="74" s="1"/>
  <c r="B48" i="74"/>
  <c r="B50" i="74" s="1"/>
  <c r="B57" i="74" s="1"/>
  <c r="B62" i="74" s="1"/>
  <c r="C50" i="74"/>
  <c r="C57" i="74" s="1"/>
  <c r="C62" i="74" s="1"/>
  <c r="J129" i="3"/>
  <c r="J76" i="3" l="1"/>
  <c r="J77" i="3" s="1"/>
  <c r="J130" i="3" s="1"/>
  <c r="J123" i="3" l="1"/>
  <c r="J126" i="3" s="1"/>
</calcChain>
</file>

<file path=xl/sharedStrings.xml><?xml version="1.0" encoding="utf-8"?>
<sst xmlns="http://schemas.openxmlformats.org/spreadsheetml/2006/main" count="46666" uniqueCount="4904">
  <si>
    <t>FIDEICOMISO 234036 / TRUST 234036</t>
  </si>
  <si>
    <t>RESUMEN REESTRUCTURAS</t>
  </si>
  <si>
    <t/>
  </si>
  <si>
    <t>UDIs</t>
  </si>
  <si>
    <t>Pesos</t>
  </si>
  <si>
    <t>Reestructuras Pesos</t>
  </si>
  <si>
    <t>Total</t>
  </si>
  <si>
    <t xml:space="preserve">Cotización UDI / UDI Value: </t>
  </si>
  <si>
    <t>Resumen del Portafolio / Portfolio Summary</t>
  </si>
  <si>
    <t>Saldo Inicial de los Créditos Hipotecarios / Beginning Balance</t>
  </si>
  <si>
    <t>Pagos de Principal Programados / Scheduled Principal Payments</t>
  </si>
  <si>
    <t>Pre-pagos de Principal / Prepayments</t>
  </si>
  <si>
    <t>Inmuebles Recuperados / Real Estate Owned (REO´s)</t>
  </si>
  <si>
    <t>Reestructuras Periodo</t>
  </si>
  <si>
    <t>Saldo Final de los Créditos Hipotecarios / Ending Balance</t>
  </si>
  <si>
    <t>Saldo Inicial desp Reest.</t>
  </si>
  <si>
    <t>Total de Depósitos del Periodo / Total Deposits of the period</t>
  </si>
  <si>
    <t>Pagos de Principal Programados / Scheduled Principal</t>
  </si>
  <si>
    <t>Monto Total de Pagos de Principal / Total Principal</t>
  </si>
  <si>
    <t>Intereses Ordinarios / Scheduled Interest</t>
  </si>
  <si>
    <t>Intereses Moratorios / Past due Interest</t>
  </si>
  <si>
    <t>Comisión por Administración / Servicing Fee</t>
  </si>
  <si>
    <t>Penalización por Prepagos / Penalty for Prepayment</t>
  </si>
  <si>
    <t>Prima de Cobertura Swap SHF Cobrada en Periodo / Swap Premium</t>
  </si>
  <si>
    <t>Seguro de vida aplicado / Life Insurance</t>
  </si>
  <si>
    <t>Excedentes en Liquidación / Excess cash flow paid by the borrower</t>
  </si>
  <si>
    <t>Cargo por Cobranza / Collection Costs</t>
  </si>
  <si>
    <t>Cuota de Mantenimiento / Maintenance Fee</t>
  </si>
  <si>
    <t>Cuota de Conservación / Conservation Fee</t>
  </si>
  <si>
    <t>Montos Recibidos por Aplicar / Amounts pending to be applied</t>
  </si>
  <si>
    <t>Total de Depósitos del Periodo / Total Deposits of the Period</t>
  </si>
  <si>
    <t>Operación de Cobertura de SHF / SHF Coverage</t>
  </si>
  <si>
    <t>Prima de Cobertura Swap SHF Cobrada en Periodo / Swap Premium Collected</t>
  </si>
  <si>
    <t>Cobertura Total a Pagar SHF / Premium to be paid to Swap Provider (SHF)</t>
  </si>
  <si>
    <t>Ejercicio de cobertura SHF apl / Swap Exercised</t>
  </si>
  <si>
    <t>Saldo a Favor SHF / Balance in favor of SHF</t>
  </si>
  <si>
    <t>Saldo a Favor Fideicomiso / Balance in favor of Trust</t>
  </si>
  <si>
    <t>Cargos del Periodo / Period expenses</t>
  </si>
  <si>
    <t>Saldo a Favor SHF / Balance on behalf of SHF</t>
  </si>
  <si>
    <t>Monto de seguros pagados / Insurances Paid</t>
  </si>
  <si>
    <t>Comision por Administración Pagada / Servicing Fee Paid</t>
  </si>
  <si>
    <t>Gastos de Cobranza / Collection Expenses *UDI 1°/25</t>
  </si>
  <si>
    <t>GPI Pagada / MI Paid</t>
  </si>
  <si>
    <t xml:space="preserve">Total de Cargos del Periodo / Total Expenses of the Period </t>
  </si>
  <si>
    <t>Seguros / Insurance</t>
  </si>
  <si>
    <t>Monto de seguros cobrados / Insurances Collected</t>
  </si>
  <si>
    <t>Monto total de seguros / Net Insurance Amount</t>
  </si>
  <si>
    <t>Resumen Cuenta General / General Account Summary</t>
  </si>
  <si>
    <t>RECURSOS DISPONIBLES A DISTRIBUIR</t>
  </si>
  <si>
    <t>CONCEPTO</t>
  </si>
  <si>
    <t>MONTO EN PESOS</t>
  </si>
  <si>
    <t>Total Cargos del periodo / Total Expenses of the Period</t>
  </si>
  <si>
    <t>Cuenta por cobrar pendiente del periodo anterior por Adamantine Servicios:</t>
  </si>
  <si>
    <t>Disponible a transferir al Fideicomiso / Available to be distributed by the Trust</t>
  </si>
  <si>
    <t>Estatus de la Cartera de Créditos Hipotecarios / Portfolio Status</t>
  </si>
  <si>
    <t>No. de Créditos / Loans #</t>
  </si>
  <si>
    <t>Porcentaje de Créditos / Loans %</t>
  </si>
  <si>
    <t>Saldo Inicial de Principal de los Créditos / Beginning Balance</t>
  </si>
  <si>
    <t>Saldo Final de Principal de los Créditos / Ending Balance</t>
  </si>
  <si>
    <t>Porcentaje del Portafolio / Portfolio %</t>
  </si>
  <si>
    <t>Al Corriente / Current</t>
  </si>
  <si>
    <t>De 1 a 30 días / From 1 to 30 days</t>
  </si>
  <si>
    <t>De 31 a 60 días / From 31 to 60 days</t>
  </si>
  <si>
    <t>De 61 a 90 días / From 61 to 90 days</t>
  </si>
  <si>
    <t>De 91 a 120 días / From 91 to 120 days</t>
  </si>
  <si>
    <t>De 121 a 150 días / From 121 to 150 days</t>
  </si>
  <si>
    <t>De 151 a 180 días / From 151 to 180 days</t>
  </si>
  <si>
    <t>Más de 180 días / More than 180 days</t>
  </si>
  <si>
    <t>REESTRUCTURAS PESOS</t>
  </si>
  <si>
    <t>Cartera Vigente Hasta 90 días / Performing Loans until 90 days</t>
  </si>
  <si>
    <t>Cartera Vencida (+ de 90 días) / Non Performing Loans (+90 days)</t>
  </si>
  <si>
    <t>Cartera Vigente Hasta 180 días / Performing Loans until 180 days</t>
  </si>
  <si>
    <t>Cartera Vencida (+ de 180 días) / Non Performing Loans (+ 180 days)</t>
  </si>
  <si>
    <t>Total de Cartera / Total Portfolio</t>
  </si>
  <si>
    <t>Inmuebles Recuperados / REO´s</t>
  </si>
  <si>
    <t>Número de Créditos / Number of Loans</t>
  </si>
  <si>
    <t>Saldo Insoluto de Principal / Outstanding Principal Balance</t>
  </si>
  <si>
    <t>Porcentaje del total de cartera / % of Total Portfolio</t>
  </si>
  <si>
    <t>Interes No Cubiertos / Interest Receivable</t>
  </si>
  <si>
    <t>Montos Recibidos por Aplicar / Amounts pending to be apply</t>
  </si>
  <si>
    <t>Saldo de Comisiones y Seguros no cubiertos / Fees &amp; Insurances Receivable</t>
  </si>
  <si>
    <t>No. de Crédito / Loans #</t>
  </si>
  <si>
    <t>Saldo Insoluto / Outstanding Balance</t>
  </si>
  <si>
    <t>Proceso judicial / Foreclosure process</t>
  </si>
  <si>
    <t>Créditos Mes Pasado en Portafolio / Beginning Loans</t>
  </si>
  <si>
    <t>Créditos Pre-pagados en el Periodo / Prepaid Loans</t>
  </si>
  <si>
    <t>Créditos Añadidos al Portafolio / Additional Loans Assigned</t>
  </si>
  <si>
    <t>Créditos Eliminados (Pagados por Originador) / Non Elegible Loans</t>
  </si>
  <si>
    <t>Créditos Actuales en el Portafolio / Current Loans</t>
  </si>
  <si>
    <t>Monto / Balance</t>
  </si>
  <si>
    <t>Pérdidas o Ganancias Acumuladas / Earnings and Losses Accumulated</t>
  </si>
  <si>
    <t>Patrimonio Total de Fideicomiso (UDIs) / Total Pledge in Trust (UDIs)</t>
  </si>
  <si>
    <t>Patrimonio Total de Fideicomiso (Pesos) / Total Pledge in Trust (Pesos)</t>
  </si>
  <si>
    <t>Representante Legal</t>
  </si>
  <si>
    <t>1) Cobro De Fee sobre Saldos</t>
  </si>
  <si>
    <t>Servicing Fee</t>
  </si>
  <si>
    <t>Cotización UDI / UDI Value</t>
  </si>
  <si>
    <t>Morosidad / Status</t>
  </si>
  <si>
    <t>F/234036</t>
  </si>
  <si>
    <t>Total Facturable /Total Bill</t>
  </si>
  <si>
    <t>Saldo UDIS / Balance in UDIS</t>
  </si>
  <si>
    <t>Saldos en Pesos / Balance in Pesos</t>
  </si>
  <si>
    <t>% Comision / Fee (Monthly)</t>
  </si>
  <si>
    <t>Al Corriente</t>
  </si>
  <si>
    <t>De 1 a 30 días</t>
  </si>
  <si>
    <t>De 31 a 60 días</t>
  </si>
  <si>
    <t>De 61 a 90 días</t>
  </si>
  <si>
    <t>De 91 a 120 días</t>
  </si>
  <si>
    <t>De 121 a 150 días</t>
  </si>
  <si>
    <t>De 151 a 180 días</t>
  </si>
  <si>
    <t>Más de 180 días</t>
  </si>
  <si>
    <t>TOTALES</t>
  </si>
  <si>
    <t>SUBTOTAL</t>
  </si>
  <si>
    <t>IVA</t>
  </si>
  <si>
    <t>TOTAL</t>
  </si>
  <si>
    <t>1) Cobro De Fee sobre Saldos Reestructurados</t>
  </si>
  <si>
    <t>Liquidations</t>
  </si>
  <si>
    <t>Liquidaciones del periodo / Liquidations of the Period</t>
  </si>
  <si>
    <t>N°</t>
  </si>
  <si>
    <t>No.  Crédito / Loan #</t>
  </si>
  <si>
    <t>Saldo en UDIS / Balance in UDIS</t>
  </si>
  <si>
    <t>Saldo PESOS / Balance in Pesos</t>
  </si>
  <si>
    <t>1% Comision/Fee 1%</t>
  </si>
  <si>
    <t>Importe Pagado/Amount Paid</t>
  </si>
  <si>
    <t>Status</t>
  </si>
  <si>
    <t>% Comisión / Fee %</t>
  </si>
  <si>
    <t>Total a cobrar / Total</t>
  </si>
  <si>
    <t>VENCIDO</t>
  </si>
  <si>
    <t>3) Excedente de Liquidaciones</t>
  </si>
  <si>
    <t>Excess Cash Flow Paid by the Borrower</t>
  </si>
  <si>
    <t>Excedente Por Liquidación / Excess Cash Flow Paid by the Borrower</t>
  </si>
  <si>
    <t>No.</t>
  </si>
  <si>
    <t>Monto Aplicado / Ammount Applied</t>
  </si>
  <si>
    <t>Importe Pagado/ Amount Paid</t>
  </si>
  <si>
    <t>Monto a Devolver / Amount to be Refunded</t>
  </si>
  <si>
    <t>4) Daciones en Pago</t>
  </si>
  <si>
    <t>Créditos Dacionados en el periodo / Deed in Lieu</t>
  </si>
  <si>
    <t>Deed in Lieu</t>
  </si>
  <si>
    <t>Nuevo N° Crédito/ New Loan #</t>
  </si>
  <si>
    <t>Saldo en UDIS/ Balance in UDIS</t>
  </si>
  <si>
    <t>Saldo en Pesos/Balance in Pesos</t>
  </si>
  <si>
    <t>FEE UDIS</t>
  </si>
  <si>
    <t>Total a cobrar/Total Fee</t>
  </si>
  <si>
    <t>5) Reestructuras</t>
  </si>
  <si>
    <t>Restructures</t>
  </si>
  <si>
    <t>Créditos Reestructurados en el periodo / Restructures</t>
  </si>
  <si>
    <t>6) Jurídico</t>
  </si>
  <si>
    <t>Legal Advance</t>
  </si>
  <si>
    <t>Cobro de Fee por avances procesales / Legal Advance</t>
  </si>
  <si>
    <t>Etapa de avance procesal/Stage of advance</t>
  </si>
  <si>
    <t>Fee UDIS</t>
  </si>
  <si>
    <t>Fee Pesos</t>
  </si>
  <si>
    <t>Número de Créditos/ Loans #</t>
  </si>
  <si>
    <t>Total a Cobrar/Total</t>
  </si>
  <si>
    <t>Demanda / Law Suit Presentation</t>
  </si>
  <si>
    <t>Emplazamiento / Emplacement</t>
  </si>
  <si>
    <t>Sentencia Favorable o Convenio Judicial / Judgment in Favor</t>
  </si>
  <si>
    <t>Bien adjudicado / Awarded</t>
  </si>
  <si>
    <t>Notificacion de Cesiones / Notification of Transfer</t>
  </si>
  <si>
    <t>Toma de posesión / Take Possession</t>
  </si>
  <si>
    <t>7) Venta de Inmuebles</t>
  </si>
  <si>
    <t>Sale of REO'S</t>
  </si>
  <si>
    <t>Venta de Inmuebles Adjudicados / Sale of REO´S</t>
  </si>
  <si>
    <t>No.  Crédito/ Loan #</t>
  </si>
  <si>
    <t>Saldo Pesos/ Balance in Pesos</t>
  </si>
  <si>
    <t>Precio de Venta/ Sale Price</t>
  </si>
  <si>
    <t>Valor Avalúo/ Appraisal Value</t>
  </si>
  <si>
    <t>2% de Precio de Vta (Maintenance Fee)</t>
  </si>
  <si>
    <t>3.75% de UPB a la Venta/ 3.75% of UPB to sale date</t>
  </si>
  <si>
    <t>% de Venta respecto Valor Avalúo/ % Recovery of Appraisal Value</t>
  </si>
  <si>
    <t>Cobro de Fee/ Fee</t>
  </si>
  <si>
    <t>Total a Cobrar/ Total</t>
  </si>
  <si>
    <t>Monto Pendiente de Periodos Anteriores</t>
  </si>
  <si>
    <t>Cobro Total de Fee Mensual a Pagar a Adamantine Servicios:</t>
  </si>
  <si>
    <t>Total Fee to be Pay to Adamantine</t>
  </si>
  <si>
    <t>UDIS</t>
  </si>
  <si>
    <t>PESOS</t>
  </si>
  <si>
    <t>Morosidad</t>
  </si>
  <si>
    <t>67250</t>
  </si>
  <si>
    <t>TIJUANA</t>
  </si>
  <si>
    <t>CHIHUAHUA</t>
  </si>
  <si>
    <t>BENITO JUAREZ</t>
  </si>
  <si>
    <t>BAHIA DE BANDERAS</t>
  </si>
  <si>
    <t>MEXICALI</t>
  </si>
  <si>
    <t>TORREON</t>
  </si>
  <si>
    <t>JUAREZ</t>
  </si>
  <si>
    <t>REYNOSA</t>
  </si>
  <si>
    <t>NOGALES</t>
  </si>
  <si>
    <t>ACOLMAN</t>
  </si>
  <si>
    <t>CHICOLOAPAN</t>
  </si>
  <si>
    <t>TONALA</t>
  </si>
  <si>
    <t>MELCHOR OCAMPO</t>
  </si>
  <si>
    <t>ENSENADA</t>
  </si>
  <si>
    <t>APODACA</t>
  </si>
  <si>
    <t>AGUASCALIENTES</t>
  </si>
  <si>
    <t>QUERETARO</t>
  </si>
  <si>
    <t>TECAMAC</t>
  </si>
  <si>
    <t>SOLIDARIDAD</t>
  </si>
  <si>
    <t>NUEVO LAREDO</t>
  </si>
  <si>
    <t>IXTAPALUCA</t>
  </si>
  <si>
    <t>TARIMBARO</t>
  </si>
  <si>
    <t>TULTITLAN</t>
  </si>
  <si>
    <t>GUANAJUATO</t>
  </si>
  <si>
    <t>LEON</t>
  </si>
  <si>
    <t>SANTA CATARINA</t>
  </si>
  <si>
    <t>ACAPULCO DE JUAREZ</t>
  </si>
  <si>
    <t>LAGOS DE MORENO</t>
  </si>
  <si>
    <t>TAPACHULA</t>
  </si>
  <si>
    <t>GENERAL ESCOBEDO</t>
  </si>
  <si>
    <t>MONTERREY</t>
  </si>
  <si>
    <t>PENJAMO</t>
  </si>
  <si>
    <t>GOMEZ PALACIO</t>
  </si>
  <si>
    <t>DURANGO</t>
  </si>
  <si>
    <t>VERACRUZ</t>
  </si>
  <si>
    <t>LERMA</t>
  </si>
  <si>
    <t>EMILIANO ZAPATA</t>
  </si>
  <si>
    <t>ZAPOPAN</t>
  </si>
  <si>
    <t>PUERTO VALLARTA</t>
  </si>
  <si>
    <t>LOS CABOS</t>
  </si>
  <si>
    <t>IRAPUATO</t>
  </si>
  <si>
    <t>HERMOSILLO</t>
  </si>
  <si>
    <t>VALLE DE CHALCO SOLIDARIDAD</t>
  </si>
  <si>
    <t>SAN SEBASTIAN TUTLA</t>
  </si>
  <si>
    <t>TLAQUEPAQUE</t>
  </si>
  <si>
    <t>CAJEME</t>
  </si>
  <si>
    <t>MORELIA</t>
  </si>
  <si>
    <t>HUEHUETOCA</t>
  </si>
  <si>
    <t>ALTAMIRA</t>
  </si>
  <si>
    <t>CIUDAD MADERO</t>
  </si>
  <si>
    <t>VILLA DE ZAACHILA</t>
  </si>
  <si>
    <t>ECATEPEC</t>
  </si>
  <si>
    <t>SAN MARCOS</t>
  </si>
  <si>
    <t>PUEBLA</t>
  </si>
  <si>
    <t>SALTILLO</t>
  </si>
  <si>
    <t>IXTLAHUACAN DE LOS MEMBRILLOS</t>
  </si>
  <si>
    <t>AGUA PRIETA</t>
  </si>
  <si>
    <t>CUAUTLANCINGO</t>
  </si>
  <si>
    <t>XALAPA</t>
  </si>
  <si>
    <t>55640</t>
  </si>
  <si>
    <t>TLAJOMULCO DE ZUNIGA</t>
  </si>
  <si>
    <t>55740</t>
  </si>
  <si>
    <t>56538</t>
  </si>
  <si>
    <t>55760</t>
  </si>
  <si>
    <t>Monto a Cobrar para este perido</t>
  </si>
  <si>
    <t>Ivan Martinez Ivanov</t>
  </si>
  <si>
    <t>Flujo a distribuir del periodo mas Gastos del Portafolio a considerar para este mes:</t>
  </si>
  <si>
    <t>Total de cuenta por cobrar en el siguiente periodo por Adamantine Servicios:</t>
  </si>
  <si>
    <t>59934</t>
  </si>
  <si>
    <t>Originador / Originator</t>
  </si>
  <si>
    <t>Fideicomiso/ Trust</t>
  </si>
  <si>
    <t>Número de Crédito / ID Loan</t>
  </si>
  <si>
    <t>Saldo Inicial Vencido / Beginning Principal Non Paid</t>
  </si>
  <si>
    <t>Saldo Inicial de Principal Total / Beginning Total Principal Balance</t>
  </si>
  <si>
    <t>Principal 
programado del Periodo / Scheduled Principal</t>
  </si>
  <si>
    <t>Inmuebles Recuperados / Real State Owned</t>
  </si>
  <si>
    <t>Principal Vencido Pagado / Principal Paid (non paid in previous periods)</t>
  </si>
  <si>
    <t>Principal Programado del periodo / Scheduled  Principal Paid</t>
  </si>
  <si>
    <t>Prepago de Principal pagado / Prepayment Paid</t>
  </si>
  <si>
    <t>Inmuebles Vendidos / REO Sold</t>
  </si>
  <si>
    <t>Saldo Insoluto  Final / Ending Balance</t>
  </si>
  <si>
    <t>Saldo Inicial de Intereses Vencidos / Beginning balance of  Interests past due</t>
  </si>
  <si>
    <t>Intereses Requeridos Programados / Scheduled Interests</t>
  </si>
  <si>
    <t>Intereses Moratorios Programados / Scheduled Past Due Interest</t>
  </si>
  <si>
    <t>Intereses Vencidos Pagados / Interesst Paid (non paid in previous periods)</t>
  </si>
  <si>
    <t>Intereses Programados Pagados / Scheduled Interests Paid</t>
  </si>
  <si>
    <t>Intereses Moratorios Pagados / Past Due Interests Paid</t>
  </si>
  <si>
    <t>Intereses  Devengados  no Cubiertos por créditos liquidados / Non Paid Interests for liquidations</t>
  </si>
  <si>
    <t>Saldo Final de  Intereses Vencidos / Ending Interests Balance</t>
  </si>
  <si>
    <t>Comision por Administración Programada Pagada / Scheduled Servicing Fee Paid</t>
  </si>
  <si>
    <t>Cuota de  Mantenimiento Programada Pagada / Scheduled Maintenance Fee Paid</t>
  </si>
  <si>
    <t>Cuota de Conservación Programada Pagada / Scheduled Conservation Fee Paid</t>
  </si>
  <si>
    <t>Penalizacion por Prepagos Programado Pagado / Penalty for prepayment paid</t>
  </si>
  <si>
    <t>Gastos de Cobranza Programado Pagado /  Collection Costs Paid</t>
  </si>
  <si>
    <t>Ejercicio de Cobertura SHF Programado Pagado / Swap Exercised Paid</t>
  </si>
  <si>
    <t>Prima de Cobertura SHF Programado Pagado / Swap Premium Paid</t>
  </si>
  <si>
    <t>Total de Seguros Programados Pagados / Total Insurances Paid</t>
  </si>
  <si>
    <t>Comision por Administracion Vencida Pagada / Servicing Fee Paid (non paid in previous periods)</t>
  </si>
  <si>
    <t>Cuota de Mantenimiento Vencida Pagada / Maintenance Fee Paid (non paid in previous periods)</t>
  </si>
  <si>
    <t>Cuota de Conservación Vencida Pagada / Conservation Fee Paid (non paid in previous periods)</t>
  </si>
  <si>
    <t>Gastos de Cobanza Vencidos Pagados / Collection Costs Paid (non paid in previous periods)</t>
  </si>
  <si>
    <t>Ejercicio de  Cobertura SHF Vencida Pagada / Swap Exercised Paid (non paid in previous periods)</t>
  </si>
  <si>
    <t>Prima de  Cobertura SHF Vencida Pagada / Swap Premium Paid (non paid in previous periods)</t>
  </si>
  <si>
    <t>Total Seguros Vencidos Pagados / Total Insurances Paid (non paid in previous periods)</t>
  </si>
  <si>
    <t>Monto por Aplicar/ Ammounts pending to be applied</t>
  </si>
  <si>
    <t>Excedentes en Liquidación / Excess Cash Flow Paid by the Borrower</t>
  </si>
  <si>
    <t>Total Cobrado / Total Collected</t>
  </si>
  <si>
    <t>Capital Vencido / Principal non paid</t>
  </si>
  <si>
    <t>Interes Vencido / Interest non paid</t>
  </si>
  <si>
    <t>Plazo Actual / Current Term</t>
  </si>
  <si>
    <t>Plazo Original / Original Term</t>
  </si>
  <si>
    <t>* Valor Avalúo del Inmueble / Appraisal Value</t>
  </si>
  <si>
    <t>Monto Inicial del Préstamo / Original Balance</t>
  </si>
  <si>
    <t>LTV Oiginal / Original LTV</t>
  </si>
  <si>
    <t>* * LTV Actual / Current LTV</t>
  </si>
  <si>
    <t>Tasa de Interes / Interest Rate</t>
  </si>
  <si>
    <t>Economía del Acreditado / Borrower Economy</t>
  </si>
  <si>
    <t>Tipo de Empresa del Acreditado / Sector of Employement</t>
  </si>
  <si>
    <t>Estado / Sate</t>
  </si>
  <si>
    <t>Ciudad / City</t>
  </si>
  <si>
    <t>Código Postal / PostCode</t>
  </si>
  <si>
    <t>Estatus Morosidad / Delinquency Status</t>
  </si>
  <si>
    <t>Moneda / Currency</t>
  </si>
  <si>
    <t>Saldo Final en Pesos / Ending Balance in Pesos</t>
  </si>
  <si>
    <t>Reestructura / Restructure                    (Yes/No)</t>
  </si>
  <si>
    <t>Plazo remanente de periodo de intereses / Remaining Term for interest period only</t>
  </si>
  <si>
    <t>Hipotecaria Su Casita</t>
  </si>
  <si>
    <t>FIDEICOMISO 234036</t>
  </si>
  <si>
    <t>OAX</t>
  </si>
  <si>
    <t>71246</t>
  </si>
  <si>
    <t>No</t>
  </si>
  <si>
    <t>COA</t>
  </si>
  <si>
    <t>27019</t>
  </si>
  <si>
    <t>EM</t>
  </si>
  <si>
    <t>55870</t>
  </si>
  <si>
    <t>55765</t>
  </si>
  <si>
    <t>BCN</t>
  </si>
  <si>
    <t>22000</t>
  </si>
  <si>
    <t>SIN</t>
  </si>
  <si>
    <t>CULIACAN</t>
  </si>
  <si>
    <t>80054</t>
  </si>
  <si>
    <t>QR</t>
  </si>
  <si>
    <t>77539</t>
  </si>
  <si>
    <t>55075</t>
  </si>
  <si>
    <t>56370</t>
  </si>
  <si>
    <t>SON</t>
  </si>
  <si>
    <t>83288</t>
  </si>
  <si>
    <t>JAL</t>
  </si>
  <si>
    <t>45601</t>
  </si>
  <si>
    <t>21000</t>
  </si>
  <si>
    <t>22204</t>
  </si>
  <si>
    <t>22255</t>
  </si>
  <si>
    <t>21239</t>
  </si>
  <si>
    <t>22723</t>
  </si>
  <si>
    <t>NL</t>
  </si>
  <si>
    <t>66613</t>
  </si>
  <si>
    <t>MICH</t>
  </si>
  <si>
    <t>58891</t>
  </si>
  <si>
    <t>67288</t>
  </si>
  <si>
    <t>21323</t>
  </si>
  <si>
    <t>66610</t>
  </si>
  <si>
    <t>CUAUTITLAN IZCALLI</t>
  </si>
  <si>
    <t>54700</t>
  </si>
  <si>
    <t>66600</t>
  </si>
  <si>
    <t>67265</t>
  </si>
  <si>
    <t>VER</t>
  </si>
  <si>
    <t>91880</t>
  </si>
  <si>
    <t>54744</t>
  </si>
  <si>
    <t>54680</t>
  </si>
  <si>
    <t>54890</t>
  </si>
  <si>
    <t>CHI</t>
  </si>
  <si>
    <t>31180</t>
  </si>
  <si>
    <t>DF</t>
  </si>
  <si>
    <t>CUAUHTEMOC</t>
  </si>
  <si>
    <t>6300</t>
  </si>
  <si>
    <t>54930</t>
  </si>
  <si>
    <t>TAM</t>
  </si>
  <si>
    <t>88707</t>
  </si>
  <si>
    <t>56535</t>
  </si>
  <si>
    <t>NAY</t>
  </si>
  <si>
    <t>63737</t>
  </si>
  <si>
    <t>PUE</t>
  </si>
  <si>
    <t>72490</t>
  </si>
  <si>
    <t>72450</t>
  </si>
  <si>
    <t>22245</t>
  </si>
  <si>
    <t>55450</t>
  </si>
  <si>
    <t>CHALCO</t>
  </si>
  <si>
    <t>56600</t>
  </si>
  <si>
    <t>22800</t>
  </si>
  <si>
    <t>77517</t>
  </si>
  <si>
    <t>72590</t>
  </si>
  <si>
    <t>MIGUEL HIDALGO</t>
  </si>
  <si>
    <t>11400</t>
  </si>
  <si>
    <t>77518</t>
  </si>
  <si>
    <t>77710</t>
  </si>
  <si>
    <t>27054</t>
  </si>
  <si>
    <t>25115</t>
  </si>
  <si>
    <t>QRO</t>
  </si>
  <si>
    <t>76148</t>
  </si>
  <si>
    <t>21376</t>
  </si>
  <si>
    <t>89506</t>
  </si>
  <si>
    <t>GTO</t>
  </si>
  <si>
    <t>37358</t>
  </si>
  <si>
    <t>54900</t>
  </si>
  <si>
    <t>45640</t>
  </si>
  <si>
    <t>21970</t>
  </si>
  <si>
    <t>45400</t>
  </si>
  <si>
    <t>32695</t>
  </si>
  <si>
    <t>MATAMOROS</t>
  </si>
  <si>
    <t>87345</t>
  </si>
  <si>
    <t>22125</t>
  </si>
  <si>
    <t>MAZATLAN</t>
  </si>
  <si>
    <t>82200</t>
  </si>
  <si>
    <t>58336</t>
  </si>
  <si>
    <t>ZUMPANGO</t>
  </si>
  <si>
    <t>55600</t>
  </si>
  <si>
    <t>27087</t>
  </si>
  <si>
    <t>32674</t>
  </si>
  <si>
    <t>MOR</t>
  </si>
  <si>
    <t>62760</t>
  </si>
  <si>
    <t>83106</t>
  </si>
  <si>
    <t>77536</t>
  </si>
  <si>
    <t>22563</t>
  </si>
  <si>
    <t>22117</t>
  </si>
  <si>
    <t>45426</t>
  </si>
  <si>
    <t>82128</t>
  </si>
  <si>
    <t>45650</t>
  </si>
  <si>
    <t>76117</t>
  </si>
  <si>
    <t>22520</t>
  </si>
  <si>
    <t>AGS</t>
  </si>
  <si>
    <t>20196</t>
  </si>
  <si>
    <t>48315</t>
  </si>
  <si>
    <t>91809</t>
  </si>
  <si>
    <t>55749</t>
  </si>
  <si>
    <t>31384</t>
  </si>
  <si>
    <t>DGO</t>
  </si>
  <si>
    <t>34224</t>
  </si>
  <si>
    <t>35015</t>
  </si>
  <si>
    <t>PLAYAS DE ROSARITO</t>
  </si>
  <si>
    <t>22713</t>
  </si>
  <si>
    <t>72310</t>
  </si>
  <si>
    <t>83220</t>
  </si>
  <si>
    <t>GUAYMAS</t>
  </si>
  <si>
    <t>85470</t>
  </si>
  <si>
    <t>48290</t>
  </si>
  <si>
    <t>11260</t>
  </si>
  <si>
    <t>LERDO</t>
  </si>
  <si>
    <t>35150</t>
  </si>
  <si>
    <t>77534</t>
  </si>
  <si>
    <t>37179</t>
  </si>
  <si>
    <t>27277</t>
  </si>
  <si>
    <t>45200</t>
  </si>
  <si>
    <t>80197</t>
  </si>
  <si>
    <t>27274</t>
  </si>
  <si>
    <t>62765</t>
  </si>
  <si>
    <t>6470</t>
  </si>
  <si>
    <t>85019</t>
  </si>
  <si>
    <t>ATLIXCO</t>
  </si>
  <si>
    <t>74227</t>
  </si>
  <si>
    <t>84094</t>
  </si>
  <si>
    <t>3810</t>
  </si>
  <si>
    <t>27276</t>
  </si>
  <si>
    <t>SAN LORENZO CACAOTEPEC</t>
  </si>
  <si>
    <t>68263</t>
  </si>
  <si>
    <t>27390</t>
  </si>
  <si>
    <t>VENUSTIANO CARRANZA</t>
  </si>
  <si>
    <t>15460</t>
  </si>
  <si>
    <t>IZTAPALAPA</t>
  </si>
  <si>
    <t>9440</t>
  </si>
  <si>
    <t>76114</t>
  </si>
  <si>
    <t>CORREGIDORA</t>
  </si>
  <si>
    <t>76921</t>
  </si>
  <si>
    <t>HGO</t>
  </si>
  <si>
    <t>PACHUCA DE SOTO</t>
  </si>
  <si>
    <t>66060</t>
  </si>
  <si>
    <t>76900</t>
  </si>
  <si>
    <t>31125</t>
  </si>
  <si>
    <t>45239</t>
  </si>
  <si>
    <t>SAN JUAN DEL RIO</t>
  </si>
  <si>
    <t>76800</t>
  </si>
  <si>
    <t>77580</t>
  </si>
  <si>
    <t>54720</t>
  </si>
  <si>
    <t>77505</t>
  </si>
  <si>
    <t>77500</t>
  </si>
  <si>
    <t>48327</t>
  </si>
  <si>
    <t>66612</t>
  </si>
  <si>
    <t>NICOLAS ROMERO</t>
  </si>
  <si>
    <t>84000</t>
  </si>
  <si>
    <t>SAN MARTIN TEXMELUCAN</t>
  </si>
  <si>
    <t>74122</t>
  </si>
  <si>
    <t>45420</t>
  </si>
  <si>
    <t>66367</t>
  </si>
  <si>
    <t>80199</t>
  </si>
  <si>
    <t>56640</t>
  </si>
  <si>
    <t>82136</t>
  </si>
  <si>
    <t>67280</t>
  </si>
  <si>
    <t>72480</t>
  </si>
  <si>
    <t>TAMPICO</t>
  </si>
  <si>
    <t>89358</t>
  </si>
  <si>
    <t>6720</t>
  </si>
  <si>
    <t>TOLUCA</t>
  </si>
  <si>
    <t>50070</t>
  </si>
  <si>
    <t>64340</t>
  </si>
  <si>
    <t>64360</t>
  </si>
  <si>
    <t>45645</t>
  </si>
  <si>
    <t>45653</t>
  </si>
  <si>
    <t>22785</t>
  </si>
  <si>
    <t>85137</t>
  </si>
  <si>
    <t>SANTA CRUZ XOXOCOTLAN</t>
  </si>
  <si>
    <t>71230</t>
  </si>
  <si>
    <t>76177</t>
  </si>
  <si>
    <t>45418</t>
  </si>
  <si>
    <t>76139</t>
  </si>
  <si>
    <t>AHOME</t>
  </si>
  <si>
    <t>81271</t>
  </si>
  <si>
    <t>BCS</t>
  </si>
  <si>
    <t>23400</t>
  </si>
  <si>
    <t>48280</t>
  </si>
  <si>
    <t>89326</t>
  </si>
  <si>
    <t>80014</t>
  </si>
  <si>
    <t>71250</t>
  </si>
  <si>
    <t>54414</t>
  </si>
  <si>
    <t>54715</t>
  </si>
  <si>
    <t>89600</t>
  </si>
  <si>
    <t>89603</t>
  </si>
  <si>
    <t>CUAUTITLAN</t>
  </si>
  <si>
    <t>54800</t>
  </si>
  <si>
    <t>66360</t>
  </si>
  <si>
    <t>54719</t>
  </si>
  <si>
    <t>45655</t>
  </si>
  <si>
    <t>55883</t>
  </si>
  <si>
    <t>22244</t>
  </si>
  <si>
    <t>55882</t>
  </si>
  <si>
    <t>54410</t>
  </si>
  <si>
    <t>76116</t>
  </si>
  <si>
    <t>56560</t>
  </si>
  <si>
    <t>85136</t>
  </si>
  <si>
    <t>35146</t>
  </si>
  <si>
    <t>37000</t>
  </si>
  <si>
    <t>21355</t>
  </si>
  <si>
    <t>GENERAL ZUAZUA</t>
  </si>
  <si>
    <t>65750</t>
  </si>
  <si>
    <t>50210</t>
  </si>
  <si>
    <t>80247</t>
  </si>
  <si>
    <t>GUADALAJARA</t>
  </si>
  <si>
    <t>44725</t>
  </si>
  <si>
    <t>MEDELLIN</t>
  </si>
  <si>
    <t>94270</t>
  </si>
  <si>
    <t>GUADALUPE</t>
  </si>
  <si>
    <t>67180</t>
  </si>
  <si>
    <t>TLALNEPANTLA</t>
  </si>
  <si>
    <t>54190</t>
  </si>
  <si>
    <t>77538</t>
  </si>
  <si>
    <t>52000</t>
  </si>
  <si>
    <t>76180</t>
  </si>
  <si>
    <t>91808</t>
  </si>
  <si>
    <t>50200</t>
  </si>
  <si>
    <t>67267</t>
  </si>
  <si>
    <t>67286</t>
  </si>
  <si>
    <t>55020</t>
  </si>
  <si>
    <t>91697</t>
  </si>
  <si>
    <t>GRO</t>
  </si>
  <si>
    <t>39906</t>
  </si>
  <si>
    <t>67190</t>
  </si>
  <si>
    <t>64000</t>
  </si>
  <si>
    <t>66648</t>
  </si>
  <si>
    <t>32563</t>
  </si>
  <si>
    <t>76810</t>
  </si>
  <si>
    <t>39936</t>
  </si>
  <si>
    <t>63730</t>
  </si>
  <si>
    <t>32470</t>
  </si>
  <si>
    <t>72000</t>
  </si>
  <si>
    <t>76144</t>
  </si>
  <si>
    <t>72710</t>
  </si>
  <si>
    <t>88776</t>
  </si>
  <si>
    <t>88000</t>
  </si>
  <si>
    <t>58330</t>
  </si>
  <si>
    <t>22647</t>
  </si>
  <si>
    <t>25307</t>
  </si>
  <si>
    <t>58095</t>
  </si>
  <si>
    <t>55754</t>
  </si>
  <si>
    <t>27170</t>
  </si>
  <si>
    <t>EL SALTO</t>
  </si>
  <si>
    <t>45696</t>
  </si>
  <si>
    <t>56586</t>
  </si>
  <si>
    <t>25090</t>
  </si>
  <si>
    <t>22895</t>
  </si>
  <si>
    <t>23450</t>
  </si>
  <si>
    <t>88715</t>
  </si>
  <si>
    <t>11230</t>
  </si>
  <si>
    <t>83287</t>
  </si>
  <si>
    <t>45580</t>
  </si>
  <si>
    <t>PABELLON DE ARTEAGA</t>
  </si>
  <si>
    <t>20673</t>
  </si>
  <si>
    <t>89310</t>
  </si>
  <si>
    <t>76085</t>
  </si>
  <si>
    <t>77535</t>
  </si>
  <si>
    <t>55748</t>
  </si>
  <si>
    <t>DELICIAS</t>
  </si>
  <si>
    <t>33000</t>
  </si>
  <si>
    <t>9860</t>
  </si>
  <si>
    <t>21240</t>
  </si>
  <si>
    <t>25225</t>
  </si>
  <si>
    <t>45850</t>
  </si>
  <si>
    <t>METEPEC</t>
  </si>
  <si>
    <t>52140</t>
  </si>
  <si>
    <t>72700</t>
  </si>
  <si>
    <t>89555</t>
  </si>
  <si>
    <t>82198</t>
  </si>
  <si>
    <t>25070</t>
  </si>
  <si>
    <t>SANTA LUCIA DEL CAMINO</t>
  </si>
  <si>
    <t>71228</t>
  </si>
  <si>
    <t>SILAO</t>
  </si>
  <si>
    <t>CUERNAVACA</t>
  </si>
  <si>
    <t>62157</t>
  </si>
  <si>
    <t>3660</t>
  </si>
  <si>
    <t>25017</t>
  </si>
  <si>
    <t>62578</t>
  </si>
  <si>
    <t>45630</t>
  </si>
  <si>
    <t>76138</t>
  </si>
  <si>
    <t>54913</t>
  </si>
  <si>
    <t>11360</t>
  </si>
  <si>
    <t>6010</t>
  </si>
  <si>
    <t>RAMOS ARIZPE</t>
  </si>
  <si>
    <t>25900</t>
  </si>
  <si>
    <t>91790</t>
  </si>
  <si>
    <t>11440</t>
  </si>
  <si>
    <t>27085</t>
  </si>
  <si>
    <t>54416</t>
  </si>
  <si>
    <t>25000</t>
  </si>
  <si>
    <t>66634</t>
  </si>
  <si>
    <t>83294</t>
  </si>
  <si>
    <t>TEHUACAN</t>
  </si>
  <si>
    <t>75763</t>
  </si>
  <si>
    <t>OAXACA DE JUAREZ</t>
  </si>
  <si>
    <t>68000</t>
  </si>
  <si>
    <t>25010</t>
  </si>
  <si>
    <t>GARCIA</t>
  </si>
  <si>
    <t>66000</t>
  </si>
  <si>
    <t>39907</t>
  </si>
  <si>
    <t>22427</t>
  </si>
  <si>
    <t>54910</t>
  </si>
  <si>
    <t>21395</t>
  </si>
  <si>
    <t>76220</t>
  </si>
  <si>
    <t>48317</t>
  </si>
  <si>
    <t>25030</t>
  </si>
  <si>
    <t>YUC</t>
  </si>
  <si>
    <t>MERIDA</t>
  </si>
  <si>
    <t>97110</t>
  </si>
  <si>
    <t>32545</t>
  </si>
  <si>
    <t>72498</t>
  </si>
  <si>
    <t>91700</t>
  </si>
  <si>
    <t>66354</t>
  </si>
  <si>
    <t>52004</t>
  </si>
  <si>
    <t>83115</t>
  </si>
  <si>
    <t>76110</t>
  </si>
  <si>
    <t>76135</t>
  </si>
  <si>
    <t>44723</t>
  </si>
  <si>
    <t>62767</t>
  </si>
  <si>
    <t>67275</t>
  </si>
  <si>
    <t>6820</t>
  </si>
  <si>
    <t>HUEJOTZINGO</t>
  </si>
  <si>
    <t>74160</t>
  </si>
  <si>
    <t>55070</t>
  </si>
  <si>
    <t>22226</t>
  </si>
  <si>
    <t>80394</t>
  </si>
  <si>
    <t>31124</t>
  </si>
  <si>
    <t>35157</t>
  </si>
  <si>
    <t>31104</t>
  </si>
  <si>
    <t>22214</t>
  </si>
  <si>
    <t>21354</t>
  </si>
  <si>
    <t>72070</t>
  </si>
  <si>
    <t>72574</t>
  </si>
  <si>
    <t>77507</t>
  </si>
  <si>
    <t>67257</t>
  </si>
  <si>
    <t>SALAMANCA</t>
  </si>
  <si>
    <t>36765</t>
  </si>
  <si>
    <t>83170</t>
  </si>
  <si>
    <t>85096</t>
  </si>
  <si>
    <t>83297</t>
  </si>
  <si>
    <t>CHS</t>
  </si>
  <si>
    <t>30820</t>
  </si>
  <si>
    <t>45130</t>
  </si>
  <si>
    <t>31137</t>
  </si>
  <si>
    <t>68020</t>
  </si>
  <si>
    <t>TLACOLULA DE MATAMOROS</t>
  </si>
  <si>
    <t>70403</t>
  </si>
  <si>
    <t>TIZAYUCA</t>
  </si>
  <si>
    <t>43800</t>
  </si>
  <si>
    <t>22210</t>
  </si>
  <si>
    <t>83000</t>
  </si>
  <si>
    <t>NAUCALPAN</t>
  </si>
  <si>
    <t>53000</t>
  </si>
  <si>
    <t>15020</t>
  </si>
  <si>
    <t>20298</t>
  </si>
  <si>
    <t>72410</t>
  </si>
  <si>
    <t>TLA</t>
  </si>
  <si>
    <t>APIZACO</t>
  </si>
  <si>
    <t>90300</t>
  </si>
  <si>
    <t>64100</t>
  </si>
  <si>
    <t>36620</t>
  </si>
  <si>
    <t>9180</t>
  </si>
  <si>
    <t>63732</t>
  </si>
  <si>
    <t>30710</t>
  </si>
  <si>
    <t>66368</t>
  </si>
  <si>
    <t>64105</t>
  </si>
  <si>
    <t>48338</t>
  </si>
  <si>
    <t>83174</t>
  </si>
  <si>
    <t>85097</t>
  </si>
  <si>
    <t>74120</t>
  </si>
  <si>
    <t>66647</t>
  </si>
  <si>
    <t>83150</t>
  </si>
  <si>
    <t>22040</t>
  </si>
  <si>
    <t>SLP</t>
  </si>
  <si>
    <t>SAN LUIS POTOSI</t>
  </si>
  <si>
    <t>72290</t>
  </si>
  <si>
    <t>54110</t>
  </si>
  <si>
    <t>89609</t>
  </si>
  <si>
    <t>22180</t>
  </si>
  <si>
    <t>36630</t>
  </si>
  <si>
    <t>83296</t>
  </si>
  <si>
    <t>TUXTLA GUTIERREZ</t>
  </si>
  <si>
    <t>29049</t>
  </si>
  <si>
    <t>22700</t>
  </si>
  <si>
    <t>58890</t>
  </si>
  <si>
    <t>47432</t>
  </si>
  <si>
    <t>47410</t>
  </si>
  <si>
    <t>78150</t>
  </si>
  <si>
    <t>TLALPAN</t>
  </si>
  <si>
    <t>14269</t>
  </si>
  <si>
    <t>64367</t>
  </si>
  <si>
    <t>39960</t>
  </si>
  <si>
    <t>47430</t>
  </si>
  <si>
    <t>85064</t>
  </si>
  <si>
    <t>TULANCINGO DE BRAVO</t>
  </si>
  <si>
    <t>43615</t>
  </si>
  <si>
    <t>78038</t>
  </si>
  <si>
    <t>44250</t>
  </si>
  <si>
    <t>CADEREYTA JIMENEZ</t>
  </si>
  <si>
    <t>67480</t>
  </si>
  <si>
    <t>JIQUILPAN</t>
  </si>
  <si>
    <t>59510</t>
  </si>
  <si>
    <t>82130</t>
  </si>
  <si>
    <t>22054</t>
  </si>
  <si>
    <t>85160</t>
  </si>
  <si>
    <t>CHIAPA DE CORZO</t>
  </si>
  <si>
    <t>29160</t>
  </si>
  <si>
    <t>82132</t>
  </si>
  <si>
    <t>TAB</t>
  </si>
  <si>
    <t>CENTRO</t>
  </si>
  <si>
    <t>86280</t>
  </si>
  <si>
    <t>63735</t>
  </si>
  <si>
    <t>IZTACALCO</t>
  </si>
  <si>
    <t>29000</t>
  </si>
  <si>
    <t>77509</t>
  </si>
  <si>
    <t>22880</t>
  </si>
  <si>
    <t>14250</t>
  </si>
  <si>
    <t>SANTA MARIA ATZOMPA</t>
  </si>
  <si>
    <t>71220</t>
  </si>
  <si>
    <t>48340</t>
  </si>
  <si>
    <t>27058</t>
  </si>
  <si>
    <t>72493</t>
  </si>
  <si>
    <t>56644</t>
  </si>
  <si>
    <t>11430</t>
  </si>
  <si>
    <t>66365</t>
  </si>
  <si>
    <t>91810</t>
  </si>
  <si>
    <t>20126</t>
  </si>
  <si>
    <t>SAN PABLO ETLA</t>
  </si>
  <si>
    <t>68258</t>
  </si>
  <si>
    <t>37295</t>
  </si>
  <si>
    <t>35158</t>
  </si>
  <si>
    <t>82199</t>
  </si>
  <si>
    <t>35141</t>
  </si>
  <si>
    <t>SAN PEDRO CHOLULA</t>
  </si>
  <si>
    <t>72750</t>
  </si>
  <si>
    <t>SAN FRANCISCO LACHIGOLO</t>
  </si>
  <si>
    <t>70424</t>
  </si>
  <si>
    <t>31000</t>
  </si>
  <si>
    <t>56566</t>
  </si>
  <si>
    <t>67117</t>
  </si>
  <si>
    <t>8810</t>
  </si>
  <si>
    <t>78399</t>
  </si>
  <si>
    <t>37530</t>
  </si>
  <si>
    <t>37297</t>
  </si>
  <si>
    <t>37278</t>
  </si>
  <si>
    <t>89550</t>
  </si>
  <si>
    <t>48344</t>
  </si>
  <si>
    <t>34162</t>
  </si>
  <si>
    <t>27258</t>
  </si>
  <si>
    <t>45602</t>
  </si>
  <si>
    <t>97119</t>
  </si>
  <si>
    <t>45654</t>
  </si>
  <si>
    <t>21600</t>
  </si>
  <si>
    <t>22203</t>
  </si>
  <si>
    <t>55764</t>
  </si>
  <si>
    <t>22236</t>
  </si>
  <si>
    <t>56530</t>
  </si>
  <si>
    <t>52001</t>
  </si>
  <si>
    <t>21327</t>
  </si>
  <si>
    <t>56377</t>
  </si>
  <si>
    <t>83243</t>
  </si>
  <si>
    <t>58893</t>
  </si>
  <si>
    <t>44240</t>
  </si>
  <si>
    <t>TEPATITLAN DE MORELOS</t>
  </si>
  <si>
    <t>47630</t>
  </si>
  <si>
    <t>89510</t>
  </si>
  <si>
    <t>55076</t>
  </si>
  <si>
    <t>64102</t>
  </si>
  <si>
    <t>22465</t>
  </si>
  <si>
    <t>36902</t>
  </si>
  <si>
    <t>82154</t>
  </si>
  <si>
    <t>72130</t>
  </si>
  <si>
    <t>64103</t>
  </si>
  <si>
    <t>76190</t>
  </si>
  <si>
    <t>84200</t>
  </si>
  <si>
    <t>36790</t>
  </si>
  <si>
    <t>78340</t>
  </si>
  <si>
    <t>54130</t>
  </si>
  <si>
    <t>82165</t>
  </si>
  <si>
    <t>56614</t>
  </si>
  <si>
    <t>56618</t>
  </si>
  <si>
    <t>66643</t>
  </si>
  <si>
    <t>42083</t>
  </si>
  <si>
    <t>22645</t>
  </si>
  <si>
    <t>67169</t>
  </si>
  <si>
    <t>23473</t>
  </si>
  <si>
    <t>72460</t>
  </si>
  <si>
    <t>21378</t>
  </si>
  <si>
    <t>45680</t>
  </si>
  <si>
    <t>JOSE AZUETA</t>
  </si>
  <si>
    <t>40880</t>
  </si>
  <si>
    <t>45417</t>
  </si>
  <si>
    <t>91090</t>
  </si>
  <si>
    <t>31123</t>
  </si>
  <si>
    <t>94274</t>
  </si>
  <si>
    <t>SAN FRANCISCO DE LOS ROMO</t>
  </si>
  <si>
    <t>20303</t>
  </si>
  <si>
    <t>45059</t>
  </si>
  <si>
    <t>37353</t>
  </si>
  <si>
    <t>72197</t>
  </si>
  <si>
    <t>83290</t>
  </si>
  <si>
    <t>85134</t>
  </si>
  <si>
    <t>42088</t>
  </si>
  <si>
    <t>31052</t>
  </si>
  <si>
    <t>78350</t>
  </si>
  <si>
    <t>76928</t>
  </si>
  <si>
    <t>80295</t>
  </si>
  <si>
    <t>91030</t>
  </si>
  <si>
    <t>85023</t>
  </si>
  <si>
    <t>72587</t>
  </si>
  <si>
    <t>34208</t>
  </si>
  <si>
    <t>82150</t>
  </si>
  <si>
    <t>CELAYA</t>
  </si>
  <si>
    <t>38013</t>
  </si>
  <si>
    <t>82190</t>
  </si>
  <si>
    <t>31183</t>
  </si>
  <si>
    <t>91027</t>
  </si>
  <si>
    <t>45428</t>
  </si>
  <si>
    <t>37545</t>
  </si>
  <si>
    <t>91000</t>
  </si>
  <si>
    <t>83117</t>
  </si>
  <si>
    <t>22170</t>
  </si>
  <si>
    <t>32379</t>
  </si>
  <si>
    <t>77524</t>
  </si>
  <si>
    <t>37299</t>
  </si>
  <si>
    <t>76099</t>
  </si>
  <si>
    <t>TULTEPEC</t>
  </si>
  <si>
    <t>54960</t>
  </si>
  <si>
    <t>66350</t>
  </si>
  <si>
    <t>36595</t>
  </si>
  <si>
    <t>SAN ANTONIO LA ISLA</t>
  </si>
  <si>
    <t>52280</t>
  </si>
  <si>
    <t>BOCA DEL RIO</t>
  </si>
  <si>
    <t>94298</t>
  </si>
  <si>
    <t>54850</t>
  </si>
  <si>
    <t>15270</t>
  </si>
  <si>
    <t>37149</t>
  </si>
  <si>
    <t>64104</t>
  </si>
  <si>
    <t>38115</t>
  </si>
  <si>
    <t>45138</t>
  </si>
  <si>
    <t>22034</t>
  </si>
  <si>
    <t>45180</t>
  </si>
  <si>
    <t>77533</t>
  </si>
  <si>
    <t>22667</t>
  </si>
  <si>
    <t>27105</t>
  </si>
  <si>
    <t>31376</t>
  </si>
  <si>
    <t>45050</t>
  </si>
  <si>
    <t>72466</t>
  </si>
  <si>
    <t>22819</t>
  </si>
  <si>
    <t>21379</t>
  </si>
  <si>
    <t>67493</t>
  </si>
  <si>
    <t>21384</t>
  </si>
  <si>
    <t>22635</t>
  </si>
  <si>
    <t>34229</t>
  </si>
  <si>
    <t>72595</t>
  </si>
  <si>
    <t>67114</t>
  </si>
  <si>
    <t>80058</t>
  </si>
  <si>
    <t>32546</t>
  </si>
  <si>
    <t>MINERAL DE LA REFORMA</t>
  </si>
  <si>
    <t>42186</t>
  </si>
  <si>
    <t>45404</t>
  </si>
  <si>
    <t>82129</t>
  </si>
  <si>
    <t>36119</t>
  </si>
  <si>
    <t>76804</t>
  </si>
  <si>
    <t>66061</t>
  </si>
  <si>
    <t>22205</t>
  </si>
  <si>
    <t>22127</t>
  </si>
  <si>
    <t>80015</t>
  </si>
  <si>
    <t>84210</t>
  </si>
  <si>
    <t>OTHON P. BLANCO</t>
  </si>
  <si>
    <t>77000</t>
  </si>
  <si>
    <t>83285</t>
  </si>
  <si>
    <t>31385</t>
  </si>
  <si>
    <t>88740</t>
  </si>
  <si>
    <t>88710</t>
  </si>
  <si>
    <t>Yes</t>
  </si>
  <si>
    <t>15510</t>
  </si>
  <si>
    <t>56601</t>
  </si>
  <si>
    <t>54160</t>
  </si>
  <si>
    <t>3310</t>
  </si>
  <si>
    <t>22106</t>
  </si>
  <si>
    <t>31160</t>
  </si>
  <si>
    <t>89607</t>
  </si>
  <si>
    <t>COYOACAN</t>
  </si>
  <si>
    <t>4480</t>
  </si>
  <si>
    <t>APASEO EL GRANDE</t>
  </si>
  <si>
    <t>38160</t>
  </si>
  <si>
    <t>83240</t>
  </si>
  <si>
    <t>06300</t>
  </si>
  <si>
    <t>72565</t>
  </si>
  <si>
    <t>25137</t>
  </si>
  <si>
    <t>08900</t>
  </si>
  <si>
    <t>78370</t>
  </si>
  <si>
    <t>3300</t>
  </si>
  <si>
    <t>15820</t>
  </si>
  <si>
    <t>32580</t>
  </si>
  <si>
    <t>27294</t>
  </si>
  <si>
    <t>78395</t>
  </si>
  <si>
    <t>67177</t>
  </si>
  <si>
    <t>82127</t>
  </si>
  <si>
    <t>67262</t>
  </si>
  <si>
    <t>45641</t>
  </si>
  <si>
    <t>32577</t>
  </si>
  <si>
    <t>11410</t>
  </si>
  <si>
    <t>78218</t>
  </si>
  <si>
    <t>Total Saldo Final</t>
  </si>
  <si>
    <t>Convenio Judicial Aprobado</t>
  </si>
  <si>
    <t>Desistimiento</t>
  </si>
  <si>
    <t>60755</t>
  </si>
  <si>
    <t>56239</t>
  </si>
  <si>
    <t>Por Demandar. Solicitud De Testimonio</t>
  </si>
  <si>
    <t>Sentencia Favorable. Dictado</t>
  </si>
  <si>
    <t>Sentencia Favorable Ejecutoriada</t>
  </si>
  <si>
    <t xml:space="preserve">Monto del Periodo </t>
  </si>
  <si>
    <t>Apelación</t>
  </si>
  <si>
    <t>Notificación. Recepción de Acta</t>
  </si>
  <si>
    <t>Ejecución Convenio Judicial. Requerimiento</t>
  </si>
  <si>
    <t>Ejecución De Sentencia. Resolución de Incidente de Liquidación</t>
  </si>
  <si>
    <t>Ejecución De Sentencia. Requerimiento</t>
  </si>
  <si>
    <t>En proceso de devolución de expediente</t>
  </si>
  <si>
    <t>Por Demandar. Entrega de Expediente para Elaboración de Demanda</t>
  </si>
  <si>
    <t>Audiencia de Pruebas y Alegatos</t>
  </si>
  <si>
    <t>Rebeldía</t>
  </si>
  <si>
    <t>Emplazamiento. Devolución de exhorto de emplazamiento sin diligenciar</t>
  </si>
  <si>
    <t>Emplazamiento. Se gira exhorto de emplazamiento</t>
  </si>
  <si>
    <t>Ejecución De Sentencia. Presentación de Incidente de Liquidación</t>
  </si>
  <si>
    <t>Expediente devuelto al juzgado y notificada la devolución a las partes</t>
  </si>
  <si>
    <t>Ejecución  De Sentencia. Certificado de Gravamen</t>
  </si>
  <si>
    <t>Ejecución  De Sentencia. Avalúos</t>
  </si>
  <si>
    <t>Emplazamiento. Oficios de localización</t>
  </si>
  <si>
    <t>Ejecución Convenio Judicial. Presentación de Incidente de liquidación</t>
  </si>
  <si>
    <t>Emplazamiento. Devolución de exhorto de emplazamiento razonado sin diligenciar</t>
  </si>
  <si>
    <t>Contestación y/o Reconvención</t>
  </si>
  <si>
    <t>Busqueda de datos de remisión al Archivo Judicial</t>
  </si>
  <si>
    <t>Presentación De Demanda. Desechamiento</t>
  </si>
  <si>
    <t>Ejecución De Sentencia. Inscripción de Embargo</t>
  </si>
  <si>
    <t>Presentación De Demanda. Auto Admisorio</t>
  </si>
  <si>
    <t>Citación para oir sentencia</t>
  </si>
  <si>
    <t>Emplazamiento. Efectivo por vía actuarial</t>
  </si>
  <si>
    <t>Emplazamiento. Se gira exhorto de emplazamiento nuevo domicilio</t>
  </si>
  <si>
    <t>Emplazamiento. Contestación de dependencias con nuevo domicilio para emplazar</t>
  </si>
  <si>
    <t>Emplazamiento. Habilitación de días y horas</t>
  </si>
  <si>
    <t>Sentencia en Contra. Dictado</t>
  </si>
  <si>
    <t>Falleció</t>
  </si>
  <si>
    <t>Desahogo de vista a Excepciones y/ o a Reconvención</t>
  </si>
  <si>
    <t>Miguel Angel Almaguer Rivera</t>
  </si>
  <si>
    <t>Total Fee a cobrar para este periodo:</t>
  </si>
  <si>
    <t>GASTOS A REEMBOLSAR ADAMANTINE SERVICIOS/EXPENSES</t>
  </si>
  <si>
    <t>EXCEDENTE DE LIQUIDACION</t>
  </si>
  <si>
    <t>FEE POR ADMINISTRACIÓN / SERVICING FEE</t>
  </si>
  <si>
    <t>TOTAL A PAGAR A ADAMANTINE SERVICIOS / TOTAL EXPENSES</t>
  </si>
  <si>
    <t>(+) PENDIENTE DE COBRO DE FEBRERO 2016</t>
  </si>
  <si>
    <t>(=)TOTAL A PAGAR A ADAMANTINE SERVICIOS / TOTAL EXPENSES</t>
  </si>
  <si>
    <t>(-) IMPORTE PENDIENTE DE COBRO PARA EL SIGUIENTE PERIODO</t>
  </si>
  <si>
    <t>Elaboró</t>
  </si>
  <si>
    <t>Gabriel Iván Anaya Luna</t>
  </si>
  <si>
    <t>Sub Director Crédito Individual</t>
  </si>
  <si>
    <t>Revisó</t>
  </si>
  <si>
    <t>Ivan Martínez Ivanov</t>
  </si>
  <si>
    <t>Director Administración Maestra</t>
  </si>
  <si>
    <t>Apoderado Legal</t>
  </si>
  <si>
    <t>112996</t>
  </si>
  <si>
    <t>60503</t>
  </si>
  <si>
    <t>206354</t>
  </si>
  <si>
    <t>101566</t>
  </si>
  <si>
    <t>112943</t>
  </si>
  <si>
    <t>59030</t>
  </si>
  <si>
    <t>55566</t>
  </si>
  <si>
    <t>66885</t>
  </si>
  <si>
    <t>104658</t>
  </si>
  <si>
    <t>101438</t>
  </si>
  <si>
    <t>109124</t>
  </si>
  <si>
    <t>110830</t>
  </si>
  <si>
    <t>214240</t>
  </si>
  <si>
    <t>59172</t>
  </si>
  <si>
    <t>59122</t>
  </si>
  <si>
    <t>58963</t>
  </si>
  <si>
    <t>105023</t>
  </si>
  <si>
    <t>233953</t>
  </si>
  <si>
    <t>66390</t>
  </si>
  <si>
    <t>68640</t>
  </si>
  <si>
    <t>68662</t>
  </si>
  <si>
    <t>Ejecución  De Sentencia. Audiencia de Remate en Primera Almoneda</t>
  </si>
  <si>
    <t>Amparo Indirecto</t>
  </si>
  <si>
    <t>Reverso de Pago</t>
  </si>
  <si>
    <t>Estatus Actual / Status</t>
  </si>
  <si>
    <t>Inmuebles Recuperados</t>
  </si>
  <si>
    <t>Ejecución Convenio Judicial. Resolución de Incidente de liquidación</t>
  </si>
  <si>
    <t>RESUMEN DE SALDOS A FAVOR</t>
  </si>
  <si>
    <t>Saldo Inicial de Montos a Favor</t>
  </si>
  <si>
    <t>(+) Montos Identificados no Aplicados del Periodo</t>
  </si>
  <si>
    <t>(-) Montos Aplicados Identificados en Periodos Anteriores</t>
  </si>
  <si>
    <t>(=) Saldo Final de Montos a Favor</t>
  </si>
  <si>
    <t>RESUMEN DE EXCEDENTES EN LIQUIDACIÓN</t>
  </si>
  <si>
    <t>Saldo Inicial de Excedentes en Liquidación</t>
  </si>
  <si>
    <t>(+) Excedentes en Liquidación del Periodo</t>
  </si>
  <si>
    <t>(-) Excedentes en Liquidación Pagados en el Periodo</t>
  </si>
  <si>
    <t>(=) Saldo Final de Excedentes en Liquidación</t>
  </si>
  <si>
    <t>Saldo Inicial Anterior</t>
  </si>
  <si>
    <t>Activacion Adjudicado (Reestr.)</t>
  </si>
  <si>
    <t>Reverso Saldo Inicial (mas)</t>
  </si>
  <si>
    <t>Saldo Inicial Antes Reestr</t>
  </si>
  <si>
    <t>Ejecución Convenio Judicial. Avalúos</t>
  </si>
  <si>
    <t>menos: Quita de Capital/Removes of Capital</t>
  </si>
  <si>
    <t>menos: Bonificaciones/Bonuses</t>
  </si>
  <si>
    <t>mas: Monto de Comisión por Admon generada en este periodo:</t>
  </si>
  <si>
    <t>Excedentes a Distribuir/ Cash to distribute</t>
  </si>
  <si>
    <t>Montos aplicados identificados en periodos anteriores</t>
  </si>
  <si>
    <t>Bonificacion</t>
  </si>
  <si>
    <t>Montos Aplicados Identificados en Periodos Anteriores</t>
  </si>
  <si>
    <t>Ajuste de flujo distribuido del periodo anterior</t>
  </si>
  <si>
    <t>Emplazamiento. Efectivo por edictos</t>
  </si>
  <si>
    <t xml:space="preserve">(-) Ajuste por Conciliación de Pagos </t>
  </si>
  <si>
    <t>menos: Montos aplicados identificados en periodos ant./Applied Amounts Identified In Previous Periods</t>
  </si>
  <si>
    <t>Producto de Liquidacion / Cash from Sale of REO´s</t>
  </si>
  <si>
    <t>57787</t>
  </si>
  <si>
    <t>60307</t>
  </si>
  <si>
    <t>60387</t>
  </si>
  <si>
    <t>60440</t>
  </si>
  <si>
    <t>60577</t>
  </si>
  <si>
    <t>60753</t>
  </si>
  <si>
    <t>60818</t>
  </si>
  <si>
    <t>61061</t>
  </si>
  <si>
    <t>68082</t>
  </si>
  <si>
    <t>68368</t>
  </si>
  <si>
    <t>341732</t>
  </si>
  <si>
    <t>341746</t>
  </si>
  <si>
    <t>341752</t>
  </si>
  <si>
    <t>341754</t>
  </si>
  <si>
    <t>341760</t>
  </si>
  <si>
    <t>341762</t>
  </si>
  <si>
    <t>341763</t>
  </si>
  <si>
    <t>341764</t>
  </si>
  <si>
    <t>341765</t>
  </si>
  <si>
    <t>341766</t>
  </si>
  <si>
    <t>341767</t>
  </si>
  <si>
    <t>Fecha de firma</t>
  </si>
  <si>
    <t>Fecha vencimiento</t>
  </si>
  <si>
    <t>Comision por amortizar/acumular en este periodo por Adamantine Servicios:</t>
  </si>
  <si>
    <t>65073</t>
  </si>
  <si>
    <t>60520</t>
  </si>
  <si>
    <t>59892</t>
  </si>
  <si>
    <t>58338</t>
  </si>
  <si>
    <t>68247</t>
  </si>
  <si>
    <t>Mora Baja</t>
  </si>
  <si>
    <t>Convenio Judicial Presentado en Juzgado</t>
  </si>
  <si>
    <t>Convenio de Mediación. Firmado</t>
  </si>
  <si>
    <t>Ejecución Convenio De Mediación. Emplazamiento/Requerimiento</t>
  </si>
  <si>
    <t>Ejecución de convenio</t>
  </si>
  <si>
    <t>Convenio de Mediación. Inscrito</t>
  </si>
  <si>
    <t>Total Fee acumulado al 01/01/18</t>
  </si>
  <si>
    <t>REPORTE DE COBRANZA DEL 02 DE ENERO AL 02 DE FEBRERO DE 2018</t>
  </si>
  <si>
    <t xml:space="preserve"> COLLECTION REPORT FROM JANUARY 2ND TO FEBRUARY 1ST, 2018</t>
  </si>
  <si>
    <t>59591</t>
  </si>
  <si>
    <t>59800</t>
  </si>
  <si>
    <t>60028</t>
  </si>
  <si>
    <t>60858</t>
  </si>
  <si>
    <t>65859</t>
  </si>
  <si>
    <t>66642</t>
  </si>
  <si>
    <t>66870</t>
  </si>
  <si>
    <t>68029</t>
  </si>
  <si>
    <t>68387</t>
  </si>
  <si>
    <t>68453</t>
  </si>
  <si>
    <t>68834</t>
  </si>
  <si>
    <t>68973</t>
  </si>
  <si>
    <t>55851</t>
  </si>
  <si>
    <t>57753</t>
  </si>
  <si>
    <t>59723</t>
  </si>
  <si>
    <t>59970</t>
  </si>
  <si>
    <t>60282</t>
  </si>
  <si>
    <t>60799</t>
  </si>
  <si>
    <t>61640</t>
  </si>
  <si>
    <t>62060</t>
  </si>
  <si>
    <t>62253</t>
  </si>
  <si>
    <t>65214</t>
  </si>
  <si>
    <t>66324</t>
  </si>
  <si>
    <t>66492</t>
  </si>
  <si>
    <t>67164</t>
  </si>
  <si>
    <t>67226</t>
  </si>
  <si>
    <t>67305</t>
  </si>
  <si>
    <t>67609</t>
  </si>
  <si>
    <t>67637</t>
  </si>
  <si>
    <t>67950</t>
  </si>
  <si>
    <t>68511</t>
  </si>
  <si>
    <t>68838</t>
  </si>
  <si>
    <t>68965</t>
  </si>
  <si>
    <t>68969</t>
  </si>
  <si>
    <t>57411</t>
  </si>
  <si>
    <t>60677</t>
  </si>
  <si>
    <t>61669</t>
  </si>
  <si>
    <t>66761</t>
  </si>
  <si>
    <t>67554</t>
  </si>
  <si>
    <t>341006</t>
  </si>
  <si>
    <t>55594</t>
  </si>
  <si>
    <t>68196</t>
  </si>
  <si>
    <t>56092</t>
  </si>
  <si>
    <t>58741</t>
  </si>
  <si>
    <t>58537</t>
  </si>
  <si>
    <t>212296</t>
  </si>
  <si>
    <t>55443</t>
  </si>
  <si>
    <t>55444</t>
  </si>
  <si>
    <t>55449</t>
  </si>
  <si>
    <t>55451</t>
  </si>
  <si>
    <t>55452</t>
  </si>
  <si>
    <t>55453</t>
  </si>
  <si>
    <t>55456</t>
  </si>
  <si>
    <t>55457</t>
  </si>
  <si>
    <t>55458</t>
  </si>
  <si>
    <t>55461</t>
  </si>
  <si>
    <t>55462</t>
  </si>
  <si>
    <t>55464</t>
  </si>
  <si>
    <t>55465</t>
  </si>
  <si>
    <t>55468</t>
  </si>
  <si>
    <t>55469</t>
  </si>
  <si>
    <t>55481</t>
  </si>
  <si>
    <t>55482</t>
  </si>
  <si>
    <t>55483</t>
  </si>
  <si>
    <t>55485</t>
  </si>
  <si>
    <t>55487</t>
  </si>
  <si>
    <t>55488</t>
  </si>
  <si>
    <t>55496</t>
  </si>
  <si>
    <t>55497</t>
  </si>
  <si>
    <t>55499</t>
  </si>
  <si>
    <t>55504</t>
  </si>
  <si>
    <t>55505</t>
  </si>
  <si>
    <t>55506</t>
  </si>
  <si>
    <t>55507</t>
  </si>
  <si>
    <t>55510</t>
  </si>
  <si>
    <t>55511</t>
  </si>
  <si>
    <t>55514</t>
  </si>
  <si>
    <t>55516</t>
  </si>
  <si>
    <t>55517</t>
  </si>
  <si>
    <t>55519</t>
  </si>
  <si>
    <t>55528</t>
  </si>
  <si>
    <t>55529</t>
  </si>
  <si>
    <t>55531</t>
  </si>
  <si>
    <t>55536</t>
  </si>
  <si>
    <t>55540</t>
  </si>
  <si>
    <t>55542</t>
  </si>
  <si>
    <t>55545</t>
  </si>
  <si>
    <t>55556</t>
  </si>
  <si>
    <t>55558</t>
  </si>
  <si>
    <t>55560</t>
  </si>
  <si>
    <t>55561</t>
  </si>
  <si>
    <t>55564</t>
  </si>
  <si>
    <t>55565</t>
  </si>
  <si>
    <t>55567</t>
  </si>
  <si>
    <t>55568</t>
  </si>
  <si>
    <t>55572</t>
  </si>
  <si>
    <t>55575</t>
  </si>
  <si>
    <t>55577</t>
  </si>
  <si>
    <t>55581</t>
  </si>
  <si>
    <t>55582</t>
  </si>
  <si>
    <t>55589</t>
  </si>
  <si>
    <t>55592</t>
  </si>
  <si>
    <t>55595</t>
  </si>
  <si>
    <t>55598</t>
  </si>
  <si>
    <t>55604</t>
  </si>
  <si>
    <t>55610</t>
  </si>
  <si>
    <t>55614</t>
  </si>
  <si>
    <t>55629</t>
  </si>
  <si>
    <t>55637</t>
  </si>
  <si>
    <t>55647</t>
  </si>
  <si>
    <t>55648</t>
  </si>
  <si>
    <t>55654</t>
  </si>
  <si>
    <t>55656</t>
  </si>
  <si>
    <t>55660</t>
  </si>
  <si>
    <t>55665</t>
  </si>
  <si>
    <t>55666</t>
  </si>
  <si>
    <t>55669</t>
  </si>
  <si>
    <t>55672</t>
  </si>
  <si>
    <t>55675</t>
  </si>
  <si>
    <t>55677</t>
  </si>
  <si>
    <t>55678</t>
  </si>
  <si>
    <t>55680</t>
  </si>
  <si>
    <t>55683</t>
  </si>
  <si>
    <t>55684</t>
  </si>
  <si>
    <t>55685</t>
  </si>
  <si>
    <t>55688</t>
  </si>
  <si>
    <t>55692</t>
  </si>
  <si>
    <t>55702</t>
  </si>
  <si>
    <t>55703</t>
  </si>
  <si>
    <t>55704</t>
  </si>
  <si>
    <t>55705</t>
  </si>
  <si>
    <t>55713</t>
  </si>
  <si>
    <t>55714</t>
  </si>
  <si>
    <t>55716</t>
  </si>
  <si>
    <t>55717</t>
  </si>
  <si>
    <t>55723</t>
  </si>
  <si>
    <t>55726</t>
  </si>
  <si>
    <t>55734</t>
  </si>
  <si>
    <t>55741</t>
  </si>
  <si>
    <t>55744</t>
  </si>
  <si>
    <t>55750</t>
  </si>
  <si>
    <t>55752</t>
  </si>
  <si>
    <t>55759</t>
  </si>
  <si>
    <t>55762</t>
  </si>
  <si>
    <t>55766</t>
  </si>
  <si>
    <t>55769</t>
  </si>
  <si>
    <t>55770</t>
  </si>
  <si>
    <t>55772</t>
  </si>
  <si>
    <t>55777</t>
  </si>
  <si>
    <t>55778</t>
  </si>
  <si>
    <t>55780</t>
  </si>
  <si>
    <t>55791</t>
  </si>
  <si>
    <t>55793</t>
  </si>
  <si>
    <t>55796</t>
  </si>
  <si>
    <t>55798</t>
  </si>
  <si>
    <t>55807</t>
  </si>
  <si>
    <t>55821</t>
  </si>
  <si>
    <t>55828</t>
  </si>
  <si>
    <t>55832</t>
  </si>
  <si>
    <t>55834</t>
  </si>
  <si>
    <t>55837</t>
  </si>
  <si>
    <t>55839</t>
  </si>
  <si>
    <t>55842</t>
  </si>
  <si>
    <t>55843</t>
  </si>
  <si>
    <t>55844</t>
  </si>
  <si>
    <t>55847</t>
  </si>
  <si>
    <t>55855</t>
  </si>
  <si>
    <t>55856</t>
  </si>
  <si>
    <t>55862</t>
  </si>
  <si>
    <t>55864</t>
  </si>
  <si>
    <t>55876</t>
  </si>
  <si>
    <t>55878</t>
  </si>
  <si>
    <t>55879</t>
  </si>
  <si>
    <t>55884</t>
  </si>
  <si>
    <t>55885</t>
  </si>
  <si>
    <t>55889</t>
  </si>
  <si>
    <t>55890</t>
  </si>
  <si>
    <t>55891</t>
  </si>
  <si>
    <t>55894</t>
  </si>
  <si>
    <t>55898</t>
  </si>
  <si>
    <t>55913</t>
  </si>
  <si>
    <t>55924</t>
  </si>
  <si>
    <t>55932</t>
  </si>
  <si>
    <t>55935</t>
  </si>
  <si>
    <t>55941</t>
  </si>
  <si>
    <t>55945</t>
  </si>
  <si>
    <t>55947</t>
  </si>
  <si>
    <t>55949</t>
  </si>
  <si>
    <t>55950</t>
  </si>
  <si>
    <t>55951</t>
  </si>
  <si>
    <t>56038</t>
  </si>
  <si>
    <t>56039</t>
  </si>
  <si>
    <t>56045</t>
  </si>
  <si>
    <t>56048</t>
  </si>
  <si>
    <t>56056</t>
  </si>
  <si>
    <t>56070</t>
  </si>
  <si>
    <t>56080</t>
  </si>
  <si>
    <t>56081</t>
  </si>
  <si>
    <t>56095</t>
  </si>
  <si>
    <t>56097</t>
  </si>
  <si>
    <t>56099</t>
  </si>
  <si>
    <t>56102</t>
  </si>
  <si>
    <t>56103</t>
  </si>
  <si>
    <t>56111</t>
  </si>
  <si>
    <t>56115</t>
  </si>
  <si>
    <t>56132</t>
  </si>
  <si>
    <t>56134</t>
  </si>
  <si>
    <t>56144</t>
  </si>
  <si>
    <t>56145</t>
  </si>
  <si>
    <t>56146</t>
  </si>
  <si>
    <t>56174</t>
  </si>
  <si>
    <t>56183</t>
  </si>
  <si>
    <t>56186</t>
  </si>
  <si>
    <t>56188</t>
  </si>
  <si>
    <t>56194</t>
  </si>
  <si>
    <t>56195</t>
  </si>
  <si>
    <t>56197</t>
  </si>
  <si>
    <t>56198</t>
  </si>
  <si>
    <t>56210</t>
  </si>
  <si>
    <t>56213</t>
  </si>
  <si>
    <t>56214</t>
  </si>
  <si>
    <t>56215</t>
  </si>
  <si>
    <t>56218</t>
  </si>
  <si>
    <t>56219</t>
  </si>
  <si>
    <t>56227</t>
  </si>
  <si>
    <t>56249</t>
  </si>
  <si>
    <t>56257</t>
  </si>
  <si>
    <t>56258</t>
  </si>
  <si>
    <t>56259</t>
  </si>
  <si>
    <t>56264</t>
  </si>
  <si>
    <t>56270</t>
  </si>
  <si>
    <t>56271</t>
  </si>
  <si>
    <t>56272</t>
  </si>
  <si>
    <t>56275</t>
  </si>
  <si>
    <t>56281</t>
  </si>
  <si>
    <t>56298</t>
  </si>
  <si>
    <t>56301</t>
  </si>
  <si>
    <t>56351</t>
  </si>
  <si>
    <t>56353</t>
  </si>
  <si>
    <t>56356</t>
  </si>
  <si>
    <t>56362</t>
  </si>
  <si>
    <t>56363</t>
  </si>
  <si>
    <t>56367</t>
  </si>
  <si>
    <t>56368</t>
  </si>
  <si>
    <t>56389</t>
  </si>
  <si>
    <t>56392</t>
  </si>
  <si>
    <t>56398</t>
  </si>
  <si>
    <t>56420</t>
  </si>
  <si>
    <t>56428</t>
  </si>
  <si>
    <t>56433</t>
  </si>
  <si>
    <t>56453</t>
  </si>
  <si>
    <t>56459</t>
  </si>
  <si>
    <t>56460</t>
  </si>
  <si>
    <t>56482</t>
  </si>
  <si>
    <t>56484</t>
  </si>
  <si>
    <t>56573</t>
  </si>
  <si>
    <t>56591</t>
  </si>
  <si>
    <t>56594</t>
  </si>
  <si>
    <t>56620</t>
  </si>
  <si>
    <t>56667</t>
  </si>
  <si>
    <t>56679</t>
  </si>
  <si>
    <t>56680</t>
  </si>
  <si>
    <t>56711</t>
  </si>
  <si>
    <t>56726</t>
  </si>
  <si>
    <t>56739</t>
  </si>
  <si>
    <t>56744</t>
  </si>
  <si>
    <t>56745</t>
  </si>
  <si>
    <t>56746</t>
  </si>
  <si>
    <t>56747</t>
  </si>
  <si>
    <t>56757</t>
  </si>
  <si>
    <t>56807</t>
  </si>
  <si>
    <t>56820</t>
  </si>
  <si>
    <t>56821</t>
  </si>
  <si>
    <t>56822</t>
  </si>
  <si>
    <t>56823</t>
  </si>
  <si>
    <t>56828</t>
  </si>
  <si>
    <t>56887</t>
  </si>
  <si>
    <t>56911</t>
  </si>
  <si>
    <t>56924</t>
  </si>
  <si>
    <t>56926</t>
  </si>
  <si>
    <t>56940</t>
  </si>
  <si>
    <t>56950</t>
  </si>
  <si>
    <t>56957</t>
  </si>
  <si>
    <t>56964</t>
  </si>
  <si>
    <t>56977</t>
  </si>
  <si>
    <t>56980</t>
  </si>
  <si>
    <t>56986</t>
  </si>
  <si>
    <t>57003</t>
  </si>
  <si>
    <t>57004</t>
  </si>
  <si>
    <t>57006</t>
  </si>
  <si>
    <t>57007</t>
  </si>
  <si>
    <t>57015</t>
  </si>
  <si>
    <t>57017</t>
  </si>
  <si>
    <t>57030</t>
  </si>
  <si>
    <t>57052</t>
  </si>
  <si>
    <t>57069</t>
  </si>
  <si>
    <t>57076</t>
  </si>
  <si>
    <t>57078</t>
  </si>
  <si>
    <t>57080</t>
  </si>
  <si>
    <t>57082</t>
  </si>
  <si>
    <t>57090</t>
  </si>
  <si>
    <t>57091</t>
  </si>
  <si>
    <t>57093</t>
  </si>
  <si>
    <t>57094</t>
  </si>
  <si>
    <t>57096</t>
  </si>
  <si>
    <t>57098</t>
  </si>
  <si>
    <t>57100</t>
  </si>
  <si>
    <t>57105</t>
  </si>
  <si>
    <t>57106</t>
  </si>
  <si>
    <t>57107</t>
  </si>
  <si>
    <t>57109</t>
  </si>
  <si>
    <t>57117</t>
  </si>
  <si>
    <t>57128</t>
  </si>
  <si>
    <t>57139</t>
  </si>
  <si>
    <t>57145</t>
  </si>
  <si>
    <t>57160</t>
  </si>
  <si>
    <t>57161</t>
  </si>
  <si>
    <t>57162</t>
  </si>
  <si>
    <t>57163</t>
  </si>
  <si>
    <t>57166</t>
  </si>
  <si>
    <t>57173</t>
  </si>
  <si>
    <t>57183</t>
  </si>
  <si>
    <t>57184</t>
  </si>
  <si>
    <t>57189</t>
  </si>
  <si>
    <t>57192</t>
  </si>
  <si>
    <t>57193</t>
  </si>
  <si>
    <t>57198</t>
  </si>
  <si>
    <t>57199</t>
  </si>
  <si>
    <t>57200</t>
  </si>
  <si>
    <t>57210</t>
  </si>
  <si>
    <t>57216</t>
  </si>
  <si>
    <t>57219</t>
  </si>
  <si>
    <t>57224</t>
  </si>
  <si>
    <t>57228</t>
  </si>
  <si>
    <t>57230</t>
  </si>
  <si>
    <t>57233</t>
  </si>
  <si>
    <t>57240</t>
  </si>
  <si>
    <t>57245</t>
  </si>
  <si>
    <t>57249</t>
  </si>
  <si>
    <t>57252</t>
  </si>
  <si>
    <t>57253</t>
  </si>
  <si>
    <t>57254</t>
  </si>
  <si>
    <t>57267</t>
  </si>
  <si>
    <t>57269</t>
  </si>
  <si>
    <t>57274</t>
  </si>
  <si>
    <t>57275</t>
  </si>
  <si>
    <t>57276</t>
  </si>
  <si>
    <t>57281</t>
  </si>
  <si>
    <t>57287</t>
  </si>
  <si>
    <t>57291</t>
  </si>
  <si>
    <t>57300</t>
  </si>
  <si>
    <t>57304</t>
  </si>
  <si>
    <t>57307</t>
  </si>
  <si>
    <t>57309</t>
  </si>
  <si>
    <t>57311</t>
  </si>
  <si>
    <t>57312</t>
  </si>
  <si>
    <t>57315</t>
  </si>
  <si>
    <t>57317</t>
  </si>
  <si>
    <t>57337</t>
  </si>
  <si>
    <t>57347</t>
  </si>
  <si>
    <t>57348</t>
  </si>
  <si>
    <t>57357</t>
  </si>
  <si>
    <t>57366</t>
  </si>
  <si>
    <t>57371</t>
  </si>
  <si>
    <t>57379</t>
  </si>
  <si>
    <t>57385</t>
  </si>
  <si>
    <t>57390</t>
  </si>
  <si>
    <t>57392</t>
  </si>
  <si>
    <t>57393</t>
  </si>
  <si>
    <t>57394</t>
  </si>
  <si>
    <t>57396</t>
  </si>
  <si>
    <t>57398</t>
  </si>
  <si>
    <t>57399</t>
  </si>
  <si>
    <t>57400</t>
  </si>
  <si>
    <t>57402</t>
  </si>
  <si>
    <t>57403</t>
  </si>
  <si>
    <t>57404</t>
  </si>
  <si>
    <t>57406</t>
  </si>
  <si>
    <t>57429</t>
  </si>
  <si>
    <t>57435</t>
  </si>
  <si>
    <t>57436</t>
  </si>
  <si>
    <t>57440</t>
  </si>
  <si>
    <t>57443</t>
  </si>
  <si>
    <t>57450</t>
  </si>
  <si>
    <t>57455</t>
  </si>
  <si>
    <t>57468</t>
  </si>
  <si>
    <t>57475</t>
  </si>
  <si>
    <t>57478</t>
  </si>
  <si>
    <t>57485</t>
  </si>
  <si>
    <t>57488</t>
  </si>
  <si>
    <t>57506</t>
  </si>
  <si>
    <t>57509</t>
  </si>
  <si>
    <t>57526</t>
  </si>
  <si>
    <t>57530</t>
  </si>
  <si>
    <t>57531</t>
  </si>
  <si>
    <t>57537</t>
  </si>
  <si>
    <t>57542</t>
  </si>
  <si>
    <t>57544</t>
  </si>
  <si>
    <t>57545</t>
  </si>
  <si>
    <t>57550</t>
  </si>
  <si>
    <t>57551</t>
  </si>
  <si>
    <t>57558</t>
  </si>
  <si>
    <t>57559</t>
  </si>
  <si>
    <t>57564</t>
  </si>
  <si>
    <t>57572</t>
  </si>
  <si>
    <t>57573</t>
  </si>
  <si>
    <t>57617</t>
  </si>
  <si>
    <t>57623</t>
  </si>
  <si>
    <t>57634</t>
  </si>
  <si>
    <t>57637</t>
  </si>
  <si>
    <t>57644</t>
  </si>
  <si>
    <t>57646</t>
  </si>
  <si>
    <t>57648</t>
  </si>
  <si>
    <t>57654</t>
  </si>
  <si>
    <t>57669</t>
  </si>
  <si>
    <t>57673</t>
  </si>
  <si>
    <t>57676</t>
  </si>
  <si>
    <t>57681</t>
  </si>
  <si>
    <t>57691</t>
  </si>
  <si>
    <t>57694</t>
  </si>
  <si>
    <t>57697</t>
  </si>
  <si>
    <t>57700</t>
  </si>
  <si>
    <t>57701</t>
  </si>
  <si>
    <t>57703</t>
  </si>
  <si>
    <t>57704</t>
  </si>
  <si>
    <t>57716</t>
  </si>
  <si>
    <t>57719</t>
  </si>
  <si>
    <t>57722</t>
  </si>
  <si>
    <t>57727</t>
  </si>
  <si>
    <t>57730</t>
  </si>
  <si>
    <t>57735</t>
  </si>
  <si>
    <t>57742</t>
  </si>
  <si>
    <t>57743</t>
  </si>
  <si>
    <t>57746</t>
  </si>
  <si>
    <t>57748</t>
  </si>
  <si>
    <t>57751</t>
  </si>
  <si>
    <t>57760</t>
  </si>
  <si>
    <t>57763</t>
  </si>
  <si>
    <t>57774</t>
  </si>
  <si>
    <t>57777</t>
  </si>
  <si>
    <t>57789</t>
  </si>
  <si>
    <t>57806</t>
  </si>
  <si>
    <t>57808</t>
  </si>
  <si>
    <t>57809</t>
  </si>
  <si>
    <t>57810</t>
  </si>
  <si>
    <t>57822</t>
  </si>
  <si>
    <t>57845</t>
  </si>
  <si>
    <t>57848</t>
  </si>
  <si>
    <t>57859</t>
  </si>
  <si>
    <t>57861</t>
  </si>
  <si>
    <t>57864</t>
  </si>
  <si>
    <t>57867</t>
  </si>
  <si>
    <t>57871</t>
  </si>
  <si>
    <t>57892</t>
  </si>
  <si>
    <t>57893</t>
  </si>
  <si>
    <t>57899</t>
  </si>
  <si>
    <t>57900</t>
  </si>
  <si>
    <t>57909</t>
  </si>
  <si>
    <t>57911</t>
  </si>
  <si>
    <t>57924</t>
  </si>
  <si>
    <t>57926</t>
  </si>
  <si>
    <t>57929</t>
  </si>
  <si>
    <t>57934</t>
  </si>
  <si>
    <t>57938</t>
  </si>
  <si>
    <t>57945</t>
  </si>
  <si>
    <t>57952</t>
  </si>
  <si>
    <t>57960</t>
  </si>
  <si>
    <t>57964</t>
  </si>
  <si>
    <t>57970</t>
  </si>
  <si>
    <t>57972</t>
  </si>
  <si>
    <t>57975</t>
  </si>
  <si>
    <t>57999</t>
  </si>
  <si>
    <t>58002</t>
  </si>
  <si>
    <t>58013</t>
  </si>
  <si>
    <t>58017</t>
  </si>
  <si>
    <t>58041</t>
  </si>
  <si>
    <t>58044</t>
  </si>
  <si>
    <t>58045</t>
  </si>
  <si>
    <t>58047</t>
  </si>
  <si>
    <t>58048</t>
  </si>
  <si>
    <t>58060</t>
  </si>
  <si>
    <t>58067</t>
  </si>
  <si>
    <t>58073</t>
  </si>
  <si>
    <t>58077</t>
  </si>
  <si>
    <t>58083</t>
  </si>
  <si>
    <t>58085</t>
  </si>
  <si>
    <t>58086</t>
  </si>
  <si>
    <t>58088</t>
  </si>
  <si>
    <t>58090</t>
  </si>
  <si>
    <t>58091</t>
  </si>
  <si>
    <t>58096</t>
  </si>
  <si>
    <t>58097</t>
  </si>
  <si>
    <t>58103</t>
  </si>
  <si>
    <t>58111</t>
  </si>
  <si>
    <t>58114</t>
  </si>
  <si>
    <t>58116</t>
  </si>
  <si>
    <t>58118</t>
  </si>
  <si>
    <t>58128</t>
  </si>
  <si>
    <t>58130</t>
  </si>
  <si>
    <t>58133</t>
  </si>
  <si>
    <t>58151</t>
  </si>
  <si>
    <t>58154</t>
  </si>
  <si>
    <t>58155</t>
  </si>
  <si>
    <t>58158</t>
  </si>
  <si>
    <t>58160</t>
  </si>
  <si>
    <t>58167</t>
  </si>
  <si>
    <t>58169</t>
  </si>
  <si>
    <t>58170</t>
  </si>
  <si>
    <t>58176</t>
  </si>
  <si>
    <t>58185</t>
  </si>
  <si>
    <t>58186</t>
  </si>
  <si>
    <t>58188</t>
  </si>
  <si>
    <t>58191</t>
  </si>
  <si>
    <t>58192</t>
  </si>
  <si>
    <t>58194</t>
  </si>
  <si>
    <t>58196</t>
  </si>
  <si>
    <t>58203</t>
  </si>
  <si>
    <t>58204</t>
  </si>
  <si>
    <t>58208</t>
  </si>
  <si>
    <t>58217</t>
  </si>
  <si>
    <t>58227</t>
  </si>
  <si>
    <t>58228</t>
  </si>
  <si>
    <t>58232</t>
  </si>
  <si>
    <t>58240</t>
  </si>
  <si>
    <t>58243</t>
  </si>
  <si>
    <t>58244</t>
  </si>
  <si>
    <t>58246</t>
  </si>
  <si>
    <t>58250</t>
  </si>
  <si>
    <t>58251</t>
  </si>
  <si>
    <t>58252</t>
  </si>
  <si>
    <t>58254</t>
  </si>
  <si>
    <t>58265</t>
  </si>
  <si>
    <t>58273</t>
  </si>
  <si>
    <t>58279</t>
  </si>
  <si>
    <t>58281</t>
  </si>
  <si>
    <t>58291</t>
  </si>
  <si>
    <t>58295</t>
  </si>
  <si>
    <t>58296</t>
  </si>
  <si>
    <t>58312</t>
  </si>
  <si>
    <t>58313</t>
  </si>
  <si>
    <t>58314</t>
  </si>
  <si>
    <t>58315</t>
  </si>
  <si>
    <t>58322</t>
  </si>
  <si>
    <t>58324</t>
  </si>
  <si>
    <t>58327</t>
  </si>
  <si>
    <t>58329</t>
  </si>
  <si>
    <t>58332</t>
  </si>
  <si>
    <t>58334</t>
  </si>
  <si>
    <t>58335</t>
  </si>
  <si>
    <t>58339</t>
  </si>
  <si>
    <t>58340</t>
  </si>
  <si>
    <t>58342</t>
  </si>
  <si>
    <t>58345</t>
  </si>
  <si>
    <t>58347</t>
  </si>
  <si>
    <t>58349</t>
  </si>
  <si>
    <t>58353</t>
  </si>
  <si>
    <t>58359</t>
  </si>
  <si>
    <t>58360</t>
  </si>
  <si>
    <t>58361</t>
  </si>
  <si>
    <t>58362</t>
  </si>
  <si>
    <t>58363</t>
  </si>
  <si>
    <t>58364</t>
  </si>
  <si>
    <t>58366</t>
  </si>
  <si>
    <t>58368</t>
  </si>
  <si>
    <t>58373</t>
  </si>
  <si>
    <t>58390</t>
  </si>
  <si>
    <t>58392</t>
  </si>
  <si>
    <t>58393</t>
  </si>
  <si>
    <t>58394</t>
  </si>
  <si>
    <t>58395</t>
  </si>
  <si>
    <t>58397</t>
  </si>
  <si>
    <t>58399</t>
  </si>
  <si>
    <t>58403</t>
  </si>
  <si>
    <t>58410</t>
  </si>
  <si>
    <t>58412</t>
  </si>
  <si>
    <t>58415</t>
  </si>
  <si>
    <t>58416</t>
  </si>
  <si>
    <t>58420</t>
  </si>
  <si>
    <t>58422</t>
  </si>
  <si>
    <t>58423</t>
  </si>
  <si>
    <t>58426</t>
  </si>
  <si>
    <t>58428</t>
  </si>
  <si>
    <t>58431</t>
  </si>
  <si>
    <t>58432</t>
  </si>
  <si>
    <t>58433</t>
  </si>
  <si>
    <t>58446</t>
  </si>
  <si>
    <t>58447</t>
  </si>
  <si>
    <t>58448</t>
  </si>
  <si>
    <t>58454</t>
  </si>
  <si>
    <t>58457</t>
  </si>
  <si>
    <t>58459</t>
  </si>
  <si>
    <t>58466</t>
  </si>
  <si>
    <t>58469</t>
  </si>
  <si>
    <t>58470</t>
  </si>
  <si>
    <t>58472</t>
  </si>
  <si>
    <t>58477</t>
  </si>
  <si>
    <t>58489</t>
  </si>
  <si>
    <t>58492</t>
  </si>
  <si>
    <t>58493</t>
  </si>
  <si>
    <t>58507</t>
  </si>
  <si>
    <t>58510</t>
  </si>
  <si>
    <t>58511</t>
  </si>
  <si>
    <t>58513</t>
  </si>
  <si>
    <t>58518</t>
  </si>
  <si>
    <t>58520</t>
  </si>
  <si>
    <t>58524</t>
  </si>
  <si>
    <t>58525</t>
  </si>
  <si>
    <t>58526</t>
  </si>
  <si>
    <t>58530</t>
  </si>
  <si>
    <t>58535</t>
  </si>
  <si>
    <t>58536</t>
  </si>
  <si>
    <t>58541</t>
  </si>
  <si>
    <t>58542</t>
  </si>
  <si>
    <t>58543</t>
  </si>
  <si>
    <t>58545</t>
  </si>
  <si>
    <t>58548</t>
  </si>
  <si>
    <t>58551</t>
  </si>
  <si>
    <t>58556</t>
  </si>
  <si>
    <t>58558</t>
  </si>
  <si>
    <t>58559</t>
  </si>
  <si>
    <t>58560</t>
  </si>
  <si>
    <t>58561</t>
  </si>
  <si>
    <t>58565</t>
  </si>
  <si>
    <t>58566</t>
  </si>
  <si>
    <t>58571</t>
  </si>
  <si>
    <t>58580</t>
  </si>
  <si>
    <t>58583</t>
  </si>
  <si>
    <t>58588</t>
  </si>
  <si>
    <t>58594</t>
  </si>
  <si>
    <t>58595</t>
  </si>
  <si>
    <t>58597</t>
  </si>
  <si>
    <t>58600</t>
  </si>
  <si>
    <t>58605</t>
  </si>
  <si>
    <t>58609</t>
  </si>
  <si>
    <t>58614</t>
  </si>
  <si>
    <t>58617</t>
  </si>
  <si>
    <t>58618</t>
  </si>
  <si>
    <t>58619</t>
  </si>
  <si>
    <t>58620</t>
  </si>
  <si>
    <t>58638</t>
  </si>
  <si>
    <t>58639</t>
  </si>
  <si>
    <t>58640</t>
  </si>
  <si>
    <t>58646</t>
  </si>
  <si>
    <t>58647</t>
  </si>
  <si>
    <t>58652</t>
  </si>
  <si>
    <t>58659</t>
  </si>
  <si>
    <t>58669</t>
  </si>
  <si>
    <t>58674</t>
  </si>
  <si>
    <t>58679</t>
  </si>
  <si>
    <t>58684</t>
  </si>
  <si>
    <t>58703</t>
  </si>
  <si>
    <t>58706</t>
  </si>
  <si>
    <t>58707</t>
  </si>
  <si>
    <t>58721</t>
  </si>
  <si>
    <t>58724</t>
  </si>
  <si>
    <t>58725</t>
  </si>
  <si>
    <t>58726</t>
  </si>
  <si>
    <t>58729</t>
  </si>
  <si>
    <t>58736</t>
  </si>
  <si>
    <t>58738</t>
  </si>
  <si>
    <t>58748</t>
  </si>
  <si>
    <t>58758</t>
  </si>
  <si>
    <t>58759</t>
  </si>
  <si>
    <t>58764</t>
  </si>
  <si>
    <t>58771</t>
  </si>
  <si>
    <t>58772</t>
  </si>
  <si>
    <t>58775</t>
  </si>
  <si>
    <t>58777</t>
  </si>
  <si>
    <t>58791</t>
  </si>
  <si>
    <t>58797</t>
  </si>
  <si>
    <t>58798</t>
  </si>
  <si>
    <t>58804</t>
  </si>
  <si>
    <t>58809</t>
  </si>
  <si>
    <t>58810</t>
  </si>
  <si>
    <t>58811</t>
  </si>
  <si>
    <t>58813</t>
  </si>
  <si>
    <t>58815</t>
  </si>
  <si>
    <t>58818</t>
  </si>
  <si>
    <t>58834</t>
  </si>
  <si>
    <t>58847</t>
  </si>
  <si>
    <t>58849</t>
  </si>
  <si>
    <t>58853</t>
  </si>
  <si>
    <t>58855</t>
  </si>
  <si>
    <t>58856</t>
  </si>
  <si>
    <t>58862</t>
  </si>
  <si>
    <t>58878</t>
  </si>
  <si>
    <t>58886</t>
  </si>
  <si>
    <t>58895</t>
  </si>
  <si>
    <t>58896</t>
  </si>
  <si>
    <t>58905</t>
  </si>
  <si>
    <t>58912</t>
  </si>
  <si>
    <t>58923</t>
  </si>
  <si>
    <t>58929</t>
  </si>
  <si>
    <t>58930</t>
  </si>
  <si>
    <t>58931</t>
  </si>
  <si>
    <t>58935</t>
  </si>
  <si>
    <t>58936</t>
  </si>
  <si>
    <t>58939</t>
  </si>
  <si>
    <t>58945</t>
  </si>
  <si>
    <t>58961</t>
  </si>
  <si>
    <t>58968</t>
  </si>
  <si>
    <t>58969</t>
  </si>
  <si>
    <t>58971</t>
  </si>
  <si>
    <t>58972</t>
  </si>
  <si>
    <t>58974</t>
  </si>
  <si>
    <t>59001</t>
  </si>
  <si>
    <t>59020</t>
  </si>
  <si>
    <t>59031</t>
  </si>
  <si>
    <t>59034</t>
  </si>
  <si>
    <t>59036</t>
  </si>
  <si>
    <t>59046</t>
  </si>
  <si>
    <t>59049</t>
  </si>
  <si>
    <t>59050</t>
  </si>
  <si>
    <t>59052</t>
  </si>
  <si>
    <t>59055</t>
  </si>
  <si>
    <t>59057</t>
  </si>
  <si>
    <t>59059</t>
  </si>
  <si>
    <t>59077</t>
  </si>
  <si>
    <t>59082</t>
  </si>
  <si>
    <t>59083</t>
  </si>
  <si>
    <t>59084</t>
  </si>
  <si>
    <t>59085</t>
  </si>
  <si>
    <t>59089</t>
  </si>
  <si>
    <t>59090</t>
  </si>
  <si>
    <t>59091</t>
  </si>
  <si>
    <t>59093</t>
  </si>
  <si>
    <t>59095</t>
  </si>
  <si>
    <t>59099</t>
  </si>
  <si>
    <t>59102</t>
  </si>
  <si>
    <t>59105</t>
  </si>
  <si>
    <t>59107</t>
  </si>
  <si>
    <t>59111</t>
  </si>
  <si>
    <t>59112</t>
  </si>
  <si>
    <t>59137</t>
  </si>
  <si>
    <t>59138</t>
  </si>
  <si>
    <t>59140</t>
  </si>
  <si>
    <t>59142</t>
  </si>
  <si>
    <t>59144</t>
  </si>
  <si>
    <t>59152</t>
  </si>
  <si>
    <t>59155</t>
  </si>
  <si>
    <t>59156</t>
  </si>
  <si>
    <t>59159</t>
  </si>
  <si>
    <t>59166</t>
  </si>
  <si>
    <t>59176</t>
  </si>
  <si>
    <t>59177</t>
  </si>
  <si>
    <t>59178</t>
  </si>
  <si>
    <t>59180</t>
  </si>
  <si>
    <t>59187</t>
  </si>
  <si>
    <t>59191</t>
  </si>
  <si>
    <t>59192</t>
  </si>
  <si>
    <t>59196</t>
  </si>
  <si>
    <t>59197</t>
  </si>
  <si>
    <t>59205</t>
  </si>
  <si>
    <t>59207</t>
  </si>
  <si>
    <t>59212</t>
  </si>
  <si>
    <t>59214</t>
  </si>
  <si>
    <t>59222</t>
  </si>
  <si>
    <t>59224</t>
  </si>
  <si>
    <t>59227</t>
  </si>
  <si>
    <t>59228</t>
  </si>
  <si>
    <t>59230</t>
  </si>
  <si>
    <t>59231</t>
  </si>
  <si>
    <t>59232</t>
  </si>
  <si>
    <t>59243</t>
  </si>
  <si>
    <t>59250</t>
  </si>
  <si>
    <t>59252</t>
  </si>
  <si>
    <t>59259</t>
  </si>
  <si>
    <t>59260</t>
  </si>
  <si>
    <t>59261</t>
  </si>
  <si>
    <t>59263</t>
  </si>
  <si>
    <t>59265</t>
  </si>
  <si>
    <t>59269</t>
  </si>
  <si>
    <t>59270</t>
  </si>
  <si>
    <t>59277</t>
  </si>
  <si>
    <t>59283</t>
  </si>
  <si>
    <t>59289</t>
  </si>
  <si>
    <t>59292</t>
  </si>
  <si>
    <t>59295</t>
  </si>
  <si>
    <t>59297</t>
  </si>
  <si>
    <t>59300</t>
  </si>
  <si>
    <t>59301</t>
  </si>
  <si>
    <t>59302</t>
  </si>
  <si>
    <t>59303</t>
  </si>
  <si>
    <t>59305</t>
  </si>
  <si>
    <t>59306</t>
  </si>
  <si>
    <t>59307</t>
  </si>
  <si>
    <t>59310</t>
  </si>
  <si>
    <t>59311</t>
  </si>
  <si>
    <t>59315</t>
  </si>
  <si>
    <t>59316</t>
  </si>
  <si>
    <t>59318</t>
  </si>
  <si>
    <t>59320</t>
  </si>
  <si>
    <t>59323</t>
  </si>
  <si>
    <t>59325</t>
  </si>
  <si>
    <t>59336</t>
  </si>
  <si>
    <t>59340</t>
  </si>
  <si>
    <t>59342</t>
  </si>
  <si>
    <t>59346</t>
  </si>
  <si>
    <t>59347</t>
  </si>
  <si>
    <t>59350</t>
  </si>
  <si>
    <t>59352</t>
  </si>
  <si>
    <t>59357</t>
  </si>
  <si>
    <t>59361</t>
  </si>
  <si>
    <t>59362</t>
  </si>
  <si>
    <t>59364</t>
  </si>
  <si>
    <t>59379</t>
  </si>
  <si>
    <t>59380</t>
  </si>
  <si>
    <t>59382</t>
  </si>
  <si>
    <t>59388</t>
  </si>
  <si>
    <t>59390</t>
  </si>
  <si>
    <t>59394</t>
  </si>
  <si>
    <t>59397</t>
  </si>
  <si>
    <t>59399</t>
  </si>
  <si>
    <t>59401</t>
  </si>
  <si>
    <t>59403</t>
  </si>
  <si>
    <t>59408</t>
  </si>
  <si>
    <t>59412</t>
  </si>
  <si>
    <t>59414</t>
  </si>
  <si>
    <t>59418</t>
  </si>
  <si>
    <t>59420</t>
  </si>
  <si>
    <t>59422</t>
  </si>
  <si>
    <t>59425</t>
  </si>
  <si>
    <t>59431</t>
  </si>
  <si>
    <t>59454</t>
  </si>
  <si>
    <t>59458</t>
  </si>
  <si>
    <t>59460</t>
  </si>
  <si>
    <t>59467</t>
  </si>
  <si>
    <t>59476</t>
  </si>
  <si>
    <t>59479</t>
  </si>
  <si>
    <t>59481</t>
  </si>
  <si>
    <t>59483</t>
  </si>
  <si>
    <t>59487</t>
  </si>
  <si>
    <t>59499</t>
  </si>
  <si>
    <t>59505</t>
  </si>
  <si>
    <t>59506</t>
  </si>
  <si>
    <t>59512</t>
  </si>
  <si>
    <t>59516</t>
  </si>
  <si>
    <t>59517</t>
  </si>
  <si>
    <t>59519</t>
  </si>
  <si>
    <t>59521</t>
  </si>
  <si>
    <t>59522</t>
  </si>
  <si>
    <t>59523</t>
  </si>
  <si>
    <t>59524</t>
  </si>
  <si>
    <t>59525</t>
  </si>
  <si>
    <t>59526</t>
  </si>
  <si>
    <t>59530</t>
  </si>
  <si>
    <t>59532</t>
  </si>
  <si>
    <t>59533</t>
  </si>
  <si>
    <t>59534</t>
  </si>
  <si>
    <t>59540</t>
  </si>
  <si>
    <t>59541</t>
  </si>
  <si>
    <t>59542</t>
  </si>
  <si>
    <t>59543</t>
  </si>
  <si>
    <t>59549</t>
  </si>
  <si>
    <t>59550</t>
  </si>
  <si>
    <t>59557</t>
  </si>
  <si>
    <t>59566</t>
  </si>
  <si>
    <t>59568</t>
  </si>
  <si>
    <t>59569</t>
  </si>
  <si>
    <t>59571</t>
  </si>
  <si>
    <t>59581</t>
  </si>
  <si>
    <t>59586</t>
  </si>
  <si>
    <t>59587</t>
  </si>
  <si>
    <t>59589</t>
  </si>
  <si>
    <t>59590</t>
  </si>
  <si>
    <t>59593</t>
  </si>
  <si>
    <t>59595</t>
  </si>
  <si>
    <t>59597</t>
  </si>
  <si>
    <t>59606</t>
  </si>
  <si>
    <t>59609</t>
  </si>
  <si>
    <t>59611</t>
  </si>
  <si>
    <t>59616</t>
  </si>
  <si>
    <t>59618</t>
  </si>
  <si>
    <t>59621</t>
  </si>
  <si>
    <t>59622</t>
  </si>
  <si>
    <t>59632</t>
  </si>
  <si>
    <t>59636</t>
  </si>
  <si>
    <t>59641</t>
  </si>
  <si>
    <t>59645</t>
  </si>
  <si>
    <t>59647</t>
  </si>
  <si>
    <t>59655</t>
  </si>
  <si>
    <t>59662</t>
  </si>
  <si>
    <t>59665</t>
  </si>
  <si>
    <t>59666</t>
  </si>
  <si>
    <t>59668</t>
  </si>
  <si>
    <t>59671</t>
  </si>
  <si>
    <t>59674</t>
  </si>
  <si>
    <t>59675</t>
  </si>
  <si>
    <t>59679</t>
  </si>
  <si>
    <t>59682</t>
  </si>
  <si>
    <t>59683</t>
  </si>
  <si>
    <t>59684</t>
  </si>
  <si>
    <t>59686</t>
  </si>
  <si>
    <t>59692</t>
  </si>
  <si>
    <t>59696</t>
  </si>
  <si>
    <t>59700</t>
  </si>
  <si>
    <t>59705</t>
  </si>
  <si>
    <t>59707</t>
  </si>
  <si>
    <t>59714</t>
  </si>
  <si>
    <t>59715</t>
  </si>
  <si>
    <t>59718</t>
  </si>
  <si>
    <t>59725</t>
  </si>
  <si>
    <t>59727</t>
  </si>
  <si>
    <t>59729</t>
  </si>
  <si>
    <t>59730</t>
  </si>
  <si>
    <t>59731</t>
  </si>
  <si>
    <t>59732</t>
  </si>
  <si>
    <t>59734</t>
  </si>
  <si>
    <t>59744</t>
  </si>
  <si>
    <t>59745</t>
  </si>
  <si>
    <t>59748</t>
  </si>
  <si>
    <t>59759</t>
  </si>
  <si>
    <t>59763</t>
  </si>
  <si>
    <t>59766</t>
  </si>
  <si>
    <t>59767</t>
  </si>
  <si>
    <t>59768</t>
  </si>
  <si>
    <t>59769</t>
  </si>
  <si>
    <t>59774</t>
  </si>
  <si>
    <t>59780</t>
  </si>
  <si>
    <t>59783</t>
  </si>
  <si>
    <t>59786</t>
  </si>
  <si>
    <t>59799</t>
  </si>
  <si>
    <t>59813</t>
  </si>
  <si>
    <t>59823</t>
  </si>
  <si>
    <t>59825</t>
  </si>
  <si>
    <t>59829</t>
  </si>
  <si>
    <t>59834</t>
  </si>
  <si>
    <t>59837</t>
  </si>
  <si>
    <t>59839</t>
  </si>
  <si>
    <t>59840</t>
  </si>
  <si>
    <t>59841</t>
  </si>
  <si>
    <t>59845</t>
  </si>
  <si>
    <t>59857</t>
  </si>
  <si>
    <t>59858</t>
  </si>
  <si>
    <t>59864</t>
  </si>
  <si>
    <t>59867</t>
  </si>
  <si>
    <t>59873</t>
  </si>
  <si>
    <t>59876</t>
  </si>
  <si>
    <t>59877</t>
  </si>
  <si>
    <t>59880</t>
  </si>
  <si>
    <t>59894</t>
  </si>
  <si>
    <t>59898</t>
  </si>
  <si>
    <t>59900</t>
  </si>
  <si>
    <t>59904</t>
  </si>
  <si>
    <t>59905</t>
  </si>
  <si>
    <t>59906</t>
  </si>
  <si>
    <t>59910</t>
  </si>
  <si>
    <t>59911</t>
  </si>
  <si>
    <t>59914</t>
  </si>
  <si>
    <t>59918</t>
  </si>
  <si>
    <t>59919</t>
  </si>
  <si>
    <t>59924</t>
  </si>
  <si>
    <t>59925</t>
  </si>
  <si>
    <t>59929</t>
  </si>
  <si>
    <t>59935</t>
  </si>
  <si>
    <t>59936</t>
  </si>
  <si>
    <t>59942</t>
  </si>
  <si>
    <t>59945</t>
  </si>
  <si>
    <t>59947</t>
  </si>
  <si>
    <t>59952</t>
  </si>
  <si>
    <t>59958</t>
  </si>
  <si>
    <t>59959</t>
  </si>
  <si>
    <t>59965</t>
  </si>
  <si>
    <t>59966</t>
  </si>
  <si>
    <t>59971</t>
  </si>
  <si>
    <t>59972</t>
  </si>
  <si>
    <t>59974</t>
  </si>
  <si>
    <t>59976</t>
  </si>
  <si>
    <t>59977</t>
  </si>
  <si>
    <t>59978</t>
  </si>
  <si>
    <t>59980</t>
  </si>
  <si>
    <t>59988</t>
  </si>
  <si>
    <t>59996</t>
  </si>
  <si>
    <t>60004</t>
  </si>
  <si>
    <t>60005</t>
  </si>
  <si>
    <t>60009</t>
  </si>
  <si>
    <t>60015</t>
  </si>
  <si>
    <t>60018</t>
  </si>
  <si>
    <t>60025</t>
  </si>
  <si>
    <t>60036</t>
  </si>
  <si>
    <t>60037</t>
  </si>
  <si>
    <t>60038</t>
  </si>
  <si>
    <t>60043</t>
  </si>
  <si>
    <t>60045</t>
  </si>
  <si>
    <t>60047</t>
  </si>
  <si>
    <t>60048</t>
  </si>
  <si>
    <t>60052</t>
  </si>
  <si>
    <t>60057</t>
  </si>
  <si>
    <t>60062</t>
  </si>
  <si>
    <t>60067</t>
  </si>
  <si>
    <t>60068</t>
  </si>
  <si>
    <t>60073</t>
  </si>
  <si>
    <t>60084</t>
  </si>
  <si>
    <t>60085</t>
  </si>
  <si>
    <t>60086</t>
  </si>
  <si>
    <t>60087</t>
  </si>
  <si>
    <t>60088</t>
  </si>
  <si>
    <t>60091</t>
  </si>
  <si>
    <t>60093</t>
  </si>
  <si>
    <t>60100</t>
  </si>
  <si>
    <t>60101</t>
  </si>
  <si>
    <t>60103</t>
  </si>
  <si>
    <t>60108</t>
  </si>
  <si>
    <t>60109</t>
  </si>
  <si>
    <t>60110</t>
  </si>
  <si>
    <t>60117</t>
  </si>
  <si>
    <t>60119</t>
  </si>
  <si>
    <t>60122</t>
  </si>
  <si>
    <t>60134</t>
  </si>
  <si>
    <t>60141</t>
  </si>
  <si>
    <t>60144</t>
  </si>
  <si>
    <t>60146</t>
  </si>
  <si>
    <t>60152</t>
  </si>
  <si>
    <t>60155</t>
  </si>
  <si>
    <t>60161</t>
  </si>
  <si>
    <t>60164</t>
  </si>
  <si>
    <t>60166</t>
  </si>
  <si>
    <t>60167</t>
  </si>
  <si>
    <t>60168</t>
  </si>
  <si>
    <t>60170</t>
  </si>
  <si>
    <t>60175</t>
  </si>
  <si>
    <t>60176</t>
  </si>
  <si>
    <t>60178</t>
  </si>
  <si>
    <t>60179</t>
  </si>
  <si>
    <t>60188</t>
  </si>
  <si>
    <t>60190</t>
  </si>
  <si>
    <t>60191</t>
  </si>
  <si>
    <t>60192</t>
  </si>
  <si>
    <t>60197</t>
  </si>
  <si>
    <t>60201</t>
  </si>
  <si>
    <t>60204</t>
  </si>
  <si>
    <t>60211</t>
  </si>
  <si>
    <t>60215</t>
  </si>
  <si>
    <t>60217</t>
  </si>
  <si>
    <t>60220</t>
  </si>
  <si>
    <t>60223</t>
  </si>
  <si>
    <t>60225</t>
  </si>
  <si>
    <t>60226</t>
  </si>
  <si>
    <t>60227</t>
  </si>
  <si>
    <t>60228</t>
  </si>
  <si>
    <t>60233</t>
  </si>
  <si>
    <t>60235</t>
  </si>
  <si>
    <t>60238</t>
  </si>
  <si>
    <t>60254</t>
  </si>
  <si>
    <t>60258</t>
  </si>
  <si>
    <t>60262</t>
  </si>
  <si>
    <t>60269</t>
  </si>
  <si>
    <t>60278</t>
  </si>
  <si>
    <t>60280</t>
  </si>
  <si>
    <t>60281</t>
  </si>
  <si>
    <t>60290</t>
  </si>
  <si>
    <t>60298</t>
  </si>
  <si>
    <t>60299</t>
  </si>
  <si>
    <t>60302</t>
  </si>
  <si>
    <t>60303</t>
  </si>
  <si>
    <t>60323</t>
  </si>
  <si>
    <t>60325</t>
  </si>
  <si>
    <t>60330</t>
  </si>
  <si>
    <t>60339</t>
  </si>
  <si>
    <t>60341</t>
  </si>
  <si>
    <t>60342</t>
  </si>
  <si>
    <t>60357</t>
  </si>
  <si>
    <t>60360</t>
  </si>
  <si>
    <t>60361</t>
  </si>
  <si>
    <t>60362</t>
  </si>
  <si>
    <t>60366</t>
  </si>
  <si>
    <t>60369</t>
  </si>
  <si>
    <t>60381</t>
  </si>
  <si>
    <t>60393</t>
  </si>
  <si>
    <t>60396</t>
  </si>
  <si>
    <t>60406</t>
  </si>
  <si>
    <t>60407</t>
  </si>
  <si>
    <t>60413</t>
  </si>
  <si>
    <t>60415</t>
  </si>
  <si>
    <t>60418</t>
  </si>
  <si>
    <t>60421</t>
  </si>
  <si>
    <t>60422</t>
  </si>
  <si>
    <t>60423</t>
  </si>
  <si>
    <t>60424</t>
  </si>
  <si>
    <t>60427</t>
  </si>
  <si>
    <t>60431</t>
  </si>
  <si>
    <t>60432</t>
  </si>
  <si>
    <t>60434</t>
  </si>
  <si>
    <t>60445</t>
  </si>
  <si>
    <t>60448</t>
  </si>
  <si>
    <t>60456</t>
  </si>
  <si>
    <t>60458</t>
  </si>
  <si>
    <t>60461</t>
  </si>
  <si>
    <t>60465</t>
  </si>
  <si>
    <t>60469</t>
  </si>
  <si>
    <t>60471</t>
  </si>
  <si>
    <t>60473</t>
  </si>
  <si>
    <t>60476</t>
  </si>
  <si>
    <t>60480</t>
  </si>
  <si>
    <t>60482</t>
  </si>
  <si>
    <t>60491</t>
  </si>
  <si>
    <t>60492</t>
  </si>
  <si>
    <t>60493</t>
  </si>
  <si>
    <t>60500</t>
  </si>
  <si>
    <t>60501</t>
  </si>
  <si>
    <t>60505</t>
  </si>
  <si>
    <t>60510</t>
  </si>
  <si>
    <t>60511</t>
  </si>
  <si>
    <t>60517</t>
  </si>
  <si>
    <t>60519</t>
  </si>
  <si>
    <t>60528</t>
  </si>
  <si>
    <t>60536</t>
  </si>
  <si>
    <t>60541</t>
  </si>
  <si>
    <t>60546</t>
  </si>
  <si>
    <t>60548</t>
  </si>
  <si>
    <t>60555</t>
  </si>
  <si>
    <t>60561</t>
  </si>
  <si>
    <t>60562</t>
  </si>
  <si>
    <t>60569</t>
  </si>
  <si>
    <t>60570</t>
  </si>
  <si>
    <t>60572</t>
  </si>
  <si>
    <t>60575</t>
  </si>
  <si>
    <t>60579</t>
  </si>
  <si>
    <t>60580</t>
  </si>
  <si>
    <t>60582</t>
  </si>
  <si>
    <t>60583</t>
  </si>
  <si>
    <t>60586</t>
  </si>
  <si>
    <t>60587</t>
  </si>
  <si>
    <t>60588</t>
  </si>
  <si>
    <t>60597</t>
  </si>
  <si>
    <t>60598</t>
  </si>
  <si>
    <t>60599</t>
  </si>
  <si>
    <t>60602</t>
  </si>
  <si>
    <t>60604</t>
  </si>
  <si>
    <t>60605</t>
  </si>
  <si>
    <t>60607</t>
  </si>
  <si>
    <t>60612</t>
  </si>
  <si>
    <t>60615</t>
  </si>
  <si>
    <t>60627</t>
  </si>
  <si>
    <t>60629</t>
  </si>
  <si>
    <t>60635</t>
  </si>
  <si>
    <t>60639</t>
  </si>
  <si>
    <t>60640</t>
  </si>
  <si>
    <t>60642</t>
  </si>
  <si>
    <t>60644</t>
  </si>
  <si>
    <t>60650</t>
  </si>
  <si>
    <t>60653</t>
  </si>
  <si>
    <t>60656</t>
  </si>
  <si>
    <t>60663</t>
  </si>
  <si>
    <t>60664</t>
  </si>
  <si>
    <t>60665</t>
  </si>
  <si>
    <t>60666</t>
  </si>
  <si>
    <t>60668</t>
  </si>
  <si>
    <t>60674</t>
  </si>
  <si>
    <t>60681</t>
  </si>
  <si>
    <t>60683</t>
  </si>
  <si>
    <t>60685</t>
  </si>
  <si>
    <t>60687</t>
  </si>
  <si>
    <t>60690</t>
  </si>
  <si>
    <t>60691</t>
  </si>
  <si>
    <t>60697</t>
  </si>
  <si>
    <t>60698</t>
  </si>
  <si>
    <t>60701</t>
  </si>
  <si>
    <t>60707</t>
  </si>
  <si>
    <t>60708</t>
  </si>
  <si>
    <t>60709</t>
  </si>
  <si>
    <t>60710</t>
  </si>
  <si>
    <t>60714</t>
  </si>
  <si>
    <t>60715</t>
  </si>
  <si>
    <t>60718</t>
  </si>
  <si>
    <t>60728</t>
  </si>
  <si>
    <t>60729</t>
  </si>
  <si>
    <t>60731</t>
  </si>
  <si>
    <t>60732</t>
  </si>
  <si>
    <t>60734</t>
  </si>
  <si>
    <t>60738</t>
  </si>
  <si>
    <t>60746</t>
  </si>
  <si>
    <t>60759</t>
  </si>
  <si>
    <t>60772</t>
  </si>
  <si>
    <t>60775</t>
  </si>
  <si>
    <t>60777</t>
  </si>
  <si>
    <t>60779</t>
  </si>
  <si>
    <t>60783</t>
  </si>
  <si>
    <t>60787</t>
  </si>
  <si>
    <t>60789</t>
  </si>
  <si>
    <t>60790</t>
  </si>
  <si>
    <t>60792</t>
  </si>
  <si>
    <t>60793</t>
  </si>
  <si>
    <t>60795</t>
  </si>
  <si>
    <t>60801</t>
  </si>
  <si>
    <t>60802</t>
  </si>
  <si>
    <t>60806</t>
  </si>
  <si>
    <t>60811</t>
  </si>
  <si>
    <t>60821</t>
  </si>
  <si>
    <t>60824</t>
  </si>
  <si>
    <t>60828</t>
  </si>
  <si>
    <t>60830</t>
  </si>
  <si>
    <t>60842</t>
  </si>
  <si>
    <t>60851</t>
  </si>
  <si>
    <t>60852</t>
  </si>
  <si>
    <t>60857</t>
  </si>
  <si>
    <t>60861</t>
  </si>
  <si>
    <t>60864</t>
  </si>
  <si>
    <t>60865</t>
  </si>
  <si>
    <t>60868</t>
  </si>
  <si>
    <t>60872</t>
  </si>
  <si>
    <t>60873</t>
  </si>
  <si>
    <t>60875</t>
  </si>
  <si>
    <t>60876</t>
  </si>
  <si>
    <t>60877</t>
  </si>
  <si>
    <t>60894</t>
  </si>
  <si>
    <t>60896</t>
  </si>
  <si>
    <t>60898</t>
  </si>
  <si>
    <t>60902</t>
  </si>
  <si>
    <t>60903</t>
  </si>
  <si>
    <t>60904</t>
  </si>
  <si>
    <t>60911</t>
  </si>
  <si>
    <t>60917</t>
  </si>
  <si>
    <t>60926</t>
  </si>
  <si>
    <t>60945</t>
  </si>
  <si>
    <t>60948</t>
  </si>
  <si>
    <t>60949</t>
  </si>
  <si>
    <t>60968</t>
  </si>
  <si>
    <t>60972</t>
  </si>
  <si>
    <t>60974</t>
  </si>
  <si>
    <t>60985</t>
  </si>
  <si>
    <t>61018</t>
  </si>
  <si>
    <t>61025</t>
  </si>
  <si>
    <t>61027</t>
  </si>
  <si>
    <t>61037</t>
  </si>
  <si>
    <t>61043</t>
  </si>
  <si>
    <t>61050</t>
  </si>
  <si>
    <t>61063</t>
  </si>
  <si>
    <t>61064</t>
  </si>
  <si>
    <t>61065</t>
  </si>
  <si>
    <t>61067</t>
  </si>
  <si>
    <t>61069</t>
  </si>
  <si>
    <t>61081</t>
  </si>
  <si>
    <t>61089</t>
  </si>
  <si>
    <t>61118</t>
  </si>
  <si>
    <t>61120</t>
  </si>
  <si>
    <t>61122</t>
  </si>
  <si>
    <t>61129</t>
  </si>
  <si>
    <t>61130</t>
  </si>
  <si>
    <t>61135</t>
  </si>
  <si>
    <t>61139</t>
  </si>
  <si>
    <t>61142</t>
  </si>
  <si>
    <t>61152</t>
  </si>
  <si>
    <t>61158</t>
  </si>
  <si>
    <t>61169</t>
  </si>
  <si>
    <t>61170</t>
  </si>
  <si>
    <t>61172</t>
  </si>
  <si>
    <t>61176</t>
  </si>
  <si>
    <t>61177</t>
  </si>
  <si>
    <t>61178</t>
  </si>
  <si>
    <t>61179</t>
  </si>
  <si>
    <t>61182</t>
  </si>
  <si>
    <t>61185</t>
  </si>
  <si>
    <t>61189</t>
  </si>
  <si>
    <t>61190</t>
  </si>
  <si>
    <t>61191</t>
  </si>
  <si>
    <t>61193</t>
  </si>
  <si>
    <t>61195</t>
  </si>
  <si>
    <t>61199</t>
  </si>
  <si>
    <t>61200</t>
  </si>
  <si>
    <t>61201</t>
  </si>
  <si>
    <t>61202</t>
  </si>
  <si>
    <t>61209</t>
  </si>
  <si>
    <t>61215</t>
  </si>
  <si>
    <t>61223</t>
  </si>
  <si>
    <t>61224</t>
  </si>
  <si>
    <t>61231</t>
  </si>
  <si>
    <t>61233</t>
  </si>
  <si>
    <t>61234</t>
  </si>
  <si>
    <t>61238</t>
  </si>
  <si>
    <t>61240</t>
  </si>
  <si>
    <t>61244</t>
  </si>
  <si>
    <t>61246</t>
  </si>
  <si>
    <t>61248</t>
  </si>
  <si>
    <t>61251</t>
  </si>
  <si>
    <t>61252</t>
  </si>
  <si>
    <t>61254</t>
  </si>
  <si>
    <t>61255</t>
  </si>
  <si>
    <t>61256</t>
  </si>
  <si>
    <t>61262</t>
  </si>
  <si>
    <t>61263</t>
  </si>
  <si>
    <t>61271</t>
  </si>
  <si>
    <t>61272</t>
  </si>
  <si>
    <t>61274</t>
  </si>
  <si>
    <t>61275</t>
  </si>
  <si>
    <t>61276</t>
  </si>
  <si>
    <t>61287</t>
  </si>
  <si>
    <t>61293</t>
  </si>
  <si>
    <t>61296</t>
  </si>
  <si>
    <t>61299</t>
  </si>
  <si>
    <t>61300</t>
  </si>
  <si>
    <t>61313</t>
  </si>
  <si>
    <t>61321</t>
  </si>
  <si>
    <t>61327</t>
  </si>
  <si>
    <t>61335</t>
  </si>
  <si>
    <t>61336</t>
  </si>
  <si>
    <t>61338</t>
  </si>
  <si>
    <t>61339</t>
  </si>
  <si>
    <t>61345</t>
  </si>
  <si>
    <t>61346</t>
  </si>
  <si>
    <t>61347</t>
  </si>
  <si>
    <t>61351</t>
  </si>
  <si>
    <t>61352</t>
  </si>
  <si>
    <t>61356</t>
  </si>
  <si>
    <t>61357</t>
  </si>
  <si>
    <t>61359</t>
  </si>
  <si>
    <t>61360</t>
  </si>
  <si>
    <t>61361</t>
  </si>
  <si>
    <t>61366</t>
  </si>
  <si>
    <t>61371</t>
  </si>
  <si>
    <t>61372</t>
  </si>
  <si>
    <t>61379</t>
  </si>
  <si>
    <t>61384</t>
  </si>
  <si>
    <t>61385</t>
  </si>
  <si>
    <t>61386</t>
  </si>
  <si>
    <t>61387</t>
  </si>
  <si>
    <t>61388</t>
  </si>
  <si>
    <t>61389</t>
  </si>
  <si>
    <t>61391</t>
  </si>
  <si>
    <t>61392</t>
  </si>
  <si>
    <t>61393</t>
  </si>
  <si>
    <t>61395</t>
  </si>
  <si>
    <t>61400</t>
  </si>
  <si>
    <t>61402</t>
  </si>
  <si>
    <t>61406</t>
  </si>
  <si>
    <t>61408</t>
  </si>
  <si>
    <t>61413</t>
  </si>
  <si>
    <t>61414</t>
  </si>
  <si>
    <t>61416</t>
  </si>
  <si>
    <t>61421</t>
  </si>
  <si>
    <t>61425</t>
  </si>
  <si>
    <t>61427</t>
  </si>
  <si>
    <t>61445</t>
  </si>
  <si>
    <t>61447</t>
  </si>
  <si>
    <t>61455</t>
  </si>
  <si>
    <t>61456</t>
  </si>
  <si>
    <t>61457</t>
  </si>
  <si>
    <t>61458</t>
  </si>
  <si>
    <t>61459</t>
  </si>
  <si>
    <t>61460</t>
  </si>
  <si>
    <t>61477</t>
  </si>
  <si>
    <t>61482</t>
  </si>
  <si>
    <t>61483</t>
  </si>
  <si>
    <t>61487</t>
  </si>
  <si>
    <t>61494</t>
  </si>
  <si>
    <t>61495</t>
  </si>
  <si>
    <t>61512</t>
  </si>
  <si>
    <t>61513</t>
  </si>
  <si>
    <t>61515</t>
  </si>
  <si>
    <t>61517</t>
  </si>
  <si>
    <t>61518</t>
  </si>
  <si>
    <t>61522</t>
  </si>
  <si>
    <t>61530</t>
  </si>
  <si>
    <t>61531</t>
  </si>
  <si>
    <t>61532</t>
  </si>
  <si>
    <t>61536</t>
  </si>
  <si>
    <t>61539</t>
  </si>
  <si>
    <t>61540</t>
  </si>
  <si>
    <t>61541</t>
  </si>
  <si>
    <t>61542</t>
  </si>
  <si>
    <t>61545</t>
  </si>
  <si>
    <t>61546</t>
  </si>
  <si>
    <t>61547</t>
  </si>
  <si>
    <t>61549</t>
  </si>
  <si>
    <t>61556</t>
  </si>
  <si>
    <t>61561</t>
  </si>
  <si>
    <t>61568</t>
  </si>
  <si>
    <t>61570</t>
  </si>
  <si>
    <t>61576</t>
  </si>
  <si>
    <t>61592</t>
  </si>
  <si>
    <t>61594</t>
  </si>
  <si>
    <t>61597</t>
  </si>
  <si>
    <t>61600</t>
  </si>
  <si>
    <t>61611</t>
  </si>
  <si>
    <t>61614</t>
  </si>
  <si>
    <t>61617</t>
  </si>
  <si>
    <t>61618</t>
  </si>
  <si>
    <t>61620</t>
  </si>
  <si>
    <t>61622</t>
  </si>
  <si>
    <t>61629</t>
  </si>
  <si>
    <t>61639</t>
  </si>
  <si>
    <t>61641</t>
  </si>
  <si>
    <t>61645</t>
  </si>
  <si>
    <t>61660</t>
  </si>
  <si>
    <t>61667</t>
  </si>
  <si>
    <t>61676</t>
  </si>
  <si>
    <t>61680</t>
  </si>
  <si>
    <t>61681</t>
  </si>
  <si>
    <t>61685</t>
  </si>
  <si>
    <t>61693</t>
  </si>
  <si>
    <t>61695</t>
  </si>
  <si>
    <t>61697</t>
  </si>
  <si>
    <t>61699</t>
  </si>
  <si>
    <t>61702</t>
  </si>
  <si>
    <t>61709</t>
  </si>
  <si>
    <t>61712</t>
  </si>
  <si>
    <t>61713</t>
  </si>
  <si>
    <t>61921</t>
  </si>
  <si>
    <t>61922</t>
  </si>
  <si>
    <t>61962</t>
  </si>
  <si>
    <t>61963</t>
  </si>
  <si>
    <t>61964</t>
  </si>
  <si>
    <t>61983</t>
  </si>
  <si>
    <t>61988</t>
  </si>
  <si>
    <t>62046</t>
  </si>
  <si>
    <t>62048</t>
  </si>
  <si>
    <t>62063</t>
  </si>
  <si>
    <t>62064</t>
  </si>
  <si>
    <t>62069</t>
  </si>
  <si>
    <t>62080</t>
  </si>
  <si>
    <t>62087</t>
  </si>
  <si>
    <t>62115</t>
  </si>
  <si>
    <t>62117</t>
  </si>
  <si>
    <t>62141</t>
  </si>
  <si>
    <t>62143</t>
  </si>
  <si>
    <t>62150</t>
  </si>
  <si>
    <t>62156</t>
  </si>
  <si>
    <t>62163</t>
  </si>
  <si>
    <t>62165</t>
  </si>
  <si>
    <t>62166</t>
  </si>
  <si>
    <t>62175</t>
  </si>
  <si>
    <t>62176</t>
  </si>
  <si>
    <t>62177</t>
  </si>
  <si>
    <t>62179</t>
  </si>
  <si>
    <t>62184</t>
  </si>
  <si>
    <t>62187</t>
  </si>
  <si>
    <t>62194</t>
  </si>
  <si>
    <t>62229</t>
  </si>
  <si>
    <t>62261</t>
  </si>
  <si>
    <t>62265</t>
  </si>
  <si>
    <t>62268</t>
  </si>
  <si>
    <t>62276</t>
  </si>
  <si>
    <t>64559</t>
  </si>
  <si>
    <t>64578</t>
  </si>
  <si>
    <t>64717</t>
  </si>
  <si>
    <t>64865</t>
  </si>
  <si>
    <t>64876</t>
  </si>
  <si>
    <t>64878</t>
  </si>
  <si>
    <t>64891</t>
  </si>
  <si>
    <t>64892</t>
  </si>
  <si>
    <t>64899</t>
  </si>
  <si>
    <t>64914</t>
  </si>
  <si>
    <t>64929</t>
  </si>
  <si>
    <t>64940</t>
  </si>
  <si>
    <t>64943</t>
  </si>
  <si>
    <t>64955</t>
  </si>
  <si>
    <t>64969</t>
  </si>
  <si>
    <t>64977</t>
  </si>
  <si>
    <t>64981</t>
  </si>
  <si>
    <t>64994</t>
  </si>
  <si>
    <t>65016</t>
  </si>
  <si>
    <t>65019</t>
  </si>
  <si>
    <t>65031</t>
  </si>
  <si>
    <t>65046</t>
  </si>
  <si>
    <t>65052</t>
  </si>
  <si>
    <t>65063</t>
  </si>
  <si>
    <t>65064</t>
  </si>
  <si>
    <t>65065</t>
  </si>
  <si>
    <t>65067</t>
  </si>
  <si>
    <t>65083</t>
  </si>
  <si>
    <t>65105</t>
  </si>
  <si>
    <t>65109</t>
  </si>
  <si>
    <t>65110</t>
  </si>
  <si>
    <t>65113</t>
  </si>
  <si>
    <t>65114</t>
  </si>
  <si>
    <t>65119</t>
  </si>
  <si>
    <t>65120</t>
  </si>
  <si>
    <t>65125</t>
  </si>
  <si>
    <t>65141</t>
  </si>
  <si>
    <t>65154</t>
  </si>
  <si>
    <t>65167</t>
  </si>
  <si>
    <t>65171</t>
  </si>
  <si>
    <t>65188</t>
  </si>
  <si>
    <t>65194</t>
  </si>
  <si>
    <t>65195</t>
  </si>
  <si>
    <t>65196</t>
  </si>
  <si>
    <t>65199</t>
  </si>
  <si>
    <t>65201</t>
  </si>
  <si>
    <t>65208</t>
  </si>
  <si>
    <t>65216</t>
  </si>
  <si>
    <t>65219</t>
  </si>
  <si>
    <t>65220</t>
  </si>
  <si>
    <t>65238</t>
  </si>
  <si>
    <t>65239</t>
  </si>
  <si>
    <t>65240</t>
  </si>
  <si>
    <t>65246</t>
  </si>
  <si>
    <t>65249</t>
  </si>
  <si>
    <t>65266</t>
  </si>
  <si>
    <t>65270</t>
  </si>
  <si>
    <t>65282</t>
  </si>
  <si>
    <t>65286</t>
  </si>
  <si>
    <t>65302</t>
  </si>
  <si>
    <t>65324</t>
  </si>
  <si>
    <t>65336</t>
  </si>
  <si>
    <t>65337</t>
  </si>
  <si>
    <t>65356</t>
  </si>
  <si>
    <t>65359</t>
  </si>
  <si>
    <t>65362</t>
  </si>
  <si>
    <t>65364</t>
  </si>
  <si>
    <t>65367</t>
  </si>
  <si>
    <t>65375</t>
  </si>
  <si>
    <t>65381</t>
  </si>
  <si>
    <t>65383</t>
  </si>
  <si>
    <t>65388</t>
  </si>
  <si>
    <t>65393</t>
  </si>
  <si>
    <t>65827</t>
  </si>
  <si>
    <t>65831</t>
  </si>
  <si>
    <t>65875</t>
  </si>
  <si>
    <t>65895</t>
  </si>
  <si>
    <t>65907</t>
  </si>
  <si>
    <t>65911</t>
  </si>
  <si>
    <t>65914</t>
  </si>
  <si>
    <t>65928</t>
  </si>
  <si>
    <t>65942</t>
  </si>
  <si>
    <t>65944</t>
  </si>
  <si>
    <t>65969</t>
  </si>
  <si>
    <t>65971</t>
  </si>
  <si>
    <t>65974</t>
  </si>
  <si>
    <t>65975</t>
  </si>
  <si>
    <t>65978</t>
  </si>
  <si>
    <t>65991</t>
  </si>
  <si>
    <t>65995</t>
  </si>
  <si>
    <t>65997</t>
  </si>
  <si>
    <t>66003</t>
  </si>
  <si>
    <t>66007</t>
  </si>
  <si>
    <t>66010</t>
  </si>
  <si>
    <t>66041</t>
  </si>
  <si>
    <t>66052</t>
  </si>
  <si>
    <t>66053</t>
  </si>
  <si>
    <t>66055</t>
  </si>
  <si>
    <t>66059</t>
  </si>
  <si>
    <t>66062</t>
  </si>
  <si>
    <t>66262</t>
  </si>
  <si>
    <t>66263</t>
  </si>
  <si>
    <t>66293</t>
  </si>
  <si>
    <t>66297</t>
  </si>
  <si>
    <t>66299</t>
  </si>
  <si>
    <t>66304</t>
  </si>
  <si>
    <t>66305</t>
  </si>
  <si>
    <t>66307</t>
  </si>
  <si>
    <t>66308</t>
  </si>
  <si>
    <t>66309</t>
  </si>
  <si>
    <t>66311</t>
  </si>
  <si>
    <t>66313</t>
  </si>
  <si>
    <t>66317</t>
  </si>
  <si>
    <t>66318</t>
  </si>
  <si>
    <t>66326</t>
  </si>
  <si>
    <t>66329</t>
  </si>
  <si>
    <t>66330</t>
  </si>
  <si>
    <t>66336</t>
  </si>
  <si>
    <t>66338</t>
  </si>
  <si>
    <t>66341</t>
  </si>
  <si>
    <t>66343</t>
  </si>
  <si>
    <t>66346</t>
  </si>
  <si>
    <t>66356</t>
  </si>
  <si>
    <t>66357</t>
  </si>
  <si>
    <t>66364</t>
  </si>
  <si>
    <t>66372</t>
  </si>
  <si>
    <t>66377</t>
  </si>
  <si>
    <t>66383</t>
  </si>
  <si>
    <t>66385</t>
  </si>
  <si>
    <t>66397</t>
  </si>
  <si>
    <t>66398</t>
  </si>
  <si>
    <t>66404</t>
  </si>
  <si>
    <t>66405</t>
  </si>
  <si>
    <t>66414</t>
  </si>
  <si>
    <t>66420</t>
  </si>
  <si>
    <t>66425</t>
  </si>
  <si>
    <t>66427</t>
  </si>
  <si>
    <t>66439</t>
  </si>
  <si>
    <t>66441</t>
  </si>
  <si>
    <t>66445</t>
  </si>
  <si>
    <t>66448</t>
  </si>
  <si>
    <t>66455</t>
  </si>
  <si>
    <t>66459</t>
  </si>
  <si>
    <t>66468</t>
  </si>
  <si>
    <t>66470</t>
  </si>
  <si>
    <t>66472</t>
  </si>
  <si>
    <t>66494</t>
  </si>
  <si>
    <t>66497</t>
  </si>
  <si>
    <t>66499</t>
  </si>
  <si>
    <t>66500</t>
  </si>
  <si>
    <t>66502</t>
  </si>
  <si>
    <t>66506</t>
  </si>
  <si>
    <t>66508</t>
  </si>
  <si>
    <t>66513</t>
  </si>
  <si>
    <t>66514</t>
  </si>
  <si>
    <t>66516</t>
  </si>
  <si>
    <t>66517</t>
  </si>
  <si>
    <t>66519</t>
  </si>
  <si>
    <t>66520</t>
  </si>
  <si>
    <t>66522</t>
  </si>
  <si>
    <t>66533</t>
  </si>
  <si>
    <t>66534</t>
  </si>
  <si>
    <t>66541</t>
  </si>
  <si>
    <t>66549</t>
  </si>
  <si>
    <t>66550</t>
  </si>
  <si>
    <t>66556</t>
  </si>
  <si>
    <t>66559</t>
  </si>
  <si>
    <t>66563</t>
  </si>
  <si>
    <t>66570</t>
  </si>
  <si>
    <t>66571</t>
  </si>
  <si>
    <t>66573</t>
  </si>
  <si>
    <t>66577</t>
  </si>
  <si>
    <t>66581</t>
  </si>
  <si>
    <t>66584</t>
  </si>
  <si>
    <t>66594</t>
  </si>
  <si>
    <t>66601</t>
  </si>
  <si>
    <t>66605</t>
  </si>
  <si>
    <t>66606</t>
  </si>
  <si>
    <t>66617</t>
  </si>
  <si>
    <t>66620</t>
  </si>
  <si>
    <t>66622</t>
  </si>
  <si>
    <t>66626</t>
  </si>
  <si>
    <t>66630</t>
  </si>
  <si>
    <t>66636</t>
  </si>
  <si>
    <t>66637</t>
  </si>
  <si>
    <t>66639</t>
  </si>
  <si>
    <t>66640</t>
  </si>
  <si>
    <t>66644</t>
  </si>
  <si>
    <t>66645</t>
  </si>
  <si>
    <t>66649</t>
  </si>
  <si>
    <t>66650</t>
  </si>
  <si>
    <t>66661</t>
  </si>
  <si>
    <t>66666</t>
  </si>
  <si>
    <t>66669</t>
  </si>
  <si>
    <t>66672</t>
  </si>
  <si>
    <t>66674</t>
  </si>
  <si>
    <t>66675</t>
  </si>
  <si>
    <t>66677</t>
  </si>
  <si>
    <t>66681</t>
  </si>
  <si>
    <t>66684</t>
  </si>
  <si>
    <t>66686</t>
  </si>
  <si>
    <t>66688</t>
  </si>
  <si>
    <t>66690</t>
  </si>
  <si>
    <t>66691</t>
  </si>
  <si>
    <t>66695</t>
  </si>
  <si>
    <t>66696</t>
  </si>
  <si>
    <t>66703</t>
  </si>
  <si>
    <t>66712</t>
  </si>
  <si>
    <t>66713</t>
  </si>
  <si>
    <t>66714</t>
  </si>
  <si>
    <t>66719</t>
  </si>
  <si>
    <t>66730</t>
  </si>
  <si>
    <t>66731</t>
  </si>
  <si>
    <t>66749</t>
  </si>
  <si>
    <t>66750</t>
  </si>
  <si>
    <t>66754</t>
  </si>
  <si>
    <t>66755</t>
  </si>
  <si>
    <t>66756</t>
  </si>
  <si>
    <t>66758</t>
  </si>
  <si>
    <t>66760</t>
  </si>
  <si>
    <t>66762</t>
  </si>
  <si>
    <t>66764</t>
  </si>
  <si>
    <t>66765</t>
  </si>
  <si>
    <t>66766</t>
  </si>
  <si>
    <t>66769</t>
  </si>
  <si>
    <t>66771</t>
  </si>
  <si>
    <t>66777</t>
  </si>
  <si>
    <t>66778</t>
  </si>
  <si>
    <t>66779</t>
  </si>
  <si>
    <t>66785</t>
  </si>
  <si>
    <t>66787</t>
  </si>
  <si>
    <t>66788</t>
  </si>
  <si>
    <t>66791</t>
  </si>
  <si>
    <t>66793</t>
  </si>
  <si>
    <t>66796</t>
  </si>
  <si>
    <t>66798</t>
  </si>
  <si>
    <t>66800</t>
  </si>
  <si>
    <t>66801</t>
  </si>
  <si>
    <t>66807</t>
  </si>
  <si>
    <t>66808</t>
  </si>
  <si>
    <t>66810</t>
  </si>
  <si>
    <t>66814</t>
  </si>
  <si>
    <t>66816</t>
  </si>
  <si>
    <t>66821</t>
  </si>
  <si>
    <t>66827</t>
  </si>
  <si>
    <t>66829</t>
  </si>
  <si>
    <t>66831</t>
  </si>
  <si>
    <t>66834</t>
  </si>
  <si>
    <t>66838</t>
  </si>
  <si>
    <t>66854</t>
  </si>
  <si>
    <t>66862</t>
  </si>
  <si>
    <t>66864</t>
  </si>
  <si>
    <t>66869</t>
  </si>
  <si>
    <t>66872</t>
  </si>
  <si>
    <t>66873</t>
  </si>
  <si>
    <t>66874</t>
  </si>
  <si>
    <t>66881</t>
  </si>
  <si>
    <t>66884</t>
  </si>
  <si>
    <t>66896</t>
  </si>
  <si>
    <t>66898</t>
  </si>
  <si>
    <t>66900</t>
  </si>
  <si>
    <t>66902</t>
  </si>
  <si>
    <t>66903</t>
  </si>
  <si>
    <t>66904</t>
  </si>
  <si>
    <t>66905</t>
  </si>
  <si>
    <t>66906</t>
  </si>
  <si>
    <t>66909</t>
  </si>
  <si>
    <t>66913</t>
  </si>
  <si>
    <t>66914</t>
  </si>
  <si>
    <t>66916</t>
  </si>
  <si>
    <t>66917</t>
  </si>
  <si>
    <t>66918</t>
  </si>
  <si>
    <t>66921</t>
  </si>
  <si>
    <t>66922</t>
  </si>
  <si>
    <t>66924</t>
  </si>
  <si>
    <t>66925</t>
  </si>
  <si>
    <t>66926</t>
  </si>
  <si>
    <t>66927</t>
  </si>
  <si>
    <t>66929</t>
  </si>
  <si>
    <t>66931</t>
  </si>
  <si>
    <t>66939</t>
  </si>
  <si>
    <t>66941</t>
  </si>
  <si>
    <t>66942</t>
  </si>
  <si>
    <t>66943</t>
  </si>
  <si>
    <t>66949</t>
  </si>
  <si>
    <t>66951</t>
  </si>
  <si>
    <t>66952</t>
  </si>
  <si>
    <t>66953</t>
  </si>
  <si>
    <t>66954</t>
  </si>
  <si>
    <t>66956</t>
  </si>
  <si>
    <t>66957</t>
  </si>
  <si>
    <t>66958</t>
  </si>
  <si>
    <t>66959</t>
  </si>
  <si>
    <t>66960</t>
  </si>
  <si>
    <t>66963</t>
  </si>
  <si>
    <t>66964</t>
  </si>
  <si>
    <t>66965</t>
  </si>
  <si>
    <t>66968</t>
  </si>
  <si>
    <t>66973</t>
  </si>
  <si>
    <t>66976</t>
  </si>
  <si>
    <t>66982</t>
  </si>
  <si>
    <t>66988</t>
  </si>
  <si>
    <t>66991</t>
  </si>
  <si>
    <t>66993</t>
  </si>
  <si>
    <t>66996</t>
  </si>
  <si>
    <t>66997</t>
  </si>
  <si>
    <t>66998</t>
  </si>
  <si>
    <t>66999</t>
  </si>
  <si>
    <t>67001</t>
  </si>
  <si>
    <t>67002</t>
  </si>
  <si>
    <t>67004</t>
  </si>
  <si>
    <t>67005</t>
  </si>
  <si>
    <t>67009</t>
  </si>
  <si>
    <t>67010</t>
  </si>
  <si>
    <t>67011</t>
  </si>
  <si>
    <t>67012</t>
  </si>
  <si>
    <t>67013</t>
  </si>
  <si>
    <t>67014</t>
  </si>
  <si>
    <t>67015</t>
  </si>
  <si>
    <t>67016</t>
  </si>
  <si>
    <t>67024</t>
  </si>
  <si>
    <t>67026</t>
  </si>
  <si>
    <t>67029</t>
  </si>
  <si>
    <t>67030</t>
  </si>
  <si>
    <t>67033</t>
  </si>
  <si>
    <t>67035</t>
  </si>
  <si>
    <t>67036</t>
  </si>
  <si>
    <t>67039</t>
  </si>
  <si>
    <t>67044</t>
  </si>
  <si>
    <t>67051</t>
  </si>
  <si>
    <t>67053</t>
  </si>
  <si>
    <t>67065</t>
  </si>
  <si>
    <t>67075</t>
  </si>
  <si>
    <t>67076</t>
  </si>
  <si>
    <t>67079</t>
  </si>
  <si>
    <t>67082</t>
  </si>
  <si>
    <t>67088</t>
  </si>
  <si>
    <t>67089</t>
  </si>
  <si>
    <t>67090</t>
  </si>
  <si>
    <t>67096</t>
  </si>
  <si>
    <t>67101</t>
  </si>
  <si>
    <t>67105</t>
  </si>
  <si>
    <t>67107</t>
  </si>
  <si>
    <t>67120</t>
  </si>
  <si>
    <t>67123</t>
  </si>
  <si>
    <t>67126</t>
  </si>
  <si>
    <t>67128</t>
  </si>
  <si>
    <t>67129</t>
  </si>
  <si>
    <t>67131</t>
  </si>
  <si>
    <t>67133</t>
  </si>
  <si>
    <t>67134</t>
  </si>
  <si>
    <t>67135</t>
  </si>
  <si>
    <t>67136</t>
  </si>
  <si>
    <t>67145</t>
  </si>
  <si>
    <t>67148</t>
  </si>
  <si>
    <t>67154</t>
  </si>
  <si>
    <t>67156</t>
  </si>
  <si>
    <t>67158</t>
  </si>
  <si>
    <t>67163</t>
  </si>
  <si>
    <t>67165</t>
  </si>
  <si>
    <t>67172</t>
  </si>
  <si>
    <t>67173</t>
  </si>
  <si>
    <t>67178</t>
  </si>
  <si>
    <t>67181</t>
  </si>
  <si>
    <t>67196</t>
  </si>
  <si>
    <t>67197</t>
  </si>
  <si>
    <t>67198</t>
  </si>
  <si>
    <t>67200</t>
  </si>
  <si>
    <t>67201</t>
  </si>
  <si>
    <t>67202</t>
  </si>
  <si>
    <t>67203</t>
  </si>
  <si>
    <t>67207</t>
  </si>
  <si>
    <t>67209</t>
  </si>
  <si>
    <t>67213</t>
  </si>
  <si>
    <t>67215</t>
  </si>
  <si>
    <t>67218</t>
  </si>
  <si>
    <t>67219</t>
  </si>
  <si>
    <t>67227</t>
  </si>
  <si>
    <t>67239</t>
  </si>
  <si>
    <t>67240</t>
  </si>
  <si>
    <t>67241</t>
  </si>
  <si>
    <t>67243</t>
  </si>
  <si>
    <t>67245</t>
  </si>
  <si>
    <t>67252</t>
  </si>
  <si>
    <t>67271</t>
  </si>
  <si>
    <t>67278</t>
  </si>
  <si>
    <t>67279</t>
  </si>
  <si>
    <t>67287</t>
  </si>
  <si>
    <t>67290</t>
  </si>
  <si>
    <t>67294</t>
  </si>
  <si>
    <t>67295</t>
  </si>
  <si>
    <t>67297</t>
  </si>
  <si>
    <t>67309</t>
  </si>
  <si>
    <t>67310</t>
  </si>
  <si>
    <t>67314</t>
  </si>
  <si>
    <t>67315</t>
  </si>
  <si>
    <t>67320</t>
  </si>
  <si>
    <t>67321</t>
  </si>
  <si>
    <t>67322</t>
  </si>
  <si>
    <t>67325</t>
  </si>
  <si>
    <t>67333</t>
  </si>
  <si>
    <t>67340</t>
  </si>
  <si>
    <t>67341</t>
  </si>
  <si>
    <t>67350</t>
  </si>
  <si>
    <t>67353</t>
  </si>
  <si>
    <t>67354</t>
  </si>
  <si>
    <t>67356</t>
  </si>
  <si>
    <t>67365</t>
  </si>
  <si>
    <t>67380</t>
  </si>
  <si>
    <t>67383</t>
  </si>
  <si>
    <t>67385</t>
  </si>
  <si>
    <t>67388</t>
  </si>
  <si>
    <t>67394</t>
  </si>
  <si>
    <t>67395</t>
  </si>
  <si>
    <t>67398</t>
  </si>
  <si>
    <t>67404</t>
  </si>
  <si>
    <t>67405</t>
  </si>
  <si>
    <t>67407</t>
  </si>
  <si>
    <t>67409</t>
  </si>
  <si>
    <t>67410</t>
  </si>
  <si>
    <t>67413</t>
  </si>
  <si>
    <t>67416</t>
  </si>
  <si>
    <t>67417</t>
  </si>
  <si>
    <t>67420</t>
  </si>
  <si>
    <t>67422</t>
  </si>
  <si>
    <t>67425</t>
  </si>
  <si>
    <t>67426</t>
  </si>
  <si>
    <t>67427</t>
  </si>
  <si>
    <t>67428</t>
  </si>
  <si>
    <t>67433</t>
  </si>
  <si>
    <t>67434</t>
  </si>
  <si>
    <t>67440</t>
  </si>
  <si>
    <t>67446</t>
  </si>
  <si>
    <t>67447</t>
  </si>
  <si>
    <t>67451</t>
  </si>
  <si>
    <t>67454</t>
  </si>
  <si>
    <t>67465</t>
  </si>
  <si>
    <t>67468</t>
  </si>
  <si>
    <t>67469</t>
  </si>
  <si>
    <t>67473</t>
  </si>
  <si>
    <t>67474</t>
  </si>
  <si>
    <t>67481</t>
  </si>
  <si>
    <t>67482</t>
  </si>
  <si>
    <t>67484</t>
  </si>
  <si>
    <t>67491</t>
  </si>
  <si>
    <t>67492</t>
  </si>
  <si>
    <t>67495</t>
  </si>
  <si>
    <t>67496</t>
  </si>
  <si>
    <t>67498</t>
  </si>
  <si>
    <t>67501</t>
  </si>
  <si>
    <t>67503</t>
  </si>
  <si>
    <t>67504</t>
  </si>
  <si>
    <t>67506</t>
  </si>
  <si>
    <t>67508</t>
  </si>
  <si>
    <t>67510</t>
  </si>
  <si>
    <t>67511</t>
  </si>
  <si>
    <t>67512</t>
  </si>
  <si>
    <t>67516</t>
  </si>
  <si>
    <t>67520</t>
  </si>
  <si>
    <t>67524</t>
  </si>
  <si>
    <t>67531</t>
  </si>
  <si>
    <t>67533</t>
  </si>
  <si>
    <t>67534</t>
  </si>
  <si>
    <t>67541</t>
  </si>
  <si>
    <t>67542</t>
  </si>
  <si>
    <t>67546</t>
  </si>
  <si>
    <t>67556</t>
  </si>
  <si>
    <t>67560</t>
  </si>
  <si>
    <t>67563</t>
  </si>
  <si>
    <t>67564</t>
  </si>
  <si>
    <t>67570</t>
  </si>
  <si>
    <t>67577</t>
  </si>
  <si>
    <t>67580</t>
  </si>
  <si>
    <t>67587</t>
  </si>
  <si>
    <t>67588</t>
  </si>
  <si>
    <t>67589</t>
  </si>
  <si>
    <t>67594</t>
  </si>
  <si>
    <t>67605</t>
  </si>
  <si>
    <t>67608</t>
  </si>
  <si>
    <t>67617</t>
  </si>
  <si>
    <t>67619</t>
  </si>
  <si>
    <t>67620</t>
  </si>
  <si>
    <t>67622</t>
  </si>
  <si>
    <t>67625</t>
  </si>
  <si>
    <t>67627</t>
  </si>
  <si>
    <t>67629</t>
  </si>
  <si>
    <t>67630</t>
  </si>
  <si>
    <t>67632</t>
  </si>
  <si>
    <t>67633</t>
  </si>
  <si>
    <t>67634</t>
  </si>
  <si>
    <t>67643</t>
  </si>
  <si>
    <t>67644</t>
  </si>
  <si>
    <t>67648</t>
  </si>
  <si>
    <t>67649</t>
  </si>
  <si>
    <t>67653</t>
  </si>
  <si>
    <t>67655</t>
  </si>
  <si>
    <t>67656</t>
  </si>
  <si>
    <t>67659</t>
  </si>
  <si>
    <t>67672</t>
  </si>
  <si>
    <t>67675</t>
  </si>
  <si>
    <t>67676</t>
  </si>
  <si>
    <t>67680</t>
  </si>
  <si>
    <t>67683</t>
  </si>
  <si>
    <t>67686</t>
  </si>
  <si>
    <t>67689</t>
  </si>
  <si>
    <t>67694</t>
  </si>
  <si>
    <t>67696</t>
  </si>
  <si>
    <t>67701</t>
  </si>
  <si>
    <t>67703</t>
  </si>
  <si>
    <t>67704</t>
  </si>
  <si>
    <t>67705</t>
  </si>
  <si>
    <t>67708</t>
  </si>
  <si>
    <t>67714</t>
  </si>
  <si>
    <t>67718</t>
  </si>
  <si>
    <t>67721</t>
  </si>
  <si>
    <t>67731</t>
  </si>
  <si>
    <t>67733</t>
  </si>
  <si>
    <t>67734</t>
  </si>
  <si>
    <t>67735</t>
  </si>
  <si>
    <t>67738</t>
  </si>
  <si>
    <t>67745</t>
  </si>
  <si>
    <t>67747</t>
  </si>
  <si>
    <t>67751</t>
  </si>
  <si>
    <t>67752</t>
  </si>
  <si>
    <t>67755</t>
  </si>
  <si>
    <t>67757</t>
  </si>
  <si>
    <t>67758</t>
  </si>
  <si>
    <t>67761</t>
  </si>
  <si>
    <t>67765</t>
  </si>
  <si>
    <t>67780</t>
  </si>
  <si>
    <t>67782</t>
  </si>
  <si>
    <t>67785</t>
  </si>
  <si>
    <t>67792</t>
  </si>
  <si>
    <t>67801</t>
  </si>
  <si>
    <t>67808</t>
  </si>
  <si>
    <t>67814</t>
  </si>
  <si>
    <t>67815</t>
  </si>
  <si>
    <t>67816</t>
  </si>
  <si>
    <t>67818</t>
  </si>
  <si>
    <t>67819</t>
  </si>
  <si>
    <t>67821</t>
  </si>
  <si>
    <t>67822</t>
  </si>
  <si>
    <t>67824</t>
  </si>
  <si>
    <t>67825</t>
  </si>
  <si>
    <t>67826</t>
  </si>
  <si>
    <t>67830</t>
  </si>
  <si>
    <t>67832</t>
  </si>
  <si>
    <t>67838</t>
  </si>
  <si>
    <t>67840</t>
  </si>
  <si>
    <t>67842</t>
  </si>
  <si>
    <t>67846</t>
  </si>
  <si>
    <t>67847</t>
  </si>
  <si>
    <t>67853</t>
  </si>
  <si>
    <t>67859</t>
  </si>
  <si>
    <t>67863</t>
  </si>
  <si>
    <t>67867</t>
  </si>
  <si>
    <t>67870</t>
  </si>
  <si>
    <t>67871</t>
  </si>
  <si>
    <t>67875</t>
  </si>
  <si>
    <t>67876</t>
  </si>
  <si>
    <t>67878</t>
  </si>
  <si>
    <t>67879</t>
  </si>
  <si>
    <t>67882</t>
  </si>
  <si>
    <t>67894</t>
  </si>
  <si>
    <t>67896</t>
  </si>
  <si>
    <t>67905</t>
  </si>
  <si>
    <t>67906</t>
  </si>
  <si>
    <t>67913</t>
  </si>
  <si>
    <t>67915</t>
  </si>
  <si>
    <t>67922</t>
  </si>
  <si>
    <t>67928</t>
  </si>
  <si>
    <t>67930</t>
  </si>
  <si>
    <t>67931</t>
  </si>
  <si>
    <t>67937</t>
  </si>
  <si>
    <t>67944</t>
  </si>
  <si>
    <t>67947</t>
  </si>
  <si>
    <t>67948</t>
  </si>
  <si>
    <t>67949</t>
  </si>
  <si>
    <t>67952</t>
  </si>
  <si>
    <t>67957</t>
  </si>
  <si>
    <t>67958</t>
  </si>
  <si>
    <t>67963</t>
  </si>
  <si>
    <t>67976</t>
  </si>
  <si>
    <t>67977</t>
  </si>
  <si>
    <t>67978</t>
  </si>
  <si>
    <t>67980</t>
  </si>
  <si>
    <t>67982</t>
  </si>
  <si>
    <t>67983</t>
  </si>
  <si>
    <t>67986</t>
  </si>
  <si>
    <t>67987</t>
  </si>
  <si>
    <t>67988</t>
  </si>
  <si>
    <t>67992</t>
  </si>
  <si>
    <t>67993</t>
  </si>
  <si>
    <t>67997</t>
  </si>
  <si>
    <t>68003</t>
  </si>
  <si>
    <t>68004</t>
  </si>
  <si>
    <t>68007</t>
  </si>
  <si>
    <t>68010</t>
  </si>
  <si>
    <t>68011</t>
  </si>
  <si>
    <t>68021</t>
  </si>
  <si>
    <t>68022</t>
  </si>
  <si>
    <t>68026</t>
  </si>
  <si>
    <t>68033</t>
  </si>
  <si>
    <t>68034</t>
  </si>
  <si>
    <t>68036</t>
  </si>
  <si>
    <t>68039</t>
  </si>
  <si>
    <t>68045</t>
  </si>
  <si>
    <t>68047</t>
  </si>
  <si>
    <t>68050</t>
  </si>
  <si>
    <t>68051</t>
  </si>
  <si>
    <t>68056</t>
  </si>
  <si>
    <t>68059</t>
  </si>
  <si>
    <t>68061</t>
  </si>
  <si>
    <t>68063</t>
  </si>
  <si>
    <t>68065</t>
  </si>
  <si>
    <t>68072</t>
  </si>
  <si>
    <t>68074</t>
  </si>
  <si>
    <t>68076</t>
  </si>
  <si>
    <t>68079</t>
  </si>
  <si>
    <t>68080</t>
  </si>
  <si>
    <t>68087</t>
  </si>
  <si>
    <t>68090</t>
  </si>
  <si>
    <t>68091</t>
  </si>
  <si>
    <t>68102</t>
  </si>
  <si>
    <t>68103</t>
  </si>
  <si>
    <t>68108</t>
  </si>
  <si>
    <t>68110</t>
  </si>
  <si>
    <t>68111</t>
  </si>
  <si>
    <t>68113</t>
  </si>
  <si>
    <t>68116</t>
  </si>
  <si>
    <t>68118</t>
  </si>
  <si>
    <t>68121</t>
  </si>
  <si>
    <t>68122</t>
  </si>
  <si>
    <t>68123</t>
  </si>
  <si>
    <t>68127</t>
  </si>
  <si>
    <t>68129</t>
  </si>
  <si>
    <t>68130</t>
  </si>
  <si>
    <t>68132</t>
  </si>
  <si>
    <t>68137</t>
  </si>
  <si>
    <t>68139</t>
  </si>
  <si>
    <t>68142</t>
  </si>
  <si>
    <t>68143</t>
  </si>
  <si>
    <t>68148</t>
  </si>
  <si>
    <t>68150</t>
  </si>
  <si>
    <t>68151</t>
  </si>
  <si>
    <t>68152</t>
  </si>
  <si>
    <t>68153</t>
  </si>
  <si>
    <t>68154</t>
  </si>
  <si>
    <t>68157</t>
  </si>
  <si>
    <t>68161</t>
  </si>
  <si>
    <t>68162</t>
  </si>
  <si>
    <t>68166</t>
  </si>
  <si>
    <t>68169</t>
  </si>
  <si>
    <t>68172</t>
  </si>
  <si>
    <t>68173</t>
  </si>
  <si>
    <t>68174</t>
  </si>
  <si>
    <t>68175</t>
  </si>
  <si>
    <t>68176</t>
  </si>
  <si>
    <t>68177</t>
  </si>
  <si>
    <t>68178</t>
  </si>
  <si>
    <t>68181</t>
  </si>
  <si>
    <t>68184</t>
  </si>
  <si>
    <t>68186</t>
  </si>
  <si>
    <t>68191</t>
  </si>
  <si>
    <t>68192</t>
  </si>
  <si>
    <t>68194</t>
  </si>
  <si>
    <t>68195</t>
  </si>
  <si>
    <t>68197</t>
  </si>
  <si>
    <t>68199</t>
  </si>
  <si>
    <t>68203</t>
  </si>
  <si>
    <t>68207</t>
  </si>
  <si>
    <t>68209</t>
  </si>
  <si>
    <t>68210</t>
  </si>
  <si>
    <t>68213</t>
  </si>
  <si>
    <t>68214</t>
  </si>
  <si>
    <t>68219</t>
  </si>
  <si>
    <t>68221</t>
  </si>
  <si>
    <t>68224</t>
  </si>
  <si>
    <t>68226</t>
  </si>
  <si>
    <t>68245</t>
  </si>
  <si>
    <t>68246</t>
  </si>
  <si>
    <t>68250</t>
  </si>
  <si>
    <t>68252</t>
  </si>
  <si>
    <t>68253</t>
  </si>
  <si>
    <t>68260</t>
  </si>
  <si>
    <t>68264</t>
  </si>
  <si>
    <t>68266</t>
  </si>
  <si>
    <t>68267</t>
  </si>
  <si>
    <t>68268</t>
  </si>
  <si>
    <t>68270</t>
  </si>
  <si>
    <t>68273</t>
  </si>
  <si>
    <t>68276</t>
  </si>
  <si>
    <t>68278</t>
  </si>
  <si>
    <t>68283</t>
  </si>
  <si>
    <t>68284</t>
  </si>
  <si>
    <t>68300</t>
  </si>
  <si>
    <t>68301</t>
  </si>
  <si>
    <t>68304</t>
  </si>
  <si>
    <t>68306</t>
  </si>
  <si>
    <t>68309</t>
  </si>
  <si>
    <t>68311</t>
  </si>
  <si>
    <t>68315</t>
  </si>
  <si>
    <t>68323</t>
  </si>
  <si>
    <t>68331</t>
  </si>
  <si>
    <t>68333</t>
  </si>
  <si>
    <t>68335</t>
  </si>
  <si>
    <t>68338</t>
  </si>
  <si>
    <t>68339</t>
  </si>
  <si>
    <t>68343</t>
  </si>
  <si>
    <t>68349</t>
  </si>
  <si>
    <t>68351</t>
  </si>
  <si>
    <t>68352</t>
  </si>
  <si>
    <t>68359</t>
  </si>
  <si>
    <t>68361</t>
  </si>
  <si>
    <t>68369</t>
  </si>
  <si>
    <t>68373</t>
  </si>
  <si>
    <t>68374</t>
  </si>
  <si>
    <t>68376</t>
  </si>
  <si>
    <t>68377</t>
  </si>
  <si>
    <t>68379</t>
  </si>
  <si>
    <t>68385</t>
  </si>
  <si>
    <t>68386</t>
  </si>
  <si>
    <t>68388</t>
  </si>
  <si>
    <t>68390</t>
  </si>
  <si>
    <t>68391</t>
  </si>
  <si>
    <t>68392</t>
  </si>
  <si>
    <t>68394</t>
  </si>
  <si>
    <t>68395</t>
  </si>
  <si>
    <t>68399</t>
  </si>
  <si>
    <t>68400</t>
  </si>
  <si>
    <t>68402</t>
  </si>
  <si>
    <t>68404</t>
  </si>
  <si>
    <t>68405</t>
  </si>
  <si>
    <t>68407</t>
  </si>
  <si>
    <t>68408</t>
  </si>
  <si>
    <t>68412</t>
  </si>
  <si>
    <t>68421</t>
  </si>
  <si>
    <t>68423</t>
  </si>
  <si>
    <t>68425</t>
  </si>
  <si>
    <t>68431</t>
  </si>
  <si>
    <t>68432</t>
  </si>
  <si>
    <t>68436</t>
  </si>
  <si>
    <t>68438</t>
  </si>
  <si>
    <t>68443</t>
  </si>
  <si>
    <t>68444</t>
  </si>
  <si>
    <t>68446</t>
  </si>
  <si>
    <t>68448</t>
  </si>
  <si>
    <t>68455</t>
  </si>
  <si>
    <t>68456</t>
  </si>
  <si>
    <t>68467</t>
  </si>
  <si>
    <t>68474</t>
  </si>
  <si>
    <t>68476</t>
  </si>
  <si>
    <t>68478</t>
  </si>
  <si>
    <t>68479</t>
  </si>
  <si>
    <t>68485</t>
  </si>
  <si>
    <t>68486</t>
  </si>
  <si>
    <t>68487</t>
  </si>
  <si>
    <t>68496</t>
  </si>
  <si>
    <t>68512</t>
  </si>
  <si>
    <t>68514</t>
  </si>
  <si>
    <t>68516</t>
  </si>
  <si>
    <t>68519</t>
  </si>
  <si>
    <t>68520</t>
  </si>
  <si>
    <t>68525</t>
  </si>
  <si>
    <t>68526</t>
  </si>
  <si>
    <t>68529</t>
  </si>
  <si>
    <t>68530</t>
  </si>
  <si>
    <t>68532</t>
  </si>
  <si>
    <t>68533</t>
  </si>
  <si>
    <t>68543</t>
  </si>
  <si>
    <t>68547</t>
  </si>
  <si>
    <t>68553</t>
  </si>
  <si>
    <t>68557</t>
  </si>
  <si>
    <t>68561</t>
  </si>
  <si>
    <t>68566</t>
  </si>
  <si>
    <t>68567</t>
  </si>
  <si>
    <t>68576</t>
  </si>
  <si>
    <t>68584</t>
  </si>
  <si>
    <t>68585</t>
  </si>
  <si>
    <t>68588</t>
  </si>
  <si>
    <t>68589</t>
  </si>
  <si>
    <t>68592</t>
  </si>
  <si>
    <t>68593</t>
  </si>
  <si>
    <t>68594</t>
  </si>
  <si>
    <t>68597</t>
  </si>
  <si>
    <t>68602</t>
  </si>
  <si>
    <t>68603</t>
  </si>
  <si>
    <t>68606</t>
  </si>
  <si>
    <t>68625</t>
  </si>
  <si>
    <t>68626</t>
  </si>
  <si>
    <t>68627</t>
  </si>
  <si>
    <t>68628</t>
  </si>
  <si>
    <t>68629</t>
  </si>
  <si>
    <t>68630</t>
  </si>
  <si>
    <t>68636</t>
  </si>
  <si>
    <t>68652</t>
  </si>
  <si>
    <t>68657</t>
  </si>
  <si>
    <t>68658</t>
  </si>
  <si>
    <t>68661</t>
  </si>
  <si>
    <t>68663</t>
  </si>
  <si>
    <t>68664</t>
  </si>
  <si>
    <t>68668</t>
  </si>
  <si>
    <t>68679</t>
  </si>
  <si>
    <t>68681</t>
  </si>
  <si>
    <t>68683</t>
  </si>
  <si>
    <t>68687</t>
  </si>
  <si>
    <t>68689</t>
  </si>
  <si>
    <t>68691</t>
  </si>
  <si>
    <t>68699</t>
  </si>
  <si>
    <t>68700</t>
  </si>
  <si>
    <t>68702</t>
  </si>
  <si>
    <t>68703</t>
  </si>
  <si>
    <t>68711</t>
  </si>
  <si>
    <t>68718</t>
  </si>
  <si>
    <t>68721</t>
  </si>
  <si>
    <t>68723</t>
  </si>
  <si>
    <t>68727</t>
  </si>
  <si>
    <t>68733</t>
  </si>
  <si>
    <t>68734</t>
  </si>
  <si>
    <t>68739</t>
  </si>
  <si>
    <t>68741</t>
  </si>
  <si>
    <t>68745</t>
  </si>
  <si>
    <t>68750</t>
  </si>
  <si>
    <t>68752</t>
  </si>
  <si>
    <t>68753</t>
  </si>
  <si>
    <t>68757</t>
  </si>
  <si>
    <t>68760</t>
  </si>
  <si>
    <t>68764</t>
  </si>
  <si>
    <t>68765</t>
  </si>
  <si>
    <t>68772</t>
  </si>
  <si>
    <t>68773</t>
  </si>
  <si>
    <t>68776</t>
  </si>
  <si>
    <t>68777</t>
  </si>
  <si>
    <t>68778</t>
  </si>
  <si>
    <t>68780</t>
  </si>
  <si>
    <t>68781</t>
  </si>
  <si>
    <t>68782</t>
  </si>
  <si>
    <t>68783</t>
  </si>
  <si>
    <t>68786</t>
  </si>
  <si>
    <t>68788</t>
  </si>
  <si>
    <t>68789</t>
  </si>
  <si>
    <t>68805</t>
  </si>
  <si>
    <t>68821</t>
  </si>
  <si>
    <t>68830</t>
  </si>
  <si>
    <t>68833</t>
  </si>
  <si>
    <t>68836</t>
  </si>
  <si>
    <t>68840</t>
  </si>
  <si>
    <t>68848</t>
  </si>
  <si>
    <t>68849</t>
  </si>
  <si>
    <t>68853</t>
  </si>
  <si>
    <t>68855</t>
  </si>
  <si>
    <t>68858</t>
  </si>
  <si>
    <t>68862</t>
  </si>
  <si>
    <t>68864</t>
  </si>
  <si>
    <t>68867</t>
  </si>
  <si>
    <t>68870</t>
  </si>
  <si>
    <t>68873</t>
  </si>
  <si>
    <t>68874</t>
  </si>
  <si>
    <t>68875</t>
  </si>
  <si>
    <t>68877</t>
  </si>
  <si>
    <t>68878</t>
  </si>
  <si>
    <t>68879</t>
  </si>
  <si>
    <t>68887</t>
  </si>
  <si>
    <t>68896</t>
  </si>
  <si>
    <t>68897</t>
  </si>
  <si>
    <t>68898</t>
  </si>
  <si>
    <t>68900</t>
  </si>
  <si>
    <t>68902</t>
  </si>
  <si>
    <t>68906</t>
  </si>
  <si>
    <t>68907</t>
  </si>
  <si>
    <t>68910</t>
  </si>
  <si>
    <t>68915</t>
  </si>
  <si>
    <t>68918</t>
  </si>
  <si>
    <t>68926</t>
  </si>
  <si>
    <t>68927</t>
  </si>
  <si>
    <t>68928</t>
  </si>
  <si>
    <t>68931</t>
  </si>
  <si>
    <t>68932</t>
  </si>
  <si>
    <t>68935</t>
  </si>
  <si>
    <t>68938</t>
  </si>
  <si>
    <t>68944</t>
  </si>
  <si>
    <t>68949</t>
  </si>
  <si>
    <t>68954</t>
  </si>
  <si>
    <t>68958</t>
  </si>
  <si>
    <t>68963</t>
  </si>
  <si>
    <t>68970</t>
  </si>
  <si>
    <t>68980</t>
  </si>
  <si>
    <t>68982</t>
  </si>
  <si>
    <t>68987</t>
  </si>
  <si>
    <t>68994</t>
  </si>
  <si>
    <t>68997</t>
  </si>
  <si>
    <t>69015</t>
  </si>
  <si>
    <t>69016</t>
  </si>
  <si>
    <t>69018</t>
  </si>
  <si>
    <t>69021</t>
  </si>
  <si>
    <t>340001</t>
  </si>
  <si>
    <t>340002</t>
  </si>
  <si>
    <t>340004</t>
  </si>
  <si>
    <t>340005</t>
  </si>
  <si>
    <t>340008</t>
  </si>
  <si>
    <t>340010</t>
  </si>
  <si>
    <t>340013</t>
  </si>
  <si>
    <t>340016</t>
  </si>
  <si>
    <t>340017</t>
  </si>
  <si>
    <t>340018</t>
  </si>
  <si>
    <t>340020</t>
  </si>
  <si>
    <t>340025</t>
  </si>
  <si>
    <t>340026</t>
  </si>
  <si>
    <t>340028</t>
  </si>
  <si>
    <t>340029</t>
  </si>
  <si>
    <t>340030</t>
  </si>
  <si>
    <t>340032</t>
  </si>
  <si>
    <t>340034</t>
  </si>
  <si>
    <t>340036</t>
  </si>
  <si>
    <t>340041</t>
  </si>
  <si>
    <t>340042</t>
  </si>
  <si>
    <t>340044</t>
  </si>
  <si>
    <t>340045</t>
  </si>
  <si>
    <t>340048</t>
  </si>
  <si>
    <t>340049</t>
  </si>
  <si>
    <t>340051</t>
  </si>
  <si>
    <t>340054</t>
  </si>
  <si>
    <t>340055</t>
  </si>
  <si>
    <t>340058</t>
  </si>
  <si>
    <t>340064</t>
  </si>
  <si>
    <t>340066</t>
  </si>
  <si>
    <t>340067</t>
  </si>
  <si>
    <t>340069</t>
  </si>
  <si>
    <t>340071</t>
  </si>
  <si>
    <t>340073</t>
  </si>
  <si>
    <t>340076</t>
  </si>
  <si>
    <t>340078</t>
  </si>
  <si>
    <t>340079</t>
  </si>
  <si>
    <t>340080</t>
  </si>
  <si>
    <t>340086</t>
  </si>
  <si>
    <t>340087</t>
  </si>
  <si>
    <t>340089</t>
  </si>
  <si>
    <t>340090</t>
  </si>
  <si>
    <t>340093</t>
  </si>
  <si>
    <t>340096</t>
  </si>
  <si>
    <t>340097</t>
  </si>
  <si>
    <t>340098</t>
  </si>
  <si>
    <t>340101</t>
  </si>
  <si>
    <t>340102</t>
  </si>
  <si>
    <t>340106</t>
  </si>
  <si>
    <t>340107</t>
  </si>
  <si>
    <t>340109</t>
  </si>
  <si>
    <t>340110</t>
  </si>
  <si>
    <t>340111</t>
  </si>
  <si>
    <t>340112</t>
  </si>
  <si>
    <t>340114</t>
  </si>
  <si>
    <t>340117</t>
  </si>
  <si>
    <t>340118</t>
  </si>
  <si>
    <t>340120</t>
  </si>
  <si>
    <t>340121</t>
  </si>
  <si>
    <t>340123</t>
  </si>
  <si>
    <t>340126</t>
  </si>
  <si>
    <t>340127</t>
  </si>
  <si>
    <t>340132</t>
  </si>
  <si>
    <t>340135</t>
  </si>
  <si>
    <t>340137</t>
  </si>
  <si>
    <t>340138</t>
  </si>
  <si>
    <t>340140</t>
  </si>
  <si>
    <t>340144</t>
  </si>
  <si>
    <t>340147</t>
  </si>
  <si>
    <t>340148</t>
  </si>
  <si>
    <t>340149</t>
  </si>
  <si>
    <t>340151</t>
  </si>
  <si>
    <t>340153</t>
  </si>
  <si>
    <t>340158</t>
  </si>
  <si>
    <t>340161</t>
  </si>
  <si>
    <t>340162</t>
  </si>
  <si>
    <t>340163</t>
  </si>
  <si>
    <t>340164</t>
  </si>
  <si>
    <t>340166</t>
  </si>
  <si>
    <t>340167</t>
  </si>
  <si>
    <t>340168</t>
  </si>
  <si>
    <t>340169</t>
  </si>
  <si>
    <t>340171</t>
  </si>
  <si>
    <t>340172</t>
  </si>
  <si>
    <t>340173</t>
  </si>
  <si>
    <t>340176</t>
  </si>
  <si>
    <t>340177</t>
  </si>
  <si>
    <t>340178</t>
  </si>
  <si>
    <t>340181</t>
  </si>
  <si>
    <t>340183</t>
  </si>
  <si>
    <t>340186</t>
  </si>
  <si>
    <t>340188</t>
  </si>
  <si>
    <t>340189</t>
  </si>
  <si>
    <t>340191</t>
  </si>
  <si>
    <t>340194</t>
  </si>
  <si>
    <t>340197</t>
  </si>
  <si>
    <t>340199</t>
  </si>
  <si>
    <t>340201</t>
  </si>
  <si>
    <t>340202</t>
  </si>
  <si>
    <t>340203</t>
  </si>
  <si>
    <t>340206</t>
  </si>
  <si>
    <t>340208</t>
  </si>
  <si>
    <t>340210</t>
  </si>
  <si>
    <t>340212</t>
  </si>
  <si>
    <t>340213</t>
  </si>
  <si>
    <t>340214</t>
  </si>
  <si>
    <t>340216</t>
  </si>
  <si>
    <t>340218</t>
  </si>
  <si>
    <t>340219</t>
  </si>
  <si>
    <t>340221</t>
  </si>
  <si>
    <t>340222</t>
  </si>
  <si>
    <t>340224</t>
  </si>
  <si>
    <t>340227</t>
  </si>
  <si>
    <t>340228</t>
  </si>
  <si>
    <t>340229</t>
  </si>
  <si>
    <t>340232</t>
  </si>
  <si>
    <t>340233</t>
  </si>
  <si>
    <t>340235</t>
  </si>
  <si>
    <t>340238</t>
  </si>
  <si>
    <t>340239</t>
  </si>
  <si>
    <t>340240</t>
  </si>
  <si>
    <t>340242</t>
  </si>
  <si>
    <t>340243</t>
  </si>
  <si>
    <t>340244</t>
  </si>
  <si>
    <t>340245</t>
  </si>
  <si>
    <t>340250</t>
  </si>
  <si>
    <t>340251</t>
  </si>
  <si>
    <t>340252</t>
  </si>
  <si>
    <t>340254</t>
  </si>
  <si>
    <t>340259</t>
  </si>
  <si>
    <t>340260</t>
  </si>
  <si>
    <t>340263</t>
  </si>
  <si>
    <t>340264</t>
  </si>
  <si>
    <t>340266</t>
  </si>
  <si>
    <t>340267</t>
  </si>
  <si>
    <t>340269</t>
  </si>
  <si>
    <t>340271</t>
  </si>
  <si>
    <t>340272</t>
  </si>
  <si>
    <t>340273</t>
  </si>
  <si>
    <t>340274</t>
  </si>
  <si>
    <t>340276</t>
  </si>
  <si>
    <t>340280</t>
  </si>
  <si>
    <t>340281</t>
  </si>
  <si>
    <t>340283</t>
  </si>
  <si>
    <t>340286</t>
  </si>
  <si>
    <t>340288</t>
  </si>
  <si>
    <t>340290</t>
  </si>
  <si>
    <t>340293</t>
  </si>
  <si>
    <t>340294</t>
  </si>
  <si>
    <t>340298</t>
  </si>
  <si>
    <t>340300</t>
  </si>
  <si>
    <t>340301</t>
  </si>
  <si>
    <t>340303</t>
  </si>
  <si>
    <t>340304</t>
  </si>
  <si>
    <t>340305</t>
  </si>
  <si>
    <t>340306</t>
  </si>
  <si>
    <t>340311</t>
  </si>
  <si>
    <t>340312</t>
  </si>
  <si>
    <t>340313</t>
  </si>
  <si>
    <t>340314</t>
  </si>
  <si>
    <t>340316</t>
  </si>
  <si>
    <t>340318</t>
  </si>
  <si>
    <t>340321</t>
  </si>
  <si>
    <t>340324</t>
  </si>
  <si>
    <t>340329</t>
  </si>
  <si>
    <t>340331</t>
  </si>
  <si>
    <t>340389</t>
  </si>
  <si>
    <t>340435</t>
  </si>
  <si>
    <t>340436</t>
  </si>
  <si>
    <t>340437</t>
  </si>
  <si>
    <t>340439</t>
  </si>
  <si>
    <t>340443</t>
  </si>
  <si>
    <t>340448</t>
  </si>
  <si>
    <t>340450</t>
  </si>
  <si>
    <t>340451</t>
  </si>
  <si>
    <t>340452</t>
  </si>
  <si>
    <t>340454</t>
  </si>
  <si>
    <t>340458</t>
  </si>
  <si>
    <t>340465</t>
  </si>
  <si>
    <t>340466</t>
  </si>
  <si>
    <t>340474</t>
  </si>
  <si>
    <t>340477</t>
  </si>
  <si>
    <t>340478</t>
  </si>
  <si>
    <t>340483</t>
  </si>
  <si>
    <t>340484</t>
  </si>
  <si>
    <t>340485</t>
  </si>
  <si>
    <t>340496</t>
  </si>
  <si>
    <t>340497</t>
  </si>
  <si>
    <t>340499</t>
  </si>
  <si>
    <t>340503</t>
  </si>
  <si>
    <t>340506</t>
  </si>
  <si>
    <t>340507</t>
  </si>
  <si>
    <t>340508</t>
  </si>
  <si>
    <t>340510</t>
  </si>
  <si>
    <t>340513</t>
  </si>
  <si>
    <t>340515</t>
  </si>
  <si>
    <t>340516</t>
  </si>
  <si>
    <t>340519</t>
  </si>
  <si>
    <t>340520</t>
  </si>
  <si>
    <t>340521</t>
  </si>
  <si>
    <t>340522</t>
  </si>
  <si>
    <t>340525</t>
  </si>
  <si>
    <t>340526</t>
  </si>
  <si>
    <t>340527</t>
  </si>
  <si>
    <t>340528</t>
  </si>
  <si>
    <t>340536</t>
  </si>
  <si>
    <t>340537</t>
  </si>
  <si>
    <t>340539</t>
  </si>
  <si>
    <t>340540</t>
  </si>
  <si>
    <t>340541</t>
  </si>
  <si>
    <t>340543</t>
  </si>
  <si>
    <t>340545</t>
  </si>
  <si>
    <t>340546</t>
  </si>
  <si>
    <t>340548</t>
  </si>
  <si>
    <t>340550</t>
  </si>
  <si>
    <t>340552</t>
  </si>
  <si>
    <t>340555</t>
  </si>
  <si>
    <t>340556</t>
  </si>
  <si>
    <t>340558</t>
  </si>
  <si>
    <t>340561</t>
  </si>
  <si>
    <t>340563</t>
  </si>
  <si>
    <t>340568</t>
  </si>
  <si>
    <t>340569</t>
  </si>
  <si>
    <t>340571</t>
  </si>
  <si>
    <t>340572</t>
  </si>
  <si>
    <t>340574</t>
  </si>
  <si>
    <t>340575</t>
  </si>
  <si>
    <t>340577</t>
  </si>
  <si>
    <t>340578</t>
  </si>
  <si>
    <t>340579</t>
  </si>
  <si>
    <t>340581</t>
  </si>
  <si>
    <t>340583</t>
  </si>
  <si>
    <t>340584</t>
  </si>
  <si>
    <t>340586</t>
  </si>
  <si>
    <t>340587</t>
  </si>
  <si>
    <t>340588</t>
  </si>
  <si>
    <t>340590</t>
  </si>
  <si>
    <t>340592</t>
  </si>
  <si>
    <t>340597</t>
  </si>
  <si>
    <t>340599</t>
  </si>
  <si>
    <t>340604</t>
  </si>
  <si>
    <t>340607</t>
  </si>
  <si>
    <t>340609</t>
  </si>
  <si>
    <t>340611</t>
  </si>
  <si>
    <t>340613</t>
  </si>
  <si>
    <t>340614</t>
  </si>
  <si>
    <t>340615</t>
  </si>
  <si>
    <t>340617</t>
  </si>
  <si>
    <t>340620</t>
  </si>
  <si>
    <t>340622</t>
  </si>
  <si>
    <t>340623</t>
  </si>
  <si>
    <t>340625</t>
  </si>
  <si>
    <t>340626</t>
  </si>
  <si>
    <t>340627</t>
  </si>
  <si>
    <t>340629</t>
  </si>
  <si>
    <t>340630</t>
  </si>
  <si>
    <t>340634</t>
  </si>
  <si>
    <t>340635</t>
  </si>
  <si>
    <t>340639</t>
  </si>
  <si>
    <t>340642</t>
  </si>
  <si>
    <t>340648</t>
  </si>
  <si>
    <t>340650</t>
  </si>
  <si>
    <t>340651</t>
  </si>
  <si>
    <t>340653</t>
  </si>
  <si>
    <t>340657</t>
  </si>
  <si>
    <t>340668</t>
  </si>
  <si>
    <t>340673</t>
  </si>
  <si>
    <t>340674</t>
  </si>
  <si>
    <t>340675</t>
  </si>
  <si>
    <t>340676</t>
  </si>
  <si>
    <t>340677</t>
  </si>
  <si>
    <t>340681</t>
  </si>
  <si>
    <t>340683</t>
  </si>
  <si>
    <t>340685</t>
  </si>
  <si>
    <t>340686</t>
  </si>
  <si>
    <t>340688</t>
  </si>
  <si>
    <t>340689</t>
  </si>
  <si>
    <t>340694</t>
  </si>
  <si>
    <t>340695</t>
  </si>
  <si>
    <t>340697</t>
  </si>
  <si>
    <t>340698</t>
  </si>
  <si>
    <t>340699</t>
  </si>
  <si>
    <t>340705</t>
  </si>
  <si>
    <t>340711</t>
  </si>
  <si>
    <t>340712</t>
  </si>
  <si>
    <t>340713</t>
  </si>
  <si>
    <t>340716</t>
  </si>
  <si>
    <t>340717</t>
  </si>
  <si>
    <t>340718</t>
  </si>
  <si>
    <t>340719</t>
  </si>
  <si>
    <t>340723</t>
  </si>
  <si>
    <t>340725</t>
  </si>
  <si>
    <t>340729</t>
  </si>
  <si>
    <t>340739</t>
  </si>
  <si>
    <t>340742</t>
  </si>
  <si>
    <t>340743</t>
  </si>
  <si>
    <t>340745</t>
  </si>
  <si>
    <t>340748</t>
  </si>
  <si>
    <t>340749</t>
  </si>
  <si>
    <t>340750</t>
  </si>
  <si>
    <t>340752</t>
  </si>
  <si>
    <t>340753</t>
  </si>
  <si>
    <t>340755</t>
  </si>
  <si>
    <t>340756</t>
  </si>
  <si>
    <t>340760</t>
  </si>
  <si>
    <t>340761</t>
  </si>
  <si>
    <t>340763</t>
  </si>
  <si>
    <t>340764</t>
  </si>
  <si>
    <t>340765</t>
  </si>
  <si>
    <t>340767</t>
  </si>
  <si>
    <t>340768</t>
  </si>
  <si>
    <t>340772</t>
  </si>
  <si>
    <t>340773</t>
  </si>
  <si>
    <t>340777</t>
  </si>
  <si>
    <t>340780</t>
  </si>
  <si>
    <t>340782</t>
  </si>
  <si>
    <t>340784</t>
  </si>
  <si>
    <t>340785</t>
  </si>
  <si>
    <t>340788</t>
  </si>
  <si>
    <t>340789</t>
  </si>
  <si>
    <t>340796</t>
  </si>
  <si>
    <t>340799</t>
  </si>
  <si>
    <t>340801</t>
  </si>
  <si>
    <t>340802</t>
  </si>
  <si>
    <t>340803</t>
  </si>
  <si>
    <t>340804</t>
  </si>
  <si>
    <t>340806</t>
  </si>
  <si>
    <t>340808</t>
  </si>
  <si>
    <t>340811</t>
  </si>
  <si>
    <t>340815</t>
  </si>
  <si>
    <t>340819</t>
  </si>
  <si>
    <t>340820</t>
  </si>
  <si>
    <t>340823</t>
  </si>
  <si>
    <t>340825</t>
  </si>
  <si>
    <t>340826</t>
  </si>
  <si>
    <t>340827</t>
  </si>
  <si>
    <t>340828</t>
  </si>
  <si>
    <t>340830</t>
  </si>
  <si>
    <t>340835</t>
  </si>
  <si>
    <t>340836</t>
  </si>
  <si>
    <t>340838</t>
  </si>
  <si>
    <t>340843</t>
  </si>
  <si>
    <t>340847</t>
  </si>
  <si>
    <t>340854</t>
  </si>
  <si>
    <t>340861</t>
  </si>
  <si>
    <t>340862</t>
  </si>
  <si>
    <t>340868</t>
  </si>
  <si>
    <t>340871</t>
  </si>
  <si>
    <t>340873</t>
  </si>
  <si>
    <t>340875</t>
  </si>
  <si>
    <t>340877</t>
  </si>
  <si>
    <t>340878</t>
  </si>
  <si>
    <t>340881</t>
  </si>
  <si>
    <t>340882</t>
  </si>
  <si>
    <t>340883</t>
  </si>
  <si>
    <t>340884</t>
  </si>
  <si>
    <t>340885</t>
  </si>
  <si>
    <t>340886</t>
  </si>
  <si>
    <t>340888</t>
  </si>
  <si>
    <t>340891</t>
  </si>
  <si>
    <t>340896</t>
  </si>
  <si>
    <t>340898</t>
  </si>
  <si>
    <t>340900</t>
  </si>
  <si>
    <t>340901</t>
  </si>
  <si>
    <t>340903</t>
  </si>
  <si>
    <t>340906</t>
  </si>
  <si>
    <t>340907</t>
  </si>
  <si>
    <t>340909</t>
  </si>
  <si>
    <t>340911</t>
  </si>
  <si>
    <t>340912</t>
  </si>
  <si>
    <t>340913</t>
  </si>
  <si>
    <t>340914</t>
  </si>
  <si>
    <t>340916</t>
  </si>
  <si>
    <t>340917</t>
  </si>
  <si>
    <t>340919</t>
  </si>
  <si>
    <t>340922</t>
  </si>
  <si>
    <t>340923</t>
  </si>
  <si>
    <t>340925</t>
  </si>
  <si>
    <t>340927</t>
  </si>
  <si>
    <t>340934</t>
  </si>
  <si>
    <t>340935</t>
  </si>
  <si>
    <t>340936</t>
  </si>
  <si>
    <t>340942</t>
  </si>
  <si>
    <t>340943</t>
  </si>
  <si>
    <t>340944</t>
  </si>
  <si>
    <t>340945</t>
  </si>
  <si>
    <t>340947</t>
  </si>
  <si>
    <t>340949</t>
  </si>
  <si>
    <t>340950</t>
  </si>
  <si>
    <t>340952</t>
  </si>
  <si>
    <t>340953</t>
  </si>
  <si>
    <t>340955</t>
  </si>
  <si>
    <t>340958</t>
  </si>
  <si>
    <t>340964</t>
  </si>
  <si>
    <t>340965</t>
  </si>
  <si>
    <t>340966</t>
  </si>
  <si>
    <t>340967</t>
  </si>
  <si>
    <t>340968</t>
  </si>
  <si>
    <t>341005</t>
  </si>
  <si>
    <t>341010</t>
  </si>
  <si>
    <t>341011</t>
  </si>
  <si>
    <t>341026</t>
  </si>
  <si>
    <t>341028</t>
  </si>
  <si>
    <t>341029</t>
  </si>
  <si>
    <t>341035</t>
  </si>
  <si>
    <t>341039</t>
  </si>
  <si>
    <t>341041</t>
  </si>
  <si>
    <t>341042</t>
  </si>
  <si>
    <t>341044</t>
  </si>
  <si>
    <t>341045</t>
  </si>
  <si>
    <t>341054</t>
  </si>
  <si>
    <t>341058</t>
  </si>
  <si>
    <t>341060</t>
  </si>
  <si>
    <t>341115</t>
  </si>
  <si>
    <t>341279</t>
  </si>
  <si>
    <t>341343</t>
  </si>
  <si>
    <t>341350</t>
  </si>
  <si>
    <t>341355</t>
  </si>
  <si>
    <t>341359</t>
  </si>
  <si>
    <t>341363</t>
  </si>
  <si>
    <t>341364</t>
  </si>
  <si>
    <t>341369</t>
  </si>
  <si>
    <t>341370</t>
  </si>
  <si>
    <t>341373</t>
  </si>
  <si>
    <t>341375</t>
  </si>
  <si>
    <t>341376</t>
  </si>
  <si>
    <t>341378</t>
  </si>
  <si>
    <t>341383</t>
  </si>
  <si>
    <t>341388</t>
  </si>
  <si>
    <t>341391</t>
  </si>
  <si>
    <t>341395</t>
  </si>
  <si>
    <t>341396</t>
  </si>
  <si>
    <t>341402</t>
  </si>
  <si>
    <t>341406</t>
  </si>
  <si>
    <t>341410</t>
  </si>
  <si>
    <t>341412</t>
  </si>
  <si>
    <t>341416</t>
  </si>
  <si>
    <t>341420</t>
  </si>
  <si>
    <t>341424</t>
  </si>
  <si>
    <t>341425</t>
  </si>
  <si>
    <t>341433</t>
  </si>
  <si>
    <t>341434</t>
  </si>
  <si>
    <t>341437</t>
  </si>
  <si>
    <t>341444</t>
  </si>
  <si>
    <t>341448</t>
  </si>
  <si>
    <t>341451</t>
  </si>
  <si>
    <t>341453</t>
  </si>
  <si>
    <t>341455</t>
  </si>
  <si>
    <t>341456</t>
  </si>
  <si>
    <t>341457</t>
  </si>
  <si>
    <t>341458</t>
  </si>
  <si>
    <t>341461</t>
  </si>
  <si>
    <t>341462</t>
  </si>
  <si>
    <t>341467</t>
  </si>
  <si>
    <t>341469</t>
  </si>
  <si>
    <t>341472</t>
  </si>
  <si>
    <t>341473</t>
  </si>
  <si>
    <t>341476</t>
  </si>
  <si>
    <t>341478</t>
  </si>
  <si>
    <t>341481</t>
  </si>
  <si>
    <t>341482</t>
  </si>
  <si>
    <t>341487</t>
  </si>
  <si>
    <t>341489</t>
  </si>
  <si>
    <t>341491</t>
  </si>
  <si>
    <t>341493</t>
  </si>
  <si>
    <t>341494</t>
  </si>
  <si>
    <t>341495</t>
  </si>
  <si>
    <t>341499</t>
  </si>
  <si>
    <t>341501</t>
  </si>
  <si>
    <t>341502</t>
  </si>
  <si>
    <t>341503</t>
  </si>
  <si>
    <t>341505</t>
  </si>
  <si>
    <t>341506</t>
  </si>
  <si>
    <t>341507</t>
  </si>
  <si>
    <t>341508</t>
  </si>
  <si>
    <t>341510</t>
  </si>
  <si>
    <t>341518</t>
  </si>
  <si>
    <t>341519</t>
  </si>
  <si>
    <t>341520</t>
  </si>
  <si>
    <t>341526</t>
  </si>
  <si>
    <t>341529</t>
  </si>
  <si>
    <t>341530</t>
  </si>
  <si>
    <t>341531</t>
  </si>
  <si>
    <t>341535</t>
  </si>
  <si>
    <t>341538</t>
  </si>
  <si>
    <t>341539</t>
  </si>
  <si>
    <t>341540</t>
  </si>
  <si>
    <t>341543</t>
  </si>
  <si>
    <t>341545</t>
  </si>
  <si>
    <t>341546</t>
  </si>
  <si>
    <t>341547</t>
  </si>
  <si>
    <t>341550</t>
  </si>
  <si>
    <t>341553</t>
  </si>
  <si>
    <t>341554</t>
  </si>
  <si>
    <t>341564</t>
  </si>
  <si>
    <t>341569</t>
  </si>
  <si>
    <t>341572</t>
  </si>
  <si>
    <t>341573</t>
  </si>
  <si>
    <t>341574</t>
  </si>
  <si>
    <t>341575</t>
  </si>
  <si>
    <t>341576</t>
  </si>
  <si>
    <t>341577</t>
  </si>
  <si>
    <t>341580</t>
  </si>
  <si>
    <t>341582</t>
  </si>
  <si>
    <t>341583</t>
  </si>
  <si>
    <t>341585</t>
  </si>
  <si>
    <t>341586</t>
  </si>
  <si>
    <t>341591</t>
  </si>
  <si>
    <t>341600</t>
  </si>
  <si>
    <t>341602</t>
  </si>
  <si>
    <t>341604</t>
  </si>
  <si>
    <t>341607</t>
  </si>
  <si>
    <t>341613</t>
  </si>
  <si>
    <t>341615</t>
  </si>
  <si>
    <t>341619</t>
  </si>
  <si>
    <t>341621</t>
  </si>
  <si>
    <t>341622</t>
  </si>
  <si>
    <t>341623</t>
  </si>
  <si>
    <t>341624</t>
  </si>
  <si>
    <t>341625</t>
  </si>
  <si>
    <t>341626</t>
  </si>
  <si>
    <t>341629</t>
  </si>
  <si>
    <t>341630</t>
  </si>
  <si>
    <t>341631</t>
  </si>
  <si>
    <t>341632</t>
  </si>
  <si>
    <t>341633</t>
  </si>
  <si>
    <t>341634</t>
  </si>
  <si>
    <t>341635</t>
  </si>
  <si>
    <t>341636</t>
  </si>
  <si>
    <t>341637</t>
  </si>
  <si>
    <t>341638</t>
  </si>
  <si>
    <t>341639</t>
  </si>
  <si>
    <t>341642</t>
  </si>
  <si>
    <t>341643</t>
  </si>
  <si>
    <t>341644</t>
  </si>
  <si>
    <t>341645</t>
  </si>
  <si>
    <t>341647</t>
  </si>
  <si>
    <t>341648</t>
  </si>
  <si>
    <t>341651</t>
  </si>
  <si>
    <t>341652</t>
  </si>
  <si>
    <t>341653</t>
  </si>
  <si>
    <t>341658</t>
  </si>
  <si>
    <t>341661</t>
  </si>
  <si>
    <t>341664</t>
  </si>
  <si>
    <t>341665</t>
  </si>
  <si>
    <t>341666</t>
  </si>
  <si>
    <t>341667</t>
  </si>
  <si>
    <t>341668</t>
  </si>
  <si>
    <t>341669</t>
  </si>
  <si>
    <t>341670</t>
  </si>
  <si>
    <t>341672</t>
  </si>
  <si>
    <t>341674</t>
  </si>
  <si>
    <t>341677</t>
  </si>
  <si>
    <t>341685</t>
  </si>
  <si>
    <t>341687</t>
  </si>
  <si>
    <t>341688</t>
  </si>
  <si>
    <t>341690</t>
  </si>
  <si>
    <t>341692</t>
  </si>
  <si>
    <t>341696</t>
  </si>
  <si>
    <t>341698</t>
  </si>
  <si>
    <t>341701</t>
  </si>
  <si>
    <t>341702</t>
  </si>
  <si>
    <t>341704</t>
  </si>
  <si>
    <t>341706</t>
  </si>
  <si>
    <t>341708</t>
  </si>
  <si>
    <t>341709</t>
  </si>
  <si>
    <t>341711</t>
  </si>
  <si>
    <t>341714</t>
  </si>
  <si>
    <t>341718</t>
  </si>
  <si>
    <t>341719</t>
  </si>
  <si>
    <t>341721</t>
  </si>
  <si>
    <t>341722</t>
  </si>
  <si>
    <t>341723</t>
  </si>
  <si>
    <t>341724</t>
  </si>
  <si>
    <t>341726</t>
  </si>
  <si>
    <t>341728</t>
  </si>
  <si>
    <t>341729</t>
  </si>
  <si>
    <t>341730</t>
  </si>
  <si>
    <t>341731</t>
  </si>
  <si>
    <t>341733</t>
  </si>
  <si>
    <t>341734</t>
  </si>
  <si>
    <t>341735</t>
  </si>
  <si>
    <t>341736</t>
  </si>
  <si>
    <t>341738</t>
  </si>
  <si>
    <t>341740</t>
  </si>
  <si>
    <t>341743</t>
  </si>
  <si>
    <t>341748</t>
  </si>
  <si>
    <t>341749</t>
  </si>
  <si>
    <t>341750</t>
  </si>
  <si>
    <t>341751</t>
  </si>
  <si>
    <t>341755</t>
  </si>
  <si>
    <t>341756</t>
  </si>
  <si>
    <t>341759</t>
  </si>
  <si>
    <t>341761</t>
  </si>
  <si>
    <t>341769</t>
  </si>
  <si>
    <t>341770</t>
  </si>
  <si>
    <t>341771</t>
  </si>
  <si>
    <t>341773</t>
  </si>
  <si>
    <t>341774</t>
  </si>
  <si>
    <t>341775</t>
  </si>
  <si>
    <t>341776</t>
  </si>
  <si>
    <t>341777</t>
  </si>
  <si>
    <t>341778</t>
  </si>
  <si>
    <t>341781</t>
  </si>
  <si>
    <t>341782</t>
  </si>
  <si>
    <t>341785</t>
  </si>
  <si>
    <t>341786</t>
  </si>
  <si>
    <t>341787</t>
  </si>
  <si>
    <t>341788</t>
  </si>
  <si>
    <t>341789</t>
  </si>
  <si>
    <t>341793</t>
  </si>
  <si>
    <t>341798</t>
  </si>
  <si>
    <t>341800</t>
  </si>
  <si>
    <t>341801</t>
  </si>
  <si>
    <t>341802</t>
  </si>
  <si>
    <t>341805</t>
  </si>
  <si>
    <t>341806</t>
  </si>
  <si>
    <t>341807</t>
  </si>
  <si>
    <t>341808</t>
  </si>
  <si>
    <t>341809</t>
  </si>
  <si>
    <t>341810</t>
  </si>
  <si>
    <t>341811</t>
  </si>
  <si>
    <t>341813</t>
  </si>
  <si>
    <t>341814</t>
  </si>
  <si>
    <t>341816</t>
  </si>
  <si>
    <t>341817</t>
  </si>
  <si>
    <t>341818</t>
  </si>
  <si>
    <t>341819</t>
  </si>
  <si>
    <t>341820</t>
  </si>
  <si>
    <t>341821</t>
  </si>
  <si>
    <t>341827</t>
  </si>
  <si>
    <t>341829</t>
  </si>
  <si>
    <t>341835</t>
  </si>
  <si>
    <t>Por Demandar. No existe Testimonio</t>
  </si>
  <si>
    <t>Por Demandar. Certificación Contable</t>
  </si>
  <si>
    <t>341779</t>
  </si>
  <si>
    <t>341838</t>
  </si>
  <si>
    <t>341839</t>
  </si>
  <si>
    <t>341840</t>
  </si>
  <si>
    <t>341843</t>
  </si>
  <si>
    <t>341844</t>
  </si>
  <si>
    <t>341846</t>
  </si>
  <si>
    <t>PAE. Identificación de Inmuebles</t>
  </si>
  <si>
    <t>Saldo Inicial de Principal / Beginning Principal Balance</t>
  </si>
  <si>
    <t>341854</t>
  </si>
  <si>
    <t>341857</t>
  </si>
  <si>
    <t>Etiquetas de fila</t>
  </si>
  <si>
    <t>Total general</t>
  </si>
  <si>
    <t>Cuenta de Estatus Actual / Status</t>
  </si>
  <si>
    <t>Suma de Saldo Inicial de Principal Total / Beginning Total Principal Balance</t>
  </si>
  <si>
    <t>Suma de Saldo Insoluto  Final / Ending Balance</t>
  </si>
  <si>
    <t>Suma de Monto por Aplicar/ Ammounts pending to be applied</t>
  </si>
  <si>
    <t>Suma de Interes Vencido / Interest non paid</t>
  </si>
  <si>
    <t>340351</t>
  </si>
  <si>
    <t>Sentencia en Contra. Firme</t>
  </si>
  <si>
    <t>LIQUIDACIÓN</t>
  </si>
  <si>
    <t>341784</t>
  </si>
  <si>
    <t>341797</t>
  </si>
  <si>
    <t>341850</t>
  </si>
  <si>
    <t>341852</t>
  </si>
  <si>
    <t>341862</t>
  </si>
  <si>
    <t>341864</t>
  </si>
  <si>
    <t>341866</t>
  </si>
  <si>
    <t>341867</t>
  </si>
  <si>
    <t>341868</t>
  </si>
  <si>
    <t>341869</t>
  </si>
  <si>
    <t>341871</t>
  </si>
  <si>
    <t>341873</t>
  </si>
  <si>
    <t>341874</t>
  </si>
  <si>
    <t>341877</t>
  </si>
  <si>
    <t>341880</t>
  </si>
  <si>
    <t>341883</t>
  </si>
  <si>
    <t>341884</t>
  </si>
  <si>
    <t>341885</t>
  </si>
  <si>
    <t>341886</t>
  </si>
  <si>
    <t>341889</t>
  </si>
  <si>
    <t>341892</t>
  </si>
  <si>
    <t>341896</t>
  </si>
  <si>
    <t>341897</t>
  </si>
  <si>
    <t>341828</t>
  </si>
  <si>
    <t>341836</t>
  </si>
  <si>
    <t>341858</t>
  </si>
  <si>
    <t>341859</t>
  </si>
  <si>
    <t>341860</t>
  </si>
  <si>
    <t>341875</t>
  </si>
  <si>
    <t>341887</t>
  </si>
  <si>
    <t>341890</t>
  </si>
  <si>
    <t>341891</t>
  </si>
  <si>
    <t>341894</t>
  </si>
  <si>
    <t>341898</t>
  </si>
  <si>
    <t>341899</t>
  </si>
  <si>
    <t>341900</t>
  </si>
  <si>
    <t>341902</t>
  </si>
  <si>
    <t>341906</t>
  </si>
  <si>
    <t>341907</t>
  </si>
  <si>
    <t>341910</t>
  </si>
  <si>
    <t>341911</t>
  </si>
  <si>
    <t>341912</t>
  </si>
  <si>
    <t>341914</t>
  </si>
  <si>
    <t>341916</t>
  </si>
  <si>
    <t>341917</t>
  </si>
  <si>
    <t>341919</t>
  </si>
  <si>
    <t>341920</t>
  </si>
  <si>
    <t>341921</t>
  </si>
  <si>
    <t>341922</t>
  </si>
  <si>
    <t>341923</t>
  </si>
  <si>
    <t>341924</t>
  </si>
  <si>
    <t>341926</t>
  </si>
  <si>
    <t>341929</t>
  </si>
  <si>
    <t>341930</t>
  </si>
  <si>
    <t>Totales</t>
  </si>
  <si>
    <t>Total Pesos</t>
  </si>
  <si>
    <t>Promedio</t>
  </si>
  <si>
    <t>341888</t>
  </si>
  <si>
    <t>341905</t>
  </si>
  <si>
    <t>341933</t>
  </si>
  <si>
    <t>341935</t>
  </si>
  <si>
    <t>341936</t>
  </si>
  <si>
    <t>341937</t>
  </si>
  <si>
    <t>341940</t>
  </si>
  <si>
    <t>341941</t>
  </si>
  <si>
    <t>341942</t>
  </si>
  <si>
    <t>341943</t>
  </si>
  <si>
    <t>Jurisdicción Voluntaria. Presentación</t>
  </si>
  <si>
    <t>341944</t>
  </si>
  <si>
    <t>341945</t>
  </si>
  <si>
    <t>341946</t>
  </si>
  <si>
    <t>341947</t>
  </si>
  <si>
    <t>341948</t>
  </si>
  <si>
    <t>341949</t>
  </si>
  <si>
    <t>341951</t>
  </si>
  <si>
    <t>341952</t>
  </si>
  <si>
    <t>341953</t>
  </si>
  <si>
    <t>341954</t>
  </si>
  <si>
    <t>341957</t>
  </si>
  <si>
    <t>341960</t>
  </si>
  <si>
    <t>341961</t>
  </si>
  <si>
    <t>Ejecución Convenio De Mediación. Avalúos</t>
  </si>
  <si>
    <t>341895</t>
  </si>
  <si>
    <t>341959</t>
  </si>
  <si>
    <t>341962</t>
  </si>
  <si>
    <t>341963</t>
  </si>
  <si>
    <t>341969</t>
  </si>
  <si>
    <t>341971</t>
  </si>
  <si>
    <t>341972</t>
  </si>
  <si>
    <t>341973</t>
  </si>
  <si>
    <t>Apelación contra Definitiva. Sentencia de Segunda Instancia</t>
  </si>
  <si>
    <t>Jurisdicción Voluntaria. Devolución de Exhorto Razonado Sin Diligenciar</t>
  </si>
  <si>
    <t>341964</t>
  </si>
  <si>
    <t>341968</t>
  </si>
  <si>
    <t>341976</t>
  </si>
  <si>
    <t>341977</t>
  </si>
  <si>
    <t>341981</t>
  </si>
  <si>
    <t>341982</t>
  </si>
  <si>
    <t>341975</t>
  </si>
  <si>
    <t>341978</t>
  </si>
  <si>
    <t>341983</t>
  </si>
  <si>
    <t>341985</t>
  </si>
  <si>
    <t>341988</t>
  </si>
  <si>
    <t>341990</t>
  </si>
  <si>
    <t>341991</t>
  </si>
  <si>
    <t>341992</t>
  </si>
  <si>
    <t>Ejecución Convenio Judicial. Certificado de Gravamen</t>
  </si>
  <si>
    <t>Liquidado</t>
  </si>
  <si>
    <t>340003</t>
  </si>
  <si>
    <t>340015</t>
  </si>
  <si>
    <t>340021</t>
  </si>
  <si>
    <t>340022</t>
  </si>
  <si>
    <t>340037</t>
  </si>
  <si>
    <t>340039</t>
  </si>
  <si>
    <t>340040</t>
  </si>
  <si>
    <t>340047</t>
  </si>
  <si>
    <t>340053</t>
  </si>
  <si>
    <t>340061</t>
  </si>
  <si>
    <t>341984</t>
  </si>
  <si>
    <t>341987</t>
  </si>
  <si>
    <t>341993</t>
  </si>
  <si>
    <t>341995</t>
  </si>
  <si>
    <t>341997</t>
  </si>
  <si>
    <t>341998</t>
  </si>
  <si>
    <t>341999</t>
  </si>
  <si>
    <t>340046</t>
  </si>
  <si>
    <t>340081</t>
  </si>
  <si>
    <t>340083</t>
  </si>
  <si>
    <t>340159</t>
  </si>
  <si>
    <t>340207</t>
  </si>
  <si>
    <t>340211</t>
  </si>
  <si>
    <t>340230</t>
  </si>
  <si>
    <t>341870</t>
  </si>
  <si>
    <t>340241</t>
  </si>
  <si>
    <t>340258</t>
  </si>
  <si>
    <t>340282</t>
  </si>
  <si>
    <t>340296</t>
  </si>
  <si>
    <t>340309</t>
  </si>
  <si>
    <t>340320</t>
  </si>
  <si>
    <t>Jurisdicción Voluntaria. Expedición de Copias Certificadas</t>
  </si>
  <si>
    <t>Emplazamiento. Cita para emplazar</t>
  </si>
  <si>
    <t>Comisión Administración Requerida</t>
  </si>
  <si>
    <t>Gastos de Cobranza Requerido</t>
  </si>
  <si>
    <t>Saldo de Comisiones y Seguros no cubiertos / Fees &amp;
Insurances Receivable</t>
  </si>
  <si>
    <t>Estatus Actual / Current Status</t>
  </si>
  <si>
    <t>Morosidad (Mes Anterior) / Previous Month</t>
  </si>
  <si>
    <t xml:space="preserve">Quitas y Reversos de Capital </t>
  </si>
  <si>
    <t>Fuente de Ingresos del Acreditado</t>
  </si>
  <si>
    <t>Formal</t>
  </si>
  <si>
    <t>Proceso Judicial</t>
  </si>
  <si>
    <t>Morosidad (Mes Anterior)</t>
  </si>
  <si>
    <t>340257</t>
  </si>
  <si>
    <t>340299</t>
  </si>
  <si>
    <t>340326</t>
  </si>
  <si>
    <t>340327</t>
  </si>
  <si>
    <t>340328</t>
  </si>
  <si>
    <t>340332</t>
  </si>
  <si>
    <t>340334</t>
  </si>
  <si>
    <t>340335</t>
  </si>
  <si>
    <t>340336</t>
  </si>
  <si>
    <t>340337</t>
  </si>
  <si>
    <t>340338</t>
  </si>
  <si>
    <t>340339</t>
  </si>
  <si>
    <t>341879</t>
  </si>
  <si>
    <t>341989</t>
  </si>
  <si>
    <t>Fecha de firma (mm/dd/yyyy)</t>
  </si>
  <si>
    <t>Fecha vencimiento (mm/dd/yyyy)</t>
  </si>
  <si>
    <t>340322</t>
  </si>
  <si>
    <t>340323</t>
  </si>
  <si>
    <t>340343</t>
  </si>
  <si>
    <t>340344</t>
  </si>
  <si>
    <t>340345</t>
  </si>
  <si>
    <t>340347</t>
  </si>
  <si>
    <t>340349</t>
  </si>
  <si>
    <t>341974</t>
  </si>
  <si>
    <t>Jurisdicción Voluntaria. Oficios de localización</t>
  </si>
  <si>
    <t>Ejecución Convenio De Mediación. Resolución de Incidente de Liquidación</t>
  </si>
  <si>
    <t>340341</t>
  </si>
  <si>
    <t>340342</t>
  </si>
  <si>
    <t>340348</t>
  </si>
  <si>
    <t>340350</t>
  </si>
  <si>
    <t>340353</t>
  </si>
  <si>
    <t>340354</t>
  </si>
  <si>
    <t>340355</t>
  </si>
  <si>
    <t>340356</t>
  </si>
  <si>
    <t>340357</t>
  </si>
  <si>
    <t>340358</t>
  </si>
  <si>
    <t>340360</t>
  </si>
  <si>
    <t>340361</t>
  </si>
  <si>
    <t>340362</t>
  </si>
  <si>
    <t>340359</t>
  </si>
  <si>
    <t>340363</t>
  </si>
  <si>
    <t>340364</t>
  </si>
  <si>
    <t>340365</t>
  </si>
  <si>
    <t>340366</t>
  </si>
  <si>
    <t>340367</t>
  </si>
  <si>
    <t>340368</t>
  </si>
  <si>
    <t>340369</t>
  </si>
  <si>
    <t>340370</t>
  </si>
  <si>
    <t>340371</t>
  </si>
  <si>
    <t>340372</t>
  </si>
  <si>
    <t>340373</t>
  </si>
  <si>
    <t>340374</t>
  </si>
  <si>
    <t>Jurisdicción Voluntaria. Se gira exhorto</t>
  </si>
  <si>
    <t>Presentación De Demanda. Presentación</t>
  </si>
  <si>
    <t>Fecha Cierre/ (mm/dd/yyyy)</t>
  </si>
  <si>
    <t>340375</t>
  </si>
  <si>
    <t>340377</t>
  </si>
  <si>
    <t>340382</t>
  </si>
  <si>
    <t>340383</t>
  </si>
  <si>
    <t>Reverso a Capital / Principal Reverse</t>
  </si>
  <si>
    <t>340379</t>
  </si>
  <si>
    <t>340393</t>
  </si>
  <si>
    <t>340394</t>
  </si>
  <si>
    <t>340395</t>
  </si>
  <si>
    <t>340397</t>
  </si>
  <si>
    <t>340399</t>
  </si>
  <si>
    <t>340400</t>
  </si>
  <si>
    <t>340401</t>
  </si>
  <si>
    <t>340384</t>
  </si>
  <si>
    <t>340388</t>
  </si>
  <si>
    <t>340405</t>
  </si>
  <si>
    <t>340409</t>
  </si>
  <si>
    <t>340411</t>
  </si>
  <si>
    <t>340413</t>
  </si>
  <si>
    <t>340381</t>
  </si>
  <si>
    <t>340402</t>
  </si>
  <si>
    <t>340408</t>
  </si>
  <si>
    <t>340414</t>
  </si>
  <si>
    <t>340415</t>
  </si>
  <si>
    <t>340416</t>
  </si>
  <si>
    <t>340418</t>
  </si>
  <si>
    <t>340419</t>
  </si>
  <si>
    <t>340420</t>
  </si>
  <si>
    <t>340421</t>
  </si>
  <si>
    <t>340422</t>
  </si>
  <si>
    <t>340423</t>
  </si>
  <si>
    <t>340426</t>
  </si>
  <si>
    <t>340427</t>
  </si>
  <si>
    <t>Suma:</t>
  </si>
  <si>
    <t>340398</t>
  </si>
  <si>
    <t>340404</t>
  </si>
  <si>
    <t>340430</t>
  </si>
  <si>
    <t>340431</t>
  </si>
  <si>
    <t>340432</t>
  </si>
  <si>
    <t>340433</t>
  </si>
  <si>
    <t>340440</t>
  </si>
  <si>
    <t>340441</t>
  </si>
  <si>
    <t>340445</t>
  </si>
  <si>
    <t>340446</t>
  </si>
  <si>
    <t>340447</t>
  </si>
  <si>
    <t>340449</t>
  </si>
  <si>
    <t>340457</t>
  </si>
  <si>
    <t>340459</t>
  </si>
  <si>
    <t>340092</t>
  </si>
  <si>
    <t>340236</t>
  </si>
  <si>
    <t>340376</t>
  </si>
  <si>
    <t>340410</t>
  </si>
  <si>
    <t>340456</t>
  </si>
  <si>
    <t>340461</t>
  </si>
  <si>
    <t>340470</t>
  </si>
  <si>
    <t>340472</t>
  </si>
  <si>
    <t>340473</t>
  </si>
  <si>
    <t>340475</t>
  </si>
  <si>
    <t>340476</t>
  </si>
  <si>
    <t>340486</t>
  </si>
  <si>
    <t>340487</t>
  </si>
  <si>
    <t>340488</t>
  </si>
  <si>
    <t>340489</t>
  </si>
  <si>
    <t>340492</t>
  </si>
  <si>
    <t>340495</t>
  </si>
  <si>
    <t>340498</t>
  </si>
  <si>
    <t>340500</t>
  </si>
  <si>
    <t>340502</t>
  </si>
  <si>
    <t>340504</t>
  </si>
  <si>
    <t>340505</t>
  </si>
  <si>
    <t>340514</t>
  </si>
  <si>
    <t>340517</t>
  </si>
  <si>
    <t>340524</t>
  </si>
  <si>
    <t>340532</t>
  </si>
  <si>
    <t>340534</t>
  </si>
  <si>
    <t>340535</t>
  </si>
  <si>
    <t>340538</t>
  </si>
  <si>
    <t>340386</t>
  </si>
  <si>
    <t>340442</t>
  </si>
  <si>
    <t>340468</t>
  </si>
  <si>
    <t>340549</t>
  </si>
  <si>
    <t>340249</t>
  </si>
  <si>
    <t>340565</t>
  </si>
  <si>
    <t>340585</t>
  </si>
  <si>
    <t>Total UDIS</t>
  </si>
  <si>
    <t>340428</t>
  </si>
  <si>
    <t>340593</t>
  </si>
  <si>
    <t>340594</t>
  </si>
  <si>
    <t>340596</t>
  </si>
  <si>
    <t>340598</t>
  </si>
  <si>
    <t>340600</t>
  </si>
  <si>
    <t>340601</t>
  </si>
  <si>
    <t>340602</t>
  </si>
  <si>
    <t>340605</t>
  </si>
  <si>
    <t>340610</t>
  </si>
  <si>
    <t>341865</t>
  </si>
  <si>
    <t>340380</t>
  </si>
  <si>
    <t>340616</t>
  </si>
  <si>
    <t>340618</t>
  </si>
  <si>
    <t>340619</t>
  </si>
  <si>
    <t>340621</t>
  </si>
  <si>
    <t>340628</t>
  </si>
  <si>
    <t>340637</t>
  </si>
  <si>
    <t>340638</t>
  </si>
  <si>
    <t>340641</t>
  </si>
  <si>
    <t>340645</t>
  </si>
  <si>
    <t>340649</t>
  </si>
  <si>
    <t>340652</t>
  </si>
  <si>
    <t>340656</t>
  </si>
  <si>
    <t>340658</t>
  </si>
  <si>
    <t>340659</t>
  </si>
  <si>
    <t>340661</t>
  </si>
  <si>
    <t>340663</t>
  </si>
  <si>
    <t>340666</t>
  </si>
  <si>
    <t>340531</t>
  </si>
  <si>
    <t>340564</t>
  </si>
  <si>
    <t>340665</t>
  </si>
  <si>
    <t>340669</t>
  </si>
  <si>
    <t>340670</t>
  </si>
  <si>
    <t>340671</t>
  </si>
  <si>
    <t>340672</t>
  </si>
  <si>
    <t>340679</t>
  </si>
  <si>
    <t>340684</t>
  </si>
  <si>
    <t>340691</t>
  </si>
  <si>
    <t>340693</t>
  </si>
  <si>
    <t>340702</t>
  </si>
  <si>
    <t>340703</t>
  </si>
  <si>
    <t>340704</t>
  </si>
  <si>
    <t>340706</t>
  </si>
  <si>
    <t>340708</t>
  </si>
  <si>
    <t>340710</t>
  </si>
  <si>
    <t>340715</t>
  </si>
  <si>
    <t>340722</t>
  </si>
  <si>
    <t>340724</t>
  </si>
  <si>
    <t>Consecutivo / No</t>
  </si>
  <si>
    <t>340726</t>
  </si>
  <si>
    <t>340730</t>
  </si>
  <si>
    <t>340732</t>
  </si>
  <si>
    <t>340733</t>
  </si>
  <si>
    <t>340734</t>
  </si>
  <si>
    <t>340737</t>
  </si>
  <si>
    <t>340740</t>
  </si>
  <si>
    <t>340746</t>
  </si>
  <si>
    <t>340747</t>
  </si>
  <si>
    <t>340754</t>
  </si>
  <si>
    <t>340769</t>
  </si>
  <si>
    <t>340774</t>
  </si>
  <si>
    <t>340775</t>
  </si>
  <si>
    <t>340776</t>
  </si>
  <si>
    <t>340781</t>
  </si>
  <si>
    <t>340783</t>
  </si>
  <si>
    <t>340786</t>
  </si>
  <si>
    <t>340800</t>
  </si>
  <si>
    <t>340807</t>
  </si>
  <si>
    <t>340779</t>
  </si>
  <si>
    <t>340792</t>
  </si>
  <si>
    <t>340794</t>
  </si>
  <si>
    <t>340816</t>
  </si>
  <si>
    <t>340817</t>
  </si>
  <si>
    <t>340822</t>
  </si>
  <si>
    <t>340824</t>
  </si>
  <si>
    <t>340829</t>
  </si>
  <si>
    <t>340833</t>
  </si>
  <si>
    <t>340834</t>
  </si>
  <si>
    <t>340841</t>
  </si>
  <si>
    <t>340842</t>
  </si>
  <si>
    <t>340844</t>
  </si>
  <si>
    <t>340846</t>
  </si>
  <si>
    <t>340850</t>
  </si>
  <si>
    <t>340412</t>
  </si>
  <si>
    <t>340810</t>
  </si>
  <si>
    <t>340812</t>
  </si>
  <si>
    <t>340832</t>
  </si>
  <si>
    <t>340853</t>
  </si>
  <si>
    <t>340855</t>
  </si>
  <si>
    <t>340857</t>
  </si>
  <si>
    <t>340858</t>
  </si>
  <si>
    <t>340864</t>
  </si>
  <si>
    <t>340866</t>
  </si>
  <si>
    <t>340874</t>
  </si>
  <si>
    <t>340890</t>
  </si>
  <si>
    <t>340892</t>
  </si>
  <si>
    <t>340893</t>
  </si>
  <si>
    <t>341901</t>
  </si>
  <si>
    <t>340876</t>
  </si>
  <si>
    <t>340894</t>
  </si>
  <si>
    <t>340910</t>
  </si>
  <si>
    <t>340930</t>
  </si>
  <si>
    <t>340932</t>
  </si>
  <si>
    <t>340938</t>
  </si>
  <si>
    <t>340939</t>
  </si>
  <si>
    <t>340951</t>
  </si>
  <si>
    <t>340962</t>
  </si>
  <si>
    <t>340963</t>
  </si>
  <si>
    <t>340969</t>
  </si>
  <si>
    <t>340852</t>
  </si>
  <si>
    <t>Ejecución Convenio Judicial. Inscripción de Embargo</t>
  </si>
  <si>
    <t>340921</t>
  </si>
  <si>
    <t>340973</t>
  </si>
  <si>
    <t>340974</t>
  </si>
  <si>
    <t>340975</t>
  </si>
  <si>
    <t>340977</t>
  </si>
  <si>
    <t>340978</t>
  </si>
  <si>
    <t>340980</t>
  </si>
  <si>
    <t>340728</t>
  </si>
  <si>
    <t>340870</t>
  </si>
  <si>
    <t>340889</t>
  </si>
  <si>
    <t>340904</t>
  </si>
  <si>
    <t>340920</t>
  </si>
  <si>
    <t>340956</t>
  </si>
  <si>
    <t>340971</t>
  </si>
  <si>
    <t>340979</t>
  </si>
  <si>
    <t>340981</t>
  </si>
  <si>
    <t>340987</t>
  </si>
  <si>
    <t>340989</t>
  </si>
  <si>
    <t>340990</t>
  </si>
  <si>
    <t>340991</t>
  </si>
  <si>
    <t>340992</t>
  </si>
  <si>
    <t>340993</t>
  </si>
  <si>
    <t>340995</t>
  </si>
  <si>
    <t>340542</t>
  </si>
  <si>
    <t>340766</t>
  </si>
  <si>
    <t>340856</t>
  </si>
  <si>
    <t>340897</t>
  </si>
  <si>
    <t>340982</t>
  </si>
  <si>
    <t>340983</t>
  </si>
  <si>
    <t>340984</t>
  </si>
  <si>
    <t>340985</t>
  </si>
  <si>
    <t>340986</t>
  </si>
  <si>
    <t>340996</t>
  </si>
  <si>
    <t>340997</t>
  </si>
  <si>
    <t>341000</t>
  </si>
  <si>
    <t>341001</t>
  </si>
  <si>
    <t>341003</t>
  </si>
  <si>
    <t>341014</t>
  </si>
  <si>
    <t>341015</t>
  </si>
  <si>
    <t>341018</t>
  </si>
  <si>
    <t>340970</t>
  </si>
  <si>
    <t>341012</t>
  </si>
  <si>
    <t>341024</t>
  </si>
  <si>
    <t>341025</t>
  </si>
  <si>
    <t>341032</t>
  </si>
  <si>
    <t>341037</t>
  </si>
  <si>
    <t>341040</t>
  </si>
  <si>
    <t>341046</t>
  </si>
  <si>
    <t>341051</t>
  </si>
  <si>
    <t>341059</t>
  </si>
  <si>
    <t>341061</t>
  </si>
  <si>
    <t>341063</t>
  </si>
  <si>
    <t>341064</t>
  </si>
  <si>
    <t>341065</t>
  </si>
  <si>
    <t>341831</t>
  </si>
  <si>
    <t>Jurisdicción Voluntaria. Devolución de Exhorto Sin Diligenciar</t>
  </si>
  <si>
    <t>340999</t>
  </si>
  <si>
    <t>341019</t>
  </si>
  <si>
    <t>341048</t>
  </si>
  <si>
    <t>341049</t>
  </si>
  <si>
    <t>341050</t>
  </si>
  <si>
    <t>341066</t>
  </si>
  <si>
    <t>341069</t>
  </si>
  <si>
    <t>341070</t>
  </si>
  <si>
    <t>341072</t>
  </si>
  <si>
    <t>341075</t>
  </si>
  <si>
    <t>341076</t>
  </si>
  <si>
    <t>341077</t>
  </si>
  <si>
    <t>341078</t>
  </si>
  <si>
    <t>341079</t>
  </si>
  <si>
    <t>340954</t>
  </si>
  <si>
    <t>340988</t>
  </si>
  <si>
    <t>341007</t>
  </si>
  <si>
    <t>341023</t>
  </si>
  <si>
    <t>341034</t>
  </si>
  <si>
    <t>341067</t>
  </si>
  <si>
    <t>341071</t>
  </si>
  <si>
    <t>341086</t>
  </si>
  <si>
    <t>341087</t>
  </si>
  <si>
    <t>341088</t>
  </si>
  <si>
    <t>341090</t>
  </si>
  <si>
    <t>341091</t>
  </si>
  <si>
    <t>341092</t>
  </si>
  <si>
    <t>341093</t>
  </si>
  <si>
    <t>341094</t>
  </si>
  <si>
    <t>341095</t>
  </si>
  <si>
    <t>341956</t>
  </si>
  <si>
    <t>341074</t>
  </si>
  <si>
    <t>341096</t>
  </si>
  <si>
    <t>341101</t>
  </si>
  <si>
    <t>341102</t>
  </si>
  <si>
    <t>Ejecución De Sentencia. Adjudicación Directa</t>
  </si>
  <si>
    <t>341080</t>
  </si>
  <si>
    <t>341089</t>
  </si>
  <si>
    <t>341098</t>
  </si>
  <si>
    <t>341104</t>
  </si>
  <si>
    <t>341106</t>
  </si>
  <si>
    <t>341108</t>
  </si>
  <si>
    <t>341109</t>
  </si>
  <si>
    <t>341111</t>
  </si>
  <si>
    <t>341112</t>
  </si>
  <si>
    <t>341113</t>
  </si>
  <si>
    <t>341116</t>
  </si>
  <si>
    <t>341117</t>
  </si>
  <si>
    <t>341119</t>
  </si>
  <si>
    <t>341008</t>
  </si>
  <si>
    <t>341073</t>
  </si>
  <si>
    <t>341100</t>
  </si>
  <si>
    <t>341103</t>
  </si>
  <si>
    <t>341105</t>
  </si>
  <si>
    <t>341114</t>
  </si>
  <si>
    <t>341123</t>
  </si>
  <si>
    <t>341124</t>
  </si>
  <si>
    <t>341125</t>
  </si>
  <si>
    <t>Jurisdicción Voluntaria. Devolución de Exhorto Diligenciado</t>
  </si>
  <si>
    <t>341121</t>
  </si>
  <si>
    <t>341122</t>
  </si>
  <si>
    <t>341127</t>
  </si>
  <si>
    <t>341128</t>
  </si>
  <si>
    <t>341129</t>
  </si>
  <si>
    <t>341131</t>
  </si>
  <si>
    <t>341132</t>
  </si>
  <si>
    <t>340591</t>
  </si>
  <si>
    <t>341126</t>
  </si>
  <si>
    <t>341130</t>
  </si>
  <si>
    <t>341133</t>
  </si>
  <si>
    <t>341134</t>
  </si>
  <si>
    <t>341135</t>
  </si>
  <si>
    <t>341137</t>
  </si>
  <si>
    <t>341138</t>
  </si>
  <si>
    <t>341139</t>
  </si>
  <si>
    <t>341140</t>
  </si>
  <si>
    <t>341142</t>
  </si>
  <si>
    <t>341143</t>
  </si>
  <si>
    <t>341144</t>
  </si>
  <si>
    <t>341145</t>
  </si>
  <si>
    <t>341146</t>
  </si>
  <si>
    <t>341147</t>
  </si>
  <si>
    <t>341148</t>
  </si>
  <si>
    <t>340551</t>
  </si>
  <si>
    <t>341118</t>
  </si>
  <si>
    <t>341150</t>
  </si>
  <si>
    <t>341152</t>
  </si>
  <si>
    <t>341154</t>
  </si>
  <si>
    <t>341155</t>
  </si>
  <si>
    <t>341157</t>
  </si>
  <si>
    <t>341159</t>
  </si>
  <si>
    <t>341160</t>
  </si>
  <si>
    <t>341162</t>
  </si>
  <si>
    <t>341163</t>
  </si>
  <si>
    <t>341164</t>
  </si>
  <si>
    <t>341165</t>
  </si>
  <si>
    <t>341166</t>
  </si>
  <si>
    <t>341099</t>
  </si>
  <si>
    <t>341151</t>
  </si>
  <si>
    <t>341153</t>
  </si>
  <si>
    <t>341167</t>
  </si>
  <si>
    <t>341168</t>
  </si>
  <si>
    <t>341169</t>
  </si>
  <si>
    <t>341171</t>
  </si>
  <si>
    <t>341172</t>
  </si>
  <si>
    <t>341173</t>
  </si>
  <si>
    <t>341174</t>
  </si>
  <si>
    <t>341175</t>
  </si>
  <si>
    <t>341177</t>
  </si>
  <si>
    <t>341156</t>
  </si>
  <si>
    <t>341161</t>
  </si>
  <si>
    <t>341179</t>
  </si>
  <si>
    <t>341181</t>
  </si>
  <si>
    <t>341183</t>
  </si>
  <si>
    <t>341184</t>
  </si>
  <si>
    <t>341185</t>
  </si>
  <si>
    <t>341186</t>
  </si>
  <si>
    <t>341187</t>
  </si>
  <si>
    <t>341188</t>
  </si>
  <si>
    <t>341170</t>
  </si>
  <si>
    <t>341182</t>
  </si>
  <si>
    <t>341190</t>
  </si>
  <si>
    <t>341194</t>
  </si>
  <si>
    <t>341195</t>
  </si>
  <si>
    <t>341196</t>
  </si>
  <si>
    <t>341198</t>
  </si>
  <si>
    <t>341200</t>
  </si>
  <si>
    <t>341201</t>
  </si>
  <si>
    <t>Jurisdicción Voluntaria. Notificación de JV</t>
  </si>
  <si>
    <t>341191</t>
  </si>
  <si>
    <t>341192</t>
  </si>
  <si>
    <t>341204</t>
  </si>
  <si>
    <t>341205</t>
  </si>
  <si>
    <t>341206</t>
  </si>
  <si>
    <t>341207</t>
  </si>
  <si>
    <t>341202</t>
  </si>
  <si>
    <t>341203</t>
  </si>
  <si>
    <t>341208</t>
  </si>
  <si>
    <t>341209</t>
  </si>
  <si>
    <t>341222</t>
  </si>
  <si>
    <t>341223</t>
  </si>
  <si>
    <t>341224</t>
  </si>
  <si>
    <t>341225</t>
  </si>
  <si>
    <t>341226</t>
  </si>
  <si>
    <t>341227</t>
  </si>
  <si>
    <t>341228</t>
  </si>
  <si>
    <t>341229</t>
  </si>
  <si>
    <t>341231</t>
  </si>
  <si>
    <t>341232</t>
  </si>
  <si>
    <t>341233</t>
  </si>
  <si>
    <t>341856</t>
  </si>
  <si>
    <t>Jurisdicción Voluntaria. Se gira exhorto nuevo domicilio</t>
  </si>
  <si>
    <t>341083</t>
  </si>
  <si>
    <t>341218</t>
  </si>
  <si>
    <t>341220</t>
  </si>
  <si>
    <t>341234</t>
  </si>
  <si>
    <t>341237</t>
  </si>
  <si>
    <t>341238</t>
  </si>
  <si>
    <t>341239</t>
  </si>
  <si>
    <t>341216</t>
  </si>
  <si>
    <t>341236</t>
  </si>
  <si>
    <t>341240</t>
  </si>
  <si>
    <t>341241</t>
  </si>
  <si>
    <t>341243</t>
  </si>
  <si>
    <t>341244</t>
  </si>
  <si>
    <t>341245</t>
  </si>
  <si>
    <t>341246</t>
  </si>
  <si>
    <t>340582</t>
  </si>
  <si>
    <t>341253</t>
  </si>
  <si>
    <t>341254</t>
  </si>
  <si>
    <t>341255</t>
  </si>
  <si>
    <t>341258</t>
  </si>
  <si>
    <t>341259</t>
  </si>
  <si>
    <t>341260</t>
  </si>
  <si>
    <t>341261</t>
  </si>
  <si>
    <t>341197</t>
  </si>
  <si>
    <t>341250</t>
  </si>
  <si>
    <t>341263</t>
  </si>
  <si>
    <t>341264</t>
  </si>
  <si>
    <t>341265</t>
  </si>
  <si>
    <t>341267</t>
  </si>
  <si>
    <t>341268</t>
  </si>
  <si>
    <t>341269</t>
  </si>
  <si>
    <t>341270</t>
  </si>
  <si>
    <t>341272</t>
  </si>
  <si>
    <t>341273</t>
  </si>
  <si>
    <t>341274</t>
  </si>
  <si>
    <t>341276</t>
  </si>
  <si>
    <t>340530</t>
  </si>
  <si>
    <t>341262</t>
  </si>
  <si>
    <t>341266</t>
  </si>
  <si>
    <t>341281</t>
  </si>
  <si>
    <t>341282</t>
  </si>
  <si>
    <t>341283</t>
  </si>
  <si>
    <t>341284</t>
  </si>
  <si>
    <t>341285</t>
  </si>
  <si>
    <t>341287</t>
  </si>
  <si>
    <t>341290</t>
  </si>
  <si>
    <t>341257</t>
  </si>
  <si>
    <t>341275</t>
  </si>
  <si>
    <t>341280</t>
  </si>
  <si>
    <t>341288</t>
  </si>
  <si>
    <t>341291</t>
  </si>
  <si>
    <t>341293</t>
  </si>
  <si>
    <t>341294</t>
  </si>
  <si>
    <t>341296</t>
  </si>
  <si>
    <t>341297</t>
  </si>
  <si>
    <t>341298</t>
  </si>
  <si>
    <t>341302</t>
  </si>
  <si>
    <t>341303</t>
  </si>
  <si>
    <t>341304</t>
  </si>
  <si>
    <t>35078</t>
  </si>
  <si>
    <t>Ejecución Convenio De Mediación. Presentación de Incidente de Liquidación</t>
  </si>
  <si>
    <t>341292</t>
  </si>
  <si>
    <t>341301</t>
  </si>
  <si>
    <t>341306</t>
  </si>
  <si>
    <t>341307</t>
  </si>
  <si>
    <t>341308</t>
  </si>
  <si>
    <t>341309</t>
  </si>
  <si>
    <t>341311</t>
  </si>
  <si>
    <t>341312</t>
  </si>
  <si>
    <t>341314</t>
  </si>
  <si>
    <t>Etapa Procesal</t>
  </si>
  <si>
    <t>Judicial Stage</t>
  </si>
  <si>
    <t>Tiempo de Recuperacion Adjudicacion/ Remaing Term to Reo</t>
  </si>
  <si>
    <t>Tiempo de Recuperacion Posesion/ Remaing Term to Posesion</t>
  </si>
  <si>
    <t>Mediation agreement. Signed</t>
  </si>
  <si>
    <t>-</t>
  </si>
  <si>
    <t>Mediation agreement. Agreement execution</t>
  </si>
  <si>
    <t>Mediation agreement. Summon / requirement</t>
  </si>
  <si>
    <t xml:space="preserve">Judicial agreement approved </t>
  </si>
  <si>
    <t>Execution of judicial agreement. Request</t>
  </si>
  <si>
    <t>Judicial agreement filed in Court</t>
  </si>
  <si>
    <t>Mediation agreement. Registered</t>
  </si>
  <si>
    <t>Dación Judicial</t>
  </si>
  <si>
    <t>Mediation agreement. Filing of the interlocutory proceeding</t>
  </si>
  <si>
    <t>Mediation agreement. Resolution of the interlocutory proceeding</t>
  </si>
  <si>
    <t>Appeal</t>
  </si>
  <si>
    <t>Execution of judicial agreement. Seizure registration</t>
  </si>
  <si>
    <t>Mediation agreement. Valuation</t>
  </si>
  <si>
    <t>Judicial payment in kind</t>
  </si>
  <si>
    <t>Execution of judicial agreement. Resolution of the interlocutory proceeding</t>
  </si>
  <si>
    <t>Al corriente</t>
  </si>
  <si>
    <t>Adjudicación</t>
  </si>
  <si>
    <t>Lawsuit filing pending. Non-existing Testimony</t>
  </si>
  <si>
    <t xml:space="preserve">Voluntary jurisdiction. Filing </t>
  </si>
  <si>
    <t>Arrears</t>
  </si>
  <si>
    <t>Evidentiary hearing and closing arguments</t>
  </si>
  <si>
    <t>Transfer notice. Reception of notice act</t>
  </si>
  <si>
    <t>Current</t>
  </si>
  <si>
    <t xml:space="preserve"> Judgement Enforcement . Request</t>
  </si>
  <si>
    <t xml:space="preserve">Summon. Return of reasoned exhort for summon not executed. </t>
  </si>
  <si>
    <t xml:space="preserve">Client passed away </t>
  </si>
  <si>
    <t>File in process of return</t>
  </si>
  <si>
    <t xml:space="preserve"> Judgement Enforcement. Resolution of the interlocutory proceeding</t>
  </si>
  <si>
    <t>Voluntary jurisdiction. Exhort ordered</t>
  </si>
  <si>
    <t>Voluntary jurisdiction. Issuance of certified copies.</t>
  </si>
  <si>
    <t>Summon. Order for localization</t>
  </si>
  <si>
    <t xml:space="preserve">Unfavorable judgement.  Dictated </t>
  </si>
  <si>
    <t xml:space="preserve"> Judgement Enforcement. Valuation</t>
  </si>
  <si>
    <t xml:space="preserve"> Judgement Enforcement. Lien certificate/encumbrance certificate</t>
  </si>
  <si>
    <t>Summon. Return  of  exhort  for summon not executed</t>
  </si>
  <si>
    <t>Lawsuit filing pending. Testimony request</t>
  </si>
  <si>
    <t>Lawsuit Filing. Accepted resolution</t>
  </si>
  <si>
    <t>Favourable sentence executed/Writ of execution</t>
  </si>
  <si>
    <t>Summon. Effective summon by court official</t>
  </si>
  <si>
    <t xml:space="preserve"> Judgement Enforcement. Filing of the interlocutory proceeding</t>
  </si>
  <si>
    <t>Lawsuit Filing. Lawsuit Filed.</t>
  </si>
  <si>
    <t>Lawsuit filing pending. File delivery for lawsuit/complaint drafting</t>
  </si>
  <si>
    <t>Summon. Authority resolution with a new adress for summon</t>
  </si>
  <si>
    <t>Summon. Exhort ordered for summon</t>
  </si>
  <si>
    <t>Indirect Appeal</t>
  </si>
  <si>
    <t>Voluntary jurisdiction. Voluntary jurisdiction notice</t>
  </si>
  <si>
    <t>Voluntary jurisdiction.  Reasoned exhort returned  without diligence</t>
  </si>
  <si>
    <t xml:space="preserve">Foreclosure </t>
  </si>
  <si>
    <t>Summon. Effective summon by edicts</t>
  </si>
  <si>
    <t>Default</t>
  </si>
  <si>
    <t>Summon. Exhort ordered for  summon with a new adress</t>
  </si>
  <si>
    <t>Favourable sentence dictated</t>
  </si>
  <si>
    <t>Schedule of sentence hearing</t>
  </si>
  <si>
    <t xml:space="preserve"> Judgement Enforcement. Seizure registration</t>
  </si>
  <si>
    <t>Voluntary jurisdiction. Tracking notices/ Localization notices</t>
  </si>
  <si>
    <t>Execution of judicial agreement. lien certificate/encumbrance certificate</t>
  </si>
  <si>
    <t>Property identification</t>
  </si>
  <si>
    <t>Execution of judicial agreement. Valuation</t>
  </si>
  <si>
    <t>Summon. Habilitation of  days and hours</t>
  </si>
  <si>
    <t>Response to the claim and/or counterclaim</t>
  </si>
  <si>
    <t>Voluntary jurisdiction. Return of  executed exhort</t>
  </si>
  <si>
    <t xml:space="preserve"> Judgement Enforcement. First auction hearing</t>
  </si>
  <si>
    <t>Summon. Appointment for summon</t>
  </si>
  <si>
    <t>Withdrawal</t>
  </si>
  <si>
    <t>Search in the Judicial Archives</t>
  </si>
  <si>
    <t>Execution of judicial agreement.Filing of the interlocutory proceeding</t>
  </si>
  <si>
    <t>File returned to Court and parties notified</t>
  </si>
  <si>
    <t>Enforcement of Judgement. Direct foreclosure</t>
  </si>
  <si>
    <t xml:space="preserve">Defence arguments presented </t>
  </si>
  <si>
    <t>Lawsuit Filing. Dismissed</t>
  </si>
  <si>
    <t xml:space="preserve">Voluntary jurisdiction. Exhort ordered for a new address. </t>
  </si>
  <si>
    <t xml:space="preserve"> Unfavorable judgement. Final</t>
  </si>
  <si>
    <t>Lawsuit filing pending. Account Certificate</t>
  </si>
  <si>
    <t xml:space="preserve"> Appeal against judgement. Second instance</t>
  </si>
  <si>
    <t>Voluntary jurisdiction.  Exhort returned without diligence</t>
  </si>
  <si>
    <t>341221</t>
  </si>
  <si>
    <t>341278</t>
  </si>
  <si>
    <t>341295</t>
  </si>
  <si>
    <t>341317</t>
  </si>
  <si>
    <t>341319</t>
  </si>
  <si>
    <t>341320</t>
  </si>
  <si>
    <t>341321</t>
  </si>
  <si>
    <t>341322</t>
  </si>
  <si>
    <t>Caducidad decretada</t>
  </si>
  <si>
    <t>Prescribed action ordered</t>
  </si>
  <si>
    <t>Jurisdicción Voluntaria. Notificación por edictos</t>
  </si>
  <si>
    <t>Voluntary jurisdiction. Notice by edicts</t>
  </si>
  <si>
    <t>Amparo Directo. Presentación de Demanda</t>
  </si>
  <si>
    <t xml:space="preserve">Direct Appeal. Direct Appeal Lawsuit filing </t>
  </si>
  <si>
    <t>341315</t>
  </si>
  <si>
    <t>341316</t>
  </si>
  <si>
    <t>341323</t>
  </si>
  <si>
    <t>341324</t>
  </si>
  <si>
    <t>341325</t>
  </si>
  <si>
    <t>341326</t>
  </si>
  <si>
    <t>341327</t>
  </si>
  <si>
    <t>341328</t>
  </si>
  <si>
    <t>341329</t>
  </si>
  <si>
    <t>341330</t>
  </si>
  <si>
    <t>341331</t>
  </si>
  <si>
    <t>341230</t>
  </si>
  <si>
    <t>341332</t>
  </si>
  <si>
    <t>341337</t>
  </si>
  <si>
    <t>341339</t>
  </si>
  <si>
    <t>341340</t>
  </si>
  <si>
    <t>341345</t>
  </si>
  <si>
    <t>341348</t>
  </si>
  <si>
    <t>Ejecución Convenio De Mediación. Certificado de gravamen</t>
  </si>
  <si>
    <t>Mediation agreement. lien certificate/encumbrance certificate</t>
  </si>
  <si>
    <t>341017</t>
  </si>
  <si>
    <t>341335</t>
  </si>
  <si>
    <t>341344</t>
  </si>
  <si>
    <t>341353</t>
  </si>
  <si>
    <t>341354</t>
  </si>
  <si>
    <t>341356</t>
  </si>
  <si>
    <t>341360</t>
  </si>
  <si>
    <t>341362</t>
  </si>
  <si>
    <t>Ejecución  De Sentencia. Adjudicación por Tercero</t>
  </si>
  <si>
    <t xml:space="preserve"> Judgement Enforcement. Third party foreclosure</t>
  </si>
  <si>
    <t>Jurisdicción Voluntaria. Conclusión de J.V.</t>
  </si>
  <si>
    <t>Voluntary jurisdiction. Termination of voluntary  jurisdiction</t>
  </si>
  <si>
    <t>340547</t>
  </si>
  <si>
    <t>341300</t>
  </si>
  <si>
    <t>341361</t>
  </si>
  <si>
    <t>341366</t>
  </si>
  <si>
    <t>341367</t>
  </si>
  <si>
    <t>341368</t>
  </si>
  <si>
    <t>341371</t>
  </si>
  <si>
    <t>341374</t>
  </si>
  <si>
    <t>341377</t>
  </si>
  <si>
    <t>341381</t>
  </si>
  <si>
    <t>Sentencia en Contra. Apelación</t>
  </si>
  <si>
    <t>Unfavorable judgement. Appeal</t>
  </si>
  <si>
    <t>341365</t>
  </si>
  <si>
    <t>341379</t>
  </si>
  <si>
    <t>341386</t>
  </si>
  <si>
    <t>341387</t>
  </si>
  <si>
    <t>341389</t>
  </si>
  <si>
    <t>341390</t>
  </si>
  <si>
    <t>341392</t>
  </si>
  <si>
    <t>Emplazamiento. Se ordena Emplazamiento por edictos</t>
  </si>
  <si>
    <t>Summon. Order to summon by edicts</t>
  </si>
  <si>
    <t>341249</t>
  </si>
  <si>
    <t>341372</t>
  </si>
  <si>
    <t>341382</t>
  </si>
  <si>
    <t>341397</t>
  </si>
  <si>
    <t>341405</t>
  </si>
  <si>
    <t>341407</t>
  </si>
  <si>
    <t>341408</t>
  </si>
  <si>
    <t>341409</t>
  </si>
  <si>
    <t>341967</t>
  </si>
  <si>
    <t>Ejecución De Sentencia. Aprobación de remate</t>
  </si>
  <si>
    <t xml:space="preserve"> Judgement Enforcement.  Auction approved</t>
  </si>
  <si>
    <t>Ejecución Convenio Judicial. Tercera Almoneda</t>
  </si>
  <si>
    <t>Execution of judicial agreement. Third auction hearing</t>
  </si>
  <si>
    <t>Ejecución De Sentencia. Adjudicación por tercero firme</t>
  </si>
  <si>
    <t>Enforcement of Judgement.Definitive third party foreclosure</t>
  </si>
  <si>
    <t>Posesión. Solicitud al juez</t>
  </si>
  <si>
    <t>Possession. Request to judge</t>
  </si>
  <si>
    <t>341413</t>
  </si>
  <si>
    <t>341876</t>
  </si>
  <si>
    <t>341950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</si>
</sst>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43" formatCode="_-* #,##0.00_-;\-* #,##0.00_-;_-* &quot;-&quot;??_-;_-@_-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_-* #,##0.00\ &quot;€&quot;_-;\-* #,##0.00\ &quot;€&quot;_-;_-* &quot;-&quot;??\ &quot;€&quot;_-;_-@_-"/>
    <numFmt numFmtId="168" formatCode="[$-10C0A]#,##0.00;\(#,##0.00\)"/>
    <numFmt numFmtId="169" formatCode="[$-10409]#,##0.00;\(#,##0.00\)"/>
    <numFmt numFmtId="170" formatCode="[$-10C0A]#,##0;\(#,##0\)"/>
    <numFmt numFmtId="171" formatCode="[$-10409]0.00%"/>
    <numFmt numFmtId="172" formatCode="[$-10409]#,##0;\(#,##0\)"/>
    <numFmt numFmtId="173" formatCode="#,##0.000000000000"/>
    <numFmt numFmtId="174" formatCode="0.000000"/>
    <numFmt numFmtId="175" formatCode="0.000000%"/>
    <numFmt numFmtId="176" formatCode="_-[$$-80A]* #,##0.00_-;\-[$$-80A]* #,##0.00_-;_-[$$-80A]* &quot;-&quot;??_-;_-@_-"/>
    <numFmt numFmtId="178" formatCode="#,##0.00000000000"/>
    <numFmt numFmtId="179" formatCode="#,##0.000000000"/>
    <numFmt numFmtId="180" formatCode="dd\/mm\/yyyy"/>
    <numFmt numFmtId="181" formatCode="_-* #,##0.0000_-;\-* #,##0.0000_-;_-* &quot;-&quot;??_-;_-@_-"/>
    <numFmt numFmtId="182" formatCode="#,##0.00000000"/>
    <numFmt numFmtId="183" formatCode="#,##0.0000000"/>
    <numFmt numFmtId="184" formatCode="#,##0.0"/>
    <numFmt numFmtId="188" formatCode="mm\/dd\/yyyy"/>
  </numFmts>
  <fonts count="104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name val="Calibri"/>
      <family val="2"/>
    </font>
    <font>
      <sz val="11"/>
      <color rgb="FF000000"/>
      <name val="Calibri"/>
      <family val="2"/>
      <scheme val="minor"/>
    </font>
    <font>
      <b/>
      <sz val="10"/>
      <color rgb="FF000000"/>
      <name val="Arial"/>
      <family val="2"/>
    </font>
    <font>
      <b/>
      <sz val="11"/>
      <color theme="0"/>
      <name val="Calibri"/>
      <family val="2"/>
    </font>
    <font>
      <b/>
      <sz val="11"/>
      <name val="Calibri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sz val="10"/>
      <color rgb="FFFFFFFF"/>
      <name val="Arial"/>
      <family val="2"/>
    </font>
    <font>
      <b/>
      <sz val="9"/>
      <color theme="0"/>
      <name val="Arial"/>
      <family val="2"/>
    </font>
    <font>
      <sz val="9"/>
      <color rgb="FF000000"/>
      <name val="Arial"/>
      <family val="2"/>
    </font>
    <font>
      <b/>
      <sz val="10"/>
      <color theme="0"/>
      <name val="Arial"/>
      <family val="2"/>
    </font>
    <font>
      <b/>
      <sz val="9"/>
      <color rgb="FFFFFFFF"/>
      <name val="Arial"/>
      <family val="2"/>
    </font>
    <font>
      <sz val="9"/>
      <color rgb="FFFFFFFF"/>
      <name val="Arial"/>
      <family val="2"/>
    </font>
    <font>
      <sz val="9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b/>
      <i/>
      <sz val="10"/>
      <name val="Arial"/>
      <family val="2"/>
    </font>
    <font>
      <b/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</font>
    <font>
      <b/>
      <sz val="11"/>
      <name val="Calibri"/>
      <family val="2"/>
      <scheme val="minor"/>
    </font>
    <font>
      <sz val="11"/>
      <color indexed="8"/>
      <name val="Calibri"/>
      <family val="2"/>
    </font>
    <font>
      <sz val="8"/>
      <name val="Calibri"/>
      <family val="2"/>
    </font>
    <font>
      <sz val="8"/>
      <color rgb="FF000000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sz val="11"/>
      <color rgb="FFFF0000"/>
      <name val="Calibri"/>
      <family val="2"/>
      <scheme val="minor"/>
    </font>
    <font>
      <b/>
      <sz val="9"/>
      <name val="Calibri"/>
      <family val="2"/>
    </font>
    <font>
      <b/>
      <sz val="11"/>
      <color rgb="FFFF0000"/>
      <name val="Calibri"/>
      <family val="2"/>
      <scheme val="minor"/>
    </font>
    <font>
      <sz val="10"/>
      <color rgb="FF00000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9"/>
      <color rgb="FF000000"/>
      <name val="Arial"/>
      <family val="2"/>
    </font>
    <font>
      <sz val="10"/>
      <color rgb="FF000000"/>
      <name val="Arial"/>
      <family val="2"/>
    </font>
    <font>
      <sz val="12"/>
      <color theme="1"/>
      <name val="Calibri"/>
      <family val="2"/>
      <scheme val="minor"/>
    </font>
    <font>
      <sz val="10"/>
      <color indexed="8"/>
      <name val="Arial"/>
      <family val="2"/>
    </font>
    <font>
      <sz val="9"/>
      <name val="Calibri"/>
      <family val="2"/>
    </font>
    <font>
      <sz val="12"/>
      <name val="Calibri"/>
      <family val="2"/>
    </font>
    <font>
      <sz val="10"/>
      <name val="Arial"/>
      <family val="2"/>
    </font>
    <font>
      <b/>
      <sz val="7"/>
      <color rgb="FFFFFFFF"/>
      <name val="Arial"/>
      <family val="2"/>
    </font>
    <font>
      <sz val="10"/>
      <color rgb="FF000000"/>
      <name val="Arial"/>
      <family val="2"/>
    </font>
    <font>
      <sz val="10"/>
      <name val="Helv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7"/>
      <color rgb="FF000000"/>
      <name val="Arial"/>
      <family val="2"/>
    </font>
    <font>
      <sz val="10"/>
      <color rgb="FF000000"/>
      <name val="Arial"/>
      <family val="2"/>
    </font>
    <font>
      <sz val="6"/>
      <color rgb="FF000000"/>
      <name val="Arial"/>
      <family val="2"/>
    </font>
    <font>
      <b/>
      <sz val="8"/>
      <color rgb="FF000000"/>
      <name val="Arial"/>
      <family val="2"/>
    </font>
    <font>
      <b/>
      <sz val="7"/>
      <color indexed="9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3"/>
        <bgColor rgb="FF293352"/>
      </patternFill>
    </fill>
    <fill>
      <patternFill patternType="solid">
        <fgColor theme="4" tint="0.79998168889431442"/>
        <bgColor rgb="FFE8E8E8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E8E8E8"/>
      </patternFill>
    </fill>
    <fill>
      <patternFill patternType="solid">
        <fgColor theme="3"/>
        <bgColor rgb="FFE8E8E8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indexed="9"/>
        <bgColor indexed="9"/>
      </patternFill>
    </fill>
    <fill>
      <patternFill patternType="solid">
        <fgColor rgb="FFF0F0F4"/>
        <bgColor rgb="FFFFFFFF"/>
      </patternFill>
    </fill>
    <fill>
      <patternFill patternType="solid">
        <fgColor rgb="FF1E3B5A"/>
        <bgColor rgb="FFFFFFFF"/>
      </patternFill>
    </fill>
    <fill>
      <patternFill patternType="solid">
        <fgColor theme="4" tint="-0.249977111117893"/>
        <bgColor rgb="FFFFFFFF"/>
      </patternFill>
    </fill>
    <fill>
      <patternFill patternType="solid">
        <fgColor theme="4" tint="-0.249977111117893"/>
        <bgColor indexed="9"/>
      </patternFill>
    </fill>
  </fills>
  <borders count="31">
    <border>
      <left/>
      <right/>
      <top/>
      <bottom/>
      <diagonal/>
    </border>
    <border>
      <left/>
      <right/>
      <top/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 style="thin">
        <color rgb="FFD3D3D3"/>
      </bottom>
      <diagonal/>
    </border>
    <border>
      <left/>
      <right/>
      <top style="thin">
        <color auto="1"/>
      </top>
      <bottom/>
      <diagonal/>
    </border>
    <border>
      <left/>
      <right style="thin">
        <color indexed="31"/>
      </right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indexed="64"/>
      </right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</borders>
  <cellStyleXfs count="842">
    <xf numFmtId="0" fontId="0" fillId="0" borderId="0"/>
    <xf numFmtId="166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49" fillId="0" borderId="0"/>
    <xf numFmtId="0" fontId="45" fillId="0" borderId="0"/>
    <xf numFmtId="0" fontId="49" fillId="0" borderId="0"/>
    <xf numFmtId="166" fontId="66" fillId="0" borderId="0" applyFont="0" applyFill="0" applyBorder="0" applyAlignment="0" applyProtection="0"/>
    <xf numFmtId="167" fontId="45" fillId="0" borderId="0" applyFont="0" applyFill="0" applyBorder="0" applyAlignment="0" applyProtection="0"/>
    <xf numFmtId="0" fontId="45" fillId="0" borderId="0"/>
    <xf numFmtId="166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49" fillId="0" borderId="0">
      <alignment vertical="top"/>
    </xf>
    <xf numFmtId="0" fontId="49" fillId="0" borderId="0"/>
    <xf numFmtId="166" fontId="66" fillId="0" borderId="0" applyFont="0" applyFill="0" applyBorder="0" applyAlignment="0" applyProtection="0"/>
    <xf numFmtId="166" fontId="66" fillId="0" borderId="0" applyFont="0" applyFill="0" applyBorder="0" applyAlignment="0" applyProtection="0"/>
    <xf numFmtId="166" fontId="66" fillId="0" borderId="0" applyFont="0" applyFill="0" applyBorder="0" applyAlignment="0" applyProtection="0"/>
    <xf numFmtId="0" fontId="45" fillId="0" borderId="0"/>
    <xf numFmtId="0" fontId="45" fillId="0" borderId="0"/>
    <xf numFmtId="0" fontId="71" fillId="0" borderId="0"/>
    <xf numFmtId="0" fontId="51" fillId="0" borderId="0"/>
    <xf numFmtId="0" fontId="43" fillId="0" borderId="0"/>
    <xf numFmtId="165" fontId="43" fillId="0" borderId="0" applyFont="0" applyFill="0" applyBorder="0" applyAlignment="0" applyProtection="0"/>
    <xf numFmtId="0" fontId="42" fillId="0" borderId="0"/>
    <xf numFmtId="166" fontId="42" fillId="0" borderId="0" applyFont="0" applyFill="0" applyBorder="0" applyAlignment="0" applyProtection="0"/>
    <xf numFmtId="0" fontId="41" fillId="0" borderId="0"/>
    <xf numFmtId="0" fontId="74" fillId="0" borderId="0"/>
    <xf numFmtId="0" fontId="49" fillId="0" borderId="0"/>
    <xf numFmtId="0" fontId="40" fillId="0" borderId="0"/>
    <xf numFmtId="0" fontId="55" fillId="0" borderId="0"/>
    <xf numFmtId="0" fontId="75" fillId="0" borderId="0"/>
    <xf numFmtId="166" fontId="75" fillId="0" borderId="0" applyFont="0" applyFill="0" applyBorder="0" applyAlignment="0" applyProtection="0"/>
    <xf numFmtId="0" fontId="39" fillId="0" borderId="0"/>
    <xf numFmtId="0" fontId="38" fillId="0" borderId="0"/>
    <xf numFmtId="0" fontId="37" fillId="0" borderId="0"/>
    <xf numFmtId="166" fontId="49" fillId="0" borderId="0" applyFont="0" applyFill="0" applyBorder="0" applyAlignment="0" applyProtection="0"/>
    <xf numFmtId="166" fontId="49" fillId="0" borderId="0" applyFont="0" applyFill="0" applyBorder="0" applyAlignment="0" applyProtection="0"/>
    <xf numFmtId="0" fontId="36" fillId="0" borderId="0"/>
    <xf numFmtId="167" fontId="36" fillId="0" borderId="0" applyFont="0" applyFill="0" applyBorder="0" applyAlignment="0" applyProtection="0"/>
    <xf numFmtId="0" fontId="79" fillId="0" borderId="0"/>
    <xf numFmtId="166" fontId="79" fillId="0" borderId="0" applyFont="0" applyFill="0" applyBorder="0" applyAlignment="0" applyProtection="0"/>
    <xf numFmtId="165" fontId="79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5" fontId="34" fillId="0" borderId="0" applyFont="0" applyFill="0" applyBorder="0" applyAlignment="0" applyProtection="0"/>
    <xf numFmtId="166" fontId="55" fillId="0" borderId="0" applyFont="0" applyFill="0" applyBorder="0" applyAlignment="0" applyProtection="0"/>
    <xf numFmtId="0" fontId="69" fillId="0" borderId="0" applyBorder="0"/>
    <xf numFmtId="166" fontId="33" fillId="0" borderId="0" applyFont="0" applyFill="0" applyBorder="0" applyAlignment="0" applyProtection="0"/>
    <xf numFmtId="0" fontId="49" fillId="0" borderId="0"/>
    <xf numFmtId="0" fontId="55" fillId="0" borderId="0"/>
    <xf numFmtId="0" fontId="83" fillId="0" borderId="0"/>
    <xf numFmtId="166" fontId="83" fillId="0" borderId="0" applyFont="0" applyFill="0" applyBorder="0" applyAlignment="0" applyProtection="0"/>
    <xf numFmtId="166" fontId="32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32" fillId="0" borderId="0"/>
    <xf numFmtId="0" fontId="55" fillId="0" borderId="0"/>
    <xf numFmtId="0" fontId="31" fillId="0" borderId="0"/>
    <xf numFmtId="0" fontId="30" fillId="0" borderId="0"/>
    <xf numFmtId="0" fontId="29" fillId="0" borderId="0"/>
    <xf numFmtId="0" fontId="49" fillId="0" borderId="0"/>
    <xf numFmtId="0" fontId="28" fillId="0" borderId="0"/>
    <xf numFmtId="0" fontId="69" fillId="0" borderId="0"/>
    <xf numFmtId="165" fontId="28" fillId="0" borderId="0" applyFont="0" applyFill="0" applyBorder="0" applyAlignment="0" applyProtection="0"/>
    <xf numFmtId="0" fontId="27" fillId="0" borderId="0"/>
    <xf numFmtId="0" fontId="26" fillId="0" borderId="0"/>
    <xf numFmtId="165" fontId="26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25" fillId="0" borderId="0" applyFont="0" applyFill="0" applyBorder="0" applyAlignment="0" applyProtection="0"/>
    <xf numFmtId="0" fontId="88" fillId="0" borderId="0"/>
    <xf numFmtId="0" fontId="24" fillId="0" borderId="0"/>
    <xf numFmtId="165" fontId="24" fillId="0" borderId="0" applyFont="0" applyFill="0" applyBorder="0" applyAlignment="0" applyProtection="0"/>
    <xf numFmtId="0" fontId="24" fillId="0" borderId="0"/>
    <xf numFmtId="0" fontId="23" fillId="0" borderId="0"/>
    <xf numFmtId="0" fontId="22" fillId="0" borderId="0"/>
    <xf numFmtId="165" fontId="22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1" fillId="0" borderId="0"/>
    <xf numFmtId="166" fontId="21" fillId="0" borderId="0" applyFont="0" applyFill="0" applyBorder="0" applyAlignment="0" applyProtection="0"/>
    <xf numFmtId="0" fontId="20" fillId="0" borderId="0"/>
    <xf numFmtId="0" fontId="90" fillId="0" borderId="0"/>
    <xf numFmtId="0" fontId="19" fillId="0" borderId="0"/>
    <xf numFmtId="165" fontId="19" fillId="0" borderId="0" applyFont="0" applyFill="0" applyBorder="0" applyAlignment="0" applyProtection="0"/>
    <xf numFmtId="0" fontId="19" fillId="0" borderId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5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165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166" fontId="69" fillId="0" borderId="0" applyFont="0" applyFill="0" applyBorder="0" applyAlignment="0" applyProtection="0"/>
    <xf numFmtId="0" fontId="18" fillId="0" borderId="0"/>
    <xf numFmtId="0" fontId="55" fillId="0" borderId="0"/>
    <xf numFmtId="0" fontId="18" fillId="0" borderId="0"/>
    <xf numFmtId="0" fontId="69" fillId="0" borderId="0" applyBorder="0"/>
    <xf numFmtId="0" fontId="51" fillId="0" borderId="0"/>
    <xf numFmtId="166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18" fillId="0" borderId="0"/>
    <xf numFmtId="166" fontId="66" fillId="0" borderId="0" applyFont="0" applyFill="0" applyBorder="0" applyAlignment="0" applyProtection="0"/>
    <xf numFmtId="166" fontId="66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6" fontId="66" fillId="0" borderId="0" applyFont="0" applyFill="0" applyBorder="0" applyAlignment="0" applyProtection="0"/>
    <xf numFmtId="166" fontId="66" fillId="0" borderId="0" applyFont="0" applyFill="0" applyBorder="0" applyAlignment="0" applyProtection="0"/>
    <xf numFmtId="166" fontId="66" fillId="0" borderId="0" applyFont="0" applyFill="0" applyBorder="0" applyAlignment="0" applyProtection="0"/>
    <xf numFmtId="0" fontId="18" fillId="0" borderId="0"/>
    <xf numFmtId="0" fontId="18" fillId="0" borderId="0"/>
    <xf numFmtId="166" fontId="66" fillId="0" borderId="0" applyFont="0" applyFill="0" applyBorder="0" applyAlignment="0" applyProtection="0"/>
    <xf numFmtId="0" fontId="51" fillId="0" borderId="0"/>
    <xf numFmtId="0" fontId="18" fillId="0" borderId="0"/>
    <xf numFmtId="165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55" fillId="0" borderId="0"/>
    <xf numFmtId="166" fontId="55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166" fontId="49" fillId="0" borderId="0" applyFont="0" applyFill="0" applyBorder="0" applyAlignment="0" applyProtection="0"/>
    <xf numFmtId="166" fontId="49" fillId="0" borderId="0" applyFont="0" applyFill="0" applyBorder="0" applyAlignment="0" applyProtection="0"/>
    <xf numFmtId="0" fontId="18" fillId="0" borderId="0"/>
    <xf numFmtId="167" fontId="18" fillId="0" borderId="0" applyFont="0" applyFill="0" applyBorder="0" applyAlignment="0" applyProtection="0"/>
    <xf numFmtId="0" fontId="55" fillId="0" borderId="0"/>
    <xf numFmtId="166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0" fontId="18" fillId="0" borderId="0"/>
    <xf numFmtId="165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18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 applyFont="0" applyFill="0" applyBorder="0" applyAlignment="0" applyProtection="0"/>
    <xf numFmtId="0" fontId="18" fillId="0" borderId="0"/>
    <xf numFmtId="0" fontId="18" fillId="0" borderId="0"/>
    <xf numFmtId="165" fontId="18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49" fillId="0" borderId="0"/>
    <xf numFmtId="0" fontId="18" fillId="0" borderId="0"/>
    <xf numFmtId="165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165" fontId="18" fillId="0" borderId="0" applyFont="0" applyFill="0" applyBorder="0" applyAlignment="0" applyProtection="0"/>
    <xf numFmtId="0" fontId="18" fillId="0" borderId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55" fillId="0" borderId="0"/>
    <xf numFmtId="0" fontId="18" fillId="0" borderId="0"/>
    <xf numFmtId="165" fontId="18" fillId="0" borderId="0" applyFont="0" applyFill="0" applyBorder="0" applyAlignment="0" applyProtection="0"/>
    <xf numFmtId="0" fontId="18" fillId="0" borderId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55" fillId="0" borderId="0"/>
    <xf numFmtId="0" fontId="17" fillId="0" borderId="0"/>
    <xf numFmtId="166" fontId="17" fillId="0" borderId="0" applyFont="0" applyFill="0" applyBorder="0" applyAlignment="0" applyProtection="0"/>
    <xf numFmtId="166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17" fillId="0" borderId="0"/>
    <xf numFmtId="167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6" fontId="66" fillId="0" borderId="0" applyFont="0" applyFill="0" applyBorder="0" applyAlignment="0" applyProtection="0"/>
    <xf numFmtId="166" fontId="66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6" fontId="55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66" fontId="49" fillId="0" borderId="0" applyFont="0" applyFill="0" applyBorder="0" applyAlignment="0" applyProtection="0"/>
    <xf numFmtId="166" fontId="49" fillId="0" borderId="0" applyFont="0" applyFill="0" applyBorder="0" applyAlignment="0" applyProtection="0"/>
    <xf numFmtId="0" fontId="17" fillId="0" borderId="0"/>
    <xf numFmtId="167" fontId="17" fillId="0" borderId="0" applyFont="0" applyFill="0" applyBorder="0" applyAlignment="0" applyProtection="0"/>
    <xf numFmtId="166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1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69" fillId="0" borderId="0" applyFont="0" applyFill="0" applyBorder="0" applyAlignment="0" applyProtection="0"/>
    <xf numFmtId="0" fontId="17" fillId="0" borderId="0"/>
    <xf numFmtId="0" fontId="17" fillId="0" borderId="0"/>
    <xf numFmtId="166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17" fillId="0" borderId="0"/>
    <xf numFmtId="166" fontId="66" fillId="0" borderId="0" applyFont="0" applyFill="0" applyBorder="0" applyAlignment="0" applyProtection="0"/>
    <xf numFmtId="166" fontId="66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6" fontId="66" fillId="0" borderId="0" applyFont="0" applyFill="0" applyBorder="0" applyAlignment="0" applyProtection="0"/>
    <xf numFmtId="166" fontId="66" fillId="0" borderId="0" applyFont="0" applyFill="0" applyBorder="0" applyAlignment="0" applyProtection="0"/>
    <xf numFmtId="166" fontId="66" fillId="0" borderId="0" applyFont="0" applyFill="0" applyBorder="0" applyAlignment="0" applyProtection="0"/>
    <xf numFmtId="0" fontId="17" fillId="0" borderId="0"/>
    <xf numFmtId="0" fontId="17" fillId="0" borderId="0"/>
    <xf numFmtId="166" fontId="66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6" fontId="55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66" fontId="49" fillId="0" borderId="0" applyFont="0" applyFill="0" applyBorder="0" applyAlignment="0" applyProtection="0"/>
    <xf numFmtId="166" fontId="49" fillId="0" borderId="0" applyFont="0" applyFill="0" applyBorder="0" applyAlignment="0" applyProtection="0"/>
    <xf numFmtId="0" fontId="17" fillId="0" borderId="0"/>
    <xf numFmtId="167" fontId="17" fillId="0" borderId="0" applyFont="0" applyFill="0" applyBorder="0" applyAlignment="0" applyProtection="0"/>
    <xf numFmtId="166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1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90" fillId="0" borderId="0" applyFont="0" applyFill="0" applyBorder="0" applyAlignment="0" applyProtection="0"/>
    <xf numFmtId="0" fontId="16" fillId="0" borderId="0"/>
    <xf numFmtId="166" fontId="69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91" fillId="0" borderId="0"/>
    <xf numFmtId="0" fontId="85" fillId="0" borderId="0">
      <alignment vertical="top"/>
    </xf>
    <xf numFmtId="166" fontId="66" fillId="0" borderId="0" applyFont="0" applyFill="0" applyBorder="0" applyAlignment="0" applyProtection="0"/>
    <xf numFmtId="0" fontId="55" fillId="0" borderId="0"/>
    <xf numFmtId="166" fontId="90" fillId="0" borderId="0" applyFont="0" applyFill="0" applyBorder="0" applyAlignment="0" applyProtection="0"/>
    <xf numFmtId="166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6" fontId="66" fillId="0" borderId="0" applyFont="0" applyFill="0" applyBorder="0" applyAlignment="0" applyProtection="0"/>
    <xf numFmtId="166" fontId="66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6" fontId="55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166" fontId="49" fillId="0" borderId="0" applyFont="0" applyFill="0" applyBorder="0" applyAlignment="0" applyProtection="0"/>
    <xf numFmtId="166" fontId="49" fillId="0" borderId="0" applyFont="0" applyFill="0" applyBorder="0" applyAlignment="0" applyProtection="0"/>
    <xf numFmtId="0" fontId="13" fillId="0" borderId="0"/>
    <xf numFmtId="167" fontId="13" fillId="0" borderId="0" applyFont="0" applyFill="0" applyBorder="0" applyAlignment="0" applyProtection="0"/>
    <xf numFmtId="166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13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166" fontId="69" fillId="0" borderId="0" applyFont="0" applyFill="0" applyBorder="0" applyAlignment="0" applyProtection="0"/>
    <xf numFmtId="0" fontId="90" fillId="0" borderId="0"/>
    <xf numFmtId="0" fontId="12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69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11" fillId="0" borderId="0"/>
    <xf numFmtId="166" fontId="66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66" fillId="0" borderId="0" applyFont="0" applyFill="0" applyBorder="0" applyAlignment="0" applyProtection="0"/>
    <xf numFmtId="166" fontId="66" fillId="0" borderId="0" applyFont="0" applyFill="0" applyBorder="0" applyAlignment="0" applyProtection="0"/>
    <xf numFmtId="166" fontId="66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6" fontId="55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6" fontId="49" fillId="0" borderId="0" applyFont="0" applyFill="0" applyBorder="0" applyAlignment="0" applyProtection="0"/>
    <xf numFmtId="166" fontId="49" fillId="0" borderId="0" applyFont="0" applyFill="0" applyBorder="0" applyAlignment="0" applyProtection="0"/>
    <xf numFmtId="0" fontId="11" fillId="0" borderId="0"/>
    <xf numFmtId="167" fontId="11" fillId="0" borderId="0" applyFont="0" applyFill="0" applyBorder="0" applyAlignment="0" applyProtection="0"/>
    <xf numFmtId="166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11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69" fillId="0" borderId="0" applyFont="0" applyFill="0" applyBorder="0" applyAlignment="0" applyProtection="0"/>
    <xf numFmtId="0" fontId="11" fillId="0" borderId="0"/>
    <xf numFmtId="0" fontId="11" fillId="0" borderId="0"/>
    <xf numFmtId="166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11" fillId="0" borderId="0"/>
    <xf numFmtId="166" fontId="66" fillId="0" borderId="0" applyFont="0" applyFill="0" applyBorder="0" applyAlignment="0" applyProtection="0"/>
    <xf numFmtId="166" fontId="66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66" fillId="0" borderId="0" applyFont="0" applyFill="0" applyBorder="0" applyAlignment="0" applyProtection="0"/>
    <xf numFmtId="166" fontId="66" fillId="0" borderId="0" applyFont="0" applyFill="0" applyBorder="0" applyAlignment="0" applyProtection="0"/>
    <xf numFmtId="166" fontId="66" fillId="0" borderId="0" applyFont="0" applyFill="0" applyBorder="0" applyAlignment="0" applyProtection="0"/>
    <xf numFmtId="0" fontId="11" fillId="0" borderId="0"/>
    <xf numFmtId="0" fontId="11" fillId="0" borderId="0"/>
    <xf numFmtId="166" fontId="66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6" fontId="55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6" fontId="49" fillId="0" borderId="0" applyFont="0" applyFill="0" applyBorder="0" applyAlignment="0" applyProtection="0"/>
    <xf numFmtId="166" fontId="49" fillId="0" borderId="0" applyFont="0" applyFill="0" applyBorder="0" applyAlignment="0" applyProtection="0"/>
    <xf numFmtId="0" fontId="11" fillId="0" borderId="0"/>
    <xf numFmtId="167" fontId="11" fillId="0" borderId="0" applyFont="0" applyFill="0" applyBorder="0" applyAlignment="0" applyProtection="0"/>
    <xf numFmtId="166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11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11" fillId="0" borderId="0"/>
    <xf numFmtId="167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66" fillId="0" borderId="0" applyFont="0" applyFill="0" applyBorder="0" applyAlignment="0" applyProtection="0"/>
    <xf numFmtId="166" fontId="66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6" fontId="55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6" fontId="49" fillId="0" borderId="0" applyFont="0" applyFill="0" applyBorder="0" applyAlignment="0" applyProtection="0"/>
    <xf numFmtId="166" fontId="49" fillId="0" borderId="0" applyFont="0" applyFill="0" applyBorder="0" applyAlignment="0" applyProtection="0"/>
    <xf numFmtId="0" fontId="11" fillId="0" borderId="0"/>
    <xf numFmtId="167" fontId="11" fillId="0" borderId="0" applyFont="0" applyFill="0" applyBorder="0" applyAlignment="0" applyProtection="0"/>
    <xf numFmtId="166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11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69" fillId="0" borderId="0" applyFont="0" applyFill="0" applyBorder="0" applyAlignment="0" applyProtection="0"/>
    <xf numFmtId="0" fontId="11" fillId="0" borderId="0"/>
    <xf numFmtId="0" fontId="11" fillId="0" borderId="0"/>
    <xf numFmtId="166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11" fillId="0" borderId="0"/>
    <xf numFmtId="166" fontId="66" fillId="0" borderId="0" applyFont="0" applyFill="0" applyBorder="0" applyAlignment="0" applyProtection="0"/>
    <xf numFmtId="166" fontId="66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66" fillId="0" borderId="0" applyFont="0" applyFill="0" applyBorder="0" applyAlignment="0" applyProtection="0"/>
    <xf numFmtId="166" fontId="66" fillId="0" borderId="0" applyFont="0" applyFill="0" applyBorder="0" applyAlignment="0" applyProtection="0"/>
    <xf numFmtId="166" fontId="66" fillId="0" borderId="0" applyFont="0" applyFill="0" applyBorder="0" applyAlignment="0" applyProtection="0"/>
    <xf numFmtId="0" fontId="11" fillId="0" borderId="0"/>
    <xf numFmtId="0" fontId="11" fillId="0" borderId="0"/>
    <xf numFmtId="166" fontId="66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6" fontId="55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6" fontId="49" fillId="0" borderId="0" applyFont="0" applyFill="0" applyBorder="0" applyAlignment="0" applyProtection="0"/>
    <xf numFmtId="166" fontId="49" fillId="0" borderId="0" applyFont="0" applyFill="0" applyBorder="0" applyAlignment="0" applyProtection="0"/>
    <xf numFmtId="0" fontId="11" fillId="0" borderId="0"/>
    <xf numFmtId="167" fontId="11" fillId="0" borderId="0" applyFont="0" applyFill="0" applyBorder="0" applyAlignment="0" applyProtection="0"/>
    <xf numFmtId="166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11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90" fillId="0" borderId="0" applyFont="0" applyFill="0" applyBorder="0" applyAlignment="0" applyProtection="0"/>
    <xf numFmtId="0" fontId="11" fillId="0" borderId="0"/>
    <xf numFmtId="166" fontId="69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66" fillId="0" borderId="0" applyFont="0" applyFill="0" applyBorder="0" applyAlignment="0" applyProtection="0"/>
    <xf numFmtId="166" fontId="90" fillId="0" borderId="0" applyFont="0" applyFill="0" applyBorder="0" applyAlignment="0" applyProtection="0"/>
    <xf numFmtId="166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11" fillId="0" borderId="0"/>
    <xf numFmtId="167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66" fillId="0" borderId="0" applyFont="0" applyFill="0" applyBorder="0" applyAlignment="0" applyProtection="0"/>
    <xf numFmtId="166" fontId="66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6" fontId="55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6" fontId="49" fillId="0" borderId="0" applyFont="0" applyFill="0" applyBorder="0" applyAlignment="0" applyProtection="0"/>
    <xf numFmtId="166" fontId="49" fillId="0" borderId="0" applyFont="0" applyFill="0" applyBorder="0" applyAlignment="0" applyProtection="0"/>
    <xf numFmtId="0" fontId="11" fillId="0" borderId="0"/>
    <xf numFmtId="167" fontId="11" fillId="0" borderId="0" applyFont="0" applyFill="0" applyBorder="0" applyAlignment="0" applyProtection="0"/>
    <xf numFmtId="166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11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166" fontId="69" fillId="0" borderId="0" applyFont="0" applyFill="0" applyBorder="0" applyAlignment="0" applyProtection="0"/>
    <xf numFmtId="0" fontId="11" fillId="0" borderId="0"/>
    <xf numFmtId="0" fontId="10" fillId="0" borderId="0"/>
    <xf numFmtId="165" fontId="10" fillId="0" borderId="0" applyFont="0" applyFill="0" applyBorder="0" applyAlignment="0" applyProtection="0"/>
    <xf numFmtId="0" fontId="10" fillId="0" borderId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92" fillId="0" borderId="0"/>
    <xf numFmtId="166" fontId="55" fillId="0" borderId="0" applyFont="0" applyFill="0" applyBorder="0" applyAlignment="0" applyProtection="0"/>
    <xf numFmtId="0" fontId="9" fillId="0" borderId="0"/>
    <xf numFmtId="0" fontId="55" fillId="0" borderId="0"/>
    <xf numFmtId="166" fontId="8" fillId="0" borderId="0" applyFont="0" applyFill="0" applyBorder="0" applyAlignment="0" applyProtection="0"/>
    <xf numFmtId="0" fontId="93" fillId="0" borderId="0"/>
    <xf numFmtId="0" fontId="94" fillId="0" borderId="0"/>
    <xf numFmtId="166" fontId="7" fillId="0" borderId="0" applyFont="0" applyFill="0" applyBorder="0" applyAlignment="0" applyProtection="0"/>
    <xf numFmtId="0" fontId="95" fillId="0" borderId="0"/>
    <xf numFmtId="0" fontId="96" fillId="0" borderId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5" fillId="0" borderId="0"/>
    <xf numFmtId="0" fontId="97" fillId="0" borderId="0"/>
    <xf numFmtId="166" fontId="4" fillId="0" borderId="0" applyFont="0" applyFill="0" applyBorder="0" applyAlignment="0" applyProtection="0"/>
    <xf numFmtId="166" fontId="97" fillId="0" borderId="0" applyFont="0" applyFill="0" applyBorder="0" applyAlignment="0" applyProtection="0"/>
    <xf numFmtId="0" fontId="55" fillId="0" borderId="0"/>
    <xf numFmtId="166" fontId="3" fillId="0" borderId="0" applyFont="0" applyFill="0" applyBorder="0" applyAlignment="0" applyProtection="0"/>
    <xf numFmtId="0" fontId="98" fillId="0" borderId="0"/>
    <xf numFmtId="166" fontId="98" fillId="0" borderId="0" applyFont="0" applyFill="0" applyBorder="0" applyAlignment="0" applyProtection="0"/>
    <xf numFmtId="0" fontId="55" fillId="0" borderId="0"/>
    <xf numFmtId="0" fontId="49" fillId="0" borderId="0"/>
    <xf numFmtId="0" fontId="100" fillId="0" borderId="0"/>
    <xf numFmtId="0" fontId="2" fillId="0" borderId="0"/>
    <xf numFmtId="0" fontId="1" fillId="0" borderId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</cellStyleXfs>
  <cellXfs count="356">
    <xf numFmtId="0" fontId="0" fillId="0" borderId="0" xfId="0"/>
    <xf numFmtId="0" fontId="50" fillId="0" borderId="0" xfId="4" applyFont="1"/>
    <xf numFmtId="4" fontId="50" fillId="0" borderId="0" xfId="4" applyNumberFormat="1" applyFont="1"/>
    <xf numFmtId="166" fontId="50" fillId="0" borderId="0" xfId="1" applyFont="1"/>
    <xf numFmtId="0" fontId="52" fillId="0" borderId="0" xfId="4" applyFont="1" applyAlignment="1">
      <alignment vertical="center" wrapText="1" readingOrder="1"/>
    </xf>
    <xf numFmtId="166" fontId="52" fillId="0" borderId="0" xfId="1" applyFont="1" applyAlignment="1">
      <alignment vertical="center" wrapText="1" readingOrder="1"/>
    </xf>
    <xf numFmtId="0" fontId="52" fillId="0" borderId="0" xfId="4" applyFont="1" applyAlignment="1">
      <alignment vertical="top" wrapText="1" readingOrder="1"/>
    </xf>
    <xf numFmtId="166" fontId="52" fillId="0" borderId="0" xfId="1" applyFont="1" applyAlignment="1">
      <alignment vertical="top" wrapText="1" readingOrder="1"/>
    </xf>
    <xf numFmtId="0" fontId="50" fillId="2" borderId="0" xfId="4" applyFont="1" applyFill="1"/>
    <xf numFmtId="0" fontId="52" fillId="0" borderId="2" xfId="4" applyFont="1" applyBorder="1" applyAlignment="1">
      <alignment vertical="top" wrapText="1" readingOrder="1"/>
    </xf>
    <xf numFmtId="0" fontId="52" fillId="0" borderId="2" xfId="4" applyFont="1" applyBorder="1" applyAlignment="1">
      <alignment vertical="center" wrapText="1" readingOrder="1"/>
    </xf>
    <xf numFmtId="0" fontId="52" fillId="0" borderId="2" xfId="4" applyFont="1" applyBorder="1" applyAlignment="1">
      <alignment horizontal="center" vertical="center" wrapText="1" readingOrder="1"/>
    </xf>
    <xf numFmtId="0" fontId="55" fillId="0" borderId="2" xfId="4" applyFont="1" applyBorder="1" applyAlignment="1">
      <alignment vertical="top" wrapText="1" readingOrder="1"/>
    </xf>
    <xf numFmtId="166" fontId="55" fillId="0" borderId="2" xfId="1" applyFont="1" applyBorder="1" applyAlignment="1">
      <alignment vertical="top" wrapText="1" readingOrder="1"/>
    </xf>
    <xf numFmtId="0" fontId="56" fillId="3" borderId="2" xfId="4" applyFont="1" applyFill="1" applyBorder="1" applyAlignment="1">
      <alignment vertical="top" wrapText="1" readingOrder="1"/>
    </xf>
    <xf numFmtId="0" fontId="57" fillId="3" borderId="4" xfId="4" applyFont="1" applyFill="1" applyBorder="1" applyAlignment="1">
      <alignment vertical="top" wrapText="1" readingOrder="1"/>
    </xf>
    <xf numFmtId="169" fontId="50" fillId="0" borderId="0" xfId="4" applyNumberFormat="1" applyFont="1"/>
    <xf numFmtId="166" fontId="50" fillId="0" borderId="0" xfId="4" applyNumberFormat="1" applyFont="1"/>
    <xf numFmtId="169" fontId="55" fillId="0" borderId="2" xfId="4" applyNumberFormat="1" applyFont="1" applyBorder="1" applyAlignment="1">
      <alignment vertical="top" wrapText="1" readingOrder="1"/>
    </xf>
    <xf numFmtId="0" fontId="55" fillId="4" borderId="2" xfId="4" applyFont="1" applyFill="1" applyBorder="1" applyAlignment="1">
      <alignment vertical="top" wrapText="1" readingOrder="1"/>
    </xf>
    <xf numFmtId="169" fontId="55" fillId="4" borderId="2" xfId="4" applyNumberFormat="1" applyFont="1" applyFill="1" applyBorder="1" applyAlignment="1">
      <alignment vertical="top" wrapText="1" readingOrder="1"/>
    </xf>
    <xf numFmtId="169" fontId="55" fillId="0" borderId="3" xfId="0" applyNumberFormat="1" applyFont="1" applyBorder="1" applyAlignment="1">
      <alignment horizontal="right" vertical="top" wrapText="1" readingOrder="1"/>
    </xf>
    <xf numFmtId="0" fontId="55" fillId="5" borderId="2" xfId="4" applyFont="1" applyFill="1" applyBorder="1" applyAlignment="1">
      <alignment vertical="top" wrapText="1" readingOrder="1"/>
    </xf>
    <xf numFmtId="0" fontId="58" fillId="3" borderId="2" xfId="4" applyFont="1" applyFill="1" applyBorder="1" applyAlignment="1">
      <alignment vertical="center" wrapText="1" readingOrder="1"/>
    </xf>
    <xf numFmtId="0" fontId="58" fillId="3" borderId="3" xfId="4" applyFont="1" applyFill="1" applyBorder="1" applyAlignment="1">
      <alignment horizontal="center" vertical="center" wrapText="1" readingOrder="1"/>
    </xf>
    <xf numFmtId="171" fontId="55" fillId="0" borderId="2" xfId="4" applyNumberFormat="1" applyFont="1" applyBorder="1" applyAlignment="1">
      <alignment vertical="top" wrapText="1" readingOrder="1"/>
    </xf>
    <xf numFmtId="166" fontId="50" fillId="5" borderId="0" xfId="4" applyNumberFormat="1" applyFont="1" applyFill="1"/>
    <xf numFmtId="0" fontId="50" fillId="5" borderId="0" xfId="4" applyFont="1" applyFill="1"/>
    <xf numFmtId="166" fontId="50" fillId="5" borderId="0" xfId="1" applyFont="1" applyFill="1"/>
    <xf numFmtId="172" fontId="55" fillId="4" borderId="2" xfId="4" applyNumberFormat="1" applyFont="1" applyFill="1" applyBorder="1" applyAlignment="1">
      <alignment vertical="top" wrapText="1" readingOrder="1"/>
    </xf>
    <xf numFmtId="171" fontId="55" fillId="4" borderId="2" xfId="4" applyNumberFormat="1" applyFont="1" applyFill="1" applyBorder="1" applyAlignment="1">
      <alignment vertical="top" wrapText="1" readingOrder="1"/>
    </xf>
    <xf numFmtId="169" fontId="55" fillId="4" borderId="3" xfId="4" applyNumberFormat="1" applyFont="1" applyFill="1" applyBorder="1" applyAlignment="1">
      <alignment vertical="top" wrapText="1" readingOrder="1"/>
    </xf>
    <xf numFmtId="0" fontId="55" fillId="6" borderId="0" xfId="4" applyFont="1" applyFill="1" applyAlignment="1">
      <alignment vertical="top" wrapText="1" readingOrder="1"/>
    </xf>
    <xf numFmtId="172" fontId="55" fillId="6" borderId="0" xfId="4" applyNumberFormat="1" applyFont="1" applyFill="1" applyAlignment="1">
      <alignment vertical="top" wrapText="1" readingOrder="1"/>
    </xf>
    <xf numFmtId="171" fontId="55" fillId="6" borderId="0" xfId="4" applyNumberFormat="1" applyFont="1" applyFill="1" applyAlignment="1">
      <alignment vertical="top" wrapText="1" readingOrder="1"/>
    </xf>
    <xf numFmtId="169" fontId="55" fillId="6" borderId="0" xfId="4" applyNumberFormat="1" applyFont="1" applyFill="1" applyAlignment="1">
      <alignment vertical="top" wrapText="1" readingOrder="1"/>
    </xf>
    <xf numFmtId="173" fontId="50" fillId="5" borderId="0" xfId="4" applyNumberFormat="1" applyFont="1" applyFill="1"/>
    <xf numFmtId="169" fontId="59" fillId="0" borderId="3" xfId="0" applyNumberFormat="1" applyFont="1" applyBorder="1" applyAlignment="1">
      <alignment vertical="top" wrapText="1" readingOrder="1"/>
    </xf>
    <xf numFmtId="10" fontId="55" fillId="4" borderId="2" xfId="3" applyNumberFormat="1" applyFont="1" applyFill="1" applyBorder="1" applyAlignment="1">
      <alignment vertical="top" wrapText="1" readingOrder="1"/>
    </xf>
    <xf numFmtId="0" fontId="61" fillId="3" borderId="2" xfId="4" applyFont="1" applyFill="1" applyBorder="1" applyAlignment="1">
      <alignment vertical="center" wrapText="1" readingOrder="1"/>
    </xf>
    <xf numFmtId="0" fontId="61" fillId="3" borderId="3" xfId="4" applyFont="1" applyFill="1" applyBorder="1" applyAlignment="1">
      <alignment horizontal="center" vertical="center" wrapText="1" readingOrder="1"/>
    </xf>
    <xf numFmtId="0" fontId="59" fillId="0" borderId="2" xfId="4" applyFont="1" applyBorder="1" applyAlignment="1">
      <alignment vertical="top" wrapText="1" readingOrder="1"/>
    </xf>
    <xf numFmtId="172" fontId="59" fillId="0" borderId="3" xfId="0" applyNumberFormat="1" applyFont="1" applyBorder="1" applyAlignment="1">
      <alignment vertical="top" wrapText="1" readingOrder="1"/>
    </xf>
    <xf numFmtId="0" fontId="59" fillId="0" borderId="3" xfId="4" applyFont="1" applyBorder="1" applyAlignment="1">
      <alignment vertical="top" wrapText="1" readingOrder="1"/>
    </xf>
    <xf numFmtId="166" fontId="59" fillId="0" borderId="3" xfId="1" applyFont="1" applyBorder="1" applyAlignment="1">
      <alignment vertical="top" wrapText="1" readingOrder="1"/>
    </xf>
    <xf numFmtId="171" fontId="59" fillId="0" borderId="3" xfId="0" applyNumberFormat="1" applyFont="1" applyBorder="1" applyAlignment="1">
      <alignment vertical="top" wrapText="1" readingOrder="1"/>
    </xf>
    <xf numFmtId="0" fontId="62" fillId="3" borderId="2" xfId="4" applyFont="1" applyFill="1" applyBorder="1" applyAlignment="1">
      <alignment vertical="top" wrapText="1" readingOrder="1"/>
    </xf>
    <xf numFmtId="0" fontId="61" fillId="3" borderId="2" xfId="4" applyFont="1" applyFill="1" applyBorder="1" applyAlignment="1">
      <alignment vertical="top" wrapText="1" readingOrder="1"/>
    </xf>
    <xf numFmtId="0" fontId="62" fillId="3" borderId="3" xfId="4" applyFont="1" applyFill="1" applyBorder="1" applyAlignment="1">
      <alignment vertical="top" wrapText="1" readingOrder="1"/>
    </xf>
    <xf numFmtId="170" fontId="59" fillId="0" borderId="3" xfId="4" applyNumberFormat="1" applyFont="1" applyBorder="1" applyAlignment="1">
      <alignment vertical="top" wrapText="1" readingOrder="1"/>
    </xf>
    <xf numFmtId="172" fontId="59" fillId="0" borderId="2" xfId="4" applyNumberFormat="1" applyFont="1" applyBorder="1" applyAlignment="1">
      <alignment vertical="top" wrapText="1" readingOrder="1"/>
    </xf>
    <xf numFmtId="169" fontId="59" fillId="5" borderId="2" xfId="4" applyNumberFormat="1" applyFont="1" applyFill="1" applyBorder="1" applyAlignment="1">
      <alignment vertical="top" wrapText="1" readingOrder="1"/>
    </xf>
    <xf numFmtId="4" fontId="59" fillId="0" borderId="3" xfId="4" applyNumberFormat="1" applyFont="1" applyBorder="1" applyAlignment="1">
      <alignment vertical="top" wrapText="1" readingOrder="1"/>
    </xf>
    <xf numFmtId="166" fontId="50" fillId="0" borderId="0" xfId="1" applyFont="1" applyAlignment="1">
      <alignment horizontal="center"/>
    </xf>
    <xf numFmtId="171" fontId="59" fillId="0" borderId="3" xfId="4" applyNumberFormat="1" applyFont="1" applyBorder="1" applyAlignment="1">
      <alignment vertical="top" wrapText="1" readingOrder="1"/>
    </xf>
    <xf numFmtId="0" fontId="0" fillId="5" borderId="0" xfId="0" applyFill="1"/>
    <xf numFmtId="0" fontId="47" fillId="5" borderId="0" xfId="0" applyFont="1" applyFill="1"/>
    <xf numFmtId="174" fontId="64" fillId="9" borderId="7" xfId="6" applyNumberFormat="1" applyFont="1" applyFill="1" applyBorder="1"/>
    <xf numFmtId="0" fontId="48" fillId="5" borderId="0" xfId="0" applyFont="1" applyFill="1"/>
    <xf numFmtId="0" fontId="47" fillId="5" borderId="0" xfId="0" applyFont="1" applyFill="1" applyAlignment="1">
      <alignment horizontal="center"/>
    </xf>
    <xf numFmtId="0" fontId="65" fillId="9" borderId="0" xfId="6" applyFont="1" applyFill="1" applyAlignment="1">
      <alignment horizontal="left"/>
    </xf>
    <xf numFmtId="166" fontId="0" fillId="5" borderId="0" xfId="1" applyFont="1" applyFill="1"/>
    <xf numFmtId="166" fontId="65" fillId="9" borderId="0" xfId="7" applyFont="1" applyFill="1"/>
    <xf numFmtId="175" fontId="0" fillId="5" borderId="0" xfId="3" applyNumberFormat="1" applyFont="1" applyFill="1" applyAlignment="1">
      <alignment horizontal="center"/>
    </xf>
    <xf numFmtId="176" fontId="0" fillId="5" borderId="0" xfId="8" applyNumberFormat="1" applyFont="1" applyFill="1"/>
    <xf numFmtId="0" fontId="65" fillId="9" borderId="8" xfId="6" applyFont="1" applyFill="1" applyBorder="1" applyAlignment="1">
      <alignment horizontal="left"/>
    </xf>
    <xf numFmtId="166" fontId="65" fillId="9" borderId="8" xfId="7" applyFont="1" applyFill="1" applyBorder="1"/>
    <xf numFmtId="175" fontId="0" fillId="5" borderId="8" xfId="3" applyNumberFormat="1" applyFont="1" applyFill="1" applyBorder="1" applyAlignment="1">
      <alignment horizontal="center"/>
    </xf>
    <xf numFmtId="176" fontId="0" fillId="5" borderId="8" xfId="8" applyNumberFormat="1" applyFont="1" applyFill="1" applyBorder="1"/>
    <xf numFmtId="0" fontId="65" fillId="9" borderId="0" xfId="6" applyFont="1" applyFill="1" applyAlignment="1">
      <alignment horizontal="center" vertical="center"/>
    </xf>
    <xf numFmtId="0" fontId="47" fillId="5" borderId="8" xfId="0" applyFont="1" applyFill="1" applyBorder="1" applyAlignment="1">
      <alignment horizontal="left"/>
    </xf>
    <xf numFmtId="176" fontId="0" fillId="5" borderId="8" xfId="0" applyNumberFormat="1" applyFill="1" applyBorder="1"/>
    <xf numFmtId="0" fontId="47" fillId="5" borderId="0" xfId="0" applyFont="1" applyFill="1" applyAlignment="1">
      <alignment horizontal="left"/>
    </xf>
    <xf numFmtId="176" fontId="47" fillId="12" borderId="0" xfId="0" applyNumberFormat="1" applyFont="1" applyFill="1"/>
    <xf numFmtId="176" fontId="47" fillId="5" borderId="0" xfId="0" applyNumberFormat="1" applyFont="1" applyFill="1"/>
    <xf numFmtId="0" fontId="0" fillId="11" borderId="0" xfId="0" applyFill="1" applyAlignment="1">
      <alignment horizontal="center" vertical="center" wrapText="1"/>
    </xf>
    <xf numFmtId="0" fontId="68" fillId="11" borderId="0" xfId="0" applyFont="1" applyFill="1" applyAlignment="1">
      <alignment horizontal="center" vertical="center" wrapText="1"/>
    </xf>
    <xf numFmtId="9" fontId="0" fillId="11" borderId="0" xfId="0" applyNumberFormat="1" applyFill="1" applyAlignment="1">
      <alignment horizontal="center" vertical="center" wrapText="1"/>
    </xf>
    <xf numFmtId="0" fontId="0" fillId="5" borderId="0" xfId="0" applyFill="1" applyAlignment="1">
      <alignment horizontal="center"/>
    </xf>
    <xf numFmtId="165" fontId="0" fillId="5" borderId="0" xfId="2" applyFont="1" applyFill="1" applyAlignment="1">
      <alignment vertical="center" wrapText="1"/>
    </xf>
    <xf numFmtId="0" fontId="68" fillId="5" borderId="0" xfId="0" applyFont="1" applyFill="1" applyAlignment="1">
      <alignment horizontal="center"/>
    </xf>
    <xf numFmtId="9" fontId="68" fillId="5" borderId="0" xfId="3" applyFont="1" applyFill="1" applyAlignment="1">
      <alignment horizontal="center"/>
    </xf>
    <xf numFmtId="165" fontId="68" fillId="5" borderId="0" xfId="0" applyNumberFormat="1" applyFont="1" applyFill="1" applyAlignment="1">
      <alignment horizontal="center"/>
    </xf>
    <xf numFmtId="0" fontId="0" fillId="5" borderId="9" xfId="0" applyFill="1" applyBorder="1"/>
    <xf numFmtId="1" fontId="69" fillId="5" borderId="9" xfId="0" applyNumberFormat="1" applyFont="1" applyFill="1" applyBorder="1" applyAlignment="1">
      <alignment vertical="center"/>
    </xf>
    <xf numFmtId="4" fontId="69" fillId="5" borderId="9" xfId="0" applyNumberFormat="1" applyFont="1" applyFill="1" applyBorder="1" applyAlignment="1">
      <alignment vertical="center"/>
    </xf>
    <xf numFmtId="0" fontId="47" fillId="5" borderId="9" xfId="0" applyFont="1" applyFill="1" applyBorder="1"/>
    <xf numFmtId="165" fontId="0" fillId="5" borderId="9" xfId="0" applyNumberFormat="1" applyFill="1" applyBorder="1"/>
    <xf numFmtId="165" fontId="0" fillId="5" borderId="8" xfId="2" applyFont="1" applyFill="1" applyBorder="1"/>
    <xf numFmtId="165" fontId="47" fillId="12" borderId="0" xfId="0" applyNumberFormat="1" applyFont="1" applyFill="1"/>
    <xf numFmtId="165" fontId="47" fillId="5" borderId="0" xfId="0" applyNumberFormat="1" applyFont="1" applyFill="1"/>
    <xf numFmtId="0" fontId="51" fillId="5" borderId="0" xfId="0" applyFont="1" applyFill="1" applyAlignment="1">
      <alignment horizontal="center" vertical="center"/>
    </xf>
    <xf numFmtId="0" fontId="68" fillId="5" borderId="0" xfId="0" applyFont="1" applyFill="1" applyAlignment="1">
      <alignment horizontal="center" vertical="center"/>
    </xf>
    <xf numFmtId="165" fontId="68" fillId="5" borderId="0" xfId="2" applyFont="1" applyFill="1" applyAlignment="1">
      <alignment horizontal="center" vertical="center" wrapText="1"/>
    </xf>
    <xf numFmtId="165" fontId="51" fillId="5" borderId="0" xfId="2" applyFill="1" applyAlignment="1">
      <alignment horizontal="center" vertical="center" wrapText="1"/>
    </xf>
    <xf numFmtId="165" fontId="51" fillId="5" borderId="0" xfId="0" applyNumberFormat="1" applyFont="1" applyFill="1" applyAlignment="1">
      <alignment horizontal="center" vertical="center" wrapText="1"/>
    </xf>
    <xf numFmtId="0" fontId="51" fillId="5" borderId="8" xfId="0" applyFont="1" applyFill="1" applyBorder="1" applyAlignment="1">
      <alignment horizontal="center" vertical="center"/>
    </xf>
    <xf numFmtId="0" fontId="68" fillId="5" borderId="8" xfId="0" applyFont="1" applyFill="1" applyBorder="1" applyAlignment="1">
      <alignment horizontal="center"/>
    </xf>
    <xf numFmtId="165" fontId="68" fillId="5" borderId="8" xfId="2" applyFont="1" applyFill="1" applyBorder="1" applyAlignment="1">
      <alignment horizontal="center" vertical="center" wrapText="1"/>
    </xf>
    <xf numFmtId="165" fontId="51" fillId="5" borderId="8" xfId="2" applyFill="1" applyBorder="1" applyAlignment="1">
      <alignment horizontal="center" vertical="center" wrapText="1"/>
    </xf>
    <xf numFmtId="0" fontId="47" fillId="5" borderId="0" xfId="0" applyFont="1" applyFill="1" applyAlignment="1">
      <alignment horizontal="right"/>
    </xf>
    <xf numFmtId="165" fontId="47" fillId="12" borderId="0" xfId="2" applyFont="1" applyFill="1"/>
    <xf numFmtId="165" fontId="47" fillId="5" borderId="0" xfId="2" applyFont="1" applyFill="1" applyAlignment="1">
      <alignment horizontal="left"/>
    </xf>
    <xf numFmtId="166" fontId="68" fillId="5" borderId="0" xfId="1" applyFont="1" applyFill="1"/>
    <xf numFmtId="166" fontId="68" fillId="5" borderId="0" xfId="0" applyNumberFormat="1" applyFont="1" applyFill="1" applyAlignment="1">
      <alignment horizontal="center" vertical="center"/>
    </xf>
    <xf numFmtId="9" fontId="0" fillId="5" borderId="0" xfId="3" applyFont="1" applyFill="1" applyAlignment="1">
      <alignment horizontal="center" vertical="center" wrapText="1"/>
    </xf>
    <xf numFmtId="166" fontId="0" fillId="5" borderId="0" xfId="1" applyFont="1" applyFill="1" applyAlignment="1">
      <alignment horizontal="center" vertical="center" wrapText="1"/>
    </xf>
    <xf numFmtId="2" fontId="68" fillId="5" borderId="0" xfId="0" applyNumberFormat="1" applyFont="1" applyFill="1"/>
    <xf numFmtId="0" fontId="0" fillId="5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/>
    </xf>
    <xf numFmtId="0" fontId="0" fillId="5" borderId="8" xfId="0" applyFill="1" applyBorder="1" applyAlignment="1">
      <alignment horizontal="center"/>
    </xf>
    <xf numFmtId="166" fontId="0" fillId="5" borderId="0" xfId="1" applyFont="1" applyFill="1" applyAlignment="1">
      <alignment vertical="center"/>
    </xf>
    <xf numFmtId="165" fontId="0" fillId="5" borderId="0" xfId="0" applyNumberFormat="1" applyFill="1"/>
    <xf numFmtId="165" fontId="0" fillId="5" borderId="0" xfId="2" applyFont="1" applyFill="1" applyAlignment="1">
      <alignment horizontal="right"/>
    </xf>
    <xf numFmtId="165" fontId="0" fillId="5" borderId="0" xfId="2" applyFont="1" applyFill="1"/>
    <xf numFmtId="165" fontId="0" fillId="5" borderId="0" xfId="2" applyFont="1" applyFill="1" applyAlignment="1">
      <alignment horizontal="center" vertical="center"/>
    </xf>
    <xf numFmtId="165" fontId="0" fillId="5" borderId="0" xfId="0" applyNumberFormat="1" applyFill="1" applyAlignment="1">
      <alignment horizontal="center" vertical="center"/>
    </xf>
    <xf numFmtId="165" fontId="0" fillId="5" borderId="8" xfId="0" applyNumberFormat="1" applyFill="1" applyBorder="1"/>
    <xf numFmtId="0" fontId="46" fillId="8" borderId="0" xfId="0" applyFont="1" applyFill="1"/>
    <xf numFmtId="165" fontId="0" fillId="5" borderId="0" xfId="2" applyFont="1" applyFill="1" applyAlignment="1">
      <alignment horizontal="center" vertical="center" wrapText="1"/>
    </xf>
    <xf numFmtId="165" fontId="0" fillId="5" borderId="0" xfId="0" applyNumberFormat="1" applyFill="1" applyAlignment="1">
      <alignment horizontal="center" vertical="center" wrapText="1"/>
    </xf>
    <xf numFmtId="0" fontId="68" fillId="5" borderId="0" xfId="0" applyFont="1" applyFill="1"/>
    <xf numFmtId="165" fontId="68" fillId="5" borderId="0" xfId="0" applyNumberFormat="1" applyFont="1" applyFill="1"/>
    <xf numFmtId="0" fontId="70" fillId="5" borderId="8" xfId="0" applyFont="1" applyFill="1" applyBorder="1" applyAlignment="1">
      <alignment horizontal="left"/>
    </xf>
    <xf numFmtId="165" fontId="68" fillId="5" borderId="8" xfId="2" applyFont="1" applyFill="1" applyBorder="1"/>
    <xf numFmtId="165" fontId="70" fillId="12" borderId="0" xfId="0" applyNumberFormat="1" applyFont="1" applyFill="1"/>
    <xf numFmtId="165" fontId="47" fillId="13" borderId="0" xfId="2" applyFont="1" applyFill="1"/>
    <xf numFmtId="165" fontId="47" fillId="14" borderId="10" xfId="2" applyFont="1" applyFill="1" applyBorder="1"/>
    <xf numFmtId="166" fontId="0" fillId="0" borderId="0" xfId="1" applyFont="1"/>
    <xf numFmtId="4" fontId="0" fillId="0" borderId="0" xfId="0" applyNumberFormat="1"/>
    <xf numFmtId="1" fontId="69" fillId="5" borderId="5" xfId="0" applyNumberFormat="1" applyFont="1" applyFill="1" applyBorder="1" applyAlignment="1">
      <alignment vertical="center"/>
    </xf>
    <xf numFmtId="9" fontId="69" fillId="5" borderId="0" xfId="3" applyFont="1" applyFill="1" applyAlignment="1">
      <alignment horizontal="center" vertical="center"/>
    </xf>
    <xf numFmtId="9" fontId="44" fillId="5" borderId="0" xfId="2" applyNumberFormat="1" applyFont="1" applyFill="1" applyAlignment="1">
      <alignment horizontal="center"/>
    </xf>
    <xf numFmtId="0" fontId="68" fillId="5" borderId="5" xfId="0" applyFont="1" applyFill="1" applyBorder="1"/>
    <xf numFmtId="0" fontId="70" fillId="5" borderId="5" xfId="0" applyFont="1" applyFill="1" applyBorder="1"/>
    <xf numFmtId="1" fontId="50" fillId="5" borderId="5" xfId="0" applyNumberFormat="1" applyFont="1" applyFill="1" applyBorder="1" applyAlignment="1">
      <alignment vertical="center"/>
    </xf>
    <xf numFmtId="4" fontId="50" fillId="5" borderId="5" xfId="0" applyNumberFormat="1" applyFont="1" applyFill="1" applyBorder="1" applyAlignment="1">
      <alignment vertical="center"/>
    </xf>
    <xf numFmtId="165" fontId="68" fillId="5" borderId="5" xfId="0" applyNumberFormat="1" applyFont="1" applyFill="1" applyBorder="1"/>
    <xf numFmtId="0" fontId="70" fillId="5" borderId="0" xfId="0" applyFont="1" applyFill="1" applyAlignment="1">
      <alignment horizontal="left"/>
    </xf>
    <xf numFmtId="178" fontId="50" fillId="0" borderId="0" xfId="4" applyNumberFormat="1" applyFont="1"/>
    <xf numFmtId="4" fontId="52" fillId="0" borderId="0" xfId="4" applyNumberFormat="1" applyFont="1" applyAlignment="1">
      <alignment vertical="top" wrapText="1" readingOrder="1"/>
    </xf>
    <xf numFmtId="4" fontId="58" fillId="3" borderId="3" xfId="4" applyNumberFormat="1" applyFont="1" applyFill="1" applyBorder="1" applyAlignment="1">
      <alignment horizontal="center" vertical="center" wrapText="1" readingOrder="1"/>
    </xf>
    <xf numFmtId="4" fontId="61" fillId="3" borderId="3" xfId="4" applyNumberFormat="1" applyFont="1" applyFill="1" applyBorder="1" applyAlignment="1">
      <alignment horizontal="center" vertical="center" wrapText="1" readingOrder="1"/>
    </xf>
    <xf numFmtId="4" fontId="62" fillId="3" borderId="3" xfId="4" applyNumberFormat="1" applyFont="1" applyFill="1" applyBorder="1" applyAlignment="1">
      <alignment vertical="top" wrapText="1" readingOrder="1"/>
    </xf>
    <xf numFmtId="4" fontId="60" fillId="7" borderId="1" xfId="4" applyNumberFormat="1" applyFont="1" applyFill="1" applyBorder="1" applyAlignment="1">
      <alignment horizontal="center" vertical="top" wrapText="1" readingOrder="1"/>
    </xf>
    <xf numFmtId="10" fontId="55" fillId="0" borderId="3" xfId="3" applyNumberFormat="1" applyFont="1" applyBorder="1" applyAlignment="1">
      <alignment vertical="top" wrapText="1" readingOrder="1"/>
    </xf>
    <xf numFmtId="10" fontId="55" fillId="4" borderId="3" xfId="3" applyNumberFormat="1" applyFont="1" applyFill="1" applyBorder="1" applyAlignment="1">
      <alignment vertical="top" wrapText="1" readingOrder="1"/>
    </xf>
    <xf numFmtId="3" fontId="59" fillId="0" borderId="3" xfId="0" applyNumberFormat="1" applyFont="1" applyBorder="1" applyAlignment="1">
      <alignment vertical="top" wrapText="1" readingOrder="1"/>
    </xf>
    <xf numFmtId="10" fontId="59" fillId="0" borderId="3" xfId="3" applyNumberFormat="1" applyFont="1" applyBorder="1" applyAlignment="1">
      <alignment vertical="top" wrapText="1" readingOrder="1"/>
    </xf>
    <xf numFmtId="169" fontId="49" fillId="5" borderId="2" xfId="4" applyNumberFormat="1" applyFill="1" applyBorder="1" applyAlignment="1">
      <alignment vertical="top" wrapText="1" readingOrder="1"/>
    </xf>
    <xf numFmtId="179" fontId="59" fillId="0" borderId="3" xfId="4" applyNumberFormat="1" applyFont="1" applyBorder="1" applyAlignment="1">
      <alignment vertical="top" wrapText="1" readingOrder="1"/>
    </xf>
    <xf numFmtId="166" fontId="52" fillId="0" borderId="2" xfId="4" applyNumberFormat="1" applyFont="1" applyBorder="1" applyAlignment="1">
      <alignment vertical="top" wrapText="1" readingOrder="1"/>
    </xf>
    <xf numFmtId="166" fontId="47" fillId="5" borderId="9" xfId="0" applyNumberFormat="1" applyFont="1" applyFill="1" applyBorder="1"/>
    <xf numFmtId="0" fontId="47" fillId="12" borderId="0" xfId="0" applyFont="1" applyFill="1"/>
    <xf numFmtId="0" fontId="0" fillId="12" borderId="0" xfId="0" applyFill="1"/>
    <xf numFmtId="0" fontId="67" fillId="12" borderId="0" xfId="0" applyFont="1" applyFill="1"/>
    <xf numFmtId="166" fontId="58" fillId="3" borderId="3" xfId="1" applyFont="1" applyFill="1" applyBorder="1" applyAlignment="1">
      <alignment horizontal="center" vertical="center" wrapText="1" readingOrder="1"/>
    </xf>
    <xf numFmtId="0" fontId="54" fillId="0" borderId="12" xfId="4" applyFont="1" applyBorder="1" applyAlignment="1">
      <alignment horizontal="center" vertical="justify" wrapText="1"/>
    </xf>
    <xf numFmtId="0" fontId="50" fillId="5" borderId="12" xfId="4" applyFont="1" applyFill="1" applyBorder="1" applyAlignment="1">
      <alignment vertical="top" wrapText="1" readingOrder="1"/>
    </xf>
    <xf numFmtId="0" fontId="54" fillId="5" borderId="12" xfId="4" applyFont="1" applyFill="1" applyBorder="1"/>
    <xf numFmtId="0" fontId="54" fillId="5" borderId="12" xfId="4" applyFont="1" applyFill="1" applyBorder="1" applyAlignment="1">
      <alignment horizontal="left" vertical="justify" wrapText="1"/>
    </xf>
    <xf numFmtId="1" fontId="0" fillId="5" borderId="0" xfId="0" applyNumberFormat="1" applyFill="1" applyAlignment="1">
      <alignment horizontal="center"/>
    </xf>
    <xf numFmtId="165" fontId="50" fillId="12" borderId="12" xfId="2" applyFont="1" applyFill="1" applyBorder="1"/>
    <xf numFmtId="165" fontId="54" fillId="12" borderId="12" xfId="4" applyNumberFormat="1" applyFont="1" applyFill="1" applyBorder="1"/>
    <xf numFmtId="169" fontId="50" fillId="12" borderId="12" xfId="4" applyNumberFormat="1" applyFont="1" applyFill="1" applyBorder="1"/>
    <xf numFmtId="165" fontId="54" fillId="12" borderId="12" xfId="2" applyFont="1" applyFill="1" applyBorder="1"/>
    <xf numFmtId="165" fontId="50" fillId="0" borderId="0" xfId="2" applyFont="1"/>
    <xf numFmtId="169" fontId="50" fillId="5" borderId="0" xfId="4" applyNumberFormat="1" applyFont="1" applyFill="1"/>
    <xf numFmtId="165" fontId="76" fillId="5" borderId="0" xfId="0" applyNumberFormat="1" applyFont="1" applyFill="1"/>
    <xf numFmtId="166" fontId="77" fillId="0" borderId="0" xfId="1" applyFont="1"/>
    <xf numFmtId="0" fontId="60" fillId="7" borderId="1" xfId="4" applyFont="1" applyFill="1" applyBorder="1" applyAlignment="1">
      <alignment horizontal="center" vertical="top" wrapText="1" readingOrder="1"/>
    </xf>
    <xf numFmtId="0" fontId="50" fillId="0" borderId="5" xfId="4" applyFont="1" applyBorder="1" applyAlignment="1">
      <alignment horizontal="center"/>
    </xf>
    <xf numFmtId="0" fontId="50" fillId="0" borderId="0" xfId="4" applyFont="1" applyAlignment="1">
      <alignment horizontal="center"/>
    </xf>
    <xf numFmtId="0" fontId="68" fillId="5" borderId="8" xfId="0" applyFont="1" applyFill="1" applyBorder="1" applyAlignment="1">
      <alignment horizontal="center" vertical="center" wrapText="1"/>
    </xf>
    <xf numFmtId="169" fontId="55" fillId="0" borderId="2" xfId="34" applyNumberFormat="1" applyFont="1" applyBorder="1" applyAlignment="1">
      <alignment vertical="top" wrapText="1" readingOrder="1"/>
    </xf>
    <xf numFmtId="169" fontId="55" fillId="5" borderId="2" xfId="34" applyNumberFormat="1" applyFont="1" applyFill="1" applyBorder="1" applyAlignment="1">
      <alignment vertical="top" wrapText="1" readingOrder="1"/>
    </xf>
    <xf numFmtId="169" fontId="55" fillId="4" borderId="2" xfId="34" applyNumberFormat="1" applyFont="1" applyFill="1" applyBorder="1" applyAlignment="1">
      <alignment vertical="top" wrapText="1" readingOrder="1"/>
    </xf>
    <xf numFmtId="0" fontId="54" fillId="5" borderId="12" xfId="4" applyFont="1" applyFill="1" applyBorder="1" applyAlignment="1">
      <alignment horizontal="center" vertical="center" wrapText="1"/>
    </xf>
    <xf numFmtId="0" fontId="54" fillId="5" borderId="12" xfId="4" applyFont="1" applyFill="1" applyBorder="1" applyAlignment="1">
      <alignment horizontal="center" vertical="justify" wrapText="1" readingOrder="1"/>
    </xf>
    <xf numFmtId="181" fontId="50" fillId="5" borderId="0" xfId="1" applyNumberFormat="1" applyFont="1" applyFill="1"/>
    <xf numFmtId="176" fontId="68" fillId="5" borderId="19" xfId="38" applyNumberFormat="1" applyFont="1" applyFill="1" applyBorder="1"/>
    <xf numFmtId="0" fontId="36" fillId="5" borderId="0" xfId="37" applyFill="1"/>
    <xf numFmtId="0" fontId="68" fillId="5" borderId="20" xfId="37" applyFont="1" applyFill="1" applyBorder="1"/>
    <xf numFmtId="0" fontId="68" fillId="5" borderId="21" xfId="37" applyFont="1" applyFill="1" applyBorder="1"/>
    <xf numFmtId="0" fontId="68" fillId="5" borderId="22" xfId="37" applyFont="1" applyFill="1" applyBorder="1"/>
    <xf numFmtId="176" fontId="68" fillId="5" borderId="23" xfId="38" applyNumberFormat="1" applyFont="1" applyFill="1" applyBorder="1"/>
    <xf numFmtId="0" fontId="68" fillId="5" borderId="24" xfId="37" applyFont="1" applyFill="1" applyBorder="1"/>
    <xf numFmtId="0" fontId="68" fillId="5" borderId="25" xfId="37" applyFont="1" applyFill="1" applyBorder="1"/>
    <xf numFmtId="0" fontId="68" fillId="5" borderId="26" xfId="37" applyFont="1" applyFill="1" applyBorder="1"/>
    <xf numFmtId="176" fontId="68" fillId="5" borderId="27" xfId="38" applyNumberFormat="1" applyFont="1" applyFill="1" applyBorder="1"/>
    <xf numFmtId="176" fontId="46" fillId="8" borderId="12" xfId="37" applyNumberFormat="1" applyFont="1" applyFill="1" applyBorder="1"/>
    <xf numFmtId="176" fontId="36" fillId="5" borderId="0" xfId="37" applyNumberFormat="1" applyFill="1"/>
    <xf numFmtId="0" fontId="46" fillId="5" borderId="0" xfId="37" applyFont="1" applyFill="1" applyAlignment="1">
      <alignment horizontal="left"/>
    </xf>
    <xf numFmtId="176" fontId="46" fillId="5" borderId="0" xfId="37" applyNumberFormat="1" applyFont="1" applyFill="1"/>
    <xf numFmtId="0" fontId="46" fillId="8" borderId="0" xfId="37" applyFont="1" applyFill="1" applyAlignment="1">
      <alignment horizontal="left"/>
    </xf>
    <xf numFmtId="176" fontId="46" fillId="8" borderId="0" xfId="37" applyNumberFormat="1" applyFont="1" applyFill="1"/>
    <xf numFmtId="0" fontId="36" fillId="5" borderId="8" xfId="37" applyFill="1" applyBorder="1"/>
    <xf numFmtId="166" fontId="46" fillId="8" borderId="12" xfId="1" applyFont="1" applyFill="1" applyBorder="1"/>
    <xf numFmtId="166" fontId="36" fillId="5" borderId="0" xfId="1" applyFont="1" applyFill="1"/>
    <xf numFmtId="174" fontId="52" fillId="15" borderId="28" xfId="0" applyNumberFormat="1" applyFont="1" applyFill="1" applyBorder="1" applyAlignment="1">
      <alignment horizontal="right"/>
    </xf>
    <xf numFmtId="0" fontId="0" fillId="5" borderId="8" xfId="0" applyFill="1" applyBorder="1" applyAlignment="1">
      <alignment horizontal="center" vertical="center" wrapText="1"/>
    </xf>
    <xf numFmtId="0" fontId="0" fillId="5" borderId="8" xfId="0" applyFill="1" applyBorder="1"/>
    <xf numFmtId="166" fontId="0" fillId="5" borderId="8" xfId="0" applyNumberFormat="1" applyFill="1" applyBorder="1"/>
    <xf numFmtId="165" fontId="69" fillId="5" borderId="8" xfId="2" applyFont="1" applyFill="1" applyBorder="1" applyAlignment="1">
      <alignment vertical="center"/>
    </xf>
    <xf numFmtId="166" fontId="0" fillId="5" borderId="8" xfId="1" applyFont="1" applyFill="1" applyBorder="1" applyAlignment="1">
      <alignment vertical="center"/>
    </xf>
    <xf numFmtId="0" fontId="47" fillId="5" borderId="8" xfId="0" applyFont="1" applyFill="1" applyBorder="1"/>
    <xf numFmtId="166" fontId="0" fillId="5" borderId="0" xfId="0" applyNumberFormat="1" applyFill="1" applyAlignment="1">
      <alignment horizontal="center" vertical="center" wrapText="1"/>
    </xf>
    <xf numFmtId="165" fontId="0" fillId="5" borderId="0" xfId="0" applyNumberFormat="1" applyFill="1" applyAlignment="1">
      <alignment horizontal="center"/>
    </xf>
    <xf numFmtId="165" fontId="68" fillId="5" borderId="8" xfId="2" applyFont="1" applyFill="1" applyBorder="1" applyAlignment="1">
      <alignment horizontal="center"/>
    </xf>
    <xf numFmtId="166" fontId="78" fillId="5" borderId="0" xfId="1" applyFont="1" applyFill="1"/>
    <xf numFmtId="0" fontId="59" fillId="0" borderId="2" xfId="4" applyFont="1" applyBorder="1" applyAlignment="1">
      <alignment vertical="top" readingOrder="1"/>
    </xf>
    <xf numFmtId="4" fontId="80" fillId="5" borderId="12" xfId="4" applyNumberFormat="1" applyFont="1" applyFill="1" applyBorder="1"/>
    <xf numFmtId="169" fontId="55" fillId="5" borderId="0" xfId="32" applyNumberFormat="1" applyFont="1" applyFill="1" applyAlignment="1">
      <alignment vertical="top" wrapText="1" readingOrder="1"/>
    </xf>
    <xf numFmtId="169" fontId="49" fillId="5" borderId="0" xfId="32" applyNumberFormat="1" applyFont="1" applyFill="1" applyAlignment="1">
      <alignment vertical="top" wrapText="1" readingOrder="1"/>
    </xf>
    <xf numFmtId="166" fontId="49" fillId="5" borderId="0" xfId="4" applyNumberFormat="1" applyFill="1"/>
    <xf numFmtId="166" fontId="72" fillId="0" borderId="0" xfId="1" applyFont="1" applyAlignment="1">
      <alignment vertical="center" wrapText="1"/>
    </xf>
    <xf numFmtId="169" fontId="49" fillId="0" borderId="2" xfId="34" applyNumberFormat="1" applyFont="1" applyBorder="1" applyAlignment="1">
      <alignment vertical="top" wrapText="1" readingOrder="1"/>
    </xf>
    <xf numFmtId="166" fontId="55" fillId="0" borderId="0" xfId="1" applyFont="1" applyAlignment="1">
      <alignment vertical="center" wrapText="1" readingOrder="1"/>
    </xf>
    <xf numFmtId="166" fontId="52" fillId="0" borderId="0" xfId="4" applyNumberFormat="1" applyFont="1" applyAlignment="1">
      <alignment vertical="top" wrapText="1" readingOrder="1"/>
    </xf>
    <xf numFmtId="0" fontId="63" fillId="5" borderId="13" xfId="4" applyFont="1" applyFill="1" applyBorder="1"/>
    <xf numFmtId="0" fontId="82" fillId="5" borderId="11" xfId="4" applyFont="1" applyFill="1" applyBorder="1" applyAlignment="1">
      <alignment vertical="center" wrapText="1" readingOrder="1"/>
    </xf>
    <xf numFmtId="0" fontId="59" fillId="5" borderId="12" xfId="4" applyFont="1" applyFill="1" applyBorder="1" applyAlignment="1">
      <alignment vertical="top" wrapText="1" readingOrder="1"/>
    </xf>
    <xf numFmtId="0" fontId="63" fillId="5" borderId="12" xfId="4" applyFont="1" applyFill="1" applyBorder="1"/>
    <xf numFmtId="169" fontId="59" fillId="5" borderId="12" xfId="32" applyNumberFormat="1" applyFont="1" applyFill="1" applyBorder="1" applyAlignment="1">
      <alignment vertical="top" wrapText="1" readingOrder="1"/>
    </xf>
    <xf numFmtId="182" fontId="50" fillId="0" borderId="0" xfId="4" applyNumberFormat="1" applyFont="1"/>
    <xf numFmtId="183" fontId="50" fillId="0" borderId="0" xfId="4" applyNumberFormat="1" applyFont="1"/>
    <xf numFmtId="0" fontId="59" fillId="5" borderId="2" xfId="4" applyFont="1" applyFill="1" applyBorder="1" applyAlignment="1">
      <alignment vertical="top" readingOrder="1"/>
    </xf>
    <xf numFmtId="166" fontId="54" fillId="12" borderId="12" xfId="1" applyFont="1" applyFill="1" applyBorder="1"/>
    <xf numFmtId="4" fontId="50" fillId="0" borderId="8" xfId="4" applyNumberFormat="1" applyFont="1" applyBorder="1"/>
    <xf numFmtId="0" fontId="53" fillId="2" borderId="0" xfId="4" applyFont="1" applyFill="1" applyAlignment="1">
      <alignment horizontal="center"/>
    </xf>
    <xf numFmtId="0" fontId="54" fillId="5" borderId="0" xfId="4" applyFont="1" applyFill="1" applyAlignment="1">
      <alignment horizontal="left" vertical="justify" wrapText="1"/>
    </xf>
    <xf numFmtId="165" fontId="54" fillId="5" borderId="0" xfId="2" applyFont="1" applyFill="1"/>
    <xf numFmtId="166" fontId="54" fillId="5" borderId="0" xfId="1" applyFont="1" applyFill="1" applyAlignment="1">
      <alignment horizontal="left" vertical="justify" wrapText="1"/>
    </xf>
    <xf numFmtId="4" fontId="85" fillId="16" borderId="7" xfId="0" applyNumberFormat="1" applyFont="1" applyFill="1" applyBorder="1" applyAlignment="1">
      <alignment horizontal="right"/>
    </xf>
    <xf numFmtId="49" fontId="65" fillId="16" borderId="7" xfId="0" applyNumberFormat="1" applyFont="1" applyFill="1" applyBorder="1" applyAlignment="1">
      <alignment horizontal="justify" vertical="center" wrapText="1"/>
    </xf>
    <xf numFmtId="172" fontId="55" fillId="0" borderId="3" xfId="0" applyNumberFormat="1" applyFont="1" applyBorder="1" applyAlignment="1">
      <alignment vertical="top" wrapText="1" readingOrder="1"/>
    </xf>
    <xf numFmtId="3" fontId="55" fillId="0" borderId="3" xfId="0" applyNumberFormat="1" applyFont="1" applyBorder="1" applyAlignment="1">
      <alignment vertical="top" wrapText="1" readingOrder="1"/>
    </xf>
    <xf numFmtId="169" fontId="55" fillId="0" borderId="3" xfId="0" applyNumberFormat="1" applyFont="1" applyBorder="1" applyAlignment="1">
      <alignment vertical="top" wrapText="1" readingOrder="1"/>
    </xf>
    <xf numFmtId="4" fontId="55" fillId="0" borderId="3" xfId="0" applyNumberFormat="1" applyFont="1" applyBorder="1" applyAlignment="1">
      <alignment vertical="top" wrapText="1" readingOrder="1"/>
    </xf>
    <xf numFmtId="171" fontId="55" fillId="0" borderId="3" xfId="0" applyNumberFormat="1" applyFont="1" applyBorder="1" applyAlignment="1">
      <alignment vertical="top" wrapText="1" readingOrder="1"/>
    </xf>
    <xf numFmtId="4" fontId="49" fillId="5" borderId="12" xfId="4" applyNumberFormat="1" applyFill="1" applyBorder="1"/>
    <xf numFmtId="169" fontId="49" fillId="5" borderId="12" xfId="4" applyNumberFormat="1" applyFill="1" applyBorder="1"/>
    <xf numFmtId="169" fontId="49" fillId="5" borderId="12" xfId="32" applyNumberFormat="1" applyFont="1" applyFill="1" applyBorder="1" applyAlignment="1">
      <alignment vertical="top" wrapText="1" readingOrder="1"/>
    </xf>
    <xf numFmtId="166" fontId="49" fillId="5" borderId="12" xfId="4" applyNumberFormat="1" applyFill="1" applyBorder="1"/>
    <xf numFmtId="4" fontId="86" fillId="0" borderId="0" xfId="4" applyNumberFormat="1" applyFont="1"/>
    <xf numFmtId="169" fontId="52" fillId="0" borderId="2" xfId="34" applyNumberFormat="1" applyFont="1" applyBorder="1" applyAlignment="1">
      <alignment vertical="top" wrapText="1" readingOrder="1"/>
    </xf>
    <xf numFmtId="166" fontId="59" fillId="0" borderId="3" xfId="4" applyNumberFormat="1" applyFont="1" applyBorder="1" applyAlignment="1">
      <alignment vertical="top" wrapText="1" readingOrder="1"/>
    </xf>
    <xf numFmtId="0" fontId="50" fillId="5" borderId="0" xfId="4" applyFont="1" applyFill="1" applyAlignment="1">
      <alignment wrapText="1"/>
    </xf>
    <xf numFmtId="182" fontId="54" fillId="5" borderId="0" xfId="4" applyNumberFormat="1" applyFont="1" applyFill="1" applyAlignment="1">
      <alignment horizontal="left" vertical="justify" wrapText="1"/>
    </xf>
    <xf numFmtId="170" fontId="50" fillId="5" borderId="0" xfId="4" applyNumberFormat="1" applyFont="1" applyFill="1"/>
    <xf numFmtId="169" fontId="49" fillId="4" borderId="2" xfId="4" applyNumberFormat="1" applyFill="1" applyBorder="1" applyAlignment="1">
      <alignment vertical="top" wrapText="1" readingOrder="1"/>
    </xf>
    <xf numFmtId="0" fontId="50" fillId="5" borderId="0" xfId="4" applyFont="1" applyFill="1" applyAlignment="1">
      <alignment horizontal="center"/>
    </xf>
    <xf numFmtId="4" fontId="50" fillId="5" borderId="0" xfId="4" applyNumberFormat="1" applyFont="1" applyFill="1" applyAlignment="1">
      <alignment horizontal="center"/>
    </xf>
    <xf numFmtId="4" fontId="85" fillId="0" borderId="7" xfId="0" applyNumberFormat="1" applyFont="1" applyBorder="1" applyAlignment="1">
      <alignment horizontal="right"/>
    </xf>
    <xf numFmtId="166" fontId="85" fillId="0" borderId="7" xfId="1" applyFont="1" applyBorder="1" applyAlignment="1">
      <alignment horizontal="right"/>
    </xf>
    <xf numFmtId="168" fontId="55" fillId="0" borderId="3" xfId="0" applyNumberFormat="1" applyFont="1" applyBorder="1" applyAlignment="1">
      <alignment horizontal="right" vertical="top" wrapText="1" readingOrder="1"/>
    </xf>
    <xf numFmtId="4" fontId="55" fillId="0" borderId="28" xfId="0" applyNumberFormat="1" applyFont="1" applyBorder="1" applyAlignment="1">
      <alignment horizontal="right"/>
    </xf>
    <xf numFmtId="0" fontId="55" fillId="0" borderId="28" xfId="0" applyFont="1" applyBorder="1" applyAlignment="1">
      <alignment horizontal="right"/>
    </xf>
    <xf numFmtId="0" fontId="85" fillId="0" borderId="7" xfId="0" applyFont="1" applyBorder="1" applyAlignment="1">
      <alignment horizontal="right"/>
    </xf>
    <xf numFmtId="170" fontId="55" fillId="0" borderId="3" xfId="0" applyNumberFormat="1" applyFont="1" applyBorder="1" applyAlignment="1">
      <alignment vertical="top" wrapText="1" readingOrder="1"/>
    </xf>
    <xf numFmtId="3" fontId="59" fillId="0" borderId="3" xfId="4" applyNumberFormat="1" applyFont="1" applyBorder="1" applyAlignment="1">
      <alignment vertical="top" wrapText="1" readingOrder="1"/>
    </xf>
    <xf numFmtId="169" fontId="59" fillId="0" borderId="3" xfId="4" applyNumberFormat="1" applyFont="1" applyBorder="1" applyAlignment="1">
      <alignment vertical="top" wrapText="1" readingOrder="1"/>
    </xf>
    <xf numFmtId="172" fontId="63" fillId="0" borderId="2" xfId="4" applyNumberFormat="1" applyFont="1" applyBorder="1" applyAlignment="1">
      <alignment vertical="top" wrapText="1" readingOrder="1"/>
    </xf>
    <xf numFmtId="4" fontId="65" fillId="0" borderId="7" xfId="0" applyNumberFormat="1" applyFont="1" applyBorder="1" applyAlignment="1">
      <alignment horizontal="right"/>
    </xf>
    <xf numFmtId="172" fontId="55" fillId="0" borderId="2" xfId="34" applyNumberFormat="1" applyFont="1" applyBorder="1" applyAlignment="1">
      <alignment vertical="top" wrapText="1" readingOrder="1"/>
    </xf>
    <xf numFmtId="172" fontId="59" fillId="0" borderId="3" xfId="4" applyNumberFormat="1" applyFont="1" applyBorder="1" applyAlignment="1">
      <alignment vertical="top" wrapText="1" readingOrder="1"/>
    </xf>
    <xf numFmtId="170" fontId="50" fillId="5" borderId="0" xfId="4" applyNumberFormat="1" applyFont="1" applyFill="1" applyAlignment="1">
      <alignment horizontal="center"/>
    </xf>
    <xf numFmtId="3" fontId="50" fillId="5" borderId="0" xfId="4" applyNumberFormat="1" applyFont="1" applyFill="1" applyAlignment="1">
      <alignment horizontal="center"/>
    </xf>
    <xf numFmtId="184" fontId="50" fillId="5" borderId="0" xfId="4" applyNumberFormat="1" applyFont="1" applyFill="1" applyAlignment="1">
      <alignment horizontal="center"/>
    </xf>
    <xf numFmtId="166" fontId="59" fillId="0" borderId="0" xfId="1" applyFont="1" applyAlignment="1">
      <alignment vertical="top" wrapText="1" readingOrder="1"/>
    </xf>
    <xf numFmtId="3" fontId="59" fillId="0" borderId="0" xfId="4" applyNumberFormat="1" applyFont="1" applyAlignment="1">
      <alignment vertical="top" wrapText="1" readingOrder="1"/>
    </xf>
    <xf numFmtId="169" fontId="59" fillId="0" borderId="0" xfId="4" applyNumberFormat="1" applyFont="1" applyAlignment="1">
      <alignment vertical="top" wrapText="1" readingOrder="1"/>
    </xf>
    <xf numFmtId="172" fontId="50" fillId="0" borderId="0" xfId="4" applyNumberFormat="1" applyFont="1"/>
    <xf numFmtId="166" fontId="59" fillId="0" borderId="0" xfId="1" applyFont="1" applyAlignment="1">
      <alignment horizontal="left" vertical="top" wrapText="1" readingOrder="1"/>
    </xf>
    <xf numFmtId="4" fontId="85" fillId="5" borderId="7" xfId="0" applyNumberFormat="1" applyFont="1" applyFill="1" applyBorder="1" applyAlignment="1">
      <alignment horizontal="right"/>
    </xf>
    <xf numFmtId="169" fontId="55" fillId="5" borderId="2" xfId="4" applyNumberFormat="1" applyFont="1" applyFill="1" applyBorder="1" applyAlignment="1">
      <alignment vertical="top" wrapText="1" readingOrder="1"/>
    </xf>
    <xf numFmtId="168" fontId="55" fillId="0" borderId="3" xfId="0" applyNumberFormat="1" applyFont="1" applyBorder="1" applyAlignment="1">
      <alignment vertical="top" wrapText="1" readingOrder="1"/>
    </xf>
    <xf numFmtId="166" fontId="55" fillId="0" borderId="3" xfId="1" applyFont="1" applyBorder="1" applyAlignment="1">
      <alignment horizontal="right" vertical="top" wrapText="1" readingOrder="1"/>
    </xf>
    <xf numFmtId="169" fontId="49" fillId="5" borderId="3" xfId="0" applyNumberFormat="1" applyFont="1" applyFill="1" applyBorder="1" applyAlignment="1">
      <alignment horizontal="right" vertical="top" wrapText="1" readingOrder="1"/>
    </xf>
    <xf numFmtId="169" fontId="55" fillId="5" borderId="2" xfId="32" applyNumberFormat="1" applyFont="1" applyFill="1" applyBorder="1" applyAlignment="1">
      <alignment vertical="top" wrapText="1" readingOrder="1"/>
    </xf>
    <xf numFmtId="4" fontId="59" fillId="5" borderId="12" xfId="4" applyNumberFormat="1" applyFont="1" applyFill="1" applyBorder="1" applyAlignment="1">
      <alignment vertical="top" wrapText="1" readingOrder="1"/>
    </xf>
    <xf numFmtId="4" fontId="63" fillId="5" borderId="12" xfId="4" applyNumberFormat="1" applyFont="1" applyFill="1" applyBorder="1"/>
    <xf numFmtId="166" fontId="87" fillId="5" borderId="0" xfId="1" applyFont="1" applyFill="1" applyAlignment="1">
      <alignment horizontal="left" vertical="center" wrapText="1"/>
    </xf>
    <xf numFmtId="171" fontId="55" fillId="0" borderId="2" xfId="4" applyNumberFormat="1" applyFont="1" applyBorder="1" applyAlignment="1">
      <alignment wrapText="1" readingOrder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49" fontId="89" fillId="18" borderId="30" xfId="126" applyNumberFormat="1" applyFont="1" applyFill="1" applyBorder="1" applyAlignment="1">
      <alignment horizontal="center" vertical="center" wrapText="1"/>
    </xf>
    <xf numFmtId="0" fontId="101" fillId="15" borderId="0" xfId="126" applyFont="1" applyFill="1" applyAlignment="1">
      <alignment horizontal="left"/>
    </xf>
    <xf numFmtId="0" fontId="89" fillId="18" borderId="30" xfId="126" applyFont="1" applyFill="1" applyBorder="1" applyAlignment="1">
      <alignment horizontal="center" vertical="center" wrapText="1"/>
    </xf>
    <xf numFmtId="0" fontId="99" fillId="17" borderId="28" xfId="126" applyFont="1" applyFill="1" applyBorder="1" applyAlignment="1">
      <alignment horizontal="left" wrapText="1"/>
    </xf>
    <xf numFmtId="49" fontId="99" fillId="17" borderId="28" xfId="126" applyNumberFormat="1" applyFont="1" applyFill="1" applyBorder="1" applyAlignment="1">
      <alignment horizontal="center" wrapText="1"/>
    </xf>
    <xf numFmtId="49" fontId="99" fillId="17" borderId="28" xfId="126" applyNumberFormat="1" applyFont="1" applyFill="1" applyBorder="1" applyAlignment="1">
      <alignment horizontal="left" wrapText="1"/>
    </xf>
    <xf numFmtId="0" fontId="99" fillId="17" borderId="28" xfId="126" applyFont="1" applyFill="1" applyBorder="1" applyAlignment="1">
      <alignment horizontal="right" wrapText="1"/>
    </xf>
    <xf numFmtId="4" fontId="99" fillId="17" borderId="28" xfId="126" applyNumberFormat="1" applyFont="1" applyFill="1" applyBorder="1" applyAlignment="1">
      <alignment horizontal="right" wrapText="1"/>
    </xf>
    <xf numFmtId="1" fontId="99" fillId="17" borderId="28" xfId="126" applyNumberFormat="1" applyFont="1" applyFill="1" applyBorder="1" applyAlignment="1">
      <alignment horizontal="right" wrapText="1"/>
    </xf>
    <xf numFmtId="188" fontId="99" fillId="17" borderId="28" xfId="126" applyNumberFormat="1" applyFont="1" applyFill="1" applyBorder="1" applyAlignment="1">
      <alignment horizontal="right" wrapText="1"/>
    </xf>
    <xf numFmtId="0" fontId="99" fillId="15" borderId="28" xfId="126" applyFont="1" applyFill="1" applyBorder="1" applyAlignment="1">
      <alignment horizontal="left" wrapText="1"/>
    </xf>
    <xf numFmtId="49" fontId="99" fillId="15" borderId="28" xfId="126" applyNumberFormat="1" applyFont="1" applyFill="1" applyBorder="1" applyAlignment="1">
      <alignment horizontal="center" wrapText="1"/>
    </xf>
    <xf numFmtId="49" fontId="99" fillId="15" borderId="28" xfId="126" applyNumberFormat="1" applyFont="1" applyFill="1" applyBorder="1" applyAlignment="1">
      <alignment horizontal="left" wrapText="1"/>
    </xf>
    <xf numFmtId="0" fontId="99" fillId="15" borderId="28" xfId="126" applyFont="1" applyFill="1" applyBorder="1" applyAlignment="1">
      <alignment horizontal="right" wrapText="1"/>
    </xf>
    <xf numFmtId="4" fontId="99" fillId="15" borderId="28" xfId="126" applyNumberFormat="1" applyFont="1" applyFill="1" applyBorder="1" applyAlignment="1">
      <alignment horizontal="right" wrapText="1"/>
    </xf>
    <xf numFmtId="1" fontId="99" fillId="15" borderId="28" xfId="126" applyNumberFormat="1" applyFont="1" applyFill="1" applyBorder="1" applyAlignment="1">
      <alignment horizontal="right" wrapText="1"/>
    </xf>
    <xf numFmtId="188" fontId="99" fillId="15" borderId="28" xfId="126" applyNumberFormat="1" applyFont="1" applyFill="1" applyBorder="1" applyAlignment="1">
      <alignment horizontal="right" wrapText="1"/>
    </xf>
    <xf numFmtId="49" fontId="89" fillId="18" borderId="28" xfId="126" applyNumberFormat="1" applyFont="1" applyFill="1" applyBorder="1" applyAlignment="1">
      <alignment horizontal="center" vertical="center" wrapText="1"/>
    </xf>
    <xf numFmtId="0" fontId="89" fillId="18" borderId="28" xfId="126" applyFont="1" applyFill="1" applyBorder="1" applyAlignment="1">
      <alignment horizontal="center" vertical="center" wrapText="1"/>
    </xf>
    <xf numFmtId="0" fontId="55" fillId="0" borderId="0" xfId="126"/>
    <xf numFmtId="0" fontId="99" fillId="17" borderId="28" xfId="126" applyFont="1" applyFill="1" applyBorder="1" applyAlignment="1">
      <alignment horizontal="center" wrapText="1"/>
    </xf>
    <xf numFmtId="0" fontId="99" fillId="15" borderId="28" xfId="126" applyFont="1" applyFill="1" applyBorder="1" applyAlignment="1">
      <alignment horizontal="center" wrapText="1"/>
    </xf>
    <xf numFmtId="49" fontId="89" fillId="19" borderId="30" xfId="126" applyNumberFormat="1" applyFont="1" applyFill="1" applyBorder="1" applyAlignment="1">
      <alignment horizontal="center" vertical="center" wrapText="1"/>
    </xf>
    <xf numFmtId="4" fontId="73" fillId="15" borderId="28" xfId="126" applyNumberFormat="1" applyFont="1" applyFill="1" applyBorder="1" applyAlignment="1">
      <alignment horizontal="right" vertical="center"/>
    </xf>
    <xf numFmtId="188" fontId="99" fillId="17" borderId="28" xfId="126" applyNumberFormat="1" applyFont="1" applyFill="1" applyBorder="1" applyAlignment="1">
      <alignment horizontal="center" wrapText="1"/>
    </xf>
    <xf numFmtId="188" fontId="99" fillId="15" borderId="28" xfId="126" applyNumberFormat="1" applyFont="1" applyFill="1" applyBorder="1" applyAlignment="1">
      <alignment horizontal="center" wrapText="1"/>
    </xf>
    <xf numFmtId="4" fontId="102" fillId="15" borderId="28" xfId="126" applyNumberFormat="1" applyFont="1" applyFill="1" applyBorder="1" applyAlignment="1">
      <alignment horizontal="right" vertical="center"/>
    </xf>
    <xf numFmtId="49" fontId="103" fillId="20" borderId="7" xfId="51" applyNumberFormat="1" applyFont="1" applyFill="1" applyBorder="1" applyAlignment="1">
      <alignment horizontal="center" vertical="center" wrapText="1"/>
    </xf>
    <xf numFmtId="49" fontId="73" fillId="15" borderId="28" xfId="126" applyNumberFormat="1" applyFont="1" applyFill="1" applyBorder="1" applyAlignment="1">
      <alignment horizontal="left" vertical="center"/>
    </xf>
    <xf numFmtId="0" fontId="73" fillId="15" borderId="28" xfId="126" applyFont="1" applyFill="1" applyBorder="1" applyAlignment="1">
      <alignment horizontal="left" vertical="center"/>
    </xf>
    <xf numFmtId="0" fontId="73" fillId="15" borderId="28" xfId="126" applyFont="1" applyFill="1" applyBorder="1" applyAlignment="1">
      <alignment horizontal="right" vertical="center"/>
    </xf>
    <xf numFmtId="49" fontId="73" fillId="15" borderId="28" xfId="126" applyNumberFormat="1" applyFont="1" applyFill="1" applyBorder="1" applyAlignment="1">
      <alignment horizontal="right" vertical="center"/>
    </xf>
    <xf numFmtId="0" fontId="73" fillId="15" borderId="0" xfId="126" applyFont="1" applyFill="1" applyAlignment="1">
      <alignment horizontal="left"/>
    </xf>
    <xf numFmtId="1" fontId="73" fillId="15" borderId="28" xfId="126" applyNumberFormat="1" applyFont="1" applyFill="1" applyBorder="1" applyAlignment="1">
      <alignment horizontal="right" vertical="center"/>
    </xf>
    <xf numFmtId="0" fontId="81" fillId="5" borderId="12" xfId="4" applyFont="1" applyFill="1" applyBorder="1" applyAlignment="1">
      <alignment horizontal="center" vertical="center"/>
    </xf>
    <xf numFmtId="0" fontId="55" fillId="5" borderId="14" xfId="4" applyFont="1" applyFill="1" applyBorder="1" applyAlignment="1">
      <alignment horizontal="left" vertical="top" wrapText="1" readingOrder="1"/>
    </xf>
    <xf numFmtId="0" fontId="55" fillId="5" borderId="29" xfId="4" applyFont="1" applyFill="1" applyBorder="1" applyAlignment="1">
      <alignment horizontal="left" vertical="top" wrapText="1" readingOrder="1"/>
    </xf>
    <xf numFmtId="0" fontId="60" fillId="2" borderId="8" xfId="4" applyFont="1" applyFill="1" applyBorder="1" applyAlignment="1">
      <alignment horizontal="center"/>
    </xf>
    <xf numFmtId="0" fontId="82" fillId="5" borderId="0" xfId="63" applyFont="1" applyFill="1" applyAlignment="1">
      <alignment horizontal="center" vertical="center" wrapText="1" readingOrder="1"/>
    </xf>
    <xf numFmtId="0" fontId="82" fillId="5" borderId="0" xfId="63" applyFont="1" applyFill="1" applyAlignment="1">
      <alignment horizontal="center" vertical="center" readingOrder="1"/>
    </xf>
    <xf numFmtId="0" fontId="52" fillId="5" borderId="14" xfId="4" applyFont="1" applyFill="1" applyBorder="1" applyAlignment="1">
      <alignment horizontal="left" vertical="top" wrapText="1" readingOrder="1"/>
    </xf>
    <xf numFmtId="0" fontId="52" fillId="5" borderId="29" xfId="4" applyFont="1" applyFill="1" applyBorder="1" applyAlignment="1">
      <alignment horizontal="left" vertical="top" wrapText="1" readingOrder="1"/>
    </xf>
    <xf numFmtId="0" fontId="58" fillId="2" borderId="0" xfId="4" applyFont="1" applyFill="1" applyAlignment="1">
      <alignment horizontal="center"/>
    </xf>
    <xf numFmtId="0" fontId="36" fillId="5" borderId="9" xfId="37" applyFill="1" applyBorder="1" applyAlignment="1">
      <alignment horizontal="center"/>
    </xf>
    <xf numFmtId="0" fontId="68" fillId="5" borderId="16" xfId="37" applyFont="1" applyFill="1" applyBorder="1" applyAlignment="1">
      <alignment horizontal="left"/>
    </xf>
    <xf numFmtId="0" fontId="68" fillId="5" borderId="17" xfId="37" applyFont="1" applyFill="1" applyBorder="1" applyAlignment="1">
      <alignment horizontal="left"/>
    </xf>
    <xf numFmtId="0" fontId="68" fillId="5" borderId="18" xfId="37" applyFont="1" applyFill="1" applyBorder="1" applyAlignment="1">
      <alignment horizontal="left"/>
    </xf>
    <xf numFmtId="0" fontId="46" fillId="8" borderId="14" xfId="37" applyFont="1" applyFill="1" applyBorder="1" applyAlignment="1">
      <alignment horizontal="left"/>
    </xf>
    <xf numFmtId="0" fontId="46" fillId="8" borderId="15" xfId="37" applyFont="1" applyFill="1" applyBorder="1" applyAlignment="1">
      <alignment horizontal="left"/>
    </xf>
    <xf numFmtId="0" fontId="36" fillId="5" borderId="0" xfId="37" applyFill="1" applyAlignment="1">
      <alignment horizontal="center"/>
    </xf>
    <xf numFmtId="0" fontId="50" fillId="2" borderId="1" xfId="4" applyFont="1" applyFill="1" applyBorder="1" applyAlignment="1">
      <alignment horizontal="center"/>
    </xf>
    <xf numFmtId="169" fontId="51" fillId="5" borderId="0" xfId="0" applyNumberFormat="1" applyFont="1" applyFill="1" applyAlignment="1">
      <alignment horizontal="center" vertical="top" readingOrder="1"/>
    </xf>
    <xf numFmtId="0" fontId="0" fillId="11" borderId="0" xfId="0" applyFill="1" applyAlignment="1">
      <alignment horizontal="center" vertical="center" wrapText="1"/>
    </xf>
    <xf numFmtId="0" fontId="0" fillId="5" borderId="8" xfId="0" applyFill="1" applyBorder="1" applyAlignment="1">
      <alignment horizontal="center"/>
    </xf>
    <xf numFmtId="0" fontId="46" fillId="8" borderId="0" xfId="0" applyFont="1" applyFill="1" applyAlignment="1">
      <alignment horizontal="center"/>
    </xf>
    <xf numFmtId="0" fontId="0" fillId="11" borderId="0" xfId="0" applyFill="1" applyAlignment="1">
      <alignment horizontal="center" vertical="center"/>
    </xf>
    <xf numFmtId="0" fontId="0" fillId="5" borderId="0" xfId="0" applyFill="1" applyAlignment="1">
      <alignment horizontal="center"/>
    </xf>
    <xf numFmtId="0" fontId="0" fillId="5" borderId="0" xfId="0" applyFill="1" applyAlignment="1">
      <alignment horizontal="center" vertical="center" wrapText="1"/>
    </xf>
    <xf numFmtId="169" fontId="51" fillId="5" borderId="8" xfId="0" applyNumberFormat="1" applyFont="1" applyFill="1" applyBorder="1" applyAlignment="1">
      <alignment horizontal="center" vertical="top" readingOrder="1"/>
    </xf>
    <xf numFmtId="169" fontId="67" fillId="5" borderId="0" xfId="0" applyNumberFormat="1" applyFont="1" applyFill="1" applyAlignment="1">
      <alignment horizontal="center" vertical="top" readingOrder="1"/>
    </xf>
    <xf numFmtId="0" fontId="51" fillId="11" borderId="0" xfId="0" applyFont="1" applyFill="1" applyAlignment="1">
      <alignment horizontal="center" vertical="center"/>
    </xf>
    <xf numFmtId="0" fontId="68" fillId="11" borderId="0" xfId="0" applyFont="1" applyFill="1" applyAlignment="1">
      <alignment horizontal="center" vertical="center"/>
    </xf>
    <xf numFmtId="0" fontId="68" fillId="11" borderId="0" xfId="0" applyFont="1" applyFill="1" applyAlignment="1">
      <alignment horizontal="center" vertical="center" wrapText="1"/>
    </xf>
    <xf numFmtId="0" fontId="51" fillId="11" borderId="0" xfId="0" applyFont="1" applyFill="1" applyAlignment="1">
      <alignment horizontal="center" vertical="center" wrapText="1"/>
    </xf>
    <xf numFmtId="0" fontId="46" fillId="8" borderId="0" xfId="0" applyFont="1" applyFill="1" applyAlignment="1">
      <alignment horizontal="center" vertical="center" wrapText="1"/>
    </xf>
    <xf numFmtId="0" fontId="46" fillId="10" borderId="0" xfId="0" applyFont="1" applyFill="1" applyAlignment="1">
      <alignment horizontal="center"/>
    </xf>
    <xf numFmtId="169" fontId="51" fillId="5" borderId="0" xfId="0" applyNumberFormat="1" applyFont="1" applyFill="1" applyAlignment="1">
      <alignment horizontal="center" vertical="center" readingOrder="1"/>
    </xf>
    <xf numFmtId="0" fontId="46" fillId="8" borderId="6" xfId="0" applyFont="1" applyFill="1" applyBorder="1" applyAlignment="1">
      <alignment horizontal="center"/>
    </xf>
  </cellXfs>
  <cellStyles count="842">
    <cellStyle name="_HISTORICO DE DACIONES ABRIL V4" xfId="349" xr:uid="{00000000-0005-0000-0000-000000000000}"/>
    <cellStyle name="Comma 10" xfId="15" xr:uid="{00000000-0005-0000-0000-000001000000}"/>
    <cellStyle name="Comma 10 2" xfId="114" xr:uid="{00000000-0005-0000-0000-000002000000}"/>
    <cellStyle name="Comma 10 2 2" xfId="273" xr:uid="{00000000-0005-0000-0000-000003000000}"/>
    <cellStyle name="Comma 10 2 2 2" xfId="667" xr:uid="{00000000-0005-0000-0000-000003000000}"/>
    <cellStyle name="Comma 10 2 3" xfId="514" xr:uid="{00000000-0005-0000-0000-000002000000}"/>
    <cellStyle name="Comma 10 3" xfId="196" xr:uid="{00000000-0005-0000-0000-000004000000}"/>
    <cellStyle name="Comma 10 3 2" xfId="590" xr:uid="{00000000-0005-0000-0000-000004000000}"/>
    <cellStyle name="Comma 10 4" xfId="362" xr:uid="{00000000-0005-0000-0000-000000000000}"/>
    <cellStyle name="Comma 10 4 2" xfId="753" xr:uid="{00000000-0005-0000-0000-000000000000}"/>
    <cellStyle name="Comma 10 5" xfId="437" xr:uid="{00000000-0005-0000-0000-000001000000}"/>
    <cellStyle name="Comma 15 2" xfId="351" xr:uid="{00000000-0005-0000-0000-000005000000}"/>
    <cellStyle name="Comma 15 2 2" xfId="743" xr:uid="{00000000-0005-0000-0000-000005000000}"/>
    <cellStyle name="Comma 17" xfId="10" xr:uid="{00000000-0005-0000-0000-000006000000}"/>
    <cellStyle name="Comma 17 2" xfId="111" xr:uid="{00000000-0005-0000-0000-000007000000}"/>
    <cellStyle name="Comma 17 2 2" xfId="270" xr:uid="{00000000-0005-0000-0000-000008000000}"/>
    <cellStyle name="Comma 17 2 2 2" xfId="664" xr:uid="{00000000-0005-0000-0000-000008000000}"/>
    <cellStyle name="Comma 17 2 3" xfId="511" xr:uid="{00000000-0005-0000-0000-000007000000}"/>
    <cellStyle name="Comma 17 3" xfId="193" xr:uid="{00000000-0005-0000-0000-000009000000}"/>
    <cellStyle name="Comma 17 3 2" xfId="587" xr:uid="{00000000-0005-0000-0000-000009000000}"/>
    <cellStyle name="Comma 17 4" xfId="359" xr:uid="{00000000-0005-0000-0000-000001000000}"/>
    <cellStyle name="Comma 17 4 2" xfId="750" xr:uid="{00000000-0005-0000-0000-000001000000}"/>
    <cellStyle name="Comma 17 5" xfId="434" xr:uid="{00000000-0005-0000-0000-000006000000}"/>
    <cellStyle name="Comma 2" xfId="16" xr:uid="{00000000-0005-0000-0000-00000A000000}"/>
    <cellStyle name="Comma 2 2" xfId="36" xr:uid="{00000000-0005-0000-0000-00000B000000}"/>
    <cellStyle name="Comma 2 2 2" xfId="132" xr:uid="{00000000-0005-0000-0000-00000C000000}"/>
    <cellStyle name="Comma 2 2 2 2" xfId="289" xr:uid="{00000000-0005-0000-0000-00000D000000}"/>
    <cellStyle name="Comma 2 2 2 2 2" xfId="683" xr:uid="{00000000-0005-0000-0000-00000D000000}"/>
    <cellStyle name="Comma 2 2 2 3" xfId="530" xr:uid="{00000000-0005-0000-0000-00000C000000}"/>
    <cellStyle name="Comma 2 2 3" xfId="210" xr:uid="{00000000-0005-0000-0000-00000E000000}"/>
    <cellStyle name="Comma 2 2 3 2" xfId="604" xr:uid="{00000000-0005-0000-0000-00000E000000}"/>
    <cellStyle name="Comma 2 2 4" xfId="376" xr:uid="{00000000-0005-0000-0000-000003000000}"/>
    <cellStyle name="Comma 2 2 4 2" xfId="767" xr:uid="{00000000-0005-0000-0000-000003000000}"/>
    <cellStyle name="Comma 2 2 5" xfId="451" xr:uid="{00000000-0005-0000-0000-00000B000000}"/>
    <cellStyle name="Comma 2 3" xfId="115" xr:uid="{00000000-0005-0000-0000-00000F000000}"/>
    <cellStyle name="Comma 2 3 2" xfId="274" xr:uid="{00000000-0005-0000-0000-000010000000}"/>
    <cellStyle name="Comma 2 3 2 2" xfId="668" xr:uid="{00000000-0005-0000-0000-000010000000}"/>
    <cellStyle name="Comma 2 3 3" xfId="515" xr:uid="{00000000-0005-0000-0000-00000F000000}"/>
    <cellStyle name="Comma 2 4" xfId="118" xr:uid="{00000000-0005-0000-0000-000011000000}"/>
    <cellStyle name="Comma 2 4 2" xfId="277" xr:uid="{00000000-0005-0000-0000-000012000000}"/>
    <cellStyle name="Comma 2 4 2 2" xfId="671" xr:uid="{00000000-0005-0000-0000-000012000000}"/>
    <cellStyle name="Comma 2 4 3" xfId="518" xr:uid="{00000000-0005-0000-0000-000011000000}"/>
    <cellStyle name="Comma 2 5" xfId="438" xr:uid="{00000000-0005-0000-0000-00000A000000}"/>
    <cellStyle name="Comma 3 2" xfId="14" xr:uid="{00000000-0005-0000-0000-000013000000}"/>
    <cellStyle name="Comma 3 2 2" xfId="113" xr:uid="{00000000-0005-0000-0000-000014000000}"/>
    <cellStyle name="Comma 3 2 2 2" xfId="272" xr:uid="{00000000-0005-0000-0000-000015000000}"/>
    <cellStyle name="Comma 3 2 2 2 2" xfId="666" xr:uid="{00000000-0005-0000-0000-000015000000}"/>
    <cellStyle name="Comma 3 2 2 3" xfId="513" xr:uid="{00000000-0005-0000-0000-000014000000}"/>
    <cellStyle name="Comma 3 2 3" xfId="195" xr:uid="{00000000-0005-0000-0000-000016000000}"/>
    <cellStyle name="Comma 3 2 3 2" xfId="589" xr:uid="{00000000-0005-0000-0000-000016000000}"/>
    <cellStyle name="Comma 3 2 4" xfId="361" xr:uid="{00000000-0005-0000-0000-000004000000}"/>
    <cellStyle name="Comma 3 2 4 2" xfId="752" xr:uid="{00000000-0005-0000-0000-000004000000}"/>
    <cellStyle name="Comma 3 2 5" xfId="436" xr:uid="{00000000-0005-0000-0000-000013000000}"/>
    <cellStyle name="Currency 2 4" xfId="11" xr:uid="{00000000-0005-0000-0000-000017000000}"/>
    <cellStyle name="Currency 2 4 2" xfId="112" xr:uid="{00000000-0005-0000-0000-000018000000}"/>
    <cellStyle name="Currency 2 4 2 2" xfId="271" xr:uid="{00000000-0005-0000-0000-000019000000}"/>
    <cellStyle name="Currency 2 4 2 2 2" xfId="665" xr:uid="{00000000-0005-0000-0000-000019000000}"/>
    <cellStyle name="Currency 2 4 2 3" xfId="512" xr:uid="{00000000-0005-0000-0000-000018000000}"/>
    <cellStyle name="Currency 2 4 3" xfId="194" xr:uid="{00000000-0005-0000-0000-00001A000000}"/>
    <cellStyle name="Currency 2 4 3 2" xfId="588" xr:uid="{00000000-0005-0000-0000-00001A000000}"/>
    <cellStyle name="Currency 2 4 4" xfId="360" xr:uid="{00000000-0005-0000-0000-000005000000}"/>
    <cellStyle name="Currency 2 4 4 2" xfId="751" xr:uid="{00000000-0005-0000-0000-000005000000}"/>
    <cellStyle name="Currency 2 4 5" xfId="435" xr:uid="{00000000-0005-0000-0000-000017000000}"/>
    <cellStyle name="Excel Built-in Normal" xfId="19" xr:uid="{00000000-0005-0000-0000-00001B000000}"/>
    <cellStyle name="Millares" xfId="1" builtinId="3"/>
    <cellStyle name="Millares 10" xfId="71" xr:uid="{00000000-0005-0000-0000-00001D000000}"/>
    <cellStyle name="Millares 10 2" xfId="160" xr:uid="{00000000-0005-0000-0000-00001E000000}"/>
    <cellStyle name="Millares 10 2 2" xfId="316" xr:uid="{00000000-0005-0000-0000-00001F000000}"/>
    <cellStyle name="Millares 10 2 2 2" xfId="710" xr:uid="{00000000-0005-0000-0000-00001F000000}"/>
    <cellStyle name="Millares 10 2 3" xfId="557" xr:uid="{00000000-0005-0000-0000-00001E000000}"/>
    <cellStyle name="Millares 10 3" xfId="237" xr:uid="{00000000-0005-0000-0000-000020000000}"/>
    <cellStyle name="Millares 10 3 2" xfId="631" xr:uid="{00000000-0005-0000-0000-000020000000}"/>
    <cellStyle name="Millares 10 4" xfId="403" xr:uid="{00000000-0005-0000-0000-000008000000}"/>
    <cellStyle name="Millares 10 4 2" xfId="794" xr:uid="{00000000-0005-0000-0000-000008000000}"/>
    <cellStyle name="Millares 10 5" xfId="478" xr:uid="{00000000-0005-0000-0000-00001D000000}"/>
    <cellStyle name="Millares 11" xfId="91" xr:uid="{00000000-0005-0000-0000-000021000000}"/>
    <cellStyle name="Millares 11 2" xfId="180" xr:uid="{00000000-0005-0000-0000-000022000000}"/>
    <cellStyle name="Millares 11 2 2" xfId="334" xr:uid="{00000000-0005-0000-0000-000023000000}"/>
    <cellStyle name="Millares 11 2 2 2" xfId="728" xr:uid="{00000000-0005-0000-0000-000023000000}"/>
    <cellStyle name="Millares 11 2 3" xfId="575" xr:uid="{00000000-0005-0000-0000-000022000000}"/>
    <cellStyle name="Millares 11 3" xfId="255" xr:uid="{00000000-0005-0000-0000-000024000000}"/>
    <cellStyle name="Millares 11 3 2" xfId="649" xr:uid="{00000000-0005-0000-0000-000024000000}"/>
    <cellStyle name="Millares 11 4" xfId="496" xr:uid="{00000000-0005-0000-0000-000021000000}"/>
    <cellStyle name="Millares 12" xfId="97" xr:uid="{00000000-0005-0000-0000-000025000000}"/>
    <cellStyle name="Millares 12 2" xfId="55" xr:uid="{00000000-0005-0000-0000-000026000000}"/>
    <cellStyle name="Millares 12 2 2" xfId="147" xr:uid="{00000000-0005-0000-0000-000027000000}"/>
    <cellStyle name="Millares 12 2 2 2" xfId="303" xr:uid="{00000000-0005-0000-0000-000028000000}"/>
    <cellStyle name="Millares 12 2 2 2 2" xfId="697" xr:uid="{00000000-0005-0000-0000-000028000000}"/>
    <cellStyle name="Millares 12 2 2 3" xfId="544" xr:uid="{00000000-0005-0000-0000-000027000000}"/>
    <cellStyle name="Millares 12 2 3" xfId="224" xr:uid="{00000000-0005-0000-0000-000029000000}"/>
    <cellStyle name="Millares 12 2 3 2" xfId="618" xr:uid="{00000000-0005-0000-0000-000029000000}"/>
    <cellStyle name="Millares 12 2 4" xfId="390" xr:uid="{00000000-0005-0000-0000-000009000000}"/>
    <cellStyle name="Millares 12 2 4 2" xfId="781" xr:uid="{00000000-0005-0000-0000-000009000000}"/>
    <cellStyle name="Millares 12 2 5" xfId="465" xr:uid="{00000000-0005-0000-0000-000026000000}"/>
    <cellStyle name="Millares 12 3" xfId="260" xr:uid="{00000000-0005-0000-0000-00002A000000}"/>
    <cellStyle name="Millares 12 3 2" xfId="654" xr:uid="{00000000-0005-0000-0000-00002A000000}"/>
    <cellStyle name="Millares 12 4" xfId="501" xr:uid="{00000000-0005-0000-0000-000025000000}"/>
    <cellStyle name="Millares 13" xfId="103" xr:uid="{00000000-0005-0000-0000-00002B000000}"/>
    <cellStyle name="Millares 13 2" xfId="263" xr:uid="{00000000-0005-0000-0000-00002C000000}"/>
    <cellStyle name="Millares 13 2 2" xfId="657" xr:uid="{00000000-0005-0000-0000-00002C000000}"/>
    <cellStyle name="Millares 13 3" xfId="504" xr:uid="{00000000-0005-0000-0000-00002B000000}"/>
    <cellStyle name="Millares 14" xfId="187" xr:uid="{00000000-0005-0000-0000-00002D000000}"/>
    <cellStyle name="Millares 14 2" xfId="581" xr:uid="{00000000-0005-0000-0000-00002D000000}"/>
    <cellStyle name="Millares 15" xfId="188" xr:uid="{00000000-0005-0000-0000-00002E000000}"/>
    <cellStyle name="Millares 15 2" xfId="582" xr:uid="{00000000-0005-0000-0000-00002E000000}"/>
    <cellStyle name="Millares 16" xfId="339" xr:uid="{00000000-0005-0000-0000-00002F000000}"/>
    <cellStyle name="Millares 16 2" xfId="733" xr:uid="{00000000-0005-0000-0000-00002F000000}"/>
    <cellStyle name="Millares 17" xfId="341" xr:uid="{00000000-0005-0000-0000-000030000000}"/>
    <cellStyle name="Millares 17 2" xfId="735" xr:uid="{00000000-0005-0000-0000-000030000000}"/>
    <cellStyle name="Millares 18" xfId="348" xr:uid="{00000000-0005-0000-0000-000031000000}"/>
    <cellStyle name="Millares 18 2" xfId="742" xr:uid="{00000000-0005-0000-0000-000031000000}"/>
    <cellStyle name="Millares 19" xfId="353" xr:uid="{00000000-0005-0000-0000-00008C010000}"/>
    <cellStyle name="Millares 19 2" xfId="744" xr:uid="{00000000-0005-0000-0000-00008C010000}"/>
    <cellStyle name="Millares 2" xfId="24" xr:uid="{00000000-0005-0000-0000-000032000000}"/>
    <cellStyle name="Millares 2 18" xfId="7" xr:uid="{00000000-0005-0000-0000-000033000000}"/>
    <cellStyle name="Millares 2 18 2" xfId="108" xr:uid="{00000000-0005-0000-0000-000034000000}"/>
    <cellStyle name="Millares 2 18 2 2" xfId="267" xr:uid="{00000000-0005-0000-0000-000035000000}"/>
    <cellStyle name="Millares 2 18 2 2 2" xfId="661" xr:uid="{00000000-0005-0000-0000-000035000000}"/>
    <cellStyle name="Millares 2 18 2 3" xfId="508" xr:uid="{00000000-0005-0000-0000-000034000000}"/>
    <cellStyle name="Millares 2 18 3" xfId="107" xr:uid="{00000000-0005-0000-0000-000036000000}"/>
    <cellStyle name="Millares 2 18 3 2" xfId="266" xr:uid="{00000000-0005-0000-0000-000037000000}"/>
    <cellStyle name="Millares 2 18 3 2 2" xfId="660" xr:uid="{00000000-0005-0000-0000-000037000000}"/>
    <cellStyle name="Millares 2 18 3 3" xfId="507" xr:uid="{00000000-0005-0000-0000-000036000000}"/>
    <cellStyle name="Millares 2 18 4" xfId="431" xr:uid="{00000000-0005-0000-0000-000033000000}"/>
    <cellStyle name="Millares 2 2" xfId="83" xr:uid="{00000000-0005-0000-0000-000038000000}"/>
    <cellStyle name="Millares 2 2 2" xfId="172" xr:uid="{00000000-0005-0000-0000-000039000000}"/>
    <cellStyle name="Millares 2 2 2 2" xfId="327" xr:uid="{00000000-0005-0000-0000-00003A000000}"/>
    <cellStyle name="Millares 2 2 2 2 2" xfId="721" xr:uid="{00000000-0005-0000-0000-00003A000000}"/>
    <cellStyle name="Millares 2 2 2 3" xfId="568" xr:uid="{00000000-0005-0000-0000-000039000000}"/>
    <cellStyle name="Millares 2 2 3" xfId="248" xr:uid="{00000000-0005-0000-0000-00003B000000}"/>
    <cellStyle name="Millares 2 2 3 2" xfId="642" xr:uid="{00000000-0005-0000-0000-00003B000000}"/>
    <cellStyle name="Millares 2 2 4" xfId="414" xr:uid="{00000000-0005-0000-0000-00000C000000}"/>
    <cellStyle name="Millares 2 2 4 2" xfId="805" xr:uid="{00000000-0005-0000-0000-00000C000000}"/>
    <cellStyle name="Millares 2 2 5" xfId="489" xr:uid="{00000000-0005-0000-0000-000038000000}"/>
    <cellStyle name="Millares 2 3" xfId="123" xr:uid="{00000000-0005-0000-0000-00003C000000}"/>
    <cellStyle name="Millares 2 3 2" xfId="281" xr:uid="{00000000-0005-0000-0000-00003D000000}"/>
    <cellStyle name="Millares 2 3 2 2" xfId="675" xr:uid="{00000000-0005-0000-0000-00003D000000}"/>
    <cellStyle name="Millares 2 3 3" xfId="522" xr:uid="{00000000-0005-0000-0000-00003C000000}"/>
    <cellStyle name="Millares 2 4" xfId="202" xr:uid="{00000000-0005-0000-0000-00003E000000}"/>
    <cellStyle name="Millares 2 4 2" xfId="596" xr:uid="{00000000-0005-0000-0000-00003E000000}"/>
    <cellStyle name="Millares 2 5" xfId="368" xr:uid="{00000000-0005-0000-0000-00000A000000}"/>
    <cellStyle name="Millares 2 5 2" xfId="759" xr:uid="{00000000-0005-0000-0000-00000A000000}"/>
    <cellStyle name="Millares 2 6" xfId="443" xr:uid="{00000000-0005-0000-0000-000032000000}"/>
    <cellStyle name="Millares 20" xfId="354" xr:uid="{00000000-0005-0000-0000-000092010000}"/>
    <cellStyle name="Millares 20 2" xfId="745" xr:uid="{00000000-0005-0000-0000-000092010000}"/>
    <cellStyle name="Millares 21" xfId="416" xr:uid="{00000000-0005-0000-0000-0000CB010000}"/>
    <cellStyle name="Millares 21 2" xfId="807" xr:uid="{00000000-0005-0000-0000-0000CB010000}"/>
    <cellStyle name="Millares 22" xfId="424" xr:uid="{00000000-0005-0000-0000-0000D3010000}"/>
    <cellStyle name="Millares 23" xfId="427" xr:uid="{00000000-0005-0000-0000-000050000000}"/>
    <cellStyle name="Millares 24" xfId="425" xr:uid="{00000000-0005-0000-0000-0000F5010000}"/>
    <cellStyle name="Millares 25" xfId="814" xr:uid="{00000000-0005-0000-0000-000059030000}"/>
    <cellStyle name="Millares 26" xfId="816" xr:uid="{00000000-0005-0000-0000-00005B030000}"/>
    <cellStyle name="Millares 27" xfId="819" xr:uid="{A8EDCE0A-8181-4CCC-9310-A0925800F717}"/>
    <cellStyle name="Millares 27 2" xfId="822" xr:uid="{2AE76241-9954-4055-B7D4-44EE21E16966}"/>
    <cellStyle name="Millares 27 2 2" xfId="825" xr:uid="{ECBFA6C0-48AE-4B8F-8048-B8482F94C401}"/>
    <cellStyle name="Millares 27 2 2 2" xfId="826" xr:uid="{3D56F3F5-E089-45BA-A910-4F4FDA309B19}"/>
    <cellStyle name="Millares 27 2 2 2 2" xfId="829" xr:uid="{41D283BC-30CD-4267-9E00-E09DC9D42EFE}"/>
    <cellStyle name="Millares 27 2 2 2 2 2" xfId="832" xr:uid="{60440B5D-EB76-48F9-BB18-8687680C1897}"/>
    <cellStyle name="Millares 28" xfId="830" xr:uid="{2E51ED5B-6067-4B98-96B1-CCC2F46B106D}"/>
    <cellStyle name="Millares 29" xfId="834" xr:uid="{FD23E6D7-26AB-4C31-A30A-01670C482168}"/>
    <cellStyle name="Millares 3" xfId="31" xr:uid="{00000000-0005-0000-0000-00003F000000}"/>
    <cellStyle name="Millares 3 2" xfId="35" xr:uid="{00000000-0005-0000-0000-000040000000}"/>
    <cellStyle name="Millares 3 2 2" xfId="131" xr:uid="{00000000-0005-0000-0000-000041000000}"/>
    <cellStyle name="Millares 3 2 2 2" xfId="288" xr:uid="{00000000-0005-0000-0000-000042000000}"/>
    <cellStyle name="Millares 3 2 2 2 2" xfId="682" xr:uid="{00000000-0005-0000-0000-000042000000}"/>
    <cellStyle name="Millares 3 2 2 3" xfId="529" xr:uid="{00000000-0005-0000-0000-000041000000}"/>
    <cellStyle name="Millares 3 2 3" xfId="209" xr:uid="{00000000-0005-0000-0000-000043000000}"/>
    <cellStyle name="Millares 3 2 3 2" xfId="603" xr:uid="{00000000-0005-0000-0000-000043000000}"/>
    <cellStyle name="Millares 3 2 4" xfId="375" xr:uid="{00000000-0005-0000-0000-00000E000000}"/>
    <cellStyle name="Millares 3 2 4 2" xfId="766" xr:uid="{00000000-0005-0000-0000-00000E000000}"/>
    <cellStyle name="Millares 3 2 5" xfId="450" xr:uid="{00000000-0005-0000-0000-000040000000}"/>
    <cellStyle name="Millares 3 3" xfId="127" xr:uid="{00000000-0005-0000-0000-000044000000}"/>
    <cellStyle name="Millares 3 3 2" xfId="284" xr:uid="{00000000-0005-0000-0000-000045000000}"/>
    <cellStyle name="Millares 3 3 2 2" xfId="678" xr:uid="{00000000-0005-0000-0000-000045000000}"/>
    <cellStyle name="Millares 3 3 3" xfId="525" xr:uid="{00000000-0005-0000-0000-000044000000}"/>
    <cellStyle name="Millares 3 4" xfId="205" xr:uid="{00000000-0005-0000-0000-000046000000}"/>
    <cellStyle name="Millares 3 4 2" xfId="599" xr:uid="{00000000-0005-0000-0000-000046000000}"/>
    <cellStyle name="Millares 3 5" xfId="371" xr:uid="{00000000-0005-0000-0000-00000D000000}"/>
    <cellStyle name="Millares 3 5 2" xfId="762" xr:uid="{00000000-0005-0000-0000-00000D000000}"/>
    <cellStyle name="Millares 3 6" xfId="446" xr:uid="{00000000-0005-0000-0000-00003F000000}"/>
    <cellStyle name="Millares 30" xfId="840" xr:uid="{EE55EC47-35E8-4174-BC51-12E1246FE589}"/>
    <cellStyle name="Millares 31" xfId="841" xr:uid="{1DB3246A-2989-45B9-9EA8-FF27697596CD}"/>
    <cellStyle name="Millares 4" xfId="40" xr:uid="{00000000-0005-0000-0000-000047000000}"/>
    <cellStyle name="Millares 4 2" xfId="136" xr:uid="{00000000-0005-0000-0000-000048000000}"/>
    <cellStyle name="Millares 4 2 2" xfId="292" xr:uid="{00000000-0005-0000-0000-000049000000}"/>
    <cellStyle name="Millares 4 2 2 2" xfId="686" xr:uid="{00000000-0005-0000-0000-000049000000}"/>
    <cellStyle name="Millares 4 2 3" xfId="533" xr:uid="{00000000-0005-0000-0000-000048000000}"/>
    <cellStyle name="Millares 4 3" xfId="213" xr:uid="{00000000-0005-0000-0000-00004A000000}"/>
    <cellStyle name="Millares 4 3 2" xfId="607" xr:uid="{00000000-0005-0000-0000-00004A000000}"/>
    <cellStyle name="Millares 4 4" xfId="379" xr:uid="{00000000-0005-0000-0000-00000F000000}"/>
    <cellStyle name="Millares 4 4 2" xfId="770" xr:uid="{00000000-0005-0000-0000-00000F000000}"/>
    <cellStyle name="Millares 4 5" xfId="454" xr:uid="{00000000-0005-0000-0000-000047000000}"/>
    <cellStyle name="Millares 5" xfId="44" xr:uid="{00000000-0005-0000-0000-00004B000000}"/>
    <cellStyle name="Millares 5 2" xfId="140" xr:uid="{00000000-0005-0000-0000-00004C000000}"/>
    <cellStyle name="Millares 5 2 2" xfId="296" xr:uid="{00000000-0005-0000-0000-00004D000000}"/>
    <cellStyle name="Millares 5 2 2 2" xfId="690" xr:uid="{00000000-0005-0000-0000-00004D000000}"/>
    <cellStyle name="Millares 5 2 3" xfId="537" xr:uid="{00000000-0005-0000-0000-00004C000000}"/>
    <cellStyle name="Millares 5 3" xfId="217" xr:uid="{00000000-0005-0000-0000-00004E000000}"/>
    <cellStyle name="Millares 5 3 2" xfId="611" xr:uid="{00000000-0005-0000-0000-00004E000000}"/>
    <cellStyle name="Millares 5 4" xfId="383" xr:uid="{00000000-0005-0000-0000-000010000000}"/>
    <cellStyle name="Millares 5 4 2" xfId="774" xr:uid="{00000000-0005-0000-0000-000010000000}"/>
    <cellStyle name="Millares 5 5" xfId="458" xr:uid="{00000000-0005-0000-0000-00004B000000}"/>
    <cellStyle name="Millares 6" xfId="48" xr:uid="{00000000-0005-0000-0000-00004F000000}"/>
    <cellStyle name="Millares 6 2" xfId="144" xr:uid="{00000000-0005-0000-0000-000050000000}"/>
    <cellStyle name="Millares 6 2 2" xfId="300" xr:uid="{00000000-0005-0000-0000-000051000000}"/>
    <cellStyle name="Millares 6 2 2 2" xfId="694" xr:uid="{00000000-0005-0000-0000-000051000000}"/>
    <cellStyle name="Millares 6 2 3" xfId="541" xr:uid="{00000000-0005-0000-0000-000050000000}"/>
    <cellStyle name="Millares 6 3" xfId="221" xr:uid="{00000000-0005-0000-0000-000052000000}"/>
    <cellStyle name="Millares 6 3 2" xfId="615" xr:uid="{00000000-0005-0000-0000-000052000000}"/>
    <cellStyle name="Millares 6 4" xfId="387" xr:uid="{00000000-0005-0000-0000-000011000000}"/>
    <cellStyle name="Millares 6 4 2" xfId="778" xr:uid="{00000000-0005-0000-0000-000011000000}"/>
    <cellStyle name="Millares 6 5" xfId="462" xr:uid="{00000000-0005-0000-0000-00004F000000}"/>
    <cellStyle name="Millares 7" xfId="50" xr:uid="{00000000-0005-0000-0000-000053000000}"/>
    <cellStyle name="Millares 7 2" xfId="145" xr:uid="{00000000-0005-0000-0000-000054000000}"/>
    <cellStyle name="Millares 7 2 2" xfId="301" xr:uid="{00000000-0005-0000-0000-000055000000}"/>
    <cellStyle name="Millares 7 2 2 2" xfId="695" xr:uid="{00000000-0005-0000-0000-000055000000}"/>
    <cellStyle name="Millares 7 2 3" xfId="542" xr:uid="{00000000-0005-0000-0000-000054000000}"/>
    <cellStyle name="Millares 7 3" xfId="222" xr:uid="{00000000-0005-0000-0000-000056000000}"/>
    <cellStyle name="Millares 7 3 2" xfId="616" xr:uid="{00000000-0005-0000-0000-000056000000}"/>
    <cellStyle name="Millares 7 4" xfId="388" xr:uid="{00000000-0005-0000-0000-000012000000}"/>
    <cellStyle name="Millares 7 4 2" xfId="779" xr:uid="{00000000-0005-0000-0000-000012000000}"/>
    <cellStyle name="Millares 7 5" xfId="463" xr:uid="{00000000-0005-0000-0000-000053000000}"/>
    <cellStyle name="Millares 8" xfId="54" xr:uid="{00000000-0005-0000-0000-000057000000}"/>
    <cellStyle name="Millares 8 2" xfId="146" xr:uid="{00000000-0005-0000-0000-000058000000}"/>
    <cellStyle name="Millares 8 2 2" xfId="302" xr:uid="{00000000-0005-0000-0000-000059000000}"/>
    <cellStyle name="Millares 8 2 2 2" xfId="696" xr:uid="{00000000-0005-0000-0000-000059000000}"/>
    <cellStyle name="Millares 8 2 3" xfId="543" xr:uid="{00000000-0005-0000-0000-000058000000}"/>
    <cellStyle name="Millares 8 3" xfId="223" xr:uid="{00000000-0005-0000-0000-00005A000000}"/>
    <cellStyle name="Millares 8 3 2" xfId="617" xr:uid="{00000000-0005-0000-0000-00005A000000}"/>
    <cellStyle name="Millares 8 4" xfId="389" xr:uid="{00000000-0005-0000-0000-000013000000}"/>
    <cellStyle name="Millares 8 4 2" xfId="780" xr:uid="{00000000-0005-0000-0000-000013000000}"/>
    <cellStyle name="Millares 8 5" xfId="464" xr:uid="{00000000-0005-0000-0000-000057000000}"/>
    <cellStyle name="Millares 9" xfId="70" xr:uid="{00000000-0005-0000-0000-00005B000000}"/>
    <cellStyle name="Millares 9 2" xfId="159" xr:uid="{00000000-0005-0000-0000-00005C000000}"/>
    <cellStyle name="Millares 9 2 2" xfId="315" xr:uid="{00000000-0005-0000-0000-00005D000000}"/>
    <cellStyle name="Millares 9 2 2 2" xfId="709" xr:uid="{00000000-0005-0000-0000-00005D000000}"/>
    <cellStyle name="Millares 9 2 3" xfId="556" xr:uid="{00000000-0005-0000-0000-00005C000000}"/>
    <cellStyle name="Millares 9 3" xfId="236" xr:uid="{00000000-0005-0000-0000-00005E000000}"/>
    <cellStyle name="Millares 9 3 2" xfId="630" xr:uid="{00000000-0005-0000-0000-00005E000000}"/>
    <cellStyle name="Millares 9 4" xfId="402" xr:uid="{00000000-0005-0000-0000-000014000000}"/>
    <cellStyle name="Millares 9 4 2" xfId="793" xr:uid="{00000000-0005-0000-0000-000014000000}"/>
    <cellStyle name="Millares 9 5" xfId="477" xr:uid="{00000000-0005-0000-0000-00005B000000}"/>
    <cellStyle name="Moneda" xfId="2" builtinId="4"/>
    <cellStyle name="Moneda 10" xfId="87" xr:uid="{00000000-0005-0000-0000-000060000000}"/>
    <cellStyle name="Moneda 10 2" xfId="176" xr:uid="{00000000-0005-0000-0000-000061000000}"/>
    <cellStyle name="Moneda 10 2 2" xfId="330" xr:uid="{00000000-0005-0000-0000-000062000000}"/>
    <cellStyle name="Moneda 10 2 2 2" xfId="724" xr:uid="{00000000-0005-0000-0000-000062000000}"/>
    <cellStyle name="Moneda 10 2 3" xfId="571" xr:uid="{00000000-0005-0000-0000-000061000000}"/>
    <cellStyle name="Moneda 10 3" xfId="251" xr:uid="{00000000-0005-0000-0000-000063000000}"/>
    <cellStyle name="Moneda 10 3 2" xfId="645" xr:uid="{00000000-0005-0000-0000-000063000000}"/>
    <cellStyle name="Moneda 10 4" xfId="492" xr:uid="{00000000-0005-0000-0000-000060000000}"/>
    <cellStyle name="Moneda 11" xfId="47" xr:uid="{00000000-0005-0000-0000-000064000000}"/>
    <cellStyle name="Moneda 11 2" xfId="94" xr:uid="{00000000-0005-0000-0000-000065000000}"/>
    <cellStyle name="Moneda 11 2 2" xfId="182" xr:uid="{00000000-0005-0000-0000-000066000000}"/>
    <cellStyle name="Moneda 11 2 2 2" xfId="336" xr:uid="{00000000-0005-0000-0000-000067000000}"/>
    <cellStyle name="Moneda 11 2 2 2 2" xfId="730" xr:uid="{00000000-0005-0000-0000-000067000000}"/>
    <cellStyle name="Moneda 11 2 2 3" xfId="577" xr:uid="{00000000-0005-0000-0000-000066000000}"/>
    <cellStyle name="Moneda 11 2 3" xfId="257" xr:uid="{00000000-0005-0000-0000-000068000000}"/>
    <cellStyle name="Moneda 11 2 3 2" xfId="651" xr:uid="{00000000-0005-0000-0000-000068000000}"/>
    <cellStyle name="Moneda 11 2 4" xfId="498" xr:uid="{00000000-0005-0000-0000-000065000000}"/>
    <cellStyle name="Moneda 11 3" xfId="143" xr:uid="{00000000-0005-0000-0000-000069000000}"/>
    <cellStyle name="Moneda 11 3 2" xfId="299" xr:uid="{00000000-0005-0000-0000-00006A000000}"/>
    <cellStyle name="Moneda 11 3 2 2" xfId="693" xr:uid="{00000000-0005-0000-0000-00006A000000}"/>
    <cellStyle name="Moneda 11 3 3" xfId="540" xr:uid="{00000000-0005-0000-0000-000069000000}"/>
    <cellStyle name="Moneda 11 4" xfId="220" xr:uid="{00000000-0005-0000-0000-00006B000000}"/>
    <cellStyle name="Moneda 11 4 2" xfId="614" xr:uid="{00000000-0005-0000-0000-00006B000000}"/>
    <cellStyle name="Moneda 11 5" xfId="386" xr:uid="{00000000-0005-0000-0000-000016000000}"/>
    <cellStyle name="Moneda 11 5 2" xfId="777" xr:uid="{00000000-0005-0000-0000-000016000000}"/>
    <cellStyle name="Moneda 11 6" xfId="461" xr:uid="{00000000-0005-0000-0000-000064000000}"/>
    <cellStyle name="Moneda 12" xfId="92" xr:uid="{00000000-0005-0000-0000-00006C000000}"/>
    <cellStyle name="Moneda 12 2" xfId="181" xr:uid="{00000000-0005-0000-0000-00006D000000}"/>
    <cellStyle name="Moneda 12 2 2" xfId="335" xr:uid="{00000000-0005-0000-0000-00006E000000}"/>
    <cellStyle name="Moneda 12 2 2 2" xfId="729" xr:uid="{00000000-0005-0000-0000-00006E000000}"/>
    <cellStyle name="Moneda 12 2 3" xfId="576" xr:uid="{00000000-0005-0000-0000-00006D000000}"/>
    <cellStyle name="Moneda 12 3" xfId="256" xr:uid="{00000000-0005-0000-0000-00006F000000}"/>
    <cellStyle name="Moneda 12 3 2" xfId="650" xr:uid="{00000000-0005-0000-0000-00006F000000}"/>
    <cellStyle name="Moneda 12 4" xfId="497" xr:uid="{00000000-0005-0000-0000-00006C000000}"/>
    <cellStyle name="Moneda 13" xfId="57" xr:uid="{00000000-0005-0000-0000-000070000000}"/>
    <cellStyle name="Moneda 13 2" xfId="149" xr:uid="{00000000-0005-0000-0000-000071000000}"/>
    <cellStyle name="Moneda 13 2 2" xfId="305" xr:uid="{00000000-0005-0000-0000-000072000000}"/>
    <cellStyle name="Moneda 13 2 2 2" xfId="699" xr:uid="{00000000-0005-0000-0000-000072000000}"/>
    <cellStyle name="Moneda 13 2 3" xfId="546" xr:uid="{00000000-0005-0000-0000-000071000000}"/>
    <cellStyle name="Moneda 13 3" xfId="226" xr:uid="{00000000-0005-0000-0000-000073000000}"/>
    <cellStyle name="Moneda 13 3 2" xfId="620" xr:uid="{00000000-0005-0000-0000-000073000000}"/>
    <cellStyle name="Moneda 13 4" xfId="392" xr:uid="{00000000-0005-0000-0000-000017000000}"/>
    <cellStyle name="Moneda 13 4 2" xfId="783" xr:uid="{00000000-0005-0000-0000-000017000000}"/>
    <cellStyle name="Moneda 13 5" xfId="467" xr:uid="{00000000-0005-0000-0000-000070000000}"/>
    <cellStyle name="Moneda 14" xfId="104" xr:uid="{00000000-0005-0000-0000-000074000000}"/>
    <cellStyle name="Moneda 14 2" xfId="264" xr:uid="{00000000-0005-0000-0000-000075000000}"/>
    <cellStyle name="Moneda 14 2 2" xfId="658" xr:uid="{00000000-0005-0000-0000-000075000000}"/>
    <cellStyle name="Moneda 14 3" xfId="505" xr:uid="{00000000-0005-0000-0000-000074000000}"/>
    <cellStyle name="Moneda 15" xfId="189" xr:uid="{00000000-0005-0000-0000-000076000000}"/>
    <cellStyle name="Moneda 15 2" xfId="583" xr:uid="{00000000-0005-0000-0000-000076000000}"/>
    <cellStyle name="Moneda 16" xfId="343" xr:uid="{00000000-0005-0000-0000-000077000000}"/>
    <cellStyle name="Moneda 16 2" xfId="737" xr:uid="{00000000-0005-0000-0000-000077000000}"/>
    <cellStyle name="Moneda 17" xfId="355" xr:uid="{00000000-0005-0000-0000-00009F010000}"/>
    <cellStyle name="Moneda 17 2" xfId="746" xr:uid="{00000000-0005-0000-0000-00009F010000}"/>
    <cellStyle name="Moneda 18" xfId="420" xr:uid="{00000000-0005-0000-0000-0000CE010000}"/>
    <cellStyle name="Moneda 19" xfId="428" xr:uid="{00000000-0005-0000-0000-0000A3000000}"/>
    <cellStyle name="Moneda 2" xfId="8" xr:uid="{00000000-0005-0000-0000-000078000000}"/>
    <cellStyle name="Moneda 2 10" xfId="357" xr:uid="{00000000-0005-0000-0000-000018000000}"/>
    <cellStyle name="Moneda 2 10 2" xfId="748" xr:uid="{00000000-0005-0000-0000-000018000000}"/>
    <cellStyle name="Moneda 2 11" xfId="423" xr:uid="{00000000-0005-0000-0000-000001000000}"/>
    <cellStyle name="Moneda 2 12" xfId="432" xr:uid="{00000000-0005-0000-0000-000078000000}"/>
    <cellStyle name="Moneda 2 13" xfId="813" xr:uid="{00000000-0005-0000-0000-000001000000}"/>
    <cellStyle name="Moneda 2 2" xfId="38" xr:uid="{00000000-0005-0000-0000-000079000000}"/>
    <cellStyle name="Moneda 2 2 2" xfId="134" xr:uid="{00000000-0005-0000-0000-00007A000000}"/>
    <cellStyle name="Moneda 2 2 2 2" xfId="291" xr:uid="{00000000-0005-0000-0000-00007B000000}"/>
    <cellStyle name="Moneda 2 2 2 2 2" xfId="685" xr:uid="{00000000-0005-0000-0000-00007B000000}"/>
    <cellStyle name="Moneda 2 2 2 3" xfId="532" xr:uid="{00000000-0005-0000-0000-00007A000000}"/>
    <cellStyle name="Moneda 2 2 3" xfId="212" xr:uid="{00000000-0005-0000-0000-00007C000000}"/>
    <cellStyle name="Moneda 2 2 3 2" xfId="606" xr:uid="{00000000-0005-0000-0000-00007C000000}"/>
    <cellStyle name="Moneda 2 2 4" xfId="378" xr:uid="{00000000-0005-0000-0000-000019000000}"/>
    <cellStyle name="Moneda 2 2 4 2" xfId="769" xr:uid="{00000000-0005-0000-0000-000019000000}"/>
    <cellStyle name="Moneda 2 2 5" xfId="453" xr:uid="{00000000-0005-0000-0000-000079000000}"/>
    <cellStyle name="Moneda 2 3" xfId="46" xr:uid="{00000000-0005-0000-0000-00007D000000}"/>
    <cellStyle name="Moneda 2 3 2" xfId="142" xr:uid="{00000000-0005-0000-0000-00007E000000}"/>
    <cellStyle name="Moneda 2 3 2 2" xfId="298" xr:uid="{00000000-0005-0000-0000-00007F000000}"/>
    <cellStyle name="Moneda 2 3 2 2 2" xfId="692" xr:uid="{00000000-0005-0000-0000-00007F000000}"/>
    <cellStyle name="Moneda 2 3 2 3" xfId="539" xr:uid="{00000000-0005-0000-0000-00007E000000}"/>
    <cellStyle name="Moneda 2 3 3" xfId="219" xr:uid="{00000000-0005-0000-0000-000080000000}"/>
    <cellStyle name="Moneda 2 3 3 2" xfId="613" xr:uid="{00000000-0005-0000-0000-000080000000}"/>
    <cellStyle name="Moneda 2 3 4" xfId="385" xr:uid="{00000000-0005-0000-0000-00001A000000}"/>
    <cellStyle name="Moneda 2 3 4 2" xfId="776" xr:uid="{00000000-0005-0000-0000-00001A000000}"/>
    <cellStyle name="Moneda 2 3 5" xfId="460" xr:uid="{00000000-0005-0000-0000-00007D000000}"/>
    <cellStyle name="Moneda 2 4" xfId="81" xr:uid="{00000000-0005-0000-0000-000081000000}"/>
    <cellStyle name="Moneda 2 4 2" xfId="170" xr:uid="{00000000-0005-0000-0000-000082000000}"/>
    <cellStyle name="Moneda 2 4 2 2" xfId="325" xr:uid="{00000000-0005-0000-0000-000083000000}"/>
    <cellStyle name="Moneda 2 4 2 2 2" xfId="719" xr:uid="{00000000-0005-0000-0000-000083000000}"/>
    <cellStyle name="Moneda 2 4 2 3" xfId="566" xr:uid="{00000000-0005-0000-0000-000082000000}"/>
    <cellStyle name="Moneda 2 4 3" xfId="246" xr:uid="{00000000-0005-0000-0000-000084000000}"/>
    <cellStyle name="Moneda 2 4 3 2" xfId="640" xr:uid="{00000000-0005-0000-0000-000084000000}"/>
    <cellStyle name="Moneda 2 4 4" xfId="412" xr:uid="{00000000-0005-0000-0000-00001B000000}"/>
    <cellStyle name="Moneda 2 4 4 2" xfId="803" xr:uid="{00000000-0005-0000-0000-00001B000000}"/>
    <cellStyle name="Moneda 2 4 5" xfId="487" xr:uid="{00000000-0005-0000-0000-000081000000}"/>
    <cellStyle name="Moneda 2 5" xfId="90" xr:uid="{00000000-0005-0000-0000-000085000000}"/>
    <cellStyle name="Moneda 2 5 2" xfId="179" xr:uid="{00000000-0005-0000-0000-000086000000}"/>
    <cellStyle name="Moneda 2 5 2 2" xfId="333" xr:uid="{00000000-0005-0000-0000-000087000000}"/>
    <cellStyle name="Moneda 2 5 2 2 2" xfId="727" xr:uid="{00000000-0005-0000-0000-000087000000}"/>
    <cellStyle name="Moneda 2 5 2 3" xfId="574" xr:uid="{00000000-0005-0000-0000-000086000000}"/>
    <cellStyle name="Moneda 2 5 3" xfId="254" xr:uid="{00000000-0005-0000-0000-000088000000}"/>
    <cellStyle name="Moneda 2 5 3 2" xfId="648" xr:uid="{00000000-0005-0000-0000-000088000000}"/>
    <cellStyle name="Moneda 2 5 4" xfId="495" xr:uid="{00000000-0005-0000-0000-000085000000}"/>
    <cellStyle name="Moneda 2 6" xfId="109" xr:uid="{00000000-0005-0000-0000-000089000000}"/>
    <cellStyle name="Moneda 2 6 2" xfId="268" xr:uid="{00000000-0005-0000-0000-00008A000000}"/>
    <cellStyle name="Moneda 2 6 2 2" xfId="662" xr:uid="{00000000-0005-0000-0000-00008A000000}"/>
    <cellStyle name="Moneda 2 6 3" xfId="509" xr:uid="{00000000-0005-0000-0000-000089000000}"/>
    <cellStyle name="Moneda 2 7" xfId="191" xr:uid="{00000000-0005-0000-0000-00008B000000}"/>
    <cellStyle name="Moneda 2 7 2" xfId="585" xr:uid="{00000000-0005-0000-0000-00008B000000}"/>
    <cellStyle name="Moneda 2 8" xfId="56" xr:uid="{00000000-0005-0000-0000-00008C000000}"/>
    <cellStyle name="Moneda 2 8 2" xfId="148" xr:uid="{00000000-0005-0000-0000-00008D000000}"/>
    <cellStyle name="Moneda 2 8 2 2" xfId="304" xr:uid="{00000000-0005-0000-0000-00008E000000}"/>
    <cellStyle name="Moneda 2 8 2 2 2" xfId="698" xr:uid="{00000000-0005-0000-0000-00008E000000}"/>
    <cellStyle name="Moneda 2 8 2 3" xfId="545" xr:uid="{00000000-0005-0000-0000-00008D000000}"/>
    <cellStyle name="Moneda 2 8 3" xfId="225" xr:uid="{00000000-0005-0000-0000-00008F000000}"/>
    <cellStyle name="Moneda 2 8 3 2" xfId="619" xr:uid="{00000000-0005-0000-0000-00008F000000}"/>
    <cellStyle name="Moneda 2 8 4" xfId="391" xr:uid="{00000000-0005-0000-0000-00001C000000}"/>
    <cellStyle name="Moneda 2 8 4 2" xfId="782" xr:uid="{00000000-0005-0000-0000-00001C000000}"/>
    <cellStyle name="Moneda 2 8 5" xfId="466" xr:uid="{00000000-0005-0000-0000-00008C000000}"/>
    <cellStyle name="Moneda 2 9" xfId="346" xr:uid="{00000000-0005-0000-0000-000090000000}"/>
    <cellStyle name="Moneda 2 9 2" xfId="740" xr:uid="{00000000-0005-0000-0000-000090000000}"/>
    <cellStyle name="Moneda 20" xfId="810" xr:uid="{00000000-0005-0000-0000-000054030000}"/>
    <cellStyle name="Moneda 3" xfId="22" xr:uid="{00000000-0005-0000-0000-000091000000}"/>
    <cellStyle name="Moneda 3 2" xfId="80" xr:uid="{00000000-0005-0000-0000-000092000000}"/>
    <cellStyle name="Moneda 3 2 2" xfId="169" xr:uid="{00000000-0005-0000-0000-000093000000}"/>
    <cellStyle name="Moneda 3 2 2 2" xfId="324" xr:uid="{00000000-0005-0000-0000-000094000000}"/>
    <cellStyle name="Moneda 3 2 2 2 2" xfId="718" xr:uid="{00000000-0005-0000-0000-000094000000}"/>
    <cellStyle name="Moneda 3 2 2 3" xfId="565" xr:uid="{00000000-0005-0000-0000-000093000000}"/>
    <cellStyle name="Moneda 3 2 3" xfId="245" xr:uid="{00000000-0005-0000-0000-000095000000}"/>
    <cellStyle name="Moneda 3 2 3 2" xfId="639" xr:uid="{00000000-0005-0000-0000-000095000000}"/>
    <cellStyle name="Moneda 3 2 4" xfId="411" xr:uid="{00000000-0005-0000-0000-00001E000000}"/>
    <cellStyle name="Moneda 3 2 4 2" xfId="802" xr:uid="{00000000-0005-0000-0000-00001E000000}"/>
    <cellStyle name="Moneda 3 2 5" xfId="486" xr:uid="{00000000-0005-0000-0000-000092000000}"/>
    <cellStyle name="Moneda 3 3" xfId="89" xr:uid="{00000000-0005-0000-0000-000096000000}"/>
    <cellStyle name="Moneda 3 3 2" xfId="178" xr:uid="{00000000-0005-0000-0000-000097000000}"/>
    <cellStyle name="Moneda 3 3 2 2" xfId="332" xr:uid="{00000000-0005-0000-0000-000098000000}"/>
    <cellStyle name="Moneda 3 3 2 2 2" xfId="726" xr:uid="{00000000-0005-0000-0000-000098000000}"/>
    <cellStyle name="Moneda 3 3 2 3" xfId="573" xr:uid="{00000000-0005-0000-0000-000097000000}"/>
    <cellStyle name="Moneda 3 3 3" xfId="253" xr:uid="{00000000-0005-0000-0000-000099000000}"/>
    <cellStyle name="Moneda 3 3 3 2" xfId="647" xr:uid="{00000000-0005-0000-0000-000099000000}"/>
    <cellStyle name="Moneda 3 3 4" xfId="494" xr:uid="{00000000-0005-0000-0000-000096000000}"/>
    <cellStyle name="Moneda 3 4" xfId="121" xr:uid="{00000000-0005-0000-0000-00009A000000}"/>
    <cellStyle name="Moneda 3 4 2" xfId="279" xr:uid="{00000000-0005-0000-0000-00009B000000}"/>
    <cellStyle name="Moneda 3 4 2 2" xfId="673" xr:uid="{00000000-0005-0000-0000-00009B000000}"/>
    <cellStyle name="Moneda 3 4 3" xfId="520" xr:uid="{00000000-0005-0000-0000-00009A000000}"/>
    <cellStyle name="Moneda 3 5" xfId="200" xr:uid="{00000000-0005-0000-0000-00009C000000}"/>
    <cellStyle name="Moneda 3 5 2" xfId="594" xr:uid="{00000000-0005-0000-0000-00009C000000}"/>
    <cellStyle name="Moneda 3 6" xfId="345" xr:uid="{00000000-0005-0000-0000-00009D000000}"/>
    <cellStyle name="Moneda 3 6 2" xfId="739" xr:uid="{00000000-0005-0000-0000-00009D000000}"/>
    <cellStyle name="Moneda 3 7" xfId="366" xr:uid="{00000000-0005-0000-0000-00001D000000}"/>
    <cellStyle name="Moneda 3 7 2" xfId="757" xr:uid="{00000000-0005-0000-0000-00001D000000}"/>
    <cellStyle name="Moneda 3 8" xfId="422" xr:uid="{00000000-0005-0000-0000-000002000000}"/>
    <cellStyle name="Moneda 3 9" xfId="812" xr:uid="{00000000-0005-0000-0000-000002000000}"/>
    <cellStyle name="Moneda 4" xfId="41" xr:uid="{00000000-0005-0000-0000-00009E000000}"/>
    <cellStyle name="Moneda 4 2" xfId="137" xr:uid="{00000000-0005-0000-0000-00009F000000}"/>
    <cellStyle name="Moneda 4 2 2" xfId="293" xr:uid="{00000000-0005-0000-0000-0000A0000000}"/>
    <cellStyle name="Moneda 4 2 2 2" xfId="687" xr:uid="{00000000-0005-0000-0000-0000A0000000}"/>
    <cellStyle name="Moneda 4 2 3" xfId="534" xr:uid="{00000000-0005-0000-0000-00009F000000}"/>
    <cellStyle name="Moneda 4 3" xfId="214" xr:uid="{00000000-0005-0000-0000-0000A1000000}"/>
    <cellStyle name="Moneda 4 3 2" xfId="608" xr:uid="{00000000-0005-0000-0000-0000A1000000}"/>
    <cellStyle name="Moneda 4 4" xfId="380" xr:uid="{00000000-0005-0000-0000-00001F000000}"/>
    <cellStyle name="Moneda 4 4 2" xfId="771" xr:uid="{00000000-0005-0000-0000-00001F000000}"/>
    <cellStyle name="Moneda 4 5" xfId="455" xr:uid="{00000000-0005-0000-0000-00009E000000}"/>
    <cellStyle name="Moneda 5" xfId="43" xr:uid="{00000000-0005-0000-0000-0000A2000000}"/>
    <cellStyle name="Moneda 5 2" xfId="139" xr:uid="{00000000-0005-0000-0000-0000A3000000}"/>
    <cellStyle name="Moneda 5 2 2" xfId="295" xr:uid="{00000000-0005-0000-0000-0000A4000000}"/>
    <cellStyle name="Moneda 5 2 2 2" xfId="689" xr:uid="{00000000-0005-0000-0000-0000A4000000}"/>
    <cellStyle name="Moneda 5 2 3" xfId="536" xr:uid="{00000000-0005-0000-0000-0000A3000000}"/>
    <cellStyle name="Moneda 5 3" xfId="216" xr:uid="{00000000-0005-0000-0000-0000A5000000}"/>
    <cellStyle name="Moneda 5 3 2" xfId="610" xr:uid="{00000000-0005-0000-0000-0000A5000000}"/>
    <cellStyle name="Moneda 5 4" xfId="382" xr:uid="{00000000-0005-0000-0000-000020000000}"/>
    <cellStyle name="Moneda 5 4 2" xfId="773" xr:uid="{00000000-0005-0000-0000-000020000000}"/>
    <cellStyle name="Moneda 5 5" xfId="457" xr:uid="{00000000-0005-0000-0000-0000A2000000}"/>
    <cellStyle name="Moneda 6" xfId="66" xr:uid="{00000000-0005-0000-0000-0000A6000000}"/>
    <cellStyle name="Moneda 6 2" xfId="155" xr:uid="{00000000-0005-0000-0000-0000A7000000}"/>
    <cellStyle name="Moneda 6 2 2" xfId="311" xr:uid="{00000000-0005-0000-0000-0000A8000000}"/>
    <cellStyle name="Moneda 6 2 2 2" xfId="705" xr:uid="{00000000-0005-0000-0000-0000A8000000}"/>
    <cellStyle name="Moneda 6 2 3" xfId="552" xr:uid="{00000000-0005-0000-0000-0000A7000000}"/>
    <cellStyle name="Moneda 6 3" xfId="232" xr:uid="{00000000-0005-0000-0000-0000A9000000}"/>
    <cellStyle name="Moneda 6 3 2" xfId="626" xr:uid="{00000000-0005-0000-0000-0000A9000000}"/>
    <cellStyle name="Moneda 6 4" xfId="398" xr:uid="{00000000-0005-0000-0000-000021000000}"/>
    <cellStyle name="Moneda 6 4 2" xfId="789" xr:uid="{00000000-0005-0000-0000-000021000000}"/>
    <cellStyle name="Moneda 6 5" xfId="473" xr:uid="{00000000-0005-0000-0000-0000A6000000}"/>
    <cellStyle name="Moneda 7" xfId="69" xr:uid="{00000000-0005-0000-0000-0000AA000000}"/>
    <cellStyle name="Moneda 7 2" xfId="158" xr:uid="{00000000-0005-0000-0000-0000AB000000}"/>
    <cellStyle name="Moneda 7 2 2" xfId="314" xr:uid="{00000000-0005-0000-0000-0000AC000000}"/>
    <cellStyle name="Moneda 7 2 2 2" xfId="708" xr:uid="{00000000-0005-0000-0000-0000AC000000}"/>
    <cellStyle name="Moneda 7 2 3" xfId="555" xr:uid="{00000000-0005-0000-0000-0000AB000000}"/>
    <cellStyle name="Moneda 7 3" xfId="235" xr:uid="{00000000-0005-0000-0000-0000AD000000}"/>
    <cellStyle name="Moneda 7 3 2" xfId="629" xr:uid="{00000000-0005-0000-0000-0000AD000000}"/>
    <cellStyle name="Moneda 7 4" xfId="401" xr:uid="{00000000-0005-0000-0000-000022000000}"/>
    <cellStyle name="Moneda 7 4 2" xfId="792" xr:uid="{00000000-0005-0000-0000-000022000000}"/>
    <cellStyle name="Moneda 7 5" xfId="476" xr:uid="{00000000-0005-0000-0000-0000AA000000}"/>
    <cellStyle name="Moneda 8" xfId="74" xr:uid="{00000000-0005-0000-0000-0000AE000000}"/>
    <cellStyle name="Moneda 8 2" xfId="163" xr:uid="{00000000-0005-0000-0000-0000AF000000}"/>
    <cellStyle name="Moneda 8 2 2" xfId="318" xr:uid="{00000000-0005-0000-0000-0000B0000000}"/>
    <cellStyle name="Moneda 8 2 2 2" xfId="712" xr:uid="{00000000-0005-0000-0000-0000B0000000}"/>
    <cellStyle name="Moneda 8 2 3" xfId="559" xr:uid="{00000000-0005-0000-0000-0000AF000000}"/>
    <cellStyle name="Moneda 8 3" xfId="239" xr:uid="{00000000-0005-0000-0000-0000B1000000}"/>
    <cellStyle name="Moneda 8 3 2" xfId="633" xr:uid="{00000000-0005-0000-0000-0000B1000000}"/>
    <cellStyle name="Moneda 8 4" xfId="405" xr:uid="{00000000-0005-0000-0000-000023000000}"/>
    <cellStyle name="Moneda 8 4 2" xfId="796" xr:uid="{00000000-0005-0000-0000-000023000000}"/>
    <cellStyle name="Moneda 8 5" xfId="480" xr:uid="{00000000-0005-0000-0000-0000AE000000}"/>
    <cellStyle name="Moneda 9" xfId="78" xr:uid="{00000000-0005-0000-0000-0000B2000000}"/>
    <cellStyle name="Moneda 9 2" xfId="167" xr:uid="{00000000-0005-0000-0000-0000B3000000}"/>
    <cellStyle name="Moneda 9 2 2" xfId="322" xr:uid="{00000000-0005-0000-0000-0000B4000000}"/>
    <cellStyle name="Moneda 9 2 2 2" xfId="716" xr:uid="{00000000-0005-0000-0000-0000B4000000}"/>
    <cellStyle name="Moneda 9 2 3" xfId="563" xr:uid="{00000000-0005-0000-0000-0000B3000000}"/>
    <cellStyle name="Moneda 9 3" xfId="243" xr:uid="{00000000-0005-0000-0000-0000B5000000}"/>
    <cellStyle name="Moneda 9 3 2" xfId="637" xr:uid="{00000000-0005-0000-0000-0000B5000000}"/>
    <cellStyle name="Moneda 9 4" xfId="409" xr:uid="{00000000-0005-0000-0000-000024000000}"/>
    <cellStyle name="Moneda 9 4 2" xfId="800" xr:uid="{00000000-0005-0000-0000-000024000000}"/>
    <cellStyle name="Moneda 9 5" xfId="484" xr:uid="{00000000-0005-0000-0000-0000B2000000}"/>
    <cellStyle name="Normal" xfId="0" builtinId="0"/>
    <cellStyle name="Normal 10" xfId="30" xr:uid="{00000000-0005-0000-0000-0000B7000000}"/>
    <cellStyle name="Normal 10 2" xfId="126" xr:uid="{00000000-0005-0000-0000-0000B8000000}"/>
    <cellStyle name="Normal 10 2 2" xfId="51" xr:uid="{00000000-0005-0000-0000-0000B9000000}"/>
    <cellStyle name="Normal 11" xfId="13" xr:uid="{00000000-0005-0000-0000-0000BA000000}"/>
    <cellStyle name="Normal 12" xfId="33" xr:uid="{00000000-0005-0000-0000-0000BB000000}"/>
    <cellStyle name="Normal 12 2" xfId="129" xr:uid="{00000000-0005-0000-0000-0000BC000000}"/>
    <cellStyle name="Normal 12 2 2" xfId="286" xr:uid="{00000000-0005-0000-0000-0000BD000000}"/>
    <cellStyle name="Normal 12 2 2 2" xfId="680" xr:uid="{00000000-0005-0000-0000-0000BD000000}"/>
    <cellStyle name="Normal 12 2 3" xfId="527" xr:uid="{00000000-0005-0000-0000-0000BC000000}"/>
    <cellStyle name="Normal 12 3" xfId="207" xr:uid="{00000000-0005-0000-0000-0000BE000000}"/>
    <cellStyle name="Normal 12 3 2" xfId="601" xr:uid="{00000000-0005-0000-0000-0000BE000000}"/>
    <cellStyle name="Normal 12 4" xfId="373" xr:uid="{00000000-0005-0000-0000-000029000000}"/>
    <cellStyle name="Normal 12 4 2" xfId="764" xr:uid="{00000000-0005-0000-0000-000029000000}"/>
    <cellStyle name="Normal 12 5" xfId="448" xr:uid="{00000000-0005-0000-0000-0000BB000000}"/>
    <cellStyle name="Normal 13" xfId="39" xr:uid="{00000000-0005-0000-0000-0000BF000000}"/>
    <cellStyle name="Normal 13 2" xfId="135" xr:uid="{00000000-0005-0000-0000-0000C0000000}"/>
    <cellStyle name="Normal 14" xfId="42" xr:uid="{00000000-0005-0000-0000-0000C1000000}"/>
    <cellStyle name="Normal 14 2" xfId="60" xr:uid="{00000000-0005-0000-0000-0000C2000000}"/>
    <cellStyle name="Normal 14 2 2" xfId="151" xr:uid="{00000000-0005-0000-0000-0000C3000000}"/>
    <cellStyle name="Normal 14 2 2 2" xfId="307" xr:uid="{00000000-0005-0000-0000-0000C4000000}"/>
    <cellStyle name="Normal 14 2 2 2 2" xfId="701" xr:uid="{00000000-0005-0000-0000-0000C4000000}"/>
    <cellStyle name="Normal 14 2 2 3" xfId="548" xr:uid="{00000000-0005-0000-0000-0000C3000000}"/>
    <cellStyle name="Normal 14 2 3" xfId="228" xr:uid="{00000000-0005-0000-0000-0000C5000000}"/>
    <cellStyle name="Normal 14 2 3 2" xfId="622" xr:uid="{00000000-0005-0000-0000-0000C5000000}"/>
    <cellStyle name="Normal 14 2 4" xfId="394" xr:uid="{00000000-0005-0000-0000-00002C000000}"/>
    <cellStyle name="Normal 14 2 4 2" xfId="785" xr:uid="{00000000-0005-0000-0000-00002C000000}"/>
    <cellStyle name="Normal 14 2 5" xfId="469" xr:uid="{00000000-0005-0000-0000-0000C2000000}"/>
    <cellStyle name="Normal 14 3" xfId="61" xr:uid="{00000000-0005-0000-0000-0000C6000000}"/>
    <cellStyle name="Normal 14 3 2" xfId="152" xr:uid="{00000000-0005-0000-0000-0000C7000000}"/>
    <cellStyle name="Normal 14 3 2 2" xfId="308" xr:uid="{00000000-0005-0000-0000-0000C8000000}"/>
    <cellStyle name="Normal 14 3 2 2 2" xfId="702" xr:uid="{00000000-0005-0000-0000-0000C8000000}"/>
    <cellStyle name="Normal 14 3 2 3" xfId="549" xr:uid="{00000000-0005-0000-0000-0000C7000000}"/>
    <cellStyle name="Normal 14 3 3" xfId="229" xr:uid="{00000000-0005-0000-0000-0000C9000000}"/>
    <cellStyle name="Normal 14 3 3 2" xfId="623" xr:uid="{00000000-0005-0000-0000-0000C9000000}"/>
    <cellStyle name="Normal 14 3 4" xfId="395" xr:uid="{00000000-0005-0000-0000-00002D000000}"/>
    <cellStyle name="Normal 14 3 4 2" xfId="786" xr:uid="{00000000-0005-0000-0000-00002D000000}"/>
    <cellStyle name="Normal 14 3 5" xfId="470" xr:uid="{00000000-0005-0000-0000-0000C6000000}"/>
    <cellStyle name="Normal 14 4" xfId="62" xr:uid="{00000000-0005-0000-0000-0000CA000000}"/>
    <cellStyle name="Normal 14 4 2" xfId="153" xr:uid="{00000000-0005-0000-0000-0000CB000000}"/>
    <cellStyle name="Normal 14 4 2 2" xfId="309" xr:uid="{00000000-0005-0000-0000-0000CC000000}"/>
    <cellStyle name="Normal 14 4 2 2 2" xfId="703" xr:uid="{00000000-0005-0000-0000-0000CC000000}"/>
    <cellStyle name="Normal 14 4 2 3" xfId="550" xr:uid="{00000000-0005-0000-0000-0000CB000000}"/>
    <cellStyle name="Normal 14 4 3" xfId="230" xr:uid="{00000000-0005-0000-0000-0000CD000000}"/>
    <cellStyle name="Normal 14 4 3 2" xfId="624" xr:uid="{00000000-0005-0000-0000-0000CD000000}"/>
    <cellStyle name="Normal 14 4 4" xfId="396" xr:uid="{00000000-0005-0000-0000-00002E000000}"/>
    <cellStyle name="Normal 14 4 4 2" xfId="787" xr:uid="{00000000-0005-0000-0000-00002E000000}"/>
    <cellStyle name="Normal 14 4 5" xfId="471" xr:uid="{00000000-0005-0000-0000-0000CA000000}"/>
    <cellStyle name="Normal 14 5" xfId="67" xr:uid="{00000000-0005-0000-0000-0000CE000000}"/>
    <cellStyle name="Normal 14 5 2" xfId="156" xr:uid="{00000000-0005-0000-0000-0000CF000000}"/>
    <cellStyle name="Normal 14 5 2 2" xfId="312" xr:uid="{00000000-0005-0000-0000-0000D0000000}"/>
    <cellStyle name="Normal 14 5 2 2 2" xfId="706" xr:uid="{00000000-0005-0000-0000-0000D0000000}"/>
    <cellStyle name="Normal 14 5 2 3" xfId="553" xr:uid="{00000000-0005-0000-0000-0000CF000000}"/>
    <cellStyle name="Normal 14 5 3" xfId="233" xr:uid="{00000000-0005-0000-0000-0000D1000000}"/>
    <cellStyle name="Normal 14 5 3 2" xfId="627" xr:uid="{00000000-0005-0000-0000-0000D1000000}"/>
    <cellStyle name="Normal 14 5 4" xfId="399" xr:uid="{00000000-0005-0000-0000-00002F000000}"/>
    <cellStyle name="Normal 14 5 4 2" xfId="790" xr:uid="{00000000-0005-0000-0000-00002F000000}"/>
    <cellStyle name="Normal 14 5 5" xfId="474" xr:uid="{00000000-0005-0000-0000-0000CE000000}"/>
    <cellStyle name="Normal 14 6" xfId="138" xr:uid="{00000000-0005-0000-0000-0000D2000000}"/>
    <cellStyle name="Normal 14 6 2" xfId="294" xr:uid="{00000000-0005-0000-0000-0000D3000000}"/>
    <cellStyle name="Normal 14 6 2 2" xfId="688" xr:uid="{00000000-0005-0000-0000-0000D3000000}"/>
    <cellStyle name="Normal 14 6 3" xfId="535" xr:uid="{00000000-0005-0000-0000-0000D2000000}"/>
    <cellStyle name="Normal 14 7" xfId="215" xr:uid="{00000000-0005-0000-0000-0000D4000000}"/>
    <cellStyle name="Normal 14 7 2" xfId="609" xr:uid="{00000000-0005-0000-0000-0000D4000000}"/>
    <cellStyle name="Normal 14 8" xfId="381" xr:uid="{00000000-0005-0000-0000-00002B000000}"/>
    <cellStyle name="Normal 14 8 2" xfId="772" xr:uid="{00000000-0005-0000-0000-00002B000000}"/>
    <cellStyle name="Normal 14 9" xfId="456" xr:uid="{00000000-0005-0000-0000-0000C1000000}"/>
    <cellStyle name="Normal 15" xfId="49" xr:uid="{00000000-0005-0000-0000-0000D5000000}"/>
    <cellStyle name="Normal 16" xfId="53" xr:uid="{00000000-0005-0000-0000-0000D6000000}"/>
    <cellStyle name="Normal 16 2" xfId="59" xr:uid="{00000000-0005-0000-0000-0000D7000000}"/>
    <cellStyle name="Normal 17" xfId="72" xr:uid="{00000000-0005-0000-0000-0000D8000000}"/>
    <cellStyle name="Normal 17 2" xfId="161" xr:uid="{00000000-0005-0000-0000-0000D9000000}"/>
    <cellStyle name="Normal 18" xfId="73" xr:uid="{00000000-0005-0000-0000-0000DA000000}"/>
    <cellStyle name="Normal 18 2" xfId="162" xr:uid="{00000000-0005-0000-0000-0000DB000000}"/>
    <cellStyle name="Normal 18 2 2" xfId="317" xr:uid="{00000000-0005-0000-0000-0000DC000000}"/>
    <cellStyle name="Normal 18 2 2 2" xfId="711" xr:uid="{00000000-0005-0000-0000-0000DC000000}"/>
    <cellStyle name="Normal 18 2 3" xfId="558" xr:uid="{00000000-0005-0000-0000-0000DB000000}"/>
    <cellStyle name="Normal 18 3" xfId="238" xr:uid="{00000000-0005-0000-0000-0000DD000000}"/>
    <cellStyle name="Normal 18 3 2" xfId="632" xr:uid="{00000000-0005-0000-0000-0000DD000000}"/>
    <cellStyle name="Normal 18 4" xfId="404" xr:uid="{00000000-0005-0000-0000-000034000000}"/>
    <cellStyle name="Normal 18 4 2" xfId="795" xr:uid="{00000000-0005-0000-0000-000034000000}"/>
    <cellStyle name="Normal 18 5" xfId="479" xr:uid="{00000000-0005-0000-0000-0000DA000000}"/>
    <cellStyle name="Normal 19" xfId="76" xr:uid="{00000000-0005-0000-0000-0000DE000000}"/>
    <cellStyle name="Normal 19 2" xfId="165" xr:uid="{00000000-0005-0000-0000-0000DF000000}"/>
    <cellStyle name="Normal 19 2 2" xfId="320" xr:uid="{00000000-0005-0000-0000-0000E0000000}"/>
    <cellStyle name="Normal 19 2 2 2" xfId="714" xr:uid="{00000000-0005-0000-0000-0000E0000000}"/>
    <cellStyle name="Normal 19 2 3" xfId="561" xr:uid="{00000000-0005-0000-0000-0000DF000000}"/>
    <cellStyle name="Normal 19 3" xfId="241" xr:uid="{00000000-0005-0000-0000-0000E1000000}"/>
    <cellStyle name="Normal 19 3 2" xfId="635" xr:uid="{00000000-0005-0000-0000-0000E1000000}"/>
    <cellStyle name="Normal 19 4" xfId="407" xr:uid="{00000000-0005-0000-0000-000035000000}"/>
    <cellStyle name="Normal 19 4 2" xfId="798" xr:uid="{00000000-0005-0000-0000-000035000000}"/>
    <cellStyle name="Normal 19 5" xfId="482" xr:uid="{00000000-0005-0000-0000-0000DE000000}"/>
    <cellStyle name="Normal 2" xfId="20" xr:uid="{00000000-0005-0000-0000-0000E2000000}"/>
    <cellStyle name="Normal 2 10" xfId="119" xr:uid="{00000000-0005-0000-0000-0000E3000000}"/>
    <cellStyle name="Normal 2 11" xfId="185" xr:uid="{00000000-0005-0000-0000-0000E4000000}"/>
    <cellStyle name="Normal 2 12" xfId="101" xr:uid="{00000000-0005-0000-0000-0000E5000000}"/>
    <cellStyle name="Normal 2 13" xfId="99" xr:uid="{00000000-0005-0000-0000-0000E6000000}"/>
    <cellStyle name="Normal 2 14" xfId="344" xr:uid="{00000000-0005-0000-0000-0000E7000000}"/>
    <cellStyle name="Normal 2 14 2" xfId="738" xr:uid="{00000000-0005-0000-0000-0000E7000000}"/>
    <cellStyle name="Normal 2 15" xfId="417" xr:uid="{00000000-0005-0000-0000-00002F000000}"/>
    <cellStyle name="Normal 2 15 2" xfId="818" xr:uid="{FD5F5D8F-A212-4CCA-B71C-E5E1E5EA4336}"/>
    <cellStyle name="Normal 2 16" xfId="421" xr:uid="{00000000-0005-0000-0000-000004000000}"/>
    <cellStyle name="Normal 2 17" xfId="811" xr:uid="{00000000-0005-0000-0000-000004000000}"/>
    <cellStyle name="Normal 2 2" xfId="58" xr:uid="{00000000-0005-0000-0000-0000E8000000}"/>
    <cellStyle name="Normal 2 2 10" xfId="6" xr:uid="{00000000-0005-0000-0000-0000E9000000}"/>
    <cellStyle name="Normal 2 2 2" xfId="64" xr:uid="{00000000-0005-0000-0000-0000EA000000}"/>
    <cellStyle name="Normal 2 2 2 2" xfId="154" xr:uid="{00000000-0005-0000-0000-0000EB000000}"/>
    <cellStyle name="Normal 2 2 2 2 2" xfId="310" xr:uid="{00000000-0005-0000-0000-0000EC000000}"/>
    <cellStyle name="Normal 2 2 2 2 2 2" xfId="704" xr:uid="{00000000-0005-0000-0000-0000EC000000}"/>
    <cellStyle name="Normal 2 2 2 2 3" xfId="551" xr:uid="{00000000-0005-0000-0000-0000EB000000}"/>
    <cellStyle name="Normal 2 2 2 3" xfId="231" xr:uid="{00000000-0005-0000-0000-0000ED000000}"/>
    <cellStyle name="Normal 2 2 2 3 2" xfId="625" xr:uid="{00000000-0005-0000-0000-0000ED000000}"/>
    <cellStyle name="Normal 2 2 2 4" xfId="397" xr:uid="{00000000-0005-0000-0000-000039000000}"/>
    <cellStyle name="Normal 2 2 2 4 2" xfId="788" xr:uid="{00000000-0005-0000-0000-000039000000}"/>
    <cellStyle name="Normal 2 2 2 5" xfId="472" xr:uid="{00000000-0005-0000-0000-0000EA000000}"/>
    <cellStyle name="Normal 2 2 3" xfId="150" xr:uid="{00000000-0005-0000-0000-0000EE000000}"/>
    <cellStyle name="Normal 2 2 3 2" xfId="306" xr:uid="{00000000-0005-0000-0000-0000EF000000}"/>
    <cellStyle name="Normal 2 2 3 2 2" xfId="700" xr:uid="{00000000-0005-0000-0000-0000EF000000}"/>
    <cellStyle name="Normal 2 2 3 3" xfId="547" xr:uid="{00000000-0005-0000-0000-0000EE000000}"/>
    <cellStyle name="Normal 2 2 4" xfId="227" xr:uid="{00000000-0005-0000-0000-0000F0000000}"/>
    <cellStyle name="Normal 2 2 4 2" xfId="621" xr:uid="{00000000-0005-0000-0000-0000F0000000}"/>
    <cellStyle name="Normal 2 2 5" xfId="393" xr:uid="{00000000-0005-0000-0000-000037000000}"/>
    <cellStyle name="Normal 2 2 5 2" xfId="784" xr:uid="{00000000-0005-0000-0000-000037000000}"/>
    <cellStyle name="Normal 2 2 6" xfId="468" xr:uid="{00000000-0005-0000-0000-0000E8000000}"/>
    <cellStyle name="Normal 2 3" xfId="4" xr:uid="{00000000-0005-0000-0000-0000F1000000}"/>
    <cellStyle name="Normal 2 3 2" xfId="63" xr:uid="{00000000-0005-0000-0000-0000F2000000}"/>
    <cellStyle name="Normal 2 3 2 2" xfId="836" xr:uid="{8DC399D1-9D53-4512-8409-A5B5E98CDB84}"/>
    <cellStyle name="Normal 2 4" xfId="32" xr:uid="{00000000-0005-0000-0000-0000F3000000}"/>
    <cellStyle name="Normal 2 4 2" xfId="37" xr:uid="{00000000-0005-0000-0000-0000F4000000}"/>
    <cellStyle name="Normal 2 4 2 2" xfId="133" xr:uid="{00000000-0005-0000-0000-0000F5000000}"/>
    <cellStyle name="Normal 2 4 2 2 2" xfId="290" xr:uid="{00000000-0005-0000-0000-0000F6000000}"/>
    <cellStyle name="Normal 2 4 2 2 2 2" xfId="684" xr:uid="{00000000-0005-0000-0000-0000F6000000}"/>
    <cellStyle name="Normal 2 4 2 2 3" xfId="531" xr:uid="{00000000-0005-0000-0000-0000F5000000}"/>
    <cellStyle name="Normal 2 4 2 3" xfId="211" xr:uid="{00000000-0005-0000-0000-0000F7000000}"/>
    <cellStyle name="Normal 2 4 2 3 2" xfId="605" xr:uid="{00000000-0005-0000-0000-0000F7000000}"/>
    <cellStyle name="Normal 2 4 2 4" xfId="377" xr:uid="{00000000-0005-0000-0000-00003D000000}"/>
    <cellStyle name="Normal 2 4 2 4 2" xfId="768" xr:uid="{00000000-0005-0000-0000-00003D000000}"/>
    <cellStyle name="Normal 2 4 2 5" xfId="452" xr:uid="{00000000-0005-0000-0000-0000F4000000}"/>
    <cellStyle name="Normal 2 4 3" xfId="128" xr:uid="{00000000-0005-0000-0000-0000F8000000}"/>
    <cellStyle name="Normal 2 4 3 2" xfId="285" xr:uid="{00000000-0005-0000-0000-0000F9000000}"/>
    <cellStyle name="Normal 2 4 3 2 2" xfId="679" xr:uid="{00000000-0005-0000-0000-0000F9000000}"/>
    <cellStyle name="Normal 2 4 3 3" xfId="526" xr:uid="{00000000-0005-0000-0000-0000F8000000}"/>
    <cellStyle name="Normal 2 4 4" xfId="206" xr:uid="{00000000-0005-0000-0000-0000FA000000}"/>
    <cellStyle name="Normal 2 4 4 2" xfId="600" xr:uid="{00000000-0005-0000-0000-0000FA000000}"/>
    <cellStyle name="Normal 2 4 5" xfId="372" xr:uid="{00000000-0005-0000-0000-00003C000000}"/>
    <cellStyle name="Normal 2 4 5 2" xfId="763" xr:uid="{00000000-0005-0000-0000-00003C000000}"/>
    <cellStyle name="Normal 2 4 6" xfId="5" xr:uid="{00000000-0005-0000-0000-0000FB000000}"/>
    <cellStyle name="Normal 2 4 6 2" xfId="34" xr:uid="{00000000-0005-0000-0000-0000FC000000}"/>
    <cellStyle name="Normal 2 4 6 2 2" xfId="130" xr:uid="{00000000-0005-0000-0000-0000FD000000}"/>
    <cellStyle name="Normal 2 4 6 2 2 2" xfId="287" xr:uid="{00000000-0005-0000-0000-0000FE000000}"/>
    <cellStyle name="Normal 2 4 6 2 2 2 2" xfId="681" xr:uid="{00000000-0005-0000-0000-0000FE000000}"/>
    <cellStyle name="Normal 2 4 6 2 2 3" xfId="528" xr:uid="{00000000-0005-0000-0000-0000FD000000}"/>
    <cellStyle name="Normal 2 4 6 2 3" xfId="208" xr:uid="{00000000-0005-0000-0000-0000FF000000}"/>
    <cellStyle name="Normal 2 4 6 2 3 2" xfId="602" xr:uid="{00000000-0005-0000-0000-0000FF000000}"/>
    <cellStyle name="Normal 2 4 6 2 4" xfId="374" xr:uid="{00000000-0005-0000-0000-00003F000000}"/>
    <cellStyle name="Normal 2 4 6 2 4 2" xfId="765" xr:uid="{00000000-0005-0000-0000-00003F000000}"/>
    <cellStyle name="Normal 2 4 6 2 5" xfId="449" xr:uid="{00000000-0005-0000-0000-0000FC000000}"/>
    <cellStyle name="Normal 2 4 6 3" xfId="106" xr:uid="{00000000-0005-0000-0000-000000010000}"/>
    <cellStyle name="Normal 2 4 6 3 2" xfId="265" xr:uid="{00000000-0005-0000-0000-000001010000}"/>
    <cellStyle name="Normal 2 4 6 3 2 2" xfId="659" xr:uid="{00000000-0005-0000-0000-000001010000}"/>
    <cellStyle name="Normal 2 4 6 3 3" xfId="506" xr:uid="{00000000-0005-0000-0000-000000010000}"/>
    <cellStyle name="Normal 2 4 6 4" xfId="190" xr:uid="{00000000-0005-0000-0000-000002010000}"/>
    <cellStyle name="Normal 2 4 6 4 2" xfId="584" xr:uid="{00000000-0005-0000-0000-000002010000}"/>
    <cellStyle name="Normal 2 4 6 5" xfId="356" xr:uid="{00000000-0005-0000-0000-00003E000000}"/>
    <cellStyle name="Normal 2 4 6 5 2" xfId="747" xr:uid="{00000000-0005-0000-0000-00003E000000}"/>
    <cellStyle name="Normal 2 4 6 6" xfId="430" xr:uid="{00000000-0005-0000-0000-0000FB000000}"/>
    <cellStyle name="Normal 2 4 7" xfId="447" xr:uid="{00000000-0005-0000-0000-0000F3000000}"/>
    <cellStyle name="Normal 2 5" xfId="65" xr:uid="{00000000-0005-0000-0000-000003010000}"/>
    <cellStyle name="Normal 2 6" xfId="68" xr:uid="{00000000-0005-0000-0000-000004010000}"/>
    <cellStyle name="Normal 2 6 2" xfId="157" xr:uid="{00000000-0005-0000-0000-000005010000}"/>
    <cellStyle name="Normal 2 6 2 2" xfId="313" xr:uid="{00000000-0005-0000-0000-000006010000}"/>
    <cellStyle name="Normal 2 6 2 2 2" xfId="707" xr:uid="{00000000-0005-0000-0000-000006010000}"/>
    <cellStyle name="Normal 2 6 2 3" xfId="554" xr:uid="{00000000-0005-0000-0000-000005010000}"/>
    <cellStyle name="Normal 2 6 3" xfId="234" xr:uid="{00000000-0005-0000-0000-000007010000}"/>
    <cellStyle name="Normal 2 6 3 2" xfId="628" xr:uid="{00000000-0005-0000-0000-000007010000}"/>
    <cellStyle name="Normal 2 6 4" xfId="400" xr:uid="{00000000-0005-0000-0000-000041000000}"/>
    <cellStyle name="Normal 2 6 4 2" xfId="791" xr:uid="{00000000-0005-0000-0000-000041000000}"/>
    <cellStyle name="Normal 2 6 5" xfId="475" xr:uid="{00000000-0005-0000-0000-000004010000}"/>
    <cellStyle name="Normal 2 7" xfId="75" xr:uid="{00000000-0005-0000-0000-000008010000}"/>
    <cellStyle name="Normal 2 7 2" xfId="164" xr:uid="{00000000-0005-0000-0000-000009010000}"/>
    <cellStyle name="Normal 2 7 2 2" xfId="319" xr:uid="{00000000-0005-0000-0000-00000A010000}"/>
    <cellStyle name="Normal 2 7 2 2 2" xfId="713" xr:uid="{00000000-0005-0000-0000-00000A010000}"/>
    <cellStyle name="Normal 2 7 2 3" xfId="560" xr:uid="{00000000-0005-0000-0000-000009010000}"/>
    <cellStyle name="Normal 2 7 3" xfId="240" xr:uid="{00000000-0005-0000-0000-00000B010000}"/>
    <cellStyle name="Normal 2 7 3 2" xfId="634" xr:uid="{00000000-0005-0000-0000-00000B010000}"/>
    <cellStyle name="Normal 2 7 4" xfId="406" xr:uid="{00000000-0005-0000-0000-000042000000}"/>
    <cellStyle name="Normal 2 7 4 2" xfId="797" xr:uid="{00000000-0005-0000-0000-000042000000}"/>
    <cellStyle name="Normal 2 7 5" xfId="481" xr:uid="{00000000-0005-0000-0000-000008010000}"/>
    <cellStyle name="Normal 2 8" xfId="79" xr:uid="{00000000-0005-0000-0000-00000C010000}"/>
    <cellStyle name="Normal 2 8 2" xfId="168" xr:uid="{00000000-0005-0000-0000-00000D010000}"/>
    <cellStyle name="Normal 2 8 2 2" xfId="323" xr:uid="{00000000-0005-0000-0000-00000E010000}"/>
    <cellStyle name="Normal 2 8 2 2 2" xfId="717" xr:uid="{00000000-0005-0000-0000-00000E010000}"/>
    <cellStyle name="Normal 2 8 2 3" xfId="564" xr:uid="{00000000-0005-0000-0000-00000D010000}"/>
    <cellStyle name="Normal 2 8 3" xfId="244" xr:uid="{00000000-0005-0000-0000-00000F010000}"/>
    <cellStyle name="Normal 2 8 3 2" xfId="638" xr:uid="{00000000-0005-0000-0000-00000F010000}"/>
    <cellStyle name="Normal 2 8 4" xfId="410" xr:uid="{00000000-0005-0000-0000-000043000000}"/>
    <cellStyle name="Normal 2 8 4 2" xfId="801" xr:uid="{00000000-0005-0000-0000-000043000000}"/>
    <cellStyle name="Normal 2 8 5" xfId="485" xr:uid="{00000000-0005-0000-0000-00000C010000}"/>
    <cellStyle name="Normal 2 9" xfId="88" xr:uid="{00000000-0005-0000-0000-000010010000}"/>
    <cellStyle name="Normal 2 9 2" xfId="177" xr:uid="{00000000-0005-0000-0000-000011010000}"/>
    <cellStyle name="Normal 2 9 2 2" xfId="331" xr:uid="{00000000-0005-0000-0000-000012010000}"/>
    <cellStyle name="Normal 2 9 2 2 2" xfId="725" xr:uid="{00000000-0005-0000-0000-000012010000}"/>
    <cellStyle name="Normal 2 9 2 3" xfId="572" xr:uid="{00000000-0005-0000-0000-000011010000}"/>
    <cellStyle name="Normal 2 9 3" xfId="252" xr:uid="{00000000-0005-0000-0000-000013010000}"/>
    <cellStyle name="Normal 2 9 3 2" xfId="646" xr:uid="{00000000-0005-0000-0000-000013010000}"/>
    <cellStyle name="Normal 2 9 4" xfId="493" xr:uid="{00000000-0005-0000-0000-000010010000}"/>
    <cellStyle name="Normal 20" xfId="77" xr:uid="{00000000-0005-0000-0000-000014010000}"/>
    <cellStyle name="Normal 20 2" xfId="166" xr:uid="{00000000-0005-0000-0000-000015010000}"/>
    <cellStyle name="Normal 20 2 2" xfId="321" xr:uid="{00000000-0005-0000-0000-000016010000}"/>
    <cellStyle name="Normal 20 2 2 2" xfId="715" xr:uid="{00000000-0005-0000-0000-000016010000}"/>
    <cellStyle name="Normal 20 2 3" xfId="562" xr:uid="{00000000-0005-0000-0000-000015010000}"/>
    <cellStyle name="Normal 20 3" xfId="242" xr:uid="{00000000-0005-0000-0000-000017010000}"/>
    <cellStyle name="Normal 20 3 2" xfId="636" xr:uid="{00000000-0005-0000-0000-000017010000}"/>
    <cellStyle name="Normal 20 4" xfId="408" xr:uid="{00000000-0005-0000-0000-000044000000}"/>
    <cellStyle name="Normal 20 4 2" xfId="799" xr:uid="{00000000-0005-0000-0000-000044000000}"/>
    <cellStyle name="Normal 20 5" xfId="483" xr:uid="{00000000-0005-0000-0000-000014010000}"/>
    <cellStyle name="Normal 21" xfId="85" xr:uid="{00000000-0005-0000-0000-000018010000}"/>
    <cellStyle name="Normal 21 2" xfId="174" xr:uid="{00000000-0005-0000-0000-000019010000}"/>
    <cellStyle name="Normal 22" xfId="86" xr:uid="{00000000-0005-0000-0000-00001A010000}"/>
    <cellStyle name="Normal 22 2" xfId="175" xr:uid="{00000000-0005-0000-0000-00001B010000}"/>
    <cellStyle name="Normal 22 2 2" xfId="329" xr:uid="{00000000-0005-0000-0000-00001C010000}"/>
    <cellStyle name="Normal 22 2 2 2" xfId="723" xr:uid="{00000000-0005-0000-0000-00001C010000}"/>
    <cellStyle name="Normal 22 2 3" xfId="570" xr:uid="{00000000-0005-0000-0000-00001B010000}"/>
    <cellStyle name="Normal 22 3" xfId="250" xr:uid="{00000000-0005-0000-0000-00001D010000}"/>
    <cellStyle name="Normal 22 3 2" xfId="644" xr:uid="{00000000-0005-0000-0000-00001D010000}"/>
    <cellStyle name="Normal 22 4" xfId="491" xr:uid="{00000000-0005-0000-0000-00001A010000}"/>
    <cellStyle name="Normal 23" xfId="98" xr:uid="{00000000-0005-0000-0000-00001E010000}"/>
    <cellStyle name="Normal 23 2" xfId="261" xr:uid="{00000000-0005-0000-0000-00001F010000}"/>
    <cellStyle name="Normal 23 2 2" xfId="655" xr:uid="{00000000-0005-0000-0000-00001F010000}"/>
    <cellStyle name="Normal 23 3" xfId="502" xr:uid="{00000000-0005-0000-0000-00001E010000}"/>
    <cellStyle name="Normal 24" xfId="102" xr:uid="{00000000-0005-0000-0000-000020010000}"/>
    <cellStyle name="Normal 25" xfId="100" xr:uid="{00000000-0005-0000-0000-000021010000}"/>
    <cellStyle name="Normal 25 2" xfId="262" xr:uid="{00000000-0005-0000-0000-000022010000}"/>
    <cellStyle name="Normal 25 2 2" xfId="656" xr:uid="{00000000-0005-0000-0000-000022010000}"/>
    <cellStyle name="Normal 25 3" xfId="503" xr:uid="{00000000-0005-0000-0000-000021010000}"/>
    <cellStyle name="Normal 26" xfId="12" xr:uid="{00000000-0005-0000-0000-000023010000}"/>
    <cellStyle name="Normal 27" xfId="9" xr:uid="{00000000-0005-0000-0000-000024010000}"/>
    <cellStyle name="Normal 27 2" xfId="110" xr:uid="{00000000-0005-0000-0000-000025010000}"/>
    <cellStyle name="Normal 27 2 2" xfId="269" xr:uid="{00000000-0005-0000-0000-000026010000}"/>
    <cellStyle name="Normal 27 2 2 2" xfId="663" xr:uid="{00000000-0005-0000-0000-000026010000}"/>
    <cellStyle name="Normal 27 2 3" xfId="510" xr:uid="{00000000-0005-0000-0000-000025010000}"/>
    <cellStyle name="Normal 27 3" xfId="192" xr:uid="{00000000-0005-0000-0000-000027010000}"/>
    <cellStyle name="Normal 27 3 2" xfId="586" xr:uid="{00000000-0005-0000-0000-000027010000}"/>
    <cellStyle name="Normal 27 4" xfId="358" xr:uid="{00000000-0005-0000-0000-000046000000}"/>
    <cellStyle name="Normal 27 4 2" xfId="749" xr:uid="{00000000-0005-0000-0000-000046000000}"/>
    <cellStyle name="Normal 27 5" xfId="433" xr:uid="{00000000-0005-0000-0000-000024010000}"/>
    <cellStyle name="Normal 28" xfId="186" xr:uid="{00000000-0005-0000-0000-000028010000}"/>
    <cellStyle name="Normal 28 2" xfId="580" xr:uid="{00000000-0005-0000-0000-000028010000}"/>
    <cellStyle name="Normal 29" xfId="340" xr:uid="{00000000-0005-0000-0000-000029010000}"/>
    <cellStyle name="Normal 29 2" xfId="734" xr:uid="{00000000-0005-0000-0000-000029010000}"/>
    <cellStyle name="Normal 3" xfId="18" xr:uid="{00000000-0005-0000-0000-00002A010000}"/>
    <cellStyle name="Normal 3 2" xfId="96" xr:uid="{00000000-0005-0000-0000-00002B010000}"/>
    <cellStyle name="Normal 3 2 2" xfId="184" xr:uid="{00000000-0005-0000-0000-00002C010000}"/>
    <cellStyle name="Normal 3 2 2 2" xfId="338" xr:uid="{00000000-0005-0000-0000-00002D010000}"/>
    <cellStyle name="Normal 3 2 2 2 2" xfId="732" xr:uid="{00000000-0005-0000-0000-00002D010000}"/>
    <cellStyle name="Normal 3 2 2 3" xfId="579" xr:uid="{00000000-0005-0000-0000-00002C010000}"/>
    <cellStyle name="Normal 3 2 3" xfId="259" xr:uid="{00000000-0005-0000-0000-00002E010000}"/>
    <cellStyle name="Normal 3 2 3 2" xfId="653" xr:uid="{00000000-0005-0000-0000-00002E010000}"/>
    <cellStyle name="Normal 3 2 4" xfId="500" xr:uid="{00000000-0005-0000-0000-00002B010000}"/>
    <cellStyle name="Normal 3 3" xfId="117" xr:uid="{00000000-0005-0000-0000-00002F010000}"/>
    <cellStyle name="Normal 3 3 2" xfId="276" xr:uid="{00000000-0005-0000-0000-000030010000}"/>
    <cellStyle name="Normal 3 3 2 2" xfId="670" xr:uid="{00000000-0005-0000-0000-000030010000}"/>
    <cellStyle name="Normal 3 3 3" xfId="517" xr:uid="{00000000-0005-0000-0000-00002F010000}"/>
    <cellStyle name="Normal 3 4" xfId="198" xr:uid="{00000000-0005-0000-0000-000031010000}"/>
    <cellStyle name="Normal 3 4 2" xfId="592" xr:uid="{00000000-0005-0000-0000-000031010000}"/>
    <cellStyle name="Normal 3 5" xfId="364" xr:uid="{00000000-0005-0000-0000-000047000000}"/>
    <cellStyle name="Normal 3 5 2" xfId="755" xr:uid="{00000000-0005-0000-0000-000047000000}"/>
    <cellStyle name="Normal 3 6" xfId="440" xr:uid="{00000000-0005-0000-0000-00002A010000}"/>
    <cellStyle name="Normal 30" xfId="17" xr:uid="{00000000-0005-0000-0000-000032010000}"/>
    <cellStyle name="Normal 30 2" xfId="116" xr:uid="{00000000-0005-0000-0000-000033010000}"/>
    <cellStyle name="Normal 30 2 2" xfId="275" xr:uid="{00000000-0005-0000-0000-000034010000}"/>
    <cellStyle name="Normal 30 2 2 2" xfId="669" xr:uid="{00000000-0005-0000-0000-000034010000}"/>
    <cellStyle name="Normal 30 2 3" xfId="516" xr:uid="{00000000-0005-0000-0000-000033010000}"/>
    <cellStyle name="Normal 30 3" xfId="197" xr:uid="{00000000-0005-0000-0000-000035010000}"/>
    <cellStyle name="Normal 30 3 2" xfId="591" xr:uid="{00000000-0005-0000-0000-000035010000}"/>
    <cellStyle name="Normal 30 4" xfId="363" xr:uid="{00000000-0005-0000-0000-000048000000}"/>
    <cellStyle name="Normal 30 4 2" xfId="754" xr:uid="{00000000-0005-0000-0000-000048000000}"/>
    <cellStyle name="Normal 30 5" xfId="439" xr:uid="{00000000-0005-0000-0000-000032010000}"/>
    <cellStyle name="Normal 31" xfId="342" xr:uid="{00000000-0005-0000-0000-000036010000}"/>
    <cellStyle name="Normal 31 2" xfId="736" xr:uid="{00000000-0005-0000-0000-000036010000}"/>
    <cellStyle name="Normal 32" xfId="347" xr:uid="{00000000-0005-0000-0000-000037010000}"/>
    <cellStyle name="Normal 32 2" xfId="741" xr:uid="{00000000-0005-0000-0000-000037010000}"/>
    <cellStyle name="Normal 33" xfId="418" xr:uid="{00000000-0005-0000-0000-0000CD010000}"/>
    <cellStyle name="Normal 33 2" xfId="808" xr:uid="{00000000-0005-0000-0000-0000CD010000}"/>
    <cellStyle name="Normal 34" xfId="419" xr:uid="{00000000-0005-0000-0000-0000D1010000}"/>
    <cellStyle name="Normal 35" xfId="426" xr:uid="{00000000-0005-0000-0000-00000D010000}"/>
    <cellStyle name="Normal 36" xfId="809" xr:uid="{00000000-0005-0000-0000-000057030000}"/>
    <cellStyle name="Normal 37" xfId="815" xr:uid="{700AFCEB-B6D7-42DC-BB9A-C67643CFA014}"/>
    <cellStyle name="Normal 38" xfId="817" xr:uid="{00000000-0005-0000-0000-00005C030000}"/>
    <cellStyle name="Normal 39" xfId="820" xr:uid="{3FDEDBF1-1662-4982-9C02-99BD54C2D7EA}"/>
    <cellStyle name="Normal 4" xfId="21" xr:uid="{00000000-0005-0000-0000-000038010000}"/>
    <cellStyle name="Normal 4 2" xfId="52" xr:uid="{00000000-0005-0000-0000-000039010000}"/>
    <cellStyle name="Normal 4 3" xfId="120" xr:uid="{00000000-0005-0000-0000-00003A010000}"/>
    <cellStyle name="Normal 4 3 2" xfId="278" xr:uid="{00000000-0005-0000-0000-00003B010000}"/>
    <cellStyle name="Normal 4 3 2 2" xfId="672" xr:uid="{00000000-0005-0000-0000-00003B010000}"/>
    <cellStyle name="Normal 4 3 3" xfId="519" xr:uid="{00000000-0005-0000-0000-00003A010000}"/>
    <cellStyle name="Normal 4 4" xfId="199" xr:uid="{00000000-0005-0000-0000-00003C010000}"/>
    <cellStyle name="Normal 4 4 2" xfId="593" xr:uid="{00000000-0005-0000-0000-00003C010000}"/>
    <cellStyle name="Normal 4 5" xfId="365" xr:uid="{00000000-0005-0000-0000-000049000000}"/>
    <cellStyle name="Normal 4 5 2" xfId="756" xr:uid="{00000000-0005-0000-0000-000049000000}"/>
    <cellStyle name="Normal 4 6" xfId="441" xr:uid="{00000000-0005-0000-0000-000038010000}"/>
    <cellStyle name="Normal 40" xfId="821" xr:uid="{02CCF7F8-9DF3-42BC-833C-6DA6148CD38A}"/>
    <cellStyle name="Normal 41" xfId="823" xr:uid="{26BE9C5E-4395-4AA4-A04E-8A22534BAF61}"/>
    <cellStyle name="Normal 42" xfId="824" xr:uid="{5217F82E-3514-4958-902F-3A843EF7F20D}"/>
    <cellStyle name="Normal 42 2" xfId="827" xr:uid="{CADBA2D4-E184-44DE-B09A-E95C30F7647B}"/>
    <cellStyle name="Normal 43" xfId="828" xr:uid="{294FE76B-3818-4A2D-A2E9-FE39B5B4A08C}"/>
    <cellStyle name="Normal 43 2" xfId="831" xr:uid="{3E315F6C-4C81-40E5-9192-94BFAD38694A}"/>
    <cellStyle name="Normal 44" xfId="833" xr:uid="{BB797CF1-BCD9-46E9-9C87-505BC155CB69}"/>
    <cellStyle name="Normal 44 2" xfId="835" xr:uid="{FAAB2EE2-15B4-42ED-8D8C-1C2B05E52E2B}"/>
    <cellStyle name="Normal 45" xfId="837" xr:uid="{8250AC67-48FB-4984-8588-C73535084612}"/>
    <cellStyle name="Normal 46" xfId="838" xr:uid="{F6CF7095-F165-4651-99F3-E74518059AD3}"/>
    <cellStyle name="Normal 47" xfId="839" xr:uid="{B7B65411-1A46-4274-B0C7-5EF5A4F6654D}"/>
    <cellStyle name="Normal 5" xfId="23" xr:uid="{00000000-0005-0000-0000-00003D010000}"/>
    <cellStyle name="Normal 5 2" xfId="82" xr:uid="{00000000-0005-0000-0000-00003E010000}"/>
    <cellStyle name="Normal 5 2 2" xfId="171" xr:uid="{00000000-0005-0000-0000-00003F010000}"/>
    <cellStyle name="Normal 5 2 2 2" xfId="326" xr:uid="{00000000-0005-0000-0000-000040010000}"/>
    <cellStyle name="Normal 5 2 2 2 2" xfId="720" xr:uid="{00000000-0005-0000-0000-000040010000}"/>
    <cellStyle name="Normal 5 2 2 3" xfId="567" xr:uid="{00000000-0005-0000-0000-00003F010000}"/>
    <cellStyle name="Normal 5 2 3" xfId="247" xr:uid="{00000000-0005-0000-0000-000041010000}"/>
    <cellStyle name="Normal 5 2 3 2" xfId="641" xr:uid="{00000000-0005-0000-0000-000041010000}"/>
    <cellStyle name="Normal 5 2 4" xfId="413" xr:uid="{00000000-0005-0000-0000-00004C000000}"/>
    <cellStyle name="Normal 5 2 4 2" xfId="804" xr:uid="{00000000-0005-0000-0000-00004C000000}"/>
    <cellStyle name="Normal 5 2 5" xfId="488" xr:uid="{00000000-0005-0000-0000-00003E010000}"/>
    <cellStyle name="Normal 5 3" xfId="84" xr:uid="{00000000-0005-0000-0000-000042010000}"/>
    <cellStyle name="Normal 5 3 2" xfId="173" xr:uid="{00000000-0005-0000-0000-000043010000}"/>
    <cellStyle name="Normal 5 3 2 2" xfId="328" xr:uid="{00000000-0005-0000-0000-000044010000}"/>
    <cellStyle name="Normal 5 3 2 2 2" xfId="722" xr:uid="{00000000-0005-0000-0000-000044010000}"/>
    <cellStyle name="Normal 5 3 2 3" xfId="569" xr:uid="{00000000-0005-0000-0000-000043010000}"/>
    <cellStyle name="Normal 5 3 3" xfId="249" xr:uid="{00000000-0005-0000-0000-000045010000}"/>
    <cellStyle name="Normal 5 3 3 2" xfId="643" xr:uid="{00000000-0005-0000-0000-000045010000}"/>
    <cellStyle name="Normal 5 3 4" xfId="415" xr:uid="{00000000-0005-0000-0000-00004D000000}"/>
    <cellStyle name="Normal 5 3 4 2" xfId="806" xr:uid="{00000000-0005-0000-0000-00004D000000}"/>
    <cellStyle name="Normal 5 3 5" xfId="490" xr:uid="{00000000-0005-0000-0000-000042010000}"/>
    <cellStyle name="Normal 5 4" xfId="122" xr:uid="{00000000-0005-0000-0000-000046010000}"/>
    <cellStyle name="Normal 5 4 2" xfId="280" xr:uid="{00000000-0005-0000-0000-000047010000}"/>
    <cellStyle name="Normal 5 4 2 2" xfId="674" xr:uid="{00000000-0005-0000-0000-000047010000}"/>
    <cellStyle name="Normal 5 4 3" xfId="521" xr:uid="{00000000-0005-0000-0000-000046010000}"/>
    <cellStyle name="Normal 5 5" xfId="201" xr:uid="{00000000-0005-0000-0000-000048010000}"/>
    <cellStyle name="Normal 5 5 2" xfId="595" xr:uid="{00000000-0005-0000-0000-000048010000}"/>
    <cellStyle name="Normal 5 6" xfId="367" xr:uid="{00000000-0005-0000-0000-00004B000000}"/>
    <cellStyle name="Normal 5 6 2" xfId="758" xr:uid="{00000000-0005-0000-0000-00004B000000}"/>
    <cellStyle name="Normal 5 7" xfId="442" xr:uid="{00000000-0005-0000-0000-00003D010000}"/>
    <cellStyle name="Normal 6" xfId="25" xr:uid="{00000000-0005-0000-0000-000049010000}"/>
    <cellStyle name="Normal 6 2" xfId="124" xr:uid="{00000000-0005-0000-0000-00004A010000}"/>
    <cellStyle name="Normal 6 2 2" xfId="282" xr:uid="{00000000-0005-0000-0000-00004B010000}"/>
    <cellStyle name="Normal 6 2 2 2" xfId="676" xr:uid="{00000000-0005-0000-0000-00004B010000}"/>
    <cellStyle name="Normal 6 2 3" xfId="523" xr:uid="{00000000-0005-0000-0000-00004A010000}"/>
    <cellStyle name="Normal 6 3" xfId="203" xr:uid="{00000000-0005-0000-0000-00004C010000}"/>
    <cellStyle name="Normal 6 3 2" xfId="597" xr:uid="{00000000-0005-0000-0000-00004C010000}"/>
    <cellStyle name="Normal 6 4" xfId="352" xr:uid="{00000000-0005-0000-0000-00004D010000}"/>
    <cellStyle name="Normal 6 5" xfId="369" xr:uid="{00000000-0005-0000-0000-00004E000000}"/>
    <cellStyle name="Normal 6 5 2" xfId="760" xr:uid="{00000000-0005-0000-0000-00004E000000}"/>
    <cellStyle name="Normal 6 6" xfId="444" xr:uid="{00000000-0005-0000-0000-000049010000}"/>
    <cellStyle name="Normal 7" xfId="26" xr:uid="{00000000-0005-0000-0000-00004E010000}"/>
    <cellStyle name="Normal 7 2" xfId="27" xr:uid="{00000000-0005-0000-0000-00004F010000}"/>
    <cellStyle name="Normal 8" xfId="28" xr:uid="{00000000-0005-0000-0000-000050010000}"/>
    <cellStyle name="Normal 8 2" xfId="125" xr:uid="{00000000-0005-0000-0000-000051010000}"/>
    <cellStyle name="Normal 8 2 2" xfId="283" xr:uid="{00000000-0005-0000-0000-000052010000}"/>
    <cellStyle name="Normal 8 2 2 2" xfId="677" xr:uid="{00000000-0005-0000-0000-000052010000}"/>
    <cellStyle name="Normal 8 2 3" xfId="524" xr:uid="{00000000-0005-0000-0000-000051010000}"/>
    <cellStyle name="Normal 8 3" xfId="204" xr:uid="{00000000-0005-0000-0000-000053010000}"/>
    <cellStyle name="Normal 8 3 2" xfId="598" xr:uid="{00000000-0005-0000-0000-000053010000}"/>
    <cellStyle name="Normal 8 4" xfId="370" xr:uid="{00000000-0005-0000-0000-000051000000}"/>
    <cellStyle name="Normal 8 4 2" xfId="761" xr:uid="{00000000-0005-0000-0000-000051000000}"/>
    <cellStyle name="Normal 8 5" xfId="445" xr:uid="{00000000-0005-0000-0000-000050010000}"/>
    <cellStyle name="Normal 9" xfId="29" xr:uid="{00000000-0005-0000-0000-000054010000}"/>
    <cellStyle name="Porcentaje" xfId="3" builtinId="5"/>
    <cellStyle name="Porcentaje 2" xfId="45" xr:uid="{00000000-0005-0000-0000-000056010000}"/>
    <cellStyle name="Porcentaje 2 2" xfId="95" xr:uid="{00000000-0005-0000-0000-000057010000}"/>
    <cellStyle name="Porcentaje 2 2 2" xfId="183" xr:uid="{00000000-0005-0000-0000-000058010000}"/>
    <cellStyle name="Porcentaje 2 2 2 2" xfId="337" xr:uid="{00000000-0005-0000-0000-000059010000}"/>
    <cellStyle name="Porcentaje 2 2 2 2 2" xfId="731" xr:uid="{00000000-0005-0000-0000-000059010000}"/>
    <cellStyle name="Porcentaje 2 2 2 3" xfId="578" xr:uid="{00000000-0005-0000-0000-000058010000}"/>
    <cellStyle name="Porcentaje 2 2 3" xfId="258" xr:uid="{00000000-0005-0000-0000-00005A010000}"/>
    <cellStyle name="Porcentaje 2 2 3 2" xfId="652" xr:uid="{00000000-0005-0000-0000-00005A010000}"/>
    <cellStyle name="Porcentaje 2 2 4" xfId="499" xr:uid="{00000000-0005-0000-0000-000057010000}"/>
    <cellStyle name="Porcentaje 2 3" xfId="141" xr:uid="{00000000-0005-0000-0000-00005B010000}"/>
    <cellStyle name="Porcentaje 2 3 2" xfId="297" xr:uid="{00000000-0005-0000-0000-00005C010000}"/>
    <cellStyle name="Porcentaje 2 3 2 2" xfId="691" xr:uid="{00000000-0005-0000-0000-00005C010000}"/>
    <cellStyle name="Porcentaje 2 3 3" xfId="538" xr:uid="{00000000-0005-0000-0000-00005B010000}"/>
    <cellStyle name="Porcentaje 2 4" xfId="218" xr:uid="{00000000-0005-0000-0000-00005D010000}"/>
    <cellStyle name="Porcentaje 2 4 2" xfId="612" xr:uid="{00000000-0005-0000-0000-00005D010000}"/>
    <cellStyle name="Porcentaje 2 5" xfId="384" xr:uid="{00000000-0005-0000-0000-000054000000}"/>
    <cellStyle name="Porcentaje 2 5 2" xfId="775" xr:uid="{00000000-0005-0000-0000-000054000000}"/>
    <cellStyle name="Porcentaje 2 6" xfId="459" xr:uid="{00000000-0005-0000-0000-000056010000}"/>
    <cellStyle name="Porcentaje 3" xfId="93" xr:uid="{00000000-0005-0000-0000-00005E010000}"/>
    <cellStyle name="Porcentaje 4" xfId="105" xr:uid="{00000000-0005-0000-0000-00005F010000}"/>
    <cellStyle name="Porcentaje 5" xfId="429" xr:uid="{00000000-0005-0000-0000-0000CB010000}"/>
    <cellStyle name="Style 1" xfId="350" xr:uid="{00000000-0005-0000-0000-000060010000}"/>
  </cellStyles>
  <dxfs count="3">
    <dxf>
      <font>
        <color rgb="FF9C0006"/>
      </font>
      <fill>
        <patternFill>
          <bgColor rgb="FFFFC7CE"/>
        </patternFill>
      </fill>
    </dxf>
    <dxf>
      <alignment wrapText="1"/>
    </dxf>
    <dxf>
      <alignment wrapText="1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RSAS\MXMACCB%2006%20U\SEGUIMIENTO%20CARTERA%20VENCIDA\Reporte%20Cartera%20Vencida%20Nov%20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 Reporte ExtraJud y Jud BUR (2)"/>
      <sheetName val="Informe 1"/>
    </sheetNames>
    <sheetDataSet>
      <sheetData sheetId="0">
        <row r="1">
          <cell r="A1" t="str">
            <v>No. Crédito</v>
          </cell>
          <cell r="B1" t="str">
            <v>Nombre</v>
          </cell>
        </row>
        <row r="2">
          <cell r="A2">
            <v>10177</v>
          </cell>
          <cell r="B2" t="str">
            <v>SALVADOR REYNOSO AGUIRRE</v>
          </cell>
        </row>
        <row r="3">
          <cell r="A3">
            <v>2810</v>
          </cell>
          <cell r="B3" t="str">
            <v>JOSE LINO SOTELO CONTRERAS</v>
          </cell>
        </row>
        <row r="4">
          <cell r="A4">
            <v>5789</v>
          </cell>
          <cell r="B4" t="str">
            <v>MARIA VICTORIA ESCOBEDO CARDENAS</v>
          </cell>
        </row>
        <row r="5">
          <cell r="A5">
            <v>5925</v>
          </cell>
          <cell r="B5" t="str">
            <v>SANTIAGO GUDI¥O MERCADO</v>
          </cell>
        </row>
        <row r="6">
          <cell r="A6">
            <v>4924</v>
          </cell>
          <cell r="B6" t="str">
            <v>CARLOS ALBERTO ACOSTA LOPEZ</v>
          </cell>
        </row>
        <row r="7">
          <cell r="A7">
            <v>233709</v>
          </cell>
          <cell r="B7" t="str">
            <v>FRANCISCO JAVIER XX PEÑUELAS</v>
          </cell>
        </row>
        <row r="8">
          <cell r="A8">
            <v>5383</v>
          </cell>
          <cell r="B8" t="str">
            <v>LAURA AZUCENA ZU¥IGA OROZCO</v>
          </cell>
        </row>
        <row r="9">
          <cell r="A9">
            <v>15973</v>
          </cell>
          <cell r="B9" t="str">
            <v>MANUELA MURUATO QUEZADA</v>
          </cell>
        </row>
        <row r="10">
          <cell r="A10">
            <v>15976</v>
          </cell>
          <cell r="B10" t="str">
            <v>GUSTAVO ANAYA RODRIGUEZ</v>
          </cell>
        </row>
        <row r="11">
          <cell r="A11">
            <v>4013</v>
          </cell>
          <cell r="B11" t="str">
            <v>ROSA MARIA PINEDA CEDILLO</v>
          </cell>
        </row>
        <row r="12">
          <cell r="A12">
            <v>23711</v>
          </cell>
          <cell r="B12" t="str">
            <v>RICARDO MARTIN PEREZGASGA GILMORE</v>
          </cell>
        </row>
        <row r="13">
          <cell r="A13">
            <v>19314</v>
          </cell>
          <cell r="B13" t="str">
            <v>LUIS ENRIQUE RAMIREZ ROJANO</v>
          </cell>
        </row>
        <row r="14">
          <cell r="A14">
            <v>20463</v>
          </cell>
          <cell r="B14" t="str">
            <v>EMILIO RODRIGUEZ MIRANDA</v>
          </cell>
        </row>
        <row r="15">
          <cell r="A15">
            <v>25496</v>
          </cell>
          <cell r="B15" t="str">
            <v>SANDRA LUZ RAMIREZ LARIOS</v>
          </cell>
        </row>
        <row r="16">
          <cell r="A16">
            <v>4278</v>
          </cell>
          <cell r="B16" t="str">
            <v>MACARIA LIGUEZ RODRIGUEZ</v>
          </cell>
        </row>
        <row r="17">
          <cell r="A17">
            <v>4918</v>
          </cell>
          <cell r="B17" t="str">
            <v>EDEN FERNANDO RENTERIA RAMOS</v>
          </cell>
        </row>
        <row r="18">
          <cell r="A18">
            <v>4026</v>
          </cell>
          <cell r="B18" t="str">
            <v>MANUEL CHAVEZ VERDUZCO</v>
          </cell>
        </row>
        <row r="19">
          <cell r="A19">
            <v>5460</v>
          </cell>
          <cell r="B19" t="str">
            <v>CARMEN CONTRERAS MARTINEZ</v>
          </cell>
        </row>
        <row r="20">
          <cell r="A20">
            <v>1777</v>
          </cell>
          <cell r="B20" t="str">
            <v>PEDRO DE JESUS MONTOYA GUERRERO</v>
          </cell>
        </row>
        <row r="21">
          <cell r="A21">
            <v>2342</v>
          </cell>
          <cell r="B21" t="str">
            <v>TERESA DE JESUS VEGA ORTIZ</v>
          </cell>
        </row>
        <row r="22">
          <cell r="A22">
            <v>4016</v>
          </cell>
          <cell r="B22" t="str">
            <v>ROSARIO DE JESUS CASAS GUZMAN</v>
          </cell>
        </row>
        <row r="23">
          <cell r="A23">
            <v>6106</v>
          </cell>
          <cell r="B23" t="str">
            <v>MARIA ARGENTINA ROSALES MARTINEZ</v>
          </cell>
        </row>
        <row r="24">
          <cell r="A24">
            <v>2026</v>
          </cell>
          <cell r="B24" t="str">
            <v>JESUS IGNACIO BELTRAN VELAZQUEZ</v>
          </cell>
        </row>
        <row r="25">
          <cell r="A25">
            <v>19636</v>
          </cell>
          <cell r="B25" t="str">
            <v>JESUS SERGIO VELAZQUEZ GARCIA</v>
          </cell>
        </row>
        <row r="26">
          <cell r="A26">
            <v>3422</v>
          </cell>
          <cell r="B26" t="str">
            <v>JESICA ANAYA GONZALEZ</v>
          </cell>
        </row>
        <row r="27">
          <cell r="A27">
            <v>5135</v>
          </cell>
          <cell r="B27" t="str">
            <v>MARTHA PATRICIA PEREZ RAMIREZ</v>
          </cell>
        </row>
        <row r="28">
          <cell r="A28">
            <v>4152</v>
          </cell>
          <cell r="B28" t="str">
            <v>ASAEL BEREZOWSKY GUZMAN</v>
          </cell>
        </row>
        <row r="29">
          <cell r="A29">
            <v>13594</v>
          </cell>
          <cell r="B29" t="str">
            <v>JOSE ANTONIO LEYVA CITAL</v>
          </cell>
        </row>
        <row r="30">
          <cell r="A30">
            <v>10381</v>
          </cell>
          <cell r="B30" t="str">
            <v>MILENA DE JESUS RAMIREZ TRIAY</v>
          </cell>
        </row>
        <row r="31">
          <cell r="A31">
            <v>2724</v>
          </cell>
          <cell r="B31" t="str">
            <v>PAULO CESAR PIÑA VERDUGO</v>
          </cell>
        </row>
        <row r="32">
          <cell r="A32">
            <v>1920</v>
          </cell>
          <cell r="B32" t="str">
            <v>ROSA LILIANA REJON MONTEJO</v>
          </cell>
        </row>
        <row r="33">
          <cell r="A33">
            <v>5764</v>
          </cell>
          <cell r="B33" t="str">
            <v>GUADALUPE RIVAS CASTRO</v>
          </cell>
        </row>
        <row r="34">
          <cell r="A34">
            <v>20458</v>
          </cell>
          <cell r="B34" t="str">
            <v>CLAUDIA VIVIANA GARCIA ZAPATA</v>
          </cell>
        </row>
        <row r="35">
          <cell r="A35">
            <v>9823</v>
          </cell>
          <cell r="B35" t="str">
            <v>LUIS ANTONIO HEVIA JIMENEZ</v>
          </cell>
        </row>
        <row r="36">
          <cell r="A36">
            <v>4480</v>
          </cell>
          <cell r="B36" t="str">
            <v>MARIO ALFONSO BUENO URIBE</v>
          </cell>
        </row>
        <row r="37">
          <cell r="A37">
            <v>4432</v>
          </cell>
          <cell r="B37" t="str">
            <v>CARMEN LETICIA RUBIO CASTRO</v>
          </cell>
        </row>
        <row r="38">
          <cell r="A38">
            <v>2190</v>
          </cell>
          <cell r="B38" t="str">
            <v>JUAN EDUARDO BALDERAS RODRIGUEZ</v>
          </cell>
        </row>
        <row r="39">
          <cell r="A39">
            <v>5788</v>
          </cell>
          <cell r="B39" t="str">
            <v>JUAN ENRIQUE RAMOS VELAZQUEZ</v>
          </cell>
        </row>
        <row r="40">
          <cell r="A40">
            <v>5918</v>
          </cell>
          <cell r="B40" t="str">
            <v>GABRIELA VELASCO ROMERO</v>
          </cell>
        </row>
        <row r="41">
          <cell r="A41">
            <v>5924</v>
          </cell>
          <cell r="B41" t="str">
            <v>VERONICA MENDOZA DOMINGUEZ</v>
          </cell>
        </row>
        <row r="42">
          <cell r="A42">
            <v>3949</v>
          </cell>
          <cell r="B42" t="str">
            <v>SANDRA GOMEZ MUÑIZ</v>
          </cell>
        </row>
        <row r="43">
          <cell r="A43">
            <v>5165</v>
          </cell>
          <cell r="B43" t="str">
            <v>MARTHA ELENA MARTINEZ RAMIREZ</v>
          </cell>
        </row>
        <row r="44">
          <cell r="A44">
            <v>4185</v>
          </cell>
          <cell r="B44" t="str">
            <v>RAFAEL CHAVEZ GARCIA</v>
          </cell>
        </row>
        <row r="45">
          <cell r="A45">
            <v>1986</v>
          </cell>
          <cell r="B45" t="str">
            <v>HUMBERTO LEONCIO CARDENAS MEDINA</v>
          </cell>
        </row>
        <row r="46">
          <cell r="A46">
            <v>4841</v>
          </cell>
          <cell r="B46" t="str">
            <v>CARMEN LETICIA GALVEZ GUTIERREZ</v>
          </cell>
        </row>
        <row r="47">
          <cell r="A47">
            <v>2156</v>
          </cell>
          <cell r="B47" t="str">
            <v>EDUARDO MEZA BUELNA</v>
          </cell>
        </row>
        <row r="48">
          <cell r="A48">
            <v>13157</v>
          </cell>
          <cell r="B48" t="str">
            <v>LAURA CANDELARIA MELENDREZ PADILLA</v>
          </cell>
        </row>
        <row r="49">
          <cell r="A49">
            <v>14169</v>
          </cell>
          <cell r="B49" t="str">
            <v>ELIZABETH GUADALUPE GARCIA SALVATIERRA</v>
          </cell>
        </row>
        <row r="50">
          <cell r="A50">
            <v>21011</v>
          </cell>
          <cell r="B50" t="str">
            <v>JUAN JOSE AGUILAR MORALES</v>
          </cell>
        </row>
      </sheetData>
      <sheetData sheetId="1"/>
      <sheetData sheetId="2">
        <row r="4">
          <cell r="B4" t="str">
            <v>Número de Crédito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IVONNE RAMOS NORIEGA" refreshedDate="43234.500935879631" createdVersion="6" refreshedVersion="6" minRefreshableVersion="3" recordCount="5515" xr:uid="{D431DD77-7C82-4A5D-B9D6-B5296EF6A8F9}">
  <cacheSource type="worksheet">
    <worksheetSource ref="A1:BK5797" sheet="CXC"/>
  </cacheSource>
  <cacheFields count="63">
    <cacheField name="Consecutivo / No" numFmtId="0">
      <sharedItems containsSemiMixedTypes="0" containsString="0" containsNumber="1" containsInteger="1" minValue="1" maxValue="5515"/>
    </cacheField>
    <cacheField name="Originador / Originator" numFmtId="49">
      <sharedItems containsBlank="1"/>
    </cacheField>
    <cacheField name="Fideicomiso/ Trust" numFmtId="49">
      <sharedItems containsBlank="1"/>
    </cacheField>
    <cacheField name="Fecha Cierre/" numFmtId="180">
      <sharedItems containsNonDate="0" containsDate="1" containsString="0" containsBlank="1" minDate="2018-05-01T00:00:00" maxDate="2018-05-04T00:00:00"/>
    </cacheField>
    <cacheField name="Número de Crédito / ID Loan" numFmtId="49">
      <sharedItems/>
    </cacheField>
    <cacheField name="Estatus Actual / Status" numFmtId="0">
      <sharedItems containsMixedTypes="1" containsNumber="1" containsInteger="1" minValue="0" maxValue="21" count="47">
        <n v="21"/>
        <n v="0"/>
        <n v="1"/>
        <n v="4"/>
        <n v="2"/>
        <s v="Inmuebles Recuperados"/>
        <n v="12"/>
        <n v="5"/>
        <n v="13"/>
        <n v="11"/>
        <n v="8"/>
        <n v="6"/>
        <s v="LIQUIDACIÓN"/>
        <n v="3"/>
        <n v="10"/>
        <n v="7"/>
        <n v="20"/>
        <n v="19"/>
        <n v="14"/>
        <n v="17"/>
        <n v="9"/>
        <n v="16"/>
        <n v="15"/>
        <n v="18"/>
        <s v="VENTA"/>
        <s v="9" u="1"/>
        <s v="2" u="1"/>
        <s v="20" u="1"/>
        <s v="7" u="1"/>
        <s v="11" u="1"/>
        <s v="0" u="1"/>
        <s v="13" u="1"/>
        <s v="15" u="1"/>
        <s v="17" u="1"/>
        <s v="5" u="1"/>
        <s v="19" u="1"/>
        <s v="3" u="1"/>
        <s v="8" u="1"/>
        <s v="21" u="1"/>
        <s v="1" u="1"/>
        <s v="10" u="1"/>
        <s v="12" u="1"/>
        <s v="6" u="1"/>
        <s v="14" u="1"/>
        <s v="16" u="1"/>
        <s v="18" u="1"/>
        <s v="4" u="1"/>
      </sharedItems>
    </cacheField>
    <cacheField name="Morosidad Rest (Mes Anterior)" numFmtId="0">
      <sharedItems containsBlank="1" containsMixedTypes="1" containsNumber="1" containsInteger="1" minValue="0" maxValue="21"/>
    </cacheField>
    <cacheField name="Saldo Inicial de Principal / Beginning Principal Balance" numFmtId="0">
      <sharedItems containsString="0" containsBlank="1" containsNumber="1" minValue="0" maxValue="1197916.6599999999"/>
    </cacheField>
    <cacheField name="Saldo Inicial Vencido / Beginning Principal Non Paid" numFmtId="4">
      <sharedItems containsString="0" containsBlank="1" containsNumber="1" minValue="0" maxValue="106731.74"/>
    </cacheField>
    <cacheField name="Reverso a Capital / Principal Reverse" numFmtId="166">
      <sharedItems containsString="0" containsBlank="1" containsNumber="1" minValue="0" maxValue="72642.140346"/>
    </cacheField>
    <cacheField name="Saldo Inicial de Principal Total / Beginning Total Principal Balance" numFmtId="4">
      <sharedItems containsString="0" containsBlank="1" containsNumber="1" minValue="345.34" maxValue="1197916.6599999999"/>
    </cacheField>
    <cacheField name="Principal _x000a_programado del Periodo / Scheduled Principal" numFmtId="4">
      <sharedItems containsString="0" containsBlank="1" containsNumber="1" minValue="0" maxValue="11981.47"/>
    </cacheField>
    <cacheField name="Inmuebles Recuperados / Real State Owned" numFmtId="4">
      <sharedItems containsString="0" containsBlank="1" containsNumber="1" minValue="0" maxValue="390999.99"/>
    </cacheField>
    <cacheField name="Principal Vencido Pagado / Principal Paid (non paid in previous periods)" numFmtId="4">
      <sharedItems containsString="0" containsBlank="1" containsNumber="1" minValue="0" maxValue="14300"/>
    </cacheField>
    <cacheField name="Principal Programado del periodo / Scheduled  Principal Paid" numFmtId="4">
      <sharedItems containsString="0" containsBlank="1" containsNumber="1" minValue="0" maxValue="11981.47"/>
    </cacheField>
    <cacheField name="Prepago de Principal pagado / Prepayment Paid" numFmtId="4">
      <sharedItems containsString="0" containsBlank="1" containsNumber="1" minValue="0" maxValue="215843.06"/>
    </cacheField>
    <cacheField name="Inmuebles Vendidos / REO Sold" numFmtId="0">
      <sharedItems containsString="0" containsBlank="1" containsNumber="1" minValue="18253.15943048921" maxValue="26248.629834584266"/>
    </cacheField>
    <cacheField name="Saldo Insoluto  Final / Ending Balance" numFmtId="4">
      <sharedItems containsString="0" containsBlank="1" containsNumber="1" minValue="0" maxValue="1194555.01"/>
    </cacheField>
    <cacheField name="Saldo Inicial de Intereses Vencidos / Beginning balance of  Interests past due" numFmtId="4">
      <sharedItems containsString="0" containsBlank="1" containsNumber="1" minValue="0" maxValue="220116.88"/>
    </cacheField>
    <cacheField name="Intereses Requeridos Programados / Scheduled Interests" numFmtId="4">
      <sharedItems containsString="0" containsBlank="1" containsNumber="1" minValue="0" maxValue="9483.51"/>
    </cacheField>
    <cacheField name="Intereses Moratorios Programados / Scheduled Past Due Interest" numFmtId="4">
      <sharedItems containsString="0" containsBlank="1" containsNumber="1" containsInteger="1" minValue="0" maxValue="0"/>
    </cacheField>
    <cacheField name="Intereses Vencidos Pagados / Interesst Paid (non paid in previous periods)" numFmtId="4">
      <sharedItems containsString="0" containsBlank="1" containsNumber="1" minValue="0" maxValue="35272.33"/>
    </cacheField>
    <cacheField name="Intereses Programados Pagados / Scheduled Interests Paid" numFmtId="4">
      <sharedItems containsString="0" containsBlank="1" containsNumber="1" minValue="0" maxValue="9483.51"/>
    </cacheField>
    <cacheField name="Intereses Moratorios Pagados / Past Due Interests Paid" numFmtId="4">
      <sharedItems containsString="0" containsBlank="1" containsNumber="1" containsInteger="1" minValue="0" maxValue="0"/>
    </cacheField>
    <cacheField name="Intereses  Devengados  no Cubiertos por créditos liquidados / Non Paid Interests for liquidations" numFmtId="4">
      <sharedItems containsString="0" containsBlank="1" containsNumber="1" containsInteger="1" minValue="0" maxValue="0"/>
    </cacheField>
    <cacheField name="Saldo Final de  Intereses Vencidos / Ending Interests Balance" numFmtId="4">
      <sharedItems containsString="0" containsBlank="1" containsNumber="1" minValue="0" maxValue="221897.65"/>
    </cacheField>
    <cacheField name="Comision por Administración Programada Pagada / Scheduled Servicing Fee Paid" numFmtId="4">
      <sharedItems containsString="0" containsBlank="1" containsNumber="1" minValue="0" maxValue="1125"/>
    </cacheField>
    <cacheField name="Cuota de  Mantenimiento Programada Pagada / Scheduled Maintenance Fee Paid" numFmtId="4">
      <sharedItems containsString="0" containsBlank="1" containsNumber="1" containsInteger="1" minValue="0" maxValue="0"/>
    </cacheField>
    <cacheField name="Cuota de Conservación Programada Pagada / Scheduled Conservation Fee Paid" numFmtId="4">
      <sharedItems containsString="0" containsBlank="1" containsNumber="1" containsInteger="1" minValue="0" maxValue="0"/>
    </cacheField>
    <cacheField name="Penalizacion por Prepagos Programado Pagado / Penalty for prepayment paid" numFmtId="4">
      <sharedItems containsString="0" containsBlank="1" containsNumber="1" containsInteger="1" minValue="0" maxValue="0"/>
    </cacheField>
    <cacheField name="Gastos de Cobranza Programado Pagado /  Collection Costs Paid" numFmtId="4">
      <sharedItems containsString="0" containsBlank="1" containsNumber="1" containsInteger="1" minValue="0" maxValue="0"/>
    </cacheField>
    <cacheField name="Ejercicio de Cobertura SHF Programado Pagado / Swap Exercised Paid" numFmtId="4">
      <sharedItems containsString="0" containsBlank="1" containsNumber="1" minValue="-10739.56" maxValue="65.069999999999993"/>
    </cacheField>
    <cacheField name="Prima de Cobertura SHF Programado Pagado / Swap Premium Paid" numFmtId="4">
      <sharedItems containsString="0" containsBlank="1" containsNumber="1" minValue="0" maxValue="118.78"/>
    </cacheField>
    <cacheField name="Total de Seguros Programados Pagados / Total Insurances Paid" numFmtId="4">
      <sharedItems containsString="0" containsBlank="1" containsNumber="1" minValue="0" maxValue="668.72"/>
    </cacheField>
    <cacheField name="Comision por Administracion Vencida Pagada / Servicing Fee Paid (non paid in previous periods)" numFmtId="4">
      <sharedItems containsString="0" containsBlank="1" containsNumber="1" minValue="0" maxValue="5528.28"/>
    </cacheField>
    <cacheField name="Cuota de Mantenimiento Vencida Pagada / Maintenance Fee Paid (non paid in previous periods)" numFmtId="4">
      <sharedItems containsString="0" containsBlank="1" containsNumber="1" containsInteger="1" minValue="0" maxValue="0"/>
    </cacheField>
    <cacheField name="Cuota de Conservación Vencida Pagada / Conservation Fee Paid (non paid in previous periods)" numFmtId="4">
      <sharedItems containsString="0" containsBlank="1" containsNumber="1" containsInteger="1" minValue="0" maxValue="0"/>
    </cacheField>
    <cacheField name="Gastos de Cobanza Vencidos Pagados / Collection Costs Paid (non paid in previous periods)" numFmtId="4">
      <sharedItems containsString="0" containsBlank="1" containsNumber="1" minValue="0" maxValue="6177.43"/>
    </cacheField>
    <cacheField name="Ejercicio de  Cobertura SHF Vencida Pagada / Swap Exercised Paid (non paid in previous periods)" numFmtId="4">
      <sharedItems containsString="0" containsBlank="1" containsNumber="1" containsInteger="1" minValue="0" maxValue="0"/>
    </cacheField>
    <cacheField name="Prima de  Cobertura SHF Vencida Pagada / Swap Premium Paid (non paid in previous periods)" numFmtId="4">
      <sharedItems containsString="0" containsBlank="1" containsNumber="1" minValue="0" maxValue="2420.13"/>
    </cacheField>
    <cacheField name="Total Seguros Vencidos Pagados / Total Insurances Paid (non paid in previous periods)" numFmtId="4">
      <sharedItems containsString="0" containsBlank="1" containsNumber="1" minValue="0" maxValue="6253.55"/>
    </cacheField>
    <cacheField name="Monto por Aplicar/ Ammounts pending to be applied" numFmtId="4">
      <sharedItems containsString="0" containsBlank="1" containsNumber="1" minValue="0" maxValue="12375.96"/>
    </cacheField>
    <cacheField name="Excedentes en Liquidación / Excess Cash Flow Paid by the Borrower" numFmtId="4">
      <sharedItems containsString="0" containsBlank="1" containsNumber="1" minValue="0" maxValue="3267.62"/>
    </cacheField>
    <cacheField name="Montos aplicados identificados en periodos anteriores" numFmtId="0">
      <sharedItems containsString="0" containsBlank="1" containsNumber="1" minValue="0" maxValue="10287.64"/>
    </cacheField>
    <cacheField name="Bonificacion" numFmtId="0">
      <sharedItems containsString="0" containsBlank="1" containsNumber="1" minValue="0" maxValue="1049.72"/>
    </cacheField>
    <cacheField name="Total Cobrado / Total Collected" numFmtId="4">
      <sharedItems containsString="0" containsBlank="1" containsNumber="1" minValue="0" maxValue="236314.35"/>
    </cacheField>
    <cacheField name="Capital Vencido / Principal non paid" numFmtId="4">
      <sharedItems containsString="0" containsBlank="1" containsNumber="1" minValue="0" maxValue="106731.74"/>
    </cacheField>
    <cacheField name="Interes Vencido / Interest non paid" numFmtId="4">
      <sharedItems containsString="0" containsBlank="1" containsNumber="1" minValue="0" maxValue="221897.65"/>
    </cacheField>
    <cacheField name="Plazo Actual / Current Term" numFmtId="1">
      <sharedItems containsString="0" containsBlank="1" containsNumber="1" containsInteger="1" minValue="0" maxValue="260"/>
    </cacheField>
    <cacheField name="Plazo Original / Original Term" numFmtId="1">
      <sharedItems containsString="0" containsBlank="1" containsNumber="1" containsInteger="1" minValue="57" maxValue="300"/>
    </cacheField>
    <cacheField name="* Valor Avalúo del Inmueble / Appraisal Value" numFmtId="4">
      <sharedItems containsString="0" containsBlank="1" containsNumber="1" minValue="45109.2" maxValue="1141177.2"/>
    </cacheField>
    <cacheField name="Monto Inicial del Préstamo / Original Balance" numFmtId="4">
      <sharedItems containsString="0" containsBlank="1" containsNumber="1" minValue="8166.76" maxValue="1257000.02"/>
    </cacheField>
    <cacheField name="LTV Oiginal / Original LTV" numFmtId="0">
      <sharedItems containsString="0" containsBlank="1" containsNumber="1" minValue="12.227247999999999" maxValue="103.16743"/>
    </cacheField>
    <cacheField name="* * LTV Actual / Current LTV" numFmtId="0">
      <sharedItems containsString="0" containsBlank="1" containsNumber="1" minValue="0" maxValue="102.013414012851"/>
    </cacheField>
    <cacheField name="Tasa de Interes / Interest Rate" numFmtId="0">
      <sharedItems containsString="0" containsBlank="1" containsNumber="1" minValue="7.3" maxValue="11"/>
    </cacheField>
    <cacheField name="Fuente de Ingresos del Acreditado / Obligors Income Source" numFmtId="0">
      <sharedItems containsNonDate="0" containsString="0" containsBlank="1"/>
    </cacheField>
    <cacheField name="Economía del Acreditado / Borrower Economy" numFmtId="0">
      <sharedItems containsNonDate="0" containsString="0" containsBlank="1"/>
    </cacheField>
    <cacheField name="Tipo de Empresa del Acreditado / Sector of Employement" numFmtId="0">
      <sharedItems containsNonDate="0" containsString="0" containsBlank="1"/>
    </cacheField>
    <cacheField name="Estado / Sate" numFmtId="49">
      <sharedItems containsBlank="1"/>
    </cacheField>
    <cacheField name="Ciudad / City" numFmtId="49">
      <sharedItems containsBlank="1"/>
    </cacheField>
    <cacheField name="Código Postal / PostCode" numFmtId="49">
      <sharedItems containsBlank="1"/>
    </cacheField>
    <cacheField name="Estatus Morosidad / Delinquency Status" numFmtId="49">
      <sharedItems containsBlank="1"/>
    </cacheField>
    <cacheField name="Moneda / Currency" numFmtId="49">
      <sharedItems containsBlank="1" count="3">
        <s v="UDIS"/>
        <m/>
        <s v="Peso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515">
  <r>
    <n v="1"/>
    <s v="Hipotecaria Su Casita"/>
    <s v="FIDEICOMISO 234036"/>
    <d v="2018-05-01T00:00:00"/>
    <s v="212296"/>
    <x v="0"/>
    <n v="21"/>
    <n v="75197.350000000006"/>
    <n v="13303.25"/>
    <n v="0"/>
    <n v="88500.6"/>
    <n v="225.11"/>
    <n v="0"/>
    <n v="0"/>
    <n v="0"/>
    <n v="0"/>
    <m/>
    <n v="88500.6"/>
    <n v="51668.1"/>
    <n v="595.30999999999995"/>
    <n v="0"/>
    <n v="0"/>
    <n v="0"/>
    <n v="0"/>
    <n v="0"/>
    <n v="52263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28.36"/>
    <n v="52263.41"/>
    <n v="163"/>
    <n v="300"/>
    <n v="105421.34"/>
    <n v="93902.29"/>
    <n v="89.073322000000005"/>
    <n v="83.949416366663698"/>
    <n v="9.5"/>
    <m/>
    <m/>
    <m/>
    <s v="OAX"/>
    <s v="SAN SEBASTIAN TUTLA"/>
    <s v="71246"/>
    <s v="Morosidad"/>
    <x v="0"/>
  </r>
  <r>
    <n v="2"/>
    <s v="Hipotecaria Su Casita"/>
    <s v="FIDEICOMISO 234036"/>
    <d v="2018-05-01T00:00:00"/>
    <s v="212400"/>
    <x v="1"/>
    <n v="0"/>
    <n v="56319.82"/>
    <n v="0"/>
    <n v="0"/>
    <n v="56319.82"/>
    <n v="430.17"/>
    <n v="0"/>
    <n v="0"/>
    <n v="430.17"/>
    <n v="0"/>
    <m/>
    <n v="55889.65"/>
    <n v="0"/>
    <n v="445.87"/>
    <n v="0"/>
    <n v="0"/>
    <n v="445.87"/>
    <n v="0"/>
    <n v="0"/>
    <n v="0"/>
    <n v="69.63"/>
    <n v="0"/>
    <n v="0"/>
    <n v="0"/>
    <n v="0"/>
    <n v="7.41"/>
    <n v="47.28"/>
    <n v="127.52"/>
    <n v="0"/>
    <n v="0"/>
    <n v="0"/>
    <n v="0"/>
    <n v="0"/>
    <n v="0"/>
    <n v="0"/>
    <n v="2.4300000000000002"/>
    <n v="0"/>
    <n v="1.65"/>
    <n v="0"/>
    <n v="1130.31"/>
    <n v="0"/>
    <n v="0"/>
    <n v="163"/>
    <n v="300"/>
    <n v="136854.09"/>
    <n v="100268.22"/>
    <n v="73.266513000000003"/>
    <n v="40.838859693434799"/>
    <n v="9.5"/>
    <m/>
    <m/>
    <m/>
    <s v="COA"/>
    <s v="TORREON"/>
    <s v="27019"/>
    <s v="Al corriente"/>
    <x v="0"/>
  </r>
  <r>
    <n v="3"/>
    <s v="Hipotecaria Su Casita"/>
    <s v="FIDEICOMISO 234036"/>
    <d v="2018-05-01T00:00:00"/>
    <s v="55443"/>
    <x v="0"/>
    <n v="21"/>
    <n v="61011.66"/>
    <n v="14382.3"/>
    <n v="0"/>
    <n v="75393.960000000006"/>
    <n v="201.63"/>
    <n v="0"/>
    <n v="0"/>
    <n v="0"/>
    <n v="0"/>
    <m/>
    <n v="75393.960000000006"/>
    <n v="68742.070000000007"/>
    <n v="538.42999999999995"/>
    <n v="0"/>
    <n v="0"/>
    <n v="0"/>
    <n v="0"/>
    <n v="0"/>
    <n v="6928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583.93"/>
    <n v="69280.5"/>
    <n v="147"/>
    <n v="300"/>
    <n v="86500.2"/>
    <n v="77850"/>
    <n v="89.999791999999999"/>
    <n v="87.160445960903303"/>
    <n v="10.59"/>
    <m/>
    <m/>
    <m/>
    <s v="EM"/>
    <s v="ACOLMAN"/>
    <s v="55870"/>
    <s v="Morosidad"/>
    <x v="0"/>
  </r>
  <r>
    <n v="4"/>
    <s v="Hipotecaria Su Casita"/>
    <s v="FIDEICOMISO 234036"/>
    <d v="2018-05-01T00:00:00"/>
    <s v="55444"/>
    <x v="0"/>
    <n v="21"/>
    <n v="60649.86"/>
    <n v="13440.16"/>
    <n v="0"/>
    <n v="74090.02"/>
    <n v="198.01"/>
    <n v="0"/>
    <n v="0"/>
    <n v="0"/>
    <n v="0"/>
    <m/>
    <n v="74090.02"/>
    <n v="62817.82"/>
    <n v="535.24"/>
    <n v="0"/>
    <n v="0"/>
    <n v="0"/>
    <n v="0"/>
    <n v="0"/>
    <n v="63353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38.17"/>
    <n v="63353.06"/>
    <n v="148"/>
    <n v="300"/>
    <n v="86541.9"/>
    <n v="77134.06"/>
    <n v="89.129149999999996"/>
    <n v="85.611732431600302"/>
    <n v="10.59"/>
    <m/>
    <m/>
    <m/>
    <s v="EM"/>
    <s v="TECAMAC"/>
    <s v="55765"/>
    <s v="Morosidad"/>
    <x v="0"/>
  </r>
  <r>
    <n v="5"/>
    <s v="Hipotecaria Su Casita"/>
    <s v="FIDEICOMISO 234036"/>
    <d v="2018-05-01T00:00:00"/>
    <s v="55446"/>
    <x v="0"/>
    <n v="21"/>
    <n v="215985.38"/>
    <n v="47362.02"/>
    <n v="0"/>
    <n v="263347.40000000002"/>
    <n v="718.36"/>
    <n v="0"/>
    <n v="0"/>
    <n v="0"/>
    <n v="0"/>
    <m/>
    <n v="263347.40000000002"/>
    <n v="198640.31"/>
    <n v="1832.28"/>
    <n v="0"/>
    <n v="0"/>
    <n v="0"/>
    <n v="0"/>
    <n v="0"/>
    <n v="200472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080.38"/>
    <n v="200472.59"/>
    <n v="149"/>
    <n v="300"/>
    <n v="307573.5"/>
    <n v="276815.86"/>
    <n v="89.999905999999996"/>
    <n v="85.620965667734495"/>
    <n v="10.18"/>
    <m/>
    <m/>
    <m/>
    <s v="SIN"/>
    <s v="CULIACAN"/>
    <s v="80054"/>
    <s v="Proceso judicial"/>
    <x v="0"/>
  </r>
  <r>
    <n v="6"/>
    <s v="Hipotecaria Su Casita"/>
    <s v="FIDEICOMISO 234036"/>
    <d v="2018-05-01T00:00:00"/>
    <s v="55449"/>
    <x v="1"/>
    <n v="0"/>
    <n v="88072.320000000007"/>
    <n v="0"/>
    <n v="0"/>
    <n v="88072.320000000007"/>
    <n v="286.13"/>
    <n v="0"/>
    <n v="0"/>
    <n v="286.13"/>
    <n v="0"/>
    <m/>
    <n v="87786.19"/>
    <n v="0"/>
    <n v="747.15"/>
    <n v="0"/>
    <n v="0"/>
    <n v="747.15"/>
    <n v="0"/>
    <n v="0"/>
    <n v="0"/>
    <n v="24.04"/>
    <n v="0"/>
    <n v="0"/>
    <n v="0"/>
    <n v="0"/>
    <n v="4.45"/>
    <n v="52.87"/>
    <n v="138.52000000000001"/>
    <n v="0"/>
    <n v="0"/>
    <n v="0"/>
    <n v="0"/>
    <n v="0"/>
    <n v="0"/>
    <n v="0"/>
    <n v="0"/>
    <n v="0"/>
    <n v="0"/>
    <n v="1.66E-3"/>
    <n v="1253.1600000000001"/>
    <n v="0"/>
    <n v="0"/>
    <n v="151"/>
    <n v="300"/>
    <n v="125270.39999999999"/>
    <n v="112140"/>
    <n v="89.518354000000002"/>
    <n v="70.077360734182804"/>
    <n v="10.18"/>
    <m/>
    <m/>
    <m/>
    <s v="EM"/>
    <s v="ECATEPEC"/>
    <s v="55075"/>
    <s v="Al corriente"/>
    <x v="0"/>
  </r>
  <r>
    <n v="7"/>
    <s v="Hipotecaria Su Casita"/>
    <s v="FIDEICOMISO 234036"/>
    <d v="2018-05-01T00:00:00"/>
    <s v="55450"/>
    <x v="0"/>
    <n v="21"/>
    <n v="133365.1"/>
    <n v="30391.7"/>
    <n v="0"/>
    <n v="163756.79999999999"/>
    <n v="433.31"/>
    <n v="0"/>
    <n v="0"/>
    <n v="0"/>
    <n v="0"/>
    <m/>
    <n v="163756.79999999999"/>
    <n v="135706.13"/>
    <n v="1131.3800000000001"/>
    <n v="0"/>
    <n v="0"/>
    <n v="0"/>
    <n v="0"/>
    <n v="0"/>
    <n v="136837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825.01"/>
    <n v="136837.51"/>
    <n v="151"/>
    <n v="300"/>
    <n v="188679.9"/>
    <n v="169812.33"/>
    <n v="90.000223000000005"/>
    <n v="86.790803222394999"/>
    <n v="10.18"/>
    <m/>
    <m/>
    <m/>
    <s v="EM"/>
    <s v="ECATEPEC"/>
    <s v="55075"/>
    <s v="Morosidad"/>
    <x v="0"/>
  </r>
  <r>
    <n v="8"/>
    <s v="Hipotecaria Su Casita"/>
    <s v="FIDEICOMISO 234036"/>
    <d v="2018-05-01T00:00:00"/>
    <s v="55451"/>
    <x v="0"/>
    <n v="21"/>
    <n v="57872.41"/>
    <n v="11768.75"/>
    <n v="0"/>
    <n v="69641.16"/>
    <n v="182.28"/>
    <n v="0"/>
    <n v="0"/>
    <n v="0"/>
    <n v="0"/>
    <m/>
    <n v="69641.16"/>
    <n v="54348.23"/>
    <n v="510.72"/>
    <n v="0"/>
    <n v="0"/>
    <n v="0"/>
    <n v="0"/>
    <n v="0"/>
    <n v="54858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51.03"/>
    <n v="54858.95"/>
    <n v="151"/>
    <n v="300"/>
    <n v="83160"/>
    <n v="72900"/>
    <n v="87.662338000000005"/>
    <n v="83.743578966146501"/>
    <n v="10.59"/>
    <m/>
    <m/>
    <m/>
    <s v="EM"/>
    <s v="CHICOLOAPAN"/>
    <s v="56370"/>
    <s v="Morosidad"/>
    <x v="0"/>
  </r>
  <r>
    <n v="9"/>
    <s v="Hipotecaria Su Casita"/>
    <s v="FIDEICOMISO 234036"/>
    <d v="2018-05-01T00:00:00"/>
    <s v="55452"/>
    <x v="0"/>
    <n v="21"/>
    <n v="87014.399999999994"/>
    <n v="18133.64"/>
    <n v="0"/>
    <n v="105148.04"/>
    <n v="282.7"/>
    <n v="0"/>
    <n v="0"/>
    <n v="0"/>
    <n v="0"/>
    <m/>
    <n v="105148.04"/>
    <n v="76807.259999999995"/>
    <n v="738.17"/>
    <n v="0"/>
    <n v="0"/>
    <n v="0"/>
    <n v="0"/>
    <n v="0"/>
    <n v="77545.429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416.34"/>
    <n v="77545.429999999993"/>
    <n v="151"/>
    <n v="300"/>
    <n v="128449.8"/>
    <n v="110793.09"/>
    <n v="86.254000000000005"/>
    <n v="81.859248100761505"/>
    <n v="10.18"/>
    <m/>
    <m/>
    <m/>
    <s v="SON"/>
    <s v="HERMOSILLO"/>
    <s v="83288"/>
    <s v="Morosidad"/>
    <x v="0"/>
  </r>
  <r>
    <n v="10"/>
    <s v="Hipotecaria Su Casita"/>
    <s v="FIDEICOMISO 234036"/>
    <d v="2018-05-01T00:00:00"/>
    <s v="55453"/>
    <x v="1"/>
    <n v="0"/>
    <n v="111149.97"/>
    <n v="0"/>
    <n v="0"/>
    <n v="111149.97"/>
    <n v="1141.8499999999999"/>
    <n v="0"/>
    <n v="0"/>
    <n v="1141.8499999999999"/>
    <n v="0"/>
    <m/>
    <n v="110008.12"/>
    <n v="0"/>
    <n v="942.92"/>
    <n v="0"/>
    <n v="0"/>
    <n v="942.92"/>
    <n v="0"/>
    <n v="0"/>
    <n v="0"/>
    <n v="48.5"/>
    <n v="0"/>
    <n v="0"/>
    <n v="0"/>
    <n v="0"/>
    <n v="11.83"/>
    <n v="106.66"/>
    <n v="281.45999999999998"/>
    <n v="0"/>
    <n v="0"/>
    <n v="0"/>
    <n v="0"/>
    <n v="0"/>
    <n v="0"/>
    <n v="0"/>
    <n v="0"/>
    <n v="0"/>
    <n v="0"/>
    <n v="1.3278E-2"/>
    <n v="2533.2199999999998"/>
    <n v="0"/>
    <n v="0"/>
    <n v="151"/>
    <n v="300"/>
    <n v="266183.09999999998"/>
    <n v="226255.92"/>
    <n v="85.000107"/>
    <n v="41.327988106869597"/>
    <n v="10.18"/>
    <m/>
    <m/>
    <m/>
    <s v="JAL"/>
    <s v="TLAQUEPAQUE"/>
    <s v="45601"/>
    <s v="Al corriente"/>
    <x v="0"/>
  </r>
  <r>
    <n v="11"/>
    <s v="Hipotecaria Su Casita"/>
    <s v="FIDEICOMISO 234036"/>
    <d v="2018-05-01T00:00:00"/>
    <s v="55456"/>
    <x v="0"/>
    <n v="21"/>
    <n v="103742.94"/>
    <n v="25021.54"/>
    <n v="0"/>
    <n v="128764.48"/>
    <n v="325.49"/>
    <n v="0"/>
    <n v="0"/>
    <n v="0"/>
    <n v="0"/>
    <m/>
    <n v="128764.48"/>
    <n v="125675.96"/>
    <n v="880.09"/>
    <n v="0"/>
    <n v="0"/>
    <n v="0"/>
    <n v="0"/>
    <n v="0"/>
    <n v="126556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347.03"/>
    <n v="126556.05"/>
    <n v="154"/>
    <n v="300"/>
    <n v="145377"/>
    <n v="130839.3"/>
    <n v="90"/>
    <n v="88.572800374199502"/>
    <n v="10.18"/>
    <m/>
    <m/>
    <m/>
    <s v="BCN"/>
    <s v="TIJUANA"/>
    <s v="22204"/>
    <s v="Proceso judicial"/>
    <x v="0"/>
  </r>
  <r>
    <n v="12"/>
    <s v="Hipotecaria Su Casita"/>
    <s v="FIDEICOMISO 234036"/>
    <d v="2018-05-01T00:00:00"/>
    <s v="55457"/>
    <x v="2"/>
    <n v="1"/>
    <n v="102380.54"/>
    <n v="10.98"/>
    <n v="0"/>
    <n v="102391.52"/>
    <n v="321.22000000000003"/>
    <n v="0"/>
    <n v="10.98"/>
    <n v="0"/>
    <n v="0"/>
    <m/>
    <n v="102380.54"/>
    <n v="0"/>
    <n v="868.53"/>
    <n v="0"/>
    <n v="0"/>
    <n v="0"/>
    <n v="0"/>
    <n v="0"/>
    <n v="868.53"/>
    <n v="0"/>
    <n v="0"/>
    <n v="0"/>
    <n v="0"/>
    <n v="0"/>
    <n v="0.1"/>
    <n v="0"/>
    <n v="0.54"/>
    <n v="0"/>
    <n v="0"/>
    <n v="0"/>
    <n v="0"/>
    <n v="0"/>
    <n v="0"/>
    <n v="0"/>
    <n v="0"/>
    <n v="0"/>
    <n v="0"/>
    <n v="0"/>
    <n v="11.62"/>
    <n v="321.22000000000003"/>
    <n v="868.53"/>
    <n v="154"/>
    <n v="300"/>
    <n v="150141.6"/>
    <n v="129121.29"/>
    <n v="85.999675999999994"/>
    <n v="68.189322370501699"/>
    <n v="10.18"/>
    <m/>
    <m/>
    <m/>
    <s v="BCN"/>
    <s v="TIJUANA"/>
    <s v="22255"/>
    <s v="Morosidad"/>
    <x v="0"/>
  </r>
  <r>
    <n v="13"/>
    <s v="Hipotecaria Su Casita"/>
    <s v="FIDEICOMISO 234036"/>
    <d v="2018-05-01T00:00:00"/>
    <s v="55458"/>
    <x v="0"/>
    <n v="21"/>
    <n v="126383.22"/>
    <n v="24516.799999999999"/>
    <n v="0"/>
    <n v="150900.01999999999"/>
    <n v="396.54"/>
    <n v="0"/>
    <n v="0"/>
    <n v="0"/>
    <n v="0"/>
    <m/>
    <n v="150900.01999999999"/>
    <n v="103511.21"/>
    <n v="1072.1500000000001"/>
    <n v="0"/>
    <n v="0"/>
    <n v="0"/>
    <n v="0"/>
    <n v="0"/>
    <n v="104583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913.34"/>
    <n v="104583.36"/>
    <n v="154"/>
    <n v="300"/>
    <n v="179317.8"/>
    <n v="159393.85999999999"/>
    <n v="88.889033999999995"/>
    <n v="84.1522817025743"/>
    <n v="10.18"/>
    <m/>
    <m/>
    <m/>
    <s v="BCN"/>
    <s v="MEXICALI"/>
    <s v="21000"/>
    <s v="Morosidad"/>
    <x v="0"/>
  </r>
  <r>
    <n v="14"/>
    <s v="Hipotecaria Su Casita"/>
    <s v="FIDEICOMISO 234036"/>
    <d v="2018-05-01T00:00:00"/>
    <s v="55461"/>
    <x v="0"/>
    <n v="21"/>
    <n v="23658.18"/>
    <n v="34021.339999999997"/>
    <n v="0"/>
    <n v="57679.519999999997"/>
    <n v="579.91"/>
    <n v="0"/>
    <n v="0"/>
    <n v="0"/>
    <n v="0"/>
    <m/>
    <n v="57679.519999999997"/>
    <n v="31439.93"/>
    <n v="208.78"/>
    <n v="0"/>
    <n v="0"/>
    <n v="0"/>
    <n v="0"/>
    <n v="0"/>
    <n v="31648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601.25"/>
    <n v="31648.71"/>
    <n v="34"/>
    <n v="180"/>
    <n v="87757.5"/>
    <n v="70989.94"/>
    <n v="80.893303000000003"/>
    <n v="65.726029466352003"/>
    <n v="10.59"/>
    <m/>
    <m/>
    <m/>
    <s v="BCN"/>
    <s v="MEXICALI"/>
    <s v="21239"/>
    <s v="Morosidad"/>
    <x v="0"/>
  </r>
  <r>
    <n v="15"/>
    <s v="Hipotecaria Su Casita"/>
    <s v="FIDEICOMISO 234036"/>
    <d v="2018-05-01T00:00:00"/>
    <s v="55462"/>
    <x v="0"/>
    <n v="21"/>
    <n v="83133.820000000007"/>
    <n v="43228.33"/>
    <n v="0"/>
    <n v="126362.15"/>
    <n v="572.84"/>
    <n v="0"/>
    <n v="0"/>
    <n v="0"/>
    <n v="0"/>
    <m/>
    <n v="126362.15"/>
    <n v="111420.57"/>
    <n v="705.25"/>
    <n v="0"/>
    <n v="0"/>
    <n v="0"/>
    <n v="0"/>
    <n v="0"/>
    <n v="112125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801.17"/>
    <n v="112125.82"/>
    <n v="94"/>
    <n v="240"/>
    <n v="145357.20000000001"/>
    <n v="130820.85"/>
    <n v="89.999566999999999"/>
    <n v="86.932157872304401"/>
    <n v="10.18"/>
    <m/>
    <m/>
    <m/>
    <s v="BCN"/>
    <s v="TIJUANA"/>
    <s v="22204"/>
    <s v="Proceso judicial"/>
    <x v="0"/>
  </r>
  <r>
    <n v="16"/>
    <s v="Hipotecaria Su Casita"/>
    <s v="FIDEICOMISO 234036"/>
    <d v="2018-05-01T00:00:00"/>
    <s v="55464"/>
    <x v="0"/>
    <n v="21"/>
    <n v="126992.28"/>
    <n v="31039.72"/>
    <n v="0"/>
    <n v="158032"/>
    <n v="398.46"/>
    <n v="0"/>
    <n v="0"/>
    <n v="0"/>
    <n v="0"/>
    <m/>
    <n v="158032"/>
    <n v="157860.12"/>
    <n v="1077.32"/>
    <n v="0"/>
    <n v="0"/>
    <n v="0"/>
    <n v="0"/>
    <n v="0"/>
    <n v="158937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438.18"/>
    <n v="158937.44"/>
    <n v="154"/>
    <n v="300"/>
    <n v="177959.7"/>
    <n v="160163.84"/>
    <n v="90.000062"/>
    <n v="88.8021278584729"/>
    <n v="10.18"/>
    <m/>
    <m/>
    <m/>
    <s v="BCN"/>
    <s v="TIJUANA"/>
    <s v="22204"/>
    <s v="Proceso judicial"/>
    <x v="0"/>
  </r>
  <r>
    <n v="17"/>
    <s v="Hipotecaria Su Casita"/>
    <s v="FIDEICOMISO 234036"/>
    <d v="2018-05-01T00:00:00"/>
    <s v="55465"/>
    <x v="0"/>
    <n v="21"/>
    <n v="76944.28"/>
    <n v="11459.76"/>
    <n v="0"/>
    <n v="88404.04"/>
    <n v="241.43"/>
    <n v="0"/>
    <n v="0"/>
    <n v="0"/>
    <n v="0"/>
    <m/>
    <n v="88404.04"/>
    <n v="42885.7"/>
    <n v="652.74"/>
    <n v="0"/>
    <n v="0"/>
    <n v="0"/>
    <n v="0"/>
    <n v="0"/>
    <n v="43538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01.19"/>
    <n v="43538.44"/>
    <n v="154"/>
    <n v="300"/>
    <n v="110274.6"/>
    <n v="97042.28"/>
    <n v="88.000573000000003"/>
    <n v="80.167182546771599"/>
    <n v="10.18"/>
    <m/>
    <m/>
    <m/>
    <s v="BCN"/>
    <s v="TIJUANA"/>
    <s v="22723"/>
    <s v="Proceso judicial"/>
    <x v="0"/>
  </r>
  <r>
    <n v="18"/>
    <s v="Hipotecaria Su Casita"/>
    <s v="FIDEICOMISO 234036"/>
    <d v="2018-05-01T00:00:00"/>
    <s v="55468"/>
    <x v="0"/>
    <n v="21"/>
    <n v="58510.81"/>
    <n v="10225.5"/>
    <n v="0"/>
    <n v="68736.31"/>
    <n v="175.74"/>
    <n v="0"/>
    <n v="0"/>
    <n v="0"/>
    <n v="0"/>
    <m/>
    <n v="68736.31"/>
    <n v="46182.91"/>
    <n v="516.36"/>
    <n v="0"/>
    <n v="0"/>
    <n v="0"/>
    <n v="0"/>
    <n v="0"/>
    <n v="46699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01.24"/>
    <n v="46699.27"/>
    <n v="155"/>
    <n v="300"/>
    <n v="93202.2"/>
    <n v="72805.66"/>
    <n v="78.115817000000007"/>
    <n v="73.749664699355407"/>
    <n v="10.59"/>
    <m/>
    <m/>
    <m/>
    <s v="NL"/>
    <s v="APODACA"/>
    <s v="66613"/>
    <s v="Proceso judicial"/>
    <x v="0"/>
  </r>
  <r>
    <n v="19"/>
    <s v="Hipotecaria Su Casita"/>
    <s v="FIDEICOMISO 234036"/>
    <d v="2018-05-01T00:00:00"/>
    <s v="55469"/>
    <x v="0"/>
    <n v="21"/>
    <n v="66712.98"/>
    <n v="8328.08"/>
    <n v="0"/>
    <n v="75041.06"/>
    <n v="200.4"/>
    <n v="0"/>
    <n v="0"/>
    <n v="0"/>
    <n v="0"/>
    <m/>
    <n v="75041.06"/>
    <n v="32707.200000000001"/>
    <n v="588.74"/>
    <n v="0"/>
    <n v="0"/>
    <n v="0"/>
    <n v="0"/>
    <n v="0"/>
    <n v="33295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28.48"/>
    <n v="33295.94"/>
    <n v="155"/>
    <n v="300"/>
    <n v="92237.1"/>
    <n v="83013.350000000006"/>
    <n v="89.999956999999995"/>
    <n v="81.356699533682502"/>
    <n v="10.59"/>
    <m/>
    <m/>
    <m/>
    <s v="MICH"/>
    <s v="TARIMBARO"/>
    <s v="58891"/>
    <s v="Morosidad"/>
    <x v="0"/>
  </r>
  <r>
    <n v="20"/>
    <s v="Hipotecaria Su Casita"/>
    <s v="FIDEICOMISO 234036"/>
    <d v="2018-05-01T00:00:00"/>
    <s v="55470"/>
    <x v="0"/>
    <n v="21"/>
    <n v="86436.69"/>
    <n v="18250.88"/>
    <n v="0"/>
    <n v="104687.57"/>
    <n v="300.01"/>
    <n v="0"/>
    <n v="0"/>
    <n v="0"/>
    <n v="0"/>
    <m/>
    <n v="104687.57"/>
    <n v="70305.38"/>
    <n v="733.27"/>
    <n v="0"/>
    <n v="0"/>
    <n v="0"/>
    <n v="0"/>
    <n v="0"/>
    <n v="71038.64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550.89"/>
    <n v="71038.649999999994"/>
    <n v="155"/>
    <n v="300"/>
    <n v="126689.7"/>
    <n v="112140"/>
    <n v="88.515483000000003"/>
    <n v="82.633055311631097"/>
    <n v="10.18"/>
    <m/>
    <m/>
    <m/>
    <s v="EM"/>
    <s v="ECATEPEC"/>
    <s v="55075"/>
    <s v="Morosidad"/>
    <x v="0"/>
  </r>
  <r>
    <n v="21"/>
    <s v="Hipotecaria Su Casita"/>
    <s v="FIDEICOMISO 234036"/>
    <d v="2018-05-01T00:00:00"/>
    <s v="55471"/>
    <x v="2"/>
    <n v="0"/>
    <n v="89000.04"/>
    <n v="0"/>
    <n v="0"/>
    <n v="89000.04"/>
    <n v="276.02"/>
    <n v="0"/>
    <n v="0"/>
    <n v="0"/>
    <n v="0"/>
    <m/>
    <n v="89000.04"/>
    <n v="0"/>
    <n v="755.02"/>
    <n v="0"/>
    <n v="0"/>
    <n v="0"/>
    <n v="0"/>
    <n v="0"/>
    <n v="755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6.02"/>
    <n v="755.02"/>
    <n v="155"/>
    <n v="300"/>
    <n v="126689.7"/>
    <n v="111897"/>
    <n v="88.323676000000006"/>
    <n v="70.250415086615703"/>
    <n v="10.18"/>
    <m/>
    <m/>
    <m/>
    <s v="EM"/>
    <s v="ECATEPEC"/>
    <s v="55075"/>
    <s v="Morosidad"/>
    <x v="0"/>
  </r>
  <r>
    <n v="22"/>
    <s v="Hipotecaria Su Casita"/>
    <s v="FIDEICOMISO 234036"/>
    <d v="2018-05-01T00:00:00"/>
    <s v="55472"/>
    <x v="0"/>
    <n v="21"/>
    <n v="58585.7"/>
    <n v="11731.05"/>
    <n v="0"/>
    <n v="70316.75"/>
    <n v="175.98"/>
    <n v="0"/>
    <n v="0"/>
    <n v="0"/>
    <n v="0"/>
    <m/>
    <n v="70316.75"/>
    <n v="58261.94"/>
    <n v="517.02"/>
    <n v="0"/>
    <n v="0"/>
    <n v="0"/>
    <n v="0"/>
    <n v="0"/>
    <n v="58778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07.03"/>
    <n v="58778.96"/>
    <n v="155"/>
    <n v="300"/>
    <n v="82025.399999999994"/>
    <n v="72900"/>
    <n v="88.874909000000002"/>
    <n v="85.725579662904707"/>
    <n v="10.59"/>
    <m/>
    <m/>
    <m/>
    <s v="EM"/>
    <s v="CHICOLOAPAN"/>
    <s v="56370"/>
    <s v="Proceso judicial"/>
    <x v="0"/>
  </r>
  <r>
    <n v="23"/>
    <s v="Hipotecaria Su Casita"/>
    <s v="FIDEICOMISO 234036"/>
    <d v="2018-05-01T00:00:00"/>
    <s v="55475"/>
    <x v="0"/>
    <n v="21"/>
    <n v="64253.14"/>
    <n v="13176.21"/>
    <n v="0"/>
    <n v="77429.350000000006"/>
    <n v="193"/>
    <n v="0"/>
    <n v="0"/>
    <n v="0"/>
    <n v="0"/>
    <m/>
    <n v="77429.350000000006"/>
    <n v="66626.94"/>
    <n v="567.03"/>
    <n v="0"/>
    <n v="0"/>
    <n v="0"/>
    <n v="0"/>
    <n v="0"/>
    <n v="67193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69.21"/>
    <n v="67193.97"/>
    <n v="155"/>
    <n v="300"/>
    <n v="90869.1"/>
    <n v="79951.39"/>
    <n v="87.985234000000005"/>
    <n v="85.209769063651095"/>
    <n v="10.59"/>
    <m/>
    <m/>
    <m/>
    <s v="EM"/>
    <s v="TECAMAC"/>
    <s v="55765"/>
    <s v="Morosidad"/>
    <x v="0"/>
  </r>
  <r>
    <n v="24"/>
    <s v="Hipotecaria Su Casita"/>
    <s v="FIDEICOMISO 234036"/>
    <d v="2018-05-01T00:00:00"/>
    <s v="55476"/>
    <x v="0"/>
    <n v="21"/>
    <n v="89192.99"/>
    <n v="18478.82"/>
    <n v="0"/>
    <n v="107671.81"/>
    <n v="276.63"/>
    <n v="0"/>
    <n v="0"/>
    <n v="0"/>
    <n v="0"/>
    <m/>
    <n v="107671.81"/>
    <n v="83481.570000000007"/>
    <n v="756.65"/>
    <n v="0"/>
    <n v="0"/>
    <n v="0"/>
    <n v="0"/>
    <n v="0"/>
    <n v="84238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55.45"/>
    <n v="84238.22"/>
    <n v="155"/>
    <n v="300"/>
    <n v="126817.5"/>
    <n v="112140"/>
    <n v="88.426282"/>
    <n v="84.902959109242204"/>
    <n v="10.18"/>
    <m/>
    <m/>
    <m/>
    <s v="EM"/>
    <s v="ECATEPEC"/>
    <s v="55075"/>
    <s v="Proceso judicial"/>
    <x v="0"/>
  </r>
  <r>
    <n v="25"/>
    <s v="Hipotecaria Su Casita"/>
    <s v="FIDEICOMISO 234036"/>
    <d v="2018-05-01T00:00:00"/>
    <s v="55478"/>
    <x v="0"/>
    <n v="21"/>
    <n v="85184.49"/>
    <n v="15954.08"/>
    <n v="0"/>
    <n v="101138.57"/>
    <n v="264.19"/>
    <n v="0"/>
    <n v="0"/>
    <n v="0"/>
    <n v="0"/>
    <m/>
    <n v="101138.57"/>
    <n v="67927.320000000007"/>
    <n v="722.65"/>
    <n v="0"/>
    <n v="0"/>
    <n v="0"/>
    <n v="0"/>
    <n v="0"/>
    <n v="68649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218.27"/>
    <n v="68649.97"/>
    <n v="155"/>
    <n v="300"/>
    <n v="126817.5"/>
    <n v="107100"/>
    <n v="84.452067"/>
    <n v="79.751272548311803"/>
    <n v="10.18"/>
    <m/>
    <m/>
    <m/>
    <s v="EM"/>
    <s v="ECATEPEC"/>
    <s v="55075"/>
    <s v="Proceso judicial"/>
    <x v="0"/>
  </r>
  <r>
    <n v="26"/>
    <s v="Hipotecaria Su Casita"/>
    <s v="FIDEICOMISO 234036"/>
    <d v="2018-05-01T00:00:00"/>
    <s v="55481"/>
    <x v="0"/>
    <n v="21"/>
    <n v="66739.839999999997"/>
    <n v="12855.98"/>
    <n v="0"/>
    <n v="79595.820000000007"/>
    <n v="200.45"/>
    <n v="0"/>
    <n v="0"/>
    <n v="0"/>
    <n v="0"/>
    <m/>
    <n v="79595.820000000007"/>
    <n v="61958.67"/>
    <n v="588.98"/>
    <n v="0"/>
    <n v="0"/>
    <n v="0"/>
    <n v="0"/>
    <n v="0"/>
    <n v="62547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56.43"/>
    <n v="62547.65"/>
    <n v="155"/>
    <n v="300"/>
    <n v="92271.9"/>
    <n v="83044.490000000005"/>
    <n v="89.999762000000004"/>
    <n v="86.262253596774997"/>
    <n v="10.59"/>
    <m/>
    <m/>
    <m/>
    <s v="MICH"/>
    <s v="TARIMBARO"/>
    <s v="58891"/>
    <s v="Morosidad"/>
    <x v="0"/>
  </r>
  <r>
    <n v="27"/>
    <s v="Hipotecaria Su Casita"/>
    <s v="FIDEICOMISO 234036"/>
    <d v="2018-05-01T00:00:00"/>
    <s v="55482"/>
    <x v="3"/>
    <n v="3"/>
    <n v="68530.990000000005"/>
    <n v="606.82000000000005"/>
    <n v="0"/>
    <n v="69137.81"/>
    <n v="205.85"/>
    <n v="0"/>
    <n v="0"/>
    <n v="0"/>
    <n v="0"/>
    <m/>
    <n v="69137.81"/>
    <n v="1825.1"/>
    <n v="604.79"/>
    <n v="0"/>
    <n v="0"/>
    <n v="0"/>
    <n v="0"/>
    <n v="0"/>
    <n v="2429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2.67"/>
    <n v="2429.89"/>
    <n v="155"/>
    <n v="300"/>
    <n v="98817.3"/>
    <n v="85275.15"/>
    <n v="86.295770000000005"/>
    <n v="69.965289419762996"/>
    <n v="10.59"/>
    <m/>
    <m/>
    <m/>
    <s v="EM"/>
    <s v="TECAMAC"/>
    <s v="55765"/>
    <s v="Morosidad"/>
    <x v="0"/>
  </r>
  <r>
    <n v="28"/>
    <s v="Hipotecaria Su Casita"/>
    <s v="FIDEICOMISO 234036"/>
    <d v="2018-05-01T00:00:00"/>
    <s v="55483"/>
    <x v="0"/>
    <n v="21"/>
    <n v="40589.54"/>
    <n v="4263.2"/>
    <n v="0"/>
    <n v="44852.74"/>
    <n v="121.92"/>
    <n v="0"/>
    <n v="0"/>
    <n v="0"/>
    <n v="0"/>
    <m/>
    <n v="44852.74"/>
    <n v="15901.84"/>
    <n v="358.2"/>
    <n v="0"/>
    <n v="0"/>
    <n v="0"/>
    <n v="0"/>
    <n v="0"/>
    <n v="16260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85.12"/>
    <n v="16260.04"/>
    <n v="155"/>
    <n v="300"/>
    <n v="65606.399999999994"/>
    <n v="50506.31"/>
    <n v="76.983816000000004"/>
    <n v="68.366409726939906"/>
    <n v="10.59"/>
    <m/>
    <m/>
    <m/>
    <s v="EM"/>
    <s v="TECAMAC"/>
    <s v="55765"/>
    <s v="Morosidad"/>
    <x v="0"/>
  </r>
  <r>
    <n v="29"/>
    <s v="Hipotecaria Su Casita"/>
    <s v="FIDEICOMISO 234036"/>
    <d v="2018-05-01T00:00:00"/>
    <s v="55484"/>
    <x v="0"/>
    <n v="21"/>
    <n v="46277.07"/>
    <n v="8480.24"/>
    <n v="0"/>
    <n v="54757.31"/>
    <n v="138.97999999999999"/>
    <n v="0"/>
    <n v="0"/>
    <n v="0"/>
    <n v="0"/>
    <m/>
    <n v="54757.31"/>
    <n v="39666.67"/>
    <n v="408.4"/>
    <n v="0"/>
    <n v="0"/>
    <n v="0"/>
    <n v="0"/>
    <n v="0"/>
    <n v="40075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19.2199999999993"/>
    <n v="40075.07"/>
    <n v="155"/>
    <n v="300"/>
    <n v="71842.2"/>
    <n v="57582.07"/>
    <n v="80.150761000000003"/>
    <n v="76.218865817309293"/>
    <n v="10.59"/>
    <m/>
    <m/>
    <m/>
    <s v="EM"/>
    <s v="TECAMAC"/>
    <s v="55765"/>
    <s v="Proceso judicial"/>
    <x v="0"/>
  </r>
  <r>
    <n v="30"/>
    <s v="Hipotecaria Su Casita"/>
    <s v="FIDEICOMISO 234036"/>
    <d v="2018-05-01T00:00:00"/>
    <s v="55485"/>
    <x v="0"/>
    <n v="21"/>
    <n v="67628.009999999995"/>
    <n v="14026.96"/>
    <n v="0"/>
    <n v="81654.97"/>
    <n v="203.12"/>
    <n v="0"/>
    <n v="0"/>
    <n v="0"/>
    <n v="0"/>
    <m/>
    <n v="81654.97"/>
    <n v="71566.62"/>
    <n v="596.82000000000005"/>
    <n v="0"/>
    <n v="0"/>
    <n v="0"/>
    <n v="0"/>
    <n v="0"/>
    <n v="72163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30.08"/>
    <n v="72163.44"/>
    <n v="155"/>
    <n v="300"/>
    <n v="96894.6"/>
    <n v="84150"/>
    <n v="86.846945000000005"/>
    <n v="84.271951141612007"/>
    <n v="10.59"/>
    <m/>
    <m/>
    <m/>
    <s v="EM"/>
    <s v="ACOLMAN"/>
    <s v="55870"/>
    <s v="Morosidad"/>
    <x v="0"/>
  </r>
  <r>
    <n v="31"/>
    <s v="Hipotecaria Su Casita"/>
    <s v="FIDEICOMISO 234036"/>
    <d v="2018-05-01T00:00:00"/>
    <s v="55487"/>
    <x v="0"/>
    <n v="21"/>
    <n v="44862.47"/>
    <n v="5769.55"/>
    <n v="0"/>
    <n v="50632.02"/>
    <n v="134.78"/>
    <n v="0"/>
    <n v="0"/>
    <n v="0"/>
    <n v="0"/>
    <m/>
    <n v="50632.02"/>
    <n v="22887.71"/>
    <n v="395.91"/>
    <n v="0"/>
    <n v="0"/>
    <n v="0"/>
    <n v="0"/>
    <n v="0"/>
    <n v="23283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04.33"/>
    <n v="23283.62"/>
    <n v="155"/>
    <n v="300"/>
    <n v="76993.5"/>
    <n v="55825.33"/>
    <n v="72.506549000000007"/>
    <n v="65.761421188177096"/>
    <n v="10.59"/>
    <m/>
    <m/>
    <m/>
    <s v="EM"/>
    <s v="TECAMAC"/>
    <s v="55765"/>
    <s v="Morosidad"/>
    <x v="0"/>
  </r>
  <r>
    <n v="32"/>
    <s v="Hipotecaria Su Casita"/>
    <s v="FIDEICOMISO 234036"/>
    <d v="2018-05-01T00:00:00"/>
    <s v="55488"/>
    <x v="0"/>
    <n v="21"/>
    <n v="46038.49"/>
    <n v="19135.78"/>
    <n v="0"/>
    <n v="65174.27"/>
    <n v="306.77999999999997"/>
    <n v="0"/>
    <n v="0"/>
    <n v="0"/>
    <n v="0"/>
    <m/>
    <n v="65174.27"/>
    <n v="45753.59"/>
    <n v="406.29"/>
    <n v="0"/>
    <n v="0"/>
    <n v="0"/>
    <n v="0"/>
    <n v="0"/>
    <n v="46159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442.560000000001"/>
    <n v="46159.88"/>
    <n v="95"/>
    <n v="240"/>
    <n v="78879.899999999994"/>
    <n v="70991.95"/>
    <n v="90.000050999999999"/>
    <n v="82.624686656554303"/>
    <n v="10.59"/>
    <m/>
    <m/>
    <m/>
    <s v="EM"/>
    <s v="CHICOLOAPAN"/>
    <s v="56370"/>
    <s v="Proceso judicial"/>
    <x v="0"/>
  </r>
  <r>
    <n v="33"/>
    <s v="Hipotecaria Su Casita"/>
    <s v="FIDEICOMISO 234036"/>
    <d v="2018-05-01T00:00:00"/>
    <s v="55493"/>
    <x v="0"/>
    <n v="21"/>
    <n v="57905.279999999999"/>
    <n v="12905.85"/>
    <n v="0"/>
    <n v="70811.13"/>
    <n v="189.04"/>
    <n v="0"/>
    <n v="0"/>
    <n v="0"/>
    <n v="0"/>
    <m/>
    <n v="70811.13"/>
    <n v="60599.41"/>
    <n v="511.01"/>
    <n v="0"/>
    <n v="0"/>
    <n v="0"/>
    <n v="0"/>
    <n v="0"/>
    <n v="61110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94.89"/>
    <n v="61110.42"/>
    <n v="148"/>
    <n v="300"/>
    <n v="90460.2"/>
    <n v="73641.98"/>
    <n v="81.408154999999994"/>
    <n v="78.278767718699996"/>
    <n v="10.59"/>
    <m/>
    <m/>
    <m/>
    <s v="NL"/>
    <s v="APODACA"/>
    <s v="66610"/>
    <s v="Proceso judicial"/>
    <x v="0"/>
  </r>
  <r>
    <n v="34"/>
    <s v="Hipotecaria Su Casita"/>
    <s v="FIDEICOMISO 234036"/>
    <d v="2018-05-01T00:00:00"/>
    <s v="55494"/>
    <x v="0"/>
    <n v="21"/>
    <n v="46646.73"/>
    <n v="3281.33"/>
    <n v="0"/>
    <n v="49928.06"/>
    <n v="152.31"/>
    <n v="0"/>
    <n v="0"/>
    <n v="0"/>
    <n v="0"/>
    <m/>
    <n v="49928.06"/>
    <n v="10253.950000000001"/>
    <n v="411.66"/>
    <n v="0"/>
    <n v="0"/>
    <n v="0"/>
    <n v="0"/>
    <n v="0"/>
    <n v="10665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33.64"/>
    <n v="10665.61"/>
    <n v="148"/>
    <n v="300"/>
    <n v="65917.8"/>
    <n v="59326.32"/>
    <n v="90.000455000000002"/>
    <n v="75.742910014767503"/>
    <n v="10.59"/>
    <m/>
    <m/>
    <m/>
    <s v="BCN"/>
    <s v="MEXICALI"/>
    <s v="21323"/>
    <s v="Morosidad"/>
    <x v="0"/>
  </r>
  <r>
    <n v="35"/>
    <s v="Hipotecaria Su Casita"/>
    <s v="FIDEICOMISO 234036"/>
    <d v="2018-05-01T00:00:00"/>
    <s v="55496"/>
    <x v="0"/>
    <n v="21"/>
    <n v="63409.61"/>
    <n v="13379.94"/>
    <n v="0"/>
    <n v="76789.55"/>
    <n v="204.54"/>
    <n v="0"/>
    <n v="0"/>
    <n v="0"/>
    <n v="0"/>
    <m/>
    <n v="76789.55"/>
    <n v="61504.81"/>
    <n v="559.59"/>
    <n v="0"/>
    <n v="0"/>
    <n v="0"/>
    <n v="0"/>
    <n v="0"/>
    <n v="62064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84.48"/>
    <n v="62064.4"/>
    <n v="149"/>
    <n v="300"/>
    <n v="90365.7"/>
    <n v="80382.740000000005"/>
    <n v="88.952710999999994"/>
    <n v="84.976434604867293"/>
    <n v="10.59"/>
    <m/>
    <m/>
    <m/>
    <s v="EM"/>
    <s v="CUAUTITLAN IZCALLI"/>
    <s v="54700"/>
    <s v="Proceso judicial"/>
    <x v="0"/>
  </r>
  <r>
    <n v="36"/>
    <s v="Hipotecaria Su Casita"/>
    <s v="FIDEICOMISO 234036"/>
    <d v="2018-05-01T00:00:00"/>
    <s v="55497"/>
    <x v="0"/>
    <n v="21"/>
    <n v="61767.16"/>
    <n v="11971.69"/>
    <n v="0"/>
    <n v="73738.850000000006"/>
    <n v="199.23"/>
    <n v="0"/>
    <n v="0"/>
    <n v="0"/>
    <n v="0"/>
    <m/>
    <n v="73738.850000000006"/>
    <n v="51738.92"/>
    <n v="545.1"/>
    <n v="0"/>
    <n v="0"/>
    <n v="0"/>
    <n v="0"/>
    <n v="0"/>
    <n v="52284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70.92"/>
    <n v="52284.02"/>
    <n v="149"/>
    <n v="300"/>
    <n v="94808.4"/>
    <n v="78300"/>
    <n v="82.587619000000004"/>
    <n v="77.7767056104489"/>
    <n v="10.59"/>
    <m/>
    <m/>
    <m/>
    <s v="NL"/>
    <s v="APODACA"/>
    <s v="66600"/>
    <s v="Proceso judicial"/>
    <x v="0"/>
  </r>
  <r>
    <n v="37"/>
    <s v="Hipotecaria Su Casita"/>
    <s v="FIDEICOMISO 234036"/>
    <d v="2018-05-01T00:00:00"/>
    <s v="55498"/>
    <x v="1"/>
    <n v="1"/>
    <n v="53486.07"/>
    <n v="171.04"/>
    <n v="0"/>
    <n v="53657.11"/>
    <n v="172.55"/>
    <n v="0"/>
    <n v="171.04"/>
    <n v="172.55"/>
    <n v="0"/>
    <m/>
    <n v="53313.52"/>
    <n v="473.52"/>
    <n v="472.01"/>
    <n v="0"/>
    <n v="473.52"/>
    <n v="472.01"/>
    <n v="0"/>
    <n v="0"/>
    <n v="0"/>
    <n v="14.11"/>
    <n v="0"/>
    <n v="0"/>
    <n v="0"/>
    <n v="0"/>
    <n v="-6.83"/>
    <n v="32.93"/>
    <n v="83.77"/>
    <n v="14.11"/>
    <n v="0"/>
    <n v="0"/>
    <n v="0"/>
    <n v="0"/>
    <n v="32.93"/>
    <n v="83.77"/>
    <n v="16.309999999999999"/>
    <n v="0"/>
    <n v="0"/>
    <n v="0"/>
    <n v="1560.22"/>
    <n v="0"/>
    <n v="0"/>
    <n v="149"/>
    <n v="300"/>
    <n v="75862.5"/>
    <n v="67804.22"/>
    <n v="89.377781999999996"/>
    <n v="70.2765132939018"/>
    <n v="10.59"/>
    <m/>
    <m/>
    <m/>
    <s v="NL"/>
    <s v="JUAREZ"/>
    <s v="67265"/>
    <s v="Al corriente"/>
    <x v="0"/>
  </r>
  <r>
    <n v="38"/>
    <s v="Hipotecaria Su Casita"/>
    <s v="FIDEICOMISO 234036"/>
    <d v="2018-05-01T00:00:00"/>
    <s v="55499"/>
    <x v="0"/>
    <n v="21"/>
    <n v="69214.77"/>
    <n v="15654.2"/>
    <n v="0"/>
    <n v="84868.97"/>
    <n v="220.61"/>
    <n v="0"/>
    <n v="0"/>
    <n v="0"/>
    <n v="0"/>
    <m/>
    <n v="84868.97"/>
    <n v="77465.960000000006"/>
    <n v="610.82000000000005"/>
    <n v="0"/>
    <n v="0"/>
    <n v="0"/>
    <n v="0"/>
    <n v="0"/>
    <n v="78076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874.81"/>
    <n v="78076.78"/>
    <n v="150"/>
    <n v="300"/>
    <n v="104121.9"/>
    <n v="87462.32"/>
    <n v="83.999927"/>
    <n v="81.509240602869795"/>
    <n v="10.59"/>
    <m/>
    <m/>
    <m/>
    <s v="VER"/>
    <s v="VERACRUZ"/>
    <s v="91880"/>
    <s v="Proceso judicial"/>
    <x v="0"/>
  </r>
  <r>
    <n v="39"/>
    <s v="Hipotecaria Su Casita"/>
    <s v="FIDEICOMISO 234036"/>
    <d v="2018-05-01T00:00:00"/>
    <s v="55500"/>
    <x v="0"/>
    <n v="21"/>
    <n v="64271.5"/>
    <n v="14686.59"/>
    <n v="0"/>
    <n v="78958.09"/>
    <n v="204.84"/>
    <n v="0"/>
    <n v="0"/>
    <n v="0"/>
    <n v="0"/>
    <m/>
    <n v="78958.09"/>
    <n v="72694.09"/>
    <n v="567.20000000000005"/>
    <n v="0"/>
    <n v="0"/>
    <n v="0"/>
    <n v="0"/>
    <n v="0"/>
    <n v="73261.28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91.43"/>
    <n v="73261.289999999994"/>
    <n v="150"/>
    <n v="300"/>
    <n v="90239.1"/>
    <n v="81215.009999999995"/>
    <n v="89.999801000000005"/>
    <n v="87.4987565394635"/>
    <n v="10.59"/>
    <m/>
    <m/>
    <m/>
    <s v="EM"/>
    <s v="CUAUTITLAN IZCALLI"/>
    <s v="54744"/>
    <s v="Proceso judicial"/>
    <x v="0"/>
  </r>
  <r>
    <n v="40"/>
    <s v="Hipotecaria Su Casita"/>
    <s v="FIDEICOMISO 234036"/>
    <d v="2018-05-01T00:00:00"/>
    <s v="55501"/>
    <x v="0"/>
    <n v="21"/>
    <n v="50588.4"/>
    <n v="11962.64"/>
    <n v="0"/>
    <n v="62551.040000000001"/>
    <n v="161.27000000000001"/>
    <n v="0"/>
    <n v="0"/>
    <n v="0"/>
    <n v="0"/>
    <m/>
    <n v="62551.040000000001"/>
    <n v="61570.26"/>
    <n v="446.44"/>
    <n v="0"/>
    <n v="0"/>
    <n v="0"/>
    <n v="0"/>
    <n v="0"/>
    <n v="62016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23.91"/>
    <n v="62016.7"/>
    <n v="150"/>
    <n v="300"/>
    <n v="71030.7"/>
    <n v="63927.46"/>
    <n v="89.999761000000007"/>
    <n v="88.061979160464702"/>
    <n v="10.59"/>
    <m/>
    <m/>
    <m/>
    <s v="EM"/>
    <s v="HUEHUETOCA"/>
    <s v="54680"/>
    <s v="Proceso judicial"/>
    <x v="0"/>
  </r>
  <r>
    <n v="41"/>
    <s v="Hipotecaria Su Casita"/>
    <s v="FIDEICOMISO 234036"/>
    <d v="2018-05-01T00:00:00"/>
    <s v="55504"/>
    <x v="4"/>
    <n v="2"/>
    <n v="61463.199999999997"/>
    <n v="212.33"/>
    <n v="0"/>
    <n v="61675.53"/>
    <n v="193.61"/>
    <n v="0"/>
    <n v="156.66999999999999"/>
    <n v="0"/>
    <n v="0"/>
    <m/>
    <n v="61518.86"/>
    <n v="544.11"/>
    <n v="542.41"/>
    <n v="0"/>
    <n v="544.11"/>
    <n v="0"/>
    <n v="0"/>
    <n v="0"/>
    <n v="542.41"/>
    <n v="0"/>
    <n v="0"/>
    <n v="0"/>
    <n v="0"/>
    <n v="0"/>
    <n v="4.0999999999999996"/>
    <n v="0"/>
    <n v="0"/>
    <n v="16.11"/>
    <n v="0"/>
    <n v="0"/>
    <n v="55.13"/>
    <n v="0"/>
    <n v="37.61"/>
    <n v="99.16"/>
    <n v="0"/>
    <n v="0"/>
    <n v="0"/>
    <n v="0"/>
    <n v="912.89"/>
    <n v="249.27"/>
    <n v="542.41"/>
    <n v="151"/>
    <n v="300"/>
    <n v="110390.39999999999"/>
    <n v="77425"/>
    <n v="70.137439000000001"/>
    <n v="55.728450637385102"/>
    <n v="10.59"/>
    <m/>
    <m/>
    <m/>
    <s v="EM"/>
    <s v="MELCHOR OCAMPO"/>
    <s v="54890"/>
    <s v="Morosidad"/>
    <x v="0"/>
  </r>
  <r>
    <n v="42"/>
    <s v="Hipotecaria Su Casita"/>
    <s v="FIDEICOMISO 234036"/>
    <d v="2018-05-01T00:00:00"/>
    <s v="55505"/>
    <x v="0"/>
    <n v="21"/>
    <n v="62961.69"/>
    <n v="12007.44"/>
    <n v="0"/>
    <n v="74969.13"/>
    <n v="198.29"/>
    <n v="0"/>
    <n v="0"/>
    <n v="0"/>
    <n v="0"/>
    <m/>
    <n v="74969.13"/>
    <n v="53584.47"/>
    <n v="555.64"/>
    <n v="0"/>
    <n v="0"/>
    <n v="0"/>
    <n v="0"/>
    <n v="0"/>
    <n v="54140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05.73"/>
    <n v="54140.11"/>
    <n v="151"/>
    <n v="300"/>
    <n v="88122.3"/>
    <n v="79309.78"/>
    <n v="89.999671000000006"/>
    <n v="85.0739597960835"/>
    <n v="10.59"/>
    <m/>
    <m/>
    <m/>
    <s v="CHI"/>
    <s v="CHIHUAHUA"/>
    <s v="31180"/>
    <s v="Proceso judicial"/>
    <x v="0"/>
  </r>
  <r>
    <n v="43"/>
    <s v="Hipotecaria Su Casita"/>
    <s v="FIDEICOMISO 234036"/>
    <d v="2018-05-01T00:00:00"/>
    <s v="55506"/>
    <x v="0"/>
    <n v="21"/>
    <n v="43439.64"/>
    <n v="12609.08"/>
    <n v="0"/>
    <n v="56048.72"/>
    <n v="308.11"/>
    <n v="0"/>
    <n v="0"/>
    <n v="0"/>
    <n v="0"/>
    <m/>
    <n v="56048.72"/>
    <n v="22655.38"/>
    <n v="383.35"/>
    <n v="0"/>
    <n v="0"/>
    <n v="0"/>
    <n v="0"/>
    <n v="0"/>
    <n v="23038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17.19"/>
    <n v="23038.73"/>
    <n v="91"/>
    <n v="240"/>
    <n v="79855.8"/>
    <n v="68841.09"/>
    <n v="86.20675"/>
    <n v="70.187412675481994"/>
    <n v="10.59"/>
    <m/>
    <m/>
    <m/>
    <s v="VER"/>
    <s v="VERACRUZ"/>
    <s v="91880"/>
    <s v="Proceso judicial"/>
    <x v="0"/>
  </r>
  <r>
    <n v="44"/>
    <s v="Hipotecaria Su Casita"/>
    <s v="FIDEICOMISO 234036"/>
    <d v="2018-05-01T00:00:00"/>
    <s v="55507"/>
    <x v="1"/>
    <n v="0"/>
    <n v="83021.289999999994"/>
    <n v="0"/>
    <n v="0"/>
    <n v="83021.289999999994"/>
    <n v="261.5"/>
    <n v="0"/>
    <n v="0"/>
    <n v="261.5"/>
    <n v="0"/>
    <m/>
    <n v="82759.789999999994"/>
    <n v="0"/>
    <n v="732.66"/>
    <n v="0"/>
    <n v="0"/>
    <n v="732.66"/>
    <n v="0"/>
    <n v="0"/>
    <n v="0"/>
    <n v="21.76"/>
    <n v="0"/>
    <n v="0"/>
    <n v="0"/>
    <n v="0"/>
    <n v="5.26"/>
    <n v="50.8"/>
    <n v="130.22999999999999"/>
    <n v="0"/>
    <n v="0"/>
    <n v="0"/>
    <n v="0"/>
    <n v="0"/>
    <n v="0"/>
    <n v="0"/>
    <n v="11.92"/>
    <n v="0"/>
    <n v="10.77"/>
    <n v="0"/>
    <n v="1214.1300000000001"/>
    <n v="0"/>
    <n v="0"/>
    <n v="151"/>
    <n v="300"/>
    <n v="123909.9"/>
    <n v="104580.19"/>
    <n v="84.400188999999997"/>
    <n v="66.790296686210894"/>
    <n v="10.59"/>
    <m/>
    <m/>
    <m/>
    <s v="DF"/>
    <s v="CUAUHTEMOC"/>
    <s v="6300"/>
    <s v="Al corriente"/>
    <x v="0"/>
  </r>
  <r>
    <n v="45"/>
    <s v="Hipotecaria Su Casita"/>
    <s v="FIDEICOMISO 234036"/>
    <d v="2018-05-01T00:00:00"/>
    <s v="55510"/>
    <x v="4"/>
    <n v="1"/>
    <n v="37539"/>
    <n v="40.270000000000003"/>
    <n v="0"/>
    <n v="37579.269999999997"/>
    <n v="116.85"/>
    <n v="0"/>
    <n v="0"/>
    <n v="0"/>
    <n v="0"/>
    <m/>
    <n v="37579.269999999997"/>
    <n v="0"/>
    <n v="331.28"/>
    <n v="0"/>
    <n v="0"/>
    <n v="0"/>
    <n v="0"/>
    <n v="0"/>
    <n v="331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.12"/>
    <n v="331.28"/>
    <n v="152"/>
    <n v="300"/>
    <n v="70162.8"/>
    <n v="47140.63"/>
    <n v="67.187498000000005"/>
    <n v="53.560105750951202"/>
    <n v="10.59"/>
    <m/>
    <m/>
    <m/>
    <s v="EM"/>
    <s v="HUEHUETOCA"/>
    <s v="54680"/>
    <s v="Morosidad"/>
    <x v="0"/>
  </r>
  <r>
    <n v="46"/>
    <s v="Hipotecaria Su Casita"/>
    <s v="FIDEICOMISO 234036"/>
    <d v="2018-05-01T00:00:00"/>
    <s v="55511"/>
    <x v="0"/>
    <n v="21"/>
    <n v="49115.5"/>
    <n v="25320.91"/>
    <n v="0"/>
    <n v="74436.41"/>
    <n v="403.42"/>
    <n v="0"/>
    <n v="0"/>
    <n v="0"/>
    <n v="0"/>
    <m/>
    <n v="74436.41"/>
    <n v="51987.24"/>
    <n v="433.44"/>
    <n v="0"/>
    <n v="0"/>
    <n v="0"/>
    <n v="0"/>
    <n v="0"/>
    <n v="52420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724.33"/>
    <n v="52420.68"/>
    <n v="92"/>
    <n v="240"/>
    <n v="94533.3"/>
    <n v="83316.78"/>
    <n v="88.134848000000005"/>
    <n v="78.740941272762598"/>
    <n v="10.59"/>
    <m/>
    <m/>
    <m/>
    <s v="BCN"/>
    <s v="MEXICALI"/>
    <s v="21323"/>
    <s v="Proceso judicial"/>
    <x v="0"/>
  </r>
  <r>
    <n v="47"/>
    <s v="Hipotecaria Su Casita"/>
    <s v="FIDEICOMISO 234036"/>
    <d v="2018-05-01T00:00:00"/>
    <s v="55514"/>
    <x v="1"/>
    <n v="0"/>
    <n v="59648.800000000003"/>
    <n v="0"/>
    <n v="0"/>
    <n v="59648.800000000003"/>
    <n v="190.13"/>
    <n v="0"/>
    <n v="0"/>
    <n v="190.13"/>
    <n v="0"/>
    <m/>
    <n v="59458.67"/>
    <n v="0"/>
    <n v="526.4"/>
    <n v="0"/>
    <n v="0"/>
    <n v="526.4"/>
    <n v="0"/>
    <n v="0"/>
    <n v="0"/>
    <n v="15.69"/>
    <n v="0"/>
    <n v="0"/>
    <n v="0"/>
    <n v="0"/>
    <n v="-1.55"/>
    <n v="36.61"/>
    <n v="93.05"/>
    <n v="0"/>
    <n v="0"/>
    <n v="0"/>
    <n v="0"/>
    <n v="0"/>
    <n v="0"/>
    <n v="0"/>
    <n v="863.1"/>
    <n v="0"/>
    <n v="860.33"/>
    <n v="0"/>
    <n v="1723.43"/>
    <n v="0"/>
    <n v="0"/>
    <n v="150"/>
    <n v="300"/>
    <n v="83749.5"/>
    <n v="75375.19"/>
    <n v="90.000764000000004"/>
    <n v="70.995850576613904"/>
    <n v="10.59"/>
    <m/>
    <m/>
    <m/>
    <s v="EM"/>
    <s v="TULTITLAN"/>
    <s v="54930"/>
    <s v="Al corriente"/>
    <x v="0"/>
  </r>
  <r>
    <n v="48"/>
    <s v="Hipotecaria Su Casita"/>
    <s v="FIDEICOMISO 234036"/>
    <d v="2018-05-01T00:00:00"/>
    <s v="55516"/>
    <x v="0"/>
    <n v="21"/>
    <n v="31231.1"/>
    <n v="7438.59"/>
    <n v="0"/>
    <n v="38669.69"/>
    <n v="184.65"/>
    <n v="0"/>
    <n v="0"/>
    <n v="0"/>
    <n v="0"/>
    <m/>
    <n v="38669.69"/>
    <n v="15284.87"/>
    <n v="275.61"/>
    <n v="0"/>
    <n v="0"/>
    <n v="0"/>
    <n v="0"/>
    <n v="0"/>
    <n v="1556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23.24"/>
    <n v="15560.48"/>
    <n v="154"/>
    <n v="300"/>
    <n v="55698.6"/>
    <n v="48417.18"/>
    <n v="86.927104"/>
    <n v="69.426682104942103"/>
    <n v="10.59"/>
    <m/>
    <m/>
    <m/>
    <s v="VER"/>
    <s v="VERACRUZ"/>
    <s v="91880"/>
    <s v="Proceso judicial"/>
    <x v="0"/>
  </r>
  <r>
    <n v="49"/>
    <s v="Hipotecaria Su Casita"/>
    <s v="FIDEICOMISO 234036"/>
    <d v="2018-05-01T00:00:00"/>
    <s v="55517"/>
    <x v="0"/>
    <n v="21"/>
    <n v="54074.47"/>
    <n v="8103.14"/>
    <n v="0"/>
    <n v="62177.61"/>
    <n v="164.35"/>
    <n v="0"/>
    <n v="0"/>
    <n v="0"/>
    <n v="0"/>
    <m/>
    <n v="62177.61"/>
    <n v="33598.26"/>
    <n v="477.21"/>
    <n v="0"/>
    <n v="0"/>
    <n v="0"/>
    <n v="0"/>
    <n v="0"/>
    <n v="34075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67.49"/>
    <n v="34075.47"/>
    <n v="154"/>
    <n v="300"/>
    <n v="77160.899999999994"/>
    <n v="67488.89"/>
    <n v="87.465141000000003"/>
    <n v="80.581758355975495"/>
    <n v="10.59"/>
    <m/>
    <m/>
    <m/>
    <s v="NL"/>
    <s v="JUAREZ"/>
    <s v="67265"/>
    <s v="Proceso judicial"/>
    <x v="0"/>
  </r>
  <r>
    <n v="50"/>
    <s v="Hipotecaria Su Casita"/>
    <s v="FIDEICOMISO 234036"/>
    <d v="2018-05-01T00:00:00"/>
    <s v="55519"/>
    <x v="0"/>
    <n v="21"/>
    <n v="40742.559999999998"/>
    <n v="62294.22"/>
    <n v="0"/>
    <n v="103036.78"/>
    <n v="998.69"/>
    <n v="0"/>
    <n v="0"/>
    <n v="0"/>
    <n v="0"/>
    <m/>
    <n v="103036.78"/>
    <n v="60443.65"/>
    <n v="359.55"/>
    <n v="0"/>
    <n v="0"/>
    <n v="0"/>
    <n v="0"/>
    <n v="0"/>
    <n v="60803.1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292.91"/>
    <n v="60803.199999999997"/>
    <n v="34"/>
    <n v="180"/>
    <n v="141553.20000000001"/>
    <n v="122255.38"/>
    <n v="86.367090000000005"/>
    <n v="72.790145117296305"/>
    <n v="10.59"/>
    <m/>
    <m/>
    <m/>
    <s v="NL"/>
    <s v="APODACA"/>
    <s v="66610"/>
    <s v="Proceso judicial"/>
    <x v="0"/>
  </r>
  <r>
    <n v="51"/>
    <s v="Hipotecaria Su Casita"/>
    <s v="FIDEICOMISO 234036"/>
    <d v="2018-05-01T00:00:00"/>
    <s v="55520"/>
    <x v="0"/>
    <n v="21"/>
    <n v="45680.28"/>
    <n v="19692.7"/>
    <n v="0"/>
    <n v="65372.98"/>
    <n v="309.14"/>
    <n v="0"/>
    <n v="0"/>
    <n v="0"/>
    <n v="0"/>
    <m/>
    <n v="65372.98"/>
    <n v="46835.24"/>
    <n v="403.13"/>
    <n v="0"/>
    <n v="0"/>
    <n v="0"/>
    <n v="0"/>
    <n v="0"/>
    <n v="47238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1.84"/>
    <n v="47238.37"/>
    <n v="94"/>
    <n v="240"/>
    <n v="78791.399999999994"/>
    <n v="70912.240000000005"/>
    <n v="89.999975000000006"/>
    <n v="82.969689938937194"/>
    <n v="10.59"/>
    <m/>
    <m/>
    <m/>
    <s v="VER"/>
    <s v="VERACRUZ"/>
    <s v="91880"/>
    <s v="Proceso judicial"/>
    <x v="0"/>
  </r>
  <r>
    <n v="52"/>
    <s v="Hipotecaria Su Casita"/>
    <s v="FIDEICOMISO 234036"/>
    <d v="2018-05-01T00:00:00"/>
    <s v="55521"/>
    <x v="1"/>
    <n v="1"/>
    <n v="37226.199999999997"/>
    <n v="4.1100000000000003"/>
    <n v="0"/>
    <n v="37230.31"/>
    <n v="113.13"/>
    <n v="0"/>
    <n v="4.1100000000000003"/>
    <n v="113.13"/>
    <n v="0"/>
    <m/>
    <n v="37113.07"/>
    <n v="0"/>
    <n v="328.52"/>
    <n v="0"/>
    <n v="0"/>
    <n v="328.52"/>
    <n v="0"/>
    <n v="0"/>
    <n v="0"/>
    <n v="9.67"/>
    <n v="0"/>
    <n v="0"/>
    <n v="0"/>
    <n v="0"/>
    <n v="-9.0500000000000007"/>
    <n v="22.57"/>
    <n v="57.95"/>
    <n v="0"/>
    <n v="0"/>
    <n v="0"/>
    <n v="0"/>
    <n v="0"/>
    <n v="0"/>
    <n v="0"/>
    <n v="0.09"/>
    <n v="0"/>
    <n v="0"/>
    <n v="0"/>
    <n v="526.99"/>
    <n v="0"/>
    <n v="0"/>
    <n v="154"/>
    <n v="300"/>
    <n v="55697.1"/>
    <n v="46459.74"/>
    <n v="83.415007000000003"/>
    <n v="66.633756319804903"/>
    <n v="10.59"/>
    <m/>
    <m/>
    <m/>
    <s v="VER"/>
    <s v="VERACRUZ"/>
    <s v="91880"/>
    <s v="Al corriente"/>
    <x v="0"/>
  </r>
  <r>
    <n v="53"/>
    <s v="Hipotecaria Su Casita"/>
    <s v="FIDEICOMISO 234036"/>
    <d v="2018-05-01T00:00:00"/>
    <s v="55524"/>
    <x v="0"/>
    <n v="21"/>
    <n v="56880.45"/>
    <n v="10141.74"/>
    <n v="0"/>
    <n v="67022.19"/>
    <n v="172.87"/>
    <n v="0"/>
    <n v="0"/>
    <n v="0"/>
    <n v="0"/>
    <m/>
    <n v="67022.19"/>
    <n v="45392.39"/>
    <n v="501.97"/>
    <n v="0"/>
    <n v="0"/>
    <n v="0"/>
    <n v="0"/>
    <n v="0"/>
    <n v="45894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14.61"/>
    <n v="45894.36"/>
    <n v="154"/>
    <n v="300"/>
    <n v="87757.5"/>
    <n v="70989.990000000005"/>
    <n v="80.893360000000001"/>
    <n v="76.372037010547601"/>
    <n v="10.59"/>
    <m/>
    <m/>
    <m/>
    <s v="BCN"/>
    <s v="MEXICALI"/>
    <s v="21000"/>
    <s v="Morosidad"/>
    <x v="0"/>
  </r>
  <r>
    <n v="54"/>
    <s v="Hipotecaria Su Casita"/>
    <s v="FIDEICOMISO 234036"/>
    <d v="2018-05-01T00:00:00"/>
    <s v="55526"/>
    <x v="0"/>
    <n v="21"/>
    <n v="56880.45"/>
    <n v="11012.06"/>
    <n v="0"/>
    <n v="67892.509999999995"/>
    <n v="172.87"/>
    <n v="0"/>
    <n v="0"/>
    <n v="0"/>
    <n v="0"/>
    <m/>
    <n v="67892.509999999995"/>
    <n v="52025.09"/>
    <n v="501.97"/>
    <n v="0"/>
    <n v="0"/>
    <n v="0"/>
    <n v="0"/>
    <n v="0"/>
    <n v="52527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84.93"/>
    <n v="52527.06"/>
    <n v="154"/>
    <n v="300"/>
    <n v="87757.5"/>
    <n v="70989.990000000005"/>
    <n v="80.893360000000001"/>
    <n v="77.363769916485396"/>
    <n v="10.59"/>
    <m/>
    <m/>
    <m/>
    <s v="BCN"/>
    <s v="MEXICALI"/>
    <s v="21000"/>
    <s v="Proceso judicial"/>
    <x v="0"/>
  </r>
  <r>
    <n v="55"/>
    <s v="Hipotecaria Su Casita"/>
    <s v="FIDEICOMISO 234036"/>
    <d v="2018-05-01T00:00:00"/>
    <s v="55528"/>
    <x v="0"/>
    <n v="21"/>
    <n v="50406.6"/>
    <n v="20969.23"/>
    <n v="0"/>
    <n v="71375.83"/>
    <n v="341.11"/>
    <n v="0"/>
    <n v="0"/>
    <n v="0"/>
    <n v="0"/>
    <m/>
    <n v="71375.83"/>
    <n v="48443.97"/>
    <n v="444.84"/>
    <n v="0"/>
    <n v="0"/>
    <n v="0"/>
    <n v="0"/>
    <n v="0"/>
    <n v="48888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310.34"/>
    <n v="48888.81"/>
    <n v="94"/>
    <n v="240"/>
    <n v="86941.8"/>
    <n v="78247.98"/>
    <n v="90.000414000000006"/>
    <n v="82.096103306355303"/>
    <n v="10.59"/>
    <m/>
    <m/>
    <m/>
    <s v="EM"/>
    <s v="IXTAPALUCA"/>
    <s v="56535"/>
    <s v="Morosidad"/>
    <x v="0"/>
  </r>
  <r>
    <n v="56"/>
    <s v="Hipotecaria Su Casita"/>
    <s v="FIDEICOMISO 234036"/>
    <d v="2018-05-01T00:00:00"/>
    <s v="55529"/>
    <x v="1"/>
    <n v="0"/>
    <n v="52775.49"/>
    <n v="0"/>
    <n v="0"/>
    <n v="52775.49"/>
    <n v="158.53"/>
    <n v="0"/>
    <n v="0"/>
    <n v="158.53"/>
    <n v="0"/>
    <m/>
    <n v="52616.959999999999"/>
    <n v="0"/>
    <n v="465.74"/>
    <n v="0"/>
    <n v="0"/>
    <n v="465.74"/>
    <n v="0"/>
    <n v="0"/>
    <n v="0"/>
    <n v="13.67"/>
    <n v="0"/>
    <n v="0"/>
    <n v="0"/>
    <n v="0"/>
    <n v="-11.7"/>
    <n v="31.9"/>
    <n v="81.06"/>
    <n v="0"/>
    <n v="0"/>
    <n v="0"/>
    <n v="0"/>
    <n v="0"/>
    <n v="0"/>
    <n v="0"/>
    <n v="739.2"/>
    <n v="0"/>
    <n v="739.2"/>
    <n v="0"/>
    <n v="1478.4"/>
    <n v="0"/>
    <n v="0"/>
    <n v="155"/>
    <n v="300"/>
    <n v="72966.899999999994"/>
    <n v="65670"/>
    <n v="89.999712000000002"/>
    <n v="72.110724018814096"/>
    <n v="10.59"/>
    <m/>
    <m/>
    <m/>
    <s v="NAY"/>
    <s v="BAHIA DE BANDERAS"/>
    <s v="63737"/>
    <s v="Al corriente"/>
    <x v="0"/>
  </r>
  <r>
    <n v="57"/>
    <s v="Hipotecaria Su Casita"/>
    <s v="FIDEICOMISO 234036"/>
    <d v="2018-05-01T00:00:00"/>
    <s v="55531"/>
    <x v="0"/>
    <n v="21"/>
    <n v="33606.31"/>
    <n v="14552.81"/>
    <n v="0"/>
    <n v="48159.12"/>
    <n v="250.11"/>
    <n v="0"/>
    <n v="0"/>
    <n v="0"/>
    <n v="0"/>
    <m/>
    <n v="48159.12"/>
    <n v="30275.77"/>
    <n v="296.58"/>
    <n v="0"/>
    <n v="0"/>
    <n v="0"/>
    <n v="0"/>
    <n v="0"/>
    <n v="30572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02.92"/>
    <n v="30572.35"/>
    <n v="88"/>
    <n v="240"/>
    <n v="84321.600000000006"/>
    <n v="54427.66"/>
    <n v="64.547708"/>
    <n v="57.113622288684802"/>
    <n v="10.59"/>
    <m/>
    <m/>
    <m/>
    <s v="PUE"/>
    <s v="PUEBLA"/>
    <s v="72490"/>
    <s v="Proceso judicial"/>
    <x v="0"/>
  </r>
  <r>
    <n v="58"/>
    <s v="Hipotecaria Su Casita"/>
    <s v="FIDEICOMISO 234036"/>
    <d v="2018-05-01T00:00:00"/>
    <s v="55532"/>
    <x v="1"/>
    <n v="1"/>
    <n v="26535.200000000001"/>
    <n v="252.46"/>
    <n v="0"/>
    <n v="26787.66"/>
    <n v="254.69"/>
    <n v="0"/>
    <n v="252.46"/>
    <n v="254.69"/>
    <n v="273.14"/>
    <m/>
    <n v="26007.37"/>
    <n v="220.83"/>
    <n v="234.17"/>
    <n v="0"/>
    <n v="220.83"/>
    <n v="234.17"/>
    <n v="0"/>
    <n v="0"/>
    <n v="0"/>
    <n v="10.7"/>
    <n v="0"/>
    <n v="0"/>
    <n v="0"/>
    <n v="0"/>
    <n v="13.93"/>
    <n v="24.98"/>
    <n v="67.19"/>
    <n v="0"/>
    <n v="0"/>
    <n v="0"/>
    <n v="0"/>
    <n v="0"/>
    <n v="0"/>
    <n v="0"/>
    <n v="0"/>
    <n v="0"/>
    <n v="0"/>
    <n v="0"/>
    <n v="1352.09"/>
    <n v="0"/>
    <n v="0"/>
    <n v="148"/>
    <n v="300"/>
    <n v="82267.8"/>
    <n v="51425.64"/>
    <n v="62.510046000000003"/>
    <n v="31.613061014681001"/>
    <n v="10.59"/>
    <m/>
    <m/>
    <m/>
    <s v="PUE"/>
    <s v="PUEBLA"/>
    <s v="72450"/>
    <s v="Al corriente"/>
    <x v="0"/>
  </r>
  <r>
    <n v="59"/>
    <s v="Hipotecaria Su Casita"/>
    <s v="FIDEICOMISO 234036"/>
    <d v="2018-05-01T00:00:00"/>
    <s v="55535"/>
    <x v="1"/>
    <n v="0"/>
    <n v="50152.47"/>
    <n v="0"/>
    <n v="0"/>
    <n v="50152.47"/>
    <n v="235.45"/>
    <n v="0"/>
    <n v="0"/>
    <n v="235.45"/>
    <n v="708.07"/>
    <m/>
    <n v="49208.95"/>
    <n v="0"/>
    <n v="442.6"/>
    <n v="0"/>
    <n v="0"/>
    <n v="442.6"/>
    <n v="0"/>
    <n v="0"/>
    <n v="0"/>
    <n v="14.84"/>
    <n v="0"/>
    <n v="0"/>
    <n v="0"/>
    <n v="0"/>
    <n v="-8.93"/>
    <n v="34.64"/>
    <n v="93.66"/>
    <n v="0"/>
    <n v="0"/>
    <n v="0"/>
    <n v="0"/>
    <n v="0"/>
    <n v="0"/>
    <n v="0"/>
    <n v="1.41"/>
    <n v="0"/>
    <n v="0.37"/>
    <n v="0"/>
    <n v="1521.74"/>
    <n v="0"/>
    <n v="0"/>
    <n v="148"/>
    <n v="300"/>
    <n v="117249.9"/>
    <n v="71327.37"/>
    <n v="60.833629999999999"/>
    <n v="41.969289726909899"/>
    <n v="10.59"/>
    <m/>
    <m/>
    <m/>
    <s v="EM"/>
    <s v="ECATEPEC"/>
    <s v="55450"/>
    <s v="Al corriente"/>
    <x v="0"/>
  </r>
  <r>
    <n v="60"/>
    <s v="Hipotecaria Su Casita"/>
    <s v="FIDEICOMISO 234036"/>
    <d v="2018-05-01T00:00:00"/>
    <s v="55536"/>
    <x v="0"/>
    <n v="21"/>
    <n v="54319.28"/>
    <n v="6563.08"/>
    <n v="0"/>
    <n v="60882.36"/>
    <n v="177.35"/>
    <n v="0"/>
    <n v="0"/>
    <n v="0"/>
    <n v="0"/>
    <m/>
    <n v="60882.36"/>
    <n v="22769.39"/>
    <n v="479.37"/>
    <n v="0"/>
    <n v="0"/>
    <n v="0"/>
    <n v="0"/>
    <n v="0"/>
    <n v="23248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40.43"/>
    <n v="23248.76"/>
    <n v="148"/>
    <n v="300"/>
    <n v="101049.9"/>
    <n v="69083.350000000006"/>
    <n v="68.365579999999994"/>
    <n v="60.249797573059197"/>
    <n v="10.59"/>
    <m/>
    <m/>
    <m/>
    <s v="EM"/>
    <s v="ECATEPEC"/>
    <s v="55450"/>
    <s v="Proceso judicial"/>
    <x v="0"/>
  </r>
  <r>
    <n v="61"/>
    <s v="Hipotecaria Su Casita"/>
    <s v="FIDEICOMISO 234036"/>
    <d v="2018-05-01T00:00:00"/>
    <s v="55540"/>
    <x v="2"/>
    <n v="1"/>
    <n v="29686.720000000001"/>
    <n v="53.52"/>
    <n v="0"/>
    <n v="29740.240000000002"/>
    <n v="139.21"/>
    <n v="0"/>
    <n v="53.52"/>
    <n v="58.39"/>
    <n v="0"/>
    <m/>
    <n v="29628.33"/>
    <n v="0"/>
    <n v="261.99"/>
    <n v="0"/>
    <n v="0"/>
    <n v="261.99"/>
    <n v="0"/>
    <n v="0"/>
    <n v="0"/>
    <n v="8.77"/>
    <n v="0"/>
    <n v="0"/>
    <n v="0"/>
    <n v="0"/>
    <n v="-5.33"/>
    <n v="20.5"/>
    <n v="58.61"/>
    <n v="0"/>
    <n v="0"/>
    <n v="0"/>
    <n v="0"/>
    <n v="0"/>
    <n v="0"/>
    <n v="0"/>
    <n v="0"/>
    <n v="0"/>
    <n v="0"/>
    <n v="0"/>
    <n v="456.45"/>
    <n v="80.819999999999993"/>
    <n v="0"/>
    <n v="149"/>
    <n v="300"/>
    <n v="90938.7"/>
    <n v="42203.7"/>
    <n v="46.408954999999999"/>
    <n v="32.580551792737403"/>
    <n v="10.59"/>
    <m/>
    <m/>
    <m/>
    <s v="PUE"/>
    <s v="PUEBLA"/>
    <s v="72490"/>
    <s v="Morosidad"/>
    <x v="0"/>
  </r>
  <r>
    <n v="62"/>
    <s v="Hipotecaria Su Casita"/>
    <s v="FIDEICOMISO 234036"/>
    <d v="2018-05-01T00:00:00"/>
    <s v="55542"/>
    <x v="0"/>
    <n v="21"/>
    <n v="46201.84"/>
    <n v="7836.92"/>
    <n v="0"/>
    <n v="54038.76"/>
    <n v="149.02000000000001"/>
    <n v="0"/>
    <n v="0"/>
    <n v="0"/>
    <n v="0"/>
    <m/>
    <n v="54038.76"/>
    <n v="31692.33"/>
    <n v="407.73"/>
    <n v="0"/>
    <n v="0"/>
    <n v="0"/>
    <n v="0"/>
    <n v="0"/>
    <n v="32100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85.94"/>
    <n v="32100.06"/>
    <n v="149"/>
    <n v="300"/>
    <n v="75901.8"/>
    <n v="58567.69"/>
    <n v="77.162452000000002"/>
    <n v="71.195623809638406"/>
    <n v="10.59"/>
    <m/>
    <m/>
    <m/>
    <s v="NL"/>
    <s v="JUAREZ"/>
    <s v="67265"/>
    <s v="Morosidad"/>
    <x v="0"/>
  </r>
  <r>
    <n v="63"/>
    <s v="Hipotecaria Su Casita"/>
    <s v="FIDEICOMISO 234036"/>
    <d v="2018-05-01T00:00:00"/>
    <s v="55545"/>
    <x v="0"/>
    <n v="21"/>
    <n v="28958.16"/>
    <n v="5157.6400000000003"/>
    <n v="0"/>
    <n v="34115.800000000003"/>
    <n v="93.43"/>
    <n v="0"/>
    <n v="0"/>
    <n v="0"/>
    <n v="0"/>
    <m/>
    <n v="34115.800000000003"/>
    <n v="21069.65"/>
    <n v="255.56"/>
    <n v="0"/>
    <n v="0"/>
    <n v="0"/>
    <n v="0"/>
    <n v="0"/>
    <n v="21325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51.07"/>
    <n v="21325.21"/>
    <n v="149"/>
    <n v="300"/>
    <n v="90869.1"/>
    <n v="36711.519999999997"/>
    <n v="40.400444"/>
    <n v="37.5438954152593"/>
    <n v="10.59"/>
    <m/>
    <m/>
    <m/>
    <s v="BCN"/>
    <s v="TIJUANA"/>
    <s v="22245"/>
    <s v="Proceso judicial"/>
    <x v="0"/>
  </r>
  <r>
    <n v="64"/>
    <s v="Hipotecaria Su Casita"/>
    <s v="FIDEICOMISO 234036"/>
    <d v="2018-05-01T00:00:00"/>
    <s v="55548"/>
    <x v="0"/>
    <n v="21"/>
    <n v="55244.62"/>
    <n v="5857.93"/>
    <n v="0"/>
    <n v="61102.55"/>
    <n v="178.19"/>
    <n v="0"/>
    <n v="0"/>
    <n v="0"/>
    <n v="0"/>
    <m/>
    <n v="61102.55"/>
    <n v="20105.150000000001"/>
    <n v="487.53"/>
    <n v="0"/>
    <n v="0"/>
    <n v="0"/>
    <n v="0"/>
    <n v="0"/>
    <n v="20592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36.12"/>
    <n v="20592.68"/>
    <n v="149"/>
    <n v="300"/>
    <n v="114301.2"/>
    <n v="70030.8"/>
    <n v="61.268647999999999"/>
    <n v="53.457487674743099"/>
    <n v="10.59"/>
    <m/>
    <m/>
    <m/>
    <s v="QR"/>
    <s v="BENITO JUAREZ"/>
    <s v="77539"/>
    <s v="Morosidad"/>
    <x v="0"/>
  </r>
  <r>
    <n v="65"/>
    <s v="Hipotecaria Su Casita"/>
    <s v="FIDEICOMISO 234036"/>
    <d v="2018-05-01T00:00:00"/>
    <s v="55555"/>
    <x v="0"/>
    <n v="21"/>
    <n v="24148.39"/>
    <n v="4551.82"/>
    <n v="0"/>
    <n v="28700.21"/>
    <n v="76.959999999999994"/>
    <n v="0"/>
    <n v="0"/>
    <n v="0"/>
    <n v="0"/>
    <m/>
    <n v="28700.21"/>
    <n v="19814.060000000001"/>
    <n v="213.11"/>
    <n v="0"/>
    <n v="0"/>
    <n v="0"/>
    <n v="0"/>
    <n v="0"/>
    <n v="20027.16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28.78"/>
    <n v="20027.169999999998"/>
    <n v="150"/>
    <n v="300"/>
    <n v="71015.100000000006"/>
    <n v="30514.12"/>
    <n v="42.968494999999997"/>
    <n v="40.414235438673998"/>
    <n v="10.59"/>
    <m/>
    <m/>
    <m/>
    <s v="EM"/>
    <s v="HUEHUETOCA"/>
    <s v="54680"/>
    <s v="Proceso judicial"/>
    <x v="0"/>
  </r>
  <r>
    <n v="66"/>
    <s v="Hipotecaria Su Casita"/>
    <s v="FIDEICOMISO 234036"/>
    <d v="2018-05-01T00:00:00"/>
    <s v="55556"/>
    <x v="0"/>
    <n v="21"/>
    <n v="13375.47"/>
    <n v="2805.26"/>
    <n v="0"/>
    <n v="16180.73"/>
    <n v="42.61"/>
    <n v="0"/>
    <n v="0"/>
    <n v="0"/>
    <n v="0"/>
    <m/>
    <n v="16180.73"/>
    <n v="13099.07"/>
    <n v="118.04"/>
    <n v="0"/>
    <n v="0"/>
    <n v="0"/>
    <n v="0"/>
    <n v="0"/>
    <n v="13217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47.87"/>
    <n v="13217.11"/>
    <n v="150"/>
    <n v="300"/>
    <n v="54923.4"/>
    <n v="16900.03"/>
    <n v="30.770181999999998"/>
    <n v="29.4605398329388"/>
    <n v="10.59"/>
    <m/>
    <m/>
    <m/>
    <s v="VER"/>
    <s v="VERACRUZ"/>
    <s v="91880"/>
    <s v="Morosidad"/>
    <x v="0"/>
  </r>
  <r>
    <n v="67"/>
    <s v="Hipotecaria Su Casita"/>
    <s v="FIDEICOMISO 234036"/>
    <d v="2018-05-01T00:00:00"/>
    <s v="55558"/>
    <x v="0"/>
    <n v="21"/>
    <n v="36876.29"/>
    <n v="7118.55"/>
    <n v="0"/>
    <n v="43994.84"/>
    <n v="117.56"/>
    <n v="0"/>
    <n v="0"/>
    <n v="0"/>
    <n v="0"/>
    <m/>
    <n v="43994.84"/>
    <n v="31421.58"/>
    <n v="325.43"/>
    <n v="0"/>
    <n v="0"/>
    <n v="0"/>
    <n v="0"/>
    <n v="0"/>
    <n v="31747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36.11"/>
    <n v="31747.01"/>
    <n v="150"/>
    <n v="300"/>
    <n v="100966.2"/>
    <n v="46599.91"/>
    <n v="46.153970000000001"/>
    <n v="43.573829338185398"/>
    <n v="10.59"/>
    <m/>
    <m/>
    <m/>
    <s v="BCN"/>
    <s v="TIJUANA"/>
    <s v="22245"/>
    <s v="Proceso judicial"/>
    <x v="0"/>
  </r>
  <r>
    <n v="68"/>
    <s v="Hipotecaria Su Casita"/>
    <s v="FIDEICOMISO 234036"/>
    <d v="2018-05-01T00:00:00"/>
    <s v="55559"/>
    <x v="0"/>
    <n v="21"/>
    <n v="14393.58"/>
    <n v="25124.85"/>
    <n v="0"/>
    <n v="39518.43"/>
    <n v="421.13"/>
    <n v="0"/>
    <n v="0"/>
    <n v="0"/>
    <n v="0"/>
    <m/>
    <n v="39518.43"/>
    <n v="21485.67"/>
    <n v="127.02"/>
    <n v="0"/>
    <n v="0"/>
    <n v="0"/>
    <n v="0"/>
    <n v="0"/>
    <n v="2161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545.98"/>
    <n v="21612.69"/>
    <n v="29"/>
    <n v="180"/>
    <n v="86109"/>
    <n v="49339.44"/>
    <n v="57.298819000000002"/>
    <n v="45.893495502465598"/>
    <n v="10.59"/>
    <m/>
    <m/>
    <m/>
    <s v="EM"/>
    <s v="ACOLMAN"/>
    <s v="55870"/>
    <s v="Morosidad"/>
    <x v="0"/>
  </r>
  <r>
    <n v="69"/>
    <s v="Hipotecaria Su Casita"/>
    <s v="FIDEICOMISO 234036"/>
    <d v="2018-05-01T00:00:00"/>
    <s v="55560"/>
    <x v="0"/>
    <n v="21"/>
    <n v="73635.56"/>
    <n v="15742.85"/>
    <n v="0"/>
    <n v="89378.41"/>
    <n v="234.73"/>
    <n v="0"/>
    <n v="0"/>
    <n v="0"/>
    <n v="0"/>
    <m/>
    <n v="89378.41"/>
    <n v="74236.039999999994"/>
    <n v="649.83000000000004"/>
    <n v="0"/>
    <n v="0"/>
    <n v="0"/>
    <n v="0"/>
    <n v="0"/>
    <n v="74885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977.58"/>
    <n v="74885.87"/>
    <n v="150"/>
    <n v="300"/>
    <n v="126471"/>
    <n v="93050.76"/>
    <n v="73.574780000000004"/>
    <n v="70.671070848854995"/>
    <n v="10.59"/>
    <m/>
    <m/>
    <m/>
    <s v="VER"/>
    <s v="VERACRUZ"/>
    <s v="91880"/>
    <s v="Proceso judicial"/>
    <x v="0"/>
  </r>
  <r>
    <n v="70"/>
    <s v="Hipotecaria Su Casita"/>
    <s v="FIDEICOMISO 234036"/>
    <d v="2018-05-01T00:00:00"/>
    <s v="55561"/>
    <x v="1"/>
    <n v="0"/>
    <n v="8821.7000000000007"/>
    <n v="0"/>
    <n v="0"/>
    <n v="8821.7000000000007"/>
    <n v="28.13"/>
    <n v="0"/>
    <n v="0"/>
    <n v="28.13"/>
    <n v="0"/>
    <m/>
    <n v="8793.57"/>
    <n v="0"/>
    <n v="77.849999999999994"/>
    <n v="0"/>
    <n v="0"/>
    <n v="77.849999999999994"/>
    <n v="0"/>
    <n v="0"/>
    <n v="0"/>
    <n v="2.31"/>
    <n v="0"/>
    <n v="0"/>
    <n v="0"/>
    <n v="0"/>
    <n v="-1.79"/>
    <n v="5.42"/>
    <n v="20.05"/>
    <n v="0"/>
    <n v="0"/>
    <n v="0"/>
    <n v="0"/>
    <n v="0"/>
    <n v="0"/>
    <n v="0"/>
    <n v="49.87"/>
    <n v="0"/>
    <n v="49.05"/>
    <n v="0"/>
    <n v="181.84"/>
    <n v="0"/>
    <n v="0"/>
    <n v="150"/>
    <n v="300"/>
    <n v="54914.400000000001"/>
    <n v="11148.34"/>
    <n v="20.301304999999999"/>
    <n v="16.013231262129601"/>
    <n v="10.59"/>
    <m/>
    <m/>
    <m/>
    <s v="VER"/>
    <s v="VERACRUZ"/>
    <s v="91880"/>
    <s v="Al corriente"/>
    <x v="0"/>
  </r>
  <r>
    <n v="71"/>
    <s v="Hipotecaria Su Casita"/>
    <s v="FIDEICOMISO 234036"/>
    <d v="2018-05-01T00:00:00"/>
    <s v="55564"/>
    <x v="0"/>
    <n v="21"/>
    <n v="30529.29"/>
    <n v="4285.1000000000004"/>
    <n v="0"/>
    <n v="34814.39"/>
    <n v="97.31"/>
    <n v="0"/>
    <n v="0"/>
    <n v="0"/>
    <n v="0"/>
    <m/>
    <n v="34814.39"/>
    <n v="16251.78"/>
    <n v="269.42"/>
    <n v="0"/>
    <n v="0"/>
    <n v="0"/>
    <n v="0"/>
    <n v="0"/>
    <n v="16521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82.41"/>
    <n v="16521.2"/>
    <n v="150"/>
    <n v="300"/>
    <n v="81673.5"/>
    <n v="38578.11"/>
    <n v="47.234549999999999"/>
    <n v="42.626298830463703"/>
    <n v="10.59"/>
    <m/>
    <m/>
    <m/>
    <s v="BCN"/>
    <s v="ENSENADA"/>
    <s v="22800"/>
    <s v="Proceso judicial"/>
    <x v="0"/>
  </r>
  <r>
    <n v="72"/>
    <s v="Hipotecaria Su Casita"/>
    <s v="FIDEICOMISO 234036"/>
    <d v="2018-05-01T00:00:00"/>
    <s v="55565"/>
    <x v="1"/>
    <n v="0"/>
    <n v="17352.8"/>
    <n v="0"/>
    <n v="0"/>
    <n v="17352.8"/>
    <n v="55.31"/>
    <n v="0"/>
    <n v="0"/>
    <n v="55.31"/>
    <n v="0"/>
    <m/>
    <n v="17297.490000000002"/>
    <n v="0"/>
    <n v="153.13999999999999"/>
    <n v="0"/>
    <n v="0"/>
    <n v="153.13999999999999"/>
    <n v="0"/>
    <n v="0"/>
    <n v="0"/>
    <n v="4.55"/>
    <n v="0"/>
    <n v="0"/>
    <n v="0"/>
    <n v="0"/>
    <n v="-2.2000000000000002"/>
    <n v="10.65"/>
    <n v="33.229999999999997"/>
    <n v="0"/>
    <n v="0"/>
    <n v="0"/>
    <n v="0"/>
    <n v="0"/>
    <n v="0"/>
    <n v="0"/>
    <n v="3.67"/>
    <n v="0"/>
    <n v="2.75"/>
    <n v="0"/>
    <n v="258.35000000000002"/>
    <n v="0"/>
    <n v="0"/>
    <n v="150"/>
    <n v="300"/>
    <n v="66025.8"/>
    <n v="21927.85"/>
    <n v="33.211033"/>
    <n v="26.198077385934798"/>
    <n v="10.59"/>
    <m/>
    <m/>
    <m/>
    <s v="QR"/>
    <s v="BENITO JUAREZ"/>
    <s v="77517"/>
    <s v="Al corriente"/>
    <x v="0"/>
  </r>
  <r>
    <n v="73"/>
    <s v="Hipotecaria Su Casita"/>
    <s v="FIDEICOMISO 234036"/>
    <d v="2018-05-01T00:00:00"/>
    <s v="55567"/>
    <x v="2"/>
    <n v="0"/>
    <n v="35776.54"/>
    <n v="0"/>
    <n v="0"/>
    <n v="35776.54"/>
    <n v="178.83"/>
    <n v="0"/>
    <n v="0"/>
    <n v="0"/>
    <n v="0"/>
    <m/>
    <n v="35776.54"/>
    <n v="0"/>
    <n v="315.73"/>
    <n v="0"/>
    <n v="0"/>
    <n v="0"/>
    <n v="0"/>
    <n v="0"/>
    <n v="315.73"/>
    <n v="0"/>
    <n v="0"/>
    <n v="0"/>
    <n v="0"/>
    <n v="0"/>
    <n v="-0.06"/>
    <n v="0"/>
    <n v="0.14000000000000001"/>
    <n v="0"/>
    <n v="0"/>
    <n v="0"/>
    <n v="0"/>
    <n v="0"/>
    <n v="0"/>
    <n v="0"/>
    <n v="0"/>
    <n v="0"/>
    <n v="0.08"/>
    <n v="0"/>
    <n v="0.08"/>
    <n v="178.83"/>
    <n v="315.73"/>
    <n v="150"/>
    <n v="300"/>
    <n v="81087.600000000006"/>
    <n v="52024.97"/>
    <n v="64.158970999999994"/>
    <n v="44.1208518205842"/>
    <n v="10.59"/>
    <m/>
    <m/>
    <m/>
    <s v="EM"/>
    <s v="CHICOLOAPAN"/>
    <s v="56370"/>
    <s v="Morosidad"/>
    <x v="0"/>
  </r>
  <r>
    <n v="74"/>
    <s v="Hipotecaria Su Casita"/>
    <s v="FIDEICOMISO 234036"/>
    <d v="2018-05-01T00:00:00"/>
    <s v="55568"/>
    <x v="0"/>
    <n v="21"/>
    <n v="10098.540000000001"/>
    <n v="1810.66"/>
    <n v="0"/>
    <n v="11909.2"/>
    <n v="32.21"/>
    <n v="0"/>
    <n v="0"/>
    <n v="0"/>
    <n v="0"/>
    <m/>
    <n v="11909.2"/>
    <n v="7552.18"/>
    <n v="89.12"/>
    <n v="0"/>
    <n v="0"/>
    <n v="0"/>
    <n v="0"/>
    <n v="0"/>
    <n v="7641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42.87"/>
    <n v="7641.3"/>
    <n v="150"/>
    <n v="300"/>
    <n v="99162.6"/>
    <n v="12762.82"/>
    <n v="12.870597999999999"/>
    <n v="12.0097694476299"/>
    <n v="10.59"/>
    <m/>
    <m/>
    <m/>
    <s v="EM"/>
    <s v="ACOLMAN"/>
    <s v="55870"/>
    <s v="Morosidad"/>
    <x v="0"/>
  </r>
  <r>
    <n v="75"/>
    <s v="Hipotecaria Su Casita"/>
    <s v="FIDEICOMISO 234036"/>
    <d v="2018-05-01T00:00:00"/>
    <s v="55570"/>
    <x v="0"/>
    <n v="21"/>
    <n v="32055.61"/>
    <n v="5572.96"/>
    <n v="0"/>
    <n v="37628.57"/>
    <n v="100.96"/>
    <n v="0"/>
    <n v="0"/>
    <n v="0"/>
    <n v="0"/>
    <m/>
    <n v="37628.57"/>
    <n v="23599.64"/>
    <n v="282.89"/>
    <n v="0"/>
    <n v="0"/>
    <n v="0"/>
    <n v="0"/>
    <n v="0"/>
    <n v="23882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73.92"/>
    <n v="23882.53"/>
    <n v="151"/>
    <n v="300"/>
    <n v="75456"/>
    <n v="40379.089999999997"/>
    <n v="53.513424999999998"/>
    <n v="49.868227801871001"/>
    <n v="10.59"/>
    <m/>
    <m/>
    <m/>
    <s v="QR"/>
    <s v="BENITO JUAREZ"/>
    <s v="77517"/>
    <s v="Proceso judicial"/>
    <x v="0"/>
  </r>
  <r>
    <n v="76"/>
    <s v="Hipotecaria Su Casita"/>
    <s v="FIDEICOMISO 234036"/>
    <d v="2018-05-01T00:00:00"/>
    <s v="55572"/>
    <x v="2"/>
    <n v="0"/>
    <n v="11318.85"/>
    <n v="0"/>
    <n v="0"/>
    <n v="11318.85"/>
    <n v="80.260000000000005"/>
    <n v="0"/>
    <n v="0"/>
    <n v="0"/>
    <n v="0"/>
    <m/>
    <n v="11318.85"/>
    <n v="0"/>
    <n v="99.89"/>
    <n v="0"/>
    <n v="0"/>
    <n v="0"/>
    <n v="0"/>
    <n v="0"/>
    <n v="99.89"/>
    <n v="0"/>
    <n v="0"/>
    <n v="0"/>
    <n v="0"/>
    <n v="0"/>
    <n v="-3.37"/>
    <n v="0"/>
    <n v="8.4499999999999993"/>
    <n v="0"/>
    <n v="0"/>
    <n v="0"/>
    <n v="0"/>
    <n v="0"/>
    <n v="0"/>
    <n v="0"/>
    <n v="0"/>
    <n v="0"/>
    <n v="5.08"/>
    <n v="0"/>
    <n v="5.08"/>
    <n v="80.260000000000005"/>
    <n v="99.89"/>
    <n v="91"/>
    <n v="240"/>
    <n v="88345.2"/>
    <n v="17935.91"/>
    <n v="20.302076"/>
    <n v="12.812071031388999"/>
    <n v="10.59"/>
    <m/>
    <m/>
    <m/>
    <s v="PUE"/>
    <s v="PUEBLA"/>
    <s v="72590"/>
    <s v="Morosidad"/>
    <x v="0"/>
  </r>
  <r>
    <n v="77"/>
    <s v="Hipotecaria Su Casita"/>
    <s v="FIDEICOMISO 234036"/>
    <d v="2018-05-01T00:00:00"/>
    <s v="55573"/>
    <x v="0"/>
    <n v="21"/>
    <n v="55975.86"/>
    <n v="11823.78"/>
    <n v="0"/>
    <n v="67799.64"/>
    <n v="176.29"/>
    <n v="0"/>
    <n v="0"/>
    <n v="0"/>
    <n v="0"/>
    <m/>
    <n v="67799.64"/>
    <n v="56544.77"/>
    <n v="493.99"/>
    <n v="0"/>
    <n v="167.6"/>
    <n v="0"/>
    <n v="0"/>
    <n v="0"/>
    <n v="56871.16"/>
    <n v="0"/>
    <n v="0"/>
    <n v="0"/>
    <n v="0"/>
    <n v="0"/>
    <n v="-112.63"/>
    <n v="0"/>
    <n v="0"/>
    <n v="14.67"/>
    <n v="0"/>
    <n v="0"/>
    <n v="47.59"/>
    <n v="0"/>
    <n v="34.25"/>
    <n v="85.59"/>
    <n v="0"/>
    <n v="0"/>
    <n v="0"/>
    <n v="0"/>
    <n v="237.07"/>
    <n v="12000.07"/>
    <n v="56871.16"/>
    <n v="151"/>
    <n v="300"/>
    <n v="88395.6"/>
    <n v="70510.17"/>
    <n v="79.766605999999996"/>
    <n v="76.7002429695155"/>
    <n v="10.59"/>
    <m/>
    <m/>
    <m/>
    <s v="QR"/>
    <s v="BENITO JUAREZ"/>
    <s v="77539"/>
    <s v="Proceso judicial"/>
    <x v="0"/>
  </r>
  <r>
    <n v="78"/>
    <s v="Hipotecaria Su Casita"/>
    <s v="FIDEICOMISO 234036"/>
    <d v="2018-05-01T00:00:00"/>
    <s v="55575"/>
    <x v="1"/>
    <n v="0"/>
    <n v="64593.04"/>
    <n v="0"/>
    <n v="0"/>
    <n v="64593.04"/>
    <n v="203.43"/>
    <n v="0"/>
    <n v="0"/>
    <n v="203.43"/>
    <n v="0"/>
    <m/>
    <n v="64389.61"/>
    <n v="0"/>
    <n v="570.03"/>
    <n v="0"/>
    <n v="0"/>
    <n v="570.03"/>
    <n v="0"/>
    <n v="0"/>
    <n v="0"/>
    <n v="16.93"/>
    <n v="0"/>
    <n v="0"/>
    <n v="0"/>
    <n v="0"/>
    <n v="1.35"/>
    <n v="39.520000000000003"/>
    <n v="103.91"/>
    <n v="0"/>
    <n v="0"/>
    <n v="0"/>
    <n v="0"/>
    <n v="0"/>
    <n v="0"/>
    <n v="0"/>
    <n v="0.25"/>
    <n v="0"/>
    <n v="0.13"/>
    <n v="0"/>
    <n v="935.42"/>
    <n v="0"/>
    <n v="0"/>
    <n v="151"/>
    <n v="300"/>
    <n v="113970.3"/>
    <n v="81364.350000000006"/>
    <n v="71.390835999999993"/>
    <n v="56.496832920240401"/>
    <n v="10.59"/>
    <m/>
    <m/>
    <m/>
    <s v="DF"/>
    <s v="MIGUEL HIDALGO"/>
    <s v="11400"/>
    <s v="Al corriente"/>
    <x v="0"/>
  </r>
  <r>
    <n v="79"/>
    <s v="Hipotecaria Su Casita"/>
    <s v="FIDEICOMISO 234036"/>
    <d v="2018-05-01T00:00:00"/>
    <s v="55577"/>
    <x v="1"/>
    <n v="0"/>
    <n v="36162.69"/>
    <n v="0"/>
    <n v="0"/>
    <n v="36162.69"/>
    <n v="271.3"/>
    <n v="0"/>
    <n v="0"/>
    <n v="271.3"/>
    <n v="557.16999999999996"/>
    <m/>
    <n v="35334.22"/>
    <n v="0"/>
    <n v="319.14"/>
    <n v="0"/>
    <n v="0"/>
    <n v="319.14"/>
    <n v="0"/>
    <n v="0"/>
    <n v="0"/>
    <n v="12.92"/>
    <n v="0"/>
    <n v="0"/>
    <n v="0"/>
    <n v="0"/>
    <n v="-0.05"/>
    <n v="30.17"/>
    <n v="83.3"/>
    <n v="0"/>
    <n v="0"/>
    <n v="0"/>
    <n v="0"/>
    <n v="0"/>
    <n v="0"/>
    <n v="0"/>
    <n v="0.08"/>
    <n v="0"/>
    <n v="0"/>
    <n v="0"/>
    <n v="1274.03"/>
    <n v="0"/>
    <n v="0"/>
    <n v="151"/>
    <n v="300"/>
    <n v="113970.3"/>
    <n v="62111.6"/>
    <n v="54.498058"/>
    <n v="31.003007021953401"/>
    <n v="10.59"/>
    <m/>
    <m/>
    <m/>
    <s v="DF"/>
    <s v="MIGUEL HIDALGO"/>
    <s v="11400"/>
    <s v="Al corriente"/>
    <x v="0"/>
  </r>
  <r>
    <n v="80"/>
    <s v="Hipotecaria Su Casita"/>
    <s v="FIDEICOMISO 234036"/>
    <d v="2018-05-01T00:00:00"/>
    <s v="55579"/>
    <x v="0"/>
    <n v="21"/>
    <n v="22127.69"/>
    <n v="4702.4399999999996"/>
    <n v="0"/>
    <n v="26830.13"/>
    <n v="69.69"/>
    <n v="0"/>
    <n v="0"/>
    <n v="0"/>
    <n v="0"/>
    <m/>
    <n v="26830.13"/>
    <n v="22589.47"/>
    <n v="195.28"/>
    <n v="0"/>
    <n v="0"/>
    <n v="0"/>
    <n v="0"/>
    <n v="0"/>
    <n v="22784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72.13"/>
    <n v="22784.75"/>
    <n v="151"/>
    <n v="300"/>
    <n v="71928"/>
    <n v="27873.46"/>
    <n v="38.751891000000001"/>
    <n v="37.301371027343897"/>
    <n v="10.59"/>
    <m/>
    <m/>
    <m/>
    <s v="QR"/>
    <s v="BENITO JUAREZ"/>
    <s v="77539"/>
    <s v="Proceso judicial"/>
    <x v="0"/>
  </r>
  <r>
    <n v="81"/>
    <s v="Hipotecaria Su Casita"/>
    <s v="FIDEICOMISO 234036"/>
    <d v="2018-05-01T00:00:00"/>
    <s v="55581"/>
    <x v="0"/>
    <n v="21"/>
    <n v="60383.12"/>
    <n v="10001.57"/>
    <n v="0"/>
    <n v="70384.69"/>
    <n v="190.18"/>
    <n v="0"/>
    <n v="0"/>
    <n v="0"/>
    <n v="0"/>
    <m/>
    <n v="70384.69"/>
    <n v="41335.68"/>
    <n v="532.88"/>
    <n v="0"/>
    <n v="0"/>
    <n v="0"/>
    <n v="0"/>
    <n v="0"/>
    <n v="41868.55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91.75"/>
    <n v="41868.559999999998"/>
    <n v="151"/>
    <n v="300"/>
    <n v="100314.6"/>
    <n v="76062.25"/>
    <n v="75.823708999999994"/>
    <n v="70.163954558472994"/>
    <n v="10.59"/>
    <m/>
    <m/>
    <m/>
    <s v="BCN"/>
    <s v="TIJUANA"/>
    <s v="22245"/>
    <s v="Proceso judicial"/>
    <x v="0"/>
  </r>
  <r>
    <n v="82"/>
    <s v="Hipotecaria Su Casita"/>
    <s v="FIDEICOMISO 234036"/>
    <d v="2018-05-01T00:00:00"/>
    <s v="55583"/>
    <x v="0"/>
    <n v="21"/>
    <n v="48987.35"/>
    <n v="21981.31"/>
    <n v="0"/>
    <n v="70968.66"/>
    <n v="347.46"/>
    <n v="0"/>
    <n v="0"/>
    <n v="0"/>
    <n v="0"/>
    <m/>
    <n v="70968.66"/>
    <n v="50537.29"/>
    <n v="432.31"/>
    <n v="0"/>
    <n v="0"/>
    <n v="0"/>
    <n v="0"/>
    <n v="0"/>
    <n v="50969.5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328.77"/>
    <n v="50969.599999999999"/>
    <n v="91"/>
    <n v="240"/>
    <n v="98494.8"/>
    <n v="77633.100000000006"/>
    <n v="78.819490999999999"/>
    <n v="72.053204859165206"/>
    <n v="10.59"/>
    <m/>
    <m/>
    <m/>
    <s v="EM"/>
    <s v="ACOLMAN"/>
    <s v="55870"/>
    <s v="Proceso judicial"/>
    <x v="0"/>
  </r>
  <r>
    <n v="83"/>
    <s v="Hipotecaria Su Casita"/>
    <s v="FIDEICOMISO 234036"/>
    <d v="2018-05-01T00:00:00"/>
    <s v="55584"/>
    <x v="5"/>
    <n v="21"/>
    <n v="37618.17"/>
    <n v="7282.07"/>
    <n v="0"/>
    <n v="44900.24"/>
    <n v="118.46"/>
    <n v="44900.24"/>
    <n v="0"/>
    <n v="0"/>
    <n v="0"/>
    <m/>
    <n v="44900.24"/>
    <n v="32518.85"/>
    <n v="331.98"/>
    <n v="0"/>
    <n v="0"/>
    <n v="0"/>
    <n v="0"/>
    <n v="0"/>
    <n v="32850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00.53"/>
    <n v="32850.83"/>
    <n v="151"/>
    <n v="300"/>
    <n v="83145.600000000006"/>
    <n v="47384.46"/>
    <n v="56.989738000000003"/>
    <n v="54.001943120954003"/>
    <n v="10.59"/>
    <m/>
    <m/>
    <m/>
    <s v="QR"/>
    <s v="BENITO JUAREZ"/>
    <s v="77518"/>
    <s v="Proceso judicial"/>
    <x v="0"/>
  </r>
  <r>
    <n v="84"/>
    <s v="Hipotecaria Su Casita"/>
    <s v="FIDEICOMISO 234036"/>
    <d v="2018-05-01T00:00:00"/>
    <s v="55585"/>
    <x v="0"/>
    <n v="21"/>
    <n v="17285.2"/>
    <n v="3272.28"/>
    <n v="0"/>
    <n v="20557.48"/>
    <n v="54.46"/>
    <n v="0"/>
    <n v="0"/>
    <n v="0"/>
    <n v="0"/>
    <m/>
    <n v="20557.48"/>
    <n v="14400.18"/>
    <n v="152.54"/>
    <n v="0"/>
    <n v="0"/>
    <n v="0"/>
    <n v="0"/>
    <n v="0"/>
    <n v="14552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26.74"/>
    <n v="14552.72"/>
    <n v="151"/>
    <n v="300"/>
    <n v="83007"/>
    <n v="21774.97"/>
    <n v="26.232690999999999"/>
    <n v="24.765959290813299"/>
    <n v="10.59"/>
    <m/>
    <m/>
    <m/>
    <s v="QR"/>
    <s v="BENITO JUAREZ"/>
    <s v="77518"/>
    <s v="Proceso judicial"/>
    <x v="0"/>
  </r>
  <r>
    <n v="85"/>
    <s v="Hipotecaria Su Casita"/>
    <s v="FIDEICOMISO 234036"/>
    <d v="2018-05-01T00:00:00"/>
    <s v="55586"/>
    <x v="0"/>
    <n v="21"/>
    <n v="29140.39"/>
    <n v="3638.1"/>
    <n v="0"/>
    <n v="32778.49"/>
    <n v="91.78"/>
    <n v="0"/>
    <n v="0"/>
    <n v="0"/>
    <n v="0"/>
    <m/>
    <n v="32778.49"/>
    <n v="13320.17"/>
    <n v="257.16000000000003"/>
    <n v="0"/>
    <n v="0"/>
    <n v="0"/>
    <n v="0"/>
    <n v="0"/>
    <n v="13577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29.88"/>
    <n v="13577.33"/>
    <n v="151"/>
    <n v="300"/>
    <n v="83081.399999999994"/>
    <n v="36706.800000000003"/>
    <n v="44.181730000000002"/>
    <n v="39.453463526858798"/>
    <n v="10.59"/>
    <m/>
    <m/>
    <m/>
    <s v="QR"/>
    <s v="BENITO JUAREZ"/>
    <s v="77518"/>
    <s v="Proceso judicial"/>
    <x v="0"/>
  </r>
  <r>
    <n v="86"/>
    <s v="Hipotecaria Su Casita"/>
    <s v="FIDEICOMISO 234036"/>
    <d v="2018-05-01T00:00:00"/>
    <s v="55587"/>
    <x v="0"/>
    <n v="21"/>
    <n v="56028.12"/>
    <n v="10927.07"/>
    <n v="0"/>
    <n v="66955.19"/>
    <n v="176.45"/>
    <n v="0"/>
    <n v="0"/>
    <n v="0"/>
    <n v="0"/>
    <m/>
    <n v="66955.19"/>
    <n v="49293.47"/>
    <n v="494.45"/>
    <n v="0"/>
    <n v="0"/>
    <n v="0"/>
    <n v="0"/>
    <n v="0"/>
    <n v="49787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03.52"/>
    <n v="49787.92"/>
    <n v="151"/>
    <n v="300"/>
    <n v="86365.8"/>
    <n v="70575.55"/>
    <n v="81.717010999999999"/>
    <n v="77.525120211420102"/>
    <n v="10.59"/>
    <m/>
    <m/>
    <m/>
    <s v="QR"/>
    <s v="SOLIDARIDAD"/>
    <s v="77710"/>
    <s v="Proceso judicial"/>
    <x v="0"/>
  </r>
  <r>
    <n v="87"/>
    <s v="Hipotecaria Su Casita"/>
    <s v="FIDEICOMISO 234036"/>
    <d v="2018-05-01T00:00:00"/>
    <s v="55588"/>
    <x v="0"/>
    <n v="21"/>
    <n v="9936.7199999999993"/>
    <n v="16311.6"/>
    <n v="0"/>
    <n v="26248.32"/>
    <n v="270.14"/>
    <n v="0"/>
    <n v="0"/>
    <n v="0"/>
    <n v="0"/>
    <m/>
    <n v="26248.32"/>
    <n v="14541.14"/>
    <n v="87.69"/>
    <n v="0"/>
    <n v="0"/>
    <n v="0"/>
    <n v="0"/>
    <n v="0"/>
    <n v="14628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581.740000000002"/>
    <n v="14628.83"/>
    <n v="31"/>
    <n v="180"/>
    <n v="52332.3"/>
    <n v="32208.06"/>
    <n v="61.545279000000001"/>
    <n v="50.157015904754303"/>
    <n v="10.59"/>
    <m/>
    <m/>
    <m/>
    <s v="COA"/>
    <s v="TORREON"/>
    <s v="27054"/>
    <s v="Proceso judicial"/>
    <x v="0"/>
  </r>
  <r>
    <n v="88"/>
    <s v="Hipotecaria Su Casita"/>
    <s v="FIDEICOMISO 234036"/>
    <d v="2018-05-01T00:00:00"/>
    <s v="55589"/>
    <x v="0"/>
    <n v="21"/>
    <n v="25142.52"/>
    <n v="5079.9799999999996"/>
    <n v="0"/>
    <n v="30222.5"/>
    <n v="79.209999999999994"/>
    <n v="0"/>
    <n v="0"/>
    <n v="0"/>
    <n v="0"/>
    <m/>
    <n v="30222.5"/>
    <n v="23523.57"/>
    <n v="221.88"/>
    <n v="0"/>
    <n v="0"/>
    <n v="0"/>
    <n v="0"/>
    <n v="0"/>
    <n v="23745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59.1899999999996"/>
    <n v="23745.45"/>
    <n v="151"/>
    <n v="300"/>
    <n v="100802.1"/>
    <n v="31672.71"/>
    <n v="31.420684999999999"/>
    <n v="29.982014561194799"/>
    <n v="10.59"/>
    <m/>
    <m/>
    <m/>
    <s v="BCN"/>
    <s v="TIJUANA"/>
    <s v="22245"/>
    <s v="Morosidad"/>
    <x v="0"/>
  </r>
  <r>
    <n v="89"/>
    <s v="Hipotecaria Su Casita"/>
    <s v="FIDEICOMISO 234036"/>
    <d v="2018-05-01T00:00:00"/>
    <s v="55591"/>
    <x v="1"/>
    <n v="0"/>
    <n v="16987.43"/>
    <n v="0"/>
    <n v="0"/>
    <n v="16987.43"/>
    <n v="170.64"/>
    <n v="0"/>
    <n v="0"/>
    <n v="170.64"/>
    <n v="0"/>
    <m/>
    <n v="16816.79"/>
    <n v="0"/>
    <n v="149.91"/>
    <n v="0"/>
    <n v="0"/>
    <n v="149.91"/>
    <n v="0"/>
    <n v="0"/>
    <n v="0"/>
    <n v="6.69"/>
    <n v="0"/>
    <n v="0"/>
    <n v="0"/>
    <n v="0"/>
    <n v="0.22"/>
    <n v="14.23"/>
    <n v="46.01"/>
    <n v="0"/>
    <n v="0"/>
    <n v="0"/>
    <n v="0"/>
    <n v="0"/>
    <n v="0"/>
    <n v="0"/>
    <n v="2.5499999999999998"/>
    <n v="0"/>
    <n v="0.2"/>
    <n v="0"/>
    <n v="390.25"/>
    <n v="0"/>
    <n v="0"/>
    <n v="91"/>
    <n v="240"/>
    <n v="80141.100000000006"/>
    <n v="31913.07"/>
    <n v="39.821103000000001"/>
    <n v="20.983976994985799"/>
    <n v="10.59"/>
    <m/>
    <m/>
    <m/>
    <s v="EM"/>
    <s v="CHICOLOAPAN"/>
    <s v="56370"/>
    <s v="Al corriente"/>
    <x v="0"/>
  </r>
  <r>
    <n v="90"/>
    <s v="Hipotecaria Su Casita"/>
    <s v="FIDEICOMISO 234036"/>
    <d v="2018-05-01T00:00:00"/>
    <s v="55592"/>
    <x v="0"/>
    <n v="21"/>
    <n v="21845.34"/>
    <n v="11052.1"/>
    <n v="0"/>
    <n v="32897.440000000002"/>
    <n v="154.94"/>
    <n v="0"/>
    <n v="0"/>
    <n v="0"/>
    <n v="0"/>
    <m/>
    <n v="32897.440000000002"/>
    <n v="28241.39"/>
    <n v="192.79"/>
    <n v="0"/>
    <n v="0"/>
    <n v="0"/>
    <n v="0"/>
    <n v="0"/>
    <n v="28434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07.04"/>
    <n v="28434.18"/>
    <n v="91"/>
    <n v="240"/>
    <n v="85985.4"/>
    <n v="34619.65"/>
    <n v="40.262242000000001"/>
    <n v="38.259332213366697"/>
    <n v="10.59"/>
    <m/>
    <m/>
    <m/>
    <s v="EM"/>
    <s v="CHICOLOAPAN"/>
    <s v="56370"/>
    <s v="Morosidad"/>
    <x v="0"/>
  </r>
  <r>
    <n v="91"/>
    <s v="Hipotecaria Su Casita"/>
    <s v="FIDEICOMISO 234036"/>
    <d v="2018-05-01T00:00:00"/>
    <s v="55594"/>
    <x v="0"/>
    <n v="21"/>
    <n v="54317.56"/>
    <n v="11946.6"/>
    <n v="0"/>
    <n v="66264.160000000003"/>
    <n v="171.09"/>
    <n v="0"/>
    <n v="0"/>
    <n v="0"/>
    <n v="0"/>
    <m/>
    <n v="66264.160000000003"/>
    <n v="58458.77"/>
    <n v="479.35"/>
    <n v="0"/>
    <n v="0"/>
    <n v="0"/>
    <n v="0"/>
    <n v="0"/>
    <n v="58938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17.69"/>
    <n v="58938.12"/>
    <n v="151"/>
    <n v="300"/>
    <n v="87103.2"/>
    <n v="68422.710000000006"/>
    <n v="78.553612000000001"/>
    <n v="76.0754596558061"/>
    <n v="10.59"/>
    <m/>
    <m/>
    <m/>
    <s v="QR"/>
    <s v="SOLIDARIDAD"/>
    <s v="77710"/>
    <s v="Proceso judicial"/>
    <x v="0"/>
  </r>
  <r>
    <n v="92"/>
    <s v="Hipotecaria Su Casita"/>
    <s v="FIDEICOMISO 234036"/>
    <d v="2018-05-01T00:00:00"/>
    <s v="55595"/>
    <x v="0"/>
    <n v="21"/>
    <n v="22910.03"/>
    <n v="3133.9"/>
    <n v="0"/>
    <n v="26043.93"/>
    <n v="72.17"/>
    <n v="0"/>
    <n v="0"/>
    <n v="0"/>
    <n v="0"/>
    <m/>
    <n v="26043.93"/>
    <n v="11955.35"/>
    <n v="202.18"/>
    <n v="0"/>
    <n v="0"/>
    <n v="0"/>
    <n v="0"/>
    <n v="0"/>
    <n v="12157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06.07"/>
    <n v="12157.53"/>
    <n v="151"/>
    <n v="300"/>
    <n v="68570.399999999994"/>
    <n v="28859.95"/>
    <n v="42.088057999999997"/>
    <n v="37.981300604745996"/>
    <n v="10.59"/>
    <m/>
    <m/>
    <m/>
    <s v="QR"/>
    <s v="SOLIDARIDAD"/>
    <s v="77710"/>
    <s v="Proceso judicial"/>
    <x v="0"/>
  </r>
  <r>
    <n v="93"/>
    <s v="Hipotecaria Su Casita"/>
    <s v="FIDEICOMISO 234036"/>
    <d v="2018-05-01T00:00:00"/>
    <s v="55598"/>
    <x v="0"/>
    <n v="21"/>
    <n v="19696.45"/>
    <n v="3126.88"/>
    <n v="0"/>
    <n v="22823.33"/>
    <n v="62.02"/>
    <n v="0"/>
    <n v="0"/>
    <n v="0"/>
    <n v="0"/>
    <m/>
    <n v="22823.33"/>
    <n v="12646.04"/>
    <n v="173.82"/>
    <n v="0"/>
    <n v="0"/>
    <n v="0"/>
    <n v="0"/>
    <n v="0"/>
    <n v="12819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88.9"/>
    <n v="12819.86"/>
    <n v="151"/>
    <n v="300"/>
    <n v="68564.399999999994"/>
    <n v="24809.57"/>
    <n v="36.184331999999998"/>
    <n v="33.287435052907398"/>
    <n v="10.59"/>
    <m/>
    <m/>
    <m/>
    <s v="QR"/>
    <s v="SOLIDARIDAD"/>
    <s v="77710"/>
    <s v="Proceso judicial"/>
    <x v="0"/>
  </r>
  <r>
    <n v="94"/>
    <s v="Hipotecaria Su Casita"/>
    <s v="FIDEICOMISO 234036"/>
    <d v="2018-05-01T00:00:00"/>
    <s v="55601"/>
    <x v="1"/>
    <n v="0"/>
    <n v="12419.85"/>
    <n v="0"/>
    <n v="0"/>
    <n v="12419.85"/>
    <n v="337.54"/>
    <n v="0"/>
    <n v="0"/>
    <n v="337.54"/>
    <n v="0"/>
    <m/>
    <n v="12082.31"/>
    <n v="0"/>
    <n v="109.61"/>
    <n v="0"/>
    <n v="0"/>
    <n v="109.61"/>
    <n v="0"/>
    <n v="0"/>
    <n v="0"/>
    <n v="8.35"/>
    <n v="0"/>
    <n v="0"/>
    <n v="0"/>
    <n v="0"/>
    <n v="3.59"/>
    <n v="15.81"/>
    <n v="53.73"/>
    <n v="0"/>
    <n v="0"/>
    <n v="0"/>
    <n v="0"/>
    <n v="0"/>
    <n v="0"/>
    <n v="0"/>
    <n v="5.04"/>
    <n v="0"/>
    <n v="2.5299999999999998"/>
    <n v="0"/>
    <n v="533.66999999999996"/>
    <n v="0"/>
    <n v="0"/>
    <n v="31"/>
    <n v="180"/>
    <n v="72142.8"/>
    <n v="40248.400000000001"/>
    <n v="55.789906000000002"/>
    <n v="16.747769828436901"/>
    <n v="10.59"/>
    <m/>
    <m/>
    <m/>
    <s v="QR"/>
    <s v="BENITO JUAREZ"/>
    <s v="77517"/>
    <s v="Al corriente"/>
    <x v="0"/>
  </r>
  <r>
    <n v="95"/>
    <s v="Hipotecaria Su Casita"/>
    <s v="FIDEICOMISO 234036"/>
    <d v="2018-05-01T00:00:00"/>
    <s v="55602"/>
    <x v="0"/>
    <n v="21"/>
    <n v="10000.14"/>
    <n v="14441.59"/>
    <n v="0"/>
    <n v="24441.73"/>
    <n v="271.86"/>
    <n v="0"/>
    <n v="0"/>
    <n v="0"/>
    <n v="0"/>
    <m/>
    <n v="24441.73"/>
    <n v="11486.33"/>
    <n v="88.25"/>
    <n v="0"/>
    <n v="0"/>
    <n v="0"/>
    <n v="0"/>
    <n v="0"/>
    <n v="11574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13.45"/>
    <n v="11574.58"/>
    <n v="31"/>
    <n v="180"/>
    <n v="72142.8"/>
    <n v="32413.32"/>
    <n v="44.929389999999998"/>
    <n v="33.879652545456601"/>
    <n v="10.59"/>
    <m/>
    <m/>
    <m/>
    <s v="QR"/>
    <s v="BENITO JUAREZ"/>
    <s v="77517"/>
    <s v="Proceso judicial"/>
    <x v="0"/>
  </r>
  <r>
    <n v="96"/>
    <s v="Hipotecaria Su Casita"/>
    <s v="FIDEICOMISO 234036"/>
    <d v="2018-05-01T00:00:00"/>
    <s v="55604"/>
    <x v="0"/>
    <n v="21"/>
    <n v="39802.32"/>
    <n v="7727.44"/>
    <n v="0"/>
    <n v="47529.760000000002"/>
    <n v="123.88"/>
    <n v="0"/>
    <n v="0"/>
    <n v="0"/>
    <n v="0"/>
    <m/>
    <n v="47529.760000000002"/>
    <n v="35330.06"/>
    <n v="351.26"/>
    <n v="0"/>
    <n v="0"/>
    <n v="0"/>
    <n v="0"/>
    <n v="0"/>
    <n v="35681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51.32"/>
    <n v="35681.32"/>
    <n v="152"/>
    <n v="300"/>
    <n v="79916.100000000006"/>
    <n v="49982.12"/>
    <n v="62.543241999999999"/>
    <n v="59.474573745209703"/>
    <n v="10.59"/>
    <m/>
    <m/>
    <m/>
    <s v="QR"/>
    <s v="SOLIDARIDAD"/>
    <s v="77710"/>
    <s v="Proceso judicial"/>
    <x v="0"/>
  </r>
  <r>
    <n v="97"/>
    <s v="Hipotecaria Su Casita"/>
    <s v="FIDEICOMISO 234036"/>
    <d v="2018-05-01T00:00:00"/>
    <s v="55606"/>
    <x v="0"/>
    <n v="21"/>
    <n v="20645.45"/>
    <n v="7882.3"/>
    <n v="0"/>
    <n v="28527.75"/>
    <n v="144.13"/>
    <n v="0"/>
    <n v="0"/>
    <n v="0"/>
    <n v="0"/>
    <m/>
    <n v="28527.75"/>
    <n v="16548.03"/>
    <n v="182.2"/>
    <n v="0"/>
    <n v="0"/>
    <n v="0"/>
    <n v="0"/>
    <n v="0"/>
    <n v="16730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26.43"/>
    <n v="16730.23"/>
    <n v="92"/>
    <n v="240"/>
    <n v="61534.8"/>
    <n v="32489.13"/>
    <n v="52.797978000000001"/>
    <n v="46.360352428319899"/>
    <n v="10.59"/>
    <m/>
    <m/>
    <m/>
    <s v="TAM"/>
    <s v="NUEVO LAREDO"/>
    <s v="88296"/>
    <s v="Morosidad"/>
    <x v="0"/>
  </r>
  <r>
    <n v="98"/>
    <s v="Hipotecaria Su Casita"/>
    <s v="FIDEICOMISO 234036"/>
    <d v="2018-05-01T00:00:00"/>
    <s v="55609"/>
    <x v="0"/>
    <n v="21"/>
    <n v="54179.67"/>
    <n v="24671.46"/>
    <n v="0"/>
    <n v="78851.13"/>
    <n v="372.4"/>
    <n v="0"/>
    <n v="0"/>
    <n v="0"/>
    <n v="0"/>
    <m/>
    <n v="78851.13"/>
    <n v="60382.53"/>
    <n v="478.14"/>
    <n v="0"/>
    <n v="0"/>
    <n v="0"/>
    <n v="0"/>
    <n v="0"/>
    <n v="60860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43.86"/>
    <n v="60860.67"/>
    <n v="93"/>
    <n v="240"/>
    <n v="111742.2"/>
    <n v="84678.43"/>
    <n v="75.780170999999996"/>
    <n v="70.565220858998302"/>
    <n v="10.59"/>
    <m/>
    <m/>
    <m/>
    <s v="COA"/>
    <s v="SALTILLO"/>
    <s v="25115"/>
    <s v="Proceso judicial"/>
    <x v="0"/>
  </r>
  <r>
    <n v="99"/>
    <s v="Hipotecaria Su Casita"/>
    <s v="FIDEICOMISO 234036"/>
    <d v="2018-05-01T00:00:00"/>
    <s v="55610"/>
    <x v="0"/>
    <n v="21"/>
    <n v="22656.23"/>
    <n v="9572.52"/>
    <n v="0"/>
    <n v="32228.75"/>
    <n v="155.72"/>
    <n v="0"/>
    <n v="0"/>
    <n v="0"/>
    <n v="0"/>
    <m/>
    <n v="32228.75"/>
    <n v="22081.22"/>
    <n v="199.94"/>
    <n v="0"/>
    <n v="0"/>
    <n v="0"/>
    <n v="0"/>
    <n v="0"/>
    <n v="22281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28.24"/>
    <n v="22281.16"/>
    <n v="93"/>
    <n v="240"/>
    <n v="83891.7"/>
    <n v="35409.120000000003"/>
    <n v="42.208132999999997"/>
    <n v="38.417090467759401"/>
    <n v="10.59"/>
    <m/>
    <m/>
    <m/>
    <s v="EM"/>
    <s v="ACOLMAN"/>
    <s v="55870"/>
    <s v="Morosidad"/>
    <x v="0"/>
  </r>
  <r>
    <n v="100"/>
    <s v="Hipotecaria Su Casita"/>
    <s v="FIDEICOMISO 234036"/>
    <d v="2018-05-01T00:00:00"/>
    <s v="55611"/>
    <x v="0"/>
    <n v="21"/>
    <n v="26726.27"/>
    <n v="5151.13"/>
    <n v="0"/>
    <n v="31877.4"/>
    <n v="83.18"/>
    <n v="0"/>
    <n v="0"/>
    <n v="0"/>
    <n v="0"/>
    <m/>
    <n v="31877.4"/>
    <n v="23562.47"/>
    <n v="235.86"/>
    <n v="0"/>
    <n v="0"/>
    <n v="0"/>
    <n v="0"/>
    <n v="0"/>
    <n v="23798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34.3100000000004"/>
    <n v="23798.33"/>
    <n v="152"/>
    <n v="300"/>
    <n v="82589.100000000006"/>
    <n v="33561.379999999997"/>
    <n v="40.636572999999999"/>
    <n v="38.597587231222299"/>
    <n v="10.59"/>
    <m/>
    <m/>
    <m/>
    <s v="QR"/>
    <s v="BENITO JUAREZ"/>
    <s v="77518"/>
    <s v="Morosidad"/>
    <x v="0"/>
  </r>
  <r>
    <n v="101"/>
    <s v="Hipotecaria Su Casita"/>
    <s v="FIDEICOMISO 234036"/>
    <d v="2018-05-01T00:00:00"/>
    <s v="55612"/>
    <x v="1"/>
    <n v="0"/>
    <n v="22286.71"/>
    <n v="0"/>
    <n v="0"/>
    <n v="22286.71"/>
    <n v="69.36"/>
    <n v="0"/>
    <n v="0"/>
    <n v="69.36"/>
    <n v="0"/>
    <m/>
    <n v="22217.35"/>
    <n v="0"/>
    <n v="196.68"/>
    <n v="0"/>
    <n v="0"/>
    <n v="196.68"/>
    <n v="0"/>
    <n v="0"/>
    <n v="0"/>
    <n v="5.82"/>
    <n v="0"/>
    <n v="0"/>
    <n v="0"/>
    <n v="0"/>
    <n v="-9.82"/>
    <n v="13.59"/>
    <n v="40.58"/>
    <n v="0"/>
    <n v="0"/>
    <n v="0"/>
    <n v="0"/>
    <n v="0"/>
    <n v="0"/>
    <n v="0"/>
    <n v="30.96"/>
    <n v="0"/>
    <n v="30.14"/>
    <n v="0"/>
    <n v="347.17"/>
    <n v="0"/>
    <n v="0"/>
    <n v="152"/>
    <n v="300"/>
    <n v="71841.3"/>
    <n v="27986.11"/>
    <n v="38.955461999999997"/>
    <n v="30.925596078401"/>
    <n v="10.59"/>
    <m/>
    <m/>
    <m/>
    <s v="QR"/>
    <s v="BENITO JUAREZ"/>
    <s v="77517"/>
    <s v="Al corriente"/>
    <x v="0"/>
  </r>
  <r>
    <n v="102"/>
    <s v="Hipotecaria Su Casita"/>
    <s v="FIDEICOMISO 234036"/>
    <d v="2018-05-01T00:00:00"/>
    <s v="55613"/>
    <x v="0"/>
    <n v="21"/>
    <n v="31663.02"/>
    <n v="14272.45"/>
    <n v="0"/>
    <n v="45935.47"/>
    <n v="221.05"/>
    <n v="0"/>
    <n v="0"/>
    <n v="0"/>
    <n v="0"/>
    <m/>
    <n v="45935.47"/>
    <n v="33773.629999999997"/>
    <n v="279.43"/>
    <n v="0"/>
    <n v="0"/>
    <n v="0"/>
    <n v="0"/>
    <n v="0"/>
    <n v="34053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93.5"/>
    <n v="34053.06"/>
    <n v="92"/>
    <n v="240"/>
    <n v="82671.600000000006"/>
    <n v="49827.39"/>
    <n v="60.271472000000003"/>
    <n v="55.563785177426297"/>
    <n v="10.59"/>
    <m/>
    <m/>
    <m/>
    <s v="QR"/>
    <s v="BENITO JUAREZ"/>
    <s v="77518"/>
    <s v="Morosidad"/>
    <x v="0"/>
  </r>
  <r>
    <n v="103"/>
    <s v="Hipotecaria Su Casita"/>
    <s v="FIDEICOMISO 234036"/>
    <d v="2018-05-01T00:00:00"/>
    <s v="55614"/>
    <x v="0"/>
    <n v="21"/>
    <n v="36263.730000000003"/>
    <n v="3548.83"/>
    <n v="0"/>
    <n v="39812.559999999998"/>
    <n v="112.84"/>
    <n v="0"/>
    <n v="0"/>
    <n v="0"/>
    <n v="0"/>
    <m/>
    <n v="39812.559999999998"/>
    <n v="12467.36"/>
    <n v="320.02999999999997"/>
    <n v="0"/>
    <n v="0"/>
    <n v="0"/>
    <n v="0"/>
    <n v="0"/>
    <n v="12787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61.67"/>
    <n v="12787.39"/>
    <n v="152"/>
    <n v="300"/>
    <n v="82671.600000000006"/>
    <n v="45536.17"/>
    <n v="55.08079"/>
    <n v="48.157481332365002"/>
    <n v="10.59"/>
    <m/>
    <m/>
    <m/>
    <s v="QR"/>
    <s v="BENITO JUAREZ"/>
    <s v="77518"/>
    <s v="Morosidad"/>
    <x v="0"/>
  </r>
  <r>
    <n v="104"/>
    <s v="Hipotecaria Su Casita"/>
    <s v="FIDEICOMISO 234036"/>
    <d v="2018-05-01T00:00:00"/>
    <s v="55615"/>
    <x v="6"/>
    <n v="11"/>
    <n v="26361.38"/>
    <n v="856.33"/>
    <n v="0"/>
    <n v="27217.71"/>
    <n v="82.03"/>
    <n v="0"/>
    <n v="0"/>
    <n v="0"/>
    <n v="0"/>
    <m/>
    <n v="27217.71"/>
    <n v="2605.04"/>
    <n v="232.64"/>
    <n v="0"/>
    <n v="0"/>
    <n v="0"/>
    <n v="0"/>
    <n v="0"/>
    <n v="2837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8.36"/>
    <n v="2837.68"/>
    <n v="152"/>
    <n v="300"/>
    <n v="82725.899999999994"/>
    <n v="33101.980000000003"/>
    <n v="40.014046"/>
    <n v="32.901074194191999"/>
    <n v="10.59"/>
    <m/>
    <m/>
    <m/>
    <s v="QR"/>
    <s v="BENITO JUAREZ"/>
    <s v="77518"/>
    <s v="Morosidad"/>
    <x v="0"/>
  </r>
  <r>
    <n v="105"/>
    <s v="Hipotecaria Su Casita"/>
    <s v="FIDEICOMISO 234036"/>
    <d v="2018-05-01T00:00:00"/>
    <s v="55616"/>
    <x v="0"/>
    <n v="21"/>
    <n v="18558.29"/>
    <n v="2647.78"/>
    <n v="0"/>
    <n v="21206.07"/>
    <n v="57.76"/>
    <n v="0"/>
    <n v="0"/>
    <n v="0"/>
    <n v="0"/>
    <m/>
    <n v="21206.07"/>
    <n v="10423.08"/>
    <n v="163.78"/>
    <n v="0"/>
    <n v="0"/>
    <n v="0"/>
    <n v="0"/>
    <n v="0"/>
    <n v="10586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05.54"/>
    <n v="10586.86"/>
    <n v="152"/>
    <n v="300"/>
    <n v="71841.3"/>
    <n v="23304.78"/>
    <n v="32.439252000000003"/>
    <n v="29.517937893412402"/>
    <n v="10.59"/>
    <m/>
    <m/>
    <m/>
    <s v="QR"/>
    <s v="BENITO JUAREZ"/>
    <s v="77517"/>
    <s v="Morosidad"/>
    <x v="0"/>
  </r>
  <r>
    <n v="106"/>
    <s v="Hipotecaria Su Casita"/>
    <s v="FIDEICOMISO 234036"/>
    <d v="2018-05-01T00:00:00"/>
    <s v="55620"/>
    <x v="7"/>
    <n v="4"/>
    <n v="17447.61"/>
    <n v="436.77"/>
    <n v="0"/>
    <n v="17884.38"/>
    <n v="121.8"/>
    <n v="0"/>
    <n v="0"/>
    <n v="0"/>
    <n v="0"/>
    <m/>
    <n v="17884.38"/>
    <n v="468.28"/>
    <n v="153.97999999999999"/>
    <n v="0"/>
    <n v="0"/>
    <n v="0"/>
    <n v="0"/>
    <n v="0"/>
    <n v="622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8.57000000000005"/>
    <n v="622.26"/>
    <n v="92"/>
    <n v="240"/>
    <n v="69085.2"/>
    <n v="27456.52"/>
    <n v="39.742984"/>
    <n v="25.887425944362899"/>
    <n v="10.59"/>
    <m/>
    <m/>
    <m/>
    <s v="QR"/>
    <s v="BENITO JUAREZ"/>
    <s v="77517"/>
    <s v="Morosidad"/>
    <x v="0"/>
  </r>
  <r>
    <n v="107"/>
    <s v="Hipotecaria Su Casita"/>
    <s v="FIDEICOMISO 234036"/>
    <d v="2018-05-01T00:00:00"/>
    <s v="55629"/>
    <x v="1"/>
    <n v="1"/>
    <n v="10179.39"/>
    <n v="7.98"/>
    <n v="0"/>
    <n v="10187.370000000001"/>
    <n v="87.99"/>
    <n v="0"/>
    <n v="7.98"/>
    <n v="87.99"/>
    <n v="0"/>
    <m/>
    <n v="10091.4"/>
    <n v="0"/>
    <n v="89.83"/>
    <n v="0"/>
    <n v="0"/>
    <n v="89.83"/>
    <n v="0"/>
    <n v="0"/>
    <n v="0"/>
    <n v="3.71"/>
    <n v="0"/>
    <n v="0"/>
    <n v="0"/>
    <n v="0"/>
    <n v="-6.84"/>
    <n v="7.9"/>
    <n v="29.15"/>
    <n v="0"/>
    <n v="0"/>
    <n v="0"/>
    <n v="0"/>
    <n v="0"/>
    <n v="0"/>
    <n v="0"/>
    <n v="1.03"/>
    <n v="0"/>
    <n v="0"/>
    <n v="0"/>
    <n v="220.75"/>
    <n v="0"/>
    <n v="0"/>
    <n v="92"/>
    <n v="240"/>
    <n v="69085.2"/>
    <n v="17703.75"/>
    <n v="25.625965999999998"/>
    <n v="14.6071805856047"/>
    <n v="10.59"/>
    <m/>
    <m/>
    <m/>
    <s v="QR"/>
    <s v="BENITO JUAREZ"/>
    <s v="77517"/>
    <s v="Al corriente"/>
    <x v="0"/>
  </r>
  <r>
    <n v="108"/>
    <s v="Hipotecaria Su Casita"/>
    <s v="FIDEICOMISO 234036"/>
    <d v="2018-05-01T00:00:00"/>
    <s v="55631"/>
    <x v="0"/>
    <n v="21"/>
    <n v="37543.43"/>
    <n v="6019.87"/>
    <n v="0"/>
    <n v="43563.3"/>
    <n v="116.86"/>
    <n v="0"/>
    <n v="0"/>
    <n v="0"/>
    <n v="0"/>
    <m/>
    <n v="43563.3"/>
    <n v="24682"/>
    <n v="331.32"/>
    <n v="0"/>
    <n v="0"/>
    <n v="0"/>
    <n v="0"/>
    <n v="0"/>
    <n v="25013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36.73"/>
    <n v="25013.32"/>
    <n v="152"/>
    <n v="300"/>
    <n v="82725.899999999994"/>
    <n v="47145.97"/>
    <n v="56.990580000000001"/>
    <n v="52.659808117512497"/>
    <n v="10.59"/>
    <m/>
    <m/>
    <m/>
    <s v="QR"/>
    <s v="BENITO JUAREZ"/>
    <s v="77518"/>
    <s v="Proceso judicial"/>
    <x v="0"/>
  </r>
  <r>
    <n v="109"/>
    <s v="Hipotecaria Su Casita"/>
    <s v="FIDEICOMISO 234036"/>
    <d v="2018-05-01T00:00:00"/>
    <s v="55632"/>
    <x v="3"/>
    <n v="3"/>
    <n v="31601.59"/>
    <n v="289.97000000000003"/>
    <n v="0"/>
    <n v="31891.56"/>
    <n v="98.37"/>
    <n v="0"/>
    <n v="0"/>
    <n v="0"/>
    <n v="0"/>
    <m/>
    <n v="31891.56"/>
    <n v="841.78"/>
    <n v="278.88"/>
    <n v="0"/>
    <n v="0"/>
    <n v="0"/>
    <n v="0"/>
    <n v="0"/>
    <n v="1120.66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8.34"/>
    <n v="1120.6600000000001"/>
    <n v="152"/>
    <n v="300"/>
    <n v="82671.600000000006"/>
    <n v="39684.5"/>
    <n v="48.002578999999997"/>
    <n v="38.576197969817898"/>
    <n v="10.59"/>
    <m/>
    <m/>
    <m/>
    <s v="QR"/>
    <s v="BENITO JUAREZ"/>
    <s v="77518"/>
    <s v="Morosidad"/>
    <x v="0"/>
  </r>
  <r>
    <n v="110"/>
    <s v="Hipotecaria Su Casita"/>
    <s v="FIDEICOMISO 234036"/>
    <d v="2018-05-01T00:00:00"/>
    <s v="55634"/>
    <x v="0"/>
    <n v="21"/>
    <n v="37530.269999999997"/>
    <n v="7440.02"/>
    <n v="0"/>
    <n v="44970.29"/>
    <n v="116.8"/>
    <n v="0"/>
    <n v="0"/>
    <n v="0"/>
    <n v="0"/>
    <m/>
    <n v="44970.29"/>
    <n v="34547.53"/>
    <n v="331.2"/>
    <n v="0"/>
    <n v="0"/>
    <n v="0"/>
    <n v="0"/>
    <n v="0"/>
    <n v="34878.73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56.82"/>
    <n v="34878.730000000003"/>
    <n v="152"/>
    <n v="300"/>
    <n v="82671.600000000006"/>
    <n v="47127.55"/>
    <n v="57.005730999999997"/>
    <n v="54.396298019565798"/>
    <n v="10.59"/>
    <m/>
    <m/>
    <m/>
    <s v="QR"/>
    <s v="BENITO JUAREZ"/>
    <s v="77518"/>
    <s v="Proceso judicial"/>
    <x v="0"/>
  </r>
  <r>
    <n v="111"/>
    <s v="Hipotecaria Su Casita"/>
    <s v="FIDEICOMISO 234036"/>
    <d v="2018-05-01T00:00:00"/>
    <s v="55635"/>
    <x v="2"/>
    <n v="3"/>
    <n v="29156.32"/>
    <n v="267.49"/>
    <n v="0"/>
    <n v="29423.81"/>
    <n v="90.75"/>
    <n v="0"/>
    <n v="267.49"/>
    <n v="0"/>
    <n v="0"/>
    <m/>
    <n v="29156.32"/>
    <n v="776.66"/>
    <n v="257.3"/>
    <n v="0"/>
    <n v="776.66"/>
    <n v="235.85"/>
    <n v="0"/>
    <n v="0"/>
    <n v="21.45"/>
    <n v="7.62"/>
    <n v="0"/>
    <n v="0"/>
    <n v="0"/>
    <n v="0"/>
    <n v="-74.06"/>
    <n v="17.78"/>
    <n v="51.42"/>
    <n v="22.86"/>
    <n v="0"/>
    <n v="0"/>
    <n v="113.82"/>
    <n v="0"/>
    <n v="53.34"/>
    <n v="153.82"/>
    <n v="0"/>
    <n v="0"/>
    <n v="0"/>
    <n v="0"/>
    <n v="1626.6"/>
    <n v="90.75"/>
    <n v="21.45"/>
    <n v="152"/>
    <n v="300"/>
    <n v="82725.899999999994"/>
    <n v="36612.97"/>
    <n v="44.258170999999997"/>
    <n v="35.244488395525401"/>
    <n v="10.59"/>
    <m/>
    <m/>
    <m/>
    <s v="QR"/>
    <s v="BENITO JUAREZ"/>
    <s v="77518"/>
    <s v="Morosidad"/>
    <x v="0"/>
  </r>
  <r>
    <n v="112"/>
    <s v="Hipotecaria Su Casita"/>
    <s v="FIDEICOMISO 234036"/>
    <d v="2018-05-01T00:00:00"/>
    <s v="55636"/>
    <x v="0"/>
    <n v="21"/>
    <n v="28887.33"/>
    <n v="12671.72"/>
    <n v="0"/>
    <n v="41559.050000000003"/>
    <n v="201.71"/>
    <n v="0"/>
    <n v="0"/>
    <n v="0"/>
    <n v="0"/>
    <m/>
    <n v="41559.050000000003"/>
    <n v="29339.15"/>
    <n v="254.93"/>
    <n v="0"/>
    <n v="0"/>
    <n v="0"/>
    <n v="0"/>
    <n v="0"/>
    <n v="29594.08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73.43"/>
    <n v="29594.080000000002"/>
    <n v="92"/>
    <n v="240"/>
    <n v="82589.100000000006"/>
    <n v="45462.13"/>
    <n v="55.046162000000002"/>
    <n v="50.3202599364812"/>
    <n v="10.59"/>
    <m/>
    <m/>
    <m/>
    <s v="QR"/>
    <s v="BENITO JUAREZ"/>
    <s v="77518"/>
    <s v="Proceso judicial"/>
    <x v="0"/>
  </r>
  <r>
    <n v="113"/>
    <s v="Hipotecaria Su Casita"/>
    <s v="FIDEICOMISO 234036"/>
    <d v="2018-05-01T00:00:00"/>
    <s v="55637"/>
    <x v="0"/>
    <n v="21"/>
    <n v="29743.35"/>
    <n v="5731.63"/>
    <n v="0"/>
    <n v="35474.980000000003"/>
    <n v="92.55"/>
    <n v="0"/>
    <n v="0"/>
    <n v="0"/>
    <n v="0"/>
    <m/>
    <n v="35474.980000000003"/>
    <n v="26221.97"/>
    <n v="262.49"/>
    <n v="0"/>
    <n v="0"/>
    <n v="0"/>
    <n v="0"/>
    <n v="0"/>
    <n v="26484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24.18"/>
    <n v="26484.46"/>
    <n v="152"/>
    <n v="300"/>
    <n v="71841.3"/>
    <n v="37348.769999999997"/>
    <n v="51.987881999999999"/>
    <n v="49.379646885087801"/>
    <n v="10.59"/>
    <m/>
    <m/>
    <m/>
    <s v="QR"/>
    <s v="BENITO JUAREZ"/>
    <s v="77517"/>
    <s v="Proceso judicial"/>
    <x v="0"/>
  </r>
  <r>
    <n v="114"/>
    <s v="Hipotecaria Su Casita"/>
    <s v="FIDEICOMISO 234036"/>
    <d v="2018-05-01T00:00:00"/>
    <s v="55639"/>
    <x v="0"/>
    <n v="21"/>
    <n v="24461.03"/>
    <n v="2918.51"/>
    <n v="0"/>
    <n v="27379.54"/>
    <n v="76.13"/>
    <n v="0"/>
    <n v="0"/>
    <n v="0"/>
    <n v="0"/>
    <m/>
    <n v="27379.54"/>
    <n v="10805.49"/>
    <n v="215.87"/>
    <n v="0"/>
    <n v="0"/>
    <n v="0"/>
    <n v="0"/>
    <n v="0"/>
    <n v="11021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94.64"/>
    <n v="11021.36"/>
    <n v="152"/>
    <n v="300"/>
    <n v="71841.3"/>
    <n v="30716.89"/>
    <n v="42.756590000000003"/>
    <n v="38.111142311887697"/>
    <n v="10.59"/>
    <m/>
    <m/>
    <m/>
    <s v="QR"/>
    <s v="BENITO JUAREZ"/>
    <s v="77517"/>
    <s v="Morosidad"/>
    <x v="0"/>
  </r>
  <r>
    <n v="115"/>
    <s v="Hipotecaria Su Casita"/>
    <s v="FIDEICOMISO 234036"/>
    <d v="2018-05-01T00:00:00"/>
    <s v="55640"/>
    <x v="5"/>
    <n v="21"/>
    <n v="13317.28"/>
    <n v="19462.68"/>
    <n v="0"/>
    <n v="32779.96"/>
    <n v="349.37"/>
    <n v="32779.96"/>
    <n v="0"/>
    <n v="0"/>
    <n v="0"/>
    <m/>
    <n v="32779.96"/>
    <n v="16487.849999999999"/>
    <n v="117.52"/>
    <n v="0"/>
    <n v="0"/>
    <n v="0"/>
    <n v="0"/>
    <n v="0"/>
    <n v="16605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12.05"/>
    <n v="16605.37"/>
    <n v="32"/>
    <n v="180"/>
    <n v="82671.600000000006"/>
    <n v="42025.17"/>
    <n v="50.833866"/>
    <n v="39.650811504756803"/>
    <n v="10.59"/>
    <m/>
    <m/>
    <m/>
    <s v="QR"/>
    <s v="BENITO JUAREZ"/>
    <s v="77518"/>
    <s v="Proceso judicial"/>
    <x v="0"/>
  </r>
  <r>
    <n v="116"/>
    <s v="Hipotecaria Su Casita"/>
    <s v="FIDEICOMISO 234036"/>
    <d v="2018-05-01T00:00:00"/>
    <s v="55641"/>
    <x v="0"/>
    <n v="21"/>
    <n v="63756.07"/>
    <n v="27560.080000000002"/>
    <n v="0"/>
    <n v="91316.15"/>
    <n v="445.14"/>
    <n v="0"/>
    <n v="0"/>
    <n v="0"/>
    <n v="0"/>
    <m/>
    <n v="91316.15"/>
    <n v="62328.99"/>
    <n v="562.65"/>
    <n v="0"/>
    <n v="0"/>
    <n v="0"/>
    <n v="0"/>
    <n v="0"/>
    <n v="62891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005.22"/>
    <n v="62891.64"/>
    <n v="92"/>
    <n v="240"/>
    <n v="136114.79999999999"/>
    <n v="100334.17"/>
    <n v="73.712902999999997"/>
    <n v="67.087598445110501"/>
    <n v="10.59"/>
    <m/>
    <m/>
    <m/>
    <s v="QRO"/>
    <s v="QUERETARO"/>
    <s v="76148"/>
    <s v="Proceso judicial"/>
    <x v="0"/>
  </r>
  <r>
    <n v="117"/>
    <s v="Hipotecaria Su Casita"/>
    <s v="FIDEICOMISO 234036"/>
    <d v="2018-05-01T00:00:00"/>
    <s v="55644"/>
    <x v="1"/>
    <n v="0"/>
    <n v="2908.07"/>
    <n v="0"/>
    <n v="0"/>
    <n v="2908.07"/>
    <n v="604.49"/>
    <n v="0"/>
    <n v="0"/>
    <n v="604.49"/>
    <n v="662.86"/>
    <m/>
    <n v="1640.72"/>
    <n v="0"/>
    <n v="25.66"/>
    <n v="0"/>
    <n v="0"/>
    <n v="25.66"/>
    <n v="0"/>
    <n v="0"/>
    <n v="0"/>
    <n v="11.76"/>
    <n v="0"/>
    <n v="0"/>
    <n v="0"/>
    <n v="0"/>
    <n v="-17.73"/>
    <n v="22.27"/>
    <n v="76.069999999999993"/>
    <n v="0"/>
    <n v="0"/>
    <n v="0"/>
    <n v="0"/>
    <n v="0"/>
    <n v="0"/>
    <n v="0"/>
    <n v="0"/>
    <n v="0"/>
    <n v="0"/>
    <n v="0"/>
    <n v="1385.38"/>
    <n v="0"/>
    <n v="0"/>
    <n v="32"/>
    <n v="180"/>
    <n v="104123.7"/>
    <n v="56720.04"/>
    <n v="54.473708000000002"/>
    <n v="1.5757411699596799"/>
    <n v="10.59"/>
    <m/>
    <m/>
    <m/>
    <s v="QRO"/>
    <s v="QUERETARO"/>
    <s v="76148"/>
    <s v="Al corriente"/>
    <x v="0"/>
  </r>
  <r>
    <n v="118"/>
    <s v="Hipotecaria Su Casita"/>
    <s v="FIDEICOMISO 234036"/>
    <d v="2018-05-01T00:00:00"/>
    <s v="55647"/>
    <x v="0"/>
    <n v="21"/>
    <n v="42863.89"/>
    <n v="8322.01"/>
    <n v="0"/>
    <n v="51185.9"/>
    <n v="133.41999999999999"/>
    <n v="0"/>
    <n v="0"/>
    <n v="0"/>
    <n v="0"/>
    <m/>
    <n v="51185.9"/>
    <n v="37955.14"/>
    <n v="378.27"/>
    <n v="0"/>
    <n v="0"/>
    <n v="0"/>
    <n v="0"/>
    <n v="0"/>
    <n v="38333.41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55.43"/>
    <n v="38333.410000000003"/>
    <n v="152"/>
    <n v="300"/>
    <n v="79189.5"/>
    <n v="53826.9"/>
    <n v="67.972268999999997"/>
    <n v="64.637230897694295"/>
    <n v="10.59"/>
    <m/>
    <m/>
    <m/>
    <s v="QR"/>
    <s v="SOLIDARIDAD"/>
    <s v="77710"/>
    <s v="Morosidad"/>
    <x v="0"/>
  </r>
  <r>
    <n v="119"/>
    <s v="Hipotecaria Su Casita"/>
    <s v="FIDEICOMISO 234036"/>
    <d v="2018-05-01T00:00:00"/>
    <s v="55648"/>
    <x v="1"/>
    <n v="0"/>
    <n v="39672.449999999997"/>
    <n v="0"/>
    <n v="0"/>
    <n v="39672.449999999997"/>
    <n v="123.47"/>
    <n v="0"/>
    <n v="0"/>
    <n v="123.47"/>
    <n v="0"/>
    <m/>
    <n v="39548.980000000003"/>
    <n v="0"/>
    <n v="350.11"/>
    <n v="0"/>
    <n v="0"/>
    <n v="350.11"/>
    <n v="0"/>
    <n v="0"/>
    <n v="0"/>
    <n v="10.37"/>
    <n v="0"/>
    <n v="0"/>
    <n v="0"/>
    <n v="0"/>
    <n v="-14.97"/>
    <n v="24.2"/>
    <n v="62.87"/>
    <n v="0"/>
    <n v="0"/>
    <n v="0"/>
    <n v="0"/>
    <n v="0"/>
    <n v="0"/>
    <n v="0"/>
    <n v="0.01"/>
    <n v="0"/>
    <n v="0.03"/>
    <n v="0"/>
    <n v="556.05999999999995"/>
    <n v="0"/>
    <n v="0"/>
    <n v="152"/>
    <n v="300"/>
    <n v="64665.599999999999"/>
    <n v="49818.239999999998"/>
    <n v="77.039786000000007"/>
    <n v="61.159225129556603"/>
    <n v="10.59"/>
    <m/>
    <m/>
    <m/>
    <s v="QR"/>
    <s v="SOLIDARIDAD"/>
    <s v="77710"/>
    <s v="Al corriente"/>
    <x v="0"/>
  </r>
  <r>
    <n v="120"/>
    <s v="Hipotecaria Su Casita"/>
    <s v="FIDEICOMISO 234036"/>
    <d v="2018-05-01T00:00:00"/>
    <s v="55649"/>
    <x v="0"/>
    <n v="21"/>
    <n v="20947.43"/>
    <n v="4066.82"/>
    <n v="0"/>
    <n v="25014.25"/>
    <n v="65.2"/>
    <n v="0"/>
    <n v="0"/>
    <n v="0"/>
    <n v="0"/>
    <m/>
    <n v="25014.25"/>
    <n v="18688.63"/>
    <n v="184.86"/>
    <n v="0"/>
    <n v="0"/>
    <n v="0"/>
    <n v="0"/>
    <n v="0"/>
    <n v="18873.49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32.0200000000004"/>
    <n v="18873.490000000002"/>
    <n v="152"/>
    <n v="300"/>
    <n v="64665.599999999999"/>
    <n v="26304.94"/>
    <n v="40.678412999999999"/>
    <n v="38.682467718430502"/>
    <n v="10.59"/>
    <m/>
    <m/>
    <m/>
    <s v="QR"/>
    <s v="SOLIDARIDAD"/>
    <s v="77710"/>
    <s v="Morosidad"/>
    <x v="0"/>
  </r>
  <r>
    <n v="121"/>
    <s v="Hipotecaria Su Casita"/>
    <s v="FIDEICOMISO 234036"/>
    <d v="2018-05-01T00:00:00"/>
    <s v="55650"/>
    <x v="1"/>
    <n v="0"/>
    <n v="24433.759999999998"/>
    <n v="0"/>
    <n v="0"/>
    <n v="24433.759999999998"/>
    <n v="261.05"/>
    <n v="0"/>
    <n v="0"/>
    <n v="261.05"/>
    <n v="123.34"/>
    <m/>
    <n v="24049.37"/>
    <n v="0"/>
    <n v="215.63"/>
    <n v="0"/>
    <n v="0"/>
    <n v="215.63"/>
    <n v="0"/>
    <n v="0"/>
    <n v="0"/>
    <n v="10.43"/>
    <n v="0"/>
    <n v="0"/>
    <n v="0"/>
    <n v="0"/>
    <n v="-15.01"/>
    <n v="24.36"/>
    <n v="63.2"/>
    <n v="0"/>
    <n v="0"/>
    <n v="0"/>
    <n v="0"/>
    <n v="0"/>
    <n v="0"/>
    <n v="0"/>
    <n v="644.58000000000004"/>
    <n v="0"/>
    <n v="96.65"/>
    <n v="0"/>
    <n v="1327.58"/>
    <n v="0"/>
    <n v="0"/>
    <n v="152"/>
    <n v="300"/>
    <n v="64665.599999999999"/>
    <n v="50143.8"/>
    <n v="77.543238000000002"/>
    <n v="37.190360955094398"/>
    <n v="10.59"/>
    <m/>
    <m/>
    <m/>
    <s v="QR"/>
    <s v="SOLIDARIDAD"/>
    <s v="77710"/>
    <s v="Al corriente"/>
    <x v="0"/>
  </r>
  <r>
    <n v="122"/>
    <s v="Hipotecaria Su Casita"/>
    <s v="FIDEICOMISO 234036"/>
    <d v="2018-05-01T00:00:00"/>
    <s v="55652"/>
    <x v="1"/>
    <n v="0"/>
    <n v="25346.04"/>
    <n v="0"/>
    <n v="0"/>
    <n v="25346.04"/>
    <n v="665.06"/>
    <n v="0"/>
    <n v="0"/>
    <n v="665.06"/>
    <n v="0"/>
    <m/>
    <n v="24680.98"/>
    <n v="0"/>
    <n v="223.68"/>
    <n v="0"/>
    <n v="0"/>
    <n v="223.68"/>
    <n v="0"/>
    <n v="0"/>
    <n v="0"/>
    <n v="16.59"/>
    <n v="0"/>
    <n v="0"/>
    <n v="0"/>
    <n v="0"/>
    <n v="-23.58"/>
    <n v="31.41"/>
    <n v="100.46"/>
    <n v="0"/>
    <n v="0"/>
    <n v="0"/>
    <n v="0"/>
    <n v="0"/>
    <n v="0"/>
    <n v="0"/>
    <n v="2.0099999999999998"/>
    <n v="0"/>
    <n v="1.49"/>
    <n v="0"/>
    <n v="1015.63"/>
    <n v="0"/>
    <n v="0"/>
    <n v="32"/>
    <n v="180"/>
    <n v="100561.8"/>
    <n v="79995.25"/>
    <n v="79.548347000000007"/>
    <n v="24.543096763121099"/>
    <n v="10.59"/>
    <m/>
    <m/>
    <m/>
    <s v="TAM"/>
    <s v="CIUDAD MADERO"/>
    <s v="89506"/>
    <s v="Al corriente"/>
    <x v="0"/>
  </r>
  <r>
    <n v="123"/>
    <s v="Hipotecaria Su Casita"/>
    <s v="FIDEICOMISO 234036"/>
    <d v="2018-05-01T00:00:00"/>
    <s v="55654"/>
    <x v="1"/>
    <n v="0"/>
    <n v="37728.33"/>
    <n v="0"/>
    <n v="0"/>
    <n v="37728.33"/>
    <n v="117.42"/>
    <n v="0"/>
    <n v="0"/>
    <n v="117.42"/>
    <n v="0"/>
    <m/>
    <n v="37610.910000000003"/>
    <n v="0"/>
    <n v="332.95"/>
    <n v="0"/>
    <n v="0"/>
    <n v="332.95"/>
    <n v="0"/>
    <n v="0"/>
    <n v="0"/>
    <n v="9.86"/>
    <n v="0"/>
    <n v="0"/>
    <n v="0"/>
    <n v="0"/>
    <n v="-15.19"/>
    <n v="23.01"/>
    <n v="63.84"/>
    <n v="0"/>
    <n v="0"/>
    <n v="0"/>
    <n v="0"/>
    <n v="0"/>
    <n v="0"/>
    <n v="0"/>
    <n v="1.54"/>
    <n v="0"/>
    <n v="2.29"/>
    <n v="0"/>
    <n v="533.42999999999995"/>
    <n v="0"/>
    <n v="0"/>
    <n v="152"/>
    <n v="300"/>
    <n v="89026.2"/>
    <n v="47376.72"/>
    <n v="53.216603999999997"/>
    <n v="42.247012953822903"/>
    <n v="10.59"/>
    <m/>
    <m/>
    <m/>
    <s v="QR"/>
    <s v="BENITO JUAREZ"/>
    <s v="77539"/>
    <s v="Al corriente"/>
    <x v="0"/>
  </r>
  <r>
    <n v="124"/>
    <s v="Hipotecaria Su Casita"/>
    <s v="FIDEICOMISO 234036"/>
    <d v="2018-05-01T00:00:00"/>
    <s v="55655"/>
    <x v="0"/>
    <n v="21"/>
    <n v="41223.96"/>
    <n v="7855.54"/>
    <n v="0"/>
    <n v="49079.5"/>
    <n v="128.30000000000001"/>
    <n v="0"/>
    <n v="0"/>
    <n v="0"/>
    <n v="0"/>
    <m/>
    <n v="49079.5"/>
    <n v="35476.58"/>
    <n v="363.8"/>
    <n v="0"/>
    <n v="0"/>
    <n v="0"/>
    <n v="0"/>
    <n v="0"/>
    <n v="35840.37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83.84"/>
    <n v="35840.379999999997"/>
    <n v="152"/>
    <n v="300"/>
    <n v="64665.599999999999"/>
    <n v="51766.46"/>
    <n v="80.052547000000004"/>
    <n v="75.897385691169603"/>
    <n v="10.59"/>
    <m/>
    <m/>
    <m/>
    <s v="QR"/>
    <s v="SOLIDARIDAD"/>
    <s v="77710"/>
    <s v="Proceso judicial"/>
    <x v="0"/>
  </r>
  <r>
    <n v="125"/>
    <s v="Hipotecaria Su Casita"/>
    <s v="FIDEICOMISO 234036"/>
    <d v="2018-05-01T00:00:00"/>
    <s v="55656"/>
    <x v="0"/>
    <n v="21"/>
    <n v="41022.300000000003"/>
    <n v="8243.6200000000008"/>
    <n v="0"/>
    <n v="49265.919999999998"/>
    <n v="127.68"/>
    <n v="0"/>
    <n v="0"/>
    <n v="0"/>
    <n v="0"/>
    <m/>
    <n v="49265.919999999998"/>
    <n v="38767.58"/>
    <n v="362.02"/>
    <n v="0"/>
    <n v="0"/>
    <n v="0"/>
    <n v="0"/>
    <n v="0"/>
    <n v="39129.5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71.2999999999993"/>
    <n v="39129.599999999999"/>
    <n v="152"/>
    <n v="300"/>
    <n v="64665.599999999999"/>
    <n v="51513.85"/>
    <n v="79.661906999999999"/>
    <n v="76.185669238650206"/>
    <n v="10.59"/>
    <m/>
    <m/>
    <m/>
    <s v="QR"/>
    <s v="SOLIDARIDAD"/>
    <s v="77710"/>
    <s v="Proceso judicial"/>
    <x v="0"/>
  </r>
  <r>
    <n v="126"/>
    <s v="Hipotecaria Su Casita"/>
    <s v="FIDEICOMISO 234036"/>
    <d v="2018-05-01T00:00:00"/>
    <s v="55659"/>
    <x v="0"/>
    <n v="21"/>
    <n v="31421.22"/>
    <n v="6479"/>
    <n v="0"/>
    <n v="37900.22"/>
    <n v="97.8"/>
    <n v="0"/>
    <n v="0"/>
    <n v="0"/>
    <n v="0"/>
    <m/>
    <n v="37900.22"/>
    <n v="30883.61"/>
    <n v="277.29000000000002"/>
    <n v="0"/>
    <n v="0"/>
    <n v="0"/>
    <n v="0"/>
    <n v="0"/>
    <n v="31160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76.8"/>
    <n v="31160.9"/>
    <n v="152"/>
    <n v="300"/>
    <n v="76449.600000000006"/>
    <n v="39457.42"/>
    <n v="51.61233"/>
    <n v="49.575432496919497"/>
    <n v="10.59"/>
    <m/>
    <m/>
    <m/>
    <s v="QR"/>
    <s v="BENITO JUAREZ"/>
    <s v="77539"/>
    <s v="Proceso judicial"/>
    <x v="0"/>
  </r>
  <r>
    <n v="127"/>
    <s v="Hipotecaria Su Casita"/>
    <s v="FIDEICOMISO 234036"/>
    <d v="2018-05-01T00:00:00"/>
    <s v="55660"/>
    <x v="0"/>
    <n v="21"/>
    <n v="35131.129999999997"/>
    <n v="6146.16"/>
    <n v="0"/>
    <n v="41277.29"/>
    <n v="109.34"/>
    <n v="0"/>
    <n v="0"/>
    <n v="0"/>
    <n v="0"/>
    <m/>
    <n v="41277.29"/>
    <n v="26264.65"/>
    <n v="310.02999999999997"/>
    <n v="0"/>
    <n v="0"/>
    <n v="0"/>
    <n v="0"/>
    <n v="0"/>
    <n v="26574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55.5"/>
    <n v="26574.68"/>
    <n v="152"/>
    <n v="300"/>
    <n v="54254.1"/>
    <n v="44115.58"/>
    <n v="81.312895999999995"/>
    <n v="76.081420417272994"/>
    <n v="10.59"/>
    <m/>
    <m/>
    <m/>
    <s v="VER"/>
    <s v="VERACRUZ"/>
    <s v="91880"/>
    <s v="Proceso judicial"/>
    <x v="0"/>
  </r>
  <r>
    <n v="128"/>
    <s v="Hipotecaria Su Casita"/>
    <s v="FIDEICOMISO 234036"/>
    <d v="2018-05-01T00:00:00"/>
    <s v="55661"/>
    <x v="0"/>
    <n v="21"/>
    <n v="47349.96"/>
    <n v="3526.86"/>
    <n v="0"/>
    <n v="50876.82"/>
    <n v="147.38"/>
    <n v="0"/>
    <n v="0"/>
    <n v="0"/>
    <n v="0"/>
    <m/>
    <n v="50876.82"/>
    <n v="11734.62"/>
    <n v="417.86"/>
    <n v="0"/>
    <n v="0"/>
    <n v="0"/>
    <n v="0"/>
    <n v="0"/>
    <n v="12152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74.24"/>
    <n v="12152.48"/>
    <n v="152"/>
    <n v="300"/>
    <n v="84394.5"/>
    <n v="59460.13"/>
    <n v="70.454982000000001"/>
    <n v="60.284520691718001"/>
    <n v="10.59"/>
    <m/>
    <m/>
    <m/>
    <s v="QR"/>
    <s v="SOLIDARIDAD"/>
    <s v="77710"/>
    <s v="Morosidad"/>
    <x v="0"/>
  </r>
  <r>
    <n v="129"/>
    <s v="Hipotecaria Su Casita"/>
    <s v="FIDEICOMISO 234036"/>
    <d v="2018-05-01T00:00:00"/>
    <s v="55662"/>
    <x v="0"/>
    <n v="21"/>
    <n v="39713.58"/>
    <n v="7819.21"/>
    <n v="0"/>
    <n v="47532.79"/>
    <n v="123.6"/>
    <n v="0"/>
    <n v="0"/>
    <n v="0"/>
    <n v="0"/>
    <m/>
    <n v="47532.79"/>
    <n v="36269.279999999999"/>
    <n v="350.47"/>
    <n v="0"/>
    <n v="0"/>
    <n v="0"/>
    <n v="0"/>
    <n v="0"/>
    <n v="36619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42.81"/>
    <n v="36619.75"/>
    <n v="152"/>
    <n v="300"/>
    <n v="64665.599999999999"/>
    <n v="49869.79"/>
    <n v="77.119504000000006"/>
    <n v="73.505526863781895"/>
    <n v="10.59"/>
    <m/>
    <m/>
    <m/>
    <s v="QR"/>
    <s v="SOLIDARIDAD"/>
    <s v="77710"/>
    <s v="Morosidad"/>
    <x v="0"/>
  </r>
  <r>
    <n v="130"/>
    <s v="Hipotecaria Su Casita"/>
    <s v="FIDEICOMISO 234036"/>
    <d v="2018-05-01T00:00:00"/>
    <s v="55665"/>
    <x v="0"/>
    <n v="21"/>
    <n v="17152.68"/>
    <n v="3536.86"/>
    <n v="0"/>
    <n v="20689.54"/>
    <n v="53.39"/>
    <n v="0"/>
    <n v="0"/>
    <n v="0"/>
    <n v="0"/>
    <m/>
    <n v="20689.54"/>
    <n v="16939.150000000001"/>
    <n v="151.37"/>
    <n v="0"/>
    <n v="0"/>
    <n v="0"/>
    <n v="0"/>
    <n v="0"/>
    <n v="17090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90.25"/>
    <n v="17090.52"/>
    <n v="152"/>
    <n v="300"/>
    <n v="54254.1"/>
    <n v="21539.64"/>
    <n v="39.701405000000001"/>
    <n v="38.134518812928199"/>
    <n v="10.59"/>
    <m/>
    <m/>
    <m/>
    <s v="VER"/>
    <s v="VERACRUZ"/>
    <s v="91880"/>
    <s v="Proceso judicial"/>
    <x v="0"/>
  </r>
  <r>
    <n v="131"/>
    <s v="Hipotecaria Su Casita"/>
    <s v="FIDEICOMISO 234036"/>
    <d v="2018-05-01T00:00:00"/>
    <s v="55666"/>
    <x v="1"/>
    <n v="0"/>
    <n v="15712.27"/>
    <n v="0"/>
    <n v="0"/>
    <n v="15712.27"/>
    <n v="48.88"/>
    <n v="0"/>
    <n v="0"/>
    <n v="48.88"/>
    <n v="0"/>
    <m/>
    <n v="15663.39"/>
    <n v="0"/>
    <n v="138.66"/>
    <n v="0"/>
    <n v="0"/>
    <n v="138.66"/>
    <n v="0"/>
    <n v="0"/>
    <n v="0"/>
    <n v="4.1100000000000003"/>
    <n v="0"/>
    <n v="0"/>
    <n v="0"/>
    <n v="0"/>
    <n v="-7"/>
    <n v="9.58"/>
    <n v="29.13"/>
    <n v="0"/>
    <n v="0"/>
    <n v="0"/>
    <n v="0"/>
    <n v="0"/>
    <n v="0"/>
    <n v="0"/>
    <n v="0.36"/>
    <n v="0"/>
    <n v="0.31"/>
    <n v="0"/>
    <n v="223.72"/>
    <n v="0"/>
    <n v="0"/>
    <n v="152"/>
    <n v="300"/>
    <n v="54254.1"/>
    <n v="19728.71"/>
    <n v="36.363537999999998"/>
    <n v="28.870426777717299"/>
    <n v="10.59"/>
    <m/>
    <m/>
    <m/>
    <s v="VER"/>
    <s v="VERACRUZ"/>
    <s v="91880"/>
    <s v="Al corriente"/>
    <x v="0"/>
  </r>
  <r>
    <n v="132"/>
    <s v="Hipotecaria Su Casita"/>
    <s v="FIDEICOMISO 234036"/>
    <d v="2018-05-01T00:00:00"/>
    <s v="55669"/>
    <x v="1"/>
    <n v="0"/>
    <n v="23647.68"/>
    <n v="0"/>
    <n v="0"/>
    <n v="23647.68"/>
    <n v="162.53"/>
    <n v="0"/>
    <n v="0"/>
    <n v="162.53"/>
    <n v="0"/>
    <m/>
    <n v="23485.15"/>
    <n v="0"/>
    <n v="208.69"/>
    <n v="0"/>
    <n v="0"/>
    <n v="208.69"/>
    <n v="0"/>
    <n v="0"/>
    <n v="0"/>
    <n v="7.75"/>
    <n v="0"/>
    <n v="0"/>
    <n v="0"/>
    <n v="0"/>
    <n v="-8.89"/>
    <n v="16.489999999999998"/>
    <n v="51.66"/>
    <n v="0"/>
    <n v="0"/>
    <n v="0"/>
    <n v="0"/>
    <n v="0"/>
    <n v="0"/>
    <n v="0"/>
    <n v="0.21"/>
    <n v="0"/>
    <n v="0.21"/>
    <n v="0"/>
    <n v="438.44"/>
    <n v="0"/>
    <n v="0"/>
    <n v="93"/>
    <n v="240"/>
    <n v="81898.8"/>
    <n v="36958.29"/>
    <n v="45.126778000000002"/>
    <n v="28.675816720597702"/>
    <n v="10.59"/>
    <m/>
    <m/>
    <m/>
    <s v="QR"/>
    <s v="BENITO JUAREZ"/>
    <s v="77518"/>
    <s v="Al corriente"/>
    <x v="0"/>
  </r>
  <r>
    <n v="133"/>
    <s v="Hipotecaria Su Casita"/>
    <s v="FIDEICOMISO 234036"/>
    <d v="2018-05-01T00:00:00"/>
    <s v="55672"/>
    <x v="1"/>
    <n v="0"/>
    <n v="42615.38"/>
    <n v="0"/>
    <n v="0"/>
    <n v="42615.38"/>
    <n v="288.39999999999998"/>
    <n v="0"/>
    <n v="0"/>
    <n v="288.39999999999998"/>
    <n v="0"/>
    <m/>
    <n v="42326.98"/>
    <n v="0"/>
    <n v="376.08"/>
    <n v="0"/>
    <n v="0"/>
    <n v="376.08"/>
    <n v="0"/>
    <n v="0"/>
    <n v="0"/>
    <n v="13.87"/>
    <n v="0"/>
    <n v="0"/>
    <n v="0"/>
    <n v="0"/>
    <n v="-13.59"/>
    <n v="29.51"/>
    <n v="84.27"/>
    <n v="0"/>
    <n v="0"/>
    <n v="0"/>
    <n v="0"/>
    <n v="0"/>
    <n v="0"/>
    <n v="0"/>
    <n v="15.16"/>
    <n v="0"/>
    <n v="46.78"/>
    <n v="0"/>
    <n v="793.7"/>
    <n v="0"/>
    <n v="0"/>
    <n v="94"/>
    <n v="240"/>
    <n v="91019.7"/>
    <n v="66154.39"/>
    <n v="72.681398000000002"/>
    <n v="46.503097973060299"/>
    <n v="10.59"/>
    <m/>
    <m/>
    <m/>
    <s v="EM"/>
    <s v="TECAMAC"/>
    <s v="55765"/>
    <s v="Al corriente"/>
    <x v="0"/>
  </r>
  <r>
    <n v="134"/>
    <s v="Hipotecaria Su Casita"/>
    <s v="FIDEICOMISO 234036"/>
    <d v="2018-05-01T00:00:00"/>
    <s v="55673"/>
    <x v="1"/>
    <n v="0"/>
    <n v="15773.96"/>
    <n v="0"/>
    <n v="0"/>
    <n v="15773.96"/>
    <n v="386.63"/>
    <n v="0"/>
    <n v="0"/>
    <n v="386.63"/>
    <n v="0"/>
    <m/>
    <n v="15387.33"/>
    <n v="0"/>
    <n v="139.21"/>
    <n v="0"/>
    <n v="0"/>
    <n v="139.21"/>
    <n v="0"/>
    <n v="0"/>
    <n v="0"/>
    <n v="9.82"/>
    <n v="0"/>
    <n v="0"/>
    <n v="0"/>
    <n v="0"/>
    <n v="-9.94"/>
    <n v="18.59"/>
    <n v="64.11"/>
    <n v="0"/>
    <n v="0"/>
    <n v="0"/>
    <n v="0"/>
    <n v="0"/>
    <n v="0"/>
    <n v="0"/>
    <n v="580.92999999999995"/>
    <n v="0"/>
    <n v="608.41999999999996"/>
    <n v="0"/>
    <n v="1189.3499999999999"/>
    <n v="0"/>
    <n v="0"/>
    <n v="34"/>
    <n v="180"/>
    <n v="91028.4"/>
    <n v="47330.9"/>
    <n v="51.995750999999998"/>
    <n v="16.903878422654799"/>
    <n v="10.59"/>
    <m/>
    <m/>
    <m/>
    <s v="EM"/>
    <s v="TECAMAC"/>
    <s v="55765"/>
    <s v="Al corriente"/>
    <x v="0"/>
  </r>
  <r>
    <n v="135"/>
    <s v="Hipotecaria Su Casita"/>
    <s v="FIDEICOMISO 234036"/>
    <d v="2018-05-01T00:00:00"/>
    <s v="55674"/>
    <x v="0"/>
    <n v="21"/>
    <n v="40213.06"/>
    <n v="8626.19"/>
    <n v="0"/>
    <n v="48839.25"/>
    <n v="122.21"/>
    <n v="0"/>
    <n v="0"/>
    <n v="0"/>
    <n v="0"/>
    <m/>
    <n v="48839.25"/>
    <n v="44044.76"/>
    <n v="354.88"/>
    <n v="0"/>
    <n v="12.57"/>
    <n v="0"/>
    <n v="0"/>
    <n v="0"/>
    <n v="44387.07"/>
    <n v="0"/>
    <n v="0"/>
    <n v="0"/>
    <n v="0"/>
    <n v="0"/>
    <n v="-4.2699999999999996"/>
    <n v="0"/>
    <n v="0"/>
    <n v="0"/>
    <n v="0"/>
    <n v="0"/>
    <n v="0"/>
    <n v="0"/>
    <n v="0"/>
    <n v="0"/>
    <n v="0"/>
    <n v="0"/>
    <n v="0"/>
    <n v="0"/>
    <n v="8.3000000000000007"/>
    <n v="8748.4"/>
    <n v="44387.07"/>
    <n v="154"/>
    <n v="300"/>
    <n v="67659.600000000006"/>
    <n v="50187.78"/>
    <n v="74.176879999999997"/>
    <n v="72.183770362825399"/>
    <n v="10.59"/>
    <m/>
    <m/>
    <m/>
    <s v="EM"/>
    <s v="ACOLMAN"/>
    <s v="55870"/>
    <s v="Proceso judicial"/>
    <x v="0"/>
  </r>
  <r>
    <n v="136"/>
    <s v="Hipotecaria Su Casita"/>
    <s v="FIDEICOMISO 234036"/>
    <d v="2018-05-01T00:00:00"/>
    <s v="55675"/>
    <x v="0"/>
    <n v="21"/>
    <n v="46295.78"/>
    <n v="7549.34"/>
    <n v="0"/>
    <n v="53845.120000000003"/>
    <n v="140.72"/>
    <n v="0"/>
    <n v="0"/>
    <n v="0"/>
    <n v="0"/>
    <m/>
    <n v="53845.120000000003"/>
    <n v="32548.1"/>
    <n v="408.56"/>
    <n v="0"/>
    <n v="0"/>
    <n v="0"/>
    <n v="0"/>
    <n v="0"/>
    <n v="32956.66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90.06"/>
    <n v="32956.660000000003"/>
    <n v="154"/>
    <n v="300"/>
    <n v="89661.6"/>
    <n v="57781.26"/>
    <n v="64.443708000000001"/>
    <n v="60.053712752282699"/>
    <n v="10.59"/>
    <m/>
    <m/>
    <m/>
    <s v="GTO"/>
    <s v="LEON"/>
    <s v="37358"/>
    <s v="Morosidad"/>
    <x v="0"/>
  </r>
  <r>
    <n v="137"/>
    <s v="Hipotecaria Su Casita"/>
    <s v="FIDEICOMISO 234036"/>
    <d v="2018-05-01T00:00:00"/>
    <s v="55677"/>
    <x v="0"/>
    <n v="21"/>
    <n v="60952.27"/>
    <n v="12119.81"/>
    <n v="0"/>
    <n v="73072.08"/>
    <n v="185.28"/>
    <n v="0"/>
    <n v="0"/>
    <n v="0"/>
    <n v="0"/>
    <m/>
    <n v="73072.08"/>
    <n v="58751.83"/>
    <n v="537.9"/>
    <n v="0"/>
    <n v="0"/>
    <n v="0"/>
    <n v="0"/>
    <n v="0"/>
    <n v="59289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05.09"/>
    <n v="59289.73"/>
    <n v="154"/>
    <n v="300"/>
    <n v="135168.29999999999"/>
    <n v="76074.429999999993"/>
    <n v="56.281266000000002"/>
    <n v="54.060072111658002"/>
    <n v="10.59"/>
    <m/>
    <m/>
    <m/>
    <s v="EM"/>
    <s v="TULTITLAN"/>
    <s v="54900"/>
    <s v="Morosidad"/>
    <x v="0"/>
  </r>
  <r>
    <n v="138"/>
    <s v="Hipotecaria Su Casita"/>
    <s v="FIDEICOMISO 234036"/>
    <d v="2018-05-01T00:00:00"/>
    <s v="55678"/>
    <x v="1"/>
    <n v="0"/>
    <n v="53026.06"/>
    <n v="0"/>
    <n v="0"/>
    <n v="53026.06"/>
    <n v="161.16999999999999"/>
    <n v="0"/>
    <n v="0"/>
    <n v="161.16999999999999"/>
    <n v="0"/>
    <m/>
    <n v="52864.89"/>
    <n v="0"/>
    <n v="467.95"/>
    <n v="0"/>
    <n v="0"/>
    <n v="467.95"/>
    <n v="0"/>
    <n v="0"/>
    <n v="0"/>
    <n v="13.77"/>
    <n v="0"/>
    <n v="0"/>
    <n v="0"/>
    <n v="0"/>
    <n v="-14.22"/>
    <n v="32.14"/>
    <n v="86.15"/>
    <n v="0"/>
    <n v="0"/>
    <n v="0"/>
    <n v="0"/>
    <n v="0"/>
    <n v="0"/>
    <n v="0"/>
    <n v="0"/>
    <n v="0"/>
    <n v="1.94"/>
    <n v="9.9590000000000008E-3"/>
    <n v="746.96"/>
    <n v="0"/>
    <n v="0"/>
    <n v="154"/>
    <n v="300"/>
    <n v="103786.8"/>
    <n v="66180.22"/>
    <n v="63.765546000000001"/>
    <n v="50.936043655943401"/>
    <n v="10.59"/>
    <m/>
    <m/>
    <m/>
    <s v="EM"/>
    <s v="CHICOLOAPAN"/>
    <s v="56370"/>
    <s v="Al corriente"/>
    <x v="0"/>
  </r>
  <r>
    <n v="139"/>
    <s v="Hipotecaria Su Casita"/>
    <s v="FIDEICOMISO 234036"/>
    <d v="2018-05-01T00:00:00"/>
    <s v="55679"/>
    <x v="8"/>
    <n v="13"/>
    <n v="48725.58"/>
    <n v="5208.5"/>
    <n v="0"/>
    <n v="53934.080000000002"/>
    <n v="440.35"/>
    <n v="0"/>
    <n v="215.37"/>
    <n v="0"/>
    <n v="0"/>
    <m/>
    <n v="53718.71"/>
    <n v="5451.07"/>
    <n v="430"/>
    <n v="0"/>
    <n v="233.51"/>
    <n v="0"/>
    <n v="0"/>
    <n v="0"/>
    <n v="5647.56"/>
    <n v="0"/>
    <n v="0"/>
    <n v="0"/>
    <n v="0"/>
    <n v="0"/>
    <n v="-65.06"/>
    <n v="0"/>
    <n v="0"/>
    <n v="18.170000000000002"/>
    <n v="0"/>
    <n v="0"/>
    <n v="60.36"/>
    <n v="0"/>
    <n v="38.65"/>
    <n v="112.71"/>
    <n v="0"/>
    <n v="0"/>
    <n v="0"/>
    <n v="0"/>
    <n v="613.71"/>
    <n v="5433.48"/>
    <n v="5647.56"/>
    <n v="94"/>
    <n v="240"/>
    <n v="135168.29999999999"/>
    <n v="86650.73"/>
    <n v="64.105806999999999"/>
    <n v="39.742091677115397"/>
    <n v="10.59"/>
    <m/>
    <m/>
    <m/>
    <s v="EM"/>
    <s v="TULTITLAN"/>
    <s v="54900"/>
    <s v="Morosidad"/>
    <x v="0"/>
  </r>
  <r>
    <n v="140"/>
    <s v="Hipotecaria Su Casita"/>
    <s v="FIDEICOMISO 234036"/>
    <d v="2018-05-01T00:00:00"/>
    <s v="55680"/>
    <x v="1"/>
    <n v="1"/>
    <n v="53167.64"/>
    <n v="356.63"/>
    <n v="0"/>
    <n v="53524.27"/>
    <n v="359.78"/>
    <n v="0"/>
    <n v="356.63"/>
    <n v="359.78"/>
    <n v="0"/>
    <m/>
    <n v="52807.86"/>
    <n v="472.35"/>
    <n v="469.2"/>
    <n v="0"/>
    <n v="472.35"/>
    <n v="469.2"/>
    <n v="0"/>
    <n v="0"/>
    <n v="0"/>
    <n v="17.3"/>
    <n v="0"/>
    <n v="0"/>
    <n v="0"/>
    <n v="0"/>
    <n v="-34.880000000000003"/>
    <n v="36.81"/>
    <n v="108.29"/>
    <n v="17.3"/>
    <n v="0"/>
    <n v="0"/>
    <n v="0"/>
    <n v="0"/>
    <n v="36.81"/>
    <n v="108.29"/>
    <n v="0"/>
    <n v="0"/>
    <n v="0"/>
    <n v="0.144403"/>
    <n v="1947.88"/>
    <n v="0"/>
    <n v="0"/>
    <n v="94"/>
    <n v="240"/>
    <n v="135168.29999999999"/>
    <n v="82532.34"/>
    <n v="61.058947000000003"/>
    <n v="39.068228586799101"/>
    <n v="10.59"/>
    <m/>
    <m/>
    <m/>
    <s v="EM"/>
    <s v="TULTITLAN"/>
    <s v="54900"/>
    <s v="Al corriente"/>
    <x v="0"/>
  </r>
  <r>
    <n v="141"/>
    <s v="Hipotecaria Su Casita"/>
    <s v="FIDEICOMISO 234036"/>
    <d v="2018-05-01T00:00:00"/>
    <s v="55681"/>
    <x v="1"/>
    <n v="0"/>
    <n v="55490.82"/>
    <n v="0"/>
    <n v="0"/>
    <n v="55490.82"/>
    <n v="168.64"/>
    <n v="0"/>
    <n v="0"/>
    <n v="168.64"/>
    <n v="0"/>
    <m/>
    <n v="55322.18"/>
    <n v="0"/>
    <n v="489.71"/>
    <n v="0"/>
    <n v="0"/>
    <n v="489.71"/>
    <n v="0"/>
    <n v="0"/>
    <n v="0"/>
    <n v="14.41"/>
    <n v="0"/>
    <n v="0"/>
    <n v="0"/>
    <n v="0"/>
    <n v="-15.06"/>
    <n v="33.64"/>
    <n v="90.71"/>
    <n v="0"/>
    <n v="0"/>
    <n v="0"/>
    <n v="0"/>
    <n v="0"/>
    <n v="0"/>
    <n v="0"/>
    <n v="8.98"/>
    <n v="0"/>
    <n v="7.6"/>
    <n v="0"/>
    <n v="791.03"/>
    <n v="0"/>
    <n v="0"/>
    <n v="154"/>
    <n v="300"/>
    <n v="112210.2"/>
    <n v="69255.429999999993"/>
    <n v="61.719371000000002"/>
    <n v="49.302273510521601"/>
    <n v="10.59"/>
    <m/>
    <m/>
    <m/>
    <s v="DF"/>
    <s v="MIGUEL HIDALGO"/>
    <s v="11400"/>
    <s v="Al corriente"/>
    <x v="0"/>
  </r>
  <r>
    <n v="142"/>
    <s v="Hipotecaria Su Casita"/>
    <s v="FIDEICOMISO 234036"/>
    <d v="2018-05-01T00:00:00"/>
    <s v="55683"/>
    <x v="1"/>
    <n v="0"/>
    <n v="48431.33"/>
    <n v="0"/>
    <n v="0"/>
    <n v="48431.33"/>
    <n v="147.22"/>
    <n v="0"/>
    <n v="0"/>
    <n v="147.22"/>
    <n v="0"/>
    <m/>
    <n v="48284.11"/>
    <n v="0"/>
    <n v="427.41"/>
    <n v="0"/>
    <n v="0"/>
    <n v="427.41"/>
    <n v="0"/>
    <n v="0"/>
    <n v="0"/>
    <n v="12.58"/>
    <n v="0"/>
    <n v="0"/>
    <n v="0"/>
    <n v="0"/>
    <n v="-13.06"/>
    <n v="29.36"/>
    <n v="78.5"/>
    <n v="0"/>
    <n v="0"/>
    <n v="0"/>
    <n v="0"/>
    <n v="0"/>
    <n v="0"/>
    <n v="0"/>
    <n v="14.92"/>
    <n v="0"/>
    <n v="4.8"/>
    <n v="0"/>
    <n v="696.93"/>
    <n v="0"/>
    <n v="0"/>
    <n v="154"/>
    <n v="300"/>
    <n v="93462.6"/>
    <n v="60447.65"/>
    <n v="64.675763000000003"/>
    <n v="51.661423645516898"/>
    <n v="10.59"/>
    <m/>
    <m/>
    <m/>
    <s v="JAL"/>
    <s v="TLAJOMULCO DE ZUNIGA"/>
    <s v="45640"/>
    <s v="Al corriente"/>
    <x v="0"/>
  </r>
  <r>
    <n v="143"/>
    <s v="Hipotecaria Su Casita"/>
    <s v="FIDEICOMISO 234036"/>
    <d v="2018-05-01T00:00:00"/>
    <s v="55684"/>
    <x v="0"/>
    <n v="21"/>
    <n v="19793.02"/>
    <n v="3796.2"/>
    <n v="0"/>
    <n v="23589.22"/>
    <n v="60.17"/>
    <n v="0"/>
    <n v="0"/>
    <n v="0"/>
    <n v="0"/>
    <m/>
    <n v="23589.22"/>
    <n v="17644.54"/>
    <n v="174.67"/>
    <n v="0"/>
    <n v="0"/>
    <n v="0"/>
    <n v="0"/>
    <n v="0"/>
    <n v="17819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56.37"/>
    <n v="17819.21"/>
    <n v="154"/>
    <n v="300"/>
    <n v="75803.100000000006"/>
    <n v="24703.79"/>
    <n v="32.589418999999999"/>
    <n v="31.119070169523798"/>
    <n v="10.59"/>
    <m/>
    <m/>
    <m/>
    <s v="BCN"/>
    <s v="MEXICALI"/>
    <s v="21970"/>
    <s v="Morosidad"/>
    <x v="0"/>
  </r>
  <r>
    <n v="144"/>
    <s v="Hipotecaria Su Casita"/>
    <s v="FIDEICOMISO 234036"/>
    <d v="2018-05-01T00:00:00"/>
    <s v="55685"/>
    <x v="0"/>
    <n v="21"/>
    <n v="83401.03"/>
    <n v="16365.81"/>
    <n v="0"/>
    <n v="99766.84"/>
    <n v="253.48"/>
    <n v="0"/>
    <n v="0"/>
    <n v="0"/>
    <n v="0"/>
    <m/>
    <n v="99766.84"/>
    <n v="78625.25"/>
    <n v="736.01"/>
    <n v="0"/>
    <n v="0"/>
    <n v="0"/>
    <n v="0"/>
    <n v="0"/>
    <n v="79361.25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19.29"/>
    <n v="79361.259999999995"/>
    <n v="154"/>
    <n v="300"/>
    <n v="134489.4"/>
    <n v="104089.64"/>
    <n v="77.396167000000005"/>
    <n v="74.181935970787094"/>
    <n v="10.59"/>
    <m/>
    <m/>
    <m/>
    <s v="JAL"/>
    <s v="TONALA"/>
    <s v="45400"/>
    <s v="Proceso judicial"/>
    <x v="0"/>
  </r>
  <r>
    <n v="145"/>
    <s v="Hipotecaria Su Casita"/>
    <s v="FIDEICOMISO 234036"/>
    <d v="2018-05-01T00:00:00"/>
    <s v="55686"/>
    <x v="0"/>
    <n v="21"/>
    <n v="32888.25"/>
    <n v="2925.43"/>
    <n v="0"/>
    <n v="35813.68"/>
    <n v="99.97"/>
    <n v="0"/>
    <n v="74.150000000000006"/>
    <n v="0"/>
    <n v="0"/>
    <m/>
    <n v="35739.53"/>
    <n v="10224.58"/>
    <n v="290.24"/>
    <n v="0"/>
    <n v="198.93"/>
    <n v="0"/>
    <n v="0"/>
    <n v="0"/>
    <n v="10315.89"/>
    <n v="0"/>
    <n v="0"/>
    <n v="0"/>
    <n v="0"/>
    <n v="0"/>
    <n v="-30.98"/>
    <n v="0"/>
    <n v="0"/>
    <n v="0"/>
    <n v="0"/>
    <n v="0"/>
    <n v="23.88"/>
    <n v="0"/>
    <n v="0"/>
    <n v="0"/>
    <n v="0"/>
    <n v="0"/>
    <n v="0"/>
    <n v="0"/>
    <n v="265.98"/>
    <n v="2951.25"/>
    <n v="10315.89"/>
    <n v="154"/>
    <n v="300"/>
    <n v="97537.5"/>
    <n v="41047.86"/>
    <n v="42.084183000000003"/>
    <n v="36.641835185902302"/>
    <n v="10.59"/>
    <m/>
    <m/>
    <m/>
    <s v="CHI"/>
    <s v="JUAREZ"/>
    <s v="32695"/>
    <s v="Morosidad"/>
    <x v="0"/>
  </r>
  <r>
    <n v="146"/>
    <s v="Hipotecaria Su Casita"/>
    <s v="FIDEICOMISO 234036"/>
    <d v="2018-05-01T00:00:00"/>
    <s v="55687"/>
    <x v="0"/>
    <n v="21"/>
    <n v="23947.5"/>
    <n v="4729"/>
    <n v="0"/>
    <n v="28676.5"/>
    <n v="72.760000000000005"/>
    <n v="0"/>
    <n v="0"/>
    <n v="0"/>
    <n v="0"/>
    <m/>
    <n v="28676.5"/>
    <n v="22828.7"/>
    <n v="211.34"/>
    <n v="0"/>
    <n v="0"/>
    <n v="0"/>
    <n v="0"/>
    <n v="0"/>
    <n v="23040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01.76"/>
    <n v="23040.04"/>
    <n v="154"/>
    <n v="300"/>
    <n v="55697.1"/>
    <n v="29886.38"/>
    <n v="53.658771999999999"/>
    <n v="51.486522464681201"/>
    <n v="10.59"/>
    <m/>
    <m/>
    <m/>
    <s v="VER"/>
    <s v="VERACRUZ"/>
    <s v="91880"/>
    <s v="Proceso judicial"/>
    <x v="0"/>
  </r>
  <r>
    <n v="147"/>
    <s v="Hipotecaria Su Casita"/>
    <s v="FIDEICOMISO 234036"/>
    <d v="2018-05-01T00:00:00"/>
    <s v="55688"/>
    <x v="1"/>
    <n v="0"/>
    <n v="91575.23"/>
    <n v="0"/>
    <n v="0"/>
    <n v="91575.23"/>
    <n v="278.33999999999997"/>
    <n v="0"/>
    <n v="0"/>
    <n v="278.33999999999997"/>
    <n v="0"/>
    <m/>
    <n v="91296.89"/>
    <n v="0"/>
    <n v="808.15"/>
    <n v="0"/>
    <n v="0"/>
    <n v="808.15"/>
    <n v="0"/>
    <n v="0"/>
    <n v="0"/>
    <n v="23.78"/>
    <n v="0"/>
    <n v="0"/>
    <n v="0"/>
    <n v="0"/>
    <n v="-23.12"/>
    <n v="55.51"/>
    <n v="142.43"/>
    <n v="0"/>
    <n v="0"/>
    <n v="0"/>
    <n v="0"/>
    <n v="0"/>
    <n v="0"/>
    <n v="0"/>
    <n v="51.81"/>
    <n v="0"/>
    <n v="42.25"/>
    <n v="0"/>
    <n v="1336.9"/>
    <n v="0"/>
    <n v="0"/>
    <n v="154"/>
    <n v="300"/>
    <n v="136118.70000000001"/>
    <n v="114293.08"/>
    <n v="83.965744999999998"/>
    <n v="67.071526859133101"/>
    <n v="10.59"/>
    <m/>
    <m/>
    <m/>
    <s v="JAL"/>
    <s v="TONALA"/>
    <s v="45400"/>
    <s v="Al corriente"/>
    <x v="0"/>
  </r>
  <r>
    <n v="148"/>
    <s v="Hipotecaria Su Casita"/>
    <s v="FIDEICOMISO 234036"/>
    <d v="2018-05-01T00:00:00"/>
    <s v="55691"/>
    <x v="8"/>
    <n v="12"/>
    <n v="61823.32"/>
    <n v="2130.83"/>
    <n v="0"/>
    <n v="63954.15"/>
    <n v="187.92"/>
    <n v="0"/>
    <n v="0"/>
    <n v="0"/>
    <n v="0"/>
    <m/>
    <n v="63954.15"/>
    <n v="6671.29"/>
    <n v="545.59"/>
    <n v="0"/>
    <n v="256.05"/>
    <n v="0"/>
    <n v="0"/>
    <n v="0"/>
    <n v="6960.83"/>
    <n v="0"/>
    <n v="0"/>
    <n v="0"/>
    <n v="0"/>
    <n v="0"/>
    <n v="-16.43"/>
    <n v="0"/>
    <n v="0"/>
    <n v="16.05"/>
    <n v="0"/>
    <n v="0"/>
    <n v="0"/>
    <n v="0"/>
    <n v="37.479999999999997"/>
    <n v="12.83"/>
    <n v="0"/>
    <n v="0"/>
    <n v="0"/>
    <n v="0"/>
    <n v="305.98"/>
    <n v="2318.75"/>
    <n v="6960.83"/>
    <n v="154"/>
    <n v="300"/>
    <n v="104602.2"/>
    <n v="77161.210000000006"/>
    <n v="73.766335999999995"/>
    <n v="61.140349114463099"/>
    <n v="10.59"/>
    <m/>
    <m/>
    <m/>
    <s v="EM"/>
    <s v="IXTAPALUCA"/>
    <s v="56535"/>
    <s v="Morosidad"/>
    <x v="0"/>
  </r>
  <r>
    <n v="149"/>
    <s v="Hipotecaria Su Casita"/>
    <s v="FIDEICOMISO 234036"/>
    <d v="2018-05-01T00:00:00"/>
    <s v="55692"/>
    <x v="1"/>
    <n v="0"/>
    <n v="42668.41"/>
    <n v="0"/>
    <n v="0"/>
    <n v="42668.41"/>
    <n v="129.66999999999999"/>
    <n v="0"/>
    <n v="0"/>
    <n v="129.66999999999999"/>
    <n v="0"/>
    <m/>
    <n v="42538.74"/>
    <n v="0"/>
    <n v="376.55"/>
    <n v="0"/>
    <n v="0"/>
    <n v="376.55"/>
    <n v="0"/>
    <n v="0"/>
    <n v="0"/>
    <n v="11.08"/>
    <n v="0"/>
    <n v="0"/>
    <n v="0"/>
    <n v="0"/>
    <n v="-10.96"/>
    <n v="25.87"/>
    <n v="67.05"/>
    <n v="0"/>
    <n v="0"/>
    <n v="0"/>
    <n v="0"/>
    <n v="0"/>
    <n v="0"/>
    <n v="0"/>
    <n v="41.31"/>
    <n v="0"/>
    <n v="23.13"/>
    <n v="0"/>
    <n v="640.57000000000005"/>
    <n v="0"/>
    <n v="0"/>
    <n v="154"/>
    <n v="300"/>
    <n v="68194.5"/>
    <n v="53252.1"/>
    <n v="78.088555999999997"/>
    <n v="62.378549966281902"/>
    <n v="10.59"/>
    <m/>
    <m/>
    <m/>
    <s v="QR"/>
    <s v="SOLIDARIDAD"/>
    <s v="77710"/>
    <s v="Al corriente"/>
    <x v="0"/>
  </r>
  <r>
    <n v="150"/>
    <s v="Hipotecaria Su Casita"/>
    <s v="FIDEICOMISO 234036"/>
    <d v="2018-05-01T00:00:00"/>
    <s v="55693"/>
    <x v="1"/>
    <n v="0"/>
    <n v="24640.28"/>
    <n v="0"/>
    <n v="0"/>
    <n v="24640.28"/>
    <n v="201.89"/>
    <n v="0"/>
    <n v="0"/>
    <n v="201.89"/>
    <n v="0"/>
    <m/>
    <n v="24438.39"/>
    <n v="0"/>
    <n v="217.45"/>
    <n v="0"/>
    <n v="0"/>
    <n v="217.45"/>
    <n v="0"/>
    <n v="0"/>
    <n v="0"/>
    <n v="8.75"/>
    <n v="0"/>
    <n v="0"/>
    <n v="0"/>
    <n v="0"/>
    <n v="-10.31"/>
    <n v="18.62"/>
    <n v="60.24"/>
    <n v="0"/>
    <n v="0"/>
    <n v="0"/>
    <n v="0"/>
    <n v="0"/>
    <n v="0"/>
    <n v="0"/>
    <n v="29.93"/>
    <n v="0"/>
    <n v="29.8"/>
    <n v="0"/>
    <n v="526.57000000000005"/>
    <n v="0"/>
    <n v="0"/>
    <n v="94"/>
    <n v="240"/>
    <n v="105226.8"/>
    <n v="41748.99"/>
    <n v="39.675243999999999"/>
    <n v="23.224492046805398"/>
    <n v="10.59"/>
    <m/>
    <m/>
    <m/>
    <s v="BCN"/>
    <s v="ENSENADA"/>
    <s v="22800"/>
    <s v="Al corriente"/>
    <x v="0"/>
  </r>
  <r>
    <n v="151"/>
    <s v="Hipotecaria Su Casita"/>
    <s v="FIDEICOMISO 234036"/>
    <d v="2018-05-01T00:00:00"/>
    <s v="55695"/>
    <x v="0"/>
    <n v="21"/>
    <n v="18939.439999999999"/>
    <n v="3929.7"/>
    <n v="0"/>
    <n v="22869.14"/>
    <n v="57.56"/>
    <n v="0"/>
    <n v="0"/>
    <n v="0"/>
    <n v="0"/>
    <m/>
    <n v="22869.14"/>
    <n v="19663.79"/>
    <n v="167.14"/>
    <n v="0"/>
    <n v="0"/>
    <n v="0"/>
    <n v="0"/>
    <n v="0"/>
    <n v="19830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87.26"/>
    <n v="19830.93"/>
    <n v="154"/>
    <n v="300"/>
    <n v="55697.1"/>
    <n v="23637.41"/>
    <n v="42.439211"/>
    <n v="41.059839375318198"/>
    <n v="10.59"/>
    <m/>
    <m/>
    <m/>
    <s v="VER"/>
    <s v="VERACRUZ"/>
    <s v="91880"/>
    <s v="Proceso judicial"/>
    <x v="0"/>
  </r>
  <r>
    <n v="152"/>
    <s v="Hipotecaria Su Casita"/>
    <s v="FIDEICOMISO 234036"/>
    <d v="2018-05-01T00:00:00"/>
    <s v="55696"/>
    <x v="0"/>
    <n v="21"/>
    <n v="11342.46"/>
    <n v="1902.35"/>
    <n v="0"/>
    <n v="13244.81"/>
    <n v="34.46"/>
    <n v="0"/>
    <n v="0"/>
    <n v="0"/>
    <n v="0"/>
    <m/>
    <n v="13244.81"/>
    <n v="8284.23"/>
    <n v="100.1"/>
    <n v="0"/>
    <n v="0"/>
    <n v="0"/>
    <n v="0"/>
    <n v="0"/>
    <n v="8384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36.81"/>
    <n v="8384.33"/>
    <n v="154"/>
    <n v="300"/>
    <n v="55697.1"/>
    <n v="14155.28"/>
    <n v="25.414752"/>
    <n v="23.7800708595747"/>
    <n v="10.59"/>
    <m/>
    <m/>
    <m/>
    <s v="VER"/>
    <s v="VERACRUZ"/>
    <s v="91880"/>
    <s v="Morosidad"/>
    <x v="0"/>
  </r>
  <r>
    <n v="153"/>
    <s v="Hipotecaria Su Casita"/>
    <s v="FIDEICOMISO 234036"/>
    <d v="2018-05-01T00:00:00"/>
    <s v="55698"/>
    <x v="1"/>
    <n v="0"/>
    <n v="4354.3"/>
    <n v="0"/>
    <n v="0"/>
    <n v="4354.3"/>
    <n v="498.38"/>
    <n v="0"/>
    <n v="0"/>
    <n v="498.38"/>
    <n v="0"/>
    <m/>
    <n v="3855.92"/>
    <n v="0"/>
    <n v="38.43"/>
    <n v="0"/>
    <n v="0"/>
    <n v="38.43"/>
    <n v="0"/>
    <n v="0"/>
    <n v="0"/>
    <n v="11.75"/>
    <n v="0"/>
    <n v="0"/>
    <n v="0"/>
    <n v="0"/>
    <n v="-12.64"/>
    <n v="27.43"/>
    <n v="75.650000000000006"/>
    <n v="0"/>
    <n v="0"/>
    <n v="0"/>
    <n v="0"/>
    <n v="0"/>
    <n v="0"/>
    <n v="0"/>
    <n v="12.26"/>
    <n v="0"/>
    <n v="49.84"/>
    <n v="0"/>
    <n v="651.26"/>
    <n v="0"/>
    <n v="0"/>
    <n v="154"/>
    <n v="300"/>
    <n v="102971.7"/>
    <n v="56469.81"/>
    <n v="54.840125999999998"/>
    <n v="3.74464051934866"/>
    <n v="10.59"/>
    <m/>
    <m/>
    <m/>
    <s v="BCN"/>
    <s v="TIJUANA"/>
    <s v="22125"/>
    <s v="Al corriente"/>
    <x v="0"/>
  </r>
  <r>
    <n v="154"/>
    <s v="Hipotecaria Su Casita"/>
    <s v="FIDEICOMISO 234036"/>
    <d v="2018-05-01T00:00:00"/>
    <s v="55701"/>
    <x v="1"/>
    <n v="0"/>
    <n v="59236.4"/>
    <n v="0"/>
    <n v="0"/>
    <n v="59236.4"/>
    <n v="233.18"/>
    <n v="0"/>
    <n v="0"/>
    <n v="233.18"/>
    <n v="956.64"/>
    <m/>
    <n v="58046.58"/>
    <n v="0"/>
    <n v="522.76"/>
    <n v="0"/>
    <n v="0"/>
    <n v="522.76"/>
    <n v="0"/>
    <n v="0"/>
    <n v="0"/>
    <n v="16.55"/>
    <n v="0"/>
    <n v="0"/>
    <n v="0"/>
    <n v="0"/>
    <n v="-16.600000000000001"/>
    <n v="38.619999999999997"/>
    <n v="101.67"/>
    <n v="0"/>
    <n v="0"/>
    <n v="0"/>
    <n v="0"/>
    <n v="0"/>
    <n v="0"/>
    <n v="0"/>
    <n v="0.12"/>
    <n v="0"/>
    <n v="0"/>
    <n v="0"/>
    <n v="1852.94"/>
    <n v="0"/>
    <n v="0"/>
    <n v="155"/>
    <n v="300"/>
    <n v="112189.8"/>
    <n v="79521.3"/>
    <n v="70.881043000000005"/>
    <n v="51.739623635214002"/>
    <n v="10.59"/>
    <m/>
    <m/>
    <m/>
    <s v="DF"/>
    <s v="MIGUEL HIDALGO"/>
    <s v="11400"/>
    <s v="Al corriente"/>
    <x v="0"/>
  </r>
  <r>
    <n v="155"/>
    <s v="Hipotecaria Su Casita"/>
    <s v="FIDEICOMISO 234036"/>
    <d v="2018-05-01T00:00:00"/>
    <s v="55702"/>
    <x v="0"/>
    <n v="21"/>
    <n v="40034.550000000003"/>
    <n v="6450.93"/>
    <n v="0"/>
    <n v="46485.48"/>
    <n v="120.25"/>
    <n v="0"/>
    <n v="0"/>
    <n v="0"/>
    <n v="0"/>
    <m/>
    <n v="46485.48"/>
    <n v="28118.21"/>
    <n v="353.3"/>
    <n v="0"/>
    <n v="0"/>
    <n v="0"/>
    <n v="0"/>
    <n v="0"/>
    <n v="28471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71.18"/>
    <n v="28471.51"/>
    <n v="155"/>
    <n v="300"/>
    <n v="82146.3"/>
    <n v="49815.25"/>
    <n v="60.642110000000002"/>
    <n v="56.588646881483101"/>
    <n v="10.59"/>
    <m/>
    <m/>
    <m/>
    <s v="EM"/>
    <s v="CHICOLOAPAN"/>
    <s v="56370"/>
    <s v="Proceso judicial"/>
    <x v="0"/>
  </r>
  <r>
    <n v="156"/>
    <s v="Hipotecaria Su Casita"/>
    <s v="FIDEICOMISO 234036"/>
    <d v="2018-05-01T00:00:00"/>
    <s v="55703"/>
    <x v="0"/>
    <n v="21"/>
    <n v="17588.900000000001"/>
    <n v="8138.67"/>
    <n v="0"/>
    <n v="25727.57"/>
    <n v="117.2"/>
    <n v="0"/>
    <n v="0"/>
    <n v="0"/>
    <n v="0"/>
    <m/>
    <n v="25727.57"/>
    <n v="21282.69"/>
    <n v="155.22"/>
    <n v="0"/>
    <n v="0"/>
    <n v="0"/>
    <n v="0"/>
    <n v="0"/>
    <n v="21437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55.8700000000008"/>
    <n v="21437.91"/>
    <n v="95"/>
    <n v="240"/>
    <n v="69432.3"/>
    <n v="27121.759999999998"/>
    <n v="39.062165999999998"/>
    <n v="37.054181222627903"/>
    <n v="10.59"/>
    <m/>
    <m/>
    <m/>
    <s v="SIN"/>
    <s v="MAZATLAN"/>
    <s v="82200"/>
    <s v="Proceso judicial"/>
    <x v="0"/>
  </r>
  <r>
    <n v="157"/>
    <s v="Hipotecaria Su Casita"/>
    <s v="FIDEICOMISO 234036"/>
    <d v="2018-05-01T00:00:00"/>
    <s v="55704"/>
    <x v="0"/>
    <n v="21"/>
    <n v="25741.82"/>
    <n v="11146.7"/>
    <n v="0"/>
    <n v="36888.519999999997"/>
    <n v="171.51"/>
    <n v="0"/>
    <n v="0"/>
    <n v="0"/>
    <n v="0"/>
    <m/>
    <n v="36888.519999999997"/>
    <n v="27291.51"/>
    <n v="227.17"/>
    <n v="0"/>
    <n v="0"/>
    <n v="0"/>
    <n v="0"/>
    <n v="0"/>
    <n v="27518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18.21"/>
    <n v="27518.68"/>
    <n v="95"/>
    <n v="240"/>
    <n v="71112.899999999994"/>
    <n v="39692.33"/>
    <n v="55.815935000000003"/>
    <n v="51.8731763684873"/>
    <n v="10.59"/>
    <m/>
    <m/>
    <m/>
    <s v="SIN"/>
    <s v="MAZATLAN"/>
    <s v="82200"/>
    <s v="Morosidad"/>
    <x v="0"/>
  </r>
  <r>
    <n v="158"/>
    <s v="Hipotecaria Su Casita"/>
    <s v="FIDEICOMISO 234036"/>
    <d v="2018-05-01T00:00:00"/>
    <s v="55705"/>
    <x v="1"/>
    <n v="0"/>
    <n v="40219.4"/>
    <n v="0"/>
    <n v="0"/>
    <n v="40219.4"/>
    <n v="120.81"/>
    <n v="0"/>
    <n v="0"/>
    <n v="120.81"/>
    <n v="0"/>
    <m/>
    <n v="40098.589999999997"/>
    <n v="0"/>
    <n v="354.94"/>
    <n v="0"/>
    <n v="0"/>
    <n v="354.94"/>
    <n v="0"/>
    <n v="0"/>
    <n v="0"/>
    <n v="10.41"/>
    <n v="0"/>
    <n v="0"/>
    <n v="0"/>
    <n v="0"/>
    <n v="-10.08"/>
    <n v="24.31"/>
    <n v="68.040000000000006"/>
    <n v="0"/>
    <n v="0"/>
    <n v="0"/>
    <n v="0"/>
    <n v="0"/>
    <n v="0"/>
    <n v="0"/>
    <n v="9.35"/>
    <n v="0"/>
    <n v="13.44"/>
    <n v="0"/>
    <n v="577.78"/>
    <n v="0"/>
    <n v="0"/>
    <n v="155"/>
    <n v="300"/>
    <n v="98143.8"/>
    <n v="50046.37"/>
    <n v="50.992899999999999"/>
    <n v="40.856977039713399"/>
    <n v="10.59"/>
    <m/>
    <m/>
    <m/>
    <s v="MICH"/>
    <s v="MORELIA"/>
    <s v="58336"/>
    <s v="Al corriente"/>
    <x v="0"/>
  </r>
  <r>
    <n v="159"/>
    <s v="Hipotecaria Su Casita"/>
    <s v="FIDEICOMISO 234036"/>
    <d v="2018-05-01T00:00:00"/>
    <s v="55713"/>
    <x v="0"/>
    <n v="21"/>
    <n v="50941.81"/>
    <n v="6550.8"/>
    <n v="0"/>
    <n v="57492.61"/>
    <n v="153.03"/>
    <n v="0"/>
    <n v="0"/>
    <n v="0"/>
    <n v="0"/>
    <m/>
    <n v="57492.61"/>
    <n v="25989.06"/>
    <n v="449.56"/>
    <n v="0"/>
    <n v="0"/>
    <n v="0"/>
    <n v="0"/>
    <n v="0"/>
    <n v="26438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03.83"/>
    <n v="26438.62"/>
    <n v="155"/>
    <n v="300"/>
    <n v="82025.399999999994"/>
    <n v="63389.13"/>
    <n v="77.279878999999994"/>
    <n v="70.091227694625104"/>
    <n v="10.59"/>
    <m/>
    <m/>
    <m/>
    <s v="EM"/>
    <s v="CHICOLOAPAN"/>
    <s v="56370"/>
    <s v="Proceso judicial"/>
    <x v="0"/>
  </r>
  <r>
    <n v="160"/>
    <s v="Hipotecaria Su Casita"/>
    <s v="FIDEICOMISO 234036"/>
    <d v="2018-05-01T00:00:00"/>
    <s v="55714"/>
    <x v="1"/>
    <n v="0"/>
    <n v="51262.36"/>
    <n v="0"/>
    <n v="0"/>
    <n v="51262.36"/>
    <n v="154"/>
    <n v="0"/>
    <n v="0"/>
    <n v="154"/>
    <n v="0"/>
    <m/>
    <n v="51108.36"/>
    <n v="0"/>
    <n v="452.39"/>
    <n v="0"/>
    <n v="0"/>
    <n v="452.39"/>
    <n v="0"/>
    <n v="0"/>
    <n v="0"/>
    <n v="13.27"/>
    <n v="0"/>
    <n v="0"/>
    <n v="0"/>
    <n v="0"/>
    <n v="-12.06"/>
    <n v="30.98"/>
    <n v="82.81"/>
    <n v="0"/>
    <n v="0"/>
    <n v="0"/>
    <n v="0"/>
    <n v="0"/>
    <n v="0"/>
    <n v="0"/>
    <n v="19.84"/>
    <n v="0"/>
    <n v="19.22"/>
    <n v="0"/>
    <n v="741.23"/>
    <n v="0"/>
    <n v="0"/>
    <n v="155"/>
    <n v="300"/>
    <n v="98410.2"/>
    <n v="63788.68"/>
    <n v="64.819175000000001"/>
    <n v="51.934006641977902"/>
    <n v="10.59"/>
    <m/>
    <m/>
    <m/>
    <s v="NL"/>
    <s v="APODACA"/>
    <s v="66613"/>
    <s v="Al corriente"/>
    <x v="0"/>
  </r>
  <r>
    <n v="161"/>
    <s v="Hipotecaria Su Casita"/>
    <s v="FIDEICOMISO 234036"/>
    <d v="2018-05-01T00:00:00"/>
    <s v="55716"/>
    <x v="1"/>
    <n v="0"/>
    <n v="63588.37"/>
    <n v="0"/>
    <n v="0"/>
    <n v="63588.37"/>
    <n v="207.89"/>
    <n v="0"/>
    <n v="0"/>
    <n v="207.89"/>
    <n v="0"/>
    <m/>
    <n v="63380.480000000003"/>
    <n v="0"/>
    <n v="503.41"/>
    <n v="0"/>
    <n v="0"/>
    <n v="503.41"/>
    <n v="0"/>
    <n v="0"/>
    <n v="0"/>
    <n v="56.54"/>
    <n v="0"/>
    <n v="0"/>
    <n v="0"/>
    <n v="0"/>
    <n v="-16.190000000000001"/>
    <n v="38.39"/>
    <n v="100.49"/>
    <n v="0"/>
    <n v="0"/>
    <n v="0"/>
    <n v="0"/>
    <n v="0"/>
    <n v="0"/>
    <n v="0"/>
    <n v="0.23"/>
    <n v="0"/>
    <n v="0.11"/>
    <n v="0"/>
    <n v="890.76"/>
    <n v="0"/>
    <n v="0"/>
    <n v="155"/>
    <n v="300"/>
    <n v="90458.1"/>
    <n v="81412.210000000006"/>
    <n v="89.999911999999995"/>
    <n v="70.066119351357301"/>
    <n v="9.5"/>
    <m/>
    <m/>
    <m/>
    <s v="CHI"/>
    <s v="JUAREZ"/>
    <s v="32674"/>
    <s v="Al corriente"/>
    <x v="0"/>
  </r>
  <r>
    <n v="162"/>
    <s v="Hipotecaria Su Casita"/>
    <s v="FIDEICOMISO 234036"/>
    <d v="2018-05-01T00:00:00"/>
    <s v="55717"/>
    <x v="0"/>
    <n v="21"/>
    <n v="78103.61"/>
    <n v="16760.22"/>
    <n v="0"/>
    <n v="94863.83"/>
    <n v="255.31"/>
    <n v="0"/>
    <n v="0"/>
    <n v="0"/>
    <n v="0"/>
    <m/>
    <n v="94863.83"/>
    <n v="64487.360000000001"/>
    <n v="618.32000000000005"/>
    <n v="0"/>
    <n v="0"/>
    <n v="0"/>
    <n v="0"/>
    <n v="0"/>
    <n v="65105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15.53"/>
    <n v="65105.68"/>
    <n v="155"/>
    <n v="300"/>
    <n v="111102.6"/>
    <n v="99992.77"/>
    <n v="90.000387000000003"/>
    <n v="85.383987385310107"/>
    <n v="9.5"/>
    <m/>
    <m/>
    <m/>
    <s v="MOR"/>
    <s v="EMILIANO ZAPATA"/>
    <s v="62760"/>
    <s v="Morosidad"/>
    <x v="0"/>
  </r>
  <r>
    <n v="163"/>
    <s v="Hipotecaria Su Casita"/>
    <s v="FIDEICOMISO 234036"/>
    <d v="2018-05-01T00:00:00"/>
    <s v="55718"/>
    <x v="0"/>
    <n v="21"/>
    <n v="67961.460000000006"/>
    <n v="8691.17"/>
    <n v="0"/>
    <n v="76652.63"/>
    <n v="222.17"/>
    <n v="0"/>
    <n v="0"/>
    <n v="0"/>
    <n v="0"/>
    <m/>
    <n v="76652.63"/>
    <n v="26669.11"/>
    <n v="538.03"/>
    <n v="0"/>
    <n v="0"/>
    <n v="0"/>
    <n v="0"/>
    <n v="0"/>
    <n v="27207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13.34"/>
    <n v="27207.14"/>
    <n v="155"/>
    <n v="300"/>
    <n v="102533.1"/>
    <n v="87009.54"/>
    <n v="84.859953000000004"/>
    <n v="74.758912403471996"/>
    <n v="9.5"/>
    <m/>
    <m/>
    <m/>
    <s v="BCN"/>
    <s v="MEXICALI"/>
    <s v="21323"/>
    <s v="Proceso judicial"/>
    <x v="0"/>
  </r>
  <r>
    <n v="164"/>
    <s v="Hipotecaria Su Casita"/>
    <s v="FIDEICOMISO 234036"/>
    <d v="2018-05-01T00:00:00"/>
    <s v="55719"/>
    <x v="1"/>
    <n v="0"/>
    <n v="31814.83"/>
    <n v="0"/>
    <n v="0"/>
    <n v="31814.83"/>
    <n v="767.26"/>
    <n v="0"/>
    <n v="0"/>
    <n v="767.26"/>
    <n v="0"/>
    <m/>
    <n v="31047.57"/>
    <n v="0"/>
    <n v="251.87"/>
    <n v="0"/>
    <n v="0"/>
    <n v="251.87"/>
    <n v="0"/>
    <n v="0"/>
    <n v="0"/>
    <n v="60.81"/>
    <n v="0"/>
    <n v="0"/>
    <n v="0"/>
    <n v="0"/>
    <n v="-15.37"/>
    <n v="37.47"/>
    <n v="120.62"/>
    <n v="0"/>
    <n v="0"/>
    <n v="0"/>
    <n v="0"/>
    <n v="0"/>
    <n v="0"/>
    <n v="0"/>
    <n v="6.23"/>
    <n v="0"/>
    <n v="0.64"/>
    <n v="0"/>
    <n v="1228.8900000000001"/>
    <n v="0"/>
    <n v="0"/>
    <n v="35"/>
    <n v="180"/>
    <n v="109524.9"/>
    <n v="97596.73"/>
    <n v="89.109171000000003"/>
    <n v="28.347499186340301"/>
    <n v="9.5"/>
    <m/>
    <m/>
    <m/>
    <s v="EM"/>
    <s v="TULTITLAN"/>
    <s v="54900"/>
    <s v="Al corriente"/>
    <x v="0"/>
  </r>
  <r>
    <n v="165"/>
    <s v="Hipotecaria Su Casita"/>
    <s v="FIDEICOMISO 234036"/>
    <d v="2018-05-01T00:00:00"/>
    <s v="55722"/>
    <x v="0"/>
    <n v="21"/>
    <n v="98352.78"/>
    <n v="19170.400000000001"/>
    <n v="0"/>
    <n v="117523.18"/>
    <n v="321.51"/>
    <n v="0"/>
    <n v="0"/>
    <n v="0"/>
    <n v="0"/>
    <m/>
    <n v="117523.18"/>
    <n v="69355.69"/>
    <n v="778.63"/>
    <n v="0"/>
    <n v="0"/>
    <n v="0"/>
    <n v="0"/>
    <n v="0"/>
    <n v="70134.32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491.91"/>
    <n v="70134.320000000007"/>
    <n v="155"/>
    <n v="300"/>
    <n v="141530.4"/>
    <n v="125918.05"/>
    <n v="88.968907000000002"/>
    <n v="83.037411012672607"/>
    <n v="9.5"/>
    <m/>
    <m/>
    <m/>
    <s v="BCN"/>
    <s v="MEXICALI"/>
    <s v="21000"/>
    <s v="Proceso judicial"/>
    <x v="0"/>
  </r>
  <r>
    <n v="166"/>
    <s v="Hipotecaria Su Casita"/>
    <s v="FIDEICOMISO 234036"/>
    <d v="2018-05-01T00:00:00"/>
    <s v="55723"/>
    <x v="0"/>
    <n v="21"/>
    <n v="63016.15"/>
    <n v="12918.47"/>
    <n v="0"/>
    <n v="75934.62"/>
    <n v="206.01"/>
    <n v="0"/>
    <n v="0"/>
    <n v="0"/>
    <n v="0"/>
    <m/>
    <n v="75934.62"/>
    <n v="48406.95"/>
    <n v="498.88"/>
    <n v="0"/>
    <n v="0"/>
    <n v="0"/>
    <n v="0"/>
    <n v="0"/>
    <n v="48905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24.48"/>
    <n v="48905.83"/>
    <n v="155"/>
    <n v="300"/>
    <n v="89642.7"/>
    <n v="80678.77"/>
    <n v="90.000378999999995"/>
    <n v="84.708090854892603"/>
    <n v="9.5"/>
    <m/>
    <m/>
    <m/>
    <s v="GTO"/>
    <s v="LEON"/>
    <s v="37358"/>
    <s v="Morosidad"/>
    <x v="0"/>
  </r>
  <r>
    <n v="167"/>
    <s v="Hipotecaria Su Casita"/>
    <s v="FIDEICOMISO 234036"/>
    <d v="2018-05-01T00:00:00"/>
    <s v="55724"/>
    <x v="0"/>
    <n v="21"/>
    <n v="147013.01999999999"/>
    <n v="34576.97"/>
    <n v="0"/>
    <n v="181589.99"/>
    <n v="484.31"/>
    <n v="0"/>
    <n v="0"/>
    <n v="0"/>
    <n v="0"/>
    <m/>
    <n v="181589.99"/>
    <n v="137193.56"/>
    <n v="1151.5999999999999"/>
    <n v="0"/>
    <n v="0"/>
    <n v="0"/>
    <n v="0"/>
    <n v="0"/>
    <n v="138345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061.279999999999"/>
    <n v="138345.16"/>
    <n v="155"/>
    <n v="300"/>
    <n v="209709.6"/>
    <n v="188739.42"/>
    <n v="90.000371999999999"/>
    <n v="86.591167078272704"/>
    <n v="9.4"/>
    <m/>
    <m/>
    <m/>
    <s v="JAL"/>
    <s v="TLAQUEPAQUE"/>
    <s v="45601"/>
    <s v="Proceso judicial"/>
    <x v="0"/>
  </r>
  <r>
    <n v="168"/>
    <s v="Hipotecaria Su Casita"/>
    <s v="FIDEICOMISO 234036"/>
    <d v="2018-05-01T00:00:00"/>
    <s v="55726"/>
    <x v="0"/>
    <n v="21"/>
    <n v="71865.52"/>
    <n v="16606.21"/>
    <n v="0"/>
    <n v="88471.73"/>
    <n v="234.92"/>
    <n v="0"/>
    <n v="0"/>
    <n v="0"/>
    <n v="0"/>
    <m/>
    <n v="88471.73"/>
    <n v="66472.12"/>
    <n v="568.94000000000005"/>
    <n v="0"/>
    <n v="0"/>
    <n v="0"/>
    <n v="0"/>
    <n v="0"/>
    <n v="67041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41.13"/>
    <n v="67041.06"/>
    <n v="155"/>
    <n v="300"/>
    <n v="104846.39999999999"/>
    <n v="92007"/>
    <n v="87.754086000000001"/>
    <n v="84.382229645448504"/>
    <n v="9.5"/>
    <m/>
    <m/>
    <m/>
    <s v="BCN"/>
    <s v="TIJUANA"/>
    <s v="22245"/>
    <s v="Proceso judicial"/>
    <x v="0"/>
  </r>
  <r>
    <n v="169"/>
    <s v="Hipotecaria Su Casita"/>
    <s v="FIDEICOMISO 234036"/>
    <d v="2018-05-01T00:00:00"/>
    <s v="55728"/>
    <x v="0"/>
    <n v="21"/>
    <n v="62934"/>
    <n v="14984.43"/>
    <n v="0"/>
    <n v="77918.429999999993"/>
    <n v="205.72"/>
    <n v="0"/>
    <n v="0"/>
    <n v="0"/>
    <n v="0"/>
    <m/>
    <n v="77918.429999999993"/>
    <n v="61746.13"/>
    <n v="498.23"/>
    <n v="0"/>
    <n v="0"/>
    <n v="0"/>
    <n v="0"/>
    <n v="0"/>
    <n v="62244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90.15"/>
    <n v="62244.36"/>
    <n v="155"/>
    <n v="300"/>
    <n v="89524.2"/>
    <n v="80571.78"/>
    <n v="90"/>
    <n v="87.036164523112205"/>
    <n v="9.5"/>
    <m/>
    <m/>
    <m/>
    <s v="GTO"/>
    <s v="LEON"/>
    <s v="37358"/>
    <s v="Proceso judicial"/>
    <x v="0"/>
  </r>
  <r>
    <n v="170"/>
    <s v="Hipotecaria Su Casita"/>
    <s v="FIDEICOMISO 234036"/>
    <d v="2018-05-01T00:00:00"/>
    <s v="55733"/>
    <x v="0"/>
    <n v="21"/>
    <n v="67500.399999999994"/>
    <n v="13158.24"/>
    <n v="0"/>
    <n v="80658.64"/>
    <n v="220.68"/>
    <n v="0"/>
    <n v="0"/>
    <n v="0"/>
    <n v="0"/>
    <m/>
    <n v="80658.64"/>
    <n v="48001.62"/>
    <n v="534.38"/>
    <n v="0"/>
    <n v="0"/>
    <n v="0"/>
    <n v="0"/>
    <n v="0"/>
    <n v="485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78.92"/>
    <n v="48536"/>
    <n v="155"/>
    <n v="300"/>
    <n v="96022.5"/>
    <n v="86420.74"/>
    <n v="90.000510000000006"/>
    <n v="83.999728952869404"/>
    <n v="9.5"/>
    <m/>
    <m/>
    <m/>
    <s v="QR"/>
    <s v="BENITO JUAREZ"/>
    <s v="77536"/>
    <s v="Proceso judicial"/>
    <x v="0"/>
  </r>
  <r>
    <n v="171"/>
    <s v="Hipotecaria Su Casita"/>
    <s v="FIDEICOMISO 234036"/>
    <d v="2018-05-01T00:00:00"/>
    <s v="55734"/>
    <x v="0"/>
    <n v="21"/>
    <n v="82669.27"/>
    <n v="16606.919999999998"/>
    <n v="0"/>
    <n v="99276.19"/>
    <n v="270.24"/>
    <n v="0"/>
    <n v="0"/>
    <n v="0"/>
    <n v="0"/>
    <m/>
    <n v="99276.19"/>
    <n v="61140.81"/>
    <n v="654.47"/>
    <n v="0"/>
    <n v="0"/>
    <n v="0"/>
    <n v="0"/>
    <n v="0"/>
    <n v="61795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77.16"/>
    <n v="61795.28"/>
    <n v="155"/>
    <n v="300"/>
    <n v="117599.1"/>
    <n v="105838.96"/>
    <n v="89.999803999999997"/>
    <n v="84.419174582467207"/>
    <n v="9.5"/>
    <m/>
    <m/>
    <m/>
    <s v="BCN"/>
    <s v="TIJUANA"/>
    <s v="22563"/>
    <s v="Proceso judicial"/>
    <x v="0"/>
  </r>
  <r>
    <n v="172"/>
    <s v="Hipotecaria Su Casita"/>
    <s v="FIDEICOMISO 234036"/>
    <d v="2018-05-01T00:00:00"/>
    <s v="55737"/>
    <x v="0"/>
    <n v="21"/>
    <n v="95017.81"/>
    <n v="13605.52"/>
    <n v="0"/>
    <n v="108623.33"/>
    <n v="310.62"/>
    <n v="0"/>
    <n v="0"/>
    <n v="0"/>
    <n v="0"/>
    <m/>
    <n v="108623.33"/>
    <n v="43787.839999999997"/>
    <n v="752.22"/>
    <n v="0"/>
    <n v="0"/>
    <n v="0"/>
    <n v="0"/>
    <n v="0"/>
    <n v="44540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16.14"/>
    <n v="44540.06"/>
    <n v="155"/>
    <n v="300"/>
    <n v="138237.29999999999"/>
    <n v="121648.73"/>
    <n v="87.999932000000001"/>
    <n v="78.577438939260304"/>
    <n v="9.5"/>
    <m/>
    <m/>
    <m/>
    <s v="BCN"/>
    <s v="TIJUANA"/>
    <s v="22117"/>
    <s v="Morosidad"/>
    <x v="0"/>
  </r>
  <r>
    <n v="173"/>
    <s v="Hipotecaria Su Casita"/>
    <s v="FIDEICOMISO 234036"/>
    <d v="2018-05-01T00:00:00"/>
    <s v="55741"/>
    <x v="0"/>
    <n v="21"/>
    <n v="47297.79"/>
    <n v="11321.92"/>
    <n v="0"/>
    <n v="58619.71"/>
    <n v="153.43"/>
    <n v="0"/>
    <n v="0"/>
    <n v="0"/>
    <n v="0"/>
    <m/>
    <n v="58619.71"/>
    <n v="48214.98"/>
    <n v="378.38"/>
    <n v="0"/>
    <n v="0"/>
    <n v="0"/>
    <n v="0"/>
    <n v="0"/>
    <n v="48593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75.35"/>
    <n v="48593.36"/>
    <n v="155"/>
    <n v="300"/>
    <n v="68046.600000000006"/>
    <n v="60387.98"/>
    <n v="88.745035999999999"/>
    <n v="86.1464197719407"/>
    <n v="9.6"/>
    <m/>
    <m/>
    <m/>
    <s v="EM"/>
    <s v="TECAMAC"/>
    <s v="55765"/>
    <s v="Proceso judicial"/>
    <x v="0"/>
  </r>
  <r>
    <n v="174"/>
    <s v="Hipotecaria Su Casita"/>
    <s v="FIDEICOMISO 234036"/>
    <d v="2018-05-01T00:00:00"/>
    <s v="55743"/>
    <x v="0"/>
    <n v="21"/>
    <n v="45121.1"/>
    <n v="10558.4"/>
    <n v="0"/>
    <n v="55679.5"/>
    <n v="146.37"/>
    <n v="0"/>
    <n v="0"/>
    <n v="0"/>
    <n v="0"/>
    <m/>
    <n v="55679.5"/>
    <n v="44050.04"/>
    <n v="360.97"/>
    <n v="0"/>
    <n v="0"/>
    <n v="0"/>
    <n v="0"/>
    <n v="0"/>
    <n v="44411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04.77"/>
    <n v="44411.01"/>
    <n v="155"/>
    <n v="300"/>
    <n v="65606.399999999994"/>
    <n v="57609.18"/>
    <n v="87.810305"/>
    <n v="84.869006593176593"/>
    <n v="9.6"/>
    <m/>
    <m/>
    <m/>
    <s v="COA"/>
    <s v="TORREON"/>
    <s v="27087"/>
    <s v="Proceso judicial"/>
    <x v="0"/>
  </r>
  <r>
    <n v="175"/>
    <s v="Hipotecaria Su Casita"/>
    <s v="FIDEICOMISO 234036"/>
    <d v="2018-05-01T00:00:00"/>
    <s v="55744"/>
    <x v="0"/>
    <n v="21"/>
    <n v="62413.5"/>
    <n v="6522.18"/>
    <n v="0"/>
    <n v="68935.679999999993"/>
    <n v="204.04"/>
    <n v="0"/>
    <n v="0"/>
    <n v="0"/>
    <n v="0"/>
    <m/>
    <n v="68935.679999999993"/>
    <n v="19309.37"/>
    <n v="494.11"/>
    <n v="0"/>
    <n v="0"/>
    <n v="0"/>
    <n v="0"/>
    <n v="0"/>
    <n v="19803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26.22"/>
    <n v="19803.48"/>
    <n v="155"/>
    <n v="300"/>
    <n v="90819"/>
    <n v="79907.33"/>
    <n v="87.985256000000007"/>
    <n v="75.904468993446301"/>
    <n v="9.5"/>
    <m/>
    <m/>
    <m/>
    <s v="EM"/>
    <s v="TECAMAC"/>
    <s v="55765"/>
    <s v="Morosidad"/>
    <x v="0"/>
  </r>
  <r>
    <n v="176"/>
    <s v="Hipotecaria Su Casita"/>
    <s v="FIDEICOMISO 234036"/>
    <d v="2018-05-01T00:00:00"/>
    <s v="55749"/>
    <x v="0"/>
    <n v="21"/>
    <n v="18275.32"/>
    <n v="27109.81"/>
    <n v="0"/>
    <n v="45385.13"/>
    <n v="440.12"/>
    <n v="0"/>
    <n v="0"/>
    <n v="0"/>
    <n v="0"/>
    <m/>
    <n v="45385.13"/>
    <n v="22769.4"/>
    <n v="146.19999999999999"/>
    <n v="0"/>
    <n v="0"/>
    <n v="0"/>
    <n v="0"/>
    <n v="0"/>
    <n v="22915.5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549.93"/>
    <n v="22915.599999999999"/>
    <n v="35"/>
    <n v="180"/>
    <n v="65606.399999999994"/>
    <n v="55825.33"/>
    <n v="85.091286999999994"/>
    <n v="69.177900468520505"/>
    <n v="9.6"/>
    <m/>
    <m/>
    <m/>
    <s v="EM"/>
    <s v="TECAMAC"/>
    <s v="55765"/>
    <s v="Morosidad"/>
    <x v="0"/>
  </r>
  <r>
    <n v="177"/>
    <s v="Hipotecaria Su Casita"/>
    <s v="FIDEICOMISO 234036"/>
    <d v="2018-05-01T00:00:00"/>
    <s v="55750"/>
    <x v="9"/>
    <n v="10"/>
    <n v="84907.94"/>
    <n v="2658.5"/>
    <n v="0"/>
    <n v="87566.44"/>
    <n v="277.56"/>
    <n v="0"/>
    <n v="0"/>
    <n v="0"/>
    <n v="0"/>
    <m/>
    <n v="87566.44"/>
    <n v="6839"/>
    <n v="672.19"/>
    <n v="0"/>
    <n v="0"/>
    <n v="0"/>
    <n v="0"/>
    <n v="0"/>
    <n v="7511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36.06"/>
    <n v="7511.19"/>
    <n v="155"/>
    <n v="300"/>
    <n v="121500"/>
    <n v="108704.96000000001"/>
    <n v="89.469103000000004"/>
    <n v="72.071144129056506"/>
    <n v="9.5"/>
    <m/>
    <m/>
    <m/>
    <s v="SIN"/>
    <s v="MAZATLAN"/>
    <s v="82128"/>
    <s v="Morosidad"/>
    <x v="0"/>
  </r>
  <r>
    <n v="178"/>
    <s v="Hipotecaria Su Casita"/>
    <s v="FIDEICOMISO 234036"/>
    <d v="2018-05-01T00:00:00"/>
    <s v="55751"/>
    <x v="0"/>
    <n v="21"/>
    <n v="146798.72"/>
    <n v="30470.83"/>
    <n v="0"/>
    <n v="177269.55"/>
    <n v="483.62"/>
    <n v="0"/>
    <n v="0"/>
    <n v="0"/>
    <n v="0"/>
    <m/>
    <n v="177269.55"/>
    <n v="111693.45"/>
    <n v="1149.92"/>
    <n v="0"/>
    <n v="0"/>
    <n v="0"/>
    <n v="0"/>
    <n v="0"/>
    <n v="112843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954.45"/>
    <n v="112843.37"/>
    <n v="155"/>
    <n v="300"/>
    <n v="209406"/>
    <n v="188465.57"/>
    <n v="90.000080999999994"/>
    <n v="84.653519785250694"/>
    <n v="9.4"/>
    <m/>
    <m/>
    <m/>
    <s v="JAL"/>
    <s v="TLAJOMULCO DE ZUNIGA"/>
    <s v="45650"/>
    <s v="Morosidad"/>
    <x v="0"/>
  </r>
  <r>
    <n v="179"/>
    <s v="Hipotecaria Su Casita"/>
    <s v="FIDEICOMISO 234036"/>
    <d v="2018-05-01T00:00:00"/>
    <s v="55752"/>
    <x v="0"/>
    <n v="21"/>
    <n v="146798.70000000001"/>
    <n v="30179.25"/>
    <n v="0"/>
    <n v="176977.95"/>
    <n v="483.62"/>
    <n v="0"/>
    <n v="0"/>
    <n v="0"/>
    <n v="0"/>
    <m/>
    <n v="176977.95"/>
    <n v="109876.64"/>
    <n v="1149.92"/>
    <n v="0"/>
    <n v="0"/>
    <n v="0"/>
    <n v="0"/>
    <n v="0"/>
    <n v="111026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662.87"/>
    <n v="111026.56"/>
    <n v="155"/>
    <n v="300"/>
    <n v="209406"/>
    <n v="188465.57"/>
    <n v="90.000080999999994"/>
    <n v="84.514268761206395"/>
    <n v="9.4"/>
    <m/>
    <m/>
    <m/>
    <s v="JAL"/>
    <s v="TLAJOMULCO DE ZUNIGA"/>
    <s v="45650"/>
    <s v="Morosidad"/>
    <x v="0"/>
  </r>
  <r>
    <n v="180"/>
    <s v="Hipotecaria Su Casita"/>
    <s v="FIDEICOMISO 234036"/>
    <d v="2018-05-01T00:00:00"/>
    <s v="55754"/>
    <x v="0"/>
    <n v="21"/>
    <n v="65000.93"/>
    <n v="13995.77"/>
    <n v="0"/>
    <n v="78996.7"/>
    <n v="210.16"/>
    <n v="0"/>
    <n v="0"/>
    <n v="0"/>
    <n v="0"/>
    <m/>
    <n v="78996.7"/>
    <n v="54855.48"/>
    <n v="514.59"/>
    <n v="0"/>
    <n v="0"/>
    <n v="0"/>
    <n v="0"/>
    <n v="0"/>
    <n v="55370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05.93"/>
    <n v="55370.07"/>
    <n v="156"/>
    <n v="300"/>
    <n v="92167.8"/>
    <n v="82951.58"/>
    <n v="90.000608"/>
    <n v="85.709651702759601"/>
    <n v="9.5"/>
    <m/>
    <m/>
    <m/>
    <s v="MICH"/>
    <s v="TARIMBARO"/>
    <s v="58891"/>
    <s v="Morosidad"/>
    <x v="0"/>
  </r>
  <r>
    <n v="181"/>
    <s v="Hipotecaria Su Casita"/>
    <s v="FIDEICOMISO 234036"/>
    <d v="2018-05-01T00:00:00"/>
    <s v="55759"/>
    <x v="0"/>
    <n v="21"/>
    <n v="10740.76"/>
    <n v="2312.0700000000002"/>
    <n v="0"/>
    <n v="13052.83"/>
    <n v="46.1"/>
    <n v="0"/>
    <n v="0"/>
    <n v="0"/>
    <n v="0"/>
    <m/>
    <n v="13052.83"/>
    <n v="6444.08"/>
    <n v="88.61"/>
    <n v="0"/>
    <n v="0"/>
    <n v="0"/>
    <n v="0"/>
    <n v="0"/>
    <n v="65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58.17"/>
    <n v="6532.69"/>
    <n v="155"/>
    <n v="300"/>
    <n v="55687.199999999997"/>
    <n v="14940.51"/>
    <n v="26.829343000000001"/>
    <n v="23.439551473858"/>
    <n v="9.9"/>
    <m/>
    <m/>
    <m/>
    <s v="VER"/>
    <s v="VERACRUZ"/>
    <s v="91880"/>
    <s v="Morosidad"/>
    <x v="0"/>
  </r>
  <r>
    <n v="182"/>
    <s v="Hipotecaria Su Casita"/>
    <s v="FIDEICOMISO 234036"/>
    <d v="2018-05-01T00:00:00"/>
    <s v="55760"/>
    <x v="0"/>
    <n v="21"/>
    <n v="47122.36"/>
    <n v="9928.36"/>
    <n v="0"/>
    <n v="57050.720000000001"/>
    <n v="152.87"/>
    <n v="0"/>
    <n v="0"/>
    <n v="0"/>
    <n v="0"/>
    <m/>
    <n v="57050.720000000001"/>
    <n v="38817.83"/>
    <n v="376.98"/>
    <n v="0"/>
    <n v="0"/>
    <n v="0"/>
    <n v="0"/>
    <n v="0"/>
    <n v="3919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81.23"/>
    <n v="39194.81"/>
    <n v="155"/>
    <n v="300"/>
    <n v="73994.399999999994"/>
    <n v="60165.01"/>
    <n v="81.310220999999999"/>
    <n v="77.1014024830897"/>
    <n v="9.6"/>
    <m/>
    <m/>
    <m/>
    <s v="QR"/>
    <s v="SOLIDARIDAD"/>
    <s v="77710"/>
    <s v="Morosidad"/>
    <x v="0"/>
  </r>
  <r>
    <n v="183"/>
    <s v="Hipotecaria Su Casita"/>
    <s v="FIDEICOMISO 234036"/>
    <d v="2018-05-01T00:00:00"/>
    <s v="55761"/>
    <x v="0"/>
    <n v="21"/>
    <n v="20208.89"/>
    <n v="3837.89"/>
    <n v="0"/>
    <n v="24046.78"/>
    <n v="64.05"/>
    <n v="0"/>
    <n v="0"/>
    <n v="0"/>
    <n v="0"/>
    <m/>
    <n v="24046.78"/>
    <n v="15316.02"/>
    <n v="166.72"/>
    <n v="0"/>
    <n v="0"/>
    <n v="0"/>
    <n v="0"/>
    <n v="0"/>
    <n v="15482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01.94"/>
    <n v="15482.74"/>
    <n v="155"/>
    <n v="300"/>
    <n v="68182.8"/>
    <n v="25594.080000000002"/>
    <n v="37.537443000000003"/>
    <n v="35.2681023730308"/>
    <n v="9.9"/>
    <m/>
    <m/>
    <m/>
    <s v="QR"/>
    <s v="SOLIDARIDAD"/>
    <s v="77710"/>
    <s v="Proceso judicial"/>
    <x v="0"/>
  </r>
  <r>
    <n v="184"/>
    <s v="Hipotecaria Su Casita"/>
    <s v="FIDEICOMISO 234036"/>
    <d v="2018-05-01T00:00:00"/>
    <s v="55762"/>
    <x v="0"/>
    <n v="21"/>
    <n v="52056.79"/>
    <n v="11669.66"/>
    <n v="0"/>
    <n v="63726.45"/>
    <n v="168.88"/>
    <n v="0"/>
    <n v="0"/>
    <n v="0"/>
    <n v="0"/>
    <m/>
    <n v="63726.45"/>
    <n v="47448.67"/>
    <n v="416.45"/>
    <n v="0"/>
    <n v="0"/>
    <n v="0"/>
    <n v="0"/>
    <n v="0"/>
    <n v="47865.12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38.54"/>
    <n v="47865.120000000003"/>
    <n v="155"/>
    <n v="300"/>
    <n v="95492.4"/>
    <n v="66464.94"/>
    <n v="69.602334999999997"/>
    <n v="66.734577978416098"/>
    <n v="9.6"/>
    <m/>
    <m/>
    <m/>
    <s v="JAL"/>
    <s v="TLAJOMULCO DE ZUNIGA"/>
    <s v="45640"/>
    <s v="Proceso judicial"/>
    <x v="0"/>
  </r>
  <r>
    <n v="185"/>
    <s v="Hipotecaria Su Casita"/>
    <s v="FIDEICOMISO 234036"/>
    <d v="2018-05-01T00:00:00"/>
    <s v="55764"/>
    <x v="1"/>
    <n v="0"/>
    <n v="4928.8500000000004"/>
    <n v="0"/>
    <n v="0"/>
    <n v="4928.8500000000004"/>
    <n v="94.61"/>
    <n v="0"/>
    <n v="0"/>
    <n v="94.61"/>
    <n v="0"/>
    <m/>
    <n v="4834.24"/>
    <n v="0"/>
    <n v="40.659999999999997"/>
    <n v="0"/>
    <n v="0"/>
    <n v="40.659999999999997"/>
    <n v="0"/>
    <n v="0"/>
    <n v="0"/>
    <n v="24.73"/>
    <n v="0"/>
    <n v="0"/>
    <n v="0"/>
    <n v="0"/>
    <n v="-3.98"/>
    <n v="8"/>
    <n v="24.27"/>
    <n v="0"/>
    <n v="0"/>
    <n v="0"/>
    <n v="0"/>
    <n v="0"/>
    <n v="0"/>
    <n v="0"/>
    <n v="7.81"/>
    <n v="0"/>
    <n v="5.22"/>
    <n v="0"/>
    <n v="196.1"/>
    <n v="0"/>
    <n v="0"/>
    <n v="155"/>
    <n v="300"/>
    <n v="55614.3"/>
    <n v="15002.09"/>
    <n v="26.975238000000001"/>
    <n v="8.6924404898997398"/>
    <n v="9.9"/>
    <m/>
    <m/>
    <m/>
    <s v="VER"/>
    <s v="VERACRUZ"/>
    <s v="91880"/>
    <s v="Al corriente"/>
    <x v="0"/>
  </r>
  <r>
    <n v="186"/>
    <s v="Hipotecaria Su Casita"/>
    <s v="FIDEICOMISO 234036"/>
    <d v="2018-05-01T00:00:00"/>
    <s v="55765"/>
    <x v="1"/>
    <n v="0"/>
    <n v="11887.21"/>
    <n v="0"/>
    <n v="0"/>
    <n v="11887.21"/>
    <n v="37.69"/>
    <n v="0"/>
    <n v="0"/>
    <n v="37.69"/>
    <n v="0"/>
    <m/>
    <n v="11849.52"/>
    <n v="0"/>
    <n v="98.07"/>
    <n v="0"/>
    <n v="0"/>
    <n v="98.07"/>
    <n v="0"/>
    <n v="0"/>
    <n v="0"/>
    <n v="24.82"/>
    <n v="0"/>
    <n v="0"/>
    <n v="0"/>
    <n v="0"/>
    <n v="-4.0199999999999996"/>
    <n v="8.0299999999999994"/>
    <n v="24.32"/>
    <n v="0"/>
    <n v="0"/>
    <n v="0"/>
    <n v="0"/>
    <n v="0"/>
    <n v="0"/>
    <n v="0"/>
    <n v="1.42"/>
    <n v="0"/>
    <n v="1.1200000000000001"/>
    <n v="0"/>
    <n v="190.33"/>
    <n v="0"/>
    <n v="0"/>
    <n v="155"/>
    <n v="300"/>
    <n v="55614.3"/>
    <n v="15056.34"/>
    <n v="27.072785"/>
    <n v="21.306606207962901"/>
    <n v="9.9"/>
    <m/>
    <m/>
    <m/>
    <s v="VER"/>
    <s v="VERACRUZ"/>
    <s v="91880"/>
    <s v="Al corriente"/>
    <x v="0"/>
  </r>
  <r>
    <n v="187"/>
    <s v="Hipotecaria Su Casita"/>
    <s v="FIDEICOMISO 234036"/>
    <d v="2018-05-01T00:00:00"/>
    <s v="55766"/>
    <x v="0"/>
    <n v="21"/>
    <n v="46560.41"/>
    <n v="8156.59"/>
    <n v="0"/>
    <n v="54717"/>
    <n v="151.03"/>
    <n v="0"/>
    <n v="0"/>
    <n v="0"/>
    <n v="0"/>
    <m/>
    <n v="54717"/>
    <n v="29012.62"/>
    <n v="372.48"/>
    <n v="0"/>
    <n v="0"/>
    <n v="0"/>
    <n v="0"/>
    <n v="0"/>
    <n v="29385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07.6200000000008"/>
    <n v="29385.1"/>
    <n v="155"/>
    <n v="300"/>
    <n v="92450.7"/>
    <n v="59445.69"/>
    <n v="64.299880999999999"/>
    <n v="59.1850576328915"/>
    <n v="9.6"/>
    <m/>
    <m/>
    <m/>
    <s v="BCN"/>
    <s v="TIJUANA"/>
    <s v="22245"/>
    <s v="Proceso judicial"/>
    <x v="0"/>
  </r>
  <r>
    <n v="188"/>
    <s v="Hipotecaria Su Casita"/>
    <s v="FIDEICOMISO 234036"/>
    <d v="2018-05-01T00:00:00"/>
    <s v="55769"/>
    <x v="0"/>
    <n v="21"/>
    <n v="49408.47"/>
    <n v="6046.33"/>
    <n v="0"/>
    <n v="55454.8"/>
    <n v="160.26"/>
    <n v="0"/>
    <n v="0"/>
    <n v="0"/>
    <n v="0"/>
    <m/>
    <n v="55454.8"/>
    <n v="18962.48"/>
    <n v="395.27"/>
    <n v="0"/>
    <n v="0"/>
    <n v="0"/>
    <n v="0"/>
    <n v="0"/>
    <n v="19357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06.59"/>
    <n v="19357.75"/>
    <n v="155"/>
    <n v="300"/>
    <n v="78683.100000000006"/>
    <n v="63081.74"/>
    <n v="80.171904999999995"/>
    <n v="70.478667160956604"/>
    <n v="9.6"/>
    <m/>
    <m/>
    <m/>
    <s v="VER"/>
    <s v="VERACRUZ"/>
    <s v="91880"/>
    <s v="Morosidad"/>
    <x v="0"/>
  </r>
  <r>
    <n v="189"/>
    <s v="Hipotecaria Su Casita"/>
    <s v="FIDEICOMISO 234036"/>
    <d v="2018-05-01T00:00:00"/>
    <s v="55770"/>
    <x v="1"/>
    <n v="0"/>
    <n v="11782.71"/>
    <n v="0"/>
    <n v="0"/>
    <n v="11782.71"/>
    <n v="37.340000000000003"/>
    <n v="0"/>
    <n v="0"/>
    <n v="37.340000000000003"/>
    <n v="0"/>
    <m/>
    <n v="11745.37"/>
    <n v="0"/>
    <n v="97.21"/>
    <n v="0"/>
    <n v="0"/>
    <n v="97.21"/>
    <n v="0"/>
    <n v="0"/>
    <n v="0"/>
    <n v="24.6"/>
    <n v="0"/>
    <n v="0"/>
    <n v="0"/>
    <n v="0"/>
    <n v="-3.86"/>
    <n v="7.96"/>
    <n v="24.19"/>
    <n v="0"/>
    <n v="0"/>
    <n v="0"/>
    <n v="0"/>
    <n v="0"/>
    <n v="0"/>
    <n v="0"/>
    <n v="2.1800000000000002"/>
    <n v="0"/>
    <n v="2.06"/>
    <n v="0"/>
    <n v="189.62"/>
    <n v="0"/>
    <n v="0"/>
    <n v="155"/>
    <n v="300"/>
    <n v="55620"/>
    <n v="14922.56"/>
    <n v="26.829485999999999"/>
    <n v="21.117170242895298"/>
    <n v="9.9"/>
    <m/>
    <m/>
    <m/>
    <s v="VER"/>
    <s v="VERACRUZ"/>
    <s v="91880"/>
    <s v="Al corriente"/>
    <x v="0"/>
  </r>
  <r>
    <n v="190"/>
    <s v="Hipotecaria Su Casita"/>
    <s v="FIDEICOMISO 234036"/>
    <d v="2018-05-01T00:00:00"/>
    <s v="55771"/>
    <x v="0"/>
    <n v="21"/>
    <n v="12857.97"/>
    <n v="2821.86"/>
    <n v="0"/>
    <n v="15679.83"/>
    <n v="40.770000000000003"/>
    <n v="0"/>
    <n v="0"/>
    <n v="0"/>
    <n v="0"/>
    <m/>
    <n v="15679.83"/>
    <n v="12303.67"/>
    <n v="106.08"/>
    <n v="0"/>
    <n v="0"/>
    <n v="0"/>
    <n v="0"/>
    <n v="0"/>
    <n v="12409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62.63"/>
    <n v="12409.75"/>
    <n v="155"/>
    <n v="300"/>
    <n v="57797.4"/>
    <n v="16286.2"/>
    <n v="28.178083999999998"/>
    <n v="27.1289537673441"/>
    <n v="9.9"/>
    <m/>
    <m/>
    <m/>
    <s v="COA"/>
    <s v="TORREON"/>
    <s v="27087"/>
    <s v="Proceso judicial"/>
    <x v="0"/>
  </r>
  <r>
    <n v="191"/>
    <s v="Hipotecaria Su Casita"/>
    <s v="FIDEICOMISO 234036"/>
    <d v="2018-05-01T00:00:00"/>
    <s v="55772"/>
    <x v="0"/>
    <n v="21"/>
    <n v="65325.95"/>
    <n v="15995.05"/>
    <n v="0"/>
    <n v="81321"/>
    <n v="213.54"/>
    <n v="0"/>
    <n v="0"/>
    <n v="0"/>
    <n v="0"/>
    <m/>
    <n v="81321"/>
    <n v="67050.19"/>
    <n v="517.16"/>
    <n v="0"/>
    <n v="157.12"/>
    <n v="0"/>
    <n v="0"/>
    <n v="0"/>
    <n v="67410.23"/>
    <n v="0"/>
    <n v="0"/>
    <n v="0"/>
    <n v="0"/>
    <n v="0"/>
    <n v="-53.17"/>
    <n v="0"/>
    <n v="0"/>
    <n v="0"/>
    <n v="0"/>
    <n v="0"/>
    <n v="0"/>
    <n v="0"/>
    <n v="0"/>
    <n v="0"/>
    <n v="0"/>
    <n v="0"/>
    <n v="0"/>
    <n v="0"/>
    <n v="103.95"/>
    <n v="16208.59"/>
    <n v="67410.23"/>
    <n v="155"/>
    <n v="300"/>
    <n v="98274"/>
    <n v="83633.679999999993"/>
    <n v="85.102549999999994"/>
    <n v="82.749252078229702"/>
    <n v="9.5"/>
    <m/>
    <m/>
    <m/>
    <s v="GTO"/>
    <s v="LEON"/>
    <s v="37358"/>
    <s v="Morosidad"/>
    <x v="0"/>
  </r>
  <r>
    <n v="192"/>
    <s v="Hipotecaria Su Casita"/>
    <s v="FIDEICOMISO 234036"/>
    <d v="2018-05-01T00:00:00"/>
    <s v="55775"/>
    <x v="1"/>
    <n v="0"/>
    <n v="58949.120000000003"/>
    <n v="0"/>
    <n v="0"/>
    <n v="58949.120000000003"/>
    <n v="412.3"/>
    <n v="0"/>
    <n v="0"/>
    <n v="412.3"/>
    <n v="0"/>
    <m/>
    <n v="58536.82"/>
    <n v="0"/>
    <n v="466.68"/>
    <n v="0"/>
    <n v="0"/>
    <n v="466.68"/>
    <n v="0"/>
    <n v="0"/>
    <n v="0"/>
    <n v="62.42"/>
    <n v="0"/>
    <n v="0"/>
    <n v="0"/>
    <n v="0"/>
    <n v="-17.28"/>
    <n v="40.950000000000003"/>
    <n v="120.85"/>
    <n v="0"/>
    <n v="0"/>
    <n v="0"/>
    <n v="0"/>
    <n v="0"/>
    <n v="0"/>
    <n v="0"/>
    <n v="22.82"/>
    <n v="0"/>
    <n v="21.57"/>
    <n v="0"/>
    <n v="1108.74"/>
    <n v="0"/>
    <n v="0"/>
    <n v="95"/>
    <n v="240"/>
    <n v="134872.79999999999"/>
    <n v="94297.96"/>
    <n v="69.916217000000003"/>
    <n v="43.401501046363499"/>
    <n v="9.5"/>
    <m/>
    <m/>
    <m/>
    <s v="EM"/>
    <s v="TULTITLAN"/>
    <s v="54900"/>
    <s v="Al corriente"/>
    <x v="0"/>
  </r>
  <r>
    <n v="193"/>
    <s v="Hipotecaria Su Casita"/>
    <s v="FIDEICOMISO 234036"/>
    <d v="2018-05-01T00:00:00"/>
    <s v="55776"/>
    <x v="10"/>
    <n v="8"/>
    <n v="44055.57"/>
    <n v="1103.23"/>
    <n v="0"/>
    <n v="45158.8"/>
    <n v="142.91999999999999"/>
    <n v="0"/>
    <n v="134.09"/>
    <n v="0"/>
    <n v="0"/>
    <m/>
    <n v="45024.71"/>
    <n v="2499.0700000000002"/>
    <n v="352.44"/>
    <n v="0"/>
    <n v="340.05"/>
    <n v="0"/>
    <n v="0"/>
    <n v="0"/>
    <n v="2511.46"/>
    <n v="0"/>
    <n v="0"/>
    <n v="0"/>
    <n v="0"/>
    <n v="0"/>
    <n v="-50.1"/>
    <n v="0"/>
    <n v="0"/>
    <n v="50.99"/>
    <n v="0"/>
    <n v="0"/>
    <n v="60.12"/>
    <n v="0"/>
    <n v="27.32"/>
    <n v="75.89"/>
    <n v="0"/>
    <n v="0"/>
    <n v="0"/>
    <n v="0"/>
    <n v="638.36"/>
    <n v="1112.06"/>
    <n v="2511.46"/>
    <n v="155"/>
    <n v="300"/>
    <n v="106272"/>
    <n v="56248.81"/>
    <n v="52.929096999999999"/>
    <n v="42.367425070625899"/>
    <n v="9.6"/>
    <m/>
    <m/>
    <m/>
    <s v="QR"/>
    <s v="BENITO JUAREZ"/>
    <s v="77536"/>
    <s v="Morosidad"/>
    <x v="0"/>
  </r>
  <r>
    <n v="194"/>
    <s v="Hipotecaria Su Casita"/>
    <s v="FIDEICOMISO 234036"/>
    <d v="2018-05-01T00:00:00"/>
    <s v="55777"/>
    <x v="1"/>
    <n v="0"/>
    <n v="47701.29"/>
    <n v="0"/>
    <n v="0"/>
    <n v="47701.29"/>
    <n v="333.63"/>
    <n v="0"/>
    <n v="0"/>
    <n v="333.63"/>
    <n v="0"/>
    <m/>
    <n v="47367.66"/>
    <n v="0"/>
    <n v="377.64"/>
    <n v="0"/>
    <n v="0"/>
    <n v="377.64"/>
    <n v="0"/>
    <n v="0"/>
    <n v="0"/>
    <n v="50.51"/>
    <n v="0"/>
    <n v="0"/>
    <n v="0"/>
    <n v="0"/>
    <n v="-14.06"/>
    <n v="33.14"/>
    <n v="97.37"/>
    <n v="0"/>
    <n v="0"/>
    <n v="0"/>
    <n v="0"/>
    <n v="0"/>
    <n v="0"/>
    <n v="0"/>
    <n v="4.05"/>
    <n v="0"/>
    <n v="10.88"/>
    <n v="0"/>
    <n v="882.28"/>
    <n v="0"/>
    <n v="0"/>
    <n v="95"/>
    <n v="240"/>
    <n v="106274.1"/>
    <n v="76305.78"/>
    <n v="71.800918999999993"/>
    <n v="44.571217526110601"/>
    <n v="9.5"/>
    <m/>
    <m/>
    <m/>
    <s v="QR"/>
    <s v="BENITO JUAREZ"/>
    <s v="77536"/>
    <s v="Al corriente"/>
    <x v="0"/>
  </r>
  <r>
    <n v="195"/>
    <s v="Hipotecaria Su Casita"/>
    <s v="FIDEICOMISO 234036"/>
    <d v="2018-05-01T00:00:00"/>
    <s v="55778"/>
    <x v="1"/>
    <n v="0"/>
    <n v="40280.5"/>
    <n v="0"/>
    <n v="0"/>
    <n v="40280.5"/>
    <n v="171.98"/>
    <n v="0"/>
    <n v="0"/>
    <n v="171.98"/>
    <n v="0"/>
    <m/>
    <n v="40108.519999999997"/>
    <n v="0"/>
    <n v="322.24"/>
    <n v="0"/>
    <n v="0"/>
    <n v="322.24"/>
    <n v="0"/>
    <n v="0"/>
    <n v="0"/>
    <n v="50.87"/>
    <n v="0"/>
    <n v="0"/>
    <n v="0"/>
    <n v="0"/>
    <n v="-12.57"/>
    <n v="27.25"/>
    <n v="79.98"/>
    <n v="0"/>
    <n v="0"/>
    <n v="0"/>
    <n v="0"/>
    <n v="0"/>
    <n v="0"/>
    <n v="0"/>
    <n v="0"/>
    <n v="0"/>
    <n v="0"/>
    <n v="6.6389999999999999E-3"/>
    <n v="639.75"/>
    <n v="0"/>
    <n v="0"/>
    <n v="155"/>
    <n v="300"/>
    <n v="134740.20000000001"/>
    <n v="56119.08"/>
    <n v="41.649842"/>
    <n v="29.767300548295498"/>
    <n v="9.6"/>
    <m/>
    <m/>
    <m/>
    <s v="BCN"/>
    <s v="TIJUANA"/>
    <s v="22520"/>
    <s v="Al corriente"/>
    <x v="0"/>
  </r>
  <r>
    <n v="196"/>
    <s v="Hipotecaria Su Casita"/>
    <s v="FIDEICOMISO 234036"/>
    <d v="2018-05-01T00:00:00"/>
    <s v="55779"/>
    <x v="1"/>
    <n v="0"/>
    <n v="28010.02"/>
    <n v="0"/>
    <n v="0"/>
    <n v="28010.02"/>
    <n v="333.74"/>
    <n v="0"/>
    <n v="0"/>
    <n v="333.74"/>
    <n v="598.41"/>
    <m/>
    <n v="27077.87"/>
    <n v="0"/>
    <n v="224.08"/>
    <n v="0"/>
    <n v="0"/>
    <n v="224.08"/>
    <n v="0"/>
    <n v="0"/>
    <n v="0"/>
    <n v="57.42"/>
    <n v="0"/>
    <n v="0"/>
    <n v="0"/>
    <n v="0"/>
    <n v="-12.94"/>
    <n v="30.76"/>
    <n v="85.63"/>
    <n v="0"/>
    <n v="0"/>
    <n v="0"/>
    <n v="0"/>
    <n v="0"/>
    <n v="0"/>
    <n v="0"/>
    <n v="0.01"/>
    <n v="0"/>
    <n v="0"/>
    <n v="0"/>
    <n v="1317.11"/>
    <n v="0"/>
    <n v="0"/>
    <n v="155"/>
    <n v="300"/>
    <n v="120749.1"/>
    <n v="63341.599999999999"/>
    <n v="52.457203"/>
    <n v="22.424904381916601"/>
    <n v="9.6"/>
    <m/>
    <m/>
    <m/>
    <s v="EM"/>
    <s v="TULTITLAN"/>
    <s v="54900"/>
    <s v="Al corriente"/>
    <x v="0"/>
  </r>
  <r>
    <n v="197"/>
    <s v="Hipotecaria Su Casita"/>
    <s v="FIDEICOMISO 234036"/>
    <d v="2018-05-01T00:00:00"/>
    <s v="55780"/>
    <x v="0"/>
    <n v="21"/>
    <n v="37796.01"/>
    <n v="7415.12"/>
    <n v="0"/>
    <n v="45211.13"/>
    <n v="122.6"/>
    <n v="0"/>
    <n v="0"/>
    <n v="0"/>
    <n v="0"/>
    <m/>
    <n v="45211.13"/>
    <n v="27540.25"/>
    <n v="302.37"/>
    <n v="0"/>
    <n v="0"/>
    <n v="0"/>
    <n v="0"/>
    <n v="0"/>
    <n v="27842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37.72"/>
    <n v="27842.62"/>
    <n v="155"/>
    <n v="300"/>
    <n v="68046.600000000006"/>
    <n v="48256.160000000003"/>
    <n v="70.916342999999998"/>
    <n v="66.441424317591597"/>
    <n v="9.6"/>
    <m/>
    <m/>
    <m/>
    <s v="QR"/>
    <s v="SOLIDARIDAD"/>
    <s v="77710"/>
    <s v="Morosidad"/>
    <x v="0"/>
  </r>
  <r>
    <n v="198"/>
    <s v="Hipotecaria Su Casita"/>
    <s v="FIDEICOMISO 234036"/>
    <d v="2018-05-01T00:00:00"/>
    <s v="55781"/>
    <x v="0"/>
    <n v="21"/>
    <n v="43250.16"/>
    <n v="10467.35"/>
    <n v="0"/>
    <n v="53717.51"/>
    <n v="140.31"/>
    <n v="0"/>
    <n v="0"/>
    <n v="0"/>
    <n v="0"/>
    <m/>
    <n v="53717.51"/>
    <n v="44278.71"/>
    <n v="346"/>
    <n v="0"/>
    <n v="0"/>
    <n v="0"/>
    <n v="0"/>
    <n v="0"/>
    <n v="44624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07.66"/>
    <n v="44624.71"/>
    <n v="155"/>
    <n v="300"/>
    <n v="102205.2"/>
    <n v="55221"/>
    <n v="54.029541000000002"/>
    <n v="52.558490591675501"/>
    <n v="9.6"/>
    <m/>
    <m/>
    <m/>
    <s v="EM"/>
    <s v="IXTAPALUCA"/>
    <s v="56535"/>
    <s v="Proceso judicial"/>
    <x v="0"/>
  </r>
  <r>
    <n v="199"/>
    <s v="Hipotecaria Su Casita"/>
    <s v="FIDEICOMISO 234036"/>
    <d v="2018-05-01T00:00:00"/>
    <s v="55783"/>
    <x v="1"/>
    <n v="0"/>
    <n v="3552.91"/>
    <n v="0"/>
    <n v="0"/>
    <n v="3552.91"/>
    <n v="388.31"/>
    <n v="0"/>
    <n v="0"/>
    <n v="388.31"/>
    <n v="940.72"/>
    <m/>
    <n v="2223.88"/>
    <n v="0"/>
    <n v="28.42"/>
    <n v="0"/>
    <n v="0"/>
    <n v="28.42"/>
    <n v="0"/>
    <n v="0"/>
    <n v="0"/>
    <n v="42.9"/>
    <n v="0"/>
    <n v="0"/>
    <n v="0"/>
    <n v="0"/>
    <n v="-10.71"/>
    <n v="22.98"/>
    <n v="68"/>
    <n v="0"/>
    <n v="0"/>
    <n v="0"/>
    <n v="0"/>
    <n v="0"/>
    <n v="0"/>
    <n v="0"/>
    <n v="930.77"/>
    <n v="0"/>
    <n v="342"/>
    <n v="0"/>
    <n v="2411.39"/>
    <n v="0"/>
    <n v="0"/>
    <n v="155"/>
    <n v="300"/>
    <n v="117387"/>
    <n v="47319.97"/>
    <n v="40.311081999999999"/>
    <n v="1.89448575386164"/>
    <n v="9.6"/>
    <m/>
    <m/>
    <m/>
    <s v="BCN"/>
    <s v="MEXICALI"/>
    <s v="21376"/>
    <s v="Al corriente"/>
    <x v="0"/>
  </r>
  <r>
    <n v="200"/>
    <s v="Hipotecaria Su Casita"/>
    <s v="FIDEICOMISO 234036"/>
    <d v="2018-05-01T00:00:00"/>
    <s v="55785"/>
    <x v="7"/>
    <n v="4"/>
    <n v="58297.54"/>
    <n v="803.27"/>
    <n v="0"/>
    <n v="59100.81"/>
    <n v="204.81"/>
    <n v="0"/>
    <n v="0"/>
    <n v="0"/>
    <n v="0"/>
    <m/>
    <n v="59100.81"/>
    <n v="1816.98"/>
    <n v="461.52"/>
    <n v="0"/>
    <n v="296.12"/>
    <n v="0"/>
    <n v="0"/>
    <n v="0"/>
    <n v="1982.38"/>
    <n v="0"/>
    <n v="0"/>
    <n v="0"/>
    <n v="0"/>
    <n v="0"/>
    <n v="-10.210000000000001"/>
    <n v="0"/>
    <n v="0"/>
    <n v="0"/>
    <n v="0"/>
    <n v="0"/>
    <n v="0"/>
    <n v="0"/>
    <n v="0"/>
    <n v="0"/>
    <n v="0"/>
    <n v="0"/>
    <n v="0"/>
    <n v="0"/>
    <n v="285.91000000000003"/>
    <n v="1008.08"/>
    <n v="1982.38"/>
    <n v="155"/>
    <n v="300"/>
    <n v="105734.7"/>
    <n v="76265.2"/>
    <n v="72.128827999999999"/>
    <n v="55.895377697176201"/>
    <n v="9.5"/>
    <m/>
    <m/>
    <m/>
    <s v="AGS"/>
    <s v="AGUASCALIENTES"/>
    <s v="20196"/>
    <s v="Morosidad"/>
    <x v="0"/>
  </r>
  <r>
    <n v="201"/>
    <s v="Hipotecaria Su Casita"/>
    <s v="FIDEICOMISO 234036"/>
    <d v="2018-05-01T00:00:00"/>
    <s v="55786"/>
    <x v="1"/>
    <n v="0"/>
    <n v="44274.77"/>
    <n v="0"/>
    <n v="0"/>
    <n v="44274.77"/>
    <n v="450.05"/>
    <n v="0"/>
    <n v="0"/>
    <n v="450.05"/>
    <n v="926.75"/>
    <m/>
    <n v="42897.97"/>
    <n v="0"/>
    <n v="350.51"/>
    <n v="0"/>
    <n v="0"/>
    <n v="350.51"/>
    <n v="0"/>
    <n v="0"/>
    <n v="0"/>
    <n v="63.63"/>
    <n v="0"/>
    <n v="0"/>
    <n v="0"/>
    <n v="0"/>
    <n v="-17.920000000000002"/>
    <n v="43.21"/>
    <n v="118.6"/>
    <n v="0"/>
    <n v="0"/>
    <n v="0"/>
    <n v="0"/>
    <n v="0"/>
    <n v="0"/>
    <n v="0"/>
    <n v="0"/>
    <n v="0"/>
    <n v="0"/>
    <n v="0"/>
    <n v="1934.83"/>
    <n v="0"/>
    <n v="0"/>
    <n v="155"/>
    <n v="300"/>
    <n v="139120.79999999999"/>
    <n v="91629.13"/>
    <n v="65.862998000000005"/>
    <n v="30.835051171107501"/>
    <n v="9.5"/>
    <m/>
    <m/>
    <m/>
    <s v="EM"/>
    <s v="TULTITLAN"/>
    <s v="54900"/>
    <s v="Al corriente"/>
    <x v="0"/>
  </r>
  <r>
    <n v="202"/>
    <s v="Hipotecaria Su Casita"/>
    <s v="FIDEICOMISO 234036"/>
    <d v="2018-05-01T00:00:00"/>
    <s v="55788"/>
    <x v="0"/>
    <n v="21"/>
    <n v="34092.36"/>
    <n v="36544.550000000003"/>
    <n v="0"/>
    <n v="70636.91"/>
    <n v="822.15"/>
    <n v="0"/>
    <n v="0"/>
    <n v="0"/>
    <n v="0"/>
    <m/>
    <n v="70636.91"/>
    <n v="23265.42"/>
    <n v="269.89999999999998"/>
    <n v="0"/>
    <n v="0"/>
    <n v="0"/>
    <n v="0"/>
    <n v="0"/>
    <n v="23535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366.699999999997"/>
    <n v="23535.32"/>
    <n v="35"/>
    <n v="180"/>
    <n v="116200.2"/>
    <n v="104580.26"/>
    <n v="90.000068999999996"/>
    <n v="60.788974649200398"/>
    <n v="9.5"/>
    <m/>
    <m/>
    <m/>
    <s v="JAL"/>
    <s v="PUERTO VALLARTA"/>
    <s v="48315"/>
    <s v="Proceso judicial"/>
    <x v="0"/>
  </r>
  <r>
    <n v="203"/>
    <s v="Hipotecaria Su Casita"/>
    <s v="FIDEICOMISO 234036"/>
    <d v="2018-05-01T00:00:00"/>
    <s v="55790"/>
    <x v="0"/>
    <n v="21"/>
    <n v="57869.48"/>
    <n v="13937.57"/>
    <n v="0"/>
    <n v="71807.05"/>
    <n v="189.18"/>
    <n v="0"/>
    <n v="0"/>
    <n v="0"/>
    <n v="0"/>
    <m/>
    <n v="71807.05"/>
    <n v="57913.84"/>
    <n v="458.13"/>
    <n v="0"/>
    <n v="0"/>
    <n v="0"/>
    <n v="0"/>
    <n v="0"/>
    <n v="58371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26.75"/>
    <n v="58371.97"/>
    <n v="155"/>
    <n v="300"/>
    <n v="98785.2"/>
    <n v="74088.710000000006"/>
    <n v="74.999808000000002"/>
    <n v="72.690089529786704"/>
    <n v="9.5"/>
    <m/>
    <m/>
    <m/>
    <s v="EM"/>
    <s v="TECAMAC"/>
    <s v="55749"/>
    <s v="Proceso judicial"/>
    <x v="0"/>
  </r>
  <r>
    <n v="204"/>
    <s v="Hipotecaria Su Casita"/>
    <s v="FIDEICOMISO 234036"/>
    <d v="2018-05-01T00:00:00"/>
    <s v="55791"/>
    <x v="0"/>
    <n v="21"/>
    <n v="53002.35"/>
    <n v="8462.5"/>
    <n v="0"/>
    <n v="61464.85"/>
    <n v="173.25"/>
    <n v="0"/>
    <n v="0"/>
    <n v="0"/>
    <n v="0"/>
    <m/>
    <n v="61464.85"/>
    <n v="28294.2"/>
    <n v="419.6"/>
    <n v="0"/>
    <n v="0"/>
    <n v="0"/>
    <n v="0"/>
    <n v="0"/>
    <n v="28713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35.75"/>
    <n v="28713.8"/>
    <n v="155"/>
    <n v="300"/>
    <n v="77074.2"/>
    <n v="67855.92"/>
    <n v="88.039732999999998"/>
    <n v="79.747632673539002"/>
    <n v="9.5"/>
    <m/>
    <m/>
    <m/>
    <s v="CHI"/>
    <s v="CHIHUAHUA"/>
    <s v="31384"/>
    <s v="Morosidad"/>
    <x v="0"/>
  </r>
  <r>
    <n v="205"/>
    <s v="Hipotecaria Su Casita"/>
    <s v="FIDEICOMISO 234036"/>
    <d v="2018-05-01T00:00:00"/>
    <s v="55793"/>
    <x v="0"/>
    <n v="21"/>
    <n v="63842.47"/>
    <n v="14569.33"/>
    <n v="0"/>
    <n v="78411.8"/>
    <n v="208.72"/>
    <n v="0"/>
    <n v="0"/>
    <n v="0"/>
    <n v="0"/>
    <m/>
    <n v="78411.8"/>
    <n v="58272.93"/>
    <n v="505.42"/>
    <n v="0"/>
    <n v="0"/>
    <n v="0"/>
    <n v="0"/>
    <n v="0"/>
    <n v="58778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78.05"/>
    <n v="58778.35"/>
    <n v="155"/>
    <n v="300"/>
    <n v="90819"/>
    <n v="81737.27"/>
    <n v="90.000186999999997"/>
    <n v="86.338541316667403"/>
    <n v="9.5"/>
    <m/>
    <m/>
    <m/>
    <s v="DGO"/>
    <s v="DURANGO"/>
    <s v="34224"/>
    <s v="Proceso judicial"/>
    <x v="0"/>
  </r>
  <r>
    <n v="206"/>
    <s v="Hipotecaria Su Casita"/>
    <s v="FIDEICOMISO 234036"/>
    <d v="2018-05-01T00:00:00"/>
    <s v="55794"/>
    <x v="1"/>
    <n v="0"/>
    <n v="53852.68"/>
    <n v="0"/>
    <n v="0"/>
    <n v="53852.68"/>
    <n v="1300.67"/>
    <n v="0"/>
    <n v="0"/>
    <n v="1300.67"/>
    <n v="0"/>
    <m/>
    <n v="52552.01"/>
    <n v="0"/>
    <n v="421.85"/>
    <n v="0"/>
    <n v="0"/>
    <n v="421.85"/>
    <n v="0"/>
    <n v="0"/>
    <n v="0"/>
    <n v="57.33"/>
    <n v="0"/>
    <n v="0"/>
    <n v="0"/>
    <n v="0"/>
    <n v="-26.97"/>
    <n v="61.76"/>
    <n v="204.79"/>
    <n v="0"/>
    <n v="0"/>
    <n v="0"/>
    <n v="0"/>
    <n v="0"/>
    <n v="0"/>
    <n v="0"/>
    <n v="0"/>
    <n v="0"/>
    <n v="0"/>
    <n v="0.28216599999999997"/>
    <n v="2019.43"/>
    <n v="0"/>
    <n v="0"/>
    <n v="35"/>
    <n v="180"/>
    <n v="184349.4"/>
    <n v="165914.45000000001"/>
    <n v="89.999994999999998"/>
    <n v="28.5067433080117"/>
    <n v="9.4"/>
    <m/>
    <m/>
    <m/>
    <s v="DGO"/>
    <s v="GOMEZ PALACIO"/>
    <s v="35059"/>
    <s v="Al corriente"/>
    <x v="0"/>
  </r>
  <r>
    <n v="207"/>
    <s v="Hipotecaria Su Casita"/>
    <s v="FIDEICOMISO 234036"/>
    <d v="2018-05-01T00:00:00"/>
    <s v="55795"/>
    <x v="1"/>
    <n v="0"/>
    <n v="21168.57"/>
    <n v="0"/>
    <n v="0"/>
    <n v="21168.57"/>
    <n v="509.73"/>
    <n v="0"/>
    <n v="0"/>
    <n v="509.73"/>
    <n v="0"/>
    <m/>
    <n v="20658.84"/>
    <n v="0"/>
    <n v="169.35"/>
    <n v="0"/>
    <n v="0"/>
    <n v="169.35"/>
    <n v="0"/>
    <n v="0"/>
    <n v="0"/>
    <n v="52.5"/>
    <n v="0"/>
    <n v="0"/>
    <n v="0"/>
    <n v="0"/>
    <n v="-9.8699999999999992"/>
    <n v="25.39"/>
    <n v="79.8"/>
    <n v="0"/>
    <n v="0"/>
    <n v="0"/>
    <n v="0"/>
    <n v="0"/>
    <n v="0"/>
    <n v="0"/>
    <n v="0.01"/>
    <n v="0"/>
    <n v="0"/>
    <n v="0"/>
    <n v="826.91"/>
    <n v="0"/>
    <n v="0"/>
    <n v="35"/>
    <n v="180"/>
    <n v="71842.2"/>
    <n v="64657.84"/>
    <n v="89.999804999999995"/>
    <n v="28.7558565446387"/>
    <n v="9.6"/>
    <m/>
    <m/>
    <m/>
    <s v="DGO"/>
    <s v="GOMEZ PALACIO"/>
    <s v="35015"/>
    <s v="Al corriente"/>
    <x v="0"/>
  </r>
  <r>
    <n v="208"/>
    <s v="Hipotecaria Su Casita"/>
    <s v="FIDEICOMISO 234036"/>
    <d v="2018-05-01T00:00:00"/>
    <s v="55796"/>
    <x v="0"/>
    <n v="21"/>
    <n v="94387.44"/>
    <n v="17230.55"/>
    <n v="0"/>
    <n v="111617.99"/>
    <n v="308.57"/>
    <n v="0"/>
    <n v="0"/>
    <n v="0"/>
    <n v="0"/>
    <m/>
    <n v="111617.99"/>
    <n v="60101.599999999999"/>
    <n v="747.23"/>
    <n v="0"/>
    <n v="0"/>
    <n v="0"/>
    <n v="0"/>
    <n v="0"/>
    <n v="60848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39.12"/>
    <n v="60848.83"/>
    <n v="155"/>
    <n v="300"/>
    <n v="150002.1"/>
    <n v="120842.56"/>
    <n v="80.560579000000004"/>
    <n v="74.410951747598006"/>
    <n v="9.5"/>
    <m/>
    <m/>
    <m/>
    <s v="BCN"/>
    <s v="PLAYAS DE ROSARITO"/>
    <s v="22713"/>
    <s v="Morosidad"/>
    <x v="0"/>
  </r>
  <r>
    <n v="209"/>
    <s v="Hipotecaria Su Casita"/>
    <s v="FIDEICOMISO 234036"/>
    <d v="2018-05-01T00:00:00"/>
    <s v="55798"/>
    <x v="1"/>
    <n v="0"/>
    <n v="76069.009999999995"/>
    <n v="0"/>
    <n v="0"/>
    <n v="76069.009999999995"/>
    <n v="248.35"/>
    <n v="0"/>
    <n v="0"/>
    <n v="248.35"/>
    <n v="0"/>
    <m/>
    <n v="75820.66"/>
    <n v="0"/>
    <n v="671.31"/>
    <n v="0"/>
    <n v="0"/>
    <n v="671.31"/>
    <n v="0"/>
    <n v="0"/>
    <n v="0"/>
    <n v="20.13"/>
    <n v="0"/>
    <n v="0"/>
    <n v="0"/>
    <n v="0"/>
    <n v="-10.24"/>
    <n v="46.99"/>
    <n v="119.42"/>
    <n v="0"/>
    <n v="0"/>
    <n v="0"/>
    <n v="0"/>
    <n v="0"/>
    <n v="0"/>
    <n v="0"/>
    <n v="10.66"/>
    <n v="0"/>
    <n v="9.49"/>
    <n v="0"/>
    <n v="1106.6199999999999"/>
    <n v="0"/>
    <n v="0"/>
    <n v="148"/>
    <n v="300"/>
    <n v="107493.3"/>
    <n v="96743.53"/>
    <n v="89.999590999999995"/>
    <n v="70.535242918571001"/>
    <n v="10.59"/>
    <m/>
    <m/>
    <m/>
    <s v="PUE"/>
    <s v="PUEBLA"/>
    <s v="72310"/>
    <s v="Al corriente"/>
    <x v="0"/>
  </r>
  <r>
    <n v="210"/>
    <s v="Hipotecaria Su Casita"/>
    <s v="FIDEICOMISO 234036"/>
    <d v="2018-05-01T00:00:00"/>
    <s v="55802"/>
    <x v="1"/>
    <n v="0"/>
    <n v="32441.279999999999"/>
    <n v="0"/>
    <n v="0"/>
    <n v="32441.279999999999"/>
    <n v="986.49"/>
    <n v="0"/>
    <n v="0"/>
    <n v="986.49"/>
    <n v="0"/>
    <m/>
    <n v="31454.79"/>
    <n v="0"/>
    <n v="286.29000000000002"/>
    <n v="0"/>
    <n v="0"/>
    <n v="286.29000000000002"/>
    <n v="0"/>
    <n v="0"/>
    <n v="0"/>
    <n v="23.76"/>
    <n v="0"/>
    <n v="0"/>
    <n v="0"/>
    <n v="0"/>
    <n v="-7.77"/>
    <n v="44.99"/>
    <n v="141.41"/>
    <n v="0"/>
    <n v="0"/>
    <n v="0"/>
    <n v="0"/>
    <n v="0"/>
    <n v="0"/>
    <n v="0"/>
    <n v="0.01"/>
    <n v="0"/>
    <n v="0.02"/>
    <n v="0"/>
    <n v="1475.18"/>
    <n v="0"/>
    <n v="0"/>
    <n v="28"/>
    <n v="180"/>
    <n v="127293.3"/>
    <n v="114563.43"/>
    <n v="89.999576000000005"/>
    <n v="24.710483643594099"/>
    <n v="10.59"/>
    <m/>
    <m/>
    <m/>
    <s v="SON"/>
    <s v="GUAYMAS"/>
    <s v="85470"/>
    <s v="Al corriente"/>
    <x v="0"/>
  </r>
  <r>
    <n v="211"/>
    <s v="Hipotecaria Su Casita"/>
    <s v="FIDEICOMISO 234036"/>
    <d v="2018-05-01T00:00:00"/>
    <s v="55803"/>
    <x v="1"/>
    <n v="2"/>
    <n v="57257.68"/>
    <n v="369.01"/>
    <n v="0"/>
    <n v="57626.69"/>
    <n v="186.95"/>
    <n v="0"/>
    <n v="369.01"/>
    <n v="186.95"/>
    <n v="0"/>
    <m/>
    <n v="57070.73"/>
    <n v="857.08"/>
    <n v="505.3"/>
    <n v="0"/>
    <n v="857.08"/>
    <n v="505.3"/>
    <n v="0"/>
    <n v="0"/>
    <n v="0"/>
    <n v="15.15"/>
    <n v="0"/>
    <n v="0"/>
    <n v="0"/>
    <n v="0"/>
    <n v="8.9700000000000006"/>
    <n v="35.369999999999997"/>
    <n v="89.94"/>
    <n v="15.15"/>
    <n v="0"/>
    <n v="0"/>
    <n v="55.89"/>
    <n v="0"/>
    <n v="35.369999999999997"/>
    <n v="89.94"/>
    <n v="9.81"/>
    <n v="0"/>
    <n v="0"/>
    <n v="0"/>
    <n v="2273.9299999999998"/>
    <n v="0"/>
    <n v="0"/>
    <n v="148"/>
    <n v="300"/>
    <n v="81190.5"/>
    <n v="72820.84"/>
    <n v="89.691331000000005"/>
    <n v="70.292374200045401"/>
    <n v="10.59"/>
    <m/>
    <m/>
    <m/>
    <s v="JAL"/>
    <s v="PUERTO VALLARTA"/>
    <s v="48290"/>
    <s v="Al corriente"/>
    <x v="0"/>
  </r>
  <r>
    <n v="212"/>
    <s v="Hipotecaria Su Casita"/>
    <s v="FIDEICOMISO 234036"/>
    <d v="2018-05-01T00:00:00"/>
    <s v="55804"/>
    <x v="11"/>
    <n v="6"/>
    <n v="74723.899999999994"/>
    <n v="1305.19"/>
    <n v="0"/>
    <n v="76029.09"/>
    <n v="241.06"/>
    <n v="0"/>
    <n v="298.33999999999997"/>
    <n v="0"/>
    <n v="0"/>
    <m/>
    <n v="75730.75"/>
    <n v="3328.46"/>
    <n v="659.44"/>
    <n v="0"/>
    <n v="669.8"/>
    <n v="0"/>
    <n v="0"/>
    <n v="0"/>
    <n v="3318.1"/>
    <n v="0"/>
    <n v="0"/>
    <n v="0"/>
    <n v="0"/>
    <n v="0"/>
    <n v="-75.13"/>
    <n v="0"/>
    <n v="0"/>
    <n v="19.71"/>
    <n v="0"/>
    <n v="0"/>
    <n v="59.57"/>
    <n v="0"/>
    <n v="46.01"/>
    <n v="118.67"/>
    <n v="0"/>
    <n v="0"/>
    <n v="0"/>
    <n v="0"/>
    <n v="1136.97"/>
    <n v="1247.9100000000001"/>
    <n v="3318.1"/>
    <n v="149"/>
    <n v="300"/>
    <n v="117015.6"/>
    <n v="94727.63"/>
    <n v="80.952993000000006"/>
    <n v="64.718507943614298"/>
    <n v="10.59"/>
    <m/>
    <m/>
    <m/>
    <s v="DF"/>
    <s v="MIGUEL HIDALGO"/>
    <s v="11260"/>
    <s v="Morosidad"/>
    <x v="0"/>
  </r>
  <r>
    <n v="213"/>
    <s v="Hipotecaria Su Casita"/>
    <s v="FIDEICOMISO 234036"/>
    <d v="2018-05-01T00:00:00"/>
    <s v="55807"/>
    <x v="0"/>
    <n v="21"/>
    <n v="59186.29"/>
    <n v="9952.82"/>
    <n v="0"/>
    <n v="69139.11"/>
    <n v="190.92"/>
    <n v="0"/>
    <n v="0"/>
    <n v="0"/>
    <n v="0"/>
    <m/>
    <n v="69139.11"/>
    <n v="39988.5"/>
    <n v="522.32000000000005"/>
    <n v="0"/>
    <n v="0"/>
    <n v="0"/>
    <n v="0"/>
    <n v="0"/>
    <n v="40510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43.74"/>
    <n v="40510.82"/>
    <n v="149"/>
    <n v="300"/>
    <n v="104207.1"/>
    <n v="75029.259999999995"/>
    <n v="72.000141999999997"/>
    <n v="66.347792018122306"/>
    <n v="10.59"/>
    <m/>
    <m/>
    <m/>
    <s v="DGO"/>
    <s v="LERDO"/>
    <s v="35150"/>
    <s v="Morosidad"/>
    <x v="0"/>
  </r>
  <r>
    <n v="214"/>
    <s v="Hipotecaria Su Casita"/>
    <s v="FIDEICOMISO 234036"/>
    <d v="2018-05-01T00:00:00"/>
    <s v="55808"/>
    <x v="1"/>
    <n v="0"/>
    <n v="31068.799999999999"/>
    <n v="0"/>
    <n v="0"/>
    <n v="31068.799999999999"/>
    <n v="909.06"/>
    <n v="0"/>
    <n v="0"/>
    <n v="909.06"/>
    <n v="0"/>
    <m/>
    <n v="30159.74"/>
    <n v="0"/>
    <n v="274.18"/>
    <n v="0"/>
    <n v="0"/>
    <n v="274.18"/>
    <n v="0"/>
    <n v="0"/>
    <n v="0"/>
    <n v="22.09"/>
    <n v="0"/>
    <n v="0"/>
    <n v="0"/>
    <n v="0"/>
    <n v="-0.41"/>
    <n v="41.82"/>
    <n v="131.44999999999999"/>
    <n v="0"/>
    <n v="0"/>
    <n v="0"/>
    <n v="0"/>
    <n v="0"/>
    <n v="0"/>
    <n v="0"/>
    <n v="0.39"/>
    <n v="0"/>
    <n v="0.11"/>
    <n v="0"/>
    <n v="1378.58"/>
    <n v="0"/>
    <n v="0"/>
    <n v="29"/>
    <n v="180"/>
    <n v="118338"/>
    <n v="106504.08"/>
    <n v="89.999898999999999"/>
    <n v="25.4860992542845"/>
    <n v="10.59"/>
    <m/>
    <m/>
    <m/>
    <s v="DF"/>
    <s v="MIGUEL HIDALGO"/>
    <s v="11400"/>
    <s v="Al corriente"/>
    <x v="0"/>
  </r>
  <r>
    <n v="215"/>
    <s v="Hipotecaria Su Casita"/>
    <s v="FIDEICOMISO 234036"/>
    <d v="2018-05-01T00:00:00"/>
    <s v="55809"/>
    <x v="12"/>
    <n v="2"/>
    <n v="57893.599999999999"/>
    <n v="823.58"/>
    <n v="1577.5"/>
    <n v="58717.18"/>
    <n v="417.25"/>
    <n v="0"/>
    <n v="823.58"/>
    <n v="417.25"/>
    <n v="57476.35"/>
    <m/>
    <n v="0"/>
    <n v="1032.74"/>
    <n v="510.91"/>
    <n v="0"/>
    <n v="1032.74"/>
    <n v="510.91"/>
    <n v="0"/>
    <n v="0"/>
    <n v="0"/>
    <n v="19.37"/>
    <n v="0"/>
    <n v="0"/>
    <n v="0"/>
    <n v="0"/>
    <n v="0.49"/>
    <n v="41.22"/>
    <n v="114.05"/>
    <n v="38.74"/>
    <n v="0"/>
    <n v="0"/>
    <n v="55.61"/>
    <n v="0"/>
    <n v="82.44"/>
    <n v="219.63"/>
    <n v="0"/>
    <n v="0"/>
    <n v="0"/>
    <n v="0"/>
    <n v="60832.38"/>
    <n v="0"/>
    <n v="0"/>
    <n v="90"/>
    <n v="240"/>
    <n v="102673.2"/>
    <n v="92406"/>
    <n v="90.000117000000003"/>
    <n v="0"/>
    <n v="10.59"/>
    <m/>
    <m/>
    <m/>
    <s v="QR"/>
    <s v="BENITO JUAREZ"/>
    <s v="77534"/>
    <s v="Al corriente"/>
    <x v="0"/>
  </r>
  <r>
    <n v="216"/>
    <s v="Hipotecaria Su Casita"/>
    <s v="FIDEICOMISO 234036"/>
    <d v="2018-05-01T00:00:00"/>
    <s v="55820"/>
    <x v="0"/>
    <n v="21"/>
    <n v="124438.61"/>
    <n v="22118.21"/>
    <n v="0"/>
    <n v="146556.82"/>
    <n v="396.63"/>
    <n v="0"/>
    <n v="0"/>
    <n v="0"/>
    <n v="0"/>
    <m/>
    <n v="146556.82"/>
    <n v="93003.89"/>
    <n v="1098.17"/>
    <n v="0"/>
    <n v="0"/>
    <n v="0"/>
    <n v="0"/>
    <n v="0"/>
    <n v="94102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514.84"/>
    <n v="94102.06"/>
    <n v="150"/>
    <n v="300"/>
    <n v="183036.9"/>
    <n v="157245.48000000001"/>
    <n v="85.909169000000006"/>
    <n v="80.069548692163295"/>
    <n v="10.59"/>
    <m/>
    <m/>
    <m/>
    <s v="COA"/>
    <s v="TORREON"/>
    <s v="27277"/>
    <s v="Proceso judicial"/>
    <x v="0"/>
  </r>
  <r>
    <n v="217"/>
    <s v="Hipotecaria Su Casita"/>
    <s v="FIDEICOMISO 234036"/>
    <d v="2018-05-01T00:00:00"/>
    <s v="55821"/>
    <x v="0"/>
    <n v="21"/>
    <n v="61362.23"/>
    <n v="9418.59"/>
    <n v="0"/>
    <n v="70780.820000000007"/>
    <n v="193.25"/>
    <n v="0"/>
    <n v="0"/>
    <n v="0"/>
    <n v="0"/>
    <m/>
    <n v="70780.820000000007"/>
    <n v="37606.69"/>
    <n v="541.52"/>
    <n v="0"/>
    <n v="0"/>
    <n v="0"/>
    <n v="0"/>
    <n v="0"/>
    <n v="38148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11.84"/>
    <n v="38148.21"/>
    <n v="151"/>
    <n v="300"/>
    <n v="101414.1"/>
    <n v="77294.399999999994"/>
    <n v="76.216621000000004"/>
    <n v="69.793865170170406"/>
    <n v="10.59"/>
    <m/>
    <m/>
    <m/>
    <s v="JAL"/>
    <s v="ZAPOPAN"/>
    <s v="45200"/>
    <s v="Morosidad"/>
    <x v="0"/>
  </r>
  <r>
    <n v="218"/>
    <s v="Hipotecaria Su Casita"/>
    <s v="FIDEICOMISO 234036"/>
    <d v="2018-05-01T00:00:00"/>
    <s v="55822"/>
    <x v="1"/>
    <n v="0"/>
    <n v="25340.31"/>
    <n v="0"/>
    <n v="0"/>
    <n v="25340.31"/>
    <n v="523.26"/>
    <n v="0"/>
    <n v="0"/>
    <n v="523.26"/>
    <n v="0"/>
    <m/>
    <n v="24817.05"/>
    <n v="0"/>
    <n v="223.63"/>
    <n v="0"/>
    <n v="0"/>
    <n v="223.63"/>
    <n v="0"/>
    <n v="0"/>
    <n v="0"/>
    <n v="16.350000000000001"/>
    <n v="0"/>
    <n v="0"/>
    <n v="0"/>
    <n v="0"/>
    <n v="4.12"/>
    <n v="38.159999999999997"/>
    <n v="96.97"/>
    <n v="0"/>
    <n v="0"/>
    <n v="0"/>
    <n v="0"/>
    <n v="0"/>
    <n v="0"/>
    <n v="0"/>
    <n v="23.84"/>
    <n v="0"/>
    <n v="23.73"/>
    <n v="0"/>
    <n v="926.33"/>
    <n v="0"/>
    <n v="0"/>
    <n v="151"/>
    <n v="300"/>
    <n v="87298.8"/>
    <n v="78568.66"/>
    <n v="89.999701999999999"/>
    <n v="28.427710292107601"/>
    <n v="10.59"/>
    <m/>
    <m/>
    <m/>
    <s v="SIN"/>
    <s v="CULIACAN"/>
    <s v="80197"/>
    <s v="Al corriente"/>
    <x v="0"/>
  </r>
  <r>
    <n v="219"/>
    <s v="Hipotecaria Su Casita"/>
    <s v="FIDEICOMISO 234036"/>
    <d v="2018-05-01T00:00:00"/>
    <s v="55828"/>
    <x v="0"/>
    <n v="21"/>
    <n v="33575.32"/>
    <n v="13991.67"/>
    <n v="0"/>
    <n v="47566.99"/>
    <n v="238.15"/>
    <n v="0"/>
    <n v="0"/>
    <n v="0"/>
    <n v="0"/>
    <m/>
    <n v="47566.99"/>
    <n v="30387.97"/>
    <n v="296.3"/>
    <n v="0"/>
    <n v="0"/>
    <n v="0"/>
    <n v="0"/>
    <n v="0"/>
    <n v="30684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29.82"/>
    <n v="30684.27"/>
    <n v="91"/>
    <n v="240"/>
    <n v="59121"/>
    <n v="53209.19"/>
    <n v="90.000490999999997"/>
    <n v="80.457012320467399"/>
    <n v="10.59"/>
    <m/>
    <m/>
    <m/>
    <s v="DGO"/>
    <s v="DURANGO"/>
    <s v="34224"/>
    <s v="Proceso judicial"/>
    <x v="0"/>
  </r>
  <r>
    <n v="220"/>
    <s v="Hipotecaria Su Casita"/>
    <s v="FIDEICOMISO 234036"/>
    <d v="2018-05-01T00:00:00"/>
    <s v="55832"/>
    <x v="0"/>
    <n v="21"/>
    <n v="158063.91"/>
    <n v="32142.400000000001"/>
    <n v="0"/>
    <n v="190206.31"/>
    <n v="497.83"/>
    <n v="0"/>
    <n v="0"/>
    <n v="0"/>
    <n v="0"/>
    <m/>
    <n v="190206.31"/>
    <n v="148903.97"/>
    <n v="1394.91"/>
    <n v="0"/>
    <n v="0"/>
    <n v="0"/>
    <n v="0"/>
    <n v="0"/>
    <n v="150298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640.23"/>
    <n v="150298.88"/>
    <n v="151"/>
    <n v="300"/>
    <n v="232428.9"/>
    <n v="199106.69"/>
    <n v="85.663482000000002"/>
    <n v="81.834190568741903"/>
    <n v="10.59"/>
    <m/>
    <m/>
    <m/>
    <s v="MOR"/>
    <s v="EMILIANO ZAPATA"/>
    <s v="62765"/>
    <s v="Morosidad"/>
    <x v="0"/>
  </r>
  <r>
    <n v="221"/>
    <s v="Hipotecaria Su Casita"/>
    <s v="FIDEICOMISO 234036"/>
    <d v="2018-05-01T00:00:00"/>
    <s v="55834"/>
    <x v="0"/>
    <n v="21"/>
    <n v="0"/>
    <n v="88678.93"/>
    <n v="0"/>
    <n v="88678.93"/>
    <n v="0"/>
    <n v="0"/>
    <n v="0"/>
    <n v="0"/>
    <n v="0"/>
    <m/>
    <n v="88678.93"/>
    <n v="32434.89"/>
    <n v="0"/>
    <n v="0"/>
    <n v="0"/>
    <n v="0"/>
    <n v="0"/>
    <n v="0"/>
    <n v="32434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678.93"/>
    <n v="32434.89"/>
    <n v="102"/>
    <n v="240"/>
    <n v="218700"/>
    <n v="161564.31"/>
    <n v="73.874855999999994"/>
    <n v="40.548207608376401"/>
    <n v="10.59"/>
    <m/>
    <m/>
    <m/>
    <s v="SON"/>
    <s v="CAJEME"/>
    <s v="85019"/>
    <s v="Morosidad"/>
    <x v="0"/>
  </r>
  <r>
    <n v="222"/>
    <s v="Hipotecaria Su Casita"/>
    <s v="FIDEICOMISO 234036"/>
    <d v="2018-05-01T00:00:00"/>
    <s v="55837"/>
    <x v="0"/>
    <n v="21"/>
    <n v="42898.39"/>
    <n v="18135.419999999998"/>
    <n v="0"/>
    <n v="61033.81"/>
    <n v="299.49"/>
    <n v="0"/>
    <n v="0"/>
    <n v="0"/>
    <n v="0"/>
    <m/>
    <n v="61033.81"/>
    <n v="40856.67"/>
    <n v="378.58"/>
    <n v="0"/>
    <n v="0"/>
    <n v="0"/>
    <n v="0"/>
    <n v="0"/>
    <n v="41235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434.91"/>
    <n v="41235.25"/>
    <n v="92"/>
    <n v="240"/>
    <n v="75009.600000000006"/>
    <n v="67508.100000000006"/>
    <n v="89.999279999999999"/>
    <n v="81.367998146249107"/>
    <n v="10.59"/>
    <m/>
    <m/>
    <m/>
    <s v="SON"/>
    <s v="NOGALES"/>
    <s v="84094"/>
    <s v="Proceso judicial"/>
    <x v="0"/>
  </r>
  <r>
    <n v="223"/>
    <s v="Hipotecaria Su Casita"/>
    <s v="FIDEICOMISO 234036"/>
    <d v="2018-05-01T00:00:00"/>
    <s v="55838"/>
    <x v="1"/>
    <n v="0"/>
    <n v="53479.96"/>
    <n v="0"/>
    <n v="0"/>
    <n v="53479.96"/>
    <n v="1355.68"/>
    <n v="0"/>
    <n v="0"/>
    <n v="1355.68"/>
    <n v="0"/>
    <m/>
    <n v="52124.28"/>
    <n v="0"/>
    <n v="471.96"/>
    <n v="0"/>
    <n v="0"/>
    <n v="471.96"/>
    <n v="0"/>
    <n v="0"/>
    <n v="0"/>
    <n v="34.11"/>
    <n v="0"/>
    <n v="0"/>
    <n v="0"/>
    <n v="0"/>
    <n v="-38.78"/>
    <n v="64.599999999999994"/>
    <n v="203.62"/>
    <n v="0"/>
    <n v="0"/>
    <n v="0"/>
    <n v="0"/>
    <n v="0"/>
    <n v="0"/>
    <n v="0"/>
    <n v="0"/>
    <n v="0"/>
    <n v="0"/>
    <n v="1.1619000000000001E-2"/>
    <n v="2091.19"/>
    <n v="0"/>
    <n v="0"/>
    <n v="33"/>
    <n v="180"/>
    <n v="186603.6"/>
    <n v="164505.85999999999"/>
    <n v="88.157923999999994"/>
    <n v="27.933158823610999"/>
    <n v="10.59"/>
    <m/>
    <m/>
    <m/>
    <s v="DF"/>
    <s v="BENITO JUAREZ"/>
    <s v="3810"/>
    <s v="Al corriente"/>
    <x v="0"/>
  </r>
  <r>
    <n v="224"/>
    <s v="Hipotecaria Su Casita"/>
    <s v="FIDEICOMISO 234036"/>
    <d v="2018-05-01T00:00:00"/>
    <s v="55839"/>
    <x v="1"/>
    <n v="0"/>
    <n v="48239.51"/>
    <n v="0"/>
    <n v="0"/>
    <n v="48239.51"/>
    <n v="148.35"/>
    <n v="0"/>
    <n v="0"/>
    <n v="148.35"/>
    <n v="0"/>
    <m/>
    <n v="48091.16"/>
    <n v="0"/>
    <n v="425.71"/>
    <n v="0"/>
    <n v="0"/>
    <n v="425.71"/>
    <n v="0"/>
    <n v="0"/>
    <n v="0"/>
    <n v="12.57"/>
    <n v="0"/>
    <n v="0"/>
    <n v="0"/>
    <n v="0"/>
    <n v="-14.63"/>
    <n v="29.33"/>
    <n v="74.53"/>
    <n v="0"/>
    <n v="0"/>
    <n v="0"/>
    <n v="0"/>
    <n v="0"/>
    <n v="0"/>
    <n v="0"/>
    <n v="1.23"/>
    <n v="0"/>
    <n v="3.22"/>
    <n v="0"/>
    <n v="677.09"/>
    <n v="0"/>
    <n v="0"/>
    <n v="153"/>
    <n v="300"/>
    <n v="67098"/>
    <n v="60388.61"/>
    <n v="90.000611000000006"/>
    <n v="71.673015552084394"/>
    <n v="10.59"/>
    <m/>
    <m/>
    <m/>
    <s v="COA"/>
    <s v="TORREON"/>
    <s v="27276"/>
    <s v="Al corriente"/>
    <x v="0"/>
  </r>
  <r>
    <n v="225"/>
    <s v="Hipotecaria Su Casita"/>
    <s v="FIDEICOMISO 234036"/>
    <d v="2018-05-01T00:00:00"/>
    <s v="55840"/>
    <x v="3"/>
    <n v="3"/>
    <n v="61769.19"/>
    <n v="559.99"/>
    <n v="0"/>
    <n v="62329.18"/>
    <n v="189.97"/>
    <n v="0"/>
    <n v="0"/>
    <n v="0"/>
    <n v="0"/>
    <m/>
    <n v="62329.18"/>
    <n v="1115.1600000000001"/>
    <n v="545.11"/>
    <n v="0"/>
    <n v="0"/>
    <n v="0"/>
    <n v="0"/>
    <n v="0"/>
    <n v="1660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9.96"/>
    <n v="1660.27"/>
    <n v="153"/>
    <n v="300"/>
    <n v="86437.2"/>
    <n v="77326.880000000005"/>
    <n v="89.460185999999993"/>
    <n v="72.109207510085497"/>
    <n v="10.59"/>
    <m/>
    <m/>
    <m/>
    <s v="OAX"/>
    <s v="SAN LORENZO CACAOTEPEC"/>
    <s v="68263"/>
    <s v="Morosidad"/>
    <x v="0"/>
  </r>
  <r>
    <n v="226"/>
    <s v="Hipotecaria Su Casita"/>
    <s v="FIDEICOMISO 234036"/>
    <d v="2018-05-01T00:00:00"/>
    <s v="55842"/>
    <x v="0"/>
    <n v="21"/>
    <n v="108788.48"/>
    <n v="13422.21"/>
    <n v="0"/>
    <n v="122210.69"/>
    <n v="338.59"/>
    <n v="0"/>
    <n v="0"/>
    <n v="0"/>
    <n v="0"/>
    <m/>
    <n v="122210.69"/>
    <n v="49313.58"/>
    <n v="960.06"/>
    <n v="0"/>
    <n v="0"/>
    <n v="0"/>
    <n v="0"/>
    <n v="0"/>
    <n v="50273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60.8"/>
    <n v="50273.64"/>
    <n v="152"/>
    <n v="300"/>
    <n v="151789.5"/>
    <n v="136611.12"/>
    <n v="90.000376000000003"/>
    <n v="80.513270451332502"/>
    <n v="10.59"/>
    <m/>
    <m/>
    <m/>
    <s v="COA"/>
    <s v="TORREON"/>
    <s v="27390"/>
    <s v="Morosidad"/>
    <x v="0"/>
  </r>
  <r>
    <n v="227"/>
    <s v="Hipotecaria Su Casita"/>
    <s v="FIDEICOMISO 234036"/>
    <d v="2018-05-01T00:00:00"/>
    <s v="55843"/>
    <x v="1"/>
    <n v="0"/>
    <n v="66666.850000000006"/>
    <n v="0"/>
    <n v="0"/>
    <n v="66666.850000000006"/>
    <n v="207.51"/>
    <n v="0"/>
    <n v="0"/>
    <n v="207.51"/>
    <n v="0"/>
    <m/>
    <n v="66459.34"/>
    <n v="0"/>
    <n v="588.33000000000004"/>
    <n v="0"/>
    <n v="0"/>
    <n v="588.33000000000004"/>
    <n v="0"/>
    <n v="0"/>
    <n v="0"/>
    <n v="17.420000000000002"/>
    <n v="0"/>
    <n v="0"/>
    <n v="0"/>
    <n v="0"/>
    <n v="-27.13"/>
    <n v="40.659999999999997"/>
    <n v="106.89"/>
    <n v="0"/>
    <n v="0"/>
    <n v="0"/>
    <n v="0"/>
    <n v="0"/>
    <n v="0"/>
    <n v="0"/>
    <n v="12.91"/>
    <n v="0"/>
    <n v="8.8000000000000007"/>
    <n v="0"/>
    <n v="946.59"/>
    <n v="0"/>
    <n v="0"/>
    <n v="152"/>
    <n v="300"/>
    <n v="117205.5"/>
    <n v="83717.89"/>
    <n v="71.428295000000006"/>
    <n v="56.7032607131558"/>
    <n v="10.59"/>
    <m/>
    <m/>
    <m/>
    <s v="DF"/>
    <s v="VENUSTIANO CARRANZA"/>
    <s v="15460"/>
    <s v="Al corriente"/>
    <x v="0"/>
  </r>
  <r>
    <n v="228"/>
    <s v="Hipotecaria Su Casita"/>
    <s v="FIDEICOMISO 234036"/>
    <d v="2018-05-01T00:00:00"/>
    <s v="55844"/>
    <x v="0"/>
    <n v="21"/>
    <n v="75348.929999999993"/>
    <n v="21529.42"/>
    <n v="0"/>
    <n v="96878.35"/>
    <n v="526.08000000000004"/>
    <n v="0"/>
    <n v="0"/>
    <n v="0"/>
    <n v="0"/>
    <m/>
    <n v="96878.35"/>
    <n v="38429.42"/>
    <n v="664.95"/>
    <n v="0"/>
    <n v="0"/>
    <n v="0"/>
    <n v="0"/>
    <n v="0"/>
    <n v="39094.37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055.5"/>
    <n v="39094.370000000003"/>
    <n v="92"/>
    <n v="240"/>
    <n v="131753.4"/>
    <n v="118577.47"/>
    <n v="89.999551999999994"/>
    <n v="73.530056751077595"/>
    <n v="10.59"/>
    <m/>
    <m/>
    <m/>
    <s v="DF"/>
    <s v="IZTAPALAPA"/>
    <s v="9440"/>
    <s v="Morosidad"/>
    <x v="0"/>
  </r>
  <r>
    <n v="229"/>
    <s v="Hipotecaria Su Casita"/>
    <s v="FIDEICOMISO 234036"/>
    <d v="2018-05-01T00:00:00"/>
    <s v="55846"/>
    <x v="0"/>
    <n v="21"/>
    <n v="58915.8"/>
    <n v="6537.34"/>
    <n v="0"/>
    <n v="65453.14"/>
    <n v="183.36"/>
    <n v="0"/>
    <n v="0"/>
    <n v="0"/>
    <n v="0"/>
    <m/>
    <n v="65453.14"/>
    <n v="23348.31"/>
    <n v="519.92999999999995"/>
    <n v="0"/>
    <n v="0"/>
    <n v="0"/>
    <n v="0"/>
    <n v="0"/>
    <n v="23868.24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20.7"/>
    <n v="23868.240000000002"/>
    <n v="152"/>
    <n v="300"/>
    <n v="82202.399999999994"/>
    <n v="73982.66"/>
    <n v="90.000608"/>
    <n v="79.624365973177007"/>
    <n v="10.59"/>
    <m/>
    <m/>
    <m/>
    <s v="QRO"/>
    <s v="QUERETARO"/>
    <s v="76114"/>
    <s v="Morosidad"/>
    <x v="0"/>
  </r>
  <r>
    <n v="230"/>
    <s v="Hipotecaria Su Casita"/>
    <s v="FIDEICOMISO 234036"/>
    <d v="2018-05-01T00:00:00"/>
    <s v="55847"/>
    <x v="0"/>
    <n v="21"/>
    <n v="77197.710000000006"/>
    <n v="14151.63"/>
    <n v="0"/>
    <n v="91349.34"/>
    <n v="240.28"/>
    <n v="0"/>
    <n v="0"/>
    <n v="0"/>
    <n v="0"/>
    <m/>
    <n v="91349.34"/>
    <n v="62392.18"/>
    <n v="681.27"/>
    <n v="0"/>
    <n v="0"/>
    <n v="0"/>
    <n v="0"/>
    <n v="0"/>
    <n v="63073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91.91"/>
    <n v="63073.45"/>
    <n v="152"/>
    <n v="300"/>
    <n v="107713.2"/>
    <n v="96941.94"/>
    <n v="90.000056000000001"/>
    <n v="84.807934682997299"/>
    <n v="10.59"/>
    <m/>
    <m/>
    <m/>
    <s v="QRO"/>
    <s v="CORREGIDORA"/>
    <s v="76921"/>
    <s v="Morosidad"/>
    <x v="0"/>
  </r>
  <r>
    <n v="231"/>
    <s v="Hipotecaria Su Casita"/>
    <s v="FIDEICOMISO 234036"/>
    <d v="2018-05-01T00:00:00"/>
    <s v="55849"/>
    <x v="0"/>
    <n v="21"/>
    <n v="121464.26"/>
    <n v="26256.240000000002"/>
    <n v="0"/>
    <n v="147720.5"/>
    <n v="447.55"/>
    <n v="0"/>
    <n v="0"/>
    <n v="0"/>
    <n v="0"/>
    <m/>
    <n v="147720.5"/>
    <n v="98867.82"/>
    <n v="1071.92"/>
    <n v="0"/>
    <n v="94.74"/>
    <n v="0"/>
    <n v="0"/>
    <n v="0"/>
    <n v="99845"/>
    <n v="0"/>
    <n v="0"/>
    <n v="0"/>
    <n v="0"/>
    <n v="0"/>
    <n v="-23.89"/>
    <n v="0"/>
    <n v="0"/>
    <n v="0"/>
    <n v="0"/>
    <n v="0"/>
    <n v="0"/>
    <n v="0"/>
    <n v="0"/>
    <n v="0"/>
    <n v="0"/>
    <n v="0"/>
    <n v="0"/>
    <n v="0"/>
    <n v="70.849999999999994"/>
    <n v="26703.79"/>
    <n v="99845"/>
    <n v="153"/>
    <n v="300"/>
    <n v="177600.9"/>
    <n v="159840.76"/>
    <n v="89.999972"/>
    <n v="83.175535850968203"/>
    <n v="10.59"/>
    <m/>
    <m/>
    <m/>
    <s v="HGO"/>
    <s v="PACHUCA DE SOTO"/>
    <s v="42111"/>
    <s v="Proceso judicial"/>
    <x v="0"/>
  </r>
  <r>
    <n v="232"/>
    <s v="Hipotecaria Su Casita"/>
    <s v="FIDEICOMISO 234036"/>
    <d v="2018-05-01T00:00:00"/>
    <s v="55851"/>
    <x v="0"/>
    <n v="21"/>
    <n v="33933.699999999997"/>
    <n v="6478.53"/>
    <n v="0"/>
    <n v="40412.230000000003"/>
    <n v="103.13"/>
    <n v="0"/>
    <n v="0"/>
    <n v="0"/>
    <n v="0"/>
    <m/>
    <n v="40412.230000000003"/>
    <n v="30455.96"/>
    <n v="299.45999999999998"/>
    <n v="0"/>
    <n v="0"/>
    <n v="0"/>
    <n v="0"/>
    <n v="0"/>
    <n v="30755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81.66"/>
    <n v="30755.42"/>
    <n v="154"/>
    <n v="300"/>
    <n v="49625.4"/>
    <n v="42350.76"/>
    <n v="85.340894000000006"/>
    <n v="81.434567803118995"/>
    <n v="10.59"/>
    <m/>
    <m/>
    <m/>
    <s v="NL"/>
    <s v="GENERAL ESCOBEDO"/>
    <s v="66060"/>
    <s v="Proceso judicial"/>
    <x v="0"/>
  </r>
  <r>
    <n v="233"/>
    <s v="Hipotecaria Su Casita"/>
    <s v="FIDEICOMISO 234036"/>
    <d v="2018-05-01T00:00:00"/>
    <s v="55855"/>
    <x v="2"/>
    <n v="0"/>
    <n v="61434.78"/>
    <n v="0"/>
    <n v="0"/>
    <n v="61434.78"/>
    <n v="415.71"/>
    <n v="0"/>
    <n v="0"/>
    <n v="413.37"/>
    <n v="0"/>
    <m/>
    <n v="61021.41"/>
    <n v="0"/>
    <n v="542.16"/>
    <n v="0"/>
    <n v="0"/>
    <n v="542.16"/>
    <n v="0"/>
    <n v="0"/>
    <n v="0"/>
    <n v="19.98"/>
    <n v="0"/>
    <n v="0"/>
    <n v="0"/>
    <n v="0"/>
    <n v="-18.559999999999999"/>
    <n v="42.54"/>
    <n v="117.71"/>
    <n v="0"/>
    <n v="0"/>
    <n v="0"/>
    <n v="0"/>
    <n v="0"/>
    <n v="0"/>
    <n v="0"/>
    <n v="0"/>
    <n v="0"/>
    <n v="0.15"/>
    <n v="0"/>
    <n v="1117.2"/>
    <n v="2.34"/>
    <n v="0"/>
    <n v="94"/>
    <n v="240"/>
    <n v="105960.9"/>
    <n v="95364.73"/>
    <n v="89.999925000000005"/>
    <n v="57.588610835413199"/>
    <n v="10.59"/>
    <m/>
    <m/>
    <m/>
    <s v="QR"/>
    <s v="BENITO JUAREZ"/>
    <s v="77536"/>
    <s v="Morosidad"/>
    <x v="0"/>
  </r>
  <r>
    <n v="234"/>
    <s v="Hipotecaria Su Casita"/>
    <s v="FIDEICOMISO 234036"/>
    <d v="2018-05-01T00:00:00"/>
    <s v="55856"/>
    <x v="0"/>
    <n v="21"/>
    <n v="214477.72"/>
    <n v="36015.129999999997"/>
    <n v="0"/>
    <n v="250492.85"/>
    <n v="691.87"/>
    <n v="0"/>
    <n v="0"/>
    <n v="0"/>
    <n v="0"/>
    <m/>
    <n v="250492.85"/>
    <n v="144909.66"/>
    <n v="1892.77"/>
    <n v="0"/>
    <n v="0"/>
    <n v="0"/>
    <n v="0"/>
    <n v="0"/>
    <n v="146802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707"/>
    <n v="146802.43"/>
    <n v="149"/>
    <n v="300"/>
    <n v="319870.8"/>
    <n v="271890.68"/>
    <n v="85.000156000000004"/>
    <n v="78.3106332548236"/>
    <n v="10.59"/>
    <m/>
    <m/>
    <m/>
    <s v="BCN"/>
    <s v="TIJUANA"/>
    <s v="22000"/>
    <s v="Morosidad"/>
    <x v="0"/>
  </r>
  <r>
    <n v="235"/>
    <s v="Hipotecaria Su Casita"/>
    <s v="FIDEICOMISO 234036"/>
    <d v="2018-05-01T00:00:00"/>
    <s v="55857"/>
    <x v="0"/>
    <n v="21"/>
    <n v="60992.28"/>
    <n v="79384.990000000005"/>
    <n v="0"/>
    <n v="140377.26999999999"/>
    <n v="2145.19"/>
    <n v="0"/>
    <n v="0"/>
    <n v="0"/>
    <n v="0"/>
    <m/>
    <n v="140377.26999999999"/>
    <n v="41370.26"/>
    <n v="538.26"/>
    <n v="0"/>
    <n v="0"/>
    <n v="0"/>
    <n v="0"/>
    <n v="0"/>
    <n v="41908.51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530.179999999993"/>
    <n v="41908.519999999997"/>
    <n v="91"/>
    <n v="240"/>
    <n v="297457.5"/>
    <n v="267160.59000000003"/>
    <n v="89.814710000000005"/>
    <n v="47.192378919516898"/>
    <n v="10.59"/>
    <m/>
    <m/>
    <m/>
    <s v="QRO"/>
    <s v="CORREGIDORA"/>
    <s v="76900"/>
    <s v="Morosidad"/>
    <x v="0"/>
  </r>
  <r>
    <n v="236"/>
    <s v="Hipotecaria Su Casita"/>
    <s v="FIDEICOMISO 234036"/>
    <d v="2018-05-01T00:00:00"/>
    <s v="55858"/>
    <x v="0"/>
    <n v="21"/>
    <n v="148045.9"/>
    <n v="50760.74"/>
    <n v="0"/>
    <n v="198806.64"/>
    <n v="879.76"/>
    <n v="0"/>
    <n v="0"/>
    <n v="0"/>
    <n v="0"/>
    <m/>
    <n v="198806.64"/>
    <n v="126327.13"/>
    <n v="1306.51"/>
    <n v="0"/>
    <n v="0"/>
    <n v="0"/>
    <n v="0"/>
    <n v="0"/>
    <n v="127633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640.5"/>
    <n v="127633.64"/>
    <n v="151"/>
    <n v="300"/>
    <n v="255537.6"/>
    <n v="229984.32"/>
    <n v="90.000187999999994"/>
    <n v="77.799368998931399"/>
    <n v="10.59"/>
    <m/>
    <m/>
    <m/>
    <s v="CHI"/>
    <s v="CHIHUAHUA"/>
    <s v="31125"/>
    <s v="Proceso judicial"/>
    <x v="0"/>
  </r>
  <r>
    <n v="237"/>
    <s v="Hipotecaria Su Casita"/>
    <s v="FIDEICOMISO 234036"/>
    <d v="2018-05-01T00:00:00"/>
    <s v="55862"/>
    <x v="0"/>
    <n v="21"/>
    <n v="48765.53"/>
    <n v="10211.94"/>
    <n v="0"/>
    <n v="58977.47"/>
    <n v="159.22"/>
    <n v="0"/>
    <n v="0"/>
    <n v="0"/>
    <n v="0"/>
    <m/>
    <n v="58977.47"/>
    <n v="45798.17"/>
    <n v="430.36"/>
    <n v="0"/>
    <n v="0"/>
    <n v="0"/>
    <n v="0"/>
    <n v="0"/>
    <n v="46228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71.16"/>
    <n v="46228.53"/>
    <n v="148"/>
    <n v="300"/>
    <n v="93570.6"/>
    <n v="62020.58"/>
    <n v="66.282122999999999"/>
    <n v="63.0299155662332"/>
    <n v="10.59"/>
    <m/>
    <m/>
    <m/>
    <s v="NL"/>
    <s v="APODACA"/>
    <s v="66610"/>
    <s v="Proceso judicial"/>
    <x v="0"/>
  </r>
  <r>
    <n v="238"/>
    <s v="Hipotecaria Su Casita"/>
    <s v="FIDEICOMISO 234036"/>
    <d v="2018-05-01T00:00:00"/>
    <s v="55863"/>
    <x v="8"/>
    <n v="13"/>
    <n v="40702.15"/>
    <n v="3796.84"/>
    <n v="0"/>
    <n v="44498.99"/>
    <n v="310.42"/>
    <n v="0"/>
    <n v="276.92"/>
    <n v="0"/>
    <n v="0"/>
    <m/>
    <n v="44222.07"/>
    <n v="4908.22"/>
    <n v="359.2"/>
    <n v="0"/>
    <n v="392.7"/>
    <n v="0"/>
    <n v="0"/>
    <n v="0"/>
    <n v="4874.72"/>
    <n v="0"/>
    <n v="0"/>
    <n v="0"/>
    <n v="0"/>
    <n v="0"/>
    <n v="-49.32"/>
    <n v="0"/>
    <n v="0"/>
    <n v="13.98"/>
    <n v="0"/>
    <n v="0"/>
    <n v="59.61"/>
    <n v="0"/>
    <n v="29.74"/>
    <n v="73.069999999999993"/>
    <n v="0"/>
    <n v="0"/>
    <n v="0"/>
    <n v="0"/>
    <n v="796.7"/>
    <n v="3830.34"/>
    <n v="4874.72"/>
    <n v="88"/>
    <n v="240"/>
    <n v="119945.1"/>
    <n v="66666.89"/>
    <n v="55.58117"/>
    <n v="36.868592346544098"/>
    <n v="10.59"/>
    <m/>
    <m/>
    <m/>
    <s v="JAL"/>
    <s v="ZAPOPAN"/>
    <s v="45239"/>
    <s v="Morosidad"/>
    <x v="0"/>
  </r>
  <r>
    <n v="239"/>
    <s v="Hipotecaria Su Casita"/>
    <s v="FIDEICOMISO 234036"/>
    <d v="2018-05-01T00:00:00"/>
    <s v="55864"/>
    <x v="1"/>
    <n v="0"/>
    <n v="49621.41"/>
    <n v="0"/>
    <n v="0"/>
    <n v="49621.41"/>
    <n v="162.01"/>
    <n v="0"/>
    <n v="0"/>
    <n v="162.01"/>
    <n v="0"/>
    <m/>
    <n v="49459.4"/>
    <n v="0"/>
    <n v="437.91"/>
    <n v="0"/>
    <n v="0"/>
    <n v="437.91"/>
    <n v="0"/>
    <n v="0"/>
    <n v="0"/>
    <n v="13.13"/>
    <n v="0"/>
    <n v="0"/>
    <n v="0"/>
    <n v="0"/>
    <n v="-6.13"/>
    <n v="30.65"/>
    <n v="80.3"/>
    <n v="0"/>
    <n v="0"/>
    <n v="0"/>
    <n v="0"/>
    <n v="0"/>
    <n v="0"/>
    <n v="0"/>
    <n v="222.76"/>
    <n v="0"/>
    <n v="193.73"/>
    <n v="0"/>
    <n v="940.63"/>
    <n v="0"/>
    <n v="0"/>
    <n v="148"/>
    <n v="300"/>
    <n v="86430.9"/>
    <n v="63108.38"/>
    <n v="73.015992999999995"/>
    <n v="57.224210226663999"/>
    <n v="10.59"/>
    <m/>
    <m/>
    <m/>
    <s v="JAL"/>
    <s v="PUERTO VALLARTA"/>
    <s v="48290"/>
    <s v="Al corriente"/>
    <x v="0"/>
  </r>
  <r>
    <n v="240"/>
    <s v="Hipotecaria Su Casita"/>
    <s v="FIDEICOMISO 234036"/>
    <d v="2018-05-01T00:00:00"/>
    <s v="55867"/>
    <x v="0"/>
    <n v="21"/>
    <n v="64579.1"/>
    <n v="11710.75"/>
    <n v="0"/>
    <n v="76289.850000000006"/>
    <n v="208.33"/>
    <n v="0"/>
    <n v="0"/>
    <n v="0"/>
    <n v="0"/>
    <m/>
    <n v="76289.850000000006"/>
    <n v="48958.14"/>
    <n v="569.91"/>
    <n v="0"/>
    <n v="0"/>
    <n v="0"/>
    <n v="0"/>
    <n v="0"/>
    <n v="49528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19.08"/>
    <n v="49528.05"/>
    <n v="149"/>
    <n v="300"/>
    <n v="104407.8"/>
    <n v="81866.69"/>
    <n v="78.410511"/>
    <n v="73.069109336329007"/>
    <n v="10.59"/>
    <m/>
    <m/>
    <m/>
    <s v="NL"/>
    <s v="APODACA"/>
    <s v="66613"/>
    <s v="Proceso judicial"/>
    <x v="0"/>
  </r>
  <r>
    <n v="241"/>
    <s v="Hipotecaria Su Casita"/>
    <s v="FIDEICOMISO 234036"/>
    <d v="2018-05-01T00:00:00"/>
    <s v="55868"/>
    <x v="1"/>
    <n v="0"/>
    <n v="49365.120000000003"/>
    <n v="0"/>
    <n v="0"/>
    <n v="49365.120000000003"/>
    <n v="159.26"/>
    <n v="0"/>
    <n v="0"/>
    <n v="159.26"/>
    <n v="0"/>
    <m/>
    <n v="49205.86"/>
    <n v="0"/>
    <n v="435.65"/>
    <n v="0"/>
    <n v="0"/>
    <n v="435.65"/>
    <n v="0"/>
    <n v="0"/>
    <n v="0"/>
    <n v="13.02"/>
    <n v="0"/>
    <n v="0"/>
    <n v="0"/>
    <n v="0"/>
    <n v="-4.74"/>
    <n v="30.4"/>
    <n v="80.77"/>
    <n v="0"/>
    <n v="0"/>
    <n v="0"/>
    <n v="0"/>
    <n v="0"/>
    <n v="0"/>
    <n v="0"/>
    <n v="0"/>
    <n v="0"/>
    <n v="0"/>
    <n v="3.32E-3"/>
    <n v="714.36"/>
    <n v="0"/>
    <n v="0"/>
    <n v="149"/>
    <n v="300"/>
    <n v="93450.9"/>
    <n v="62581.06"/>
    <n v="66.966780999999997"/>
    <n v="52.654238367593301"/>
    <n v="10.59"/>
    <m/>
    <m/>
    <m/>
    <s v="QRO"/>
    <s v="SAN JUAN DEL RIO"/>
    <s v="76800"/>
    <s v="Al corriente"/>
    <x v="0"/>
  </r>
  <r>
    <n v="242"/>
    <s v="Hipotecaria Su Casita"/>
    <s v="FIDEICOMISO 234036"/>
    <d v="2018-05-01T00:00:00"/>
    <s v="55869"/>
    <x v="0"/>
    <n v="21"/>
    <n v="32318.59"/>
    <n v="17224.55"/>
    <n v="0"/>
    <n v="49543.14"/>
    <n v="236.67"/>
    <n v="0"/>
    <n v="0"/>
    <n v="0"/>
    <n v="0"/>
    <m/>
    <n v="49543.14"/>
    <n v="43835.39"/>
    <n v="285.20999999999998"/>
    <n v="0"/>
    <n v="0"/>
    <n v="0"/>
    <n v="0"/>
    <n v="0"/>
    <n v="44120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461.22"/>
    <n v="44120.6"/>
    <n v="89"/>
    <n v="240"/>
    <n v="76581.899999999994"/>
    <n v="51957.78"/>
    <n v="67.846031999999994"/>
    <n v="64.693015402514902"/>
    <n v="10.59"/>
    <m/>
    <m/>
    <m/>
    <s v="QR"/>
    <s v="BENITO JUAREZ"/>
    <s v="77580"/>
    <s v="Proceso judicial"/>
    <x v="0"/>
  </r>
  <r>
    <n v="243"/>
    <s v="Hipotecaria Su Casita"/>
    <s v="FIDEICOMISO 234036"/>
    <d v="2018-05-01T00:00:00"/>
    <s v="55870"/>
    <x v="0"/>
    <n v="21"/>
    <n v="27854.47"/>
    <n v="4960.53"/>
    <n v="0"/>
    <n v="32815"/>
    <n v="89.86"/>
    <n v="0"/>
    <n v="0"/>
    <n v="0"/>
    <n v="0"/>
    <m/>
    <n v="32815"/>
    <n v="20551.150000000001"/>
    <n v="245.82"/>
    <n v="0"/>
    <n v="0"/>
    <n v="0"/>
    <n v="0"/>
    <n v="0"/>
    <n v="20796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50.3900000000003"/>
    <n v="20796.97"/>
    <n v="149"/>
    <n v="300"/>
    <n v="95618.1"/>
    <n v="35311.61"/>
    <n v="36.929839000000001"/>
    <n v="34.318816581430298"/>
    <n v="10.59"/>
    <m/>
    <m/>
    <m/>
    <s v="NL"/>
    <s v="APODACA"/>
    <s v="66613"/>
    <s v="Morosidad"/>
    <x v="0"/>
  </r>
  <r>
    <n v="244"/>
    <s v="Hipotecaria Su Casita"/>
    <s v="FIDEICOMISO 234036"/>
    <d v="2018-05-01T00:00:00"/>
    <s v="55876"/>
    <x v="0"/>
    <n v="21"/>
    <n v="42090.48"/>
    <n v="7425.57"/>
    <n v="0"/>
    <n v="49516.05"/>
    <n v="135.78"/>
    <n v="0"/>
    <n v="0"/>
    <n v="0"/>
    <n v="0"/>
    <m/>
    <n v="49516.05"/>
    <n v="30616.67"/>
    <n v="371.45"/>
    <n v="0"/>
    <n v="377.75"/>
    <n v="0"/>
    <n v="0"/>
    <n v="0"/>
    <n v="30610.37"/>
    <n v="0"/>
    <n v="0"/>
    <n v="0"/>
    <n v="0"/>
    <n v="0"/>
    <n v="-92.76"/>
    <n v="0"/>
    <n v="0"/>
    <n v="11.1"/>
    <n v="0"/>
    <n v="0"/>
    <n v="0"/>
    <n v="0"/>
    <n v="2.6"/>
    <n v="0"/>
    <n v="0"/>
    <n v="0"/>
    <n v="0"/>
    <n v="0"/>
    <n v="298.69"/>
    <n v="7561.35"/>
    <n v="30610.37"/>
    <n v="149"/>
    <n v="300"/>
    <n v="68955.600000000006"/>
    <n v="53357.86"/>
    <n v="77.380024000000006"/>
    <n v="71.808598346807798"/>
    <n v="10.59"/>
    <m/>
    <m/>
    <m/>
    <s v="QR"/>
    <s v="BENITO JUAREZ"/>
    <s v="77505"/>
    <s v="Proceso judicial"/>
    <x v="0"/>
  </r>
  <r>
    <n v="245"/>
    <s v="Hipotecaria Su Casita"/>
    <s v="FIDEICOMISO 234036"/>
    <d v="2018-05-01T00:00:00"/>
    <s v="55877"/>
    <x v="0"/>
    <n v="21"/>
    <n v="33964.660000000003"/>
    <n v="7437.8"/>
    <n v="0"/>
    <n v="41402.46"/>
    <n v="109.58"/>
    <n v="0"/>
    <n v="0"/>
    <n v="0"/>
    <n v="0"/>
    <m/>
    <n v="41402.46"/>
    <n v="35131.480000000003"/>
    <n v="299.74"/>
    <n v="0"/>
    <n v="0"/>
    <n v="0"/>
    <n v="0"/>
    <n v="0"/>
    <n v="35431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47.38"/>
    <n v="35431.22"/>
    <n v="149"/>
    <n v="300"/>
    <n v="66735"/>
    <n v="43057.97"/>
    <n v="64.520820999999998"/>
    <n v="62.040098746402997"/>
    <n v="10.59"/>
    <m/>
    <m/>
    <m/>
    <s v="QR"/>
    <s v="BENITO JUAREZ"/>
    <s v="77500"/>
    <s v="Morosidad"/>
    <x v="0"/>
  </r>
  <r>
    <n v="246"/>
    <s v="Hipotecaria Su Casita"/>
    <s v="FIDEICOMISO 234036"/>
    <d v="2018-05-01T00:00:00"/>
    <s v="55878"/>
    <x v="0"/>
    <n v="21"/>
    <n v="0"/>
    <n v="40181.019999999997"/>
    <n v="0"/>
    <n v="40181.019999999997"/>
    <n v="0"/>
    <n v="0"/>
    <n v="0"/>
    <n v="0"/>
    <n v="0"/>
    <m/>
    <n v="40181.019999999997"/>
    <n v="12124.67"/>
    <n v="0"/>
    <n v="0"/>
    <n v="0"/>
    <n v="0"/>
    <n v="0"/>
    <n v="0"/>
    <n v="12124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181.019999999997"/>
    <n v="12124.67"/>
    <n v="0"/>
    <n v="120"/>
    <n v="106314.6"/>
    <n v="62139.89"/>
    <n v="58.449064999999997"/>
    <n v="37.794451353974097"/>
    <n v="10.59"/>
    <m/>
    <m/>
    <m/>
    <s v="JAL"/>
    <s v="TLAJOMULCO DE ZUNIGA"/>
    <s v="45640"/>
    <s v="Proceso judicial"/>
    <x v="0"/>
  </r>
  <r>
    <n v="247"/>
    <s v="Hipotecaria Su Casita"/>
    <s v="FIDEICOMISO 234036"/>
    <d v="2018-05-01T00:00:00"/>
    <s v="55879"/>
    <x v="1"/>
    <n v="0"/>
    <n v="49289.21"/>
    <n v="0"/>
    <n v="0"/>
    <n v="49289.21"/>
    <n v="218.36"/>
    <n v="0"/>
    <n v="0"/>
    <n v="218.36"/>
    <n v="475.08"/>
    <m/>
    <n v="48595.77"/>
    <n v="0"/>
    <n v="434.98"/>
    <n v="0"/>
    <n v="0"/>
    <n v="434.98"/>
    <n v="0"/>
    <n v="0"/>
    <n v="0"/>
    <n v="14.3"/>
    <n v="0"/>
    <n v="0"/>
    <n v="0"/>
    <n v="0"/>
    <n v="-4.09"/>
    <n v="33.380000000000003"/>
    <n v="90.71"/>
    <n v="0"/>
    <n v="0"/>
    <n v="0"/>
    <n v="0"/>
    <n v="0"/>
    <n v="0"/>
    <n v="0"/>
    <n v="0"/>
    <n v="0"/>
    <n v="1.92"/>
    <n v="0"/>
    <n v="1262.72"/>
    <n v="0"/>
    <n v="0"/>
    <n v="150"/>
    <n v="300"/>
    <n v="115980.3"/>
    <n v="68728.399999999994"/>
    <n v="59.258684000000002"/>
    <n v="41.900020634361901"/>
    <n v="10.59"/>
    <m/>
    <m/>
    <m/>
    <s v="BCN"/>
    <s v="MEXICALI"/>
    <s v="21376"/>
    <s v="Al corriente"/>
    <x v="0"/>
  </r>
  <r>
    <n v="248"/>
    <s v="Hipotecaria Su Casita"/>
    <s v="FIDEICOMISO 234036"/>
    <d v="2018-05-01T00:00:00"/>
    <s v="55882"/>
    <x v="1"/>
    <n v="0"/>
    <n v="23091.35"/>
    <n v="0"/>
    <n v="0"/>
    <n v="23091.35"/>
    <n v="73.61"/>
    <n v="0"/>
    <n v="0"/>
    <n v="73.61"/>
    <n v="0"/>
    <m/>
    <n v="23017.74"/>
    <n v="0"/>
    <n v="203.78"/>
    <n v="0"/>
    <n v="0"/>
    <n v="203.78"/>
    <n v="0"/>
    <n v="0"/>
    <n v="0"/>
    <n v="6.07"/>
    <n v="0"/>
    <n v="0"/>
    <n v="0"/>
    <n v="0"/>
    <n v="-2.1"/>
    <n v="14.17"/>
    <n v="40.11"/>
    <n v="0"/>
    <n v="0"/>
    <n v="0"/>
    <n v="0"/>
    <n v="0"/>
    <n v="0"/>
    <n v="0"/>
    <n v="1.66"/>
    <n v="0"/>
    <n v="1.52"/>
    <n v="0"/>
    <n v="337.3"/>
    <n v="0"/>
    <n v="0"/>
    <n v="150"/>
    <n v="300"/>
    <n v="60054.6"/>
    <n v="29179.84"/>
    <n v="48.588850999999998"/>
    <n v="38.328021648396302"/>
    <n v="10.59"/>
    <m/>
    <m/>
    <m/>
    <s v="QR"/>
    <s v="BENITO JUAREZ"/>
    <s v="77518"/>
    <s v="Al corriente"/>
    <x v="0"/>
  </r>
  <r>
    <n v="249"/>
    <s v="Hipotecaria Su Casita"/>
    <s v="FIDEICOMISO 234036"/>
    <d v="2018-05-01T00:00:00"/>
    <s v="55883"/>
    <x v="1"/>
    <n v="0"/>
    <n v="23091.33"/>
    <n v="0"/>
    <n v="0"/>
    <n v="23091.33"/>
    <n v="73.61"/>
    <n v="0"/>
    <n v="0"/>
    <n v="73.61"/>
    <n v="0"/>
    <m/>
    <n v="23017.72"/>
    <n v="0"/>
    <n v="203.78"/>
    <n v="0"/>
    <n v="0"/>
    <n v="203.78"/>
    <n v="0"/>
    <n v="0"/>
    <n v="0"/>
    <n v="6.07"/>
    <n v="0"/>
    <n v="0"/>
    <n v="0"/>
    <n v="0"/>
    <n v="-2.1"/>
    <n v="14.17"/>
    <n v="40.11"/>
    <n v="0"/>
    <n v="0"/>
    <n v="0"/>
    <n v="0"/>
    <n v="0"/>
    <n v="0"/>
    <n v="0"/>
    <n v="0"/>
    <n v="0"/>
    <n v="0"/>
    <n v="3.32E-3"/>
    <n v="335.64"/>
    <n v="0"/>
    <n v="0"/>
    <n v="150"/>
    <n v="300"/>
    <n v="60054.6"/>
    <n v="29179.84"/>
    <n v="48.588850999999998"/>
    <n v="38.327988345368603"/>
    <n v="10.59"/>
    <m/>
    <m/>
    <m/>
    <s v="QR"/>
    <s v="BENITO JUAREZ"/>
    <s v="77518"/>
    <s v="Al corriente"/>
    <x v="0"/>
  </r>
  <r>
    <n v="250"/>
    <s v="Hipotecaria Su Casita"/>
    <s v="FIDEICOMISO 234036"/>
    <d v="2018-05-01T00:00:00"/>
    <s v="55884"/>
    <x v="0"/>
    <n v="21"/>
    <n v="58570.8"/>
    <n v="21973.37"/>
    <n v="0"/>
    <n v="80544.17"/>
    <n v="422.12"/>
    <n v="0"/>
    <n v="0"/>
    <n v="0"/>
    <n v="0"/>
    <m/>
    <n v="80544.17"/>
    <n v="43757.33"/>
    <n v="516.89"/>
    <n v="0"/>
    <n v="0"/>
    <n v="0"/>
    <n v="0"/>
    <n v="0"/>
    <n v="44274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395.49"/>
    <n v="44274.22"/>
    <n v="90"/>
    <n v="240"/>
    <n v="112646.1"/>
    <n v="93486.27"/>
    <n v="82.991129000000001"/>
    <n v="71.501960690782994"/>
    <n v="10.59"/>
    <m/>
    <m/>
    <m/>
    <s v="JAL"/>
    <s v="PUERTO VALLARTA"/>
    <s v="48327"/>
    <s v="Morosidad"/>
    <x v="0"/>
  </r>
  <r>
    <n v="251"/>
    <s v="Hipotecaria Su Casita"/>
    <s v="FIDEICOMISO 234036"/>
    <d v="2018-05-01T00:00:00"/>
    <s v="55885"/>
    <x v="13"/>
    <n v="2"/>
    <n v="64744.56"/>
    <n v="407.35"/>
    <n v="0"/>
    <n v="65151.91"/>
    <n v="206.38"/>
    <n v="0"/>
    <n v="0"/>
    <n v="0"/>
    <n v="0"/>
    <m/>
    <n v="65151.91"/>
    <n v="1148.1500000000001"/>
    <n v="571.37"/>
    <n v="0"/>
    <n v="0"/>
    <n v="0"/>
    <n v="0"/>
    <n v="0"/>
    <n v="1719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3.73"/>
    <n v="1719.52"/>
    <n v="150"/>
    <n v="300"/>
    <n v="126605.4"/>
    <n v="81815.06"/>
    <n v="64.622094000000004"/>
    <n v="51.460609480693897"/>
    <n v="10.59"/>
    <m/>
    <m/>
    <m/>
    <s v="NL"/>
    <s v="APODACA"/>
    <s v="66612"/>
    <s v="Morosidad"/>
    <x v="0"/>
  </r>
  <r>
    <n v="252"/>
    <s v="Hipotecaria Su Casita"/>
    <s v="FIDEICOMISO 234036"/>
    <d v="2018-05-01T00:00:00"/>
    <s v="55886"/>
    <x v="0"/>
    <n v="21"/>
    <n v="14787.43"/>
    <n v="22028.720000000001"/>
    <n v="0"/>
    <n v="36816.15"/>
    <n v="416.77"/>
    <n v="0"/>
    <n v="0"/>
    <n v="0"/>
    <n v="0"/>
    <m/>
    <n v="36816.15"/>
    <n v="16938.03"/>
    <n v="130.5"/>
    <n v="0"/>
    <n v="0"/>
    <n v="0"/>
    <n v="0"/>
    <n v="0"/>
    <n v="17068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445.49"/>
    <n v="17068.53"/>
    <n v="30"/>
    <n v="180"/>
    <n v="83666.7"/>
    <n v="49260.23"/>
    <n v="58.876745"/>
    <n v="44.003348653300002"/>
    <n v="10.59"/>
    <m/>
    <m/>
    <m/>
    <s v="QR"/>
    <s v="BENITO JUAREZ"/>
    <s v="77518"/>
    <s v="Morosidad"/>
    <x v="0"/>
  </r>
  <r>
    <n v="253"/>
    <s v="Hipotecaria Su Casita"/>
    <s v="FIDEICOMISO 234036"/>
    <d v="2018-05-01T00:00:00"/>
    <s v="55887"/>
    <x v="4"/>
    <n v="1"/>
    <n v="16846.919999999998"/>
    <n v="470.73"/>
    <n v="0"/>
    <n v="17317.650000000001"/>
    <n v="474.89"/>
    <n v="0"/>
    <n v="0"/>
    <n v="0"/>
    <n v="0"/>
    <m/>
    <n v="17317.650000000001"/>
    <n v="152.83000000000001"/>
    <n v="148.66999999999999"/>
    <n v="0"/>
    <n v="0"/>
    <n v="0"/>
    <n v="0"/>
    <n v="0"/>
    <n v="301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5.62"/>
    <n v="301.5"/>
    <n v="30"/>
    <n v="180"/>
    <n v="85767.6"/>
    <n v="56126.73"/>
    <n v="65.440481000000005"/>
    <n v="20.191365963947099"/>
    <n v="10.59"/>
    <m/>
    <m/>
    <m/>
    <s v="EM"/>
    <s v="NICOLAS ROMERO"/>
    <s v="54473"/>
    <s v="Morosidad"/>
    <x v="0"/>
  </r>
  <r>
    <n v="254"/>
    <s v="Hipotecaria Su Casita"/>
    <s v="FIDEICOMISO 234036"/>
    <d v="2018-05-01T00:00:00"/>
    <s v="55889"/>
    <x v="7"/>
    <n v="6"/>
    <n v="21736"/>
    <n v="403.13"/>
    <n v="0"/>
    <n v="22139.13"/>
    <n v="69.28"/>
    <n v="0"/>
    <n v="132.02000000000001"/>
    <n v="0"/>
    <n v="0"/>
    <m/>
    <n v="22007.11"/>
    <n v="1081.18"/>
    <n v="191.82"/>
    <n v="0"/>
    <n v="307.89"/>
    <n v="0"/>
    <n v="0"/>
    <n v="0"/>
    <n v="965.11"/>
    <n v="0"/>
    <n v="0"/>
    <n v="0"/>
    <n v="0"/>
    <n v="0"/>
    <n v="-36.770000000000003"/>
    <n v="0"/>
    <n v="0"/>
    <n v="5.72"/>
    <n v="0"/>
    <n v="0"/>
    <n v="118.34"/>
    <n v="0"/>
    <n v="13.34"/>
    <n v="65.290000000000006"/>
    <n v="0"/>
    <n v="0"/>
    <n v="0"/>
    <n v="0"/>
    <n v="605.83000000000004"/>
    <n v="340.39"/>
    <n v="965.11"/>
    <n v="150"/>
    <n v="300"/>
    <n v="59758.8"/>
    <n v="27466.41"/>
    <n v="45.962117999999997"/>
    <n v="36.826559665386903"/>
    <n v="10.59"/>
    <m/>
    <m/>
    <m/>
    <s v="QR"/>
    <s v="BENITO JUAREZ"/>
    <s v="77518"/>
    <s v="Proceso judicial"/>
    <x v="0"/>
  </r>
  <r>
    <n v="255"/>
    <s v="Hipotecaria Su Casita"/>
    <s v="FIDEICOMISO 234036"/>
    <d v="2018-05-01T00:00:00"/>
    <s v="55890"/>
    <x v="2"/>
    <n v="1"/>
    <n v="46770.76"/>
    <n v="33.479999999999997"/>
    <n v="0"/>
    <n v="46804.24"/>
    <n v="147.33000000000001"/>
    <n v="0"/>
    <n v="33.479999999999997"/>
    <n v="77.17"/>
    <n v="0"/>
    <m/>
    <n v="46693.59"/>
    <n v="0"/>
    <n v="412.75"/>
    <n v="0"/>
    <n v="0"/>
    <n v="412.75"/>
    <n v="0"/>
    <n v="0"/>
    <n v="0"/>
    <n v="12.26"/>
    <n v="0"/>
    <n v="0"/>
    <n v="0"/>
    <n v="0"/>
    <n v="-24.23"/>
    <n v="28.62"/>
    <n v="74.08"/>
    <n v="0"/>
    <n v="0"/>
    <n v="0"/>
    <n v="0"/>
    <n v="0"/>
    <n v="0"/>
    <n v="0"/>
    <n v="0"/>
    <n v="0"/>
    <n v="0"/>
    <n v="0"/>
    <n v="614.13"/>
    <n v="70.16"/>
    <n v="0"/>
    <n v="151"/>
    <n v="300"/>
    <n v="74640.600000000006"/>
    <n v="58917.13"/>
    <n v="78.934426999999999"/>
    <n v="62.557897358933303"/>
    <n v="10.59"/>
    <m/>
    <m/>
    <m/>
    <s v="SON"/>
    <s v="NOGALES"/>
    <s v="84000"/>
    <s v="Morosidad"/>
    <x v="0"/>
  </r>
  <r>
    <n v="256"/>
    <s v="Hipotecaria Su Casita"/>
    <s v="FIDEICOMISO 234036"/>
    <d v="2018-05-01T00:00:00"/>
    <s v="55891"/>
    <x v="0"/>
    <n v="21"/>
    <n v="33263.129999999997"/>
    <n v="6488.81"/>
    <n v="0"/>
    <n v="39751.94"/>
    <n v="104.78"/>
    <n v="0"/>
    <n v="0"/>
    <n v="0"/>
    <n v="0"/>
    <m/>
    <n v="39751.94"/>
    <n v="29276.16"/>
    <n v="293.55"/>
    <n v="0"/>
    <n v="0"/>
    <n v="0"/>
    <n v="0"/>
    <n v="0"/>
    <n v="29569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93.59"/>
    <n v="29569.71"/>
    <n v="151"/>
    <n v="300"/>
    <n v="73321.5"/>
    <n v="41901.839999999997"/>
    <n v="57.148094"/>
    <n v="54.215939056670599"/>
    <n v="10.59"/>
    <m/>
    <m/>
    <m/>
    <s v="PUE"/>
    <s v="SAN MARTIN TEXMELUCAN"/>
    <s v="74122"/>
    <s v="Morosidad"/>
    <x v="0"/>
  </r>
  <r>
    <n v="257"/>
    <s v="Hipotecaria Su Casita"/>
    <s v="FIDEICOMISO 234036"/>
    <d v="2018-05-01T00:00:00"/>
    <s v="55894"/>
    <x v="1"/>
    <n v="0"/>
    <n v="62703.73"/>
    <n v="0"/>
    <n v="0"/>
    <n v="62703.73"/>
    <n v="197.47"/>
    <n v="0"/>
    <n v="0"/>
    <n v="197.47"/>
    <n v="0"/>
    <m/>
    <n v="62506.26"/>
    <n v="0"/>
    <n v="553.36"/>
    <n v="0"/>
    <n v="0"/>
    <n v="553.36"/>
    <n v="0"/>
    <n v="0"/>
    <n v="0"/>
    <n v="16.440000000000001"/>
    <n v="0"/>
    <n v="0"/>
    <n v="0"/>
    <n v="0"/>
    <n v="1.94"/>
    <n v="38.36"/>
    <n v="104.72"/>
    <n v="0"/>
    <n v="0"/>
    <n v="0"/>
    <n v="0"/>
    <n v="0"/>
    <n v="0"/>
    <n v="0"/>
    <n v="0.71"/>
    <n v="0"/>
    <n v="0.61"/>
    <n v="0"/>
    <n v="913"/>
    <n v="0"/>
    <n v="0"/>
    <n v="151"/>
    <n v="300"/>
    <n v="136697.1"/>
    <n v="78983.899999999994"/>
    <n v="57.780231000000001"/>
    <n v="45.726105468912799"/>
    <n v="10.59"/>
    <m/>
    <m/>
    <m/>
    <s v="NL"/>
    <s v="APODACA"/>
    <s v="66612"/>
    <s v="Al corriente"/>
    <x v="0"/>
  </r>
  <r>
    <n v="258"/>
    <s v="Hipotecaria Su Casita"/>
    <s v="FIDEICOMISO 234036"/>
    <d v="2018-05-01T00:00:00"/>
    <s v="55898"/>
    <x v="0"/>
    <n v="21"/>
    <n v="34895.11"/>
    <n v="14991.05"/>
    <n v="0"/>
    <n v="49886.16"/>
    <n v="276.74"/>
    <n v="0"/>
    <n v="0"/>
    <n v="0"/>
    <n v="0"/>
    <m/>
    <n v="49886.16"/>
    <n v="28192.97"/>
    <n v="307.95"/>
    <n v="0"/>
    <n v="0"/>
    <n v="0"/>
    <n v="0"/>
    <n v="0"/>
    <n v="2850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67.79"/>
    <n v="28500.92"/>
    <n v="151"/>
    <n v="300"/>
    <n v="101410.8"/>
    <n v="61505.95"/>
    <n v="60.650295999999997"/>
    <n v="49.192157349059102"/>
    <n v="10.59"/>
    <m/>
    <m/>
    <m/>
    <s v="JAL"/>
    <s v="ZAPOPAN"/>
    <s v="45200"/>
    <s v="Proceso judicial"/>
    <x v="0"/>
  </r>
  <r>
    <n v="259"/>
    <s v="Hipotecaria Su Casita"/>
    <s v="FIDEICOMISO 234036"/>
    <d v="2018-05-01T00:00:00"/>
    <s v="55907"/>
    <x v="14"/>
    <n v="9"/>
    <n v="67254.8"/>
    <n v="2103.08"/>
    <n v="0"/>
    <n v="69357.88"/>
    <n v="244.11"/>
    <n v="0"/>
    <n v="0"/>
    <n v="0"/>
    <n v="0"/>
    <m/>
    <n v="69357.88"/>
    <n v="5393.62"/>
    <n v="593.52"/>
    <n v="0"/>
    <n v="396.38"/>
    <n v="0"/>
    <n v="0"/>
    <n v="0"/>
    <n v="5590.76"/>
    <n v="0"/>
    <n v="0"/>
    <n v="0"/>
    <n v="0"/>
    <n v="0"/>
    <n v="-19.989999999999998"/>
    <n v="0"/>
    <n v="0"/>
    <n v="0"/>
    <n v="0"/>
    <n v="0"/>
    <n v="0"/>
    <n v="0"/>
    <n v="0"/>
    <n v="0"/>
    <n v="0"/>
    <n v="0"/>
    <n v="0"/>
    <n v="0"/>
    <n v="376.39"/>
    <n v="2347.19"/>
    <n v="5590.76"/>
    <n v="151"/>
    <n v="300"/>
    <n v="122808.9"/>
    <n v="88113.9"/>
    <n v="71.74879"/>
    <n v="56.4762650043319"/>
    <n v="10.59"/>
    <m/>
    <m/>
    <m/>
    <s v="NL"/>
    <s v="SANTA CATARINA"/>
    <s v="66367"/>
    <s v="Morosidad"/>
    <x v="0"/>
  </r>
  <r>
    <n v="260"/>
    <s v="Hipotecaria Su Casita"/>
    <s v="FIDEICOMISO 234036"/>
    <d v="2018-05-01T00:00:00"/>
    <s v="55909"/>
    <x v="13"/>
    <n v="3"/>
    <n v="48004.07"/>
    <n v="445.69"/>
    <n v="0"/>
    <n v="48449.760000000002"/>
    <n v="151.19"/>
    <n v="0"/>
    <n v="147.26"/>
    <n v="0"/>
    <n v="0"/>
    <m/>
    <n v="48302.5"/>
    <n v="1278.8"/>
    <n v="423.64"/>
    <n v="0"/>
    <n v="427.57"/>
    <n v="0"/>
    <n v="0"/>
    <n v="0"/>
    <n v="1274.8699999999999"/>
    <n v="0"/>
    <n v="0"/>
    <n v="0"/>
    <n v="0"/>
    <n v="0"/>
    <n v="-39.22"/>
    <n v="0"/>
    <n v="0"/>
    <n v="12.58"/>
    <n v="0"/>
    <n v="0"/>
    <n v="40.35"/>
    <n v="0"/>
    <n v="29.37"/>
    <n v="84.52"/>
    <n v="0"/>
    <n v="0"/>
    <n v="0"/>
    <n v="0"/>
    <n v="702.43"/>
    <n v="449.62"/>
    <n v="1274.8699999999999"/>
    <n v="151"/>
    <n v="300"/>
    <n v="134075.70000000001"/>
    <n v="60469.11"/>
    <n v="45.100723000000002"/>
    <n v="36.026289666037798"/>
    <n v="10.59"/>
    <m/>
    <m/>
    <m/>
    <s v="CHI"/>
    <s v="CHIHUAHUA"/>
    <s v="31180"/>
    <s v="Morosidad"/>
    <x v="0"/>
  </r>
  <r>
    <n v="261"/>
    <s v="Hipotecaria Su Casita"/>
    <s v="FIDEICOMISO 234036"/>
    <d v="2018-05-01T00:00:00"/>
    <s v="55912"/>
    <x v="0"/>
    <n v="21"/>
    <n v="28752.39"/>
    <n v="5135.87"/>
    <n v="0"/>
    <n v="33888.26"/>
    <n v="90.56"/>
    <n v="0"/>
    <n v="0"/>
    <n v="0"/>
    <n v="0"/>
    <m/>
    <n v="33888.26"/>
    <n v="21774.15"/>
    <n v="253.74"/>
    <n v="0"/>
    <n v="0"/>
    <n v="0"/>
    <n v="0"/>
    <n v="0"/>
    <n v="22027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26.43"/>
    <n v="22027.89"/>
    <n v="151"/>
    <n v="300"/>
    <n v="78941.100000000006"/>
    <n v="36218.550000000003"/>
    <n v="45.880473000000002"/>
    <n v="42.928537943870801"/>
    <n v="10.59"/>
    <m/>
    <m/>
    <m/>
    <s v="SIN"/>
    <s v="CULIACAN"/>
    <s v="80199"/>
    <s v="Morosidad"/>
    <x v="0"/>
  </r>
  <r>
    <n v="262"/>
    <s v="Hipotecaria Su Casita"/>
    <s v="FIDEICOMISO 234036"/>
    <d v="2018-05-01T00:00:00"/>
    <s v="55913"/>
    <x v="0"/>
    <n v="21"/>
    <n v="50644.05"/>
    <n v="10162"/>
    <n v="0"/>
    <n v="60806.05"/>
    <n v="159.53"/>
    <n v="0"/>
    <n v="0"/>
    <n v="0"/>
    <n v="0"/>
    <m/>
    <n v="60806.05"/>
    <n v="46845.24"/>
    <n v="446.93"/>
    <n v="0"/>
    <n v="0"/>
    <n v="0"/>
    <n v="0"/>
    <n v="0"/>
    <n v="47292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21.530000000001"/>
    <n v="47292.17"/>
    <n v="151"/>
    <n v="300"/>
    <n v="85245.3"/>
    <n v="63796.03"/>
    <n v="74.838178999999997"/>
    <n v="71.330677695507902"/>
    <n v="10.59"/>
    <m/>
    <m/>
    <m/>
    <s v="CHI"/>
    <s v="JUAREZ"/>
    <s v="32695"/>
    <s v="Proceso judicial"/>
    <x v="0"/>
  </r>
  <r>
    <n v="263"/>
    <s v="Hipotecaria Su Casita"/>
    <s v="FIDEICOMISO 234036"/>
    <d v="2018-05-01T00:00:00"/>
    <s v="55914"/>
    <x v="1"/>
    <n v="0"/>
    <n v="3941.94"/>
    <n v="0"/>
    <n v="0"/>
    <n v="3941.94"/>
    <n v="288.32"/>
    <n v="0"/>
    <n v="0"/>
    <n v="288.32"/>
    <n v="152.12"/>
    <m/>
    <n v="3501.5"/>
    <n v="0"/>
    <n v="34.79"/>
    <n v="0"/>
    <n v="0"/>
    <n v="34.79"/>
    <n v="0"/>
    <n v="0"/>
    <n v="0"/>
    <n v="6.03"/>
    <n v="0"/>
    <n v="0"/>
    <n v="0"/>
    <n v="0"/>
    <n v="1.48"/>
    <n v="11.42"/>
    <n v="43.01"/>
    <n v="0"/>
    <n v="0"/>
    <n v="0"/>
    <n v="0"/>
    <n v="0"/>
    <n v="0"/>
    <n v="0"/>
    <n v="105.18"/>
    <n v="0"/>
    <n v="91.87"/>
    <n v="0"/>
    <n v="642.35"/>
    <n v="0"/>
    <n v="0"/>
    <n v="31"/>
    <n v="180"/>
    <n v="80421.3"/>
    <n v="29083.14"/>
    <n v="36.163479000000002"/>
    <n v="4.3539460222830098"/>
    <n v="10.59"/>
    <m/>
    <m/>
    <m/>
    <s v="EM"/>
    <s v="CHALCO"/>
    <s v="56640"/>
    <s v="Al corriente"/>
    <x v="0"/>
  </r>
  <r>
    <n v="264"/>
    <s v="Hipotecaria Su Casita"/>
    <s v="FIDEICOMISO 234036"/>
    <d v="2018-05-01T00:00:00"/>
    <s v="55916"/>
    <x v="1"/>
    <n v="0"/>
    <n v="64470.47"/>
    <n v="0"/>
    <n v="0"/>
    <n v="64470.47"/>
    <n v="374.18"/>
    <n v="0"/>
    <n v="0"/>
    <n v="374.18"/>
    <n v="656.12"/>
    <m/>
    <n v="63440.17"/>
    <n v="0"/>
    <n v="568.95000000000005"/>
    <n v="0"/>
    <n v="0"/>
    <n v="568.95000000000005"/>
    <n v="0"/>
    <n v="0"/>
    <n v="0"/>
    <n v="20.65"/>
    <n v="0"/>
    <n v="0"/>
    <n v="0"/>
    <n v="0"/>
    <n v="-26.25"/>
    <n v="48.19"/>
    <n v="126.26"/>
    <n v="0"/>
    <n v="0"/>
    <n v="0"/>
    <n v="0"/>
    <n v="0"/>
    <n v="0"/>
    <n v="0"/>
    <n v="46.7"/>
    <n v="0"/>
    <n v="30.02"/>
    <n v="0"/>
    <n v="1814.8"/>
    <n v="0"/>
    <n v="0"/>
    <n v="152"/>
    <n v="300"/>
    <n v="135805.79999999999"/>
    <n v="99212.87"/>
    <n v="73.054957999999999"/>
    <n v="46.713888579806799"/>
    <n v="10.59"/>
    <m/>
    <m/>
    <m/>
    <s v="SIN"/>
    <s v="MAZATLAN"/>
    <s v="82136"/>
    <s v="Al corriente"/>
    <x v="0"/>
  </r>
  <r>
    <n v="265"/>
    <s v="Hipotecaria Su Casita"/>
    <s v="FIDEICOMISO 234036"/>
    <d v="2018-05-01T00:00:00"/>
    <s v="55917"/>
    <x v="0"/>
    <n v="21"/>
    <n v="21863.599999999999"/>
    <n v="1628.83"/>
    <n v="0"/>
    <n v="23492.43"/>
    <n v="68.06"/>
    <n v="0"/>
    <n v="0"/>
    <n v="0"/>
    <n v="0"/>
    <m/>
    <n v="23492.43"/>
    <n v="5418.44"/>
    <n v="192.95"/>
    <n v="0"/>
    <n v="0"/>
    <n v="0"/>
    <n v="0"/>
    <n v="0"/>
    <n v="5611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96.89"/>
    <n v="5611.39"/>
    <n v="152"/>
    <n v="300"/>
    <n v="69085.2"/>
    <n v="27456.52"/>
    <n v="39.742984"/>
    <n v="34.00501118172"/>
    <n v="10.59"/>
    <m/>
    <m/>
    <m/>
    <s v="QR"/>
    <s v="BENITO JUAREZ"/>
    <s v="77517"/>
    <s v="Morosidad"/>
    <x v="0"/>
  </r>
  <r>
    <n v="266"/>
    <s v="Hipotecaria Su Casita"/>
    <s v="FIDEICOMISO 234036"/>
    <d v="2018-05-01T00:00:00"/>
    <s v="55919"/>
    <x v="0"/>
    <n v="21"/>
    <n v="46289.13"/>
    <n v="10267.33"/>
    <n v="0"/>
    <n v="56556.46"/>
    <n v="334.15"/>
    <n v="0"/>
    <n v="0"/>
    <n v="0"/>
    <n v="0"/>
    <m/>
    <n v="56556.46"/>
    <n v="16468.07"/>
    <n v="408.5"/>
    <n v="0"/>
    <n v="0"/>
    <n v="0"/>
    <n v="0"/>
    <n v="0"/>
    <n v="16876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01.48"/>
    <n v="16876.57"/>
    <n v="92"/>
    <n v="240"/>
    <n v="92191.2"/>
    <n v="73937.17"/>
    <n v="80.199813000000006"/>
    <n v="61.346918146068901"/>
    <n v="10.59"/>
    <m/>
    <m/>
    <m/>
    <s v="NL"/>
    <s v="APODACA"/>
    <s v="66610"/>
    <s v="Proceso judicial"/>
    <x v="0"/>
  </r>
  <r>
    <n v="267"/>
    <s v="Hipotecaria Su Casita"/>
    <s v="FIDEICOMISO 234036"/>
    <d v="2018-05-01T00:00:00"/>
    <s v="55920"/>
    <x v="1"/>
    <n v="0"/>
    <n v="9336.77"/>
    <n v="0"/>
    <n v="0"/>
    <n v="9336.77"/>
    <n v="228.84"/>
    <n v="0"/>
    <n v="0"/>
    <n v="228.84"/>
    <n v="0"/>
    <m/>
    <n v="9107.93"/>
    <n v="0"/>
    <n v="82.4"/>
    <n v="0"/>
    <n v="0"/>
    <n v="82.4"/>
    <n v="0"/>
    <n v="0"/>
    <n v="0"/>
    <n v="5.81"/>
    <n v="0"/>
    <n v="0"/>
    <n v="0"/>
    <n v="0"/>
    <n v="-7.95"/>
    <n v="11"/>
    <n v="45.09"/>
    <n v="0"/>
    <n v="0"/>
    <n v="0"/>
    <n v="0"/>
    <n v="0"/>
    <n v="0"/>
    <n v="0"/>
    <n v="0.13"/>
    <n v="0"/>
    <n v="0"/>
    <n v="0"/>
    <n v="365.32"/>
    <n v="0"/>
    <n v="0"/>
    <n v="34"/>
    <n v="180"/>
    <n v="102157.5"/>
    <n v="28014.84"/>
    <n v="27.423185"/>
    <n v="8.9155765072029691"/>
    <n v="10.59"/>
    <m/>
    <m/>
    <m/>
    <s v="EM"/>
    <s v="CHALCO"/>
    <s v="56640"/>
    <s v="Al corriente"/>
    <x v="0"/>
  </r>
  <r>
    <n v="268"/>
    <s v="Hipotecaria Su Casita"/>
    <s v="FIDEICOMISO 234036"/>
    <d v="2018-05-01T00:00:00"/>
    <s v="55922"/>
    <x v="1"/>
    <n v="0"/>
    <n v="40700.089999999997"/>
    <n v="0"/>
    <n v="0"/>
    <n v="40700.089999999997"/>
    <n v="127.23"/>
    <n v="0"/>
    <n v="0"/>
    <n v="127.23"/>
    <n v="348.72"/>
    <m/>
    <n v="40224.14"/>
    <n v="0"/>
    <n v="359.18"/>
    <n v="0"/>
    <n v="0"/>
    <n v="359.18"/>
    <n v="0"/>
    <n v="0"/>
    <n v="0"/>
    <n v="10.65"/>
    <n v="0"/>
    <n v="0"/>
    <n v="0"/>
    <n v="0"/>
    <n v="-11.21"/>
    <n v="24.85"/>
    <n v="66.33"/>
    <n v="0"/>
    <n v="0"/>
    <n v="0"/>
    <n v="0"/>
    <n v="0"/>
    <n v="0"/>
    <n v="0"/>
    <n v="23.21"/>
    <n v="0"/>
    <n v="37.57"/>
    <n v="0"/>
    <n v="948.96"/>
    <n v="0"/>
    <n v="0"/>
    <n v="154"/>
    <n v="300"/>
    <n v="78248.399999999994"/>
    <n v="51168.32"/>
    <n v="65.392161000000002"/>
    <n v="51.405702570780903"/>
    <n v="10.59"/>
    <m/>
    <m/>
    <m/>
    <s v="EM"/>
    <s v="CHALCO"/>
    <s v="56640"/>
    <s v="Al corriente"/>
    <x v="0"/>
  </r>
  <r>
    <n v="269"/>
    <s v="Hipotecaria Su Casita"/>
    <s v="FIDEICOMISO 234036"/>
    <d v="2018-05-01T00:00:00"/>
    <s v="55924"/>
    <x v="1"/>
    <n v="0"/>
    <n v="39552.79"/>
    <n v="0"/>
    <n v="0"/>
    <n v="39552.79"/>
    <n v="175.25"/>
    <n v="0"/>
    <n v="0"/>
    <n v="175.25"/>
    <n v="304.52"/>
    <m/>
    <n v="39073.019999999997"/>
    <n v="0"/>
    <n v="349.05"/>
    <n v="0"/>
    <n v="0"/>
    <n v="349.05"/>
    <n v="0"/>
    <n v="0"/>
    <n v="0"/>
    <n v="11.48"/>
    <n v="0"/>
    <n v="0"/>
    <n v="0"/>
    <n v="0"/>
    <n v="-13.21"/>
    <n v="26.79"/>
    <n v="76.069999999999993"/>
    <n v="0"/>
    <n v="0"/>
    <n v="0"/>
    <n v="0"/>
    <n v="0"/>
    <n v="0"/>
    <n v="0"/>
    <n v="0"/>
    <n v="0"/>
    <n v="0"/>
    <n v="0"/>
    <n v="929.95"/>
    <n v="0"/>
    <n v="0"/>
    <n v="154"/>
    <n v="300"/>
    <n v="115469.4"/>
    <n v="55153.96"/>
    <n v="47.765000999999998"/>
    <n v="33.838419569021298"/>
    <n v="10.59"/>
    <m/>
    <m/>
    <m/>
    <s v="MOR"/>
    <s v="EMILIANO ZAPATA"/>
    <s v="62760"/>
    <s v="Al corriente"/>
    <x v="0"/>
  </r>
  <r>
    <n v="270"/>
    <s v="Hipotecaria Su Casita"/>
    <s v="FIDEICOMISO 234036"/>
    <d v="2018-05-01T00:00:00"/>
    <s v="55926"/>
    <x v="0"/>
    <n v="21"/>
    <n v="0"/>
    <n v="35741.370000000003"/>
    <n v="0"/>
    <n v="35741.370000000003"/>
    <n v="0"/>
    <n v="0"/>
    <n v="0"/>
    <n v="0"/>
    <n v="0"/>
    <m/>
    <n v="35741.370000000003"/>
    <n v="10078.32"/>
    <n v="0"/>
    <n v="0"/>
    <n v="0"/>
    <n v="0"/>
    <n v="0"/>
    <n v="0"/>
    <n v="10078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741.370000000003"/>
    <n v="10078.32"/>
    <n v="0"/>
    <n v="120"/>
    <n v="78557.100000000006"/>
    <n v="58327.49"/>
    <n v="74.248527999999993"/>
    <n v="45.497313722969402"/>
    <n v="10.59"/>
    <m/>
    <m/>
    <m/>
    <s v="QR"/>
    <s v="BENITO JUAREZ"/>
    <s v="77500"/>
    <s v="Morosidad"/>
    <x v="0"/>
  </r>
  <r>
    <n v="271"/>
    <s v="Hipotecaria Su Casita"/>
    <s v="FIDEICOMISO 234036"/>
    <d v="2018-05-01T00:00:00"/>
    <s v="55928"/>
    <x v="0"/>
    <n v="21"/>
    <n v="49484.78"/>
    <n v="10181.86"/>
    <n v="0"/>
    <n v="59666.64"/>
    <n v="161.32"/>
    <n v="0"/>
    <n v="0"/>
    <n v="0"/>
    <n v="0"/>
    <m/>
    <n v="59666.64"/>
    <n v="44305.14"/>
    <n v="430.93"/>
    <n v="0"/>
    <n v="0"/>
    <n v="0"/>
    <n v="0"/>
    <n v="0"/>
    <n v="44736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43.18"/>
    <n v="44736.07"/>
    <n v="149"/>
    <n v="300"/>
    <n v="100004.1"/>
    <n v="62963.97"/>
    <n v="62.961388999999997"/>
    <n v="59.664194163153297"/>
    <n v="10.45"/>
    <m/>
    <m/>
    <m/>
    <s v="PUE"/>
    <s v="PUEBLA"/>
    <s v="72310"/>
    <s v="Morosidad"/>
    <x v="0"/>
  </r>
  <r>
    <n v="272"/>
    <s v="Hipotecaria Su Casita"/>
    <s v="FIDEICOMISO 234036"/>
    <d v="2018-05-01T00:00:00"/>
    <s v="55929"/>
    <x v="1"/>
    <n v="0"/>
    <n v="35589.11"/>
    <n v="0"/>
    <n v="0"/>
    <n v="35589.11"/>
    <n v="258"/>
    <n v="0"/>
    <n v="0"/>
    <n v="258"/>
    <n v="0"/>
    <m/>
    <n v="35331.11"/>
    <n v="0"/>
    <n v="309.92"/>
    <n v="0"/>
    <n v="0"/>
    <n v="309.92"/>
    <n v="0"/>
    <n v="0"/>
    <n v="0"/>
    <n v="27.73"/>
    <n v="0"/>
    <n v="0"/>
    <n v="0"/>
    <n v="0"/>
    <n v="-2.0099999999999998"/>
    <n v="25.91"/>
    <n v="72.98"/>
    <n v="0"/>
    <n v="0"/>
    <n v="0"/>
    <n v="0"/>
    <n v="0"/>
    <n v="0"/>
    <n v="0"/>
    <n v="63.49"/>
    <n v="0"/>
    <n v="258.07"/>
    <n v="0"/>
    <n v="756.02"/>
    <n v="0"/>
    <n v="0"/>
    <n v="90"/>
    <n v="240"/>
    <n v="80539.8"/>
    <n v="57076.02"/>
    <n v="70.866850999999997"/>
    <n v="43.867888966935901"/>
    <n v="10.45"/>
    <m/>
    <m/>
    <m/>
    <s v="QR"/>
    <s v="BENITO JUAREZ"/>
    <s v="77534"/>
    <s v="Al corriente"/>
    <x v="0"/>
  </r>
  <r>
    <n v="273"/>
    <s v="Hipotecaria Su Casita"/>
    <s v="FIDEICOMISO 234036"/>
    <d v="2018-05-01T00:00:00"/>
    <s v="55930"/>
    <x v="0"/>
    <n v="21"/>
    <n v="0"/>
    <n v="5447.5"/>
    <n v="0"/>
    <n v="5447.5"/>
    <n v="0"/>
    <n v="0"/>
    <n v="0"/>
    <n v="0"/>
    <n v="0"/>
    <m/>
    <n v="5447.5"/>
    <n v="587.37"/>
    <n v="0"/>
    <n v="0"/>
    <n v="0"/>
    <n v="0"/>
    <n v="0"/>
    <n v="0"/>
    <n v="587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47.5"/>
    <n v="587.37"/>
    <n v="0"/>
    <n v="120"/>
    <n v="69876"/>
    <n v="19484.689999999999"/>
    <n v="27.884667"/>
    <n v="7.7959527958874402"/>
    <n v="10.45"/>
    <m/>
    <m/>
    <m/>
    <s v="QR"/>
    <s v="BENITO JUAREZ"/>
    <s v="77500"/>
    <s v="Morosidad"/>
    <x v="0"/>
  </r>
  <r>
    <n v="274"/>
    <s v="Hipotecaria Su Casita"/>
    <s v="FIDEICOMISO 234036"/>
    <d v="2018-05-01T00:00:00"/>
    <s v="55931"/>
    <x v="0"/>
    <n v="21"/>
    <n v="29791.38"/>
    <n v="13415.11"/>
    <n v="0"/>
    <n v="43206.49"/>
    <n v="212.55"/>
    <n v="0"/>
    <n v="0"/>
    <n v="0"/>
    <n v="0"/>
    <m/>
    <n v="43206.49"/>
    <n v="29884.17"/>
    <n v="259.43"/>
    <n v="0"/>
    <n v="0"/>
    <n v="0"/>
    <n v="0"/>
    <n v="0"/>
    <n v="30143.5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27.66"/>
    <n v="30143.599999999999"/>
    <n v="91"/>
    <n v="240"/>
    <n v="93769.5"/>
    <n v="47434.55"/>
    <n v="50.586331000000001"/>
    <n v="46.077338237385803"/>
    <n v="10.45"/>
    <m/>
    <m/>
    <m/>
    <s v="NL"/>
    <s v="JUAREZ"/>
    <s v="67280"/>
    <s v="Proceso judicial"/>
    <x v="0"/>
  </r>
  <r>
    <n v="275"/>
    <s v="Hipotecaria Su Casita"/>
    <s v="FIDEICOMISO 234036"/>
    <d v="2018-05-01T00:00:00"/>
    <s v="55932"/>
    <x v="0"/>
    <n v="21"/>
    <n v="62720.74"/>
    <n v="11201.63"/>
    <n v="0"/>
    <n v="73922.37"/>
    <n v="195"/>
    <n v="0"/>
    <n v="0"/>
    <n v="0"/>
    <n v="0"/>
    <m/>
    <n v="73922.37"/>
    <n v="47783.55"/>
    <n v="546.19000000000005"/>
    <n v="0"/>
    <n v="0"/>
    <n v="0"/>
    <n v="0"/>
    <n v="0"/>
    <n v="48329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96.63"/>
    <n v="48329.74"/>
    <n v="153"/>
    <n v="300"/>
    <n v="116195.1"/>
    <n v="78798.600000000006"/>
    <n v="67.815768000000006"/>
    <n v="63.619179705352103"/>
    <n v="10.45"/>
    <m/>
    <m/>
    <m/>
    <s v="DGO"/>
    <s v="GOMEZ PALACIO"/>
    <s v="35015"/>
    <s v="Proceso judicial"/>
    <x v="0"/>
  </r>
  <r>
    <n v="276"/>
    <s v="Hipotecaria Su Casita"/>
    <s v="FIDEICOMISO 234036"/>
    <d v="2018-05-01T00:00:00"/>
    <s v="55933"/>
    <x v="0"/>
    <n v="21"/>
    <n v="17080.96"/>
    <n v="19556.07"/>
    <n v="0"/>
    <n v="36637.03"/>
    <n v="449"/>
    <n v="0"/>
    <n v="179.13"/>
    <n v="0"/>
    <n v="0"/>
    <m/>
    <n v="36457.9"/>
    <n v="13291.43"/>
    <n v="148.75"/>
    <n v="0"/>
    <n v="290.3"/>
    <n v="0"/>
    <n v="0"/>
    <n v="0"/>
    <n v="13149.88"/>
    <n v="0"/>
    <n v="0"/>
    <n v="0"/>
    <n v="0"/>
    <n v="0"/>
    <n v="-85.43"/>
    <n v="0"/>
    <n v="0"/>
    <n v="0"/>
    <n v="0"/>
    <n v="0"/>
    <n v="0"/>
    <n v="0"/>
    <n v="0"/>
    <n v="0"/>
    <n v="0"/>
    <n v="0"/>
    <n v="0"/>
    <n v="0"/>
    <n v="384"/>
    <n v="19825.939999999999"/>
    <n v="13149.88"/>
    <n v="32"/>
    <n v="180"/>
    <n v="116454"/>
    <n v="54227.64"/>
    <n v="46.565716999999999"/>
    <n v="31.306696249630299"/>
    <n v="10.45"/>
    <m/>
    <m/>
    <m/>
    <s v="PUE"/>
    <s v="PUEBLA"/>
    <s v="72480"/>
    <s v="Morosidad"/>
    <x v="0"/>
  </r>
  <r>
    <n v="277"/>
    <s v="Hipotecaria Su Casita"/>
    <s v="FIDEICOMISO 234036"/>
    <d v="2018-05-01T00:00:00"/>
    <s v="55934"/>
    <x v="0"/>
    <n v="21"/>
    <n v="88739.37"/>
    <n v="15389.17"/>
    <n v="0"/>
    <n v="104128.54"/>
    <n v="272.66000000000003"/>
    <n v="0"/>
    <n v="0"/>
    <n v="0"/>
    <n v="0"/>
    <m/>
    <n v="104128.54"/>
    <n v="66154.36"/>
    <n v="772.77"/>
    <n v="0"/>
    <n v="0"/>
    <n v="0"/>
    <n v="0"/>
    <n v="0"/>
    <n v="66927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61.83"/>
    <n v="66927.13"/>
    <n v="154"/>
    <n v="300"/>
    <n v="140466"/>
    <n v="111143.65"/>
    <n v="79.124948000000003"/>
    <n v="74.130778616825395"/>
    <n v="10.45"/>
    <m/>
    <m/>
    <m/>
    <s v="JAL"/>
    <s v="TONALA"/>
    <s v="45420"/>
    <s v="Morosidad"/>
    <x v="0"/>
  </r>
  <r>
    <n v="278"/>
    <s v="Hipotecaria Su Casita"/>
    <s v="FIDEICOMISO 234036"/>
    <d v="2018-05-01T00:00:00"/>
    <s v="55935"/>
    <x v="0"/>
    <n v="21"/>
    <n v="48128.63"/>
    <n v="23265.8"/>
    <n v="0"/>
    <n v="71394.429999999993"/>
    <n v="322.7"/>
    <n v="0"/>
    <n v="0"/>
    <n v="0"/>
    <n v="0"/>
    <m/>
    <n v="71394.429999999993"/>
    <n v="61103.78"/>
    <n v="419.12"/>
    <n v="0"/>
    <n v="0"/>
    <n v="0"/>
    <n v="0"/>
    <n v="0"/>
    <n v="61522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588.5"/>
    <n v="61522.9"/>
    <n v="95"/>
    <n v="240"/>
    <n v="100362.3"/>
    <n v="74553.06"/>
    <n v="74.283929000000001"/>
    <n v="71.136701419304202"/>
    <n v="10.45"/>
    <m/>
    <m/>
    <m/>
    <s v="TAM"/>
    <s v="TAMPICO"/>
    <s v="89358"/>
    <s v="Proceso judicial"/>
    <x v="0"/>
  </r>
  <r>
    <n v="279"/>
    <s v="Hipotecaria Su Casita"/>
    <s v="FIDEICOMISO 234036"/>
    <d v="2018-05-01T00:00:00"/>
    <s v="55936"/>
    <x v="1"/>
    <n v="0"/>
    <n v="58792.62"/>
    <n v="0"/>
    <n v="0"/>
    <n v="58792.62"/>
    <n v="249.86"/>
    <n v="0"/>
    <n v="0"/>
    <n v="249.86"/>
    <n v="0"/>
    <m/>
    <n v="58542.76"/>
    <n v="0"/>
    <n v="487.98"/>
    <n v="0"/>
    <n v="0"/>
    <n v="487.98"/>
    <n v="0"/>
    <n v="0"/>
    <n v="0"/>
    <n v="96.57"/>
    <n v="0"/>
    <n v="0"/>
    <n v="0"/>
    <n v="0"/>
    <n v="-28.94"/>
    <n v="41.72"/>
    <n v="99.75"/>
    <n v="0"/>
    <n v="0"/>
    <n v="0"/>
    <n v="0"/>
    <n v="0"/>
    <n v="0"/>
    <n v="0"/>
    <n v="9.7100000000000009"/>
    <n v="0"/>
    <n v="7.25"/>
    <n v="0"/>
    <n v="956.65"/>
    <n v="0"/>
    <n v="0"/>
    <n v="130"/>
    <n v="300"/>
    <n v="90500.1"/>
    <n v="81450"/>
    <n v="89.999900999999994"/>
    <n v="64.688061439739201"/>
    <n v="9.9600000000000009"/>
    <m/>
    <m/>
    <m/>
    <s v="DF"/>
    <s v="CUAUHTEMOC"/>
    <s v="6720"/>
    <s v="Al corriente"/>
    <x v="0"/>
  </r>
  <r>
    <n v="280"/>
    <s v="Hipotecaria Su Casita"/>
    <s v="FIDEICOMISO 234036"/>
    <d v="2018-05-01T00:00:00"/>
    <s v="55941"/>
    <x v="0"/>
    <n v="21"/>
    <n v="84188.76"/>
    <n v="18501.41"/>
    <n v="0"/>
    <n v="102690.17"/>
    <n v="271.18"/>
    <n v="0"/>
    <n v="0"/>
    <n v="0"/>
    <n v="0"/>
    <m/>
    <n v="102690.17"/>
    <n v="85947.88"/>
    <n v="733.14"/>
    <n v="0"/>
    <n v="0"/>
    <n v="0"/>
    <n v="0"/>
    <n v="0"/>
    <n v="86681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72.59"/>
    <n v="86681.02"/>
    <n v="150"/>
    <n v="300"/>
    <n v="120355.8"/>
    <n v="106773.2"/>
    <n v="88.714628000000005"/>
    <n v="85.322161654860594"/>
    <n v="10.45"/>
    <m/>
    <m/>
    <m/>
    <s v="NL"/>
    <s v="APODACA"/>
    <s v="66610"/>
    <s v="Proceso judicial"/>
    <x v="0"/>
  </r>
  <r>
    <n v="281"/>
    <s v="Hipotecaria Su Casita"/>
    <s v="FIDEICOMISO 234036"/>
    <d v="2018-05-01T00:00:00"/>
    <s v="55942"/>
    <x v="0"/>
    <n v="21"/>
    <n v="56100.06"/>
    <n v="30146.38"/>
    <n v="0"/>
    <n v="86246.44"/>
    <n v="400.32"/>
    <n v="0"/>
    <n v="0"/>
    <n v="0"/>
    <n v="0"/>
    <m/>
    <n v="86246.44"/>
    <n v="78897.75"/>
    <n v="488.54"/>
    <n v="0"/>
    <n v="0"/>
    <n v="0"/>
    <n v="0"/>
    <n v="0"/>
    <n v="79386.28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546.7"/>
    <n v="79386.289999999994"/>
    <n v="91"/>
    <n v="240"/>
    <n v="99255.9"/>
    <n v="89330.17"/>
    <n v="89.999859000000001"/>
    <n v="86.893010941901906"/>
    <n v="10.45"/>
    <m/>
    <m/>
    <m/>
    <s v="QR"/>
    <s v="BENITO JUAREZ"/>
    <s v="77534"/>
    <s v="Morosidad"/>
    <x v="0"/>
  </r>
  <r>
    <n v="282"/>
    <s v="Hipotecaria Su Casita"/>
    <s v="FIDEICOMISO 234036"/>
    <d v="2018-05-01T00:00:00"/>
    <s v="55945"/>
    <x v="0"/>
    <n v="21"/>
    <n v="61641.08"/>
    <n v="11423.7"/>
    <n v="0"/>
    <n v="73064.78"/>
    <n v="193.89"/>
    <n v="0"/>
    <n v="0"/>
    <n v="0"/>
    <n v="0"/>
    <m/>
    <n v="73064.78"/>
    <n v="49222.74"/>
    <n v="536.79"/>
    <n v="0"/>
    <n v="0"/>
    <n v="0"/>
    <n v="0"/>
    <n v="0"/>
    <n v="49759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17.59"/>
    <n v="49759.53"/>
    <n v="152"/>
    <n v="300"/>
    <n v="86313.600000000006"/>
    <n v="77681.789999999994"/>
    <n v="89.999478999999994"/>
    <n v="84.650368294160302"/>
    <n v="10.45"/>
    <m/>
    <m/>
    <m/>
    <s v="PUE"/>
    <s v="ATLIXCO"/>
    <s v="74227"/>
    <s v="Morosidad"/>
    <x v="0"/>
  </r>
  <r>
    <n v="283"/>
    <s v="Hipotecaria Su Casita"/>
    <s v="FIDEICOMISO 234036"/>
    <d v="2018-05-01T00:00:00"/>
    <s v="55946"/>
    <x v="1"/>
    <n v="0"/>
    <n v="48449.75"/>
    <n v="0"/>
    <n v="0"/>
    <n v="48449.75"/>
    <n v="159.65"/>
    <n v="0"/>
    <n v="0"/>
    <n v="159.65"/>
    <n v="0"/>
    <m/>
    <n v="48290.1"/>
    <n v="0"/>
    <n v="421.92"/>
    <n v="0"/>
    <n v="0"/>
    <n v="421.92"/>
    <n v="0"/>
    <n v="0"/>
    <n v="0"/>
    <n v="30.83"/>
    <n v="0"/>
    <n v="0"/>
    <n v="0"/>
    <n v="0"/>
    <n v="-9.31"/>
    <n v="30.62"/>
    <n v="76.319999999999993"/>
    <n v="0"/>
    <n v="0"/>
    <n v="0"/>
    <n v="0"/>
    <n v="0"/>
    <n v="0"/>
    <n v="0"/>
    <n v="4.41"/>
    <n v="0"/>
    <n v="4.37"/>
    <n v="0"/>
    <n v="714.44"/>
    <n v="0"/>
    <n v="0"/>
    <n v="145"/>
    <n v="300"/>
    <n v="68698.5"/>
    <n v="61828.77"/>
    <n v="90.000174999999999"/>
    <n v="70.292801405680606"/>
    <n v="10.45"/>
    <m/>
    <m/>
    <m/>
    <s v="PUE"/>
    <s v="AMOZOC"/>
    <s v="72980"/>
    <s v="Al corriente"/>
    <x v="0"/>
  </r>
  <r>
    <n v="284"/>
    <s v="Hipotecaria Su Casita"/>
    <s v="FIDEICOMISO 234036"/>
    <d v="2018-05-01T00:00:00"/>
    <s v="55947"/>
    <x v="0"/>
    <n v="21"/>
    <n v="18216.38"/>
    <n v="25724.73"/>
    <n v="0"/>
    <n v="43941.11"/>
    <n v="433.07"/>
    <n v="0"/>
    <n v="0"/>
    <n v="0"/>
    <n v="0"/>
    <m/>
    <n v="43941.11"/>
    <n v="23671.03"/>
    <n v="158.63"/>
    <n v="0"/>
    <n v="0"/>
    <n v="0"/>
    <n v="0"/>
    <n v="0"/>
    <n v="23829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157.8"/>
    <n v="23829.66"/>
    <n v="35"/>
    <n v="180"/>
    <n v="61269.3"/>
    <n v="53678.2"/>
    <n v="87.610270999999997"/>
    <n v="71.717988962759804"/>
    <n v="10.45"/>
    <m/>
    <m/>
    <m/>
    <s v="DGO"/>
    <s v="GOMEZ PALACIO"/>
    <s v="35015"/>
    <s v="Proceso judicial"/>
    <x v="0"/>
  </r>
  <r>
    <n v="285"/>
    <s v="Hipotecaria Su Casita"/>
    <s v="FIDEICOMISO 234036"/>
    <d v="2018-05-01T00:00:00"/>
    <s v="55949"/>
    <x v="14"/>
    <n v="9"/>
    <n v="59324.18"/>
    <n v="1553.55"/>
    <n v="0"/>
    <n v="60877.73"/>
    <n v="180.32"/>
    <n v="0"/>
    <n v="0"/>
    <n v="0"/>
    <n v="0"/>
    <m/>
    <n v="60877.73"/>
    <n v="4781.1899999999996"/>
    <n v="523.54"/>
    <n v="0"/>
    <n v="0"/>
    <n v="0"/>
    <n v="0"/>
    <n v="0"/>
    <n v="5304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3.87"/>
    <n v="5304.73"/>
    <n v="154"/>
    <n v="300"/>
    <n v="82269"/>
    <n v="74042.16"/>
    <n v="90.000073"/>
    <n v="73.998383408510605"/>
    <n v="10.59"/>
    <m/>
    <m/>
    <m/>
    <s v="EM"/>
    <s v="TOLUCA"/>
    <s v="50070"/>
    <s v="Morosidad"/>
    <x v="0"/>
  </r>
  <r>
    <n v="286"/>
    <s v="Hipotecaria Su Casita"/>
    <s v="FIDEICOMISO 234036"/>
    <d v="2018-05-01T00:00:00"/>
    <s v="55950"/>
    <x v="0"/>
    <n v="21"/>
    <n v="185726.51"/>
    <n v="39588.129999999997"/>
    <n v="0"/>
    <n v="225314.64"/>
    <n v="557.9"/>
    <n v="0"/>
    <n v="0"/>
    <n v="0"/>
    <n v="0"/>
    <m/>
    <n v="225314.64"/>
    <n v="205517.4"/>
    <n v="1639.04"/>
    <n v="0"/>
    <n v="0"/>
    <n v="0"/>
    <n v="0"/>
    <n v="0"/>
    <n v="207156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146.03"/>
    <n v="207156.44"/>
    <n v="155"/>
    <n v="300"/>
    <n v="299733.3"/>
    <n v="231106.31"/>
    <n v="77.103982000000002"/>
    <n v="75.171707544015106"/>
    <n v="10.59"/>
    <m/>
    <m/>
    <m/>
    <s v="NL"/>
    <s v="MONTERREY"/>
    <s v="64340"/>
    <s v="Morosidad"/>
    <x v="0"/>
  </r>
  <r>
    <n v="287"/>
    <s v="Hipotecaria Su Casita"/>
    <s v="FIDEICOMISO 234036"/>
    <d v="2018-05-01T00:00:00"/>
    <s v="55951"/>
    <x v="0"/>
    <n v="21"/>
    <n v="149875.68"/>
    <n v="71963.86"/>
    <n v="0"/>
    <n v="221839.54"/>
    <n v="998.66"/>
    <n v="0"/>
    <n v="0"/>
    <n v="0"/>
    <n v="0"/>
    <m/>
    <n v="221839.54"/>
    <n v="193445.72"/>
    <n v="1322.65"/>
    <n v="0"/>
    <n v="0"/>
    <n v="0"/>
    <n v="0"/>
    <n v="0"/>
    <n v="194768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962.52"/>
    <n v="194768.37"/>
    <n v="95"/>
    <n v="240"/>
    <n v="324146.09999999998"/>
    <n v="231106.31"/>
    <n v="71.296958000000004"/>
    <n v="68.438132935960596"/>
    <n v="10.59"/>
    <m/>
    <m/>
    <m/>
    <s v="NL"/>
    <s v="MONTERREY"/>
    <s v="64360"/>
    <s v="Morosidad"/>
    <x v="0"/>
  </r>
  <r>
    <n v="288"/>
    <s v="Hipotecaria Su Casita"/>
    <s v="FIDEICOMISO 234036"/>
    <d v="2018-05-01T00:00:00"/>
    <s v="56038"/>
    <x v="0"/>
    <n v="21"/>
    <n v="83054.490000000005"/>
    <n v="18012"/>
    <n v="0"/>
    <n v="101066.49"/>
    <n v="282.81"/>
    <n v="0"/>
    <n v="0"/>
    <n v="0"/>
    <n v="0"/>
    <m/>
    <n v="101066.49"/>
    <n v="72827.87"/>
    <n v="704.58"/>
    <n v="0"/>
    <n v="0"/>
    <n v="0"/>
    <n v="0"/>
    <n v="0"/>
    <n v="73532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294.810000000001"/>
    <n v="73532.45"/>
    <n v="147"/>
    <n v="300"/>
    <n v="121754.1"/>
    <n v="107160"/>
    <n v="88.013463000000002"/>
    <n v="83.008695204879302"/>
    <n v="10.18"/>
    <m/>
    <m/>
    <m/>
    <s v="NL"/>
    <s v="APODACA"/>
    <s v="66600"/>
    <s v="Proceso judicial"/>
    <x v="0"/>
  </r>
  <r>
    <n v="289"/>
    <s v="Hipotecaria Su Casita"/>
    <s v="FIDEICOMISO 234036"/>
    <d v="2018-05-01T00:00:00"/>
    <s v="56039"/>
    <x v="0"/>
    <n v="21"/>
    <n v="71508.94"/>
    <n v="7229.93"/>
    <n v="0"/>
    <n v="78738.87"/>
    <n v="266.22000000000003"/>
    <n v="0"/>
    <n v="0"/>
    <n v="0"/>
    <n v="0"/>
    <m/>
    <n v="78738.87"/>
    <n v="19170.72"/>
    <n v="606.63"/>
    <n v="0"/>
    <n v="0"/>
    <n v="0"/>
    <n v="0"/>
    <n v="0"/>
    <n v="19777.34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96.15"/>
    <n v="19777.349999999999"/>
    <n v="147"/>
    <n v="300"/>
    <n v="106900.8"/>
    <n v="94729"/>
    <n v="88.613929999999996"/>
    <n v="73.656015733926196"/>
    <n v="10.18"/>
    <m/>
    <m/>
    <m/>
    <s v="NL"/>
    <s v="APODACA"/>
    <s v="66600"/>
    <s v="Morosidad"/>
    <x v="0"/>
  </r>
  <r>
    <n v="290"/>
    <s v="Hipotecaria Su Casita"/>
    <s v="FIDEICOMISO 234036"/>
    <d v="2018-05-01T00:00:00"/>
    <s v="56042"/>
    <x v="0"/>
    <n v="21"/>
    <n v="43454.81"/>
    <n v="21083.3"/>
    <n v="0"/>
    <n v="64538.11"/>
    <n v="328.73"/>
    <n v="0"/>
    <n v="0"/>
    <n v="0"/>
    <n v="0"/>
    <m/>
    <n v="64538.11"/>
    <n v="46168.33"/>
    <n v="383.49"/>
    <n v="0"/>
    <n v="0"/>
    <n v="0"/>
    <n v="0"/>
    <n v="0"/>
    <n v="46551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412.03"/>
    <n v="46551.82"/>
    <n v="87"/>
    <n v="240"/>
    <n v="84413.4"/>
    <n v="70907.210000000006"/>
    <n v="83.999945999999994"/>
    <n v="76.454816864773804"/>
    <n v="10.59"/>
    <m/>
    <m/>
    <m/>
    <s v="BCN"/>
    <s v="TIJUANA"/>
    <s v="22204"/>
    <s v="Morosidad"/>
    <x v="0"/>
  </r>
  <r>
    <n v="291"/>
    <s v="Hipotecaria Su Casita"/>
    <s v="FIDEICOMISO 234036"/>
    <d v="2018-05-01T00:00:00"/>
    <s v="56045"/>
    <x v="0"/>
    <n v="21"/>
    <n v="47743.87"/>
    <n v="11125.18"/>
    <n v="0"/>
    <n v="58869.05"/>
    <n v="157.79"/>
    <n v="0"/>
    <n v="0"/>
    <n v="0"/>
    <n v="0"/>
    <m/>
    <n v="58869.05"/>
    <n v="52626.13"/>
    <n v="421.34"/>
    <n v="0"/>
    <n v="0"/>
    <n v="0"/>
    <n v="0"/>
    <n v="0"/>
    <n v="53047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82.97"/>
    <n v="53047.47"/>
    <n v="147"/>
    <n v="300"/>
    <n v="67689.600000000006"/>
    <n v="60921"/>
    <n v="90.000532000000007"/>
    <n v="86.969120965424096"/>
    <n v="10.59"/>
    <m/>
    <m/>
    <m/>
    <s v="EM"/>
    <s v="ACOLMAN"/>
    <s v="55870"/>
    <s v="Proceso judicial"/>
    <x v="0"/>
  </r>
  <r>
    <n v="292"/>
    <s v="Hipotecaria Su Casita"/>
    <s v="FIDEICOMISO 234036"/>
    <d v="2018-05-01T00:00:00"/>
    <s v="56046"/>
    <x v="0"/>
    <n v="21"/>
    <n v="61011.66"/>
    <n v="13440.98"/>
    <n v="0"/>
    <n v="74452.639999999999"/>
    <n v="201.63"/>
    <n v="0"/>
    <n v="0"/>
    <n v="0"/>
    <n v="0"/>
    <m/>
    <n v="74452.639999999999"/>
    <n v="60984.92"/>
    <n v="538.42999999999995"/>
    <n v="0"/>
    <n v="0"/>
    <n v="0"/>
    <n v="0"/>
    <n v="0"/>
    <n v="61523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42.61"/>
    <n v="61523.35"/>
    <n v="147"/>
    <n v="300"/>
    <n v="86500.2"/>
    <n v="77850"/>
    <n v="89.999791999999999"/>
    <n v="86.072217262053698"/>
    <n v="10.59"/>
    <m/>
    <m/>
    <m/>
    <s v="EM"/>
    <s v="ACOLMAN"/>
    <s v="55870"/>
    <s v="Proceso judicial"/>
    <x v="0"/>
  </r>
  <r>
    <n v="293"/>
    <s v="Hipotecaria Su Casita"/>
    <s v="FIDEICOMISO 234036"/>
    <d v="2018-05-01T00:00:00"/>
    <s v="56047"/>
    <x v="0"/>
    <n v="21"/>
    <n v="149669.15"/>
    <n v="58368.44"/>
    <n v="0"/>
    <n v="208037.59"/>
    <n v="885.59"/>
    <n v="0"/>
    <n v="0"/>
    <n v="0"/>
    <n v="0"/>
    <m/>
    <n v="208037.59"/>
    <n v="152258.51999999999"/>
    <n v="1269.69"/>
    <n v="0"/>
    <n v="954.97"/>
    <n v="0"/>
    <n v="0"/>
    <n v="0"/>
    <n v="152573.24"/>
    <n v="0"/>
    <n v="0"/>
    <n v="0"/>
    <n v="0"/>
    <n v="0"/>
    <n v="-258.58999999999997"/>
    <n v="0"/>
    <n v="0"/>
    <n v="0"/>
    <n v="0"/>
    <n v="0"/>
    <n v="0"/>
    <n v="0"/>
    <n v="0"/>
    <n v="0"/>
    <n v="0"/>
    <n v="0"/>
    <n v="0"/>
    <n v="0"/>
    <n v="696.38"/>
    <n v="59254.03"/>
    <n v="152573.24"/>
    <n v="147"/>
    <n v="300"/>
    <n v="259898.4"/>
    <n v="233908.64"/>
    <n v="90.000031000000007"/>
    <n v="80.045737297969396"/>
    <n v="10.18"/>
    <m/>
    <m/>
    <m/>
    <s v="JAL"/>
    <s v="TLAJOMULCO DE ZUNIGA"/>
    <s v="45645"/>
    <s v="Proceso judicial"/>
    <x v="0"/>
  </r>
  <r>
    <n v="294"/>
    <s v="Hipotecaria Su Casita"/>
    <s v="FIDEICOMISO 234036"/>
    <d v="2018-05-01T00:00:00"/>
    <s v="56048"/>
    <x v="15"/>
    <n v="7"/>
    <n v="0"/>
    <n v="4506.88"/>
    <n v="0"/>
    <n v="4506.88"/>
    <n v="0"/>
    <n v="0"/>
    <n v="0"/>
    <n v="0"/>
    <n v="0"/>
    <m/>
    <n v="4506.88"/>
    <n v="118.65"/>
    <n v="0"/>
    <n v="0"/>
    <n v="0"/>
    <n v="0"/>
    <n v="0"/>
    <n v="0"/>
    <n v="11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06.88"/>
    <n v="118.65"/>
    <n v="191"/>
    <n v="300"/>
    <n v="81000"/>
    <n v="72900"/>
    <n v="90"/>
    <n v="5.5640493827160498"/>
    <n v="10.59"/>
    <m/>
    <m/>
    <m/>
    <s v="EM"/>
    <s v="CHICOLOAPAN"/>
    <s v="56370"/>
    <s v="Morosidad"/>
    <x v="0"/>
  </r>
  <r>
    <n v="295"/>
    <s v="Hipotecaria Su Casita"/>
    <s v="FIDEICOMISO 234036"/>
    <d v="2018-05-01T00:00:00"/>
    <s v="56056"/>
    <x v="0"/>
    <n v="21"/>
    <n v="47743.87"/>
    <n v="10387.98"/>
    <n v="0"/>
    <n v="58131.85"/>
    <n v="157.79"/>
    <n v="0"/>
    <n v="0"/>
    <n v="0"/>
    <n v="0"/>
    <m/>
    <n v="58131.85"/>
    <n v="46945.89"/>
    <n v="421.34"/>
    <n v="0"/>
    <n v="0"/>
    <n v="0"/>
    <n v="0"/>
    <n v="0"/>
    <n v="47367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45.77"/>
    <n v="47367.23"/>
    <n v="147"/>
    <n v="300"/>
    <n v="67689.600000000006"/>
    <n v="60921"/>
    <n v="90.000532000000007"/>
    <n v="85.880031945375194"/>
    <n v="10.59"/>
    <m/>
    <m/>
    <m/>
    <s v="EM"/>
    <s v="ACOLMAN"/>
    <s v="55870"/>
    <s v="Proceso judicial"/>
    <x v="0"/>
  </r>
  <r>
    <n v="296"/>
    <s v="Hipotecaria Su Casita"/>
    <s v="FIDEICOMISO 234036"/>
    <d v="2018-05-01T00:00:00"/>
    <s v="56070"/>
    <x v="0"/>
    <n v="21"/>
    <n v="187737.29"/>
    <n v="44312.9"/>
    <n v="0"/>
    <n v="232050.19"/>
    <n v="631.79"/>
    <n v="0"/>
    <n v="0"/>
    <n v="0"/>
    <n v="0"/>
    <m/>
    <n v="232050.19"/>
    <n v="193701.1"/>
    <n v="1592.64"/>
    <n v="0"/>
    <n v="0"/>
    <n v="0"/>
    <n v="0"/>
    <n v="0"/>
    <n v="195293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944.69"/>
    <n v="195293.74"/>
    <n v="148"/>
    <n v="300"/>
    <n v="284121.90000000002"/>
    <n v="241413.38"/>
    <n v="84.968241000000006"/>
    <n v="81.672757607783794"/>
    <n v="10.18"/>
    <m/>
    <m/>
    <m/>
    <s v="BCN"/>
    <s v="TIJUANA"/>
    <s v="22000"/>
    <s v="Proceso judicial"/>
    <x v="0"/>
  </r>
  <r>
    <n v="297"/>
    <s v="Hipotecaria Su Casita"/>
    <s v="FIDEICOMISO 234036"/>
    <d v="2018-05-01T00:00:00"/>
    <s v="56073"/>
    <x v="0"/>
    <n v="21"/>
    <n v="64862.85"/>
    <n v="23947.43"/>
    <n v="0"/>
    <n v="88810.28"/>
    <n v="474.98"/>
    <n v="0"/>
    <n v="0"/>
    <n v="0"/>
    <n v="0"/>
    <m/>
    <n v="88810.28"/>
    <n v="46227.7"/>
    <n v="572.41"/>
    <n v="0"/>
    <n v="0"/>
    <n v="0"/>
    <n v="0"/>
    <n v="0"/>
    <n v="46800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422.41"/>
    <n v="46800.11"/>
    <n v="89"/>
    <n v="240"/>
    <n v="119212.8"/>
    <n v="104277.17"/>
    <n v="87.471453999999994"/>
    <n v="74.497268402538396"/>
    <n v="10.59"/>
    <m/>
    <m/>
    <m/>
    <s v="BCN"/>
    <s v="MEXICALI"/>
    <s v="21376"/>
    <s v="Morosidad"/>
    <x v="0"/>
  </r>
  <r>
    <n v="298"/>
    <s v="Hipotecaria Su Casita"/>
    <s v="FIDEICOMISO 234036"/>
    <d v="2018-05-01T00:00:00"/>
    <s v="56076"/>
    <x v="0"/>
    <n v="21"/>
    <n v="56550.91"/>
    <n v="12016.18"/>
    <n v="0"/>
    <n v="68567.09"/>
    <n v="180.26"/>
    <n v="0"/>
    <n v="0"/>
    <n v="0"/>
    <n v="0"/>
    <m/>
    <n v="68567.09"/>
    <n v="56595.14"/>
    <n v="499.06"/>
    <n v="0"/>
    <n v="0"/>
    <n v="0"/>
    <n v="0"/>
    <n v="0"/>
    <n v="57094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96.44"/>
    <n v="57094.2"/>
    <n v="150"/>
    <n v="300"/>
    <n v="79401.600000000006"/>
    <n v="71460.84"/>
    <n v="89.999244000000004"/>
    <n v="86.354796043258901"/>
    <n v="10.59"/>
    <m/>
    <m/>
    <m/>
    <s v="PUE"/>
    <s v="PUEBLA"/>
    <s v="72490"/>
    <s v="Proceso judicial"/>
    <x v="0"/>
  </r>
  <r>
    <n v="299"/>
    <s v="Hipotecaria Su Casita"/>
    <s v="FIDEICOMISO 234036"/>
    <d v="2018-05-01T00:00:00"/>
    <s v="56077"/>
    <x v="0"/>
    <n v="21"/>
    <n v="71596.58"/>
    <n v="17591.13"/>
    <n v="0"/>
    <n v="89187.71"/>
    <n v="235.36"/>
    <n v="0"/>
    <n v="0"/>
    <n v="0"/>
    <n v="0"/>
    <m/>
    <n v="89187.71"/>
    <n v="82694.929999999993"/>
    <n v="607.38"/>
    <n v="0"/>
    <n v="0"/>
    <n v="0"/>
    <n v="0"/>
    <n v="0"/>
    <n v="8330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26.490000000002"/>
    <n v="83302.31"/>
    <n v="150"/>
    <n v="300"/>
    <n v="101622.9"/>
    <n v="91460.6"/>
    <n v="89.999989999999997"/>
    <n v="87.763397661101095"/>
    <n v="10.18"/>
    <m/>
    <m/>
    <m/>
    <s v="JAL"/>
    <s v="TLAJOMULCO DE ZUNIGA"/>
    <s v="45653"/>
    <s v="Proceso judicial"/>
    <x v="0"/>
  </r>
  <r>
    <n v="300"/>
    <s v="Hipotecaria Su Casita"/>
    <s v="FIDEICOMISO 234036"/>
    <d v="2018-05-01T00:00:00"/>
    <s v="56080"/>
    <x v="0"/>
    <n v="21"/>
    <n v="130423.17"/>
    <n v="26908.18"/>
    <n v="0"/>
    <n v="157331.35"/>
    <n v="428.71"/>
    <n v="0"/>
    <n v="0"/>
    <n v="0"/>
    <n v="0"/>
    <m/>
    <n v="157331.35"/>
    <n v="110054.85"/>
    <n v="1106.42"/>
    <n v="0"/>
    <n v="0"/>
    <n v="0"/>
    <n v="0"/>
    <n v="0"/>
    <n v="111161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336.89"/>
    <n v="111161.27"/>
    <n v="150"/>
    <n v="300"/>
    <n v="191579.4"/>
    <n v="166605"/>
    <n v="86.963943"/>
    <n v="82.123312946868694"/>
    <n v="10.18"/>
    <m/>
    <m/>
    <m/>
    <s v="EM"/>
    <s v="ECATEPEC"/>
    <s v="55075"/>
    <s v="Proceso judicial"/>
    <x v="0"/>
  </r>
  <r>
    <n v="301"/>
    <s v="Hipotecaria Su Casita"/>
    <s v="FIDEICOMISO 234036"/>
    <d v="2018-05-01T00:00:00"/>
    <s v="56081"/>
    <x v="0"/>
    <n v="21"/>
    <n v="189377.52"/>
    <n v="40768.49"/>
    <n v="0"/>
    <n v="230146.01"/>
    <n v="622.52"/>
    <n v="0"/>
    <n v="0"/>
    <n v="0"/>
    <n v="0"/>
    <m/>
    <n v="230146.01"/>
    <n v="173222.23"/>
    <n v="1606.55"/>
    <n v="0"/>
    <n v="0"/>
    <n v="0"/>
    <n v="0"/>
    <n v="0"/>
    <n v="174828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391.01"/>
    <n v="174828.78"/>
    <n v="150"/>
    <n v="300"/>
    <n v="268796.40000000002"/>
    <n v="241916.48"/>
    <n v="89.999896000000007"/>
    <n v="85.620942255835402"/>
    <n v="10.18"/>
    <m/>
    <m/>
    <m/>
    <s v="BCN"/>
    <s v="ENSENADA"/>
    <s v="22785"/>
    <s v="Morosidad"/>
    <x v="0"/>
  </r>
  <r>
    <n v="302"/>
    <s v="Hipotecaria Su Casita"/>
    <s v="FIDEICOMISO 234036"/>
    <d v="2018-05-01T00:00:00"/>
    <s v="56082"/>
    <x v="0"/>
    <n v="21"/>
    <n v="72505.02"/>
    <n v="14519.55"/>
    <n v="0"/>
    <n v="87024.57"/>
    <n v="231.12"/>
    <n v="0"/>
    <n v="0"/>
    <n v="0"/>
    <n v="0"/>
    <m/>
    <n v="87024.57"/>
    <n v="65610.61"/>
    <n v="639.86"/>
    <n v="0"/>
    <n v="0"/>
    <n v="0"/>
    <n v="0"/>
    <n v="0"/>
    <n v="66250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50.67"/>
    <n v="66250.47"/>
    <n v="150"/>
    <n v="300"/>
    <n v="101802"/>
    <n v="91622.16"/>
    <n v="90.000354000000002"/>
    <n v="85.484146048268002"/>
    <n v="10.59"/>
    <m/>
    <m/>
    <m/>
    <s v="BCN"/>
    <s v="TIJUANA"/>
    <s v="22000"/>
    <s v="Morosidad"/>
    <x v="0"/>
  </r>
  <r>
    <n v="303"/>
    <s v="Hipotecaria Su Casita"/>
    <s v="FIDEICOMISO 234036"/>
    <d v="2018-05-01T00:00:00"/>
    <s v="56084"/>
    <x v="1"/>
    <n v="0"/>
    <n v="189140.9"/>
    <n v="0"/>
    <n v="0"/>
    <n v="189140.9"/>
    <n v="621.73"/>
    <n v="0"/>
    <n v="0"/>
    <n v="621.73"/>
    <n v="0"/>
    <m/>
    <n v="188519.17"/>
    <n v="0"/>
    <n v="1604.55"/>
    <n v="0"/>
    <n v="0"/>
    <n v="1604.55"/>
    <n v="0"/>
    <n v="0"/>
    <n v="0"/>
    <n v="51.79"/>
    <n v="0"/>
    <n v="0"/>
    <n v="0"/>
    <n v="0"/>
    <n v="-10.23"/>
    <n v="113.9"/>
    <n v="300.58999999999997"/>
    <n v="0"/>
    <n v="0"/>
    <n v="0"/>
    <n v="0"/>
    <n v="0"/>
    <n v="0"/>
    <n v="0"/>
    <n v="14.42"/>
    <n v="0"/>
    <n v="48.57"/>
    <n v="0"/>
    <n v="2696.75"/>
    <n v="0"/>
    <n v="0"/>
    <n v="150"/>
    <n v="300"/>
    <n v="284408.7"/>
    <n v="241613.82"/>
    <n v="84.953034000000002"/>
    <n v="66.284600188274794"/>
    <n v="10.18"/>
    <m/>
    <m/>
    <m/>
    <s v="BCN"/>
    <s v="MEXICALI"/>
    <s v="21255"/>
    <s v="Al corriente"/>
    <x v="0"/>
  </r>
  <r>
    <n v="304"/>
    <s v="Hipotecaria Su Casita"/>
    <s v="FIDEICOMISO 234036"/>
    <d v="2018-05-01T00:00:00"/>
    <s v="56090"/>
    <x v="0"/>
    <n v="21"/>
    <n v="88072.320000000007"/>
    <n v="17690.73"/>
    <n v="0"/>
    <n v="105763.05"/>
    <n v="286.13"/>
    <n v="0"/>
    <n v="0"/>
    <n v="0"/>
    <n v="0"/>
    <m/>
    <n v="105763.05"/>
    <n v="72654.36"/>
    <n v="747.15"/>
    <n v="0"/>
    <n v="0"/>
    <n v="0"/>
    <n v="0"/>
    <n v="0"/>
    <n v="73401.50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976.86"/>
    <n v="73401.509999999995"/>
    <n v="151"/>
    <n v="300"/>
    <n v="125460"/>
    <n v="112140"/>
    <n v="89.383070000000004"/>
    <n v="84.300214923876396"/>
    <n v="10.18"/>
    <m/>
    <m/>
    <m/>
    <s v="EM"/>
    <s v="ECATEPEC"/>
    <s v="55075"/>
    <s v="Morosidad"/>
    <x v="0"/>
  </r>
  <r>
    <n v="305"/>
    <s v="Hipotecaria Su Casita"/>
    <s v="FIDEICOMISO 234036"/>
    <d v="2018-05-01T00:00:00"/>
    <s v="56092"/>
    <x v="0"/>
    <n v="21"/>
    <n v="41940.720000000001"/>
    <n v="6362.25"/>
    <n v="0"/>
    <n v="48302.97"/>
    <n v="132.08000000000001"/>
    <n v="0"/>
    <n v="0"/>
    <n v="0"/>
    <n v="0"/>
    <m/>
    <n v="48302.97"/>
    <n v="25242.25"/>
    <n v="370.13"/>
    <n v="0"/>
    <n v="0"/>
    <n v="0"/>
    <n v="0"/>
    <n v="0"/>
    <n v="25612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94.33"/>
    <n v="25612.38"/>
    <n v="151"/>
    <n v="300"/>
    <n v="58700.4"/>
    <n v="52830.19"/>
    <n v="89.999709999999993"/>
    <n v="82.287292401157401"/>
    <n v="10.59"/>
    <m/>
    <m/>
    <m/>
    <s v="EM"/>
    <s v="CHICOLOAPAN"/>
    <s v="56370"/>
    <s v="Proceso judicial"/>
    <x v="0"/>
  </r>
  <r>
    <n v="306"/>
    <s v="Hipotecaria Su Casita"/>
    <s v="FIDEICOMISO 234036"/>
    <d v="2018-05-01T00:00:00"/>
    <s v="56095"/>
    <x v="0"/>
    <n v="21"/>
    <n v="52045.11"/>
    <n v="10585"/>
    <n v="0"/>
    <n v="62630.11"/>
    <n v="163.94"/>
    <n v="0"/>
    <n v="0"/>
    <n v="0"/>
    <n v="0"/>
    <m/>
    <n v="62630.11"/>
    <n v="49246.04"/>
    <n v="459.3"/>
    <n v="0"/>
    <n v="0"/>
    <n v="0"/>
    <n v="0"/>
    <n v="0"/>
    <n v="49705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48.94"/>
    <n v="49705.34"/>
    <n v="151"/>
    <n v="300"/>
    <n v="73224"/>
    <n v="65561.16"/>
    <n v="89.535070000000005"/>
    <n v="85.532215765518799"/>
    <n v="10.59"/>
    <m/>
    <m/>
    <m/>
    <s v="QR"/>
    <s v="SOLIDARIDAD"/>
    <s v="77710"/>
    <s v="Proceso judicial"/>
    <x v="0"/>
  </r>
  <r>
    <n v="307"/>
    <s v="Hipotecaria Su Casita"/>
    <s v="FIDEICOMISO 234036"/>
    <d v="2018-05-01T00:00:00"/>
    <s v="56097"/>
    <x v="0"/>
    <n v="21"/>
    <n v="129703.58"/>
    <n v="28865.73"/>
    <n v="0"/>
    <n v="158569.31"/>
    <n v="421.41"/>
    <n v="0"/>
    <n v="0"/>
    <n v="0"/>
    <n v="0"/>
    <m/>
    <n v="158569.31"/>
    <n v="127872.45"/>
    <n v="1100.32"/>
    <n v="0"/>
    <n v="0"/>
    <n v="0"/>
    <n v="0"/>
    <n v="0"/>
    <n v="128972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287.14"/>
    <n v="128972.77"/>
    <n v="151"/>
    <n v="300"/>
    <n v="184431.9"/>
    <n v="165150"/>
    <n v="89.545247000000003"/>
    <n v="85.977160342534503"/>
    <n v="10.18"/>
    <m/>
    <m/>
    <m/>
    <s v="BCN"/>
    <s v="TIJUANA"/>
    <s v="22255"/>
    <s v="Morosidad"/>
    <x v="0"/>
  </r>
  <r>
    <n v="308"/>
    <s v="Hipotecaria Su Casita"/>
    <s v="FIDEICOMISO 234036"/>
    <d v="2018-05-01T00:00:00"/>
    <s v="56099"/>
    <x v="0"/>
    <n v="21"/>
    <n v="179547.93"/>
    <n v="37150.92"/>
    <n v="0"/>
    <n v="216698.85"/>
    <n v="583.32000000000005"/>
    <n v="0"/>
    <n v="0"/>
    <n v="0"/>
    <n v="0"/>
    <m/>
    <n v="216698.85"/>
    <n v="156645.25"/>
    <n v="1523.16"/>
    <n v="0"/>
    <n v="0"/>
    <n v="0"/>
    <n v="0"/>
    <n v="0"/>
    <n v="158168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734.239999999998"/>
    <n v="158168.41"/>
    <n v="151"/>
    <n v="300"/>
    <n v="277566.59999999998"/>
    <n v="228612.63"/>
    <n v="82.363163"/>
    <n v="78.070939057315201"/>
    <n v="10.18"/>
    <m/>
    <m/>
    <m/>
    <s v="BCN"/>
    <s v="TIJUANA"/>
    <s v="22000"/>
    <s v="Proceso judicial"/>
    <x v="0"/>
  </r>
  <r>
    <n v="309"/>
    <s v="Hipotecaria Su Casita"/>
    <s v="FIDEICOMISO 234036"/>
    <d v="2018-05-01T00:00:00"/>
    <s v="56101"/>
    <x v="0"/>
    <n v="21"/>
    <n v="48726.81"/>
    <n v="9843.2199999999993"/>
    <n v="0"/>
    <n v="58570.03"/>
    <n v="153.47999999999999"/>
    <n v="0"/>
    <n v="0"/>
    <n v="0"/>
    <n v="0"/>
    <m/>
    <n v="58570.03"/>
    <n v="45588.33"/>
    <n v="430.01"/>
    <n v="0"/>
    <n v="0"/>
    <n v="0"/>
    <n v="0"/>
    <n v="0"/>
    <n v="46018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96.7000000000007"/>
    <n v="46018.34"/>
    <n v="151"/>
    <n v="300"/>
    <n v="68564.399999999994"/>
    <n v="61380"/>
    <n v="89.521675999999999"/>
    <n v="85.423383007010102"/>
    <n v="10.59"/>
    <m/>
    <m/>
    <m/>
    <s v="QR"/>
    <s v="SOLIDARIDAD"/>
    <s v="77710"/>
    <s v="Proceso judicial"/>
    <x v="0"/>
  </r>
  <r>
    <n v="310"/>
    <s v="Hipotecaria Su Casita"/>
    <s v="FIDEICOMISO 234036"/>
    <d v="2018-05-01T00:00:00"/>
    <s v="56102"/>
    <x v="0"/>
    <n v="21"/>
    <n v="146741.76999999999"/>
    <n v="31432.35"/>
    <n v="0"/>
    <n v="178174.12"/>
    <n v="476.75"/>
    <n v="0"/>
    <n v="0"/>
    <n v="0"/>
    <n v="0"/>
    <m/>
    <n v="178174.12"/>
    <n v="135563.82"/>
    <n v="1244.8599999999999"/>
    <n v="0"/>
    <n v="0"/>
    <n v="0"/>
    <n v="0"/>
    <n v="0"/>
    <n v="136808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909.1"/>
    <n v="136808.68"/>
    <n v="151"/>
    <n v="300"/>
    <n v="208994.4"/>
    <n v="186842.97"/>
    <n v="89.400946000000005"/>
    <n v="85.253059725594795"/>
    <n v="10.18"/>
    <m/>
    <m/>
    <m/>
    <s v="BCN"/>
    <s v="TIJUANA"/>
    <s v="22000"/>
    <s v="Proceso judicial"/>
    <x v="0"/>
  </r>
  <r>
    <n v="311"/>
    <s v="Hipotecaria Su Casita"/>
    <s v="FIDEICOMISO 234036"/>
    <d v="2018-05-01T00:00:00"/>
    <s v="56103"/>
    <x v="1"/>
    <n v="0"/>
    <n v="125149.97"/>
    <n v="0"/>
    <n v="0"/>
    <n v="125149.97"/>
    <n v="406.59"/>
    <n v="0"/>
    <n v="0"/>
    <n v="406.59"/>
    <n v="0"/>
    <m/>
    <n v="124743.38"/>
    <n v="0"/>
    <n v="1061.69"/>
    <n v="0"/>
    <n v="0"/>
    <n v="1061.69"/>
    <n v="0"/>
    <n v="0"/>
    <n v="0"/>
    <n v="34.15"/>
    <n v="0"/>
    <n v="0"/>
    <n v="0"/>
    <n v="0"/>
    <n v="7.21"/>
    <n v="75.12"/>
    <n v="197.28"/>
    <n v="0"/>
    <n v="0"/>
    <n v="0"/>
    <n v="0"/>
    <n v="0"/>
    <n v="0"/>
    <n v="0"/>
    <n v="0"/>
    <n v="0"/>
    <n v="0"/>
    <n v="8.2990000000000008E-3"/>
    <n v="1782.04"/>
    <n v="0"/>
    <n v="0"/>
    <n v="151"/>
    <n v="300"/>
    <n v="181079.1"/>
    <n v="159349.82999999999"/>
    <n v="88.000123000000002"/>
    <n v="68.888889203306604"/>
    <n v="10.18"/>
    <m/>
    <m/>
    <m/>
    <s v="BCN"/>
    <s v="TIJUANA"/>
    <s v="22117"/>
    <s v="Al corriente"/>
    <x v="0"/>
  </r>
  <r>
    <n v="312"/>
    <s v="Hipotecaria Su Casita"/>
    <s v="FIDEICOMISO 234036"/>
    <d v="2018-05-01T00:00:00"/>
    <s v="56105"/>
    <x v="0"/>
    <n v="21"/>
    <n v="33098.74"/>
    <n v="13183.4"/>
    <n v="0"/>
    <n v="46282.14"/>
    <n v="291.39"/>
    <n v="0"/>
    <n v="75.12"/>
    <n v="0"/>
    <n v="0"/>
    <m/>
    <n v="46207.02"/>
    <n v="20396.52"/>
    <n v="292.10000000000002"/>
    <n v="0"/>
    <n v="145.94"/>
    <n v="0"/>
    <n v="0"/>
    <n v="0"/>
    <n v="20542.68"/>
    <n v="0"/>
    <n v="0"/>
    <n v="0"/>
    <n v="0"/>
    <n v="0"/>
    <n v="-33.9"/>
    <n v="0"/>
    <n v="0"/>
    <n v="0"/>
    <n v="0"/>
    <n v="0"/>
    <n v="0"/>
    <n v="0"/>
    <n v="0"/>
    <n v="0"/>
    <n v="0"/>
    <n v="0"/>
    <n v="0"/>
    <n v="0"/>
    <n v="187.16"/>
    <n v="13399.67"/>
    <n v="20542.68"/>
    <n v="151"/>
    <n v="300"/>
    <n v="68564.399999999994"/>
    <n v="61380"/>
    <n v="89.521675999999999"/>
    <n v="67.392145216121193"/>
    <n v="10.59"/>
    <m/>
    <m/>
    <m/>
    <s v="QR"/>
    <s v="SOLIDARIDAD"/>
    <s v="77710"/>
    <s v="Morosidad"/>
    <x v="0"/>
  </r>
  <r>
    <n v="313"/>
    <s v="Hipotecaria Su Casita"/>
    <s v="FIDEICOMISO 234036"/>
    <d v="2018-05-01T00:00:00"/>
    <s v="56110"/>
    <x v="0"/>
    <n v="21"/>
    <n v="35507.370000000003"/>
    <n v="13936.64"/>
    <n v="0"/>
    <n v="49444.01"/>
    <n v="247.93"/>
    <n v="0"/>
    <n v="0"/>
    <n v="0"/>
    <n v="0"/>
    <m/>
    <n v="49444.01"/>
    <n v="29843.200000000001"/>
    <n v="313.35000000000002"/>
    <n v="0"/>
    <n v="0"/>
    <n v="0"/>
    <n v="0"/>
    <n v="0"/>
    <n v="30156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84.57"/>
    <n v="30156.55"/>
    <n v="92"/>
    <n v="240"/>
    <n v="63513"/>
    <n v="55880"/>
    <n v="87.981988000000001"/>
    <n v="77.848645212810993"/>
    <n v="10.59"/>
    <m/>
    <m/>
    <m/>
    <s v="EM"/>
    <s v="MELCHOR OCAMPO"/>
    <s v="54890"/>
    <s v="Proceso judicial"/>
    <x v="0"/>
  </r>
  <r>
    <n v="314"/>
    <s v="Hipotecaria Su Casita"/>
    <s v="FIDEICOMISO 234036"/>
    <d v="2018-05-01T00:00:00"/>
    <s v="56111"/>
    <x v="0"/>
    <n v="21"/>
    <n v="102339.15"/>
    <n v="10734.44"/>
    <n v="0"/>
    <n v="113073.59"/>
    <n v="406.78"/>
    <n v="0"/>
    <n v="0"/>
    <n v="0"/>
    <n v="0"/>
    <m/>
    <n v="113073.59"/>
    <n v="27514.36"/>
    <n v="868.18"/>
    <n v="0"/>
    <n v="0"/>
    <n v="0"/>
    <n v="0"/>
    <n v="0"/>
    <n v="28382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41.22"/>
    <n v="28382.54"/>
    <n v="152"/>
    <n v="300"/>
    <n v="156753"/>
    <n v="138369.12"/>
    <n v="88.272070999999997"/>
    <n v="72.134880706800004"/>
    <n v="10.18"/>
    <m/>
    <m/>
    <m/>
    <s v="SON"/>
    <s v="CAJEME"/>
    <s v="85137"/>
    <s v="Morosidad"/>
    <x v="0"/>
  </r>
  <r>
    <n v="315"/>
    <s v="Hipotecaria Su Casita"/>
    <s v="FIDEICOMISO 234036"/>
    <d v="2018-05-01T00:00:00"/>
    <s v="56115"/>
    <x v="0"/>
    <n v="21"/>
    <n v="176819.97"/>
    <n v="41872.31"/>
    <n v="0"/>
    <n v="218692.28"/>
    <n v="597.86"/>
    <n v="0"/>
    <n v="0"/>
    <n v="0"/>
    <n v="0"/>
    <m/>
    <n v="218692.28"/>
    <n v="184694.87"/>
    <n v="1500.02"/>
    <n v="0"/>
    <n v="0"/>
    <n v="0"/>
    <n v="0"/>
    <n v="0"/>
    <n v="186194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470.17"/>
    <n v="186194.89"/>
    <n v="152"/>
    <n v="300"/>
    <n v="252977.1"/>
    <n v="227679.1"/>
    <n v="89.999885000000006"/>
    <n v="86.447460704069002"/>
    <n v="10.18"/>
    <m/>
    <m/>
    <m/>
    <s v="JAL"/>
    <s v="TLAQUEPAQUE"/>
    <s v="45601"/>
    <s v="Proceso judicial"/>
    <x v="0"/>
  </r>
  <r>
    <n v="316"/>
    <s v="Hipotecaria Su Casita"/>
    <s v="FIDEICOMISO 234036"/>
    <d v="2018-05-01T00:00:00"/>
    <s v="56116"/>
    <x v="0"/>
    <n v="21"/>
    <n v="106524.1"/>
    <n v="28219.17"/>
    <n v="0"/>
    <n v="134743.26999999999"/>
    <n v="757.01"/>
    <n v="0"/>
    <n v="0"/>
    <n v="0"/>
    <n v="0"/>
    <m/>
    <n v="134743.26999999999"/>
    <n v="45675.23"/>
    <n v="903.68"/>
    <n v="0"/>
    <n v="0"/>
    <n v="0"/>
    <n v="0"/>
    <n v="0"/>
    <n v="46578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976.18"/>
    <n v="46578.91"/>
    <n v="92"/>
    <n v="240"/>
    <n v="188868.9"/>
    <n v="169982.11"/>
    <n v="90.000052999999994"/>
    <n v="71.342222080860793"/>
    <n v="10.18"/>
    <m/>
    <m/>
    <m/>
    <s v="EM"/>
    <s v="ECATEPEC"/>
    <s v="55075"/>
    <s v="Proceso judicial"/>
    <x v="0"/>
  </r>
  <r>
    <n v="317"/>
    <s v="Hipotecaria Su Casita"/>
    <s v="FIDEICOMISO 234036"/>
    <d v="2018-05-01T00:00:00"/>
    <s v="56117"/>
    <x v="0"/>
    <n v="21"/>
    <n v="86896.33"/>
    <n v="17344.77"/>
    <n v="0"/>
    <n v="104241.1"/>
    <n v="270.44"/>
    <n v="0"/>
    <n v="0"/>
    <n v="0"/>
    <n v="0"/>
    <m/>
    <n v="104241.1"/>
    <n v="81198.73"/>
    <n v="766.86"/>
    <n v="0"/>
    <n v="0"/>
    <n v="0"/>
    <n v="0"/>
    <n v="0"/>
    <n v="81965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615.21"/>
    <n v="81965.59"/>
    <n v="152"/>
    <n v="300"/>
    <n v="121242.9"/>
    <n v="109118.84"/>
    <n v="90.000190000000003"/>
    <n v="85.977076055876395"/>
    <n v="10.59"/>
    <m/>
    <m/>
    <m/>
    <s v="QR"/>
    <s v="SOLIDARIDAD"/>
    <s v="77710"/>
    <s v="Morosidad"/>
    <x v="0"/>
  </r>
  <r>
    <n v="318"/>
    <s v="Hipotecaria Su Casita"/>
    <s v="FIDEICOMISO 234036"/>
    <d v="2018-05-01T00:00:00"/>
    <s v="56132"/>
    <x v="1"/>
    <n v="0"/>
    <n v="63186.12"/>
    <n v="0"/>
    <n v="0"/>
    <n v="63186.12"/>
    <n v="434.31"/>
    <n v="0"/>
    <n v="0"/>
    <n v="434.31"/>
    <n v="0"/>
    <m/>
    <n v="62751.81"/>
    <n v="0"/>
    <n v="557.62"/>
    <n v="0"/>
    <n v="0"/>
    <n v="557.62"/>
    <n v="0"/>
    <n v="0"/>
    <n v="0"/>
    <n v="20.7"/>
    <n v="0"/>
    <n v="0"/>
    <n v="0"/>
    <n v="0"/>
    <n v="-21.68"/>
    <n v="44.05"/>
    <n v="121.9"/>
    <n v="0"/>
    <n v="0"/>
    <n v="0"/>
    <n v="0"/>
    <n v="0"/>
    <n v="0"/>
    <n v="0"/>
    <n v="23.82"/>
    <n v="0"/>
    <n v="18.86"/>
    <n v="0"/>
    <n v="1180.72"/>
    <n v="0"/>
    <n v="0"/>
    <n v="93"/>
    <n v="240"/>
    <n v="109728"/>
    <n v="98754.96"/>
    <n v="89.999780999999999"/>
    <n v="57.188511416070703"/>
    <n v="10.59"/>
    <m/>
    <m/>
    <m/>
    <s v="SIN"/>
    <s v="MAZATLAN"/>
    <s v="82128"/>
    <s v="Al corriente"/>
    <x v="0"/>
  </r>
  <r>
    <n v="319"/>
    <s v="Hipotecaria Su Casita"/>
    <s v="FIDEICOMISO 234036"/>
    <d v="2018-05-01T00:00:00"/>
    <s v="56134"/>
    <x v="0"/>
    <n v="21"/>
    <n v="66413.919999999998"/>
    <n v="12740.16"/>
    <n v="0"/>
    <n v="79154.080000000002"/>
    <n v="204.25"/>
    <n v="0"/>
    <n v="0"/>
    <n v="0"/>
    <n v="0"/>
    <m/>
    <n v="79154.080000000002"/>
    <n v="59058.75"/>
    <n v="586.1"/>
    <n v="0"/>
    <n v="0"/>
    <n v="0"/>
    <n v="0"/>
    <n v="0"/>
    <n v="59644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44.41"/>
    <n v="59644.85"/>
    <n v="153"/>
    <n v="300"/>
    <n v="92378.7"/>
    <n v="83141.11"/>
    <n v="90.000303000000002"/>
    <n v="85.684340558915295"/>
    <n v="10.59"/>
    <m/>
    <m/>
    <m/>
    <s v="BCN"/>
    <s v="TIJUANA"/>
    <s v="22723"/>
    <s v="Morosidad"/>
    <x v="0"/>
  </r>
  <r>
    <n v="320"/>
    <s v="Hipotecaria Su Casita"/>
    <s v="FIDEICOMISO 234036"/>
    <d v="2018-05-01T00:00:00"/>
    <s v="56135"/>
    <x v="6"/>
    <n v="11"/>
    <n v="62053.4"/>
    <n v="1992.3"/>
    <n v="0"/>
    <n v="64045.7"/>
    <n v="190.85"/>
    <n v="0"/>
    <n v="0"/>
    <n v="0"/>
    <n v="0"/>
    <m/>
    <n v="64045.7"/>
    <n v="6130.87"/>
    <n v="547.62"/>
    <n v="0"/>
    <n v="0"/>
    <n v="0"/>
    <n v="0"/>
    <n v="0"/>
    <n v="6678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83.15"/>
    <n v="6678.49"/>
    <n v="153"/>
    <n v="300"/>
    <n v="89807.1"/>
    <n v="77683.28"/>
    <n v="86.500153999999995"/>
    <n v="71.314739967696994"/>
    <n v="10.59"/>
    <m/>
    <m/>
    <m/>
    <s v="QR"/>
    <s v="SOLIDARIDAD"/>
    <s v="77710"/>
    <s v="Morosidad"/>
    <x v="0"/>
  </r>
  <r>
    <n v="321"/>
    <s v="Hipotecaria Su Casita"/>
    <s v="FIDEICOMISO 234036"/>
    <d v="2018-05-01T00:00:00"/>
    <s v="56144"/>
    <x v="0"/>
    <n v="21"/>
    <n v="190511.89"/>
    <n v="43335.91"/>
    <n v="0"/>
    <n v="233847.8"/>
    <n v="597.75"/>
    <n v="0"/>
    <n v="0"/>
    <n v="0"/>
    <n v="0"/>
    <m/>
    <n v="233847.8"/>
    <n v="205288.35"/>
    <n v="1616.18"/>
    <n v="0"/>
    <n v="0"/>
    <n v="0"/>
    <n v="0"/>
    <n v="0"/>
    <n v="206904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933.66"/>
    <n v="206904.53"/>
    <n v="154"/>
    <n v="300"/>
    <n v="272889"/>
    <n v="240273.09"/>
    <n v="88.047921000000002"/>
    <n v="85.693377566434094"/>
    <n v="10.18"/>
    <m/>
    <m/>
    <m/>
    <s v="JAL"/>
    <s v="TLAQUEPAQUE"/>
    <s v="45601"/>
    <s v="Morosidad"/>
    <x v="0"/>
  </r>
  <r>
    <n v="322"/>
    <s v="Hipotecaria Su Casita"/>
    <s v="FIDEICOMISO 234036"/>
    <d v="2018-05-01T00:00:00"/>
    <s v="56145"/>
    <x v="0"/>
    <n v="21"/>
    <n v="132870.71"/>
    <n v="28205.53"/>
    <n v="0"/>
    <n v="161076.24"/>
    <n v="416.89"/>
    <n v="0"/>
    <n v="0"/>
    <n v="0"/>
    <n v="0"/>
    <m/>
    <n v="161076.24"/>
    <n v="127040.8"/>
    <n v="1127.19"/>
    <n v="0"/>
    <n v="0"/>
    <n v="0"/>
    <n v="0"/>
    <n v="0"/>
    <n v="128167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622.42"/>
    <n v="128167.99"/>
    <n v="154"/>
    <n v="300"/>
    <n v="186195"/>
    <n v="167575.82"/>
    <n v="90.000172000000006"/>
    <n v="86.509433790109298"/>
    <n v="10.18"/>
    <m/>
    <m/>
    <m/>
    <s v="EM"/>
    <s v="ECATEPEC"/>
    <s v="55075"/>
    <s v="Morosidad"/>
    <x v="0"/>
  </r>
  <r>
    <n v="323"/>
    <s v="Hipotecaria Su Casita"/>
    <s v="FIDEICOMISO 234036"/>
    <d v="2018-05-01T00:00:00"/>
    <s v="56146"/>
    <x v="0"/>
    <n v="21"/>
    <n v="103530.69"/>
    <n v="24039.599999999999"/>
    <n v="0"/>
    <n v="127570.29"/>
    <n v="324.83"/>
    <n v="0"/>
    <n v="0"/>
    <n v="0"/>
    <n v="0"/>
    <m/>
    <n v="127570.29"/>
    <n v="116725.45"/>
    <n v="878.29"/>
    <n v="0"/>
    <n v="0"/>
    <n v="0"/>
    <n v="0"/>
    <n v="0"/>
    <n v="117603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364.43"/>
    <n v="117603.74"/>
    <n v="154"/>
    <n v="300"/>
    <n v="145080"/>
    <n v="130572.15"/>
    <n v="90.000102999999996"/>
    <n v="87.930996309242602"/>
    <n v="10.18"/>
    <m/>
    <m/>
    <m/>
    <s v="BCN"/>
    <s v="ENSENADA"/>
    <s v="22800"/>
    <s v="Proceso judicial"/>
    <x v="0"/>
  </r>
  <r>
    <n v="324"/>
    <s v="Hipotecaria Su Casita"/>
    <s v="FIDEICOMISO 234036"/>
    <d v="2018-05-01T00:00:00"/>
    <s v="56155"/>
    <x v="0"/>
    <n v="21"/>
    <n v="61264.26"/>
    <n v="12841.42"/>
    <n v="0"/>
    <n v="74105.679999999993"/>
    <n v="192.23"/>
    <n v="0"/>
    <n v="0"/>
    <n v="0"/>
    <n v="0"/>
    <m/>
    <n v="74105.679999999993"/>
    <n v="57642.62"/>
    <n v="519.73"/>
    <n v="0"/>
    <n v="0"/>
    <n v="0"/>
    <n v="0"/>
    <n v="0"/>
    <n v="58162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33.65"/>
    <n v="58162.35"/>
    <n v="154"/>
    <n v="300"/>
    <n v="85852.2"/>
    <n v="77267.240000000005"/>
    <n v="90.000303000000002"/>
    <n v="86.317741568367595"/>
    <n v="10.18"/>
    <m/>
    <m/>
    <m/>
    <s v="QR"/>
    <s v="SOLIDARIDAD"/>
    <s v="77710"/>
    <s v="Proceso judicial"/>
    <x v="0"/>
  </r>
  <r>
    <n v="325"/>
    <s v="Hipotecaria Su Casita"/>
    <s v="FIDEICOMISO 234036"/>
    <d v="2018-05-01T00:00:00"/>
    <s v="56156"/>
    <x v="1"/>
    <n v="0"/>
    <n v="56410.89"/>
    <n v="0"/>
    <n v="0"/>
    <n v="56410.89"/>
    <n v="1391.02"/>
    <n v="0"/>
    <n v="0"/>
    <n v="1391.02"/>
    <n v="0"/>
    <m/>
    <n v="55019.87"/>
    <n v="0"/>
    <n v="478.55"/>
    <n v="0"/>
    <n v="0"/>
    <n v="478.55"/>
    <n v="0"/>
    <n v="0"/>
    <n v="0"/>
    <n v="36.090000000000003"/>
    <n v="0"/>
    <n v="0"/>
    <n v="0"/>
    <n v="0"/>
    <n v="-32.090000000000003"/>
    <n v="66.13"/>
    <n v="212.55"/>
    <n v="0"/>
    <n v="0"/>
    <n v="0"/>
    <n v="0"/>
    <n v="0"/>
    <n v="0"/>
    <n v="0"/>
    <n v="0.21"/>
    <n v="0"/>
    <n v="0.2"/>
    <n v="0"/>
    <n v="2152.46"/>
    <n v="0"/>
    <n v="0"/>
    <n v="34"/>
    <n v="180"/>
    <n v="191342.7"/>
    <n v="172208.83"/>
    <n v="90.000208999999998"/>
    <n v="28.754621927068602"/>
    <n v="10.18"/>
    <m/>
    <m/>
    <m/>
    <s v="EM"/>
    <s v="ECATEPEC"/>
    <s v="55075"/>
    <s v="Al corriente"/>
    <x v="0"/>
  </r>
  <r>
    <n v="326"/>
    <s v="Hipotecaria Su Casita"/>
    <s v="FIDEICOMISO 234036"/>
    <d v="2018-05-01T00:00:00"/>
    <s v="56166"/>
    <x v="0"/>
    <n v="21"/>
    <n v="109628.01"/>
    <n v="45870.25"/>
    <n v="0"/>
    <n v="155498.26"/>
    <n v="954.45"/>
    <n v="0"/>
    <n v="0"/>
    <n v="0"/>
    <n v="0"/>
    <m/>
    <n v="155498.26"/>
    <n v="70715.87"/>
    <n v="930.01"/>
    <n v="0"/>
    <n v="505.15"/>
    <n v="0"/>
    <n v="0"/>
    <n v="0"/>
    <n v="71140.73"/>
    <n v="0"/>
    <n v="0"/>
    <n v="0"/>
    <n v="0"/>
    <n v="0"/>
    <n v="-88.27"/>
    <n v="0"/>
    <n v="0"/>
    <n v="0"/>
    <n v="0"/>
    <n v="0"/>
    <n v="0"/>
    <n v="0"/>
    <n v="0"/>
    <n v="0"/>
    <n v="0"/>
    <n v="0"/>
    <n v="0"/>
    <n v="0"/>
    <n v="416.88"/>
    <n v="46824.7"/>
    <n v="71140.73"/>
    <n v="94"/>
    <n v="240"/>
    <n v="226925.4"/>
    <n v="192887.1"/>
    <n v="85.000225"/>
    <n v="68.523955656487701"/>
    <n v="10.18"/>
    <m/>
    <m/>
    <m/>
    <s v="QRO"/>
    <s v="QUERETARO"/>
    <s v="76177"/>
    <s v="Morosidad"/>
    <x v="0"/>
  </r>
  <r>
    <n v="327"/>
    <s v="Hipotecaria Su Casita"/>
    <s v="FIDEICOMISO 234036"/>
    <d v="2018-05-01T00:00:00"/>
    <s v="56169"/>
    <x v="0"/>
    <n v="21"/>
    <n v="29151.119999999999"/>
    <n v="49833.7"/>
    <n v="0"/>
    <n v="78984.820000000007"/>
    <n v="718.84"/>
    <n v="0"/>
    <n v="0"/>
    <n v="0"/>
    <n v="0"/>
    <m/>
    <n v="78984.820000000007"/>
    <n v="51611"/>
    <n v="247.3"/>
    <n v="0"/>
    <n v="0"/>
    <n v="0"/>
    <n v="0"/>
    <n v="0"/>
    <n v="51858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552.54"/>
    <n v="51858.3"/>
    <n v="34"/>
    <n v="180"/>
    <n v="102714.6"/>
    <n v="88992.46"/>
    <n v="86.640517000000003"/>
    <n v="76.897364562704993"/>
    <n v="10.18"/>
    <m/>
    <m/>
    <m/>
    <s v="EM"/>
    <s v="ECATEPEC"/>
    <s v="55075"/>
    <s v="Proceso judicial"/>
    <x v="0"/>
  </r>
  <r>
    <n v="328"/>
    <s v="Hipotecaria Su Casita"/>
    <s v="FIDEICOMISO 234036"/>
    <d v="2018-05-01T00:00:00"/>
    <s v="56174"/>
    <x v="0"/>
    <n v="21"/>
    <n v="80888.929999999993"/>
    <n v="17626.240000000002"/>
    <n v="0"/>
    <n v="98515.17"/>
    <n v="245.85"/>
    <n v="0"/>
    <n v="0"/>
    <n v="0"/>
    <n v="0"/>
    <m/>
    <n v="98515.17"/>
    <n v="91778.4"/>
    <n v="713.84"/>
    <n v="0"/>
    <n v="0"/>
    <n v="0"/>
    <n v="0"/>
    <n v="0"/>
    <n v="92492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72.09"/>
    <n v="92492.24"/>
    <n v="154"/>
    <n v="300"/>
    <n v="121736.4"/>
    <n v="100954.68"/>
    <n v="82.928918999999993"/>
    <n v="80.924990829560699"/>
    <n v="10.59"/>
    <m/>
    <m/>
    <m/>
    <s v="SIN"/>
    <s v="MAZATLAN"/>
    <s v="82128"/>
    <s v="Proceso judicial"/>
    <x v="0"/>
  </r>
  <r>
    <n v="329"/>
    <s v="Hipotecaria Su Casita"/>
    <s v="FIDEICOMISO 234036"/>
    <d v="2018-05-01T00:00:00"/>
    <s v="56175"/>
    <x v="13"/>
    <n v="2"/>
    <n v="84758.36"/>
    <n v="508.47"/>
    <n v="0"/>
    <n v="85266.83"/>
    <n v="257.61"/>
    <n v="0"/>
    <n v="229.45"/>
    <n v="0"/>
    <n v="0"/>
    <m/>
    <n v="85037.38"/>
    <n v="1502.73"/>
    <n v="747.99"/>
    <n v="0"/>
    <n v="752.48"/>
    <n v="0"/>
    <n v="0"/>
    <n v="0"/>
    <n v="1498.24"/>
    <n v="0"/>
    <n v="0"/>
    <n v="0"/>
    <n v="0"/>
    <n v="0"/>
    <n v="-20.04"/>
    <n v="0"/>
    <n v="0"/>
    <n v="22.01"/>
    <n v="0"/>
    <n v="0"/>
    <n v="0"/>
    <n v="0"/>
    <n v="51.38"/>
    <n v="126.58"/>
    <n v="0"/>
    <n v="0"/>
    <n v="0"/>
    <n v="0"/>
    <n v="1161.8599999999999"/>
    <n v="536.63"/>
    <n v="1498.24"/>
    <n v="154"/>
    <n v="300"/>
    <n v="131709.6"/>
    <n v="105784.18"/>
    <n v="80.316226"/>
    <n v="64.564299033446005"/>
    <n v="10.59"/>
    <m/>
    <m/>
    <m/>
    <s v="BCN"/>
    <s v="TIJUANA"/>
    <s v="22125"/>
    <s v="Morosidad"/>
    <x v="0"/>
  </r>
  <r>
    <n v="330"/>
    <s v="Hipotecaria Su Casita"/>
    <s v="FIDEICOMISO 234036"/>
    <d v="2018-05-01T00:00:00"/>
    <s v="56177"/>
    <x v="1"/>
    <n v="0"/>
    <n v="121184.89"/>
    <n v="0"/>
    <n v="0"/>
    <n v="121184.89"/>
    <n v="835.05"/>
    <n v="0"/>
    <n v="0"/>
    <n v="835.05"/>
    <n v="0"/>
    <m/>
    <n v="120349.84"/>
    <n v="0"/>
    <n v="1028.05"/>
    <n v="0"/>
    <n v="0"/>
    <n v="1028.05"/>
    <n v="0"/>
    <n v="0"/>
    <n v="0"/>
    <n v="41.17"/>
    <n v="0"/>
    <n v="0"/>
    <n v="0"/>
    <n v="0"/>
    <n v="-38.26"/>
    <n v="82.84"/>
    <n v="236.94"/>
    <n v="0"/>
    <n v="0"/>
    <n v="0"/>
    <n v="0"/>
    <n v="0"/>
    <n v="0"/>
    <n v="0"/>
    <n v="0"/>
    <n v="0"/>
    <n v="0"/>
    <n v="1.6598000000000002E-2"/>
    <n v="2185.79"/>
    <n v="0"/>
    <n v="0"/>
    <n v="94"/>
    <n v="240"/>
    <n v="222323.1"/>
    <n v="190700.09"/>
    <n v="85.776101999999995"/>
    <n v="54.132854114141601"/>
    <n v="10.18"/>
    <m/>
    <m/>
    <m/>
    <s v="JAL"/>
    <s v="TONALA"/>
    <s v="45418"/>
    <s v="Al corriente"/>
    <x v="0"/>
  </r>
  <r>
    <n v="331"/>
    <s v="Hipotecaria Su Casita"/>
    <s v="FIDEICOMISO 234036"/>
    <d v="2018-05-01T00:00:00"/>
    <s v="56182"/>
    <x v="0"/>
    <n v="21"/>
    <n v="204101.22"/>
    <n v="35763.360000000001"/>
    <n v="0"/>
    <n v="239864.58"/>
    <n v="640.38"/>
    <n v="0"/>
    <n v="0"/>
    <n v="0"/>
    <n v="0"/>
    <m/>
    <n v="239864.58"/>
    <n v="143892.98000000001"/>
    <n v="1731.46"/>
    <n v="0"/>
    <n v="0"/>
    <n v="0"/>
    <n v="0"/>
    <n v="0"/>
    <n v="145624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403.74"/>
    <n v="145624.44"/>
    <n v="154"/>
    <n v="300"/>
    <n v="293453.40000000002"/>
    <n v="257411"/>
    <n v="87.717844999999997"/>
    <n v="81.738558373302197"/>
    <n v="10.18"/>
    <m/>
    <m/>
    <m/>
    <s v="BCN"/>
    <s v="TIJUANA"/>
    <s v="22000"/>
    <s v="Proceso judicial"/>
    <x v="0"/>
  </r>
  <r>
    <n v="332"/>
    <s v="Hipotecaria Su Casita"/>
    <s v="FIDEICOMISO 234036"/>
    <d v="2018-05-01T00:00:00"/>
    <s v="56183"/>
    <x v="0"/>
    <n v="21"/>
    <n v="127324.81"/>
    <n v="46765.75"/>
    <n v="0"/>
    <n v="174090.56"/>
    <n v="807.85"/>
    <n v="0"/>
    <n v="254.82"/>
    <n v="0"/>
    <n v="0"/>
    <m/>
    <n v="173835.74"/>
    <n v="103030.14"/>
    <n v="1080.1400000000001"/>
    <n v="0"/>
    <n v="241.3"/>
    <n v="0"/>
    <n v="0"/>
    <n v="0"/>
    <n v="103868.98"/>
    <n v="0"/>
    <n v="0"/>
    <n v="0"/>
    <n v="0"/>
    <n v="0"/>
    <n v="-123.63"/>
    <n v="0"/>
    <n v="0"/>
    <n v="0"/>
    <n v="0"/>
    <n v="0"/>
    <n v="0"/>
    <n v="0"/>
    <n v="0"/>
    <n v="0"/>
    <n v="0"/>
    <n v="0"/>
    <n v="0"/>
    <n v="0"/>
    <n v="372.49"/>
    <n v="47318.78"/>
    <n v="103868.98"/>
    <n v="154"/>
    <n v="300"/>
    <n v="288562.5"/>
    <n v="204900"/>
    <n v="71.007147000000003"/>
    <n v="60.241971420369801"/>
    <n v="10.18"/>
    <m/>
    <m/>
    <m/>
    <s v="BCN"/>
    <s v="TIJUANA"/>
    <s v="22000"/>
    <s v="Morosidad"/>
    <x v="0"/>
  </r>
  <r>
    <n v="333"/>
    <s v="Hipotecaria Su Casita"/>
    <s v="FIDEICOMISO 234036"/>
    <d v="2018-05-01T00:00:00"/>
    <s v="56186"/>
    <x v="0"/>
    <n v="21"/>
    <n v="118718.11"/>
    <n v="54117.55"/>
    <n v="0"/>
    <n v="172835.66"/>
    <n v="818.05"/>
    <n v="0"/>
    <n v="0"/>
    <n v="0"/>
    <n v="0"/>
    <m/>
    <n v="172835.66"/>
    <n v="123107.81"/>
    <n v="1007.13"/>
    <n v="0"/>
    <n v="0"/>
    <n v="0"/>
    <n v="0"/>
    <n v="0"/>
    <n v="124114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935.6"/>
    <n v="124114.94"/>
    <n v="94"/>
    <n v="240"/>
    <n v="207576"/>
    <n v="186818.65"/>
    <n v="90.000119999999995"/>
    <n v="83.263796951103103"/>
    <n v="10.18"/>
    <m/>
    <m/>
    <m/>
    <s v="QRO"/>
    <s v="QUERETARO"/>
    <s v="76139"/>
    <s v="Morosidad"/>
    <x v="0"/>
  </r>
  <r>
    <n v="334"/>
    <s v="Hipotecaria Su Casita"/>
    <s v="FIDEICOMISO 234036"/>
    <d v="2018-05-01T00:00:00"/>
    <s v="56188"/>
    <x v="0"/>
    <n v="21"/>
    <n v="134752.32000000001"/>
    <n v="25939.42"/>
    <n v="0"/>
    <n v="160691.74"/>
    <n v="422.8"/>
    <n v="0"/>
    <n v="0"/>
    <n v="0"/>
    <n v="0"/>
    <m/>
    <n v="160691.74"/>
    <n v="110298.23"/>
    <n v="1143.1500000000001"/>
    <n v="0"/>
    <n v="0"/>
    <n v="0"/>
    <n v="0"/>
    <n v="0"/>
    <n v="111441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362.22"/>
    <n v="111441.38"/>
    <n v="154"/>
    <n v="300"/>
    <n v="188831.7"/>
    <n v="169949.18"/>
    <n v="90.000343999999998"/>
    <n v="85.097862066522197"/>
    <n v="10.18"/>
    <m/>
    <m/>
    <m/>
    <s v="SIN"/>
    <s v="AHOME"/>
    <s v="81271"/>
    <s v="Morosidad"/>
    <x v="0"/>
  </r>
  <r>
    <n v="335"/>
    <s v="Hipotecaria Su Casita"/>
    <s v="FIDEICOMISO 234036"/>
    <d v="2018-05-01T00:00:00"/>
    <s v="56190"/>
    <x v="0"/>
    <n v="21"/>
    <n v="57906.32"/>
    <n v="101944.02"/>
    <n v="0"/>
    <n v="159850.34"/>
    <n v="1467.87"/>
    <n v="0"/>
    <n v="0"/>
    <n v="0"/>
    <n v="0"/>
    <m/>
    <n v="159850.34"/>
    <n v="111786"/>
    <n v="511.02"/>
    <n v="0"/>
    <n v="0"/>
    <n v="0"/>
    <n v="0"/>
    <n v="0"/>
    <n v="112297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411.89"/>
    <n v="112297.02"/>
    <n v="33"/>
    <n v="180"/>
    <n v="197911.2"/>
    <n v="178119.98"/>
    <n v="89.999949000000001"/>
    <n v="80.768718072125694"/>
    <n v="10.59"/>
    <m/>
    <m/>
    <m/>
    <s v="SIN"/>
    <s v="MAZATLAN"/>
    <s v="82128"/>
    <s v="Proceso judicial"/>
    <x v="0"/>
  </r>
  <r>
    <n v="336"/>
    <s v="Hipotecaria Su Casita"/>
    <s v="FIDEICOMISO 234036"/>
    <d v="2018-05-01T00:00:00"/>
    <s v="56194"/>
    <x v="0"/>
    <n v="21"/>
    <n v="87484.55"/>
    <n v="23382.91"/>
    <n v="0"/>
    <n v="110867.46"/>
    <n v="386.15"/>
    <n v="0"/>
    <n v="179.79"/>
    <n v="0"/>
    <n v="0"/>
    <m/>
    <n v="110687.67"/>
    <n v="76625.539999999994"/>
    <n v="772.05"/>
    <n v="0"/>
    <n v="223.46"/>
    <n v="0"/>
    <n v="0"/>
    <n v="0"/>
    <n v="77174.13"/>
    <n v="0"/>
    <n v="0"/>
    <n v="0"/>
    <n v="0"/>
    <n v="0"/>
    <n v="-136.07"/>
    <n v="0"/>
    <n v="0"/>
    <n v="0"/>
    <n v="0"/>
    <n v="0"/>
    <n v="78.62"/>
    <n v="0"/>
    <n v="0"/>
    <n v="10.39"/>
    <n v="0"/>
    <n v="0"/>
    <n v="0"/>
    <n v="0"/>
    <n v="356.19"/>
    <n v="23589.27"/>
    <n v="77174.13"/>
    <n v="154"/>
    <n v="300"/>
    <n v="138530.70000000001"/>
    <n v="121837.13"/>
    <n v="87.949551999999997"/>
    <n v="79.901184379702997"/>
    <n v="10.59"/>
    <m/>
    <m/>
    <m/>
    <s v="BCS"/>
    <s v="LOS CABOS"/>
    <s v="23400"/>
    <s v="Morosidad"/>
    <x v="0"/>
  </r>
  <r>
    <n v="337"/>
    <s v="Hipotecaria Su Casita"/>
    <s v="FIDEICOMISO 234036"/>
    <d v="2018-05-01T00:00:00"/>
    <s v="56195"/>
    <x v="2"/>
    <n v="0"/>
    <n v="107955.88"/>
    <n v="0"/>
    <n v="0"/>
    <n v="107955.88"/>
    <n v="328.12"/>
    <n v="0"/>
    <n v="0"/>
    <n v="318.75"/>
    <n v="0"/>
    <m/>
    <n v="107637.13"/>
    <n v="0"/>
    <n v="952.71"/>
    <n v="0"/>
    <n v="0"/>
    <n v="952.71"/>
    <n v="0"/>
    <n v="0"/>
    <n v="0"/>
    <n v="28.04"/>
    <n v="0"/>
    <n v="0"/>
    <n v="0"/>
    <n v="0"/>
    <n v="-28.12"/>
    <n v="65.44"/>
    <n v="170.28"/>
    <n v="0"/>
    <n v="0"/>
    <n v="0"/>
    <n v="0"/>
    <n v="0"/>
    <n v="0"/>
    <n v="0"/>
    <n v="0"/>
    <n v="0"/>
    <n v="0"/>
    <n v="0"/>
    <n v="1507.1"/>
    <n v="9.3699999999999992"/>
    <n v="0"/>
    <n v="154"/>
    <n v="300"/>
    <n v="176601.60000000001"/>
    <n v="134736.84"/>
    <n v="76.294235"/>
    <n v="60.949124908566603"/>
    <n v="10.59"/>
    <m/>
    <m/>
    <m/>
    <s v="JAL"/>
    <s v="PUERTO VALLARTA"/>
    <s v="48280"/>
    <s v="Morosidad"/>
    <x v="0"/>
  </r>
  <r>
    <n v="338"/>
    <s v="Hipotecaria Su Casita"/>
    <s v="FIDEICOMISO 234036"/>
    <d v="2018-05-01T00:00:00"/>
    <s v="56197"/>
    <x v="0"/>
    <n v="21"/>
    <n v="167582.31"/>
    <n v="40132.559999999998"/>
    <n v="0"/>
    <n v="207714.87"/>
    <n v="519.73"/>
    <n v="0"/>
    <n v="0"/>
    <n v="0"/>
    <n v="0"/>
    <m/>
    <n v="207714.87"/>
    <n v="204482.58"/>
    <n v="1421.66"/>
    <n v="0"/>
    <n v="0"/>
    <n v="0"/>
    <n v="0"/>
    <n v="0"/>
    <n v="205904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652.29"/>
    <n v="205904.24"/>
    <n v="155"/>
    <n v="300"/>
    <n v="236628"/>
    <n v="210695.84"/>
    <n v="89.040959000000001"/>
    <n v="87.781188386824994"/>
    <n v="10.18"/>
    <m/>
    <m/>
    <m/>
    <s v="TAM"/>
    <s v="TAMPICO"/>
    <s v="89326"/>
    <s v="Proceso judicial"/>
    <x v="0"/>
  </r>
  <r>
    <n v="339"/>
    <s v="Hipotecaria Su Casita"/>
    <s v="FIDEICOMISO 234036"/>
    <d v="2018-05-01T00:00:00"/>
    <s v="56198"/>
    <x v="0"/>
    <n v="21"/>
    <n v="147371.59"/>
    <n v="19223.46"/>
    <n v="0"/>
    <n v="166595.04999999999"/>
    <n v="442.69"/>
    <n v="0"/>
    <n v="0"/>
    <n v="0"/>
    <n v="0"/>
    <m/>
    <n v="166595.04999999999"/>
    <n v="75753.59"/>
    <n v="1300.55"/>
    <n v="0"/>
    <n v="0"/>
    <n v="0"/>
    <n v="0"/>
    <n v="0"/>
    <n v="77054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66.150000000001"/>
    <n v="77054.14"/>
    <n v="155"/>
    <n v="300"/>
    <n v="203754.9"/>
    <n v="183379.61"/>
    <n v="90.000097999999994"/>
    <n v="81.762475262734498"/>
    <n v="10.59"/>
    <m/>
    <m/>
    <m/>
    <s v="SIN"/>
    <s v="MAZATLAN"/>
    <s v="82136"/>
    <s v="Proceso judicial"/>
    <x v="0"/>
  </r>
  <r>
    <n v="340"/>
    <s v="Hipotecaria Su Casita"/>
    <s v="FIDEICOMISO 234036"/>
    <d v="2018-05-01T00:00:00"/>
    <s v="56200"/>
    <x v="0"/>
    <n v="21"/>
    <n v="66808.160000000003"/>
    <n v="14165.58"/>
    <n v="0"/>
    <n v="80973.740000000005"/>
    <n v="200.69"/>
    <n v="0"/>
    <n v="0"/>
    <n v="0"/>
    <n v="0"/>
    <m/>
    <n v="80973.740000000005"/>
    <n v="73554.399999999994"/>
    <n v="589.58000000000004"/>
    <n v="0"/>
    <n v="0"/>
    <n v="0"/>
    <n v="0"/>
    <n v="0"/>
    <n v="74143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66.27"/>
    <n v="74143.98"/>
    <n v="155"/>
    <n v="300"/>
    <n v="92369.4"/>
    <n v="83132.09"/>
    <n v="89.999599000000003"/>
    <n v="87.662948562104702"/>
    <n v="10.59"/>
    <m/>
    <m/>
    <m/>
    <s v="MICH"/>
    <s v="TARIMBARO"/>
    <s v="58891"/>
    <s v="Proceso judicial"/>
    <x v="0"/>
  </r>
  <r>
    <n v="341"/>
    <s v="Hipotecaria Su Casita"/>
    <s v="FIDEICOMISO 234036"/>
    <d v="2018-05-01T00:00:00"/>
    <s v="56201"/>
    <x v="0"/>
    <n v="21"/>
    <n v="53911.3"/>
    <n v="16889.28"/>
    <n v="0"/>
    <n v="70800.58"/>
    <n v="359.24"/>
    <n v="0"/>
    <n v="0"/>
    <n v="0"/>
    <n v="0"/>
    <m/>
    <n v="70800.58"/>
    <n v="34046.33"/>
    <n v="475.77"/>
    <n v="0"/>
    <n v="0"/>
    <n v="0"/>
    <n v="0"/>
    <n v="0"/>
    <n v="34522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48.52"/>
    <n v="34522.1"/>
    <n v="95"/>
    <n v="240"/>
    <n v="92369.4"/>
    <n v="83132.09"/>
    <n v="89.999599000000003"/>
    <n v="76.649387847309299"/>
    <n v="10.59"/>
    <m/>
    <m/>
    <m/>
    <s v="MICH"/>
    <s v="TARIMBARO"/>
    <s v="58891"/>
    <s v="Morosidad"/>
    <x v="0"/>
  </r>
  <r>
    <n v="342"/>
    <s v="Hipotecaria Su Casita"/>
    <s v="FIDEICOMISO 234036"/>
    <d v="2018-05-01T00:00:00"/>
    <s v="56203"/>
    <x v="1"/>
    <n v="1"/>
    <n v="41263.19"/>
    <n v="122.88"/>
    <n v="0"/>
    <n v="41386.07"/>
    <n v="123.96"/>
    <n v="0"/>
    <n v="122.88"/>
    <n v="123.96"/>
    <n v="0"/>
    <m/>
    <n v="41139.230000000003"/>
    <n v="365.23"/>
    <n v="364.15"/>
    <n v="0"/>
    <n v="365.23"/>
    <n v="364.15"/>
    <n v="0"/>
    <n v="0"/>
    <n v="0"/>
    <n v="10.69"/>
    <n v="0"/>
    <n v="0"/>
    <n v="0"/>
    <n v="0"/>
    <n v="-5.63"/>
    <n v="24.94"/>
    <n v="63.44"/>
    <n v="10.69"/>
    <n v="0"/>
    <n v="0"/>
    <n v="0"/>
    <n v="0"/>
    <n v="24.94"/>
    <n v="26.38"/>
    <n v="0"/>
    <n v="0"/>
    <n v="0"/>
    <n v="1.6598000000000002E-2"/>
    <n v="1131.67"/>
    <n v="0"/>
    <n v="0"/>
    <n v="155"/>
    <n v="300"/>
    <n v="57594.9"/>
    <n v="51346.29"/>
    <n v="89.150757999999996"/>
    <n v="71.428598600528701"/>
    <n v="10.59"/>
    <m/>
    <m/>
    <m/>
    <s v="SIN"/>
    <s v="CULIACAN"/>
    <s v="80014"/>
    <s v="Al corriente"/>
    <x v="0"/>
  </r>
  <r>
    <n v="343"/>
    <s v="Hipotecaria Su Casita"/>
    <s v="FIDEICOMISO 234036"/>
    <d v="2018-05-01T00:00:00"/>
    <s v="56210"/>
    <x v="1"/>
    <n v="0"/>
    <n v="66804.75"/>
    <n v="0"/>
    <n v="0"/>
    <n v="66804.75"/>
    <n v="200.68"/>
    <n v="0"/>
    <n v="0"/>
    <n v="200.68"/>
    <n v="0"/>
    <m/>
    <n v="66604.070000000007"/>
    <n v="0"/>
    <n v="589.54999999999995"/>
    <n v="0"/>
    <n v="0"/>
    <n v="589.54999999999995"/>
    <n v="0"/>
    <n v="0"/>
    <n v="0"/>
    <n v="17.3"/>
    <n v="0"/>
    <n v="0"/>
    <n v="0"/>
    <n v="0"/>
    <n v="-16.46"/>
    <n v="40.380000000000003"/>
    <n v="102.6"/>
    <n v="0"/>
    <n v="0"/>
    <n v="0"/>
    <n v="0"/>
    <n v="0"/>
    <n v="0"/>
    <n v="0"/>
    <n v="0"/>
    <n v="0"/>
    <n v="0.08"/>
    <n v="1.6598000000000002E-2"/>
    <n v="934.05"/>
    <n v="0"/>
    <n v="0"/>
    <n v="155"/>
    <n v="300"/>
    <n v="92364.3"/>
    <n v="83127.850000000006"/>
    <n v="89.999977999999999"/>
    <n v="72.110187316410304"/>
    <n v="10.59"/>
    <m/>
    <m/>
    <m/>
    <s v="MICH"/>
    <s v="TARIMBARO"/>
    <s v="58891"/>
    <s v="Al corriente"/>
    <x v="0"/>
  </r>
  <r>
    <n v="344"/>
    <s v="Hipotecaria Su Casita"/>
    <s v="FIDEICOMISO 234036"/>
    <d v="2018-05-01T00:00:00"/>
    <s v="56213"/>
    <x v="0"/>
    <n v="21"/>
    <n v="66802.759999999995"/>
    <n v="14460.8"/>
    <n v="0"/>
    <n v="81263.56"/>
    <n v="200.68"/>
    <n v="0"/>
    <n v="0"/>
    <n v="0"/>
    <n v="0"/>
    <m/>
    <n v="81263.56"/>
    <n v="76413.33"/>
    <n v="589.53"/>
    <n v="0"/>
    <n v="0"/>
    <n v="0"/>
    <n v="0"/>
    <n v="0"/>
    <n v="77002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61.48"/>
    <n v="77002.86"/>
    <n v="155"/>
    <n v="300"/>
    <n v="92362.5"/>
    <n v="83125.7"/>
    <n v="89.999404999999996"/>
    <n v="87.983283727918106"/>
    <n v="10.59"/>
    <m/>
    <m/>
    <m/>
    <s v="MICH"/>
    <s v="TARIMBARO"/>
    <s v="58891"/>
    <s v="Proceso judicial"/>
    <x v="0"/>
  </r>
  <r>
    <n v="345"/>
    <s v="Hipotecaria Su Casita"/>
    <s v="FIDEICOMISO 234036"/>
    <d v="2018-05-01T00:00:00"/>
    <s v="56214"/>
    <x v="0"/>
    <n v="21"/>
    <n v="66802.759999999995"/>
    <n v="12427.18"/>
    <n v="0"/>
    <n v="79229.94"/>
    <n v="200.68"/>
    <n v="0"/>
    <n v="0"/>
    <n v="0"/>
    <n v="0"/>
    <m/>
    <n v="79229.94"/>
    <n v="58691.72"/>
    <n v="589.53"/>
    <n v="0"/>
    <n v="0"/>
    <n v="0"/>
    <n v="0"/>
    <n v="0"/>
    <n v="5928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27.86"/>
    <n v="59281.25"/>
    <n v="155"/>
    <n v="300"/>
    <n v="92362.5"/>
    <n v="83125.7"/>
    <n v="89.999404999999996"/>
    <n v="85.781502690331706"/>
    <n v="10.59"/>
    <m/>
    <m/>
    <m/>
    <s v="MICH"/>
    <s v="TARIMBARO"/>
    <s v="58891"/>
    <s v="Morosidad"/>
    <x v="0"/>
  </r>
  <r>
    <n v="346"/>
    <s v="Hipotecaria Su Casita"/>
    <s v="FIDEICOMISO 234036"/>
    <d v="2018-05-01T00:00:00"/>
    <s v="56215"/>
    <x v="0"/>
    <n v="21"/>
    <n v="0"/>
    <n v="49831.85"/>
    <n v="0"/>
    <n v="49831.85"/>
    <n v="0"/>
    <n v="0"/>
    <n v="0.02"/>
    <n v="0"/>
    <n v="0"/>
    <m/>
    <n v="49831.83"/>
    <n v="14580.72"/>
    <n v="0"/>
    <n v="0"/>
    <n v="0"/>
    <n v="0"/>
    <n v="0"/>
    <n v="0"/>
    <n v="14580.72"/>
    <n v="0"/>
    <n v="0"/>
    <n v="0"/>
    <n v="0"/>
    <n v="0"/>
    <n v="-0.01"/>
    <n v="0"/>
    <n v="0"/>
    <n v="0"/>
    <n v="0"/>
    <n v="0"/>
    <n v="0"/>
    <n v="0"/>
    <n v="0"/>
    <n v="0"/>
    <n v="0"/>
    <n v="0"/>
    <n v="0"/>
    <n v="1.4938E-2"/>
    <n v="0.01"/>
    <n v="49831.83"/>
    <n v="14580.72"/>
    <n v="162"/>
    <n v="300"/>
    <n v="126000"/>
    <n v="111841.85"/>
    <n v="88.763373000000001"/>
    <n v="39.5490714214991"/>
    <n v="10.18"/>
    <m/>
    <m/>
    <m/>
    <s v="EM"/>
    <s v="ECATEPEC"/>
    <s v="55075"/>
    <s v="Proceso judicial"/>
    <x v="0"/>
  </r>
  <r>
    <n v="347"/>
    <s v="Hipotecaria Su Casita"/>
    <s v="FIDEICOMISO 234036"/>
    <d v="2018-05-01T00:00:00"/>
    <s v="56218"/>
    <x v="0"/>
    <n v="21"/>
    <n v="41862.53"/>
    <n v="19458.62"/>
    <n v="0"/>
    <n v="61321.15"/>
    <n v="284.08"/>
    <n v="0"/>
    <n v="0"/>
    <n v="0"/>
    <n v="0"/>
    <m/>
    <n v="61321.15"/>
    <n v="45982.76"/>
    <n v="355.13"/>
    <n v="0"/>
    <n v="0"/>
    <n v="0"/>
    <n v="0"/>
    <n v="0"/>
    <n v="46337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42.7"/>
    <n v="46337.89"/>
    <n v="95"/>
    <n v="240"/>
    <n v="76805.399999999994"/>
    <n v="65427.58"/>
    <n v="85.186171999999999"/>
    <n v="79.839633853763203"/>
    <n v="10.18"/>
    <m/>
    <m/>
    <m/>
    <s v="BCN"/>
    <s v="TIJUANA"/>
    <s v="22204"/>
    <s v="Proceso judicial"/>
    <x v="0"/>
  </r>
  <r>
    <n v="348"/>
    <s v="Hipotecaria Su Casita"/>
    <s v="FIDEICOMISO 234036"/>
    <d v="2018-05-01T00:00:00"/>
    <s v="56219"/>
    <x v="0"/>
    <n v="21"/>
    <n v="96912.91"/>
    <n v="18288.88"/>
    <n v="0"/>
    <n v="115201.79"/>
    <n v="291.12"/>
    <n v="0"/>
    <n v="0"/>
    <n v="0"/>
    <n v="0"/>
    <m/>
    <n v="115201.79"/>
    <n v="87178.08"/>
    <n v="855.26"/>
    <n v="0"/>
    <n v="0"/>
    <n v="0"/>
    <n v="0"/>
    <n v="0"/>
    <n v="88033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580"/>
    <n v="88033.34"/>
    <n v="155"/>
    <n v="300"/>
    <n v="138498.9"/>
    <n v="120592.84"/>
    <n v="87.071333999999993"/>
    <n v="83.178848217587898"/>
    <n v="10.59"/>
    <m/>
    <m/>
    <m/>
    <s v="BCS"/>
    <s v="LOS CABOS"/>
    <s v="23400"/>
    <s v="Morosidad"/>
    <x v="0"/>
  </r>
  <r>
    <n v="349"/>
    <s v="Hipotecaria Su Casita"/>
    <s v="FIDEICOMISO 234036"/>
    <d v="2018-05-01T00:00:00"/>
    <s v="56225"/>
    <x v="11"/>
    <n v="7"/>
    <n v="39038.300000000003"/>
    <n v="5667.75"/>
    <n v="0"/>
    <n v="44706.05"/>
    <n v="931.78"/>
    <n v="0"/>
    <n v="1573.68"/>
    <n v="0"/>
    <n v="0"/>
    <m/>
    <n v="43132.37"/>
    <n v="2149.36"/>
    <n v="331.17"/>
    <n v="0"/>
    <n v="746.94"/>
    <n v="0"/>
    <n v="0"/>
    <n v="0"/>
    <n v="1733.59"/>
    <n v="0"/>
    <n v="0"/>
    <n v="0"/>
    <n v="0"/>
    <n v="0"/>
    <n v="-212.66"/>
    <n v="0"/>
    <n v="0"/>
    <n v="48.76"/>
    <n v="0"/>
    <n v="0"/>
    <n v="120.9"/>
    <n v="0"/>
    <n v="89.34"/>
    <n v="288.72000000000003"/>
    <n v="0"/>
    <n v="0"/>
    <n v="0"/>
    <n v="0"/>
    <n v="2655.68"/>
    <n v="5025.8500000000004"/>
    <n v="1733.59"/>
    <n v="35"/>
    <n v="180"/>
    <n v="134464.79999999999"/>
    <n v="116331.94"/>
    <n v="86.514790000000005"/>
    <n v="32.077071290587099"/>
    <n v="10.18"/>
    <m/>
    <m/>
    <m/>
    <s v="NL"/>
    <s v="APODACA"/>
    <s v="66610"/>
    <s v="Morosidad"/>
    <x v="0"/>
  </r>
  <r>
    <n v="350"/>
    <s v="Hipotecaria Su Casita"/>
    <s v="FIDEICOMISO 234036"/>
    <d v="2018-05-01T00:00:00"/>
    <s v="56227"/>
    <x v="2"/>
    <n v="1"/>
    <n v="68667.19"/>
    <n v="204.48"/>
    <n v="0"/>
    <n v="68871.67"/>
    <n v="206.28"/>
    <n v="0"/>
    <n v="204.48"/>
    <n v="0"/>
    <n v="0"/>
    <m/>
    <n v="68667.19"/>
    <n v="607.79"/>
    <n v="605.99"/>
    <n v="0"/>
    <n v="607.79"/>
    <n v="537.89"/>
    <n v="0"/>
    <n v="0"/>
    <n v="68.099999999999994"/>
    <n v="17.78"/>
    <n v="0"/>
    <n v="0"/>
    <n v="0"/>
    <n v="0"/>
    <n v="-36.18"/>
    <n v="41.5"/>
    <n v="106.07"/>
    <n v="17.78"/>
    <n v="0"/>
    <n v="0"/>
    <n v="0"/>
    <n v="0"/>
    <n v="41.5"/>
    <n v="92.31"/>
    <n v="0"/>
    <n v="0"/>
    <n v="0"/>
    <n v="0"/>
    <n v="1630.92"/>
    <n v="206.28"/>
    <n v="68.099999999999994"/>
    <n v="155"/>
    <n v="300"/>
    <n v="99014.399999999994"/>
    <n v="85446.15"/>
    <n v="86.296689999999998"/>
    <n v="69.350710460343706"/>
    <n v="10.59"/>
    <m/>
    <m/>
    <m/>
    <s v="EM"/>
    <s v="TECAMAC"/>
    <s v="55765"/>
    <s v="Morosidad"/>
    <x v="0"/>
  </r>
  <r>
    <n v="351"/>
    <s v="Hipotecaria Su Casita"/>
    <s v="FIDEICOMISO 234036"/>
    <d v="2018-05-01T00:00:00"/>
    <s v="56230"/>
    <x v="0"/>
    <n v="21"/>
    <n v="58910.57"/>
    <n v="11272.21"/>
    <n v="0"/>
    <n v="70182.78"/>
    <n v="176.95"/>
    <n v="0"/>
    <n v="0"/>
    <n v="0"/>
    <n v="0"/>
    <m/>
    <n v="70182.78"/>
    <n v="54230.76"/>
    <n v="519.89"/>
    <n v="0"/>
    <n v="0"/>
    <n v="0"/>
    <n v="0"/>
    <n v="0"/>
    <n v="54750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49.16"/>
    <n v="54750.65"/>
    <n v="155"/>
    <n v="300"/>
    <n v="83305.8"/>
    <n v="73304"/>
    <n v="87.993872999999994"/>
    <n v="84.247171097169897"/>
    <n v="10.59"/>
    <m/>
    <m/>
    <m/>
    <s v="QR"/>
    <s v="BENITO JUAREZ"/>
    <s v="77539"/>
    <s v="Proceso judicial"/>
    <x v="0"/>
  </r>
  <r>
    <n v="352"/>
    <s v="Hipotecaria Su Casita"/>
    <s v="FIDEICOMISO 234036"/>
    <d v="2018-05-01T00:00:00"/>
    <s v="56249"/>
    <x v="1"/>
    <n v="0"/>
    <n v="60219.64"/>
    <n v="0"/>
    <n v="0"/>
    <n v="60219.64"/>
    <n v="180.89"/>
    <n v="0"/>
    <n v="0"/>
    <n v="180.89"/>
    <n v="0"/>
    <m/>
    <n v="60038.75"/>
    <n v="0"/>
    <n v="531.44000000000005"/>
    <n v="0"/>
    <n v="0"/>
    <n v="531.44000000000005"/>
    <n v="0"/>
    <n v="0"/>
    <n v="0"/>
    <n v="15.59"/>
    <n v="0"/>
    <n v="0"/>
    <n v="0"/>
    <n v="0"/>
    <n v="-15.69"/>
    <n v="36.4"/>
    <n v="95.89"/>
    <n v="0"/>
    <n v="0"/>
    <n v="0"/>
    <n v="0"/>
    <n v="0"/>
    <n v="0"/>
    <n v="0"/>
    <n v="0"/>
    <n v="0"/>
    <n v="0.02"/>
    <n v="0"/>
    <n v="844.52"/>
    <n v="0"/>
    <n v="0"/>
    <n v="155"/>
    <n v="300"/>
    <n v="106212.9"/>
    <n v="74933.460000000006"/>
    <n v="70.550244000000006"/>
    <n v="56.5267967334619"/>
    <n v="10.59"/>
    <m/>
    <m/>
    <m/>
    <s v="EM"/>
    <s v="TECAMAC"/>
    <s v="55765"/>
    <s v="Al corriente"/>
    <x v="0"/>
  </r>
  <r>
    <n v="353"/>
    <s v="Hipotecaria Su Casita"/>
    <s v="FIDEICOMISO 234036"/>
    <d v="2018-05-01T00:00:00"/>
    <s v="56254"/>
    <x v="0"/>
    <n v="21"/>
    <n v="29862.91"/>
    <n v="53531.02"/>
    <n v="0"/>
    <n v="83393.929999999993"/>
    <n v="712.76"/>
    <n v="0"/>
    <n v="0"/>
    <n v="0"/>
    <n v="0"/>
    <m/>
    <n v="83393.929999999993"/>
    <n v="62400.97"/>
    <n v="253.34"/>
    <n v="0"/>
    <n v="0"/>
    <n v="0"/>
    <n v="0"/>
    <n v="0"/>
    <n v="62654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243.78"/>
    <n v="62654.31"/>
    <n v="35"/>
    <n v="180"/>
    <n v="102897"/>
    <n v="88988.85"/>
    <n v="86.483424999999997"/>
    <n v="81.046026447248707"/>
    <n v="10.18"/>
    <m/>
    <m/>
    <m/>
    <s v="OAX"/>
    <s v="VILLA DE ZAACHILA"/>
    <s v="71250"/>
    <s v="Proceso judicial"/>
    <x v="0"/>
  </r>
  <r>
    <n v="354"/>
    <s v="Hipotecaria Su Casita"/>
    <s v="FIDEICOMISO 234036"/>
    <d v="2018-05-01T00:00:00"/>
    <s v="56255"/>
    <x v="1"/>
    <n v="0"/>
    <n v="95856.41"/>
    <n v="0"/>
    <n v="0"/>
    <n v="95856.41"/>
    <n v="297.32"/>
    <n v="0"/>
    <n v="0"/>
    <n v="297.32"/>
    <n v="0"/>
    <m/>
    <n v="95559.09"/>
    <n v="0"/>
    <n v="813.18"/>
    <n v="0"/>
    <n v="0"/>
    <n v="813.18"/>
    <n v="0"/>
    <n v="0"/>
    <n v="0"/>
    <n v="25.83"/>
    <n v="0"/>
    <n v="0"/>
    <n v="0"/>
    <n v="0"/>
    <n v="-24.52"/>
    <n v="56.82"/>
    <n v="150.27000000000001"/>
    <n v="0"/>
    <n v="0"/>
    <n v="0"/>
    <n v="0"/>
    <n v="0"/>
    <n v="0"/>
    <n v="0"/>
    <n v="0.11"/>
    <n v="0"/>
    <n v="0.64"/>
    <n v="0"/>
    <n v="1319.01"/>
    <n v="0"/>
    <n v="0"/>
    <n v="155"/>
    <n v="300"/>
    <n v="143961.29999999999"/>
    <n v="120519.92"/>
    <n v="83.716887999999997"/>
    <n v="66.378318496327594"/>
    <n v="10.18"/>
    <m/>
    <m/>
    <m/>
    <s v="SON"/>
    <s v="CAJEME"/>
    <s v="85137"/>
    <s v="Al corriente"/>
    <x v="0"/>
  </r>
  <r>
    <n v="355"/>
    <s v="Hipotecaria Su Casita"/>
    <s v="FIDEICOMISO 234036"/>
    <d v="2018-05-01T00:00:00"/>
    <s v="56256"/>
    <x v="0"/>
    <n v="21"/>
    <n v="82077.14"/>
    <n v="14462.23"/>
    <n v="0"/>
    <n v="96539.37"/>
    <n v="293.33"/>
    <n v="0"/>
    <n v="0.11"/>
    <n v="0"/>
    <n v="0"/>
    <m/>
    <n v="96539.26"/>
    <n v="51685.78"/>
    <n v="724.33"/>
    <n v="0"/>
    <n v="0"/>
    <n v="0"/>
    <n v="0"/>
    <n v="0"/>
    <n v="52410.11"/>
    <n v="0"/>
    <n v="0"/>
    <n v="0"/>
    <n v="0"/>
    <n v="0"/>
    <n v="-67.19"/>
    <n v="0"/>
    <n v="0"/>
    <n v="0"/>
    <n v="0"/>
    <n v="0"/>
    <n v="75.45"/>
    <n v="0"/>
    <n v="0"/>
    <n v="130.51"/>
    <n v="0"/>
    <n v="0"/>
    <n v="0"/>
    <n v="0"/>
    <n v="138.88"/>
    <n v="14755.45"/>
    <n v="52410.11"/>
    <n v="155"/>
    <n v="300"/>
    <n v="128192.1"/>
    <n v="107053.04"/>
    <n v="83.509856999999997"/>
    <n v="75.308275201580599"/>
    <n v="10.59"/>
    <m/>
    <m/>
    <m/>
    <s v="BCS"/>
    <s v="LOS CABOS"/>
    <s v="23400"/>
    <s v="Proceso judicial"/>
    <x v="0"/>
  </r>
  <r>
    <n v="356"/>
    <s v="Hipotecaria Su Casita"/>
    <s v="FIDEICOMISO 234036"/>
    <d v="2018-05-01T00:00:00"/>
    <s v="56257"/>
    <x v="1"/>
    <n v="0"/>
    <n v="77034.710000000006"/>
    <n v="0"/>
    <n v="0"/>
    <n v="77034.710000000006"/>
    <n v="268.64999999999998"/>
    <n v="0"/>
    <n v="0"/>
    <n v="268.64999999999998"/>
    <n v="0"/>
    <m/>
    <n v="76766.06"/>
    <n v="0"/>
    <n v="653.51"/>
    <n v="0"/>
    <n v="0"/>
    <n v="653.51"/>
    <n v="0"/>
    <n v="0"/>
    <n v="0"/>
    <n v="21.45"/>
    <n v="0"/>
    <n v="0"/>
    <n v="0"/>
    <n v="0"/>
    <n v="-15.78"/>
    <n v="44.93"/>
    <n v="123.54"/>
    <n v="0"/>
    <n v="0"/>
    <n v="0"/>
    <n v="0"/>
    <n v="0"/>
    <n v="0"/>
    <n v="0"/>
    <n v="167.38"/>
    <n v="0"/>
    <n v="159.91"/>
    <n v="0"/>
    <n v="1263.68"/>
    <n v="0"/>
    <n v="0"/>
    <n v="145"/>
    <n v="300"/>
    <n v="111200.1"/>
    <n v="100080"/>
    <n v="89.999919000000006"/>
    <n v="69.034164487901094"/>
    <n v="10.18"/>
    <m/>
    <m/>
    <m/>
    <s v="BCN"/>
    <s v="TIJUANA"/>
    <s v="22723"/>
    <s v="Al corriente"/>
    <x v="0"/>
  </r>
  <r>
    <n v="357"/>
    <s v="Hipotecaria Su Casita"/>
    <s v="FIDEICOMISO 234036"/>
    <d v="2018-05-01T00:00:00"/>
    <s v="56258"/>
    <x v="0"/>
    <n v="21"/>
    <n v="86571.35"/>
    <n v="15411.5"/>
    <n v="0"/>
    <n v="101982.85"/>
    <n v="268.5"/>
    <n v="0"/>
    <n v="0"/>
    <n v="0"/>
    <n v="0"/>
    <m/>
    <n v="101982.85"/>
    <n v="63818.37"/>
    <n v="734.41"/>
    <n v="0"/>
    <n v="0"/>
    <n v="0"/>
    <n v="0"/>
    <n v="0"/>
    <n v="64552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80"/>
    <n v="64552.78"/>
    <n v="155"/>
    <n v="300"/>
    <n v="126689.7"/>
    <n v="108844"/>
    <n v="85.913850999999994"/>
    <n v="80.498138431657694"/>
    <n v="10.18"/>
    <m/>
    <m/>
    <m/>
    <s v="EM"/>
    <s v="ECATEPEC"/>
    <s v="55075"/>
    <s v="Morosidad"/>
    <x v="0"/>
  </r>
  <r>
    <n v="358"/>
    <s v="Hipotecaria Su Casita"/>
    <s v="FIDEICOMISO 234036"/>
    <d v="2018-05-01T00:00:00"/>
    <s v="56259"/>
    <x v="0"/>
    <n v="21"/>
    <n v="88243.95"/>
    <n v="12496.97"/>
    <n v="0"/>
    <n v="100740.92"/>
    <n v="273.7"/>
    <n v="0"/>
    <n v="0"/>
    <n v="0"/>
    <n v="0"/>
    <m/>
    <n v="100740.92"/>
    <n v="46796.43"/>
    <n v="748.6"/>
    <n v="0"/>
    <n v="0"/>
    <n v="0"/>
    <n v="0"/>
    <n v="0"/>
    <n v="47545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70.67"/>
    <n v="47545.03"/>
    <n v="155"/>
    <n v="300"/>
    <n v="126689.7"/>
    <n v="110948"/>
    <n v="87.574601999999999"/>
    <n v="79.517845964900999"/>
    <n v="10.18"/>
    <m/>
    <m/>
    <m/>
    <s v="EM"/>
    <s v="ECATEPEC"/>
    <s v="55075"/>
    <s v="Proceso judicial"/>
    <x v="0"/>
  </r>
  <r>
    <n v="359"/>
    <s v="Hipotecaria Su Casita"/>
    <s v="FIDEICOMISO 234036"/>
    <d v="2018-05-01T00:00:00"/>
    <s v="56263"/>
    <x v="1"/>
    <n v="0"/>
    <n v="57835.37"/>
    <n v="0"/>
    <n v="0"/>
    <n v="57835.37"/>
    <n v="1380.47"/>
    <n v="0"/>
    <n v="0"/>
    <n v="1380.47"/>
    <n v="0"/>
    <m/>
    <n v="56454.9"/>
    <n v="0"/>
    <n v="490.64"/>
    <n v="0"/>
    <n v="0"/>
    <n v="490.64"/>
    <n v="0"/>
    <n v="0"/>
    <n v="0"/>
    <n v="36.11"/>
    <n v="0"/>
    <n v="0"/>
    <n v="0"/>
    <n v="0"/>
    <n v="-30.87"/>
    <n v="66.180000000000007"/>
    <n v="212.89"/>
    <n v="0"/>
    <n v="0"/>
    <n v="0"/>
    <n v="0"/>
    <n v="0"/>
    <n v="0"/>
    <n v="0"/>
    <n v="5.71"/>
    <n v="0"/>
    <n v="3.39"/>
    <n v="0"/>
    <n v="2161.13"/>
    <n v="0"/>
    <n v="0"/>
    <n v="35"/>
    <n v="180"/>
    <n v="192534"/>
    <n v="172350"/>
    <n v="89.516656999999995"/>
    <n v="29.322041887260202"/>
    <n v="10.18"/>
    <m/>
    <m/>
    <m/>
    <s v="EM"/>
    <s v="ECATEPEC"/>
    <s v="55075"/>
    <s v="Al corriente"/>
    <x v="0"/>
  </r>
  <r>
    <n v="360"/>
    <s v="Hipotecaria Su Casita"/>
    <s v="FIDEICOMISO 234036"/>
    <d v="2018-05-01T00:00:00"/>
    <s v="56264"/>
    <x v="0"/>
    <n v="21"/>
    <n v="46227.82"/>
    <n v="9369.33"/>
    <n v="0"/>
    <n v="55597.15"/>
    <n v="138.86000000000001"/>
    <n v="0"/>
    <n v="0"/>
    <n v="0"/>
    <n v="0"/>
    <m/>
    <n v="55597.15"/>
    <n v="46953.13"/>
    <n v="407.96"/>
    <n v="0"/>
    <n v="0"/>
    <n v="0"/>
    <n v="0"/>
    <n v="0"/>
    <n v="47361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08.19"/>
    <n v="47361.09"/>
    <n v="155"/>
    <n v="300"/>
    <n v="68324.100000000006"/>
    <n v="57522.62"/>
    <n v="84.190820000000002"/>
    <n v="81.372678229242695"/>
    <n v="10.59"/>
    <m/>
    <m/>
    <m/>
    <s v="EM"/>
    <s v="ACOLMAN"/>
    <s v="55870"/>
    <s v="Proceso judicial"/>
    <x v="0"/>
  </r>
  <r>
    <n v="361"/>
    <s v="Hipotecaria Su Casita"/>
    <s v="FIDEICOMISO 234036"/>
    <d v="2018-05-01T00:00:00"/>
    <s v="56265"/>
    <x v="0"/>
    <n v="21"/>
    <n v="47277.22"/>
    <n v="21996.27"/>
    <n v="0"/>
    <n v="69273.490000000005"/>
    <n v="315.01"/>
    <n v="0"/>
    <n v="0"/>
    <n v="0"/>
    <n v="0"/>
    <m/>
    <n v="69273.490000000005"/>
    <n v="57803.31"/>
    <n v="417.22"/>
    <n v="0"/>
    <n v="0"/>
    <n v="0"/>
    <n v="0"/>
    <n v="0"/>
    <n v="58220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311.279999999999"/>
    <n v="58220.53"/>
    <n v="95"/>
    <n v="240"/>
    <n v="83449.2"/>
    <n v="72900"/>
    <n v="87.358536999999998"/>
    <n v="83.012767342717794"/>
    <n v="10.59"/>
    <m/>
    <m/>
    <m/>
    <s v="EM"/>
    <s v="CHICOLOAPAN"/>
    <s v="56370"/>
    <s v="Proceso judicial"/>
    <x v="0"/>
  </r>
  <r>
    <n v="362"/>
    <s v="Hipotecaria Su Casita"/>
    <s v="FIDEICOMISO 234036"/>
    <d v="2018-05-01T00:00:00"/>
    <s v="56267"/>
    <x v="1"/>
    <n v="0"/>
    <n v="61853.04"/>
    <n v="0"/>
    <n v="0"/>
    <n v="61853.04"/>
    <n v="185.8"/>
    <n v="0"/>
    <n v="0"/>
    <n v="185.8"/>
    <n v="0"/>
    <m/>
    <n v="61667.24"/>
    <n v="0"/>
    <n v="545.85"/>
    <n v="0"/>
    <n v="0"/>
    <n v="545.85"/>
    <n v="0"/>
    <n v="0"/>
    <n v="0"/>
    <n v="16.02"/>
    <n v="0"/>
    <n v="0"/>
    <n v="0"/>
    <n v="0"/>
    <n v="-14.89"/>
    <n v="37.380000000000003"/>
    <n v="95.06"/>
    <n v="0"/>
    <n v="0"/>
    <n v="0"/>
    <n v="0"/>
    <n v="0"/>
    <n v="0"/>
    <n v="0"/>
    <n v="0"/>
    <n v="0"/>
    <n v="0"/>
    <n v="0.13112399999999999"/>
    <n v="865.22"/>
    <n v="0"/>
    <n v="0"/>
    <n v="155"/>
    <n v="300"/>
    <n v="85934.7"/>
    <n v="76965.77"/>
    <n v="89.563086999999996"/>
    <n v="71.760581115083795"/>
    <n v="10.59"/>
    <m/>
    <m/>
    <m/>
    <s v="EM"/>
    <s v="MELCHOR OCAMPO"/>
    <s v="54890"/>
    <s v="Al corriente"/>
    <x v="0"/>
  </r>
  <r>
    <n v="363"/>
    <s v="Hipotecaria Su Casita"/>
    <s v="FIDEICOMISO 234036"/>
    <d v="2018-05-01T00:00:00"/>
    <s v="56270"/>
    <x v="0"/>
    <n v="21"/>
    <n v="66779.759999999995"/>
    <n v="10694.08"/>
    <n v="0"/>
    <n v="77473.84"/>
    <n v="200.6"/>
    <n v="0"/>
    <n v="0"/>
    <n v="0"/>
    <n v="0"/>
    <m/>
    <n v="77473.84"/>
    <n v="46218.85"/>
    <n v="589.33000000000004"/>
    <n v="0"/>
    <n v="0"/>
    <n v="0"/>
    <n v="0"/>
    <n v="0"/>
    <n v="46808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94.68"/>
    <n v="46808.18"/>
    <n v="155"/>
    <n v="300"/>
    <n v="92329.5"/>
    <n v="83096.42"/>
    <n v="89.999859000000001"/>
    <n v="83.910169369373094"/>
    <n v="10.59"/>
    <m/>
    <m/>
    <m/>
    <s v="MICH"/>
    <s v="TARIMBARO"/>
    <s v="58891"/>
    <s v="Morosidad"/>
    <x v="0"/>
  </r>
  <r>
    <n v="364"/>
    <s v="Hipotecaria Su Casita"/>
    <s v="FIDEICOMISO 234036"/>
    <d v="2018-05-01T00:00:00"/>
    <s v="56271"/>
    <x v="0"/>
    <n v="21"/>
    <n v="74785.759999999995"/>
    <n v="15393.7"/>
    <n v="0"/>
    <n v="90179.46"/>
    <n v="231.95"/>
    <n v="0"/>
    <n v="0"/>
    <n v="0"/>
    <n v="0"/>
    <m/>
    <n v="90179.46"/>
    <n v="69511.53"/>
    <n v="634.42999999999995"/>
    <n v="0"/>
    <n v="0"/>
    <n v="0"/>
    <n v="0"/>
    <n v="0"/>
    <n v="70145.96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25.65"/>
    <n v="70145.960000000006"/>
    <n v="155"/>
    <n v="300"/>
    <n v="104474.1"/>
    <n v="94026.5"/>
    <n v="89.999818000000005"/>
    <n v="86.317527370882502"/>
    <n v="10.18"/>
    <m/>
    <m/>
    <m/>
    <s v="EM"/>
    <s v="MELCHOR OCAMPO"/>
    <s v="54890"/>
    <s v="Morosidad"/>
    <x v="0"/>
  </r>
  <r>
    <n v="365"/>
    <s v="Hipotecaria Su Casita"/>
    <s v="FIDEICOMISO 234036"/>
    <d v="2018-05-01T00:00:00"/>
    <s v="56272"/>
    <x v="13"/>
    <n v="3"/>
    <n v="36518.85"/>
    <n v="2571.1799999999998"/>
    <n v="0"/>
    <n v="39090.03"/>
    <n v="871.64"/>
    <n v="0"/>
    <n v="849.83"/>
    <n v="0"/>
    <n v="0"/>
    <m/>
    <n v="38240.199999999997"/>
    <n v="973.14"/>
    <n v="309.8"/>
    <n v="0"/>
    <n v="331.61"/>
    <n v="0"/>
    <n v="0"/>
    <n v="0"/>
    <n v="951.33"/>
    <n v="0"/>
    <n v="0"/>
    <n v="0"/>
    <n v="0"/>
    <n v="0"/>
    <n v="-105.37"/>
    <n v="0"/>
    <n v="0"/>
    <n v="22.8"/>
    <n v="0"/>
    <n v="0"/>
    <n v="56.6"/>
    <n v="0"/>
    <n v="54.44"/>
    <n v="151.62"/>
    <n v="0"/>
    <n v="0"/>
    <n v="0"/>
    <n v="0"/>
    <n v="1361.53"/>
    <n v="2592.9899999999998"/>
    <n v="951.33"/>
    <n v="35"/>
    <n v="180"/>
    <n v="126817.5"/>
    <n v="108824"/>
    <n v="85.811501000000007"/>
    <n v="30.153724918586001"/>
    <n v="10.18"/>
    <m/>
    <m/>
    <m/>
    <s v="EM"/>
    <s v="ECATEPEC"/>
    <s v="55075"/>
    <s v="Morosidad"/>
    <x v="0"/>
  </r>
  <r>
    <n v="366"/>
    <s v="Hipotecaria Su Casita"/>
    <s v="FIDEICOMISO 234036"/>
    <d v="2018-05-01T00:00:00"/>
    <s v="56273"/>
    <x v="0"/>
    <n v="21"/>
    <n v="28366.21"/>
    <n v="35743.300000000003"/>
    <n v="0"/>
    <n v="64109.51"/>
    <n v="672.86"/>
    <n v="0"/>
    <n v="0"/>
    <n v="0"/>
    <n v="0"/>
    <m/>
    <n v="64109.51"/>
    <n v="30726.38"/>
    <n v="250.33"/>
    <n v="0"/>
    <n v="0"/>
    <n v="0"/>
    <n v="0"/>
    <n v="0"/>
    <n v="30976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416.160000000003"/>
    <n v="30976.71"/>
    <n v="35"/>
    <n v="180"/>
    <n v="92329.5"/>
    <n v="83096.42"/>
    <n v="89.999859000000001"/>
    <n v="69.435564860184002"/>
    <n v="10.59"/>
    <m/>
    <m/>
    <m/>
    <s v="MICH"/>
    <s v="TARIMBARO"/>
    <s v="58891"/>
    <s v="Morosidad"/>
    <x v="0"/>
  </r>
  <r>
    <n v="367"/>
    <s v="Hipotecaria Su Casita"/>
    <s v="FIDEICOMISO 234036"/>
    <d v="2018-05-01T00:00:00"/>
    <s v="56274"/>
    <x v="1"/>
    <n v="1"/>
    <n v="71540.22"/>
    <n v="220.01"/>
    <n v="0"/>
    <n v="71760.23"/>
    <n v="221.88"/>
    <n v="0"/>
    <n v="220.01"/>
    <n v="221.88"/>
    <n v="0"/>
    <m/>
    <n v="71318.34"/>
    <n v="608.77"/>
    <n v="606.9"/>
    <n v="0"/>
    <n v="608.77"/>
    <n v="606.9"/>
    <n v="0"/>
    <n v="0"/>
    <n v="0"/>
    <n v="19.28"/>
    <n v="0"/>
    <n v="0"/>
    <n v="0"/>
    <n v="0"/>
    <n v="-34.229999999999997"/>
    <n v="42.4"/>
    <n v="111.4"/>
    <n v="19.28"/>
    <n v="0"/>
    <n v="0"/>
    <n v="0"/>
    <n v="0"/>
    <n v="42.4"/>
    <n v="111.21"/>
    <n v="0.22"/>
    <n v="0"/>
    <n v="0"/>
    <n v="0"/>
    <n v="1969.52"/>
    <n v="0"/>
    <n v="0"/>
    <n v="155"/>
    <n v="300"/>
    <n v="102584.4"/>
    <n v="89945.86"/>
    <n v="87.679862"/>
    <n v="69.521623444026005"/>
    <n v="10.18"/>
    <m/>
    <m/>
    <m/>
    <s v="EM"/>
    <s v="ECATEPEC"/>
    <s v="55075"/>
    <s v="Al corriente"/>
    <x v="0"/>
  </r>
  <r>
    <n v="368"/>
    <s v="Hipotecaria Su Casita"/>
    <s v="FIDEICOMISO 234036"/>
    <d v="2018-05-01T00:00:00"/>
    <s v="56275"/>
    <x v="0"/>
    <n v="21"/>
    <n v="66739.83"/>
    <n v="13525.11"/>
    <n v="0"/>
    <n v="80264.94"/>
    <n v="200.45"/>
    <n v="0"/>
    <n v="0"/>
    <n v="0"/>
    <n v="0"/>
    <m/>
    <n v="80264.94"/>
    <n v="67786.19"/>
    <n v="588.98"/>
    <n v="0"/>
    <n v="0"/>
    <n v="0"/>
    <n v="0"/>
    <n v="0"/>
    <n v="68375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25.56"/>
    <n v="68375.17"/>
    <n v="155"/>
    <n v="300"/>
    <n v="92271.9"/>
    <n v="83044.490000000005"/>
    <n v="89.999762000000004"/>
    <n v="86.987414781453694"/>
    <n v="10.59"/>
    <m/>
    <m/>
    <m/>
    <s v="MICH"/>
    <s v="TARIMBARO"/>
    <s v="58891"/>
    <s v="Proceso judicial"/>
    <x v="0"/>
  </r>
  <r>
    <n v="369"/>
    <s v="Hipotecaria Su Casita"/>
    <s v="FIDEICOMISO 234036"/>
    <d v="2018-05-01T00:00:00"/>
    <s v="56277"/>
    <x v="0"/>
    <n v="21"/>
    <n v="58585.7"/>
    <n v="10153.780000000001"/>
    <n v="0"/>
    <n v="68739.48"/>
    <n v="175.98"/>
    <n v="0"/>
    <n v="0"/>
    <n v="0"/>
    <n v="0"/>
    <m/>
    <n v="68739.48"/>
    <n v="45959.12"/>
    <n v="517.02"/>
    <n v="0"/>
    <n v="0"/>
    <n v="0"/>
    <n v="0"/>
    <n v="0"/>
    <n v="46476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29.76"/>
    <n v="46476.14"/>
    <n v="155"/>
    <n v="300"/>
    <n v="81546.899999999994"/>
    <n v="72900"/>
    <n v="89.396409000000006"/>
    <n v="84.294412462651906"/>
    <n v="10.59"/>
    <m/>
    <m/>
    <m/>
    <s v="EM"/>
    <s v="CHICOLOAPAN"/>
    <s v="56370"/>
    <s v="Proceso judicial"/>
    <x v="0"/>
  </r>
  <r>
    <n v="370"/>
    <s v="Hipotecaria Su Casita"/>
    <s v="FIDEICOMISO 234036"/>
    <d v="2018-05-01T00:00:00"/>
    <s v="56278"/>
    <x v="0"/>
    <n v="21"/>
    <n v="58585.7"/>
    <n v="3526.73"/>
    <n v="0"/>
    <n v="62112.43"/>
    <n v="175.98"/>
    <n v="0"/>
    <n v="0"/>
    <n v="0"/>
    <n v="0"/>
    <m/>
    <n v="62112.43"/>
    <n v="11741.07"/>
    <n v="517.02"/>
    <n v="0"/>
    <n v="0"/>
    <n v="0"/>
    <n v="0"/>
    <n v="0"/>
    <n v="12258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02.71"/>
    <n v="12258.09"/>
    <n v="155"/>
    <n v="300"/>
    <n v="81981"/>
    <n v="72900"/>
    <n v="88.923043000000007"/>
    <n v="75.764420901570503"/>
    <n v="10.59"/>
    <m/>
    <m/>
    <m/>
    <s v="EM"/>
    <s v="CHICOLOAPAN"/>
    <s v="56370"/>
    <s v="Morosidad"/>
    <x v="0"/>
  </r>
  <r>
    <n v="371"/>
    <s v="Hipotecaria Su Casita"/>
    <s v="FIDEICOMISO 234036"/>
    <d v="2018-05-01T00:00:00"/>
    <s v="56281"/>
    <x v="0"/>
    <n v="21"/>
    <n v="66330.899999999994"/>
    <n v="11199.79"/>
    <n v="0"/>
    <n v="77530.69"/>
    <n v="199.24"/>
    <n v="0"/>
    <n v="0"/>
    <n v="0"/>
    <n v="0"/>
    <m/>
    <n v="77530.69"/>
    <n v="49463.72"/>
    <n v="585.37"/>
    <n v="0"/>
    <n v="0"/>
    <n v="0"/>
    <n v="0"/>
    <n v="0"/>
    <n v="50049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99.03"/>
    <n v="50049.09"/>
    <n v="155"/>
    <n v="300"/>
    <n v="98817.3"/>
    <n v="82537.02"/>
    <n v="83.524868999999995"/>
    <n v="78.458620455761704"/>
    <n v="10.59"/>
    <m/>
    <m/>
    <m/>
    <s v="EM"/>
    <s v="TECAMAC"/>
    <s v="55765"/>
    <s v="Morosidad"/>
    <x v="0"/>
  </r>
  <r>
    <n v="372"/>
    <s v="Hipotecaria Su Casita"/>
    <s v="FIDEICOMISO 234036"/>
    <d v="2018-05-01T00:00:00"/>
    <s v="56284"/>
    <x v="0"/>
    <n v="21"/>
    <n v="68530.990000000005"/>
    <n v="4600.0600000000004"/>
    <n v="0"/>
    <n v="73131.05"/>
    <n v="205.85"/>
    <n v="0"/>
    <n v="0"/>
    <n v="0"/>
    <n v="0"/>
    <m/>
    <n v="73131.05"/>
    <n v="15665.94"/>
    <n v="604.79"/>
    <n v="0"/>
    <n v="0"/>
    <n v="0"/>
    <n v="0"/>
    <n v="0"/>
    <n v="16270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05.91"/>
    <n v="16270.73"/>
    <n v="155"/>
    <n v="300"/>
    <n v="106950.3"/>
    <n v="85275.15"/>
    <n v="79.733436999999995"/>
    <n v="68.378536630177194"/>
    <n v="10.59"/>
    <m/>
    <m/>
    <m/>
    <s v="EM"/>
    <s v="TECAMAC"/>
    <s v="55765"/>
    <s v="Proceso judicial"/>
    <x v="0"/>
  </r>
  <r>
    <n v="373"/>
    <s v="Hipotecaria Su Casita"/>
    <s v="FIDEICOMISO 234036"/>
    <d v="2018-05-01T00:00:00"/>
    <s v="56286"/>
    <x v="0"/>
    <n v="21"/>
    <n v="70312.490000000005"/>
    <n v="12492.73"/>
    <n v="0"/>
    <n v="82805.22"/>
    <n v="211.22"/>
    <n v="0"/>
    <n v="0"/>
    <n v="0"/>
    <n v="0"/>
    <m/>
    <n v="82805.22"/>
    <n v="56680.42"/>
    <n v="620.51"/>
    <n v="0"/>
    <n v="0"/>
    <n v="0"/>
    <n v="0"/>
    <n v="0"/>
    <n v="57300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03.95"/>
    <n v="57300.93"/>
    <n v="155"/>
    <n v="300"/>
    <n v="98952.3"/>
    <n v="87493.28"/>
    <n v="88.419652999999997"/>
    <n v="83.681956134101497"/>
    <n v="10.59"/>
    <m/>
    <m/>
    <m/>
    <s v="NL"/>
    <s v="APODACA"/>
    <s v="66610"/>
    <s v="Proceso judicial"/>
    <x v="0"/>
  </r>
  <r>
    <n v="374"/>
    <s v="Hipotecaria Su Casita"/>
    <s v="FIDEICOMISO 234036"/>
    <d v="2018-05-01T00:00:00"/>
    <s v="56289"/>
    <x v="0"/>
    <n v="21"/>
    <n v="54572.67"/>
    <n v="25110.75"/>
    <n v="0"/>
    <n v="79683.42"/>
    <n v="363.63"/>
    <n v="0"/>
    <n v="0"/>
    <n v="0"/>
    <n v="0"/>
    <m/>
    <n v="79683.42"/>
    <n v="65328.84"/>
    <n v="481.6"/>
    <n v="0"/>
    <n v="0"/>
    <n v="0"/>
    <n v="0"/>
    <n v="0"/>
    <n v="65810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474.38"/>
    <n v="65810.44"/>
    <n v="95"/>
    <n v="240"/>
    <n v="96894.6"/>
    <n v="84150"/>
    <n v="86.846945000000005"/>
    <n v="82.237214428424195"/>
    <n v="10.59"/>
    <m/>
    <m/>
    <m/>
    <s v="EM"/>
    <s v="ACOLMAN"/>
    <s v="55870"/>
    <s v="Morosidad"/>
    <x v="0"/>
  </r>
  <r>
    <n v="375"/>
    <s v="Hipotecaria Su Casita"/>
    <s v="FIDEICOMISO 234036"/>
    <d v="2018-05-01T00:00:00"/>
    <s v="56298"/>
    <x v="0"/>
    <n v="21"/>
    <n v="74836.990000000005"/>
    <n v="16723.16"/>
    <n v="0"/>
    <n v="91560.15"/>
    <n v="229.46"/>
    <n v="0"/>
    <n v="0"/>
    <n v="0"/>
    <n v="0"/>
    <m/>
    <n v="91560.15"/>
    <n v="81810.460000000006"/>
    <n v="634.87"/>
    <n v="0"/>
    <n v="0"/>
    <n v="0"/>
    <n v="0"/>
    <n v="0"/>
    <n v="82445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952.62"/>
    <n v="82445.33"/>
    <n v="156"/>
    <n v="300"/>
    <n v="108915.6"/>
    <n v="93803.67"/>
    <n v="86.125101000000001"/>
    <n v="84.065230777486093"/>
    <n v="10.18"/>
    <m/>
    <m/>
    <m/>
    <s v="OAX"/>
    <s v="VILLA DE ZAACHILA"/>
    <s v="71250"/>
    <s v="Morosidad"/>
    <x v="0"/>
  </r>
  <r>
    <n v="376"/>
    <s v="Hipotecaria Su Casita"/>
    <s v="FIDEICOMISO 234036"/>
    <d v="2018-05-01T00:00:00"/>
    <s v="56301"/>
    <x v="0"/>
    <n v="21"/>
    <n v="127808.45"/>
    <n v="21138.13"/>
    <n v="0"/>
    <n v="148946.57999999999"/>
    <n v="379.44"/>
    <n v="0"/>
    <n v="0"/>
    <n v="0"/>
    <n v="0"/>
    <m/>
    <n v="148946.57999999999"/>
    <n v="94798.62"/>
    <n v="1127.9100000000001"/>
    <n v="0"/>
    <n v="0"/>
    <n v="0"/>
    <n v="0"/>
    <n v="0"/>
    <n v="95926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517.57"/>
    <n v="95926.53"/>
    <n v="156"/>
    <n v="300"/>
    <n v="176182.8"/>
    <n v="158564.99"/>
    <n v="90.000266999999994"/>
    <n v="84.540931568417804"/>
    <n v="10.59"/>
    <m/>
    <m/>
    <m/>
    <s v="JAL"/>
    <s v="PUERTO VALLARTA"/>
    <s v="48280"/>
    <s v="Proceso judicial"/>
    <x v="0"/>
  </r>
  <r>
    <n v="377"/>
    <s v="Hipotecaria Su Casita"/>
    <s v="FIDEICOMISO 234036"/>
    <d v="2018-05-01T00:00:00"/>
    <s v="56351"/>
    <x v="0"/>
    <n v="21"/>
    <n v="64203.39"/>
    <n v="14196.44"/>
    <n v="0"/>
    <n v="78399.83"/>
    <n v="209.6"/>
    <n v="0"/>
    <n v="0"/>
    <n v="0"/>
    <n v="0"/>
    <m/>
    <n v="78399.83"/>
    <n v="65805.47"/>
    <n v="566.59"/>
    <n v="0"/>
    <n v="0"/>
    <n v="0"/>
    <n v="0"/>
    <n v="0"/>
    <n v="66372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06.04"/>
    <n v="66372.06"/>
    <n v="148"/>
    <n v="300"/>
    <n v="90723.9"/>
    <n v="81651.570000000007"/>
    <n v="90.000066000000004"/>
    <n v="86.415850600163395"/>
    <n v="10.59"/>
    <m/>
    <m/>
    <m/>
    <s v="EM"/>
    <s v="NICOLAS ROMERO"/>
    <s v="54414"/>
    <s v="Morosidad"/>
    <x v="0"/>
  </r>
  <r>
    <n v="378"/>
    <s v="Hipotecaria Su Casita"/>
    <s v="FIDEICOMISO 234036"/>
    <d v="2018-05-01T00:00:00"/>
    <s v="56352"/>
    <x v="0"/>
    <n v="21"/>
    <n v="63500.61"/>
    <n v="15014.93"/>
    <n v="0"/>
    <n v="78515.539999999994"/>
    <n v="207.33"/>
    <n v="0"/>
    <n v="0"/>
    <n v="0"/>
    <n v="0"/>
    <m/>
    <n v="78515.539999999994"/>
    <n v="74040.58"/>
    <n v="560.39"/>
    <n v="0"/>
    <n v="0"/>
    <n v="0"/>
    <n v="0"/>
    <n v="0"/>
    <n v="74600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22.26"/>
    <n v="74600.97"/>
    <n v="148"/>
    <n v="300"/>
    <n v="90723.9"/>
    <n v="80760"/>
    <n v="89.017336999999998"/>
    <n v="86.543391331314794"/>
    <n v="10.59"/>
    <m/>
    <m/>
    <m/>
    <s v="EM"/>
    <s v="NICOLAS ROMERO"/>
    <s v="54414"/>
    <s v="Proceso judicial"/>
    <x v="0"/>
  </r>
  <r>
    <n v="379"/>
    <s v="Hipotecaria Su Casita"/>
    <s v="FIDEICOMISO 234036"/>
    <d v="2018-05-01T00:00:00"/>
    <s v="56353"/>
    <x v="0"/>
    <n v="21"/>
    <n v="65363.51"/>
    <n v="12571.02"/>
    <n v="0"/>
    <n v="77934.53"/>
    <n v="210.86"/>
    <n v="0"/>
    <n v="0"/>
    <n v="0"/>
    <n v="0"/>
    <m/>
    <n v="77934.53"/>
    <n v="54382.63"/>
    <n v="576.83000000000004"/>
    <n v="0"/>
    <n v="0"/>
    <n v="0"/>
    <n v="0"/>
    <n v="0"/>
    <n v="54959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81.88"/>
    <n v="54959.46"/>
    <n v="149"/>
    <n v="300"/>
    <n v="92067.6"/>
    <n v="82860.78"/>
    <n v="89.999934999999994"/>
    <n v="84.649247017172101"/>
    <n v="10.59"/>
    <m/>
    <m/>
    <m/>
    <s v="PUE"/>
    <s v="PUEBLA"/>
    <s v="72450"/>
    <s v="Morosidad"/>
    <x v="0"/>
  </r>
  <r>
    <n v="380"/>
    <s v="Hipotecaria Su Casita"/>
    <s v="FIDEICOMISO 234036"/>
    <d v="2018-05-01T00:00:00"/>
    <s v="56356"/>
    <x v="0"/>
    <n v="21"/>
    <n v="50414.7"/>
    <n v="26344.16"/>
    <n v="0"/>
    <n v="76758.86"/>
    <n v="375.23"/>
    <n v="0"/>
    <n v="0"/>
    <n v="0"/>
    <n v="0"/>
    <m/>
    <n v="76758.86"/>
    <n v="63502.07"/>
    <n v="444.91"/>
    <n v="0"/>
    <n v="0"/>
    <n v="0"/>
    <n v="0"/>
    <n v="0"/>
    <n v="63946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719.39"/>
    <n v="63946.98"/>
    <n v="88"/>
    <n v="240"/>
    <n v="90723.9"/>
    <n v="81651.570000000007"/>
    <n v="90.000066000000004"/>
    <n v="84.607098994970499"/>
    <n v="10.59"/>
    <m/>
    <m/>
    <m/>
    <s v="EM"/>
    <s v="NICOLAS ROMERO"/>
    <s v="54414"/>
    <s v="Proceso judicial"/>
    <x v="0"/>
  </r>
  <r>
    <n v="381"/>
    <s v="Hipotecaria Su Casita"/>
    <s v="FIDEICOMISO 234036"/>
    <d v="2018-05-01T00:00:00"/>
    <s v="56362"/>
    <x v="0"/>
    <n v="21"/>
    <n v="64240.25"/>
    <n v="10561.66"/>
    <n v="0"/>
    <n v="74801.91"/>
    <n v="207.22"/>
    <n v="0"/>
    <n v="0"/>
    <n v="0"/>
    <n v="0"/>
    <m/>
    <n v="74801.91"/>
    <n v="42079.86"/>
    <n v="566.91999999999996"/>
    <n v="0"/>
    <n v="0"/>
    <n v="0"/>
    <n v="0"/>
    <n v="0"/>
    <n v="42646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68.88"/>
    <n v="42646.78"/>
    <n v="149"/>
    <n v="300"/>
    <n v="90483.6"/>
    <n v="81435.740000000005"/>
    <n v="90.000552999999996"/>
    <n v="82.669025485078507"/>
    <n v="10.59"/>
    <m/>
    <m/>
    <m/>
    <s v="EM"/>
    <s v="CUAUTITLAN IZCALLI"/>
    <s v="54744"/>
    <s v="Morosidad"/>
    <x v="0"/>
  </r>
  <r>
    <n v="382"/>
    <s v="Hipotecaria Su Casita"/>
    <s v="FIDEICOMISO 234036"/>
    <d v="2018-05-01T00:00:00"/>
    <s v="56363"/>
    <x v="0"/>
    <n v="21"/>
    <n v="64240.25"/>
    <n v="14064.92"/>
    <n v="0"/>
    <n v="78305.17"/>
    <n v="207.22"/>
    <n v="0"/>
    <n v="0"/>
    <n v="0"/>
    <n v="0"/>
    <m/>
    <n v="78305.17"/>
    <n v="66445.64"/>
    <n v="566.91999999999996"/>
    <n v="0"/>
    <n v="0"/>
    <n v="0"/>
    <n v="0"/>
    <n v="0"/>
    <n v="67012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72.14"/>
    <n v="67012.56"/>
    <n v="149"/>
    <n v="300"/>
    <n v="90483.6"/>
    <n v="81435.740000000005"/>
    <n v="90.000552999999996"/>
    <n v="86.540732640963398"/>
    <n v="10.59"/>
    <m/>
    <m/>
    <m/>
    <s v="EM"/>
    <s v="CUAUTITLAN IZCALLI"/>
    <s v="54744"/>
    <s v="Morosidad"/>
    <x v="0"/>
  </r>
  <r>
    <n v="383"/>
    <s v="Hipotecaria Su Casita"/>
    <s v="FIDEICOMISO 234036"/>
    <d v="2018-05-01T00:00:00"/>
    <s v="56365"/>
    <x v="1"/>
    <n v="0"/>
    <n v="59627.81"/>
    <n v="0"/>
    <n v="0"/>
    <n v="59627.81"/>
    <n v="192.34"/>
    <n v="0"/>
    <n v="0"/>
    <n v="192.34"/>
    <n v="0"/>
    <m/>
    <n v="59435.47"/>
    <n v="0"/>
    <n v="526.22"/>
    <n v="0"/>
    <n v="0"/>
    <n v="526.22"/>
    <n v="0"/>
    <n v="0"/>
    <n v="0"/>
    <n v="15.73"/>
    <n v="0"/>
    <n v="0"/>
    <n v="0"/>
    <n v="0"/>
    <n v="-4.4000000000000004"/>
    <n v="36.71"/>
    <n v="93.3"/>
    <n v="0"/>
    <n v="0"/>
    <n v="0"/>
    <n v="0"/>
    <n v="0"/>
    <n v="0"/>
    <n v="0"/>
    <n v="72.53"/>
    <n v="0"/>
    <n v="69.34"/>
    <n v="0"/>
    <n v="932.43"/>
    <n v="0"/>
    <n v="0"/>
    <n v="149"/>
    <n v="300"/>
    <n v="83988"/>
    <n v="75588.94"/>
    <n v="89.999690000000001"/>
    <n v="70.766621082453298"/>
    <n v="10.59"/>
    <m/>
    <m/>
    <m/>
    <s v="EM"/>
    <s v="TULTITLAN"/>
    <s v="54930"/>
    <s v="Al corriente"/>
    <x v="0"/>
  </r>
  <r>
    <n v="384"/>
    <s v="Hipotecaria Su Casita"/>
    <s v="FIDEICOMISO 234036"/>
    <d v="2018-05-01T00:00:00"/>
    <s v="56366"/>
    <x v="0"/>
    <n v="21"/>
    <n v="64156.91"/>
    <n v="13537.25"/>
    <n v="0"/>
    <n v="77694.16"/>
    <n v="206.95"/>
    <n v="0"/>
    <n v="0"/>
    <n v="0"/>
    <n v="0"/>
    <m/>
    <n v="77694.16"/>
    <n v="62057.34"/>
    <n v="566.17999999999995"/>
    <n v="0"/>
    <n v="0"/>
    <n v="0"/>
    <n v="0"/>
    <n v="0"/>
    <n v="62623.51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44.2"/>
    <n v="62623.519999999997"/>
    <n v="149"/>
    <n v="300"/>
    <n v="90365.7"/>
    <n v="81329.61"/>
    <n v="90.000530999999995"/>
    <n v="85.977489079302899"/>
    <n v="10.59"/>
    <m/>
    <m/>
    <m/>
    <s v="EM"/>
    <s v="CUAUTITLAN IZCALLI"/>
    <s v="54700"/>
    <s v="Proceso judicial"/>
    <x v="0"/>
  </r>
  <r>
    <n v="385"/>
    <s v="Hipotecaria Su Casita"/>
    <s v="FIDEICOMISO 234036"/>
    <d v="2018-05-01T00:00:00"/>
    <s v="56367"/>
    <x v="1"/>
    <n v="0"/>
    <n v="64156.86"/>
    <n v="0"/>
    <n v="0"/>
    <n v="64156.86"/>
    <n v="206.95"/>
    <n v="0"/>
    <n v="0"/>
    <n v="206.95"/>
    <n v="0"/>
    <m/>
    <n v="63949.91"/>
    <n v="0"/>
    <n v="566.17999999999995"/>
    <n v="0"/>
    <n v="0"/>
    <n v="566.17999999999995"/>
    <n v="0"/>
    <n v="0"/>
    <n v="0"/>
    <n v="16.93"/>
    <n v="0"/>
    <n v="0"/>
    <n v="0"/>
    <n v="0"/>
    <n v="-4.79"/>
    <n v="39.5"/>
    <n v="100.39"/>
    <n v="0"/>
    <n v="0"/>
    <n v="0"/>
    <n v="0"/>
    <n v="0"/>
    <n v="0"/>
    <n v="0"/>
    <n v="0.04"/>
    <n v="0"/>
    <n v="0.04"/>
    <n v="0"/>
    <n v="925.2"/>
    <n v="0"/>
    <n v="0"/>
    <n v="149"/>
    <n v="300"/>
    <n v="90365.7"/>
    <n v="81329.61"/>
    <n v="90.000530999999995"/>
    <n v="70.767901842910703"/>
    <n v="10.59"/>
    <m/>
    <m/>
    <m/>
    <s v="EM"/>
    <s v="CUAUTITLAN IZCALLI"/>
    <s v="54700"/>
    <s v="Al corriente"/>
    <x v="0"/>
  </r>
  <r>
    <n v="386"/>
    <s v="Hipotecaria Su Casita"/>
    <s v="FIDEICOMISO 234036"/>
    <d v="2018-05-01T00:00:00"/>
    <s v="56368"/>
    <x v="0"/>
    <n v="21"/>
    <n v="64156.86"/>
    <n v="11838.8"/>
    <n v="0"/>
    <n v="75995.66"/>
    <n v="206.95"/>
    <n v="0"/>
    <n v="0"/>
    <n v="0"/>
    <n v="0"/>
    <m/>
    <n v="75995.66"/>
    <n v="50011.6"/>
    <n v="566.17999999999995"/>
    <n v="0"/>
    <n v="0"/>
    <n v="0"/>
    <n v="0"/>
    <n v="0"/>
    <n v="50577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45.75"/>
    <n v="50577.78"/>
    <n v="149"/>
    <n v="300"/>
    <n v="90397.8"/>
    <n v="81329.61"/>
    <n v="89.968571999999995"/>
    <n v="84.068041250874302"/>
    <n v="10.59"/>
    <m/>
    <m/>
    <m/>
    <s v="EM"/>
    <s v="NICOLAS ROMERO"/>
    <s v="54414"/>
    <s v="Proceso judicial"/>
    <x v="0"/>
  </r>
  <r>
    <n v="387"/>
    <s v="Hipotecaria Su Casita"/>
    <s v="FIDEICOMISO 234036"/>
    <d v="2018-05-01T00:00:00"/>
    <s v="56389"/>
    <x v="0"/>
    <n v="21"/>
    <n v="66696.5"/>
    <n v="31442.45"/>
    <n v="0"/>
    <n v="98138.95"/>
    <n v="480.66"/>
    <n v="0"/>
    <n v="0"/>
    <n v="0"/>
    <n v="0"/>
    <m/>
    <n v="98138.95"/>
    <n v="72938.320000000007"/>
    <n v="588.6"/>
    <n v="0"/>
    <n v="0"/>
    <n v="0"/>
    <n v="0"/>
    <n v="0"/>
    <n v="735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923.11"/>
    <n v="73526.92"/>
    <n v="90"/>
    <n v="240"/>
    <n v="118282.2"/>
    <n v="106454.14"/>
    <n v="90.000135"/>
    <n v="82.970176159971302"/>
    <n v="10.59"/>
    <m/>
    <m/>
    <m/>
    <s v="EM"/>
    <s v="CUAUTITLAN IZCALLI"/>
    <s v="54744"/>
    <s v="Morosidad"/>
    <x v="0"/>
  </r>
  <r>
    <n v="388"/>
    <s v="Hipotecaria Su Casita"/>
    <s v="FIDEICOMISO 234036"/>
    <d v="2018-05-01T00:00:00"/>
    <s v="56392"/>
    <x v="0"/>
    <n v="21"/>
    <n v="64271.44"/>
    <n v="13225.9"/>
    <n v="0"/>
    <n v="77497.34"/>
    <n v="204.84"/>
    <n v="0"/>
    <n v="0"/>
    <n v="0"/>
    <n v="0"/>
    <m/>
    <n v="77497.34"/>
    <n v="60436.639999999999"/>
    <n v="567.20000000000005"/>
    <n v="0"/>
    <n v="0"/>
    <n v="0"/>
    <n v="0"/>
    <n v="0"/>
    <n v="61003.83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30.74"/>
    <n v="61003.839999999997"/>
    <n v="150"/>
    <n v="300"/>
    <n v="90239.1"/>
    <n v="81215.009999999995"/>
    <n v="89.999801000000005"/>
    <n v="85.880001468070304"/>
    <n v="10.59"/>
    <m/>
    <m/>
    <m/>
    <s v="EM"/>
    <s v="CUAUTITLAN IZCALLI"/>
    <s v="54744"/>
    <s v="Proceso judicial"/>
    <x v="0"/>
  </r>
  <r>
    <n v="389"/>
    <s v="Hipotecaria Su Casita"/>
    <s v="FIDEICOMISO 234036"/>
    <d v="2018-05-01T00:00:00"/>
    <s v="56397"/>
    <x v="13"/>
    <n v="2"/>
    <n v="77948.95"/>
    <n v="490.4"/>
    <n v="0"/>
    <n v="78439.350000000006"/>
    <n v="248.45"/>
    <n v="0"/>
    <n v="0"/>
    <n v="0"/>
    <n v="0"/>
    <m/>
    <n v="78439.350000000006"/>
    <n v="1382.3"/>
    <n v="687.9"/>
    <n v="0"/>
    <n v="0"/>
    <n v="0"/>
    <n v="0"/>
    <n v="0"/>
    <n v="2070.1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8.85"/>
    <n v="2070.1999999999998"/>
    <n v="150"/>
    <n v="300"/>
    <n v="118198.5"/>
    <n v="98499.34"/>
    <n v="83.333832000000001"/>
    <n v="66.362389992554299"/>
    <n v="10.59"/>
    <m/>
    <m/>
    <m/>
    <s v="EM"/>
    <s v="CUAUTITLAN IZCALLI"/>
    <s v="54744"/>
    <s v="Morosidad"/>
    <x v="0"/>
  </r>
  <r>
    <n v="390"/>
    <s v="Hipotecaria Su Casita"/>
    <s v="FIDEICOMISO 234036"/>
    <d v="2018-05-01T00:00:00"/>
    <s v="56398"/>
    <x v="0"/>
    <n v="21"/>
    <n v="36997.33"/>
    <n v="6327.15"/>
    <n v="0"/>
    <n v="43324.480000000003"/>
    <n v="117.94"/>
    <n v="0"/>
    <n v="0"/>
    <n v="0"/>
    <n v="0"/>
    <m/>
    <n v="43324.480000000003"/>
    <n v="26116.959999999999"/>
    <n v="326.5"/>
    <n v="0"/>
    <n v="0"/>
    <n v="0"/>
    <n v="0"/>
    <n v="0"/>
    <n v="2644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45.09"/>
    <n v="26443.46"/>
    <n v="150"/>
    <n v="300"/>
    <n v="54938.1"/>
    <n v="46752.5"/>
    <n v="85.100322000000006"/>
    <n v="78.860535767767701"/>
    <n v="10.59"/>
    <m/>
    <m/>
    <m/>
    <s v="VER"/>
    <s v="VERACRUZ"/>
    <s v="91880"/>
    <s v="Proceso judicial"/>
    <x v="0"/>
  </r>
  <r>
    <n v="391"/>
    <s v="Hipotecaria Su Casita"/>
    <s v="FIDEICOMISO 234036"/>
    <d v="2018-05-01T00:00:00"/>
    <s v="56416"/>
    <x v="0"/>
    <n v="21"/>
    <n v="64132.959999999999"/>
    <n v="11629.62"/>
    <n v="0"/>
    <n v="75762.58"/>
    <n v="206.89"/>
    <n v="0"/>
    <n v="0"/>
    <n v="0"/>
    <n v="0"/>
    <m/>
    <n v="75762.58"/>
    <n v="48653.46"/>
    <n v="565.97"/>
    <n v="0"/>
    <n v="0"/>
    <n v="0"/>
    <n v="0"/>
    <n v="0"/>
    <n v="49219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36.51"/>
    <n v="49219.43"/>
    <n v="149"/>
    <n v="300"/>
    <n v="90333.6"/>
    <n v="81300.75"/>
    <n v="90.000564999999995"/>
    <n v="83.869767571119596"/>
    <n v="10.59"/>
    <m/>
    <m/>
    <m/>
    <s v="EM"/>
    <s v="CUAUTITLAN IZCALLI"/>
    <s v="54700"/>
    <s v="Morosidad"/>
    <x v="0"/>
  </r>
  <r>
    <n v="392"/>
    <s v="Hipotecaria Su Casita"/>
    <s v="FIDEICOMISO 234036"/>
    <d v="2018-05-01T00:00:00"/>
    <s v="56420"/>
    <x v="0"/>
    <n v="21"/>
    <n v="84161.5"/>
    <n v="16368.97"/>
    <n v="0"/>
    <n v="100530.47"/>
    <n v="268.27"/>
    <n v="0"/>
    <n v="0"/>
    <n v="0"/>
    <n v="0"/>
    <m/>
    <n v="100530.47"/>
    <n v="72599.03"/>
    <n v="742.73"/>
    <n v="0"/>
    <n v="0"/>
    <n v="0"/>
    <n v="0"/>
    <n v="0"/>
    <n v="73341.75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37.240000000002"/>
    <n v="73341.759999999995"/>
    <n v="150"/>
    <n v="300"/>
    <n v="118167.6"/>
    <n v="106351.61"/>
    <n v="90.000652000000002"/>
    <n v="85.0744793225645"/>
    <n v="10.59"/>
    <m/>
    <m/>
    <m/>
    <s v="EM"/>
    <s v="CUAUTITLAN IZCALLI"/>
    <s v="54744"/>
    <s v="Proceso judicial"/>
    <x v="0"/>
  </r>
  <r>
    <n v="393"/>
    <s v="Hipotecaria Su Casita"/>
    <s v="FIDEICOMISO 234036"/>
    <d v="2018-05-01T00:00:00"/>
    <s v="56422"/>
    <x v="0"/>
    <n v="21"/>
    <n v="64208.52"/>
    <n v="12104.59"/>
    <n v="0"/>
    <n v="76313.11"/>
    <n v="204.66"/>
    <n v="0"/>
    <n v="0"/>
    <n v="0"/>
    <n v="0"/>
    <m/>
    <n v="76313.11"/>
    <n v="52684.61"/>
    <n v="566.64"/>
    <n v="0"/>
    <n v="0"/>
    <n v="0"/>
    <n v="0"/>
    <n v="0"/>
    <n v="5325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09.25"/>
    <n v="53251.25"/>
    <n v="150"/>
    <n v="300"/>
    <n v="90151.8"/>
    <n v="81136.789999999994"/>
    <n v="90.000189000000006"/>
    <n v="84.649569241989894"/>
    <n v="10.59"/>
    <m/>
    <m/>
    <m/>
    <s v="EM"/>
    <s v="NICOLAS ROMERO"/>
    <s v="54414"/>
    <s v="Morosidad"/>
    <x v="0"/>
  </r>
  <r>
    <n v="394"/>
    <s v="Hipotecaria Su Casita"/>
    <s v="FIDEICOMISO 234036"/>
    <d v="2018-05-01T00:00:00"/>
    <s v="56424"/>
    <x v="0"/>
    <n v="21"/>
    <n v="50575.68"/>
    <n v="7857.59"/>
    <n v="0"/>
    <n v="58433.27"/>
    <n v="161.22"/>
    <n v="0"/>
    <n v="0"/>
    <n v="0"/>
    <n v="0"/>
    <m/>
    <n v="58433.27"/>
    <n v="31025.61"/>
    <n v="446.33"/>
    <n v="0"/>
    <n v="0"/>
    <n v="0"/>
    <n v="0"/>
    <n v="0"/>
    <n v="31471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18.81"/>
    <n v="31471.94"/>
    <n v="150"/>
    <n v="300"/>
    <n v="71012.399999999994"/>
    <n v="63910.83"/>
    <n v="89.999534999999995"/>
    <n v="82.286008936661403"/>
    <n v="10.59"/>
    <m/>
    <m/>
    <m/>
    <s v="EM"/>
    <s v="HUEHUETOCA"/>
    <s v="54680"/>
    <s v="Proceso judicial"/>
    <x v="0"/>
  </r>
  <r>
    <n v="395"/>
    <s v="Hipotecaria Su Casita"/>
    <s v="FIDEICOMISO 234036"/>
    <d v="2018-05-01T00:00:00"/>
    <s v="56428"/>
    <x v="0"/>
    <n v="21"/>
    <n v="0"/>
    <n v="66064.56"/>
    <n v="0"/>
    <n v="66064.56"/>
    <n v="0"/>
    <n v="0"/>
    <n v="0"/>
    <n v="0"/>
    <n v="0"/>
    <m/>
    <n v="66064.56"/>
    <n v="10375.19"/>
    <n v="0"/>
    <n v="0"/>
    <n v="0"/>
    <n v="0"/>
    <n v="0"/>
    <n v="0"/>
    <n v="1037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064.56"/>
    <n v="10375.19"/>
    <n v="0"/>
    <n v="120"/>
    <n v="190027.2"/>
    <n v="171024.24"/>
    <n v="89.999874000000005"/>
    <n v="34.765844162590298"/>
    <n v="10.59"/>
    <m/>
    <m/>
    <m/>
    <s v="EM"/>
    <s v="ECATEPEC"/>
    <s v="55075"/>
    <s v="Morosidad"/>
    <x v="0"/>
  </r>
  <r>
    <n v="396"/>
    <s v="Hipotecaria Su Casita"/>
    <s v="FIDEICOMISO 234036"/>
    <d v="2018-05-01T00:00:00"/>
    <s v="56433"/>
    <x v="0"/>
    <n v="21"/>
    <n v="64156.91"/>
    <n v="10883.32"/>
    <n v="0"/>
    <n v="75040.23"/>
    <n v="206.95"/>
    <n v="0"/>
    <n v="0"/>
    <n v="0"/>
    <n v="0"/>
    <m/>
    <n v="75040.23"/>
    <n v="43846.21"/>
    <n v="566.17999999999995"/>
    <n v="0"/>
    <n v="0"/>
    <n v="0"/>
    <n v="0"/>
    <n v="0"/>
    <n v="44412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90.27"/>
    <n v="44412.39"/>
    <n v="149"/>
    <n v="300"/>
    <n v="90365.7"/>
    <n v="81329.61"/>
    <n v="90.000530999999995"/>
    <n v="83.040611486543796"/>
    <n v="10.59"/>
    <m/>
    <m/>
    <m/>
    <s v="EM"/>
    <s v="CUAUTITLAN IZCALLI"/>
    <s v="54715"/>
    <s v="Proceso judicial"/>
    <x v="0"/>
  </r>
  <r>
    <n v="397"/>
    <s v="Hipotecaria Su Casita"/>
    <s v="FIDEICOMISO 234036"/>
    <d v="2018-05-01T00:00:00"/>
    <s v="56437"/>
    <x v="1"/>
    <n v="0"/>
    <n v="62125.33"/>
    <n v="0"/>
    <n v="0"/>
    <n v="62125.33"/>
    <n v="1751.15"/>
    <n v="0"/>
    <n v="0"/>
    <n v="1751.15"/>
    <n v="0"/>
    <m/>
    <n v="60374.18"/>
    <n v="0"/>
    <n v="548.26"/>
    <n v="0"/>
    <n v="0"/>
    <n v="548.26"/>
    <n v="0"/>
    <n v="0"/>
    <n v="0"/>
    <n v="42.93"/>
    <n v="0"/>
    <n v="0"/>
    <n v="0"/>
    <n v="0"/>
    <n v="3.22"/>
    <n v="81.28"/>
    <n v="255.46"/>
    <n v="0"/>
    <n v="0"/>
    <n v="0"/>
    <n v="0"/>
    <n v="0"/>
    <n v="0"/>
    <n v="0"/>
    <n v="39.07"/>
    <n v="0"/>
    <n v="32.49"/>
    <n v="0"/>
    <n v="2721.37"/>
    <n v="0"/>
    <n v="0"/>
    <n v="30"/>
    <n v="180"/>
    <n v="229966.8"/>
    <n v="206970.52"/>
    <n v="90.000174000000001"/>
    <n v="26.2534331222984"/>
    <n v="10.59"/>
    <m/>
    <m/>
    <m/>
    <s v="QRO"/>
    <s v="QUERETARO"/>
    <s v="76148"/>
    <s v="Al corriente"/>
    <x v="0"/>
  </r>
  <r>
    <n v="398"/>
    <s v="Hipotecaria Su Casita"/>
    <s v="FIDEICOMISO 234036"/>
    <d v="2018-05-01T00:00:00"/>
    <s v="56440"/>
    <x v="0"/>
    <n v="21"/>
    <n v="0"/>
    <n v="54899.9"/>
    <n v="0"/>
    <n v="54899.9"/>
    <n v="0"/>
    <n v="0"/>
    <n v="0"/>
    <n v="0"/>
    <n v="0"/>
    <m/>
    <n v="54899.9"/>
    <n v="12077.82"/>
    <n v="0"/>
    <n v="0"/>
    <n v="0"/>
    <n v="0"/>
    <n v="0"/>
    <n v="0"/>
    <n v="12077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899.9"/>
    <n v="12077.82"/>
    <n v="0"/>
    <n v="120"/>
    <n v="126178.2"/>
    <n v="107100"/>
    <n v="84.879954999999995"/>
    <n v="43.509813646167103"/>
    <n v="10.59"/>
    <m/>
    <m/>
    <m/>
    <s v="EM"/>
    <s v="ECATEPEC"/>
    <s v="55075"/>
    <s v="Morosidad"/>
    <x v="0"/>
  </r>
  <r>
    <n v="399"/>
    <s v="Hipotecaria Su Casita"/>
    <s v="FIDEICOMISO 234036"/>
    <d v="2018-05-01T00:00:00"/>
    <s v="56450"/>
    <x v="0"/>
    <n v="21"/>
    <n v="40032.800000000003"/>
    <n v="9888.1"/>
    <n v="0"/>
    <n v="49920.9"/>
    <n v="288.48"/>
    <n v="0"/>
    <n v="0"/>
    <n v="0"/>
    <n v="0"/>
    <m/>
    <n v="49920.9"/>
    <n v="16424.47"/>
    <n v="353.29"/>
    <n v="0"/>
    <n v="0"/>
    <n v="0"/>
    <n v="0"/>
    <n v="0"/>
    <n v="16777.75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76.58"/>
    <n v="16777.759999999998"/>
    <n v="90"/>
    <n v="240"/>
    <n v="70994.100000000006"/>
    <n v="63894.2"/>
    <n v="89.999309999999994"/>
    <n v="70.316970156587004"/>
    <n v="10.59"/>
    <m/>
    <m/>
    <m/>
    <s v="EM"/>
    <s v="HUEHUETOCA"/>
    <s v="54680"/>
    <s v="Morosidad"/>
    <x v="0"/>
  </r>
  <r>
    <n v="400"/>
    <s v="Hipotecaria Su Casita"/>
    <s v="FIDEICOMISO 234036"/>
    <d v="2018-05-01T00:00:00"/>
    <s v="56453"/>
    <x v="0"/>
    <n v="21"/>
    <n v="79739.31"/>
    <n v="8887.4599999999991"/>
    <n v="0"/>
    <n v="88626.77"/>
    <n v="254.16"/>
    <n v="0"/>
    <n v="0"/>
    <n v="0"/>
    <n v="0"/>
    <m/>
    <n v="88626.77"/>
    <n v="31342.66"/>
    <n v="703.7"/>
    <n v="0"/>
    <n v="0"/>
    <n v="0"/>
    <n v="0"/>
    <n v="0"/>
    <n v="32046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41.6200000000008"/>
    <n v="32046.36"/>
    <n v="150"/>
    <n v="300"/>
    <n v="114251.1"/>
    <n v="100762"/>
    <n v="88.193461999999997"/>
    <n v="77.571918701273702"/>
    <n v="10.59"/>
    <m/>
    <m/>
    <m/>
    <s v="NL"/>
    <s v="APODACA"/>
    <s v="66600"/>
    <s v="Proceso judicial"/>
    <x v="0"/>
  </r>
  <r>
    <n v="401"/>
    <s v="Hipotecaria Su Casita"/>
    <s v="FIDEICOMISO 234036"/>
    <d v="2018-05-01T00:00:00"/>
    <s v="56459"/>
    <x v="1"/>
    <n v="0"/>
    <n v="40189.74"/>
    <n v="0"/>
    <n v="0"/>
    <n v="40189.74"/>
    <n v="285.08999999999997"/>
    <n v="0"/>
    <n v="0"/>
    <n v="285.08999999999997"/>
    <n v="0"/>
    <m/>
    <n v="39904.65"/>
    <n v="0"/>
    <n v="354.67"/>
    <n v="0"/>
    <n v="0"/>
    <n v="354.67"/>
    <n v="0"/>
    <n v="0"/>
    <n v="0"/>
    <n v="13.35"/>
    <n v="0"/>
    <n v="0"/>
    <n v="0"/>
    <n v="0"/>
    <n v="1.64"/>
    <n v="28.41"/>
    <n v="78.62"/>
    <n v="0"/>
    <n v="0"/>
    <n v="0"/>
    <n v="0"/>
    <n v="0"/>
    <n v="0"/>
    <n v="0"/>
    <n v="5.08"/>
    <n v="0"/>
    <n v="3.35"/>
    <n v="0"/>
    <n v="766.86"/>
    <n v="0"/>
    <n v="0"/>
    <n v="91"/>
    <n v="240"/>
    <n v="70770"/>
    <n v="63693.33"/>
    <n v="90.000466000000003"/>
    <n v="56.386392351709397"/>
    <n v="10.59"/>
    <m/>
    <m/>
    <m/>
    <s v="EM"/>
    <s v="HUEHUETOCA"/>
    <s v="54680"/>
    <s v="Al corriente"/>
    <x v="0"/>
  </r>
  <r>
    <n v="402"/>
    <s v="Hipotecaria Su Casita"/>
    <s v="FIDEICOMISO 234036"/>
    <d v="2018-05-01T00:00:00"/>
    <s v="56460"/>
    <x v="4"/>
    <n v="2"/>
    <n v="0"/>
    <n v="1364.33"/>
    <n v="0"/>
    <n v="1364.33"/>
    <n v="0"/>
    <n v="0"/>
    <n v="0"/>
    <n v="0"/>
    <n v="0"/>
    <m/>
    <n v="1364.33"/>
    <n v="18.07"/>
    <n v="0"/>
    <n v="0"/>
    <n v="0"/>
    <n v="0"/>
    <n v="0"/>
    <n v="0"/>
    <n v="18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4.33"/>
    <n v="18.07"/>
    <n v="196"/>
    <n v="300"/>
    <n v="80998.8"/>
    <n v="72899.009999999995"/>
    <n v="90.000111000000004"/>
    <n v="1.6843829764029701"/>
    <n v="10.59"/>
    <m/>
    <m/>
    <m/>
    <s v="EM"/>
    <s v="CHICOLOAPAN"/>
    <s v="56370"/>
    <s v="Morosidad"/>
    <x v="0"/>
  </r>
  <r>
    <n v="403"/>
    <s v="Hipotecaria Su Casita"/>
    <s v="FIDEICOMISO 234036"/>
    <d v="2018-05-01T00:00:00"/>
    <s v="56482"/>
    <x v="0"/>
    <n v="21"/>
    <n v="57591.65"/>
    <n v="9773.09"/>
    <n v="0"/>
    <n v="67364.740000000005"/>
    <n v="181.39"/>
    <n v="0"/>
    <n v="0"/>
    <n v="0"/>
    <n v="0"/>
    <m/>
    <n v="67364.740000000005"/>
    <n v="40612.300000000003"/>
    <n v="508.25"/>
    <n v="0"/>
    <n v="0"/>
    <n v="0"/>
    <n v="0"/>
    <n v="0"/>
    <n v="41120.55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54.48"/>
    <n v="41120.550000000003"/>
    <n v="151"/>
    <n v="300"/>
    <n v="80699.100000000006"/>
    <n v="72546.490000000005"/>
    <n v="89.897520999999998"/>
    <n v="83.476445639334699"/>
    <n v="10.59"/>
    <m/>
    <m/>
    <m/>
    <s v="EM"/>
    <s v="CHICOLOAPAN"/>
    <s v="56370"/>
    <s v="Morosidad"/>
    <x v="0"/>
  </r>
  <r>
    <n v="404"/>
    <s v="Hipotecaria Su Casita"/>
    <s v="FIDEICOMISO 234036"/>
    <d v="2018-05-01T00:00:00"/>
    <s v="56484"/>
    <x v="0"/>
    <n v="21"/>
    <n v="83828.42"/>
    <n v="18637.55"/>
    <n v="0"/>
    <n v="102465.97"/>
    <n v="264.04000000000002"/>
    <n v="0"/>
    <n v="0"/>
    <n v="0"/>
    <n v="0"/>
    <m/>
    <n v="102465.97"/>
    <n v="92704.02"/>
    <n v="739.79"/>
    <n v="0"/>
    <n v="0"/>
    <n v="0"/>
    <n v="0"/>
    <n v="0"/>
    <n v="93443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901.59"/>
    <n v="93443.81"/>
    <n v="151"/>
    <n v="300"/>
    <n v="117329.7"/>
    <n v="105597.29"/>
    <n v="90.000477000000004"/>
    <n v="87.331655729684798"/>
    <n v="10.59"/>
    <m/>
    <m/>
    <m/>
    <s v="EM"/>
    <s v="CUAUTITLAN IZCALLI"/>
    <s v="54744"/>
    <s v="Proceso judicial"/>
    <x v="0"/>
  </r>
  <r>
    <n v="405"/>
    <s v="Hipotecaria Su Casita"/>
    <s v="FIDEICOMISO 234036"/>
    <d v="2018-05-01T00:00:00"/>
    <s v="56494"/>
    <x v="2"/>
    <n v="0"/>
    <n v="74661.31"/>
    <n v="0"/>
    <n v="0"/>
    <n v="74661.31"/>
    <n v="235.17"/>
    <n v="0"/>
    <n v="0"/>
    <n v="0"/>
    <n v="0"/>
    <m/>
    <n v="74661.31"/>
    <n v="0"/>
    <n v="658.89"/>
    <n v="0"/>
    <n v="0"/>
    <n v="0"/>
    <n v="0"/>
    <n v="0"/>
    <n v="658.89"/>
    <n v="0"/>
    <n v="0"/>
    <n v="0"/>
    <n v="0"/>
    <n v="0"/>
    <n v="-21.63"/>
    <n v="0"/>
    <n v="54.45"/>
    <n v="0"/>
    <n v="0"/>
    <n v="0"/>
    <n v="0"/>
    <n v="0"/>
    <n v="0"/>
    <n v="0"/>
    <n v="0"/>
    <n v="0"/>
    <n v="32.82"/>
    <n v="0"/>
    <n v="32.82"/>
    <n v="235.17"/>
    <n v="658.89"/>
    <n v="151"/>
    <n v="300"/>
    <n v="118239.6"/>
    <n v="94050"/>
    <n v="79.541878999999994"/>
    <n v="63.144081722503898"/>
    <n v="10.59"/>
    <m/>
    <m/>
    <m/>
    <s v="EM"/>
    <s v="MELCHOR OCAMPO"/>
    <s v="54890"/>
    <s v="Morosidad"/>
    <x v="0"/>
  </r>
  <r>
    <n v="406"/>
    <s v="Hipotecaria Su Casita"/>
    <s v="FIDEICOMISO 234036"/>
    <d v="2018-05-01T00:00:00"/>
    <s v="56495"/>
    <x v="2"/>
    <n v="0"/>
    <n v="26841.84"/>
    <n v="0"/>
    <n v="0"/>
    <n v="26841.84"/>
    <n v="729.63"/>
    <n v="0"/>
    <n v="0"/>
    <n v="0"/>
    <n v="0"/>
    <m/>
    <n v="26841.84"/>
    <n v="0"/>
    <n v="236.88"/>
    <n v="0"/>
    <n v="0"/>
    <n v="0"/>
    <n v="0"/>
    <n v="0"/>
    <n v="236.88"/>
    <n v="0"/>
    <n v="0"/>
    <n v="0"/>
    <n v="0"/>
    <n v="0"/>
    <n v="-8.94"/>
    <n v="0"/>
    <n v="22.51"/>
    <n v="0"/>
    <n v="0"/>
    <n v="0"/>
    <n v="0"/>
    <n v="0"/>
    <n v="0"/>
    <n v="0"/>
    <n v="0"/>
    <n v="0"/>
    <n v="13.57"/>
    <n v="0"/>
    <n v="13.57"/>
    <n v="729.63"/>
    <n v="236.88"/>
    <n v="31"/>
    <n v="180"/>
    <n v="119644.8"/>
    <n v="86995.58"/>
    <n v="72.711543000000006"/>
    <n v="22.434606486434401"/>
    <n v="10.59"/>
    <m/>
    <m/>
    <m/>
    <s v="EM"/>
    <s v="MELCHOR OCAMPO"/>
    <s v="54890"/>
    <s v="Morosidad"/>
    <x v="0"/>
  </r>
  <r>
    <n v="407"/>
    <s v="Hipotecaria Su Casita"/>
    <s v="FIDEICOMISO 234036"/>
    <d v="2018-05-01T00:00:00"/>
    <s v="56538"/>
    <x v="0"/>
    <n v="21"/>
    <n v="96204.26"/>
    <n v="20687.580000000002"/>
    <n v="0"/>
    <n v="116891.84"/>
    <n v="303.02"/>
    <n v="0"/>
    <n v="0"/>
    <n v="0"/>
    <n v="0"/>
    <m/>
    <n v="116891.84"/>
    <n v="100274.53"/>
    <n v="849"/>
    <n v="0"/>
    <n v="0"/>
    <n v="0"/>
    <n v="0"/>
    <n v="0"/>
    <n v="101123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990.6"/>
    <n v="101123.53"/>
    <n v="151"/>
    <n v="300"/>
    <n v="138639.9"/>
    <n v="121186.25"/>
    <n v="87.410803000000001"/>
    <n v="84.313274802607694"/>
    <n v="10.59"/>
    <m/>
    <m/>
    <m/>
    <s v="EM"/>
    <s v="IXTAPALUCA"/>
    <s v="56535"/>
    <s v="Proceso judicial"/>
    <x v="0"/>
  </r>
  <r>
    <n v="408"/>
    <s v="Hipotecaria Su Casita"/>
    <s v="FIDEICOMISO 234036"/>
    <d v="2018-05-01T00:00:00"/>
    <s v="56544"/>
    <x v="2"/>
    <n v="0"/>
    <n v="65873.56"/>
    <n v="0"/>
    <n v="0"/>
    <n v="65873.56"/>
    <n v="205.02"/>
    <n v="0"/>
    <n v="0"/>
    <n v="0"/>
    <n v="0"/>
    <m/>
    <n v="65873.56"/>
    <n v="0"/>
    <n v="581.33000000000004"/>
    <n v="0"/>
    <n v="0"/>
    <n v="0"/>
    <n v="0"/>
    <n v="0"/>
    <n v="581.330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5.02"/>
    <n v="581.33000000000004"/>
    <n v="152"/>
    <n v="300"/>
    <n v="92251.199999999997"/>
    <n v="82720"/>
    <n v="89.668210000000002"/>
    <n v="71.406724027171194"/>
    <n v="10.59"/>
    <m/>
    <m/>
    <m/>
    <s v="NL"/>
    <s v="APODACA"/>
    <s v="66600"/>
    <s v="Morosidad"/>
    <x v="0"/>
  </r>
  <r>
    <n v="409"/>
    <s v="Hipotecaria Su Casita"/>
    <s v="FIDEICOMISO 234036"/>
    <d v="2018-05-01T00:00:00"/>
    <s v="56558"/>
    <x v="0"/>
    <n v="21"/>
    <n v="69234.210000000006"/>
    <n v="11101.14"/>
    <n v="0"/>
    <n v="80335.350000000006"/>
    <n v="215.5"/>
    <n v="0"/>
    <n v="0"/>
    <n v="0"/>
    <n v="0"/>
    <m/>
    <n v="80335.350000000006"/>
    <n v="45926.67"/>
    <n v="610.99"/>
    <n v="0"/>
    <n v="0"/>
    <n v="0"/>
    <n v="0"/>
    <n v="0"/>
    <n v="46537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16.64"/>
    <n v="46537.66"/>
    <n v="152"/>
    <n v="300"/>
    <n v="102562.8"/>
    <n v="86942.06"/>
    <n v="84.769585000000006"/>
    <n v="78.3279609469772"/>
    <n v="10.59"/>
    <m/>
    <m/>
    <m/>
    <s v="BCN"/>
    <s v="MEXICALI"/>
    <s v="21323"/>
    <s v="Proceso judicial"/>
    <x v="0"/>
  </r>
  <r>
    <n v="410"/>
    <s v="Hipotecaria Su Casita"/>
    <s v="FIDEICOMISO 234036"/>
    <d v="2018-05-01T00:00:00"/>
    <s v="56565"/>
    <x v="0"/>
    <n v="21"/>
    <n v="48218.9"/>
    <n v="5948.49"/>
    <n v="0"/>
    <n v="54167.39"/>
    <n v="150.06"/>
    <n v="0"/>
    <n v="0"/>
    <n v="0"/>
    <n v="0"/>
    <m/>
    <n v="54167.39"/>
    <n v="22255.42"/>
    <n v="425.53"/>
    <n v="0"/>
    <n v="0"/>
    <n v="0"/>
    <n v="0"/>
    <n v="0"/>
    <n v="22680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98.55"/>
    <n v="22680.95"/>
    <n v="152"/>
    <n v="300"/>
    <n v="69923.7"/>
    <n v="60549.440000000002"/>
    <n v="86.593586999999999"/>
    <n v="77.466424107769299"/>
    <n v="10.59"/>
    <m/>
    <m/>
    <m/>
    <s v="BCN"/>
    <s v="MEXICALI"/>
    <s v="21323"/>
    <s v="Proceso judicial"/>
    <x v="0"/>
  </r>
  <r>
    <n v="411"/>
    <s v="Hipotecaria Su Casita"/>
    <s v="FIDEICOMISO 234036"/>
    <d v="2018-05-01T00:00:00"/>
    <s v="56573"/>
    <x v="4"/>
    <n v="3"/>
    <n v="50107.93"/>
    <n v="893.19"/>
    <n v="0"/>
    <n v="51001.120000000003"/>
    <n v="303"/>
    <n v="0"/>
    <n v="592.84"/>
    <n v="0"/>
    <n v="0"/>
    <m/>
    <n v="50408.28"/>
    <n v="953.24"/>
    <n v="442.2"/>
    <n v="0"/>
    <n v="667.46"/>
    <n v="0"/>
    <n v="0"/>
    <n v="0"/>
    <n v="727.98"/>
    <n v="0"/>
    <n v="0"/>
    <n v="0"/>
    <n v="0"/>
    <n v="0"/>
    <n v="-66.22"/>
    <n v="0"/>
    <n v="0"/>
    <n v="32.6"/>
    <n v="0"/>
    <n v="0"/>
    <n v="113.66"/>
    <n v="0"/>
    <n v="76.16"/>
    <n v="193.84"/>
    <n v="0"/>
    <n v="0"/>
    <n v="0"/>
    <n v="0"/>
    <n v="1610.34"/>
    <n v="603.35"/>
    <n v="727.98"/>
    <n v="152"/>
    <n v="300"/>
    <n v="88170.6"/>
    <n v="78391.399999999994"/>
    <n v="88.908775000000006"/>
    <n v="57.171302268577897"/>
    <n v="10.59"/>
    <m/>
    <m/>
    <m/>
    <s v="TAM"/>
    <s v="ALTAMIRA"/>
    <s v="89600"/>
    <s v="Morosidad"/>
    <x v="0"/>
  </r>
  <r>
    <n v="412"/>
    <s v="Hipotecaria Su Casita"/>
    <s v="FIDEICOMISO 234036"/>
    <d v="2018-05-01T00:00:00"/>
    <s v="56586"/>
    <x v="1"/>
    <n v="0"/>
    <n v="50171.15"/>
    <n v="0"/>
    <n v="0"/>
    <n v="50171.15"/>
    <n v="1247.4100000000001"/>
    <n v="0"/>
    <n v="0"/>
    <n v="1247.4100000000001"/>
    <n v="0"/>
    <m/>
    <n v="48923.74"/>
    <n v="0"/>
    <n v="442.76"/>
    <n v="0"/>
    <n v="0"/>
    <n v="442.76"/>
    <n v="0"/>
    <n v="0"/>
    <n v="0"/>
    <n v="37"/>
    <n v="0"/>
    <n v="0"/>
    <n v="0"/>
    <n v="0"/>
    <n v="-41.38"/>
    <n v="86.36"/>
    <n v="219.46"/>
    <n v="0"/>
    <n v="0"/>
    <n v="0"/>
    <n v="0"/>
    <n v="0"/>
    <n v="0"/>
    <n v="0"/>
    <n v="0.15"/>
    <n v="0"/>
    <n v="0"/>
    <n v="0"/>
    <n v="1991.76"/>
    <n v="0"/>
    <n v="0"/>
    <n v="153"/>
    <n v="300"/>
    <n v="197553.3"/>
    <n v="177797.37"/>
    <n v="89.999696"/>
    <n v="24.7648304763059"/>
    <n v="10.59"/>
    <m/>
    <m/>
    <m/>
    <s v="EM"/>
    <s v="IXTAPALUCA"/>
    <s v="56535"/>
    <s v="Al corriente"/>
    <x v="0"/>
  </r>
  <r>
    <n v="413"/>
    <s v="Hipotecaria Su Casita"/>
    <s v="FIDEICOMISO 234036"/>
    <d v="2018-05-01T00:00:00"/>
    <s v="56591"/>
    <x v="1"/>
    <n v="0"/>
    <n v="36475.85"/>
    <n v="0"/>
    <n v="0"/>
    <n v="36475.85"/>
    <n v="112.19"/>
    <n v="0"/>
    <n v="0"/>
    <n v="112.19"/>
    <n v="0"/>
    <m/>
    <n v="36363.660000000003"/>
    <n v="0"/>
    <n v="321.89999999999998"/>
    <n v="0"/>
    <n v="0"/>
    <n v="321.89999999999998"/>
    <n v="0"/>
    <n v="0"/>
    <n v="0"/>
    <n v="9.5"/>
    <n v="0"/>
    <n v="0"/>
    <n v="0"/>
    <n v="0"/>
    <n v="-11.8"/>
    <n v="22.18"/>
    <n v="62.19"/>
    <n v="0"/>
    <n v="0"/>
    <n v="0"/>
    <n v="0"/>
    <n v="0"/>
    <n v="0"/>
    <n v="0"/>
    <n v="0.11"/>
    <n v="0"/>
    <n v="7.0000000000000007E-2"/>
    <n v="0"/>
    <n v="516.27"/>
    <n v="0"/>
    <n v="0"/>
    <n v="153"/>
    <n v="300"/>
    <n v="90156.9"/>
    <n v="45663.93"/>
    <n v="50.649400999999997"/>
    <n v="40.333751325557401"/>
    <n v="10.59"/>
    <m/>
    <m/>
    <m/>
    <s v="PUE"/>
    <s v="PUEBLA"/>
    <s v="72450"/>
    <s v="Al corriente"/>
    <x v="0"/>
  </r>
  <r>
    <n v="414"/>
    <s v="Hipotecaria Su Casita"/>
    <s v="FIDEICOMISO 234036"/>
    <d v="2018-05-01T00:00:00"/>
    <s v="56594"/>
    <x v="0"/>
    <n v="21"/>
    <n v="26114.65"/>
    <n v="11815.04"/>
    <n v="0"/>
    <n v="37929.69"/>
    <n v="179.47"/>
    <n v="0"/>
    <n v="0"/>
    <n v="0"/>
    <n v="0"/>
    <m/>
    <n v="37929.69"/>
    <n v="28718.9"/>
    <n v="230.46"/>
    <n v="0"/>
    <n v="0"/>
    <n v="0"/>
    <n v="0"/>
    <n v="0"/>
    <n v="28949.36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94.51"/>
    <n v="28949.360000000001"/>
    <n v="93"/>
    <n v="240"/>
    <n v="50370.6"/>
    <n v="40812.51"/>
    <n v="81.024467000000001"/>
    <n v="75.3012474784136"/>
    <n v="10.59"/>
    <m/>
    <m/>
    <m/>
    <s v="TAM"/>
    <s v="ALTAMIRA"/>
    <s v="89603"/>
    <s v="Morosidad"/>
    <x v="0"/>
  </r>
  <r>
    <n v="415"/>
    <s v="Hipotecaria Su Casita"/>
    <s v="FIDEICOMISO 234036"/>
    <d v="2018-05-01T00:00:00"/>
    <s v="56598"/>
    <x v="1"/>
    <n v="0"/>
    <n v="65656.429999999993"/>
    <n v="0"/>
    <n v="0"/>
    <n v="65656.429999999993"/>
    <n v="201.92"/>
    <n v="0"/>
    <n v="0"/>
    <n v="201.92"/>
    <n v="0"/>
    <m/>
    <n v="65454.51"/>
    <n v="0"/>
    <n v="579.41999999999996"/>
    <n v="0"/>
    <n v="0"/>
    <n v="579.41999999999996"/>
    <n v="0"/>
    <n v="0"/>
    <n v="0"/>
    <n v="17.11"/>
    <n v="0"/>
    <n v="0"/>
    <n v="0"/>
    <n v="0"/>
    <n v="-18.16"/>
    <n v="39.92"/>
    <n v="102.51"/>
    <n v="0"/>
    <n v="0"/>
    <n v="0"/>
    <n v="0"/>
    <n v="0"/>
    <n v="0"/>
    <n v="0"/>
    <n v="425.94"/>
    <n v="0"/>
    <n v="435.77"/>
    <n v="0"/>
    <n v="1348.66"/>
    <n v="0"/>
    <n v="0"/>
    <n v="153"/>
    <n v="300"/>
    <n v="98516.4"/>
    <n v="82193.23"/>
    <n v="83.431012999999993"/>
    <n v="66.440217457309203"/>
    <n v="10.59"/>
    <m/>
    <m/>
    <m/>
    <s v="EM"/>
    <s v="CUAUTITLAN"/>
    <s v="54800"/>
    <s v="Al corriente"/>
    <x v="0"/>
  </r>
  <r>
    <n v="416"/>
    <s v="Hipotecaria Su Casita"/>
    <s v="FIDEICOMISO 234036"/>
    <d v="2018-05-01T00:00:00"/>
    <s v="56620"/>
    <x v="1"/>
    <n v="0"/>
    <n v="58464.17"/>
    <n v="0"/>
    <n v="0"/>
    <n v="58464.17"/>
    <n v="179.79"/>
    <n v="0"/>
    <n v="0"/>
    <n v="179.79"/>
    <n v="0"/>
    <m/>
    <n v="58284.38"/>
    <n v="0"/>
    <n v="515.95000000000005"/>
    <n v="0"/>
    <n v="0"/>
    <n v="515.95000000000005"/>
    <n v="0"/>
    <n v="0"/>
    <n v="0"/>
    <n v="15.23"/>
    <n v="0"/>
    <n v="0"/>
    <n v="0"/>
    <n v="0"/>
    <n v="-15.26"/>
    <n v="35.549999999999997"/>
    <n v="90.34"/>
    <n v="0"/>
    <n v="0"/>
    <n v="0"/>
    <n v="0"/>
    <n v="0"/>
    <n v="0"/>
    <n v="0"/>
    <n v="29.61"/>
    <n v="0"/>
    <n v="21.31"/>
    <n v="0"/>
    <n v="851.21"/>
    <n v="0"/>
    <n v="0"/>
    <n v="153"/>
    <n v="300"/>
    <n v="81321.3"/>
    <n v="73188.679999999993"/>
    <n v="89.999397000000002"/>
    <n v="71.671726481730005"/>
    <n v="10.59"/>
    <m/>
    <m/>
    <m/>
    <s v="EM"/>
    <s v="NICOLAS ROMERO"/>
    <s v="54414"/>
    <s v="Al corriente"/>
    <x v="0"/>
  </r>
  <r>
    <n v="417"/>
    <s v="Hipotecaria Su Casita"/>
    <s v="FIDEICOMISO 234036"/>
    <d v="2018-05-01T00:00:00"/>
    <s v="56631"/>
    <x v="0"/>
    <n v="21"/>
    <n v="126634.22"/>
    <n v="22848.53"/>
    <n v="0"/>
    <n v="149482.75"/>
    <n v="389.46"/>
    <n v="0"/>
    <n v="0"/>
    <n v="0"/>
    <n v="0"/>
    <m/>
    <n v="149482.75"/>
    <n v="101516.97"/>
    <n v="1117.55"/>
    <n v="0"/>
    <n v="0"/>
    <n v="0"/>
    <n v="0"/>
    <n v="0"/>
    <n v="102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237.99"/>
    <n v="102634.52"/>
    <n v="153"/>
    <n v="300"/>
    <n v="183267"/>
    <n v="158530"/>
    <n v="86.502206999999999"/>
    <n v="81.565557203237603"/>
    <n v="10.59"/>
    <m/>
    <m/>
    <m/>
    <s v="NL"/>
    <s v="APODACA"/>
    <s v="66600"/>
    <s v="Morosidad"/>
    <x v="0"/>
  </r>
  <r>
    <n v="418"/>
    <s v="Hipotecaria Su Casita"/>
    <s v="FIDEICOMISO 234036"/>
    <d v="2018-05-01T00:00:00"/>
    <s v="56635"/>
    <x v="1"/>
    <n v="0"/>
    <n v="72810.179999999993"/>
    <n v="0"/>
    <n v="0"/>
    <n v="72810.179999999993"/>
    <n v="500.43"/>
    <n v="0"/>
    <n v="0"/>
    <n v="500.43"/>
    <n v="0"/>
    <m/>
    <n v="72309.75"/>
    <n v="0"/>
    <n v="642.54999999999995"/>
    <n v="0"/>
    <n v="0"/>
    <n v="642.54999999999995"/>
    <n v="0"/>
    <n v="0"/>
    <n v="0"/>
    <n v="23.86"/>
    <n v="0"/>
    <n v="0"/>
    <n v="0"/>
    <n v="0"/>
    <n v="-23.14"/>
    <n v="50.76"/>
    <n v="140.46"/>
    <n v="0"/>
    <n v="0"/>
    <n v="0"/>
    <n v="0"/>
    <n v="0"/>
    <n v="0"/>
    <n v="0"/>
    <n v="0.06"/>
    <n v="0"/>
    <n v="0"/>
    <n v="0"/>
    <n v="1334.98"/>
    <n v="0"/>
    <n v="0"/>
    <n v="93"/>
    <n v="240"/>
    <n v="126438"/>
    <n v="113793.85"/>
    <n v="89.999723000000003"/>
    <n v="57.189887416580497"/>
    <n v="10.59"/>
    <m/>
    <m/>
    <m/>
    <s v="NL"/>
    <s v="SANTA CATARINA"/>
    <s v="66360"/>
    <s v="Al corriente"/>
    <x v="0"/>
  </r>
  <r>
    <n v="419"/>
    <s v="Hipotecaria Su Casita"/>
    <s v="FIDEICOMISO 234036"/>
    <d v="2018-05-01T00:00:00"/>
    <s v="56642"/>
    <x v="11"/>
    <n v="5"/>
    <n v="137199.75"/>
    <n v="2030.92"/>
    <n v="0"/>
    <n v="139230.67000000001"/>
    <n v="417"/>
    <n v="0"/>
    <n v="199.82"/>
    <n v="0"/>
    <n v="0"/>
    <m/>
    <n v="139030.85"/>
    <n v="6108.03"/>
    <n v="1210.79"/>
    <n v="0"/>
    <n v="1228.71"/>
    <n v="0"/>
    <n v="0"/>
    <n v="0"/>
    <n v="6090.11"/>
    <n v="0"/>
    <n v="0"/>
    <n v="0"/>
    <n v="0"/>
    <n v="0"/>
    <n v="-143.49"/>
    <n v="0"/>
    <n v="0"/>
    <n v="35.630000000000003"/>
    <n v="0"/>
    <n v="0"/>
    <n v="41.66"/>
    <n v="0"/>
    <n v="83.17"/>
    <n v="214.3"/>
    <n v="0"/>
    <n v="0"/>
    <n v="0"/>
    <n v="0"/>
    <n v="1659.8"/>
    <n v="2248.1"/>
    <n v="6090.11"/>
    <n v="154"/>
    <n v="300"/>
    <n v="210102.6"/>
    <n v="171235.34"/>
    <n v="81.500819000000007"/>
    <n v="66.172836409038894"/>
    <n v="10.59"/>
    <m/>
    <m/>
    <m/>
    <s v="JAL"/>
    <s v="TLAQUEPAQUE"/>
    <s v="45601"/>
    <s v="Morosidad"/>
    <x v="0"/>
  </r>
  <r>
    <n v="420"/>
    <s v="Hipotecaria Su Casita"/>
    <s v="FIDEICOMISO 234036"/>
    <d v="2018-05-01T00:00:00"/>
    <s v="56646"/>
    <x v="1"/>
    <n v="0"/>
    <n v="43491.76"/>
    <n v="0"/>
    <n v="0"/>
    <n v="43491.76"/>
    <n v="294.3"/>
    <n v="0"/>
    <n v="0"/>
    <n v="294.3"/>
    <n v="0"/>
    <m/>
    <n v="43197.46"/>
    <n v="0"/>
    <n v="383.81"/>
    <n v="0"/>
    <n v="0"/>
    <n v="383.81"/>
    <n v="0"/>
    <n v="0"/>
    <n v="0"/>
    <n v="14.15"/>
    <n v="0"/>
    <n v="0"/>
    <n v="0"/>
    <n v="0"/>
    <n v="-13.32"/>
    <n v="30.11"/>
    <n v="83.33"/>
    <n v="0"/>
    <n v="0"/>
    <n v="0"/>
    <n v="0"/>
    <n v="0"/>
    <n v="0"/>
    <n v="0"/>
    <n v="0.02"/>
    <n v="0"/>
    <n v="0.01"/>
    <n v="0"/>
    <n v="792.4"/>
    <n v="0"/>
    <n v="0"/>
    <n v="94"/>
    <n v="240"/>
    <n v="75013.5"/>
    <n v="67512.02"/>
    <n v="89.999826999999996"/>
    <n v="57.586248002050901"/>
    <n v="10.59"/>
    <m/>
    <m/>
    <m/>
    <s v="EM"/>
    <s v="NICOLAS ROMERO"/>
    <s v="54414"/>
    <s v="Al corriente"/>
    <x v="0"/>
  </r>
  <r>
    <n v="421"/>
    <s v="Hipotecaria Su Casita"/>
    <s v="FIDEICOMISO 234036"/>
    <d v="2018-05-01T00:00:00"/>
    <s v="56667"/>
    <x v="0"/>
    <n v="21"/>
    <n v="50039.79"/>
    <n v="53261.89"/>
    <n v="0"/>
    <n v="103301.68"/>
    <n v="1226.54"/>
    <n v="0"/>
    <n v="0"/>
    <n v="0"/>
    <n v="0"/>
    <m/>
    <n v="103301.68"/>
    <n v="38485.81"/>
    <n v="441.6"/>
    <n v="0"/>
    <n v="0"/>
    <n v="0"/>
    <n v="0"/>
    <n v="0"/>
    <n v="38927.41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488.43"/>
    <n v="38927.410000000003"/>
    <n v="34"/>
    <n v="180"/>
    <n v="166832.70000000001"/>
    <n v="150149.32999999999"/>
    <n v="89.999939999999995"/>
    <n v="61.919323928379796"/>
    <n v="10.59"/>
    <m/>
    <m/>
    <m/>
    <s v="JAL"/>
    <s v="ZAPOPAN"/>
    <s v="45200"/>
    <s v="Morosidad"/>
    <x v="0"/>
  </r>
  <r>
    <n v="422"/>
    <s v="Hipotecaria Su Casita"/>
    <s v="FIDEICOMISO 234036"/>
    <d v="2018-05-01T00:00:00"/>
    <s v="56669"/>
    <x v="0"/>
    <n v="21"/>
    <n v="128364.15"/>
    <n v="26791.82"/>
    <n v="0"/>
    <n v="155155.97"/>
    <n v="390.18"/>
    <n v="0"/>
    <n v="0"/>
    <n v="0"/>
    <n v="0"/>
    <m/>
    <n v="155155.97"/>
    <n v="134645.13"/>
    <n v="1132.81"/>
    <n v="0"/>
    <n v="0"/>
    <n v="0"/>
    <n v="0"/>
    <n v="0"/>
    <n v="135777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182"/>
    <n v="135777.94"/>
    <n v="154"/>
    <n v="300"/>
    <n v="178011.3"/>
    <n v="160210.18"/>
    <n v="90.000005999999999"/>
    <n v="87.1607424130965"/>
    <n v="10.59"/>
    <m/>
    <m/>
    <m/>
    <s v="EM"/>
    <s v="CUAUTITLAN IZCALLI"/>
    <s v="54719"/>
    <s v="Morosidad"/>
    <x v="0"/>
  </r>
  <r>
    <n v="423"/>
    <s v="Hipotecaria Su Casita"/>
    <s v="FIDEICOMISO 234036"/>
    <d v="2018-05-01T00:00:00"/>
    <s v="56679"/>
    <x v="0"/>
    <n v="21"/>
    <n v="59867.37"/>
    <n v="4065.94"/>
    <n v="0"/>
    <n v="63933.31"/>
    <n v="181.95"/>
    <n v="0"/>
    <n v="0"/>
    <n v="0"/>
    <n v="0"/>
    <m/>
    <n v="63933.31"/>
    <n v="13691.06"/>
    <n v="528.33000000000004"/>
    <n v="0"/>
    <n v="0"/>
    <n v="0"/>
    <n v="0"/>
    <n v="0"/>
    <n v="14219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47.8900000000003"/>
    <n v="14219.39"/>
    <n v="154"/>
    <n v="300"/>
    <n v="85585.5"/>
    <n v="74718.070000000007"/>
    <n v="87.302252999999993"/>
    <n v="74.701099810894902"/>
    <n v="10.59"/>
    <m/>
    <m/>
    <m/>
    <s v="JAL"/>
    <s v="TLAJOMULCO DE ZUNIGA"/>
    <s v="45655"/>
    <s v="Morosidad"/>
    <x v="0"/>
  </r>
  <r>
    <n v="424"/>
    <s v="Hipotecaria Su Casita"/>
    <s v="FIDEICOMISO 234036"/>
    <d v="2018-05-01T00:00:00"/>
    <s v="56680"/>
    <x v="0"/>
    <n v="21"/>
    <n v="70131.81"/>
    <n v="14032.89"/>
    <n v="0"/>
    <n v="84164.7"/>
    <n v="213.16"/>
    <n v="0"/>
    <n v="0"/>
    <n v="0"/>
    <n v="0"/>
    <m/>
    <n v="84164.7"/>
    <n v="68342.039999999994"/>
    <n v="618.91"/>
    <n v="0"/>
    <n v="0"/>
    <n v="0"/>
    <n v="0"/>
    <n v="0"/>
    <n v="68960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46.05"/>
    <n v="68960.95"/>
    <n v="154"/>
    <n v="300"/>
    <n v="101889.9"/>
    <n v="87529.57"/>
    <n v="85.906031999999996"/>
    <n v="82.603575128615404"/>
    <n v="10.59"/>
    <m/>
    <m/>
    <m/>
    <s v="BCN"/>
    <s v="MEXICALI"/>
    <s v="21323"/>
    <s v="Morosidad"/>
    <x v="0"/>
  </r>
  <r>
    <n v="425"/>
    <s v="Hipotecaria Su Casita"/>
    <s v="FIDEICOMISO 234036"/>
    <d v="2018-05-01T00:00:00"/>
    <s v="56682"/>
    <x v="1"/>
    <n v="0"/>
    <n v="113419.36"/>
    <n v="0"/>
    <n v="0"/>
    <n v="113419.36"/>
    <n v="767.53"/>
    <n v="0"/>
    <n v="0"/>
    <n v="767.53"/>
    <n v="0"/>
    <m/>
    <n v="112651.83"/>
    <n v="0"/>
    <n v="1000.93"/>
    <n v="0"/>
    <n v="0"/>
    <n v="1000.93"/>
    <n v="0"/>
    <n v="0"/>
    <n v="0"/>
    <n v="36.9"/>
    <n v="0"/>
    <n v="0"/>
    <n v="0"/>
    <n v="0"/>
    <n v="-34.58"/>
    <n v="78.53"/>
    <n v="218.52"/>
    <n v="0"/>
    <n v="0"/>
    <n v="0"/>
    <n v="0"/>
    <n v="0"/>
    <n v="0"/>
    <n v="0"/>
    <n v="0.93"/>
    <n v="0"/>
    <n v="0.65"/>
    <n v="0"/>
    <n v="2068.7600000000002"/>
    <n v="0"/>
    <n v="0"/>
    <n v="94"/>
    <n v="240"/>
    <n v="203779.20000000001"/>
    <n v="176065.19"/>
    <n v="86.399980999999997"/>
    <n v="55.281319218269303"/>
    <n v="10.59"/>
    <m/>
    <m/>
    <m/>
    <s v="TAM"/>
    <s v="ALTAMIRA"/>
    <s v="89600"/>
    <s v="Al corriente"/>
    <x v="0"/>
  </r>
  <r>
    <n v="426"/>
    <s v="Hipotecaria Su Casita"/>
    <s v="FIDEICOMISO 234036"/>
    <d v="2018-05-01T00:00:00"/>
    <s v="56683"/>
    <x v="0"/>
    <n v="21"/>
    <n v="42670.25"/>
    <n v="4534.49"/>
    <n v="0"/>
    <n v="47204.74"/>
    <n v="129.68"/>
    <n v="0"/>
    <n v="0"/>
    <n v="0"/>
    <n v="0"/>
    <m/>
    <n v="47204.74"/>
    <n v="16727.59"/>
    <n v="376.56"/>
    <n v="0"/>
    <n v="0"/>
    <n v="0"/>
    <n v="0"/>
    <n v="0"/>
    <n v="17104.15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64.17"/>
    <n v="17104.150000000001"/>
    <n v="154"/>
    <n v="300"/>
    <n v="63036"/>
    <n v="53254.29"/>
    <n v="84.482343"/>
    <n v="74.885366717044207"/>
    <n v="10.59"/>
    <m/>
    <m/>
    <m/>
    <s v="EM"/>
    <s v="ZUMPANGO"/>
    <s v="55600"/>
    <s v="Morosidad"/>
    <x v="0"/>
  </r>
  <r>
    <n v="427"/>
    <s v="Hipotecaria Su Casita"/>
    <s v="FIDEICOMISO 234036"/>
    <d v="2018-05-01T00:00:00"/>
    <s v="56686"/>
    <x v="1"/>
    <n v="0"/>
    <n v="51432.45"/>
    <n v="0"/>
    <n v="0"/>
    <n v="51432.45"/>
    <n v="348.07"/>
    <n v="0"/>
    <n v="0"/>
    <n v="348.07"/>
    <n v="0"/>
    <m/>
    <n v="51084.38"/>
    <n v="0"/>
    <n v="453.89"/>
    <n v="0"/>
    <n v="0"/>
    <n v="453.89"/>
    <n v="0"/>
    <n v="0"/>
    <n v="0"/>
    <n v="16.73"/>
    <n v="0"/>
    <n v="0"/>
    <n v="0"/>
    <n v="0"/>
    <n v="-15.63"/>
    <n v="35.61"/>
    <n v="99.62"/>
    <n v="0"/>
    <n v="0"/>
    <n v="0"/>
    <n v="0"/>
    <n v="0"/>
    <n v="0"/>
    <n v="0"/>
    <n v="7.64"/>
    <n v="0"/>
    <n v="185.11"/>
    <n v="0"/>
    <n v="945.93"/>
    <n v="0"/>
    <n v="0"/>
    <n v="94"/>
    <n v="240"/>
    <n v="95913"/>
    <n v="79841.67"/>
    <n v="83.243846000000005"/>
    <n v="53.261163772319399"/>
    <n v="10.59"/>
    <m/>
    <m/>
    <m/>
    <s v="EM"/>
    <s v="CHALCO"/>
    <s v="56600"/>
    <s v="Al corriente"/>
    <x v="0"/>
  </r>
  <r>
    <n v="428"/>
    <s v="Hipotecaria Su Casita"/>
    <s v="FIDEICOMISO 234036"/>
    <d v="2018-05-01T00:00:00"/>
    <s v="56711"/>
    <x v="0"/>
    <n v="21"/>
    <n v="41986.66"/>
    <n v="25724.02"/>
    <n v="0"/>
    <n v="67710.679999999993"/>
    <n v="446.23"/>
    <n v="0"/>
    <n v="0"/>
    <n v="0"/>
    <n v="0"/>
    <m/>
    <n v="67710.679999999993"/>
    <n v="40285.269999999997"/>
    <n v="370.53"/>
    <n v="0"/>
    <n v="0"/>
    <n v="0"/>
    <n v="0"/>
    <n v="0"/>
    <n v="40655.8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170.25"/>
    <n v="40655.800000000003"/>
    <n v="94"/>
    <n v="240"/>
    <n v="85596.3"/>
    <n v="81316.009999999995"/>
    <n v="94.999444999999994"/>
    <n v="79.104680868780903"/>
    <n v="10.59"/>
    <m/>
    <m/>
    <m/>
    <s v="JAL"/>
    <s v="TLAJOMULCO DE ZUNIGA"/>
    <s v="45655"/>
    <s v="Proceso judicial"/>
    <x v="0"/>
  </r>
  <r>
    <n v="429"/>
    <s v="Hipotecaria Su Casita"/>
    <s v="FIDEICOMISO 234036"/>
    <d v="2018-05-01T00:00:00"/>
    <s v="56712"/>
    <x v="0"/>
    <n v="21"/>
    <n v="54509.26"/>
    <n v="25473.97"/>
    <n v="0"/>
    <n v="79983.23"/>
    <n v="368.89"/>
    <n v="0"/>
    <n v="0"/>
    <n v="0"/>
    <n v="0"/>
    <m/>
    <n v="79983.23"/>
    <n v="65175.49"/>
    <n v="481.04"/>
    <n v="0"/>
    <n v="0"/>
    <n v="0"/>
    <n v="0"/>
    <n v="0"/>
    <n v="65656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842.86"/>
    <n v="65656.53"/>
    <n v="94"/>
    <n v="240"/>
    <n v="94020.3"/>
    <n v="84617.56"/>
    <n v="89.999245000000002"/>
    <n v="85.070171163779094"/>
    <n v="10.59"/>
    <m/>
    <m/>
    <m/>
    <s v="EM"/>
    <s v="IXTAPALUCA"/>
    <s v="56535"/>
    <s v="Proceso judicial"/>
    <x v="0"/>
  </r>
  <r>
    <n v="430"/>
    <s v="Hipotecaria Su Casita"/>
    <s v="FIDEICOMISO 234036"/>
    <d v="2018-05-01T00:00:00"/>
    <s v="56717"/>
    <x v="1"/>
    <n v="0"/>
    <n v="83066.2"/>
    <n v="0"/>
    <n v="0"/>
    <n v="83066.2"/>
    <n v="956.97"/>
    <n v="0"/>
    <n v="0"/>
    <n v="956.97"/>
    <n v="0"/>
    <m/>
    <n v="82109.23"/>
    <n v="0"/>
    <n v="733.06"/>
    <n v="0"/>
    <n v="0"/>
    <n v="733.06"/>
    <n v="0"/>
    <n v="0"/>
    <n v="0"/>
    <n v="35.270000000000003"/>
    <n v="0"/>
    <n v="0"/>
    <n v="0"/>
    <n v="0"/>
    <n v="-32.89"/>
    <n v="75.05"/>
    <n v="207.68"/>
    <n v="0"/>
    <n v="0"/>
    <n v="0"/>
    <n v="0"/>
    <n v="0"/>
    <n v="0"/>
    <n v="0"/>
    <n v="19.920000000000002"/>
    <n v="0"/>
    <n v="19.899999999999999"/>
    <n v="0"/>
    <n v="1995.06"/>
    <n v="0"/>
    <n v="0"/>
    <n v="94"/>
    <n v="240"/>
    <n v="186951.9"/>
    <n v="168256.89"/>
    <n v="90.000095999999999"/>
    <n v="43.919976070436597"/>
    <n v="10.59"/>
    <m/>
    <m/>
    <m/>
    <s v="JAL"/>
    <s v="ZAPOPAN"/>
    <s v="45200"/>
    <s v="Al corriente"/>
    <x v="0"/>
  </r>
  <r>
    <n v="431"/>
    <s v="Hipotecaria Su Casita"/>
    <s v="FIDEICOMISO 234036"/>
    <d v="2018-05-01T00:00:00"/>
    <s v="56721"/>
    <x v="0"/>
    <n v="21"/>
    <n v="128381.17"/>
    <n v="26640.14"/>
    <n v="0"/>
    <n v="155021.31"/>
    <n v="390.21"/>
    <n v="0"/>
    <n v="0"/>
    <n v="0"/>
    <n v="0"/>
    <m/>
    <n v="155021.31"/>
    <n v="133206.46"/>
    <n v="1132.96"/>
    <n v="0"/>
    <n v="0"/>
    <n v="0"/>
    <n v="0"/>
    <n v="0"/>
    <n v="134339.42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030.35"/>
    <n v="134339.42000000001"/>
    <n v="154"/>
    <n v="300"/>
    <n v="178032.9"/>
    <n v="160229.64000000001"/>
    <n v="90.000017"/>
    <n v="87.074529627366502"/>
    <n v="10.59"/>
    <m/>
    <m/>
    <m/>
    <s v="EM"/>
    <s v="CUAUTITLAN IZCALLI"/>
    <s v="54719"/>
    <s v="Proceso judicial"/>
    <x v="0"/>
  </r>
  <r>
    <n v="432"/>
    <s v="Hipotecaria Su Casita"/>
    <s v="FIDEICOMISO 234036"/>
    <d v="2018-05-01T00:00:00"/>
    <s v="56726"/>
    <x v="2"/>
    <n v="0"/>
    <n v="43900.46"/>
    <n v="0"/>
    <n v="0"/>
    <n v="43900.46"/>
    <n v="177.49"/>
    <n v="0"/>
    <n v="0"/>
    <n v="175.09"/>
    <n v="0"/>
    <m/>
    <n v="43725.37"/>
    <n v="0"/>
    <n v="387.42"/>
    <n v="0"/>
    <n v="0"/>
    <n v="387.42"/>
    <n v="0"/>
    <n v="0"/>
    <n v="0"/>
    <n v="12.37"/>
    <n v="0"/>
    <n v="0"/>
    <n v="0"/>
    <n v="0"/>
    <n v="-11.95"/>
    <n v="28.86"/>
    <n v="73.349999999999994"/>
    <n v="0"/>
    <n v="0"/>
    <n v="0"/>
    <n v="0"/>
    <n v="0"/>
    <n v="0"/>
    <n v="0"/>
    <n v="0"/>
    <n v="0"/>
    <n v="1.22"/>
    <n v="0"/>
    <n v="665.14"/>
    <n v="2.4"/>
    <n v="0"/>
    <n v="154"/>
    <n v="300"/>
    <n v="66028.800000000003"/>
    <n v="59425.65"/>
    <n v="89.999590999999995"/>
    <n v="66.221663815602696"/>
    <n v="10.59"/>
    <m/>
    <m/>
    <m/>
    <s v="EM"/>
    <s v="ACOLMAN"/>
    <s v="55883"/>
    <s v="Morosidad"/>
    <x v="0"/>
  </r>
  <r>
    <n v="433"/>
    <s v="Hipotecaria Su Casita"/>
    <s v="FIDEICOMISO 234036"/>
    <d v="2018-05-01T00:00:00"/>
    <s v="56739"/>
    <x v="2"/>
    <n v="0"/>
    <n v="97098.11"/>
    <n v="0"/>
    <n v="0"/>
    <n v="97098.11"/>
    <n v="386.75"/>
    <n v="0"/>
    <n v="0"/>
    <n v="302.3"/>
    <n v="0"/>
    <m/>
    <n v="96795.81"/>
    <n v="0"/>
    <n v="856.89"/>
    <n v="0"/>
    <n v="0"/>
    <n v="856.89"/>
    <n v="0"/>
    <n v="0"/>
    <n v="0"/>
    <n v="27.22"/>
    <n v="0"/>
    <n v="0"/>
    <n v="0"/>
    <n v="0"/>
    <n v="-28.47"/>
    <n v="63.54"/>
    <n v="161.47"/>
    <n v="0"/>
    <n v="0"/>
    <n v="0"/>
    <n v="0"/>
    <n v="0"/>
    <n v="0"/>
    <n v="0"/>
    <n v="0"/>
    <n v="0"/>
    <n v="0"/>
    <n v="0"/>
    <n v="1382.95"/>
    <n v="84.45"/>
    <n v="0"/>
    <n v="154"/>
    <n v="300"/>
    <n v="145360.20000000001"/>
    <n v="130824.19"/>
    <n v="90.000006999999997"/>
    <n v="66.590311604991896"/>
    <n v="10.59"/>
    <m/>
    <m/>
    <m/>
    <s v="EM"/>
    <s v="TULTITLAN"/>
    <s v="54900"/>
    <s v="Morosidad"/>
    <x v="0"/>
  </r>
  <r>
    <n v="434"/>
    <s v="Hipotecaria Su Casita"/>
    <s v="FIDEICOMISO 234036"/>
    <d v="2018-05-01T00:00:00"/>
    <s v="56744"/>
    <x v="0"/>
    <n v="21"/>
    <n v="43075.12"/>
    <n v="12462.48"/>
    <n v="0"/>
    <n v="55537.599999999999"/>
    <n v="286.99"/>
    <n v="0"/>
    <n v="0"/>
    <n v="0"/>
    <n v="0"/>
    <m/>
    <n v="55537.599999999999"/>
    <n v="24229.67"/>
    <n v="380.14"/>
    <n v="0"/>
    <n v="0"/>
    <n v="0"/>
    <n v="0"/>
    <n v="0"/>
    <n v="2460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49.47"/>
    <n v="24609.81"/>
    <n v="95"/>
    <n v="240"/>
    <n v="77149.2"/>
    <n v="66419.06"/>
    <n v="86.091702999999995"/>
    <n v="71.987266374031805"/>
    <n v="10.59"/>
    <m/>
    <m/>
    <m/>
    <s v="NL"/>
    <s v="JUAREZ"/>
    <s v="67265"/>
    <s v="Morosidad"/>
    <x v="0"/>
  </r>
  <r>
    <n v="435"/>
    <s v="Hipotecaria Su Casita"/>
    <s v="FIDEICOMISO 234036"/>
    <d v="2018-05-01T00:00:00"/>
    <s v="56745"/>
    <x v="0"/>
    <n v="21"/>
    <n v="53487.22"/>
    <n v="10092.620000000001"/>
    <n v="0"/>
    <n v="63579.839999999997"/>
    <n v="160.66"/>
    <n v="0"/>
    <n v="0"/>
    <n v="0"/>
    <n v="0"/>
    <m/>
    <n v="63579.839999999997"/>
    <n v="48113.95"/>
    <n v="472.02"/>
    <n v="0"/>
    <n v="0"/>
    <n v="0"/>
    <n v="0"/>
    <n v="0"/>
    <n v="48585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53.280000000001"/>
    <n v="48585.97"/>
    <n v="155"/>
    <n v="300"/>
    <n v="75519.3"/>
    <n v="66554.89"/>
    <n v="88.129643999999999"/>
    <n v="84.190187449441495"/>
    <n v="10.59"/>
    <m/>
    <m/>
    <m/>
    <s v="NL"/>
    <s v="JUAREZ"/>
    <s v="67265"/>
    <s v="Morosidad"/>
    <x v="0"/>
  </r>
  <r>
    <n v="436"/>
    <s v="Hipotecaria Su Casita"/>
    <s v="FIDEICOMISO 234036"/>
    <d v="2018-05-01T00:00:00"/>
    <s v="56746"/>
    <x v="0"/>
    <n v="21"/>
    <n v="34218.660000000003"/>
    <n v="30578.49"/>
    <n v="0"/>
    <n v="64797.15"/>
    <n v="811.67"/>
    <n v="0"/>
    <n v="0"/>
    <n v="0"/>
    <n v="0"/>
    <m/>
    <n v="64797.15"/>
    <n v="20649.41"/>
    <n v="301.98"/>
    <n v="0"/>
    <n v="0"/>
    <n v="0"/>
    <n v="0"/>
    <n v="0"/>
    <n v="20951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390.16"/>
    <n v="20951.39"/>
    <n v="35"/>
    <n v="180"/>
    <n v="123601.8"/>
    <n v="100239.81"/>
    <n v="81.098989000000003"/>
    <n v="52.424115279960603"/>
    <n v="10.59"/>
    <m/>
    <m/>
    <m/>
    <s v="EM"/>
    <s v="CUAUTITLAN"/>
    <s v="54800"/>
    <s v="Morosidad"/>
    <x v="0"/>
  </r>
  <r>
    <n v="437"/>
    <s v="Hipotecaria Su Casita"/>
    <s v="FIDEICOMISO 234036"/>
    <d v="2018-05-01T00:00:00"/>
    <s v="56747"/>
    <x v="13"/>
    <n v="2"/>
    <n v="43802.559999999998"/>
    <n v="259.74"/>
    <n v="0"/>
    <n v="44062.3"/>
    <n v="131.59"/>
    <n v="0"/>
    <n v="0"/>
    <n v="0"/>
    <n v="0"/>
    <m/>
    <n v="44062.3"/>
    <n v="776.56"/>
    <n v="386.56"/>
    <n v="0"/>
    <n v="0"/>
    <n v="0"/>
    <n v="0"/>
    <n v="0"/>
    <n v="1163.11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1.33"/>
    <n v="1163.1199999999999"/>
    <n v="155"/>
    <n v="300"/>
    <n v="62751.9"/>
    <n v="54506.26"/>
    <n v="86.859936000000005"/>
    <n v="70.216678928490097"/>
    <n v="10.59"/>
    <m/>
    <m/>
    <m/>
    <s v="EM"/>
    <s v="ZUMPANGO"/>
    <s v="55600"/>
    <s v="Morosidad"/>
    <x v="0"/>
  </r>
  <r>
    <n v="438"/>
    <s v="Hipotecaria Su Casita"/>
    <s v="FIDEICOMISO 234036"/>
    <d v="2018-05-01T00:00:00"/>
    <s v="56757"/>
    <x v="1"/>
    <n v="0"/>
    <n v="49804.68"/>
    <n v="0"/>
    <n v="0"/>
    <n v="49804.68"/>
    <n v="308.82"/>
    <n v="0"/>
    <n v="0"/>
    <n v="308.82"/>
    <n v="0"/>
    <m/>
    <n v="49495.86"/>
    <n v="0"/>
    <n v="439.53"/>
    <n v="0"/>
    <n v="0"/>
    <n v="439.53"/>
    <n v="0"/>
    <n v="0"/>
    <n v="0"/>
    <n v="16.38"/>
    <n v="0"/>
    <n v="0"/>
    <n v="0"/>
    <n v="0"/>
    <n v="-15.43"/>
    <n v="38.24"/>
    <n v="97.17"/>
    <n v="0"/>
    <n v="0"/>
    <n v="0"/>
    <n v="0"/>
    <n v="0"/>
    <n v="0"/>
    <n v="0"/>
    <n v="2.5"/>
    <n v="0"/>
    <n v="7.52"/>
    <n v="0"/>
    <n v="887.21"/>
    <n v="0"/>
    <n v="0"/>
    <n v="155"/>
    <n v="300"/>
    <n v="87470.399999999994"/>
    <n v="78722.92"/>
    <n v="89.999497000000005"/>
    <n v="56.585839341101902"/>
    <n v="10.59"/>
    <m/>
    <m/>
    <m/>
    <s v="EM"/>
    <s v="IXTAPALUCA"/>
    <s v="56535"/>
    <s v="Al corriente"/>
    <x v="0"/>
  </r>
  <r>
    <n v="439"/>
    <s v="Hipotecaria Su Casita"/>
    <s v="FIDEICOMISO 234036"/>
    <d v="2018-05-01T00:00:00"/>
    <s v="56807"/>
    <x v="0"/>
    <n v="21"/>
    <n v="54154.19"/>
    <n v="10147.93"/>
    <n v="0"/>
    <n v="64302.12"/>
    <n v="162.69"/>
    <n v="0"/>
    <n v="0"/>
    <n v="0"/>
    <n v="0"/>
    <m/>
    <n v="64302.12"/>
    <n v="48146.66"/>
    <n v="477.91"/>
    <n v="0"/>
    <n v="0"/>
    <n v="0"/>
    <n v="0"/>
    <n v="0"/>
    <n v="48624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10.620000000001"/>
    <n v="48624.57"/>
    <n v="155"/>
    <n v="300"/>
    <n v="77045.100000000006"/>
    <n v="67387.31"/>
    <n v="87.464758000000003"/>
    <n v="83.460363155718198"/>
    <n v="10.59"/>
    <m/>
    <m/>
    <m/>
    <s v="NL"/>
    <s v="JUAREZ"/>
    <s v="67265"/>
    <s v="Proceso judicial"/>
    <x v="0"/>
  </r>
  <r>
    <n v="440"/>
    <s v="Hipotecaria Su Casita"/>
    <s v="FIDEICOMISO 234036"/>
    <d v="2018-05-01T00:00:00"/>
    <s v="56820"/>
    <x v="0"/>
    <n v="21"/>
    <n v="55623.8"/>
    <n v="20459.990000000002"/>
    <n v="0"/>
    <n v="76083.789999999994"/>
    <n v="370.65"/>
    <n v="0"/>
    <n v="0"/>
    <n v="0"/>
    <n v="0"/>
    <m/>
    <n v="76083.789999999994"/>
    <n v="45016.29"/>
    <n v="490.88"/>
    <n v="0"/>
    <n v="0"/>
    <n v="0"/>
    <n v="0"/>
    <n v="0"/>
    <n v="45507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830.64"/>
    <n v="45507.17"/>
    <n v="95"/>
    <n v="240"/>
    <n v="96517.2"/>
    <n v="85772.41"/>
    <n v="88.867486999999997"/>
    <n v="78.829255453306402"/>
    <n v="10.59"/>
    <m/>
    <m/>
    <m/>
    <s v="EM"/>
    <s v="IXTAPALUCA"/>
    <s v="56535"/>
    <s v="Morosidad"/>
    <x v="0"/>
  </r>
  <r>
    <n v="441"/>
    <s v="Hipotecaria Su Casita"/>
    <s v="FIDEICOMISO 234036"/>
    <d v="2018-05-01T00:00:00"/>
    <s v="56821"/>
    <x v="0"/>
    <n v="21"/>
    <n v="30912.36"/>
    <n v="32126.38"/>
    <n v="0"/>
    <n v="63038.74"/>
    <n v="481.94"/>
    <n v="0"/>
    <n v="0"/>
    <n v="0"/>
    <n v="0"/>
    <m/>
    <n v="63038.74"/>
    <n v="44102.36"/>
    <n v="272.8"/>
    <n v="0"/>
    <n v="0"/>
    <n v="0"/>
    <n v="0"/>
    <n v="0"/>
    <n v="44375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608.32"/>
    <n v="44375.16"/>
    <n v="95"/>
    <n v="240"/>
    <n v="85401.9"/>
    <n v="75141.38"/>
    <n v="87.985607000000002"/>
    <n v="73.814212667044202"/>
    <n v="10.59"/>
    <m/>
    <m/>
    <m/>
    <s v="EM"/>
    <s v="IXTAPALUCA"/>
    <s v="56535"/>
    <s v="Proceso judicial"/>
    <x v="0"/>
  </r>
  <r>
    <n v="442"/>
    <s v="Hipotecaria Su Casita"/>
    <s v="FIDEICOMISO 234036"/>
    <d v="2018-05-01T00:00:00"/>
    <s v="56822"/>
    <x v="1"/>
    <n v="0"/>
    <n v="21031.74"/>
    <n v="0"/>
    <n v="0"/>
    <n v="21031.74"/>
    <n v="70.349999999999994"/>
    <n v="0"/>
    <n v="0"/>
    <n v="70.349999999999994"/>
    <n v="0"/>
    <m/>
    <n v="20961.39"/>
    <n v="0"/>
    <n v="185.61"/>
    <n v="0"/>
    <n v="0"/>
    <n v="185.61"/>
    <n v="0"/>
    <n v="0"/>
    <n v="0"/>
    <n v="5.6"/>
    <n v="0"/>
    <n v="0"/>
    <n v="0"/>
    <n v="0"/>
    <n v="-5.97"/>
    <n v="13.08"/>
    <n v="39.799999999999997"/>
    <n v="0"/>
    <n v="0"/>
    <n v="0"/>
    <n v="0"/>
    <n v="0"/>
    <n v="0"/>
    <n v="0"/>
    <n v="0.7"/>
    <n v="0"/>
    <n v="0"/>
    <n v="0"/>
    <n v="309.17"/>
    <n v="0"/>
    <n v="0"/>
    <n v="146"/>
    <n v="300"/>
    <n v="74325.600000000006"/>
    <n v="26925.439999999999"/>
    <n v="36.226334000000001"/>
    <n v="28.202113512137998"/>
    <n v="10.59"/>
    <m/>
    <m/>
    <m/>
    <s v="QR"/>
    <s v="BENITO JUAREZ"/>
    <s v="77500"/>
    <s v="Al corriente"/>
    <x v="0"/>
  </r>
  <r>
    <n v="443"/>
    <s v="Hipotecaria Su Casita"/>
    <s v="FIDEICOMISO 234036"/>
    <d v="2018-05-01T00:00:00"/>
    <s v="56823"/>
    <x v="1"/>
    <n v="0"/>
    <n v="17627.490000000002"/>
    <n v="0"/>
    <n v="0"/>
    <n v="17627.490000000002"/>
    <n v="58.98"/>
    <n v="0"/>
    <n v="0"/>
    <n v="58.98"/>
    <n v="0"/>
    <m/>
    <n v="17568.509999999998"/>
    <n v="0"/>
    <n v="155.56"/>
    <n v="0"/>
    <n v="0"/>
    <n v="155.56"/>
    <n v="0"/>
    <n v="0"/>
    <n v="0"/>
    <n v="4.7"/>
    <n v="0"/>
    <n v="0"/>
    <n v="0"/>
    <n v="0"/>
    <n v="-5.08"/>
    <n v="10.96"/>
    <n v="34.01"/>
    <n v="0"/>
    <n v="0"/>
    <n v="0"/>
    <n v="0"/>
    <n v="0"/>
    <n v="0"/>
    <n v="0"/>
    <n v="0.01"/>
    <n v="0"/>
    <n v="0.05"/>
    <n v="0"/>
    <n v="259.14"/>
    <n v="0"/>
    <n v="0"/>
    <n v="146"/>
    <n v="300"/>
    <n v="66731.100000000006"/>
    <n v="22568.09"/>
    <n v="33.819448999999999"/>
    <n v="26.327320032443598"/>
    <n v="10.59"/>
    <m/>
    <m/>
    <m/>
    <s v="QR"/>
    <s v="BENITO JUAREZ"/>
    <s v="77500"/>
    <s v="Al corriente"/>
    <x v="0"/>
  </r>
  <r>
    <n v="444"/>
    <s v="Hipotecaria Su Casita"/>
    <s v="FIDEICOMISO 234036"/>
    <d v="2018-05-01T00:00:00"/>
    <s v="56824"/>
    <x v="6"/>
    <n v="12"/>
    <n v="30275.279999999999"/>
    <n v="2620.5300000000002"/>
    <n v="0"/>
    <n v="32895.81"/>
    <n v="232.82"/>
    <n v="0"/>
    <n v="190.09"/>
    <n v="0"/>
    <n v="0"/>
    <m/>
    <n v="32705.72"/>
    <n v="3069.56"/>
    <n v="267.18"/>
    <n v="0"/>
    <n v="233.29"/>
    <n v="0"/>
    <n v="0"/>
    <n v="0"/>
    <n v="3103.45"/>
    <n v="0"/>
    <n v="0"/>
    <n v="0"/>
    <n v="0"/>
    <n v="0"/>
    <n v="-42.15"/>
    <n v="0"/>
    <n v="0"/>
    <n v="10.44"/>
    <n v="0"/>
    <n v="0"/>
    <n v="59.88"/>
    <n v="0"/>
    <n v="22.2"/>
    <n v="65.69"/>
    <n v="0"/>
    <n v="0"/>
    <n v="0"/>
    <n v="0"/>
    <n v="539.44000000000005"/>
    <n v="2663.26"/>
    <n v="3103.45"/>
    <n v="86"/>
    <n v="240"/>
    <n v="84056.1"/>
    <n v="49778.9"/>
    <n v="59.221043999999999"/>
    <n v="38.909395008159699"/>
    <n v="10.59"/>
    <m/>
    <m/>
    <m/>
    <s v="PUE"/>
    <s v="PUEBLA"/>
    <s v="72590"/>
    <s v="Morosidad"/>
    <x v="0"/>
  </r>
  <r>
    <n v="445"/>
    <s v="Hipotecaria Su Casita"/>
    <s v="FIDEICOMISO 234036"/>
    <d v="2018-05-01T00:00:00"/>
    <s v="56828"/>
    <x v="1"/>
    <n v="0"/>
    <n v="14238.64"/>
    <n v="0"/>
    <n v="0"/>
    <n v="14238.64"/>
    <n v="47.07"/>
    <n v="0"/>
    <n v="0"/>
    <n v="47.07"/>
    <n v="0"/>
    <m/>
    <n v="14191.57"/>
    <n v="0"/>
    <n v="125.66"/>
    <n v="0"/>
    <n v="0"/>
    <n v="125.66"/>
    <n v="0"/>
    <n v="0"/>
    <n v="0"/>
    <n v="3.78"/>
    <n v="0"/>
    <n v="0"/>
    <n v="0"/>
    <n v="0"/>
    <n v="-4.49"/>
    <n v="8.83"/>
    <n v="30.41"/>
    <n v="0"/>
    <n v="0"/>
    <n v="0"/>
    <n v="0"/>
    <n v="0"/>
    <n v="0"/>
    <n v="0"/>
    <n v="41.46"/>
    <n v="0"/>
    <n v="36.94"/>
    <n v="0"/>
    <n v="252.72"/>
    <n v="0"/>
    <n v="0"/>
    <n v="147"/>
    <n v="300"/>
    <n v="74158.8"/>
    <n v="18169.8"/>
    <n v="24.501206"/>
    <n v="19.136731281214999"/>
    <n v="10.59"/>
    <m/>
    <m/>
    <m/>
    <s v="QR"/>
    <s v="BENITO JUAREZ"/>
    <s v="77500"/>
    <s v="Al corriente"/>
    <x v="0"/>
  </r>
  <r>
    <n v="446"/>
    <s v="Hipotecaria Su Casita"/>
    <s v="FIDEICOMISO 234036"/>
    <d v="2018-05-01T00:00:00"/>
    <s v="56859"/>
    <x v="0"/>
    <n v="21"/>
    <n v="34680.81"/>
    <n v="8045.96"/>
    <n v="0"/>
    <n v="42726.77"/>
    <n v="114.6"/>
    <n v="0"/>
    <n v="0"/>
    <n v="0"/>
    <n v="0"/>
    <m/>
    <n v="42726.77"/>
    <n v="38226.65"/>
    <n v="306.06"/>
    <n v="0"/>
    <n v="0"/>
    <n v="0"/>
    <n v="0"/>
    <n v="0"/>
    <n v="38532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60.56"/>
    <n v="38532.71"/>
    <n v="147"/>
    <n v="300"/>
    <n v="83673.899999999994"/>
    <n v="44251.23"/>
    <n v="52.885344000000003"/>
    <n v="51.063437772438903"/>
    <n v="10.59"/>
    <m/>
    <m/>
    <m/>
    <s v="QR"/>
    <s v="BENITO JUAREZ"/>
    <s v="77500"/>
    <s v="Proceso judicial"/>
    <x v="0"/>
  </r>
  <r>
    <n v="447"/>
    <s v="Hipotecaria Su Casita"/>
    <s v="FIDEICOMISO 234036"/>
    <d v="2018-05-01T00:00:00"/>
    <s v="56887"/>
    <x v="1"/>
    <n v="0"/>
    <n v="33119.730000000003"/>
    <n v="0"/>
    <n v="0"/>
    <n v="33119.730000000003"/>
    <n v="246.5"/>
    <n v="0"/>
    <n v="0"/>
    <n v="246.5"/>
    <n v="0"/>
    <m/>
    <n v="32873.230000000003"/>
    <n v="0"/>
    <n v="292.27999999999997"/>
    <n v="0"/>
    <n v="0"/>
    <n v="292.27999999999997"/>
    <n v="0"/>
    <n v="0"/>
    <n v="0"/>
    <n v="11.25"/>
    <n v="0"/>
    <n v="0"/>
    <n v="0"/>
    <n v="0"/>
    <n v="-6.06"/>
    <n v="23.93"/>
    <n v="70.069999999999993"/>
    <n v="0"/>
    <n v="0"/>
    <n v="0"/>
    <n v="0"/>
    <n v="0"/>
    <n v="0"/>
    <n v="0"/>
    <n v="248.97"/>
    <n v="0"/>
    <n v="637.97"/>
    <n v="0"/>
    <n v="886.94"/>
    <n v="0"/>
    <n v="0"/>
    <n v="88"/>
    <n v="240"/>
    <n v="85729.8"/>
    <n v="53640.02"/>
    <n v="62.568697999999998"/>
    <n v="38.345160948011198"/>
    <n v="10.59"/>
    <m/>
    <m/>
    <m/>
    <s v="PUE"/>
    <s v="PUEBLA"/>
    <s v="72490"/>
    <s v="Al corriente"/>
    <x v="0"/>
  </r>
  <r>
    <n v="448"/>
    <s v="Hipotecaria Su Casita"/>
    <s v="FIDEICOMISO 234036"/>
    <d v="2018-05-01T00:00:00"/>
    <s v="56890"/>
    <x v="15"/>
    <n v="6"/>
    <n v="21987.360000000001"/>
    <n v="416.19"/>
    <n v="0"/>
    <n v="22403.55"/>
    <n v="71.77"/>
    <n v="0"/>
    <n v="0"/>
    <n v="0"/>
    <n v="0"/>
    <m/>
    <n v="22403.55"/>
    <n v="979.51"/>
    <n v="194.04"/>
    <n v="0"/>
    <n v="0"/>
    <n v="0"/>
    <n v="0"/>
    <n v="0"/>
    <n v="1173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7.96"/>
    <n v="1173.55"/>
    <n v="148"/>
    <n v="300"/>
    <n v="70356.899999999994"/>
    <n v="27962.12"/>
    <n v="39.743251999999998"/>
    <n v="31.8427191266113"/>
    <n v="10.59"/>
    <m/>
    <m/>
    <m/>
    <s v="QR"/>
    <s v="BENITO JUAREZ"/>
    <s v="77517"/>
    <s v="Proceso judicial"/>
    <x v="0"/>
  </r>
  <r>
    <n v="449"/>
    <s v="Hipotecaria Su Casita"/>
    <s v="FIDEICOMISO 234036"/>
    <d v="2018-05-01T00:00:00"/>
    <s v="56900"/>
    <x v="14"/>
    <n v="10"/>
    <n v="29108.53"/>
    <n v="3405.9"/>
    <n v="0"/>
    <n v="32514.43"/>
    <n v="363.67"/>
    <n v="0"/>
    <n v="374.23"/>
    <n v="0"/>
    <n v="0"/>
    <m/>
    <n v="32140.2"/>
    <n v="2451.81"/>
    <n v="256.88"/>
    <n v="0"/>
    <n v="284.52999999999997"/>
    <n v="0"/>
    <n v="0"/>
    <n v="0"/>
    <n v="2424.16"/>
    <n v="0"/>
    <n v="0"/>
    <n v="0"/>
    <n v="0"/>
    <n v="0"/>
    <n v="-53.42"/>
    <n v="0"/>
    <n v="0"/>
    <n v="12.95"/>
    <n v="0"/>
    <n v="0"/>
    <n v="59.68"/>
    <n v="0"/>
    <n v="27.56"/>
    <n v="81.93"/>
    <n v="0"/>
    <n v="0"/>
    <n v="0"/>
    <n v="0"/>
    <n v="787.46"/>
    <n v="3395.34"/>
    <n v="2424.16"/>
    <n v="88"/>
    <n v="240"/>
    <n v="106921.2"/>
    <n v="61780.95"/>
    <n v="57.781759000000001"/>
    <n v="30.0597075734802"/>
    <n v="10.59"/>
    <m/>
    <m/>
    <m/>
    <s v="PUE"/>
    <s v="PUEBLA"/>
    <s v="72490"/>
    <s v="Morosidad"/>
    <x v="0"/>
  </r>
  <r>
    <n v="450"/>
    <s v="Hipotecaria Su Casita"/>
    <s v="FIDEICOMISO 234036"/>
    <d v="2018-05-01T00:00:00"/>
    <s v="56904"/>
    <x v="1"/>
    <n v="0"/>
    <n v="13340.29"/>
    <n v="0"/>
    <n v="0"/>
    <n v="13340.29"/>
    <n v="405.69"/>
    <n v="0"/>
    <n v="0"/>
    <n v="405.69"/>
    <n v="0"/>
    <m/>
    <n v="12934.6"/>
    <n v="0"/>
    <n v="117.73"/>
    <n v="0"/>
    <n v="0"/>
    <n v="117.73"/>
    <n v="0"/>
    <n v="0"/>
    <n v="0"/>
    <n v="9.77"/>
    <n v="0"/>
    <n v="0"/>
    <n v="0"/>
    <n v="0"/>
    <n v="-5.56"/>
    <n v="18.5"/>
    <n v="66.89"/>
    <n v="0"/>
    <n v="0"/>
    <n v="0"/>
    <n v="0"/>
    <n v="0"/>
    <n v="0"/>
    <n v="0"/>
    <n v="1.1000000000000001"/>
    <n v="0"/>
    <n v="0"/>
    <n v="0"/>
    <n v="614.12"/>
    <n v="0"/>
    <n v="0"/>
    <n v="28"/>
    <n v="180"/>
    <n v="111444.3"/>
    <n v="47113"/>
    <n v="42.274929999999998"/>
    <n v="11.6063360341732"/>
    <n v="10.59"/>
    <m/>
    <m/>
    <m/>
    <s v="BCN"/>
    <s v="TIJUANA"/>
    <s v="22000"/>
    <s v="Al corriente"/>
    <x v="0"/>
  </r>
  <r>
    <n v="451"/>
    <s v="Hipotecaria Su Casita"/>
    <s v="FIDEICOMISO 234036"/>
    <d v="2018-05-01T00:00:00"/>
    <s v="56906"/>
    <x v="0"/>
    <n v="21"/>
    <n v="22560.98"/>
    <n v="34591.43"/>
    <n v="0"/>
    <n v="57152.41"/>
    <n v="686.09"/>
    <n v="0"/>
    <n v="0"/>
    <n v="0"/>
    <n v="0"/>
    <m/>
    <n v="57152.41"/>
    <n v="24298.98"/>
    <n v="199.1"/>
    <n v="0"/>
    <n v="0"/>
    <n v="0"/>
    <n v="0"/>
    <n v="0"/>
    <n v="24498.08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277.519999999997"/>
    <n v="24498.080000000002"/>
    <n v="28"/>
    <n v="180"/>
    <n v="111439.2"/>
    <n v="79676"/>
    <n v="71.497282999999996"/>
    <n v="51.285732615869698"/>
    <n v="10.59"/>
    <m/>
    <m/>
    <m/>
    <s v="BCN"/>
    <s v="TIJUANA"/>
    <s v="22000"/>
    <s v="Proceso judicial"/>
    <x v="0"/>
  </r>
  <r>
    <n v="452"/>
    <s v="Hipotecaria Su Casita"/>
    <s v="FIDEICOMISO 234036"/>
    <d v="2018-05-01T00:00:00"/>
    <s v="56907"/>
    <x v="1"/>
    <n v="0"/>
    <n v="33585.879999999997"/>
    <n v="0"/>
    <n v="0"/>
    <n v="33585.879999999997"/>
    <n v="109.67"/>
    <n v="0"/>
    <n v="0"/>
    <n v="109.67"/>
    <n v="0"/>
    <m/>
    <n v="33476.21"/>
    <n v="0"/>
    <n v="296.39999999999998"/>
    <n v="0"/>
    <n v="0"/>
    <n v="296.39999999999998"/>
    <n v="0"/>
    <n v="0"/>
    <n v="0"/>
    <n v="8.89"/>
    <n v="0"/>
    <n v="0"/>
    <n v="0"/>
    <n v="0"/>
    <n v="-6.87"/>
    <n v="20.75"/>
    <n v="62.19"/>
    <n v="0"/>
    <n v="0"/>
    <n v="0"/>
    <n v="0"/>
    <n v="0"/>
    <n v="0"/>
    <n v="0"/>
    <n v="25.09"/>
    <n v="0"/>
    <n v="34.770000000000003"/>
    <n v="0"/>
    <n v="516.12"/>
    <n v="0"/>
    <n v="0"/>
    <n v="148"/>
    <n v="300"/>
    <n v="111444.3"/>
    <n v="42716"/>
    <n v="38.329461000000002"/>
    <n v="30.038512164594302"/>
    <n v="10.59"/>
    <m/>
    <m/>
    <m/>
    <s v="BCN"/>
    <s v="TIJUANA"/>
    <s v="22000"/>
    <s v="Al corriente"/>
    <x v="0"/>
  </r>
  <r>
    <n v="453"/>
    <s v="Hipotecaria Su Casita"/>
    <s v="FIDEICOMISO 234036"/>
    <d v="2018-05-01T00:00:00"/>
    <s v="56911"/>
    <x v="1"/>
    <n v="1"/>
    <n v="29408.5"/>
    <n v="216.94"/>
    <n v="0"/>
    <n v="29625.439999999999"/>
    <n v="218.85"/>
    <n v="0"/>
    <n v="216.94"/>
    <n v="218.85"/>
    <n v="0"/>
    <m/>
    <n v="29189.65"/>
    <n v="261.44"/>
    <n v="259.52999999999997"/>
    <n v="0"/>
    <n v="261.44"/>
    <n v="259.52999999999997"/>
    <n v="0"/>
    <n v="0"/>
    <n v="0"/>
    <n v="9.98"/>
    <n v="0"/>
    <n v="0"/>
    <n v="0"/>
    <n v="0"/>
    <n v="9.33"/>
    <n v="21.24"/>
    <n v="62.54"/>
    <n v="9.98"/>
    <n v="0"/>
    <n v="0"/>
    <n v="0"/>
    <n v="0"/>
    <n v="21.24"/>
    <n v="12.92"/>
    <n v="57.87"/>
    <n v="0"/>
    <n v="0"/>
    <n v="0"/>
    <n v="1161.8599999999999"/>
    <n v="0"/>
    <n v="0"/>
    <n v="88"/>
    <n v="240"/>
    <n v="78442.8"/>
    <n v="47627.15"/>
    <n v="60.715769999999999"/>
    <n v="37.211382074730501"/>
    <n v="10.59"/>
    <m/>
    <m/>
    <m/>
    <s v="BCN"/>
    <s v="TIJUANA"/>
    <s v="22000"/>
    <s v="Al corriente"/>
    <x v="0"/>
  </r>
  <r>
    <n v="454"/>
    <s v="Hipotecaria Su Casita"/>
    <s v="FIDEICOMISO 234036"/>
    <d v="2018-05-01T00:00:00"/>
    <s v="56912"/>
    <x v="1"/>
    <n v="0"/>
    <n v="13238.43"/>
    <n v="0"/>
    <n v="0"/>
    <n v="13238.43"/>
    <n v="402.56"/>
    <n v="0"/>
    <n v="0"/>
    <n v="402.56"/>
    <n v="0"/>
    <m/>
    <n v="12835.87"/>
    <n v="0"/>
    <n v="116.83"/>
    <n v="0"/>
    <n v="0"/>
    <n v="116.83"/>
    <n v="0"/>
    <n v="0"/>
    <n v="0"/>
    <n v="9.69"/>
    <n v="0"/>
    <n v="0"/>
    <n v="0"/>
    <n v="0"/>
    <n v="-4.68"/>
    <n v="18.36"/>
    <n v="65.290000000000006"/>
    <n v="0"/>
    <n v="0"/>
    <n v="0"/>
    <n v="0"/>
    <n v="0"/>
    <n v="0"/>
    <n v="0"/>
    <n v="92.49"/>
    <n v="0"/>
    <n v="78.12"/>
    <n v="0"/>
    <n v="700.54"/>
    <n v="0"/>
    <n v="0"/>
    <n v="28"/>
    <n v="180"/>
    <n v="103208.1"/>
    <n v="46750.51"/>
    <n v="45.297325999999998"/>
    <n v="12.436882247565199"/>
    <n v="10.59"/>
    <m/>
    <m/>
    <m/>
    <s v="QRO"/>
    <s v="SAN JUAN DEL RIO"/>
    <s v="76803"/>
    <s v="Al corriente"/>
    <x v="0"/>
  </r>
  <r>
    <n v="455"/>
    <s v="Hipotecaria Su Casita"/>
    <s v="FIDEICOMISO 234036"/>
    <d v="2018-05-01T00:00:00"/>
    <s v="56914"/>
    <x v="3"/>
    <n v="3"/>
    <n v="33522.370000000003"/>
    <n v="322.60000000000002"/>
    <n v="0"/>
    <n v="33844.97"/>
    <n v="109.44"/>
    <n v="0"/>
    <n v="0"/>
    <n v="0"/>
    <n v="0"/>
    <m/>
    <n v="33844.97"/>
    <n v="893.21"/>
    <n v="295.83"/>
    <n v="0"/>
    <n v="0"/>
    <n v="0"/>
    <n v="0"/>
    <n v="0"/>
    <n v="118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2.04"/>
    <n v="1189.04"/>
    <n v="148"/>
    <n v="300"/>
    <n v="80874.600000000006"/>
    <n v="42632.51"/>
    <n v="52.714337999999998"/>
    <n v="41.848701570230297"/>
    <n v="10.59"/>
    <m/>
    <m/>
    <m/>
    <s v="QR"/>
    <s v="BENITO JUAREZ"/>
    <s v="77500"/>
    <s v="Morosidad"/>
    <x v="0"/>
  </r>
  <r>
    <n v="456"/>
    <s v="Hipotecaria Su Casita"/>
    <s v="FIDEICOMISO 234036"/>
    <d v="2018-05-01T00:00:00"/>
    <s v="56924"/>
    <x v="0"/>
    <n v="21"/>
    <n v="28483.38"/>
    <n v="5411.38"/>
    <n v="0"/>
    <n v="33894.76"/>
    <n v="93"/>
    <n v="0"/>
    <n v="0"/>
    <n v="0"/>
    <n v="0"/>
    <m/>
    <n v="33894.76"/>
    <n v="22826.959999999999"/>
    <n v="251.37"/>
    <n v="0"/>
    <n v="0"/>
    <n v="0"/>
    <n v="0"/>
    <n v="0"/>
    <n v="23078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04.38"/>
    <n v="23078.33"/>
    <n v="148"/>
    <n v="300"/>
    <n v="101485.8"/>
    <n v="36225.68"/>
    <n v="35.695318999999998"/>
    <n v="33.398524765537601"/>
    <n v="10.59"/>
    <m/>
    <m/>
    <m/>
    <s v="BCN"/>
    <s v="TIJUANA"/>
    <s v="22245"/>
    <s v="Proceso judicial"/>
    <x v="0"/>
  </r>
  <r>
    <n v="457"/>
    <s v="Hipotecaria Su Casita"/>
    <s v="FIDEICOMISO 234036"/>
    <d v="2018-05-01T00:00:00"/>
    <s v="56926"/>
    <x v="0"/>
    <n v="21"/>
    <n v="30038.78"/>
    <n v="6957.34"/>
    <n v="0"/>
    <n v="36996.120000000003"/>
    <n v="98.05"/>
    <n v="0"/>
    <n v="0"/>
    <n v="0"/>
    <n v="0"/>
    <m/>
    <n v="36996.120000000003"/>
    <n v="33714.35"/>
    <n v="265.08999999999997"/>
    <n v="0"/>
    <n v="0"/>
    <n v="0"/>
    <n v="0"/>
    <n v="0"/>
    <n v="33979.44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55.39"/>
    <n v="33979.440000000002"/>
    <n v="148"/>
    <n v="300"/>
    <n v="102044.4"/>
    <n v="38200.959999999999"/>
    <n v="37.435625999999999"/>
    <n v="36.254924268162902"/>
    <n v="10.59"/>
    <m/>
    <m/>
    <m/>
    <s v="BCN"/>
    <s v="TIJUANA"/>
    <s v="22000"/>
    <s v="Proceso judicial"/>
    <x v="0"/>
  </r>
  <r>
    <n v="458"/>
    <s v="Hipotecaria Su Casita"/>
    <s v="FIDEICOMISO 234036"/>
    <d v="2018-05-01T00:00:00"/>
    <s v="56929"/>
    <x v="0"/>
    <n v="21"/>
    <n v="33761.53"/>
    <n v="6673.93"/>
    <n v="0"/>
    <n v="40435.46"/>
    <n v="110.21"/>
    <n v="0"/>
    <n v="0"/>
    <n v="0"/>
    <n v="0"/>
    <m/>
    <n v="40435.46"/>
    <n v="28655.65"/>
    <n v="297.95"/>
    <n v="0"/>
    <n v="0"/>
    <n v="0"/>
    <n v="0"/>
    <n v="0"/>
    <n v="28953.5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84.14"/>
    <n v="28953.599999999999"/>
    <n v="148"/>
    <n v="300"/>
    <n v="90055.2"/>
    <n v="42936.56"/>
    <n v="47.678046000000002"/>
    <n v="44.900749429184799"/>
    <n v="10.59"/>
    <m/>
    <m/>
    <m/>
    <s v="BCN"/>
    <s v="TIJUANA"/>
    <s v="22245"/>
    <s v="Proceso judicial"/>
    <x v="0"/>
  </r>
  <r>
    <n v="459"/>
    <s v="Hipotecaria Su Casita"/>
    <s v="FIDEICOMISO 234036"/>
    <d v="2018-05-01T00:00:00"/>
    <s v="56940"/>
    <x v="11"/>
    <n v="6"/>
    <n v="30732.62"/>
    <n v="583.78"/>
    <n v="0"/>
    <n v="31316.400000000001"/>
    <n v="100.32"/>
    <n v="0"/>
    <n v="95.17"/>
    <n v="0"/>
    <n v="0"/>
    <m/>
    <n v="31221.23"/>
    <n v="1462.61"/>
    <n v="271.22000000000003"/>
    <n v="0"/>
    <n v="245.03"/>
    <n v="0"/>
    <n v="0"/>
    <n v="0"/>
    <n v="1488.8"/>
    <n v="0"/>
    <n v="0"/>
    <n v="0"/>
    <n v="0"/>
    <n v="0"/>
    <n v="-32.270000000000003"/>
    <n v="0"/>
    <n v="0"/>
    <n v="8.1300000000000008"/>
    <n v="0"/>
    <n v="0"/>
    <n v="59.47"/>
    <n v="0"/>
    <n v="18.98"/>
    <n v="55.3"/>
    <n v="0"/>
    <n v="0"/>
    <n v="0"/>
    <n v="0"/>
    <n v="449.81"/>
    <n v="588.92999999999995"/>
    <n v="1488.8"/>
    <n v="148"/>
    <n v="300"/>
    <n v="91169.4"/>
    <n v="39084.36"/>
    <n v="42.870041999999998"/>
    <n v="34.245295084572497"/>
    <n v="10.59"/>
    <m/>
    <m/>
    <m/>
    <s v="BCN"/>
    <s v="TIJUANA"/>
    <s v="22245"/>
    <s v="Morosidad"/>
    <x v="0"/>
  </r>
  <r>
    <n v="460"/>
    <s v="Hipotecaria Su Casita"/>
    <s v="FIDEICOMISO 234036"/>
    <d v="2018-05-01T00:00:00"/>
    <s v="56950"/>
    <x v="1"/>
    <n v="0"/>
    <n v="20107.91"/>
    <n v="0"/>
    <n v="0"/>
    <n v="20107.91"/>
    <n v="65.63"/>
    <n v="0"/>
    <n v="0"/>
    <n v="65.63"/>
    <n v="0"/>
    <m/>
    <n v="20042.28"/>
    <n v="0"/>
    <n v="177.45"/>
    <n v="0"/>
    <n v="0"/>
    <n v="177.45"/>
    <n v="0"/>
    <n v="0"/>
    <n v="0"/>
    <n v="5.32"/>
    <n v="0"/>
    <n v="0"/>
    <n v="0"/>
    <n v="0"/>
    <n v="-6.25"/>
    <n v="12.42"/>
    <n v="44.71"/>
    <n v="0"/>
    <n v="0"/>
    <n v="0"/>
    <n v="0"/>
    <n v="0"/>
    <n v="0"/>
    <n v="0"/>
    <n v="1.79"/>
    <n v="0"/>
    <n v="2.31"/>
    <n v="0"/>
    <n v="301.07"/>
    <n v="0"/>
    <n v="0"/>
    <n v="148"/>
    <n v="300"/>
    <n v="117248.1"/>
    <n v="25571.25"/>
    <n v="21.809522000000001"/>
    <n v="17.0939061090154"/>
    <n v="10.59"/>
    <m/>
    <m/>
    <m/>
    <s v="EM"/>
    <s v="ECATEPEC"/>
    <s v="55450"/>
    <s v="Al corriente"/>
    <x v="0"/>
  </r>
  <r>
    <n v="461"/>
    <s v="Hipotecaria Su Casita"/>
    <s v="FIDEICOMISO 234036"/>
    <d v="2018-05-01T00:00:00"/>
    <s v="56957"/>
    <x v="1"/>
    <n v="0"/>
    <n v="56645.73"/>
    <n v="0"/>
    <n v="0"/>
    <n v="56645.73"/>
    <n v="221.07"/>
    <n v="0"/>
    <n v="0"/>
    <n v="221.07"/>
    <n v="321.66000000000003"/>
    <m/>
    <n v="56103"/>
    <n v="0"/>
    <n v="499.9"/>
    <n v="0"/>
    <n v="0"/>
    <n v="499.9"/>
    <n v="0"/>
    <n v="0"/>
    <n v="0"/>
    <n v="15.78"/>
    <n v="0"/>
    <n v="0"/>
    <n v="0"/>
    <n v="0"/>
    <n v="-8.08"/>
    <n v="36.840000000000003"/>
    <n v="98.72"/>
    <n v="0"/>
    <n v="0"/>
    <n v="0"/>
    <n v="0"/>
    <n v="0"/>
    <n v="0"/>
    <n v="0"/>
    <n v="0"/>
    <n v="0"/>
    <n v="0"/>
    <n v="0"/>
    <n v="1185.8900000000001"/>
    <n v="0"/>
    <n v="0"/>
    <n v="148"/>
    <n v="300"/>
    <n v="118772.7"/>
    <n v="75842.8"/>
    <n v="63.855415000000001"/>
    <n v="47.235602426927798"/>
    <n v="10.59"/>
    <m/>
    <m/>
    <m/>
    <s v="EM"/>
    <s v="TULTITLAN"/>
    <s v="54930"/>
    <s v="Al corriente"/>
    <x v="0"/>
  </r>
  <r>
    <n v="462"/>
    <s v="Hipotecaria Su Casita"/>
    <s v="FIDEICOMISO 234036"/>
    <d v="2018-05-01T00:00:00"/>
    <s v="56959"/>
    <x v="1"/>
    <n v="0"/>
    <n v="45463.21"/>
    <n v="0"/>
    <n v="0"/>
    <n v="45463.21"/>
    <n v="332.12"/>
    <n v="0"/>
    <n v="0"/>
    <n v="332.12"/>
    <n v="438.05"/>
    <m/>
    <n v="44693.04"/>
    <n v="0"/>
    <n v="401.21"/>
    <n v="0"/>
    <n v="0"/>
    <n v="401.21"/>
    <n v="0"/>
    <n v="0"/>
    <n v="0"/>
    <n v="16.05"/>
    <n v="0"/>
    <n v="0"/>
    <n v="0"/>
    <n v="0"/>
    <n v="-8.08"/>
    <n v="37.47"/>
    <n v="100.1"/>
    <n v="0"/>
    <n v="0"/>
    <n v="0"/>
    <n v="0"/>
    <n v="0"/>
    <n v="0"/>
    <n v="0"/>
    <n v="0"/>
    <n v="0"/>
    <n v="0"/>
    <n v="0"/>
    <n v="1316.92"/>
    <n v="0"/>
    <n v="0"/>
    <n v="148"/>
    <n v="300"/>
    <n v="118772.7"/>
    <n v="77142.850000000006"/>
    <n v="64.949984000000001"/>
    <n v="37.6290509478372"/>
    <n v="10.59"/>
    <m/>
    <m/>
    <m/>
    <s v="EM"/>
    <s v="NICOLAS ROMERO"/>
    <s v="54414"/>
    <s v="Al corriente"/>
    <x v="0"/>
  </r>
  <r>
    <n v="463"/>
    <s v="Hipotecaria Su Casita"/>
    <s v="FIDEICOMISO 234036"/>
    <d v="2018-05-01T00:00:00"/>
    <s v="56961"/>
    <x v="0"/>
    <n v="21"/>
    <n v="14179.17"/>
    <n v="14477.52"/>
    <n v="0"/>
    <n v="28656.69"/>
    <n v="431.15"/>
    <n v="0"/>
    <n v="0"/>
    <n v="0"/>
    <n v="0"/>
    <m/>
    <n v="28656.69"/>
    <n v="7621.49"/>
    <n v="125.13"/>
    <n v="0"/>
    <n v="0"/>
    <n v="0"/>
    <n v="0"/>
    <n v="0"/>
    <n v="7746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08.67"/>
    <n v="7746.62"/>
    <n v="28"/>
    <n v="180"/>
    <n v="75277.8"/>
    <n v="50071.09"/>
    <n v="66.515080999999995"/>
    <n v="38.067916167630699"/>
    <n v="10.59"/>
    <m/>
    <m/>
    <m/>
    <s v="EM"/>
    <s v="TULTITLAN"/>
    <s v="54930"/>
    <s v="Morosidad"/>
    <x v="0"/>
  </r>
  <r>
    <n v="464"/>
    <s v="Hipotecaria Su Casita"/>
    <s v="FIDEICOMISO 234036"/>
    <d v="2018-05-01T00:00:00"/>
    <s v="56964"/>
    <x v="0"/>
    <n v="21"/>
    <n v="9451.0400000000009"/>
    <n v="3565.53"/>
    <n v="0"/>
    <n v="13016.57"/>
    <n v="69.209999999999994"/>
    <n v="0"/>
    <n v="0"/>
    <n v="0"/>
    <n v="0"/>
    <m/>
    <n v="13016.57"/>
    <n v="6863.51"/>
    <n v="83.41"/>
    <n v="0"/>
    <n v="0"/>
    <n v="0"/>
    <n v="0"/>
    <n v="0"/>
    <n v="694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34.74"/>
    <n v="6946.92"/>
    <n v="89"/>
    <n v="240"/>
    <n v="67125.600000000006"/>
    <n v="15194.63"/>
    <n v="22.636118"/>
    <n v="19.3913648753053"/>
    <n v="10.59"/>
    <m/>
    <m/>
    <m/>
    <s v="EM"/>
    <s v="ZUMPANGO"/>
    <s v="55640"/>
    <s v="Morosidad"/>
    <x v="0"/>
  </r>
  <r>
    <n v="465"/>
    <s v="Hipotecaria Su Casita"/>
    <s v="FIDEICOMISO 234036"/>
    <d v="2018-05-01T00:00:00"/>
    <s v="56967"/>
    <x v="0"/>
    <n v="21"/>
    <n v="26581.55"/>
    <n v="3671.52"/>
    <n v="0"/>
    <n v="30253.07"/>
    <n v="85.77"/>
    <n v="0"/>
    <n v="0"/>
    <n v="0"/>
    <n v="0"/>
    <m/>
    <n v="30253.07"/>
    <n v="13602.56"/>
    <n v="234.58"/>
    <n v="0"/>
    <n v="0"/>
    <n v="0"/>
    <n v="0"/>
    <n v="0"/>
    <n v="13837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57.29"/>
    <n v="13837.14"/>
    <n v="149"/>
    <n v="300"/>
    <n v="75993.3"/>
    <n v="33698.720000000001"/>
    <n v="44.344329999999999"/>
    <n v="39.810180315249397"/>
    <n v="10.59"/>
    <m/>
    <m/>
    <m/>
    <s v="QR"/>
    <s v="BENITO JUAREZ"/>
    <s v="77500"/>
    <s v="Proceso judicial"/>
    <x v="0"/>
  </r>
  <r>
    <n v="466"/>
    <s v="Hipotecaria Su Casita"/>
    <s v="FIDEICOMISO 234036"/>
    <d v="2018-05-01T00:00:00"/>
    <s v="56975"/>
    <x v="0"/>
    <n v="21"/>
    <n v="28721.68"/>
    <n v="14338.08"/>
    <n v="0"/>
    <n v="43059.76"/>
    <n v="213.78"/>
    <n v="0"/>
    <n v="0"/>
    <n v="0"/>
    <n v="0"/>
    <m/>
    <n v="43059.76"/>
    <n v="33117.410000000003"/>
    <n v="253.47"/>
    <n v="0"/>
    <n v="0"/>
    <n v="0"/>
    <n v="0"/>
    <n v="0"/>
    <n v="33370.87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551.86"/>
    <n v="33370.879999999997"/>
    <n v="88"/>
    <n v="240"/>
    <n v="90726"/>
    <n v="46518.36"/>
    <n v="51.273460999999998"/>
    <n v="47.461323336191597"/>
    <n v="10.59"/>
    <m/>
    <m/>
    <m/>
    <s v="EM"/>
    <s v="CUAUTITLAN IZCALLI"/>
    <s v="54744"/>
    <s v="Morosidad"/>
    <x v="0"/>
  </r>
  <r>
    <n v="467"/>
    <s v="Hipotecaria Su Casita"/>
    <s v="FIDEICOMISO 234036"/>
    <d v="2018-05-01T00:00:00"/>
    <s v="56976"/>
    <x v="1"/>
    <n v="0"/>
    <n v="31319.279999999999"/>
    <n v="0"/>
    <n v="0"/>
    <n v="31319.279999999999"/>
    <n v="102.27"/>
    <n v="0"/>
    <n v="0"/>
    <n v="102.27"/>
    <n v="0"/>
    <m/>
    <n v="31217.01"/>
    <n v="0"/>
    <n v="276.39"/>
    <n v="0"/>
    <n v="0"/>
    <n v="276.39"/>
    <n v="0"/>
    <n v="0"/>
    <n v="0"/>
    <n v="8.2799999999999994"/>
    <n v="0"/>
    <n v="0"/>
    <n v="0"/>
    <n v="0"/>
    <n v="-4.95"/>
    <n v="19.350000000000001"/>
    <n v="53.75"/>
    <n v="0"/>
    <n v="0"/>
    <n v="0"/>
    <n v="0"/>
    <n v="0"/>
    <n v="0"/>
    <n v="0"/>
    <n v="0.08"/>
    <n v="0"/>
    <n v="0.06"/>
    <n v="0"/>
    <n v="455.17"/>
    <n v="0"/>
    <n v="0"/>
    <n v="148"/>
    <n v="300"/>
    <n v="75313.8"/>
    <n v="39832.769999999997"/>
    <n v="52.889071999999999"/>
    <n v="41.449256215792197"/>
    <n v="10.59"/>
    <m/>
    <m/>
    <m/>
    <s v="EM"/>
    <s v="TULTITLAN"/>
    <s v="54930"/>
    <s v="Al corriente"/>
    <x v="0"/>
  </r>
  <r>
    <n v="468"/>
    <s v="Hipotecaria Su Casita"/>
    <s v="FIDEICOMISO 234036"/>
    <d v="2018-05-01T00:00:00"/>
    <s v="56977"/>
    <x v="0"/>
    <n v="21"/>
    <n v="26083.43"/>
    <n v="4004.36"/>
    <n v="0"/>
    <n v="30087.79"/>
    <n v="85.17"/>
    <n v="0"/>
    <n v="0"/>
    <n v="0"/>
    <n v="0"/>
    <m/>
    <n v="30087.79"/>
    <n v="15232.6"/>
    <n v="230.19"/>
    <n v="0"/>
    <n v="0"/>
    <n v="0"/>
    <n v="0"/>
    <n v="0"/>
    <n v="15462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89.53"/>
    <n v="15462.79"/>
    <n v="148"/>
    <n v="300"/>
    <n v="90655.8"/>
    <n v="33173.94"/>
    <n v="36.593290000000003"/>
    <n v="33.1890400998223"/>
    <n v="10.59"/>
    <m/>
    <m/>
    <m/>
    <s v="EM"/>
    <s v="NICOLAS ROMERO"/>
    <s v="54414"/>
    <s v="Proceso judicial"/>
    <x v="0"/>
  </r>
  <r>
    <n v="469"/>
    <s v="Hipotecaria Su Casita"/>
    <s v="FIDEICOMISO 234036"/>
    <d v="2018-05-01T00:00:00"/>
    <s v="56980"/>
    <x v="4"/>
    <n v="1"/>
    <n v="25279.200000000001"/>
    <n v="70.989999999999995"/>
    <n v="0"/>
    <n v="25350.19"/>
    <n v="188.11"/>
    <n v="0"/>
    <n v="0"/>
    <n v="0"/>
    <n v="0"/>
    <m/>
    <n v="25350.19"/>
    <n v="0"/>
    <n v="223.09"/>
    <n v="0"/>
    <n v="0"/>
    <n v="0"/>
    <n v="0"/>
    <n v="0"/>
    <n v="223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9.10000000000002"/>
    <n v="223.09"/>
    <n v="88"/>
    <n v="240"/>
    <n v="85985.4"/>
    <n v="40938.89"/>
    <n v="47.611443000000001"/>
    <n v="29.481969985609499"/>
    <n v="10.59"/>
    <m/>
    <m/>
    <m/>
    <s v="EM"/>
    <s v="MELCHOR OCAMPO"/>
    <s v="54890"/>
    <s v="Morosidad"/>
    <x v="0"/>
  </r>
  <r>
    <n v="470"/>
    <s v="Hipotecaria Su Casita"/>
    <s v="FIDEICOMISO 234036"/>
    <d v="2018-05-01T00:00:00"/>
    <s v="56983"/>
    <x v="16"/>
    <n v="19"/>
    <n v="27385.4"/>
    <n v="1557.43"/>
    <n v="0"/>
    <n v="28942.83"/>
    <n v="89.39"/>
    <n v="0"/>
    <n v="0"/>
    <n v="0"/>
    <n v="0"/>
    <m/>
    <n v="28942.83"/>
    <n v="4732.8999999999996"/>
    <n v="241.68"/>
    <n v="0"/>
    <n v="0"/>
    <n v="0"/>
    <n v="0"/>
    <n v="0"/>
    <n v="4974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46.82"/>
    <n v="4974.58"/>
    <n v="148"/>
    <n v="300"/>
    <n v="75277.8"/>
    <n v="34827.19"/>
    <n v="46.264887999999999"/>
    <n v="38.448028346617697"/>
    <n v="10.59"/>
    <m/>
    <m/>
    <m/>
    <s v="EM"/>
    <s v="TULTITLAN"/>
    <s v="54930"/>
    <s v="Morosidad"/>
    <x v="0"/>
  </r>
  <r>
    <n v="471"/>
    <s v="Hipotecaria Su Casita"/>
    <s v="FIDEICOMISO 234036"/>
    <d v="2018-05-01T00:00:00"/>
    <s v="56986"/>
    <x v="1"/>
    <n v="0"/>
    <n v="31723.93"/>
    <n v="0"/>
    <n v="0"/>
    <n v="31723.93"/>
    <n v="102.32"/>
    <n v="0"/>
    <n v="0"/>
    <n v="102.32"/>
    <n v="0"/>
    <m/>
    <n v="31621.61"/>
    <n v="0"/>
    <n v="279.95999999999998"/>
    <n v="0"/>
    <n v="0"/>
    <n v="279.95999999999998"/>
    <n v="0"/>
    <n v="0"/>
    <n v="0"/>
    <n v="8.36"/>
    <n v="0"/>
    <n v="0"/>
    <n v="0"/>
    <n v="0"/>
    <n v="-5.0199999999999996"/>
    <n v="19.53"/>
    <n v="58.01"/>
    <n v="0"/>
    <n v="0"/>
    <n v="0"/>
    <n v="0"/>
    <n v="0"/>
    <n v="0"/>
    <n v="0"/>
    <n v="6.37"/>
    <n v="0"/>
    <n v="4.79"/>
    <n v="0"/>
    <n v="469.53"/>
    <n v="0"/>
    <n v="0"/>
    <n v="149"/>
    <n v="300"/>
    <n v="101341.8"/>
    <n v="40214.269999999997"/>
    <n v="39.681818999999997"/>
    <n v="31.202928823738201"/>
    <n v="10.59"/>
    <m/>
    <m/>
    <m/>
    <s v="BCN"/>
    <s v="TIJUANA"/>
    <s v="22245"/>
    <s v="Al corriente"/>
    <x v="0"/>
  </r>
  <r>
    <n v="472"/>
    <s v="Hipotecaria Su Casita"/>
    <s v="FIDEICOMISO 234036"/>
    <d v="2018-05-01T00:00:00"/>
    <s v="56998"/>
    <x v="0"/>
    <n v="21"/>
    <n v="28328.36"/>
    <n v="6114.31"/>
    <n v="0"/>
    <n v="34442.67"/>
    <n v="91.36"/>
    <n v="0"/>
    <n v="0"/>
    <n v="0"/>
    <n v="0"/>
    <m/>
    <n v="34442.67"/>
    <n v="28387.02"/>
    <n v="250"/>
    <n v="0"/>
    <n v="0"/>
    <n v="0"/>
    <n v="0"/>
    <n v="0"/>
    <n v="28637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05.67"/>
    <n v="28637.02"/>
    <n v="149"/>
    <n v="300"/>
    <n v="90483.6"/>
    <n v="35909.800000000003"/>
    <n v="39.686529"/>
    <n v="38.065097042936202"/>
    <n v="10.59"/>
    <m/>
    <m/>
    <m/>
    <s v="EM"/>
    <s v="NICOLAS ROMERO"/>
    <s v="54414"/>
    <s v="Proceso judicial"/>
    <x v="0"/>
  </r>
  <r>
    <n v="473"/>
    <s v="Hipotecaria Su Casita"/>
    <s v="FIDEICOMISO 234036"/>
    <d v="2018-05-01T00:00:00"/>
    <s v="57000"/>
    <x v="0"/>
    <n v="21"/>
    <n v="57677.4"/>
    <n v="10644.38"/>
    <n v="0"/>
    <n v="68321.78"/>
    <n v="186.07"/>
    <n v="0"/>
    <n v="0"/>
    <n v="0"/>
    <n v="0"/>
    <m/>
    <n v="68321.78"/>
    <n v="44813.41"/>
    <n v="509"/>
    <n v="0"/>
    <n v="294.75"/>
    <n v="0"/>
    <n v="0"/>
    <n v="0"/>
    <n v="45027.66"/>
    <n v="0"/>
    <n v="0"/>
    <n v="0"/>
    <n v="0"/>
    <n v="0"/>
    <n v="-70.14"/>
    <n v="0"/>
    <n v="0"/>
    <n v="0"/>
    <n v="0"/>
    <n v="0"/>
    <n v="0"/>
    <n v="0"/>
    <n v="0"/>
    <n v="0"/>
    <n v="0"/>
    <n v="0"/>
    <n v="0"/>
    <n v="0"/>
    <n v="224.61"/>
    <n v="10830.45"/>
    <n v="45027.66"/>
    <n v="149"/>
    <n v="300"/>
    <n v="90483.6"/>
    <n v="73117.570000000007"/>
    <n v="80.807539000000006"/>
    <n v="75.5073630305195"/>
    <n v="10.59"/>
    <m/>
    <m/>
    <m/>
    <s v="EM"/>
    <s v="CUAUTITLAN IZCALLI"/>
    <s v="54744"/>
    <s v="Morosidad"/>
    <x v="0"/>
  </r>
  <r>
    <n v="474"/>
    <s v="Hipotecaria Su Casita"/>
    <s v="FIDEICOMISO 234036"/>
    <d v="2018-05-01T00:00:00"/>
    <s v="57003"/>
    <x v="0"/>
    <n v="21"/>
    <n v="40492.449999999997"/>
    <n v="9020.4500000000007"/>
    <n v="0"/>
    <n v="49512.9"/>
    <n v="130.62"/>
    <n v="0"/>
    <n v="0"/>
    <n v="0"/>
    <n v="0"/>
    <m/>
    <n v="49512.9"/>
    <n v="43192.34"/>
    <n v="357.35"/>
    <n v="0"/>
    <n v="0"/>
    <n v="0"/>
    <n v="0"/>
    <n v="0"/>
    <n v="43549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51.07"/>
    <n v="43549.69"/>
    <n v="149"/>
    <n v="300"/>
    <n v="90483.6"/>
    <n v="51331.88"/>
    <n v="56.730589999999999"/>
    <n v="54.720303047755102"/>
    <n v="10.59"/>
    <m/>
    <m/>
    <m/>
    <s v="EM"/>
    <s v="NICOLAS ROMERO"/>
    <s v="54414"/>
    <s v="Morosidad"/>
    <x v="0"/>
  </r>
  <r>
    <n v="475"/>
    <s v="Hipotecaria Su Casita"/>
    <s v="FIDEICOMISO 234036"/>
    <d v="2018-05-01T00:00:00"/>
    <s v="57004"/>
    <x v="1"/>
    <n v="0"/>
    <n v="23791.83"/>
    <n v="0"/>
    <n v="0"/>
    <n v="23791.83"/>
    <n v="76.77"/>
    <n v="0"/>
    <n v="0"/>
    <n v="76.77"/>
    <n v="0"/>
    <m/>
    <n v="23715.06"/>
    <n v="0"/>
    <n v="209.96"/>
    <n v="0"/>
    <n v="0"/>
    <n v="209.96"/>
    <n v="0"/>
    <n v="0"/>
    <n v="0"/>
    <n v="6.28"/>
    <n v="0"/>
    <n v="0"/>
    <n v="0"/>
    <n v="0"/>
    <n v="-3.86"/>
    <n v="14.65"/>
    <n v="45.19"/>
    <n v="0"/>
    <n v="0"/>
    <n v="0"/>
    <n v="0"/>
    <n v="0"/>
    <n v="0"/>
    <n v="0"/>
    <n v="68.11"/>
    <n v="0"/>
    <n v="60.24"/>
    <n v="0"/>
    <n v="417.1"/>
    <n v="0"/>
    <n v="0"/>
    <n v="149"/>
    <n v="300"/>
    <n v="87471"/>
    <n v="30162.07"/>
    <n v="34.482365999999999"/>
    <n v="27.1119117034063"/>
    <n v="10.59"/>
    <m/>
    <m/>
    <m/>
    <s v="EM"/>
    <s v="CHALCO"/>
    <s v="56640"/>
    <s v="Al corriente"/>
    <x v="0"/>
  </r>
  <r>
    <n v="476"/>
    <s v="Hipotecaria Su Casita"/>
    <s v="FIDEICOMISO 234036"/>
    <d v="2018-05-01T00:00:00"/>
    <s v="57006"/>
    <x v="0"/>
    <n v="21"/>
    <n v="20709.150000000001"/>
    <n v="6301.92"/>
    <n v="0"/>
    <n v="27011.07"/>
    <n v="151.63999999999999"/>
    <n v="0"/>
    <n v="0"/>
    <n v="0"/>
    <n v="0"/>
    <m/>
    <n v="27011.07"/>
    <n v="11034.7"/>
    <n v="182.76"/>
    <n v="0"/>
    <n v="0"/>
    <n v="0"/>
    <n v="0"/>
    <n v="0"/>
    <n v="11217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53.56"/>
    <n v="11217.46"/>
    <n v="89"/>
    <n v="240"/>
    <n v="90388.2"/>
    <n v="33292.68"/>
    <n v="36.832993999999999"/>
    <n v="29.8834031758206"/>
    <n v="10.59"/>
    <m/>
    <m/>
    <m/>
    <s v="EM"/>
    <s v="NICOLAS ROMERO"/>
    <s v="54414"/>
    <s v="Proceso judicial"/>
    <x v="0"/>
  </r>
  <r>
    <n v="477"/>
    <s v="Hipotecaria Su Casita"/>
    <s v="FIDEICOMISO 234036"/>
    <d v="2018-05-01T00:00:00"/>
    <s v="57007"/>
    <x v="2"/>
    <n v="0"/>
    <n v="30083.35"/>
    <n v="0"/>
    <n v="0"/>
    <n v="30083.35"/>
    <n v="97.04"/>
    <n v="0"/>
    <n v="0"/>
    <n v="86.84"/>
    <n v="0"/>
    <m/>
    <n v="29996.51"/>
    <n v="0"/>
    <n v="265.49"/>
    <n v="0"/>
    <n v="0"/>
    <n v="265.49"/>
    <n v="0"/>
    <n v="0"/>
    <n v="0"/>
    <n v="7.94"/>
    <n v="0"/>
    <n v="0"/>
    <n v="0"/>
    <n v="0"/>
    <n v="-3.69"/>
    <n v="18.52"/>
    <n v="51.16"/>
    <n v="0"/>
    <n v="0"/>
    <n v="0"/>
    <n v="0"/>
    <n v="0"/>
    <n v="0"/>
    <n v="0"/>
    <n v="0"/>
    <n v="0"/>
    <n v="3.01"/>
    <n v="0"/>
    <n v="426.26"/>
    <n v="10.199999999999999"/>
    <n v="0"/>
    <n v="149"/>
    <n v="300"/>
    <n v="70070.7"/>
    <n v="38136.28"/>
    <n v="54.425429999999999"/>
    <n v="42.808919885455502"/>
    <n v="10.59"/>
    <m/>
    <m/>
    <m/>
    <s v="QR"/>
    <s v="BENITO JUAREZ"/>
    <s v="77500"/>
    <s v="Morosidad"/>
    <x v="0"/>
  </r>
  <r>
    <n v="478"/>
    <s v="Hipotecaria Su Casita"/>
    <s v="FIDEICOMISO 234036"/>
    <d v="2018-05-01T00:00:00"/>
    <s v="57008"/>
    <x v="1"/>
    <n v="0"/>
    <n v="5699.06"/>
    <n v="0"/>
    <n v="0"/>
    <n v="5699.06"/>
    <n v="166.79"/>
    <n v="0"/>
    <n v="0"/>
    <n v="166.79"/>
    <n v="0"/>
    <m/>
    <n v="5532.27"/>
    <n v="0"/>
    <n v="50.29"/>
    <n v="0"/>
    <n v="0"/>
    <n v="50.29"/>
    <n v="0"/>
    <n v="0"/>
    <n v="0"/>
    <n v="4.05"/>
    <n v="0"/>
    <n v="0"/>
    <n v="0"/>
    <n v="0"/>
    <n v="-2.15"/>
    <n v="7.67"/>
    <n v="31.28"/>
    <n v="0"/>
    <n v="0"/>
    <n v="0"/>
    <n v="0"/>
    <n v="0"/>
    <n v="0"/>
    <n v="0"/>
    <n v="1.65"/>
    <n v="0"/>
    <n v="1.47"/>
    <n v="0"/>
    <n v="259.58"/>
    <n v="0"/>
    <n v="0"/>
    <n v="29"/>
    <n v="180"/>
    <n v="70070.7"/>
    <n v="19539.259999999998"/>
    <n v="27.885065000000001"/>
    <n v="7.89526873318386"/>
    <n v="10.59"/>
    <m/>
    <m/>
    <m/>
    <s v="QR"/>
    <s v="BENITO JUAREZ"/>
    <s v="77500"/>
    <s v="Al corriente"/>
    <x v="0"/>
  </r>
  <r>
    <n v="479"/>
    <s v="Hipotecaria Su Casita"/>
    <s v="FIDEICOMISO 234036"/>
    <d v="2018-05-01T00:00:00"/>
    <s v="57009"/>
    <x v="0"/>
    <n v="21"/>
    <n v="37295.910000000003"/>
    <n v="4289.57"/>
    <n v="0"/>
    <n v="41585.480000000003"/>
    <n v="120.31"/>
    <n v="0"/>
    <n v="0"/>
    <n v="0"/>
    <n v="0"/>
    <m/>
    <n v="41585.480000000003"/>
    <n v="15036.78"/>
    <n v="329.14"/>
    <n v="0"/>
    <n v="0"/>
    <n v="0"/>
    <n v="0"/>
    <n v="0"/>
    <n v="15365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09.88"/>
    <n v="15365.92"/>
    <n v="149"/>
    <n v="300"/>
    <n v="67958.399999999994"/>
    <n v="47279.72"/>
    <n v="69.571561000000003"/>
    <n v="61.192552716773299"/>
    <n v="10.59"/>
    <m/>
    <m/>
    <m/>
    <s v="NL"/>
    <s v="JUAREZ"/>
    <s v="67265"/>
    <s v="Proceso judicial"/>
    <x v="0"/>
  </r>
  <r>
    <n v="480"/>
    <s v="Hipotecaria Su Casita"/>
    <s v="FIDEICOMISO 234036"/>
    <d v="2018-05-01T00:00:00"/>
    <s v="57015"/>
    <x v="1"/>
    <n v="0"/>
    <n v="26096.73"/>
    <n v="0"/>
    <n v="0"/>
    <n v="26096.73"/>
    <n v="84.2"/>
    <n v="0"/>
    <n v="0"/>
    <n v="84.2"/>
    <n v="0"/>
    <m/>
    <n v="26012.53"/>
    <n v="0"/>
    <n v="230.3"/>
    <n v="0"/>
    <n v="0"/>
    <n v="230.3"/>
    <n v="0"/>
    <n v="0"/>
    <n v="0"/>
    <n v="6.88"/>
    <n v="0"/>
    <n v="0"/>
    <n v="0"/>
    <n v="0"/>
    <n v="-4.24"/>
    <n v="16.07"/>
    <n v="48.84"/>
    <n v="0"/>
    <n v="0"/>
    <n v="0"/>
    <n v="0"/>
    <n v="0"/>
    <n v="0"/>
    <n v="0"/>
    <n v="48.32"/>
    <n v="0"/>
    <n v="46.95"/>
    <n v="0"/>
    <n v="430.37"/>
    <n v="0"/>
    <n v="0"/>
    <n v="149"/>
    <n v="300"/>
    <n v="90939.9"/>
    <n v="33083.5"/>
    <n v="36.379520999999997"/>
    <n v="28.604089089671"/>
    <n v="10.59"/>
    <m/>
    <m/>
    <m/>
    <s v="BCN"/>
    <s v="TIJUANA"/>
    <s v="22244"/>
    <s v="Al corriente"/>
    <x v="0"/>
  </r>
  <r>
    <n v="481"/>
    <s v="Hipotecaria Su Casita"/>
    <s v="FIDEICOMISO 234036"/>
    <d v="2018-05-01T00:00:00"/>
    <s v="57017"/>
    <x v="1"/>
    <n v="0"/>
    <n v="25559.37"/>
    <n v="0"/>
    <n v="0"/>
    <n v="25559.37"/>
    <n v="82.45"/>
    <n v="0"/>
    <n v="0"/>
    <n v="82.45"/>
    <n v="0"/>
    <m/>
    <n v="25476.92"/>
    <n v="0"/>
    <n v="225.56"/>
    <n v="0"/>
    <n v="0"/>
    <n v="225.56"/>
    <n v="0"/>
    <n v="0"/>
    <n v="0"/>
    <n v="6.74"/>
    <n v="0"/>
    <n v="0"/>
    <n v="0"/>
    <n v="0"/>
    <n v="-3.94"/>
    <n v="15.74"/>
    <n v="45.77"/>
    <n v="0"/>
    <n v="0"/>
    <n v="0"/>
    <n v="0"/>
    <n v="0"/>
    <n v="0"/>
    <n v="0"/>
    <n v="0.09"/>
    <n v="0"/>
    <n v="3.44"/>
    <n v="0"/>
    <n v="372.41"/>
    <n v="0"/>
    <n v="0"/>
    <n v="149"/>
    <n v="300"/>
    <n v="75171"/>
    <n v="32401.1"/>
    <n v="43.103191000000002"/>
    <n v="33.891952706905599"/>
    <n v="10.59"/>
    <m/>
    <m/>
    <m/>
    <s v="EM"/>
    <s v="TULTITLAN"/>
    <s v="54930"/>
    <s v="Al corriente"/>
    <x v="0"/>
  </r>
  <r>
    <n v="482"/>
    <s v="Hipotecaria Su Casita"/>
    <s v="FIDEICOMISO 234036"/>
    <d v="2018-05-01T00:00:00"/>
    <s v="57018"/>
    <x v="0"/>
    <n v="21"/>
    <n v="35017.660000000003"/>
    <n v="7196.27"/>
    <n v="0"/>
    <n v="42213.93"/>
    <n v="112.97"/>
    <n v="0"/>
    <n v="0"/>
    <n v="0"/>
    <n v="0"/>
    <m/>
    <n v="42213.93"/>
    <n v="32471.72"/>
    <n v="309.02999999999997"/>
    <n v="0"/>
    <n v="0"/>
    <n v="0"/>
    <n v="0"/>
    <n v="0"/>
    <n v="32780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09.24"/>
    <n v="32780.75"/>
    <n v="149"/>
    <n v="300"/>
    <n v="90483.6"/>
    <n v="44392.05"/>
    <n v="49.060879999999997"/>
    <n v="46.653681324885902"/>
    <n v="10.59"/>
    <m/>
    <m/>
    <m/>
    <s v="EM"/>
    <s v="NICOLAS ROMERO"/>
    <s v="54414"/>
    <s v="Morosidad"/>
    <x v="0"/>
  </r>
  <r>
    <n v="483"/>
    <s v="Hipotecaria Su Casita"/>
    <s v="FIDEICOMISO 234036"/>
    <d v="2018-05-01T00:00:00"/>
    <s v="57019"/>
    <x v="0"/>
    <n v="21"/>
    <n v="25861.93"/>
    <n v="4647.13"/>
    <n v="0"/>
    <n v="30509.06"/>
    <n v="83.42"/>
    <n v="0"/>
    <n v="0"/>
    <n v="0"/>
    <n v="0"/>
    <m/>
    <n v="30509.06"/>
    <n v="19349.919999999998"/>
    <n v="228.23"/>
    <n v="0"/>
    <n v="0"/>
    <n v="0"/>
    <n v="0"/>
    <n v="0"/>
    <n v="19578.15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30.55"/>
    <n v="19578.150000000001"/>
    <n v="149"/>
    <n v="300"/>
    <n v="81750"/>
    <n v="32784.15"/>
    <n v="40.102936"/>
    <n v="37.319951275240001"/>
    <n v="10.59"/>
    <m/>
    <m/>
    <m/>
    <s v="BCN"/>
    <s v="ENSENADA"/>
    <s v="22800"/>
    <s v="Proceso judicial"/>
    <x v="0"/>
  </r>
  <r>
    <n v="484"/>
    <s v="Hipotecaria Su Casita"/>
    <s v="FIDEICOMISO 234036"/>
    <d v="2018-05-01T00:00:00"/>
    <s v="57022"/>
    <x v="1"/>
    <n v="0"/>
    <n v="28356.32"/>
    <n v="0"/>
    <n v="0"/>
    <n v="28356.32"/>
    <n v="207.67"/>
    <n v="0"/>
    <n v="0"/>
    <n v="207.67"/>
    <n v="0"/>
    <m/>
    <n v="28148.65"/>
    <n v="0"/>
    <n v="250.24"/>
    <n v="0"/>
    <n v="0"/>
    <n v="250.24"/>
    <n v="0"/>
    <n v="0"/>
    <n v="0"/>
    <n v="9.56"/>
    <n v="0"/>
    <n v="0"/>
    <n v="0"/>
    <n v="0"/>
    <n v="-3.52"/>
    <n v="20.329999999999998"/>
    <n v="61.72"/>
    <n v="0"/>
    <n v="0"/>
    <n v="0"/>
    <n v="0"/>
    <n v="0"/>
    <n v="0"/>
    <n v="0"/>
    <n v="0.16"/>
    <n v="0"/>
    <n v="0.08"/>
    <n v="0"/>
    <n v="546.16"/>
    <n v="0"/>
    <n v="0"/>
    <n v="89"/>
    <n v="240"/>
    <n v="87446.7"/>
    <n v="45588.79"/>
    <n v="52.133231000000002"/>
    <n v="32.189493794157499"/>
    <n v="10.59"/>
    <m/>
    <m/>
    <m/>
    <s v="EM"/>
    <s v="CHALCO"/>
    <s v="56640"/>
    <s v="Al corriente"/>
    <x v="0"/>
  </r>
  <r>
    <n v="485"/>
    <s v="Hipotecaria Su Casita"/>
    <s v="FIDEICOMISO 234036"/>
    <d v="2018-05-01T00:00:00"/>
    <s v="57023"/>
    <x v="1"/>
    <n v="0"/>
    <n v="34397.51"/>
    <n v="0"/>
    <n v="0"/>
    <n v="34397.51"/>
    <n v="110.94"/>
    <n v="0"/>
    <n v="0"/>
    <n v="110.94"/>
    <n v="0"/>
    <m/>
    <n v="34286.57"/>
    <n v="0"/>
    <n v="303.56"/>
    <n v="0"/>
    <n v="0"/>
    <n v="303.56"/>
    <n v="0"/>
    <n v="0"/>
    <n v="0"/>
    <n v="9.07"/>
    <n v="0"/>
    <n v="0"/>
    <n v="0"/>
    <n v="0"/>
    <n v="-3.82"/>
    <n v="21.18"/>
    <n v="59.4"/>
    <n v="0"/>
    <n v="0"/>
    <n v="0"/>
    <n v="0"/>
    <n v="0"/>
    <n v="0"/>
    <n v="0"/>
    <n v="3.8"/>
    <n v="0"/>
    <n v="2.87"/>
    <n v="0"/>
    <n v="504.13"/>
    <n v="0"/>
    <n v="0"/>
    <n v="149"/>
    <n v="300"/>
    <n v="86194.8"/>
    <n v="43603.68"/>
    <n v="50.587367"/>
    <n v="39.778002676865597"/>
    <n v="10.59"/>
    <m/>
    <m/>
    <m/>
    <s v="EM"/>
    <s v="TECAMAC"/>
    <s v="55765"/>
    <s v="Al corriente"/>
    <x v="0"/>
  </r>
  <r>
    <n v="486"/>
    <s v="Hipotecaria Su Casita"/>
    <s v="FIDEICOMISO 234036"/>
    <d v="2018-05-01T00:00:00"/>
    <s v="57024"/>
    <x v="0"/>
    <n v="21"/>
    <n v="39242.51"/>
    <n v="8226.9699999999993"/>
    <n v="0"/>
    <n v="47469.48"/>
    <n v="126.58"/>
    <n v="0"/>
    <n v="0"/>
    <n v="0"/>
    <n v="0"/>
    <m/>
    <n v="47469.48"/>
    <n v="37644.32"/>
    <n v="346.32"/>
    <n v="0"/>
    <n v="0"/>
    <n v="0"/>
    <n v="0"/>
    <n v="0"/>
    <n v="37990.63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53.5499999999993"/>
    <n v="37990.639999999999"/>
    <n v="149"/>
    <n v="300"/>
    <n v="89807.1"/>
    <n v="49746.73"/>
    <n v="55.392870000000002"/>
    <n v="52.857157336926498"/>
    <n v="10.59"/>
    <m/>
    <m/>
    <m/>
    <s v="BCN"/>
    <s v="TIJUANA"/>
    <s v="22245"/>
    <s v="Proceso judicial"/>
    <x v="0"/>
  </r>
  <r>
    <n v="487"/>
    <s v="Hipotecaria Su Casita"/>
    <s v="FIDEICOMISO 234036"/>
    <d v="2018-05-01T00:00:00"/>
    <s v="57026"/>
    <x v="1"/>
    <n v="0"/>
    <n v="34413.17"/>
    <n v="0"/>
    <n v="0"/>
    <n v="34413.17"/>
    <n v="111.03"/>
    <n v="0"/>
    <n v="0"/>
    <n v="111.03"/>
    <n v="0"/>
    <m/>
    <n v="34302.14"/>
    <n v="0"/>
    <n v="303.7"/>
    <n v="0"/>
    <n v="0"/>
    <n v="303.7"/>
    <n v="0"/>
    <n v="0"/>
    <n v="0"/>
    <n v="9.08"/>
    <n v="0"/>
    <n v="0"/>
    <n v="0"/>
    <n v="0"/>
    <n v="-3.57"/>
    <n v="21.19"/>
    <n v="58.39"/>
    <n v="0"/>
    <n v="0"/>
    <n v="0"/>
    <n v="0"/>
    <n v="0"/>
    <n v="0"/>
    <n v="0"/>
    <n v="32.04"/>
    <n v="0"/>
    <n v="32.090000000000003"/>
    <n v="0"/>
    <n v="531.86"/>
    <n v="0"/>
    <n v="0"/>
    <n v="149"/>
    <n v="300"/>
    <n v="79241.100000000006"/>
    <n v="43626.97"/>
    <n v="55.055987000000002"/>
    <n v="43.288318531224597"/>
    <n v="10.59"/>
    <m/>
    <m/>
    <m/>
    <s v="EM"/>
    <s v="CUAUTITLAN IZCALLI"/>
    <s v="54744"/>
    <s v="Al corriente"/>
    <x v="0"/>
  </r>
  <r>
    <n v="488"/>
    <s v="Hipotecaria Su Casita"/>
    <s v="FIDEICOMISO 234036"/>
    <d v="2018-05-01T00:00:00"/>
    <s v="57030"/>
    <x v="1"/>
    <n v="0"/>
    <n v="38382.29"/>
    <n v="0"/>
    <n v="0"/>
    <n v="38382.29"/>
    <n v="123.82"/>
    <n v="0"/>
    <n v="0"/>
    <n v="123.82"/>
    <n v="0"/>
    <m/>
    <n v="38258.47"/>
    <n v="0"/>
    <n v="338.72"/>
    <n v="0"/>
    <n v="0"/>
    <n v="338.72"/>
    <n v="0"/>
    <n v="0"/>
    <n v="0"/>
    <n v="10.130000000000001"/>
    <n v="0"/>
    <n v="0"/>
    <n v="0"/>
    <n v="0"/>
    <n v="-4.1399999999999997"/>
    <n v="23.63"/>
    <n v="65.42"/>
    <n v="0"/>
    <n v="0"/>
    <n v="0"/>
    <n v="0"/>
    <n v="0"/>
    <n v="0"/>
    <n v="0"/>
    <n v="23.28"/>
    <n v="0"/>
    <n v="33.130000000000003"/>
    <n v="0"/>
    <n v="580.86"/>
    <n v="0"/>
    <n v="0"/>
    <n v="149"/>
    <n v="300"/>
    <n v="90362.7"/>
    <n v="48656.81"/>
    <n v="53.846122000000001"/>
    <n v="42.338785529781802"/>
    <n v="10.59"/>
    <m/>
    <m/>
    <m/>
    <s v="EM"/>
    <s v="CUAUTITLAN IZCALLI"/>
    <s v="54700"/>
    <s v="Al corriente"/>
    <x v="0"/>
  </r>
  <r>
    <n v="489"/>
    <s v="Hipotecaria Su Casita"/>
    <s v="FIDEICOMISO 234036"/>
    <d v="2018-05-01T00:00:00"/>
    <s v="57035"/>
    <x v="0"/>
    <n v="21"/>
    <n v="13528.26"/>
    <n v="2475.66"/>
    <n v="0"/>
    <n v="16003.92"/>
    <n v="43.65"/>
    <n v="0"/>
    <n v="0"/>
    <n v="0"/>
    <n v="0"/>
    <m/>
    <n v="16003.92"/>
    <n v="10380.719999999999"/>
    <n v="119.39"/>
    <n v="0"/>
    <n v="0"/>
    <n v="0"/>
    <n v="0"/>
    <n v="0"/>
    <n v="10500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19.31"/>
    <n v="10500.11"/>
    <n v="149"/>
    <n v="300"/>
    <n v="57274.2"/>
    <n v="17150.68"/>
    <n v="29.944862000000001"/>
    <n v="27.942634103081598"/>
    <n v="10.59"/>
    <m/>
    <m/>
    <m/>
    <s v="COA"/>
    <s v="TORREON"/>
    <s v="27054"/>
    <s v="Proceso judicial"/>
    <x v="0"/>
  </r>
  <r>
    <n v="490"/>
    <s v="Hipotecaria Su Casita"/>
    <s v="FIDEICOMISO 234036"/>
    <d v="2018-05-01T00:00:00"/>
    <s v="57036"/>
    <x v="0"/>
    <n v="21"/>
    <n v="16719.39"/>
    <n v="3362.76"/>
    <n v="0"/>
    <n v="20082.150000000001"/>
    <n v="53.91"/>
    <n v="0"/>
    <n v="0"/>
    <n v="0"/>
    <n v="0"/>
    <m/>
    <n v="20082.150000000001"/>
    <n v="14841.47"/>
    <n v="147.55000000000001"/>
    <n v="0"/>
    <n v="0"/>
    <n v="0"/>
    <n v="0"/>
    <n v="0"/>
    <n v="14989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16.67"/>
    <n v="14989.02"/>
    <n v="149"/>
    <n v="300"/>
    <n v="57274.2"/>
    <n v="21193.07"/>
    <n v="37.002822000000002"/>
    <n v="35.0631702640203"/>
    <n v="10.59"/>
    <m/>
    <m/>
    <m/>
    <s v="COA"/>
    <s v="TORREON"/>
    <s v="27054"/>
    <s v="Proceso judicial"/>
    <x v="0"/>
  </r>
  <r>
    <n v="491"/>
    <s v="Hipotecaria Su Casita"/>
    <s v="FIDEICOMISO 234036"/>
    <d v="2018-05-01T00:00:00"/>
    <s v="57037"/>
    <x v="10"/>
    <n v="7"/>
    <n v="13437.16"/>
    <n v="2056.85"/>
    <n v="0"/>
    <n v="15494.01"/>
    <n v="304.3"/>
    <n v="0"/>
    <n v="0"/>
    <n v="0"/>
    <n v="0"/>
    <m/>
    <n v="15494.01"/>
    <n v="903.31"/>
    <n v="118.58"/>
    <n v="0"/>
    <n v="0"/>
    <n v="0"/>
    <n v="0"/>
    <n v="0"/>
    <n v="1021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61.15"/>
    <n v="1021.89"/>
    <n v="149"/>
    <n v="300"/>
    <n v="74790.600000000006"/>
    <n v="44484.47"/>
    <n v="59.478690999999998"/>
    <n v="20.716520465252501"/>
    <n v="10.59"/>
    <m/>
    <m/>
    <m/>
    <s v="NL"/>
    <s v="JUAREZ"/>
    <s v="67265"/>
    <s v="Morosidad"/>
    <x v="0"/>
  </r>
  <r>
    <n v="492"/>
    <s v="Hipotecaria Su Casita"/>
    <s v="FIDEICOMISO 234036"/>
    <d v="2018-05-01T00:00:00"/>
    <s v="57046"/>
    <x v="5"/>
    <n v="21"/>
    <n v="7812.09"/>
    <n v="13734.9"/>
    <n v="0"/>
    <n v="21546.99"/>
    <n v="228.58"/>
    <n v="21546.99"/>
    <n v="0"/>
    <n v="0"/>
    <n v="0"/>
    <m/>
    <n v="21546.99"/>
    <n v="11851.82"/>
    <n v="68.94"/>
    <n v="0"/>
    <n v="0"/>
    <n v="0"/>
    <n v="0"/>
    <n v="0"/>
    <n v="11920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63.48"/>
    <n v="11920.76"/>
    <n v="29"/>
    <n v="180"/>
    <n v="57258.6"/>
    <n v="26779.91"/>
    <n v="46.770110000000003"/>
    <n v="37.631011174753802"/>
    <n v="10.59"/>
    <m/>
    <m/>
    <m/>
    <s v="COA"/>
    <s v="TORREON"/>
    <s v="27054"/>
    <s v="Proceso judicial"/>
    <x v="0"/>
  </r>
  <r>
    <n v="493"/>
    <s v="Hipotecaria Su Casita"/>
    <s v="FIDEICOMISO 234036"/>
    <d v="2018-05-01T00:00:00"/>
    <s v="57048"/>
    <x v="16"/>
    <n v="19"/>
    <n v="29458.73"/>
    <n v="1655.38"/>
    <n v="0"/>
    <n v="31114.11"/>
    <n v="95.02"/>
    <n v="0"/>
    <n v="0"/>
    <n v="0"/>
    <n v="0"/>
    <m/>
    <n v="31114.11"/>
    <n v="4846.99"/>
    <n v="259.97000000000003"/>
    <n v="0"/>
    <n v="0"/>
    <n v="0"/>
    <n v="0"/>
    <n v="0"/>
    <n v="5106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0.4"/>
    <n v="5106.96"/>
    <n v="149"/>
    <n v="300"/>
    <n v="81743.399999999994"/>
    <n v="37343.410000000003"/>
    <n v="45.683700000000002"/>
    <n v="38.063146001048104"/>
    <n v="10.59"/>
    <m/>
    <m/>
    <m/>
    <s v="EM"/>
    <s v="CHICOLOAPAN"/>
    <s v="56370"/>
    <s v="Morosidad"/>
    <x v="0"/>
  </r>
  <r>
    <n v="494"/>
    <s v="Hipotecaria Su Casita"/>
    <s v="FIDEICOMISO 234036"/>
    <d v="2018-05-01T00:00:00"/>
    <s v="57050"/>
    <x v="0"/>
    <n v="21"/>
    <n v="47141.93"/>
    <n v="9817.2999999999993"/>
    <n v="0"/>
    <n v="56959.23"/>
    <n v="152.05000000000001"/>
    <n v="0"/>
    <n v="0"/>
    <n v="0"/>
    <n v="0"/>
    <m/>
    <n v="56959.23"/>
    <n v="44417.81"/>
    <n v="416.03"/>
    <n v="0"/>
    <n v="0"/>
    <n v="0"/>
    <n v="0"/>
    <n v="0"/>
    <n v="4483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69.35"/>
    <n v="44833.84"/>
    <n v="149"/>
    <n v="300"/>
    <n v="90333.6"/>
    <n v="59759.519999999997"/>
    <n v="66.154255000000006"/>
    <n v="63.0543121166912"/>
    <n v="10.59"/>
    <m/>
    <m/>
    <m/>
    <s v="EM"/>
    <s v="NICOLAS ROMERO"/>
    <s v="54414"/>
    <s v="Morosidad"/>
    <x v="0"/>
  </r>
  <r>
    <n v="495"/>
    <s v="Hipotecaria Su Casita"/>
    <s v="FIDEICOMISO 234036"/>
    <d v="2018-05-01T00:00:00"/>
    <s v="57051"/>
    <x v="0"/>
    <n v="21"/>
    <n v="5803.21"/>
    <n v="8839.2199999999993"/>
    <n v="0"/>
    <n v="14642.43"/>
    <n v="169.81"/>
    <n v="0"/>
    <n v="0"/>
    <n v="0"/>
    <n v="0"/>
    <m/>
    <n v="14642.43"/>
    <n v="6632.18"/>
    <n v="51.21"/>
    <n v="0"/>
    <n v="0"/>
    <n v="0"/>
    <n v="0"/>
    <n v="0"/>
    <n v="6683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09.0300000000007"/>
    <n v="6683.39"/>
    <n v="29"/>
    <n v="180"/>
    <n v="57250.5"/>
    <n v="19894.09"/>
    <n v="34.749198999999997"/>
    <n v="25.576073794456999"/>
    <n v="10.59"/>
    <m/>
    <m/>
    <m/>
    <s v="COA"/>
    <s v="TORREON"/>
    <s v="27054"/>
    <s v="Proceso judicial"/>
    <x v="0"/>
  </r>
  <r>
    <n v="496"/>
    <s v="Hipotecaria Su Casita"/>
    <s v="FIDEICOMISO 234036"/>
    <d v="2018-05-01T00:00:00"/>
    <s v="57052"/>
    <x v="0"/>
    <n v="21"/>
    <n v="27692.22"/>
    <n v="4453.59"/>
    <n v="0"/>
    <n v="32145.81"/>
    <n v="89.32"/>
    <n v="0"/>
    <n v="0"/>
    <n v="0"/>
    <n v="0"/>
    <m/>
    <n v="32145.81"/>
    <n v="17568.7"/>
    <n v="244.38"/>
    <n v="0"/>
    <n v="0"/>
    <n v="0"/>
    <n v="0"/>
    <n v="0"/>
    <n v="17813.08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42.91"/>
    <n v="17813.080000000002"/>
    <n v="149"/>
    <n v="300"/>
    <n v="72815.100000000006"/>
    <n v="35103.81"/>
    <n v="48.209519999999998"/>
    <n v="44.1471757655708"/>
    <n v="10.59"/>
    <m/>
    <m/>
    <m/>
    <s v="BCN"/>
    <s v="ENSENADA"/>
    <s v="22800"/>
    <s v="Morosidad"/>
    <x v="0"/>
  </r>
  <r>
    <n v="497"/>
    <s v="Hipotecaria Su Casita"/>
    <s v="FIDEICOMISO 234036"/>
    <d v="2018-05-01T00:00:00"/>
    <s v="57061"/>
    <x v="0"/>
    <n v="21"/>
    <n v="56316.58"/>
    <n v="10915.48"/>
    <n v="0"/>
    <n v="67232.06"/>
    <n v="181.66"/>
    <n v="0"/>
    <n v="0"/>
    <n v="0"/>
    <n v="0"/>
    <m/>
    <n v="67232.06"/>
    <n v="47356"/>
    <n v="496.99"/>
    <n v="0"/>
    <n v="0"/>
    <n v="0"/>
    <n v="0"/>
    <n v="0"/>
    <n v="47852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97.14"/>
    <n v="47852.99"/>
    <n v="149"/>
    <n v="300"/>
    <n v="89002.8"/>
    <n v="71390.81"/>
    <n v="80.211870000000005"/>
    <n v="75.539264179131706"/>
    <n v="10.59"/>
    <m/>
    <m/>
    <m/>
    <s v="QR"/>
    <s v="BENITO JUAREZ"/>
    <s v="77539"/>
    <s v="Proceso judicial"/>
    <x v="0"/>
  </r>
  <r>
    <n v="498"/>
    <s v="Hipotecaria Su Casita"/>
    <s v="FIDEICOMISO 234036"/>
    <d v="2018-05-01T00:00:00"/>
    <s v="57063"/>
    <x v="0"/>
    <n v="21"/>
    <n v="46807.67"/>
    <n v="9617.1200000000008"/>
    <n v="0"/>
    <n v="56424.79"/>
    <n v="150.97"/>
    <n v="0"/>
    <n v="0"/>
    <n v="0"/>
    <n v="0"/>
    <m/>
    <n v="56424.79"/>
    <n v="43362.42"/>
    <n v="413.08"/>
    <n v="0"/>
    <n v="0"/>
    <n v="0"/>
    <n v="0"/>
    <n v="0"/>
    <n v="43775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68.09"/>
    <n v="43775.5"/>
    <n v="149"/>
    <n v="300"/>
    <n v="82503"/>
    <n v="59335.61"/>
    <n v="71.919336000000001"/>
    <n v="68.391197642350704"/>
    <n v="10.59"/>
    <m/>
    <m/>
    <m/>
    <s v="EM"/>
    <s v="ECATEPEC"/>
    <s v="55882"/>
    <s v="Proceso judicial"/>
    <x v="0"/>
  </r>
  <r>
    <n v="499"/>
    <s v="Hipotecaria Su Casita"/>
    <s v="FIDEICOMISO 234036"/>
    <d v="2018-05-01T00:00:00"/>
    <s v="57069"/>
    <x v="1"/>
    <n v="0"/>
    <n v="59509.3"/>
    <n v="0"/>
    <n v="0"/>
    <n v="59509.3"/>
    <n v="195.8"/>
    <n v="0"/>
    <n v="0"/>
    <n v="195.8"/>
    <n v="487.95"/>
    <m/>
    <n v="58825.55"/>
    <n v="0"/>
    <n v="525.16999999999996"/>
    <n v="0"/>
    <n v="0"/>
    <n v="525.16999999999996"/>
    <n v="0"/>
    <n v="0"/>
    <n v="0"/>
    <n v="15.78"/>
    <n v="0"/>
    <n v="0"/>
    <n v="0"/>
    <n v="0"/>
    <n v="-4.96"/>
    <n v="36.840000000000003"/>
    <n v="98.77"/>
    <n v="0"/>
    <n v="0"/>
    <n v="0"/>
    <n v="0"/>
    <n v="0"/>
    <n v="0"/>
    <n v="0"/>
    <n v="0.02"/>
    <n v="0"/>
    <n v="0"/>
    <n v="0"/>
    <n v="1355.37"/>
    <n v="0"/>
    <n v="0"/>
    <n v="150"/>
    <n v="300"/>
    <n v="119143.2"/>
    <n v="75842.53"/>
    <n v="63.656616999999997"/>
    <n v="49.3738210759102"/>
    <n v="10.59"/>
    <m/>
    <m/>
    <m/>
    <s v="BCN"/>
    <s v="MEXICALI"/>
    <s v="21376"/>
    <s v="Al corriente"/>
    <x v="0"/>
  </r>
  <r>
    <n v="500"/>
    <s v="Hipotecaria Su Casita"/>
    <s v="FIDEICOMISO 234036"/>
    <d v="2018-05-01T00:00:00"/>
    <s v="57074"/>
    <x v="0"/>
    <n v="21"/>
    <n v="35161.839999999997"/>
    <n v="6888.48"/>
    <n v="0"/>
    <n v="42050.32"/>
    <n v="112.06"/>
    <n v="0"/>
    <n v="0"/>
    <n v="0"/>
    <n v="0"/>
    <m/>
    <n v="42050.32"/>
    <n v="30701.56"/>
    <n v="310.3"/>
    <n v="0"/>
    <n v="0"/>
    <n v="0"/>
    <n v="0"/>
    <n v="0"/>
    <n v="31011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0.54"/>
    <n v="31011.86"/>
    <n v="150"/>
    <n v="300"/>
    <n v="101634.6"/>
    <n v="44430.52"/>
    <n v="43.715938999999999"/>
    <n v="41.374020021608601"/>
    <n v="10.59"/>
    <m/>
    <m/>
    <m/>
    <s v="BCN"/>
    <s v="TIJUANA"/>
    <s v="22245"/>
    <s v="Proceso judicial"/>
    <x v="0"/>
  </r>
  <r>
    <n v="501"/>
    <s v="Hipotecaria Su Casita"/>
    <s v="FIDEICOMISO 234036"/>
    <d v="2018-05-01T00:00:00"/>
    <s v="57076"/>
    <x v="1"/>
    <n v="0"/>
    <n v="26371.360000000001"/>
    <n v="0"/>
    <n v="0"/>
    <n v="26371.360000000001"/>
    <n v="84.04"/>
    <n v="0"/>
    <n v="0"/>
    <n v="84.04"/>
    <n v="0"/>
    <m/>
    <n v="26287.32"/>
    <n v="0"/>
    <n v="232.73"/>
    <n v="0"/>
    <n v="0"/>
    <n v="232.73"/>
    <n v="0"/>
    <n v="0"/>
    <n v="0"/>
    <n v="6.93"/>
    <n v="0"/>
    <n v="0"/>
    <n v="0"/>
    <n v="0"/>
    <n v="-4.04"/>
    <n v="16.190000000000001"/>
    <n v="50.69"/>
    <n v="0"/>
    <n v="0"/>
    <n v="0"/>
    <n v="0"/>
    <n v="0"/>
    <n v="0"/>
    <n v="0"/>
    <n v="0"/>
    <n v="0"/>
    <n v="1.02"/>
    <n v="0.44814599999999999"/>
    <n v="386.54"/>
    <n v="0"/>
    <n v="0"/>
    <n v="150"/>
    <n v="300"/>
    <n v="101634.6"/>
    <n v="33322.89"/>
    <n v="32.786954000000001"/>
    <n v="25.864537908425099"/>
    <n v="10.59"/>
    <m/>
    <m/>
    <m/>
    <s v="BCN"/>
    <s v="TIJUANA"/>
    <s v="22245"/>
    <s v="Al corriente"/>
    <x v="0"/>
  </r>
  <r>
    <n v="502"/>
    <s v="Hipotecaria Su Casita"/>
    <s v="FIDEICOMISO 234036"/>
    <d v="2018-05-01T00:00:00"/>
    <s v="57078"/>
    <x v="1"/>
    <n v="0"/>
    <n v="21649.43"/>
    <n v="0"/>
    <n v="0"/>
    <n v="21649.43"/>
    <n v="69"/>
    <n v="0"/>
    <n v="0"/>
    <n v="69"/>
    <n v="0"/>
    <m/>
    <n v="21580.43"/>
    <n v="0"/>
    <n v="191.06"/>
    <n v="0"/>
    <n v="0"/>
    <n v="191.06"/>
    <n v="0"/>
    <n v="0"/>
    <n v="0"/>
    <n v="5.69"/>
    <n v="0"/>
    <n v="0"/>
    <n v="0"/>
    <n v="0"/>
    <n v="-2.15"/>
    <n v="13.29"/>
    <n v="37.39"/>
    <n v="0"/>
    <n v="0"/>
    <n v="0"/>
    <n v="0"/>
    <n v="0"/>
    <n v="0"/>
    <n v="0"/>
    <n v="0"/>
    <n v="0"/>
    <n v="0"/>
    <n v="0"/>
    <n v="314.27999999999997"/>
    <n v="0"/>
    <n v="0"/>
    <n v="150"/>
    <n v="300"/>
    <n v="54975.9"/>
    <n v="27357.01"/>
    <n v="49.761823"/>
    <n v="39.254346067932502"/>
    <n v="10.59"/>
    <m/>
    <m/>
    <m/>
    <s v="VER"/>
    <s v="VERACRUZ"/>
    <s v="91880"/>
    <s v="Al corriente"/>
    <x v="0"/>
  </r>
  <r>
    <n v="503"/>
    <s v="Hipotecaria Su Casita"/>
    <s v="FIDEICOMISO 234036"/>
    <d v="2018-05-01T00:00:00"/>
    <s v="57080"/>
    <x v="1"/>
    <n v="0"/>
    <n v="33487.879999999997"/>
    <n v="0"/>
    <n v="0"/>
    <n v="33487.879999999997"/>
    <n v="106.72"/>
    <n v="0"/>
    <n v="0"/>
    <n v="106.72"/>
    <n v="0"/>
    <m/>
    <n v="33381.160000000003"/>
    <n v="0"/>
    <n v="295.52999999999997"/>
    <n v="0"/>
    <n v="0"/>
    <n v="295.52999999999997"/>
    <n v="0"/>
    <n v="0"/>
    <n v="0"/>
    <n v="8.81"/>
    <n v="0"/>
    <n v="0"/>
    <n v="0"/>
    <n v="0"/>
    <n v="-3.39"/>
    <n v="20.55"/>
    <n v="58.1"/>
    <n v="0"/>
    <n v="0"/>
    <n v="0"/>
    <n v="0"/>
    <n v="0"/>
    <n v="0"/>
    <n v="0"/>
    <n v="19.48"/>
    <n v="0"/>
    <n v="17.82"/>
    <n v="0"/>
    <n v="505.8"/>
    <n v="0"/>
    <n v="0"/>
    <n v="150"/>
    <n v="300"/>
    <n v="86685.3"/>
    <n v="42315.1"/>
    <n v="48.814619999999998"/>
    <n v="38.508443571188501"/>
    <n v="10.59"/>
    <m/>
    <m/>
    <m/>
    <s v="EM"/>
    <s v="ACOLMAN"/>
    <s v="55870"/>
    <s v="Al corriente"/>
    <x v="0"/>
  </r>
  <r>
    <n v="504"/>
    <s v="Hipotecaria Su Casita"/>
    <s v="FIDEICOMISO 234036"/>
    <d v="2018-05-01T00:00:00"/>
    <s v="57082"/>
    <x v="0"/>
    <n v="21"/>
    <n v="13181.86"/>
    <n v="1875.88"/>
    <n v="0"/>
    <n v="15057.74"/>
    <n v="42.02"/>
    <n v="0"/>
    <n v="0"/>
    <n v="0"/>
    <n v="0"/>
    <m/>
    <n v="15057.74"/>
    <n v="7044.15"/>
    <n v="116.33"/>
    <n v="0"/>
    <n v="0"/>
    <n v="0"/>
    <n v="0"/>
    <n v="0"/>
    <n v="716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17.9"/>
    <n v="7160.48"/>
    <n v="150"/>
    <n v="300"/>
    <n v="54970.2"/>
    <n v="16657.54"/>
    <n v="30.302855000000001"/>
    <n v="27.392550871719401"/>
    <n v="10.59"/>
    <m/>
    <m/>
    <m/>
    <s v="VER"/>
    <s v="VERACRUZ"/>
    <s v="91880"/>
    <s v="Morosidad"/>
    <x v="0"/>
  </r>
  <r>
    <n v="505"/>
    <s v="Hipotecaria Su Casita"/>
    <s v="FIDEICOMISO 234036"/>
    <d v="2018-05-01T00:00:00"/>
    <s v="57086"/>
    <x v="1"/>
    <n v="0"/>
    <n v="19088.22"/>
    <n v="0"/>
    <n v="0"/>
    <n v="19088.22"/>
    <n v="231.58"/>
    <n v="0"/>
    <n v="0"/>
    <n v="231.58"/>
    <n v="95.35"/>
    <m/>
    <n v="18761.29"/>
    <n v="0"/>
    <n v="168.45"/>
    <n v="0"/>
    <n v="0"/>
    <n v="168.45"/>
    <n v="0"/>
    <n v="0"/>
    <n v="0"/>
    <n v="8.35"/>
    <n v="0"/>
    <n v="0"/>
    <n v="0"/>
    <n v="0"/>
    <n v="-2.3199999999999998"/>
    <n v="17.760000000000002"/>
    <n v="55.51"/>
    <n v="0"/>
    <n v="0"/>
    <n v="0"/>
    <n v="0"/>
    <n v="0"/>
    <n v="0"/>
    <n v="0"/>
    <n v="8.0500000000000007"/>
    <n v="0"/>
    <n v="6.04"/>
    <n v="0"/>
    <n v="582.73"/>
    <n v="0"/>
    <n v="0"/>
    <n v="90"/>
    <n v="240"/>
    <n v="87271.8"/>
    <n v="39826.26"/>
    <n v="45.634740999999998"/>
    <n v="21.4975398135775"/>
    <n v="10.59"/>
    <m/>
    <m/>
    <m/>
    <s v="EM"/>
    <s v="CHALCO"/>
    <s v="56640"/>
    <s v="Al corriente"/>
    <x v="0"/>
  </r>
  <r>
    <n v="506"/>
    <s v="Hipotecaria Su Casita"/>
    <s v="FIDEICOMISO 234036"/>
    <d v="2018-05-01T00:00:00"/>
    <s v="57090"/>
    <x v="0"/>
    <n v="21"/>
    <n v="17261"/>
    <n v="2894.91"/>
    <n v="0"/>
    <n v="20155.91"/>
    <n v="55.01"/>
    <n v="0"/>
    <n v="0"/>
    <n v="0"/>
    <n v="0"/>
    <m/>
    <n v="20155.91"/>
    <n v="11828.06"/>
    <n v="152.33000000000001"/>
    <n v="0"/>
    <n v="0"/>
    <n v="0"/>
    <n v="0"/>
    <n v="0"/>
    <n v="11980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49.92"/>
    <n v="11980.39"/>
    <n v="150"/>
    <n v="300"/>
    <n v="54938.1"/>
    <n v="21811.25"/>
    <n v="39.701500000000003"/>
    <n v="36.688399833342899"/>
    <n v="10.59"/>
    <m/>
    <m/>
    <m/>
    <s v="VER"/>
    <s v="VERACRUZ"/>
    <s v="91880"/>
    <s v="Morosidad"/>
    <x v="0"/>
  </r>
  <r>
    <n v="507"/>
    <s v="Hipotecaria Su Casita"/>
    <s v="FIDEICOMISO 234036"/>
    <d v="2018-05-01T00:00:00"/>
    <s v="57091"/>
    <x v="0"/>
    <n v="21"/>
    <n v="18510.599999999999"/>
    <n v="2721.64"/>
    <n v="0"/>
    <n v="21232.240000000002"/>
    <n v="58.99"/>
    <n v="0"/>
    <n v="0"/>
    <n v="0"/>
    <n v="0"/>
    <m/>
    <n v="21232.240000000002"/>
    <n v="10414.450000000001"/>
    <n v="163.36000000000001"/>
    <n v="0"/>
    <n v="0"/>
    <n v="0"/>
    <n v="0"/>
    <n v="0"/>
    <n v="10577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80.63"/>
    <n v="10577.81"/>
    <n v="150"/>
    <n v="300"/>
    <n v="55769.7"/>
    <n v="23390.26"/>
    <n v="41.940803000000002"/>
    <n v="38.071282452128401"/>
    <n v="10.59"/>
    <m/>
    <m/>
    <m/>
    <s v="VER"/>
    <s v="VERACRUZ"/>
    <s v="91880"/>
    <s v="Morosidad"/>
    <x v="0"/>
  </r>
  <r>
    <n v="508"/>
    <s v="Hipotecaria Su Casita"/>
    <s v="FIDEICOMISO 234036"/>
    <d v="2018-05-01T00:00:00"/>
    <s v="57092"/>
    <x v="0"/>
    <n v="21"/>
    <n v="19446.990000000002"/>
    <n v="4280.84"/>
    <n v="0"/>
    <n v="23727.83"/>
    <n v="61.99"/>
    <n v="0"/>
    <n v="0"/>
    <n v="0"/>
    <n v="0"/>
    <m/>
    <n v="23727.83"/>
    <n v="20715.419999999998"/>
    <n v="171.62"/>
    <n v="0"/>
    <n v="0"/>
    <n v="0"/>
    <n v="0"/>
    <n v="0"/>
    <n v="20887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42.83"/>
    <n v="20887.04"/>
    <n v="150"/>
    <n v="300"/>
    <n v="54938.1"/>
    <n v="24574.51"/>
    <n v="44.731270000000002"/>
    <n v="43.190117330685297"/>
    <n v="10.59"/>
    <m/>
    <m/>
    <m/>
    <s v="VER"/>
    <s v="VERACRUZ"/>
    <s v="91880"/>
    <s v="Proceso judicial"/>
    <x v="0"/>
  </r>
  <r>
    <n v="509"/>
    <s v="Hipotecaria Su Casita"/>
    <s v="FIDEICOMISO 234036"/>
    <d v="2018-05-01T00:00:00"/>
    <s v="57093"/>
    <x v="0"/>
    <n v="21"/>
    <n v="14273.61"/>
    <n v="2579.02"/>
    <n v="0"/>
    <n v="16852.63"/>
    <n v="45.48"/>
    <n v="0"/>
    <n v="0"/>
    <n v="0"/>
    <n v="0"/>
    <m/>
    <n v="16852.63"/>
    <n v="10859.21"/>
    <n v="125.96"/>
    <n v="0"/>
    <n v="0"/>
    <n v="0"/>
    <n v="0"/>
    <n v="0"/>
    <n v="10985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24.5"/>
    <n v="10985.17"/>
    <n v="150"/>
    <n v="300"/>
    <n v="55769.7"/>
    <n v="18035.09"/>
    <n v="32.338509999999999"/>
    <n v="30.218254734592399"/>
    <n v="10.59"/>
    <m/>
    <m/>
    <m/>
    <s v="VER"/>
    <s v="VERACRUZ"/>
    <s v="91880"/>
    <s v="Morosidad"/>
    <x v="0"/>
  </r>
  <r>
    <n v="510"/>
    <s v="Hipotecaria Su Casita"/>
    <s v="FIDEICOMISO 234036"/>
    <d v="2018-05-01T00:00:00"/>
    <s v="57094"/>
    <x v="0"/>
    <n v="21"/>
    <n v="18197.580000000002"/>
    <n v="3866.78"/>
    <n v="0"/>
    <n v="22064.36"/>
    <n v="58.01"/>
    <n v="0"/>
    <n v="0"/>
    <n v="0"/>
    <n v="0"/>
    <m/>
    <n v="22064.36"/>
    <n v="18099.7"/>
    <n v="160.59"/>
    <n v="0"/>
    <n v="0"/>
    <n v="0"/>
    <n v="0"/>
    <n v="0"/>
    <n v="1826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24.79"/>
    <n v="18260.29"/>
    <n v="150"/>
    <n v="300"/>
    <n v="54938.1"/>
    <n v="22995.51"/>
    <n v="41.857126000000001"/>
    <n v="40.162218477840199"/>
    <n v="10.59"/>
    <m/>
    <m/>
    <m/>
    <s v="VER"/>
    <s v="VERACRUZ"/>
    <s v="91880"/>
    <s v="Morosidad"/>
    <x v="0"/>
  </r>
  <r>
    <n v="511"/>
    <s v="Hipotecaria Su Casita"/>
    <s v="FIDEICOMISO 234036"/>
    <d v="2018-05-01T00:00:00"/>
    <s v="57096"/>
    <x v="0"/>
    <n v="21"/>
    <n v="8784.2099999999991"/>
    <n v="1641.47"/>
    <n v="0"/>
    <n v="10425.68"/>
    <n v="27.98"/>
    <n v="0"/>
    <n v="0"/>
    <n v="0"/>
    <n v="0"/>
    <m/>
    <n v="10425.68"/>
    <n v="7046.65"/>
    <n v="77.52"/>
    <n v="0"/>
    <n v="0"/>
    <n v="0"/>
    <n v="0"/>
    <n v="0"/>
    <n v="7124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9.45"/>
    <n v="7124.17"/>
    <n v="150"/>
    <n v="300"/>
    <n v="68810.399999999994"/>
    <n v="11098.52"/>
    <n v="16.129131999999998"/>
    <n v="15.1513146716643"/>
    <n v="10.59"/>
    <m/>
    <m/>
    <m/>
    <s v="VER"/>
    <s v="VERACRUZ"/>
    <s v="91880"/>
    <s v="Morosidad"/>
    <x v="0"/>
  </r>
  <r>
    <n v="512"/>
    <s v="Hipotecaria Su Casita"/>
    <s v="FIDEICOMISO 234036"/>
    <d v="2018-05-01T00:00:00"/>
    <s v="57098"/>
    <x v="7"/>
    <n v="4"/>
    <n v="23708.17"/>
    <n v="295.75"/>
    <n v="0"/>
    <n v="24003.919999999998"/>
    <n v="75.58"/>
    <n v="0"/>
    <n v="0"/>
    <n v="0"/>
    <n v="0"/>
    <m/>
    <n v="24003.919999999998"/>
    <n v="843.45"/>
    <n v="209.22"/>
    <n v="0"/>
    <n v="0"/>
    <n v="0"/>
    <n v="0"/>
    <n v="0"/>
    <n v="1052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1.33"/>
    <n v="1052.67"/>
    <n v="150"/>
    <n v="300"/>
    <n v="67110"/>
    <n v="29959.31"/>
    <n v="44.642094999999998"/>
    <n v="35.768022595059797"/>
    <n v="10.59"/>
    <m/>
    <m/>
    <m/>
    <s v="EM"/>
    <s v="ACOLMAN"/>
    <s v="55870"/>
    <s v="Morosidad"/>
    <x v="0"/>
  </r>
  <r>
    <n v="513"/>
    <s v="Hipotecaria Su Casita"/>
    <s v="FIDEICOMISO 234036"/>
    <d v="2018-05-01T00:00:00"/>
    <s v="57100"/>
    <x v="1"/>
    <n v="0"/>
    <n v="21209.09"/>
    <n v="0"/>
    <n v="0"/>
    <n v="21209.09"/>
    <n v="152.88"/>
    <n v="0"/>
    <n v="0"/>
    <n v="152.88"/>
    <n v="0"/>
    <m/>
    <n v="21056.21"/>
    <n v="0"/>
    <n v="187.17"/>
    <n v="0"/>
    <n v="0"/>
    <n v="187.17"/>
    <n v="0"/>
    <n v="0"/>
    <n v="0"/>
    <n v="7.1"/>
    <n v="0"/>
    <n v="0"/>
    <n v="0"/>
    <n v="0"/>
    <n v="-2.83"/>
    <n v="15.1"/>
    <n v="49.56"/>
    <n v="0"/>
    <n v="0"/>
    <n v="0"/>
    <n v="0"/>
    <n v="0"/>
    <n v="0"/>
    <n v="0"/>
    <n v="2.2799999999999998"/>
    <n v="0"/>
    <n v="2.12"/>
    <n v="0"/>
    <n v="411.26"/>
    <n v="0"/>
    <n v="0"/>
    <n v="90"/>
    <n v="240"/>
    <n v="90185.7"/>
    <n v="33854.449999999997"/>
    <n v="37.538601"/>
    <n v="23.3476150332441"/>
    <n v="10.59"/>
    <m/>
    <m/>
    <m/>
    <s v="EM"/>
    <s v="NICOLAS ROMERO"/>
    <s v="54410"/>
    <s v="Al corriente"/>
    <x v="0"/>
  </r>
  <r>
    <n v="514"/>
    <s v="Hipotecaria Su Casita"/>
    <s v="FIDEICOMISO 234036"/>
    <d v="2018-05-01T00:00:00"/>
    <s v="57101"/>
    <x v="0"/>
    <n v="21"/>
    <n v="34916.04"/>
    <n v="7642.2"/>
    <n v="0"/>
    <n v="42558.239999999998"/>
    <n v="111.3"/>
    <n v="0"/>
    <n v="0"/>
    <n v="0"/>
    <n v="0"/>
    <m/>
    <n v="42558.239999999998"/>
    <n v="36817.35"/>
    <n v="308.13"/>
    <n v="0"/>
    <n v="0"/>
    <n v="0"/>
    <n v="0"/>
    <n v="0"/>
    <n v="37125.48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53.5"/>
    <n v="37125.480000000003"/>
    <n v="150"/>
    <n v="300"/>
    <n v="83804.100000000006"/>
    <n v="44121.79"/>
    <n v="52.648724999999999"/>
    <n v="50.783004820157998"/>
    <n v="10.59"/>
    <m/>
    <m/>
    <m/>
    <s v="EM"/>
    <s v="TULTITLAN"/>
    <s v="54930"/>
    <s v="Proceso judicial"/>
    <x v="0"/>
  </r>
  <r>
    <n v="515"/>
    <s v="Hipotecaria Su Casita"/>
    <s v="FIDEICOMISO 234036"/>
    <d v="2018-05-01T00:00:00"/>
    <s v="57104"/>
    <x v="0"/>
    <n v="21"/>
    <n v="0"/>
    <n v="16409.96"/>
    <n v="0"/>
    <n v="16409.96"/>
    <n v="0"/>
    <n v="0"/>
    <n v="0"/>
    <n v="0"/>
    <n v="0"/>
    <m/>
    <n v="16409.96"/>
    <n v="3335.59"/>
    <n v="0"/>
    <n v="0"/>
    <n v="0"/>
    <n v="0"/>
    <n v="0"/>
    <n v="0"/>
    <n v="3335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409.96"/>
    <n v="3335.59"/>
    <n v="0"/>
    <n v="120"/>
    <n v="85486.2"/>
    <n v="33982.83"/>
    <n v="39.752415999999997"/>
    <n v="19.196033893097201"/>
    <n v="10.59"/>
    <m/>
    <m/>
    <m/>
    <s v="EM"/>
    <s v="CHALCO"/>
    <s v="56640"/>
    <s v="Morosidad"/>
    <x v="0"/>
  </r>
  <r>
    <n v="516"/>
    <s v="Hipotecaria Su Casita"/>
    <s v="FIDEICOMISO 234036"/>
    <d v="2018-05-01T00:00:00"/>
    <s v="57105"/>
    <x v="0"/>
    <n v="21"/>
    <n v="38230.69"/>
    <n v="17307.02"/>
    <n v="0"/>
    <n v="55537.71"/>
    <n v="275.49"/>
    <n v="0"/>
    <n v="0"/>
    <n v="0"/>
    <n v="0"/>
    <m/>
    <n v="55537.71"/>
    <n v="39077.93"/>
    <n v="337.39"/>
    <n v="0"/>
    <n v="0"/>
    <n v="0"/>
    <n v="0"/>
    <n v="0"/>
    <n v="39415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82.509999999998"/>
    <n v="39415.32"/>
    <n v="90"/>
    <n v="240"/>
    <n v="116533.8"/>
    <n v="61017.98"/>
    <n v="52.360757"/>
    <n v="47.658026988872301"/>
    <n v="10.59"/>
    <m/>
    <m/>
    <m/>
    <s v="EM"/>
    <s v="ECATEPEC"/>
    <s v="55450"/>
    <s v="Morosidad"/>
    <x v="0"/>
  </r>
  <r>
    <n v="517"/>
    <s v="Hipotecaria Su Casita"/>
    <s v="FIDEICOMISO 234036"/>
    <d v="2018-05-01T00:00:00"/>
    <s v="57106"/>
    <x v="13"/>
    <n v="2"/>
    <n v="36769.440000000002"/>
    <n v="358.72"/>
    <n v="0"/>
    <n v="37128.160000000003"/>
    <n v="181.74"/>
    <n v="0"/>
    <n v="0"/>
    <n v="0"/>
    <n v="0"/>
    <m/>
    <n v="37128.160000000003"/>
    <n v="510.89"/>
    <n v="324.49"/>
    <n v="0"/>
    <n v="0"/>
    <n v="0"/>
    <n v="0"/>
    <n v="0"/>
    <n v="83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0.46"/>
    <n v="835.38"/>
    <n v="150"/>
    <n v="300"/>
    <n v="90175.2"/>
    <n v="53252.63"/>
    <n v="59.054628999999998"/>
    <n v="41.173360156158303"/>
    <n v="10.59"/>
    <m/>
    <m/>
    <m/>
    <s v="EM"/>
    <s v="CHICOLOAPAN"/>
    <s v="56370"/>
    <s v="Morosidad"/>
    <x v="0"/>
  </r>
  <r>
    <n v="518"/>
    <s v="Hipotecaria Su Casita"/>
    <s v="FIDEICOMISO 234036"/>
    <d v="2018-05-01T00:00:00"/>
    <s v="57107"/>
    <x v="0"/>
    <n v="21"/>
    <n v="58845.48"/>
    <n v="11615.53"/>
    <n v="0"/>
    <n v="70461.009999999995"/>
    <n v="187.57"/>
    <n v="0"/>
    <n v="1.84"/>
    <n v="0"/>
    <n v="0"/>
    <m/>
    <n v="70459.17"/>
    <n v="51698.76"/>
    <n v="519.30999999999995"/>
    <n v="0"/>
    <n v="316.92"/>
    <n v="0"/>
    <n v="0"/>
    <n v="0"/>
    <n v="51901.15"/>
    <n v="0"/>
    <n v="0"/>
    <n v="0"/>
    <n v="0"/>
    <n v="0"/>
    <n v="-84.64"/>
    <n v="0"/>
    <n v="0"/>
    <n v="0"/>
    <n v="0"/>
    <n v="0"/>
    <n v="0"/>
    <n v="0"/>
    <n v="0"/>
    <n v="0"/>
    <n v="0"/>
    <n v="0"/>
    <n v="0"/>
    <n v="0"/>
    <n v="234.12"/>
    <n v="11801.26"/>
    <n v="51901.15"/>
    <n v="150"/>
    <n v="300"/>
    <n v="100442.1"/>
    <n v="74360.070000000007"/>
    <n v="74.032770999999997"/>
    <n v="70.149040976697194"/>
    <n v="10.59"/>
    <m/>
    <m/>
    <m/>
    <s v="EM"/>
    <s v="ECATEPEC"/>
    <s v="55450"/>
    <s v="Morosidad"/>
    <x v="0"/>
  </r>
  <r>
    <n v="519"/>
    <s v="Hipotecaria Su Casita"/>
    <s v="FIDEICOMISO 234036"/>
    <d v="2018-05-01T00:00:00"/>
    <s v="57109"/>
    <x v="1"/>
    <n v="0"/>
    <n v="32237.02"/>
    <n v="0"/>
    <n v="0"/>
    <n v="32237.02"/>
    <n v="163.89"/>
    <n v="0"/>
    <n v="0"/>
    <n v="163.89"/>
    <n v="154.13999999999999"/>
    <m/>
    <n v="31918.99"/>
    <n v="0"/>
    <n v="284.49"/>
    <n v="0"/>
    <n v="0"/>
    <n v="284.49"/>
    <n v="0"/>
    <n v="0"/>
    <n v="0"/>
    <n v="9.82"/>
    <n v="0"/>
    <n v="0"/>
    <n v="0"/>
    <n v="0"/>
    <n v="-2.11"/>
    <n v="22.91"/>
    <n v="60.47"/>
    <n v="0"/>
    <n v="0"/>
    <n v="0"/>
    <n v="0"/>
    <n v="0"/>
    <n v="0"/>
    <n v="0"/>
    <n v="0.4"/>
    <n v="0"/>
    <n v="1.27"/>
    <n v="0"/>
    <n v="694.01"/>
    <n v="0"/>
    <n v="0"/>
    <n v="150"/>
    <n v="300"/>
    <n v="67697.399999999994"/>
    <n v="47166.95"/>
    <n v="69.673208000000002"/>
    <n v="47.1495067927844"/>
    <n v="10.59"/>
    <m/>
    <m/>
    <m/>
    <s v="NL"/>
    <s v="JUAREZ"/>
    <s v="67265"/>
    <s v="Al corriente"/>
    <x v="0"/>
  </r>
  <r>
    <n v="520"/>
    <s v="Hipotecaria Su Casita"/>
    <s v="FIDEICOMISO 234036"/>
    <d v="2018-05-01T00:00:00"/>
    <s v="57110"/>
    <x v="1"/>
    <n v="1"/>
    <n v="41655.54"/>
    <n v="19.18"/>
    <n v="0"/>
    <n v="41674.720000000001"/>
    <n v="132.79"/>
    <n v="0"/>
    <n v="19.18"/>
    <n v="132.79"/>
    <n v="0"/>
    <m/>
    <n v="41522.75"/>
    <n v="0"/>
    <n v="367.61"/>
    <n v="0"/>
    <n v="0"/>
    <n v="367.61"/>
    <n v="0"/>
    <n v="0"/>
    <n v="0"/>
    <n v="10.95"/>
    <n v="0"/>
    <n v="0"/>
    <n v="0"/>
    <n v="0"/>
    <n v="-1.1299999999999999"/>
    <n v="25.57"/>
    <n v="66.33"/>
    <n v="0"/>
    <n v="0"/>
    <n v="0"/>
    <n v="0"/>
    <n v="0"/>
    <n v="0"/>
    <n v="0"/>
    <n v="26.03"/>
    <n v="0"/>
    <n v="0"/>
    <n v="0"/>
    <n v="647.33000000000004"/>
    <n v="0"/>
    <n v="0"/>
    <n v="150"/>
    <n v="300"/>
    <n v="67697.399999999994"/>
    <n v="52639.11"/>
    <n v="77.756472000000002"/>
    <n v="61.335811865702098"/>
    <n v="10.59"/>
    <m/>
    <m/>
    <m/>
    <s v="NL"/>
    <s v="JUAREZ"/>
    <s v="67265"/>
    <s v="Al corriente"/>
    <x v="0"/>
  </r>
  <r>
    <n v="521"/>
    <s v="Hipotecaria Su Casita"/>
    <s v="FIDEICOMISO 234036"/>
    <d v="2018-05-01T00:00:00"/>
    <s v="57114"/>
    <x v="0"/>
    <n v="21"/>
    <n v="18043.939999999999"/>
    <n v="3637.16"/>
    <n v="0"/>
    <n v="21681.1"/>
    <n v="57.49"/>
    <n v="0"/>
    <n v="0"/>
    <n v="0"/>
    <n v="0"/>
    <m/>
    <n v="21681.1"/>
    <n v="16518.73"/>
    <n v="159.24"/>
    <n v="0"/>
    <n v="0"/>
    <n v="0"/>
    <n v="0"/>
    <n v="0"/>
    <n v="16677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94.65"/>
    <n v="16677.97"/>
    <n v="150"/>
    <n v="300"/>
    <n v="82125.899999999994"/>
    <n v="22799.360000000001"/>
    <n v="27.761474"/>
    <n v="26.399832887475799"/>
    <n v="10.59"/>
    <m/>
    <m/>
    <m/>
    <s v="BCN"/>
    <s v="ENSENADA"/>
    <s v="22800"/>
    <s v="Proceso judicial"/>
    <x v="0"/>
  </r>
  <r>
    <n v="522"/>
    <s v="Hipotecaria Su Casita"/>
    <s v="FIDEICOMISO 234036"/>
    <d v="2018-05-01T00:00:00"/>
    <s v="57117"/>
    <x v="3"/>
    <n v="4"/>
    <n v="0"/>
    <n v="1136.3599999999999"/>
    <n v="0"/>
    <n v="1136.3599999999999"/>
    <n v="0"/>
    <n v="0"/>
    <n v="0"/>
    <n v="0"/>
    <n v="0"/>
    <m/>
    <n v="1136.3599999999999"/>
    <n v="15.62"/>
    <n v="0"/>
    <n v="0"/>
    <n v="0"/>
    <n v="0"/>
    <n v="0"/>
    <n v="0"/>
    <n v="15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6.3599999999999"/>
    <n v="15.62"/>
    <n v="0"/>
    <n v="60"/>
    <n v="80241.899999999994"/>
    <n v="13893.43"/>
    <n v="17.314433000000001"/>
    <n v="1.41616786379461"/>
    <n v="10.59"/>
    <m/>
    <m/>
    <m/>
    <s v="EM"/>
    <s v="CHICOLOAPAN"/>
    <s v="56370"/>
    <s v="Morosidad"/>
    <x v="0"/>
  </r>
  <r>
    <n v="523"/>
    <s v="Hipotecaria Su Casita"/>
    <s v="FIDEICOMISO 234036"/>
    <d v="2018-05-01T00:00:00"/>
    <s v="57118"/>
    <x v="1"/>
    <n v="0"/>
    <n v="15936.4"/>
    <n v="0"/>
    <n v="0"/>
    <n v="15936.4"/>
    <n v="83.55"/>
    <n v="0"/>
    <n v="0"/>
    <n v="83.55"/>
    <n v="0"/>
    <m/>
    <n v="15852.85"/>
    <n v="0"/>
    <n v="140.63999999999999"/>
    <n v="0"/>
    <n v="0"/>
    <n v="140.63999999999999"/>
    <n v="0"/>
    <n v="0"/>
    <n v="0"/>
    <n v="4.91"/>
    <n v="0"/>
    <n v="0"/>
    <n v="0"/>
    <n v="0"/>
    <n v="-2.9"/>
    <n v="11.46"/>
    <n v="37.15"/>
    <n v="0"/>
    <n v="0"/>
    <n v="0"/>
    <n v="0"/>
    <n v="0"/>
    <n v="0"/>
    <n v="0"/>
    <n v="22.98"/>
    <n v="0"/>
    <n v="15.63"/>
    <n v="0"/>
    <n v="297.79000000000002"/>
    <n v="0"/>
    <n v="0"/>
    <n v="150"/>
    <n v="300"/>
    <n v="80682.600000000006"/>
    <n v="23583.47"/>
    <n v="29.229932999999999"/>
    <n v="19.6484123565807"/>
    <n v="10.59"/>
    <m/>
    <m/>
    <m/>
    <s v="EM"/>
    <s v="CHICOLOAPAN"/>
    <s v="56370"/>
    <s v="Al corriente"/>
    <x v="0"/>
  </r>
  <r>
    <n v="524"/>
    <s v="Hipotecaria Su Casita"/>
    <s v="FIDEICOMISO 234036"/>
    <d v="2018-05-01T00:00:00"/>
    <s v="57128"/>
    <x v="4"/>
    <n v="1"/>
    <n v="73101.070000000007"/>
    <n v="160.19999999999999"/>
    <n v="0"/>
    <n v="73261.27"/>
    <n v="233.01"/>
    <n v="0"/>
    <n v="0"/>
    <n v="0"/>
    <n v="0"/>
    <m/>
    <n v="73261.27"/>
    <n v="0"/>
    <n v="645.12"/>
    <n v="0"/>
    <n v="0"/>
    <n v="0"/>
    <n v="0"/>
    <n v="0"/>
    <n v="645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3.21"/>
    <n v="645.12"/>
    <n v="150"/>
    <n v="300"/>
    <n v="117895.2"/>
    <n v="92374.55"/>
    <n v="78.353104999999999"/>
    <n v="62.141011574544599"/>
    <n v="10.59"/>
    <m/>
    <m/>
    <m/>
    <s v="EM"/>
    <s v="CUAUTITLAN IZCALLI"/>
    <s v="54744"/>
    <s v="Morosidad"/>
    <x v="0"/>
  </r>
  <r>
    <n v="525"/>
    <s v="Hipotecaria Su Casita"/>
    <s v="FIDEICOMISO 234036"/>
    <d v="2018-05-01T00:00:00"/>
    <s v="57130"/>
    <x v="0"/>
    <n v="21"/>
    <n v="38416.300000000003"/>
    <n v="5165.87"/>
    <n v="0"/>
    <n v="43582.17"/>
    <n v="122.46"/>
    <n v="0"/>
    <n v="0"/>
    <n v="0"/>
    <n v="0"/>
    <m/>
    <n v="43582.17"/>
    <n v="19196.05"/>
    <n v="339.02"/>
    <n v="0"/>
    <n v="0"/>
    <n v="0"/>
    <n v="0"/>
    <n v="0"/>
    <n v="19535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88.33"/>
    <n v="19535.07"/>
    <n v="150"/>
    <n v="300"/>
    <n v="71015.100000000006"/>
    <n v="48545.18"/>
    <n v="68.358954999999995"/>
    <n v="61.370286356592999"/>
    <n v="10.59"/>
    <m/>
    <m/>
    <m/>
    <s v="EM"/>
    <s v="HUEHUETOCA"/>
    <s v="54680"/>
    <s v="Proceso judicial"/>
    <x v="0"/>
  </r>
  <r>
    <n v="526"/>
    <s v="Hipotecaria Su Casita"/>
    <s v="FIDEICOMISO 234036"/>
    <d v="2018-05-01T00:00:00"/>
    <s v="57133"/>
    <x v="0"/>
    <n v="21"/>
    <n v="50809.06"/>
    <n v="11860.98"/>
    <n v="0"/>
    <n v="62670.04"/>
    <n v="237.87"/>
    <n v="0"/>
    <n v="0"/>
    <n v="0"/>
    <n v="0"/>
    <m/>
    <n v="62670.04"/>
    <n v="33173.29"/>
    <n v="448.39"/>
    <n v="0"/>
    <n v="0"/>
    <n v="0"/>
    <n v="0"/>
    <n v="0"/>
    <n v="33621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98.85"/>
    <n v="33621.68"/>
    <n v="150"/>
    <n v="300"/>
    <n v="124829.4"/>
    <n v="72191.09"/>
    <n v="57.831800999999999"/>
    <n v="50.204551308783998"/>
    <n v="10.59"/>
    <m/>
    <m/>
    <m/>
    <s v="BCN"/>
    <s v="MEXICALI"/>
    <s v="21376"/>
    <s v="Morosidad"/>
    <x v="0"/>
  </r>
  <r>
    <n v="527"/>
    <s v="Hipotecaria Su Casita"/>
    <s v="FIDEICOMISO 234036"/>
    <d v="2018-05-01T00:00:00"/>
    <s v="57134"/>
    <x v="1"/>
    <n v="0"/>
    <n v="24369.01"/>
    <n v="0"/>
    <n v="0"/>
    <n v="24369.01"/>
    <n v="175.59"/>
    <n v="0"/>
    <n v="0"/>
    <n v="175.59"/>
    <n v="0"/>
    <m/>
    <n v="24193.42"/>
    <n v="0"/>
    <n v="215.06"/>
    <n v="0"/>
    <n v="0"/>
    <n v="215.06"/>
    <n v="0"/>
    <n v="0"/>
    <n v="0"/>
    <n v="8.15"/>
    <n v="0"/>
    <n v="0"/>
    <n v="0"/>
    <n v="0"/>
    <n v="-2.19"/>
    <n v="17.350000000000001"/>
    <n v="54.34"/>
    <n v="0"/>
    <n v="0"/>
    <n v="0"/>
    <n v="0"/>
    <n v="0"/>
    <n v="0"/>
    <n v="0"/>
    <n v="0.39"/>
    <n v="0"/>
    <n v="0.62"/>
    <n v="0"/>
    <n v="468.69"/>
    <n v="0"/>
    <n v="0"/>
    <n v="90"/>
    <n v="240"/>
    <n v="85994.1"/>
    <n v="38893.08"/>
    <n v="45.227614000000003"/>
    <n v="28.1338135498623"/>
    <n v="10.59"/>
    <m/>
    <m/>
    <m/>
    <s v="EM"/>
    <s v="TECAMAC"/>
    <s v="55765"/>
    <s v="Al corriente"/>
    <x v="0"/>
  </r>
  <r>
    <n v="528"/>
    <s v="Hipotecaria Su Casita"/>
    <s v="FIDEICOMISO 234036"/>
    <d v="2018-05-01T00:00:00"/>
    <s v="57139"/>
    <x v="17"/>
    <n v="18"/>
    <n v="19439.080000000002"/>
    <n v="1027.3800000000001"/>
    <n v="0"/>
    <n v="20466.46"/>
    <n v="61.98"/>
    <n v="0"/>
    <n v="0"/>
    <n v="0"/>
    <n v="0"/>
    <m/>
    <n v="20466.46"/>
    <n v="3176.16"/>
    <n v="171.55"/>
    <n v="0"/>
    <n v="0"/>
    <n v="0"/>
    <n v="0"/>
    <n v="0"/>
    <n v="3347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9.3599999999999"/>
    <n v="3347.71"/>
    <n v="150"/>
    <n v="300"/>
    <n v="57697.5"/>
    <n v="24565.72"/>
    <n v="42.576749"/>
    <n v="35.472004498078597"/>
    <n v="10.59"/>
    <m/>
    <m/>
    <m/>
    <s v="VER"/>
    <s v="VERACRUZ"/>
    <s v="91880"/>
    <s v="Morosidad"/>
    <x v="0"/>
  </r>
  <r>
    <n v="529"/>
    <s v="Hipotecaria Su Casita"/>
    <s v="FIDEICOMISO 234036"/>
    <d v="2018-05-01T00:00:00"/>
    <s v="57144"/>
    <x v="0"/>
    <n v="21"/>
    <n v="19441.09"/>
    <n v="3665.93"/>
    <n v="0"/>
    <n v="23107.02"/>
    <n v="61.98"/>
    <n v="0"/>
    <n v="0"/>
    <n v="0"/>
    <n v="0"/>
    <m/>
    <n v="23107.02"/>
    <n v="15758.29"/>
    <n v="171.57"/>
    <n v="0"/>
    <n v="0"/>
    <n v="0"/>
    <n v="0"/>
    <n v="0"/>
    <n v="15929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27.91"/>
    <n v="15929.86"/>
    <n v="150"/>
    <n v="300"/>
    <n v="54923.4"/>
    <n v="24567.94"/>
    <n v="44.731279999999998"/>
    <n v="42.071357288629002"/>
    <n v="10.59"/>
    <m/>
    <m/>
    <m/>
    <s v="VER"/>
    <s v="VERACRUZ"/>
    <s v="91880"/>
    <s v="Morosidad"/>
    <x v="0"/>
  </r>
  <r>
    <n v="530"/>
    <s v="Hipotecaria Su Casita"/>
    <s v="FIDEICOMISO 234036"/>
    <d v="2018-05-01T00:00:00"/>
    <s v="57145"/>
    <x v="0"/>
    <n v="21"/>
    <n v="11321.26"/>
    <n v="1697.2"/>
    <n v="0"/>
    <n v="13018.46"/>
    <n v="36.1"/>
    <n v="0"/>
    <n v="0"/>
    <n v="0"/>
    <n v="0"/>
    <m/>
    <n v="13018.46"/>
    <n v="6505.64"/>
    <n v="99.91"/>
    <n v="0"/>
    <n v="0"/>
    <n v="0"/>
    <n v="0"/>
    <n v="0"/>
    <n v="6605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3.3"/>
    <n v="6605.55"/>
    <n v="150"/>
    <n v="300"/>
    <n v="54923.4"/>
    <n v="14307.24"/>
    <n v="26.049443"/>
    <n v="23.702938632313401"/>
    <n v="10.59"/>
    <m/>
    <m/>
    <m/>
    <s v="VER"/>
    <s v="VERACRUZ"/>
    <s v="91880"/>
    <s v="Proceso judicial"/>
    <x v="0"/>
  </r>
  <r>
    <n v="531"/>
    <s v="Hipotecaria Su Casita"/>
    <s v="FIDEICOMISO 234036"/>
    <d v="2018-05-01T00:00:00"/>
    <s v="57152"/>
    <x v="1"/>
    <n v="0"/>
    <n v="43015.33"/>
    <n v="0"/>
    <n v="0"/>
    <n v="43015.33"/>
    <n v="148.81"/>
    <n v="0"/>
    <n v="0"/>
    <n v="148.81"/>
    <n v="297.13"/>
    <m/>
    <n v="42569.39"/>
    <n v="0"/>
    <n v="379.61"/>
    <n v="0"/>
    <n v="0"/>
    <n v="379.61"/>
    <n v="0"/>
    <n v="0"/>
    <n v="0"/>
    <n v="11.57"/>
    <n v="0"/>
    <n v="0"/>
    <n v="0"/>
    <n v="0"/>
    <n v="-2.73"/>
    <n v="27"/>
    <n v="73.08"/>
    <n v="0"/>
    <n v="0"/>
    <n v="0"/>
    <n v="0"/>
    <n v="0"/>
    <n v="0"/>
    <n v="0"/>
    <n v="22.17"/>
    <n v="0"/>
    <n v="22.14"/>
    <n v="0"/>
    <n v="956.64"/>
    <n v="0"/>
    <n v="0"/>
    <n v="150"/>
    <n v="300"/>
    <n v="91979.1"/>
    <n v="55587.040000000001"/>
    <n v="60.434424999999997"/>
    <n v="46.281590227699702"/>
    <n v="10.59"/>
    <m/>
    <m/>
    <m/>
    <s v="QRO"/>
    <s v="QUERETARO"/>
    <s v="76116"/>
    <s v="Al corriente"/>
    <x v="0"/>
  </r>
  <r>
    <n v="532"/>
    <s v="Hipotecaria Su Casita"/>
    <s v="FIDEICOMISO 234036"/>
    <d v="2018-05-01T00:00:00"/>
    <s v="57160"/>
    <x v="0"/>
    <n v="21"/>
    <n v="21620.75"/>
    <n v="4966.8999999999996"/>
    <n v="0"/>
    <n v="26587.65"/>
    <n v="68.930000000000007"/>
    <n v="0"/>
    <n v="0"/>
    <n v="0"/>
    <n v="0"/>
    <m/>
    <n v="26587.65"/>
    <n v="24902.04"/>
    <n v="190.8"/>
    <n v="0"/>
    <n v="0"/>
    <n v="0"/>
    <n v="0"/>
    <n v="0"/>
    <n v="25092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35.83"/>
    <n v="25092.84"/>
    <n v="150"/>
    <n v="300"/>
    <n v="80439.600000000006"/>
    <n v="27321.97"/>
    <n v="33.965820000000001"/>
    <n v="33.052936304483197"/>
    <n v="10.59"/>
    <m/>
    <m/>
    <m/>
    <s v="VER"/>
    <s v="VERACRUZ"/>
    <s v="91880"/>
    <s v="Proceso judicial"/>
    <x v="0"/>
  </r>
  <r>
    <n v="533"/>
    <s v="Hipotecaria Su Casita"/>
    <s v="FIDEICOMISO 234036"/>
    <d v="2018-05-01T00:00:00"/>
    <s v="57161"/>
    <x v="0"/>
    <n v="20"/>
    <n v="19441.66"/>
    <n v="1131.5899999999999"/>
    <n v="0"/>
    <n v="20573.25"/>
    <n v="61.97"/>
    <n v="0"/>
    <n v="0"/>
    <n v="0"/>
    <n v="0"/>
    <m/>
    <n v="20573.25"/>
    <n v="3457.59"/>
    <n v="171.57"/>
    <n v="0"/>
    <n v="0"/>
    <n v="0"/>
    <n v="0"/>
    <n v="0"/>
    <n v="3629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3.56"/>
    <n v="3629.16"/>
    <n v="150"/>
    <n v="300"/>
    <n v="64629.9"/>
    <n v="24567.21"/>
    <n v="38.012143000000002"/>
    <n v="31.832402660894299"/>
    <n v="10.59"/>
    <m/>
    <m/>
    <m/>
    <s v="VER"/>
    <s v="VERACRUZ"/>
    <s v="91880"/>
    <s v="Proceso judicial"/>
    <x v="0"/>
  </r>
  <r>
    <n v="534"/>
    <s v="Hipotecaria Su Casita"/>
    <s v="FIDEICOMISO 234036"/>
    <d v="2018-05-01T00:00:00"/>
    <s v="57162"/>
    <x v="0"/>
    <n v="21"/>
    <n v="9135.3799999999992"/>
    <n v="1191.69"/>
    <n v="0"/>
    <n v="10327.07"/>
    <n v="29.12"/>
    <n v="0"/>
    <n v="0"/>
    <n v="0"/>
    <n v="0"/>
    <m/>
    <n v="10327.07"/>
    <n v="4405.05"/>
    <n v="80.62"/>
    <n v="0"/>
    <n v="0"/>
    <n v="0"/>
    <n v="0"/>
    <n v="0"/>
    <n v="4485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0.81"/>
    <n v="4485.67"/>
    <n v="150"/>
    <n v="300"/>
    <n v="54921.599999999999"/>
    <n v="11544.02"/>
    <n v="21.019089000000001"/>
    <n v="18.803294124510401"/>
    <n v="10.59"/>
    <m/>
    <m/>
    <m/>
    <s v="VER"/>
    <s v="VERACRUZ"/>
    <s v="91880"/>
    <s v="Morosidad"/>
    <x v="0"/>
  </r>
  <r>
    <n v="535"/>
    <s v="Hipotecaria Su Casita"/>
    <s v="FIDEICOMISO 234036"/>
    <d v="2018-05-01T00:00:00"/>
    <s v="57163"/>
    <x v="0"/>
    <n v="21"/>
    <n v="13195.94"/>
    <n v="3015.22"/>
    <n v="0"/>
    <n v="16211.16"/>
    <n v="42.06"/>
    <n v="0"/>
    <n v="0"/>
    <n v="0"/>
    <n v="0"/>
    <m/>
    <n v="16211.16"/>
    <n v="15054.92"/>
    <n v="116.45"/>
    <n v="0"/>
    <n v="0"/>
    <n v="0"/>
    <n v="0"/>
    <n v="0"/>
    <n v="15171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57.28"/>
    <n v="15171.37"/>
    <n v="150"/>
    <n v="300"/>
    <n v="54921.599999999999"/>
    <n v="16674.509999999998"/>
    <n v="30.360569000000002"/>
    <n v="29.516911846287499"/>
    <n v="10.59"/>
    <m/>
    <m/>
    <m/>
    <s v="VER"/>
    <s v="VERACRUZ"/>
    <s v="91880"/>
    <s v="Proceso judicial"/>
    <x v="0"/>
  </r>
  <r>
    <n v="536"/>
    <s v="Hipotecaria Su Casita"/>
    <s v="FIDEICOMISO 234036"/>
    <d v="2018-05-01T00:00:00"/>
    <s v="57164"/>
    <x v="1"/>
    <n v="0"/>
    <n v="8752.7999999999993"/>
    <n v="0"/>
    <n v="0"/>
    <n v="8752.7999999999993"/>
    <n v="58.76"/>
    <n v="0"/>
    <n v="0"/>
    <n v="58.76"/>
    <n v="0"/>
    <m/>
    <n v="8694.0400000000009"/>
    <n v="0"/>
    <n v="77.239999999999995"/>
    <n v="0"/>
    <n v="0"/>
    <n v="77.239999999999995"/>
    <n v="0"/>
    <n v="0"/>
    <n v="0"/>
    <n v="2.98"/>
    <n v="0"/>
    <n v="0"/>
    <n v="0"/>
    <n v="0"/>
    <n v="-1.93"/>
    <n v="6.95"/>
    <n v="23.41"/>
    <n v="0"/>
    <n v="0"/>
    <n v="0"/>
    <n v="0"/>
    <n v="0"/>
    <n v="0"/>
    <n v="0"/>
    <n v="0.46"/>
    <n v="0"/>
    <n v="81.56"/>
    <n v="0"/>
    <n v="167.87"/>
    <n v="0"/>
    <n v="0"/>
    <n v="150"/>
    <n v="300"/>
    <n v="54921.599999999999"/>
    <n v="14306.71"/>
    <n v="26.049332"/>
    <n v="15.829910187686799"/>
    <n v="10.59"/>
    <m/>
    <m/>
    <m/>
    <s v="VER"/>
    <s v="VERACRUZ"/>
    <s v="91880"/>
    <s v="Al corriente"/>
    <x v="0"/>
  </r>
  <r>
    <n v="537"/>
    <s v="Hipotecaria Su Casita"/>
    <s v="FIDEICOMISO 234036"/>
    <d v="2018-05-01T00:00:00"/>
    <s v="57166"/>
    <x v="1"/>
    <n v="0"/>
    <n v="18563.560000000001"/>
    <n v="0"/>
    <n v="0"/>
    <n v="18563.560000000001"/>
    <n v="69.72"/>
    <n v="0"/>
    <n v="0"/>
    <n v="69.72"/>
    <n v="0"/>
    <m/>
    <n v="18493.84"/>
    <n v="0"/>
    <n v="163.82"/>
    <n v="0"/>
    <n v="0"/>
    <n v="163.82"/>
    <n v="0"/>
    <n v="0"/>
    <n v="0"/>
    <n v="5.1100000000000003"/>
    <n v="0"/>
    <n v="0"/>
    <n v="0"/>
    <n v="0"/>
    <n v="-1.75"/>
    <n v="11.93"/>
    <n v="34.46"/>
    <n v="0"/>
    <n v="0"/>
    <n v="0"/>
    <n v="0"/>
    <n v="0"/>
    <n v="0"/>
    <n v="0"/>
    <n v="3.84"/>
    <n v="0"/>
    <n v="3.31"/>
    <n v="0"/>
    <n v="287.13"/>
    <n v="0"/>
    <n v="0"/>
    <n v="150"/>
    <n v="300"/>
    <n v="55198.5"/>
    <n v="24567.21"/>
    <n v="44.507024999999999"/>
    <n v="33.504244040165702"/>
    <n v="10.59"/>
    <m/>
    <m/>
    <m/>
    <s v="VER"/>
    <s v="VERACRUZ"/>
    <s v="91880"/>
    <s v="Al corriente"/>
    <x v="0"/>
  </r>
  <r>
    <n v="538"/>
    <s v="Hipotecaria Su Casita"/>
    <s v="FIDEICOMISO 234036"/>
    <d v="2018-05-01T00:00:00"/>
    <s v="57167"/>
    <x v="1"/>
    <n v="0"/>
    <n v="4747.1000000000004"/>
    <n v="0"/>
    <n v="0"/>
    <n v="4747.1000000000004"/>
    <n v="133.76"/>
    <n v="0"/>
    <n v="0"/>
    <n v="133.76"/>
    <n v="0"/>
    <m/>
    <n v="4613.34"/>
    <n v="0"/>
    <n v="41.89"/>
    <n v="0"/>
    <n v="0"/>
    <n v="41.89"/>
    <n v="0"/>
    <n v="0"/>
    <n v="0"/>
    <n v="3.28"/>
    <n v="0"/>
    <n v="0"/>
    <n v="0"/>
    <n v="0"/>
    <n v="-1.1000000000000001"/>
    <n v="6.21"/>
    <n v="25.04"/>
    <n v="0"/>
    <n v="0"/>
    <n v="0"/>
    <n v="0"/>
    <n v="0"/>
    <n v="0"/>
    <n v="0"/>
    <n v="108.48"/>
    <n v="0"/>
    <n v="101.78"/>
    <n v="0"/>
    <n v="317.56"/>
    <n v="0"/>
    <n v="0"/>
    <n v="30"/>
    <n v="180"/>
    <n v="54921.599999999999"/>
    <n v="15810.68"/>
    <n v="28.787727"/>
    <n v="8.3998646786969307"/>
    <n v="10.59"/>
    <m/>
    <m/>
    <m/>
    <s v="VER"/>
    <s v="VERACRUZ"/>
    <s v="91880"/>
    <s v="Al corriente"/>
    <x v="0"/>
  </r>
  <r>
    <n v="539"/>
    <s v="Hipotecaria Su Casita"/>
    <s v="FIDEICOMISO 234036"/>
    <d v="2018-05-01T00:00:00"/>
    <s v="57173"/>
    <x v="0"/>
    <n v="21"/>
    <n v="15373.13"/>
    <n v="2850.02"/>
    <n v="0"/>
    <n v="18223.150000000001"/>
    <n v="48.98"/>
    <n v="0"/>
    <n v="0"/>
    <n v="0"/>
    <n v="0"/>
    <m/>
    <n v="18223.150000000001"/>
    <n v="12187.84"/>
    <n v="135.66999999999999"/>
    <n v="0"/>
    <n v="0"/>
    <n v="0"/>
    <n v="0"/>
    <n v="0"/>
    <n v="12323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99"/>
    <n v="12323.51"/>
    <n v="150"/>
    <n v="300"/>
    <n v="72149.100000000006"/>
    <n v="19424.689999999999"/>
    <n v="26.922982999999999"/>
    <n v="25.257626127184"/>
    <n v="10.59"/>
    <m/>
    <m/>
    <m/>
    <s v="EM"/>
    <s v="CHICOLOAPAN"/>
    <s v="56370"/>
    <s v="Morosidad"/>
    <x v="0"/>
  </r>
  <r>
    <n v="540"/>
    <s v="Hipotecaria Su Casita"/>
    <s v="FIDEICOMISO 234036"/>
    <d v="2018-05-01T00:00:00"/>
    <s v="57177"/>
    <x v="1"/>
    <n v="0"/>
    <n v="21670.94"/>
    <n v="0"/>
    <n v="0"/>
    <n v="21670.94"/>
    <n v="69.069999999999993"/>
    <n v="0"/>
    <n v="0"/>
    <n v="69.069999999999993"/>
    <n v="0"/>
    <m/>
    <n v="21601.87"/>
    <n v="0"/>
    <n v="191.25"/>
    <n v="0"/>
    <n v="0"/>
    <n v="191.25"/>
    <n v="0"/>
    <n v="0"/>
    <n v="0"/>
    <n v="5.7"/>
    <n v="0"/>
    <n v="0"/>
    <n v="0"/>
    <n v="0"/>
    <n v="-2.37"/>
    <n v="13.3"/>
    <n v="39.64"/>
    <n v="0"/>
    <n v="0"/>
    <n v="0"/>
    <n v="0"/>
    <n v="0"/>
    <n v="0"/>
    <n v="0"/>
    <n v="0.17"/>
    <n v="0"/>
    <n v="0"/>
    <n v="0"/>
    <n v="316.76"/>
    <n v="0"/>
    <n v="0"/>
    <n v="150"/>
    <n v="300"/>
    <n v="69896.399999999994"/>
    <n v="27384.35"/>
    <n v="39.178483999999997"/>
    <n v="30.905554382889498"/>
    <n v="10.59"/>
    <m/>
    <m/>
    <m/>
    <s v="QR"/>
    <s v="BENITO JUAREZ"/>
    <s v="77517"/>
    <s v="Al corriente"/>
    <x v="0"/>
  </r>
  <r>
    <n v="541"/>
    <s v="Hipotecaria Su Casita"/>
    <s v="FIDEICOMISO 234036"/>
    <d v="2018-05-01T00:00:00"/>
    <s v="57183"/>
    <x v="7"/>
    <n v="4"/>
    <n v="20585.419999999998"/>
    <n v="256.81"/>
    <n v="0"/>
    <n v="20842.23"/>
    <n v="65.62"/>
    <n v="0"/>
    <n v="14.41"/>
    <n v="0"/>
    <n v="0"/>
    <m/>
    <n v="20827.82"/>
    <n v="732.35"/>
    <n v="181.67"/>
    <n v="0"/>
    <n v="183.93"/>
    <n v="0"/>
    <n v="0"/>
    <n v="0"/>
    <n v="730.09"/>
    <n v="0"/>
    <n v="0"/>
    <n v="0"/>
    <n v="0"/>
    <n v="0"/>
    <n v="-20"/>
    <n v="0"/>
    <n v="0"/>
    <n v="5.41"/>
    <n v="0"/>
    <n v="0"/>
    <n v="47.45"/>
    <n v="0"/>
    <n v="12.64"/>
    <n v="38.33"/>
    <n v="0"/>
    <n v="0"/>
    <n v="0"/>
    <n v="0"/>
    <n v="282.17"/>
    <n v="308.02"/>
    <n v="730.09"/>
    <n v="150"/>
    <n v="300"/>
    <n v="70995.899999999994"/>
    <n v="26013.45"/>
    <n v="36.640777999999997"/>
    <n v="29.336651956736201"/>
    <n v="10.59"/>
    <m/>
    <m/>
    <m/>
    <s v="EM"/>
    <s v="HUEHUETOCA"/>
    <s v="54680"/>
    <s v="Morosidad"/>
    <x v="0"/>
  </r>
  <r>
    <n v="542"/>
    <s v="Hipotecaria Su Casita"/>
    <s v="FIDEICOMISO 234036"/>
    <d v="2018-05-01T00:00:00"/>
    <s v="57184"/>
    <x v="1"/>
    <n v="0"/>
    <n v="26757.94"/>
    <n v="0"/>
    <n v="0"/>
    <n v="26757.94"/>
    <n v="192.84"/>
    <n v="0"/>
    <n v="0"/>
    <n v="192.84"/>
    <n v="0"/>
    <m/>
    <n v="26565.1"/>
    <n v="0"/>
    <n v="236.14"/>
    <n v="0"/>
    <n v="0"/>
    <n v="236.14"/>
    <n v="0"/>
    <n v="0"/>
    <n v="0"/>
    <n v="8.94"/>
    <n v="0"/>
    <n v="0"/>
    <n v="0"/>
    <n v="0"/>
    <n v="-2.33"/>
    <n v="19.05"/>
    <n v="59.03"/>
    <n v="0"/>
    <n v="0"/>
    <n v="0"/>
    <n v="0"/>
    <n v="0"/>
    <n v="0"/>
    <n v="0"/>
    <n v="11.76"/>
    <n v="0"/>
    <n v="2.6"/>
    <n v="0"/>
    <n v="525.42999999999995"/>
    <n v="0"/>
    <n v="0"/>
    <n v="90"/>
    <n v="240"/>
    <n v="90132.3"/>
    <n v="42708.65"/>
    <n v="47.384399999999999"/>
    <n v="29.473451500808402"/>
    <n v="10.59"/>
    <m/>
    <m/>
    <m/>
    <s v="EM"/>
    <s v="NICOLAS ROMERO"/>
    <s v="54414"/>
    <s v="Al corriente"/>
    <x v="0"/>
  </r>
  <r>
    <n v="543"/>
    <s v="Hipotecaria Su Casita"/>
    <s v="FIDEICOMISO 234036"/>
    <d v="2018-05-01T00:00:00"/>
    <s v="57189"/>
    <x v="0"/>
    <n v="21"/>
    <n v="13068.37"/>
    <n v="1512.58"/>
    <n v="0"/>
    <n v="14580.95"/>
    <n v="41.63"/>
    <n v="0"/>
    <n v="0"/>
    <n v="0"/>
    <n v="0"/>
    <m/>
    <n v="14580.95"/>
    <n v="5393.66"/>
    <n v="115.33"/>
    <n v="0"/>
    <n v="0"/>
    <n v="0"/>
    <n v="0"/>
    <n v="0"/>
    <n v="5508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4.21"/>
    <n v="5508.99"/>
    <n v="150"/>
    <n v="300"/>
    <n v="81673.5"/>
    <n v="16511.87"/>
    <n v="20.216925"/>
    <n v="17.852730949235301"/>
    <n v="10.59"/>
    <m/>
    <m/>
    <m/>
    <s v="BCN"/>
    <s v="ENSENADA"/>
    <s v="22800"/>
    <s v="Proceso judicial"/>
    <x v="0"/>
  </r>
  <r>
    <n v="544"/>
    <s v="Hipotecaria Su Casita"/>
    <s v="FIDEICOMISO 234036"/>
    <d v="2018-05-01T00:00:00"/>
    <s v="57191"/>
    <x v="1"/>
    <n v="0"/>
    <n v="29644.14"/>
    <n v="0"/>
    <n v="0"/>
    <n v="29644.14"/>
    <n v="94.47"/>
    <n v="0"/>
    <n v="0"/>
    <n v="94.47"/>
    <n v="0"/>
    <m/>
    <n v="29549.67"/>
    <n v="0"/>
    <n v="261.61"/>
    <n v="0"/>
    <n v="0"/>
    <n v="261.61"/>
    <n v="0"/>
    <n v="0"/>
    <n v="0"/>
    <n v="7.79"/>
    <n v="0"/>
    <n v="0"/>
    <n v="0"/>
    <n v="0"/>
    <n v="-2.31"/>
    <n v="18.190000000000001"/>
    <n v="50.58"/>
    <n v="0"/>
    <n v="0"/>
    <n v="0"/>
    <n v="0"/>
    <n v="0"/>
    <n v="0"/>
    <n v="0"/>
    <n v="230.53"/>
    <n v="0"/>
    <n v="229.31"/>
    <n v="0"/>
    <n v="660.86"/>
    <n v="0"/>
    <n v="0"/>
    <n v="150"/>
    <n v="300"/>
    <n v="70995.899999999994"/>
    <n v="37458.18"/>
    <n v="52.761046999999998"/>
    <n v="41.621657210907998"/>
    <n v="10.59"/>
    <m/>
    <m/>
    <m/>
    <s v="EM"/>
    <s v="HUEHUETOCA"/>
    <s v="54680"/>
    <s v="Al corriente"/>
    <x v="0"/>
  </r>
  <r>
    <n v="545"/>
    <s v="Hipotecaria Su Casita"/>
    <s v="FIDEICOMISO 234036"/>
    <d v="2018-05-01T00:00:00"/>
    <s v="57192"/>
    <x v="0"/>
    <n v="21"/>
    <n v="28092.13"/>
    <n v="6148.13"/>
    <n v="0"/>
    <n v="34240.26"/>
    <n v="89.54"/>
    <n v="0"/>
    <n v="0"/>
    <n v="0"/>
    <n v="0"/>
    <m/>
    <n v="34240.26"/>
    <n v="29621.58"/>
    <n v="247.91"/>
    <n v="0"/>
    <n v="0"/>
    <n v="0"/>
    <n v="0"/>
    <n v="0"/>
    <n v="29869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37.67"/>
    <n v="29869.49"/>
    <n v="150"/>
    <n v="300"/>
    <n v="81534.899999999994"/>
    <n v="35498.1"/>
    <n v="43.537306999999998"/>
    <n v="41.994605665650298"/>
    <n v="10.59"/>
    <m/>
    <m/>
    <m/>
    <s v="EM"/>
    <s v="CHICOLOAPAN"/>
    <s v="56370"/>
    <s v="Proceso judicial"/>
    <x v="0"/>
  </r>
  <r>
    <n v="546"/>
    <s v="Hipotecaria Su Casita"/>
    <s v="FIDEICOMISO 234036"/>
    <d v="2018-05-01T00:00:00"/>
    <s v="57193"/>
    <x v="0"/>
    <n v="21"/>
    <n v="19752.18"/>
    <n v="1795.6"/>
    <n v="0"/>
    <n v="21547.78"/>
    <n v="62.96"/>
    <n v="0"/>
    <n v="0"/>
    <n v="0"/>
    <n v="0"/>
    <m/>
    <n v="21547.78"/>
    <n v="6034.31"/>
    <n v="174.31"/>
    <n v="0"/>
    <n v="0"/>
    <n v="0"/>
    <n v="0"/>
    <n v="0"/>
    <n v="6208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58.56"/>
    <n v="6208.62"/>
    <n v="150"/>
    <n v="300"/>
    <n v="81257.100000000006"/>
    <n v="24959.599999999999"/>
    <n v="30.716823999999999"/>
    <n v="26.518027766900101"/>
    <n v="10.59"/>
    <m/>
    <m/>
    <m/>
    <s v="EM"/>
    <s v="CHICOLOAPAN"/>
    <s v="56370"/>
    <s v="Morosidad"/>
    <x v="0"/>
  </r>
  <r>
    <n v="547"/>
    <s v="Hipotecaria Su Casita"/>
    <s v="FIDEICOMISO 234036"/>
    <d v="2018-05-01T00:00:00"/>
    <s v="57198"/>
    <x v="0"/>
    <n v="21"/>
    <n v="21963.79"/>
    <n v="4175.0600000000004"/>
    <n v="0"/>
    <n v="26138.85"/>
    <n v="70.03"/>
    <n v="0"/>
    <n v="0"/>
    <n v="0"/>
    <n v="0"/>
    <m/>
    <n v="26138.85"/>
    <n v="18075.82"/>
    <n v="193.83"/>
    <n v="0"/>
    <n v="0"/>
    <n v="0"/>
    <n v="0"/>
    <n v="0"/>
    <n v="18269.65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45.09"/>
    <n v="18269.650000000001"/>
    <n v="150"/>
    <n v="300"/>
    <n v="101221.5"/>
    <n v="27756.23"/>
    <n v="27.421278999999998"/>
    <n v="25.8234168901594"/>
    <n v="10.59"/>
    <m/>
    <m/>
    <m/>
    <s v="BCN"/>
    <s v="TIJUANA"/>
    <s v="22245"/>
    <s v="Proceso judicial"/>
    <x v="0"/>
  </r>
  <r>
    <n v="548"/>
    <s v="Hipotecaria Su Casita"/>
    <s v="FIDEICOMISO 234036"/>
    <d v="2018-05-01T00:00:00"/>
    <s v="57199"/>
    <x v="0"/>
    <n v="21"/>
    <n v="23827.19"/>
    <n v="4935.2"/>
    <n v="0"/>
    <n v="28762.39"/>
    <n v="75.94"/>
    <n v="0"/>
    <n v="0"/>
    <n v="0"/>
    <n v="0"/>
    <m/>
    <n v="28762.39"/>
    <n v="22737.46"/>
    <n v="210.27"/>
    <n v="0"/>
    <n v="0"/>
    <n v="0"/>
    <n v="0"/>
    <n v="0"/>
    <n v="22947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11.1400000000003"/>
    <n v="22947.73"/>
    <n v="150"/>
    <n v="300"/>
    <n v="70715.7"/>
    <n v="30108.15"/>
    <n v="42.576329999999999"/>
    <n v="40.673273124675497"/>
    <n v="10.59"/>
    <m/>
    <m/>
    <m/>
    <s v="QR"/>
    <s v="BENITO JUAREZ"/>
    <s v="77505"/>
    <s v="Proceso judicial"/>
    <x v="0"/>
  </r>
  <r>
    <n v="549"/>
    <s v="Hipotecaria Su Casita"/>
    <s v="FIDEICOMISO 234036"/>
    <d v="2018-05-01T00:00:00"/>
    <s v="57200"/>
    <x v="0"/>
    <n v="21"/>
    <n v="29188.01"/>
    <n v="3866.38"/>
    <n v="0"/>
    <n v="33054.39"/>
    <n v="93.04"/>
    <n v="0"/>
    <n v="0"/>
    <n v="0"/>
    <n v="0"/>
    <m/>
    <n v="33054.39"/>
    <n v="14365.86"/>
    <n v="257.58"/>
    <n v="0"/>
    <n v="0"/>
    <n v="0"/>
    <n v="0"/>
    <n v="0"/>
    <n v="14623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59.42"/>
    <n v="14623.44"/>
    <n v="150"/>
    <n v="300"/>
    <n v="101498.4"/>
    <n v="36883.370000000003"/>
    <n v="36.338867999999998"/>
    <n v="32.566414485187202"/>
    <n v="10.59"/>
    <m/>
    <m/>
    <m/>
    <s v="BCN"/>
    <s v="TIJUANA"/>
    <s v="22245"/>
    <s v="Proceso judicial"/>
    <x v="0"/>
  </r>
  <r>
    <n v="550"/>
    <s v="Hipotecaria Su Casita"/>
    <s v="FIDEICOMISO 234036"/>
    <d v="2018-05-01T00:00:00"/>
    <s v="57207"/>
    <x v="2"/>
    <n v="0"/>
    <n v="29259.78"/>
    <n v="0"/>
    <n v="0"/>
    <n v="29259.78"/>
    <n v="93.27"/>
    <n v="0"/>
    <n v="0"/>
    <n v="0"/>
    <n v="0"/>
    <m/>
    <n v="29259.78"/>
    <n v="0"/>
    <n v="258.22000000000003"/>
    <n v="0"/>
    <n v="0"/>
    <n v="0"/>
    <n v="0"/>
    <n v="0"/>
    <n v="258.22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.27"/>
    <n v="258.22000000000003"/>
    <n v="150"/>
    <n v="300"/>
    <n v="75734.399999999994"/>
    <n v="36974.74"/>
    <n v="48.821592000000003"/>
    <n v="38.6347284976111"/>
    <n v="10.59"/>
    <m/>
    <m/>
    <m/>
    <s v="QR"/>
    <s v="BENITO JUAREZ"/>
    <s v="77517"/>
    <s v="Morosidad"/>
    <x v="0"/>
  </r>
  <r>
    <n v="551"/>
    <s v="Hipotecaria Su Casita"/>
    <s v="FIDEICOMISO 234036"/>
    <d v="2018-05-01T00:00:00"/>
    <s v="57209"/>
    <x v="0"/>
    <n v="21"/>
    <n v="21983.83"/>
    <n v="4657.62"/>
    <n v="0"/>
    <n v="26641.45"/>
    <n v="70.06"/>
    <n v="0"/>
    <n v="0"/>
    <n v="0"/>
    <n v="0"/>
    <m/>
    <n v="26641.45"/>
    <n v="21933.97"/>
    <n v="194.01"/>
    <n v="0"/>
    <n v="0"/>
    <n v="0"/>
    <n v="0"/>
    <n v="0"/>
    <n v="22127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27.68"/>
    <n v="22127.98"/>
    <n v="150"/>
    <n v="300"/>
    <n v="69896.399999999994"/>
    <n v="27779.040000000001"/>
    <n v="39.743163000000003"/>
    <n v="38.115625662598497"/>
    <n v="10.59"/>
    <m/>
    <m/>
    <m/>
    <s v="QR"/>
    <s v="BENITO JUAREZ"/>
    <s v="77517"/>
    <s v="Proceso judicial"/>
    <x v="0"/>
  </r>
  <r>
    <n v="552"/>
    <s v="Hipotecaria Su Casita"/>
    <s v="FIDEICOMISO 234036"/>
    <d v="2018-05-01T00:00:00"/>
    <s v="57210"/>
    <x v="1"/>
    <n v="0"/>
    <n v="30094.83"/>
    <n v="0"/>
    <n v="0"/>
    <n v="30094.83"/>
    <n v="95.9"/>
    <n v="0"/>
    <n v="0"/>
    <n v="95.9"/>
    <n v="0"/>
    <m/>
    <n v="29998.93"/>
    <n v="0"/>
    <n v="265.58999999999997"/>
    <n v="0"/>
    <n v="0"/>
    <n v="265.58999999999997"/>
    <n v="0"/>
    <n v="0"/>
    <n v="0"/>
    <n v="7.91"/>
    <n v="0"/>
    <n v="0"/>
    <n v="0"/>
    <n v="0"/>
    <n v="-2.7"/>
    <n v="18.47"/>
    <n v="53.02"/>
    <n v="0"/>
    <n v="0"/>
    <n v="0"/>
    <n v="0"/>
    <n v="0"/>
    <n v="0"/>
    <n v="0"/>
    <n v="0"/>
    <n v="0"/>
    <n v="0.66"/>
    <n v="0"/>
    <n v="438.19"/>
    <n v="0"/>
    <n v="0"/>
    <n v="150"/>
    <n v="300"/>
    <n v="83476.2"/>
    <n v="38027.39"/>
    <n v="45.554769"/>
    <n v="35.937105502038698"/>
    <n v="10.59"/>
    <m/>
    <m/>
    <m/>
    <s v="QR"/>
    <s v="BENITO JUAREZ"/>
    <s v="77518"/>
    <s v="Al corriente"/>
    <x v="0"/>
  </r>
  <r>
    <n v="553"/>
    <s v="Hipotecaria Su Casita"/>
    <s v="FIDEICOMISO 234036"/>
    <d v="2018-05-01T00:00:00"/>
    <s v="57212"/>
    <x v="0"/>
    <n v="21"/>
    <n v="19574.39"/>
    <n v="3918.57"/>
    <n v="0"/>
    <n v="23492.959999999999"/>
    <n v="62.38"/>
    <n v="0"/>
    <n v="0"/>
    <n v="0"/>
    <n v="0"/>
    <m/>
    <n v="23492.959999999999"/>
    <n v="17712.45"/>
    <n v="172.74"/>
    <n v="0"/>
    <n v="0"/>
    <n v="0"/>
    <n v="0"/>
    <n v="0"/>
    <n v="17885.18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80.95"/>
    <n v="17885.189999999999"/>
    <n v="150"/>
    <n v="300"/>
    <n v="75721.5"/>
    <n v="24733.75"/>
    <n v="32.664104999999999"/>
    <n v="31.025481869946901"/>
    <n v="10.59"/>
    <m/>
    <m/>
    <m/>
    <s v="QR"/>
    <s v="BENITO JUAREZ"/>
    <s v="77517"/>
    <s v="Proceso judicial"/>
    <x v="0"/>
  </r>
  <r>
    <n v="554"/>
    <s v="Hipotecaria Su Casita"/>
    <s v="FIDEICOMISO 234036"/>
    <d v="2018-05-01T00:00:00"/>
    <s v="57215"/>
    <x v="5"/>
    <n v="21"/>
    <n v="33430.5"/>
    <n v="6694.01"/>
    <n v="0"/>
    <n v="40124.51"/>
    <n v="106.56"/>
    <n v="40124.51"/>
    <n v="0"/>
    <n v="0"/>
    <n v="0"/>
    <m/>
    <n v="40124.51"/>
    <n v="30251.35"/>
    <n v="295.02"/>
    <n v="0"/>
    <n v="0"/>
    <n v="0"/>
    <n v="0"/>
    <n v="0"/>
    <n v="30546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00.57"/>
    <n v="30546.37"/>
    <n v="150"/>
    <n v="300"/>
    <n v="83337.3"/>
    <n v="42244.17"/>
    <n v="50.690590999999998"/>
    <n v="48.147120075632003"/>
    <n v="10.59"/>
    <m/>
    <m/>
    <m/>
    <s v="QR"/>
    <s v="BENITO JUAREZ"/>
    <s v="77518"/>
    <s v="Proceso judicial"/>
    <x v="0"/>
  </r>
  <r>
    <n v="555"/>
    <s v="Hipotecaria Su Casita"/>
    <s v="FIDEICOMISO 234036"/>
    <d v="2018-05-01T00:00:00"/>
    <s v="57216"/>
    <x v="1"/>
    <n v="0"/>
    <n v="21983.83"/>
    <n v="0"/>
    <n v="0"/>
    <n v="21983.83"/>
    <n v="70.06"/>
    <n v="0"/>
    <n v="0"/>
    <n v="70.06"/>
    <n v="0"/>
    <m/>
    <n v="21913.77"/>
    <n v="0"/>
    <n v="194.01"/>
    <n v="0"/>
    <n v="0"/>
    <n v="194.01"/>
    <n v="0"/>
    <n v="0"/>
    <n v="0"/>
    <n v="5.78"/>
    <n v="0"/>
    <n v="0"/>
    <n v="0"/>
    <n v="0"/>
    <n v="-2.35"/>
    <n v="13.49"/>
    <n v="40.06"/>
    <n v="0"/>
    <n v="0"/>
    <n v="0"/>
    <n v="0"/>
    <n v="0"/>
    <n v="0"/>
    <n v="0"/>
    <n v="61.3"/>
    <n v="0"/>
    <n v="58.69"/>
    <n v="0"/>
    <n v="382.35"/>
    <n v="0"/>
    <n v="0"/>
    <n v="150"/>
    <n v="300"/>
    <n v="69896.399999999994"/>
    <n v="27779.040000000001"/>
    <n v="39.743163000000003"/>
    <n v="31.351786564780902"/>
    <n v="10.59"/>
    <m/>
    <m/>
    <m/>
    <s v="QR"/>
    <s v="BENITO JUAREZ"/>
    <s v="77517"/>
    <s v="Al corriente"/>
    <x v="0"/>
  </r>
  <r>
    <n v="556"/>
    <s v="Hipotecaria Su Casita"/>
    <s v="FIDEICOMISO 234036"/>
    <d v="2018-05-01T00:00:00"/>
    <s v="57217"/>
    <x v="1"/>
    <n v="0"/>
    <n v="4427.67"/>
    <n v="0"/>
    <n v="0"/>
    <n v="4427.67"/>
    <n v="124.85"/>
    <n v="0"/>
    <n v="0"/>
    <n v="124.85"/>
    <n v="0"/>
    <m/>
    <n v="4302.82"/>
    <n v="0"/>
    <n v="39.07"/>
    <n v="0"/>
    <n v="0"/>
    <n v="39.07"/>
    <n v="0"/>
    <n v="0"/>
    <n v="0"/>
    <n v="3.06"/>
    <n v="0"/>
    <n v="0"/>
    <n v="0"/>
    <n v="0"/>
    <n v="-1.74"/>
    <n v="5.79"/>
    <n v="26.12"/>
    <n v="0"/>
    <n v="0"/>
    <n v="0"/>
    <n v="0"/>
    <n v="0"/>
    <n v="0"/>
    <n v="0"/>
    <n v="182.5"/>
    <n v="0"/>
    <n v="188.77"/>
    <n v="0"/>
    <n v="379.65"/>
    <n v="0"/>
    <n v="0"/>
    <n v="30"/>
    <n v="180"/>
    <n v="69896.399999999994"/>
    <n v="14754.16"/>
    <n v="21.108612000000001"/>
    <n v="6.1559965383213902"/>
    <n v="10.59"/>
    <m/>
    <m/>
    <m/>
    <s v="QR"/>
    <s v="BENITO JUAREZ"/>
    <s v="77517"/>
    <s v="Proceso judicial"/>
    <x v="0"/>
  </r>
  <r>
    <n v="557"/>
    <s v="Hipotecaria Su Casita"/>
    <s v="FIDEICOMISO 234036"/>
    <d v="2018-05-01T00:00:00"/>
    <s v="57219"/>
    <x v="1"/>
    <n v="1"/>
    <n v="23849.91"/>
    <n v="16.850000000000001"/>
    <n v="0"/>
    <n v="23866.76"/>
    <n v="76.02"/>
    <n v="0"/>
    <n v="16.850000000000001"/>
    <n v="76.02"/>
    <n v="0"/>
    <m/>
    <n v="23773.89"/>
    <n v="0"/>
    <n v="210.48"/>
    <n v="0"/>
    <n v="0"/>
    <n v="210.48"/>
    <n v="0"/>
    <n v="0"/>
    <n v="0"/>
    <n v="6.27"/>
    <n v="0"/>
    <n v="0"/>
    <n v="0"/>
    <n v="0"/>
    <n v="-1.39"/>
    <n v="14.64"/>
    <n v="42.59"/>
    <n v="0"/>
    <n v="0"/>
    <n v="0"/>
    <n v="0"/>
    <n v="0"/>
    <n v="0"/>
    <n v="0"/>
    <n v="68.75"/>
    <n v="0"/>
    <n v="0"/>
    <n v="0"/>
    <n v="434.21"/>
    <n v="0"/>
    <n v="0"/>
    <n v="150"/>
    <n v="300"/>
    <n v="69876"/>
    <n v="30138.240000000002"/>
    <n v="43.131031999999998"/>
    <n v="34.0229691698812"/>
    <n v="10.59"/>
    <m/>
    <m/>
    <m/>
    <s v="QR"/>
    <s v="BENITO JUAREZ"/>
    <s v="77517"/>
    <s v="Al corriente"/>
    <x v="0"/>
  </r>
  <r>
    <n v="558"/>
    <s v="Hipotecaria Su Casita"/>
    <s v="FIDEICOMISO 234036"/>
    <d v="2018-05-01T00:00:00"/>
    <s v="57224"/>
    <x v="1"/>
    <n v="0"/>
    <n v="22489.62"/>
    <n v="0"/>
    <n v="0"/>
    <n v="22489.62"/>
    <n v="71.69"/>
    <n v="0"/>
    <n v="0"/>
    <n v="71.69"/>
    <n v="0"/>
    <m/>
    <n v="22417.93"/>
    <n v="0"/>
    <n v="198.47"/>
    <n v="0"/>
    <n v="0"/>
    <n v="198.47"/>
    <n v="0"/>
    <n v="0"/>
    <n v="0"/>
    <n v="5.91"/>
    <n v="0"/>
    <n v="0"/>
    <n v="0"/>
    <n v="0"/>
    <n v="-2.86"/>
    <n v="13.8"/>
    <n v="42.73"/>
    <n v="0"/>
    <n v="0"/>
    <n v="0"/>
    <n v="0"/>
    <n v="0"/>
    <n v="0"/>
    <n v="0"/>
    <n v="6.74"/>
    <n v="0"/>
    <n v="4.5199999999999996"/>
    <n v="0"/>
    <n v="336.48"/>
    <n v="0"/>
    <n v="0"/>
    <n v="150"/>
    <n v="300"/>
    <n v="83306.7"/>
    <n v="28419.34"/>
    <n v="34.114111000000001"/>
    <n v="26.910116575903199"/>
    <n v="10.59"/>
    <m/>
    <m/>
    <m/>
    <s v="QR"/>
    <s v="BENITO JUAREZ"/>
    <s v="77518"/>
    <s v="Al corriente"/>
    <x v="0"/>
  </r>
  <r>
    <n v="559"/>
    <s v="Hipotecaria Su Casita"/>
    <s v="FIDEICOMISO 234036"/>
    <d v="2018-05-01T00:00:00"/>
    <s v="57228"/>
    <x v="0"/>
    <n v="21"/>
    <n v="41898.720000000001"/>
    <n v="12737.26"/>
    <n v="0"/>
    <n v="54635.98"/>
    <n v="301.93"/>
    <n v="0"/>
    <n v="0"/>
    <n v="0"/>
    <n v="0"/>
    <m/>
    <n v="54635.98"/>
    <n v="22790.76"/>
    <n v="369.76"/>
    <n v="0"/>
    <n v="0"/>
    <n v="0"/>
    <n v="0"/>
    <n v="0"/>
    <n v="23160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39.19"/>
    <n v="23160.52"/>
    <n v="90"/>
    <n v="240"/>
    <n v="85411.199999999997"/>
    <n v="66872.89"/>
    <n v="78.295224000000005"/>
    <n v="63.968168454504102"/>
    <n v="10.59"/>
    <m/>
    <m/>
    <m/>
    <s v="EM"/>
    <s v="ACOLMAN"/>
    <s v="55870"/>
    <s v="Morosidad"/>
    <x v="0"/>
  </r>
  <r>
    <n v="560"/>
    <s v="Hipotecaria Su Casita"/>
    <s v="FIDEICOMISO 234036"/>
    <d v="2018-05-01T00:00:00"/>
    <s v="57229"/>
    <x v="1"/>
    <n v="0"/>
    <n v="13201.86"/>
    <n v="0"/>
    <n v="0"/>
    <n v="13201.86"/>
    <n v="609.91999999999996"/>
    <n v="0"/>
    <n v="0"/>
    <n v="609.91999999999996"/>
    <n v="0"/>
    <m/>
    <n v="12591.94"/>
    <n v="0"/>
    <n v="116.51"/>
    <n v="0"/>
    <n v="0"/>
    <n v="116.51"/>
    <n v="0"/>
    <n v="0"/>
    <n v="0"/>
    <n v="15.16"/>
    <n v="0"/>
    <n v="0"/>
    <n v="0"/>
    <n v="0"/>
    <n v="-2.31"/>
    <n v="32.26"/>
    <n v="94.61"/>
    <n v="0"/>
    <n v="0"/>
    <n v="0"/>
    <n v="0"/>
    <n v="0"/>
    <n v="0"/>
    <n v="0"/>
    <n v="0"/>
    <n v="0"/>
    <n v="0"/>
    <n v="3.1536000000000002E-2"/>
    <n v="866.15"/>
    <n v="0"/>
    <n v="0"/>
    <n v="90"/>
    <n v="240"/>
    <n v="116469"/>
    <n v="72322"/>
    <n v="62.095492999999998"/>
    <n v="10.811409005923799"/>
    <n v="10.59"/>
    <m/>
    <m/>
    <m/>
    <s v="EM"/>
    <s v="ECATEPEC"/>
    <s v="55450"/>
    <s v="Al corriente"/>
    <x v="0"/>
  </r>
  <r>
    <n v="561"/>
    <s v="Hipotecaria Su Casita"/>
    <s v="FIDEICOMISO 234036"/>
    <d v="2018-05-01T00:00:00"/>
    <s v="57230"/>
    <x v="1"/>
    <n v="0"/>
    <n v="29130.16"/>
    <n v="0"/>
    <n v="0"/>
    <n v="29130.16"/>
    <n v="92.83"/>
    <n v="0"/>
    <n v="0"/>
    <n v="92.83"/>
    <n v="0"/>
    <m/>
    <n v="29037.33"/>
    <n v="0"/>
    <n v="257.07"/>
    <n v="0"/>
    <n v="0"/>
    <n v="257.07"/>
    <n v="0"/>
    <n v="0"/>
    <n v="0"/>
    <n v="7.66"/>
    <n v="0"/>
    <n v="0"/>
    <n v="0"/>
    <n v="0"/>
    <n v="-2.87"/>
    <n v="17.88"/>
    <n v="53.16"/>
    <n v="0"/>
    <n v="0"/>
    <n v="0"/>
    <n v="0"/>
    <n v="0"/>
    <n v="0"/>
    <n v="0"/>
    <n v="23.68"/>
    <n v="0"/>
    <n v="22.84"/>
    <n v="0"/>
    <n v="449.41"/>
    <n v="0"/>
    <n v="0"/>
    <n v="150"/>
    <n v="300"/>
    <n v="93202.8"/>
    <n v="36808.199999999997"/>
    <n v="39.49259"/>
    <n v="31.154997212162002"/>
    <n v="10.59"/>
    <m/>
    <m/>
    <m/>
    <s v="BCN"/>
    <s v="TIJUANA"/>
    <s v="22245"/>
    <s v="Al corriente"/>
    <x v="0"/>
  </r>
  <r>
    <n v="562"/>
    <s v="Hipotecaria Su Casita"/>
    <s v="FIDEICOMISO 234036"/>
    <d v="2018-05-01T00:00:00"/>
    <s v="57233"/>
    <x v="0"/>
    <n v="21"/>
    <n v="33136.15"/>
    <n v="3012.77"/>
    <n v="0"/>
    <n v="36148.92"/>
    <n v="105.63"/>
    <n v="0"/>
    <n v="0"/>
    <n v="0"/>
    <n v="0"/>
    <m/>
    <n v="36148.92"/>
    <n v="9976.7099999999991"/>
    <n v="292.43"/>
    <n v="0"/>
    <n v="0"/>
    <n v="0"/>
    <n v="0"/>
    <n v="0"/>
    <n v="10269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18.4"/>
    <n v="10269.14"/>
    <n v="150"/>
    <n v="300"/>
    <n v="80419.199999999997"/>
    <n v="41873.550000000003"/>
    <n v="52.069094999999997"/>
    <n v="44.950608430080599"/>
    <n v="10.59"/>
    <m/>
    <m/>
    <m/>
    <s v="VER"/>
    <s v="VERACRUZ"/>
    <s v="91880"/>
    <s v="Proceso judicial"/>
    <x v="0"/>
  </r>
  <r>
    <n v="563"/>
    <s v="Hipotecaria Su Casita"/>
    <s v="FIDEICOMISO 234036"/>
    <d v="2018-05-01T00:00:00"/>
    <s v="57235"/>
    <x v="0"/>
    <n v="21"/>
    <n v="50474.37"/>
    <n v="6014.23"/>
    <n v="0"/>
    <n v="56488.6"/>
    <n v="160.87"/>
    <n v="0"/>
    <n v="0"/>
    <n v="0"/>
    <n v="0"/>
    <m/>
    <n v="56488.6"/>
    <n v="21330.639999999999"/>
    <n v="445.44"/>
    <n v="0"/>
    <n v="0"/>
    <n v="0"/>
    <n v="0"/>
    <n v="0"/>
    <n v="21776.08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75.1"/>
    <n v="21776.080000000002"/>
    <n v="150"/>
    <n v="300"/>
    <n v="108981.6"/>
    <n v="63780.9"/>
    <n v="58.524467000000001"/>
    <n v="51.833153915611099"/>
    <n v="10.59"/>
    <m/>
    <m/>
    <m/>
    <s v="EM"/>
    <s v="CHICOLOAPAN"/>
    <s v="56370"/>
    <s v="Morosidad"/>
    <x v="0"/>
  </r>
  <r>
    <n v="564"/>
    <s v="Hipotecaria Su Casita"/>
    <s v="FIDEICOMISO 234036"/>
    <d v="2018-05-01T00:00:00"/>
    <s v="57240"/>
    <x v="0"/>
    <n v="21"/>
    <n v="26166.639999999999"/>
    <n v="4016.75"/>
    <n v="0"/>
    <n v="30183.39"/>
    <n v="83.39"/>
    <n v="0"/>
    <n v="0"/>
    <n v="0"/>
    <n v="0"/>
    <m/>
    <n v="30183.39"/>
    <n v="15784.78"/>
    <n v="230.92"/>
    <n v="0"/>
    <n v="0"/>
    <n v="0"/>
    <n v="0"/>
    <n v="0"/>
    <n v="16015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00.1400000000003"/>
    <n v="16015.7"/>
    <n v="150"/>
    <n v="300"/>
    <n v="93202.8"/>
    <n v="33064.129999999997"/>
    <n v="35.475468999999997"/>
    <n v="32.384639071401899"/>
    <n v="10.59"/>
    <m/>
    <m/>
    <m/>
    <s v="BCN"/>
    <s v="TIJUANA"/>
    <s v="22245"/>
    <s v="Morosidad"/>
    <x v="0"/>
  </r>
  <r>
    <n v="565"/>
    <s v="Hipotecaria Su Casita"/>
    <s v="FIDEICOMISO 234036"/>
    <d v="2018-05-01T00:00:00"/>
    <s v="57245"/>
    <x v="1"/>
    <n v="0"/>
    <n v="56932.42"/>
    <n v="0"/>
    <n v="0"/>
    <n v="56932.42"/>
    <n v="181.48"/>
    <n v="0"/>
    <n v="0"/>
    <n v="181.48"/>
    <n v="1059.21"/>
    <m/>
    <n v="55691.73"/>
    <n v="0"/>
    <n v="502.43"/>
    <n v="0"/>
    <n v="0"/>
    <n v="502.43"/>
    <n v="0"/>
    <n v="0"/>
    <n v="0"/>
    <n v="14.97"/>
    <n v="0"/>
    <n v="0"/>
    <n v="0"/>
    <n v="0"/>
    <n v="-3.23"/>
    <n v="34.94"/>
    <n v="94.57"/>
    <n v="0"/>
    <n v="0"/>
    <n v="0"/>
    <n v="0"/>
    <n v="0"/>
    <n v="0"/>
    <n v="0"/>
    <n v="0"/>
    <n v="0"/>
    <n v="0"/>
    <n v="0"/>
    <n v="1884.37"/>
    <n v="0"/>
    <n v="0"/>
    <n v="150"/>
    <n v="300"/>
    <n v="118911.9"/>
    <n v="71943.45"/>
    <n v="60.501472"/>
    <n v="46.834446266151602"/>
    <n v="10.59"/>
    <m/>
    <m/>
    <m/>
    <s v="BCN"/>
    <s v="MEXICALI"/>
    <s v="21376"/>
    <s v="Al corriente"/>
    <x v="0"/>
  </r>
  <r>
    <n v="566"/>
    <s v="Hipotecaria Su Casita"/>
    <s v="FIDEICOMISO 234036"/>
    <d v="2018-05-01T00:00:00"/>
    <s v="57249"/>
    <x v="0"/>
    <n v="21"/>
    <n v="14662.57"/>
    <n v="3283.85"/>
    <n v="0"/>
    <n v="17946.419999999998"/>
    <n v="46.77"/>
    <n v="0"/>
    <n v="0"/>
    <n v="0"/>
    <n v="0"/>
    <m/>
    <n v="17946.419999999998"/>
    <n v="16094.85"/>
    <n v="129.4"/>
    <n v="0"/>
    <n v="0"/>
    <n v="0"/>
    <n v="0"/>
    <n v="0"/>
    <n v="16224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30.62"/>
    <n v="16224.25"/>
    <n v="150"/>
    <n v="300"/>
    <n v="81087.600000000006"/>
    <n v="18531.71"/>
    <n v="22.853937999999999"/>
    <n v="22.132138372657501"/>
    <n v="10.59"/>
    <m/>
    <m/>
    <m/>
    <s v="EM"/>
    <s v="CHICOLOAPAN"/>
    <s v="56370"/>
    <s v="Proceso judicial"/>
    <x v="0"/>
  </r>
  <r>
    <n v="567"/>
    <s v="Hipotecaria Su Casita"/>
    <s v="FIDEICOMISO 234036"/>
    <d v="2018-05-01T00:00:00"/>
    <s v="57252"/>
    <x v="0"/>
    <n v="21"/>
    <n v="0"/>
    <n v="23402.39"/>
    <n v="0"/>
    <n v="23402.39"/>
    <n v="0"/>
    <n v="0"/>
    <n v="0"/>
    <n v="0"/>
    <n v="0"/>
    <m/>
    <n v="23402.39"/>
    <n v="6127.57"/>
    <n v="0"/>
    <n v="0"/>
    <n v="0"/>
    <n v="0"/>
    <n v="0"/>
    <n v="0"/>
    <n v="6127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02.39"/>
    <n v="6127.57"/>
    <n v="0"/>
    <n v="120"/>
    <n v="81667.199999999997"/>
    <n v="39790.99"/>
    <n v="48.723343"/>
    <n v="28.6558005968127"/>
    <n v="10.59"/>
    <m/>
    <m/>
    <m/>
    <s v="BCN"/>
    <s v="ENSENADA"/>
    <s v="22800"/>
    <s v="Proceso judicial"/>
    <x v="0"/>
  </r>
  <r>
    <n v="568"/>
    <s v="Hipotecaria Su Casita"/>
    <s v="FIDEICOMISO 234036"/>
    <d v="2018-05-01T00:00:00"/>
    <s v="57253"/>
    <x v="0"/>
    <n v="21"/>
    <n v="37732.550000000003"/>
    <n v="7662.63"/>
    <n v="0"/>
    <n v="45395.18"/>
    <n v="120.29"/>
    <n v="0"/>
    <n v="0"/>
    <n v="0"/>
    <n v="0"/>
    <m/>
    <n v="45395.18"/>
    <n v="34945.68"/>
    <n v="332.99"/>
    <n v="0"/>
    <n v="0"/>
    <n v="0"/>
    <n v="0"/>
    <n v="0"/>
    <n v="35278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82.92"/>
    <n v="35278.67"/>
    <n v="150"/>
    <n v="300"/>
    <n v="81667.199999999997"/>
    <n v="47682.22"/>
    <n v="58.386011000000003"/>
    <n v="55.585572123675902"/>
    <n v="10.59"/>
    <m/>
    <m/>
    <m/>
    <s v="BCN"/>
    <s v="ENSENADA"/>
    <s v="22800"/>
    <s v="Morosidad"/>
    <x v="0"/>
  </r>
  <r>
    <n v="569"/>
    <s v="Hipotecaria Su Casita"/>
    <s v="FIDEICOMISO 234036"/>
    <d v="2018-05-01T00:00:00"/>
    <s v="57254"/>
    <x v="2"/>
    <n v="0"/>
    <n v="29625.65"/>
    <n v="0"/>
    <n v="0"/>
    <n v="29625.65"/>
    <n v="94.43"/>
    <n v="0"/>
    <n v="0"/>
    <n v="0"/>
    <n v="0"/>
    <m/>
    <n v="29625.65"/>
    <n v="0"/>
    <n v="261.45"/>
    <n v="0"/>
    <n v="0"/>
    <n v="0"/>
    <n v="0"/>
    <n v="0"/>
    <n v="261.45"/>
    <n v="0"/>
    <n v="0"/>
    <n v="0"/>
    <n v="0"/>
    <n v="0"/>
    <n v="-10.44"/>
    <n v="0"/>
    <n v="26"/>
    <n v="0"/>
    <n v="0"/>
    <n v="0"/>
    <n v="0"/>
    <n v="0"/>
    <n v="0"/>
    <n v="0"/>
    <n v="0"/>
    <n v="0"/>
    <n v="15.56"/>
    <n v="0"/>
    <n v="15.56"/>
    <n v="94.43"/>
    <n v="261.45"/>
    <n v="150"/>
    <n v="300"/>
    <n v="90124.800000000003"/>
    <n v="37436.620000000003"/>
    <n v="41.538643999999998"/>
    <n v="32.871806499053598"/>
    <n v="10.59"/>
    <m/>
    <m/>
    <m/>
    <s v="EM"/>
    <s v="NICOLAS ROMERO"/>
    <s v="54414"/>
    <s v="Morosidad"/>
    <x v="0"/>
  </r>
  <r>
    <n v="570"/>
    <s v="Hipotecaria Su Casita"/>
    <s v="FIDEICOMISO 234036"/>
    <d v="2018-05-01T00:00:00"/>
    <s v="57255"/>
    <x v="0"/>
    <n v="21"/>
    <n v="15820.81"/>
    <n v="3361.13"/>
    <n v="0"/>
    <n v="19181.939999999999"/>
    <n v="50.42"/>
    <n v="0"/>
    <n v="0"/>
    <n v="0"/>
    <n v="0"/>
    <m/>
    <n v="19181.939999999999"/>
    <n v="15791.25"/>
    <n v="139.62"/>
    <n v="0"/>
    <n v="0"/>
    <n v="0"/>
    <n v="0"/>
    <n v="0"/>
    <n v="15930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11.55"/>
    <n v="15930.87"/>
    <n v="150"/>
    <n v="300"/>
    <n v="58808.4"/>
    <n v="19991.39"/>
    <n v="33.994106000000002"/>
    <n v="32.617686996533998"/>
    <n v="10.59"/>
    <m/>
    <m/>
    <m/>
    <s v="EM"/>
    <s v="CHICOLOAPAN"/>
    <s v="56370"/>
    <s v="Proceso judicial"/>
    <x v="0"/>
  </r>
  <r>
    <n v="571"/>
    <s v="Hipotecaria Su Casita"/>
    <s v="FIDEICOMISO 234036"/>
    <d v="2018-05-01T00:00:00"/>
    <s v="57256"/>
    <x v="1"/>
    <n v="0"/>
    <n v="23746.959999999999"/>
    <n v="0"/>
    <n v="0"/>
    <n v="23746.959999999999"/>
    <n v="75.7"/>
    <n v="0"/>
    <n v="0"/>
    <n v="75.7"/>
    <n v="0"/>
    <m/>
    <n v="23671.26"/>
    <n v="0"/>
    <n v="209.57"/>
    <n v="0"/>
    <n v="0"/>
    <n v="209.57"/>
    <n v="0"/>
    <n v="0"/>
    <n v="0"/>
    <n v="6.24"/>
    <n v="0"/>
    <n v="0"/>
    <n v="0"/>
    <n v="0"/>
    <n v="-2.74"/>
    <n v="14.58"/>
    <n v="44.44"/>
    <n v="0"/>
    <n v="0"/>
    <n v="0"/>
    <n v="0"/>
    <n v="0"/>
    <n v="0"/>
    <n v="0"/>
    <n v="0.15"/>
    <n v="0"/>
    <n v="0.21"/>
    <n v="0"/>
    <n v="347.94"/>
    <n v="0"/>
    <n v="0"/>
    <n v="150"/>
    <n v="300"/>
    <n v="83337.3"/>
    <n v="30008.68"/>
    <n v="36.008702"/>
    <n v="28.4041599731984"/>
    <n v="10.59"/>
    <m/>
    <m/>
    <m/>
    <s v="QR"/>
    <s v="BENITO JUAREZ"/>
    <s v="77518"/>
    <s v="Al corriente"/>
    <x v="0"/>
  </r>
  <r>
    <n v="572"/>
    <s v="Hipotecaria Su Casita"/>
    <s v="FIDEICOMISO 234036"/>
    <d v="2018-05-01T00:00:00"/>
    <s v="57267"/>
    <x v="1"/>
    <n v="0"/>
    <n v="25546.82"/>
    <n v="0"/>
    <n v="0"/>
    <n v="25546.82"/>
    <n v="184.11"/>
    <n v="0"/>
    <n v="0"/>
    <n v="184.11"/>
    <n v="0"/>
    <m/>
    <n v="25362.71"/>
    <n v="0"/>
    <n v="225.45"/>
    <n v="0"/>
    <n v="0"/>
    <n v="225.45"/>
    <n v="0"/>
    <n v="0"/>
    <n v="0"/>
    <n v="8.5500000000000007"/>
    <n v="0"/>
    <n v="0"/>
    <n v="0"/>
    <n v="0"/>
    <n v="-0.39"/>
    <n v="18.190000000000001"/>
    <n v="54.65"/>
    <n v="0"/>
    <n v="0"/>
    <n v="0"/>
    <n v="0"/>
    <n v="0"/>
    <n v="0"/>
    <n v="0"/>
    <n v="108.35"/>
    <n v="0"/>
    <n v="117.56"/>
    <n v="0"/>
    <n v="598.91"/>
    <n v="0"/>
    <n v="0"/>
    <n v="90"/>
    <n v="240"/>
    <n v="74568.899999999994"/>
    <n v="40775.26"/>
    <n v="54.681322000000002"/>
    <n v="34.012450498234003"/>
    <n v="10.59"/>
    <m/>
    <m/>
    <m/>
    <s v="TAM"/>
    <s v="ALTAMIRA"/>
    <s v="89603"/>
    <s v="Al corriente"/>
    <x v="0"/>
  </r>
  <r>
    <n v="573"/>
    <s v="Hipotecaria Su Casita"/>
    <s v="FIDEICOMISO 234036"/>
    <d v="2018-05-01T00:00:00"/>
    <s v="57269"/>
    <x v="0"/>
    <n v="21"/>
    <n v="22235.279999999999"/>
    <n v="4482.4399999999996"/>
    <n v="0"/>
    <n v="26717.72"/>
    <n v="70.849999999999994"/>
    <n v="0"/>
    <n v="0"/>
    <n v="0"/>
    <n v="0"/>
    <m/>
    <n v="26717.72"/>
    <n v="20355.990000000002"/>
    <n v="196.23"/>
    <n v="0"/>
    <n v="0"/>
    <n v="0"/>
    <n v="0"/>
    <n v="0"/>
    <n v="20552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53.29"/>
    <n v="20552.22"/>
    <n v="150"/>
    <n v="300"/>
    <n v="82039.199999999997"/>
    <n v="28095.86"/>
    <n v="34.246872000000003"/>
    <n v="32.567016527411504"/>
    <n v="10.59"/>
    <m/>
    <m/>
    <m/>
    <s v="BCN"/>
    <s v="ENSENADA"/>
    <s v="22800"/>
    <s v="Proceso judicial"/>
    <x v="0"/>
  </r>
  <r>
    <n v="574"/>
    <s v="Hipotecaria Su Casita"/>
    <s v="FIDEICOMISO 234036"/>
    <d v="2018-05-01T00:00:00"/>
    <s v="57274"/>
    <x v="1"/>
    <n v="0"/>
    <n v="24054.71"/>
    <n v="0"/>
    <n v="0"/>
    <n v="24054.71"/>
    <n v="171.74"/>
    <n v="0"/>
    <n v="0"/>
    <n v="171.74"/>
    <n v="0"/>
    <m/>
    <n v="23882.97"/>
    <n v="0"/>
    <n v="212.28"/>
    <n v="0"/>
    <n v="0"/>
    <n v="212.28"/>
    <n v="0"/>
    <n v="0"/>
    <n v="0"/>
    <n v="8.41"/>
    <n v="0"/>
    <n v="0"/>
    <n v="0"/>
    <n v="0"/>
    <n v="-1.96"/>
    <n v="19.62"/>
    <n v="53.58"/>
    <n v="0"/>
    <n v="0"/>
    <n v="0"/>
    <n v="0"/>
    <n v="0"/>
    <n v="0"/>
    <n v="0"/>
    <n v="0.13"/>
    <n v="0"/>
    <n v="0.05"/>
    <n v="0"/>
    <n v="463.8"/>
    <n v="0"/>
    <n v="0"/>
    <n v="150"/>
    <n v="300"/>
    <n v="69876"/>
    <n v="40397.22"/>
    <n v="57.812725"/>
    <n v="34.179074124240501"/>
    <n v="10.59"/>
    <m/>
    <m/>
    <m/>
    <s v="QR"/>
    <s v="BENITO JUAREZ"/>
    <s v="77517"/>
    <s v="Al corriente"/>
    <x v="0"/>
  </r>
  <r>
    <n v="575"/>
    <s v="Hipotecaria Su Casita"/>
    <s v="FIDEICOMISO 234036"/>
    <d v="2018-05-01T00:00:00"/>
    <s v="57275"/>
    <x v="0"/>
    <n v="21"/>
    <n v="26961.34"/>
    <n v="4863.84"/>
    <n v="0"/>
    <n v="31825.18"/>
    <n v="85.92"/>
    <n v="0"/>
    <n v="0"/>
    <n v="0"/>
    <n v="0"/>
    <m/>
    <n v="31825.18"/>
    <n v="20430.740000000002"/>
    <n v="237.93"/>
    <n v="0"/>
    <n v="0"/>
    <n v="0"/>
    <n v="0"/>
    <n v="0"/>
    <n v="20668.66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49.76"/>
    <n v="20668.669999999998"/>
    <n v="150"/>
    <n v="300"/>
    <n v="83445.3"/>
    <n v="34067.79"/>
    <n v="40.826493999999997"/>
    <n v="38.1389729218984"/>
    <n v="10.59"/>
    <m/>
    <m/>
    <m/>
    <s v="QR"/>
    <s v="BENITO JUAREZ"/>
    <s v="77518"/>
    <s v="Proceso judicial"/>
    <x v="0"/>
  </r>
  <r>
    <n v="576"/>
    <s v="Hipotecaria Su Casita"/>
    <s v="FIDEICOMISO 234036"/>
    <d v="2018-05-01T00:00:00"/>
    <s v="57276"/>
    <x v="0"/>
    <n v="21"/>
    <n v="46097.71"/>
    <n v="8759.06"/>
    <n v="0"/>
    <n v="54856.77"/>
    <n v="146.91999999999999"/>
    <n v="0"/>
    <n v="0"/>
    <n v="0"/>
    <n v="0"/>
    <m/>
    <n v="54856.77"/>
    <n v="38247.83"/>
    <n v="406.81"/>
    <n v="0"/>
    <n v="0"/>
    <n v="0"/>
    <n v="0"/>
    <n v="0"/>
    <n v="38654.63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05.98"/>
    <n v="38654.639999999999"/>
    <n v="150"/>
    <n v="300"/>
    <n v="92368.2"/>
    <n v="58249.89"/>
    <n v="63.062710000000003"/>
    <n v="59.389237954727498"/>
    <n v="10.59"/>
    <m/>
    <m/>
    <m/>
    <s v="EM"/>
    <s v="ECATEPEC"/>
    <s v="55882"/>
    <s v="Morosidad"/>
    <x v="0"/>
  </r>
  <r>
    <n v="577"/>
    <s v="Hipotecaria Su Casita"/>
    <s v="FIDEICOMISO 234036"/>
    <d v="2018-05-01T00:00:00"/>
    <s v="57281"/>
    <x v="0"/>
    <n v="21"/>
    <n v="28867.53"/>
    <n v="6919.96"/>
    <n v="0"/>
    <n v="35787.49"/>
    <n v="92.02"/>
    <n v="0"/>
    <n v="0"/>
    <n v="0"/>
    <n v="0"/>
    <m/>
    <n v="35787.49"/>
    <n v="36080.730000000003"/>
    <n v="254.76"/>
    <n v="0"/>
    <n v="0"/>
    <n v="0"/>
    <n v="0"/>
    <n v="0"/>
    <n v="36335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11.98"/>
    <n v="36335.49"/>
    <n v="150"/>
    <n v="300"/>
    <n v="83064.899999999994"/>
    <n v="36479.22"/>
    <n v="43.916528"/>
    <n v="43.083769516856997"/>
    <n v="10.59"/>
    <m/>
    <m/>
    <m/>
    <s v="QR"/>
    <s v="BENITO JUAREZ"/>
    <s v="77539"/>
    <s v="Proceso judicial"/>
    <x v="0"/>
  </r>
  <r>
    <n v="578"/>
    <s v="Hipotecaria Su Casita"/>
    <s v="FIDEICOMISO 234036"/>
    <d v="2018-05-01T00:00:00"/>
    <s v="57287"/>
    <x v="0"/>
    <n v="21"/>
    <n v="25676.79"/>
    <n v="5377.68"/>
    <n v="0"/>
    <n v="31054.47"/>
    <n v="80.87"/>
    <n v="0"/>
    <n v="0"/>
    <n v="0"/>
    <n v="0"/>
    <m/>
    <n v="31054.47"/>
    <n v="25416.59"/>
    <n v="226.6"/>
    <n v="0"/>
    <n v="0"/>
    <n v="0"/>
    <n v="0"/>
    <n v="0"/>
    <n v="25643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58.55"/>
    <n v="25643.19"/>
    <n v="151"/>
    <n v="300"/>
    <n v="101180.4"/>
    <n v="32344.27"/>
    <n v="31.966932"/>
    <n v="30.692179195450699"/>
    <n v="10.59"/>
    <m/>
    <m/>
    <m/>
    <s v="BCN"/>
    <s v="TIJUANA"/>
    <s v="22245"/>
    <s v="Proceso judicial"/>
    <x v="0"/>
  </r>
  <r>
    <n v="579"/>
    <s v="Hipotecaria Su Casita"/>
    <s v="FIDEICOMISO 234036"/>
    <d v="2018-05-01T00:00:00"/>
    <s v="57291"/>
    <x v="1"/>
    <n v="0"/>
    <n v="28937.27"/>
    <n v="0"/>
    <n v="0"/>
    <n v="28937.27"/>
    <n v="283.36"/>
    <n v="0"/>
    <n v="0"/>
    <n v="283.36"/>
    <n v="0"/>
    <m/>
    <n v="28653.91"/>
    <n v="0"/>
    <n v="255.37"/>
    <n v="0"/>
    <n v="0"/>
    <n v="255.37"/>
    <n v="0"/>
    <n v="0"/>
    <n v="0"/>
    <n v="11.79"/>
    <n v="0"/>
    <n v="0"/>
    <n v="0"/>
    <n v="0"/>
    <n v="-0.61"/>
    <n v="27.53"/>
    <n v="73.94"/>
    <n v="0"/>
    <n v="0"/>
    <n v="0"/>
    <n v="0"/>
    <n v="0"/>
    <n v="0"/>
    <n v="0"/>
    <n v="4.95"/>
    <n v="0"/>
    <n v="0.71"/>
    <n v="0"/>
    <n v="656.33"/>
    <n v="0"/>
    <n v="0"/>
    <n v="151"/>
    <n v="300"/>
    <n v="89845.5"/>
    <n v="56671.59"/>
    <n v="63.076715"/>
    <n v="31.892426429285798"/>
    <n v="10.59"/>
    <m/>
    <m/>
    <m/>
    <s v="EM"/>
    <s v="CUAUTITLAN IZCALLI"/>
    <s v="54744"/>
    <s v="Al corriente"/>
    <x v="0"/>
  </r>
  <r>
    <n v="580"/>
    <s v="Hipotecaria Su Casita"/>
    <s v="FIDEICOMISO 234036"/>
    <d v="2018-05-01T00:00:00"/>
    <s v="57299"/>
    <x v="1"/>
    <n v="0"/>
    <n v="49112.14"/>
    <n v="0"/>
    <n v="0"/>
    <n v="49112.14"/>
    <n v="348.38"/>
    <n v="0"/>
    <n v="0"/>
    <n v="348.38"/>
    <n v="0"/>
    <m/>
    <n v="48763.76"/>
    <n v="0"/>
    <n v="433.41"/>
    <n v="0"/>
    <n v="0"/>
    <n v="433.41"/>
    <n v="0"/>
    <n v="0"/>
    <n v="0"/>
    <n v="16.32"/>
    <n v="0"/>
    <n v="0"/>
    <n v="0"/>
    <n v="0"/>
    <n v="0.76"/>
    <n v="34.72"/>
    <n v="100.7"/>
    <n v="0"/>
    <n v="0"/>
    <n v="0"/>
    <n v="0"/>
    <n v="0"/>
    <n v="0"/>
    <n v="0"/>
    <n v="0"/>
    <n v="0"/>
    <n v="0.36"/>
    <n v="2.3237000000000001E-2"/>
    <n v="934.29"/>
    <n v="0"/>
    <n v="0"/>
    <n v="91"/>
    <n v="240"/>
    <n v="117765.6"/>
    <n v="77833.649999999994"/>
    <n v="66.092008000000007"/>
    <n v="41.407473708737598"/>
    <n v="10.59"/>
    <m/>
    <m/>
    <m/>
    <s v="EM"/>
    <s v="CUAUTITLAN IZCALLI"/>
    <s v="54744"/>
    <s v="Al corriente"/>
    <x v="0"/>
  </r>
  <r>
    <n v="581"/>
    <s v="Hipotecaria Su Casita"/>
    <s v="FIDEICOMISO 234036"/>
    <d v="2018-05-01T00:00:00"/>
    <s v="57300"/>
    <x v="0"/>
    <n v="21"/>
    <n v="37574.879999999997"/>
    <n v="7056.57"/>
    <n v="0"/>
    <n v="44631.45"/>
    <n v="118.36"/>
    <n v="0"/>
    <n v="0"/>
    <n v="0"/>
    <n v="0"/>
    <m/>
    <n v="44631.45"/>
    <n v="31190.03"/>
    <n v="331.6"/>
    <n v="0"/>
    <n v="0"/>
    <n v="0"/>
    <n v="0"/>
    <n v="0"/>
    <n v="31521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74.93"/>
    <n v="31521.63"/>
    <n v="151"/>
    <n v="300"/>
    <n v="83183.100000000006"/>
    <n v="47333.1"/>
    <n v="56.902303000000003"/>
    <n v="53.654467829686801"/>
    <n v="10.59"/>
    <m/>
    <m/>
    <m/>
    <s v="QR"/>
    <s v="BENITO JUAREZ"/>
    <s v="77518"/>
    <s v="Morosidad"/>
    <x v="0"/>
  </r>
  <r>
    <n v="582"/>
    <s v="Hipotecaria Su Casita"/>
    <s v="FIDEICOMISO 234036"/>
    <d v="2018-05-01T00:00:00"/>
    <s v="57303"/>
    <x v="0"/>
    <n v="21"/>
    <n v="33680.14"/>
    <n v="5639.82"/>
    <n v="0"/>
    <n v="39319.96"/>
    <n v="149.69999999999999"/>
    <n v="0"/>
    <n v="0"/>
    <n v="0"/>
    <n v="0"/>
    <m/>
    <n v="39319.96"/>
    <n v="14851.39"/>
    <n v="297.23"/>
    <n v="0"/>
    <n v="0"/>
    <n v="0"/>
    <n v="0"/>
    <n v="0"/>
    <n v="15148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89.52"/>
    <n v="15148.62"/>
    <n v="151"/>
    <n v="300"/>
    <n v="83266.2"/>
    <n v="47014.44"/>
    <n v="56.462814000000002"/>
    <n v="47.221993667635701"/>
    <n v="10.59"/>
    <m/>
    <m/>
    <m/>
    <s v="QR"/>
    <s v="BENITO JUAREZ"/>
    <s v="77518"/>
    <s v="Proceso judicial"/>
    <x v="0"/>
  </r>
  <r>
    <n v="583"/>
    <s v="Hipotecaria Su Casita"/>
    <s v="FIDEICOMISO 234036"/>
    <d v="2018-05-01T00:00:00"/>
    <s v="57304"/>
    <x v="0"/>
    <n v="21"/>
    <n v="17248.82"/>
    <n v="3875.93"/>
    <n v="0"/>
    <n v="21124.75"/>
    <n v="54.34"/>
    <n v="0"/>
    <n v="0"/>
    <n v="0"/>
    <n v="0"/>
    <m/>
    <n v="21124.75"/>
    <n v="19465.349999999999"/>
    <n v="152.22"/>
    <n v="0"/>
    <n v="0"/>
    <n v="0"/>
    <n v="0"/>
    <n v="0"/>
    <n v="19617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30.27"/>
    <n v="19617.57"/>
    <n v="151"/>
    <n v="300"/>
    <n v="54735.6"/>
    <n v="21728.720000000001"/>
    <n v="39.697600999999999"/>
    <n v="38.594169225096998"/>
    <n v="10.59"/>
    <m/>
    <m/>
    <m/>
    <s v="VER"/>
    <s v="VERACRUZ"/>
    <s v="91880"/>
    <s v="Proceso judicial"/>
    <x v="0"/>
  </r>
  <r>
    <n v="584"/>
    <s v="Hipotecaria Su Casita"/>
    <s v="FIDEICOMISO 234036"/>
    <d v="2018-05-01T00:00:00"/>
    <s v="57307"/>
    <x v="0"/>
    <n v="21"/>
    <n v="0"/>
    <n v="23233.62"/>
    <n v="0"/>
    <n v="23233.62"/>
    <n v="0"/>
    <n v="0"/>
    <n v="0"/>
    <n v="0"/>
    <n v="0"/>
    <m/>
    <n v="23233.62"/>
    <n v="6431.67"/>
    <n v="0"/>
    <n v="0"/>
    <n v="0"/>
    <n v="0"/>
    <n v="0"/>
    <n v="0"/>
    <n v="6431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233.62"/>
    <n v="6431.67"/>
    <n v="0"/>
    <n v="120"/>
    <n v="86306.4"/>
    <n v="38426.1"/>
    <n v="44.522886"/>
    <n v="26.919927201233499"/>
    <n v="10.59"/>
    <m/>
    <m/>
    <m/>
    <s v="EM"/>
    <s v="ACOLMAN"/>
    <s v="55870"/>
    <s v="Morosidad"/>
    <x v="0"/>
  </r>
  <r>
    <n v="585"/>
    <s v="Hipotecaria Su Casita"/>
    <s v="FIDEICOMISO 234036"/>
    <d v="2018-05-01T00:00:00"/>
    <s v="57309"/>
    <x v="0"/>
    <n v="21"/>
    <n v="21311.86"/>
    <n v="4607.7"/>
    <n v="0"/>
    <n v="25919.56"/>
    <n v="67.099999999999994"/>
    <n v="0"/>
    <n v="0"/>
    <n v="0"/>
    <n v="0"/>
    <m/>
    <n v="25919.56"/>
    <n v="22441.39"/>
    <n v="188.08"/>
    <n v="0"/>
    <n v="0"/>
    <n v="0"/>
    <n v="0"/>
    <n v="0"/>
    <n v="22629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74.8"/>
    <n v="22629.47"/>
    <n v="151"/>
    <n v="300"/>
    <n v="54735.6"/>
    <n v="26844.09"/>
    <n v="49.043199999999999"/>
    <n v="47.354116492382502"/>
    <n v="10.59"/>
    <m/>
    <m/>
    <m/>
    <s v="VER"/>
    <s v="VERACRUZ"/>
    <s v="91880"/>
    <s v="Morosidad"/>
    <x v="0"/>
  </r>
  <r>
    <n v="586"/>
    <s v="Hipotecaria Su Casita"/>
    <s v="FIDEICOMISO 234036"/>
    <d v="2018-05-01T00:00:00"/>
    <s v="57311"/>
    <x v="0"/>
    <n v="21"/>
    <n v="15279.86"/>
    <n v="5503.5"/>
    <n v="0"/>
    <n v="20783.36"/>
    <n v="97.91"/>
    <n v="0"/>
    <n v="0"/>
    <n v="0"/>
    <n v="0"/>
    <m/>
    <n v="20783.36"/>
    <n v="12651"/>
    <n v="134.84"/>
    <n v="0"/>
    <n v="0"/>
    <n v="0"/>
    <n v="0"/>
    <n v="0"/>
    <n v="12785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01.41"/>
    <n v="12785.84"/>
    <n v="151"/>
    <n v="300"/>
    <n v="54735.6"/>
    <n v="24484.34"/>
    <n v="44.732021000000003"/>
    <n v="37.970461771506201"/>
    <n v="10.59"/>
    <m/>
    <m/>
    <m/>
    <s v="VER"/>
    <s v="VERACRUZ"/>
    <s v="91880"/>
    <s v="Proceso judicial"/>
    <x v="0"/>
  </r>
  <r>
    <n v="587"/>
    <s v="Hipotecaria Su Casita"/>
    <s v="FIDEICOMISO 234036"/>
    <d v="2018-05-01T00:00:00"/>
    <s v="57312"/>
    <x v="0"/>
    <n v="21"/>
    <n v="21936.07"/>
    <n v="3777.49"/>
    <n v="0"/>
    <n v="25713.56"/>
    <n v="69.069999999999993"/>
    <n v="0"/>
    <n v="0"/>
    <n v="0"/>
    <n v="0"/>
    <m/>
    <n v="25713.56"/>
    <n v="15779.92"/>
    <n v="193.59"/>
    <n v="0"/>
    <n v="0"/>
    <n v="0"/>
    <n v="0"/>
    <n v="0"/>
    <n v="15973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46.56"/>
    <n v="15973.51"/>
    <n v="151"/>
    <n v="300"/>
    <n v="54735.6"/>
    <n v="27630.85"/>
    <n v="50.480583000000003"/>
    <n v="46.9777621682098"/>
    <n v="10.59"/>
    <m/>
    <m/>
    <m/>
    <s v="VER"/>
    <s v="VERACRUZ"/>
    <s v="91880"/>
    <s v="Morosidad"/>
    <x v="0"/>
  </r>
  <r>
    <n v="588"/>
    <s v="Hipotecaria Su Casita"/>
    <s v="FIDEICOMISO 234036"/>
    <d v="2018-05-01T00:00:00"/>
    <s v="57313"/>
    <x v="0"/>
    <n v="21"/>
    <n v="37634.01"/>
    <n v="7178.71"/>
    <n v="0"/>
    <n v="44812.72"/>
    <n v="118.55"/>
    <n v="0"/>
    <n v="0"/>
    <n v="0"/>
    <n v="0"/>
    <m/>
    <n v="44812.72"/>
    <n v="31698.41"/>
    <n v="332.12"/>
    <n v="0"/>
    <n v="0"/>
    <n v="0"/>
    <n v="0"/>
    <n v="0"/>
    <n v="32030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97.26"/>
    <n v="32030.53"/>
    <n v="151"/>
    <n v="300"/>
    <n v="83266.2"/>
    <n v="47407.74"/>
    <n v="56.935155000000002"/>
    <n v="53.818620317517798"/>
    <n v="10.59"/>
    <m/>
    <m/>
    <m/>
    <s v="QR"/>
    <s v="BENITO JUAREZ"/>
    <s v="77518"/>
    <s v="Proceso judicial"/>
    <x v="0"/>
  </r>
  <r>
    <n v="589"/>
    <s v="Hipotecaria Su Casita"/>
    <s v="FIDEICOMISO 234036"/>
    <d v="2018-05-01T00:00:00"/>
    <s v="57314"/>
    <x v="1"/>
    <n v="0"/>
    <n v="6095.31"/>
    <n v="0"/>
    <n v="0"/>
    <n v="6095.31"/>
    <n v="250.12"/>
    <n v="0"/>
    <n v="0"/>
    <n v="250.12"/>
    <n v="899"/>
    <m/>
    <n v="4946.1899999999996"/>
    <n v="0"/>
    <n v="53.79"/>
    <n v="0"/>
    <n v="0"/>
    <n v="53.79"/>
    <n v="0"/>
    <n v="0"/>
    <n v="0"/>
    <n v="6.65"/>
    <n v="0"/>
    <n v="0"/>
    <n v="0"/>
    <n v="0"/>
    <n v="-1.4"/>
    <n v="15.53"/>
    <n v="46.05"/>
    <n v="0"/>
    <n v="0"/>
    <n v="0"/>
    <n v="0"/>
    <n v="0"/>
    <n v="0"/>
    <n v="0"/>
    <n v="0"/>
    <n v="0"/>
    <n v="0"/>
    <n v="0"/>
    <n v="1269.74"/>
    <n v="0"/>
    <n v="0"/>
    <n v="151"/>
    <n v="300"/>
    <n v="80170.2"/>
    <n v="31970.11"/>
    <n v="39.877797000000001"/>
    <n v="6.1696115760449404"/>
    <n v="10.59"/>
    <m/>
    <m/>
    <m/>
    <s v="QR"/>
    <s v="BENITO JUAREZ"/>
    <s v="77500"/>
    <s v="Al corriente"/>
    <x v="0"/>
  </r>
  <r>
    <n v="590"/>
    <s v="Hipotecaria Su Casita"/>
    <s v="FIDEICOMISO 234036"/>
    <d v="2018-05-01T00:00:00"/>
    <s v="57315"/>
    <x v="0"/>
    <n v="21"/>
    <n v="9869.9699999999993"/>
    <n v="1839.84"/>
    <n v="0"/>
    <n v="11709.81"/>
    <n v="31.11"/>
    <n v="0"/>
    <n v="0"/>
    <n v="0"/>
    <n v="0"/>
    <m/>
    <n v="11709.81"/>
    <n v="8089.8"/>
    <n v="87.1"/>
    <n v="0"/>
    <n v="0"/>
    <n v="0"/>
    <n v="0"/>
    <n v="0"/>
    <n v="8176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0.95"/>
    <n v="8176.9"/>
    <n v="151"/>
    <n v="300"/>
    <n v="54712.2"/>
    <n v="12434.57"/>
    <n v="22.727235"/>
    <n v="21.402557842800402"/>
    <n v="10.59"/>
    <m/>
    <m/>
    <m/>
    <s v="VER"/>
    <s v="VERACRUZ"/>
    <s v="91880"/>
    <s v="Morosidad"/>
    <x v="0"/>
  </r>
  <r>
    <n v="591"/>
    <s v="Hipotecaria Su Casita"/>
    <s v="FIDEICOMISO 234036"/>
    <d v="2018-05-01T00:00:00"/>
    <s v="57316"/>
    <x v="1"/>
    <n v="1"/>
    <n v="13185.6"/>
    <n v="41.18"/>
    <n v="0"/>
    <n v="13226.78"/>
    <n v="41.55"/>
    <n v="0"/>
    <n v="41.18"/>
    <n v="41.55"/>
    <n v="0"/>
    <m/>
    <n v="13144.05"/>
    <n v="116.73"/>
    <n v="116.36"/>
    <n v="0"/>
    <n v="116.73"/>
    <n v="116.36"/>
    <n v="0"/>
    <n v="0"/>
    <n v="0"/>
    <n v="3.46"/>
    <n v="0"/>
    <n v="0"/>
    <n v="0"/>
    <n v="0"/>
    <n v="0.62"/>
    <n v="8.07"/>
    <n v="25.89"/>
    <n v="3.46"/>
    <n v="0"/>
    <n v="0"/>
    <n v="0"/>
    <n v="0"/>
    <n v="8.07"/>
    <n v="18.46"/>
    <n v="5.04"/>
    <n v="0"/>
    <n v="0"/>
    <n v="0"/>
    <n v="388.89"/>
    <n v="0"/>
    <n v="0"/>
    <n v="151"/>
    <n v="300"/>
    <n v="54987.6"/>
    <n v="16610.93"/>
    <n v="30.208501999999999"/>
    <n v="23.903662270149798"/>
    <n v="10.59"/>
    <m/>
    <m/>
    <m/>
    <s v="VER"/>
    <s v="VERACRUZ"/>
    <s v="91880"/>
    <s v="Al corriente"/>
    <x v="0"/>
  </r>
  <r>
    <n v="592"/>
    <s v="Hipotecaria Su Casita"/>
    <s v="FIDEICOMISO 234036"/>
    <d v="2018-05-01T00:00:00"/>
    <s v="57317"/>
    <x v="0"/>
    <n v="21"/>
    <n v="17922.22"/>
    <n v="5828.17"/>
    <n v="0"/>
    <n v="23750.39"/>
    <n v="127.15"/>
    <n v="0"/>
    <n v="0"/>
    <n v="0"/>
    <n v="0"/>
    <m/>
    <n v="23750.39"/>
    <n v="11005.12"/>
    <n v="158.16"/>
    <n v="0"/>
    <n v="0"/>
    <n v="0"/>
    <n v="0"/>
    <n v="0"/>
    <n v="11163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55.32"/>
    <n v="11163.28"/>
    <n v="91"/>
    <n v="240"/>
    <n v="54712.2"/>
    <n v="28404.71"/>
    <n v="51.916592999999999"/>
    <n v="43.409678578703002"/>
    <n v="10.59"/>
    <m/>
    <m/>
    <m/>
    <s v="VER"/>
    <s v="VERACRUZ"/>
    <s v="91880"/>
    <s v="Morosidad"/>
    <x v="0"/>
  </r>
  <r>
    <n v="593"/>
    <s v="Hipotecaria Su Casita"/>
    <s v="FIDEICOMISO 234036"/>
    <d v="2018-05-01T00:00:00"/>
    <s v="57318"/>
    <x v="1"/>
    <n v="1"/>
    <n v="24423.64"/>
    <n v="76.23"/>
    <n v="0"/>
    <n v="24499.87"/>
    <n v="76.900000000000006"/>
    <n v="0"/>
    <n v="76.23"/>
    <n v="76.900000000000006"/>
    <n v="0"/>
    <m/>
    <n v="24346.74"/>
    <n v="216.21"/>
    <n v="215.54"/>
    <n v="0"/>
    <n v="216.21"/>
    <n v="215.54"/>
    <n v="0"/>
    <n v="0"/>
    <n v="0"/>
    <n v="6.4"/>
    <n v="0"/>
    <n v="0"/>
    <n v="0"/>
    <n v="0"/>
    <n v="15.03"/>
    <n v="14.94"/>
    <n v="41.02"/>
    <n v="6.4"/>
    <n v="0"/>
    <n v="0"/>
    <n v="0"/>
    <n v="0"/>
    <n v="4.3600000000000003"/>
    <n v="0"/>
    <n v="35.76"/>
    <n v="0"/>
    <n v="0"/>
    <n v="0"/>
    <n v="708.79"/>
    <n v="0"/>
    <n v="0"/>
    <n v="151"/>
    <n v="300"/>
    <n v="54712.2"/>
    <n v="30763.69"/>
    <n v="56.228209"/>
    <n v="44.499654793968503"/>
    <n v="10.59"/>
    <m/>
    <m/>
    <m/>
    <s v="VER"/>
    <s v="VERACRUZ"/>
    <s v="91880"/>
    <s v="Al corriente"/>
    <x v="0"/>
  </r>
  <r>
    <n v="594"/>
    <s v="Hipotecaria Su Casita"/>
    <s v="FIDEICOMISO 234036"/>
    <d v="2018-05-01T00:00:00"/>
    <s v="57330"/>
    <x v="0"/>
    <n v="21"/>
    <n v="63736.639999999999"/>
    <n v="10010.27"/>
    <n v="0"/>
    <n v="73746.91"/>
    <n v="200.75"/>
    <n v="0"/>
    <n v="148.77000000000001"/>
    <n v="0"/>
    <n v="0"/>
    <m/>
    <n v="73598.14"/>
    <n v="39900.639999999999"/>
    <n v="562.48"/>
    <n v="0"/>
    <n v="838.37"/>
    <n v="0"/>
    <n v="0"/>
    <n v="0"/>
    <n v="39624.75"/>
    <n v="0"/>
    <n v="0"/>
    <n v="0"/>
    <n v="0"/>
    <n v="0"/>
    <n v="-263.13"/>
    <n v="0"/>
    <n v="0"/>
    <n v="16.71"/>
    <n v="0"/>
    <n v="0"/>
    <n v="74.05"/>
    <n v="0"/>
    <n v="39"/>
    <n v="102.75"/>
    <n v="0"/>
    <n v="0"/>
    <n v="0"/>
    <n v="0"/>
    <n v="956.52"/>
    <n v="10062.25"/>
    <n v="39624.75"/>
    <n v="151"/>
    <n v="300"/>
    <n v="113970.3"/>
    <n v="80287.600000000006"/>
    <n v="70.446072000000001"/>
    <n v="64.576595507974801"/>
    <n v="10.59"/>
    <m/>
    <m/>
    <m/>
    <s v="DF"/>
    <s v="MIGUEL HIDALGO"/>
    <s v="11400"/>
    <s v="Proceso judicial"/>
    <x v="0"/>
  </r>
  <r>
    <n v="595"/>
    <s v="Hipotecaria Su Casita"/>
    <s v="FIDEICOMISO 234036"/>
    <d v="2018-05-01T00:00:00"/>
    <s v="57337"/>
    <x v="0"/>
    <n v="21"/>
    <n v="23704.57"/>
    <n v="4380.46"/>
    <n v="0"/>
    <n v="28085.03"/>
    <n v="74.67"/>
    <n v="0"/>
    <n v="0"/>
    <n v="0"/>
    <n v="0"/>
    <m/>
    <n v="28085.03"/>
    <n v="19179.919999999998"/>
    <n v="209.19"/>
    <n v="0"/>
    <n v="0"/>
    <n v="0"/>
    <n v="0"/>
    <n v="0"/>
    <n v="19389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55.13"/>
    <n v="19389.11"/>
    <n v="151"/>
    <n v="300"/>
    <n v="71992.2"/>
    <n v="29860.42"/>
    <n v="41.477299000000002"/>
    <n v="39.011212391988103"/>
    <n v="10.59"/>
    <m/>
    <m/>
    <m/>
    <s v="QR"/>
    <s v="BENITO JUAREZ"/>
    <s v="77539"/>
    <s v="Morosidad"/>
    <x v="0"/>
  </r>
  <r>
    <n v="596"/>
    <s v="Hipotecaria Su Casita"/>
    <s v="FIDEICOMISO 234036"/>
    <d v="2018-05-01T00:00:00"/>
    <s v="57345"/>
    <x v="1"/>
    <n v="0"/>
    <n v="39613.01"/>
    <n v="0"/>
    <n v="0"/>
    <n v="39613.01"/>
    <n v="285.48"/>
    <n v="0"/>
    <n v="0"/>
    <n v="285.48"/>
    <n v="517.55999999999995"/>
    <m/>
    <n v="38809.97"/>
    <n v="0"/>
    <n v="349.58"/>
    <n v="0"/>
    <n v="0"/>
    <n v="349.58"/>
    <n v="0"/>
    <n v="0"/>
    <n v="0"/>
    <n v="13.25"/>
    <n v="0"/>
    <n v="0"/>
    <n v="0"/>
    <n v="0"/>
    <n v="-2.34"/>
    <n v="28.2"/>
    <n v="83.81"/>
    <n v="0"/>
    <n v="0"/>
    <n v="0"/>
    <n v="0"/>
    <n v="0"/>
    <n v="0"/>
    <n v="0"/>
    <n v="169.61"/>
    <n v="0"/>
    <n v="164.08"/>
    <n v="0"/>
    <n v="1445.15"/>
    <n v="0"/>
    <n v="0"/>
    <n v="90"/>
    <n v="240"/>
    <n v="109288.2"/>
    <n v="63225.82"/>
    <n v="57.852376"/>
    <n v="35.511583352951703"/>
    <n v="10.59"/>
    <m/>
    <m/>
    <m/>
    <s v="EM"/>
    <s v="CHICOLOAPAN"/>
    <s v="56370"/>
    <s v="Al corriente"/>
    <x v="0"/>
  </r>
  <r>
    <n v="597"/>
    <s v="Hipotecaria Su Casita"/>
    <s v="FIDEICOMISO 234036"/>
    <d v="2018-05-01T00:00:00"/>
    <s v="57347"/>
    <x v="0"/>
    <n v="21"/>
    <n v="22753.45"/>
    <n v="24514.99"/>
    <n v="0"/>
    <n v="47268.44"/>
    <n v="618.41999999999996"/>
    <n v="0"/>
    <n v="0"/>
    <n v="0"/>
    <n v="0"/>
    <m/>
    <n v="47268.44"/>
    <n v="15626.79"/>
    <n v="200.8"/>
    <n v="0"/>
    <n v="0"/>
    <n v="0"/>
    <n v="0"/>
    <n v="0"/>
    <n v="15827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133.41"/>
    <n v="15827.59"/>
    <n v="31"/>
    <n v="180"/>
    <n v="86365.8"/>
    <n v="73738.61"/>
    <n v="85.379408999999995"/>
    <n v="54.730506468076399"/>
    <n v="10.59"/>
    <m/>
    <m/>
    <m/>
    <s v="QR"/>
    <s v="SOLIDARIDAD"/>
    <s v="77710"/>
    <s v="Proceso judicial"/>
    <x v="0"/>
  </r>
  <r>
    <n v="598"/>
    <s v="Hipotecaria Su Casita"/>
    <s v="FIDEICOMISO 234036"/>
    <d v="2018-05-01T00:00:00"/>
    <s v="57348"/>
    <x v="0"/>
    <n v="21"/>
    <n v="54854.67"/>
    <n v="9537.94"/>
    <n v="0"/>
    <n v="64392.61"/>
    <n v="172.79"/>
    <n v="0"/>
    <n v="54.89"/>
    <n v="0"/>
    <n v="0"/>
    <m/>
    <n v="64337.72"/>
    <n v="40085.18"/>
    <n v="484.09"/>
    <n v="0"/>
    <n v="268.51"/>
    <n v="0"/>
    <n v="0"/>
    <n v="0"/>
    <n v="40300.76"/>
    <n v="0"/>
    <n v="0"/>
    <n v="0"/>
    <n v="0"/>
    <n v="0"/>
    <n v="-74.540000000000006"/>
    <n v="0"/>
    <n v="0"/>
    <n v="0"/>
    <n v="0"/>
    <n v="0"/>
    <n v="0"/>
    <n v="0"/>
    <n v="0"/>
    <n v="0"/>
    <n v="0"/>
    <n v="0"/>
    <n v="0"/>
    <n v="0"/>
    <n v="248.86"/>
    <n v="9655.84"/>
    <n v="40300.76"/>
    <n v="151"/>
    <n v="300"/>
    <n v="86365.8"/>
    <n v="69100"/>
    <n v="80.008521999999999"/>
    <n v="74.494441187407205"/>
    <n v="10.59"/>
    <m/>
    <m/>
    <m/>
    <s v="QR"/>
    <s v="SOLIDARIDAD"/>
    <s v="77710"/>
    <s v="Morosidad"/>
    <x v="0"/>
  </r>
  <r>
    <n v="599"/>
    <s v="Hipotecaria Su Casita"/>
    <s v="FIDEICOMISO 234036"/>
    <d v="2018-05-01T00:00:00"/>
    <s v="57357"/>
    <x v="1"/>
    <n v="0"/>
    <n v="18936.97"/>
    <n v="0"/>
    <n v="0"/>
    <n v="18936.97"/>
    <n v="134.32"/>
    <n v="0"/>
    <n v="0"/>
    <n v="134.32"/>
    <n v="0"/>
    <m/>
    <n v="18802.650000000001"/>
    <n v="0"/>
    <n v="167.12"/>
    <n v="0"/>
    <n v="0"/>
    <n v="167.12"/>
    <n v="0"/>
    <n v="0"/>
    <n v="0"/>
    <n v="6.29"/>
    <n v="0"/>
    <n v="0"/>
    <n v="0"/>
    <n v="0"/>
    <n v="0.75"/>
    <n v="13.39"/>
    <n v="42.03"/>
    <n v="0"/>
    <n v="0"/>
    <n v="0"/>
    <n v="0"/>
    <n v="0"/>
    <n v="0"/>
    <n v="0"/>
    <n v="68.069999999999993"/>
    <n v="0"/>
    <n v="66.81"/>
    <n v="0"/>
    <n v="431.97"/>
    <n v="0"/>
    <n v="0"/>
    <n v="91"/>
    <n v="240"/>
    <n v="67325.7"/>
    <n v="30010.92"/>
    <n v="44.575727000000001"/>
    <n v="27.927894022460801"/>
    <n v="10.59"/>
    <m/>
    <m/>
    <m/>
    <s v="EM"/>
    <s v="ACOLMAN"/>
    <s v="55870"/>
    <s v="Al corriente"/>
    <x v="0"/>
  </r>
  <r>
    <n v="600"/>
    <s v="Hipotecaria Su Casita"/>
    <s v="FIDEICOMISO 234036"/>
    <d v="2018-05-01T00:00:00"/>
    <s v="57366"/>
    <x v="1"/>
    <n v="0"/>
    <n v="26070.84"/>
    <n v="0"/>
    <n v="0"/>
    <n v="26070.84"/>
    <n v="82.12"/>
    <n v="0"/>
    <n v="0"/>
    <n v="82.12"/>
    <n v="0"/>
    <m/>
    <n v="25988.720000000001"/>
    <n v="0"/>
    <n v="230.08"/>
    <n v="0"/>
    <n v="0"/>
    <n v="230.08"/>
    <n v="0"/>
    <n v="0"/>
    <n v="0"/>
    <n v="6.83"/>
    <n v="0"/>
    <n v="0"/>
    <n v="0"/>
    <n v="0"/>
    <n v="0.56999999999999995"/>
    <n v="15.95"/>
    <n v="44.58"/>
    <n v="0"/>
    <n v="0"/>
    <n v="0"/>
    <n v="0"/>
    <n v="0"/>
    <n v="0"/>
    <n v="0"/>
    <n v="4.1100000000000003"/>
    <n v="0"/>
    <n v="3.98"/>
    <n v="0"/>
    <n v="384.24"/>
    <n v="0"/>
    <n v="0"/>
    <n v="151"/>
    <n v="300"/>
    <n v="63936"/>
    <n v="32841.53"/>
    <n v="51.366256999999997"/>
    <n v="40.648023116494301"/>
    <n v="10.59"/>
    <m/>
    <m/>
    <m/>
    <s v="TAM"/>
    <s v="ALTAMIRA"/>
    <s v="89603"/>
    <s v="Al corriente"/>
    <x v="0"/>
  </r>
  <r>
    <n v="601"/>
    <s v="Hipotecaria Su Casita"/>
    <s v="FIDEICOMISO 234036"/>
    <d v="2018-05-01T00:00:00"/>
    <s v="57369"/>
    <x v="0"/>
    <n v="21"/>
    <n v="20237.05"/>
    <n v="2959.29"/>
    <n v="0"/>
    <n v="23196.34"/>
    <n v="63.74"/>
    <n v="0"/>
    <n v="0"/>
    <n v="0"/>
    <n v="0"/>
    <m/>
    <n v="23196.34"/>
    <n v="11580.51"/>
    <n v="178.59"/>
    <n v="0"/>
    <n v="0"/>
    <n v="0"/>
    <n v="0"/>
    <n v="0"/>
    <n v="11759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23.03"/>
    <n v="11759.1"/>
    <n v="151"/>
    <n v="300"/>
    <n v="83228.100000000006"/>
    <n v="25491.88"/>
    <n v="30.628934000000001"/>
    <n v="27.870803051856502"/>
    <n v="10.59"/>
    <m/>
    <m/>
    <m/>
    <s v="EM"/>
    <s v="TULTITLAN"/>
    <s v="54930"/>
    <s v="Proceso judicial"/>
    <x v="0"/>
  </r>
  <r>
    <n v="602"/>
    <s v="Hipotecaria Su Casita"/>
    <s v="FIDEICOMISO 234036"/>
    <d v="2018-05-01T00:00:00"/>
    <s v="57371"/>
    <x v="1"/>
    <n v="0"/>
    <n v="49182.2"/>
    <n v="0"/>
    <n v="0"/>
    <n v="49182.2"/>
    <n v="184.13"/>
    <n v="0"/>
    <n v="0"/>
    <n v="184.13"/>
    <n v="0"/>
    <m/>
    <n v="48998.07"/>
    <n v="0"/>
    <n v="434.03"/>
    <n v="0"/>
    <n v="0"/>
    <n v="434.03"/>
    <n v="0"/>
    <n v="0"/>
    <n v="0"/>
    <n v="13.53"/>
    <n v="0"/>
    <n v="0"/>
    <n v="0"/>
    <n v="0"/>
    <n v="2.52"/>
    <n v="31.58"/>
    <n v="81.84"/>
    <n v="0"/>
    <n v="0"/>
    <n v="0"/>
    <n v="0"/>
    <n v="0"/>
    <n v="0"/>
    <n v="0"/>
    <n v="0.57999999999999996"/>
    <n v="0"/>
    <n v="0.25"/>
    <n v="0"/>
    <n v="748.21"/>
    <n v="0"/>
    <n v="0"/>
    <n v="151"/>
    <n v="300"/>
    <n v="82923.600000000006"/>
    <n v="65027.4"/>
    <n v="78.418447999999998"/>
    <n v="59.088209037964901"/>
    <n v="10.59"/>
    <m/>
    <m/>
    <m/>
    <s v="QR"/>
    <s v="BENITO JUAREZ"/>
    <s v="77518"/>
    <s v="Al corriente"/>
    <x v="0"/>
  </r>
  <r>
    <n v="603"/>
    <s v="Hipotecaria Su Casita"/>
    <s v="FIDEICOMISO 234036"/>
    <d v="2018-05-01T00:00:00"/>
    <s v="57379"/>
    <x v="0"/>
    <n v="21"/>
    <n v="39869.42"/>
    <n v="8672.26"/>
    <n v="0"/>
    <n v="48541.68"/>
    <n v="125.58"/>
    <n v="0"/>
    <n v="0"/>
    <n v="0"/>
    <n v="0"/>
    <m/>
    <n v="48541.68"/>
    <n v="42412.72"/>
    <n v="351.85"/>
    <n v="0"/>
    <n v="0"/>
    <n v="0"/>
    <n v="0"/>
    <n v="0"/>
    <n v="42764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97.84"/>
    <n v="42764.57"/>
    <n v="151"/>
    <n v="300"/>
    <n v="86365.8"/>
    <n v="50222.92"/>
    <n v="58.151398"/>
    <n v="56.204747817702398"/>
    <n v="10.59"/>
    <m/>
    <m/>
    <m/>
    <s v="QR"/>
    <s v="SOLIDARIDAD"/>
    <s v="77710"/>
    <s v="Morosidad"/>
    <x v="0"/>
  </r>
  <r>
    <n v="604"/>
    <s v="Hipotecaria Su Casita"/>
    <s v="FIDEICOMISO 234036"/>
    <d v="2018-05-01T00:00:00"/>
    <s v="57385"/>
    <x v="0"/>
    <n v="21"/>
    <n v="33771.629999999997"/>
    <n v="7302.3"/>
    <n v="0"/>
    <n v="41073.93"/>
    <n v="106.35"/>
    <n v="0"/>
    <n v="0"/>
    <n v="0"/>
    <n v="0"/>
    <m/>
    <n v="41073.93"/>
    <n v="35561.980000000003"/>
    <n v="298.02999999999997"/>
    <n v="0"/>
    <n v="0"/>
    <n v="0"/>
    <n v="0"/>
    <n v="0"/>
    <n v="35860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08.65"/>
    <n v="35860.01"/>
    <n v="151"/>
    <n v="300"/>
    <n v="86038.8"/>
    <n v="42539.17"/>
    <n v="49.441845000000001"/>
    <n v="47.738845882532502"/>
    <n v="10.59"/>
    <m/>
    <m/>
    <m/>
    <s v="EM"/>
    <s v="ACOLMAN"/>
    <s v="55870"/>
    <s v="Proceso judicial"/>
    <x v="0"/>
  </r>
  <r>
    <n v="605"/>
    <s v="Hipotecaria Su Casita"/>
    <s v="FIDEICOMISO 234036"/>
    <d v="2018-05-01T00:00:00"/>
    <s v="57390"/>
    <x v="0"/>
    <n v="21"/>
    <n v="0"/>
    <n v="61309.54"/>
    <n v="0"/>
    <n v="61309.54"/>
    <n v="0"/>
    <n v="0"/>
    <n v="0"/>
    <n v="0"/>
    <n v="0"/>
    <m/>
    <n v="61309.54"/>
    <n v="25094.78"/>
    <n v="0"/>
    <n v="0"/>
    <n v="0"/>
    <n v="0"/>
    <n v="0"/>
    <n v="0"/>
    <n v="25094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309.54"/>
    <n v="25094.78"/>
    <n v="0"/>
    <n v="120"/>
    <n v="91993.5"/>
    <n v="77798.899999999994"/>
    <n v="84.569997000000001"/>
    <n v="66.645513161129301"/>
    <n v="10.59"/>
    <m/>
    <m/>
    <m/>
    <s v="JAL"/>
    <s v="TLAJOMULCO DE ZUNIGA"/>
    <s v="45655"/>
    <s v="Proceso judicial"/>
    <x v="0"/>
  </r>
  <r>
    <n v="606"/>
    <s v="Hipotecaria Su Casita"/>
    <s v="FIDEICOMISO 234036"/>
    <d v="2018-05-01T00:00:00"/>
    <s v="57392"/>
    <x v="1"/>
    <n v="0"/>
    <n v="33016.199999999997"/>
    <n v="0"/>
    <n v="0"/>
    <n v="33016.199999999997"/>
    <n v="103.98"/>
    <n v="0"/>
    <n v="0"/>
    <n v="103.98"/>
    <n v="0"/>
    <m/>
    <n v="32912.22"/>
    <n v="0"/>
    <n v="291.37"/>
    <n v="0"/>
    <n v="0"/>
    <n v="291.37"/>
    <n v="0"/>
    <n v="0"/>
    <n v="0"/>
    <n v="8.65"/>
    <n v="0"/>
    <n v="0"/>
    <n v="0"/>
    <n v="0"/>
    <n v="1.41"/>
    <n v="20.2"/>
    <n v="54.44"/>
    <n v="0"/>
    <n v="0"/>
    <n v="0"/>
    <n v="0"/>
    <n v="0"/>
    <n v="0"/>
    <n v="0"/>
    <n v="497.94"/>
    <n v="0"/>
    <n v="480.05"/>
    <n v="0"/>
    <n v="977.99"/>
    <n v="0"/>
    <n v="0"/>
    <n v="151"/>
    <n v="300"/>
    <n v="67203"/>
    <n v="41588.92"/>
    <n v="61.885511000000001"/>
    <n v="48.974331452810503"/>
    <n v="10.59"/>
    <m/>
    <m/>
    <m/>
    <s v="NL"/>
    <s v="JUAREZ"/>
    <s v="67265"/>
    <s v="Al corriente"/>
    <x v="0"/>
  </r>
  <r>
    <n v="607"/>
    <s v="Hipotecaria Su Casita"/>
    <s v="FIDEICOMISO 234036"/>
    <d v="2018-05-01T00:00:00"/>
    <s v="57393"/>
    <x v="0"/>
    <n v="21"/>
    <n v="38045.06"/>
    <n v="7199.93"/>
    <n v="0"/>
    <n v="45244.99"/>
    <n v="119.82"/>
    <n v="0"/>
    <n v="0"/>
    <n v="0"/>
    <n v="0"/>
    <m/>
    <n v="45244.99"/>
    <n v="31778.78"/>
    <n v="335.75"/>
    <n v="0"/>
    <n v="0"/>
    <n v="0"/>
    <n v="0"/>
    <n v="0"/>
    <n v="32114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19.75"/>
    <n v="32114.53"/>
    <n v="151"/>
    <n v="300"/>
    <n v="75191.100000000006"/>
    <n v="47923.65"/>
    <n v="63.735801000000002"/>
    <n v="60.173331515587599"/>
    <n v="10.59"/>
    <m/>
    <m/>
    <m/>
    <s v="NL"/>
    <s v="JUAREZ"/>
    <s v="67265"/>
    <s v="Proceso judicial"/>
    <x v="0"/>
  </r>
  <r>
    <n v="608"/>
    <s v="Hipotecaria Su Casita"/>
    <s v="FIDEICOMISO 234036"/>
    <d v="2018-05-01T00:00:00"/>
    <s v="57394"/>
    <x v="0"/>
    <n v="21"/>
    <n v="42169.09"/>
    <n v="7158.53"/>
    <n v="0"/>
    <n v="49327.62"/>
    <n v="136.01"/>
    <n v="0"/>
    <n v="0"/>
    <n v="0"/>
    <n v="0"/>
    <m/>
    <n v="49327.62"/>
    <n v="28925.94"/>
    <n v="372.14"/>
    <n v="0"/>
    <n v="0"/>
    <n v="0"/>
    <n v="0"/>
    <n v="0"/>
    <n v="29298.08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94.54"/>
    <n v="29298.080000000002"/>
    <n v="149"/>
    <n v="300"/>
    <n v="90483.6"/>
    <n v="53455.26"/>
    <n v="59.077291000000002"/>
    <n v="54.515536190029202"/>
    <n v="10.59"/>
    <m/>
    <m/>
    <m/>
    <s v="EM"/>
    <s v="NICOLAS ROMERO"/>
    <s v="54414"/>
    <s v="Morosidad"/>
    <x v="0"/>
  </r>
  <r>
    <n v="609"/>
    <s v="Hipotecaria Su Casita"/>
    <s v="FIDEICOMISO 234036"/>
    <d v="2018-05-01T00:00:00"/>
    <s v="57396"/>
    <x v="0"/>
    <n v="21"/>
    <n v="36784.769999999997"/>
    <n v="16393"/>
    <n v="0"/>
    <n v="53177.77"/>
    <n v="260.94"/>
    <n v="0"/>
    <n v="26.58"/>
    <n v="0"/>
    <n v="0"/>
    <m/>
    <n v="53151.19"/>
    <n v="37433.08"/>
    <n v="324.63"/>
    <n v="0"/>
    <n v="422.93"/>
    <n v="0"/>
    <n v="0"/>
    <n v="0"/>
    <n v="37334.78"/>
    <n v="0"/>
    <n v="0"/>
    <n v="0"/>
    <n v="0"/>
    <n v="0"/>
    <n v="-117.26"/>
    <n v="0"/>
    <n v="0"/>
    <n v="0"/>
    <n v="0"/>
    <n v="0"/>
    <n v="0"/>
    <n v="0"/>
    <n v="0"/>
    <n v="0"/>
    <n v="0"/>
    <n v="0"/>
    <n v="0"/>
    <n v="0"/>
    <n v="332.25"/>
    <n v="16627.36"/>
    <n v="37334.78"/>
    <n v="91"/>
    <n v="240"/>
    <n v="83540.399999999994"/>
    <n v="58298.11"/>
    <n v="69.784332000000006"/>
    <n v="63.623336831246903"/>
    <n v="10.59"/>
    <m/>
    <m/>
    <m/>
    <s v="JAL"/>
    <s v="TLAJOMULCO DE ZUNIGA"/>
    <s v="45655"/>
    <s v="Morosidad"/>
    <x v="0"/>
  </r>
  <r>
    <n v="610"/>
    <s v="Hipotecaria Su Casita"/>
    <s v="FIDEICOMISO 234036"/>
    <d v="2018-05-01T00:00:00"/>
    <s v="57398"/>
    <x v="0"/>
    <n v="21"/>
    <n v="9845.2199999999993"/>
    <n v="1934.01"/>
    <n v="0"/>
    <n v="11779.23"/>
    <n v="31.01"/>
    <n v="0"/>
    <n v="0"/>
    <n v="0"/>
    <n v="0"/>
    <m/>
    <n v="11779.23"/>
    <n v="8793.9699999999993"/>
    <n v="86.88"/>
    <n v="0"/>
    <n v="0"/>
    <n v="0"/>
    <n v="0"/>
    <n v="0"/>
    <n v="8880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5.02"/>
    <n v="8880.85"/>
    <n v="151"/>
    <n v="300"/>
    <n v="54566.1"/>
    <n v="12401.45"/>
    <n v="22.727388999999999"/>
    <n v="21.587083956349499"/>
    <n v="10.59"/>
    <m/>
    <m/>
    <m/>
    <s v="VER"/>
    <s v="VERACRUZ"/>
    <s v="91880"/>
    <s v="Morosidad"/>
    <x v="0"/>
  </r>
  <r>
    <n v="611"/>
    <s v="Hipotecaria Su Casita"/>
    <s v="FIDEICOMISO 234036"/>
    <d v="2018-05-01T00:00:00"/>
    <s v="57399"/>
    <x v="0"/>
    <n v="21"/>
    <n v="9845.2000000000007"/>
    <n v="1208.96"/>
    <n v="0"/>
    <n v="11054.16"/>
    <n v="31.01"/>
    <n v="0"/>
    <n v="0"/>
    <n v="0"/>
    <n v="0"/>
    <m/>
    <n v="11054.16"/>
    <n v="4449.76"/>
    <n v="86.88"/>
    <n v="0"/>
    <n v="0"/>
    <n v="0"/>
    <n v="0"/>
    <n v="0"/>
    <n v="4536.64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9.97"/>
    <n v="4536.6400000000003"/>
    <n v="151"/>
    <n v="300"/>
    <n v="54566.1"/>
    <n v="12401.45"/>
    <n v="22.727388999999999"/>
    <n v="20.258291924592701"/>
    <n v="10.59"/>
    <m/>
    <m/>
    <m/>
    <s v="VER"/>
    <s v="VERACRUZ"/>
    <s v="91880"/>
    <s v="Morosidad"/>
    <x v="0"/>
  </r>
  <r>
    <n v="612"/>
    <s v="Hipotecaria Su Casita"/>
    <s v="FIDEICOMISO 234036"/>
    <d v="2018-05-01T00:00:00"/>
    <s v="57400"/>
    <x v="0"/>
    <n v="21"/>
    <n v="17940.64"/>
    <n v="3314.31"/>
    <n v="0"/>
    <n v="21254.95"/>
    <n v="56.49"/>
    <n v="0"/>
    <n v="0"/>
    <n v="0"/>
    <n v="0"/>
    <m/>
    <n v="21254.95"/>
    <n v="14399.36"/>
    <n v="158.33000000000001"/>
    <n v="0"/>
    <n v="0"/>
    <n v="0"/>
    <n v="0"/>
    <n v="0"/>
    <n v="14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70.8"/>
    <n v="14557.69"/>
    <n v="151"/>
    <n v="300"/>
    <n v="54566.1"/>
    <n v="22598.2"/>
    <n v="41.414358"/>
    <n v="38.952664750825299"/>
    <n v="10.59"/>
    <m/>
    <m/>
    <m/>
    <s v="VER"/>
    <s v="VERACRUZ"/>
    <s v="91880"/>
    <s v="Proceso judicial"/>
    <x v="0"/>
  </r>
  <r>
    <n v="613"/>
    <s v="Hipotecaria Su Casita"/>
    <s v="FIDEICOMISO 234036"/>
    <d v="2018-05-01T00:00:00"/>
    <s v="57401"/>
    <x v="0"/>
    <n v="21"/>
    <n v="15315.83"/>
    <n v="1585.15"/>
    <n v="0"/>
    <n v="16900.98"/>
    <n v="48.22"/>
    <n v="0"/>
    <n v="0"/>
    <n v="0"/>
    <n v="0"/>
    <m/>
    <n v="16900.98"/>
    <n v="5566.67"/>
    <n v="135.16"/>
    <n v="0"/>
    <n v="0"/>
    <n v="0"/>
    <n v="0"/>
    <n v="0"/>
    <n v="5701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33.37"/>
    <n v="5701.83"/>
    <n v="151"/>
    <n v="300"/>
    <n v="54841.8"/>
    <n v="19291.150000000001"/>
    <n v="35.175997000000002"/>
    <n v="30.8176973263419"/>
    <n v="10.59"/>
    <m/>
    <m/>
    <m/>
    <s v="VER"/>
    <s v="VERACRUZ"/>
    <s v="91880"/>
    <s v="Proceso judicial"/>
    <x v="0"/>
  </r>
  <r>
    <n v="614"/>
    <s v="Hipotecaria Su Casita"/>
    <s v="FIDEICOMISO 234036"/>
    <d v="2018-05-01T00:00:00"/>
    <s v="57402"/>
    <x v="0"/>
    <n v="21"/>
    <n v="20926.52"/>
    <n v="4227.6000000000004"/>
    <n v="0"/>
    <n v="25154.12"/>
    <n v="65.989999999999995"/>
    <n v="0"/>
    <n v="0"/>
    <n v="0"/>
    <n v="0"/>
    <m/>
    <n v="25154.12"/>
    <n v="19180.669999999998"/>
    <n v="184.68"/>
    <n v="0"/>
    <n v="0"/>
    <n v="0"/>
    <n v="0"/>
    <n v="0"/>
    <n v="19365.34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93.59"/>
    <n v="19365.349999999999"/>
    <n v="151"/>
    <n v="300"/>
    <n v="54566.1"/>
    <n v="26368.799999999999"/>
    <n v="48.324508999999999"/>
    <n v="46.098438242433502"/>
    <n v="10.59"/>
    <m/>
    <m/>
    <m/>
    <s v="VER"/>
    <s v="VERACRUZ"/>
    <s v="91880"/>
    <s v="Morosidad"/>
    <x v="0"/>
  </r>
  <r>
    <n v="615"/>
    <s v="Hipotecaria Su Casita"/>
    <s v="FIDEICOMISO 234036"/>
    <d v="2018-05-01T00:00:00"/>
    <s v="57403"/>
    <x v="18"/>
    <n v="13"/>
    <n v="14716.8"/>
    <n v="894.75"/>
    <n v="0"/>
    <n v="15611.55"/>
    <n v="73.150000000000006"/>
    <n v="0"/>
    <n v="0"/>
    <n v="0"/>
    <n v="0"/>
    <m/>
    <n v="15611.55"/>
    <n v="1744.64"/>
    <n v="129.88"/>
    <n v="0"/>
    <n v="0"/>
    <n v="0"/>
    <n v="0"/>
    <n v="0"/>
    <n v="187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7.9"/>
    <n v="1874.52"/>
    <n v="151"/>
    <n v="300"/>
    <n v="57321.599999999999"/>
    <n v="21358.06"/>
    <n v="37.260055999999999"/>
    <n v="27.235021684872098"/>
    <n v="10.59"/>
    <m/>
    <m/>
    <m/>
    <s v="VER"/>
    <s v="VERACRUZ"/>
    <s v="91880"/>
    <s v="Morosidad"/>
    <x v="0"/>
  </r>
  <r>
    <n v="616"/>
    <s v="Hipotecaria Su Casita"/>
    <s v="FIDEICOMISO 234036"/>
    <d v="2018-05-01T00:00:00"/>
    <s v="57404"/>
    <x v="0"/>
    <n v="21"/>
    <n v="8346.6299999999992"/>
    <n v="3719.76"/>
    <n v="0"/>
    <n v="12066.39"/>
    <n v="59.21"/>
    <n v="0"/>
    <n v="0"/>
    <n v="0"/>
    <n v="0"/>
    <m/>
    <n v="12066.39"/>
    <n v="8504.27"/>
    <n v="73.66"/>
    <n v="0"/>
    <n v="0"/>
    <n v="0"/>
    <n v="0"/>
    <n v="0"/>
    <n v="8577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78.97"/>
    <n v="8577.93"/>
    <n v="91"/>
    <n v="240"/>
    <n v="54566.1"/>
    <n v="13228.22"/>
    <n v="24.242560999999998"/>
    <n v="22.113345228971902"/>
    <n v="10.59"/>
    <m/>
    <m/>
    <m/>
    <s v="VER"/>
    <s v="VERACRUZ"/>
    <s v="91880"/>
    <s v="Proceso judicial"/>
    <x v="0"/>
  </r>
  <r>
    <n v="617"/>
    <s v="Hipotecaria Su Casita"/>
    <s v="FIDEICOMISO 234036"/>
    <d v="2018-05-01T00:00:00"/>
    <s v="57405"/>
    <x v="0"/>
    <n v="21"/>
    <n v="37592.89"/>
    <n v="7386.77"/>
    <n v="0"/>
    <n v="44979.66"/>
    <n v="118.42"/>
    <n v="0"/>
    <n v="0"/>
    <n v="0"/>
    <n v="0"/>
    <m/>
    <n v="44979.66"/>
    <n v="33579.599999999999"/>
    <n v="331.76"/>
    <n v="0"/>
    <n v="0"/>
    <n v="0"/>
    <n v="0"/>
    <n v="0"/>
    <n v="33911.36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05.19"/>
    <n v="33911.360000000001"/>
    <n v="151"/>
    <n v="300"/>
    <n v="83094.600000000006"/>
    <n v="47356.17"/>
    <n v="56.990670999999999"/>
    <n v="54.130665650365302"/>
    <n v="10.59"/>
    <m/>
    <m/>
    <m/>
    <s v="QR"/>
    <s v="BENITO JUAREZ"/>
    <s v="77518"/>
    <s v="Proceso judicial"/>
    <x v="0"/>
  </r>
  <r>
    <n v="618"/>
    <s v="Hipotecaria Su Casita"/>
    <s v="FIDEICOMISO 234036"/>
    <d v="2018-05-01T00:00:00"/>
    <s v="57406"/>
    <x v="1"/>
    <n v="1"/>
    <n v="33550.54"/>
    <n v="104.74"/>
    <n v="0"/>
    <n v="33655.279999999999"/>
    <n v="105.67"/>
    <n v="0"/>
    <n v="104.74"/>
    <n v="105.67"/>
    <n v="0"/>
    <m/>
    <n v="33444.870000000003"/>
    <n v="297.01"/>
    <n v="296.08"/>
    <n v="0"/>
    <n v="297.01"/>
    <n v="296.08"/>
    <n v="0"/>
    <n v="0"/>
    <n v="0"/>
    <n v="8.7799999999999994"/>
    <n v="0"/>
    <n v="0"/>
    <n v="0"/>
    <n v="0"/>
    <n v="1.56"/>
    <n v="20.53"/>
    <n v="57.5"/>
    <n v="8.7799999999999994"/>
    <n v="0"/>
    <n v="0"/>
    <n v="0"/>
    <n v="0"/>
    <n v="20.53"/>
    <n v="57.5"/>
    <n v="0.6"/>
    <n v="0"/>
    <n v="0"/>
    <n v="0"/>
    <n v="979.28"/>
    <n v="0"/>
    <n v="0"/>
    <n v="151"/>
    <n v="300"/>
    <n v="83094.600000000006"/>
    <n v="42262.12"/>
    <n v="50.860247999999999"/>
    <n v="40.2491494162565"/>
    <n v="10.59"/>
    <m/>
    <m/>
    <m/>
    <s v="QR"/>
    <s v="BENITO JUAREZ"/>
    <s v="77518"/>
    <s v="Al corriente"/>
    <x v="0"/>
  </r>
  <r>
    <n v="619"/>
    <s v="Hipotecaria Su Casita"/>
    <s v="FIDEICOMISO 234036"/>
    <d v="2018-05-01T00:00:00"/>
    <s v="57408"/>
    <x v="0"/>
    <n v="21"/>
    <n v="33452.76"/>
    <n v="4244.05"/>
    <n v="0"/>
    <n v="37696.81"/>
    <n v="105.35"/>
    <n v="0"/>
    <n v="0"/>
    <n v="0"/>
    <n v="0"/>
    <m/>
    <n v="37696.81"/>
    <n v="15660.53"/>
    <n v="295.22000000000003"/>
    <n v="0"/>
    <n v="0"/>
    <n v="0"/>
    <n v="0"/>
    <n v="0"/>
    <n v="15955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49.3999999999996"/>
    <n v="15955.75"/>
    <n v="151"/>
    <n v="300"/>
    <n v="82957.8"/>
    <n v="42138.18"/>
    <n v="50.794716999999999"/>
    <n v="45.440946802941397"/>
    <n v="10.59"/>
    <m/>
    <m/>
    <m/>
    <s v="QR"/>
    <s v="BENITO JUAREZ"/>
    <s v="77518"/>
    <s v="Proceso judicial"/>
    <x v="0"/>
  </r>
  <r>
    <n v="620"/>
    <s v="Hipotecaria Su Casita"/>
    <s v="FIDEICOMISO 234036"/>
    <d v="2018-05-01T00:00:00"/>
    <s v="57410"/>
    <x v="0"/>
    <n v="21"/>
    <n v="40529"/>
    <n v="7239.94"/>
    <n v="0"/>
    <n v="47768.94"/>
    <n v="127.66"/>
    <n v="0"/>
    <n v="0"/>
    <n v="0"/>
    <n v="0"/>
    <m/>
    <n v="47768.94"/>
    <n v="30763.35"/>
    <n v="357.67"/>
    <n v="0"/>
    <n v="0"/>
    <n v="0"/>
    <n v="0"/>
    <n v="0"/>
    <n v="31121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67.6"/>
    <n v="31121.02"/>
    <n v="151"/>
    <n v="300"/>
    <n v="82874.7"/>
    <n v="51053.96"/>
    <n v="61.603794999999998"/>
    <n v="57.639955590659397"/>
    <n v="10.59"/>
    <m/>
    <m/>
    <m/>
    <s v="QR"/>
    <s v="BENITO JUAREZ"/>
    <s v="77518"/>
    <s v="Proceso judicial"/>
    <x v="0"/>
  </r>
  <r>
    <n v="621"/>
    <s v="Hipotecaria Su Casita"/>
    <s v="FIDEICOMISO 234036"/>
    <d v="2018-05-01T00:00:00"/>
    <s v="57414"/>
    <x v="0"/>
    <n v="21"/>
    <n v="52117.67"/>
    <n v="11887.4"/>
    <n v="0"/>
    <n v="64005.07"/>
    <n v="164.14"/>
    <n v="0"/>
    <n v="0"/>
    <n v="0"/>
    <n v="0"/>
    <m/>
    <n v="64005.07"/>
    <n v="60505.87"/>
    <n v="459.94"/>
    <n v="0"/>
    <n v="0"/>
    <n v="0"/>
    <n v="0"/>
    <n v="0"/>
    <n v="60965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51.54"/>
    <n v="60965.81"/>
    <n v="151"/>
    <n v="300"/>
    <n v="82957.8"/>
    <n v="65650.179999999993"/>
    <n v="79.136837999999997"/>
    <n v="77.153769506323698"/>
    <n v="10.59"/>
    <m/>
    <m/>
    <m/>
    <s v="QR"/>
    <s v="BENITO JUAREZ"/>
    <s v="77518"/>
    <s v="Proceso judicial"/>
    <x v="0"/>
  </r>
  <r>
    <n v="622"/>
    <s v="Hipotecaria Su Casita"/>
    <s v="FIDEICOMISO 234036"/>
    <d v="2018-05-01T00:00:00"/>
    <s v="57419"/>
    <x v="1"/>
    <n v="1"/>
    <n v="13606.42"/>
    <n v="42.47"/>
    <n v="0"/>
    <n v="13648.89"/>
    <n v="42.84"/>
    <n v="0"/>
    <n v="42.47"/>
    <n v="42.84"/>
    <n v="0"/>
    <m/>
    <n v="13563.58"/>
    <n v="120.45"/>
    <n v="120.08"/>
    <n v="0"/>
    <n v="120.45"/>
    <n v="120.08"/>
    <n v="0"/>
    <n v="0"/>
    <n v="0"/>
    <n v="3.57"/>
    <n v="0"/>
    <n v="0"/>
    <n v="0"/>
    <n v="0"/>
    <n v="-1.71"/>
    <n v="8.32"/>
    <n v="29.01"/>
    <n v="3.57"/>
    <n v="0"/>
    <n v="0"/>
    <n v="0"/>
    <n v="0"/>
    <n v="8.32"/>
    <n v="28.12"/>
    <n v="0.53"/>
    <n v="0"/>
    <n v="0"/>
    <n v="0"/>
    <n v="405.57"/>
    <n v="0"/>
    <n v="0"/>
    <n v="151"/>
    <n v="300"/>
    <n v="72158.399999999994"/>
    <n v="17138.560000000001"/>
    <n v="23.751303"/>
    <n v="18.7969525062047"/>
    <n v="10.59"/>
    <m/>
    <m/>
    <m/>
    <s v="QR"/>
    <s v="BENITO JUAREZ"/>
    <s v="77517"/>
    <s v="Al corriente"/>
    <x v="0"/>
  </r>
  <r>
    <n v="623"/>
    <s v="Hipotecaria Su Casita"/>
    <s v="FIDEICOMISO 234036"/>
    <d v="2018-05-01T00:00:00"/>
    <s v="57422"/>
    <x v="0"/>
    <n v="21"/>
    <n v="28861.95"/>
    <n v="5503.36"/>
    <n v="0"/>
    <n v="34365.31"/>
    <n v="90.88"/>
    <n v="0"/>
    <n v="0"/>
    <n v="0"/>
    <n v="0"/>
    <m/>
    <n v="34365.31"/>
    <n v="24294.75"/>
    <n v="254.71"/>
    <n v="0"/>
    <n v="0"/>
    <n v="0"/>
    <n v="0"/>
    <n v="0"/>
    <n v="24549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94.24"/>
    <n v="24549.46"/>
    <n v="151"/>
    <n v="300"/>
    <n v="100802.1"/>
    <n v="36354.76"/>
    <n v="36.065479000000003"/>
    <n v="34.091859391548503"/>
    <n v="10.59"/>
    <m/>
    <m/>
    <m/>
    <s v="BCN"/>
    <s v="TIJUANA"/>
    <s v="22245"/>
    <s v="Morosidad"/>
    <x v="0"/>
  </r>
  <r>
    <n v="624"/>
    <s v="Hipotecaria Su Casita"/>
    <s v="FIDEICOMISO 234036"/>
    <d v="2018-05-01T00:00:00"/>
    <s v="57423"/>
    <x v="1"/>
    <n v="0"/>
    <n v="17245.599999999999"/>
    <n v="0"/>
    <n v="0"/>
    <n v="17245.599999999999"/>
    <n v="468.79"/>
    <n v="0"/>
    <n v="0"/>
    <n v="468.79"/>
    <n v="0"/>
    <m/>
    <n v="16776.810000000001"/>
    <n v="0"/>
    <n v="152.19"/>
    <n v="0"/>
    <n v="0"/>
    <n v="152.19"/>
    <n v="0"/>
    <n v="0"/>
    <n v="0"/>
    <n v="11.59"/>
    <n v="0"/>
    <n v="0"/>
    <n v="0"/>
    <n v="0"/>
    <n v="4.4000000000000004"/>
    <n v="21.95"/>
    <n v="75.13"/>
    <n v="0"/>
    <n v="0"/>
    <n v="0"/>
    <n v="0"/>
    <n v="0"/>
    <n v="0"/>
    <n v="0"/>
    <n v="2.21"/>
    <n v="0"/>
    <n v="1.79"/>
    <n v="0"/>
    <n v="736.26"/>
    <n v="0"/>
    <n v="0"/>
    <n v="31"/>
    <n v="180"/>
    <n v="103583.7"/>
    <n v="55894.35"/>
    <n v="53.960565000000003"/>
    <n v="16.1963802512714"/>
    <n v="10.59"/>
    <m/>
    <m/>
    <m/>
    <s v="EM"/>
    <s v="MELCHOR OCAMPO"/>
    <s v="54890"/>
    <s v="Al corriente"/>
    <x v="0"/>
  </r>
  <r>
    <n v="625"/>
    <s v="Hipotecaria Su Casita"/>
    <s v="FIDEICOMISO 234036"/>
    <d v="2018-05-01T00:00:00"/>
    <s v="57429"/>
    <x v="0"/>
    <n v="21"/>
    <n v="26236.03"/>
    <n v="1977.81"/>
    <n v="0"/>
    <n v="28213.84"/>
    <n v="82.65"/>
    <n v="0"/>
    <n v="0"/>
    <n v="0"/>
    <n v="0"/>
    <m/>
    <n v="28213.84"/>
    <n v="6449.39"/>
    <n v="231.53"/>
    <n v="0"/>
    <n v="0"/>
    <n v="0"/>
    <n v="0"/>
    <n v="0"/>
    <n v="668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60.46"/>
    <n v="6680.92"/>
    <n v="151"/>
    <n v="300"/>
    <n v="100802.1"/>
    <n v="33049.78"/>
    <n v="32.786797"/>
    <n v="27.989337437964199"/>
    <n v="10.59"/>
    <m/>
    <m/>
    <m/>
    <s v="BCN"/>
    <s v="TIJUANA"/>
    <s v="22245"/>
    <s v="Morosidad"/>
    <x v="0"/>
  </r>
  <r>
    <n v="626"/>
    <s v="Hipotecaria Su Casita"/>
    <s v="FIDEICOMISO 234036"/>
    <d v="2018-05-01T00:00:00"/>
    <s v="57431"/>
    <x v="0"/>
    <n v="21"/>
    <n v="25142.52"/>
    <n v="3487.95"/>
    <n v="0"/>
    <n v="28630.47"/>
    <n v="79.209999999999994"/>
    <n v="0"/>
    <n v="0"/>
    <n v="0"/>
    <n v="0"/>
    <m/>
    <n v="28630.47"/>
    <n v="13233.81"/>
    <n v="221.88"/>
    <n v="0"/>
    <n v="0"/>
    <n v="0"/>
    <n v="0"/>
    <n v="0"/>
    <n v="13455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67.16"/>
    <n v="13455.69"/>
    <n v="151"/>
    <n v="300"/>
    <n v="100802.1"/>
    <n v="31672.71"/>
    <n v="31.420684999999999"/>
    <n v="28.4026526076218"/>
    <n v="10.59"/>
    <m/>
    <m/>
    <m/>
    <s v="BCN"/>
    <s v="TIJUANA"/>
    <s v="22245"/>
    <s v="Morosidad"/>
    <x v="0"/>
  </r>
  <r>
    <n v="627"/>
    <s v="Hipotecaria Su Casita"/>
    <s v="FIDEICOMISO 234036"/>
    <d v="2018-05-01T00:00:00"/>
    <s v="57435"/>
    <x v="0"/>
    <n v="21"/>
    <n v="27329.57"/>
    <n v="4146.6499999999996"/>
    <n v="0"/>
    <n v="31476.22"/>
    <n v="86.09"/>
    <n v="0"/>
    <n v="0"/>
    <n v="0"/>
    <n v="0"/>
    <m/>
    <n v="31476.22"/>
    <n v="16471.36"/>
    <n v="241.18"/>
    <n v="0"/>
    <n v="0"/>
    <n v="0"/>
    <n v="0"/>
    <n v="0"/>
    <n v="16712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32.74"/>
    <n v="16712.54"/>
    <n v="151"/>
    <n v="300"/>
    <n v="100802.1"/>
    <n v="34426.86"/>
    <n v="34.152918999999997"/>
    <n v="31.225757797434301"/>
    <n v="10.59"/>
    <m/>
    <m/>
    <m/>
    <s v="BCN"/>
    <s v="TIJUANA"/>
    <s v="22245"/>
    <s v="Morosidad"/>
    <x v="0"/>
  </r>
  <r>
    <n v="628"/>
    <s v="Hipotecaria Su Casita"/>
    <s v="FIDEICOMISO 234036"/>
    <d v="2018-05-01T00:00:00"/>
    <s v="57436"/>
    <x v="0"/>
    <n v="21"/>
    <n v="37810.35"/>
    <n v="8224.92"/>
    <n v="0"/>
    <n v="46035.27"/>
    <n v="119.1"/>
    <n v="0"/>
    <n v="0"/>
    <n v="0"/>
    <n v="0"/>
    <m/>
    <n v="46035.27"/>
    <n v="40167.71"/>
    <n v="333.68"/>
    <n v="0"/>
    <n v="0"/>
    <n v="0"/>
    <n v="0"/>
    <n v="0"/>
    <n v="40501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44.02"/>
    <n v="40501.39"/>
    <n v="151"/>
    <n v="300"/>
    <n v="88958.7"/>
    <n v="47629.74"/>
    <n v="53.541407"/>
    <n v="51.7490359473911"/>
    <n v="10.59"/>
    <m/>
    <m/>
    <m/>
    <s v="BCN"/>
    <s v="TIJUANA"/>
    <s v="22245"/>
    <s v="Proceso judicial"/>
    <x v="0"/>
  </r>
  <r>
    <n v="629"/>
    <s v="Hipotecaria Su Casita"/>
    <s v="FIDEICOMISO 234036"/>
    <d v="2018-05-01T00:00:00"/>
    <s v="57440"/>
    <x v="1"/>
    <n v="0"/>
    <n v="30815.71"/>
    <n v="0"/>
    <n v="0"/>
    <n v="30815.71"/>
    <n v="97.04"/>
    <n v="0"/>
    <n v="0"/>
    <n v="97.04"/>
    <n v="0"/>
    <m/>
    <n v="30718.67"/>
    <n v="0"/>
    <n v="271.95"/>
    <n v="0"/>
    <n v="0"/>
    <n v="271.95"/>
    <n v="0"/>
    <n v="0"/>
    <n v="0"/>
    <n v="8.08"/>
    <n v="0"/>
    <n v="0"/>
    <n v="0"/>
    <n v="0"/>
    <n v="0.1"/>
    <n v="18.850000000000001"/>
    <n v="54.61"/>
    <n v="0"/>
    <n v="0"/>
    <n v="0"/>
    <n v="0"/>
    <n v="0"/>
    <n v="0"/>
    <n v="0"/>
    <n v="2.39"/>
    <n v="0"/>
    <n v="1.55"/>
    <n v="0"/>
    <n v="453.02"/>
    <n v="0"/>
    <n v="0"/>
    <n v="151"/>
    <n v="300"/>
    <n v="88408.2"/>
    <n v="38816.18"/>
    <n v="43.905633000000002"/>
    <n v="34.746403465464901"/>
    <n v="10.59"/>
    <m/>
    <m/>
    <m/>
    <s v="COA"/>
    <s v="TORREON"/>
    <s v="27087"/>
    <s v="Al corriente"/>
    <x v="0"/>
  </r>
  <r>
    <n v="630"/>
    <s v="Hipotecaria Su Casita"/>
    <s v="FIDEICOMISO 234036"/>
    <d v="2018-05-01T00:00:00"/>
    <s v="57443"/>
    <x v="0"/>
    <n v="21"/>
    <n v="12199.46"/>
    <n v="1120.29"/>
    <n v="0"/>
    <n v="13319.75"/>
    <n v="38.42"/>
    <n v="0"/>
    <n v="0"/>
    <n v="0"/>
    <n v="0"/>
    <m/>
    <n v="13319.75"/>
    <n v="3724.86"/>
    <n v="107.66"/>
    <n v="0"/>
    <n v="0"/>
    <n v="0"/>
    <n v="0"/>
    <n v="0"/>
    <n v="3832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8.71"/>
    <n v="3832.52"/>
    <n v="151"/>
    <n v="300"/>
    <n v="56720.4"/>
    <n v="15366.95"/>
    <n v="27.092457"/>
    <n v="23.4831735722281"/>
    <n v="10.59"/>
    <m/>
    <m/>
    <m/>
    <s v="COA"/>
    <s v="TORREON"/>
    <s v="27087"/>
    <s v="Morosidad"/>
    <x v="0"/>
  </r>
  <r>
    <n v="631"/>
    <s v="Hipotecaria Su Casita"/>
    <s v="FIDEICOMISO 234036"/>
    <d v="2018-05-01T00:00:00"/>
    <s v="57450"/>
    <x v="0"/>
    <n v="21"/>
    <n v="44032.67"/>
    <n v="6022.6"/>
    <n v="0"/>
    <n v="50055.27"/>
    <n v="138.69"/>
    <n v="0"/>
    <n v="0"/>
    <n v="0"/>
    <n v="0"/>
    <m/>
    <n v="50055.27"/>
    <n v="22977.8"/>
    <n v="388.59"/>
    <n v="0"/>
    <n v="0"/>
    <n v="0"/>
    <n v="0"/>
    <n v="0"/>
    <n v="23366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61.29"/>
    <n v="23366.39"/>
    <n v="151"/>
    <n v="300"/>
    <n v="77990.7"/>
    <n v="55467"/>
    <n v="71.120018000000002"/>
    <n v="64.181075295127897"/>
    <n v="10.59"/>
    <m/>
    <m/>
    <m/>
    <s v="EM"/>
    <s v="CHALCO"/>
    <s v="56600"/>
    <s v="Morosidad"/>
    <x v="0"/>
  </r>
  <r>
    <n v="632"/>
    <s v="Hipotecaria Su Casita"/>
    <s v="FIDEICOMISO 234036"/>
    <d v="2018-05-01T00:00:00"/>
    <s v="57453"/>
    <x v="10"/>
    <n v="7"/>
    <n v="33585.71"/>
    <n v="714.89"/>
    <n v="0"/>
    <n v="34300.6"/>
    <n v="105.77"/>
    <n v="0"/>
    <n v="0"/>
    <n v="0"/>
    <n v="0"/>
    <m/>
    <n v="34300.6"/>
    <n v="2100.23"/>
    <n v="296.39"/>
    <n v="0"/>
    <n v="0"/>
    <n v="0"/>
    <n v="0"/>
    <n v="0"/>
    <n v="2396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0.66"/>
    <n v="2396.62"/>
    <n v="151"/>
    <n v="300"/>
    <n v="91085.1"/>
    <n v="42305.48"/>
    <n v="46.446103999999998"/>
    <n v="37.6577510729674"/>
    <n v="10.59"/>
    <m/>
    <m/>
    <m/>
    <s v="QR"/>
    <s v="BENITO JUAREZ"/>
    <s v="77539"/>
    <s v="Morosidad"/>
    <x v="0"/>
  </r>
  <r>
    <n v="633"/>
    <s v="Hipotecaria Su Casita"/>
    <s v="FIDEICOMISO 234036"/>
    <d v="2018-05-01T00:00:00"/>
    <s v="57455"/>
    <x v="0"/>
    <n v="21"/>
    <n v="17410.2"/>
    <n v="3516.86"/>
    <n v="0"/>
    <n v="20927.060000000001"/>
    <n v="54.83"/>
    <n v="0"/>
    <n v="0"/>
    <n v="0"/>
    <n v="0"/>
    <m/>
    <n v="20927.060000000001"/>
    <n v="16288.73"/>
    <n v="153.65"/>
    <n v="0"/>
    <n v="0"/>
    <n v="0"/>
    <n v="0"/>
    <n v="0"/>
    <n v="16442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71.69"/>
    <n v="16442.38"/>
    <n v="151"/>
    <n v="300"/>
    <n v="80530.8"/>
    <n v="21931.040000000001"/>
    <n v="27.233108000000001"/>
    <n v="25.986404890168501"/>
    <n v="10.59"/>
    <m/>
    <m/>
    <m/>
    <s v="EM"/>
    <s v="CHICOLOAPAN"/>
    <s v="56370"/>
    <s v="Morosidad"/>
    <x v="0"/>
  </r>
  <r>
    <n v="634"/>
    <s v="Hipotecaria Su Casita"/>
    <s v="FIDEICOMISO 234036"/>
    <d v="2018-05-01T00:00:00"/>
    <s v="57464"/>
    <x v="0"/>
    <n v="21"/>
    <n v="24334.14"/>
    <n v="5077.42"/>
    <n v="0"/>
    <n v="29411.56"/>
    <n v="76.64"/>
    <n v="0"/>
    <n v="0"/>
    <n v="0"/>
    <n v="0"/>
    <m/>
    <n v="29411.56"/>
    <n v="23889.599999999999"/>
    <n v="214.75"/>
    <n v="0"/>
    <n v="0"/>
    <n v="0"/>
    <n v="0"/>
    <n v="0"/>
    <n v="24104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54.0600000000004"/>
    <n v="24104.35"/>
    <n v="151"/>
    <n v="300"/>
    <n v="68570.399999999994"/>
    <n v="30652.76"/>
    <n v="44.702612000000002"/>
    <n v="42.892501523344698"/>
    <n v="10.59"/>
    <m/>
    <m/>
    <m/>
    <s v="QR"/>
    <s v="SOLIDARIDAD"/>
    <s v="77710"/>
    <s v="Proceso judicial"/>
    <x v="0"/>
  </r>
  <r>
    <n v="635"/>
    <s v="Hipotecaria Su Casita"/>
    <s v="FIDEICOMISO 234036"/>
    <d v="2018-05-01T00:00:00"/>
    <s v="57468"/>
    <x v="0"/>
    <n v="21"/>
    <n v="27220.79"/>
    <n v="5384.87"/>
    <n v="0"/>
    <n v="32605.66"/>
    <n v="85.72"/>
    <n v="0"/>
    <n v="0"/>
    <n v="0"/>
    <n v="0"/>
    <m/>
    <n v="32605.66"/>
    <n v="24601.599999999999"/>
    <n v="240.22"/>
    <n v="0"/>
    <n v="0"/>
    <n v="0"/>
    <n v="0"/>
    <n v="0"/>
    <n v="24841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70.59"/>
    <n v="24841.82"/>
    <n v="151"/>
    <n v="300"/>
    <n v="68570.399999999994"/>
    <n v="34287.599999999999"/>
    <n v="50.003500000000003"/>
    <n v="47.550634042919299"/>
    <n v="10.59"/>
    <m/>
    <m/>
    <m/>
    <s v="QR"/>
    <s v="SOLIDARIDAD"/>
    <s v="77710"/>
    <s v="Morosidad"/>
    <x v="0"/>
  </r>
  <r>
    <n v="636"/>
    <s v="Hipotecaria Su Casita"/>
    <s v="FIDEICOMISO 234036"/>
    <d v="2018-05-01T00:00:00"/>
    <s v="57471"/>
    <x v="0"/>
    <n v="21"/>
    <n v="45243.96"/>
    <n v="8230.59"/>
    <n v="0"/>
    <n v="53474.55"/>
    <n v="142.52000000000001"/>
    <n v="0"/>
    <n v="7.33"/>
    <n v="0"/>
    <n v="0"/>
    <m/>
    <n v="53467.22"/>
    <n v="35662.54"/>
    <n v="399.28"/>
    <n v="0"/>
    <n v="0"/>
    <n v="0"/>
    <n v="0"/>
    <n v="0"/>
    <n v="36061.82"/>
    <n v="0"/>
    <n v="0"/>
    <n v="0"/>
    <n v="0"/>
    <n v="0"/>
    <n v="-32.880000000000003"/>
    <n v="0"/>
    <n v="0"/>
    <n v="0"/>
    <n v="0"/>
    <n v="0"/>
    <n v="76.95"/>
    <n v="0"/>
    <n v="0"/>
    <n v="34.049999999999997"/>
    <n v="0"/>
    <n v="0"/>
    <n v="0"/>
    <n v="0"/>
    <n v="85.45"/>
    <n v="8365.7800000000007"/>
    <n v="36061.82"/>
    <n v="151"/>
    <n v="300"/>
    <n v="68570.399999999994"/>
    <n v="56994.09"/>
    <n v="83.117627999999996"/>
    <n v="77.974198766120494"/>
    <n v="10.59"/>
    <m/>
    <m/>
    <m/>
    <s v="QR"/>
    <s v="SOLIDARIDAD"/>
    <s v="77710"/>
    <s v="Morosidad"/>
    <x v="0"/>
  </r>
  <r>
    <n v="637"/>
    <s v="Hipotecaria Su Casita"/>
    <s v="FIDEICOMISO 234036"/>
    <d v="2018-05-01T00:00:00"/>
    <s v="57472"/>
    <x v="0"/>
    <n v="21"/>
    <n v="21467.919999999998"/>
    <n v="2547.3200000000002"/>
    <n v="0"/>
    <n v="24015.24"/>
    <n v="67.62"/>
    <n v="0"/>
    <n v="0"/>
    <n v="0"/>
    <n v="0"/>
    <m/>
    <n v="24015.24"/>
    <n v="9089.15"/>
    <n v="189.45"/>
    <n v="0"/>
    <n v="0"/>
    <n v="0"/>
    <n v="0"/>
    <n v="0"/>
    <n v="9278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14.94"/>
    <n v="9278.6"/>
    <n v="151"/>
    <n v="300"/>
    <n v="68570.399999999994"/>
    <n v="27042.43"/>
    <n v="39.437469"/>
    <n v="35.022750656193303"/>
    <n v="10.59"/>
    <m/>
    <m/>
    <m/>
    <s v="QR"/>
    <s v="SOLIDARIDAD"/>
    <s v="77710"/>
    <s v="Morosidad"/>
    <x v="0"/>
  </r>
  <r>
    <n v="638"/>
    <s v="Hipotecaria Su Casita"/>
    <s v="FIDEICOMISO 234036"/>
    <d v="2018-05-01T00:00:00"/>
    <s v="57473"/>
    <x v="0"/>
    <n v="21"/>
    <n v="24341.49"/>
    <n v="4950"/>
    <n v="0"/>
    <n v="29291.49"/>
    <n v="76.67"/>
    <n v="0"/>
    <n v="0"/>
    <n v="0"/>
    <n v="0"/>
    <m/>
    <n v="29291.49"/>
    <n v="23032.07"/>
    <n v="214.81"/>
    <n v="0"/>
    <n v="0"/>
    <n v="0"/>
    <n v="0"/>
    <n v="0"/>
    <n v="23246.88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26.67"/>
    <n v="23246.880000000001"/>
    <n v="151"/>
    <n v="300"/>
    <n v="68514.600000000006"/>
    <n v="30662.18"/>
    <n v="44.752768000000003"/>
    <n v="42.752187102949598"/>
    <n v="10.59"/>
    <m/>
    <m/>
    <m/>
    <s v="QR"/>
    <s v="SOLIDARIDAD"/>
    <s v="77710"/>
    <s v="Proceso judicial"/>
    <x v="0"/>
  </r>
  <r>
    <n v="639"/>
    <s v="Hipotecaria Su Casita"/>
    <s v="FIDEICOMISO 234036"/>
    <d v="2018-05-01T00:00:00"/>
    <s v="57474"/>
    <x v="0"/>
    <n v="21"/>
    <n v="29382.93"/>
    <n v="5854.77"/>
    <n v="0"/>
    <n v="35237.699999999997"/>
    <n v="92.55"/>
    <n v="0"/>
    <n v="0"/>
    <n v="0"/>
    <n v="0"/>
    <m/>
    <n v="35237.699999999997"/>
    <n v="26867.279999999999"/>
    <n v="259.3"/>
    <n v="0"/>
    <n v="0"/>
    <n v="0"/>
    <n v="0"/>
    <n v="0"/>
    <n v="27126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47.32"/>
    <n v="27126.58"/>
    <n v="151"/>
    <n v="300"/>
    <n v="68570.399999999994"/>
    <n v="37012.79"/>
    <n v="53.977795"/>
    <n v="51.389083256666098"/>
    <n v="10.59"/>
    <m/>
    <m/>
    <m/>
    <s v="QR"/>
    <s v="SOLIDARIDAD"/>
    <s v="77710"/>
    <s v="Proceso judicial"/>
    <x v="0"/>
  </r>
  <r>
    <n v="640"/>
    <s v="Hipotecaria Su Casita"/>
    <s v="FIDEICOMISO 234036"/>
    <d v="2018-05-01T00:00:00"/>
    <s v="57475"/>
    <x v="0"/>
    <n v="21"/>
    <n v="17171.830000000002"/>
    <n v="2633.2"/>
    <n v="0"/>
    <n v="19805.03"/>
    <n v="100.29"/>
    <n v="0"/>
    <n v="0"/>
    <n v="0"/>
    <n v="0"/>
    <m/>
    <n v="19805.03"/>
    <n v="4921.7"/>
    <n v="151.54"/>
    <n v="0"/>
    <n v="0"/>
    <n v="0"/>
    <n v="0"/>
    <n v="0"/>
    <n v="5073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33.49"/>
    <n v="5073.24"/>
    <n v="151"/>
    <n v="300"/>
    <n v="68570.399999999994"/>
    <n v="26491.67"/>
    <n v="38.634264999999999"/>
    <n v="28.882768710049199"/>
    <n v="10.59"/>
    <m/>
    <m/>
    <m/>
    <s v="QR"/>
    <s v="SOLIDARIDAD"/>
    <s v="77710"/>
    <s v="Morosidad"/>
    <x v="0"/>
  </r>
  <r>
    <n v="641"/>
    <s v="Hipotecaria Su Casita"/>
    <s v="FIDEICOMISO 234036"/>
    <d v="2018-05-01T00:00:00"/>
    <s v="57478"/>
    <x v="1"/>
    <n v="0"/>
    <n v="23620.69"/>
    <n v="0"/>
    <n v="0"/>
    <n v="23620.69"/>
    <n v="74.400000000000006"/>
    <n v="0"/>
    <n v="0"/>
    <n v="74.400000000000006"/>
    <n v="0"/>
    <m/>
    <n v="23546.29"/>
    <n v="0"/>
    <n v="208.45"/>
    <n v="0"/>
    <n v="0"/>
    <n v="208.45"/>
    <n v="0"/>
    <n v="0"/>
    <n v="0"/>
    <n v="6.19"/>
    <n v="0"/>
    <n v="0"/>
    <n v="0"/>
    <n v="0"/>
    <n v="0.21"/>
    <n v="14.45"/>
    <n v="41.98"/>
    <n v="0"/>
    <n v="0"/>
    <n v="0"/>
    <n v="0"/>
    <n v="0"/>
    <n v="0"/>
    <n v="0"/>
    <n v="0"/>
    <n v="0"/>
    <n v="0"/>
    <n v="0.10954700000000001"/>
    <n v="345.68"/>
    <n v="0"/>
    <n v="0"/>
    <n v="151"/>
    <n v="300"/>
    <n v="68570.399999999994"/>
    <n v="29754.3"/>
    <n v="43.392338000000002"/>
    <n v="34.338854361420701"/>
    <n v="10.59"/>
    <m/>
    <m/>
    <m/>
    <s v="QR"/>
    <s v="SOLIDARIDAD"/>
    <s v="77710"/>
    <s v="Al corriente"/>
    <x v="0"/>
  </r>
  <r>
    <n v="642"/>
    <s v="Hipotecaria Su Casita"/>
    <s v="FIDEICOMISO 234036"/>
    <d v="2018-05-01T00:00:00"/>
    <s v="57479"/>
    <x v="1"/>
    <n v="0"/>
    <n v="23808.05"/>
    <n v="0"/>
    <n v="0"/>
    <n v="23808.05"/>
    <n v="232.45"/>
    <n v="0"/>
    <n v="0"/>
    <n v="232.45"/>
    <n v="717.02"/>
    <m/>
    <n v="22858.58"/>
    <n v="0"/>
    <n v="210.11"/>
    <n v="0"/>
    <n v="0"/>
    <n v="210.11"/>
    <n v="0"/>
    <n v="0"/>
    <n v="0"/>
    <n v="9.24"/>
    <n v="0"/>
    <n v="0"/>
    <n v="0"/>
    <n v="0"/>
    <n v="1.31"/>
    <n v="19.649999999999999"/>
    <n v="61.4"/>
    <n v="0"/>
    <n v="0"/>
    <n v="0"/>
    <n v="0"/>
    <n v="0"/>
    <n v="0"/>
    <n v="0"/>
    <n v="0.89"/>
    <n v="0"/>
    <n v="0.6"/>
    <n v="0"/>
    <n v="1252.07"/>
    <n v="0"/>
    <n v="0"/>
    <n v="91"/>
    <n v="240"/>
    <n v="96379.8"/>
    <n v="44060.78"/>
    <n v="45.715783000000002"/>
    <n v="23.717189822062601"/>
    <n v="10.59"/>
    <m/>
    <m/>
    <m/>
    <s v="PUE"/>
    <s v="PUEBLA"/>
    <s v="72450"/>
    <s v="Al corriente"/>
    <x v="0"/>
  </r>
  <r>
    <n v="643"/>
    <s v="Hipotecaria Su Casita"/>
    <s v="FIDEICOMISO 234036"/>
    <d v="2018-05-01T00:00:00"/>
    <s v="57483"/>
    <x v="0"/>
    <n v="21"/>
    <n v="9817.67"/>
    <n v="17226.669999999998"/>
    <n v="0"/>
    <n v="27044.34"/>
    <n v="266.81"/>
    <n v="0"/>
    <n v="0"/>
    <n v="0"/>
    <n v="0"/>
    <m/>
    <n v="27044.34"/>
    <n v="16704.53"/>
    <n v="86.64"/>
    <n v="0"/>
    <n v="0"/>
    <n v="0"/>
    <n v="0"/>
    <n v="0"/>
    <n v="16791.16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493.48"/>
    <n v="16791.169999999998"/>
    <n v="31"/>
    <n v="180"/>
    <n v="85365.9"/>
    <n v="31814.53"/>
    <n v="37.268428999999998"/>
    <n v="31.680495205865402"/>
    <n v="10.59"/>
    <m/>
    <m/>
    <m/>
    <s v="EM"/>
    <s v="TECAMAC"/>
    <s v="55765"/>
    <s v="Proceso judicial"/>
    <x v="0"/>
  </r>
  <r>
    <n v="644"/>
    <s v="Hipotecaria Su Casita"/>
    <s v="FIDEICOMISO 234036"/>
    <d v="2018-05-01T00:00:00"/>
    <s v="57484"/>
    <x v="1"/>
    <n v="0"/>
    <n v="71533.91"/>
    <n v="0"/>
    <n v="0"/>
    <n v="71533.91"/>
    <n v="225.3"/>
    <n v="0"/>
    <n v="0"/>
    <n v="225.3"/>
    <n v="0"/>
    <m/>
    <n v="71308.61"/>
    <n v="0"/>
    <n v="631.29"/>
    <n v="0"/>
    <n v="0"/>
    <n v="631.29"/>
    <n v="0"/>
    <n v="0"/>
    <n v="0"/>
    <n v="18.75"/>
    <n v="0"/>
    <n v="0"/>
    <n v="0"/>
    <n v="0"/>
    <n v="3.28"/>
    <n v="43.77"/>
    <n v="116.62"/>
    <n v="0"/>
    <n v="0"/>
    <n v="0"/>
    <n v="0"/>
    <n v="0"/>
    <n v="0"/>
    <n v="0"/>
    <n v="6.67"/>
    <n v="0"/>
    <n v="0"/>
    <n v="0"/>
    <n v="1045.68"/>
    <n v="0"/>
    <n v="0"/>
    <n v="151"/>
    <n v="300"/>
    <n v="136585.20000000001"/>
    <n v="90108.86"/>
    <n v="65.972638000000003"/>
    <n v="52.208152603564002"/>
    <n v="10.59"/>
    <m/>
    <m/>
    <m/>
    <s v="BCN"/>
    <s v="MEXICALI"/>
    <s v="21376"/>
    <s v="Al corriente"/>
    <x v="0"/>
  </r>
  <r>
    <n v="645"/>
    <s v="Hipotecaria Su Casita"/>
    <s v="FIDEICOMISO 234036"/>
    <d v="2018-05-01T00:00:00"/>
    <s v="57485"/>
    <x v="0"/>
    <n v="21"/>
    <n v="58707.53"/>
    <n v="13714.65"/>
    <n v="0"/>
    <n v="72422.179999999993"/>
    <n v="184.89"/>
    <n v="0"/>
    <n v="0"/>
    <n v="0"/>
    <n v="0"/>
    <m/>
    <n v="72422.179999999993"/>
    <n v="71345.94"/>
    <n v="518.09"/>
    <n v="0"/>
    <n v="0"/>
    <n v="0"/>
    <n v="0"/>
    <n v="0"/>
    <n v="71864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99.54"/>
    <n v="71864.03"/>
    <n v="151"/>
    <n v="300"/>
    <n v="102439.2"/>
    <n v="73950.25"/>
    <n v="72.189406000000005"/>
    <n v="70.697721176400094"/>
    <n v="10.59"/>
    <m/>
    <m/>
    <m/>
    <s v="EM"/>
    <s v="IXTAPALUCA"/>
    <s v="56535"/>
    <s v="Morosidad"/>
    <x v="0"/>
  </r>
  <r>
    <n v="646"/>
    <s v="Hipotecaria Su Casita"/>
    <s v="FIDEICOMISO 234036"/>
    <d v="2018-05-01T00:00:00"/>
    <s v="57488"/>
    <x v="0"/>
    <n v="21"/>
    <n v="12024.62"/>
    <n v="2091.13"/>
    <n v="0"/>
    <n v="14115.75"/>
    <n v="37.880000000000003"/>
    <n v="0"/>
    <n v="0"/>
    <n v="0"/>
    <n v="0"/>
    <m/>
    <n v="14115.75"/>
    <n v="8852.8700000000008"/>
    <n v="106.12"/>
    <n v="0"/>
    <n v="0"/>
    <n v="0"/>
    <n v="0"/>
    <n v="0"/>
    <n v="8958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29.0100000000002"/>
    <n v="8958.99"/>
    <n v="151"/>
    <n v="300"/>
    <n v="54798"/>
    <n v="15147.82"/>
    <n v="27.643015999999999"/>
    <n v="25.759607857896398"/>
    <n v="10.59"/>
    <m/>
    <m/>
    <m/>
    <s v="VER"/>
    <s v="VERACRUZ"/>
    <s v="91880"/>
    <s v="Proceso judicial"/>
    <x v="0"/>
  </r>
  <r>
    <n v="647"/>
    <s v="Hipotecaria Su Casita"/>
    <s v="FIDEICOMISO 234036"/>
    <d v="2018-05-01T00:00:00"/>
    <s v="57497"/>
    <x v="0"/>
    <n v="21"/>
    <n v="23413.83"/>
    <n v="11588.25"/>
    <n v="0"/>
    <n v="35002.080000000002"/>
    <n v="168.76"/>
    <n v="0"/>
    <n v="0"/>
    <n v="0"/>
    <n v="0"/>
    <m/>
    <n v="35002.080000000002"/>
    <n v="28203.09"/>
    <n v="206.63"/>
    <n v="0"/>
    <n v="0"/>
    <n v="0"/>
    <n v="0"/>
    <n v="0"/>
    <n v="28409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57.01"/>
    <n v="28409.72"/>
    <n v="90"/>
    <n v="240"/>
    <n v="86565.6"/>
    <n v="37372.870000000003"/>
    <n v="43.172888999999998"/>
    <n v="40.434168277927803"/>
    <n v="10.59"/>
    <m/>
    <m/>
    <m/>
    <s v="EM"/>
    <s v="ACOLMAN"/>
    <s v="55870"/>
    <s v="Proceso judicial"/>
    <x v="0"/>
  </r>
  <r>
    <n v="648"/>
    <s v="Hipotecaria Su Casita"/>
    <s v="FIDEICOMISO 234036"/>
    <d v="2018-05-01T00:00:00"/>
    <s v="57502"/>
    <x v="0"/>
    <n v="21"/>
    <n v="69952.78"/>
    <n v="13238.54"/>
    <n v="0"/>
    <n v="83191.320000000007"/>
    <n v="220.32"/>
    <n v="0"/>
    <n v="0"/>
    <n v="0"/>
    <n v="0"/>
    <m/>
    <n v="83191.320000000007"/>
    <n v="58799.360000000001"/>
    <n v="617.33000000000004"/>
    <n v="0"/>
    <n v="0"/>
    <n v="0"/>
    <n v="0"/>
    <n v="0"/>
    <n v="59416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58.86"/>
    <n v="59416.69"/>
    <n v="151"/>
    <n v="300"/>
    <n v="103124.4"/>
    <n v="88116.6"/>
    <n v="85.446897000000007"/>
    <n v="80.670840129260995"/>
    <n v="10.59"/>
    <m/>
    <m/>
    <m/>
    <s v="QR"/>
    <s v="BENITO JUAREZ"/>
    <s v="77539"/>
    <s v="Proceso judicial"/>
    <x v="0"/>
  </r>
  <r>
    <n v="649"/>
    <s v="Hipotecaria Su Casita"/>
    <s v="FIDEICOMISO 234036"/>
    <d v="2018-05-01T00:00:00"/>
    <s v="57503"/>
    <x v="0"/>
    <n v="21"/>
    <n v="0"/>
    <n v="32112.47"/>
    <n v="0"/>
    <n v="32112.47"/>
    <n v="0"/>
    <n v="0"/>
    <n v="0"/>
    <n v="0"/>
    <n v="0"/>
    <m/>
    <n v="32112.47"/>
    <n v="11475.86"/>
    <n v="0"/>
    <n v="0"/>
    <n v="0"/>
    <n v="0"/>
    <n v="0"/>
    <n v="0"/>
    <n v="11475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112.47"/>
    <n v="11475.86"/>
    <n v="0"/>
    <n v="120"/>
    <n v="88050.3"/>
    <n v="43782.93"/>
    <n v="49.724907000000002"/>
    <n v="36.470596743760403"/>
    <n v="10.59"/>
    <m/>
    <m/>
    <m/>
    <s v="QR"/>
    <s v="BENITO JUAREZ"/>
    <s v="77539"/>
    <s v="Proceso judicial"/>
    <x v="0"/>
  </r>
  <r>
    <n v="650"/>
    <s v="Hipotecaria Su Casita"/>
    <s v="FIDEICOMISO 234036"/>
    <d v="2018-05-01T00:00:00"/>
    <s v="57506"/>
    <x v="1"/>
    <n v="0"/>
    <n v="36724.15"/>
    <n v="0"/>
    <n v="0"/>
    <n v="36724.15"/>
    <n v="115.68"/>
    <n v="0"/>
    <n v="0"/>
    <n v="115.68"/>
    <n v="0"/>
    <m/>
    <n v="36608.47"/>
    <n v="0"/>
    <n v="324.08999999999997"/>
    <n v="0"/>
    <n v="0"/>
    <n v="324.08999999999997"/>
    <n v="0"/>
    <n v="0"/>
    <n v="0"/>
    <n v="9.6300000000000008"/>
    <n v="0"/>
    <n v="0"/>
    <n v="0"/>
    <n v="0"/>
    <n v="0.89"/>
    <n v="22.47"/>
    <n v="62.74"/>
    <n v="0"/>
    <n v="0"/>
    <n v="0"/>
    <n v="0"/>
    <n v="0"/>
    <n v="0"/>
    <n v="0"/>
    <n v="0"/>
    <n v="0"/>
    <n v="535.5"/>
    <n v="0"/>
    <n v="535.5"/>
    <n v="0"/>
    <n v="0"/>
    <n v="151"/>
    <n v="300"/>
    <n v="89466"/>
    <n v="46261.21"/>
    <n v="51.708145999999999"/>
    <n v="40.918862943632902"/>
    <n v="10.59"/>
    <m/>
    <m/>
    <m/>
    <s v="QR"/>
    <s v="BENITO JUAREZ"/>
    <s v="77539"/>
    <s v="Al corriente"/>
    <x v="0"/>
  </r>
  <r>
    <n v="651"/>
    <s v="Hipotecaria Su Casita"/>
    <s v="FIDEICOMISO 234036"/>
    <d v="2018-05-01T00:00:00"/>
    <s v="57509"/>
    <x v="1"/>
    <n v="0"/>
    <n v="19634.78"/>
    <n v="0"/>
    <n v="0"/>
    <n v="19634.78"/>
    <n v="139.26"/>
    <n v="0"/>
    <n v="0"/>
    <n v="139.26"/>
    <n v="0"/>
    <m/>
    <n v="19495.52"/>
    <n v="0"/>
    <n v="173.28"/>
    <n v="0"/>
    <n v="0"/>
    <n v="173.28"/>
    <n v="0"/>
    <n v="0"/>
    <n v="0"/>
    <n v="6.52"/>
    <n v="0"/>
    <n v="0"/>
    <n v="0"/>
    <n v="0"/>
    <n v="0.22"/>
    <n v="13.88"/>
    <n v="46.52"/>
    <n v="0"/>
    <n v="0"/>
    <n v="0"/>
    <n v="0"/>
    <n v="0"/>
    <n v="0"/>
    <n v="0"/>
    <n v="5.13"/>
    <n v="0"/>
    <n v="5.13"/>
    <n v="0"/>
    <n v="384.81"/>
    <n v="0"/>
    <n v="0"/>
    <n v="91"/>
    <n v="240"/>
    <n v="89466"/>
    <n v="31116.17"/>
    <n v="34.779882999999998"/>
    <n v="21.7909821364313"/>
    <n v="10.59"/>
    <m/>
    <m/>
    <m/>
    <s v="QR"/>
    <s v="BENITO JUAREZ"/>
    <s v="77539"/>
    <s v="Al corriente"/>
    <x v="0"/>
  </r>
  <r>
    <n v="652"/>
    <s v="Hipotecaria Su Casita"/>
    <s v="FIDEICOMISO 234036"/>
    <d v="2018-05-01T00:00:00"/>
    <s v="57510"/>
    <x v="1"/>
    <n v="1"/>
    <n v="35815.480000000003"/>
    <n v="111.8"/>
    <n v="0"/>
    <n v="35927.279999999999"/>
    <n v="112.79"/>
    <n v="0"/>
    <n v="111.8"/>
    <n v="112.79"/>
    <n v="0"/>
    <m/>
    <n v="35702.69"/>
    <n v="317.06"/>
    <n v="316.07"/>
    <n v="0"/>
    <n v="317.06"/>
    <n v="316.07"/>
    <n v="0"/>
    <n v="0"/>
    <n v="0"/>
    <n v="9.39"/>
    <n v="0"/>
    <n v="0"/>
    <n v="0"/>
    <n v="0"/>
    <n v="2.2999999999999998"/>
    <n v="21.91"/>
    <n v="60.89"/>
    <n v="9.39"/>
    <n v="0"/>
    <n v="0"/>
    <n v="0"/>
    <n v="0"/>
    <n v="21.91"/>
    <n v="60.89"/>
    <n v="17.87"/>
    <n v="0"/>
    <n v="0"/>
    <n v="0"/>
    <n v="1062.27"/>
    <n v="0"/>
    <n v="0"/>
    <n v="151"/>
    <n v="300"/>
    <n v="85362.6"/>
    <n v="45114.23"/>
    <n v="52.850112000000003"/>
    <n v="41.824744990688799"/>
    <n v="10.59"/>
    <m/>
    <m/>
    <m/>
    <s v="QR"/>
    <s v="BENITO JUAREZ"/>
    <s v="77500"/>
    <s v="Al corriente"/>
    <x v="0"/>
  </r>
  <r>
    <n v="653"/>
    <s v="Hipotecaria Su Casita"/>
    <s v="FIDEICOMISO 234036"/>
    <d v="2018-05-01T00:00:00"/>
    <s v="57525"/>
    <x v="0"/>
    <n v="21"/>
    <n v="29328.49"/>
    <n v="13343.73"/>
    <n v="0"/>
    <n v="42672.22"/>
    <n v="208.06"/>
    <n v="0"/>
    <n v="0"/>
    <n v="0"/>
    <n v="0"/>
    <m/>
    <n v="42672.22"/>
    <n v="31009.87"/>
    <n v="258.82"/>
    <n v="0"/>
    <n v="0"/>
    <n v="0"/>
    <n v="0"/>
    <n v="0"/>
    <n v="31268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51.79"/>
    <n v="31268.69"/>
    <n v="91"/>
    <n v="240"/>
    <n v="99516.9"/>
    <n v="46481.5"/>
    <n v="46.707141999999997"/>
    <n v="42.879370050347802"/>
    <n v="10.59"/>
    <m/>
    <m/>
    <m/>
    <s v="EM"/>
    <s v="ACOLMAN"/>
    <s v="55870"/>
    <s v="Proceso judicial"/>
    <x v="0"/>
  </r>
  <r>
    <n v="654"/>
    <s v="Hipotecaria Su Casita"/>
    <s v="FIDEICOMISO 234036"/>
    <d v="2018-05-01T00:00:00"/>
    <s v="57526"/>
    <x v="1"/>
    <n v="0"/>
    <n v="17897.560000000001"/>
    <n v="0"/>
    <n v="0"/>
    <n v="17897.560000000001"/>
    <n v="126.93"/>
    <n v="0"/>
    <n v="0"/>
    <n v="126.93"/>
    <n v="0"/>
    <m/>
    <n v="17770.63"/>
    <n v="0"/>
    <n v="157.94999999999999"/>
    <n v="0"/>
    <n v="0"/>
    <n v="157.94999999999999"/>
    <n v="0"/>
    <n v="0"/>
    <n v="0"/>
    <n v="5.95"/>
    <n v="0"/>
    <n v="0"/>
    <n v="0"/>
    <n v="0"/>
    <n v="-0.12"/>
    <n v="12.65"/>
    <n v="43.04"/>
    <n v="0"/>
    <n v="0"/>
    <n v="0"/>
    <n v="0"/>
    <n v="0"/>
    <n v="0"/>
    <n v="0"/>
    <n v="5.01"/>
    <n v="0"/>
    <n v="2.86"/>
    <n v="0"/>
    <n v="351.41"/>
    <n v="0"/>
    <n v="0"/>
    <n v="91"/>
    <n v="240"/>
    <n v="85969.2"/>
    <n v="28362.53"/>
    <n v="32.991501999999997"/>
    <n v="20.670926577645201"/>
    <n v="10.59"/>
    <m/>
    <m/>
    <m/>
    <s v="EM"/>
    <s v="ACOLMAN"/>
    <s v="55870"/>
    <s v="Al corriente"/>
    <x v="0"/>
  </r>
  <r>
    <n v="655"/>
    <s v="Hipotecaria Su Casita"/>
    <s v="FIDEICOMISO 234036"/>
    <d v="2018-05-01T00:00:00"/>
    <s v="57528"/>
    <x v="0"/>
    <n v="21"/>
    <n v="23174.46"/>
    <n v="4419.53"/>
    <n v="0"/>
    <n v="27593.99"/>
    <n v="72.989999999999995"/>
    <n v="0"/>
    <n v="0"/>
    <n v="0"/>
    <n v="0"/>
    <m/>
    <n v="27593.99"/>
    <n v="19722.96"/>
    <n v="204.51"/>
    <n v="0"/>
    <n v="0"/>
    <n v="0"/>
    <n v="0"/>
    <n v="0"/>
    <n v="19927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92.5200000000004"/>
    <n v="19927.47"/>
    <n v="151"/>
    <n v="300"/>
    <n v="68564.399999999994"/>
    <n v="29191.65"/>
    <n v="42.575519999999997"/>
    <n v="40.245360338480403"/>
    <n v="10.59"/>
    <m/>
    <m/>
    <m/>
    <s v="QR"/>
    <s v="SOLIDARIDAD"/>
    <s v="77710"/>
    <s v="Proceso judicial"/>
    <x v="0"/>
  </r>
  <r>
    <n v="656"/>
    <s v="Hipotecaria Su Casita"/>
    <s v="FIDEICOMISO 234036"/>
    <d v="2018-05-01T00:00:00"/>
    <s v="57529"/>
    <x v="0"/>
    <n v="21"/>
    <n v="24584.25"/>
    <n v="3961.71"/>
    <n v="0"/>
    <n v="28545.96"/>
    <n v="77.42"/>
    <n v="0"/>
    <n v="0"/>
    <n v="0"/>
    <n v="0"/>
    <m/>
    <n v="28545.96"/>
    <n v="16071.66"/>
    <n v="216.96"/>
    <n v="0"/>
    <n v="0"/>
    <n v="0"/>
    <n v="0"/>
    <n v="0"/>
    <n v="16288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39.13"/>
    <n v="16288.62"/>
    <n v="151"/>
    <n v="300"/>
    <n v="67490.399999999994"/>
    <n v="30967.43"/>
    <n v="45.8842"/>
    <n v="42.296326748199597"/>
    <n v="10.59"/>
    <m/>
    <m/>
    <m/>
    <s v="BCN"/>
    <s v="ENSENADA"/>
    <s v="22800"/>
    <s v="Proceso judicial"/>
    <x v="0"/>
  </r>
  <r>
    <n v="657"/>
    <s v="Hipotecaria Su Casita"/>
    <s v="FIDEICOMISO 234036"/>
    <d v="2018-05-01T00:00:00"/>
    <s v="57530"/>
    <x v="0"/>
    <n v="21"/>
    <n v="26584.53"/>
    <n v="11241.18"/>
    <n v="0"/>
    <n v="37825.71"/>
    <n v="188.55"/>
    <n v="0"/>
    <n v="0"/>
    <n v="0"/>
    <n v="0"/>
    <m/>
    <n v="37825.71"/>
    <n v="24536.09"/>
    <n v="234.61"/>
    <n v="0"/>
    <n v="0"/>
    <n v="0"/>
    <n v="0"/>
    <n v="0"/>
    <n v="24770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29.73"/>
    <n v="24770.7"/>
    <n v="91"/>
    <n v="240"/>
    <n v="105737.1"/>
    <n v="42129.46"/>
    <n v="39.843592999999998"/>
    <n v="35.7733565580007"/>
    <n v="10.59"/>
    <m/>
    <m/>
    <m/>
    <s v="EM"/>
    <s v="CHICOLOAPAN"/>
    <s v="56370"/>
    <s v="Morosidad"/>
    <x v="0"/>
  </r>
  <r>
    <n v="658"/>
    <s v="Hipotecaria Su Casita"/>
    <s v="FIDEICOMISO 234036"/>
    <d v="2018-05-01T00:00:00"/>
    <s v="57531"/>
    <x v="0"/>
    <n v="21"/>
    <n v="37145.279999999999"/>
    <n v="3595.12"/>
    <n v="0"/>
    <n v="40740.400000000001"/>
    <n v="117"/>
    <n v="0"/>
    <n v="0"/>
    <n v="0"/>
    <n v="0"/>
    <m/>
    <n v="40740.400000000001"/>
    <n v="12098.22"/>
    <n v="327.81"/>
    <n v="0"/>
    <n v="0"/>
    <n v="0"/>
    <n v="0"/>
    <n v="0"/>
    <n v="12426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12.12"/>
    <n v="12426.03"/>
    <n v="151"/>
    <n v="300"/>
    <n v="84672"/>
    <n v="46791.51"/>
    <n v="55.262081999999999"/>
    <n v="48.115551849316297"/>
    <n v="10.59"/>
    <m/>
    <m/>
    <m/>
    <s v="BCN"/>
    <s v="ENSENADA"/>
    <s v="22785"/>
    <s v="Proceso judicial"/>
    <x v="0"/>
  </r>
  <r>
    <n v="659"/>
    <s v="Hipotecaria Su Casita"/>
    <s v="FIDEICOMISO 234036"/>
    <d v="2018-05-01T00:00:00"/>
    <s v="57533"/>
    <x v="0"/>
    <n v="21"/>
    <n v="13530.58"/>
    <n v="2541.11"/>
    <n v="0"/>
    <n v="16071.69"/>
    <n v="42.62"/>
    <n v="0"/>
    <n v="0"/>
    <n v="0"/>
    <n v="0"/>
    <m/>
    <n v="16071.69"/>
    <n v="11182.78"/>
    <n v="119.41"/>
    <n v="0"/>
    <n v="0"/>
    <n v="0"/>
    <n v="0"/>
    <n v="0"/>
    <n v="11302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83.73"/>
    <n v="11302.19"/>
    <n v="151"/>
    <n v="300"/>
    <n v="68564.399999999994"/>
    <n v="17044.53"/>
    <n v="24.859154"/>
    <n v="23.440283583663501"/>
    <n v="10.59"/>
    <m/>
    <m/>
    <m/>
    <s v="QR"/>
    <s v="SOLIDARIDAD"/>
    <s v="77710"/>
    <s v="Proceso judicial"/>
    <x v="0"/>
  </r>
  <r>
    <n v="660"/>
    <s v="Hipotecaria Su Casita"/>
    <s v="FIDEICOMISO 234036"/>
    <d v="2018-05-01T00:00:00"/>
    <s v="57534"/>
    <x v="0"/>
    <n v="21"/>
    <n v="28079.08"/>
    <n v="3637.39"/>
    <n v="0"/>
    <n v="31716.47"/>
    <n v="88.42"/>
    <n v="0"/>
    <n v="0"/>
    <n v="0"/>
    <n v="0"/>
    <m/>
    <n v="31716.47"/>
    <n v="13528.58"/>
    <n v="247.8"/>
    <n v="0"/>
    <n v="0"/>
    <n v="0"/>
    <n v="0"/>
    <n v="0"/>
    <n v="13776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25.81"/>
    <n v="13776.38"/>
    <n v="151"/>
    <n v="300"/>
    <n v="68564.399999999994"/>
    <n v="35368.959999999999"/>
    <n v="51.585020999999998"/>
    <n v="46.257927035340302"/>
    <n v="10.59"/>
    <m/>
    <m/>
    <m/>
    <s v="QR"/>
    <s v="SOLIDARIDAD"/>
    <s v="77710"/>
    <s v="Morosidad"/>
    <x v="0"/>
  </r>
  <r>
    <n v="661"/>
    <s v="Hipotecaria Su Casita"/>
    <s v="FIDEICOMISO 234036"/>
    <d v="2018-05-01T00:00:00"/>
    <s v="57537"/>
    <x v="0"/>
    <n v="21"/>
    <n v="18188.14"/>
    <n v="2451.58"/>
    <n v="0"/>
    <n v="20639.72"/>
    <n v="57.27"/>
    <n v="0"/>
    <n v="0"/>
    <n v="0"/>
    <n v="0"/>
    <m/>
    <n v="20639.72"/>
    <n v="9308.5400000000009"/>
    <n v="160.51"/>
    <n v="0"/>
    <n v="0"/>
    <n v="0"/>
    <n v="0"/>
    <n v="0"/>
    <n v="9469.0499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8.85"/>
    <n v="9469.0499999999993"/>
    <n v="151"/>
    <n v="300"/>
    <n v="68564.399999999994"/>
    <n v="22909.71"/>
    <n v="33.413418999999998"/>
    <n v="30.102677528553599"/>
    <n v="10.59"/>
    <m/>
    <m/>
    <m/>
    <s v="QR"/>
    <s v="SOLIDARIDAD"/>
    <s v="77710"/>
    <s v="Proceso judicial"/>
    <x v="0"/>
  </r>
  <r>
    <n v="662"/>
    <s v="Hipotecaria Su Casita"/>
    <s v="FIDEICOMISO 234036"/>
    <d v="2018-05-01T00:00:00"/>
    <s v="57538"/>
    <x v="0"/>
    <n v="21"/>
    <n v="23159"/>
    <n v="4485.21"/>
    <n v="0"/>
    <n v="27644.21"/>
    <n v="72.959999999999994"/>
    <n v="0"/>
    <n v="0"/>
    <n v="0"/>
    <n v="0"/>
    <m/>
    <n v="27644.21"/>
    <n v="20198.05"/>
    <n v="204.38"/>
    <n v="0"/>
    <n v="0"/>
    <n v="0"/>
    <n v="0"/>
    <n v="0"/>
    <n v="20402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58.17"/>
    <n v="20402.43"/>
    <n v="151"/>
    <n v="300"/>
    <n v="68564.399999999994"/>
    <n v="29174.3"/>
    <n v="42.550215999999999"/>
    <n v="40.318605987096902"/>
    <n v="10.59"/>
    <m/>
    <m/>
    <m/>
    <s v="QR"/>
    <s v="SOLIDARIDAD"/>
    <s v="77710"/>
    <s v="Proceso judicial"/>
    <x v="0"/>
  </r>
  <r>
    <n v="663"/>
    <s v="Hipotecaria Su Casita"/>
    <s v="FIDEICOMISO 234036"/>
    <d v="2018-05-01T00:00:00"/>
    <s v="57539"/>
    <x v="0"/>
    <n v="21"/>
    <n v="22956.53"/>
    <n v="2675.11"/>
    <n v="0"/>
    <n v="25631.64"/>
    <n v="72.290000000000006"/>
    <n v="0"/>
    <n v="0"/>
    <n v="0"/>
    <n v="0"/>
    <m/>
    <n v="25631.64"/>
    <n v="9694.49"/>
    <n v="202.59"/>
    <n v="0"/>
    <n v="0"/>
    <n v="0"/>
    <n v="0"/>
    <n v="0"/>
    <n v="9897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47.4"/>
    <n v="9897.08"/>
    <n v="151"/>
    <n v="300"/>
    <n v="68564.399999999994"/>
    <n v="28916.3"/>
    <n v="42.173926999999999"/>
    <n v="37.3833067941016"/>
    <n v="10.59"/>
    <m/>
    <m/>
    <m/>
    <s v="QR"/>
    <s v="SOLIDARIDAD"/>
    <s v="77710"/>
    <s v="Morosidad"/>
    <x v="0"/>
  </r>
  <r>
    <n v="664"/>
    <s v="Hipotecaria Su Casita"/>
    <s v="FIDEICOMISO 234036"/>
    <d v="2018-05-01T00:00:00"/>
    <s v="57542"/>
    <x v="0"/>
    <n v="21"/>
    <n v="43437.919999999998"/>
    <n v="15703.42"/>
    <n v="0"/>
    <n v="59141.34"/>
    <n v="308.10000000000002"/>
    <n v="0"/>
    <n v="0"/>
    <n v="0"/>
    <n v="0"/>
    <m/>
    <n v="59141.34"/>
    <n v="31314.48"/>
    <n v="383.34"/>
    <n v="0"/>
    <n v="0"/>
    <n v="0"/>
    <n v="0"/>
    <n v="0"/>
    <n v="31697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11.52"/>
    <n v="31697.82"/>
    <n v="91"/>
    <n v="240"/>
    <n v="97200.9"/>
    <n v="68838.990000000005"/>
    <n v="70.821349999999995"/>
    <n v="60.844436265102097"/>
    <n v="10.59"/>
    <m/>
    <m/>
    <m/>
    <s v="EM"/>
    <s v="CHICOLOAPAN"/>
    <s v="56370"/>
    <s v="Morosidad"/>
    <x v="0"/>
  </r>
  <r>
    <n v="665"/>
    <s v="Hipotecaria Su Casita"/>
    <s v="FIDEICOMISO 234036"/>
    <d v="2018-05-01T00:00:00"/>
    <s v="57544"/>
    <x v="0"/>
    <n v="21"/>
    <n v="21306.95"/>
    <n v="1813.61"/>
    <n v="0"/>
    <n v="23120.560000000001"/>
    <n v="67.13"/>
    <n v="0"/>
    <n v="0"/>
    <n v="0"/>
    <n v="0"/>
    <m/>
    <n v="23120.560000000001"/>
    <n v="5973.83"/>
    <n v="188.03"/>
    <n v="0"/>
    <n v="0"/>
    <n v="0"/>
    <n v="0"/>
    <n v="0"/>
    <n v="6161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80.74"/>
    <n v="6161.86"/>
    <n v="151"/>
    <n v="300"/>
    <n v="68564.399999999994"/>
    <n v="26841.119999999999"/>
    <n v="39.147312999999997"/>
    <n v="33.720940074604897"/>
    <n v="10.59"/>
    <m/>
    <m/>
    <m/>
    <s v="QR"/>
    <s v="SOLIDARIDAD"/>
    <s v="77710"/>
    <s v="Morosidad"/>
    <x v="0"/>
  </r>
  <r>
    <n v="666"/>
    <s v="Hipotecaria Su Casita"/>
    <s v="FIDEICOMISO 234036"/>
    <d v="2018-05-01T00:00:00"/>
    <s v="57545"/>
    <x v="10"/>
    <n v="8"/>
    <n v="0"/>
    <n v="2848.51"/>
    <n v="0"/>
    <n v="2848.51"/>
    <n v="0"/>
    <n v="0"/>
    <n v="0"/>
    <n v="0"/>
    <n v="0"/>
    <m/>
    <n v="2848.51"/>
    <n v="102"/>
    <n v="0"/>
    <n v="0"/>
    <n v="0"/>
    <n v="0"/>
    <n v="0"/>
    <n v="0"/>
    <n v="1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48.51"/>
    <n v="102"/>
    <n v="54"/>
    <n v="180"/>
    <n v="90096.3"/>
    <n v="37726.239999999998"/>
    <n v="41.873240000000003"/>
    <n v="3.1616281631140599"/>
    <n v="10.59"/>
    <m/>
    <m/>
    <m/>
    <s v="BCN"/>
    <s v="ENSENADA"/>
    <s v="22785"/>
    <s v="Morosidad"/>
    <x v="0"/>
  </r>
  <r>
    <n v="667"/>
    <s v="Hipotecaria Su Casita"/>
    <s v="FIDEICOMISO 234036"/>
    <d v="2018-05-01T00:00:00"/>
    <s v="57547"/>
    <x v="1"/>
    <n v="0"/>
    <n v="21921.56"/>
    <n v="0"/>
    <n v="0"/>
    <n v="21921.56"/>
    <n v="107.65"/>
    <n v="0"/>
    <n v="0"/>
    <n v="107.65"/>
    <n v="0"/>
    <m/>
    <n v="21813.91"/>
    <n v="0"/>
    <n v="193.46"/>
    <n v="0"/>
    <n v="0"/>
    <n v="193.46"/>
    <n v="0"/>
    <n v="0"/>
    <n v="0"/>
    <n v="6.59"/>
    <n v="0"/>
    <n v="0"/>
    <n v="0"/>
    <n v="0"/>
    <n v="-0.67"/>
    <n v="15.39"/>
    <n v="48.06"/>
    <n v="0"/>
    <n v="0"/>
    <n v="0"/>
    <n v="0"/>
    <n v="0"/>
    <n v="0"/>
    <n v="0"/>
    <n v="0.51"/>
    <n v="0"/>
    <n v="0.03"/>
    <n v="0"/>
    <n v="370.99"/>
    <n v="0"/>
    <n v="0"/>
    <n v="151"/>
    <n v="300"/>
    <n v="95878.5"/>
    <n v="31675.3"/>
    <n v="33.036917000000003"/>
    <n v="22.751618267718701"/>
    <n v="10.59"/>
    <m/>
    <m/>
    <m/>
    <s v="BCN"/>
    <s v="ENSENADA"/>
    <s v="22785"/>
    <s v="Al corriente"/>
    <x v="0"/>
  </r>
  <r>
    <n v="668"/>
    <s v="Hipotecaria Su Casita"/>
    <s v="FIDEICOMISO 234036"/>
    <d v="2018-05-01T00:00:00"/>
    <s v="57550"/>
    <x v="0"/>
    <n v="21"/>
    <n v="38680.6"/>
    <n v="7918.21"/>
    <n v="0"/>
    <n v="46598.81"/>
    <n v="121.83"/>
    <n v="0"/>
    <n v="0"/>
    <n v="0"/>
    <n v="0"/>
    <m/>
    <n v="46598.81"/>
    <n v="37011.24"/>
    <n v="341.36"/>
    <n v="0"/>
    <n v="0"/>
    <n v="0"/>
    <n v="0"/>
    <n v="0"/>
    <n v="37352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40.04"/>
    <n v="37352.6"/>
    <n v="151"/>
    <n v="300"/>
    <n v="95272.8"/>
    <n v="48725.09"/>
    <n v="51.142707999999999"/>
    <n v="48.910927265141602"/>
    <n v="10.59"/>
    <m/>
    <m/>
    <m/>
    <s v="SON"/>
    <s v="HERMOSILLO"/>
    <s v="83288"/>
    <s v="Proceso judicial"/>
    <x v="0"/>
  </r>
  <r>
    <n v="669"/>
    <s v="Hipotecaria Su Casita"/>
    <s v="FIDEICOMISO 234036"/>
    <d v="2018-05-01T00:00:00"/>
    <s v="57551"/>
    <x v="0"/>
    <n v="21"/>
    <n v="10254.209999999999"/>
    <n v="1731.58"/>
    <n v="0"/>
    <n v="11985.79"/>
    <n v="32.28"/>
    <n v="0"/>
    <n v="0"/>
    <n v="0"/>
    <n v="0"/>
    <m/>
    <n v="11985.79"/>
    <n v="7230.63"/>
    <n v="90.49"/>
    <n v="0"/>
    <n v="0"/>
    <n v="0"/>
    <n v="0"/>
    <n v="0"/>
    <n v="7321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63.86"/>
    <n v="7321.12"/>
    <n v="151"/>
    <n v="300"/>
    <n v="52301.4"/>
    <n v="12915.23"/>
    <n v="24.693850999999999"/>
    <n v="22.916766668289299"/>
    <n v="10.59"/>
    <m/>
    <m/>
    <m/>
    <s v="COA"/>
    <s v="TORREON"/>
    <s v="27054"/>
    <s v="Morosidad"/>
    <x v="0"/>
  </r>
  <r>
    <n v="670"/>
    <s v="Hipotecaria Su Casita"/>
    <s v="FIDEICOMISO 234036"/>
    <d v="2018-05-01T00:00:00"/>
    <s v="57558"/>
    <x v="19"/>
    <n v="16"/>
    <n v="37500.26"/>
    <n v="1755.06"/>
    <n v="0"/>
    <n v="39255.32"/>
    <n v="118.1"/>
    <n v="0"/>
    <n v="0"/>
    <n v="0"/>
    <n v="0"/>
    <m/>
    <n v="39255.32"/>
    <n v="5141.53"/>
    <n v="330.94"/>
    <n v="0"/>
    <n v="0"/>
    <n v="0"/>
    <n v="0"/>
    <n v="0"/>
    <n v="5472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3.16"/>
    <n v="5472.47"/>
    <n v="151"/>
    <n v="300"/>
    <n v="82008.899999999994"/>
    <n v="47236.94"/>
    <n v="57.599772999999999"/>
    <n v="47.867146369818997"/>
    <n v="10.59"/>
    <m/>
    <m/>
    <m/>
    <s v="EM"/>
    <s v="IXTAPALUCA"/>
    <s v="56560"/>
    <s v="Morosidad"/>
    <x v="0"/>
  </r>
  <r>
    <n v="671"/>
    <s v="Hipotecaria Su Casita"/>
    <s v="FIDEICOMISO 234036"/>
    <d v="2018-05-01T00:00:00"/>
    <s v="57559"/>
    <x v="15"/>
    <n v="7"/>
    <n v="37989.279999999999"/>
    <n v="1773.99"/>
    <n v="0"/>
    <n v="39763.269999999997"/>
    <n v="269.45"/>
    <n v="0"/>
    <n v="206.05"/>
    <n v="0"/>
    <n v="0"/>
    <m/>
    <n v="39557.22"/>
    <n v="2060.3200000000002"/>
    <n v="335.26"/>
    <n v="0"/>
    <n v="29.19"/>
    <n v="0"/>
    <n v="0"/>
    <n v="0"/>
    <n v="2366.39"/>
    <n v="0"/>
    <n v="0"/>
    <n v="0"/>
    <n v="0"/>
    <n v="0"/>
    <n v="-35.42"/>
    <n v="0"/>
    <n v="0"/>
    <n v="12.62"/>
    <n v="0"/>
    <n v="0"/>
    <n v="58.82"/>
    <n v="0"/>
    <n v="26.85"/>
    <n v="78.790000000000006"/>
    <n v="0"/>
    <n v="0"/>
    <n v="0"/>
    <n v="0"/>
    <n v="376.9"/>
    <n v="1837.39"/>
    <n v="2366.39"/>
    <n v="91"/>
    <n v="240"/>
    <n v="97143.6"/>
    <n v="60204.21"/>
    <n v="61.974448000000002"/>
    <n v="40.7203561663638"/>
    <n v="10.59"/>
    <m/>
    <m/>
    <m/>
    <s v="EM"/>
    <s v="CHICOLOAPAN"/>
    <s v="56370"/>
    <s v="Morosidad"/>
    <x v="0"/>
  </r>
  <r>
    <n v="672"/>
    <s v="Hipotecaria Su Casita"/>
    <s v="FIDEICOMISO 234036"/>
    <d v="2018-05-01T00:00:00"/>
    <s v="57564"/>
    <x v="0"/>
    <n v="21"/>
    <n v="12125.58"/>
    <n v="1361.27"/>
    <n v="0"/>
    <n v="13486.85"/>
    <n v="38.18"/>
    <n v="0"/>
    <n v="0"/>
    <n v="0"/>
    <n v="0"/>
    <m/>
    <n v="13486.85"/>
    <n v="4881.8999999999996"/>
    <n v="107.01"/>
    <n v="0"/>
    <n v="0"/>
    <n v="0"/>
    <n v="0"/>
    <n v="0"/>
    <n v="4988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9.45"/>
    <n v="4988.91"/>
    <n v="151"/>
    <n v="300"/>
    <n v="54489.599999999999"/>
    <n v="15273.41"/>
    <n v="28.029954"/>
    <n v="24.751236633135601"/>
    <n v="10.59"/>
    <m/>
    <m/>
    <m/>
    <s v="VER"/>
    <s v="VERACRUZ"/>
    <s v="91880"/>
    <s v="Morosidad"/>
    <x v="0"/>
  </r>
  <r>
    <n v="673"/>
    <s v="Hipotecaria Su Casita"/>
    <s v="FIDEICOMISO 234036"/>
    <d v="2018-05-01T00:00:00"/>
    <s v="57566"/>
    <x v="9"/>
    <n v="10"/>
    <n v="29174.98"/>
    <n v="848.75"/>
    <n v="0"/>
    <n v="30023.73"/>
    <n v="91.91"/>
    <n v="0"/>
    <n v="0"/>
    <n v="0"/>
    <n v="0"/>
    <m/>
    <n v="30023.73"/>
    <n v="2352.5700000000002"/>
    <n v="257.47000000000003"/>
    <n v="0"/>
    <n v="0"/>
    <n v="0"/>
    <n v="0"/>
    <n v="0"/>
    <n v="2610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0.66"/>
    <n v="2610.04"/>
    <n v="151"/>
    <n v="300"/>
    <n v="92538.6"/>
    <n v="36752.480000000003"/>
    <n v="39.715837000000001"/>
    <n v="32.444547056743097"/>
    <n v="10.59"/>
    <m/>
    <m/>
    <m/>
    <s v="EM"/>
    <s v="IXTAPALUCA"/>
    <s v="56535"/>
    <s v="Proceso judicial"/>
    <x v="0"/>
  </r>
  <r>
    <n v="674"/>
    <s v="Hipotecaria Su Casita"/>
    <s v="FIDEICOMISO 234036"/>
    <d v="2018-05-01T00:00:00"/>
    <s v="57570"/>
    <x v="0"/>
    <n v="21"/>
    <n v="23245.200000000001"/>
    <n v="3731.5"/>
    <n v="0"/>
    <n v="26976.7"/>
    <n v="73.2"/>
    <n v="0"/>
    <n v="0"/>
    <n v="0"/>
    <n v="0"/>
    <m/>
    <n v="26976.7"/>
    <n v="15196.18"/>
    <n v="205.14"/>
    <n v="0"/>
    <n v="0"/>
    <n v="0"/>
    <n v="0"/>
    <n v="0"/>
    <n v="15401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04.7"/>
    <n v="15401.32"/>
    <n v="151"/>
    <n v="300"/>
    <n v="72145.2"/>
    <n v="29280.18"/>
    <n v="40.585070000000002"/>
    <n v="37.3922311225204"/>
    <n v="10.59"/>
    <m/>
    <m/>
    <m/>
    <s v="QR"/>
    <s v="BENITO JUAREZ"/>
    <s v="77517"/>
    <s v="Morosidad"/>
    <x v="0"/>
  </r>
  <r>
    <n v="675"/>
    <s v="Hipotecaria Su Casita"/>
    <s v="FIDEICOMISO 234036"/>
    <d v="2018-05-01T00:00:00"/>
    <s v="57572"/>
    <x v="1"/>
    <n v="0"/>
    <n v="25109.58"/>
    <n v="0"/>
    <n v="0"/>
    <n v="25109.58"/>
    <n v="79.099999999999994"/>
    <n v="0"/>
    <n v="0"/>
    <n v="79.099999999999994"/>
    <n v="0"/>
    <m/>
    <n v="25030.48"/>
    <n v="0"/>
    <n v="221.59"/>
    <n v="0"/>
    <n v="0"/>
    <n v="221.59"/>
    <n v="0"/>
    <n v="0"/>
    <n v="0"/>
    <n v="6.58"/>
    <n v="0"/>
    <n v="0"/>
    <n v="0"/>
    <n v="0"/>
    <n v="0.14000000000000001"/>
    <n v="15.36"/>
    <n v="44.5"/>
    <n v="0"/>
    <n v="0"/>
    <n v="0"/>
    <n v="0"/>
    <n v="0"/>
    <n v="0"/>
    <n v="0"/>
    <n v="44.26"/>
    <n v="0"/>
    <n v="29.78"/>
    <n v="0"/>
    <n v="411.53"/>
    <n v="0"/>
    <n v="0"/>
    <n v="151"/>
    <n v="300"/>
    <n v="72145.2"/>
    <n v="31630.77"/>
    <n v="43.843207999999997"/>
    <n v="34.694588243657698"/>
    <n v="10.59"/>
    <m/>
    <m/>
    <m/>
    <s v="QR"/>
    <s v="BENITO JUAREZ"/>
    <s v="77517"/>
    <s v="Al corriente"/>
    <x v="0"/>
  </r>
  <r>
    <n v="676"/>
    <s v="Hipotecaria Su Casita"/>
    <s v="FIDEICOMISO 234036"/>
    <d v="2018-05-01T00:00:00"/>
    <s v="57573"/>
    <x v="1"/>
    <n v="0"/>
    <n v="31951.18"/>
    <n v="0"/>
    <n v="0"/>
    <n v="31951.18"/>
    <n v="100.64"/>
    <n v="0"/>
    <n v="0"/>
    <n v="100.64"/>
    <n v="0"/>
    <m/>
    <n v="31850.54"/>
    <n v="0"/>
    <n v="281.97000000000003"/>
    <n v="0"/>
    <n v="0"/>
    <n v="281.97000000000003"/>
    <n v="0"/>
    <n v="0"/>
    <n v="0"/>
    <n v="8.3800000000000008"/>
    <n v="0"/>
    <n v="0"/>
    <n v="0"/>
    <n v="0"/>
    <n v="1.04"/>
    <n v="19.55"/>
    <n v="53.74"/>
    <n v="0"/>
    <n v="0"/>
    <n v="0"/>
    <n v="0"/>
    <n v="0"/>
    <n v="0"/>
    <n v="0"/>
    <n v="0.02"/>
    <n v="0"/>
    <n v="0.1"/>
    <n v="0"/>
    <n v="465.34"/>
    <n v="0"/>
    <n v="0"/>
    <n v="151"/>
    <n v="300"/>
    <n v="72142.8"/>
    <n v="40248.400000000001"/>
    <n v="55.789906000000002"/>
    <n v="44.149298671481098"/>
    <n v="10.59"/>
    <m/>
    <m/>
    <m/>
    <s v="QR"/>
    <s v="BENITO JUAREZ"/>
    <s v="77517"/>
    <s v="Al corriente"/>
    <x v="0"/>
  </r>
  <r>
    <n v="677"/>
    <s v="Hipotecaria Su Casita"/>
    <s v="FIDEICOMISO 234036"/>
    <d v="2018-05-01T00:00:00"/>
    <s v="57574"/>
    <x v="0"/>
    <n v="21"/>
    <n v="12823.82"/>
    <n v="15768.74"/>
    <n v="0"/>
    <n v="28592.560000000001"/>
    <n v="348.53"/>
    <n v="0"/>
    <n v="0"/>
    <n v="0"/>
    <n v="0"/>
    <m/>
    <n v="28592.560000000001"/>
    <n v="11010.17"/>
    <n v="113.17"/>
    <n v="0"/>
    <n v="0"/>
    <n v="0"/>
    <n v="0"/>
    <n v="0"/>
    <n v="11123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117.27"/>
    <n v="11123.34"/>
    <n v="31"/>
    <n v="180"/>
    <n v="72142.8"/>
    <n v="41558.04"/>
    <n v="57.605249999999998"/>
    <n v="39.633283161092301"/>
    <n v="10.59"/>
    <m/>
    <m/>
    <m/>
    <s v="QR"/>
    <s v="BENITO JUAREZ"/>
    <s v="77517"/>
    <s v="Proceso judicial"/>
    <x v="0"/>
  </r>
  <r>
    <n v="678"/>
    <s v="Hipotecaria Su Casita"/>
    <s v="FIDEICOMISO 234036"/>
    <d v="2018-05-01T00:00:00"/>
    <s v="57575"/>
    <x v="0"/>
    <n v="21"/>
    <n v="10848.19"/>
    <n v="16424.86"/>
    <n v="0"/>
    <n v="27273.05"/>
    <n v="294.83"/>
    <n v="0"/>
    <n v="0"/>
    <n v="0"/>
    <n v="0"/>
    <m/>
    <n v="27273.05"/>
    <n v="13649.03"/>
    <n v="95.74"/>
    <n v="0"/>
    <n v="0"/>
    <n v="0"/>
    <n v="0"/>
    <n v="0"/>
    <n v="13744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19.689999999999"/>
    <n v="13744.77"/>
    <n v="31"/>
    <n v="180"/>
    <n v="72142.8"/>
    <n v="35155.599999999999"/>
    <n v="48.730573"/>
    <n v="37.804257471289098"/>
    <n v="10.59"/>
    <m/>
    <m/>
    <m/>
    <s v="QR"/>
    <s v="BENITO JUAREZ"/>
    <s v="77517"/>
    <s v="Proceso judicial"/>
    <x v="0"/>
  </r>
  <r>
    <n v="679"/>
    <s v="Hipotecaria Su Casita"/>
    <s v="FIDEICOMISO 234036"/>
    <d v="2018-05-01T00:00:00"/>
    <s v="57579"/>
    <x v="0"/>
    <n v="21"/>
    <n v="26209.87"/>
    <n v="5223.55"/>
    <n v="0"/>
    <n v="31433.42"/>
    <n v="82.57"/>
    <n v="0"/>
    <n v="0"/>
    <n v="0"/>
    <n v="0"/>
    <m/>
    <n v="31433.42"/>
    <n v="23966.36"/>
    <n v="231.3"/>
    <n v="0"/>
    <n v="0"/>
    <n v="0"/>
    <n v="0"/>
    <n v="0"/>
    <n v="24197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06.12"/>
    <n v="24197.66"/>
    <n v="151"/>
    <n v="300"/>
    <n v="82523.7"/>
    <n v="33017.11"/>
    <n v="40.009245999999997"/>
    <n v="38.090173046681599"/>
    <n v="10.59"/>
    <m/>
    <m/>
    <m/>
    <s v="BCN"/>
    <s v="ENSENADA"/>
    <s v="22800"/>
    <s v="Proceso judicial"/>
    <x v="0"/>
  </r>
  <r>
    <n v="680"/>
    <s v="Hipotecaria Su Casita"/>
    <s v="FIDEICOMISO 234036"/>
    <d v="2018-05-01T00:00:00"/>
    <s v="57581"/>
    <x v="1"/>
    <n v="0"/>
    <n v="31523.98"/>
    <n v="0"/>
    <n v="0"/>
    <n v="31523.98"/>
    <n v="99.3"/>
    <n v="0"/>
    <n v="0"/>
    <n v="99.3"/>
    <n v="0"/>
    <m/>
    <n v="31424.68"/>
    <n v="0"/>
    <n v="278.2"/>
    <n v="0"/>
    <n v="0"/>
    <n v="278.2"/>
    <n v="0"/>
    <n v="0"/>
    <n v="0"/>
    <n v="8.26"/>
    <n v="0"/>
    <n v="0"/>
    <n v="0"/>
    <n v="0"/>
    <n v="1.2"/>
    <n v="19.29"/>
    <n v="54.28"/>
    <n v="0"/>
    <n v="0"/>
    <n v="0"/>
    <n v="0"/>
    <n v="0"/>
    <n v="0"/>
    <n v="0"/>
    <n v="61.04"/>
    <n v="0"/>
    <n v="60.14"/>
    <n v="0"/>
    <n v="521.57000000000005"/>
    <n v="0"/>
    <n v="0"/>
    <n v="151"/>
    <n v="300"/>
    <n v="79785.600000000006"/>
    <n v="39710.76"/>
    <n v="49.771839"/>
    <n v="39.386405941022502"/>
    <n v="10.59"/>
    <m/>
    <m/>
    <m/>
    <s v="QR"/>
    <s v="BENITO JUAREZ"/>
    <s v="77500"/>
    <s v="Al corriente"/>
    <x v="0"/>
  </r>
  <r>
    <n v="681"/>
    <s v="Hipotecaria Su Casita"/>
    <s v="FIDEICOMISO 234036"/>
    <d v="2018-05-01T00:00:00"/>
    <s v="57586"/>
    <x v="5"/>
    <n v="21"/>
    <n v="39665.129999999997"/>
    <n v="6367.24"/>
    <n v="0"/>
    <n v="46032.37"/>
    <n v="124.93"/>
    <n v="46032.37"/>
    <n v="0"/>
    <n v="0"/>
    <n v="0"/>
    <m/>
    <n v="46032.37"/>
    <n v="25930.720000000001"/>
    <n v="350.04"/>
    <n v="0"/>
    <n v="0"/>
    <n v="0"/>
    <n v="0"/>
    <n v="0"/>
    <n v="26280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92.17"/>
    <n v="26280.76"/>
    <n v="151"/>
    <n v="300"/>
    <n v="82940.100000000006"/>
    <n v="49964.49"/>
    <n v="60.241655999999999"/>
    <n v="55.500740594064297"/>
    <n v="10.59"/>
    <m/>
    <m/>
    <m/>
    <s v="QR"/>
    <s v="BENITO JUAREZ"/>
    <s v="77518"/>
    <s v="Proceso judicial"/>
    <x v="0"/>
  </r>
  <r>
    <n v="682"/>
    <s v="Hipotecaria Su Casita"/>
    <s v="FIDEICOMISO 234036"/>
    <d v="2018-05-01T00:00:00"/>
    <s v="57590"/>
    <x v="0"/>
    <n v="21"/>
    <n v="31676.85"/>
    <n v="6178.58"/>
    <n v="0"/>
    <n v="37855.43"/>
    <n v="99.77"/>
    <n v="0"/>
    <n v="0"/>
    <n v="0"/>
    <n v="0"/>
    <m/>
    <n v="37855.43"/>
    <n v="27960.22"/>
    <n v="279.55"/>
    <n v="0"/>
    <n v="0"/>
    <n v="0"/>
    <n v="0"/>
    <n v="0"/>
    <n v="28239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78.35"/>
    <n v="28239.77"/>
    <n v="151"/>
    <n v="300"/>
    <n v="83077.5"/>
    <n v="39902.480000000003"/>
    <n v="48.030428999999998"/>
    <n v="45.566404466074999"/>
    <n v="10.59"/>
    <m/>
    <m/>
    <m/>
    <s v="QR"/>
    <s v="BENITO JUAREZ"/>
    <s v="77518"/>
    <s v="Proceso judicial"/>
    <x v="0"/>
  </r>
  <r>
    <n v="683"/>
    <s v="Hipotecaria Su Casita"/>
    <s v="FIDEICOMISO 234036"/>
    <d v="2018-05-01T00:00:00"/>
    <s v="57592"/>
    <x v="0"/>
    <n v="21"/>
    <n v="32298.41"/>
    <n v="6300.2"/>
    <n v="0"/>
    <n v="38598.61"/>
    <n v="101.74"/>
    <n v="0"/>
    <n v="0"/>
    <n v="0"/>
    <n v="0"/>
    <m/>
    <n v="38598.61"/>
    <n v="28509.1"/>
    <n v="285.02999999999997"/>
    <n v="0"/>
    <n v="0"/>
    <n v="0"/>
    <n v="0"/>
    <n v="0"/>
    <n v="28794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01.94"/>
    <n v="28794.13"/>
    <n v="151"/>
    <n v="300"/>
    <n v="83077.5"/>
    <n v="40686.01"/>
    <n v="48.973560999999997"/>
    <n v="46.460967328824097"/>
    <n v="10.59"/>
    <m/>
    <m/>
    <m/>
    <s v="QR"/>
    <s v="BENITO JUAREZ"/>
    <s v="77518"/>
    <s v="Proceso judicial"/>
    <x v="0"/>
  </r>
  <r>
    <n v="684"/>
    <s v="Hipotecaria Su Casita"/>
    <s v="FIDEICOMISO 234036"/>
    <d v="2018-05-01T00:00:00"/>
    <s v="57593"/>
    <x v="0"/>
    <n v="21"/>
    <n v="31676.85"/>
    <n v="3824.79"/>
    <n v="0"/>
    <n v="35501.64"/>
    <n v="99.77"/>
    <n v="0"/>
    <n v="0"/>
    <n v="0"/>
    <n v="0"/>
    <m/>
    <n v="35501.64"/>
    <n v="14003.25"/>
    <n v="279.55"/>
    <n v="0"/>
    <n v="0"/>
    <n v="0"/>
    <n v="0"/>
    <n v="0"/>
    <n v="14282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24.56"/>
    <n v="14282.8"/>
    <n v="151"/>
    <n v="300"/>
    <n v="83077.5"/>
    <n v="39902.480000000003"/>
    <n v="48.030428999999998"/>
    <n v="42.733158425329997"/>
    <n v="10.59"/>
    <m/>
    <m/>
    <m/>
    <s v="QR"/>
    <s v="BENITO JUAREZ"/>
    <s v="77518"/>
    <s v="Morosidad"/>
    <x v="0"/>
  </r>
  <r>
    <n v="685"/>
    <s v="Hipotecaria Su Casita"/>
    <s v="FIDEICOMISO 234036"/>
    <d v="2018-05-01T00:00:00"/>
    <s v="57594"/>
    <x v="0"/>
    <n v="21"/>
    <n v="21316.34"/>
    <n v="4275.8500000000004"/>
    <n v="0"/>
    <n v="25592.19"/>
    <n v="67.12"/>
    <n v="0"/>
    <n v="0"/>
    <n v="0"/>
    <n v="0"/>
    <m/>
    <n v="25592.19"/>
    <n v="19716.71"/>
    <n v="188.12"/>
    <n v="0"/>
    <n v="0"/>
    <n v="0"/>
    <n v="0"/>
    <n v="0"/>
    <n v="19904.83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42.97"/>
    <n v="19904.830000000002"/>
    <n v="151"/>
    <n v="300"/>
    <n v="82940.100000000006"/>
    <n v="26850.27"/>
    <n v="32.373086000000001"/>
    <n v="30.8562322761872"/>
    <n v="10.59"/>
    <m/>
    <m/>
    <m/>
    <s v="QR"/>
    <s v="BENITO JUAREZ"/>
    <s v="77518"/>
    <s v="Proceso judicial"/>
    <x v="0"/>
  </r>
  <r>
    <n v="686"/>
    <s v="Hipotecaria Su Casita"/>
    <s v="FIDEICOMISO 234036"/>
    <d v="2018-05-01T00:00:00"/>
    <s v="57611"/>
    <x v="5"/>
    <n v="21"/>
    <n v="25534.79"/>
    <n v="5157.47"/>
    <n v="0"/>
    <n v="30692.26"/>
    <n v="80.42"/>
    <n v="30692.26"/>
    <n v="0"/>
    <n v="0"/>
    <n v="0"/>
    <m/>
    <n v="30692.26"/>
    <n v="23889.72"/>
    <n v="225.34"/>
    <n v="0"/>
    <n v="0"/>
    <n v="0"/>
    <n v="0"/>
    <n v="0"/>
    <n v="24115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37.8900000000003"/>
    <n v="24115.06"/>
    <n v="151"/>
    <n v="300"/>
    <n v="68570.399999999994"/>
    <n v="32164.58"/>
    <n v="46.907383000000003"/>
    <n v="44.760217448994503"/>
    <n v="10.59"/>
    <m/>
    <m/>
    <m/>
    <s v="QR"/>
    <s v="SOLIDARIDAD"/>
    <s v="77710"/>
    <s v="Proceso judicial"/>
    <x v="0"/>
  </r>
  <r>
    <n v="687"/>
    <s v="Hipotecaria Su Casita"/>
    <s v="FIDEICOMISO 234036"/>
    <d v="2018-05-01T00:00:00"/>
    <s v="57614"/>
    <x v="4"/>
    <n v="2"/>
    <n v="0"/>
    <n v="356.76"/>
    <n v="0"/>
    <n v="356.76"/>
    <n v="0"/>
    <n v="0"/>
    <n v="0"/>
    <n v="0"/>
    <n v="0"/>
    <m/>
    <n v="356.76"/>
    <n v="2.59"/>
    <n v="0"/>
    <n v="0"/>
    <n v="0"/>
    <n v="0"/>
    <n v="0"/>
    <n v="0"/>
    <n v="2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6.76"/>
    <n v="2.59"/>
    <n v="0"/>
    <n v="120"/>
    <n v="69318.600000000006"/>
    <n v="21871.040000000001"/>
    <n v="31.551473999999999"/>
    <n v="0.51466706037938703"/>
    <n v="10.59"/>
    <m/>
    <m/>
    <m/>
    <s v="QR"/>
    <s v="BENITO JUAREZ"/>
    <s v="77500"/>
    <s v="Proceso judicial"/>
    <x v="0"/>
  </r>
  <r>
    <n v="688"/>
    <s v="Hipotecaria Su Casita"/>
    <s v="FIDEICOMISO 234036"/>
    <d v="2018-05-01T00:00:00"/>
    <s v="57616"/>
    <x v="0"/>
    <n v="21"/>
    <n v="27670.18"/>
    <n v="5662.77"/>
    <n v="0"/>
    <n v="33332.949999999997"/>
    <n v="87.13"/>
    <n v="0"/>
    <n v="0"/>
    <n v="0"/>
    <n v="0"/>
    <m/>
    <n v="33332.949999999997"/>
    <n v="26475.26"/>
    <n v="244.19"/>
    <n v="0"/>
    <n v="0"/>
    <n v="0"/>
    <n v="0"/>
    <n v="0"/>
    <n v="26719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49.9"/>
    <n v="26719.45"/>
    <n v="151"/>
    <n v="300"/>
    <n v="83088"/>
    <n v="34853.58"/>
    <n v="41.947789999999998"/>
    <n v="40.117646069083897"/>
    <n v="10.59"/>
    <m/>
    <m/>
    <m/>
    <s v="QR"/>
    <s v="BENITO JUAREZ"/>
    <s v="77518"/>
    <s v="Morosidad"/>
    <x v="0"/>
  </r>
  <r>
    <n v="689"/>
    <s v="Hipotecaria Su Casita"/>
    <s v="FIDEICOMISO 234036"/>
    <d v="2018-05-01T00:00:00"/>
    <s v="57617"/>
    <x v="1"/>
    <n v="0"/>
    <n v="9432.5499999999993"/>
    <n v="0"/>
    <n v="0"/>
    <n v="9432.5499999999993"/>
    <n v="66.91"/>
    <n v="0"/>
    <n v="0"/>
    <n v="66.91"/>
    <n v="0"/>
    <m/>
    <n v="9365.64"/>
    <n v="0"/>
    <n v="83.24"/>
    <n v="0"/>
    <n v="0"/>
    <n v="83.24"/>
    <n v="0"/>
    <n v="0"/>
    <n v="0"/>
    <n v="3.13"/>
    <n v="0"/>
    <n v="0"/>
    <n v="0"/>
    <n v="0"/>
    <n v="0"/>
    <n v="6.67"/>
    <n v="23.72"/>
    <n v="0"/>
    <n v="0"/>
    <n v="0"/>
    <n v="0"/>
    <n v="0"/>
    <n v="0"/>
    <n v="0"/>
    <n v="0.64"/>
    <n v="0"/>
    <n v="7.0000000000000007E-2"/>
    <n v="0"/>
    <n v="184.31"/>
    <n v="0"/>
    <n v="0"/>
    <n v="91"/>
    <n v="240"/>
    <n v="52246.5"/>
    <n v="14948.7"/>
    <n v="28.611868999999999"/>
    <n v="17.925870796869301"/>
    <n v="10.59"/>
    <m/>
    <m/>
    <m/>
    <s v="COA"/>
    <s v="TORREON"/>
    <s v="27054"/>
    <s v="Al corriente"/>
    <x v="0"/>
  </r>
  <r>
    <n v="690"/>
    <s v="Hipotecaria Su Casita"/>
    <s v="FIDEICOMISO 234036"/>
    <d v="2018-05-01T00:00:00"/>
    <s v="57623"/>
    <x v="0"/>
    <n v="21"/>
    <n v="33460.46"/>
    <n v="4060.58"/>
    <n v="0"/>
    <n v="37521.040000000001"/>
    <n v="104.14"/>
    <n v="0"/>
    <n v="0"/>
    <n v="0"/>
    <n v="0"/>
    <m/>
    <n v="37521.040000000001"/>
    <n v="15112.06"/>
    <n v="295.29000000000002"/>
    <n v="0"/>
    <n v="0"/>
    <n v="0"/>
    <n v="0"/>
    <n v="0"/>
    <n v="15407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4.72"/>
    <n v="15407.35"/>
    <n v="152"/>
    <n v="300"/>
    <n v="64811.7"/>
    <n v="42017.94"/>
    <n v="64.830793999999997"/>
    <n v="57.892386321313197"/>
    <n v="10.59"/>
    <m/>
    <m/>
    <m/>
    <s v="QR"/>
    <s v="SOLIDARIDAD"/>
    <s v="77710"/>
    <s v="Proceso judicial"/>
    <x v="0"/>
  </r>
  <r>
    <n v="691"/>
    <s v="Hipotecaria Su Casita"/>
    <s v="FIDEICOMISO 234036"/>
    <d v="2018-05-01T00:00:00"/>
    <s v="57627"/>
    <x v="7"/>
    <n v="6"/>
    <n v="26692.959999999999"/>
    <n v="483.41"/>
    <n v="0"/>
    <n v="27176.37"/>
    <n v="83.07"/>
    <n v="0"/>
    <n v="158.31"/>
    <n v="0"/>
    <n v="0"/>
    <m/>
    <n v="27018.06"/>
    <n v="1403.37"/>
    <n v="235.57"/>
    <n v="0"/>
    <n v="453.91"/>
    <n v="0"/>
    <n v="0"/>
    <n v="0"/>
    <n v="1185.03"/>
    <n v="0"/>
    <n v="0"/>
    <n v="0"/>
    <n v="0"/>
    <n v="0"/>
    <n v="-51.51"/>
    <n v="0"/>
    <n v="0"/>
    <n v="6.98"/>
    <n v="0"/>
    <n v="0"/>
    <n v="84.3"/>
    <n v="0"/>
    <n v="16.28"/>
    <n v="45.44"/>
    <n v="0"/>
    <n v="0"/>
    <n v="0"/>
    <n v="0"/>
    <n v="713.71"/>
    <n v="408.17"/>
    <n v="1185.03"/>
    <n v="152"/>
    <n v="300"/>
    <n v="64811.7"/>
    <n v="33519.339999999997"/>
    <n v="51.718038999999997"/>
    <n v="41.687010567163298"/>
    <n v="10.59"/>
    <m/>
    <m/>
    <m/>
    <s v="QR"/>
    <s v="SOLIDARIDAD"/>
    <s v="77710"/>
    <s v="Morosidad"/>
    <x v="0"/>
  </r>
  <r>
    <n v="692"/>
    <s v="Hipotecaria Su Casita"/>
    <s v="FIDEICOMISO 234036"/>
    <d v="2018-05-01T00:00:00"/>
    <s v="57631"/>
    <x v="0"/>
    <n v="21"/>
    <n v="39802.31"/>
    <n v="7945.37"/>
    <n v="0"/>
    <n v="47747.68"/>
    <n v="123.88"/>
    <n v="0"/>
    <n v="0"/>
    <n v="0"/>
    <n v="0"/>
    <m/>
    <n v="47747.68"/>
    <n v="36911.769999999997"/>
    <n v="351.26"/>
    <n v="0"/>
    <n v="0"/>
    <n v="0"/>
    <n v="0"/>
    <n v="0"/>
    <n v="37263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69.25"/>
    <n v="37263.03"/>
    <n v="152"/>
    <n v="300"/>
    <n v="64811.7"/>
    <n v="49982.12"/>
    <n v="77.118977000000001"/>
    <n v="73.6713896033894"/>
    <n v="10.59"/>
    <m/>
    <m/>
    <m/>
    <s v="QR"/>
    <s v="SOLIDARIDAD"/>
    <s v="77710"/>
    <s v="Morosidad"/>
    <x v="0"/>
  </r>
  <r>
    <n v="693"/>
    <s v="Hipotecaria Su Casita"/>
    <s v="FIDEICOMISO 234036"/>
    <d v="2018-05-01T00:00:00"/>
    <s v="57633"/>
    <x v="1"/>
    <n v="0"/>
    <n v="38688.589999999997"/>
    <n v="0"/>
    <n v="0"/>
    <n v="38688.589999999997"/>
    <n v="120.39"/>
    <n v="0"/>
    <n v="0"/>
    <n v="120.39"/>
    <n v="0"/>
    <m/>
    <n v="38568.199999999997"/>
    <n v="0"/>
    <n v="341.43"/>
    <n v="0"/>
    <n v="0"/>
    <n v="341.43"/>
    <n v="0"/>
    <n v="0"/>
    <n v="0"/>
    <n v="10.11"/>
    <n v="0"/>
    <n v="0"/>
    <n v="0"/>
    <n v="0"/>
    <n v="-16.100000000000001"/>
    <n v="23.6"/>
    <n v="61.56"/>
    <n v="0"/>
    <n v="0"/>
    <n v="0"/>
    <n v="0"/>
    <n v="0"/>
    <n v="0"/>
    <n v="0"/>
    <n v="61.54"/>
    <n v="0"/>
    <n v="54.79"/>
    <n v="0"/>
    <n v="602.53"/>
    <n v="0"/>
    <n v="0"/>
    <n v="152"/>
    <n v="300"/>
    <n v="64811.7"/>
    <n v="48581.52"/>
    <n v="74.957947000000004"/>
    <n v="59.508082321948798"/>
    <n v="10.59"/>
    <m/>
    <m/>
    <m/>
    <s v="QR"/>
    <s v="SOLIDARIDAD"/>
    <s v="77710"/>
    <s v="Al corriente"/>
    <x v="0"/>
  </r>
  <r>
    <n v="694"/>
    <s v="Hipotecaria Su Casita"/>
    <s v="FIDEICOMISO 234036"/>
    <d v="2018-05-01T00:00:00"/>
    <s v="57634"/>
    <x v="0"/>
    <n v="21"/>
    <n v="40132.080000000002"/>
    <n v="3183.03"/>
    <n v="0"/>
    <n v="43315.11"/>
    <n v="124.88"/>
    <n v="0"/>
    <n v="0"/>
    <n v="0"/>
    <n v="0"/>
    <m/>
    <n v="43315.11"/>
    <n v="10497.25"/>
    <n v="354.17"/>
    <n v="0"/>
    <n v="0"/>
    <n v="0"/>
    <n v="0"/>
    <n v="0"/>
    <n v="10851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07.91"/>
    <n v="10851.42"/>
    <n v="152"/>
    <n v="300"/>
    <n v="64811.7"/>
    <n v="50394.06"/>
    <n v="77.754571999999996"/>
    <n v="66.832238545235697"/>
    <n v="10.59"/>
    <m/>
    <m/>
    <m/>
    <s v="QR"/>
    <s v="SOLIDARIDAD"/>
    <s v="77710"/>
    <s v="Proceso judicial"/>
    <x v="0"/>
  </r>
  <r>
    <n v="695"/>
    <s v="Hipotecaria Su Casita"/>
    <s v="FIDEICOMISO 234036"/>
    <d v="2018-05-01T00:00:00"/>
    <s v="57635"/>
    <x v="0"/>
    <n v="21"/>
    <n v="38689.64"/>
    <n v="5772.88"/>
    <n v="0"/>
    <n v="44462.52"/>
    <n v="131.09"/>
    <n v="0"/>
    <n v="0"/>
    <n v="0"/>
    <n v="0"/>
    <m/>
    <n v="44462.52"/>
    <n v="20473.740000000002"/>
    <n v="341.44"/>
    <n v="0"/>
    <n v="68.83"/>
    <n v="0"/>
    <n v="0"/>
    <n v="0"/>
    <n v="20746.349999999999"/>
    <n v="0"/>
    <n v="0"/>
    <n v="0"/>
    <n v="0"/>
    <n v="0"/>
    <n v="-12.59"/>
    <n v="0"/>
    <n v="0"/>
    <n v="0"/>
    <n v="0"/>
    <n v="0"/>
    <n v="0"/>
    <n v="0"/>
    <n v="0"/>
    <n v="0"/>
    <n v="0"/>
    <n v="0"/>
    <n v="0"/>
    <n v="0"/>
    <n v="56.24"/>
    <n v="5903.97"/>
    <n v="20746.349999999999"/>
    <n v="152"/>
    <n v="300"/>
    <n v="64811.7"/>
    <n v="49707.49"/>
    <n v="76.695241999999993"/>
    <n v="68.602613636895398"/>
    <n v="10.59"/>
    <m/>
    <m/>
    <m/>
    <s v="QR"/>
    <s v="SOLIDARIDAD"/>
    <s v="77710"/>
    <s v="Proceso judicial"/>
    <x v="0"/>
  </r>
  <r>
    <n v="696"/>
    <s v="Hipotecaria Su Casita"/>
    <s v="FIDEICOMISO 234036"/>
    <d v="2018-05-01T00:00:00"/>
    <s v="57637"/>
    <x v="0"/>
    <n v="21"/>
    <n v="25100.720000000001"/>
    <n v="2785.09"/>
    <n v="0"/>
    <n v="27885.81"/>
    <n v="78.12"/>
    <n v="0"/>
    <n v="0"/>
    <n v="0"/>
    <n v="0"/>
    <m/>
    <n v="27885.81"/>
    <n v="10099"/>
    <n v="221.51"/>
    <n v="0"/>
    <n v="0"/>
    <n v="0"/>
    <n v="0"/>
    <n v="0"/>
    <n v="10320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63.21"/>
    <n v="10320.51"/>
    <n v="152"/>
    <n v="300"/>
    <n v="64811.7"/>
    <n v="31519.68"/>
    <n v="48.632700999999997"/>
    <n v="43.025889218190301"/>
    <n v="10.59"/>
    <m/>
    <m/>
    <m/>
    <s v="QR"/>
    <s v="SOLIDARIDAD"/>
    <s v="77710"/>
    <s v="Morosidad"/>
    <x v="0"/>
  </r>
  <r>
    <n v="697"/>
    <s v="Hipotecaria Su Casita"/>
    <s v="FIDEICOMISO 234036"/>
    <d v="2018-05-01T00:00:00"/>
    <s v="57638"/>
    <x v="0"/>
    <n v="21"/>
    <n v="28580.25"/>
    <n v="3468.22"/>
    <n v="0"/>
    <n v="32048.47"/>
    <n v="88.95"/>
    <n v="0"/>
    <n v="0"/>
    <n v="0"/>
    <n v="0"/>
    <m/>
    <n v="32048.47"/>
    <n v="12907.94"/>
    <n v="252.22"/>
    <n v="0"/>
    <n v="0"/>
    <n v="0"/>
    <n v="0"/>
    <n v="0"/>
    <n v="13160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57.17"/>
    <n v="13160.16"/>
    <n v="152"/>
    <n v="300"/>
    <n v="64811.7"/>
    <n v="35889.370000000003"/>
    <n v="55.374831999999998"/>
    <n v="49.448587203036404"/>
    <n v="10.59"/>
    <m/>
    <m/>
    <m/>
    <s v="QR"/>
    <s v="SOLIDARIDAD"/>
    <s v="77710"/>
    <s v="Morosidad"/>
    <x v="0"/>
  </r>
  <r>
    <n v="698"/>
    <s v="Hipotecaria Su Casita"/>
    <s v="FIDEICOMISO 234036"/>
    <d v="2018-05-01T00:00:00"/>
    <s v="57640"/>
    <x v="0"/>
    <n v="21"/>
    <n v="17828.18"/>
    <n v="20448.68"/>
    <n v="0"/>
    <n v="38276.86"/>
    <n v="330.32"/>
    <n v="0"/>
    <n v="0"/>
    <n v="0"/>
    <n v="0"/>
    <m/>
    <n v="38276.86"/>
    <n v="23516.38"/>
    <n v="157.33000000000001"/>
    <n v="0"/>
    <n v="0"/>
    <n v="0"/>
    <n v="0"/>
    <n v="0"/>
    <n v="23673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779"/>
    <n v="23673.71"/>
    <n v="152"/>
    <n v="300"/>
    <n v="64811.7"/>
    <n v="51297.88"/>
    <n v="79.149103999999994"/>
    <n v="59.058564855573799"/>
    <n v="10.59"/>
    <m/>
    <m/>
    <m/>
    <s v="QR"/>
    <s v="SOLIDARIDAD"/>
    <s v="77710"/>
    <s v="Morosidad"/>
    <x v="0"/>
  </r>
  <r>
    <n v="699"/>
    <s v="Hipotecaria Su Casita"/>
    <s v="FIDEICOMISO 234036"/>
    <d v="2018-05-01T00:00:00"/>
    <s v="57644"/>
    <x v="1"/>
    <n v="0"/>
    <n v="39918.29"/>
    <n v="0"/>
    <n v="0"/>
    <n v="39918.29"/>
    <n v="124.22"/>
    <n v="0"/>
    <n v="0"/>
    <n v="124.22"/>
    <n v="0"/>
    <m/>
    <n v="39794.07"/>
    <n v="0"/>
    <n v="352.28"/>
    <n v="0"/>
    <n v="0"/>
    <n v="352.28"/>
    <n v="0"/>
    <n v="0"/>
    <n v="0"/>
    <n v="10.43"/>
    <n v="0"/>
    <n v="0"/>
    <n v="0"/>
    <n v="0"/>
    <n v="-16.52"/>
    <n v="24.35"/>
    <n v="63.2"/>
    <n v="0"/>
    <n v="0"/>
    <n v="0"/>
    <n v="0"/>
    <n v="0"/>
    <n v="0"/>
    <n v="0"/>
    <n v="10.47"/>
    <n v="0"/>
    <n v="10.4"/>
    <n v="0"/>
    <n v="568.42999999999995"/>
    <n v="0"/>
    <n v="0"/>
    <n v="152"/>
    <n v="300"/>
    <n v="64811.7"/>
    <n v="50125.75"/>
    <n v="77.340587999999997"/>
    <n v="61.399515672347299"/>
    <n v="10.59"/>
    <m/>
    <m/>
    <m/>
    <s v="QR"/>
    <s v="SOLIDARIDAD"/>
    <s v="77710"/>
    <s v="Al corriente"/>
    <x v="0"/>
  </r>
  <r>
    <n v="700"/>
    <s v="Hipotecaria Su Casita"/>
    <s v="FIDEICOMISO 234036"/>
    <d v="2018-05-01T00:00:00"/>
    <s v="57645"/>
    <x v="0"/>
    <n v="21"/>
    <n v="38153.72"/>
    <n v="7564.7"/>
    <n v="0"/>
    <n v="45718.42"/>
    <n v="118.75"/>
    <n v="0"/>
    <n v="0"/>
    <n v="0"/>
    <n v="0"/>
    <m/>
    <n v="45718.42"/>
    <n v="35248.53"/>
    <n v="336.71"/>
    <n v="0"/>
    <n v="0"/>
    <n v="0"/>
    <n v="0"/>
    <n v="0"/>
    <n v="35585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83.45"/>
    <n v="35585.24"/>
    <n v="152"/>
    <n v="300"/>
    <n v="64811.7"/>
    <n v="47911.87"/>
    <n v="73.924723"/>
    <n v="70.540380379593998"/>
    <n v="10.59"/>
    <m/>
    <m/>
    <m/>
    <s v="QR"/>
    <s v="SOLIDARIDAD"/>
    <s v="77710"/>
    <s v="Proceso judicial"/>
    <x v="0"/>
  </r>
  <r>
    <n v="701"/>
    <s v="Hipotecaria Su Casita"/>
    <s v="FIDEICOMISO 234036"/>
    <d v="2018-05-01T00:00:00"/>
    <s v="57646"/>
    <x v="0"/>
    <n v="21"/>
    <n v="42644.89"/>
    <n v="7461.58"/>
    <n v="0"/>
    <n v="50106.47"/>
    <n v="132.74"/>
    <n v="0"/>
    <n v="66.89"/>
    <n v="0"/>
    <n v="0"/>
    <m/>
    <n v="50039.58"/>
    <n v="32003.74"/>
    <n v="376.34"/>
    <n v="0"/>
    <n v="199.27"/>
    <n v="0"/>
    <n v="0"/>
    <n v="0"/>
    <n v="32180.81"/>
    <n v="0"/>
    <n v="0"/>
    <n v="0"/>
    <n v="0"/>
    <n v="0"/>
    <n v="-82.27"/>
    <n v="0"/>
    <n v="0"/>
    <n v="0"/>
    <n v="0"/>
    <n v="0"/>
    <n v="53.76"/>
    <n v="0"/>
    <n v="0"/>
    <n v="0"/>
    <n v="0"/>
    <n v="0"/>
    <n v="0"/>
    <n v="0"/>
    <n v="237.65"/>
    <n v="7527.43"/>
    <n v="32180.81"/>
    <n v="152"/>
    <n v="300"/>
    <n v="77719.199999999997"/>
    <n v="53552.27"/>
    <n v="68.904814000000002"/>
    <n v="64.3850942740265"/>
    <n v="10.59"/>
    <m/>
    <m/>
    <m/>
    <s v="QR"/>
    <s v="SOLIDARIDAD"/>
    <s v="77710"/>
    <s v="Proceso judicial"/>
    <x v="0"/>
  </r>
  <r>
    <n v="702"/>
    <s v="Hipotecaria Su Casita"/>
    <s v="FIDEICOMISO 234036"/>
    <d v="2018-05-01T00:00:00"/>
    <s v="57648"/>
    <x v="0"/>
    <n v="21"/>
    <n v="26071.14"/>
    <n v="2313.96"/>
    <n v="0"/>
    <n v="28385.1"/>
    <n v="81.13"/>
    <n v="0"/>
    <n v="0"/>
    <n v="0"/>
    <n v="0"/>
    <m/>
    <n v="28385.1"/>
    <n v="7955.97"/>
    <n v="230.08"/>
    <n v="0"/>
    <n v="0"/>
    <n v="0"/>
    <n v="0"/>
    <n v="0"/>
    <n v="8186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95.09"/>
    <n v="8186.05"/>
    <n v="152"/>
    <n v="300"/>
    <n v="64811.7"/>
    <n v="32737.91"/>
    <n v="50.512346000000001"/>
    <n v="43.796259212778097"/>
    <n v="10.59"/>
    <m/>
    <m/>
    <m/>
    <s v="QR"/>
    <s v="SOLIDARIDAD"/>
    <s v="77710"/>
    <s v="Morosidad"/>
    <x v="0"/>
  </r>
  <r>
    <n v="703"/>
    <s v="Hipotecaria Su Casita"/>
    <s v="FIDEICOMISO 234036"/>
    <d v="2018-05-01T00:00:00"/>
    <s v="57650"/>
    <x v="0"/>
    <n v="21"/>
    <n v="23838.15"/>
    <n v="4280.53"/>
    <n v="0"/>
    <n v="28118.68"/>
    <n v="74.19"/>
    <n v="0"/>
    <n v="0"/>
    <n v="0"/>
    <n v="0"/>
    <m/>
    <n v="28118.68"/>
    <n v="18643.34"/>
    <n v="210.37"/>
    <n v="0"/>
    <n v="0"/>
    <n v="0"/>
    <n v="0"/>
    <n v="0"/>
    <n v="18853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54.72"/>
    <n v="18853.71"/>
    <n v="152"/>
    <n v="300"/>
    <n v="64811.7"/>
    <n v="29934.35"/>
    <n v="46.186644999999999"/>
    <n v="43.385190960505199"/>
    <n v="10.59"/>
    <m/>
    <m/>
    <m/>
    <s v="QR"/>
    <s v="SOLIDARIDAD"/>
    <s v="77710"/>
    <s v="Morosidad"/>
    <x v="0"/>
  </r>
  <r>
    <n v="704"/>
    <s v="Hipotecaria Su Casita"/>
    <s v="FIDEICOMISO 234036"/>
    <d v="2018-05-01T00:00:00"/>
    <s v="57651"/>
    <x v="0"/>
    <n v="21"/>
    <n v="51613.61"/>
    <n v="10438.969999999999"/>
    <n v="0"/>
    <n v="62052.58"/>
    <n v="160.62"/>
    <n v="0"/>
    <n v="0"/>
    <n v="0"/>
    <n v="0"/>
    <m/>
    <n v="62052.58"/>
    <n v="49323.72"/>
    <n v="455.49"/>
    <n v="0"/>
    <n v="0"/>
    <n v="0"/>
    <n v="0"/>
    <n v="0"/>
    <n v="49779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99.59"/>
    <n v="49779.21"/>
    <n v="152"/>
    <n v="300"/>
    <n v="88429.8"/>
    <n v="64811.98"/>
    <n v="73.292012"/>
    <n v="70.171570718730706"/>
    <n v="10.59"/>
    <m/>
    <m/>
    <m/>
    <s v="QR"/>
    <s v="SOLIDARIDAD"/>
    <s v="77710"/>
    <s v="Morosidad"/>
    <x v="0"/>
  </r>
  <r>
    <n v="705"/>
    <s v="Hipotecaria Su Casita"/>
    <s v="FIDEICOMISO 234036"/>
    <d v="2018-05-01T00:00:00"/>
    <s v="57653"/>
    <x v="0"/>
    <n v="21"/>
    <n v="20468.669999999998"/>
    <n v="2648.25"/>
    <n v="0"/>
    <n v="23116.92"/>
    <n v="63.72"/>
    <n v="0"/>
    <n v="0"/>
    <n v="0"/>
    <n v="0"/>
    <m/>
    <n v="23116.92"/>
    <n v="10058.469999999999"/>
    <n v="180.64"/>
    <n v="0"/>
    <n v="0"/>
    <n v="0"/>
    <n v="0"/>
    <n v="0"/>
    <n v="10239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11.97"/>
    <n v="10239.11"/>
    <n v="152"/>
    <n v="300"/>
    <n v="64811.7"/>
    <n v="25704.99"/>
    <n v="39.661033000000003"/>
    <n v="35.667818854563301"/>
    <n v="10.59"/>
    <m/>
    <m/>
    <m/>
    <s v="QR"/>
    <s v="SOLIDARIDAD"/>
    <s v="77710"/>
    <s v="Morosidad"/>
    <x v="0"/>
  </r>
  <r>
    <n v="706"/>
    <s v="Hipotecaria Su Casita"/>
    <s v="FIDEICOMISO 234036"/>
    <d v="2018-05-01T00:00:00"/>
    <s v="57654"/>
    <x v="0"/>
    <n v="21"/>
    <n v="42863.89"/>
    <n v="7576.52"/>
    <n v="0"/>
    <n v="50440.41"/>
    <n v="133.41999999999999"/>
    <n v="0"/>
    <n v="0"/>
    <n v="0"/>
    <n v="0"/>
    <m/>
    <n v="50440.41"/>
    <n v="32857.17"/>
    <n v="378.27"/>
    <n v="0"/>
    <n v="0"/>
    <n v="0"/>
    <n v="0"/>
    <n v="0"/>
    <n v="33235.44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09.94"/>
    <n v="33235.440000000002"/>
    <n v="152"/>
    <n v="300"/>
    <n v="67558.2"/>
    <n v="53826.9"/>
    <n v="79.674858"/>
    <n v="74.662157846946002"/>
    <n v="10.59"/>
    <m/>
    <m/>
    <m/>
    <s v="QR"/>
    <s v="SOLIDARIDAD"/>
    <s v="77710"/>
    <s v="Morosidad"/>
    <x v="0"/>
  </r>
  <r>
    <n v="707"/>
    <s v="Hipotecaria Su Casita"/>
    <s v="FIDEICOMISO 234036"/>
    <d v="2018-05-01T00:00:00"/>
    <s v="57656"/>
    <x v="0"/>
    <n v="21"/>
    <n v="42405.54"/>
    <n v="8408"/>
    <n v="0"/>
    <n v="50813.54"/>
    <n v="131.99"/>
    <n v="0"/>
    <n v="0"/>
    <n v="0"/>
    <n v="0"/>
    <m/>
    <n v="50813.54"/>
    <n v="39176.67"/>
    <n v="374.23"/>
    <n v="0"/>
    <n v="0"/>
    <n v="0"/>
    <n v="0"/>
    <n v="0"/>
    <n v="39550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39.99"/>
    <n v="39550.9"/>
    <n v="152"/>
    <n v="300"/>
    <n v="64811.7"/>
    <n v="53251.47"/>
    <n v="82.163359"/>
    <n v="78.401800533973301"/>
    <n v="10.59"/>
    <m/>
    <m/>
    <m/>
    <s v="QR"/>
    <s v="SOLIDARIDAD"/>
    <s v="77710"/>
    <s v="Proceso judicial"/>
    <x v="0"/>
  </r>
  <r>
    <n v="708"/>
    <s v="Hipotecaria Su Casita"/>
    <s v="FIDEICOMISO 234036"/>
    <d v="2018-05-01T00:00:00"/>
    <s v="57658"/>
    <x v="1"/>
    <n v="0"/>
    <n v="24515.07"/>
    <n v="0"/>
    <n v="0"/>
    <n v="24515.07"/>
    <n v="76.290000000000006"/>
    <n v="0"/>
    <n v="0"/>
    <n v="76.290000000000006"/>
    <n v="0"/>
    <m/>
    <n v="24438.78"/>
    <n v="0"/>
    <n v="216.35"/>
    <n v="0"/>
    <n v="0"/>
    <n v="216.35"/>
    <n v="0"/>
    <n v="0"/>
    <n v="0"/>
    <n v="6.41"/>
    <n v="0"/>
    <n v="0"/>
    <n v="0"/>
    <n v="0"/>
    <n v="-11.13"/>
    <n v="14.95"/>
    <n v="42.52"/>
    <n v="0"/>
    <n v="0"/>
    <n v="0"/>
    <n v="0"/>
    <n v="0"/>
    <n v="0"/>
    <n v="0"/>
    <n v="0.9"/>
    <n v="0"/>
    <n v="1.05"/>
    <n v="0"/>
    <n v="346.29"/>
    <n v="0"/>
    <n v="0"/>
    <n v="152"/>
    <n v="300"/>
    <n v="64811.7"/>
    <n v="30784.32"/>
    <n v="47.498091000000002"/>
    <n v="37.707358693288697"/>
    <n v="10.59"/>
    <m/>
    <m/>
    <m/>
    <s v="QR"/>
    <s v="SOLIDARIDAD"/>
    <s v="77710"/>
    <s v="Al corriente"/>
    <x v="0"/>
  </r>
  <r>
    <n v="709"/>
    <s v="Hipotecaria Su Casita"/>
    <s v="FIDEICOMISO 234036"/>
    <d v="2018-05-01T00:00:00"/>
    <s v="57659"/>
    <x v="0"/>
    <n v="21"/>
    <n v="32161.11"/>
    <n v="3837.28"/>
    <n v="0"/>
    <n v="35998.39"/>
    <n v="100.1"/>
    <n v="0"/>
    <n v="0"/>
    <n v="0"/>
    <n v="0"/>
    <m/>
    <n v="35998.39"/>
    <n v="13927.78"/>
    <n v="283.82"/>
    <n v="0"/>
    <n v="0"/>
    <n v="0"/>
    <n v="0"/>
    <n v="0"/>
    <n v="1421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37.38"/>
    <n v="14211.6"/>
    <n v="152"/>
    <n v="300"/>
    <n v="64811.7"/>
    <n v="40386.33"/>
    <n v="62.313332000000003"/>
    <n v="55.543042102005302"/>
    <n v="10.59"/>
    <m/>
    <m/>
    <m/>
    <s v="QR"/>
    <s v="SOLIDARIDAD"/>
    <s v="77710"/>
    <s v="Proceso judicial"/>
    <x v="0"/>
  </r>
  <r>
    <n v="710"/>
    <s v="Hipotecaria Su Casita"/>
    <s v="FIDEICOMISO 234036"/>
    <d v="2018-05-01T00:00:00"/>
    <s v="57662"/>
    <x v="0"/>
    <n v="21"/>
    <n v="40539.870000000003"/>
    <n v="7869.71"/>
    <n v="0"/>
    <n v="48409.58"/>
    <n v="126.17"/>
    <n v="0"/>
    <n v="0"/>
    <n v="0"/>
    <n v="0"/>
    <m/>
    <n v="48409.58"/>
    <n v="36167.93"/>
    <n v="357.76"/>
    <n v="0"/>
    <n v="0"/>
    <n v="0"/>
    <n v="0"/>
    <n v="0"/>
    <n v="36525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95.88"/>
    <n v="36525.69"/>
    <n v="152"/>
    <n v="300"/>
    <n v="64811.7"/>
    <n v="50907.16"/>
    <n v="78.546250000000001"/>
    <n v="74.692655671127596"/>
    <n v="10.59"/>
    <m/>
    <m/>
    <m/>
    <s v="QR"/>
    <s v="SOLIDARIDAD"/>
    <s v="77710"/>
    <s v="Morosidad"/>
    <x v="0"/>
  </r>
  <r>
    <n v="711"/>
    <s v="Hipotecaria Su Casita"/>
    <s v="FIDEICOMISO 234036"/>
    <d v="2018-05-01T00:00:00"/>
    <s v="57663"/>
    <x v="1"/>
    <n v="0"/>
    <n v="19271.21"/>
    <n v="0"/>
    <n v="0"/>
    <n v="19271.21"/>
    <n v="59.98"/>
    <n v="0"/>
    <n v="0"/>
    <n v="59.98"/>
    <n v="0"/>
    <m/>
    <n v="19211.23"/>
    <n v="0"/>
    <n v="170.07"/>
    <n v="0"/>
    <n v="0"/>
    <n v="170.07"/>
    <n v="0"/>
    <n v="0"/>
    <n v="0"/>
    <n v="5.04"/>
    <n v="0"/>
    <n v="0"/>
    <n v="0"/>
    <n v="0"/>
    <n v="-9.0500000000000007"/>
    <n v="11.75"/>
    <n v="35.46"/>
    <n v="0"/>
    <n v="0"/>
    <n v="0"/>
    <n v="0"/>
    <n v="0"/>
    <n v="0"/>
    <n v="0"/>
    <n v="1.48"/>
    <n v="0"/>
    <n v="0.86"/>
    <n v="0"/>
    <n v="274.73"/>
    <n v="0"/>
    <n v="0"/>
    <n v="152"/>
    <n v="300"/>
    <n v="64811.7"/>
    <n v="24200"/>
    <n v="37.338937000000001"/>
    <n v="29.641607713326898"/>
    <n v="10.59"/>
    <m/>
    <m/>
    <m/>
    <s v="QR"/>
    <s v="SOLIDARIDAD"/>
    <s v="77710"/>
    <s v="Al corriente"/>
    <x v="0"/>
  </r>
  <r>
    <n v="712"/>
    <s v="Hipotecaria Su Casita"/>
    <s v="FIDEICOMISO 234036"/>
    <d v="2018-05-01T00:00:00"/>
    <s v="57665"/>
    <x v="1"/>
    <n v="0"/>
    <n v="20626.82"/>
    <n v="0"/>
    <n v="0"/>
    <n v="20626.82"/>
    <n v="64.19"/>
    <n v="0"/>
    <n v="0"/>
    <n v="64.19"/>
    <n v="0"/>
    <m/>
    <n v="20562.63"/>
    <n v="0"/>
    <n v="182.03"/>
    <n v="0"/>
    <n v="0"/>
    <n v="182.03"/>
    <n v="0"/>
    <n v="0"/>
    <n v="0"/>
    <n v="5.39"/>
    <n v="0"/>
    <n v="0"/>
    <n v="0"/>
    <n v="0"/>
    <n v="-9.75"/>
    <n v="12.58"/>
    <n v="37.270000000000003"/>
    <n v="0"/>
    <n v="0"/>
    <n v="0"/>
    <n v="0"/>
    <n v="0"/>
    <n v="0"/>
    <n v="0"/>
    <n v="1.02"/>
    <n v="0"/>
    <n v="0.61"/>
    <n v="0"/>
    <n v="292.73"/>
    <n v="0"/>
    <n v="0"/>
    <n v="152"/>
    <n v="300"/>
    <n v="64811.7"/>
    <n v="25901.24"/>
    <n v="39.963833999999999"/>
    <n v="31.726725512887398"/>
    <n v="10.59"/>
    <m/>
    <m/>
    <m/>
    <s v="QR"/>
    <s v="SOLIDARIDAD"/>
    <s v="77710"/>
    <s v="Al corriente"/>
    <x v="0"/>
  </r>
  <r>
    <n v="713"/>
    <s v="Hipotecaria Su Casita"/>
    <s v="FIDEICOMISO 234036"/>
    <d v="2018-05-01T00:00:00"/>
    <s v="57666"/>
    <x v="0"/>
    <n v="21"/>
    <n v="39361.33"/>
    <n v="7586.39"/>
    <n v="0"/>
    <n v="46947.72"/>
    <n v="122.51"/>
    <n v="0"/>
    <n v="0"/>
    <n v="0"/>
    <n v="0"/>
    <m/>
    <n v="46947.72"/>
    <n v="34701.910000000003"/>
    <n v="347.36"/>
    <n v="0"/>
    <n v="0"/>
    <n v="0"/>
    <n v="0"/>
    <n v="0"/>
    <n v="35049.26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08.9"/>
    <n v="35049.269999999997"/>
    <n v="152"/>
    <n v="300"/>
    <n v="64811.7"/>
    <n v="49427.87"/>
    <n v="76.263807"/>
    <n v="72.437105972198296"/>
    <n v="10.59"/>
    <m/>
    <m/>
    <m/>
    <s v="QR"/>
    <s v="SOLIDARIDAD"/>
    <s v="77710"/>
    <s v="Proceso judicial"/>
    <x v="0"/>
  </r>
  <r>
    <n v="714"/>
    <s v="Hipotecaria Su Casita"/>
    <s v="FIDEICOMISO 234036"/>
    <d v="2018-05-01T00:00:00"/>
    <s v="57668"/>
    <x v="2"/>
    <n v="0"/>
    <n v="37740.44"/>
    <n v="0"/>
    <n v="0"/>
    <n v="37740.44"/>
    <n v="117.44"/>
    <n v="0"/>
    <n v="0"/>
    <n v="0"/>
    <n v="0"/>
    <m/>
    <n v="37740.44"/>
    <n v="0"/>
    <n v="333.06"/>
    <n v="0"/>
    <n v="0"/>
    <n v="0"/>
    <n v="0"/>
    <n v="0"/>
    <n v="333.06"/>
    <n v="0"/>
    <n v="0"/>
    <n v="0"/>
    <n v="0"/>
    <n v="0"/>
    <n v="-18.600000000000001"/>
    <n v="0"/>
    <n v="47.02"/>
    <n v="0"/>
    <n v="0"/>
    <n v="0"/>
    <n v="0"/>
    <n v="0"/>
    <n v="0"/>
    <n v="0"/>
    <n v="0"/>
    <n v="0"/>
    <n v="28.42"/>
    <n v="0"/>
    <n v="28.42"/>
    <n v="117.44"/>
    <n v="333.06"/>
    <n v="152"/>
    <n v="300"/>
    <n v="64811.7"/>
    <n v="47390.71"/>
    <n v="73.120609000000002"/>
    <n v="58.230905524056503"/>
    <n v="10.59"/>
    <m/>
    <m/>
    <m/>
    <s v="QR"/>
    <s v="SOLIDARIDAD"/>
    <s v="77710"/>
    <s v="Morosidad"/>
    <x v="0"/>
  </r>
  <r>
    <n v="715"/>
    <s v="Hipotecaria Su Casita"/>
    <s v="FIDEICOMISO 234036"/>
    <d v="2018-05-01T00:00:00"/>
    <s v="57669"/>
    <x v="0"/>
    <n v="21"/>
    <n v="14196.75"/>
    <n v="6313.01"/>
    <n v="0"/>
    <n v="20509.759999999998"/>
    <n v="99.1"/>
    <n v="0"/>
    <n v="0"/>
    <n v="0"/>
    <n v="0"/>
    <m/>
    <n v="20509.759999999998"/>
    <n v="14779.63"/>
    <n v="125.29"/>
    <n v="0"/>
    <n v="0"/>
    <n v="0"/>
    <n v="0"/>
    <n v="0"/>
    <n v="14904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12.11"/>
    <n v="14904.92"/>
    <n v="92"/>
    <n v="240"/>
    <n v="57107.7"/>
    <n v="22340.240000000002"/>
    <n v="39.119487999999997"/>
    <n v="35.914175953475898"/>
    <n v="10.59"/>
    <m/>
    <m/>
    <m/>
    <s v="DGO"/>
    <s v="GOMEZ PALACIO"/>
    <s v="35146"/>
    <s v="Proceso judicial"/>
    <x v="0"/>
  </r>
  <r>
    <n v="716"/>
    <s v="Hipotecaria Su Casita"/>
    <s v="FIDEICOMISO 234036"/>
    <d v="2018-05-01T00:00:00"/>
    <s v="57671"/>
    <x v="0"/>
    <n v="21"/>
    <n v="41974.51"/>
    <n v="16472.8"/>
    <n v="0"/>
    <n v="58447.31"/>
    <n v="293.04000000000002"/>
    <n v="0"/>
    <n v="0"/>
    <n v="0"/>
    <n v="0"/>
    <m/>
    <n v="58447.31"/>
    <n v="35170.46"/>
    <n v="370.43"/>
    <n v="0"/>
    <n v="0"/>
    <n v="0"/>
    <n v="0"/>
    <n v="0"/>
    <n v="35540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65.84"/>
    <n v="35540.89"/>
    <n v="92"/>
    <n v="240"/>
    <n v="85111.8"/>
    <n v="66054.5"/>
    <n v="77.609098000000003"/>
    <n v="68.6712186092754"/>
    <n v="10.59"/>
    <m/>
    <m/>
    <m/>
    <s v="QR"/>
    <s v="BENITO JUAREZ"/>
    <s v="77500"/>
    <s v="Proceso judicial"/>
    <x v="0"/>
  </r>
  <r>
    <n v="717"/>
    <s v="Hipotecaria Su Casita"/>
    <s v="FIDEICOMISO 234036"/>
    <d v="2018-05-01T00:00:00"/>
    <s v="57673"/>
    <x v="1"/>
    <n v="0"/>
    <n v="42382.63"/>
    <n v="0"/>
    <n v="0"/>
    <n v="42382.63"/>
    <n v="295.89999999999998"/>
    <n v="0"/>
    <n v="0"/>
    <n v="295.89999999999998"/>
    <n v="0"/>
    <m/>
    <n v="42086.73"/>
    <n v="0"/>
    <n v="374.03"/>
    <n v="0"/>
    <n v="0"/>
    <n v="374.03"/>
    <n v="0"/>
    <n v="0"/>
    <n v="0"/>
    <n v="13.98"/>
    <n v="0"/>
    <n v="0"/>
    <n v="0"/>
    <n v="0"/>
    <n v="-21.13"/>
    <n v="29.75"/>
    <n v="86.28"/>
    <n v="0"/>
    <n v="0"/>
    <n v="0"/>
    <n v="0"/>
    <n v="0"/>
    <n v="0"/>
    <n v="0"/>
    <n v="0"/>
    <n v="0"/>
    <n v="0.03"/>
    <n v="6.6389999999999999E-3"/>
    <n v="778.81"/>
    <n v="0"/>
    <n v="0"/>
    <n v="92"/>
    <n v="240"/>
    <n v="100902.3"/>
    <n v="66697.55"/>
    <n v="66.101119999999995"/>
    <n v="41.710377519677998"/>
    <n v="10.59"/>
    <m/>
    <m/>
    <m/>
    <s v="QRO"/>
    <s v="QUERETARO"/>
    <s v="76116"/>
    <s v="Al corriente"/>
    <x v="0"/>
  </r>
  <r>
    <n v="718"/>
    <s v="Hipotecaria Su Casita"/>
    <s v="FIDEICOMISO 234036"/>
    <d v="2018-05-01T00:00:00"/>
    <s v="57676"/>
    <x v="2"/>
    <n v="1"/>
    <n v="32673.83"/>
    <n v="64.67"/>
    <n v="0"/>
    <n v="32738.5"/>
    <n v="137.31"/>
    <n v="0"/>
    <n v="64.67"/>
    <n v="68.87"/>
    <n v="0"/>
    <m/>
    <n v="32604.959999999999"/>
    <n v="0"/>
    <n v="288.35000000000002"/>
    <n v="0"/>
    <n v="0"/>
    <n v="288.35000000000002"/>
    <n v="0"/>
    <n v="0"/>
    <n v="0"/>
    <n v="9.32"/>
    <n v="0"/>
    <n v="0"/>
    <n v="0"/>
    <n v="0"/>
    <n v="-13.87"/>
    <n v="21.75"/>
    <n v="58.85"/>
    <n v="0"/>
    <n v="0"/>
    <n v="0"/>
    <n v="0"/>
    <n v="0"/>
    <n v="0"/>
    <n v="0"/>
    <n v="0"/>
    <n v="0"/>
    <n v="0"/>
    <n v="0"/>
    <n v="497.94"/>
    <n v="68.44"/>
    <n v="0"/>
    <n v="152"/>
    <n v="300"/>
    <n v="74062.5"/>
    <n v="44777.64"/>
    <n v="60.459260999999998"/>
    <n v="44.023574858669598"/>
    <n v="10.59"/>
    <m/>
    <m/>
    <m/>
    <s v="BCN"/>
    <s v="TIJUANA"/>
    <s v="22000"/>
    <s v="Morosidad"/>
    <x v="0"/>
  </r>
  <r>
    <n v="719"/>
    <s v="Hipotecaria Su Casita"/>
    <s v="FIDEICOMISO 234036"/>
    <d v="2018-05-01T00:00:00"/>
    <s v="57679"/>
    <x v="0"/>
    <n v="20"/>
    <n v="37209.199999999997"/>
    <n v="4588.93"/>
    <n v="0"/>
    <n v="41798.129999999997"/>
    <n v="259.79000000000002"/>
    <n v="0"/>
    <n v="0"/>
    <n v="0"/>
    <n v="0"/>
    <m/>
    <n v="41798.129999999997"/>
    <n v="6648.98"/>
    <n v="328.37"/>
    <n v="0"/>
    <n v="0"/>
    <n v="0"/>
    <n v="0"/>
    <n v="0"/>
    <n v="6977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48.72"/>
    <n v="6977.35"/>
    <n v="92"/>
    <n v="240"/>
    <n v="79079.100000000006"/>
    <n v="58556.480000000003"/>
    <n v="74.047984999999997"/>
    <n v="52.856102403492301"/>
    <n v="10.59"/>
    <m/>
    <m/>
    <m/>
    <s v="GTO"/>
    <s v="LEON"/>
    <s v="37000"/>
    <s v="Morosidad"/>
    <x v="0"/>
  </r>
  <r>
    <n v="720"/>
    <s v="Hipotecaria Su Casita"/>
    <s v="FIDEICOMISO 234036"/>
    <d v="2018-05-01T00:00:00"/>
    <s v="57680"/>
    <x v="4"/>
    <n v="3"/>
    <n v="54343.11"/>
    <n v="826.1"/>
    <n v="0"/>
    <n v="55169.21"/>
    <n v="280.24"/>
    <n v="0"/>
    <n v="548.30999999999995"/>
    <n v="0"/>
    <n v="0"/>
    <m/>
    <n v="54620.9"/>
    <n v="1384.97"/>
    <n v="479.58"/>
    <n v="0"/>
    <n v="1016.9"/>
    <n v="0"/>
    <n v="0"/>
    <n v="0"/>
    <n v="847.65"/>
    <n v="0"/>
    <n v="0"/>
    <n v="0"/>
    <n v="0"/>
    <n v="0"/>
    <n v="-90.52"/>
    <n v="0"/>
    <n v="0"/>
    <n v="33.26"/>
    <n v="0"/>
    <n v="0"/>
    <n v="113.82"/>
    <n v="0"/>
    <n v="77.64"/>
    <n v="210.64"/>
    <n v="0"/>
    <n v="0"/>
    <n v="0"/>
    <n v="0"/>
    <n v="1910.05"/>
    <n v="558.03"/>
    <n v="847.65"/>
    <n v="152"/>
    <n v="300"/>
    <n v="133858.5"/>
    <n v="79928.91"/>
    <n v="59.711494000000002"/>
    <n v="40.804954585576098"/>
    <n v="10.59"/>
    <m/>
    <m/>
    <m/>
    <s v="BCN"/>
    <s v="MEXICALI"/>
    <s v="21376"/>
    <s v="Morosidad"/>
    <x v="0"/>
  </r>
  <r>
    <n v="721"/>
    <s v="Hipotecaria Su Casita"/>
    <s v="FIDEICOMISO 234036"/>
    <d v="2018-05-01T00:00:00"/>
    <s v="57681"/>
    <x v="11"/>
    <n v="6"/>
    <n v="0"/>
    <n v="1023.6"/>
    <n v="0"/>
    <n v="1023.6"/>
    <n v="0"/>
    <n v="0"/>
    <n v="0"/>
    <n v="0"/>
    <n v="0"/>
    <m/>
    <n v="1023.6"/>
    <n v="31.65"/>
    <n v="0"/>
    <n v="0"/>
    <n v="0"/>
    <n v="0"/>
    <n v="0"/>
    <n v="0"/>
    <n v="31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3.6"/>
    <n v="31.65"/>
    <n v="0"/>
    <n v="60"/>
    <n v="51989.1"/>
    <n v="8166.76"/>
    <n v="15.708600000000001"/>
    <n v="1.96887418756031"/>
    <n v="10.59"/>
    <m/>
    <m/>
    <m/>
    <s v="COA"/>
    <s v="TORREON"/>
    <s v="27054"/>
    <s v="Morosidad"/>
    <x v="0"/>
  </r>
  <r>
    <n v="722"/>
    <s v="Hipotecaria Su Casita"/>
    <s v="FIDEICOMISO 234036"/>
    <d v="2018-05-01T00:00:00"/>
    <s v="57685"/>
    <x v="0"/>
    <n v="21"/>
    <n v="23100.59"/>
    <n v="4579.9399999999996"/>
    <n v="0"/>
    <n v="27680.53"/>
    <n v="71.900000000000006"/>
    <n v="0"/>
    <n v="0"/>
    <n v="0"/>
    <n v="0"/>
    <m/>
    <n v="27680.53"/>
    <n v="21341.49"/>
    <n v="203.86"/>
    <n v="0"/>
    <n v="0"/>
    <n v="0"/>
    <n v="0"/>
    <n v="0"/>
    <n v="21545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51.84"/>
    <n v="21545.35"/>
    <n v="152"/>
    <n v="300"/>
    <n v="68133.600000000006"/>
    <n v="29008.51"/>
    <n v="42.575924000000001"/>
    <n v="40.6268416254306"/>
    <n v="10.59"/>
    <m/>
    <m/>
    <m/>
    <s v="QR"/>
    <s v="SOLIDARIDAD"/>
    <s v="77710"/>
    <s v="Proceso judicial"/>
    <x v="0"/>
  </r>
  <r>
    <n v="723"/>
    <s v="Hipotecaria Su Casita"/>
    <s v="FIDEICOMISO 234036"/>
    <d v="2018-05-01T00:00:00"/>
    <s v="57687"/>
    <x v="1"/>
    <n v="0"/>
    <n v="17274.490000000002"/>
    <n v="0"/>
    <n v="0"/>
    <n v="17274.490000000002"/>
    <n v="53.78"/>
    <n v="0"/>
    <n v="0"/>
    <n v="53.78"/>
    <n v="0"/>
    <m/>
    <n v="17220.71"/>
    <n v="0"/>
    <n v="152.44999999999999"/>
    <n v="0"/>
    <n v="0"/>
    <n v="152.44999999999999"/>
    <n v="0"/>
    <n v="0"/>
    <n v="0"/>
    <n v="4.51"/>
    <n v="0"/>
    <n v="0"/>
    <n v="0"/>
    <n v="0"/>
    <n v="-7.83"/>
    <n v="10.54"/>
    <n v="33.81"/>
    <n v="0"/>
    <n v="0"/>
    <n v="0"/>
    <n v="0"/>
    <n v="0"/>
    <n v="0"/>
    <n v="0"/>
    <n v="84.01"/>
    <n v="0"/>
    <n v="74"/>
    <n v="0"/>
    <n v="331.27"/>
    <n v="0"/>
    <n v="0"/>
    <n v="152"/>
    <n v="300"/>
    <n v="71673.899999999994"/>
    <n v="21693.91"/>
    <n v="30.267517000000002"/>
    <n v="24.0264725297132"/>
    <n v="10.59"/>
    <m/>
    <m/>
    <m/>
    <s v="QR"/>
    <s v="BENITO JUAREZ"/>
    <s v="77517"/>
    <s v="Al corriente"/>
    <x v="0"/>
  </r>
  <r>
    <n v="724"/>
    <s v="Hipotecaria Su Casita"/>
    <s v="FIDEICOMISO 234036"/>
    <d v="2018-05-01T00:00:00"/>
    <s v="57691"/>
    <x v="1"/>
    <n v="0"/>
    <n v="9740.8799999999992"/>
    <n v="0"/>
    <n v="0"/>
    <n v="9740.8799999999992"/>
    <n v="67.989999999999995"/>
    <n v="0"/>
    <n v="0"/>
    <n v="67.989999999999995"/>
    <n v="0"/>
    <m/>
    <n v="9672.89"/>
    <n v="0"/>
    <n v="85.96"/>
    <n v="0"/>
    <n v="0"/>
    <n v="85.96"/>
    <n v="0"/>
    <n v="0"/>
    <n v="0"/>
    <n v="3.21"/>
    <n v="0"/>
    <n v="0"/>
    <n v="0"/>
    <n v="0"/>
    <n v="-6"/>
    <n v="6.84"/>
    <n v="26.59"/>
    <n v="0"/>
    <n v="0"/>
    <n v="0"/>
    <n v="0"/>
    <n v="0"/>
    <n v="0"/>
    <n v="0"/>
    <n v="0.01"/>
    <n v="0"/>
    <n v="0.01"/>
    <n v="0"/>
    <n v="184.6"/>
    <n v="0"/>
    <n v="0"/>
    <n v="92"/>
    <n v="240"/>
    <n v="68925.600000000006"/>
    <n v="15327.46"/>
    <n v="22.237687999999999"/>
    <n v="14.0338131613666"/>
    <n v="10.59"/>
    <m/>
    <m/>
    <m/>
    <s v="QR"/>
    <s v="BENITO JUAREZ"/>
    <s v="77517"/>
    <s v="Al corriente"/>
    <x v="0"/>
  </r>
  <r>
    <n v="725"/>
    <s v="Hipotecaria Su Casita"/>
    <s v="FIDEICOMISO 234036"/>
    <d v="2018-05-01T00:00:00"/>
    <s v="57694"/>
    <x v="1"/>
    <n v="0"/>
    <n v="27143.24"/>
    <n v="0"/>
    <n v="0"/>
    <n v="27143.24"/>
    <n v="84.46"/>
    <n v="0"/>
    <n v="0"/>
    <n v="84.46"/>
    <n v="0"/>
    <m/>
    <n v="27058.78"/>
    <n v="0"/>
    <n v="239.54"/>
    <n v="0"/>
    <n v="0"/>
    <n v="239.54"/>
    <n v="0"/>
    <n v="0"/>
    <n v="0"/>
    <n v="7.09"/>
    <n v="0"/>
    <n v="0"/>
    <n v="0"/>
    <n v="0"/>
    <n v="-11.71"/>
    <n v="16.55"/>
    <n v="50.35"/>
    <n v="0"/>
    <n v="0"/>
    <n v="0"/>
    <n v="0"/>
    <n v="0"/>
    <n v="0"/>
    <n v="0"/>
    <n v="3.06"/>
    <n v="0"/>
    <n v="2.93"/>
    <n v="0"/>
    <n v="389.34"/>
    <n v="0"/>
    <n v="0"/>
    <n v="152"/>
    <n v="300"/>
    <n v="93832.8"/>
    <n v="34083.49"/>
    <n v="36.323642"/>
    <n v="28.837229922075501"/>
    <n v="10.59"/>
    <m/>
    <m/>
    <m/>
    <s v="EM"/>
    <s v="IXTAPALUCA"/>
    <s v="56535"/>
    <s v="Al corriente"/>
    <x v="0"/>
  </r>
  <r>
    <n v="726"/>
    <s v="Hipotecaria Su Casita"/>
    <s v="FIDEICOMISO 234036"/>
    <d v="2018-05-01T00:00:00"/>
    <s v="57697"/>
    <x v="1"/>
    <n v="0"/>
    <n v="22834.75"/>
    <n v="0"/>
    <n v="0"/>
    <n v="22834.75"/>
    <n v="82.4"/>
    <n v="0"/>
    <n v="0"/>
    <n v="82.4"/>
    <n v="0"/>
    <m/>
    <n v="22752.35"/>
    <n v="0"/>
    <n v="201.52"/>
    <n v="0"/>
    <n v="0"/>
    <n v="201.52"/>
    <n v="0"/>
    <n v="0"/>
    <n v="0"/>
    <n v="6.22"/>
    <n v="0"/>
    <n v="0"/>
    <n v="0"/>
    <n v="0"/>
    <n v="-9.7799999999999994"/>
    <n v="14.51"/>
    <n v="42.55"/>
    <n v="0"/>
    <n v="0"/>
    <n v="0"/>
    <n v="0"/>
    <n v="0"/>
    <n v="0"/>
    <n v="0"/>
    <n v="138.55000000000001"/>
    <n v="0"/>
    <n v="127.41"/>
    <n v="0"/>
    <n v="475.97"/>
    <n v="0"/>
    <n v="0"/>
    <n v="152"/>
    <n v="300"/>
    <n v="71673.899999999994"/>
    <n v="29867.24"/>
    <n v="41.671013000000002"/>
    <n v="31.744261358952201"/>
    <n v="10.59"/>
    <m/>
    <m/>
    <m/>
    <s v="QR"/>
    <s v="BENITO JUAREZ"/>
    <s v="77517"/>
    <s v="Al corriente"/>
    <x v="0"/>
  </r>
  <r>
    <n v="727"/>
    <s v="Hipotecaria Su Casita"/>
    <s v="FIDEICOMISO 234036"/>
    <d v="2018-05-01T00:00:00"/>
    <s v="57700"/>
    <x v="0"/>
    <n v="21"/>
    <n v="49994.35"/>
    <n v="10242.379999999999"/>
    <n v="0"/>
    <n v="60236.73"/>
    <n v="155.58000000000001"/>
    <n v="0"/>
    <n v="0"/>
    <n v="0"/>
    <n v="0"/>
    <m/>
    <n v="60236.73"/>
    <n v="48406.44"/>
    <n v="441.2"/>
    <n v="0"/>
    <n v="0"/>
    <n v="0"/>
    <n v="0"/>
    <n v="0"/>
    <n v="48847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97.959999999999"/>
    <n v="48847.64"/>
    <n v="152"/>
    <n v="300"/>
    <n v="93641.1"/>
    <n v="62778.61"/>
    <n v="67.041725999999997"/>
    <n v="64.327234193238397"/>
    <n v="10.59"/>
    <m/>
    <m/>
    <m/>
    <s v="QR"/>
    <s v="SOLIDARIDAD"/>
    <s v="77710"/>
    <s v="Morosidad"/>
    <x v="0"/>
  </r>
  <r>
    <n v="728"/>
    <s v="Hipotecaria Su Casita"/>
    <s v="FIDEICOMISO 234036"/>
    <d v="2018-05-01T00:00:00"/>
    <s v="57701"/>
    <x v="1"/>
    <n v="0"/>
    <n v="14006.28"/>
    <n v="0"/>
    <n v="0"/>
    <n v="14006.28"/>
    <n v="43.61"/>
    <n v="0"/>
    <n v="0"/>
    <n v="43.61"/>
    <n v="0"/>
    <m/>
    <n v="13962.67"/>
    <n v="0"/>
    <n v="123.61"/>
    <n v="0"/>
    <n v="0"/>
    <n v="123.61"/>
    <n v="0"/>
    <n v="0"/>
    <n v="0"/>
    <n v="3.66"/>
    <n v="0"/>
    <n v="0"/>
    <n v="0"/>
    <n v="0"/>
    <n v="-7.17"/>
    <n v="8.5399999999999991"/>
    <n v="30.35"/>
    <n v="0"/>
    <n v="0"/>
    <n v="0"/>
    <n v="0"/>
    <n v="0"/>
    <n v="0"/>
    <n v="0"/>
    <n v="0"/>
    <n v="0"/>
    <n v="0.11"/>
    <n v="0"/>
    <n v="202.6"/>
    <n v="0"/>
    <n v="0"/>
    <n v="152"/>
    <n v="300"/>
    <n v="77966.399999999994"/>
    <n v="17590.22"/>
    <n v="22.561283"/>
    <n v="17.908573588369599"/>
    <n v="10.59"/>
    <m/>
    <m/>
    <m/>
    <s v="EM"/>
    <s v="ECATEPEC"/>
    <s v="55882"/>
    <s v="Al corriente"/>
    <x v="0"/>
  </r>
  <r>
    <n v="729"/>
    <s v="Hipotecaria Su Casita"/>
    <s v="FIDEICOMISO 234036"/>
    <d v="2018-05-01T00:00:00"/>
    <s v="57702"/>
    <x v="1"/>
    <n v="0"/>
    <n v="19100.47"/>
    <n v="0"/>
    <n v="0"/>
    <n v="19100.47"/>
    <n v="59.44"/>
    <n v="0"/>
    <n v="0"/>
    <n v="59.44"/>
    <n v="0"/>
    <m/>
    <n v="19041.03"/>
    <n v="0"/>
    <n v="168.56"/>
    <n v="0"/>
    <n v="0"/>
    <n v="168.56"/>
    <n v="0"/>
    <n v="0"/>
    <n v="0"/>
    <n v="4.99"/>
    <n v="0"/>
    <n v="0"/>
    <n v="0"/>
    <n v="0"/>
    <n v="-9.27"/>
    <n v="11.65"/>
    <n v="39.53"/>
    <n v="0"/>
    <n v="0"/>
    <n v="0"/>
    <n v="0"/>
    <n v="0"/>
    <n v="0"/>
    <n v="0"/>
    <n v="13.82"/>
    <n v="0"/>
    <n v="13.69"/>
    <n v="0"/>
    <n v="288.72000000000003"/>
    <n v="0"/>
    <n v="0"/>
    <n v="152"/>
    <n v="300"/>
    <n v="93832.8"/>
    <n v="23984.62"/>
    <n v="25.561019000000002"/>
    <n v="20.292509516914201"/>
    <n v="10.59"/>
    <m/>
    <m/>
    <m/>
    <s v="EM"/>
    <s v="IXTAPALUCA"/>
    <s v="56535"/>
    <s v="Al corriente"/>
    <x v="0"/>
  </r>
  <r>
    <n v="730"/>
    <s v="Hipotecaria Su Casita"/>
    <s v="FIDEICOMISO 234036"/>
    <d v="2018-05-01T00:00:00"/>
    <s v="57703"/>
    <x v="0"/>
    <n v="21"/>
    <n v="11654.95"/>
    <n v="1507.5"/>
    <n v="0"/>
    <n v="13162.45"/>
    <n v="36.28"/>
    <n v="0"/>
    <n v="0"/>
    <n v="0"/>
    <n v="0"/>
    <m/>
    <n v="13162.45"/>
    <n v="5727.26"/>
    <n v="102.85"/>
    <n v="0"/>
    <n v="0"/>
    <n v="0"/>
    <n v="0"/>
    <n v="0"/>
    <n v="5830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43.78"/>
    <n v="5830.11"/>
    <n v="152"/>
    <n v="300"/>
    <n v="54166.5"/>
    <n v="14635.72"/>
    <n v="27.019874000000002"/>
    <n v="24.2999825448492"/>
    <n v="10.59"/>
    <m/>
    <m/>
    <m/>
    <s v="VER"/>
    <s v="VERACRUZ"/>
    <s v="91880"/>
    <s v="Morosidad"/>
    <x v="0"/>
  </r>
  <r>
    <n v="731"/>
    <s v="Hipotecaria Su Casita"/>
    <s v="FIDEICOMISO 234036"/>
    <d v="2018-05-01T00:00:00"/>
    <s v="57704"/>
    <x v="0"/>
    <n v="21"/>
    <n v="10128.780000000001"/>
    <n v="1427.12"/>
    <n v="0"/>
    <n v="11555.9"/>
    <n v="31.54"/>
    <n v="0"/>
    <n v="0"/>
    <n v="0"/>
    <n v="0"/>
    <m/>
    <n v="11555.9"/>
    <n v="5586.82"/>
    <n v="89.39"/>
    <n v="0"/>
    <n v="0"/>
    <n v="0"/>
    <n v="0"/>
    <n v="0"/>
    <n v="5676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58.66"/>
    <n v="5676.21"/>
    <n v="152"/>
    <n v="300"/>
    <n v="54166.5"/>
    <n v="12720.77"/>
    <n v="23.484570999999999"/>
    <n v="21.334035126718"/>
    <n v="10.59"/>
    <m/>
    <m/>
    <m/>
    <s v="VER"/>
    <s v="VERACRUZ"/>
    <s v="91880"/>
    <s v="Morosidad"/>
    <x v="0"/>
  </r>
  <r>
    <n v="732"/>
    <s v="Hipotecaria Su Casita"/>
    <s v="FIDEICOMISO 234036"/>
    <d v="2018-05-01T00:00:00"/>
    <s v="57711"/>
    <x v="10"/>
    <n v="7"/>
    <n v="19028.75"/>
    <n v="358.32"/>
    <n v="0"/>
    <n v="19387.07"/>
    <n v="59.22"/>
    <n v="0"/>
    <n v="0"/>
    <n v="0"/>
    <n v="0"/>
    <m/>
    <n v="19387.07"/>
    <n v="1018.29"/>
    <n v="167.93"/>
    <n v="0"/>
    <n v="0"/>
    <n v="0"/>
    <n v="0"/>
    <n v="0"/>
    <n v="1186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7.54"/>
    <n v="1186.22"/>
    <n v="152"/>
    <n v="300"/>
    <n v="79260.3"/>
    <n v="23895.07"/>
    <n v="30.147590000000001"/>
    <n v="24.460001065546201"/>
    <n v="10.59"/>
    <m/>
    <m/>
    <m/>
    <s v="QR"/>
    <s v="BENITO JUAREZ"/>
    <s v="77500"/>
    <s v="Morosidad"/>
    <x v="0"/>
  </r>
  <r>
    <n v="733"/>
    <s v="Hipotecaria Su Casita"/>
    <s v="FIDEICOMISO 234036"/>
    <d v="2018-05-01T00:00:00"/>
    <s v="57715"/>
    <x v="0"/>
    <n v="21"/>
    <n v="24396.81"/>
    <n v="4804.12"/>
    <n v="0"/>
    <n v="29200.93"/>
    <n v="75.94"/>
    <n v="0"/>
    <n v="0"/>
    <n v="0"/>
    <n v="0"/>
    <m/>
    <n v="29200.93"/>
    <n v="22281.200000000001"/>
    <n v="215.3"/>
    <n v="0"/>
    <n v="0"/>
    <n v="0"/>
    <n v="0"/>
    <n v="0"/>
    <n v="22496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80.0600000000004"/>
    <n v="22496.5"/>
    <n v="152"/>
    <n v="300"/>
    <n v="64501.5"/>
    <n v="30636.79"/>
    <n v="47.497795000000004"/>
    <n v="45.271707217020797"/>
    <n v="10.59"/>
    <m/>
    <m/>
    <m/>
    <s v="QR"/>
    <s v="SOLIDARIDAD"/>
    <s v="77710"/>
    <s v="Proceso judicial"/>
    <x v="0"/>
  </r>
  <r>
    <n v="734"/>
    <s v="Hipotecaria Su Casita"/>
    <s v="FIDEICOMISO 234036"/>
    <d v="2018-05-01T00:00:00"/>
    <s v="57716"/>
    <x v="0"/>
    <n v="21"/>
    <n v="42877.8"/>
    <n v="8017.84"/>
    <n v="0"/>
    <n v="50895.64"/>
    <n v="133.43"/>
    <n v="0"/>
    <n v="0"/>
    <n v="0"/>
    <n v="0"/>
    <m/>
    <n v="50895.64"/>
    <n v="35999.54"/>
    <n v="378.4"/>
    <n v="0"/>
    <n v="0"/>
    <n v="0"/>
    <n v="0"/>
    <n v="0"/>
    <n v="36377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51.27"/>
    <n v="36377.94"/>
    <n v="152"/>
    <n v="300"/>
    <n v="64501.5"/>
    <n v="53842.26"/>
    <n v="83.474430999999996"/>
    <n v="78.906134129229301"/>
    <n v="10.59"/>
    <m/>
    <m/>
    <m/>
    <s v="QR"/>
    <s v="SOLIDARIDAD"/>
    <s v="77710"/>
    <s v="Morosidad"/>
    <x v="0"/>
  </r>
  <r>
    <n v="735"/>
    <s v="Hipotecaria Su Casita"/>
    <s v="FIDEICOMISO 234036"/>
    <d v="2018-05-01T00:00:00"/>
    <s v="57717"/>
    <x v="0"/>
    <n v="21"/>
    <n v="18500.71"/>
    <n v="3058.27"/>
    <n v="0"/>
    <n v="21558.98"/>
    <n v="57.57"/>
    <n v="0"/>
    <n v="0"/>
    <n v="0"/>
    <n v="0"/>
    <m/>
    <n v="21558.98"/>
    <n v="12842.21"/>
    <n v="163.27000000000001"/>
    <n v="0"/>
    <n v="0"/>
    <n v="0"/>
    <n v="0"/>
    <n v="0"/>
    <n v="13005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15.84"/>
    <n v="13005.48"/>
    <n v="152"/>
    <n v="300"/>
    <n v="64501.5"/>
    <n v="23231.43"/>
    <n v="36.016883"/>
    <n v="33.423997586861397"/>
    <n v="10.59"/>
    <m/>
    <m/>
    <m/>
    <s v="QR"/>
    <s v="SOLIDARIDAD"/>
    <s v="77710"/>
    <s v="Proceso judicial"/>
    <x v="0"/>
  </r>
  <r>
    <n v="736"/>
    <s v="Hipotecaria Su Casita"/>
    <s v="FIDEICOMISO 234036"/>
    <d v="2018-05-01T00:00:00"/>
    <s v="57719"/>
    <x v="1"/>
    <n v="0"/>
    <n v="30628.83"/>
    <n v="0"/>
    <n v="0"/>
    <n v="30628.83"/>
    <n v="120.05"/>
    <n v="0"/>
    <n v="0"/>
    <n v="120.05"/>
    <n v="0"/>
    <m/>
    <n v="30508.78"/>
    <n v="0"/>
    <n v="270.3"/>
    <n v="0"/>
    <n v="0"/>
    <n v="270.3"/>
    <n v="0"/>
    <n v="0"/>
    <n v="0"/>
    <n v="8.5299999999999994"/>
    <n v="0"/>
    <n v="0"/>
    <n v="0"/>
    <n v="0"/>
    <n v="-12.44"/>
    <n v="19.95"/>
    <n v="55.26"/>
    <n v="0"/>
    <n v="0"/>
    <n v="0"/>
    <n v="0"/>
    <n v="0"/>
    <n v="0"/>
    <n v="0"/>
    <n v="39.99"/>
    <n v="0"/>
    <n v="86.68"/>
    <n v="0"/>
    <n v="501.64"/>
    <n v="0"/>
    <n v="0"/>
    <n v="152"/>
    <n v="300"/>
    <n v="76527"/>
    <n v="41063.33"/>
    <n v="53.658617"/>
    <n v="39.866687410817903"/>
    <n v="10.59"/>
    <m/>
    <m/>
    <m/>
    <s v="QR"/>
    <s v="SOLIDARIDAD"/>
    <s v="77710"/>
    <s v="Al corriente"/>
    <x v="0"/>
  </r>
  <r>
    <n v="737"/>
    <s v="Hipotecaria Su Casita"/>
    <s v="FIDEICOMISO 234036"/>
    <d v="2018-05-01T00:00:00"/>
    <s v="57721"/>
    <x v="0"/>
    <n v="21"/>
    <n v="43529.11"/>
    <n v="5013.8"/>
    <n v="0"/>
    <n v="48542.91"/>
    <n v="135.49"/>
    <n v="0"/>
    <n v="0"/>
    <n v="0"/>
    <n v="0"/>
    <m/>
    <n v="48542.91"/>
    <n v="18198.8"/>
    <n v="384.14"/>
    <n v="0"/>
    <n v="0"/>
    <n v="0"/>
    <n v="0"/>
    <n v="0"/>
    <n v="18582.93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49.29"/>
    <n v="18582.939999999999"/>
    <n v="152"/>
    <n v="300"/>
    <n v="69968.399999999994"/>
    <n v="54662.19"/>
    <n v="78.124110000000002"/>
    <n v="69.378333370106503"/>
    <n v="10.59"/>
    <m/>
    <m/>
    <m/>
    <s v="QR"/>
    <s v="SOLIDARIDAD"/>
    <s v="77710"/>
    <s v="Proceso judicial"/>
    <x v="0"/>
  </r>
  <r>
    <n v="738"/>
    <s v="Hipotecaria Su Casita"/>
    <s v="FIDEICOMISO 234036"/>
    <d v="2018-05-01T00:00:00"/>
    <s v="57722"/>
    <x v="0"/>
    <n v="21"/>
    <n v="50141.95"/>
    <n v="8533.2800000000007"/>
    <n v="0"/>
    <n v="58675.23"/>
    <n v="156.04"/>
    <n v="0"/>
    <n v="0"/>
    <n v="0"/>
    <n v="0"/>
    <m/>
    <n v="58675.23"/>
    <n v="36357.22"/>
    <n v="442.5"/>
    <n v="0"/>
    <n v="0"/>
    <n v="0"/>
    <n v="0"/>
    <n v="0"/>
    <n v="36799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89.32"/>
    <n v="36799.72"/>
    <n v="152"/>
    <n v="300"/>
    <n v="85614.6"/>
    <n v="62963.77"/>
    <n v="73.543261999999999"/>
    <n v="68.534139756883405"/>
    <n v="10.59"/>
    <m/>
    <m/>
    <m/>
    <s v="QR"/>
    <s v="SOLIDARIDAD"/>
    <s v="77710"/>
    <s v="Morosidad"/>
    <x v="0"/>
  </r>
  <r>
    <n v="739"/>
    <s v="Hipotecaria Su Casita"/>
    <s v="FIDEICOMISO 234036"/>
    <d v="2018-05-01T00:00:00"/>
    <s v="57723"/>
    <x v="1"/>
    <n v="0"/>
    <n v="20677.54"/>
    <n v="0"/>
    <n v="0"/>
    <n v="20677.54"/>
    <n v="64.34"/>
    <n v="0"/>
    <n v="0"/>
    <n v="64.34"/>
    <n v="0"/>
    <m/>
    <n v="20613.2"/>
    <n v="0"/>
    <n v="182.48"/>
    <n v="0"/>
    <n v="0"/>
    <n v="182.48"/>
    <n v="0"/>
    <n v="0"/>
    <n v="0"/>
    <n v="5.4"/>
    <n v="0"/>
    <n v="0"/>
    <n v="0"/>
    <n v="0"/>
    <n v="-8.31"/>
    <n v="12.61"/>
    <n v="37.31"/>
    <n v="0"/>
    <n v="0"/>
    <n v="0"/>
    <n v="0"/>
    <n v="0"/>
    <n v="0"/>
    <n v="0"/>
    <n v="75.72"/>
    <n v="0"/>
    <n v="74.930000000000007"/>
    <n v="0"/>
    <n v="369.55"/>
    <n v="0"/>
    <n v="0"/>
    <n v="152"/>
    <n v="300"/>
    <n v="64501.5"/>
    <n v="25964.54"/>
    <n v="40.254165"/>
    <n v="31.957706702217699"/>
    <n v="10.59"/>
    <m/>
    <m/>
    <m/>
    <s v="QR"/>
    <s v="SOLIDARIDAD"/>
    <s v="77710"/>
    <s v="Al corriente"/>
    <x v="0"/>
  </r>
  <r>
    <n v="740"/>
    <s v="Hipotecaria Su Casita"/>
    <s v="FIDEICOMISO 234036"/>
    <d v="2018-05-01T00:00:00"/>
    <s v="57725"/>
    <x v="0"/>
    <n v="21"/>
    <n v="39878.959999999999"/>
    <n v="7852.8"/>
    <n v="0"/>
    <n v="47731.76"/>
    <n v="124.13"/>
    <n v="0"/>
    <n v="0"/>
    <n v="0"/>
    <n v="0"/>
    <m/>
    <n v="47731.76"/>
    <n v="36420.78"/>
    <n v="351.93"/>
    <n v="0"/>
    <n v="0"/>
    <n v="0"/>
    <n v="0"/>
    <n v="0"/>
    <n v="36772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76.93"/>
    <n v="36772.71"/>
    <n v="152"/>
    <n v="300"/>
    <n v="64501.5"/>
    <n v="50078.8"/>
    <n v="77.639745000000005"/>
    <n v="74.0010079075617"/>
    <n v="10.59"/>
    <m/>
    <m/>
    <m/>
    <s v="QR"/>
    <s v="SOLIDARIDAD"/>
    <s v="77710"/>
    <s v="Morosidad"/>
    <x v="0"/>
  </r>
  <r>
    <n v="741"/>
    <s v="Hipotecaria Su Casita"/>
    <s v="FIDEICOMISO 234036"/>
    <d v="2018-05-01T00:00:00"/>
    <s v="57726"/>
    <x v="8"/>
    <n v="12"/>
    <n v="35258.69"/>
    <n v="1244.3800000000001"/>
    <n v="0"/>
    <n v="36503.07"/>
    <n v="109.74"/>
    <n v="0"/>
    <n v="0"/>
    <n v="0"/>
    <n v="0"/>
    <m/>
    <n v="36503.07"/>
    <n v="3806.42"/>
    <n v="311.16000000000003"/>
    <n v="0"/>
    <n v="0"/>
    <n v="0"/>
    <n v="0"/>
    <n v="0"/>
    <n v="4117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4.12"/>
    <n v="4117.58"/>
    <n v="152"/>
    <n v="300"/>
    <n v="76799.7"/>
    <n v="44276.38"/>
    <n v="57.651761999999998"/>
    <n v="47.530225007314101"/>
    <n v="10.59"/>
    <m/>
    <m/>
    <m/>
    <s v="QR"/>
    <s v="SOLIDARIDAD"/>
    <s v="77710"/>
    <s v="Morosidad"/>
    <x v="0"/>
  </r>
  <r>
    <n v="742"/>
    <s v="Hipotecaria Su Casita"/>
    <s v="FIDEICOMISO 234036"/>
    <d v="2018-05-01T00:00:00"/>
    <s v="57727"/>
    <x v="1"/>
    <n v="0"/>
    <n v="21047.85"/>
    <n v="0"/>
    <n v="0"/>
    <n v="21047.85"/>
    <n v="175.73"/>
    <n v="0"/>
    <n v="0"/>
    <n v="175.73"/>
    <n v="0"/>
    <m/>
    <n v="20872.12"/>
    <n v="0"/>
    <n v="185.75"/>
    <n v="0"/>
    <n v="0"/>
    <n v="185.75"/>
    <n v="0"/>
    <n v="0"/>
    <n v="0"/>
    <n v="7.91"/>
    <n v="0"/>
    <n v="0"/>
    <n v="0"/>
    <n v="0"/>
    <n v="-11.53"/>
    <n v="18.47"/>
    <n v="52.02"/>
    <n v="0"/>
    <n v="0"/>
    <n v="0"/>
    <n v="0"/>
    <n v="0"/>
    <n v="0"/>
    <n v="0"/>
    <n v="324.3"/>
    <n v="0"/>
    <n v="337.7"/>
    <n v="0"/>
    <n v="752.65"/>
    <n v="0"/>
    <n v="0"/>
    <n v="152"/>
    <n v="300"/>
    <n v="76527"/>
    <n v="38025.93"/>
    <n v="49.689560999999998"/>
    <n v="27.274191056979301"/>
    <n v="10.59"/>
    <m/>
    <m/>
    <m/>
    <s v="QR"/>
    <s v="SOLIDARIDAD"/>
    <s v="77710"/>
    <s v="Al corriente"/>
    <x v="0"/>
  </r>
  <r>
    <n v="743"/>
    <s v="Hipotecaria Su Casita"/>
    <s v="FIDEICOMISO 234036"/>
    <d v="2018-05-01T00:00:00"/>
    <s v="57730"/>
    <x v="1"/>
    <n v="0"/>
    <n v="23645.01"/>
    <n v="0"/>
    <n v="0"/>
    <n v="23645.01"/>
    <n v="165.07"/>
    <n v="0"/>
    <n v="0"/>
    <n v="165.07"/>
    <n v="0"/>
    <m/>
    <n v="23479.94"/>
    <n v="0"/>
    <n v="208.67"/>
    <n v="0"/>
    <n v="0"/>
    <n v="208.67"/>
    <n v="0"/>
    <n v="0"/>
    <n v="0"/>
    <n v="7.8"/>
    <n v="0"/>
    <n v="0"/>
    <n v="0"/>
    <n v="0"/>
    <n v="-11.66"/>
    <n v="16.600000000000001"/>
    <n v="52.73"/>
    <n v="0"/>
    <n v="0"/>
    <n v="0"/>
    <n v="0"/>
    <n v="0"/>
    <n v="0"/>
    <n v="0"/>
    <n v="3.9"/>
    <n v="0"/>
    <n v="3.26"/>
    <n v="0"/>
    <n v="443.11"/>
    <n v="0"/>
    <n v="0"/>
    <n v="92"/>
    <n v="240"/>
    <n v="87438.9"/>
    <n v="37209.300000000003"/>
    <n v="42.554630000000003"/>
    <n v="26.852968454719701"/>
    <n v="10.59"/>
    <m/>
    <m/>
    <m/>
    <s v="PUE"/>
    <s v="PUEBLA"/>
    <s v="72590"/>
    <s v="Al corriente"/>
    <x v="0"/>
  </r>
  <r>
    <n v="744"/>
    <s v="Hipotecaria Su Casita"/>
    <s v="FIDEICOMISO 234036"/>
    <d v="2018-05-01T00:00:00"/>
    <s v="57732"/>
    <x v="3"/>
    <n v="3"/>
    <n v="34667.93"/>
    <n v="318.08999999999997"/>
    <n v="0"/>
    <n v="34986.019999999997"/>
    <n v="107.91"/>
    <n v="0"/>
    <n v="0"/>
    <n v="0"/>
    <n v="0"/>
    <m/>
    <n v="34986.019999999997"/>
    <n v="923.46"/>
    <n v="305.94"/>
    <n v="0"/>
    <n v="0"/>
    <n v="0"/>
    <n v="0"/>
    <n v="0"/>
    <n v="1229.4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6"/>
    <n v="1229.4000000000001"/>
    <n v="152"/>
    <n v="300"/>
    <n v="79621.5"/>
    <n v="43534.73"/>
    <n v="54.677104"/>
    <n v="43.940418467877898"/>
    <n v="10.59"/>
    <m/>
    <m/>
    <m/>
    <s v="QR"/>
    <s v="BENITO JUAREZ"/>
    <s v="77500"/>
    <s v="Morosidad"/>
    <x v="0"/>
  </r>
  <r>
    <n v="745"/>
    <s v="Hipotecaria Su Casita"/>
    <s v="FIDEICOMISO 234036"/>
    <d v="2018-05-01T00:00:00"/>
    <s v="57734"/>
    <x v="0"/>
    <n v="21"/>
    <n v="38502.42"/>
    <n v="7527.68"/>
    <n v="0"/>
    <n v="46030.1"/>
    <n v="119.83"/>
    <n v="0"/>
    <n v="0"/>
    <n v="0"/>
    <n v="0"/>
    <m/>
    <n v="46030.1"/>
    <n v="34756.44"/>
    <n v="339.78"/>
    <n v="0"/>
    <n v="364.72"/>
    <n v="0"/>
    <n v="0"/>
    <n v="0"/>
    <n v="34731.5"/>
    <n v="0"/>
    <n v="0"/>
    <n v="0"/>
    <n v="0"/>
    <n v="0"/>
    <n v="-109.77"/>
    <n v="0"/>
    <n v="0"/>
    <n v="10.06"/>
    <n v="0"/>
    <n v="0"/>
    <n v="0"/>
    <n v="0"/>
    <n v="13.05"/>
    <n v="0"/>
    <n v="0"/>
    <n v="0"/>
    <n v="0"/>
    <n v="0"/>
    <n v="278.06"/>
    <n v="7647.51"/>
    <n v="34731.5"/>
    <n v="152"/>
    <n v="300"/>
    <n v="64501.5"/>
    <n v="48348.71"/>
    <n v="74.957497000000004"/>
    <n v="71.362836416104997"/>
    <n v="10.59"/>
    <m/>
    <m/>
    <m/>
    <s v="QR"/>
    <s v="SOLIDARIDAD"/>
    <s v="77710"/>
    <s v="Proceso judicial"/>
    <x v="0"/>
  </r>
  <r>
    <n v="746"/>
    <s v="Hipotecaria Su Casita"/>
    <s v="FIDEICOMISO 234036"/>
    <d v="2018-05-01T00:00:00"/>
    <s v="57735"/>
    <x v="0"/>
    <n v="21"/>
    <n v="38990.1"/>
    <n v="6688.83"/>
    <n v="0"/>
    <n v="45678.93"/>
    <n v="121.34"/>
    <n v="0"/>
    <n v="52.92"/>
    <n v="0"/>
    <n v="0"/>
    <m/>
    <n v="45626.01"/>
    <n v="28271.33"/>
    <n v="344.09"/>
    <n v="0"/>
    <n v="17.34"/>
    <n v="0"/>
    <n v="0"/>
    <n v="0"/>
    <n v="28598.080000000002"/>
    <n v="0"/>
    <n v="0"/>
    <n v="0"/>
    <n v="0"/>
    <n v="0"/>
    <n v="-70.819999999999993"/>
    <n v="0"/>
    <n v="0"/>
    <n v="10.19"/>
    <n v="0"/>
    <n v="0"/>
    <n v="79.16"/>
    <n v="0"/>
    <n v="23.76"/>
    <n v="61.92"/>
    <n v="0"/>
    <n v="0"/>
    <n v="0"/>
    <n v="0"/>
    <n v="174.47"/>
    <n v="6757.25"/>
    <n v="28598.080000000002"/>
    <n v="152"/>
    <n v="300"/>
    <n v="64501.5"/>
    <n v="48961.03"/>
    <n v="75.906807999999998"/>
    <n v="70.736354624812407"/>
    <n v="10.59"/>
    <m/>
    <m/>
    <m/>
    <s v="QR"/>
    <s v="SOLIDARIDAD"/>
    <s v="77710"/>
    <s v="Morosidad"/>
    <x v="0"/>
  </r>
  <r>
    <n v="747"/>
    <s v="Hipotecaria Su Casita"/>
    <s v="FIDEICOMISO 234036"/>
    <d v="2018-05-01T00:00:00"/>
    <s v="57736"/>
    <x v="2"/>
    <n v="2"/>
    <n v="51114.53"/>
    <n v="214.24"/>
    <n v="0"/>
    <n v="51328.77"/>
    <n v="159.09"/>
    <n v="0"/>
    <n v="214.24"/>
    <n v="33.619999999999997"/>
    <n v="0"/>
    <m/>
    <n v="51080.91"/>
    <n v="452.48"/>
    <n v="451.09"/>
    <n v="0"/>
    <n v="452.48"/>
    <n v="451.09"/>
    <n v="0"/>
    <n v="0"/>
    <n v="0"/>
    <n v="13.36"/>
    <n v="0"/>
    <n v="0"/>
    <n v="0"/>
    <n v="0"/>
    <n v="-36.51"/>
    <n v="31.18"/>
    <n v="83.3"/>
    <n v="13.36"/>
    <n v="0"/>
    <n v="0"/>
    <n v="56.83"/>
    <n v="0"/>
    <n v="31.18"/>
    <n v="83.3"/>
    <n v="0"/>
    <n v="0"/>
    <n v="0"/>
    <n v="0"/>
    <n v="1427.43"/>
    <n v="125.47"/>
    <n v="0"/>
    <n v="152"/>
    <n v="300"/>
    <n v="98876.4"/>
    <n v="64187.59"/>
    <n v="64.916996999999995"/>
    <n v="51.661376930139802"/>
    <n v="10.59"/>
    <m/>
    <m/>
    <m/>
    <s v="EM"/>
    <s v="ECATEPEC"/>
    <s v="55075"/>
    <s v="Morosidad"/>
    <x v="0"/>
  </r>
  <r>
    <n v="748"/>
    <s v="Hipotecaria Su Casita"/>
    <s v="FIDEICOMISO 234036"/>
    <d v="2018-05-01T00:00:00"/>
    <s v="57741"/>
    <x v="1"/>
    <n v="0"/>
    <n v="71463.63"/>
    <n v="0"/>
    <n v="0"/>
    <n v="71463.63"/>
    <n v="222.41"/>
    <n v="0"/>
    <n v="0"/>
    <n v="222.41"/>
    <n v="0"/>
    <m/>
    <n v="71241.22"/>
    <n v="0"/>
    <n v="630.66999999999996"/>
    <n v="0"/>
    <n v="0"/>
    <n v="630.66999999999996"/>
    <n v="0"/>
    <n v="0"/>
    <n v="0"/>
    <n v="18.670000000000002"/>
    <n v="0"/>
    <n v="0"/>
    <n v="0"/>
    <n v="0"/>
    <n v="-24.99"/>
    <n v="43.59"/>
    <n v="115.42"/>
    <n v="0"/>
    <n v="0"/>
    <n v="0"/>
    <n v="0"/>
    <n v="0"/>
    <n v="0"/>
    <n v="0"/>
    <n v="9.57"/>
    <n v="0"/>
    <n v="1.21"/>
    <n v="0"/>
    <n v="1015.34"/>
    <n v="0"/>
    <n v="0"/>
    <n v="152"/>
    <n v="300"/>
    <n v="131106.9"/>
    <n v="89739.7"/>
    <n v="68.447732000000002"/>
    <n v="54.338268725135499"/>
    <n v="10.59"/>
    <m/>
    <m/>
    <m/>
    <s v="BCN"/>
    <s v="MEXICALI"/>
    <s v="21355"/>
    <s v="Al corriente"/>
    <x v="0"/>
  </r>
  <r>
    <n v="749"/>
    <s v="Hipotecaria Su Casita"/>
    <s v="FIDEICOMISO 234036"/>
    <d v="2018-05-01T00:00:00"/>
    <s v="57742"/>
    <x v="1"/>
    <n v="0"/>
    <n v="17948.93"/>
    <n v="0"/>
    <n v="0"/>
    <n v="17948.93"/>
    <n v="55.85"/>
    <n v="0"/>
    <n v="0"/>
    <n v="55.85"/>
    <n v="0"/>
    <m/>
    <n v="17893.080000000002"/>
    <n v="0"/>
    <n v="158.4"/>
    <n v="0"/>
    <n v="0"/>
    <n v="158.4"/>
    <n v="0"/>
    <n v="0"/>
    <n v="0"/>
    <n v="4.6900000000000004"/>
    <n v="0"/>
    <n v="0"/>
    <n v="0"/>
    <n v="0"/>
    <n v="-8"/>
    <n v="10.95"/>
    <n v="36.229999999999997"/>
    <n v="0"/>
    <n v="0"/>
    <n v="0"/>
    <n v="0"/>
    <n v="0"/>
    <n v="0"/>
    <n v="0"/>
    <n v="0"/>
    <n v="0"/>
    <n v="0"/>
    <n v="0"/>
    <n v="258.12"/>
    <n v="0"/>
    <n v="0"/>
    <n v="152"/>
    <n v="300"/>
    <n v="81860.100000000006"/>
    <n v="22538.26"/>
    <n v="27.532655999999999"/>
    <n v="21.8581210981007"/>
    <n v="10.59"/>
    <m/>
    <m/>
    <m/>
    <s v="BCN"/>
    <s v="ENSENADA"/>
    <s v="22800"/>
    <s v="Al corriente"/>
    <x v="0"/>
  </r>
  <r>
    <n v="750"/>
    <s v="Hipotecaria Su Casita"/>
    <s v="FIDEICOMISO 234036"/>
    <d v="2018-05-01T00:00:00"/>
    <s v="57743"/>
    <x v="0"/>
    <n v="21"/>
    <n v="14509.38"/>
    <n v="6228.14"/>
    <n v="0"/>
    <n v="20737.52"/>
    <n v="101.31"/>
    <n v="0"/>
    <n v="0"/>
    <n v="0"/>
    <n v="0"/>
    <m/>
    <n v="20737.52"/>
    <n v="14088.09"/>
    <n v="128.05000000000001"/>
    <n v="0"/>
    <n v="0"/>
    <n v="0"/>
    <n v="0"/>
    <n v="0"/>
    <n v="14216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29.45"/>
    <n v="14216.14"/>
    <n v="92"/>
    <n v="240"/>
    <n v="63367.8"/>
    <n v="22834.57"/>
    <n v="36.034973999999998"/>
    <n v="32.725643356738502"/>
    <n v="10.59"/>
    <m/>
    <m/>
    <m/>
    <s v="TAM"/>
    <s v="ALTAMIRA"/>
    <s v="89603"/>
    <s v="Proceso judicial"/>
    <x v="0"/>
  </r>
  <r>
    <n v="751"/>
    <s v="Hipotecaria Su Casita"/>
    <s v="FIDEICOMISO 234036"/>
    <d v="2018-05-01T00:00:00"/>
    <s v="57745"/>
    <x v="1"/>
    <n v="0"/>
    <n v="13602.4"/>
    <n v="0"/>
    <n v="0"/>
    <n v="13602.4"/>
    <n v="579.72"/>
    <n v="0"/>
    <n v="0"/>
    <n v="579.72"/>
    <n v="193.45"/>
    <m/>
    <n v="12829.23"/>
    <n v="0"/>
    <n v="120.04"/>
    <n v="0"/>
    <n v="0"/>
    <n v="120.04"/>
    <n v="0"/>
    <n v="0"/>
    <n v="0"/>
    <n v="13.06"/>
    <n v="0"/>
    <n v="0"/>
    <n v="0"/>
    <n v="0"/>
    <n v="-16.71"/>
    <n v="24.73"/>
    <n v="80.52"/>
    <n v="0"/>
    <n v="0"/>
    <n v="0"/>
    <n v="0"/>
    <n v="0"/>
    <n v="0"/>
    <n v="0"/>
    <n v="50.81"/>
    <n v="0"/>
    <n v="50.48"/>
    <n v="0"/>
    <n v="1045.6199999999999"/>
    <n v="0"/>
    <n v="0"/>
    <n v="32"/>
    <n v="180"/>
    <n v="88770"/>
    <n v="62985.78"/>
    <n v="70.953902999999997"/>
    <n v="14.452213515252"/>
    <n v="10.59"/>
    <m/>
    <m/>
    <m/>
    <s v="EM"/>
    <s v="ECATEPEC"/>
    <s v="55882"/>
    <s v="Al corriente"/>
    <x v="0"/>
  </r>
  <r>
    <n v="752"/>
    <s v="Hipotecaria Su Casita"/>
    <s v="FIDEICOMISO 234036"/>
    <d v="2018-05-01T00:00:00"/>
    <s v="57746"/>
    <x v="1"/>
    <n v="0"/>
    <n v="47829.96"/>
    <n v="0"/>
    <n v="0"/>
    <n v="47829.96"/>
    <n v="148.85"/>
    <n v="0"/>
    <n v="0"/>
    <n v="148.85"/>
    <n v="0"/>
    <m/>
    <n v="47681.11"/>
    <n v="0"/>
    <n v="422.1"/>
    <n v="0"/>
    <n v="0"/>
    <n v="422.1"/>
    <n v="0"/>
    <n v="0"/>
    <n v="0"/>
    <n v="12.5"/>
    <n v="0"/>
    <n v="0"/>
    <n v="0"/>
    <n v="0"/>
    <n v="-17.02"/>
    <n v="29.17"/>
    <n v="78.900000000000006"/>
    <n v="0"/>
    <n v="0"/>
    <n v="0"/>
    <n v="0"/>
    <n v="0"/>
    <n v="0"/>
    <n v="0"/>
    <n v="0"/>
    <n v="0"/>
    <n v="0"/>
    <n v="4.9789999999999999E-3"/>
    <n v="674.5"/>
    <n v="0"/>
    <n v="0"/>
    <n v="152"/>
    <n v="300"/>
    <n v="98876.4"/>
    <n v="60061.279999999999"/>
    <n v="60.743797000000001"/>
    <n v="48.222942744055203"/>
    <n v="10.59"/>
    <m/>
    <m/>
    <m/>
    <s v="EM"/>
    <s v="ECATEPEC"/>
    <s v="55075"/>
    <s v="Al corriente"/>
    <x v="0"/>
  </r>
  <r>
    <n v="753"/>
    <s v="Hipotecaria Su Casita"/>
    <s v="FIDEICOMISO 234036"/>
    <d v="2018-05-01T00:00:00"/>
    <s v="57748"/>
    <x v="1"/>
    <n v="0"/>
    <n v="17686.87"/>
    <n v="0"/>
    <n v="0"/>
    <n v="17686.87"/>
    <n v="77.599999999999994"/>
    <n v="0"/>
    <n v="0"/>
    <n v="77.599999999999994"/>
    <n v="0"/>
    <m/>
    <n v="17609.27"/>
    <n v="0"/>
    <n v="156.09"/>
    <n v="0"/>
    <n v="0"/>
    <n v="156.09"/>
    <n v="0"/>
    <n v="0"/>
    <n v="0"/>
    <n v="5.12"/>
    <n v="0"/>
    <n v="0"/>
    <n v="0"/>
    <n v="0"/>
    <n v="-9.09"/>
    <n v="11.94"/>
    <n v="40.229999999999997"/>
    <n v="0"/>
    <n v="0"/>
    <n v="0"/>
    <n v="0"/>
    <n v="0"/>
    <n v="0"/>
    <n v="0"/>
    <n v="331.96"/>
    <n v="0"/>
    <n v="281.89"/>
    <n v="0"/>
    <n v="613.85"/>
    <n v="0"/>
    <n v="0"/>
    <n v="152"/>
    <n v="300"/>
    <n v="94233.600000000006"/>
    <n v="24582.48"/>
    <n v="26.086746000000002"/>
    <n v="18.686827111642899"/>
    <n v="10.59"/>
    <m/>
    <m/>
    <m/>
    <s v="EM"/>
    <s v="ACOLMAN"/>
    <s v="55882"/>
    <s v="Al corriente"/>
    <x v="0"/>
  </r>
  <r>
    <n v="754"/>
    <s v="Hipotecaria Su Casita"/>
    <s v="FIDEICOMISO 234036"/>
    <d v="2018-05-01T00:00:00"/>
    <s v="57750"/>
    <x v="1"/>
    <n v="1"/>
    <n v="20413.32"/>
    <n v="62.99"/>
    <n v="0"/>
    <n v="20476.310000000001"/>
    <n v="63.54"/>
    <n v="0"/>
    <n v="62.99"/>
    <n v="63.54"/>
    <n v="0"/>
    <m/>
    <n v="20349.78"/>
    <n v="121.85"/>
    <n v="180.15"/>
    <n v="0"/>
    <n v="121.85"/>
    <n v="180.15"/>
    <n v="0"/>
    <n v="0"/>
    <n v="0"/>
    <n v="5.33"/>
    <n v="0"/>
    <n v="0"/>
    <n v="0"/>
    <n v="0"/>
    <n v="-3.54"/>
    <n v="12.45"/>
    <n v="37.72"/>
    <n v="0"/>
    <n v="0"/>
    <n v="0"/>
    <n v="0"/>
    <n v="0"/>
    <n v="0"/>
    <n v="0"/>
    <n v="83.85"/>
    <n v="0"/>
    <n v="0"/>
    <n v="0"/>
    <n v="564.34"/>
    <n v="0"/>
    <n v="0"/>
    <n v="152"/>
    <n v="300"/>
    <n v="69650.100000000006"/>
    <n v="25634.74"/>
    <n v="36.805030000000002"/>
    <n v="29.2171585665936"/>
    <n v="10.59"/>
    <m/>
    <m/>
    <m/>
    <s v="SON"/>
    <s v="HERMOSILLO"/>
    <s v="83288"/>
    <s v="Al corriente"/>
    <x v="0"/>
  </r>
  <r>
    <n v="755"/>
    <s v="Hipotecaria Su Casita"/>
    <s v="FIDEICOMISO 234036"/>
    <d v="2018-05-01T00:00:00"/>
    <s v="57751"/>
    <x v="1"/>
    <n v="0"/>
    <n v="64214.6"/>
    <n v="0"/>
    <n v="0"/>
    <n v="64214.6"/>
    <n v="245.94"/>
    <n v="0"/>
    <n v="0"/>
    <n v="245.94"/>
    <n v="0"/>
    <m/>
    <n v="63968.66"/>
    <n v="0"/>
    <n v="566.69000000000005"/>
    <n v="0"/>
    <n v="0"/>
    <n v="566.69000000000005"/>
    <n v="0"/>
    <n v="0"/>
    <n v="0"/>
    <n v="17.79"/>
    <n v="0"/>
    <n v="0"/>
    <n v="0"/>
    <n v="0"/>
    <n v="-24.02"/>
    <n v="41.52"/>
    <n v="111.53"/>
    <n v="0"/>
    <n v="0"/>
    <n v="0"/>
    <n v="0"/>
    <n v="0"/>
    <n v="0"/>
    <n v="0"/>
    <n v="0"/>
    <n v="0"/>
    <n v="0"/>
    <n v="3.32E-3"/>
    <n v="959.45"/>
    <n v="0"/>
    <n v="0"/>
    <n v="152"/>
    <n v="300"/>
    <n v="135722.70000000001"/>
    <n v="85484.65"/>
    <n v="62.984783999999998"/>
    <n v="47.131879616626399"/>
    <n v="10.59"/>
    <m/>
    <m/>
    <m/>
    <s v="BCN"/>
    <s v="MEXICALI"/>
    <s v="21376"/>
    <s v="Al corriente"/>
    <x v="0"/>
  </r>
  <r>
    <n v="756"/>
    <s v="Hipotecaria Su Casita"/>
    <s v="FIDEICOMISO 234036"/>
    <d v="2018-05-01T00:00:00"/>
    <s v="57752"/>
    <x v="1"/>
    <n v="0"/>
    <n v="37317.94"/>
    <n v="0"/>
    <n v="0"/>
    <n v="37317.94"/>
    <n v="326.10000000000002"/>
    <n v="0"/>
    <n v="0"/>
    <n v="326.10000000000002"/>
    <n v="871.76"/>
    <m/>
    <n v="36120.080000000002"/>
    <n v="0"/>
    <n v="329.33"/>
    <n v="0"/>
    <n v="0"/>
    <n v="329.33"/>
    <n v="0"/>
    <n v="0"/>
    <n v="0"/>
    <n v="14.35"/>
    <n v="0"/>
    <n v="0"/>
    <n v="0"/>
    <n v="0"/>
    <n v="-19.46"/>
    <n v="33.49"/>
    <n v="90.78"/>
    <n v="0"/>
    <n v="0"/>
    <n v="0"/>
    <n v="0"/>
    <n v="0"/>
    <n v="0"/>
    <n v="0"/>
    <n v="1.22"/>
    <n v="0"/>
    <n v="0.68"/>
    <n v="0"/>
    <n v="1647.57"/>
    <n v="0"/>
    <n v="0"/>
    <n v="152"/>
    <n v="300"/>
    <n v="114968.4"/>
    <n v="68947.58"/>
    <n v="59.970896000000003"/>
    <n v="31.417397988322101"/>
    <n v="10.59"/>
    <m/>
    <m/>
    <m/>
    <s v="BCN"/>
    <s v="MEXICALI"/>
    <s v="21376"/>
    <s v="Al corriente"/>
    <x v="0"/>
  </r>
  <r>
    <n v="757"/>
    <s v="Hipotecaria Su Casita"/>
    <s v="FIDEICOMISO 234036"/>
    <d v="2018-05-01T00:00:00"/>
    <s v="57753"/>
    <x v="0"/>
    <n v="21"/>
    <n v="22696.720000000001"/>
    <n v="9520.5"/>
    <n v="0"/>
    <n v="32217.22"/>
    <n v="158.44"/>
    <n v="0"/>
    <n v="0"/>
    <n v="0"/>
    <n v="0"/>
    <m/>
    <n v="32217.22"/>
    <n v="21331.14"/>
    <n v="200.3"/>
    <n v="0"/>
    <n v="0"/>
    <n v="0"/>
    <n v="0"/>
    <n v="0"/>
    <n v="21531.43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78.94"/>
    <n v="21531.439999999999"/>
    <n v="92"/>
    <n v="240"/>
    <n v="65514"/>
    <n v="35716.11"/>
    <n v="54.516759999999998"/>
    <n v="49.176084702594999"/>
    <n v="10.59"/>
    <m/>
    <m/>
    <m/>
    <s v="NL"/>
    <s v="GENERAL ZUAZUA"/>
    <s v="65750"/>
    <s v="Proceso judicial"/>
    <x v="0"/>
  </r>
  <r>
    <n v="758"/>
    <s v="Hipotecaria Su Casita"/>
    <s v="FIDEICOMISO 234036"/>
    <d v="2018-05-01T00:00:00"/>
    <s v="57758"/>
    <x v="0"/>
    <n v="21"/>
    <n v="54406.14"/>
    <n v="6265.7"/>
    <n v="0"/>
    <n v="60671.839999999997"/>
    <n v="169.32"/>
    <n v="0"/>
    <n v="114.02"/>
    <n v="0"/>
    <n v="0"/>
    <m/>
    <n v="60557.82"/>
    <n v="22831.18"/>
    <n v="480.13"/>
    <n v="0"/>
    <n v="581.28"/>
    <n v="0"/>
    <n v="0"/>
    <n v="0"/>
    <n v="22730.03"/>
    <n v="0"/>
    <n v="0"/>
    <n v="0"/>
    <n v="0"/>
    <n v="0"/>
    <n v="-143.36000000000001"/>
    <n v="0"/>
    <n v="0"/>
    <n v="14.22"/>
    <n v="0"/>
    <n v="0"/>
    <n v="0"/>
    <n v="0"/>
    <n v="33.18"/>
    <n v="90.06"/>
    <n v="0"/>
    <n v="0"/>
    <n v="0"/>
    <n v="0"/>
    <n v="689.4"/>
    <n v="6321"/>
    <n v="22730.03"/>
    <n v="152"/>
    <n v="300"/>
    <n v="114626.7"/>
    <n v="68319.09"/>
    <n v="59.601376000000002"/>
    <n v="52.830466558619598"/>
    <n v="10.59"/>
    <m/>
    <m/>
    <m/>
    <s v="BCN"/>
    <s v="MEXICALI"/>
    <s v="21376"/>
    <s v="Proceso judicial"/>
    <x v="0"/>
  </r>
  <r>
    <n v="759"/>
    <s v="Hipotecaria Su Casita"/>
    <s v="FIDEICOMISO 234036"/>
    <d v="2018-05-01T00:00:00"/>
    <s v="57759"/>
    <x v="0"/>
    <n v="21"/>
    <n v="45610.49"/>
    <n v="8855.3700000000008"/>
    <n v="0"/>
    <n v="54465.86"/>
    <n v="141.97"/>
    <n v="0"/>
    <n v="0"/>
    <n v="0"/>
    <n v="0"/>
    <m/>
    <n v="54465.86"/>
    <n v="40692.31"/>
    <n v="402.51"/>
    <n v="0"/>
    <n v="0"/>
    <n v="0"/>
    <n v="0"/>
    <n v="0"/>
    <n v="41094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97.34"/>
    <n v="41094.82"/>
    <n v="152"/>
    <n v="300"/>
    <n v="93421.2"/>
    <n v="57276.17"/>
    <n v="61.309606000000002"/>
    <n v="58.301391609305597"/>
    <n v="10.59"/>
    <m/>
    <m/>
    <m/>
    <s v="QR"/>
    <s v="SOLIDARIDAD"/>
    <s v="77710"/>
    <s v="Morosidad"/>
    <x v="0"/>
  </r>
  <r>
    <n v="760"/>
    <s v="Hipotecaria Su Casita"/>
    <s v="FIDEICOMISO 234036"/>
    <d v="2018-05-01T00:00:00"/>
    <s v="57760"/>
    <x v="0"/>
    <n v="21"/>
    <n v="51632.24"/>
    <n v="6067.74"/>
    <n v="0"/>
    <n v="57699.98"/>
    <n v="167.01"/>
    <n v="0"/>
    <n v="0"/>
    <n v="0"/>
    <n v="0"/>
    <m/>
    <n v="57699.98"/>
    <n v="21048.89"/>
    <n v="455.65"/>
    <n v="0"/>
    <n v="0"/>
    <n v="0"/>
    <n v="0"/>
    <n v="0"/>
    <n v="21504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34.75"/>
    <n v="21504.54"/>
    <n v="152"/>
    <n v="300"/>
    <n v="85670.399999999994"/>
    <n v="65501.06"/>
    <n v="76.457048999999998"/>
    <n v="67.351126808619895"/>
    <n v="10.59"/>
    <m/>
    <m/>
    <m/>
    <s v="EM"/>
    <s v="CUAUTITLAN IZCALLI"/>
    <s v="54700"/>
    <s v="Morosidad"/>
    <x v="0"/>
  </r>
  <r>
    <n v="761"/>
    <s v="Hipotecaria Su Casita"/>
    <s v="FIDEICOMISO 234036"/>
    <d v="2018-05-01T00:00:00"/>
    <s v="57761"/>
    <x v="0"/>
    <n v="21"/>
    <n v="42824.98"/>
    <n v="8414.51"/>
    <n v="0"/>
    <n v="51239.49"/>
    <n v="134.9"/>
    <n v="0"/>
    <n v="0"/>
    <n v="0"/>
    <n v="0"/>
    <m/>
    <n v="51239.49"/>
    <n v="38253.019999999997"/>
    <n v="377.93"/>
    <n v="0"/>
    <n v="0"/>
    <n v="0"/>
    <n v="0"/>
    <n v="0"/>
    <n v="38630.94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49.41"/>
    <n v="38630.949999999997"/>
    <n v="151"/>
    <n v="300"/>
    <n v="68030.399999999994"/>
    <n v="53946.66"/>
    <n v="79.297872999999996"/>
    <n v="75.318519637819506"/>
    <n v="10.59"/>
    <m/>
    <m/>
    <m/>
    <s v="QR"/>
    <s v="SOLIDARIDAD"/>
    <s v="77710"/>
    <s v="Morosidad"/>
    <x v="0"/>
  </r>
  <r>
    <n v="762"/>
    <s v="Hipotecaria Su Casita"/>
    <s v="FIDEICOMISO 234036"/>
    <d v="2018-05-01T00:00:00"/>
    <s v="57763"/>
    <x v="0"/>
    <n v="21"/>
    <n v="11255.35"/>
    <n v="16861.919999999998"/>
    <n v="0"/>
    <n v="28117.27"/>
    <n v="285.39999999999998"/>
    <n v="0"/>
    <n v="0"/>
    <n v="0"/>
    <n v="0"/>
    <m/>
    <n v="28117.27"/>
    <n v="15188.97"/>
    <n v="99.33"/>
    <n v="0"/>
    <n v="0"/>
    <n v="0"/>
    <n v="0"/>
    <n v="0"/>
    <n v="15288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47.32"/>
    <n v="15288.3"/>
    <n v="33"/>
    <n v="180"/>
    <n v="72045"/>
    <n v="34629.620000000003"/>
    <n v="48.066653000000002"/>
    <n v="39.027371954913498"/>
    <n v="10.59"/>
    <m/>
    <m/>
    <m/>
    <s v="BCN"/>
    <s v="TIJUANA"/>
    <s v="22000"/>
    <s v="Morosidad"/>
    <x v="0"/>
  </r>
  <r>
    <n v="763"/>
    <s v="Hipotecaria Su Casita"/>
    <s v="FIDEICOMISO 234036"/>
    <d v="2018-05-01T00:00:00"/>
    <s v="57767"/>
    <x v="1"/>
    <n v="0"/>
    <n v="2094.94"/>
    <n v="0"/>
    <n v="0"/>
    <n v="2094.94"/>
    <n v="121.68"/>
    <n v="0"/>
    <n v="0"/>
    <n v="121.68"/>
    <n v="0"/>
    <m/>
    <n v="1973.26"/>
    <n v="0"/>
    <n v="18.489999999999998"/>
    <n v="0"/>
    <n v="0"/>
    <n v="18.489999999999998"/>
    <n v="0"/>
    <n v="0"/>
    <n v="0"/>
    <n v="3.07"/>
    <n v="0"/>
    <n v="0"/>
    <n v="0"/>
    <n v="0"/>
    <n v="-6.03"/>
    <n v="7.16"/>
    <n v="27.64"/>
    <n v="0"/>
    <n v="0"/>
    <n v="0"/>
    <n v="0"/>
    <n v="0"/>
    <n v="0"/>
    <n v="0"/>
    <n v="174.28"/>
    <n v="0"/>
    <n v="172.01"/>
    <n v="0"/>
    <n v="346.29"/>
    <n v="0"/>
    <n v="0"/>
    <n v="153"/>
    <n v="300"/>
    <n v="80206.8"/>
    <n v="14745.51"/>
    <n v="18.384364000000001"/>
    <n v="2.4602153541410199"/>
    <n v="10.59"/>
    <m/>
    <m/>
    <m/>
    <s v="BCN"/>
    <s v="TIJUANA"/>
    <s v="22000"/>
    <s v="Al corriente"/>
    <x v="0"/>
  </r>
  <r>
    <n v="764"/>
    <s v="Hipotecaria Su Casita"/>
    <s v="FIDEICOMISO 234036"/>
    <d v="2018-05-01T00:00:00"/>
    <s v="57768"/>
    <x v="0"/>
    <n v="21"/>
    <n v="28043.78"/>
    <n v="3693.18"/>
    <n v="0"/>
    <n v="31736.959999999999"/>
    <n v="86.27"/>
    <n v="0"/>
    <n v="0"/>
    <n v="0"/>
    <n v="0"/>
    <m/>
    <n v="31736.959999999999"/>
    <n v="14329.86"/>
    <n v="247.49"/>
    <n v="0"/>
    <n v="0"/>
    <n v="0"/>
    <n v="0"/>
    <n v="0"/>
    <n v="14577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79.45"/>
    <n v="14577.35"/>
    <n v="153"/>
    <n v="300"/>
    <n v="93328.8"/>
    <n v="35109.31"/>
    <n v="37.618944999999997"/>
    <n v="34.005537354826998"/>
    <n v="10.59"/>
    <m/>
    <m/>
    <m/>
    <s v="NL"/>
    <s v="APODACA"/>
    <s v="66613"/>
    <s v="Proceso judicial"/>
    <x v="0"/>
  </r>
  <r>
    <n v="765"/>
    <s v="Hipotecaria Su Casita"/>
    <s v="FIDEICOMISO 234036"/>
    <d v="2018-05-01T00:00:00"/>
    <s v="57771"/>
    <x v="0"/>
    <n v="21"/>
    <n v="22544.6"/>
    <n v="3534.37"/>
    <n v="0"/>
    <n v="26078.97"/>
    <n v="69.34"/>
    <n v="0"/>
    <n v="0"/>
    <n v="0"/>
    <n v="0"/>
    <m/>
    <n v="26078.97"/>
    <n v="14710.03"/>
    <n v="198.96"/>
    <n v="0"/>
    <n v="0"/>
    <n v="0"/>
    <n v="0"/>
    <n v="0"/>
    <n v="14908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03.71"/>
    <n v="14908.99"/>
    <n v="153"/>
    <n v="300"/>
    <n v="80206.8"/>
    <n v="28223.64"/>
    <n v="35.188588000000003"/>
    <n v="32.514662559271599"/>
    <n v="10.59"/>
    <m/>
    <m/>
    <m/>
    <s v="BCN"/>
    <s v="TIJUANA"/>
    <s v="22000"/>
    <s v="Proceso judicial"/>
    <x v="0"/>
  </r>
  <r>
    <n v="766"/>
    <s v="Hipotecaria Su Casita"/>
    <s v="FIDEICOMISO 234036"/>
    <d v="2018-05-01T00:00:00"/>
    <s v="57774"/>
    <x v="0"/>
    <n v="21"/>
    <n v="6903.5"/>
    <n v="8530.9699999999993"/>
    <n v="0"/>
    <n v="15434.47"/>
    <n v="175.04"/>
    <n v="0"/>
    <n v="0"/>
    <n v="0"/>
    <n v="0"/>
    <m/>
    <n v="15434.47"/>
    <n v="6570.47"/>
    <n v="60.92"/>
    <n v="0"/>
    <n v="0"/>
    <n v="0"/>
    <n v="0"/>
    <n v="0"/>
    <n v="6631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06.01"/>
    <n v="6631.39"/>
    <n v="33"/>
    <n v="180"/>
    <n v="73825.5"/>
    <n v="21238.44"/>
    <n v="28.768433999999999"/>
    <n v="20.9066923710018"/>
    <n v="10.59"/>
    <m/>
    <m/>
    <m/>
    <s v="BCN"/>
    <s v="TIJUANA"/>
    <s v="22000"/>
    <s v="Morosidad"/>
    <x v="0"/>
  </r>
  <r>
    <n v="767"/>
    <s v="Hipotecaria Su Casita"/>
    <s v="FIDEICOMISO 234036"/>
    <d v="2018-05-01T00:00:00"/>
    <s v="57777"/>
    <x v="0"/>
    <n v="21"/>
    <n v="25434.18"/>
    <n v="5308.69"/>
    <n v="0"/>
    <n v="30742.87"/>
    <n v="78.209999999999994"/>
    <n v="0"/>
    <n v="0"/>
    <n v="0"/>
    <n v="0"/>
    <m/>
    <n v="30742.87"/>
    <n v="26169"/>
    <n v="224.46"/>
    <n v="0"/>
    <n v="0"/>
    <n v="0"/>
    <n v="0"/>
    <n v="0"/>
    <n v="2639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86.9"/>
    <n v="26393.46"/>
    <n v="153"/>
    <n v="300"/>
    <n v="72045"/>
    <n v="31839.62"/>
    <n v="44.194073000000003"/>
    <n v="42.671760561511398"/>
    <n v="10.59"/>
    <m/>
    <m/>
    <m/>
    <s v="BCN"/>
    <s v="TIJUANA"/>
    <s v="22000"/>
    <s v="Proceso judicial"/>
    <x v="0"/>
  </r>
  <r>
    <n v="768"/>
    <s v="Hipotecaria Su Casita"/>
    <s v="FIDEICOMISO 234036"/>
    <d v="2018-05-01T00:00:00"/>
    <s v="57785"/>
    <x v="1"/>
    <n v="0"/>
    <n v="8672.82"/>
    <n v="0"/>
    <n v="0"/>
    <n v="8672.82"/>
    <n v="219.81"/>
    <n v="0"/>
    <n v="0"/>
    <n v="219.81"/>
    <n v="0"/>
    <m/>
    <n v="8453.01"/>
    <n v="0"/>
    <n v="76.540000000000006"/>
    <n v="0"/>
    <n v="0"/>
    <n v="76.540000000000006"/>
    <n v="0"/>
    <n v="0"/>
    <n v="0"/>
    <n v="5.53"/>
    <n v="0"/>
    <n v="0"/>
    <n v="0"/>
    <n v="0"/>
    <n v="-7.63"/>
    <n v="10.48"/>
    <n v="39.1"/>
    <n v="0"/>
    <n v="0"/>
    <n v="0"/>
    <n v="0"/>
    <n v="0"/>
    <n v="0"/>
    <n v="0"/>
    <n v="14.11"/>
    <n v="0"/>
    <n v="14.36"/>
    <n v="0"/>
    <n v="357.94"/>
    <n v="0"/>
    <n v="0"/>
    <n v="33"/>
    <n v="180"/>
    <n v="71462.7"/>
    <n v="26674.71"/>
    <n v="37.326759000000003"/>
    <n v="11.828562225965699"/>
    <n v="10.59"/>
    <m/>
    <m/>
    <m/>
    <s v="QR"/>
    <s v="BENITO JUAREZ"/>
    <s v="77517"/>
    <s v="Al corriente"/>
    <x v="0"/>
  </r>
  <r>
    <n v="769"/>
    <s v="Hipotecaria Su Casita"/>
    <s v="FIDEICOMISO 234036"/>
    <d v="2018-05-01T00:00:00"/>
    <s v="57788"/>
    <x v="0"/>
    <n v="21"/>
    <n v="35503.620000000003"/>
    <n v="6956.22"/>
    <n v="0"/>
    <n v="42459.839999999997"/>
    <n v="109.2"/>
    <n v="0"/>
    <n v="0"/>
    <n v="0"/>
    <n v="0"/>
    <m/>
    <n v="42459.839999999997"/>
    <n v="32690.98"/>
    <n v="313.32"/>
    <n v="0"/>
    <n v="0"/>
    <n v="0"/>
    <n v="0"/>
    <n v="0"/>
    <n v="33004.3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65.42"/>
    <n v="33004.300000000003"/>
    <n v="153"/>
    <n v="300"/>
    <n v="82154.7"/>
    <n v="44446.81"/>
    <n v="54.10136"/>
    <n v="51.6827886946757"/>
    <n v="10.59"/>
    <m/>
    <m/>
    <m/>
    <s v="QR"/>
    <s v="BENITO JUAREZ"/>
    <s v="77518"/>
    <s v="Proceso judicial"/>
    <x v="0"/>
  </r>
  <r>
    <n v="770"/>
    <s v="Hipotecaria Su Casita"/>
    <s v="FIDEICOMISO 234036"/>
    <d v="2018-05-01T00:00:00"/>
    <s v="57789"/>
    <x v="0"/>
    <n v="21"/>
    <n v="11548.35"/>
    <n v="1585.04"/>
    <n v="0"/>
    <n v="13133.39"/>
    <n v="35.51"/>
    <n v="0"/>
    <n v="0"/>
    <n v="0"/>
    <n v="0"/>
    <m/>
    <n v="13133.39"/>
    <n v="6247.9"/>
    <n v="101.91"/>
    <n v="0"/>
    <n v="0"/>
    <n v="0"/>
    <n v="0"/>
    <n v="0"/>
    <n v="634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20.55"/>
    <n v="6349.81"/>
    <n v="153"/>
    <n v="300"/>
    <n v="54005.7"/>
    <n v="14456.17"/>
    <n v="26.767859999999999"/>
    <n v="24.318525919756102"/>
    <n v="10.59"/>
    <m/>
    <m/>
    <m/>
    <s v="VER"/>
    <s v="VERACRUZ"/>
    <s v="91880"/>
    <s v="Morosidad"/>
    <x v="0"/>
  </r>
  <r>
    <n v="771"/>
    <s v="Hipotecaria Su Casita"/>
    <s v="FIDEICOMISO 234036"/>
    <d v="2018-05-01T00:00:00"/>
    <s v="57799"/>
    <x v="0"/>
    <n v="21"/>
    <n v="32783.019999999997"/>
    <n v="10195.01"/>
    <n v="0"/>
    <n v="42978.03"/>
    <n v="225.34"/>
    <n v="0"/>
    <n v="0"/>
    <n v="0"/>
    <n v="0"/>
    <m/>
    <n v="42978.03"/>
    <n v="19654.689999999999"/>
    <n v="289.31"/>
    <n v="0"/>
    <n v="0"/>
    <n v="0"/>
    <n v="0"/>
    <n v="0"/>
    <n v="199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20.35"/>
    <n v="19944"/>
    <n v="93"/>
    <n v="240"/>
    <n v="85550.399999999994"/>
    <n v="51237.65"/>
    <n v="59.891770999999999"/>
    <n v="50.237087977124801"/>
    <n v="10.59"/>
    <m/>
    <m/>
    <m/>
    <s v="EM"/>
    <s v="CUAUTITLAN IZCALLI"/>
    <s v="54700"/>
    <s v="Morosidad"/>
    <x v="0"/>
  </r>
  <r>
    <n v="772"/>
    <s v="Hipotecaria Su Casita"/>
    <s v="FIDEICOMISO 234036"/>
    <d v="2018-05-01T00:00:00"/>
    <s v="57800"/>
    <x v="0"/>
    <n v="21"/>
    <n v="5458.31"/>
    <n v="4741.12"/>
    <n v="0"/>
    <n v="10199.43"/>
    <n v="138.32"/>
    <n v="0"/>
    <n v="0"/>
    <n v="0"/>
    <n v="0"/>
    <m/>
    <n v="10199.43"/>
    <n v="2851.22"/>
    <n v="48.17"/>
    <n v="0"/>
    <n v="0"/>
    <n v="0"/>
    <n v="0"/>
    <n v="0"/>
    <n v="2899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79.4399999999996"/>
    <n v="2899.39"/>
    <n v="33"/>
    <n v="180"/>
    <n v="114739.8"/>
    <n v="16786.3"/>
    <n v="14.629884000000001"/>
    <n v="8.8891821167332896"/>
    <n v="10.59"/>
    <m/>
    <m/>
    <m/>
    <s v="DF"/>
    <s v="MIGUEL HIDALGO"/>
    <s v="11400"/>
    <s v="Proceso judicial"/>
    <x v="0"/>
  </r>
  <r>
    <n v="773"/>
    <s v="Hipotecaria Su Casita"/>
    <s v="FIDEICOMISO 234036"/>
    <d v="2018-05-01T00:00:00"/>
    <s v="57802"/>
    <x v="0"/>
    <n v="21"/>
    <n v="29390.17"/>
    <n v="4705.3100000000004"/>
    <n v="0"/>
    <n v="34095.480000000003"/>
    <n v="90.39"/>
    <n v="0"/>
    <n v="0"/>
    <n v="0"/>
    <n v="0"/>
    <m/>
    <n v="34095.480000000003"/>
    <n v="19702.95"/>
    <n v="259.37"/>
    <n v="0"/>
    <n v="0"/>
    <n v="0"/>
    <n v="0"/>
    <n v="0"/>
    <n v="19962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95.7"/>
    <n v="19962.32"/>
    <n v="153"/>
    <n v="300"/>
    <n v="64320.3"/>
    <n v="36792.99"/>
    <n v="57.202764999999999"/>
    <n v="53.008894629172602"/>
    <n v="10.59"/>
    <m/>
    <m/>
    <m/>
    <s v="QR"/>
    <s v="SOLIDARIDAD"/>
    <s v="77710"/>
    <s v="Proceso judicial"/>
    <x v="0"/>
  </r>
  <r>
    <n v="774"/>
    <s v="Hipotecaria Su Casita"/>
    <s v="FIDEICOMISO 234036"/>
    <d v="2018-05-01T00:00:00"/>
    <s v="57806"/>
    <x v="0"/>
    <n v="21"/>
    <n v="49617.19"/>
    <n v="8186.65"/>
    <n v="0"/>
    <n v="57803.839999999997"/>
    <n v="152.6"/>
    <n v="0"/>
    <n v="0"/>
    <n v="0"/>
    <n v="0"/>
    <m/>
    <n v="57803.839999999997"/>
    <n v="34701.519999999997"/>
    <n v="437.87"/>
    <n v="0"/>
    <n v="151.22999999999999"/>
    <n v="0"/>
    <n v="0"/>
    <n v="0"/>
    <n v="34988.160000000003"/>
    <n v="0"/>
    <n v="0"/>
    <n v="0"/>
    <n v="0"/>
    <n v="0"/>
    <n v="-33.24"/>
    <n v="0"/>
    <n v="0"/>
    <n v="0"/>
    <n v="0"/>
    <n v="0"/>
    <n v="0"/>
    <n v="0"/>
    <n v="0"/>
    <n v="0"/>
    <n v="0"/>
    <n v="0"/>
    <n v="0"/>
    <n v="0"/>
    <n v="117.99"/>
    <n v="8339.25"/>
    <n v="34988.160000000003"/>
    <n v="153"/>
    <n v="300"/>
    <n v="78459.600000000006"/>
    <n v="62114.53"/>
    <n v="79.167533000000006"/>
    <n v="73.673380620069395"/>
    <n v="10.59"/>
    <m/>
    <m/>
    <m/>
    <s v="NL"/>
    <s v="JUAREZ"/>
    <s v="67265"/>
    <s v="Morosidad"/>
    <x v="0"/>
  </r>
  <r>
    <n v="775"/>
    <s v="Hipotecaria Su Casita"/>
    <s v="FIDEICOMISO 234036"/>
    <d v="2018-05-01T00:00:00"/>
    <s v="57808"/>
    <x v="1"/>
    <n v="0"/>
    <n v="42652.54"/>
    <n v="0"/>
    <n v="0"/>
    <n v="42652.54"/>
    <n v="131.19"/>
    <n v="0"/>
    <n v="0"/>
    <n v="131.19"/>
    <n v="0"/>
    <m/>
    <n v="42521.35"/>
    <n v="0"/>
    <n v="376.41"/>
    <n v="0"/>
    <n v="0"/>
    <n v="376.41"/>
    <n v="0"/>
    <n v="0"/>
    <n v="0"/>
    <n v="11.11"/>
    <n v="0"/>
    <n v="0"/>
    <n v="0"/>
    <n v="0"/>
    <n v="-12.78"/>
    <n v="25.94"/>
    <n v="68.72"/>
    <n v="0"/>
    <n v="0"/>
    <n v="0"/>
    <n v="0"/>
    <n v="0"/>
    <n v="0"/>
    <n v="0"/>
    <n v="135.65"/>
    <n v="0"/>
    <n v="135.56"/>
    <n v="0"/>
    <n v="736.24"/>
    <n v="0"/>
    <n v="0"/>
    <n v="153"/>
    <n v="300"/>
    <n v="78459.600000000006"/>
    <n v="53396.7"/>
    <n v="68.056298999999996"/>
    <n v="54.195216361379103"/>
    <n v="10.59"/>
    <m/>
    <m/>
    <m/>
    <s v="NL"/>
    <s v="JUAREZ"/>
    <s v="67265"/>
    <s v="Al corriente"/>
    <x v="0"/>
  </r>
  <r>
    <n v="776"/>
    <s v="Hipotecaria Su Casita"/>
    <s v="FIDEICOMISO 234036"/>
    <d v="2018-05-01T00:00:00"/>
    <s v="57809"/>
    <x v="1"/>
    <n v="0"/>
    <n v="46810.54"/>
    <n v="0"/>
    <n v="0"/>
    <n v="46810.54"/>
    <n v="143.96"/>
    <n v="0"/>
    <n v="0"/>
    <n v="143.96"/>
    <n v="0"/>
    <m/>
    <n v="46666.58"/>
    <n v="0"/>
    <n v="413.1"/>
    <n v="0"/>
    <n v="0"/>
    <n v="413.1"/>
    <n v="0"/>
    <n v="0"/>
    <n v="0"/>
    <n v="12.19"/>
    <n v="0"/>
    <n v="0"/>
    <n v="0"/>
    <n v="0"/>
    <n v="-14.31"/>
    <n v="28.46"/>
    <n v="75.97"/>
    <n v="0"/>
    <n v="0"/>
    <n v="0"/>
    <n v="0"/>
    <n v="0"/>
    <n v="0"/>
    <n v="0"/>
    <n v="0"/>
    <n v="0"/>
    <n v="0.08"/>
    <n v="1.1619000000000001E-2"/>
    <n v="659.37"/>
    <n v="0"/>
    <n v="0"/>
    <n v="153"/>
    <n v="300"/>
    <n v="89793.9"/>
    <n v="58600.15"/>
    <n v="65.260724999999994"/>
    <n v="51.970768744969099"/>
    <n v="10.59"/>
    <m/>
    <m/>
    <m/>
    <s v="EM"/>
    <s v="CUAUTITLAN IZCALLI"/>
    <s v="54700"/>
    <s v="Al corriente"/>
    <x v="0"/>
  </r>
  <r>
    <n v="777"/>
    <s v="Hipotecaria Su Casita"/>
    <s v="FIDEICOMISO 234036"/>
    <d v="2018-05-01T00:00:00"/>
    <s v="57810"/>
    <x v="1"/>
    <n v="0"/>
    <n v="47881.73"/>
    <n v="0"/>
    <n v="0"/>
    <n v="47881.73"/>
    <n v="147.27000000000001"/>
    <n v="0"/>
    <n v="0"/>
    <n v="147.27000000000001"/>
    <n v="0"/>
    <m/>
    <n v="47734.46"/>
    <n v="0"/>
    <n v="422.56"/>
    <n v="0"/>
    <n v="0"/>
    <n v="422.56"/>
    <n v="0"/>
    <n v="0"/>
    <n v="0"/>
    <n v="12.47"/>
    <n v="0"/>
    <n v="0"/>
    <n v="0"/>
    <n v="0"/>
    <n v="-13.97"/>
    <n v="29.12"/>
    <n v="75.88"/>
    <n v="0"/>
    <n v="0"/>
    <n v="0"/>
    <n v="0"/>
    <n v="0"/>
    <n v="0"/>
    <n v="0"/>
    <n v="0.21"/>
    <n v="0"/>
    <n v="1.32"/>
    <n v="0"/>
    <n v="673.54"/>
    <n v="0"/>
    <n v="0"/>
    <n v="153"/>
    <n v="300"/>
    <n v="79550.100000000006"/>
    <n v="59942.99"/>
    <n v="75.352501000000004"/>
    <n v="60.005531003449498"/>
    <n v="10.59"/>
    <m/>
    <m/>
    <m/>
    <s v="NL"/>
    <s v="JUAREZ"/>
    <s v="67265"/>
    <s v="Al corriente"/>
    <x v="0"/>
  </r>
  <r>
    <n v="778"/>
    <s v="Hipotecaria Su Casita"/>
    <s v="FIDEICOMISO 234036"/>
    <d v="2018-05-01T00:00:00"/>
    <s v="57811"/>
    <x v="1"/>
    <n v="1"/>
    <n v="73223.259999999995"/>
    <n v="223.24"/>
    <n v="0"/>
    <n v="73446.5"/>
    <n v="225.21"/>
    <n v="0"/>
    <n v="223.24"/>
    <n v="225.21"/>
    <n v="0"/>
    <m/>
    <n v="72998.05"/>
    <n v="648.16999999999996"/>
    <n v="646.20000000000005"/>
    <n v="0"/>
    <n v="648.16999999999996"/>
    <n v="646.20000000000005"/>
    <n v="0"/>
    <n v="0"/>
    <n v="0"/>
    <n v="19.07"/>
    <n v="0"/>
    <n v="0"/>
    <n v="0"/>
    <n v="0"/>
    <n v="-33.619999999999997"/>
    <n v="44.52"/>
    <n v="118.21"/>
    <n v="19.07"/>
    <n v="0"/>
    <n v="0"/>
    <n v="0"/>
    <n v="0"/>
    <n v="44.52"/>
    <n v="91.35"/>
    <n v="28.81"/>
    <n v="0"/>
    <n v="0"/>
    <n v="0"/>
    <n v="2074.75"/>
    <n v="0"/>
    <n v="0"/>
    <n v="153"/>
    <n v="300"/>
    <n v="136080"/>
    <n v="91667.63"/>
    <n v="67.363044000000002"/>
    <n v="53.643481936472"/>
    <n v="10.59"/>
    <m/>
    <m/>
    <m/>
    <s v="BCN"/>
    <s v="MEXICALI"/>
    <s v="21376"/>
    <s v="Al corriente"/>
    <x v="0"/>
  </r>
  <r>
    <n v="779"/>
    <s v="Hipotecaria Su Casita"/>
    <s v="FIDEICOMISO 234036"/>
    <d v="2018-05-01T00:00:00"/>
    <s v="57812"/>
    <x v="0"/>
    <n v="21"/>
    <n v="29636.69"/>
    <n v="5602.43"/>
    <n v="0"/>
    <n v="35239.120000000003"/>
    <n v="91.14"/>
    <n v="0"/>
    <n v="0"/>
    <n v="0"/>
    <n v="0"/>
    <m/>
    <n v="35239.120000000003"/>
    <n v="25786.080000000002"/>
    <n v="261.54000000000002"/>
    <n v="0"/>
    <n v="0"/>
    <n v="0"/>
    <n v="0"/>
    <n v="0"/>
    <n v="26047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93.57"/>
    <n v="26047.62"/>
    <n v="153"/>
    <n v="300"/>
    <n v="71362.5"/>
    <n v="37100.47"/>
    <n v="51.988748000000001"/>
    <n v="49.380445299527501"/>
    <n v="10.59"/>
    <m/>
    <m/>
    <m/>
    <s v="QR"/>
    <s v="BENITO JUAREZ"/>
    <s v="77517"/>
    <s v="Proceso judicial"/>
    <x v="0"/>
  </r>
  <r>
    <n v="780"/>
    <s v="Hipotecaria Su Casita"/>
    <s v="FIDEICOMISO 234036"/>
    <d v="2018-05-01T00:00:00"/>
    <s v="57813"/>
    <x v="0"/>
    <n v="21"/>
    <n v="29654.639999999999"/>
    <n v="6154.78"/>
    <n v="0"/>
    <n v="35809.42"/>
    <n v="91.22"/>
    <n v="0"/>
    <n v="0"/>
    <n v="0"/>
    <n v="0"/>
    <m/>
    <n v="35809.42"/>
    <n v="30178.92"/>
    <n v="261.7"/>
    <n v="0"/>
    <n v="0"/>
    <n v="0"/>
    <n v="0"/>
    <n v="0"/>
    <n v="30440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46"/>
    <n v="30440.62"/>
    <n v="153"/>
    <n v="300"/>
    <n v="74527.8"/>
    <n v="37125.1"/>
    <n v="49.813761"/>
    <n v="48.048406318868402"/>
    <n v="10.59"/>
    <m/>
    <m/>
    <m/>
    <s v="BCN"/>
    <s v="TIJUANA"/>
    <s v="22204"/>
    <s v="Proceso judicial"/>
    <x v="0"/>
  </r>
  <r>
    <n v="781"/>
    <s v="Hipotecaria Su Casita"/>
    <s v="FIDEICOMISO 234036"/>
    <d v="2018-05-01T00:00:00"/>
    <s v="57815"/>
    <x v="5"/>
    <n v="21"/>
    <n v="29011.73"/>
    <n v="5276.99"/>
    <n v="0"/>
    <n v="34288.720000000001"/>
    <n v="89.22"/>
    <n v="34288.720000000001"/>
    <n v="0"/>
    <n v="0"/>
    <n v="0"/>
    <m/>
    <n v="34288.720000000001"/>
    <n v="23665.4"/>
    <n v="256.02999999999997"/>
    <n v="0"/>
    <n v="0"/>
    <n v="0"/>
    <n v="0"/>
    <n v="0"/>
    <n v="23921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66.21"/>
    <n v="23921.43"/>
    <n v="153"/>
    <n v="300"/>
    <n v="71929.8"/>
    <n v="36318.699999999997"/>
    <n v="50.491867999999997"/>
    <n v="47.669699745006298"/>
    <n v="10.59"/>
    <m/>
    <m/>
    <m/>
    <s v="BCN"/>
    <s v="TIJUANA"/>
    <s v="22204"/>
    <s v="Proceso judicial"/>
    <x v="0"/>
  </r>
  <r>
    <n v="782"/>
    <s v="Hipotecaria Su Casita"/>
    <s v="FIDEICOMISO 234036"/>
    <d v="2018-05-01T00:00:00"/>
    <s v="57816"/>
    <x v="0"/>
    <n v="21"/>
    <n v="44015.09"/>
    <n v="8322.0300000000007"/>
    <n v="0"/>
    <n v="52337.120000000003"/>
    <n v="135.38"/>
    <n v="0"/>
    <n v="0"/>
    <n v="0"/>
    <n v="0"/>
    <m/>
    <n v="52337.120000000003"/>
    <n v="38051.919999999998"/>
    <n v="388.43"/>
    <n v="0"/>
    <n v="0"/>
    <n v="0"/>
    <n v="0"/>
    <n v="0"/>
    <n v="38440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57.41"/>
    <n v="38440.35"/>
    <n v="153"/>
    <n v="300"/>
    <n v="79262.399999999994"/>
    <n v="55102.03"/>
    <n v="69.518497999999994"/>
    <n v="66.030198380091605"/>
    <n v="10.59"/>
    <m/>
    <m/>
    <m/>
    <s v="BCN"/>
    <s v="TIJUANA"/>
    <s v="22204"/>
    <s v="Proceso judicial"/>
    <x v="0"/>
  </r>
  <r>
    <n v="783"/>
    <s v="Hipotecaria Su Casita"/>
    <s v="FIDEICOMISO 234036"/>
    <d v="2018-05-01T00:00:00"/>
    <s v="57820"/>
    <x v="0"/>
    <n v="21"/>
    <n v="39211.33"/>
    <n v="18612.82"/>
    <n v="0"/>
    <n v="57824.15"/>
    <n v="269.52999999999997"/>
    <n v="0"/>
    <n v="0"/>
    <n v="0"/>
    <n v="0"/>
    <m/>
    <n v="57824.15"/>
    <n v="47253.17"/>
    <n v="346.04"/>
    <n v="0"/>
    <n v="0"/>
    <n v="0"/>
    <n v="0"/>
    <n v="0"/>
    <n v="47599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882.349999999999"/>
    <n v="47599.21"/>
    <n v="93"/>
    <n v="240"/>
    <n v="83891.7"/>
    <n v="61285.01"/>
    <n v="73.052531000000002"/>
    <n v="68.927140754707395"/>
    <n v="10.59"/>
    <m/>
    <m/>
    <m/>
    <s v="EM"/>
    <s v="ACOLMAN"/>
    <s v="55870"/>
    <s v="Proceso judicial"/>
    <x v="0"/>
  </r>
  <r>
    <n v="784"/>
    <s v="Hipotecaria Su Casita"/>
    <s v="FIDEICOMISO 234036"/>
    <d v="2018-05-01T00:00:00"/>
    <s v="57821"/>
    <x v="0"/>
    <n v="21"/>
    <n v="27778.62"/>
    <n v="3709.94"/>
    <n v="0"/>
    <n v="31488.560000000001"/>
    <n v="85.43"/>
    <n v="0"/>
    <n v="0"/>
    <n v="0"/>
    <n v="0"/>
    <m/>
    <n v="31488.560000000001"/>
    <n v="14471.96"/>
    <n v="245.15"/>
    <n v="0"/>
    <n v="0"/>
    <n v="0"/>
    <n v="0"/>
    <n v="0"/>
    <n v="14717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95.37"/>
    <n v="14717.11"/>
    <n v="153"/>
    <n v="300"/>
    <n v="71362.5"/>
    <n v="34775.370000000003"/>
    <n v="48.730594000000004"/>
    <n v="44.124799621244598"/>
    <n v="10.59"/>
    <m/>
    <m/>
    <m/>
    <s v="QR"/>
    <s v="BENITO JUAREZ"/>
    <s v="77517"/>
    <s v="Proceso judicial"/>
    <x v="0"/>
  </r>
  <r>
    <n v="785"/>
    <s v="Hipotecaria Su Casita"/>
    <s v="FIDEICOMISO 234036"/>
    <d v="2018-05-01T00:00:00"/>
    <s v="57822"/>
    <x v="1"/>
    <n v="0"/>
    <n v="22849.13"/>
    <n v="0"/>
    <n v="0"/>
    <n v="22849.13"/>
    <n v="80.28"/>
    <n v="0"/>
    <n v="0"/>
    <n v="80.28"/>
    <n v="0"/>
    <m/>
    <n v="22768.85"/>
    <n v="0"/>
    <n v="201.64"/>
    <n v="0"/>
    <n v="0"/>
    <n v="201.64"/>
    <n v="0"/>
    <n v="0"/>
    <n v="0"/>
    <n v="6.17"/>
    <n v="0"/>
    <n v="0"/>
    <n v="0"/>
    <n v="0"/>
    <n v="-8.09"/>
    <n v="14.4"/>
    <n v="42.37"/>
    <n v="0"/>
    <n v="0"/>
    <n v="0"/>
    <n v="0"/>
    <n v="0"/>
    <n v="0"/>
    <n v="0"/>
    <n v="184.57"/>
    <n v="0"/>
    <n v="172.78"/>
    <n v="0"/>
    <n v="521.34"/>
    <n v="0"/>
    <n v="0"/>
    <n v="153"/>
    <n v="300"/>
    <n v="71929.8"/>
    <n v="29656.5"/>
    <n v="41.229782"/>
    <n v="31.654265401874799"/>
    <n v="10.59"/>
    <m/>
    <m/>
    <m/>
    <s v="BCN"/>
    <s v="TIJUANA"/>
    <s v="22204"/>
    <s v="Al corriente"/>
    <x v="0"/>
  </r>
  <r>
    <n v="786"/>
    <s v="Hipotecaria Su Casita"/>
    <s v="FIDEICOMISO 234036"/>
    <d v="2018-05-01T00:00:00"/>
    <s v="57827"/>
    <x v="0"/>
    <n v="21"/>
    <n v="25612.85"/>
    <n v="4912.54"/>
    <n v="0"/>
    <n v="30525.39"/>
    <n v="78.760000000000005"/>
    <n v="0"/>
    <n v="0"/>
    <n v="0"/>
    <n v="0"/>
    <m/>
    <n v="30525.39"/>
    <n v="22823.34"/>
    <n v="226.03"/>
    <n v="0"/>
    <n v="0"/>
    <n v="0"/>
    <n v="0"/>
    <n v="0"/>
    <n v="23049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91.3"/>
    <n v="23049.37"/>
    <n v="153"/>
    <n v="300"/>
    <n v="71362.5"/>
    <n v="32062.75"/>
    <n v="44.929409999999997"/>
    <n v="42.775113261336003"/>
    <n v="10.59"/>
    <m/>
    <m/>
    <m/>
    <s v="QR"/>
    <s v="BENITO JUAREZ"/>
    <s v="77517"/>
    <s v="Proceso judicial"/>
    <x v="0"/>
  </r>
  <r>
    <n v="787"/>
    <s v="Hipotecaria Su Casita"/>
    <s v="FIDEICOMISO 234036"/>
    <d v="2018-05-01T00:00:00"/>
    <s v="57829"/>
    <x v="0"/>
    <n v="21"/>
    <n v="11269.1"/>
    <n v="2017.83"/>
    <n v="0"/>
    <n v="13286.93"/>
    <n v="34.68"/>
    <n v="0"/>
    <n v="0"/>
    <n v="0"/>
    <n v="0"/>
    <m/>
    <n v="13286.93"/>
    <n v="8901.51"/>
    <n v="99.45"/>
    <n v="0"/>
    <n v="0"/>
    <n v="0"/>
    <n v="0"/>
    <n v="0"/>
    <n v="9000.95999999999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52.5100000000002"/>
    <n v="9000.9599999999991"/>
    <n v="153"/>
    <n v="300"/>
    <n v="71929.8"/>
    <n v="14109.32"/>
    <n v="19.615403000000001"/>
    <n v="18.472079914750701"/>
    <n v="10.59"/>
    <m/>
    <m/>
    <m/>
    <s v="BCN"/>
    <s v="TIJUANA"/>
    <s v="22204"/>
    <s v="Morosidad"/>
    <x v="0"/>
  </r>
  <r>
    <n v="788"/>
    <s v="Hipotecaria Su Casita"/>
    <s v="FIDEICOMISO 234036"/>
    <d v="2018-05-01T00:00:00"/>
    <s v="57830"/>
    <x v="2"/>
    <n v="0"/>
    <n v="27751.98"/>
    <n v="0"/>
    <n v="0"/>
    <n v="27751.98"/>
    <n v="291.32"/>
    <n v="0"/>
    <n v="0"/>
    <n v="154.44999999999999"/>
    <n v="0"/>
    <m/>
    <n v="27597.53"/>
    <n v="0"/>
    <n v="244.91"/>
    <n v="0"/>
    <n v="0"/>
    <n v="244.91"/>
    <n v="0"/>
    <n v="0"/>
    <n v="0"/>
    <n v="11.19"/>
    <n v="0"/>
    <n v="0"/>
    <n v="0"/>
    <n v="0"/>
    <n v="-16.239999999999998"/>
    <n v="23.81"/>
    <n v="69.52"/>
    <n v="0"/>
    <n v="0"/>
    <n v="0"/>
    <n v="0"/>
    <n v="0"/>
    <n v="0"/>
    <n v="0"/>
    <n v="0"/>
    <n v="0"/>
    <n v="0.11"/>
    <n v="0"/>
    <n v="487.64"/>
    <n v="136.87"/>
    <n v="0"/>
    <n v="93"/>
    <n v="240"/>
    <n v="83891.7"/>
    <n v="53386.05"/>
    <n v="63.636868"/>
    <n v="32.896615758911601"/>
    <n v="10.59"/>
    <m/>
    <m/>
    <m/>
    <s v="EM"/>
    <s v="ACOLMAN"/>
    <s v="55870"/>
    <s v="Morosidad"/>
    <x v="0"/>
  </r>
  <r>
    <n v="789"/>
    <s v="Hipotecaria Su Casita"/>
    <s v="FIDEICOMISO 234036"/>
    <d v="2018-05-01T00:00:00"/>
    <s v="57831"/>
    <x v="1"/>
    <n v="0"/>
    <n v="9667.94"/>
    <n v="0"/>
    <n v="0"/>
    <n v="9667.94"/>
    <n v="245.06"/>
    <n v="0"/>
    <n v="0"/>
    <n v="245.06"/>
    <n v="0"/>
    <m/>
    <n v="9422.8799999999992"/>
    <n v="0"/>
    <n v="85.32"/>
    <n v="0"/>
    <n v="0"/>
    <n v="85.32"/>
    <n v="0"/>
    <n v="0"/>
    <n v="0"/>
    <n v="6.17"/>
    <n v="0"/>
    <n v="0"/>
    <n v="0"/>
    <n v="0"/>
    <n v="-7.7"/>
    <n v="11.68"/>
    <n v="42.39"/>
    <n v="0"/>
    <n v="0"/>
    <n v="0"/>
    <n v="0"/>
    <n v="0"/>
    <n v="0"/>
    <n v="0"/>
    <n v="4.0199999999999996"/>
    <n v="0"/>
    <n v="1.86"/>
    <n v="0"/>
    <n v="386.94"/>
    <n v="0"/>
    <n v="0"/>
    <n v="33"/>
    <n v="180"/>
    <n v="71362.5"/>
    <n v="29737.64"/>
    <n v="41.671241999999999"/>
    <n v="13.2042459595637"/>
    <n v="10.59"/>
    <m/>
    <m/>
    <m/>
    <s v="QR"/>
    <s v="BENITO JUAREZ"/>
    <s v="77517"/>
    <s v="Al corriente"/>
    <x v="0"/>
  </r>
  <r>
    <n v="790"/>
    <s v="Hipotecaria Su Casita"/>
    <s v="FIDEICOMISO 234036"/>
    <d v="2018-05-01T00:00:00"/>
    <s v="57832"/>
    <x v="1"/>
    <n v="0"/>
    <n v="32248.85"/>
    <n v="0"/>
    <n v="0"/>
    <n v="32248.85"/>
    <n v="295.39999999999998"/>
    <n v="0"/>
    <n v="0"/>
    <n v="295.39999999999998"/>
    <n v="484.62"/>
    <m/>
    <n v="31468.83"/>
    <n v="0"/>
    <n v="284.60000000000002"/>
    <n v="0"/>
    <n v="0"/>
    <n v="284.60000000000002"/>
    <n v="0"/>
    <n v="0"/>
    <n v="0"/>
    <n v="12.11"/>
    <n v="0"/>
    <n v="0"/>
    <n v="0"/>
    <n v="0"/>
    <n v="-14.11"/>
    <n v="25.76"/>
    <n v="76.38"/>
    <n v="0"/>
    <n v="0"/>
    <n v="0"/>
    <n v="0"/>
    <n v="0"/>
    <n v="0"/>
    <n v="0"/>
    <n v="0"/>
    <n v="0"/>
    <n v="0.03"/>
    <n v="0"/>
    <n v="1164.76"/>
    <n v="0"/>
    <n v="0"/>
    <n v="93"/>
    <n v="240"/>
    <n v="98601.3"/>
    <n v="57744.1"/>
    <n v="58.563223999999998"/>
    <n v="31.9152284009608"/>
    <n v="10.59"/>
    <m/>
    <m/>
    <m/>
    <s v="EM"/>
    <s v="ECATEPEC"/>
    <s v="55075"/>
    <s v="Al corriente"/>
    <x v="0"/>
  </r>
  <r>
    <n v="791"/>
    <s v="Hipotecaria Su Casita"/>
    <s v="FIDEICOMISO 234036"/>
    <d v="2018-05-01T00:00:00"/>
    <s v="57833"/>
    <x v="4"/>
    <n v="2"/>
    <n v="2353.9699999999998"/>
    <n v="305.38"/>
    <n v="0"/>
    <n v="2659.35"/>
    <n v="154.72"/>
    <n v="0"/>
    <n v="259.25"/>
    <n v="0"/>
    <n v="0"/>
    <m/>
    <n v="2400.1"/>
    <n v="45.6"/>
    <n v="20.77"/>
    <n v="0"/>
    <n v="45.6"/>
    <n v="0"/>
    <n v="0"/>
    <n v="0"/>
    <n v="20.77"/>
    <n v="0"/>
    <n v="0"/>
    <n v="0"/>
    <n v="0"/>
    <n v="0"/>
    <n v="-0.54"/>
    <n v="0"/>
    <n v="0"/>
    <n v="7.68"/>
    <n v="0"/>
    <n v="0"/>
    <n v="56.17"/>
    <n v="0"/>
    <n v="11.95"/>
    <n v="34.840000000000003"/>
    <n v="0"/>
    <n v="0"/>
    <n v="0"/>
    <n v="0"/>
    <n v="414.95"/>
    <n v="200.85"/>
    <n v="20.77"/>
    <n v="153"/>
    <n v="300"/>
    <n v="102141.9"/>
    <n v="18460.41"/>
    <n v="18.073298000000001"/>
    <n v="2.34977026673839"/>
    <n v="10.59"/>
    <m/>
    <m/>
    <m/>
    <s v="VER"/>
    <s v="VERACRUZ"/>
    <s v="91880"/>
    <s v="Morosidad"/>
    <x v="0"/>
  </r>
  <r>
    <n v="792"/>
    <s v="Hipotecaria Su Casita"/>
    <s v="FIDEICOMISO 234036"/>
    <d v="2018-05-01T00:00:00"/>
    <s v="57835"/>
    <x v="0"/>
    <n v="21"/>
    <n v="9011.7800000000007"/>
    <n v="14043.81"/>
    <n v="0"/>
    <n v="23055.59"/>
    <n v="228.42"/>
    <n v="0"/>
    <n v="0"/>
    <n v="0"/>
    <n v="0"/>
    <m/>
    <n v="23055.59"/>
    <n v="13365.81"/>
    <n v="79.53"/>
    <n v="0"/>
    <n v="0"/>
    <n v="0"/>
    <n v="0"/>
    <n v="0"/>
    <n v="13445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72.23"/>
    <n v="13445.34"/>
    <n v="33"/>
    <n v="180"/>
    <n v="71362.5"/>
    <n v="27718.720000000001"/>
    <n v="38.842137000000001"/>
    <n v="32.307710651712298"/>
    <n v="10.59"/>
    <m/>
    <m/>
    <m/>
    <s v="QR"/>
    <s v="BENITO JUAREZ"/>
    <s v="77517"/>
    <s v="Proceso judicial"/>
    <x v="0"/>
  </r>
  <r>
    <n v="793"/>
    <s v="Hipotecaria Su Casita"/>
    <s v="FIDEICOMISO 234036"/>
    <d v="2018-05-01T00:00:00"/>
    <s v="57837"/>
    <x v="7"/>
    <n v="8"/>
    <n v="11835.66"/>
    <n v="625.85"/>
    <n v="0"/>
    <n v="12461.51"/>
    <n v="81.37"/>
    <n v="0"/>
    <n v="307.43"/>
    <n v="0"/>
    <n v="0"/>
    <m/>
    <n v="12154.08"/>
    <n v="794.92"/>
    <n v="104.45"/>
    <n v="0"/>
    <n v="370.06"/>
    <n v="0"/>
    <n v="0"/>
    <n v="0"/>
    <n v="529.30999999999995"/>
    <n v="0"/>
    <n v="0"/>
    <n v="0"/>
    <n v="0"/>
    <n v="0"/>
    <n v="-81.39"/>
    <n v="0"/>
    <n v="0"/>
    <n v="11.64"/>
    <n v="0"/>
    <n v="0"/>
    <n v="240.92"/>
    <n v="0"/>
    <n v="25.82"/>
    <n v="121.4"/>
    <n v="0"/>
    <n v="0"/>
    <n v="0"/>
    <n v="0"/>
    <n v="995.88"/>
    <n v="399.79"/>
    <n v="529.30999999999995"/>
    <n v="93"/>
    <n v="240"/>
    <n v="71362.5"/>
    <n v="18499.64"/>
    <n v="25.923475"/>
    <n v="17.031465965175499"/>
    <n v="10.59"/>
    <m/>
    <m/>
    <m/>
    <s v="QR"/>
    <s v="BENITO JUAREZ"/>
    <s v="77517"/>
    <s v="Morosidad"/>
    <x v="0"/>
  </r>
  <r>
    <n v="794"/>
    <s v="Hipotecaria Su Casita"/>
    <s v="FIDEICOMISO 234036"/>
    <d v="2018-05-01T00:00:00"/>
    <s v="57839"/>
    <x v="0"/>
    <n v="21"/>
    <n v="21577.53"/>
    <n v="4170.0200000000004"/>
    <n v="0"/>
    <n v="25747.55"/>
    <n v="66.38"/>
    <n v="0"/>
    <n v="0"/>
    <n v="0"/>
    <n v="0"/>
    <m/>
    <n v="25747.55"/>
    <n v="19455.59"/>
    <n v="190.42"/>
    <n v="0"/>
    <n v="0"/>
    <n v="0"/>
    <n v="0"/>
    <n v="0"/>
    <n v="19646.00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36.3999999999996"/>
    <n v="19646.009999999998"/>
    <n v="153"/>
    <n v="300"/>
    <n v="64242.6"/>
    <n v="27013.7"/>
    <n v="42.049512"/>
    <n v="40.078623539004298"/>
    <n v="10.59"/>
    <m/>
    <m/>
    <m/>
    <s v="QR"/>
    <s v="SOLIDARIDAD"/>
    <s v="77710"/>
    <s v="Proceso judicial"/>
    <x v="0"/>
  </r>
  <r>
    <n v="795"/>
    <s v="Hipotecaria Su Casita"/>
    <s v="FIDEICOMISO 234036"/>
    <d v="2018-05-01T00:00:00"/>
    <s v="57842"/>
    <x v="0"/>
    <n v="21"/>
    <n v="61475.75"/>
    <n v="23325.200000000001"/>
    <n v="0"/>
    <n v="84800.95"/>
    <n v="422.56"/>
    <n v="0"/>
    <n v="0"/>
    <n v="0"/>
    <n v="0"/>
    <m/>
    <n v="84800.95"/>
    <n v="49629.46"/>
    <n v="542.52"/>
    <n v="0"/>
    <n v="153.33000000000001"/>
    <n v="0"/>
    <n v="0"/>
    <n v="0"/>
    <n v="50018.65"/>
    <n v="0"/>
    <n v="0"/>
    <n v="0"/>
    <n v="0"/>
    <n v="0"/>
    <n v="-38.42"/>
    <n v="0"/>
    <n v="0"/>
    <n v="0"/>
    <n v="0"/>
    <n v="0"/>
    <n v="0"/>
    <n v="0"/>
    <n v="0"/>
    <n v="0"/>
    <n v="0"/>
    <n v="0"/>
    <n v="0"/>
    <n v="0"/>
    <n v="114.91"/>
    <n v="23747.759999999998"/>
    <n v="50018.65"/>
    <n v="93"/>
    <n v="240"/>
    <n v="129844.2"/>
    <n v="96081.78"/>
    <n v="73.997744999999995"/>
    <n v="65.309771257961202"/>
    <n v="10.59"/>
    <m/>
    <m/>
    <m/>
    <s v="QR"/>
    <s v="BENITO JUAREZ"/>
    <s v="77528"/>
    <s v="Proceso judicial"/>
    <x v="0"/>
  </r>
  <r>
    <n v="796"/>
    <s v="Hipotecaria Su Casita"/>
    <s v="FIDEICOMISO 234036"/>
    <d v="2018-05-01T00:00:00"/>
    <s v="57845"/>
    <x v="0"/>
    <n v="21"/>
    <n v="35005.120000000003"/>
    <n v="7219.26"/>
    <n v="0"/>
    <n v="42224.38"/>
    <n v="107.64"/>
    <n v="0"/>
    <n v="0"/>
    <n v="0"/>
    <n v="0"/>
    <m/>
    <n v="42224.38"/>
    <n v="34946.57"/>
    <n v="308.92"/>
    <n v="0"/>
    <n v="0"/>
    <n v="0"/>
    <n v="0"/>
    <n v="0"/>
    <n v="35255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26.9"/>
    <n v="35255.49"/>
    <n v="153"/>
    <n v="300"/>
    <n v="99617.1"/>
    <n v="43820.46"/>
    <n v="43.988892999999997"/>
    <n v="42.386678136453597"/>
    <n v="10.59"/>
    <m/>
    <m/>
    <m/>
    <s v="BCN"/>
    <s v="TIJUANA"/>
    <s v="22520"/>
    <s v="Proceso judicial"/>
    <x v="0"/>
  </r>
  <r>
    <n v="797"/>
    <s v="Hipotecaria Su Casita"/>
    <s v="FIDEICOMISO 234036"/>
    <d v="2018-05-01T00:00:00"/>
    <s v="57848"/>
    <x v="0"/>
    <n v="21"/>
    <n v="35212.61"/>
    <n v="6249.21"/>
    <n v="0"/>
    <n v="41461.82"/>
    <n v="108.31"/>
    <n v="0"/>
    <n v="0"/>
    <n v="0"/>
    <n v="0"/>
    <m/>
    <n v="41461.82"/>
    <n v="27694.65"/>
    <n v="310.75"/>
    <n v="0"/>
    <n v="0"/>
    <n v="0"/>
    <n v="0"/>
    <n v="0"/>
    <n v="28005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57.52"/>
    <n v="28005.4"/>
    <n v="153"/>
    <n v="300"/>
    <n v="99617.1"/>
    <n v="44082.74"/>
    <n v="44.252181999999998"/>
    <n v="41.621187900099699"/>
    <n v="10.59"/>
    <m/>
    <m/>
    <m/>
    <s v="BCN"/>
    <s v="TIJUANA"/>
    <s v="22245"/>
    <s v="Proceso judicial"/>
    <x v="0"/>
  </r>
  <r>
    <n v="798"/>
    <s v="Hipotecaria Su Casita"/>
    <s v="FIDEICOMISO 234036"/>
    <d v="2018-05-01T00:00:00"/>
    <s v="57852"/>
    <x v="0"/>
    <n v="21"/>
    <n v="45655.57"/>
    <n v="9532.25"/>
    <n v="0"/>
    <n v="55187.82"/>
    <n v="140.44"/>
    <n v="0"/>
    <n v="0"/>
    <n v="0"/>
    <n v="0"/>
    <m/>
    <n v="55187.82"/>
    <n v="46976.160000000003"/>
    <n v="402.91"/>
    <n v="0"/>
    <n v="0"/>
    <n v="0"/>
    <n v="0"/>
    <n v="0"/>
    <n v="47379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72.69"/>
    <n v="47379.07"/>
    <n v="153"/>
    <n v="300"/>
    <n v="99617.1"/>
    <n v="57157.120000000003"/>
    <n v="57.376815999999998"/>
    <n v="55.399946561008001"/>
    <n v="10.59"/>
    <m/>
    <m/>
    <m/>
    <s v="BCN"/>
    <s v="TIJUANA"/>
    <s v="22245"/>
    <s v="Morosidad"/>
    <x v="0"/>
  </r>
  <r>
    <n v="799"/>
    <s v="Hipotecaria Su Casita"/>
    <s v="FIDEICOMISO 234036"/>
    <d v="2018-05-01T00:00:00"/>
    <s v="57854"/>
    <x v="0"/>
    <n v="21"/>
    <n v="37177.339999999997"/>
    <n v="4076.94"/>
    <n v="0"/>
    <n v="41254.28"/>
    <n v="114.35"/>
    <n v="0"/>
    <n v="78.37"/>
    <n v="0"/>
    <n v="0"/>
    <m/>
    <n v="41175.910000000003"/>
    <n v="14593.85"/>
    <n v="328.09"/>
    <n v="0"/>
    <n v="216.51"/>
    <n v="0"/>
    <n v="0"/>
    <n v="0"/>
    <n v="14705.43"/>
    <n v="0"/>
    <n v="0"/>
    <n v="0"/>
    <n v="0"/>
    <n v="0"/>
    <n v="-81.09"/>
    <n v="0"/>
    <n v="0"/>
    <n v="9.69"/>
    <n v="0"/>
    <n v="0"/>
    <n v="67.680000000000007"/>
    <n v="0"/>
    <n v="22.61"/>
    <n v="64.53"/>
    <n v="0"/>
    <n v="0"/>
    <n v="0"/>
    <n v="0"/>
    <n v="378.3"/>
    <n v="4112.92"/>
    <n v="14705.43"/>
    <n v="153"/>
    <n v="300"/>
    <n v="99617.1"/>
    <n v="46542.23"/>
    <n v="46.721125000000001"/>
    <n v="41.334178403113697"/>
    <n v="10.59"/>
    <m/>
    <m/>
    <m/>
    <s v="BCN"/>
    <s v="TIJUANA"/>
    <s v="22245"/>
    <s v="Proceso judicial"/>
    <x v="0"/>
  </r>
  <r>
    <n v="800"/>
    <s v="Hipotecaria Su Casita"/>
    <s v="FIDEICOMISO 234036"/>
    <d v="2018-05-01T00:00:00"/>
    <s v="57859"/>
    <x v="0"/>
    <n v="21"/>
    <n v="19363.04"/>
    <n v="13764.41"/>
    <n v="0"/>
    <n v="33127.449999999997"/>
    <n v="312.51"/>
    <n v="0"/>
    <n v="0"/>
    <n v="0"/>
    <n v="0"/>
    <m/>
    <n v="33127.449999999997"/>
    <n v="13308.11"/>
    <n v="170.88"/>
    <n v="0"/>
    <n v="0"/>
    <n v="0"/>
    <n v="0"/>
    <n v="0"/>
    <n v="13478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76.92"/>
    <n v="13478.99"/>
    <n v="153"/>
    <n v="300"/>
    <n v="110457"/>
    <n v="50850"/>
    <n v="46.036014000000002"/>
    <n v="29.991263559179899"/>
    <n v="10.59"/>
    <m/>
    <m/>
    <m/>
    <s v="BCN"/>
    <s v="TIJUANA"/>
    <s v="22723"/>
    <s v="Proceso judicial"/>
    <x v="0"/>
  </r>
  <r>
    <n v="801"/>
    <s v="Hipotecaria Su Casita"/>
    <s v="FIDEICOMISO 234036"/>
    <d v="2018-05-01T00:00:00"/>
    <s v="57861"/>
    <x v="0"/>
    <n v="21"/>
    <n v="36915.21"/>
    <n v="13070.26"/>
    <n v="0"/>
    <n v="49985.47"/>
    <n v="253.72"/>
    <n v="0"/>
    <n v="0"/>
    <n v="0"/>
    <n v="0"/>
    <m/>
    <n v="49985.47"/>
    <n v="26750.86"/>
    <n v="325.77999999999997"/>
    <n v="0"/>
    <n v="0"/>
    <n v="0"/>
    <n v="0"/>
    <n v="0"/>
    <n v="27076.63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23.98"/>
    <n v="27076.639999999999"/>
    <n v="93"/>
    <n v="240"/>
    <n v="83819.7"/>
    <n v="57694.36"/>
    <n v="68.831503999999995"/>
    <n v="59.634513291193102"/>
    <n v="10.59"/>
    <m/>
    <m/>
    <m/>
    <s v="EM"/>
    <s v="ACOLMAN"/>
    <s v="55870"/>
    <s v="Morosidad"/>
    <x v="0"/>
  </r>
  <r>
    <n v="802"/>
    <s v="Hipotecaria Su Casita"/>
    <s v="FIDEICOMISO 234036"/>
    <d v="2018-05-01T00:00:00"/>
    <s v="57864"/>
    <x v="1"/>
    <n v="0"/>
    <n v="12727.77"/>
    <n v="0"/>
    <n v="0"/>
    <n v="12727.77"/>
    <n v="39.17"/>
    <n v="0"/>
    <n v="0"/>
    <n v="39.17"/>
    <n v="0"/>
    <m/>
    <n v="12688.6"/>
    <n v="0"/>
    <n v="112.32"/>
    <n v="0"/>
    <n v="0"/>
    <n v="112.32"/>
    <n v="0"/>
    <n v="0"/>
    <n v="0"/>
    <n v="3.32"/>
    <n v="0"/>
    <n v="0"/>
    <n v="0"/>
    <n v="0"/>
    <n v="-5.89"/>
    <n v="7.74"/>
    <n v="29.5"/>
    <n v="0"/>
    <n v="0"/>
    <n v="0"/>
    <n v="0"/>
    <n v="0"/>
    <n v="0"/>
    <n v="0"/>
    <n v="15.21"/>
    <n v="0"/>
    <n v="10.49"/>
    <n v="0"/>
    <n v="201.37"/>
    <n v="0"/>
    <n v="0"/>
    <n v="153"/>
    <n v="300"/>
    <n v="84092.1"/>
    <n v="15935.5"/>
    <n v="18.950056"/>
    <n v="15.088932293407799"/>
    <n v="10.59"/>
    <m/>
    <m/>
    <m/>
    <s v="EM"/>
    <s v="CHICOLOAPAN"/>
    <s v="56370"/>
    <s v="Al corriente"/>
    <x v="0"/>
  </r>
  <r>
    <n v="803"/>
    <s v="Hipotecaria Su Casita"/>
    <s v="FIDEICOMISO 234036"/>
    <d v="2018-05-01T00:00:00"/>
    <s v="57867"/>
    <x v="0"/>
    <n v="21"/>
    <n v="42137.55"/>
    <n v="19068.47"/>
    <n v="0"/>
    <n v="61206.02"/>
    <n v="289.64999999999998"/>
    <n v="0"/>
    <n v="0"/>
    <n v="0"/>
    <n v="0"/>
    <m/>
    <n v="61206.02"/>
    <n v="46421.03"/>
    <n v="371.86"/>
    <n v="0"/>
    <n v="0"/>
    <n v="0"/>
    <n v="0"/>
    <n v="0"/>
    <n v="46792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358.12"/>
    <n v="46792.89"/>
    <n v="93"/>
    <n v="240"/>
    <n v="96067.199999999997"/>
    <n v="65858.66"/>
    <n v="68.554782000000003"/>
    <n v="63.711672211181302"/>
    <n v="10.59"/>
    <m/>
    <m/>
    <m/>
    <s v="EM"/>
    <s v="CHICOLOAPAN"/>
    <s v="56370"/>
    <s v="Morosidad"/>
    <x v="0"/>
  </r>
  <r>
    <n v="804"/>
    <s v="Hipotecaria Su Casita"/>
    <s v="FIDEICOMISO 234036"/>
    <d v="2018-05-01T00:00:00"/>
    <s v="57871"/>
    <x v="0"/>
    <n v="21"/>
    <n v="43669.46"/>
    <n v="9224.6200000000008"/>
    <n v="0"/>
    <n v="52894.080000000002"/>
    <n v="135.91"/>
    <n v="0"/>
    <n v="0"/>
    <n v="0"/>
    <n v="0"/>
    <m/>
    <n v="52894.080000000002"/>
    <n v="44719.86"/>
    <n v="385.38"/>
    <n v="0"/>
    <n v="0"/>
    <n v="0"/>
    <n v="0"/>
    <n v="0"/>
    <n v="45105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60.5300000000007"/>
    <n v="45105.24"/>
    <n v="153"/>
    <n v="300"/>
    <n v="101781.9"/>
    <n v="54836.86"/>
    <n v="53.876829000000001"/>
    <n v="51.968061323575398"/>
    <n v="10.59"/>
    <m/>
    <m/>
    <m/>
    <s v="EM"/>
    <s v="IXTAPALUCA"/>
    <s v="56535"/>
    <s v="Proceso judicial"/>
    <x v="0"/>
  </r>
  <r>
    <n v="805"/>
    <s v="Hipotecaria Su Casita"/>
    <s v="FIDEICOMISO 234036"/>
    <d v="2018-05-01T00:00:00"/>
    <s v="57872"/>
    <x v="1"/>
    <n v="0"/>
    <n v="43918.400000000001"/>
    <n v="0"/>
    <n v="0"/>
    <n v="43918.400000000001"/>
    <n v="143.08000000000001"/>
    <n v="0"/>
    <n v="0"/>
    <n v="143.08000000000001"/>
    <n v="660.1"/>
    <m/>
    <n v="43115.22"/>
    <n v="0"/>
    <n v="387.58"/>
    <n v="0"/>
    <n v="0"/>
    <n v="387.58"/>
    <n v="0"/>
    <n v="0"/>
    <n v="0"/>
    <n v="11.62"/>
    <n v="0"/>
    <n v="0"/>
    <n v="0"/>
    <n v="0"/>
    <n v="-13.38"/>
    <n v="27.11"/>
    <n v="73.59"/>
    <n v="0"/>
    <n v="0"/>
    <n v="0"/>
    <n v="0"/>
    <n v="0"/>
    <n v="0"/>
    <n v="0"/>
    <n v="5.38"/>
    <n v="0"/>
    <n v="4.25"/>
    <n v="0"/>
    <n v="1295.08"/>
    <n v="0"/>
    <n v="0"/>
    <n v="153"/>
    <n v="300"/>
    <n v="93889.2"/>
    <n v="55822.96"/>
    <n v="59.456209999999999"/>
    <n v="45.921383862772601"/>
    <n v="10.59"/>
    <m/>
    <m/>
    <m/>
    <s v="EM"/>
    <s v="ACOLMAN"/>
    <s v="55882"/>
    <s v="Al corriente"/>
    <x v="0"/>
  </r>
  <r>
    <n v="806"/>
    <s v="Hipotecaria Su Casita"/>
    <s v="FIDEICOMISO 234036"/>
    <d v="2018-05-01T00:00:00"/>
    <s v="57879"/>
    <x v="0"/>
    <n v="21"/>
    <n v="23196.48"/>
    <n v="4467.42"/>
    <n v="0"/>
    <n v="27663.9"/>
    <n v="71.33"/>
    <n v="0"/>
    <n v="0"/>
    <n v="0"/>
    <n v="0"/>
    <m/>
    <n v="27663.9"/>
    <n v="20670.29"/>
    <n v="204.71"/>
    <n v="0"/>
    <n v="0"/>
    <n v="0"/>
    <n v="0"/>
    <n v="0"/>
    <n v="208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38.75"/>
    <n v="20875"/>
    <n v="153"/>
    <n v="300"/>
    <n v="82952.7"/>
    <n v="29038.27"/>
    <n v="35.005817"/>
    <n v="33.349005326636203"/>
    <n v="10.59"/>
    <m/>
    <m/>
    <m/>
    <s v="BCN"/>
    <s v="ENSENADA"/>
    <s v="22800"/>
    <s v="Morosidad"/>
    <x v="0"/>
  </r>
  <r>
    <n v="807"/>
    <s v="Hipotecaria Su Casita"/>
    <s v="FIDEICOMISO 234036"/>
    <d v="2018-05-01T00:00:00"/>
    <s v="57882"/>
    <x v="0"/>
    <n v="21"/>
    <n v="16720.830000000002"/>
    <n v="7168.21"/>
    <n v="0"/>
    <n v="23889.040000000001"/>
    <n v="114.92"/>
    <n v="0"/>
    <n v="0"/>
    <n v="0"/>
    <n v="0"/>
    <m/>
    <n v="23889.040000000001"/>
    <n v="16717.47"/>
    <n v="147.56"/>
    <n v="0"/>
    <n v="0"/>
    <n v="0"/>
    <n v="0"/>
    <n v="0"/>
    <n v="16865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83.13"/>
    <n v="16865.03"/>
    <n v="93"/>
    <n v="240"/>
    <n v="62554.2"/>
    <n v="26132.32"/>
    <n v="41.775483999999999"/>
    <n v="38.189345924715496"/>
    <n v="10.59"/>
    <m/>
    <m/>
    <m/>
    <s v="EM"/>
    <s v="TECAMAC"/>
    <s v="55765"/>
    <s v="Proceso judicial"/>
    <x v="0"/>
  </r>
  <r>
    <n v="808"/>
    <s v="Hipotecaria Su Casita"/>
    <s v="FIDEICOMISO 234036"/>
    <d v="2018-05-01T00:00:00"/>
    <s v="57890"/>
    <x v="1"/>
    <n v="0"/>
    <n v="12923.49"/>
    <n v="0"/>
    <n v="0"/>
    <n v="12923.49"/>
    <n v="39.770000000000003"/>
    <n v="0"/>
    <n v="0"/>
    <n v="39.770000000000003"/>
    <n v="0"/>
    <m/>
    <n v="12883.72"/>
    <n v="0"/>
    <n v="114.05"/>
    <n v="0"/>
    <n v="0"/>
    <n v="114.05"/>
    <n v="0"/>
    <n v="0"/>
    <n v="0"/>
    <n v="3.37"/>
    <n v="0"/>
    <n v="0"/>
    <n v="0"/>
    <n v="0"/>
    <n v="-4.51"/>
    <n v="7.86"/>
    <n v="25.27"/>
    <n v="0"/>
    <n v="0"/>
    <n v="0"/>
    <n v="0"/>
    <n v="0"/>
    <n v="0"/>
    <n v="0"/>
    <n v="0.31"/>
    <n v="0"/>
    <n v="0.23"/>
    <n v="0"/>
    <n v="186.12"/>
    <n v="0"/>
    <n v="0"/>
    <n v="153"/>
    <n v="300"/>
    <n v="53845.2"/>
    <n v="16180.57"/>
    <n v="30.050162"/>
    <n v="23.927332174493198"/>
    <n v="10.59"/>
    <m/>
    <m/>
    <m/>
    <s v="VER"/>
    <s v="VERACRUZ"/>
    <s v="91880"/>
    <s v="Al corriente"/>
    <x v="0"/>
  </r>
  <r>
    <n v="809"/>
    <s v="Hipotecaria Su Casita"/>
    <s v="FIDEICOMISO 234036"/>
    <d v="2018-05-01T00:00:00"/>
    <s v="57891"/>
    <x v="0"/>
    <n v="21"/>
    <n v="22592.7"/>
    <n v="1716.78"/>
    <n v="0"/>
    <n v="24309.48"/>
    <n v="69.47"/>
    <n v="0"/>
    <n v="0"/>
    <n v="0"/>
    <n v="0"/>
    <m/>
    <n v="24309.48"/>
    <n v="5722.84"/>
    <n v="199.38"/>
    <n v="0"/>
    <n v="0"/>
    <n v="0"/>
    <n v="0"/>
    <n v="0"/>
    <n v="5922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6.25"/>
    <n v="5922.22"/>
    <n v="153"/>
    <n v="300"/>
    <n v="78863.100000000006"/>
    <n v="28282"/>
    <n v="35.862146000000003"/>
    <n v="30.824910577189701"/>
    <n v="10.59"/>
    <m/>
    <m/>
    <m/>
    <s v="VER"/>
    <s v="VERACRUZ"/>
    <s v="91880"/>
    <s v="Morosidad"/>
    <x v="0"/>
  </r>
  <r>
    <n v="810"/>
    <s v="Hipotecaria Su Casita"/>
    <s v="FIDEICOMISO 234036"/>
    <d v="2018-05-01T00:00:00"/>
    <s v="57892"/>
    <x v="0"/>
    <n v="21"/>
    <n v="7250.15"/>
    <n v="7284.37"/>
    <n v="0"/>
    <n v="14534.52"/>
    <n v="183.76"/>
    <n v="0"/>
    <n v="0"/>
    <n v="0"/>
    <n v="0"/>
    <m/>
    <n v="14534.52"/>
    <n v="4854.8900000000003"/>
    <n v="63.98"/>
    <n v="0"/>
    <n v="0"/>
    <n v="0"/>
    <n v="0"/>
    <n v="0"/>
    <n v="4918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68.13"/>
    <n v="4918.87"/>
    <n v="33"/>
    <n v="180"/>
    <n v="53845.2"/>
    <n v="22299.27"/>
    <n v="41.413663999999997"/>
    <n v="26.993158416454001"/>
    <n v="10.59"/>
    <m/>
    <m/>
    <m/>
    <s v="VER"/>
    <s v="VERACRUZ"/>
    <s v="91880"/>
    <s v="Proceso judicial"/>
    <x v="0"/>
  </r>
  <r>
    <n v="811"/>
    <s v="Hipotecaria Su Casita"/>
    <s v="FIDEICOMISO 234036"/>
    <d v="2018-05-01T00:00:00"/>
    <s v="57893"/>
    <x v="0"/>
    <n v="21"/>
    <n v="12598.41"/>
    <n v="2217.2800000000002"/>
    <n v="0"/>
    <n v="14815.69"/>
    <n v="38.76"/>
    <n v="0"/>
    <n v="0"/>
    <n v="0"/>
    <n v="0"/>
    <m/>
    <n v="14815.69"/>
    <n v="9722.65"/>
    <n v="111.18"/>
    <n v="0"/>
    <n v="0"/>
    <n v="0"/>
    <n v="0"/>
    <n v="0"/>
    <n v="9833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56.04"/>
    <n v="9833.83"/>
    <n v="153"/>
    <n v="300"/>
    <n v="53845.2"/>
    <n v="15772.65"/>
    <n v="29.292583"/>
    <n v="27.5153400999369"/>
    <n v="10.59"/>
    <m/>
    <m/>
    <m/>
    <s v="VER"/>
    <s v="VERACRUZ"/>
    <s v="91880"/>
    <s v="Morosidad"/>
    <x v="0"/>
  </r>
  <r>
    <n v="812"/>
    <s v="Hipotecaria Su Casita"/>
    <s v="FIDEICOMISO 234036"/>
    <d v="2018-05-01T00:00:00"/>
    <s v="57898"/>
    <x v="13"/>
    <n v="3"/>
    <n v="62897.18"/>
    <n v="570.23"/>
    <n v="0"/>
    <n v="63467.41"/>
    <n v="193.44"/>
    <n v="0"/>
    <n v="363.31"/>
    <n v="0"/>
    <n v="0"/>
    <m/>
    <n v="63104.1"/>
    <n v="1675.3"/>
    <n v="555.07000000000005"/>
    <n v="0"/>
    <n v="1118.54"/>
    <n v="0"/>
    <n v="0"/>
    <n v="0"/>
    <n v="1111.83"/>
    <n v="0"/>
    <n v="0"/>
    <n v="0"/>
    <n v="0"/>
    <n v="0"/>
    <n v="-44.7"/>
    <n v="0"/>
    <n v="0"/>
    <n v="27.14"/>
    <n v="0"/>
    <n v="0"/>
    <n v="56.54"/>
    <n v="0"/>
    <n v="38.24"/>
    <n v="100.73"/>
    <n v="0"/>
    <n v="0"/>
    <n v="0"/>
    <n v="0"/>
    <n v="1659.8"/>
    <n v="400.36"/>
    <n v="1111.83"/>
    <n v="153"/>
    <n v="300"/>
    <n v="111483"/>
    <n v="78739.47"/>
    <n v="70.629126999999997"/>
    <n v="56.604235374212003"/>
    <n v="10.59"/>
    <m/>
    <m/>
    <m/>
    <s v="DF"/>
    <s v="MIGUEL HIDALGO"/>
    <s v="11400"/>
    <s v="Morosidad"/>
    <x v="0"/>
  </r>
  <r>
    <n v="813"/>
    <s v="Hipotecaria Su Casita"/>
    <s v="FIDEICOMISO 234036"/>
    <d v="2018-05-01T00:00:00"/>
    <s v="57899"/>
    <x v="0"/>
    <n v="21"/>
    <n v="13829.99"/>
    <n v="6219.64"/>
    <n v="0"/>
    <n v="20049.63"/>
    <n v="95.08"/>
    <n v="0"/>
    <n v="0"/>
    <n v="0"/>
    <n v="0"/>
    <m/>
    <n v="20049.63"/>
    <n v="15059.1"/>
    <n v="122.05"/>
    <n v="0"/>
    <n v="0"/>
    <n v="0"/>
    <n v="0"/>
    <n v="0"/>
    <n v="1518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14.72"/>
    <n v="15181.15"/>
    <n v="93"/>
    <n v="240"/>
    <n v="69201"/>
    <n v="21616.75"/>
    <n v="31.237627"/>
    <n v="28.973035420588701"/>
    <n v="10.59"/>
    <m/>
    <m/>
    <m/>
    <s v="EM"/>
    <s v="ACOLMAN"/>
    <s v="55870"/>
    <s v="Proceso judicial"/>
    <x v="0"/>
  </r>
  <r>
    <n v="814"/>
    <s v="Hipotecaria Su Casita"/>
    <s v="FIDEICOMISO 234036"/>
    <d v="2018-05-01T00:00:00"/>
    <s v="57900"/>
    <x v="0"/>
    <n v="21"/>
    <n v="39485.82"/>
    <n v="8095.09"/>
    <n v="0"/>
    <n v="47580.91"/>
    <n v="121.44"/>
    <n v="0"/>
    <n v="0"/>
    <n v="0"/>
    <n v="0"/>
    <m/>
    <n v="47580.91"/>
    <n v="39364.800000000003"/>
    <n v="348.46"/>
    <n v="0"/>
    <n v="0"/>
    <n v="0"/>
    <n v="0"/>
    <n v="0"/>
    <n v="39713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16.5300000000007"/>
    <n v="39713.26"/>
    <n v="153"/>
    <n v="300"/>
    <n v="99246.9"/>
    <n v="49431.13"/>
    <n v="49.806221000000001"/>
    <n v="47.941961246710498"/>
    <n v="10.59"/>
    <m/>
    <m/>
    <m/>
    <s v="EM"/>
    <s v="ECATEPEC"/>
    <s v="55075"/>
    <s v="Morosidad"/>
    <x v="0"/>
  </r>
  <r>
    <n v="815"/>
    <s v="Hipotecaria Su Casita"/>
    <s v="FIDEICOMISO 234036"/>
    <d v="2018-05-01T00:00:00"/>
    <s v="57907"/>
    <x v="0"/>
    <n v="21"/>
    <n v="23087.55"/>
    <n v="9897.3799999999992"/>
    <n v="0"/>
    <n v="32984.93"/>
    <n v="158.66999999999999"/>
    <n v="0"/>
    <n v="0"/>
    <n v="0"/>
    <n v="0"/>
    <m/>
    <n v="32984.93"/>
    <n v="22951.71"/>
    <n v="203.75"/>
    <n v="0"/>
    <n v="0"/>
    <n v="0"/>
    <n v="0"/>
    <n v="0"/>
    <n v="23155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56.049999999999"/>
    <n v="23155.46"/>
    <n v="93"/>
    <n v="240"/>
    <n v="67705.5"/>
    <n v="36082.300000000003"/>
    <n v="53.293011999999997"/>
    <n v="48.718243302371498"/>
    <n v="10.59"/>
    <m/>
    <m/>
    <m/>
    <s v="EM"/>
    <s v="ACOLMAN"/>
    <s v="55870"/>
    <s v="Morosidad"/>
    <x v="0"/>
  </r>
  <r>
    <n v="816"/>
    <s v="Hipotecaria Su Casita"/>
    <s v="FIDEICOMISO 234036"/>
    <d v="2018-05-01T00:00:00"/>
    <s v="57909"/>
    <x v="0"/>
    <n v="21"/>
    <n v="11640.64"/>
    <n v="1202.8599999999999"/>
    <n v="0"/>
    <n v="12843.5"/>
    <n v="35.82"/>
    <n v="0"/>
    <n v="0"/>
    <n v="0"/>
    <n v="0"/>
    <m/>
    <n v="12843.5"/>
    <n v="4339.1400000000003"/>
    <n v="102.73"/>
    <n v="0"/>
    <n v="0"/>
    <n v="0"/>
    <n v="0"/>
    <n v="0"/>
    <n v="4441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8.68"/>
    <n v="4441.87"/>
    <n v="153"/>
    <n v="300"/>
    <n v="58187.7"/>
    <n v="14574.31"/>
    <n v="25.047063000000001"/>
    <n v="22.0725340438415"/>
    <n v="10.59"/>
    <m/>
    <m/>
    <m/>
    <s v="COA"/>
    <s v="TORREON"/>
    <s v="27087"/>
    <s v="Morosidad"/>
    <x v="0"/>
  </r>
  <r>
    <n v="817"/>
    <s v="Hipotecaria Su Casita"/>
    <s v="FIDEICOMISO 234036"/>
    <d v="2018-05-01T00:00:00"/>
    <s v="57911"/>
    <x v="0"/>
    <n v="21"/>
    <n v="15354.96"/>
    <n v="2794.17"/>
    <n v="0"/>
    <n v="18149.13"/>
    <n v="47.24"/>
    <n v="0"/>
    <n v="0"/>
    <n v="0"/>
    <n v="0"/>
    <m/>
    <n v="18149.13"/>
    <n v="12556.83"/>
    <n v="135.51"/>
    <n v="0"/>
    <n v="0"/>
    <n v="0"/>
    <n v="0"/>
    <n v="0"/>
    <n v="12692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41.41"/>
    <n v="12692.34"/>
    <n v="153"/>
    <n v="300"/>
    <n v="85896"/>
    <n v="19223.96"/>
    <n v="22.380507000000001"/>
    <n v="21.129191436567201"/>
    <n v="10.59"/>
    <m/>
    <m/>
    <m/>
    <s v="EM"/>
    <s v="ACOLMAN"/>
    <s v="55870"/>
    <s v="Proceso judicial"/>
    <x v="0"/>
  </r>
  <r>
    <n v="818"/>
    <s v="Hipotecaria Su Casita"/>
    <s v="FIDEICOMISO 234036"/>
    <d v="2018-05-01T00:00:00"/>
    <s v="57921"/>
    <x v="7"/>
    <n v="5"/>
    <n v="35133.870000000003"/>
    <n v="526.20000000000005"/>
    <n v="0"/>
    <n v="35660.07"/>
    <n v="108.04"/>
    <n v="0"/>
    <n v="103.4"/>
    <n v="0"/>
    <n v="0"/>
    <m/>
    <n v="35556.67"/>
    <n v="1319.82"/>
    <n v="310.06"/>
    <n v="0"/>
    <n v="284.77"/>
    <n v="0"/>
    <n v="0"/>
    <n v="0"/>
    <n v="1345.11"/>
    <n v="0"/>
    <n v="0"/>
    <n v="0"/>
    <n v="0"/>
    <n v="0"/>
    <n v="-40.65"/>
    <n v="0"/>
    <n v="0"/>
    <n v="9.15"/>
    <n v="0"/>
    <n v="0"/>
    <n v="60.29"/>
    <n v="0"/>
    <n v="21.36"/>
    <n v="59.68"/>
    <n v="0"/>
    <n v="0"/>
    <n v="0"/>
    <n v="0"/>
    <n v="498"/>
    <n v="530.84"/>
    <n v="1345.11"/>
    <n v="153"/>
    <n v="300"/>
    <n v="85327.8"/>
    <n v="43982.33"/>
    <n v="51.545135000000002"/>
    <n v="41.670674457229801"/>
    <n v="10.59"/>
    <m/>
    <m/>
    <m/>
    <s v="EM"/>
    <s v="CUAUTITLAN IZCALLI"/>
    <s v="54700"/>
    <s v="Morosidad"/>
    <x v="0"/>
  </r>
  <r>
    <n v="819"/>
    <s v="Hipotecaria Su Casita"/>
    <s v="FIDEICOMISO 234036"/>
    <d v="2018-05-01T00:00:00"/>
    <s v="57922"/>
    <x v="1"/>
    <n v="0"/>
    <n v="56889.599999999999"/>
    <n v="0"/>
    <n v="0"/>
    <n v="56889.599999999999"/>
    <n v="174.98"/>
    <n v="0"/>
    <n v="0"/>
    <n v="174.98"/>
    <n v="0"/>
    <m/>
    <n v="56714.62"/>
    <n v="0"/>
    <n v="502.05"/>
    <n v="0"/>
    <n v="0"/>
    <n v="502.05"/>
    <n v="0"/>
    <n v="0"/>
    <n v="0"/>
    <n v="14.82"/>
    <n v="0"/>
    <n v="0"/>
    <n v="0"/>
    <n v="0"/>
    <n v="-15.07"/>
    <n v="34.590000000000003"/>
    <n v="90.27"/>
    <n v="0"/>
    <n v="0"/>
    <n v="0"/>
    <n v="0"/>
    <n v="0"/>
    <n v="0"/>
    <n v="0"/>
    <n v="0"/>
    <n v="0"/>
    <n v="0"/>
    <n v="3.32E-3"/>
    <n v="801.64"/>
    <n v="0"/>
    <n v="0"/>
    <n v="153"/>
    <n v="300"/>
    <n v="95141.4"/>
    <n v="71219.839999999997"/>
    <n v="74.856834000000006"/>
    <n v="59.610873805853601"/>
    <n v="10.59"/>
    <m/>
    <m/>
    <m/>
    <s v="NL"/>
    <s v="APODACA"/>
    <s v="66610"/>
    <s v="Al corriente"/>
    <x v="0"/>
  </r>
  <r>
    <n v="820"/>
    <s v="Hipotecaria Su Casita"/>
    <s v="FIDEICOMISO 234036"/>
    <d v="2018-05-01T00:00:00"/>
    <s v="57924"/>
    <x v="0"/>
    <n v="21"/>
    <n v="31105.599999999999"/>
    <n v="5880.14"/>
    <n v="0"/>
    <n v="36985.74"/>
    <n v="95.65"/>
    <n v="0"/>
    <n v="0"/>
    <n v="0"/>
    <n v="0"/>
    <m/>
    <n v="36985.74"/>
    <n v="27064.09"/>
    <n v="274.51"/>
    <n v="0"/>
    <n v="0"/>
    <n v="0"/>
    <n v="0"/>
    <n v="0"/>
    <n v="27338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75.79"/>
    <n v="27338.6"/>
    <n v="153"/>
    <n v="300"/>
    <n v="95141.4"/>
    <n v="38939.31"/>
    <n v="40.92783"/>
    <n v="38.874496726937402"/>
    <n v="10.59"/>
    <m/>
    <m/>
    <m/>
    <s v="NL"/>
    <s v="APODACA"/>
    <s v="66610"/>
    <s v="Proceso judicial"/>
    <x v="0"/>
  </r>
  <r>
    <n v="821"/>
    <s v="Hipotecaria Su Casita"/>
    <s v="FIDEICOMISO 234036"/>
    <d v="2018-05-01T00:00:00"/>
    <s v="57925"/>
    <x v="0"/>
    <n v="21"/>
    <n v="46689.54"/>
    <n v="9084.2900000000009"/>
    <n v="0"/>
    <n v="55773.83"/>
    <n v="143.59"/>
    <n v="0"/>
    <n v="0"/>
    <n v="0"/>
    <n v="0"/>
    <m/>
    <n v="55773.83"/>
    <n v="42436.51"/>
    <n v="412.04"/>
    <n v="0"/>
    <n v="0"/>
    <n v="0"/>
    <n v="0"/>
    <n v="0"/>
    <n v="42848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27.8799999999992"/>
    <n v="42848.55"/>
    <n v="153"/>
    <n v="300"/>
    <n v="100578.3"/>
    <n v="58449.47"/>
    <n v="58.113399999999999"/>
    <n v="55.453144268408302"/>
    <n v="10.59"/>
    <m/>
    <m/>
    <m/>
    <s v="JAL"/>
    <s v="TONALA"/>
    <s v="45420"/>
    <s v="Proceso judicial"/>
    <x v="0"/>
  </r>
  <r>
    <n v="822"/>
    <s v="Hipotecaria Su Casita"/>
    <s v="FIDEICOMISO 234036"/>
    <d v="2018-05-01T00:00:00"/>
    <s v="57926"/>
    <x v="0"/>
    <n v="21"/>
    <n v="22328.25"/>
    <n v="3791.86"/>
    <n v="0"/>
    <n v="26120.11"/>
    <n v="68.69"/>
    <n v="0"/>
    <n v="0"/>
    <n v="0"/>
    <n v="0"/>
    <m/>
    <n v="26120.11"/>
    <n v="16341.78"/>
    <n v="197.05"/>
    <n v="0"/>
    <n v="0"/>
    <n v="0"/>
    <n v="0"/>
    <n v="0"/>
    <n v="16538.83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60.55"/>
    <n v="16538.830000000002"/>
    <n v="153"/>
    <n v="300"/>
    <n v="81875.7"/>
    <n v="27953.98"/>
    <n v="34.141973999999998"/>
    <n v="31.902151911718502"/>
    <n v="10.59"/>
    <m/>
    <m/>
    <m/>
    <s v="BCN"/>
    <s v="ENSENADA"/>
    <s v="22800"/>
    <s v="Proceso judicial"/>
    <x v="0"/>
  </r>
  <r>
    <n v="823"/>
    <s v="Hipotecaria Su Casita"/>
    <s v="FIDEICOMISO 234036"/>
    <d v="2018-05-01T00:00:00"/>
    <s v="57929"/>
    <x v="1"/>
    <n v="0"/>
    <n v="43299.78"/>
    <n v="0"/>
    <n v="0"/>
    <n v="43299.78"/>
    <n v="289.93"/>
    <n v="0"/>
    <n v="0"/>
    <n v="289.93"/>
    <n v="0"/>
    <m/>
    <n v="43009.85"/>
    <n v="0"/>
    <n v="382.12"/>
    <n v="0"/>
    <n v="0"/>
    <n v="382.12"/>
    <n v="0"/>
    <n v="0"/>
    <n v="0"/>
    <n v="14.71"/>
    <n v="0"/>
    <n v="0"/>
    <n v="0"/>
    <n v="0"/>
    <n v="-15.59"/>
    <n v="34.340000000000003"/>
    <n v="90.71"/>
    <n v="0"/>
    <n v="0"/>
    <n v="0"/>
    <n v="0"/>
    <n v="0"/>
    <n v="0"/>
    <n v="0"/>
    <n v="6.32"/>
    <n v="0"/>
    <n v="5.84"/>
    <n v="0"/>
    <n v="802.54"/>
    <n v="0"/>
    <n v="0"/>
    <n v="153"/>
    <n v="300"/>
    <n v="101694.3"/>
    <n v="70696.3"/>
    <n v="69.518449000000004"/>
    <n v="42.293275089681501"/>
    <n v="10.59"/>
    <m/>
    <m/>
    <m/>
    <s v="EM"/>
    <s v="IXTAPALUCA"/>
    <s v="56535"/>
    <s v="Al corriente"/>
    <x v="0"/>
  </r>
  <r>
    <n v="824"/>
    <s v="Hipotecaria Su Casita"/>
    <s v="FIDEICOMISO 234036"/>
    <d v="2018-05-01T00:00:00"/>
    <s v="57934"/>
    <x v="0"/>
    <n v="21"/>
    <n v="16152.59"/>
    <n v="1543.95"/>
    <n v="0"/>
    <n v="17696.54"/>
    <n v="49.09"/>
    <n v="0"/>
    <n v="0"/>
    <n v="0"/>
    <n v="0"/>
    <m/>
    <n v="17696.54"/>
    <n v="5490.82"/>
    <n v="142.55000000000001"/>
    <n v="0"/>
    <n v="0"/>
    <n v="0"/>
    <n v="0"/>
    <n v="0"/>
    <n v="5633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93.04"/>
    <n v="5633.37"/>
    <n v="154"/>
    <n v="300"/>
    <n v="61155.3"/>
    <n v="20159.560000000001"/>
    <n v="32.964534999999998"/>
    <n v="28.937050819010899"/>
    <n v="10.59"/>
    <m/>
    <m/>
    <m/>
    <s v="COA"/>
    <s v="TORREON"/>
    <s v="27054"/>
    <s v="Morosidad"/>
    <x v="0"/>
  </r>
  <r>
    <n v="825"/>
    <s v="Hipotecaria Su Casita"/>
    <s v="FIDEICOMISO 234036"/>
    <d v="2018-05-01T00:00:00"/>
    <s v="57936"/>
    <x v="0"/>
    <n v="21"/>
    <n v="29385.34"/>
    <n v="3932.6"/>
    <n v="0"/>
    <n v="33317.94"/>
    <n v="89.3"/>
    <n v="0"/>
    <n v="0"/>
    <n v="0"/>
    <n v="0"/>
    <m/>
    <n v="33317.94"/>
    <n v="15444.88"/>
    <n v="259.33"/>
    <n v="0"/>
    <n v="0"/>
    <n v="0"/>
    <n v="0"/>
    <n v="0"/>
    <n v="15704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21.9"/>
    <n v="15704.21"/>
    <n v="154"/>
    <n v="300"/>
    <n v="72028.2"/>
    <n v="36674.33"/>
    <n v="50.916626999999998"/>
    <n v="46.256799330441197"/>
    <n v="10.59"/>
    <m/>
    <m/>
    <m/>
    <s v="SIN"/>
    <s v="CULIACAN"/>
    <s v="80247"/>
    <s v="Proceso judicial"/>
    <x v="0"/>
  </r>
  <r>
    <n v="826"/>
    <s v="Hipotecaria Su Casita"/>
    <s v="FIDEICOMISO 234036"/>
    <d v="2018-05-01T00:00:00"/>
    <s v="57938"/>
    <x v="0"/>
    <n v="21"/>
    <n v="27881.01"/>
    <n v="3191.71"/>
    <n v="0"/>
    <n v="31072.720000000001"/>
    <n v="84.72"/>
    <n v="0"/>
    <n v="0"/>
    <n v="0"/>
    <n v="0"/>
    <m/>
    <n v="31072.720000000001"/>
    <n v="11892.44"/>
    <n v="246.05"/>
    <n v="0"/>
    <n v="0"/>
    <n v="0"/>
    <n v="0"/>
    <n v="0"/>
    <n v="12138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76.43"/>
    <n v="12138.49"/>
    <n v="154"/>
    <n v="300"/>
    <n v="82900.2"/>
    <n v="34795.82"/>
    <n v="41.973143999999998"/>
    <n v="37.482081210665001"/>
    <n v="10.59"/>
    <m/>
    <m/>
    <m/>
    <s v="BCN"/>
    <s v="ENSENADA"/>
    <s v="22800"/>
    <s v="Morosidad"/>
    <x v="0"/>
  </r>
  <r>
    <n v="827"/>
    <s v="Hipotecaria Su Casita"/>
    <s v="FIDEICOMISO 234036"/>
    <d v="2018-05-01T00:00:00"/>
    <s v="57939"/>
    <x v="0"/>
    <n v="21"/>
    <n v="26350.74"/>
    <n v="3858.07"/>
    <n v="0"/>
    <n v="30208.81"/>
    <n v="80.09"/>
    <n v="0"/>
    <n v="0"/>
    <n v="0"/>
    <n v="0"/>
    <m/>
    <n v="30208.81"/>
    <n v="15838.25"/>
    <n v="232.55"/>
    <n v="0"/>
    <n v="0"/>
    <n v="0"/>
    <n v="0"/>
    <n v="0"/>
    <n v="16070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38.16"/>
    <n v="16070.8"/>
    <n v="154"/>
    <n v="300"/>
    <n v="76016.399999999994"/>
    <n v="32888.06"/>
    <n v="43.264426999999998"/>
    <n v="39.739858629602097"/>
    <n v="10.59"/>
    <m/>
    <m/>
    <m/>
    <s v="BCN"/>
    <s v="TIJUANA"/>
    <s v="22204"/>
    <s v="Morosidad"/>
    <x v="0"/>
  </r>
  <r>
    <n v="828"/>
    <s v="Hipotecaria Su Casita"/>
    <s v="FIDEICOMISO 234036"/>
    <d v="2018-05-01T00:00:00"/>
    <s v="57940"/>
    <x v="0"/>
    <n v="21"/>
    <n v="40505.42"/>
    <n v="7680.37"/>
    <n v="0"/>
    <n v="48185.79"/>
    <n v="123.13"/>
    <n v="0"/>
    <n v="0"/>
    <n v="0"/>
    <n v="0"/>
    <m/>
    <n v="48185.79"/>
    <n v="36053.31"/>
    <n v="357.46"/>
    <n v="0"/>
    <n v="0"/>
    <n v="0"/>
    <n v="0"/>
    <n v="0"/>
    <n v="36410.76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03.5"/>
    <n v="36410.769999999997"/>
    <n v="154"/>
    <n v="300"/>
    <n v="99479.7"/>
    <n v="50555.199999999997"/>
    <n v="50.819614000000001"/>
    <n v="48.437811502774402"/>
    <n v="10.59"/>
    <m/>
    <m/>
    <m/>
    <s v="BCN"/>
    <s v="TIJUANA"/>
    <s v="22245"/>
    <s v="Proceso judicial"/>
    <x v="0"/>
  </r>
  <r>
    <n v="829"/>
    <s v="Hipotecaria Su Casita"/>
    <s v="FIDEICOMISO 234036"/>
    <d v="2018-05-01T00:00:00"/>
    <s v="57945"/>
    <x v="1"/>
    <n v="0"/>
    <n v="16571.78"/>
    <n v="0"/>
    <n v="0"/>
    <n v="16571.78"/>
    <n v="73.37"/>
    <n v="0"/>
    <n v="0"/>
    <n v="73.37"/>
    <n v="0"/>
    <m/>
    <n v="16498.41"/>
    <n v="0"/>
    <n v="146.25"/>
    <n v="0"/>
    <n v="0"/>
    <n v="146.25"/>
    <n v="0"/>
    <n v="0"/>
    <n v="0"/>
    <n v="4.8"/>
    <n v="0"/>
    <n v="0"/>
    <n v="0"/>
    <n v="0"/>
    <n v="-7.16"/>
    <n v="11.22"/>
    <n v="38.18"/>
    <n v="0"/>
    <n v="0"/>
    <n v="0"/>
    <n v="0"/>
    <n v="0"/>
    <n v="0"/>
    <n v="0"/>
    <n v="331.96"/>
    <n v="0"/>
    <n v="266.66000000000003"/>
    <n v="0"/>
    <n v="598.62"/>
    <n v="0"/>
    <n v="0"/>
    <n v="154"/>
    <n v="300"/>
    <n v="91053.9"/>
    <n v="23103.18"/>
    <n v="25.373080999999999"/>
    <n v="18.119388469518501"/>
    <n v="10.59"/>
    <m/>
    <m/>
    <m/>
    <s v="BCN"/>
    <s v="TIJUANA"/>
    <s v="22245"/>
    <s v="Al corriente"/>
    <x v="0"/>
  </r>
  <r>
    <n v="830"/>
    <s v="Hipotecaria Su Casita"/>
    <s v="FIDEICOMISO 234036"/>
    <d v="2018-05-01T00:00:00"/>
    <s v="57947"/>
    <x v="0"/>
    <n v="21"/>
    <n v="28068.46"/>
    <n v="4621.04"/>
    <n v="0"/>
    <n v="32689.5"/>
    <n v="85.31"/>
    <n v="0"/>
    <n v="0"/>
    <n v="0"/>
    <n v="0"/>
    <m/>
    <n v="32689.5"/>
    <n v="20021.7"/>
    <n v="247.7"/>
    <n v="0"/>
    <n v="0"/>
    <n v="0"/>
    <n v="0"/>
    <n v="0"/>
    <n v="20269.4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06.3500000000004"/>
    <n v="20269.400000000001"/>
    <n v="154"/>
    <n v="300"/>
    <n v="81645.3"/>
    <n v="35031.07"/>
    <n v="42.906413000000001"/>
    <n v="40.038434103311701"/>
    <n v="10.59"/>
    <m/>
    <m/>
    <m/>
    <s v="QR"/>
    <s v="BENITO JUAREZ"/>
    <s v="77518"/>
    <s v="Proceso judicial"/>
    <x v="0"/>
  </r>
  <r>
    <n v="831"/>
    <s v="Hipotecaria Su Casita"/>
    <s v="FIDEICOMISO 234036"/>
    <d v="2018-05-01T00:00:00"/>
    <s v="57949"/>
    <x v="1"/>
    <n v="0"/>
    <n v="9890.73"/>
    <n v="0"/>
    <n v="0"/>
    <n v="9890.73"/>
    <n v="242.37"/>
    <n v="0"/>
    <n v="0"/>
    <n v="242.37"/>
    <n v="0"/>
    <m/>
    <n v="9648.36"/>
    <n v="0"/>
    <n v="87.29"/>
    <n v="0"/>
    <n v="0"/>
    <n v="87.29"/>
    <n v="0"/>
    <n v="0"/>
    <n v="0"/>
    <n v="6.15"/>
    <n v="0"/>
    <n v="0"/>
    <n v="0"/>
    <n v="0"/>
    <n v="-6.81"/>
    <n v="11.65"/>
    <n v="42.27"/>
    <n v="0"/>
    <n v="0"/>
    <n v="0"/>
    <n v="0"/>
    <n v="0"/>
    <n v="0"/>
    <n v="0"/>
    <n v="1.06"/>
    <n v="0"/>
    <n v="0.56999999999999995"/>
    <n v="0"/>
    <n v="383.98"/>
    <n v="0"/>
    <n v="0"/>
    <n v="34"/>
    <n v="180"/>
    <n v="71208"/>
    <n v="29673.21"/>
    <n v="41.671174999999998"/>
    <n v="13.5495451291923"/>
    <n v="10.59"/>
    <m/>
    <m/>
    <m/>
    <s v="QR"/>
    <s v="BENITO JUAREZ"/>
    <s v="77517"/>
    <s v="Al corriente"/>
    <x v="0"/>
  </r>
  <r>
    <n v="832"/>
    <s v="Hipotecaria Su Casita"/>
    <s v="FIDEICOMISO 234036"/>
    <d v="2018-05-01T00:00:00"/>
    <s v="57951"/>
    <x v="0"/>
    <n v="21"/>
    <n v="22225.88"/>
    <n v="2678.01"/>
    <n v="0"/>
    <n v="24903.89"/>
    <n v="67.56"/>
    <n v="0"/>
    <n v="0"/>
    <n v="0"/>
    <n v="0"/>
    <m/>
    <n v="24903.89"/>
    <n v="10243.290000000001"/>
    <n v="196.14"/>
    <n v="0"/>
    <n v="0"/>
    <n v="0"/>
    <n v="0"/>
    <n v="0"/>
    <n v="10439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45.57"/>
    <n v="10439.43"/>
    <n v="154"/>
    <n v="300"/>
    <n v="71208"/>
    <n v="27739.82"/>
    <n v="38.956043999999999"/>
    <n v="34.973443757427397"/>
    <n v="10.59"/>
    <m/>
    <m/>
    <m/>
    <s v="QR"/>
    <s v="BENITO JUAREZ"/>
    <s v="77517"/>
    <s v="Morosidad"/>
    <x v="0"/>
  </r>
  <r>
    <n v="833"/>
    <s v="Hipotecaria Su Casita"/>
    <s v="FIDEICOMISO 234036"/>
    <d v="2018-05-01T00:00:00"/>
    <s v="57952"/>
    <x v="1"/>
    <n v="0"/>
    <n v="43988.2"/>
    <n v="0"/>
    <n v="0"/>
    <n v="43988.2"/>
    <n v="133.69999999999999"/>
    <n v="0"/>
    <n v="0"/>
    <n v="133.69999999999999"/>
    <n v="0"/>
    <m/>
    <n v="43854.5"/>
    <n v="0"/>
    <n v="388.2"/>
    <n v="0"/>
    <n v="0"/>
    <n v="388.2"/>
    <n v="0"/>
    <n v="0"/>
    <n v="0"/>
    <n v="11.42"/>
    <n v="0"/>
    <n v="0"/>
    <n v="0"/>
    <n v="0"/>
    <n v="-11.91"/>
    <n v="26.67"/>
    <n v="71.28"/>
    <n v="0"/>
    <n v="0"/>
    <n v="0"/>
    <n v="0"/>
    <n v="0"/>
    <n v="0"/>
    <n v="0"/>
    <n v="0.3"/>
    <n v="0"/>
    <n v="0.22"/>
    <n v="0"/>
    <n v="619.66"/>
    <n v="0"/>
    <n v="0"/>
    <n v="154"/>
    <n v="300"/>
    <n v="84852"/>
    <n v="54901.08"/>
    <n v="64.702163999999996"/>
    <n v="51.683519725622901"/>
    <n v="10.59"/>
    <m/>
    <m/>
    <m/>
    <s v="EM"/>
    <s v="ACOLMAN"/>
    <s v="55870"/>
    <s v="Al corriente"/>
    <x v="0"/>
  </r>
  <r>
    <n v="834"/>
    <s v="Hipotecaria Su Casita"/>
    <s v="FIDEICOMISO 234036"/>
    <d v="2018-05-01T00:00:00"/>
    <s v="57958"/>
    <x v="5"/>
    <n v="21"/>
    <n v="28794.26"/>
    <n v="5725.8"/>
    <n v="0"/>
    <n v="34520.06"/>
    <n v="87.53"/>
    <n v="34520.06"/>
    <n v="0"/>
    <n v="0"/>
    <n v="0"/>
    <m/>
    <n v="34520.06"/>
    <n v="27672.400000000001"/>
    <n v="254.11"/>
    <n v="0"/>
    <n v="0"/>
    <n v="0"/>
    <n v="0"/>
    <n v="0"/>
    <n v="27926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13.33"/>
    <n v="27926.51"/>
    <n v="154"/>
    <n v="300"/>
    <n v="71208"/>
    <n v="35938.53"/>
    <n v="50.469793000000003"/>
    <n v="48.477783664150401"/>
    <n v="10.59"/>
    <m/>
    <m/>
    <m/>
    <s v="QR"/>
    <s v="BENITO JUAREZ"/>
    <s v="77517"/>
    <s v="Proceso judicial"/>
    <x v="0"/>
  </r>
  <r>
    <n v="835"/>
    <s v="Hipotecaria Su Casita"/>
    <s v="FIDEICOMISO 234036"/>
    <d v="2018-05-01T00:00:00"/>
    <s v="57959"/>
    <x v="3"/>
    <n v="3"/>
    <n v="14222.33"/>
    <n v="760.3"/>
    <n v="0"/>
    <n v="14982.63"/>
    <n v="348.55"/>
    <n v="0"/>
    <n v="0"/>
    <n v="0"/>
    <n v="0"/>
    <m/>
    <n v="14982.63"/>
    <n v="260.14"/>
    <n v="125.51"/>
    <n v="0"/>
    <n v="0"/>
    <n v="0"/>
    <n v="0"/>
    <n v="0"/>
    <n v="385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8.8499999999999"/>
    <n v="385.65"/>
    <n v="34"/>
    <n v="180"/>
    <n v="99746.1"/>
    <n v="42670.64"/>
    <n v="42.779257000000001"/>
    <n v="15.0207678934722"/>
    <n v="10.59"/>
    <m/>
    <m/>
    <m/>
    <s v="EM"/>
    <s v="IXTAPALUCA"/>
    <s v="56535"/>
    <s v="Morosidad"/>
    <x v="0"/>
  </r>
  <r>
    <n v="836"/>
    <s v="Hipotecaria Su Casita"/>
    <s v="FIDEICOMISO 234036"/>
    <d v="2018-05-01T00:00:00"/>
    <s v="57960"/>
    <x v="0"/>
    <n v="21"/>
    <n v="31621.43"/>
    <n v="13054.95"/>
    <n v="0"/>
    <n v="44676.38"/>
    <n v="213.96"/>
    <n v="0"/>
    <n v="0"/>
    <n v="0"/>
    <n v="0"/>
    <m/>
    <n v="44676.38"/>
    <n v="30330.81"/>
    <n v="279.06"/>
    <n v="0"/>
    <n v="0"/>
    <n v="0"/>
    <n v="0"/>
    <n v="0"/>
    <n v="30609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68.91"/>
    <n v="30609.87"/>
    <n v="94"/>
    <n v="240"/>
    <n v="99120.9"/>
    <n v="49084.82"/>
    <n v="49.520152000000003"/>
    <n v="45.0726136595746"/>
    <n v="10.59"/>
    <m/>
    <m/>
    <m/>
    <s v="EM"/>
    <s v="ACOLMAN"/>
    <s v="55870"/>
    <s v="Morosidad"/>
    <x v="0"/>
  </r>
  <r>
    <n v="837"/>
    <s v="Hipotecaria Su Casita"/>
    <s v="FIDEICOMISO 234036"/>
    <d v="2018-05-01T00:00:00"/>
    <s v="57963"/>
    <x v="0"/>
    <n v="21"/>
    <n v="61339.64"/>
    <n v="11201.61"/>
    <n v="0"/>
    <n v="72541.25"/>
    <n v="186.42"/>
    <n v="0"/>
    <n v="0"/>
    <n v="0"/>
    <n v="0"/>
    <m/>
    <n v="72541.25"/>
    <n v="51384.02"/>
    <n v="541.32000000000005"/>
    <n v="0"/>
    <n v="0"/>
    <n v="0"/>
    <n v="0"/>
    <n v="0"/>
    <n v="51925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88.03"/>
    <n v="51925.34"/>
    <n v="154"/>
    <n v="300"/>
    <n v="106795.2"/>
    <n v="76555"/>
    <n v="71.683932999999996"/>
    <n v="67.925571219858298"/>
    <n v="10.59"/>
    <m/>
    <m/>
    <m/>
    <s v="JAL"/>
    <s v="GUADALAJARA"/>
    <s v="44725"/>
    <s v="Morosidad"/>
    <x v="0"/>
  </r>
  <r>
    <n v="838"/>
    <s v="Hipotecaria Su Casita"/>
    <s v="FIDEICOMISO 234036"/>
    <d v="2018-05-01T00:00:00"/>
    <s v="57964"/>
    <x v="1"/>
    <n v="0"/>
    <n v="14234.88"/>
    <n v="0"/>
    <n v="0"/>
    <n v="14234.88"/>
    <n v="43.27"/>
    <n v="0"/>
    <n v="0"/>
    <n v="43.27"/>
    <n v="0"/>
    <m/>
    <n v="14191.61"/>
    <n v="0"/>
    <n v="125.62"/>
    <n v="0"/>
    <n v="0"/>
    <n v="125.62"/>
    <n v="0"/>
    <n v="0"/>
    <n v="0"/>
    <n v="3.7"/>
    <n v="0"/>
    <n v="0"/>
    <n v="0"/>
    <n v="0"/>
    <n v="-6.11"/>
    <n v="8.6300000000000008"/>
    <n v="31.99"/>
    <n v="0"/>
    <n v="0"/>
    <n v="0"/>
    <n v="0"/>
    <n v="0"/>
    <n v="0"/>
    <n v="0"/>
    <n v="0"/>
    <n v="0"/>
    <n v="0"/>
    <n v="1.66E-3"/>
    <n v="207.1"/>
    <n v="0"/>
    <n v="0"/>
    <n v="154"/>
    <n v="300"/>
    <n v="87768"/>
    <n v="17766.32"/>
    <n v="20.242366000000001"/>
    <n v="16.1694579265295"/>
    <n v="10.59"/>
    <m/>
    <m/>
    <m/>
    <s v="TAM"/>
    <s v="ALTAMIRA"/>
    <s v="89600"/>
    <s v="Al corriente"/>
    <x v="0"/>
  </r>
  <r>
    <n v="839"/>
    <s v="Hipotecaria Su Casita"/>
    <s v="FIDEICOMISO 234036"/>
    <d v="2018-05-01T00:00:00"/>
    <s v="57970"/>
    <x v="20"/>
    <n v="8"/>
    <n v="38271.5"/>
    <n v="5037.93"/>
    <n v="0"/>
    <n v="43309.43"/>
    <n v="662.98"/>
    <n v="0"/>
    <n v="258.77999999999997"/>
    <n v="0"/>
    <n v="0"/>
    <m/>
    <n v="43050.65"/>
    <n v="2523.79"/>
    <n v="337.75"/>
    <n v="0"/>
    <n v="0"/>
    <n v="0"/>
    <n v="0"/>
    <n v="0"/>
    <n v="2861.54"/>
    <n v="0"/>
    <n v="0"/>
    <n v="0"/>
    <n v="0"/>
    <n v="0"/>
    <n v="-9.81"/>
    <n v="0"/>
    <n v="0"/>
    <n v="0"/>
    <n v="0"/>
    <n v="0"/>
    <n v="0"/>
    <n v="0"/>
    <n v="0"/>
    <n v="0"/>
    <n v="0"/>
    <n v="0"/>
    <n v="0"/>
    <n v="0"/>
    <n v="248.97"/>
    <n v="5442.13"/>
    <n v="2861.54"/>
    <n v="94"/>
    <n v="240"/>
    <n v="135171"/>
    <n v="99630.94"/>
    <n v="73.707334000000003"/>
    <n v="31.849028408917"/>
    <n v="10.59"/>
    <m/>
    <m/>
    <m/>
    <s v="EM"/>
    <s v="TULTITLAN"/>
    <s v="54900"/>
    <s v="Morosidad"/>
    <x v="0"/>
  </r>
  <r>
    <n v="840"/>
    <s v="Hipotecaria Su Casita"/>
    <s v="FIDEICOMISO 234036"/>
    <d v="2018-05-01T00:00:00"/>
    <s v="57971"/>
    <x v="1"/>
    <n v="0"/>
    <n v="7381.84"/>
    <n v="0"/>
    <n v="0"/>
    <n v="7381.84"/>
    <n v="180.9"/>
    <n v="0"/>
    <n v="0"/>
    <n v="180.9"/>
    <n v="0"/>
    <m/>
    <n v="7200.94"/>
    <n v="0"/>
    <n v="65.14"/>
    <n v="0"/>
    <n v="0"/>
    <n v="65.14"/>
    <n v="0"/>
    <n v="0"/>
    <n v="0"/>
    <n v="4.59"/>
    <n v="0"/>
    <n v="0"/>
    <n v="0"/>
    <n v="0"/>
    <n v="-5.48"/>
    <n v="8.6999999999999993"/>
    <n v="33.549999999999997"/>
    <n v="0"/>
    <n v="0"/>
    <n v="0"/>
    <n v="0"/>
    <n v="0"/>
    <n v="0"/>
    <n v="0"/>
    <n v="2.64"/>
    <n v="0"/>
    <n v="7.87"/>
    <n v="0"/>
    <n v="290.04000000000002"/>
    <n v="0"/>
    <n v="0"/>
    <n v="34"/>
    <n v="180"/>
    <n v="66594.3"/>
    <n v="22146.45"/>
    <n v="33.255774000000002"/>
    <n v="10.8131476253558"/>
    <n v="10.59"/>
    <m/>
    <m/>
    <m/>
    <s v="BCN"/>
    <s v="ENSENADA"/>
    <s v="22800"/>
    <s v="Al corriente"/>
    <x v="0"/>
  </r>
  <r>
    <n v="841"/>
    <s v="Hipotecaria Su Casita"/>
    <s v="FIDEICOMISO 234036"/>
    <d v="2018-05-01T00:00:00"/>
    <s v="57972"/>
    <x v="0"/>
    <n v="21"/>
    <n v="25475.38"/>
    <n v="4030.04"/>
    <n v="0"/>
    <n v="29505.42"/>
    <n v="77.42"/>
    <n v="0"/>
    <n v="0"/>
    <n v="0"/>
    <n v="0"/>
    <m/>
    <n v="29505.42"/>
    <n v="17126.759999999998"/>
    <n v="224.82"/>
    <n v="0"/>
    <n v="0"/>
    <n v="0"/>
    <n v="0"/>
    <n v="0"/>
    <n v="17351.58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07.46"/>
    <n v="17351.580000000002"/>
    <n v="154"/>
    <n v="300"/>
    <n v="66594.3"/>
    <n v="31794.36"/>
    <n v="47.743364999999997"/>
    <n v="44.306224013891097"/>
    <n v="10.59"/>
    <m/>
    <m/>
    <m/>
    <s v="BCN"/>
    <s v="ENSENADA"/>
    <s v="22800"/>
    <s v="Proceso judicial"/>
    <x v="0"/>
  </r>
  <r>
    <n v="842"/>
    <s v="Hipotecaria Su Casita"/>
    <s v="FIDEICOMISO 234036"/>
    <d v="2018-05-01T00:00:00"/>
    <s v="57975"/>
    <x v="0"/>
    <n v="21"/>
    <n v="46329.2"/>
    <n v="6620.66"/>
    <n v="0"/>
    <n v="52949.86"/>
    <n v="140.82"/>
    <n v="0"/>
    <n v="0"/>
    <n v="0"/>
    <n v="0"/>
    <m/>
    <n v="52949.86"/>
    <n v="26704.52"/>
    <n v="408.86"/>
    <n v="0"/>
    <n v="185.13"/>
    <n v="0"/>
    <n v="0"/>
    <n v="0"/>
    <n v="26928.25"/>
    <n v="0"/>
    <n v="0"/>
    <n v="0"/>
    <n v="0"/>
    <n v="0"/>
    <n v="-32.17"/>
    <n v="0"/>
    <n v="0"/>
    <n v="0"/>
    <n v="0"/>
    <n v="0"/>
    <n v="0"/>
    <n v="0"/>
    <n v="0"/>
    <n v="0"/>
    <n v="0"/>
    <n v="0"/>
    <n v="0"/>
    <n v="0"/>
    <n v="152.96"/>
    <n v="6761.48"/>
    <n v="26928.25"/>
    <n v="154"/>
    <n v="300"/>
    <n v="79603.8"/>
    <n v="57823.28"/>
    <n v="72.638844000000006"/>
    <n v="66.516749315532394"/>
    <n v="10.59"/>
    <m/>
    <m/>
    <m/>
    <s v="NL"/>
    <s v="JUAREZ"/>
    <s v="67265"/>
    <s v="Morosidad"/>
    <x v="0"/>
  </r>
  <r>
    <n v="843"/>
    <s v="Hipotecaria Su Casita"/>
    <s v="FIDEICOMISO 234036"/>
    <d v="2018-05-01T00:00:00"/>
    <s v="57978"/>
    <x v="0"/>
    <n v="21"/>
    <n v="27556.42"/>
    <n v="3637.45"/>
    <n v="0"/>
    <n v="31193.87"/>
    <n v="83.76"/>
    <n v="0"/>
    <n v="0"/>
    <n v="0"/>
    <n v="0"/>
    <m/>
    <n v="31193.87"/>
    <n v="14344.8"/>
    <n v="243.19"/>
    <n v="0"/>
    <n v="0"/>
    <n v="0"/>
    <n v="0"/>
    <n v="0"/>
    <n v="14587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21.21"/>
    <n v="14587.99"/>
    <n v="154"/>
    <n v="300"/>
    <n v="96611.1"/>
    <n v="34393.279999999999"/>
    <n v="35.599719"/>
    <n v="32.288080884478902"/>
    <n v="10.59"/>
    <m/>
    <m/>
    <m/>
    <s v="EM"/>
    <s v="ACOLMAN"/>
    <s v="55882"/>
    <s v="Morosidad"/>
    <x v="0"/>
  </r>
  <r>
    <n v="844"/>
    <s v="Hipotecaria Su Casita"/>
    <s v="FIDEICOMISO 234036"/>
    <d v="2018-05-01T00:00:00"/>
    <s v="57981"/>
    <x v="0"/>
    <n v="21"/>
    <n v="21064.23"/>
    <n v="3046.37"/>
    <n v="0"/>
    <n v="24110.6"/>
    <n v="64.010000000000005"/>
    <n v="0"/>
    <n v="0"/>
    <n v="0"/>
    <n v="0"/>
    <m/>
    <n v="24110.6"/>
    <n v="12447.43"/>
    <n v="185.89"/>
    <n v="0"/>
    <n v="0"/>
    <n v="0"/>
    <n v="0"/>
    <n v="0"/>
    <n v="12633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10.38"/>
    <n v="12633.32"/>
    <n v="154"/>
    <n v="300"/>
    <n v="81912.899999999994"/>
    <n v="26288.560000000001"/>
    <n v="32.093308999999998"/>
    <n v="29.4344359666486"/>
    <n v="10.59"/>
    <m/>
    <m/>
    <m/>
    <s v="QR"/>
    <s v="BENITO JUAREZ"/>
    <s v="77518"/>
    <s v="Proceso judicial"/>
    <x v="0"/>
  </r>
  <r>
    <n v="845"/>
    <s v="Hipotecaria Su Casita"/>
    <s v="FIDEICOMISO 234036"/>
    <d v="2018-05-01T00:00:00"/>
    <s v="57983"/>
    <x v="1"/>
    <n v="1"/>
    <n v="9372.15"/>
    <n v="2.81"/>
    <n v="0"/>
    <n v="9374.9599999999991"/>
    <n v="229.69"/>
    <n v="0"/>
    <n v="2.81"/>
    <n v="229.69"/>
    <n v="0"/>
    <m/>
    <n v="9142.4599999999991"/>
    <n v="0"/>
    <n v="82.71"/>
    <n v="0"/>
    <n v="0"/>
    <n v="82.71"/>
    <n v="0"/>
    <n v="0"/>
    <n v="0"/>
    <n v="5.83"/>
    <n v="0"/>
    <n v="0"/>
    <n v="0"/>
    <n v="0"/>
    <n v="-7.43"/>
    <n v="11.04"/>
    <n v="44.38"/>
    <n v="0"/>
    <n v="0"/>
    <n v="0"/>
    <n v="0"/>
    <n v="0"/>
    <n v="0"/>
    <n v="0"/>
    <n v="0.03"/>
    <n v="0"/>
    <n v="0"/>
    <n v="0"/>
    <n v="369.06"/>
    <n v="0"/>
    <n v="0"/>
    <n v="34"/>
    <n v="180"/>
    <n v="96720.3"/>
    <n v="28119.41"/>
    <n v="29.072914000000001"/>
    <n v="9.4524726275707796"/>
    <n v="10.59"/>
    <m/>
    <m/>
    <m/>
    <s v="EM"/>
    <s v="CHICOLOAPAN"/>
    <s v="56370"/>
    <s v="Al corriente"/>
    <x v="0"/>
  </r>
  <r>
    <n v="846"/>
    <s v="Hipotecaria Su Casita"/>
    <s v="FIDEICOMISO 234036"/>
    <d v="2018-05-01T00:00:00"/>
    <s v="57987"/>
    <x v="2"/>
    <n v="2"/>
    <n v="37733.1"/>
    <n v="117.4"/>
    <n v="0"/>
    <n v="37850.5"/>
    <n v="114.68"/>
    <n v="0"/>
    <n v="117.4"/>
    <n v="22.9"/>
    <n v="0"/>
    <m/>
    <n v="37710.199999999997"/>
    <n v="334"/>
    <n v="332.99"/>
    <n v="0"/>
    <n v="334"/>
    <n v="332.99"/>
    <n v="0"/>
    <n v="0"/>
    <n v="0"/>
    <n v="9.8000000000000007"/>
    <n v="0"/>
    <n v="0"/>
    <n v="0"/>
    <n v="0"/>
    <n v="-20.52"/>
    <n v="22.87"/>
    <n v="60.24"/>
    <n v="9.8000000000000007"/>
    <n v="0"/>
    <n v="0"/>
    <n v="56.49"/>
    <n v="0"/>
    <n v="22.87"/>
    <n v="60.24"/>
    <n v="0"/>
    <n v="0"/>
    <n v="0"/>
    <n v="0"/>
    <n v="1029.08"/>
    <n v="91.78"/>
    <n v="0"/>
    <n v="154"/>
    <n v="300"/>
    <n v="66562.8"/>
    <n v="47092.84"/>
    <n v="70.749487999999999"/>
    <n v="56.653566494983103"/>
    <n v="10.59"/>
    <m/>
    <m/>
    <m/>
    <s v="EM"/>
    <s v="ECATEPEC"/>
    <s v="55882"/>
    <s v="Morosidad"/>
    <x v="0"/>
  </r>
  <r>
    <n v="847"/>
    <s v="Hipotecaria Su Casita"/>
    <s v="FIDEICOMISO 234036"/>
    <d v="2018-05-01T00:00:00"/>
    <s v="57988"/>
    <x v="1"/>
    <n v="1"/>
    <n v="15926.46"/>
    <n v="106.84"/>
    <n v="0"/>
    <n v="16033.3"/>
    <n v="107.78"/>
    <n v="0"/>
    <n v="106.84"/>
    <n v="107.78"/>
    <n v="0"/>
    <m/>
    <n v="15818.68"/>
    <n v="141.49"/>
    <n v="140.55000000000001"/>
    <n v="0"/>
    <n v="141.49"/>
    <n v="140.55000000000001"/>
    <n v="0"/>
    <n v="0"/>
    <n v="0"/>
    <n v="5.18"/>
    <n v="0"/>
    <n v="0"/>
    <n v="0"/>
    <n v="0"/>
    <n v="-12.72"/>
    <n v="11.03"/>
    <n v="37.76"/>
    <n v="5.18"/>
    <n v="0"/>
    <n v="0"/>
    <n v="0"/>
    <n v="0"/>
    <n v="11.03"/>
    <n v="37.56"/>
    <n v="59.46"/>
    <n v="0"/>
    <n v="0"/>
    <n v="0"/>
    <n v="651.14"/>
    <n v="0"/>
    <n v="0"/>
    <n v="94"/>
    <n v="240"/>
    <n v="76473.600000000006"/>
    <n v="24723.34"/>
    <n v="32.329248"/>
    <n v="20.685151308546502"/>
    <n v="10.59"/>
    <m/>
    <m/>
    <m/>
    <s v="EM"/>
    <s v="ACOLMAN"/>
    <s v="55882"/>
    <s v="Al corriente"/>
    <x v="0"/>
  </r>
  <r>
    <n v="848"/>
    <s v="Hipotecaria Su Casita"/>
    <s v="FIDEICOMISO 234036"/>
    <d v="2018-05-01T00:00:00"/>
    <s v="57996"/>
    <x v="1"/>
    <n v="0"/>
    <n v="5060.51"/>
    <n v="0"/>
    <n v="0"/>
    <n v="5060.51"/>
    <n v="311.02999999999997"/>
    <n v="0"/>
    <n v="0"/>
    <n v="311.02999999999997"/>
    <n v="0"/>
    <m/>
    <n v="4749.4799999999996"/>
    <n v="0"/>
    <n v="44.66"/>
    <n v="0"/>
    <n v="0"/>
    <n v="44.66"/>
    <n v="0"/>
    <n v="0"/>
    <n v="0"/>
    <n v="6.64"/>
    <n v="0"/>
    <n v="0"/>
    <n v="0"/>
    <n v="0"/>
    <n v="-8.0399999999999991"/>
    <n v="12.57"/>
    <n v="49.33"/>
    <n v="0"/>
    <n v="0"/>
    <n v="0"/>
    <n v="0"/>
    <n v="0"/>
    <n v="0"/>
    <n v="0"/>
    <n v="102.22"/>
    <n v="0"/>
    <n v="86.86"/>
    <n v="0"/>
    <n v="518.41"/>
    <n v="0"/>
    <n v="0"/>
    <n v="34"/>
    <n v="180"/>
    <n v="101882.1"/>
    <n v="32015.37"/>
    <n v="31.423940000000002"/>
    <n v="4.6617413620770298"/>
    <n v="10.59"/>
    <m/>
    <m/>
    <m/>
    <s v="VER"/>
    <s v="VERACRUZ"/>
    <s v="91880"/>
    <s v="Al corriente"/>
    <x v="0"/>
  </r>
  <r>
    <n v="849"/>
    <s v="Hipotecaria Su Casita"/>
    <s v="FIDEICOMISO 234036"/>
    <d v="2018-05-01T00:00:00"/>
    <s v="57997"/>
    <x v="1"/>
    <n v="1"/>
    <n v="19348.98"/>
    <n v="58.29"/>
    <n v="0"/>
    <n v="19407.27"/>
    <n v="58.81"/>
    <n v="0"/>
    <n v="58.29"/>
    <n v="58.81"/>
    <n v="0"/>
    <m/>
    <n v="19290.169999999998"/>
    <n v="171.27"/>
    <n v="170.75"/>
    <n v="0"/>
    <n v="171.27"/>
    <n v="170.75"/>
    <n v="0"/>
    <n v="0"/>
    <n v="0"/>
    <n v="5.03"/>
    <n v="0"/>
    <n v="0"/>
    <n v="0"/>
    <n v="0"/>
    <n v="-12.09"/>
    <n v="11.73"/>
    <n v="35.33"/>
    <n v="5.03"/>
    <n v="0"/>
    <n v="0"/>
    <n v="0"/>
    <n v="0"/>
    <n v="11.73"/>
    <n v="35.26"/>
    <n v="0"/>
    <n v="0"/>
    <n v="0"/>
    <n v="8.2989999999999994E-2"/>
    <n v="551.14"/>
    <n v="0"/>
    <n v="0"/>
    <n v="154"/>
    <n v="300"/>
    <n v="64119.9"/>
    <n v="24148.66"/>
    <n v="37.661724"/>
    <n v="30.084528849761401"/>
    <n v="10.59"/>
    <m/>
    <m/>
    <m/>
    <s v="QR"/>
    <s v="SOLIDARIDAD"/>
    <s v="77710"/>
    <s v="Al corriente"/>
    <x v="0"/>
  </r>
  <r>
    <n v="850"/>
    <s v="Hipotecaria Su Casita"/>
    <s v="FIDEICOMISO 234036"/>
    <d v="2018-05-01T00:00:00"/>
    <s v="57999"/>
    <x v="0"/>
    <n v="21"/>
    <n v="10726.54"/>
    <n v="15673.06"/>
    <n v="0"/>
    <n v="26399.599999999999"/>
    <n v="262.89"/>
    <n v="0"/>
    <n v="0"/>
    <n v="0"/>
    <n v="0"/>
    <m/>
    <n v="26399.599999999999"/>
    <n v="14718.67"/>
    <n v="94.66"/>
    <n v="0"/>
    <n v="0"/>
    <n v="0"/>
    <n v="0"/>
    <n v="0"/>
    <n v="14813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935.95"/>
    <n v="14813.33"/>
    <n v="34"/>
    <n v="180"/>
    <n v="51622.8"/>
    <n v="32183.360000000001"/>
    <n v="62.343305999999998"/>
    <n v="51.1394192861653"/>
    <n v="10.59"/>
    <m/>
    <m/>
    <m/>
    <s v="EM"/>
    <s v="ZUMPANGO"/>
    <s v="55600"/>
    <s v="Morosidad"/>
    <x v="0"/>
  </r>
  <r>
    <n v="851"/>
    <s v="Hipotecaria Su Casita"/>
    <s v="FIDEICOMISO 234036"/>
    <d v="2018-05-01T00:00:00"/>
    <s v="58001"/>
    <x v="0"/>
    <n v="21"/>
    <n v="21403.93"/>
    <n v="4116.58"/>
    <n v="0"/>
    <n v="25520.51"/>
    <n v="65.069999999999993"/>
    <n v="0"/>
    <n v="0"/>
    <n v="0"/>
    <n v="0"/>
    <m/>
    <n v="25520.51"/>
    <n v="19314.740000000002"/>
    <n v="188.89"/>
    <n v="0"/>
    <n v="0"/>
    <n v="0"/>
    <n v="0"/>
    <n v="0"/>
    <n v="19503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81.6499999999996"/>
    <n v="19503.63"/>
    <n v="154"/>
    <n v="300"/>
    <n v="81835.8"/>
    <n v="26714.959999999999"/>
    <n v="32.644587999999999"/>
    <n v="31.185018974382899"/>
    <n v="10.59"/>
    <m/>
    <m/>
    <m/>
    <s v="BCN"/>
    <s v="ENSENADA"/>
    <s v="22800"/>
    <s v="Proceso judicial"/>
    <x v="0"/>
  </r>
  <r>
    <n v="852"/>
    <s v="Hipotecaria Su Casita"/>
    <s v="FIDEICOMISO 234036"/>
    <d v="2018-05-01T00:00:00"/>
    <s v="58002"/>
    <x v="0"/>
    <n v="21"/>
    <n v="20272.939999999999"/>
    <n v="13008.63"/>
    <n v="0"/>
    <n v="33281.57"/>
    <n v="189.05"/>
    <n v="0"/>
    <n v="0"/>
    <n v="0"/>
    <n v="0"/>
    <m/>
    <n v="33281.57"/>
    <n v="27707.8"/>
    <n v="178.91"/>
    <n v="0"/>
    <n v="0"/>
    <n v="0"/>
    <n v="0"/>
    <n v="0"/>
    <n v="27886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97.68"/>
    <n v="27886.71"/>
    <n v="94"/>
    <n v="240"/>
    <n v="80965.8"/>
    <n v="36633.129999999997"/>
    <n v="45.245190000000001"/>
    <n v="41.1057138210221"/>
    <n v="10.59"/>
    <m/>
    <m/>
    <m/>
    <s v="VER"/>
    <s v="MEDELLIN"/>
    <s v="94270"/>
    <s v="Morosidad"/>
    <x v="0"/>
  </r>
  <r>
    <n v="853"/>
    <s v="Hipotecaria Su Casita"/>
    <s v="FIDEICOMISO 234036"/>
    <d v="2018-05-01T00:00:00"/>
    <s v="58003"/>
    <x v="0"/>
    <n v="21"/>
    <n v="22723.45"/>
    <n v="5027.2700000000004"/>
    <n v="0"/>
    <n v="27750.720000000001"/>
    <n v="69.08"/>
    <n v="0"/>
    <n v="0"/>
    <n v="0"/>
    <n v="0"/>
    <m/>
    <n v="27750.720000000001"/>
    <n v="26502.7"/>
    <n v="200.53"/>
    <n v="0"/>
    <n v="0"/>
    <n v="0"/>
    <n v="0"/>
    <n v="0"/>
    <n v="26703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96.3500000000004"/>
    <n v="26703.23"/>
    <n v="154"/>
    <n v="300"/>
    <n v="71266.2"/>
    <n v="28361.38"/>
    <n v="39.796396999999999"/>
    <n v="38.939525162592197"/>
    <n v="10.59"/>
    <m/>
    <m/>
    <m/>
    <s v="QR"/>
    <s v="BENITO JUAREZ"/>
    <s v="77539"/>
    <s v="Proceso judicial"/>
    <x v="0"/>
  </r>
  <r>
    <n v="854"/>
    <s v="Hipotecaria Su Casita"/>
    <s v="FIDEICOMISO 234036"/>
    <d v="2018-05-01T00:00:00"/>
    <s v="58011"/>
    <x v="0"/>
    <n v="21"/>
    <n v="52405.3"/>
    <n v="14058.52"/>
    <n v="0"/>
    <n v="66463.820000000007"/>
    <n v="354.64"/>
    <n v="0"/>
    <n v="0"/>
    <n v="0"/>
    <n v="0"/>
    <m/>
    <n v="66463.820000000007"/>
    <n v="25980.36"/>
    <n v="462.48"/>
    <n v="0"/>
    <n v="0"/>
    <n v="0"/>
    <n v="0"/>
    <n v="0"/>
    <n v="26442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13.16"/>
    <n v="26442.84"/>
    <n v="94"/>
    <n v="240"/>
    <n v="113299.8"/>
    <n v="81351.12"/>
    <n v="71.801644999999994"/>
    <n v="58.661904212061302"/>
    <n v="10.59"/>
    <m/>
    <m/>
    <m/>
    <s v="JAL"/>
    <s v="TONALA"/>
    <s v="45400"/>
    <s v="Morosidad"/>
    <x v="0"/>
  </r>
  <r>
    <n v="855"/>
    <s v="Hipotecaria Su Casita"/>
    <s v="FIDEICOMISO 234036"/>
    <d v="2018-05-01T00:00:00"/>
    <s v="58013"/>
    <x v="0"/>
    <n v="21"/>
    <n v="35381.69"/>
    <n v="2740.88"/>
    <n v="0"/>
    <n v="38122.57"/>
    <n v="107.54"/>
    <n v="0"/>
    <n v="0"/>
    <n v="0"/>
    <n v="0"/>
    <m/>
    <n v="38122.57"/>
    <n v="9160.6200000000008"/>
    <n v="312.24"/>
    <n v="0"/>
    <n v="0"/>
    <n v="0"/>
    <n v="0"/>
    <n v="0"/>
    <n v="9472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48.42"/>
    <n v="9472.86"/>
    <n v="154"/>
    <n v="300"/>
    <n v="99443.7"/>
    <n v="44158.81"/>
    <n v="44.405839999999998"/>
    <n v="38.335832505649499"/>
    <n v="10.59"/>
    <m/>
    <m/>
    <m/>
    <s v="BCN"/>
    <s v="TIJUANA"/>
    <s v="22245"/>
    <s v="Morosidad"/>
    <x v="0"/>
  </r>
  <r>
    <n v="856"/>
    <s v="Hipotecaria Su Casita"/>
    <s v="FIDEICOMISO 234036"/>
    <d v="2018-05-01T00:00:00"/>
    <s v="58014"/>
    <x v="1"/>
    <n v="0"/>
    <n v="17996.96"/>
    <n v="0"/>
    <n v="0"/>
    <n v="17996.96"/>
    <n v="441.09"/>
    <n v="0"/>
    <n v="0"/>
    <n v="441.09"/>
    <n v="0"/>
    <m/>
    <n v="17555.87"/>
    <n v="0"/>
    <n v="158.82"/>
    <n v="0"/>
    <n v="0"/>
    <n v="158.82"/>
    <n v="0"/>
    <n v="0"/>
    <n v="0"/>
    <n v="11.2"/>
    <n v="0"/>
    <n v="0"/>
    <n v="0"/>
    <n v="0"/>
    <n v="-11.99"/>
    <n v="21.21"/>
    <n v="75.94"/>
    <n v="0"/>
    <n v="0"/>
    <n v="0"/>
    <n v="0"/>
    <n v="0"/>
    <n v="0"/>
    <n v="0"/>
    <n v="0.93"/>
    <n v="0"/>
    <n v="0.09"/>
    <n v="0"/>
    <n v="697.2"/>
    <n v="0"/>
    <n v="0"/>
    <n v="34"/>
    <n v="180"/>
    <n v="122810.4"/>
    <n v="53998.27"/>
    <n v="43.968809"/>
    <n v="14.295100470048901"/>
    <n v="10.59"/>
    <m/>
    <m/>
    <m/>
    <s v="BCN"/>
    <s v="TIJUANA"/>
    <s v="22125"/>
    <s v="Al corriente"/>
    <x v="0"/>
  </r>
  <r>
    <n v="857"/>
    <s v="Hipotecaria Su Casita"/>
    <s v="FIDEICOMISO 234036"/>
    <d v="2018-05-01T00:00:00"/>
    <s v="58015"/>
    <x v="0"/>
    <n v="21"/>
    <n v="26482.12"/>
    <n v="5620.11"/>
    <n v="0"/>
    <n v="32102.23"/>
    <n v="80.489999999999995"/>
    <n v="0"/>
    <n v="0"/>
    <n v="0"/>
    <n v="0"/>
    <m/>
    <n v="32102.23"/>
    <n v="28537.32"/>
    <n v="233.7"/>
    <n v="0"/>
    <n v="0"/>
    <n v="0"/>
    <n v="0"/>
    <n v="0"/>
    <n v="28771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00.6"/>
    <n v="28771.02"/>
    <n v="154"/>
    <n v="300"/>
    <n v="81837.899999999994"/>
    <n v="33051.29"/>
    <n v="40.386288"/>
    <n v="39.226605261768597"/>
    <n v="10.59"/>
    <m/>
    <m/>
    <m/>
    <s v="QR"/>
    <s v="BENITO JUAREZ"/>
    <s v="77518"/>
    <s v="Proceso judicial"/>
    <x v="0"/>
  </r>
  <r>
    <n v="858"/>
    <s v="Hipotecaria Su Casita"/>
    <s v="FIDEICOMISO 234036"/>
    <d v="2018-05-01T00:00:00"/>
    <s v="58017"/>
    <x v="0"/>
    <n v="21"/>
    <n v="25731.7"/>
    <n v="9157.44"/>
    <n v="0"/>
    <n v="34889.14"/>
    <n v="174.13"/>
    <n v="0"/>
    <n v="0"/>
    <n v="0"/>
    <n v="0"/>
    <m/>
    <n v="34889.14"/>
    <n v="19328.46"/>
    <n v="227.08"/>
    <n v="0"/>
    <n v="0"/>
    <n v="0"/>
    <n v="0"/>
    <n v="0"/>
    <n v="19555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31.57"/>
    <n v="19555.54"/>
    <n v="94"/>
    <n v="240"/>
    <n v="87217.5"/>
    <n v="39943.93"/>
    <n v="45.798068000000001"/>
    <n v="40.002453593863201"/>
    <n v="10.59"/>
    <m/>
    <m/>
    <m/>
    <s v="EM"/>
    <s v="ACOLMAN"/>
    <s v="55870"/>
    <s v="Proceso judicial"/>
    <x v="0"/>
  </r>
  <r>
    <n v="859"/>
    <s v="Hipotecaria Su Casita"/>
    <s v="FIDEICOMISO 234036"/>
    <d v="2018-05-01T00:00:00"/>
    <s v="58030"/>
    <x v="0"/>
    <n v="21"/>
    <n v="52034.89"/>
    <n v="9992.1299999999992"/>
    <n v="0"/>
    <n v="62027.02"/>
    <n v="158.15"/>
    <n v="0"/>
    <n v="0"/>
    <n v="0"/>
    <n v="0"/>
    <m/>
    <n v="62027.02"/>
    <n v="46861.7"/>
    <n v="459.21"/>
    <n v="0"/>
    <n v="0"/>
    <n v="0"/>
    <n v="0"/>
    <n v="0"/>
    <n v="47320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50.280000000001"/>
    <n v="47320.91"/>
    <n v="154"/>
    <n v="300"/>
    <n v="85113"/>
    <n v="64943.199999999997"/>
    <n v="76.302327000000005"/>
    <n v="72.876081912741299"/>
    <n v="10.59"/>
    <m/>
    <m/>
    <m/>
    <s v="QR"/>
    <s v="SOLIDARIDAD"/>
    <s v="77710"/>
    <s v="Proceso judicial"/>
    <x v="0"/>
  </r>
  <r>
    <n v="860"/>
    <s v="Hipotecaria Su Casita"/>
    <s v="FIDEICOMISO 234036"/>
    <d v="2018-05-01T00:00:00"/>
    <s v="58031"/>
    <x v="0"/>
    <n v="21"/>
    <n v="54156.74"/>
    <n v="7545.74"/>
    <n v="0"/>
    <n v="61702.48"/>
    <n v="164.62"/>
    <n v="0"/>
    <n v="0"/>
    <n v="0"/>
    <n v="0"/>
    <m/>
    <n v="61702.48"/>
    <n v="30167.26"/>
    <n v="477.93"/>
    <n v="0"/>
    <n v="0"/>
    <n v="0"/>
    <n v="0"/>
    <n v="0"/>
    <n v="3064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10.36"/>
    <n v="30645.19"/>
    <n v="154"/>
    <n v="300"/>
    <n v="96728.1"/>
    <n v="67592.66"/>
    <n v="69.879031999999995"/>
    <n v="63.789612280377199"/>
    <n v="10.59"/>
    <m/>
    <m/>
    <m/>
    <s v="EM"/>
    <s v="IXTAPALUCA"/>
    <s v="56535"/>
    <s v="Proceso judicial"/>
    <x v="0"/>
  </r>
  <r>
    <n v="861"/>
    <s v="Hipotecaria Su Casita"/>
    <s v="FIDEICOMISO 234036"/>
    <d v="2018-05-01T00:00:00"/>
    <s v="58032"/>
    <x v="0"/>
    <n v="21"/>
    <n v="19401.91"/>
    <n v="3005.48"/>
    <n v="0"/>
    <n v="22407.39"/>
    <n v="58.97"/>
    <n v="0"/>
    <n v="0"/>
    <n v="0"/>
    <n v="0"/>
    <m/>
    <n v="22407.39"/>
    <n v="12647.43"/>
    <n v="171.22"/>
    <n v="0"/>
    <n v="0"/>
    <n v="0"/>
    <n v="0"/>
    <n v="0"/>
    <n v="1281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64.45"/>
    <n v="12818.65"/>
    <n v="154"/>
    <n v="300"/>
    <n v="71754"/>
    <n v="24214.880000000001"/>
    <n v="33.747079999999997"/>
    <n v="31.228070629348601"/>
    <n v="10.59"/>
    <m/>
    <m/>
    <m/>
    <s v="BCN"/>
    <s v="TIJUANA"/>
    <s v="22204"/>
    <s v="Proceso judicial"/>
    <x v="0"/>
  </r>
  <r>
    <n v="862"/>
    <s v="Hipotecaria Su Casita"/>
    <s v="FIDEICOMISO 234036"/>
    <d v="2018-05-01T00:00:00"/>
    <s v="58033"/>
    <x v="0"/>
    <n v="21"/>
    <n v="52880.480000000003"/>
    <n v="9954.09"/>
    <n v="0"/>
    <n v="62834.57"/>
    <n v="160.74"/>
    <n v="0"/>
    <n v="0"/>
    <n v="0"/>
    <n v="0"/>
    <m/>
    <n v="62834.57"/>
    <n v="46241.77"/>
    <n v="466.67"/>
    <n v="0"/>
    <n v="0"/>
    <n v="0"/>
    <n v="0"/>
    <n v="0"/>
    <n v="46708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14.83"/>
    <n v="46708.44"/>
    <n v="154"/>
    <n v="300"/>
    <n v="85113"/>
    <n v="66000"/>
    <n v="77.543970999999999"/>
    <n v="73.824879907234404"/>
    <n v="10.59"/>
    <m/>
    <m/>
    <m/>
    <s v="QR"/>
    <s v="SOLIDARIDAD"/>
    <s v="77710"/>
    <s v="Morosidad"/>
    <x v="0"/>
  </r>
  <r>
    <n v="863"/>
    <s v="Hipotecaria Su Casita"/>
    <s v="FIDEICOMISO 234036"/>
    <d v="2018-05-01T00:00:00"/>
    <s v="58041"/>
    <x v="0"/>
    <n v="21"/>
    <n v="56605.7"/>
    <n v="9757.6"/>
    <n v="0"/>
    <n v="66363.3"/>
    <n v="172.05"/>
    <n v="0"/>
    <n v="0"/>
    <n v="0"/>
    <n v="0"/>
    <m/>
    <n v="66363.3"/>
    <n v="43020.84"/>
    <n v="499.55"/>
    <n v="0"/>
    <n v="0"/>
    <n v="0"/>
    <n v="0"/>
    <n v="0"/>
    <n v="43520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29.65"/>
    <n v="43520.39"/>
    <n v="154"/>
    <n v="300"/>
    <n v="135305.4"/>
    <n v="70648.740000000005"/>
    <n v="52.214280000000002"/>
    <n v="49.047044970993099"/>
    <n v="10.59"/>
    <m/>
    <m/>
    <m/>
    <s v="DF"/>
    <s v="MIGUEL HIDALGO"/>
    <s v="11400"/>
    <s v="Morosidad"/>
    <x v="0"/>
  </r>
  <r>
    <n v="864"/>
    <s v="Hipotecaria Su Casita"/>
    <s v="FIDEICOMISO 234036"/>
    <d v="2018-05-01T00:00:00"/>
    <s v="58043"/>
    <x v="0"/>
    <n v="21"/>
    <n v="54724.38"/>
    <n v="7222.28"/>
    <n v="0"/>
    <n v="61946.66"/>
    <n v="166.32"/>
    <n v="0"/>
    <n v="0"/>
    <n v="0"/>
    <n v="0"/>
    <m/>
    <n v="61946.66"/>
    <n v="28487.02"/>
    <n v="482.94"/>
    <n v="0"/>
    <n v="0"/>
    <n v="0"/>
    <n v="0"/>
    <n v="0"/>
    <n v="28969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88.6"/>
    <n v="28969.96"/>
    <n v="154"/>
    <n v="300"/>
    <n v="101082"/>
    <n v="68299.12"/>
    <n v="67.568033999999997"/>
    <n v="61.283571868370203"/>
    <n v="10.59"/>
    <m/>
    <m/>
    <m/>
    <s v="NL"/>
    <s v="APODACA"/>
    <s v="66613"/>
    <s v="Proceso judicial"/>
    <x v="0"/>
  </r>
  <r>
    <n v="865"/>
    <s v="Hipotecaria Su Casita"/>
    <s v="FIDEICOMISO 234036"/>
    <d v="2018-05-01T00:00:00"/>
    <s v="58044"/>
    <x v="0"/>
    <n v="21"/>
    <n v="49205"/>
    <n v="5830.59"/>
    <n v="0"/>
    <n v="55035.59"/>
    <n v="149.54"/>
    <n v="0"/>
    <n v="0"/>
    <n v="0"/>
    <n v="0"/>
    <m/>
    <n v="55035.59"/>
    <n v="22190.37"/>
    <n v="434.23"/>
    <n v="0"/>
    <n v="0"/>
    <n v="0"/>
    <n v="0"/>
    <n v="0"/>
    <n v="22624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80.13"/>
    <n v="22624.6"/>
    <n v="154"/>
    <n v="300"/>
    <n v="97821.33"/>
    <n v="61410.06"/>
    <n v="62.777780999999997"/>
    <n v="56.261339204452703"/>
    <n v="10.59"/>
    <m/>
    <m/>
    <m/>
    <s v="NL"/>
    <s v="GUADALUPE"/>
    <s v="67180"/>
    <s v="Proceso judicial"/>
    <x v="0"/>
  </r>
  <r>
    <n v="866"/>
    <s v="Hipotecaria Su Casita"/>
    <s v="FIDEICOMISO 234036"/>
    <d v="2018-05-01T00:00:00"/>
    <s v="58045"/>
    <x v="1"/>
    <n v="0"/>
    <n v="26253.040000000001"/>
    <n v="0"/>
    <n v="0"/>
    <n v="26253.040000000001"/>
    <n v="79.78"/>
    <n v="0"/>
    <n v="0"/>
    <n v="79.78"/>
    <n v="0"/>
    <m/>
    <n v="26173.26"/>
    <n v="0"/>
    <n v="231.68"/>
    <n v="0"/>
    <n v="0"/>
    <n v="231.68"/>
    <n v="0"/>
    <n v="0"/>
    <n v="0"/>
    <n v="6.82"/>
    <n v="0"/>
    <n v="0"/>
    <n v="0"/>
    <n v="0"/>
    <n v="-8.0500000000000007"/>
    <n v="15.91"/>
    <n v="47.17"/>
    <n v="0"/>
    <n v="0"/>
    <n v="0"/>
    <n v="0"/>
    <n v="0"/>
    <n v="0"/>
    <n v="0"/>
    <n v="6.87"/>
    <n v="0"/>
    <n v="6.72"/>
    <n v="0"/>
    <n v="380.18"/>
    <n v="0"/>
    <n v="0"/>
    <n v="154"/>
    <n v="300"/>
    <n v="81843.600000000006"/>
    <n v="32764.400000000001"/>
    <n v="40.032941000000001"/>
    <n v="31.9796051005866"/>
    <n v="10.59"/>
    <m/>
    <m/>
    <m/>
    <s v="BCN"/>
    <s v="ENSENADA"/>
    <s v="22800"/>
    <s v="Al corriente"/>
    <x v="0"/>
  </r>
  <r>
    <n v="867"/>
    <s v="Hipotecaria Su Casita"/>
    <s v="FIDEICOMISO 234036"/>
    <d v="2018-05-01T00:00:00"/>
    <s v="58047"/>
    <x v="0"/>
    <n v="21"/>
    <n v="34596.15"/>
    <n v="7220.82"/>
    <n v="0"/>
    <n v="41816.97"/>
    <n v="105.16"/>
    <n v="0"/>
    <n v="0"/>
    <n v="0"/>
    <n v="0"/>
    <m/>
    <n v="41816.97"/>
    <n v="36289"/>
    <n v="305.31"/>
    <n v="0"/>
    <n v="0"/>
    <n v="0"/>
    <n v="0"/>
    <n v="0"/>
    <n v="36594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25.98"/>
    <n v="36594.31"/>
    <n v="154"/>
    <n v="300"/>
    <n v="97115.1"/>
    <n v="43179.15"/>
    <n v="44.461829000000002"/>
    <n v="43.059184107100997"/>
    <n v="10.59"/>
    <m/>
    <m/>
    <m/>
    <s v="EM"/>
    <s v="ACOLMAN"/>
    <s v="55870"/>
    <s v="Proceso judicial"/>
    <x v="0"/>
  </r>
  <r>
    <n v="868"/>
    <s v="Hipotecaria Su Casita"/>
    <s v="FIDEICOMISO 234036"/>
    <d v="2018-05-01T00:00:00"/>
    <s v="58048"/>
    <x v="1"/>
    <n v="0"/>
    <n v="28788.52"/>
    <n v="0"/>
    <n v="0"/>
    <n v="28788.52"/>
    <n v="87.5"/>
    <n v="0"/>
    <n v="0"/>
    <n v="87.5"/>
    <n v="0"/>
    <m/>
    <n v="28701.02"/>
    <n v="0"/>
    <n v="254.06"/>
    <n v="0"/>
    <n v="0"/>
    <n v="254.06"/>
    <n v="0"/>
    <n v="0"/>
    <n v="0"/>
    <n v="7.48"/>
    <n v="0"/>
    <n v="0"/>
    <n v="0"/>
    <n v="0"/>
    <n v="-8.25"/>
    <n v="17.45"/>
    <n v="48.98"/>
    <n v="0"/>
    <n v="0"/>
    <n v="0"/>
    <n v="0"/>
    <n v="0"/>
    <n v="0"/>
    <n v="0"/>
    <n v="0.08"/>
    <n v="0"/>
    <n v="0.09"/>
    <n v="0"/>
    <n v="407.3"/>
    <n v="0"/>
    <n v="0"/>
    <n v="154"/>
    <n v="300"/>
    <n v="71192.399999999994"/>
    <n v="35930.379999999997"/>
    <n v="50.469403999999997"/>
    <n v="40.314724575472901"/>
    <n v="10.59"/>
    <m/>
    <m/>
    <m/>
    <s v="QR"/>
    <s v="BENITO JUAREZ"/>
    <s v="77517"/>
    <s v="Al corriente"/>
    <x v="0"/>
  </r>
  <r>
    <n v="869"/>
    <s v="Hipotecaria Su Casita"/>
    <s v="FIDEICOMISO 234036"/>
    <d v="2018-05-01T00:00:00"/>
    <s v="58049"/>
    <x v="1"/>
    <n v="0"/>
    <n v="33101.449999999997"/>
    <n v="0"/>
    <n v="0"/>
    <n v="33101.449999999997"/>
    <n v="223.99"/>
    <n v="0"/>
    <n v="0"/>
    <n v="223.99"/>
    <n v="0"/>
    <m/>
    <n v="32877.46"/>
    <n v="0"/>
    <n v="292.12"/>
    <n v="0"/>
    <n v="0"/>
    <n v="292.12"/>
    <n v="0"/>
    <n v="0"/>
    <n v="0"/>
    <n v="10.77"/>
    <n v="0"/>
    <n v="0"/>
    <n v="0"/>
    <n v="0"/>
    <n v="-10.96"/>
    <n v="22.92"/>
    <n v="67.45"/>
    <n v="0"/>
    <n v="0"/>
    <n v="0"/>
    <n v="0"/>
    <n v="0"/>
    <n v="0"/>
    <n v="0"/>
    <n v="0"/>
    <n v="0"/>
    <n v="0"/>
    <n v="4.9789999999999999E-3"/>
    <n v="606.29"/>
    <n v="0"/>
    <n v="0"/>
    <n v="94"/>
    <n v="240"/>
    <n v="84397.5"/>
    <n v="51383.37"/>
    <n v="60.882573999999998"/>
    <n v="38.955490684671702"/>
    <n v="10.59"/>
    <m/>
    <m/>
    <m/>
    <s v="EM"/>
    <s v="ZUMPANGO"/>
    <s v="55600"/>
    <s v="Al corriente"/>
    <x v="0"/>
  </r>
  <r>
    <n v="870"/>
    <s v="Hipotecaria Su Casita"/>
    <s v="FIDEICOMISO 234036"/>
    <d v="2018-05-01T00:00:00"/>
    <s v="58052"/>
    <x v="1"/>
    <n v="0"/>
    <n v="32305.73"/>
    <n v="0"/>
    <n v="0"/>
    <n v="32305.73"/>
    <n v="325.33999999999997"/>
    <n v="0"/>
    <n v="0"/>
    <n v="325.33999999999997"/>
    <n v="199.13"/>
    <m/>
    <n v="31781.26"/>
    <n v="0"/>
    <n v="285.10000000000002"/>
    <n v="0"/>
    <n v="0"/>
    <n v="285.10000000000002"/>
    <n v="0"/>
    <n v="0"/>
    <n v="0"/>
    <n v="12.74"/>
    <n v="0"/>
    <n v="0"/>
    <n v="0"/>
    <n v="0"/>
    <n v="-12.6"/>
    <n v="27.11"/>
    <n v="77.69"/>
    <n v="0"/>
    <n v="0"/>
    <n v="0"/>
    <n v="0"/>
    <n v="0"/>
    <n v="0"/>
    <n v="0"/>
    <n v="0.71"/>
    <n v="0"/>
    <n v="2.37"/>
    <n v="0"/>
    <n v="915.22"/>
    <n v="0"/>
    <n v="0"/>
    <n v="94"/>
    <n v="240"/>
    <n v="85595.1"/>
    <n v="60774.86"/>
    <n v="71.002733000000006"/>
    <n v="37.129765797627201"/>
    <n v="10.59"/>
    <m/>
    <m/>
    <m/>
    <s v="JAL"/>
    <s v="TLAJOMULCO DE ZUNIGA"/>
    <s v="45655"/>
    <s v="Al corriente"/>
    <x v="0"/>
  </r>
  <r>
    <n v="871"/>
    <s v="Hipotecaria Su Casita"/>
    <s v="FIDEICOMISO 234036"/>
    <d v="2018-05-01T00:00:00"/>
    <s v="58058"/>
    <x v="0"/>
    <n v="21"/>
    <n v="27867.1"/>
    <n v="5207.59"/>
    <n v="0"/>
    <n v="33074.69"/>
    <n v="84.71"/>
    <n v="0"/>
    <n v="0"/>
    <n v="0"/>
    <n v="0"/>
    <m/>
    <n v="33074.69"/>
    <n v="24219.360000000001"/>
    <n v="245.93"/>
    <n v="0"/>
    <n v="0"/>
    <n v="0"/>
    <n v="0"/>
    <n v="0"/>
    <n v="24465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92.3"/>
    <n v="24465.29"/>
    <n v="154"/>
    <n v="300"/>
    <n v="91029.6"/>
    <n v="34781.35"/>
    <n v="38.208835000000001"/>
    <n v="36.333994306895796"/>
    <n v="10.59"/>
    <m/>
    <m/>
    <m/>
    <s v="BCN"/>
    <s v="TIJUANA"/>
    <s v="22520"/>
    <s v="Proceso judicial"/>
    <x v="0"/>
  </r>
  <r>
    <n v="872"/>
    <s v="Hipotecaria Su Casita"/>
    <s v="FIDEICOMISO 234036"/>
    <d v="2018-05-01T00:00:00"/>
    <s v="58060"/>
    <x v="0"/>
    <n v="21"/>
    <n v="23412.68"/>
    <n v="4071.58"/>
    <n v="0"/>
    <n v="27484.26"/>
    <n v="71.17"/>
    <n v="0"/>
    <n v="0"/>
    <n v="0"/>
    <n v="0"/>
    <m/>
    <n v="27484.26"/>
    <n v="18151.61"/>
    <n v="206.62"/>
    <n v="0"/>
    <n v="0"/>
    <n v="0"/>
    <n v="0"/>
    <n v="0"/>
    <n v="18358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42.75"/>
    <n v="18358.23"/>
    <n v="154"/>
    <n v="300"/>
    <n v="91029.6"/>
    <n v="29221.77"/>
    <n v="32.101393000000002"/>
    <n v="30.192662236893302"/>
    <n v="10.59"/>
    <m/>
    <m/>
    <m/>
    <s v="BCN"/>
    <s v="TIJUANA"/>
    <s v="22520"/>
    <s v="Proceso judicial"/>
    <x v="0"/>
  </r>
  <r>
    <n v="873"/>
    <s v="Hipotecaria Su Casita"/>
    <s v="FIDEICOMISO 234036"/>
    <d v="2018-05-01T00:00:00"/>
    <s v="58066"/>
    <x v="5"/>
    <n v="21"/>
    <n v="25941.41"/>
    <n v="4188.47"/>
    <n v="0"/>
    <n v="30129.88"/>
    <n v="78.849999999999994"/>
    <n v="30129.88"/>
    <n v="0"/>
    <n v="0"/>
    <n v="0"/>
    <m/>
    <n v="30129.88"/>
    <n v="17903.73"/>
    <n v="228.93"/>
    <n v="0"/>
    <n v="0"/>
    <n v="0"/>
    <n v="0"/>
    <n v="0"/>
    <n v="18132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67.32"/>
    <n v="18132.66"/>
    <n v="154"/>
    <n v="300"/>
    <n v="82334.7"/>
    <n v="32376.83"/>
    <n v="39.323431999999997"/>
    <n v="36.594388250738596"/>
    <n v="10.59"/>
    <m/>
    <m/>
    <m/>
    <s v="QR"/>
    <s v="BENITO JUAREZ"/>
    <s v="77518"/>
    <s v="Proceso judicial"/>
    <x v="0"/>
  </r>
  <r>
    <n v="874"/>
    <s v="Hipotecaria Su Casita"/>
    <s v="FIDEICOMISO 234036"/>
    <d v="2018-05-01T00:00:00"/>
    <s v="58067"/>
    <x v="1"/>
    <n v="0"/>
    <n v="16545.060000000001"/>
    <n v="0"/>
    <n v="0"/>
    <n v="16545.060000000001"/>
    <n v="50.29"/>
    <n v="0"/>
    <n v="0"/>
    <n v="50.29"/>
    <n v="0"/>
    <m/>
    <n v="16494.77"/>
    <n v="0"/>
    <n v="146.01"/>
    <n v="0"/>
    <n v="0"/>
    <n v="146.01"/>
    <n v="0"/>
    <n v="0"/>
    <n v="0"/>
    <n v="4.3"/>
    <n v="0"/>
    <n v="0"/>
    <n v="0"/>
    <n v="0"/>
    <n v="-5.93"/>
    <n v="10.029999999999999"/>
    <n v="33.549999999999997"/>
    <n v="0"/>
    <n v="0"/>
    <n v="0"/>
    <n v="0"/>
    <n v="0"/>
    <n v="0"/>
    <n v="0"/>
    <n v="0"/>
    <n v="0"/>
    <n v="238.25"/>
    <n v="0"/>
    <n v="238.25"/>
    <n v="0"/>
    <n v="0"/>
    <n v="154"/>
    <n v="300"/>
    <n v="77443.8"/>
    <n v="20649.75"/>
    <n v="26.664175"/>
    <n v="21.299019787878802"/>
    <n v="10.59"/>
    <m/>
    <m/>
    <m/>
    <s v="QR"/>
    <s v="BENITO JUAREZ"/>
    <s v="77518"/>
    <s v="Al corriente"/>
    <x v="0"/>
  </r>
  <r>
    <n v="875"/>
    <s v="Hipotecaria Su Casita"/>
    <s v="FIDEICOMISO 234036"/>
    <d v="2018-05-01T00:00:00"/>
    <s v="58069"/>
    <x v="0"/>
    <n v="21"/>
    <n v="39028.58"/>
    <n v="4390.47"/>
    <n v="0"/>
    <n v="43419.05"/>
    <n v="118.64"/>
    <n v="0"/>
    <n v="0"/>
    <n v="0"/>
    <n v="0"/>
    <m/>
    <n v="43419.05"/>
    <n v="16447.68"/>
    <n v="344.43"/>
    <n v="0"/>
    <n v="0"/>
    <n v="0"/>
    <n v="0"/>
    <n v="0"/>
    <n v="16792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09.1099999999997"/>
    <n v="16792.11"/>
    <n v="154"/>
    <n v="300"/>
    <n v="81981.899999999994"/>
    <n v="48712.13"/>
    <n v="59.418151999999999"/>
    <n v="52.961751263917201"/>
    <n v="10.59"/>
    <m/>
    <m/>
    <m/>
    <s v="QR"/>
    <s v="BENITO JUAREZ"/>
    <s v="77518"/>
    <s v="Proceso judicial"/>
    <x v="0"/>
  </r>
  <r>
    <n v="876"/>
    <s v="Hipotecaria Su Casita"/>
    <s v="FIDEICOMISO 234036"/>
    <d v="2018-05-01T00:00:00"/>
    <s v="58073"/>
    <x v="1"/>
    <n v="0"/>
    <n v="26352.37"/>
    <n v="0"/>
    <n v="0"/>
    <n v="26352.37"/>
    <n v="80.09"/>
    <n v="0"/>
    <n v="0"/>
    <n v="80.09"/>
    <n v="0"/>
    <m/>
    <n v="26272.28"/>
    <n v="0"/>
    <n v="232.56"/>
    <n v="0"/>
    <n v="0"/>
    <n v="232.56"/>
    <n v="0"/>
    <n v="0"/>
    <n v="0"/>
    <n v="6.84"/>
    <n v="0"/>
    <n v="0"/>
    <n v="0"/>
    <n v="0"/>
    <n v="-8.67"/>
    <n v="15.97"/>
    <n v="48.89"/>
    <n v="0"/>
    <n v="0"/>
    <n v="0"/>
    <n v="0"/>
    <n v="0"/>
    <n v="0"/>
    <n v="0"/>
    <n v="7.0000000000000007E-2"/>
    <n v="0"/>
    <n v="0.14000000000000001"/>
    <n v="0"/>
    <n v="375.75"/>
    <n v="0"/>
    <n v="0"/>
    <n v="154"/>
    <n v="300"/>
    <n v="92661.3"/>
    <n v="32889.31"/>
    <n v="35.494117000000003"/>
    <n v="28.353023525782699"/>
    <n v="10.59"/>
    <m/>
    <m/>
    <m/>
    <s v="BCN"/>
    <s v="TIJUANA"/>
    <s v="22245"/>
    <s v="Al corriente"/>
    <x v="0"/>
  </r>
  <r>
    <n v="877"/>
    <s v="Hipotecaria Su Casita"/>
    <s v="FIDEICOMISO 234036"/>
    <d v="2018-05-01T00:00:00"/>
    <s v="58077"/>
    <x v="0"/>
    <n v="21"/>
    <n v="76870.95"/>
    <n v="8007.77"/>
    <n v="0"/>
    <n v="84878.720000000001"/>
    <n v="233.62"/>
    <n v="0"/>
    <n v="0"/>
    <n v="0"/>
    <n v="0"/>
    <m/>
    <n v="84878.720000000001"/>
    <n v="28870.34"/>
    <n v="678.39"/>
    <n v="0"/>
    <n v="0"/>
    <n v="0"/>
    <n v="0"/>
    <n v="0"/>
    <n v="29548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41.39"/>
    <n v="29548.73"/>
    <n v="154"/>
    <n v="300"/>
    <n v="132061.5"/>
    <n v="95939.21"/>
    <n v="72.647373000000002"/>
    <n v="64.272115974298302"/>
    <n v="10.59"/>
    <m/>
    <m/>
    <m/>
    <s v="JAL"/>
    <s v="TLAJOMULCO DE ZUNIGA"/>
    <s v="45653"/>
    <s v="Proceso judicial"/>
    <x v="0"/>
  </r>
  <r>
    <n v="878"/>
    <s v="Hipotecaria Su Casita"/>
    <s v="FIDEICOMISO 234036"/>
    <d v="2018-05-01T00:00:00"/>
    <s v="58078"/>
    <x v="1"/>
    <n v="0"/>
    <n v="84129.86"/>
    <n v="0"/>
    <n v="0"/>
    <n v="84129.86"/>
    <n v="301.95999999999998"/>
    <n v="0"/>
    <n v="0"/>
    <n v="301.95999999999998"/>
    <n v="0"/>
    <m/>
    <n v="83827.899999999994"/>
    <n v="0"/>
    <n v="742.45"/>
    <n v="0"/>
    <n v="0"/>
    <n v="742.45"/>
    <n v="0"/>
    <n v="0"/>
    <n v="0"/>
    <n v="22.86"/>
    <n v="0"/>
    <n v="0"/>
    <n v="0"/>
    <n v="0"/>
    <n v="-22.42"/>
    <n v="53.36"/>
    <n v="137.09"/>
    <n v="0"/>
    <n v="0"/>
    <n v="0"/>
    <n v="0"/>
    <n v="0"/>
    <n v="0"/>
    <n v="0"/>
    <n v="0"/>
    <n v="0"/>
    <n v="0"/>
    <n v="0.19253700000000001"/>
    <n v="1235.3"/>
    <n v="0"/>
    <n v="0"/>
    <n v="154"/>
    <n v="300"/>
    <n v="132061.5"/>
    <n v="109867.01"/>
    <n v="83.193822999999995"/>
    <n v="63.476410935927902"/>
    <n v="10.59"/>
    <m/>
    <m/>
    <m/>
    <s v="JAL"/>
    <s v="TLAJOMULCO DE ZUNIGA"/>
    <s v="45653"/>
    <s v="Al corriente"/>
    <x v="0"/>
  </r>
  <r>
    <n v="879"/>
    <s v="Hipotecaria Su Casita"/>
    <s v="FIDEICOMISO 234036"/>
    <d v="2018-05-01T00:00:00"/>
    <s v="58081"/>
    <x v="1"/>
    <n v="0"/>
    <n v="69367.66"/>
    <n v="0"/>
    <n v="0"/>
    <n v="69367.66"/>
    <n v="210.89"/>
    <n v="0"/>
    <n v="0"/>
    <n v="210.89"/>
    <n v="0"/>
    <m/>
    <n v="69156.77"/>
    <n v="0"/>
    <n v="612.16999999999996"/>
    <n v="0"/>
    <n v="0"/>
    <n v="612.16999999999996"/>
    <n v="0"/>
    <n v="0"/>
    <n v="0"/>
    <n v="18.02"/>
    <n v="0"/>
    <n v="0"/>
    <n v="0"/>
    <n v="0"/>
    <n v="-18.21"/>
    <n v="42.05"/>
    <n v="110.28"/>
    <n v="0"/>
    <n v="0"/>
    <n v="0"/>
    <n v="0"/>
    <n v="0"/>
    <n v="0"/>
    <n v="0"/>
    <n v="0"/>
    <n v="0"/>
    <n v="0.02"/>
    <n v="5.1454E-2"/>
    <n v="975.2"/>
    <n v="0"/>
    <n v="0"/>
    <n v="154"/>
    <n v="300"/>
    <n v="119291.1"/>
    <n v="86581.57"/>
    <n v="72.580074999999994"/>
    <n v="57.973117758868902"/>
    <n v="10.59"/>
    <m/>
    <m/>
    <m/>
    <s v="DF"/>
    <s v="MIGUEL HIDALGO"/>
    <s v="11400"/>
    <s v="Al corriente"/>
    <x v="0"/>
  </r>
  <r>
    <n v="880"/>
    <s v="Hipotecaria Su Casita"/>
    <s v="FIDEICOMISO 234036"/>
    <d v="2018-05-01T00:00:00"/>
    <s v="58082"/>
    <x v="1"/>
    <n v="0"/>
    <n v="22085.63"/>
    <n v="0"/>
    <n v="0"/>
    <n v="22085.63"/>
    <n v="149.44999999999999"/>
    <n v="0"/>
    <n v="0"/>
    <n v="149.44999999999999"/>
    <n v="0"/>
    <m/>
    <n v="21936.18"/>
    <n v="0"/>
    <n v="194.91"/>
    <n v="0"/>
    <n v="0"/>
    <n v="194.91"/>
    <n v="0"/>
    <n v="0"/>
    <n v="0"/>
    <n v="7.19"/>
    <n v="0"/>
    <n v="0"/>
    <n v="0"/>
    <n v="0"/>
    <n v="-7.66"/>
    <n v="15.29"/>
    <n v="46.78"/>
    <n v="0"/>
    <n v="0"/>
    <n v="0"/>
    <n v="0"/>
    <n v="0"/>
    <n v="0"/>
    <n v="0"/>
    <n v="2.85"/>
    <n v="0"/>
    <n v="2.99"/>
    <n v="0"/>
    <n v="408.81"/>
    <n v="0"/>
    <n v="0"/>
    <n v="94"/>
    <n v="240"/>
    <n v="68367.899999999994"/>
    <n v="34284.03"/>
    <n v="50.146383999999998"/>
    <n v="32.085495951704601"/>
    <n v="10.59"/>
    <m/>
    <m/>
    <m/>
    <s v="EM"/>
    <s v="ACOLMAN"/>
    <s v="55870"/>
    <s v="Al corriente"/>
    <x v="0"/>
  </r>
  <r>
    <n v="881"/>
    <s v="Hipotecaria Su Casita"/>
    <s v="FIDEICOMISO 234036"/>
    <d v="2018-05-01T00:00:00"/>
    <s v="58083"/>
    <x v="0"/>
    <n v="21"/>
    <n v="24505"/>
    <n v="2179.5700000000002"/>
    <n v="0"/>
    <n v="26684.57"/>
    <n v="74.48"/>
    <n v="0"/>
    <n v="0"/>
    <n v="0"/>
    <n v="0"/>
    <m/>
    <n v="26684.57"/>
    <n v="7705.59"/>
    <n v="216.26"/>
    <n v="0"/>
    <n v="0"/>
    <n v="0"/>
    <n v="0"/>
    <n v="0"/>
    <n v="7921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54.0500000000002"/>
    <n v="7921.85"/>
    <n v="154"/>
    <n v="300"/>
    <n v="68531.100000000006"/>
    <n v="30584.33"/>
    <n v="44.628394999999998"/>
    <n v="38.937898275526997"/>
    <n v="10.59"/>
    <m/>
    <m/>
    <m/>
    <s v="BCN"/>
    <s v="ENSENADA"/>
    <s v="22785"/>
    <s v="Morosidad"/>
    <x v="0"/>
  </r>
  <r>
    <n v="882"/>
    <s v="Hipotecaria Su Casita"/>
    <s v="FIDEICOMISO 234036"/>
    <d v="2018-05-01T00:00:00"/>
    <s v="58085"/>
    <x v="0"/>
    <n v="21"/>
    <n v="34610"/>
    <n v="5419.09"/>
    <n v="0"/>
    <n v="40029.089999999997"/>
    <n v="105.2"/>
    <n v="0"/>
    <n v="0"/>
    <n v="0"/>
    <n v="0"/>
    <m/>
    <n v="40029.089999999997"/>
    <n v="22914.38"/>
    <n v="305.43"/>
    <n v="0"/>
    <n v="0"/>
    <n v="0"/>
    <n v="0"/>
    <n v="0"/>
    <n v="2321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24.29"/>
    <n v="23219.81"/>
    <n v="154"/>
    <n v="300"/>
    <n v="55704.9"/>
    <n v="43196.160000000003"/>
    <n v="77.544633000000005"/>
    <n v="71.859190570966703"/>
    <n v="10.59"/>
    <m/>
    <m/>
    <m/>
    <s v="VER"/>
    <s v="VERACRUZ"/>
    <s v="91880"/>
    <s v="Proceso judicial"/>
    <x v="0"/>
  </r>
  <r>
    <n v="883"/>
    <s v="Hipotecaria Su Casita"/>
    <s v="FIDEICOMISO 234036"/>
    <d v="2018-05-01T00:00:00"/>
    <s v="58086"/>
    <x v="1"/>
    <n v="0"/>
    <n v="17213.72"/>
    <n v="0"/>
    <n v="0"/>
    <n v="17213.72"/>
    <n v="52.34"/>
    <n v="0"/>
    <n v="0"/>
    <n v="52.34"/>
    <n v="0"/>
    <m/>
    <n v="17161.38"/>
    <n v="0"/>
    <n v="151.91"/>
    <n v="0"/>
    <n v="0"/>
    <n v="151.91"/>
    <n v="0"/>
    <n v="0"/>
    <n v="0"/>
    <n v="4.47"/>
    <n v="0"/>
    <n v="0"/>
    <n v="0"/>
    <n v="0"/>
    <n v="-5.42"/>
    <n v="10.44"/>
    <n v="31.23"/>
    <n v="0"/>
    <n v="0"/>
    <n v="0"/>
    <n v="0"/>
    <n v="0"/>
    <n v="0"/>
    <n v="0"/>
    <n v="0.59"/>
    <n v="0"/>
    <n v="0.56999999999999995"/>
    <n v="0"/>
    <n v="245.56"/>
    <n v="0"/>
    <n v="0"/>
    <n v="154"/>
    <n v="300"/>
    <n v="55704.9"/>
    <n v="21485.62"/>
    <n v="38.570430999999999"/>
    <n v="30.807666856007899"/>
    <n v="10.59"/>
    <m/>
    <m/>
    <m/>
    <s v="VER"/>
    <s v="VERACRUZ"/>
    <s v="91880"/>
    <s v="Al corriente"/>
    <x v="0"/>
  </r>
  <r>
    <n v="884"/>
    <s v="Hipotecaria Su Casita"/>
    <s v="FIDEICOMISO 234036"/>
    <d v="2018-05-01T00:00:00"/>
    <s v="58088"/>
    <x v="1"/>
    <n v="0"/>
    <n v="11739.6"/>
    <n v="0"/>
    <n v="0"/>
    <n v="11739.6"/>
    <n v="35.67"/>
    <n v="0"/>
    <n v="0"/>
    <n v="35.67"/>
    <n v="0"/>
    <m/>
    <n v="11703.93"/>
    <n v="0"/>
    <n v="103.6"/>
    <n v="0"/>
    <n v="0"/>
    <n v="103.6"/>
    <n v="0"/>
    <n v="0"/>
    <n v="0"/>
    <n v="3.05"/>
    <n v="0"/>
    <n v="0"/>
    <n v="0"/>
    <n v="0"/>
    <n v="-4.1399999999999997"/>
    <n v="7.12"/>
    <n v="23.93"/>
    <n v="0"/>
    <n v="0"/>
    <n v="0"/>
    <n v="0"/>
    <n v="0"/>
    <n v="0"/>
    <n v="0"/>
    <n v="0"/>
    <n v="0"/>
    <n v="0"/>
    <n v="1.66E-3"/>
    <n v="169.23"/>
    <n v="0"/>
    <n v="0"/>
    <n v="154"/>
    <n v="300"/>
    <n v="55704.9"/>
    <n v="14650.82"/>
    <n v="26.300774000000001"/>
    <n v="21.010593116414"/>
    <n v="10.59"/>
    <m/>
    <m/>
    <m/>
    <s v="VER"/>
    <s v="VERACRUZ"/>
    <s v="91880"/>
    <s v="Al corriente"/>
    <x v="0"/>
  </r>
  <r>
    <n v="885"/>
    <s v="Hipotecaria Su Casita"/>
    <s v="FIDEICOMISO 234036"/>
    <d v="2018-05-01T00:00:00"/>
    <s v="58090"/>
    <x v="1"/>
    <n v="0"/>
    <n v="26228.94"/>
    <n v="0"/>
    <n v="0"/>
    <n v="26228.94"/>
    <n v="79.739999999999995"/>
    <n v="0"/>
    <n v="0"/>
    <n v="79.739999999999995"/>
    <n v="0"/>
    <m/>
    <n v="26149.200000000001"/>
    <n v="0"/>
    <n v="231.47"/>
    <n v="0"/>
    <n v="0"/>
    <n v="231.47"/>
    <n v="0"/>
    <n v="0"/>
    <n v="0"/>
    <n v="6.81"/>
    <n v="0"/>
    <n v="0"/>
    <n v="0"/>
    <n v="0"/>
    <n v="-8.69"/>
    <n v="15.9"/>
    <n v="48.93"/>
    <n v="0"/>
    <n v="0"/>
    <n v="0"/>
    <n v="0"/>
    <n v="0"/>
    <n v="0"/>
    <n v="0"/>
    <n v="100.45"/>
    <n v="0"/>
    <n v="76.260000000000005"/>
    <n v="0"/>
    <n v="474.61"/>
    <n v="0"/>
    <n v="0"/>
    <n v="154"/>
    <n v="300"/>
    <n v="93937.5"/>
    <n v="32737.27"/>
    <n v="34.850054999999998"/>
    <n v="27.836806740635399"/>
    <n v="10.59"/>
    <m/>
    <m/>
    <m/>
    <s v="BCN"/>
    <s v="TIJUANA"/>
    <s v="22245"/>
    <s v="Al corriente"/>
    <x v="0"/>
  </r>
  <r>
    <n v="886"/>
    <s v="Hipotecaria Su Casita"/>
    <s v="FIDEICOMISO 234036"/>
    <d v="2018-05-01T00:00:00"/>
    <s v="58091"/>
    <x v="0"/>
    <n v="21"/>
    <n v="35417.58"/>
    <n v="5776.26"/>
    <n v="0"/>
    <n v="41193.839999999997"/>
    <n v="107.67"/>
    <n v="0"/>
    <n v="0"/>
    <n v="0"/>
    <n v="0"/>
    <m/>
    <n v="41193.839999999997"/>
    <n v="24541.9"/>
    <n v="312.56"/>
    <n v="0"/>
    <n v="0"/>
    <n v="0"/>
    <n v="0"/>
    <n v="0"/>
    <n v="24854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83.93"/>
    <n v="24854.46"/>
    <n v="154"/>
    <n v="300"/>
    <n v="92661.3"/>
    <n v="44205.55"/>
    <n v="47.706594000000003"/>
    <n v="44.456358990691399"/>
    <n v="10.59"/>
    <m/>
    <m/>
    <m/>
    <s v="BCN"/>
    <s v="TIJUANA"/>
    <s v="22245"/>
    <s v="Proceso judicial"/>
    <x v="0"/>
  </r>
  <r>
    <n v="887"/>
    <s v="Hipotecaria Su Casita"/>
    <s v="FIDEICOMISO 234036"/>
    <d v="2018-05-01T00:00:00"/>
    <s v="58096"/>
    <x v="0"/>
    <n v="21"/>
    <n v="35859.33"/>
    <n v="3736.2"/>
    <n v="0"/>
    <n v="39595.53"/>
    <n v="109"/>
    <n v="0"/>
    <n v="0"/>
    <n v="0"/>
    <n v="0"/>
    <m/>
    <n v="39595.53"/>
    <n v="13707.66"/>
    <n v="316.45999999999998"/>
    <n v="0"/>
    <n v="0"/>
    <n v="0"/>
    <n v="0"/>
    <n v="0"/>
    <n v="14024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45.2"/>
    <n v="14024.12"/>
    <n v="154"/>
    <n v="300"/>
    <n v="93937.5"/>
    <n v="44756.01"/>
    <n v="47.644455000000001"/>
    <n v="42.150930060256698"/>
    <n v="10.59"/>
    <m/>
    <m/>
    <m/>
    <s v="BCN"/>
    <s v="TIJUANA"/>
    <s v="22245"/>
    <s v="Morosidad"/>
    <x v="0"/>
  </r>
  <r>
    <n v="888"/>
    <s v="Hipotecaria Su Casita"/>
    <s v="FIDEICOMISO 234036"/>
    <d v="2018-05-01T00:00:00"/>
    <s v="58097"/>
    <x v="0"/>
    <n v="21"/>
    <n v="27086.07"/>
    <n v="4544.9399999999996"/>
    <n v="0"/>
    <n v="31631.01"/>
    <n v="82.34"/>
    <n v="0"/>
    <n v="0"/>
    <n v="0"/>
    <n v="0"/>
    <m/>
    <n v="31631.01"/>
    <n v="19879.18"/>
    <n v="239.03"/>
    <n v="0"/>
    <n v="0"/>
    <n v="0"/>
    <n v="0"/>
    <n v="0"/>
    <n v="20118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27.28"/>
    <n v="20118.21"/>
    <n v="154"/>
    <n v="300"/>
    <n v="92661.3"/>
    <n v="33806.269999999997"/>
    <n v="36.483699000000001"/>
    <n v="34.136160182888901"/>
    <n v="10.59"/>
    <m/>
    <m/>
    <m/>
    <s v="BCN"/>
    <s v="TIJUANA"/>
    <s v="22245"/>
    <s v="Proceso judicial"/>
    <x v="0"/>
  </r>
  <r>
    <n v="889"/>
    <s v="Hipotecaria Su Casita"/>
    <s v="FIDEICOMISO 234036"/>
    <d v="2018-05-01T00:00:00"/>
    <s v="58100"/>
    <x v="5"/>
    <n v="21"/>
    <n v="35710.480000000003"/>
    <n v="15705.01"/>
    <n v="0"/>
    <n v="51415.49"/>
    <n v="241.65"/>
    <n v="51415.49"/>
    <n v="0"/>
    <n v="0"/>
    <n v="0"/>
    <m/>
    <n v="51415.49"/>
    <n v="38224.559999999998"/>
    <n v="315.14"/>
    <n v="0"/>
    <n v="0"/>
    <n v="0"/>
    <n v="0"/>
    <n v="0"/>
    <n v="38539.6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946.66"/>
    <n v="38539.699999999997"/>
    <n v="94"/>
    <n v="240"/>
    <n v="93937.5"/>
    <n v="55433.47"/>
    <n v="59.011012999999998"/>
    <n v="54.733722222176802"/>
    <n v="10.59"/>
    <m/>
    <m/>
    <m/>
    <s v="BCN"/>
    <s v="TIJUANA"/>
    <s v="22245"/>
    <s v="Proceso judicial"/>
    <x v="0"/>
  </r>
  <r>
    <n v="890"/>
    <s v="Hipotecaria Su Casita"/>
    <s v="FIDEICOMISO 234036"/>
    <d v="2018-05-01T00:00:00"/>
    <s v="58101"/>
    <x v="11"/>
    <n v="6"/>
    <n v="36193.1"/>
    <n v="640"/>
    <n v="0"/>
    <n v="36833.1"/>
    <n v="109.99"/>
    <n v="0"/>
    <n v="104.34"/>
    <n v="0"/>
    <n v="0"/>
    <m/>
    <n v="36728.76"/>
    <n v="1913.48"/>
    <n v="319.39999999999998"/>
    <n v="0"/>
    <n v="302.19"/>
    <n v="0"/>
    <n v="0"/>
    <n v="0"/>
    <n v="1930.69"/>
    <n v="0"/>
    <n v="0"/>
    <n v="0"/>
    <n v="0"/>
    <n v="0"/>
    <n v="-42.57"/>
    <n v="0"/>
    <n v="0"/>
    <n v="3.47"/>
    <n v="0"/>
    <n v="0"/>
    <n v="60.21"/>
    <n v="0"/>
    <n v="21.94"/>
    <n v="64.959999999999994"/>
    <n v="0"/>
    <n v="0"/>
    <n v="0"/>
    <n v="0"/>
    <n v="514.54"/>
    <n v="645.65"/>
    <n v="1930.69"/>
    <n v="154"/>
    <n v="300"/>
    <n v="112497.3"/>
    <n v="45170.1"/>
    <n v="40.152163999999999"/>
    <n v="32.648570515377202"/>
    <n v="10.59"/>
    <m/>
    <m/>
    <m/>
    <s v="SON"/>
    <s v="HERMOSILLO"/>
    <s v="83288"/>
    <s v="Morosidad"/>
    <x v="0"/>
  </r>
  <r>
    <n v="891"/>
    <s v="Hipotecaria Su Casita"/>
    <s v="FIDEICOMISO 234036"/>
    <d v="2018-05-01T00:00:00"/>
    <s v="58102"/>
    <x v="4"/>
    <n v="2"/>
    <n v="13003.37"/>
    <n v="712.43"/>
    <n v="0"/>
    <n v="13715.8"/>
    <n v="360.94"/>
    <n v="0"/>
    <n v="704.31"/>
    <n v="0"/>
    <n v="0"/>
    <m/>
    <n v="13011.49"/>
    <n v="238.95"/>
    <n v="114.75"/>
    <n v="0"/>
    <n v="238.95"/>
    <n v="0"/>
    <n v="0"/>
    <n v="0"/>
    <n v="114.75"/>
    <n v="0"/>
    <n v="0"/>
    <n v="0"/>
    <n v="0"/>
    <n v="0"/>
    <n v="-21.4"/>
    <n v="0"/>
    <n v="0"/>
    <n v="19.86"/>
    <n v="0"/>
    <n v="0"/>
    <n v="76.33"/>
    <n v="0"/>
    <n v="42.24"/>
    <n v="137.66"/>
    <n v="0"/>
    <n v="0"/>
    <n v="0"/>
    <n v="0"/>
    <n v="1197.95"/>
    <n v="369.06"/>
    <n v="114.75"/>
    <n v="94"/>
    <n v="240"/>
    <n v="122823"/>
    <n v="47359.5"/>
    <n v="38.559145999999998"/>
    <n v="10.5936917110092"/>
    <n v="10.59"/>
    <m/>
    <m/>
    <m/>
    <s v="BCN"/>
    <s v="TIJUANA"/>
    <s v="22125"/>
    <s v="Morosidad"/>
    <x v="0"/>
  </r>
  <r>
    <n v="892"/>
    <s v="Hipotecaria Su Casita"/>
    <s v="FIDEICOMISO 234036"/>
    <d v="2018-05-01T00:00:00"/>
    <s v="58103"/>
    <x v="0"/>
    <n v="21"/>
    <n v="19983.05"/>
    <n v="3413.21"/>
    <n v="0"/>
    <n v="23396.26"/>
    <n v="60.72"/>
    <n v="0"/>
    <n v="0"/>
    <n v="0"/>
    <n v="0"/>
    <m/>
    <n v="23396.26"/>
    <n v="14982.92"/>
    <n v="176.35"/>
    <n v="0"/>
    <n v="0"/>
    <n v="0"/>
    <n v="0"/>
    <n v="0"/>
    <n v="15159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73.93"/>
    <n v="15159.27"/>
    <n v="154"/>
    <n v="300"/>
    <n v="66574.5"/>
    <n v="24938.97"/>
    <n v="37.460244000000003"/>
    <n v="35.142975362953599"/>
    <n v="10.59"/>
    <m/>
    <m/>
    <m/>
    <s v="SON"/>
    <s v="HERMOSILLO"/>
    <s v="83288"/>
    <s v="Proceso judicial"/>
    <x v="0"/>
  </r>
  <r>
    <n v="893"/>
    <s v="Hipotecaria Su Casita"/>
    <s v="FIDEICOMISO 234036"/>
    <d v="2018-05-01T00:00:00"/>
    <s v="58109"/>
    <x v="0"/>
    <n v="21"/>
    <n v="36300.080000000002"/>
    <n v="7563.53"/>
    <n v="0"/>
    <n v="43863.61"/>
    <n v="351.08"/>
    <n v="0"/>
    <n v="0"/>
    <n v="0"/>
    <n v="0"/>
    <m/>
    <n v="43863.61"/>
    <n v="8540.08"/>
    <n v="320.35000000000002"/>
    <n v="0"/>
    <n v="0"/>
    <n v="0"/>
    <n v="0"/>
    <n v="0"/>
    <n v="8860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14.61"/>
    <n v="8860.43"/>
    <n v="94"/>
    <n v="240"/>
    <n v="102389.7"/>
    <n v="66847.08"/>
    <n v="65.286918999999997"/>
    <n v="42.839866051255903"/>
    <n v="10.59"/>
    <m/>
    <m/>
    <m/>
    <s v="EM"/>
    <s v="ECATEPEC"/>
    <s v="55075"/>
    <s v="Morosidad"/>
    <x v="0"/>
  </r>
  <r>
    <n v="894"/>
    <s v="Hipotecaria Su Casita"/>
    <s v="FIDEICOMISO 234036"/>
    <d v="2018-05-01T00:00:00"/>
    <s v="58111"/>
    <x v="1"/>
    <n v="0"/>
    <n v="49051.33"/>
    <n v="0"/>
    <n v="0"/>
    <n v="49051.33"/>
    <n v="149.09"/>
    <n v="0"/>
    <n v="0"/>
    <n v="149.09"/>
    <n v="0"/>
    <m/>
    <n v="48902.239999999998"/>
    <n v="0"/>
    <n v="432.88"/>
    <n v="0"/>
    <n v="0"/>
    <n v="432.88"/>
    <n v="0"/>
    <n v="0"/>
    <n v="0"/>
    <n v="12.74"/>
    <n v="0"/>
    <n v="0"/>
    <n v="0"/>
    <n v="0"/>
    <n v="-12.5"/>
    <n v="29.74"/>
    <n v="77.48"/>
    <n v="0"/>
    <n v="0"/>
    <n v="0"/>
    <n v="0"/>
    <n v="0"/>
    <n v="0"/>
    <n v="0"/>
    <n v="0"/>
    <n v="0"/>
    <n v="0"/>
    <n v="0"/>
    <n v="689.43"/>
    <n v="0"/>
    <n v="0"/>
    <n v="154"/>
    <n v="300"/>
    <n v="80976.899999999994"/>
    <n v="61220.14"/>
    <n v="75.601979999999998"/>
    <n v="60.390357984075202"/>
    <n v="10.59"/>
    <m/>
    <m/>
    <m/>
    <s v="EM"/>
    <s v="CHICOLOAPAN"/>
    <s v="56370"/>
    <s v="Al corriente"/>
    <x v="0"/>
  </r>
  <r>
    <n v="895"/>
    <s v="Hipotecaria Su Casita"/>
    <s v="FIDEICOMISO 234036"/>
    <d v="2018-05-01T00:00:00"/>
    <s v="58114"/>
    <x v="0"/>
    <n v="21"/>
    <n v="12444.89"/>
    <n v="3446.42"/>
    <n v="0"/>
    <n v="15891.31"/>
    <n v="84.21"/>
    <n v="0"/>
    <n v="0"/>
    <n v="0"/>
    <n v="0"/>
    <m/>
    <n v="15891.31"/>
    <n v="6449.62"/>
    <n v="109.83"/>
    <n v="0"/>
    <n v="0"/>
    <n v="0"/>
    <n v="0"/>
    <n v="0"/>
    <n v="6559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30.63"/>
    <n v="6559.45"/>
    <n v="94"/>
    <n v="240"/>
    <n v="62197.5"/>
    <n v="19318.39"/>
    <n v="31.059753000000001"/>
    <n v="25.549756653966998"/>
    <n v="10.59"/>
    <m/>
    <m/>
    <m/>
    <s v="EM"/>
    <s v="ZUMPANGO"/>
    <s v="55600"/>
    <s v="Morosidad"/>
    <x v="0"/>
  </r>
  <r>
    <n v="896"/>
    <s v="Hipotecaria Su Casita"/>
    <s v="FIDEICOMISO 234036"/>
    <d v="2018-05-01T00:00:00"/>
    <s v="58116"/>
    <x v="0"/>
    <n v="21"/>
    <n v="39283.019999999997"/>
    <n v="8105.39"/>
    <n v="0"/>
    <n v="47388.41"/>
    <n v="119.42"/>
    <n v="0"/>
    <n v="0"/>
    <n v="0"/>
    <n v="0"/>
    <m/>
    <n v="47388.41"/>
    <n v="40367.97"/>
    <n v="346.67"/>
    <n v="0"/>
    <n v="0"/>
    <n v="0"/>
    <n v="0"/>
    <n v="0"/>
    <n v="40714.63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24.81"/>
    <n v="40714.639999999999"/>
    <n v="154"/>
    <n v="300"/>
    <n v="62523"/>
    <n v="49029.79"/>
    <n v="78.418806000000004"/>
    <n v="75.793564084987096"/>
    <n v="10.59"/>
    <m/>
    <m/>
    <m/>
    <s v="EM"/>
    <s v="ZUMPANGO"/>
    <s v="55600"/>
    <s v="Morosidad"/>
    <x v="0"/>
  </r>
  <r>
    <n v="897"/>
    <s v="Hipotecaria Su Casita"/>
    <s v="FIDEICOMISO 234036"/>
    <d v="2018-05-01T00:00:00"/>
    <s v="58118"/>
    <x v="1"/>
    <n v="0"/>
    <n v="26150.62"/>
    <n v="0"/>
    <n v="0"/>
    <n v="26150.62"/>
    <n v="79.48"/>
    <n v="0"/>
    <n v="0"/>
    <n v="79.48"/>
    <n v="0"/>
    <m/>
    <n v="26071.14"/>
    <n v="0"/>
    <n v="230.78"/>
    <n v="0"/>
    <n v="0"/>
    <n v="230.78"/>
    <n v="0"/>
    <n v="0"/>
    <n v="0"/>
    <n v="6.79"/>
    <n v="0"/>
    <n v="0"/>
    <n v="0"/>
    <n v="0"/>
    <n v="-7.66"/>
    <n v="15.85"/>
    <n v="45.49"/>
    <n v="0"/>
    <n v="0"/>
    <n v="0"/>
    <n v="0"/>
    <n v="0"/>
    <n v="0"/>
    <n v="0"/>
    <n v="47.12"/>
    <n v="0"/>
    <n v="44.39"/>
    <n v="0"/>
    <n v="417.85"/>
    <n v="0"/>
    <n v="0"/>
    <n v="154"/>
    <n v="300"/>
    <n v="71461.2"/>
    <n v="32637.79"/>
    <n v="45.672043000000002"/>
    <n v="36.482930588713899"/>
    <n v="10.59"/>
    <m/>
    <m/>
    <m/>
    <s v="BCN"/>
    <s v="MEXICALI"/>
    <s v="21323"/>
    <s v="Al corriente"/>
    <x v="0"/>
  </r>
  <r>
    <n v="898"/>
    <s v="Hipotecaria Su Casita"/>
    <s v="FIDEICOMISO 234036"/>
    <d v="2018-05-01T00:00:00"/>
    <s v="58120"/>
    <x v="0"/>
    <n v="21"/>
    <n v="20584.080000000002"/>
    <n v="3816.83"/>
    <n v="0"/>
    <n v="24400.91"/>
    <n v="62.56"/>
    <n v="0"/>
    <n v="0"/>
    <n v="0"/>
    <n v="0"/>
    <m/>
    <n v="24400.91"/>
    <n v="17592.27"/>
    <n v="181.65"/>
    <n v="0"/>
    <n v="0"/>
    <n v="0"/>
    <n v="0"/>
    <n v="0"/>
    <n v="17773.91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79.39"/>
    <n v="17773.919999999998"/>
    <n v="154"/>
    <n v="300"/>
    <n v="76786.8"/>
    <n v="25689.81"/>
    <n v="33.456023999999999"/>
    <n v="31.777480276492501"/>
    <n v="10.59"/>
    <m/>
    <m/>
    <m/>
    <s v="BCN"/>
    <s v="ENSENADA"/>
    <s v="22800"/>
    <s v="Proceso judicial"/>
    <x v="0"/>
  </r>
  <r>
    <n v="899"/>
    <s v="Hipotecaria Su Casita"/>
    <s v="FIDEICOMISO 234036"/>
    <d v="2018-05-01T00:00:00"/>
    <s v="58124"/>
    <x v="2"/>
    <n v="0"/>
    <n v="11668.25"/>
    <n v="0"/>
    <n v="0"/>
    <n v="11668.25"/>
    <n v="35.479999999999997"/>
    <n v="0"/>
    <n v="0"/>
    <n v="29.92"/>
    <n v="0"/>
    <m/>
    <n v="11638.33"/>
    <n v="0"/>
    <n v="102.97"/>
    <n v="0"/>
    <n v="0"/>
    <n v="102.97"/>
    <n v="0"/>
    <n v="0"/>
    <n v="0"/>
    <n v="3.03"/>
    <n v="0"/>
    <n v="0"/>
    <n v="0"/>
    <n v="0"/>
    <n v="-4.3600000000000003"/>
    <n v="7.07"/>
    <n v="24.18"/>
    <n v="0"/>
    <n v="0"/>
    <n v="0"/>
    <n v="0"/>
    <n v="0"/>
    <n v="0"/>
    <n v="0"/>
    <n v="0"/>
    <n v="0"/>
    <n v="0.15"/>
    <n v="0"/>
    <n v="162.81"/>
    <n v="5.56"/>
    <n v="0"/>
    <n v="154"/>
    <n v="300"/>
    <n v="58146.6"/>
    <n v="14563.94"/>
    <n v="25.046932999999999"/>
    <n v="20.015495239742101"/>
    <n v="10.59"/>
    <m/>
    <m/>
    <m/>
    <s v="COA"/>
    <s v="TORREON"/>
    <s v="27087"/>
    <s v="Morosidad"/>
    <x v="0"/>
  </r>
  <r>
    <n v="900"/>
    <s v="Hipotecaria Su Casita"/>
    <s v="FIDEICOMISO 234036"/>
    <d v="2018-05-01T00:00:00"/>
    <s v="58126"/>
    <x v="0"/>
    <n v="21"/>
    <n v="24825.26"/>
    <n v="4871.8900000000003"/>
    <n v="0"/>
    <n v="29697.15"/>
    <n v="75.459999999999994"/>
    <n v="0"/>
    <n v="0"/>
    <n v="0"/>
    <n v="0"/>
    <m/>
    <n v="29697.15"/>
    <n v="23403.95"/>
    <n v="219.08"/>
    <n v="0"/>
    <n v="0"/>
    <n v="0"/>
    <n v="0"/>
    <n v="0"/>
    <n v="23623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47.3500000000004"/>
    <n v="23623.03"/>
    <n v="154"/>
    <n v="300"/>
    <n v="64122.6"/>
    <n v="30984"/>
    <n v="48.319937000000003"/>
    <n v="46.313078268769402"/>
    <n v="10.59"/>
    <m/>
    <m/>
    <m/>
    <s v="QR"/>
    <s v="SOLIDARIDAD"/>
    <s v="77710"/>
    <s v="Proceso judicial"/>
    <x v="0"/>
  </r>
  <r>
    <n v="901"/>
    <s v="Hipotecaria Su Casita"/>
    <s v="FIDEICOMISO 234036"/>
    <d v="2018-05-01T00:00:00"/>
    <s v="58128"/>
    <x v="1"/>
    <n v="0"/>
    <n v="26776.45"/>
    <n v="0"/>
    <n v="0"/>
    <n v="26776.45"/>
    <n v="81.400000000000006"/>
    <n v="0"/>
    <n v="0"/>
    <n v="81.400000000000006"/>
    <n v="0"/>
    <m/>
    <n v="26695.05"/>
    <n v="0"/>
    <n v="236.3"/>
    <n v="0"/>
    <n v="0"/>
    <n v="236.3"/>
    <n v="0"/>
    <n v="0"/>
    <n v="0"/>
    <n v="6.95"/>
    <n v="0"/>
    <n v="0"/>
    <n v="0"/>
    <n v="0"/>
    <n v="-7.63"/>
    <n v="16.23"/>
    <n v="46"/>
    <n v="0"/>
    <n v="0"/>
    <n v="0"/>
    <n v="0"/>
    <n v="0"/>
    <n v="0"/>
    <n v="0"/>
    <n v="379.26"/>
    <n v="0"/>
    <n v="379.25"/>
    <n v="0"/>
    <n v="758.51"/>
    <n v="0"/>
    <n v="0"/>
    <n v="154"/>
    <n v="300"/>
    <n v="69286.5"/>
    <n v="33420.120000000003"/>
    <n v="48.234678000000002"/>
    <n v="38.5285014220146"/>
    <n v="10.59"/>
    <m/>
    <m/>
    <m/>
    <s v="QR"/>
    <s v="SOLIDARIDAD"/>
    <s v="77710"/>
    <s v="Al corriente"/>
    <x v="0"/>
  </r>
  <r>
    <n v="902"/>
    <s v="Hipotecaria Su Casita"/>
    <s v="FIDEICOMISO 234036"/>
    <d v="2018-05-01T00:00:00"/>
    <s v="58129"/>
    <x v="0"/>
    <n v="21"/>
    <n v="53321.7"/>
    <n v="9910.5499999999993"/>
    <n v="0"/>
    <n v="63232.25"/>
    <n v="162.09"/>
    <n v="0"/>
    <n v="0"/>
    <n v="0"/>
    <n v="0"/>
    <m/>
    <n v="63232.25"/>
    <n v="45783.38"/>
    <n v="470.56"/>
    <n v="0"/>
    <n v="0"/>
    <n v="0"/>
    <n v="0"/>
    <n v="0"/>
    <n v="46253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72.64"/>
    <n v="46253.94"/>
    <n v="154"/>
    <n v="300"/>
    <n v="85112.7"/>
    <n v="66551.100000000006"/>
    <n v="78.191738999999998"/>
    <n v="74.292379665892099"/>
    <n v="10.59"/>
    <m/>
    <m/>
    <m/>
    <s v="QR"/>
    <s v="SOLIDARIDAD"/>
    <s v="77710"/>
    <s v="Proceso judicial"/>
    <x v="0"/>
  </r>
  <r>
    <n v="903"/>
    <s v="Hipotecaria Su Casita"/>
    <s v="FIDEICOMISO 234036"/>
    <d v="2018-05-01T00:00:00"/>
    <s v="58130"/>
    <x v="0"/>
    <n v="21"/>
    <n v="27020.13"/>
    <n v="4184.8500000000004"/>
    <n v="0"/>
    <n v="31204.98"/>
    <n v="82.11"/>
    <n v="0"/>
    <n v="0"/>
    <n v="0"/>
    <n v="0"/>
    <m/>
    <n v="31204.98"/>
    <n v="17540.740000000002"/>
    <n v="238.45"/>
    <n v="0"/>
    <n v="0"/>
    <n v="0"/>
    <n v="0"/>
    <n v="0"/>
    <n v="17779.18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66.96"/>
    <n v="17779.189999999999"/>
    <n v="154"/>
    <n v="300"/>
    <n v="96185.4"/>
    <n v="33721.71"/>
    <n v="35.059072999999998"/>
    <n v="32.442532474881602"/>
    <n v="10.59"/>
    <m/>
    <m/>
    <m/>
    <s v="NL"/>
    <s v="APODACA"/>
    <s v="66610"/>
    <s v="Proceso judicial"/>
    <x v="0"/>
  </r>
  <r>
    <n v="904"/>
    <s v="Hipotecaria Su Casita"/>
    <s v="FIDEICOMISO 234036"/>
    <d v="2018-05-01T00:00:00"/>
    <s v="58133"/>
    <x v="1"/>
    <n v="0"/>
    <n v="24885.08"/>
    <n v="0"/>
    <n v="0"/>
    <n v="24885.08"/>
    <n v="75.63"/>
    <n v="0"/>
    <n v="0"/>
    <n v="75.63"/>
    <n v="0"/>
    <m/>
    <n v="24809.45"/>
    <n v="0"/>
    <n v="219.61"/>
    <n v="0"/>
    <n v="0"/>
    <n v="219.61"/>
    <n v="0"/>
    <n v="0"/>
    <n v="0"/>
    <n v="6.46"/>
    <n v="0"/>
    <n v="0"/>
    <n v="0"/>
    <n v="0"/>
    <n v="-8.49"/>
    <n v="15.09"/>
    <n v="47.58"/>
    <n v="0"/>
    <n v="0"/>
    <n v="0"/>
    <n v="0"/>
    <n v="0"/>
    <n v="0"/>
    <n v="0"/>
    <n v="0.06"/>
    <n v="0"/>
    <n v="3.23"/>
    <n v="0"/>
    <n v="355.94"/>
    <n v="0"/>
    <n v="0"/>
    <n v="154"/>
    <n v="300"/>
    <n v="96999.6"/>
    <n v="31057.89"/>
    <n v="32.018574999999998"/>
    <n v="25.576857781830999"/>
    <n v="10.59"/>
    <m/>
    <m/>
    <m/>
    <s v="NL"/>
    <s v="APODACA"/>
    <s v="66613"/>
    <s v="Al corriente"/>
    <x v="0"/>
  </r>
  <r>
    <n v="905"/>
    <s v="Hipotecaria Su Casita"/>
    <s v="FIDEICOMISO 234036"/>
    <d v="2018-05-01T00:00:00"/>
    <s v="58136"/>
    <x v="0"/>
    <n v="21"/>
    <n v="46373.96"/>
    <n v="5309.69"/>
    <n v="0"/>
    <n v="51683.65"/>
    <n v="140.94"/>
    <n v="0"/>
    <n v="0"/>
    <n v="0"/>
    <n v="0"/>
    <m/>
    <n v="51683.65"/>
    <n v="19668.330000000002"/>
    <n v="409.25"/>
    <n v="0"/>
    <n v="0"/>
    <n v="0"/>
    <n v="0"/>
    <n v="0"/>
    <n v="20077.58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50.63"/>
    <n v="20077.580000000002"/>
    <n v="154"/>
    <n v="300"/>
    <n v="77709.3"/>
    <n v="57877.41"/>
    <n v="74.479387000000003"/>
    <n v="66.508963858654894"/>
    <n v="10.59"/>
    <m/>
    <m/>
    <m/>
    <s v="QR"/>
    <s v="SOLIDARIDAD"/>
    <s v="77710"/>
    <s v="Morosidad"/>
    <x v="0"/>
  </r>
  <r>
    <n v="906"/>
    <s v="Hipotecaria Su Casita"/>
    <s v="FIDEICOMISO 234036"/>
    <d v="2018-05-01T00:00:00"/>
    <s v="58138"/>
    <x v="0"/>
    <n v="21"/>
    <n v="45367.28"/>
    <n v="5902.46"/>
    <n v="0"/>
    <n v="51269.74"/>
    <n v="137.88"/>
    <n v="0"/>
    <n v="0"/>
    <n v="0"/>
    <n v="0"/>
    <m/>
    <n v="51269.74"/>
    <n v="23133.759999999998"/>
    <n v="400.37"/>
    <n v="0"/>
    <n v="0"/>
    <n v="0"/>
    <n v="0"/>
    <n v="0"/>
    <n v="23534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40.34"/>
    <n v="23534.13"/>
    <n v="154"/>
    <n v="300"/>
    <n v="68198.399999999994"/>
    <n v="56621.27"/>
    <n v="83.024338"/>
    <n v="75.177335706742696"/>
    <n v="10.59"/>
    <m/>
    <m/>
    <m/>
    <s v="QR"/>
    <s v="SOLIDARIDAD"/>
    <s v="77710"/>
    <s v="Proceso judicial"/>
    <x v="0"/>
  </r>
  <r>
    <n v="907"/>
    <s v="Hipotecaria Su Casita"/>
    <s v="FIDEICOMISO 234036"/>
    <d v="2018-05-01T00:00:00"/>
    <s v="58139"/>
    <x v="12"/>
    <n v="0"/>
    <n v="19281.32"/>
    <n v="0"/>
    <n v="2906.8353910000001"/>
    <n v="19281.32"/>
    <n v="99.95"/>
    <n v="0"/>
    <n v="0"/>
    <n v="99.95"/>
    <n v="19181.37"/>
    <m/>
    <n v="0"/>
    <n v="0"/>
    <n v="170.16"/>
    <n v="0"/>
    <n v="0"/>
    <n v="170.16"/>
    <n v="0"/>
    <n v="0"/>
    <n v="0"/>
    <n v="5.91"/>
    <n v="0"/>
    <n v="0"/>
    <n v="0"/>
    <n v="0"/>
    <n v="-6.84"/>
    <n v="13.8"/>
    <n v="40.49"/>
    <n v="0"/>
    <n v="0"/>
    <n v="0"/>
    <n v="0"/>
    <n v="0"/>
    <n v="0"/>
    <n v="0"/>
    <n v="0"/>
    <n v="0"/>
    <n v="0"/>
    <n v="0"/>
    <n v="19504.84"/>
    <n v="0"/>
    <n v="0"/>
    <n v="154"/>
    <n v="300"/>
    <n v="68198.399999999994"/>
    <n v="28414.05"/>
    <n v="41.663806999999998"/>
    <n v="0"/>
    <n v="10.59"/>
    <m/>
    <m/>
    <m/>
    <s v="QR"/>
    <s v="SOLIDARIDAD"/>
    <s v="77710"/>
    <s v="Al corriente"/>
    <x v="0"/>
  </r>
  <r>
    <n v="908"/>
    <s v="Hipotecaria Su Casita"/>
    <s v="FIDEICOMISO 234036"/>
    <d v="2018-05-01T00:00:00"/>
    <s v="58141"/>
    <x v="1"/>
    <n v="0"/>
    <n v="28848.34"/>
    <n v="0"/>
    <n v="0"/>
    <n v="28848.34"/>
    <n v="195.24"/>
    <n v="0"/>
    <n v="0"/>
    <n v="195.24"/>
    <n v="0"/>
    <m/>
    <n v="28653.1"/>
    <n v="0"/>
    <n v="254.59"/>
    <n v="0"/>
    <n v="0"/>
    <n v="254.59"/>
    <n v="0"/>
    <n v="0"/>
    <n v="0"/>
    <n v="9.39"/>
    <n v="0"/>
    <n v="0"/>
    <n v="0"/>
    <n v="0"/>
    <n v="-9.65"/>
    <n v="19.98"/>
    <n v="59.58"/>
    <n v="0"/>
    <n v="0"/>
    <n v="0"/>
    <n v="0"/>
    <n v="0"/>
    <n v="0"/>
    <n v="0"/>
    <n v="6.96"/>
    <n v="0"/>
    <n v="4.96"/>
    <n v="0"/>
    <n v="536.09"/>
    <n v="0"/>
    <n v="0"/>
    <n v="94"/>
    <n v="240"/>
    <n v="78793.5"/>
    <n v="44784.01"/>
    <n v="56.837187999999998"/>
    <n v="36.364801443256198"/>
    <n v="10.59"/>
    <m/>
    <m/>
    <m/>
    <s v="QR"/>
    <s v="BENITO JUAREZ"/>
    <s v="77538"/>
    <s v="Al corriente"/>
    <x v="0"/>
  </r>
  <r>
    <n v="909"/>
    <s v="Hipotecaria Su Casita"/>
    <s v="FIDEICOMISO 234036"/>
    <d v="2018-05-01T00:00:00"/>
    <s v="58150"/>
    <x v="4"/>
    <n v="1"/>
    <n v="25896.94"/>
    <n v="78.03"/>
    <n v="0"/>
    <n v="25974.97"/>
    <n v="78.72"/>
    <n v="0"/>
    <n v="0"/>
    <n v="0"/>
    <n v="0"/>
    <m/>
    <n v="25974.97"/>
    <n v="229.23"/>
    <n v="228.54"/>
    <n v="0"/>
    <n v="0"/>
    <n v="0"/>
    <n v="0"/>
    <n v="0"/>
    <n v="457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.75"/>
    <n v="457.77"/>
    <n v="154"/>
    <n v="300"/>
    <n v="78793.5"/>
    <n v="32322.03"/>
    <n v="41.021188000000002"/>
    <n v="32.9658789272939"/>
    <n v="10.59"/>
    <m/>
    <m/>
    <m/>
    <s v="QR"/>
    <s v="BENITO JUAREZ"/>
    <s v="77538"/>
    <s v="Morosidad"/>
    <x v="0"/>
  </r>
  <r>
    <n v="910"/>
    <s v="Hipotecaria Su Casita"/>
    <s v="FIDEICOMISO 234036"/>
    <d v="2018-05-01T00:00:00"/>
    <s v="58151"/>
    <x v="1"/>
    <n v="0"/>
    <n v="21333.77"/>
    <n v="0"/>
    <n v="0"/>
    <n v="21333.77"/>
    <n v="64.849999999999994"/>
    <n v="0"/>
    <n v="0"/>
    <n v="64.849999999999994"/>
    <n v="0"/>
    <m/>
    <n v="21268.92"/>
    <n v="0"/>
    <n v="188.27"/>
    <n v="0"/>
    <n v="0"/>
    <n v="188.27"/>
    <n v="0"/>
    <n v="0"/>
    <n v="0"/>
    <n v="5.54"/>
    <n v="0"/>
    <n v="0"/>
    <n v="0"/>
    <n v="0"/>
    <n v="-6.07"/>
    <n v="12.93"/>
    <n v="36.729999999999997"/>
    <n v="0"/>
    <n v="0"/>
    <n v="0"/>
    <n v="0"/>
    <n v="0"/>
    <n v="0"/>
    <n v="0"/>
    <n v="8.06"/>
    <n v="0"/>
    <n v="7.9"/>
    <n v="0"/>
    <n v="310.31"/>
    <n v="0"/>
    <n v="0"/>
    <n v="154"/>
    <n v="300"/>
    <n v="55698.6"/>
    <n v="26626.73"/>
    <n v="47.805025999999998"/>
    <n v="38.185735672082899"/>
    <n v="10.59"/>
    <m/>
    <m/>
    <m/>
    <s v="VER"/>
    <s v="VERACRUZ"/>
    <s v="91880"/>
    <s v="Al corriente"/>
    <x v="0"/>
  </r>
  <r>
    <n v="911"/>
    <s v="Hipotecaria Su Casita"/>
    <s v="FIDEICOMISO 234036"/>
    <d v="2018-05-01T00:00:00"/>
    <s v="58154"/>
    <x v="1"/>
    <n v="0"/>
    <n v="15962.23"/>
    <n v="0"/>
    <n v="0"/>
    <n v="15962.23"/>
    <n v="64.94"/>
    <n v="0"/>
    <n v="0"/>
    <n v="64.94"/>
    <n v="0"/>
    <m/>
    <n v="15897.29"/>
    <n v="0"/>
    <n v="140.87"/>
    <n v="0"/>
    <n v="0"/>
    <n v="140.87"/>
    <n v="0"/>
    <n v="0"/>
    <n v="0"/>
    <n v="4.51"/>
    <n v="0"/>
    <n v="0"/>
    <n v="0"/>
    <n v="0"/>
    <n v="-5.83"/>
    <n v="10.52"/>
    <n v="33.15"/>
    <n v="0"/>
    <n v="0"/>
    <n v="0"/>
    <n v="0"/>
    <n v="0"/>
    <n v="0"/>
    <n v="0"/>
    <n v="19.78"/>
    <n v="0"/>
    <n v="19.63"/>
    <n v="0"/>
    <n v="267.94"/>
    <n v="0"/>
    <n v="0"/>
    <n v="154"/>
    <n v="300"/>
    <n v="67599"/>
    <n v="21649.72"/>
    <n v="32.026687000000003"/>
    <n v="23.517049226420902"/>
    <n v="10.59"/>
    <m/>
    <m/>
    <m/>
    <s v="BCN"/>
    <s v="ENSENADA"/>
    <s v="22800"/>
    <s v="Al corriente"/>
    <x v="0"/>
  </r>
  <r>
    <n v="912"/>
    <s v="Hipotecaria Su Casita"/>
    <s v="FIDEICOMISO 234036"/>
    <d v="2018-05-01T00:00:00"/>
    <s v="58155"/>
    <x v="0"/>
    <n v="21"/>
    <n v="13671"/>
    <n v="2071"/>
    <n v="0"/>
    <n v="15742"/>
    <n v="41.53"/>
    <n v="0"/>
    <n v="0"/>
    <n v="0"/>
    <n v="0"/>
    <m/>
    <n v="15742"/>
    <n v="8632.8799999999992"/>
    <n v="120.65"/>
    <n v="0"/>
    <n v="0"/>
    <n v="0"/>
    <n v="0"/>
    <n v="0"/>
    <n v="8753.530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12.5300000000002"/>
    <n v="8753.5300000000007"/>
    <n v="154"/>
    <n v="300"/>
    <n v="55698.6"/>
    <n v="17060.939999999999"/>
    <n v="30.630824"/>
    <n v="28.262829094293799"/>
    <n v="10.59"/>
    <m/>
    <m/>
    <m/>
    <s v="VER"/>
    <s v="VERACRUZ"/>
    <s v="91880"/>
    <s v="Morosidad"/>
    <x v="0"/>
  </r>
  <r>
    <n v="913"/>
    <s v="Hipotecaria Su Casita"/>
    <s v="FIDEICOMISO 234036"/>
    <d v="2018-05-01T00:00:00"/>
    <s v="58156"/>
    <x v="1"/>
    <n v="0"/>
    <n v="34174.019999999997"/>
    <n v="0"/>
    <n v="0"/>
    <n v="34174.019999999997"/>
    <n v="103.88"/>
    <n v="0"/>
    <n v="0"/>
    <n v="103.88"/>
    <n v="0"/>
    <m/>
    <n v="34070.14"/>
    <n v="0"/>
    <n v="301.58999999999997"/>
    <n v="0"/>
    <n v="0"/>
    <n v="301.58999999999997"/>
    <n v="0"/>
    <n v="0"/>
    <n v="0"/>
    <n v="8.8800000000000008"/>
    <n v="0"/>
    <n v="0"/>
    <n v="0"/>
    <n v="0"/>
    <n v="-9.43"/>
    <n v="20.72"/>
    <n v="56.24"/>
    <n v="0"/>
    <n v="0"/>
    <n v="0"/>
    <n v="0"/>
    <n v="0"/>
    <n v="0"/>
    <n v="0"/>
    <n v="0.22"/>
    <n v="0"/>
    <n v="0.09"/>
    <n v="0"/>
    <n v="482.1"/>
    <n v="0"/>
    <n v="0"/>
    <n v="154"/>
    <n v="300"/>
    <n v="71751.899999999994"/>
    <n v="42653.01"/>
    <n v="59.445129999999999"/>
    <n v="47.483258541852003"/>
    <n v="10.59"/>
    <m/>
    <m/>
    <m/>
    <s v="BCN"/>
    <s v="TIJUANA"/>
    <s v="22204"/>
    <s v="Al corriente"/>
    <x v="0"/>
  </r>
  <r>
    <n v="914"/>
    <s v="Hipotecaria Su Casita"/>
    <s v="FIDEICOMISO 234036"/>
    <d v="2018-05-01T00:00:00"/>
    <s v="58158"/>
    <x v="0"/>
    <n v="21"/>
    <n v="12826.73"/>
    <n v="1809.03"/>
    <n v="0"/>
    <n v="14635.76"/>
    <n v="38.96"/>
    <n v="0"/>
    <n v="0"/>
    <n v="0"/>
    <n v="0"/>
    <m/>
    <n v="14635.76"/>
    <n v="7320.57"/>
    <n v="113.2"/>
    <n v="0"/>
    <n v="0"/>
    <n v="0"/>
    <n v="0"/>
    <n v="0"/>
    <n v="7433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47.99"/>
    <n v="7433.77"/>
    <n v="154"/>
    <n v="300"/>
    <n v="58143.9"/>
    <n v="16006.96"/>
    <n v="27.529903999999998"/>
    <n v="25.171617082009298"/>
    <n v="10.59"/>
    <m/>
    <m/>
    <m/>
    <s v="COA"/>
    <s v="TORREON"/>
    <s v="27087"/>
    <s v="Morosidad"/>
    <x v="0"/>
  </r>
  <r>
    <n v="915"/>
    <s v="Hipotecaria Su Casita"/>
    <s v="FIDEICOMISO 234036"/>
    <d v="2018-05-01T00:00:00"/>
    <s v="58159"/>
    <x v="1"/>
    <n v="0"/>
    <n v="6075.67"/>
    <n v="0"/>
    <n v="0"/>
    <n v="6075.67"/>
    <n v="148.88"/>
    <n v="0"/>
    <n v="0"/>
    <n v="148.88"/>
    <n v="0"/>
    <m/>
    <n v="5926.79"/>
    <n v="0"/>
    <n v="53.62"/>
    <n v="0"/>
    <n v="0"/>
    <n v="53.62"/>
    <n v="0"/>
    <n v="0"/>
    <n v="0"/>
    <n v="3.78"/>
    <n v="0"/>
    <n v="0"/>
    <n v="0"/>
    <n v="0"/>
    <n v="-4.8600000000000003"/>
    <n v="7.16"/>
    <n v="29.51"/>
    <n v="0"/>
    <n v="0"/>
    <n v="0"/>
    <n v="0"/>
    <n v="0"/>
    <n v="0"/>
    <n v="0"/>
    <n v="6.89"/>
    <n v="0"/>
    <n v="0"/>
    <n v="0"/>
    <n v="244.98"/>
    <n v="0"/>
    <n v="0"/>
    <n v="34"/>
    <n v="180"/>
    <n v="67599"/>
    <n v="18227.34"/>
    <n v="26.963920000000002"/>
    <n v="8.7675706612594109"/>
    <n v="10.59"/>
    <m/>
    <m/>
    <m/>
    <s v="BCN"/>
    <s v="ENSENADA"/>
    <s v="22800"/>
    <s v="Al corriente"/>
    <x v="0"/>
  </r>
  <r>
    <n v="916"/>
    <s v="Hipotecaria Su Casita"/>
    <s v="FIDEICOMISO 234036"/>
    <d v="2018-05-01T00:00:00"/>
    <s v="58160"/>
    <x v="0"/>
    <n v="21"/>
    <n v="19354.080000000002"/>
    <n v="3848.98"/>
    <n v="0"/>
    <n v="23203.06"/>
    <n v="58.84"/>
    <n v="0"/>
    <n v="0"/>
    <n v="0"/>
    <n v="0"/>
    <m/>
    <n v="23203.06"/>
    <n v="18655.72"/>
    <n v="170.8"/>
    <n v="0"/>
    <n v="0"/>
    <n v="0"/>
    <n v="0"/>
    <n v="0"/>
    <n v="18826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07.82"/>
    <n v="18826.52"/>
    <n v="154"/>
    <n v="300"/>
    <n v="66594"/>
    <n v="24156.58"/>
    <n v="36.274408999999999"/>
    <n v="34.842568297811198"/>
    <n v="10.59"/>
    <m/>
    <m/>
    <m/>
    <s v="BCN"/>
    <s v="ENSENADA"/>
    <s v="22800"/>
    <s v="Proceso judicial"/>
    <x v="0"/>
  </r>
  <r>
    <n v="917"/>
    <s v="Hipotecaria Su Casita"/>
    <s v="FIDEICOMISO 234036"/>
    <d v="2018-05-01T00:00:00"/>
    <s v="58167"/>
    <x v="1"/>
    <n v="0"/>
    <n v="15891.1"/>
    <n v="0"/>
    <n v="0"/>
    <n v="15891.1"/>
    <n v="48.31"/>
    <n v="0"/>
    <n v="0"/>
    <n v="48.31"/>
    <n v="0"/>
    <m/>
    <n v="15842.79"/>
    <n v="0"/>
    <n v="140.24"/>
    <n v="0"/>
    <n v="0"/>
    <n v="140.24"/>
    <n v="0"/>
    <n v="0"/>
    <n v="0"/>
    <n v="4.13"/>
    <n v="0"/>
    <n v="0"/>
    <n v="0"/>
    <n v="0"/>
    <n v="-5.0599999999999996"/>
    <n v="9.6300000000000008"/>
    <n v="29.47"/>
    <n v="0"/>
    <n v="0"/>
    <n v="0"/>
    <n v="0"/>
    <n v="0"/>
    <n v="0"/>
    <n v="0"/>
    <n v="0.67"/>
    <n v="0"/>
    <n v="0"/>
    <n v="0"/>
    <n v="227.39"/>
    <n v="0"/>
    <n v="0"/>
    <n v="154"/>
    <n v="300"/>
    <n v="55698.6"/>
    <n v="19834.2"/>
    <n v="35.609872000000003"/>
    <n v="28.4437851802886"/>
    <n v="10.59"/>
    <m/>
    <m/>
    <m/>
    <s v="VER"/>
    <s v="VERACRUZ"/>
    <s v="91880"/>
    <s v="Al corriente"/>
    <x v="0"/>
  </r>
  <r>
    <n v="918"/>
    <s v="Hipotecaria Su Casita"/>
    <s v="FIDEICOMISO 234036"/>
    <d v="2018-05-01T00:00:00"/>
    <s v="58169"/>
    <x v="0"/>
    <n v="21"/>
    <n v="13137.67"/>
    <n v="1709.32"/>
    <n v="0"/>
    <n v="14846.99"/>
    <n v="39.93"/>
    <n v="0"/>
    <n v="0"/>
    <n v="0"/>
    <n v="0"/>
    <m/>
    <n v="14846.99"/>
    <n v="6659.21"/>
    <n v="115.94"/>
    <n v="0"/>
    <n v="0"/>
    <n v="0"/>
    <n v="0"/>
    <n v="0"/>
    <n v="6775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49.25"/>
    <n v="6775.15"/>
    <n v="154"/>
    <n v="300"/>
    <n v="80133"/>
    <n v="16396.77"/>
    <n v="20.461945"/>
    <n v="18.527935245511799"/>
    <n v="10.59"/>
    <m/>
    <m/>
    <m/>
    <s v="BCN"/>
    <s v="TIJUANA"/>
    <s v="22204"/>
    <s v="Proceso judicial"/>
    <x v="0"/>
  </r>
  <r>
    <n v="919"/>
    <s v="Hipotecaria Su Casita"/>
    <s v="FIDEICOMISO 234036"/>
    <d v="2018-05-01T00:00:00"/>
    <s v="58170"/>
    <x v="2"/>
    <n v="1"/>
    <n v="28872.26"/>
    <n v="2.75"/>
    <n v="0"/>
    <n v="28875.01"/>
    <n v="87.75"/>
    <n v="0"/>
    <n v="2.75"/>
    <n v="84.99"/>
    <n v="0"/>
    <m/>
    <n v="28787.27"/>
    <n v="0"/>
    <n v="254.8"/>
    <n v="0"/>
    <n v="0"/>
    <n v="254.8"/>
    <n v="0"/>
    <n v="0"/>
    <n v="0"/>
    <n v="7.5"/>
    <n v="0"/>
    <n v="0"/>
    <n v="0"/>
    <n v="0"/>
    <n v="-8.2200000000000006"/>
    <n v="17.5"/>
    <n v="49.16"/>
    <n v="0"/>
    <n v="0"/>
    <n v="0"/>
    <n v="0"/>
    <n v="0"/>
    <n v="0"/>
    <n v="0"/>
    <n v="0"/>
    <n v="0"/>
    <n v="0"/>
    <n v="0"/>
    <n v="408.48"/>
    <n v="2.76"/>
    <n v="0"/>
    <n v="154"/>
    <n v="300"/>
    <n v="71751.899999999994"/>
    <n v="36034.54"/>
    <n v="50.221026000000002"/>
    <n v="40.120568630514498"/>
    <n v="10.59"/>
    <m/>
    <m/>
    <m/>
    <s v="BCN"/>
    <s v="TIJUANA"/>
    <s v="22204"/>
    <s v="Morosidad"/>
    <x v="0"/>
  </r>
  <r>
    <n v="920"/>
    <s v="Hipotecaria Su Casita"/>
    <s v="FIDEICOMISO 234036"/>
    <d v="2018-05-01T00:00:00"/>
    <s v="58174"/>
    <x v="0"/>
    <n v="21"/>
    <n v="11345.53"/>
    <n v="1519"/>
    <n v="0"/>
    <n v="12864.53"/>
    <n v="34.5"/>
    <n v="0"/>
    <n v="0"/>
    <n v="0"/>
    <n v="0"/>
    <m/>
    <n v="12864.53"/>
    <n v="6019.72"/>
    <n v="100.12"/>
    <n v="0"/>
    <n v="0"/>
    <n v="0"/>
    <n v="0"/>
    <n v="0"/>
    <n v="6119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3.5"/>
    <n v="6119.84"/>
    <n v="154"/>
    <n v="300"/>
    <n v="73524.600000000006"/>
    <n v="14160.99"/>
    <n v="19.260207000000001"/>
    <n v="17.496905990168099"/>
    <n v="10.59"/>
    <m/>
    <m/>
    <m/>
    <s v="BCN"/>
    <s v="TIJUANA"/>
    <s v="22204"/>
    <s v="Proceso judicial"/>
    <x v="0"/>
  </r>
  <r>
    <n v="921"/>
    <s v="Hipotecaria Su Casita"/>
    <s v="FIDEICOMISO 234036"/>
    <d v="2018-05-01T00:00:00"/>
    <s v="58176"/>
    <x v="1"/>
    <n v="0"/>
    <n v="51628.15"/>
    <n v="0"/>
    <n v="0"/>
    <n v="51628.15"/>
    <n v="156.94"/>
    <n v="0"/>
    <n v="0"/>
    <n v="156.94"/>
    <n v="0"/>
    <m/>
    <n v="51471.21"/>
    <n v="0"/>
    <n v="455.62"/>
    <n v="0"/>
    <n v="0"/>
    <n v="455.62"/>
    <n v="0"/>
    <n v="0"/>
    <n v="0"/>
    <n v="13.41"/>
    <n v="0"/>
    <n v="0"/>
    <n v="0"/>
    <n v="0"/>
    <n v="-13.82"/>
    <n v="31.3"/>
    <n v="83.65"/>
    <n v="0"/>
    <n v="0"/>
    <n v="0"/>
    <n v="0"/>
    <n v="0"/>
    <n v="0"/>
    <n v="0"/>
    <n v="741.01"/>
    <n v="0"/>
    <n v="721.12"/>
    <n v="0"/>
    <n v="1468.11"/>
    <n v="0"/>
    <n v="0"/>
    <n v="154"/>
    <n v="300"/>
    <n v="99363.9"/>
    <n v="64437.64"/>
    <n v="64.850151999999994"/>
    <n v="51.800714491156398"/>
    <n v="10.59"/>
    <m/>
    <m/>
    <m/>
    <s v="MOR"/>
    <s v="EMILIANO ZAPATA"/>
    <s v="62760"/>
    <s v="Al corriente"/>
    <x v="0"/>
  </r>
  <r>
    <n v="922"/>
    <s v="Hipotecaria Su Casita"/>
    <s v="FIDEICOMISO 234036"/>
    <d v="2018-05-01T00:00:00"/>
    <s v="58185"/>
    <x v="0"/>
    <n v="21"/>
    <n v="29083.14"/>
    <n v="5290.68"/>
    <n v="0"/>
    <n v="34373.82"/>
    <n v="87.37"/>
    <n v="0"/>
    <n v="0"/>
    <n v="0"/>
    <n v="0"/>
    <m/>
    <n v="34373.82"/>
    <n v="24635.54"/>
    <n v="256.66000000000003"/>
    <n v="0"/>
    <n v="0"/>
    <n v="0"/>
    <n v="0"/>
    <n v="0"/>
    <n v="24892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78.05"/>
    <n v="24892.2"/>
    <n v="155"/>
    <n v="300"/>
    <n v="94733.4"/>
    <n v="36189.93"/>
    <n v="38.20187"/>
    <n v="36.284795329623499"/>
    <n v="10.59"/>
    <m/>
    <m/>
    <m/>
    <s v="BCN"/>
    <s v="ENSENADA"/>
    <s v="22800"/>
    <s v="Proceso judicial"/>
    <x v="0"/>
  </r>
  <r>
    <n v="923"/>
    <s v="Hipotecaria Su Casita"/>
    <s v="FIDEICOMISO 234036"/>
    <d v="2018-05-01T00:00:00"/>
    <s v="58186"/>
    <x v="0"/>
    <n v="21"/>
    <n v="64720.28"/>
    <n v="6527.53"/>
    <n v="0"/>
    <n v="71247.81"/>
    <n v="194.39"/>
    <n v="0"/>
    <n v="0"/>
    <n v="0"/>
    <n v="0"/>
    <m/>
    <n v="71247.81"/>
    <n v="23508.66"/>
    <n v="571.16"/>
    <n v="0"/>
    <n v="0"/>
    <n v="0"/>
    <n v="0"/>
    <n v="0"/>
    <n v="24079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21.92"/>
    <n v="24079.82"/>
    <n v="155"/>
    <n v="300"/>
    <n v="114103.2"/>
    <n v="80532.23"/>
    <n v="70.578415000000007"/>
    <n v="62.441552928823"/>
    <n v="10.59"/>
    <m/>
    <m/>
    <m/>
    <s v="SIN"/>
    <s v="MAZATLAN"/>
    <s v="82128"/>
    <s v="Morosidad"/>
    <x v="0"/>
  </r>
  <r>
    <n v="924"/>
    <s v="Hipotecaria Su Casita"/>
    <s v="FIDEICOMISO 234036"/>
    <d v="2018-05-01T00:00:00"/>
    <s v="58188"/>
    <x v="0"/>
    <n v="21"/>
    <n v="14038.5"/>
    <n v="2822.09"/>
    <n v="0"/>
    <n v="16860.59"/>
    <n v="42.17"/>
    <n v="0"/>
    <n v="0"/>
    <n v="0"/>
    <n v="0"/>
    <m/>
    <n v="16860.59"/>
    <n v="13960.98"/>
    <n v="123.89"/>
    <n v="0"/>
    <n v="0"/>
    <n v="0"/>
    <n v="0"/>
    <n v="0"/>
    <n v="14084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64.26"/>
    <n v="14084.87"/>
    <n v="155"/>
    <n v="300"/>
    <n v="55693.2"/>
    <n v="17468.61"/>
    <n v="31.365786"/>
    <n v="30.274054877505399"/>
    <n v="10.59"/>
    <m/>
    <m/>
    <m/>
    <s v="VER"/>
    <s v="VERACRUZ"/>
    <s v="91880"/>
    <s v="Morosidad"/>
    <x v="0"/>
  </r>
  <r>
    <n v="925"/>
    <s v="Hipotecaria Su Casita"/>
    <s v="FIDEICOMISO 234036"/>
    <d v="2018-05-01T00:00:00"/>
    <s v="58189"/>
    <x v="0"/>
    <n v="21"/>
    <n v="26112.09"/>
    <n v="4749.8900000000003"/>
    <n v="0"/>
    <n v="30861.98"/>
    <n v="78.44"/>
    <n v="0"/>
    <n v="0"/>
    <n v="0"/>
    <n v="0"/>
    <m/>
    <n v="30861.98"/>
    <n v="22048.85"/>
    <n v="230.44"/>
    <n v="0"/>
    <n v="0"/>
    <n v="0"/>
    <n v="0"/>
    <n v="0"/>
    <n v="22279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28.33"/>
    <n v="22279.29"/>
    <n v="155"/>
    <n v="300"/>
    <n v="78782.399999999994"/>
    <n v="32492.46"/>
    <n v="41.243298000000003"/>
    <n v="39.173698698407001"/>
    <n v="10.59"/>
    <m/>
    <m/>
    <m/>
    <s v="QR"/>
    <s v="BENITO JUAREZ"/>
    <s v="77500"/>
    <s v="Morosidad"/>
    <x v="0"/>
  </r>
  <r>
    <n v="926"/>
    <s v="Hipotecaria Su Casita"/>
    <s v="FIDEICOMISO 234036"/>
    <d v="2018-05-01T00:00:00"/>
    <s v="58190"/>
    <x v="0"/>
    <n v="21"/>
    <n v="52510.26"/>
    <n v="10804.31"/>
    <n v="0"/>
    <n v="63314.57"/>
    <n v="160.13"/>
    <n v="0"/>
    <n v="0"/>
    <n v="0"/>
    <n v="0"/>
    <m/>
    <n v="63314.57"/>
    <n v="53128.19"/>
    <n v="463.4"/>
    <n v="0"/>
    <n v="0"/>
    <n v="0"/>
    <n v="0"/>
    <n v="0"/>
    <n v="53591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64.44"/>
    <n v="53591.59"/>
    <n v="155"/>
    <n v="300"/>
    <n v="102360.9"/>
    <n v="65591.67"/>
    <n v="64.078833000000003"/>
    <n v="61.854253100992999"/>
    <n v="10.59"/>
    <m/>
    <m/>
    <m/>
    <s v="EM"/>
    <s v="ECATEPEC"/>
    <s v="55075"/>
    <s v="Proceso judicial"/>
    <x v="0"/>
  </r>
  <r>
    <n v="927"/>
    <s v="Hipotecaria Su Casita"/>
    <s v="FIDEICOMISO 234036"/>
    <d v="2018-05-01T00:00:00"/>
    <s v="58191"/>
    <x v="2"/>
    <n v="0"/>
    <n v="72362.48"/>
    <n v="0"/>
    <n v="0"/>
    <n v="72362.48"/>
    <n v="217.38"/>
    <n v="0"/>
    <n v="0"/>
    <n v="0"/>
    <n v="0"/>
    <m/>
    <n v="72362.48"/>
    <n v="0"/>
    <n v="638.6"/>
    <n v="0"/>
    <n v="0"/>
    <n v="0"/>
    <n v="0"/>
    <n v="0"/>
    <n v="638.6"/>
    <n v="0"/>
    <n v="0"/>
    <n v="0"/>
    <n v="0"/>
    <n v="0"/>
    <n v="-1.52"/>
    <n v="0"/>
    <n v="3.9"/>
    <n v="0"/>
    <n v="0"/>
    <n v="0"/>
    <n v="0"/>
    <n v="0"/>
    <n v="0"/>
    <n v="0"/>
    <n v="0"/>
    <n v="0"/>
    <n v="2.38"/>
    <n v="0"/>
    <n v="2.38"/>
    <n v="217.38"/>
    <n v="638.6"/>
    <n v="155"/>
    <n v="300"/>
    <n v="126865.2"/>
    <n v="90044.21"/>
    <n v="70.976287999999997"/>
    <n v="57.038872581304702"/>
    <n v="10.59"/>
    <m/>
    <m/>
    <m/>
    <s v="EM"/>
    <s v="ECATEPEC"/>
    <s v="55075"/>
    <s v="Morosidad"/>
    <x v="0"/>
  </r>
  <r>
    <n v="928"/>
    <s v="Hipotecaria Su Casita"/>
    <s v="FIDEICOMISO 234036"/>
    <d v="2018-05-01T00:00:00"/>
    <s v="58192"/>
    <x v="0"/>
    <n v="21"/>
    <n v="0"/>
    <n v="13739.21"/>
    <n v="0"/>
    <n v="13739.21"/>
    <n v="0"/>
    <n v="0"/>
    <n v="0"/>
    <n v="0"/>
    <n v="0"/>
    <m/>
    <n v="13739.21"/>
    <n v="4663.96"/>
    <n v="0"/>
    <n v="0"/>
    <n v="0"/>
    <n v="0"/>
    <n v="0"/>
    <n v="0"/>
    <n v="4663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39.21"/>
    <n v="4663.96"/>
    <n v="0"/>
    <n v="120"/>
    <n v="65742"/>
    <n v="19691.75"/>
    <n v="29.953074000000001"/>
    <n v="20.898679590769699"/>
    <n v="10.59"/>
    <m/>
    <m/>
    <m/>
    <s v="EM"/>
    <s v="TECAMAC"/>
    <s v="55765"/>
    <s v="Morosidad"/>
    <x v="0"/>
  </r>
  <r>
    <n v="929"/>
    <s v="Hipotecaria Su Casita"/>
    <s v="FIDEICOMISO 234036"/>
    <d v="2018-05-01T00:00:00"/>
    <s v="58193"/>
    <x v="0"/>
    <n v="20"/>
    <n v="61565.31"/>
    <n v="3377.08"/>
    <n v="0"/>
    <n v="64942.39"/>
    <n v="184.94"/>
    <n v="0"/>
    <n v="0"/>
    <n v="0"/>
    <n v="0"/>
    <m/>
    <n v="64942.39"/>
    <n v="11187.92"/>
    <n v="543.30999999999995"/>
    <n v="0"/>
    <n v="0"/>
    <n v="0"/>
    <n v="0"/>
    <n v="0"/>
    <n v="11731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62.02"/>
    <n v="11731.23"/>
    <n v="155"/>
    <n v="300"/>
    <n v="126865.2"/>
    <n v="76608.009999999995"/>
    <n v="60.385362000000001"/>
    <n v="51.190074370750303"/>
    <n v="10.59"/>
    <m/>
    <m/>
    <m/>
    <s v="EM"/>
    <s v="ECATEPEC"/>
    <s v="55075"/>
    <s v="Morosidad"/>
    <x v="0"/>
  </r>
  <r>
    <n v="930"/>
    <s v="Hipotecaria Su Casita"/>
    <s v="FIDEICOMISO 234036"/>
    <d v="2018-05-01T00:00:00"/>
    <s v="58194"/>
    <x v="0"/>
    <n v="21"/>
    <n v="36301.199999999997"/>
    <n v="7615.52"/>
    <n v="0"/>
    <n v="43916.72"/>
    <n v="109.06"/>
    <n v="0"/>
    <n v="0"/>
    <n v="0"/>
    <n v="0"/>
    <m/>
    <n v="43916.72"/>
    <n v="39191.26"/>
    <n v="320.36"/>
    <n v="0"/>
    <n v="0"/>
    <n v="0"/>
    <n v="0"/>
    <n v="0"/>
    <n v="39511.62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24.58"/>
    <n v="39511.620000000003"/>
    <n v="155"/>
    <n v="300"/>
    <n v="87474"/>
    <n v="45172.33"/>
    <n v="51.640864999999998"/>
    <n v="50.205455613265897"/>
    <n v="10.59"/>
    <m/>
    <m/>
    <m/>
    <s v="EM"/>
    <s v="ACOLMAN"/>
    <s v="55870"/>
    <s v="Proceso judicial"/>
    <x v="0"/>
  </r>
  <r>
    <n v="931"/>
    <s v="Hipotecaria Su Casita"/>
    <s v="FIDEICOMISO 234036"/>
    <d v="2018-05-01T00:00:00"/>
    <s v="58196"/>
    <x v="1"/>
    <n v="0"/>
    <n v="41588.53"/>
    <n v="0"/>
    <n v="0"/>
    <n v="41588.53"/>
    <n v="124.94"/>
    <n v="0"/>
    <n v="0"/>
    <n v="124.94"/>
    <n v="0"/>
    <m/>
    <n v="41463.589999999997"/>
    <n v="0"/>
    <n v="367.02"/>
    <n v="0"/>
    <n v="0"/>
    <n v="367.02"/>
    <n v="0"/>
    <n v="0"/>
    <n v="0"/>
    <n v="10.77"/>
    <n v="0"/>
    <n v="0"/>
    <n v="0"/>
    <n v="0"/>
    <n v="-11.67"/>
    <n v="25.14"/>
    <n v="69.849999999999994"/>
    <n v="0"/>
    <n v="0"/>
    <n v="0"/>
    <n v="0"/>
    <n v="0"/>
    <n v="0"/>
    <n v="0"/>
    <n v="0"/>
    <n v="0"/>
    <n v="0"/>
    <n v="0.13942299999999999"/>
    <n v="586.04999999999995"/>
    <n v="0"/>
    <n v="0"/>
    <n v="155"/>
    <n v="300"/>
    <n v="97851.9"/>
    <n v="51751.21"/>
    <n v="52.887281999999999"/>
    <n v="42.3738223137658"/>
    <n v="10.59"/>
    <m/>
    <m/>
    <m/>
    <s v="EM"/>
    <s v="CUAUTITLAN"/>
    <s v="54800"/>
    <s v="Al corriente"/>
    <x v="0"/>
  </r>
  <r>
    <n v="932"/>
    <s v="Hipotecaria Su Casita"/>
    <s v="FIDEICOMISO 234036"/>
    <d v="2018-05-01T00:00:00"/>
    <s v="58197"/>
    <x v="0"/>
    <n v="21"/>
    <n v="12679.15"/>
    <n v="1921.28"/>
    <n v="0"/>
    <n v="14600.43"/>
    <n v="38.11"/>
    <n v="0"/>
    <n v="0"/>
    <n v="0"/>
    <n v="0"/>
    <m/>
    <n v="14600.43"/>
    <n v="8128.72"/>
    <n v="111.89"/>
    <n v="0"/>
    <n v="0"/>
    <n v="0"/>
    <n v="0"/>
    <n v="0"/>
    <n v="8240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59.39"/>
    <n v="8240.61"/>
    <n v="155"/>
    <n v="300"/>
    <n v="68442.600000000006"/>
    <n v="15778.74"/>
    <n v="23.053975000000001"/>
    <n v="21.332371799601901"/>
    <n v="10.59"/>
    <m/>
    <m/>
    <m/>
    <s v="QR"/>
    <s v="BENITO JUAREZ"/>
    <s v="77517"/>
    <s v="Proceso judicial"/>
    <x v="0"/>
  </r>
  <r>
    <n v="933"/>
    <s v="Hipotecaria Su Casita"/>
    <s v="FIDEICOMISO 234036"/>
    <d v="2018-05-01T00:00:00"/>
    <s v="58203"/>
    <x v="1"/>
    <n v="0"/>
    <n v="60414.21"/>
    <n v="0"/>
    <n v="0"/>
    <n v="60414.21"/>
    <n v="196.61"/>
    <n v="0"/>
    <n v="0"/>
    <n v="196.61"/>
    <n v="0"/>
    <m/>
    <n v="60217.599999999999"/>
    <n v="0"/>
    <n v="533.16"/>
    <n v="0"/>
    <n v="0"/>
    <n v="533.16"/>
    <n v="0"/>
    <n v="0"/>
    <n v="0"/>
    <n v="15.97"/>
    <n v="0"/>
    <n v="0"/>
    <n v="0"/>
    <n v="0"/>
    <n v="-16.510000000000002"/>
    <n v="37.29"/>
    <n v="100.42"/>
    <n v="0"/>
    <n v="0"/>
    <n v="0"/>
    <n v="0"/>
    <n v="0"/>
    <n v="0"/>
    <n v="0"/>
    <n v="0"/>
    <n v="0"/>
    <n v="0"/>
    <n v="4.9789999999999999E-3"/>
    <n v="866.94"/>
    <n v="0"/>
    <n v="0"/>
    <n v="155"/>
    <n v="300"/>
    <n v="123598.5"/>
    <n v="76767.88"/>
    <n v="62.110689000000001"/>
    <n v="48.720332330740398"/>
    <n v="10.59"/>
    <m/>
    <m/>
    <m/>
    <s v="EM"/>
    <s v="CUAUTITLAN"/>
    <s v="54800"/>
    <s v="Al corriente"/>
    <x v="0"/>
  </r>
  <r>
    <n v="934"/>
    <s v="Hipotecaria Su Casita"/>
    <s v="FIDEICOMISO 234036"/>
    <d v="2018-05-01T00:00:00"/>
    <s v="58204"/>
    <x v="0"/>
    <n v="21"/>
    <n v="10914.01"/>
    <n v="1971.12"/>
    <n v="0"/>
    <n v="12885.13"/>
    <n v="32.799999999999997"/>
    <n v="0"/>
    <n v="0"/>
    <n v="0"/>
    <n v="0"/>
    <m/>
    <n v="12885.13"/>
    <n v="9083.4599999999991"/>
    <n v="96.32"/>
    <n v="0"/>
    <n v="0"/>
    <n v="0"/>
    <n v="0"/>
    <n v="0"/>
    <n v="9179.780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3.92"/>
    <n v="9179.7800000000007"/>
    <n v="155"/>
    <n v="300"/>
    <n v="99069.3"/>
    <n v="13582.28"/>
    <n v="13.709878"/>
    <n v="13.0061786617667"/>
    <n v="10.59"/>
    <m/>
    <m/>
    <m/>
    <s v="EM"/>
    <s v="ACOLMAN"/>
    <s v="55870"/>
    <s v="Proceso judicial"/>
    <x v="0"/>
  </r>
  <r>
    <n v="935"/>
    <s v="Hipotecaria Su Casita"/>
    <s v="FIDEICOMISO 234036"/>
    <d v="2018-05-01T00:00:00"/>
    <s v="58208"/>
    <x v="4"/>
    <n v="1"/>
    <n v="41209.550000000003"/>
    <n v="122.7"/>
    <n v="0"/>
    <n v="41332.25"/>
    <n v="123.79"/>
    <n v="0"/>
    <n v="0"/>
    <n v="0"/>
    <n v="0"/>
    <m/>
    <n v="41332.25"/>
    <n v="364.76"/>
    <n v="363.67"/>
    <n v="0"/>
    <n v="0"/>
    <n v="0"/>
    <n v="0"/>
    <n v="0"/>
    <n v="728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6.49"/>
    <n v="728.43"/>
    <n v="155"/>
    <n v="300"/>
    <n v="112189.8"/>
    <n v="51278.27"/>
    <n v="45.706713000000001"/>
    <n v="36.841361621487003"/>
    <n v="10.59"/>
    <m/>
    <m/>
    <m/>
    <s v="DF"/>
    <s v="MIGUEL HIDALGO"/>
    <s v="11400"/>
    <s v="Morosidad"/>
    <x v="0"/>
  </r>
  <r>
    <n v="936"/>
    <s v="Hipotecaria Su Casita"/>
    <s v="FIDEICOMISO 234036"/>
    <d v="2018-05-01T00:00:00"/>
    <s v="58210"/>
    <x v="1"/>
    <n v="0"/>
    <n v="68766.03"/>
    <n v="0"/>
    <n v="0"/>
    <n v="68766.03"/>
    <n v="206.57"/>
    <n v="0"/>
    <n v="0"/>
    <n v="206.57"/>
    <n v="0"/>
    <m/>
    <n v="68559.460000000006"/>
    <n v="0"/>
    <n v="606.86"/>
    <n v="0"/>
    <n v="0"/>
    <n v="606.86"/>
    <n v="0"/>
    <n v="0"/>
    <n v="0"/>
    <n v="17.8"/>
    <n v="0"/>
    <n v="0"/>
    <n v="0"/>
    <n v="0"/>
    <n v="-17.440000000000001"/>
    <n v="41.56"/>
    <n v="108.67"/>
    <n v="0"/>
    <n v="0"/>
    <n v="0"/>
    <n v="0"/>
    <n v="0"/>
    <n v="0"/>
    <n v="0"/>
    <n v="0.15"/>
    <n v="0"/>
    <n v="0.16"/>
    <n v="0"/>
    <n v="964.17"/>
    <n v="0"/>
    <n v="0"/>
    <n v="155"/>
    <n v="300"/>
    <n v="115720.8"/>
    <n v="85568.39"/>
    <n v="73.943828999999994"/>
    <n v="59.245581067638902"/>
    <n v="10.59"/>
    <m/>
    <m/>
    <m/>
    <s v="EM"/>
    <s v="LERMA"/>
    <s v="52000"/>
    <s v="Al corriente"/>
    <x v="0"/>
  </r>
  <r>
    <n v="937"/>
    <s v="Hipotecaria Su Casita"/>
    <s v="FIDEICOMISO 234036"/>
    <d v="2018-05-01T00:00:00"/>
    <s v="58211"/>
    <x v="0"/>
    <n v="21"/>
    <n v="21787.42"/>
    <n v="4921.3599999999997"/>
    <n v="0"/>
    <n v="26708.78"/>
    <n v="65.45"/>
    <n v="0"/>
    <n v="0"/>
    <n v="0"/>
    <n v="0"/>
    <m/>
    <n v="26708.78"/>
    <n v="27035.919999999998"/>
    <n v="192.27"/>
    <n v="0"/>
    <n v="0"/>
    <n v="0"/>
    <n v="0"/>
    <n v="0"/>
    <n v="27228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86.8100000000004"/>
    <n v="27228.19"/>
    <n v="155"/>
    <n v="300"/>
    <n v="95618.7"/>
    <n v="27110.78"/>
    <n v="28.353010000000001"/>
    <n v="27.9325901515117"/>
    <n v="10.59"/>
    <m/>
    <m/>
    <m/>
    <s v="NL"/>
    <s v="APODACA"/>
    <s v="66613"/>
    <s v="Proceso judicial"/>
    <x v="0"/>
  </r>
  <r>
    <n v="938"/>
    <s v="Hipotecaria Su Casita"/>
    <s v="FIDEICOMISO 234036"/>
    <d v="2018-05-01T00:00:00"/>
    <s v="58213"/>
    <x v="1"/>
    <n v="0"/>
    <n v="65021.97"/>
    <n v="0"/>
    <n v="0"/>
    <n v="65021.97"/>
    <n v="195.3"/>
    <n v="0"/>
    <n v="0"/>
    <n v="195.3"/>
    <n v="0"/>
    <m/>
    <n v="64826.67"/>
    <n v="0"/>
    <n v="573.82000000000005"/>
    <n v="0"/>
    <n v="0"/>
    <n v="573.82000000000005"/>
    <n v="0"/>
    <n v="0"/>
    <n v="0"/>
    <n v="16.84"/>
    <n v="0"/>
    <n v="0"/>
    <n v="0"/>
    <n v="0"/>
    <n v="-17.25"/>
    <n v="39.299999999999997"/>
    <n v="105.33"/>
    <n v="0"/>
    <n v="0"/>
    <n v="0"/>
    <n v="0"/>
    <n v="0"/>
    <n v="0"/>
    <n v="0"/>
    <n v="2.6"/>
    <n v="0"/>
    <n v="2.5499999999999998"/>
    <n v="0"/>
    <n v="915.94"/>
    <n v="0"/>
    <n v="0"/>
    <n v="155"/>
    <n v="300"/>
    <n v="126858.9"/>
    <n v="80907.759999999995"/>
    <n v="63.777755999999997"/>
    <n v="51.101396720815401"/>
    <n v="10.59"/>
    <m/>
    <m/>
    <m/>
    <s v="EM"/>
    <s v="ECATEPEC"/>
    <s v="55075"/>
    <s v="Al corriente"/>
    <x v="0"/>
  </r>
  <r>
    <n v="939"/>
    <s v="Hipotecaria Su Casita"/>
    <s v="FIDEICOMISO 234036"/>
    <d v="2018-05-01T00:00:00"/>
    <s v="58217"/>
    <x v="0"/>
    <n v="21"/>
    <n v="21083.040000000001"/>
    <n v="4322.4399999999996"/>
    <n v="0"/>
    <n v="25405.48"/>
    <n v="63.31"/>
    <n v="0"/>
    <n v="0"/>
    <n v="0"/>
    <n v="0"/>
    <m/>
    <n v="25405.48"/>
    <n v="21861.41"/>
    <n v="186.06"/>
    <n v="0"/>
    <n v="0"/>
    <n v="0"/>
    <n v="0"/>
    <n v="0"/>
    <n v="22047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85.75"/>
    <n v="22047.47"/>
    <n v="155"/>
    <n v="300"/>
    <n v="84808.2"/>
    <n v="26232.86"/>
    <n v="30.931985000000001"/>
    <n v="29.956395386465701"/>
    <n v="10.59"/>
    <m/>
    <m/>
    <m/>
    <s v="EM"/>
    <s v="CHICOLOAPAN"/>
    <s v="56370"/>
    <s v="Morosidad"/>
    <x v="0"/>
  </r>
  <r>
    <n v="940"/>
    <s v="Hipotecaria Su Casita"/>
    <s v="FIDEICOMISO 234036"/>
    <d v="2018-05-01T00:00:00"/>
    <s v="58221"/>
    <x v="0"/>
    <n v="21"/>
    <n v="26147.09"/>
    <n v="4088.45"/>
    <n v="0"/>
    <n v="30235.54"/>
    <n v="78.540000000000006"/>
    <n v="0"/>
    <n v="0"/>
    <n v="0"/>
    <n v="0"/>
    <m/>
    <n v="30235.54"/>
    <n v="17419.18"/>
    <n v="230.75"/>
    <n v="0"/>
    <n v="0"/>
    <n v="0"/>
    <n v="0"/>
    <n v="0"/>
    <n v="17649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6.99"/>
    <n v="17649.93"/>
    <n v="155"/>
    <n v="300"/>
    <n v="81901.2"/>
    <n v="32535.7"/>
    <n v="39.725546999999999"/>
    <n v="36.917090006988602"/>
    <n v="10.59"/>
    <m/>
    <m/>
    <m/>
    <s v="QR"/>
    <s v="BENITO JUAREZ"/>
    <s v="77518"/>
    <s v="Proceso judicial"/>
    <x v="0"/>
  </r>
  <r>
    <n v="941"/>
    <s v="Hipotecaria Su Casita"/>
    <s v="FIDEICOMISO 234036"/>
    <d v="2018-05-01T00:00:00"/>
    <s v="58223"/>
    <x v="0"/>
    <n v="21"/>
    <n v="27935.08"/>
    <n v="4669.92"/>
    <n v="0"/>
    <n v="32605"/>
    <n v="186.11"/>
    <n v="0"/>
    <n v="0"/>
    <n v="0"/>
    <n v="0"/>
    <m/>
    <n v="32605"/>
    <n v="7514.57"/>
    <n v="246.53"/>
    <n v="0"/>
    <n v="0"/>
    <n v="0"/>
    <n v="0"/>
    <n v="0"/>
    <n v="7761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56.03"/>
    <n v="7761.1"/>
    <n v="95"/>
    <n v="240"/>
    <n v="106485.3"/>
    <n v="43073.5"/>
    <n v="40.450184"/>
    <n v="30.6192496388731"/>
    <n v="10.59"/>
    <m/>
    <m/>
    <m/>
    <s v="QR"/>
    <s v="BENITO JUAREZ"/>
    <s v="77500"/>
    <s v="Morosidad"/>
    <x v="0"/>
  </r>
  <r>
    <n v="942"/>
    <s v="Hipotecaria Su Casita"/>
    <s v="FIDEICOMISO 234036"/>
    <d v="2018-05-01T00:00:00"/>
    <s v="58224"/>
    <x v="0"/>
    <n v="21"/>
    <n v="53463.63"/>
    <n v="10229.39"/>
    <n v="0"/>
    <n v="63693.02"/>
    <n v="160.58000000000001"/>
    <n v="0"/>
    <n v="0"/>
    <n v="0"/>
    <n v="0"/>
    <m/>
    <n v="63693.02"/>
    <n v="49216.21"/>
    <n v="471.82"/>
    <n v="0"/>
    <n v="0"/>
    <n v="0"/>
    <n v="0"/>
    <n v="0"/>
    <n v="49688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89.969999999999"/>
    <n v="49688.03"/>
    <n v="155"/>
    <n v="300"/>
    <n v="81956.399999999994"/>
    <n v="66525.460000000006"/>
    <n v="81.171768999999998"/>
    <n v="77.715736296334995"/>
    <n v="10.59"/>
    <m/>
    <m/>
    <m/>
    <s v="QR"/>
    <s v="BENITO JUAREZ"/>
    <s v="77518"/>
    <s v="Proceso judicial"/>
    <x v="0"/>
  </r>
  <r>
    <n v="943"/>
    <s v="Hipotecaria Su Casita"/>
    <s v="FIDEICOMISO 234036"/>
    <d v="2018-05-01T00:00:00"/>
    <s v="58227"/>
    <x v="1"/>
    <n v="0"/>
    <n v="36392.36"/>
    <n v="0"/>
    <n v="0"/>
    <n v="36392.36"/>
    <n v="242.48"/>
    <n v="0"/>
    <n v="0"/>
    <n v="242.48"/>
    <n v="0"/>
    <m/>
    <n v="36149.879999999997"/>
    <n v="0"/>
    <n v="321.16000000000003"/>
    <n v="0"/>
    <n v="0"/>
    <n v="321.16000000000003"/>
    <n v="0"/>
    <n v="0"/>
    <n v="0"/>
    <n v="11.76"/>
    <n v="0"/>
    <n v="0"/>
    <n v="0"/>
    <n v="0"/>
    <n v="-10.4"/>
    <n v="25.03"/>
    <n v="71.94"/>
    <n v="0"/>
    <n v="0"/>
    <n v="0"/>
    <n v="0"/>
    <n v="0"/>
    <n v="0"/>
    <n v="0"/>
    <n v="6.35"/>
    <n v="0"/>
    <n v="6.23"/>
    <n v="0"/>
    <n v="668.32"/>
    <n v="0"/>
    <n v="0"/>
    <n v="95"/>
    <n v="240"/>
    <n v="80506.8"/>
    <n v="56115.43"/>
    <n v="69.702720999999997"/>
    <n v="44.902890342700402"/>
    <n v="10.59"/>
    <m/>
    <m/>
    <m/>
    <s v="EM"/>
    <s v="MELCHOR OCAMPO"/>
    <s v="54890"/>
    <s v="Al corriente"/>
    <x v="0"/>
  </r>
  <r>
    <n v="944"/>
    <s v="Hipotecaria Su Casita"/>
    <s v="FIDEICOMISO 234036"/>
    <d v="2018-05-01T00:00:00"/>
    <s v="58228"/>
    <x v="3"/>
    <n v="3"/>
    <n v="24451.57"/>
    <n v="153.04"/>
    <n v="0"/>
    <n v="24604.61"/>
    <n v="73.430000000000007"/>
    <n v="0"/>
    <n v="0"/>
    <n v="0"/>
    <n v="0"/>
    <m/>
    <n v="24604.61"/>
    <n v="433.49"/>
    <n v="215.79"/>
    <n v="0"/>
    <n v="0"/>
    <n v="0"/>
    <n v="0"/>
    <n v="0"/>
    <n v="649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6.47"/>
    <n v="649.28"/>
    <n v="155"/>
    <n v="300"/>
    <n v="81321.3"/>
    <n v="30424.720000000001"/>
    <n v="37.412978000000003"/>
    <n v="30.2560461568284"/>
    <n v="10.59"/>
    <m/>
    <m/>
    <m/>
    <s v="EM"/>
    <s v="CHICOLOAPAN"/>
    <s v="56370"/>
    <s v="Morosidad"/>
    <x v="0"/>
  </r>
  <r>
    <n v="945"/>
    <s v="Hipotecaria Su Casita"/>
    <s v="FIDEICOMISO 234036"/>
    <d v="2018-05-01T00:00:00"/>
    <s v="58232"/>
    <x v="0"/>
    <n v="21"/>
    <n v="18251.91"/>
    <n v="7306.57"/>
    <n v="0"/>
    <n v="25558.48"/>
    <n v="121.6"/>
    <n v="0"/>
    <n v="0"/>
    <n v="0"/>
    <n v="0"/>
    <m/>
    <n v="25558.48"/>
    <n v="16967.009999999998"/>
    <n v="161.07"/>
    <n v="0"/>
    <n v="0"/>
    <n v="0"/>
    <n v="0"/>
    <n v="0"/>
    <n v="17128.08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28.17"/>
    <n v="17128.080000000002"/>
    <n v="95"/>
    <n v="240"/>
    <n v="65099.7"/>
    <n v="28142.57"/>
    <n v="43.229953000000002"/>
    <n v="39.260518465493398"/>
    <n v="10.59"/>
    <m/>
    <m/>
    <m/>
    <s v="TAM"/>
    <s v="ALTAMIRA"/>
    <s v="89603"/>
    <s v="Proceso judicial"/>
    <x v="0"/>
  </r>
  <r>
    <n v="946"/>
    <s v="Hipotecaria Su Casita"/>
    <s v="FIDEICOMISO 234036"/>
    <d v="2018-05-01T00:00:00"/>
    <s v="58236"/>
    <x v="0"/>
    <n v="21"/>
    <n v="28856.79"/>
    <n v="3266.51"/>
    <n v="0"/>
    <n v="32123.3"/>
    <n v="86.69"/>
    <n v="0"/>
    <n v="0"/>
    <n v="0"/>
    <n v="0"/>
    <m/>
    <n v="32123.3"/>
    <n v="12436.24"/>
    <n v="254.66"/>
    <n v="0"/>
    <n v="0"/>
    <n v="0"/>
    <n v="0"/>
    <n v="0"/>
    <n v="12690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53.2"/>
    <n v="12690.9"/>
    <n v="155"/>
    <n v="300"/>
    <n v="71147.7"/>
    <n v="35908.04"/>
    <n v="50.469712999999999"/>
    <n v="45.150159452114302"/>
    <n v="10.59"/>
    <m/>
    <m/>
    <m/>
    <s v="QR"/>
    <s v="BENITO JUAREZ"/>
    <s v="77517"/>
    <s v="Proceso judicial"/>
    <x v="0"/>
  </r>
  <r>
    <n v="947"/>
    <s v="Hipotecaria Su Casita"/>
    <s v="FIDEICOMISO 234036"/>
    <d v="2018-05-01T00:00:00"/>
    <s v="58240"/>
    <x v="0"/>
    <n v="21"/>
    <n v="21726.31"/>
    <n v="14697.86"/>
    <n v="0"/>
    <n v="36424.17"/>
    <n v="515.34"/>
    <n v="0"/>
    <n v="0"/>
    <n v="0"/>
    <n v="0"/>
    <m/>
    <n v="36424.17"/>
    <n v="8635.4500000000007"/>
    <n v="191.73"/>
    <n v="0"/>
    <n v="0"/>
    <n v="0"/>
    <n v="0"/>
    <n v="0"/>
    <n v="8827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13.2"/>
    <n v="8827.18"/>
    <n v="35"/>
    <n v="180"/>
    <n v="80598"/>
    <n v="63643.61"/>
    <n v="78.964254999999994"/>
    <n v="45.192399489019401"/>
    <n v="10.59"/>
    <m/>
    <m/>
    <m/>
    <s v="EM"/>
    <s v="MELCHOR OCAMPO"/>
    <s v="54890"/>
    <s v="Morosidad"/>
    <x v="0"/>
  </r>
  <r>
    <n v="948"/>
    <s v="Hipotecaria Su Casita"/>
    <s v="FIDEICOMISO 234036"/>
    <d v="2018-05-01T00:00:00"/>
    <s v="58242"/>
    <x v="0"/>
    <n v="21"/>
    <n v="24658.58"/>
    <n v="2539.4699999999998"/>
    <n v="0"/>
    <n v="27198.05"/>
    <n v="74.09"/>
    <n v="0"/>
    <n v="0"/>
    <n v="0"/>
    <n v="0"/>
    <m/>
    <n v="27198.05"/>
    <n v="9420.23"/>
    <n v="217.61"/>
    <n v="0"/>
    <n v="0"/>
    <n v="0"/>
    <n v="0"/>
    <n v="0"/>
    <n v="9637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13.56"/>
    <n v="9637.84"/>
    <n v="155"/>
    <n v="300"/>
    <n v="71147.7"/>
    <n v="30684.85"/>
    <n v="43.128379000000002"/>
    <n v="38.227588157053098"/>
    <n v="10.59"/>
    <m/>
    <m/>
    <m/>
    <s v="QR"/>
    <s v="BENITO JUAREZ"/>
    <s v="77517"/>
    <s v="Proceso judicial"/>
    <x v="0"/>
  </r>
  <r>
    <n v="949"/>
    <s v="Hipotecaria Su Casita"/>
    <s v="FIDEICOMISO 234036"/>
    <d v="2018-05-01T00:00:00"/>
    <s v="58243"/>
    <x v="2"/>
    <n v="0"/>
    <n v="12699.75"/>
    <n v="0"/>
    <n v="0"/>
    <n v="12699.75"/>
    <n v="38.15"/>
    <n v="0"/>
    <n v="0"/>
    <n v="0"/>
    <n v="0"/>
    <m/>
    <n v="12699.75"/>
    <n v="0"/>
    <n v="112.08"/>
    <n v="0"/>
    <n v="0"/>
    <n v="0"/>
    <n v="0"/>
    <n v="0"/>
    <n v="112.08"/>
    <n v="0"/>
    <n v="0"/>
    <n v="0"/>
    <n v="0"/>
    <n v="0"/>
    <n v="-0.06"/>
    <n v="0"/>
    <n v="0.16"/>
    <n v="0"/>
    <n v="0"/>
    <n v="0"/>
    <n v="0"/>
    <n v="0"/>
    <n v="0"/>
    <n v="0"/>
    <n v="0"/>
    <n v="0"/>
    <n v="0.1"/>
    <n v="0"/>
    <n v="0.1"/>
    <n v="38.15"/>
    <n v="112.08"/>
    <n v="155"/>
    <n v="300"/>
    <n v="71465.7"/>
    <n v="15803.23"/>
    <n v="22.113028"/>
    <n v="17.770413222043899"/>
    <n v="10.59"/>
    <m/>
    <m/>
    <m/>
    <s v="QR"/>
    <s v="BENITO JUAREZ"/>
    <s v="77539"/>
    <s v="Morosidad"/>
    <x v="0"/>
  </r>
  <r>
    <n v="950"/>
    <s v="Hipotecaria Su Casita"/>
    <s v="FIDEICOMISO 234036"/>
    <d v="2018-05-01T00:00:00"/>
    <s v="58244"/>
    <x v="0"/>
    <n v="21"/>
    <n v="27444.21"/>
    <n v="3426.2"/>
    <n v="0"/>
    <n v="30870.41"/>
    <n v="82.44"/>
    <n v="0"/>
    <n v="0"/>
    <n v="0"/>
    <n v="0"/>
    <m/>
    <n v="30870.41"/>
    <n v="13455.08"/>
    <n v="242.2"/>
    <n v="0"/>
    <n v="0"/>
    <n v="0"/>
    <n v="0"/>
    <n v="0"/>
    <n v="13697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08.64"/>
    <n v="13697.28"/>
    <n v="155"/>
    <n v="300"/>
    <n v="80598"/>
    <n v="34150.25"/>
    <n v="42.371088999999998"/>
    <n v="38.301707588567901"/>
    <n v="10.59"/>
    <m/>
    <m/>
    <m/>
    <s v="EM"/>
    <s v="MELCHOR OCAMPO"/>
    <s v="54890"/>
    <s v="Morosidad"/>
    <x v="0"/>
  </r>
  <r>
    <n v="951"/>
    <s v="Hipotecaria Su Casita"/>
    <s v="FIDEICOMISO 234036"/>
    <d v="2018-05-01T00:00:00"/>
    <s v="58246"/>
    <x v="1"/>
    <n v="0"/>
    <n v="26394.12"/>
    <n v="0"/>
    <n v="0"/>
    <n v="26394.12"/>
    <n v="175.85"/>
    <n v="0"/>
    <n v="0"/>
    <n v="175.85"/>
    <n v="0"/>
    <m/>
    <n v="26218.27"/>
    <n v="0"/>
    <n v="232.93"/>
    <n v="0"/>
    <n v="0"/>
    <n v="232.93"/>
    <n v="0"/>
    <n v="0"/>
    <n v="0"/>
    <n v="8.52"/>
    <n v="0"/>
    <n v="0"/>
    <n v="0"/>
    <n v="0"/>
    <n v="-8.7200000000000006"/>
    <n v="18.149999999999999"/>
    <n v="56.99"/>
    <n v="0"/>
    <n v="0"/>
    <n v="0"/>
    <n v="0"/>
    <n v="0"/>
    <n v="0"/>
    <n v="0"/>
    <n v="132.02000000000001"/>
    <n v="0"/>
    <n v="117.8"/>
    <n v="0"/>
    <n v="615.74"/>
    <n v="0"/>
    <n v="0"/>
    <n v="95"/>
    <n v="240"/>
    <n v="90892.2"/>
    <n v="40697.9"/>
    <n v="44.776009000000002"/>
    <n v="28.8454562393743"/>
    <n v="10.59"/>
    <m/>
    <m/>
    <m/>
    <s v="EM"/>
    <s v="TECAMAC"/>
    <s v="55765"/>
    <s v="Al corriente"/>
    <x v="0"/>
  </r>
  <r>
    <n v="952"/>
    <s v="Hipotecaria Su Casita"/>
    <s v="FIDEICOMISO 234036"/>
    <d v="2018-05-01T00:00:00"/>
    <s v="58249"/>
    <x v="0"/>
    <n v="21"/>
    <n v="20140.13"/>
    <n v="3852.87"/>
    <n v="0"/>
    <n v="23993"/>
    <n v="60.48"/>
    <n v="0"/>
    <n v="0"/>
    <n v="0"/>
    <n v="0"/>
    <m/>
    <n v="23993"/>
    <n v="18539.82"/>
    <n v="177.74"/>
    <n v="0"/>
    <n v="0"/>
    <n v="0"/>
    <n v="0"/>
    <n v="0"/>
    <n v="18717.56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13.35"/>
    <n v="18717.560000000001"/>
    <n v="155"/>
    <n v="300"/>
    <n v="71147.7"/>
    <n v="25059.83"/>
    <n v="35.222262999999998"/>
    <n v="33.722804829841202"/>
    <n v="10.59"/>
    <m/>
    <m/>
    <m/>
    <s v="QR"/>
    <s v="BENITO JUAREZ"/>
    <s v="77517"/>
    <s v="Proceso judicial"/>
    <x v="0"/>
  </r>
  <r>
    <n v="953"/>
    <s v="Hipotecaria Su Casita"/>
    <s v="FIDEICOMISO 234036"/>
    <d v="2018-05-01T00:00:00"/>
    <s v="58250"/>
    <x v="0"/>
    <n v="21"/>
    <n v="28959.82"/>
    <n v="11685.07"/>
    <n v="0"/>
    <n v="40644.89"/>
    <n v="192.97"/>
    <n v="0"/>
    <n v="0"/>
    <n v="0"/>
    <n v="0"/>
    <m/>
    <n v="40644.89"/>
    <n v="27252.12"/>
    <n v="255.57"/>
    <n v="0"/>
    <n v="0"/>
    <n v="0"/>
    <n v="0"/>
    <n v="0"/>
    <n v="275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78.04"/>
    <n v="27507.69"/>
    <n v="95"/>
    <n v="240"/>
    <n v="88190.399999999994"/>
    <n v="44655.93"/>
    <n v="50.635818"/>
    <n v="46.087658518589102"/>
    <n v="10.59"/>
    <m/>
    <m/>
    <m/>
    <s v="EM"/>
    <s v="CHALCO"/>
    <s v="56600"/>
    <s v="Morosidad"/>
    <x v="0"/>
  </r>
  <r>
    <n v="954"/>
    <s v="Hipotecaria Su Casita"/>
    <s v="FIDEICOMISO 234036"/>
    <d v="2018-05-01T00:00:00"/>
    <s v="58251"/>
    <x v="0"/>
    <n v="21"/>
    <n v="30938.75"/>
    <n v="6452.37"/>
    <n v="0"/>
    <n v="37391.120000000003"/>
    <n v="92.92"/>
    <n v="0"/>
    <n v="0"/>
    <n v="0"/>
    <n v="0"/>
    <m/>
    <n v="37391.120000000003"/>
    <n v="32931.949999999997"/>
    <n v="273.02999999999997"/>
    <n v="0"/>
    <n v="0"/>
    <n v="0"/>
    <n v="0"/>
    <n v="0"/>
    <n v="33204.98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45.29"/>
    <n v="33204.980000000003"/>
    <n v="155"/>
    <n v="300"/>
    <n v="70486.8"/>
    <n v="38496.49"/>
    <n v="54.615175999999998"/>
    <n v="53.046981676436502"/>
    <n v="10.59"/>
    <m/>
    <m/>
    <m/>
    <s v="EM"/>
    <s v="CHICOLOAPAN"/>
    <s v="56370"/>
    <s v="Morosidad"/>
    <x v="0"/>
  </r>
  <r>
    <n v="955"/>
    <s v="Hipotecaria Su Casita"/>
    <s v="FIDEICOMISO 234036"/>
    <d v="2018-05-01T00:00:00"/>
    <s v="58252"/>
    <x v="0"/>
    <n v="21"/>
    <n v="51810.71"/>
    <n v="9494.7000000000007"/>
    <n v="0"/>
    <n v="61305.41"/>
    <n v="155.61000000000001"/>
    <n v="0"/>
    <n v="0"/>
    <n v="0"/>
    <n v="0"/>
    <m/>
    <n v="61305.41"/>
    <n v="44435.22"/>
    <n v="457.23"/>
    <n v="0"/>
    <n v="0"/>
    <n v="0"/>
    <n v="0"/>
    <n v="0"/>
    <n v="44892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50.31"/>
    <n v="44892.45"/>
    <n v="155"/>
    <n v="300"/>
    <n v="115678.5"/>
    <n v="64468.07"/>
    <n v="55.730381999999999"/>
    <n v="52.9963735220648"/>
    <n v="10.59"/>
    <m/>
    <m/>
    <m/>
    <s v="EM"/>
    <s v="IXTAPALUCA"/>
    <s v="56535"/>
    <s v="Proceso judicial"/>
    <x v="0"/>
  </r>
  <r>
    <n v="956"/>
    <s v="Hipotecaria Su Casita"/>
    <s v="FIDEICOMISO 234036"/>
    <d v="2018-05-01T00:00:00"/>
    <s v="58254"/>
    <x v="1"/>
    <n v="0"/>
    <n v="45992.22"/>
    <n v="0"/>
    <n v="0"/>
    <n v="45992.22"/>
    <n v="186.87"/>
    <n v="0"/>
    <n v="0"/>
    <n v="186.87"/>
    <n v="0"/>
    <m/>
    <n v="45805.35"/>
    <n v="0"/>
    <n v="405.88"/>
    <n v="0"/>
    <n v="0"/>
    <n v="405.88"/>
    <n v="0"/>
    <n v="0"/>
    <n v="0"/>
    <n v="12.98"/>
    <n v="0"/>
    <n v="0"/>
    <n v="0"/>
    <n v="0"/>
    <n v="-12.16"/>
    <n v="30.29"/>
    <n v="82.73"/>
    <n v="0"/>
    <n v="0"/>
    <n v="0"/>
    <n v="0"/>
    <n v="0"/>
    <n v="0"/>
    <n v="0"/>
    <n v="48.27"/>
    <n v="0"/>
    <n v="74.34"/>
    <n v="0"/>
    <n v="754.86"/>
    <n v="0"/>
    <n v="0"/>
    <n v="155"/>
    <n v="300"/>
    <n v="108170.4"/>
    <n v="62354.25"/>
    <n v="57.644466999999999"/>
    <n v="42.345549605655599"/>
    <n v="10.59"/>
    <m/>
    <m/>
    <m/>
    <s v="EM"/>
    <s v="IXTAPALUCA"/>
    <s v="56535"/>
    <s v="Al corriente"/>
    <x v="0"/>
  </r>
  <r>
    <n v="957"/>
    <s v="Hipotecaria Su Casita"/>
    <s v="FIDEICOMISO 234036"/>
    <d v="2018-05-01T00:00:00"/>
    <s v="58255"/>
    <x v="0"/>
    <n v="21"/>
    <n v="39349.870000000003"/>
    <n v="12478.42"/>
    <n v="0"/>
    <n v="51828.29"/>
    <n v="262.19"/>
    <n v="0"/>
    <n v="0"/>
    <n v="0"/>
    <n v="0"/>
    <m/>
    <n v="51828.29"/>
    <n v="25307.48"/>
    <n v="347.26"/>
    <n v="0"/>
    <n v="0"/>
    <n v="0"/>
    <n v="0"/>
    <n v="0"/>
    <n v="25654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40.61"/>
    <n v="25654.74"/>
    <n v="95"/>
    <n v="240"/>
    <n v="80787.899999999994"/>
    <n v="60676.17"/>
    <n v="75.105517000000006"/>
    <n v="64.153530383937095"/>
    <n v="10.59"/>
    <m/>
    <m/>
    <m/>
    <s v="EM"/>
    <s v="CHICOLOAPAN"/>
    <s v="56370"/>
    <s v="Proceso judicial"/>
    <x v="0"/>
  </r>
  <r>
    <n v="958"/>
    <s v="Hipotecaria Su Casita"/>
    <s v="FIDEICOMISO 234036"/>
    <d v="2018-05-01T00:00:00"/>
    <s v="58257"/>
    <x v="1"/>
    <n v="1"/>
    <n v="17431.23"/>
    <n v="51.88"/>
    <n v="0"/>
    <n v="17483.11"/>
    <n v="52.34"/>
    <n v="0"/>
    <n v="51.88"/>
    <n v="52.34"/>
    <n v="0"/>
    <m/>
    <n v="17378.89"/>
    <n v="154.29"/>
    <n v="153.83000000000001"/>
    <n v="0"/>
    <n v="154.29"/>
    <n v="153.83000000000001"/>
    <n v="0"/>
    <n v="0"/>
    <n v="0"/>
    <n v="4.51"/>
    <n v="0"/>
    <n v="0"/>
    <n v="0"/>
    <n v="0"/>
    <n v="-10.06"/>
    <n v="10.53"/>
    <n v="33.29"/>
    <n v="4.51"/>
    <n v="0"/>
    <n v="0"/>
    <n v="0"/>
    <n v="0"/>
    <n v="10.53"/>
    <n v="31.99"/>
    <n v="0.3"/>
    <n v="0"/>
    <n v="0"/>
    <n v="0"/>
    <n v="497.94"/>
    <n v="0"/>
    <n v="0"/>
    <n v="155"/>
    <n v="300"/>
    <n v="68210.100000000006"/>
    <n v="21688.53"/>
    <n v="31.796655000000001"/>
    <n v="25.4784703994669"/>
    <n v="10.59"/>
    <m/>
    <m/>
    <m/>
    <s v="EM"/>
    <s v="ACOLMAN"/>
    <s v="55870"/>
    <s v="Al corriente"/>
    <x v="0"/>
  </r>
  <r>
    <n v="959"/>
    <s v="Hipotecaria Su Casita"/>
    <s v="FIDEICOMISO 234036"/>
    <d v="2018-05-01T00:00:00"/>
    <s v="58260"/>
    <x v="0"/>
    <n v="21"/>
    <n v="64298"/>
    <n v="12954.35"/>
    <n v="0"/>
    <n v="77252.350000000006"/>
    <n v="193.15"/>
    <n v="0"/>
    <n v="0"/>
    <n v="0"/>
    <n v="0"/>
    <m/>
    <n v="77252.350000000006"/>
    <n v="64624.800000000003"/>
    <n v="567.42999999999995"/>
    <n v="0"/>
    <n v="0"/>
    <n v="0"/>
    <n v="0"/>
    <n v="0"/>
    <n v="65192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47.5"/>
    <n v="65192.23"/>
    <n v="155"/>
    <n v="300"/>
    <n v="121707"/>
    <n v="80008.789999999994"/>
    <n v="65.738855999999998"/>
    <n v="63.474039693783702"/>
    <n v="10.59"/>
    <m/>
    <m/>
    <m/>
    <s v="SIN"/>
    <s v="MAZATLAN"/>
    <s v="82128"/>
    <s v="Proceso judicial"/>
    <x v="0"/>
  </r>
  <r>
    <n v="960"/>
    <s v="Hipotecaria Su Casita"/>
    <s v="FIDEICOMISO 234036"/>
    <d v="2018-05-01T00:00:00"/>
    <s v="58261"/>
    <x v="12"/>
    <n v="0"/>
    <n v="865.51"/>
    <n v="0"/>
    <n v="0"/>
    <n v="865.51"/>
    <n v="458.78"/>
    <n v="0"/>
    <n v="0"/>
    <n v="458.78"/>
    <n v="406.73"/>
    <m/>
    <n v="0"/>
    <n v="0"/>
    <n v="7.64"/>
    <n v="0"/>
    <n v="0"/>
    <n v="7.64"/>
    <n v="0"/>
    <n v="0"/>
    <n v="0"/>
    <n v="9.74"/>
    <n v="0"/>
    <n v="0"/>
    <n v="0"/>
    <n v="0"/>
    <n v="-9.34"/>
    <n v="20.71"/>
    <n v="63.63"/>
    <n v="0"/>
    <n v="0"/>
    <n v="0"/>
    <n v="0"/>
    <n v="0"/>
    <n v="0"/>
    <n v="0"/>
    <n v="0"/>
    <n v="948.83"/>
    <n v="428.16"/>
    <n v="0"/>
    <n v="1906.72"/>
    <n v="0"/>
    <n v="0"/>
    <n v="96"/>
    <n v="240"/>
    <n v="94334.7"/>
    <n v="46435.83"/>
    <n v="49.224547999999999"/>
    <n v="0"/>
    <n v="10.59"/>
    <m/>
    <m/>
    <m/>
    <s v="EM"/>
    <s v="TECAMAC"/>
    <s v="55765"/>
    <s v="Al corriente"/>
    <x v="0"/>
  </r>
  <r>
    <n v="961"/>
    <s v="Hipotecaria Su Casita"/>
    <s v="FIDEICOMISO 234036"/>
    <d v="2018-05-01T00:00:00"/>
    <s v="58265"/>
    <x v="1"/>
    <n v="0"/>
    <n v="27080.3"/>
    <n v="0"/>
    <n v="0"/>
    <n v="27080.3"/>
    <n v="80.38"/>
    <n v="0"/>
    <n v="0"/>
    <n v="80.38"/>
    <n v="0"/>
    <m/>
    <n v="26999.919999999998"/>
    <n v="0"/>
    <n v="238.98"/>
    <n v="0"/>
    <n v="0"/>
    <n v="238.98"/>
    <n v="0"/>
    <n v="0"/>
    <n v="0"/>
    <n v="6.99"/>
    <n v="0"/>
    <n v="0"/>
    <n v="0"/>
    <n v="0"/>
    <n v="-6.61"/>
    <n v="16.32"/>
    <n v="45.21"/>
    <n v="0"/>
    <n v="0"/>
    <n v="0"/>
    <n v="0"/>
    <n v="0"/>
    <n v="0"/>
    <n v="0"/>
    <n v="1.33"/>
    <n v="0"/>
    <n v="0.84"/>
    <n v="0"/>
    <n v="382.6"/>
    <n v="0"/>
    <n v="0"/>
    <n v="156"/>
    <n v="300"/>
    <n v="62617.5"/>
    <n v="33595.39"/>
    <n v="53.651758999999998"/>
    <n v="43.118808885959702"/>
    <n v="10.59"/>
    <m/>
    <m/>
    <m/>
    <s v="EM"/>
    <s v="ZUMPANGO"/>
    <s v="55600"/>
    <s v="Al corriente"/>
    <x v="0"/>
  </r>
  <r>
    <n v="962"/>
    <s v="Hipotecaria Su Casita"/>
    <s v="FIDEICOMISO 234036"/>
    <d v="2018-05-01T00:00:00"/>
    <s v="58266"/>
    <x v="1"/>
    <n v="0"/>
    <n v="9778.2999999999993"/>
    <n v="0"/>
    <n v="0"/>
    <n v="9778.2999999999993"/>
    <n v="224.6"/>
    <n v="0"/>
    <n v="0"/>
    <n v="224.6"/>
    <n v="0"/>
    <m/>
    <n v="9553.7000000000007"/>
    <n v="0"/>
    <n v="86.29"/>
    <n v="0"/>
    <n v="0"/>
    <n v="86.29"/>
    <n v="0"/>
    <n v="0"/>
    <n v="0"/>
    <n v="5.8"/>
    <n v="0"/>
    <n v="0"/>
    <n v="0"/>
    <n v="0"/>
    <n v="-6.79"/>
    <n v="10.99"/>
    <n v="44.95"/>
    <n v="0"/>
    <n v="0"/>
    <n v="0"/>
    <n v="0"/>
    <n v="0"/>
    <n v="0"/>
    <n v="0"/>
    <n v="0.43"/>
    <n v="0"/>
    <n v="0.28999999999999998"/>
    <n v="0"/>
    <n v="366.27"/>
    <n v="0"/>
    <n v="0"/>
    <n v="36"/>
    <n v="180"/>
    <n v="101379.9"/>
    <n v="27983.54"/>
    <n v="27.602651000000002"/>
    <n v="9.4236628696262201"/>
    <n v="10.59"/>
    <m/>
    <m/>
    <m/>
    <s v="EM"/>
    <s v="IXTAPALUCA"/>
    <s v="56535"/>
    <s v="Al corriente"/>
    <x v="0"/>
  </r>
  <r>
    <n v="963"/>
    <s v="Hipotecaria Su Casita"/>
    <s v="FIDEICOMISO 234036"/>
    <d v="2018-05-01T00:00:00"/>
    <s v="58269"/>
    <x v="0"/>
    <n v="21"/>
    <n v="19711.89"/>
    <n v="3055.98"/>
    <n v="0"/>
    <n v="22767.87"/>
    <n v="60.61"/>
    <n v="0"/>
    <n v="0"/>
    <n v="0"/>
    <n v="0"/>
    <m/>
    <n v="22767.87"/>
    <n v="12660.21"/>
    <n v="173.96"/>
    <n v="0"/>
    <n v="0"/>
    <n v="0"/>
    <n v="0"/>
    <n v="0"/>
    <n v="12834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16.59"/>
    <n v="12834.17"/>
    <n v="153"/>
    <n v="300"/>
    <n v="80206.8"/>
    <n v="24675.88"/>
    <n v="30.765322000000001"/>
    <n v="28.3864588336521"/>
    <n v="10.59"/>
    <m/>
    <m/>
    <m/>
    <s v="BCN"/>
    <s v="TIJUANA"/>
    <s v="22204"/>
    <s v="Morosidad"/>
    <x v="0"/>
  </r>
  <r>
    <n v="964"/>
    <s v="Hipotecaria Su Casita"/>
    <s v="FIDEICOMISO 234036"/>
    <d v="2018-05-01T00:00:00"/>
    <s v="58270"/>
    <x v="0"/>
    <n v="21"/>
    <n v="22382.91"/>
    <n v="4415.16"/>
    <n v="0"/>
    <n v="26798.07"/>
    <n v="68.84"/>
    <n v="0"/>
    <n v="0"/>
    <n v="0"/>
    <n v="0"/>
    <m/>
    <n v="26798.07"/>
    <n v="20889.990000000002"/>
    <n v="197.53"/>
    <n v="0"/>
    <n v="0"/>
    <n v="0"/>
    <n v="0"/>
    <n v="0"/>
    <n v="21087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84"/>
    <n v="21087.52"/>
    <n v="153"/>
    <n v="300"/>
    <n v="72951.600000000006"/>
    <n v="28020.79"/>
    <n v="38.410110000000003"/>
    <n v="36.734039849972099"/>
    <n v="10.59"/>
    <m/>
    <m/>
    <m/>
    <s v="QR"/>
    <s v="SOLIDARIDAD"/>
    <s v="77710"/>
    <s v="Proceso judicial"/>
    <x v="0"/>
  </r>
  <r>
    <n v="965"/>
    <s v="Hipotecaria Su Casita"/>
    <s v="FIDEICOMISO 234036"/>
    <d v="2018-05-01T00:00:00"/>
    <s v="58272"/>
    <x v="0"/>
    <n v="21"/>
    <n v="17397.599999999999"/>
    <n v="3587.24"/>
    <n v="0"/>
    <n v="20984.84"/>
    <n v="53.49"/>
    <n v="0"/>
    <n v="0"/>
    <n v="0"/>
    <n v="0"/>
    <m/>
    <n v="20984.84"/>
    <n v="17528.8"/>
    <n v="153.53"/>
    <n v="0"/>
    <n v="0"/>
    <n v="0"/>
    <n v="0"/>
    <n v="0"/>
    <n v="17682.33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40.73"/>
    <n v="17682.330000000002"/>
    <n v="153"/>
    <n v="300"/>
    <n v="64242.6"/>
    <n v="21777.91"/>
    <n v="33.899484000000001"/>
    <n v="32.664991627872503"/>
    <n v="10.59"/>
    <m/>
    <m/>
    <m/>
    <s v="QR"/>
    <s v="SOLIDARIDAD"/>
    <s v="77710"/>
    <s v="Morosidad"/>
    <x v="0"/>
  </r>
  <r>
    <n v="966"/>
    <s v="Hipotecaria Su Casita"/>
    <s v="FIDEICOMISO 234036"/>
    <d v="2018-05-01T00:00:00"/>
    <s v="58273"/>
    <x v="0"/>
    <n v="21"/>
    <n v="22457.87"/>
    <n v="4398.55"/>
    <n v="0"/>
    <n v="26856.42"/>
    <n v="69.05"/>
    <n v="0"/>
    <n v="0"/>
    <n v="0"/>
    <n v="0"/>
    <m/>
    <n v="26856.42"/>
    <n v="20688.939999999999"/>
    <n v="198.19"/>
    <n v="0"/>
    <n v="0"/>
    <n v="0"/>
    <n v="0"/>
    <n v="0"/>
    <n v="20887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67.6000000000004"/>
    <n v="20887.13"/>
    <n v="153"/>
    <n v="300"/>
    <n v="69414"/>
    <n v="28112.79"/>
    <n v="40.500172999999997"/>
    <n v="38.690206705227801"/>
    <n v="10.59"/>
    <m/>
    <m/>
    <m/>
    <s v="QR"/>
    <s v="SOLIDARIDAD"/>
    <s v="77710"/>
    <s v="Morosidad"/>
    <x v="0"/>
  </r>
  <r>
    <n v="967"/>
    <s v="Hipotecaria Su Casita"/>
    <s v="FIDEICOMISO 234036"/>
    <d v="2018-05-01T00:00:00"/>
    <s v="58274"/>
    <x v="0"/>
    <n v="21"/>
    <n v="29789.86"/>
    <n v="2405.4499999999998"/>
    <n v="0"/>
    <n v="32195.31"/>
    <n v="91.61"/>
    <n v="0"/>
    <n v="0"/>
    <n v="0"/>
    <n v="0"/>
    <m/>
    <n v="32195.31"/>
    <n v="8110.71"/>
    <n v="262.89999999999998"/>
    <n v="0"/>
    <n v="0"/>
    <n v="0"/>
    <n v="0"/>
    <n v="0"/>
    <n v="8373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97.06"/>
    <n v="8373.61"/>
    <n v="153"/>
    <n v="300"/>
    <n v="66963.899999999994"/>
    <n v="37292.800000000003"/>
    <n v="55.690902000000001"/>
    <n v="48.0786064352803"/>
    <n v="10.59"/>
    <m/>
    <m/>
    <m/>
    <s v="QR"/>
    <s v="SOLIDARIDAD"/>
    <s v="77710"/>
    <s v="Morosidad"/>
    <x v="0"/>
  </r>
  <r>
    <n v="968"/>
    <s v="Hipotecaria Su Casita"/>
    <s v="FIDEICOMISO 234036"/>
    <d v="2018-05-01T00:00:00"/>
    <s v="58276"/>
    <x v="2"/>
    <n v="0"/>
    <n v="22027.57"/>
    <n v="0"/>
    <n v="0"/>
    <n v="22027.57"/>
    <n v="67.739999999999995"/>
    <n v="0"/>
    <n v="0"/>
    <n v="0"/>
    <n v="0"/>
    <m/>
    <n v="22027.57"/>
    <n v="0"/>
    <n v="194.39"/>
    <n v="0"/>
    <n v="0"/>
    <n v="0"/>
    <n v="0"/>
    <n v="0"/>
    <n v="194.39"/>
    <n v="0"/>
    <n v="0"/>
    <n v="0"/>
    <n v="0"/>
    <n v="0"/>
    <n v="-1.46"/>
    <n v="0"/>
    <n v="3.75"/>
    <n v="0"/>
    <n v="0"/>
    <n v="0"/>
    <n v="0"/>
    <n v="0"/>
    <n v="0"/>
    <n v="0"/>
    <n v="0"/>
    <n v="0"/>
    <n v="2.29"/>
    <n v="0"/>
    <n v="2.29"/>
    <n v="67.739999999999995"/>
    <n v="194.39"/>
    <n v="153"/>
    <n v="300"/>
    <n v="64242.6"/>
    <n v="27575.02"/>
    <n v="42.923262999999999"/>
    <n v="34.288104971851702"/>
    <n v="10.59"/>
    <m/>
    <m/>
    <m/>
    <s v="QR"/>
    <s v="SOLIDARIDAD"/>
    <s v="77710"/>
    <s v="Morosidad"/>
    <x v="0"/>
  </r>
  <r>
    <n v="969"/>
    <s v="Hipotecaria Su Casita"/>
    <s v="FIDEICOMISO 234036"/>
    <d v="2018-05-01T00:00:00"/>
    <s v="58278"/>
    <x v="0"/>
    <n v="21"/>
    <n v="43465.93"/>
    <n v="6290.02"/>
    <n v="0"/>
    <n v="49755.95"/>
    <n v="130.58000000000001"/>
    <n v="0"/>
    <n v="0"/>
    <n v="0"/>
    <n v="0"/>
    <m/>
    <n v="49755.95"/>
    <n v="25684.6"/>
    <n v="383.59"/>
    <n v="0"/>
    <n v="0"/>
    <n v="0"/>
    <n v="0"/>
    <n v="0"/>
    <n v="26068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20.6"/>
    <n v="26068.19"/>
    <n v="155"/>
    <n v="300"/>
    <n v="99549"/>
    <n v="54087.56"/>
    <n v="54.332599999999999"/>
    <n v="49.981365936455603"/>
    <n v="10.59"/>
    <m/>
    <m/>
    <m/>
    <s v="EM"/>
    <s v="IXTAPALUCA"/>
    <s v="56535"/>
    <s v="Morosidad"/>
    <x v="0"/>
  </r>
  <r>
    <n v="970"/>
    <s v="Hipotecaria Su Casita"/>
    <s v="FIDEICOMISO 234036"/>
    <d v="2018-05-01T00:00:00"/>
    <s v="58279"/>
    <x v="1"/>
    <n v="1"/>
    <n v="29773.89"/>
    <n v="4.5999999999999996"/>
    <n v="0"/>
    <n v="29778.49"/>
    <n v="198.41"/>
    <n v="0"/>
    <n v="4.5999999999999996"/>
    <n v="198.41"/>
    <n v="0"/>
    <m/>
    <n v="29575.48"/>
    <n v="0"/>
    <n v="262.75"/>
    <n v="0"/>
    <n v="0"/>
    <n v="262.75"/>
    <n v="0"/>
    <n v="0"/>
    <n v="0"/>
    <n v="9.6300000000000008"/>
    <n v="0"/>
    <n v="0"/>
    <n v="0"/>
    <n v="0"/>
    <n v="-8.7799999999999994"/>
    <n v="20.48"/>
    <n v="61.16"/>
    <n v="0"/>
    <n v="0"/>
    <n v="0"/>
    <n v="0"/>
    <n v="0"/>
    <n v="0"/>
    <n v="0"/>
    <n v="1.1399999999999999"/>
    <n v="0"/>
    <n v="0"/>
    <n v="0"/>
    <n v="549.39"/>
    <n v="0"/>
    <n v="0"/>
    <n v="95"/>
    <n v="240"/>
    <n v="81321.3"/>
    <n v="45912.17"/>
    <n v="56.457742000000003"/>
    <n v="36.368675655412503"/>
    <n v="10.59"/>
    <m/>
    <m/>
    <m/>
    <s v="EM"/>
    <s v="CHICOLOAPAN"/>
    <s v="56370"/>
    <s v="Al corriente"/>
    <x v="0"/>
  </r>
  <r>
    <n v="971"/>
    <s v="Hipotecaria Su Casita"/>
    <s v="FIDEICOMISO 234036"/>
    <d v="2018-05-01T00:00:00"/>
    <s v="58280"/>
    <x v="0"/>
    <n v="21"/>
    <n v="42181.7"/>
    <n v="7671.94"/>
    <n v="0"/>
    <n v="49853.64"/>
    <n v="126.7"/>
    <n v="0"/>
    <n v="0"/>
    <n v="0"/>
    <n v="0"/>
    <m/>
    <n v="49853.64"/>
    <n v="35298.559999999998"/>
    <n v="372.25"/>
    <n v="0"/>
    <n v="0"/>
    <n v="0"/>
    <n v="0"/>
    <n v="0"/>
    <n v="35670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98.64"/>
    <n v="35670.81"/>
    <n v="155"/>
    <n v="300"/>
    <n v="99549"/>
    <n v="52487.17"/>
    <n v="52.724960000000003"/>
    <n v="50.079498949065098"/>
    <n v="10.59"/>
    <m/>
    <m/>
    <m/>
    <s v="EM"/>
    <s v="IXTAPALUCA"/>
    <s v="56535"/>
    <s v="Proceso judicial"/>
    <x v="0"/>
  </r>
  <r>
    <n v="972"/>
    <s v="Hipotecaria Su Casita"/>
    <s v="FIDEICOMISO 234036"/>
    <d v="2018-05-01T00:00:00"/>
    <s v="58281"/>
    <x v="0"/>
    <n v="21"/>
    <n v="48459.58"/>
    <n v="7576.75"/>
    <n v="0"/>
    <n v="56036.33"/>
    <n v="145.55000000000001"/>
    <n v="0"/>
    <n v="0"/>
    <n v="0"/>
    <n v="0"/>
    <m/>
    <n v="56036.33"/>
    <n v="32532.26"/>
    <n v="427.66"/>
    <n v="0"/>
    <n v="0"/>
    <n v="0"/>
    <n v="0"/>
    <n v="0"/>
    <n v="32959.91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22.3"/>
    <n v="32959.919999999998"/>
    <n v="155"/>
    <n v="300"/>
    <n v="80832.899999999994"/>
    <n v="60298.95"/>
    <n v="74.597038999999995"/>
    <n v="69.323666405913698"/>
    <n v="10.59"/>
    <m/>
    <m/>
    <m/>
    <s v="EM"/>
    <s v="CHICOLOAPAN"/>
    <s v="56370"/>
    <s v="Morosidad"/>
    <x v="0"/>
  </r>
  <r>
    <n v="973"/>
    <s v="Hipotecaria Su Casita"/>
    <s v="FIDEICOMISO 234036"/>
    <d v="2018-05-01T00:00:00"/>
    <s v="58291"/>
    <x v="1"/>
    <n v="0"/>
    <n v="78694.75"/>
    <n v="0"/>
    <n v="0"/>
    <n v="78694.75"/>
    <n v="257.24"/>
    <n v="0"/>
    <n v="0"/>
    <n v="257.24"/>
    <n v="0"/>
    <m/>
    <n v="78437.509999999995"/>
    <n v="0"/>
    <n v="623"/>
    <n v="0"/>
    <n v="0"/>
    <n v="623"/>
    <n v="0"/>
    <n v="0"/>
    <n v="0"/>
    <n v="69.95"/>
    <n v="0"/>
    <n v="0"/>
    <n v="0"/>
    <n v="0"/>
    <n v="-19"/>
    <n v="47.51"/>
    <n v="125.17"/>
    <n v="0"/>
    <n v="0"/>
    <n v="0"/>
    <n v="0"/>
    <n v="0"/>
    <n v="0"/>
    <n v="0"/>
    <n v="577.01"/>
    <n v="0"/>
    <n v="436.03"/>
    <n v="0"/>
    <n v="1680.88"/>
    <n v="0"/>
    <n v="0"/>
    <n v="155"/>
    <n v="300"/>
    <n v="117466.8"/>
    <n v="100749.45"/>
    <n v="85.768446999999995"/>
    <n v="66.7741949881312"/>
    <n v="9.5"/>
    <m/>
    <m/>
    <m/>
    <s v="NL"/>
    <s v="APODACA"/>
    <s v="66600"/>
    <s v="Al corriente"/>
    <x v="0"/>
  </r>
  <r>
    <n v="974"/>
    <s v="Hipotecaria Su Casita"/>
    <s v="FIDEICOMISO 234036"/>
    <d v="2018-05-01T00:00:00"/>
    <s v="58295"/>
    <x v="2"/>
    <n v="0"/>
    <n v="68320.679999999993"/>
    <n v="0"/>
    <n v="0"/>
    <n v="68320.679999999993"/>
    <n v="307.05"/>
    <n v="0"/>
    <n v="0"/>
    <n v="0"/>
    <n v="0"/>
    <m/>
    <n v="68320.679999999993"/>
    <n v="0"/>
    <n v="540.87"/>
    <n v="0"/>
    <n v="0"/>
    <n v="0"/>
    <n v="0"/>
    <n v="0"/>
    <n v="540.87"/>
    <n v="0"/>
    <n v="0"/>
    <n v="0"/>
    <n v="0"/>
    <n v="0"/>
    <n v="-0.05"/>
    <n v="0"/>
    <n v="0.14000000000000001"/>
    <n v="0"/>
    <n v="0"/>
    <n v="0"/>
    <n v="0"/>
    <n v="0"/>
    <n v="0"/>
    <n v="0"/>
    <n v="0"/>
    <n v="0"/>
    <n v="0.09"/>
    <n v="0"/>
    <n v="0.09"/>
    <n v="307.05"/>
    <n v="540.87"/>
    <n v="155"/>
    <n v="300"/>
    <n v="126561.60000000001"/>
    <n v="97050.25"/>
    <n v="76.682224000000005"/>
    <n v="53.982155508021101"/>
    <n v="9.5"/>
    <m/>
    <m/>
    <m/>
    <s v="BCN"/>
    <s v="MEXICALI"/>
    <s v="21323"/>
    <s v="Morosidad"/>
    <x v="0"/>
  </r>
  <r>
    <n v="975"/>
    <s v="Hipotecaria Su Casita"/>
    <s v="FIDEICOMISO 234036"/>
    <d v="2018-05-01T00:00:00"/>
    <s v="58296"/>
    <x v="0"/>
    <n v="21"/>
    <n v="67817.55"/>
    <n v="12865.67"/>
    <n v="0"/>
    <n v="80683.22"/>
    <n v="221.71"/>
    <n v="0"/>
    <n v="0"/>
    <n v="0"/>
    <n v="0"/>
    <m/>
    <n v="80683.22"/>
    <n v="46293.49"/>
    <n v="536.89"/>
    <n v="0"/>
    <n v="0"/>
    <n v="0"/>
    <n v="0"/>
    <n v="0"/>
    <n v="4683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87.38"/>
    <n v="46830.38"/>
    <n v="155"/>
    <n v="300"/>
    <n v="101031.6"/>
    <n v="86826.16"/>
    <n v="85.939606999999995"/>
    <n v="79.859390514270601"/>
    <n v="9.5"/>
    <m/>
    <m/>
    <m/>
    <s v="BCN"/>
    <s v="MEXICALI"/>
    <s v="21323"/>
    <s v="Proceso judicial"/>
    <x v="0"/>
  </r>
  <r>
    <n v="976"/>
    <s v="Hipotecaria Su Casita"/>
    <s v="FIDEICOMISO 234036"/>
    <d v="2018-05-01T00:00:00"/>
    <s v="58299"/>
    <x v="0"/>
    <n v="21"/>
    <n v="67978.34"/>
    <n v="9295.02"/>
    <n v="0"/>
    <n v="77273.36"/>
    <n v="222.23"/>
    <n v="0"/>
    <n v="0"/>
    <n v="0"/>
    <n v="0"/>
    <m/>
    <n v="77273.36"/>
    <n v="29484.87"/>
    <n v="538.16"/>
    <n v="0"/>
    <n v="0"/>
    <n v="0"/>
    <n v="0"/>
    <n v="0"/>
    <n v="30023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17.25"/>
    <n v="30023.03"/>
    <n v="155"/>
    <n v="300"/>
    <n v="102558.9"/>
    <n v="87031.28"/>
    <n v="84.859802999999999"/>
    <n v="75.345348324741195"/>
    <n v="9.5"/>
    <m/>
    <m/>
    <m/>
    <s v="BCN"/>
    <s v="MEXICALI"/>
    <s v="21323"/>
    <s v="Proceso judicial"/>
    <x v="0"/>
  </r>
  <r>
    <n v="977"/>
    <s v="Hipotecaria Su Casita"/>
    <s v="FIDEICOMISO 234036"/>
    <d v="2018-05-01T00:00:00"/>
    <s v="58303"/>
    <x v="15"/>
    <n v="7"/>
    <n v="77377.03"/>
    <n v="1658.11"/>
    <n v="0"/>
    <n v="79035.14"/>
    <n v="252.93"/>
    <n v="0"/>
    <n v="181.7"/>
    <n v="0"/>
    <n v="0"/>
    <m/>
    <n v="78853.440000000002"/>
    <n v="3716.59"/>
    <n v="612.57000000000005"/>
    <n v="0"/>
    <n v="338.71"/>
    <n v="0"/>
    <n v="0"/>
    <n v="0"/>
    <n v="3990.45"/>
    <n v="0"/>
    <n v="0"/>
    <n v="0"/>
    <n v="0"/>
    <n v="0"/>
    <n v="-71.989999999999995"/>
    <n v="0"/>
    <n v="0"/>
    <n v="68.790000000000006"/>
    <n v="0"/>
    <n v="0"/>
    <n v="60.2"/>
    <n v="0"/>
    <n v="46.71"/>
    <n v="122.79"/>
    <n v="0"/>
    <n v="0"/>
    <n v="0"/>
    <n v="0"/>
    <n v="746.91"/>
    <n v="1729.34"/>
    <n v="3990.45"/>
    <n v="155"/>
    <n v="300"/>
    <n v="113593.8"/>
    <n v="99062.38"/>
    <n v="87.207559000000003"/>
    <n v="69.417028150877897"/>
    <n v="9.5"/>
    <m/>
    <m/>
    <m/>
    <s v="BCN"/>
    <s v="MEXICALI"/>
    <s v="21376"/>
    <s v="Morosidad"/>
    <x v="0"/>
  </r>
  <r>
    <n v="978"/>
    <s v="Hipotecaria Su Casita"/>
    <s v="FIDEICOMISO 234036"/>
    <d v="2018-05-01T00:00:00"/>
    <s v="58307"/>
    <x v="0"/>
    <n v="21"/>
    <n v="117261.09"/>
    <n v="23709.5"/>
    <n v="0"/>
    <n v="140970.59"/>
    <n v="386.29"/>
    <n v="0"/>
    <n v="0"/>
    <n v="0"/>
    <n v="0"/>
    <m/>
    <n v="140970.59"/>
    <n v="85897.05"/>
    <n v="918.55"/>
    <n v="0"/>
    <n v="0"/>
    <n v="0"/>
    <n v="0"/>
    <n v="0"/>
    <n v="86815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095.79"/>
    <n v="86815.6"/>
    <n v="155"/>
    <n v="300"/>
    <n v="167269.79999999999"/>
    <n v="150542.96"/>
    <n v="90.000084000000001"/>
    <n v="84.277371333269699"/>
    <n v="9.4"/>
    <m/>
    <m/>
    <m/>
    <s v="BCN"/>
    <s v="MEXICALI"/>
    <s v="21376"/>
    <s v="Morosidad"/>
    <x v="0"/>
  </r>
  <r>
    <n v="979"/>
    <s v="Hipotecaria Su Casita"/>
    <s v="FIDEICOMISO 234036"/>
    <d v="2018-05-01T00:00:00"/>
    <s v="58309"/>
    <x v="10"/>
    <n v="7"/>
    <n v="54640.65"/>
    <n v="1198.22"/>
    <n v="0"/>
    <n v="55838.87"/>
    <n v="176.64"/>
    <n v="0"/>
    <n v="0"/>
    <n v="0"/>
    <n v="0"/>
    <m/>
    <n v="55838.87"/>
    <n v="3066.25"/>
    <n v="432.57"/>
    <n v="0"/>
    <n v="0"/>
    <n v="0"/>
    <n v="0"/>
    <n v="0"/>
    <n v="3498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4.86"/>
    <n v="3498.82"/>
    <n v="156"/>
    <n v="300"/>
    <n v="77475.899999999994"/>
    <n v="69728.12"/>
    <n v="89.999754999999993"/>
    <n v="72.072567272383793"/>
    <n v="9.5"/>
    <m/>
    <m/>
    <m/>
    <s v="VER"/>
    <s v="VERACRUZ"/>
    <s v="91808"/>
    <s v="Morosidad"/>
    <x v="0"/>
  </r>
  <r>
    <n v="980"/>
    <s v="Hipotecaria Su Casita"/>
    <s v="FIDEICOMISO 234036"/>
    <d v="2018-05-01T00:00:00"/>
    <s v="58311"/>
    <x v="2"/>
    <n v="1"/>
    <n v="84463.92"/>
    <n v="577.51"/>
    <n v="0"/>
    <n v="85041.43"/>
    <n v="582.08000000000004"/>
    <n v="0"/>
    <n v="577.5"/>
    <n v="0"/>
    <n v="0"/>
    <m/>
    <n v="84463.93"/>
    <n v="673.24"/>
    <n v="668.67"/>
    <n v="0"/>
    <n v="673.24"/>
    <n v="0"/>
    <n v="0"/>
    <n v="0"/>
    <n v="668.67"/>
    <n v="0"/>
    <n v="0"/>
    <n v="0"/>
    <n v="0"/>
    <n v="0"/>
    <n v="-24.57"/>
    <n v="0"/>
    <n v="0"/>
    <n v="88.83"/>
    <n v="0"/>
    <n v="0"/>
    <n v="0"/>
    <n v="0"/>
    <n v="58.27"/>
    <n v="172.88"/>
    <n v="0"/>
    <n v="0"/>
    <n v="0"/>
    <n v="0"/>
    <n v="1546.15"/>
    <n v="582.09"/>
    <n v="668.67"/>
    <n v="96"/>
    <n v="240"/>
    <n v="202493.1"/>
    <n v="134181.79999999999"/>
    <n v="66.264875000000004"/>
    <n v="41.712003889191799"/>
    <n v="9.5"/>
    <m/>
    <m/>
    <m/>
    <s v="EM"/>
    <s v="TULTITLAN"/>
    <s v="54900"/>
    <s v="Morosidad"/>
    <x v="0"/>
  </r>
  <r>
    <n v="981"/>
    <s v="Hipotecaria Su Casita"/>
    <s v="FIDEICOMISO 234036"/>
    <d v="2018-05-01T00:00:00"/>
    <s v="58312"/>
    <x v="0"/>
    <n v="21"/>
    <n v="70642.94"/>
    <n v="26639.21"/>
    <n v="0"/>
    <n v="97282.15"/>
    <n v="486.82"/>
    <n v="0"/>
    <n v="0"/>
    <n v="0"/>
    <n v="0"/>
    <m/>
    <n v="97282.15"/>
    <n v="48678.54"/>
    <n v="559.26"/>
    <n v="0"/>
    <n v="0"/>
    <n v="0"/>
    <n v="0"/>
    <n v="0"/>
    <n v="49237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126.03"/>
    <n v="49237.8"/>
    <n v="96"/>
    <n v="240"/>
    <n v="151802.4"/>
    <n v="112224.77"/>
    <n v="73.928191999999996"/>
    <n v="64.084724462993293"/>
    <n v="9.5"/>
    <m/>
    <m/>
    <m/>
    <s v="EM"/>
    <s v="TULTITLAN"/>
    <s v="54900"/>
    <s v="Morosidad"/>
    <x v="0"/>
  </r>
  <r>
    <n v="982"/>
    <s v="Hipotecaria Su Casita"/>
    <s v="FIDEICOMISO 234036"/>
    <d v="2018-05-01T00:00:00"/>
    <s v="58313"/>
    <x v="0"/>
    <n v="21"/>
    <n v="125639.58"/>
    <n v="27931.98"/>
    <n v="0"/>
    <n v="153571.56"/>
    <n v="409.34"/>
    <n v="0"/>
    <n v="0"/>
    <n v="0"/>
    <n v="0"/>
    <m/>
    <n v="153571.56"/>
    <n v="108632.97"/>
    <n v="984.18"/>
    <n v="0"/>
    <n v="0"/>
    <n v="0"/>
    <n v="0"/>
    <n v="0"/>
    <n v="109617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341.32"/>
    <n v="109617.15"/>
    <n v="156"/>
    <n v="300"/>
    <n v="178638"/>
    <n v="160774.19"/>
    <n v="89.999994000000001"/>
    <n v="85.968024336310705"/>
    <n v="9.4"/>
    <m/>
    <m/>
    <m/>
    <s v="EM"/>
    <s v="TULTITLAN"/>
    <s v="54900"/>
    <s v="Morosidad"/>
    <x v="0"/>
  </r>
  <r>
    <n v="983"/>
    <s v="Hipotecaria Su Casita"/>
    <s v="FIDEICOMISO 234036"/>
    <d v="2018-05-01T00:00:00"/>
    <s v="58314"/>
    <x v="1"/>
    <n v="0"/>
    <n v="49484.53"/>
    <n v="0"/>
    <n v="0"/>
    <n v="49484.53"/>
    <n v="341.01"/>
    <n v="0"/>
    <n v="0"/>
    <n v="341.01"/>
    <n v="0"/>
    <m/>
    <n v="49143.519999999997"/>
    <n v="0"/>
    <n v="391.75"/>
    <n v="0"/>
    <n v="0"/>
    <n v="391.75"/>
    <n v="0"/>
    <n v="0"/>
    <n v="0"/>
    <n v="52.04"/>
    <n v="0"/>
    <n v="0"/>
    <n v="0"/>
    <n v="0"/>
    <n v="-13.58"/>
    <n v="34.14"/>
    <n v="98.1"/>
    <n v="0"/>
    <n v="0"/>
    <n v="0"/>
    <n v="0"/>
    <n v="0"/>
    <n v="0"/>
    <n v="0"/>
    <n v="39.200000000000003"/>
    <n v="0"/>
    <n v="29.77"/>
    <n v="0"/>
    <n v="942.66"/>
    <n v="0"/>
    <n v="0"/>
    <n v="96"/>
    <n v="240"/>
    <n v="94605.3"/>
    <n v="78611.56"/>
    <n v="83.094245000000001"/>
    <n v="51.945842202373299"/>
    <n v="9.5"/>
    <m/>
    <m/>
    <m/>
    <s v="EM"/>
    <s v="CHALCO"/>
    <s v="56600"/>
    <s v="Al corriente"/>
    <x v="0"/>
  </r>
  <r>
    <n v="984"/>
    <s v="Hipotecaria Su Casita"/>
    <s v="FIDEICOMISO 234036"/>
    <d v="2018-05-01T00:00:00"/>
    <s v="58315"/>
    <x v="0"/>
    <n v="21"/>
    <n v="66721.649999999994"/>
    <n v="11915.86"/>
    <n v="0"/>
    <n v="78637.509999999995"/>
    <n v="215.69"/>
    <n v="0"/>
    <n v="0"/>
    <n v="0"/>
    <n v="0"/>
    <m/>
    <n v="78637.509999999995"/>
    <n v="41758.300000000003"/>
    <n v="528.21"/>
    <n v="0"/>
    <n v="0"/>
    <n v="0"/>
    <n v="0"/>
    <n v="0"/>
    <n v="42286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31.55"/>
    <n v="42286.51"/>
    <n v="156"/>
    <n v="300"/>
    <n v="94605.3"/>
    <n v="85144.45"/>
    <n v="89.999662000000001"/>
    <n v="83.121675229819701"/>
    <n v="9.5"/>
    <m/>
    <m/>
    <m/>
    <s v="EM"/>
    <s v="CHALCO"/>
    <s v="56600"/>
    <s v="Proceso judicial"/>
    <x v="0"/>
  </r>
  <r>
    <n v="985"/>
    <s v="Hipotecaria Su Casita"/>
    <s v="FIDEICOMISO 234036"/>
    <d v="2018-05-01T00:00:00"/>
    <s v="58321"/>
    <x v="0"/>
    <n v="21"/>
    <n v="24332.91"/>
    <n v="40932.65"/>
    <n v="0"/>
    <n v="65265.56"/>
    <n v="568.6"/>
    <n v="0"/>
    <n v="0"/>
    <n v="0"/>
    <n v="0"/>
    <m/>
    <n v="65265.56"/>
    <n v="40520.04"/>
    <n v="192.64"/>
    <n v="0"/>
    <n v="0"/>
    <n v="0"/>
    <n v="0"/>
    <n v="0"/>
    <n v="40712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501.25"/>
    <n v="40712.68"/>
    <n v="36"/>
    <n v="180"/>
    <n v="81981"/>
    <n v="72900"/>
    <n v="88.923043000000007"/>
    <n v="79.610592569260405"/>
    <n v="9.5"/>
    <m/>
    <m/>
    <m/>
    <s v="EM"/>
    <s v="CHICOLOAPAN"/>
    <s v="56370"/>
    <s v="Proceso judicial"/>
    <x v="0"/>
  </r>
  <r>
    <n v="986"/>
    <s v="Hipotecaria Su Casita"/>
    <s v="FIDEICOMISO 234036"/>
    <d v="2018-05-01T00:00:00"/>
    <s v="58322"/>
    <x v="0"/>
    <n v="21"/>
    <n v="54429.97"/>
    <n v="24981.91"/>
    <n v="0"/>
    <n v="79411.88"/>
    <n v="375.13"/>
    <n v="0"/>
    <n v="0"/>
    <n v="0"/>
    <n v="0"/>
    <m/>
    <n v="79411.88"/>
    <n v="51532.66"/>
    <n v="430.9"/>
    <n v="0"/>
    <n v="0"/>
    <n v="0"/>
    <n v="0"/>
    <n v="0"/>
    <n v="51963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357.040000000001"/>
    <n v="51963.56"/>
    <n v="96"/>
    <n v="240"/>
    <n v="126426.9"/>
    <n v="86471.24"/>
    <n v="68.396235000000004"/>
    <n v="62.8124866287543"/>
    <n v="9.5"/>
    <m/>
    <m/>
    <m/>
    <s v="EM"/>
    <s v="CHICOLOAPAN"/>
    <s v="56370"/>
    <s v="Proceso judicial"/>
    <x v="0"/>
  </r>
  <r>
    <n v="987"/>
    <s v="Hipotecaria Su Casita"/>
    <s v="FIDEICOMISO 234036"/>
    <d v="2018-05-01T00:00:00"/>
    <s v="58323"/>
    <x v="0"/>
    <n v="21"/>
    <n v="70533.899999999994"/>
    <n v="11555.78"/>
    <n v="0"/>
    <n v="82089.679999999993"/>
    <n v="228.12"/>
    <n v="0"/>
    <n v="0"/>
    <n v="0"/>
    <n v="0"/>
    <m/>
    <n v="82089.679999999993"/>
    <n v="38933.730000000003"/>
    <n v="558.39"/>
    <n v="0"/>
    <n v="0"/>
    <n v="0"/>
    <n v="0"/>
    <n v="0"/>
    <n v="39492.12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83.9"/>
    <n v="39492.120000000003"/>
    <n v="156"/>
    <n v="300"/>
    <n v="106528.8"/>
    <n v="90020.71"/>
    <n v="84.503636999999998"/>
    <n v="77.0586737225929"/>
    <n v="9.5"/>
    <m/>
    <m/>
    <m/>
    <s v="OAX"/>
    <s v="VILLA DE ZAACHILA"/>
    <s v="71250"/>
    <s v="Proceso judicial"/>
    <x v="0"/>
  </r>
  <r>
    <n v="988"/>
    <s v="Hipotecaria Su Casita"/>
    <s v="FIDEICOMISO 234036"/>
    <d v="2018-05-01T00:00:00"/>
    <s v="58324"/>
    <x v="0"/>
    <n v="21"/>
    <n v="84300.2"/>
    <n v="15219.61"/>
    <n v="0"/>
    <n v="99519.81"/>
    <n v="272.55"/>
    <n v="0"/>
    <n v="0"/>
    <n v="0"/>
    <n v="0"/>
    <m/>
    <n v="99519.81"/>
    <n v="54335.21"/>
    <n v="667.38"/>
    <n v="0"/>
    <n v="0"/>
    <n v="0"/>
    <n v="0"/>
    <n v="0"/>
    <n v="55002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492.16"/>
    <n v="55002.59"/>
    <n v="156"/>
    <n v="300"/>
    <n v="119533.8"/>
    <n v="107580.25"/>
    <n v="89.999858000000003"/>
    <n v="83.256627198644594"/>
    <n v="9.5"/>
    <m/>
    <m/>
    <m/>
    <s v="NL"/>
    <s v="JUAREZ"/>
    <s v="67280"/>
    <s v="Proceso judicial"/>
    <x v="0"/>
  </r>
  <r>
    <n v="989"/>
    <s v="Hipotecaria Su Casita"/>
    <s v="FIDEICOMISO 234036"/>
    <d v="2018-05-01T00:00:00"/>
    <s v="58326"/>
    <x v="1"/>
    <n v="0"/>
    <n v="37949.83"/>
    <n v="0"/>
    <n v="0"/>
    <n v="37949.83"/>
    <n v="121.75"/>
    <n v="0"/>
    <n v="0"/>
    <n v="121.75"/>
    <n v="0"/>
    <m/>
    <n v="37828.080000000002"/>
    <n v="0"/>
    <n v="303.60000000000002"/>
    <n v="0"/>
    <n v="0"/>
    <n v="303.60000000000002"/>
    <n v="0"/>
    <n v="0"/>
    <n v="0"/>
    <n v="43.78"/>
    <n v="0"/>
    <n v="0"/>
    <n v="0"/>
    <n v="0"/>
    <n v="-8.17"/>
    <n v="23.46"/>
    <n v="59.89"/>
    <n v="0"/>
    <n v="0"/>
    <n v="0"/>
    <n v="0"/>
    <n v="0"/>
    <n v="0"/>
    <n v="0"/>
    <n v="0.85"/>
    <n v="0"/>
    <n v="2.41"/>
    <n v="0"/>
    <n v="545.16"/>
    <n v="0"/>
    <n v="0"/>
    <n v="156"/>
    <n v="300"/>
    <n v="55562.400000000001"/>
    <n v="48298.78"/>
    <n v="86.927094999999994"/>
    <n v="68.082156605769299"/>
    <n v="9.6"/>
    <m/>
    <m/>
    <m/>
    <s v="VER"/>
    <s v="VERACRUZ"/>
    <s v="91880"/>
    <s v="Al corriente"/>
    <x v="0"/>
  </r>
  <r>
    <n v="990"/>
    <s v="Hipotecaria Su Casita"/>
    <s v="FIDEICOMISO 234036"/>
    <d v="2018-05-01T00:00:00"/>
    <s v="58327"/>
    <x v="0"/>
    <n v="21"/>
    <n v="31587.599999999999"/>
    <n v="16252.24"/>
    <n v="0"/>
    <n v="47839.839999999997"/>
    <n v="216.69"/>
    <n v="0"/>
    <n v="0"/>
    <n v="0"/>
    <n v="0"/>
    <m/>
    <n v="47839.839999999997"/>
    <n v="37691.22"/>
    <n v="252.7"/>
    <n v="0"/>
    <n v="0"/>
    <n v="0"/>
    <n v="0"/>
    <n v="0"/>
    <n v="37943.91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468.93"/>
    <n v="37943.919999999998"/>
    <n v="96"/>
    <n v="240"/>
    <n v="55562.400000000001"/>
    <n v="50006.32"/>
    <n v="90.000287999999998"/>
    <n v="86.101104377884994"/>
    <n v="9.6"/>
    <m/>
    <m/>
    <m/>
    <s v="VER"/>
    <s v="VERACRUZ"/>
    <s v="91880"/>
    <s v="Proceso judicial"/>
    <x v="0"/>
  </r>
  <r>
    <n v="991"/>
    <s v="Hipotecaria Su Casita"/>
    <s v="FIDEICOMISO 234036"/>
    <d v="2018-05-01T00:00:00"/>
    <s v="58329"/>
    <x v="1"/>
    <n v="0"/>
    <n v="39290.589999999997"/>
    <n v="0"/>
    <n v="0"/>
    <n v="39290.589999999997"/>
    <n v="126.05"/>
    <n v="0"/>
    <n v="0"/>
    <n v="126.05"/>
    <n v="0"/>
    <m/>
    <n v="39164.54"/>
    <n v="0"/>
    <n v="314.32"/>
    <n v="0"/>
    <n v="0"/>
    <n v="314.32"/>
    <n v="0"/>
    <n v="0"/>
    <n v="0"/>
    <n v="45.33"/>
    <n v="0"/>
    <n v="0"/>
    <n v="0"/>
    <n v="0"/>
    <n v="-8.3000000000000007"/>
    <n v="24.29"/>
    <n v="61.72"/>
    <n v="0"/>
    <n v="0"/>
    <n v="0"/>
    <n v="0"/>
    <n v="0"/>
    <n v="0"/>
    <n v="0"/>
    <n v="0"/>
    <n v="0"/>
    <n v="0"/>
    <n v="6.9711999999999996E-2"/>
    <n v="563.41"/>
    <n v="0"/>
    <n v="0"/>
    <n v="156"/>
    <n v="300"/>
    <n v="55560.6"/>
    <n v="50004.53"/>
    <n v="89.999982000000003"/>
    <n v="70.489771527465194"/>
    <n v="9.6"/>
    <m/>
    <m/>
    <m/>
    <s v="VER"/>
    <s v="VERACRUZ"/>
    <s v="91880"/>
    <s v="Al corriente"/>
    <x v="0"/>
  </r>
  <r>
    <n v="992"/>
    <s v="Hipotecaria Su Casita"/>
    <s v="FIDEICOMISO 234036"/>
    <d v="2018-05-01T00:00:00"/>
    <s v="58332"/>
    <x v="0"/>
    <n v="21"/>
    <n v="98096.31"/>
    <n v="40135.949999999997"/>
    <n v="0"/>
    <n v="138232.26"/>
    <n v="679.08"/>
    <n v="0"/>
    <n v="0"/>
    <n v="0"/>
    <n v="0"/>
    <m/>
    <n v="138232.26"/>
    <n v="74463.66"/>
    <n v="768.42"/>
    <n v="0"/>
    <n v="0"/>
    <n v="0"/>
    <n v="0"/>
    <n v="0"/>
    <n v="75232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815.03"/>
    <n v="75232.08"/>
    <n v="96"/>
    <n v="240"/>
    <n v="189718.8"/>
    <n v="156382.72"/>
    <n v="82.428689000000006"/>
    <n v="72.861656129955705"/>
    <n v="9.4"/>
    <m/>
    <m/>
    <m/>
    <s v="EM"/>
    <s v="TOLUCA"/>
    <s v="50200"/>
    <s v="Morosidad"/>
    <x v="0"/>
  </r>
  <r>
    <n v="993"/>
    <s v="Hipotecaria Su Casita"/>
    <s v="FIDEICOMISO 234036"/>
    <d v="2018-05-01T00:00:00"/>
    <s v="58334"/>
    <x v="1"/>
    <n v="0"/>
    <n v="73492.350000000006"/>
    <n v="0"/>
    <n v="0"/>
    <n v="73492.350000000006"/>
    <n v="237.59"/>
    <n v="0"/>
    <n v="0"/>
    <n v="237.59"/>
    <n v="0"/>
    <m/>
    <n v="73254.759999999995"/>
    <n v="0"/>
    <n v="581.80999999999995"/>
    <n v="0"/>
    <n v="0"/>
    <n v="581.80999999999995"/>
    <n v="0"/>
    <n v="0"/>
    <n v="0"/>
    <n v="65.13"/>
    <n v="0"/>
    <n v="0"/>
    <n v="0"/>
    <n v="0"/>
    <n v="-16.68"/>
    <n v="44.23"/>
    <n v="116.43"/>
    <n v="0"/>
    <n v="0"/>
    <n v="0"/>
    <n v="0"/>
    <n v="0"/>
    <n v="0"/>
    <n v="0"/>
    <n v="21.68"/>
    <n v="0"/>
    <n v="4.51"/>
    <n v="0"/>
    <n v="1050.19"/>
    <n v="0"/>
    <n v="0"/>
    <n v="156"/>
    <n v="300"/>
    <n v="108894.9"/>
    <n v="93785.62"/>
    <n v="86.124897000000004"/>
    <n v="67.271066286704894"/>
    <n v="9.5"/>
    <m/>
    <m/>
    <m/>
    <s v="OAX"/>
    <s v="VILLA DE ZAACHILA"/>
    <s v="71250"/>
    <s v="Al corriente"/>
    <x v="0"/>
  </r>
  <r>
    <n v="994"/>
    <s v="Hipotecaria Su Casita"/>
    <s v="FIDEICOMISO 234036"/>
    <d v="2018-05-01T00:00:00"/>
    <s v="58335"/>
    <x v="0"/>
    <n v="21"/>
    <n v="73530.320000000007"/>
    <n v="14742.96"/>
    <n v="0"/>
    <n v="88273.279999999999"/>
    <n v="237.71"/>
    <n v="0"/>
    <n v="0"/>
    <n v="0"/>
    <n v="0"/>
    <m/>
    <n v="88273.279999999999"/>
    <n v="55019.46"/>
    <n v="582.12"/>
    <n v="0"/>
    <n v="0"/>
    <n v="0"/>
    <n v="0"/>
    <n v="0"/>
    <n v="55601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80.67"/>
    <n v="55601.58"/>
    <n v="156"/>
    <n v="300"/>
    <n v="108488.4"/>
    <n v="93834.65"/>
    <n v="86.492795999999998"/>
    <n v="81.366561278705504"/>
    <n v="9.5"/>
    <m/>
    <m/>
    <m/>
    <s v="OAX"/>
    <s v="VILLA DE ZAACHILA"/>
    <s v="71250"/>
    <s v="Morosidad"/>
    <x v="0"/>
  </r>
  <r>
    <n v="995"/>
    <s v="Hipotecaria Su Casita"/>
    <s v="FIDEICOMISO 234036"/>
    <d v="2018-05-01T00:00:00"/>
    <s v="58336"/>
    <x v="0"/>
    <n v="21"/>
    <n v="73492.350000000006"/>
    <n v="11605.16"/>
    <n v="0"/>
    <n v="85097.51"/>
    <n v="237.59"/>
    <n v="0"/>
    <n v="0"/>
    <n v="0"/>
    <n v="0"/>
    <m/>
    <n v="85097.51"/>
    <n v="39197.64"/>
    <n v="581.80999999999995"/>
    <n v="0"/>
    <n v="0"/>
    <n v="0"/>
    <n v="0"/>
    <n v="0"/>
    <n v="39779.44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42.75"/>
    <n v="39779.449999999997"/>
    <n v="156"/>
    <n v="300"/>
    <n v="109898.4"/>
    <n v="93785.62"/>
    <n v="85.338476"/>
    <n v="77.432892321816098"/>
    <n v="9.5"/>
    <m/>
    <m/>
    <m/>
    <s v="OAX"/>
    <s v="VILLA DE ZAACHILA"/>
    <s v="71250"/>
    <s v="Proceso judicial"/>
    <x v="0"/>
  </r>
  <r>
    <n v="996"/>
    <s v="Hipotecaria Su Casita"/>
    <s v="FIDEICOMISO 234036"/>
    <d v="2018-05-01T00:00:00"/>
    <s v="58339"/>
    <x v="0"/>
    <n v="21"/>
    <n v="0"/>
    <n v="62264.78"/>
    <n v="0"/>
    <n v="62264.78"/>
    <n v="0"/>
    <n v="0"/>
    <n v="0"/>
    <n v="0"/>
    <n v="0"/>
    <m/>
    <n v="62264.78"/>
    <n v="21428.61"/>
    <n v="0"/>
    <n v="0"/>
    <n v="0"/>
    <n v="0"/>
    <n v="0"/>
    <n v="0"/>
    <n v="21428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264.78"/>
    <n v="21428.61"/>
    <n v="0"/>
    <n v="120"/>
    <n v="92135.7"/>
    <n v="82922.490000000005"/>
    <n v="90.000390999999993"/>
    <n v="67.579429242042494"/>
    <n v="9.5"/>
    <m/>
    <m/>
    <m/>
    <s v="MICH"/>
    <s v="TARIMBARO"/>
    <s v="58891"/>
    <s v="Morosidad"/>
    <x v="0"/>
  </r>
  <r>
    <n v="997"/>
    <s v="Hipotecaria Su Casita"/>
    <s v="FIDEICOMISO 234036"/>
    <d v="2018-05-01T00:00:00"/>
    <s v="58340"/>
    <x v="0"/>
    <n v="21"/>
    <n v="44290.05"/>
    <n v="5351.09"/>
    <n v="0"/>
    <n v="49641.14"/>
    <n v="142.07"/>
    <n v="0"/>
    <n v="0"/>
    <n v="0"/>
    <n v="0"/>
    <m/>
    <n v="49641.14"/>
    <n v="16986.46"/>
    <n v="354.32"/>
    <n v="0"/>
    <n v="0"/>
    <n v="0"/>
    <n v="0"/>
    <n v="0"/>
    <n v="17340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93.16"/>
    <n v="17340.78"/>
    <n v="156"/>
    <n v="300"/>
    <n v="66661.5"/>
    <n v="56366.04"/>
    <n v="84.555612999999994"/>
    <n v="74.467481176943096"/>
    <n v="9.6"/>
    <m/>
    <m/>
    <m/>
    <s v="BCN"/>
    <s v="MEXICALI"/>
    <s v="21355"/>
    <s v="Proceso judicial"/>
    <x v="0"/>
  </r>
  <r>
    <n v="998"/>
    <s v="Hipotecaria Su Casita"/>
    <s v="FIDEICOMISO 234036"/>
    <d v="2018-05-01T00:00:00"/>
    <s v="58341"/>
    <x v="0"/>
    <n v="21"/>
    <n v="51547.32"/>
    <n v="6602.18"/>
    <n v="0"/>
    <n v="58149.5"/>
    <n v="165.37"/>
    <n v="0"/>
    <n v="0"/>
    <n v="0"/>
    <n v="0"/>
    <m/>
    <n v="58149.5"/>
    <n v="21162.04"/>
    <n v="412.38"/>
    <n v="0"/>
    <n v="0"/>
    <n v="0"/>
    <n v="0"/>
    <n v="0"/>
    <n v="21574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67.55"/>
    <n v="21574.42"/>
    <n v="156"/>
    <n v="300"/>
    <n v="72893.399999999994"/>
    <n v="65603.98"/>
    <n v="89.999889999999994"/>
    <n v="79.773340025330796"/>
    <n v="9.6"/>
    <m/>
    <m/>
    <m/>
    <s v="NAY"/>
    <s v="BAHIA DE BANDERAS"/>
    <s v="63737"/>
    <s v="Proceso judicial"/>
    <x v="0"/>
  </r>
  <r>
    <n v="999"/>
    <s v="Hipotecaria Su Casita"/>
    <s v="FIDEICOMISO 234036"/>
    <d v="2018-05-01T00:00:00"/>
    <s v="58342"/>
    <x v="0"/>
    <n v="21"/>
    <n v="51741.03"/>
    <n v="11759.3"/>
    <n v="0"/>
    <n v="63500.33"/>
    <n v="165.96"/>
    <n v="0"/>
    <n v="0"/>
    <n v="0"/>
    <n v="0"/>
    <m/>
    <n v="63500.33"/>
    <n v="48737.99"/>
    <n v="413.93"/>
    <n v="0"/>
    <n v="0"/>
    <n v="0"/>
    <n v="0"/>
    <n v="0"/>
    <n v="4915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25.26"/>
    <n v="49151.92"/>
    <n v="156"/>
    <n v="300"/>
    <n v="73163.7"/>
    <n v="65847.86"/>
    <n v="90.000724000000005"/>
    <n v="86.792124667968295"/>
    <n v="9.6"/>
    <m/>
    <m/>
    <m/>
    <s v="NAY"/>
    <s v="BAHIA DE BANDERAS"/>
    <s v="63737"/>
    <s v="Proceso judicial"/>
    <x v="0"/>
  </r>
  <r>
    <n v="1000"/>
    <s v="Hipotecaria Su Casita"/>
    <s v="FIDEICOMISO 234036"/>
    <d v="2018-05-01T00:00:00"/>
    <s v="58345"/>
    <x v="0"/>
    <n v="21"/>
    <n v="50245.64"/>
    <n v="6620.53"/>
    <n v="0"/>
    <n v="56866.17"/>
    <n v="161.16999999999999"/>
    <n v="0"/>
    <n v="0"/>
    <n v="0"/>
    <n v="0"/>
    <m/>
    <n v="56866.17"/>
    <n v="21536.47"/>
    <n v="401.97"/>
    <n v="0"/>
    <n v="0"/>
    <n v="0"/>
    <n v="0"/>
    <n v="0"/>
    <n v="21938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81.7"/>
    <n v="21938.44"/>
    <n v="156"/>
    <n v="300"/>
    <n v="71051.100000000006"/>
    <n v="63945.59"/>
    <n v="89.999437"/>
    <n v="80.035594078439004"/>
    <n v="9.6"/>
    <m/>
    <m/>
    <m/>
    <s v="NAY"/>
    <s v="BAHIA DE BANDERAS"/>
    <s v="63737"/>
    <s v="Proceso judicial"/>
    <x v="0"/>
  </r>
  <r>
    <n v="1001"/>
    <s v="Hipotecaria Su Casita"/>
    <s v="FIDEICOMISO 234036"/>
    <d v="2018-05-01T00:00:00"/>
    <s v="58347"/>
    <x v="0"/>
    <n v="21"/>
    <n v="51297.07"/>
    <n v="9433.66"/>
    <n v="0"/>
    <n v="60730.73"/>
    <n v="164.57"/>
    <n v="0"/>
    <n v="0"/>
    <n v="0"/>
    <n v="0"/>
    <m/>
    <n v="60730.73"/>
    <n v="34837.49"/>
    <n v="410.38"/>
    <n v="0"/>
    <n v="0"/>
    <n v="0"/>
    <n v="0"/>
    <n v="0"/>
    <n v="35247.87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98.23"/>
    <n v="35247.870000000003"/>
    <n v="156"/>
    <n v="300"/>
    <n v="72541.2"/>
    <n v="65286.93"/>
    <n v="89.999792999999997"/>
    <n v="83.718948474662398"/>
    <n v="9.6"/>
    <m/>
    <m/>
    <m/>
    <s v="NAY"/>
    <s v="BAHIA DE BANDERAS"/>
    <s v="63737"/>
    <s v="Proceso judicial"/>
    <x v="0"/>
  </r>
  <r>
    <n v="1002"/>
    <s v="Hipotecaria Su Casita"/>
    <s v="FIDEICOMISO 234036"/>
    <d v="2018-05-01T00:00:00"/>
    <s v="58349"/>
    <x v="0"/>
    <n v="21"/>
    <n v="82174.47"/>
    <n v="20006.09"/>
    <n v="0"/>
    <n v="102180.56"/>
    <n v="265.64999999999998"/>
    <n v="0"/>
    <n v="0"/>
    <n v="0"/>
    <n v="0"/>
    <m/>
    <n v="102180.56"/>
    <n v="84990.43"/>
    <n v="650.54999999999995"/>
    <n v="0"/>
    <n v="0"/>
    <n v="0"/>
    <n v="0"/>
    <n v="0"/>
    <n v="8564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271.740000000002"/>
    <n v="85640.98"/>
    <n v="156"/>
    <n v="300"/>
    <n v="118684.2"/>
    <n v="104865.06"/>
    <n v="88.356378000000007"/>
    <n v="86.094493090564995"/>
    <n v="9.5"/>
    <m/>
    <m/>
    <m/>
    <s v="AGS"/>
    <s v="AGUASCALIENTES"/>
    <s v="20196"/>
    <s v="Morosidad"/>
    <x v="0"/>
  </r>
  <r>
    <n v="1003"/>
    <s v="Hipotecaria Su Casita"/>
    <s v="FIDEICOMISO 234036"/>
    <d v="2018-05-01T00:00:00"/>
    <s v="58352"/>
    <x v="0"/>
    <n v="21"/>
    <n v="109582.84"/>
    <n v="20779.740000000002"/>
    <n v="0"/>
    <n v="130362.58"/>
    <n v="357.02"/>
    <n v="0"/>
    <n v="0"/>
    <n v="0"/>
    <n v="0"/>
    <m/>
    <n v="130362.58"/>
    <n v="74024.19"/>
    <n v="858.4"/>
    <n v="0"/>
    <n v="0"/>
    <n v="0"/>
    <n v="0"/>
    <n v="0"/>
    <n v="74882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136.76"/>
    <n v="74882.59"/>
    <n v="156"/>
    <n v="300"/>
    <n v="155806.79999999999"/>
    <n v="140226.54"/>
    <n v="90.00027"/>
    <n v="83.669378121264401"/>
    <n v="9.4"/>
    <m/>
    <m/>
    <m/>
    <s v="JAL"/>
    <s v="TONALA"/>
    <s v="45400"/>
    <s v="Morosidad"/>
    <x v="0"/>
  </r>
  <r>
    <n v="1004"/>
    <s v="Hipotecaria Su Casita"/>
    <s v="FIDEICOMISO 234036"/>
    <d v="2018-05-01T00:00:00"/>
    <s v="58353"/>
    <x v="1"/>
    <n v="0"/>
    <n v="50779.31"/>
    <n v="0"/>
    <n v="0"/>
    <n v="50779.31"/>
    <n v="162.88"/>
    <n v="0"/>
    <n v="0"/>
    <n v="162.88"/>
    <n v="0"/>
    <m/>
    <n v="50616.43"/>
    <n v="0"/>
    <n v="406.23"/>
    <n v="0"/>
    <n v="0"/>
    <n v="406.23"/>
    <n v="0"/>
    <n v="0"/>
    <n v="0"/>
    <n v="58.58"/>
    <n v="0"/>
    <n v="0"/>
    <n v="0"/>
    <n v="0"/>
    <n v="-10.87"/>
    <n v="31.38"/>
    <n v="79.77"/>
    <n v="0"/>
    <n v="0"/>
    <n v="0"/>
    <n v="0"/>
    <n v="0"/>
    <n v="0"/>
    <n v="0"/>
    <n v="0"/>
    <n v="0"/>
    <n v="0"/>
    <n v="4.9789999999999999E-3"/>
    <n v="727.97"/>
    <n v="0"/>
    <n v="0"/>
    <n v="156"/>
    <n v="300"/>
    <n v="71804.399999999994"/>
    <n v="64623.83"/>
    <n v="89.999819000000002"/>
    <n v="70.492100799754098"/>
    <n v="9.6"/>
    <m/>
    <m/>
    <m/>
    <s v="EM"/>
    <s v="CHALCO"/>
    <s v="56600"/>
    <s v="Al corriente"/>
    <x v="0"/>
  </r>
  <r>
    <n v="1005"/>
    <s v="Hipotecaria Su Casita"/>
    <s v="FIDEICOMISO 234036"/>
    <d v="2018-05-01T00:00:00"/>
    <s v="58354"/>
    <x v="1"/>
    <n v="0"/>
    <n v="19527.349999999999"/>
    <n v="0"/>
    <n v="0"/>
    <n v="19527.349999999999"/>
    <n v="455.63"/>
    <n v="0"/>
    <n v="0"/>
    <n v="455.63"/>
    <n v="0"/>
    <m/>
    <n v="19071.72"/>
    <n v="0"/>
    <n v="156.22"/>
    <n v="0"/>
    <n v="0"/>
    <n v="156.22"/>
    <n v="0"/>
    <n v="0"/>
    <n v="0"/>
    <n v="47.3"/>
    <n v="0"/>
    <n v="0"/>
    <n v="0"/>
    <n v="0"/>
    <n v="-8.58"/>
    <n v="22.87"/>
    <n v="72.58"/>
    <n v="0"/>
    <n v="0"/>
    <n v="0"/>
    <n v="0"/>
    <n v="0"/>
    <n v="0"/>
    <n v="0"/>
    <n v="746.91"/>
    <n v="0"/>
    <n v="746.02"/>
    <n v="0"/>
    <n v="1492.93"/>
    <n v="0"/>
    <n v="0"/>
    <n v="36"/>
    <n v="180"/>
    <n v="69366.3"/>
    <n v="58256.28"/>
    <n v="83.983547999999999"/>
    <n v="27.494215422999201"/>
    <n v="9.6"/>
    <m/>
    <m/>
    <m/>
    <s v="EM"/>
    <s v="HUEHUETOCA"/>
    <s v="54680"/>
    <s v="Al corriente"/>
    <x v="0"/>
  </r>
  <r>
    <n v="1006"/>
    <s v="Hipotecaria Su Casita"/>
    <s v="FIDEICOMISO 234036"/>
    <d v="2018-05-01T00:00:00"/>
    <s v="58357"/>
    <x v="1"/>
    <n v="0"/>
    <n v="23837.040000000001"/>
    <n v="0"/>
    <n v="0"/>
    <n v="23837.040000000001"/>
    <n v="557.04"/>
    <n v="0"/>
    <n v="0"/>
    <n v="557.04"/>
    <n v="0"/>
    <m/>
    <n v="23280"/>
    <n v="0"/>
    <n v="188.71"/>
    <n v="0"/>
    <n v="0"/>
    <n v="188.71"/>
    <n v="0"/>
    <n v="0"/>
    <n v="0"/>
    <n v="44.5"/>
    <n v="0"/>
    <n v="0"/>
    <n v="0"/>
    <n v="0"/>
    <n v="-10.86"/>
    <n v="27.42"/>
    <n v="88.38"/>
    <n v="0"/>
    <n v="0"/>
    <n v="0"/>
    <n v="0"/>
    <n v="0"/>
    <n v="0"/>
    <n v="0"/>
    <n v="0"/>
    <n v="0"/>
    <n v="0"/>
    <n v="1.3278E-2"/>
    <n v="895.19"/>
    <n v="0"/>
    <n v="0"/>
    <n v="36"/>
    <n v="180"/>
    <n v="80746.2"/>
    <n v="71416.41"/>
    <n v="88.445537000000002"/>
    <n v="28.831078198414101"/>
    <n v="9.5"/>
    <m/>
    <m/>
    <m/>
    <s v="EM"/>
    <s v="ZUMPANGO"/>
    <s v="55600"/>
    <s v="Al corriente"/>
    <x v="0"/>
  </r>
  <r>
    <n v="1007"/>
    <s v="Hipotecaria Su Casita"/>
    <s v="FIDEICOMISO 234036"/>
    <d v="2018-05-01T00:00:00"/>
    <s v="58359"/>
    <x v="0"/>
    <n v="21"/>
    <n v="49928.9"/>
    <n v="9298.43"/>
    <n v="0"/>
    <n v="59227.33"/>
    <n v="203.33"/>
    <n v="0"/>
    <n v="0"/>
    <n v="0"/>
    <n v="0"/>
    <m/>
    <n v="59227.33"/>
    <n v="24555.5"/>
    <n v="395.27"/>
    <n v="0"/>
    <n v="135.58000000000001"/>
    <n v="0"/>
    <n v="0"/>
    <n v="0"/>
    <n v="24815.19"/>
    <n v="0"/>
    <n v="0"/>
    <n v="0"/>
    <n v="0"/>
    <n v="0"/>
    <n v="-23.29"/>
    <n v="0"/>
    <n v="0"/>
    <n v="0"/>
    <n v="0"/>
    <n v="0"/>
    <n v="0"/>
    <n v="0"/>
    <n v="0"/>
    <n v="0"/>
    <n v="0"/>
    <n v="0"/>
    <n v="0"/>
    <n v="0"/>
    <n v="112.29"/>
    <n v="9501.76"/>
    <n v="24815.19"/>
    <n v="156"/>
    <n v="300"/>
    <n v="72118.5"/>
    <n v="68513.14"/>
    <n v="95.000782999999998"/>
    <n v="82.125016091794805"/>
    <n v="9.5"/>
    <m/>
    <m/>
    <m/>
    <s v="NAY"/>
    <s v="BAHIA DE BANDERAS"/>
    <s v="63737"/>
    <s v="Proceso judicial"/>
    <x v="0"/>
  </r>
  <r>
    <n v="1008"/>
    <s v="Hipotecaria Su Casita"/>
    <s v="FIDEICOMISO 234036"/>
    <d v="2018-05-01T00:00:00"/>
    <s v="58360"/>
    <x v="0"/>
    <n v="21"/>
    <n v="51000.71"/>
    <n v="8267.1"/>
    <n v="0"/>
    <n v="59267.81"/>
    <n v="163.6"/>
    <n v="0"/>
    <n v="0"/>
    <n v="0"/>
    <n v="0"/>
    <m/>
    <n v="59267.81"/>
    <n v="28887.55"/>
    <n v="408.01"/>
    <n v="0"/>
    <n v="0"/>
    <n v="0"/>
    <n v="0"/>
    <n v="0"/>
    <n v="29295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30.7000000000007"/>
    <n v="29295.56"/>
    <n v="156"/>
    <n v="300"/>
    <n v="72118.5"/>
    <n v="64907.18"/>
    <n v="90.000735000000006"/>
    <n v="82.181146397676699"/>
    <n v="9.6"/>
    <m/>
    <m/>
    <m/>
    <s v="NAY"/>
    <s v="BAHIA DE BANDERAS"/>
    <s v="63737"/>
    <s v="Morosidad"/>
    <x v="0"/>
  </r>
  <r>
    <n v="1009"/>
    <s v="Hipotecaria Su Casita"/>
    <s v="FIDEICOMISO 234036"/>
    <d v="2018-05-01T00:00:00"/>
    <s v="58361"/>
    <x v="0"/>
    <n v="21"/>
    <n v="49333.59"/>
    <n v="11145.12"/>
    <n v="0"/>
    <n v="60478.71"/>
    <n v="158.26"/>
    <n v="0"/>
    <n v="0"/>
    <n v="0"/>
    <n v="0"/>
    <m/>
    <n v="60478.71"/>
    <n v="46359.59"/>
    <n v="394.67"/>
    <n v="0"/>
    <n v="0"/>
    <n v="0"/>
    <n v="0"/>
    <n v="0"/>
    <n v="46754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03.38"/>
    <n v="46754.26"/>
    <n v="156"/>
    <n v="300"/>
    <n v="69762"/>
    <n v="62785.87"/>
    <n v="90.000100000000003"/>
    <n v="86.692912718594201"/>
    <n v="9.6"/>
    <m/>
    <m/>
    <m/>
    <s v="NAY"/>
    <s v="BAHIA DE BANDERAS"/>
    <s v="63737"/>
    <s v="Morosidad"/>
    <x v="0"/>
  </r>
  <r>
    <n v="1010"/>
    <s v="Hipotecaria Su Casita"/>
    <s v="FIDEICOMISO 234036"/>
    <d v="2018-05-01T00:00:00"/>
    <s v="58362"/>
    <x v="0"/>
    <n v="21"/>
    <n v="43662.53"/>
    <n v="5154.8999999999996"/>
    <n v="0"/>
    <n v="48817.43"/>
    <n v="140.07"/>
    <n v="0"/>
    <n v="0"/>
    <n v="0"/>
    <n v="0"/>
    <m/>
    <n v="48817.43"/>
    <n v="15963.62"/>
    <n v="349.3"/>
    <n v="0"/>
    <n v="0"/>
    <n v="0"/>
    <n v="0"/>
    <n v="0"/>
    <n v="16312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94.97"/>
    <n v="16312.92"/>
    <n v="156"/>
    <n v="300"/>
    <n v="61742.7"/>
    <n v="55568.54"/>
    <n v="90.000178000000005"/>
    <n v="79.065913725689796"/>
    <n v="9.6"/>
    <m/>
    <m/>
    <m/>
    <s v="VER"/>
    <s v="VERACRUZ"/>
    <s v="91808"/>
    <s v="Morosidad"/>
    <x v="0"/>
  </r>
  <r>
    <n v="1011"/>
    <s v="Hipotecaria Su Casita"/>
    <s v="FIDEICOMISO 234036"/>
    <d v="2018-05-01T00:00:00"/>
    <s v="58363"/>
    <x v="0"/>
    <n v="21"/>
    <n v="47127.95"/>
    <n v="9374.9599999999991"/>
    <n v="0"/>
    <n v="56502.91"/>
    <n v="151.19999999999999"/>
    <n v="0"/>
    <n v="0"/>
    <n v="0"/>
    <n v="0"/>
    <m/>
    <n v="56502.91"/>
    <n v="35601.839999999997"/>
    <n v="377.02"/>
    <n v="0"/>
    <n v="0"/>
    <n v="0"/>
    <n v="0"/>
    <n v="0"/>
    <n v="35978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26.16"/>
    <n v="35978.86"/>
    <n v="156"/>
    <n v="300"/>
    <n v="66643.8"/>
    <n v="59979.7"/>
    <n v="90.000420000000005"/>
    <n v="84.783445586126703"/>
    <n v="9.6"/>
    <m/>
    <m/>
    <m/>
    <s v="BCN"/>
    <s v="MEXICALI"/>
    <s v="21355"/>
    <s v="Morosidad"/>
    <x v="0"/>
  </r>
  <r>
    <n v="1012"/>
    <s v="Hipotecaria Su Casita"/>
    <s v="FIDEICOMISO 234036"/>
    <d v="2018-05-01T00:00:00"/>
    <s v="58364"/>
    <x v="0"/>
    <n v="21"/>
    <n v="30648.880000000001"/>
    <n v="8636.2999999999993"/>
    <n v="0"/>
    <n v="39285.18"/>
    <n v="210.25"/>
    <n v="0"/>
    <n v="0"/>
    <n v="0"/>
    <n v="0"/>
    <m/>
    <n v="39285.18"/>
    <n v="14135.7"/>
    <n v="245.19"/>
    <n v="0"/>
    <n v="0"/>
    <n v="0"/>
    <n v="0"/>
    <n v="0"/>
    <n v="14380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46.5499999999993"/>
    <n v="14380.89"/>
    <n v="96"/>
    <n v="240"/>
    <n v="58788"/>
    <n v="48520.160000000003"/>
    <n v="82.534122999999994"/>
    <n v="66.825168717439098"/>
    <n v="9.6"/>
    <m/>
    <m/>
    <m/>
    <s v="DGO"/>
    <s v="GOMEZ PALACIO"/>
    <s v="35015"/>
    <s v="Proceso judicial"/>
    <x v="0"/>
  </r>
  <r>
    <n v="1013"/>
    <s v="Hipotecaria Su Casita"/>
    <s v="FIDEICOMISO 234036"/>
    <d v="2018-05-01T00:00:00"/>
    <s v="58365"/>
    <x v="0"/>
    <n v="21"/>
    <n v="54415.15"/>
    <n v="8266.0300000000007"/>
    <n v="0"/>
    <n v="62681.18"/>
    <n v="175.9"/>
    <n v="0"/>
    <n v="0"/>
    <n v="0"/>
    <n v="0"/>
    <m/>
    <n v="62681.18"/>
    <n v="27528.68"/>
    <n v="430.79"/>
    <n v="0"/>
    <n v="0"/>
    <n v="0"/>
    <n v="0"/>
    <n v="0"/>
    <n v="27959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41.93"/>
    <n v="27959.47"/>
    <n v="156"/>
    <n v="300"/>
    <n v="77426.100000000006"/>
    <n v="69439.91"/>
    <n v="89.685402999999994"/>
    <n v="80.956137310885595"/>
    <n v="9.5"/>
    <m/>
    <m/>
    <m/>
    <s v="VER"/>
    <s v="VERACRUZ"/>
    <s v="91808"/>
    <s v="Proceso judicial"/>
    <x v="0"/>
  </r>
  <r>
    <n v="1014"/>
    <s v="Hipotecaria Su Casita"/>
    <s v="FIDEICOMISO 234036"/>
    <d v="2018-05-01T00:00:00"/>
    <s v="58366"/>
    <x v="1"/>
    <n v="0"/>
    <n v="73886.490000000005"/>
    <n v="0"/>
    <n v="0"/>
    <n v="73886.490000000005"/>
    <n v="238.88"/>
    <n v="0"/>
    <n v="0"/>
    <n v="238.88"/>
    <n v="0"/>
    <m/>
    <n v="73647.61"/>
    <n v="0"/>
    <n v="584.92999999999995"/>
    <n v="0"/>
    <n v="0"/>
    <n v="584.92999999999995"/>
    <n v="0"/>
    <n v="0"/>
    <n v="0"/>
    <n v="65.48"/>
    <n v="0"/>
    <n v="0"/>
    <n v="0"/>
    <n v="0"/>
    <n v="-16.36"/>
    <n v="44.46"/>
    <n v="117.43"/>
    <n v="0"/>
    <n v="0"/>
    <n v="0"/>
    <n v="0"/>
    <n v="0"/>
    <n v="0"/>
    <n v="0"/>
    <n v="261.83"/>
    <n v="0"/>
    <n v="261.83"/>
    <n v="0"/>
    <n v="1296.6500000000001"/>
    <n v="0"/>
    <n v="0"/>
    <n v="156"/>
    <n v="300"/>
    <n v="111858.6"/>
    <n v="94289.95"/>
    <n v="84.293875999999997"/>
    <n v="65.839917245012401"/>
    <n v="9.5"/>
    <m/>
    <m/>
    <m/>
    <s v="OAX"/>
    <s v="VILLA DE ZAACHILA"/>
    <s v="71250"/>
    <s v="Al corriente"/>
    <x v="0"/>
  </r>
  <r>
    <n v="1015"/>
    <s v="Hipotecaria Su Casita"/>
    <s v="FIDEICOMISO 234036"/>
    <d v="2018-05-01T00:00:00"/>
    <s v="58368"/>
    <x v="0"/>
    <n v="21"/>
    <n v="43710.8"/>
    <n v="8717.91"/>
    <n v="0"/>
    <n v="52428.71"/>
    <n v="301.23"/>
    <n v="0"/>
    <n v="0"/>
    <n v="0"/>
    <n v="0"/>
    <m/>
    <n v="52428.71"/>
    <n v="12642"/>
    <n v="346.04"/>
    <n v="0"/>
    <n v="0"/>
    <n v="0"/>
    <n v="0"/>
    <n v="0"/>
    <n v="12988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19.14"/>
    <n v="12988.04"/>
    <n v="96"/>
    <n v="240"/>
    <n v="77426.100000000006"/>
    <n v="69439.91"/>
    <n v="89.685402999999994"/>
    <n v="67.714517272849704"/>
    <n v="9.5"/>
    <m/>
    <m/>
    <m/>
    <s v="VER"/>
    <s v="VERACRUZ"/>
    <s v="91808"/>
    <s v="Morosidad"/>
    <x v="0"/>
  </r>
  <r>
    <n v="1016"/>
    <s v="Hipotecaria Su Casita"/>
    <s v="FIDEICOMISO 234036"/>
    <d v="2018-05-01T00:00:00"/>
    <s v="58370"/>
    <x v="0"/>
    <n v="21"/>
    <n v="0"/>
    <n v="46283.48"/>
    <n v="0"/>
    <n v="46283.48"/>
    <n v="0"/>
    <n v="0"/>
    <n v="0"/>
    <n v="0"/>
    <n v="0"/>
    <m/>
    <n v="46283.48"/>
    <n v="10451.790000000001"/>
    <n v="0"/>
    <n v="0"/>
    <n v="0"/>
    <n v="0"/>
    <n v="0"/>
    <n v="0"/>
    <n v="10451.79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283.48"/>
    <n v="10451.790000000001"/>
    <n v="0"/>
    <n v="120"/>
    <n v="92105.4"/>
    <n v="82895.81"/>
    <n v="90.001030999999998"/>
    <n v="50.250560532165402"/>
    <n v="9.5"/>
    <m/>
    <m/>
    <m/>
    <s v="MICH"/>
    <s v="TARIMBARO"/>
    <s v="58891"/>
    <s v="Morosidad"/>
    <x v="0"/>
  </r>
  <r>
    <n v="1017"/>
    <s v="Hipotecaria Su Casita"/>
    <s v="FIDEICOMISO 234036"/>
    <d v="2018-05-01T00:00:00"/>
    <s v="58373"/>
    <x v="0"/>
    <n v="21"/>
    <n v="143278.29"/>
    <n v="26908.19"/>
    <n v="0"/>
    <n v="170186.48"/>
    <n v="490.39"/>
    <n v="0"/>
    <n v="0"/>
    <n v="0"/>
    <n v="0"/>
    <m/>
    <n v="170186.48"/>
    <n v="88903.34"/>
    <n v="1122.3499999999999"/>
    <n v="0"/>
    <n v="73.95"/>
    <n v="0"/>
    <n v="0"/>
    <n v="0"/>
    <n v="89951.74"/>
    <n v="0"/>
    <n v="0"/>
    <n v="0"/>
    <n v="0"/>
    <n v="0"/>
    <n v="-16"/>
    <n v="0"/>
    <n v="0"/>
    <n v="0"/>
    <n v="0"/>
    <n v="0"/>
    <n v="0"/>
    <n v="0"/>
    <n v="0"/>
    <n v="0"/>
    <n v="0"/>
    <n v="0"/>
    <n v="0"/>
    <n v="0"/>
    <n v="57.95"/>
    <n v="27398.58"/>
    <n v="89951.74"/>
    <n v="156"/>
    <n v="300"/>
    <n v="209391.6"/>
    <n v="186066.34"/>
    <n v="88.860460000000003"/>
    <n v="81.276650567645902"/>
    <n v="9.4"/>
    <m/>
    <m/>
    <m/>
    <s v="JAL"/>
    <s v="TLAQUEPAQUE"/>
    <s v="45601"/>
    <s v="Proceso judicial"/>
    <x v="0"/>
  </r>
  <r>
    <n v="1018"/>
    <s v="Hipotecaria Su Casita"/>
    <s v="FIDEICOMISO 234036"/>
    <d v="2018-05-01T00:00:00"/>
    <s v="58377"/>
    <x v="1"/>
    <n v="0"/>
    <n v="27710.880000000001"/>
    <n v="0"/>
    <n v="0"/>
    <n v="27710.880000000001"/>
    <n v="647.57000000000005"/>
    <n v="0"/>
    <n v="0"/>
    <n v="647.57000000000005"/>
    <n v="0"/>
    <m/>
    <n v="27063.31"/>
    <n v="0"/>
    <n v="219.38"/>
    <n v="0"/>
    <n v="0"/>
    <n v="219.38"/>
    <n v="0"/>
    <n v="0"/>
    <n v="0"/>
    <n v="51.73"/>
    <n v="0"/>
    <n v="0"/>
    <n v="0"/>
    <n v="0"/>
    <n v="-13.89"/>
    <n v="31.88"/>
    <n v="102.55"/>
    <n v="0"/>
    <n v="0"/>
    <n v="0"/>
    <n v="0"/>
    <n v="0"/>
    <n v="0"/>
    <n v="0"/>
    <n v="27.31"/>
    <n v="0"/>
    <n v="20.85"/>
    <n v="0"/>
    <n v="1066.53"/>
    <n v="0"/>
    <n v="0"/>
    <n v="36"/>
    <n v="180"/>
    <n v="92789.4"/>
    <n v="83022.97"/>
    <n v="89.474626999999998"/>
    <n v="29.166380914045501"/>
    <n v="9.5"/>
    <m/>
    <m/>
    <m/>
    <s v="COA"/>
    <s v="TORREON"/>
    <s v="27087"/>
    <s v="Al corriente"/>
    <x v="0"/>
  </r>
  <r>
    <n v="1019"/>
    <s v="Hipotecaria Su Casita"/>
    <s v="FIDEICOMISO 234036"/>
    <d v="2018-05-01T00:00:00"/>
    <s v="58384"/>
    <x v="0"/>
    <n v="21"/>
    <n v="50343.25"/>
    <n v="21437.72"/>
    <n v="0"/>
    <n v="71780.97"/>
    <n v="341.87"/>
    <n v="0"/>
    <n v="0"/>
    <n v="0"/>
    <n v="0"/>
    <m/>
    <n v="71780.97"/>
    <n v="42978.82"/>
    <n v="398.55"/>
    <n v="0"/>
    <n v="0"/>
    <n v="0"/>
    <n v="0"/>
    <n v="0"/>
    <n v="43377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779.59"/>
    <n v="43377.37"/>
    <n v="97"/>
    <n v="240"/>
    <n v="88259.1"/>
    <n v="79433.210000000006"/>
    <n v="90.000022999999999"/>
    <n v="81.329823520443298"/>
    <n v="9.5"/>
    <m/>
    <m/>
    <m/>
    <s v="EM"/>
    <s v="CHALCO"/>
    <s v="56600"/>
    <s v="Morosidad"/>
    <x v="0"/>
  </r>
  <r>
    <n v="1020"/>
    <s v="Hipotecaria Su Casita"/>
    <s v="FIDEICOMISO 234036"/>
    <d v="2018-05-01T00:00:00"/>
    <s v="58385"/>
    <x v="0"/>
    <n v="21"/>
    <n v="92833.67"/>
    <n v="13573.68"/>
    <n v="0"/>
    <n v="106407.35"/>
    <n v="296.82"/>
    <n v="0"/>
    <n v="0"/>
    <n v="0"/>
    <n v="0"/>
    <m/>
    <n v="106407.35"/>
    <n v="45236.07"/>
    <n v="734.93"/>
    <n v="0"/>
    <n v="0"/>
    <n v="0"/>
    <n v="0"/>
    <n v="0"/>
    <n v="459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70.5"/>
    <n v="45971"/>
    <n v="157"/>
    <n v="300"/>
    <n v="135511.79999999999"/>
    <n v="118090.05"/>
    <n v="87.143739999999994"/>
    <n v="78.522571905838007"/>
    <n v="9.5"/>
    <m/>
    <m/>
    <m/>
    <s v="NL"/>
    <s v="APODACA"/>
    <s v="66610"/>
    <s v="Proceso judicial"/>
    <x v="0"/>
  </r>
  <r>
    <n v="1021"/>
    <s v="Hipotecaria Su Casita"/>
    <s v="FIDEICOMISO 234036"/>
    <d v="2018-05-01T00:00:00"/>
    <s v="58390"/>
    <x v="1"/>
    <n v="0"/>
    <n v="68972.17"/>
    <n v="0"/>
    <n v="0"/>
    <n v="68972.17"/>
    <n v="243.03"/>
    <n v="0"/>
    <n v="0"/>
    <n v="243.03"/>
    <n v="0"/>
    <m/>
    <n v="68729.14"/>
    <n v="0"/>
    <n v="546.03"/>
    <n v="0"/>
    <n v="0"/>
    <n v="546.03"/>
    <n v="0"/>
    <n v="0"/>
    <n v="0"/>
    <n v="62.72"/>
    <n v="0"/>
    <n v="0"/>
    <n v="0"/>
    <n v="0"/>
    <n v="-18.149999999999999"/>
    <n v="42.59"/>
    <n v="112.45"/>
    <n v="0"/>
    <n v="0"/>
    <n v="0"/>
    <n v="0"/>
    <n v="0"/>
    <n v="0"/>
    <n v="0"/>
    <n v="0"/>
    <n v="0"/>
    <n v="0.08"/>
    <n v="1.1619000000000001E-2"/>
    <n v="988.67"/>
    <n v="0"/>
    <n v="0"/>
    <n v="157"/>
    <n v="300"/>
    <n v="106976.4"/>
    <n v="90312.7"/>
    <n v="84.423012999999997"/>
    <n v="64.247011546535802"/>
    <n v="9.5"/>
    <m/>
    <m/>
    <m/>
    <s v="OAX"/>
    <s v="VILLA DE ZAACHILA"/>
    <s v="71250"/>
    <s v="Al corriente"/>
    <x v="0"/>
  </r>
  <r>
    <n v="1022"/>
    <s v="Hipotecaria Su Casita"/>
    <s v="FIDEICOMISO 234036"/>
    <d v="2018-05-01T00:00:00"/>
    <s v="58392"/>
    <x v="0"/>
    <n v="21"/>
    <n v="102888.56"/>
    <n v="17436.810000000001"/>
    <n v="0"/>
    <n v="120325.37"/>
    <n v="328.96"/>
    <n v="0"/>
    <n v="0"/>
    <n v="0"/>
    <n v="0"/>
    <m/>
    <n v="120325.37"/>
    <n v="61194.03"/>
    <n v="814.53"/>
    <n v="0"/>
    <n v="0"/>
    <n v="0"/>
    <n v="0"/>
    <n v="0"/>
    <n v="62008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65.77"/>
    <n v="62008.56"/>
    <n v="157"/>
    <n v="300"/>
    <n v="145422.6"/>
    <n v="130879.63"/>
    <n v="89.999511999999996"/>
    <n v="82.741864270394402"/>
    <n v="9.5"/>
    <m/>
    <m/>
    <m/>
    <s v="EM"/>
    <s v="TULTITLAN"/>
    <s v="54900"/>
    <s v="Morosidad"/>
    <x v="0"/>
  </r>
  <r>
    <n v="1023"/>
    <s v="Hipotecaria Su Casita"/>
    <s v="FIDEICOMISO 234036"/>
    <d v="2018-05-01T00:00:00"/>
    <s v="58393"/>
    <x v="0"/>
    <n v="21"/>
    <n v="76924.759999999995"/>
    <n v="15174.95"/>
    <n v="0"/>
    <n v="92099.71"/>
    <n v="245.96"/>
    <n v="0"/>
    <n v="0"/>
    <n v="0"/>
    <n v="0"/>
    <m/>
    <n v="92099.71"/>
    <n v="57495.8"/>
    <n v="608.99"/>
    <n v="0"/>
    <n v="0"/>
    <n v="0"/>
    <n v="0"/>
    <n v="0"/>
    <n v="58104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420.91"/>
    <n v="58104.79"/>
    <n v="157"/>
    <n v="300"/>
    <n v="108943.8"/>
    <n v="97853.93"/>
    <n v="89.820559000000003"/>
    <n v="84.538734784978899"/>
    <n v="9.5"/>
    <m/>
    <m/>
    <m/>
    <s v="VER"/>
    <s v="VERACRUZ"/>
    <s v="91808"/>
    <s v="Proceso judicial"/>
    <x v="0"/>
  </r>
  <r>
    <n v="1024"/>
    <s v="Hipotecaria Su Casita"/>
    <s v="FIDEICOMISO 234036"/>
    <d v="2018-05-01T00:00:00"/>
    <s v="58394"/>
    <x v="0"/>
    <n v="20"/>
    <n v="47066.59"/>
    <n v="2749.2"/>
    <n v="0"/>
    <n v="49815.79"/>
    <n v="149.30000000000001"/>
    <n v="0"/>
    <n v="0"/>
    <n v="0"/>
    <n v="0"/>
    <m/>
    <n v="49815.79"/>
    <n v="7767.4"/>
    <n v="376.53"/>
    <n v="0"/>
    <n v="0"/>
    <n v="0"/>
    <n v="0"/>
    <n v="0"/>
    <n v="8143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98.5"/>
    <n v="8143.93"/>
    <n v="157"/>
    <n v="300"/>
    <n v="66344.100000000006"/>
    <n v="59709.19"/>
    <n v="89.999245999999999"/>
    <n v="75.086993122739401"/>
    <n v="9.6"/>
    <m/>
    <m/>
    <m/>
    <s v="NL"/>
    <s v="JUAREZ"/>
    <s v="67267"/>
    <s v="Morosidad"/>
    <x v="0"/>
  </r>
  <r>
    <n v="1025"/>
    <s v="Hipotecaria Su Casita"/>
    <s v="FIDEICOMISO 234036"/>
    <d v="2018-05-01T00:00:00"/>
    <s v="58395"/>
    <x v="1"/>
    <n v="0"/>
    <n v="43902.879999999997"/>
    <n v="0"/>
    <n v="0"/>
    <n v="43902.879999999997"/>
    <n v="261.35000000000002"/>
    <n v="0"/>
    <n v="0"/>
    <n v="261.35000000000002"/>
    <n v="0"/>
    <m/>
    <n v="43641.53"/>
    <n v="0"/>
    <n v="347.56"/>
    <n v="0"/>
    <n v="0"/>
    <n v="347.56"/>
    <n v="0"/>
    <n v="0"/>
    <n v="0"/>
    <n v="48.4"/>
    <n v="0"/>
    <n v="0"/>
    <n v="0"/>
    <n v="0"/>
    <n v="-14.65"/>
    <n v="32.869999999999997"/>
    <n v="86.06"/>
    <n v="0"/>
    <n v="0"/>
    <n v="0"/>
    <n v="0"/>
    <n v="0"/>
    <n v="0"/>
    <n v="0"/>
    <n v="761.68"/>
    <n v="0"/>
    <n v="761.59"/>
    <n v="0"/>
    <n v="1523.27"/>
    <n v="0"/>
    <n v="0"/>
    <n v="157"/>
    <n v="300"/>
    <n v="77709.600000000006"/>
    <n v="69693.350000000006"/>
    <n v="89.684349999999995"/>
    <n v="56.159766334313098"/>
    <n v="9.5"/>
    <m/>
    <m/>
    <m/>
    <s v="VER"/>
    <s v="VERACRUZ"/>
    <s v="91808"/>
    <s v="Al corriente"/>
    <x v="0"/>
  </r>
  <r>
    <n v="1026"/>
    <s v="Hipotecaria Su Casita"/>
    <s v="FIDEICOMISO 234036"/>
    <d v="2018-05-01T00:00:00"/>
    <s v="58397"/>
    <x v="0"/>
    <n v="21"/>
    <n v="55865.58"/>
    <n v="11640.72"/>
    <n v="0"/>
    <n v="67506.3"/>
    <n v="178.63"/>
    <n v="0"/>
    <n v="0"/>
    <n v="0"/>
    <n v="0"/>
    <m/>
    <n v="67506.3"/>
    <n v="45482.080000000002"/>
    <n v="442.27"/>
    <n v="0"/>
    <n v="0"/>
    <n v="0"/>
    <n v="0"/>
    <n v="0"/>
    <n v="45924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19.35"/>
    <n v="45924.35"/>
    <n v="157"/>
    <n v="300"/>
    <n v="87035.1"/>
    <n v="71065.399999999994"/>
    <n v="81.651426000000001"/>
    <n v="77.562156253026103"/>
    <n v="9.5"/>
    <m/>
    <m/>
    <m/>
    <s v="BCN"/>
    <s v="MEXICALI"/>
    <s v="21239"/>
    <s v="Proceso judicial"/>
    <x v="0"/>
  </r>
  <r>
    <n v="1027"/>
    <s v="Hipotecaria Su Casita"/>
    <s v="FIDEICOMISO 234036"/>
    <d v="2018-05-01T00:00:00"/>
    <s v="58399"/>
    <x v="7"/>
    <n v="5"/>
    <n v="48094.05"/>
    <n v="744.87"/>
    <n v="0"/>
    <n v="48838.92"/>
    <n v="152.57"/>
    <n v="0"/>
    <n v="146.61000000000001"/>
    <n v="0"/>
    <n v="0"/>
    <m/>
    <n v="48692.31"/>
    <n v="1702.9"/>
    <n v="384.75"/>
    <n v="0"/>
    <n v="372.57"/>
    <n v="0"/>
    <n v="0"/>
    <n v="0"/>
    <n v="1715.08"/>
    <n v="0"/>
    <n v="0"/>
    <n v="0"/>
    <n v="0"/>
    <n v="0"/>
    <n v="-56.86"/>
    <n v="0"/>
    <n v="0"/>
    <n v="55.31"/>
    <n v="0"/>
    <n v="0"/>
    <n v="60.34"/>
    <n v="0"/>
    <n v="29.63"/>
    <n v="82.21"/>
    <n v="0"/>
    <n v="0"/>
    <n v="0"/>
    <n v="0"/>
    <n v="689.81"/>
    <n v="750.83"/>
    <n v="1715.08"/>
    <n v="157"/>
    <n v="300"/>
    <n v="114540.3"/>
    <n v="61013.55"/>
    <n v="53.268194999999999"/>
    <n v="42.511072771219702"/>
    <n v="9.6"/>
    <m/>
    <m/>
    <m/>
    <s v="BCN"/>
    <s v="MEXICALI"/>
    <s v="21323"/>
    <s v="Morosidad"/>
    <x v="0"/>
  </r>
  <r>
    <n v="1028"/>
    <s v="Hipotecaria Su Casita"/>
    <s v="FIDEICOMISO 234036"/>
    <d v="2018-05-01T00:00:00"/>
    <s v="58402"/>
    <x v="0"/>
    <n v="21"/>
    <n v="62622.5"/>
    <n v="17915.2"/>
    <n v="0"/>
    <n v="80537.7"/>
    <n v="293.72000000000003"/>
    <n v="0"/>
    <n v="0"/>
    <n v="0"/>
    <n v="0"/>
    <m/>
    <n v="80537.7"/>
    <n v="48438.23"/>
    <n v="495.76"/>
    <n v="0"/>
    <n v="0"/>
    <n v="0"/>
    <n v="0"/>
    <n v="0"/>
    <n v="48933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208.919999999998"/>
    <n v="48933.99"/>
    <n v="157"/>
    <n v="300"/>
    <n v="99199.2"/>
    <n v="90360.59"/>
    <n v="91.090039000000004"/>
    <n v="81.187852292357803"/>
    <n v="9.5"/>
    <m/>
    <m/>
    <m/>
    <s v="EM"/>
    <s v="TECAMAC"/>
    <s v="55765"/>
    <s v="Morosidad"/>
    <x v="0"/>
  </r>
  <r>
    <n v="1029"/>
    <s v="Hipotecaria Su Casita"/>
    <s v="FIDEICOMISO 234036"/>
    <d v="2018-05-01T00:00:00"/>
    <s v="58403"/>
    <x v="0"/>
    <n v="21"/>
    <n v="104532.64"/>
    <n v="22099.69"/>
    <n v="0"/>
    <n v="126632.33"/>
    <n v="334.22"/>
    <n v="0"/>
    <n v="0"/>
    <n v="0"/>
    <n v="0"/>
    <m/>
    <n v="126632.33"/>
    <n v="87106.68"/>
    <n v="827.55"/>
    <n v="0"/>
    <n v="0"/>
    <n v="0"/>
    <n v="0"/>
    <n v="0"/>
    <n v="87934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433.91"/>
    <n v="87934.23"/>
    <n v="157"/>
    <n v="300"/>
    <n v="150499.20000000001"/>
    <n v="132971.65"/>
    <n v="88.353724999999997"/>
    <n v="84.141529874445098"/>
    <n v="9.5"/>
    <m/>
    <m/>
    <m/>
    <s v="NL"/>
    <s v="APODACA"/>
    <s v="66610"/>
    <s v="Proceso judicial"/>
    <x v="0"/>
  </r>
  <r>
    <n v="1030"/>
    <s v="Hipotecaria Su Casita"/>
    <s v="FIDEICOMISO 234036"/>
    <d v="2018-05-01T00:00:00"/>
    <s v="58404"/>
    <x v="11"/>
    <n v="6"/>
    <n v="48242.75"/>
    <n v="1781.99"/>
    <n v="0"/>
    <n v="50024.74"/>
    <n v="327.62"/>
    <n v="0"/>
    <n v="334.21"/>
    <n v="0"/>
    <n v="0"/>
    <m/>
    <n v="49690.53"/>
    <n v="1947.81"/>
    <n v="381.92"/>
    <n v="0"/>
    <n v="394.59"/>
    <n v="0"/>
    <n v="0"/>
    <n v="0"/>
    <n v="1935.14"/>
    <n v="0"/>
    <n v="0"/>
    <n v="0"/>
    <n v="0"/>
    <n v="0"/>
    <n v="-71.41"/>
    <n v="0"/>
    <n v="0"/>
    <n v="50.39"/>
    <n v="0"/>
    <n v="0"/>
    <n v="60.47"/>
    <n v="0"/>
    <n v="33.06"/>
    <n v="94.98"/>
    <n v="0"/>
    <n v="0"/>
    <n v="0"/>
    <n v="0"/>
    <n v="896.29"/>
    <n v="1775.4"/>
    <n v="1935.14"/>
    <n v="97"/>
    <n v="240"/>
    <n v="91441.8"/>
    <n v="76120"/>
    <n v="83.244206000000005"/>
    <n v="54.341154960183701"/>
    <n v="9.5"/>
    <m/>
    <m/>
    <m/>
    <s v="EM"/>
    <s v="ACOLMAN"/>
    <s v="55870"/>
    <s v="Morosidad"/>
    <x v="0"/>
  </r>
  <r>
    <n v="1031"/>
    <s v="Hipotecaria Su Casita"/>
    <s v="FIDEICOMISO 234036"/>
    <d v="2018-05-01T00:00:00"/>
    <s v="58406"/>
    <x v="0"/>
    <n v="21"/>
    <n v="74755.740000000005"/>
    <n v="18191.509999999998"/>
    <n v="0"/>
    <n v="92947.25"/>
    <n v="239.02"/>
    <n v="0"/>
    <n v="0"/>
    <n v="0"/>
    <n v="0"/>
    <m/>
    <n v="92947.25"/>
    <n v="79016.77"/>
    <n v="591.82000000000005"/>
    <n v="0"/>
    <n v="0"/>
    <n v="0"/>
    <n v="0"/>
    <n v="0"/>
    <n v="79608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430.53"/>
    <n v="79608.59"/>
    <n v="157"/>
    <n v="300"/>
    <n v="112452.3"/>
    <n v="95094.52"/>
    <n v="84.564317000000003"/>
    <n v="82.654822941198404"/>
    <n v="9.5"/>
    <m/>
    <m/>
    <m/>
    <s v="OAX"/>
    <s v="VILLA DE ZAACHILA"/>
    <s v="71250"/>
    <s v="Proceso judicial"/>
    <x v="0"/>
  </r>
  <r>
    <n v="1032"/>
    <s v="Hipotecaria Su Casita"/>
    <s v="FIDEICOMISO 234036"/>
    <d v="2018-05-01T00:00:00"/>
    <s v="58407"/>
    <x v="15"/>
    <n v="6"/>
    <n v="80125.05"/>
    <n v="1495.41"/>
    <n v="0"/>
    <n v="81620.460000000006"/>
    <n v="256.19"/>
    <n v="0"/>
    <n v="0"/>
    <n v="0"/>
    <n v="0"/>
    <m/>
    <n v="81620.460000000006"/>
    <n v="3847.65"/>
    <n v="634.32000000000005"/>
    <n v="0"/>
    <n v="0"/>
    <n v="0"/>
    <n v="0"/>
    <n v="0"/>
    <n v="4481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1.6"/>
    <n v="4481.97"/>
    <n v="157"/>
    <n v="300"/>
    <n v="113249.4"/>
    <n v="101924.2"/>
    <n v="89.999769999999998"/>
    <n v="72.071427858096499"/>
    <n v="9.5"/>
    <m/>
    <m/>
    <m/>
    <s v="MOR"/>
    <s v="EMILIANO ZAPATA"/>
    <s v="62760"/>
    <s v="Morosidad"/>
    <x v="0"/>
  </r>
  <r>
    <n v="1033"/>
    <s v="Hipotecaria Su Casita"/>
    <s v="FIDEICOMISO 234036"/>
    <d v="2018-05-01T00:00:00"/>
    <s v="58410"/>
    <x v="0"/>
    <n v="21"/>
    <n v="54851.61"/>
    <n v="12921.7"/>
    <n v="0"/>
    <n v="67773.31"/>
    <n v="175.39"/>
    <n v="0"/>
    <n v="0"/>
    <n v="0"/>
    <n v="0"/>
    <m/>
    <n v="67773.31"/>
    <n v="54747.22"/>
    <n v="434.24"/>
    <n v="0"/>
    <n v="0"/>
    <n v="0"/>
    <n v="0"/>
    <n v="0"/>
    <n v="55181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97.09"/>
    <n v="55181.46"/>
    <n v="157"/>
    <n v="300"/>
    <n v="77800.800000000003"/>
    <n v="69775.53"/>
    <n v="89.684849"/>
    <n v="87.111327905072002"/>
    <n v="9.5"/>
    <m/>
    <m/>
    <m/>
    <s v="VER"/>
    <s v="VERACRUZ"/>
    <s v="91808"/>
    <s v="Proceso judicial"/>
    <x v="0"/>
  </r>
  <r>
    <n v="1034"/>
    <s v="Hipotecaria Su Casita"/>
    <s v="FIDEICOMISO 234036"/>
    <d v="2018-05-01T00:00:00"/>
    <s v="58412"/>
    <x v="1"/>
    <n v="0"/>
    <n v="69332.399999999994"/>
    <n v="0"/>
    <n v="0"/>
    <n v="69332.399999999994"/>
    <n v="221.68"/>
    <n v="0"/>
    <n v="0"/>
    <n v="221.68"/>
    <n v="0"/>
    <m/>
    <n v="69110.720000000001"/>
    <n v="0"/>
    <n v="548.88"/>
    <n v="0"/>
    <n v="0"/>
    <n v="548.88"/>
    <n v="0"/>
    <n v="0"/>
    <n v="0"/>
    <n v="61.25"/>
    <n v="0"/>
    <n v="0"/>
    <n v="0"/>
    <n v="0"/>
    <n v="-19.809999999999999"/>
    <n v="41.59"/>
    <n v="109.88"/>
    <n v="0"/>
    <n v="0"/>
    <n v="0"/>
    <n v="0"/>
    <n v="0"/>
    <n v="0"/>
    <n v="0"/>
    <n v="0.12"/>
    <n v="0"/>
    <n v="0.08"/>
    <n v="0"/>
    <n v="963.59"/>
    <n v="0"/>
    <n v="0"/>
    <n v="157"/>
    <n v="300"/>
    <n v="104909.1"/>
    <n v="88195.18"/>
    <n v="84.068189000000004"/>
    <n v="65.876764137066004"/>
    <n v="9.5"/>
    <m/>
    <m/>
    <m/>
    <s v="NL"/>
    <s v="JUAREZ"/>
    <s v="67286"/>
    <s v="Proceso judicial"/>
    <x v="0"/>
  </r>
  <r>
    <n v="1035"/>
    <s v="Hipotecaria Su Casita"/>
    <s v="FIDEICOMISO 234036"/>
    <d v="2018-05-01T00:00:00"/>
    <s v="58414"/>
    <x v="2"/>
    <n v="0"/>
    <n v="38235.81"/>
    <n v="0"/>
    <n v="0"/>
    <n v="38235.81"/>
    <n v="121.28"/>
    <n v="0"/>
    <n v="0"/>
    <n v="119.38"/>
    <n v="0"/>
    <m/>
    <n v="38116.43"/>
    <n v="0"/>
    <n v="305.89"/>
    <n v="0"/>
    <n v="0"/>
    <n v="305.89"/>
    <n v="0"/>
    <n v="0"/>
    <n v="0"/>
    <n v="43.97"/>
    <n v="0"/>
    <n v="0"/>
    <n v="0"/>
    <n v="0"/>
    <n v="-10.6"/>
    <n v="23.56"/>
    <n v="60.16"/>
    <n v="0"/>
    <n v="0"/>
    <n v="0"/>
    <n v="0"/>
    <n v="0"/>
    <n v="0"/>
    <n v="0"/>
    <n v="0"/>
    <n v="0"/>
    <n v="0.1"/>
    <n v="0"/>
    <n v="542.36"/>
    <n v="1.9"/>
    <n v="0"/>
    <n v="157"/>
    <n v="300"/>
    <n v="55801.2"/>
    <n v="48506.19"/>
    <n v="86.926787000000004"/>
    <n v="68.307545734068398"/>
    <n v="9.6"/>
    <m/>
    <m/>
    <m/>
    <s v="VER"/>
    <s v="VERACRUZ"/>
    <s v="91880"/>
    <s v="Morosidad"/>
    <x v="0"/>
  </r>
  <r>
    <n v="1036"/>
    <s v="Hipotecaria Su Casita"/>
    <s v="FIDEICOMISO 234036"/>
    <d v="2018-05-01T00:00:00"/>
    <s v="58415"/>
    <x v="0"/>
    <n v="21"/>
    <n v="56428.85"/>
    <n v="14080.07"/>
    <n v="0"/>
    <n v="70508.92"/>
    <n v="180.4"/>
    <n v="0"/>
    <n v="0"/>
    <n v="0"/>
    <n v="0"/>
    <m/>
    <n v="70508.92"/>
    <n v="62429.79"/>
    <n v="446.73"/>
    <n v="0"/>
    <n v="0"/>
    <n v="0"/>
    <n v="0"/>
    <n v="0"/>
    <n v="62876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60.47"/>
    <n v="62876.52"/>
    <n v="157"/>
    <n v="300"/>
    <n v="79754.399999999994"/>
    <n v="71779.360000000001"/>
    <n v="90.000501999999997"/>
    <n v="88.407561665050196"/>
    <n v="9.5"/>
    <m/>
    <m/>
    <m/>
    <s v="EM"/>
    <s v="CHICOLOAPAN"/>
    <s v="56370"/>
    <s v="Proceso judicial"/>
    <x v="0"/>
  </r>
  <r>
    <n v="1037"/>
    <s v="Hipotecaria Su Casita"/>
    <s v="FIDEICOMISO 234036"/>
    <d v="2018-05-01T00:00:00"/>
    <s v="58416"/>
    <x v="0"/>
    <n v="21"/>
    <n v="62678.21"/>
    <n v="13988.35"/>
    <n v="0"/>
    <n v="76666.559999999998"/>
    <n v="200.4"/>
    <n v="0"/>
    <n v="0"/>
    <n v="0"/>
    <n v="0"/>
    <m/>
    <n v="76666.559999999998"/>
    <n v="57064.85"/>
    <n v="496.2"/>
    <n v="0"/>
    <n v="0"/>
    <n v="0"/>
    <n v="0"/>
    <n v="0"/>
    <n v="57561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88.75"/>
    <n v="57561.05"/>
    <n v="157"/>
    <n v="300"/>
    <n v="94725.9"/>
    <n v="79730.149999999994"/>
    <n v="84.169324000000003"/>
    <n v="80.935161022592396"/>
    <n v="9.5"/>
    <m/>
    <m/>
    <m/>
    <s v="BCN"/>
    <s v="MEXICALI"/>
    <s v="21323"/>
    <s v="Proceso judicial"/>
    <x v="0"/>
  </r>
  <r>
    <n v="1038"/>
    <s v="Hipotecaria Su Casita"/>
    <s v="FIDEICOMISO 234036"/>
    <d v="2018-05-01T00:00:00"/>
    <s v="58418"/>
    <x v="1"/>
    <n v="0"/>
    <n v="134040.85999999999"/>
    <n v="0"/>
    <n v="0"/>
    <n v="134040.85999999999"/>
    <n v="431.92"/>
    <n v="0"/>
    <n v="0"/>
    <n v="431.92"/>
    <n v="0"/>
    <m/>
    <n v="133608.94"/>
    <n v="0"/>
    <n v="1049.99"/>
    <n v="0"/>
    <n v="0"/>
    <n v="1049.99"/>
    <n v="0"/>
    <n v="0"/>
    <n v="0"/>
    <n v="65.47"/>
    <n v="0"/>
    <n v="0"/>
    <n v="0"/>
    <n v="0"/>
    <n v="-38.93"/>
    <n v="77.37"/>
    <n v="211.04"/>
    <n v="0"/>
    <n v="0"/>
    <n v="0"/>
    <n v="0"/>
    <n v="0"/>
    <n v="0"/>
    <n v="0"/>
    <n v="1175.6300000000001"/>
    <n v="0"/>
    <n v="1146.71"/>
    <n v="0"/>
    <n v="2972.49"/>
    <n v="0"/>
    <n v="0"/>
    <n v="157"/>
    <n v="300"/>
    <n v="189969.3"/>
    <n v="170972.07"/>
    <n v="89.999842000000001"/>
    <n v="70.331858822247895"/>
    <n v="9.4"/>
    <m/>
    <m/>
    <m/>
    <s v="BCN"/>
    <s v="MEXICALI"/>
    <s v="21376"/>
    <s v="Al corriente"/>
    <x v="0"/>
  </r>
  <r>
    <n v="1039"/>
    <s v="Hipotecaria Su Casita"/>
    <s v="FIDEICOMISO 234036"/>
    <d v="2018-05-01T00:00:00"/>
    <s v="58419"/>
    <x v="0"/>
    <n v="21"/>
    <n v="106935.88"/>
    <n v="49776.45"/>
    <n v="0"/>
    <n v="156712.32999999999"/>
    <n v="729.48"/>
    <n v="0"/>
    <n v="0"/>
    <n v="0"/>
    <n v="0"/>
    <m/>
    <n v="156712.32999999999"/>
    <n v="103803.26"/>
    <n v="837.66"/>
    <n v="0"/>
    <n v="0"/>
    <n v="0"/>
    <n v="0"/>
    <n v="0"/>
    <n v="10464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505.93"/>
    <n v="104640.92"/>
    <n v="97"/>
    <n v="240"/>
    <n v="194623.8"/>
    <n v="169308.92"/>
    <n v="86.992917000000006"/>
    <n v="80.520640711467607"/>
    <n v="9.4"/>
    <m/>
    <m/>
    <m/>
    <s v="GTO"/>
    <s v="LEON"/>
    <s v="37179"/>
    <s v="Proceso judicial"/>
    <x v="0"/>
  </r>
  <r>
    <n v="1040"/>
    <s v="Hipotecaria Su Casita"/>
    <s v="FIDEICOMISO 234036"/>
    <d v="2018-05-01T00:00:00"/>
    <s v="58420"/>
    <x v="11"/>
    <n v="6"/>
    <n v="53538.44"/>
    <n v="939.26"/>
    <n v="0"/>
    <n v="54477.7"/>
    <n v="171.18"/>
    <n v="0"/>
    <n v="103.29"/>
    <n v="0"/>
    <n v="0"/>
    <m/>
    <n v="54374.41"/>
    <n v="2139.1799999999998"/>
    <n v="423.85"/>
    <n v="0"/>
    <n v="353.87"/>
    <n v="0"/>
    <n v="0"/>
    <n v="0"/>
    <n v="2209.16"/>
    <n v="0"/>
    <n v="0"/>
    <n v="0"/>
    <n v="0"/>
    <n v="0"/>
    <n v="-55.98"/>
    <n v="0"/>
    <n v="0"/>
    <n v="47.3"/>
    <n v="0"/>
    <n v="0"/>
    <n v="60.44"/>
    <n v="0"/>
    <n v="32.119999999999997"/>
    <n v="84.04"/>
    <n v="0"/>
    <n v="0"/>
    <n v="0"/>
    <n v="0"/>
    <n v="625.08000000000004"/>
    <n v="1007.15"/>
    <n v="2209.16"/>
    <n v="157"/>
    <n v="300"/>
    <n v="75672"/>
    <n v="68104.649999999994"/>
    <n v="89.999802000000003"/>
    <n v="71.855389226239595"/>
    <n v="9.5"/>
    <m/>
    <m/>
    <m/>
    <s v="BCN"/>
    <s v="MEXICALI"/>
    <s v="21355"/>
    <s v="Morosidad"/>
    <x v="0"/>
  </r>
  <r>
    <n v="1041"/>
    <s v="Hipotecaria Su Casita"/>
    <s v="FIDEICOMISO 234036"/>
    <d v="2018-05-01T00:00:00"/>
    <s v="58422"/>
    <x v="2"/>
    <n v="1"/>
    <n v="30776.14"/>
    <n v="206.39"/>
    <n v="0"/>
    <n v="30982.53"/>
    <n v="208.04"/>
    <n v="0"/>
    <n v="206.39"/>
    <n v="0"/>
    <n v="0"/>
    <m/>
    <n v="30776.14"/>
    <n v="247.86"/>
    <n v="246.21"/>
    <n v="0"/>
    <n v="247.86"/>
    <n v="0"/>
    <n v="0"/>
    <n v="0"/>
    <n v="246.21"/>
    <n v="0"/>
    <n v="0"/>
    <n v="0"/>
    <n v="0"/>
    <n v="0"/>
    <n v="-13.09"/>
    <n v="5.28"/>
    <n v="60.03"/>
    <n v="41.88"/>
    <n v="0"/>
    <n v="0"/>
    <n v="0"/>
    <n v="0"/>
    <n v="21.58"/>
    <n v="11"/>
    <n v="0"/>
    <n v="0"/>
    <n v="0"/>
    <n v="0"/>
    <n v="580.92999999999995"/>
    <n v="208.04"/>
    <n v="246.21"/>
    <n v="97"/>
    <n v="240"/>
    <n v="55670.400000000001"/>
    <n v="48393.15"/>
    <n v="86.927971999999997"/>
    <n v="55.282771139884098"/>
    <n v="9.6"/>
    <m/>
    <m/>
    <m/>
    <s v="VER"/>
    <s v="VERACRUZ"/>
    <s v="91880"/>
    <s v="Morosidad"/>
    <x v="0"/>
  </r>
  <r>
    <n v="1042"/>
    <s v="Hipotecaria Su Casita"/>
    <s v="FIDEICOMISO 234036"/>
    <d v="2018-05-01T00:00:00"/>
    <s v="58423"/>
    <x v="0"/>
    <n v="21"/>
    <n v="60551.42"/>
    <n v="25703.41"/>
    <n v="0"/>
    <n v="86254.83"/>
    <n v="432.05"/>
    <n v="0"/>
    <n v="0"/>
    <n v="0"/>
    <n v="0"/>
    <m/>
    <n v="86254.83"/>
    <n v="40255.339999999997"/>
    <n v="423.86"/>
    <n v="0"/>
    <n v="0"/>
    <n v="0"/>
    <n v="0"/>
    <n v="0"/>
    <n v="40679.1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135.46"/>
    <n v="40679.199999999997"/>
    <n v="97"/>
    <n v="240"/>
    <n v="179376.3"/>
    <n v="99350.93"/>
    <n v="55.386876999999998"/>
    <n v="48.085968192405602"/>
    <n v="8.4"/>
    <m/>
    <m/>
    <m/>
    <s v="EM"/>
    <s v="TULTITLAN"/>
    <s v="54900"/>
    <s v="Morosidad"/>
    <x v="0"/>
  </r>
  <r>
    <n v="1043"/>
    <s v="Hipotecaria Su Casita"/>
    <s v="FIDEICOMISO 234036"/>
    <d v="2018-05-01T00:00:00"/>
    <s v="58424"/>
    <x v="0"/>
    <n v="21"/>
    <n v="39584.44"/>
    <n v="9006.56"/>
    <n v="0"/>
    <n v="48591"/>
    <n v="125.59"/>
    <n v="0"/>
    <n v="0"/>
    <n v="0"/>
    <n v="0"/>
    <m/>
    <n v="48591"/>
    <n v="38037.449999999997"/>
    <n v="316.68"/>
    <n v="0"/>
    <n v="0"/>
    <n v="0"/>
    <n v="0"/>
    <n v="0"/>
    <n v="38354.12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32.15"/>
    <n v="38354.129999999997"/>
    <n v="157"/>
    <n v="300"/>
    <n v="55800"/>
    <n v="50219.85"/>
    <n v="89.999730999999997"/>
    <n v="87.0806449844235"/>
    <n v="9.6"/>
    <m/>
    <m/>
    <m/>
    <s v="VER"/>
    <s v="VERACRUZ"/>
    <s v="91880"/>
    <s v="Proceso judicial"/>
    <x v="0"/>
  </r>
  <r>
    <n v="1044"/>
    <s v="Hipotecaria Su Casita"/>
    <s v="FIDEICOMISO 234036"/>
    <d v="2018-05-01T00:00:00"/>
    <s v="58425"/>
    <x v="1"/>
    <n v="0"/>
    <n v="86122.28"/>
    <n v="0"/>
    <n v="0"/>
    <n v="86122.28"/>
    <n v="275.36"/>
    <n v="0"/>
    <n v="0"/>
    <n v="275.36"/>
    <n v="0"/>
    <m/>
    <n v="85846.92"/>
    <n v="0"/>
    <n v="681.8"/>
    <n v="0"/>
    <n v="0"/>
    <n v="681.8"/>
    <n v="0"/>
    <n v="0"/>
    <n v="0"/>
    <n v="76.08"/>
    <n v="0"/>
    <n v="0"/>
    <n v="0"/>
    <n v="0"/>
    <n v="-24.49"/>
    <n v="51.66"/>
    <n v="135.22"/>
    <n v="0"/>
    <n v="0"/>
    <n v="0"/>
    <n v="0"/>
    <n v="0"/>
    <n v="0"/>
    <n v="0"/>
    <n v="0"/>
    <n v="0"/>
    <n v="148.80000000000001"/>
    <n v="2.1576999999999999E-2"/>
    <n v="1195.6300000000001"/>
    <n v="0"/>
    <n v="0"/>
    <n v="157"/>
    <n v="300"/>
    <n v="121725"/>
    <n v="109552.77"/>
    <n v="90.000221999999994"/>
    <n v="70.525298977070506"/>
    <n v="9.5"/>
    <m/>
    <m/>
    <m/>
    <s v="QRO"/>
    <s v="CORREGIDORA"/>
    <s v="76900"/>
    <s v="Al corriente"/>
    <x v="0"/>
  </r>
  <r>
    <n v="1045"/>
    <s v="Hipotecaria Su Casita"/>
    <s v="FIDEICOMISO 234036"/>
    <d v="2018-05-01T00:00:00"/>
    <s v="58426"/>
    <x v="0"/>
    <n v="21"/>
    <n v="121956.48"/>
    <n v="24723.4"/>
    <n v="0"/>
    <n v="146679.88"/>
    <n v="392.99"/>
    <n v="0"/>
    <n v="0"/>
    <n v="0"/>
    <n v="0"/>
    <m/>
    <n v="146679.88"/>
    <n v="92314.27"/>
    <n v="955.33"/>
    <n v="0"/>
    <n v="0"/>
    <n v="0"/>
    <n v="0"/>
    <n v="0"/>
    <n v="93269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116.39"/>
    <n v="93269.6"/>
    <n v="157"/>
    <n v="300"/>
    <n v="172842.9"/>
    <n v="155559.04999999999"/>
    <n v="90.000254999999996"/>
    <n v="84.863121775103394"/>
    <n v="9.4"/>
    <m/>
    <m/>
    <m/>
    <s v="EM"/>
    <s v="ECATEPEC"/>
    <s v="55020"/>
    <s v="Morosidad"/>
    <x v="0"/>
  </r>
  <r>
    <n v="1046"/>
    <s v="Hipotecaria Su Casita"/>
    <s v="FIDEICOMISO 234036"/>
    <d v="2018-05-01T00:00:00"/>
    <s v="58427"/>
    <x v="1"/>
    <n v="0"/>
    <n v="118651.36"/>
    <n v="0"/>
    <n v="0"/>
    <n v="118651.36"/>
    <n v="549.82000000000005"/>
    <n v="0"/>
    <n v="0"/>
    <n v="549.82000000000005"/>
    <n v="109.69"/>
    <m/>
    <n v="117991.85"/>
    <n v="0"/>
    <n v="929.44"/>
    <n v="0"/>
    <n v="0"/>
    <n v="929.44"/>
    <n v="0"/>
    <n v="0"/>
    <n v="0"/>
    <n v="65.34"/>
    <n v="0"/>
    <n v="0"/>
    <n v="0"/>
    <n v="0"/>
    <n v="-38.229999999999997"/>
    <n v="77.23"/>
    <n v="209.18"/>
    <n v="0"/>
    <n v="0"/>
    <n v="0"/>
    <n v="0"/>
    <n v="0"/>
    <n v="0"/>
    <n v="0"/>
    <n v="0"/>
    <n v="0"/>
    <n v="0"/>
    <n v="0"/>
    <n v="1902.47"/>
    <n v="0"/>
    <n v="0"/>
    <n v="157"/>
    <n v="300"/>
    <n v="179647.8"/>
    <n v="170665.84"/>
    <n v="95.000238999999993"/>
    <n v="65.679540498861101"/>
    <n v="9.4"/>
    <m/>
    <m/>
    <m/>
    <s v="EM"/>
    <s v="TOLUCA"/>
    <s v="50200"/>
    <s v="Al corriente"/>
    <x v="0"/>
  </r>
  <r>
    <n v="1047"/>
    <s v="Hipotecaria Su Casita"/>
    <s v="FIDEICOMISO 234036"/>
    <d v="2018-05-01T00:00:00"/>
    <s v="58428"/>
    <x v="1"/>
    <n v="2"/>
    <n v="126600.44"/>
    <n v="806.41"/>
    <n v="0"/>
    <n v="127406.85"/>
    <n v="407.95"/>
    <n v="0"/>
    <n v="806.41"/>
    <n v="407.95"/>
    <n v="0"/>
    <m/>
    <n v="126192.49"/>
    <n v="1775"/>
    <n v="991.7"/>
    <n v="0"/>
    <n v="1775"/>
    <n v="991.7"/>
    <n v="0"/>
    <n v="0"/>
    <n v="0"/>
    <n v="61.84"/>
    <n v="0"/>
    <n v="0"/>
    <n v="0"/>
    <n v="0"/>
    <n v="-40.4"/>
    <n v="73.069999999999993"/>
    <n v="199.38"/>
    <n v="61.84"/>
    <n v="0"/>
    <n v="0"/>
    <n v="56.57"/>
    <n v="0"/>
    <n v="73.069999999999993"/>
    <n v="199.38"/>
    <n v="363.37"/>
    <n v="0"/>
    <n v="0"/>
    <n v="0"/>
    <n v="5029.18"/>
    <n v="0"/>
    <n v="0"/>
    <n v="157"/>
    <n v="300"/>
    <n v="179647.8"/>
    <n v="161481.46"/>
    <n v="89.887803000000005"/>
    <n v="70.244383975717497"/>
    <n v="9.4"/>
    <m/>
    <m/>
    <m/>
    <s v="BCN"/>
    <s v="MEXICALI"/>
    <s v="21000"/>
    <s v="Al corriente"/>
    <x v="0"/>
  </r>
  <r>
    <n v="1048"/>
    <s v="Hipotecaria Su Casita"/>
    <s v="FIDEICOMISO 234036"/>
    <d v="2018-05-01T00:00:00"/>
    <s v="58431"/>
    <x v="1"/>
    <n v="0"/>
    <n v="67127.490000000005"/>
    <n v="0"/>
    <n v="0"/>
    <n v="67127.490000000005"/>
    <n v="214.63"/>
    <n v="0"/>
    <n v="0"/>
    <n v="214.63"/>
    <n v="0"/>
    <m/>
    <n v="66912.86"/>
    <n v="0"/>
    <n v="531.42999999999995"/>
    <n v="0"/>
    <n v="0"/>
    <n v="531.42999999999995"/>
    <n v="0"/>
    <n v="0"/>
    <n v="0"/>
    <n v="59.3"/>
    <n v="0"/>
    <n v="0"/>
    <n v="0"/>
    <n v="0"/>
    <n v="-19.02"/>
    <n v="40.270000000000003"/>
    <n v="105.42"/>
    <n v="0"/>
    <n v="0"/>
    <n v="0"/>
    <n v="0"/>
    <n v="0"/>
    <n v="0"/>
    <n v="0"/>
    <n v="0.74"/>
    <n v="0"/>
    <n v="0.63"/>
    <n v="0"/>
    <n v="932.77"/>
    <n v="0"/>
    <n v="0"/>
    <n v="157"/>
    <n v="300"/>
    <n v="94996.2"/>
    <n v="85390.9"/>
    <n v="89.888752999999994"/>
    <n v="70.437406621356402"/>
    <n v="9.5"/>
    <m/>
    <m/>
    <m/>
    <s v="VER"/>
    <s v="VERACRUZ"/>
    <s v="91697"/>
    <s v="Al corriente"/>
    <x v="0"/>
  </r>
  <r>
    <n v="1049"/>
    <s v="Hipotecaria Su Casita"/>
    <s v="FIDEICOMISO 234036"/>
    <d v="2018-05-01T00:00:00"/>
    <s v="58432"/>
    <x v="1"/>
    <n v="0"/>
    <n v="102118.89"/>
    <n v="0"/>
    <n v="0"/>
    <n v="102118.89"/>
    <n v="696.63"/>
    <n v="0"/>
    <n v="0"/>
    <n v="696.63"/>
    <n v="0"/>
    <m/>
    <n v="101422.26"/>
    <n v="0"/>
    <n v="799.93"/>
    <n v="0"/>
    <n v="0"/>
    <n v="799.93"/>
    <n v="0"/>
    <n v="0"/>
    <n v="0"/>
    <n v="59.3"/>
    <n v="0"/>
    <n v="0"/>
    <n v="0"/>
    <n v="0"/>
    <n v="-36.04"/>
    <n v="67.680000000000007"/>
    <n v="199.58"/>
    <n v="0"/>
    <n v="0"/>
    <n v="0"/>
    <n v="0"/>
    <n v="0"/>
    <n v="0"/>
    <n v="0"/>
    <n v="512.51"/>
    <n v="0"/>
    <n v="307.83999999999997"/>
    <n v="0"/>
    <n v="2299.59"/>
    <n v="0"/>
    <n v="0"/>
    <n v="97"/>
    <n v="240"/>
    <n v="179647.8"/>
    <n v="161683.42000000001"/>
    <n v="90.000223000000005"/>
    <n v="56.456166112542498"/>
    <n v="9.4"/>
    <m/>
    <m/>
    <m/>
    <s v="EM"/>
    <s v="TOLUCA"/>
    <s v="50200"/>
    <s v="Al corriente"/>
    <x v="0"/>
  </r>
  <r>
    <n v="1050"/>
    <s v="Hipotecaria Su Casita"/>
    <s v="FIDEICOMISO 234036"/>
    <d v="2018-05-01T00:00:00"/>
    <s v="58433"/>
    <x v="0"/>
    <n v="21"/>
    <n v="34803.269999999997"/>
    <n v="29203.72"/>
    <n v="0"/>
    <n v="64006.99"/>
    <n v="788.61"/>
    <n v="0"/>
    <n v="0"/>
    <n v="0"/>
    <n v="0"/>
    <m/>
    <n v="64006.99"/>
    <n v="17411.05"/>
    <n v="275.52999999999997"/>
    <n v="0"/>
    <n v="0"/>
    <n v="0"/>
    <n v="0"/>
    <n v="0"/>
    <n v="17686.58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992.33"/>
    <n v="17686.580000000002"/>
    <n v="37"/>
    <n v="180"/>
    <n v="113229.6"/>
    <n v="101907.11"/>
    <n v="90.000415000000004"/>
    <n v="56.5284960284013"/>
    <n v="9.5"/>
    <m/>
    <m/>
    <m/>
    <s v="MOR"/>
    <s v="EMILIANO ZAPATA"/>
    <s v="62760"/>
    <s v="Morosidad"/>
    <x v="0"/>
  </r>
  <r>
    <n v="1051"/>
    <s v="Hipotecaria Su Casita"/>
    <s v="FIDEICOMISO 234036"/>
    <d v="2018-05-01T00:00:00"/>
    <s v="58438"/>
    <x v="0"/>
    <n v="21"/>
    <n v="94353.66"/>
    <n v="14919.22"/>
    <n v="0"/>
    <n v="109272.88"/>
    <n v="301.67"/>
    <n v="0"/>
    <n v="0"/>
    <n v="0"/>
    <n v="0"/>
    <m/>
    <n v="109272.88"/>
    <n v="51145.1"/>
    <n v="746.97"/>
    <n v="0"/>
    <n v="0"/>
    <n v="0"/>
    <n v="0"/>
    <n v="0"/>
    <n v="51892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20.89"/>
    <n v="51892.07"/>
    <n v="157"/>
    <n v="300"/>
    <n v="133631.1"/>
    <n v="120023.32"/>
    <n v="89.816906000000003"/>
    <n v="81.772042227371202"/>
    <n v="9.5"/>
    <m/>
    <m/>
    <m/>
    <s v="AGS"/>
    <s v="AGUASCALIENTES"/>
    <s v="20196"/>
    <s v="Morosidad"/>
    <x v="0"/>
  </r>
  <r>
    <n v="1052"/>
    <s v="Hipotecaria Su Casita"/>
    <s v="FIDEICOMISO 234036"/>
    <d v="2018-05-01T00:00:00"/>
    <s v="58442"/>
    <x v="0"/>
    <n v="21"/>
    <n v="59740.76"/>
    <n v="12166.91"/>
    <n v="0"/>
    <n v="71907.67"/>
    <n v="191.02"/>
    <n v="0"/>
    <n v="0"/>
    <n v="0"/>
    <n v="0"/>
    <m/>
    <n v="71907.67"/>
    <n v="46355.43"/>
    <n v="472.95"/>
    <n v="0"/>
    <n v="0"/>
    <n v="0"/>
    <n v="0"/>
    <n v="0"/>
    <n v="46828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57.93"/>
    <n v="46828.38"/>
    <n v="157"/>
    <n v="300"/>
    <n v="130337.4"/>
    <n v="75995"/>
    <n v="58.306365"/>
    <n v="55.170404017626801"/>
    <n v="9.5"/>
    <m/>
    <m/>
    <m/>
    <s v="NL"/>
    <s v="APODACA"/>
    <s v="66600"/>
    <s v="Morosidad"/>
    <x v="0"/>
  </r>
  <r>
    <n v="1053"/>
    <s v="Hipotecaria Su Casita"/>
    <s v="FIDEICOMISO 234036"/>
    <d v="2018-05-01T00:00:00"/>
    <s v="58444"/>
    <x v="1"/>
    <n v="0"/>
    <n v="49617.65"/>
    <n v="0"/>
    <n v="0"/>
    <n v="49617.65"/>
    <n v="540.58000000000004"/>
    <n v="0"/>
    <n v="0"/>
    <n v="540.58000000000004"/>
    <n v="683.31"/>
    <m/>
    <n v="48393.760000000002"/>
    <n v="0"/>
    <n v="392.81"/>
    <n v="0"/>
    <n v="0"/>
    <n v="392.81"/>
    <n v="0"/>
    <n v="0"/>
    <n v="0"/>
    <n v="74.19"/>
    <n v="0"/>
    <n v="0"/>
    <n v="0"/>
    <n v="0"/>
    <n v="-23.88"/>
    <n v="50.38"/>
    <n v="132.29"/>
    <n v="0"/>
    <n v="0"/>
    <n v="0"/>
    <n v="0"/>
    <n v="0"/>
    <n v="0"/>
    <n v="0"/>
    <n v="0.6"/>
    <n v="0"/>
    <n v="0.13"/>
    <n v="0"/>
    <n v="1850.28"/>
    <n v="0"/>
    <n v="0"/>
    <n v="157"/>
    <n v="300"/>
    <n v="121659.6"/>
    <n v="106832"/>
    <n v="87.812224000000001"/>
    <n v="39.778003719131398"/>
    <n v="9.5"/>
    <m/>
    <m/>
    <m/>
    <s v="NL"/>
    <s v="APODACA"/>
    <s v="66600"/>
    <s v="Al corriente"/>
    <x v="0"/>
  </r>
  <r>
    <n v="1054"/>
    <s v="Hipotecaria Su Casita"/>
    <s v="FIDEICOMISO 234036"/>
    <d v="2018-05-01T00:00:00"/>
    <s v="58445"/>
    <x v="1"/>
    <n v="0"/>
    <n v="66505.83"/>
    <n v="0"/>
    <n v="0"/>
    <n v="66505.83"/>
    <n v="212.65"/>
    <n v="0"/>
    <n v="0"/>
    <n v="212.65"/>
    <n v="0"/>
    <m/>
    <n v="66293.179999999993"/>
    <n v="0"/>
    <n v="526.5"/>
    <n v="0"/>
    <n v="0"/>
    <n v="526.5"/>
    <n v="0"/>
    <n v="0"/>
    <n v="0"/>
    <n v="58.75"/>
    <n v="0"/>
    <n v="0"/>
    <n v="0"/>
    <n v="0"/>
    <n v="-18.690000000000001"/>
    <n v="39.9"/>
    <n v="104.44"/>
    <n v="0"/>
    <n v="0"/>
    <n v="0"/>
    <n v="0"/>
    <n v="0"/>
    <n v="0"/>
    <n v="0"/>
    <n v="0"/>
    <n v="0"/>
    <n v="3.69"/>
    <n v="0"/>
    <n v="923.55"/>
    <n v="0"/>
    <n v="0"/>
    <n v="157"/>
    <n v="300"/>
    <n v="94202.4"/>
    <n v="84600"/>
    <n v="89.806629000000001"/>
    <n v="70.373132641728404"/>
    <n v="9.5"/>
    <m/>
    <m/>
    <m/>
    <s v="NL"/>
    <s v="APODACA"/>
    <s v="66600"/>
    <s v="Al corriente"/>
    <x v="0"/>
  </r>
  <r>
    <n v="1055"/>
    <s v="Hipotecaria Su Casita"/>
    <s v="FIDEICOMISO 234036"/>
    <d v="2018-05-01T00:00:00"/>
    <s v="58446"/>
    <x v="1"/>
    <n v="0"/>
    <n v="49501.3"/>
    <n v="0"/>
    <n v="0"/>
    <n v="49501.3"/>
    <n v="336.17"/>
    <n v="0"/>
    <n v="0"/>
    <n v="336.17"/>
    <n v="0"/>
    <m/>
    <n v="49165.13"/>
    <n v="0"/>
    <n v="391.89"/>
    <n v="0"/>
    <n v="0"/>
    <n v="391.89"/>
    <n v="0"/>
    <n v="0"/>
    <n v="0"/>
    <n v="51.71"/>
    <n v="0"/>
    <n v="0"/>
    <n v="0"/>
    <n v="0"/>
    <n v="-16.989999999999998"/>
    <n v="33.92"/>
    <n v="97.83"/>
    <n v="0"/>
    <n v="0"/>
    <n v="0"/>
    <n v="0"/>
    <n v="0"/>
    <n v="0"/>
    <n v="0"/>
    <n v="0"/>
    <n v="0"/>
    <n v="0"/>
    <n v="3.32E-3"/>
    <n v="894.53"/>
    <n v="0"/>
    <n v="0"/>
    <n v="97"/>
    <n v="240"/>
    <n v="96504.3"/>
    <n v="78106.67"/>
    <n v="80.935947999999996"/>
    <n v="50.9460511514988"/>
    <n v="9.5"/>
    <m/>
    <m/>
    <m/>
    <s v="EM"/>
    <s v="CHICOLOAPAN"/>
    <s v="56370"/>
    <s v="Al corriente"/>
    <x v="0"/>
  </r>
  <r>
    <n v="1056"/>
    <s v="Hipotecaria Su Casita"/>
    <s v="FIDEICOMISO 234036"/>
    <d v="2018-05-01T00:00:00"/>
    <s v="58447"/>
    <x v="0"/>
    <n v="21"/>
    <n v="47107.5"/>
    <n v="7373.57"/>
    <n v="0"/>
    <n v="54481.07"/>
    <n v="149.46"/>
    <n v="0"/>
    <n v="0"/>
    <n v="0"/>
    <n v="0"/>
    <m/>
    <n v="54481.07"/>
    <n v="25784.59"/>
    <n v="376.86"/>
    <n v="0"/>
    <n v="0"/>
    <n v="0"/>
    <n v="0"/>
    <n v="0"/>
    <n v="26161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23.03"/>
    <n v="26161.45"/>
    <n v="157"/>
    <n v="300"/>
    <n v="66404.399999999994"/>
    <n v="59763.85"/>
    <n v="89.999834000000007"/>
    <n v="82.044367224373602"/>
    <n v="9.6"/>
    <m/>
    <m/>
    <m/>
    <s v="NL"/>
    <s v="JUAREZ"/>
    <s v="67267"/>
    <s v="Proceso judicial"/>
    <x v="0"/>
  </r>
  <r>
    <n v="1057"/>
    <s v="Hipotecaria Su Casita"/>
    <s v="FIDEICOMISO 234036"/>
    <d v="2018-05-01T00:00:00"/>
    <s v="58448"/>
    <x v="0"/>
    <n v="21"/>
    <n v="74881.350000000006"/>
    <n v="14524.12"/>
    <n v="0"/>
    <n v="89405.47"/>
    <n v="239.4"/>
    <n v="0"/>
    <n v="0"/>
    <n v="0"/>
    <n v="0"/>
    <m/>
    <n v="89405.47"/>
    <n v="53992.81"/>
    <n v="592.80999999999995"/>
    <n v="0"/>
    <n v="0"/>
    <n v="0"/>
    <n v="0"/>
    <n v="0"/>
    <n v="54585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63.52"/>
    <n v="54585.62"/>
    <n v="157"/>
    <n v="300"/>
    <n v="113050.5"/>
    <n v="95252.04"/>
    <n v="84.256186"/>
    <n v="79.084541493677406"/>
    <n v="9.5"/>
    <m/>
    <m/>
    <m/>
    <s v="EM"/>
    <s v="IXTAPALUCA"/>
    <s v="56535"/>
    <s v="Morosidad"/>
    <x v="0"/>
  </r>
  <r>
    <n v="1058"/>
    <s v="Hipotecaria Su Casita"/>
    <s v="FIDEICOMISO 234036"/>
    <d v="2018-05-01T00:00:00"/>
    <s v="58451"/>
    <x v="0"/>
    <n v="20"/>
    <n v="61424.17"/>
    <n v="3619.15"/>
    <n v="0"/>
    <n v="65043.32"/>
    <n v="196.38"/>
    <n v="0"/>
    <n v="0"/>
    <n v="0"/>
    <n v="0"/>
    <m/>
    <n v="65043.32"/>
    <n v="10033.85"/>
    <n v="486.27"/>
    <n v="0"/>
    <n v="0"/>
    <n v="0"/>
    <n v="0"/>
    <n v="0"/>
    <n v="10520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15.53"/>
    <n v="10520.12"/>
    <n v="157"/>
    <n v="300"/>
    <n v="86814.6"/>
    <n v="78133.89"/>
    <n v="90.000864000000007"/>
    <n v="74.922098431659805"/>
    <n v="9.5"/>
    <m/>
    <m/>
    <m/>
    <s v="BCN"/>
    <s v="MEXICALI"/>
    <s v="21970"/>
    <s v="Morosidad"/>
    <x v="0"/>
  </r>
  <r>
    <n v="1059"/>
    <s v="Hipotecaria Su Casita"/>
    <s v="FIDEICOMISO 234036"/>
    <d v="2018-05-01T00:00:00"/>
    <s v="58452"/>
    <x v="0"/>
    <n v="21"/>
    <n v="28813.35"/>
    <n v="16857.59"/>
    <n v="0"/>
    <n v="45670.94"/>
    <n v="652.86"/>
    <n v="0"/>
    <n v="0"/>
    <n v="0"/>
    <n v="0"/>
    <m/>
    <n v="45670.94"/>
    <n v="8690.5400000000009"/>
    <n v="228.11"/>
    <n v="0"/>
    <n v="0"/>
    <n v="0"/>
    <n v="0"/>
    <n v="0"/>
    <n v="891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10.45"/>
    <n v="8918.65"/>
    <n v="37"/>
    <n v="180"/>
    <n v="113214.3"/>
    <n v="84366.09"/>
    <n v="74.518934000000002"/>
    <n v="40.340257129113901"/>
    <n v="9.5"/>
    <m/>
    <m/>
    <m/>
    <s v="MOR"/>
    <s v="EMILIANO ZAPATA"/>
    <s v="62760"/>
    <s v="Morosidad"/>
    <x v="0"/>
  </r>
  <r>
    <n v="1060"/>
    <s v="Hipotecaria Su Casita"/>
    <s v="FIDEICOMISO 234036"/>
    <d v="2018-05-01T00:00:00"/>
    <s v="58454"/>
    <x v="1"/>
    <n v="0"/>
    <n v="53787.040000000001"/>
    <n v="0"/>
    <n v="0"/>
    <n v="53787.040000000001"/>
    <n v="416.47"/>
    <n v="0"/>
    <n v="0"/>
    <n v="416.47"/>
    <n v="45.38"/>
    <m/>
    <n v="53325.19"/>
    <n v="0"/>
    <n v="425.81"/>
    <n v="0"/>
    <n v="0"/>
    <n v="425.81"/>
    <n v="0"/>
    <n v="0"/>
    <n v="0"/>
    <n v="59.82"/>
    <n v="0"/>
    <n v="0"/>
    <n v="0"/>
    <n v="0"/>
    <n v="-19.45"/>
    <n v="39.24"/>
    <n v="111.36"/>
    <n v="0"/>
    <n v="0"/>
    <n v="0"/>
    <n v="0"/>
    <n v="0"/>
    <n v="0"/>
    <n v="0"/>
    <n v="1.75"/>
    <n v="0"/>
    <n v="0.94"/>
    <n v="0"/>
    <n v="1080.3800000000001"/>
    <n v="0"/>
    <n v="0"/>
    <n v="97"/>
    <n v="240"/>
    <n v="99197.4"/>
    <n v="90360.17"/>
    <n v="91.091268999999997"/>
    <n v="53.756641081641497"/>
    <n v="9.5"/>
    <m/>
    <m/>
    <m/>
    <s v="EM"/>
    <s v="TECAMAC"/>
    <s v="55765"/>
    <s v="Al corriente"/>
    <x v="0"/>
  </r>
  <r>
    <n v="1061"/>
    <s v="Hipotecaria Su Casita"/>
    <s v="FIDEICOMISO 234036"/>
    <d v="2018-05-01T00:00:00"/>
    <s v="58455"/>
    <x v="1"/>
    <n v="0"/>
    <n v="117199.5"/>
    <n v="0"/>
    <n v="0"/>
    <n v="117199.5"/>
    <n v="430.28"/>
    <n v="0"/>
    <n v="0"/>
    <n v="430.28"/>
    <n v="0"/>
    <m/>
    <n v="116769.22"/>
    <n v="0"/>
    <n v="918.06"/>
    <n v="0"/>
    <n v="0"/>
    <n v="918.06"/>
    <n v="0"/>
    <n v="0"/>
    <n v="0"/>
    <n v="59.57"/>
    <n v="0"/>
    <n v="0"/>
    <n v="0"/>
    <n v="0"/>
    <n v="-35.340000000000003"/>
    <n v="70.400000000000006"/>
    <n v="193.72"/>
    <n v="0"/>
    <n v="0"/>
    <n v="0"/>
    <n v="0"/>
    <n v="0"/>
    <n v="0"/>
    <n v="0"/>
    <n v="190.98"/>
    <n v="0"/>
    <n v="167.87"/>
    <n v="0"/>
    <n v="1827.67"/>
    <n v="0"/>
    <n v="0"/>
    <n v="157"/>
    <n v="300"/>
    <n v="184471.8"/>
    <n v="155561.26"/>
    <n v="84.327934999999997"/>
    <n v="63.299224975168599"/>
    <n v="9.4"/>
    <m/>
    <m/>
    <m/>
    <s v="BCN"/>
    <s v="MEXICALI"/>
    <s v="21376"/>
    <s v="Al corriente"/>
    <x v="0"/>
  </r>
  <r>
    <n v="1062"/>
    <s v="Hipotecaria Su Casita"/>
    <s v="FIDEICOMISO 234036"/>
    <d v="2018-05-01T00:00:00"/>
    <s v="58457"/>
    <x v="0"/>
    <n v="21"/>
    <n v="79212.94"/>
    <n v="16984.07"/>
    <n v="0"/>
    <n v="96197.01"/>
    <n v="253.25"/>
    <n v="0"/>
    <n v="0"/>
    <n v="0"/>
    <n v="0"/>
    <m/>
    <n v="96197.01"/>
    <n v="67529.539999999994"/>
    <n v="627.1"/>
    <n v="0"/>
    <n v="0"/>
    <n v="0"/>
    <n v="0"/>
    <n v="0"/>
    <n v="68156.63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37.32"/>
    <n v="68156.639999999999"/>
    <n v="157"/>
    <n v="300"/>
    <n v="121647.9"/>
    <n v="100762"/>
    <n v="82.830859000000004"/>
    <n v="79.078233575470804"/>
    <n v="9.5"/>
    <m/>
    <m/>
    <m/>
    <s v="NL"/>
    <s v="APODACA"/>
    <s v="66600"/>
    <s v="Proceso judicial"/>
    <x v="0"/>
  </r>
  <r>
    <n v="1063"/>
    <s v="Hipotecaria Su Casita"/>
    <s v="FIDEICOMISO 234036"/>
    <d v="2018-05-01T00:00:00"/>
    <s v="58459"/>
    <x v="0"/>
    <n v="21"/>
    <n v="85585.58"/>
    <n v="17766.95"/>
    <n v="0"/>
    <n v="103352.53"/>
    <n v="276.77"/>
    <n v="0"/>
    <n v="0"/>
    <n v="0"/>
    <n v="0"/>
    <m/>
    <n v="103352.53"/>
    <n v="68001.289999999994"/>
    <n v="677.55"/>
    <n v="0"/>
    <n v="0"/>
    <n v="0"/>
    <n v="0"/>
    <n v="0"/>
    <n v="68678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43.72"/>
    <n v="68678.84"/>
    <n v="156"/>
    <n v="300"/>
    <n v="121363.8"/>
    <n v="109227.41"/>
    <n v="89.999992000000006"/>
    <n v="85.159273420286695"/>
    <n v="9.5"/>
    <m/>
    <m/>
    <m/>
    <s v="SIN"/>
    <s v="MAZATLAN"/>
    <s v="82128"/>
    <s v="Morosidad"/>
    <x v="0"/>
  </r>
  <r>
    <n v="1064"/>
    <s v="Hipotecaria Su Casita"/>
    <s v="FIDEICOMISO 234036"/>
    <d v="2018-05-01T00:00:00"/>
    <s v="58464"/>
    <x v="0"/>
    <n v="21"/>
    <n v="69236.13"/>
    <n v="15840.11"/>
    <n v="0"/>
    <n v="85076.24"/>
    <n v="221.36"/>
    <n v="0"/>
    <n v="0"/>
    <n v="0"/>
    <n v="0"/>
    <m/>
    <n v="85076.24"/>
    <n v="65691.97"/>
    <n v="548.12"/>
    <n v="0"/>
    <n v="0"/>
    <n v="0"/>
    <n v="0"/>
    <n v="0"/>
    <n v="66240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61.47"/>
    <n v="66240.09"/>
    <n v="157"/>
    <n v="300"/>
    <n v="102857.1"/>
    <n v="88071.91"/>
    <n v="85.625504000000006"/>
    <n v="82.713045832944502"/>
    <n v="9.5"/>
    <m/>
    <m/>
    <m/>
    <s v="BCN"/>
    <s v="MEXICALI"/>
    <s v="21323"/>
    <s v="Proceso judicial"/>
    <x v="0"/>
  </r>
  <r>
    <n v="1065"/>
    <s v="Hipotecaria Su Casita"/>
    <s v="FIDEICOMISO 234036"/>
    <d v="2018-05-01T00:00:00"/>
    <s v="58466"/>
    <x v="0"/>
    <n v="21"/>
    <n v="72732.899999999994"/>
    <n v="8873.2099999999991"/>
    <n v="0"/>
    <n v="81606.11"/>
    <n v="235.16"/>
    <n v="0"/>
    <n v="0"/>
    <n v="0"/>
    <n v="0"/>
    <m/>
    <n v="81606.11"/>
    <n v="27619.99"/>
    <n v="575.79999999999995"/>
    <n v="0"/>
    <n v="0"/>
    <n v="0"/>
    <n v="0"/>
    <n v="0"/>
    <n v="28195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08.3700000000008"/>
    <n v="28195.79"/>
    <n v="156"/>
    <n v="300"/>
    <n v="103402.8"/>
    <n v="92818.83"/>
    <n v="89.764329000000004"/>
    <n v="78.920599478038994"/>
    <n v="9.5"/>
    <m/>
    <m/>
    <m/>
    <s v="AGS"/>
    <s v="AGUASCALIENTES"/>
    <s v="20196"/>
    <s v="Morosidad"/>
    <x v="0"/>
  </r>
  <r>
    <n v="1066"/>
    <s v="Hipotecaria Su Casita"/>
    <s v="FIDEICOMISO 234036"/>
    <d v="2018-05-01T00:00:00"/>
    <s v="58469"/>
    <x v="1"/>
    <n v="0"/>
    <n v="69439"/>
    <n v="0"/>
    <n v="0"/>
    <n v="69439"/>
    <n v="222.01"/>
    <n v="0"/>
    <n v="0"/>
    <n v="222.01"/>
    <n v="0"/>
    <m/>
    <n v="69216.990000000005"/>
    <n v="0"/>
    <n v="549.73"/>
    <n v="0"/>
    <n v="0"/>
    <n v="549.73"/>
    <n v="0"/>
    <n v="0"/>
    <n v="0"/>
    <n v="61.34"/>
    <n v="0"/>
    <n v="0"/>
    <n v="0"/>
    <n v="0"/>
    <n v="-19.63"/>
    <n v="41.65"/>
    <n v="109.49"/>
    <n v="0"/>
    <n v="0"/>
    <n v="0"/>
    <n v="0"/>
    <n v="0"/>
    <n v="0"/>
    <n v="0"/>
    <n v="0.1"/>
    <n v="0"/>
    <n v="0.01"/>
    <n v="0"/>
    <n v="964.69"/>
    <n v="0"/>
    <n v="0"/>
    <n v="157"/>
    <n v="300"/>
    <n v="101241.9"/>
    <n v="88330.42"/>
    <n v="87.246900999999994"/>
    <n v="68.367928897518993"/>
    <n v="9.5"/>
    <m/>
    <m/>
    <m/>
    <s v="GRO"/>
    <s v="ACAPULCO DE JUAREZ"/>
    <s v="39906"/>
    <s v="Al corriente"/>
    <x v="0"/>
  </r>
  <r>
    <n v="1067"/>
    <s v="Hipotecaria Su Casita"/>
    <s v="FIDEICOMISO 234036"/>
    <d v="2018-05-01T00:00:00"/>
    <s v="58470"/>
    <x v="0"/>
    <n v="21"/>
    <n v="69896.03"/>
    <n v="15893.91"/>
    <n v="0"/>
    <n v="85789.94"/>
    <n v="223.47"/>
    <n v="0"/>
    <n v="0"/>
    <n v="0"/>
    <n v="0"/>
    <m/>
    <n v="85789.94"/>
    <n v="65671.13"/>
    <n v="553.34"/>
    <n v="0"/>
    <n v="0"/>
    <n v="0"/>
    <n v="0"/>
    <n v="0"/>
    <n v="66224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117.38"/>
    <n v="66224.47"/>
    <n v="157"/>
    <n v="300"/>
    <n v="98790"/>
    <n v="88910.98"/>
    <n v="89.999979999999994"/>
    <n v="86.840712859100194"/>
    <n v="9.5"/>
    <m/>
    <m/>
    <m/>
    <s v="EM"/>
    <s v="CHALCO"/>
    <s v="56600"/>
    <s v="Proceso judicial"/>
    <x v="0"/>
  </r>
  <r>
    <n v="1068"/>
    <s v="Hipotecaria Su Casita"/>
    <s v="FIDEICOMISO 234036"/>
    <d v="2018-05-01T00:00:00"/>
    <s v="58471"/>
    <x v="0"/>
    <n v="21"/>
    <n v="121937.12"/>
    <n v="29063.200000000001"/>
    <n v="0"/>
    <n v="151000.32000000001"/>
    <n v="392.92"/>
    <n v="0"/>
    <n v="0"/>
    <n v="0"/>
    <n v="0"/>
    <m/>
    <n v="151000.32000000001"/>
    <n v="120498.23"/>
    <n v="955.17"/>
    <n v="0"/>
    <n v="0"/>
    <n v="0"/>
    <n v="0"/>
    <n v="0"/>
    <n v="121453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456.12"/>
    <n v="121453.4"/>
    <n v="157"/>
    <n v="300"/>
    <n v="172813.5"/>
    <n v="155532.97"/>
    <n v="90.000473999999997"/>
    <n v="87.377617582636503"/>
    <n v="9.4"/>
    <m/>
    <m/>
    <m/>
    <s v="EM"/>
    <s v="ECATEPEC"/>
    <s v="55020"/>
    <s v="Morosidad"/>
    <x v="0"/>
  </r>
  <r>
    <n v="1069"/>
    <s v="Hipotecaria Su Casita"/>
    <s v="FIDEICOMISO 234036"/>
    <d v="2018-05-01T00:00:00"/>
    <s v="58472"/>
    <x v="0"/>
    <n v="21"/>
    <n v="146124.32"/>
    <n v="32130.22"/>
    <n v="0"/>
    <n v="178254.54"/>
    <n v="470.87"/>
    <n v="0"/>
    <n v="0"/>
    <n v="0"/>
    <n v="0"/>
    <m/>
    <n v="178254.54"/>
    <n v="124957.49"/>
    <n v="1144.6400000000001"/>
    <n v="0"/>
    <n v="0"/>
    <n v="0"/>
    <n v="0"/>
    <n v="0"/>
    <n v="126102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601.09"/>
    <n v="126102.13"/>
    <n v="157"/>
    <n v="300"/>
    <n v="209514.3"/>
    <n v="186385.53"/>
    <n v="88.960768000000002"/>
    <n v="85.079892081143399"/>
    <n v="9.4"/>
    <m/>
    <m/>
    <m/>
    <s v="JAL"/>
    <s v="TONALA"/>
    <s v="45426"/>
    <s v="Proceso judicial"/>
    <x v="0"/>
  </r>
  <r>
    <n v="1070"/>
    <s v="Hipotecaria Su Casita"/>
    <s v="FIDEICOMISO 234036"/>
    <d v="2018-05-01T00:00:00"/>
    <s v="58476"/>
    <x v="0"/>
    <n v="21"/>
    <n v="19633.7"/>
    <n v="3426.13"/>
    <n v="0"/>
    <n v="23059.83"/>
    <n v="133.32"/>
    <n v="0"/>
    <n v="0"/>
    <n v="0"/>
    <n v="0"/>
    <m/>
    <n v="23059.83"/>
    <n v="5137.57"/>
    <n v="161.97999999999999"/>
    <n v="0"/>
    <n v="0"/>
    <n v="0"/>
    <n v="0"/>
    <n v="0"/>
    <n v="5299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59.45"/>
    <n v="5299.55"/>
    <n v="157"/>
    <n v="300"/>
    <n v="104484.9"/>
    <n v="32750.79"/>
    <n v="31.344998"/>
    <n v="22.0700119059827"/>
    <n v="9.9"/>
    <m/>
    <m/>
    <m/>
    <s v="BCN"/>
    <s v="MEXICALI"/>
    <s v="21323"/>
    <s v="Proceso judicial"/>
    <x v="0"/>
  </r>
  <r>
    <n v="1071"/>
    <s v="Hipotecaria Su Casita"/>
    <s v="FIDEICOMISO 234036"/>
    <d v="2018-05-01T00:00:00"/>
    <s v="58477"/>
    <x v="0"/>
    <n v="21"/>
    <n v="121907.7"/>
    <n v="25685.38"/>
    <n v="0"/>
    <n v="147593.07999999999"/>
    <n v="392.82"/>
    <n v="0"/>
    <n v="0"/>
    <n v="0"/>
    <n v="0"/>
    <m/>
    <n v="147593.07999999999"/>
    <n v="98308.53"/>
    <n v="954.94"/>
    <n v="0"/>
    <n v="0"/>
    <n v="0"/>
    <n v="0"/>
    <n v="0"/>
    <n v="99263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078.2"/>
    <n v="99263.47"/>
    <n v="157"/>
    <n v="300"/>
    <n v="172771.8"/>
    <n v="155495.06"/>
    <n v="90.000254999999996"/>
    <n v="85.426603496184399"/>
    <n v="9.4"/>
    <m/>
    <m/>
    <m/>
    <s v="EM"/>
    <s v="ECATEPEC"/>
    <s v="55020"/>
    <s v="Morosidad"/>
    <x v="0"/>
  </r>
  <r>
    <n v="1072"/>
    <s v="Hipotecaria Su Casita"/>
    <s v="FIDEICOMISO 234036"/>
    <d v="2018-05-01T00:00:00"/>
    <s v="58479"/>
    <x v="0"/>
    <n v="21"/>
    <n v="121907.7"/>
    <n v="26985.62"/>
    <n v="0"/>
    <n v="148893.32"/>
    <n v="392.82"/>
    <n v="0"/>
    <n v="0"/>
    <n v="0"/>
    <n v="0"/>
    <m/>
    <n v="148893.32"/>
    <n v="105670.69"/>
    <n v="954.94"/>
    <n v="0"/>
    <n v="0"/>
    <n v="0"/>
    <n v="0"/>
    <n v="0"/>
    <n v="106625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378.44"/>
    <n v="106625.63"/>
    <n v="157"/>
    <n v="300"/>
    <n v="172771.8"/>
    <n v="155495.06"/>
    <n v="90.000254999999996"/>
    <n v="86.179180018944706"/>
    <n v="9.4"/>
    <m/>
    <m/>
    <m/>
    <s v="EM"/>
    <s v="ECATEPEC"/>
    <s v="55020"/>
    <s v="Proceso judicial"/>
    <x v="0"/>
  </r>
  <r>
    <n v="1073"/>
    <s v="Hipotecaria Su Casita"/>
    <s v="FIDEICOMISO 234036"/>
    <d v="2018-05-01T00:00:00"/>
    <s v="58481"/>
    <x v="0"/>
    <n v="21"/>
    <n v="62118.84"/>
    <n v="13952.16"/>
    <n v="0"/>
    <n v="76071"/>
    <n v="198.62"/>
    <n v="0"/>
    <n v="0"/>
    <n v="0"/>
    <n v="0"/>
    <m/>
    <n v="76071"/>
    <n v="57158.01"/>
    <n v="491.77"/>
    <n v="0"/>
    <n v="0"/>
    <n v="0"/>
    <n v="0"/>
    <n v="0"/>
    <n v="57649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50.78"/>
    <n v="57649.78"/>
    <n v="157"/>
    <n v="300"/>
    <n v="94413.3"/>
    <n v="79019.210000000006"/>
    <n v="83.694997999999998"/>
    <n v="80.572334155934996"/>
    <n v="9.5"/>
    <m/>
    <m/>
    <m/>
    <s v="BCN"/>
    <s v="MEXICALI"/>
    <s v="21323"/>
    <s v="Proceso judicial"/>
    <x v="0"/>
  </r>
  <r>
    <n v="1074"/>
    <s v="Hipotecaria Su Casita"/>
    <s v="FIDEICOMISO 234036"/>
    <d v="2018-05-01T00:00:00"/>
    <s v="58489"/>
    <x v="0"/>
    <n v="21"/>
    <n v="69225.13"/>
    <n v="13313.32"/>
    <n v="0"/>
    <n v="82538.45"/>
    <n v="221.34"/>
    <n v="0"/>
    <n v="0"/>
    <n v="0"/>
    <n v="0"/>
    <m/>
    <n v="82538.45"/>
    <n v="49775.02"/>
    <n v="548.03"/>
    <n v="0"/>
    <n v="0"/>
    <n v="0"/>
    <n v="0"/>
    <n v="0"/>
    <n v="50323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34.66"/>
    <n v="50323.05"/>
    <n v="157"/>
    <n v="300"/>
    <n v="104201.4"/>
    <n v="88058.97"/>
    <n v="84.508432999999997"/>
    <n v="79.210500324371793"/>
    <n v="9.5"/>
    <m/>
    <m/>
    <m/>
    <s v="BCN"/>
    <s v="MEXICALI"/>
    <s v="21323"/>
    <s v="Morosidad"/>
    <x v="0"/>
  </r>
  <r>
    <n v="1075"/>
    <s v="Hipotecaria Su Casita"/>
    <s v="FIDEICOMISO 234036"/>
    <d v="2018-05-01T00:00:00"/>
    <s v="58491"/>
    <x v="0"/>
    <n v="21"/>
    <n v="83051.100000000006"/>
    <n v="13766.57"/>
    <n v="0"/>
    <n v="96817.67"/>
    <n v="265.55"/>
    <n v="0"/>
    <n v="0"/>
    <n v="0"/>
    <n v="0"/>
    <m/>
    <n v="96817.67"/>
    <n v="47680.17"/>
    <n v="657.49"/>
    <n v="0"/>
    <n v="0"/>
    <n v="0"/>
    <n v="0"/>
    <n v="0"/>
    <n v="48337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32.12"/>
    <n v="48337.66"/>
    <n v="157"/>
    <n v="300"/>
    <n v="119982"/>
    <n v="105647.11"/>
    <n v="88.052465999999995"/>
    <n v="80.693495504744206"/>
    <n v="9.5"/>
    <m/>
    <m/>
    <m/>
    <s v="BCN"/>
    <s v="MEXICALI"/>
    <s v="21376"/>
    <s v="Proceso judicial"/>
    <x v="0"/>
  </r>
  <r>
    <n v="1076"/>
    <s v="Hipotecaria Su Casita"/>
    <s v="FIDEICOMISO 234036"/>
    <d v="2018-05-01T00:00:00"/>
    <s v="58492"/>
    <x v="1"/>
    <n v="0"/>
    <n v="65092.59"/>
    <n v="0"/>
    <n v="0"/>
    <n v="65092.59"/>
    <n v="297.63"/>
    <n v="0"/>
    <n v="0"/>
    <n v="297.63"/>
    <n v="0"/>
    <m/>
    <n v="64794.96"/>
    <n v="0"/>
    <n v="515.32000000000005"/>
    <n v="0"/>
    <n v="0"/>
    <n v="515.32000000000005"/>
    <n v="0"/>
    <n v="0"/>
    <n v="0"/>
    <n v="64.62"/>
    <n v="0"/>
    <n v="0"/>
    <n v="0"/>
    <n v="0"/>
    <n v="-20.27"/>
    <n v="43.88"/>
    <n v="114.9"/>
    <n v="0"/>
    <n v="0"/>
    <n v="0"/>
    <n v="0"/>
    <n v="0"/>
    <n v="0"/>
    <n v="0"/>
    <n v="1327.84"/>
    <n v="0"/>
    <n v="1016.08"/>
    <n v="0"/>
    <n v="2343.92"/>
    <n v="0"/>
    <n v="0"/>
    <n v="157"/>
    <n v="300"/>
    <n v="103657.5"/>
    <n v="93047.6"/>
    <n v="89.764465000000001"/>
    <n v="62.508704352357299"/>
    <n v="9.5"/>
    <m/>
    <m/>
    <m/>
    <s v="AGS"/>
    <s v="AGUASCALIENTES"/>
    <s v="20196"/>
    <s v="Al corriente"/>
    <x v="0"/>
  </r>
  <r>
    <n v="1077"/>
    <s v="Hipotecaria Su Casita"/>
    <s v="FIDEICOMISO 234036"/>
    <d v="2018-05-01T00:00:00"/>
    <s v="58493"/>
    <x v="19"/>
    <n v="16"/>
    <n v="81231.23"/>
    <n v="3888.84"/>
    <n v="0"/>
    <n v="85120.07"/>
    <n v="259.73"/>
    <n v="0"/>
    <n v="0"/>
    <n v="0"/>
    <n v="0"/>
    <m/>
    <n v="85120.07"/>
    <n v="10556.12"/>
    <n v="643.08000000000004"/>
    <n v="0"/>
    <n v="0"/>
    <n v="0"/>
    <n v="0"/>
    <n v="0"/>
    <n v="1119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48.57"/>
    <n v="11199.2"/>
    <n v="157"/>
    <n v="300"/>
    <n v="114813"/>
    <n v="103331.81"/>
    <n v="90.000095999999999"/>
    <n v="74.138007178299901"/>
    <n v="9.5"/>
    <m/>
    <m/>
    <m/>
    <s v="AGS"/>
    <s v="AGUASCALIENTES"/>
    <s v="20196"/>
    <s v="Morosidad"/>
    <x v="0"/>
  </r>
  <r>
    <n v="1078"/>
    <s v="Hipotecaria Su Casita"/>
    <s v="FIDEICOMISO 234036"/>
    <d v="2018-05-01T00:00:00"/>
    <s v="58499"/>
    <x v="0"/>
    <n v="21"/>
    <n v="128793.15"/>
    <n v="21091.74"/>
    <n v="0"/>
    <n v="149884.89000000001"/>
    <n v="410.49"/>
    <n v="0"/>
    <n v="0"/>
    <n v="0"/>
    <n v="0"/>
    <m/>
    <n v="149884.89000000001"/>
    <n v="72352.94"/>
    <n v="1008.88"/>
    <n v="0"/>
    <n v="0"/>
    <n v="0"/>
    <n v="0"/>
    <n v="0"/>
    <n v="73361.82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502.23"/>
    <n v="73361.820000000007"/>
    <n v="158"/>
    <n v="300"/>
    <n v="184407.6"/>
    <n v="163756.13"/>
    <n v="88.801182999999995"/>
    <n v="81.279128578727807"/>
    <n v="9.4"/>
    <m/>
    <m/>
    <m/>
    <s v="BCN"/>
    <s v="MEXICALI"/>
    <s v="21376"/>
    <s v="Morosidad"/>
    <x v="0"/>
  </r>
  <r>
    <n v="1079"/>
    <s v="Hipotecaria Su Casita"/>
    <s v="FIDEICOMISO 234036"/>
    <d v="2018-05-01T00:00:00"/>
    <s v="58500"/>
    <x v="6"/>
    <n v="11"/>
    <n v="47233.45"/>
    <n v="1554.5"/>
    <n v="0"/>
    <n v="48787.95"/>
    <n v="148.19"/>
    <n v="0"/>
    <n v="0"/>
    <n v="0"/>
    <n v="0"/>
    <m/>
    <n v="48787.95"/>
    <n v="4232.16"/>
    <n v="377.87"/>
    <n v="0"/>
    <n v="0"/>
    <n v="0"/>
    <n v="0"/>
    <n v="0"/>
    <n v="4610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2.69"/>
    <n v="4610.03"/>
    <n v="158"/>
    <n v="300"/>
    <n v="66372.3"/>
    <n v="59734.65"/>
    <n v="89.999367000000007"/>
    <n v="73.506492751320195"/>
    <n v="9.6"/>
    <m/>
    <m/>
    <m/>
    <s v="NL"/>
    <s v="JUAREZ"/>
    <s v="67267"/>
    <s v="Morosidad"/>
    <x v="0"/>
  </r>
  <r>
    <n v="1080"/>
    <s v="Hipotecaria Su Casita"/>
    <s v="FIDEICOMISO 234036"/>
    <d v="2018-05-01T00:00:00"/>
    <s v="58506"/>
    <x v="12"/>
    <n v="0"/>
    <n v="90350.81"/>
    <n v="0"/>
    <n v="0"/>
    <n v="90350.81"/>
    <n v="458.94"/>
    <n v="0"/>
    <n v="0"/>
    <n v="458.94"/>
    <n v="89891.87"/>
    <m/>
    <n v="0"/>
    <n v="0"/>
    <n v="715.28"/>
    <n v="0"/>
    <n v="0"/>
    <n v="715.28"/>
    <n v="0"/>
    <n v="0"/>
    <n v="0"/>
    <n v="93.33"/>
    <n v="0"/>
    <n v="0"/>
    <n v="0"/>
    <n v="0"/>
    <n v="-28.86"/>
    <n v="63.38"/>
    <n v="166.62"/>
    <n v="0"/>
    <n v="0"/>
    <n v="0"/>
    <n v="0"/>
    <n v="0"/>
    <n v="0"/>
    <n v="0"/>
    <n v="0"/>
    <n v="1205.99"/>
    <n v="0"/>
    <n v="0"/>
    <n v="92566.55"/>
    <n v="0"/>
    <n v="0"/>
    <n v="158"/>
    <n v="300"/>
    <n v="154191"/>
    <n v="134396.62"/>
    <n v="87.162428000000006"/>
    <n v="0"/>
    <n v="9.5"/>
    <m/>
    <m/>
    <m/>
    <s v="CHI"/>
    <s v="JUAREZ"/>
    <s v="32563"/>
    <s v="Al corriente"/>
    <x v="0"/>
  </r>
  <r>
    <n v="1081"/>
    <s v="Hipotecaria Su Casita"/>
    <s v="FIDEICOMISO 234036"/>
    <d v="2018-05-01T00:00:00"/>
    <s v="58507"/>
    <x v="16"/>
    <n v="19"/>
    <n v="69185.490000000005"/>
    <n v="3686.44"/>
    <n v="0"/>
    <n v="72871.929999999993"/>
    <n v="218.76"/>
    <n v="0"/>
    <n v="0"/>
    <n v="0"/>
    <n v="0"/>
    <m/>
    <n v="72871.929999999993"/>
    <n v="10140.08"/>
    <n v="547.72"/>
    <n v="0"/>
    <n v="0"/>
    <n v="0"/>
    <n v="0"/>
    <n v="0"/>
    <n v="10687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05.2"/>
    <n v="10687.8"/>
    <n v="158"/>
    <n v="300"/>
    <n v="114133.5"/>
    <n v="87728.67"/>
    <n v="76.864960999999994"/>
    <n v="63.8479764647604"/>
    <n v="9.5"/>
    <m/>
    <m/>
    <m/>
    <s v="OAX"/>
    <s v="VILLA DE ZAACHILA"/>
    <s v="71250"/>
    <s v="Morosidad"/>
    <x v="0"/>
  </r>
  <r>
    <n v="1082"/>
    <s v="Hipotecaria Su Casita"/>
    <s v="FIDEICOMISO 234036"/>
    <d v="2018-05-01T00:00:00"/>
    <s v="58509"/>
    <x v="4"/>
    <n v="1"/>
    <n v="102156.08"/>
    <n v="1104.1500000000001"/>
    <n v="0"/>
    <n v="103260.23"/>
    <n v="1112.8"/>
    <n v="0"/>
    <n v="0"/>
    <n v="0"/>
    <n v="0"/>
    <m/>
    <n v="103260.23"/>
    <n v="808.87"/>
    <n v="800.22"/>
    <n v="0"/>
    <n v="0"/>
    <n v="0"/>
    <n v="0"/>
    <n v="0"/>
    <n v="1609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16.9499999999998"/>
    <n v="1609.09"/>
    <n v="98"/>
    <n v="240"/>
    <n v="262968.3"/>
    <n v="206676.35"/>
    <n v="78.593637000000001"/>
    <n v="39.267178045076299"/>
    <n v="9.4"/>
    <m/>
    <m/>
    <m/>
    <s v="QRO"/>
    <s v="QUERETARO"/>
    <s v="76180"/>
    <s v="Morosidad"/>
    <x v="0"/>
  </r>
  <r>
    <n v="1083"/>
    <s v="Hipotecaria Su Casita"/>
    <s v="FIDEICOMISO 234036"/>
    <d v="2018-05-01T00:00:00"/>
    <s v="58510"/>
    <x v="0"/>
    <n v="21"/>
    <n v="75275.39"/>
    <n v="17925.86"/>
    <n v="0"/>
    <n v="93201.25"/>
    <n v="238.03"/>
    <n v="0"/>
    <n v="0"/>
    <n v="0"/>
    <n v="0"/>
    <m/>
    <n v="93201.25"/>
    <n v="77979.539999999994"/>
    <n v="595.92999999999995"/>
    <n v="0"/>
    <n v="0"/>
    <n v="0"/>
    <n v="0"/>
    <n v="0"/>
    <n v="78575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63.89"/>
    <n v="78575.47"/>
    <n v="158"/>
    <n v="300"/>
    <n v="111495.9"/>
    <n v="95451.839999999997"/>
    <n v="85.610179000000002"/>
    <n v="83.591638417067202"/>
    <n v="9.5"/>
    <m/>
    <m/>
    <m/>
    <s v="OAX"/>
    <s v="VILLA DE ZAACHILA"/>
    <s v="71250"/>
    <s v="Proceso judicial"/>
    <x v="0"/>
  </r>
  <r>
    <n v="1084"/>
    <s v="Hipotecaria Su Casita"/>
    <s v="FIDEICOMISO 234036"/>
    <d v="2018-05-01T00:00:00"/>
    <s v="58511"/>
    <x v="0"/>
    <n v="21"/>
    <n v="134934.16"/>
    <n v="14501.63"/>
    <n v="0"/>
    <n v="149435.79"/>
    <n v="432.97"/>
    <n v="0"/>
    <n v="0"/>
    <n v="0"/>
    <n v="0"/>
    <m/>
    <n v="149435.79"/>
    <n v="43606.42"/>
    <n v="1056.98"/>
    <n v="0"/>
    <n v="0"/>
    <n v="0"/>
    <n v="0"/>
    <n v="0"/>
    <n v="44663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34.6"/>
    <n v="44663.4"/>
    <n v="158"/>
    <n v="300"/>
    <n v="190966.5"/>
    <n v="171900"/>
    <n v="90.015788000000001"/>
    <n v="78.252358302806996"/>
    <n v="9.4"/>
    <m/>
    <m/>
    <m/>
    <s v="NL"/>
    <s v="APODACA"/>
    <s v="66600"/>
    <s v="Morosidad"/>
    <x v="0"/>
  </r>
  <r>
    <n v="1085"/>
    <s v="Hipotecaria Su Casita"/>
    <s v="FIDEICOMISO 234036"/>
    <d v="2018-05-01T00:00:00"/>
    <s v="58513"/>
    <x v="1"/>
    <n v="0"/>
    <n v="80294.94"/>
    <n v="0"/>
    <n v="0"/>
    <n v="80294.94"/>
    <n v="253.89"/>
    <n v="0"/>
    <n v="0"/>
    <n v="253.89"/>
    <n v="0"/>
    <m/>
    <n v="80041.05"/>
    <n v="0"/>
    <n v="635.66999999999996"/>
    <n v="0"/>
    <n v="0"/>
    <n v="635.66999999999996"/>
    <n v="0"/>
    <n v="0"/>
    <n v="0"/>
    <n v="70.7"/>
    <n v="0"/>
    <n v="0"/>
    <n v="0"/>
    <n v="0"/>
    <n v="-21.73"/>
    <n v="48.01"/>
    <n v="125.67"/>
    <n v="0"/>
    <n v="0"/>
    <n v="0"/>
    <n v="0"/>
    <n v="0"/>
    <n v="0"/>
    <n v="0"/>
    <n v="2.64"/>
    <n v="0"/>
    <n v="2.79"/>
    <n v="0"/>
    <n v="1114.8499999999999"/>
    <n v="0"/>
    <n v="0"/>
    <n v="158"/>
    <n v="300"/>
    <n v="113128.8"/>
    <n v="101815.94"/>
    <n v="90.000017999999997"/>
    <n v="70.752142942832904"/>
    <n v="9.5"/>
    <m/>
    <m/>
    <m/>
    <s v="MOR"/>
    <s v="EMILIANO ZAPATA"/>
    <s v="62760"/>
    <s v="Al corriente"/>
    <x v="0"/>
  </r>
  <r>
    <n v="1086"/>
    <s v="Hipotecaria Su Casita"/>
    <s v="FIDEICOMISO 234036"/>
    <d v="2018-05-01T00:00:00"/>
    <s v="58514"/>
    <x v="0"/>
    <n v="21"/>
    <n v="106159.4"/>
    <n v="23875.81"/>
    <n v="0"/>
    <n v="130035.21"/>
    <n v="335.69"/>
    <n v="0"/>
    <n v="0"/>
    <n v="0"/>
    <n v="0"/>
    <m/>
    <n v="130035.21"/>
    <n v="98744.639999999999"/>
    <n v="840.43"/>
    <n v="0"/>
    <n v="0"/>
    <n v="0"/>
    <n v="0"/>
    <n v="0"/>
    <n v="99585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211.5"/>
    <n v="99585.07"/>
    <n v="158"/>
    <n v="300"/>
    <n v="171462.9"/>
    <n v="134614.1"/>
    <n v="78.509169999999997"/>
    <n v="75.838685604819304"/>
    <n v="9.5"/>
    <m/>
    <m/>
    <m/>
    <s v="EM"/>
    <s v="TULTITLAN"/>
    <s v="54900"/>
    <s v="Proceso judicial"/>
    <x v="0"/>
  </r>
  <r>
    <n v="1087"/>
    <s v="Hipotecaria Su Casita"/>
    <s v="FIDEICOMISO 234036"/>
    <d v="2018-05-01T00:00:00"/>
    <s v="58517"/>
    <x v="1"/>
    <n v="0"/>
    <n v="99301"/>
    <n v="0"/>
    <n v="0"/>
    <n v="99301"/>
    <n v="314.02"/>
    <n v="0"/>
    <n v="0"/>
    <n v="314.02"/>
    <n v="0"/>
    <m/>
    <n v="98986.98"/>
    <n v="0"/>
    <n v="786.13"/>
    <n v="0"/>
    <n v="0"/>
    <n v="786.13"/>
    <n v="0"/>
    <n v="0"/>
    <n v="0"/>
    <n v="87.44"/>
    <n v="0"/>
    <n v="0"/>
    <n v="0"/>
    <n v="0"/>
    <n v="-28.24"/>
    <n v="59.38"/>
    <n v="160.55000000000001"/>
    <n v="0"/>
    <n v="0"/>
    <n v="0"/>
    <n v="0"/>
    <n v="0"/>
    <n v="0"/>
    <n v="0"/>
    <n v="0.04"/>
    <n v="0"/>
    <n v="0.03"/>
    <n v="0"/>
    <n v="1379.32"/>
    <n v="0"/>
    <n v="0"/>
    <n v="158"/>
    <n v="300"/>
    <n v="174565.2"/>
    <n v="125918.51"/>
    <n v="72.132653000000005"/>
    <n v="56.704875874547298"/>
    <n v="9.5"/>
    <m/>
    <m/>
    <m/>
    <s v="BCN"/>
    <s v="MEXICALI"/>
    <s v="21376"/>
    <s v="Al corriente"/>
    <x v="0"/>
  </r>
  <r>
    <n v="1088"/>
    <s v="Hipotecaria Su Casita"/>
    <s v="FIDEICOMISO 234036"/>
    <d v="2018-05-01T00:00:00"/>
    <s v="58518"/>
    <x v="1"/>
    <n v="0"/>
    <n v="105196.32"/>
    <n v="0"/>
    <n v="0"/>
    <n v="105196.32"/>
    <n v="332.64"/>
    <n v="0"/>
    <n v="0"/>
    <n v="332.64"/>
    <n v="0"/>
    <m/>
    <n v="104863.67999999999"/>
    <n v="0"/>
    <n v="832.8"/>
    <n v="0"/>
    <n v="0"/>
    <n v="832.8"/>
    <n v="0"/>
    <n v="0"/>
    <n v="0"/>
    <n v="92.63"/>
    <n v="0"/>
    <n v="0"/>
    <n v="0"/>
    <n v="0"/>
    <n v="-28.27"/>
    <n v="62.9"/>
    <n v="164.64"/>
    <n v="0"/>
    <n v="0"/>
    <n v="0"/>
    <n v="0"/>
    <n v="0"/>
    <n v="0"/>
    <n v="0"/>
    <n v="0"/>
    <n v="0"/>
    <n v="0"/>
    <n v="1.3278E-2"/>
    <n v="1457.34"/>
    <n v="0"/>
    <n v="0"/>
    <n v="158"/>
    <n v="300"/>
    <n v="148213.20000000001"/>
    <n v="133392"/>
    <n v="90.000080999999994"/>
    <n v="70.751916861266594"/>
    <n v="9.5"/>
    <m/>
    <m/>
    <m/>
    <s v="JAL"/>
    <s v="TONALA"/>
    <s v="45426"/>
    <s v="Al corriente"/>
    <x v="0"/>
  </r>
  <r>
    <n v="1089"/>
    <s v="Hipotecaria Su Casita"/>
    <s v="FIDEICOMISO 234036"/>
    <d v="2018-05-01T00:00:00"/>
    <s v="58520"/>
    <x v="0"/>
    <n v="21"/>
    <n v="112998.81"/>
    <n v="27085.69"/>
    <n v="0"/>
    <n v="140084.5"/>
    <n v="360.13"/>
    <n v="0"/>
    <n v="0"/>
    <n v="0"/>
    <n v="0"/>
    <m/>
    <n v="140084.5"/>
    <n v="114877.37"/>
    <n v="885.16"/>
    <n v="0"/>
    <n v="0"/>
    <n v="0"/>
    <n v="0"/>
    <n v="0"/>
    <n v="115762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445.82"/>
    <n v="115762.53"/>
    <n v="158"/>
    <n v="300"/>
    <n v="159635.70000000001"/>
    <n v="143672.65"/>
    <n v="90.000326000000001"/>
    <n v="87.752614485408301"/>
    <n v="9.4"/>
    <m/>
    <m/>
    <m/>
    <s v="JAL"/>
    <s v="TONALA"/>
    <s v="45426"/>
    <s v="Proceso judicial"/>
    <x v="0"/>
  </r>
  <r>
    <n v="1090"/>
    <s v="Hipotecaria Su Casita"/>
    <s v="FIDEICOMISO 234036"/>
    <d v="2018-05-01T00:00:00"/>
    <s v="58524"/>
    <x v="0"/>
    <n v="21"/>
    <n v="69488.72"/>
    <n v="14632.56"/>
    <n v="0"/>
    <n v="84121.279999999999"/>
    <n v="219.72"/>
    <n v="0"/>
    <n v="0"/>
    <n v="0"/>
    <n v="0"/>
    <m/>
    <n v="84121.279999999999"/>
    <n v="58223.89"/>
    <n v="550.12"/>
    <n v="0"/>
    <n v="0"/>
    <n v="0"/>
    <n v="0"/>
    <n v="0"/>
    <n v="58774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52.28"/>
    <n v="58774.01"/>
    <n v="158"/>
    <n v="300"/>
    <n v="97904.4"/>
    <n v="88113.25"/>
    <n v="89.999274999999997"/>
    <n v="85.921858654311393"/>
    <n v="9.5"/>
    <m/>
    <m/>
    <m/>
    <s v="JAL"/>
    <s v="TLAJOMULCO DE ZUNIGA"/>
    <s v="45640"/>
    <s v="Proceso judicial"/>
    <x v="0"/>
  </r>
  <r>
    <n v="1091"/>
    <s v="Hipotecaria Su Casita"/>
    <s v="FIDEICOMISO 234036"/>
    <d v="2018-05-01T00:00:00"/>
    <s v="58525"/>
    <x v="0"/>
    <n v="21"/>
    <n v="0"/>
    <n v="78580.78"/>
    <n v="0"/>
    <n v="78580.78"/>
    <n v="0"/>
    <n v="0"/>
    <n v="0"/>
    <n v="0"/>
    <n v="0"/>
    <m/>
    <n v="78580.78"/>
    <n v="24445.39"/>
    <n v="0"/>
    <n v="0"/>
    <n v="0"/>
    <n v="0"/>
    <n v="0"/>
    <n v="0"/>
    <n v="24445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580.78"/>
    <n v="24445.39"/>
    <n v="0"/>
    <n v="120"/>
    <n v="127002.9"/>
    <n v="112140"/>
    <n v="88.297196"/>
    <n v="61.873216813740697"/>
    <n v="9.5"/>
    <m/>
    <m/>
    <m/>
    <s v="EM"/>
    <s v="ECATEPEC"/>
    <s v="55075"/>
    <s v="Morosidad"/>
    <x v="0"/>
  </r>
  <r>
    <n v="1092"/>
    <s v="Hipotecaria Su Casita"/>
    <s v="FIDEICOMISO 234036"/>
    <d v="2018-05-01T00:00:00"/>
    <s v="58526"/>
    <x v="0"/>
    <n v="21"/>
    <n v="72575.89"/>
    <n v="17283.55"/>
    <n v="0"/>
    <n v="89859.44"/>
    <n v="229.5"/>
    <n v="0"/>
    <n v="0"/>
    <n v="0"/>
    <n v="0"/>
    <m/>
    <n v="89859.44"/>
    <n v="75183.350000000006"/>
    <n v="574.55999999999995"/>
    <n v="0"/>
    <n v="0"/>
    <n v="0"/>
    <n v="0"/>
    <n v="0"/>
    <n v="75757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13.05"/>
    <n v="75757.91"/>
    <n v="158"/>
    <n v="300"/>
    <n v="102254.39999999999"/>
    <n v="92029.4"/>
    <n v="90.000429999999994"/>
    <n v="87.8783110566754"/>
    <n v="9.5"/>
    <m/>
    <m/>
    <m/>
    <s v="JAL"/>
    <s v="TLAJOMULCO DE ZUNIGA"/>
    <s v="45640"/>
    <s v="Proceso judicial"/>
    <x v="0"/>
  </r>
  <r>
    <n v="1093"/>
    <s v="Hipotecaria Su Casita"/>
    <s v="FIDEICOMISO 234036"/>
    <d v="2018-05-01T00:00:00"/>
    <s v="58530"/>
    <x v="0"/>
    <n v="21"/>
    <n v="15878.03"/>
    <n v="15683.1"/>
    <n v="0"/>
    <n v="31561.13"/>
    <n v="348.56"/>
    <n v="0"/>
    <n v="0"/>
    <n v="0"/>
    <n v="0"/>
    <m/>
    <n v="31561.13"/>
    <n v="10949.38"/>
    <n v="127.02"/>
    <n v="0"/>
    <n v="0"/>
    <n v="0"/>
    <n v="0"/>
    <n v="0"/>
    <n v="11076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31.66"/>
    <n v="11076.4"/>
    <n v="38"/>
    <n v="180"/>
    <n v="58200.3"/>
    <n v="45281.55"/>
    <n v="77.802948999999998"/>
    <n v="54.228465849167499"/>
    <n v="9.6"/>
    <m/>
    <m/>
    <m/>
    <s v="NL"/>
    <s v="GENERAL ZUAZUA"/>
    <s v="65750"/>
    <s v="Proceso judicial"/>
    <x v="0"/>
  </r>
  <r>
    <n v="1094"/>
    <s v="Hipotecaria Su Casita"/>
    <s v="FIDEICOMISO 234036"/>
    <d v="2018-05-01T00:00:00"/>
    <s v="58533"/>
    <x v="0"/>
    <n v="21"/>
    <n v="183894.57"/>
    <n v="40813.26"/>
    <n v="0"/>
    <n v="224707.83"/>
    <n v="676.45"/>
    <n v="0"/>
    <n v="0"/>
    <n v="0"/>
    <n v="0"/>
    <m/>
    <n v="224707.83"/>
    <n v="132777.46"/>
    <n v="1440.51"/>
    <n v="0"/>
    <n v="484.35"/>
    <n v="0"/>
    <n v="0"/>
    <n v="0"/>
    <n v="133733.62"/>
    <n v="0"/>
    <n v="0"/>
    <n v="0"/>
    <n v="0"/>
    <n v="0"/>
    <n v="-264.44"/>
    <n v="0"/>
    <n v="0"/>
    <n v="93.53"/>
    <n v="0"/>
    <n v="0"/>
    <n v="0"/>
    <n v="0"/>
    <n v="110.43"/>
    <n v="237.7"/>
    <n v="0"/>
    <n v="0"/>
    <n v="0"/>
    <n v="0"/>
    <n v="661.57"/>
    <n v="41489.71"/>
    <n v="133733.62"/>
    <n v="158"/>
    <n v="300"/>
    <n v="294723"/>
    <n v="244240"/>
    <n v="82.871035000000006"/>
    <n v="76.243737490599599"/>
    <n v="9.4"/>
    <m/>
    <m/>
    <m/>
    <s v="BCN"/>
    <s v="TIJUANA"/>
    <s v="22204"/>
    <s v="Proceso judicial"/>
    <x v="0"/>
  </r>
  <r>
    <n v="1095"/>
    <s v="Hipotecaria Su Casita"/>
    <s v="FIDEICOMISO 234036"/>
    <d v="2018-05-01T00:00:00"/>
    <s v="58535"/>
    <x v="0"/>
    <n v="21"/>
    <n v="58202.34"/>
    <n v="5266.52"/>
    <n v="0"/>
    <n v="63468.86"/>
    <n v="186.95"/>
    <n v="0"/>
    <n v="0"/>
    <n v="0"/>
    <n v="0"/>
    <m/>
    <n v="63468.86"/>
    <n v="15114.95"/>
    <n v="460.77"/>
    <n v="0"/>
    <n v="68.95"/>
    <n v="0"/>
    <n v="0"/>
    <n v="0"/>
    <n v="15506.77"/>
    <n v="0"/>
    <n v="0"/>
    <n v="0"/>
    <n v="0"/>
    <n v="0"/>
    <n v="-7.31"/>
    <n v="0"/>
    <n v="0"/>
    <n v="0"/>
    <n v="0"/>
    <n v="0"/>
    <n v="0"/>
    <n v="0"/>
    <n v="0"/>
    <n v="0"/>
    <n v="0"/>
    <n v="0"/>
    <n v="0"/>
    <n v="0"/>
    <n v="61.64"/>
    <n v="5453.47"/>
    <n v="15506.77"/>
    <n v="158"/>
    <n v="300"/>
    <n v="86990.399999999994"/>
    <n v="74135.47"/>
    <n v="85.222588000000002"/>
    <n v="72.960763675062395"/>
    <n v="9.5"/>
    <m/>
    <m/>
    <m/>
    <s v="BCN"/>
    <s v="MEXICALI"/>
    <s v="21000"/>
    <s v="Morosidad"/>
    <x v="0"/>
  </r>
  <r>
    <n v="1096"/>
    <s v="Hipotecaria Su Casita"/>
    <s v="FIDEICOMISO 234036"/>
    <d v="2018-05-01T00:00:00"/>
    <s v="58536"/>
    <x v="0"/>
    <n v="21"/>
    <n v="81321.179999999993"/>
    <n v="18981.509999999998"/>
    <n v="0"/>
    <n v="100302.69"/>
    <n v="277.48"/>
    <n v="0"/>
    <n v="0"/>
    <n v="0"/>
    <n v="0"/>
    <m/>
    <n v="100302.69"/>
    <n v="72669.710000000006"/>
    <n v="643.79"/>
    <n v="0"/>
    <n v="48.11"/>
    <n v="0"/>
    <n v="0"/>
    <n v="0"/>
    <n v="73265.39"/>
    <n v="0"/>
    <n v="0"/>
    <n v="0"/>
    <n v="0"/>
    <n v="0"/>
    <n v="-15.04"/>
    <n v="0"/>
    <n v="0"/>
    <n v="0"/>
    <n v="0"/>
    <n v="0"/>
    <n v="0"/>
    <n v="0"/>
    <n v="0"/>
    <n v="0"/>
    <n v="0"/>
    <n v="0"/>
    <n v="0"/>
    <n v="0"/>
    <n v="33.07"/>
    <n v="19258.990000000002"/>
    <n v="73265.39"/>
    <n v="158"/>
    <n v="300"/>
    <n v="110994.6"/>
    <n v="105445.17"/>
    <n v="95.00027"/>
    <n v="90.367179755377094"/>
    <n v="9.5"/>
    <m/>
    <m/>
    <m/>
    <s v="JAL"/>
    <s v="TLAJOMULCO DE ZUNIGA"/>
    <s v="45653"/>
    <s v="Proceso judicial"/>
    <x v="0"/>
  </r>
  <r>
    <n v="1097"/>
    <s v="Hipotecaria Su Casita"/>
    <s v="FIDEICOMISO 234036"/>
    <d v="2018-05-01T00:00:00"/>
    <s v="58537"/>
    <x v="0"/>
    <n v="21"/>
    <n v="117447.66"/>
    <n v="24836.49"/>
    <n v="0"/>
    <n v="142284.15"/>
    <n v="374.31"/>
    <n v="0"/>
    <n v="0"/>
    <n v="0"/>
    <n v="0"/>
    <m/>
    <n v="142284.15"/>
    <n v="96829.59"/>
    <n v="920.01"/>
    <n v="0"/>
    <n v="0"/>
    <n v="0"/>
    <n v="0"/>
    <n v="0"/>
    <n v="97749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210.799999999999"/>
    <n v="97749.6"/>
    <n v="158"/>
    <n v="300"/>
    <n v="176156.7"/>
    <n v="149329.34"/>
    <n v="84.770741000000001"/>
    <n v="80.771352957530993"/>
    <n v="9.4"/>
    <m/>
    <m/>
    <m/>
    <s v="BCN"/>
    <s v="MEXICALI"/>
    <s v="21376"/>
    <s v="Morosidad"/>
    <x v="0"/>
  </r>
  <r>
    <n v="1098"/>
    <s v="Hipotecaria Su Casita"/>
    <s v="FIDEICOMISO 234036"/>
    <d v="2018-05-01T00:00:00"/>
    <s v="58539"/>
    <x v="3"/>
    <n v="4"/>
    <n v="156507.32"/>
    <n v="1729.22"/>
    <n v="0"/>
    <n v="158236.54"/>
    <n v="498.8"/>
    <n v="0"/>
    <n v="554.91999999999996"/>
    <n v="0"/>
    <n v="0"/>
    <m/>
    <n v="157681.62"/>
    <n v="3701.06"/>
    <n v="1225.97"/>
    <n v="0"/>
    <n v="1237.51"/>
    <n v="0"/>
    <n v="0"/>
    <n v="0"/>
    <n v="3689.52"/>
    <n v="0"/>
    <n v="0"/>
    <n v="0"/>
    <n v="0"/>
    <n v="0"/>
    <n v="-170.87"/>
    <n v="0"/>
    <n v="0"/>
    <n v="76.2"/>
    <n v="0"/>
    <n v="0"/>
    <n v="60.33"/>
    <n v="0"/>
    <n v="90.05"/>
    <n v="246.57"/>
    <n v="0"/>
    <n v="0"/>
    <n v="0"/>
    <n v="0"/>
    <n v="2094.71"/>
    <n v="1673.1"/>
    <n v="3689.52"/>
    <n v="158"/>
    <n v="300"/>
    <n v="227534.7"/>
    <n v="198991.61"/>
    <n v="87.455500000000001"/>
    <n v="69.300031885314198"/>
    <n v="9.4"/>
    <m/>
    <m/>
    <m/>
    <s v="QRO"/>
    <s v="QUERETARO"/>
    <s v="76177"/>
    <s v="Morosidad"/>
    <x v="0"/>
  </r>
  <r>
    <n v="1099"/>
    <s v="Hipotecaria Su Casita"/>
    <s v="FIDEICOMISO 234036"/>
    <d v="2018-05-01T00:00:00"/>
    <s v="58540"/>
    <x v="21"/>
    <n v="15"/>
    <n v="84549.21"/>
    <n v="3767.45"/>
    <n v="0"/>
    <n v="88316.66"/>
    <n v="267.36"/>
    <n v="0"/>
    <n v="0"/>
    <n v="0"/>
    <n v="0"/>
    <m/>
    <n v="88316.66"/>
    <n v="10044.77"/>
    <n v="669.35"/>
    <n v="0"/>
    <n v="0"/>
    <n v="0"/>
    <n v="0"/>
    <n v="0"/>
    <n v="10714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34.81"/>
    <n v="10714.12"/>
    <n v="158"/>
    <n v="300"/>
    <n v="134735.1"/>
    <n v="107212.02"/>
    <n v="79.572450000000003"/>
    <n v="65.548368662553003"/>
    <n v="9.5"/>
    <m/>
    <m/>
    <m/>
    <s v="OAX"/>
    <s v="VILLA DE ZAACHILA"/>
    <s v="71250"/>
    <s v="Morosidad"/>
    <x v="0"/>
  </r>
  <r>
    <n v="1100"/>
    <s v="Hipotecaria Su Casita"/>
    <s v="FIDEICOMISO 234036"/>
    <d v="2018-05-01T00:00:00"/>
    <s v="58541"/>
    <x v="0"/>
    <n v="21"/>
    <n v="103654.93"/>
    <n v="20469.86"/>
    <n v="0"/>
    <n v="124124.79"/>
    <n v="327.77"/>
    <n v="0"/>
    <n v="0"/>
    <n v="0"/>
    <n v="0"/>
    <m/>
    <n v="124124.79"/>
    <n v="78371.399999999994"/>
    <n v="820.6"/>
    <n v="0"/>
    <n v="0"/>
    <n v="0"/>
    <n v="0"/>
    <n v="0"/>
    <n v="791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797.63"/>
    <n v="79192"/>
    <n v="158"/>
    <n v="300"/>
    <n v="174310.8"/>
    <n v="131438.03"/>
    <n v="75.404409999999999"/>
    <n v="71.208892558142395"/>
    <n v="9.5"/>
    <m/>
    <m/>
    <m/>
    <s v="BCN"/>
    <s v="MEXICALI"/>
    <s v="21376"/>
    <s v="Proceso judicial"/>
    <x v="0"/>
  </r>
  <r>
    <n v="1101"/>
    <s v="Hipotecaria Su Casita"/>
    <s v="FIDEICOMISO 234036"/>
    <d v="2018-05-01T00:00:00"/>
    <s v="58542"/>
    <x v="0"/>
    <n v="21"/>
    <n v="131278.75"/>
    <n v="27559.42"/>
    <n v="0"/>
    <n v="158838.17000000001"/>
    <n v="418.38"/>
    <n v="0"/>
    <n v="0"/>
    <n v="0"/>
    <n v="0"/>
    <m/>
    <n v="158838.17000000001"/>
    <n v="106986.46"/>
    <n v="1028.3499999999999"/>
    <n v="0"/>
    <n v="0"/>
    <n v="0"/>
    <n v="0"/>
    <n v="0"/>
    <n v="10801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977.8"/>
    <n v="108014.81"/>
    <n v="158"/>
    <n v="300"/>
    <n v="207963"/>
    <n v="166913.73000000001"/>
    <n v="80.261263"/>
    <n v="76.378091465625502"/>
    <n v="9.4"/>
    <m/>
    <m/>
    <m/>
    <s v="JAL"/>
    <s v="TONALA"/>
    <s v="45426"/>
    <s v="Proceso judicial"/>
    <x v="0"/>
  </r>
  <r>
    <n v="1102"/>
    <s v="Hipotecaria Su Casita"/>
    <s v="FIDEICOMISO 234036"/>
    <d v="2018-05-01T00:00:00"/>
    <s v="58543"/>
    <x v="1"/>
    <n v="0"/>
    <n v="56173.86"/>
    <n v="0"/>
    <n v="0"/>
    <n v="56173.86"/>
    <n v="375.95"/>
    <n v="0"/>
    <n v="0"/>
    <n v="375.95"/>
    <n v="0"/>
    <m/>
    <n v="55797.91"/>
    <n v="0"/>
    <n v="444.71"/>
    <n v="0"/>
    <n v="0"/>
    <n v="444.71"/>
    <n v="0"/>
    <n v="0"/>
    <n v="0"/>
    <n v="58.28"/>
    <n v="0"/>
    <n v="0"/>
    <n v="0"/>
    <n v="0"/>
    <n v="-17.39"/>
    <n v="38.229999999999997"/>
    <n v="108.67"/>
    <n v="0"/>
    <n v="0"/>
    <n v="0"/>
    <n v="0"/>
    <n v="0"/>
    <n v="0"/>
    <n v="0"/>
    <n v="358.9"/>
    <n v="0"/>
    <n v="371.46"/>
    <n v="0"/>
    <n v="1367.35"/>
    <n v="0"/>
    <n v="0"/>
    <n v="98"/>
    <n v="240"/>
    <n v="97822.8"/>
    <n v="88041.06"/>
    <n v="90.000551999999999"/>
    <n v="57.039780080411603"/>
    <n v="9.5"/>
    <m/>
    <m/>
    <m/>
    <s v="JAL"/>
    <s v="TLAJOMULCO DE ZUNIGA"/>
    <s v="45640"/>
    <s v="Al corriente"/>
    <x v="0"/>
  </r>
  <r>
    <n v="1103"/>
    <s v="Hipotecaria Su Casita"/>
    <s v="FIDEICOMISO 234036"/>
    <d v="2018-05-01T00:00:00"/>
    <s v="58545"/>
    <x v="0"/>
    <n v="21"/>
    <n v="75014.77"/>
    <n v="13614.36"/>
    <n v="0"/>
    <n v="88629.13"/>
    <n v="234.61"/>
    <n v="0"/>
    <n v="0"/>
    <n v="0"/>
    <n v="0"/>
    <m/>
    <n v="88629.13"/>
    <n v="50482.53"/>
    <n v="593.87"/>
    <n v="0"/>
    <n v="0"/>
    <n v="0"/>
    <n v="0"/>
    <n v="0"/>
    <n v="51076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48.97"/>
    <n v="51076.4"/>
    <n v="159"/>
    <n v="300"/>
    <n v="116812.2"/>
    <n v="94824.44"/>
    <n v="81.176828999999998"/>
    <n v="75.873179218656801"/>
    <n v="9.5"/>
    <m/>
    <m/>
    <m/>
    <s v="BCN"/>
    <s v="MEXICALI"/>
    <s v="21323"/>
    <s v="Proceso judicial"/>
    <x v="0"/>
  </r>
  <r>
    <n v="1104"/>
    <s v="Hipotecaria Su Casita"/>
    <s v="FIDEICOMISO 234036"/>
    <d v="2018-05-01T00:00:00"/>
    <s v="58546"/>
    <x v="0"/>
    <n v="21"/>
    <n v="57049.440000000002"/>
    <n v="12048.67"/>
    <n v="0"/>
    <n v="69098.11"/>
    <n v="178.42"/>
    <n v="0"/>
    <n v="0"/>
    <n v="0"/>
    <n v="0"/>
    <m/>
    <n v="69098.11"/>
    <n v="49067.15"/>
    <n v="451.64"/>
    <n v="0"/>
    <n v="0"/>
    <n v="0"/>
    <n v="0"/>
    <n v="0"/>
    <n v="49518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27.09"/>
    <n v="49518.79"/>
    <n v="159"/>
    <n v="300"/>
    <n v="80127"/>
    <n v="72114.289999999994"/>
    <n v="89.999988000000002"/>
    <n v="86.235738725607405"/>
    <n v="9.5"/>
    <m/>
    <m/>
    <m/>
    <s v="BCN"/>
    <s v="MEXICALI"/>
    <s v="21355"/>
    <s v="Morosidad"/>
    <x v="0"/>
  </r>
  <r>
    <n v="1105"/>
    <s v="Hipotecaria Su Casita"/>
    <s v="FIDEICOMISO 234036"/>
    <d v="2018-05-01T00:00:00"/>
    <s v="58548"/>
    <x v="0"/>
    <n v="21"/>
    <n v="143531.07999999999"/>
    <n v="23519.39"/>
    <n v="0"/>
    <n v="167050.47"/>
    <n v="463.12"/>
    <n v="0"/>
    <n v="0"/>
    <n v="0"/>
    <n v="0"/>
    <m/>
    <n v="167050.47"/>
    <n v="79664.86"/>
    <n v="1124.33"/>
    <n v="0"/>
    <n v="561.96"/>
    <n v="0"/>
    <n v="0"/>
    <n v="0"/>
    <n v="80227.23"/>
    <n v="0"/>
    <n v="0"/>
    <n v="0"/>
    <n v="0"/>
    <n v="0"/>
    <n v="-154.52000000000001"/>
    <n v="0"/>
    <n v="0"/>
    <n v="70.13"/>
    <n v="0"/>
    <n v="0"/>
    <n v="0"/>
    <n v="0"/>
    <n v="78.64"/>
    <n v="0"/>
    <n v="0"/>
    <n v="0"/>
    <n v="0"/>
    <n v="0"/>
    <n v="556.21"/>
    <n v="23982.51"/>
    <n v="80227.23"/>
    <n v="159"/>
    <n v="300"/>
    <n v="223812"/>
    <n v="183148.77"/>
    <n v="81.831524000000002"/>
    <n v="74.638746113426194"/>
    <n v="9.4"/>
    <m/>
    <m/>
    <m/>
    <s v="BCN"/>
    <s v="TIJUANA"/>
    <s v="22204"/>
    <s v="Morosidad"/>
    <x v="0"/>
  </r>
  <r>
    <n v="1106"/>
    <s v="Hipotecaria Su Casita"/>
    <s v="FIDEICOMISO 234036"/>
    <d v="2018-05-01T00:00:00"/>
    <s v="58549"/>
    <x v="1"/>
    <n v="0"/>
    <n v="108009.45"/>
    <n v="0"/>
    <n v="0"/>
    <n v="108009.45"/>
    <n v="340.47"/>
    <n v="0"/>
    <n v="0"/>
    <n v="340.47"/>
    <n v="0"/>
    <m/>
    <n v="107668.98"/>
    <n v="0"/>
    <n v="846.07"/>
    <n v="0"/>
    <n v="0"/>
    <n v="846.07"/>
    <n v="0"/>
    <n v="0"/>
    <n v="0"/>
    <n v="52.42"/>
    <n v="0"/>
    <n v="0"/>
    <n v="0"/>
    <n v="0"/>
    <n v="-28.1"/>
    <n v="61.95"/>
    <n v="169.53"/>
    <n v="0"/>
    <n v="0"/>
    <n v="0"/>
    <n v="0"/>
    <n v="0"/>
    <n v="0"/>
    <n v="0"/>
    <n v="0.77"/>
    <n v="0"/>
    <n v="0.74"/>
    <n v="0"/>
    <n v="1443.11"/>
    <n v="0"/>
    <n v="0"/>
    <n v="159"/>
    <n v="300"/>
    <n v="155908.20000000001"/>
    <n v="136894.92000000001"/>
    <n v="87.804823999999996"/>
    <n v="69.059215923859796"/>
    <n v="9.4"/>
    <m/>
    <m/>
    <m/>
    <s v="QRO"/>
    <s v="SAN JUAN DEL RIO"/>
    <s v="76810"/>
    <s v="Al corriente"/>
    <x v="0"/>
  </r>
  <r>
    <n v="1107"/>
    <s v="Hipotecaria Su Casita"/>
    <s v="FIDEICOMISO 234036"/>
    <d v="2018-05-01T00:00:00"/>
    <s v="58551"/>
    <x v="0"/>
    <n v="21"/>
    <n v="80426.990000000005"/>
    <n v="17557.310000000001"/>
    <n v="0"/>
    <n v="97984.3"/>
    <n v="251.53"/>
    <n v="0"/>
    <n v="0"/>
    <n v="0"/>
    <n v="0"/>
    <m/>
    <n v="97984.3"/>
    <n v="73043.17"/>
    <n v="636.71"/>
    <n v="0"/>
    <n v="0"/>
    <n v="0"/>
    <n v="0"/>
    <n v="0"/>
    <n v="73679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08.84"/>
    <n v="73679.88"/>
    <n v="159"/>
    <n v="300"/>
    <n v="112961.4"/>
    <n v="101664.73"/>
    <n v="89.999531000000005"/>
    <n v="86.741400339757007"/>
    <n v="9.5"/>
    <m/>
    <m/>
    <m/>
    <s v="MOR"/>
    <s v="EMILIANO ZAPATA"/>
    <s v="62760"/>
    <s v="Morosidad"/>
    <x v="0"/>
  </r>
  <r>
    <n v="1108"/>
    <s v="Hipotecaria Su Casita"/>
    <s v="FIDEICOMISO 234036"/>
    <d v="2018-05-01T00:00:00"/>
    <s v="58552"/>
    <x v="0"/>
    <n v="21"/>
    <n v="74902.37"/>
    <n v="12145.02"/>
    <n v="0"/>
    <n v="87047.39"/>
    <n v="234.27"/>
    <n v="0"/>
    <n v="0"/>
    <n v="0"/>
    <n v="0"/>
    <m/>
    <n v="87047.39"/>
    <n v="43280.73"/>
    <n v="592.98"/>
    <n v="0"/>
    <n v="0"/>
    <n v="0"/>
    <n v="0"/>
    <n v="0"/>
    <n v="43873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79.29"/>
    <n v="43873.71"/>
    <n v="159"/>
    <n v="300"/>
    <n v="111284.7"/>
    <n v="94683.34"/>
    <n v="85.082082"/>
    <n v="78.220446953666595"/>
    <n v="9.5"/>
    <m/>
    <m/>
    <m/>
    <s v="BCN"/>
    <s v="MEXICALI"/>
    <s v="21323"/>
    <s v="Proceso judicial"/>
    <x v="0"/>
  </r>
  <r>
    <n v="1109"/>
    <s v="Hipotecaria Su Casita"/>
    <s v="FIDEICOMISO 234036"/>
    <d v="2018-05-01T00:00:00"/>
    <s v="58554"/>
    <x v="0"/>
    <n v="21"/>
    <n v="62205.35"/>
    <n v="10085.25"/>
    <n v="0"/>
    <n v="72290.600000000006"/>
    <n v="194.54"/>
    <n v="0"/>
    <n v="0"/>
    <n v="0"/>
    <n v="0"/>
    <m/>
    <n v="72290.600000000006"/>
    <n v="35914.31"/>
    <n v="492.46"/>
    <n v="0"/>
    <n v="0"/>
    <n v="0"/>
    <n v="0"/>
    <n v="0"/>
    <n v="36406.76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79.790000000001"/>
    <n v="36406.769999999997"/>
    <n v="159"/>
    <n v="300"/>
    <n v="90896.1"/>
    <n v="78631.5"/>
    <n v="86.507012000000003"/>
    <n v="79.531025119541198"/>
    <n v="9.5"/>
    <m/>
    <m/>
    <m/>
    <s v="QRO"/>
    <s v="QUERETARO"/>
    <s v="76117"/>
    <s v="Proceso judicial"/>
    <x v="0"/>
  </r>
  <r>
    <n v="1110"/>
    <s v="Hipotecaria Su Casita"/>
    <s v="FIDEICOMISO 234036"/>
    <d v="2018-05-01T00:00:00"/>
    <s v="58556"/>
    <x v="1"/>
    <n v="1"/>
    <n v="79859.16"/>
    <n v="247.79"/>
    <n v="0"/>
    <n v="80106.95"/>
    <n v="249.75"/>
    <n v="0"/>
    <n v="247.79"/>
    <n v="249.75"/>
    <n v="0"/>
    <m/>
    <n v="79609.41"/>
    <n v="634.17999999999995"/>
    <n v="632.22"/>
    <n v="0"/>
    <n v="634.17999999999995"/>
    <n v="632.22"/>
    <n v="0"/>
    <n v="0"/>
    <n v="0"/>
    <n v="70.09"/>
    <n v="0"/>
    <n v="0"/>
    <n v="0"/>
    <n v="0"/>
    <n v="-38.130000000000003"/>
    <n v="47.6"/>
    <n v="125.2"/>
    <n v="70.09"/>
    <n v="0"/>
    <n v="0"/>
    <n v="0"/>
    <n v="0"/>
    <n v="47.6"/>
    <n v="125.2"/>
    <n v="2.59"/>
    <n v="0"/>
    <n v="0"/>
    <n v="0"/>
    <n v="2214.1799999999998"/>
    <n v="0"/>
    <n v="0"/>
    <n v="159"/>
    <n v="300"/>
    <n v="116285.7"/>
    <n v="100947.08"/>
    <n v="86.809539000000001"/>
    <n v="68.460189063041696"/>
    <n v="9.5"/>
    <m/>
    <m/>
    <m/>
    <s v="BCN"/>
    <s v="MEXICALI"/>
    <s v="21376"/>
    <s v="Al corriente"/>
    <x v="0"/>
  </r>
  <r>
    <n v="1111"/>
    <s v="Hipotecaria Su Casita"/>
    <s v="FIDEICOMISO 234036"/>
    <d v="2018-05-01T00:00:00"/>
    <s v="58557"/>
    <x v="0"/>
    <n v="21"/>
    <n v="117129.51"/>
    <n v="37044.04"/>
    <n v="0"/>
    <n v="154173.54999999999"/>
    <n v="776.19"/>
    <n v="0"/>
    <n v="0"/>
    <n v="0"/>
    <n v="0"/>
    <m/>
    <n v="154173.54999999999"/>
    <n v="64577.96"/>
    <n v="917.51"/>
    <n v="0"/>
    <n v="0"/>
    <n v="0"/>
    <n v="0"/>
    <n v="0"/>
    <n v="65495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820.230000000003"/>
    <n v="65495.47"/>
    <n v="99"/>
    <n v="240"/>
    <n v="203439.9"/>
    <n v="182981.81"/>
    <n v="89.943915000000004"/>
    <n v="75.783339756275495"/>
    <n v="9.4"/>
    <m/>
    <m/>
    <m/>
    <s v="BCN"/>
    <s v="MEXICALI"/>
    <s v="21000"/>
    <s v="Proceso judicial"/>
    <x v="0"/>
  </r>
  <r>
    <n v="1112"/>
    <s v="Hipotecaria Su Casita"/>
    <s v="FIDEICOMISO 234036"/>
    <d v="2018-05-01T00:00:00"/>
    <s v="58558"/>
    <x v="0"/>
    <n v="21"/>
    <n v="100887.84"/>
    <n v="17085.75"/>
    <n v="0"/>
    <n v="117973.59"/>
    <n v="315.5"/>
    <n v="0"/>
    <n v="0"/>
    <n v="0"/>
    <n v="0"/>
    <m/>
    <n v="117973.59"/>
    <n v="62022.45"/>
    <n v="798.7"/>
    <n v="0"/>
    <n v="0"/>
    <n v="0"/>
    <n v="0"/>
    <n v="0"/>
    <n v="6282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401.25"/>
    <n v="62821.15"/>
    <n v="159"/>
    <n v="300"/>
    <n v="187118.4"/>
    <n v="127527.62"/>
    <n v="68.153436999999997"/>
    <n v="63.047562823871701"/>
    <n v="9.5"/>
    <m/>
    <m/>
    <m/>
    <s v="GRO"/>
    <s v="ACAPULCO DE JUAREZ"/>
    <s v="39936"/>
    <s v="Morosidad"/>
    <x v="0"/>
  </r>
  <r>
    <n v="1113"/>
    <s v="Hipotecaria Su Casita"/>
    <s v="FIDEICOMISO 234036"/>
    <d v="2018-05-01T00:00:00"/>
    <s v="58559"/>
    <x v="0"/>
    <n v="21"/>
    <n v="126153.46"/>
    <n v="30071.61"/>
    <n v="0"/>
    <n v="156225.07"/>
    <n v="397.68"/>
    <n v="0"/>
    <n v="0"/>
    <n v="0"/>
    <n v="0"/>
    <m/>
    <n v="156225.07"/>
    <n v="129304.56"/>
    <n v="988.2"/>
    <n v="0"/>
    <n v="0"/>
    <n v="0"/>
    <n v="0"/>
    <n v="0"/>
    <n v="130292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469.29"/>
    <n v="130292.76"/>
    <n v="159"/>
    <n v="300"/>
    <n v="177658.8"/>
    <n v="159892.85"/>
    <n v="89.999960999999999"/>
    <n v="87.935453068866195"/>
    <n v="9.4"/>
    <m/>
    <m/>
    <m/>
    <s v="JAL"/>
    <s v="TLAQUEPAQUE"/>
    <s v="45601"/>
    <s v="Morosidad"/>
    <x v="0"/>
  </r>
  <r>
    <n v="1114"/>
    <s v="Hipotecaria Su Casita"/>
    <s v="FIDEICOMISO 234036"/>
    <d v="2018-05-01T00:00:00"/>
    <s v="58560"/>
    <x v="0"/>
    <n v="21"/>
    <n v="49000.97"/>
    <n v="10316.34"/>
    <n v="0"/>
    <n v="59317.31"/>
    <n v="183.45"/>
    <n v="0"/>
    <n v="0"/>
    <n v="0"/>
    <n v="0"/>
    <m/>
    <n v="59317.31"/>
    <n v="32843.160000000003"/>
    <n v="392.01"/>
    <n v="0"/>
    <n v="0"/>
    <n v="0"/>
    <n v="0"/>
    <n v="0"/>
    <n v="33235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99.79"/>
    <n v="33235.17"/>
    <n v="159"/>
    <n v="300"/>
    <n v="72604.2"/>
    <n v="65343.97"/>
    <n v="90.000262000000006"/>
    <n v="81.699557604706598"/>
    <n v="9.6"/>
    <m/>
    <m/>
    <m/>
    <s v="NAY"/>
    <s v="BAHIA DE BANDERAS"/>
    <s v="63730"/>
    <s v="Morosidad"/>
    <x v="0"/>
  </r>
  <r>
    <n v="1115"/>
    <s v="Hipotecaria Su Casita"/>
    <s v="FIDEICOMISO 234036"/>
    <d v="2018-05-01T00:00:00"/>
    <s v="58561"/>
    <x v="0"/>
    <n v="21"/>
    <n v="50049.120000000003"/>
    <n v="6584.7"/>
    <n v="0"/>
    <n v="56633.82"/>
    <n v="155.29"/>
    <n v="0"/>
    <n v="0"/>
    <n v="0"/>
    <n v="0"/>
    <m/>
    <n v="56633.82"/>
    <n v="22070.53"/>
    <n v="400.39"/>
    <n v="0"/>
    <n v="0"/>
    <n v="0"/>
    <n v="0"/>
    <n v="0"/>
    <n v="2247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39.99"/>
    <n v="22470.92"/>
    <n v="159"/>
    <n v="300"/>
    <n v="70108.800000000003"/>
    <n v="63098.3"/>
    <n v="90.000541999999996"/>
    <n v="80.779902081838003"/>
    <n v="9.6"/>
    <m/>
    <m/>
    <m/>
    <s v="NAY"/>
    <s v="BAHIA DE BANDERAS"/>
    <s v="63730"/>
    <s v="Proceso judicial"/>
    <x v="0"/>
  </r>
  <r>
    <n v="1116"/>
    <s v="Hipotecaria Su Casita"/>
    <s v="FIDEICOMISO 234036"/>
    <d v="2018-05-01T00:00:00"/>
    <s v="58565"/>
    <x v="3"/>
    <n v="3"/>
    <n v="66450.3"/>
    <n v="613.70000000000005"/>
    <n v="0"/>
    <n v="67064"/>
    <n v="207.82"/>
    <n v="0"/>
    <n v="0"/>
    <n v="0"/>
    <n v="0"/>
    <m/>
    <n v="67064"/>
    <n v="1587.94"/>
    <n v="526.05999999999995"/>
    <n v="0"/>
    <n v="0"/>
    <n v="0"/>
    <n v="0"/>
    <n v="0"/>
    <n v="21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1.52"/>
    <n v="2114"/>
    <n v="159"/>
    <n v="300"/>
    <n v="100884.9"/>
    <n v="83997.25"/>
    <n v="83.260478000000006"/>
    <n v="66.475756010964702"/>
    <n v="9.5"/>
    <m/>
    <m/>
    <m/>
    <s v="BCN"/>
    <s v="MEXICALI"/>
    <s v="21323"/>
    <s v="Morosidad"/>
    <x v="0"/>
  </r>
  <r>
    <n v="1117"/>
    <s v="Hipotecaria Su Casita"/>
    <s v="FIDEICOMISO 234036"/>
    <d v="2018-05-01T00:00:00"/>
    <s v="58566"/>
    <x v="0"/>
    <n v="21"/>
    <n v="54005.45"/>
    <n v="21240.77"/>
    <n v="0"/>
    <n v="75246.22"/>
    <n v="356.24"/>
    <n v="0"/>
    <n v="0"/>
    <n v="0"/>
    <n v="0"/>
    <m/>
    <n v="75246.22"/>
    <n v="42245.41"/>
    <n v="427.54"/>
    <n v="0"/>
    <n v="0"/>
    <n v="0"/>
    <n v="0"/>
    <n v="0"/>
    <n v="42672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597.01"/>
    <n v="42672.95"/>
    <n v="99"/>
    <n v="240"/>
    <n v="97630.8"/>
    <n v="84084.46"/>
    <n v="86.124932000000001"/>
    <n v="77.072215017579197"/>
    <n v="9.5"/>
    <m/>
    <m/>
    <m/>
    <s v="NL"/>
    <s v="JUAREZ"/>
    <s v="67280"/>
    <s v="Proceso judicial"/>
    <x v="0"/>
  </r>
  <r>
    <n v="1118"/>
    <s v="Hipotecaria Su Casita"/>
    <s v="FIDEICOMISO 234036"/>
    <d v="2018-05-01T00:00:00"/>
    <s v="58570"/>
    <x v="0"/>
    <n v="21"/>
    <n v="156272.74"/>
    <n v="34606.39"/>
    <n v="0"/>
    <n v="190879.13"/>
    <n v="594.61"/>
    <n v="0"/>
    <n v="323.52999999999997"/>
    <n v="0"/>
    <n v="0"/>
    <m/>
    <n v="190555.6"/>
    <n v="106044.69"/>
    <n v="1224.1400000000001"/>
    <n v="0"/>
    <n v="283.8"/>
    <n v="0"/>
    <n v="0"/>
    <n v="0"/>
    <n v="106985.03"/>
    <n v="0"/>
    <n v="0"/>
    <n v="0"/>
    <n v="0"/>
    <n v="0"/>
    <n v="-203.54"/>
    <n v="0"/>
    <n v="0"/>
    <n v="0"/>
    <n v="0"/>
    <n v="0"/>
    <n v="78.59"/>
    <n v="0"/>
    <n v="0"/>
    <n v="86.6"/>
    <n v="0"/>
    <n v="0"/>
    <n v="0"/>
    <n v="0"/>
    <n v="568.98"/>
    <n v="34877.47"/>
    <n v="106985.03"/>
    <n v="159"/>
    <n v="300"/>
    <n v="226449"/>
    <n v="209834.72"/>
    <n v="92.663124999999994"/>
    <n v="84.149455258166995"/>
    <n v="9.4"/>
    <m/>
    <m/>
    <m/>
    <s v="CHI"/>
    <s v="JUAREZ"/>
    <s v="32470"/>
    <s v="Proceso judicial"/>
    <x v="0"/>
  </r>
  <r>
    <n v="1119"/>
    <s v="Hipotecaria Su Casita"/>
    <s v="FIDEICOMISO 234036"/>
    <d v="2018-05-01T00:00:00"/>
    <s v="58571"/>
    <x v="0"/>
    <n v="21"/>
    <n v="75299.97"/>
    <n v="10768.93"/>
    <n v="0"/>
    <n v="86068.9"/>
    <n v="235.49"/>
    <n v="0"/>
    <n v="0"/>
    <n v="0"/>
    <n v="0"/>
    <m/>
    <n v="86068.9"/>
    <n v="36211.72"/>
    <n v="596.12"/>
    <n v="0"/>
    <n v="0"/>
    <n v="0"/>
    <n v="0"/>
    <n v="0"/>
    <n v="36807.83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04.42"/>
    <n v="36807.839999999997"/>
    <n v="159"/>
    <n v="300"/>
    <n v="109501.5"/>
    <n v="95183.27"/>
    <n v="86.924170000000004"/>
    <n v="78.600658448832505"/>
    <n v="9.5"/>
    <m/>
    <m/>
    <m/>
    <s v="OAX"/>
    <s v="VILLA DE ZAACHILA"/>
    <s v="71250"/>
    <s v="Morosidad"/>
    <x v="0"/>
  </r>
  <r>
    <n v="1120"/>
    <s v="Hipotecaria Su Casita"/>
    <s v="FIDEICOMISO 234036"/>
    <d v="2018-05-01T00:00:00"/>
    <s v="58572"/>
    <x v="1"/>
    <n v="0"/>
    <n v="75299.98"/>
    <n v="0"/>
    <n v="0"/>
    <n v="75299.98"/>
    <n v="235.49"/>
    <n v="0"/>
    <n v="0"/>
    <n v="235.49"/>
    <n v="0"/>
    <m/>
    <n v="75064.490000000005"/>
    <n v="0"/>
    <n v="596.12"/>
    <n v="0"/>
    <n v="0"/>
    <n v="596.12"/>
    <n v="0"/>
    <n v="0"/>
    <n v="0"/>
    <n v="66.09"/>
    <n v="0"/>
    <n v="0"/>
    <n v="0"/>
    <n v="0"/>
    <n v="-17.93"/>
    <n v="44.89"/>
    <n v="118.23"/>
    <n v="0"/>
    <n v="0"/>
    <n v="0"/>
    <n v="0"/>
    <n v="0"/>
    <n v="0"/>
    <n v="0"/>
    <n v="9.5299999999999994"/>
    <n v="0"/>
    <n v="6.75"/>
    <n v="0"/>
    <n v="1052.42"/>
    <n v="0"/>
    <n v="0"/>
    <n v="159"/>
    <n v="300"/>
    <n v="110722.5"/>
    <n v="95183.27"/>
    <n v="85.965608000000003"/>
    <n v="67.795154779405294"/>
    <n v="9.5"/>
    <m/>
    <m/>
    <m/>
    <s v="OAX"/>
    <s v="VILLA DE ZAACHILA"/>
    <s v="71250"/>
    <s v="Al corriente"/>
    <x v="0"/>
  </r>
  <r>
    <n v="1121"/>
    <s v="Hipotecaria Su Casita"/>
    <s v="FIDEICOMISO 234036"/>
    <d v="2018-05-01T00:00:00"/>
    <s v="58577"/>
    <x v="0"/>
    <n v="21"/>
    <n v="149781.24"/>
    <n v="32217.13"/>
    <n v="0"/>
    <n v="181998.37"/>
    <n v="472.14"/>
    <n v="0"/>
    <n v="0"/>
    <n v="0"/>
    <n v="0"/>
    <m/>
    <n v="181998.37"/>
    <n v="128926.9"/>
    <n v="1173.29"/>
    <n v="0"/>
    <n v="0"/>
    <n v="0"/>
    <n v="0"/>
    <n v="0"/>
    <n v="13010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689.27"/>
    <n v="130100.19"/>
    <n v="159"/>
    <n v="300"/>
    <n v="210930.9"/>
    <n v="189838.26"/>
    <n v="90.000213000000002"/>
    <n v="86.283408126753798"/>
    <n v="9.4"/>
    <m/>
    <m/>
    <m/>
    <s v="JAL"/>
    <s v="TONALA"/>
    <s v="45426"/>
    <s v="Proceso judicial"/>
    <x v="0"/>
  </r>
  <r>
    <n v="1122"/>
    <s v="Hipotecaria Su Casita"/>
    <s v="FIDEICOMISO 234036"/>
    <d v="2018-05-01T00:00:00"/>
    <s v="58579"/>
    <x v="0"/>
    <n v="21"/>
    <n v="108658.92"/>
    <n v="23774.45"/>
    <n v="0"/>
    <n v="132433.37"/>
    <n v="342.53"/>
    <n v="0"/>
    <n v="0"/>
    <n v="0"/>
    <n v="0"/>
    <m/>
    <n v="132433.37"/>
    <n v="95681.11"/>
    <n v="851.16"/>
    <n v="0"/>
    <n v="0"/>
    <n v="0"/>
    <n v="0"/>
    <n v="0"/>
    <n v="96532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116.98"/>
    <n v="96532.27"/>
    <n v="159"/>
    <n v="300"/>
    <n v="172149.3"/>
    <n v="137719.31"/>
    <n v="79.999923999999993"/>
    <n v="76.929368402033703"/>
    <n v="9.4"/>
    <m/>
    <m/>
    <m/>
    <s v="BCS"/>
    <s v="LOS CABOS"/>
    <s v="23400"/>
    <s v="Proceso judicial"/>
    <x v="0"/>
  </r>
  <r>
    <n v="1123"/>
    <s v="Hipotecaria Su Casita"/>
    <s v="FIDEICOMISO 234036"/>
    <d v="2018-05-01T00:00:00"/>
    <s v="58580"/>
    <x v="0"/>
    <n v="21"/>
    <n v="159179.1"/>
    <n v="38549.03"/>
    <n v="0"/>
    <n v="197728.13"/>
    <n v="501.8"/>
    <n v="0"/>
    <n v="0"/>
    <n v="0"/>
    <n v="0"/>
    <m/>
    <n v="197728.13"/>
    <n v="167186.17000000001"/>
    <n v="1246.9000000000001"/>
    <n v="0"/>
    <n v="0"/>
    <n v="0"/>
    <n v="0"/>
    <n v="0"/>
    <n v="168433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050.83"/>
    <n v="168433.07"/>
    <n v="159"/>
    <n v="300"/>
    <n v="224169.3"/>
    <n v="201752.04"/>
    <n v="89.999853000000002"/>
    <n v="88.204821294321903"/>
    <n v="9.4"/>
    <m/>
    <m/>
    <m/>
    <s v="JAL"/>
    <s v="TONALA"/>
    <s v="45426"/>
    <s v="Proceso judicial"/>
    <x v="0"/>
  </r>
  <r>
    <n v="1124"/>
    <s v="Hipotecaria Su Casita"/>
    <s v="FIDEICOMISO 234036"/>
    <d v="2018-05-01T00:00:00"/>
    <s v="58581"/>
    <x v="14"/>
    <n v="9"/>
    <n v="125512.89"/>
    <n v="7200.83"/>
    <n v="0"/>
    <n v="132713.72"/>
    <n v="831.76"/>
    <n v="0"/>
    <n v="0"/>
    <n v="0"/>
    <n v="0"/>
    <m/>
    <n v="132713.72"/>
    <n v="9133.6299999999992"/>
    <n v="983.18"/>
    <n v="0"/>
    <n v="0"/>
    <n v="0"/>
    <n v="0"/>
    <n v="0"/>
    <n v="10116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32.59"/>
    <n v="10116.81"/>
    <n v="99"/>
    <n v="240"/>
    <n v="218205.9"/>
    <n v="196079.78"/>
    <n v="89.859981000000005"/>
    <n v="60.8204087011895"/>
    <n v="9.4"/>
    <m/>
    <m/>
    <m/>
    <s v="NL"/>
    <s v="GUADALUPE"/>
    <s v="67190"/>
    <s v="Morosidad"/>
    <x v="0"/>
  </r>
  <r>
    <n v="1125"/>
    <s v="Hipotecaria Su Casita"/>
    <s v="FIDEICOMISO 234036"/>
    <d v="2018-05-01T00:00:00"/>
    <s v="58583"/>
    <x v="0"/>
    <n v="21"/>
    <n v="114356.07"/>
    <n v="26507.59"/>
    <n v="0"/>
    <n v="140863.66"/>
    <n v="405.39"/>
    <n v="0"/>
    <n v="0"/>
    <n v="0"/>
    <n v="0"/>
    <m/>
    <n v="140863.66"/>
    <n v="93200.960000000006"/>
    <n v="895.79"/>
    <n v="0"/>
    <n v="0"/>
    <n v="0"/>
    <n v="0"/>
    <n v="0"/>
    <n v="94096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912.98"/>
    <n v="94096.75"/>
    <n v="159"/>
    <n v="300"/>
    <n v="175920.3"/>
    <n v="150121.07999999999"/>
    <n v="85.334710999999999"/>
    <n v="80.072430310934806"/>
    <n v="9.4"/>
    <m/>
    <m/>
    <m/>
    <s v="JAL"/>
    <s v="TLAJOMULCO DE ZUNIGA"/>
    <s v="45653"/>
    <s v="Morosidad"/>
    <x v="0"/>
  </r>
  <r>
    <n v="1126"/>
    <s v="Hipotecaria Su Casita"/>
    <s v="FIDEICOMISO 234036"/>
    <d v="2018-05-01T00:00:00"/>
    <s v="58584"/>
    <x v="1"/>
    <n v="0"/>
    <n v="71393.55"/>
    <n v="0"/>
    <n v="0"/>
    <n v="71393.55"/>
    <n v="223.29"/>
    <n v="0"/>
    <n v="0"/>
    <n v="223.29"/>
    <n v="0"/>
    <m/>
    <n v="71170.259999999995"/>
    <n v="0"/>
    <n v="565.20000000000005"/>
    <n v="0"/>
    <n v="0"/>
    <n v="565.20000000000005"/>
    <n v="0"/>
    <n v="0"/>
    <n v="0"/>
    <n v="62.67"/>
    <n v="0"/>
    <n v="0"/>
    <n v="0"/>
    <n v="0"/>
    <n v="-17.05"/>
    <n v="42.56"/>
    <n v="112.6"/>
    <n v="0"/>
    <n v="0"/>
    <n v="0"/>
    <n v="0"/>
    <n v="0"/>
    <n v="0"/>
    <n v="0"/>
    <n v="1.35"/>
    <n v="0"/>
    <n v="1.21"/>
    <n v="0"/>
    <n v="990.62"/>
    <n v="0"/>
    <n v="0"/>
    <n v="159"/>
    <n v="300"/>
    <n v="108405"/>
    <n v="90247.23"/>
    <n v="83.250062"/>
    <n v="65.652192954355698"/>
    <n v="9.5"/>
    <m/>
    <m/>
    <m/>
    <s v="OAX"/>
    <s v="VILLA DE ZAACHILA"/>
    <s v="71250"/>
    <s v="Al corriente"/>
    <x v="0"/>
  </r>
  <r>
    <n v="1127"/>
    <s v="Hipotecaria Su Casita"/>
    <s v="FIDEICOMISO 234036"/>
    <d v="2018-05-01T00:00:00"/>
    <s v="58586"/>
    <x v="1"/>
    <n v="0"/>
    <n v="123529.51"/>
    <n v="0"/>
    <n v="0"/>
    <n v="123529.51"/>
    <n v="389.4"/>
    <n v="0"/>
    <n v="0"/>
    <n v="389.4"/>
    <n v="0"/>
    <m/>
    <n v="123140.11"/>
    <n v="0"/>
    <n v="967.65"/>
    <n v="0"/>
    <n v="0"/>
    <n v="967.65"/>
    <n v="0"/>
    <n v="0"/>
    <n v="0"/>
    <n v="59.95"/>
    <n v="0"/>
    <n v="0"/>
    <n v="0"/>
    <n v="0"/>
    <n v="-30.29"/>
    <n v="70.849999999999994"/>
    <n v="193.26"/>
    <n v="0"/>
    <n v="0"/>
    <n v="0"/>
    <n v="0"/>
    <n v="0"/>
    <n v="0"/>
    <n v="0"/>
    <n v="18.059999999999999"/>
    <n v="0"/>
    <n v="9.08"/>
    <n v="0"/>
    <n v="1668.88"/>
    <n v="0"/>
    <n v="0"/>
    <n v="159"/>
    <n v="300"/>
    <n v="173962.5"/>
    <n v="156566.75"/>
    <n v="90.000287"/>
    <n v="70.785433313341201"/>
    <n v="9.4"/>
    <m/>
    <m/>
    <m/>
    <s v="BCN"/>
    <s v="MEXICALI"/>
    <s v="21376"/>
    <s v="Al corriente"/>
    <x v="0"/>
  </r>
  <r>
    <n v="1128"/>
    <s v="Hipotecaria Su Casita"/>
    <s v="FIDEICOMISO 234036"/>
    <d v="2018-05-01T00:00:00"/>
    <s v="58588"/>
    <x v="0"/>
    <n v="21"/>
    <n v="56963.23"/>
    <n v="19238.71"/>
    <n v="0"/>
    <n v="76201.94"/>
    <n v="599.84"/>
    <n v="0"/>
    <n v="0"/>
    <n v="0"/>
    <n v="0"/>
    <m/>
    <n v="76201.94"/>
    <n v="19705.75"/>
    <n v="450.96"/>
    <n v="0"/>
    <n v="0"/>
    <n v="0"/>
    <n v="0"/>
    <n v="0"/>
    <n v="20156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38.55"/>
    <n v="20156.71"/>
    <n v="99"/>
    <n v="240"/>
    <n v="144937.79999999999"/>
    <n v="112730.75"/>
    <n v="77.778709000000006"/>
    <n v="52.575615051753502"/>
    <n v="9.5"/>
    <m/>
    <m/>
    <m/>
    <s v="NL"/>
    <s v="APODACA"/>
    <s v="66613"/>
    <s v="Morosidad"/>
    <x v="0"/>
  </r>
  <r>
    <n v="1129"/>
    <s v="Hipotecaria Su Casita"/>
    <s v="FIDEICOMISO 234036"/>
    <d v="2018-05-01T00:00:00"/>
    <s v="58594"/>
    <x v="0"/>
    <n v="21"/>
    <n v="82149.759999999995"/>
    <n v="17229.560000000001"/>
    <n v="0"/>
    <n v="99379.32"/>
    <n v="256.91000000000003"/>
    <n v="0"/>
    <n v="0"/>
    <n v="0"/>
    <n v="0"/>
    <m/>
    <n v="99379.32"/>
    <n v="69867.399999999994"/>
    <n v="650.35"/>
    <n v="0"/>
    <n v="0"/>
    <n v="0"/>
    <n v="0"/>
    <n v="0"/>
    <n v="70517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486.47"/>
    <n v="70517.75"/>
    <n v="159"/>
    <n v="300"/>
    <n v="115425.9"/>
    <n v="103841.9"/>
    <n v="89.964123999999998"/>
    <n v="86.097937995314794"/>
    <n v="9.5"/>
    <m/>
    <m/>
    <m/>
    <s v="BCN"/>
    <s v="MEXICALI"/>
    <s v="21376"/>
    <s v="Proceso judicial"/>
    <x v="0"/>
  </r>
  <r>
    <n v="1130"/>
    <s v="Hipotecaria Su Casita"/>
    <s v="FIDEICOMISO 234036"/>
    <d v="2018-05-01T00:00:00"/>
    <s v="58595"/>
    <x v="0"/>
    <n v="21"/>
    <n v="0"/>
    <n v="68387.649999999994"/>
    <n v="0"/>
    <n v="68387.649999999994"/>
    <n v="0"/>
    <n v="0"/>
    <n v="0"/>
    <n v="0"/>
    <n v="0"/>
    <m/>
    <n v="68387.649999999994"/>
    <n v="17163.849999999999"/>
    <n v="0"/>
    <n v="0"/>
    <n v="0"/>
    <n v="0"/>
    <n v="0"/>
    <n v="0"/>
    <n v="17163.84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387.649999999994"/>
    <n v="17163.849999999999"/>
    <n v="0"/>
    <n v="120"/>
    <n v="139983.6"/>
    <n v="113990.88"/>
    <n v="81.431595999999999"/>
    <n v="48.854044167300103"/>
    <n v="9.5"/>
    <m/>
    <m/>
    <m/>
    <s v="AGS"/>
    <s v="AGUASCALIENTES"/>
    <s v="20196"/>
    <s v="Morosidad"/>
    <x v="0"/>
  </r>
  <r>
    <n v="1131"/>
    <s v="Hipotecaria Su Casita"/>
    <s v="FIDEICOMISO 234036"/>
    <d v="2018-05-01T00:00:00"/>
    <s v="58596"/>
    <x v="0"/>
    <n v="21"/>
    <n v="148814.1"/>
    <n v="34101.83"/>
    <n v="0"/>
    <n v="182915.93"/>
    <n v="469.1"/>
    <n v="0"/>
    <n v="0"/>
    <n v="0"/>
    <n v="0"/>
    <m/>
    <n v="182915.93"/>
    <n v="142192.10999999999"/>
    <n v="1165.71"/>
    <n v="0"/>
    <n v="0"/>
    <n v="0"/>
    <n v="0"/>
    <n v="0"/>
    <n v="143357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570.93"/>
    <n v="143357.82"/>
    <n v="159"/>
    <n v="300"/>
    <n v="210652.79999999999"/>
    <n v="188612.93"/>
    <n v="89.537347999999994"/>
    <n v="86.832897824945704"/>
    <n v="9.4"/>
    <m/>
    <m/>
    <m/>
    <s v="JAL"/>
    <s v="TONALA"/>
    <s v="45426"/>
    <s v="Proceso judicial"/>
    <x v="0"/>
  </r>
  <r>
    <n v="1132"/>
    <s v="Hipotecaria Su Casita"/>
    <s v="FIDEICOMISO 234036"/>
    <d v="2018-05-01T00:00:00"/>
    <s v="58597"/>
    <x v="15"/>
    <n v="7"/>
    <n v="55966.879999999997"/>
    <n v="1187.3699999999999"/>
    <n v="0"/>
    <n v="57154.25"/>
    <n v="175.04"/>
    <n v="0"/>
    <n v="165.64"/>
    <n v="0"/>
    <n v="0"/>
    <m/>
    <n v="56988.61"/>
    <n v="3139.4"/>
    <n v="443.07"/>
    <n v="0"/>
    <n v="452.47"/>
    <n v="0"/>
    <n v="0"/>
    <n v="0"/>
    <n v="3130"/>
    <n v="0"/>
    <n v="0"/>
    <n v="0"/>
    <n v="0"/>
    <n v="0"/>
    <n v="-59.39"/>
    <n v="0"/>
    <n v="0"/>
    <n v="1.42"/>
    <n v="0"/>
    <n v="0"/>
    <n v="60.24"/>
    <n v="0"/>
    <n v="20.74"/>
    <n v="89.03"/>
    <n v="0"/>
    <n v="0"/>
    <n v="0"/>
    <n v="0"/>
    <n v="730.15"/>
    <n v="1196.77"/>
    <n v="3130"/>
    <n v="159"/>
    <n v="300"/>
    <n v="90164.4"/>
    <n v="70746.37"/>
    <n v="78.463751000000002"/>
    <n v="63.205223177897501"/>
    <n v="9.5"/>
    <m/>
    <m/>
    <m/>
    <s v="BCN"/>
    <s v="MEXICALI"/>
    <s v="21355"/>
    <s v="Morosidad"/>
    <x v="0"/>
  </r>
  <r>
    <n v="1133"/>
    <s v="Hipotecaria Su Casita"/>
    <s v="FIDEICOMISO 234036"/>
    <d v="2018-05-01T00:00:00"/>
    <s v="58600"/>
    <x v="11"/>
    <n v="5"/>
    <n v="109974.87"/>
    <n v="1693.45"/>
    <n v="0"/>
    <n v="111668.32"/>
    <n v="346.69"/>
    <n v="0"/>
    <n v="0"/>
    <n v="0"/>
    <n v="0"/>
    <m/>
    <n v="111668.32"/>
    <n v="4111.9799999999996"/>
    <n v="861.47"/>
    <n v="0"/>
    <n v="0"/>
    <n v="0"/>
    <n v="0"/>
    <n v="0"/>
    <n v="4973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0.14"/>
    <n v="4973.45"/>
    <n v="159"/>
    <n v="300"/>
    <n v="154875.9"/>
    <n v="139388.37"/>
    <n v="90.000039000000001"/>
    <n v="72.101805588690695"/>
    <n v="9.4"/>
    <m/>
    <m/>
    <m/>
    <s v="BCN"/>
    <s v="MEXICALI"/>
    <s v="21000"/>
    <s v="Morosidad"/>
    <x v="0"/>
  </r>
  <r>
    <n v="1134"/>
    <s v="Hipotecaria Su Casita"/>
    <s v="FIDEICOMISO 234036"/>
    <d v="2018-05-01T00:00:00"/>
    <s v="58604"/>
    <x v="0"/>
    <n v="21"/>
    <n v="122984.03"/>
    <n v="20602.509999999998"/>
    <n v="0"/>
    <n v="143586.54"/>
    <n v="383.48"/>
    <n v="0"/>
    <n v="0"/>
    <n v="0"/>
    <n v="0"/>
    <m/>
    <n v="143586.54"/>
    <n v="73677.02"/>
    <n v="963.37"/>
    <n v="0"/>
    <n v="0"/>
    <n v="0"/>
    <n v="0"/>
    <n v="0"/>
    <n v="74640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985.99"/>
    <n v="74640.39"/>
    <n v="160"/>
    <n v="300"/>
    <n v="190924.79999999999"/>
    <n v="155389.79999999999"/>
    <n v="81.387960000000007"/>
    <n v="75.205808708540701"/>
    <n v="9.4"/>
    <m/>
    <m/>
    <m/>
    <s v="BCN"/>
    <s v="MEXICALI"/>
    <s v="21376"/>
    <s v="Proceso judicial"/>
    <x v="0"/>
  </r>
  <r>
    <n v="1135"/>
    <s v="Hipotecaria Su Casita"/>
    <s v="FIDEICOMISO 234036"/>
    <d v="2018-05-01T00:00:00"/>
    <s v="58605"/>
    <x v="0"/>
    <n v="21"/>
    <n v="55052.58"/>
    <n v="9125.48"/>
    <n v="0"/>
    <n v="64178.06"/>
    <n v="170.31"/>
    <n v="0"/>
    <n v="0"/>
    <n v="0"/>
    <n v="0"/>
    <m/>
    <n v="64178.06"/>
    <n v="33304.32"/>
    <n v="435.83"/>
    <n v="0"/>
    <n v="0"/>
    <n v="0"/>
    <n v="0"/>
    <n v="0"/>
    <n v="3374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95.7900000000009"/>
    <n v="33740.15"/>
    <n v="160"/>
    <n v="300"/>
    <n v="79493.100000000006"/>
    <n v="69376.100000000006"/>
    <n v="87.273109000000005"/>
    <n v="80.734126389182194"/>
    <n v="9.5"/>
    <m/>
    <m/>
    <m/>
    <s v="VER"/>
    <s v="VERACRUZ"/>
    <s v="91808"/>
    <s v="Proceso judicial"/>
    <x v="0"/>
  </r>
  <r>
    <n v="1136"/>
    <s v="Hipotecaria Su Casita"/>
    <s v="FIDEICOMISO 234036"/>
    <d v="2018-05-01T00:00:00"/>
    <s v="58607"/>
    <x v="1"/>
    <n v="0"/>
    <n v="60000.98"/>
    <n v="0"/>
    <n v="0"/>
    <n v="60000.98"/>
    <n v="1201.28"/>
    <n v="0"/>
    <n v="0"/>
    <n v="1201.28"/>
    <n v="0"/>
    <m/>
    <n v="58799.7"/>
    <n v="0"/>
    <n v="470.01"/>
    <n v="0"/>
    <n v="0"/>
    <n v="470.01"/>
    <n v="0"/>
    <n v="0"/>
    <n v="0"/>
    <n v="73.84"/>
    <n v="0"/>
    <n v="0"/>
    <n v="0"/>
    <n v="0"/>
    <n v="-31.46"/>
    <n v="87.26"/>
    <n v="238.02"/>
    <n v="0"/>
    <n v="0"/>
    <n v="0"/>
    <n v="0"/>
    <n v="0"/>
    <n v="0"/>
    <n v="0"/>
    <n v="0"/>
    <n v="0"/>
    <n v="209.57"/>
    <n v="0.28382600000000002"/>
    <n v="2038.95"/>
    <n v="0"/>
    <n v="0"/>
    <n v="160"/>
    <n v="300"/>
    <n v="214245"/>
    <n v="192820.94"/>
    <n v="90.000204999999994"/>
    <n v="27.445074450619799"/>
    <n v="9.4"/>
    <m/>
    <m/>
    <m/>
    <s v="JAL"/>
    <s v="PUERTO VALLARTA"/>
    <s v="48290"/>
    <s v="Al corriente"/>
    <x v="0"/>
  </r>
  <r>
    <n v="1137"/>
    <s v="Hipotecaria Su Casita"/>
    <s v="FIDEICOMISO 234036"/>
    <d v="2018-05-01T00:00:00"/>
    <s v="58609"/>
    <x v="1"/>
    <n v="0"/>
    <n v="190726.53"/>
    <n v="0"/>
    <n v="0"/>
    <n v="190726.53"/>
    <n v="594.70000000000005"/>
    <n v="0"/>
    <n v="0"/>
    <n v="594.70000000000005"/>
    <n v="0"/>
    <m/>
    <n v="190131.83"/>
    <n v="0"/>
    <n v="1494.02"/>
    <n v="0"/>
    <n v="0"/>
    <n v="1494.02"/>
    <n v="0"/>
    <n v="0"/>
    <n v="0"/>
    <n v="92.28"/>
    <n v="0"/>
    <n v="0"/>
    <n v="0"/>
    <n v="0"/>
    <n v="-38.76"/>
    <n v="109.05"/>
    <n v="297.45"/>
    <n v="0"/>
    <n v="0"/>
    <n v="0"/>
    <n v="0"/>
    <n v="0"/>
    <n v="0"/>
    <n v="0"/>
    <n v="71.84"/>
    <n v="0"/>
    <n v="47.9"/>
    <n v="0"/>
    <n v="2620.58"/>
    <n v="0"/>
    <n v="0"/>
    <n v="160"/>
    <n v="300"/>
    <n v="267757.5"/>
    <n v="240981.58"/>
    <n v="89.999937000000003"/>
    <n v="71.008965588551305"/>
    <n v="9.4"/>
    <m/>
    <m/>
    <m/>
    <s v="QRO"/>
    <s v="CORREGIDORA"/>
    <s v="76900"/>
    <s v="Al corriente"/>
    <x v="0"/>
  </r>
  <r>
    <n v="1138"/>
    <s v="Hipotecaria Su Casita"/>
    <s v="FIDEICOMISO 234036"/>
    <d v="2018-05-01T00:00:00"/>
    <s v="58610"/>
    <x v="1"/>
    <n v="0"/>
    <n v="57947.64"/>
    <n v="0"/>
    <n v="0"/>
    <n v="57947.64"/>
    <n v="179.27"/>
    <n v="0"/>
    <n v="0"/>
    <n v="179.27"/>
    <n v="0"/>
    <m/>
    <n v="57768.37"/>
    <n v="0"/>
    <n v="458.75"/>
    <n v="0"/>
    <n v="0"/>
    <n v="458.75"/>
    <n v="0"/>
    <n v="0"/>
    <n v="0"/>
    <n v="50.71"/>
    <n v="0"/>
    <n v="0"/>
    <n v="0"/>
    <n v="0"/>
    <n v="-11.08"/>
    <n v="34.44"/>
    <n v="90.15"/>
    <n v="0"/>
    <n v="0"/>
    <n v="0"/>
    <n v="0"/>
    <n v="0"/>
    <n v="0"/>
    <n v="0"/>
    <n v="4.63"/>
    <n v="0"/>
    <n v="1.87"/>
    <n v="0"/>
    <n v="806.87"/>
    <n v="0"/>
    <n v="0"/>
    <n v="160"/>
    <n v="300"/>
    <n v="81138.899999999994"/>
    <n v="73024.72"/>
    <n v="89.999643000000006"/>
    <n v="71.196886159808798"/>
    <n v="9.5"/>
    <m/>
    <m/>
    <m/>
    <s v="CHI"/>
    <s v="CHIHUAHUA"/>
    <s v="31384"/>
    <s v="Al corriente"/>
    <x v="0"/>
  </r>
  <r>
    <n v="1139"/>
    <s v="Hipotecaria Su Casita"/>
    <s v="FIDEICOMISO 234036"/>
    <d v="2018-05-01T00:00:00"/>
    <s v="58611"/>
    <x v="3"/>
    <n v="3"/>
    <n v="126536.15"/>
    <n v="1175.24"/>
    <n v="0"/>
    <n v="127711.39"/>
    <n v="397.9"/>
    <n v="0"/>
    <n v="0"/>
    <n v="0"/>
    <n v="0"/>
    <m/>
    <n v="127711.39"/>
    <n v="2642.86"/>
    <n v="991.2"/>
    <n v="0"/>
    <n v="0"/>
    <n v="0"/>
    <n v="0"/>
    <n v="0"/>
    <n v="3634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3.14"/>
    <n v="3634.06"/>
    <n v="160"/>
    <n v="300"/>
    <n v="178071.6"/>
    <n v="160264.92000000001"/>
    <n v="90.00027"/>
    <n v="71.719123449319397"/>
    <n v="9.4"/>
    <m/>
    <m/>
    <m/>
    <s v="BCN"/>
    <s v="MEXICALI"/>
    <s v="21376"/>
    <s v="Morosidad"/>
    <x v="0"/>
  </r>
  <r>
    <n v="1140"/>
    <s v="Hipotecaria Su Casita"/>
    <s v="FIDEICOMISO 234036"/>
    <d v="2018-05-01T00:00:00"/>
    <s v="58613"/>
    <x v="0"/>
    <n v="21"/>
    <n v="56079.4"/>
    <n v="6904.32"/>
    <n v="0"/>
    <n v="62983.72"/>
    <n v="173.46"/>
    <n v="0"/>
    <n v="0"/>
    <n v="0"/>
    <n v="0"/>
    <m/>
    <n v="62983.72"/>
    <n v="22731.84"/>
    <n v="443.96"/>
    <n v="0"/>
    <n v="0"/>
    <n v="0"/>
    <n v="0"/>
    <n v="0"/>
    <n v="23175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77.78"/>
    <n v="23175.8"/>
    <n v="160"/>
    <n v="300"/>
    <n v="81138.899999999994"/>
    <n v="70667.92"/>
    <n v="87.094994"/>
    <n v="77.624567349621699"/>
    <n v="9.5"/>
    <m/>
    <m/>
    <m/>
    <s v="BCN"/>
    <s v="MEXICALI"/>
    <s v="21239"/>
    <s v="Proceso judicial"/>
    <x v="0"/>
  </r>
  <r>
    <n v="1141"/>
    <s v="Hipotecaria Su Casita"/>
    <s v="FIDEICOMISO 234036"/>
    <d v="2018-05-01T00:00:00"/>
    <s v="58614"/>
    <x v="0"/>
    <n v="21"/>
    <n v="48585.57"/>
    <n v="9173.0400000000009"/>
    <n v="0"/>
    <n v="57758.61"/>
    <n v="149.1"/>
    <n v="0"/>
    <n v="0"/>
    <n v="0"/>
    <n v="0"/>
    <m/>
    <n v="57758.61"/>
    <n v="36541.760000000002"/>
    <n v="388.68"/>
    <n v="0"/>
    <n v="0"/>
    <n v="0"/>
    <n v="0"/>
    <n v="0"/>
    <n v="36930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22.14"/>
    <n v="36930.44"/>
    <n v="160"/>
    <n v="300"/>
    <n v="68685"/>
    <n v="61065.62"/>
    <n v="88.906777000000005"/>
    <n v="84.0920285276719"/>
    <n v="9.6"/>
    <m/>
    <m/>
    <m/>
    <s v="BCN"/>
    <s v="MEXICALI"/>
    <s v="21000"/>
    <s v="Proceso judicial"/>
    <x v="0"/>
  </r>
  <r>
    <n v="1142"/>
    <s v="Hipotecaria Su Casita"/>
    <s v="FIDEICOMISO 234036"/>
    <d v="2018-05-01T00:00:00"/>
    <s v="58617"/>
    <x v="0"/>
    <n v="21"/>
    <n v="63996.19"/>
    <n v="13276.44"/>
    <n v="0"/>
    <n v="77272.63"/>
    <n v="197.96"/>
    <n v="0"/>
    <n v="0"/>
    <n v="0"/>
    <n v="0"/>
    <m/>
    <n v="77272.63"/>
    <n v="54365.13"/>
    <n v="506.64"/>
    <n v="0"/>
    <n v="0"/>
    <n v="0"/>
    <n v="0"/>
    <n v="0"/>
    <n v="54871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74.4"/>
    <n v="54871.77"/>
    <n v="160"/>
    <n v="300"/>
    <n v="101115.3"/>
    <n v="80645.710000000006"/>
    <n v="79.756189000000006"/>
    <n v="76.420314022991107"/>
    <n v="9.5"/>
    <m/>
    <m/>
    <m/>
    <s v="NL"/>
    <s v="APODACA"/>
    <s v="66613"/>
    <s v="Morosidad"/>
    <x v="0"/>
  </r>
  <r>
    <n v="1143"/>
    <s v="Hipotecaria Su Casita"/>
    <s v="FIDEICOMISO 234036"/>
    <d v="2018-05-01T00:00:00"/>
    <s v="58618"/>
    <x v="0"/>
    <n v="21"/>
    <n v="0"/>
    <n v="34387.06"/>
    <n v="0"/>
    <n v="34387.06"/>
    <n v="0"/>
    <n v="0"/>
    <n v="0"/>
    <n v="0"/>
    <n v="0"/>
    <m/>
    <n v="34387.06"/>
    <n v="8434.18"/>
    <n v="0"/>
    <n v="0"/>
    <n v="0"/>
    <n v="0"/>
    <n v="0"/>
    <n v="0"/>
    <n v="8434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387.06"/>
    <n v="8434.18"/>
    <n v="190"/>
    <n v="300"/>
    <n v="115163.1"/>
    <n v="86372.59"/>
    <n v="75.000230000000002"/>
    <n v="29.859442781833899"/>
    <n v="9.5"/>
    <m/>
    <m/>
    <m/>
    <s v="BCN"/>
    <s v="MEXICALI"/>
    <s v="21323"/>
    <s v="Proceso judicial"/>
    <x v="0"/>
  </r>
  <r>
    <n v="1144"/>
    <s v="Hipotecaria Su Casita"/>
    <s v="FIDEICOMISO 234036"/>
    <d v="2018-05-01T00:00:00"/>
    <s v="58619"/>
    <x v="0"/>
    <n v="21"/>
    <n v="51250.720000000001"/>
    <n v="11477.07"/>
    <n v="0"/>
    <n v="62727.79"/>
    <n v="157.28"/>
    <n v="0"/>
    <n v="0"/>
    <n v="0"/>
    <n v="0"/>
    <m/>
    <n v="62727.79"/>
    <n v="50924.82"/>
    <n v="410.01"/>
    <n v="0"/>
    <n v="0"/>
    <n v="0"/>
    <n v="0"/>
    <n v="0"/>
    <n v="51334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34.35"/>
    <n v="51334.83"/>
    <n v="160"/>
    <n v="300"/>
    <n v="71574"/>
    <n v="64416.2"/>
    <n v="89.999441000000004"/>
    <n v="87.640469868843397"/>
    <n v="9.6"/>
    <m/>
    <m/>
    <m/>
    <s v="EM"/>
    <s v="CHALCO"/>
    <s v="56600"/>
    <s v="Proceso judicial"/>
    <x v="0"/>
  </r>
  <r>
    <n v="1145"/>
    <s v="Hipotecaria Su Casita"/>
    <s v="FIDEICOMISO 234036"/>
    <d v="2018-05-01T00:00:00"/>
    <s v="58620"/>
    <x v="0"/>
    <n v="21"/>
    <n v="42965.57"/>
    <n v="9284.1299999999992"/>
    <n v="0"/>
    <n v="52249.7"/>
    <n v="131.84"/>
    <n v="0"/>
    <n v="0"/>
    <n v="0"/>
    <n v="0"/>
    <m/>
    <n v="52249.7"/>
    <n v="40174.1"/>
    <n v="343.72"/>
    <n v="0"/>
    <n v="0"/>
    <n v="0"/>
    <n v="0"/>
    <n v="0"/>
    <n v="40517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15.9699999999993"/>
    <n v="40517.82"/>
    <n v="160"/>
    <n v="300"/>
    <n v="63726.9"/>
    <n v="54000.84"/>
    <n v="84.737904999999998"/>
    <n v="81.990023023317804"/>
    <n v="9.6"/>
    <m/>
    <m/>
    <m/>
    <s v="VER"/>
    <s v="VERACRUZ"/>
    <s v="91808"/>
    <s v="Proceso judicial"/>
    <x v="0"/>
  </r>
  <r>
    <n v="1146"/>
    <s v="Hipotecaria Su Casita"/>
    <s v="FIDEICOMISO 234036"/>
    <d v="2018-05-01T00:00:00"/>
    <s v="58625"/>
    <x v="1"/>
    <n v="0"/>
    <n v="35704.1"/>
    <n v="0"/>
    <n v="0"/>
    <n v="35704.1"/>
    <n v="195.82"/>
    <n v="0"/>
    <n v="0"/>
    <n v="195.82"/>
    <n v="0"/>
    <m/>
    <n v="35508.28"/>
    <n v="0"/>
    <n v="285.63"/>
    <n v="0"/>
    <n v="0"/>
    <n v="285.63"/>
    <n v="0"/>
    <n v="0"/>
    <n v="0"/>
    <n v="49.56"/>
    <n v="0"/>
    <n v="0"/>
    <n v="0"/>
    <n v="0"/>
    <n v="-6.79"/>
    <n v="26.55"/>
    <n v="67.489999999999995"/>
    <n v="0"/>
    <n v="0"/>
    <n v="0"/>
    <n v="0"/>
    <n v="0"/>
    <n v="0"/>
    <n v="0"/>
    <n v="15.12"/>
    <n v="0"/>
    <n v="19.25"/>
    <n v="0"/>
    <n v="633.38"/>
    <n v="0"/>
    <n v="0"/>
    <n v="160"/>
    <n v="300"/>
    <n v="60743.7"/>
    <n v="54669.64"/>
    <n v="90.000510000000006"/>
    <n v="58.455905493849997"/>
    <n v="9.6"/>
    <m/>
    <m/>
    <m/>
    <s v="EM"/>
    <s v="HUEHUETOCA"/>
    <s v="54680"/>
    <s v="Al corriente"/>
    <x v="0"/>
  </r>
  <r>
    <n v="1147"/>
    <s v="Hipotecaria Su Casita"/>
    <s v="FIDEICOMISO 234036"/>
    <d v="2018-05-01T00:00:00"/>
    <s v="58626"/>
    <x v="0"/>
    <n v="21"/>
    <n v="15270.28"/>
    <n v="20758.150000000001"/>
    <n v="0"/>
    <n v="36028.43"/>
    <n v="329.49"/>
    <n v="0"/>
    <n v="0"/>
    <n v="0"/>
    <n v="0"/>
    <m/>
    <n v="36028.43"/>
    <n v="18987.04"/>
    <n v="122.16"/>
    <n v="0"/>
    <n v="0"/>
    <n v="0"/>
    <n v="0"/>
    <n v="0"/>
    <n v="1910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087.64"/>
    <n v="19109.2"/>
    <n v="40"/>
    <n v="180"/>
    <n v="120687.6"/>
    <n v="43003"/>
    <n v="35.631664000000001"/>
    <n v="29.852636146490301"/>
    <n v="9.6"/>
    <m/>
    <m/>
    <m/>
    <s v="NL"/>
    <s v="APODACA"/>
    <s v="66600"/>
    <s v="Proceso judicial"/>
    <x v="0"/>
  </r>
  <r>
    <n v="1148"/>
    <s v="Hipotecaria Su Casita"/>
    <s v="FIDEICOMISO 234036"/>
    <d v="2018-05-01T00:00:00"/>
    <s v="58634"/>
    <x v="3"/>
    <n v="4"/>
    <n v="111302.39999999999"/>
    <n v="2852.05"/>
    <n v="0"/>
    <n v="114154.45"/>
    <n v="727.03"/>
    <n v="0"/>
    <n v="704.69"/>
    <n v="0"/>
    <n v="0"/>
    <m/>
    <n v="113449.76"/>
    <n v="3362.85"/>
    <n v="871.87"/>
    <n v="0"/>
    <n v="1012.43"/>
    <n v="0"/>
    <n v="0"/>
    <n v="0"/>
    <n v="3222.29"/>
    <n v="0"/>
    <n v="0"/>
    <n v="0"/>
    <n v="0"/>
    <n v="0"/>
    <n v="-139.11000000000001"/>
    <n v="0"/>
    <n v="0"/>
    <n v="63.36"/>
    <n v="0"/>
    <n v="0"/>
    <n v="59.88"/>
    <n v="0"/>
    <n v="72.31"/>
    <n v="213.22"/>
    <n v="0"/>
    <n v="0"/>
    <n v="0"/>
    <n v="0"/>
    <n v="1986.78"/>
    <n v="2874.39"/>
    <n v="3222.29"/>
    <n v="100"/>
    <n v="240"/>
    <n v="191934.6"/>
    <n v="172740.53"/>
    <n v="89.999682000000007"/>
    <n v="59.108550396229099"/>
    <n v="9.4"/>
    <m/>
    <m/>
    <m/>
    <s v="QRO"/>
    <s v="QUERETARO"/>
    <s v="76177"/>
    <s v="Morosidad"/>
    <x v="0"/>
  </r>
  <r>
    <n v="1149"/>
    <s v="Hipotecaria Su Casita"/>
    <s v="FIDEICOMISO 234036"/>
    <d v="2018-05-01T00:00:00"/>
    <s v="58635"/>
    <x v="0"/>
    <n v="21"/>
    <n v="82848.570000000007"/>
    <n v="17307.72"/>
    <n v="0"/>
    <n v="100156.29"/>
    <n v="256.3"/>
    <n v="0"/>
    <n v="0"/>
    <n v="0"/>
    <n v="0"/>
    <m/>
    <n v="100156.29"/>
    <n v="71173.710000000006"/>
    <n v="655.88"/>
    <n v="0"/>
    <n v="0"/>
    <n v="0"/>
    <n v="0"/>
    <n v="0"/>
    <n v="71829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64.02"/>
    <n v="71829.59"/>
    <n v="160"/>
    <n v="300"/>
    <n v="120507.6"/>
    <n v="104404"/>
    <n v="86.636859000000001"/>
    <n v="83.112010791666094"/>
    <n v="9.5"/>
    <m/>
    <m/>
    <m/>
    <s v="NL"/>
    <s v="APODACA"/>
    <s v="66600"/>
    <s v="Proceso judicial"/>
    <x v="0"/>
  </r>
  <r>
    <n v="1150"/>
    <s v="Hipotecaria Su Casita"/>
    <s v="FIDEICOMISO 234036"/>
    <d v="2018-05-01T00:00:00"/>
    <s v="58638"/>
    <x v="1"/>
    <n v="0"/>
    <n v="126917.56"/>
    <n v="0"/>
    <n v="0"/>
    <n v="126917.56"/>
    <n v="395.74"/>
    <n v="0"/>
    <n v="0"/>
    <n v="395.74"/>
    <n v="0"/>
    <m/>
    <n v="126521.82"/>
    <n v="0"/>
    <n v="994.19"/>
    <n v="0"/>
    <n v="0"/>
    <n v="994.19"/>
    <n v="0"/>
    <n v="0"/>
    <n v="0"/>
    <n v="61.41"/>
    <n v="0"/>
    <n v="0"/>
    <n v="0"/>
    <n v="0"/>
    <n v="-20.190000000000001"/>
    <n v="72.569999999999993"/>
    <n v="200.01"/>
    <n v="0"/>
    <n v="0"/>
    <n v="0"/>
    <n v="0"/>
    <n v="0"/>
    <n v="0"/>
    <n v="0"/>
    <n v="0.09"/>
    <n v="0"/>
    <n v="0.05"/>
    <n v="0"/>
    <n v="1703.82"/>
    <n v="0"/>
    <n v="0"/>
    <n v="160"/>
    <n v="300"/>
    <n v="192162"/>
    <n v="160359.98000000001"/>
    <n v="83.450412"/>
    <n v="65.841228004579705"/>
    <n v="9.4"/>
    <m/>
    <m/>
    <m/>
    <s v="MOR"/>
    <s v="EMILIANO ZAPATA"/>
    <s v="62760"/>
    <s v="Al corriente"/>
    <x v="0"/>
  </r>
  <r>
    <n v="1151"/>
    <s v="Hipotecaria Su Casita"/>
    <s v="FIDEICOMISO 234036"/>
    <d v="2018-05-01T00:00:00"/>
    <s v="58639"/>
    <x v="19"/>
    <n v="19"/>
    <n v="26151.31"/>
    <n v="9156.2199999999993"/>
    <n v="0"/>
    <n v="35307.53"/>
    <n v="542.38"/>
    <n v="0"/>
    <n v="1035.4000000000001"/>
    <n v="0"/>
    <n v="0"/>
    <m/>
    <n v="34272.129999999997"/>
    <n v="4423.62"/>
    <n v="207.03"/>
    <n v="0"/>
    <n v="553.88"/>
    <n v="0"/>
    <n v="0"/>
    <n v="0"/>
    <n v="4076.77"/>
    <n v="0"/>
    <n v="0"/>
    <n v="0"/>
    <n v="0"/>
    <n v="0"/>
    <n v="-224.71"/>
    <n v="0"/>
    <n v="0"/>
    <n v="89.44"/>
    <n v="0"/>
    <n v="0"/>
    <n v="185.76"/>
    <n v="0"/>
    <n v="80.16"/>
    <n v="271.83"/>
    <n v="0"/>
    <n v="0"/>
    <n v="0"/>
    <n v="0"/>
    <n v="1991.76"/>
    <n v="8663.2000000000007"/>
    <n v="4076.77"/>
    <n v="40"/>
    <n v="180"/>
    <n v="93481.5"/>
    <n v="71767.47"/>
    <n v="76.771843000000004"/>
    <n v="36.6619386699237"/>
    <n v="9.5"/>
    <m/>
    <m/>
    <m/>
    <s v="PUE"/>
    <s v="PUEBLA"/>
    <s v="72000"/>
    <s v="Morosidad"/>
    <x v="0"/>
  </r>
  <r>
    <n v="1152"/>
    <s v="Hipotecaria Su Casita"/>
    <s v="FIDEICOMISO 234036"/>
    <d v="2018-05-01T00:00:00"/>
    <s v="58640"/>
    <x v="0"/>
    <n v="21"/>
    <n v="91018.62"/>
    <n v="21209.78"/>
    <n v="0"/>
    <n v="112228.4"/>
    <n v="594.57000000000005"/>
    <n v="0"/>
    <n v="0"/>
    <n v="0"/>
    <n v="0"/>
    <m/>
    <n v="112228.4"/>
    <n v="33707.32"/>
    <n v="712.98"/>
    <n v="0"/>
    <n v="0"/>
    <n v="0"/>
    <n v="0"/>
    <n v="0"/>
    <n v="34420.3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804.35"/>
    <n v="34420.300000000003"/>
    <n v="100"/>
    <n v="240"/>
    <n v="166757.1"/>
    <n v="141263.12"/>
    <n v="84.711906999999997"/>
    <n v="67.300522482858895"/>
    <n v="9.4"/>
    <m/>
    <m/>
    <m/>
    <s v="QRO"/>
    <s v="QUERETARO"/>
    <s v="76144"/>
    <s v="Proceso judicial"/>
    <x v="0"/>
  </r>
  <r>
    <n v="1153"/>
    <s v="Hipotecaria Su Casita"/>
    <s v="FIDEICOMISO 234036"/>
    <d v="2018-05-01T00:00:00"/>
    <s v="58642"/>
    <x v="0"/>
    <n v="21"/>
    <n v="68094.69"/>
    <n v="30508.06"/>
    <n v="0"/>
    <n v="98602.75"/>
    <n v="442.76"/>
    <n v="0"/>
    <n v="0"/>
    <n v="0"/>
    <n v="0"/>
    <m/>
    <n v="98602.75"/>
    <n v="67675.94"/>
    <n v="539.08000000000004"/>
    <n v="0"/>
    <n v="0"/>
    <n v="0"/>
    <n v="0"/>
    <n v="0"/>
    <n v="68215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950.82"/>
    <n v="68215.02"/>
    <n v="100"/>
    <n v="240"/>
    <n v="120157.5"/>
    <n v="105332.29"/>
    <n v="87.661851999999996"/>
    <n v="82.061252796203306"/>
    <n v="9.5"/>
    <m/>
    <m/>
    <m/>
    <s v="BCN"/>
    <s v="MEXICALI"/>
    <s v="21376"/>
    <s v="Proceso judicial"/>
    <x v="0"/>
  </r>
  <r>
    <n v="1154"/>
    <s v="Hipotecaria Su Casita"/>
    <s v="FIDEICOMISO 234036"/>
    <d v="2018-05-01T00:00:00"/>
    <s v="58646"/>
    <x v="13"/>
    <n v="2"/>
    <n v="34746.78"/>
    <n v="1424.5"/>
    <n v="0"/>
    <n v="36171.279999999999"/>
    <n v="720.72"/>
    <n v="0"/>
    <n v="0"/>
    <n v="0"/>
    <n v="0"/>
    <m/>
    <n v="36171.279999999999"/>
    <n v="567.1"/>
    <n v="275.08"/>
    <n v="0"/>
    <n v="0"/>
    <n v="0"/>
    <n v="0"/>
    <n v="0"/>
    <n v="842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45.2199999999998"/>
    <n v="842.18"/>
    <n v="40"/>
    <n v="180"/>
    <n v="107060.1"/>
    <n v="95362.23"/>
    <n v="89.073548000000002"/>
    <n v="33.785957451932902"/>
    <n v="9.5"/>
    <m/>
    <m/>
    <m/>
    <s v="OAX"/>
    <s v="SAN SEBASTIAN TUTLA"/>
    <s v="71246"/>
    <s v="Morosidad"/>
    <x v="0"/>
  </r>
  <r>
    <n v="1155"/>
    <s v="Hipotecaria Su Casita"/>
    <s v="FIDEICOMISO 234036"/>
    <d v="2018-05-01T00:00:00"/>
    <s v="58647"/>
    <x v="1"/>
    <n v="0"/>
    <n v="65535.34"/>
    <n v="0"/>
    <n v="0"/>
    <n v="65535.34"/>
    <n v="314.36"/>
    <n v="0"/>
    <n v="0"/>
    <n v="314.36"/>
    <n v="0"/>
    <m/>
    <n v="65220.98"/>
    <n v="0"/>
    <n v="518.82000000000005"/>
    <n v="0"/>
    <n v="0"/>
    <n v="518.82000000000005"/>
    <n v="0"/>
    <n v="0"/>
    <n v="0"/>
    <n v="66.22"/>
    <n v="0"/>
    <n v="0"/>
    <n v="0"/>
    <n v="0"/>
    <n v="-8.27"/>
    <n v="44.97"/>
    <n v="117.87"/>
    <n v="0"/>
    <n v="0"/>
    <n v="0"/>
    <n v="0"/>
    <n v="0"/>
    <n v="0"/>
    <n v="0"/>
    <n v="62.63"/>
    <n v="0"/>
    <n v="62.63"/>
    <n v="0"/>
    <n v="1116.5999999999999"/>
    <n v="0"/>
    <n v="0"/>
    <n v="160"/>
    <n v="300"/>
    <n v="107060.1"/>
    <n v="95362.23"/>
    <n v="89.073548000000002"/>
    <n v="60.919968971332203"/>
    <n v="9.5"/>
    <m/>
    <m/>
    <m/>
    <s v="OAX"/>
    <s v="SAN SEBASTIAN TUTLA"/>
    <s v="71246"/>
    <s v="Al corriente"/>
    <x v="0"/>
  </r>
  <r>
    <n v="1156"/>
    <s v="Hipotecaria Su Casita"/>
    <s v="FIDEICOMISO 234036"/>
    <d v="2018-05-01T00:00:00"/>
    <s v="58652"/>
    <x v="0"/>
    <n v="21"/>
    <n v="67603.600000000006"/>
    <n v="15025.93"/>
    <n v="0"/>
    <n v="82629.53"/>
    <n v="220.99"/>
    <n v="0"/>
    <n v="0"/>
    <n v="0"/>
    <n v="0"/>
    <m/>
    <n v="82629.53"/>
    <n v="59080.68"/>
    <n v="535.20000000000005"/>
    <n v="0"/>
    <n v="0"/>
    <n v="0"/>
    <n v="0"/>
    <n v="0"/>
    <n v="59615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46.92"/>
    <n v="59615.88"/>
    <n v="155"/>
    <n v="300"/>
    <n v="96167.7"/>
    <n v="86550.76"/>
    <n v="89.999823000000006"/>
    <n v="85.922331295221298"/>
    <n v="9.5"/>
    <m/>
    <m/>
    <m/>
    <s v="QR"/>
    <s v="SOLIDARIDAD"/>
    <s v="77710"/>
    <s v="Morosidad"/>
    <x v="0"/>
  </r>
  <r>
    <n v="1157"/>
    <s v="Hipotecaria Su Casita"/>
    <s v="FIDEICOMISO 234036"/>
    <d v="2018-05-01T00:00:00"/>
    <s v="58653"/>
    <x v="0"/>
    <n v="21"/>
    <n v="172323.16"/>
    <n v="13307.11"/>
    <n v="0"/>
    <n v="185630.27"/>
    <n v="567.70000000000005"/>
    <n v="0"/>
    <n v="0"/>
    <n v="0"/>
    <n v="0"/>
    <m/>
    <n v="185630.27"/>
    <n v="36549.449999999997"/>
    <n v="1349.86"/>
    <n v="0"/>
    <n v="0"/>
    <n v="0"/>
    <n v="0"/>
    <n v="0"/>
    <n v="37899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74.81"/>
    <n v="37899.31"/>
    <n v="155"/>
    <n v="300"/>
    <n v="262145.40000000002"/>
    <n v="221233.89"/>
    <n v="84.393580999999998"/>
    <n v="70.811950317814606"/>
    <n v="9.4"/>
    <m/>
    <m/>
    <m/>
    <s v="JAL"/>
    <s v="TLAQUEPAQUE"/>
    <s v="45601"/>
    <s v="Morosidad"/>
    <x v="0"/>
  </r>
  <r>
    <n v="1158"/>
    <s v="Hipotecaria Su Casita"/>
    <s v="FIDEICOMISO 234036"/>
    <d v="2018-05-01T00:00:00"/>
    <s v="58659"/>
    <x v="0"/>
    <n v="21"/>
    <n v="75236.81"/>
    <n v="17810.03"/>
    <n v="0"/>
    <n v="93046.84"/>
    <n v="245.95"/>
    <n v="0"/>
    <n v="0"/>
    <n v="0"/>
    <n v="0"/>
    <m/>
    <n v="93046.84"/>
    <n v="72827.509999999995"/>
    <n v="595.62"/>
    <n v="0"/>
    <n v="0"/>
    <n v="0"/>
    <n v="0"/>
    <n v="0"/>
    <n v="73423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55.98"/>
    <n v="73423.13"/>
    <n v="155"/>
    <n v="300"/>
    <n v="107026.2"/>
    <n v="96323.1"/>
    <n v="89.999551999999994"/>
    <n v="86.938376308649495"/>
    <n v="9.5"/>
    <m/>
    <m/>
    <m/>
    <s v="PUE"/>
    <s v="CUAUTLANCINGO"/>
    <s v="72710"/>
    <s v="Proceso judicial"/>
    <x v="0"/>
  </r>
  <r>
    <n v="1159"/>
    <s v="Hipotecaria Su Casita"/>
    <s v="FIDEICOMISO 234036"/>
    <d v="2018-05-01T00:00:00"/>
    <s v="58663"/>
    <x v="0"/>
    <n v="21"/>
    <n v="49605.5"/>
    <n v="10138.549999999999"/>
    <n v="0"/>
    <n v="59744.05"/>
    <n v="160.93"/>
    <n v="0"/>
    <n v="0"/>
    <n v="0"/>
    <n v="0"/>
    <m/>
    <n v="59744.05"/>
    <n v="38945.21"/>
    <n v="396.84"/>
    <n v="0"/>
    <n v="0"/>
    <n v="0"/>
    <n v="0"/>
    <n v="0"/>
    <n v="39342.05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99.48"/>
    <n v="39342.050000000003"/>
    <n v="155"/>
    <n v="300"/>
    <n v="71971.8"/>
    <n v="63335.39"/>
    <n v="88.000286000000003"/>
    <n v="83.010359402512606"/>
    <n v="9.6"/>
    <m/>
    <m/>
    <m/>
    <s v="QR"/>
    <s v="BENITO JUAREZ"/>
    <s v="77539"/>
    <s v="Morosidad"/>
    <x v="0"/>
  </r>
  <r>
    <n v="1160"/>
    <s v="Hipotecaria Su Casita"/>
    <s v="FIDEICOMISO 234036"/>
    <d v="2018-05-01T00:00:00"/>
    <s v="58664"/>
    <x v="0"/>
    <n v="21"/>
    <n v="72526.38"/>
    <n v="14985.24"/>
    <n v="0"/>
    <n v="87511.62"/>
    <n v="237.08"/>
    <n v="0"/>
    <n v="0"/>
    <n v="0"/>
    <n v="0"/>
    <m/>
    <n v="87511.62"/>
    <n v="56404.76"/>
    <n v="574.16999999999996"/>
    <n v="0"/>
    <n v="0"/>
    <n v="0"/>
    <n v="0"/>
    <n v="0"/>
    <n v="56978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22.32"/>
    <n v="56978.93"/>
    <n v="155"/>
    <n v="300"/>
    <n v="103170.3"/>
    <n v="92852.88"/>
    <n v="89.999622000000002"/>
    <n v="84.822492534508797"/>
    <n v="9.5"/>
    <m/>
    <m/>
    <m/>
    <s v="QR"/>
    <s v="BENITO JUAREZ"/>
    <s v="77539"/>
    <s v="Morosidad"/>
    <x v="0"/>
  </r>
  <r>
    <n v="1161"/>
    <s v="Hipotecaria Su Casita"/>
    <s v="FIDEICOMISO 234036"/>
    <d v="2018-05-01T00:00:00"/>
    <s v="58669"/>
    <x v="0"/>
    <n v="21"/>
    <n v="62234.34"/>
    <n v="15402.53"/>
    <n v="0"/>
    <n v="77636.87"/>
    <n v="203.44"/>
    <n v="0"/>
    <n v="0"/>
    <n v="0"/>
    <n v="0"/>
    <m/>
    <n v="77636.87"/>
    <n v="65209.03"/>
    <n v="492.69"/>
    <n v="0"/>
    <n v="0"/>
    <n v="0"/>
    <n v="0"/>
    <n v="0"/>
    <n v="65701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05.97"/>
    <n v="65701.72"/>
    <n v="155"/>
    <n v="300"/>
    <n v="89524.2"/>
    <n v="79676.539999999994"/>
    <n v="89.000001999999995"/>
    <n v="86.721657156218598"/>
    <n v="9.5"/>
    <m/>
    <m/>
    <m/>
    <s v="QR"/>
    <s v="BENITO JUAREZ"/>
    <s v="77539"/>
    <s v="Proceso judicial"/>
    <x v="0"/>
  </r>
  <r>
    <n v="1162"/>
    <s v="Hipotecaria Su Casita"/>
    <s v="FIDEICOMISO 234036"/>
    <d v="2018-05-01T00:00:00"/>
    <s v="58673"/>
    <x v="0"/>
    <n v="21"/>
    <n v="53691.51"/>
    <n v="26545.360000000001"/>
    <n v="0"/>
    <n v="80236.87"/>
    <n v="375.53"/>
    <n v="0"/>
    <n v="0"/>
    <n v="0"/>
    <n v="0"/>
    <m/>
    <n v="80236.87"/>
    <n v="56715.98"/>
    <n v="425.06"/>
    <n v="0"/>
    <n v="0"/>
    <n v="0"/>
    <n v="0"/>
    <n v="0"/>
    <n v="57141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920.89"/>
    <n v="57141.04"/>
    <n v="95"/>
    <n v="240"/>
    <n v="95430.9"/>
    <n v="85888.06"/>
    <n v="90.000262000000006"/>
    <n v="84.078500807445707"/>
    <n v="9.5"/>
    <m/>
    <m/>
    <m/>
    <s v="JAL"/>
    <s v="TLAJOMULCO DE ZUNIGA"/>
    <s v="45640"/>
    <s v="Proceso judicial"/>
    <x v="0"/>
  </r>
  <r>
    <n v="1163"/>
    <s v="Hipotecaria Su Casita"/>
    <s v="FIDEICOMISO 234036"/>
    <d v="2018-05-01T00:00:00"/>
    <s v="58674"/>
    <x v="0"/>
    <n v="21"/>
    <n v="41596.68"/>
    <n v="7588.65"/>
    <n v="0"/>
    <n v="49185.33"/>
    <n v="134.94999999999999"/>
    <n v="0"/>
    <n v="0"/>
    <n v="0"/>
    <n v="0"/>
    <m/>
    <n v="49185.33"/>
    <n v="27490.35"/>
    <n v="332.77"/>
    <n v="0"/>
    <n v="0"/>
    <n v="0"/>
    <n v="0"/>
    <n v="0"/>
    <n v="27823.11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23.6"/>
    <n v="27823.119999999999"/>
    <n v="155"/>
    <n v="300"/>
    <n v="65066.400000000001"/>
    <n v="53110.05"/>
    <n v="81.624386999999999"/>
    <n v="75.592518000693104"/>
    <n v="9.6"/>
    <m/>
    <m/>
    <m/>
    <s v="TAM"/>
    <s v="REYNOSA"/>
    <s v="88707"/>
    <s v="Proceso judicial"/>
    <x v="0"/>
  </r>
  <r>
    <n v="1164"/>
    <s v="Hipotecaria Su Casita"/>
    <s v="FIDEICOMISO 234036"/>
    <d v="2018-05-01T00:00:00"/>
    <s v="58675"/>
    <x v="0"/>
    <n v="21"/>
    <n v="58293.29"/>
    <n v="12325.29"/>
    <n v="0"/>
    <n v="70618.58"/>
    <n v="190.55"/>
    <n v="0"/>
    <n v="0"/>
    <n v="0"/>
    <n v="0"/>
    <m/>
    <n v="70618.58"/>
    <n v="47010.36"/>
    <n v="461.49"/>
    <n v="0"/>
    <n v="0"/>
    <n v="0"/>
    <n v="0"/>
    <n v="0"/>
    <n v="47471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15.84"/>
    <n v="47471.85"/>
    <n v="155"/>
    <n v="300"/>
    <n v="83853.600000000006"/>
    <n v="74630.36"/>
    <n v="89.000782000000001"/>
    <n v="84.216515151870595"/>
    <n v="9.5"/>
    <m/>
    <m/>
    <m/>
    <s v="QR"/>
    <s v="BENITO JUAREZ"/>
    <s v="77539"/>
    <s v="Proceso judicial"/>
    <x v="0"/>
  </r>
  <r>
    <n v="1165"/>
    <s v="Hipotecaria Su Casita"/>
    <s v="FIDEICOMISO 234036"/>
    <d v="2018-05-01T00:00:00"/>
    <s v="58679"/>
    <x v="1"/>
    <n v="0"/>
    <n v="58293.29"/>
    <n v="0"/>
    <n v="0"/>
    <n v="58293.29"/>
    <n v="190.55"/>
    <n v="0"/>
    <n v="0"/>
    <n v="190.55"/>
    <n v="0"/>
    <m/>
    <n v="58102.74"/>
    <n v="0"/>
    <n v="461.49"/>
    <n v="0"/>
    <n v="0"/>
    <n v="461.49"/>
    <n v="0"/>
    <n v="0"/>
    <n v="0"/>
    <n v="51.83"/>
    <n v="0"/>
    <n v="0"/>
    <n v="0"/>
    <n v="0"/>
    <n v="-13.85"/>
    <n v="35.19"/>
    <n v="92.26"/>
    <n v="0"/>
    <n v="0"/>
    <n v="0"/>
    <n v="0"/>
    <n v="0"/>
    <n v="0"/>
    <n v="0"/>
    <n v="35.5"/>
    <n v="0"/>
    <n v="23.52"/>
    <n v="0"/>
    <n v="852.97"/>
    <n v="0"/>
    <n v="0"/>
    <n v="155"/>
    <n v="300"/>
    <n v="83853.600000000006"/>
    <n v="74630.36"/>
    <n v="89.000782000000001"/>
    <n v="69.290692103624906"/>
    <n v="9.5"/>
    <m/>
    <m/>
    <m/>
    <s v="QR"/>
    <s v="BENITO JUAREZ"/>
    <s v="77539"/>
    <s v="Al corriente"/>
    <x v="0"/>
  </r>
  <r>
    <n v="1166"/>
    <s v="Hipotecaria Su Casita"/>
    <s v="FIDEICOMISO 234036"/>
    <d v="2018-05-01T00:00:00"/>
    <s v="58684"/>
    <x v="0"/>
    <n v="21"/>
    <n v="0"/>
    <n v="100228.19"/>
    <n v="0"/>
    <n v="100228.19"/>
    <n v="0"/>
    <n v="0"/>
    <n v="0"/>
    <n v="0"/>
    <n v="0"/>
    <m/>
    <n v="100228.19"/>
    <n v="36027.65"/>
    <n v="0"/>
    <n v="0"/>
    <n v="0"/>
    <n v="0"/>
    <n v="0"/>
    <n v="0"/>
    <n v="36027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228.19"/>
    <n v="36027.65"/>
    <n v="175"/>
    <n v="300"/>
    <n v="215526"/>
    <n v="191533.59"/>
    <n v="88.867974000000004"/>
    <n v="46.503990151216101"/>
    <n v="9.4"/>
    <m/>
    <m/>
    <m/>
    <s v="JAL"/>
    <s v="TONALA"/>
    <s v="45400"/>
    <s v="Proceso judicial"/>
    <x v="0"/>
  </r>
  <r>
    <n v="1167"/>
    <s v="Hipotecaria Su Casita"/>
    <s v="FIDEICOMISO 234036"/>
    <d v="2018-05-01T00:00:00"/>
    <s v="58685"/>
    <x v="1"/>
    <n v="0"/>
    <n v="42300.17"/>
    <n v="0"/>
    <n v="0"/>
    <n v="42300.17"/>
    <n v="845.1"/>
    <n v="0"/>
    <n v="0"/>
    <n v="845.1"/>
    <n v="2346.89"/>
    <m/>
    <n v="39108.18"/>
    <n v="0"/>
    <n v="292.58"/>
    <n v="0"/>
    <n v="0"/>
    <n v="292.58"/>
    <n v="0"/>
    <n v="0"/>
    <n v="0"/>
    <n v="59.41"/>
    <n v="0"/>
    <n v="0"/>
    <n v="0"/>
    <n v="0"/>
    <n v="-30.46"/>
    <n v="59.85"/>
    <n v="186.89"/>
    <n v="0"/>
    <n v="0"/>
    <n v="0"/>
    <n v="0"/>
    <n v="0"/>
    <n v="0"/>
    <n v="0"/>
    <n v="0"/>
    <n v="0"/>
    <n v="0.11"/>
    <n v="0"/>
    <n v="3760.26"/>
    <n v="0"/>
    <n v="0"/>
    <n v="155"/>
    <n v="300"/>
    <n v="224120.4"/>
    <n v="143684.07999999999"/>
    <n v="64.110219000000001"/>
    <n v="17.449629663157001"/>
    <n v="8.3000000000000007"/>
    <m/>
    <m/>
    <m/>
    <s v="QRO"/>
    <s v="QUERETARO"/>
    <s v="76177"/>
    <s v="Al corriente"/>
    <x v="0"/>
  </r>
  <r>
    <n v="1168"/>
    <s v="Hipotecaria Su Casita"/>
    <s v="FIDEICOMISO 234036"/>
    <d v="2018-05-01T00:00:00"/>
    <s v="58691"/>
    <x v="0"/>
    <n v="21"/>
    <n v="68278.36"/>
    <n v="62718.3"/>
    <n v="0"/>
    <n v="130996.66"/>
    <n v="867.88"/>
    <n v="0"/>
    <n v="0"/>
    <n v="0"/>
    <n v="0"/>
    <m/>
    <n v="130996.66"/>
    <n v="87373.82"/>
    <n v="534.85"/>
    <n v="0"/>
    <n v="0"/>
    <n v="0"/>
    <n v="0"/>
    <n v="0"/>
    <n v="87908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586.18"/>
    <n v="87908.67"/>
    <n v="95"/>
    <n v="240"/>
    <n v="207393.3"/>
    <n v="151546.04"/>
    <n v="73.071810999999997"/>
    <n v="63.163400252169303"/>
    <n v="9.4"/>
    <m/>
    <m/>
    <m/>
    <s v="JAL"/>
    <s v="TONALA"/>
    <s v="45426"/>
    <s v="Proceso judicial"/>
    <x v="0"/>
  </r>
  <r>
    <n v="1169"/>
    <s v="Hipotecaria Su Casita"/>
    <s v="FIDEICOMISO 234036"/>
    <d v="2018-05-01T00:00:00"/>
    <s v="58697"/>
    <x v="0"/>
    <n v="21"/>
    <n v="56240.28"/>
    <n v="14486.88"/>
    <n v="0"/>
    <n v="70727.16"/>
    <n v="183.83"/>
    <n v="0"/>
    <n v="0"/>
    <n v="0"/>
    <n v="0"/>
    <m/>
    <n v="70727.16"/>
    <n v="63517.8"/>
    <n v="445.24"/>
    <n v="0"/>
    <n v="0"/>
    <n v="0"/>
    <n v="0"/>
    <n v="0"/>
    <n v="63963.04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70.71"/>
    <n v="63963.040000000001"/>
    <n v="155"/>
    <n v="300"/>
    <n v="81628.800000000003"/>
    <n v="72001.5"/>
    <n v="88.206001000000001"/>
    <n v="86.644860811054798"/>
    <n v="9.5"/>
    <m/>
    <m/>
    <m/>
    <s v="BCN"/>
    <s v="ENSENADA"/>
    <s v="22800"/>
    <s v="Proceso judicial"/>
    <x v="0"/>
  </r>
  <r>
    <n v="1170"/>
    <s v="Hipotecaria Su Casita"/>
    <s v="FIDEICOMISO 234036"/>
    <d v="2018-05-01T00:00:00"/>
    <s v="58698"/>
    <x v="0"/>
    <n v="21"/>
    <n v="81342.460000000006"/>
    <n v="18200.849999999999"/>
    <n v="0"/>
    <n v="99543.31"/>
    <n v="265.89999999999998"/>
    <n v="0"/>
    <n v="0"/>
    <n v="0"/>
    <n v="0"/>
    <m/>
    <n v="99543.31"/>
    <n v="71875.28"/>
    <n v="643.96"/>
    <n v="0"/>
    <n v="0"/>
    <n v="0"/>
    <n v="0"/>
    <n v="0"/>
    <n v="72519.24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466.75"/>
    <n v="72519.240000000005"/>
    <n v="155"/>
    <n v="300"/>
    <n v="115842.3"/>
    <n v="104139.51"/>
    <n v="89.897654000000003"/>
    <n v="85.930018687381406"/>
    <n v="9.5"/>
    <m/>
    <m/>
    <m/>
    <s v="JAL"/>
    <s v="TONALA"/>
    <s v="45400"/>
    <s v="Morosidad"/>
    <x v="0"/>
  </r>
  <r>
    <n v="1171"/>
    <s v="Hipotecaria Su Casita"/>
    <s v="FIDEICOMISO 234036"/>
    <d v="2018-05-01T00:00:00"/>
    <s v="58700"/>
    <x v="0"/>
    <n v="21"/>
    <n v="72229.740000000005"/>
    <n v="11533.16"/>
    <n v="0"/>
    <n v="83762.899999999994"/>
    <n v="236.11"/>
    <n v="0"/>
    <n v="0"/>
    <n v="0"/>
    <n v="0"/>
    <m/>
    <n v="83762.899999999994"/>
    <n v="38558.5"/>
    <n v="571.82000000000005"/>
    <n v="0"/>
    <n v="0"/>
    <n v="0"/>
    <n v="0"/>
    <n v="0"/>
    <n v="39130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69.27"/>
    <n v="39130.32"/>
    <n v="155"/>
    <n v="300"/>
    <n v="102747.9"/>
    <n v="92472.91"/>
    <n v="89.999804999999995"/>
    <n v="81.522736401768896"/>
    <n v="9.5"/>
    <m/>
    <m/>
    <m/>
    <s v="BCN"/>
    <s v="TIJUANA"/>
    <s v="22125"/>
    <s v="Proceso judicial"/>
    <x v="0"/>
  </r>
  <r>
    <n v="1172"/>
    <s v="Hipotecaria Su Casita"/>
    <s v="FIDEICOMISO 234036"/>
    <d v="2018-05-01T00:00:00"/>
    <s v="58703"/>
    <x v="0"/>
    <n v="21"/>
    <n v="69995.44"/>
    <n v="12252.42"/>
    <n v="0"/>
    <n v="82247.86"/>
    <n v="223.91"/>
    <n v="0"/>
    <n v="0"/>
    <n v="0"/>
    <n v="0"/>
    <m/>
    <n v="82247.86"/>
    <n v="43766.44"/>
    <n v="554.13"/>
    <n v="0"/>
    <n v="0"/>
    <n v="0"/>
    <n v="0"/>
    <n v="0"/>
    <n v="44320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76.33"/>
    <n v="44320.57"/>
    <n v="156"/>
    <n v="300"/>
    <n v="103282.8"/>
    <n v="89050.96"/>
    <n v="86.220512999999997"/>
    <n v="79.633646648527801"/>
    <n v="9.5"/>
    <m/>
    <m/>
    <m/>
    <s v="TAM"/>
    <s v="CIUDAD MADERO"/>
    <s v="89506"/>
    <s v="Proceso judicial"/>
    <x v="0"/>
  </r>
  <r>
    <n v="1173"/>
    <s v="Hipotecaria Su Casita"/>
    <s v="FIDEICOMISO 234036"/>
    <d v="2018-05-01T00:00:00"/>
    <s v="58706"/>
    <x v="0"/>
    <n v="21"/>
    <n v="63088.41"/>
    <n v="14328.29"/>
    <n v="0"/>
    <n v="77416.7"/>
    <n v="203.97"/>
    <n v="0"/>
    <n v="0"/>
    <n v="0"/>
    <n v="0"/>
    <m/>
    <n v="77416.7"/>
    <n v="58123.98"/>
    <n v="499.45"/>
    <n v="0"/>
    <n v="0"/>
    <n v="0"/>
    <n v="0"/>
    <n v="0"/>
    <n v="58623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532.26"/>
    <n v="58623.43"/>
    <n v="156"/>
    <n v="300"/>
    <n v="89456.1"/>
    <n v="80510.45"/>
    <n v="89.999955"/>
    <n v="86.541554745359207"/>
    <n v="9.5"/>
    <m/>
    <m/>
    <m/>
    <s v="GTO"/>
    <s v="LEON"/>
    <s v="37358"/>
    <s v="Morosidad"/>
    <x v="0"/>
  </r>
  <r>
    <n v="1174"/>
    <s v="Hipotecaria Su Casita"/>
    <s v="FIDEICOMISO 234036"/>
    <d v="2018-05-01T00:00:00"/>
    <s v="58707"/>
    <x v="0"/>
    <n v="21"/>
    <n v="186842.45"/>
    <n v="45533.46"/>
    <n v="0"/>
    <n v="232375.91"/>
    <n v="608.74"/>
    <n v="0"/>
    <n v="0"/>
    <n v="0"/>
    <n v="0"/>
    <m/>
    <n v="232375.91"/>
    <n v="187202.89"/>
    <n v="1463.6"/>
    <n v="0"/>
    <n v="0"/>
    <n v="0"/>
    <n v="0"/>
    <n v="0"/>
    <n v="188666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142.2"/>
    <n v="188666.49"/>
    <n v="156"/>
    <n v="300"/>
    <n v="265656.90000000002"/>
    <n v="239091.65"/>
    <n v="90.000165999999993"/>
    <n v="87.4721909962186"/>
    <n v="9.4"/>
    <m/>
    <m/>
    <m/>
    <s v="JAL"/>
    <s v="TLAJOMULCO DE ZUNIGA"/>
    <s v="45645"/>
    <s v="Proceso judicial"/>
    <x v="0"/>
  </r>
  <r>
    <n v="1175"/>
    <s v="Hipotecaria Su Casita"/>
    <s v="FIDEICOMISO 234036"/>
    <d v="2018-05-01T00:00:00"/>
    <s v="58710"/>
    <x v="0"/>
    <n v="21"/>
    <n v="83924.87"/>
    <n v="18939.349999999999"/>
    <n v="0"/>
    <n v="102864.22"/>
    <n v="271.32"/>
    <n v="0"/>
    <n v="0"/>
    <n v="0"/>
    <n v="0"/>
    <m/>
    <n v="102864.22"/>
    <n v="75907.78"/>
    <n v="664.41"/>
    <n v="0"/>
    <n v="0"/>
    <n v="0"/>
    <n v="0"/>
    <n v="0"/>
    <n v="76572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210.669999999998"/>
    <n v="76572.19"/>
    <n v="156"/>
    <n v="300"/>
    <n v="126591.6"/>
    <n v="107100"/>
    <n v="84.602770000000007"/>
    <n v="81.256750195045797"/>
    <n v="9.5"/>
    <m/>
    <m/>
    <m/>
    <s v="EM"/>
    <s v="ECATEPEC"/>
    <s v="55075"/>
    <s v="Proceso judicial"/>
    <x v="0"/>
  </r>
  <r>
    <n v="1176"/>
    <s v="Hipotecaria Su Casita"/>
    <s v="FIDEICOMISO 234036"/>
    <d v="2018-05-01T00:00:00"/>
    <s v="58711"/>
    <x v="0"/>
    <n v="21"/>
    <n v="83924.87"/>
    <n v="5230.3900000000003"/>
    <n v="0"/>
    <n v="89155.26"/>
    <n v="271.32"/>
    <n v="0"/>
    <n v="0"/>
    <n v="0"/>
    <n v="0"/>
    <m/>
    <n v="89155.26"/>
    <n v="14214.53"/>
    <n v="664.41"/>
    <n v="0"/>
    <n v="248.8"/>
    <n v="0"/>
    <n v="0"/>
    <n v="0"/>
    <n v="14630.14"/>
    <n v="0"/>
    <n v="0"/>
    <n v="0"/>
    <n v="0"/>
    <n v="0"/>
    <n v="-16.43"/>
    <n v="0"/>
    <n v="0"/>
    <n v="0"/>
    <n v="0"/>
    <n v="0"/>
    <n v="0"/>
    <n v="0"/>
    <n v="0"/>
    <n v="0"/>
    <n v="0"/>
    <n v="0"/>
    <n v="0"/>
    <n v="0"/>
    <n v="232.37"/>
    <n v="5501.71"/>
    <n v="14630.14"/>
    <n v="156"/>
    <n v="300"/>
    <n v="126591.6"/>
    <n v="107100"/>
    <n v="84.602770000000007"/>
    <n v="70.427469244352906"/>
    <n v="9.5"/>
    <m/>
    <m/>
    <m/>
    <s v="EM"/>
    <s v="ECATEPEC"/>
    <s v="55075"/>
    <s v="Morosidad"/>
    <x v="0"/>
  </r>
  <r>
    <n v="1177"/>
    <s v="Hipotecaria Su Casita"/>
    <s v="FIDEICOMISO 234036"/>
    <d v="2018-05-01T00:00:00"/>
    <s v="58717"/>
    <x v="0"/>
    <n v="21"/>
    <n v="87090.07"/>
    <n v="9000.23"/>
    <n v="0"/>
    <n v="96090.3"/>
    <n v="281.57"/>
    <n v="0"/>
    <n v="0"/>
    <n v="0"/>
    <n v="0"/>
    <m/>
    <n v="96090.3"/>
    <n v="26172.47"/>
    <n v="689.46"/>
    <n v="0"/>
    <n v="0"/>
    <n v="0"/>
    <n v="0"/>
    <n v="0"/>
    <n v="26861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81.7999999999993"/>
    <n v="26861.93"/>
    <n v="156"/>
    <n v="300"/>
    <n v="126591.6"/>
    <n v="111140"/>
    <n v="87.794134999999997"/>
    <n v="75.905747439180303"/>
    <n v="9.5"/>
    <m/>
    <m/>
    <m/>
    <s v="EM"/>
    <s v="ECATEPEC"/>
    <s v="55075"/>
    <s v="Morosidad"/>
    <x v="0"/>
  </r>
  <r>
    <n v="1178"/>
    <s v="Hipotecaria Su Casita"/>
    <s v="FIDEICOMISO 234036"/>
    <d v="2018-05-01T00:00:00"/>
    <s v="58720"/>
    <x v="0"/>
    <n v="21"/>
    <n v="120301.8"/>
    <n v="28154.22"/>
    <n v="0"/>
    <n v="148456.01999999999"/>
    <n v="391.95"/>
    <n v="0"/>
    <n v="0"/>
    <n v="0"/>
    <n v="0"/>
    <m/>
    <n v="148456.01999999999"/>
    <n v="112812.83"/>
    <n v="942.36"/>
    <n v="0"/>
    <n v="0"/>
    <n v="0"/>
    <n v="0"/>
    <n v="0"/>
    <n v="11375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546.17"/>
    <n v="113755.19"/>
    <n v="156"/>
    <n v="300"/>
    <n v="171047.7"/>
    <n v="153943.12"/>
    <n v="90.000111000000004"/>
    <n v="86.792175438682904"/>
    <n v="9.4"/>
    <m/>
    <m/>
    <m/>
    <s v="JAL"/>
    <s v="TLAQUEPAQUE"/>
    <s v="45601"/>
    <s v="Proceso judicial"/>
    <x v="0"/>
  </r>
  <r>
    <n v="1179"/>
    <s v="Hipotecaria Su Casita"/>
    <s v="FIDEICOMISO 234036"/>
    <d v="2018-05-01T00:00:00"/>
    <s v="58721"/>
    <x v="0"/>
    <n v="21"/>
    <n v="61940.07"/>
    <n v="6401.31"/>
    <n v="0"/>
    <n v="68341.38"/>
    <n v="200.26"/>
    <n v="0"/>
    <n v="0"/>
    <n v="0"/>
    <n v="0"/>
    <m/>
    <n v="68341.38"/>
    <n v="19151.63"/>
    <n v="490.36"/>
    <n v="0"/>
    <n v="0"/>
    <n v="0"/>
    <n v="0"/>
    <n v="0"/>
    <n v="19641.99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01.57"/>
    <n v="19641.990000000002"/>
    <n v="156"/>
    <n v="300"/>
    <n v="87828.3"/>
    <n v="79045.279999999999"/>
    <n v="89.999784000000005"/>
    <n v="77.812482140134406"/>
    <n v="9.5"/>
    <m/>
    <m/>
    <m/>
    <s v="QR"/>
    <s v="BENITO JUAREZ"/>
    <s v="77539"/>
    <s v="Morosidad"/>
    <x v="0"/>
  </r>
  <r>
    <n v="1180"/>
    <s v="Hipotecaria Su Casita"/>
    <s v="FIDEICOMISO 234036"/>
    <d v="2018-05-01T00:00:00"/>
    <s v="58724"/>
    <x v="0"/>
    <n v="21"/>
    <n v="111244.7"/>
    <n v="26035.75"/>
    <n v="0"/>
    <n v="137280.45000000001"/>
    <n v="362.45"/>
    <n v="0"/>
    <n v="0"/>
    <n v="0"/>
    <n v="0"/>
    <m/>
    <n v="137280.45000000001"/>
    <n v="104105.4"/>
    <n v="871.42"/>
    <n v="0"/>
    <n v="0"/>
    <n v="0"/>
    <n v="0"/>
    <n v="0"/>
    <n v="104976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398.2"/>
    <n v="104976.82"/>
    <n v="156"/>
    <n v="300"/>
    <n v="158822.1"/>
    <n v="142354.69"/>
    <n v="89.631536999999994"/>
    <n v="86.436616408996798"/>
    <n v="9.4"/>
    <m/>
    <m/>
    <m/>
    <s v="JAL"/>
    <s v="TONALA"/>
    <s v="45418"/>
    <s v="Proceso judicial"/>
    <x v="0"/>
  </r>
  <r>
    <n v="1181"/>
    <s v="Hipotecaria Su Casita"/>
    <s v="FIDEICOMISO 234036"/>
    <d v="2018-05-01T00:00:00"/>
    <s v="58725"/>
    <x v="0"/>
    <n v="21"/>
    <n v="112393.12"/>
    <n v="28019.79"/>
    <n v="0"/>
    <n v="140412.91"/>
    <n v="412.31"/>
    <n v="0"/>
    <n v="0"/>
    <n v="0"/>
    <n v="0"/>
    <m/>
    <n v="140412.91"/>
    <n v="98666.77"/>
    <n v="880.41"/>
    <n v="0"/>
    <n v="0"/>
    <n v="0"/>
    <n v="0"/>
    <n v="0"/>
    <n v="99547.18"/>
    <n v="0"/>
    <n v="0"/>
    <n v="0"/>
    <n v="0"/>
    <n v="0"/>
    <n v="-83.69"/>
    <n v="0"/>
    <n v="0"/>
    <n v="0"/>
    <n v="0"/>
    <n v="0"/>
    <n v="78.23"/>
    <n v="0"/>
    <n v="0"/>
    <n v="159.94"/>
    <n v="0"/>
    <n v="0"/>
    <n v="0"/>
    <n v="0"/>
    <n v="154.47999999999999"/>
    <n v="28432.1"/>
    <n v="99547.18"/>
    <n v="156"/>
    <n v="300"/>
    <n v="186769.8"/>
    <n v="149145.1"/>
    <n v="79.855041"/>
    <n v="75.179665205087602"/>
    <n v="9.4"/>
    <m/>
    <m/>
    <m/>
    <s v="JAL"/>
    <s v="TLAQUEPAQUE"/>
    <s v="45601"/>
    <s v="Proceso judicial"/>
    <x v="0"/>
  </r>
  <r>
    <n v="1182"/>
    <s v="Hipotecaria Su Casita"/>
    <s v="FIDEICOMISO 234036"/>
    <d v="2018-05-01T00:00:00"/>
    <s v="58726"/>
    <x v="0"/>
    <n v="21"/>
    <n v="116991.88"/>
    <n v="45962.82"/>
    <n v="0"/>
    <n v="162954.70000000001"/>
    <n v="713.91"/>
    <n v="0"/>
    <n v="0"/>
    <n v="0"/>
    <n v="0"/>
    <m/>
    <n v="162954.70000000001"/>
    <n v="99792.12"/>
    <n v="916.44"/>
    <n v="0"/>
    <n v="0"/>
    <n v="0"/>
    <n v="0"/>
    <n v="0"/>
    <n v="100708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676.73"/>
    <n v="100708.56"/>
    <n v="156"/>
    <n v="300"/>
    <n v="208997.4"/>
    <n v="188098.48"/>
    <n v="90.000392000000005"/>
    <n v="77.969725636498495"/>
    <n v="9.4"/>
    <m/>
    <m/>
    <m/>
    <s v="JAL"/>
    <s v="TLAQUEPAQUE"/>
    <s v="45601"/>
    <s v="Morosidad"/>
    <x v="0"/>
  </r>
  <r>
    <n v="1183"/>
    <s v="Hipotecaria Su Casita"/>
    <s v="FIDEICOMISO 234036"/>
    <d v="2018-05-01T00:00:00"/>
    <s v="58728"/>
    <x v="22"/>
    <n v="14"/>
    <n v="49439.3"/>
    <n v="2092.61"/>
    <n v="0"/>
    <n v="51531.91"/>
    <n v="158.6"/>
    <n v="0"/>
    <n v="0"/>
    <n v="0"/>
    <n v="0"/>
    <m/>
    <n v="51531.91"/>
    <n v="5664.93"/>
    <n v="395.51"/>
    <n v="0"/>
    <n v="0"/>
    <n v="0"/>
    <n v="0"/>
    <n v="0"/>
    <n v="6060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51.21"/>
    <n v="6060.44"/>
    <n v="156"/>
    <n v="300"/>
    <n v="71916.3"/>
    <n v="62920"/>
    <n v="87.490596999999994"/>
    <n v="71.6553968603031"/>
    <n v="9.6"/>
    <m/>
    <m/>
    <m/>
    <s v="QR"/>
    <s v="BENITO JUAREZ"/>
    <s v="77539"/>
    <s v="Morosidad"/>
    <x v="0"/>
  </r>
  <r>
    <n v="1184"/>
    <s v="Hipotecaria Su Casita"/>
    <s v="FIDEICOMISO 234036"/>
    <d v="2018-05-01T00:00:00"/>
    <s v="58729"/>
    <x v="0"/>
    <n v="21"/>
    <n v="49728.03"/>
    <n v="11022.18"/>
    <n v="0"/>
    <n v="60750.21"/>
    <n v="159.51"/>
    <n v="0"/>
    <n v="0"/>
    <n v="0"/>
    <n v="0"/>
    <m/>
    <n v="60750.21"/>
    <n v="45132.26"/>
    <n v="397.82"/>
    <n v="0"/>
    <n v="0"/>
    <n v="0"/>
    <n v="0"/>
    <n v="0"/>
    <n v="45530.08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81.69"/>
    <n v="45530.080000000002"/>
    <n v="156"/>
    <n v="300"/>
    <n v="71916.3"/>
    <n v="63286.1"/>
    <n v="87.999661000000003"/>
    <n v="84.473492373187995"/>
    <n v="9.6"/>
    <m/>
    <m/>
    <m/>
    <s v="QR"/>
    <s v="BENITO JUAREZ"/>
    <s v="77539"/>
    <s v="Proceso judicial"/>
    <x v="0"/>
  </r>
  <r>
    <n v="1185"/>
    <s v="Hipotecaria Su Casita"/>
    <s v="FIDEICOMISO 234036"/>
    <d v="2018-05-01T00:00:00"/>
    <s v="58731"/>
    <x v="1"/>
    <n v="0"/>
    <n v="62110.27"/>
    <n v="0"/>
    <n v="0"/>
    <n v="62110.27"/>
    <n v="200.8"/>
    <n v="0"/>
    <n v="0"/>
    <n v="200.8"/>
    <n v="0"/>
    <m/>
    <n v="61909.47"/>
    <n v="0"/>
    <n v="491.71"/>
    <n v="0"/>
    <n v="0"/>
    <n v="491.71"/>
    <n v="0"/>
    <n v="0"/>
    <n v="0"/>
    <n v="55.04"/>
    <n v="0"/>
    <n v="0"/>
    <n v="0"/>
    <n v="0"/>
    <n v="-14.07"/>
    <n v="37.380000000000003"/>
    <n v="98.63"/>
    <n v="0"/>
    <n v="0"/>
    <n v="0"/>
    <n v="0"/>
    <n v="0"/>
    <n v="0"/>
    <n v="0"/>
    <n v="0.43"/>
    <n v="0"/>
    <n v="0.43"/>
    <n v="0"/>
    <n v="869.92"/>
    <n v="0"/>
    <n v="0"/>
    <n v="156"/>
    <n v="300"/>
    <n v="93521.1"/>
    <n v="79261.86"/>
    <n v="84.752916999999997"/>
    <n v="66.198398226132795"/>
    <n v="9.5"/>
    <m/>
    <m/>
    <m/>
    <s v="PUE"/>
    <s v="PUEBLA"/>
    <s v="72490"/>
    <s v="Al corriente"/>
    <x v="0"/>
  </r>
  <r>
    <n v="1186"/>
    <s v="Hipotecaria Su Casita"/>
    <s v="FIDEICOMISO 234036"/>
    <d v="2018-05-01T00:00:00"/>
    <s v="58733"/>
    <x v="0"/>
    <n v="21"/>
    <n v="71583.850000000006"/>
    <n v="13177.54"/>
    <n v="0"/>
    <n v="84761.39"/>
    <n v="231.41"/>
    <n v="0"/>
    <n v="0"/>
    <n v="0"/>
    <n v="0"/>
    <m/>
    <n v="84761.39"/>
    <n v="46991.3"/>
    <n v="566.71"/>
    <n v="0"/>
    <n v="0"/>
    <n v="0"/>
    <n v="0"/>
    <n v="0"/>
    <n v="47558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08.95"/>
    <n v="47558.01"/>
    <n v="156"/>
    <n v="300"/>
    <n v="102465.60000000001"/>
    <n v="91350"/>
    <n v="89.151871"/>
    <n v="82.721800843576304"/>
    <n v="9.5"/>
    <m/>
    <m/>
    <m/>
    <s v="EM"/>
    <s v="ECATEPEC"/>
    <s v="55075"/>
    <s v="Proceso judicial"/>
    <x v="0"/>
  </r>
  <r>
    <n v="1187"/>
    <s v="Hipotecaria Su Casita"/>
    <s v="FIDEICOMISO 234036"/>
    <d v="2018-05-01T00:00:00"/>
    <s v="58736"/>
    <x v="0"/>
    <n v="21"/>
    <n v="70160.02"/>
    <n v="14998.51"/>
    <n v="0"/>
    <n v="85158.53"/>
    <n v="226.83"/>
    <n v="0"/>
    <n v="0"/>
    <n v="0"/>
    <n v="0"/>
    <m/>
    <n v="85158.53"/>
    <n v="58533.919999999998"/>
    <n v="555.42999999999995"/>
    <n v="0"/>
    <n v="0"/>
    <n v="0"/>
    <n v="0"/>
    <n v="0"/>
    <n v="59089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25.34"/>
    <n v="59089.35"/>
    <n v="156"/>
    <n v="300"/>
    <n v="99482.4"/>
    <n v="89534.32"/>
    <n v="90.000161000000006"/>
    <n v="85.601604061139099"/>
    <n v="9.5"/>
    <m/>
    <m/>
    <m/>
    <s v="JAL"/>
    <s v="TLAJOMULCO DE ZUNIGA"/>
    <s v="45640"/>
    <s v="Proceso judicial"/>
    <x v="0"/>
  </r>
  <r>
    <n v="1188"/>
    <s v="Hipotecaria Su Casita"/>
    <s v="FIDEICOMISO 234036"/>
    <d v="2018-05-01T00:00:00"/>
    <s v="58738"/>
    <x v="0"/>
    <n v="21"/>
    <n v="83160.39"/>
    <n v="12294.57"/>
    <n v="0"/>
    <n v="95454.96"/>
    <n v="268.85000000000002"/>
    <n v="0"/>
    <n v="0"/>
    <n v="0"/>
    <n v="0"/>
    <m/>
    <n v="95454.96"/>
    <n v="40555.83"/>
    <n v="658.35"/>
    <n v="0"/>
    <n v="0"/>
    <n v="0"/>
    <n v="0"/>
    <n v="0"/>
    <n v="41214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63.42"/>
    <n v="41214.18"/>
    <n v="156"/>
    <n v="300"/>
    <n v="117914.4"/>
    <n v="106123.79"/>
    <n v="90.000703999999999"/>
    <n v="80.952759040096893"/>
    <n v="9.5"/>
    <m/>
    <m/>
    <m/>
    <s v="JAL"/>
    <s v="GUADALAJARA"/>
    <s v="44725"/>
    <s v="Proceso judicial"/>
    <x v="0"/>
  </r>
  <r>
    <n v="1189"/>
    <s v="Hipotecaria Su Casita"/>
    <s v="FIDEICOMISO 234036"/>
    <d v="2018-05-01T00:00:00"/>
    <s v="58741"/>
    <x v="0"/>
    <n v="21"/>
    <n v="45576.06"/>
    <n v="6672"/>
    <n v="0"/>
    <n v="52248.06"/>
    <n v="146.22"/>
    <n v="0"/>
    <n v="0"/>
    <n v="0"/>
    <n v="0"/>
    <m/>
    <n v="52248.06"/>
    <n v="22445.31"/>
    <n v="364.61"/>
    <n v="0"/>
    <n v="0"/>
    <n v="0"/>
    <n v="0"/>
    <n v="0"/>
    <n v="22809.91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18.22"/>
    <n v="22809.919999999998"/>
    <n v="156"/>
    <n v="300"/>
    <n v="71015.399999999994"/>
    <n v="58004.97"/>
    <n v="81.679423999999997"/>
    <n v="73.572858427776794"/>
    <n v="9.6"/>
    <m/>
    <m/>
    <m/>
    <s v="QR"/>
    <s v="BENITO JUAREZ"/>
    <s v="77517"/>
    <s v="Proceso judicial"/>
    <x v="0"/>
  </r>
  <r>
    <n v="1190"/>
    <s v="Hipotecaria Su Casita"/>
    <s v="FIDEICOMISO 234036"/>
    <d v="2018-05-01T00:00:00"/>
    <s v="58744"/>
    <x v="1"/>
    <n v="0"/>
    <n v="51562.239999999998"/>
    <n v="0"/>
    <n v="0"/>
    <n v="51562.239999999998"/>
    <n v="165.4"/>
    <n v="0"/>
    <n v="0"/>
    <n v="165.4"/>
    <n v="0"/>
    <m/>
    <n v="51396.84"/>
    <n v="0"/>
    <n v="412.5"/>
    <n v="0"/>
    <n v="0"/>
    <n v="412.5"/>
    <n v="0"/>
    <n v="0"/>
    <n v="0"/>
    <n v="59.49"/>
    <n v="0"/>
    <n v="0"/>
    <n v="0"/>
    <n v="0"/>
    <n v="-11.29"/>
    <n v="31.87"/>
    <n v="81.010000000000005"/>
    <n v="0"/>
    <n v="0"/>
    <n v="0"/>
    <n v="0"/>
    <n v="0"/>
    <n v="0"/>
    <n v="0"/>
    <n v="0"/>
    <n v="0"/>
    <n v="0.13"/>
    <n v="6.6389999999999999E-3"/>
    <n v="738.98"/>
    <n v="0"/>
    <n v="0"/>
    <n v="156"/>
    <n v="300"/>
    <n v="72912.899999999994"/>
    <n v="65621.509999999995"/>
    <n v="89.999863000000005"/>
    <n v="70.490736324612499"/>
    <n v="9.6"/>
    <m/>
    <m/>
    <m/>
    <s v="QR"/>
    <s v="BENITO JUAREZ"/>
    <s v="77517"/>
    <s v="Al corriente"/>
    <x v="0"/>
  </r>
  <r>
    <n v="1191"/>
    <s v="Hipotecaria Su Casita"/>
    <s v="FIDEICOMISO 234036"/>
    <d v="2018-05-01T00:00:00"/>
    <s v="58746"/>
    <x v="0"/>
    <n v="21"/>
    <n v="51562.239999999998"/>
    <n v="3462.18"/>
    <n v="0"/>
    <n v="55024.42"/>
    <n v="165.4"/>
    <n v="0"/>
    <n v="0"/>
    <n v="0"/>
    <n v="0"/>
    <m/>
    <n v="55024.42"/>
    <n v="9829.52"/>
    <n v="412.5"/>
    <n v="0"/>
    <n v="0"/>
    <n v="0"/>
    <n v="0"/>
    <n v="0"/>
    <n v="10242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27.58"/>
    <n v="10242.02"/>
    <n v="156"/>
    <n v="300"/>
    <n v="72912.899999999994"/>
    <n v="65621.509999999995"/>
    <n v="89.999863000000005"/>
    <n v="75.465960195893999"/>
    <n v="9.6"/>
    <m/>
    <m/>
    <m/>
    <s v="QR"/>
    <s v="BENITO JUAREZ"/>
    <s v="77517"/>
    <s v="Morosidad"/>
    <x v="0"/>
  </r>
  <r>
    <n v="1192"/>
    <s v="Hipotecaria Su Casita"/>
    <s v="FIDEICOMISO 234036"/>
    <d v="2018-05-01T00:00:00"/>
    <s v="58748"/>
    <x v="0"/>
    <n v="21"/>
    <n v="83924.87"/>
    <n v="17811.61"/>
    <n v="0"/>
    <n v="101736.48"/>
    <n v="271.32"/>
    <n v="0"/>
    <n v="0"/>
    <n v="0"/>
    <n v="0"/>
    <m/>
    <n v="101736.48"/>
    <n v="69211.289999999994"/>
    <n v="664.41"/>
    <n v="0"/>
    <n v="0"/>
    <n v="0"/>
    <n v="0"/>
    <n v="0"/>
    <n v="69875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82.93"/>
    <n v="69875.7"/>
    <n v="156"/>
    <n v="300"/>
    <n v="126578.7"/>
    <n v="107100"/>
    <n v="84.611391999999995"/>
    <n v="80.374091409712094"/>
    <n v="9.5"/>
    <m/>
    <m/>
    <m/>
    <s v="EM"/>
    <s v="ECATEPEC"/>
    <s v="55075"/>
    <s v="Proceso judicial"/>
    <x v="0"/>
  </r>
  <r>
    <n v="1193"/>
    <s v="Hipotecaria Su Casita"/>
    <s v="FIDEICOMISO 234036"/>
    <d v="2018-05-01T00:00:00"/>
    <s v="58750"/>
    <x v="0"/>
    <n v="21"/>
    <n v="87875.6"/>
    <n v="19051.73"/>
    <n v="0"/>
    <n v="106927.33"/>
    <n v="284.08"/>
    <n v="0"/>
    <n v="0"/>
    <n v="0"/>
    <n v="0"/>
    <m/>
    <n v="106927.33"/>
    <n v="75005.23"/>
    <n v="695.68"/>
    <n v="0"/>
    <n v="0"/>
    <n v="0"/>
    <n v="0"/>
    <n v="0"/>
    <n v="75700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335.810000000001"/>
    <n v="75700.91"/>
    <n v="156"/>
    <n v="300"/>
    <n v="126578.7"/>
    <n v="112140"/>
    <n v="88.593104999999994"/>
    <n v="84.474979258602204"/>
    <n v="9.5"/>
    <m/>
    <m/>
    <m/>
    <s v="EM"/>
    <s v="ECATEPEC"/>
    <s v="55075"/>
    <s v="Morosidad"/>
    <x v="0"/>
  </r>
  <r>
    <n v="1194"/>
    <s v="Hipotecaria Su Casita"/>
    <s v="FIDEICOMISO 234036"/>
    <d v="2018-05-01T00:00:00"/>
    <s v="58751"/>
    <x v="0"/>
    <n v="21"/>
    <n v="70589.55"/>
    <n v="27164.080000000002"/>
    <n v="0"/>
    <n v="97753.63"/>
    <n v="486.46"/>
    <n v="0"/>
    <n v="0"/>
    <n v="0"/>
    <n v="0"/>
    <m/>
    <n v="97753.63"/>
    <n v="49443.4"/>
    <n v="558.83000000000004"/>
    <n v="0"/>
    <n v="0"/>
    <n v="0"/>
    <n v="0"/>
    <n v="0"/>
    <n v="50002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650.54"/>
    <n v="50002.23"/>
    <n v="96"/>
    <n v="240"/>
    <n v="126578.7"/>
    <n v="112140"/>
    <n v="88.593104999999994"/>
    <n v="77.227551335127103"/>
    <n v="9.5"/>
    <m/>
    <m/>
    <m/>
    <s v="EM"/>
    <s v="ECATEPEC"/>
    <s v="55075"/>
    <s v="Morosidad"/>
    <x v="0"/>
  </r>
  <r>
    <n v="1195"/>
    <s v="Hipotecaria Su Casita"/>
    <s v="FIDEICOMISO 234036"/>
    <d v="2018-05-01T00:00:00"/>
    <s v="58752"/>
    <x v="0"/>
    <n v="21"/>
    <n v="122576.29"/>
    <n v="20173.05"/>
    <n v="0"/>
    <n v="142749.34"/>
    <n v="533.66999999999996"/>
    <n v="0"/>
    <n v="0"/>
    <n v="0"/>
    <n v="0"/>
    <m/>
    <n v="142749.34"/>
    <n v="47050.2"/>
    <n v="960.18"/>
    <n v="0"/>
    <n v="234.58"/>
    <n v="0"/>
    <n v="0"/>
    <n v="0"/>
    <n v="47775.8"/>
    <n v="0"/>
    <n v="0"/>
    <n v="0"/>
    <n v="0"/>
    <n v="0"/>
    <n v="-69.459999999999994"/>
    <n v="0"/>
    <n v="0"/>
    <n v="66"/>
    <n v="0"/>
    <n v="0"/>
    <n v="0"/>
    <n v="0"/>
    <n v="77.989999999999995"/>
    <n v="43.36"/>
    <n v="0"/>
    <n v="0"/>
    <n v="0"/>
    <n v="0"/>
    <n v="352.47"/>
    <n v="20706.72"/>
    <n v="47775.8"/>
    <n v="156"/>
    <n v="300"/>
    <n v="192171.9"/>
    <n v="172350"/>
    <n v="89.685328999999996"/>
    <n v="74.282109210518499"/>
    <n v="9.4"/>
    <m/>
    <m/>
    <m/>
    <s v="EM"/>
    <s v="ECATEPEC"/>
    <s v="55075"/>
    <s v="Morosidad"/>
    <x v="0"/>
  </r>
  <r>
    <n v="1196"/>
    <s v="Hipotecaria Su Casita"/>
    <s v="FIDEICOMISO 234036"/>
    <d v="2018-05-01T00:00:00"/>
    <s v="58753"/>
    <x v="0"/>
    <n v="21"/>
    <n v="37087.82"/>
    <n v="9938.06"/>
    <n v="0"/>
    <n v="47025.88"/>
    <n v="254.46"/>
    <n v="0"/>
    <n v="0"/>
    <n v="0"/>
    <n v="0"/>
    <m/>
    <n v="47025.88"/>
    <n v="15968.93"/>
    <n v="296.7"/>
    <n v="0"/>
    <n v="0"/>
    <n v="0"/>
    <n v="0"/>
    <n v="0"/>
    <n v="16265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92.52"/>
    <n v="16265.63"/>
    <n v="96"/>
    <n v="240"/>
    <n v="67491"/>
    <n v="58716.83"/>
    <n v="86.999495999999994"/>
    <n v="69.677260488287303"/>
    <n v="9.6"/>
    <m/>
    <m/>
    <m/>
    <s v="EM"/>
    <s v="ACOLMAN"/>
    <s v="55870"/>
    <s v="Proceso judicial"/>
    <x v="0"/>
  </r>
  <r>
    <n v="1197"/>
    <s v="Hipotecaria Su Casita"/>
    <s v="FIDEICOMISO 234036"/>
    <d v="2018-05-01T00:00:00"/>
    <s v="58758"/>
    <x v="1"/>
    <n v="0"/>
    <n v="47918.64"/>
    <n v="0"/>
    <n v="0"/>
    <n v="47918.64"/>
    <n v="153.69999999999999"/>
    <n v="0"/>
    <n v="0"/>
    <n v="153.69999999999999"/>
    <n v="0"/>
    <m/>
    <n v="47764.94"/>
    <n v="0"/>
    <n v="383.35"/>
    <n v="0"/>
    <n v="0"/>
    <n v="383.35"/>
    <n v="0"/>
    <n v="0"/>
    <n v="0"/>
    <n v="55.28"/>
    <n v="0"/>
    <n v="0"/>
    <n v="0"/>
    <n v="0"/>
    <n v="-10.33"/>
    <n v="29.62"/>
    <n v="75.260000000000005"/>
    <n v="0"/>
    <n v="0"/>
    <n v="0"/>
    <n v="0"/>
    <n v="0"/>
    <n v="0"/>
    <n v="0"/>
    <n v="32.56"/>
    <n v="0"/>
    <n v="72.11"/>
    <n v="0"/>
    <n v="719.44"/>
    <n v="0"/>
    <n v="0"/>
    <n v="156"/>
    <n v="300"/>
    <n v="67758.600000000006"/>
    <n v="60983.31"/>
    <n v="90.000840999999994"/>
    <n v="70.492808119377898"/>
    <n v="9.6"/>
    <m/>
    <m/>
    <m/>
    <s v="SIN"/>
    <s v="CULIACAN"/>
    <s v="80197"/>
    <s v="Al corriente"/>
    <x v="0"/>
  </r>
  <r>
    <n v="1198"/>
    <s v="Hipotecaria Su Casita"/>
    <s v="FIDEICOMISO 234036"/>
    <d v="2018-05-01T00:00:00"/>
    <s v="58759"/>
    <x v="0"/>
    <n v="21"/>
    <n v="64991.16"/>
    <n v="4226.8999999999996"/>
    <n v="0"/>
    <n v="69218.06"/>
    <n v="210.11"/>
    <n v="0"/>
    <n v="0"/>
    <n v="0"/>
    <n v="0"/>
    <m/>
    <n v="69218.06"/>
    <n v="11424.89"/>
    <n v="514.51"/>
    <n v="0"/>
    <n v="0"/>
    <n v="0"/>
    <n v="0"/>
    <n v="0"/>
    <n v="11939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37.01"/>
    <n v="11939.4"/>
    <n v="156"/>
    <n v="300"/>
    <n v="92153.1"/>
    <n v="82937.3"/>
    <n v="89.999467999999993"/>
    <n v="75.112025300945206"/>
    <n v="9.5"/>
    <m/>
    <m/>
    <m/>
    <s v="MICH"/>
    <s v="TARIMBARO"/>
    <s v="58891"/>
    <s v="Morosidad"/>
    <x v="0"/>
  </r>
  <r>
    <n v="1199"/>
    <s v="Hipotecaria Su Casita"/>
    <s v="FIDEICOMISO 234036"/>
    <d v="2018-05-01T00:00:00"/>
    <s v="58761"/>
    <x v="0"/>
    <n v="21"/>
    <n v="38658.589999999997"/>
    <n v="62572.69"/>
    <n v="0"/>
    <n v="101231.28"/>
    <n v="903.34"/>
    <n v="0"/>
    <n v="0"/>
    <n v="0"/>
    <n v="0"/>
    <m/>
    <n v="101231.28"/>
    <n v="58694.35"/>
    <n v="306.05"/>
    <n v="0"/>
    <n v="0"/>
    <n v="0"/>
    <n v="0"/>
    <n v="0"/>
    <n v="59000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476.03"/>
    <n v="59000.4"/>
    <n v="36"/>
    <n v="180"/>
    <n v="158800.79999999999"/>
    <n v="115817.31"/>
    <n v="72.932446999999996"/>
    <n v="63.747335897735503"/>
    <n v="9.5"/>
    <m/>
    <m/>
    <m/>
    <s v="JAL"/>
    <s v="TONALA"/>
    <s v="45418"/>
    <s v="Proceso judicial"/>
    <x v="0"/>
  </r>
  <r>
    <n v="1200"/>
    <s v="Hipotecaria Su Casita"/>
    <s v="FIDEICOMISO 234036"/>
    <d v="2018-05-01T00:00:00"/>
    <s v="58763"/>
    <x v="0"/>
    <n v="21"/>
    <n v="55433.19"/>
    <n v="11764.79"/>
    <n v="0"/>
    <n v="67197.98"/>
    <n v="179.21"/>
    <n v="0"/>
    <n v="0"/>
    <n v="0"/>
    <n v="0"/>
    <m/>
    <n v="67197.98"/>
    <n v="45523.27"/>
    <n v="438.85"/>
    <n v="0"/>
    <n v="0"/>
    <n v="0"/>
    <n v="0"/>
    <n v="0"/>
    <n v="4596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44"/>
    <n v="45962.12"/>
    <n v="156"/>
    <n v="300"/>
    <n v="78600.899999999994"/>
    <n v="70740.639999999999"/>
    <n v="89.999784000000005"/>
    <n v="85.492634576621299"/>
    <n v="9.5"/>
    <m/>
    <m/>
    <m/>
    <s v="QR"/>
    <s v="BENITO JUAREZ"/>
    <s v="77500"/>
    <s v="Morosidad"/>
    <x v="0"/>
  </r>
  <r>
    <n v="1201"/>
    <s v="Hipotecaria Su Casita"/>
    <s v="FIDEICOMISO 234036"/>
    <d v="2018-05-01T00:00:00"/>
    <s v="58764"/>
    <x v="0"/>
    <n v="21"/>
    <n v="157951.41"/>
    <n v="72024.47"/>
    <n v="0"/>
    <n v="229975.88"/>
    <n v="1093.4000000000001"/>
    <n v="0"/>
    <n v="0"/>
    <n v="0"/>
    <n v="0"/>
    <m/>
    <n v="229975.88"/>
    <n v="144729.70000000001"/>
    <n v="1237.29"/>
    <n v="0"/>
    <n v="0"/>
    <n v="0"/>
    <n v="0"/>
    <n v="0"/>
    <n v="145966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117.87"/>
    <n v="145966.99"/>
    <n v="96"/>
    <n v="240"/>
    <n v="296513.40000000002"/>
    <n v="251800"/>
    <n v="84.920276999999999"/>
    <n v="77.560029519137302"/>
    <n v="9.4"/>
    <m/>
    <m/>
    <m/>
    <s v="BCN"/>
    <s v="TIJUANA"/>
    <s v="22000"/>
    <s v="Proceso judicial"/>
    <x v="0"/>
  </r>
  <r>
    <n v="1202"/>
    <s v="Hipotecaria Su Casita"/>
    <s v="FIDEICOMISO 234036"/>
    <d v="2018-05-01T00:00:00"/>
    <s v="58765"/>
    <x v="0"/>
    <n v="21"/>
    <n v="111229.42"/>
    <n v="28819.83"/>
    <n v="0"/>
    <n v="140049.25"/>
    <n v="362.4"/>
    <n v="0"/>
    <n v="0"/>
    <n v="0"/>
    <n v="0"/>
    <m/>
    <n v="140049.25"/>
    <n v="125392.65"/>
    <n v="871.3"/>
    <n v="0"/>
    <n v="0"/>
    <n v="0"/>
    <n v="0"/>
    <n v="0"/>
    <n v="126263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182.23"/>
    <n v="126263.95"/>
    <n v="156"/>
    <n v="300"/>
    <n v="158800.79999999999"/>
    <n v="142335.04999999999"/>
    <n v="89.631191999999999"/>
    <n v="88.191778597091897"/>
    <n v="9.4"/>
    <m/>
    <m/>
    <m/>
    <s v="JAL"/>
    <s v="TONALA"/>
    <s v="45418"/>
    <s v="Proceso judicial"/>
    <x v="0"/>
  </r>
  <r>
    <n v="1203"/>
    <s v="Hipotecaria Su Casita"/>
    <s v="FIDEICOMISO 234036"/>
    <d v="2018-05-01T00:00:00"/>
    <s v="58769"/>
    <x v="0"/>
    <n v="21"/>
    <n v="63823.78"/>
    <n v="12937.67"/>
    <n v="0"/>
    <n v="76761.45"/>
    <n v="206.32"/>
    <n v="0"/>
    <n v="0"/>
    <n v="0"/>
    <n v="0"/>
    <m/>
    <n v="76761.45"/>
    <n v="48382.45"/>
    <n v="505.27"/>
    <n v="0"/>
    <n v="0"/>
    <n v="0"/>
    <n v="0"/>
    <n v="0"/>
    <n v="48887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43.99"/>
    <n v="48887.72"/>
    <n v="156"/>
    <n v="300"/>
    <n v="90496.2"/>
    <n v="81446.399999999994"/>
    <n v="89.999801000000005"/>
    <n v="84.822843299046397"/>
    <n v="9.5"/>
    <m/>
    <m/>
    <m/>
    <s v="QR"/>
    <s v="SOLIDARIDAD"/>
    <s v="77710"/>
    <s v="Morosidad"/>
    <x v="0"/>
  </r>
  <r>
    <n v="1204"/>
    <s v="Hipotecaria Su Casita"/>
    <s v="FIDEICOMISO 234036"/>
    <d v="2018-05-01T00:00:00"/>
    <s v="58771"/>
    <x v="0"/>
    <n v="21"/>
    <n v="63823.78"/>
    <n v="13642.45"/>
    <n v="0"/>
    <n v="77466.23"/>
    <n v="206.32"/>
    <n v="0"/>
    <n v="0"/>
    <n v="0"/>
    <n v="0"/>
    <m/>
    <n v="77466.23"/>
    <n v="53247"/>
    <n v="505.27"/>
    <n v="0"/>
    <n v="0"/>
    <n v="0"/>
    <n v="0"/>
    <n v="0"/>
    <n v="53752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48.77"/>
    <n v="53752.27"/>
    <n v="156"/>
    <n v="300"/>
    <n v="90496.2"/>
    <n v="81446.399999999994"/>
    <n v="89.999801000000005"/>
    <n v="85.601638429939598"/>
    <n v="9.5"/>
    <m/>
    <m/>
    <m/>
    <s v="QR"/>
    <s v="SOLIDARIDAD"/>
    <s v="77710"/>
    <s v="Morosidad"/>
    <x v="0"/>
  </r>
  <r>
    <n v="1205"/>
    <s v="Hipotecaria Su Casita"/>
    <s v="FIDEICOMISO 234036"/>
    <d v="2018-05-01T00:00:00"/>
    <s v="58772"/>
    <x v="0"/>
    <n v="21"/>
    <n v="63823.78"/>
    <n v="15285.79"/>
    <n v="0"/>
    <n v="79109.570000000007"/>
    <n v="206.32"/>
    <n v="0"/>
    <n v="0"/>
    <n v="0"/>
    <n v="0"/>
    <m/>
    <n v="79109.570000000007"/>
    <n v="64412.27"/>
    <n v="505.27"/>
    <n v="0"/>
    <n v="0"/>
    <n v="0"/>
    <n v="0"/>
    <n v="0"/>
    <n v="64917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492.11"/>
    <n v="64917.54"/>
    <n v="156"/>
    <n v="300"/>
    <n v="90496.2"/>
    <n v="81446.399999999994"/>
    <n v="89.999801000000005"/>
    <n v="87.417559980497202"/>
    <n v="9.5"/>
    <m/>
    <m/>
    <m/>
    <s v="QR"/>
    <s v="SOLIDARIDAD"/>
    <s v="77710"/>
    <s v="Proceso judicial"/>
    <x v="0"/>
  </r>
  <r>
    <n v="1206"/>
    <s v="Hipotecaria Su Casita"/>
    <s v="FIDEICOMISO 234036"/>
    <d v="2018-05-01T00:00:00"/>
    <s v="58775"/>
    <x v="0"/>
    <n v="21"/>
    <n v="57342.43"/>
    <n v="9168.36"/>
    <n v="0"/>
    <n v="66510.789999999994"/>
    <n v="185.39"/>
    <n v="0"/>
    <n v="0"/>
    <n v="0"/>
    <n v="0"/>
    <m/>
    <n v="66510.789999999994"/>
    <n v="31110.69"/>
    <n v="453.96"/>
    <n v="0"/>
    <n v="0"/>
    <n v="0"/>
    <n v="0"/>
    <n v="0"/>
    <n v="31564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53.75"/>
    <n v="31564.65"/>
    <n v="156"/>
    <n v="300"/>
    <n v="85183.8"/>
    <n v="73177.36"/>
    <n v="85.905253999999999"/>
    <n v="78.0791532885398"/>
    <n v="9.5"/>
    <m/>
    <m/>
    <m/>
    <s v="TAM"/>
    <s v="REYNOSA"/>
    <s v="88776"/>
    <s v="Proceso judicial"/>
    <x v="0"/>
  </r>
  <r>
    <n v="1207"/>
    <s v="Hipotecaria Su Casita"/>
    <s v="FIDEICOMISO 234036"/>
    <d v="2018-05-01T00:00:00"/>
    <s v="58777"/>
    <x v="0"/>
    <n v="21"/>
    <n v="87875.6"/>
    <n v="19702.46"/>
    <n v="0"/>
    <n v="107578.06"/>
    <n v="284.08"/>
    <n v="0"/>
    <n v="0"/>
    <n v="0"/>
    <n v="0"/>
    <m/>
    <n v="107578.06"/>
    <n v="78694.17"/>
    <n v="695.68"/>
    <n v="0"/>
    <n v="0"/>
    <n v="0"/>
    <n v="0"/>
    <n v="0"/>
    <n v="79389.85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86.54"/>
    <n v="79389.850000000006"/>
    <n v="156"/>
    <n v="300"/>
    <n v="126570.3"/>
    <n v="112140"/>
    <n v="88.598984000000002"/>
    <n v="84.994710332540095"/>
    <n v="9.5"/>
    <m/>
    <m/>
    <m/>
    <s v="EM"/>
    <s v="ECATEPEC"/>
    <s v="55075"/>
    <s v="Morosidad"/>
    <x v="0"/>
  </r>
  <r>
    <n v="1208"/>
    <s v="Hipotecaria Su Casita"/>
    <s v="FIDEICOMISO 234036"/>
    <d v="2018-05-01T00:00:00"/>
    <s v="58779"/>
    <x v="0"/>
    <n v="21"/>
    <n v="144299.09"/>
    <n v="28364.79"/>
    <n v="0"/>
    <n v="172663.88"/>
    <n v="470.13"/>
    <n v="0"/>
    <n v="0"/>
    <n v="0"/>
    <n v="0"/>
    <m/>
    <n v="172663.88"/>
    <n v="102873.75"/>
    <n v="1130.3399999999999"/>
    <n v="0"/>
    <n v="0"/>
    <n v="0"/>
    <n v="0"/>
    <n v="0"/>
    <n v="104004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834.92"/>
    <n v="104004.09"/>
    <n v="156"/>
    <n v="300"/>
    <n v="205167.9"/>
    <n v="184650.86"/>
    <n v="89.999877999999995"/>
    <n v="84.157355860712698"/>
    <n v="9.4"/>
    <m/>
    <m/>
    <m/>
    <s v="JAL"/>
    <s v="TLAQUEPAQUE"/>
    <s v="45601"/>
    <s v="Morosidad"/>
    <x v="0"/>
  </r>
  <r>
    <n v="1209"/>
    <s v="Hipotecaria Su Casita"/>
    <s v="FIDEICOMISO 234036"/>
    <d v="2018-05-01T00:00:00"/>
    <s v="58784"/>
    <x v="0"/>
    <n v="21"/>
    <n v="62598.01"/>
    <n v="13761.11"/>
    <n v="0"/>
    <n v="76359.12"/>
    <n v="202.39"/>
    <n v="0"/>
    <n v="0"/>
    <n v="0"/>
    <n v="0"/>
    <m/>
    <n v="76359.12"/>
    <n v="54348.98"/>
    <n v="495.57"/>
    <n v="0"/>
    <n v="0"/>
    <n v="0"/>
    <n v="0"/>
    <n v="0"/>
    <n v="54844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63.5"/>
    <n v="54844.55"/>
    <n v="156"/>
    <n v="300"/>
    <n v="90793.8"/>
    <n v="79885.279999999999"/>
    <n v="87.985391000000007"/>
    <n v="84.1016896932191"/>
    <n v="9.5"/>
    <m/>
    <m/>
    <m/>
    <s v="EM"/>
    <s v="TECAMAC"/>
    <s v="55765"/>
    <s v="Morosidad"/>
    <x v="0"/>
  </r>
  <r>
    <n v="1210"/>
    <s v="Hipotecaria Su Casita"/>
    <s v="FIDEICOMISO 234036"/>
    <d v="2018-05-01T00:00:00"/>
    <s v="58788"/>
    <x v="0"/>
    <n v="21"/>
    <n v="58069.14"/>
    <n v="28462.25"/>
    <n v="0"/>
    <n v="86531.39"/>
    <n v="400.18"/>
    <n v="0"/>
    <n v="0"/>
    <n v="0"/>
    <n v="0"/>
    <m/>
    <n v="86531.39"/>
    <n v="61350.27"/>
    <n v="459.71"/>
    <n v="0"/>
    <n v="0"/>
    <n v="0"/>
    <n v="0"/>
    <n v="0"/>
    <n v="61809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862.43"/>
    <n v="61809.98"/>
    <n v="96"/>
    <n v="240"/>
    <n v="103071.9"/>
    <n v="92250"/>
    <n v="89.500630000000001"/>
    <n v="83.952454414912793"/>
    <n v="9.5"/>
    <m/>
    <m/>
    <m/>
    <s v="QR"/>
    <s v="BENITO JUAREZ"/>
    <s v="77539"/>
    <s v="Morosidad"/>
    <x v="0"/>
  </r>
  <r>
    <n v="1211"/>
    <s v="Hipotecaria Su Casita"/>
    <s v="FIDEICOMISO 234036"/>
    <d v="2018-05-01T00:00:00"/>
    <s v="58791"/>
    <x v="1"/>
    <n v="0"/>
    <n v="66804.73"/>
    <n v="0"/>
    <n v="0"/>
    <n v="66804.73"/>
    <n v="215.97"/>
    <n v="0"/>
    <n v="0"/>
    <n v="215.97"/>
    <n v="0"/>
    <m/>
    <n v="66588.759999999995"/>
    <n v="0"/>
    <n v="528.87"/>
    <n v="0"/>
    <n v="0"/>
    <n v="528.87"/>
    <n v="0"/>
    <n v="0"/>
    <n v="0"/>
    <n v="59.2"/>
    <n v="0"/>
    <n v="0"/>
    <n v="0"/>
    <n v="0"/>
    <n v="-15.59"/>
    <n v="40.200000000000003"/>
    <n v="107.76"/>
    <n v="0"/>
    <n v="0"/>
    <n v="0"/>
    <n v="0"/>
    <n v="0"/>
    <n v="0"/>
    <n v="0"/>
    <n v="99.73"/>
    <n v="0"/>
    <n v="106.66"/>
    <n v="0"/>
    <n v="1036.1400000000001"/>
    <n v="0"/>
    <n v="0"/>
    <n v="156"/>
    <n v="300"/>
    <n v="111825.9"/>
    <n v="85251.62"/>
    <n v="76.236024"/>
    <n v="59.546813368358698"/>
    <n v="9.5"/>
    <m/>
    <m/>
    <m/>
    <s v="EM"/>
    <s v="TECAMAC"/>
    <s v="55765"/>
    <s v="Al corriente"/>
    <x v="0"/>
  </r>
  <r>
    <n v="1212"/>
    <s v="Hipotecaria Su Casita"/>
    <s v="FIDEICOMISO 234036"/>
    <d v="2018-05-01T00:00:00"/>
    <s v="58793"/>
    <x v="0"/>
    <n v="21"/>
    <n v="81952.31"/>
    <n v="21171.83"/>
    <n v="0"/>
    <n v="103124.14"/>
    <n v="264.93"/>
    <n v="0"/>
    <n v="0"/>
    <n v="0"/>
    <n v="0"/>
    <m/>
    <n v="103124.14"/>
    <n v="94870.62"/>
    <n v="648.79"/>
    <n v="0"/>
    <n v="0"/>
    <n v="0"/>
    <n v="0"/>
    <n v="0"/>
    <n v="95519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436.76"/>
    <n v="95519.41"/>
    <n v="156"/>
    <n v="300"/>
    <n v="116202.3"/>
    <n v="104581.28"/>
    <n v="89.999319999999997"/>
    <n v="88.745351707158306"/>
    <n v="9.5"/>
    <m/>
    <m/>
    <m/>
    <s v="GTO"/>
    <s v="LEON"/>
    <s v="37358"/>
    <s v="Proceso judicial"/>
    <x v="0"/>
  </r>
  <r>
    <n v="1213"/>
    <s v="Hipotecaria Su Casita"/>
    <s v="FIDEICOMISO 234036"/>
    <d v="2018-05-01T00:00:00"/>
    <s v="58797"/>
    <x v="0"/>
    <n v="21"/>
    <n v="92187.99"/>
    <n v="21001.66"/>
    <n v="0"/>
    <n v="113189.65"/>
    <n v="298.04000000000002"/>
    <n v="0"/>
    <n v="0"/>
    <n v="0"/>
    <n v="0"/>
    <m/>
    <n v="113189.65"/>
    <n v="84933.31"/>
    <n v="729.82"/>
    <n v="0"/>
    <n v="0"/>
    <n v="0"/>
    <n v="0"/>
    <n v="0"/>
    <n v="85663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299.7"/>
    <n v="85663.13"/>
    <n v="156"/>
    <n v="300"/>
    <n v="130716"/>
    <n v="117644.79"/>
    <n v="90.000298000000001"/>
    <n v="86.592038886853402"/>
    <n v="9.5"/>
    <m/>
    <m/>
    <m/>
    <s v="QR"/>
    <s v="SOLIDARIDAD"/>
    <s v="77710"/>
    <s v="Morosidad"/>
    <x v="0"/>
  </r>
  <r>
    <n v="1214"/>
    <s v="Hipotecaria Su Casita"/>
    <s v="FIDEICOMISO 234036"/>
    <d v="2018-05-01T00:00:00"/>
    <s v="58798"/>
    <x v="0"/>
    <n v="21"/>
    <n v="92187.99"/>
    <n v="21833.67"/>
    <n v="0"/>
    <n v="114021.66"/>
    <n v="298.04000000000002"/>
    <n v="0"/>
    <n v="0"/>
    <n v="0"/>
    <n v="0"/>
    <m/>
    <n v="114021.66"/>
    <n v="91230.93"/>
    <n v="729.82"/>
    <n v="0"/>
    <n v="0"/>
    <n v="0"/>
    <n v="0"/>
    <n v="0"/>
    <n v="91960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131.71"/>
    <n v="91960.75"/>
    <n v="156"/>
    <n v="300"/>
    <n v="130716"/>
    <n v="117644.79"/>
    <n v="90.000298000000001"/>
    <n v="87.228540919276398"/>
    <n v="9.5"/>
    <m/>
    <m/>
    <m/>
    <s v="QR"/>
    <s v="SOLIDARIDAD"/>
    <s v="77710"/>
    <s v="Morosidad"/>
    <x v="0"/>
  </r>
  <r>
    <n v="1215"/>
    <s v="Hipotecaria Su Casita"/>
    <s v="FIDEICOMISO 234036"/>
    <d v="2018-05-01T00:00:00"/>
    <s v="58799"/>
    <x v="0"/>
    <n v="21"/>
    <n v="92187.99"/>
    <n v="11517.86"/>
    <n v="0"/>
    <n v="103705.85"/>
    <n v="298.04000000000002"/>
    <n v="0"/>
    <n v="0"/>
    <n v="0"/>
    <n v="0"/>
    <m/>
    <n v="103705.85"/>
    <n v="35828.33"/>
    <n v="729.82"/>
    <n v="0"/>
    <n v="0"/>
    <n v="0"/>
    <n v="0"/>
    <n v="0"/>
    <n v="36558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15.9"/>
    <n v="36558.15"/>
    <n v="156"/>
    <n v="300"/>
    <n v="130716"/>
    <n v="117644.79"/>
    <n v="90.000298000000001"/>
    <n v="79.336767946487896"/>
    <n v="9.5"/>
    <m/>
    <m/>
    <m/>
    <s v="QR"/>
    <s v="SOLIDARIDAD"/>
    <s v="77710"/>
    <s v="Proceso judicial"/>
    <x v="0"/>
  </r>
  <r>
    <n v="1216"/>
    <s v="Hipotecaria Su Casita"/>
    <s v="FIDEICOMISO 234036"/>
    <d v="2018-05-01T00:00:00"/>
    <s v="58800"/>
    <x v="0"/>
    <n v="21"/>
    <n v="92187.99"/>
    <n v="12964.45"/>
    <n v="0"/>
    <n v="105152.44"/>
    <n v="298.04000000000002"/>
    <n v="0"/>
    <n v="0"/>
    <n v="0"/>
    <n v="0"/>
    <m/>
    <n v="105152.44"/>
    <n v="41616.68"/>
    <n v="729.82"/>
    <n v="0"/>
    <n v="0"/>
    <n v="0"/>
    <n v="0"/>
    <n v="0"/>
    <n v="42346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62.49"/>
    <n v="42346.5"/>
    <n v="156"/>
    <n v="300"/>
    <n v="130716"/>
    <n v="117644.79"/>
    <n v="90.000298000000001"/>
    <n v="80.443434302761105"/>
    <n v="9.5"/>
    <m/>
    <m/>
    <m/>
    <s v="QR"/>
    <s v="SOLIDARIDAD"/>
    <s v="77710"/>
    <s v="Proceso judicial"/>
    <x v="0"/>
  </r>
  <r>
    <n v="1217"/>
    <s v="Hipotecaria Su Casita"/>
    <s v="FIDEICOMISO 234036"/>
    <d v="2018-05-01T00:00:00"/>
    <s v="58801"/>
    <x v="0"/>
    <n v="21"/>
    <n v="91678.25"/>
    <n v="22905.68"/>
    <n v="0"/>
    <n v="114583.93"/>
    <n v="296.39"/>
    <n v="0"/>
    <n v="0"/>
    <n v="0"/>
    <n v="0"/>
    <m/>
    <n v="114583.93"/>
    <n v="99755.93"/>
    <n v="725.79"/>
    <n v="0"/>
    <n v="0"/>
    <n v="0"/>
    <n v="0"/>
    <n v="0"/>
    <n v="100481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202.07"/>
    <n v="100481.72"/>
    <n v="156"/>
    <n v="300"/>
    <n v="130716"/>
    <n v="116994.6"/>
    <n v="89.502892000000003"/>
    <n v="87.658687766149598"/>
    <n v="9.5"/>
    <m/>
    <m/>
    <m/>
    <s v="QR"/>
    <s v="SOLIDARIDAD"/>
    <s v="77710"/>
    <s v="Morosidad"/>
    <x v="0"/>
  </r>
  <r>
    <n v="1218"/>
    <s v="Hipotecaria Su Casita"/>
    <s v="FIDEICOMISO 234036"/>
    <d v="2018-05-01T00:00:00"/>
    <s v="58804"/>
    <x v="1"/>
    <n v="0"/>
    <n v="41723.040000000001"/>
    <n v="0"/>
    <n v="0"/>
    <n v="41723.040000000001"/>
    <n v="133.85"/>
    <n v="0"/>
    <n v="0"/>
    <n v="133.85"/>
    <n v="0"/>
    <m/>
    <n v="41589.19"/>
    <n v="0"/>
    <n v="333.78"/>
    <n v="0"/>
    <n v="0"/>
    <n v="333.78"/>
    <n v="0"/>
    <n v="0"/>
    <n v="0"/>
    <n v="48.14"/>
    <n v="0"/>
    <n v="0"/>
    <n v="0"/>
    <n v="0"/>
    <n v="-9.0399999999999991"/>
    <n v="25.79"/>
    <n v="65.61"/>
    <n v="0"/>
    <n v="0"/>
    <n v="0"/>
    <n v="0"/>
    <n v="0"/>
    <n v="0"/>
    <n v="0"/>
    <n v="95.56"/>
    <n v="0"/>
    <n v="96.16"/>
    <n v="0"/>
    <n v="693.69"/>
    <n v="0"/>
    <n v="0"/>
    <n v="156"/>
    <n v="300"/>
    <n v="59489.4"/>
    <n v="53100"/>
    <n v="89.259598999999994"/>
    <n v="69.910252770900399"/>
    <n v="9.6"/>
    <m/>
    <m/>
    <m/>
    <s v="EM"/>
    <s v="CHICOLOAPAN"/>
    <s v="56370"/>
    <s v="Al corriente"/>
    <x v="0"/>
  </r>
  <r>
    <n v="1219"/>
    <s v="Hipotecaria Su Casita"/>
    <s v="FIDEICOMISO 234036"/>
    <d v="2018-05-01T00:00:00"/>
    <s v="58806"/>
    <x v="0"/>
    <n v="21"/>
    <n v="53662.79"/>
    <n v="24770.49"/>
    <n v="0"/>
    <n v="78433.279999999999"/>
    <n v="369.83"/>
    <n v="0"/>
    <n v="0"/>
    <n v="0"/>
    <n v="0"/>
    <m/>
    <n v="78433.279999999999"/>
    <n v="50863.519999999997"/>
    <n v="424.83"/>
    <n v="0"/>
    <n v="0"/>
    <n v="0"/>
    <n v="0"/>
    <n v="0"/>
    <n v="51288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140.32"/>
    <n v="51288.35"/>
    <n v="96"/>
    <n v="240"/>
    <n v="98789.1"/>
    <n v="85251.62"/>
    <n v="86.296584999999993"/>
    <n v="79.394669735880697"/>
    <n v="9.5"/>
    <m/>
    <m/>
    <m/>
    <s v="EM"/>
    <s v="TECAMAC"/>
    <s v="55765"/>
    <s v="Morosidad"/>
    <x v="0"/>
  </r>
  <r>
    <n v="1220"/>
    <s v="Hipotecaria Su Casita"/>
    <s v="FIDEICOMISO 234036"/>
    <d v="2018-05-01T00:00:00"/>
    <s v="58808"/>
    <x v="0"/>
    <n v="21"/>
    <n v="58095.65"/>
    <n v="3553.52"/>
    <n v="0"/>
    <n v="61649.17"/>
    <n v="187.81"/>
    <n v="0"/>
    <n v="0"/>
    <n v="0"/>
    <n v="0"/>
    <m/>
    <n v="61649.17"/>
    <n v="9493.3799999999992"/>
    <n v="459.92"/>
    <n v="0"/>
    <n v="0"/>
    <n v="0"/>
    <n v="0"/>
    <n v="0"/>
    <n v="9953.2999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41.33"/>
    <n v="9953.2999999999993"/>
    <n v="156"/>
    <n v="300"/>
    <n v="83774.7"/>
    <n v="74137"/>
    <n v="88.495690999999994"/>
    <n v="73.589245568696697"/>
    <n v="9.5"/>
    <m/>
    <m/>
    <m/>
    <s v="QR"/>
    <s v="BENITO JUAREZ"/>
    <s v="77539"/>
    <s v="Morosidad"/>
    <x v="0"/>
  </r>
  <r>
    <n v="1221"/>
    <s v="Hipotecaria Su Casita"/>
    <s v="FIDEICOMISO 234036"/>
    <d v="2018-05-01T00:00:00"/>
    <s v="58809"/>
    <x v="1"/>
    <n v="0"/>
    <n v="87875.6"/>
    <n v="0"/>
    <n v="0"/>
    <n v="87875.6"/>
    <n v="284.08"/>
    <n v="0"/>
    <n v="0"/>
    <n v="284.08"/>
    <n v="0"/>
    <m/>
    <n v="87591.52"/>
    <n v="0"/>
    <n v="695.68"/>
    <n v="0"/>
    <n v="0"/>
    <n v="695.68"/>
    <n v="0"/>
    <n v="0"/>
    <n v="0"/>
    <n v="77.88"/>
    <n v="0"/>
    <n v="0"/>
    <n v="0"/>
    <n v="0"/>
    <n v="-19.75"/>
    <n v="52.88"/>
    <n v="138.69999999999999"/>
    <n v="0"/>
    <n v="0"/>
    <n v="0"/>
    <n v="0"/>
    <n v="0"/>
    <n v="0"/>
    <n v="0"/>
    <n v="0.26"/>
    <n v="0"/>
    <n v="0.15"/>
    <n v="0"/>
    <n v="1229.73"/>
    <n v="0"/>
    <n v="0"/>
    <n v="156"/>
    <n v="300"/>
    <n v="126555.6"/>
    <n v="112140"/>
    <n v="88.609274999999997"/>
    <n v="69.211887670305003"/>
    <n v="9.5"/>
    <m/>
    <m/>
    <m/>
    <s v="EM"/>
    <s v="ECATEPEC"/>
    <s v="55075"/>
    <s v="Al corriente"/>
    <x v="0"/>
  </r>
  <r>
    <n v="1222"/>
    <s v="Hipotecaria Su Casita"/>
    <s v="FIDEICOMISO 234036"/>
    <d v="2018-05-01T00:00:00"/>
    <s v="58810"/>
    <x v="0"/>
    <n v="21"/>
    <n v="27678.75"/>
    <n v="28331.26"/>
    <n v="0"/>
    <n v="56010.01"/>
    <n v="646.80999999999995"/>
    <n v="0"/>
    <n v="0"/>
    <n v="0"/>
    <n v="0"/>
    <m/>
    <n v="56010.01"/>
    <n v="18428.96"/>
    <n v="219.12"/>
    <n v="0"/>
    <n v="0"/>
    <n v="0"/>
    <n v="0"/>
    <n v="0"/>
    <n v="18648.08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978.07"/>
    <n v="18648.080000000002"/>
    <n v="36"/>
    <n v="180"/>
    <n v="92138.7"/>
    <n v="82925.460000000006"/>
    <n v="90.000684000000007"/>
    <n v="60.788800096458203"/>
    <n v="9.5"/>
    <m/>
    <m/>
    <m/>
    <s v="MICH"/>
    <s v="TARIMBARO"/>
    <s v="58891"/>
    <s v="Morosidad"/>
    <x v="0"/>
  </r>
  <r>
    <n v="1223"/>
    <s v="Hipotecaria Su Casita"/>
    <s v="FIDEICOMISO 234036"/>
    <d v="2018-05-01T00:00:00"/>
    <s v="58811"/>
    <x v="0"/>
    <n v="21"/>
    <n v="51508.95"/>
    <n v="22527.99"/>
    <n v="0"/>
    <n v="74036.94"/>
    <n v="316.74"/>
    <n v="0"/>
    <n v="0"/>
    <n v="0"/>
    <n v="0"/>
    <m/>
    <n v="74036.94"/>
    <n v="53546.62"/>
    <n v="407.78"/>
    <n v="0"/>
    <n v="0"/>
    <n v="0"/>
    <n v="0"/>
    <n v="0"/>
    <n v="53954.4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844.73"/>
    <n v="53954.400000000001"/>
    <n v="156"/>
    <n v="300"/>
    <n v="92138.7"/>
    <n v="82925.460000000006"/>
    <n v="90.000684000000007"/>
    <n v="80.353792927611906"/>
    <n v="9.5"/>
    <m/>
    <m/>
    <m/>
    <s v="MICH"/>
    <s v="TARIMBARO"/>
    <s v="58891"/>
    <s v="Proceso judicial"/>
    <x v="0"/>
  </r>
  <r>
    <n v="1224"/>
    <s v="Hipotecaria Su Casita"/>
    <s v="FIDEICOMISO 234036"/>
    <d v="2018-05-01T00:00:00"/>
    <s v="58812"/>
    <x v="0"/>
    <n v="21"/>
    <n v="64980.81"/>
    <n v="7927.29"/>
    <n v="0"/>
    <n v="72908.100000000006"/>
    <n v="210.09"/>
    <n v="0"/>
    <n v="0"/>
    <n v="0"/>
    <n v="0"/>
    <m/>
    <n v="72908.100000000006"/>
    <n v="24676.11"/>
    <n v="514.42999999999995"/>
    <n v="0"/>
    <n v="0"/>
    <n v="0"/>
    <n v="0"/>
    <n v="0"/>
    <n v="25190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37.38"/>
    <n v="25190.54"/>
    <n v="156"/>
    <n v="300"/>
    <n v="92138.7"/>
    <n v="82925.460000000006"/>
    <n v="90.000684000000007"/>
    <n v="79.128639975471998"/>
    <n v="9.5"/>
    <m/>
    <m/>
    <m/>
    <s v="MICH"/>
    <s v="TARIMBARO"/>
    <s v="58891"/>
    <s v="Morosidad"/>
    <x v="0"/>
  </r>
  <r>
    <n v="1225"/>
    <s v="Hipotecaria Su Casita"/>
    <s v="FIDEICOMISO 234036"/>
    <d v="2018-05-01T00:00:00"/>
    <s v="58813"/>
    <x v="0"/>
    <n v="21"/>
    <n v="59627.37"/>
    <n v="11991.96"/>
    <n v="0"/>
    <n v="71619.33"/>
    <n v="192.78"/>
    <n v="0"/>
    <n v="0"/>
    <n v="0"/>
    <n v="0"/>
    <m/>
    <n v="71619.33"/>
    <n v="45183.74"/>
    <n v="472.05"/>
    <n v="0"/>
    <n v="0"/>
    <n v="0"/>
    <n v="0"/>
    <n v="0"/>
    <n v="45655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84.74"/>
    <n v="45655.79"/>
    <n v="156"/>
    <n v="300"/>
    <n v="84548.4"/>
    <n v="76093.58"/>
    <n v="90.000023999999996"/>
    <n v="84.708084688142193"/>
    <n v="9.5"/>
    <m/>
    <m/>
    <m/>
    <s v="MICH"/>
    <s v="TARIMBARO"/>
    <s v="58891"/>
    <s v="Morosidad"/>
    <x v="0"/>
  </r>
  <r>
    <n v="1226"/>
    <s v="Hipotecaria Su Casita"/>
    <s v="FIDEICOMISO 234036"/>
    <d v="2018-05-01T00:00:00"/>
    <s v="58815"/>
    <x v="0"/>
    <n v="21"/>
    <n v="146756.85999999999"/>
    <n v="17736.89"/>
    <n v="0"/>
    <n v="164493.75"/>
    <n v="478.12"/>
    <n v="0"/>
    <n v="0"/>
    <n v="0"/>
    <n v="0"/>
    <m/>
    <n v="164493.75"/>
    <n v="53110.71"/>
    <n v="1149.5999999999999"/>
    <n v="0"/>
    <n v="0"/>
    <n v="0"/>
    <n v="0"/>
    <n v="0"/>
    <n v="54260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215.009999999998"/>
    <n v="54260.31"/>
    <n v="156"/>
    <n v="300"/>
    <n v="208661.1"/>
    <n v="187795.06"/>
    <n v="90.000033999999999"/>
    <n v="78.832974055800506"/>
    <n v="9.4"/>
    <m/>
    <m/>
    <m/>
    <s v="JAL"/>
    <s v="TONALA"/>
    <s v="45426"/>
    <s v="Morosidad"/>
    <x v="0"/>
  </r>
  <r>
    <n v="1227"/>
    <s v="Hipotecaria Su Casita"/>
    <s v="FIDEICOMISO 234036"/>
    <d v="2018-05-01T00:00:00"/>
    <s v="58818"/>
    <x v="0"/>
    <n v="21"/>
    <n v="35586.21"/>
    <n v="64904.79"/>
    <n v="0"/>
    <n v="100491"/>
    <n v="831.6"/>
    <n v="0"/>
    <n v="0"/>
    <n v="0"/>
    <n v="0"/>
    <m/>
    <n v="100491"/>
    <n v="70920.23"/>
    <n v="281.72000000000003"/>
    <n v="0"/>
    <n v="0"/>
    <n v="0"/>
    <n v="0"/>
    <n v="0"/>
    <n v="71201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736.39"/>
    <n v="71201.95"/>
    <n v="36"/>
    <n v="180"/>
    <n v="135217.79999999999"/>
    <n v="106616.63"/>
    <n v="78.848072999999999"/>
    <n v="74.317878025623202"/>
    <n v="9.5"/>
    <m/>
    <m/>
    <m/>
    <s v="TAM"/>
    <s v="CIUDAD MADERO"/>
    <s v="89506"/>
    <s v="Proceso judicial"/>
    <x v="0"/>
  </r>
  <r>
    <n v="1228"/>
    <s v="Hipotecaria Su Casita"/>
    <s v="FIDEICOMISO 234036"/>
    <d v="2018-05-01T00:00:00"/>
    <s v="58822"/>
    <x v="0"/>
    <n v="21"/>
    <n v="72640.33"/>
    <n v="12036.5"/>
    <n v="0"/>
    <n v="84676.83"/>
    <n v="234.85"/>
    <n v="0"/>
    <n v="0"/>
    <n v="0"/>
    <n v="0"/>
    <m/>
    <n v="84676.83"/>
    <n v="41418.22"/>
    <n v="575.07000000000005"/>
    <n v="0"/>
    <n v="0"/>
    <n v="0"/>
    <n v="0"/>
    <n v="0"/>
    <n v="41993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71.35"/>
    <n v="41993.29"/>
    <n v="156"/>
    <n v="300"/>
    <n v="105871.2"/>
    <n v="92700"/>
    <n v="87.559223000000003"/>
    <n v="79.980986417509101"/>
    <n v="9.5"/>
    <m/>
    <m/>
    <m/>
    <s v="BCN"/>
    <s v="TIJUANA"/>
    <s v="22245"/>
    <s v="Proceso judicial"/>
    <x v="0"/>
  </r>
  <r>
    <n v="1229"/>
    <s v="Hipotecaria Su Casita"/>
    <s v="FIDEICOMISO 234036"/>
    <d v="2018-05-01T00:00:00"/>
    <s v="58830"/>
    <x v="18"/>
    <n v="13"/>
    <n v="48484.66"/>
    <n v="1913.09"/>
    <n v="0"/>
    <n v="50397.75"/>
    <n v="155.53"/>
    <n v="0"/>
    <n v="0"/>
    <n v="0"/>
    <n v="0"/>
    <m/>
    <n v="50397.75"/>
    <n v="5151.24"/>
    <n v="387.88"/>
    <n v="0"/>
    <n v="0"/>
    <n v="0"/>
    <n v="0"/>
    <n v="0"/>
    <n v="5539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68.62"/>
    <n v="5539.12"/>
    <n v="156"/>
    <n v="300"/>
    <n v="68560.800000000003"/>
    <n v="61705.04"/>
    <n v="90.000467"/>
    <n v="73.5081127206019"/>
    <n v="9.6"/>
    <m/>
    <m/>
    <m/>
    <s v="QR"/>
    <s v="SOLIDARIDAD"/>
    <s v="77710"/>
    <s v="Morosidad"/>
    <x v="0"/>
  </r>
  <r>
    <n v="1230"/>
    <s v="Hipotecaria Su Casita"/>
    <s v="FIDEICOMISO 234036"/>
    <d v="2018-05-01T00:00:00"/>
    <s v="58831"/>
    <x v="0"/>
    <n v="21"/>
    <n v="51539.15"/>
    <n v="11784.65"/>
    <n v="0"/>
    <n v="63323.8"/>
    <n v="165.32"/>
    <n v="0"/>
    <n v="0"/>
    <n v="0"/>
    <n v="0"/>
    <m/>
    <n v="63323.8"/>
    <n v="49214.11"/>
    <n v="412.31"/>
    <n v="0"/>
    <n v="0"/>
    <n v="0"/>
    <n v="0"/>
    <n v="0"/>
    <n v="49626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49.97"/>
    <n v="49626.42"/>
    <n v="156"/>
    <n v="300"/>
    <n v="72878.399999999994"/>
    <n v="65591.16"/>
    <n v="90.000822999999997"/>
    <n v="86.889667990128601"/>
    <n v="9.6"/>
    <m/>
    <m/>
    <m/>
    <s v="QR"/>
    <s v="SOLIDARIDAD"/>
    <s v="77710"/>
    <s v="Morosidad"/>
    <x v="0"/>
  </r>
  <r>
    <n v="1231"/>
    <s v="Hipotecaria Su Casita"/>
    <s v="FIDEICOMISO 234036"/>
    <d v="2018-05-01T00:00:00"/>
    <s v="58834"/>
    <x v="0"/>
    <n v="21"/>
    <n v="58674.29"/>
    <n v="12794.68"/>
    <n v="0"/>
    <n v="71468.97"/>
    <n v="189.68"/>
    <n v="0"/>
    <n v="0"/>
    <n v="0"/>
    <n v="0"/>
    <m/>
    <n v="71468.97"/>
    <n v="50080.71"/>
    <n v="464.5"/>
    <n v="0"/>
    <n v="0"/>
    <n v="0"/>
    <n v="0"/>
    <n v="0"/>
    <n v="50545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84.36"/>
    <n v="50545.21"/>
    <n v="156"/>
    <n v="300"/>
    <n v="83194.8"/>
    <n v="74875.31"/>
    <n v="89.999988000000002"/>
    <n v="85.905573444335104"/>
    <n v="9.5"/>
    <m/>
    <m/>
    <m/>
    <s v="QR"/>
    <s v="SOLIDARIDAD"/>
    <s v="77710"/>
    <s v="Morosidad"/>
    <x v="0"/>
  </r>
  <r>
    <n v="1232"/>
    <s v="Hipotecaria Su Casita"/>
    <s v="FIDEICOMISO 234036"/>
    <d v="2018-05-01T00:00:00"/>
    <s v="58839"/>
    <x v="0"/>
    <n v="21"/>
    <n v="58102.92"/>
    <n v="12058.79"/>
    <n v="0"/>
    <n v="70161.710000000006"/>
    <n v="187.85"/>
    <n v="0"/>
    <n v="0"/>
    <n v="0"/>
    <n v="0"/>
    <m/>
    <n v="70161.710000000006"/>
    <n v="45928.21"/>
    <n v="459.98"/>
    <n v="0"/>
    <n v="0"/>
    <n v="0"/>
    <n v="0"/>
    <n v="0"/>
    <n v="46388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46.64"/>
    <n v="46388.19"/>
    <n v="156"/>
    <n v="300"/>
    <n v="83757.3"/>
    <n v="74147.91"/>
    <n v="88.527101999999999"/>
    <n v="83.767875017170695"/>
    <n v="9.5"/>
    <m/>
    <m/>
    <m/>
    <s v="QR"/>
    <s v="BENITO JUAREZ"/>
    <s v="77539"/>
    <s v="Proceso judicial"/>
    <x v="0"/>
  </r>
  <r>
    <n v="1233"/>
    <s v="Hipotecaria Su Casita"/>
    <s v="FIDEICOMISO 234036"/>
    <d v="2018-05-01T00:00:00"/>
    <s v="58844"/>
    <x v="1"/>
    <n v="0"/>
    <n v="92168.09"/>
    <n v="0"/>
    <n v="0"/>
    <n v="92168.09"/>
    <n v="297.98"/>
    <n v="0"/>
    <n v="0"/>
    <n v="297.98"/>
    <n v="0"/>
    <m/>
    <n v="91870.11"/>
    <n v="0"/>
    <n v="729.66"/>
    <n v="0"/>
    <n v="0"/>
    <n v="729.66"/>
    <n v="0"/>
    <n v="0"/>
    <n v="0"/>
    <n v="81.680000000000007"/>
    <n v="0"/>
    <n v="0"/>
    <n v="0"/>
    <n v="0"/>
    <n v="-20.309999999999999"/>
    <n v="55.47"/>
    <n v="145.16999999999999"/>
    <n v="0"/>
    <n v="0"/>
    <n v="0"/>
    <n v="0"/>
    <n v="0"/>
    <n v="0"/>
    <n v="0"/>
    <n v="0.06"/>
    <n v="0"/>
    <n v="0.04"/>
    <n v="0"/>
    <n v="1289.71"/>
    <n v="0"/>
    <n v="0"/>
    <n v="156"/>
    <n v="300"/>
    <n v="130687.8"/>
    <n v="117619.58"/>
    <n v="90.000428999999997"/>
    <n v="70.297388515391702"/>
    <n v="9.5"/>
    <m/>
    <m/>
    <m/>
    <s v="QR"/>
    <s v="SOLIDARIDAD"/>
    <s v="77710"/>
    <s v="Al corriente"/>
    <x v="0"/>
  </r>
  <r>
    <n v="1234"/>
    <s v="Hipotecaria Su Casita"/>
    <s v="FIDEICOMISO 234036"/>
    <d v="2018-05-01T00:00:00"/>
    <s v="58846"/>
    <x v="0"/>
    <n v="21"/>
    <n v="58102.93"/>
    <n v="13112.38"/>
    <n v="0"/>
    <n v="71215.31"/>
    <n v="187.85"/>
    <n v="0"/>
    <n v="0"/>
    <n v="0"/>
    <n v="0"/>
    <m/>
    <n v="71215.31"/>
    <n v="52966.3"/>
    <n v="459.98"/>
    <n v="0"/>
    <n v="0"/>
    <n v="0"/>
    <n v="0"/>
    <n v="0"/>
    <n v="53426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00.23"/>
    <n v="53426.28"/>
    <n v="156"/>
    <n v="300"/>
    <n v="83757.3"/>
    <n v="74147.91"/>
    <n v="88.527101999999999"/>
    <n v="85.025795229179394"/>
    <n v="9.5"/>
    <m/>
    <m/>
    <m/>
    <s v="QR"/>
    <s v="BENITO JUAREZ"/>
    <s v="77539"/>
    <s v="Proceso judicial"/>
    <x v="0"/>
  </r>
  <r>
    <n v="1235"/>
    <s v="Hipotecaria Su Casita"/>
    <s v="FIDEICOMISO 234036"/>
    <d v="2018-05-01T00:00:00"/>
    <s v="58847"/>
    <x v="0"/>
    <n v="21"/>
    <n v="49446.91"/>
    <n v="10070.98"/>
    <n v="0"/>
    <n v="59517.89"/>
    <n v="158.61000000000001"/>
    <n v="0"/>
    <n v="0"/>
    <n v="0"/>
    <n v="0"/>
    <m/>
    <n v="59517.89"/>
    <n v="39251.93"/>
    <n v="395.58"/>
    <n v="0"/>
    <n v="0"/>
    <n v="0"/>
    <n v="0"/>
    <n v="0"/>
    <n v="39647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29.59"/>
    <n v="39647.51"/>
    <n v="156"/>
    <n v="300"/>
    <n v="71888.100000000006"/>
    <n v="62929.26"/>
    <n v="87.537797999999995"/>
    <n v="82.792409003478198"/>
    <n v="9.6"/>
    <m/>
    <m/>
    <m/>
    <s v="QR"/>
    <s v="BENITO JUAREZ"/>
    <s v="77539"/>
    <s v="Morosidad"/>
    <x v="0"/>
  </r>
  <r>
    <n v="1236"/>
    <s v="Hipotecaria Su Casita"/>
    <s v="FIDEICOMISO 234036"/>
    <d v="2018-05-01T00:00:00"/>
    <s v="58849"/>
    <x v="0"/>
    <n v="21"/>
    <n v="95624.48"/>
    <n v="20732.68"/>
    <n v="0"/>
    <n v="116357.16"/>
    <n v="309.14"/>
    <n v="0"/>
    <n v="0"/>
    <n v="0"/>
    <n v="0"/>
    <m/>
    <n v="116357.16"/>
    <n v="81619.64"/>
    <n v="757.03"/>
    <n v="0"/>
    <n v="0"/>
    <n v="0"/>
    <n v="0"/>
    <n v="0"/>
    <n v="82376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041.82"/>
    <n v="82376.67"/>
    <n v="156"/>
    <n v="300"/>
    <n v="135588.6"/>
    <n v="122029.75999999999"/>
    <n v="90.000015000000005"/>
    <n v="85.816329929333605"/>
    <n v="9.5"/>
    <m/>
    <m/>
    <m/>
    <s v="QR"/>
    <s v="SOLIDARIDAD"/>
    <s v="77710"/>
    <s v="Morosidad"/>
    <x v="0"/>
  </r>
  <r>
    <n v="1237"/>
    <s v="Hipotecaria Su Casita"/>
    <s v="FIDEICOMISO 234036"/>
    <d v="2018-05-01T00:00:00"/>
    <s v="58850"/>
    <x v="0"/>
    <n v="21"/>
    <n v="92168.08"/>
    <n v="21063.13"/>
    <n v="0"/>
    <n v="113231.21"/>
    <n v="297.98"/>
    <n v="0"/>
    <n v="0"/>
    <n v="0"/>
    <n v="0"/>
    <m/>
    <n v="113231.21"/>
    <n v="84949.08"/>
    <n v="729.66"/>
    <n v="0"/>
    <n v="0"/>
    <n v="0"/>
    <n v="0"/>
    <n v="0"/>
    <n v="85678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361.11"/>
    <n v="85678.74"/>
    <n v="156"/>
    <n v="300"/>
    <n v="130687.8"/>
    <n v="117619.58"/>
    <n v="90.000428999999997"/>
    <n v="86.642525642321601"/>
    <n v="9.5"/>
    <m/>
    <m/>
    <m/>
    <s v="QR"/>
    <s v="SOLIDARIDAD"/>
    <s v="77710"/>
    <s v="Proceso judicial"/>
    <x v="0"/>
  </r>
  <r>
    <n v="1238"/>
    <s v="Hipotecaria Su Casita"/>
    <s v="FIDEICOMISO 234036"/>
    <d v="2018-05-01T00:00:00"/>
    <s v="58851"/>
    <x v="0"/>
    <n v="21"/>
    <n v="92168.09"/>
    <n v="17451.05"/>
    <n v="0"/>
    <n v="109619.14"/>
    <n v="297.98"/>
    <n v="0"/>
    <n v="0"/>
    <n v="0"/>
    <n v="0"/>
    <m/>
    <n v="109619.14"/>
    <n v="63230.62"/>
    <n v="729.66"/>
    <n v="0"/>
    <n v="0"/>
    <n v="0"/>
    <n v="0"/>
    <n v="0"/>
    <n v="63960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49.03"/>
    <n v="63960.28"/>
    <n v="156"/>
    <n v="300"/>
    <n v="130687.8"/>
    <n v="117619.58"/>
    <n v="90.000428999999997"/>
    <n v="83.878633358587606"/>
    <n v="9.5"/>
    <m/>
    <m/>
    <m/>
    <s v="QR"/>
    <s v="SOLIDARIDAD"/>
    <s v="77710"/>
    <s v="Proceso judicial"/>
    <x v="0"/>
  </r>
  <r>
    <n v="1239"/>
    <s v="Hipotecaria Su Casita"/>
    <s v="FIDEICOMISO 234036"/>
    <d v="2018-05-01T00:00:00"/>
    <s v="58853"/>
    <x v="0"/>
    <n v="21"/>
    <n v="92168.09"/>
    <n v="18834.13"/>
    <n v="0"/>
    <n v="111002.22"/>
    <n v="297.98"/>
    <n v="0"/>
    <n v="0"/>
    <n v="0"/>
    <n v="0"/>
    <m/>
    <n v="111002.22"/>
    <n v="70881.03"/>
    <n v="729.66"/>
    <n v="0"/>
    <n v="0"/>
    <n v="0"/>
    <n v="0"/>
    <n v="0"/>
    <n v="71610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132.11"/>
    <n v="71610.69"/>
    <n v="156"/>
    <n v="300"/>
    <n v="130687.8"/>
    <n v="117619.58"/>
    <n v="90.000428999999997"/>
    <n v="84.936941791089396"/>
    <n v="9.5"/>
    <m/>
    <m/>
    <m/>
    <s v="QR"/>
    <s v="SOLIDARIDAD"/>
    <s v="77710"/>
    <s v="Morosidad"/>
    <x v="0"/>
  </r>
  <r>
    <n v="1240"/>
    <s v="Hipotecaria Su Casita"/>
    <s v="FIDEICOMISO 234036"/>
    <d v="2018-05-01T00:00:00"/>
    <s v="58854"/>
    <x v="17"/>
    <n v="18"/>
    <n v="69077.89"/>
    <n v="9075.86"/>
    <n v="0"/>
    <n v="78153.75"/>
    <n v="542.98"/>
    <n v="0"/>
    <n v="0"/>
    <n v="0"/>
    <n v="0"/>
    <m/>
    <n v="78153.75"/>
    <n v="10229.14"/>
    <n v="546.87"/>
    <n v="0"/>
    <n v="0"/>
    <n v="0"/>
    <n v="0"/>
    <n v="0"/>
    <n v="10776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18.84"/>
    <n v="10776.01"/>
    <n v="156"/>
    <n v="300"/>
    <n v="140319"/>
    <n v="124740.65"/>
    <n v="88.897903999999997"/>
    <n v="55.697197062385001"/>
    <n v="9.5"/>
    <m/>
    <m/>
    <m/>
    <s v="JAL"/>
    <s v="TONALA"/>
    <s v="45426"/>
    <s v="Morosidad"/>
    <x v="0"/>
  </r>
  <r>
    <n v="1241"/>
    <s v="Hipotecaria Su Casita"/>
    <s v="FIDEICOMISO 234036"/>
    <d v="2018-05-01T00:00:00"/>
    <s v="58855"/>
    <x v="0"/>
    <n v="21"/>
    <n v="92168.09"/>
    <n v="20396.52"/>
    <n v="0"/>
    <n v="112564.61"/>
    <n v="297.98"/>
    <n v="0"/>
    <n v="0"/>
    <n v="0"/>
    <n v="0"/>
    <m/>
    <n v="112564.61"/>
    <n v="81339.839999999997"/>
    <n v="729.66"/>
    <n v="0"/>
    <n v="0"/>
    <n v="0"/>
    <n v="0"/>
    <n v="0"/>
    <n v="8206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694.5"/>
    <n v="82069.5"/>
    <n v="156"/>
    <n v="300"/>
    <n v="130687.8"/>
    <n v="117619.58"/>
    <n v="90.000428999999997"/>
    <n v="86.132455074382094"/>
    <n v="9.5"/>
    <m/>
    <m/>
    <m/>
    <s v="QR"/>
    <s v="SOLIDARIDAD"/>
    <s v="77710"/>
    <s v="Morosidad"/>
    <x v="0"/>
  </r>
  <r>
    <n v="1242"/>
    <s v="Hipotecaria Su Casita"/>
    <s v="FIDEICOMISO 234036"/>
    <d v="2018-05-01T00:00:00"/>
    <s v="58856"/>
    <x v="0"/>
    <n v="21"/>
    <n v="92168.08"/>
    <n v="19983.77"/>
    <n v="0"/>
    <n v="112151.85"/>
    <n v="297.98"/>
    <n v="0"/>
    <n v="0"/>
    <n v="0"/>
    <n v="0"/>
    <m/>
    <n v="112151.85"/>
    <n v="78669.67"/>
    <n v="729.66"/>
    <n v="0"/>
    <n v="0"/>
    <n v="0"/>
    <n v="0"/>
    <n v="0"/>
    <n v="79399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281.75"/>
    <n v="79399.33"/>
    <n v="156"/>
    <n v="300"/>
    <n v="130687.8"/>
    <n v="117619.58"/>
    <n v="90.000428999999997"/>
    <n v="85.8166183992806"/>
    <n v="9.5"/>
    <m/>
    <m/>
    <m/>
    <s v="QR"/>
    <s v="SOLIDARIDAD"/>
    <s v="77710"/>
    <s v="Morosidad"/>
    <x v="0"/>
  </r>
  <r>
    <n v="1243"/>
    <s v="Hipotecaria Su Casita"/>
    <s v="FIDEICOMISO 234036"/>
    <d v="2018-05-01T00:00:00"/>
    <s v="58857"/>
    <x v="0"/>
    <n v="21"/>
    <n v="92168.08"/>
    <n v="20757.04"/>
    <n v="0"/>
    <n v="112925.12"/>
    <n v="297.98"/>
    <n v="0"/>
    <n v="0"/>
    <n v="0"/>
    <n v="0"/>
    <m/>
    <n v="112925.12"/>
    <n v="83125.320000000007"/>
    <n v="729.66"/>
    <n v="0"/>
    <n v="0"/>
    <n v="0"/>
    <n v="0"/>
    <n v="0"/>
    <n v="83854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055.02"/>
    <n v="83854.98"/>
    <n v="156"/>
    <n v="300"/>
    <n v="130687.8"/>
    <n v="117619.58"/>
    <n v="90.000428999999997"/>
    <n v="86.408310970643498"/>
    <n v="9.5"/>
    <m/>
    <m/>
    <m/>
    <s v="QR"/>
    <s v="SOLIDARIDAD"/>
    <s v="77710"/>
    <s v="Morosidad"/>
    <x v="0"/>
  </r>
  <r>
    <n v="1244"/>
    <s v="Hipotecaria Su Casita"/>
    <s v="FIDEICOMISO 234036"/>
    <d v="2018-05-01T00:00:00"/>
    <s v="58858"/>
    <x v="0"/>
    <n v="21"/>
    <n v="92168.08"/>
    <n v="19703.12"/>
    <n v="0"/>
    <n v="111871.2"/>
    <n v="297.98"/>
    <n v="0"/>
    <n v="0"/>
    <n v="0"/>
    <n v="0"/>
    <m/>
    <n v="111871.2"/>
    <n v="76895.039999999994"/>
    <n v="729.66"/>
    <n v="0"/>
    <n v="0"/>
    <n v="0"/>
    <n v="0"/>
    <n v="0"/>
    <n v="77624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1.099999999999"/>
    <n v="77624.7"/>
    <n v="156"/>
    <n v="300"/>
    <n v="130687.8"/>
    <n v="117619.58"/>
    <n v="90.000428999999997"/>
    <n v="85.601869967099006"/>
    <n v="9.5"/>
    <m/>
    <m/>
    <m/>
    <s v="QR"/>
    <s v="SOLIDARIDAD"/>
    <s v="77710"/>
    <s v="Morosidad"/>
    <x v="0"/>
  </r>
  <r>
    <n v="1245"/>
    <s v="Hipotecaria Su Casita"/>
    <s v="FIDEICOMISO 234036"/>
    <d v="2018-05-01T00:00:00"/>
    <s v="58859"/>
    <x v="0"/>
    <n v="21"/>
    <n v="92110.91"/>
    <n v="19261.66"/>
    <n v="0"/>
    <n v="111372.57"/>
    <n v="297.79000000000002"/>
    <n v="0"/>
    <n v="0"/>
    <n v="0"/>
    <n v="0"/>
    <m/>
    <n v="111372.57"/>
    <n v="74195.34"/>
    <n v="729.21"/>
    <n v="0"/>
    <n v="0"/>
    <n v="0"/>
    <n v="0"/>
    <n v="0"/>
    <n v="74924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559.45"/>
    <n v="74924.55"/>
    <n v="156"/>
    <n v="300"/>
    <n v="130687.8"/>
    <n v="117546.42"/>
    <n v="89.944447999999994"/>
    <n v="85.2203268376133"/>
    <n v="9.5"/>
    <m/>
    <m/>
    <m/>
    <s v="QR"/>
    <s v="SOLIDARIDAD"/>
    <s v="77710"/>
    <s v="Morosidad"/>
    <x v="0"/>
  </r>
  <r>
    <n v="1246"/>
    <s v="Hipotecaria Su Casita"/>
    <s v="FIDEICOMISO 234036"/>
    <d v="2018-05-01T00:00:00"/>
    <s v="58860"/>
    <x v="0"/>
    <n v="21"/>
    <n v="91681.62"/>
    <n v="20690.84"/>
    <n v="0"/>
    <n v="112372.46"/>
    <n v="296.42"/>
    <n v="0"/>
    <n v="0"/>
    <n v="0"/>
    <n v="0"/>
    <m/>
    <n v="112372.46"/>
    <n v="83576.600000000006"/>
    <n v="725.81"/>
    <n v="0"/>
    <n v="0"/>
    <n v="0"/>
    <n v="0"/>
    <n v="0"/>
    <n v="84302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987.26"/>
    <n v="84302.41"/>
    <n v="156"/>
    <n v="300"/>
    <n v="130687.8"/>
    <n v="117000"/>
    <n v="89.526336999999998"/>
    <n v="85.985424987000201"/>
    <n v="9.5"/>
    <m/>
    <m/>
    <m/>
    <s v="QR"/>
    <s v="SOLIDARIDAD"/>
    <s v="77710"/>
    <s v="Proceso judicial"/>
    <x v="0"/>
  </r>
  <r>
    <n v="1247"/>
    <s v="Hipotecaria Su Casita"/>
    <s v="FIDEICOMISO 234036"/>
    <d v="2018-05-01T00:00:00"/>
    <s v="58861"/>
    <x v="0"/>
    <n v="21"/>
    <n v="63474.95"/>
    <n v="15203.69"/>
    <n v="0"/>
    <n v="78678.64"/>
    <n v="205.21"/>
    <n v="0"/>
    <n v="0"/>
    <n v="0"/>
    <n v="0"/>
    <m/>
    <n v="78678.64"/>
    <n v="63610.400000000001"/>
    <n v="502.51"/>
    <n v="0"/>
    <n v="0"/>
    <n v="0"/>
    <n v="0"/>
    <n v="0"/>
    <n v="64112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408.9"/>
    <n v="64112.91"/>
    <n v="156"/>
    <n v="300"/>
    <n v="90476.7"/>
    <n v="81002.899999999994"/>
    <n v="89.529016999999996"/>
    <n v="86.960112515686205"/>
    <n v="9.5"/>
    <m/>
    <m/>
    <m/>
    <s v="QR"/>
    <s v="SOLIDARIDAD"/>
    <s v="77710"/>
    <s v="Proceso judicial"/>
    <x v="0"/>
  </r>
  <r>
    <n v="1248"/>
    <s v="Hipotecaria Su Casita"/>
    <s v="FIDEICOMISO 234036"/>
    <d v="2018-05-01T00:00:00"/>
    <s v="58862"/>
    <x v="0"/>
    <n v="21"/>
    <n v="92168.08"/>
    <n v="20531.95"/>
    <n v="0"/>
    <n v="112700.03"/>
    <n v="297.98"/>
    <n v="0"/>
    <n v="0"/>
    <n v="0"/>
    <n v="0"/>
    <m/>
    <n v="112700.03"/>
    <n v="81648.320000000007"/>
    <n v="729.66"/>
    <n v="0"/>
    <n v="0"/>
    <n v="0"/>
    <n v="0"/>
    <n v="0"/>
    <n v="82377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829.93"/>
    <n v="82377.98"/>
    <n v="156"/>
    <n v="300"/>
    <n v="130687.8"/>
    <n v="117619.58"/>
    <n v="90.000428999999997"/>
    <n v="86.236076070947306"/>
    <n v="9.5"/>
    <m/>
    <m/>
    <m/>
    <s v="QR"/>
    <s v="SOLIDARIDAD"/>
    <s v="77710"/>
    <s v="Proceso judicial"/>
    <x v="0"/>
  </r>
  <r>
    <n v="1249"/>
    <s v="Hipotecaria Su Casita"/>
    <s v="FIDEICOMISO 234036"/>
    <d v="2018-05-01T00:00:00"/>
    <s v="58863"/>
    <x v="0"/>
    <n v="21"/>
    <n v="63474.93"/>
    <n v="10758.43"/>
    <n v="0"/>
    <n v="74233.36"/>
    <n v="205.21"/>
    <n v="0"/>
    <n v="0"/>
    <n v="0"/>
    <n v="0"/>
    <m/>
    <n v="74233.36"/>
    <n v="37366.519999999997"/>
    <n v="502.51"/>
    <n v="0"/>
    <n v="0"/>
    <n v="0"/>
    <n v="0"/>
    <n v="0"/>
    <n v="37869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63.64"/>
    <n v="37869.03"/>
    <n v="156"/>
    <n v="300"/>
    <n v="90476.7"/>
    <n v="81002.899999999994"/>
    <n v="89.529016999999996"/>
    <n v="82.046935966578005"/>
    <n v="9.5"/>
    <m/>
    <m/>
    <m/>
    <s v="QR"/>
    <s v="SOLIDARIDAD"/>
    <s v="77710"/>
    <s v="Proceso judicial"/>
    <x v="0"/>
  </r>
  <r>
    <n v="1250"/>
    <s v="Hipotecaria Su Casita"/>
    <s v="FIDEICOMISO 234036"/>
    <d v="2018-05-01T00:00:00"/>
    <s v="58865"/>
    <x v="0"/>
    <n v="21"/>
    <n v="48484.66"/>
    <n v="9721.61"/>
    <n v="0"/>
    <n v="58206.27"/>
    <n v="155.53"/>
    <n v="0"/>
    <n v="0"/>
    <n v="0"/>
    <n v="0"/>
    <m/>
    <n v="58206.27"/>
    <n v="37165.19"/>
    <n v="387.88"/>
    <n v="0"/>
    <n v="0"/>
    <n v="0"/>
    <n v="0"/>
    <n v="0"/>
    <n v="37553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77.14"/>
    <n v="37553.07"/>
    <n v="156"/>
    <n v="300"/>
    <n v="68560.800000000003"/>
    <n v="61705.04"/>
    <n v="90.000467"/>
    <n v="84.897303078129298"/>
    <n v="9.6"/>
    <m/>
    <m/>
    <m/>
    <s v="QR"/>
    <s v="SOLIDARIDAD"/>
    <s v="77710"/>
    <s v="Proceso judicial"/>
    <x v="0"/>
  </r>
  <r>
    <n v="1251"/>
    <s v="Hipotecaria Su Casita"/>
    <s v="FIDEICOMISO 234036"/>
    <d v="2018-05-01T00:00:00"/>
    <s v="58866"/>
    <x v="0"/>
    <n v="21"/>
    <n v="48230.14"/>
    <n v="10195.959999999999"/>
    <n v="0"/>
    <n v="58426.1"/>
    <n v="154.72999999999999"/>
    <n v="0"/>
    <n v="0"/>
    <n v="0"/>
    <n v="0"/>
    <m/>
    <n v="58426.1"/>
    <n v="40617.620000000003"/>
    <n v="385.84"/>
    <n v="0"/>
    <n v="0"/>
    <n v="0"/>
    <n v="0"/>
    <n v="0"/>
    <n v="4100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50.69"/>
    <n v="41003.46"/>
    <n v="156"/>
    <n v="300"/>
    <n v="69675.600000000006"/>
    <n v="61382.19"/>
    <n v="88.097110000000001"/>
    <n v="83.854462647406393"/>
    <n v="9.6"/>
    <m/>
    <m/>
    <m/>
    <s v="QR"/>
    <s v="SOLIDARIDAD"/>
    <s v="77710"/>
    <s v="Morosidad"/>
    <x v="0"/>
  </r>
  <r>
    <n v="1252"/>
    <s v="Hipotecaria Su Casita"/>
    <s v="FIDEICOMISO 234036"/>
    <d v="2018-05-01T00:00:00"/>
    <s v="58867"/>
    <x v="0"/>
    <n v="21"/>
    <n v="48484.66"/>
    <n v="11119.37"/>
    <n v="0"/>
    <n v="59604.03"/>
    <n v="155.53"/>
    <n v="0"/>
    <n v="0"/>
    <n v="0"/>
    <n v="0"/>
    <m/>
    <n v="59604.03"/>
    <n v="46514.28"/>
    <n v="387.88"/>
    <n v="0"/>
    <n v="0"/>
    <n v="0"/>
    <n v="0"/>
    <n v="0"/>
    <n v="46902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74.9"/>
    <n v="46902.16"/>
    <n v="156"/>
    <n v="300"/>
    <n v="68560.800000000003"/>
    <n v="61705.04"/>
    <n v="90.000467"/>
    <n v="86.9360190850214"/>
    <n v="9.6"/>
    <m/>
    <m/>
    <m/>
    <s v="QR"/>
    <s v="SOLIDARIDAD"/>
    <s v="77710"/>
    <s v="Proceso judicial"/>
    <x v="0"/>
  </r>
  <r>
    <n v="1253"/>
    <s v="Hipotecaria Su Casita"/>
    <s v="FIDEICOMISO 234036"/>
    <d v="2018-05-01T00:00:00"/>
    <s v="58868"/>
    <x v="0"/>
    <n v="21"/>
    <n v="48484.66"/>
    <n v="9269.1"/>
    <n v="0"/>
    <n v="57753.760000000002"/>
    <n v="155.53"/>
    <n v="0"/>
    <n v="0"/>
    <n v="0"/>
    <n v="0"/>
    <m/>
    <n v="57753.760000000002"/>
    <n v="34770.589999999997"/>
    <n v="387.88"/>
    <n v="0"/>
    <n v="0"/>
    <n v="0"/>
    <n v="0"/>
    <n v="0"/>
    <n v="35158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24.6299999999992"/>
    <n v="35158.47"/>
    <n v="156"/>
    <n v="300"/>
    <n v="68560.800000000003"/>
    <n v="61705.04"/>
    <n v="90.000467"/>
    <n v="84.237290357577294"/>
    <n v="9.6"/>
    <m/>
    <m/>
    <m/>
    <s v="QR"/>
    <s v="SOLIDARIDAD"/>
    <s v="77710"/>
    <s v="Proceso judicial"/>
    <x v="0"/>
  </r>
  <r>
    <n v="1254"/>
    <s v="Hipotecaria Su Casita"/>
    <s v="FIDEICOMISO 234036"/>
    <d v="2018-05-01T00:00:00"/>
    <s v="58870"/>
    <x v="0"/>
    <n v="21"/>
    <n v="48484.66"/>
    <n v="10885.06"/>
    <n v="0"/>
    <n v="59369.72"/>
    <n v="155.53"/>
    <n v="0"/>
    <n v="0"/>
    <n v="0"/>
    <n v="0"/>
    <m/>
    <n v="59369.72"/>
    <n v="44970.41"/>
    <n v="387.88"/>
    <n v="0"/>
    <n v="0"/>
    <n v="0"/>
    <n v="0"/>
    <n v="0"/>
    <n v="45358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40.59"/>
    <n v="45358.29"/>
    <n v="156"/>
    <n v="300"/>
    <n v="68560.800000000003"/>
    <n v="61705.04"/>
    <n v="90.000467"/>
    <n v="86.594264028663503"/>
    <n v="9.6"/>
    <m/>
    <m/>
    <m/>
    <s v="QR"/>
    <s v="SOLIDARIDAD"/>
    <s v="77710"/>
    <s v="Morosidad"/>
    <x v="0"/>
  </r>
  <r>
    <n v="1255"/>
    <s v="Hipotecaria Su Casita"/>
    <s v="FIDEICOMISO 234036"/>
    <d v="2018-05-01T00:00:00"/>
    <s v="58871"/>
    <x v="0"/>
    <n v="21"/>
    <n v="57721.23"/>
    <n v="13190.31"/>
    <n v="0"/>
    <n v="70911.539999999994"/>
    <n v="186.6"/>
    <n v="0"/>
    <n v="0"/>
    <n v="0"/>
    <n v="0"/>
    <m/>
    <n v="70911.539999999994"/>
    <n v="53739.92"/>
    <n v="456.96"/>
    <n v="0"/>
    <n v="0"/>
    <n v="0"/>
    <n v="0"/>
    <n v="0"/>
    <n v="54196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76.91"/>
    <n v="54196.88"/>
    <n v="156"/>
    <n v="300"/>
    <n v="81843.600000000006"/>
    <n v="73659.66"/>
    <n v="90.000512999999998"/>
    <n v="86.642742820425994"/>
    <n v="9.5"/>
    <m/>
    <m/>
    <m/>
    <s v="QR"/>
    <s v="SOLIDARIDAD"/>
    <s v="77710"/>
    <s v="Proceso judicial"/>
    <x v="0"/>
  </r>
  <r>
    <n v="1256"/>
    <s v="Hipotecaria Su Casita"/>
    <s v="FIDEICOMISO 234036"/>
    <d v="2018-05-01T00:00:00"/>
    <s v="58872"/>
    <x v="0"/>
    <n v="21"/>
    <n v="48484.66"/>
    <n v="10607.95"/>
    <n v="0"/>
    <n v="59092.61"/>
    <n v="155.53"/>
    <n v="0"/>
    <n v="0"/>
    <n v="0"/>
    <n v="0"/>
    <m/>
    <n v="59092.61"/>
    <n v="42909.78"/>
    <n v="387.88"/>
    <n v="0"/>
    <n v="0"/>
    <n v="0"/>
    <n v="0"/>
    <n v="0"/>
    <n v="43297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63.48"/>
    <n v="43297.66"/>
    <n v="156"/>
    <n v="300"/>
    <n v="68560.800000000003"/>
    <n v="61705.04"/>
    <n v="90.000467"/>
    <n v="86.1900826293747"/>
    <n v="9.6"/>
    <m/>
    <m/>
    <m/>
    <s v="QR"/>
    <s v="SOLIDARIDAD"/>
    <s v="77710"/>
    <s v="Proceso judicial"/>
    <x v="0"/>
  </r>
  <r>
    <n v="1257"/>
    <s v="Hipotecaria Su Casita"/>
    <s v="FIDEICOMISO 234036"/>
    <d v="2018-05-01T00:00:00"/>
    <s v="58873"/>
    <x v="0"/>
    <n v="21"/>
    <n v="48484.66"/>
    <n v="11153.48"/>
    <n v="0"/>
    <n v="59638.14"/>
    <n v="155.53"/>
    <n v="0"/>
    <n v="0"/>
    <n v="0"/>
    <n v="0"/>
    <m/>
    <n v="59638.14"/>
    <n v="46926.57"/>
    <n v="387.88"/>
    <n v="0"/>
    <n v="0"/>
    <n v="0"/>
    <n v="0"/>
    <n v="0"/>
    <n v="47314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09.01"/>
    <n v="47314.45"/>
    <n v="156"/>
    <n v="300"/>
    <n v="68560.800000000003"/>
    <n v="61705.04"/>
    <n v="90.000467"/>
    <n v="86.9857705466422"/>
    <n v="9.6"/>
    <m/>
    <m/>
    <m/>
    <s v="QR"/>
    <s v="SOLIDARIDAD"/>
    <s v="77710"/>
    <s v="Morosidad"/>
    <x v="0"/>
  </r>
  <r>
    <n v="1258"/>
    <s v="Hipotecaria Su Casita"/>
    <s v="FIDEICOMISO 234036"/>
    <d v="2018-05-01T00:00:00"/>
    <s v="58878"/>
    <x v="1"/>
    <n v="0"/>
    <n v="87875.6"/>
    <n v="0"/>
    <n v="0"/>
    <n v="87875.6"/>
    <n v="284.08"/>
    <n v="0"/>
    <n v="0"/>
    <n v="284.08"/>
    <n v="0"/>
    <m/>
    <n v="87591.52"/>
    <n v="0"/>
    <n v="695.68"/>
    <n v="0"/>
    <n v="0"/>
    <n v="695.68"/>
    <n v="0"/>
    <n v="0"/>
    <n v="0"/>
    <n v="77.88"/>
    <n v="0"/>
    <n v="0"/>
    <n v="0"/>
    <n v="0"/>
    <n v="-19.53"/>
    <n v="52.88"/>
    <n v="138.69999999999999"/>
    <n v="0"/>
    <n v="0"/>
    <n v="0"/>
    <n v="0"/>
    <n v="0"/>
    <n v="0"/>
    <n v="0"/>
    <n v="42.78"/>
    <n v="0"/>
    <n v="110.62"/>
    <n v="0"/>
    <n v="1272.47"/>
    <n v="0"/>
    <n v="0"/>
    <n v="156"/>
    <n v="300"/>
    <n v="126542.7"/>
    <n v="112140"/>
    <n v="88.618307999999999"/>
    <n v="69.218943263315097"/>
    <n v="9.5"/>
    <m/>
    <m/>
    <m/>
    <s v="EM"/>
    <s v="ECATEPEC"/>
    <s v="55075"/>
    <s v="Al corriente"/>
    <x v="0"/>
  </r>
  <r>
    <n v="1259"/>
    <s v="Hipotecaria Su Casita"/>
    <s v="FIDEICOMISO 234036"/>
    <d v="2018-05-01T00:00:00"/>
    <s v="58879"/>
    <x v="7"/>
    <n v="5"/>
    <n v="37431.56"/>
    <n v="3841.45"/>
    <n v="0"/>
    <n v="41273.01"/>
    <n v="874.66"/>
    <n v="0"/>
    <n v="874.1"/>
    <n v="0"/>
    <n v="0"/>
    <m/>
    <n v="40398.910000000003"/>
    <n v="1253.49"/>
    <n v="296.33"/>
    <n v="0"/>
    <n v="323.49"/>
    <n v="0"/>
    <n v="0"/>
    <n v="0"/>
    <n v="1226.33"/>
    <n v="0"/>
    <n v="0"/>
    <n v="0"/>
    <n v="0"/>
    <n v="0"/>
    <n v="-104.07"/>
    <n v="0"/>
    <n v="0"/>
    <n v="69.87"/>
    <n v="0"/>
    <n v="0"/>
    <n v="60.31"/>
    <n v="0"/>
    <n v="43.06"/>
    <n v="138.69999999999999"/>
    <n v="0"/>
    <n v="0"/>
    <n v="0"/>
    <n v="0"/>
    <n v="1405.46"/>
    <n v="3842.01"/>
    <n v="1226.33"/>
    <n v="36"/>
    <n v="180"/>
    <n v="126542.7"/>
    <n v="112140"/>
    <n v="88.618307999999999"/>
    <n v="31.9251208243649"/>
    <n v="9.5"/>
    <m/>
    <m/>
    <m/>
    <s v="EM"/>
    <s v="ECATEPEC"/>
    <s v="55075"/>
    <s v="Morosidad"/>
    <x v="0"/>
  </r>
  <r>
    <n v="1260"/>
    <s v="Hipotecaria Su Casita"/>
    <s v="FIDEICOMISO 234036"/>
    <d v="2018-05-01T00:00:00"/>
    <s v="58884"/>
    <x v="0"/>
    <n v="21"/>
    <n v="111202.04"/>
    <n v="26950.37"/>
    <n v="0"/>
    <n v="138152.41"/>
    <n v="362.31"/>
    <n v="0"/>
    <n v="0"/>
    <n v="0"/>
    <n v="0"/>
    <m/>
    <n v="138152.41"/>
    <n v="111189.32"/>
    <n v="871.08"/>
    <n v="0"/>
    <n v="0"/>
    <n v="0"/>
    <n v="0"/>
    <n v="0"/>
    <n v="112060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312.68"/>
    <n v="112060.4"/>
    <n v="156"/>
    <n v="300"/>
    <n v="158761.20000000001"/>
    <n v="142299.45000000001"/>
    <n v="89.631124999999997"/>
    <n v="87.019000633953596"/>
    <n v="9.4"/>
    <m/>
    <m/>
    <m/>
    <s v="JAL"/>
    <s v="TONALA"/>
    <s v="45418"/>
    <s v="Proceso judicial"/>
    <x v="0"/>
  </r>
  <r>
    <n v="1261"/>
    <s v="Hipotecaria Su Casita"/>
    <s v="FIDEICOMISO 234036"/>
    <d v="2018-05-01T00:00:00"/>
    <s v="58885"/>
    <x v="0"/>
    <n v="21"/>
    <n v="102234.7"/>
    <n v="22012.12"/>
    <n v="0"/>
    <n v="124246.82"/>
    <n v="330.53"/>
    <n v="0"/>
    <n v="0"/>
    <n v="0"/>
    <n v="0"/>
    <m/>
    <n v="124246.82"/>
    <n v="85523.81"/>
    <n v="809.36"/>
    <n v="0"/>
    <n v="0"/>
    <n v="0"/>
    <n v="0"/>
    <n v="0"/>
    <n v="86333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342.65"/>
    <n v="86333.17"/>
    <n v="156"/>
    <n v="300"/>
    <n v="144963"/>
    <n v="130466.98"/>
    <n v="90.000192999999996"/>
    <n v="85.709332580828203"/>
    <n v="9.5"/>
    <m/>
    <m/>
    <m/>
    <s v="BCN"/>
    <s v="TIJUANA"/>
    <s v="22204"/>
    <s v="Proceso judicial"/>
    <x v="0"/>
  </r>
  <r>
    <n v="1262"/>
    <s v="Hipotecaria Su Casita"/>
    <s v="FIDEICOMISO 234036"/>
    <d v="2018-05-01T00:00:00"/>
    <s v="58886"/>
    <x v="0"/>
    <n v="21"/>
    <n v="103290.46"/>
    <n v="41651.4"/>
    <n v="0"/>
    <n v="144941.85999999999"/>
    <n v="628.21"/>
    <n v="0"/>
    <n v="0"/>
    <n v="0"/>
    <n v="0"/>
    <m/>
    <n v="144941.85999999999"/>
    <n v="94461.49"/>
    <n v="809.11"/>
    <n v="0"/>
    <n v="400.15"/>
    <n v="0"/>
    <n v="0"/>
    <n v="0"/>
    <n v="94870.45"/>
    <n v="0"/>
    <n v="0"/>
    <n v="0"/>
    <n v="0"/>
    <n v="0"/>
    <n v="-110.76"/>
    <n v="0"/>
    <n v="0"/>
    <n v="0"/>
    <n v="0"/>
    <n v="0"/>
    <n v="0"/>
    <n v="0"/>
    <n v="0"/>
    <n v="0"/>
    <n v="0"/>
    <n v="0"/>
    <n v="0"/>
    <n v="0"/>
    <n v="289.39"/>
    <n v="42279.61"/>
    <n v="94870.45"/>
    <n v="156"/>
    <n v="300"/>
    <n v="184251.9"/>
    <n v="165827.19"/>
    <n v="90.000260999999995"/>
    <n v="78.665056254197296"/>
    <n v="9.4"/>
    <m/>
    <m/>
    <m/>
    <s v="JAL"/>
    <s v="ZAPOPAN"/>
    <s v="45200"/>
    <s v="Proceso judicial"/>
    <x v="0"/>
  </r>
  <r>
    <n v="1263"/>
    <s v="Hipotecaria Su Casita"/>
    <s v="FIDEICOMISO 234036"/>
    <d v="2018-05-01T00:00:00"/>
    <s v="58895"/>
    <x v="0"/>
    <n v="21"/>
    <n v="94592.35"/>
    <n v="18233.7"/>
    <n v="0"/>
    <n v="112826.05"/>
    <n v="305.8"/>
    <n v="0"/>
    <n v="0"/>
    <n v="0"/>
    <n v="0"/>
    <m/>
    <n v="112826.05"/>
    <n v="66565.95"/>
    <n v="748.86"/>
    <n v="0"/>
    <n v="0"/>
    <n v="0"/>
    <n v="0"/>
    <n v="0"/>
    <n v="6731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539.5"/>
    <n v="67314.81"/>
    <n v="156"/>
    <n v="300"/>
    <n v="134125.5"/>
    <n v="120712.44"/>
    <n v="89.999619999999993"/>
    <n v="84.1197611952919"/>
    <n v="9.5"/>
    <m/>
    <m/>
    <m/>
    <s v="JAL"/>
    <s v="TLAJOMULCO DE ZUNIGA"/>
    <s v="45653"/>
    <s v="Proceso judicial"/>
    <x v="0"/>
  </r>
  <r>
    <n v="1264"/>
    <s v="Hipotecaria Su Casita"/>
    <s v="FIDEICOMISO 234036"/>
    <d v="2018-05-01T00:00:00"/>
    <s v="58896"/>
    <x v="0"/>
    <n v="21"/>
    <n v="70152.53"/>
    <n v="31331.29"/>
    <n v="0"/>
    <n v="101483.82"/>
    <n v="446.02"/>
    <n v="0"/>
    <n v="0"/>
    <n v="0"/>
    <n v="0"/>
    <m/>
    <n v="101483.82"/>
    <n v="71811.88"/>
    <n v="555.37"/>
    <n v="0"/>
    <n v="0"/>
    <n v="0"/>
    <n v="0"/>
    <n v="0"/>
    <n v="72367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777.31"/>
    <n v="72367.25"/>
    <n v="156"/>
    <n v="300"/>
    <n v="127351.2"/>
    <n v="114615.85"/>
    <n v="89.999819000000002"/>
    <n v="79.6881533525126"/>
    <n v="9.5"/>
    <m/>
    <m/>
    <m/>
    <s v="JAL"/>
    <s v="TLAJOMULCO DE ZUNIGA"/>
    <s v="45653"/>
    <s v="Proceso judicial"/>
    <x v="0"/>
  </r>
  <r>
    <n v="1265"/>
    <s v="Hipotecaria Su Casita"/>
    <s v="FIDEICOMISO 234036"/>
    <d v="2018-05-01T00:00:00"/>
    <s v="58898"/>
    <x v="0"/>
    <n v="21"/>
    <n v="72447.42"/>
    <n v="15708.5"/>
    <n v="0"/>
    <n v="88155.92"/>
    <n v="234.23"/>
    <n v="0"/>
    <n v="0"/>
    <n v="0"/>
    <n v="0"/>
    <m/>
    <n v="88155.92"/>
    <n v="61837.43"/>
    <n v="573.54"/>
    <n v="0"/>
    <n v="0"/>
    <n v="0"/>
    <n v="0"/>
    <n v="0"/>
    <n v="62410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942.73"/>
    <n v="62410.97"/>
    <n v="156"/>
    <n v="300"/>
    <n v="107504.7"/>
    <n v="92453.89"/>
    <n v="85.999859000000001"/>
    <n v="82.001922147518897"/>
    <n v="9.5"/>
    <m/>
    <m/>
    <m/>
    <s v="BCN"/>
    <s v="TIJUANA"/>
    <s v="22255"/>
    <s v="Morosidad"/>
    <x v="0"/>
  </r>
  <r>
    <n v="1266"/>
    <s v="Hipotecaria Su Casita"/>
    <s v="FIDEICOMISO 234036"/>
    <d v="2018-05-01T00:00:00"/>
    <s v="58905"/>
    <x v="0"/>
    <n v="21"/>
    <n v="45206.93"/>
    <n v="9692.66"/>
    <n v="0"/>
    <n v="54899.59"/>
    <n v="145.03"/>
    <n v="0"/>
    <n v="0"/>
    <n v="0"/>
    <n v="0"/>
    <m/>
    <n v="54899.59"/>
    <n v="38949.589999999997"/>
    <n v="361.66"/>
    <n v="0"/>
    <n v="0"/>
    <n v="0"/>
    <n v="0"/>
    <n v="0"/>
    <n v="3931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37.69"/>
    <n v="39311.25"/>
    <n v="156"/>
    <n v="300"/>
    <n v="67469.100000000006"/>
    <n v="57534.94"/>
    <n v="85.275986000000003"/>
    <n v="81.369975674707206"/>
    <n v="9.6"/>
    <m/>
    <m/>
    <m/>
    <s v="EM"/>
    <s v="ACOLMAN"/>
    <s v="55870"/>
    <s v="Proceso judicial"/>
    <x v="0"/>
  </r>
  <r>
    <n v="1267"/>
    <s v="Hipotecaria Su Casita"/>
    <s v="FIDEICOMISO 234036"/>
    <d v="2018-05-01T00:00:00"/>
    <s v="58912"/>
    <x v="0"/>
    <n v="21"/>
    <n v="27268.74"/>
    <n v="48495.07"/>
    <n v="0"/>
    <n v="75763.81"/>
    <n v="637.19000000000005"/>
    <n v="0"/>
    <n v="0"/>
    <n v="0"/>
    <n v="0"/>
    <m/>
    <n v="75763.81"/>
    <n v="51314.12"/>
    <n v="215.88"/>
    <n v="0"/>
    <n v="0"/>
    <n v="0"/>
    <n v="0"/>
    <n v="0"/>
    <n v="515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132.26"/>
    <n v="51530"/>
    <n v="36"/>
    <n v="180"/>
    <n v="90770.7"/>
    <n v="81694.28"/>
    <n v="90.000715999999997"/>
    <n v="83.4672531159827"/>
    <n v="9.5"/>
    <m/>
    <m/>
    <m/>
    <s v="EM"/>
    <s v="TLALNEPANTLA"/>
    <s v="54190"/>
    <s v="Morosidad"/>
    <x v="0"/>
  </r>
  <r>
    <n v="1268"/>
    <s v="Hipotecaria Su Casita"/>
    <s v="FIDEICOMISO 234036"/>
    <d v="2018-05-01T00:00:00"/>
    <s v="58923"/>
    <x v="0"/>
    <n v="21"/>
    <n v="75864.55"/>
    <n v="15502.48"/>
    <n v="0"/>
    <n v="91367.03"/>
    <n v="245.27"/>
    <n v="0"/>
    <n v="0"/>
    <n v="0"/>
    <n v="0"/>
    <m/>
    <n v="91367.03"/>
    <n v="58211.55"/>
    <n v="600.59"/>
    <n v="0"/>
    <n v="0"/>
    <n v="0"/>
    <n v="0"/>
    <n v="0"/>
    <n v="58812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47.75"/>
    <n v="58812.14"/>
    <n v="156"/>
    <n v="300"/>
    <n v="107570.7"/>
    <n v="96813.81"/>
    <n v="90.000167000000005"/>
    <n v="84.936725021915905"/>
    <n v="9.5"/>
    <m/>
    <m/>
    <m/>
    <s v="TAM"/>
    <s v="NUEVO LAREDO"/>
    <s v="88000"/>
    <s v="Proceso judicial"/>
    <x v="0"/>
  </r>
  <r>
    <n v="1269"/>
    <s v="Hipotecaria Su Casita"/>
    <s v="FIDEICOMISO 234036"/>
    <d v="2018-05-01T00:00:00"/>
    <s v="58925"/>
    <x v="0"/>
    <n v="21"/>
    <n v="71581.509999999995"/>
    <n v="14276.69"/>
    <n v="0"/>
    <n v="85858.2"/>
    <n v="231.4"/>
    <n v="0"/>
    <n v="0"/>
    <n v="0"/>
    <n v="0"/>
    <m/>
    <n v="85858.2"/>
    <n v="53560.959999999999"/>
    <n v="566.69000000000005"/>
    <n v="0"/>
    <n v="0"/>
    <n v="0"/>
    <n v="0"/>
    <n v="0"/>
    <n v="54127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508.09"/>
    <n v="54127.65"/>
    <n v="156"/>
    <n v="300"/>
    <n v="102422.7"/>
    <n v="91346.73"/>
    <n v="89.186019999999999"/>
    <n v="83.827315355065295"/>
    <n v="9.5"/>
    <m/>
    <m/>
    <m/>
    <s v="EM"/>
    <s v="ECATEPEC"/>
    <s v="55075"/>
    <s v="Morosidad"/>
    <x v="0"/>
  </r>
  <r>
    <n v="1270"/>
    <s v="Hipotecaria Su Casita"/>
    <s v="FIDEICOMISO 234036"/>
    <d v="2018-05-01T00:00:00"/>
    <s v="58926"/>
    <x v="0"/>
    <n v="21"/>
    <n v="88377.29"/>
    <n v="18619.740000000002"/>
    <n v="0"/>
    <n v="106997.03"/>
    <n v="285.73"/>
    <n v="0"/>
    <n v="0"/>
    <n v="0"/>
    <n v="0"/>
    <m/>
    <n v="106997.03"/>
    <n v="71979.820000000007"/>
    <n v="699.65"/>
    <n v="0"/>
    <n v="0"/>
    <n v="0"/>
    <n v="0"/>
    <n v="0"/>
    <n v="72679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905.47"/>
    <n v="72679.47"/>
    <n v="156"/>
    <n v="300"/>
    <n v="125314.2"/>
    <n v="112782.46"/>
    <n v="89.999745000000004"/>
    <n v="85.383005617693996"/>
    <n v="9.5"/>
    <m/>
    <m/>
    <m/>
    <s v="EM"/>
    <s v="ECATEPEC"/>
    <s v="55075"/>
    <s v="Morosidad"/>
    <x v="0"/>
  </r>
  <r>
    <n v="1271"/>
    <s v="Hipotecaria Su Casita"/>
    <s v="FIDEICOMISO 234036"/>
    <d v="2018-05-01T00:00:00"/>
    <s v="58929"/>
    <x v="0"/>
    <n v="21"/>
    <n v="59022.26"/>
    <n v="28199.67"/>
    <n v="0"/>
    <n v="87221.93"/>
    <n v="406.76"/>
    <n v="0"/>
    <n v="0"/>
    <n v="0"/>
    <n v="0"/>
    <m/>
    <n v="87221.93"/>
    <n v="59374.26"/>
    <n v="467.26"/>
    <n v="0"/>
    <n v="0"/>
    <n v="0"/>
    <n v="0"/>
    <n v="0"/>
    <n v="59841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606.43"/>
    <n v="59841.52"/>
    <n v="96"/>
    <n v="240"/>
    <n v="104184"/>
    <n v="93765.52"/>
    <n v="89.999922999999995"/>
    <n v="83.719121740181095"/>
    <n v="9.5"/>
    <m/>
    <m/>
    <m/>
    <s v="EM"/>
    <s v="MELCHOR OCAMPO"/>
    <s v="54890"/>
    <s v="Morosidad"/>
    <x v="0"/>
  </r>
  <r>
    <n v="1272"/>
    <s v="Hipotecaria Su Casita"/>
    <s v="FIDEICOMISO 234036"/>
    <d v="2018-05-01T00:00:00"/>
    <s v="58930"/>
    <x v="0"/>
    <n v="21"/>
    <n v="84240.54"/>
    <n v="21762.78"/>
    <n v="0"/>
    <n v="106003.32"/>
    <n v="272.33"/>
    <n v="0"/>
    <n v="0"/>
    <n v="0"/>
    <n v="0"/>
    <m/>
    <n v="106003.32"/>
    <n v="97519.42"/>
    <n v="666.9"/>
    <n v="0"/>
    <n v="0"/>
    <n v="0"/>
    <n v="0"/>
    <n v="0"/>
    <n v="98186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035.11"/>
    <n v="98186.32"/>
    <n v="156"/>
    <n v="300"/>
    <n v="120278.7"/>
    <n v="107501.13"/>
    <n v="89.376698000000005"/>
    <n v="88.1314151640765"/>
    <n v="9.5"/>
    <m/>
    <m/>
    <m/>
    <s v="BCN"/>
    <s v="ENSENADA"/>
    <s v="22800"/>
    <s v="Proceso judicial"/>
    <x v="0"/>
  </r>
  <r>
    <n v="1273"/>
    <s v="Hipotecaria Su Casita"/>
    <s v="FIDEICOMISO 234036"/>
    <d v="2018-05-01T00:00:00"/>
    <s v="58931"/>
    <x v="0"/>
    <n v="21"/>
    <n v="56448.800000000003"/>
    <n v="11166.42"/>
    <n v="0"/>
    <n v="67615.22"/>
    <n v="182.5"/>
    <n v="0"/>
    <n v="0"/>
    <n v="0"/>
    <n v="0"/>
    <m/>
    <n v="67615.22"/>
    <n v="41432.44"/>
    <n v="446.89"/>
    <n v="0"/>
    <n v="0"/>
    <n v="0"/>
    <n v="0"/>
    <n v="0"/>
    <n v="41879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48.92"/>
    <n v="41879.33"/>
    <n v="156"/>
    <n v="300"/>
    <n v="80040.899999999994"/>
    <n v="72037.279999999999"/>
    <n v="90.000586999999996"/>
    <n v="84.475836540943007"/>
    <n v="9.5"/>
    <m/>
    <m/>
    <m/>
    <s v="TAM"/>
    <s v="NUEVO LAREDO"/>
    <s v="88000"/>
    <s v="Morosidad"/>
    <x v="0"/>
  </r>
  <r>
    <n v="1274"/>
    <s v="Hipotecaria Su Casita"/>
    <s v="FIDEICOMISO 234036"/>
    <d v="2018-05-01T00:00:00"/>
    <s v="58932"/>
    <x v="0"/>
    <n v="21"/>
    <n v="75864.55"/>
    <n v="14494.58"/>
    <n v="0"/>
    <n v="90359.13"/>
    <n v="245.27"/>
    <n v="0"/>
    <n v="0"/>
    <n v="0"/>
    <n v="0"/>
    <m/>
    <n v="90359.13"/>
    <n v="53174.22"/>
    <n v="600.59"/>
    <n v="0"/>
    <n v="0"/>
    <n v="0"/>
    <n v="0"/>
    <n v="0"/>
    <n v="5377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39.85"/>
    <n v="53774.81"/>
    <n v="156"/>
    <n v="300"/>
    <n v="107570.7"/>
    <n v="96813.81"/>
    <n v="90.000167000000005"/>
    <n v="83.999759848049706"/>
    <n v="9.5"/>
    <m/>
    <m/>
    <m/>
    <s v="TAM"/>
    <s v="NUEVO LAREDO"/>
    <s v="88000"/>
    <s v="Morosidad"/>
    <x v="0"/>
  </r>
  <r>
    <n v="1275"/>
    <s v="Hipotecaria Su Casita"/>
    <s v="FIDEICOMISO 234036"/>
    <d v="2018-05-01T00:00:00"/>
    <s v="58935"/>
    <x v="0"/>
    <n v="21"/>
    <n v="108107.74"/>
    <n v="29406.1"/>
    <n v="0"/>
    <n v="137513.84"/>
    <n v="748.45"/>
    <n v="0"/>
    <n v="0"/>
    <n v="0"/>
    <n v="0"/>
    <m/>
    <n v="137513.84"/>
    <n v="45645.47"/>
    <n v="846.84"/>
    <n v="0"/>
    <n v="0"/>
    <n v="0"/>
    <n v="0"/>
    <n v="0"/>
    <n v="464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154.55"/>
    <n v="46492.31"/>
    <n v="96"/>
    <n v="240"/>
    <n v="192109.5"/>
    <n v="172350"/>
    <n v="89.714460000000003"/>
    <n v="71.580968367429094"/>
    <n v="9.4"/>
    <m/>
    <m/>
    <m/>
    <s v="EM"/>
    <s v="ECATEPEC"/>
    <s v="55075"/>
    <s v="Morosidad"/>
    <x v="0"/>
  </r>
  <r>
    <n v="1276"/>
    <s v="Hipotecaria Su Casita"/>
    <s v="FIDEICOMISO 234036"/>
    <d v="2018-05-01T00:00:00"/>
    <s v="58936"/>
    <x v="1"/>
    <n v="0"/>
    <n v="56966.27"/>
    <n v="0"/>
    <n v="0"/>
    <n v="56966.27"/>
    <n v="392.57"/>
    <n v="0"/>
    <n v="0"/>
    <n v="392.57"/>
    <n v="0"/>
    <m/>
    <n v="56573.7"/>
    <n v="0"/>
    <n v="450.98"/>
    <n v="0"/>
    <n v="0"/>
    <n v="450.98"/>
    <n v="0"/>
    <n v="0"/>
    <n v="0"/>
    <n v="59.91"/>
    <n v="0"/>
    <n v="0"/>
    <n v="0"/>
    <n v="0"/>
    <n v="-14.97"/>
    <n v="39.299999999999997"/>
    <n v="111.98"/>
    <n v="0"/>
    <n v="0"/>
    <n v="0"/>
    <n v="0"/>
    <n v="0"/>
    <n v="0"/>
    <n v="0"/>
    <n v="0"/>
    <n v="0"/>
    <n v="0"/>
    <n v="8.2990000000000008E-3"/>
    <n v="1039.77"/>
    <n v="0"/>
    <n v="0"/>
    <n v="96"/>
    <n v="240"/>
    <n v="102418.8"/>
    <n v="90497.22"/>
    <n v="88.359969000000007"/>
    <n v="55.237612583185403"/>
    <n v="9.5"/>
    <m/>
    <m/>
    <m/>
    <s v="EM"/>
    <s v="ECATEPEC"/>
    <s v="55075"/>
    <s v="Al corriente"/>
    <x v="0"/>
  </r>
  <r>
    <n v="1277"/>
    <s v="Hipotecaria Su Casita"/>
    <s v="FIDEICOMISO 234036"/>
    <d v="2018-05-01T00:00:00"/>
    <s v="58938"/>
    <x v="0"/>
    <n v="21"/>
    <n v="41723.040000000001"/>
    <n v="5850.27"/>
    <n v="0"/>
    <n v="47573.31"/>
    <n v="133.85"/>
    <n v="0"/>
    <n v="0"/>
    <n v="0"/>
    <n v="0"/>
    <m/>
    <n v="47573.31"/>
    <n v="19401.75"/>
    <n v="333.78"/>
    <n v="0"/>
    <n v="0"/>
    <n v="0"/>
    <n v="0"/>
    <n v="0"/>
    <n v="19735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84.12"/>
    <n v="19735.53"/>
    <n v="156"/>
    <n v="300"/>
    <n v="61342.8"/>
    <n v="53100"/>
    <n v="86.562725999999998"/>
    <n v="77.553209010227107"/>
    <n v="9.6"/>
    <m/>
    <m/>
    <m/>
    <s v="EM"/>
    <s v="CHICOLOAPAN"/>
    <s v="56370"/>
    <s v="Proceso judicial"/>
    <x v="0"/>
  </r>
  <r>
    <n v="1278"/>
    <s v="Hipotecaria Su Casita"/>
    <s v="FIDEICOMISO 234036"/>
    <d v="2018-05-01T00:00:00"/>
    <s v="58939"/>
    <x v="0"/>
    <n v="21"/>
    <n v="61001.21"/>
    <n v="13852.25"/>
    <n v="0"/>
    <n v="74853.460000000006"/>
    <n v="197.19"/>
    <n v="0"/>
    <n v="0"/>
    <n v="0"/>
    <n v="0"/>
    <m/>
    <n v="74853.460000000006"/>
    <n v="56200.11"/>
    <n v="482.93"/>
    <n v="0"/>
    <n v="0"/>
    <n v="0"/>
    <n v="0"/>
    <n v="0"/>
    <n v="56683.04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49.44"/>
    <n v="56683.040000000001"/>
    <n v="156"/>
    <n v="300"/>
    <n v="89873.4"/>
    <n v="77844.429999999993"/>
    <n v="86.615650000000002"/>
    <n v="83.287668657205202"/>
    <n v="9.5"/>
    <m/>
    <m/>
    <m/>
    <s v="EM"/>
    <s v="ACOLMAN"/>
    <s v="55870"/>
    <s v="Proceso judicial"/>
    <x v="0"/>
  </r>
  <r>
    <n v="1279"/>
    <s v="Hipotecaria Su Casita"/>
    <s v="FIDEICOMISO 234036"/>
    <d v="2018-05-01T00:00:00"/>
    <s v="58940"/>
    <x v="1"/>
    <n v="0"/>
    <n v="57126.8"/>
    <n v="0"/>
    <n v="0"/>
    <n v="57126.8"/>
    <n v="184.67"/>
    <n v="0"/>
    <n v="0"/>
    <n v="184.67"/>
    <n v="0"/>
    <m/>
    <n v="56942.13"/>
    <n v="0"/>
    <n v="452.25"/>
    <n v="0"/>
    <n v="0"/>
    <n v="452.25"/>
    <n v="0"/>
    <n v="0"/>
    <n v="0"/>
    <n v="50.62"/>
    <n v="0"/>
    <n v="0"/>
    <n v="0"/>
    <n v="0"/>
    <n v="-12.75"/>
    <n v="34.380000000000003"/>
    <n v="91.24"/>
    <n v="0"/>
    <n v="0"/>
    <n v="0"/>
    <n v="0"/>
    <n v="0"/>
    <n v="0"/>
    <n v="0"/>
    <n v="16.38"/>
    <n v="0"/>
    <n v="20.09"/>
    <n v="0"/>
    <n v="816.79"/>
    <n v="0"/>
    <n v="0"/>
    <n v="156"/>
    <n v="300"/>
    <n v="89522.4"/>
    <n v="72900"/>
    <n v="81.432132999999993"/>
    <n v="63.606572063968301"/>
    <n v="9.5"/>
    <m/>
    <m/>
    <m/>
    <s v="EM"/>
    <s v="CHICOLOAPAN"/>
    <s v="56370"/>
    <s v="Al corriente"/>
    <x v="0"/>
  </r>
  <r>
    <n v="1280"/>
    <s v="Hipotecaria Su Casita"/>
    <s v="FIDEICOMISO 234036"/>
    <d v="2018-05-01T00:00:00"/>
    <s v="58941"/>
    <x v="0"/>
    <n v="21"/>
    <n v="70290.09"/>
    <n v="14611.3"/>
    <n v="0"/>
    <n v="84901.39"/>
    <n v="262.74"/>
    <n v="0"/>
    <n v="86.45"/>
    <n v="0"/>
    <n v="0"/>
    <m/>
    <n v="84814.94"/>
    <n v="45276.75"/>
    <n v="556.46"/>
    <n v="0"/>
    <n v="0"/>
    <n v="0"/>
    <n v="0"/>
    <n v="0"/>
    <n v="45833.21"/>
    <n v="0"/>
    <n v="0"/>
    <n v="0"/>
    <n v="0"/>
    <n v="0"/>
    <n v="-92.04"/>
    <n v="0"/>
    <n v="0"/>
    <n v="13.14"/>
    <n v="0"/>
    <n v="0"/>
    <n v="75.28"/>
    <n v="0"/>
    <n v="44.2"/>
    <n v="115.72"/>
    <n v="0"/>
    <n v="0"/>
    <n v="0"/>
    <n v="0"/>
    <n v="242.75"/>
    <n v="14787.59"/>
    <n v="45833.21"/>
    <n v="156"/>
    <n v="300"/>
    <n v="104180.1"/>
    <n v="93762.17"/>
    <n v="90.000077000000005"/>
    <n v="81.4118437185315"/>
    <n v="9.5"/>
    <m/>
    <m/>
    <m/>
    <s v="EM"/>
    <s v="MELCHOR OCAMPO"/>
    <s v="54890"/>
    <s v="Morosidad"/>
    <x v="0"/>
  </r>
  <r>
    <n v="1281"/>
    <s v="Hipotecaria Su Casita"/>
    <s v="FIDEICOMISO 234036"/>
    <d v="2018-05-01T00:00:00"/>
    <s v="58943"/>
    <x v="1"/>
    <n v="0"/>
    <n v="54742.58"/>
    <n v="0"/>
    <n v="0"/>
    <n v="54742.58"/>
    <n v="176.98"/>
    <n v="0"/>
    <n v="0"/>
    <n v="176.98"/>
    <n v="0"/>
    <m/>
    <n v="54565.599999999999"/>
    <n v="0"/>
    <n v="433.38"/>
    <n v="0"/>
    <n v="0"/>
    <n v="433.38"/>
    <n v="0"/>
    <n v="0"/>
    <n v="0"/>
    <n v="48.51"/>
    <n v="0"/>
    <n v="0"/>
    <n v="0"/>
    <n v="0"/>
    <n v="-12.04"/>
    <n v="32.94"/>
    <n v="86.25"/>
    <n v="0"/>
    <n v="0"/>
    <n v="0"/>
    <n v="0"/>
    <n v="0"/>
    <n v="0"/>
    <n v="0"/>
    <n v="0"/>
    <n v="0"/>
    <n v="0"/>
    <n v="2.4896999999999999E-2"/>
    <n v="766.02"/>
    <n v="0"/>
    <n v="0"/>
    <n v="156"/>
    <n v="300"/>
    <n v="77784.3"/>
    <n v="69859.399999999994"/>
    <n v="89.811696999999995"/>
    <n v="70.149888688182301"/>
    <n v="9.5"/>
    <m/>
    <m/>
    <m/>
    <s v="MICH"/>
    <s v="MORELIA"/>
    <s v="58330"/>
    <s v="Al corriente"/>
    <x v="0"/>
  </r>
  <r>
    <n v="1282"/>
    <s v="Hipotecaria Su Casita"/>
    <s v="FIDEICOMISO 234036"/>
    <d v="2018-05-01T00:00:00"/>
    <s v="58945"/>
    <x v="0"/>
    <n v="21"/>
    <n v="51325.88"/>
    <n v="27609.67"/>
    <n v="0"/>
    <n v="78935.55"/>
    <n v="353.75"/>
    <n v="0"/>
    <n v="0"/>
    <n v="0"/>
    <n v="0"/>
    <m/>
    <n v="78935.55"/>
    <n v="64695.66"/>
    <n v="406.33"/>
    <n v="0"/>
    <n v="0"/>
    <n v="0"/>
    <n v="0"/>
    <n v="0"/>
    <n v="65101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963.42"/>
    <n v="65101.99"/>
    <n v="96"/>
    <n v="240"/>
    <n v="94284"/>
    <n v="81541.89"/>
    <n v="86.485394999999997"/>
    <n v="83.721044745127301"/>
    <n v="9.5"/>
    <m/>
    <m/>
    <m/>
    <s v="EM"/>
    <s v="IXTAPALUCA"/>
    <s v="56535"/>
    <s v="Morosidad"/>
    <x v="0"/>
  </r>
  <r>
    <n v="1283"/>
    <s v="Hipotecaria Su Casita"/>
    <s v="FIDEICOMISO 234036"/>
    <d v="2018-05-01T00:00:00"/>
    <s v="58947"/>
    <x v="0"/>
    <n v="21"/>
    <n v="188955.39"/>
    <n v="38730.050000000003"/>
    <n v="0"/>
    <n v="227685.44"/>
    <n v="615.64"/>
    <n v="0"/>
    <n v="0"/>
    <n v="0"/>
    <n v="0"/>
    <m/>
    <n v="227685.44"/>
    <n v="142233.01"/>
    <n v="1480.15"/>
    <n v="0"/>
    <n v="0"/>
    <n v="0"/>
    <n v="0"/>
    <n v="0"/>
    <n v="143713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345.69"/>
    <n v="143713.16"/>
    <n v="156"/>
    <n v="300"/>
    <n v="272546.09999999998"/>
    <n v="241796.72"/>
    <n v="88.717732999999996"/>
    <n v="83.540157508784702"/>
    <n v="9.4"/>
    <m/>
    <m/>
    <m/>
    <s v="BCN"/>
    <s v="TIJUANA"/>
    <s v="22647"/>
    <s v="Morosidad"/>
    <x v="0"/>
  </r>
  <r>
    <n v="1284"/>
    <s v="Hipotecaria Su Casita"/>
    <s v="FIDEICOMISO 234036"/>
    <d v="2018-05-01T00:00:00"/>
    <s v="58948"/>
    <x v="0"/>
    <n v="21"/>
    <n v="60505.49"/>
    <n v="8820.08"/>
    <n v="0"/>
    <n v="69325.570000000007"/>
    <n v="195.6"/>
    <n v="0"/>
    <n v="0"/>
    <n v="0"/>
    <n v="0"/>
    <m/>
    <n v="69325.570000000007"/>
    <n v="28957.52"/>
    <n v="479"/>
    <n v="0"/>
    <n v="0"/>
    <n v="0"/>
    <n v="0"/>
    <n v="0"/>
    <n v="29436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15.68"/>
    <n v="29436.52"/>
    <n v="156"/>
    <n v="300"/>
    <n v="97530.9"/>
    <n v="77212.399999999994"/>
    <n v="79.167114999999995"/>
    <n v="71.080621410946307"/>
    <n v="9.5"/>
    <m/>
    <m/>
    <m/>
    <s v="JAL"/>
    <s v="TLAJOMULCO DE ZUNIGA"/>
    <s v="45640"/>
    <s v="Proceso judicial"/>
    <x v="0"/>
  </r>
  <r>
    <n v="1285"/>
    <s v="Hipotecaria Su Casita"/>
    <s v="FIDEICOMISO 234036"/>
    <d v="2018-05-01T00:00:00"/>
    <s v="58951"/>
    <x v="0"/>
    <n v="21"/>
    <n v="61142.64"/>
    <n v="10362.27"/>
    <n v="0"/>
    <n v="71504.91"/>
    <n v="197.65"/>
    <n v="0"/>
    <n v="0"/>
    <n v="0"/>
    <n v="0"/>
    <m/>
    <n v="71504.91"/>
    <n v="35746.67"/>
    <n v="484.05"/>
    <n v="0"/>
    <n v="0"/>
    <n v="0"/>
    <n v="0"/>
    <n v="0"/>
    <n v="36230.72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59.92"/>
    <n v="36230.720000000001"/>
    <n v="156"/>
    <n v="300"/>
    <n v="86694.6"/>
    <n v="78025.16"/>
    <n v="90.000022999999999"/>
    <n v="82.479081678434596"/>
    <n v="9.5"/>
    <m/>
    <m/>
    <m/>
    <s v="CHI"/>
    <s v="CHIHUAHUA"/>
    <s v="31180"/>
    <s v="Morosidad"/>
    <x v="0"/>
  </r>
  <r>
    <n v="1286"/>
    <s v="Hipotecaria Su Casita"/>
    <s v="FIDEICOMISO 234036"/>
    <d v="2018-05-01T00:00:00"/>
    <s v="58954"/>
    <x v="0"/>
    <n v="21"/>
    <n v="125859.82"/>
    <n v="21070.03"/>
    <n v="0"/>
    <n v="146929.85"/>
    <n v="410.07"/>
    <n v="0"/>
    <n v="0"/>
    <n v="0"/>
    <n v="0"/>
    <m/>
    <n v="146929.85"/>
    <n v="71063.990000000005"/>
    <n v="985.9"/>
    <n v="0"/>
    <n v="0"/>
    <n v="0"/>
    <n v="0"/>
    <n v="0"/>
    <n v="72049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480.1"/>
    <n v="72049.89"/>
    <n v="156"/>
    <n v="300"/>
    <n v="179071.8"/>
    <n v="161056.6"/>
    <n v="89.939678000000001"/>
    <n v="82.050803243010805"/>
    <n v="9.4"/>
    <m/>
    <m/>
    <m/>
    <s v="JAL"/>
    <s v="PUERTO VALLARTA"/>
    <s v="48280"/>
    <s v="Proceso judicial"/>
    <x v="0"/>
  </r>
  <r>
    <n v="1287"/>
    <s v="Hipotecaria Su Casita"/>
    <s v="FIDEICOMISO 234036"/>
    <d v="2018-05-01T00:00:00"/>
    <s v="58958"/>
    <x v="0"/>
    <n v="21"/>
    <n v="47892.42"/>
    <n v="9979.02"/>
    <n v="0"/>
    <n v="57871.44"/>
    <n v="153.65"/>
    <n v="0"/>
    <n v="0"/>
    <n v="0"/>
    <n v="0"/>
    <m/>
    <n v="57871.44"/>
    <n v="39405.65"/>
    <n v="383.14"/>
    <n v="0"/>
    <n v="0"/>
    <n v="0"/>
    <n v="0"/>
    <n v="0"/>
    <n v="39788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32.67"/>
    <n v="39788.79"/>
    <n v="156"/>
    <n v="300"/>
    <n v="67725"/>
    <n v="60952.800000000003"/>
    <n v="90.000443000000004"/>
    <n v="85.450631259727501"/>
    <n v="9.6"/>
    <m/>
    <m/>
    <m/>
    <s v="SIN"/>
    <s v="CULIACAN"/>
    <s v="80197"/>
    <s v="Morosidad"/>
    <x v="0"/>
  </r>
  <r>
    <n v="1288"/>
    <s v="Hipotecaria Su Casita"/>
    <s v="FIDEICOMISO 234036"/>
    <d v="2018-05-01T00:00:00"/>
    <s v="58959"/>
    <x v="0"/>
    <n v="21"/>
    <n v="67633.25"/>
    <n v="15455.81"/>
    <n v="0"/>
    <n v="83089.06"/>
    <n v="218.65"/>
    <n v="0"/>
    <n v="0"/>
    <n v="0"/>
    <n v="0"/>
    <m/>
    <n v="83089.06"/>
    <n v="62368.1"/>
    <n v="535.42999999999995"/>
    <n v="0"/>
    <n v="0"/>
    <n v="0"/>
    <n v="0"/>
    <n v="0"/>
    <n v="62903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74.46"/>
    <n v="62903.53"/>
    <n v="156"/>
    <n v="300"/>
    <n v="95898.9"/>
    <n v="86309.16"/>
    <n v="90.000156000000004"/>
    <n v="86.642348991617595"/>
    <n v="9.5"/>
    <m/>
    <m/>
    <m/>
    <s v="QR"/>
    <s v="SOLIDARIDAD"/>
    <s v="77710"/>
    <s v="Morosidad"/>
    <x v="0"/>
  </r>
  <r>
    <n v="1289"/>
    <s v="Hipotecaria Su Casita"/>
    <s v="FIDEICOMISO 234036"/>
    <d v="2018-05-01T00:00:00"/>
    <s v="58960"/>
    <x v="0"/>
    <n v="21"/>
    <n v="67633.25"/>
    <n v="15066.05"/>
    <n v="0"/>
    <n v="82699.3"/>
    <n v="218.65"/>
    <n v="0"/>
    <n v="0"/>
    <n v="0"/>
    <n v="0"/>
    <m/>
    <n v="82699.3"/>
    <n v="60341.94"/>
    <n v="535.42999999999995"/>
    <n v="0"/>
    <n v="0"/>
    <n v="0"/>
    <n v="0"/>
    <n v="0"/>
    <n v="60877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84.7"/>
    <n v="60877.37"/>
    <n v="156"/>
    <n v="300"/>
    <n v="95898.9"/>
    <n v="86309.16"/>
    <n v="90.000156000000004"/>
    <n v="86.235920973982402"/>
    <n v="9.5"/>
    <m/>
    <m/>
    <m/>
    <s v="QR"/>
    <s v="SOLIDARIDAD"/>
    <s v="77710"/>
    <s v="Morosidad"/>
    <x v="0"/>
  </r>
  <r>
    <n v="1290"/>
    <s v="Hipotecaria Su Casita"/>
    <s v="FIDEICOMISO 234036"/>
    <d v="2018-05-01T00:00:00"/>
    <s v="58961"/>
    <x v="0"/>
    <n v="21"/>
    <n v="67633.25"/>
    <n v="14248.65"/>
    <n v="0"/>
    <n v="81881.899999999994"/>
    <n v="218.65"/>
    <n v="0"/>
    <n v="0"/>
    <n v="0"/>
    <n v="0"/>
    <m/>
    <n v="81881.899999999994"/>
    <n v="55126.69"/>
    <n v="535.42999999999995"/>
    <n v="0"/>
    <n v="0"/>
    <n v="0"/>
    <n v="0"/>
    <n v="0"/>
    <n v="5566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67.3"/>
    <n v="55662.12"/>
    <n v="156"/>
    <n v="300"/>
    <n v="95898.9"/>
    <n v="86309.16"/>
    <n v="90.000156000000004"/>
    <n v="85.383565007195102"/>
    <n v="9.5"/>
    <m/>
    <m/>
    <m/>
    <s v="QR"/>
    <s v="SOLIDARIDAD"/>
    <s v="77710"/>
    <s v="Proceso judicial"/>
    <x v="0"/>
  </r>
  <r>
    <n v="1291"/>
    <s v="Hipotecaria Su Casita"/>
    <s v="FIDEICOMISO 234036"/>
    <d v="2018-05-01T00:00:00"/>
    <s v="58964"/>
    <x v="1"/>
    <n v="1"/>
    <n v="50146.5"/>
    <n v="282.77999999999997"/>
    <n v="0"/>
    <n v="50429.279999999999"/>
    <n v="285.02"/>
    <n v="0"/>
    <n v="282.77999999999997"/>
    <n v="285.02"/>
    <n v="0"/>
    <m/>
    <n v="49861.48"/>
    <n v="399.23"/>
    <n v="396.99"/>
    <n v="0"/>
    <n v="399.23"/>
    <n v="396.99"/>
    <n v="0"/>
    <n v="0"/>
    <n v="0"/>
    <n v="54.21"/>
    <n v="0"/>
    <n v="0"/>
    <n v="0"/>
    <n v="0"/>
    <n v="9.9700000000000006"/>
    <n v="36.81"/>
    <n v="96.36"/>
    <n v="54.21"/>
    <n v="0"/>
    <n v="0"/>
    <n v="0"/>
    <n v="0"/>
    <n v="17.13"/>
    <n v="0"/>
    <n v="2.19"/>
    <n v="0"/>
    <n v="0"/>
    <n v="0"/>
    <n v="1634.9"/>
    <n v="0"/>
    <n v="0"/>
    <n v="156"/>
    <n v="300"/>
    <n v="86733"/>
    <n v="78059.81"/>
    <n v="90.000127000000006"/>
    <n v="57.488476239027001"/>
    <n v="9.5"/>
    <m/>
    <m/>
    <m/>
    <s v="QR"/>
    <s v="BENITO JUAREZ"/>
    <s v="77539"/>
    <s v="Al corriente"/>
    <x v="0"/>
  </r>
  <r>
    <n v="1292"/>
    <s v="Hipotecaria Su Casita"/>
    <s v="FIDEICOMISO 234036"/>
    <d v="2018-05-01T00:00:00"/>
    <s v="58965"/>
    <x v="0"/>
    <n v="21"/>
    <n v="53268.49"/>
    <n v="21336.34"/>
    <n v="0"/>
    <n v="74604.83"/>
    <n v="332.37"/>
    <n v="0"/>
    <n v="0"/>
    <n v="0"/>
    <n v="0"/>
    <m/>
    <n v="74604.83"/>
    <n v="46530.86"/>
    <n v="421.71"/>
    <n v="0"/>
    <n v="0"/>
    <n v="0"/>
    <n v="0"/>
    <n v="0"/>
    <n v="46952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668.71"/>
    <n v="46952.57"/>
    <n v="156"/>
    <n v="300"/>
    <n v="95898.9"/>
    <n v="86309.16"/>
    <n v="90.000156000000004"/>
    <n v="77.795292392527998"/>
    <n v="9.5"/>
    <m/>
    <m/>
    <m/>
    <s v="QR"/>
    <s v="SOLIDARIDAD"/>
    <s v="77710"/>
    <s v="Morosidad"/>
    <x v="0"/>
  </r>
  <r>
    <n v="1293"/>
    <s v="Hipotecaria Su Casita"/>
    <s v="FIDEICOMISO 234036"/>
    <d v="2018-05-01T00:00:00"/>
    <s v="58967"/>
    <x v="1"/>
    <n v="1"/>
    <n v="76078.81"/>
    <n v="2.6"/>
    <n v="0"/>
    <n v="76081.41"/>
    <n v="245.94"/>
    <n v="0"/>
    <n v="2.6"/>
    <n v="245.94"/>
    <n v="0"/>
    <m/>
    <n v="75832.87"/>
    <n v="0"/>
    <n v="602.29"/>
    <n v="0"/>
    <n v="0"/>
    <n v="602.29"/>
    <n v="0"/>
    <n v="0"/>
    <n v="0"/>
    <n v="67.42"/>
    <n v="0"/>
    <n v="0"/>
    <n v="0"/>
    <n v="0"/>
    <n v="-16.399999999999999"/>
    <n v="45.78"/>
    <n v="119.84"/>
    <n v="0"/>
    <n v="0"/>
    <n v="0"/>
    <n v="0"/>
    <n v="0"/>
    <n v="0"/>
    <n v="0"/>
    <n v="1.44"/>
    <n v="0"/>
    <n v="0"/>
    <n v="0"/>
    <n v="1068.9100000000001"/>
    <n v="0"/>
    <n v="0"/>
    <n v="156"/>
    <n v="300"/>
    <n v="107872.8"/>
    <n v="97085.62"/>
    <n v="90.000093000000007"/>
    <n v="70.298416515823007"/>
    <n v="9.5"/>
    <m/>
    <m/>
    <m/>
    <s v="QR"/>
    <s v="BENITO JUAREZ"/>
    <s v="77539"/>
    <s v="Al corriente"/>
    <x v="0"/>
  </r>
  <r>
    <n v="1294"/>
    <s v="Hipotecaria Su Casita"/>
    <s v="FIDEICOMISO 234036"/>
    <d v="2018-05-01T00:00:00"/>
    <s v="58968"/>
    <x v="0"/>
    <n v="21"/>
    <n v="67633.25"/>
    <n v="11463.39"/>
    <n v="0"/>
    <n v="79096.639999999999"/>
    <n v="218.65"/>
    <n v="0"/>
    <n v="0"/>
    <n v="0"/>
    <n v="0"/>
    <m/>
    <n v="79096.639999999999"/>
    <n v="39814.410000000003"/>
    <n v="535.42999999999995"/>
    <n v="0"/>
    <n v="0"/>
    <n v="0"/>
    <n v="0"/>
    <n v="0"/>
    <n v="40349.83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82.04"/>
    <n v="40349.839999999997"/>
    <n v="156"/>
    <n v="300"/>
    <n v="95898.9"/>
    <n v="86309.16"/>
    <n v="90.000156000000004"/>
    <n v="82.4791938546945"/>
    <n v="9.5"/>
    <m/>
    <m/>
    <m/>
    <s v="QR"/>
    <s v="SOLIDARIDAD"/>
    <s v="77710"/>
    <s v="Morosidad"/>
    <x v="0"/>
  </r>
  <r>
    <n v="1295"/>
    <s v="Hipotecaria Su Casita"/>
    <s v="FIDEICOMISO 234036"/>
    <d v="2018-05-01T00:00:00"/>
    <s v="58969"/>
    <x v="0"/>
    <n v="21"/>
    <n v="92145.69"/>
    <n v="21444.73"/>
    <n v="0"/>
    <n v="113590.42"/>
    <n v="297.89"/>
    <n v="0"/>
    <n v="0"/>
    <n v="0"/>
    <n v="0"/>
    <m/>
    <n v="113590.42"/>
    <n v="88484.94"/>
    <n v="729.49"/>
    <n v="0"/>
    <n v="0"/>
    <n v="0"/>
    <n v="0"/>
    <n v="0"/>
    <n v="89214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742.62"/>
    <n v="89214.43"/>
    <n v="156"/>
    <n v="300"/>
    <n v="130655.7"/>
    <n v="117590.14"/>
    <n v="90.000007999999994"/>
    <n v="86.938740856362301"/>
    <n v="9.5"/>
    <m/>
    <m/>
    <m/>
    <s v="QR"/>
    <s v="SOLIDARIDAD"/>
    <s v="77710"/>
    <s v="Proceso judicial"/>
    <x v="0"/>
  </r>
  <r>
    <n v="1296"/>
    <s v="Hipotecaria Su Casita"/>
    <s v="FIDEICOMISO 234036"/>
    <d v="2018-05-01T00:00:00"/>
    <s v="58970"/>
    <x v="0"/>
    <n v="21"/>
    <n v="48473.67"/>
    <n v="10743.99"/>
    <n v="0"/>
    <n v="59217.66"/>
    <n v="155.47999999999999"/>
    <n v="0"/>
    <n v="0"/>
    <n v="0"/>
    <n v="0"/>
    <m/>
    <n v="59217.66"/>
    <n v="44126.28"/>
    <n v="387.79"/>
    <n v="0"/>
    <n v="0"/>
    <n v="0"/>
    <n v="0"/>
    <n v="0"/>
    <n v="44514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99.47"/>
    <n v="44514.07"/>
    <n v="156"/>
    <n v="300"/>
    <n v="68544"/>
    <n v="61689.599999999999"/>
    <n v="90"/>
    <n v="86.393644957983199"/>
    <n v="9.6"/>
    <m/>
    <m/>
    <m/>
    <s v="QR"/>
    <s v="SOLIDARIDAD"/>
    <s v="77710"/>
    <s v="Morosidad"/>
    <x v="0"/>
  </r>
  <r>
    <n v="1297"/>
    <s v="Hipotecaria Su Casita"/>
    <s v="FIDEICOMISO 234036"/>
    <d v="2018-05-01T00:00:00"/>
    <s v="58971"/>
    <x v="0"/>
    <n v="21"/>
    <n v="38965.24"/>
    <n v="9945.06"/>
    <n v="0"/>
    <n v="48910.3"/>
    <n v="125"/>
    <n v="0"/>
    <n v="0"/>
    <n v="0"/>
    <n v="0"/>
    <m/>
    <n v="48910.3"/>
    <n v="45518.39"/>
    <n v="311.72000000000003"/>
    <n v="0"/>
    <n v="0"/>
    <n v="0"/>
    <n v="0"/>
    <n v="0"/>
    <n v="45830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70.06"/>
    <n v="45830.11"/>
    <n v="156"/>
    <n v="300"/>
    <n v="97824.9"/>
    <n v="49590.15"/>
    <n v="50.692768000000001"/>
    <n v="49.997801795525902"/>
    <n v="9.6"/>
    <m/>
    <m/>
    <m/>
    <s v="BCN"/>
    <s v="TIJUANA"/>
    <s v="22245"/>
    <s v="Proceso judicial"/>
    <x v="0"/>
  </r>
  <r>
    <n v="1298"/>
    <s v="Hipotecaria Su Casita"/>
    <s v="FIDEICOMISO 234036"/>
    <d v="2018-05-01T00:00:00"/>
    <s v="58972"/>
    <x v="0"/>
    <n v="21"/>
    <n v="49204.04"/>
    <n v="70675.81"/>
    <n v="0"/>
    <n v="119879.85"/>
    <n v="1151.51"/>
    <n v="0"/>
    <n v="0"/>
    <n v="0"/>
    <n v="0"/>
    <m/>
    <n v="119879.85"/>
    <n v="58427.15"/>
    <n v="385.43"/>
    <n v="0"/>
    <n v="0"/>
    <n v="0"/>
    <n v="0"/>
    <n v="0"/>
    <n v="58812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827.320000000007"/>
    <n v="58812.58"/>
    <n v="36"/>
    <n v="180"/>
    <n v="191314.5"/>
    <n v="148038.79"/>
    <n v="77.379807"/>
    <n v="62.661142097884998"/>
    <n v="9.4"/>
    <m/>
    <m/>
    <m/>
    <s v="TAM"/>
    <s v="CIUDAD MADERO"/>
    <s v="89506"/>
    <s v="Morosidad"/>
    <x v="0"/>
  </r>
  <r>
    <n v="1299"/>
    <s v="Hipotecaria Su Casita"/>
    <s v="FIDEICOMISO 234036"/>
    <d v="2018-05-01T00:00:00"/>
    <s v="58974"/>
    <x v="1"/>
    <n v="0"/>
    <n v="133641.45000000001"/>
    <n v="0"/>
    <n v="0"/>
    <n v="133641.45000000001"/>
    <n v="458.69"/>
    <n v="0"/>
    <n v="0"/>
    <n v="458.69"/>
    <n v="0"/>
    <m/>
    <n v="133182.76"/>
    <n v="0"/>
    <n v="1046.8599999999999"/>
    <n v="0"/>
    <n v="0"/>
    <n v="1046.8599999999999"/>
    <n v="0"/>
    <n v="0"/>
    <n v="0"/>
    <n v="66.52"/>
    <n v="0"/>
    <n v="0"/>
    <n v="0"/>
    <n v="0"/>
    <n v="-31.4"/>
    <n v="78.599999999999994"/>
    <n v="214.41"/>
    <n v="0"/>
    <n v="0"/>
    <n v="0"/>
    <n v="0"/>
    <n v="0"/>
    <n v="0"/>
    <n v="0"/>
    <n v="17.170000000000002"/>
    <n v="0"/>
    <n v="25.07"/>
    <n v="0"/>
    <n v="1850.85"/>
    <n v="0"/>
    <n v="0"/>
    <n v="156"/>
    <n v="300"/>
    <n v="192999.9"/>
    <n v="173700"/>
    <n v="90.000046999999995"/>
    <n v="69.006647435749699"/>
    <n v="9.4"/>
    <m/>
    <m/>
    <m/>
    <s v="QRO"/>
    <s v="QUERETARO"/>
    <s v="76177"/>
    <s v="Al corriente"/>
    <x v="0"/>
  </r>
  <r>
    <n v="1300"/>
    <s v="Hipotecaria Su Casita"/>
    <s v="FIDEICOMISO 234036"/>
    <d v="2018-05-01T00:00:00"/>
    <s v="58975"/>
    <x v="0"/>
    <n v="21"/>
    <n v="97267.63"/>
    <n v="20186.86"/>
    <n v="0"/>
    <n v="117454.49"/>
    <n v="314.45999999999998"/>
    <n v="0"/>
    <n v="0"/>
    <n v="0"/>
    <n v="0"/>
    <m/>
    <n v="117454.49"/>
    <n v="77418.14"/>
    <n v="770.04"/>
    <n v="0"/>
    <n v="0"/>
    <n v="0"/>
    <n v="0"/>
    <n v="0"/>
    <n v="78188.179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501.32"/>
    <n v="78188.179999999993"/>
    <n v="156"/>
    <n v="300"/>
    <n v="139827.9"/>
    <n v="124127.49"/>
    <n v="88.771619000000001"/>
    <n v="83.999323889650199"/>
    <n v="9.5"/>
    <m/>
    <m/>
    <m/>
    <s v="EM"/>
    <s v="IXTAPALUCA"/>
    <s v="56535"/>
    <s v="Morosidad"/>
    <x v="0"/>
  </r>
  <r>
    <n v="1301"/>
    <s v="Hipotecaria Su Casita"/>
    <s v="FIDEICOMISO 234036"/>
    <d v="2018-05-01T00:00:00"/>
    <s v="58976"/>
    <x v="0"/>
    <n v="21"/>
    <n v="56397.53"/>
    <n v="10281.77"/>
    <n v="0"/>
    <n v="66679.3"/>
    <n v="182.32"/>
    <n v="0"/>
    <n v="0"/>
    <n v="0"/>
    <n v="0"/>
    <m/>
    <n v="66679.3"/>
    <n v="36506.370000000003"/>
    <n v="446.48"/>
    <n v="0"/>
    <n v="0"/>
    <n v="0"/>
    <n v="0"/>
    <n v="0"/>
    <n v="36952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64.09"/>
    <n v="36952.85"/>
    <n v="156"/>
    <n v="300"/>
    <n v="81592.800000000003"/>
    <n v="71970.27"/>
    <n v="88.206643"/>
    <n v="81.722038983456599"/>
    <n v="9.5"/>
    <m/>
    <m/>
    <m/>
    <s v="BCN"/>
    <s v="ENSENADA"/>
    <s v="22800"/>
    <s v="Morosidad"/>
    <x v="0"/>
  </r>
  <r>
    <n v="1302"/>
    <s v="Hipotecaria Su Casita"/>
    <s v="FIDEICOMISO 234036"/>
    <d v="2018-05-01T00:00:00"/>
    <s v="58983"/>
    <x v="10"/>
    <n v="9"/>
    <n v="64978.37"/>
    <n v="1669.89"/>
    <n v="0"/>
    <n v="66648.259999999995"/>
    <n v="210.07"/>
    <n v="0"/>
    <n v="244.88"/>
    <n v="0"/>
    <n v="0"/>
    <m/>
    <n v="66403.38"/>
    <n v="4173.6000000000004"/>
    <n v="514.41"/>
    <n v="0"/>
    <n v="527.25"/>
    <n v="0"/>
    <n v="0"/>
    <n v="0"/>
    <n v="4160.76"/>
    <n v="0"/>
    <n v="0"/>
    <n v="0"/>
    <n v="0"/>
    <n v="0"/>
    <n v="-73.27"/>
    <n v="0"/>
    <n v="0"/>
    <n v="57.58"/>
    <n v="0"/>
    <n v="0"/>
    <n v="97.99"/>
    <n v="0"/>
    <n v="39.090000000000003"/>
    <n v="102.36"/>
    <n v="0"/>
    <n v="0"/>
    <n v="0"/>
    <n v="0"/>
    <n v="995.88"/>
    <n v="1635.08"/>
    <n v="4160.76"/>
    <n v="156"/>
    <n v="300"/>
    <n v="92134.5"/>
    <n v="82921.23"/>
    <n v="90.000195000000005"/>
    <n v="72.072220210181399"/>
    <n v="9.5"/>
    <m/>
    <m/>
    <m/>
    <s v="MICH"/>
    <s v="TARIMBARO"/>
    <s v="58891"/>
    <s v="Morosidad"/>
    <x v="0"/>
  </r>
  <r>
    <n v="1303"/>
    <s v="Hipotecaria Su Casita"/>
    <s v="FIDEICOMISO 234036"/>
    <d v="2018-05-01T00:00:00"/>
    <s v="58986"/>
    <x v="0"/>
    <n v="21"/>
    <n v="72432.28"/>
    <n v="10708.2"/>
    <n v="0"/>
    <n v="83140.479999999996"/>
    <n v="234.16"/>
    <n v="0"/>
    <n v="0"/>
    <n v="0"/>
    <n v="0"/>
    <m/>
    <n v="83140.479999999996"/>
    <n v="35323.86"/>
    <n v="573.41999999999996"/>
    <n v="0"/>
    <n v="0"/>
    <n v="0"/>
    <n v="0"/>
    <n v="0"/>
    <n v="35897.27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42.36"/>
    <n v="35897.279999999999"/>
    <n v="156"/>
    <n v="300"/>
    <n v="102702.9"/>
    <n v="92432.79"/>
    <n v="90.000174999999999"/>
    <n v="80.952416881325306"/>
    <n v="9.5"/>
    <m/>
    <m/>
    <m/>
    <s v="BCN"/>
    <s v="TIJUANA"/>
    <s v="22125"/>
    <s v="Proceso judicial"/>
    <x v="0"/>
  </r>
  <r>
    <n v="1304"/>
    <s v="Hipotecaria Su Casita"/>
    <s v="FIDEICOMISO 234036"/>
    <d v="2018-05-01T00:00:00"/>
    <s v="58994"/>
    <x v="0"/>
    <n v="21"/>
    <n v="44284.61"/>
    <n v="9361.34"/>
    <n v="0"/>
    <n v="53645.95"/>
    <n v="142.06"/>
    <n v="0"/>
    <n v="0"/>
    <n v="0"/>
    <n v="0"/>
    <m/>
    <n v="53645.95"/>
    <n v="37294.620000000003"/>
    <n v="354.28"/>
    <n v="0"/>
    <n v="0"/>
    <n v="0"/>
    <n v="0"/>
    <n v="0"/>
    <n v="37648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03.4"/>
    <n v="37648.9"/>
    <n v="156"/>
    <n v="300"/>
    <n v="63196.800000000003"/>
    <n v="56360.05"/>
    <n v="89.181809999999999"/>
    <n v="84.8871305147795"/>
    <n v="9.6"/>
    <m/>
    <m/>
    <m/>
    <s v="COA"/>
    <s v="TORREON"/>
    <s v="27087"/>
    <s v="Morosidad"/>
    <x v="0"/>
  </r>
  <r>
    <n v="1305"/>
    <s v="Hipotecaria Su Casita"/>
    <s v="FIDEICOMISO 234036"/>
    <d v="2018-05-01T00:00:00"/>
    <s v="59001"/>
    <x v="0"/>
    <n v="21"/>
    <n v="47064.66"/>
    <n v="8879.7800000000007"/>
    <n v="0"/>
    <n v="55944.44"/>
    <n v="324.31"/>
    <n v="0"/>
    <n v="0"/>
    <n v="0"/>
    <n v="0"/>
    <m/>
    <n v="55944.44"/>
    <n v="12277.15"/>
    <n v="372.6"/>
    <n v="0"/>
    <n v="0"/>
    <n v="0"/>
    <n v="0"/>
    <n v="0"/>
    <n v="12649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04.09"/>
    <n v="12649.75"/>
    <n v="96"/>
    <n v="240"/>
    <n v="87661.8"/>
    <n v="74765.570000000007"/>
    <n v="85.288655000000006"/>
    <n v="63.818493490094397"/>
    <n v="9.5"/>
    <m/>
    <m/>
    <m/>
    <s v="TAM"/>
    <s v="ALTAMIRA"/>
    <s v="89600"/>
    <s v="Morosidad"/>
    <x v="0"/>
  </r>
  <r>
    <n v="1306"/>
    <s v="Hipotecaria Su Casita"/>
    <s v="FIDEICOMISO 234036"/>
    <d v="2018-05-01T00:00:00"/>
    <s v="59008"/>
    <x v="0"/>
    <n v="21"/>
    <n v="98298.75"/>
    <n v="14768.15"/>
    <n v="0"/>
    <n v="113066.9"/>
    <n v="314.27"/>
    <n v="0"/>
    <n v="0"/>
    <n v="0"/>
    <n v="0"/>
    <m/>
    <n v="113066.9"/>
    <n v="49687.58"/>
    <n v="778.2"/>
    <n v="0"/>
    <n v="0"/>
    <n v="0"/>
    <n v="0"/>
    <n v="0"/>
    <n v="50465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82.42"/>
    <n v="50465.78"/>
    <n v="157"/>
    <n v="300"/>
    <n v="138933.9"/>
    <n v="125040.39"/>
    <n v="89.999914000000004"/>
    <n v="81.3817941246553"/>
    <n v="9.5"/>
    <m/>
    <m/>
    <m/>
    <s v="QR"/>
    <s v="SOLIDARIDAD"/>
    <s v="77710"/>
    <s v="Proceso judicial"/>
    <x v="0"/>
  </r>
  <r>
    <n v="1307"/>
    <s v="Hipotecaria Su Casita"/>
    <s v="FIDEICOMISO 234036"/>
    <d v="2018-05-01T00:00:00"/>
    <s v="59009"/>
    <x v="0"/>
    <n v="21"/>
    <n v="59479.6"/>
    <n v="4298.42"/>
    <n v="0"/>
    <n v="63778.02"/>
    <n v="190.19"/>
    <n v="0"/>
    <n v="0"/>
    <n v="0"/>
    <n v="0"/>
    <m/>
    <n v="63778.02"/>
    <n v="11950.06"/>
    <n v="470.88"/>
    <n v="0"/>
    <n v="0"/>
    <n v="0"/>
    <n v="0"/>
    <n v="0"/>
    <n v="12420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88.6099999999997"/>
    <n v="12420.94"/>
    <n v="157"/>
    <n v="300"/>
    <n v="84069.6"/>
    <n v="75663"/>
    <n v="90.000427999999999"/>
    <n v="75.863355893799607"/>
    <n v="9.5"/>
    <m/>
    <m/>
    <m/>
    <s v="QR"/>
    <s v="BENITO JUAREZ"/>
    <s v="77539"/>
    <s v="Proceso judicial"/>
    <x v="0"/>
  </r>
  <r>
    <n v="1308"/>
    <s v="Hipotecaria Su Casita"/>
    <s v="FIDEICOMISO 234036"/>
    <d v="2018-05-01T00:00:00"/>
    <s v="59010"/>
    <x v="0"/>
    <n v="21"/>
    <n v="49231.360000000001"/>
    <n v="10582.44"/>
    <n v="0"/>
    <n v="59813.8"/>
    <n v="156.19999999999999"/>
    <n v="0"/>
    <n v="0"/>
    <n v="0"/>
    <n v="0"/>
    <m/>
    <n v="59813.8"/>
    <n v="43238.68"/>
    <n v="393.85"/>
    <n v="0"/>
    <n v="0"/>
    <n v="0"/>
    <n v="0"/>
    <n v="0"/>
    <n v="43632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38.64"/>
    <n v="43632.53"/>
    <n v="157"/>
    <n v="300"/>
    <n v="74781.600000000006"/>
    <n v="62458.41"/>
    <n v="83.521092999999993"/>
    <n v="79.984648224048598"/>
    <n v="9.6"/>
    <m/>
    <m/>
    <m/>
    <s v="QR"/>
    <s v="SOLIDARIDAD"/>
    <s v="77710"/>
    <s v="Morosidad"/>
    <x v="0"/>
  </r>
  <r>
    <n v="1309"/>
    <s v="Hipotecaria Su Casita"/>
    <s v="FIDEICOMISO 234036"/>
    <d v="2018-05-01T00:00:00"/>
    <s v="59016"/>
    <x v="0"/>
    <n v="21"/>
    <n v="49356.79"/>
    <n v="9364.66"/>
    <n v="0"/>
    <n v="58721.45"/>
    <n v="154.84"/>
    <n v="0"/>
    <n v="0"/>
    <n v="0"/>
    <n v="0"/>
    <m/>
    <n v="58721.45"/>
    <n v="36254.47"/>
    <n v="394.85"/>
    <n v="0"/>
    <n v="0"/>
    <n v="0"/>
    <n v="0"/>
    <n v="0"/>
    <n v="36649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19.5"/>
    <n v="36649.32"/>
    <n v="158"/>
    <n v="300"/>
    <n v="74734.8"/>
    <n v="62418.42"/>
    <n v="83.519886"/>
    <n v="78.573100853156802"/>
    <n v="9.6"/>
    <m/>
    <m/>
    <m/>
    <s v="QR"/>
    <s v="SOLIDARIDAD"/>
    <s v="77710"/>
    <s v="Morosidad"/>
    <x v="0"/>
  </r>
  <r>
    <n v="1310"/>
    <s v="Hipotecaria Su Casita"/>
    <s v="FIDEICOMISO 234036"/>
    <d v="2018-05-01T00:00:00"/>
    <s v="59018"/>
    <x v="0"/>
    <n v="21"/>
    <n v="54511.24"/>
    <n v="11397.86"/>
    <n v="0"/>
    <n v="65909.100000000006"/>
    <n v="172.37"/>
    <n v="0"/>
    <n v="0"/>
    <n v="0"/>
    <n v="0"/>
    <m/>
    <n v="65909.100000000006"/>
    <n v="45370.62"/>
    <n v="431.55"/>
    <n v="0"/>
    <n v="0"/>
    <n v="0"/>
    <n v="0"/>
    <n v="0"/>
    <n v="45802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70.23"/>
    <n v="45802.17"/>
    <n v="158"/>
    <n v="300"/>
    <n v="76802.399999999994"/>
    <n v="69122.31"/>
    <n v="90.000195000000005"/>
    <n v="85.816458568507102"/>
    <n v="9.5"/>
    <m/>
    <m/>
    <m/>
    <s v="QR"/>
    <s v="SOLIDARIDAD"/>
    <s v="77710"/>
    <s v="Morosidad"/>
    <x v="0"/>
  </r>
  <r>
    <n v="1311"/>
    <s v="Hipotecaria Su Casita"/>
    <s v="FIDEICOMISO 234036"/>
    <d v="2018-05-01T00:00:00"/>
    <s v="59020"/>
    <x v="1"/>
    <n v="0"/>
    <n v="41221.519999999997"/>
    <n v="0"/>
    <n v="0"/>
    <n v="41221.519999999997"/>
    <n v="129.33000000000001"/>
    <n v="0"/>
    <n v="0"/>
    <n v="129.33000000000001"/>
    <n v="0"/>
    <m/>
    <n v="41092.19"/>
    <n v="0"/>
    <n v="329.77"/>
    <n v="0"/>
    <n v="0"/>
    <n v="329.77"/>
    <n v="0"/>
    <n v="0"/>
    <n v="0"/>
    <n v="47.26"/>
    <n v="0"/>
    <n v="0"/>
    <n v="0"/>
    <n v="0"/>
    <n v="-10.81"/>
    <n v="25.32"/>
    <n v="64.349999999999994"/>
    <n v="0"/>
    <n v="0"/>
    <n v="0"/>
    <n v="0"/>
    <n v="0"/>
    <n v="0"/>
    <n v="0"/>
    <n v="142.76"/>
    <n v="0"/>
    <n v="188.55"/>
    <n v="0"/>
    <n v="727.98"/>
    <n v="0"/>
    <n v="0"/>
    <n v="158"/>
    <n v="300"/>
    <n v="57924"/>
    <n v="52131.39"/>
    <n v="89.999637000000007"/>
    <n v="70.941560996839499"/>
    <n v="9.6"/>
    <m/>
    <m/>
    <m/>
    <s v="COA"/>
    <s v="TORREON"/>
    <s v="27087"/>
    <s v="Al corriente"/>
    <x v="0"/>
  </r>
  <r>
    <n v="1312"/>
    <s v="Hipotecaria Su Casita"/>
    <s v="FIDEICOMISO 234036"/>
    <d v="2018-05-01T00:00:00"/>
    <s v="59021"/>
    <x v="0"/>
    <n v="21"/>
    <n v="98578.5"/>
    <n v="19231.11"/>
    <n v="0"/>
    <n v="117809.61"/>
    <n v="311.70999999999998"/>
    <n v="0"/>
    <n v="0"/>
    <n v="0"/>
    <n v="0"/>
    <m/>
    <n v="117809.61"/>
    <n v="72679.149999999994"/>
    <n v="780.41"/>
    <n v="0"/>
    <n v="0"/>
    <n v="0"/>
    <n v="0"/>
    <n v="0"/>
    <n v="73459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542.82"/>
    <n v="73459.56"/>
    <n v="158"/>
    <n v="300"/>
    <n v="138889.20000000001"/>
    <n v="125000.14"/>
    <n v="89.999898999999999"/>
    <n v="84.822729008378602"/>
    <n v="9.5"/>
    <m/>
    <m/>
    <m/>
    <s v="QR"/>
    <s v="SOLIDARIDAD"/>
    <s v="77710"/>
    <s v="Morosidad"/>
    <x v="0"/>
  </r>
  <r>
    <n v="1313"/>
    <s v="Hipotecaria Su Casita"/>
    <s v="FIDEICOMISO 234036"/>
    <d v="2018-05-01T00:00:00"/>
    <s v="59022"/>
    <x v="0"/>
    <n v="21"/>
    <n v="21391.51"/>
    <n v="14583.01"/>
    <n v="0"/>
    <n v="35974.519999999997"/>
    <n v="272.89"/>
    <n v="0"/>
    <n v="0"/>
    <n v="0"/>
    <n v="0"/>
    <m/>
    <n v="35974.519999999997"/>
    <n v="16354.73"/>
    <n v="171.13"/>
    <n v="0"/>
    <n v="0"/>
    <n v="0"/>
    <n v="0"/>
    <n v="0"/>
    <n v="16525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55.9"/>
    <n v="16525.86"/>
    <n v="158"/>
    <n v="300"/>
    <n v="57108.9"/>
    <n v="50419.41"/>
    <n v="88.286432000000005"/>
    <n v="62.992843702705798"/>
    <n v="9.6"/>
    <m/>
    <m/>
    <m/>
    <s v="VER"/>
    <s v="VERACRUZ"/>
    <s v="91880"/>
    <s v="Morosidad"/>
    <x v="0"/>
  </r>
  <r>
    <n v="1314"/>
    <s v="Hipotecaria Su Casita"/>
    <s v="FIDEICOMISO 234036"/>
    <d v="2018-05-01T00:00:00"/>
    <s v="59023"/>
    <x v="0"/>
    <n v="21"/>
    <n v="48969.9"/>
    <n v="6412.53"/>
    <n v="0"/>
    <n v="55382.43"/>
    <n v="153.62"/>
    <n v="0"/>
    <n v="0"/>
    <n v="0"/>
    <n v="0"/>
    <m/>
    <n v="55382.43"/>
    <n v="21228.39"/>
    <n v="391.76"/>
    <n v="0"/>
    <n v="0"/>
    <n v="0"/>
    <n v="0"/>
    <n v="0"/>
    <n v="2162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66.15"/>
    <n v="21620.15"/>
    <n v="158"/>
    <n v="300"/>
    <n v="68809.5"/>
    <n v="61929.03"/>
    <n v="90.000698"/>
    <n v="80.4866046979283"/>
    <n v="9.6"/>
    <m/>
    <m/>
    <m/>
    <s v="QR"/>
    <s v="SOLIDARIDAD"/>
    <s v="77710"/>
    <s v="Morosidad"/>
    <x v="0"/>
  </r>
  <r>
    <n v="1315"/>
    <s v="Hipotecaria Su Casita"/>
    <s v="FIDEICOMISO 234036"/>
    <d v="2018-05-01T00:00:00"/>
    <s v="59024"/>
    <x v="0"/>
    <n v="21"/>
    <n v="48969.9"/>
    <n v="10194.969999999999"/>
    <n v="0"/>
    <n v="59164.87"/>
    <n v="153.62"/>
    <n v="0"/>
    <n v="0"/>
    <n v="0"/>
    <n v="0"/>
    <m/>
    <n v="59164.87"/>
    <n v="41616.129999999997"/>
    <n v="391.76"/>
    <n v="0"/>
    <n v="0"/>
    <n v="0"/>
    <n v="0"/>
    <n v="0"/>
    <n v="42007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48.59"/>
    <n v="42007.89"/>
    <n v="158"/>
    <n v="300"/>
    <n v="68809.5"/>
    <n v="61929.03"/>
    <n v="90.000698"/>
    <n v="85.983578252061406"/>
    <n v="9.6"/>
    <m/>
    <m/>
    <m/>
    <s v="QR"/>
    <s v="SOLIDARIDAD"/>
    <s v="77710"/>
    <s v="Morosidad"/>
    <x v="0"/>
  </r>
  <r>
    <n v="1316"/>
    <s v="Hipotecaria Su Casita"/>
    <s v="FIDEICOMISO 234036"/>
    <d v="2018-05-01T00:00:00"/>
    <s v="59031"/>
    <x v="0"/>
    <n v="21"/>
    <n v="48969.89"/>
    <n v="10950.87"/>
    <n v="0"/>
    <n v="59920.76"/>
    <n v="153.62"/>
    <n v="0"/>
    <n v="0"/>
    <n v="0"/>
    <n v="0"/>
    <m/>
    <n v="59920.76"/>
    <n v="46859.4"/>
    <n v="391.76"/>
    <n v="0"/>
    <n v="0"/>
    <n v="0"/>
    <n v="0"/>
    <n v="0"/>
    <n v="47251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04.49"/>
    <n v="47251.16"/>
    <n v="158"/>
    <n v="300"/>
    <n v="68809.5"/>
    <n v="61929.03"/>
    <n v="90.000698"/>
    <n v="87.0821038968393"/>
    <n v="9.6"/>
    <m/>
    <m/>
    <m/>
    <s v="QR"/>
    <s v="SOLIDARIDAD"/>
    <s v="77710"/>
    <s v="Morosidad"/>
    <x v="0"/>
  </r>
  <r>
    <n v="1317"/>
    <s v="Hipotecaria Su Casita"/>
    <s v="FIDEICOMISO 234036"/>
    <d v="2018-05-01T00:00:00"/>
    <s v="59032"/>
    <x v="0"/>
    <n v="21"/>
    <n v="48969.9"/>
    <n v="9753.8700000000008"/>
    <n v="0"/>
    <n v="58723.77"/>
    <n v="153.62"/>
    <n v="0"/>
    <n v="0"/>
    <n v="0"/>
    <n v="0"/>
    <m/>
    <n v="58723.77"/>
    <n v="38784.949999999997"/>
    <n v="391.76"/>
    <n v="0"/>
    <n v="0"/>
    <n v="0"/>
    <n v="0"/>
    <n v="0"/>
    <n v="39176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07.49"/>
    <n v="39176.71"/>
    <n v="158"/>
    <n v="300"/>
    <n v="68809.5"/>
    <n v="61929.03"/>
    <n v="90.000698"/>
    <n v="85.342533044542506"/>
    <n v="9.6"/>
    <m/>
    <m/>
    <m/>
    <s v="QR"/>
    <s v="SOLIDARIDAD"/>
    <s v="77710"/>
    <s v="Morosidad"/>
    <x v="0"/>
  </r>
  <r>
    <n v="1318"/>
    <s v="Hipotecaria Su Casita"/>
    <s v="FIDEICOMISO 234036"/>
    <d v="2018-05-01T00:00:00"/>
    <s v="59033"/>
    <x v="0"/>
    <n v="21"/>
    <n v="50204.38"/>
    <n v="12189.25"/>
    <n v="0"/>
    <n v="62393.63"/>
    <n v="157.5"/>
    <n v="0"/>
    <n v="0"/>
    <n v="0"/>
    <n v="0"/>
    <m/>
    <n v="62393.63"/>
    <n v="55475.07"/>
    <n v="401.64"/>
    <n v="0"/>
    <n v="0"/>
    <n v="0"/>
    <n v="0"/>
    <n v="0"/>
    <n v="55876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46.75"/>
    <n v="55876.71"/>
    <n v="158"/>
    <n v="300"/>
    <n v="72149.100000000006"/>
    <n v="63491.18"/>
    <n v="87.999960999999999"/>
    <n v="86.478736206327099"/>
    <n v="9.6"/>
    <m/>
    <m/>
    <m/>
    <s v="QR"/>
    <s v="BENITO JUAREZ"/>
    <s v="77539"/>
    <s v="Proceso judicial"/>
    <x v="0"/>
  </r>
  <r>
    <n v="1319"/>
    <s v="Hipotecaria Su Casita"/>
    <s v="FIDEICOMISO 234036"/>
    <d v="2018-05-01T00:00:00"/>
    <s v="59034"/>
    <x v="0"/>
    <n v="21"/>
    <n v="38321.269999999997"/>
    <n v="4775.75"/>
    <n v="0"/>
    <n v="43097.02"/>
    <n v="120.21"/>
    <n v="0"/>
    <n v="0"/>
    <n v="0"/>
    <n v="0"/>
    <m/>
    <n v="43097.02"/>
    <n v="15485.81"/>
    <n v="306.57"/>
    <n v="0"/>
    <n v="0"/>
    <n v="0"/>
    <n v="0"/>
    <n v="0"/>
    <n v="15792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95.96"/>
    <n v="15792.38"/>
    <n v="158"/>
    <n v="300"/>
    <n v="57109.5"/>
    <n v="48461.98"/>
    <n v="84.858001000000002"/>
    <n v="75.463837141136594"/>
    <n v="9.6"/>
    <m/>
    <m/>
    <m/>
    <s v="VER"/>
    <s v="VERACRUZ"/>
    <s v="91880"/>
    <s v="Morosidad"/>
    <x v="0"/>
  </r>
  <r>
    <n v="1320"/>
    <s v="Hipotecaria Su Casita"/>
    <s v="FIDEICOMISO 234036"/>
    <d v="2018-05-01T00:00:00"/>
    <s v="59036"/>
    <x v="0"/>
    <n v="21"/>
    <n v="57019.67"/>
    <n v="8471.8700000000008"/>
    <n v="0"/>
    <n v="65491.54"/>
    <n v="180.28"/>
    <n v="0"/>
    <n v="0"/>
    <n v="0"/>
    <n v="0"/>
    <m/>
    <n v="65491.54"/>
    <n v="28620.76"/>
    <n v="451.41"/>
    <n v="0"/>
    <n v="0"/>
    <n v="0"/>
    <n v="0"/>
    <n v="0"/>
    <n v="29072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52.15"/>
    <n v="29072.17"/>
    <n v="158"/>
    <n v="300"/>
    <n v="82591.8"/>
    <n v="72301.37"/>
    <n v="87.540615000000003"/>
    <n v="79.295450264595303"/>
    <n v="9.5"/>
    <m/>
    <m/>
    <m/>
    <s v="TAM"/>
    <s v="NUEVO LAREDO"/>
    <s v="88000"/>
    <s v="Proceso judicial"/>
    <x v="0"/>
  </r>
  <r>
    <n v="1321"/>
    <s v="Hipotecaria Su Casita"/>
    <s v="FIDEICOMISO 234036"/>
    <d v="2018-05-01T00:00:00"/>
    <s v="59039"/>
    <x v="1"/>
    <n v="0"/>
    <n v="43690.22"/>
    <n v="0"/>
    <n v="0"/>
    <n v="43690.22"/>
    <n v="209.62"/>
    <n v="0"/>
    <n v="0"/>
    <n v="209.62"/>
    <n v="0"/>
    <m/>
    <n v="43480.6"/>
    <n v="0"/>
    <n v="349.52"/>
    <n v="0"/>
    <n v="0"/>
    <n v="349.52"/>
    <n v="0"/>
    <n v="0"/>
    <n v="0"/>
    <n v="57.56"/>
    <n v="0"/>
    <n v="0"/>
    <n v="0"/>
    <n v="0"/>
    <n v="-13.25"/>
    <n v="30.84"/>
    <n v="78.62"/>
    <n v="0"/>
    <n v="0"/>
    <n v="0"/>
    <n v="0"/>
    <n v="0"/>
    <n v="0"/>
    <n v="0"/>
    <n v="19.96"/>
    <n v="0"/>
    <n v="19.149999999999999"/>
    <n v="0"/>
    <n v="732.87"/>
    <n v="0"/>
    <n v="0"/>
    <n v="158"/>
    <n v="300"/>
    <n v="72149.100000000006"/>
    <n v="63491.18"/>
    <n v="87.999960999999999"/>
    <n v="60.264923478451699"/>
    <n v="9.6"/>
    <m/>
    <m/>
    <m/>
    <s v="QR"/>
    <s v="BENITO JUAREZ"/>
    <s v="77539"/>
    <s v="Al corriente"/>
    <x v="0"/>
  </r>
  <r>
    <n v="1322"/>
    <s v="Hipotecaria Su Casita"/>
    <s v="FIDEICOMISO 234036"/>
    <d v="2018-05-01T00:00:00"/>
    <s v="59042"/>
    <x v="0"/>
    <n v="21"/>
    <n v="37936.559999999998"/>
    <n v="17797.689999999999"/>
    <n v="0"/>
    <n v="55734.25"/>
    <n v="252.73"/>
    <n v="0"/>
    <n v="0"/>
    <n v="0"/>
    <n v="0"/>
    <m/>
    <n v="55734.25"/>
    <n v="39848.22"/>
    <n v="303.49"/>
    <n v="0"/>
    <n v="0"/>
    <n v="0"/>
    <n v="0"/>
    <n v="0"/>
    <n v="40151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50.419999999998"/>
    <n v="40151.71"/>
    <n v="98"/>
    <n v="240"/>
    <n v="65840.100000000006"/>
    <n v="59256.160000000003"/>
    <n v="90.000106000000002"/>
    <n v="84.650919125209995"/>
    <n v="9.6"/>
    <m/>
    <m/>
    <m/>
    <s v="EM"/>
    <s v="TECAMAC"/>
    <s v="55765"/>
    <s v="Proceso judicial"/>
    <x v="0"/>
  </r>
  <r>
    <n v="1323"/>
    <s v="Hipotecaria Su Casita"/>
    <s v="FIDEICOMISO 234036"/>
    <d v="2018-05-01T00:00:00"/>
    <s v="59043"/>
    <x v="0"/>
    <n v="21"/>
    <n v="46856.639999999999"/>
    <n v="7162.57"/>
    <n v="0"/>
    <n v="54019.21"/>
    <n v="146.99"/>
    <n v="0"/>
    <n v="0"/>
    <n v="0"/>
    <n v="0"/>
    <m/>
    <n v="54019.21"/>
    <n v="25191.51"/>
    <n v="374.85"/>
    <n v="0"/>
    <n v="0"/>
    <n v="0"/>
    <n v="0"/>
    <n v="0"/>
    <n v="25566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09.56"/>
    <n v="25566.36"/>
    <n v="158"/>
    <n v="300"/>
    <n v="65840.100000000006"/>
    <n v="59256.160000000003"/>
    <n v="90.000106000000002"/>
    <n v="82.0460628234475"/>
    <n v="9.6"/>
    <m/>
    <m/>
    <m/>
    <s v="EM"/>
    <s v="TECAMAC"/>
    <s v="55765"/>
    <s v="Morosidad"/>
    <x v="0"/>
  </r>
  <r>
    <n v="1324"/>
    <s v="Hipotecaria Su Casita"/>
    <s v="FIDEICOMISO 234036"/>
    <d v="2018-05-01T00:00:00"/>
    <s v="59044"/>
    <x v="0"/>
    <n v="21"/>
    <n v="54481.36"/>
    <n v="15563.99"/>
    <n v="0"/>
    <n v="70045.350000000006"/>
    <n v="229.48"/>
    <n v="0"/>
    <n v="113.29"/>
    <n v="0"/>
    <n v="0"/>
    <m/>
    <n v="69932.06"/>
    <n v="40804.75"/>
    <n v="381.37"/>
    <n v="0"/>
    <n v="57.25"/>
    <n v="0"/>
    <n v="0"/>
    <n v="0"/>
    <n v="41128.870000000003"/>
    <n v="0"/>
    <n v="0"/>
    <n v="0"/>
    <n v="0"/>
    <n v="0"/>
    <n v="-106"/>
    <n v="0"/>
    <n v="0"/>
    <n v="0"/>
    <n v="0"/>
    <n v="0"/>
    <n v="82.12"/>
    <n v="0"/>
    <n v="0"/>
    <n v="90.81"/>
    <n v="0"/>
    <n v="0"/>
    <n v="0"/>
    <n v="0"/>
    <n v="237.47"/>
    <n v="15680.18"/>
    <n v="41128.870000000003"/>
    <n v="158"/>
    <n v="300"/>
    <n v="120204"/>
    <n v="76500"/>
    <n v="63.641809000000002"/>
    <n v="58.177814450935202"/>
    <n v="8.4"/>
    <m/>
    <m/>
    <m/>
    <s v="JAL"/>
    <s v="TLAJOMULCO DE ZUNIGA"/>
    <s v="45653"/>
    <s v="Proceso judicial"/>
    <x v="0"/>
  </r>
  <r>
    <n v="1325"/>
    <s v="Hipotecaria Su Casita"/>
    <s v="FIDEICOMISO 234036"/>
    <d v="2018-05-01T00:00:00"/>
    <s v="59045"/>
    <x v="0"/>
    <n v="21"/>
    <n v="65628.19"/>
    <n v="15629.19"/>
    <n v="0"/>
    <n v="81257.38"/>
    <n v="207.53"/>
    <n v="0"/>
    <n v="0"/>
    <n v="0"/>
    <n v="0"/>
    <m/>
    <n v="81257.38"/>
    <n v="67986.149999999994"/>
    <n v="519.55999999999995"/>
    <n v="0"/>
    <n v="0"/>
    <n v="0"/>
    <n v="0"/>
    <n v="0"/>
    <n v="68505.71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836.72"/>
    <n v="68505.710000000006"/>
    <n v="158"/>
    <n v="300"/>
    <n v="92465.4"/>
    <n v="83219.63"/>
    <n v="90.000833"/>
    <n v="87.878687845614607"/>
    <n v="9.5"/>
    <m/>
    <m/>
    <m/>
    <s v="MICH"/>
    <s v="TARIMBARO"/>
    <s v="58891"/>
    <s v="Proceso judicial"/>
    <x v="0"/>
  </r>
  <r>
    <n v="1326"/>
    <s v="Hipotecaria Su Casita"/>
    <s v="FIDEICOMISO 234036"/>
    <d v="2018-05-01T00:00:00"/>
    <s v="59046"/>
    <x v="0"/>
    <n v="21"/>
    <n v="68330.31"/>
    <n v="13657.83"/>
    <n v="0"/>
    <n v="81988.14"/>
    <n v="216.08"/>
    <n v="0"/>
    <n v="0"/>
    <n v="0"/>
    <n v="0"/>
    <m/>
    <n v="81988.14"/>
    <n v="52743.68"/>
    <n v="540.95000000000005"/>
    <n v="0"/>
    <n v="0"/>
    <n v="0"/>
    <n v="0"/>
    <n v="0"/>
    <n v="53284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73.91"/>
    <n v="53284.63"/>
    <n v="158"/>
    <n v="300"/>
    <n v="96273.9"/>
    <n v="86646.32"/>
    <n v="89.999803"/>
    <n v="85.161336896205398"/>
    <n v="9.5"/>
    <m/>
    <m/>
    <m/>
    <s v="QR"/>
    <s v="SOLIDARIDAD"/>
    <s v="77710"/>
    <s v="Morosidad"/>
    <x v="0"/>
  </r>
  <r>
    <n v="1327"/>
    <s v="Hipotecaria Su Casita"/>
    <s v="FIDEICOMISO 234036"/>
    <d v="2018-05-01T00:00:00"/>
    <s v="59048"/>
    <x v="1"/>
    <n v="0"/>
    <n v="73021.41"/>
    <n v="0"/>
    <n v="0"/>
    <n v="73021.41"/>
    <n v="230.88"/>
    <n v="0"/>
    <n v="0"/>
    <n v="230.88"/>
    <n v="0"/>
    <m/>
    <n v="72790.53"/>
    <n v="0"/>
    <n v="578.09"/>
    <n v="0"/>
    <n v="0"/>
    <n v="578.09"/>
    <n v="0"/>
    <n v="0"/>
    <n v="0"/>
    <n v="64.3"/>
    <n v="0"/>
    <n v="0"/>
    <n v="0"/>
    <n v="0"/>
    <n v="-19.84"/>
    <n v="43.66"/>
    <n v="115.48"/>
    <n v="0"/>
    <n v="0"/>
    <n v="0"/>
    <n v="0"/>
    <n v="0"/>
    <n v="0"/>
    <n v="0"/>
    <n v="4.67"/>
    <n v="0"/>
    <n v="3.1"/>
    <n v="0"/>
    <n v="1017.24"/>
    <n v="0"/>
    <n v="0"/>
    <n v="158"/>
    <n v="300"/>
    <n v="110998.5"/>
    <n v="92592.14"/>
    <n v="83.417469999999994"/>
    <n v="65.577940552611693"/>
    <n v="9.5"/>
    <m/>
    <m/>
    <m/>
    <s v="COA"/>
    <s v="SALTILLO"/>
    <s v="25307"/>
    <s v="Al corriente"/>
    <x v="0"/>
  </r>
  <r>
    <n v="1328"/>
    <s v="Hipotecaria Su Casita"/>
    <s v="FIDEICOMISO 234036"/>
    <d v="2018-05-01T00:00:00"/>
    <s v="59049"/>
    <x v="0"/>
    <n v="21"/>
    <n v="57093.26"/>
    <n v="99538.58"/>
    <n v="0"/>
    <n v="156631.84"/>
    <n v="1330.74"/>
    <n v="0"/>
    <n v="0"/>
    <n v="0"/>
    <n v="0"/>
    <m/>
    <n v="156631.84"/>
    <n v="101372.02"/>
    <n v="447.23"/>
    <n v="0"/>
    <n v="0"/>
    <n v="0"/>
    <n v="0"/>
    <n v="0"/>
    <n v="101819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869.32"/>
    <n v="101819.25"/>
    <n v="98"/>
    <n v="240"/>
    <n v="216147.9"/>
    <n v="192086.58"/>
    <n v="88.868122"/>
    <n v="72.465122062168405"/>
    <n v="9.4"/>
    <m/>
    <m/>
    <m/>
    <s v="JAL"/>
    <s v="TONALA"/>
    <s v="45400"/>
    <s v="Proceso judicial"/>
    <x v="0"/>
  </r>
  <r>
    <n v="1329"/>
    <s v="Hipotecaria Su Casita"/>
    <s v="FIDEICOMISO 234036"/>
    <d v="2018-05-01T00:00:00"/>
    <s v="59050"/>
    <x v="1"/>
    <n v="0"/>
    <n v="45657.8"/>
    <n v="0"/>
    <n v="0"/>
    <n v="45657.8"/>
    <n v="143.22999999999999"/>
    <n v="0"/>
    <n v="0"/>
    <n v="143.22999999999999"/>
    <n v="0"/>
    <m/>
    <n v="45514.57"/>
    <n v="0"/>
    <n v="365.26"/>
    <n v="0"/>
    <n v="0"/>
    <n v="365.26"/>
    <n v="0"/>
    <n v="0"/>
    <n v="0"/>
    <n v="52.34"/>
    <n v="0"/>
    <n v="0"/>
    <n v="0"/>
    <n v="0"/>
    <n v="-11.85"/>
    <n v="28.04"/>
    <n v="71.5"/>
    <n v="0"/>
    <n v="0"/>
    <n v="0"/>
    <n v="0"/>
    <n v="0"/>
    <n v="0"/>
    <n v="0"/>
    <n v="7.25"/>
    <n v="0"/>
    <n v="8.4499999999999993"/>
    <n v="0"/>
    <n v="655.77"/>
    <n v="0"/>
    <n v="0"/>
    <n v="158"/>
    <n v="300"/>
    <n v="65813.7"/>
    <n v="57740.19"/>
    <n v="87.732782"/>
    <n v="69.156680080784994"/>
    <n v="9.6"/>
    <m/>
    <m/>
    <m/>
    <s v="EM"/>
    <s v="TECAMAC"/>
    <s v="55765"/>
    <s v="Al corriente"/>
    <x v="0"/>
  </r>
  <r>
    <n v="1330"/>
    <s v="Hipotecaria Su Casita"/>
    <s v="FIDEICOMISO 234036"/>
    <d v="2018-05-01T00:00:00"/>
    <s v="59052"/>
    <x v="0"/>
    <n v="21"/>
    <n v="44881.59"/>
    <n v="7919.39"/>
    <n v="0"/>
    <n v="52800.98"/>
    <n v="140.83000000000001"/>
    <n v="0"/>
    <n v="0"/>
    <n v="0"/>
    <n v="0"/>
    <m/>
    <n v="52800.98"/>
    <n v="29571.61"/>
    <n v="359.05"/>
    <n v="0"/>
    <n v="0"/>
    <n v="0"/>
    <n v="0"/>
    <n v="0"/>
    <n v="29930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60.22"/>
    <n v="29930.66"/>
    <n v="158"/>
    <n v="300"/>
    <n v="63068.1"/>
    <n v="56761.54"/>
    <n v="90.000395999999995"/>
    <n v="83.7205810340607"/>
    <n v="9.6"/>
    <m/>
    <m/>
    <m/>
    <s v="COA"/>
    <s v="TORREON"/>
    <s v="27087"/>
    <s v="Proceso judicial"/>
    <x v="0"/>
  </r>
  <r>
    <n v="1331"/>
    <s v="Hipotecaria Su Casita"/>
    <s v="FIDEICOMISO 234036"/>
    <d v="2018-05-01T00:00:00"/>
    <s v="59055"/>
    <x v="1"/>
    <n v="0"/>
    <n v="40720.559999999998"/>
    <n v="0"/>
    <n v="0"/>
    <n v="40720.559999999998"/>
    <n v="126.34"/>
    <n v="0"/>
    <n v="0"/>
    <n v="126.34"/>
    <n v="0"/>
    <m/>
    <n v="40594.22"/>
    <n v="0"/>
    <n v="325.76"/>
    <n v="0"/>
    <n v="0"/>
    <n v="325.76"/>
    <n v="0"/>
    <n v="0"/>
    <n v="0"/>
    <n v="46.54"/>
    <n v="0"/>
    <n v="0"/>
    <n v="0"/>
    <n v="0"/>
    <n v="-9.98"/>
    <n v="24.93"/>
    <n v="63.37"/>
    <n v="0"/>
    <n v="0"/>
    <n v="0"/>
    <n v="0"/>
    <n v="0"/>
    <n v="0"/>
    <n v="0"/>
    <n v="580.92999999999995"/>
    <n v="0"/>
    <n v="576.96"/>
    <n v="0"/>
    <n v="1157.8900000000001"/>
    <n v="0"/>
    <n v="0"/>
    <n v="159"/>
    <n v="300"/>
    <n v="57048.3"/>
    <n v="51336.9"/>
    <n v="89.988483000000002"/>
    <n v="71.157632743080697"/>
    <n v="9.6"/>
    <m/>
    <m/>
    <m/>
    <s v="BCN"/>
    <s v="MEXICALI"/>
    <s v="21000"/>
    <s v="Al corriente"/>
    <x v="0"/>
  </r>
  <r>
    <n v="1332"/>
    <s v="Hipotecaria Su Casita"/>
    <s v="FIDEICOMISO 234036"/>
    <d v="2018-05-01T00:00:00"/>
    <s v="59057"/>
    <x v="0"/>
    <n v="21"/>
    <n v="57135.56"/>
    <n v="8396.32"/>
    <n v="0"/>
    <n v="65531.88"/>
    <n v="178.68"/>
    <n v="0"/>
    <n v="0"/>
    <n v="0"/>
    <n v="0"/>
    <m/>
    <n v="65531.88"/>
    <n v="28832.68"/>
    <n v="452.32"/>
    <n v="0"/>
    <n v="0"/>
    <n v="0"/>
    <n v="0"/>
    <n v="0"/>
    <n v="292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75"/>
    <n v="29285"/>
    <n v="159"/>
    <n v="300"/>
    <n v="80246.7"/>
    <n v="72222.23"/>
    <n v="90.000248999999997"/>
    <n v="81.663021446971698"/>
    <n v="9.5"/>
    <m/>
    <m/>
    <m/>
    <s v="TAM"/>
    <s v="NUEVO LAREDO"/>
    <s v="88000"/>
    <s v="Proceso judicial"/>
    <x v="0"/>
  </r>
  <r>
    <n v="1333"/>
    <s v="Hipotecaria Su Casita"/>
    <s v="FIDEICOMISO 234036"/>
    <d v="2018-05-01T00:00:00"/>
    <s v="59059"/>
    <x v="0"/>
    <n v="21"/>
    <n v="57135.56"/>
    <n v="11251.4"/>
    <n v="0"/>
    <n v="68386.960000000006"/>
    <n v="178.68"/>
    <n v="0"/>
    <n v="0"/>
    <n v="0"/>
    <n v="0"/>
    <m/>
    <n v="68386.960000000006"/>
    <n v="43692.67"/>
    <n v="452.32"/>
    <n v="0"/>
    <n v="0"/>
    <n v="0"/>
    <n v="0"/>
    <n v="0"/>
    <n v="44144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30.08"/>
    <n v="44144.99"/>
    <n v="159"/>
    <n v="300"/>
    <n v="80246.7"/>
    <n v="72222.23"/>
    <n v="90.000248999999997"/>
    <n v="85.220899830329799"/>
    <n v="9.5"/>
    <m/>
    <m/>
    <m/>
    <s v="TAM"/>
    <s v="NUEVO LAREDO"/>
    <s v="88000"/>
    <s v="Morosidad"/>
    <x v="0"/>
  </r>
  <r>
    <n v="1334"/>
    <s v="Hipotecaria Su Casita"/>
    <s v="FIDEICOMISO 234036"/>
    <d v="2018-05-01T00:00:00"/>
    <s v="59061"/>
    <x v="0"/>
    <n v="21"/>
    <n v="110324.18"/>
    <n v="48508.92"/>
    <n v="0"/>
    <n v="158833.1"/>
    <n v="731.08"/>
    <n v="0"/>
    <n v="0"/>
    <n v="0"/>
    <n v="0"/>
    <m/>
    <n v="158833.1"/>
    <n v="100908.33"/>
    <n v="864.21"/>
    <n v="0"/>
    <n v="0"/>
    <n v="0"/>
    <n v="0"/>
    <n v="0"/>
    <n v="101772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240"/>
    <n v="101772.54"/>
    <n v="99"/>
    <n v="240"/>
    <n v="192575.7"/>
    <n v="172350"/>
    <n v="89.497273000000007"/>
    <n v="82.478266969169198"/>
    <n v="9.4"/>
    <m/>
    <m/>
    <m/>
    <s v="EM"/>
    <s v="ECATEPEC"/>
    <s v="55075"/>
    <s v="Proceso judicial"/>
    <x v="0"/>
  </r>
  <r>
    <n v="1335"/>
    <s v="Hipotecaria Su Casita"/>
    <s v="FIDEICOMISO 234036"/>
    <d v="2018-05-01T00:00:00"/>
    <s v="59063"/>
    <x v="0"/>
    <n v="21"/>
    <n v="62688.69"/>
    <n v="12837.77"/>
    <n v="0"/>
    <n v="75526.460000000006"/>
    <n v="219.2"/>
    <n v="0"/>
    <n v="0"/>
    <n v="0"/>
    <n v="0"/>
    <m/>
    <n v="75526.460000000006"/>
    <n v="43685.93"/>
    <n v="496.29"/>
    <n v="0"/>
    <n v="0"/>
    <n v="0"/>
    <n v="0"/>
    <n v="0"/>
    <n v="44182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56.97"/>
    <n v="44182.22"/>
    <n v="159"/>
    <n v="300"/>
    <n v="91239.6"/>
    <n v="81892.5"/>
    <n v="89.755435000000006"/>
    <n v="82.778157600636206"/>
    <n v="9.5"/>
    <m/>
    <m/>
    <m/>
    <s v="QR"/>
    <s v="BENITO JUAREZ"/>
    <s v="77518"/>
    <s v="Proceso judicial"/>
    <x v="0"/>
  </r>
  <r>
    <n v="1336"/>
    <s v="Hipotecaria Su Casita"/>
    <s v="FIDEICOMISO 234036"/>
    <d v="2018-05-01T00:00:00"/>
    <s v="59064"/>
    <x v="0"/>
    <n v="21"/>
    <n v="56082.8"/>
    <n v="11844.24"/>
    <n v="0"/>
    <n v="67927.039999999994"/>
    <n v="175.39"/>
    <n v="0"/>
    <n v="0"/>
    <n v="0"/>
    <n v="0"/>
    <m/>
    <n v="67927.039999999994"/>
    <n v="48235.61"/>
    <n v="443.99"/>
    <n v="0"/>
    <n v="0"/>
    <n v="0"/>
    <n v="0"/>
    <n v="0"/>
    <n v="48679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19.63"/>
    <n v="48679.6"/>
    <n v="159"/>
    <n v="300"/>
    <n v="85287.9"/>
    <n v="70892.009999999995"/>
    <n v="83.120829999999998"/>
    <n v="79.644404838333699"/>
    <n v="9.5"/>
    <m/>
    <m/>
    <m/>
    <s v="QR"/>
    <s v="BENITO JUAREZ"/>
    <s v="77517"/>
    <s v="Proceso judicial"/>
    <x v="0"/>
  </r>
  <r>
    <n v="1337"/>
    <s v="Hipotecaria Su Casita"/>
    <s v="FIDEICOMISO 234036"/>
    <d v="2018-05-01T00:00:00"/>
    <s v="59066"/>
    <x v="0"/>
    <n v="21"/>
    <n v="52158.239999999998"/>
    <n v="10740.73"/>
    <n v="0"/>
    <n v="62898.97"/>
    <n v="161.84"/>
    <n v="0"/>
    <n v="0"/>
    <n v="0"/>
    <n v="0"/>
    <m/>
    <n v="62898.97"/>
    <n v="44274.720000000001"/>
    <n v="417.27"/>
    <n v="0"/>
    <n v="0"/>
    <n v="0"/>
    <n v="0"/>
    <n v="0"/>
    <n v="44691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02.57"/>
    <n v="44691.99"/>
    <n v="159"/>
    <n v="300"/>
    <n v="73065.600000000006"/>
    <n v="65758.45"/>
    <n v="89.999193000000005"/>
    <n v="86.085613948187799"/>
    <n v="9.6"/>
    <m/>
    <m/>
    <m/>
    <s v="QR"/>
    <s v="BENITO JUAREZ"/>
    <s v="77517"/>
    <s v="Proceso judicial"/>
    <x v="0"/>
  </r>
  <r>
    <n v="1338"/>
    <s v="Hipotecaria Su Casita"/>
    <s v="FIDEICOMISO 234036"/>
    <d v="2018-05-01T00:00:00"/>
    <s v="59067"/>
    <x v="0"/>
    <n v="21"/>
    <n v="48653.57"/>
    <n v="9747.16"/>
    <n v="0"/>
    <n v="58400.73"/>
    <n v="150.94"/>
    <n v="0"/>
    <n v="0"/>
    <n v="0"/>
    <n v="0"/>
    <m/>
    <n v="58400.73"/>
    <n v="39424.910000000003"/>
    <n v="389.23"/>
    <n v="0"/>
    <n v="0"/>
    <n v="0"/>
    <n v="0"/>
    <n v="0"/>
    <n v="39814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98.1"/>
    <n v="39814.14"/>
    <n v="159"/>
    <n v="300"/>
    <n v="68176.2"/>
    <n v="61337.62"/>
    <n v="89.969256000000001"/>
    <n v="85.661462377524302"/>
    <n v="9.6"/>
    <m/>
    <m/>
    <m/>
    <s v="BCN"/>
    <s v="MEXICALI"/>
    <s v="21000"/>
    <s v="Proceso judicial"/>
    <x v="0"/>
  </r>
  <r>
    <n v="1339"/>
    <s v="Hipotecaria Su Casita"/>
    <s v="FIDEICOMISO 234036"/>
    <d v="2018-05-01T00:00:00"/>
    <s v="59074"/>
    <x v="0"/>
    <n v="21"/>
    <n v="152493.70000000001"/>
    <n v="38905.129999999997"/>
    <n v="0"/>
    <n v="191398.83"/>
    <n v="1010.55"/>
    <n v="0"/>
    <n v="0"/>
    <n v="0"/>
    <n v="0"/>
    <m/>
    <n v="191398.83"/>
    <n v="62528.55"/>
    <n v="1194.53"/>
    <n v="0"/>
    <n v="0"/>
    <n v="0"/>
    <n v="0"/>
    <n v="0"/>
    <n v="637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915.68"/>
    <n v="63723.08"/>
    <n v="99"/>
    <n v="240"/>
    <n v="297691.8"/>
    <n v="238229.42"/>
    <n v="80.025523000000007"/>
    <n v="64.294290236437206"/>
    <n v="9.4"/>
    <m/>
    <m/>
    <m/>
    <s v="BCN"/>
    <s v="TIJUANA"/>
    <s v="22204"/>
    <s v="Morosidad"/>
    <x v="0"/>
  </r>
  <r>
    <n v="1340"/>
    <s v="Hipotecaria Su Casita"/>
    <s v="FIDEICOMISO 234036"/>
    <d v="2018-05-01T00:00:00"/>
    <s v="59077"/>
    <x v="1"/>
    <n v="0"/>
    <n v="52158.239999999998"/>
    <n v="0"/>
    <n v="0"/>
    <n v="52158.239999999998"/>
    <n v="161.84"/>
    <n v="0"/>
    <n v="0"/>
    <n v="161.84"/>
    <n v="0"/>
    <m/>
    <n v="51996.4"/>
    <n v="0"/>
    <n v="417.27"/>
    <n v="0"/>
    <n v="0"/>
    <n v="417.27"/>
    <n v="0"/>
    <n v="0"/>
    <n v="0"/>
    <n v="59.61"/>
    <n v="0"/>
    <n v="0"/>
    <n v="0"/>
    <n v="0"/>
    <n v="-12.84"/>
    <n v="31.94"/>
    <n v="81.17"/>
    <n v="0"/>
    <n v="0"/>
    <n v="0"/>
    <n v="0"/>
    <n v="0"/>
    <n v="0"/>
    <n v="0"/>
    <n v="0"/>
    <n v="0"/>
    <n v="49.74"/>
    <n v="1.9918000000000002E-2"/>
    <n v="738.99"/>
    <n v="0"/>
    <n v="0"/>
    <n v="159"/>
    <n v="300"/>
    <n v="73065.600000000006"/>
    <n v="65758.45"/>
    <n v="89.999193000000005"/>
    <n v="71.163995485070004"/>
    <n v="9.6"/>
    <m/>
    <m/>
    <m/>
    <s v="QR"/>
    <s v="BENITO JUAREZ"/>
    <s v="77517"/>
    <s v="Al corriente"/>
    <x v="0"/>
  </r>
  <r>
    <n v="1341"/>
    <s v="Hipotecaria Su Casita"/>
    <s v="FIDEICOMISO 234036"/>
    <d v="2018-05-01T00:00:00"/>
    <s v="59078"/>
    <x v="0"/>
    <n v="21"/>
    <n v="68459.75"/>
    <n v="14848.87"/>
    <n v="0"/>
    <n v="83308.62"/>
    <n v="214.1"/>
    <n v="0"/>
    <n v="0"/>
    <n v="0"/>
    <n v="0"/>
    <m/>
    <n v="83308.62"/>
    <n v="61514.2"/>
    <n v="541.97"/>
    <n v="0"/>
    <n v="0"/>
    <n v="0"/>
    <n v="0"/>
    <n v="0"/>
    <n v="62056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62.97"/>
    <n v="62056.17"/>
    <n v="159"/>
    <n v="300"/>
    <n v="96152.1"/>
    <n v="86537.15"/>
    <n v="90.00027"/>
    <n v="86.642537838690103"/>
    <n v="9.5"/>
    <m/>
    <m/>
    <m/>
    <s v="QR"/>
    <s v="BENITO JUAREZ"/>
    <s v="77536"/>
    <s v="Morosidad"/>
    <x v="0"/>
  </r>
  <r>
    <n v="1342"/>
    <s v="Hipotecaria Su Casita"/>
    <s v="FIDEICOMISO 234036"/>
    <d v="2018-05-01T00:00:00"/>
    <s v="59082"/>
    <x v="0"/>
    <n v="21"/>
    <n v="45754.400000000001"/>
    <n v="6204.74"/>
    <n v="0"/>
    <n v="51959.14"/>
    <n v="141.94999999999999"/>
    <n v="0"/>
    <n v="0"/>
    <n v="0"/>
    <n v="0"/>
    <m/>
    <n v="51959.14"/>
    <n v="21226.720000000001"/>
    <n v="366.04"/>
    <n v="0"/>
    <n v="0"/>
    <n v="0"/>
    <n v="0"/>
    <n v="0"/>
    <n v="21592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46.69"/>
    <n v="21592.76"/>
    <n v="159"/>
    <n v="300"/>
    <n v="65748.899999999994"/>
    <n v="57683.3"/>
    <n v="87.732722999999993"/>
    <n v="79.026630531509497"/>
    <n v="9.6"/>
    <m/>
    <m/>
    <m/>
    <s v="EM"/>
    <s v="TECAMAC"/>
    <s v="55765"/>
    <s v="Proceso judicial"/>
    <x v="0"/>
  </r>
  <r>
    <n v="1343"/>
    <s v="Hipotecaria Su Casita"/>
    <s v="FIDEICOMISO 234036"/>
    <d v="2018-05-01T00:00:00"/>
    <s v="59083"/>
    <x v="0"/>
    <n v="21"/>
    <n v="174723.65"/>
    <n v="40509.35"/>
    <n v="0"/>
    <n v="215233"/>
    <n v="550.79"/>
    <n v="0"/>
    <n v="0"/>
    <n v="0"/>
    <n v="0"/>
    <m/>
    <n v="215233"/>
    <n v="170516.71"/>
    <n v="1368.67"/>
    <n v="0"/>
    <n v="0"/>
    <n v="0"/>
    <n v="0"/>
    <n v="0"/>
    <n v="17188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060.14"/>
    <n v="171885.38"/>
    <n v="159"/>
    <n v="300"/>
    <n v="246321.9"/>
    <n v="221453.35"/>
    <n v="89.904043999999999"/>
    <n v="87.378750884789099"/>
    <n v="9.4"/>
    <m/>
    <m/>
    <m/>
    <s v="BCN"/>
    <s v="TIJUANA"/>
    <s v="22647"/>
    <s v="Morosidad"/>
    <x v="0"/>
  </r>
  <r>
    <n v="1344"/>
    <s v="Hipotecaria Su Casita"/>
    <s v="FIDEICOMISO 234036"/>
    <d v="2018-05-01T00:00:00"/>
    <s v="59084"/>
    <x v="0"/>
    <n v="21"/>
    <n v="67578.36"/>
    <n v="9665.92"/>
    <n v="0"/>
    <n v="77244.28"/>
    <n v="211.36"/>
    <n v="0"/>
    <n v="0"/>
    <n v="0"/>
    <n v="0"/>
    <m/>
    <n v="77244.28"/>
    <n v="32275.32"/>
    <n v="535"/>
    <n v="0"/>
    <n v="0"/>
    <n v="0"/>
    <n v="0"/>
    <n v="0"/>
    <n v="32810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77.2800000000007"/>
    <n v="32810.32"/>
    <n v="159"/>
    <n v="300"/>
    <n v="98990.1"/>
    <n v="85425.05"/>
    <n v="86.296559000000002"/>
    <n v="78.032328531648801"/>
    <n v="9.5"/>
    <m/>
    <m/>
    <m/>
    <s v="EM"/>
    <s v="TECAMAC"/>
    <s v="55765"/>
    <s v="Morosidad"/>
    <x v="0"/>
  </r>
  <r>
    <n v="1345"/>
    <s v="Hipotecaria Su Casita"/>
    <s v="FIDEICOMISO 234036"/>
    <d v="2018-05-01T00:00:00"/>
    <s v="59085"/>
    <x v="1"/>
    <n v="1"/>
    <n v="46937.25"/>
    <n v="18.22"/>
    <n v="0"/>
    <n v="46955.47"/>
    <n v="145.62"/>
    <n v="0"/>
    <n v="18.22"/>
    <n v="145.62"/>
    <n v="0"/>
    <m/>
    <n v="46791.63"/>
    <n v="0"/>
    <n v="375.5"/>
    <n v="0"/>
    <n v="0"/>
    <n v="375.5"/>
    <n v="0"/>
    <n v="0"/>
    <n v="0"/>
    <n v="53.64"/>
    <n v="0"/>
    <n v="0"/>
    <n v="0"/>
    <n v="0"/>
    <n v="-10.97"/>
    <n v="28.74"/>
    <n v="73.05"/>
    <n v="0"/>
    <n v="0"/>
    <n v="0"/>
    <n v="0"/>
    <n v="0"/>
    <n v="0"/>
    <n v="0"/>
    <n v="13.32"/>
    <n v="0"/>
    <n v="0"/>
    <n v="0"/>
    <n v="697.12"/>
    <n v="0"/>
    <n v="0"/>
    <n v="159"/>
    <n v="300"/>
    <n v="65748.899999999994"/>
    <n v="59174.27"/>
    <n v="90.000394999999997"/>
    <n v="71.167167464741894"/>
    <n v="9.6"/>
    <m/>
    <m/>
    <m/>
    <s v="EM"/>
    <s v="TECAMAC"/>
    <s v="55765"/>
    <s v="Al corriente"/>
    <x v="0"/>
  </r>
  <r>
    <n v="1346"/>
    <s v="Hipotecaria Su Casita"/>
    <s v="FIDEICOMISO 234036"/>
    <d v="2018-05-01T00:00:00"/>
    <s v="59087"/>
    <x v="1"/>
    <n v="0"/>
    <n v="42359.41"/>
    <n v="0"/>
    <n v="0"/>
    <n v="42359.41"/>
    <n v="378.76"/>
    <n v="0"/>
    <n v="0"/>
    <n v="378.76"/>
    <n v="0"/>
    <m/>
    <n v="41980.65"/>
    <n v="0"/>
    <n v="335.35"/>
    <n v="0"/>
    <n v="0"/>
    <n v="335.35"/>
    <n v="0"/>
    <n v="0"/>
    <n v="0"/>
    <n v="56.76"/>
    <n v="0"/>
    <n v="0"/>
    <n v="0"/>
    <n v="0"/>
    <n v="-15.99"/>
    <n v="38.54"/>
    <n v="100.92"/>
    <n v="0"/>
    <n v="0"/>
    <n v="0"/>
    <n v="0"/>
    <n v="0"/>
    <n v="0"/>
    <n v="0"/>
    <n v="0.8"/>
    <n v="0"/>
    <n v="0.51"/>
    <n v="0"/>
    <n v="895.14"/>
    <n v="0"/>
    <n v="0"/>
    <n v="159"/>
    <n v="300"/>
    <n v="90978.6"/>
    <n v="81734.3"/>
    <n v="89.839039"/>
    <n v="46.143433694242802"/>
    <n v="9.5"/>
    <m/>
    <m/>
    <m/>
    <s v="EM"/>
    <s v="TECAMAC"/>
    <s v="55765"/>
    <s v="Al corriente"/>
    <x v="0"/>
  </r>
  <r>
    <n v="1347"/>
    <s v="Hipotecaria Su Casita"/>
    <s v="FIDEICOMISO 234036"/>
    <d v="2018-05-01T00:00:00"/>
    <s v="59089"/>
    <x v="1"/>
    <n v="0"/>
    <n v="68448.47"/>
    <n v="0"/>
    <n v="0"/>
    <n v="68448.47"/>
    <n v="214.09"/>
    <n v="0"/>
    <n v="0"/>
    <n v="214.09"/>
    <n v="0"/>
    <m/>
    <n v="68234.38"/>
    <n v="0"/>
    <n v="541.88"/>
    <n v="0"/>
    <n v="0"/>
    <n v="541.88"/>
    <n v="0"/>
    <n v="0"/>
    <n v="0"/>
    <n v="60.09"/>
    <n v="0"/>
    <n v="0"/>
    <n v="0"/>
    <n v="0"/>
    <n v="-17.22"/>
    <n v="40.799999999999997"/>
    <n v="106.79"/>
    <n v="0"/>
    <n v="0"/>
    <n v="0"/>
    <n v="0"/>
    <n v="0"/>
    <n v="0"/>
    <n v="0"/>
    <n v="0"/>
    <n v="0"/>
    <n v="0"/>
    <n v="0.34523900000000002"/>
    <n v="946.43"/>
    <n v="0"/>
    <n v="0"/>
    <n v="159"/>
    <n v="300"/>
    <n v="96139.199999999997"/>
    <n v="86524.95"/>
    <n v="89.999656999999999"/>
    <n v="70.974566244853804"/>
    <n v="9.5"/>
    <m/>
    <m/>
    <m/>
    <s v="QR"/>
    <s v="BENITO JUAREZ"/>
    <s v="77536"/>
    <s v="Al corriente"/>
    <x v="0"/>
  </r>
  <r>
    <n v="1348"/>
    <s v="Hipotecaria Su Casita"/>
    <s v="FIDEICOMISO 234036"/>
    <d v="2018-05-01T00:00:00"/>
    <s v="59090"/>
    <x v="0"/>
    <n v="21"/>
    <n v="63562.25"/>
    <n v="14395.23"/>
    <n v="0"/>
    <n v="77957.48"/>
    <n v="198.79"/>
    <n v="0"/>
    <n v="0"/>
    <n v="0"/>
    <n v="0"/>
    <m/>
    <n v="77957.48"/>
    <n v="61419.69"/>
    <n v="503.2"/>
    <n v="0"/>
    <n v="0"/>
    <n v="0"/>
    <n v="0"/>
    <n v="0"/>
    <n v="61922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594.02"/>
    <n v="61922.89"/>
    <n v="159"/>
    <n v="300"/>
    <n v="99842.4"/>
    <n v="80347.08"/>
    <n v="80.473906999999997"/>
    <n v="78.080535042149094"/>
    <n v="9.5"/>
    <m/>
    <m/>
    <m/>
    <s v="EM"/>
    <s v="CHICOLOAPAN"/>
    <s v="56370"/>
    <s v="Proceso judicial"/>
    <x v="0"/>
  </r>
  <r>
    <n v="1349"/>
    <s v="Hipotecaria Su Casita"/>
    <s v="FIDEICOMISO 234036"/>
    <d v="2018-05-01T00:00:00"/>
    <s v="59091"/>
    <x v="0"/>
    <n v="21"/>
    <n v="71486.13"/>
    <n v="16835.990000000002"/>
    <n v="0"/>
    <n v="88322.12"/>
    <n v="223.56"/>
    <n v="0"/>
    <n v="0"/>
    <n v="0"/>
    <n v="0"/>
    <m/>
    <n v="88322.12"/>
    <n v="73955.34"/>
    <n v="565.92999999999995"/>
    <n v="0"/>
    <n v="0"/>
    <n v="0"/>
    <n v="0"/>
    <n v="0"/>
    <n v="74521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59.55"/>
    <n v="74521.27"/>
    <n v="159"/>
    <n v="300"/>
    <n v="102466.5"/>
    <n v="90362.35"/>
    <n v="88.187212000000002"/>
    <n v="86.196092960502199"/>
    <n v="9.5"/>
    <m/>
    <m/>
    <m/>
    <s v="EM"/>
    <s v="ACOLMAN"/>
    <s v="55870"/>
    <s v="Proceso judicial"/>
    <x v="0"/>
  </r>
  <r>
    <n v="1350"/>
    <s v="Hipotecaria Su Casita"/>
    <s v="FIDEICOMISO 234036"/>
    <d v="2018-05-01T00:00:00"/>
    <s v="59093"/>
    <x v="0"/>
    <n v="21"/>
    <n v="57117.57"/>
    <n v="5842.89"/>
    <n v="0"/>
    <n v="62960.46"/>
    <n v="178.65"/>
    <n v="0"/>
    <n v="0"/>
    <n v="0"/>
    <n v="0"/>
    <m/>
    <n v="62960.46"/>
    <n v="18128.650000000001"/>
    <n v="452.18"/>
    <n v="0"/>
    <n v="0"/>
    <n v="0"/>
    <n v="0"/>
    <n v="0"/>
    <n v="18580.83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21.54"/>
    <n v="18580.830000000002"/>
    <n v="159"/>
    <n v="300"/>
    <n v="80223.600000000006"/>
    <n v="72201.89"/>
    <n v="90.000810000000001"/>
    <n v="78.481219784864393"/>
    <n v="9.5"/>
    <m/>
    <m/>
    <m/>
    <s v="TAM"/>
    <s v="NUEVO LAREDO"/>
    <s v="88000"/>
    <s v="Morosidad"/>
    <x v="0"/>
  </r>
  <r>
    <n v="1351"/>
    <s v="Hipotecaria Su Casita"/>
    <s v="FIDEICOMISO 234036"/>
    <d v="2018-05-01T00:00:00"/>
    <s v="59095"/>
    <x v="0"/>
    <n v="21"/>
    <n v="66805.960000000006"/>
    <n v="13101.38"/>
    <n v="0"/>
    <n v="79907.34"/>
    <n v="208.93"/>
    <n v="0"/>
    <n v="0"/>
    <n v="0"/>
    <n v="0"/>
    <m/>
    <n v="79907.34"/>
    <n v="51088.09"/>
    <n v="528.88"/>
    <n v="0"/>
    <n v="0"/>
    <n v="0"/>
    <n v="0"/>
    <n v="0"/>
    <n v="51616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10.31"/>
    <n v="51616.97"/>
    <n v="159"/>
    <n v="300"/>
    <n v="102657.60000000001"/>
    <n v="84447"/>
    <n v="82.260835999999998"/>
    <n v="77.838698721520501"/>
    <n v="9.5"/>
    <m/>
    <m/>
    <m/>
    <s v="EM"/>
    <s v="ACOLMAN"/>
    <s v="55870"/>
    <s v="Morosidad"/>
    <x v="0"/>
  </r>
  <r>
    <n v="1352"/>
    <s v="Hipotecaria Su Casita"/>
    <s v="FIDEICOMISO 234036"/>
    <d v="2018-05-01T00:00:00"/>
    <s v="59097"/>
    <x v="0"/>
    <n v="21"/>
    <n v="70487.67"/>
    <n v="16754.34"/>
    <n v="0"/>
    <n v="87242.01"/>
    <n v="220.43"/>
    <n v="0"/>
    <n v="0"/>
    <n v="0"/>
    <n v="0"/>
    <m/>
    <n v="87242.01"/>
    <n v="73612.44"/>
    <n v="558.03"/>
    <n v="0"/>
    <n v="0"/>
    <n v="0"/>
    <n v="0"/>
    <n v="0"/>
    <n v="74170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974.77"/>
    <n v="74170.47"/>
    <n v="159"/>
    <n v="300"/>
    <n v="101625.3"/>
    <n v="89100"/>
    <n v="87.675017999999994"/>
    <n v="85.846742952931294"/>
    <n v="9.5"/>
    <m/>
    <m/>
    <m/>
    <s v="EM"/>
    <s v="CHICOLOAPAN"/>
    <s v="56370"/>
    <s v="Proceso judicial"/>
    <x v="0"/>
  </r>
  <r>
    <n v="1353"/>
    <s v="Hipotecaria Su Casita"/>
    <s v="FIDEICOMISO 234036"/>
    <d v="2018-05-01T00:00:00"/>
    <s v="59098"/>
    <x v="13"/>
    <n v="2"/>
    <n v="178017.51"/>
    <n v="1109.27"/>
    <n v="0"/>
    <n v="179126.78"/>
    <n v="561.16"/>
    <n v="0"/>
    <n v="0"/>
    <n v="0"/>
    <n v="0"/>
    <m/>
    <n v="179126.78"/>
    <n v="1515.04"/>
    <n v="1394.47"/>
    <n v="0"/>
    <n v="0"/>
    <n v="0"/>
    <n v="0"/>
    <n v="0"/>
    <n v="2909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0.43"/>
    <n v="2909.51"/>
    <n v="159"/>
    <n v="300"/>
    <n v="254362.5"/>
    <n v="225626.8"/>
    <n v="88.702855"/>
    <n v="70.421850564546901"/>
    <n v="9.4"/>
    <m/>
    <m/>
    <m/>
    <s v="SON"/>
    <s v="HERMOSILLO"/>
    <s v="83288"/>
    <s v="Morosidad"/>
    <x v="0"/>
  </r>
  <r>
    <n v="1354"/>
    <s v="Hipotecaria Su Casita"/>
    <s v="FIDEICOMISO 234036"/>
    <d v="2018-05-01T00:00:00"/>
    <s v="59099"/>
    <x v="0"/>
    <n v="21"/>
    <n v="76732.69"/>
    <n v="15404.26"/>
    <n v="0"/>
    <n v="92136.95"/>
    <n v="239.96"/>
    <n v="0"/>
    <n v="0"/>
    <n v="0"/>
    <n v="0"/>
    <m/>
    <n v="92136.95"/>
    <n v="60573.06"/>
    <n v="607.47"/>
    <n v="0"/>
    <n v="0"/>
    <n v="0"/>
    <n v="0"/>
    <n v="0"/>
    <n v="61180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44.22"/>
    <n v="61180.53"/>
    <n v="159"/>
    <n v="300"/>
    <n v="107771.1"/>
    <n v="96994.08"/>
    <n v="90.000084000000001"/>
    <n v="85.493189269940999"/>
    <n v="9.5"/>
    <m/>
    <m/>
    <m/>
    <s v="TAM"/>
    <s v="NUEVO LAREDO"/>
    <s v="88000"/>
    <s v="Morosidad"/>
    <x v="0"/>
  </r>
  <r>
    <n v="1355"/>
    <s v="Hipotecaria Su Casita"/>
    <s v="FIDEICOMISO 234036"/>
    <d v="2018-05-01T00:00:00"/>
    <s v="59100"/>
    <x v="0"/>
    <n v="21"/>
    <n v="112751.44"/>
    <n v="16515.91"/>
    <n v="0"/>
    <n v="129267.35"/>
    <n v="355.42"/>
    <n v="0"/>
    <n v="0"/>
    <n v="0"/>
    <n v="0"/>
    <m/>
    <n v="129267.35"/>
    <n v="55325.21"/>
    <n v="883.22"/>
    <n v="0"/>
    <n v="0"/>
    <n v="0"/>
    <n v="0"/>
    <n v="0"/>
    <n v="56208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71.330000000002"/>
    <n v="56208.43"/>
    <n v="159"/>
    <n v="300"/>
    <n v="162313.20000000001"/>
    <n v="142905.65"/>
    <n v="88.043147000000005"/>
    <n v="79.640688092811303"/>
    <n v="9.4"/>
    <m/>
    <m/>
    <m/>
    <s v="BCN"/>
    <s v="TIJUANA"/>
    <s v="22245"/>
    <s v="Morosidad"/>
    <x v="0"/>
  </r>
  <r>
    <n v="1356"/>
    <s v="Hipotecaria Su Casita"/>
    <s v="FIDEICOMISO 234036"/>
    <d v="2018-05-01T00:00:00"/>
    <s v="59102"/>
    <x v="0"/>
    <n v="21"/>
    <n v="57086.69"/>
    <n v="10923.51"/>
    <n v="0"/>
    <n v="68010.2"/>
    <n v="178.53"/>
    <n v="0"/>
    <n v="0"/>
    <n v="0"/>
    <n v="0"/>
    <m/>
    <n v="68010.2"/>
    <n v="42035.97"/>
    <n v="451.94"/>
    <n v="0"/>
    <n v="0"/>
    <n v="0"/>
    <n v="0"/>
    <n v="0"/>
    <n v="42487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02.04"/>
    <n v="42487.91"/>
    <n v="159"/>
    <n v="300"/>
    <n v="82432.2"/>
    <n v="72161.25"/>
    <n v="87.540124000000006"/>
    <n v="82.504409794242804"/>
    <n v="9.5"/>
    <m/>
    <m/>
    <m/>
    <s v="TAM"/>
    <s v="NUEVO LAREDO"/>
    <s v="88000"/>
    <s v="Proceso judicial"/>
    <x v="0"/>
  </r>
  <r>
    <n v="1357"/>
    <s v="Hipotecaria Su Casita"/>
    <s v="FIDEICOMISO 234036"/>
    <d v="2018-05-01T00:00:00"/>
    <s v="59103"/>
    <x v="1"/>
    <n v="0"/>
    <n v="8329.39"/>
    <n v="0"/>
    <n v="0"/>
    <n v="8329.39"/>
    <n v="471.18"/>
    <n v="0"/>
    <n v="0"/>
    <n v="471.18"/>
    <n v="701.64"/>
    <m/>
    <n v="7156.57"/>
    <n v="0"/>
    <n v="66.64"/>
    <n v="0"/>
    <n v="0"/>
    <n v="66.64"/>
    <n v="0"/>
    <n v="0"/>
    <n v="0"/>
    <n v="55.36"/>
    <n v="0"/>
    <n v="0"/>
    <n v="0"/>
    <n v="0"/>
    <n v="-11.33"/>
    <n v="29.66"/>
    <n v="75.38"/>
    <n v="0"/>
    <n v="0"/>
    <n v="0"/>
    <n v="0"/>
    <n v="0"/>
    <n v="0"/>
    <n v="0"/>
    <n v="0"/>
    <n v="0"/>
    <n v="0"/>
    <n v="0"/>
    <n v="1388.53"/>
    <n v="0"/>
    <n v="0"/>
    <n v="159"/>
    <n v="300"/>
    <n v="67856.100000000006"/>
    <n v="61070.79"/>
    <n v="90.000442000000007"/>
    <n v="10.546686283310599"/>
    <n v="9.6"/>
    <m/>
    <m/>
    <m/>
    <s v="SIN"/>
    <s v="CULIACAN"/>
    <s v="80197"/>
    <s v="Al corriente"/>
    <x v="0"/>
  </r>
  <r>
    <n v="1358"/>
    <s v="Hipotecaria Su Casita"/>
    <s v="FIDEICOMISO 234036"/>
    <d v="2018-05-01T00:00:00"/>
    <s v="59104"/>
    <x v="0"/>
    <n v="21"/>
    <n v="52941.46"/>
    <n v="75658.06"/>
    <n v="0"/>
    <n v="128599.52"/>
    <n v="1132.1199999999999"/>
    <n v="0"/>
    <n v="0"/>
    <n v="0"/>
    <n v="0"/>
    <m/>
    <n v="128599.52"/>
    <n v="71290.789999999994"/>
    <n v="414.71"/>
    <n v="0"/>
    <n v="0"/>
    <n v="0"/>
    <n v="0"/>
    <n v="0"/>
    <n v="71705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790.179999999993"/>
    <n v="71705.5"/>
    <n v="39"/>
    <n v="180"/>
    <n v="169617.6"/>
    <n v="148991.74"/>
    <n v="87.839787999999999"/>
    <n v="75.817320971630807"/>
    <n v="9.4"/>
    <m/>
    <m/>
    <m/>
    <s v="MICH"/>
    <s v="MORELIA"/>
    <s v="58095"/>
    <s v="Proceso judicial"/>
    <x v="0"/>
  </r>
  <r>
    <n v="1359"/>
    <s v="Hipotecaria Su Casita"/>
    <s v="FIDEICOMISO 234036"/>
    <d v="2018-05-01T00:00:00"/>
    <s v="59105"/>
    <x v="1"/>
    <n v="0"/>
    <n v="76974.350000000006"/>
    <n v="0"/>
    <n v="0"/>
    <n v="76974.350000000006"/>
    <n v="240.75"/>
    <n v="0"/>
    <n v="0"/>
    <n v="240.75"/>
    <n v="0"/>
    <m/>
    <n v="76733.600000000006"/>
    <n v="0"/>
    <n v="609.38"/>
    <n v="0"/>
    <n v="0"/>
    <n v="609.38"/>
    <n v="0"/>
    <n v="0"/>
    <n v="0"/>
    <n v="67.56"/>
    <n v="0"/>
    <n v="0"/>
    <n v="0"/>
    <n v="0"/>
    <n v="-18.61"/>
    <n v="45.89"/>
    <n v="120.23"/>
    <n v="0"/>
    <n v="0"/>
    <n v="0"/>
    <n v="0"/>
    <n v="0"/>
    <n v="0"/>
    <n v="0"/>
    <n v="0.19"/>
    <n v="0"/>
    <n v="0.13"/>
    <n v="0"/>
    <n v="1065.3900000000001"/>
    <n v="0"/>
    <n v="0"/>
    <n v="159"/>
    <n v="300"/>
    <n v="109015.8"/>
    <n v="97302.13"/>
    <n v="89.255071000000001"/>
    <n v="70.387594969253001"/>
    <n v="9.5"/>
    <m/>
    <m/>
    <m/>
    <s v="BCN"/>
    <s v="TIJUANA"/>
    <s v="22125"/>
    <s v="Al corriente"/>
    <x v="0"/>
  </r>
  <r>
    <n v="1360"/>
    <s v="Hipotecaria Su Casita"/>
    <s v="FIDEICOMISO 234036"/>
    <d v="2018-05-01T00:00:00"/>
    <s v="59106"/>
    <x v="0"/>
    <n v="21"/>
    <n v="120700.89"/>
    <n v="59827.55"/>
    <n v="0"/>
    <n v="180528.44"/>
    <n v="799.84"/>
    <n v="0"/>
    <n v="0"/>
    <n v="0"/>
    <n v="0"/>
    <m/>
    <n v="180528.44"/>
    <n v="135992.99"/>
    <n v="945.49"/>
    <n v="0"/>
    <n v="0"/>
    <n v="0"/>
    <n v="0"/>
    <n v="0"/>
    <n v="136938.48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627.39"/>
    <n v="136938.48000000001"/>
    <n v="99"/>
    <n v="240"/>
    <n v="209782.5"/>
    <n v="188560.04"/>
    <n v="89.883589000000001"/>
    <n v="86.055052299369294"/>
    <n v="9.4"/>
    <m/>
    <m/>
    <m/>
    <s v="JAL"/>
    <s v="TLAJOMULCO DE ZUNIGA"/>
    <s v="45653"/>
    <s v="Proceso judicial"/>
    <x v="0"/>
  </r>
  <r>
    <n v="1361"/>
    <s v="Hipotecaria Su Casita"/>
    <s v="FIDEICOMISO 234036"/>
    <d v="2018-05-01T00:00:00"/>
    <s v="59107"/>
    <x v="0"/>
    <n v="21"/>
    <n v="117553.59"/>
    <n v="27717.25"/>
    <n v="0"/>
    <n v="145270.84"/>
    <n v="370.55"/>
    <n v="0"/>
    <n v="0"/>
    <n v="0"/>
    <n v="0"/>
    <m/>
    <n v="145270.84"/>
    <n v="117577.23"/>
    <n v="920.84"/>
    <n v="0"/>
    <n v="0"/>
    <n v="0"/>
    <n v="0"/>
    <n v="0"/>
    <n v="118498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087.8"/>
    <n v="118498.07"/>
    <n v="159"/>
    <n v="300"/>
    <n v="203594.4"/>
    <n v="148991.74"/>
    <n v="73.180667"/>
    <n v="71.353062705692807"/>
    <n v="9.4"/>
    <m/>
    <m/>
    <m/>
    <s v="JAL"/>
    <s v="PUERTO VALLARTA"/>
    <s v="48280"/>
    <s v="Proceso judicial"/>
    <x v="0"/>
  </r>
  <r>
    <n v="1362"/>
    <s v="Hipotecaria Su Casita"/>
    <s v="FIDEICOMISO 234036"/>
    <d v="2018-05-01T00:00:00"/>
    <s v="59111"/>
    <x v="0"/>
    <n v="21"/>
    <n v="135982.85999999999"/>
    <n v="25178.82"/>
    <n v="0"/>
    <n v="161161.68"/>
    <n v="428.65"/>
    <n v="0"/>
    <n v="0"/>
    <n v="0"/>
    <n v="0"/>
    <m/>
    <n v="161161.68"/>
    <n v="92827.66"/>
    <n v="1065.2"/>
    <n v="0"/>
    <n v="0"/>
    <n v="0"/>
    <n v="0"/>
    <n v="0"/>
    <n v="93892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607.47"/>
    <n v="93892.86"/>
    <n v="159"/>
    <n v="300"/>
    <n v="192929.1"/>
    <n v="172350"/>
    <n v="89.333335000000005"/>
    <n v="83.5341476565292"/>
    <n v="9.4"/>
    <m/>
    <m/>
    <m/>
    <s v="EM"/>
    <s v="ECATEPEC"/>
    <s v="55075"/>
    <s v="Proceso judicial"/>
    <x v="0"/>
  </r>
  <r>
    <n v="1363"/>
    <s v="Hipotecaria Su Casita"/>
    <s v="FIDEICOMISO 234036"/>
    <d v="2018-05-01T00:00:00"/>
    <s v="59112"/>
    <x v="0"/>
    <n v="21"/>
    <n v="88714.49"/>
    <n v="18345.04"/>
    <n v="0"/>
    <n v="107059.53"/>
    <n v="277.44"/>
    <n v="0"/>
    <n v="0"/>
    <n v="0"/>
    <n v="0"/>
    <m/>
    <n v="107059.53"/>
    <n v="73752.399999999994"/>
    <n v="702.32"/>
    <n v="0"/>
    <n v="0"/>
    <n v="0"/>
    <n v="0"/>
    <n v="0"/>
    <n v="74454.72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22.48"/>
    <n v="74454.720000000001"/>
    <n v="159"/>
    <n v="300"/>
    <n v="126720"/>
    <n v="112140"/>
    <n v="88.494318000000007"/>
    <n v="84.485108727934204"/>
    <n v="9.5"/>
    <m/>
    <m/>
    <m/>
    <s v="EM"/>
    <s v="ECATEPEC"/>
    <s v="55075"/>
    <s v="Morosidad"/>
    <x v="0"/>
  </r>
  <r>
    <n v="1364"/>
    <s v="Hipotecaria Su Casita"/>
    <s v="FIDEICOMISO 234036"/>
    <d v="2018-05-01T00:00:00"/>
    <s v="59117"/>
    <x v="0"/>
    <n v="21"/>
    <n v="50364.15"/>
    <n v="11666.42"/>
    <n v="0"/>
    <n v="62030.57"/>
    <n v="156.27000000000001"/>
    <n v="0"/>
    <n v="0"/>
    <n v="0"/>
    <n v="0"/>
    <m/>
    <n v="62030.57"/>
    <n v="52088.58"/>
    <n v="402.91"/>
    <n v="0"/>
    <n v="0"/>
    <n v="0"/>
    <n v="0"/>
    <n v="0"/>
    <n v="52491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22.69"/>
    <n v="52491.49"/>
    <n v="159"/>
    <n v="300"/>
    <n v="71989.5"/>
    <n v="63495.73"/>
    <n v="88.201376999999994"/>
    <n v="86.166135740070899"/>
    <n v="9.6"/>
    <m/>
    <m/>
    <m/>
    <s v="QR"/>
    <s v="BENITO JUAREZ"/>
    <s v="77539"/>
    <s v="Proceso judicial"/>
    <x v="0"/>
  </r>
  <r>
    <n v="1365"/>
    <s v="Hipotecaria Su Casita"/>
    <s v="FIDEICOMISO 234036"/>
    <d v="2018-05-01T00:00:00"/>
    <s v="59121"/>
    <x v="0"/>
    <n v="21"/>
    <n v="64604.23"/>
    <n v="13264.57"/>
    <n v="0"/>
    <n v="77868.800000000003"/>
    <n v="202.06"/>
    <n v="0"/>
    <n v="0"/>
    <n v="0"/>
    <n v="0"/>
    <m/>
    <n v="77868.800000000003"/>
    <n v="53091.86"/>
    <n v="511.45"/>
    <n v="0"/>
    <n v="0"/>
    <n v="0"/>
    <n v="0"/>
    <n v="0"/>
    <n v="53603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66.63"/>
    <n v="53603.31"/>
    <n v="159"/>
    <n v="300"/>
    <n v="96518.7"/>
    <n v="81665.279999999999"/>
    <n v="84.610837000000004"/>
    <n v="80.677423063823497"/>
    <n v="9.5"/>
    <m/>
    <m/>
    <m/>
    <s v="EM"/>
    <s v="TECAMAC"/>
    <s v="55765"/>
    <s v="Morosidad"/>
    <x v="0"/>
  </r>
  <r>
    <n v="1366"/>
    <s v="Hipotecaria Su Casita"/>
    <s v="FIDEICOMISO 234036"/>
    <d v="2018-05-01T00:00:00"/>
    <s v="59123"/>
    <x v="1"/>
    <n v="0"/>
    <n v="21963.63"/>
    <n v="0"/>
    <n v="0"/>
    <n v="21963.63"/>
    <n v="468.08"/>
    <n v="0"/>
    <n v="0"/>
    <n v="468.08"/>
    <n v="0"/>
    <m/>
    <n v="21495.55"/>
    <n v="0"/>
    <n v="175.71"/>
    <n v="0"/>
    <n v="0"/>
    <n v="175.71"/>
    <n v="0"/>
    <n v="0"/>
    <n v="0"/>
    <n v="49.77"/>
    <n v="0"/>
    <n v="0"/>
    <n v="0"/>
    <n v="0"/>
    <n v="-10.25"/>
    <n v="24.07"/>
    <n v="76.39"/>
    <n v="0"/>
    <n v="0"/>
    <n v="0"/>
    <n v="0"/>
    <n v="0"/>
    <n v="0"/>
    <n v="0"/>
    <n v="0"/>
    <n v="0"/>
    <n v="0"/>
    <n v="0.17427899999999999"/>
    <n v="783.77"/>
    <n v="0"/>
    <n v="0"/>
    <n v="39"/>
    <n v="180"/>
    <n v="72993.600000000006"/>
    <n v="61297.8"/>
    <n v="83.976951"/>
    <n v="29.4485405523208"/>
    <n v="9.6"/>
    <m/>
    <m/>
    <m/>
    <s v="QR"/>
    <s v="BENITO JUAREZ"/>
    <s v="77517"/>
    <s v="Al corriente"/>
    <x v="0"/>
  </r>
  <r>
    <n v="1367"/>
    <s v="Hipotecaria Su Casita"/>
    <s v="FIDEICOMISO 234036"/>
    <d v="2018-05-01T00:00:00"/>
    <s v="59125"/>
    <x v="0"/>
    <n v="21"/>
    <n v="66184.42"/>
    <n v="9854.82"/>
    <n v="0"/>
    <n v="76039.240000000005"/>
    <n v="206.97"/>
    <n v="0"/>
    <n v="0"/>
    <n v="0"/>
    <n v="0"/>
    <m/>
    <n v="76039.240000000005"/>
    <n v="33888.07"/>
    <n v="523.96"/>
    <n v="0"/>
    <n v="0"/>
    <n v="0"/>
    <n v="0"/>
    <n v="0"/>
    <n v="34412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61.790000000001"/>
    <n v="34412.03"/>
    <n v="159"/>
    <n v="300"/>
    <n v="93925.2"/>
    <n v="83660"/>
    <n v="89.070877999999993"/>
    <n v="80.957230089083396"/>
    <n v="9.5"/>
    <m/>
    <m/>
    <m/>
    <s v="NL"/>
    <s v="APODACA"/>
    <s v="66600"/>
    <s v="Morosidad"/>
    <x v="0"/>
  </r>
  <r>
    <n v="1368"/>
    <s v="Hipotecaria Su Casita"/>
    <s v="FIDEICOMISO 234036"/>
    <d v="2018-05-01T00:00:00"/>
    <s v="59128"/>
    <x v="1"/>
    <n v="0"/>
    <n v="61240.14"/>
    <n v="0"/>
    <n v="0"/>
    <n v="61240.14"/>
    <n v="1309.6300000000001"/>
    <n v="0"/>
    <n v="0"/>
    <n v="1309.6300000000001"/>
    <n v="0"/>
    <m/>
    <n v="59930.51"/>
    <n v="0"/>
    <n v="479.71"/>
    <n v="0"/>
    <n v="0"/>
    <n v="479.71"/>
    <n v="0"/>
    <n v="0"/>
    <n v="0"/>
    <n v="59.55"/>
    <n v="0"/>
    <n v="0"/>
    <n v="0"/>
    <n v="0"/>
    <n v="-30.05"/>
    <n v="64.16"/>
    <n v="212.94"/>
    <n v="0"/>
    <n v="0"/>
    <n v="0"/>
    <n v="0"/>
    <n v="0"/>
    <n v="0"/>
    <n v="0"/>
    <n v="221.48"/>
    <n v="0"/>
    <n v="209.47"/>
    <n v="0"/>
    <n v="2317.42"/>
    <n v="0"/>
    <n v="0"/>
    <n v="39"/>
    <n v="180"/>
    <n v="192916.2"/>
    <n v="172350"/>
    <n v="89.339309"/>
    <n v="31.065566297752198"/>
    <n v="9.4"/>
    <m/>
    <m/>
    <m/>
    <s v="EM"/>
    <s v="ECATEPEC"/>
    <s v="55075"/>
    <s v="Al corriente"/>
    <x v="0"/>
  </r>
  <r>
    <n v="1369"/>
    <s v="Hipotecaria Su Casita"/>
    <s v="FIDEICOMISO 234036"/>
    <d v="2018-05-01T00:00:00"/>
    <s v="59130"/>
    <x v="0"/>
    <n v="21"/>
    <n v="104115.53"/>
    <n v="17633.11"/>
    <n v="0"/>
    <n v="121748.64"/>
    <n v="325.61"/>
    <n v="0"/>
    <n v="0"/>
    <n v="0"/>
    <n v="0"/>
    <m/>
    <n v="121748.64"/>
    <n v="63521.9"/>
    <n v="824.25"/>
    <n v="0"/>
    <n v="0"/>
    <n v="0"/>
    <n v="0"/>
    <n v="0"/>
    <n v="64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958.72"/>
    <n v="64346.15"/>
    <n v="159"/>
    <n v="300"/>
    <n v="147875.1"/>
    <n v="131608.72"/>
    <n v="88.999920000000003"/>
    <n v="82.332076629183902"/>
    <n v="9.5"/>
    <m/>
    <m/>
    <m/>
    <s v="BCN"/>
    <s v="TIJUANA"/>
    <s v="22204"/>
    <s v="Proceso judicial"/>
    <x v="0"/>
  </r>
  <r>
    <n v="1370"/>
    <s v="Hipotecaria Su Casita"/>
    <s v="FIDEICOMISO 234036"/>
    <d v="2018-05-01T00:00:00"/>
    <s v="59133"/>
    <x v="9"/>
    <n v="10"/>
    <n v="100201.85"/>
    <n v="3001.61"/>
    <n v="0"/>
    <n v="103203.46"/>
    <n v="313.39"/>
    <n v="0"/>
    <n v="0"/>
    <n v="0"/>
    <n v="0"/>
    <m/>
    <n v="103203.46"/>
    <n v="8064.89"/>
    <n v="793.26"/>
    <n v="0"/>
    <n v="0"/>
    <n v="0"/>
    <n v="0"/>
    <n v="0"/>
    <n v="8858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15"/>
    <n v="8858.15"/>
    <n v="159"/>
    <n v="300"/>
    <n v="140735.70000000001"/>
    <n v="126662.73"/>
    <n v="90.000426000000004"/>
    <n v="73.331400362789907"/>
    <n v="9.5"/>
    <m/>
    <m/>
    <m/>
    <s v="MICH"/>
    <s v="MORELIA"/>
    <s v="58330"/>
    <s v="Morosidad"/>
    <x v="0"/>
  </r>
  <r>
    <n v="1371"/>
    <s v="Hipotecaria Su Casita"/>
    <s v="FIDEICOMISO 234036"/>
    <d v="2018-05-01T00:00:00"/>
    <s v="59136"/>
    <x v="0"/>
    <n v="21"/>
    <n v="117494.05"/>
    <n v="24218.98"/>
    <n v="0"/>
    <n v="141713.03"/>
    <n v="370.39"/>
    <n v="0"/>
    <n v="0"/>
    <n v="0"/>
    <n v="0"/>
    <m/>
    <n v="141713.03"/>
    <n v="94530.94"/>
    <n v="920.37"/>
    <n v="0"/>
    <n v="0"/>
    <n v="0"/>
    <n v="0"/>
    <n v="0"/>
    <n v="95451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589.37"/>
    <n v="95451.31"/>
    <n v="159"/>
    <n v="300"/>
    <n v="169533.9"/>
    <n v="148918.31"/>
    <n v="87.839842000000004"/>
    <n v="83.589789358617196"/>
    <n v="9.4"/>
    <m/>
    <m/>
    <m/>
    <s v="MICH"/>
    <s v="MORELIA"/>
    <s v="58095"/>
    <s v="Morosidad"/>
    <x v="0"/>
  </r>
  <r>
    <n v="1372"/>
    <s v="Hipotecaria Su Casita"/>
    <s v="FIDEICOMISO 234036"/>
    <d v="2018-05-01T00:00:00"/>
    <s v="59137"/>
    <x v="0"/>
    <n v="21"/>
    <n v="111715.72"/>
    <n v="24988.080000000002"/>
    <n v="0"/>
    <n v="136703.79999999999"/>
    <n v="352.17"/>
    <n v="0"/>
    <n v="0"/>
    <n v="0"/>
    <n v="0"/>
    <m/>
    <n v="136703.79999999999"/>
    <n v="102265.14"/>
    <n v="875.11"/>
    <n v="0"/>
    <n v="0"/>
    <n v="0"/>
    <n v="0"/>
    <n v="0"/>
    <n v="103140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340.25"/>
    <n v="103140.25"/>
    <n v="159"/>
    <n v="300"/>
    <n v="160040.4"/>
    <n v="141594.46"/>
    <n v="88.474198000000001"/>
    <n v="85.418307104334502"/>
    <n v="9.4"/>
    <m/>
    <m/>
    <m/>
    <s v="JAL"/>
    <s v="TLAJOMULCO DE ZUNIGA"/>
    <s v="45640"/>
    <s v="Morosidad"/>
    <x v="0"/>
  </r>
  <r>
    <n v="1373"/>
    <s v="Hipotecaria Su Casita"/>
    <s v="FIDEICOMISO 234036"/>
    <d v="2018-05-01T00:00:00"/>
    <s v="59138"/>
    <x v="0"/>
    <n v="21"/>
    <n v="57050.54"/>
    <n v="10916.57"/>
    <n v="0"/>
    <n v="67967.11"/>
    <n v="178.42"/>
    <n v="0"/>
    <n v="0"/>
    <n v="0"/>
    <n v="0"/>
    <m/>
    <n v="67967.11"/>
    <n v="41622.910000000003"/>
    <n v="451.65"/>
    <n v="0"/>
    <n v="0"/>
    <n v="0"/>
    <n v="0"/>
    <n v="0"/>
    <n v="42074.55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94.99"/>
    <n v="42074.559999999998"/>
    <n v="159"/>
    <n v="300"/>
    <n v="80128.2"/>
    <n v="72115.520000000004"/>
    <n v="90.000174999999999"/>
    <n v="84.822958972552001"/>
    <n v="9.5"/>
    <m/>
    <m/>
    <m/>
    <s v="TAM"/>
    <s v="NUEVO LAREDO"/>
    <s v="88000"/>
    <s v="Proceso judicial"/>
    <x v="0"/>
  </r>
  <r>
    <n v="1374"/>
    <s v="Hipotecaria Su Casita"/>
    <s v="FIDEICOMISO 234036"/>
    <d v="2018-05-01T00:00:00"/>
    <s v="59140"/>
    <x v="0"/>
    <n v="21"/>
    <n v="65659.03"/>
    <n v="13675.48"/>
    <n v="0"/>
    <n v="79334.509999999995"/>
    <n v="205.35"/>
    <n v="0"/>
    <n v="0"/>
    <n v="0"/>
    <n v="0"/>
    <m/>
    <n v="79334.509999999995"/>
    <n v="55047.63"/>
    <n v="519.79999999999995"/>
    <n v="0"/>
    <n v="0"/>
    <n v="0"/>
    <n v="0"/>
    <n v="0"/>
    <n v="55567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80.83"/>
    <n v="55567.43"/>
    <n v="159"/>
    <n v="300"/>
    <n v="92220.3"/>
    <n v="82997.820000000007"/>
    <n v="89.999511999999996"/>
    <n v="86.027165349151602"/>
    <n v="9.5"/>
    <m/>
    <m/>
    <m/>
    <s v="MICH"/>
    <s v="TARIMBARO"/>
    <s v="58891"/>
    <s v="Morosidad"/>
    <x v="0"/>
  </r>
  <r>
    <n v="1375"/>
    <s v="Hipotecaria Su Casita"/>
    <s v="FIDEICOMISO 234036"/>
    <d v="2018-05-01T00:00:00"/>
    <s v="59142"/>
    <x v="0"/>
    <n v="21"/>
    <n v="64576.71"/>
    <n v="14188.32"/>
    <n v="0"/>
    <n v="78765.03"/>
    <n v="201.98"/>
    <n v="0"/>
    <n v="0"/>
    <n v="0"/>
    <n v="0"/>
    <m/>
    <n v="78765.03"/>
    <n v="58941.05"/>
    <n v="511.23"/>
    <n v="0"/>
    <n v="0"/>
    <n v="0"/>
    <n v="0"/>
    <n v="0"/>
    <n v="59452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90.3"/>
    <n v="59452.28"/>
    <n v="159"/>
    <n v="300"/>
    <n v="90864"/>
    <n v="81630.789999999994"/>
    <n v="89.838429000000005"/>
    <n v="86.684528660544302"/>
    <n v="9.5"/>
    <m/>
    <m/>
    <m/>
    <s v="EM"/>
    <s v="TECAMAC"/>
    <s v="55765"/>
    <s v="Morosidad"/>
    <x v="0"/>
  </r>
  <r>
    <n v="1376"/>
    <s v="Hipotecaria Su Casita"/>
    <s v="FIDEICOMISO 234036"/>
    <d v="2018-05-01T00:00:00"/>
    <s v="59143"/>
    <x v="0"/>
    <n v="21"/>
    <n v="68941.41"/>
    <n v="15429.54"/>
    <n v="0"/>
    <n v="84370.95"/>
    <n v="215.62"/>
    <n v="0"/>
    <n v="0"/>
    <n v="0"/>
    <n v="0"/>
    <m/>
    <n v="84370.95"/>
    <n v="65279.91"/>
    <n v="545.79"/>
    <n v="0"/>
    <n v="0"/>
    <n v="0"/>
    <n v="0"/>
    <n v="0"/>
    <n v="65825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45.16"/>
    <n v="65825.7"/>
    <n v="159"/>
    <n v="300"/>
    <n v="100981.2"/>
    <n v="87147.71"/>
    <n v="86.300925000000007"/>
    <n v="83.551145843404797"/>
    <n v="9.5"/>
    <m/>
    <m/>
    <m/>
    <s v="EM"/>
    <s v="TECAMAC"/>
    <s v="55765"/>
    <s v="Morosidad"/>
    <x v="0"/>
  </r>
  <r>
    <n v="1377"/>
    <s v="Hipotecaria Su Casita"/>
    <s v="FIDEICOMISO 234036"/>
    <d v="2018-05-01T00:00:00"/>
    <s v="59144"/>
    <x v="0"/>
    <n v="21"/>
    <n v="68941.41"/>
    <n v="13841.82"/>
    <n v="0"/>
    <n v="82783.23"/>
    <n v="215.62"/>
    <n v="0"/>
    <n v="0"/>
    <n v="0"/>
    <n v="0"/>
    <m/>
    <n v="82783.23"/>
    <n v="54685.08"/>
    <n v="545.79"/>
    <n v="0"/>
    <n v="0"/>
    <n v="0"/>
    <n v="0"/>
    <n v="0"/>
    <n v="55230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57.44"/>
    <n v="55230.87"/>
    <n v="159"/>
    <n v="300"/>
    <n v="100981.2"/>
    <n v="87147.71"/>
    <n v="86.300925000000007"/>
    <n v="81.978853184871397"/>
    <n v="9.5"/>
    <m/>
    <m/>
    <m/>
    <s v="EM"/>
    <s v="TECAMAC"/>
    <s v="55765"/>
    <s v="Morosidad"/>
    <x v="0"/>
  </r>
  <r>
    <n v="1378"/>
    <s v="Hipotecaria Su Casita"/>
    <s v="FIDEICOMISO 234036"/>
    <d v="2018-05-01T00:00:00"/>
    <s v="59146"/>
    <x v="0"/>
    <n v="21"/>
    <n v="57658.65"/>
    <n v="11663.9"/>
    <n v="0"/>
    <n v="69322.55"/>
    <n v="180.33"/>
    <n v="0"/>
    <n v="0"/>
    <n v="0"/>
    <n v="0"/>
    <m/>
    <n v="69322.55"/>
    <n v="46283.99"/>
    <n v="456.46"/>
    <n v="0"/>
    <n v="0"/>
    <n v="0"/>
    <n v="0"/>
    <n v="0"/>
    <n v="46740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44.23"/>
    <n v="46740.45"/>
    <n v="159"/>
    <n v="300"/>
    <n v="91106.4"/>
    <n v="72884.52"/>
    <n v="79.999341000000001"/>
    <n v="76.089659593553606"/>
    <n v="9.5"/>
    <m/>
    <m/>
    <m/>
    <s v="QR"/>
    <s v="BENITO JUAREZ"/>
    <s v="77518"/>
    <s v="Proceso judicial"/>
    <x v="0"/>
  </r>
  <r>
    <n v="1379"/>
    <s v="Hipotecaria Su Casita"/>
    <s v="FIDEICOMISO 234036"/>
    <d v="2018-05-01T00:00:00"/>
    <s v="59149"/>
    <x v="0"/>
    <n v="21"/>
    <n v="88702.67"/>
    <n v="19495.689999999999"/>
    <n v="0"/>
    <n v="108198.36"/>
    <n v="277.52999999999997"/>
    <n v="0"/>
    <n v="0"/>
    <n v="0"/>
    <n v="0"/>
    <m/>
    <n v="108198.36"/>
    <n v="81419.600000000006"/>
    <n v="702.23"/>
    <n v="0"/>
    <n v="0"/>
    <n v="0"/>
    <n v="0"/>
    <n v="0"/>
    <n v="82121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73.22"/>
    <n v="82121.83"/>
    <n v="159"/>
    <n v="300"/>
    <n v="126657.9"/>
    <n v="112140"/>
    <n v="88.537706999999997"/>
    <n v="85.425670550744798"/>
    <n v="9.5"/>
    <m/>
    <m/>
    <m/>
    <s v="EM"/>
    <s v="ECATEPEC"/>
    <s v="55075"/>
    <s v="Proceso judicial"/>
    <x v="0"/>
  </r>
  <r>
    <n v="1380"/>
    <s v="Hipotecaria Su Casita"/>
    <s v="FIDEICOMISO 234036"/>
    <d v="2018-05-01T00:00:00"/>
    <s v="59152"/>
    <x v="1"/>
    <n v="1"/>
    <n v="53874.69"/>
    <n v="16.54"/>
    <n v="0"/>
    <n v="53891.23"/>
    <n v="168.5"/>
    <n v="0"/>
    <n v="16.54"/>
    <n v="168.5"/>
    <n v="0"/>
    <m/>
    <n v="53706.19"/>
    <n v="0"/>
    <n v="426.51"/>
    <n v="0"/>
    <n v="0"/>
    <n v="426.51"/>
    <n v="0"/>
    <n v="0"/>
    <n v="0"/>
    <n v="47.29"/>
    <n v="0"/>
    <n v="0"/>
    <n v="0"/>
    <n v="0"/>
    <n v="-12.31"/>
    <n v="32.119999999999997"/>
    <n v="84.27"/>
    <n v="0"/>
    <n v="0"/>
    <n v="0"/>
    <n v="0"/>
    <n v="0"/>
    <n v="0"/>
    <n v="0"/>
    <n v="0.25"/>
    <n v="0"/>
    <n v="0"/>
    <n v="0"/>
    <n v="763.17"/>
    <n v="0"/>
    <n v="0"/>
    <n v="159"/>
    <n v="300"/>
    <n v="77025.600000000006"/>
    <n v="68102.23"/>
    <n v="88.415058999999999"/>
    <n v="69.725117041177796"/>
    <n v="9.5"/>
    <m/>
    <m/>
    <m/>
    <s v="NL"/>
    <s v="JUAREZ"/>
    <s v="67265"/>
    <s v="Al corriente"/>
    <x v="0"/>
  </r>
  <r>
    <n v="1381"/>
    <s v="Hipotecaria Su Casita"/>
    <s v="FIDEICOMISO 234036"/>
    <d v="2018-05-01T00:00:00"/>
    <s v="59155"/>
    <x v="0"/>
    <n v="21"/>
    <n v="76661.09"/>
    <n v="13913.02"/>
    <n v="0"/>
    <n v="90574.11"/>
    <n v="239.76"/>
    <n v="0"/>
    <n v="0"/>
    <n v="0"/>
    <n v="0"/>
    <m/>
    <n v="90574.11"/>
    <n v="52126.46"/>
    <n v="606.9"/>
    <n v="0"/>
    <n v="0"/>
    <n v="0"/>
    <n v="0"/>
    <n v="0"/>
    <n v="52733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52.78"/>
    <n v="52733.36"/>
    <n v="159"/>
    <n v="300"/>
    <n v="109841.7"/>
    <n v="96905.32"/>
    <n v="88.222706000000002"/>
    <n v="82.458765708029901"/>
    <n v="9.5"/>
    <m/>
    <m/>
    <m/>
    <s v="TAM"/>
    <s v="NUEVO LAREDO"/>
    <s v="88000"/>
    <s v="Morosidad"/>
    <x v="0"/>
  </r>
  <r>
    <n v="1382"/>
    <s v="Hipotecaria Su Casita"/>
    <s v="FIDEICOMISO 234036"/>
    <d v="2018-05-01T00:00:00"/>
    <s v="59156"/>
    <x v="1"/>
    <n v="0"/>
    <n v="53195.02"/>
    <n v="0"/>
    <n v="0"/>
    <n v="53195.02"/>
    <n v="350.87"/>
    <n v="0"/>
    <n v="0"/>
    <n v="350.87"/>
    <n v="0"/>
    <m/>
    <n v="52844.15"/>
    <n v="0"/>
    <n v="421.13"/>
    <n v="0"/>
    <n v="0"/>
    <n v="421.13"/>
    <n v="0"/>
    <n v="0"/>
    <n v="0"/>
    <n v="54.83"/>
    <n v="0"/>
    <n v="0"/>
    <n v="0"/>
    <n v="0"/>
    <n v="-15.48"/>
    <n v="35.97"/>
    <n v="103.75"/>
    <n v="0"/>
    <n v="0"/>
    <n v="0"/>
    <n v="0"/>
    <n v="0"/>
    <n v="0"/>
    <n v="0"/>
    <n v="1.64"/>
    <n v="0"/>
    <n v="0.82"/>
    <n v="0"/>
    <n v="952.71"/>
    <n v="0"/>
    <n v="0"/>
    <n v="99"/>
    <n v="240"/>
    <n v="102247.8"/>
    <n v="82821.100000000006"/>
    <n v="81.000373999999994"/>
    <n v="51.682432540887497"/>
    <n v="9.5"/>
    <m/>
    <m/>
    <m/>
    <s v="EM"/>
    <s v="IXTAPALUCA"/>
    <s v="56535"/>
    <s v="Al corriente"/>
    <x v="0"/>
  </r>
  <r>
    <n v="1383"/>
    <s v="Hipotecaria Su Casita"/>
    <s v="FIDEICOMISO 234036"/>
    <d v="2018-05-01T00:00:00"/>
    <s v="59159"/>
    <x v="0"/>
    <n v="21"/>
    <n v="135982.85999999999"/>
    <n v="30414.44"/>
    <n v="0"/>
    <n v="166397.29999999999"/>
    <n v="428.65"/>
    <n v="0"/>
    <n v="0"/>
    <n v="0"/>
    <n v="0"/>
    <m/>
    <n v="166397.29999999999"/>
    <n v="123955.36"/>
    <n v="1065.2"/>
    <n v="0"/>
    <n v="0"/>
    <n v="0"/>
    <n v="0"/>
    <n v="0"/>
    <n v="125020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843.09"/>
    <n v="125020.56"/>
    <n v="159"/>
    <n v="300"/>
    <n v="192291.6"/>
    <n v="172350"/>
    <n v="89.629499999999993"/>
    <n v="86.533836961705802"/>
    <n v="9.4"/>
    <m/>
    <m/>
    <m/>
    <s v="EM"/>
    <s v="ECATEPEC"/>
    <s v="55075"/>
    <s v="Proceso judicial"/>
    <x v="0"/>
  </r>
  <r>
    <n v="1384"/>
    <s v="Hipotecaria Su Casita"/>
    <s v="FIDEICOMISO 234036"/>
    <d v="2018-05-01T00:00:00"/>
    <s v="59162"/>
    <x v="0"/>
    <n v="21"/>
    <n v="135982.85999999999"/>
    <n v="28028.53"/>
    <n v="0"/>
    <n v="164011.39000000001"/>
    <n v="428.65"/>
    <n v="0"/>
    <n v="0"/>
    <n v="0"/>
    <n v="0"/>
    <m/>
    <n v="164011.39000000001"/>
    <n v="108128.47"/>
    <n v="1065.2"/>
    <n v="0"/>
    <n v="0"/>
    <n v="0"/>
    <n v="0"/>
    <n v="0"/>
    <n v="109193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457.18"/>
    <n v="109193.67"/>
    <n v="159"/>
    <n v="300"/>
    <n v="193458"/>
    <n v="172350"/>
    <n v="89.089105000000004"/>
    <n v="84.778810240243402"/>
    <n v="9.4"/>
    <m/>
    <m/>
    <m/>
    <s v="EM"/>
    <s v="ECATEPEC"/>
    <s v="55075"/>
    <s v="Proceso judicial"/>
    <x v="0"/>
  </r>
  <r>
    <n v="1385"/>
    <s v="Hipotecaria Su Casita"/>
    <s v="FIDEICOMISO 234036"/>
    <d v="2018-05-01T00:00:00"/>
    <s v="59163"/>
    <x v="1"/>
    <n v="0"/>
    <n v="131874.04999999999"/>
    <n v="0"/>
    <n v="0"/>
    <n v="131874.04999999999"/>
    <n v="415.71"/>
    <n v="0"/>
    <n v="0"/>
    <n v="415.71"/>
    <n v="0"/>
    <m/>
    <n v="131458.34"/>
    <n v="0"/>
    <n v="1033.01"/>
    <n v="0"/>
    <n v="0"/>
    <n v="1033.01"/>
    <n v="0"/>
    <n v="0"/>
    <n v="0"/>
    <n v="64"/>
    <n v="0"/>
    <n v="0"/>
    <n v="0"/>
    <n v="0"/>
    <n v="-32.630000000000003"/>
    <n v="75.64"/>
    <n v="207.36"/>
    <n v="0"/>
    <n v="0"/>
    <n v="0"/>
    <n v="0"/>
    <n v="0"/>
    <n v="0"/>
    <n v="0"/>
    <n v="7.0000000000000007E-2"/>
    <n v="0"/>
    <n v="0.12"/>
    <n v="0"/>
    <n v="1763.16"/>
    <n v="0"/>
    <n v="0"/>
    <n v="159"/>
    <n v="300"/>
    <n v="192833.4"/>
    <n v="167143"/>
    <n v="86.677412000000004"/>
    <n v="68.171976672765695"/>
    <n v="9.4"/>
    <m/>
    <m/>
    <m/>
    <s v="EM"/>
    <s v="ECATEPEC"/>
    <s v="55075"/>
    <s v="Al corriente"/>
    <x v="0"/>
  </r>
  <r>
    <n v="1386"/>
    <s v="Hipotecaria Su Casita"/>
    <s v="FIDEICOMISO 234036"/>
    <d v="2018-05-01T00:00:00"/>
    <s v="59165"/>
    <x v="3"/>
    <n v="3"/>
    <n v="53413.120000000003"/>
    <n v="1677.13"/>
    <n v="0"/>
    <n v="55090.25"/>
    <n v="567.91999999999996"/>
    <n v="0"/>
    <n v="117.6"/>
    <n v="0"/>
    <n v="0"/>
    <m/>
    <n v="54972.65"/>
    <n v="1249.1400000000001"/>
    <n v="422.85"/>
    <n v="0"/>
    <n v="390.09"/>
    <n v="0"/>
    <n v="0"/>
    <n v="0"/>
    <n v="1281.9000000000001"/>
    <n v="0"/>
    <n v="0"/>
    <n v="0"/>
    <n v="0"/>
    <n v="0"/>
    <n v="-18.190000000000001"/>
    <n v="0"/>
    <n v="0"/>
    <n v="0"/>
    <n v="0"/>
    <n v="0"/>
    <n v="0"/>
    <n v="0"/>
    <n v="0"/>
    <n v="0"/>
    <n v="0"/>
    <n v="0"/>
    <n v="0"/>
    <n v="0"/>
    <n v="489.5"/>
    <n v="2127.4499999999998"/>
    <n v="1281.9000000000001"/>
    <n v="159"/>
    <n v="300"/>
    <n v="126657.9"/>
    <n v="113400"/>
    <n v="89.532511999999997"/>
    <n v="43.402464248648997"/>
    <n v="9.5"/>
    <m/>
    <m/>
    <m/>
    <s v="EM"/>
    <s v="ECATEPEC"/>
    <s v="55075"/>
    <s v="Morosidad"/>
    <x v="0"/>
  </r>
  <r>
    <n v="1387"/>
    <s v="Hipotecaria Su Casita"/>
    <s v="FIDEICOMISO 234036"/>
    <d v="2018-05-01T00:00:00"/>
    <s v="59166"/>
    <x v="0"/>
    <n v="21"/>
    <n v="120960.85"/>
    <n v="31789.85"/>
    <n v="0"/>
    <n v="152750.70000000001"/>
    <n v="546.32000000000005"/>
    <n v="0"/>
    <n v="291.22000000000003"/>
    <n v="0"/>
    <n v="0"/>
    <m/>
    <n v="152459.48000000001"/>
    <n v="84066.7"/>
    <n v="947.53"/>
    <n v="0"/>
    <n v="538.89"/>
    <n v="0"/>
    <n v="0"/>
    <n v="0"/>
    <n v="84475.34"/>
    <n v="0"/>
    <n v="0"/>
    <n v="0"/>
    <n v="0"/>
    <n v="0"/>
    <n v="-260"/>
    <n v="0"/>
    <n v="0"/>
    <n v="0"/>
    <n v="0"/>
    <n v="0"/>
    <n v="78.599999999999994"/>
    <n v="0"/>
    <n v="0"/>
    <n v="89.71"/>
    <n v="0"/>
    <n v="0"/>
    <n v="0"/>
    <n v="0"/>
    <n v="738.42"/>
    <n v="32044.95"/>
    <n v="84475.34"/>
    <n v="159"/>
    <n v="300"/>
    <n v="193458"/>
    <n v="172350"/>
    <n v="89.089105000000004"/>
    <n v="78.807534795273597"/>
    <n v="9.4"/>
    <m/>
    <m/>
    <m/>
    <s v="EM"/>
    <s v="ECATEPEC"/>
    <s v="55075"/>
    <s v="Morosidad"/>
    <x v="0"/>
  </r>
  <r>
    <n v="1388"/>
    <s v="Hipotecaria Su Casita"/>
    <s v="FIDEICOMISO 234036"/>
    <d v="2018-05-01T00:00:00"/>
    <s v="59176"/>
    <x v="0"/>
    <n v="21"/>
    <n v="75104.039999999994"/>
    <n v="16500.75"/>
    <n v="0"/>
    <n v="91604.79"/>
    <n v="234.9"/>
    <n v="0"/>
    <n v="0"/>
    <n v="0"/>
    <n v="0"/>
    <m/>
    <n v="91604.79"/>
    <n v="68934.649999999994"/>
    <n v="594.57000000000005"/>
    <n v="0"/>
    <n v="0"/>
    <n v="0"/>
    <n v="0"/>
    <n v="0"/>
    <n v="69529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35.650000000001"/>
    <n v="69529.22"/>
    <n v="159"/>
    <n v="300"/>
    <n v="109292.1"/>
    <n v="94937.61"/>
    <n v="86.865939999999995"/>
    <n v="83.8164789681624"/>
    <n v="9.5"/>
    <m/>
    <m/>
    <m/>
    <s v="BCN"/>
    <s v="TIJUANA"/>
    <s v="22125"/>
    <s v="Proceso judicial"/>
    <x v="0"/>
  </r>
  <r>
    <n v="1389"/>
    <s v="Hipotecaria Su Casita"/>
    <s v="FIDEICOMISO 234036"/>
    <d v="2018-05-01T00:00:00"/>
    <s v="59177"/>
    <x v="1"/>
    <n v="0"/>
    <n v="70487.67"/>
    <n v="0"/>
    <n v="0"/>
    <n v="70487.67"/>
    <n v="220.43"/>
    <n v="0"/>
    <n v="0"/>
    <n v="220.43"/>
    <n v="0"/>
    <m/>
    <n v="70267.240000000005"/>
    <n v="0"/>
    <n v="558.03"/>
    <n v="0"/>
    <n v="0"/>
    <n v="558.03"/>
    <n v="0"/>
    <n v="0"/>
    <n v="0"/>
    <n v="61.88"/>
    <n v="0"/>
    <n v="0"/>
    <n v="0"/>
    <n v="0"/>
    <n v="-16.899999999999999"/>
    <n v="42.02"/>
    <n v="110.35"/>
    <n v="0"/>
    <n v="0"/>
    <n v="0"/>
    <n v="0"/>
    <n v="0"/>
    <n v="0"/>
    <n v="0"/>
    <n v="385.94"/>
    <n v="0"/>
    <n v="365.87"/>
    <n v="0"/>
    <n v="1361.75"/>
    <n v="0"/>
    <n v="0"/>
    <n v="159"/>
    <n v="300"/>
    <n v="101482.2"/>
    <n v="89100"/>
    <n v="87.798648"/>
    <n v="69.240950288344806"/>
    <n v="9.5"/>
    <m/>
    <m/>
    <m/>
    <s v="EM"/>
    <s v="CHICOLOAPAN"/>
    <s v="56370"/>
    <s v="Al corriente"/>
    <x v="0"/>
  </r>
  <r>
    <n v="1390"/>
    <s v="Hipotecaria Su Casita"/>
    <s v="FIDEICOMISO 234036"/>
    <d v="2018-05-01T00:00:00"/>
    <s v="59178"/>
    <x v="0"/>
    <n v="21"/>
    <n v="64471.91"/>
    <n v="11033.66"/>
    <n v="0"/>
    <n v="75505.570000000007"/>
    <n v="201.64"/>
    <n v="0"/>
    <n v="0"/>
    <n v="0"/>
    <n v="0"/>
    <m/>
    <n v="75505.570000000007"/>
    <n v="40233.22"/>
    <n v="510.4"/>
    <n v="0"/>
    <n v="0"/>
    <n v="0"/>
    <n v="0"/>
    <n v="0"/>
    <n v="40743.62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35.3"/>
    <n v="40743.620000000003"/>
    <n v="159"/>
    <n v="300"/>
    <n v="90551.7"/>
    <n v="81497.240000000005"/>
    <n v="90.000783999999996"/>
    <n v="83.383934184358594"/>
    <n v="9.5"/>
    <m/>
    <m/>
    <m/>
    <s v="QR"/>
    <s v="SOLIDARIDAD"/>
    <s v="77710"/>
    <s v="Morosidad"/>
    <x v="0"/>
  </r>
  <r>
    <n v="1391"/>
    <s v="Hipotecaria Su Casita"/>
    <s v="FIDEICOMISO 234036"/>
    <d v="2018-05-01T00:00:00"/>
    <s v="59180"/>
    <x v="0"/>
    <n v="21"/>
    <n v="31569.84"/>
    <n v="47046.06"/>
    <n v="0"/>
    <n v="78615.899999999994"/>
    <n v="673.98"/>
    <n v="0"/>
    <n v="0"/>
    <n v="0"/>
    <n v="0"/>
    <m/>
    <n v="78615.899999999994"/>
    <n v="47192.77"/>
    <n v="249.93"/>
    <n v="0"/>
    <n v="0"/>
    <n v="0"/>
    <n v="0"/>
    <n v="0"/>
    <n v="47442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720.04"/>
    <n v="47442.7"/>
    <n v="39"/>
    <n v="180"/>
    <n v="98309.4"/>
    <n v="88477.84"/>
    <n v="89.999369000000002"/>
    <n v="79.967835939113101"/>
    <n v="9.5"/>
    <m/>
    <m/>
    <m/>
    <s v="GTO"/>
    <s v="LEON"/>
    <s v="37358"/>
    <s v="Proceso judicial"/>
    <x v="0"/>
  </r>
  <r>
    <n v="1392"/>
    <s v="Hipotecaria Su Casita"/>
    <s v="FIDEICOMISO 234036"/>
    <d v="2018-05-01T00:00:00"/>
    <s v="59182"/>
    <x v="0"/>
    <n v="21"/>
    <n v="67784.009999999995"/>
    <n v="14984.77"/>
    <n v="0"/>
    <n v="82768.78"/>
    <n v="211.99"/>
    <n v="0"/>
    <n v="0"/>
    <n v="0"/>
    <n v="0"/>
    <m/>
    <n v="82768.78"/>
    <n v="62870.68"/>
    <n v="536.62"/>
    <n v="0"/>
    <n v="0"/>
    <n v="0"/>
    <n v="0"/>
    <n v="0"/>
    <n v="63407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96.76"/>
    <n v="63407.3"/>
    <n v="159"/>
    <n v="300"/>
    <n v="99258"/>
    <n v="85683.16"/>
    <n v="86.323682000000005"/>
    <n v="83.387515636070901"/>
    <n v="9.5"/>
    <m/>
    <m/>
    <m/>
    <s v="PUE"/>
    <s v="PUEBLA"/>
    <s v="72590"/>
    <s v="Proceso judicial"/>
    <x v="0"/>
  </r>
  <r>
    <n v="1393"/>
    <s v="Hipotecaria Su Casita"/>
    <s v="FIDEICOMISO 234036"/>
    <d v="2018-05-01T00:00:00"/>
    <s v="59184"/>
    <x v="0"/>
    <n v="21"/>
    <n v="104064.96000000001"/>
    <n v="23427.919999999998"/>
    <n v="0"/>
    <n v="127492.88"/>
    <n v="325.44"/>
    <n v="0"/>
    <n v="0"/>
    <n v="0"/>
    <n v="0"/>
    <m/>
    <n v="127492.88"/>
    <n v="98719.84"/>
    <n v="823.85"/>
    <n v="0"/>
    <n v="0"/>
    <n v="0"/>
    <n v="0"/>
    <n v="0"/>
    <n v="99543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753.360000000001"/>
    <n v="99543.69"/>
    <n v="159"/>
    <n v="300"/>
    <n v="147802.20000000001"/>
    <n v="131543.82999999999"/>
    <n v="88.999913000000006"/>
    <n v="86.259121603190707"/>
    <n v="9.5"/>
    <m/>
    <m/>
    <m/>
    <s v="BCN"/>
    <s v="TIJUANA"/>
    <s v="22204"/>
    <s v="Proceso judicial"/>
    <x v="0"/>
  </r>
  <r>
    <n v="1394"/>
    <s v="Hipotecaria Su Casita"/>
    <s v="FIDEICOMISO 234036"/>
    <d v="2018-05-01T00:00:00"/>
    <s v="59187"/>
    <x v="0"/>
    <n v="21"/>
    <n v="178212.5"/>
    <n v="34189.89"/>
    <n v="0"/>
    <n v="212402.39"/>
    <n v="561.79999999999995"/>
    <n v="0"/>
    <n v="0"/>
    <n v="0"/>
    <n v="0"/>
    <m/>
    <n v="212402.39"/>
    <n v="127980.92"/>
    <n v="1396"/>
    <n v="0"/>
    <n v="0"/>
    <n v="0"/>
    <n v="0"/>
    <n v="0"/>
    <n v="1293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751.69"/>
    <n v="129376.92"/>
    <n v="159"/>
    <n v="300"/>
    <n v="261902.1"/>
    <n v="225876.29"/>
    <n v="86.244551000000001"/>
    <n v="81.099918707168797"/>
    <n v="9.4"/>
    <m/>
    <m/>
    <m/>
    <s v="SIN"/>
    <s v="CULIACAN"/>
    <s v="80054"/>
    <s v="Morosidad"/>
    <x v="0"/>
  </r>
  <r>
    <n v="1395"/>
    <s v="Hipotecaria Su Casita"/>
    <s v="FIDEICOMISO 234036"/>
    <d v="2018-05-01T00:00:00"/>
    <s v="59188"/>
    <x v="0"/>
    <n v="21"/>
    <n v="65632.22"/>
    <n v="16251.18"/>
    <n v="0"/>
    <n v="81883.399999999994"/>
    <n v="205.25"/>
    <n v="0"/>
    <n v="0"/>
    <n v="0"/>
    <n v="0"/>
    <m/>
    <n v="81883.399999999994"/>
    <n v="74334.240000000005"/>
    <n v="519.59"/>
    <n v="0"/>
    <n v="0"/>
    <n v="0"/>
    <n v="0"/>
    <n v="0"/>
    <n v="74853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456.43"/>
    <n v="74853.83"/>
    <n v="159"/>
    <n v="300"/>
    <n v="92181.6"/>
    <n v="82962.73"/>
    <n v="89.999229999999997"/>
    <n v="88.828356417176707"/>
    <n v="9.5"/>
    <m/>
    <m/>
    <m/>
    <s v="MICH"/>
    <s v="TARIMBARO"/>
    <s v="58891"/>
    <s v="Proceso judicial"/>
    <x v="0"/>
  </r>
  <r>
    <n v="1396"/>
    <s v="Hipotecaria Su Casita"/>
    <s v="FIDEICOMISO 234036"/>
    <d v="2018-05-01T00:00:00"/>
    <s v="59189"/>
    <x v="0"/>
    <n v="21"/>
    <n v="81632.69"/>
    <n v="15223.04"/>
    <n v="0"/>
    <n v="96855.73"/>
    <n v="255.31"/>
    <n v="0"/>
    <n v="0"/>
    <n v="0"/>
    <n v="0"/>
    <m/>
    <n v="96855.73"/>
    <n v="57804.13"/>
    <n v="646.26"/>
    <n v="0"/>
    <n v="0"/>
    <n v="0"/>
    <n v="0"/>
    <n v="0"/>
    <n v="58450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478.35"/>
    <n v="58450.39"/>
    <n v="159"/>
    <n v="300"/>
    <n v="121200.3"/>
    <n v="103190"/>
    <n v="85.140052999999995"/>
    <n v="79.913770574219299"/>
    <n v="9.5"/>
    <m/>
    <m/>
    <m/>
    <s v="NL"/>
    <s v="APODACA"/>
    <s v="66600"/>
    <s v="Proceso judicial"/>
    <x v="0"/>
  </r>
  <r>
    <n v="1397"/>
    <s v="Hipotecaria Su Casita"/>
    <s v="FIDEICOMISO 234036"/>
    <d v="2018-05-01T00:00:00"/>
    <s v="59190"/>
    <x v="0"/>
    <n v="21"/>
    <n v="95279.23"/>
    <n v="47997.99"/>
    <n v="0"/>
    <n v="143277.22"/>
    <n v="631.37"/>
    <n v="0"/>
    <n v="0"/>
    <n v="0"/>
    <n v="0"/>
    <m/>
    <n v="143277.22"/>
    <n v="111482.95"/>
    <n v="746.35"/>
    <n v="0"/>
    <n v="0"/>
    <n v="0"/>
    <n v="0"/>
    <n v="0"/>
    <n v="112229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629.36"/>
    <n v="112229.3"/>
    <n v="99"/>
    <n v="240"/>
    <n v="169449.9"/>
    <n v="148844.91"/>
    <n v="87.840069999999997"/>
    <n v="84.554325937013203"/>
    <n v="9.4"/>
    <m/>
    <m/>
    <m/>
    <s v="MICH"/>
    <s v="MORELIA"/>
    <s v="58095"/>
    <s v="Morosidad"/>
    <x v="0"/>
  </r>
  <r>
    <n v="1398"/>
    <s v="Hipotecaria Su Casita"/>
    <s v="FIDEICOMISO 234036"/>
    <d v="2018-05-01T00:00:00"/>
    <s v="59191"/>
    <x v="1"/>
    <n v="0"/>
    <n v="46897.61"/>
    <n v="0"/>
    <n v="0"/>
    <n v="46897.61"/>
    <n v="145.5"/>
    <n v="0"/>
    <n v="0"/>
    <n v="145.5"/>
    <n v="0"/>
    <m/>
    <n v="46752.11"/>
    <n v="0"/>
    <n v="375.18"/>
    <n v="0"/>
    <n v="0"/>
    <n v="375.18"/>
    <n v="0"/>
    <n v="0"/>
    <n v="0"/>
    <n v="53.6"/>
    <n v="0"/>
    <n v="0"/>
    <n v="0"/>
    <n v="0"/>
    <n v="-10.9"/>
    <n v="28.71"/>
    <n v="73.349999999999994"/>
    <n v="0"/>
    <n v="0"/>
    <n v="0"/>
    <n v="0"/>
    <n v="0"/>
    <n v="0"/>
    <n v="0"/>
    <n v="3.88"/>
    <n v="0"/>
    <n v="5.41"/>
    <n v="0"/>
    <n v="669.32"/>
    <n v="0"/>
    <n v="0"/>
    <n v="159"/>
    <n v="300"/>
    <n v="68353.5"/>
    <n v="59124.3"/>
    <n v="86.497838000000002"/>
    <n v="68.397535986695502"/>
    <n v="9.6"/>
    <m/>
    <m/>
    <m/>
    <s v="EM"/>
    <s v="TECAMAC"/>
    <s v="55754"/>
    <s v="Al corriente"/>
    <x v="0"/>
  </r>
  <r>
    <n v="1399"/>
    <s v="Hipotecaria Su Casita"/>
    <s v="FIDEICOMISO 234036"/>
    <d v="2018-05-01T00:00:00"/>
    <s v="59192"/>
    <x v="0"/>
    <n v="21"/>
    <n v="120675.91"/>
    <n v="56026.13"/>
    <n v="0"/>
    <n v="176702.04"/>
    <n v="799.67"/>
    <n v="0"/>
    <n v="0"/>
    <n v="0"/>
    <n v="0"/>
    <m/>
    <n v="176702.04"/>
    <n v="121959.78"/>
    <n v="945.29"/>
    <n v="0"/>
    <n v="0"/>
    <n v="0"/>
    <n v="0"/>
    <n v="0"/>
    <n v="122905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825.8"/>
    <n v="122905.07"/>
    <n v="99"/>
    <n v="240"/>
    <n v="209467.2"/>
    <n v="188520.24"/>
    <n v="89.999885000000006"/>
    <n v="84.357856107468393"/>
    <n v="9.4"/>
    <m/>
    <m/>
    <m/>
    <s v="JAL"/>
    <s v="TLAJOMULCO DE ZUNIGA"/>
    <s v="45653"/>
    <s v="Morosidad"/>
    <x v="0"/>
  </r>
  <r>
    <n v="1400"/>
    <s v="Hipotecaria Su Casita"/>
    <s v="FIDEICOMISO 234036"/>
    <d v="2018-05-01T00:00:00"/>
    <s v="59194"/>
    <x v="0"/>
    <n v="21"/>
    <n v="81632.69"/>
    <n v="16514.11"/>
    <n v="0"/>
    <n v="98146.8"/>
    <n v="255.31"/>
    <n v="0"/>
    <n v="0"/>
    <n v="0"/>
    <n v="0"/>
    <m/>
    <n v="98146.8"/>
    <n v="65528.76"/>
    <n v="646.26"/>
    <n v="0"/>
    <n v="0"/>
    <n v="0"/>
    <n v="0"/>
    <n v="0"/>
    <n v="66175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69.419999999998"/>
    <n v="66175.02"/>
    <n v="159"/>
    <n v="300"/>
    <n v="121235.1"/>
    <n v="103190"/>
    <n v="85.115613999999994"/>
    <n v="80.955762613966499"/>
    <n v="9.5"/>
    <m/>
    <m/>
    <m/>
    <s v="NL"/>
    <s v="APODACA"/>
    <s v="66600"/>
    <s v="Morosidad"/>
    <x v="0"/>
  </r>
  <r>
    <n v="1401"/>
    <s v="Hipotecaria Su Casita"/>
    <s v="FIDEICOMISO 234036"/>
    <d v="2018-05-01T00:00:00"/>
    <s v="59195"/>
    <x v="0"/>
    <n v="21"/>
    <n v="61240.58"/>
    <n v="5812.89"/>
    <n v="0"/>
    <n v="67053.47"/>
    <n v="239.97"/>
    <n v="0"/>
    <n v="0"/>
    <n v="0"/>
    <n v="0"/>
    <m/>
    <n v="67053.47"/>
    <n v="13756.44"/>
    <n v="484.82"/>
    <n v="0"/>
    <n v="0"/>
    <n v="0"/>
    <n v="0"/>
    <n v="0"/>
    <n v="14241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52.86"/>
    <n v="14241.26"/>
    <n v="159"/>
    <n v="300"/>
    <n v="92173.5"/>
    <n v="82956.91"/>
    <n v="90.000825000000006"/>
    <n v="72.747015518210006"/>
    <n v="9.5"/>
    <m/>
    <m/>
    <m/>
    <s v="MICH"/>
    <s v="TARIMBARO"/>
    <s v="58891"/>
    <s v="Morosidad"/>
    <x v="0"/>
  </r>
  <r>
    <n v="1402"/>
    <s v="Hipotecaria Su Casita"/>
    <s v="FIDEICOMISO 234036"/>
    <d v="2018-05-01T00:00:00"/>
    <s v="59196"/>
    <x v="0"/>
    <n v="21"/>
    <n v="65627.350000000006"/>
    <n v="13275.42"/>
    <n v="0"/>
    <n v="78902.77"/>
    <n v="205.24"/>
    <n v="0"/>
    <n v="0"/>
    <n v="0"/>
    <n v="0"/>
    <m/>
    <n v="78902.77"/>
    <n v="52680.47"/>
    <n v="519.54999999999995"/>
    <n v="0"/>
    <n v="0"/>
    <n v="0"/>
    <n v="0"/>
    <n v="0"/>
    <n v="53200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80.66"/>
    <n v="53200.02"/>
    <n v="159"/>
    <n v="300"/>
    <n v="92173.5"/>
    <n v="82956.91"/>
    <n v="90.000825000000006"/>
    <n v="85.6024458334484"/>
    <n v="9.5"/>
    <m/>
    <m/>
    <m/>
    <s v="MICH"/>
    <s v="TARIMBARO"/>
    <s v="58891"/>
    <s v="Morosidad"/>
    <x v="0"/>
  </r>
  <r>
    <n v="1403"/>
    <s v="Hipotecaria Su Casita"/>
    <s v="FIDEICOMISO 234036"/>
    <d v="2018-05-01T00:00:00"/>
    <s v="59197"/>
    <x v="0"/>
    <n v="21"/>
    <n v="151117.51999999999"/>
    <n v="37339.58"/>
    <n v="0"/>
    <n v="188457.1"/>
    <n v="476.37"/>
    <n v="0"/>
    <n v="0"/>
    <n v="0"/>
    <n v="0"/>
    <m/>
    <n v="188457.1"/>
    <n v="165195.04"/>
    <n v="1183.75"/>
    <n v="0"/>
    <n v="0"/>
    <n v="0"/>
    <n v="0"/>
    <n v="0"/>
    <n v="166378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815.949999999997"/>
    <n v="166378.79"/>
    <n v="159"/>
    <n v="300"/>
    <n v="215525.4"/>
    <n v="191532.86"/>
    <n v="88.867883000000006"/>
    <n v="87.440784381955694"/>
    <n v="9.4"/>
    <m/>
    <m/>
    <m/>
    <s v="JAL"/>
    <s v="TONALA"/>
    <s v="45400"/>
    <s v="Proceso judicial"/>
    <x v="0"/>
  </r>
  <r>
    <n v="1404"/>
    <s v="Hipotecaria Su Casita"/>
    <s v="FIDEICOMISO 234036"/>
    <d v="2018-05-01T00:00:00"/>
    <s v="59198"/>
    <x v="0"/>
    <n v="21"/>
    <n v="65627.350000000006"/>
    <n v="12477.15"/>
    <n v="0"/>
    <n v="78104.5"/>
    <n v="205.24"/>
    <n v="0"/>
    <n v="0"/>
    <n v="0"/>
    <n v="0"/>
    <m/>
    <n v="78104.5"/>
    <n v="47705.84"/>
    <n v="519.54999999999995"/>
    <n v="0"/>
    <n v="0"/>
    <n v="0"/>
    <n v="0"/>
    <n v="0"/>
    <n v="48225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82.39"/>
    <n v="48225.39"/>
    <n v="159"/>
    <n v="300"/>
    <n v="92173.5"/>
    <n v="82956.91"/>
    <n v="90.000825000000006"/>
    <n v="84.736394306544199"/>
    <n v="9.5"/>
    <m/>
    <m/>
    <m/>
    <s v="MICH"/>
    <s v="TARIMBARO"/>
    <s v="58891"/>
    <s v="Morosidad"/>
    <x v="0"/>
  </r>
  <r>
    <n v="1405"/>
    <s v="Hipotecaria Su Casita"/>
    <s v="FIDEICOMISO 234036"/>
    <d v="2018-05-01T00:00:00"/>
    <s v="59203"/>
    <x v="0"/>
    <n v="21"/>
    <n v="88714.52"/>
    <n v="19116.73"/>
    <n v="0"/>
    <n v="107831.25"/>
    <n v="277.44"/>
    <n v="0"/>
    <n v="0"/>
    <n v="0"/>
    <n v="0"/>
    <m/>
    <n v="107831.25"/>
    <n v="78859.27"/>
    <n v="702.32"/>
    <n v="0"/>
    <n v="0"/>
    <n v="0"/>
    <n v="0"/>
    <n v="0"/>
    <n v="79561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394.169999999998"/>
    <n v="79561.59"/>
    <n v="159"/>
    <n v="300"/>
    <n v="126595.2"/>
    <n v="112140"/>
    <n v="88.581558000000001"/>
    <n v="85.177992920345105"/>
    <n v="9.5"/>
    <m/>
    <m/>
    <m/>
    <s v="EM"/>
    <s v="ECATEPEC"/>
    <s v="55075"/>
    <s v="Proceso judicial"/>
    <x v="0"/>
  </r>
  <r>
    <n v="1406"/>
    <s v="Hipotecaria Su Casita"/>
    <s v="FIDEICOMISO 234036"/>
    <d v="2018-05-01T00:00:00"/>
    <s v="59204"/>
    <x v="0"/>
    <n v="21"/>
    <n v="135982.85999999999"/>
    <n v="27396.33"/>
    <n v="0"/>
    <n v="163379.19"/>
    <n v="428.65"/>
    <n v="0"/>
    <n v="0"/>
    <n v="0"/>
    <n v="0"/>
    <m/>
    <n v="163379.19"/>
    <n v="105498.14"/>
    <n v="1065.2"/>
    <n v="0"/>
    <n v="0"/>
    <n v="0"/>
    <n v="0"/>
    <n v="0"/>
    <n v="106563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824.98"/>
    <n v="106563.34"/>
    <n v="159"/>
    <n v="300"/>
    <n v="192738.9"/>
    <n v="172350"/>
    <n v="89.421492000000001"/>
    <n v="84.767107232674704"/>
    <n v="9.4"/>
    <m/>
    <m/>
    <m/>
    <s v="EM"/>
    <s v="ECATEPEC"/>
    <s v="55075"/>
    <s v="Proceso judicial"/>
    <x v="0"/>
  </r>
  <r>
    <n v="1407"/>
    <s v="Hipotecaria Su Casita"/>
    <s v="FIDEICOMISO 234036"/>
    <d v="2018-05-01T00:00:00"/>
    <s v="59205"/>
    <x v="0"/>
    <n v="21"/>
    <n v="28911.23"/>
    <n v="10359.780000000001"/>
    <n v="0"/>
    <n v="39271.01"/>
    <n v="189.84"/>
    <n v="0"/>
    <n v="0"/>
    <n v="0"/>
    <n v="0"/>
    <m/>
    <n v="39271.01"/>
    <n v="19961.580000000002"/>
    <n v="231.29"/>
    <n v="0"/>
    <n v="0"/>
    <n v="0"/>
    <n v="0"/>
    <n v="0"/>
    <n v="20192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49.62"/>
    <n v="20192.87"/>
    <n v="99"/>
    <n v="240"/>
    <n v="58282.8"/>
    <n v="44864.06"/>
    <n v="76.976500999999999"/>
    <n v="67.380102035705406"/>
    <n v="9.6"/>
    <m/>
    <m/>
    <m/>
    <s v="COA"/>
    <s v="TORREON"/>
    <s v="27170"/>
    <s v="Morosidad"/>
    <x v="0"/>
  </r>
  <r>
    <n v="1408"/>
    <s v="Hipotecaria Su Casita"/>
    <s v="FIDEICOMISO 234036"/>
    <d v="2018-05-01T00:00:00"/>
    <s v="59207"/>
    <x v="0"/>
    <n v="21"/>
    <n v="31556.59"/>
    <n v="40522.370000000003"/>
    <n v="0"/>
    <n v="72078.960000000006"/>
    <n v="673.7"/>
    <n v="0"/>
    <n v="0"/>
    <n v="0"/>
    <n v="0"/>
    <m/>
    <n v="72078.960000000006"/>
    <n v="34906.239999999998"/>
    <n v="249.82"/>
    <n v="0"/>
    <n v="0"/>
    <n v="0"/>
    <n v="0"/>
    <n v="0"/>
    <n v="35156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196.07"/>
    <n v="35156.06"/>
    <n v="39"/>
    <n v="180"/>
    <n v="98267.1"/>
    <n v="88440.47"/>
    <n v="90.000080999999994"/>
    <n v="73.350042558522802"/>
    <n v="9.5"/>
    <m/>
    <m/>
    <m/>
    <s v="GTO"/>
    <s v="LEON"/>
    <s v="37358"/>
    <s v="Morosidad"/>
    <x v="0"/>
  </r>
  <r>
    <n v="1409"/>
    <s v="Hipotecaria Su Casita"/>
    <s v="FIDEICOMISO 234036"/>
    <d v="2018-05-01T00:00:00"/>
    <s v="59210"/>
    <x v="0"/>
    <n v="21"/>
    <n v="69965.320000000007"/>
    <n v="16739.2"/>
    <n v="0"/>
    <n v="86704.52"/>
    <n v="218.81"/>
    <n v="0"/>
    <n v="0"/>
    <n v="0"/>
    <n v="0"/>
    <m/>
    <n v="86704.52"/>
    <n v="74439.399999999994"/>
    <n v="553.89"/>
    <n v="0"/>
    <n v="0"/>
    <n v="0"/>
    <n v="0"/>
    <n v="0"/>
    <n v="74993.28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958.009999999998"/>
    <n v="74993.289999999994"/>
    <n v="159"/>
    <n v="300"/>
    <n v="98267.1"/>
    <n v="88440.47"/>
    <n v="90.000080999999994"/>
    <n v="88.233518241887694"/>
    <n v="9.5"/>
    <m/>
    <m/>
    <m/>
    <s v="GTO"/>
    <s v="LEON"/>
    <s v="37358"/>
    <s v="Proceso judicial"/>
    <x v="0"/>
  </r>
  <r>
    <n v="1410"/>
    <s v="Hipotecaria Su Casita"/>
    <s v="FIDEICOMISO 234036"/>
    <d v="2018-05-01T00:00:00"/>
    <s v="59212"/>
    <x v="0"/>
    <n v="21"/>
    <n v="57014.64"/>
    <n v="13779.56"/>
    <n v="0"/>
    <n v="70794.2"/>
    <n v="178.3"/>
    <n v="0"/>
    <n v="0"/>
    <n v="0"/>
    <n v="0"/>
    <m/>
    <n v="70794.2"/>
    <n v="61780.85"/>
    <n v="451.37"/>
    <n v="0"/>
    <n v="0"/>
    <n v="0"/>
    <n v="0"/>
    <n v="0"/>
    <n v="62232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57.86"/>
    <n v="62232.22"/>
    <n v="159"/>
    <n v="300"/>
    <n v="82328.100000000006"/>
    <n v="72069.84"/>
    <n v="87.539783"/>
    <n v="85.990324186353106"/>
    <n v="9.5"/>
    <m/>
    <m/>
    <m/>
    <s v="TAM"/>
    <s v="NUEVO LAREDO"/>
    <s v="88000"/>
    <s v="Proceso judicial"/>
    <x v="0"/>
  </r>
  <r>
    <n v="1411"/>
    <s v="Hipotecaria Su Casita"/>
    <s v="FIDEICOMISO 234036"/>
    <d v="2018-05-01T00:00:00"/>
    <s v="59214"/>
    <x v="0"/>
    <n v="21"/>
    <n v="87714.68"/>
    <n v="16212.32"/>
    <n v="0"/>
    <n v="103927"/>
    <n v="274.33"/>
    <n v="0"/>
    <n v="0"/>
    <n v="0"/>
    <n v="0"/>
    <m/>
    <n v="103927"/>
    <n v="61286.879999999997"/>
    <n v="694.41"/>
    <n v="0"/>
    <n v="0"/>
    <n v="0"/>
    <n v="0"/>
    <n v="0"/>
    <n v="61981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486.650000000001"/>
    <n v="61981.29"/>
    <n v="159"/>
    <n v="300"/>
    <n v="139325.70000000001"/>
    <n v="110878.05"/>
    <n v="79.581907999999999"/>
    <n v="74.592842791842003"/>
    <n v="9.5"/>
    <m/>
    <m/>
    <m/>
    <s v="BCN"/>
    <s v="TIJUANA"/>
    <s v="22125"/>
    <s v="Proceso judicial"/>
    <x v="0"/>
  </r>
  <r>
    <n v="1412"/>
    <s v="Hipotecaria Su Casita"/>
    <s v="FIDEICOMISO 234036"/>
    <d v="2018-05-01T00:00:00"/>
    <s v="59222"/>
    <x v="1"/>
    <n v="0"/>
    <n v="86632.33"/>
    <n v="0"/>
    <n v="0"/>
    <n v="86632.33"/>
    <n v="270.94"/>
    <n v="0"/>
    <n v="0"/>
    <n v="270.94"/>
    <n v="0"/>
    <m/>
    <n v="86361.39"/>
    <n v="0"/>
    <n v="685.84"/>
    <n v="0"/>
    <n v="0"/>
    <n v="685.84"/>
    <n v="0"/>
    <n v="0"/>
    <n v="0"/>
    <n v="76.05"/>
    <n v="0"/>
    <n v="0"/>
    <n v="0"/>
    <n v="0"/>
    <n v="-21.2"/>
    <n v="51.64"/>
    <n v="137.78"/>
    <n v="0"/>
    <n v="0"/>
    <n v="0"/>
    <n v="0"/>
    <n v="0"/>
    <n v="0"/>
    <n v="0"/>
    <n v="268.51"/>
    <n v="0"/>
    <n v="224.71"/>
    <n v="0"/>
    <n v="1469.56"/>
    <n v="0"/>
    <n v="0"/>
    <n v="159"/>
    <n v="300"/>
    <n v="139325.70000000001"/>
    <n v="109509.37"/>
    <n v="78.599547999999999"/>
    <n v="61.985254948062597"/>
    <n v="9.5"/>
    <m/>
    <m/>
    <m/>
    <s v="BCN"/>
    <s v="TIJUANA"/>
    <s v="22125"/>
    <s v="Al corriente"/>
    <x v="0"/>
  </r>
  <r>
    <n v="1413"/>
    <s v="Hipotecaria Su Casita"/>
    <s v="FIDEICOMISO 234036"/>
    <d v="2018-05-01T00:00:00"/>
    <s v="59223"/>
    <x v="0"/>
    <n v="21"/>
    <n v="88777.49"/>
    <n v="19986.599999999999"/>
    <n v="0"/>
    <n v="108764.09"/>
    <n v="277.64"/>
    <n v="0"/>
    <n v="0"/>
    <n v="0"/>
    <n v="0"/>
    <m/>
    <n v="108764.09"/>
    <n v="84399.97"/>
    <n v="702.82"/>
    <n v="0"/>
    <n v="0"/>
    <n v="0"/>
    <n v="0"/>
    <n v="0"/>
    <n v="85102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264.240000000002"/>
    <n v="85102.79"/>
    <n v="159"/>
    <n v="300"/>
    <n v="128972.4"/>
    <n v="112220"/>
    <n v="87.010863999999998"/>
    <n v="84.331290706413796"/>
    <n v="9.5"/>
    <m/>
    <m/>
    <m/>
    <s v="EM"/>
    <s v="TECAMAC"/>
    <s v="55765"/>
    <s v="Morosidad"/>
    <x v="0"/>
  </r>
  <r>
    <n v="1414"/>
    <s v="Hipotecaria Su Casita"/>
    <s v="FIDEICOMISO 234036"/>
    <d v="2018-05-01T00:00:00"/>
    <s v="59224"/>
    <x v="0"/>
    <n v="21"/>
    <n v="54018.97"/>
    <n v="9244.43"/>
    <n v="0"/>
    <n v="63263.4"/>
    <n v="168.94"/>
    <n v="0"/>
    <n v="0"/>
    <n v="0"/>
    <n v="0"/>
    <m/>
    <n v="63263.4"/>
    <n v="33459"/>
    <n v="427.65"/>
    <n v="0"/>
    <n v="0"/>
    <n v="0"/>
    <n v="0"/>
    <n v="0"/>
    <n v="33886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13.3700000000008"/>
    <n v="33886.65"/>
    <n v="159"/>
    <n v="300"/>
    <n v="75897.899999999994"/>
    <n v="68283.429999999993"/>
    <n v="89.967483000000001"/>
    <n v="83.353294701543305"/>
    <n v="9.5"/>
    <m/>
    <m/>
    <m/>
    <s v="EM"/>
    <s v="TECAMAC"/>
    <s v="55765"/>
    <s v="Morosidad"/>
    <x v="0"/>
  </r>
  <r>
    <n v="1415"/>
    <s v="Hipotecaria Su Casita"/>
    <s v="FIDEICOMISO 234036"/>
    <d v="2018-05-01T00:00:00"/>
    <s v="59226"/>
    <x v="0"/>
    <n v="21"/>
    <n v="73394.509999999995"/>
    <n v="14394.44"/>
    <n v="0"/>
    <n v="87788.95"/>
    <n v="229.55"/>
    <n v="0"/>
    <n v="0"/>
    <n v="0"/>
    <n v="0"/>
    <m/>
    <n v="87788.95"/>
    <n v="56126.89"/>
    <n v="581.04"/>
    <n v="0"/>
    <n v="0"/>
    <n v="0"/>
    <n v="0"/>
    <n v="0"/>
    <n v="56707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23.99"/>
    <n v="56707.93"/>
    <n v="159"/>
    <n v="300"/>
    <n v="103084.8"/>
    <n v="92776.66"/>
    <n v="90.000330000000005"/>
    <n v="85.161876600790606"/>
    <n v="9.5"/>
    <m/>
    <m/>
    <m/>
    <s v="QR"/>
    <s v="BENITO JUAREZ"/>
    <s v="77539"/>
    <s v="Morosidad"/>
    <x v="0"/>
  </r>
  <r>
    <n v="1416"/>
    <s v="Hipotecaria Su Casita"/>
    <s v="FIDEICOMISO 234036"/>
    <d v="2018-05-01T00:00:00"/>
    <s v="59227"/>
    <x v="0"/>
    <n v="21"/>
    <n v="68899.7"/>
    <n v="15230.59"/>
    <n v="0"/>
    <n v="84130.29"/>
    <n v="215.46"/>
    <n v="0"/>
    <n v="0"/>
    <n v="0"/>
    <n v="0"/>
    <m/>
    <n v="84130.29"/>
    <n v="63905.09"/>
    <n v="545.46"/>
    <n v="0"/>
    <n v="0"/>
    <n v="0"/>
    <n v="0"/>
    <n v="0"/>
    <n v="64450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446.05"/>
    <n v="64450.55"/>
    <n v="159"/>
    <n v="300"/>
    <n v="100917"/>
    <n v="87092.479999999996"/>
    <n v="86.301098999999994"/>
    <n v="83.365825455753594"/>
    <n v="9.5"/>
    <m/>
    <m/>
    <m/>
    <s v="EM"/>
    <s v="TECAMAC"/>
    <s v="55765"/>
    <s v="Morosidad"/>
    <x v="0"/>
  </r>
  <r>
    <n v="1417"/>
    <s v="Hipotecaria Su Casita"/>
    <s v="FIDEICOMISO 234036"/>
    <d v="2018-05-01T00:00:00"/>
    <s v="59228"/>
    <x v="0"/>
    <n v="21"/>
    <n v="46848.1"/>
    <n v="10043.620000000001"/>
    <n v="0"/>
    <n v="56891.72"/>
    <n v="145.35"/>
    <n v="0"/>
    <n v="0"/>
    <n v="0"/>
    <n v="0"/>
    <m/>
    <n v="56891.72"/>
    <n v="42489.5"/>
    <n v="374.78"/>
    <n v="0"/>
    <n v="0"/>
    <n v="0"/>
    <n v="0"/>
    <n v="0"/>
    <n v="42864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88.969999999999"/>
    <n v="42864.28"/>
    <n v="159"/>
    <n v="300"/>
    <n v="65624.100000000006"/>
    <n v="59061.87"/>
    <n v="90.000274000000005"/>
    <n v="86.693333420213094"/>
    <n v="9.6"/>
    <m/>
    <m/>
    <m/>
    <s v="EM"/>
    <s v="TECAMAC"/>
    <s v="55765"/>
    <s v="Morosidad"/>
    <x v="0"/>
  </r>
  <r>
    <n v="1418"/>
    <s v="Hipotecaria Su Casita"/>
    <s v="FIDEICOMISO 234036"/>
    <d v="2018-05-01T00:00:00"/>
    <s v="59229"/>
    <x v="0"/>
    <n v="21"/>
    <n v="68899.7"/>
    <n v="14450.11"/>
    <n v="0"/>
    <n v="83349.81"/>
    <n v="215.46"/>
    <n v="0"/>
    <n v="0"/>
    <n v="0"/>
    <n v="0"/>
    <m/>
    <n v="83349.81"/>
    <n v="58263.87"/>
    <n v="545.46"/>
    <n v="0"/>
    <n v="0"/>
    <n v="0"/>
    <n v="0"/>
    <n v="0"/>
    <n v="58809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65.57"/>
    <n v="58809.33"/>
    <n v="159"/>
    <n v="300"/>
    <n v="100917"/>
    <n v="87092.479999999996"/>
    <n v="86.301098999999994"/>
    <n v="82.592437423313598"/>
    <n v="9.5"/>
    <m/>
    <m/>
    <m/>
    <s v="EM"/>
    <s v="TECAMAC"/>
    <s v="55765"/>
    <s v="Proceso judicial"/>
    <x v="0"/>
  </r>
  <r>
    <n v="1419"/>
    <s v="Hipotecaria Su Casita"/>
    <s v="FIDEICOMISO 234036"/>
    <d v="2018-05-01T00:00:00"/>
    <s v="59230"/>
    <x v="0"/>
    <n v="21"/>
    <n v="68898.94"/>
    <n v="15874.71"/>
    <n v="0"/>
    <n v="84773.65"/>
    <n v="215.47"/>
    <n v="0"/>
    <n v="0"/>
    <n v="0"/>
    <n v="0"/>
    <m/>
    <n v="84773.65"/>
    <n v="68233.259999999995"/>
    <n v="545.45000000000005"/>
    <n v="0"/>
    <n v="0"/>
    <n v="0"/>
    <n v="0"/>
    <n v="0"/>
    <n v="68778.71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90.18"/>
    <n v="68778.710000000006"/>
    <n v="159"/>
    <n v="300"/>
    <n v="98801.4"/>
    <n v="87092.479999999996"/>
    <n v="88.149034"/>
    <n v="85.802073338066606"/>
    <n v="9.5"/>
    <m/>
    <m/>
    <m/>
    <s v="EM"/>
    <s v="TECAMAC"/>
    <s v="55765"/>
    <s v="Proceso judicial"/>
    <x v="0"/>
  </r>
  <r>
    <n v="1420"/>
    <s v="Hipotecaria Su Casita"/>
    <s v="FIDEICOMISO 234036"/>
    <d v="2018-05-01T00:00:00"/>
    <s v="59231"/>
    <x v="1"/>
    <n v="0"/>
    <n v="68899.7"/>
    <n v="0"/>
    <n v="0"/>
    <n v="68899.7"/>
    <n v="215.46"/>
    <n v="0"/>
    <n v="0"/>
    <n v="215.46"/>
    <n v="0"/>
    <m/>
    <n v="68684.240000000005"/>
    <n v="0"/>
    <n v="545.46"/>
    <n v="0"/>
    <n v="0"/>
    <n v="545.46"/>
    <n v="0"/>
    <n v="0"/>
    <n v="0"/>
    <n v="60.48"/>
    <n v="0"/>
    <n v="0"/>
    <n v="0"/>
    <n v="0"/>
    <n v="-16.86"/>
    <n v="41.07"/>
    <n v="109.48"/>
    <n v="0"/>
    <n v="0"/>
    <n v="0"/>
    <n v="0"/>
    <n v="0"/>
    <n v="0"/>
    <n v="0"/>
    <n v="0.66"/>
    <n v="0"/>
    <n v="0.54"/>
    <n v="0"/>
    <n v="955.75"/>
    <n v="0"/>
    <n v="0"/>
    <n v="159"/>
    <n v="300"/>
    <n v="110079"/>
    <n v="87092.479999999996"/>
    <n v="79.118161000000001"/>
    <n v="62.395407255398403"/>
    <n v="9.5"/>
    <m/>
    <m/>
    <m/>
    <s v="EM"/>
    <s v="TECAMAC"/>
    <s v="55765"/>
    <s v="Al corriente"/>
    <x v="0"/>
  </r>
  <r>
    <n v="1421"/>
    <s v="Hipotecaria Su Casita"/>
    <s v="FIDEICOMISO 234036"/>
    <d v="2018-05-01T00:00:00"/>
    <s v="59232"/>
    <x v="0"/>
    <n v="21"/>
    <n v="64537.71"/>
    <n v="9734.7099999999991"/>
    <n v="0"/>
    <n v="74272.42"/>
    <n v="201.83"/>
    <n v="0"/>
    <n v="0"/>
    <n v="0"/>
    <n v="0"/>
    <m/>
    <n v="74272.42"/>
    <n v="33743.040000000001"/>
    <n v="510.92"/>
    <n v="0"/>
    <n v="0"/>
    <n v="0"/>
    <n v="0"/>
    <n v="0"/>
    <n v="34253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36.5400000000009"/>
    <n v="34253.96"/>
    <n v="159"/>
    <n v="300"/>
    <n v="96254.1"/>
    <n v="81579.06"/>
    <n v="84.753855000000001"/>
    <n v="77.1628640386283"/>
    <n v="9.5"/>
    <m/>
    <m/>
    <m/>
    <s v="EM"/>
    <s v="TECAMAC"/>
    <s v="55765"/>
    <s v="Proceso judicial"/>
    <x v="0"/>
  </r>
  <r>
    <n v="1422"/>
    <s v="Hipotecaria Su Casita"/>
    <s v="FIDEICOMISO 234036"/>
    <d v="2018-05-01T00:00:00"/>
    <s v="59236"/>
    <x v="0"/>
    <n v="21"/>
    <n v="86488.49"/>
    <n v="17885.63"/>
    <n v="0"/>
    <n v="104374.12"/>
    <n v="270.49"/>
    <n v="0"/>
    <n v="0"/>
    <n v="0"/>
    <n v="0"/>
    <m/>
    <n v="104374.12"/>
    <n v="71202.8"/>
    <n v="684.7"/>
    <n v="0"/>
    <n v="0"/>
    <n v="0"/>
    <n v="0"/>
    <n v="0"/>
    <n v="718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56.12"/>
    <n v="71887.5"/>
    <n v="159"/>
    <n v="300"/>
    <n v="121474.5"/>
    <n v="109327.41"/>
    <n v="90.000296000000006"/>
    <n v="85.922658322734605"/>
    <n v="9.5"/>
    <m/>
    <m/>
    <m/>
    <s v="BCN"/>
    <s v="TIJUANA"/>
    <s v="22125"/>
    <s v="Proceso judicial"/>
    <x v="0"/>
  </r>
  <r>
    <n v="1423"/>
    <s v="Hipotecaria Su Casita"/>
    <s v="FIDEICOMISO 234036"/>
    <d v="2018-05-01T00:00:00"/>
    <s v="59237"/>
    <x v="0"/>
    <n v="21"/>
    <n v="84762.18"/>
    <n v="12290.86"/>
    <n v="0"/>
    <n v="97053.04"/>
    <n v="265.10000000000002"/>
    <n v="0"/>
    <n v="0"/>
    <n v="0"/>
    <n v="0"/>
    <m/>
    <n v="97053.04"/>
    <n v="42004.68"/>
    <n v="671.03"/>
    <n v="0"/>
    <n v="0"/>
    <n v="0"/>
    <n v="0"/>
    <n v="0"/>
    <n v="42675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55.96"/>
    <n v="42675.71"/>
    <n v="159"/>
    <n v="300"/>
    <n v="119050.8"/>
    <n v="107145.7"/>
    <n v="89.999983"/>
    <n v="81.522375140563895"/>
    <n v="9.5"/>
    <m/>
    <m/>
    <m/>
    <s v="BCN"/>
    <s v="MEXICALI"/>
    <s v="21323"/>
    <s v="Proceso judicial"/>
    <x v="0"/>
  </r>
  <r>
    <n v="1424"/>
    <s v="Hipotecaria Su Casita"/>
    <s v="FIDEICOMISO 234036"/>
    <d v="2018-05-01T00:00:00"/>
    <s v="59238"/>
    <x v="0"/>
    <n v="21"/>
    <n v="58460.22"/>
    <n v="15594.47"/>
    <n v="0"/>
    <n v="74054.69"/>
    <n v="347.78"/>
    <n v="0"/>
    <n v="0"/>
    <n v="0"/>
    <n v="0"/>
    <m/>
    <n v="74054.69"/>
    <n v="29123.68"/>
    <n v="462.81"/>
    <n v="0"/>
    <n v="0"/>
    <n v="0"/>
    <n v="0"/>
    <n v="0"/>
    <n v="29586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942.25"/>
    <n v="29586.49"/>
    <n v="159"/>
    <n v="300"/>
    <n v="103084.8"/>
    <n v="92776.66"/>
    <n v="90.000330000000005"/>
    <n v="71.838612621403897"/>
    <n v="9.5"/>
    <m/>
    <m/>
    <m/>
    <s v="QR"/>
    <s v="BENITO JUAREZ"/>
    <s v="77539"/>
    <s v="Morosidad"/>
    <x v="0"/>
  </r>
  <r>
    <n v="1425"/>
    <s v="Hipotecaria Su Casita"/>
    <s v="FIDEICOMISO 234036"/>
    <d v="2018-05-01T00:00:00"/>
    <s v="59241"/>
    <x v="0"/>
    <n v="21"/>
    <n v="88178.46"/>
    <n v="15089.75"/>
    <n v="0"/>
    <n v="103268.21"/>
    <n v="275.76"/>
    <n v="0"/>
    <n v="0"/>
    <n v="0"/>
    <n v="0"/>
    <m/>
    <n v="103268.21"/>
    <n v="55026.73"/>
    <n v="698.08"/>
    <n v="0"/>
    <n v="0"/>
    <n v="0"/>
    <n v="0"/>
    <n v="0"/>
    <n v="5572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65.51"/>
    <n v="55724.81"/>
    <n v="159"/>
    <n v="300"/>
    <n v="139325.70000000001"/>
    <n v="111462.41"/>
    <n v="80.001328000000001"/>
    <n v="74.120000995697794"/>
    <n v="9.5"/>
    <m/>
    <m/>
    <m/>
    <s v="BCN"/>
    <s v="TIJUANA"/>
    <s v="22125"/>
    <s v="Proceso judicial"/>
    <x v="0"/>
  </r>
  <r>
    <n v="1426"/>
    <s v="Hipotecaria Su Casita"/>
    <s v="FIDEICOMISO 234036"/>
    <d v="2018-05-01T00:00:00"/>
    <s v="59243"/>
    <x v="0"/>
    <n v="21"/>
    <n v="51481.22"/>
    <n v="20246.45"/>
    <n v="0"/>
    <n v="71727.67"/>
    <n v="339.56"/>
    <n v="0"/>
    <n v="0"/>
    <n v="0"/>
    <n v="0"/>
    <m/>
    <n v="71727.67"/>
    <n v="40270.26"/>
    <n v="407.56"/>
    <n v="0"/>
    <n v="0"/>
    <n v="0"/>
    <n v="0"/>
    <n v="0"/>
    <n v="40677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586.009999999998"/>
    <n v="40677.82"/>
    <n v="99"/>
    <n v="240"/>
    <n v="100238.39999999999"/>
    <n v="80152.160000000003"/>
    <n v="79.961532000000005"/>
    <n v="71.5570781871685"/>
    <n v="9.5"/>
    <m/>
    <m/>
    <m/>
    <s v="EM"/>
    <s v="MELCHOR OCAMPO"/>
    <s v="54890"/>
    <s v="Morosidad"/>
    <x v="0"/>
  </r>
  <r>
    <n v="1427"/>
    <s v="Hipotecaria Su Casita"/>
    <s v="FIDEICOMISO 234036"/>
    <d v="2018-05-01T00:00:00"/>
    <s v="59250"/>
    <x v="0"/>
    <n v="21"/>
    <n v="65580.759999999995"/>
    <n v="14765.36"/>
    <n v="0"/>
    <n v="80346.12"/>
    <n v="205.11"/>
    <n v="0"/>
    <n v="0"/>
    <n v="0"/>
    <n v="0"/>
    <m/>
    <n v="80346.12"/>
    <n v="62733.66"/>
    <n v="519.17999999999995"/>
    <n v="0"/>
    <n v="0"/>
    <n v="0"/>
    <n v="0"/>
    <n v="0"/>
    <n v="63252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70.47"/>
    <n v="63252.84"/>
    <n v="159"/>
    <n v="300"/>
    <n v="92110.2"/>
    <n v="82899.22"/>
    <n v="90.000043000000005"/>
    <n v="87.228254438137796"/>
    <n v="9.5"/>
    <m/>
    <m/>
    <m/>
    <s v="MICH"/>
    <s v="TARIMBARO"/>
    <s v="58891"/>
    <s v="Proceso judicial"/>
    <x v="0"/>
  </r>
  <r>
    <n v="1428"/>
    <s v="Hipotecaria Su Casita"/>
    <s v="FIDEICOMISO 234036"/>
    <d v="2018-05-01T00:00:00"/>
    <s v="59252"/>
    <x v="0"/>
    <n v="21"/>
    <n v="125979.69"/>
    <n v="16168.66"/>
    <n v="0"/>
    <n v="142148.35"/>
    <n v="397.14"/>
    <n v="0"/>
    <n v="0"/>
    <n v="0"/>
    <n v="0"/>
    <m/>
    <n v="142148.35"/>
    <n v="51706.26"/>
    <n v="986.84"/>
    <n v="0"/>
    <n v="0"/>
    <n v="0"/>
    <n v="0"/>
    <n v="0"/>
    <n v="5269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565.8"/>
    <n v="52693.1"/>
    <n v="159"/>
    <n v="300"/>
    <n v="177414.6"/>
    <n v="159673.35999999999"/>
    <n v="90.000124"/>
    <n v="80.122126360937102"/>
    <n v="9.4"/>
    <m/>
    <m/>
    <m/>
    <s v="MICH"/>
    <s v="MORELIA"/>
    <s v="58095"/>
    <s v="Morosidad"/>
    <x v="0"/>
  </r>
  <r>
    <n v="1429"/>
    <s v="Hipotecaria Su Casita"/>
    <s v="FIDEICOMISO 234036"/>
    <d v="2018-05-01T00:00:00"/>
    <s v="59253"/>
    <x v="0"/>
    <n v="21"/>
    <n v="52838.239999999998"/>
    <n v="71144.81"/>
    <n v="0"/>
    <n v="123983.05"/>
    <n v="1129.94"/>
    <n v="0"/>
    <n v="0"/>
    <n v="0"/>
    <n v="0"/>
    <m/>
    <n v="123983.05"/>
    <n v="63229.2"/>
    <n v="413.9"/>
    <n v="0"/>
    <n v="0"/>
    <n v="0"/>
    <n v="0"/>
    <n v="0"/>
    <n v="6364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274.75"/>
    <n v="63643.1"/>
    <n v="39"/>
    <n v="180"/>
    <n v="169288.8"/>
    <n v="148703.44"/>
    <n v="87.840092999999996"/>
    <n v="73.237597209746099"/>
    <n v="9.4"/>
    <m/>
    <m/>
    <m/>
    <s v="MICH"/>
    <s v="MORELIA"/>
    <s v="58095"/>
    <s v="Morosidad"/>
    <x v="0"/>
  </r>
  <r>
    <n v="1430"/>
    <s v="Hipotecaria Su Casita"/>
    <s v="FIDEICOMISO 234036"/>
    <d v="2018-05-01T00:00:00"/>
    <s v="59255"/>
    <x v="0"/>
    <n v="21"/>
    <n v="65570.16"/>
    <n v="14761.35"/>
    <n v="0"/>
    <n v="80331.509999999995"/>
    <n v="205.05"/>
    <n v="0"/>
    <n v="0"/>
    <n v="0"/>
    <n v="0"/>
    <m/>
    <n v="80331.509999999995"/>
    <n v="62491.57"/>
    <n v="519.1"/>
    <n v="0"/>
    <n v="0"/>
    <n v="0"/>
    <n v="0"/>
    <n v="0"/>
    <n v="63010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66.4"/>
    <n v="63010.67"/>
    <n v="159"/>
    <n v="300"/>
    <n v="92093.1"/>
    <n v="82883.88"/>
    <n v="90.000097999999994"/>
    <n v="87.228587422403294"/>
    <n v="9.5"/>
    <m/>
    <m/>
    <m/>
    <s v="MICH"/>
    <s v="TARIMBARO"/>
    <s v="58891"/>
    <s v="Proceso judicial"/>
    <x v="0"/>
  </r>
  <r>
    <n v="1431"/>
    <s v="Hipotecaria Su Casita"/>
    <s v="FIDEICOMISO 234036"/>
    <d v="2018-05-01T00:00:00"/>
    <s v="59256"/>
    <x v="0"/>
    <n v="21"/>
    <n v="95186.27"/>
    <n v="46393.33"/>
    <n v="0"/>
    <n v="141579.6"/>
    <n v="630.79"/>
    <n v="0"/>
    <n v="0"/>
    <n v="0"/>
    <n v="0"/>
    <m/>
    <n v="141579.6"/>
    <n v="105012.88"/>
    <n v="745.63"/>
    <n v="0"/>
    <n v="0"/>
    <n v="0"/>
    <n v="0"/>
    <n v="0"/>
    <n v="105758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024.12"/>
    <n v="105758.51"/>
    <n v="99"/>
    <n v="240"/>
    <n v="169288.8"/>
    <n v="148703.44"/>
    <n v="87.840092999999996"/>
    <n v="83.631994195311194"/>
    <n v="9.4"/>
    <m/>
    <m/>
    <m/>
    <s v="MICH"/>
    <s v="MORELIA"/>
    <s v="58095"/>
    <s v="Proceso judicial"/>
    <x v="0"/>
  </r>
  <r>
    <n v="1432"/>
    <s v="Hipotecaria Su Casita"/>
    <s v="FIDEICOMISO 234036"/>
    <d v="2018-05-01T00:00:00"/>
    <s v="59259"/>
    <x v="0"/>
    <n v="21"/>
    <n v="95186.27"/>
    <n v="41854.480000000003"/>
    <n v="0"/>
    <n v="137040.75"/>
    <n v="630.79"/>
    <n v="0"/>
    <n v="0"/>
    <n v="0"/>
    <n v="0"/>
    <m/>
    <n v="137040.75"/>
    <n v="87529.01"/>
    <n v="745.63"/>
    <n v="0"/>
    <n v="0"/>
    <n v="0"/>
    <n v="0"/>
    <n v="0"/>
    <n v="88274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485.27"/>
    <n v="88274.64"/>
    <n v="99"/>
    <n v="240"/>
    <n v="169288.8"/>
    <n v="148703.44"/>
    <n v="87.840092999999996"/>
    <n v="80.950865862886204"/>
    <n v="9.4"/>
    <m/>
    <m/>
    <m/>
    <s v="MICH"/>
    <s v="MORELIA"/>
    <s v="58095"/>
    <s v="Morosidad"/>
    <x v="0"/>
  </r>
  <r>
    <n v="1433"/>
    <s v="Hipotecaria Su Casita"/>
    <s v="FIDEICOMISO 234036"/>
    <d v="2018-05-01T00:00:00"/>
    <s v="59260"/>
    <x v="0"/>
    <n v="21"/>
    <n v="148456.26"/>
    <n v="31715.41"/>
    <n v="0"/>
    <n v="180171.67"/>
    <n v="467.98"/>
    <n v="0"/>
    <n v="0"/>
    <n v="0"/>
    <n v="0"/>
    <m/>
    <n v="180171.67"/>
    <n v="126480.93"/>
    <n v="1162.9100000000001"/>
    <n v="0"/>
    <n v="0"/>
    <n v="0"/>
    <n v="0"/>
    <n v="0"/>
    <n v="12764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183.39"/>
    <n v="127643.84"/>
    <n v="159"/>
    <n v="300"/>
    <n v="209066.4"/>
    <n v="188160.36"/>
    <n v="90.000287"/>
    <n v="86.179161271105599"/>
    <n v="9.4"/>
    <m/>
    <m/>
    <m/>
    <s v="JAL"/>
    <s v="TLAJOMULCO DE ZUNIGA"/>
    <s v="45653"/>
    <s v="Proceso judicial"/>
    <x v="0"/>
  </r>
  <r>
    <n v="1434"/>
    <s v="Hipotecaria Su Casita"/>
    <s v="FIDEICOMISO 234036"/>
    <d v="2018-05-01T00:00:00"/>
    <s v="59261"/>
    <x v="0"/>
    <n v="21"/>
    <n v="76547.240000000005"/>
    <n v="17336.18"/>
    <n v="0"/>
    <n v="93883.42"/>
    <n v="239.4"/>
    <n v="0"/>
    <n v="0"/>
    <n v="0"/>
    <n v="0"/>
    <m/>
    <n v="93883.42"/>
    <n v="73798.73"/>
    <n v="606"/>
    <n v="0"/>
    <n v="0"/>
    <n v="0"/>
    <n v="0"/>
    <n v="0"/>
    <n v="74404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75.580000000002"/>
    <n v="74404.73"/>
    <n v="159"/>
    <n v="300"/>
    <n v="107511.6"/>
    <n v="96761.22"/>
    <n v="90.000726"/>
    <n v="87.323991567726395"/>
    <n v="9.5"/>
    <m/>
    <m/>
    <m/>
    <s v="TAM"/>
    <s v="NUEVO LAREDO"/>
    <s v="88000"/>
    <s v="Morosidad"/>
    <x v="0"/>
  </r>
  <r>
    <n v="1435"/>
    <s v="Hipotecaria Su Casita"/>
    <s v="FIDEICOMISO 234036"/>
    <d v="2018-05-01T00:00:00"/>
    <s v="59263"/>
    <x v="0"/>
    <n v="21"/>
    <n v="41743.89"/>
    <n v="56051.55"/>
    <n v="0"/>
    <n v="97795.44"/>
    <n v="891.18"/>
    <n v="0"/>
    <n v="0"/>
    <n v="0"/>
    <n v="0"/>
    <m/>
    <n v="97795.44"/>
    <n v="50400.2"/>
    <n v="330.47"/>
    <n v="0"/>
    <n v="0"/>
    <n v="0"/>
    <n v="0"/>
    <n v="0"/>
    <n v="50730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942.73"/>
    <n v="50730.67"/>
    <n v="39"/>
    <n v="180"/>
    <n v="140172.29999999999"/>
    <n v="116990.9"/>
    <n v="83.462209999999999"/>
    <n v="69.768020848821607"/>
    <n v="9.5"/>
    <m/>
    <m/>
    <m/>
    <s v="JAL"/>
    <s v="TONALA"/>
    <s v="45426"/>
    <s v="Proceso judicial"/>
    <x v="0"/>
  </r>
  <r>
    <n v="1436"/>
    <s v="Hipotecaria Su Casita"/>
    <s v="FIDEICOMISO 234036"/>
    <d v="2018-05-01T00:00:00"/>
    <s v="59265"/>
    <x v="1"/>
    <n v="0"/>
    <n v="52353.73"/>
    <n v="0"/>
    <n v="0"/>
    <n v="52353.73"/>
    <n v="345.34"/>
    <n v="0"/>
    <n v="0"/>
    <n v="345.34"/>
    <n v="0"/>
    <m/>
    <n v="52008.39"/>
    <n v="0"/>
    <n v="414.47"/>
    <n v="0"/>
    <n v="0"/>
    <n v="414.47"/>
    <n v="0"/>
    <n v="0"/>
    <n v="0"/>
    <n v="53.96"/>
    <n v="0"/>
    <n v="0"/>
    <n v="0"/>
    <n v="0"/>
    <n v="-15.14"/>
    <n v="35.4"/>
    <n v="102"/>
    <n v="0"/>
    <n v="0"/>
    <n v="0"/>
    <n v="0"/>
    <n v="0"/>
    <n v="0"/>
    <n v="0"/>
    <n v="0.1"/>
    <n v="0"/>
    <n v="0"/>
    <n v="0"/>
    <n v="936.13"/>
    <n v="0"/>
    <n v="0"/>
    <n v="99"/>
    <n v="240"/>
    <n v="99910.5"/>
    <n v="81512.95"/>
    <n v="81.585969000000006"/>
    <n v="52.054978923961301"/>
    <n v="9.5"/>
    <m/>
    <m/>
    <m/>
    <s v="EM"/>
    <s v="CHICOLOAPAN"/>
    <s v="56370"/>
    <s v="Al corriente"/>
    <x v="0"/>
  </r>
  <r>
    <n v="1437"/>
    <s v="Hipotecaria Su Casita"/>
    <s v="FIDEICOMISO 234036"/>
    <d v="2018-05-01T00:00:00"/>
    <s v="59268"/>
    <x v="0"/>
    <n v="21"/>
    <n v="59777.27"/>
    <n v="29877.93"/>
    <n v="0"/>
    <n v="89655.2"/>
    <n v="627.49"/>
    <n v="0"/>
    <n v="0"/>
    <n v="0"/>
    <n v="0"/>
    <m/>
    <n v="89655.2"/>
    <n v="36165.870000000003"/>
    <n v="473.24"/>
    <n v="0"/>
    <n v="0"/>
    <n v="0"/>
    <n v="0"/>
    <n v="0"/>
    <n v="36639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505.42"/>
    <n v="36639.11"/>
    <n v="159"/>
    <n v="300"/>
    <n v="139983.6"/>
    <n v="125985.64"/>
    <n v="90.000286000000003"/>
    <n v="64.046931391444303"/>
    <n v="9.5"/>
    <m/>
    <m/>
    <m/>
    <s v="JAL"/>
    <s v="TONALA"/>
    <s v="45400"/>
    <s v="Proceso judicial"/>
    <x v="0"/>
  </r>
  <r>
    <n v="1438"/>
    <s v="Hipotecaria Su Casita"/>
    <s v="FIDEICOMISO 234036"/>
    <d v="2018-05-01T00:00:00"/>
    <s v="59269"/>
    <x v="0"/>
    <n v="21"/>
    <n v="103898.26"/>
    <n v="14232.17"/>
    <n v="0"/>
    <n v="118130.43"/>
    <n v="324.92"/>
    <n v="0"/>
    <n v="0"/>
    <n v="0"/>
    <n v="0"/>
    <m/>
    <n v="118130.43"/>
    <n v="47730.13"/>
    <n v="822.53"/>
    <n v="0"/>
    <n v="0"/>
    <n v="0"/>
    <n v="0"/>
    <n v="0"/>
    <n v="48552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557.09"/>
    <n v="48552.66"/>
    <n v="159"/>
    <n v="300"/>
    <n v="147565.20000000001"/>
    <n v="131333.20000000001"/>
    <n v="89.000117000000003"/>
    <n v="80.053041357861602"/>
    <n v="9.5"/>
    <m/>
    <m/>
    <m/>
    <s v="BCN"/>
    <s v="TIJUANA"/>
    <s v="22204"/>
    <s v="Proceso judicial"/>
    <x v="0"/>
  </r>
  <r>
    <n v="1439"/>
    <s v="Hipotecaria Su Casita"/>
    <s v="FIDEICOMISO 234036"/>
    <d v="2018-05-01T00:00:00"/>
    <s v="59270"/>
    <x v="0"/>
    <n v="21"/>
    <n v="103898.26"/>
    <n v="25605.06"/>
    <n v="0"/>
    <n v="129503.32"/>
    <n v="324.92"/>
    <n v="0"/>
    <n v="0"/>
    <n v="0"/>
    <n v="0"/>
    <m/>
    <n v="129503.32"/>
    <n v="116678.74"/>
    <n v="822.53"/>
    <n v="0"/>
    <n v="0"/>
    <n v="0"/>
    <n v="0"/>
    <n v="0"/>
    <n v="117501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929.98"/>
    <n v="117501.27"/>
    <n v="159"/>
    <n v="300"/>
    <n v="147565.20000000001"/>
    <n v="131333.20000000001"/>
    <n v="89.000117000000003"/>
    <n v="87.760068527138898"/>
    <n v="9.5"/>
    <m/>
    <m/>
    <m/>
    <s v="BCN"/>
    <s v="TIJUANA"/>
    <s v="22204"/>
    <s v="Proceso judicial"/>
    <x v="0"/>
  </r>
  <r>
    <n v="1440"/>
    <s v="Hipotecaria Su Casita"/>
    <s v="FIDEICOMISO 234036"/>
    <d v="2018-05-01T00:00:00"/>
    <s v="59271"/>
    <x v="0"/>
    <n v="21"/>
    <n v="149315"/>
    <n v="50171.92"/>
    <n v="0"/>
    <n v="199486.92"/>
    <n v="778.97"/>
    <n v="0"/>
    <n v="0"/>
    <n v="0"/>
    <n v="0"/>
    <m/>
    <n v="199486.92"/>
    <n v="125202.08"/>
    <n v="1169.6300000000001"/>
    <n v="0"/>
    <n v="0"/>
    <n v="0"/>
    <n v="0"/>
    <n v="0"/>
    <n v="126371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950.89"/>
    <n v="126371.71"/>
    <n v="159"/>
    <n v="300"/>
    <n v="289445.09999999998"/>
    <n v="224815.13"/>
    <n v="77.671077999999994"/>
    <n v="68.920468668188704"/>
    <n v="9.4"/>
    <m/>
    <m/>
    <m/>
    <s v="BCN"/>
    <s v="TIJUANA"/>
    <s v="22204"/>
    <s v="Morosidad"/>
    <x v="0"/>
  </r>
  <r>
    <n v="1441"/>
    <s v="Hipotecaria Su Casita"/>
    <s v="FIDEICOMISO 234036"/>
    <d v="2018-05-01T00:00:00"/>
    <s v="59277"/>
    <x v="0"/>
    <n v="21"/>
    <n v="64873.37"/>
    <n v="13737.26"/>
    <n v="0"/>
    <n v="78610.63"/>
    <n v="200.69"/>
    <n v="0"/>
    <n v="0"/>
    <n v="0"/>
    <n v="0"/>
    <m/>
    <n v="78610.63"/>
    <n v="56975.47"/>
    <n v="513.58000000000004"/>
    <n v="0"/>
    <n v="0"/>
    <n v="0"/>
    <n v="0"/>
    <n v="0"/>
    <n v="57489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37.95"/>
    <n v="57489.05"/>
    <n v="160"/>
    <n v="300"/>
    <n v="90835.8"/>
    <n v="81752.14"/>
    <n v="89.999911999999995"/>
    <n v="86.541462795525106"/>
    <n v="9.5"/>
    <m/>
    <m/>
    <m/>
    <s v="QR"/>
    <s v="BENITO JUAREZ"/>
    <s v="77518"/>
    <s v="Proceso judicial"/>
    <x v="0"/>
  </r>
  <r>
    <n v="1442"/>
    <s v="Hipotecaria Su Casita"/>
    <s v="FIDEICOMISO 234036"/>
    <d v="2018-05-01T00:00:00"/>
    <s v="59279"/>
    <x v="0"/>
    <n v="21"/>
    <n v="78216.67"/>
    <n v="15049.87"/>
    <n v="0"/>
    <n v="93266.54"/>
    <n v="241.94"/>
    <n v="0"/>
    <n v="0"/>
    <n v="0"/>
    <n v="0"/>
    <m/>
    <n v="93266.54"/>
    <n v="58825.62"/>
    <n v="619.22"/>
    <n v="0"/>
    <n v="0"/>
    <n v="0"/>
    <n v="0"/>
    <n v="0"/>
    <n v="59444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91.81"/>
    <n v="59444.84"/>
    <n v="160"/>
    <n v="300"/>
    <n v="118440"/>
    <n v="98565.17"/>
    <n v="83.219494999999995"/>
    <n v="78.745812128131107"/>
    <n v="9.5"/>
    <m/>
    <m/>
    <m/>
    <s v="QR"/>
    <s v="BENITO JUAREZ"/>
    <s v="77517"/>
    <s v="Morosidad"/>
    <x v="0"/>
  </r>
  <r>
    <n v="1443"/>
    <s v="Hipotecaria Su Casita"/>
    <s v="FIDEICOMISO 234036"/>
    <d v="2018-05-01T00:00:00"/>
    <s v="59283"/>
    <x v="0"/>
    <n v="21"/>
    <n v="54095.94"/>
    <n v="12667.84"/>
    <n v="0"/>
    <n v="66763.78"/>
    <n v="167.32"/>
    <n v="0"/>
    <n v="0"/>
    <n v="0"/>
    <n v="0"/>
    <m/>
    <n v="66763.78"/>
    <n v="56416.7"/>
    <n v="428.26"/>
    <n v="0"/>
    <n v="0"/>
    <n v="0"/>
    <n v="0"/>
    <n v="0"/>
    <n v="56844.95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35.16"/>
    <n v="56844.959999999999"/>
    <n v="160"/>
    <n v="300"/>
    <n v="76594.5"/>
    <n v="68168.259999999995"/>
    <n v="88.998896999999999"/>
    <n v="87.165240532040301"/>
    <n v="9.5"/>
    <m/>
    <m/>
    <m/>
    <s v="QR"/>
    <s v="BENITO JUAREZ"/>
    <s v="77539"/>
    <s v="Proceso judicial"/>
    <x v="0"/>
  </r>
  <r>
    <n v="1444"/>
    <s v="Hipotecaria Su Casita"/>
    <s v="FIDEICOMISO 234036"/>
    <d v="2018-05-01T00:00:00"/>
    <s v="59285"/>
    <x v="0"/>
    <n v="21"/>
    <n v="54095.94"/>
    <n v="10407.969999999999"/>
    <n v="0"/>
    <n v="64503.91"/>
    <n v="167.32"/>
    <n v="0"/>
    <n v="0"/>
    <n v="0"/>
    <n v="0"/>
    <m/>
    <n v="64503.91"/>
    <n v="40385.19"/>
    <n v="428.26"/>
    <n v="0"/>
    <n v="0"/>
    <n v="0"/>
    <n v="0"/>
    <n v="0"/>
    <n v="40813.44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75.29"/>
    <n v="40813.449999999997"/>
    <n v="160"/>
    <n v="300"/>
    <n v="76594.5"/>
    <n v="68168.259999999995"/>
    <n v="88.998896999999999"/>
    <n v="84.214806747117706"/>
    <n v="9.5"/>
    <m/>
    <m/>
    <m/>
    <s v="QR"/>
    <s v="BENITO JUAREZ"/>
    <s v="77539"/>
    <s v="Proceso judicial"/>
    <x v="0"/>
  </r>
  <r>
    <n v="1445"/>
    <s v="Hipotecaria Su Casita"/>
    <s v="FIDEICOMISO 234036"/>
    <d v="2018-05-01T00:00:00"/>
    <s v="59287"/>
    <x v="0"/>
    <n v="21"/>
    <n v="62696.54"/>
    <n v="12544.67"/>
    <n v="0"/>
    <n v="75241.210000000006"/>
    <n v="193.94"/>
    <n v="0"/>
    <n v="0"/>
    <n v="0"/>
    <n v="0"/>
    <m/>
    <n v="75241.210000000006"/>
    <n v="50271.72"/>
    <n v="496.35"/>
    <n v="0"/>
    <n v="0"/>
    <n v="0"/>
    <n v="0"/>
    <n v="0"/>
    <n v="50768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38.61"/>
    <n v="50768.07"/>
    <n v="160"/>
    <n v="300"/>
    <n v="87787.199999999997"/>
    <n v="79007.88"/>
    <n v="89.999317000000005"/>
    <n v="85.708634509033402"/>
    <n v="9.5"/>
    <m/>
    <m/>
    <m/>
    <s v="QR"/>
    <s v="BENITO JUAREZ"/>
    <s v="77539"/>
    <s v="Morosidad"/>
    <x v="0"/>
  </r>
  <r>
    <n v="1446"/>
    <s v="Hipotecaria Su Casita"/>
    <s v="FIDEICOMISO 234036"/>
    <d v="2018-05-01T00:00:00"/>
    <s v="59289"/>
    <x v="1"/>
    <n v="0"/>
    <n v="68778.960000000006"/>
    <n v="0"/>
    <n v="0"/>
    <n v="68778.960000000006"/>
    <n v="212.75"/>
    <n v="0"/>
    <n v="0"/>
    <n v="212.75"/>
    <n v="0"/>
    <m/>
    <n v="68566.210000000006"/>
    <n v="0"/>
    <n v="544.5"/>
    <n v="0"/>
    <n v="0"/>
    <n v="544.5"/>
    <n v="0"/>
    <n v="0"/>
    <n v="0"/>
    <n v="60.19"/>
    <n v="0"/>
    <n v="0"/>
    <n v="0"/>
    <n v="0"/>
    <n v="-13.35"/>
    <n v="40.869999999999997"/>
    <n v="106.98"/>
    <n v="0"/>
    <n v="0"/>
    <n v="0"/>
    <n v="0"/>
    <n v="0"/>
    <n v="0"/>
    <n v="0"/>
    <n v="2.48"/>
    <n v="0"/>
    <n v="2.36"/>
    <n v="0"/>
    <n v="954.42"/>
    <n v="0"/>
    <n v="0"/>
    <n v="160"/>
    <n v="300"/>
    <n v="96301.8"/>
    <n v="86672.04"/>
    <n v="90.000435999999993"/>
    <n v="71.199302507100995"/>
    <n v="9.5"/>
    <m/>
    <m/>
    <m/>
    <s v="JAL"/>
    <s v="ZAPOPAN"/>
    <s v="45200"/>
    <s v="Al corriente"/>
    <x v="0"/>
  </r>
  <r>
    <n v="1447"/>
    <s v="Hipotecaria Su Casita"/>
    <s v="FIDEICOMISO 234036"/>
    <d v="2018-05-01T00:00:00"/>
    <s v="59290"/>
    <x v="1"/>
    <n v="0"/>
    <n v="14411.21"/>
    <n v="0"/>
    <n v="0"/>
    <n v="14411.21"/>
    <n v="584.70000000000005"/>
    <n v="0"/>
    <n v="0"/>
    <n v="584.70000000000005"/>
    <n v="0"/>
    <m/>
    <n v="13826.51"/>
    <n v="0"/>
    <n v="114.09"/>
    <n v="0"/>
    <n v="0"/>
    <n v="114.09"/>
    <n v="0"/>
    <n v="0"/>
    <n v="0"/>
    <n v="55.54"/>
    <n v="0"/>
    <n v="0"/>
    <n v="0"/>
    <n v="0"/>
    <n v="-12.05"/>
    <n v="37.72"/>
    <n v="100.02"/>
    <n v="0"/>
    <n v="0"/>
    <n v="0"/>
    <n v="0"/>
    <n v="0"/>
    <n v="0"/>
    <n v="0"/>
    <n v="13.85"/>
    <n v="0"/>
    <n v="12.52"/>
    <n v="0"/>
    <n v="893.87"/>
    <n v="0"/>
    <n v="0"/>
    <n v="160"/>
    <n v="300"/>
    <n v="97628.1"/>
    <n v="79981.179999999993"/>
    <n v="81.924344000000005"/>
    <n v="14.1624287308519"/>
    <n v="9.5"/>
    <m/>
    <m/>
    <m/>
    <s v="EM"/>
    <s v="CHALCO"/>
    <s v="56640"/>
    <s v="Al corriente"/>
    <x v="0"/>
  </r>
  <r>
    <n v="1448"/>
    <s v="Hipotecaria Su Casita"/>
    <s v="FIDEICOMISO 234036"/>
    <d v="2018-05-01T00:00:00"/>
    <s v="59291"/>
    <x v="0"/>
    <n v="21"/>
    <n v="46869.63"/>
    <n v="9409.9500000000007"/>
    <n v="0"/>
    <n v="56279.58"/>
    <n v="143.83000000000001"/>
    <n v="0"/>
    <n v="0"/>
    <n v="0"/>
    <n v="0"/>
    <m/>
    <n v="56279.58"/>
    <n v="38437.06"/>
    <n v="374.96"/>
    <n v="0"/>
    <n v="0"/>
    <n v="0"/>
    <n v="0"/>
    <n v="0"/>
    <n v="38812.01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53.7800000000007"/>
    <n v="38812.019999999997"/>
    <n v="160"/>
    <n v="300"/>
    <n v="68104.2"/>
    <n v="58909.17"/>
    <n v="86.498586000000003"/>
    <n v="82.637458492012001"/>
    <n v="9.6"/>
    <m/>
    <m/>
    <m/>
    <s v="EM"/>
    <s v="TECAMAC"/>
    <s v="55765"/>
    <s v="Proceso judicial"/>
    <x v="0"/>
  </r>
  <r>
    <n v="1449"/>
    <s v="Hipotecaria Su Casita"/>
    <s v="FIDEICOMISO 234036"/>
    <d v="2018-05-01T00:00:00"/>
    <s v="59292"/>
    <x v="0"/>
    <n v="21"/>
    <n v="55807.71"/>
    <n v="11495.55"/>
    <n v="0"/>
    <n v="67303.259999999995"/>
    <n v="172.63"/>
    <n v="0"/>
    <n v="0"/>
    <n v="0"/>
    <n v="0"/>
    <m/>
    <n v="67303.259999999995"/>
    <n v="46342.58"/>
    <n v="441.81"/>
    <n v="0"/>
    <n v="0"/>
    <n v="0"/>
    <n v="0"/>
    <n v="0"/>
    <n v="46784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68.18"/>
    <n v="46784.39"/>
    <n v="160"/>
    <n v="300"/>
    <n v="78141.3"/>
    <n v="70326.5"/>
    <n v="89.999143000000004"/>
    <n v="86.130202997535505"/>
    <n v="9.5"/>
    <m/>
    <m/>
    <m/>
    <s v="QR"/>
    <s v="SOLIDARIDAD"/>
    <s v="77710"/>
    <s v="Morosidad"/>
    <x v="0"/>
  </r>
  <r>
    <n v="1450"/>
    <s v="Hipotecaria Su Casita"/>
    <s v="FIDEICOMISO 234036"/>
    <d v="2018-05-01T00:00:00"/>
    <s v="59295"/>
    <x v="1"/>
    <n v="0"/>
    <n v="72361.929999999993"/>
    <n v="0"/>
    <n v="0"/>
    <n v="72361.929999999993"/>
    <n v="470.46"/>
    <n v="0"/>
    <n v="0"/>
    <n v="470.46"/>
    <n v="0"/>
    <m/>
    <n v="71891.47"/>
    <n v="0"/>
    <n v="572.87"/>
    <n v="0"/>
    <n v="0"/>
    <n v="572.87"/>
    <n v="0"/>
    <n v="0"/>
    <n v="0"/>
    <n v="74.09"/>
    <n v="0"/>
    <n v="0"/>
    <n v="0"/>
    <n v="0"/>
    <n v="-15.99"/>
    <n v="48.61"/>
    <n v="138.83000000000001"/>
    <n v="0"/>
    <n v="0"/>
    <n v="0"/>
    <n v="0"/>
    <n v="0"/>
    <n v="0"/>
    <n v="0"/>
    <n v="0.05"/>
    <n v="0"/>
    <n v="0.09"/>
    <n v="0"/>
    <n v="1288.92"/>
    <n v="0"/>
    <n v="0"/>
    <n v="100"/>
    <n v="240"/>
    <n v="128909.1"/>
    <n v="111929.86"/>
    <n v="86.828517000000005"/>
    <n v="55.7691193846753"/>
    <n v="9.5"/>
    <m/>
    <m/>
    <m/>
    <s v="EM"/>
    <s v="TECAMAC"/>
    <s v="55765"/>
    <s v="Al corriente"/>
    <x v="0"/>
  </r>
  <r>
    <n v="1451"/>
    <s v="Hipotecaria Su Casita"/>
    <s v="FIDEICOMISO 234036"/>
    <d v="2018-05-01T00:00:00"/>
    <s v="59297"/>
    <x v="0"/>
    <n v="21"/>
    <n v="46869.63"/>
    <n v="7929.51"/>
    <n v="0"/>
    <n v="54799.14"/>
    <n v="143.83000000000001"/>
    <n v="0"/>
    <n v="0"/>
    <n v="0"/>
    <n v="0"/>
    <m/>
    <n v="54799.14"/>
    <n v="29558.59"/>
    <n v="374.96"/>
    <n v="0"/>
    <n v="0"/>
    <n v="0"/>
    <n v="0"/>
    <n v="0"/>
    <n v="29933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73.34"/>
    <n v="29933.55"/>
    <n v="160"/>
    <n v="300"/>
    <n v="65454.6"/>
    <n v="58909.17"/>
    <n v="90.000045999999998"/>
    <n v="83.7208387210419"/>
    <n v="9.6"/>
    <m/>
    <m/>
    <m/>
    <s v="EM"/>
    <s v="TECAMAC"/>
    <s v="55765"/>
    <s v="Morosidad"/>
    <x v="0"/>
  </r>
  <r>
    <n v="1452"/>
    <s v="Hipotecaria Su Casita"/>
    <s v="FIDEICOMISO 234036"/>
    <d v="2018-05-01T00:00:00"/>
    <s v="59298"/>
    <x v="0"/>
    <n v="21"/>
    <n v="88821.49"/>
    <n v="19056.16"/>
    <n v="0"/>
    <n v="107877.65"/>
    <n v="274.76"/>
    <n v="0"/>
    <n v="0"/>
    <n v="0"/>
    <n v="0"/>
    <m/>
    <n v="107877.65"/>
    <n v="79714.759999999995"/>
    <n v="703.17"/>
    <n v="0"/>
    <n v="0"/>
    <n v="0"/>
    <n v="0"/>
    <n v="0"/>
    <n v="80417.929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330.919999999998"/>
    <n v="80417.929999999993"/>
    <n v="160"/>
    <n v="300"/>
    <n v="128909.1"/>
    <n v="111929.86"/>
    <n v="86.828517000000005"/>
    <n v="83.685053898441893"/>
    <n v="9.5"/>
    <m/>
    <m/>
    <m/>
    <s v="EM"/>
    <s v="TECAMAC"/>
    <s v="55765"/>
    <s v="Proceso judicial"/>
    <x v="0"/>
  </r>
  <r>
    <n v="1453"/>
    <s v="Hipotecaria Su Casita"/>
    <s v="FIDEICOMISO 234036"/>
    <d v="2018-05-01T00:00:00"/>
    <s v="59300"/>
    <x v="0"/>
    <n v="21"/>
    <n v="68932.94"/>
    <n v="14498.69"/>
    <n v="0"/>
    <n v="83431.63"/>
    <n v="213.24"/>
    <n v="0"/>
    <n v="0"/>
    <n v="0"/>
    <n v="0"/>
    <m/>
    <n v="83431.63"/>
    <n v="59879.38"/>
    <n v="545.72"/>
    <n v="0"/>
    <n v="0"/>
    <n v="0"/>
    <n v="0"/>
    <n v="0"/>
    <n v="60425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11.93"/>
    <n v="60425.1"/>
    <n v="160"/>
    <n v="300"/>
    <n v="100656"/>
    <n v="86867.3"/>
    <n v="86.301164"/>
    <n v="82.8878851238305"/>
    <n v="9.5"/>
    <m/>
    <m/>
    <m/>
    <s v="EM"/>
    <s v="TECAMAC"/>
    <s v="55765"/>
    <s v="Morosidad"/>
    <x v="0"/>
  </r>
  <r>
    <n v="1454"/>
    <s v="Hipotecaria Su Casita"/>
    <s v="FIDEICOMISO 234036"/>
    <d v="2018-05-01T00:00:00"/>
    <s v="59301"/>
    <x v="0"/>
    <n v="21"/>
    <n v="56157.88"/>
    <n v="19564.89"/>
    <n v="0"/>
    <n v="75722.77"/>
    <n v="365.14"/>
    <n v="0"/>
    <n v="0"/>
    <n v="0"/>
    <n v="0"/>
    <m/>
    <n v="75722.77"/>
    <n v="37115.51"/>
    <n v="444.58"/>
    <n v="0"/>
    <n v="0"/>
    <n v="0"/>
    <n v="0"/>
    <n v="0"/>
    <n v="37560.08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30.03"/>
    <n v="37560.089999999997"/>
    <n v="100"/>
    <n v="240"/>
    <n v="100656"/>
    <n v="86867.3"/>
    <n v="86.301164"/>
    <n v="75.229265699570306"/>
    <n v="9.5"/>
    <m/>
    <m/>
    <m/>
    <s v="EM"/>
    <s v="TECAMAC"/>
    <s v="55765"/>
    <s v="Proceso judicial"/>
    <x v="0"/>
  </r>
  <r>
    <n v="1455"/>
    <s v="Hipotecaria Su Casita"/>
    <s v="FIDEICOMISO 234036"/>
    <d v="2018-05-01T00:00:00"/>
    <s v="59302"/>
    <x v="1"/>
    <n v="1"/>
    <n v="68932.94"/>
    <n v="2.8"/>
    <n v="0"/>
    <n v="68935.740000000005"/>
    <n v="213.24"/>
    <n v="0"/>
    <n v="2.8"/>
    <n v="213.24"/>
    <n v="0"/>
    <m/>
    <n v="68719.7"/>
    <n v="0"/>
    <n v="545.72"/>
    <n v="0"/>
    <n v="0"/>
    <n v="545.72"/>
    <n v="0"/>
    <n v="0"/>
    <n v="0"/>
    <n v="60.33"/>
    <n v="0"/>
    <n v="0"/>
    <n v="0"/>
    <n v="0"/>
    <n v="-12.8"/>
    <n v="40.96"/>
    <n v="107.51"/>
    <n v="0"/>
    <n v="0"/>
    <n v="0"/>
    <n v="0"/>
    <n v="0"/>
    <n v="0"/>
    <n v="0"/>
    <n v="0.03"/>
    <n v="0"/>
    <n v="0"/>
    <n v="0"/>
    <n v="957.79"/>
    <n v="0"/>
    <n v="0"/>
    <n v="160"/>
    <n v="300"/>
    <n v="98546.4"/>
    <n v="86867.3"/>
    <n v="88.148628000000002"/>
    <n v="69.733343520192307"/>
    <n v="9.5"/>
    <m/>
    <m/>
    <m/>
    <s v="EM"/>
    <s v="TECAMAC"/>
    <s v="55765"/>
    <s v="Al corriente"/>
    <x v="0"/>
  </r>
  <r>
    <n v="1456"/>
    <s v="Hipotecaria Su Casita"/>
    <s v="FIDEICOMISO 234036"/>
    <d v="2018-05-01T00:00:00"/>
    <s v="59303"/>
    <x v="0"/>
    <n v="21"/>
    <n v="88221.31"/>
    <n v="8723.57"/>
    <n v="0"/>
    <n v="96944.88"/>
    <n v="272.91000000000003"/>
    <n v="0"/>
    <n v="0"/>
    <n v="0"/>
    <n v="0"/>
    <m/>
    <n v="96944.88"/>
    <n v="27115.08"/>
    <n v="698.42"/>
    <n v="0"/>
    <n v="0"/>
    <n v="0"/>
    <n v="0"/>
    <n v="0"/>
    <n v="2781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96.48"/>
    <n v="27813.5"/>
    <n v="160"/>
    <n v="300"/>
    <n v="138965.70000000001"/>
    <n v="111174.22"/>
    <n v="80.001194999999996"/>
    <n v="69.761732973090403"/>
    <n v="9.5"/>
    <m/>
    <m/>
    <m/>
    <s v="BCN"/>
    <s v="TIJUANA"/>
    <s v="22125"/>
    <s v="Morosidad"/>
    <x v="0"/>
  </r>
  <r>
    <n v="1457"/>
    <s v="Hipotecaria Su Casita"/>
    <s v="FIDEICOMISO 234036"/>
    <d v="2018-05-01T00:00:00"/>
    <s v="59305"/>
    <x v="0"/>
    <n v="21"/>
    <n v="105775.02"/>
    <n v="24445.7"/>
    <n v="0"/>
    <n v="130220.72"/>
    <n v="344.53"/>
    <n v="0"/>
    <n v="0"/>
    <n v="0"/>
    <n v="0"/>
    <m/>
    <n v="130220.72"/>
    <n v="97556.7"/>
    <n v="828.57"/>
    <n v="0"/>
    <n v="0"/>
    <n v="0"/>
    <n v="0"/>
    <n v="0"/>
    <n v="98385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790.23"/>
    <n v="98385.27"/>
    <n v="160"/>
    <n v="300"/>
    <n v="156684.9"/>
    <n v="135343.4"/>
    <n v="86.379351"/>
    <n v="83.109935766004995"/>
    <n v="9.4"/>
    <m/>
    <m/>
    <m/>
    <s v="JAL"/>
    <s v="TLAJOMULCO DE ZUNIGA"/>
    <s v="45653"/>
    <s v="Morosidad"/>
    <x v="0"/>
  </r>
  <r>
    <n v="1458"/>
    <s v="Hipotecaria Su Casita"/>
    <s v="FIDEICOMISO 234036"/>
    <d v="2018-05-01T00:00:00"/>
    <s v="59306"/>
    <x v="0"/>
    <n v="21"/>
    <n v="54136.7"/>
    <n v="24094.33"/>
    <n v="0"/>
    <n v="78231.03"/>
    <n v="352"/>
    <n v="0"/>
    <n v="0"/>
    <n v="0"/>
    <n v="0"/>
    <m/>
    <n v="78231.03"/>
    <n v="53183.07"/>
    <n v="428.58"/>
    <n v="0"/>
    <n v="0"/>
    <n v="0"/>
    <n v="0"/>
    <n v="0"/>
    <n v="53611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446.33"/>
    <n v="53611.65"/>
    <n v="100"/>
    <n v="240"/>
    <n v="100742.39999999999"/>
    <n v="83741.05"/>
    <n v="83.123937999999995"/>
    <n v="77.654522929866999"/>
    <n v="9.5"/>
    <m/>
    <m/>
    <m/>
    <s v="EM"/>
    <s v="CHICOLOAPAN"/>
    <s v="56370"/>
    <s v="Morosidad"/>
    <x v="0"/>
  </r>
  <r>
    <n v="1459"/>
    <s v="Hipotecaria Su Casita"/>
    <s v="FIDEICOMISO 234036"/>
    <d v="2018-05-01T00:00:00"/>
    <s v="59307"/>
    <x v="18"/>
    <n v="13"/>
    <n v="39832.42"/>
    <n v="1503.45"/>
    <n v="0"/>
    <n v="41335.870000000003"/>
    <n v="122.23"/>
    <n v="0"/>
    <n v="0"/>
    <n v="0"/>
    <n v="0"/>
    <m/>
    <n v="41335.870000000003"/>
    <n v="4228.1099999999997"/>
    <n v="318.66000000000003"/>
    <n v="0"/>
    <n v="0"/>
    <n v="0"/>
    <n v="0"/>
    <n v="0"/>
    <n v="4546.77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25.68"/>
    <n v="4546.7700000000004"/>
    <n v="160"/>
    <n v="300"/>
    <n v="58326.6"/>
    <n v="50063.78"/>
    <n v="85.833529999999996"/>
    <n v="70.869671401582096"/>
    <n v="9.6"/>
    <m/>
    <m/>
    <m/>
    <s v="VER"/>
    <s v="VERACRUZ"/>
    <s v="91808"/>
    <s v="Morosidad"/>
    <x v="0"/>
  </r>
  <r>
    <n v="1460"/>
    <s v="Hipotecaria Su Casita"/>
    <s v="FIDEICOMISO 234036"/>
    <d v="2018-05-01T00:00:00"/>
    <s v="59309"/>
    <x v="0"/>
    <n v="21"/>
    <n v="32471.94"/>
    <n v="7017.11"/>
    <n v="0"/>
    <n v="39489.050000000003"/>
    <n v="210.16"/>
    <n v="0"/>
    <n v="0"/>
    <n v="0"/>
    <n v="0"/>
    <m/>
    <n v="39489.050000000003"/>
    <n v="11021.98"/>
    <n v="259.77999999999997"/>
    <n v="0"/>
    <n v="0"/>
    <n v="0"/>
    <n v="0"/>
    <n v="0"/>
    <n v="11281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27.27"/>
    <n v="11281.76"/>
    <n v="100"/>
    <n v="240"/>
    <n v="58326.6"/>
    <n v="50063.78"/>
    <n v="85.833529999999996"/>
    <n v="67.703328790724598"/>
    <n v="9.6"/>
    <m/>
    <m/>
    <m/>
    <s v="VER"/>
    <s v="VERACRUZ"/>
    <s v="91808"/>
    <s v="Morosidad"/>
    <x v="0"/>
  </r>
  <r>
    <n v="1461"/>
    <s v="Hipotecaria Su Casita"/>
    <s v="FIDEICOMISO 234036"/>
    <d v="2018-05-01T00:00:00"/>
    <s v="59310"/>
    <x v="0"/>
    <n v="21"/>
    <n v="61521.21"/>
    <n v="12492.38"/>
    <n v="0"/>
    <n v="74013.59"/>
    <n v="190.3"/>
    <n v="0"/>
    <n v="0"/>
    <n v="0"/>
    <n v="0"/>
    <m/>
    <n v="74013.59"/>
    <n v="50500.24"/>
    <n v="487.04"/>
    <n v="0"/>
    <n v="0"/>
    <n v="0"/>
    <n v="0"/>
    <n v="0"/>
    <n v="50987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82.68"/>
    <n v="50987.28"/>
    <n v="160"/>
    <n v="300"/>
    <n v="86140.2"/>
    <n v="77525.95"/>
    <n v="89.999733000000006"/>
    <n v="85.922240725479298"/>
    <n v="9.5"/>
    <m/>
    <m/>
    <m/>
    <s v="JAL"/>
    <s v="EL SALTO"/>
    <s v="45696"/>
    <s v="Morosidad"/>
    <x v="0"/>
  </r>
  <r>
    <n v="1462"/>
    <s v="Hipotecaria Su Casita"/>
    <s v="FIDEICOMISO 234036"/>
    <d v="2018-05-01T00:00:00"/>
    <s v="59311"/>
    <x v="0"/>
    <n v="21"/>
    <n v="58344.7"/>
    <n v="12354.93"/>
    <n v="0"/>
    <n v="70699.63"/>
    <n v="180.49"/>
    <n v="0"/>
    <n v="0"/>
    <n v="0"/>
    <n v="0"/>
    <m/>
    <n v="70699.63"/>
    <n v="51241.66"/>
    <n v="461.9"/>
    <n v="0"/>
    <n v="0"/>
    <n v="0"/>
    <n v="0"/>
    <n v="0"/>
    <n v="51703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35.42"/>
    <n v="51703.56"/>
    <n v="160"/>
    <n v="300"/>
    <n v="90352.2"/>
    <n v="73525"/>
    <n v="81.375992999999994"/>
    <n v="78.248930241177703"/>
    <n v="9.5"/>
    <m/>
    <m/>
    <m/>
    <s v="EM"/>
    <s v="ACOLMAN"/>
    <s v="55870"/>
    <s v="Proceso judicial"/>
    <x v="0"/>
  </r>
  <r>
    <n v="1463"/>
    <s v="Hipotecaria Su Casita"/>
    <s v="FIDEICOMISO 234036"/>
    <d v="2018-05-01T00:00:00"/>
    <s v="59314"/>
    <x v="0"/>
    <n v="21"/>
    <n v="56571.6"/>
    <n v="6231.51"/>
    <n v="0"/>
    <n v="62803.11"/>
    <n v="174.98"/>
    <n v="0"/>
    <n v="0"/>
    <n v="0"/>
    <n v="0"/>
    <m/>
    <n v="62803.11"/>
    <n v="19927.77"/>
    <n v="447.86"/>
    <n v="0"/>
    <n v="0"/>
    <n v="0"/>
    <n v="0"/>
    <n v="0"/>
    <n v="20375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06.49"/>
    <n v="20375.63"/>
    <n v="160"/>
    <n v="300"/>
    <n v="99101.4"/>
    <n v="71288.23"/>
    <n v="71.934635"/>
    <n v="63.372576296463698"/>
    <n v="9.5"/>
    <m/>
    <m/>
    <m/>
    <s v="QR"/>
    <s v="BENITO JUAREZ"/>
    <s v="77517"/>
    <s v="Morosidad"/>
    <x v="0"/>
  </r>
  <r>
    <n v="1464"/>
    <s v="Hipotecaria Su Casita"/>
    <s v="FIDEICOMISO 234036"/>
    <d v="2018-05-01T00:00:00"/>
    <s v="59315"/>
    <x v="0"/>
    <n v="21"/>
    <n v="59718.85"/>
    <n v="10003.56"/>
    <n v="0"/>
    <n v="69722.41"/>
    <n v="184.73"/>
    <n v="0"/>
    <n v="0"/>
    <n v="0"/>
    <n v="0"/>
    <m/>
    <n v="69722.41"/>
    <n v="36640.69"/>
    <n v="472.77"/>
    <n v="0"/>
    <n v="0"/>
    <n v="0"/>
    <n v="0"/>
    <n v="0"/>
    <n v="3711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88.290000000001"/>
    <n v="37113.46"/>
    <n v="160"/>
    <n v="300"/>
    <n v="90352.2"/>
    <n v="75255"/>
    <n v="83.290722000000002"/>
    <n v="77.167362547073594"/>
    <n v="9.5"/>
    <m/>
    <m/>
    <m/>
    <s v="EM"/>
    <s v="ACOLMAN"/>
    <s v="55870"/>
    <s v="Morosidad"/>
    <x v="0"/>
  </r>
  <r>
    <n v="1465"/>
    <s v="Hipotecaria Su Casita"/>
    <s v="FIDEICOMISO 234036"/>
    <d v="2018-05-01T00:00:00"/>
    <s v="59316"/>
    <x v="0"/>
    <n v="21"/>
    <n v="21934.3"/>
    <n v="31380.97"/>
    <n v="0"/>
    <n v="53315.27"/>
    <n v="454.13"/>
    <n v="0"/>
    <n v="0"/>
    <n v="0"/>
    <n v="0"/>
    <m/>
    <n v="53315.27"/>
    <n v="32114.65"/>
    <n v="175.47"/>
    <n v="0"/>
    <n v="0"/>
    <n v="0"/>
    <n v="0"/>
    <n v="0"/>
    <n v="32290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835.1"/>
    <n v="32290.12"/>
    <n v="40"/>
    <n v="180"/>
    <n v="68047.8"/>
    <n v="59946.92"/>
    <n v="88.095309"/>
    <n v="78.349733148399096"/>
    <n v="9.6"/>
    <m/>
    <m/>
    <m/>
    <s v="EM"/>
    <s v="ACOLMAN"/>
    <s v="55870"/>
    <s v="Morosidad"/>
    <x v="0"/>
  </r>
  <r>
    <n v="1466"/>
    <s v="Hipotecaria Su Casita"/>
    <s v="FIDEICOMISO 234036"/>
    <d v="2018-05-01T00:00:00"/>
    <s v="59317"/>
    <x v="0"/>
    <n v="21"/>
    <n v="94818.36"/>
    <n v="16702.349999999999"/>
    <n v="0"/>
    <n v="111520.71"/>
    <n v="293.31"/>
    <n v="0"/>
    <n v="0"/>
    <n v="0"/>
    <n v="0"/>
    <m/>
    <n v="111520.71"/>
    <n v="62638.61"/>
    <n v="750.65"/>
    <n v="0"/>
    <n v="0"/>
    <n v="0"/>
    <n v="0"/>
    <n v="0"/>
    <n v="63389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995.66"/>
    <n v="63389.26"/>
    <n v="160"/>
    <n v="300"/>
    <n v="140415.6"/>
    <n v="119487.25"/>
    <n v="85.095423999999994"/>
    <n v="79.421880595888197"/>
    <n v="9.5"/>
    <m/>
    <m/>
    <m/>
    <s v="BCN"/>
    <s v="TIJUANA"/>
    <s v="22563"/>
    <s v="Proceso judicial"/>
    <x v="0"/>
  </r>
  <r>
    <n v="1467"/>
    <s v="Hipotecaria Su Casita"/>
    <s v="FIDEICOMISO 234036"/>
    <d v="2018-05-01T00:00:00"/>
    <s v="59318"/>
    <x v="0"/>
    <n v="21"/>
    <n v="9273.9500000000007"/>
    <n v="42681.56"/>
    <n v="0"/>
    <n v="51955.51"/>
    <n v="1274.31"/>
    <n v="0"/>
    <n v="0"/>
    <n v="0"/>
    <n v="0"/>
    <m/>
    <n v="51955.51"/>
    <n v="9849.8799999999992"/>
    <n v="72.650000000000006"/>
    <n v="0"/>
    <n v="0"/>
    <n v="0"/>
    <n v="0"/>
    <n v="0"/>
    <n v="9922.530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955.87"/>
    <n v="9922.5300000000007"/>
    <n v="160"/>
    <n v="300"/>
    <n v="175789.8"/>
    <n v="155402.95000000001"/>
    <n v="88.402711999999994"/>
    <n v="29.555474895059099"/>
    <n v="9.4"/>
    <m/>
    <m/>
    <m/>
    <s v="JAL"/>
    <s v="TLAJOMULCO DE ZUNIGA"/>
    <s v="45640"/>
    <s v="Morosidad"/>
    <x v="0"/>
  </r>
  <r>
    <n v="1468"/>
    <s v="Hipotecaria Su Casita"/>
    <s v="FIDEICOMISO 234036"/>
    <d v="2018-05-01T00:00:00"/>
    <s v="59320"/>
    <x v="0"/>
    <n v="21"/>
    <n v="95519.67"/>
    <n v="41100.89"/>
    <n v="0"/>
    <n v="136620.56"/>
    <n v="623.95000000000005"/>
    <n v="0"/>
    <n v="0"/>
    <n v="0"/>
    <n v="0"/>
    <m/>
    <n v="136620.56"/>
    <n v="86512.79"/>
    <n v="748.24"/>
    <n v="0"/>
    <n v="0"/>
    <n v="0"/>
    <n v="0"/>
    <n v="0"/>
    <n v="87261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724.839999999997"/>
    <n v="87261.03"/>
    <n v="100"/>
    <n v="240"/>
    <n v="168769.2"/>
    <n v="148247.12"/>
    <n v="87.840151000000006"/>
    <n v="80.951121479490197"/>
    <n v="9.4"/>
    <m/>
    <m/>
    <m/>
    <s v="MICH"/>
    <s v="MORELIA"/>
    <s v="58095"/>
    <s v="Proceso judicial"/>
    <x v="0"/>
  </r>
  <r>
    <n v="1469"/>
    <s v="Hipotecaria Su Casita"/>
    <s v="FIDEICOMISO 234036"/>
    <d v="2018-05-01T00:00:00"/>
    <s v="59322"/>
    <x v="0"/>
    <n v="21"/>
    <n v="49694.58"/>
    <n v="10119.49"/>
    <n v="0"/>
    <n v="59814.07"/>
    <n v="152.47999999999999"/>
    <n v="0"/>
    <n v="0"/>
    <n v="0"/>
    <n v="0"/>
    <m/>
    <n v="59814.07"/>
    <n v="42134.3"/>
    <n v="397.56"/>
    <n v="0"/>
    <n v="0"/>
    <n v="0"/>
    <n v="0"/>
    <n v="0"/>
    <n v="42531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71.969999999999"/>
    <n v="42531.86"/>
    <n v="160"/>
    <n v="300"/>
    <n v="72638.100000000006"/>
    <n v="62458.21"/>
    <n v="85.985467999999997"/>
    <n v="82.345312200505902"/>
    <n v="9.6"/>
    <m/>
    <m/>
    <m/>
    <s v="QR"/>
    <s v="BENITO JUAREZ"/>
    <s v="77517"/>
    <s v="Proceso judicial"/>
    <x v="0"/>
  </r>
  <r>
    <n v="1470"/>
    <s v="Hipotecaria Su Casita"/>
    <s v="FIDEICOMISO 234036"/>
    <d v="2018-05-01T00:00:00"/>
    <s v="59323"/>
    <x v="1"/>
    <n v="0"/>
    <n v="65571.259999999995"/>
    <n v="0"/>
    <n v="0"/>
    <n v="65571.259999999995"/>
    <n v="202.82"/>
    <n v="0"/>
    <n v="0"/>
    <n v="202.82"/>
    <n v="0"/>
    <m/>
    <n v="65368.44"/>
    <n v="0"/>
    <n v="519.11"/>
    <n v="0"/>
    <n v="0"/>
    <n v="519.11"/>
    <n v="0"/>
    <n v="0"/>
    <n v="0"/>
    <n v="57.38"/>
    <n v="0"/>
    <n v="0"/>
    <n v="0"/>
    <n v="0"/>
    <n v="-11.32"/>
    <n v="38.97"/>
    <n v="101.98"/>
    <n v="0"/>
    <n v="0"/>
    <n v="0"/>
    <n v="0"/>
    <n v="0"/>
    <n v="0"/>
    <n v="0"/>
    <n v="4.71"/>
    <n v="0"/>
    <n v="0.76"/>
    <n v="0"/>
    <n v="913.65"/>
    <n v="0"/>
    <n v="0"/>
    <n v="160"/>
    <n v="300"/>
    <n v="91810.5"/>
    <n v="82629.539999999994"/>
    <n v="90.000097999999994"/>
    <n v="71.199307246622894"/>
    <n v="9.5"/>
    <m/>
    <m/>
    <m/>
    <s v="MICH"/>
    <s v="TARIMBARO"/>
    <s v="58891"/>
    <s v="Al corriente"/>
    <x v="0"/>
  </r>
  <r>
    <n v="1471"/>
    <s v="Hipotecaria Su Casita"/>
    <s v="FIDEICOMISO 234036"/>
    <d v="2018-05-01T00:00:00"/>
    <s v="59324"/>
    <x v="0"/>
    <n v="21"/>
    <n v="95519.67"/>
    <n v="35974.43"/>
    <n v="0"/>
    <n v="131494.1"/>
    <n v="623.95000000000005"/>
    <n v="0"/>
    <n v="0"/>
    <n v="0"/>
    <n v="0"/>
    <m/>
    <n v="131494.1"/>
    <n v="69684.2"/>
    <n v="748.24"/>
    <n v="0"/>
    <n v="0"/>
    <n v="0"/>
    <n v="0"/>
    <n v="0"/>
    <n v="70432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598.379999999997"/>
    <n v="70432.44"/>
    <n v="100"/>
    <n v="240"/>
    <n v="164719.20000000001"/>
    <n v="148247.12"/>
    <n v="89.999903000000003"/>
    <n v="79.829248926200407"/>
    <n v="9.4"/>
    <m/>
    <m/>
    <m/>
    <s v="MICH"/>
    <s v="MORELIA"/>
    <s v="58095"/>
    <s v="Morosidad"/>
    <x v="0"/>
  </r>
  <r>
    <n v="1472"/>
    <s v="Hipotecaria Su Casita"/>
    <s v="FIDEICOMISO 234036"/>
    <d v="2018-05-01T00:00:00"/>
    <s v="59325"/>
    <x v="3"/>
    <n v="3"/>
    <n v="41573.31"/>
    <n v="376.65"/>
    <n v="0"/>
    <n v="41949.96"/>
    <n v="127.56"/>
    <n v="0"/>
    <n v="0"/>
    <n v="0"/>
    <n v="0"/>
    <m/>
    <n v="41949.96"/>
    <n v="1003.8"/>
    <n v="332.59"/>
    <n v="0"/>
    <n v="0"/>
    <n v="0"/>
    <n v="0"/>
    <n v="0"/>
    <n v="1336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4.21"/>
    <n v="1336.39"/>
    <n v="160"/>
    <n v="300"/>
    <n v="58326.6"/>
    <n v="52251.03"/>
    <n v="89.583534999999998"/>
    <n v="71.922519228972106"/>
    <n v="9.6"/>
    <m/>
    <m/>
    <m/>
    <s v="VER"/>
    <s v="VERACRUZ"/>
    <s v="91808"/>
    <s v="Morosidad"/>
    <x v="0"/>
  </r>
  <r>
    <n v="1473"/>
    <s v="Hipotecaria Su Casita"/>
    <s v="FIDEICOMISO 234036"/>
    <d v="2018-05-01T00:00:00"/>
    <s v="59330"/>
    <x v="0"/>
    <n v="21"/>
    <n v="66323.649999999994"/>
    <n v="17163.8"/>
    <n v="0"/>
    <n v="83487.45"/>
    <n v="431.21"/>
    <n v="0"/>
    <n v="0"/>
    <n v="0"/>
    <n v="0"/>
    <m/>
    <n v="83487.45"/>
    <n v="28737.16"/>
    <n v="525.05999999999995"/>
    <n v="0"/>
    <n v="0"/>
    <n v="0"/>
    <n v="0"/>
    <n v="0"/>
    <n v="29262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95.009999999998"/>
    <n v="29262.22"/>
    <n v="100"/>
    <n v="240"/>
    <n v="115278.6"/>
    <n v="102589.94"/>
    <n v="88.993048000000002"/>
    <n v="72.422331519519403"/>
    <n v="9.5"/>
    <m/>
    <m/>
    <m/>
    <s v="JAL"/>
    <s v="TLAJOMULCO DE ZUNIGA"/>
    <s v="45640"/>
    <s v="Proceso judicial"/>
    <x v="0"/>
  </r>
  <r>
    <n v="1474"/>
    <s v="Hipotecaria Su Casita"/>
    <s v="FIDEICOMISO 234036"/>
    <d v="2018-05-01T00:00:00"/>
    <s v="59332"/>
    <x v="0"/>
    <n v="21"/>
    <n v="54624.4"/>
    <n v="3680.03"/>
    <n v="0"/>
    <n v="58304.43"/>
    <n v="168.97"/>
    <n v="0"/>
    <n v="0"/>
    <n v="0"/>
    <n v="0"/>
    <m/>
    <n v="58304.43"/>
    <n v="10753.81"/>
    <n v="432.44"/>
    <n v="0"/>
    <n v="0"/>
    <n v="0"/>
    <n v="0"/>
    <n v="0"/>
    <n v="1118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49"/>
    <n v="11186.25"/>
    <n v="160"/>
    <n v="300"/>
    <n v="76484.399999999994"/>
    <n v="68835.149999999994"/>
    <n v="89.998941000000002"/>
    <n v="76.230486250246202"/>
    <n v="9.5"/>
    <m/>
    <m/>
    <m/>
    <s v="QR"/>
    <s v="BENITO JUAREZ"/>
    <s v="77539"/>
    <s v="Morosidad"/>
    <x v="0"/>
  </r>
  <r>
    <n v="1475"/>
    <s v="Hipotecaria Su Casita"/>
    <s v="FIDEICOMISO 234036"/>
    <d v="2018-05-01T00:00:00"/>
    <s v="59334"/>
    <x v="21"/>
    <n v="15"/>
    <n v="48650.23"/>
    <n v="4457.47"/>
    <n v="0"/>
    <n v="53107.7"/>
    <n v="316.33"/>
    <n v="0"/>
    <n v="0"/>
    <n v="0"/>
    <n v="0"/>
    <m/>
    <n v="53107.7"/>
    <n v="6064.73"/>
    <n v="385.15"/>
    <n v="0"/>
    <n v="0"/>
    <n v="0"/>
    <n v="0"/>
    <n v="0"/>
    <n v="6449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73.8"/>
    <n v="6449.88"/>
    <n v="100"/>
    <n v="240"/>
    <n v="90333"/>
    <n v="75255"/>
    <n v="83.308425"/>
    <n v="58.791028401734103"/>
    <n v="9.5"/>
    <m/>
    <m/>
    <m/>
    <s v="EM"/>
    <s v="ACOLMAN"/>
    <s v="55870"/>
    <s v="Morosidad"/>
    <x v="0"/>
  </r>
  <r>
    <n v="1476"/>
    <s v="Hipotecaria Su Casita"/>
    <s v="FIDEICOMISO 234036"/>
    <d v="2018-05-01T00:00:00"/>
    <s v="59336"/>
    <x v="0"/>
    <n v="21"/>
    <n v="59718.85"/>
    <n v="6578.53"/>
    <n v="0"/>
    <n v="66297.38"/>
    <n v="184.73"/>
    <n v="0"/>
    <n v="0"/>
    <n v="0"/>
    <n v="0"/>
    <m/>
    <n v="66297.38"/>
    <n v="21036.47"/>
    <n v="472.77"/>
    <n v="0"/>
    <n v="0"/>
    <n v="0"/>
    <n v="0"/>
    <n v="0"/>
    <n v="21509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63.26"/>
    <n v="21509.24"/>
    <n v="160"/>
    <n v="300"/>
    <n v="90333"/>
    <n v="75255"/>
    <n v="83.308425"/>
    <n v="73.392203965537206"/>
    <n v="9.5"/>
    <m/>
    <m/>
    <m/>
    <s v="EM"/>
    <s v="ACOLMAN"/>
    <s v="55870"/>
    <s v="Morosidad"/>
    <x v="0"/>
  </r>
  <r>
    <n v="1477"/>
    <s v="Hipotecaria Su Casita"/>
    <s v="FIDEICOMISO 234036"/>
    <d v="2018-05-01T00:00:00"/>
    <s v="59337"/>
    <x v="0"/>
    <n v="21"/>
    <n v="103393.71"/>
    <n v="33632.44"/>
    <n v="0"/>
    <n v="137026.15"/>
    <n v="468.54"/>
    <n v="0"/>
    <n v="0"/>
    <n v="0"/>
    <n v="0"/>
    <m/>
    <n v="137026.15"/>
    <n v="104783.62"/>
    <n v="809.92"/>
    <n v="0"/>
    <n v="0"/>
    <n v="0"/>
    <n v="0"/>
    <n v="0"/>
    <n v="105593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100.980000000003"/>
    <n v="105593.54"/>
    <n v="160"/>
    <n v="300"/>
    <n v="214872.3"/>
    <n v="147500"/>
    <n v="68.645422999999994"/>
    <n v="63.770969686857299"/>
    <n v="9.4"/>
    <m/>
    <m/>
    <m/>
    <s v="EM"/>
    <s v="ECATEPEC"/>
    <s v="55075"/>
    <s v="Morosidad"/>
    <x v="0"/>
  </r>
  <r>
    <n v="1478"/>
    <s v="Hipotecaria Su Casita"/>
    <s v="FIDEICOMISO 234036"/>
    <d v="2018-05-01T00:00:00"/>
    <s v="59339"/>
    <x v="0"/>
    <n v="21"/>
    <n v="62606"/>
    <n v="12897.63"/>
    <n v="0"/>
    <n v="75503.63"/>
    <n v="193.67"/>
    <n v="0"/>
    <n v="0"/>
    <n v="0"/>
    <n v="0"/>
    <m/>
    <n v="75503.63"/>
    <n v="52211.06"/>
    <n v="495.63"/>
    <n v="0"/>
    <n v="0"/>
    <n v="0"/>
    <n v="0"/>
    <n v="0"/>
    <n v="52706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91.3"/>
    <n v="52706.69"/>
    <n v="160"/>
    <n v="300"/>
    <n v="87660"/>
    <n v="78894.36"/>
    <n v="90.000411"/>
    <n v="86.132363986372795"/>
    <n v="9.5"/>
    <m/>
    <m/>
    <m/>
    <s v="QR"/>
    <s v="BENITO JUAREZ"/>
    <s v="77539"/>
    <s v="Proceso judicial"/>
    <x v="0"/>
  </r>
  <r>
    <n v="1479"/>
    <s v="Hipotecaria Su Casita"/>
    <s v="FIDEICOMISO 234036"/>
    <d v="2018-05-01T00:00:00"/>
    <s v="59340"/>
    <x v="0"/>
    <n v="21"/>
    <n v="47839.12"/>
    <n v="9708.35"/>
    <n v="0"/>
    <n v="57547.47"/>
    <n v="146.82"/>
    <n v="0"/>
    <n v="0"/>
    <n v="0"/>
    <n v="0"/>
    <m/>
    <n v="57547.47"/>
    <n v="40101.230000000003"/>
    <n v="382.71"/>
    <n v="0"/>
    <n v="0"/>
    <n v="0"/>
    <n v="0"/>
    <n v="0"/>
    <n v="40483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55.17"/>
    <n v="40483.94"/>
    <n v="160"/>
    <n v="300"/>
    <n v="68308.800000000003"/>
    <n v="60128.45"/>
    <n v="88.024456999999998"/>
    <n v="84.246056541849796"/>
    <n v="9.6"/>
    <m/>
    <m/>
    <m/>
    <s v="QR"/>
    <s v="SOLIDARIDAD"/>
    <s v="77710"/>
    <s v="Proceso judicial"/>
    <x v="0"/>
  </r>
  <r>
    <n v="1480"/>
    <s v="Hipotecaria Su Casita"/>
    <s v="FIDEICOMISO 234036"/>
    <d v="2018-05-01T00:00:00"/>
    <s v="59342"/>
    <x v="0"/>
    <n v="21"/>
    <n v="54454.02"/>
    <n v="7703.64"/>
    <n v="0"/>
    <n v="62157.66"/>
    <n v="168.46"/>
    <n v="0"/>
    <n v="0"/>
    <n v="0"/>
    <n v="0"/>
    <m/>
    <n v="62157.66"/>
    <n v="26470.71"/>
    <n v="431.09"/>
    <n v="0"/>
    <n v="0"/>
    <n v="0"/>
    <n v="0"/>
    <n v="0"/>
    <n v="26901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72.1"/>
    <n v="26901.8"/>
    <n v="160"/>
    <n v="300"/>
    <n v="76245.899999999994"/>
    <n v="68621.81"/>
    <n v="90.000656000000006"/>
    <n v="81.522626340298501"/>
    <n v="9.5"/>
    <m/>
    <m/>
    <m/>
    <s v="QR"/>
    <s v="SOLIDARIDAD"/>
    <s v="77710"/>
    <s v="Morosidad"/>
    <x v="0"/>
  </r>
  <r>
    <n v="1481"/>
    <s v="Hipotecaria Su Casita"/>
    <s v="FIDEICOMISO 234036"/>
    <d v="2018-05-01T00:00:00"/>
    <s v="59343"/>
    <x v="0"/>
    <n v="21"/>
    <n v="48914.99"/>
    <n v="9077.6299999999992"/>
    <n v="0"/>
    <n v="57992.62"/>
    <n v="150.09"/>
    <n v="0"/>
    <n v="0"/>
    <n v="0"/>
    <n v="0"/>
    <m/>
    <n v="57992.62"/>
    <n v="35859.4"/>
    <n v="391.32"/>
    <n v="0"/>
    <n v="0"/>
    <n v="0"/>
    <n v="0"/>
    <n v="0"/>
    <n v="36250.72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27.7199999999993"/>
    <n v="36250.720000000001"/>
    <n v="160"/>
    <n v="300"/>
    <n v="68308.800000000003"/>
    <n v="61478.32"/>
    <n v="90.000585999999998"/>
    <n v="84.8977295357993"/>
    <n v="9.6"/>
    <m/>
    <m/>
    <m/>
    <s v="QR"/>
    <s v="SOLIDARIDAD"/>
    <s v="77710"/>
    <s v="Proceso judicial"/>
    <x v="0"/>
  </r>
  <r>
    <n v="1482"/>
    <s v="Hipotecaria Su Casita"/>
    <s v="FIDEICOMISO 234036"/>
    <d v="2018-05-01T00:00:00"/>
    <s v="59346"/>
    <x v="0"/>
    <n v="21"/>
    <n v="94803.86"/>
    <n v="42826.3"/>
    <n v="0"/>
    <n v="137630.16"/>
    <n v="619.27"/>
    <n v="0"/>
    <n v="0"/>
    <n v="0"/>
    <n v="0"/>
    <m/>
    <n v="137630.16"/>
    <n v="92286.88"/>
    <n v="742.63"/>
    <n v="0"/>
    <n v="0"/>
    <n v="0"/>
    <n v="0"/>
    <n v="0"/>
    <n v="93029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445.57"/>
    <n v="93029.51"/>
    <n v="100"/>
    <n v="240"/>
    <n v="176023.2"/>
    <n v="147135.57"/>
    <n v="83.588736999999995"/>
    <n v="78.188647704344504"/>
    <n v="9.4"/>
    <m/>
    <m/>
    <m/>
    <s v="JAL"/>
    <s v="TLAJOMULCO DE ZUNIGA"/>
    <s v="45640"/>
    <s v="Proceso judicial"/>
    <x v="0"/>
  </r>
  <r>
    <n v="1483"/>
    <s v="Hipotecaria Su Casita"/>
    <s v="FIDEICOMISO 234036"/>
    <d v="2018-05-01T00:00:00"/>
    <s v="59347"/>
    <x v="0"/>
    <n v="21"/>
    <n v="48914.99"/>
    <n v="10569.69"/>
    <n v="0"/>
    <n v="59484.68"/>
    <n v="150.09"/>
    <n v="0"/>
    <n v="0"/>
    <n v="0"/>
    <n v="0"/>
    <m/>
    <n v="59484.68"/>
    <n v="45736.95"/>
    <n v="391.32"/>
    <n v="0"/>
    <n v="0"/>
    <n v="0"/>
    <n v="0"/>
    <n v="0"/>
    <n v="4612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19.78"/>
    <n v="46128.27"/>
    <n v="160"/>
    <n v="300"/>
    <n v="68308.800000000003"/>
    <n v="61478.32"/>
    <n v="90.000585999999998"/>
    <n v="87.082016197294905"/>
    <n v="9.6"/>
    <m/>
    <m/>
    <m/>
    <s v="QR"/>
    <s v="SOLIDARIDAD"/>
    <s v="77710"/>
    <s v="Proceso judicial"/>
    <x v="0"/>
  </r>
  <r>
    <n v="1484"/>
    <s v="Hipotecaria Su Casita"/>
    <s v="FIDEICOMISO 234036"/>
    <d v="2018-05-01T00:00:00"/>
    <s v="59348"/>
    <x v="0"/>
    <n v="21"/>
    <n v="48914.99"/>
    <n v="10168.540000000001"/>
    <n v="0"/>
    <n v="59083.53"/>
    <n v="150.09"/>
    <n v="0"/>
    <n v="0"/>
    <n v="0"/>
    <n v="0"/>
    <m/>
    <n v="59083.53"/>
    <n v="42548.29"/>
    <n v="391.32"/>
    <n v="0"/>
    <n v="0"/>
    <n v="0"/>
    <n v="0"/>
    <n v="0"/>
    <n v="42939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18.629999999999"/>
    <n v="42939.61"/>
    <n v="160"/>
    <n v="300"/>
    <n v="68308.800000000003"/>
    <n v="61478.32"/>
    <n v="90.000585999999998"/>
    <n v="86.494756573513698"/>
    <n v="9.6"/>
    <m/>
    <m/>
    <m/>
    <s v="QR"/>
    <s v="SOLIDARIDAD"/>
    <s v="77710"/>
    <s v="Morosidad"/>
    <x v="0"/>
  </r>
  <r>
    <n v="1485"/>
    <s v="Hipotecaria Su Casita"/>
    <s v="FIDEICOMISO 234036"/>
    <d v="2018-05-01T00:00:00"/>
    <s v="59350"/>
    <x v="1"/>
    <n v="0"/>
    <n v="116629.13"/>
    <n v="0"/>
    <n v="0"/>
    <n v="116629.13"/>
    <n v="363.66"/>
    <n v="0"/>
    <n v="0"/>
    <n v="363.66"/>
    <n v="0"/>
    <m/>
    <n v="116265.47"/>
    <n v="0"/>
    <n v="913.59"/>
    <n v="0"/>
    <n v="0"/>
    <n v="913.59"/>
    <n v="0"/>
    <n v="0"/>
    <n v="0"/>
    <n v="56.43"/>
    <n v="0"/>
    <n v="0"/>
    <n v="0"/>
    <n v="0"/>
    <n v="-20.09"/>
    <n v="66.680000000000007"/>
    <n v="183.62"/>
    <n v="0"/>
    <n v="0"/>
    <n v="0"/>
    <n v="0"/>
    <n v="0"/>
    <n v="0"/>
    <n v="0"/>
    <n v="0"/>
    <n v="0"/>
    <n v="12.92"/>
    <n v="1.3278E-2"/>
    <n v="1563.89"/>
    <n v="0"/>
    <n v="0"/>
    <n v="160"/>
    <n v="300"/>
    <n v="175369.5"/>
    <n v="147360.01"/>
    <n v="84.028300000000002"/>
    <n v="66.297428948335394"/>
    <n v="9.4"/>
    <m/>
    <m/>
    <m/>
    <s v="BCN"/>
    <s v="TIJUANA"/>
    <s v="22125"/>
    <s v="Al corriente"/>
    <x v="0"/>
  </r>
  <r>
    <n v="1486"/>
    <s v="Hipotecaria Su Casita"/>
    <s v="FIDEICOMISO 234036"/>
    <d v="2018-05-01T00:00:00"/>
    <s v="59352"/>
    <x v="0"/>
    <n v="21"/>
    <n v="48760.08"/>
    <n v="9788.51"/>
    <n v="0"/>
    <n v="58548.59"/>
    <n v="149.62"/>
    <n v="0"/>
    <n v="0"/>
    <n v="0"/>
    <n v="0"/>
    <m/>
    <n v="58548.59"/>
    <n v="40403.61"/>
    <n v="390.08"/>
    <n v="0"/>
    <n v="0"/>
    <n v="0"/>
    <n v="0"/>
    <n v="0"/>
    <n v="40793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38.1299999999992"/>
    <n v="40793.69"/>
    <n v="160"/>
    <n v="300"/>
    <n v="68308.800000000003"/>
    <n v="61283.99"/>
    <n v="89.716098000000002"/>
    <n v="85.711635913422398"/>
    <n v="9.6"/>
    <m/>
    <m/>
    <m/>
    <s v="QR"/>
    <s v="SOLIDARIDAD"/>
    <s v="77710"/>
    <s v="Morosidad"/>
    <x v="0"/>
  </r>
  <r>
    <n v="1487"/>
    <s v="Hipotecaria Su Casita"/>
    <s v="FIDEICOMISO 234036"/>
    <d v="2018-05-01T00:00:00"/>
    <s v="59353"/>
    <x v="0"/>
    <n v="21"/>
    <n v="48914.99"/>
    <n v="10168.540000000001"/>
    <n v="0"/>
    <n v="59083.53"/>
    <n v="150.09"/>
    <n v="0"/>
    <n v="0"/>
    <n v="0"/>
    <n v="0"/>
    <m/>
    <n v="59083.53"/>
    <n v="42889.64"/>
    <n v="391.32"/>
    <n v="0"/>
    <n v="0"/>
    <n v="0"/>
    <n v="0"/>
    <n v="0"/>
    <n v="43280.95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18.629999999999"/>
    <n v="43280.959999999999"/>
    <n v="160"/>
    <n v="300"/>
    <n v="68308.800000000003"/>
    <n v="61478.32"/>
    <n v="90.000585999999998"/>
    <n v="86.494756573513698"/>
    <n v="9.6"/>
    <m/>
    <m/>
    <m/>
    <s v="QR"/>
    <s v="SOLIDARIDAD"/>
    <s v="77710"/>
    <s v="Morosidad"/>
    <x v="0"/>
  </r>
  <r>
    <n v="1488"/>
    <s v="Hipotecaria Su Casita"/>
    <s v="FIDEICOMISO 234036"/>
    <d v="2018-05-01T00:00:00"/>
    <s v="59354"/>
    <x v="0"/>
    <n v="21"/>
    <n v="48914.99"/>
    <n v="11886.87"/>
    <n v="0"/>
    <n v="60801.86"/>
    <n v="150.09"/>
    <n v="0"/>
    <n v="0"/>
    <n v="0"/>
    <n v="0"/>
    <m/>
    <n v="60801.86"/>
    <n v="56330.8"/>
    <n v="391.32"/>
    <n v="0"/>
    <n v="0"/>
    <n v="0"/>
    <n v="0"/>
    <n v="0"/>
    <n v="567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36.96"/>
    <n v="56722.12"/>
    <n v="160"/>
    <n v="300"/>
    <n v="68308.800000000003"/>
    <n v="61478.32"/>
    <n v="90.000585999999998"/>
    <n v="89.0102889911429"/>
    <n v="9.6"/>
    <m/>
    <m/>
    <m/>
    <s v="QR"/>
    <s v="SOLIDARIDAD"/>
    <s v="77710"/>
    <s v="Proceso judicial"/>
    <x v="0"/>
  </r>
  <r>
    <n v="1489"/>
    <s v="Hipotecaria Su Casita"/>
    <s v="FIDEICOMISO 234036"/>
    <d v="2018-05-01T00:00:00"/>
    <s v="59356"/>
    <x v="0"/>
    <n v="21"/>
    <n v="48914.99"/>
    <n v="7784.5"/>
    <n v="0"/>
    <n v="56699.49"/>
    <n v="150.09"/>
    <n v="0"/>
    <n v="0"/>
    <n v="0"/>
    <n v="0"/>
    <m/>
    <n v="56699.49"/>
    <n v="28513.55"/>
    <n v="391.32"/>
    <n v="0"/>
    <n v="0"/>
    <n v="0"/>
    <n v="0"/>
    <n v="0"/>
    <n v="28904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34.59"/>
    <n v="28904.87"/>
    <n v="160"/>
    <n v="300"/>
    <n v="68308.800000000003"/>
    <n v="61478.32"/>
    <n v="90.000585999999998"/>
    <n v="83.004664504513798"/>
    <n v="9.6"/>
    <m/>
    <m/>
    <m/>
    <s v="QR"/>
    <s v="SOLIDARIDAD"/>
    <s v="77710"/>
    <s v="Morosidad"/>
    <x v="0"/>
  </r>
  <r>
    <n v="1490"/>
    <s v="Hipotecaria Su Casita"/>
    <s v="FIDEICOMISO 234036"/>
    <d v="2018-05-01T00:00:00"/>
    <s v="59357"/>
    <x v="0"/>
    <n v="21"/>
    <n v="48914.99"/>
    <n v="10168.540000000001"/>
    <n v="0"/>
    <n v="59083.53"/>
    <n v="150.09"/>
    <n v="0"/>
    <n v="0"/>
    <n v="0"/>
    <n v="0"/>
    <m/>
    <n v="59083.53"/>
    <n v="42889.64"/>
    <n v="391.32"/>
    <n v="0"/>
    <n v="0"/>
    <n v="0"/>
    <n v="0"/>
    <n v="0"/>
    <n v="43280.95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18.629999999999"/>
    <n v="43280.959999999999"/>
    <n v="160"/>
    <n v="300"/>
    <n v="68308.800000000003"/>
    <n v="61478.32"/>
    <n v="90.000585999999998"/>
    <n v="86.494756573513698"/>
    <n v="9.6"/>
    <m/>
    <m/>
    <m/>
    <s v="QR"/>
    <s v="SOLIDARIDAD"/>
    <s v="77710"/>
    <s v="Morosidad"/>
    <x v="0"/>
  </r>
  <r>
    <n v="1491"/>
    <s v="Hipotecaria Su Casita"/>
    <s v="FIDEICOMISO 234036"/>
    <d v="2018-05-01T00:00:00"/>
    <s v="59358"/>
    <x v="10"/>
    <n v="7"/>
    <n v="78040.460000000006"/>
    <n v="1637.46"/>
    <n v="0"/>
    <n v="79677.919999999998"/>
    <n v="241.39"/>
    <n v="0"/>
    <n v="0"/>
    <n v="0"/>
    <n v="0"/>
    <m/>
    <n v="79677.919999999998"/>
    <n v="3859.27"/>
    <n v="617.82000000000005"/>
    <n v="0"/>
    <n v="0"/>
    <n v="0"/>
    <n v="0"/>
    <n v="0"/>
    <n v="4477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8.85"/>
    <n v="4477.09"/>
    <n v="160"/>
    <n v="300"/>
    <n v="118173.3"/>
    <n v="98342.29"/>
    <n v="83.218705"/>
    <n v="67.424638164248606"/>
    <n v="9.5"/>
    <m/>
    <m/>
    <m/>
    <s v="QR"/>
    <s v="BENITO JUAREZ"/>
    <s v="77517"/>
    <s v="Morosidad"/>
    <x v="0"/>
  </r>
  <r>
    <n v="1492"/>
    <s v="Hipotecaria Su Casita"/>
    <s v="FIDEICOMISO 234036"/>
    <d v="2018-05-01T00:00:00"/>
    <s v="59361"/>
    <x v="0"/>
    <n v="21"/>
    <n v="95416.68"/>
    <n v="41057.83"/>
    <n v="0"/>
    <n v="136474.51"/>
    <n v="623.29999999999995"/>
    <n v="0"/>
    <n v="0"/>
    <n v="0"/>
    <n v="0"/>
    <m/>
    <n v="136474.51"/>
    <n v="86420.04"/>
    <n v="747.43"/>
    <n v="0"/>
    <n v="0"/>
    <n v="0"/>
    <n v="0"/>
    <n v="0"/>
    <n v="87167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81.129999999997"/>
    <n v="87167.47"/>
    <n v="100"/>
    <n v="240"/>
    <n v="168589.2"/>
    <n v="148088.88"/>
    <n v="87.840074999999999"/>
    <n v="80.950920784789901"/>
    <n v="9.4"/>
    <m/>
    <m/>
    <m/>
    <s v="MICH"/>
    <s v="MORELIA"/>
    <s v="58095"/>
    <s v="Morosidad"/>
    <x v="0"/>
  </r>
  <r>
    <n v="1493"/>
    <s v="Hipotecaria Su Casita"/>
    <s v="FIDEICOMISO 234036"/>
    <d v="2018-05-01T00:00:00"/>
    <s v="59362"/>
    <x v="0"/>
    <n v="21"/>
    <n v="30519"/>
    <n v="39373.769999999997"/>
    <n v="0"/>
    <n v="69892.77"/>
    <n v="632.98"/>
    <n v="0"/>
    <n v="0"/>
    <n v="0"/>
    <n v="0"/>
    <m/>
    <n v="69892.77"/>
    <n v="35840.97"/>
    <n v="241.61"/>
    <n v="0"/>
    <n v="0"/>
    <n v="0"/>
    <n v="0"/>
    <n v="0"/>
    <n v="36082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06.75"/>
    <n v="36082.58"/>
    <n v="40"/>
    <n v="180"/>
    <n v="93061.2"/>
    <n v="83755.19"/>
    <n v="90.000118000000001"/>
    <n v="75.104092622162995"/>
    <n v="9.5"/>
    <m/>
    <m/>
    <m/>
    <s v="MICH"/>
    <s v="MORELIA"/>
    <s v="58336"/>
    <s v="Morosidad"/>
    <x v="0"/>
  </r>
  <r>
    <n v="1494"/>
    <s v="Hipotecaria Su Casita"/>
    <s v="FIDEICOMISO 234036"/>
    <d v="2018-05-01T00:00:00"/>
    <s v="59363"/>
    <x v="0"/>
    <n v="21"/>
    <n v="53362.86"/>
    <n v="23747.72"/>
    <n v="0"/>
    <n v="77110.58"/>
    <n v="346.93"/>
    <n v="0"/>
    <n v="0"/>
    <n v="0"/>
    <n v="0"/>
    <m/>
    <n v="77110.58"/>
    <n v="52113.02"/>
    <n v="422.46"/>
    <n v="0"/>
    <n v="0"/>
    <n v="0"/>
    <n v="0"/>
    <n v="0"/>
    <n v="52535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094.65"/>
    <n v="52535.48"/>
    <n v="100"/>
    <n v="240"/>
    <n v="91713.3"/>
    <n v="82541.350000000006"/>
    <n v="89.999324000000001"/>
    <n v="84.077860045273297"/>
    <n v="9.5"/>
    <m/>
    <m/>
    <m/>
    <s v="MICH"/>
    <s v="TARIMBARO"/>
    <s v="58891"/>
    <s v="Morosidad"/>
    <x v="0"/>
  </r>
  <r>
    <n v="1495"/>
    <s v="Hipotecaria Su Casita"/>
    <s v="FIDEICOMISO 234036"/>
    <d v="2018-05-01T00:00:00"/>
    <s v="59364"/>
    <x v="0"/>
    <n v="21"/>
    <n v="76080.429999999993"/>
    <n v="15222.1"/>
    <n v="0"/>
    <n v="91302.53"/>
    <n v="235.34"/>
    <n v="0"/>
    <n v="0"/>
    <n v="0"/>
    <n v="0"/>
    <m/>
    <n v="91302.53"/>
    <n v="61003.15"/>
    <n v="602.29999999999995"/>
    <n v="0"/>
    <n v="0"/>
    <n v="0"/>
    <n v="0"/>
    <n v="0"/>
    <n v="61605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457.44"/>
    <n v="61605.45"/>
    <n v="160"/>
    <n v="300"/>
    <n v="106526.1"/>
    <n v="95873.14"/>
    <n v="89.999671000000006"/>
    <n v="85.7090699383334"/>
    <n v="9.5"/>
    <m/>
    <m/>
    <m/>
    <s v="BCN"/>
    <s v="TIJUANA"/>
    <s v="22245"/>
    <s v="Proceso judicial"/>
    <x v="0"/>
  </r>
  <r>
    <n v="1496"/>
    <s v="Hipotecaria Su Casita"/>
    <s v="FIDEICOMISO 234036"/>
    <d v="2018-05-01T00:00:00"/>
    <s v="59366"/>
    <x v="0"/>
    <n v="21"/>
    <n v="76080.429999999993"/>
    <n v="16215.8"/>
    <n v="0"/>
    <n v="92296.23"/>
    <n v="235.34"/>
    <n v="0"/>
    <n v="0"/>
    <n v="0"/>
    <n v="0"/>
    <m/>
    <n v="92296.23"/>
    <n v="67548.210000000006"/>
    <n v="602.29999999999995"/>
    <n v="0"/>
    <n v="0"/>
    <n v="0"/>
    <n v="0"/>
    <n v="0"/>
    <n v="68150.50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451.14"/>
    <n v="68150.509999999995"/>
    <n v="160"/>
    <n v="300"/>
    <n v="106526.1"/>
    <n v="95873.14"/>
    <n v="89.999671000000006"/>
    <n v="86.641892969608904"/>
    <n v="9.5"/>
    <m/>
    <m/>
    <m/>
    <s v="BCN"/>
    <s v="TIJUANA"/>
    <s v="22245"/>
    <s v="Proceso judicial"/>
    <x v="0"/>
  </r>
  <r>
    <n v="1497"/>
    <s v="Hipotecaria Su Casita"/>
    <s v="FIDEICOMISO 234036"/>
    <d v="2018-05-01T00:00:00"/>
    <s v="59367"/>
    <x v="0"/>
    <n v="21"/>
    <n v="55845.64"/>
    <n v="10656.72"/>
    <n v="0"/>
    <n v="66502.36"/>
    <n v="172.73"/>
    <n v="0"/>
    <n v="0"/>
    <n v="0"/>
    <n v="0"/>
    <m/>
    <n v="66502.36"/>
    <n v="41578.449999999997"/>
    <n v="442.11"/>
    <n v="0"/>
    <n v="0"/>
    <n v="0"/>
    <n v="0"/>
    <n v="0"/>
    <n v="42020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29.45"/>
    <n v="42020.56"/>
    <n v="160"/>
    <n v="300"/>
    <n v="86281.5"/>
    <n v="70372.820000000007"/>
    <n v="81.561887999999996"/>
    <n v="77.0760364307652"/>
    <n v="9.5"/>
    <m/>
    <m/>
    <m/>
    <s v="VER"/>
    <s v="VERACRUZ"/>
    <s v="91808"/>
    <s v="Morosidad"/>
    <x v="0"/>
  </r>
  <r>
    <n v="1498"/>
    <s v="Hipotecaria Su Casita"/>
    <s v="FIDEICOMISO 234036"/>
    <d v="2018-05-01T00:00:00"/>
    <s v="59368"/>
    <x v="13"/>
    <n v="3"/>
    <n v="0"/>
    <n v="1686.3"/>
    <n v="0"/>
    <n v="1686.3"/>
    <n v="0"/>
    <n v="0"/>
    <n v="0.02"/>
    <n v="0"/>
    <n v="0"/>
    <m/>
    <n v="1686.28"/>
    <n v="25.73"/>
    <n v="0"/>
    <n v="0"/>
    <n v="0"/>
    <n v="0"/>
    <n v="0"/>
    <n v="0"/>
    <n v="25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918000000000002E-2"/>
    <n v="0.02"/>
    <n v="1686.28"/>
    <n v="25.73"/>
    <n v="165"/>
    <n v="300"/>
    <n v="83585.100000000006"/>
    <n v="70372.820000000007"/>
    <n v="84.193020000000004"/>
    <n v="2.0174409063840302"/>
    <n v="9.5"/>
    <m/>
    <m/>
    <m/>
    <s v="VER"/>
    <s v="VERACRUZ"/>
    <s v="91808"/>
    <s v="Morosidad"/>
    <x v="0"/>
  </r>
  <r>
    <n v="1499"/>
    <s v="Hipotecaria Su Casita"/>
    <s v="FIDEICOMISO 234036"/>
    <d v="2018-05-01T00:00:00"/>
    <s v="59375"/>
    <x v="13"/>
    <n v="2"/>
    <n v="39773.22"/>
    <n v="152.66999999999999"/>
    <n v="0"/>
    <n v="39925.89"/>
    <n v="122.04"/>
    <n v="0"/>
    <n v="0"/>
    <n v="0"/>
    <n v="0"/>
    <m/>
    <n v="39925.89"/>
    <n v="319.14999999999998"/>
    <n v="318.19"/>
    <n v="0"/>
    <n v="0"/>
    <n v="0"/>
    <n v="0"/>
    <n v="0"/>
    <n v="637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4.70999999999998"/>
    <n v="637.34"/>
    <n v="160"/>
    <n v="300"/>
    <n v="58240.2"/>
    <n v="49988.97"/>
    <n v="85.832414999999997"/>
    <n v="68.553834170304995"/>
    <n v="9.6"/>
    <m/>
    <m/>
    <m/>
    <s v="VER"/>
    <s v="VERACRUZ"/>
    <s v="91808"/>
    <s v="Morosidad"/>
    <x v="0"/>
  </r>
  <r>
    <n v="1500"/>
    <s v="Hipotecaria Su Casita"/>
    <s v="FIDEICOMISO 234036"/>
    <d v="2018-05-01T00:00:00"/>
    <s v="59376"/>
    <x v="0"/>
    <n v="21"/>
    <n v="55845.64"/>
    <n v="9155.7900000000009"/>
    <n v="0"/>
    <n v="65001.43"/>
    <n v="172.73"/>
    <n v="0"/>
    <n v="0"/>
    <n v="0"/>
    <n v="0"/>
    <m/>
    <n v="65001.43"/>
    <n v="33268.160000000003"/>
    <n v="442.11"/>
    <n v="0"/>
    <n v="0"/>
    <n v="0"/>
    <n v="0"/>
    <n v="0"/>
    <n v="33710.26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28.52"/>
    <n v="33710.269999999997"/>
    <n v="160"/>
    <n v="300"/>
    <n v="88977.600000000006"/>
    <n v="70372.820000000007"/>
    <n v="79.090490000000003"/>
    <n v="73.053700980019002"/>
    <n v="9.5"/>
    <m/>
    <m/>
    <m/>
    <s v="VER"/>
    <s v="VERACRUZ"/>
    <s v="91808"/>
    <s v="Morosidad"/>
    <x v="0"/>
  </r>
  <r>
    <n v="1501"/>
    <s v="Hipotecaria Su Casita"/>
    <s v="FIDEICOMISO 234036"/>
    <d v="2018-05-01T00:00:00"/>
    <s v="59378"/>
    <x v="0"/>
    <n v="21"/>
    <n v="88989.78"/>
    <n v="16556.55"/>
    <n v="0"/>
    <n v="105546.33"/>
    <n v="275.26"/>
    <n v="0"/>
    <n v="0"/>
    <n v="0"/>
    <n v="0"/>
    <m/>
    <n v="105546.33"/>
    <n v="63160.88"/>
    <n v="704.5"/>
    <n v="0"/>
    <n v="0"/>
    <n v="0"/>
    <n v="0"/>
    <n v="0"/>
    <n v="63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31.810000000001"/>
    <n v="63865.38"/>
    <n v="160"/>
    <n v="300"/>
    <n v="125916.3"/>
    <n v="112140"/>
    <n v="89.059161000000003"/>
    <n v="83.822610990093906"/>
    <n v="9.5"/>
    <m/>
    <m/>
    <m/>
    <s v="EM"/>
    <s v="ECATEPEC"/>
    <s v="55075"/>
    <s v="Morosidad"/>
    <x v="0"/>
  </r>
  <r>
    <n v="1502"/>
    <s v="Hipotecaria Su Casita"/>
    <s v="FIDEICOMISO 234036"/>
    <d v="2018-05-01T00:00:00"/>
    <s v="59379"/>
    <x v="1"/>
    <n v="0"/>
    <n v="49770.04"/>
    <n v="0"/>
    <n v="0"/>
    <n v="49770.04"/>
    <n v="323.58999999999997"/>
    <n v="0"/>
    <n v="0"/>
    <n v="323.58999999999997"/>
    <n v="0"/>
    <m/>
    <n v="49446.45"/>
    <n v="0"/>
    <n v="394.01"/>
    <n v="0"/>
    <n v="0"/>
    <n v="394.01"/>
    <n v="0"/>
    <n v="0"/>
    <n v="0"/>
    <n v="50.96"/>
    <n v="0"/>
    <n v="0"/>
    <n v="0"/>
    <n v="0"/>
    <n v="-8.4"/>
    <n v="33.43"/>
    <n v="95.72"/>
    <n v="0"/>
    <n v="0"/>
    <n v="0"/>
    <n v="0"/>
    <n v="0"/>
    <n v="0"/>
    <n v="0"/>
    <n v="28.6"/>
    <n v="0"/>
    <n v="54.81"/>
    <n v="0"/>
    <n v="917.91"/>
    <n v="0"/>
    <n v="0"/>
    <n v="100"/>
    <n v="240"/>
    <n v="90217.2"/>
    <n v="76985"/>
    <n v="85.332952000000006"/>
    <n v="54.808229452755697"/>
    <n v="9.5"/>
    <m/>
    <m/>
    <m/>
    <s v="EM"/>
    <s v="ACOLMAN"/>
    <s v="55870"/>
    <s v="Al corriente"/>
    <x v="0"/>
  </r>
  <r>
    <n v="1503"/>
    <s v="Hipotecaria Su Casita"/>
    <s v="FIDEICOMISO 234036"/>
    <d v="2018-05-01T00:00:00"/>
    <s v="59380"/>
    <x v="0"/>
    <n v="21"/>
    <n v="61090.26"/>
    <n v="13765.59"/>
    <n v="0"/>
    <n v="74855.850000000006"/>
    <n v="188.99"/>
    <n v="0"/>
    <n v="0"/>
    <n v="0"/>
    <n v="0"/>
    <m/>
    <n v="74855.850000000006"/>
    <n v="59549.98"/>
    <n v="483.63"/>
    <n v="0"/>
    <n v="0"/>
    <n v="0"/>
    <n v="0"/>
    <n v="0"/>
    <n v="60033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54.58"/>
    <n v="60033.61"/>
    <n v="160"/>
    <n v="300"/>
    <n v="87980.1"/>
    <n v="76985"/>
    <n v="87.502741999999998"/>
    <n v="85.082706108211994"/>
    <n v="9.5"/>
    <m/>
    <m/>
    <m/>
    <s v="EM"/>
    <s v="ACOLMAN"/>
    <s v="55870"/>
    <s v="Proceso judicial"/>
    <x v="0"/>
  </r>
  <r>
    <n v="1504"/>
    <s v="Hipotecaria Su Casita"/>
    <s v="FIDEICOMISO 234036"/>
    <d v="2018-05-01T00:00:00"/>
    <s v="59382"/>
    <x v="0"/>
    <n v="21"/>
    <n v="98209.07"/>
    <n v="17631.05"/>
    <n v="0"/>
    <n v="115840.12"/>
    <n v="303.79000000000002"/>
    <n v="0"/>
    <n v="0"/>
    <n v="0"/>
    <n v="0"/>
    <m/>
    <n v="115840.12"/>
    <n v="66711.11"/>
    <n v="777.49"/>
    <n v="0"/>
    <n v="0"/>
    <n v="0"/>
    <n v="0"/>
    <n v="0"/>
    <n v="67488.6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934.84"/>
    <n v="67488.600000000006"/>
    <n v="160"/>
    <n v="300"/>
    <n v="137510.1"/>
    <n v="123759.11"/>
    <n v="90.000015000000005"/>
    <n v="84.241172529455"/>
    <n v="9.5"/>
    <m/>
    <m/>
    <m/>
    <s v="JAL"/>
    <s v="TONALA"/>
    <s v="45400"/>
    <s v="Morosidad"/>
    <x v="0"/>
  </r>
  <r>
    <n v="1505"/>
    <s v="Hipotecaria Su Casita"/>
    <s v="FIDEICOMISO 234036"/>
    <d v="2018-05-01T00:00:00"/>
    <s v="59384"/>
    <x v="1"/>
    <n v="0"/>
    <n v="57591.68"/>
    <n v="0"/>
    <n v="0"/>
    <n v="57591.68"/>
    <n v="178.14"/>
    <n v="0"/>
    <n v="0"/>
    <n v="178.14"/>
    <n v="0"/>
    <m/>
    <n v="57413.54"/>
    <n v="0"/>
    <n v="455.93"/>
    <n v="0"/>
    <n v="0"/>
    <n v="455.93"/>
    <n v="0"/>
    <n v="0"/>
    <n v="0"/>
    <n v="50.4"/>
    <n v="0"/>
    <n v="0"/>
    <n v="0"/>
    <n v="0"/>
    <n v="-8.57"/>
    <n v="34.22"/>
    <n v="90.73"/>
    <n v="0"/>
    <n v="0"/>
    <n v="0"/>
    <n v="0"/>
    <n v="0"/>
    <n v="0"/>
    <n v="0"/>
    <n v="800.91"/>
    <n v="0"/>
    <n v="0.05"/>
    <n v="0"/>
    <n v="1601.76"/>
    <n v="0"/>
    <n v="0"/>
    <n v="160"/>
    <n v="300"/>
    <n v="88418.7"/>
    <n v="72573.59"/>
    <n v="82.079458000000002"/>
    <n v="64.933707221336604"/>
    <n v="9.5"/>
    <m/>
    <m/>
    <m/>
    <s v="EM"/>
    <s v="ZUMPANGO"/>
    <s v="55600"/>
    <s v="Al corriente"/>
    <x v="0"/>
  </r>
  <r>
    <n v="1506"/>
    <s v="Hipotecaria Su Casita"/>
    <s v="FIDEICOMISO 234036"/>
    <d v="2018-05-01T00:00:00"/>
    <s v="59387"/>
    <x v="15"/>
    <n v="7"/>
    <n v="31560.44"/>
    <n v="4376.1099999999997"/>
    <n v="0"/>
    <n v="35936.550000000003"/>
    <n v="654.58000000000004"/>
    <n v="0"/>
    <n v="566.22"/>
    <n v="0"/>
    <n v="0"/>
    <m/>
    <n v="35370.33"/>
    <n v="1605.69"/>
    <n v="249.85"/>
    <n v="0"/>
    <n v="280.10000000000002"/>
    <n v="0"/>
    <n v="0"/>
    <n v="0"/>
    <n v="1575.44"/>
    <n v="0"/>
    <n v="0"/>
    <n v="0"/>
    <n v="0"/>
    <n v="0"/>
    <n v="-72.81"/>
    <n v="0"/>
    <n v="0"/>
    <n v="53.97"/>
    <n v="0"/>
    <n v="0"/>
    <n v="59.97"/>
    <n v="0"/>
    <n v="33.26"/>
    <n v="108.37"/>
    <n v="0"/>
    <n v="0"/>
    <n v="0"/>
    <n v="0"/>
    <n v="1029.08"/>
    <n v="4464.47"/>
    <n v="1575.44"/>
    <n v="40"/>
    <n v="180"/>
    <n v="106022.1"/>
    <n v="86612.88"/>
    <n v="81.693231999999995"/>
    <n v="33.361280384702098"/>
    <n v="9.5"/>
    <m/>
    <m/>
    <m/>
    <s v="EM"/>
    <s v="TECAMAC"/>
    <s v="55765"/>
    <s v="Morosidad"/>
    <x v="0"/>
  </r>
  <r>
    <n v="1507"/>
    <s v="Hipotecaria Su Casita"/>
    <s v="FIDEICOMISO 234036"/>
    <d v="2018-05-01T00:00:00"/>
    <s v="59388"/>
    <x v="0"/>
    <n v="21"/>
    <n v="42682.25"/>
    <n v="6058.21"/>
    <n v="0"/>
    <n v="48740.46"/>
    <n v="130.96"/>
    <n v="0"/>
    <n v="0"/>
    <n v="0"/>
    <n v="0"/>
    <m/>
    <n v="48740.46"/>
    <n v="21342.15"/>
    <n v="341.46"/>
    <n v="0"/>
    <n v="0"/>
    <n v="0"/>
    <n v="0"/>
    <n v="0"/>
    <n v="21683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89.17"/>
    <n v="21683.61"/>
    <n v="160"/>
    <n v="300"/>
    <n v="67905"/>
    <n v="53644.45"/>
    <n v="78.999263999999997"/>
    <n v="71.777424636126199"/>
    <n v="9.6"/>
    <m/>
    <m/>
    <m/>
    <s v="EM"/>
    <s v="TECAMAC"/>
    <s v="55765"/>
    <s v="Morosidad"/>
    <x v="0"/>
  </r>
  <r>
    <n v="1508"/>
    <s v="Hipotecaria Su Casita"/>
    <s v="FIDEICOMISO 234036"/>
    <d v="2018-05-01T00:00:00"/>
    <s v="59390"/>
    <x v="0"/>
    <n v="21"/>
    <n v="46732.45"/>
    <n v="10284.16"/>
    <n v="0"/>
    <n v="57016.61"/>
    <n v="143.41"/>
    <n v="0"/>
    <n v="0"/>
    <n v="0"/>
    <n v="0"/>
    <m/>
    <n v="57016.61"/>
    <n v="45063.75"/>
    <n v="373.86"/>
    <n v="0"/>
    <n v="0"/>
    <n v="0"/>
    <n v="0"/>
    <n v="0"/>
    <n v="45437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27.57"/>
    <n v="45437.61"/>
    <n v="160"/>
    <n v="300"/>
    <n v="67905"/>
    <n v="58736.63"/>
    <n v="86.498239999999996"/>
    <n v="83.965260107132494"/>
    <n v="9.6"/>
    <m/>
    <m/>
    <m/>
    <s v="EM"/>
    <s v="TECAMAC"/>
    <s v="55765"/>
    <s v="Morosidad"/>
    <x v="0"/>
  </r>
  <r>
    <n v="1509"/>
    <s v="Hipotecaria Su Casita"/>
    <s v="FIDEICOMISO 234036"/>
    <d v="2018-05-01T00:00:00"/>
    <s v="59392"/>
    <x v="0"/>
    <n v="21"/>
    <n v="68732.63"/>
    <n v="13437.6"/>
    <n v="0"/>
    <n v="82170.23"/>
    <n v="212.6"/>
    <n v="0"/>
    <n v="0"/>
    <n v="0"/>
    <n v="0"/>
    <m/>
    <n v="82170.23"/>
    <n v="53154.64"/>
    <n v="544.13"/>
    <n v="0"/>
    <n v="0"/>
    <n v="0"/>
    <n v="0"/>
    <n v="0"/>
    <n v="53698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50.2"/>
    <n v="53698.77"/>
    <n v="160"/>
    <n v="300"/>
    <n v="98257.5"/>
    <n v="86612.88"/>
    <n v="88.148874000000006"/>
    <n v="83.627437984062198"/>
    <n v="9.5"/>
    <m/>
    <m/>
    <m/>
    <s v="EM"/>
    <s v="TECAMAC"/>
    <s v="55765"/>
    <s v="Proceso judicial"/>
    <x v="0"/>
  </r>
  <r>
    <n v="1510"/>
    <s v="Hipotecaria Su Casita"/>
    <s v="FIDEICOMISO 234036"/>
    <d v="2018-05-01T00:00:00"/>
    <s v="59394"/>
    <x v="2"/>
    <n v="2"/>
    <n v="147884.24"/>
    <n v="911.48"/>
    <n v="0"/>
    <n v="148795.72"/>
    <n v="461.1"/>
    <n v="0"/>
    <n v="911.48"/>
    <n v="0"/>
    <n v="0"/>
    <m/>
    <n v="147884.24"/>
    <n v="2327.58"/>
    <n v="1158.43"/>
    <n v="0"/>
    <n v="2327.58"/>
    <n v="0"/>
    <n v="0"/>
    <n v="0"/>
    <n v="1158.43"/>
    <n v="0"/>
    <n v="0"/>
    <n v="0"/>
    <n v="0"/>
    <n v="0"/>
    <n v="-19.05"/>
    <n v="0"/>
    <n v="14.3"/>
    <n v="143.1"/>
    <n v="0"/>
    <n v="0"/>
    <n v="56.03"/>
    <n v="0"/>
    <n v="169.1"/>
    <n v="380.98"/>
    <n v="0"/>
    <n v="0"/>
    <n v="0"/>
    <n v="0"/>
    <n v="3983.52"/>
    <n v="461.1"/>
    <n v="1158.43"/>
    <n v="160"/>
    <n v="300"/>
    <n v="216065.4"/>
    <n v="186850"/>
    <n v="86.478446000000005"/>
    <n v="68.444202638967298"/>
    <n v="9.4"/>
    <m/>
    <m/>
    <m/>
    <s v="NL"/>
    <s v="APODACA"/>
    <s v="66600"/>
    <s v="Morosidad"/>
    <x v="0"/>
  </r>
  <r>
    <n v="1511"/>
    <s v="Hipotecaria Su Casita"/>
    <s v="FIDEICOMISO 234036"/>
    <d v="2018-05-01T00:00:00"/>
    <s v="59396"/>
    <x v="0"/>
    <n v="21"/>
    <n v="136408.18"/>
    <n v="25401.73"/>
    <n v="0"/>
    <n v="161809.91"/>
    <n v="425.32"/>
    <n v="0"/>
    <n v="0"/>
    <n v="0"/>
    <n v="0"/>
    <m/>
    <n v="161809.91"/>
    <n v="94297.05"/>
    <n v="1068.53"/>
    <n v="0"/>
    <n v="0"/>
    <n v="0"/>
    <n v="0"/>
    <n v="0"/>
    <n v="9536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827.05"/>
    <n v="95365.58"/>
    <n v="160"/>
    <n v="300"/>
    <n v="192283.8"/>
    <n v="172350"/>
    <n v="89.633135999999993"/>
    <n v="84.151608176256204"/>
    <n v="9.4"/>
    <m/>
    <m/>
    <m/>
    <s v="EM"/>
    <s v="ECATEPEC"/>
    <s v="55075"/>
    <s v="Proceso judicial"/>
    <x v="0"/>
  </r>
  <r>
    <n v="1512"/>
    <s v="Hipotecaria Su Casita"/>
    <s v="FIDEICOMISO 234036"/>
    <d v="2018-05-01T00:00:00"/>
    <s v="59397"/>
    <x v="0"/>
    <n v="21"/>
    <n v="88968.4"/>
    <n v="11875.65"/>
    <n v="0"/>
    <n v="100844.05"/>
    <n v="275.23"/>
    <n v="0"/>
    <n v="0"/>
    <n v="0"/>
    <n v="0"/>
    <m/>
    <n v="100844.05"/>
    <n v="40041.03"/>
    <n v="704.33"/>
    <n v="0"/>
    <n v="0"/>
    <n v="0"/>
    <n v="0"/>
    <n v="0"/>
    <n v="40745.36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50.88"/>
    <n v="40745.360000000001"/>
    <n v="160"/>
    <n v="300"/>
    <n v="125889.3"/>
    <n v="112116.06"/>
    <n v="89.059245000000004"/>
    <n v="80.105338661938802"/>
    <n v="9.5"/>
    <m/>
    <m/>
    <m/>
    <s v="EM"/>
    <s v="ECATEPEC"/>
    <s v="55075"/>
    <s v="Proceso judicial"/>
    <x v="0"/>
  </r>
  <r>
    <n v="1513"/>
    <s v="Hipotecaria Su Casita"/>
    <s v="FIDEICOMISO 234036"/>
    <d v="2018-05-01T00:00:00"/>
    <s v="59399"/>
    <x v="0"/>
    <n v="21"/>
    <n v="100112.43"/>
    <n v="19420"/>
    <n v="0"/>
    <n v="119532.43"/>
    <n v="309.69"/>
    <n v="0"/>
    <n v="0"/>
    <n v="0"/>
    <n v="0"/>
    <m/>
    <n v="119532.43"/>
    <n v="76475.75"/>
    <n v="792.56"/>
    <n v="0"/>
    <n v="0"/>
    <n v="0"/>
    <n v="0"/>
    <n v="0"/>
    <n v="77268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29.689999999999"/>
    <n v="77268.31"/>
    <n v="160"/>
    <n v="300"/>
    <n v="140176.20000000001"/>
    <n v="126158.81"/>
    <n v="90.000163999999998"/>
    <n v="85.272984925258299"/>
    <n v="9.5"/>
    <m/>
    <m/>
    <m/>
    <s v="BCN"/>
    <s v="TIJUANA"/>
    <s v="22563"/>
    <s v="Morosidad"/>
    <x v="0"/>
  </r>
  <r>
    <n v="1514"/>
    <s v="Hipotecaria Su Casita"/>
    <s v="FIDEICOMISO 234036"/>
    <d v="2018-05-01T00:00:00"/>
    <s v="59401"/>
    <x v="0"/>
    <n v="21"/>
    <n v="46854.6"/>
    <n v="9999.5"/>
    <n v="0"/>
    <n v="56854.1"/>
    <n v="143.78"/>
    <n v="0"/>
    <n v="0"/>
    <n v="0"/>
    <n v="0"/>
    <m/>
    <n v="56854.1"/>
    <n v="42899.73"/>
    <n v="374.84"/>
    <n v="0"/>
    <n v="0"/>
    <n v="0"/>
    <n v="0"/>
    <n v="0"/>
    <n v="43274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43.280000000001"/>
    <n v="43274.57"/>
    <n v="160"/>
    <n v="300"/>
    <n v="68713.5"/>
    <n v="58890"/>
    <n v="85.703682999999998"/>
    <n v="82.740800877064004"/>
    <n v="9.6"/>
    <m/>
    <m/>
    <m/>
    <s v="EM"/>
    <s v="ACOLMAN"/>
    <s v="55870"/>
    <s v="Morosidad"/>
    <x v="0"/>
  </r>
  <r>
    <n v="1515"/>
    <s v="Hipotecaria Su Casita"/>
    <s v="FIDEICOMISO 234036"/>
    <d v="2018-05-01T00:00:00"/>
    <s v="59402"/>
    <x v="0"/>
    <n v="21"/>
    <n v="61088.25"/>
    <n v="12675.66"/>
    <n v="0"/>
    <n v="73763.91"/>
    <n v="189"/>
    <n v="0"/>
    <n v="0"/>
    <n v="0"/>
    <n v="0"/>
    <m/>
    <n v="73763.91"/>
    <n v="51895.85"/>
    <n v="483.62"/>
    <n v="0"/>
    <n v="0"/>
    <n v="0"/>
    <n v="0"/>
    <n v="0"/>
    <n v="52379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64.66"/>
    <n v="52379.47"/>
    <n v="160"/>
    <n v="300"/>
    <n v="90197.4"/>
    <n v="76985"/>
    <n v="85.351684000000006"/>
    <n v="81.780527855094405"/>
    <n v="9.5"/>
    <m/>
    <m/>
    <m/>
    <s v="EM"/>
    <s v="ACOLMAN"/>
    <s v="55870"/>
    <s v="Proceso judicial"/>
    <x v="0"/>
  </r>
  <r>
    <n v="1516"/>
    <s v="Hipotecaria Su Casita"/>
    <s v="FIDEICOMISO 234036"/>
    <d v="2018-05-01T00:00:00"/>
    <s v="59403"/>
    <x v="0"/>
    <n v="21"/>
    <n v="70989.38"/>
    <n v="14828.38"/>
    <n v="0"/>
    <n v="85817.76"/>
    <n v="219.58"/>
    <n v="0"/>
    <n v="0"/>
    <n v="0"/>
    <n v="0"/>
    <m/>
    <n v="85817.76"/>
    <n v="60984.86"/>
    <n v="562"/>
    <n v="0"/>
    <n v="0"/>
    <n v="0"/>
    <n v="0"/>
    <n v="0"/>
    <n v="61546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47.96"/>
    <n v="61546.86"/>
    <n v="160"/>
    <n v="300"/>
    <n v="100198.5"/>
    <n v="89457"/>
    <n v="89.279780000000002"/>
    <n v="85.647749565632694"/>
    <n v="9.5"/>
    <m/>
    <m/>
    <m/>
    <s v="EM"/>
    <s v="IXTAPALUCA"/>
    <s v="56586"/>
    <s v="Proceso judicial"/>
    <x v="0"/>
  </r>
  <r>
    <n v="1517"/>
    <s v="Hipotecaria Su Casita"/>
    <s v="FIDEICOMISO 234036"/>
    <d v="2018-05-01T00:00:00"/>
    <s v="59404"/>
    <x v="0"/>
    <n v="21"/>
    <n v="70989.38"/>
    <n v="14339.39"/>
    <n v="0"/>
    <n v="85328.77"/>
    <n v="219.58"/>
    <n v="0"/>
    <n v="0"/>
    <n v="0"/>
    <n v="0"/>
    <m/>
    <n v="85328.77"/>
    <n v="57618.55"/>
    <n v="562"/>
    <n v="0"/>
    <n v="0"/>
    <n v="0"/>
    <n v="0"/>
    <n v="0"/>
    <n v="58180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558.97"/>
    <n v="58180.55"/>
    <n v="160"/>
    <n v="300"/>
    <n v="100198.5"/>
    <n v="89457"/>
    <n v="89.279780000000002"/>
    <n v="85.159728285887098"/>
    <n v="9.5"/>
    <m/>
    <m/>
    <m/>
    <s v="EM"/>
    <s v="IXTAPALUCA"/>
    <s v="56586"/>
    <s v="Proceso judicial"/>
    <x v="0"/>
  </r>
  <r>
    <n v="1518"/>
    <s v="Hipotecaria Su Casita"/>
    <s v="FIDEICOMISO 234036"/>
    <d v="2018-05-01T00:00:00"/>
    <s v="59406"/>
    <x v="0"/>
    <n v="21"/>
    <n v="75385.88"/>
    <n v="39113.040000000001"/>
    <n v="0"/>
    <n v="114498.92"/>
    <n v="646.21"/>
    <n v="0"/>
    <n v="113.83"/>
    <n v="0"/>
    <n v="0"/>
    <m/>
    <n v="114385.09"/>
    <n v="63826.879999999997"/>
    <n v="596.79999999999995"/>
    <n v="0"/>
    <n v="704.38"/>
    <n v="0"/>
    <n v="0"/>
    <n v="0"/>
    <n v="63719.3"/>
    <n v="0"/>
    <n v="0"/>
    <n v="0"/>
    <n v="0"/>
    <n v="0"/>
    <n v="-198.61"/>
    <n v="0"/>
    <n v="0"/>
    <n v="0"/>
    <n v="0"/>
    <n v="0"/>
    <n v="0"/>
    <n v="0"/>
    <n v="0"/>
    <n v="0"/>
    <n v="0"/>
    <n v="0"/>
    <n v="0"/>
    <n v="0"/>
    <n v="619.6"/>
    <n v="39645.42"/>
    <n v="63719.3"/>
    <n v="100"/>
    <n v="240"/>
    <n v="148169.1"/>
    <n v="133351.72"/>
    <n v="89.999683000000005"/>
    <n v="77.199018054858797"/>
    <n v="9.5"/>
    <m/>
    <m/>
    <m/>
    <s v="JAL"/>
    <s v="TLAJOMULCO DE ZUNIGA"/>
    <s v="45653"/>
    <s v="Proceso judicial"/>
    <x v="0"/>
  </r>
  <r>
    <n v="1519"/>
    <s v="Hipotecaria Su Casita"/>
    <s v="FIDEICOMISO 234036"/>
    <d v="2018-05-01T00:00:00"/>
    <s v="59408"/>
    <x v="0"/>
    <n v="21"/>
    <n v="65416.24"/>
    <n v="14992.6"/>
    <n v="0"/>
    <n v="80408.84"/>
    <n v="202.36"/>
    <n v="0"/>
    <n v="0"/>
    <n v="0"/>
    <n v="0"/>
    <m/>
    <n v="80408.84"/>
    <n v="65674.28"/>
    <n v="517.88"/>
    <n v="0"/>
    <n v="0"/>
    <n v="0"/>
    <n v="0"/>
    <n v="0"/>
    <n v="66192.16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94.96"/>
    <n v="66192.160000000003"/>
    <n v="160"/>
    <n v="300"/>
    <n v="91594.5"/>
    <n v="82435.61"/>
    <n v="90.000611000000006"/>
    <n v="87.787847142772904"/>
    <n v="9.5"/>
    <m/>
    <m/>
    <m/>
    <s v="MICH"/>
    <s v="TARIMBARO"/>
    <s v="58891"/>
    <s v="Morosidad"/>
    <x v="0"/>
  </r>
  <r>
    <n v="1520"/>
    <s v="Hipotecaria Su Casita"/>
    <s v="FIDEICOMISO 234036"/>
    <d v="2018-05-01T00:00:00"/>
    <s v="59412"/>
    <x v="0"/>
    <n v="21"/>
    <n v="95255.87"/>
    <n v="21749.1"/>
    <n v="0"/>
    <n v="117004.97"/>
    <n v="622.26"/>
    <n v="0"/>
    <n v="0"/>
    <n v="0"/>
    <n v="0"/>
    <m/>
    <n v="117004.97"/>
    <n v="34356.53"/>
    <n v="746.17"/>
    <n v="0"/>
    <n v="0"/>
    <n v="0"/>
    <n v="0"/>
    <n v="0"/>
    <n v="35102.6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371.360000000001"/>
    <n v="35102.699999999997"/>
    <n v="100"/>
    <n v="240"/>
    <n v="168305.7"/>
    <n v="147840.24"/>
    <n v="87.840305000000001"/>
    <n v="69.519315250812994"/>
    <n v="9.4"/>
    <m/>
    <m/>
    <m/>
    <s v="MICH"/>
    <s v="MORELIA"/>
    <s v="58095"/>
    <s v="Proceso judicial"/>
    <x v="0"/>
  </r>
  <r>
    <n v="1521"/>
    <s v="Hipotecaria Su Casita"/>
    <s v="FIDEICOMISO 234036"/>
    <d v="2018-05-01T00:00:00"/>
    <s v="59413"/>
    <x v="0"/>
    <n v="21"/>
    <n v="85478.54"/>
    <n v="15484.96"/>
    <n v="0"/>
    <n v="100963.5"/>
    <n v="264.39999999999998"/>
    <n v="0"/>
    <n v="0"/>
    <n v="0"/>
    <n v="0"/>
    <m/>
    <n v="100963.5"/>
    <n v="58361.21"/>
    <n v="676.71"/>
    <n v="0"/>
    <n v="0"/>
    <n v="0"/>
    <n v="0"/>
    <n v="0"/>
    <n v="59037.91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49.36"/>
    <n v="59037.919999999998"/>
    <n v="160"/>
    <n v="300"/>
    <n v="123603.6"/>
    <n v="107716.02"/>
    <n v="87.146344999999997"/>
    <n v="81.683300250116005"/>
    <n v="9.5"/>
    <m/>
    <m/>
    <m/>
    <s v="MICH"/>
    <s v="MORELIA"/>
    <s v="58336"/>
    <s v="Morosidad"/>
    <x v="0"/>
  </r>
  <r>
    <n v="1522"/>
    <s v="Hipotecaria Su Casita"/>
    <s v="FIDEICOMISO 234036"/>
    <d v="2018-05-01T00:00:00"/>
    <s v="59414"/>
    <x v="0"/>
    <n v="21"/>
    <n v="97598.44"/>
    <n v="39623.81"/>
    <n v="0"/>
    <n v="137222.25"/>
    <n v="637.55999999999995"/>
    <n v="0"/>
    <n v="0"/>
    <n v="0"/>
    <n v="0"/>
    <m/>
    <n v="137222.25"/>
    <n v="79717.070000000007"/>
    <n v="764.52"/>
    <n v="0"/>
    <n v="0"/>
    <n v="0"/>
    <n v="0"/>
    <n v="0"/>
    <n v="80481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261.370000000003"/>
    <n v="80481.59"/>
    <n v="100"/>
    <n v="240"/>
    <n v="168305.7"/>
    <n v="151475.66"/>
    <n v="90.000315000000001"/>
    <n v="81.531552495026304"/>
    <n v="9.4"/>
    <m/>
    <m/>
    <m/>
    <s v="MICH"/>
    <s v="MORELIA"/>
    <s v="58095"/>
    <s v="Proceso judicial"/>
    <x v="0"/>
  </r>
  <r>
    <n v="1523"/>
    <s v="Hipotecaria Su Casita"/>
    <s v="FIDEICOMISO 234036"/>
    <d v="2018-05-01T00:00:00"/>
    <s v="59418"/>
    <x v="0"/>
    <n v="21"/>
    <n v="89591.74"/>
    <n v="38866.589999999997"/>
    <n v="0"/>
    <n v="128458.33"/>
    <n v="644.19000000000005"/>
    <n v="0"/>
    <n v="0"/>
    <n v="0"/>
    <n v="0"/>
    <m/>
    <n v="128458.33"/>
    <n v="71504.59"/>
    <n v="701.8"/>
    <n v="0"/>
    <n v="0"/>
    <n v="0"/>
    <n v="0"/>
    <n v="0"/>
    <n v="72206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510.78"/>
    <n v="72206.39"/>
    <n v="100"/>
    <n v="240"/>
    <n v="166960.20000000001"/>
    <n v="145416.63"/>
    <n v="87.096582999999995"/>
    <n v="76.939491727228102"/>
    <n v="9.4"/>
    <m/>
    <m/>
    <m/>
    <s v="JAL"/>
    <s v="TONALA"/>
    <s v="45426"/>
    <s v="Proceso judicial"/>
    <x v="0"/>
  </r>
  <r>
    <n v="1524"/>
    <s v="Hipotecaria Su Casita"/>
    <s v="FIDEICOMISO 234036"/>
    <d v="2018-05-01T00:00:00"/>
    <s v="59420"/>
    <x v="1"/>
    <n v="0"/>
    <n v="97559.59"/>
    <n v="0"/>
    <n v="0"/>
    <n v="97559.59"/>
    <n v="637.29999999999995"/>
    <n v="0"/>
    <n v="0"/>
    <n v="637.29999999999995"/>
    <n v="0"/>
    <m/>
    <n v="96922.29"/>
    <n v="0"/>
    <n v="764.22"/>
    <n v="0"/>
    <n v="0"/>
    <n v="764.22"/>
    <n v="0"/>
    <n v="0"/>
    <n v="0"/>
    <n v="55.54"/>
    <n v="0"/>
    <n v="0"/>
    <n v="0"/>
    <n v="0"/>
    <n v="-14.9"/>
    <n v="63.38"/>
    <n v="186.89"/>
    <n v="0"/>
    <n v="0"/>
    <n v="0"/>
    <n v="0"/>
    <n v="0"/>
    <n v="0"/>
    <n v="0"/>
    <n v="103.68"/>
    <n v="0"/>
    <n v="103.11"/>
    <n v="0"/>
    <n v="1796.11"/>
    <n v="0"/>
    <n v="0"/>
    <n v="100"/>
    <n v="240"/>
    <n v="168238.5"/>
    <n v="151415.23000000001"/>
    <n v="90.000344999999996"/>
    <n v="57.610053745518499"/>
    <n v="9.4"/>
    <m/>
    <m/>
    <m/>
    <s v="MICH"/>
    <s v="MORELIA"/>
    <s v="58095"/>
    <s v="Al corriente"/>
    <x v="0"/>
  </r>
  <r>
    <n v="1525"/>
    <s v="Hipotecaria Su Casita"/>
    <s v="FIDEICOMISO 234036"/>
    <d v="2018-05-01T00:00:00"/>
    <s v="59421"/>
    <x v="0"/>
    <n v="21"/>
    <n v="116962.89"/>
    <n v="23846.31"/>
    <n v="0"/>
    <n v="140809.20000000001"/>
    <n v="364.69"/>
    <n v="0"/>
    <n v="0"/>
    <n v="0"/>
    <n v="0"/>
    <m/>
    <n v="140809.20000000001"/>
    <n v="93996.479999999996"/>
    <n v="916.21"/>
    <n v="0"/>
    <n v="0"/>
    <n v="0"/>
    <n v="0"/>
    <n v="0"/>
    <n v="9491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211"/>
    <n v="94912.69"/>
    <n v="160"/>
    <n v="300"/>
    <n v="168238.5"/>
    <n v="147781.26"/>
    <n v="87.840333999999999"/>
    <n v="83.696181493328695"/>
    <n v="9.4"/>
    <m/>
    <m/>
    <m/>
    <s v="MICH"/>
    <s v="MORELIA"/>
    <s v="58095"/>
    <s v="Proceso judicial"/>
    <x v="0"/>
  </r>
  <r>
    <n v="1526"/>
    <s v="Hipotecaria Su Casita"/>
    <s v="FIDEICOMISO 234036"/>
    <d v="2018-05-01T00:00:00"/>
    <s v="59422"/>
    <x v="0"/>
    <n v="21"/>
    <n v="62179.46"/>
    <n v="25146.21"/>
    <n v="0"/>
    <n v="87325.67"/>
    <n v="404.26"/>
    <n v="0"/>
    <n v="0"/>
    <n v="0"/>
    <n v="0"/>
    <m/>
    <n v="87325.67"/>
    <n v="51953.65"/>
    <n v="492.25"/>
    <n v="0"/>
    <n v="0"/>
    <n v="0"/>
    <n v="0"/>
    <n v="0"/>
    <n v="52445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550.47"/>
    <n v="52445.9"/>
    <n v="100"/>
    <n v="240"/>
    <n v="106866.6"/>
    <n v="96178.95"/>
    <n v="89.999073999999993"/>
    <n v="81.714652077503203"/>
    <n v="9.5"/>
    <m/>
    <m/>
    <m/>
    <s v="TAM"/>
    <s v="NUEVO LAREDO"/>
    <s v="88000"/>
    <s v="Morosidad"/>
    <x v="0"/>
  </r>
  <r>
    <n v="1527"/>
    <s v="Hipotecaria Su Casita"/>
    <s v="FIDEICOMISO 234036"/>
    <d v="2018-05-01T00:00:00"/>
    <s v="59424"/>
    <x v="0"/>
    <n v="21"/>
    <n v="48842.27"/>
    <n v="8986.48"/>
    <n v="0"/>
    <n v="57828.75"/>
    <n v="149.86000000000001"/>
    <n v="0"/>
    <n v="0"/>
    <n v="0"/>
    <n v="0"/>
    <m/>
    <n v="57828.75"/>
    <n v="35223.78"/>
    <n v="390.74"/>
    <n v="0"/>
    <n v="0"/>
    <n v="0"/>
    <n v="0"/>
    <n v="0"/>
    <n v="35614.51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36.34"/>
    <n v="35614.519999999997"/>
    <n v="160"/>
    <n v="300"/>
    <n v="68207.100000000006"/>
    <n v="61386.45"/>
    <n v="90.000088000000005"/>
    <n v="84.784062100512401"/>
    <n v="9.6"/>
    <m/>
    <m/>
    <m/>
    <s v="QR"/>
    <s v="SOLIDARIDAD"/>
    <s v="77710"/>
    <s v="Morosidad"/>
    <x v="0"/>
  </r>
  <r>
    <n v="1528"/>
    <s v="Hipotecaria Su Casita"/>
    <s v="FIDEICOMISO 234036"/>
    <d v="2018-05-01T00:00:00"/>
    <s v="59425"/>
    <x v="1"/>
    <n v="1"/>
    <n v="48842.27"/>
    <n v="148.66999999999999"/>
    <n v="0"/>
    <n v="48990.94"/>
    <n v="149.86000000000001"/>
    <n v="0"/>
    <n v="148.66999999999999"/>
    <n v="149.86000000000001"/>
    <n v="0"/>
    <m/>
    <n v="48692.41"/>
    <n v="391.93"/>
    <n v="390.74"/>
    <n v="0"/>
    <n v="391.93"/>
    <n v="390.74"/>
    <n v="0"/>
    <n v="0"/>
    <n v="0"/>
    <n v="55.65"/>
    <n v="0"/>
    <n v="0"/>
    <n v="0"/>
    <n v="0"/>
    <n v="-13.37"/>
    <n v="29.81"/>
    <n v="75.760000000000005"/>
    <n v="55.65"/>
    <n v="0"/>
    <n v="0"/>
    <n v="0"/>
    <n v="0"/>
    <n v="29.81"/>
    <n v="75.760000000000005"/>
    <n v="58.07"/>
    <n v="0"/>
    <n v="0"/>
    <n v="0"/>
    <n v="1448.34"/>
    <n v="0"/>
    <n v="0"/>
    <n v="160"/>
    <n v="300"/>
    <n v="68207.100000000006"/>
    <n v="61386.45"/>
    <n v="90.000088000000005"/>
    <n v="71.3890636277563"/>
    <n v="9.6"/>
    <m/>
    <m/>
    <m/>
    <s v="QR"/>
    <s v="SOLIDARIDAD"/>
    <s v="77710"/>
    <s v="Al corriente"/>
    <x v="0"/>
  </r>
  <r>
    <n v="1529"/>
    <s v="Hipotecaria Su Casita"/>
    <s v="FIDEICOMISO 234036"/>
    <d v="2018-05-01T00:00:00"/>
    <s v="59426"/>
    <x v="0"/>
    <n v="21"/>
    <n v="64284.06"/>
    <n v="14400.01"/>
    <n v="0"/>
    <n v="78684.070000000007"/>
    <n v="198.85"/>
    <n v="0"/>
    <n v="0"/>
    <n v="0"/>
    <n v="0"/>
    <m/>
    <n v="78684.070000000007"/>
    <n v="61702.3"/>
    <n v="508.92"/>
    <n v="0"/>
    <n v="0"/>
    <n v="0"/>
    <n v="0"/>
    <n v="0"/>
    <n v="62211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598.86"/>
    <n v="62211.22"/>
    <n v="160"/>
    <n v="300"/>
    <n v="90009"/>
    <n v="81008.52"/>
    <n v="90.000467"/>
    <n v="87.4180030132718"/>
    <n v="9.5"/>
    <m/>
    <m/>
    <m/>
    <s v="QR"/>
    <s v="SOLIDARIDAD"/>
    <s v="77710"/>
    <s v="Proceso judicial"/>
    <x v="0"/>
  </r>
  <r>
    <n v="1530"/>
    <s v="Hipotecaria Su Casita"/>
    <s v="FIDEICOMISO 234036"/>
    <d v="2018-05-01T00:00:00"/>
    <s v="59427"/>
    <x v="0"/>
    <n v="21"/>
    <n v="48842.27"/>
    <n v="10355.75"/>
    <n v="0"/>
    <n v="59198.02"/>
    <n v="149.86000000000001"/>
    <n v="0"/>
    <n v="0"/>
    <n v="0"/>
    <n v="0"/>
    <m/>
    <n v="59198.02"/>
    <n v="44244.86"/>
    <n v="390.74"/>
    <n v="0"/>
    <n v="0"/>
    <n v="0"/>
    <n v="0"/>
    <n v="0"/>
    <n v="44635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05.61"/>
    <n v="44635.6"/>
    <n v="160"/>
    <n v="300"/>
    <n v="70795.199999999997"/>
    <n v="61386.45"/>
    <n v="86.709903999999995"/>
    <n v="83.618691603604404"/>
    <n v="9.6"/>
    <m/>
    <m/>
    <m/>
    <s v="QR"/>
    <s v="SOLIDARIDAD"/>
    <s v="77710"/>
    <s v="Morosidad"/>
    <x v="0"/>
  </r>
  <r>
    <n v="1531"/>
    <s v="Hipotecaria Su Casita"/>
    <s v="FIDEICOMISO 234036"/>
    <d v="2018-05-01T00:00:00"/>
    <s v="59428"/>
    <x v="0"/>
    <n v="21"/>
    <n v="48842.27"/>
    <n v="9945.52"/>
    <n v="0"/>
    <n v="58787.79"/>
    <n v="149.86000000000001"/>
    <n v="0"/>
    <n v="0"/>
    <n v="0"/>
    <n v="0"/>
    <m/>
    <n v="58787.79"/>
    <n v="41411.47"/>
    <n v="390.74"/>
    <n v="0"/>
    <n v="0"/>
    <n v="0"/>
    <n v="0"/>
    <n v="0"/>
    <n v="41802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95.379999999999"/>
    <n v="41802.21"/>
    <n v="160"/>
    <n v="300"/>
    <n v="68207.100000000006"/>
    <n v="61386.45"/>
    <n v="90.000088000000005"/>
    <n v="86.190132730032801"/>
    <n v="9.6"/>
    <m/>
    <m/>
    <m/>
    <s v="QR"/>
    <s v="SOLIDARIDAD"/>
    <s v="77710"/>
    <s v="Morosidad"/>
    <x v="0"/>
  </r>
  <r>
    <n v="1532"/>
    <s v="Hipotecaria Su Casita"/>
    <s v="FIDEICOMISO 234036"/>
    <d v="2018-05-01T00:00:00"/>
    <s v="59431"/>
    <x v="1"/>
    <n v="0"/>
    <n v="48842.27"/>
    <n v="0"/>
    <n v="0"/>
    <n v="48842.27"/>
    <n v="149.86000000000001"/>
    <n v="0"/>
    <n v="0"/>
    <n v="149.86000000000001"/>
    <n v="0"/>
    <m/>
    <n v="48692.41"/>
    <n v="0"/>
    <n v="390.74"/>
    <n v="0"/>
    <n v="0"/>
    <n v="390.74"/>
    <n v="0"/>
    <n v="0"/>
    <n v="0"/>
    <n v="55.65"/>
    <n v="0"/>
    <n v="0"/>
    <n v="0"/>
    <n v="0"/>
    <n v="-6.68"/>
    <n v="29.81"/>
    <n v="75.760000000000005"/>
    <n v="0"/>
    <n v="0"/>
    <n v="0"/>
    <n v="0"/>
    <n v="0"/>
    <n v="0"/>
    <n v="0"/>
    <n v="713.8"/>
    <n v="0"/>
    <n v="695.14"/>
    <n v="0"/>
    <n v="1408.94"/>
    <n v="0"/>
    <n v="0"/>
    <n v="160"/>
    <n v="300"/>
    <n v="68207.100000000006"/>
    <n v="61386.45"/>
    <n v="90.000088000000005"/>
    <n v="71.3890636277563"/>
    <n v="9.6"/>
    <m/>
    <m/>
    <m/>
    <s v="QR"/>
    <s v="SOLIDARIDAD"/>
    <s v="77710"/>
    <s v="Al corriente"/>
    <x v="0"/>
  </r>
  <r>
    <n v="1533"/>
    <s v="Hipotecaria Su Casita"/>
    <s v="FIDEICOMISO 234036"/>
    <d v="2018-05-01T00:00:00"/>
    <s v="59433"/>
    <x v="0"/>
    <n v="21"/>
    <n v="48842.27"/>
    <n v="6932.52"/>
    <n v="0"/>
    <n v="55774.79"/>
    <n v="149.86000000000001"/>
    <n v="0"/>
    <n v="0"/>
    <n v="0"/>
    <n v="0"/>
    <m/>
    <n v="55774.79"/>
    <n v="24422.28"/>
    <n v="390.74"/>
    <n v="0"/>
    <n v="0"/>
    <n v="0"/>
    <n v="0"/>
    <n v="0"/>
    <n v="24813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82.38"/>
    <n v="24813.02"/>
    <n v="160"/>
    <n v="300"/>
    <n v="68207.100000000006"/>
    <n v="61386.45"/>
    <n v="90.000088000000005"/>
    <n v="81.772704044321202"/>
    <n v="9.6"/>
    <m/>
    <m/>
    <m/>
    <s v="QR"/>
    <s v="SOLIDARIDAD"/>
    <s v="77710"/>
    <s v="Proceso judicial"/>
    <x v="0"/>
  </r>
  <r>
    <n v="1534"/>
    <s v="Hipotecaria Su Casita"/>
    <s v="FIDEICOMISO 234036"/>
    <d v="2018-05-01T00:00:00"/>
    <s v="59434"/>
    <x v="0"/>
    <n v="21"/>
    <n v="98408.99"/>
    <n v="16767.87"/>
    <n v="0"/>
    <n v="115176.86"/>
    <n v="304.41000000000003"/>
    <n v="0"/>
    <n v="0"/>
    <n v="0"/>
    <n v="0"/>
    <m/>
    <n v="115176.86"/>
    <n v="61353.15"/>
    <n v="779.07"/>
    <n v="0"/>
    <n v="0"/>
    <n v="0"/>
    <n v="0"/>
    <n v="0"/>
    <n v="62132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72.28"/>
    <n v="62132.22"/>
    <n v="160"/>
    <n v="300"/>
    <n v="137790.6"/>
    <n v="124010.97"/>
    <n v="89.999585999999994"/>
    <n v="83.588328651731004"/>
    <n v="9.5"/>
    <m/>
    <m/>
    <m/>
    <s v="QR"/>
    <s v="SOLIDARIDAD"/>
    <s v="77710"/>
    <s v="Proceso judicial"/>
    <x v="0"/>
  </r>
  <r>
    <n v="1535"/>
    <s v="Hipotecaria Su Casita"/>
    <s v="FIDEICOMISO 234036"/>
    <d v="2018-05-01T00:00:00"/>
    <s v="59436"/>
    <x v="0"/>
    <n v="21"/>
    <n v="48842.27"/>
    <n v="10084.450000000001"/>
    <n v="0"/>
    <n v="58926.720000000001"/>
    <n v="149.86000000000001"/>
    <n v="0"/>
    <n v="0"/>
    <n v="0"/>
    <n v="0"/>
    <m/>
    <n v="58926.720000000001"/>
    <n v="42208.01"/>
    <n v="390.74"/>
    <n v="0"/>
    <n v="0"/>
    <n v="0"/>
    <n v="0"/>
    <n v="0"/>
    <n v="4259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34.31"/>
    <n v="42598.75"/>
    <n v="160"/>
    <n v="300"/>
    <n v="68207.100000000006"/>
    <n v="61386.45"/>
    <n v="90.000088000000005"/>
    <n v="86.393821202421094"/>
    <n v="9.6"/>
    <m/>
    <m/>
    <m/>
    <s v="QR"/>
    <s v="SOLIDARIDAD"/>
    <s v="77710"/>
    <s v="Morosidad"/>
    <x v="0"/>
  </r>
  <r>
    <n v="1536"/>
    <s v="Hipotecaria Su Casita"/>
    <s v="FIDEICOMISO 234036"/>
    <d v="2018-05-01T00:00:00"/>
    <s v="59438"/>
    <x v="0"/>
    <n v="21"/>
    <n v="92855.92"/>
    <n v="19920.400000000001"/>
    <n v="0"/>
    <n v="112776.32000000001"/>
    <n v="287.22000000000003"/>
    <n v="0"/>
    <n v="0"/>
    <n v="0"/>
    <n v="0"/>
    <m/>
    <n v="112776.32000000001"/>
    <n v="82791.55"/>
    <n v="735.11"/>
    <n v="0"/>
    <n v="0"/>
    <n v="0"/>
    <n v="0"/>
    <n v="0"/>
    <n v="83526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207.62"/>
    <n v="83526.66"/>
    <n v="160"/>
    <n v="300"/>
    <n v="130014.6"/>
    <n v="117012.3"/>
    <n v="89.999353999999997"/>
    <n v="86.741273750684996"/>
    <n v="9.5"/>
    <m/>
    <m/>
    <m/>
    <s v="QR"/>
    <s v="SOLIDARIDAD"/>
    <s v="77710"/>
    <s v="Morosidad"/>
    <x v="0"/>
  </r>
  <r>
    <n v="1537"/>
    <s v="Hipotecaria Su Casita"/>
    <s v="FIDEICOMISO 234036"/>
    <d v="2018-05-01T00:00:00"/>
    <s v="59440"/>
    <x v="0"/>
    <n v="21"/>
    <n v="62499.98"/>
    <n v="11425.23"/>
    <n v="0"/>
    <n v="73925.210000000006"/>
    <n v="193.33"/>
    <n v="0"/>
    <n v="0"/>
    <n v="0"/>
    <n v="0"/>
    <m/>
    <n v="73925.210000000006"/>
    <n v="43624.37"/>
    <n v="494.79"/>
    <n v="0"/>
    <n v="0"/>
    <n v="0"/>
    <n v="0"/>
    <n v="0"/>
    <n v="44119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18.56"/>
    <n v="44119.16"/>
    <n v="160"/>
    <n v="300"/>
    <n v="87510.9"/>
    <n v="78759.66"/>
    <n v="89.999829000000005"/>
    <n v="84.475431442810802"/>
    <n v="9.5"/>
    <m/>
    <m/>
    <m/>
    <s v="QR"/>
    <s v="BENITO JUAREZ"/>
    <s v="77539"/>
    <s v="Proceso judicial"/>
    <x v="0"/>
  </r>
  <r>
    <n v="1538"/>
    <s v="Hipotecaria Su Casita"/>
    <s v="FIDEICOMISO 234036"/>
    <d v="2018-05-01T00:00:00"/>
    <s v="59444"/>
    <x v="4"/>
    <n v="1"/>
    <n v="40338.339999999997"/>
    <n v="830.11"/>
    <n v="0"/>
    <n v="41168.449999999997"/>
    <n v="836.68"/>
    <n v="0"/>
    <n v="0"/>
    <n v="0"/>
    <n v="0"/>
    <m/>
    <n v="41168.449999999997"/>
    <n v="325.92"/>
    <n v="319.35000000000002"/>
    <n v="0"/>
    <n v="0"/>
    <n v="0"/>
    <n v="0"/>
    <n v="0"/>
    <n v="645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6.79"/>
    <n v="645.27"/>
    <n v="40"/>
    <n v="180"/>
    <n v="135668.4"/>
    <n v="110706.82"/>
    <n v="81.601035999999993"/>
    <n v="30.344907120574899"/>
    <n v="9.5"/>
    <m/>
    <m/>
    <m/>
    <s v="EM"/>
    <s v="IXTAPALUCA"/>
    <s v="56535"/>
    <s v="Morosidad"/>
    <x v="0"/>
  </r>
  <r>
    <n v="1539"/>
    <s v="Hipotecaria Su Casita"/>
    <s v="FIDEICOMISO 234036"/>
    <d v="2018-05-01T00:00:00"/>
    <s v="59445"/>
    <x v="0"/>
    <n v="21"/>
    <n v="122283.32"/>
    <n v="28675.73"/>
    <n v="0"/>
    <n v="150959.04999999999"/>
    <n v="381.27"/>
    <n v="0"/>
    <n v="0"/>
    <n v="0"/>
    <n v="0"/>
    <m/>
    <n v="150959.04999999999"/>
    <n v="123809.97"/>
    <n v="957.89"/>
    <n v="0"/>
    <n v="0"/>
    <n v="0"/>
    <n v="0"/>
    <n v="0"/>
    <n v="124767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057"/>
    <n v="124767.86"/>
    <n v="160"/>
    <n v="300"/>
    <n v="175168.2"/>
    <n v="154503.07"/>
    <n v="88.202692999999996"/>
    <n v="86.179483312025098"/>
    <n v="9.4"/>
    <m/>
    <m/>
    <m/>
    <s v="JAL"/>
    <s v="TLAJOMULCO DE ZUNIGA"/>
    <s v="45645"/>
    <s v="Proceso judicial"/>
    <x v="0"/>
  </r>
  <r>
    <n v="1540"/>
    <s v="Hipotecaria Su Casita"/>
    <s v="FIDEICOMISO 234036"/>
    <d v="2018-05-01T00:00:00"/>
    <s v="59447"/>
    <x v="0"/>
    <n v="21"/>
    <n v="45402.75"/>
    <n v="14055.03"/>
    <n v="0"/>
    <n v="59457.78"/>
    <n v="295.18"/>
    <n v="0"/>
    <n v="0"/>
    <n v="0"/>
    <n v="0"/>
    <m/>
    <n v="59457.78"/>
    <n v="25204.799999999999"/>
    <n v="359.44"/>
    <n v="0"/>
    <n v="0"/>
    <n v="0"/>
    <n v="0"/>
    <n v="0"/>
    <n v="25564.24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50.21"/>
    <n v="25564.240000000002"/>
    <n v="100"/>
    <n v="240"/>
    <n v="83413.2"/>
    <n v="70228.67"/>
    <n v="84.193713000000002"/>
    <n v="71.281020485467593"/>
    <n v="9.5"/>
    <m/>
    <m/>
    <m/>
    <s v="VER"/>
    <s v="VERACRUZ"/>
    <s v="91808"/>
    <s v="Proceso judicial"/>
    <x v="0"/>
  </r>
  <r>
    <n v="1541"/>
    <s v="Hipotecaria Su Casita"/>
    <s v="FIDEICOMISO 234036"/>
    <d v="2018-05-01T00:00:00"/>
    <s v="59448"/>
    <x v="0"/>
    <n v="21"/>
    <n v="62399.5"/>
    <n v="14299.33"/>
    <n v="0"/>
    <n v="76698.83"/>
    <n v="193"/>
    <n v="0"/>
    <n v="0"/>
    <n v="0"/>
    <n v="0"/>
    <m/>
    <n v="76698.83"/>
    <n v="62644.66"/>
    <n v="494"/>
    <n v="0"/>
    <n v="0"/>
    <n v="0"/>
    <n v="0"/>
    <n v="0"/>
    <n v="63138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92.33"/>
    <n v="63138.66"/>
    <n v="160"/>
    <n v="300"/>
    <n v="87369.3"/>
    <n v="78631.89"/>
    <n v="89.999450999999993"/>
    <n v="87.786934694591906"/>
    <n v="9.5"/>
    <m/>
    <m/>
    <m/>
    <s v="QR"/>
    <s v="BENITO JUAREZ"/>
    <s v="77539"/>
    <s v="Proceso judicial"/>
    <x v="0"/>
  </r>
  <r>
    <n v="1542"/>
    <s v="Hipotecaria Su Casita"/>
    <s v="FIDEICOMISO 234036"/>
    <d v="2018-05-01T00:00:00"/>
    <s v="59452"/>
    <x v="0"/>
    <n v="21"/>
    <n v="116869.4"/>
    <n v="24865.37"/>
    <n v="0"/>
    <n v="141734.76999999999"/>
    <n v="364.4"/>
    <n v="0"/>
    <n v="0"/>
    <n v="0"/>
    <n v="0"/>
    <m/>
    <n v="141734.76999999999"/>
    <n v="100252.07"/>
    <n v="915.48"/>
    <n v="0"/>
    <n v="0"/>
    <n v="0"/>
    <n v="0"/>
    <n v="0"/>
    <n v="101167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229.77"/>
    <n v="101167.55"/>
    <n v="160"/>
    <n v="300"/>
    <n v="168105.60000000001"/>
    <n v="147663.45000000001"/>
    <n v="87.839697000000001"/>
    <n v="84.312937637341406"/>
    <n v="9.4"/>
    <m/>
    <m/>
    <m/>
    <s v="MICH"/>
    <s v="MORELIA"/>
    <s v="58095"/>
    <s v="Proceso judicial"/>
    <x v="0"/>
  </r>
  <r>
    <n v="1543"/>
    <s v="Hipotecaria Su Casita"/>
    <s v="FIDEICOMISO 234036"/>
    <d v="2018-05-01T00:00:00"/>
    <s v="59454"/>
    <x v="0"/>
    <n v="21"/>
    <n v="46585.53"/>
    <n v="6548.75"/>
    <n v="0"/>
    <n v="53134.28"/>
    <n v="149.83000000000001"/>
    <n v="0"/>
    <n v="0"/>
    <n v="0"/>
    <n v="0"/>
    <m/>
    <n v="53134.28"/>
    <n v="21666.79"/>
    <n v="372.68"/>
    <n v="0"/>
    <n v="0"/>
    <n v="0"/>
    <n v="0"/>
    <n v="0"/>
    <n v="22039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98.58"/>
    <n v="22039.47"/>
    <n v="160"/>
    <n v="300"/>
    <n v="69878.100000000006"/>
    <n v="59331.66"/>
    <n v="84.907374000000004"/>
    <n v="76.038529584048703"/>
    <n v="9.6"/>
    <m/>
    <m/>
    <m/>
    <s v="BCN"/>
    <s v="ENSENADA"/>
    <s v="22895"/>
    <s v="Proceso judicial"/>
    <x v="0"/>
  </r>
  <r>
    <n v="1544"/>
    <s v="Hipotecaria Su Casita"/>
    <s v="FIDEICOMISO 234036"/>
    <d v="2018-05-01T00:00:00"/>
    <s v="59456"/>
    <x v="0"/>
    <n v="21"/>
    <n v="71988.98"/>
    <n v="24876.74"/>
    <n v="0"/>
    <n v="96865.72"/>
    <n v="468.04"/>
    <n v="0"/>
    <n v="0"/>
    <n v="0"/>
    <n v="0"/>
    <m/>
    <n v="96865.72"/>
    <n v="46809.48"/>
    <n v="569.91"/>
    <n v="0"/>
    <n v="0"/>
    <n v="0"/>
    <n v="0"/>
    <n v="0"/>
    <n v="47379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344.78"/>
    <n v="47379.39"/>
    <n v="100"/>
    <n v="240"/>
    <n v="135560.4"/>
    <n v="111352.76"/>
    <n v="82.142543000000003"/>
    <n v="71.455764278550106"/>
    <n v="9.5"/>
    <m/>
    <m/>
    <m/>
    <s v="EM"/>
    <s v="IXTAPALUCA"/>
    <s v="56535"/>
    <s v="Proceso judicial"/>
    <x v="0"/>
  </r>
  <r>
    <n v="1545"/>
    <s v="Hipotecaria Su Casita"/>
    <s v="FIDEICOMISO 234036"/>
    <d v="2018-05-01T00:00:00"/>
    <s v="59458"/>
    <x v="0"/>
    <n v="21"/>
    <n v="63943.64"/>
    <n v="56045.91"/>
    <n v="0"/>
    <n v="119989.55"/>
    <n v="794.87"/>
    <n v="0"/>
    <n v="0"/>
    <n v="0"/>
    <n v="0"/>
    <m/>
    <n v="119989.55"/>
    <n v="76986.539999999994"/>
    <n v="500.89"/>
    <n v="0"/>
    <n v="0"/>
    <n v="0"/>
    <n v="0"/>
    <n v="0"/>
    <n v="77487.429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840.78"/>
    <n v="77487.429999999993"/>
    <n v="160"/>
    <n v="300"/>
    <n v="170794.5"/>
    <n v="149495.66"/>
    <n v="87.529551999999995"/>
    <n v="70.253755568433206"/>
    <n v="9.4"/>
    <m/>
    <m/>
    <m/>
    <s v="BCS"/>
    <s v="LOS CABOS"/>
    <s v="23450"/>
    <s v="Morosidad"/>
    <x v="0"/>
  </r>
  <r>
    <n v="1546"/>
    <s v="Hipotecaria Su Casita"/>
    <s v="FIDEICOMISO 234036"/>
    <d v="2018-05-01T00:00:00"/>
    <s v="59459"/>
    <x v="0"/>
    <n v="21"/>
    <n v="58763.19"/>
    <n v="12768.88"/>
    <n v="0"/>
    <n v="71532.070000000007"/>
    <n v="181.77"/>
    <n v="0"/>
    <n v="0"/>
    <n v="0"/>
    <n v="0"/>
    <m/>
    <n v="71532.070000000007"/>
    <n v="53870.05"/>
    <n v="465.21"/>
    <n v="0"/>
    <n v="0"/>
    <n v="0"/>
    <n v="0"/>
    <n v="0"/>
    <n v="54335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50.65"/>
    <n v="54335.26"/>
    <n v="160"/>
    <n v="300"/>
    <n v="82279.199999999997"/>
    <n v="74050.86"/>
    <n v="89.999489999999994"/>
    <n v="86.938218119874705"/>
    <n v="9.5"/>
    <m/>
    <m/>
    <m/>
    <s v="QR"/>
    <s v="SOLIDARIDAD"/>
    <s v="77710"/>
    <s v="Proceso judicial"/>
    <x v="0"/>
  </r>
  <r>
    <n v="1547"/>
    <s v="Hipotecaria Su Casita"/>
    <s v="FIDEICOMISO 234036"/>
    <d v="2018-05-01T00:00:00"/>
    <s v="59460"/>
    <x v="0"/>
    <n v="21"/>
    <n v="48842.27"/>
    <n v="9367.14"/>
    <n v="0"/>
    <n v="58209.41"/>
    <n v="149.86000000000001"/>
    <n v="0"/>
    <n v="0"/>
    <n v="0"/>
    <n v="0"/>
    <m/>
    <n v="58209.41"/>
    <n v="37665.06"/>
    <n v="390.74"/>
    <n v="0"/>
    <n v="0"/>
    <n v="0"/>
    <n v="0"/>
    <n v="0"/>
    <n v="38055.8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17"/>
    <n v="38055.800000000003"/>
    <n v="160"/>
    <n v="300"/>
    <n v="68207.100000000006"/>
    <n v="61386.45"/>
    <n v="90.000088000000005"/>
    <n v="85.342156492647504"/>
    <n v="9.6"/>
    <m/>
    <m/>
    <m/>
    <s v="QR"/>
    <s v="SOLIDARIDAD"/>
    <s v="77710"/>
    <s v="Morosidad"/>
    <x v="0"/>
  </r>
  <r>
    <n v="1548"/>
    <s v="Hipotecaria Su Casita"/>
    <s v="FIDEICOMISO 234036"/>
    <d v="2018-05-01T00:00:00"/>
    <s v="59461"/>
    <x v="0"/>
    <n v="21"/>
    <n v="50459.11"/>
    <n v="10203.74"/>
    <n v="0"/>
    <n v="60662.85"/>
    <n v="154.85"/>
    <n v="0"/>
    <n v="0"/>
    <n v="0"/>
    <n v="0"/>
    <m/>
    <n v="60662.85"/>
    <n v="42297.15"/>
    <n v="403.67"/>
    <n v="0"/>
    <n v="0"/>
    <n v="0"/>
    <n v="0"/>
    <n v="0"/>
    <n v="42700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58.59"/>
    <n v="42700.82"/>
    <n v="160"/>
    <n v="300"/>
    <n v="70466.7"/>
    <n v="63420.62"/>
    <n v="90.000837000000004"/>
    <n v="86.087257973912102"/>
    <n v="9.6"/>
    <m/>
    <m/>
    <m/>
    <s v="QR"/>
    <s v="SOLIDARIDAD"/>
    <s v="77710"/>
    <s v="Proceso judicial"/>
    <x v="0"/>
  </r>
  <r>
    <n v="1549"/>
    <s v="Hipotecaria Su Casita"/>
    <s v="FIDEICOMISO 234036"/>
    <d v="2018-05-01T00:00:00"/>
    <s v="59463"/>
    <x v="1"/>
    <n v="0"/>
    <n v="48800.4"/>
    <n v="0"/>
    <n v="0"/>
    <n v="48800.4"/>
    <n v="150.16"/>
    <n v="0"/>
    <n v="0"/>
    <n v="150.16"/>
    <n v="41565.26"/>
    <m/>
    <n v="7084.98"/>
    <n v="0"/>
    <n v="390.4"/>
    <n v="0"/>
    <n v="0"/>
    <n v="390.4"/>
    <n v="0"/>
    <n v="0"/>
    <n v="0"/>
    <n v="55.64"/>
    <n v="0"/>
    <n v="0"/>
    <n v="0"/>
    <n v="0"/>
    <n v="-6.64"/>
    <n v="29.81"/>
    <n v="75.77"/>
    <n v="0"/>
    <n v="0"/>
    <n v="0"/>
    <n v="0"/>
    <n v="0"/>
    <n v="0"/>
    <n v="0"/>
    <n v="0"/>
    <n v="0"/>
    <n v="18.48"/>
    <n v="0"/>
    <n v="42260.4"/>
    <n v="0"/>
    <n v="0"/>
    <n v="160"/>
    <n v="300"/>
    <n v="68207.100000000006"/>
    <n v="61381.120000000003"/>
    <n v="89.992273999999995"/>
    <n v="10.3874523867359"/>
    <n v="9.6"/>
    <m/>
    <m/>
    <m/>
    <s v="QR"/>
    <s v="SOLIDARIDAD"/>
    <s v="77710"/>
    <s v="Al corriente"/>
    <x v="0"/>
  </r>
  <r>
    <n v="1550"/>
    <s v="Hipotecaria Su Casita"/>
    <s v="FIDEICOMISO 234036"/>
    <d v="2018-05-01T00:00:00"/>
    <s v="59465"/>
    <x v="0"/>
    <n v="21"/>
    <n v="48842.27"/>
    <n v="5434.38"/>
    <n v="0"/>
    <n v="54276.65"/>
    <n v="149.86000000000001"/>
    <n v="0"/>
    <n v="0"/>
    <n v="0"/>
    <n v="0"/>
    <m/>
    <n v="54276.65"/>
    <n v="17389.650000000001"/>
    <n v="390.74"/>
    <n v="0"/>
    <n v="0"/>
    <n v="0"/>
    <n v="0"/>
    <n v="0"/>
    <n v="17780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84.24"/>
    <n v="17780.39"/>
    <n v="160"/>
    <n v="300"/>
    <n v="68207.100000000006"/>
    <n v="61386.45"/>
    <n v="90.000088000000005"/>
    <n v="79.576246489986005"/>
    <n v="9.6"/>
    <m/>
    <m/>
    <m/>
    <s v="QR"/>
    <s v="SOLIDARIDAD"/>
    <s v="77710"/>
    <s v="Morosidad"/>
    <x v="0"/>
  </r>
  <r>
    <n v="1551"/>
    <s v="Hipotecaria Su Casita"/>
    <s v="FIDEICOMISO 234036"/>
    <d v="2018-05-01T00:00:00"/>
    <s v="59466"/>
    <x v="0"/>
    <n v="21"/>
    <n v="48842.27"/>
    <n v="9945.52"/>
    <n v="0"/>
    <n v="58787.79"/>
    <n v="149.86000000000001"/>
    <n v="0"/>
    <n v="0"/>
    <n v="0"/>
    <n v="0"/>
    <m/>
    <n v="58787.79"/>
    <n v="41411.47"/>
    <n v="390.74"/>
    <n v="0"/>
    <n v="0"/>
    <n v="0"/>
    <n v="0"/>
    <n v="0"/>
    <n v="41802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95.379999999999"/>
    <n v="41802.21"/>
    <n v="160"/>
    <n v="300"/>
    <n v="68207.100000000006"/>
    <n v="61386.45"/>
    <n v="90.000088000000005"/>
    <n v="86.190132730032801"/>
    <n v="9.6"/>
    <m/>
    <m/>
    <m/>
    <s v="QR"/>
    <s v="SOLIDARIDAD"/>
    <s v="77710"/>
    <s v="Morosidad"/>
    <x v="0"/>
  </r>
  <r>
    <n v="1552"/>
    <s v="Hipotecaria Su Casita"/>
    <s v="FIDEICOMISO 234036"/>
    <d v="2018-05-01T00:00:00"/>
    <s v="59467"/>
    <x v="0"/>
    <n v="21"/>
    <n v="48842.27"/>
    <n v="9875.2199999999993"/>
    <n v="0"/>
    <n v="58717.49"/>
    <n v="149.86000000000001"/>
    <n v="0"/>
    <n v="0"/>
    <n v="0"/>
    <n v="0"/>
    <m/>
    <n v="58717.49"/>
    <n v="40941.17"/>
    <n v="390.74"/>
    <n v="0"/>
    <n v="0"/>
    <n v="0"/>
    <n v="0"/>
    <n v="0"/>
    <n v="41331.91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25.08"/>
    <n v="41331.910000000003"/>
    <n v="160"/>
    <n v="300"/>
    <n v="68207.100000000006"/>
    <n v="61386.45"/>
    <n v="90.000088000000005"/>
    <n v="86.087064281109605"/>
    <n v="9.6"/>
    <m/>
    <m/>
    <m/>
    <s v="QR"/>
    <s v="SOLIDARIDAD"/>
    <s v="77710"/>
    <s v="Morosidad"/>
    <x v="0"/>
  </r>
  <r>
    <n v="1553"/>
    <s v="Hipotecaria Su Casita"/>
    <s v="FIDEICOMISO 234036"/>
    <d v="2018-05-01T00:00:00"/>
    <s v="59468"/>
    <x v="0"/>
    <n v="21"/>
    <n v="48842.27"/>
    <n v="9140.57"/>
    <n v="0"/>
    <n v="57982.84"/>
    <n v="149.86000000000001"/>
    <n v="0"/>
    <n v="0"/>
    <n v="0"/>
    <n v="0"/>
    <m/>
    <n v="57982.84"/>
    <n v="35962.35"/>
    <n v="390.74"/>
    <n v="0"/>
    <n v="0"/>
    <n v="0"/>
    <n v="0"/>
    <n v="0"/>
    <n v="36353.08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90.43"/>
    <n v="36353.089999999997"/>
    <n v="160"/>
    <n v="300"/>
    <n v="68207.100000000006"/>
    <n v="61386.45"/>
    <n v="90.000088000000005"/>
    <n v="85.009976998016995"/>
    <n v="9.6"/>
    <m/>
    <m/>
    <m/>
    <s v="QR"/>
    <s v="SOLIDARIDAD"/>
    <s v="77710"/>
    <s v="Proceso judicial"/>
    <x v="0"/>
  </r>
  <r>
    <n v="1554"/>
    <s v="Hipotecaria Su Casita"/>
    <s v="FIDEICOMISO 234036"/>
    <d v="2018-05-01T00:00:00"/>
    <s v="59469"/>
    <x v="1"/>
    <n v="0"/>
    <n v="34581.919999999998"/>
    <n v="0"/>
    <n v="0"/>
    <n v="34581.919999999998"/>
    <n v="714.87"/>
    <n v="0"/>
    <n v="0"/>
    <n v="714.87"/>
    <n v="0"/>
    <m/>
    <n v="33867.050000000003"/>
    <n v="0"/>
    <n v="273.77"/>
    <n v="0"/>
    <n v="0"/>
    <n v="273.77"/>
    <n v="0"/>
    <n v="0"/>
    <n v="0"/>
    <n v="58.97"/>
    <n v="0"/>
    <n v="0"/>
    <n v="0"/>
    <n v="0"/>
    <n v="-5.19"/>
    <n v="36.340000000000003"/>
    <n v="117.15"/>
    <n v="0"/>
    <n v="0"/>
    <n v="0"/>
    <n v="0"/>
    <n v="0"/>
    <n v="0"/>
    <n v="0"/>
    <n v="8.84"/>
    <n v="0"/>
    <n v="42.89"/>
    <n v="0"/>
    <n v="1204.75"/>
    <n v="0"/>
    <n v="0"/>
    <n v="40"/>
    <n v="180"/>
    <n v="107102.7"/>
    <n v="94676.75"/>
    <n v="88.398098000000005"/>
    <n v="31.621098156315"/>
    <n v="9.5"/>
    <m/>
    <m/>
    <m/>
    <s v="OAX"/>
    <s v="SAN SEBASTIAN TUTLA"/>
    <s v="71246"/>
    <s v="Al corriente"/>
    <x v="0"/>
  </r>
  <r>
    <n v="1555"/>
    <s v="Hipotecaria Su Casita"/>
    <s v="FIDEICOMISO 234036"/>
    <d v="2018-05-01T00:00:00"/>
    <s v="59470"/>
    <x v="0"/>
    <n v="21"/>
    <n v="68001.679999999993"/>
    <n v="14494.35"/>
    <n v="0"/>
    <n v="82496.03"/>
    <n v="210.35"/>
    <n v="0"/>
    <n v="0"/>
    <n v="0"/>
    <n v="0"/>
    <m/>
    <n v="82496.03"/>
    <n v="60088.03"/>
    <n v="538.35"/>
    <n v="0"/>
    <n v="0"/>
    <n v="0"/>
    <n v="0"/>
    <n v="0"/>
    <n v="60626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04.7"/>
    <n v="60626.38"/>
    <n v="160"/>
    <n v="300"/>
    <n v="95214.9"/>
    <n v="85693.21"/>
    <n v="89.999790000000004"/>
    <n v="86.641933192066205"/>
    <n v="9.5"/>
    <m/>
    <m/>
    <m/>
    <s v="QR"/>
    <s v="SOLIDARIDAD"/>
    <s v="77710"/>
    <s v="Proceso judicial"/>
    <x v="0"/>
  </r>
  <r>
    <n v="1556"/>
    <s v="Hipotecaria Su Casita"/>
    <s v="FIDEICOMISO 234036"/>
    <d v="2018-05-01T00:00:00"/>
    <s v="59471"/>
    <x v="0"/>
    <n v="21"/>
    <n v="92638.63"/>
    <n v="15022.76"/>
    <n v="0"/>
    <n v="107661.39"/>
    <n v="286.55"/>
    <n v="0"/>
    <n v="0"/>
    <n v="0"/>
    <n v="0"/>
    <m/>
    <n v="107661.39"/>
    <n v="53972.58"/>
    <n v="733.39"/>
    <n v="0"/>
    <n v="0"/>
    <n v="0"/>
    <n v="0"/>
    <n v="0"/>
    <n v="54705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09.31"/>
    <n v="54705.97"/>
    <n v="160"/>
    <n v="300"/>
    <n v="132474.9"/>
    <n v="116738.68"/>
    <n v="88.121357000000003"/>
    <n v="81.269274102690105"/>
    <n v="9.5"/>
    <m/>
    <m/>
    <m/>
    <s v="QR"/>
    <s v="SOLIDARIDAD"/>
    <s v="77710"/>
    <s v="Morosidad"/>
    <x v="0"/>
  </r>
  <r>
    <n v="1557"/>
    <s v="Hipotecaria Su Casita"/>
    <s v="FIDEICOMISO 234036"/>
    <d v="2018-05-01T00:00:00"/>
    <s v="59472"/>
    <x v="0"/>
    <n v="21"/>
    <n v="39014.089999999997"/>
    <n v="15083.84"/>
    <n v="0"/>
    <n v="54097.93"/>
    <n v="227.29"/>
    <n v="0"/>
    <n v="0"/>
    <n v="0"/>
    <n v="0"/>
    <m/>
    <n v="54097.93"/>
    <n v="36159.15"/>
    <n v="312.11"/>
    <n v="0"/>
    <n v="0"/>
    <n v="0"/>
    <n v="0"/>
    <n v="0"/>
    <n v="36471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11.13"/>
    <n v="36471.26"/>
    <n v="160"/>
    <n v="300"/>
    <n v="68054.399999999994"/>
    <n v="61249.35"/>
    <n v="90.000573000000003"/>
    <n v="79.492185600563801"/>
    <n v="9.6"/>
    <m/>
    <m/>
    <m/>
    <s v="QR"/>
    <s v="SOLIDARIDAD"/>
    <s v="77710"/>
    <s v="Morosidad"/>
    <x v="0"/>
  </r>
  <r>
    <n v="1558"/>
    <s v="Hipotecaria Su Casita"/>
    <s v="FIDEICOMISO 234036"/>
    <d v="2018-05-01T00:00:00"/>
    <s v="59473"/>
    <x v="0"/>
    <n v="21"/>
    <n v="48731.22"/>
    <n v="9784.01"/>
    <n v="0"/>
    <n v="58515.23"/>
    <n v="149.55000000000001"/>
    <n v="0"/>
    <n v="0"/>
    <n v="0"/>
    <n v="0"/>
    <m/>
    <n v="58515.23"/>
    <n v="39943.620000000003"/>
    <n v="389.85"/>
    <n v="0"/>
    <n v="0"/>
    <n v="0"/>
    <n v="0"/>
    <n v="0"/>
    <n v="40333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33.56"/>
    <n v="40333.47"/>
    <n v="160"/>
    <n v="300"/>
    <n v="68054.399999999994"/>
    <n v="61249.35"/>
    <n v="90.000573000000003"/>
    <n v="85.983022337817303"/>
    <n v="9.6"/>
    <m/>
    <m/>
    <m/>
    <s v="QR"/>
    <s v="SOLIDARIDAD"/>
    <s v="77710"/>
    <s v="Morosidad"/>
    <x v="0"/>
  </r>
  <r>
    <n v="1559"/>
    <s v="Hipotecaria Su Casita"/>
    <s v="FIDEICOMISO 234036"/>
    <d v="2018-05-01T00:00:00"/>
    <s v="59474"/>
    <x v="0"/>
    <n v="21"/>
    <n v="48731.22"/>
    <n v="7231.22"/>
    <n v="0"/>
    <n v="55962.44"/>
    <n v="149.55000000000001"/>
    <n v="0"/>
    <n v="0"/>
    <n v="0"/>
    <n v="0"/>
    <m/>
    <n v="55962.44"/>
    <n v="25707.15"/>
    <n v="389.85"/>
    <n v="0"/>
    <n v="0"/>
    <n v="0"/>
    <n v="0"/>
    <n v="0"/>
    <n v="260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80.77"/>
    <n v="26097"/>
    <n v="160"/>
    <n v="300"/>
    <n v="68054.399999999994"/>
    <n v="61249.35"/>
    <n v="90.000573000000003"/>
    <n v="82.231920281245806"/>
    <n v="9.6"/>
    <m/>
    <m/>
    <m/>
    <s v="QR"/>
    <s v="SOLIDARIDAD"/>
    <s v="77710"/>
    <s v="Proceso judicial"/>
    <x v="0"/>
  </r>
  <r>
    <n v="1560"/>
    <s v="Hipotecaria Su Casita"/>
    <s v="FIDEICOMISO 234036"/>
    <d v="2018-05-01T00:00:00"/>
    <s v="59476"/>
    <x v="0"/>
    <n v="21"/>
    <n v="57842.239999999998"/>
    <n v="4579.9799999999996"/>
    <n v="0"/>
    <n v="62422.22"/>
    <n v="189.07"/>
    <n v="0"/>
    <n v="0"/>
    <n v="0"/>
    <n v="0"/>
    <m/>
    <n v="62422.22"/>
    <n v="12888.75"/>
    <n v="457.92"/>
    <n v="0"/>
    <n v="0"/>
    <n v="0"/>
    <n v="0"/>
    <n v="0"/>
    <n v="13346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69.05"/>
    <n v="13346.67"/>
    <n v="155"/>
    <n v="300"/>
    <n v="108933.3"/>
    <n v="74052.5"/>
    <n v="67.979671999999994"/>
    <n v="57.303157099515097"/>
    <n v="9.5"/>
    <m/>
    <m/>
    <m/>
    <s v="TAM"/>
    <s v="REYNOSA"/>
    <s v="88715"/>
    <s v="Morosidad"/>
    <x v="0"/>
  </r>
  <r>
    <n v="1561"/>
    <s v="Hipotecaria Su Casita"/>
    <s v="FIDEICOMISO 234036"/>
    <d v="2018-05-01T00:00:00"/>
    <s v="59477"/>
    <x v="0"/>
    <n v="21"/>
    <n v="58475.68"/>
    <n v="5679.17"/>
    <n v="0"/>
    <n v="64154.85"/>
    <n v="191.18"/>
    <n v="0"/>
    <n v="0"/>
    <n v="0"/>
    <n v="0"/>
    <m/>
    <n v="64154.85"/>
    <n v="16421.810000000001"/>
    <n v="462.93"/>
    <n v="0"/>
    <n v="0"/>
    <n v="0"/>
    <n v="0"/>
    <n v="0"/>
    <n v="16884.74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70.35"/>
    <n v="16884.740000000002"/>
    <n v="155"/>
    <n v="300"/>
    <n v="108930.3"/>
    <n v="74866.45"/>
    <n v="68.728764999999996"/>
    <n v="58.895321058501501"/>
    <n v="9.5"/>
    <m/>
    <m/>
    <m/>
    <s v="TAM"/>
    <s v="REYNOSA"/>
    <s v="88715"/>
    <s v="Morosidad"/>
    <x v="0"/>
  </r>
  <r>
    <n v="1562"/>
    <s v="Hipotecaria Su Casita"/>
    <s v="FIDEICOMISO 234036"/>
    <d v="2018-05-01T00:00:00"/>
    <s v="59478"/>
    <x v="0"/>
    <n v="21"/>
    <n v="43716.95"/>
    <n v="4099.3599999999997"/>
    <n v="0"/>
    <n v="47816.31"/>
    <n v="141.83000000000001"/>
    <n v="0"/>
    <n v="0"/>
    <n v="0"/>
    <n v="0"/>
    <m/>
    <n v="47816.31"/>
    <n v="12116.61"/>
    <n v="349.74"/>
    <n v="0"/>
    <n v="0"/>
    <n v="0"/>
    <n v="0"/>
    <n v="0"/>
    <n v="12466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41.1899999999996"/>
    <n v="12466.35"/>
    <n v="155"/>
    <n v="300"/>
    <n v="94348.2"/>
    <n v="55817.99"/>
    <n v="59.16169"/>
    <n v="50.680680353482799"/>
    <n v="9.6"/>
    <m/>
    <m/>
    <m/>
    <s v="TAM"/>
    <s v="MATAMOROS"/>
    <s v="87345"/>
    <s v="Morosidad"/>
    <x v="0"/>
  </r>
  <r>
    <n v="1563"/>
    <s v="Hipotecaria Su Casita"/>
    <s v="FIDEICOMISO 234036"/>
    <d v="2018-05-01T00:00:00"/>
    <s v="59479"/>
    <x v="1"/>
    <n v="1"/>
    <n v="68934.09"/>
    <n v="223.59"/>
    <n v="0"/>
    <n v="69157.679999999993"/>
    <n v="225.36"/>
    <n v="0"/>
    <n v="223.59"/>
    <n v="225.36"/>
    <n v="0"/>
    <m/>
    <n v="68708.73"/>
    <n v="547.5"/>
    <n v="545.73"/>
    <n v="0"/>
    <n v="547.5"/>
    <n v="545.73"/>
    <n v="0"/>
    <n v="0"/>
    <n v="0"/>
    <n v="61.29"/>
    <n v="0"/>
    <n v="0"/>
    <n v="0"/>
    <n v="0"/>
    <n v="-33.72"/>
    <n v="41.62"/>
    <n v="112.79"/>
    <n v="61.29"/>
    <n v="0"/>
    <n v="0"/>
    <n v="0"/>
    <n v="0"/>
    <n v="41.62"/>
    <n v="112.79"/>
    <n v="0"/>
    <n v="0"/>
    <n v="0"/>
    <n v="0.55105400000000004"/>
    <n v="1939.86"/>
    <n v="0"/>
    <n v="0"/>
    <n v="155"/>
    <n v="300"/>
    <n v="124170.6"/>
    <n v="88255.65"/>
    <n v="71.076123999999993"/>
    <n v="55.334136832741301"/>
    <n v="9.5"/>
    <m/>
    <m/>
    <m/>
    <s v="TAM"/>
    <s v="MATAMOROS"/>
    <s v="87345"/>
    <s v="Al corriente"/>
    <x v="0"/>
  </r>
  <r>
    <n v="1564"/>
    <s v="Hipotecaria Su Casita"/>
    <s v="FIDEICOMISO 234036"/>
    <d v="2018-05-01T00:00:00"/>
    <s v="59481"/>
    <x v="0"/>
    <n v="21"/>
    <n v="55318.720000000001"/>
    <n v="8407.39"/>
    <n v="0"/>
    <n v="63726.11"/>
    <n v="180.84"/>
    <n v="0"/>
    <n v="0"/>
    <n v="0"/>
    <n v="0"/>
    <m/>
    <n v="63726.11"/>
    <n v="27504.82"/>
    <n v="437.94"/>
    <n v="0"/>
    <n v="0"/>
    <n v="0"/>
    <n v="0"/>
    <n v="0"/>
    <n v="27942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88.23"/>
    <n v="27942.76"/>
    <n v="155"/>
    <n v="300"/>
    <n v="100671.6"/>
    <n v="70823.199999999997"/>
    <n v="70.350724999999997"/>
    <n v="63.300981033471402"/>
    <n v="9.5"/>
    <m/>
    <m/>
    <m/>
    <s v="TAM"/>
    <s v="REYNOSA"/>
    <s v="88715"/>
    <s v="Proceso judicial"/>
    <x v="0"/>
  </r>
  <r>
    <n v="1565"/>
    <s v="Hipotecaria Su Casita"/>
    <s v="FIDEICOMISO 234036"/>
    <d v="2018-05-01T00:00:00"/>
    <s v="59483"/>
    <x v="0"/>
    <n v="21"/>
    <n v="50810.3"/>
    <n v="9095.84"/>
    <n v="0"/>
    <n v="59906.14"/>
    <n v="164.81"/>
    <n v="0"/>
    <n v="0"/>
    <n v="0"/>
    <n v="0"/>
    <m/>
    <n v="59906.14"/>
    <n v="32618.32"/>
    <n v="406.48"/>
    <n v="0"/>
    <n v="0"/>
    <n v="0"/>
    <n v="0"/>
    <n v="0"/>
    <n v="33024.8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60.65"/>
    <n v="33024.800000000003"/>
    <n v="155"/>
    <n v="300"/>
    <n v="89057.4"/>
    <n v="64871.35"/>
    <n v="72.842178000000004"/>
    <n v="67.266886124196901"/>
    <n v="9.6"/>
    <m/>
    <m/>
    <m/>
    <s v="SON"/>
    <s v="HERMOSILLO"/>
    <s v="83287"/>
    <s v="Morosidad"/>
    <x v="0"/>
  </r>
  <r>
    <n v="1566"/>
    <s v="Hipotecaria Su Casita"/>
    <s v="FIDEICOMISO 234036"/>
    <d v="2018-05-01T00:00:00"/>
    <s v="59485"/>
    <x v="1"/>
    <n v="0"/>
    <n v="70668.479999999996"/>
    <n v="0"/>
    <n v="0"/>
    <n v="70668.479999999996"/>
    <n v="228.46"/>
    <n v="0"/>
    <n v="0"/>
    <n v="228.46"/>
    <n v="0"/>
    <m/>
    <n v="70440.02"/>
    <n v="0"/>
    <n v="559.46"/>
    <n v="0"/>
    <n v="0"/>
    <n v="559.46"/>
    <n v="0"/>
    <n v="0"/>
    <n v="0"/>
    <n v="62.63"/>
    <n v="0"/>
    <n v="0"/>
    <n v="0"/>
    <n v="0"/>
    <n v="-17.47"/>
    <n v="42.53"/>
    <n v="116.41"/>
    <n v="0"/>
    <n v="0"/>
    <n v="0"/>
    <n v="0"/>
    <n v="0"/>
    <n v="0"/>
    <n v="0"/>
    <n v="0"/>
    <n v="0"/>
    <n v="0"/>
    <n v="4.9789999999999999E-3"/>
    <n v="992.02"/>
    <n v="0"/>
    <n v="0"/>
    <n v="156"/>
    <n v="300"/>
    <n v="134729.4"/>
    <n v="90182.39"/>
    <n v="66.935940000000002"/>
    <n v="52.282590340739503"/>
    <n v="9.5"/>
    <m/>
    <m/>
    <m/>
    <s v="COA"/>
    <s v="TORREON"/>
    <s v="27054"/>
    <s v="Al corriente"/>
    <x v="0"/>
  </r>
  <r>
    <n v="1567"/>
    <s v="Hipotecaria Su Casita"/>
    <s v="FIDEICOMISO 234036"/>
    <d v="2018-05-01T00:00:00"/>
    <s v="59486"/>
    <x v="0"/>
    <n v="21"/>
    <n v="57788.21"/>
    <n v="8450.15"/>
    <n v="0"/>
    <n v="66238.36"/>
    <n v="219.89"/>
    <n v="0"/>
    <n v="0"/>
    <n v="0"/>
    <n v="0"/>
    <m/>
    <n v="66238.36"/>
    <n v="22709.33"/>
    <n v="457.49"/>
    <n v="0"/>
    <n v="0"/>
    <n v="0"/>
    <n v="0"/>
    <n v="0"/>
    <n v="23166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70.0400000000009"/>
    <n v="23166.82"/>
    <n v="156"/>
    <n v="300"/>
    <n v="100572.3"/>
    <n v="77529.91"/>
    <n v="77.088730999999996"/>
    <n v="65.8614348439352"/>
    <n v="9.5"/>
    <m/>
    <m/>
    <m/>
    <s v="TAM"/>
    <s v="REYNOSA"/>
    <s v="88715"/>
    <s v="Proceso judicial"/>
    <x v="0"/>
  </r>
  <r>
    <n v="1568"/>
    <s v="Hipotecaria Su Casita"/>
    <s v="FIDEICOMISO 234036"/>
    <d v="2018-05-01T00:00:00"/>
    <s v="59487"/>
    <x v="0"/>
    <n v="21"/>
    <n v="57806.62"/>
    <n v="10944.99"/>
    <n v="0"/>
    <n v="68751.61"/>
    <n v="186.88"/>
    <n v="0"/>
    <n v="0"/>
    <n v="0"/>
    <n v="0"/>
    <m/>
    <n v="68751.61"/>
    <n v="39466.379999999997"/>
    <n v="457.64"/>
    <n v="0"/>
    <n v="0"/>
    <n v="0"/>
    <n v="0"/>
    <n v="0"/>
    <n v="39924.01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31.87"/>
    <n v="39924.019999999997"/>
    <n v="156"/>
    <n v="300"/>
    <n v="125241"/>
    <n v="73769.279999999999"/>
    <n v="58.901860999999997"/>
    <n v="54.895449376030399"/>
    <n v="9.5"/>
    <m/>
    <m/>
    <m/>
    <s v="TAM"/>
    <s v="MATAMOROS"/>
    <s v="87345"/>
    <s v="Proceso judicial"/>
    <x v="0"/>
  </r>
  <r>
    <n v="1569"/>
    <s v="Hipotecaria Su Casita"/>
    <s v="FIDEICOMISO 234036"/>
    <d v="2018-05-01T00:00:00"/>
    <s v="59491"/>
    <x v="1"/>
    <n v="0"/>
    <n v="42398.05"/>
    <n v="0"/>
    <n v="0"/>
    <n v="42398.05"/>
    <n v="399.84"/>
    <n v="0"/>
    <n v="0"/>
    <n v="399.84"/>
    <n v="770.37"/>
    <m/>
    <n v="41227.839999999997"/>
    <n v="0"/>
    <n v="335.65"/>
    <n v="0"/>
    <n v="0"/>
    <n v="335.65"/>
    <n v="0"/>
    <n v="0"/>
    <n v="0"/>
    <n v="58.46"/>
    <n v="0"/>
    <n v="0"/>
    <n v="0"/>
    <n v="0"/>
    <n v="-16.78"/>
    <n v="39.700000000000003"/>
    <n v="110.81"/>
    <n v="0"/>
    <n v="0"/>
    <n v="0"/>
    <n v="0"/>
    <n v="0"/>
    <n v="0"/>
    <n v="0"/>
    <n v="0.46"/>
    <n v="0"/>
    <n v="0.3"/>
    <n v="0"/>
    <n v="1698.51"/>
    <n v="0"/>
    <n v="0"/>
    <n v="156"/>
    <n v="300"/>
    <n v="140145.29999999999"/>
    <n v="84181.33"/>
    <n v="60.06718"/>
    <n v="29.4179254033074"/>
    <n v="9.5"/>
    <m/>
    <m/>
    <m/>
    <s v="TAM"/>
    <s v="MATAMOROS"/>
    <s v="87345"/>
    <s v="Al corriente"/>
    <x v="0"/>
  </r>
  <r>
    <n v="1570"/>
    <s v="Hipotecaria Su Casita"/>
    <s v="FIDEICOMISO 234036"/>
    <d v="2018-05-01T00:00:00"/>
    <s v="59496"/>
    <x v="16"/>
    <n v="19"/>
    <n v="69398.649999999994"/>
    <n v="3943.51"/>
    <n v="0"/>
    <n v="73342.16"/>
    <n v="224.37"/>
    <n v="0"/>
    <n v="0"/>
    <n v="0"/>
    <n v="0"/>
    <m/>
    <n v="73342.16"/>
    <n v="10426"/>
    <n v="549.41"/>
    <n v="0"/>
    <n v="0"/>
    <n v="0"/>
    <n v="0"/>
    <n v="0"/>
    <n v="10975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7.88"/>
    <n v="10975.41"/>
    <n v="156"/>
    <n v="300"/>
    <n v="140316.29999999999"/>
    <n v="88563.49"/>
    <n v="63.117035999999999"/>
    <n v="52.2691659174425"/>
    <n v="9.5"/>
    <m/>
    <m/>
    <m/>
    <s v="NL"/>
    <s v="APODACA"/>
    <s v="66612"/>
    <s v="Morosidad"/>
    <x v="0"/>
  </r>
  <r>
    <n v="1571"/>
    <s v="Hipotecaria Su Casita"/>
    <s v="FIDEICOMISO 234036"/>
    <d v="2018-05-01T00:00:00"/>
    <s v="59497"/>
    <x v="2"/>
    <n v="1"/>
    <n v="0"/>
    <n v="345.34"/>
    <n v="0"/>
    <n v="345.34"/>
    <n v="0"/>
    <n v="0"/>
    <n v="0"/>
    <n v="0"/>
    <n v="0"/>
    <m/>
    <n v="345.34"/>
    <n v="2.73"/>
    <n v="0"/>
    <n v="0"/>
    <n v="0"/>
    <n v="0"/>
    <n v="0"/>
    <n v="0"/>
    <n v="2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5.34"/>
    <n v="2.73"/>
    <n v="172"/>
    <n v="300"/>
    <n v="123728.1"/>
    <n v="94862.93"/>
    <n v="76.670480999999995"/>
    <n v="0.27911201887333698"/>
    <n v="9.5"/>
    <m/>
    <m/>
    <m/>
    <s v="NL"/>
    <s v="APODACA"/>
    <s v="66612"/>
    <s v="Morosidad"/>
    <x v="0"/>
  </r>
  <r>
    <n v="1572"/>
    <s v="Hipotecaria Su Casita"/>
    <s v="FIDEICOMISO 234036"/>
    <d v="2018-05-01T00:00:00"/>
    <s v="59499"/>
    <x v="0"/>
    <n v="21"/>
    <n v="35203.14"/>
    <n v="15334.55"/>
    <n v="0"/>
    <n v="50537.69"/>
    <n v="241.51"/>
    <n v="0"/>
    <n v="0"/>
    <n v="0"/>
    <n v="0"/>
    <m/>
    <n v="50537.69"/>
    <n v="31061.7"/>
    <n v="281.63"/>
    <n v="0"/>
    <n v="0"/>
    <n v="0"/>
    <n v="0"/>
    <n v="0"/>
    <n v="31343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76.06"/>
    <n v="31343.33"/>
    <n v="96"/>
    <n v="240"/>
    <n v="107172"/>
    <n v="55732"/>
    <n v="52.002389000000001"/>
    <n v="47.1556846074322"/>
    <n v="9.6"/>
    <m/>
    <m/>
    <m/>
    <s v="BCS"/>
    <s v="LOS CABOS"/>
    <s v="23450"/>
    <s v="Proceso judicial"/>
    <x v="0"/>
  </r>
  <r>
    <n v="1573"/>
    <s v="Hipotecaria Su Casita"/>
    <s v="FIDEICOMISO 234036"/>
    <d v="2018-05-01T00:00:00"/>
    <s v="59500"/>
    <x v="0"/>
    <n v="21"/>
    <n v="72533.279999999999"/>
    <n v="16780.900000000001"/>
    <n v="0"/>
    <n v="89314.18"/>
    <n v="234.51"/>
    <n v="0"/>
    <n v="0"/>
    <n v="0"/>
    <n v="0"/>
    <m/>
    <n v="89314.18"/>
    <n v="68944.479999999996"/>
    <n v="574.22"/>
    <n v="0"/>
    <n v="0"/>
    <n v="0"/>
    <n v="0"/>
    <n v="0"/>
    <n v="69518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15.41"/>
    <n v="69518.7"/>
    <n v="156"/>
    <n v="300"/>
    <n v="115615.2"/>
    <n v="92563.68"/>
    <n v="80.061859999999996"/>
    <n v="77.251243416151993"/>
    <n v="9.5"/>
    <m/>
    <m/>
    <m/>
    <s v="BCS"/>
    <s v="LOS CABOS"/>
    <s v="23450"/>
    <s v="Proceso judicial"/>
    <x v="0"/>
  </r>
  <r>
    <n v="1574"/>
    <s v="Hipotecaria Su Casita"/>
    <s v="FIDEICOMISO 234036"/>
    <d v="2018-05-01T00:00:00"/>
    <s v="59505"/>
    <x v="0"/>
    <n v="21"/>
    <n v="40185.629999999997"/>
    <n v="13049.82"/>
    <n v="0"/>
    <n v="53235.45"/>
    <n v="476.38"/>
    <n v="0"/>
    <n v="373.07"/>
    <n v="0"/>
    <n v="0"/>
    <m/>
    <n v="52862.38"/>
    <n v="11228.92"/>
    <n v="318.14"/>
    <n v="0"/>
    <n v="445.16"/>
    <n v="0"/>
    <n v="0"/>
    <n v="0"/>
    <n v="11101.9"/>
    <n v="0"/>
    <n v="0"/>
    <n v="0"/>
    <n v="0"/>
    <n v="0"/>
    <n v="-146.71"/>
    <n v="0"/>
    <n v="0"/>
    <n v="63.15"/>
    <n v="0"/>
    <n v="0"/>
    <n v="64.81"/>
    <n v="0"/>
    <n v="42.88"/>
    <n v="114.16"/>
    <n v="0"/>
    <n v="0"/>
    <n v="0"/>
    <n v="0"/>
    <n v="956.52"/>
    <n v="13153.13"/>
    <n v="11101.9"/>
    <n v="156"/>
    <n v="300"/>
    <n v="113963.1"/>
    <n v="90937.75"/>
    <n v="79.795784999999995"/>
    <n v="46.385523163574"/>
    <n v="9.5"/>
    <m/>
    <m/>
    <m/>
    <s v="BCS"/>
    <s v="LOS CABOS"/>
    <s v="23450"/>
    <s v="Morosidad"/>
    <x v="0"/>
  </r>
  <r>
    <n v="1575"/>
    <s v="Hipotecaria Su Casita"/>
    <s v="FIDEICOMISO 234036"/>
    <d v="2018-05-01T00:00:00"/>
    <s v="59506"/>
    <x v="0"/>
    <n v="21"/>
    <n v="55718.78"/>
    <n v="11825.14"/>
    <n v="0"/>
    <n v="67543.92"/>
    <n v="180.13"/>
    <n v="0"/>
    <n v="0"/>
    <n v="0"/>
    <n v="0"/>
    <m/>
    <n v="67543.92"/>
    <n v="45775.89"/>
    <n v="441.11"/>
    <n v="0"/>
    <n v="0"/>
    <n v="0"/>
    <n v="0"/>
    <n v="0"/>
    <n v="462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05.27"/>
    <n v="46217"/>
    <n v="156"/>
    <n v="300"/>
    <n v="115615.2"/>
    <n v="71104.759999999995"/>
    <n v="61.501221000000001"/>
    <n v="58.421314566371102"/>
    <n v="9.5"/>
    <m/>
    <m/>
    <m/>
    <s v="BCS"/>
    <s v="LOS CABOS"/>
    <s v="23450"/>
    <s v="Morosidad"/>
    <x v="0"/>
  </r>
  <r>
    <n v="1576"/>
    <s v="Hipotecaria Su Casita"/>
    <s v="FIDEICOMISO 234036"/>
    <d v="2018-05-01T00:00:00"/>
    <s v="59512"/>
    <x v="2"/>
    <n v="1"/>
    <n v="64557.39"/>
    <n v="32.54"/>
    <n v="0"/>
    <n v="64589.93"/>
    <n v="208.7"/>
    <n v="0"/>
    <n v="32.54"/>
    <n v="143.62"/>
    <n v="0"/>
    <m/>
    <n v="64413.77"/>
    <n v="0"/>
    <n v="511.08"/>
    <n v="0"/>
    <n v="0"/>
    <n v="511.08"/>
    <n v="0"/>
    <n v="0"/>
    <n v="0"/>
    <n v="57.21"/>
    <n v="0"/>
    <n v="0"/>
    <n v="0"/>
    <n v="0"/>
    <n v="-16.07"/>
    <n v="38.85"/>
    <n v="104.66"/>
    <n v="0"/>
    <n v="0"/>
    <n v="0"/>
    <n v="0"/>
    <n v="0"/>
    <n v="0"/>
    <n v="0"/>
    <n v="0"/>
    <n v="0"/>
    <n v="0"/>
    <n v="0"/>
    <n v="871.89"/>
    <n v="65.08"/>
    <n v="0"/>
    <n v="156"/>
    <n v="300"/>
    <n v="111650.4"/>
    <n v="82383.460000000006"/>
    <n v="73.786981999999995"/>
    <n v="57.692377663454998"/>
    <n v="9.5"/>
    <m/>
    <m/>
    <m/>
    <s v="AGS"/>
    <s v="PABELLON DE ARTEAGA"/>
    <s v="20673"/>
    <s v="Morosidad"/>
    <x v="0"/>
  </r>
  <r>
    <n v="1577"/>
    <s v="Hipotecaria Su Casita"/>
    <s v="FIDEICOMISO 234036"/>
    <d v="2018-05-01T00:00:00"/>
    <s v="59515"/>
    <x v="1"/>
    <n v="0"/>
    <n v="44097.36"/>
    <n v="0"/>
    <n v="0"/>
    <n v="44097.36"/>
    <n v="322.18"/>
    <n v="0"/>
    <n v="0"/>
    <n v="322.18"/>
    <n v="0"/>
    <m/>
    <n v="43775.18"/>
    <n v="0"/>
    <n v="349.1"/>
    <n v="0"/>
    <n v="0"/>
    <n v="349.1"/>
    <n v="0"/>
    <n v="0"/>
    <n v="0"/>
    <n v="47.67"/>
    <n v="0"/>
    <n v="0"/>
    <n v="0"/>
    <n v="0"/>
    <n v="-13.21"/>
    <n v="31.27"/>
    <n v="93.21"/>
    <n v="0"/>
    <n v="0"/>
    <n v="0"/>
    <n v="0"/>
    <n v="0"/>
    <n v="0"/>
    <n v="0"/>
    <n v="1.42"/>
    <n v="0"/>
    <n v="1.74"/>
    <n v="0"/>
    <n v="831.64"/>
    <n v="0"/>
    <n v="0"/>
    <n v="96"/>
    <n v="240"/>
    <n v="109208.4"/>
    <n v="72015.199999999997"/>
    <n v="65.942913000000004"/>
    <n v="40.084077893268898"/>
    <n v="9.5"/>
    <m/>
    <m/>
    <m/>
    <s v="COA"/>
    <s v="SALTILLO"/>
    <s v="25090"/>
    <s v="Proceso judicial"/>
    <x v="0"/>
  </r>
  <r>
    <n v="1578"/>
    <s v="Hipotecaria Su Casita"/>
    <s v="FIDEICOMISO 234036"/>
    <d v="2018-05-01T00:00:00"/>
    <s v="59516"/>
    <x v="2"/>
    <n v="1"/>
    <n v="53622.57"/>
    <n v="171.99"/>
    <n v="0"/>
    <n v="53794.559999999998"/>
    <n v="173.35"/>
    <n v="0"/>
    <n v="171.99"/>
    <n v="0"/>
    <n v="0"/>
    <m/>
    <n v="53622.57"/>
    <n v="425.87"/>
    <n v="424.51"/>
    <n v="0"/>
    <n v="425.87"/>
    <n v="0"/>
    <n v="0"/>
    <n v="0"/>
    <n v="424.51"/>
    <n v="0"/>
    <n v="0"/>
    <n v="0"/>
    <n v="0"/>
    <n v="0"/>
    <n v="-12.39"/>
    <n v="0"/>
    <n v="0"/>
    <n v="47.52"/>
    <n v="0"/>
    <n v="0"/>
    <n v="0"/>
    <n v="0"/>
    <n v="32.270000000000003"/>
    <n v="86.38"/>
    <n v="0"/>
    <n v="0"/>
    <n v="0"/>
    <n v="0"/>
    <n v="751.64"/>
    <n v="173.35"/>
    <n v="424.51"/>
    <n v="156"/>
    <n v="300"/>
    <n v="89017.2"/>
    <n v="68429"/>
    <n v="76.871661000000003"/>
    <n v="60.238437255969998"/>
    <n v="9.5"/>
    <m/>
    <m/>
    <m/>
    <s v="SON"/>
    <s v="HERMOSILLO"/>
    <s v="83287"/>
    <s v="Morosidad"/>
    <x v="0"/>
  </r>
  <r>
    <n v="1579"/>
    <s v="Hipotecaria Su Casita"/>
    <s v="FIDEICOMISO 234036"/>
    <d v="2018-05-01T00:00:00"/>
    <s v="59517"/>
    <x v="23"/>
    <n v="18"/>
    <n v="38547.33"/>
    <n v="5521.13"/>
    <n v="0"/>
    <n v="44068.46"/>
    <n v="330.31"/>
    <n v="0"/>
    <n v="286.60000000000002"/>
    <n v="0"/>
    <n v="0"/>
    <m/>
    <n v="43781.86"/>
    <n v="5917.51"/>
    <n v="305.17"/>
    <n v="0"/>
    <n v="348.88"/>
    <n v="0"/>
    <n v="0"/>
    <n v="0"/>
    <n v="5873.8"/>
    <n v="0"/>
    <n v="0"/>
    <n v="0"/>
    <n v="0"/>
    <n v="0"/>
    <n v="-124.45"/>
    <n v="0"/>
    <n v="0"/>
    <n v="45.13"/>
    <n v="0"/>
    <n v="0"/>
    <n v="78.510000000000005"/>
    <n v="0"/>
    <n v="41.83"/>
    <n v="186.6"/>
    <n v="0"/>
    <n v="0"/>
    <n v="0"/>
    <n v="0"/>
    <n v="863.1"/>
    <n v="5564.84"/>
    <n v="5873.8"/>
    <n v="96"/>
    <n v="240"/>
    <n v="137657.4"/>
    <n v="68175.3"/>
    <n v="49.525342999999999"/>
    <n v="31.804944513305902"/>
    <n v="9.5"/>
    <m/>
    <m/>
    <m/>
    <s v="TAM"/>
    <s v="TAMPICO"/>
    <s v="89310"/>
    <s v="Morosidad"/>
    <x v="0"/>
  </r>
  <r>
    <n v="1580"/>
    <s v="Hipotecaria Su Casita"/>
    <s v="FIDEICOMISO 234036"/>
    <d v="2018-05-01T00:00:00"/>
    <s v="59519"/>
    <x v="1"/>
    <n v="0"/>
    <n v="42619.11"/>
    <n v="0"/>
    <n v="0"/>
    <n v="42619.11"/>
    <n v="292.38"/>
    <n v="0"/>
    <n v="0"/>
    <n v="292.38"/>
    <n v="0"/>
    <m/>
    <n v="42326.73"/>
    <n v="0"/>
    <n v="340.95"/>
    <n v="0"/>
    <n v="0"/>
    <n v="340.95"/>
    <n v="0"/>
    <n v="0"/>
    <n v="0"/>
    <n v="58.39"/>
    <n v="0"/>
    <n v="0"/>
    <n v="0"/>
    <n v="0"/>
    <n v="-11.26"/>
    <n v="30.09"/>
    <n v="85.03"/>
    <n v="0"/>
    <n v="0"/>
    <n v="0"/>
    <n v="0"/>
    <n v="0"/>
    <n v="0"/>
    <n v="0"/>
    <n v="4.47"/>
    <n v="0"/>
    <n v="3.35"/>
    <n v="0"/>
    <n v="800.05"/>
    <n v="0"/>
    <n v="0"/>
    <n v="96"/>
    <n v="240"/>
    <n v="86710.2"/>
    <n v="67471.320000000007"/>
    <n v="77.812437000000003"/>
    <n v="48.814014777552998"/>
    <n v="9.6"/>
    <m/>
    <m/>
    <m/>
    <s v="QRO"/>
    <s v="QUERETARO"/>
    <s v="76085"/>
    <s v="Al corriente"/>
    <x v="0"/>
  </r>
  <r>
    <n v="1581"/>
    <s v="Hipotecaria Su Casita"/>
    <s v="FIDEICOMISO 234036"/>
    <d v="2018-05-01T00:00:00"/>
    <s v="59521"/>
    <x v="1"/>
    <n v="0"/>
    <n v="52084.87"/>
    <n v="0"/>
    <n v="0"/>
    <n v="52084.87"/>
    <n v="227.74"/>
    <n v="0"/>
    <n v="0"/>
    <n v="227.74"/>
    <n v="0"/>
    <m/>
    <n v="51857.13"/>
    <n v="0"/>
    <n v="412.34"/>
    <n v="0"/>
    <n v="0"/>
    <n v="412.34"/>
    <n v="0"/>
    <n v="0"/>
    <n v="0"/>
    <n v="50.88"/>
    <n v="0"/>
    <n v="0"/>
    <n v="0"/>
    <n v="0"/>
    <n v="-13.34"/>
    <n v="34.549999999999997"/>
    <n v="93.16"/>
    <n v="0"/>
    <n v="0"/>
    <n v="0"/>
    <n v="0"/>
    <n v="0"/>
    <n v="0"/>
    <n v="0"/>
    <n v="0"/>
    <n v="0"/>
    <n v="0"/>
    <n v="0"/>
    <n v="805.33"/>
    <n v="0"/>
    <n v="0"/>
    <n v="156"/>
    <n v="300"/>
    <n v="99770.4"/>
    <n v="73261.119999999995"/>
    <n v="73.429715000000002"/>
    <n v="51.976468236056903"/>
    <n v="9.5"/>
    <m/>
    <m/>
    <m/>
    <s v="JAL"/>
    <s v="ZAPOPAN"/>
    <s v="45200"/>
    <s v="Al corriente"/>
    <x v="0"/>
  </r>
  <r>
    <n v="1582"/>
    <s v="Hipotecaria Su Casita"/>
    <s v="FIDEICOMISO 234036"/>
    <d v="2018-05-01T00:00:00"/>
    <s v="59522"/>
    <x v="0"/>
    <n v="21"/>
    <n v="67390.66"/>
    <n v="15400.7"/>
    <n v="0"/>
    <n v="82791.360000000001"/>
    <n v="217.87"/>
    <n v="0"/>
    <n v="0"/>
    <n v="0"/>
    <n v="0"/>
    <m/>
    <n v="82791.360000000001"/>
    <n v="62742.8"/>
    <n v="533.51"/>
    <n v="0"/>
    <n v="0"/>
    <n v="0"/>
    <n v="0"/>
    <n v="0"/>
    <n v="63276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18.57"/>
    <n v="63276.31"/>
    <n v="156"/>
    <n v="300"/>
    <n v="121177.2"/>
    <n v="86000"/>
    <n v="70.970446999999993"/>
    <n v="68.322556127185095"/>
    <n v="9.5"/>
    <m/>
    <m/>
    <m/>
    <s v="QR"/>
    <s v="BENITO JUAREZ"/>
    <s v="77535"/>
    <s v="Morosidad"/>
    <x v="0"/>
  </r>
  <r>
    <n v="1583"/>
    <s v="Hipotecaria Su Casita"/>
    <s v="FIDEICOMISO 234036"/>
    <d v="2018-05-01T00:00:00"/>
    <s v="59523"/>
    <x v="1"/>
    <n v="0"/>
    <n v="75556.77"/>
    <n v="0"/>
    <n v="0"/>
    <n v="75556.77"/>
    <n v="244.27"/>
    <n v="0"/>
    <n v="0"/>
    <n v="244.27"/>
    <n v="0"/>
    <m/>
    <n v="75312.5"/>
    <n v="0"/>
    <n v="598.16"/>
    <n v="0"/>
    <n v="0"/>
    <n v="598.16"/>
    <n v="0"/>
    <n v="0"/>
    <n v="0"/>
    <n v="66.95"/>
    <n v="0"/>
    <n v="0"/>
    <n v="0"/>
    <n v="0"/>
    <n v="-18.09"/>
    <n v="45.47"/>
    <n v="123.89"/>
    <n v="0"/>
    <n v="0"/>
    <n v="0"/>
    <n v="0"/>
    <n v="0"/>
    <n v="0"/>
    <n v="0"/>
    <n v="1078.8699999999999"/>
    <n v="0"/>
    <n v="1060.6500000000001"/>
    <n v="0"/>
    <n v="2139.52"/>
    <n v="0"/>
    <n v="0"/>
    <n v="156"/>
    <n v="300"/>
    <n v="140090.4"/>
    <n v="96421.17"/>
    <n v="68.827821"/>
    <n v="53.759929163507401"/>
    <n v="9.5"/>
    <m/>
    <m/>
    <m/>
    <s v="COA"/>
    <s v="TORREON"/>
    <s v="27277"/>
    <s v="Al corriente"/>
    <x v="0"/>
  </r>
  <r>
    <n v="1584"/>
    <s v="Hipotecaria Su Casita"/>
    <s v="FIDEICOMISO 234036"/>
    <d v="2018-05-01T00:00:00"/>
    <s v="59524"/>
    <x v="0"/>
    <n v="21"/>
    <n v="29812.26"/>
    <n v="4746.63"/>
    <n v="0"/>
    <n v="34558.89"/>
    <n v="128.4"/>
    <n v="0"/>
    <n v="0"/>
    <n v="0"/>
    <n v="0"/>
    <m/>
    <n v="34558.89"/>
    <n v="11396.97"/>
    <n v="238.5"/>
    <n v="0"/>
    <n v="0"/>
    <n v="0"/>
    <n v="0"/>
    <n v="0"/>
    <n v="11635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75.03"/>
    <n v="11635.47"/>
    <n v="156"/>
    <n v="300"/>
    <n v="87519.9"/>
    <n v="41661.99"/>
    <n v="47.602876999999999"/>
    <n v="39.486894167238098"/>
    <n v="9.6"/>
    <m/>
    <m/>
    <m/>
    <s v="TAM"/>
    <s v="MATAMOROS"/>
    <s v="87345"/>
    <s v="Morosidad"/>
    <x v="0"/>
  </r>
  <r>
    <n v="1585"/>
    <s v="Hipotecaria Su Casita"/>
    <s v="FIDEICOMISO 234036"/>
    <d v="2018-05-01T00:00:00"/>
    <s v="59525"/>
    <x v="1"/>
    <n v="0"/>
    <n v="26510.04"/>
    <n v="0"/>
    <n v="0"/>
    <n v="26510.04"/>
    <n v="181.9"/>
    <n v="0"/>
    <n v="0"/>
    <n v="181.9"/>
    <n v="0"/>
    <m/>
    <n v="26328.14"/>
    <n v="0"/>
    <n v="212.08"/>
    <n v="0"/>
    <n v="0"/>
    <n v="212.08"/>
    <n v="0"/>
    <n v="0"/>
    <n v="0"/>
    <n v="36.32"/>
    <n v="0"/>
    <n v="0"/>
    <n v="0"/>
    <n v="0"/>
    <n v="-7.99"/>
    <n v="18.72"/>
    <n v="56.86"/>
    <n v="0"/>
    <n v="0"/>
    <n v="0"/>
    <n v="0"/>
    <n v="0"/>
    <n v="0"/>
    <n v="0"/>
    <n v="219.71"/>
    <n v="0"/>
    <n v="219.66"/>
    <n v="0"/>
    <n v="717.6"/>
    <n v="0"/>
    <n v="0"/>
    <n v="96"/>
    <n v="240"/>
    <n v="80746.2"/>
    <n v="41971.62"/>
    <n v="51.979683999999999"/>
    <n v="32.606041832737503"/>
    <n v="9.6"/>
    <m/>
    <m/>
    <m/>
    <s v="CHI"/>
    <s v="JUAREZ"/>
    <s v="32695"/>
    <s v="Al corriente"/>
    <x v="0"/>
  </r>
  <r>
    <n v="1586"/>
    <s v="Hipotecaria Su Casita"/>
    <s v="FIDEICOMISO 234036"/>
    <d v="2018-05-01T00:00:00"/>
    <s v="59526"/>
    <x v="0"/>
    <n v="21"/>
    <n v="67535.37"/>
    <n v="14814.58"/>
    <n v="0"/>
    <n v="82349.95"/>
    <n v="218.35"/>
    <n v="0"/>
    <n v="0"/>
    <n v="0"/>
    <n v="0"/>
    <m/>
    <n v="82349.95"/>
    <n v="58296.31"/>
    <n v="534.66"/>
    <n v="0"/>
    <n v="0"/>
    <n v="0"/>
    <n v="0"/>
    <n v="0"/>
    <n v="58830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32.93"/>
    <n v="58830.97"/>
    <n v="156"/>
    <n v="300"/>
    <n v="120034.5"/>
    <n v="86186.11"/>
    <n v="71.801115999999993"/>
    <n v="68.605234794147194"/>
    <n v="9.5"/>
    <m/>
    <m/>
    <m/>
    <s v="EM"/>
    <s v="TECAMAC"/>
    <s v="55748"/>
    <s v="Morosidad"/>
    <x v="0"/>
  </r>
  <r>
    <n v="1587"/>
    <s v="Hipotecaria Su Casita"/>
    <s v="FIDEICOMISO 234036"/>
    <d v="2018-05-01T00:00:00"/>
    <s v="59530"/>
    <x v="0"/>
    <n v="21"/>
    <n v="53116.53"/>
    <n v="11543.69"/>
    <n v="0"/>
    <n v="64660.22"/>
    <n v="170.39"/>
    <n v="0"/>
    <n v="0"/>
    <n v="0"/>
    <n v="0"/>
    <m/>
    <n v="64660.22"/>
    <n v="46314.05"/>
    <n v="424.93"/>
    <n v="0"/>
    <n v="0"/>
    <n v="0"/>
    <n v="0"/>
    <n v="0"/>
    <n v="46738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14.08"/>
    <n v="46738.98"/>
    <n v="156"/>
    <n v="300"/>
    <n v="113931"/>
    <n v="67599.539999999994"/>
    <n v="59.333754999999996"/>
    <n v="56.753842581267598"/>
    <n v="9.6"/>
    <m/>
    <m/>
    <m/>
    <s v="BCS"/>
    <s v="LOS CABOS"/>
    <s v="23450"/>
    <s v="Proceso judicial"/>
    <x v="0"/>
  </r>
  <r>
    <n v="1588"/>
    <s v="Hipotecaria Su Casita"/>
    <s v="FIDEICOMISO 234036"/>
    <d v="2018-05-01T00:00:00"/>
    <s v="59531"/>
    <x v="0"/>
    <n v="21"/>
    <n v="71250.16"/>
    <n v="10088.69"/>
    <n v="0"/>
    <n v="81338.850000000006"/>
    <n v="230.33"/>
    <n v="0"/>
    <n v="0"/>
    <n v="0"/>
    <n v="0"/>
    <m/>
    <n v="81338.850000000006"/>
    <n v="32583.85"/>
    <n v="564.05999999999995"/>
    <n v="0"/>
    <n v="0"/>
    <n v="0"/>
    <n v="0"/>
    <n v="0"/>
    <n v="33147.91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19.02"/>
    <n v="33147.910000000003"/>
    <n v="156"/>
    <n v="300"/>
    <n v="138990.9"/>
    <n v="90923.38"/>
    <n v="65.416786000000002"/>
    <n v="58.5209892542061"/>
    <n v="9.5"/>
    <m/>
    <m/>
    <m/>
    <s v="BCS"/>
    <s v="LOS CABOS"/>
    <s v="23450"/>
    <s v="Proceso judicial"/>
    <x v="0"/>
  </r>
  <r>
    <n v="1589"/>
    <s v="Hipotecaria Su Casita"/>
    <s v="FIDEICOMISO 234036"/>
    <d v="2018-05-01T00:00:00"/>
    <s v="59532"/>
    <x v="1"/>
    <n v="0"/>
    <n v="81792.86"/>
    <n v="0"/>
    <n v="0"/>
    <n v="81792.86"/>
    <n v="264.43"/>
    <n v="0"/>
    <n v="0"/>
    <n v="264.43"/>
    <n v="0"/>
    <m/>
    <n v="81528.429999999993"/>
    <n v="0"/>
    <n v="647.53"/>
    <n v="0"/>
    <n v="0"/>
    <n v="647.53"/>
    <n v="0"/>
    <n v="0"/>
    <n v="0"/>
    <n v="72.48"/>
    <n v="0"/>
    <n v="0"/>
    <n v="0"/>
    <n v="0"/>
    <n v="-18.920000000000002"/>
    <n v="49.22"/>
    <n v="132.25"/>
    <n v="0"/>
    <n v="0"/>
    <n v="0"/>
    <n v="0"/>
    <n v="0"/>
    <n v="0"/>
    <n v="0"/>
    <n v="0.27"/>
    <n v="0"/>
    <n v="2"/>
    <n v="0"/>
    <n v="1147.26"/>
    <n v="0"/>
    <n v="0"/>
    <n v="156"/>
    <n v="300"/>
    <n v="138941.4"/>
    <n v="104379.3"/>
    <n v="75.124692999999994"/>
    <n v="58.678284626568598"/>
    <n v="9.5"/>
    <m/>
    <m/>
    <m/>
    <s v="BCS"/>
    <s v="LOS CABOS"/>
    <s v="23450"/>
    <s v="Al corriente"/>
    <x v="0"/>
  </r>
  <r>
    <n v="1590"/>
    <s v="Hipotecaria Su Casita"/>
    <s v="FIDEICOMISO 234036"/>
    <d v="2018-05-01T00:00:00"/>
    <s v="59533"/>
    <x v="0"/>
    <n v="21"/>
    <n v="86641.74"/>
    <n v="20043.8"/>
    <n v="0"/>
    <n v="106685.54"/>
    <n v="280.11"/>
    <n v="0"/>
    <n v="0"/>
    <n v="0"/>
    <n v="0"/>
    <m/>
    <n v="106685.54"/>
    <n v="82354.320000000007"/>
    <n v="685.91"/>
    <n v="0"/>
    <n v="0"/>
    <n v="0"/>
    <n v="0"/>
    <n v="0"/>
    <n v="83040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23.91"/>
    <n v="83040.23"/>
    <n v="156"/>
    <n v="300"/>
    <n v="138941.4"/>
    <n v="110566.92"/>
    <n v="79.578096000000002"/>
    <n v="76.784558563554498"/>
    <n v="9.5"/>
    <m/>
    <m/>
    <m/>
    <s v="BCS"/>
    <s v="LOS CABOS"/>
    <s v="23450"/>
    <s v="Morosidad"/>
    <x v="0"/>
  </r>
  <r>
    <n v="1591"/>
    <s v="Hipotecaria Su Casita"/>
    <s v="FIDEICOMISO 234036"/>
    <d v="2018-05-01T00:00:00"/>
    <s v="59534"/>
    <x v="1"/>
    <n v="0"/>
    <n v="65735.679999999993"/>
    <n v="0"/>
    <n v="0"/>
    <n v="65735.679999999993"/>
    <n v="273.98"/>
    <n v="0"/>
    <n v="0"/>
    <n v="273.98"/>
    <n v="0"/>
    <m/>
    <n v="65461.7"/>
    <n v="0"/>
    <n v="520.41"/>
    <n v="0"/>
    <n v="0"/>
    <n v="520.41"/>
    <n v="0"/>
    <n v="0"/>
    <n v="0"/>
    <n v="63.14"/>
    <n v="0"/>
    <n v="0"/>
    <n v="0"/>
    <n v="0"/>
    <n v="-17.170000000000002"/>
    <n v="42.88"/>
    <n v="117.84"/>
    <n v="0"/>
    <n v="0"/>
    <n v="0"/>
    <n v="0"/>
    <n v="0"/>
    <n v="0"/>
    <n v="0"/>
    <n v="36.520000000000003"/>
    <n v="0"/>
    <n v="33.42"/>
    <n v="0"/>
    <n v="1037.5999999999999"/>
    <n v="0"/>
    <n v="0"/>
    <n v="156"/>
    <n v="300"/>
    <n v="138941.4"/>
    <n v="90923.38"/>
    <n v="65.440092000000007"/>
    <n v="47.114610900698999"/>
    <n v="9.5"/>
    <m/>
    <m/>
    <m/>
    <s v="BCS"/>
    <s v="LOS CABOS"/>
    <s v="23450"/>
    <s v="Al corriente"/>
    <x v="0"/>
  </r>
  <r>
    <n v="1592"/>
    <s v="Hipotecaria Su Casita"/>
    <s v="FIDEICOMISO 234036"/>
    <d v="2018-05-01T00:00:00"/>
    <s v="59535"/>
    <x v="0"/>
    <n v="21"/>
    <n v="54403.519999999997"/>
    <n v="22156.58"/>
    <n v="0"/>
    <n v="76560.100000000006"/>
    <n v="374.92"/>
    <n v="0"/>
    <n v="0"/>
    <n v="0"/>
    <n v="0"/>
    <m/>
    <n v="76560.100000000006"/>
    <n v="41721.730000000003"/>
    <n v="430.69"/>
    <n v="0"/>
    <n v="0"/>
    <n v="0"/>
    <n v="0"/>
    <n v="0"/>
    <n v="42152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531.5"/>
    <n v="42152.42"/>
    <n v="96"/>
    <n v="240"/>
    <n v="117583.8"/>
    <n v="86426.79"/>
    <n v="73.502294000000006"/>
    <n v="65.111095516441196"/>
    <n v="9.5"/>
    <m/>
    <m/>
    <m/>
    <s v="NL"/>
    <s v="APODACA"/>
    <s v="66612"/>
    <s v="Morosidad"/>
    <x v="0"/>
  </r>
  <r>
    <n v="1593"/>
    <s v="Hipotecaria Su Casita"/>
    <s v="FIDEICOMISO 234036"/>
    <d v="2018-05-01T00:00:00"/>
    <s v="59538"/>
    <x v="0"/>
    <n v="21"/>
    <n v="65954.899999999994"/>
    <n v="8486.4500000000007"/>
    <n v="0"/>
    <n v="74441.350000000006"/>
    <n v="213.21"/>
    <n v="0"/>
    <n v="0"/>
    <n v="0"/>
    <n v="0"/>
    <m/>
    <n v="74441.350000000006"/>
    <n v="26810.35"/>
    <n v="522.14"/>
    <n v="0"/>
    <n v="0"/>
    <n v="0"/>
    <n v="0"/>
    <n v="0"/>
    <n v="27332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99.66"/>
    <n v="27332.49"/>
    <n v="156"/>
    <n v="300"/>
    <n v="99753.3"/>
    <n v="84165.85"/>
    <n v="84.374001000000007"/>
    <n v="74.625451288632505"/>
    <n v="9.5"/>
    <m/>
    <m/>
    <m/>
    <s v="JAL"/>
    <s v="ZAPOPAN"/>
    <s v="45200"/>
    <s v="Proceso judicial"/>
    <x v="0"/>
  </r>
  <r>
    <n v="1594"/>
    <s v="Hipotecaria Su Casita"/>
    <s v="FIDEICOMISO 234036"/>
    <d v="2018-05-01T00:00:00"/>
    <s v="59540"/>
    <x v="0"/>
    <n v="21"/>
    <n v="63105.96"/>
    <n v="14058.7"/>
    <n v="0"/>
    <n v="77164.66"/>
    <n v="204.03"/>
    <n v="0"/>
    <n v="0"/>
    <n v="0"/>
    <n v="0"/>
    <m/>
    <n v="77164.66"/>
    <n v="56303.3"/>
    <n v="499.59"/>
    <n v="0"/>
    <n v="0"/>
    <n v="0"/>
    <n v="0"/>
    <n v="0"/>
    <n v="56802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62.73"/>
    <n v="56802.89"/>
    <n v="156"/>
    <n v="300"/>
    <n v="99749.4"/>
    <n v="80533.17"/>
    <n v="80.735493000000005"/>
    <n v="77.358520312529393"/>
    <n v="9.5"/>
    <m/>
    <m/>
    <m/>
    <s v="JAL"/>
    <s v="ZAPOPAN"/>
    <s v="45200"/>
    <s v="Morosidad"/>
    <x v="0"/>
  </r>
  <r>
    <n v="1595"/>
    <s v="Hipotecaria Su Casita"/>
    <s v="FIDEICOMISO 234036"/>
    <d v="2018-05-01T00:00:00"/>
    <s v="59541"/>
    <x v="0"/>
    <n v="21"/>
    <n v="82547.490000000005"/>
    <n v="17130.23"/>
    <n v="0"/>
    <n v="99677.72"/>
    <n v="266.85000000000002"/>
    <n v="0"/>
    <n v="0"/>
    <n v="0"/>
    <n v="0"/>
    <m/>
    <n v="99677.72"/>
    <n v="65701.259999999995"/>
    <n v="653.5"/>
    <n v="0"/>
    <n v="0"/>
    <n v="0"/>
    <n v="0"/>
    <n v="0"/>
    <n v="66354.75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97.080000000002"/>
    <n v="66354.759999999995"/>
    <n v="156"/>
    <n v="300"/>
    <n v="138921.9"/>
    <n v="105340.3"/>
    <n v="75.826993000000002"/>
    <n v="71.750904228447794"/>
    <n v="9.5"/>
    <m/>
    <m/>
    <m/>
    <s v="BCS"/>
    <s v="LOS CABOS"/>
    <s v="23450"/>
    <s v="Morosidad"/>
    <x v="0"/>
  </r>
  <r>
    <n v="1596"/>
    <s v="Hipotecaria Su Casita"/>
    <s v="FIDEICOMISO 234036"/>
    <d v="2018-05-01T00:00:00"/>
    <s v="59542"/>
    <x v="0"/>
    <n v="21"/>
    <n v="57994.34"/>
    <n v="8089.38"/>
    <n v="0"/>
    <n v="66083.72"/>
    <n v="187.48"/>
    <n v="0"/>
    <n v="0"/>
    <n v="0"/>
    <n v="0"/>
    <m/>
    <n v="66083.72"/>
    <n v="26180.42"/>
    <n v="459.12"/>
    <n v="0"/>
    <n v="0"/>
    <n v="0"/>
    <n v="0"/>
    <n v="0"/>
    <n v="26639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76.86"/>
    <n v="26639.54"/>
    <n v="156"/>
    <n v="300"/>
    <n v="107126.1"/>
    <n v="74007.740000000005"/>
    <n v="69.084695999999994"/>
    <n v="61.687787071313302"/>
    <n v="9.5"/>
    <m/>
    <m/>
    <m/>
    <s v="BCS"/>
    <s v="LOS CABOS"/>
    <s v="23450"/>
    <s v="Morosidad"/>
    <x v="0"/>
  </r>
  <r>
    <n v="1597"/>
    <s v="Hipotecaria Su Casita"/>
    <s v="FIDEICOMISO 234036"/>
    <d v="2018-05-01T00:00:00"/>
    <s v="59543"/>
    <x v="1"/>
    <n v="0"/>
    <n v="32317.27"/>
    <n v="0"/>
    <n v="0"/>
    <n v="32317.27"/>
    <n v="237.58"/>
    <n v="0"/>
    <n v="0"/>
    <n v="237.58"/>
    <n v="0"/>
    <m/>
    <n v="32079.69"/>
    <n v="0"/>
    <n v="258.54000000000002"/>
    <n v="0"/>
    <n v="0"/>
    <n v="258.54000000000002"/>
    <n v="0"/>
    <n v="0"/>
    <n v="0"/>
    <n v="51.07"/>
    <n v="0"/>
    <n v="0"/>
    <n v="0"/>
    <n v="0"/>
    <n v="-11.15"/>
    <n v="27.36"/>
    <n v="77.680000000000007"/>
    <n v="0"/>
    <n v="0"/>
    <n v="0"/>
    <n v="0"/>
    <n v="0"/>
    <n v="0"/>
    <n v="0"/>
    <n v="0"/>
    <n v="0"/>
    <n v="0.87"/>
    <n v="6.6389999999999999E-3"/>
    <n v="641.08000000000004"/>
    <n v="0"/>
    <n v="0"/>
    <n v="156"/>
    <n v="300"/>
    <n v="117841.5"/>
    <n v="56334.82"/>
    <n v="47.805585999999998"/>
    <n v="27.222743929036099"/>
    <n v="9.6"/>
    <m/>
    <m/>
    <m/>
    <s v="CHI"/>
    <s v="DELICIAS"/>
    <s v="33000"/>
    <s v="Al corriente"/>
    <x v="0"/>
  </r>
  <r>
    <n v="1598"/>
    <s v="Hipotecaria Su Casita"/>
    <s v="FIDEICOMISO 234036"/>
    <d v="2018-05-01T00:00:00"/>
    <s v="59549"/>
    <x v="3"/>
    <n v="3"/>
    <n v="82491.55"/>
    <n v="787.58"/>
    <n v="0"/>
    <n v="83279.13"/>
    <n v="266.69"/>
    <n v="0"/>
    <n v="0"/>
    <n v="0"/>
    <n v="0"/>
    <m/>
    <n v="83279.13"/>
    <n v="1361.66"/>
    <n v="653.05999999999995"/>
    <n v="0"/>
    <n v="0"/>
    <n v="0"/>
    <n v="0"/>
    <n v="0"/>
    <n v="2014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4.27"/>
    <n v="2014.72"/>
    <n v="156"/>
    <n v="300"/>
    <n v="139727.70000000001"/>
    <n v="105270.95"/>
    <n v="75.340072000000006"/>
    <n v="59.601016712562803"/>
    <n v="9.5"/>
    <m/>
    <m/>
    <m/>
    <s v="DF"/>
    <s v="IZTAPALAPA"/>
    <s v="9860"/>
    <s v="Morosidad"/>
    <x v="0"/>
  </r>
  <r>
    <n v="1599"/>
    <s v="Hipotecaria Su Casita"/>
    <s v="FIDEICOMISO 234036"/>
    <d v="2018-05-01T00:00:00"/>
    <s v="59550"/>
    <x v="1"/>
    <n v="0"/>
    <n v="46521.23"/>
    <n v="0"/>
    <n v="0"/>
    <n v="46521.23"/>
    <n v="149.25"/>
    <n v="0"/>
    <n v="0"/>
    <n v="149.25"/>
    <n v="0"/>
    <m/>
    <n v="46371.98"/>
    <n v="0"/>
    <n v="372.17"/>
    <n v="0"/>
    <n v="0"/>
    <n v="372.17"/>
    <n v="0"/>
    <n v="0"/>
    <n v="0"/>
    <n v="53.67"/>
    <n v="0"/>
    <n v="0"/>
    <n v="0"/>
    <n v="0"/>
    <n v="-13.47"/>
    <n v="28.75"/>
    <n v="84.08"/>
    <n v="0"/>
    <n v="0"/>
    <n v="0"/>
    <n v="0"/>
    <n v="0"/>
    <n v="0"/>
    <n v="0"/>
    <n v="20.74"/>
    <n v="0"/>
    <n v="31.27"/>
    <n v="0"/>
    <n v="695.19"/>
    <n v="0"/>
    <n v="0"/>
    <n v="156"/>
    <n v="300"/>
    <n v="140270.39999999999"/>
    <n v="59207.58"/>
    <n v="42.209603999999999"/>
    <n v="33.058991982038798"/>
    <n v="9.6"/>
    <m/>
    <m/>
    <m/>
    <s v="BCN"/>
    <s v="MEXICALI"/>
    <s v="21240"/>
    <s v="Al corriente"/>
    <x v="0"/>
  </r>
  <r>
    <n v="1600"/>
    <s v="Hipotecaria Su Casita"/>
    <s v="FIDEICOMISO 234036"/>
    <d v="2018-05-01T00:00:00"/>
    <s v="59553"/>
    <x v="0"/>
    <n v="21"/>
    <n v="38229.86"/>
    <n v="13713.64"/>
    <n v="0"/>
    <n v="51943.5"/>
    <n v="262.26"/>
    <n v="0"/>
    <n v="0"/>
    <n v="0"/>
    <n v="0"/>
    <m/>
    <n v="51943.5"/>
    <n v="24917.17"/>
    <n v="305.83999999999997"/>
    <n v="0"/>
    <n v="0"/>
    <n v="0"/>
    <n v="0"/>
    <n v="0"/>
    <n v="25223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75.9"/>
    <n v="25223.01"/>
    <n v="96"/>
    <n v="240"/>
    <n v="75992.100000000006"/>
    <n v="60522.22"/>
    <n v="79.642779000000004"/>
    <n v="68.353816019744499"/>
    <n v="9.6"/>
    <m/>
    <m/>
    <m/>
    <s v="JAL"/>
    <s v="IXTLAHUACAN DE LOS MEMBRILLOS"/>
    <s v="45850"/>
    <s v="Morosidad"/>
    <x v="0"/>
  </r>
  <r>
    <n v="1601"/>
    <s v="Hipotecaria Su Casita"/>
    <s v="FIDEICOMISO 234036"/>
    <d v="2018-05-01T00:00:00"/>
    <s v="59557"/>
    <x v="1"/>
    <n v="0"/>
    <n v="36283.82"/>
    <n v="0"/>
    <n v="0"/>
    <n v="36283.82"/>
    <n v="115.1"/>
    <n v="0"/>
    <n v="0"/>
    <n v="115.1"/>
    <n v="0"/>
    <m/>
    <n v="36168.720000000001"/>
    <n v="0"/>
    <n v="290.27"/>
    <n v="0"/>
    <n v="0"/>
    <n v="290.27"/>
    <n v="0"/>
    <n v="0"/>
    <n v="0"/>
    <n v="41.73"/>
    <n v="0"/>
    <n v="0"/>
    <n v="0"/>
    <n v="0"/>
    <n v="-10.5"/>
    <n v="22.36"/>
    <n v="63.47"/>
    <n v="0"/>
    <n v="0"/>
    <n v="0"/>
    <n v="0"/>
    <n v="0"/>
    <n v="0"/>
    <n v="0"/>
    <n v="0"/>
    <n v="0"/>
    <n v="0.15"/>
    <n v="1.8258E-2"/>
    <n v="522.42999999999995"/>
    <n v="0"/>
    <n v="0"/>
    <n v="157"/>
    <n v="300"/>
    <n v="96134.399999999994"/>
    <n v="46030.53"/>
    <n v="47.881435000000003"/>
    <n v="37.623077894458298"/>
    <n v="9.6"/>
    <m/>
    <m/>
    <m/>
    <s v="EM"/>
    <s v="METEPEC"/>
    <s v="52140"/>
    <s v="Al corriente"/>
    <x v="0"/>
  </r>
  <r>
    <n v="1602"/>
    <s v="Hipotecaria Su Casita"/>
    <s v="FIDEICOMISO 234036"/>
    <d v="2018-05-01T00:00:00"/>
    <s v="59560"/>
    <x v="2"/>
    <n v="0"/>
    <n v="57483.56"/>
    <n v="0"/>
    <n v="0"/>
    <n v="57483.56"/>
    <n v="390.34"/>
    <n v="0"/>
    <n v="0"/>
    <n v="386.85"/>
    <n v="0"/>
    <m/>
    <n v="57096.71"/>
    <n v="0"/>
    <n v="455.08"/>
    <n v="0"/>
    <n v="0"/>
    <n v="455.08"/>
    <n v="0"/>
    <n v="0"/>
    <n v="0"/>
    <n v="60.04"/>
    <n v="0"/>
    <n v="0"/>
    <n v="0"/>
    <n v="0"/>
    <n v="-18.98"/>
    <n v="39.39"/>
    <n v="117.84"/>
    <n v="0"/>
    <n v="0"/>
    <n v="0"/>
    <n v="0"/>
    <n v="0"/>
    <n v="0"/>
    <n v="0"/>
    <n v="0"/>
    <n v="0"/>
    <n v="1.86"/>
    <n v="0"/>
    <n v="1040.22"/>
    <n v="3.49"/>
    <n v="0"/>
    <n v="97"/>
    <n v="240"/>
    <n v="140617.20000000001"/>
    <n v="90698.06"/>
    <n v="64.499976000000004"/>
    <n v="40.604357189988001"/>
    <n v="9.5"/>
    <m/>
    <m/>
    <m/>
    <s v="PUE"/>
    <s v="CUAUTLANCINGO"/>
    <s v="72700"/>
    <s v="Morosidad"/>
    <x v="0"/>
  </r>
  <r>
    <n v="1603"/>
    <s v="Hipotecaria Su Casita"/>
    <s v="FIDEICOMISO 234036"/>
    <d v="2018-05-01T00:00:00"/>
    <s v="59564"/>
    <x v="0"/>
    <n v="21"/>
    <n v="38206.699999999997"/>
    <n v="3409.97"/>
    <n v="0"/>
    <n v="41616.67"/>
    <n v="121.21"/>
    <n v="0"/>
    <n v="93.93"/>
    <n v="0"/>
    <n v="0"/>
    <m/>
    <n v="41522.74"/>
    <n v="10012.85"/>
    <n v="305.64999999999998"/>
    <n v="0"/>
    <n v="323.94"/>
    <n v="0"/>
    <n v="0"/>
    <n v="0"/>
    <n v="9994.56"/>
    <n v="0"/>
    <n v="0"/>
    <n v="0"/>
    <n v="0"/>
    <n v="0"/>
    <n v="-82.03"/>
    <n v="0"/>
    <n v="0"/>
    <n v="43.94"/>
    <n v="0"/>
    <n v="0"/>
    <n v="64.88"/>
    <n v="0"/>
    <n v="23.54"/>
    <n v="62.94"/>
    <n v="0"/>
    <n v="0"/>
    <n v="0"/>
    <n v="0"/>
    <n v="531.14"/>
    <n v="3437.25"/>
    <n v="9994.56"/>
    <n v="157"/>
    <n v="300"/>
    <n v="74952"/>
    <n v="48470.52"/>
    <n v="64.668747999999994"/>
    <n v="55.3991087640388"/>
    <n v="9.6"/>
    <m/>
    <m/>
    <m/>
    <s v="CHI"/>
    <s v="CHIHUAHUA"/>
    <s v="31180"/>
    <s v="Morosidad"/>
    <x v="0"/>
  </r>
  <r>
    <n v="1604"/>
    <s v="Hipotecaria Su Casita"/>
    <s v="FIDEICOMISO 234036"/>
    <d v="2018-05-01T00:00:00"/>
    <s v="59566"/>
    <x v="0"/>
    <n v="21"/>
    <n v="36633.86"/>
    <n v="7295.23"/>
    <n v="0"/>
    <n v="43929.09"/>
    <n v="247.65"/>
    <n v="0"/>
    <n v="0"/>
    <n v="0"/>
    <n v="0"/>
    <m/>
    <n v="43929.09"/>
    <n v="10686.08"/>
    <n v="293.07"/>
    <n v="0"/>
    <n v="0"/>
    <n v="0"/>
    <n v="0"/>
    <n v="0"/>
    <n v="10979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42.88"/>
    <n v="10979.15"/>
    <n v="97"/>
    <n v="240"/>
    <n v="97582.2"/>
    <n v="57604.959999999999"/>
    <n v="59.032241999999997"/>
    <n v="45.017524041675898"/>
    <n v="9.6"/>
    <m/>
    <m/>
    <m/>
    <s v="EM"/>
    <s v="TECAMAC"/>
    <s v="55748"/>
    <s v="Morosidad"/>
    <x v="0"/>
  </r>
  <r>
    <n v="1605"/>
    <s v="Hipotecaria Su Casita"/>
    <s v="FIDEICOMISO 234036"/>
    <d v="2018-05-01T00:00:00"/>
    <s v="59568"/>
    <x v="1"/>
    <n v="0"/>
    <n v="45377.46"/>
    <n v="0"/>
    <n v="0"/>
    <n v="45377.46"/>
    <n v="308.16000000000003"/>
    <n v="0"/>
    <n v="0"/>
    <n v="308.16000000000003"/>
    <n v="0"/>
    <m/>
    <n v="45069.3"/>
    <n v="0"/>
    <n v="359.24"/>
    <n v="0"/>
    <n v="0"/>
    <n v="359.24"/>
    <n v="0"/>
    <n v="0"/>
    <n v="0"/>
    <n v="47.4"/>
    <n v="0"/>
    <n v="0"/>
    <n v="0"/>
    <n v="0"/>
    <n v="-15.88"/>
    <n v="31.09"/>
    <n v="93.16"/>
    <n v="0"/>
    <n v="0"/>
    <n v="0"/>
    <n v="0"/>
    <n v="0"/>
    <n v="0"/>
    <n v="0"/>
    <n v="829.9"/>
    <n v="0"/>
    <n v="823.17"/>
    <n v="0"/>
    <n v="1653.07"/>
    <n v="0"/>
    <n v="0"/>
    <n v="97"/>
    <n v="240"/>
    <n v="112023"/>
    <n v="71599.19"/>
    <n v="63.914723000000002"/>
    <n v="40.232184544321001"/>
    <n v="9.5"/>
    <m/>
    <m/>
    <m/>
    <s v="TAM"/>
    <s v="CIUDAD MADERO"/>
    <s v="89555"/>
    <s v="Al corriente"/>
    <x v="0"/>
  </r>
  <r>
    <n v="1606"/>
    <s v="Hipotecaria Su Casita"/>
    <s v="FIDEICOMISO 234036"/>
    <d v="2018-05-01T00:00:00"/>
    <s v="59569"/>
    <x v="0"/>
    <n v="21"/>
    <n v="53932.35"/>
    <n v="10969.13"/>
    <n v="0"/>
    <n v="64901.48"/>
    <n v="172.44"/>
    <n v="0"/>
    <n v="0"/>
    <n v="0"/>
    <n v="0"/>
    <m/>
    <n v="64901.48"/>
    <n v="41848.080000000002"/>
    <n v="426.96"/>
    <n v="0"/>
    <n v="0"/>
    <n v="0"/>
    <n v="0"/>
    <n v="0"/>
    <n v="42275.04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41.57"/>
    <n v="42275.040000000001"/>
    <n v="157"/>
    <n v="300"/>
    <n v="107517.6"/>
    <n v="68605"/>
    <n v="63.808157999999999"/>
    <n v="60.363587060328598"/>
    <n v="9.5"/>
    <m/>
    <m/>
    <m/>
    <s v="BCS"/>
    <s v="LOS CABOS"/>
    <s v="23450"/>
    <s v="Proceso judicial"/>
    <x v="0"/>
  </r>
  <r>
    <n v="1607"/>
    <s v="Hipotecaria Su Casita"/>
    <s v="FIDEICOMISO 234036"/>
    <d v="2018-05-01T00:00:00"/>
    <s v="59571"/>
    <x v="0"/>
    <n v="21"/>
    <n v="71483.62"/>
    <n v="9371.85"/>
    <n v="0"/>
    <n v="80855.47"/>
    <n v="228.54"/>
    <n v="0"/>
    <n v="0"/>
    <n v="0"/>
    <n v="0"/>
    <m/>
    <n v="80855.47"/>
    <n v="29676.05"/>
    <n v="565.91"/>
    <n v="0"/>
    <n v="0"/>
    <n v="0"/>
    <n v="0"/>
    <n v="0"/>
    <n v="30241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00.39"/>
    <n v="30241.96"/>
    <n v="157"/>
    <n v="300"/>
    <n v="111854.1"/>
    <n v="90930.1"/>
    <n v="81.293488999999994"/>
    <n v="72.286550449574193"/>
    <n v="9.5"/>
    <m/>
    <m/>
    <m/>
    <s v="JAL"/>
    <s v="ZAPOPAN"/>
    <s v="45200"/>
    <s v="Morosidad"/>
    <x v="0"/>
  </r>
  <r>
    <n v="1608"/>
    <s v="Hipotecaria Su Casita"/>
    <s v="FIDEICOMISO 234036"/>
    <d v="2018-05-01T00:00:00"/>
    <s v="59573"/>
    <x v="1"/>
    <n v="1"/>
    <n v="54476.93"/>
    <n v="367.04"/>
    <n v="0"/>
    <n v="54843.97"/>
    <n v="369.94"/>
    <n v="0"/>
    <n v="367.04"/>
    <n v="369.94"/>
    <n v="0"/>
    <m/>
    <n v="54106.99"/>
    <n v="434.18"/>
    <n v="431.28"/>
    <n v="0"/>
    <n v="434.18"/>
    <n v="431.28"/>
    <n v="0"/>
    <n v="0"/>
    <n v="0"/>
    <n v="56.9"/>
    <n v="0"/>
    <n v="0"/>
    <n v="0"/>
    <n v="0"/>
    <n v="-17"/>
    <n v="37.33"/>
    <n v="109.76"/>
    <n v="56.9"/>
    <n v="0"/>
    <n v="0"/>
    <n v="0"/>
    <n v="0"/>
    <n v="37.33"/>
    <n v="53.83"/>
    <n v="54.27"/>
    <n v="0"/>
    <n v="0"/>
    <n v="0"/>
    <n v="1991.76"/>
    <n v="0"/>
    <n v="0"/>
    <n v="97"/>
    <n v="240"/>
    <n v="120289.5"/>
    <n v="85955.81"/>
    <n v="71.457451000000006"/>
    <n v="44.980642805675302"/>
    <n v="9.5"/>
    <m/>
    <m/>
    <m/>
    <s v="DF"/>
    <s v="MIGUEL HIDALGO"/>
    <s v="11230"/>
    <s v="Al corriente"/>
    <x v="0"/>
  </r>
  <r>
    <n v="1609"/>
    <s v="Hipotecaria Su Casita"/>
    <s v="FIDEICOMISO 234036"/>
    <d v="2018-05-01T00:00:00"/>
    <s v="59577"/>
    <x v="0"/>
    <n v="21"/>
    <n v="76017.53"/>
    <n v="14870.58"/>
    <n v="0"/>
    <n v="90888.11"/>
    <n v="243.04"/>
    <n v="0"/>
    <n v="0"/>
    <n v="0"/>
    <n v="0"/>
    <m/>
    <n v="90888.11"/>
    <n v="56096.81"/>
    <n v="601.80999999999995"/>
    <n v="0"/>
    <n v="0"/>
    <n v="0"/>
    <n v="0"/>
    <n v="0"/>
    <n v="56698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13.62"/>
    <n v="56698.62"/>
    <n v="157"/>
    <n v="300"/>
    <n v="117779.1"/>
    <n v="96698.38"/>
    <n v="82.101476000000005"/>
    <n v="77.168283293374301"/>
    <n v="9.5"/>
    <m/>
    <m/>
    <m/>
    <s v="BCS"/>
    <s v="LOS CABOS"/>
    <s v="23450"/>
    <s v="Morosidad"/>
    <x v="0"/>
  </r>
  <r>
    <n v="1610"/>
    <s v="Hipotecaria Su Casita"/>
    <s v="FIDEICOMISO 234036"/>
    <d v="2018-05-01T00:00:00"/>
    <s v="59581"/>
    <x v="0"/>
    <n v="21"/>
    <n v="46714.559999999998"/>
    <n v="19773.189999999999"/>
    <n v="0"/>
    <n v="66487.75"/>
    <n v="317.22000000000003"/>
    <n v="0"/>
    <n v="0"/>
    <n v="0"/>
    <n v="0"/>
    <m/>
    <n v="66487.75"/>
    <n v="39353.42"/>
    <n v="369.82"/>
    <n v="0"/>
    <n v="0"/>
    <n v="0"/>
    <n v="0"/>
    <n v="0"/>
    <n v="39723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90.41"/>
    <n v="39723.24"/>
    <n v="97"/>
    <n v="240"/>
    <n v="138566.70000000001"/>
    <n v="73706.740000000005"/>
    <n v="53.192245999999997"/>
    <n v="47.982487815720802"/>
    <n v="9.5"/>
    <m/>
    <m/>
    <m/>
    <s v="SIN"/>
    <s v="MAZATLAN"/>
    <s v="82198"/>
    <s v="Proceso judicial"/>
    <x v="0"/>
  </r>
  <r>
    <n v="1611"/>
    <s v="Hipotecaria Su Casita"/>
    <s v="FIDEICOMISO 234036"/>
    <d v="2018-05-01T00:00:00"/>
    <s v="59586"/>
    <x v="2"/>
    <n v="0"/>
    <n v="10958.78"/>
    <n v="0"/>
    <n v="0"/>
    <n v="10958.78"/>
    <n v="73.08"/>
    <n v="0"/>
    <n v="0"/>
    <n v="0"/>
    <n v="0"/>
    <m/>
    <n v="10958.78"/>
    <n v="0"/>
    <n v="90.41"/>
    <n v="0"/>
    <n v="0"/>
    <n v="86.27"/>
    <n v="0"/>
    <n v="0"/>
    <n v="4.1399999999999997"/>
    <n v="26.84"/>
    <n v="0"/>
    <n v="0"/>
    <n v="0"/>
    <n v="0"/>
    <n v="-6.57"/>
    <n v="8.2799999999999994"/>
    <n v="25.18"/>
    <n v="0"/>
    <n v="0"/>
    <n v="0"/>
    <n v="0"/>
    <n v="0"/>
    <n v="0"/>
    <n v="0"/>
    <n v="0"/>
    <n v="0"/>
    <n v="140"/>
    <n v="0"/>
    <n v="140"/>
    <n v="73.08"/>
    <n v="4.1399999999999997"/>
    <n v="97"/>
    <n v="240"/>
    <n v="46873.2"/>
    <n v="17058.560000000001"/>
    <n v="36.392992"/>
    <n v="23.379628343175501"/>
    <n v="9.9"/>
    <m/>
    <m/>
    <m/>
    <s v="PUE"/>
    <s v="SAN MARTIN TEXMELUCAN"/>
    <s v="74122"/>
    <s v="Morosidad"/>
    <x v="0"/>
  </r>
  <r>
    <n v="1612"/>
    <s v="Hipotecaria Su Casita"/>
    <s v="FIDEICOMISO 234036"/>
    <d v="2018-05-01T00:00:00"/>
    <s v="59587"/>
    <x v="0"/>
    <n v="21"/>
    <n v="74367.64"/>
    <n v="16011.43"/>
    <n v="0"/>
    <n v="90379.07"/>
    <n v="240.43"/>
    <n v="0"/>
    <n v="0"/>
    <n v="0"/>
    <n v="0"/>
    <m/>
    <n v="90379.07"/>
    <n v="62493.71"/>
    <n v="588.74"/>
    <n v="0"/>
    <n v="0"/>
    <n v="0"/>
    <n v="0"/>
    <n v="0"/>
    <n v="63082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251.86"/>
    <n v="63082.45"/>
    <n v="156"/>
    <n v="300"/>
    <n v="111363.6"/>
    <n v="94903.55"/>
    <n v="85.219542000000004"/>
    <n v="81.1567423113882"/>
    <n v="9.5"/>
    <m/>
    <m/>
    <m/>
    <s v="JAL"/>
    <s v="ZAPOPAN"/>
    <s v="45200"/>
    <s v="Proceso judicial"/>
    <x v="0"/>
  </r>
  <r>
    <n v="1613"/>
    <s v="Hipotecaria Su Casita"/>
    <s v="FIDEICOMISO 234036"/>
    <d v="2018-05-01T00:00:00"/>
    <s v="59588"/>
    <x v="0"/>
    <n v="21"/>
    <n v="87741.63"/>
    <n v="20667.169999999998"/>
    <n v="0"/>
    <n v="108408.8"/>
    <n v="280.52"/>
    <n v="0"/>
    <n v="0"/>
    <n v="0"/>
    <n v="0"/>
    <m/>
    <n v="108408.8"/>
    <n v="87102.05"/>
    <n v="694.62"/>
    <n v="0"/>
    <n v="0"/>
    <n v="0"/>
    <n v="0"/>
    <n v="0"/>
    <n v="87796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947.689999999999"/>
    <n v="87796.67"/>
    <n v="157"/>
    <n v="300"/>
    <n v="139429.20000000001"/>
    <n v="111611.19"/>
    <n v="80.048648"/>
    <n v="77.751862257739603"/>
    <n v="9.5"/>
    <m/>
    <m/>
    <m/>
    <s v="BCS"/>
    <s v="LOS CABOS"/>
    <s v="23450"/>
    <s v="Morosidad"/>
    <x v="0"/>
  </r>
  <r>
    <n v="1614"/>
    <s v="Hipotecaria Su Casita"/>
    <s v="FIDEICOMISO 234036"/>
    <d v="2018-05-01T00:00:00"/>
    <s v="59589"/>
    <x v="22"/>
    <n v="15"/>
    <n v="65249.3"/>
    <n v="3265.37"/>
    <n v="0"/>
    <n v="68514.67"/>
    <n v="244.67"/>
    <n v="0"/>
    <n v="35.049999999999997"/>
    <n v="0"/>
    <n v="0"/>
    <m/>
    <n v="68479.62"/>
    <n v="7426.9"/>
    <n v="516.55999999999995"/>
    <n v="0"/>
    <n v="374.29"/>
    <n v="0"/>
    <n v="0"/>
    <n v="0"/>
    <n v="7569.17"/>
    <n v="0"/>
    <n v="0"/>
    <n v="0"/>
    <n v="0"/>
    <n v="0"/>
    <n v="-67.11"/>
    <n v="0"/>
    <n v="0"/>
    <n v="60.51"/>
    <n v="0"/>
    <n v="0"/>
    <n v="60.37"/>
    <n v="0"/>
    <n v="41.09"/>
    <n v="114.06"/>
    <n v="0"/>
    <n v="0"/>
    <n v="0"/>
    <n v="0"/>
    <n v="618.26"/>
    <n v="3474.99"/>
    <n v="7569.17"/>
    <n v="157"/>
    <n v="300"/>
    <n v="140793.9"/>
    <n v="87127.59"/>
    <n v="61.883071999999999"/>
    <n v="48.638201228711097"/>
    <n v="9.5"/>
    <m/>
    <m/>
    <m/>
    <s v="JAL"/>
    <s v="PUERTO VALLARTA"/>
    <s v="48290"/>
    <s v="Morosidad"/>
    <x v="0"/>
  </r>
  <r>
    <n v="1615"/>
    <s v="Hipotecaria Su Casita"/>
    <s v="FIDEICOMISO 234036"/>
    <d v="2018-05-01T00:00:00"/>
    <s v="59590"/>
    <x v="0"/>
    <n v="21"/>
    <n v="55557.3"/>
    <n v="11913.55"/>
    <n v="0"/>
    <n v="67470.850000000006"/>
    <n v="177.64"/>
    <n v="0"/>
    <n v="0"/>
    <n v="0"/>
    <n v="0"/>
    <m/>
    <n v="67470.850000000006"/>
    <n v="47189.08"/>
    <n v="439.83"/>
    <n v="0"/>
    <n v="0"/>
    <n v="0"/>
    <n v="0"/>
    <n v="0"/>
    <n v="47628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91.19"/>
    <n v="47628.91"/>
    <n v="157"/>
    <n v="300"/>
    <n v="87922.5"/>
    <n v="70672.95"/>
    <n v="80.380960999999999"/>
    <n v="76.739003571902003"/>
    <n v="9.5"/>
    <m/>
    <m/>
    <m/>
    <s v="COA"/>
    <s v="SALTILLO"/>
    <s v="25070"/>
    <s v="Morosidad"/>
    <x v="0"/>
  </r>
  <r>
    <n v="1616"/>
    <s v="Hipotecaria Su Casita"/>
    <s v="FIDEICOMISO 234036"/>
    <d v="2018-05-01T00:00:00"/>
    <s v="59591"/>
    <x v="0"/>
    <n v="21"/>
    <n v="61061.03"/>
    <n v="13712.92"/>
    <n v="0"/>
    <n v="74773.95"/>
    <n v="195.21"/>
    <n v="0"/>
    <n v="0"/>
    <n v="0"/>
    <n v="0"/>
    <m/>
    <n v="74773.95"/>
    <n v="56183.91"/>
    <n v="483.4"/>
    <n v="0"/>
    <n v="0"/>
    <n v="0"/>
    <n v="0"/>
    <n v="0"/>
    <n v="5666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08.13"/>
    <n v="56667.31"/>
    <n v="157"/>
    <n v="300"/>
    <n v="100222.2"/>
    <n v="77671.61"/>
    <n v="77.499405999999993"/>
    <n v="74.608170337575103"/>
    <n v="9.5"/>
    <m/>
    <m/>
    <m/>
    <s v="JAL"/>
    <s v="ZAPOPAN"/>
    <s v="45200"/>
    <s v="Proceso judicial"/>
    <x v="0"/>
  </r>
  <r>
    <n v="1617"/>
    <s v="Hipotecaria Su Casita"/>
    <s v="FIDEICOMISO 234036"/>
    <d v="2018-05-01T00:00:00"/>
    <s v="59592"/>
    <x v="1"/>
    <n v="0"/>
    <n v="30634.16"/>
    <n v="0"/>
    <n v="0"/>
    <n v="30634.16"/>
    <n v="434.52"/>
    <n v="0"/>
    <n v="0"/>
    <n v="434.52"/>
    <n v="945.94"/>
    <m/>
    <n v="29253.7"/>
    <n v="0"/>
    <n v="242.52"/>
    <n v="0"/>
    <n v="0"/>
    <n v="242.52"/>
    <n v="0"/>
    <n v="0"/>
    <n v="0"/>
    <n v="53.81"/>
    <n v="0"/>
    <n v="0"/>
    <n v="0"/>
    <n v="0"/>
    <n v="-19.18"/>
    <n v="36.54"/>
    <n v="103.75"/>
    <n v="0"/>
    <n v="0"/>
    <n v="0"/>
    <n v="0"/>
    <n v="0"/>
    <n v="0"/>
    <n v="0"/>
    <n v="802.14"/>
    <n v="0"/>
    <n v="802.13"/>
    <n v="0"/>
    <n v="2600.04"/>
    <n v="0"/>
    <n v="0"/>
    <n v="157"/>
    <n v="300"/>
    <n v="140849.4"/>
    <n v="77491.42"/>
    <n v="55.017217000000002"/>
    <n v="20.769488556964099"/>
    <n v="9.5"/>
    <m/>
    <m/>
    <m/>
    <s v="JAL"/>
    <s v="PUERTO VALLARTA"/>
    <s v="48290"/>
    <s v="Al corriente"/>
    <x v="0"/>
  </r>
  <r>
    <n v="1618"/>
    <s v="Hipotecaria Su Casita"/>
    <s v="FIDEICOMISO 234036"/>
    <d v="2018-05-01T00:00:00"/>
    <s v="59593"/>
    <x v="1"/>
    <n v="0"/>
    <n v="58129.65"/>
    <n v="0"/>
    <n v="0"/>
    <n v="58129.65"/>
    <n v="394.77"/>
    <n v="0"/>
    <n v="0"/>
    <n v="394.77"/>
    <n v="0"/>
    <m/>
    <n v="57734.879999999997"/>
    <n v="0"/>
    <n v="460.19"/>
    <n v="0"/>
    <n v="0"/>
    <n v="460.19"/>
    <n v="0"/>
    <n v="0"/>
    <n v="0"/>
    <n v="60.72"/>
    <n v="0"/>
    <n v="0"/>
    <n v="0"/>
    <n v="0"/>
    <n v="-21.16"/>
    <n v="39.83"/>
    <n v="118.82"/>
    <n v="0"/>
    <n v="0"/>
    <n v="0"/>
    <n v="0"/>
    <n v="0"/>
    <n v="0"/>
    <n v="0"/>
    <n v="0.13"/>
    <n v="0"/>
    <n v="0.14000000000000001"/>
    <n v="0"/>
    <n v="1053.3"/>
    <n v="0"/>
    <n v="0"/>
    <n v="97"/>
    <n v="240"/>
    <n v="139757.70000000001"/>
    <n v="91720.7"/>
    <n v="65.628370000000004"/>
    <n v="41.310697220426803"/>
    <n v="9.5"/>
    <m/>
    <m/>
    <m/>
    <s v="OAX"/>
    <s v="SANTA LUCIA DEL CAMINO"/>
    <s v="71228"/>
    <s v="Al corriente"/>
    <x v="0"/>
  </r>
  <r>
    <n v="1619"/>
    <s v="Hipotecaria Su Casita"/>
    <s v="FIDEICOMISO 234036"/>
    <d v="2018-05-01T00:00:00"/>
    <s v="59595"/>
    <x v="0"/>
    <n v="21"/>
    <n v="87461.21"/>
    <n v="6547.36"/>
    <n v="0"/>
    <n v="94008.57"/>
    <n v="279.62"/>
    <n v="0"/>
    <n v="0"/>
    <n v="0"/>
    <n v="0"/>
    <m/>
    <n v="94008.57"/>
    <n v="18511.740000000002"/>
    <n v="692.4"/>
    <n v="0"/>
    <n v="0"/>
    <n v="0"/>
    <n v="0"/>
    <n v="0"/>
    <n v="19204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26.98"/>
    <n v="19204.14"/>
    <n v="157"/>
    <n v="300"/>
    <n v="133907.1"/>
    <n v="111254.21"/>
    <n v="83.083129999999997"/>
    <n v="70.204320739180105"/>
    <n v="9.5"/>
    <m/>
    <m/>
    <m/>
    <s v="COA"/>
    <s v="TORREON"/>
    <s v="27054"/>
    <s v="Morosidad"/>
    <x v="0"/>
  </r>
  <r>
    <n v="1620"/>
    <s v="Hipotecaria Su Casita"/>
    <s v="FIDEICOMISO 234036"/>
    <d v="2018-05-01T00:00:00"/>
    <s v="59597"/>
    <x v="1"/>
    <n v="0"/>
    <n v="57642.64"/>
    <n v="0"/>
    <n v="0"/>
    <n v="57642.64"/>
    <n v="391.42"/>
    <n v="0"/>
    <n v="0"/>
    <n v="391.42"/>
    <n v="0"/>
    <m/>
    <n v="57251.22"/>
    <n v="0"/>
    <n v="456.34"/>
    <n v="0"/>
    <n v="0"/>
    <n v="456.34"/>
    <n v="0"/>
    <n v="0"/>
    <n v="0"/>
    <n v="60.21"/>
    <n v="0"/>
    <n v="0"/>
    <n v="0"/>
    <n v="0"/>
    <n v="-21.06"/>
    <n v="39.5"/>
    <n v="118.06"/>
    <n v="0"/>
    <n v="0"/>
    <n v="0"/>
    <n v="0"/>
    <n v="0"/>
    <n v="0"/>
    <n v="0"/>
    <n v="0"/>
    <n v="0"/>
    <n v="0.02"/>
    <n v="0"/>
    <n v="1044.47"/>
    <n v="0"/>
    <n v="0"/>
    <n v="97"/>
    <n v="240"/>
    <n v="140156.70000000001"/>
    <n v="90949.1"/>
    <n v="64.891011000000006"/>
    <n v="40.848007806382"/>
    <n v="9.5"/>
    <m/>
    <m/>
    <m/>
    <s v="QRO"/>
    <s v="SAN JUAN DEL RIO"/>
    <s v="76800"/>
    <s v="Al corriente"/>
    <x v="0"/>
  </r>
  <r>
    <n v="1621"/>
    <s v="Hipotecaria Su Casita"/>
    <s v="FIDEICOMISO 234036"/>
    <d v="2018-05-01T00:00:00"/>
    <s v="59598"/>
    <x v="1"/>
    <n v="0"/>
    <n v="32070.639999999999"/>
    <n v="0"/>
    <n v="0"/>
    <n v="32070.639999999999"/>
    <n v="216.82"/>
    <n v="0"/>
    <n v="0"/>
    <n v="216.82"/>
    <n v="0"/>
    <m/>
    <n v="31853.82"/>
    <n v="0"/>
    <n v="256.57"/>
    <n v="0"/>
    <n v="0"/>
    <n v="256.57"/>
    <n v="0"/>
    <n v="0"/>
    <n v="0"/>
    <n v="43.65"/>
    <n v="0"/>
    <n v="0"/>
    <n v="0"/>
    <n v="0"/>
    <n v="-11.66"/>
    <n v="22.49"/>
    <n v="66.73"/>
    <n v="0"/>
    <n v="0"/>
    <n v="0"/>
    <n v="0"/>
    <n v="0"/>
    <n v="0"/>
    <n v="0"/>
    <n v="15.34"/>
    <n v="0"/>
    <n v="12.41"/>
    <n v="0"/>
    <n v="609.94000000000005"/>
    <n v="0"/>
    <n v="0"/>
    <n v="97"/>
    <n v="240"/>
    <n v="86270.399999999994"/>
    <n v="50431.46"/>
    <n v="58.457431999999997"/>
    <n v="36.923232374994498"/>
    <n v="9.6"/>
    <m/>
    <m/>
    <m/>
    <s v="EM"/>
    <s v="CHALCO"/>
    <s v="56640"/>
    <s v="Al corriente"/>
    <x v="0"/>
  </r>
  <r>
    <n v="1622"/>
    <s v="Hipotecaria Su Casita"/>
    <s v="FIDEICOMISO 234036"/>
    <d v="2018-05-01T00:00:00"/>
    <s v="59599"/>
    <x v="1"/>
    <n v="0"/>
    <n v="60794.27"/>
    <n v="0"/>
    <n v="0"/>
    <n v="60794.27"/>
    <n v="412.87"/>
    <n v="0"/>
    <n v="0"/>
    <n v="412.87"/>
    <n v="0"/>
    <m/>
    <n v="60381.4"/>
    <n v="0"/>
    <n v="481.29"/>
    <n v="0"/>
    <n v="0"/>
    <n v="481.29"/>
    <n v="0"/>
    <n v="0"/>
    <n v="0"/>
    <n v="63.5"/>
    <n v="0"/>
    <n v="0"/>
    <n v="0"/>
    <n v="0"/>
    <n v="-21.87"/>
    <n v="41.66"/>
    <n v="123.45"/>
    <n v="0"/>
    <n v="0"/>
    <n v="0"/>
    <n v="0"/>
    <n v="0"/>
    <n v="0"/>
    <n v="0"/>
    <n v="46.27"/>
    <n v="0"/>
    <n v="45.9"/>
    <n v="0"/>
    <n v="1147.17"/>
    <n v="0"/>
    <n v="0"/>
    <n v="97"/>
    <n v="240"/>
    <n v="140700.9"/>
    <n v="95925.89"/>
    <n v="68.177169000000006"/>
    <n v="42.914722107416502"/>
    <n v="9.5"/>
    <m/>
    <m/>
    <m/>
    <s v="JAL"/>
    <s v="TLAQUEPAQUE"/>
    <s v="45590"/>
    <s v="Al corriente"/>
    <x v="0"/>
  </r>
  <r>
    <n v="1623"/>
    <s v="Hipotecaria Su Casita"/>
    <s v="FIDEICOMISO 234036"/>
    <d v="2018-05-01T00:00:00"/>
    <s v="59600"/>
    <x v="1"/>
    <n v="0"/>
    <n v="52602.89"/>
    <n v="0"/>
    <n v="0"/>
    <n v="52602.89"/>
    <n v="166.89"/>
    <n v="0"/>
    <n v="0"/>
    <n v="166.89"/>
    <n v="0"/>
    <m/>
    <n v="52436"/>
    <n v="0"/>
    <n v="420.82"/>
    <n v="0"/>
    <n v="0"/>
    <n v="420.82"/>
    <n v="0"/>
    <n v="0"/>
    <n v="0"/>
    <n v="60.5"/>
    <n v="0"/>
    <n v="0"/>
    <n v="0"/>
    <n v="0"/>
    <n v="-15.13"/>
    <n v="32.409999999999997"/>
    <n v="84.68"/>
    <n v="0"/>
    <n v="0"/>
    <n v="0"/>
    <n v="0"/>
    <n v="0"/>
    <n v="0"/>
    <n v="0"/>
    <n v="7.48"/>
    <n v="0"/>
    <n v="7.49"/>
    <n v="0"/>
    <n v="757.65"/>
    <n v="0"/>
    <n v="0"/>
    <n v="157"/>
    <n v="300"/>
    <n v="89809.5"/>
    <n v="66734.94"/>
    <n v="74.307216999999994"/>
    <n v="58.385805555710398"/>
    <n v="9.6"/>
    <m/>
    <m/>
    <m/>
    <s v="NL"/>
    <s v="APODACA"/>
    <s v="66648"/>
    <s v="Al corriente"/>
    <x v="0"/>
  </r>
  <r>
    <n v="1624"/>
    <s v="Hipotecaria Su Casita"/>
    <s v="FIDEICOMISO 234036"/>
    <d v="2018-05-01T00:00:00"/>
    <s v="59602"/>
    <x v="1"/>
    <n v="0"/>
    <n v="28173.52"/>
    <n v="0"/>
    <n v="0"/>
    <n v="28173.52"/>
    <n v="185.48"/>
    <n v="0"/>
    <n v="0"/>
    <n v="185.48"/>
    <n v="0"/>
    <m/>
    <n v="27988.04"/>
    <n v="0"/>
    <n v="225.39"/>
    <n v="0"/>
    <n v="0"/>
    <n v="225.39"/>
    <n v="0"/>
    <n v="0"/>
    <n v="0"/>
    <n v="42.29"/>
    <n v="0"/>
    <n v="0"/>
    <n v="0"/>
    <n v="0"/>
    <n v="-9.35"/>
    <n v="22.66"/>
    <n v="61.55"/>
    <n v="0"/>
    <n v="0"/>
    <n v="0"/>
    <n v="0"/>
    <n v="0"/>
    <n v="0"/>
    <n v="0"/>
    <n v="0.81"/>
    <n v="0"/>
    <n v="14.29"/>
    <n v="0"/>
    <n v="528.83000000000004"/>
    <n v="0"/>
    <n v="0"/>
    <n v="155"/>
    <n v="300"/>
    <n v="78662.7"/>
    <n v="46655.27"/>
    <n v="59.310536999999997"/>
    <n v="35.579810854754001"/>
    <n v="9.6"/>
    <m/>
    <m/>
    <m/>
    <s v="GTO"/>
    <s v="SILAO"/>
    <s v="36112"/>
    <s v="Al corriente"/>
    <x v="0"/>
  </r>
  <r>
    <n v="1625"/>
    <s v="Hipotecaria Su Casita"/>
    <s v="FIDEICOMISO 234036"/>
    <d v="2018-05-01T00:00:00"/>
    <s v="59603"/>
    <x v="1"/>
    <n v="0"/>
    <n v="24165.66"/>
    <n v="0"/>
    <n v="0"/>
    <n v="24165.66"/>
    <n v="547.57000000000005"/>
    <n v="0"/>
    <n v="0"/>
    <n v="547.57000000000005"/>
    <n v="0"/>
    <m/>
    <n v="23618.09"/>
    <n v="0"/>
    <n v="191.31"/>
    <n v="0"/>
    <n v="0"/>
    <n v="191.31"/>
    <n v="0"/>
    <n v="0"/>
    <n v="0"/>
    <n v="44.09"/>
    <n v="0"/>
    <n v="0"/>
    <n v="0"/>
    <n v="0"/>
    <n v="-16.78"/>
    <n v="27.17"/>
    <n v="96.4"/>
    <n v="0"/>
    <n v="0"/>
    <n v="0"/>
    <n v="0"/>
    <n v="0"/>
    <n v="0"/>
    <n v="0"/>
    <n v="0"/>
    <n v="0"/>
    <n v="0"/>
    <n v="0.111207"/>
    <n v="889.76"/>
    <n v="0"/>
    <n v="0"/>
    <n v="37"/>
    <n v="180"/>
    <n v="139884.29999999999"/>
    <n v="70758.66"/>
    <n v="50.583703999999997"/>
    <n v="16.8840177810795"/>
    <n v="9.5"/>
    <m/>
    <m/>
    <m/>
    <s v="QR"/>
    <s v="BENITO JUAREZ"/>
    <s v="77534"/>
    <s v="Al corriente"/>
    <x v="0"/>
  </r>
  <r>
    <n v="1626"/>
    <s v="Hipotecaria Su Casita"/>
    <s v="FIDEICOMISO 234036"/>
    <d v="2018-05-01T00:00:00"/>
    <s v="59604"/>
    <x v="0"/>
    <n v="21"/>
    <n v="86998.46"/>
    <n v="12542.24"/>
    <n v="0"/>
    <n v="99540.7"/>
    <n v="278.14"/>
    <n v="0"/>
    <n v="0"/>
    <n v="0"/>
    <n v="0"/>
    <m/>
    <n v="99540.7"/>
    <n v="41350.269999999997"/>
    <n v="688.74"/>
    <n v="0"/>
    <n v="0"/>
    <n v="0"/>
    <n v="0"/>
    <n v="0"/>
    <n v="42039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20.38"/>
    <n v="42039.01"/>
    <n v="157"/>
    <n v="300"/>
    <n v="140407.79999999999"/>
    <n v="110665.78"/>
    <n v="78.817402000000001"/>
    <n v="70.893996023534996"/>
    <n v="9.5"/>
    <m/>
    <m/>
    <m/>
    <s v="COA"/>
    <s v="TORREON"/>
    <s v="27019"/>
    <s v="Morosidad"/>
    <x v="0"/>
  </r>
  <r>
    <n v="1627"/>
    <s v="Hipotecaria Su Casita"/>
    <s v="FIDEICOMISO 234036"/>
    <d v="2018-05-01T00:00:00"/>
    <s v="59605"/>
    <x v="0"/>
    <n v="21"/>
    <n v="42898.77"/>
    <n v="8996.7999999999993"/>
    <n v="0"/>
    <n v="51895.57"/>
    <n v="136.08000000000001"/>
    <n v="0"/>
    <n v="0"/>
    <n v="0"/>
    <n v="0"/>
    <m/>
    <n v="51895.57"/>
    <n v="36084.300000000003"/>
    <n v="343.19"/>
    <n v="0"/>
    <n v="0"/>
    <n v="0"/>
    <n v="0"/>
    <n v="0"/>
    <n v="36427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32.8799999999992"/>
    <n v="36427.49"/>
    <n v="157"/>
    <n v="300"/>
    <n v="107600.1"/>
    <n v="54422.07"/>
    <n v="50.578085000000002"/>
    <n v="48.2300388534183"/>
    <n v="9.6"/>
    <m/>
    <m/>
    <m/>
    <s v="BCS"/>
    <s v="LOS CABOS"/>
    <s v="23450"/>
    <s v="Proceso judicial"/>
    <x v="0"/>
  </r>
  <r>
    <n v="1628"/>
    <s v="Hipotecaria Su Casita"/>
    <s v="FIDEICOMISO 234036"/>
    <d v="2018-05-01T00:00:00"/>
    <s v="59606"/>
    <x v="1"/>
    <n v="0"/>
    <n v="26130.48"/>
    <n v="0"/>
    <n v="0"/>
    <n v="26130.48"/>
    <n v="81.88"/>
    <n v="0"/>
    <n v="0"/>
    <n v="81.88"/>
    <n v="0"/>
    <m/>
    <n v="26048.6"/>
    <n v="0"/>
    <n v="215.58"/>
    <n v="0"/>
    <n v="0"/>
    <n v="215.58"/>
    <n v="0"/>
    <n v="0"/>
    <n v="0"/>
    <n v="54.38"/>
    <n v="0"/>
    <n v="0"/>
    <n v="0"/>
    <n v="0"/>
    <n v="-5.76"/>
    <n v="17.59"/>
    <n v="44.31"/>
    <n v="0"/>
    <n v="0"/>
    <n v="0"/>
    <n v="0"/>
    <n v="0"/>
    <n v="0"/>
    <n v="0"/>
    <n v="0"/>
    <n v="0"/>
    <n v="0"/>
    <n v="1.66E-3"/>
    <n v="407.98"/>
    <n v="0"/>
    <n v="0"/>
    <n v="156"/>
    <n v="300"/>
    <n v="60954.6"/>
    <n v="32990.39"/>
    <n v="54.122888000000003"/>
    <n v="42.734428430727903"/>
    <n v="9.9"/>
    <m/>
    <m/>
    <m/>
    <s v="SON"/>
    <s v="HERMOSILLO"/>
    <s v="83287"/>
    <s v="Al corriente"/>
    <x v="0"/>
  </r>
  <r>
    <n v="1629"/>
    <s v="Hipotecaria Su Casita"/>
    <s v="FIDEICOMISO 234036"/>
    <d v="2018-05-01T00:00:00"/>
    <s v="59607"/>
    <x v="1"/>
    <n v="0"/>
    <n v="21184"/>
    <n v="0"/>
    <n v="0"/>
    <n v="21184"/>
    <n v="676.54"/>
    <n v="0"/>
    <n v="0"/>
    <n v="676.54"/>
    <n v="0"/>
    <m/>
    <n v="20507.46"/>
    <n v="0"/>
    <n v="167.71"/>
    <n v="0"/>
    <n v="0"/>
    <n v="167.71"/>
    <n v="0"/>
    <n v="0"/>
    <n v="0"/>
    <n v="50.38"/>
    <n v="0"/>
    <n v="0"/>
    <n v="0"/>
    <n v="0"/>
    <n v="-14.22"/>
    <n v="31.04"/>
    <n v="107.23"/>
    <n v="0"/>
    <n v="0"/>
    <n v="0"/>
    <n v="0"/>
    <n v="0"/>
    <n v="0"/>
    <n v="0"/>
    <n v="0.61"/>
    <n v="0"/>
    <n v="0.5"/>
    <n v="0"/>
    <n v="1019.29"/>
    <n v="0"/>
    <n v="0"/>
    <n v="36"/>
    <n v="180"/>
    <n v="140099.1"/>
    <n v="80849.320000000007"/>
    <n v="57.708665000000003"/>
    <n v="14.637824277815801"/>
    <n v="9.5"/>
    <m/>
    <m/>
    <m/>
    <s v="MOR"/>
    <s v="CUERNAVACA"/>
    <s v="62157"/>
    <s v="Al corriente"/>
    <x v="0"/>
  </r>
  <r>
    <n v="1630"/>
    <s v="Hipotecaria Su Casita"/>
    <s v="FIDEICOMISO 234036"/>
    <d v="2018-05-01T00:00:00"/>
    <s v="59608"/>
    <x v="1"/>
    <n v="1"/>
    <n v="17579.87"/>
    <n v="6.98"/>
    <n v="0"/>
    <n v="17586.849999999999"/>
    <n v="398.5"/>
    <n v="0"/>
    <n v="6.98"/>
    <n v="398.5"/>
    <n v="472.88"/>
    <m/>
    <n v="16708.490000000002"/>
    <n v="0"/>
    <n v="140.63999999999999"/>
    <n v="0"/>
    <n v="0"/>
    <n v="140.63999999999999"/>
    <n v="0"/>
    <n v="0"/>
    <n v="0"/>
    <n v="49.71"/>
    <n v="0"/>
    <n v="0"/>
    <n v="0"/>
    <n v="0"/>
    <n v="-12.66"/>
    <n v="25.61"/>
    <n v="74.45"/>
    <n v="0"/>
    <n v="0"/>
    <n v="0"/>
    <n v="0"/>
    <n v="0"/>
    <n v="0"/>
    <n v="0"/>
    <n v="2.27"/>
    <n v="0"/>
    <n v="0"/>
    <n v="0"/>
    <n v="1158.3800000000001"/>
    <n v="0"/>
    <n v="0"/>
    <n v="97"/>
    <n v="240"/>
    <n v="87886.5"/>
    <n v="57436.34"/>
    <n v="65.352858999999995"/>
    <n v="19.0114410332015"/>
    <n v="9.6"/>
    <m/>
    <m/>
    <m/>
    <s v="COA"/>
    <s v="SALTILLO"/>
    <s v="25070"/>
    <s v="Al corriente"/>
    <x v="0"/>
  </r>
  <r>
    <n v="1631"/>
    <s v="Hipotecaria Su Casita"/>
    <s v="FIDEICOMISO 234036"/>
    <d v="2018-05-01T00:00:00"/>
    <s v="59609"/>
    <x v="10"/>
    <n v="7"/>
    <n v="29492.5"/>
    <n v="1314.62"/>
    <n v="0"/>
    <n v="30807.119999999999"/>
    <n v="199.4"/>
    <n v="0"/>
    <n v="0"/>
    <n v="0"/>
    <n v="0"/>
    <m/>
    <n v="30807.119999999999"/>
    <n v="1448.44"/>
    <n v="235.94"/>
    <n v="0"/>
    <n v="0"/>
    <n v="0"/>
    <n v="0"/>
    <n v="0"/>
    <n v="1684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4.02"/>
    <n v="1684.38"/>
    <n v="97"/>
    <n v="240"/>
    <n v="87886.5"/>
    <n v="46377.81"/>
    <n v="52.770117999999997"/>
    <n v="35.0533015172592"/>
    <n v="9.6"/>
    <m/>
    <m/>
    <m/>
    <s v="COA"/>
    <s v="SALTILLO"/>
    <s v="25070"/>
    <s v="Morosidad"/>
    <x v="0"/>
  </r>
  <r>
    <n v="1632"/>
    <s v="Hipotecaria Su Casita"/>
    <s v="FIDEICOMISO 234036"/>
    <d v="2018-05-01T00:00:00"/>
    <s v="59610"/>
    <x v="6"/>
    <n v="11"/>
    <n v="40318.230000000003"/>
    <n v="2858.93"/>
    <n v="0"/>
    <n v="43177.16"/>
    <n v="272.54000000000002"/>
    <n v="0"/>
    <n v="0"/>
    <n v="0"/>
    <n v="0"/>
    <m/>
    <n v="43177.16"/>
    <n v="3415.6"/>
    <n v="322.55"/>
    <n v="0"/>
    <n v="0"/>
    <n v="0"/>
    <n v="0"/>
    <n v="0"/>
    <n v="3738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31.47"/>
    <n v="3738.15"/>
    <n v="97"/>
    <n v="240"/>
    <n v="87886.5"/>
    <n v="63397.43"/>
    <n v="72.135572999999994"/>
    <n v="49.128319193895997"/>
    <n v="9.6"/>
    <m/>
    <m/>
    <m/>
    <s v="COA"/>
    <s v="SALTILLO"/>
    <s v="25070"/>
    <s v="Morosidad"/>
    <x v="0"/>
  </r>
  <r>
    <n v="1633"/>
    <s v="Hipotecaria Su Casita"/>
    <s v="FIDEICOMISO 234036"/>
    <d v="2018-05-01T00:00:00"/>
    <s v="59611"/>
    <x v="0"/>
    <n v="21"/>
    <n v="67121.66"/>
    <n v="11983.43"/>
    <n v="0"/>
    <n v="79105.09"/>
    <n v="214.6"/>
    <n v="0"/>
    <n v="0"/>
    <n v="0"/>
    <n v="0"/>
    <m/>
    <n v="79105.09"/>
    <n v="43219.09"/>
    <n v="531.38"/>
    <n v="0"/>
    <n v="0"/>
    <n v="0"/>
    <n v="0"/>
    <n v="0"/>
    <n v="43750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98.03"/>
    <n v="43750.47"/>
    <n v="157"/>
    <n v="300"/>
    <n v="109927.2"/>
    <n v="85382.14"/>
    <n v="77.671531999999999"/>
    <n v="71.9613437810048"/>
    <n v="9.5"/>
    <m/>
    <m/>
    <m/>
    <s v="TAM"/>
    <s v="REYNOSA"/>
    <s v="88715"/>
    <s v="Morosidad"/>
    <x v="0"/>
  </r>
  <r>
    <n v="1634"/>
    <s v="Hipotecaria Su Casita"/>
    <s v="FIDEICOMISO 234036"/>
    <d v="2018-05-01T00:00:00"/>
    <s v="59614"/>
    <x v="11"/>
    <n v="6"/>
    <n v="34771.15"/>
    <n v="4108.9799999999996"/>
    <n v="0"/>
    <n v="38880.129999999997"/>
    <n v="787.89"/>
    <n v="0"/>
    <n v="776.14"/>
    <n v="0"/>
    <n v="0"/>
    <m/>
    <n v="38103.99"/>
    <n v="1468.22"/>
    <n v="275.27"/>
    <n v="0"/>
    <n v="305.73"/>
    <n v="0"/>
    <n v="0"/>
    <n v="0"/>
    <n v="1437.76"/>
    <n v="0"/>
    <n v="0"/>
    <n v="0"/>
    <n v="0"/>
    <n v="0"/>
    <n v="-100.59"/>
    <n v="0"/>
    <n v="0"/>
    <n v="63.44"/>
    <n v="0"/>
    <n v="0"/>
    <n v="60.53"/>
    <n v="0"/>
    <n v="39.090000000000003"/>
    <n v="129.56"/>
    <n v="0"/>
    <n v="0"/>
    <n v="0"/>
    <n v="0"/>
    <n v="1273.9000000000001"/>
    <n v="4120.7299999999996"/>
    <n v="1437.76"/>
    <n v="37"/>
    <n v="180"/>
    <n v="139415.1"/>
    <n v="101813.21"/>
    <n v="73.028824999999998"/>
    <n v="27.3313219130577"/>
    <n v="9.5"/>
    <m/>
    <m/>
    <m/>
    <s v="NL"/>
    <s v="APODACA"/>
    <s v="66612"/>
    <s v="Morosidad"/>
    <x v="0"/>
  </r>
  <r>
    <n v="1635"/>
    <s v="Hipotecaria Su Casita"/>
    <s v="FIDEICOMISO 234036"/>
    <d v="2018-05-01T00:00:00"/>
    <s v="59616"/>
    <x v="0"/>
    <n v="21"/>
    <n v="29170.49"/>
    <n v="3470.25"/>
    <n v="0"/>
    <n v="32640.74"/>
    <n v="89.37"/>
    <n v="0"/>
    <n v="60.74"/>
    <n v="0"/>
    <n v="0"/>
    <m/>
    <n v="32580"/>
    <n v="11813.08"/>
    <n v="240.66"/>
    <n v="0"/>
    <n v="257.81"/>
    <n v="0"/>
    <n v="0"/>
    <n v="0"/>
    <n v="11795.93"/>
    <n v="0"/>
    <n v="0"/>
    <n v="0"/>
    <n v="0"/>
    <n v="0"/>
    <n v="-86.46"/>
    <n v="0"/>
    <n v="0"/>
    <n v="60.33"/>
    <n v="0"/>
    <n v="0"/>
    <n v="69.989999999999995"/>
    <n v="0"/>
    <n v="19.52"/>
    <n v="50.42"/>
    <n v="0"/>
    <n v="0"/>
    <n v="0"/>
    <n v="0"/>
    <n v="432.35"/>
    <n v="3498.88"/>
    <n v="11795.93"/>
    <n v="158"/>
    <n v="300"/>
    <n v="76164.3"/>
    <n v="36602.400000000001"/>
    <n v="48.057161000000001"/>
    <n v="42.775946533014199"/>
    <n v="9.9"/>
    <m/>
    <m/>
    <m/>
    <s v="JAL"/>
    <s v="IXTLAHUACAN DE LOS MEMBRILLOS"/>
    <s v="45850"/>
    <s v="Morosidad"/>
    <x v="0"/>
  </r>
  <r>
    <n v="1636"/>
    <s v="Hipotecaria Su Casita"/>
    <s v="FIDEICOMISO 234036"/>
    <d v="2018-05-01T00:00:00"/>
    <s v="59618"/>
    <x v="4"/>
    <n v="1"/>
    <n v="50533.64"/>
    <n v="111.78"/>
    <n v="0"/>
    <n v="50645.42"/>
    <n v="158.52000000000001"/>
    <n v="0"/>
    <n v="0"/>
    <n v="0"/>
    <n v="0"/>
    <m/>
    <n v="50645.42"/>
    <n v="0"/>
    <n v="404.27"/>
    <n v="0"/>
    <n v="0"/>
    <n v="0"/>
    <n v="0"/>
    <n v="0"/>
    <n v="404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0.3"/>
    <n v="404.27"/>
    <n v="158"/>
    <n v="300"/>
    <n v="81605.399999999994"/>
    <n v="63906.16"/>
    <n v="78.311189999999996"/>
    <n v="62.061358533352703"/>
    <n v="9.6"/>
    <m/>
    <m/>
    <m/>
    <s v="JAL"/>
    <s v="IXTLAHUACAN DE LOS MEMBRILLOS"/>
    <s v="45850"/>
    <s v="Morosidad"/>
    <x v="0"/>
  </r>
  <r>
    <n v="1637"/>
    <s v="Hipotecaria Su Casita"/>
    <s v="FIDEICOMISO 234036"/>
    <d v="2018-05-01T00:00:00"/>
    <s v="59619"/>
    <x v="1"/>
    <n v="0"/>
    <n v="52753.45"/>
    <n v="0"/>
    <n v="0"/>
    <n v="52753.45"/>
    <n v="407.02"/>
    <n v="0"/>
    <n v="0"/>
    <n v="407.02"/>
    <n v="692.09"/>
    <m/>
    <n v="51654.34"/>
    <n v="0"/>
    <n v="417.63"/>
    <n v="0"/>
    <n v="0"/>
    <n v="417.63"/>
    <n v="0"/>
    <n v="0"/>
    <n v="0"/>
    <n v="65.55"/>
    <n v="0"/>
    <n v="0"/>
    <n v="0"/>
    <n v="0"/>
    <n v="-21.85"/>
    <n v="44.51"/>
    <n v="121.71"/>
    <n v="0"/>
    <n v="0"/>
    <n v="0"/>
    <n v="0"/>
    <n v="0"/>
    <n v="0"/>
    <n v="0"/>
    <n v="11.28"/>
    <n v="0"/>
    <n v="0.18"/>
    <n v="0"/>
    <n v="1737.94"/>
    <n v="0"/>
    <n v="0"/>
    <n v="158"/>
    <n v="300"/>
    <n v="140087.70000000001"/>
    <n v="94386.09"/>
    <n v="67.376429000000002"/>
    <n v="36.872858824344398"/>
    <n v="9.5"/>
    <m/>
    <m/>
    <m/>
    <s v="VER"/>
    <s v="VERACRUZ"/>
    <s v="91800"/>
    <s v="Al corriente"/>
    <x v="0"/>
  </r>
  <r>
    <n v="1638"/>
    <s v="Hipotecaria Su Casita"/>
    <s v="FIDEICOMISO 234036"/>
    <d v="2018-05-01T00:00:00"/>
    <s v="59620"/>
    <x v="13"/>
    <n v="3"/>
    <n v="20974.42"/>
    <n v="1359.32"/>
    <n v="0"/>
    <n v="22333.74"/>
    <n v="460.37"/>
    <n v="0"/>
    <n v="449.5"/>
    <n v="0"/>
    <n v="0"/>
    <m/>
    <n v="21884.240000000002"/>
    <n v="451.9"/>
    <n v="167.8"/>
    <n v="0"/>
    <n v="157.21"/>
    <n v="0"/>
    <n v="0"/>
    <n v="0"/>
    <n v="462.49"/>
    <n v="0"/>
    <n v="0"/>
    <n v="0"/>
    <n v="0"/>
    <n v="0"/>
    <n v="-47.07"/>
    <n v="0"/>
    <n v="0"/>
    <n v="48.56"/>
    <n v="0"/>
    <n v="0"/>
    <n v="56.7"/>
    <n v="0"/>
    <n v="23.48"/>
    <n v="74.459999999999994"/>
    <n v="0"/>
    <n v="0"/>
    <n v="0"/>
    <n v="0"/>
    <n v="762.84"/>
    <n v="1370.19"/>
    <n v="462.49"/>
    <n v="38"/>
    <n v="180"/>
    <n v="70724.399999999994"/>
    <n v="59810.68"/>
    <n v="84.568663999999998"/>
    <n v="30.9429844210994"/>
    <n v="9.6"/>
    <m/>
    <m/>
    <m/>
    <s v="JAL"/>
    <s v="IXTLAHUACAN DE LOS MEMBRILLOS"/>
    <s v="45850"/>
    <s v="Morosidad"/>
    <x v="0"/>
  </r>
  <r>
    <n v="1639"/>
    <s v="Hipotecaria Su Casita"/>
    <s v="FIDEICOMISO 234036"/>
    <d v="2018-05-01T00:00:00"/>
    <s v="59621"/>
    <x v="0"/>
    <n v="21"/>
    <n v="77412.490000000005"/>
    <n v="17931.46"/>
    <n v="0"/>
    <n v="95343.95"/>
    <n v="244.77"/>
    <n v="0"/>
    <n v="0"/>
    <n v="0"/>
    <n v="0"/>
    <m/>
    <n v="95343.95"/>
    <n v="76406.73"/>
    <n v="612.85"/>
    <n v="0"/>
    <n v="0"/>
    <n v="0"/>
    <n v="0"/>
    <n v="0"/>
    <n v="77019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76.23"/>
    <n v="77019.58"/>
    <n v="158"/>
    <n v="300"/>
    <n v="119351.7"/>
    <n v="98160.38"/>
    <n v="82.244642999999996"/>
    <n v="79.884869332818894"/>
    <n v="9.5"/>
    <m/>
    <m/>
    <m/>
    <s v="BCS"/>
    <s v="LOS CABOS"/>
    <s v="23450"/>
    <s v="Proceso judicial"/>
    <x v="0"/>
  </r>
  <r>
    <n v="1640"/>
    <s v="Hipotecaria Su Casita"/>
    <s v="FIDEICOMISO 234036"/>
    <d v="2018-05-01T00:00:00"/>
    <s v="59622"/>
    <x v="0"/>
    <n v="21"/>
    <n v="29674.26"/>
    <n v="6133.8"/>
    <n v="0"/>
    <n v="35808.06"/>
    <n v="90.91"/>
    <n v="0"/>
    <n v="0"/>
    <n v="0"/>
    <n v="0"/>
    <m/>
    <n v="35808.06"/>
    <n v="27102.48"/>
    <n v="244.81"/>
    <n v="0"/>
    <n v="0"/>
    <n v="0"/>
    <n v="0"/>
    <n v="0"/>
    <n v="27347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24.71"/>
    <n v="27347.29"/>
    <n v="158"/>
    <n v="300"/>
    <n v="76161.3"/>
    <n v="37233.74"/>
    <n v="48.888005"/>
    <n v="47.016083163289501"/>
    <n v="9.9"/>
    <m/>
    <m/>
    <m/>
    <s v="JAL"/>
    <s v="IXTLAHUACAN DE LOS MEMBRILLOS"/>
    <s v="45850"/>
    <s v="Proceso judicial"/>
    <x v="0"/>
  </r>
  <r>
    <n v="1641"/>
    <s v="Hipotecaria Su Casita"/>
    <s v="FIDEICOMISO 234036"/>
    <d v="2018-05-01T00:00:00"/>
    <s v="59623"/>
    <x v="1"/>
    <n v="0"/>
    <n v="23741.4"/>
    <n v="0"/>
    <n v="0"/>
    <n v="23741.4"/>
    <n v="715.54"/>
    <n v="0"/>
    <n v="0"/>
    <n v="715.54"/>
    <n v="0"/>
    <m/>
    <n v="23025.86"/>
    <n v="0"/>
    <n v="187.95"/>
    <n v="0"/>
    <n v="0"/>
    <n v="187.95"/>
    <n v="0"/>
    <n v="0"/>
    <n v="0"/>
    <n v="64.16"/>
    <n v="0"/>
    <n v="0"/>
    <n v="0"/>
    <n v="0"/>
    <n v="-21.44"/>
    <n v="42.09"/>
    <n v="123.91"/>
    <n v="0"/>
    <n v="0"/>
    <n v="0"/>
    <n v="0"/>
    <n v="0"/>
    <n v="0"/>
    <n v="0"/>
    <n v="0"/>
    <n v="0"/>
    <n v="0"/>
    <n v="3.8175000000000001E-2"/>
    <n v="1112.21"/>
    <n v="0"/>
    <n v="0"/>
    <n v="98"/>
    <n v="240"/>
    <n v="136545.29999999999"/>
    <n v="96927.71"/>
    <n v="70.985753000000003"/>
    <n v="16.863165451578102"/>
    <n v="9.5"/>
    <m/>
    <m/>
    <m/>
    <s v="TAM"/>
    <s v="TAMPICO"/>
    <s v="89310"/>
    <s v="Al corriente"/>
    <x v="0"/>
  </r>
  <r>
    <n v="1642"/>
    <s v="Hipotecaria Su Casita"/>
    <s v="FIDEICOMISO 234036"/>
    <d v="2018-05-01T00:00:00"/>
    <s v="59626"/>
    <x v="0"/>
    <n v="21"/>
    <n v="35201.629999999997"/>
    <n v="3276.43"/>
    <n v="0"/>
    <n v="38478.06"/>
    <n v="110.45"/>
    <n v="0"/>
    <n v="0"/>
    <n v="0"/>
    <n v="0"/>
    <m/>
    <n v="38478.06"/>
    <n v="10053.61"/>
    <n v="281.61"/>
    <n v="0"/>
    <n v="0"/>
    <n v="0"/>
    <n v="0"/>
    <n v="0"/>
    <n v="10335.21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86.88"/>
    <n v="10335.219999999999"/>
    <n v="158"/>
    <n v="300"/>
    <n v="85949.4"/>
    <n v="44518.73"/>
    <n v="51.796441000000002"/>
    <n v="44.768270895968101"/>
    <n v="9.6"/>
    <m/>
    <m/>
    <m/>
    <s v="CHI"/>
    <s v="JUAREZ"/>
    <s v="32695"/>
    <s v="Morosidad"/>
    <x v="0"/>
  </r>
  <r>
    <n v="1643"/>
    <s v="Hipotecaria Su Casita"/>
    <s v="FIDEICOMISO 234036"/>
    <d v="2018-05-01T00:00:00"/>
    <s v="59627"/>
    <x v="1"/>
    <n v="0"/>
    <n v="38596.879999999997"/>
    <n v="0"/>
    <n v="0"/>
    <n v="38596.879999999997"/>
    <n v="121.1"/>
    <n v="0"/>
    <n v="0"/>
    <n v="121.1"/>
    <n v="0"/>
    <m/>
    <n v="38475.78"/>
    <n v="0"/>
    <n v="308.77999999999997"/>
    <n v="0"/>
    <n v="0"/>
    <n v="308.77999999999997"/>
    <n v="0"/>
    <n v="0"/>
    <n v="0"/>
    <n v="44.25"/>
    <n v="0"/>
    <n v="0"/>
    <n v="0"/>
    <n v="0"/>
    <n v="-11"/>
    <n v="23.71"/>
    <n v="63.5"/>
    <n v="0"/>
    <n v="0"/>
    <n v="0"/>
    <n v="0"/>
    <n v="0"/>
    <n v="0"/>
    <n v="0"/>
    <n v="8.41"/>
    <n v="0"/>
    <n v="5.61"/>
    <n v="0"/>
    <n v="558.75"/>
    <n v="0"/>
    <n v="0"/>
    <n v="158"/>
    <n v="300"/>
    <n v="76152.899999999994"/>
    <n v="48813.07"/>
    <n v="64.098766999999995"/>
    <n v="50.524379174742698"/>
    <n v="9.6"/>
    <m/>
    <m/>
    <m/>
    <s v="JAL"/>
    <s v="IXTLAHUACAN DE LOS MEMBRILLOS"/>
    <s v="45850"/>
    <s v="Al corriente"/>
    <x v="0"/>
  </r>
  <r>
    <n v="1644"/>
    <s v="Hipotecaria Su Casita"/>
    <s v="FIDEICOMISO 234036"/>
    <d v="2018-05-01T00:00:00"/>
    <s v="59629"/>
    <x v="1"/>
    <n v="0"/>
    <n v="67030.52"/>
    <n v="0"/>
    <n v="0"/>
    <n v="67030.52"/>
    <n v="448.62"/>
    <n v="0"/>
    <n v="0"/>
    <n v="448.62"/>
    <n v="0"/>
    <m/>
    <n v="66581.899999999994"/>
    <n v="0"/>
    <n v="530.66"/>
    <n v="0"/>
    <n v="0"/>
    <n v="530.66"/>
    <n v="0"/>
    <n v="0"/>
    <n v="0"/>
    <n v="69.55"/>
    <n v="0"/>
    <n v="0"/>
    <n v="0"/>
    <n v="0"/>
    <n v="-22.8"/>
    <n v="45.62"/>
    <n v="133.22999999999999"/>
    <n v="0"/>
    <n v="0"/>
    <n v="0"/>
    <n v="0"/>
    <n v="0"/>
    <n v="0"/>
    <n v="0"/>
    <n v="0"/>
    <n v="0"/>
    <n v="0"/>
    <n v="2.6557000000000001E-2"/>
    <n v="1204.8800000000001"/>
    <n v="0"/>
    <n v="0"/>
    <n v="98"/>
    <n v="240"/>
    <n v="140802"/>
    <n v="105057.69"/>
    <n v="74.613776999999999"/>
    <n v="47.287609682225998"/>
    <n v="9.5"/>
    <m/>
    <m/>
    <m/>
    <s v="NL"/>
    <s v="APODACA"/>
    <s v="66612"/>
    <s v="Al corriente"/>
    <x v="0"/>
  </r>
  <r>
    <n v="1645"/>
    <s v="Hipotecaria Su Casita"/>
    <s v="FIDEICOMISO 234036"/>
    <d v="2018-05-01T00:00:00"/>
    <s v="59632"/>
    <x v="1"/>
    <n v="1"/>
    <n v="34223"/>
    <n v="73.430000000000007"/>
    <n v="0"/>
    <n v="34296.43"/>
    <n v="404.92"/>
    <n v="0"/>
    <n v="73.430000000000007"/>
    <n v="404.92"/>
    <n v="0"/>
    <m/>
    <n v="33818.080000000002"/>
    <n v="0"/>
    <n v="270.93"/>
    <n v="0"/>
    <n v="0"/>
    <n v="270.93"/>
    <n v="0"/>
    <n v="0"/>
    <n v="0"/>
    <n v="48"/>
    <n v="0"/>
    <n v="0"/>
    <n v="0"/>
    <n v="0"/>
    <n v="-14.33"/>
    <n v="31.49"/>
    <n v="94.72"/>
    <n v="0"/>
    <n v="0"/>
    <n v="0"/>
    <n v="0"/>
    <n v="0"/>
    <n v="0"/>
    <n v="0"/>
    <n v="1.08"/>
    <n v="0"/>
    <n v="0"/>
    <n v="0"/>
    <n v="910.24"/>
    <n v="0"/>
    <n v="0"/>
    <n v="98"/>
    <n v="240"/>
    <n v="115845"/>
    <n v="72505.710000000006"/>
    <n v="62.588554000000002"/>
    <n v="29.192524647456299"/>
    <n v="9.5"/>
    <m/>
    <m/>
    <m/>
    <s v="TAM"/>
    <s v="CIUDAD MADERO"/>
    <s v="89555"/>
    <s v="Al corriente"/>
    <x v="0"/>
  </r>
  <r>
    <n v="1646"/>
    <s v="Hipotecaria Su Casita"/>
    <s v="FIDEICOMISO 234036"/>
    <d v="2018-05-01T00:00:00"/>
    <s v="59636"/>
    <x v="1"/>
    <n v="1"/>
    <n v="62684.97"/>
    <n v="59.68"/>
    <n v="0"/>
    <n v="62744.65"/>
    <n v="345.17"/>
    <n v="0"/>
    <n v="59.68"/>
    <n v="345.17"/>
    <n v="0"/>
    <m/>
    <n v="62339.8"/>
    <n v="0"/>
    <n v="496.26"/>
    <n v="0"/>
    <n v="0"/>
    <n v="496.26"/>
    <n v="0"/>
    <n v="0"/>
    <n v="0"/>
    <n v="59.76"/>
    <n v="0"/>
    <n v="0"/>
    <n v="0"/>
    <n v="0"/>
    <n v="-18.149999999999999"/>
    <n v="39.46"/>
    <n v="114.32"/>
    <n v="0"/>
    <n v="0"/>
    <n v="0"/>
    <n v="0"/>
    <n v="0"/>
    <n v="0"/>
    <n v="0"/>
    <n v="0"/>
    <n v="0"/>
    <n v="0"/>
    <n v="7.8010999999999997E-2"/>
    <n v="1096.5"/>
    <n v="0"/>
    <n v="0"/>
    <n v="98"/>
    <n v="240"/>
    <n v="119923.8"/>
    <n v="90269.37"/>
    <n v="75.272272999999998"/>
    <n v="51.982842511977204"/>
    <n v="9.5"/>
    <m/>
    <m/>
    <m/>
    <s v="DF"/>
    <s v="MIGUEL HIDALGO"/>
    <s v="11230"/>
    <s v="Al corriente"/>
    <x v="0"/>
  </r>
  <r>
    <n v="1647"/>
    <s v="Hipotecaria Su Casita"/>
    <s v="FIDEICOMISO 234036"/>
    <d v="2018-05-01T00:00:00"/>
    <s v="59641"/>
    <x v="0"/>
    <n v="21"/>
    <n v="54726.91"/>
    <n v="12080.5"/>
    <n v="0"/>
    <n v="66807.41"/>
    <n v="173.07"/>
    <n v="0"/>
    <n v="0"/>
    <n v="0"/>
    <n v="0"/>
    <m/>
    <n v="66807.41"/>
    <n v="49764.13"/>
    <n v="433.25"/>
    <n v="0"/>
    <n v="0"/>
    <n v="0"/>
    <n v="0"/>
    <n v="0"/>
    <n v="50197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53.57"/>
    <n v="50197.38"/>
    <n v="158"/>
    <n v="300"/>
    <n v="87837.3"/>
    <n v="69396.69"/>
    <n v="79.005945999999994"/>
    <n v="76.058132266248705"/>
    <n v="9.5"/>
    <m/>
    <m/>
    <m/>
    <s v="COA"/>
    <s v="SALTILLO"/>
    <s v="25070"/>
    <s v="Morosidad"/>
    <x v="0"/>
  </r>
  <r>
    <n v="1648"/>
    <s v="Hipotecaria Su Casita"/>
    <s v="FIDEICOMISO 234036"/>
    <d v="2018-05-01T00:00:00"/>
    <s v="59645"/>
    <x v="0"/>
    <n v="21"/>
    <n v="65807.33"/>
    <n v="11149.75"/>
    <n v="0"/>
    <n v="76957.08"/>
    <n v="208.09"/>
    <n v="0"/>
    <n v="0"/>
    <n v="0"/>
    <n v="0"/>
    <m/>
    <n v="76957.08"/>
    <n v="39884.480000000003"/>
    <n v="520.97"/>
    <n v="0"/>
    <n v="0"/>
    <n v="0"/>
    <n v="0"/>
    <n v="0"/>
    <n v="40405.44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57.84"/>
    <n v="40405.449999999997"/>
    <n v="158"/>
    <n v="300"/>
    <n v="111495.9"/>
    <n v="83445.58"/>
    <n v="74.841836999999998"/>
    <n v="69.022340516489393"/>
    <n v="9.5"/>
    <m/>
    <m/>
    <m/>
    <s v="JAL"/>
    <s v="ZAPOPAN"/>
    <s v="45200"/>
    <s v="Morosidad"/>
    <x v="0"/>
  </r>
  <r>
    <n v="1649"/>
    <s v="Hipotecaria Su Casita"/>
    <s v="FIDEICOMISO 234036"/>
    <d v="2018-05-01T00:00:00"/>
    <s v="59646"/>
    <x v="1"/>
    <n v="0"/>
    <n v="16725.21"/>
    <n v="0"/>
    <n v="0"/>
    <n v="16725.21"/>
    <n v="482.11"/>
    <n v="0"/>
    <n v="0"/>
    <n v="482.11"/>
    <n v="956.64"/>
    <m/>
    <n v="15286.46"/>
    <n v="0"/>
    <n v="133.80000000000001"/>
    <n v="0"/>
    <n v="0"/>
    <n v="133.80000000000001"/>
    <n v="0"/>
    <n v="0"/>
    <n v="0"/>
    <n v="56.79"/>
    <n v="0"/>
    <n v="0"/>
    <n v="0"/>
    <n v="0"/>
    <n v="-14.72"/>
    <n v="29.26"/>
    <n v="86.72"/>
    <n v="0"/>
    <n v="0"/>
    <n v="0"/>
    <n v="0"/>
    <n v="0"/>
    <n v="0"/>
    <n v="0"/>
    <n v="70.319999999999993"/>
    <n v="0"/>
    <n v="14.37"/>
    <n v="0"/>
    <n v="1800.92"/>
    <n v="0"/>
    <n v="0"/>
    <n v="98"/>
    <n v="240"/>
    <n v="111495.9"/>
    <n v="65615.56"/>
    <n v="58.850200000000001"/>
    <n v="13.710333772842899"/>
    <n v="9.6"/>
    <m/>
    <m/>
    <m/>
    <s v="TAM"/>
    <s v="CIUDAD MADERO"/>
    <s v="89555"/>
    <s v="Al corriente"/>
    <x v="0"/>
  </r>
  <r>
    <n v="1650"/>
    <s v="Hipotecaria Su Casita"/>
    <s v="FIDEICOMISO 234036"/>
    <d v="2018-05-01T00:00:00"/>
    <s v="59647"/>
    <x v="1"/>
    <n v="1"/>
    <n v="55934.85"/>
    <n v="14.2"/>
    <n v="0"/>
    <n v="55949.05"/>
    <n v="176.87"/>
    <n v="0"/>
    <n v="14.2"/>
    <n v="176.87"/>
    <n v="0"/>
    <m/>
    <n v="55757.98"/>
    <n v="0"/>
    <n v="442.82"/>
    <n v="0"/>
    <n v="0"/>
    <n v="442.82"/>
    <n v="0"/>
    <n v="0"/>
    <n v="0"/>
    <n v="49.26"/>
    <n v="0"/>
    <n v="0"/>
    <n v="0"/>
    <n v="0"/>
    <n v="-16.25"/>
    <n v="33.450000000000003"/>
    <n v="93.79"/>
    <n v="0"/>
    <n v="0"/>
    <n v="0"/>
    <n v="0"/>
    <n v="0"/>
    <n v="0"/>
    <n v="0"/>
    <n v="2.56"/>
    <n v="0"/>
    <n v="0"/>
    <n v="0"/>
    <n v="796.7"/>
    <n v="0"/>
    <n v="0"/>
    <n v="158"/>
    <n v="300"/>
    <n v="121013.4"/>
    <n v="70927.31"/>
    <n v="58.611120999999997"/>
    <n v="46.075872784341897"/>
    <n v="9.5"/>
    <m/>
    <m/>
    <m/>
    <s v="COA"/>
    <s v="SALTILLO"/>
    <s v="25017"/>
    <s v="Al corriente"/>
    <x v="0"/>
  </r>
  <r>
    <n v="1651"/>
    <s v="Hipotecaria Su Casita"/>
    <s v="FIDEICOMISO 234036"/>
    <d v="2018-05-01T00:00:00"/>
    <s v="59651"/>
    <x v="1"/>
    <n v="0"/>
    <n v="26954.11"/>
    <n v="0"/>
    <n v="0"/>
    <n v="26954.11"/>
    <n v="592.66"/>
    <n v="0"/>
    <n v="0"/>
    <n v="592.66"/>
    <n v="0"/>
    <m/>
    <n v="26361.45"/>
    <n v="0"/>
    <n v="213.39"/>
    <n v="0"/>
    <n v="0"/>
    <n v="213.39"/>
    <n v="0"/>
    <n v="0"/>
    <n v="0"/>
    <n v="48.1"/>
    <n v="0"/>
    <n v="0"/>
    <n v="0"/>
    <n v="0"/>
    <n v="-16.43"/>
    <n v="29.64"/>
    <n v="100.07"/>
    <n v="0"/>
    <n v="0"/>
    <n v="0"/>
    <n v="0"/>
    <n v="0"/>
    <n v="0"/>
    <n v="0"/>
    <n v="21.46"/>
    <n v="0"/>
    <n v="9.61"/>
    <n v="0"/>
    <n v="988.89"/>
    <n v="0"/>
    <n v="0"/>
    <n v="38"/>
    <n v="180"/>
    <n v="118298.1"/>
    <n v="77190.87"/>
    <n v="65.251148999999998"/>
    <n v="22.2839165021207"/>
    <n v="9.5"/>
    <m/>
    <m/>
    <m/>
    <s v="DGO"/>
    <s v="GOMEZ PALACIO"/>
    <s v="35059"/>
    <s v="Al corriente"/>
    <x v="0"/>
  </r>
  <r>
    <n v="1652"/>
    <s v="Hipotecaria Su Casita"/>
    <s v="FIDEICOMISO 234036"/>
    <d v="2018-05-01T00:00:00"/>
    <s v="59653"/>
    <x v="0"/>
    <n v="21"/>
    <n v="68329.850000000006"/>
    <n v="6744.76"/>
    <n v="0"/>
    <n v="75074.61"/>
    <n v="216.06"/>
    <n v="0"/>
    <n v="0"/>
    <n v="0"/>
    <n v="0"/>
    <m/>
    <n v="75074.61"/>
    <n v="20419.810000000001"/>
    <n v="540.94000000000005"/>
    <n v="0"/>
    <n v="0"/>
    <n v="0"/>
    <n v="0"/>
    <n v="0"/>
    <n v="20960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60.82"/>
    <n v="20960.75"/>
    <n v="158"/>
    <n v="300"/>
    <n v="132711.6"/>
    <n v="86643.61"/>
    <n v="65.287141000000005"/>
    <n v="56.569741826200598"/>
    <n v="9.5"/>
    <m/>
    <m/>
    <m/>
    <s v="NL"/>
    <s v="APODACA"/>
    <s v="66612"/>
    <s v="Proceso judicial"/>
    <x v="0"/>
  </r>
  <r>
    <n v="1653"/>
    <s v="Hipotecaria Su Casita"/>
    <s v="FIDEICOMISO 234036"/>
    <d v="2018-05-01T00:00:00"/>
    <s v="59654"/>
    <x v="1"/>
    <n v="0"/>
    <n v="61940.24"/>
    <n v="0"/>
    <n v="0"/>
    <n v="61940.24"/>
    <n v="226.64"/>
    <n v="0"/>
    <n v="0"/>
    <n v="226.64"/>
    <n v="0"/>
    <m/>
    <n v="61713.599999999999"/>
    <n v="0"/>
    <n v="490.36"/>
    <n v="0"/>
    <n v="0"/>
    <n v="490.36"/>
    <n v="0"/>
    <n v="0"/>
    <n v="0"/>
    <n v="56.99"/>
    <n v="0"/>
    <n v="0"/>
    <n v="0"/>
    <n v="0"/>
    <n v="-19.04"/>
    <n v="38.700000000000003"/>
    <n v="107.44"/>
    <n v="0"/>
    <n v="0"/>
    <n v="0"/>
    <n v="0"/>
    <n v="0"/>
    <n v="0"/>
    <n v="0"/>
    <n v="53.18"/>
    <n v="0"/>
    <n v="0.04"/>
    <n v="0"/>
    <n v="954.27"/>
    <n v="0"/>
    <n v="0"/>
    <n v="158"/>
    <n v="300"/>
    <n v="132711.6"/>
    <n v="82065.039999999994"/>
    <n v="61.837127000000002"/>
    <n v="46.502039368130497"/>
    <n v="9.5"/>
    <m/>
    <m/>
    <m/>
    <s v="NL"/>
    <s v="APODACA"/>
    <s v="66612"/>
    <s v="Al corriente"/>
    <x v="0"/>
  </r>
  <r>
    <n v="1654"/>
    <s v="Hipotecaria Su Casita"/>
    <s v="FIDEICOMISO 234036"/>
    <d v="2018-05-01T00:00:00"/>
    <s v="59655"/>
    <x v="0"/>
    <n v="21"/>
    <n v="69980.55"/>
    <n v="12959.18"/>
    <n v="0"/>
    <n v="82939.73"/>
    <n v="221.28"/>
    <n v="0"/>
    <n v="0"/>
    <n v="0"/>
    <n v="0"/>
    <m/>
    <n v="82939.73"/>
    <n v="48288.73"/>
    <n v="554.01"/>
    <n v="0"/>
    <n v="0"/>
    <n v="0"/>
    <n v="0"/>
    <n v="0"/>
    <n v="48842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80.46"/>
    <n v="48842.74"/>
    <n v="158"/>
    <n v="300"/>
    <n v="107537.7"/>
    <n v="88736.99"/>
    <n v="82.517099000000002"/>
    <n v="77.126189556838398"/>
    <n v="9.5"/>
    <m/>
    <m/>
    <m/>
    <s v="BCS"/>
    <s v="LOS CABOS"/>
    <s v="23450"/>
    <s v="Morosidad"/>
    <x v="0"/>
  </r>
  <r>
    <n v="1655"/>
    <s v="Hipotecaria Su Casita"/>
    <s v="FIDEICOMISO 234036"/>
    <d v="2018-05-01T00:00:00"/>
    <s v="59660"/>
    <x v="1"/>
    <n v="0"/>
    <n v="64340.07"/>
    <n v="0"/>
    <n v="0"/>
    <n v="64340.07"/>
    <n v="203.46"/>
    <n v="0"/>
    <n v="0"/>
    <n v="203.46"/>
    <n v="0"/>
    <m/>
    <n v="64136.61"/>
    <n v="0"/>
    <n v="509.36"/>
    <n v="0"/>
    <n v="0"/>
    <n v="509.36"/>
    <n v="0"/>
    <n v="0"/>
    <n v="0"/>
    <n v="56.66"/>
    <n v="0"/>
    <n v="0"/>
    <n v="0"/>
    <n v="0"/>
    <n v="-18.66"/>
    <n v="38.47"/>
    <n v="105.77"/>
    <n v="0"/>
    <n v="0"/>
    <n v="0"/>
    <n v="0"/>
    <n v="0"/>
    <n v="0"/>
    <n v="0"/>
    <n v="2.46"/>
    <n v="0"/>
    <n v="1.23"/>
    <n v="0"/>
    <n v="897.52"/>
    <n v="0"/>
    <n v="0"/>
    <n v="158"/>
    <n v="300"/>
    <n v="124882.2"/>
    <n v="81586.34"/>
    <n v="65.330640000000002"/>
    <n v="51.357687803257299"/>
    <n v="9.5"/>
    <m/>
    <m/>
    <m/>
    <s v="JAL"/>
    <s v="ZAPOPAN"/>
    <s v="45200"/>
    <s v="Al corriente"/>
    <x v="0"/>
  </r>
  <r>
    <n v="1656"/>
    <s v="Hipotecaria Su Casita"/>
    <s v="FIDEICOMISO 234036"/>
    <d v="2018-05-01T00:00:00"/>
    <s v="59661"/>
    <x v="1"/>
    <n v="0"/>
    <n v="20446.810000000001"/>
    <n v="0"/>
    <n v="0"/>
    <n v="20446.810000000001"/>
    <n v="465.41"/>
    <n v="0"/>
    <n v="0"/>
    <n v="465.41"/>
    <n v="917.65"/>
    <m/>
    <n v="19063.75"/>
    <n v="0"/>
    <n v="161.87"/>
    <n v="0"/>
    <n v="0"/>
    <n v="161.87"/>
    <n v="0"/>
    <n v="0"/>
    <n v="0"/>
    <n v="49.86"/>
    <n v="0"/>
    <n v="0"/>
    <n v="0"/>
    <n v="0"/>
    <n v="-16.57"/>
    <n v="33.86"/>
    <n v="93.71"/>
    <n v="0"/>
    <n v="0"/>
    <n v="0"/>
    <n v="0"/>
    <n v="0"/>
    <n v="0"/>
    <n v="0"/>
    <n v="42.11"/>
    <n v="0"/>
    <n v="0.35"/>
    <n v="0"/>
    <n v="1747.9"/>
    <n v="0"/>
    <n v="0"/>
    <n v="158"/>
    <n v="300"/>
    <n v="114221.4"/>
    <n v="71795.98"/>
    <n v="62.856855000000003"/>
    <n v="16.690173593371799"/>
    <n v="9.5"/>
    <m/>
    <m/>
    <m/>
    <s v="JAL"/>
    <s v="TLAJOMULCO DE ZUNIGA"/>
    <s v="45653"/>
    <s v="Al corriente"/>
    <x v="0"/>
  </r>
  <r>
    <n v="1657"/>
    <s v="Hipotecaria Su Casita"/>
    <s v="FIDEICOMISO 234036"/>
    <d v="2018-05-01T00:00:00"/>
    <s v="59662"/>
    <x v="0"/>
    <n v="21"/>
    <n v="45158.34"/>
    <n v="10338.629999999999"/>
    <n v="0"/>
    <n v="55496.97"/>
    <n v="141.68"/>
    <n v="0"/>
    <n v="0"/>
    <n v="0"/>
    <n v="0"/>
    <m/>
    <n v="55496.97"/>
    <n v="44985.86"/>
    <n v="361.27"/>
    <n v="0"/>
    <n v="0"/>
    <n v="0"/>
    <n v="0"/>
    <n v="0"/>
    <n v="45347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80.31"/>
    <n v="45347.13"/>
    <n v="158"/>
    <n v="300"/>
    <n v="94911.6"/>
    <n v="57110.44"/>
    <n v="60.172243999999999"/>
    <n v="58.472272672048803"/>
    <n v="9.6"/>
    <m/>
    <m/>
    <m/>
    <s v="MOR"/>
    <s v="CUERNAVACA"/>
    <s v="62578"/>
    <s v="Morosidad"/>
    <x v="0"/>
  </r>
  <r>
    <n v="1658"/>
    <s v="Hipotecaria Su Casita"/>
    <s v="FIDEICOMISO 234036"/>
    <d v="2018-05-01T00:00:00"/>
    <s v="59663"/>
    <x v="1"/>
    <n v="0"/>
    <n v="60481.31"/>
    <n v="0"/>
    <n v="0"/>
    <n v="60481.31"/>
    <n v="191.24"/>
    <n v="0"/>
    <n v="0"/>
    <n v="191.24"/>
    <n v="0"/>
    <m/>
    <n v="60290.07"/>
    <n v="0"/>
    <n v="478.81"/>
    <n v="0"/>
    <n v="0"/>
    <n v="478.81"/>
    <n v="0"/>
    <n v="0"/>
    <n v="0"/>
    <n v="53.26"/>
    <n v="0"/>
    <n v="0"/>
    <n v="0"/>
    <n v="0"/>
    <n v="-17.239999999999998"/>
    <n v="36.17"/>
    <n v="98.35"/>
    <n v="0"/>
    <n v="0"/>
    <n v="0"/>
    <n v="0"/>
    <n v="0"/>
    <n v="0"/>
    <n v="0"/>
    <n v="1.35"/>
    <n v="0"/>
    <n v="2.08"/>
    <n v="0"/>
    <n v="841.94"/>
    <n v="0"/>
    <n v="0"/>
    <n v="158"/>
    <n v="300"/>
    <n v="110141.4"/>
    <n v="76691.64"/>
    <n v="69.630166000000003"/>
    <n v="54.738790072185402"/>
    <n v="9.5"/>
    <m/>
    <m/>
    <m/>
    <s v="GTO"/>
    <s v="IRAPUATO"/>
    <s v="36680"/>
    <s v="Al corriente"/>
    <x v="0"/>
  </r>
  <r>
    <n v="1659"/>
    <s v="Hipotecaria Su Casita"/>
    <s v="FIDEICOMISO 234036"/>
    <d v="2018-05-01T00:00:00"/>
    <s v="59664"/>
    <x v="1"/>
    <n v="0"/>
    <n v="17900.12"/>
    <n v="0"/>
    <n v="0"/>
    <n v="17900.12"/>
    <n v="489.9"/>
    <n v="0"/>
    <n v="0"/>
    <n v="489.9"/>
    <n v="332.4"/>
    <m/>
    <n v="17077.82"/>
    <n v="0"/>
    <n v="143.19999999999999"/>
    <n v="0"/>
    <n v="0"/>
    <n v="143.19999999999999"/>
    <n v="0"/>
    <n v="0"/>
    <n v="0"/>
    <n v="58.37"/>
    <n v="0"/>
    <n v="0"/>
    <n v="0"/>
    <n v="0"/>
    <n v="-14.47"/>
    <n v="30.08"/>
    <n v="85.68"/>
    <n v="0"/>
    <n v="0"/>
    <n v="0"/>
    <n v="0"/>
    <n v="0"/>
    <n v="0"/>
    <n v="0"/>
    <n v="1234.08"/>
    <n v="0"/>
    <n v="1230.1300000000001"/>
    <n v="0"/>
    <n v="2359.2399999999998"/>
    <n v="0"/>
    <n v="0"/>
    <n v="98"/>
    <n v="240"/>
    <n v="91377.600000000006"/>
    <n v="67445.98"/>
    <n v="73.810190000000006"/>
    <n v="18.689284950501101"/>
    <n v="9.6"/>
    <m/>
    <m/>
    <m/>
    <s v="QRO"/>
    <s v="QUERETARO"/>
    <s v="76117"/>
    <s v="Al corriente"/>
    <x v="0"/>
  </r>
  <r>
    <n v="1660"/>
    <s v="Hipotecaria Su Casita"/>
    <s v="FIDEICOMISO 234036"/>
    <d v="2018-05-01T00:00:00"/>
    <s v="59665"/>
    <x v="0"/>
    <n v="21"/>
    <n v="52902.29"/>
    <n v="11687.41"/>
    <n v="0"/>
    <n v="64589.7"/>
    <n v="165.96"/>
    <n v="0"/>
    <n v="0"/>
    <n v="0"/>
    <n v="0"/>
    <m/>
    <n v="64589.7"/>
    <n v="49587.3"/>
    <n v="423.22"/>
    <n v="0"/>
    <n v="0"/>
    <n v="0"/>
    <n v="0"/>
    <n v="0"/>
    <n v="50010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53.37"/>
    <n v="50010.52"/>
    <n v="158"/>
    <n v="300"/>
    <n v="85668.3"/>
    <n v="66902.48"/>
    <n v="78.094791000000001"/>
    <n v="75.395099288586906"/>
    <n v="9.6"/>
    <m/>
    <m/>
    <m/>
    <s v="JAL"/>
    <s v="TLAQUEPAQUE"/>
    <s v="45630"/>
    <s v="Morosidad"/>
    <x v="0"/>
  </r>
  <r>
    <n v="1661"/>
    <s v="Hipotecaria Su Casita"/>
    <s v="FIDEICOMISO 234036"/>
    <d v="2018-05-01T00:00:00"/>
    <s v="59666"/>
    <x v="2"/>
    <n v="0"/>
    <n v="68106.28"/>
    <n v="0"/>
    <n v="0"/>
    <n v="68106.28"/>
    <n v="365.66"/>
    <n v="0"/>
    <n v="0"/>
    <n v="0"/>
    <n v="0"/>
    <m/>
    <n v="68106.28"/>
    <n v="0"/>
    <n v="539.16999999999996"/>
    <n v="0"/>
    <n v="0"/>
    <n v="380.24"/>
    <n v="0"/>
    <n v="0"/>
    <n v="158.93"/>
    <n v="71.92"/>
    <n v="0"/>
    <n v="0"/>
    <n v="0"/>
    <n v="0"/>
    <n v="-37.549999999999997"/>
    <n v="48.84"/>
    <n v="131.61000000000001"/>
    <n v="0"/>
    <n v="0"/>
    <n v="0"/>
    <n v="0"/>
    <n v="0"/>
    <n v="0"/>
    <n v="0"/>
    <n v="0"/>
    <n v="0"/>
    <n v="0"/>
    <n v="0"/>
    <n v="595.05999999999995"/>
    <n v="365.66"/>
    <n v="158.93"/>
    <n v="158"/>
    <n v="300"/>
    <n v="140610.9"/>
    <n v="103562.86"/>
    <n v="73.652085"/>
    <n v="48.435988766569402"/>
    <n v="9.5"/>
    <m/>
    <m/>
    <m/>
    <s v="QRO"/>
    <s v="QUERETARO"/>
    <s v="76138"/>
    <s v="Morosidad"/>
    <x v="0"/>
  </r>
  <r>
    <n v="1662"/>
    <s v="Hipotecaria Su Casita"/>
    <s v="FIDEICOMISO 234036"/>
    <d v="2018-05-01T00:00:00"/>
    <s v="59668"/>
    <x v="1"/>
    <n v="0"/>
    <n v="48333.26"/>
    <n v="0"/>
    <n v="0"/>
    <n v="48333.26"/>
    <n v="238.63"/>
    <n v="0"/>
    <n v="0"/>
    <n v="238.63"/>
    <n v="622"/>
    <m/>
    <n v="47472.63"/>
    <n v="0"/>
    <n v="382.64"/>
    <n v="0"/>
    <n v="0"/>
    <n v="382.64"/>
    <n v="0"/>
    <n v="0"/>
    <n v="0"/>
    <n v="49.38"/>
    <n v="0"/>
    <n v="0"/>
    <n v="0"/>
    <n v="0"/>
    <n v="-15.7"/>
    <n v="33.53"/>
    <n v="90.97"/>
    <n v="0"/>
    <n v="0"/>
    <n v="0"/>
    <n v="0"/>
    <n v="0"/>
    <n v="0"/>
    <n v="0"/>
    <n v="1.3"/>
    <n v="0"/>
    <n v="0.65"/>
    <n v="0"/>
    <n v="1402.75"/>
    <n v="0"/>
    <n v="0"/>
    <n v="158"/>
    <n v="300"/>
    <n v="100612.2"/>
    <n v="71107.86"/>
    <n v="70.675186999999994"/>
    <n v="47.183771282553202"/>
    <n v="9.5"/>
    <m/>
    <m/>
    <m/>
    <s v="TAM"/>
    <s v="REYNOSA"/>
    <s v="88715"/>
    <s v="Al corriente"/>
    <x v="0"/>
  </r>
  <r>
    <n v="1663"/>
    <s v="Hipotecaria Su Casita"/>
    <s v="FIDEICOMISO 234036"/>
    <d v="2018-05-01T00:00:00"/>
    <s v="59670"/>
    <x v="2"/>
    <n v="0"/>
    <n v="19320.400000000001"/>
    <n v="0"/>
    <n v="0"/>
    <n v="19320.400000000001"/>
    <n v="670.39"/>
    <n v="0"/>
    <n v="0"/>
    <n v="655.57"/>
    <n v="0"/>
    <m/>
    <n v="18664.830000000002"/>
    <n v="0"/>
    <n v="152.94999999999999"/>
    <n v="0"/>
    <n v="0"/>
    <n v="152.94999999999999"/>
    <n v="0"/>
    <n v="0"/>
    <n v="0"/>
    <n v="49.13"/>
    <n v="0"/>
    <n v="0"/>
    <n v="0"/>
    <n v="0"/>
    <n v="-17.47"/>
    <n v="30.27"/>
    <n v="105.19"/>
    <n v="0"/>
    <n v="0"/>
    <n v="0"/>
    <n v="0"/>
    <n v="0"/>
    <n v="0"/>
    <n v="0"/>
    <n v="0"/>
    <n v="0"/>
    <n v="14.67"/>
    <n v="0"/>
    <n v="975.64"/>
    <n v="14.82"/>
    <n v="0"/>
    <n v="38"/>
    <n v="180"/>
    <n v="140754.9"/>
    <n v="78846.58"/>
    <n v="56.016933999999999"/>
    <n v="13.2605187216899"/>
    <n v="9.5"/>
    <m/>
    <m/>
    <m/>
    <s v="NL"/>
    <s v="APODACA"/>
    <s v="66612"/>
    <s v="Morosidad"/>
    <x v="0"/>
  </r>
  <r>
    <n v="1664"/>
    <s v="Hipotecaria Su Casita"/>
    <s v="FIDEICOMISO 234036"/>
    <d v="2018-05-01T00:00:00"/>
    <s v="59671"/>
    <x v="0"/>
    <n v="21"/>
    <n v="61751.5"/>
    <n v="11436.87"/>
    <n v="0"/>
    <n v="73188.37"/>
    <n v="195.28"/>
    <n v="0"/>
    <n v="0"/>
    <n v="0"/>
    <n v="0"/>
    <m/>
    <n v="73188.37"/>
    <n v="42521.26"/>
    <n v="488.87"/>
    <n v="0"/>
    <n v="0"/>
    <n v="0"/>
    <n v="0"/>
    <n v="0"/>
    <n v="43010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32.15"/>
    <n v="43010.13"/>
    <n v="158"/>
    <n v="300"/>
    <n v="94602.9"/>
    <n v="78304.639999999999"/>
    <n v="82.771923000000001"/>
    <n v="77.363769581668606"/>
    <n v="9.5"/>
    <m/>
    <m/>
    <m/>
    <s v="CHI"/>
    <s v="CHIHUAHUA"/>
    <s v="31180"/>
    <s v="Proceso judicial"/>
    <x v="0"/>
  </r>
  <r>
    <n v="1665"/>
    <s v="Hipotecaria Su Casita"/>
    <s v="FIDEICOMISO 234036"/>
    <d v="2018-05-01T00:00:00"/>
    <s v="59673"/>
    <x v="1"/>
    <n v="0"/>
    <n v="19889.240000000002"/>
    <n v="0"/>
    <n v="0"/>
    <n v="19889.240000000002"/>
    <n v="179.14"/>
    <n v="0"/>
    <n v="0"/>
    <n v="179.14"/>
    <n v="0"/>
    <m/>
    <n v="19710.099999999999"/>
    <n v="0"/>
    <n v="164.09"/>
    <n v="0"/>
    <n v="0"/>
    <n v="164.09"/>
    <n v="0"/>
    <n v="0"/>
    <n v="0"/>
    <n v="62.74"/>
    <n v="0"/>
    <n v="0"/>
    <n v="0"/>
    <n v="0"/>
    <n v="-10.119999999999999"/>
    <n v="20.3"/>
    <n v="58.21"/>
    <n v="0"/>
    <n v="0"/>
    <n v="0"/>
    <n v="0"/>
    <n v="0"/>
    <n v="0"/>
    <n v="0"/>
    <n v="15.31"/>
    <n v="0"/>
    <n v="8.33"/>
    <n v="0"/>
    <n v="489.67"/>
    <n v="0"/>
    <n v="0"/>
    <n v="158"/>
    <n v="300"/>
    <n v="118269.9"/>
    <n v="38066.410000000003"/>
    <n v="32.186050999999999"/>
    <n v="16.665356250171701"/>
    <n v="9.9"/>
    <m/>
    <m/>
    <m/>
    <s v="TAM"/>
    <s v="MATAMOROS"/>
    <s v="87345"/>
    <s v="Al corriente"/>
    <x v="0"/>
  </r>
  <r>
    <n v="1666"/>
    <s v="Hipotecaria Su Casita"/>
    <s v="FIDEICOMISO 234036"/>
    <d v="2018-05-01T00:00:00"/>
    <s v="59674"/>
    <x v="0"/>
    <n v="21"/>
    <n v="49598.17"/>
    <n v="7487.11"/>
    <n v="0"/>
    <n v="57085.279999999999"/>
    <n v="155.59"/>
    <n v="0"/>
    <n v="0"/>
    <n v="0"/>
    <n v="0"/>
    <m/>
    <n v="57085.279999999999"/>
    <n v="26208.07"/>
    <n v="396.79"/>
    <n v="0"/>
    <n v="0"/>
    <n v="0"/>
    <n v="0"/>
    <n v="0"/>
    <n v="26604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42.7"/>
    <n v="26604.86"/>
    <n v="158"/>
    <n v="300"/>
    <n v="92985"/>
    <n v="62723.81"/>
    <n v="67.455837000000002"/>
    <n v="61.391923462228497"/>
    <n v="9.6"/>
    <m/>
    <m/>
    <m/>
    <s v="TAM"/>
    <s v="REYNOSA"/>
    <s v="88715"/>
    <s v="Proceso judicial"/>
    <x v="0"/>
  </r>
  <r>
    <n v="1667"/>
    <s v="Hipotecaria Su Casita"/>
    <s v="FIDEICOMISO 234036"/>
    <d v="2018-05-01T00:00:00"/>
    <s v="59675"/>
    <x v="0"/>
    <n v="21"/>
    <n v="53042.69"/>
    <n v="24106.95"/>
    <n v="0"/>
    <n v="77149.64"/>
    <n v="349.86"/>
    <n v="0"/>
    <n v="0"/>
    <n v="0"/>
    <n v="0"/>
    <m/>
    <n v="77149.64"/>
    <n v="52871.06"/>
    <n v="419.92"/>
    <n v="0"/>
    <n v="0"/>
    <n v="0"/>
    <n v="0"/>
    <n v="0"/>
    <n v="5329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456.81"/>
    <n v="53290.98"/>
    <n v="99"/>
    <n v="240"/>
    <n v="139901.70000000001"/>
    <n v="82583.16"/>
    <n v="59.029418999999997"/>
    <n v="55.145606262331903"/>
    <n v="9.5"/>
    <m/>
    <m/>
    <m/>
    <s v="EM"/>
    <s v="TULTITLAN"/>
    <s v="54913"/>
    <s v="Morosidad"/>
    <x v="0"/>
  </r>
  <r>
    <n v="1668"/>
    <s v="Hipotecaria Su Casita"/>
    <s v="FIDEICOMISO 234036"/>
    <d v="2018-05-01T00:00:00"/>
    <s v="59676"/>
    <x v="1"/>
    <n v="0"/>
    <n v="55098.31"/>
    <n v="0"/>
    <n v="0"/>
    <n v="55098.31"/>
    <n v="419.74"/>
    <n v="0"/>
    <n v="0"/>
    <n v="419.74"/>
    <n v="0"/>
    <m/>
    <n v="54678.57"/>
    <n v="0"/>
    <n v="436.19"/>
    <n v="0"/>
    <n v="0"/>
    <n v="436.19"/>
    <n v="0"/>
    <n v="0"/>
    <n v="0"/>
    <n v="60.79"/>
    <n v="0"/>
    <n v="0"/>
    <n v="0"/>
    <n v="0"/>
    <n v="-19.45"/>
    <n v="39.880000000000003"/>
    <n v="118.79"/>
    <n v="0"/>
    <n v="0"/>
    <n v="0"/>
    <n v="0"/>
    <n v="0"/>
    <n v="0"/>
    <n v="0"/>
    <n v="0.04"/>
    <n v="0"/>
    <n v="2.0099999999999998"/>
    <n v="0"/>
    <n v="1055.98"/>
    <n v="0"/>
    <n v="0"/>
    <n v="99"/>
    <n v="240"/>
    <n v="138816"/>
    <n v="91824.87"/>
    <n v="66.148621000000006"/>
    <n v="39.389241757183797"/>
    <n v="9.5"/>
    <m/>
    <m/>
    <m/>
    <s v="QR"/>
    <s v="BENITO JUAREZ"/>
    <s v="77534"/>
    <s v="Al corriente"/>
    <x v="0"/>
  </r>
  <r>
    <n v="1669"/>
    <s v="Hipotecaria Su Casita"/>
    <s v="FIDEICOMISO 234036"/>
    <d v="2018-05-01T00:00:00"/>
    <s v="59679"/>
    <x v="0"/>
    <n v="21"/>
    <n v="29980.97"/>
    <n v="14424.46"/>
    <n v="0"/>
    <n v="44405.43"/>
    <n v="302.99"/>
    <n v="0"/>
    <n v="0"/>
    <n v="0"/>
    <n v="0"/>
    <m/>
    <n v="44405.43"/>
    <n v="18176.990000000002"/>
    <n v="239.85"/>
    <n v="0"/>
    <n v="0"/>
    <n v="0"/>
    <n v="0"/>
    <n v="0"/>
    <n v="18416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27.45"/>
    <n v="18416.84"/>
    <n v="159"/>
    <n v="300"/>
    <n v="80523"/>
    <n v="61640.17"/>
    <n v="76.549768"/>
    <n v="55.146268487582702"/>
    <n v="9.6"/>
    <m/>
    <m/>
    <m/>
    <s v="CHI"/>
    <s v="CHIHUAHUA"/>
    <s v="31180"/>
    <s v="Proceso judicial"/>
    <x v="0"/>
  </r>
  <r>
    <n v="1670"/>
    <s v="Hipotecaria Su Casita"/>
    <s v="FIDEICOMISO 234036"/>
    <d v="2018-05-01T00:00:00"/>
    <s v="59682"/>
    <x v="1"/>
    <n v="0"/>
    <n v="73853.17"/>
    <n v="0"/>
    <n v="0"/>
    <n v="73853.17"/>
    <n v="230.98"/>
    <n v="0"/>
    <n v="0"/>
    <n v="230.98"/>
    <n v="0"/>
    <m/>
    <n v="73622.19"/>
    <n v="0"/>
    <n v="584.66999999999996"/>
    <n v="0"/>
    <n v="0"/>
    <n v="584.66999999999996"/>
    <n v="0"/>
    <n v="0"/>
    <n v="0"/>
    <n v="64.83"/>
    <n v="0"/>
    <n v="0"/>
    <n v="0"/>
    <n v="0"/>
    <n v="-19.559999999999999"/>
    <n v="44.02"/>
    <n v="119.38"/>
    <n v="0"/>
    <n v="0"/>
    <n v="0"/>
    <n v="0"/>
    <n v="0"/>
    <n v="0"/>
    <n v="0"/>
    <n v="49.18"/>
    <n v="0"/>
    <n v="44.42"/>
    <n v="0"/>
    <n v="1073.5"/>
    <n v="0"/>
    <n v="0"/>
    <n v="159"/>
    <n v="300"/>
    <n v="131769.9"/>
    <n v="93355.96"/>
    <n v="70.847712999999999"/>
    <n v="55.871781379051399"/>
    <n v="9.5"/>
    <m/>
    <m/>
    <m/>
    <s v="DF"/>
    <s v="MIGUEL HIDALGO"/>
    <s v="11360"/>
    <s v="Al corriente"/>
    <x v="0"/>
  </r>
  <r>
    <n v="1671"/>
    <s v="Hipotecaria Su Casita"/>
    <s v="FIDEICOMISO 234036"/>
    <d v="2018-05-01T00:00:00"/>
    <s v="59683"/>
    <x v="1"/>
    <n v="0"/>
    <n v="71546.679999999993"/>
    <n v="0"/>
    <n v="0"/>
    <n v="71546.679999999993"/>
    <n v="288.23"/>
    <n v="0"/>
    <n v="0"/>
    <n v="288.23"/>
    <n v="355.74"/>
    <m/>
    <n v="70902.710000000006"/>
    <n v="0"/>
    <n v="566.41"/>
    <n v="0"/>
    <n v="0"/>
    <n v="566.41"/>
    <n v="0"/>
    <n v="0"/>
    <n v="0"/>
    <n v="67.930000000000007"/>
    <n v="0"/>
    <n v="0"/>
    <n v="0"/>
    <n v="0"/>
    <n v="-19.510000000000002"/>
    <n v="46.13"/>
    <n v="123.74"/>
    <n v="0"/>
    <n v="0"/>
    <n v="0"/>
    <n v="0"/>
    <n v="0"/>
    <n v="0"/>
    <n v="0"/>
    <n v="12.41"/>
    <n v="0"/>
    <n v="1"/>
    <n v="0"/>
    <n v="1441.08"/>
    <n v="0"/>
    <n v="0"/>
    <n v="159"/>
    <n v="300"/>
    <n v="128945.4"/>
    <n v="97819.02"/>
    <n v="75.860805999999997"/>
    <n v="54.986614343348201"/>
    <n v="9.5"/>
    <m/>
    <m/>
    <m/>
    <s v="DF"/>
    <s v="CUAUHTEMOC"/>
    <s v="6010"/>
    <s v="Al corriente"/>
    <x v="0"/>
  </r>
  <r>
    <n v="1672"/>
    <s v="Hipotecaria Su Casita"/>
    <s v="FIDEICOMISO 234036"/>
    <d v="2018-05-01T00:00:00"/>
    <s v="59684"/>
    <x v="0"/>
    <n v="21"/>
    <n v="68655.72"/>
    <n v="7647.3"/>
    <n v="0"/>
    <n v="76303.02"/>
    <n v="214.74"/>
    <n v="0"/>
    <n v="0"/>
    <n v="0"/>
    <n v="0"/>
    <m/>
    <n v="76303.02"/>
    <n v="24199.62"/>
    <n v="543.52"/>
    <n v="0"/>
    <n v="0"/>
    <n v="0"/>
    <n v="0"/>
    <n v="0"/>
    <n v="24743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62.04"/>
    <n v="24743.14"/>
    <n v="159"/>
    <n v="300"/>
    <n v="101784.6"/>
    <n v="86787.07"/>
    <n v="85.265422999999998"/>
    <n v="74.965190972312598"/>
    <n v="9.5"/>
    <m/>
    <m/>
    <m/>
    <s v="TAM"/>
    <s v="REYNOSA"/>
    <s v="88715"/>
    <s v="Proceso judicial"/>
    <x v="0"/>
  </r>
  <r>
    <n v="1673"/>
    <s v="Hipotecaria Su Casita"/>
    <s v="FIDEICOMISO 234036"/>
    <d v="2018-05-01T00:00:00"/>
    <s v="59686"/>
    <x v="1"/>
    <n v="0"/>
    <n v="30425.06"/>
    <n v="0"/>
    <n v="0"/>
    <n v="30425.06"/>
    <n v="199.77"/>
    <n v="0"/>
    <n v="0"/>
    <n v="199.77"/>
    <n v="0"/>
    <m/>
    <n v="30225.29"/>
    <n v="0"/>
    <n v="243.4"/>
    <n v="0"/>
    <n v="0"/>
    <n v="243.4"/>
    <n v="0"/>
    <n v="0"/>
    <n v="0"/>
    <n v="40.86"/>
    <n v="0"/>
    <n v="0"/>
    <n v="0"/>
    <n v="0"/>
    <n v="-10.01"/>
    <n v="21.06"/>
    <n v="64.94"/>
    <n v="0"/>
    <n v="0"/>
    <n v="0"/>
    <n v="0"/>
    <n v="0"/>
    <n v="0"/>
    <n v="0"/>
    <n v="9.23"/>
    <n v="0"/>
    <n v="4.92"/>
    <n v="0"/>
    <n v="569.25"/>
    <n v="0"/>
    <n v="0"/>
    <n v="99"/>
    <n v="240"/>
    <n v="97413.9"/>
    <n v="47212.25"/>
    <n v="48.465618999999997"/>
    <n v="31.027697034233899"/>
    <n v="9.6"/>
    <m/>
    <m/>
    <m/>
    <s v="COA"/>
    <s v="RAMOS ARIZPE"/>
    <s v="25900"/>
    <s v="Al corriente"/>
    <x v="0"/>
  </r>
  <r>
    <n v="1674"/>
    <s v="Hipotecaria Su Casita"/>
    <s v="FIDEICOMISO 234036"/>
    <d v="2018-05-01T00:00:00"/>
    <s v="59687"/>
    <x v="0"/>
    <n v="21"/>
    <n v="48013.16"/>
    <n v="10092.33"/>
    <n v="0"/>
    <n v="58105.49"/>
    <n v="148.96"/>
    <n v="0"/>
    <n v="0"/>
    <n v="0"/>
    <n v="0"/>
    <m/>
    <n v="58105.49"/>
    <n v="42148.53"/>
    <n v="384.11"/>
    <n v="0"/>
    <n v="0"/>
    <n v="0"/>
    <n v="0"/>
    <n v="0"/>
    <n v="42532.63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41.290000000001"/>
    <n v="42532.639999999999"/>
    <n v="159"/>
    <n v="300"/>
    <n v="123184.2"/>
    <n v="60531.06"/>
    <n v="49.138655999999997"/>
    <n v="47.169596647100498"/>
    <n v="9.6"/>
    <m/>
    <m/>
    <m/>
    <s v="VER"/>
    <s v="VERACRUZ"/>
    <s v="91790"/>
    <s v="Proceso judicial"/>
    <x v="0"/>
  </r>
  <r>
    <n v="1675"/>
    <s v="Hipotecaria Su Casita"/>
    <s v="FIDEICOMISO 234036"/>
    <d v="2018-05-01T00:00:00"/>
    <s v="59689"/>
    <x v="1"/>
    <n v="0"/>
    <n v="48855.27"/>
    <n v="0"/>
    <n v="0"/>
    <n v="48855.27"/>
    <n v="151.57"/>
    <n v="0"/>
    <n v="0"/>
    <n v="151.57"/>
    <n v="0"/>
    <m/>
    <n v="48703.7"/>
    <n v="0"/>
    <n v="390.84"/>
    <n v="0"/>
    <n v="0"/>
    <n v="390.84"/>
    <n v="0"/>
    <n v="0"/>
    <n v="0"/>
    <n v="55.83"/>
    <n v="0"/>
    <n v="0"/>
    <n v="0"/>
    <n v="0"/>
    <n v="-13.36"/>
    <n v="29.91"/>
    <n v="84.32"/>
    <n v="0"/>
    <n v="0"/>
    <n v="0"/>
    <n v="0"/>
    <n v="0"/>
    <n v="0"/>
    <n v="0"/>
    <n v="1.42"/>
    <n v="0"/>
    <n v="1.75"/>
    <n v="0"/>
    <n v="700.53"/>
    <n v="0"/>
    <n v="0"/>
    <n v="159"/>
    <n v="300"/>
    <n v="124594.8"/>
    <n v="61591.96"/>
    <n v="49.433813000000001"/>
    <n v="39.089673363343202"/>
    <n v="9.6"/>
    <m/>
    <m/>
    <m/>
    <s v="JAL"/>
    <s v="ZAPOPAN"/>
    <s v="45239"/>
    <s v="Al corriente"/>
    <x v="0"/>
  </r>
  <r>
    <n v="1676"/>
    <s v="Hipotecaria Su Casita"/>
    <s v="FIDEICOMISO 234036"/>
    <d v="2018-05-01T00:00:00"/>
    <s v="59690"/>
    <x v="1"/>
    <n v="0"/>
    <n v="19438.71"/>
    <n v="0"/>
    <n v="0"/>
    <n v="19438.71"/>
    <n v="600.99"/>
    <n v="0"/>
    <n v="0"/>
    <n v="600.99"/>
    <n v="0"/>
    <m/>
    <n v="18837.72"/>
    <n v="0"/>
    <n v="153.88999999999999"/>
    <n v="0"/>
    <n v="0"/>
    <n v="153.88999999999999"/>
    <n v="0"/>
    <n v="0"/>
    <n v="0"/>
    <n v="53.61"/>
    <n v="0"/>
    <n v="0"/>
    <n v="0"/>
    <n v="0"/>
    <n v="-16.72"/>
    <n v="35.17"/>
    <n v="107.38"/>
    <n v="0"/>
    <n v="0"/>
    <n v="0"/>
    <n v="0"/>
    <n v="0"/>
    <n v="0"/>
    <n v="0"/>
    <n v="0"/>
    <n v="0"/>
    <n v="0"/>
    <n v="6.6389999999999999E-3"/>
    <n v="934.32"/>
    <n v="0"/>
    <n v="0"/>
    <n v="99"/>
    <n v="240"/>
    <n v="140278.5"/>
    <n v="80984.81"/>
    <n v="57.731448999999998"/>
    <n v="13.428800678254101"/>
    <n v="9.5"/>
    <m/>
    <m/>
    <m/>
    <s v="TAM"/>
    <s v="TAMPICO"/>
    <s v="89369"/>
    <s v="Al corriente"/>
    <x v="0"/>
  </r>
  <r>
    <n v="1677"/>
    <s v="Hipotecaria Su Casita"/>
    <s v="FIDEICOMISO 234036"/>
    <d v="2018-05-01T00:00:00"/>
    <s v="59692"/>
    <x v="1"/>
    <n v="0"/>
    <n v="66373.86"/>
    <n v="0"/>
    <n v="0"/>
    <n v="66373.86"/>
    <n v="437.82"/>
    <n v="0"/>
    <n v="0"/>
    <n v="437.82"/>
    <n v="0"/>
    <m/>
    <n v="65936.039999999994"/>
    <n v="0"/>
    <n v="525.46"/>
    <n v="0"/>
    <n v="0"/>
    <n v="525.46"/>
    <n v="0"/>
    <n v="0"/>
    <n v="0"/>
    <n v="68.41"/>
    <n v="0"/>
    <n v="0"/>
    <n v="0"/>
    <n v="0"/>
    <n v="-19.27"/>
    <n v="44.88"/>
    <n v="129.72"/>
    <n v="0"/>
    <n v="0"/>
    <n v="0"/>
    <n v="0"/>
    <n v="0"/>
    <n v="0"/>
    <n v="0"/>
    <n v="1187"/>
    <n v="0"/>
    <n v="1187"/>
    <n v="0"/>
    <n v="2374.02"/>
    <n v="0"/>
    <n v="0"/>
    <n v="99"/>
    <n v="240"/>
    <n v="129396.9"/>
    <n v="103341.4"/>
    <n v="79.863892000000007"/>
    <n v="50.956429634857699"/>
    <n v="9.5"/>
    <m/>
    <m/>
    <m/>
    <s v="DF"/>
    <s v="MIGUEL HIDALGO"/>
    <s v="11440"/>
    <s v="Al corriente"/>
    <x v="0"/>
  </r>
  <r>
    <n v="1678"/>
    <s v="Hipotecaria Su Casita"/>
    <s v="FIDEICOMISO 234036"/>
    <d v="2018-05-01T00:00:00"/>
    <s v="59693"/>
    <x v="2"/>
    <n v="1"/>
    <n v="69795.009999999995"/>
    <n v="216.55"/>
    <n v="0"/>
    <n v="70011.56"/>
    <n v="218.27"/>
    <n v="0"/>
    <n v="216.55"/>
    <n v="0"/>
    <n v="0"/>
    <m/>
    <n v="69795.009999999995"/>
    <n v="554.26"/>
    <n v="552.54"/>
    <n v="0"/>
    <n v="554.26"/>
    <n v="0"/>
    <n v="0"/>
    <n v="0"/>
    <n v="552.54"/>
    <n v="0"/>
    <n v="0"/>
    <n v="0"/>
    <n v="0"/>
    <n v="0"/>
    <n v="-34.51"/>
    <n v="0"/>
    <n v="42.65"/>
    <n v="61.27"/>
    <n v="0"/>
    <n v="0"/>
    <n v="0"/>
    <n v="0"/>
    <n v="41.6"/>
    <n v="114.06"/>
    <n v="0"/>
    <n v="0"/>
    <n v="0"/>
    <n v="0"/>
    <n v="995.88"/>
    <n v="218.27"/>
    <n v="552.54"/>
    <n v="159"/>
    <n v="300"/>
    <n v="132923.70000000001"/>
    <n v="88224.4"/>
    <n v="66.372212000000005"/>
    <n v="52.507573871424697"/>
    <n v="9.5"/>
    <m/>
    <m/>
    <m/>
    <s v="COA"/>
    <s v="TORREON"/>
    <s v="27085"/>
    <s v="Morosidad"/>
    <x v="0"/>
  </r>
  <r>
    <n v="1679"/>
    <s v="Hipotecaria Su Casita"/>
    <s v="FIDEICOMISO 234036"/>
    <d v="2018-05-01T00:00:00"/>
    <s v="59695"/>
    <x v="4"/>
    <n v="2"/>
    <n v="18746.490000000002"/>
    <n v="579.1"/>
    <n v="0"/>
    <n v="19325.59"/>
    <n v="293.02999999999997"/>
    <n v="0"/>
    <n v="288.39999999999998"/>
    <n v="0"/>
    <n v="0"/>
    <m/>
    <n v="19037.189999999999"/>
    <n v="278.37"/>
    <n v="149.97"/>
    <n v="0"/>
    <n v="269.91000000000003"/>
    <n v="0"/>
    <n v="0"/>
    <n v="0"/>
    <n v="158.43"/>
    <n v="0"/>
    <n v="0"/>
    <n v="0"/>
    <n v="0"/>
    <n v="0"/>
    <n v="-5.98"/>
    <n v="0"/>
    <n v="0"/>
    <n v="40.840000000000003"/>
    <n v="0"/>
    <n v="0"/>
    <n v="56.3"/>
    <n v="0"/>
    <n v="21.05"/>
    <n v="70.989999999999995"/>
    <n v="0"/>
    <n v="0"/>
    <n v="0"/>
    <n v="0"/>
    <n v="741.51"/>
    <n v="583.73"/>
    <n v="158.43"/>
    <n v="99"/>
    <n v="240"/>
    <n v="138601.20000000001"/>
    <n v="47194.84"/>
    <n v="34.050815999999998"/>
    <n v="13.735227280080601"/>
    <n v="9.6"/>
    <m/>
    <m/>
    <m/>
    <s v="QR"/>
    <s v="BENITO JUAREZ"/>
    <s v="77539"/>
    <s v="Proceso judicial"/>
    <x v="0"/>
  </r>
  <r>
    <n v="1680"/>
    <s v="Hipotecaria Su Casita"/>
    <s v="FIDEICOMISO 234036"/>
    <d v="2018-05-01T00:00:00"/>
    <s v="59696"/>
    <x v="0"/>
    <n v="21"/>
    <n v="59864.65"/>
    <n v="12469.53"/>
    <n v="0"/>
    <n v="72334.179999999993"/>
    <n v="187.24"/>
    <n v="0"/>
    <n v="0"/>
    <n v="0"/>
    <n v="0"/>
    <m/>
    <n v="72334.179999999993"/>
    <n v="50305.84"/>
    <n v="473.93"/>
    <n v="0"/>
    <n v="0"/>
    <n v="0"/>
    <n v="0"/>
    <n v="0"/>
    <n v="50779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56.77"/>
    <n v="50779.77"/>
    <n v="159"/>
    <n v="300"/>
    <n v="101712.9"/>
    <n v="75674.48"/>
    <n v="74.400081"/>
    <n v="71.116033451020499"/>
    <n v="9.5"/>
    <m/>
    <m/>
    <m/>
    <s v="EM"/>
    <s v="NICOLAS ROMERO"/>
    <s v="54416"/>
    <s v="Morosidad"/>
    <x v="0"/>
  </r>
  <r>
    <n v="1681"/>
    <s v="Hipotecaria Su Casita"/>
    <s v="FIDEICOMISO 234036"/>
    <d v="2018-05-01T00:00:00"/>
    <s v="59700"/>
    <x v="0"/>
    <n v="21"/>
    <n v="54885.56"/>
    <n v="8798.34"/>
    <n v="0"/>
    <n v="63683.9"/>
    <n v="171.67"/>
    <n v="0"/>
    <n v="0"/>
    <n v="0"/>
    <n v="0"/>
    <m/>
    <n v="63683.9"/>
    <n v="31121.41"/>
    <n v="434.51"/>
    <n v="0"/>
    <n v="0"/>
    <n v="0"/>
    <n v="0"/>
    <n v="0"/>
    <n v="31555.91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70.01"/>
    <n v="31555.919999999998"/>
    <n v="159"/>
    <n v="300"/>
    <n v="88680.9"/>
    <n v="69380.52"/>
    <n v="78.236148"/>
    <n v="71.812419763028601"/>
    <n v="9.5"/>
    <m/>
    <m/>
    <m/>
    <s v="PUE"/>
    <s v="CUAUTLANCINGO"/>
    <s v="72710"/>
    <s v="Morosidad"/>
    <x v="0"/>
  </r>
  <r>
    <n v="1682"/>
    <s v="Hipotecaria Su Casita"/>
    <s v="FIDEICOMISO 234036"/>
    <d v="2018-05-01T00:00:00"/>
    <s v="59701"/>
    <x v="19"/>
    <n v="16"/>
    <n v="77746.880000000005"/>
    <n v="3640.65"/>
    <n v="0"/>
    <n v="81387.53"/>
    <n v="243.15"/>
    <n v="0"/>
    <n v="0"/>
    <n v="0"/>
    <n v="0"/>
    <m/>
    <n v="81387.53"/>
    <n v="10097.75"/>
    <n v="615.5"/>
    <n v="0"/>
    <n v="0"/>
    <n v="0"/>
    <n v="0"/>
    <n v="0"/>
    <n v="10713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83.8"/>
    <n v="10713.25"/>
    <n v="159"/>
    <n v="300"/>
    <n v="132885.6"/>
    <n v="98277.7"/>
    <n v="73.956620999999998"/>
    <n v="61.246312340807002"/>
    <n v="9.5"/>
    <m/>
    <m/>
    <m/>
    <s v="COA"/>
    <s v="TORREON"/>
    <s v="27085"/>
    <s v="Morosidad"/>
    <x v="0"/>
  </r>
  <r>
    <n v="1683"/>
    <s v="Hipotecaria Su Casita"/>
    <s v="FIDEICOMISO 234036"/>
    <d v="2018-05-01T00:00:00"/>
    <s v="59703"/>
    <x v="2"/>
    <n v="0"/>
    <n v="61794.25"/>
    <n v="0"/>
    <n v="0"/>
    <n v="61794.25"/>
    <n v="407.59"/>
    <n v="0"/>
    <n v="0"/>
    <n v="0"/>
    <n v="0"/>
    <m/>
    <n v="61794.25"/>
    <n v="0"/>
    <n v="489.2"/>
    <n v="0"/>
    <n v="0"/>
    <n v="0"/>
    <n v="0"/>
    <n v="0"/>
    <n v="48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7.59"/>
    <n v="489.2"/>
    <n v="99"/>
    <n v="240"/>
    <n v="139937.1"/>
    <n v="96208.91"/>
    <n v="68.751538999999994"/>
    <n v="44.158589769396102"/>
    <n v="9.5"/>
    <m/>
    <m/>
    <m/>
    <s v="COA"/>
    <s v="TORREON"/>
    <s v="27019"/>
    <s v="Morosidad"/>
    <x v="0"/>
  </r>
  <r>
    <n v="1684"/>
    <s v="Hipotecaria Su Casita"/>
    <s v="FIDEICOMISO 234036"/>
    <d v="2018-05-01T00:00:00"/>
    <s v="59705"/>
    <x v="0"/>
    <n v="21"/>
    <n v="57080.1"/>
    <n v="11632.56"/>
    <n v="0"/>
    <n v="68712.66"/>
    <n v="178.51"/>
    <n v="0"/>
    <n v="0"/>
    <n v="0"/>
    <n v="0"/>
    <m/>
    <n v="68712.66"/>
    <n v="45893.87"/>
    <n v="451.88"/>
    <n v="0"/>
    <n v="0"/>
    <n v="0"/>
    <n v="0"/>
    <n v="0"/>
    <n v="46345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11.07"/>
    <n v="46345.75"/>
    <n v="159"/>
    <n v="300"/>
    <n v="92857.8"/>
    <n v="72152.27"/>
    <n v="77.701894999999993"/>
    <n v="73.997725816397704"/>
    <n v="9.5"/>
    <m/>
    <m/>
    <m/>
    <s v="CHI"/>
    <s v="CHIHUAHUA"/>
    <s v="31384"/>
    <s v="Proceso judicial"/>
    <x v="0"/>
  </r>
  <r>
    <n v="1685"/>
    <s v="Hipotecaria Su Casita"/>
    <s v="FIDEICOMISO 234036"/>
    <d v="2018-05-01T00:00:00"/>
    <s v="59707"/>
    <x v="1"/>
    <n v="1"/>
    <n v="41205.54"/>
    <n v="268.39"/>
    <n v="0"/>
    <n v="41473.93"/>
    <n v="270.54000000000002"/>
    <n v="0"/>
    <n v="268.39"/>
    <n v="270.54000000000002"/>
    <n v="0"/>
    <m/>
    <n v="40935"/>
    <n v="331.79"/>
    <n v="329.64"/>
    <n v="0"/>
    <n v="331.79"/>
    <n v="329.64"/>
    <n v="0"/>
    <n v="0"/>
    <n v="0"/>
    <n v="55.34"/>
    <n v="0"/>
    <n v="0"/>
    <n v="0"/>
    <n v="0"/>
    <n v="-14.9"/>
    <n v="28.52"/>
    <n v="83.5"/>
    <n v="55.34"/>
    <n v="0"/>
    <n v="0"/>
    <n v="0"/>
    <n v="0"/>
    <n v="28.52"/>
    <n v="57.25"/>
    <n v="16.489999999999998"/>
    <n v="0"/>
    <n v="0"/>
    <n v="0"/>
    <n v="1510.42"/>
    <n v="0"/>
    <n v="0"/>
    <n v="99"/>
    <n v="240"/>
    <n v="101948.1"/>
    <n v="63939.44"/>
    <n v="62.717638000000001"/>
    <n v="40.152783814340602"/>
    <n v="9.6"/>
    <m/>
    <m/>
    <m/>
    <s v="EM"/>
    <s v="CHALCO"/>
    <s v="56640"/>
    <s v="Al corriente"/>
    <x v="0"/>
  </r>
  <r>
    <n v="1686"/>
    <s v="Hipotecaria Su Casita"/>
    <s v="FIDEICOMISO 234036"/>
    <d v="2018-05-01T00:00:00"/>
    <s v="59712"/>
    <x v="2"/>
    <n v="2"/>
    <n v="48782.51"/>
    <n v="635.99"/>
    <n v="0"/>
    <n v="49418.5"/>
    <n v="321.77999999999997"/>
    <n v="0"/>
    <n v="635.99"/>
    <n v="222.37"/>
    <n v="0"/>
    <m/>
    <n v="48560.14"/>
    <n v="779.95"/>
    <n v="386.19"/>
    <n v="0"/>
    <n v="779.95"/>
    <n v="386.19"/>
    <n v="0"/>
    <n v="0"/>
    <n v="0"/>
    <n v="50.28"/>
    <n v="0"/>
    <n v="0"/>
    <n v="0"/>
    <n v="0"/>
    <n v="-12.73"/>
    <n v="32.979999999999997"/>
    <n v="97.64"/>
    <n v="100.56"/>
    <n v="0"/>
    <n v="0"/>
    <n v="56.45"/>
    <n v="0"/>
    <n v="65.959999999999994"/>
    <n v="110.74"/>
    <n v="0"/>
    <n v="0"/>
    <n v="0"/>
    <n v="0"/>
    <n v="2526.38"/>
    <n v="99.41"/>
    <n v="0"/>
    <n v="99"/>
    <n v="240"/>
    <n v="110737.2"/>
    <n v="75951.759999999995"/>
    <n v="68.587394000000003"/>
    <n v="43.851695535102301"/>
    <n v="9.5"/>
    <m/>
    <m/>
    <m/>
    <s v="SON"/>
    <s v="HERMOSILLO"/>
    <s v="83294"/>
    <s v="Morosidad"/>
    <x v="0"/>
  </r>
  <r>
    <n v="1687"/>
    <s v="Hipotecaria Su Casita"/>
    <s v="FIDEICOMISO 234036"/>
    <d v="2018-05-01T00:00:00"/>
    <s v="59714"/>
    <x v="0"/>
    <n v="21"/>
    <n v="54143.91"/>
    <n v="10272.530000000001"/>
    <n v="0"/>
    <n v="64416.44"/>
    <n v="169.32"/>
    <n v="0"/>
    <n v="0"/>
    <n v="0"/>
    <n v="0"/>
    <m/>
    <n v="64416.44"/>
    <n v="39358.15"/>
    <n v="428.64"/>
    <n v="0"/>
    <n v="0"/>
    <n v="0"/>
    <n v="0"/>
    <n v="0"/>
    <n v="39786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41.85"/>
    <n v="39786.79"/>
    <n v="159"/>
    <n v="300"/>
    <n v="102512.4"/>
    <n v="68440.570000000007"/>
    <n v="66.763210999999998"/>
    <n v="62.837705407609"/>
    <n v="9.5"/>
    <m/>
    <m/>
    <m/>
    <s v="EM"/>
    <s v="NICOLAS ROMERO"/>
    <s v="54416"/>
    <s v="Morosidad"/>
    <x v="0"/>
  </r>
  <r>
    <n v="1688"/>
    <s v="Hipotecaria Su Casita"/>
    <s v="FIDEICOMISO 234036"/>
    <d v="2018-05-01T00:00:00"/>
    <s v="59715"/>
    <x v="0"/>
    <n v="21"/>
    <n v="41934.730000000003"/>
    <n v="5080.3900000000003"/>
    <n v="0"/>
    <n v="47015.12"/>
    <n v="130.11000000000001"/>
    <n v="0"/>
    <n v="0"/>
    <n v="0"/>
    <n v="0"/>
    <m/>
    <n v="47015.12"/>
    <n v="16802.34"/>
    <n v="335.48"/>
    <n v="0"/>
    <n v="0"/>
    <n v="0"/>
    <n v="0"/>
    <n v="0"/>
    <n v="17137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10.5"/>
    <n v="17137.82"/>
    <n v="159"/>
    <n v="300"/>
    <n v="75914.399999999994"/>
    <n v="52868.41"/>
    <n v="69.642135999999994"/>
    <n v="61.931754351914897"/>
    <n v="9.6"/>
    <m/>
    <m/>
    <m/>
    <s v="JAL"/>
    <s v="IXTLAHUACAN DE LOS MEMBRILLOS"/>
    <s v="45850"/>
    <s v="Proceso judicial"/>
    <x v="0"/>
  </r>
  <r>
    <n v="1689"/>
    <s v="Hipotecaria Su Casita"/>
    <s v="FIDEICOMISO 234036"/>
    <d v="2018-05-01T00:00:00"/>
    <s v="59716"/>
    <x v="1"/>
    <n v="0"/>
    <n v="35477.370000000003"/>
    <n v="0"/>
    <n v="0"/>
    <n v="35477.370000000003"/>
    <n v="232.93"/>
    <n v="0"/>
    <n v="0"/>
    <n v="232.93"/>
    <n v="0"/>
    <m/>
    <n v="35244.44"/>
    <n v="0"/>
    <n v="283.82"/>
    <n v="0"/>
    <n v="0"/>
    <n v="283.82"/>
    <n v="0"/>
    <n v="0"/>
    <n v="0"/>
    <n v="47.64"/>
    <n v="0"/>
    <n v="0"/>
    <n v="0"/>
    <n v="0"/>
    <n v="-11.38"/>
    <n v="24.55"/>
    <n v="74.06"/>
    <n v="0"/>
    <n v="0"/>
    <n v="0"/>
    <n v="0"/>
    <n v="0"/>
    <n v="0"/>
    <n v="0"/>
    <n v="0"/>
    <n v="0"/>
    <n v="0"/>
    <n v="4.9789999999999999E-3"/>
    <n v="651.62"/>
    <n v="0"/>
    <n v="0"/>
    <n v="99"/>
    <n v="240"/>
    <n v="102476.4"/>
    <n v="55051.23"/>
    <n v="53.720886"/>
    <n v="34.392738243520498"/>
    <n v="9.6"/>
    <m/>
    <m/>
    <m/>
    <s v="EM"/>
    <s v="CHALCO"/>
    <s v="56600"/>
    <s v="Al corriente"/>
    <x v="0"/>
  </r>
  <r>
    <n v="1690"/>
    <s v="Hipotecaria Su Casita"/>
    <s v="FIDEICOMISO 234036"/>
    <d v="2018-05-01T00:00:00"/>
    <s v="59717"/>
    <x v="0"/>
    <n v="21"/>
    <n v="53871.82"/>
    <n v="16250.18"/>
    <n v="0"/>
    <n v="70122"/>
    <n v="355.34"/>
    <n v="0"/>
    <n v="0"/>
    <n v="0"/>
    <n v="0"/>
    <m/>
    <n v="70122"/>
    <n v="28314.13"/>
    <n v="426.49"/>
    <n v="0"/>
    <n v="0"/>
    <n v="0"/>
    <n v="0"/>
    <n v="0"/>
    <n v="28740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05.52"/>
    <n v="28740.62"/>
    <n v="99"/>
    <n v="240"/>
    <n v="111150.6"/>
    <n v="83875.48"/>
    <n v="75.461112999999997"/>
    <n v="63.087378644938902"/>
    <n v="9.5"/>
    <m/>
    <m/>
    <m/>
    <s v="EM"/>
    <s v="NICOLAS ROMERO"/>
    <s v="54416"/>
    <s v="Proceso judicial"/>
    <x v="0"/>
  </r>
  <r>
    <n v="1691"/>
    <s v="Hipotecaria Su Casita"/>
    <s v="FIDEICOMISO 234036"/>
    <d v="2018-05-01T00:00:00"/>
    <s v="59718"/>
    <x v="0"/>
    <n v="21"/>
    <n v="42523.38"/>
    <n v="9946.8700000000008"/>
    <n v="0"/>
    <n v="52470.25"/>
    <n v="131.91999999999999"/>
    <n v="0"/>
    <n v="0"/>
    <n v="0"/>
    <n v="0"/>
    <m/>
    <n v="52470.25"/>
    <n v="44619.48"/>
    <n v="340.19"/>
    <n v="0"/>
    <n v="0"/>
    <n v="0"/>
    <n v="0"/>
    <n v="0"/>
    <n v="44959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78.790000000001"/>
    <n v="44959.67"/>
    <n v="159"/>
    <n v="300"/>
    <n v="86752.2"/>
    <n v="53609.24"/>
    <n v="61.795828"/>
    <n v="60.482904516404297"/>
    <n v="9.6"/>
    <m/>
    <m/>
    <m/>
    <s v="PUE"/>
    <s v="TEHUACAN"/>
    <s v="75763"/>
    <s v="Proceso judicial"/>
    <x v="0"/>
  </r>
  <r>
    <n v="1692"/>
    <s v="Hipotecaria Su Casita"/>
    <s v="FIDEICOMISO 234036"/>
    <d v="2018-05-01T00:00:00"/>
    <s v="59719"/>
    <x v="2"/>
    <n v="2"/>
    <n v="15872.2"/>
    <n v="377.21"/>
    <n v="0"/>
    <n v="16249.41"/>
    <n v="190.94"/>
    <n v="0"/>
    <n v="377.21"/>
    <n v="0"/>
    <n v="0"/>
    <m/>
    <n v="15872.2"/>
    <n v="266.57"/>
    <n v="130.94999999999999"/>
    <n v="0"/>
    <n v="266.57"/>
    <n v="0"/>
    <n v="0"/>
    <n v="0"/>
    <n v="130.94999999999999"/>
    <n v="29.32"/>
    <n v="0"/>
    <n v="0"/>
    <n v="0"/>
    <n v="0"/>
    <n v="-16.29"/>
    <n v="16.3"/>
    <n v="56.02"/>
    <n v="83.44"/>
    <n v="0"/>
    <n v="0"/>
    <n v="56.28"/>
    <n v="0"/>
    <n v="16.3"/>
    <n v="56.02"/>
    <n v="0"/>
    <n v="0"/>
    <n v="0"/>
    <n v="0"/>
    <n v="941.17"/>
    <n v="190.94"/>
    <n v="130.94999999999999"/>
    <n v="99"/>
    <n v="240"/>
    <n v="135812.4"/>
    <n v="33585.93"/>
    <n v="24.729648999999998"/>
    <n v="11.686856217999599"/>
    <n v="9.9"/>
    <m/>
    <m/>
    <m/>
    <s v="TAM"/>
    <s v="MATAMOROS"/>
    <s v="87345"/>
    <s v="Morosidad"/>
    <x v="0"/>
  </r>
  <r>
    <n v="1693"/>
    <s v="Hipotecaria Su Casita"/>
    <s v="FIDEICOMISO 234036"/>
    <d v="2018-05-01T00:00:00"/>
    <s v="59721"/>
    <x v="13"/>
    <n v="3"/>
    <n v="28831.83"/>
    <n v="2272.27"/>
    <n v="0"/>
    <n v="31104.1"/>
    <n v="769.45"/>
    <n v="0"/>
    <n v="1139.8699999999999"/>
    <n v="0"/>
    <n v="0"/>
    <m/>
    <n v="29964.23"/>
    <n v="720.83"/>
    <n v="228.25"/>
    <n v="0"/>
    <n v="486.53"/>
    <n v="0"/>
    <n v="0"/>
    <n v="0"/>
    <n v="462.55"/>
    <n v="0"/>
    <n v="0"/>
    <n v="0"/>
    <n v="0"/>
    <n v="0"/>
    <n v="-115.13"/>
    <n v="0"/>
    <n v="0"/>
    <n v="119.06"/>
    <n v="0"/>
    <n v="0"/>
    <n v="74"/>
    <n v="0"/>
    <n v="73.38"/>
    <n v="245.92"/>
    <n v="0"/>
    <n v="0"/>
    <n v="0"/>
    <n v="0"/>
    <n v="2023.63"/>
    <n v="1901.85"/>
    <n v="462.55"/>
    <n v="39"/>
    <n v="180"/>
    <n v="140329.20000000001"/>
    <n v="95544.22"/>
    <n v="68.085773000000003"/>
    <n v="21.352811942991298"/>
    <n v="9.5"/>
    <m/>
    <m/>
    <m/>
    <s v="NL"/>
    <s v="APODACA"/>
    <s v="66612"/>
    <s v="Morosidad"/>
    <x v="0"/>
  </r>
  <r>
    <n v="1694"/>
    <s v="Hipotecaria Su Casita"/>
    <s v="FIDEICOMISO 234036"/>
    <d v="2018-05-01T00:00:00"/>
    <s v="59722"/>
    <x v="13"/>
    <n v="3"/>
    <n v="79998.73"/>
    <n v="738.83"/>
    <n v="0"/>
    <n v="80737.56"/>
    <n v="250.19"/>
    <n v="0"/>
    <n v="244.34"/>
    <n v="0"/>
    <n v="0"/>
    <m/>
    <n v="80493.22"/>
    <n v="1486.3"/>
    <n v="633.32000000000005"/>
    <n v="0"/>
    <n v="213.77"/>
    <n v="0"/>
    <n v="0"/>
    <n v="0"/>
    <n v="1905.85"/>
    <n v="0"/>
    <n v="0"/>
    <n v="0"/>
    <n v="0"/>
    <n v="0"/>
    <n v="-50.01"/>
    <n v="0"/>
    <n v="0"/>
    <n v="0"/>
    <n v="0"/>
    <n v="0"/>
    <n v="56.41"/>
    <n v="0"/>
    <n v="0"/>
    <n v="91.52"/>
    <n v="0"/>
    <n v="0"/>
    <n v="0"/>
    <n v="0"/>
    <n v="556.03"/>
    <n v="744.68"/>
    <n v="1905.85"/>
    <n v="159"/>
    <n v="300"/>
    <n v="137700"/>
    <n v="101123.36"/>
    <n v="73.437443999999999"/>
    <n v="58.4554976825303"/>
    <n v="9.5"/>
    <m/>
    <m/>
    <m/>
    <s v="OAX"/>
    <s v="OAXACA DE JUAREZ"/>
    <s v="68000"/>
    <s v="Morosidad"/>
    <x v="0"/>
  </r>
  <r>
    <n v="1695"/>
    <s v="Hipotecaria Su Casita"/>
    <s v="FIDEICOMISO 234036"/>
    <d v="2018-05-01T00:00:00"/>
    <s v="59723"/>
    <x v="0"/>
    <n v="21"/>
    <n v="60043.43"/>
    <n v="12236.09"/>
    <n v="0"/>
    <n v="72279.520000000004"/>
    <n v="187.77"/>
    <n v="0"/>
    <n v="0"/>
    <n v="0"/>
    <n v="0"/>
    <m/>
    <n v="72279.520000000004"/>
    <n v="48770.03"/>
    <n v="475.34"/>
    <n v="0"/>
    <n v="0"/>
    <n v="0"/>
    <n v="0"/>
    <n v="0"/>
    <n v="49245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23.86"/>
    <n v="49245.37"/>
    <n v="159"/>
    <n v="300"/>
    <n v="108534.3"/>
    <n v="75897.58"/>
    <n v="69.929580000000001"/>
    <n v="66.596016318327898"/>
    <n v="9.5"/>
    <m/>
    <m/>
    <m/>
    <s v="MOR"/>
    <s v="EMILIANO ZAPATA"/>
    <s v="62760"/>
    <s v="Proceso judicial"/>
    <x v="0"/>
  </r>
  <r>
    <n v="1696"/>
    <s v="Hipotecaria Su Casita"/>
    <s v="FIDEICOMISO 234036"/>
    <d v="2018-05-01T00:00:00"/>
    <s v="59725"/>
    <x v="0"/>
    <n v="21"/>
    <n v="38763.19"/>
    <n v="8149.23"/>
    <n v="0"/>
    <n v="46912.42"/>
    <n v="120.28"/>
    <n v="0"/>
    <n v="0"/>
    <n v="0"/>
    <n v="0"/>
    <m/>
    <n v="46912.42"/>
    <n v="34028.959999999999"/>
    <n v="310.11"/>
    <n v="0"/>
    <n v="0"/>
    <n v="0"/>
    <n v="0"/>
    <n v="0"/>
    <n v="34339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69.51"/>
    <n v="34339.07"/>
    <n v="159"/>
    <n v="300"/>
    <n v="64784.4"/>
    <n v="48871.03"/>
    <n v="75.436417000000006"/>
    <n v="72.413142870103997"/>
    <n v="9.6"/>
    <m/>
    <m/>
    <m/>
    <s v="SON"/>
    <s v="NOGALES"/>
    <s v="84000"/>
    <s v="Morosidad"/>
    <x v="0"/>
  </r>
  <r>
    <n v="1697"/>
    <s v="Hipotecaria Su Casita"/>
    <s v="FIDEICOMISO 234036"/>
    <d v="2018-05-01T00:00:00"/>
    <s v="59727"/>
    <x v="0"/>
    <n v="21"/>
    <n v="68482.149999999994"/>
    <n v="10849.81"/>
    <n v="0"/>
    <n v="79331.960000000006"/>
    <n v="214.18"/>
    <n v="0"/>
    <n v="0"/>
    <n v="0"/>
    <n v="0"/>
    <m/>
    <n v="79331.960000000006"/>
    <n v="38311.64"/>
    <n v="542.15"/>
    <n v="0"/>
    <n v="142.37"/>
    <n v="0"/>
    <n v="0"/>
    <n v="0"/>
    <n v="38711.42"/>
    <n v="0"/>
    <n v="0"/>
    <n v="0"/>
    <n v="0"/>
    <n v="0"/>
    <n v="-61.61"/>
    <n v="0"/>
    <n v="0"/>
    <n v="60.12"/>
    <n v="0"/>
    <n v="0"/>
    <n v="0"/>
    <n v="0"/>
    <n v="40.82"/>
    <n v="23.88"/>
    <n v="0"/>
    <n v="0"/>
    <n v="0"/>
    <n v="0"/>
    <n v="205.58"/>
    <n v="11063.99"/>
    <n v="38711.42"/>
    <n v="159"/>
    <n v="300"/>
    <n v="125409.60000000001"/>
    <n v="86566.55"/>
    <n v="69.027051999999998"/>
    <n v="63.258283114920502"/>
    <n v="9.5"/>
    <m/>
    <m/>
    <m/>
    <s v="COA"/>
    <s v="SALTILLO"/>
    <s v="25010"/>
    <s v="Morosidad"/>
    <x v="0"/>
  </r>
  <r>
    <n v="1698"/>
    <s v="Hipotecaria Su Casita"/>
    <s v="FIDEICOMISO 234036"/>
    <d v="2018-05-01T00:00:00"/>
    <s v="59729"/>
    <x v="1"/>
    <n v="0"/>
    <n v="38609.26"/>
    <n v="0"/>
    <n v="0"/>
    <n v="38609.26"/>
    <n v="253.48"/>
    <n v="0"/>
    <n v="0"/>
    <n v="253.48"/>
    <n v="0"/>
    <m/>
    <n v="38355.78"/>
    <n v="0"/>
    <n v="308.87"/>
    <n v="0"/>
    <n v="0"/>
    <n v="308.87"/>
    <n v="0"/>
    <n v="0"/>
    <n v="0"/>
    <n v="51.85"/>
    <n v="0"/>
    <n v="0"/>
    <n v="0"/>
    <n v="0"/>
    <n v="-12.08"/>
    <n v="26.72"/>
    <n v="79.81"/>
    <n v="0"/>
    <n v="0"/>
    <n v="0"/>
    <n v="0"/>
    <n v="0"/>
    <n v="0"/>
    <n v="0"/>
    <n v="0"/>
    <n v="0"/>
    <n v="0.04"/>
    <n v="3.6516E-2"/>
    <n v="708.65"/>
    <n v="0"/>
    <n v="0"/>
    <n v="99"/>
    <n v="240"/>
    <n v="106158"/>
    <n v="59909.52"/>
    <n v="56.434296000000003"/>
    <n v="36.130842674601297"/>
    <n v="9.6"/>
    <m/>
    <m/>
    <m/>
    <s v="NL"/>
    <s v="GARCIA"/>
    <s v="66000"/>
    <s v="Al corriente"/>
    <x v="0"/>
  </r>
  <r>
    <n v="1699"/>
    <s v="Hipotecaria Su Casita"/>
    <s v="FIDEICOMISO 234036"/>
    <d v="2018-05-01T00:00:00"/>
    <s v="59730"/>
    <x v="0"/>
    <n v="21"/>
    <n v="67062.679999999993"/>
    <n v="12394.33"/>
    <n v="0"/>
    <n v="79457.009999999995"/>
    <n v="209.73"/>
    <n v="0"/>
    <n v="0"/>
    <n v="0"/>
    <n v="0"/>
    <m/>
    <n v="79457.009999999995"/>
    <n v="46856.87"/>
    <n v="530.91"/>
    <n v="0"/>
    <n v="0"/>
    <n v="0"/>
    <n v="0"/>
    <n v="0"/>
    <n v="47387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04.06"/>
    <n v="47387.78"/>
    <n v="159"/>
    <n v="300"/>
    <n v="99658.5"/>
    <n v="84771.06"/>
    <n v="85.061544999999995"/>
    <n v="79.729285344319806"/>
    <n v="9.5"/>
    <m/>
    <m/>
    <m/>
    <s v="JAL"/>
    <s v="ZAPOPAN"/>
    <s v="45200"/>
    <s v="Proceso judicial"/>
    <x v="0"/>
  </r>
  <r>
    <n v="1700"/>
    <s v="Hipotecaria Su Casita"/>
    <s v="FIDEICOMISO 234036"/>
    <d v="2018-05-01T00:00:00"/>
    <s v="59731"/>
    <x v="0"/>
    <n v="21"/>
    <n v="52096.13"/>
    <n v="11592.23"/>
    <n v="0"/>
    <n v="63688.36"/>
    <n v="161.65"/>
    <n v="0"/>
    <n v="0"/>
    <n v="0"/>
    <n v="0"/>
    <m/>
    <n v="63688.36"/>
    <n v="50298.71"/>
    <n v="416.77"/>
    <n v="0"/>
    <n v="0"/>
    <n v="0"/>
    <n v="0"/>
    <n v="0"/>
    <n v="50715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53.88"/>
    <n v="50715.48"/>
    <n v="159"/>
    <n v="300"/>
    <n v="123545.1"/>
    <n v="65680.100000000006"/>
    <n v="53.162852999999998"/>
    <n v="51.550696793870301"/>
    <n v="9.6"/>
    <m/>
    <m/>
    <m/>
    <s v="JAL"/>
    <s v="ZAPOPAN"/>
    <s v="45200"/>
    <s v="Proceso judicial"/>
    <x v="0"/>
  </r>
  <r>
    <n v="1701"/>
    <s v="Hipotecaria Su Casita"/>
    <s v="FIDEICOMISO 234036"/>
    <d v="2018-05-01T00:00:00"/>
    <s v="59732"/>
    <x v="0"/>
    <n v="21"/>
    <n v="35605.22"/>
    <n v="17953.25"/>
    <n v="0"/>
    <n v="53558.47"/>
    <n v="282.76"/>
    <n v="0"/>
    <n v="0"/>
    <n v="0"/>
    <n v="0"/>
    <m/>
    <n v="53558.47"/>
    <n v="32541.53"/>
    <n v="284.83999999999997"/>
    <n v="0"/>
    <n v="0"/>
    <n v="0"/>
    <n v="0"/>
    <n v="0"/>
    <n v="32826.37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236.009999999998"/>
    <n v="32826.370000000003"/>
    <n v="159"/>
    <n v="300"/>
    <n v="112907.7"/>
    <n v="64452.22"/>
    <n v="57.08399"/>
    <n v="47.435622324495597"/>
    <n v="9.6"/>
    <m/>
    <m/>
    <m/>
    <s v="TAM"/>
    <s v="MATAMOROS"/>
    <s v="87345"/>
    <s v="Proceso judicial"/>
    <x v="0"/>
  </r>
  <r>
    <n v="1702"/>
    <s v="Hipotecaria Su Casita"/>
    <s v="FIDEICOMISO 234036"/>
    <d v="2018-05-01T00:00:00"/>
    <s v="59733"/>
    <x v="0"/>
    <n v="21"/>
    <n v="75726.320000000007"/>
    <n v="9906.2199999999993"/>
    <n v="0"/>
    <n v="85632.54"/>
    <n v="236.84"/>
    <n v="0"/>
    <n v="0"/>
    <n v="0"/>
    <n v="0"/>
    <m/>
    <n v="85632.54"/>
    <n v="32670.02"/>
    <n v="599.5"/>
    <n v="0"/>
    <n v="0"/>
    <n v="0"/>
    <n v="0"/>
    <n v="0"/>
    <n v="33269.51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43.06"/>
    <n v="33269.519999999997"/>
    <n v="159"/>
    <n v="300"/>
    <n v="135814.20000000001"/>
    <n v="95724"/>
    <n v="70.481583999999998"/>
    <n v="63.051241706817102"/>
    <n v="9.5"/>
    <m/>
    <m/>
    <m/>
    <s v="QRO"/>
    <s v="QUERETARO"/>
    <s v="76138"/>
    <s v="Morosidad"/>
    <x v="0"/>
  </r>
  <r>
    <n v="1703"/>
    <s v="Hipotecaria Su Casita"/>
    <s v="FIDEICOMISO 234036"/>
    <d v="2018-05-01T00:00:00"/>
    <s v="59734"/>
    <x v="2"/>
    <n v="0"/>
    <n v="57253.48"/>
    <n v="0"/>
    <n v="0"/>
    <n v="57253.48"/>
    <n v="179.06"/>
    <n v="0"/>
    <n v="0"/>
    <n v="0"/>
    <n v="0"/>
    <m/>
    <n v="57253.48"/>
    <n v="0"/>
    <n v="453.26"/>
    <n v="0"/>
    <n v="0"/>
    <n v="0"/>
    <n v="0"/>
    <n v="0"/>
    <n v="453.26"/>
    <n v="0"/>
    <n v="0"/>
    <n v="0"/>
    <n v="0"/>
    <n v="0"/>
    <n v="-5.49"/>
    <n v="0"/>
    <n v="14.19"/>
    <n v="0"/>
    <n v="0"/>
    <n v="0"/>
    <n v="0"/>
    <n v="0"/>
    <n v="0"/>
    <n v="0"/>
    <n v="0"/>
    <n v="0"/>
    <n v="8.6999999999999993"/>
    <n v="0"/>
    <n v="8.6999999999999993"/>
    <n v="179.06"/>
    <n v="453.26"/>
    <n v="159"/>
    <n v="300"/>
    <n v="114802.8"/>
    <n v="72372.789999999994"/>
    <n v="63.040962"/>
    <n v="49.871152639655897"/>
    <n v="9.5"/>
    <m/>
    <m/>
    <m/>
    <s v="TAM"/>
    <s v="MATAMOROS"/>
    <s v="87345"/>
    <s v="Morosidad"/>
    <x v="0"/>
  </r>
  <r>
    <n v="1704"/>
    <s v="Hipotecaria Su Casita"/>
    <s v="FIDEICOMISO 234036"/>
    <d v="2018-05-01T00:00:00"/>
    <s v="59740"/>
    <x v="0"/>
    <n v="21"/>
    <n v="53597.06"/>
    <n v="3231.24"/>
    <n v="0"/>
    <n v="56828.3"/>
    <n v="167.62"/>
    <n v="0"/>
    <n v="0"/>
    <n v="0"/>
    <n v="0"/>
    <m/>
    <n v="56828.3"/>
    <n v="9199.2900000000009"/>
    <n v="424.31"/>
    <n v="0"/>
    <n v="0"/>
    <n v="0"/>
    <n v="0"/>
    <n v="0"/>
    <n v="9623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98.86"/>
    <n v="9623.6"/>
    <n v="159"/>
    <n v="300"/>
    <n v="121300.8"/>
    <n v="67750.14"/>
    <n v="55.853003000000001"/>
    <n v="46.849072347081503"/>
    <n v="9.5"/>
    <m/>
    <m/>
    <m/>
    <s v="TAM"/>
    <s v="MATAMOROS"/>
    <s v="87345"/>
    <s v="Morosidad"/>
    <x v="0"/>
  </r>
  <r>
    <n v="1705"/>
    <s v="Hipotecaria Su Casita"/>
    <s v="FIDEICOMISO 234036"/>
    <d v="2018-05-01T00:00:00"/>
    <s v="59741"/>
    <x v="0"/>
    <n v="21"/>
    <n v="67202.210000000006"/>
    <n v="13796.49"/>
    <n v="0"/>
    <n v="80998.7"/>
    <n v="210.16"/>
    <n v="0"/>
    <n v="0"/>
    <n v="0"/>
    <n v="0"/>
    <m/>
    <n v="80998.7"/>
    <n v="55226.239999999998"/>
    <n v="532.02"/>
    <n v="0"/>
    <n v="0"/>
    <n v="0"/>
    <n v="0"/>
    <n v="0"/>
    <n v="55758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06.65"/>
    <n v="55758.26"/>
    <n v="159"/>
    <n v="300"/>
    <n v="111304.2"/>
    <n v="84947.42"/>
    <n v="76.320048999999997"/>
    <n v="72.772366164108305"/>
    <n v="9.5"/>
    <m/>
    <m/>
    <m/>
    <s v="JAL"/>
    <s v="ZAPOPAN"/>
    <s v="45200"/>
    <s v="Proceso judicial"/>
    <x v="0"/>
  </r>
  <r>
    <n v="1706"/>
    <s v="Hipotecaria Su Casita"/>
    <s v="FIDEICOMISO 234036"/>
    <d v="2018-05-01T00:00:00"/>
    <s v="59743"/>
    <x v="1"/>
    <n v="0"/>
    <n v="41041.699999999997"/>
    <n v="0"/>
    <n v="0"/>
    <n v="41041.699999999997"/>
    <n v="269.48"/>
    <n v="0"/>
    <n v="0"/>
    <n v="269.48"/>
    <n v="0"/>
    <m/>
    <n v="40772.22"/>
    <n v="0"/>
    <n v="328.33"/>
    <n v="0"/>
    <n v="0"/>
    <n v="328.33"/>
    <n v="0"/>
    <n v="0"/>
    <n v="0"/>
    <n v="55.12"/>
    <n v="0"/>
    <n v="0"/>
    <n v="0"/>
    <n v="0"/>
    <n v="-11.64"/>
    <n v="28.4"/>
    <n v="86.43"/>
    <n v="0"/>
    <n v="0"/>
    <n v="0"/>
    <n v="0"/>
    <n v="0"/>
    <n v="0"/>
    <n v="0"/>
    <n v="30.22"/>
    <n v="0"/>
    <n v="30.14"/>
    <n v="0"/>
    <n v="786.34"/>
    <n v="0"/>
    <n v="0"/>
    <n v="99"/>
    <n v="240"/>
    <n v="123737.7"/>
    <n v="63686.61"/>
    <n v="51.469042999999999"/>
    <n v="32.9505235776478"/>
    <n v="9.6"/>
    <m/>
    <m/>
    <m/>
    <s v="GRO"/>
    <s v="ACAPULCO DE JUAREZ"/>
    <s v="39907"/>
    <s v="Al corriente"/>
    <x v="0"/>
  </r>
  <r>
    <n v="1707"/>
    <s v="Hipotecaria Su Casita"/>
    <s v="FIDEICOMISO 234036"/>
    <d v="2018-05-01T00:00:00"/>
    <s v="59744"/>
    <x v="0"/>
    <n v="21"/>
    <n v="65723.98"/>
    <n v="15553.2"/>
    <n v="0"/>
    <n v="81277.179999999993"/>
    <n v="203.31"/>
    <n v="0"/>
    <n v="0"/>
    <n v="0"/>
    <n v="0"/>
    <m/>
    <n v="81277.179999999993"/>
    <n v="69833.97"/>
    <n v="520.30999999999995"/>
    <n v="0"/>
    <n v="0"/>
    <n v="0"/>
    <n v="0"/>
    <n v="0"/>
    <n v="70354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56.51"/>
    <n v="70354.28"/>
    <n v="160"/>
    <n v="300"/>
    <n v="99583.8"/>
    <n v="82822.75"/>
    <n v="83.168898999999996"/>
    <n v="81.616869452231697"/>
    <n v="9.5"/>
    <m/>
    <m/>
    <m/>
    <s v="JAL"/>
    <s v="ZAPOPAN"/>
    <s v="45200"/>
    <s v="Proceso judicial"/>
    <x v="0"/>
  </r>
  <r>
    <n v="1708"/>
    <s v="Hipotecaria Su Casita"/>
    <s v="FIDEICOMISO 234036"/>
    <d v="2018-05-01T00:00:00"/>
    <s v="59745"/>
    <x v="0"/>
    <n v="21"/>
    <n v="55223.19"/>
    <n v="11133.43"/>
    <n v="0"/>
    <n v="66356.62"/>
    <n v="170.84"/>
    <n v="0"/>
    <n v="0"/>
    <n v="0"/>
    <n v="0"/>
    <m/>
    <n v="66356.62"/>
    <n v="44805.07"/>
    <n v="437.18"/>
    <n v="0"/>
    <n v="0"/>
    <n v="0"/>
    <n v="0"/>
    <n v="0"/>
    <n v="45242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04.27"/>
    <n v="45242.25"/>
    <n v="160"/>
    <n v="300"/>
    <n v="124929.60000000001"/>
    <n v="69591.199999999997"/>
    <n v="55.704332999999998"/>
    <n v="53.115210791514698"/>
    <n v="9.5"/>
    <m/>
    <m/>
    <m/>
    <s v="TAM"/>
    <s v="MATAMOROS"/>
    <s v="87345"/>
    <s v="Morosidad"/>
    <x v="0"/>
  </r>
  <r>
    <n v="1709"/>
    <s v="Hipotecaria Su Casita"/>
    <s v="FIDEICOMISO 234036"/>
    <d v="2018-05-01T00:00:00"/>
    <s v="59746"/>
    <x v="0"/>
    <n v="21"/>
    <n v="6358.71"/>
    <n v="8419.67"/>
    <n v="0"/>
    <n v="14778.38"/>
    <n v="130.96"/>
    <n v="0"/>
    <n v="0"/>
    <n v="0"/>
    <n v="0"/>
    <m/>
    <n v="14778.38"/>
    <n v="8454.9699999999993"/>
    <n v="52.46"/>
    <n v="0"/>
    <n v="0"/>
    <n v="0"/>
    <n v="0"/>
    <n v="0"/>
    <n v="8507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50.6299999999992"/>
    <n v="8507.43"/>
    <n v="40"/>
    <n v="180"/>
    <n v="62195.1"/>
    <n v="17166.27"/>
    <n v="27.600679"/>
    <n v="23.761325117222299"/>
    <n v="9.9"/>
    <m/>
    <m/>
    <m/>
    <s v="QR"/>
    <s v="BENITO JUAREZ"/>
    <s v="77539"/>
    <s v="Proceso judicial"/>
    <x v="0"/>
  </r>
  <r>
    <n v="1710"/>
    <s v="Hipotecaria Su Casita"/>
    <s v="FIDEICOMISO 234036"/>
    <d v="2018-05-01T00:00:00"/>
    <s v="59747"/>
    <x v="0"/>
    <n v="21"/>
    <n v="0"/>
    <n v="5818.47"/>
    <n v="0"/>
    <n v="5818.47"/>
    <n v="0"/>
    <n v="0"/>
    <n v="0"/>
    <n v="0"/>
    <n v="0"/>
    <m/>
    <n v="5818.47"/>
    <n v="615.27"/>
    <n v="0"/>
    <n v="0"/>
    <n v="0"/>
    <n v="0"/>
    <n v="0"/>
    <n v="0"/>
    <n v="615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18.47"/>
    <n v="615.27"/>
    <n v="0"/>
    <n v="60"/>
    <n v="53541.9"/>
    <n v="12579.15"/>
    <n v="23.494029999999999"/>
    <n v="10.8671340062007"/>
    <n v="9.9"/>
    <m/>
    <m/>
    <m/>
    <s v="QR"/>
    <s v="BENITO JUAREZ"/>
    <s v="77539"/>
    <s v="Morosidad"/>
    <x v="0"/>
  </r>
  <r>
    <n v="1711"/>
    <s v="Hipotecaria Su Casita"/>
    <s v="FIDEICOMISO 234036"/>
    <d v="2018-05-01T00:00:00"/>
    <s v="59748"/>
    <x v="0"/>
    <n v="21"/>
    <n v="63215.46"/>
    <n v="13823.95"/>
    <n v="0"/>
    <n v="77039.41"/>
    <n v="195.56"/>
    <n v="0"/>
    <n v="0"/>
    <n v="0"/>
    <n v="0"/>
    <m/>
    <n v="77039.41"/>
    <n v="58562.12"/>
    <n v="500.46"/>
    <n v="0"/>
    <n v="0"/>
    <n v="0"/>
    <n v="0"/>
    <n v="0"/>
    <n v="59062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19.51"/>
    <n v="59062.58"/>
    <n v="160"/>
    <n v="300"/>
    <n v="102738.3"/>
    <n v="79663.19"/>
    <n v="77.539914999999993"/>
    <n v="74.986067003469898"/>
    <n v="9.5"/>
    <m/>
    <m/>
    <m/>
    <s v="TAM"/>
    <s v="REYNOSA"/>
    <s v="88715"/>
    <s v="Morosidad"/>
    <x v="0"/>
  </r>
  <r>
    <n v="1712"/>
    <s v="Hipotecaria Su Casita"/>
    <s v="FIDEICOMISO 234036"/>
    <d v="2018-05-01T00:00:00"/>
    <s v="59754"/>
    <x v="1"/>
    <n v="0"/>
    <n v="34603.11"/>
    <n v="0"/>
    <n v="0"/>
    <n v="34603.11"/>
    <n v="106.19"/>
    <n v="0"/>
    <n v="0"/>
    <n v="106.19"/>
    <n v="0"/>
    <m/>
    <n v="34496.92"/>
    <n v="0"/>
    <n v="276.82"/>
    <n v="0"/>
    <n v="0"/>
    <n v="276.82"/>
    <n v="0"/>
    <n v="0"/>
    <n v="0"/>
    <n v="39.43"/>
    <n v="0"/>
    <n v="0"/>
    <n v="0"/>
    <n v="0"/>
    <n v="-8.24"/>
    <n v="21.12"/>
    <n v="62.12"/>
    <n v="0"/>
    <n v="0"/>
    <n v="0"/>
    <n v="0"/>
    <n v="0"/>
    <n v="0"/>
    <n v="0"/>
    <n v="2.66"/>
    <n v="0"/>
    <n v="2.16"/>
    <n v="0"/>
    <n v="500.1"/>
    <n v="0"/>
    <n v="0"/>
    <n v="160"/>
    <n v="300"/>
    <n v="105441.3"/>
    <n v="43491.34"/>
    <n v="41.246969"/>
    <n v="32.716706126679"/>
    <n v="9.6"/>
    <m/>
    <m/>
    <m/>
    <s v="QR"/>
    <s v="BENITO JUAREZ"/>
    <s v="77500"/>
    <s v="Al corriente"/>
    <x v="0"/>
  </r>
  <r>
    <n v="1713"/>
    <s v="Hipotecaria Su Casita"/>
    <s v="FIDEICOMISO 234036"/>
    <d v="2018-05-01T00:00:00"/>
    <s v="59759"/>
    <x v="0"/>
    <n v="21"/>
    <n v="59669.66"/>
    <n v="12116.11"/>
    <n v="0"/>
    <n v="71785.77"/>
    <n v="184.57"/>
    <n v="0"/>
    <n v="0"/>
    <n v="0"/>
    <n v="0"/>
    <m/>
    <n v="71785.77"/>
    <n v="48530.31"/>
    <n v="472.38"/>
    <n v="0"/>
    <n v="0"/>
    <n v="0"/>
    <n v="0"/>
    <n v="0"/>
    <n v="4900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00.68"/>
    <n v="49002.69"/>
    <n v="160"/>
    <n v="300"/>
    <n v="107147.7"/>
    <n v="75192.34"/>
    <n v="70.176344999999998"/>
    <n v="66.997023388428303"/>
    <n v="9.5"/>
    <m/>
    <m/>
    <m/>
    <s v="BCN"/>
    <s v="TIJUANA"/>
    <s v="22427"/>
    <s v="Proceso judicial"/>
    <x v="0"/>
  </r>
  <r>
    <n v="1714"/>
    <s v="Hipotecaria Su Casita"/>
    <s v="FIDEICOMISO 234036"/>
    <d v="2018-05-01T00:00:00"/>
    <s v="59761"/>
    <x v="0"/>
    <n v="21"/>
    <n v="0"/>
    <n v="9405.99"/>
    <n v="0"/>
    <n v="9405.99"/>
    <n v="0"/>
    <n v="0"/>
    <n v="0"/>
    <n v="0"/>
    <n v="0"/>
    <m/>
    <n v="9405.99"/>
    <n v="2602.41"/>
    <n v="0"/>
    <n v="0"/>
    <n v="0"/>
    <n v="0"/>
    <n v="0"/>
    <n v="0"/>
    <n v="2602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05.99"/>
    <n v="2602.41"/>
    <n v="0"/>
    <n v="120"/>
    <n v="53465.7"/>
    <n v="14958.61"/>
    <n v="27.977955999999999"/>
    <n v="17.592568718379599"/>
    <n v="9.9"/>
    <m/>
    <m/>
    <m/>
    <s v="QR"/>
    <s v="BENITO JUAREZ"/>
    <s v="77539"/>
    <s v="Morosidad"/>
    <x v="0"/>
  </r>
  <r>
    <n v="1715"/>
    <s v="Hipotecaria Su Casita"/>
    <s v="FIDEICOMISO 234036"/>
    <d v="2018-05-01T00:00:00"/>
    <s v="59763"/>
    <x v="1"/>
    <n v="0"/>
    <n v="69657.62"/>
    <n v="0"/>
    <n v="0"/>
    <n v="69657.62"/>
    <n v="242.41"/>
    <n v="0"/>
    <n v="0"/>
    <n v="242.41"/>
    <n v="0"/>
    <m/>
    <n v="69415.210000000006"/>
    <n v="0"/>
    <n v="551.46"/>
    <n v="0"/>
    <n v="0"/>
    <n v="551.46"/>
    <n v="0"/>
    <n v="0"/>
    <n v="0"/>
    <n v="63.1"/>
    <n v="0"/>
    <n v="0"/>
    <n v="0"/>
    <n v="0"/>
    <n v="-13.45"/>
    <n v="42.85"/>
    <n v="117.87"/>
    <n v="0"/>
    <n v="0"/>
    <n v="0"/>
    <n v="0"/>
    <n v="0"/>
    <n v="0"/>
    <n v="0"/>
    <n v="0.14000000000000001"/>
    <n v="0"/>
    <n v="0.2"/>
    <n v="0"/>
    <n v="1004.38"/>
    <n v="0"/>
    <n v="0"/>
    <n v="160"/>
    <n v="300"/>
    <n v="139575.9"/>
    <n v="90863.52"/>
    <n v="65.099720000000005"/>
    <n v="49.732948214434103"/>
    <n v="9.5"/>
    <m/>
    <m/>
    <m/>
    <s v="MOR"/>
    <s v="EMILIANO ZAPATA"/>
    <s v="62760"/>
    <s v="Al corriente"/>
    <x v="0"/>
  </r>
  <r>
    <n v="1716"/>
    <s v="Hipotecaria Su Casita"/>
    <s v="FIDEICOMISO 234036"/>
    <d v="2018-05-01T00:00:00"/>
    <s v="59764"/>
    <x v="1"/>
    <n v="0"/>
    <n v="11878.59"/>
    <n v="0"/>
    <n v="0"/>
    <n v="11878.59"/>
    <n v="402.03"/>
    <n v="0"/>
    <n v="0"/>
    <n v="402.03"/>
    <n v="926.87"/>
    <m/>
    <n v="10549.69"/>
    <n v="0"/>
    <n v="95.03"/>
    <n v="0"/>
    <n v="0"/>
    <n v="95.03"/>
    <n v="0"/>
    <n v="0"/>
    <n v="0"/>
    <n v="51.17"/>
    <n v="0"/>
    <n v="0"/>
    <n v="0"/>
    <n v="0"/>
    <n v="-8.11"/>
    <n v="27.41"/>
    <n v="73.400000000000006"/>
    <n v="0"/>
    <n v="0"/>
    <n v="0"/>
    <n v="0"/>
    <n v="0"/>
    <n v="0"/>
    <n v="0"/>
    <n v="148.93"/>
    <n v="0"/>
    <n v="142.54"/>
    <n v="0"/>
    <n v="1716.73"/>
    <n v="0"/>
    <n v="0"/>
    <n v="160"/>
    <n v="300"/>
    <n v="88011.3"/>
    <n v="56441.91"/>
    <n v="64.130298999999994"/>
    <n v="11.9867448507201"/>
    <n v="9.6"/>
    <m/>
    <m/>
    <m/>
    <s v="SON"/>
    <s v="HERMOSILLO"/>
    <s v="83288"/>
    <s v="Al corriente"/>
    <x v="0"/>
  </r>
  <r>
    <n v="1717"/>
    <s v="Hipotecaria Su Casita"/>
    <s v="FIDEICOMISO 234036"/>
    <d v="2018-05-01T00:00:00"/>
    <s v="59766"/>
    <x v="2"/>
    <n v="0"/>
    <n v="38122.6"/>
    <n v="0"/>
    <n v="0"/>
    <n v="38122.6"/>
    <n v="117"/>
    <n v="0"/>
    <n v="0"/>
    <n v="94.32"/>
    <n v="0"/>
    <m/>
    <n v="38028.28"/>
    <n v="0"/>
    <n v="304.98"/>
    <n v="0"/>
    <n v="0"/>
    <n v="304.98"/>
    <n v="0"/>
    <n v="0"/>
    <n v="0"/>
    <n v="43.44"/>
    <n v="0"/>
    <n v="0"/>
    <n v="0"/>
    <n v="0"/>
    <n v="-7.65"/>
    <n v="23.27"/>
    <n v="64.05"/>
    <n v="0"/>
    <n v="0"/>
    <n v="0"/>
    <n v="0"/>
    <n v="0"/>
    <n v="0"/>
    <n v="0"/>
    <n v="0"/>
    <n v="0"/>
    <n v="7.0000000000000007E-2"/>
    <n v="0"/>
    <n v="522.41"/>
    <n v="22.68"/>
    <n v="0"/>
    <n v="160"/>
    <n v="300"/>
    <n v="86318.399999999994"/>
    <n v="47916.02"/>
    <n v="55.510783000000004"/>
    <n v="44.0558209747646"/>
    <n v="9.6"/>
    <m/>
    <m/>
    <m/>
    <s v="PUE"/>
    <s v="TEHUACAN"/>
    <s v="75763"/>
    <s v="Morosidad"/>
    <x v="0"/>
  </r>
  <r>
    <n v="1718"/>
    <s v="Hipotecaria Su Casita"/>
    <s v="FIDEICOMISO 234036"/>
    <d v="2018-05-01T00:00:00"/>
    <s v="59767"/>
    <x v="0"/>
    <n v="21"/>
    <n v="62656.44"/>
    <n v="12631.21"/>
    <n v="0"/>
    <n v="75287.649999999994"/>
    <n v="193.83"/>
    <n v="0"/>
    <n v="0"/>
    <n v="0"/>
    <n v="0"/>
    <m/>
    <n v="75287.649999999994"/>
    <n v="50835.92"/>
    <n v="496.03"/>
    <n v="0"/>
    <n v="0"/>
    <n v="0"/>
    <n v="0"/>
    <n v="0"/>
    <n v="51331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25.04"/>
    <n v="51331.95"/>
    <n v="160"/>
    <n v="300"/>
    <n v="110135.7"/>
    <n v="78958.3"/>
    <n v="71.691830999999993"/>
    <n v="68.358987974502398"/>
    <n v="9.5"/>
    <m/>
    <m/>
    <m/>
    <s v="SON"/>
    <s v="HERMOSILLO"/>
    <s v="83294"/>
    <s v="Proceso judicial"/>
    <x v="0"/>
  </r>
  <r>
    <n v="1719"/>
    <s v="Hipotecaria Su Casita"/>
    <s v="FIDEICOMISO 234036"/>
    <d v="2018-05-01T00:00:00"/>
    <s v="59768"/>
    <x v="0"/>
    <n v="21"/>
    <n v="34544.69"/>
    <n v="6855.99"/>
    <n v="0"/>
    <n v="41400.68"/>
    <n v="106.02"/>
    <n v="0"/>
    <n v="0"/>
    <n v="0"/>
    <n v="0"/>
    <m/>
    <n v="41400.68"/>
    <n v="27961.74"/>
    <n v="276.36"/>
    <n v="0"/>
    <n v="0"/>
    <n v="0"/>
    <n v="0"/>
    <n v="0"/>
    <n v="28238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62.01"/>
    <n v="28238.1"/>
    <n v="160"/>
    <n v="300"/>
    <n v="85490.1"/>
    <n v="43419.34"/>
    <n v="50.788735000000003"/>
    <n v="48.427455722261101"/>
    <n v="9.6"/>
    <m/>
    <m/>
    <m/>
    <s v="EM"/>
    <s v="CHALCO"/>
    <s v="56640"/>
    <s v="Morosidad"/>
    <x v="0"/>
  </r>
  <r>
    <n v="1720"/>
    <s v="Hipotecaria Su Casita"/>
    <s v="FIDEICOMISO 234036"/>
    <d v="2018-05-01T00:00:00"/>
    <s v="59769"/>
    <x v="0"/>
    <n v="21"/>
    <n v="25615.35"/>
    <n v="10584.78"/>
    <n v="0"/>
    <n v="36200.129999999997"/>
    <n v="163.44999999999999"/>
    <n v="0"/>
    <n v="0"/>
    <n v="0"/>
    <n v="0"/>
    <m/>
    <n v="36200.129999999997"/>
    <n v="24092.54"/>
    <n v="211.33"/>
    <n v="0"/>
    <n v="0"/>
    <n v="0"/>
    <n v="0"/>
    <n v="0"/>
    <n v="24303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48.23"/>
    <n v="24303.87"/>
    <n v="100"/>
    <n v="240"/>
    <n v="85490.1"/>
    <n v="39104.370000000003"/>
    <n v="45.741402000000001"/>
    <n v="42.344236687159501"/>
    <n v="9.9"/>
    <m/>
    <m/>
    <m/>
    <s v="EM"/>
    <s v="CHALCO"/>
    <s v="56640"/>
    <s v="Morosidad"/>
    <x v="0"/>
  </r>
  <r>
    <n v="1721"/>
    <s v="Hipotecaria Su Casita"/>
    <s v="FIDEICOMISO 234036"/>
    <d v="2018-05-01T00:00:00"/>
    <s v="59770"/>
    <x v="13"/>
    <n v="2"/>
    <n v="48817.37"/>
    <n v="627.34"/>
    <n v="0"/>
    <n v="49444.71"/>
    <n v="317.39999999999998"/>
    <n v="0"/>
    <n v="0"/>
    <n v="0"/>
    <n v="0"/>
    <m/>
    <n v="49444.71"/>
    <n v="780.4"/>
    <n v="386.47"/>
    <n v="0"/>
    <n v="0"/>
    <n v="0"/>
    <n v="0"/>
    <n v="0"/>
    <n v="1166.86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4.74"/>
    <n v="1166.8699999999999"/>
    <n v="100"/>
    <n v="240"/>
    <n v="101402.4"/>
    <n v="75511.899999999994"/>
    <n v="74.467567000000003"/>
    <n v="48.760887419341501"/>
    <n v="9.5"/>
    <m/>
    <m/>
    <m/>
    <s v="EM"/>
    <s v="CHALCO"/>
    <s v="56640"/>
    <s v="Morosidad"/>
    <x v="0"/>
  </r>
  <r>
    <n v="1722"/>
    <s v="Hipotecaria Su Casita"/>
    <s v="FIDEICOMISO 234036"/>
    <d v="2018-05-01T00:00:00"/>
    <s v="59771"/>
    <x v="1"/>
    <n v="0"/>
    <n v="8743.2999999999993"/>
    <n v="0"/>
    <n v="0"/>
    <n v="8743.2999999999993"/>
    <n v="509.63"/>
    <n v="0"/>
    <n v="0"/>
    <n v="509.63"/>
    <n v="0"/>
    <m/>
    <n v="8233.67"/>
    <n v="0"/>
    <n v="69.95"/>
    <n v="0"/>
    <n v="0"/>
    <n v="69.95"/>
    <n v="0"/>
    <n v="0"/>
    <n v="0"/>
    <n v="53.44"/>
    <n v="0"/>
    <n v="0"/>
    <n v="0"/>
    <n v="0"/>
    <n v="-6.69"/>
    <n v="27.54"/>
    <n v="78.31"/>
    <n v="0"/>
    <n v="0"/>
    <n v="0"/>
    <n v="0"/>
    <n v="0"/>
    <n v="0"/>
    <n v="0"/>
    <n v="0"/>
    <n v="0"/>
    <n v="0"/>
    <n v="4.9789999999999999E-3"/>
    <n v="732.18"/>
    <n v="0"/>
    <n v="0"/>
    <n v="100"/>
    <n v="240"/>
    <n v="82775.7"/>
    <n v="61744.74"/>
    <n v="74.592832999999999"/>
    <n v="9.9469650578674393"/>
    <n v="9.6"/>
    <m/>
    <m/>
    <m/>
    <s v="GTO"/>
    <s v="LEON"/>
    <s v="37536"/>
    <s v="Al corriente"/>
    <x v="0"/>
  </r>
  <r>
    <n v="1723"/>
    <s v="Hipotecaria Su Casita"/>
    <s v="FIDEICOMISO 234036"/>
    <d v="2018-05-01T00:00:00"/>
    <s v="59774"/>
    <x v="1"/>
    <n v="0"/>
    <n v="47085.98"/>
    <n v="0"/>
    <n v="0"/>
    <n v="47085.98"/>
    <n v="306.13"/>
    <n v="0"/>
    <n v="0"/>
    <n v="306.13"/>
    <n v="0"/>
    <m/>
    <n v="46779.85"/>
    <n v="0"/>
    <n v="372.76"/>
    <n v="0"/>
    <n v="0"/>
    <n v="372.76"/>
    <n v="0"/>
    <n v="0"/>
    <n v="0"/>
    <n v="48.21"/>
    <n v="0"/>
    <n v="0"/>
    <n v="0"/>
    <n v="0"/>
    <n v="-9.06"/>
    <n v="31.63"/>
    <n v="94.88"/>
    <n v="0"/>
    <n v="0"/>
    <n v="0"/>
    <n v="0"/>
    <n v="0"/>
    <n v="0"/>
    <n v="0"/>
    <n v="0"/>
    <n v="0"/>
    <n v="0"/>
    <n v="3.32E-3"/>
    <n v="844.55"/>
    <n v="0"/>
    <n v="0"/>
    <n v="100"/>
    <n v="240"/>
    <n v="114566.39999999999"/>
    <n v="72832.36"/>
    <n v="63.572181999999998"/>
    <n v="40.832085327630502"/>
    <n v="9.5"/>
    <m/>
    <m/>
    <m/>
    <s v="DGO"/>
    <s v="GOMEZ PALACIO"/>
    <s v="35015"/>
    <s v="Al corriente"/>
    <x v="0"/>
  </r>
  <r>
    <n v="1724"/>
    <s v="Hipotecaria Su Casita"/>
    <s v="FIDEICOMISO 234036"/>
    <d v="2018-05-01T00:00:00"/>
    <s v="59780"/>
    <x v="0"/>
    <n v="21"/>
    <n v="67585.509999999995"/>
    <n v="13725.29"/>
    <n v="0"/>
    <n v="81310.8"/>
    <n v="209.08"/>
    <n v="0"/>
    <n v="0"/>
    <n v="0"/>
    <n v="0"/>
    <m/>
    <n v="81310.8"/>
    <n v="55478.81"/>
    <n v="535.04999999999995"/>
    <n v="0"/>
    <n v="0"/>
    <n v="0"/>
    <n v="0"/>
    <n v="0"/>
    <n v="56013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34.37"/>
    <n v="56013.86"/>
    <n v="160"/>
    <n v="300"/>
    <n v="124632"/>
    <n v="85169.77"/>
    <n v="68.337000000000003"/>
    <n v="65.2407085236933"/>
    <n v="9.5"/>
    <m/>
    <m/>
    <m/>
    <s v="TAM"/>
    <s v="MATAMOROS"/>
    <s v="87345"/>
    <s v="Proceso judicial"/>
    <x v="0"/>
  </r>
  <r>
    <n v="1725"/>
    <s v="Hipotecaria Su Casita"/>
    <s v="FIDEICOMISO 234036"/>
    <d v="2018-05-01T00:00:00"/>
    <s v="59783"/>
    <x v="0"/>
    <n v="21"/>
    <n v="40693.75"/>
    <n v="5129.24"/>
    <n v="0"/>
    <n v="45822.99"/>
    <n v="124.87"/>
    <n v="0"/>
    <n v="0"/>
    <n v="0"/>
    <n v="0"/>
    <m/>
    <n v="45822.99"/>
    <n v="17158.78"/>
    <n v="325.55"/>
    <n v="0"/>
    <n v="0"/>
    <n v="0"/>
    <n v="0"/>
    <n v="0"/>
    <n v="17484.33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54.11"/>
    <n v="17484.330000000002"/>
    <n v="160"/>
    <n v="300"/>
    <n v="119419.8"/>
    <n v="51146.03"/>
    <n v="42.828769000000001"/>
    <n v="38.371350691330498"/>
    <n v="9.6"/>
    <m/>
    <m/>
    <m/>
    <s v="EM"/>
    <s v="NICOLAS ROMERO"/>
    <s v="54416"/>
    <s v="Morosidad"/>
    <x v="0"/>
  </r>
  <r>
    <n v="1726"/>
    <s v="Hipotecaria Su Casita"/>
    <s v="FIDEICOMISO 234036"/>
    <d v="2018-05-01T00:00:00"/>
    <s v="59786"/>
    <x v="0"/>
    <n v="21"/>
    <n v="51958.64"/>
    <n v="8155.89"/>
    <n v="0"/>
    <n v="60114.53"/>
    <n v="168.55"/>
    <n v="0"/>
    <n v="0"/>
    <n v="0"/>
    <n v="0"/>
    <m/>
    <n v="60114.53"/>
    <n v="27526.880000000001"/>
    <n v="415.67"/>
    <n v="0"/>
    <n v="0"/>
    <n v="0"/>
    <n v="0"/>
    <n v="0"/>
    <n v="27942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24.44"/>
    <n v="27942.55"/>
    <n v="155"/>
    <n v="300"/>
    <n v="117632.4"/>
    <n v="66339.070000000007"/>
    <n v="56.395235999999997"/>
    <n v="51.103717709323902"/>
    <n v="9.6"/>
    <m/>
    <m/>
    <m/>
    <s v="BCN"/>
    <s v="TIJUANA"/>
    <s v="22563"/>
    <s v="Proceso judicial"/>
    <x v="0"/>
  </r>
  <r>
    <n v="1727"/>
    <s v="Hipotecaria Su Casita"/>
    <s v="FIDEICOMISO 234036"/>
    <d v="2018-05-01T00:00:00"/>
    <s v="59790"/>
    <x v="0"/>
    <n v="21"/>
    <n v="17365.96"/>
    <n v="21624.58"/>
    <n v="0"/>
    <n v="38990.54"/>
    <n v="418.2"/>
    <n v="0"/>
    <n v="0"/>
    <n v="0"/>
    <n v="0"/>
    <m/>
    <n v="38990.54"/>
    <n v="15480.11"/>
    <n v="138.93"/>
    <n v="0"/>
    <n v="0"/>
    <n v="0"/>
    <n v="0"/>
    <n v="0"/>
    <n v="1561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042.78"/>
    <n v="15619.04"/>
    <n v="35"/>
    <n v="180"/>
    <n v="98253.6"/>
    <n v="53046.15"/>
    <n v="53.989013999999997"/>
    <n v="39.683573830100002"/>
    <n v="9.6"/>
    <m/>
    <m/>
    <m/>
    <s v="BCN"/>
    <s v="TIJUANA"/>
    <s v="22125"/>
    <s v="Morosidad"/>
    <x v="0"/>
  </r>
  <r>
    <n v="1728"/>
    <s v="Hipotecaria Su Casita"/>
    <s v="FIDEICOMISO 234036"/>
    <d v="2018-05-01T00:00:00"/>
    <s v="59792"/>
    <x v="1"/>
    <n v="0"/>
    <n v="21881.47"/>
    <n v="0"/>
    <n v="0"/>
    <n v="21881.47"/>
    <n v="228.3"/>
    <n v="0"/>
    <n v="0"/>
    <n v="228.3"/>
    <n v="0"/>
    <m/>
    <n v="21653.17"/>
    <n v="0"/>
    <n v="175.05"/>
    <n v="0"/>
    <n v="0"/>
    <n v="175.05"/>
    <n v="0"/>
    <n v="0"/>
    <n v="0"/>
    <n v="37.19"/>
    <n v="0"/>
    <n v="0"/>
    <n v="0"/>
    <n v="0"/>
    <n v="-10.29"/>
    <n v="19.16"/>
    <n v="61.45"/>
    <n v="0"/>
    <n v="0"/>
    <n v="0"/>
    <n v="0"/>
    <n v="0"/>
    <n v="0"/>
    <n v="0"/>
    <n v="61.36"/>
    <n v="0"/>
    <n v="74.28"/>
    <n v="0"/>
    <n v="572.22"/>
    <n v="0"/>
    <n v="0"/>
    <n v="95"/>
    <n v="240"/>
    <n v="104719.2"/>
    <n v="42970.53"/>
    <n v="41.034050999999998"/>
    <n v="20.677363814029501"/>
    <n v="9.6"/>
    <m/>
    <m/>
    <m/>
    <s v="BCN"/>
    <s v="ENSENADA"/>
    <s v="22800"/>
    <s v="Al corriente"/>
    <x v="0"/>
  </r>
  <r>
    <n v="1729"/>
    <s v="Hipotecaria Su Casita"/>
    <s v="FIDEICOMISO 234036"/>
    <d v="2018-05-01T00:00:00"/>
    <s v="59794"/>
    <x v="0"/>
    <n v="21"/>
    <n v="45070.05"/>
    <n v="9603.9699999999993"/>
    <n v="0"/>
    <n v="54674.02"/>
    <n v="315.25"/>
    <n v="0"/>
    <n v="0"/>
    <n v="0"/>
    <n v="0"/>
    <m/>
    <n v="54674.02"/>
    <n v="13857.14"/>
    <n v="356.8"/>
    <n v="0"/>
    <n v="0"/>
    <n v="0"/>
    <n v="0"/>
    <n v="0"/>
    <n v="14213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19.2199999999993"/>
    <n v="14213.94"/>
    <n v="95"/>
    <n v="240"/>
    <n v="102954.3"/>
    <n v="72097.89"/>
    <n v="70.029022999999995"/>
    <n v="53.105135310928802"/>
    <n v="9.5"/>
    <m/>
    <m/>
    <m/>
    <s v="BCN"/>
    <s v="TIJUANA"/>
    <s v="22245"/>
    <s v="Morosidad"/>
    <x v="0"/>
  </r>
  <r>
    <n v="1730"/>
    <s v="Hipotecaria Su Casita"/>
    <s v="FIDEICOMISO 234036"/>
    <d v="2018-05-01T00:00:00"/>
    <s v="59799"/>
    <x v="0"/>
    <n v="21"/>
    <n v="41160.83"/>
    <n v="8841.67"/>
    <n v="0"/>
    <n v="50002.5"/>
    <n v="133.52000000000001"/>
    <n v="0"/>
    <n v="0"/>
    <n v="0"/>
    <n v="0"/>
    <m/>
    <n v="50002.5"/>
    <n v="34705.57"/>
    <n v="329.29"/>
    <n v="0"/>
    <n v="0"/>
    <n v="0"/>
    <n v="0"/>
    <n v="0"/>
    <n v="35034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75.19"/>
    <n v="35034.86"/>
    <n v="155"/>
    <n v="300"/>
    <n v="86891.1"/>
    <n v="52552.76"/>
    <n v="60.481177000000002"/>
    <n v="57.546169848025102"/>
    <n v="9.6"/>
    <m/>
    <m/>
    <m/>
    <s v="TAM"/>
    <s v="REYNOSA"/>
    <s v="88776"/>
    <s v="Proceso judicial"/>
    <x v="0"/>
  </r>
  <r>
    <n v="1731"/>
    <s v="Hipotecaria Su Casita"/>
    <s v="FIDEICOMISO 234036"/>
    <d v="2018-05-01T00:00:00"/>
    <s v="59800"/>
    <x v="0"/>
    <n v="21"/>
    <n v="35844.97"/>
    <n v="4134.03"/>
    <n v="0"/>
    <n v="39979"/>
    <n v="116.28"/>
    <n v="0"/>
    <n v="0"/>
    <n v="0"/>
    <n v="0"/>
    <m/>
    <n v="39979"/>
    <n v="12793.65"/>
    <n v="286.76"/>
    <n v="0"/>
    <n v="0"/>
    <n v="0"/>
    <n v="0"/>
    <n v="0"/>
    <n v="13080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50.3100000000004"/>
    <n v="13080.41"/>
    <n v="155"/>
    <n v="300"/>
    <n v="94450.5"/>
    <n v="45765.77"/>
    <n v="48.454766999999997"/>
    <n v="42.327991638576201"/>
    <n v="9.6"/>
    <m/>
    <m/>
    <m/>
    <s v="BCN"/>
    <s v="ENSENADA"/>
    <s v="22800"/>
    <s v="Proceso judicial"/>
    <x v="0"/>
  </r>
  <r>
    <n v="1732"/>
    <s v="Hipotecaria Su Casita"/>
    <s v="FIDEICOMISO 234036"/>
    <d v="2018-05-01T00:00:00"/>
    <s v="59801"/>
    <x v="0"/>
    <n v="21"/>
    <n v="40179.120000000003"/>
    <n v="8147.36"/>
    <n v="0"/>
    <n v="48326.48"/>
    <n v="130.35"/>
    <n v="0"/>
    <n v="0"/>
    <n v="0"/>
    <n v="0"/>
    <m/>
    <n v="48326.48"/>
    <n v="31157.49"/>
    <n v="321.43"/>
    <n v="0"/>
    <n v="0"/>
    <n v="0"/>
    <n v="0"/>
    <n v="0"/>
    <n v="31478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77.7099999999991"/>
    <n v="31478.92"/>
    <n v="155"/>
    <n v="300"/>
    <n v="68160.899999999994"/>
    <n v="51300.06"/>
    <n v="75.263178999999994"/>
    <n v="70.900589876111695"/>
    <n v="9.6"/>
    <m/>
    <m/>
    <m/>
    <s v="QR"/>
    <s v="SOLIDARIDAD"/>
    <s v="77710"/>
    <s v="Proceso judicial"/>
    <x v="0"/>
  </r>
  <r>
    <n v="1733"/>
    <s v="Hipotecaria Su Casita"/>
    <s v="FIDEICOMISO 234036"/>
    <d v="2018-05-01T00:00:00"/>
    <s v="59804"/>
    <x v="0"/>
    <n v="21"/>
    <n v="35549.03"/>
    <n v="7544.42"/>
    <n v="0"/>
    <n v="43093.45"/>
    <n v="115.32"/>
    <n v="0"/>
    <n v="0"/>
    <n v="0"/>
    <n v="0"/>
    <m/>
    <n v="43093.45"/>
    <n v="29628.6"/>
    <n v="284.39"/>
    <n v="0"/>
    <n v="0"/>
    <n v="0"/>
    <n v="0"/>
    <n v="0"/>
    <n v="29912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59.74"/>
    <n v="29912.99"/>
    <n v="155"/>
    <n v="300"/>
    <n v="76029.899999999994"/>
    <n v="45387.72"/>
    <n v="59.697198"/>
    <n v="56.6796088711462"/>
    <n v="9.6"/>
    <m/>
    <m/>
    <m/>
    <s v="QR"/>
    <s v="SOLIDARIDAD"/>
    <s v="77710"/>
    <s v="Morosidad"/>
    <x v="0"/>
  </r>
  <r>
    <n v="1734"/>
    <s v="Hipotecaria Su Casita"/>
    <s v="FIDEICOMISO 234036"/>
    <d v="2018-05-01T00:00:00"/>
    <s v="59805"/>
    <x v="0"/>
    <n v="21"/>
    <n v="42465.98"/>
    <n v="6629.5"/>
    <n v="0"/>
    <n v="49095.48"/>
    <n v="137.77000000000001"/>
    <n v="0"/>
    <n v="0"/>
    <n v="0"/>
    <n v="0"/>
    <m/>
    <n v="49095.48"/>
    <n v="22306.98"/>
    <n v="339.73"/>
    <n v="0"/>
    <n v="0"/>
    <n v="0"/>
    <n v="0"/>
    <n v="0"/>
    <n v="22646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67.27"/>
    <n v="22646.71"/>
    <n v="155"/>
    <n v="300"/>
    <n v="78620.100000000006"/>
    <n v="54220.41"/>
    <n v="68.965074000000001"/>
    <n v="62.446473777411903"/>
    <n v="9.6"/>
    <m/>
    <m/>
    <m/>
    <s v="QR"/>
    <s v="BENITO JUAREZ"/>
    <s v="77517"/>
    <s v="Proceso judicial"/>
    <x v="0"/>
  </r>
  <r>
    <n v="1735"/>
    <s v="Hipotecaria Su Casita"/>
    <s v="FIDEICOMISO 234036"/>
    <d v="2018-05-01T00:00:00"/>
    <s v="59809"/>
    <x v="22"/>
    <n v="14"/>
    <n v="43781.89"/>
    <n v="1873.97"/>
    <n v="0"/>
    <n v="45655.86"/>
    <n v="142.02000000000001"/>
    <n v="0"/>
    <n v="0"/>
    <n v="0"/>
    <n v="0"/>
    <m/>
    <n v="45655.86"/>
    <n v="5017.95"/>
    <n v="350.26"/>
    <n v="0"/>
    <n v="0"/>
    <n v="0"/>
    <n v="0"/>
    <n v="0"/>
    <n v="5368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15.99"/>
    <n v="5368.21"/>
    <n v="155"/>
    <n v="300"/>
    <n v="70125.3"/>
    <n v="55899.21"/>
    <n v="79.713327000000007"/>
    <n v="65.106116842191895"/>
    <n v="9.6"/>
    <m/>
    <m/>
    <m/>
    <s v="QR"/>
    <s v="SOLIDARIDAD"/>
    <s v="77710"/>
    <s v="Morosidad"/>
    <x v="0"/>
  </r>
  <r>
    <n v="1736"/>
    <s v="Hipotecaria Su Casita"/>
    <s v="FIDEICOMISO 234036"/>
    <d v="2018-05-01T00:00:00"/>
    <s v="59810"/>
    <x v="1"/>
    <n v="0"/>
    <n v="41723.730000000003"/>
    <n v="0"/>
    <n v="0"/>
    <n v="41723.730000000003"/>
    <n v="135.35"/>
    <n v="0"/>
    <n v="0"/>
    <n v="135.35"/>
    <n v="0"/>
    <m/>
    <n v="41588.379999999997"/>
    <n v="0"/>
    <n v="333.79"/>
    <n v="0"/>
    <n v="0"/>
    <n v="333.79"/>
    <n v="0"/>
    <n v="0"/>
    <n v="0"/>
    <n v="48.29"/>
    <n v="0"/>
    <n v="0"/>
    <n v="0"/>
    <n v="0"/>
    <n v="-9.76"/>
    <n v="25.87"/>
    <n v="68.14"/>
    <n v="0"/>
    <n v="0"/>
    <n v="0"/>
    <n v="0"/>
    <n v="0"/>
    <n v="0"/>
    <n v="0"/>
    <n v="0.01"/>
    <n v="0"/>
    <n v="0.01"/>
    <n v="0"/>
    <n v="601.69000000000005"/>
    <n v="0"/>
    <n v="0"/>
    <n v="155"/>
    <n v="300"/>
    <n v="75291.600000000006"/>
    <n v="53271.55"/>
    <n v="70.753642999999997"/>
    <n v="55.236414023401601"/>
    <n v="9.6"/>
    <m/>
    <m/>
    <m/>
    <s v="QR"/>
    <s v="SOLIDARIDAD"/>
    <s v="77710"/>
    <s v="Al corriente"/>
    <x v="0"/>
  </r>
  <r>
    <n v="1737"/>
    <s v="Hipotecaria Su Casita"/>
    <s v="FIDEICOMISO 234036"/>
    <d v="2018-05-01T00:00:00"/>
    <s v="59813"/>
    <x v="1"/>
    <n v="0"/>
    <n v="47724.65"/>
    <n v="0"/>
    <n v="0"/>
    <n v="47724.65"/>
    <n v="154.80000000000001"/>
    <n v="0"/>
    <n v="0"/>
    <n v="154.80000000000001"/>
    <n v="0"/>
    <m/>
    <n v="47569.85"/>
    <n v="0"/>
    <n v="381.8"/>
    <n v="0"/>
    <n v="0"/>
    <n v="381.8"/>
    <n v="0"/>
    <n v="0"/>
    <n v="0"/>
    <n v="55.24"/>
    <n v="0"/>
    <n v="0"/>
    <n v="0"/>
    <n v="0"/>
    <n v="-12.21"/>
    <n v="29.59"/>
    <n v="82"/>
    <n v="0"/>
    <n v="0"/>
    <n v="0"/>
    <n v="0"/>
    <n v="0"/>
    <n v="0"/>
    <n v="0"/>
    <n v="3.13"/>
    <n v="0"/>
    <n v="5.54"/>
    <n v="0"/>
    <n v="694.35"/>
    <n v="0"/>
    <n v="0"/>
    <n v="155"/>
    <n v="300"/>
    <n v="113591.7"/>
    <n v="60932.1"/>
    <n v="53.641331000000001"/>
    <n v="41.877927553298697"/>
    <n v="9.6"/>
    <m/>
    <m/>
    <m/>
    <s v="BCN"/>
    <s v="MEXICALI"/>
    <s v="21376"/>
    <s v="Al corriente"/>
    <x v="0"/>
  </r>
  <r>
    <n v="1738"/>
    <s v="Hipotecaria Su Casita"/>
    <s v="FIDEICOMISO 234036"/>
    <d v="2018-05-01T00:00:00"/>
    <s v="59817"/>
    <x v="1"/>
    <n v="0"/>
    <n v="35134.1"/>
    <n v="0"/>
    <n v="0"/>
    <n v="35134.1"/>
    <n v="113.97"/>
    <n v="0"/>
    <n v="0"/>
    <n v="113.97"/>
    <n v="0"/>
    <m/>
    <n v="35020.129999999997"/>
    <n v="0"/>
    <n v="281.07"/>
    <n v="0"/>
    <n v="0"/>
    <n v="281.07"/>
    <n v="0"/>
    <n v="0"/>
    <n v="0"/>
    <n v="40.65"/>
    <n v="0"/>
    <n v="0"/>
    <n v="0"/>
    <n v="0"/>
    <n v="-8.99"/>
    <n v="21.79"/>
    <n v="60.16"/>
    <n v="0"/>
    <n v="0"/>
    <n v="0"/>
    <n v="0"/>
    <n v="0"/>
    <n v="0"/>
    <n v="0"/>
    <n v="2.5499999999999998"/>
    <n v="0"/>
    <n v="1.64"/>
    <n v="0"/>
    <n v="511.2"/>
    <n v="0"/>
    <n v="0"/>
    <n v="155"/>
    <n v="300"/>
    <n v="82144.2"/>
    <n v="44857.55"/>
    <n v="54.608299000000002"/>
    <n v="42.632505120294603"/>
    <n v="9.6"/>
    <m/>
    <m/>
    <m/>
    <s v="QR"/>
    <s v="BENITO JUAREZ"/>
    <s v="77518"/>
    <s v="Al corriente"/>
    <x v="0"/>
  </r>
  <r>
    <n v="1739"/>
    <s v="Hipotecaria Su Casita"/>
    <s v="FIDEICOMISO 234036"/>
    <d v="2018-05-01T00:00:00"/>
    <s v="59819"/>
    <x v="0"/>
    <n v="21"/>
    <n v="45921.97"/>
    <n v="9885.2900000000009"/>
    <n v="0"/>
    <n v="55807.26"/>
    <n v="148.94999999999999"/>
    <n v="0"/>
    <n v="0"/>
    <n v="0"/>
    <n v="0"/>
    <m/>
    <n v="55807.26"/>
    <n v="39166.050000000003"/>
    <n v="367.38"/>
    <n v="0"/>
    <n v="0"/>
    <n v="0"/>
    <n v="0"/>
    <n v="0"/>
    <n v="39533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34.24"/>
    <n v="39533.43"/>
    <n v="155"/>
    <n v="300"/>
    <n v="77178"/>
    <n v="58630.51"/>
    <n v="75.967905000000002"/>
    <n v="72.309802967606799"/>
    <n v="9.6"/>
    <m/>
    <m/>
    <m/>
    <s v="QR"/>
    <s v="SOLIDARIDAD"/>
    <s v="77710"/>
    <s v="Proceso judicial"/>
    <x v="0"/>
  </r>
  <r>
    <n v="1740"/>
    <s v="Hipotecaria Su Casita"/>
    <s v="FIDEICOMISO 234036"/>
    <d v="2018-05-01T00:00:00"/>
    <s v="59820"/>
    <x v="1"/>
    <n v="0"/>
    <n v="46637.82"/>
    <n v="0"/>
    <n v="0"/>
    <n v="46637.82"/>
    <n v="326.17"/>
    <n v="0"/>
    <n v="0"/>
    <n v="326.17"/>
    <n v="0"/>
    <m/>
    <n v="46311.65"/>
    <n v="0"/>
    <n v="369.22"/>
    <n v="0"/>
    <n v="0"/>
    <n v="369.22"/>
    <n v="0"/>
    <n v="0"/>
    <n v="0"/>
    <n v="49.39"/>
    <n v="0"/>
    <n v="0"/>
    <n v="0"/>
    <n v="0"/>
    <n v="-14.87"/>
    <n v="32.4"/>
    <n v="100.51"/>
    <n v="0"/>
    <n v="0"/>
    <n v="0"/>
    <n v="0"/>
    <n v="0"/>
    <n v="0"/>
    <n v="0"/>
    <n v="0.8"/>
    <n v="0"/>
    <n v="0.53"/>
    <n v="0"/>
    <n v="863.62"/>
    <n v="0"/>
    <n v="0"/>
    <n v="95"/>
    <n v="240"/>
    <n v="139890.9"/>
    <n v="74602.61"/>
    <n v="53.329137000000003"/>
    <n v="33.105548553141098"/>
    <n v="9.5"/>
    <m/>
    <m/>
    <m/>
    <s v="BCN"/>
    <s v="MEXICALI"/>
    <s v="21000"/>
    <s v="Al corriente"/>
    <x v="0"/>
  </r>
  <r>
    <n v="1741"/>
    <s v="Hipotecaria Su Casita"/>
    <s v="FIDEICOMISO 234036"/>
    <d v="2018-05-01T00:00:00"/>
    <s v="59821"/>
    <x v="0"/>
    <n v="21"/>
    <n v="74912.429999999993"/>
    <n v="11042.96"/>
    <n v="0"/>
    <n v="85955.39"/>
    <n v="244.89"/>
    <n v="0"/>
    <n v="0"/>
    <n v="0"/>
    <n v="0"/>
    <m/>
    <n v="85955.39"/>
    <n v="35882.239999999998"/>
    <n v="593.05999999999995"/>
    <n v="0"/>
    <n v="0"/>
    <n v="0"/>
    <n v="0"/>
    <n v="0"/>
    <n v="36475.3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87.85"/>
    <n v="36475.300000000003"/>
    <n v="155"/>
    <n v="300"/>
    <n v="139890.9"/>
    <n v="95908.56"/>
    <n v="68.559541999999993"/>
    <n v="61.444590251708298"/>
    <n v="9.5"/>
    <m/>
    <m/>
    <m/>
    <s v="BCN"/>
    <s v="MEXICALI"/>
    <s v="21000"/>
    <s v="Proceso judicial"/>
    <x v="0"/>
  </r>
  <r>
    <n v="1742"/>
    <s v="Hipotecaria Su Casita"/>
    <s v="FIDEICOMISO 234036"/>
    <d v="2018-05-01T00:00:00"/>
    <s v="59823"/>
    <x v="0"/>
    <n v="21"/>
    <n v="46116.46"/>
    <n v="5943.33"/>
    <n v="0"/>
    <n v="52059.79"/>
    <n v="149.6"/>
    <n v="0"/>
    <n v="0"/>
    <n v="0"/>
    <n v="0"/>
    <m/>
    <n v="52059.79"/>
    <n v="18946.11"/>
    <n v="368.93"/>
    <n v="0"/>
    <n v="0"/>
    <n v="0"/>
    <n v="0"/>
    <n v="0"/>
    <n v="19315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92.93"/>
    <n v="19315.04"/>
    <n v="155"/>
    <n v="300"/>
    <n v="95972.1"/>
    <n v="58879.91"/>
    <n v="61.35107"/>
    <n v="54.244713017993803"/>
    <n v="9.6"/>
    <m/>
    <m/>
    <m/>
    <s v="QR"/>
    <s v="SOLIDARIDAD"/>
    <s v="77710"/>
    <s v="Proceso judicial"/>
    <x v="0"/>
  </r>
  <r>
    <n v="1743"/>
    <s v="Hipotecaria Su Casita"/>
    <s v="FIDEICOMISO 234036"/>
    <d v="2018-05-01T00:00:00"/>
    <s v="59824"/>
    <x v="1"/>
    <n v="0"/>
    <n v="51874.06"/>
    <n v="0"/>
    <n v="0"/>
    <n v="51874.06"/>
    <n v="557.86"/>
    <n v="0"/>
    <n v="0"/>
    <n v="557.86"/>
    <n v="0"/>
    <m/>
    <n v="51316.2"/>
    <n v="0"/>
    <n v="410.67"/>
    <n v="0"/>
    <n v="0"/>
    <n v="410.67"/>
    <n v="0"/>
    <n v="0"/>
    <n v="0"/>
    <n v="68.78"/>
    <n v="0"/>
    <n v="0"/>
    <n v="0"/>
    <n v="0"/>
    <n v="-18.760000000000002"/>
    <n v="45.12"/>
    <n v="131.87"/>
    <n v="0"/>
    <n v="0"/>
    <n v="0"/>
    <n v="0"/>
    <n v="0"/>
    <n v="0"/>
    <n v="0"/>
    <n v="0"/>
    <n v="0"/>
    <n v="0"/>
    <n v="6.6389999999999999E-3"/>
    <n v="1195.54"/>
    <n v="0"/>
    <n v="0"/>
    <n v="95"/>
    <n v="240"/>
    <n v="139890.9"/>
    <n v="103904.94"/>
    <n v="74.275695999999996"/>
    <n v="36.683014985381803"/>
    <n v="9.5"/>
    <m/>
    <m/>
    <m/>
    <s v="BCN"/>
    <s v="MEXICALI"/>
    <s v="21000"/>
    <s v="Al corriente"/>
    <x v="0"/>
  </r>
  <r>
    <n v="1744"/>
    <s v="Hipotecaria Su Casita"/>
    <s v="FIDEICOMISO 234036"/>
    <d v="2018-05-01T00:00:00"/>
    <s v="59825"/>
    <x v="0"/>
    <n v="21"/>
    <n v="59709.52"/>
    <n v="12629.82"/>
    <n v="0"/>
    <n v="72339.34"/>
    <n v="195.26"/>
    <n v="0"/>
    <n v="0"/>
    <n v="0"/>
    <n v="0"/>
    <m/>
    <n v="72339.34"/>
    <n v="47965.24"/>
    <n v="472.7"/>
    <n v="0"/>
    <n v="0"/>
    <n v="0"/>
    <n v="0"/>
    <n v="0"/>
    <n v="48437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25.08"/>
    <n v="48437.94"/>
    <n v="155"/>
    <n v="300"/>
    <n v="105732"/>
    <n v="76452.08"/>
    <n v="72.307418999999996"/>
    <n v="68.417641057816297"/>
    <n v="9.5"/>
    <m/>
    <m/>
    <m/>
    <s v="BCN"/>
    <s v="TIJUANA"/>
    <s v="22520"/>
    <s v="Proceso judicial"/>
    <x v="0"/>
  </r>
  <r>
    <n v="1745"/>
    <s v="Hipotecaria Su Casita"/>
    <s v="FIDEICOMISO 234036"/>
    <d v="2018-05-01T00:00:00"/>
    <s v="59826"/>
    <x v="0"/>
    <n v="21"/>
    <n v="46535.360000000001"/>
    <n v="12099.34"/>
    <n v="0"/>
    <n v="58634.7"/>
    <n v="325.48"/>
    <n v="0"/>
    <n v="0"/>
    <n v="0"/>
    <n v="0"/>
    <m/>
    <n v="58634.7"/>
    <n v="18477.8"/>
    <n v="368.4"/>
    <n v="0"/>
    <n v="0"/>
    <n v="0"/>
    <n v="0"/>
    <n v="0"/>
    <n v="18846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24.82"/>
    <n v="18846.2"/>
    <n v="95"/>
    <n v="240"/>
    <n v="113591.7"/>
    <n v="74440.25"/>
    <n v="65.533176999999995"/>
    <n v="51.618824136698898"/>
    <n v="9.5"/>
    <m/>
    <m/>
    <m/>
    <s v="BCN"/>
    <s v="MEXICALI"/>
    <s v="21376"/>
    <s v="Proceso judicial"/>
    <x v="0"/>
  </r>
  <r>
    <n v="1746"/>
    <s v="Hipotecaria Su Casita"/>
    <s v="FIDEICOMISO 234036"/>
    <d v="2018-05-01T00:00:00"/>
    <s v="59827"/>
    <x v="4"/>
    <n v="2"/>
    <n v="0"/>
    <n v="506.04"/>
    <n v="0"/>
    <n v="506.04"/>
    <n v="0"/>
    <n v="0"/>
    <n v="0"/>
    <n v="0"/>
    <n v="0"/>
    <m/>
    <n v="506.04"/>
    <n v="2.16"/>
    <n v="0"/>
    <n v="0"/>
    <n v="0"/>
    <n v="0"/>
    <n v="0"/>
    <n v="0"/>
    <n v="2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6.04"/>
    <n v="2.16"/>
    <n v="0"/>
    <n v="60"/>
    <n v="71346.899999999994"/>
    <n v="12468.25"/>
    <n v="17.475532000000001"/>
    <n v="0.70926699523028502"/>
    <n v="9.9"/>
    <m/>
    <m/>
    <m/>
    <s v="QR"/>
    <s v="BENITO JUAREZ"/>
    <s v="77539"/>
    <s v="Proceso judicial"/>
    <x v="0"/>
  </r>
  <r>
    <n v="1747"/>
    <s v="Hipotecaria Su Casita"/>
    <s v="FIDEICOMISO 234036"/>
    <d v="2018-05-01T00:00:00"/>
    <s v="59828"/>
    <x v="2"/>
    <n v="0"/>
    <n v="55846.879999999997"/>
    <n v="0"/>
    <n v="0"/>
    <n v="55846.879999999997"/>
    <n v="183.01"/>
    <n v="0"/>
    <n v="0"/>
    <n v="0"/>
    <n v="0"/>
    <m/>
    <n v="55846.879999999997"/>
    <n v="0"/>
    <n v="442.12"/>
    <n v="0"/>
    <n v="0"/>
    <n v="0"/>
    <n v="0"/>
    <n v="0"/>
    <n v="442.12"/>
    <n v="0"/>
    <n v="0"/>
    <n v="0"/>
    <n v="0"/>
    <n v="0"/>
    <n v="-8.9499999999999993"/>
    <n v="0"/>
    <n v="23.08"/>
    <n v="0"/>
    <n v="0"/>
    <n v="0"/>
    <n v="0"/>
    <n v="0"/>
    <n v="0"/>
    <n v="0"/>
    <n v="0"/>
    <n v="0"/>
    <n v="14.13"/>
    <n v="0"/>
    <n v="14.13"/>
    <n v="183.01"/>
    <n v="442.12"/>
    <n v="155"/>
    <n v="300"/>
    <n v="120749.1"/>
    <n v="71550.44"/>
    <n v="59.255464000000003"/>
    <n v="46.250348528287503"/>
    <n v="9.5"/>
    <m/>
    <m/>
    <m/>
    <s v="EM"/>
    <s v="TULTITLAN"/>
    <s v="54900"/>
    <s v="Morosidad"/>
    <x v="0"/>
  </r>
  <r>
    <n v="1748"/>
    <s v="Hipotecaria Su Casita"/>
    <s v="FIDEICOMISO 234036"/>
    <d v="2018-05-01T00:00:00"/>
    <s v="59829"/>
    <x v="1"/>
    <n v="1"/>
    <n v="42025.86"/>
    <n v="135.27000000000001"/>
    <n v="0"/>
    <n v="42161.13"/>
    <n v="136.34"/>
    <n v="0"/>
    <n v="135.26"/>
    <n v="136.34"/>
    <n v="0"/>
    <m/>
    <n v="41889.519999999997"/>
    <n v="337.29"/>
    <n v="336.21"/>
    <n v="0"/>
    <n v="337.29"/>
    <n v="336.21"/>
    <n v="0"/>
    <n v="0"/>
    <n v="0"/>
    <n v="48.64"/>
    <n v="0"/>
    <n v="0"/>
    <n v="0"/>
    <n v="0"/>
    <n v="-19.899999999999999"/>
    <n v="26.06"/>
    <n v="69.19"/>
    <n v="48.64"/>
    <n v="0"/>
    <n v="0"/>
    <n v="0"/>
    <n v="0"/>
    <n v="26.06"/>
    <n v="69.19"/>
    <n v="65.069999999999993"/>
    <n v="0"/>
    <n v="0"/>
    <n v="0"/>
    <n v="1278.05"/>
    <n v="0"/>
    <n v="0"/>
    <n v="155"/>
    <n v="300"/>
    <n v="79705.2"/>
    <n v="53658.39"/>
    <n v="67.321066000000002"/>
    <n v="52.555567556691898"/>
    <n v="9.6"/>
    <m/>
    <m/>
    <m/>
    <s v="BCN"/>
    <s v="TIJUANA"/>
    <s v="22204"/>
    <s v="Al corriente"/>
    <x v="0"/>
  </r>
  <r>
    <n v="1749"/>
    <s v="Hipotecaria Su Casita"/>
    <s v="FIDEICOMISO 234036"/>
    <d v="2018-05-01T00:00:00"/>
    <s v="59833"/>
    <x v="1"/>
    <n v="0"/>
    <n v="59908.98"/>
    <n v="0"/>
    <n v="0"/>
    <n v="59908.98"/>
    <n v="197.56"/>
    <n v="0"/>
    <n v="0"/>
    <n v="197.56"/>
    <n v="0"/>
    <m/>
    <n v="59711.42"/>
    <n v="0"/>
    <n v="474.28"/>
    <n v="0"/>
    <n v="0"/>
    <n v="474.28"/>
    <n v="0"/>
    <n v="0"/>
    <n v="0"/>
    <n v="53.4"/>
    <n v="0"/>
    <n v="0"/>
    <n v="0"/>
    <n v="0"/>
    <n v="-13.97"/>
    <n v="36.26"/>
    <n v="96.46"/>
    <n v="0"/>
    <n v="0"/>
    <n v="0"/>
    <n v="0"/>
    <n v="0"/>
    <n v="0"/>
    <n v="0"/>
    <n v="0"/>
    <n v="0"/>
    <n v="0"/>
    <n v="1.6598000000000002E-2"/>
    <n v="843.99"/>
    <n v="0"/>
    <n v="0"/>
    <n v="156"/>
    <n v="300"/>
    <n v="95960.4"/>
    <n v="76896.42"/>
    <n v="80.133493000000001"/>
    <n v="62.2250640093526"/>
    <n v="9.5"/>
    <m/>
    <m/>
    <m/>
    <s v="QR"/>
    <s v="BENITO JUAREZ"/>
    <s v="77536"/>
    <s v="Al corriente"/>
    <x v="0"/>
  </r>
  <r>
    <n v="1750"/>
    <s v="Hipotecaria Su Casita"/>
    <s v="FIDEICOMISO 234036"/>
    <d v="2018-05-01T00:00:00"/>
    <s v="59834"/>
    <x v="0"/>
    <n v="21"/>
    <n v="63301.51"/>
    <n v="11426.87"/>
    <n v="0"/>
    <n v="74728.38"/>
    <n v="204.63"/>
    <n v="0"/>
    <n v="0"/>
    <n v="0"/>
    <n v="0"/>
    <m/>
    <n v="74728.38"/>
    <n v="40288.839999999997"/>
    <n v="501.14"/>
    <n v="0"/>
    <n v="0"/>
    <n v="0"/>
    <n v="0"/>
    <n v="0"/>
    <n v="40789.98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31.5"/>
    <n v="40789.980000000003"/>
    <n v="156"/>
    <n v="300"/>
    <n v="115478.39999999999"/>
    <n v="80780.149999999994"/>
    <n v="69.952606000000003"/>
    <n v="64.711998221819101"/>
    <n v="9.5"/>
    <m/>
    <m/>
    <m/>
    <s v="EM"/>
    <s v="ECATEPEC"/>
    <s v="55075"/>
    <s v="Morosidad"/>
    <x v="0"/>
  </r>
  <r>
    <n v="1751"/>
    <s v="Hipotecaria Su Casita"/>
    <s v="FIDEICOMISO 234036"/>
    <d v="2018-05-01T00:00:00"/>
    <s v="59835"/>
    <x v="0"/>
    <n v="21"/>
    <n v="56745.16"/>
    <n v="12558.42"/>
    <n v="0"/>
    <n v="69303.58"/>
    <n v="183.47"/>
    <n v="0"/>
    <n v="0"/>
    <n v="0"/>
    <n v="0"/>
    <m/>
    <n v="69303.58"/>
    <n v="50078.91"/>
    <n v="449.23"/>
    <n v="0"/>
    <n v="0"/>
    <n v="0"/>
    <n v="0"/>
    <n v="0"/>
    <n v="50528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41.89"/>
    <n v="50528.14"/>
    <n v="156"/>
    <n v="300"/>
    <n v="90509.7"/>
    <n v="72416"/>
    <n v="80.009103999999994"/>
    <n v="76.570334453605795"/>
    <n v="9.5"/>
    <m/>
    <m/>
    <m/>
    <s v="QR"/>
    <s v="SOLIDARIDAD"/>
    <s v="77710"/>
    <s v="Proceso judicial"/>
    <x v="0"/>
  </r>
  <r>
    <n v="1752"/>
    <s v="Hipotecaria Su Casita"/>
    <s v="FIDEICOMISO 234036"/>
    <d v="2018-05-01T00:00:00"/>
    <s v="59836"/>
    <x v="18"/>
    <n v="13"/>
    <n v="60727.89"/>
    <n v="2277.17"/>
    <n v="0"/>
    <n v="63005.06"/>
    <n v="196.33"/>
    <n v="0"/>
    <n v="0"/>
    <n v="0"/>
    <n v="0"/>
    <m/>
    <n v="63005.06"/>
    <n v="5886.03"/>
    <n v="480.76"/>
    <n v="0"/>
    <n v="0"/>
    <n v="0"/>
    <n v="0"/>
    <n v="0"/>
    <n v="6366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73.5"/>
    <n v="6366.79"/>
    <n v="156"/>
    <n v="300"/>
    <n v="118348.8"/>
    <n v="77497.16"/>
    <n v="65.481999000000002"/>
    <n v="53.236754429645401"/>
    <n v="9.5"/>
    <m/>
    <m/>
    <m/>
    <s v="EM"/>
    <s v="ACOLMAN"/>
    <s v="55870"/>
    <s v="Morosidad"/>
    <x v="0"/>
  </r>
  <r>
    <n v="1753"/>
    <s v="Hipotecaria Su Casita"/>
    <s v="FIDEICOMISO 234036"/>
    <d v="2018-05-01T00:00:00"/>
    <s v="59837"/>
    <x v="0"/>
    <n v="21"/>
    <n v="54405.03"/>
    <n v="11794.96"/>
    <n v="0"/>
    <n v="66199.990000000005"/>
    <n v="175.87"/>
    <n v="0"/>
    <n v="0"/>
    <n v="0"/>
    <n v="0"/>
    <m/>
    <n v="66199.990000000005"/>
    <n v="46436.71"/>
    <n v="430.71"/>
    <n v="0"/>
    <n v="0"/>
    <n v="0"/>
    <n v="0"/>
    <n v="0"/>
    <n v="46867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70.83"/>
    <n v="46867.42"/>
    <n v="156"/>
    <n v="300"/>
    <n v="90509.7"/>
    <n v="69427.210000000006"/>
    <n v="76.706928000000005"/>
    <n v="73.1413211985722"/>
    <n v="9.5"/>
    <m/>
    <m/>
    <m/>
    <s v="QR"/>
    <s v="SOLIDARIDAD"/>
    <s v="77710"/>
    <s v="Proceso judicial"/>
    <x v="0"/>
  </r>
  <r>
    <n v="1754"/>
    <s v="Hipotecaria Su Casita"/>
    <s v="FIDEICOMISO 234036"/>
    <d v="2018-05-01T00:00:00"/>
    <s v="59839"/>
    <x v="1"/>
    <n v="0"/>
    <n v="55865.01"/>
    <n v="0"/>
    <n v="0"/>
    <n v="55865.01"/>
    <n v="180.61"/>
    <n v="0"/>
    <n v="0"/>
    <n v="180.61"/>
    <n v="0"/>
    <m/>
    <n v="55684.4"/>
    <n v="0"/>
    <n v="442.26"/>
    <n v="0"/>
    <n v="0"/>
    <n v="442.26"/>
    <n v="0"/>
    <n v="0"/>
    <n v="0"/>
    <n v="49.51"/>
    <n v="0"/>
    <n v="0"/>
    <n v="0"/>
    <n v="0"/>
    <n v="-13.72"/>
    <n v="33.619999999999997"/>
    <n v="92.72"/>
    <n v="0"/>
    <n v="0"/>
    <n v="0"/>
    <n v="0"/>
    <n v="0"/>
    <n v="0"/>
    <n v="0"/>
    <n v="17.95"/>
    <n v="0"/>
    <n v="14.55"/>
    <n v="0"/>
    <n v="802.95"/>
    <n v="0"/>
    <n v="0"/>
    <n v="156"/>
    <n v="300"/>
    <n v="111138.6"/>
    <n v="71291.33"/>
    <n v="64.146326999999999"/>
    <n v="50.103564223009997"/>
    <n v="9.5"/>
    <m/>
    <m/>
    <m/>
    <s v="VER"/>
    <s v="VERACRUZ"/>
    <s v="91880"/>
    <s v="Al corriente"/>
    <x v="0"/>
  </r>
  <r>
    <n v="1755"/>
    <s v="Hipotecaria Su Casita"/>
    <s v="FIDEICOMISO 234036"/>
    <d v="2018-05-01T00:00:00"/>
    <s v="59840"/>
    <x v="0"/>
    <n v="21"/>
    <n v="35958.480000000003"/>
    <n v="7868.14"/>
    <n v="0"/>
    <n v="43826.62"/>
    <n v="115.36"/>
    <n v="0"/>
    <n v="0"/>
    <n v="0"/>
    <n v="0"/>
    <m/>
    <n v="43826.62"/>
    <n v="32031.8"/>
    <n v="287.67"/>
    <n v="0"/>
    <n v="0"/>
    <n v="0"/>
    <n v="0"/>
    <n v="0"/>
    <n v="32319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83.5"/>
    <n v="32319.47"/>
    <n v="156"/>
    <n v="300"/>
    <n v="90509.7"/>
    <n v="45764.32"/>
    <n v="50.562890000000003"/>
    <n v="48.422014489274602"/>
    <n v="9.6"/>
    <m/>
    <m/>
    <m/>
    <s v="QR"/>
    <s v="SOLIDARIDAD"/>
    <s v="77710"/>
    <s v="Proceso judicial"/>
    <x v="0"/>
  </r>
  <r>
    <n v="1756"/>
    <s v="Hipotecaria Su Casita"/>
    <s v="FIDEICOMISO 234036"/>
    <d v="2018-05-01T00:00:00"/>
    <s v="59842"/>
    <x v="19"/>
    <n v="16"/>
    <n v="37849.879999999997"/>
    <n v="1816.72"/>
    <n v="0"/>
    <n v="39666.6"/>
    <n v="121.42"/>
    <n v="0"/>
    <n v="0"/>
    <n v="0"/>
    <n v="0"/>
    <m/>
    <n v="39666.6"/>
    <n v="4970.8"/>
    <n v="302.8"/>
    <n v="0"/>
    <n v="0"/>
    <n v="0"/>
    <n v="0"/>
    <n v="0"/>
    <n v="5273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38.14"/>
    <n v="5273.6"/>
    <n v="156"/>
    <n v="300"/>
    <n v="90509.7"/>
    <n v="48170.720000000001"/>
    <n v="53.221611000000003"/>
    <n v="43.825800297205397"/>
    <n v="9.6"/>
    <m/>
    <m/>
    <m/>
    <s v="QR"/>
    <s v="SOLIDARIDAD"/>
    <s v="77710"/>
    <s v="Morosidad"/>
    <x v="0"/>
  </r>
  <r>
    <n v="1757"/>
    <s v="Hipotecaria Su Casita"/>
    <s v="FIDEICOMISO 234036"/>
    <d v="2018-05-01T00:00:00"/>
    <s v="59843"/>
    <x v="0"/>
    <n v="21"/>
    <n v="44152.77"/>
    <n v="9130.74"/>
    <n v="0"/>
    <n v="53283.51"/>
    <n v="141.63999999999999"/>
    <n v="0"/>
    <n v="0"/>
    <n v="0"/>
    <n v="0"/>
    <m/>
    <n v="53283.51"/>
    <n v="35736.32"/>
    <n v="353.22"/>
    <n v="0"/>
    <n v="0"/>
    <n v="0"/>
    <n v="0"/>
    <n v="0"/>
    <n v="36089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72.3799999999992"/>
    <n v="36089.54"/>
    <n v="156"/>
    <n v="300"/>
    <n v="90509.7"/>
    <n v="56192.04"/>
    <n v="62.083998000000001"/>
    <n v="58.870497107294597"/>
    <n v="9.6"/>
    <m/>
    <m/>
    <m/>
    <s v="QR"/>
    <s v="SOLIDARIDAD"/>
    <s v="77710"/>
    <s v="Proceso judicial"/>
    <x v="0"/>
  </r>
  <r>
    <n v="1758"/>
    <s v="Hipotecaria Su Casita"/>
    <s v="FIDEICOMISO 234036"/>
    <d v="2018-05-01T00:00:00"/>
    <s v="59845"/>
    <x v="0"/>
    <n v="21"/>
    <n v="49233.31"/>
    <n v="10702.66"/>
    <n v="0"/>
    <n v="59935.97"/>
    <n v="157.97"/>
    <n v="0"/>
    <n v="0"/>
    <n v="0"/>
    <n v="0"/>
    <m/>
    <n v="59935.97"/>
    <n v="43377.65"/>
    <n v="393.87"/>
    <n v="0"/>
    <n v="0"/>
    <n v="0"/>
    <n v="0"/>
    <n v="0"/>
    <n v="43771.51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60.63"/>
    <n v="43771.519999999997"/>
    <n v="156"/>
    <n v="300"/>
    <n v="90509.7"/>
    <n v="62661.83"/>
    <n v="69.232170999999994"/>
    <n v="66.220493785305493"/>
    <n v="9.6"/>
    <m/>
    <m/>
    <m/>
    <s v="QR"/>
    <s v="SOLIDARIDAD"/>
    <s v="77710"/>
    <s v="Proceso judicial"/>
    <x v="0"/>
  </r>
  <r>
    <n v="1759"/>
    <s v="Hipotecaria Su Casita"/>
    <s v="FIDEICOMISO 234036"/>
    <d v="2018-05-01T00:00:00"/>
    <s v="59848"/>
    <x v="0"/>
    <n v="21"/>
    <n v="37849.879999999997"/>
    <n v="6828.06"/>
    <n v="0"/>
    <n v="44677.94"/>
    <n v="121.42"/>
    <n v="0"/>
    <n v="0"/>
    <n v="0"/>
    <n v="0"/>
    <m/>
    <n v="44677.94"/>
    <n v="24760.54"/>
    <n v="302.8"/>
    <n v="0"/>
    <n v="0"/>
    <n v="0"/>
    <n v="0"/>
    <n v="0"/>
    <n v="25063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49.48"/>
    <n v="25063.34"/>
    <n v="156"/>
    <n v="300"/>
    <n v="90509.7"/>
    <n v="48170.720000000001"/>
    <n v="53.221611000000003"/>
    <n v="49.362599167322799"/>
    <n v="9.6"/>
    <m/>
    <m/>
    <m/>
    <s v="QR"/>
    <s v="SOLIDARIDAD"/>
    <s v="77710"/>
    <s v="Proceso judicial"/>
    <x v="0"/>
  </r>
  <r>
    <n v="1760"/>
    <s v="Hipotecaria Su Casita"/>
    <s v="FIDEICOMISO 234036"/>
    <d v="2018-05-01T00:00:00"/>
    <s v="59849"/>
    <x v="0"/>
    <n v="21"/>
    <n v="49201.97"/>
    <n v="10325.25"/>
    <n v="0"/>
    <n v="59527.22"/>
    <n v="157.82"/>
    <n v="0"/>
    <n v="0"/>
    <n v="0"/>
    <n v="0"/>
    <m/>
    <n v="59527.22"/>
    <n v="40947.68"/>
    <n v="393.62"/>
    <n v="0"/>
    <n v="0"/>
    <n v="0"/>
    <n v="0"/>
    <n v="0"/>
    <n v="41341.3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83.07"/>
    <n v="41341.300000000003"/>
    <n v="156"/>
    <n v="300"/>
    <n v="90509.7"/>
    <n v="62617.1"/>
    <n v="69.182750999999996"/>
    <n v="65.768884841077295"/>
    <n v="9.6"/>
    <m/>
    <m/>
    <m/>
    <s v="QR"/>
    <s v="SOLIDARIDAD"/>
    <s v="77710"/>
    <s v="Proceso judicial"/>
    <x v="0"/>
  </r>
  <r>
    <n v="1761"/>
    <s v="Hipotecaria Su Casita"/>
    <s v="FIDEICOMISO 234036"/>
    <d v="2018-05-01T00:00:00"/>
    <s v="59854"/>
    <x v="0"/>
    <n v="21"/>
    <n v="33116.26"/>
    <n v="7796.21"/>
    <n v="0"/>
    <n v="40912.47"/>
    <n v="106.24"/>
    <n v="0"/>
    <n v="0"/>
    <n v="0"/>
    <n v="0"/>
    <m/>
    <n v="40912.47"/>
    <n v="33403.67"/>
    <n v="264.93"/>
    <n v="0"/>
    <n v="0"/>
    <n v="0"/>
    <n v="0"/>
    <n v="0"/>
    <n v="33668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02.45"/>
    <n v="33668.6"/>
    <n v="156"/>
    <n v="300"/>
    <n v="104316.3"/>
    <n v="42146.7"/>
    <n v="40.402794"/>
    <n v="39.219632793105497"/>
    <n v="9.6"/>
    <m/>
    <m/>
    <m/>
    <s v="QR"/>
    <s v="SOLIDARIDAD"/>
    <s v="77710"/>
    <s v="Proceso judicial"/>
    <x v="0"/>
  </r>
  <r>
    <n v="1762"/>
    <s v="Hipotecaria Su Casita"/>
    <s v="FIDEICOMISO 234036"/>
    <d v="2018-05-01T00:00:00"/>
    <s v="59856"/>
    <x v="0"/>
    <n v="21"/>
    <n v="39190.769999999997"/>
    <n v="6790.58"/>
    <n v="0"/>
    <n v="45981.35"/>
    <n v="125.73"/>
    <n v="0"/>
    <n v="0"/>
    <n v="0"/>
    <n v="0"/>
    <m/>
    <n v="45981.35"/>
    <n v="24069.83"/>
    <n v="313.52999999999997"/>
    <n v="0"/>
    <n v="0"/>
    <n v="0"/>
    <n v="0"/>
    <n v="0"/>
    <n v="24383.36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16.31"/>
    <n v="24383.360000000001"/>
    <n v="156"/>
    <n v="300"/>
    <n v="81266.399999999994"/>
    <n v="49878.239999999998"/>
    <n v="61.376215000000002"/>
    <n v="56.5810105486932"/>
    <n v="9.6"/>
    <m/>
    <m/>
    <m/>
    <s v="EM"/>
    <s v="CHICOLOAPAN"/>
    <s v="56370"/>
    <s v="Proceso judicial"/>
    <x v="0"/>
  </r>
  <r>
    <n v="1763"/>
    <s v="Hipotecaria Su Casita"/>
    <s v="FIDEICOMISO 234036"/>
    <d v="2018-05-01T00:00:00"/>
    <s v="59857"/>
    <x v="0"/>
    <n v="21"/>
    <n v="15711.86"/>
    <n v="15785.2"/>
    <n v="0"/>
    <n v="31497.06"/>
    <n v="366.6"/>
    <n v="0"/>
    <n v="0"/>
    <n v="0"/>
    <n v="0"/>
    <m/>
    <n v="31497.06"/>
    <n v="10306.17"/>
    <n v="125.69"/>
    <n v="0"/>
    <n v="0"/>
    <n v="0"/>
    <n v="0"/>
    <n v="0"/>
    <n v="10431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151.8"/>
    <n v="10431.86"/>
    <n v="36"/>
    <n v="180"/>
    <n v="80155.199999999997"/>
    <n v="46872.66"/>
    <n v="58.477378999999999"/>
    <n v="39.295092597811603"/>
    <n v="9.6"/>
    <m/>
    <m/>
    <m/>
    <s v="EM"/>
    <s v="CHICOLOAPAN"/>
    <s v="56370"/>
    <s v="Morosidad"/>
    <x v="0"/>
  </r>
  <r>
    <n v="1764"/>
    <s v="Hipotecaria Su Casita"/>
    <s v="FIDEICOMISO 234036"/>
    <d v="2018-05-01T00:00:00"/>
    <s v="59858"/>
    <x v="0"/>
    <n v="21"/>
    <n v="39508.67"/>
    <n v="6699.89"/>
    <n v="0"/>
    <n v="46208.56"/>
    <n v="126.73"/>
    <n v="0"/>
    <n v="0"/>
    <n v="0"/>
    <n v="0"/>
    <m/>
    <n v="46208.56"/>
    <n v="23853.31"/>
    <n v="316.07"/>
    <n v="0"/>
    <n v="0"/>
    <n v="0"/>
    <n v="0"/>
    <n v="0"/>
    <n v="24169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26.62"/>
    <n v="24169.38"/>
    <n v="156"/>
    <n v="300"/>
    <n v="66138"/>
    <n v="50280.87"/>
    <n v="76.024176999999995"/>
    <n v="69.866884649273601"/>
    <n v="9.6"/>
    <m/>
    <m/>
    <m/>
    <s v="NL"/>
    <s v="JUAREZ"/>
    <s v="67265"/>
    <s v="Morosidad"/>
    <x v="0"/>
  </r>
  <r>
    <n v="1765"/>
    <s v="Hipotecaria Su Casita"/>
    <s v="FIDEICOMISO 234036"/>
    <d v="2018-05-01T00:00:00"/>
    <s v="59861"/>
    <x v="0"/>
    <n v="21"/>
    <n v="53747.61"/>
    <n v="5553.84"/>
    <n v="0"/>
    <n v="59301.45"/>
    <n v="173.75"/>
    <n v="0"/>
    <n v="0"/>
    <n v="0"/>
    <n v="0"/>
    <m/>
    <n v="59301.45"/>
    <n v="16617.66"/>
    <n v="425.5"/>
    <n v="0"/>
    <n v="25.32"/>
    <n v="0"/>
    <n v="0"/>
    <n v="0"/>
    <n v="17017.84"/>
    <n v="0"/>
    <n v="0"/>
    <n v="0"/>
    <n v="0"/>
    <n v="0"/>
    <n v="-2.58"/>
    <n v="0"/>
    <n v="0"/>
    <n v="0"/>
    <n v="0"/>
    <n v="0"/>
    <n v="0"/>
    <n v="0"/>
    <n v="0"/>
    <n v="0"/>
    <n v="0"/>
    <n v="0"/>
    <n v="0"/>
    <n v="0"/>
    <n v="22.74"/>
    <n v="5727.59"/>
    <n v="17017.84"/>
    <n v="156"/>
    <n v="300"/>
    <n v="140136.29999999999"/>
    <n v="68588.25"/>
    <n v="48.943956999999997"/>
    <n v="42.316980223837902"/>
    <n v="9.5"/>
    <m/>
    <m/>
    <m/>
    <s v="SIN"/>
    <s v="MAZATLAN"/>
    <s v="82128"/>
    <s v="Morosidad"/>
    <x v="0"/>
  </r>
  <r>
    <n v="1766"/>
    <s v="Hipotecaria Su Casita"/>
    <s v="FIDEICOMISO 234036"/>
    <d v="2018-05-01T00:00:00"/>
    <s v="59863"/>
    <x v="1"/>
    <n v="0"/>
    <n v="5427.49"/>
    <n v="0"/>
    <n v="0"/>
    <n v="5427.49"/>
    <n v="647.26"/>
    <n v="0"/>
    <n v="0"/>
    <n v="647.26"/>
    <n v="453.1"/>
    <m/>
    <n v="4327.13"/>
    <n v="0"/>
    <n v="43.42"/>
    <n v="0"/>
    <n v="0"/>
    <n v="43.42"/>
    <n v="0"/>
    <n v="0"/>
    <n v="0"/>
    <n v="53.39"/>
    <n v="0"/>
    <n v="0"/>
    <n v="0"/>
    <n v="0"/>
    <n v="-12.08"/>
    <n v="25.82"/>
    <n v="90.17"/>
    <n v="0"/>
    <n v="0"/>
    <n v="0"/>
    <n v="0"/>
    <n v="0"/>
    <n v="0"/>
    <n v="0"/>
    <n v="0.19"/>
    <n v="0"/>
    <n v="0.83"/>
    <n v="0"/>
    <n v="1301.27"/>
    <n v="0"/>
    <n v="0"/>
    <n v="36"/>
    <n v="180"/>
    <n v="133898.4"/>
    <n v="65762.259999999995"/>
    <n v="49.113551999999999"/>
    <n v="3.23165177513303"/>
    <n v="9.6"/>
    <m/>
    <m/>
    <m/>
    <s v="CHI"/>
    <s v="JUAREZ"/>
    <s v="32695"/>
    <s v="Al corriente"/>
    <x v="0"/>
  </r>
  <r>
    <n v="1767"/>
    <s v="Hipotecaria Su Casita"/>
    <s v="FIDEICOMISO 234036"/>
    <d v="2018-05-01T00:00:00"/>
    <s v="59864"/>
    <x v="1"/>
    <n v="0"/>
    <n v="41429.07"/>
    <n v="0"/>
    <n v="0"/>
    <n v="41429.07"/>
    <n v="132.91"/>
    <n v="0"/>
    <n v="0"/>
    <n v="132.91"/>
    <n v="0"/>
    <m/>
    <n v="41296.160000000003"/>
    <n v="0"/>
    <n v="331.43"/>
    <n v="0"/>
    <n v="0"/>
    <n v="331.43"/>
    <n v="0"/>
    <n v="0"/>
    <n v="0"/>
    <n v="47.8"/>
    <n v="0"/>
    <n v="0"/>
    <n v="0"/>
    <n v="0"/>
    <n v="-10.01"/>
    <n v="25.61"/>
    <n v="69.3"/>
    <n v="0"/>
    <n v="0"/>
    <n v="0"/>
    <n v="0"/>
    <n v="0"/>
    <n v="0"/>
    <n v="0"/>
    <n v="1.21"/>
    <n v="0"/>
    <n v="0.72"/>
    <n v="0"/>
    <n v="598.25"/>
    <n v="0"/>
    <n v="0"/>
    <n v="156"/>
    <n v="300"/>
    <n v="87059.7"/>
    <n v="52726.29"/>
    <n v="60.563372000000001"/>
    <n v="47.434300806135198"/>
    <n v="9.6"/>
    <m/>
    <m/>
    <m/>
    <s v="EM"/>
    <s v="MELCHOR OCAMPO"/>
    <s v="54890"/>
    <s v="Al corriente"/>
    <x v="0"/>
  </r>
  <r>
    <n v="1768"/>
    <s v="Hipotecaria Su Casita"/>
    <s v="FIDEICOMISO 234036"/>
    <d v="2018-05-01T00:00:00"/>
    <s v="59867"/>
    <x v="0"/>
    <n v="21"/>
    <n v="36121.71"/>
    <n v="7690.11"/>
    <n v="0"/>
    <n v="43811.82"/>
    <n v="115.88"/>
    <n v="0"/>
    <n v="0"/>
    <n v="0"/>
    <n v="0"/>
    <m/>
    <n v="43811.82"/>
    <n v="30770.639999999999"/>
    <n v="288.97000000000003"/>
    <n v="0"/>
    <n v="0"/>
    <n v="0"/>
    <n v="0"/>
    <n v="0"/>
    <n v="31059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05.99"/>
    <n v="31059.61"/>
    <n v="156"/>
    <n v="300"/>
    <n v="78600.899999999994"/>
    <n v="45971.31"/>
    <n v="58.487001999999997"/>
    <n v="55.739590713504597"/>
    <n v="9.6"/>
    <m/>
    <m/>
    <m/>
    <s v="QR"/>
    <s v="BENITO JUAREZ"/>
    <s v="77538"/>
    <s v="Proceso judicial"/>
    <x v="0"/>
  </r>
  <r>
    <n v="1769"/>
    <s v="Hipotecaria Su Casita"/>
    <s v="FIDEICOMISO 234036"/>
    <d v="2018-05-01T00:00:00"/>
    <s v="59869"/>
    <x v="4"/>
    <n v="2"/>
    <n v="41999.3"/>
    <n v="569.47"/>
    <n v="0"/>
    <n v="42568.77"/>
    <n v="288.16000000000003"/>
    <n v="0"/>
    <n v="513.09"/>
    <n v="0"/>
    <n v="0"/>
    <m/>
    <n v="42055.68"/>
    <n v="678.83"/>
    <n v="335.99"/>
    <n v="0"/>
    <n v="678.83"/>
    <n v="0"/>
    <n v="0"/>
    <n v="0"/>
    <n v="335.99"/>
    <n v="0"/>
    <n v="0"/>
    <n v="0"/>
    <n v="0"/>
    <n v="0"/>
    <n v="-25.5"/>
    <n v="0"/>
    <n v="0"/>
    <n v="115.1"/>
    <n v="0"/>
    <n v="0"/>
    <n v="56.37"/>
    <n v="0"/>
    <n v="59.3"/>
    <n v="178"/>
    <n v="0"/>
    <n v="0"/>
    <n v="0"/>
    <n v="0"/>
    <n v="1575.19"/>
    <n v="344.54"/>
    <n v="335.99"/>
    <n v="96"/>
    <n v="240"/>
    <n v="120719.7"/>
    <n v="66492.710000000006"/>
    <n v="55.080247999999997"/>
    <n v="34.837462395631597"/>
    <n v="9.6"/>
    <m/>
    <m/>
    <m/>
    <s v="EM"/>
    <s v="TULTITLAN"/>
    <s v="54900"/>
    <s v="Morosidad"/>
    <x v="0"/>
  </r>
  <r>
    <n v="1770"/>
    <s v="Hipotecaria Su Casita"/>
    <s v="FIDEICOMISO 234036"/>
    <d v="2018-05-01T00:00:00"/>
    <s v="59871"/>
    <x v="0"/>
    <n v="21"/>
    <n v="58469.09"/>
    <n v="11757.08"/>
    <n v="0"/>
    <n v="70226.17"/>
    <n v="189.01"/>
    <n v="0"/>
    <n v="0"/>
    <n v="0"/>
    <n v="0"/>
    <m/>
    <n v="70226.17"/>
    <n v="44287.48"/>
    <n v="462.88"/>
    <n v="0"/>
    <n v="62"/>
    <n v="0"/>
    <n v="0"/>
    <n v="0"/>
    <n v="44688.36"/>
    <n v="0"/>
    <n v="0"/>
    <n v="0"/>
    <n v="0"/>
    <n v="0"/>
    <n v="-15.33"/>
    <n v="0"/>
    <n v="0"/>
    <n v="0"/>
    <n v="0"/>
    <n v="0"/>
    <n v="0"/>
    <n v="0"/>
    <n v="0"/>
    <n v="0"/>
    <n v="0"/>
    <n v="0"/>
    <n v="0"/>
    <n v="0"/>
    <n v="46.67"/>
    <n v="11946.09"/>
    <n v="44688.36"/>
    <n v="156"/>
    <n v="300"/>
    <n v="95441.1"/>
    <n v="74613.259999999995"/>
    <n v="78.177284"/>
    <n v="73.580637494224007"/>
    <n v="9.5"/>
    <m/>
    <m/>
    <m/>
    <s v="QR"/>
    <s v="SOLIDARIDAD"/>
    <s v="77710"/>
    <s v="Proceso judicial"/>
    <x v="0"/>
  </r>
  <r>
    <n v="1771"/>
    <s v="Hipotecaria Su Casita"/>
    <s v="FIDEICOMISO 234036"/>
    <d v="2018-05-01T00:00:00"/>
    <s v="59872"/>
    <x v="0"/>
    <n v="21"/>
    <n v="35939.800000000003"/>
    <n v="5194.22"/>
    <n v="0"/>
    <n v="41134.019999999997"/>
    <n v="120.63"/>
    <n v="0"/>
    <n v="0"/>
    <n v="0"/>
    <n v="0"/>
    <m/>
    <n v="41134.019999999997"/>
    <n v="16174.66"/>
    <n v="287.52"/>
    <n v="0"/>
    <n v="0"/>
    <n v="0"/>
    <n v="0"/>
    <n v="0"/>
    <n v="16462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4.85"/>
    <n v="16462.18"/>
    <n v="156"/>
    <n v="300"/>
    <n v="90496.2"/>
    <n v="46345.66"/>
    <n v="51.212823999999998"/>
    <n v="45.453864000911402"/>
    <n v="9.6"/>
    <m/>
    <m/>
    <m/>
    <s v="QR"/>
    <s v="SOLIDARIDAD"/>
    <s v="77710"/>
    <s v="Proceso judicial"/>
    <x v="0"/>
  </r>
  <r>
    <n v="1772"/>
    <s v="Hipotecaria Su Casita"/>
    <s v="FIDEICOMISO 234036"/>
    <d v="2018-05-01T00:00:00"/>
    <s v="59873"/>
    <x v="0"/>
    <n v="21"/>
    <n v="49839.19"/>
    <n v="10349.57"/>
    <n v="0"/>
    <n v="60188.76"/>
    <n v="159.88"/>
    <n v="0"/>
    <n v="0"/>
    <n v="0"/>
    <n v="0"/>
    <m/>
    <n v="60188.76"/>
    <n v="40525.14"/>
    <n v="398.71"/>
    <n v="0"/>
    <n v="0"/>
    <n v="0"/>
    <n v="0"/>
    <n v="0"/>
    <n v="4092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09.45"/>
    <n v="40923.85"/>
    <n v="156"/>
    <n v="300"/>
    <n v="81615.899999999994"/>
    <n v="63428.78"/>
    <n v="77.716205000000002"/>
    <n v="73.746365779947197"/>
    <n v="9.6"/>
    <m/>
    <m/>
    <m/>
    <s v="NL"/>
    <s v="APODACA"/>
    <s v="66613"/>
    <s v="Proceso judicial"/>
    <x v="0"/>
  </r>
  <r>
    <n v="1773"/>
    <s v="Hipotecaria Su Casita"/>
    <s v="FIDEICOMISO 234036"/>
    <d v="2018-05-01T00:00:00"/>
    <s v="59874"/>
    <x v="0"/>
    <n v="21"/>
    <n v="41568.49"/>
    <n v="7201.48"/>
    <n v="0"/>
    <n v="48769.97"/>
    <n v="133.34"/>
    <n v="0"/>
    <n v="0"/>
    <n v="0"/>
    <n v="0"/>
    <m/>
    <n v="48769.97"/>
    <n v="25672.720000000001"/>
    <n v="332.55"/>
    <n v="0"/>
    <n v="0"/>
    <n v="0"/>
    <n v="0"/>
    <n v="0"/>
    <n v="26005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34.82"/>
    <n v="26005.27"/>
    <n v="156"/>
    <n v="300"/>
    <n v="99195.6"/>
    <n v="52902.62"/>
    <n v="53.331620000000001"/>
    <n v="49.165457352611298"/>
    <n v="9.6"/>
    <m/>
    <m/>
    <m/>
    <s v="BCN"/>
    <s v="TIJUANA"/>
    <s v="22245"/>
    <s v="Proceso judicial"/>
    <x v="0"/>
  </r>
  <r>
    <n v="1774"/>
    <s v="Hipotecaria Su Casita"/>
    <s v="FIDEICOMISO 234036"/>
    <d v="2018-05-01T00:00:00"/>
    <s v="59876"/>
    <x v="0"/>
    <n v="21"/>
    <n v="38791.08"/>
    <n v="8081.99"/>
    <n v="0"/>
    <n v="46873.07"/>
    <n v="124.44"/>
    <n v="0"/>
    <n v="0"/>
    <n v="0"/>
    <n v="0"/>
    <m/>
    <n v="46873.07"/>
    <n v="31916.84"/>
    <n v="310.33"/>
    <n v="0"/>
    <n v="0"/>
    <n v="0"/>
    <n v="0"/>
    <n v="0"/>
    <n v="32227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06.43"/>
    <n v="32227.17"/>
    <n v="156"/>
    <n v="300"/>
    <n v="72363.899999999994"/>
    <n v="49368.66"/>
    <n v="68.222774000000001"/>
    <n v="64.774106919170606"/>
    <n v="9.6"/>
    <m/>
    <m/>
    <m/>
    <s v="QR"/>
    <s v="SOLIDARIDAD"/>
    <s v="77710"/>
    <s v="Proceso judicial"/>
    <x v="0"/>
  </r>
  <r>
    <n v="1775"/>
    <s v="Hipotecaria Su Casita"/>
    <s v="FIDEICOMISO 234036"/>
    <d v="2018-05-01T00:00:00"/>
    <s v="59877"/>
    <x v="0"/>
    <n v="21"/>
    <n v="51004.75"/>
    <n v="8742.82"/>
    <n v="0"/>
    <n v="59747.57"/>
    <n v="163.6"/>
    <n v="0"/>
    <n v="0"/>
    <n v="0"/>
    <n v="0"/>
    <m/>
    <n v="59747.57"/>
    <n v="31271.98"/>
    <n v="408.04"/>
    <n v="0"/>
    <n v="0"/>
    <n v="0"/>
    <n v="0"/>
    <n v="0"/>
    <n v="31680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06.42"/>
    <n v="31680.02"/>
    <n v="156"/>
    <n v="300"/>
    <n v="100822.2"/>
    <n v="64911.02"/>
    <n v="64.381674000000004"/>
    <n v="59.260331666829202"/>
    <n v="9.6"/>
    <m/>
    <m/>
    <m/>
    <s v="NL"/>
    <s v="APODACA"/>
    <s v="66613"/>
    <s v="Proceso judicial"/>
    <x v="0"/>
  </r>
  <r>
    <n v="1776"/>
    <s v="Hipotecaria Su Casita"/>
    <s v="FIDEICOMISO 234036"/>
    <d v="2018-05-01T00:00:00"/>
    <s v="59879"/>
    <x v="0"/>
    <n v="21"/>
    <n v="37172.22"/>
    <n v="7856.86"/>
    <n v="0"/>
    <n v="45029.08"/>
    <n v="119.23"/>
    <n v="0"/>
    <n v="0"/>
    <n v="0"/>
    <n v="0"/>
    <m/>
    <n v="45029.08"/>
    <n v="31304.47"/>
    <n v="297.38"/>
    <n v="0"/>
    <n v="0"/>
    <n v="0"/>
    <n v="0"/>
    <n v="0"/>
    <n v="31601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76.09"/>
    <n v="31601.85"/>
    <n v="156"/>
    <n v="300"/>
    <n v="73230.600000000006"/>
    <n v="47307.05"/>
    <n v="64.600112999999993"/>
    <n v="61.489432469072597"/>
    <n v="9.6"/>
    <m/>
    <m/>
    <m/>
    <s v="QR"/>
    <s v="SOLIDARIDAD"/>
    <s v="77710"/>
    <s v="Proceso judicial"/>
    <x v="0"/>
  </r>
  <r>
    <n v="1777"/>
    <s v="Hipotecaria Su Casita"/>
    <s v="FIDEICOMISO 234036"/>
    <d v="2018-05-01T00:00:00"/>
    <s v="59880"/>
    <x v="0"/>
    <n v="21"/>
    <n v="42504.41"/>
    <n v="8316.1"/>
    <n v="0"/>
    <n v="50820.51"/>
    <n v="136.34"/>
    <n v="0"/>
    <n v="0"/>
    <n v="0"/>
    <n v="0"/>
    <m/>
    <n v="50820.51"/>
    <n v="31699.82"/>
    <n v="340.04"/>
    <n v="0"/>
    <n v="0"/>
    <n v="0"/>
    <n v="0"/>
    <n v="0"/>
    <n v="32039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52.44"/>
    <n v="32039.86"/>
    <n v="156"/>
    <n v="300"/>
    <n v="101417.7"/>
    <n v="54093.79"/>
    <n v="53.337623000000001"/>
    <n v="50.110099570537201"/>
    <n v="9.6"/>
    <m/>
    <m/>
    <m/>
    <s v="EM"/>
    <s v="CHICOLOAPAN"/>
    <s v="56370"/>
    <s v="Morosidad"/>
    <x v="0"/>
  </r>
  <r>
    <n v="1778"/>
    <s v="Hipotecaria Su Casita"/>
    <s v="FIDEICOMISO 234036"/>
    <d v="2018-05-01T00:00:00"/>
    <s v="59881"/>
    <x v="0"/>
    <n v="21"/>
    <n v="48165.07"/>
    <n v="9580.43"/>
    <n v="0"/>
    <n v="57745.5"/>
    <n v="154.51"/>
    <n v="0"/>
    <n v="0"/>
    <n v="0"/>
    <n v="0"/>
    <m/>
    <n v="57745.5"/>
    <n v="36700.15"/>
    <n v="385.32"/>
    <n v="0"/>
    <n v="0"/>
    <n v="0"/>
    <n v="0"/>
    <n v="0"/>
    <n v="37085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34.94"/>
    <n v="37085.47"/>
    <n v="156"/>
    <n v="300"/>
    <n v="79247.7"/>
    <n v="61298.48"/>
    <n v="77.350485000000006"/>
    <n v="72.867099340269107"/>
    <n v="9.6"/>
    <m/>
    <m/>
    <m/>
    <s v="EM"/>
    <s v="CHICOLOAPAN"/>
    <s v="56370"/>
    <s v="Proceso judicial"/>
    <x v="0"/>
  </r>
  <r>
    <n v="1779"/>
    <s v="Hipotecaria Su Casita"/>
    <s v="FIDEICOMISO 234036"/>
    <d v="2018-05-01T00:00:00"/>
    <s v="59883"/>
    <x v="9"/>
    <n v="10"/>
    <n v="29665.14"/>
    <n v="1948.24"/>
    <n v="0"/>
    <n v="31613.38"/>
    <n v="203.5"/>
    <n v="0"/>
    <n v="0"/>
    <n v="0"/>
    <n v="0"/>
    <m/>
    <n v="31613.38"/>
    <n v="2459.96"/>
    <n v="237.32"/>
    <n v="0"/>
    <n v="0"/>
    <n v="0"/>
    <n v="0"/>
    <n v="0"/>
    <n v="2697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51.7399999999998"/>
    <n v="2697.28"/>
    <n v="96"/>
    <n v="240"/>
    <n v="72363.899999999994"/>
    <n v="46962.64"/>
    <n v="64.897884000000005"/>
    <n v="43.686672386559202"/>
    <n v="9.6"/>
    <m/>
    <m/>
    <m/>
    <s v="QR"/>
    <s v="SOLIDARIDAD"/>
    <s v="77710"/>
    <s v="Morosidad"/>
    <x v="0"/>
  </r>
  <r>
    <n v="1780"/>
    <s v="Hipotecaria Su Casita"/>
    <s v="FIDEICOMISO 234036"/>
    <d v="2018-05-01T00:00:00"/>
    <s v="59886"/>
    <x v="1"/>
    <n v="0"/>
    <n v="15354.1"/>
    <n v="0"/>
    <n v="0"/>
    <n v="15354.1"/>
    <n v="358.23"/>
    <n v="0"/>
    <n v="0"/>
    <n v="358.23"/>
    <n v="0"/>
    <m/>
    <n v="14995.87"/>
    <n v="0"/>
    <n v="122.83"/>
    <n v="0"/>
    <n v="0"/>
    <n v="122.83"/>
    <n v="0"/>
    <n v="0"/>
    <n v="0"/>
    <n v="37.19"/>
    <n v="0"/>
    <n v="0"/>
    <n v="0"/>
    <n v="0"/>
    <n v="-8.56"/>
    <n v="17.98"/>
    <n v="63.62"/>
    <n v="0"/>
    <n v="0"/>
    <n v="0"/>
    <n v="0"/>
    <n v="0"/>
    <n v="0"/>
    <n v="0"/>
    <n v="0.47"/>
    <n v="0"/>
    <n v="0.04"/>
    <n v="0"/>
    <n v="591.76"/>
    <n v="0"/>
    <n v="0"/>
    <n v="36"/>
    <n v="180"/>
    <n v="98844.3"/>
    <n v="45803.6"/>
    <n v="46.339140999999998"/>
    <n v="15.1712034501146"/>
    <n v="9.6"/>
    <m/>
    <m/>
    <m/>
    <s v="EM"/>
    <s v="ACOLMAN"/>
    <s v="55870"/>
    <s v="Al corriente"/>
    <x v="0"/>
  </r>
  <r>
    <n v="1781"/>
    <s v="Hipotecaria Su Casita"/>
    <s v="FIDEICOMISO 234036"/>
    <d v="2018-05-01T00:00:00"/>
    <s v="59891"/>
    <x v="1"/>
    <n v="0"/>
    <n v="57003.6"/>
    <n v="0"/>
    <n v="0"/>
    <n v="57003.6"/>
    <n v="392.84"/>
    <n v="0"/>
    <n v="0"/>
    <n v="392.84"/>
    <n v="0"/>
    <m/>
    <n v="56610.76"/>
    <n v="0"/>
    <n v="451.28"/>
    <n v="0"/>
    <n v="0"/>
    <n v="451.28"/>
    <n v="0"/>
    <n v="0"/>
    <n v="0"/>
    <n v="59.95"/>
    <n v="0"/>
    <n v="0"/>
    <n v="0"/>
    <n v="0"/>
    <n v="-15.99"/>
    <n v="39.33"/>
    <n v="115.77"/>
    <n v="0"/>
    <n v="0"/>
    <n v="0"/>
    <n v="0"/>
    <n v="0"/>
    <n v="0"/>
    <n v="0"/>
    <n v="5.66"/>
    <n v="0"/>
    <n v="3.16"/>
    <n v="0"/>
    <n v="1048.8399999999999"/>
    <n v="0"/>
    <n v="0"/>
    <n v="96"/>
    <n v="240"/>
    <n v="127586.1"/>
    <n v="90558.02"/>
    <n v="70.977967000000007"/>
    <n v="44.370632828819801"/>
    <n v="9.5"/>
    <m/>
    <m/>
    <m/>
    <s v="NL"/>
    <s v="SANTA CATARINA"/>
    <s v="66360"/>
    <s v="Al corriente"/>
    <x v="0"/>
  </r>
  <r>
    <n v="1782"/>
    <s v="Hipotecaria Su Casita"/>
    <s v="FIDEICOMISO 234036"/>
    <d v="2018-05-01T00:00:00"/>
    <s v="59894"/>
    <x v="0"/>
    <n v="21"/>
    <n v="62636.99"/>
    <n v="14582.85"/>
    <n v="0"/>
    <n v="77219.839999999997"/>
    <n v="202.57"/>
    <n v="0"/>
    <n v="0"/>
    <n v="0"/>
    <n v="0"/>
    <m/>
    <n v="77219.839999999997"/>
    <n v="59758.51"/>
    <n v="495.88"/>
    <n v="0"/>
    <n v="0"/>
    <n v="0"/>
    <n v="0"/>
    <n v="0"/>
    <n v="60254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85.42"/>
    <n v="60254.39"/>
    <n v="156"/>
    <n v="300"/>
    <n v="113815.2"/>
    <n v="79941.62"/>
    <n v="70.238088000000005"/>
    <n v="67.846685084264294"/>
    <n v="9.5"/>
    <m/>
    <m/>
    <m/>
    <s v="JAL"/>
    <s v="TONALA"/>
    <s v="45426"/>
    <s v="Proceso judicial"/>
    <x v="0"/>
  </r>
  <r>
    <n v="1783"/>
    <s v="Hipotecaria Su Casita"/>
    <s v="FIDEICOMISO 234036"/>
    <d v="2018-05-01T00:00:00"/>
    <s v="59896"/>
    <x v="0"/>
    <n v="21"/>
    <n v="51320.61"/>
    <n v="5853.22"/>
    <n v="0"/>
    <n v="57173.83"/>
    <n v="164.64"/>
    <n v="0"/>
    <n v="0"/>
    <n v="0"/>
    <n v="0"/>
    <m/>
    <n v="57173.83"/>
    <n v="18258.080000000002"/>
    <n v="410.56"/>
    <n v="0"/>
    <n v="0"/>
    <n v="0"/>
    <n v="0"/>
    <n v="0"/>
    <n v="18668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17.86"/>
    <n v="18668.64"/>
    <n v="156"/>
    <n v="300"/>
    <n v="122211.3"/>
    <n v="65314.69"/>
    <n v="53.444068000000001"/>
    <n v="46.782769057626098"/>
    <n v="9.6"/>
    <m/>
    <m/>
    <m/>
    <s v="BCN"/>
    <s v="MEXICALI"/>
    <s v="21323"/>
    <s v="Proceso judicial"/>
    <x v="0"/>
  </r>
  <r>
    <n v="1784"/>
    <s v="Hipotecaria Su Casita"/>
    <s v="FIDEICOMISO 234036"/>
    <d v="2018-05-01T00:00:00"/>
    <s v="59898"/>
    <x v="0"/>
    <n v="21"/>
    <n v="35133.24"/>
    <n v="19224.25"/>
    <n v="0"/>
    <n v="54357.49"/>
    <n v="821.01"/>
    <n v="0"/>
    <n v="0"/>
    <n v="0"/>
    <n v="0"/>
    <m/>
    <n v="54357.49"/>
    <n v="9353.65"/>
    <n v="278.14"/>
    <n v="0"/>
    <n v="0"/>
    <n v="0"/>
    <n v="0"/>
    <n v="0"/>
    <n v="9631.79000000000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45.259999999998"/>
    <n v="9631.7900000000009"/>
    <n v="36"/>
    <n v="180"/>
    <n v="133321.79999999999"/>
    <n v="105259.63"/>
    <n v="78.951552000000007"/>
    <n v="40.7716443457428"/>
    <n v="9.5"/>
    <m/>
    <m/>
    <m/>
    <s v="BCN"/>
    <s v="MEXICALI"/>
    <s v="21000"/>
    <s v="Morosidad"/>
    <x v="0"/>
  </r>
  <r>
    <n v="1785"/>
    <s v="Hipotecaria Su Casita"/>
    <s v="FIDEICOMISO 234036"/>
    <d v="2018-05-01T00:00:00"/>
    <s v="59900"/>
    <x v="0"/>
    <n v="21"/>
    <n v="42893.599999999999"/>
    <n v="9133.19"/>
    <n v="0"/>
    <n v="52026.79"/>
    <n v="137.62"/>
    <n v="0"/>
    <n v="0"/>
    <n v="0"/>
    <n v="0"/>
    <m/>
    <n v="52026.79"/>
    <n v="36539.99"/>
    <n v="343.15"/>
    <n v="0"/>
    <n v="0"/>
    <n v="0"/>
    <n v="0"/>
    <n v="0"/>
    <n v="36883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70.81"/>
    <n v="36883.14"/>
    <n v="156"/>
    <n v="300"/>
    <n v="89420.1"/>
    <n v="54591.77"/>
    <n v="61.050893000000002"/>
    <n v="58.182432799366502"/>
    <n v="9.6"/>
    <m/>
    <m/>
    <m/>
    <s v="AGS"/>
    <s v="AGUASCALIENTES"/>
    <s v="20196"/>
    <s v="Morosidad"/>
    <x v="0"/>
  </r>
  <r>
    <n v="1786"/>
    <s v="Hipotecaria Su Casita"/>
    <s v="FIDEICOMISO 234036"/>
    <d v="2018-05-01T00:00:00"/>
    <s v="59903"/>
    <x v="0"/>
    <n v="21"/>
    <n v="41931.370000000003"/>
    <n v="9174.08"/>
    <n v="0"/>
    <n v="51105.45"/>
    <n v="134.51"/>
    <n v="0"/>
    <n v="0"/>
    <n v="0"/>
    <n v="0"/>
    <m/>
    <n v="51105.45"/>
    <n v="37351.949999999997"/>
    <n v="335.45"/>
    <n v="0"/>
    <n v="0"/>
    <n v="0"/>
    <n v="0"/>
    <n v="0"/>
    <n v="37687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08.59"/>
    <n v="37687.4"/>
    <n v="156"/>
    <n v="300"/>
    <n v="90476.7"/>
    <n v="53364.73"/>
    <n v="58.981738"/>
    <n v="56.484653108375099"/>
    <n v="9.6"/>
    <m/>
    <m/>
    <m/>
    <s v="QR"/>
    <s v="SOLIDARIDAD"/>
    <s v="77710"/>
    <s v="Proceso judicial"/>
    <x v="0"/>
  </r>
  <r>
    <n v="1787"/>
    <s v="Hipotecaria Su Casita"/>
    <s v="FIDEICOMISO 234036"/>
    <d v="2018-05-01T00:00:00"/>
    <s v="59904"/>
    <x v="0"/>
    <n v="21"/>
    <n v="35945.26"/>
    <n v="8694.8799999999992"/>
    <n v="0"/>
    <n v="44640.14"/>
    <n v="115.32"/>
    <n v="0"/>
    <n v="0"/>
    <n v="0"/>
    <n v="0"/>
    <m/>
    <n v="44640.14"/>
    <n v="38039.230000000003"/>
    <n v="287.56"/>
    <n v="0"/>
    <n v="0"/>
    <n v="0"/>
    <n v="0"/>
    <n v="0"/>
    <n v="38326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10.2000000000007"/>
    <n v="38326.79"/>
    <n v="156"/>
    <n v="300"/>
    <n v="90476.7"/>
    <n v="45747.34"/>
    <n v="50.562564999999999"/>
    <n v="49.338824516553302"/>
    <n v="9.6"/>
    <m/>
    <m/>
    <m/>
    <s v="QR"/>
    <s v="SOLIDARIDAD"/>
    <s v="77710"/>
    <s v="Proceso judicial"/>
    <x v="0"/>
  </r>
  <r>
    <n v="1788"/>
    <s v="Hipotecaria Su Casita"/>
    <s v="FIDEICOMISO 234036"/>
    <d v="2018-05-01T00:00:00"/>
    <s v="59905"/>
    <x v="18"/>
    <n v="13"/>
    <n v="47576.87"/>
    <n v="4808.2"/>
    <n v="0"/>
    <n v="52385.07"/>
    <n v="390.68"/>
    <n v="0"/>
    <n v="333.83"/>
    <n v="0"/>
    <n v="0"/>
    <m/>
    <n v="52051.24"/>
    <n v="4771.83"/>
    <n v="376.65"/>
    <n v="0"/>
    <n v="19.46"/>
    <n v="0"/>
    <n v="0"/>
    <n v="0"/>
    <n v="5129.0200000000004"/>
    <n v="0"/>
    <n v="0"/>
    <n v="0"/>
    <n v="0"/>
    <n v="0"/>
    <n v="-12.12"/>
    <n v="0"/>
    <n v="0"/>
    <n v="0"/>
    <n v="0"/>
    <n v="0"/>
    <n v="0"/>
    <n v="0"/>
    <n v="0"/>
    <n v="0"/>
    <n v="0"/>
    <n v="0"/>
    <n v="0"/>
    <n v="0"/>
    <n v="341.17"/>
    <n v="4865.05"/>
    <n v="5129.0200000000004"/>
    <n v="96"/>
    <n v="240"/>
    <n v="140090.4"/>
    <n v="82320.429999999993"/>
    <n v="58.762363000000001"/>
    <n v="37.155465046527603"/>
    <n v="9.5"/>
    <m/>
    <m/>
    <m/>
    <s v="QRO"/>
    <s v="SAN JUAN DEL RIO"/>
    <s v="76810"/>
    <s v="Morosidad"/>
    <x v="0"/>
  </r>
  <r>
    <n v="1789"/>
    <s v="Hipotecaria Su Casita"/>
    <s v="FIDEICOMISO 234036"/>
    <d v="2018-05-01T00:00:00"/>
    <s v="59906"/>
    <x v="0"/>
    <n v="21"/>
    <n v="42044.65"/>
    <n v="17740.849999999999"/>
    <n v="0"/>
    <n v="59785.5"/>
    <n v="288.45999999999998"/>
    <n v="0"/>
    <n v="0"/>
    <n v="0"/>
    <n v="0"/>
    <m/>
    <n v="59785.5"/>
    <n v="35368.85"/>
    <n v="336.36"/>
    <n v="0"/>
    <n v="0"/>
    <n v="0"/>
    <n v="0"/>
    <n v="0"/>
    <n v="35705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29.310000000001"/>
    <n v="35705.21"/>
    <n v="96"/>
    <n v="240"/>
    <n v="91231.8"/>
    <n v="66564.17"/>
    <n v="72.961588000000006"/>
    <n v="65.531426582409097"/>
    <n v="9.6"/>
    <m/>
    <m/>
    <m/>
    <s v="QRO"/>
    <s v="QUERETARO"/>
    <s v="76117"/>
    <s v="Proceso judicial"/>
    <x v="0"/>
  </r>
  <r>
    <n v="1790"/>
    <s v="Hipotecaria Su Casita"/>
    <s v="FIDEICOMISO 234036"/>
    <d v="2018-05-01T00:00:00"/>
    <s v="59910"/>
    <x v="0"/>
    <n v="21"/>
    <n v="46839.07"/>
    <n v="7856.98"/>
    <n v="0"/>
    <n v="54696.05"/>
    <n v="150.26"/>
    <n v="0"/>
    <n v="53.02"/>
    <n v="0"/>
    <n v="0"/>
    <m/>
    <n v="54643.03"/>
    <n v="27574.73"/>
    <n v="374.71"/>
    <n v="0"/>
    <n v="171.32"/>
    <n v="0"/>
    <n v="0"/>
    <n v="0"/>
    <n v="27778.12"/>
    <n v="0"/>
    <n v="0"/>
    <n v="0"/>
    <n v="0"/>
    <n v="0"/>
    <n v="-48.35"/>
    <n v="0"/>
    <n v="0"/>
    <n v="0"/>
    <n v="0"/>
    <n v="0"/>
    <n v="0"/>
    <n v="0"/>
    <n v="0"/>
    <n v="0"/>
    <n v="0"/>
    <n v="0"/>
    <n v="0"/>
    <n v="0"/>
    <n v="175.99"/>
    <n v="7954.22"/>
    <n v="27778.12"/>
    <n v="156"/>
    <n v="300"/>
    <n v="94835.7"/>
    <n v="59611.08"/>
    <n v="62.857214999999997"/>
    <n v="57.618628700594797"/>
    <n v="9.6"/>
    <m/>
    <m/>
    <m/>
    <s v="JAL"/>
    <s v="TLAJOMULCO DE ZUNIGA"/>
    <s v="45640"/>
    <s v="Proceso judicial"/>
    <x v="0"/>
  </r>
  <r>
    <n v="1791"/>
    <s v="Hipotecaria Su Casita"/>
    <s v="FIDEICOMISO 234036"/>
    <d v="2018-05-01T00:00:00"/>
    <s v="59911"/>
    <x v="1"/>
    <n v="0"/>
    <n v="48700.03"/>
    <n v="0"/>
    <n v="0"/>
    <n v="48700.03"/>
    <n v="156.21"/>
    <n v="0"/>
    <n v="0"/>
    <n v="156.21"/>
    <n v="0"/>
    <m/>
    <n v="48543.82"/>
    <n v="0"/>
    <n v="389.6"/>
    <n v="0"/>
    <n v="0"/>
    <n v="389.6"/>
    <n v="0"/>
    <n v="0"/>
    <n v="0"/>
    <n v="56.18"/>
    <n v="0"/>
    <n v="0"/>
    <n v="0"/>
    <n v="0"/>
    <n v="-11.33"/>
    <n v="30.1"/>
    <n v="80.7"/>
    <n v="0"/>
    <n v="0"/>
    <n v="0"/>
    <n v="0"/>
    <n v="0"/>
    <n v="0"/>
    <n v="0"/>
    <n v="0.27"/>
    <n v="0"/>
    <n v="0.13"/>
    <n v="0"/>
    <n v="701.73"/>
    <n v="0"/>
    <n v="0"/>
    <n v="156"/>
    <n v="300"/>
    <n v="97273.8"/>
    <n v="61977.91"/>
    <n v="63.714905999999999"/>
    <n v="49.904311522942898"/>
    <n v="9.6"/>
    <m/>
    <m/>
    <m/>
    <s v="CHI"/>
    <s v="JUAREZ"/>
    <s v="32695"/>
    <s v="Al corriente"/>
    <x v="0"/>
  </r>
  <r>
    <n v="1792"/>
    <s v="Hipotecaria Su Casita"/>
    <s v="FIDEICOMISO 234036"/>
    <d v="2018-05-01T00:00:00"/>
    <s v="59914"/>
    <x v="0"/>
    <n v="21"/>
    <n v="74970.03"/>
    <n v="16140.69"/>
    <n v="0"/>
    <n v="91110.720000000001"/>
    <n v="242.37"/>
    <n v="0"/>
    <n v="0"/>
    <n v="0"/>
    <n v="0"/>
    <m/>
    <n v="91110.720000000001"/>
    <n v="63267.91"/>
    <n v="593.51"/>
    <n v="0"/>
    <n v="0"/>
    <n v="0"/>
    <n v="0"/>
    <n v="0"/>
    <n v="63861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383.06"/>
    <n v="63861.42"/>
    <n v="156"/>
    <n v="300"/>
    <n v="140085.6"/>
    <n v="95671.72"/>
    <n v="68.295185000000004"/>
    <n v="65.039318597838502"/>
    <n v="9.5"/>
    <m/>
    <m/>
    <m/>
    <s v="JAL"/>
    <s v="TLAJOMULCO DE ZUNIGA"/>
    <s v="45653"/>
    <s v="Morosidad"/>
    <x v="0"/>
  </r>
  <r>
    <n v="1793"/>
    <s v="Hipotecaria Su Casita"/>
    <s v="FIDEICOMISO 234036"/>
    <d v="2018-05-01T00:00:00"/>
    <s v="59918"/>
    <x v="0"/>
    <n v="21"/>
    <n v="55706.35"/>
    <n v="6150.21"/>
    <n v="0"/>
    <n v="61856.56"/>
    <n v="218.32"/>
    <n v="0"/>
    <n v="0"/>
    <n v="0"/>
    <n v="0"/>
    <m/>
    <n v="61856.56"/>
    <n v="14681.72"/>
    <n v="441.01"/>
    <n v="0"/>
    <n v="0"/>
    <n v="0"/>
    <n v="0"/>
    <n v="0"/>
    <n v="15122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68.53"/>
    <n v="15122.73"/>
    <n v="156"/>
    <n v="300"/>
    <n v="113532.3"/>
    <n v="75464.44"/>
    <n v="66.469577000000001"/>
    <n v="54.483666451047903"/>
    <n v="9.5"/>
    <m/>
    <m/>
    <m/>
    <s v="BCN"/>
    <s v="MEXICALI"/>
    <s v="21376"/>
    <s v="Morosidad"/>
    <x v="0"/>
  </r>
  <r>
    <n v="1794"/>
    <s v="Hipotecaria Su Casita"/>
    <s v="FIDEICOMISO 234036"/>
    <d v="2018-05-01T00:00:00"/>
    <s v="59919"/>
    <x v="0"/>
    <n v="21"/>
    <n v="78805.509999999995"/>
    <n v="20360.849999999999"/>
    <n v="0"/>
    <n v="99166.36"/>
    <n v="254.78"/>
    <n v="0"/>
    <n v="0"/>
    <n v="0"/>
    <n v="0"/>
    <m/>
    <n v="99166.36"/>
    <n v="90664.06"/>
    <n v="623.88"/>
    <n v="0"/>
    <n v="0"/>
    <n v="0"/>
    <n v="0"/>
    <n v="0"/>
    <n v="91287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615.63"/>
    <n v="91287.94"/>
    <n v="156"/>
    <n v="300"/>
    <n v="125996.1"/>
    <n v="100567.69"/>
    <n v="79.818098000000006"/>
    <n v="78.705896901711498"/>
    <n v="9.5"/>
    <m/>
    <m/>
    <m/>
    <s v="BCN"/>
    <s v="TIJUANA"/>
    <s v="22204"/>
    <s v="Proceso judicial"/>
    <x v="0"/>
  </r>
  <r>
    <n v="1795"/>
    <s v="Hipotecaria Su Casita"/>
    <s v="FIDEICOMISO 234036"/>
    <d v="2018-05-01T00:00:00"/>
    <s v="59920"/>
    <x v="1"/>
    <n v="0"/>
    <n v="46051.12"/>
    <n v="0"/>
    <n v="0"/>
    <n v="46051.12"/>
    <n v="317.37"/>
    <n v="0"/>
    <n v="0"/>
    <n v="317.37"/>
    <n v="0"/>
    <m/>
    <n v="45733.75"/>
    <n v="0"/>
    <n v="364.57"/>
    <n v="0"/>
    <n v="0"/>
    <n v="364.57"/>
    <n v="0"/>
    <n v="0"/>
    <n v="0"/>
    <n v="48.43"/>
    <n v="0"/>
    <n v="0"/>
    <n v="0"/>
    <n v="0"/>
    <n v="-12.98"/>
    <n v="31.77"/>
    <n v="94.23"/>
    <n v="0"/>
    <n v="0"/>
    <n v="0"/>
    <n v="0"/>
    <n v="0"/>
    <n v="0"/>
    <n v="0"/>
    <n v="0.17"/>
    <n v="0"/>
    <n v="0.05"/>
    <n v="0"/>
    <n v="843.56"/>
    <n v="0"/>
    <n v="0"/>
    <n v="96"/>
    <n v="240"/>
    <n v="107950.2"/>
    <n v="73159.05"/>
    <n v="67.771111000000005"/>
    <n v="42.365599986553299"/>
    <n v="9.5"/>
    <m/>
    <m/>
    <m/>
    <s v="QRO"/>
    <s v="QUERETARO"/>
    <s v="76180"/>
    <s v="Al corriente"/>
    <x v="0"/>
  </r>
  <r>
    <n v="1796"/>
    <s v="Hipotecaria Su Casita"/>
    <s v="FIDEICOMISO 234036"/>
    <d v="2018-05-01T00:00:00"/>
    <s v="59921"/>
    <x v="0"/>
    <n v="21"/>
    <n v="46688.93"/>
    <n v="9993.1"/>
    <n v="0"/>
    <n v="56682.03"/>
    <n v="157.38999999999999"/>
    <n v="0"/>
    <n v="0"/>
    <n v="0"/>
    <n v="0"/>
    <m/>
    <n v="56682.03"/>
    <n v="37126.75"/>
    <n v="373.51"/>
    <n v="0"/>
    <n v="113.61"/>
    <n v="0"/>
    <n v="0"/>
    <n v="0"/>
    <n v="37386.65"/>
    <n v="0"/>
    <n v="0"/>
    <n v="0"/>
    <n v="0"/>
    <n v="0"/>
    <n v="-31.45"/>
    <n v="0"/>
    <n v="0"/>
    <n v="0"/>
    <n v="0"/>
    <n v="0"/>
    <n v="0"/>
    <n v="0"/>
    <n v="0"/>
    <n v="0"/>
    <n v="0"/>
    <n v="0"/>
    <n v="0"/>
    <n v="0"/>
    <n v="82.16"/>
    <n v="10150.49"/>
    <n v="37386.65"/>
    <n v="156"/>
    <n v="300"/>
    <n v="70991.100000000006"/>
    <n v="60284.14"/>
    <n v="84.917884000000001"/>
    <n v="79.843853597721093"/>
    <n v="9.6"/>
    <m/>
    <m/>
    <m/>
    <s v="QR"/>
    <s v="BENITO JUAREZ"/>
    <s v="77517"/>
    <s v="Proceso judicial"/>
    <x v="0"/>
  </r>
  <r>
    <n v="1797"/>
    <s v="Hipotecaria Su Casita"/>
    <s v="FIDEICOMISO 234036"/>
    <d v="2018-05-01T00:00:00"/>
    <s v="59924"/>
    <x v="0"/>
    <n v="21"/>
    <n v="41812.68"/>
    <n v="9328.76"/>
    <n v="0"/>
    <n v="51141.440000000002"/>
    <n v="134.13999999999999"/>
    <n v="0"/>
    <n v="0"/>
    <n v="0"/>
    <n v="0"/>
    <m/>
    <n v="51141.440000000002"/>
    <n v="38472.53"/>
    <n v="334.5"/>
    <n v="0"/>
    <n v="0"/>
    <n v="0"/>
    <n v="0"/>
    <n v="0"/>
    <n v="38807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62.9"/>
    <n v="38807.03"/>
    <n v="156"/>
    <n v="300"/>
    <n v="89873.4"/>
    <n v="53214.53"/>
    <n v="59.210545000000003"/>
    <n v="56.903866941694297"/>
    <n v="9.6"/>
    <m/>
    <m/>
    <m/>
    <s v="EM"/>
    <s v="ACOLMAN"/>
    <s v="55870"/>
    <s v="Morosidad"/>
    <x v="0"/>
  </r>
  <r>
    <n v="1798"/>
    <s v="Hipotecaria Su Casita"/>
    <s v="FIDEICOMISO 234036"/>
    <d v="2018-05-01T00:00:00"/>
    <s v="59925"/>
    <x v="1"/>
    <n v="0"/>
    <n v="34007.43"/>
    <n v="0"/>
    <n v="0"/>
    <n v="34007.43"/>
    <n v="233.33"/>
    <n v="0"/>
    <n v="0"/>
    <n v="233.33"/>
    <n v="0"/>
    <m/>
    <n v="33774.1"/>
    <n v="0"/>
    <n v="272.06"/>
    <n v="0"/>
    <n v="0"/>
    <n v="272.06"/>
    <n v="0"/>
    <n v="0"/>
    <n v="0"/>
    <n v="46.6"/>
    <n v="0"/>
    <n v="0"/>
    <n v="0"/>
    <n v="0"/>
    <n v="-9.5500000000000007"/>
    <n v="24.01"/>
    <n v="69.599999999999994"/>
    <n v="0"/>
    <n v="0"/>
    <n v="0"/>
    <n v="0"/>
    <n v="0"/>
    <n v="0"/>
    <n v="0"/>
    <n v="86.64"/>
    <n v="0"/>
    <n v="108.57"/>
    <n v="0"/>
    <n v="722.69"/>
    <n v="0"/>
    <n v="0"/>
    <n v="96"/>
    <n v="240"/>
    <n v="81204.3"/>
    <n v="53840.67"/>
    <n v="66.302733000000003"/>
    <n v="41.591516870337998"/>
    <n v="9.6"/>
    <m/>
    <m/>
    <m/>
    <s v="EM"/>
    <s v="CHICOLOAPAN"/>
    <s v="56370"/>
    <s v="Al corriente"/>
    <x v="0"/>
  </r>
  <r>
    <n v="1799"/>
    <s v="Hipotecaria Su Casita"/>
    <s v="FIDEICOMISO 234036"/>
    <d v="2018-05-01T00:00:00"/>
    <s v="59926"/>
    <x v="1"/>
    <n v="0"/>
    <n v="15352.41"/>
    <n v="0"/>
    <n v="0"/>
    <n v="15352.41"/>
    <n v="358.17"/>
    <n v="0"/>
    <n v="0"/>
    <n v="358.17"/>
    <n v="0"/>
    <m/>
    <n v="14994.24"/>
    <n v="0"/>
    <n v="122.82"/>
    <n v="0"/>
    <n v="0"/>
    <n v="122.82"/>
    <n v="0"/>
    <n v="0"/>
    <n v="0"/>
    <n v="37.18"/>
    <n v="0"/>
    <n v="0"/>
    <n v="0"/>
    <n v="0"/>
    <n v="-8.51"/>
    <n v="17.98"/>
    <n v="64.03"/>
    <n v="0"/>
    <n v="0"/>
    <n v="0"/>
    <n v="0"/>
    <n v="0"/>
    <n v="0"/>
    <n v="0"/>
    <n v="2.62"/>
    <n v="0"/>
    <n v="0.08"/>
    <n v="0"/>
    <n v="594.29"/>
    <n v="0"/>
    <n v="0"/>
    <n v="36"/>
    <n v="180"/>
    <n v="101605.5"/>
    <n v="45797.13"/>
    <n v="45.073475000000002"/>
    <n v="14.7573112503775"/>
    <n v="9.6"/>
    <m/>
    <m/>
    <m/>
    <s v="MOR"/>
    <s v="EMILIANO ZAPATA"/>
    <s v="62760"/>
    <s v="Al corriente"/>
    <x v="0"/>
  </r>
  <r>
    <n v="1800"/>
    <s v="Hipotecaria Su Casita"/>
    <s v="FIDEICOMISO 234036"/>
    <d v="2018-05-01T00:00:00"/>
    <s v="59929"/>
    <x v="1"/>
    <n v="0"/>
    <n v="42509.73"/>
    <n v="0"/>
    <n v="0"/>
    <n v="42509.73"/>
    <n v="300.94"/>
    <n v="0"/>
    <n v="0"/>
    <n v="300.94"/>
    <n v="0"/>
    <m/>
    <n v="42208.79"/>
    <n v="0"/>
    <n v="336.54"/>
    <n v="0"/>
    <n v="0"/>
    <n v="336.54"/>
    <n v="0"/>
    <n v="0"/>
    <n v="0"/>
    <n v="50.67"/>
    <n v="0"/>
    <n v="0"/>
    <n v="0"/>
    <n v="0"/>
    <n v="-14.23"/>
    <n v="34.409999999999997"/>
    <n v="96.77"/>
    <n v="0"/>
    <n v="0"/>
    <n v="0"/>
    <n v="0"/>
    <n v="0"/>
    <n v="0"/>
    <n v="0"/>
    <n v="0.02"/>
    <n v="0"/>
    <n v="0.11"/>
    <n v="0"/>
    <n v="805.12"/>
    <n v="0"/>
    <n v="0"/>
    <n v="156"/>
    <n v="300"/>
    <n v="126534.3"/>
    <n v="72963.460000000006"/>
    <n v="57.662989000000003"/>
    <n v="33.357587393378999"/>
    <n v="9.5"/>
    <m/>
    <m/>
    <m/>
    <s v="EM"/>
    <s v="ECATEPEC"/>
    <s v="55075"/>
    <s v="Al corriente"/>
    <x v="0"/>
  </r>
  <r>
    <n v="1801"/>
    <s v="Hipotecaria Su Casita"/>
    <s v="FIDEICOMISO 234036"/>
    <d v="2018-05-01T00:00:00"/>
    <s v="59931"/>
    <x v="1"/>
    <n v="0"/>
    <n v="61142.3"/>
    <n v="0"/>
    <n v="0"/>
    <n v="61142.3"/>
    <n v="197.67"/>
    <n v="0"/>
    <n v="0"/>
    <n v="197.67"/>
    <n v="0"/>
    <m/>
    <n v="60944.63"/>
    <n v="0"/>
    <n v="484.04"/>
    <n v="0"/>
    <n v="0"/>
    <n v="484.04"/>
    <n v="0"/>
    <n v="0"/>
    <n v="0"/>
    <n v="54.19"/>
    <n v="0"/>
    <n v="0"/>
    <n v="0"/>
    <n v="0"/>
    <n v="-13.93"/>
    <n v="36.79"/>
    <n v="98.5"/>
    <n v="0"/>
    <n v="0"/>
    <n v="0"/>
    <n v="0"/>
    <n v="0"/>
    <n v="0"/>
    <n v="0"/>
    <n v="249.5"/>
    <n v="0"/>
    <n v="249.51"/>
    <n v="0"/>
    <n v="1106.76"/>
    <n v="0"/>
    <n v="0"/>
    <n v="156"/>
    <n v="300"/>
    <n v="101605.5"/>
    <n v="78025.97"/>
    <n v="76.793057000000005"/>
    <n v="59.981624649253497"/>
    <n v="9.5"/>
    <m/>
    <m/>
    <m/>
    <s v="MOR"/>
    <s v="EMILIANO ZAPATA"/>
    <s v="62760"/>
    <s v="Al corriente"/>
    <x v="0"/>
  </r>
  <r>
    <n v="1802"/>
    <s v="Hipotecaria Su Casita"/>
    <s v="FIDEICOMISO 234036"/>
    <d v="2018-05-01T00:00:00"/>
    <s v="59935"/>
    <x v="0"/>
    <n v="21"/>
    <n v="73274.429999999993"/>
    <n v="14249.39"/>
    <n v="0"/>
    <n v="87523.82"/>
    <n v="236.9"/>
    <n v="0"/>
    <n v="0"/>
    <n v="0"/>
    <n v="0"/>
    <m/>
    <n v="87523.82"/>
    <n v="52487.83"/>
    <n v="580.09"/>
    <n v="0"/>
    <n v="0"/>
    <n v="0"/>
    <n v="0"/>
    <n v="0"/>
    <n v="53067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86.29"/>
    <n v="53067.92"/>
    <n v="156"/>
    <n v="300"/>
    <n v="140066.1"/>
    <n v="93509.2"/>
    <n v="66.760765000000006"/>
    <n v="62.487511163845902"/>
    <n v="9.5"/>
    <m/>
    <m/>
    <m/>
    <s v="BCN"/>
    <s v="MEXICALI"/>
    <s v="21376"/>
    <s v="Proceso judicial"/>
    <x v="0"/>
  </r>
  <r>
    <n v="1803"/>
    <s v="Hipotecaria Su Casita"/>
    <s v="FIDEICOMISO 234036"/>
    <d v="2018-05-01T00:00:00"/>
    <s v="59936"/>
    <x v="0"/>
    <n v="21"/>
    <n v="60505.49"/>
    <n v="7105.08"/>
    <n v="0"/>
    <n v="67610.570000000007"/>
    <n v="195.6"/>
    <n v="0"/>
    <n v="0"/>
    <n v="0"/>
    <n v="0"/>
    <m/>
    <n v="67610.570000000007"/>
    <n v="21902.720000000001"/>
    <n v="479"/>
    <n v="0"/>
    <n v="0"/>
    <n v="0"/>
    <n v="0"/>
    <n v="0"/>
    <n v="22381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00.68"/>
    <n v="22381.72"/>
    <n v="156"/>
    <n v="300"/>
    <n v="114598.8"/>
    <n v="77212.399999999994"/>
    <n v="67.376272999999998"/>
    <n v="58.997625018851998"/>
    <n v="9.5"/>
    <m/>
    <m/>
    <m/>
    <s v="JAL"/>
    <s v="TLAJOMULCO DE ZUNIGA"/>
    <s v="45640"/>
    <s v="Proceso judicial"/>
    <x v="0"/>
  </r>
  <r>
    <n v="1804"/>
    <s v="Hipotecaria Su Casita"/>
    <s v="FIDEICOMISO 234036"/>
    <d v="2018-05-01T00:00:00"/>
    <s v="59937"/>
    <x v="1"/>
    <n v="0"/>
    <n v="3727.24"/>
    <n v="0"/>
    <n v="0"/>
    <n v="3727.24"/>
    <n v="797.32"/>
    <n v="0"/>
    <n v="0"/>
    <n v="797.32"/>
    <n v="0"/>
    <m/>
    <n v="2929.92"/>
    <n v="0"/>
    <n v="29.51"/>
    <n v="0"/>
    <n v="0"/>
    <n v="29.51"/>
    <n v="0"/>
    <n v="0"/>
    <n v="0"/>
    <n v="49.34"/>
    <n v="0"/>
    <n v="0"/>
    <n v="0"/>
    <n v="0"/>
    <n v="-13.73"/>
    <n v="30.4"/>
    <n v="105.44"/>
    <n v="0"/>
    <n v="0"/>
    <n v="0"/>
    <n v="0"/>
    <n v="0"/>
    <n v="0"/>
    <n v="0"/>
    <n v="0"/>
    <n v="0"/>
    <n v="0"/>
    <n v="8.2990000000000008E-3"/>
    <n v="998.28"/>
    <n v="0"/>
    <n v="0"/>
    <n v="36"/>
    <n v="180"/>
    <n v="140066.1"/>
    <n v="79181.13"/>
    <n v="56.531258999999999"/>
    <n v="2.09181235945079"/>
    <n v="9.5"/>
    <m/>
    <m/>
    <m/>
    <s v="BCN"/>
    <s v="MEXICALI"/>
    <s v="21376"/>
    <s v="Al corriente"/>
    <x v="0"/>
  </r>
  <r>
    <n v="1805"/>
    <s v="Hipotecaria Su Casita"/>
    <s v="FIDEICOMISO 234036"/>
    <d v="2018-05-01T00:00:00"/>
    <s v="59938"/>
    <x v="1"/>
    <n v="0"/>
    <n v="26486.31"/>
    <n v="0"/>
    <n v="0"/>
    <n v="26486.31"/>
    <n v="181.73"/>
    <n v="0"/>
    <n v="0"/>
    <n v="181.73"/>
    <n v="0"/>
    <m/>
    <n v="26304.58"/>
    <n v="0"/>
    <n v="211.89"/>
    <n v="0"/>
    <n v="0"/>
    <n v="211.89"/>
    <n v="0"/>
    <n v="0"/>
    <n v="0"/>
    <n v="36.29"/>
    <n v="0"/>
    <n v="0"/>
    <n v="0"/>
    <n v="0"/>
    <n v="-8.56"/>
    <n v="18.7"/>
    <n v="60.03"/>
    <n v="0"/>
    <n v="0"/>
    <n v="0"/>
    <n v="0"/>
    <n v="0"/>
    <n v="0"/>
    <n v="0"/>
    <n v="14.32"/>
    <n v="0"/>
    <n v="16.46"/>
    <n v="0"/>
    <n v="514.4"/>
    <n v="0"/>
    <n v="0"/>
    <n v="96"/>
    <n v="240"/>
    <n v="102404.4"/>
    <n v="41933.5"/>
    <n v="40.948923999999998"/>
    <n v="25.686962625869999"/>
    <n v="9.6"/>
    <m/>
    <m/>
    <m/>
    <s v="EM"/>
    <s v="CHICOLOAPAN"/>
    <s v="56370"/>
    <s v="Al corriente"/>
    <x v="0"/>
  </r>
  <r>
    <n v="1806"/>
    <s v="Hipotecaria Su Casita"/>
    <s v="FIDEICOMISO 234036"/>
    <d v="2018-05-01T00:00:00"/>
    <s v="59942"/>
    <x v="0"/>
    <n v="21"/>
    <n v="41921.660000000003"/>
    <n v="8923.83"/>
    <n v="0"/>
    <n v="50845.49"/>
    <n v="134.47"/>
    <n v="0"/>
    <n v="0"/>
    <n v="0"/>
    <n v="0"/>
    <m/>
    <n v="50845.49"/>
    <n v="35710.97"/>
    <n v="335.37"/>
    <n v="0"/>
    <n v="0"/>
    <n v="0"/>
    <n v="0"/>
    <n v="0"/>
    <n v="36046.33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58.2999999999993"/>
    <n v="36046.339999999997"/>
    <n v="156"/>
    <n v="300"/>
    <n v="90454.5"/>
    <n v="53351.41"/>
    <n v="58.981487999999999"/>
    <n v="56.211122785491902"/>
    <n v="9.6"/>
    <m/>
    <m/>
    <m/>
    <s v="QR"/>
    <s v="SOLIDARIDAD"/>
    <s v="77710"/>
    <s v="Morosidad"/>
    <x v="0"/>
  </r>
  <r>
    <n v="1807"/>
    <s v="Hipotecaria Su Casita"/>
    <s v="FIDEICOMISO 234036"/>
    <d v="2018-05-01T00:00:00"/>
    <s v="59944"/>
    <x v="0"/>
    <n v="21"/>
    <n v="36401.86"/>
    <n v="7169.26"/>
    <n v="0"/>
    <n v="43571.12"/>
    <n v="132.75"/>
    <n v="0"/>
    <n v="0"/>
    <n v="0"/>
    <n v="0"/>
    <m/>
    <n v="43571.12"/>
    <n v="22931.89"/>
    <n v="291.20999999999998"/>
    <n v="0"/>
    <n v="0"/>
    <n v="0"/>
    <n v="0"/>
    <n v="0"/>
    <n v="2322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02.01"/>
    <n v="23223.1"/>
    <n v="156"/>
    <n v="300"/>
    <n v="90454.5"/>
    <n v="48140.79"/>
    <n v="53.221001000000001"/>
    <n v="48.1691019422639"/>
    <n v="9.6"/>
    <m/>
    <m/>
    <m/>
    <s v="QR"/>
    <s v="SOLIDARIDAD"/>
    <s v="77710"/>
    <s v="Proceso judicial"/>
    <x v="0"/>
  </r>
  <r>
    <n v="1808"/>
    <s v="Hipotecaria Su Casita"/>
    <s v="FIDEICOMISO 234036"/>
    <d v="2018-05-01T00:00:00"/>
    <s v="59945"/>
    <x v="0"/>
    <n v="21"/>
    <n v="43822.44"/>
    <n v="5755.45"/>
    <n v="0"/>
    <n v="49577.89"/>
    <n v="140.59"/>
    <n v="0"/>
    <n v="0"/>
    <n v="0"/>
    <n v="0"/>
    <m/>
    <n v="49577.89"/>
    <n v="18386.740000000002"/>
    <n v="350.58"/>
    <n v="0"/>
    <n v="0"/>
    <n v="0"/>
    <n v="0"/>
    <n v="0"/>
    <n v="18737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96.04"/>
    <n v="18737.32"/>
    <n v="156"/>
    <n v="300"/>
    <n v="120252.9"/>
    <n v="55772.73"/>
    <n v="46.379530000000003"/>
    <n v="41.228020155938196"/>
    <n v="9.6"/>
    <m/>
    <m/>
    <m/>
    <s v="BCN"/>
    <s v="ENSENADA"/>
    <s v="22800"/>
    <s v="Proceso judicial"/>
    <x v="0"/>
  </r>
  <r>
    <n v="1809"/>
    <s v="Hipotecaria Su Casita"/>
    <s v="FIDEICOMISO 234036"/>
    <d v="2018-05-01T00:00:00"/>
    <s v="59947"/>
    <x v="0"/>
    <n v="21"/>
    <n v="36016.959999999999"/>
    <n v="5975.14"/>
    <n v="0"/>
    <n v="41992.1"/>
    <n v="115.55"/>
    <n v="0"/>
    <n v="0"/>
    <n v="0"/>
    <n v="0"/>
    <m/>
    <n v="41992.1"/>
    <n v="21072.09"/>
    <n v="288.14"/>
    <n v="0"/>
    <n v="0"/>
    <n v="0"/>
    <n v="0"/>
    <n v="0"/>
    <n v="21360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90.69"/>
    <n v="21360.23"/>
    <n v="156"/>
    <n v="300"/>
    <n v="76557.600000000006"/>
    <n v="45839.12"/>
    <n v="59.875335999999997"/>
    <n v="54.850335190675601"/>
    <n v="9.6"/>
    <m/>
    <m/>
    <m/>
    <s v="BCN"/>
    <s v="ENSENADA"/>
    <s v="22800"/>
    <s v="Morosidad"/>
    <x v="0"/>
  </r>
  <r>
    <n v="1810"/>
    <s v="Hipotecaria Su Casita"/>
    <s v="FIDEICOMISO 234036"/>
    <d v="2018-05-01T00:00:00"/>
    <s v="59948"/>
    <x v="0"/>
    <n v="21"/>
    <n v="50749.89"/>
    <n v="5554.1"/>
    <n v="0"/>
    <n v="56303.99"/>
    <n v="162.80000000000001"/>
    <n v="0"/>
    <n v="0"/>
    <n v="0"/>
    <n v="0"/>
    <m/>
    <n v="56303.99"/>
    <n v="17197.900000000001"/>
    <n v="406"/>
    <n v="0"/>
    <n v="0"/>
    <n v="0"/>
    <n v="0"/>
    <n v="0"/>
    <n v="17603.9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16.9"/>
    <n v="17603.900000000001"/>
    <n v="156"/>
    <n v="300"/>
    <n v="97524"/>
    <n v="64588.02"/>
    <n v="66.227821000000006"/>
    <n v="57.733470871313102"/>
    <n v="9.6"/>
    <m/>
    <m/>
    <m/>
    <s v="BCN"/>
    <s v="TIJUANA"/>
    <s v="22245"/>
    <s v="Morosidad"/>
    <x v="0"/>
  </r>
  <r>
    <n v="1811"/>
    <s v="Hipotecaria Su Casita"/>
    <s v="FIDEICOMISO 234036"/>
    <d v="2018-05-01T00:00:00"/>
    <s v="59952"/>
    <x v="0"/>
    <n v="21"/>
    <n v="56687.49"/>
    <n v="11854.56"/>
    <n v="0"/>
    <n v="68542.05"/>
    <n v="183.27"/>
    <n v="0"/>
    <n v="0"/>
    <n v="0"/>
    <n v="0"/>
    <m/>
    <n v="68542.05"/>
    <n v="45661.99"/>
    <n v="448.78"/>
    <n v="0"/>
    <n v="0"/>
    <n v="0"/>
    <n v="0"/>
    <n v="0"/>
    <n v="4611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37.83"/>
    <n v="46110.77"/>
    <n v="156"/>
    <n v="300"/>
    <n v="120252.9"/>
    <n v="72341.75"/>
    <n v="60.158009"/>
    <n v="56.998251504538501"/>
    <n v="9.5"/>
    <m/>
    <m/>
    <m/>
    <s v="BCN"/>
    <s v="ENSENADA"/>
    <s v="22800"/>
    <s v="Proceso judicial"/>
    <x v="0"/>
  </r>
  <r>
    <n v="1812"/>
    <s v="Hipotecaria Su Casita"/>
    <s v="FIDEICOMISO 234036"/>
    <d v="2018-05-01T00:00:00"/>
    <s v="59953"/>
    <x v="1"/>
    <n v="0"/>
    <n v="16148.63"/>
    <n v="0"/>
    <n v="0"/>
    <n v="16148.63"/>
    <n v="822.8"/>
    <n v="0"/>
    <n v="0"/>
    <n v="822.8"/>
    <n v="0"/>
    <m/>
    <n v="15325.83"/>
    <n v="0"/>
    <n v="127.84"/>
    <n v="0"/>
    <n v="0"/>
    <n v="127.84"/>
    <n v="0"/>
    <n v="0"/>
    <n v="0"/>
    <n v="56.73"/>
    <n v="0"/>
    <n v="0"/>
    <n v="0"/>
    <n v="0"/>
    <n v="-14.92"/>
    <n v="34.96"/>
    <n v="117.88"/>
    <n v="0"/>
    <n v="0"/>
    <n v="0"/>
    <n v="0"/>
    <n v="0"/>
    <n v="0"/>
    <n v="0"/>
    <n v="69.33"/>
    <n v="0"/>
    <n v="52.76"/>
    <n v="0"/>
    <n v="1214.6199999999999"/>
    <n v="0"/>
    <n v="0"/>
    <n v="36"/>
    <n v="180"/>
    <n v="138430.5"/>
    <n v="91037.95"/>
    <n v="65.764373000000006"/>
    <n v="11.071136824308899"/>
    <n v="9.5"/>
    <m/>
    <m/>
    <m/>
    <s v="BCN"/>
    <s v="MEXICALI"/>
    <s v="21376"/>
    <s v="Al corriente"/>
    <x v="0"/>
  </r>
  <r>
    <n v="1813"/>
    <s v="Hipotecaria Su Casita"/>
    <s v="FIDEICOMISO 234036"/>
    <d v="2018-05-01T00:00:00"/>
    <s v="59954"/>
    <x v="0"/>
    <n v="21"/>
    <n v="41175.120000000003"/>
    <n v="8887.15"/>
    <n v="0"/>
    <n v="50062.27"/>
    <n v="132.07"/>
    <n v="0"/>
    <n v="0"/>
    <n v="0"/>
    <n v="0"/>
    <m/>
    <n v="50062.27"/>
    <n v="35694.46"/>
    <n v="329.4"/>
    <n v="0"/>
    <n v="0"/>
    <n v="0"/>
    <n v="0"/>
    <n v="0"/>
    <n v="36023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19.2199999999993"/>
    <n v="36023.86"/>
    <n v="156"/>
    <n v="300"/>
    <n v="68024.399999999994"/>
    <n v="52401.07"/>
    <n v="77.032756000000006"/>
    <n v="73.594577929727805"/>
    <n v="9.6"/>
    <m/>
    <m/>
    <m/>
    <s v="QR"/>
    <s v="SOLIDARIDAD"/>
    <s v="77710"/>
    <s v="Proceso judicial"/>
    <x v="0"/>
  </r>
  <r>
    <n v="1814"/>
    <s v="Hipotecaria Su Casita"/>
    <s v="FIDEICOMISO 234036"/>
    <d v="2018-05-01T00:00:00"/>
    <s v="59955"/>
    <x v="0"/>
    <n v="21"/>
    <n v="35654.58"/>
    <n v="7748.74"/>
    <n v="0"/>
    <n v="43403.32"/>
    <n v="114.37"/>
    <n v="0"/>
    <n v="0"/>
    <n v="0"/>
    <n v="0"/>
    <m/>
    <n v="43403.32"/>
    <n v="31413.040000000001"/>
    <n v="285.24"/>
    <n v="0"/>
    <n v="0"/>
    <n v="0"/>
    <n v="0"/>
    <n v="0"/>
    <n v="31698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63.11"/>
    <n v="31698.28"/>
    <n v="156"/>
    <n v="300"/>
    <n v="68016.899999999994"/>
    <n v="45376.37"/>
    <n v="66.713375999999997"/>
    <n v="63.812552806853397"/>
    <n v="9.6"/>
    <m/>
    <m/>
    <m/>
    <s v="QR"/>
    <s v="SOLIDARIDAD"/>
    <s v="77710"/>
    <s v="Proceso judicial"/>
    <x v="0"/>
  </r>
  <r>
    <n v="1815"/>
    <s v="Hipotecaria Su Casita"/>
    <s v="FIDEICOMISO 234036"/>
    <d v="2018-05-01T00:00:00"/>
    <s v="59956"/>
    <x v="1"/>
    <n v="0"/>
    <n v="14628.83"/>
    <n v="0"/>
    <n v="0"/>
    <n v="14628.83"/>
    <n v="341.33"/>
    <n v="0"/>
    <n v="0"/>
    <n v="341.33"/>
    <n v="0"/>
    <m/>
    <n v="14287.5"/>
    <n v="0"/>
    <n v="117.03"/>
    <n v="0"/>
    <n v="0"/>
    <n v="117.03"/>
    <n v="0"/>
    <n v="0"/>
    <n v="0"/>
    <n v="35.43"/>
    <n v="0"/>
    <n v="0"/>
    <n v="0"/>
    <n v="0"/>
    <n v="-7.62"/>
    <n v="17.13"/>
    <n v="58.74"/>
    <n v="0"/>
    <n v="0"/>
    <n v="0"/>
    <n v="0"/>
    <n v="0"/>
    <n v="0"/>
    <n v="0"/>
    <n v="0"/>
    <n v="0"/>
    <n v="0"/>
    <n v="2.8216999999999999E-2"/>
    <n v="562.04"/>
    <n v="0"/>
    <n v="0"/>
    <n v="36"/>
    <n v="180"/>
    <n v="81511.8"/>
    <n v="43642.04"/>
    <n v="53.540762999999998"/>
    <n v="17.528136891916599"/>
    <n v="9.6"/>
    <m/>
    <m/>
    <m/>
    <s v="EM"/>
    <s v="ZUMPANGO"/>
    <s v="55600"/>
    <s v="Al corriente"/>
    <x v="0"/>
  </r>
  <r>
    <n v="1816"/>
    <s v="Hipotecaria Su Casita"/>
    <s v="FIDEICOMISO 234036"/>
    <d v="2018-05-01T00:00:00"/>
    <s v="59957"/>
    <x v="0"/>
    <n v="21"/>
    <n v="37709.96"/>
    <n v="7252.14"/>
    <n v="0"/>
    <n v="44962.1"/>
    <n v="120.95"/>
    <n v="0"/>
    <n v="0"/>
    <n v="0"/>
    <n v="0"/>
    <m/>
    <n v="44962.1"/>
    <n v="27043.16"/>
    <n v="301.68"/>
    <n v="0"/>
    <n v="0"/>
    <n v="0"/>
    <n v="0"/>
    <n v="0"/>
    <n v="27344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73.09"/>
    <n v="27344.84"/>
    <n v="156"/>
    <n v="300"/>
    <n v="68024.399999999994"/>
    <n v="47990.8"/>
    <n v="70.549391"/>
    <n v="66.097018034312796"/>
    <n v="9.6"/>
    <m/>
    <m/>
    <m/>
    <s v="QR"/>
    <s v="SOLIDARIDAD"/>
    <s v="77710"/>
    <s v="Proceso judicial"/>
    <x v="0"/>
  </r>
  <r>
    <n v="1817"/>
    <s v="Hipotecaria Su Casita"/>
    <s v="FIDEICOMISO 234036"/>
    <d v="2018-05-01T00:00:00"/>
    <s v="59958"/>
    <x v="0"/>
    <n v="21"/>
    <n v="40859.949999999997"/>
    <n v="4844.88"/>
    <n v="0"/>
    <n v="45704.83"/>
    <n v="131.06"/>
    <n v="0"/>
    <n v="0"/>
    <n v="0"/>
    <n v="0"/>
    <m/>
    <n v="45704.83"/>
    <n v="14957.26"/>
    <n v="326.88"/>
    <n v="0"/>
    <n v="0"/>
    <n v="0"/>
    <n v="0"/>
    <n v="0"/>
    <n v="15284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75.9399999999996"/>
    <n v="15284.14"/>
    <n v="156"/>
    <n v="300"/>
    <n v="68024.399999999994"/>
    <n v="52000.15"/>
    <n v="76.443378999999993"/>
    <n v="67.188876220944906"/>
    <n v="9.6"/>
    <m/>
    <m/>
    <m/>
    <s v="QR"/>
    <s v="SOLIDARIDAD"/>
    <s v="77710"/>
    <s v="Proceso judicial"/>
    <x v="0"/>
  </r>
  <r>
    <n v="1818"/>
    <s v="Hipotecaria Su Casita"/>
    <s v="FIDEICOMISO 234036"/>
    <d v="2018-05-01T00:00:00"/>
    <s v="59959"/>
    <x v="0"/>
    <n v="21"/>
    <n v="40381.32"/>
    <n v="8884.56"/>
    <n v="0"/>
    <n v="49265.88"/>
    <n v="139.93"/>
    <n v="0"/>
    <n v="0"/>
    <n v="0"/>
    <n v="0"/>
    <m/>
    <n v="49265.88"/>
    <n v="32320.66"/>
    <n v="323.05"/>
    <n v="0"/>
    <n v="0"/>
    <n v="0"/>
    <n v="0"/>
    <n v="0"/>
    <n v="32643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24.49"/>
    <n v="32643.71"/>
    <n v="156"/>
    <n v="300"/>
    <n v="68024.399999999994"/>
    <n v="52572.26"/>
    <n v="77.284415999999993"/>
    <n v="72.423836535200905"/>
    <n v="9.6"/>
    <m/>
    <m/>
    <m/>
    <s v="QR"/>
    <s v="SOLIDARIDAD"/>
    <s v="77710"/>
    <s v="Morosidad"/>
    <x v="0"/>
  </r>
  <r>
    <n v="1819"/>
    <s v="Hipotecaria Su Casita"/>
    <s v="FIDEICOMISO 234036"/>
    <d v="2018-05-01T00:00:00"/>
    <s v="59960"/>
    <x v="0"/>
    <n v="21"/>
    <n v="40544.58"/>
    <n v="4716.05"/>
    <n v="0"/>
    <n v="45260.63"/>
    <n v="130.05000000000001"/>
    <n v="0"/>
    <n v="0"/>
    <n v="0"/>
    <n v="0"/>
    <m/>
    <n v="45260.63"/>
    <n v="14823.58"/>
    <n v="324.36"/>
    <n v="0"/>
    <n v="0"/>
    <n v="0"/>
    <n v="0"/>
    <n v="0"/>
    <n v="15147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46.1000000000004"/>
    <n v="15147.94"/>
    <n v="156"/>
    <n v="300"/>
    <n v="68024.399999999994"/>
    <n v="51599.18"/>
    <n v="75.853928999999994"/>
    <n v="66.535875463820702"/>
    <n v="9.6"/>
    <m/>
    <m/>
    <m/>
    <s v="QR"/>
    <s v="SOLIDARIDAD"/>
    <s v="77710"/>
    <s v="Morosidad"/>
    <x v="0"/>
  </r>
  <r>
    <n v="1820"/>
    <s v="Hipotecaria Su Casita"/>
    <s v="FIDEICOMISO 234036"/>
    <d v="2018-05-01T00:00:00"/>
    <s v="59961"/>
    <x v="0"/>
    <n v="21"/>
    <n v="42118.37"/>
    <n v="9030.25"/>
    <n v="0"/>
    <n v="51148.62"/>
    <n v="135.12"/>
    <n v="0"/>
    <n v="0"/>
    <n v="0"/>
    <n v="0"/>
    <m/>
    <n v="51148.62"/>
    <n v="36125.89"/>
    <n v="336.95"/>
    <n v="0"/>
    <n v="0"/>
    <n v="0"/>
    <n v="0"/>
    <n v="0"/>
    <n v="36462.83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65.3700000000008"/>
    <n v="36462.839999999997"/>
    <n v="156"/>
    <n v="300"/>
    <n v="68024.399999999994"/>
    <n v="53603.89"/>
    <n v="78.800973999999997"/>
    <n v="75.191577976073802"/>
    <n v="9.6"/>
    <m/>
    <m/>
    <m/>
    <s v="QR"/>
    <s v="SOLIDARIDAD"/>
    <s v="77710"/>
    <s v="Proceso judicial"/>
    <x v="0"/>
  </r>
  <r>
    <n v="1821"/>
    <s v="Hipotecaria Su Casita"/>
    <s v="FIDEICOMISO 234036"/>
    <d v="2018-05-01T00:00:00"/>
    <s v="59962"/>
    <x v="0"/>
    <n v="21"/>
    <n v="41715.32"/>
    <n v="8861.65"/>
    <n v="0"/>
    <n v="50576.97"/>
    <n v="133.83000000000001"/>
    <n v="0"/>
    <n v="0"/>
    <n v="0"/>
    <n v="0"/>
    <m/>
    <n v="50576.97"/>
    <n v="35131.050000000003"/>
    <n v="333.72"/>
    <n v="0"/>
    <n v="0"/>
    <n v="0"/>
    <n v="0"/>
    <n v="0"/>
    <n v="35464.76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95.48"/>
    <n v="35464.769999999997"/>
    <n v="156"/>
    <n v="300"/>
    <n v="68024.399999999994"/>
    <n v="53090.74"/>
    <n v="78.046612999999994"/>
    <n v="74.351218391429697"/>
    <n v="9.6"/>
    <m/>
    <m/>
    <m/>
    <s v="QR"/>
    <s v="SOLIDARIDAD"/>
    <s v="77710"/>
    <s v="Proceso judicial"/>
    <x v="0"/>
  </r>
  <r>
    <n v="1822"/>
    <s v="Hipotecaria Su Casita"/>
    <s v="FIDEICOMISO 234036"/>
    <d v="2018-05-01T00:00:00"/>
    <s v="59963"/>
    <x v="0"/>
    <n v="21"/>
    <n v="35971.22"/>
    <n v="7657.11"/>
    <n v="0"/>
    <n v="43628.33"/>
    <n v="115.38"/>
    <n v="0"/>
    <n v="0"/>
    <n v="0"/>
    <n v="0"/>
    <m/>
    <n v="43628.33"/>
    <n v="30642.14"/>
    <n v="287.77"/>
    <n v="0"/>
    <n v="0"/>
    <n v="0"/>
    <n v="0"/>
    <n v="0"/>
    <n v="30929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72.49"/>
    <n v="30929.91"/>
    <n v="156"/>
    <n v="300"/>
    <n v="68024.399999999994"/>
    <n v="45778.57"/>
    <n v="67.297279000000003"/>
    <n v="64.136295570483497"/>
    <n v="9.6"/>
    <m/>
    <m/>
    <m/>
    <s v="QR"/>
    <s v="SOLIDARIDAD"/>
    <s v="77710"/>
    <s v="Morosidad"/>
    <x v="0"/>
  </r>
  <r>
    <n v="1823"/>
    <s v="Hipotecaria Su Casita"/>
    <s v="FIDEICOMISO 234036"/>
    <d v="2018-05-01T00:00:00"/>
    <s v="59964"/>
    <x v="0"/>
    <n v="21"/>
    <n v="37041.589999999997"/>
    <n v="3343.31"/>
    <n v="0"/>
    <n v="40384.9"/>
    <n v="118.84"/>
    <n v="0"/>
    <n v="0"/>
    <n v="0"/>
    <n v="0"/>
    <m/>
    <n v="40384.9"/>
    <n v="9722.39"/>
    <n v="296.33"/>
    <n v="0"/>
    <n v="0"/>
    <n v="0"/>
    <n v="0"/>
    <n v="0"/>
    <n v="10018.71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62.15"/>
    <n v="10018.719999999999"/>
    <n v="156"/>
    <n v="300"/>
    <n v="68024.399999999994"/>
    <n v="47142.8"/>
    <n v="69.302779999999998"/>
    <n v="59.368256446838103"/>
    <n v="9.6"/>
    <m/>
    <m/>
    <m/>
    <s v="QR"/>
    <s v="SOLIDARIDAD"/>
    <s v="77710"/>
    <s v="Morosidad"/>
    <x v="0"/>
  </r>
  <r>
    <n v="1824"/>
    <s v="Hipotecaria Su Casita"/>
    <s v="FIDEICOMISO 234036"/>
    <d v="2018-05-01T00:00:00"/>
    <s v="59965"/>
    <x v="1"/>
    <n v="0"/>
    <n v="30677.01"/>
    <n v="0"/>
    <n v="0"/>
    <n v="30677.01"/>
    <n v="203.88"/>
    <n v="0"/>
    <n v="0"/>
    <n v="203.88"/>
    <n v="0"/>
    <m/>
    <n v="30473.13"/>
    <n v="0"/>
    <n v="245.42"/>
    <n v="0"/>
    <n v="0"/>
    <n v="245.42"/>
    <n v="0"/>
    <n v="0"/>
    <n v="0"/>
    <n v="46.25"/>
    <n v="0"/>
    <n v="0"/>
    <n v="0"/>
    <n v="0"/>
    <n v="-9.0399999999999991"/>
    <n v="24.78"/>
    <n v="64.63"/>
    <n v="0"/>
    <n v="0"/>
    <n v="0"/>
    <n v="0"/>
    <n v="0"/>
    <n v="0"/>
    <n v="0"/>
    <n v="44.61"/>
    <n v="0"/>
    <n v="44.58"/>
    <n v="0"/>
    <n v="620.53"/>
    <n v="0"/>
    <n v="0"/>
    <n v="156"/>
    <n v="300"/>
    <n v="68024.399999999994"/>
    <n v="51018.57"/>
    <n v="75.000397000000007"/>
    <n v="44.797352176523397"/>
    <n v="9.6"/>
    <m/>
    <m/>
    <m/>
    <s v="QR"/>
    <s v="SOLIDARIDAD"/>
    <s v="77710"/>
    <s v="Al corriente"/>
    <x v="0"/>
  </r>
  <r>
    <n v="1825"/>
    <s v="Hipotecaria Su Casita"/>
    <s v="FIDEICOMISO 234036"/>
    <d v="2018-05-01T00:00:00"/>
    <s v="59966"/>
    <x v="0"/>
    <n v="21"/>
    <n v="46272.03"/>
    <n v="10893.27"/>
    <n v="0"/>
    <n v="57165.3"/>
    <n v="148.44"/>
    <n v="0"/>
    <n v="0"/>
    <n v="0"/>
    <n v="0"/>
    <m/>
    <n v="57165.3"/>
    <n v="46673.55"/>
    <n v="370.18"/>
    <n v="0"/>
    <n v="0"/>
    <n v="0"/>
    <n v="0"/>
    <n v="0"/>
    <n v="47043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41.71"/>
    <n v="47043.73"/>
    <n v="156"/>
    <n v="300"/>
    <n v="75990.899999999994"/>
    <n v="58889.82"/>
    <n v="77.495884000000004"/>
    <n v="75.226507019807499"/>
    <n v="9.6"/>
    <m/>
    <m/>
    <m/>
    <s v="QR"/>
    <s v="SOLIDARIDAD"/>
    <s v="77710"/>
    <s v="Proceso judicial"/>
    <x v="0"/>
  </r>
  <r>
    <n v="1826"/>
    <s v="Hipotecaria Su Casita"/>
    <s v="FIDEICOMISO 234036"/>
    <d v="2018-05-01T00:00:00"/>
    <s v="59970"/>
    <x v="0"/>
    <n v="21"/>
    <n v="36607.15"/>
    <n v="7848.02"/>
    <n v="0"/>
    <n v="44455.17"/>
    <n v="117.43"/>
    <n v="0"/>
    <n v="0"/>
    <n v="0"/>
    <n v="0"/>
    <m/>
    <n v="44455.17"/>
    <n v="31539.81"/>
    <n v="292.86"/>
    <n v="0"/>
    <n v="0"/>
    <n v="0"/>
    <n v="0"/>
    <n v="0"/>
    <n v="31832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65.45"/>
    <n v="31832.67"/>
    <n v="156"/>
    <n v="300"/>
    <n v="95928.3"/>
    <n v="46589"/>
    <n v="48.566481000000003"/>
    <n v="46.342080086646398"/>
    <n v="9.6"/>
    <m/>
    <m/>
    <m/>
    <s v="NL"/>
    <s v="APODACA"/>
    <s v="66610"/>
    <s v="Proceso judicial"/>
    <x v="0"/>
  </r>
  <r>
    <n v="1827"/>
    <s v="Hipotecaria Su Casita"/>
    <s v="FIDEICOMISO 234036"/>
    <d v="2018-05-01T00:00:00"/>
    <s v="59971"/>
    <x v="0"/>
    <n v="21"/>
    <n v="50127.82"/>
    <n v="9970.91"/>
    <n v="0"/>
    <n v="60098.73"/>
    <n v="160.81"/>
    <n v="0"/>
    <n v="0"/>
    <n v="0"/>
    <n v="0"/>
    <m/>
    <n v="60098.73"/>
    <n v="38346.47"/>
    <n v="401.02"/>
    <n v="0"/>
    <n v="0"/>
    <n v="0"/>
    <n v="0"/>
    <n v="0"/>
    <n v="38747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31.719999999999"/>
    <n v="38747.49"/>
    <n v="156"/>
    <n v="300"/>
    <n v="100589.1"/>
    <n v="63796.51"/>
    <n v="63.422885999999998"/>
    <n v="59.746762033452598"/>
    <n v="9.6"/>
    <m/>
    <m/>
    <m/>
    <s v="EM"/>
    <s v="CHICOLOAPAN"/>
    <s v="56370"/>
    <s v="Proceso judicial"/>
    <x v="0"/>
  </r>
  <r>
    <n v="1828"/>
    <s v="Hipotecaria Su Casita"/>
    <s v="FIDEICOMISO 234036"/>
    <d v="2018-05-01T00:00:00"/>
    <s v="59972"/>
    <x v="0"/>
    <n v="21"/>
    <n v="33620.800000000003"/>
    <n v="5885.67"/>
    <n v="0"/>
    <n v="39506.47"/>
    <n v="107.85"/>
    <n v="0"/>
    <n v="0"/>
    <n v="0"/>
    <n v="0"/>
    <m/>
    <n v="39506.47"/>
    <n v="21098.05"/>
    <n v="268.97000000000003"/>
    <n v="0"/>
    <n v="0"/>
    <n v="0"/>
    <n v="0"/>
    <n v="0"/>
    <n v="21367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93.52"/>
    <n v="21367.02"/>
    <n v="156"/>
    <n v="300"/>
    <n v="89425.2"/>
    <n v="42788.44"/>
    <n v="47.848301999999997"/>
    <n v="44.178229155209699"/>
    <n v="9.6"/>
    <m/>
    <m/>
    <m/>
    <s v="GTO"/>
    <s v="LEON"/>
    <s v="37358"/>
    <s v="Morosidad"/>
    <x v="0"/>
  </r>
  <r>
    <n v="1829"/>
    <s v="Hipotecaria Su Casita"/>
    <s v="FIDEICOMISO 234036"/>
    <d v="2018-05-01T00:00:00"/>
    <s v="59974"/>
    <x v="1"/>
    <n v="0"/>
    <n v="51605.120000000003"/>
    <n v="0"/>
    <n v="0"/>
    <n v="51605.120000000003"/>
    <n v="460.36"/>
    <n v="0"/>
    <n v="0"/>
    <n v="460.36"/>
    <n v="378.64"/>
    <m/>
    <n v="50766.12"/>
    <n v="0"/>
    <n v="408.54"/>
    <n v="0"/>
    <n v="0"/>
    <n v="408.54"/>
    <n v="0"/>
    <n v="0"/>
    <n v="0"/>
    <n v="69.06"/>
    <n v="0"/>
    <n v="0"/>
    <n v="0"/>
    <n v="0"/>
    <n v="-18.079999999999998"/>
    <n v="46.9"/>
    <n v="125.45"/>
    <n v="0"/>
    <n v="0"/>
    <n v="0"/>
    <n v="0"/>
    <n v="0"/>
    <n v="0"/>
    <n v="0"/>
    <n v="0.01"/>
    <n v="0"/>
    <n v="157.77000000000001"/>
    <n v="0"/>
    <n v="1470.88"/>
    <n v="0"/>
    <n v="0"/>
    <n v="156"/>
    <n v="300"/>
    <n v="128718.6"/>
    <n v="99451.28"/>
    <n v="77.262556000000004"/>
    <n v="39.439614949176303"/>
    <n v="9.5"/>
    <m/>
    <m/>
    <m/>
    <s v="VER"/>
    <s v="VERACRUZ"/>
    <s v="91880"/>
    <s v="Al corriente"/>
    <x v="0"/>
  </r>
  <r>
    <n v="1830"/>
    <s v="Hipotecaria Su Casita"/>
    <s v="FIDEICOMISO 234036"/>
    <d v="2018-05-01T00:00:00"/>
    <s v="59975"/>
    <x v="1"/>
    <n v="0"/>
    <n v="59031.94"/>
    <n v="0"/>
    <n v="0"/>
    <n v="59031.94"/>
    <n v="190.85"/>
    <n v="0"/>
    <n v="0"/>
    <n v="190.85"/>
    <n v="0"/>
    <m/>
    <n v="58841.09"/>
    <n v="0"/>
    <n v="467.34"/>
    <n v="0"/>
    <n v="0"/>
    <n v="467.34"/>
    <n v="0"/>
    <n v="0"/>
    <n v="0"/>
    <n v="52.32"/>
    <n v="0"/>
    <n v="0"/>
    <n v="0"/>
    <n v="0"/>
    <n v="-13.66"/>
    <n v="35.53"/>
    <n v="95.24"/>
    <n v="0"/>
    <n v="0"/>
    <n v="0"/>
    <n v="0"/>
    <n v="0"/>
    <n v="0"/>
    <n v="0"/>
    <n v="0.15"/>
    <n v="0"/>
    <n v="48.49"/>
    <n v="0"/>
    <n v="827.77"/>
    <n v="0"/>
    <n v="0"/>
    <n v="156"/>
    <n v="300"/>
    <n v="98908.800000000003"/>
    <n v="75333.67"/>
    <n v="76.164779999999993"/>
    <n v="59.490247518940699"/>
    <n v="9.5"/>
    <m/>
    <m/>
    <m/>
    <s v="NL"/>
    <s v="APODACA"/>
    <s v="66610"/>
    <s v="Al corriente"/>
    <x v="0"/>
  </r>
  <r>
    <n v="1831"/>
    <s v="Hipotecaria Su Casita"/>
    <s v="FIDEICOMISO 234036"/>
    <d v="2018-05-01T00:00:00"/>
    <s v="59976"/>
    <x v="1"/>
    <n v="0"/>
    <n v="74911.63"/>
    <n v="0"/>
    <n v="0"/>
    <n v="74911.63"/>
    <n v="278.70999999999998"/>
    <n v="0"/>
    <n v="0"/>
    <n v="278.70999999999998"/>
    <n v="0"/>
    <m/>
    <n v="74632.92"/>
    <n v="0"/>
    <n v="593.04999999999995"/>
    <n v="0"/>
    <n v="0"/>
    <n v="593.04999999999995"/>
    <n v="0"/>
    <n v="0"/>
    <n v="0"/>
    <n v="69.290000000000006"/>
    <n v="0"/>
    <n v="0"/>
    <n v="0"/>
    <n v="0"/>
    <n v="-18.350000000000001"/>
    <n v="47.05"/>
    <n v="127.39"/>
    <n v="0"/>
    <n v="0"/>
    <n v="0"/>
    <n v="0"/>
    <n v="0"/>
    <n v="0"/>
    <n v="0"/>
    <n v="0.04"/>
    <n v="0"/>
    <n v="0.39"/>
    <n v="0"/>
    <n v="1097.18"/>
    <n v="0"/>
    <n v="0"/>
    <n v="156"/>
    <n v="300"/>
    <n v="139557.6"/>
    <n v="99778.79"/>
    <n v="71.496493000000001"/>
    <n v="53.478219593057403"/>
    <n v="9.5"/>
    <m/>
    <m/>
    <m/>
    <s v="SON"/>
    <s v="HERMOSILLO"/>
    <s v="83106"/>
    <s v="Al corriente"/>
    <x v="0"/>
  </r>
  <r>
    <n v="1832"/>
    <s v="Hipotecaria Su Casita"/>
    <s v="FIDEICOMISO 234036"/>
    <d v="2018-05-01T00:00:00"/>
    <s v="59977"/>
    <x v="0"/>
    <n v="21"/>
    <n v="57014.15"/>
    <n v="13270.09"/>
    <n v="0"/>
    <n v="70284.240000000005"/>
    <n v="184.34"/>
    <n v="0"/>
    <n v="0"/>
    <n v="0"/>
    <n v="0"/>
    <m/>
    <n v="70284.240000000005"/>
    <n v="54540.91"/>
    <n v="451.36"/>
    <n v="0"/>
    <n v="0"/>
    <n v="0"/>
    <n v="0"/>
    <n v="0"/>
    <n v="54992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54.43"/>
    <n v="54992.27"/>
    <n v="156"/>
    <n v="300"/>
    <n v="99624.9"/>
    <n v="72759.320000000007"/>
    <n v="73.033268000000007"/>
    <n v="70.548869012194203"/>
    <n v="9.5"/>
    <m/>
    <m/>
    <m/>
    <s v="EM"/>
    <s v="CHICOLOAPAN"/>
    <s v="56370"/>
    <s v="Morosidad"/>
    <x v="0"/>
  </r>
  <r>
    <n v="1833"/>
    <s v="Hipotecaria Su Casita"/>
    <s v="FIDEICOMISO 234036"/>
    <d v="2018-05-01T00:00:00"/>
    <s v="59978"/>
    <x v="0"/>
    <n v="21"/>
    <n v="46135.92"/>
    <n v="21027"/>
    <n v="0"/>
    <n v="67162.92"/>
    <n v="318"/>
    <n v="0"/>
    <n v="0"/>
    <n v="0"/>
    <n v="0"/>
    <m/>
    <n v="67162.92"/>
    <n v="43035.8"/>
    <n v="365.24"/>
    <n v="0"/>
    <n v="0"/>
    <n v="0"/>
    <n v="0"/>
    <n v="0"/>
    <n v="43401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345"/>
    <n v="43401.04"/>
    <n v="96"/>
    <n v="240"/>
    <n v="92406.3"/>
    <n v="73298.679999999993"/>
    <n v="79.322166999999993"/>
    <n v="72.682186861313696"/>
    <n v="9.5"/>
    <m/>
    <m/>
    <m/>
    <s v="EM"/>
    <s v="ECATEPEC"/>
    <s v="55882"/>
    <s v="Morosidad"/>
    <x v="0"/>
  </r>
  <r>
    <n v="1834"/>
    <s v="Hipotecaria Su Casita"/>
    <s v="FIDEICOMISO 234036"/>
    <d v="2018-05-01T00:00:00"/>
    <s v="59980"/>
    <x v="0"/>
    <n v="21"/>
    <n v="52963.64"/>
    <n v="11663.78"/>
    <n v="0"/>
    <n v="64627.42"/>
    <n v="169.89"/>
    <n v="0"/>
    <n v="0"/>
    <n v="0"/>
    <n v="0"/>
    <m/>
    <n v="64627.42"/>
    <n v="47696.22"/>
    <n v="423.71"/>
    <n v="0"/>
    <n v="0"/>
    <n v="0"/>
    <n v="0"/>
    <n v="0"/>
    <n v="48119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33.67"/>
    <n v="48119.93"/>
    <n v="156"/>
    <n v="300"/>
    <n v="86794.8"/>
    <n v="67404.429999999993"/>
    <n v="77.659526"/>
    <n v="74.460014034729198"/>
    <n v="9.6"/>
    <m/>
    <m/>
    <m/>
    <s v="TAM"/>
    <s v="REYNOSA"/>
    <s v="88776"/>
    <s v="Proceso judicial"/>
    <x v="0"/>
  </r>
  <r>
    <n v="1835"/>
    <s v="Hipotecaria Su Casita"/>
    <s v="FIDEICOMISO 234036"/>
    <d v="2018-05-01T00:00:00"/>
    <s v="59983"/>
    <x v="0"/>
    <n v="21"/>
    <n v="49745.85"/>
    <n v="8997.2900000000009"/>
    <n v="0"/>
    <n v="58743.14"/>
    <n v="159.58000000000001"/>
    <n v="0"/>
    <n v="0"/>
    <n v="0"/>
    <n v="0"/>
    <m/>
    <n v="58743.14"/>
    <n v="32842.160000000003"/>
    <n v="397.97"/>
    <n v="0"/>
    <n v="0"/>
    <n v="0"/>
    <n v="0"/>
    <n v="0"/>
    <n v="33240.12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56.8700000000008"/>
    <n v="33240.129999999997"/>
    <n v="156"/>
    <n v="300"/>
    <n v="77053.5"/>
    <n v="63310.49"/>
    <n v="82.164327"/>
    <n v="76.236822112208898"/>
    <n v="9.6"/>
    <m/>
    <m/>
    <m/>
    <s v="NL"/>
    <s v="JUAREZ"/>
    <s v="67265"/>
    <s v="Proceso judicial"/>
    <x v="0"/>
  </r>
  <r>
    <n v="1836"/>
    <s v="Hipotecaria Su Casita"/>
    <s v="FIDEICOMISO 234036"/>
    <d v="2018-05-01T00:00:00"/>
    <s v="59987"/>
    <x v="1"/>
    <n v="0"/>
    <n v="33928.36"/>
    <n v="0"/>
    <n v="0"/>
    <n v="33928.36"/>
    <n v="108.84"/>
    <n v="0"/>
    <n v="0"/>
    <n v="108.84"/>
    <n v="0"/>
    <m/>
    <n v="33819.519999999997"/>
    <n v="0"/>
    <n v="271.43"/>
    <n v="0"/>
    <n v="0"/>
    <n v="271.43"/>
    <n v="0"/>
    <n v="0"/>
    <n v="0"/>
    <n v="39.14"/>
    <n v="0"/>
    <n v="0"/>
    <n v="0"/>
    <n v="0"/>
    <n v="-9.33"/>
    <n v="20.97"/>
    <n v="59.64"/>
    <n v="0"/>
    <n v="0"/>
    <n v="0"/>
    <n v="0"/>
    <n v="0"/>
    <n v="0"/>
    <n v="0"/>
    <n v="21.76"/>
    <n v="0"/>
    <n v="14.51"/>
    <n v="0"/>
    <n v="512.45000000000005"/>
    <n v="0"/>
    <n v="0"/>
    <n v="156"/>
    <n v="300"/>
    <n v="90891"/>
    <n v="43180.08"/>
    <n v="47.507542000000001"/>
    <n v="37.208876565764598"/>
    <n v="9.6"/>
    <m/>
    <m/>
    <m/>
    <s v="EM"/>
    <s v="ECATEPEC"/>
    <s v="55882"/>
    <s v="Al corriente"/>
    <x v="0"/>
  </r>
  <r>
    <n v="1837"/>
    <s v="Hipotecaria Su Casita"/>
    <s v="FIDEICOMISO 234036"/>
    <d v="2018-05-01T00:00:00"/>
    <s v="59988"/>
    <x v="0"/>
    <n v="21"/>
    <n v="62312.07"/>
    <n v="14926.27"/>
    <n v="0"/>
    <n v="77238.34"/>
    <n v="201.47"/>
    <n v="0"/>
    <n v="0"/>
    <n v="0"/>
    <n v="0"/>
    <m/>
    <n v="77238.34"/>
    <n v="62503.02"/>
    <n v="493.3"/>
    <n v="0"/>
    <n v="0"/>
    <n v="0"/>
    <n v="0"/>
    <n v="0"/>
    <n v="62996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27.74"/>
    <n v="62996.32"/>
    <n v="156"/>
    <n v="300"/>
    <n v="118329.9"/>
    <n v="79520.23"/>
    <n v="67.202144000000004"/>
    <n v="65.273730307381697"/>
    <n v="9.5"/>
    <m/>
    <m/>
    <m/>
    <s v="JAL"/>
    <s v="TLAJOMULCO DE ZUNIGA"/>
    <s v="45640"/>
    <s v="Morosidad"/>
    <x v="0"/>
  </r>
  <r>
    <n v="1838"/>
    <s v="Hipotecaria Su Casita"/>
    <s v="FIDEICOMISO 234036"/>
    <d v="2018-05-01T00:00:00"/>
    <s v="59989"/>
    <x v="1"/>
    <n v="0"/>
    <n v="64543.12"/>
    <n v="0"/>
    <n v="0"/>
    <n v="64543.12"/>
    <n v="208.64"/>
    <n v="0"/>
    <n v="0"/>
    <n v="208.64"/>
    <n v="0"/>
    <m/>
    <n v="64334.48"/>
    <n v="0"/>
    <n v="510.97"/>
    <n v="0"/>
    <n v="0"/>
    <n v="510.97"/>
    <n v="0"/>
    <n v="0"/>
    <n v="0"/>
    <n v="57.2"/>
    <n v="0"/>
    <n v="0"/>
    <n v="0"/>
    <n v="0"/>
    <n v="-17.55"/>
    <n v="38.840000000000003"/>
    <n v="108.61"/>
    <n v="0"/>
    <n v="0"/>
    <n v="0"/>
    <n v="0"/>
    <n v="0"/>
    <n v="0"/>
    <n v="0"/>
    <n v="5.33"/>
    <n v="0"/>
    <n v="2.4700000000000002"/>
    <n v="0"/>
    <n v="912.04"/>
    <n v="0"/>
    <n v="0"/>
    <n v="156"/>
    <n v="300"/>
    <n v="138414"/>
    <n v="82364.31"/>
    <n v="59.505764999999997"/>
    <n v="46.479748914028399"/>
    <n v="9.5"/>
    <m/>
    <m/>
    <m/>
    <s v="BCN"/>
    <s v="MEXICALI"/>
    <s v="21254"/>
    <s v="Al corriente"/>
    <x v="0"/>
  </r>
  <r>
    <n v="1839"/>
    <s v="Hipotecaria Su Casita"/>
    <s v="FIDEICOMISO 234036"/>
    <d v="2018-05-01T00:00:00"/>
    <s v="59995"/>
    <x v="1"/>
    <n v="0"/>
    <n v="25781.31"/>
    <n v="0"/>
    <n v="0"/>
    <n v="25781.31"/>
    <n v="264.60000000000002"/>
    <n v="0"/>
    <n v="0"/>
    <n v="264.60000000000002"/>
    <n v="531.53"/>
    <m/>
    <n v="24985.18"/>
    <n v="0"/>
    <n v="206.25"/>
    <n v="0"/>
    <n v="0"/>
    <n v="206.25"/>
    <n v="0"/>
    <n v="0"/>
    <n v="0"/>
    <n v="48.47"/>
    <n v="0"/>
    <n v="0"/>
    <n v="0"/>
    <n v="0"/>
    <n v="-12.08"/>
    <n v="25.95"/>
    <n v="74.59"/>
    <n v="0"/>
    <n v="0"/>
    <n v="0"/>
    <n v="0"/>
    <n v="0"/>
    <n v="0"/>
    <n v="0"/>
    <n v="4.4000000000000004"/>
    <n v="0"/>
    <n v="6.35"/>
    <n v="0"/>
    <n v="1143.71"/>
    <n v="0"/>
    <n v="0"/>
    <n v="156"/>
    <n v="300"/>
    <n v="117515.7"/>
    <n v="53465.82"/>
    <n v="45.496746000000002"/>
    <n v="21.2611419449712"/>
    <n v="9.6"/>
    <m/>
    <m/>
    <m/>
    <s v="CHI"/>
    <s v="JUAREZ"/>
    <s v="32695"/>
    <s v="Al corriente"/>
    <x v="0"/>
  </r>
  <r>
    <n v="1840"/>
    <s v="Hipotecaria Su Casita"/>
    <s v="FIDEICOMISO 234036"/>
    <d v="2018-05-01T00:00:00"/>
    <s v="59996"/>
    <x v="0"/>
    <n v="21"/>
    <n v="30308.17"/>
    <n v="6584.91"/>
    <n v="0"/>
    <n v="36893.08"/>
    <n v="207.94"/>
    <n v="0"/>
    <n v="0"/>
    <n v="0"/>
    <n v="0"/>
    <m/>
    <n v="36893.08"/>
    <n v="9732.68"/>
    <n v="242.47"/>
    <n v="0"/>
    <n v="0"/>
    <n v="0"/>
    <n v="0"/>
    <n v="0"/>
    <n v="9975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92.85"/>
    <n v="9975.15"/>
    <n v="96"/>
    <n v="240"/>
    <n v="98925.3"/>
    <n v="47983.54"/>
    <n v="48.504821"/>
    <n v="37.293877057396799"/>
    <n v="9.6"/>
    <m/>
    <m/>
    <m/>
    <s v="EM"/>
    <s v="TECAMAC"/>
    <s v="55765"/>
    <s v="Proceso judicial"/>
    <x v="0"/>
  </r>
  <r>
    <n v="1841"/>
    <s v="Hipotecaria Su Casita"/>
    <s v="FIDEICOMISO 234036"/>
    <d v="2018-05-01T00:00:00"/>
    <s v="60000"/>
    <x v="0"/>
    <n v="21"/>
    <n v="59410.65"/>
    <n v="8160.86"/>
    <n v="0"/>
    <n v="67571.509999999995"/>
    <n v="192.07"/>
    <n v="0"/>
    <n v="0"/>
    <n v="0"/>
    <n v="0"/>
    <m/>
    <n v="67571.509999999995"/>
    <n v="26283.94"/>
    <n v="470.33"/>
    <n v="0"/>
    <n v="0"/>
    <n v="0"/>
    <n v="0"/>
    <n v="0"/>
    <n v="26754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52.93"/>
    <n v="26754.27"/>
    <n v="156"/>
    <n v="300"/>
    <n v="102860.7"/>
    <n v="75815.81"/>
    <n v="73.707266000000004"/>
    <n v="65.692251544785506"/>
    <n v="9.5"/>
    <m/>
    <m/>
    <m/>
    <s v="BCN"/>
    <s v="TIJUANA"/>
    <s v="22125"/>
    <s v="Proceso judicial"/>
    <x v="0"/>
  </r>
  <r>
    <n v="1842"/>
    <s v="Hipotecaria Su Casita"/>
    <s v="FIDEICOMISO 234036"/>
    <d v="2018-05-01T00:00:00"/>
    <s v="60002"/>
    <x v="0"/>
    <n v="21"/>
    <n v="13381.36"/>
    <n v="4845.8599999999997"/>
    <n v="0"/>
    <n v="18227.22"/>
    <n v="89.21"/>
    <n v="0"/>
    <n v="0"/>
    <n v="0"/>
    <n v="0"/>
    <m/>
    <n v="18227.22"/>
    <n v="9543.15"/>
    <n v="110.4"/>
    <n v="0"/>
    <n v="0"/>
    <n v="0"/>
    <n v="0"/>
    <n v="0"/>
    <n v="9653.5499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35.07"/>
    <n v="9653.5499999999993"/>
    <n v="97"/>
    <n v="240"/>
    <n v="71149.5"/>
    <n v="20827.78"/>
    <n v="29.273263"/>
    <n v="25.618198618329"/>
    <n v="9.9"/>
    <m/>
    <m/>
    <m/>
    <s v="QR"/>
    <s v="BENITO JUAREZ"/>
    <s v="77517"/>
    <s v="Proceso judicial"/>
    <x v="0"/>
  </r>
  <r>
    <n v="1843"/>
    <s v="Hipotecaria Su Casita"/>
    <s v="FIDEICOMISO 234036"/>
    <d v="2018-05-01T00:00:00"/>
    <s v="60004"/>
    <x v="1"/>
    <n v="0"/>
    <n v="39411.040000000001"/>
    <n v="0"/>
    <n v="0"/>
    <n v="39411.040000000001"/>
    <n v="125.02"/>
    <n v="0"/>
    <n v="0"/>
    <n v="125.02"/>
    <n v="0"/>
    <m/>
    <n v="39286.019999999997"/>
    <n v="0"/>
    <n v="315.29000000000002"/>
    <n v="0"/>
    <n v="0"/>
    <n v="315.29000000000002"/>
    <n v="0"/>
    <n v="0"/>
    <n v="0"/>
    <n v="45.32"/>
    <n v="0"/>
    <n v="0"/>
    <n v="0"/>
    <n v="0"/>
    <n v="-11.69"/>
    <n v="24.28"/>
    <n v="70.38"/>
    <n v="0"/>
    <n v="0"/>
    <n v="0"/>
    <n v="0"/>
    <n v="0"/>
    <n v="0"/>
    <n v="0"/>
    <n v="46.25"/>
    <n v="0"/>
    <n v="33.92"/>
    <n v="0"/>
    <n v="614.85"/>
    <n v="0"/>
    <n v="0"/>
    <n v="157"/>
    <n v="300"/>
    <n v="114085.2"/>
    <n v="49997.97"/>
    <n v="43.825114999999997"/>
    <n v="34.435684976656098"/>
    <n v="9.6"/>
    <m/>
    <m/>
    <m/>
    <s v="BCN"/>
    <s v="TIJUANA"/>
    <s v="22125"/>
    <s v="Al corriente"/>
    <x v="0"/>
  </r>
  <r>
    <n v="1844"/>
    <s v="Hipotecaria Su Casita"/>
    <s v="FIDEICOMISO 234036"/>
    <d v="2018-05-01T00:00:00"/>
    <s v="60005"/>
    <x v="0"/>
    <n v="21"/>
    <n v="16647.48"/>
    <n v="3116.6"/>
    <n v="0"/>
    <n v="19764.080000000002"/>
    <n v="51.58"/>
    <n v="0"/>
    <n v="0"/>
    <n v="0"/>
    <n v="0"/>
    <m/>
    <n v="19764.080000000002"/>
    <n v="12752.67"/>
    <n v="137.34"/>
    <n v="0"/>
    <n v="0"/>
    <n v="0"/>
    <n v="0"/>
    <n v="0"/>
    <n v="12890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68.18"/>
    <n v="12890.01"/>
    <n v="157"/>
    <n v="300"/>
    <n v="87716.4"/>
    <n v="20952.580000000002"/>
    <n v="23.88673"/>
    <n v="22.531795256641399"/>
    <n v="9.9"/>
    <m/>
    <m/>
    <m/>
    <s v="TAM"/>
    <s v="ALTAMIRA"/>
    <s v="89600"/>
    <s v="Morosidad"/>
    <x v="0"/>
  </r>
  <r>
    <n v="1845"/>
    <s v="Hipotecaria Su Casita"/>
    <s v="FIDEICOMISO 234036"/>
    <d v="2018-05-01T00:00:00"/>
    <s v="60006"/>
    <x v="0"/>
    <n v="21"/>
    <n v="60820.14"/>
    <n v="11995.99"/>
    <n v="0"/>
    <n v="72816.13"/>
    <n v="194.44"/>
    <n v="0"/>
    <n v="0"/>
    <n v="0"/>
    <n v="0"/>
    <m/>
    <n v="72816.13"/>
    <n v="45458.06"/>
    <n v="481.49"/>
    <n v="0"/>
    <n v="0"/>
    <n v="0"/>
    <n v="0"/>
    <n v="0"/>
    <n v="45939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90.43"/>
    <n v="45939.55"/>
    <n v="157"/>
    <n v="300"/>
    <n v="93418.8"/>
    <n v="77364.95"/>
    <n v="82.815183000000005"/>
    <n v="77.945906140982302"/>
    <n v="9.5"/>
    <m/>
    <m/>
    <m/>
    <s v="QR"/>
    <s v="BENITO JUAREZ"/>
    <s v="77539"/>
    <s v="Proceso judicial"/>
    <x v="0"/>
  </r>
  <r>
    <n v="1846"/>
    <s v="Hipotecaria Su Casita"/>
    <s v="FIDEICOMISO 234036"/>
    <d v="2018-05-01T00:00:00"/>
    <s v="60009"/>
    <x v="1"/>
    <n v="0"/>
    <n v="19035.349999999999"/>
    <n v="0"/>
    <n v="0"/>
    <n v="19035.349999999999"/>
    <n v="58.99"/>
    <n v="0"/>
    <n v="0"/>
    <n v="58.99"/>
    <n v="0"/>
    <m/>
    <n v="18976.36"/>
    <n v="0"/>
    <n v="157.04"/>
    <n v="0"/>
    <n v="0"/>
    <n v="157.04"/>
    <n v="0"/>
    <n v="0"/>
    <n v="0"/>
    <n v="39.49"/>
    <n v="0"/>
    <n v="0"/>
    <n v="0"/>
    <n v="0"/>
    <n v="-6.1"/>
    <n v="12.78"/>
    <n v="36.42"/>
    <n v="0"/>
    <n v="0"/>
    <n v="0"/>
    <n v="0"/>
    <n v="0"/>
    <n v="0"/>
    <n v="0"/>
    <n v="5.73"/>
    <n v="0"/>
    <n v="5.59"/>
    <n v="0"/>
    <n v="304.35000000000002"/>
    <n v="0"/>
    <n v="0"/>
    <n v="157"/>
    <n v="300"/>
    <n v="73050.899999999994"/>
    <n v="23958.98"/>
    <n v="32.797651999999999"/>
    <n v="25.976900999404801"/>
    <n v="9.9"/>
    <m/>
    <m/>
    <m/>
    <s v="QR"/>
    <s v="BENITO JUAREZ"/>
    <s v="77517"/>
    <s v="Al corriente"/>
    <x v="0"/>
  </r>
  <r>
    <n v="1847"/>
    <s v="Hipotecaria Su Casita"/>
    <s v="FIDEICOMISO 234036"/>
    <d v="2018-05-01T00:00:00"/>
    <s v="60011"/>
    <x v="5"/>
    <n v="21"/>
    <n v="22463.96"/>
    <n v="4476.13"/>
    <n v="0"/>
    <n v="26940.09"/>
    <n v="69.62"/>
    <n v="26940.09"/>
    <n v="0"/>
    <n v="0"/>
    <n v="0"/>
    <m/>
    <n v="26940.09"/>
    <n v="18979.27"/>
    <n v="185.33"/>
    <n v="0"/>
    <n v="0"/>
    <n v="0"/>
    <n v="0"/>
    <n v="0"/>
    <n v="19164.5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45.75"/>
    <n v="19164.599999999999"/>
    <n v="157"/>
    <n v="300"/>
    <n v="71149.5"/>
    <n v="28275.13"/>
    <n v="39.740448000000001"/>
    <n v="37.864060952516198"/>
    <n v="9.9"/>
    <m/>
    <m/>
    <m/>
    <s v="QR"/>
    <s v="BENITO JUAREZ"/>
    <s v="77517"/>
    <s v="Proceso judicial"/>
    <x v="0"/>
  </r>
  <r>
    <n v="1848"/>
    <s v="Hipotecaria Su Casita"/>
    <s v="FIDEICOMISO 234036"/>
    <d v="2018-05-01T00:00:00"/>
    <s v="60014"/>
    <x v="0"/>
    <n v="21"/>
    <n v="18629.240000000002"/>
    <n v="29396.14"/>
    <n v="0"/>
    <n v="48025.38"/>
    <n v="421.4"/>
    <n v="0"/>
    <n v="0"/>
    <n v="0"/>
    <n v="0"/>
    <m/>
    <n v="48025.38"/>
    <n v="28877.62"/>
    <n v="149.03"/>
    <n v="0"/>
    <n v="0"/>
    <n v="0"/>
    <n v="0"/>
    <n v="0"/>
    <n v="29026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817.54"/>
    <n v="29026.65"/>
    <n v="37"/>
    <n v="180"/>
    <n v="86901.3"/>
    <n v="54313.3"/>
    <n v="62.499986"/>
    <n v="55.264282922317001"/>
    <n v="9.6"/>
    <m/>
    <m/>
    <m/>
    <s v="QR"/>
    <s v="BENITO JUAREZ"/>
    <s v="77517"/>
    <s v="Proceso judicial"/>
    <x v="0"/>
  </r>
  <r>
    <n v="1849"/>
    <s v="Hipotecaria Su Casita"/>
    <s v="FIDEICOMISO 234036"/>
    <d v="2018-05-01T00:00:00"/>
    <s v="60015"/>
    <x v="1"/>
    <n v="0"/>
    <n v="31922.9"/>
    <n v="0"/>
    <n v="0"/>
    <n v="31922.9"/>
    <n v="101.29"/>
    <n v="0"/>
    <n v="0"/>
    <n v="101.29"/>
    <n v="0"/>
    <m/>
    <n v="31821.61"/>
    <n v="0"/>
    <n v="263.36"/>
    <n v="0"/>
    <n v="0"/>
    <n v="263.36"/>
    <n v="0"/>
    <n v="0"/>
    <n v="0"/>
    <n v="66.66"/>
    <n v="0"/>
    <n v="0"/>
    <n v="0"/>
    <n v="0"/>
    <n v="-8.6199999999999992"/>
    <n v="21.57"/>
    <n v="56.1"/>
    <n v="0"/>
    <n v="0"/>
    <n v="0"/>
    <n v="0"/>
    <n v="0"/>
    <n v="0"/>
    <n v="0"/>
    <n v="23.84"/>
    <n v="0"/>
    <n v="23.77"/>
    <n v="0"/>
    <n v="524.20000000000005"/>
    <n v="0"/>
    <n v="0"/>
    <n v="157"/>
    <n v="300"/>
    <n v="86901.3"/>
    <n v="40441.89"/>
    <n v="46.537726999999997"/>
    <n v="36.618105604868397"/>
    <n v="9.9"/>
    <m/>
    <m/>
    <m/>
    <s v="QR"/>
    <s v="BENITO JUAREZ"/>
    <s v="77517"/>
    <s v="Al corriente"/>
    <x v="0"/>
  </r>
  <r>
    <n v="1850"/>
    <s v="Hipotecaria Su Casita"/>
    <s v="FIDEICOMISO 234036"/>
    <d v="2018-05-01T00:00:00"/>
    <s v="60018"/>
    <x v="0"/>
    <n v="21"/>
    <n v="48390.89"/>
    <n v="9761.6"/>
    <n v="0"/>
    <n v="58152.49"/>
    <n v="328.61"/>
    <n v="0"/>
    <n v="0"/>
    <n v="0"/>
    <n v="0"/>
    <m/>
    <n v="58152.49"/>
    <n v="14436.2"/>
    <n v="383.09"/>
    <n v="0"/>
    <n v="0"/>
    <n v="0"/>
    <n v="0"/>
    <n v="0"/>
    <n v="14819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90.209999999999"/>
    <n v="14819.29"/>
    <n v="97"/>
    <n v="240"/>
    <n v="126822.3"/>
    <n v="76352.19"/>
    <n v="60.204073000000001"/>
    <n v="45.853521072437701"/>
    <n v="9.5"/>
    <m/>
    <m/>
    <m/>
    <s v="EM"/>
    <s v="ECATEPEC"/>
    <s v="55075"/>
    <s v="Morosidad"/>
    <x v="0"/>
  </r>
  <r>
    <n v="1851"/>
    <s v="Hipotecaria Su Casita"/>
    <s v="FIDEICOMISO 234036"/>
    <d v="2018-05-01T00:00:00"/>
    <s v="60019"/>
    <x v="0"/>
    <n v="21"/>
    <n v="58673.35"/>
    <n v="6135.72"/>
    <n v="0"/>
    <n v="64809.07"/>
    <n v="187.6"/>
    <n v="0"/>
    <n v="0"/>
    <n v="0"/>
    <n v="0"/>
    <m/>
    <n v="64809.07"/>
    <n v="18644.080000000002"/>
    <n v="464.5"/>
    <n v="0"/>
    <n v="0"/>
    <n v="0"/>
    <n v="0"/>
    <n v="0"/>
    <n v="19108.58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23.32"/>
    <n v="19108.580000000002"/>
    <n v="157"/>
    <n v="300"/>
    <n v="86901.3"/>
    <n v="74636.59"/>
    <n v="85.886621000000005"/>
    <n v="74.577791301189805"/>
    <n v="9.5"/>
    <m/>
    <m/>
    <m/>
    <s v="QR"/>
    <s v="BENITO JUAREZ"/>
    <s v="77517"/>
    <s v="Morosidad"/>
    <x v="0"/>
  </r>
  <r>
    <n v="1852"/>
    <s v="Hipotecaria Su Casita"/>
    <s v="FIDEICOMISO 234036"/>
    <d v="2018-05-01T00:00:00"/>
    <s v="60024"/>
    <x v="0"/>
    <n v="21"/>
    <n v="30868.06"/>
    <n v="8865.35"/>
    <n v="0"/>
    <n v="39733.410000000003"/>
    <n v="315.12"/>
    <n v="0"/>
    <n v="0"/>
    <n v="0"/>
    <n v="0"/>
    <m/>
    <n v="39733.410000000003"/>
    <n v="9120.57"/>
    <n v="246.94"/>
    <n v="0"/>
    <n v="195.39"/>
    <n v="0"/>
    <n v="0"/>
    <n v="0"/>
    <n v="9172.1200000000008"/>
    <n v="0"/>
    <n v="0"/>
    <n v="0"/>
    <n v="0"/>
    <n v="0"/>
    <n v="-25.66"/>
    <n v="0"/>
    <n v="0"/>
    <n v="47.56"/>
    <n v="0"/>
    <n v="0"/>
    <n v="0"/>
    <n v="0"/>
    <n v="0"/>
    <n v="0"/>
    <n v="0"/>
    <n v="0"/>
    <n v="0"/>
    <n v="0"/>
    <n v="217.29"/>
    <n v="9180.4699999999993"/>
    <n v="9172.1200000000008"/>
    <n v="97"/>
    <n v="240"/>
    <n v="85595.4"/>
    <n v="59877.91"/>
    <n v="69.954588999999999"/>
    <n v="46.420029792597802"/>
    <n v="9.6"/>
    <m/>
    <m/>
    <m/>
    <s v="JAL"/>
    <s v="TLAJOMULCO DE ZUNIGA"/>
    <s v="45655"/>
    <s v="Proceso judicial"/>
    <x v="0"/>
  </r>
  <r>
    <n v="1853"/>
    <s v="Hipotecaria Su Casita"/>
    <s v="FIDEICOMISO 234036"/>
    <d v="2018-05-01T00:00:00"/>
    <s v="60025"/>
    <x v="0"/>
    <n v="21"/>
    <n v="53584.93"/>
    <n v="11081.78"/>
    <n v="0"/>
    <n v="64666.71"/>
    <n v="171.33"/>
    <n v="0"/>
    <n v="0"/>
    <n v="0"/>
    <n v="0"/>
    <m/>
    <n v="64666.71"/>
    <n v="42981.84"/>
    <n v="424.21"/>
    <n v="0"/>
    <n v="0"/>
    <n v="0"/>
    <n v="0"/>
    <n v="0"/>
    <n v="43406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53.11"/>
    <n v="43406.05"/>
    <n v="157"/>
    <n v="300"/>
    <n v="86901.3"/>
    <n v="68163.199999999997"/>
    <n v="78.437492000000006"/>
    <n v="74.413973350595597"/>
    <n v="9.5"/>
    <m/>
    <m/>
    <m/>
    <s v="QR"/>
    <s v="BENITO JUAREZ"/>
    <s v="77517"/>
    <s v="Proceso judicial"/>
    <x v="0"/>
  </r>
  <r>
    <n v="1854"/>
    <s v="Hipotecaria Su Casita"/>
    <s v="FIDEICOMISO 234036"/>
    <d v="2018-05-01T00:00:00"/>
    <s v="60027"/>
    <x v="0"/>
    <n v="21"/>
    <n v="26004.31"/>
    <n v="5711.33"/>
    <n v="0"/>
    <n v="31715.64"/>
    <n v="80.56"/>
    <n v="0"/>
    <n v="0"/>
    <n v="0"/>
    <n v="0"/>
    <m/>
    <n v="31715.64"/>
    <n v="25864.36"/>
    <n v="214.54"/>
    <n v="0"/>
    <n v="0"/>
    <n v="0"/>
    <n v="0"/>
    <n v="0"/>
    <n v="26078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91.89"/>
    <n v="26078.9"/>
    <n v="157"/>
    <n v="300"/>
    <n v="80926.8"/>
    <n v="32728.82"/>
    <n v="40.442498999999998"/>
    <n v="39.190528072333798"/>
    <n v="9.9"/>
    <m/>
    <m/>
    <m/>
    <s v="QR"/>
    <s v="BENITO JUAREZ"/>
    <s v="77517"/>
    <s v="Proceso judicial"/>
    <x v="0"/>
  </r>
  <r>
    <n v="1855"/>
    <s v="Hipotecaria Su Casita"/>
    <s v="FIDEICOMISO 234036"/>
    <d v="2018-05-01T00:00:00"/>
    <s v="60028"/>
    <x v="0"/>
    <n v="21"/>
    <n v="32131.34"/>
    <n v="6354.56"/>
    <n v="0"/>
    <n v="38485.9"/>
    <n v="99.57"/>
    <n v="0"/>
    <n v="0"/>
    <n v="0"/>
    <n v="0"/>
    <m/>
    <n v="38485.9"/>
    <n v="26828.59"/>
    <n v="265.08"/>
    <n v="0"/>
    <n v="0"/>
    <n v="0"/>
    <n v="0"/>
    <n v="0"/>
    <n v="27093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54.13"/>
    <n v="27093.67"/>
    <n v="157"/>
    <n v="300"/>
    <n v="86901.3"/>
    <n v="40441.89"/>
    <n v="46.537726999999997"/>
    <n v="44.286909131825901"/>
    <n v="9.9"/>
    <m/>
    <m/>
    <m/>
    <s v="QR"/>
    <s v="BENITO JUAREZ"/>
    <s v="77517"/>
    <s v="Proceso judicial"/>
    <x v="0"/>
  </r>
  <r>
    <n v="1856"/>
    <s v="Hipotecaria Su Casita"/>
    <s v="FIDEICOMISO 234036"/>
    <d v="2018-05-01T00:00:00"/>
    <s v="60029"/>
    <x v="0"/>
    <n v="21"/>
    <n v="50707.62"/>
    <n v="8596.76"/>
    <n v="0"/>
    <n v="59304.38"/>
    <n v="160.87"/>
    <n v="0"/>
    <n v="0"/>
    <n v="0"/>
    <n v="0"/>
    <m/>
    <n v="59304.38"/>
    <n v="31060.34"/>
    <n v="405.66"/>
    <n v="0"/>
    <n v="0"/>
    <n v="0"/>
    <n v="0"/>
    <n v="0"/>
    <n v="314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57.6299999999992"/>
    <n v="31466"/>
    <n v="157"/>
    <n v="300"/>
    <n v="81795.899999999994"/>
    <n v="64330.080000000002"/>
    <n v="78.647071999999994"/>
    <n v="72.502876473577501"/>
    <n v="9.6"/>
    <m/>
    <m/>
    <m/>
    <s v="QR"/>
    <s v="BENITO JUAREZ"/>
    <s v="77517"/>
    <s v="Proceso judicial"/>
    <x v="0"/>
  </r>
  <r>
    <n v="1857"/>
    <s v="Hipotecaria Su Casita"/>
    <s v="FIDEICOMISO 234036"/>
    <d v="2018-05-01T00:00:00"/>
    <s v="60032"/>
    <x v="0"/>
    <n v="21"/>
    <n v="30077.81"/>
    <n v="6034.63"/>
    <n v="0"/>
    <n v="36112.44"/>
    <n v="93.19"/>
    <n v="0"/>
    <n v="0"/>
    <n v="0"/>
    <n v="0"/>
    <m/>
    <n v="36112.44"/>
    <n v="25709.040000000001"/>
    <n v="248.14"/>
    <n v="0"/>
    <n v="0"/>
    <n v="0"/>
    <n v="0"/>
    <n v="0"/>
    <n v="25957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27.82"/>
    <n v="25957.18"/>
    <n v="157"/>
    <n v="300"/>
    <n v="81795.899999999994"/>
    <n v="37855.99"/>
    <n v="46.281036"/>
    <n v="44.149449946701701"/>
    <n v="9.9"/>
    <m/>
    <m/>
    <m/>
    <s v="QR"/>
    <s v="BENITO JUAREZ"/>
    <s v="77517"/>
    <s v="Proceso judicial"/>
    <x v="0"/>
  </r>
  <r>
    <n v="1858"/>
    <s v="Hipotecaria Su Casita"/>
    <s v="FIDEICOMISO 234036"/>
    <d v="2018-05-01T00:00:00"/>
    <s v="60033"/>
    <x v="0"/>
    <n v="21"/>
    <n v="18736.7"/>
    <n v="6760.96"/>
    <n v="0"/>
    <n v="25497.66"/>
    <n v="114.77"/>
    <n v="0"/>
    <n v="0"/>
    <n v="0"/>
    <n v="0"/>
    <m/>
    <n v="25497.66"/>
    <n v="15056.39"/>
    <n v="154.58000000000001"/>
    <n v="0"/>
    <n v="0"/>
    <n v="0"/>
    <n v="0"/>
    <n v="0"/>
    <n v="15210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75.73"/>
    <n v="15210.97"/>
    <n v="157"/>
    <n v="300"/>
    <n v="86901.3"/>
    <n v="29872.32"/>
    <n v="34.374997999999998"/>
    <n v="29.340942099732501"/>
    <n v="9.9"/>
    <m/>
    <m/>
    <m/>
    <s v="QR"/>
    <s v="BENITO JUAREZ"/>
    <s v="77517"/>
    <s v="Proceso judicial"/>
    <x v="0"/>
  </r>
  <r>
    <n v="1859"/>
    <s v="Hipotecaria Su Casita"/>
    <s v="FIDEICOMISO 234036"/>
    <d v="2018-05-01T00:00:00"/>
    <s v="60034"/>
    <x v="2"/>
    <n v="0"/>
    <n v="13771.56"/>
    <n v="0"/>
    <n v="0"/>
    <n v="13771.56"/>
    <n v="310"/>
    <n v="0"/>
    <n v="0"/>
    <n v="296.69"/>
    <n v="0"/>
    <m/>
    <n v="13474.87"/>
    <n v="0"/>
    <n v="113.62"/>
    <n v="0"/>
    <n v="0"/>
    <n v="113.62"/>
    <n v="0"/>
    <n v="0"/>
    <n v="0"/>
    <n v="58.38"/>
    <n v="0"/>
    <n v="0"/>
    <n v="0"/>
    <n v="0"/>
    <n v="-8.84"/>
    <n v="16.73"/>
    <n v="56.61"/>
    <n v="0"/>
    <n v="0"/>
    <n v="0"/>
    <n v="0"/>
    <n v="0"/>
    <n v="0"/>
    <n v="0"/>
    <n v="0"/>
    <n v="0"/>
    <n v="2.0499999999999998"/>
    <n v="0"/>
    <n v="533.19000000000005"/>
    <n v="13.31"/>
    <n v="0"/>
    <n v="37"/>
    <n v="180"/>
    <n v="96134.399999999994"/>
    <n v="39646.81"/>
    <n v="41.241022999999998"/>
    <n v="14.0166995425864"/>
    <n v="9.9"/>
    <m/>
    <m/>
    <m/>
    <s v="NL"/>
    <s v="APODACA"/>
    <s v="66610"/>
    <s v="Morosidad"/>
    <x v="0"/>
  </r>
  <r>
    <n v="1860"/>
    <s v="Hipotecaria Su Casita"/>
    <s v="FIDEICOMISO 234036"/>
    <d v="2018-05-01T00:00:00"/>
    <s v="60036"/>
    <x v="0"/>
    <n v="21"/>
    <n v="11942.7"/>
    <n v="1256.31"/>
    <n v="0"/>
    <n v="13199.01"/>
    <n v="37"/>
    <n v="0"/>
    <n v="0"/>
    <n v="0"/>
    <n v="0"/>
    <m/>
    <n v="13199.01"/>
    <n v="4062"/>
    <n v="98.53"/>
    <n v="0"/>
    <n v="0"/>
    <n v="0"/>
    <n v="0"/>
    <n v="0"/>
    <n v="4160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3.31"/>
    <n v="4160.53"/>
    <n v="157"/>
    <n v="300"/>
    <n v="68325.899999999994"/>
    <n v="15031.21"/>
    <n v="21.999286000000001"/>
    <n v="19.3177259786045"/>
    <n v="9.9"/>
    <m/>
    <m/>
    <m/>
    <s v="EM"/>
    <s v="ACOLMAN"/>
    <s v="55870"/>
    <s v="Morosidad"/>
    <x v="0"/>
  </r>
  <r>
    <n v="1861"/>
    <s v="Hipotecaria Su Casita"/>
    <s v="FIDEICOMISO 234036"/>
    <d v="2018-05-01T00:00:00"/>
    <s v="60037"/>
    <x v="0"/>
    <n v="21"/>
    <n v="40813.870000000003"/>
    <n v="7962.52"/>
    <n v="0"/>
    <n v="48776.39"/>
    <n v="129.47"/>
    <n v="0"/>
    <n v="0"/>
    <n v="0"/>
    <n v="0"/>
    <m/>
    <n v="48776.39"/>
    <n v="30569.14"/>
    <n v="326.51"/>
    <n v="0"/>
    <n v="0"/>
    <n v="0"/>
    <n v="0"/>
    <n v="0"/>
    <n v="30895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91.99"/>
    <n v="30895.65"/>
    <n v="157"/>
    <n v="300"/>
    <n v="100208.4"/>
    <n v="51777.41"/>
    <n v="51.669730000000001"/>
    <n v="48.674951135537697"/>
    <n v="9.6"/>
    <m/>
    <m/>
    <m/>
    <s v="EM"/>
    <s v="CHICOLOAPAN"/>
    <s v="56370"/>
    <s v="Morosidad"/>
    <x v="0"/>
  </r>
  <r>
    <n v="1862"/>
    <s v="Hipotecaria Su Casita"/>
    <s v="FIDEICOMISO 234036"/>
    <d v="2018-05-01T00:00:00"/>
    <s v="60038"/>
    <x v="0"/>
    <n v="21"/>
    <n v="29113.17"/>
    <n v="6166.85"/>
    <n v="0"/>
    <n v="35280.019999999997"/>
    <n v="90.23"/>
    <n v="0"/>
    <n v="0"/>
    <n v="0"/>
    <n v="0"/>
    <m/>
    <n v="35280.019999999997"/>
    <n v="27048.799999999999"/>
    <n v="240.18"/>
    <n v="0"/>
    <n v="0"/>
    <n v="0"/>
    <n v="0"/>
    <n v="0"/>
    <n v="27288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57.08"/>
    <n v="27288.98"/>
    <n v="157"/>
    <n v="300"/>
    <n v="101837.4"/>
    <n v="36644.1"/>
    <n v="35.982948999999998"/>
    <n v="34.643480406913497"/>
    <n v="9.9"/>
    <m/>
    <m/>
    <m/>
    <s v="NL"/>
    <s v="APODACA"/>
    <s v="66610"/>
    <s v="Proceso judicial"/>
    <x v="0"/>
  </r>
  <r>
    <n v="1863"/>
    <s v="Hipotecaria Su Casita"/>
    <s v="FIDEICOMISO 234036"/>
    <d v="2018-05-01T00:00:00"/>
    <s v="60039"/>
    <x v="1"/>
    <n v="0"/>
    <n v="28596.95"/>
    <n v="0"/>
    <n v="0"/>
    <n v="28596.95"/>
    <n v="193.3"/>
    <n v="0"/>
    <n v="0"/>
    <n v="193.3"/>
    <n v="0"/>
    <m/>
    <n v="28403.65"/>
    <n v="0"/>
    <n v="228.78"/>
    <n v="0"/>
    <n v="0"/>
    <n v="228.78"/>
    <n v="0"/>
    <n v="0"/>
    <n v="0"/>
    <n v="38.92"/>
    <n v="0"/>
    <n v="0"/>
    <n v="0"/>
    <n v="0"/>
    <n v="-10.32"/>
    <n v="20.05"/>
    <n v="62.93"/>
    <n v="0"/>
    <n v="0"/>
    <n v="0"/>
    <n v="0"/>
    <n v="0"/>
    <n v="0"/>
    <n v="0"/>
    <n v="1.69"/>
    <n v="0"/>
    <n v="1.55"/>
    <n v="0"/>
    <n v="535.35"/>
    <n v="0"/>
    <n v="0"/>
    <n v="97"/>
    <n v="240"/>
    <n v="100208.4"/>
    <n v="44966.11"/>
    <n v="44.872596000000001"/>
    <n v="28.344580204411699"/>
    <n v="9.6"/>
    <m/>
    <m/>
    <m/>
    <s v="EM"/>
    <s v="CHICOLOAPAN"/>
    <s v="56370"/>
    <s v="Al corriente"/>
    <x v="0"/>
  </r>
  <r>
    <n v="1864"/>
    <s v="Hipotecaria Su Casita"/>
    <s v="FIDEICOMISO 234036"/>
    <d v="2018-05-01T00:00:00"/>
    <s v="60043"/>
    <x v="0"/>
    <n v="21"/>
    <n v="11513.91"/>
    <n v="5568.7"/>
    <n v="0"/>
    <n v="17082.61"/>
    <n v="76.790000000000006"/>
    <n v="0"/>
    <n v="0"/>
    <n v="0"/>
    <n v="0"/>
    <m/>
    <n v="17082.61"/>
    <n v="13498.88"/>
    <n v="94.99"/>
    <n v="0"/>
    <n v="0"/>
    <n v="0"/>
    <n v="0"/>
    <n v="0"/>
    <n v="13593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45.49"/>
    <n v="13593.87"/>
    <n v="97"/>
    <n v="240"/>
    <n v="67619.7"/>
    <n v="17923.39"/>
    <n v="26.506166"/>
    <n v="25.262770958689199"/>
    <n v="9.9"/>
    <m/>
    <m/>
    <m/>
    <s v="EM"/>
    <s v="ACOLMAN"/>
    <s v="55870"/>
    <s v="Proceso judicial"/>
    <x v="0"/>
  </r>
  <r>
    <n v="1865"/>
    <s v="Hipotecaria Su Casita"/>
    <s v="FIDEICOMISO 234036"/>
    <d v="2018-05-01T00:00:00"/>
    <s v="60044"/>
    <x v="0"/>
    <n v="21"/>
    <n v="42598.98"/>
    <n v="8548.6200000000008"/>
    <n v="0"/>
    <n v="51147.6"/>
    <n v="135.13"/>
    <n v="0"/>
    <n v="0"/>
    <n v="0"/>
    <n v="0"/>
    <m/>
    <n v="51147.6"/>
    <n v="33367.72"/>
    <n v="340.79"/>
    <n v="0"/>
    <n v="0"/>
    <n v="0"/>
    <n v="0"/>
    <n v="0"/>
    <n v="33708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83.75"/>
    <n v="33708.51"/>
    <n v="157"/>
    <n v="300"/>
    <n v="87444"/>
    <n v="54041.74"/>
    <n v="61.801541999999998"/>
    <n v="58.491835192560401"/>
    <n v="9.6"/>
    <m/>
    <m/>
    <m/>
    <s v="EM"/>
    <s v="ACOLMAN"/>
    <s v="55870"/>
    <s v="Proceso judicial"/>
    <x v="0"/>
  </r>
  <r>
    <n v="1866"/>
    <s v="Hipotecaria Su Casita"/>
    <s v="FIDEICOMISO 234036"/>
    <d v="2018-05-01T00:00:00"/>
    <s v="60045"/>
    <x v="0"/>
    <n v="21"/>
    <n v="16763.82"/>
    <n v="26874.02"/>
    <n v="0"/>
    <n v="43637.84"/>
    <n v="379.28"/>
    <n v="0"/>
    <n v="0"/>
    <n v="0"/>
    <n v="0"/>
    <m/>
    <n v="43637.84"/>
    <n v="27031.93"/>
    <n v="134.11000000000001"/>
    <n v="0"/>
    <n v="0"/>
    <n v="0"/>
    <n v="0"/>
    <n v="0"/>
    <n v="27166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253.3"/>
    <n v="27166.04"/>
    <n v="37"/>
    <n v="180"/>
    <n v="67619.7"/>
    <n v="48881.97"/>
    <n v="72.289540000000002"/>
    <n v="64.534211288816707"/>
    <n v="9.6"/>
    <m/>
    <m/>
    <m/>
    <s v="EM"/>
    <s v="ACOLMAN"/>
    <s v="55870"/>
    <s v="Proceso judicial"/>
    <x v="0"/>
  </r>
  <r>
    <n v="1867"/>
    <s v="Hipotecaria Su Casita"/>
    <s v="FIDEICOMISO 234036"/>
    <d v="2018-05-01T00:00:00"/>
    <s v="60046"/>
    <x v="0"/>
    <n v="21"/>
    <n v="28221.5"/>
    <n v="2129.85"/>
    <n v="0"/>
    <n v="30351.35"/>
    <n v="87.45"/>
    <n v="0"/>
    <n v="0"/>
    <n v="0"/>
    <n v="0"/>
    <m/>
    <n v="30351.35"/>
    <n v="6538.62"/>
    <n v="232.83"/>
    <n v="0"/>
    <n v="0"/>
    <n v="0"/>
    <n v="0"/>
    <n v="0"/>
    <n v="6771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17.3000000000002"/>
    <n v="6771.45"/>
    <n v="157"/>
    <n v="300"/>
    <n v="67619.7"/>
    <n v="35520.9"/>
    <n v="52.530402000000002"/>
    <n v="44.885366551599198"/>
    <n v="9.9"/>
    <m/>
    <m/>
    <m/>
    <s v="EM"/>
    <s v="ACOLMAN"/>
    <s v="55870"/>
    <s v="Morosidad"/>
    <x v="0"/>
  </r>
  <r>
    <n v="1868"/>
    <s v="Hipotecaria Su Casita"/>
    <s v="FIDEICOMISO 234036"/>
    <d v="2018-05-01T00:00:00"/>
    <s v="60047"/>
    <x v="0"/>
    <n v="21"/>
    <n v="16074.61"/>
    <n v="3316.14"/>
    <n v="0"/>
    <n v="19390.75"/>
    <n v="49.8"/>
    <n v="0"/>
    <n v="0"/>
    <n v="0"/>
    <n v="0"/>
    <m/>
    <n v="19390.75"/>
    <n v="14378.58"/>
    <n v="132.62"/>
    <n v="0"/>
    <n v="0"/>
    <n v="0"/>
    <n v="0"/>
    <n v="0"/>
    <n v="14511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65.94"/>
    <n v="14511.2"/>
    <n v="157"/>
    <n v="300"/>
    <n v="67619.7"/>
    <n v="20231.71"/>
    <n v="29.919846"/>
    <n v="28.6761847527718"/>
    <n v="9.9"/>
    <m/>
    <m/>
    <m/>
    <s v="EM"/>
    <s v="ACOLMAN"/>
    <s v="55870"/>
    <s v="Proceso judicial"/>
    <x v="0"/>
  </r>
  <r>
    <n v="1869"/>
    <s v="Hipotecaria Su Casita"/>
    <s v="FIDEICOMISO 234036"/>
    <d v="2018-05-01T00:00:00"/>
    <s v="60048"/>
    <x v="0"/>
    <n v="21"/>
    <n v="36510.089999999997"/>
    <n v="16378.73"/>
    <n v="0"/>
    <n v="52888.82"/>
    <n v="246.8"/>
    <n v="0"/>
    <n v="0"/>
    <n v="0"/>
    <n v="0"/>
    <m/>
    <n v="52888.82"/>
    <n v="34814.870000000003"/>
    <n v="292.08"/>
    <n v="0"/>
    <n v="0"/>
    <n v="0"/>
    <n v="0"/>
    <n v="0"/>
    <n v="35106.94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25.53"/>
    <n v="35106.949999999997"/>
    <n v="97"/>
    <n v="240"/>
    <n v="88558.2"/>
    <n v="57409.16"/>
    <n v="64.826476"/>
    <n v="59.722103935997701"/>
    <n v="9.6"/>
    <m/>
    <m/>
    <m/>
    <s v="EM"/>
    <s v="ACOLMAN"/>
    <s v="55870"/>
    <s v="Morosidad"/>
    <x v="0"/>
  </r>
  <r>
    <n v="1870"/>
    <s v="Hipotecaria Su Casita"/>
    <s v="FIDEICOMISO 234036"/>
    <d v="2018-05-01T00:00:00"/>
    <s v="60049"/>
    <x v="16"/>
    <n v="19"/>
    <n v="19870.36"/>
    <n v="2321.63"/>
    <n v="0"/>
    <n v="22191.99"/>
    <n v="132.52000000000001"/>
    <n v="0"/>
    <n v="0"/>
    <n v="0"/>
    <n v="0"/>
    <m/>
    <n v="22191.99"/>
    <n v="3310.92"/>
    <n v="163.93"/>
    <n v="0"/>
    <n v="0"/>
    <n v="0"/>
    <n v="0"/>
    <n v="0"/>
    <n v="3474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54.15"/>
    <n v="3474.85"/>
    <n v="97"/>
    <n v="240"/>
    <n v="68325.899999999994"/>
    <n v="30931.43"/>
    <n v="45.270432"/>
    <n v="32.479616178097203"/>
    <n v="9.9"/>
    <m/>
    <m/>
    <m/>
    <s v="EM"/>
    <s v="ACOLMAN"/>
    <s v="55870"/>
    <s v="Morosidad"/>
    <x v="0"/>
  </r>
  <r>
    <n v="1871"/>
    <s v="Hipotecaria Su Casita"/>
    <s v="FIDEICOMISO 234036"/>
    <d v="2018-05-01T00:00:00"/>
    <s v="60052"/>
    <x v="1"/>
    <n v="0"/>
    <n v="30700.3"/>
    <n v="0"/>
    <n v="0"/>
    <n v="30700.3"/>
    <n v="95.14"/>
    <n v="0"/>
    <n v="0"/>
    <n v="95.14"/>
    <n v="0"/>
    <m/>
    <n v="30605.16"/>
    <n v="0"/>
    <n v="253.28"/>
    <n v="0"/>
    <n v="0"/>
    <n v="253.28"/>
    <n v="0"/>
    <n v="0"/>
    <n v="0"/>
    <n v="63.69"/>
    <n v="0"/>
    <n v="0"/>
    <n v="0"/>
    <n v="0"/>
    <n v="-7.98"/>
    <n v="20.61"/>
    <n v="52.07"/>
    <n v="0"/>
    <n v="0"/>
    <n v="0"/>
    <n v="0"/>
    <n v="0"/>
    <n v="0"/>
    <n v="0"/>
    <n v="0.12"/>
    <n v="0"/>
    <n v="0.06"/>
    <n v="0"/>
    <n v="476.93"/>
    <n v="0"/>
    <n v="0"/>
    <n v="157"/>
    <n v="300"/>
    <n v="72507.899999999994"/>
    <n v="38641.589999999997"/>
    <n v="53.292937999999999"/>
    <n v="42.209414632267503"/>
    <n v="9.9"/>
    <m/>
    <m/>
    <m/>
    <s v="QR"/>
    <s v="SOLIDARIDAD"/>
    <s v="77710"/>
    <s v="Al corriente"/>
    <x v="0"/>
  </r>
  <r>
    <n v="1872"/>
    <s v="Hipotecaria Su Casita"/>
    <s v="FIDEICOMISO 234036"/>
    <d v="2018-05-01T00:00:00"/>
    <s v="60054"/>
    <x v="0"/>
    <n v="21"/>
    <n v="33180.620000000003"/>
    <n v="6682.35"/>
    <n v="0"/>
    <n v="39862.97"/>
    <n v="105.25"/>
    <n v="0"/>
    <n v="0"/>
    <n v="0"/>
    <n v="0"/>
    <m/>
    <n v="39862.97"/>
    <n v="26309.06"/>
    <n v="265.44"/>
    <n v="0"/>
    <n v="0"/>
    <n v="0"/>
    <n v="0"/>
    <n v="0"/>
    <n v="26574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87.6"/>
    <n v="26574.5"/>
    <n v="157"/>
    <n v="300"/>
    <n v="86901.3"/>
    <n v="42092.81"/>
    <n v="48.437491999999999"/>
    <n v="45.871546481958298"/>
    <n v="9.6"/>
    <m/>
    <m/>
    <m/>
    <s v="QR"/>
    <s v="BENITO JUAREZ"/>
    <s v="77517"/>
    <s v="Proceso judicial"/>
    <x v="0"/>
  </r>
  <r>
    <n v="1873"/>
    <s v="Hipotecaria Su Casita"/>
    <s v="FIDEICOMISO 234036"/>
    <d v="2018-05-01T00:00:00"/>
    <s v="60057"/>
    <x v="0"/>
    <n v="21"/>
    <n v="34053.120000000003"/>
    <n v="4218.3500000000004"/>
    <n v="0"/>
    <n v="38271.47"/>
    <n v="108.04"/>
    <n v="0"/>
    <n v="0"/>
    <n v="0"/>
    <n v="0"/>
    <m/>
    <n v="38271.47"/>
    <n v="13663.27"/>
    <n v="272.42"/>
    <n v="0"/>
    <n v="0"/>
    <n v="0"/>
    <n v="0"/>
    <n v="0"/>
    <n v="13935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26.3900000000003"/>
    <n v="13935.69"/>
    <n v="157"/>
    <n v="300"/>
    <n v="81932.100000000006"/>
    <n v="43201.61"/>
    <n v="52.728552000000001"/>
    <n v="46.711203494764199"/>
    <n v="9.6"/>
    <m/>
    <m/>
    <m/>
    <s v="QR"/>
    <s v="BENITO JUAREZ"/>
    <s v="77517"/>
    <s v="Proceso judicial"/>
    <x v="0"/>
  </r>
  <r>
    <n v="1874"/>
    <s v="Hipotecaria Su Casita"/>
    <s v="FIDEICOMISO 234036"/>
    <d v="2018-05-01T00:00:00"/>
    <s v="60061"/>
    <x v="1"/>
    <n v="0"/>
    <n v="22488.080000000002"/>
    <n v="0"/>
    <n v="0"/>
    <n v="22488.080000000002"/>
    <n v="652.35"/>
    <n v="0"/>
    <n v="0"/>
    <n v="652.35"/>
    <n v="0"/>
    <m/>
    <n v="21835.73"/>
    <n v="0"/>
    <n v="178.03"/>
    <n v="0"/>
    <n v="0"/>
    <n v="178.03"/>
    <n v="0"/>
    <n v="0"/>
    <n v="0"/>
    <n v="49.55"/>
    <n v="0"/>
    <n v="0"/>
    <n v="0"/>
    <n v="0"/>
    <n v="-14.64"/>
    <n v="30.53"/>
    <n v="100.52"/>
    <n v="0"/>
    <n v="0"/>
    <n v="0"/>
    <n v="0"/>
    <n v="0"/>
    <n v="0"/>
    <n v="0"/>
    <n v="204.17"/>
    <n v="0"/>
    <n v="188.02"/>
    <n v="0"/>
    <n v="1200.51"/>
    <n v="0"/>
    <n v="0"/>
    <n v="37"/>
    <n v="180"/>
    <n v="104282.4"/>
    <n v="79521.11"/>
    <n v="76.255543000000003"/>
    <n v="20.939036791002898"/>
    <n v="9.5"/>
    <m/>
    <m/>
    <m/>
    <s v="SON"/>
    <s v="HERMOSILLO"/>
    <s v="83288"/>
    <s v="Al corriente"/>
    <x v="0"/>
  </r>
  <r>
    <n v="1875"/>
    <s v="Hipotecaria Su Casita"/>
    <s v="FIDEICOMISO 234036"/>
    <d v="2018-05-01T00:00:00"/>
    <s v="60062"/>
    <x v="0"/>
    <n v="21"/>
    <n v="3627.24"/>
    <n v="18276.77"/>
    <n v="0"/>
    <n v="21904.01"/>
    <n v="412.06"/>
    <n v="0"/>
    <n v="0"/>
    <n v="0"/>
    <n v="0"/>
    <m/>
    <n v="21904.01"/>
    <n v="5982.63"/>
    <n v="29.02"/>
    <n v="0"/>
    <n v="0"/>
    <n v="0"/>
    <n v="0"/>
    <n v="0"/>
    <n v="6011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88.830000000002"/>
    <n v="6011.65"/>
    <n v="157"/>
    <n v="300"/>
    <n v="86901.3"/>
    <n v="50085.08"/>
    <n v="57.634442999999997"/>
    <n v="25.205618435997899"/>
    <n v="9.6"/>
    <m/>
    <m/>
    <m/>
    <s v="QR"/>
    <s v="BENITO JUAREZ"/>
    <s v="77517"/>
    <s v="Proceso judicial"/>
    <x v="0"/>
  </r>
  <r>
    <n v="1876"/>
    <s v="Hipotecaria Su Casita"/>
    <s v="FIDEICOMISO 234036"/>
    <d v="2018-05-01T00:00:00"/>
    <s v="60065"/>
    <x v="13"/>
    <n v="2"/>
    <n v="35045.360000000001"/>
    <n v="219.71"/>
    <n v="0"/>
    <n v="35265.07"/>
    <n v="111.18"/>
    <n v="0"/>
    <n v="0"/>
    <n v="0"/>
    <n v="0"/>
    <m/>
    <n v="35265.07"/>
    <n v="563.37"/>
    <n v="280.36"/>
    <n v="0"/>
    <n v="0"/>
    <n v="0"/>
    <n v="0"/>
    <n v="0"/>
    <n v="843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0.89"/>
    <n v="843.73"/>
    <n v="157"/>
    <n v="300"/>
    <n v="86901.3"/>
    <n v="44459.9"/>
    <n v="51.161375"/>
    <n v="40.580601186040703"/>
    <n v="9.6"/>
    <m/>
    <m/>
    <m/>
    <s v="QR"/>
    <s v="BENITO JUAREZ"/>
    <s v="77517"/>
    <s v="Morosidad"/>
    <x v="0"/>
  </r>
  <r>
    <n v="1877"/>
    <s v="Hipotecaria Su Casita"/>
    <s v="FIDEICOMISO 234036"/>
    <d v="2018-05-01T00:00:00"/>
    <s v="60067"/>
    <x v="0"/>
    <n v="21"/>
    <n v="53851.9"/>
    <n v="11137.19"/>
    <n v="0"/>
    <n v="64989.09"/>
    <n v="172.18"/>
    <n v="0"/>
    <n v="0"/>
    <n v="0"/>
    <n v="0"/>
    <m/>
    <n v="64989.09"/>
    <n v="43324.06"/>
    <n v="426.33"/>
    <n v="0"/>
    <n v="0"/>
    <n v="0"/>
    <n v="0"/>
    <n v="0"/>
    <n v="43750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09.37"/>
    <n v="43750.39"/>
    <n v="157"/>
    <n v="300"/>
    <n v="96222.9"/>
    <n v="68503.039999999994"/>
    <n v="71.192034000000007"/>
    <n v="67.540148654848906"/>
    <n v="9.5"/>
    <m/>
    <m/>
    <m/>
    <s v="QR"/>
    <s v="SOLIDARIDAD"/>
    <s v="77710"/>
    <s v="Proceso judicial"/>
    <x v="0"/>
  </r>
  <r>
    <n v="1878"/>
    <s v="Hipotecaria Su Casita"/>
    <s v="FIDEICOMISO 234036"/>
    <d v="2018-05-01T00:00:00"/>
    <s v="60068"/>
    <x v="1"/>
    <n v="1"/>
    <n v="42727.03"/>
    <n v="204.12"/>
    <n v="0"/>
    <n v="42931.15"/>
    <n v="288.83999999999997"/>
    <n v="0"/>
    <n v="204.12"/>
    <n v="288.83999999999997"/>
    <n v="0"/>
    <m/>
    <n v="42438.19"/>
    <n v="0"/>
    <n v="341.82"/>
    <n v="0"/>
    <n v="0"/>
    <n v="341.82"/>
    <n v="0"/>
    <n v="0"/>
    <n v="0"/>
    <n v="58.15"/>
    <n v="0"/>
    <n v="0"/>
    <n v="0"/>
    <n v="0"/>
    <n v="-8.61"/>
    <n v="29.96"/>
    <n v="86.11"/>
    <n v="0"/>
    <n v="0"/>
    <n v="0"/>
    <n v="0"/>
    <n v="0"/>
    <n v="0"/>
    <n v="0"/>
    <n v="78.48"/>
    <n v="0"/>
    <n v="0"/>
    <n v="0"/>
    <n v="1078.8699999999999"/>
    <n v="0"/>
    <n v="0"/>
    <n v="97"/>
    <n v="240"/>
    <n v="96222.9"/>
    <n v="67186.48"/>
    <n v="69.823795000000004"/>
    <n v="44.104044128090202"/>
    <n v="9.6"/>
    <m/>
    <m/>
    <m/>
    <s v="QR"/>
    <s v="SOLIDARIDAD"/>
    <s v="77710"/>
    <s v="Al corriente"/>
    <x v="0"/>
  </r>
  <r>
    <n v="1879"/>
    <s v="Hipotecaria Su Casita"/>
    <s v="FIDEICOMISO 234036"/>
    <d v="2018-05-01T00:00:00"/>
    <s v="60069"/>
    <x v="0"/>
    <n v="21"/>
    <n v="48290.36"/>
    <n v="10238.81"/>
    <n v="0"/>
    <n v="58529.17"/>
    <n v="153.21"/>
    <n v="0"/>
    <n v="0"/>
    <n v="0"/>
    <n v="0"/>
    <m/>
    <n v="58529.17"/>
    <n v="41556.07"/>
    <n v="386.32"/>
    <n v="0"/>
    <n v="0"/>
    <n v="0"/>
    <n v="0"/>
    <n v="0"/>
    <n v="41942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92.02"/>
    <n v="41942.39"/>
    <n v="157"/>
    <n v="300"/>
    <n v="96222.9"/>
    <n v="61264"/>
    <n v="63.668835999999999"/>
    <n v="60.826653923121597"/>
    <n v="9.6"/>
    <m/>
    <m/>
    <m/>
    <s v="QR"/>
    <s v="SOLIDARIDAD"/>
    <s v="77710"/>
    <s v="Proceso judicial"/>
    <x v="0"/>
  </r>
  <r>
    <n v="1880"/>
    <s v="Hipotecaria Su Casita"/>
    <s v="FIDEICOMISO 234036"/>
    <d v="2018-05-01T00:00:00"/>
    <s v="60070"/>
    <x v="5"/>
    <n v="21"/>
    <n v="25181.45"/>
    <n v="11255.13"/>
    <n v="0"/>
    <n v="36436.58"/>
    <n v="167.91"/>
    <n v="36436.58"/>
    <n v="0"/>
    <n v="0"/>
    <n v="0"/>
    <m/>
    <n v="36436.58"/>
    <n v="25559.55"/>
    <n v="207.75"/>
    <n v="0"/>
    <n v="0"/>
    <n v="0"/>
    <n v="0"/>
    <n v="0"/>
    <n v="25767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23.04"/>
    <n v="25767.3"/>
    <n v="97"/>
    <n v="240"/>
    <n v="78874.8"/>
    <n v="39196.660000000003"/>
    <n v="49.694781999999996"/>
    <n v="46.195464101419901"/>
    <n v="9.9"/>
    <m/>
    <m/>
    <m/>
    <s v="QR"/>
    <s v="BENITO JUAREZ"/>
    <s v="77517"/>
    <s v="Proceso judicial"/>
    <x v="0"/>
  </r>
  <r>
    <n v="1881"/>
    <s v="Hipotecaria Su Casita"/>
    <s v="FIDEICOMISO 234036"/>
    <d v="2018-05-01T00:00:00"/>
    <s v="60073"/>
    <x v="1"/>
    <n v="0"/>
    <n v="25099.02"/>
    <n v="0"/>
    <n v="0"/>
    <n v="25099.02"/>
    <n v="77.78"/>
    <n v="0"/>
    <n v="0"/>
    <n v="77.78"/>
    <n v="0"/>
    <m/>
    <n v="25021.24"/>
    <n v="0"/>
    <n v="207.07"/>
    <n v="0"/>
    <n v="0"/>
    <n v="207.07"/>
    <n v="0"/>
    <n v="0"/>
    <n v="0"/>
    <n v="52.07"/>
    <n v="0"/>
    <n v="0"/>
    <n v="0"/>
    <n v="0"/>
    <n v="-7.96"/>
    <n v="16.850000000000001"/>
    <n v="45.91"/>
    <n v="0"/>
    <n v="0"/>
    <n v="0"/>
    <n v="0"/>
    <n v="0"/>
    <n v="0"/>
    <n v="0"/>
    <n v="17.07"/>
    <n v="0"/>
    <n v="27.03"/>
    <n v="0"/>
    <n v="408.79"/>
    <n v="0"/>
    <n v="0"/>
    <n v="157"/>
    <n v="300"/>
    <n v="81894"/>
    <n v="31591.38"/>
    <n v="38.575940000000003"/>
    <n v="30.5532032144718"/>
    <n v="9.9"/>
    <m/>
    <m/>
    <m/>
    <s v="BCN"/>
    <s v="ENSENADA"/>
    <s v="22800"/>
    <s v="Al corriente"/>
    <x v="0"/>
  </r>
  <r>
    <n v="1882"/>
    <s v="Hipotecaria Su Casita"/>
    <s v="FIDEICOMISO 234036"/>
    <d v="2018-05-01T00:00:00"/>
    <s v="60074"/>
    <x v="0"/>
    <n v="21"/>
    <n v="41699.99"/>
    <n v="7931.59"/>
    <n v="0"/>
    <n v="49631.58"/>
    <n v="132.27000000000001"/>
    <n v="0"/>
    <n v="0"/>
    <n v="0"/>
    <n v="0"/>
    <m/>
    <n v="49631.58"/>
    <n v="30269.75"/>
    <n v="333.6"/>
    <n v="0"/>
    <n v="0"/>
    <n v="0"/>
    <n v="0"/>
    <n v="0"/>
    <n v="30603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63.86"/>
    <n v="30603.35"/>
    <n v="157"/>
    <n v="300"/>
    <n v="93833.4"/>
    <n v="52900.73"/>
    <n v="56.377291999999997"/>
    <n v="52.893298033531103"/>
    <n v="9.6"/>
    <m/>
    <m/>
    <m/>
    <s v="EM"/>
    <s v="TECAMAC"/>
    <s v="55765"/>
    <s v="Proceso judicial"/>
    <x v="0"/>
  </r>
  <r>
    <n v="1883"/>
    <s v="Hipotecaria Su Casita"/>
    <s v="FIDEICOMISO 234036"/>
    <d v="2018-05-01T00:00:00"/>
    <s v="60075"/>
    <x v="0"/>
    <n v="21"/>
    <n v="38920.620000000003"/>
    <n v="8193.08"/>
    <n v="0"/>
    <n v="47113.7"/>
    <n v="123.46"/>
    <n v="0"/>
    <n v="0"/>
    <n v="0"/>
    <n v="0"/>
    <m/>
    <n v="47113.7"/>
    <n v="33114.82"/>
    <n v="311.36"/>
    <n v="0"/>
    <n v="0"/>
    <n v="0"/>
    <n v="0"/>
    <n v="0"/>
    <n v="33426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16.5400000000009"/>
    <n v="33426.18"/>
    <n v="157"/>
    <n v="300"/>
    <n v="68275.199999999997"/>
    <n v="49374.86"/>
    <n v="72.317414999999997"/>
    <n v="69.005582903637602"/>
    <n v="9.6"/>
    <m/>
    <m/>
    <m/>
    <s v="QR"/>
    <s v="SOLIDARIDAD"/>
    <s v="77710"/>
    <s v="Proceso judicial"/>
    <x v="0"/>
  </r>
  <r>
    <n v="1884"/>
    <s v="Hipotecaria Su Casita"/>
    <s v="FIDEICOMISO 234036"/>
    <d v="2018-05-01T00:00:00"/>
    <s v="60076"/>
    <x v="1"/>
    <n v="0"/>
    <n v="38051.64"/>
    <n v="0"/>
    <n v="0"/>
    <n v="38051.64"/>
    <n v="257.26"/>
    <n v="0"/>
    <n v="0"/>
    <n v="257.26"/>
    <n v="0"/>
    <m/>
    <n v="37794.379999999997"/>
    <n v="0"/>
    <n v="304.41000000000003"/>
    <n v="0"/>
    <n v="0"/>
    <n v="304.41000000000003"/>
    <n v="0"/>
    <n v="0"/>
    <n v="0"/>
    <n v="51.79"/>
    <n v="0"/>
    <n v="0"/>
    <n v="0"/>
    <n v="0"/>
    <n v="-13.43"/>
    <n v="26.69"/>
    <n v="78.66"/>
    <n v="0"/>
    <n v="0"/>
    <n v="0"/>
    <n v="0"/>
    <n v="0"/>
    <n v="0"/>
    <n v="0"/>
    <n v="2.72"/>
    <n v="0"/>
    <n v="2.69"/>
    <n v="0"/>
    <n v="708.1"/>
    <n v="0"/>
    <n v="0"/>
    <n v="97"/>
    <n v="240"/>
    <n v="99138.3"/>
    <n v="59836.3"/>
    <n v="60.356391000000002"/>
    <n v="38.122884885639301"/>
    <n v="9.6"/>
    <m/>
    <m/>
    <m/>
    <s v="EM"/>
    <s v="TECAMAC"/>
    <s v="55765"/>
    <s v="Al corriente"/>
    <x v="0"/>
  </r>
  <r>
    <n v="1885"/>
    <s v="Hipotecaria Su Casita"/>
    <s v="FIDEICOMISO 234036"/>
    <d v="2018-05-01T00:00:00"/>
    <s v="60079"/>
    <x v="0"/>
    <n v="21"/>
    <n v="43662.22"/>
    <n v="9061.18"/>
    <n v="0"/>
    <n v="52723.4"/>
    <n v="138.5"/>
    <n v="0"/>
    <n v="0"/>
    <n v="0"/>
    <n v="0"/>
    <m/>
    <n v="52723.4"/>
    <n v="36097.279999999999"/>
    <n v="349.3"/>
    <n v="0"/>
    <n v="0"/>
    <n v="0"/>
    <n v="0"/>
    <n v="0"/>
    <n v="36446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99.68"/>
    <n v="36446.58"/>
    <n v="157"/>
    <n v="300"/>
    <n v="73171.199999999997"/>
    <n v="55390.66"/>
    <n v="75.700084000000004"/>
    <n v="72.054852005114199"/>
    <n v="9.6"/>
    <m/>
    <m/>
    <m/>
    <s v="QR"/>
    <s v="SOLIDARIDAD"/>
    <s v="77710"/>
    <s v="Proceso judicial"/>
    <x v="0"/>
  </r>
  <r>
    <n v="1886"/>
    <s v="Hipotecaria Su Casita"/>
    <s v="FIDEICOMISO 234036"/>
    <d v="2018-05-01T00:00:00"/>
    <s v="60080"/>
    <x v="0"/>
    <n v="21"/>
    <n v="41868.839999999997"/>
    <n v="8083.35"/>
    <n v="0"/>
    <n v="49952.19"/>
    <n v="132.81"/>
    <n v="0"/>
    <n v="0"/>
    <n v="0"/>
    <n v="0"/>
    <m/>
    <n v="49952.19"/>
    <n v="30791.62"/>
    <n v="334.95"/>
    <n v="0"/>
    <n v="0"/>
    <n v="0"/>
    <n v="0"/>
    <n v="0"/>
    <n v="31126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16.16"/>
    <n v="31126.57"/>
    <n v="157"/>
    <n v="300"/>
    <n v="68275.199999999997"/>
    <n v="53115.21"/>
    <n v="77.795759000000004"/>
    <n v="73.163008011494497"/>
    <n v="9.6"/>
    <m/>
    <m/>
    <m/>
    <s v="QR"/>
    <s v="SOLIDARIDAD"/>
    <s v="77710"/>
    <s v="Proceso judicial"/>
    <x v="0"/>
  </r>
  <r>
    <n v="1887"/>
    <s v="Hipotecaria Su Casita"/>
    <s v="FIDEICOMISO 234036"/>
    <d v="2018-05-01T00:00:00"/>
    <s v="60081"/>
    <x v="0"/>
    <n v="21"/>
    <n v="36382.54"/>
    <n v="4185.0200000000004"/>
    <n v="0"/>
    <n v="40567.56"/>
    <n v="115.41"/>
    <n v="0"/>
    <n v="0"/>
    <n v="0"/>
    <n v="0"/>
    <m/>
    <n v="40567.56"/>
    <n v="13293.19"/>
    <n v="291.06"/>
    <n v="0"/>
    <n v="0"/>
    <n v="0"/>
    <n v="0"/>
    <n v="0"/>
    <n v="13584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00.43"/>
    <n v="13584.25"/>
    <n v="157"/>
    <n v="300"/>
    <n v="68275.199999999997"/>
    <n v="46155.519999999997"/>
    <n v="67.602175000000003"/>
    <n v="59.417709743991601"/>
    <n v="9.6"/>
    <m/>
    <m/>
    <m/>
    <s v="QR"/>
    <s v="SOLIDARIDAD"/>
    <s v="77710"/>
    <s v="Proceso judicial"/>
    <x v="0"/>
  </r>
  <r>
    <n v="1888"/>
    <s v="Hipotecaria Su Casita"/>
    <s v="FIDEICOMISO 234036"/>
    <d v="2018-05-01T00:00:00"/>
    <s v="60082"/>
    <x v="0"/>
    <n v="21"/>
    <n v="28676.86"/>
    <n v="5587.71"/>
    <n v="0"/>
    <n v="34264.57"/>
    <n v="88.88"/>
    <n v="0"/>
    <n v="0"/>
    <n v="0"/>
    <n v="0"/>
    <m/>
    <n v="34264.57"/>
    <n v="23378.22"/>
    <n v="236.58"/>
    <n v="0"/>
    <n v="0"/>
    <n v="0"/>
    <n v="0"/>
    <n v="0"/>
    <n v="23614.7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76.59"/>
    <n v="23614.799999999999"/>
    <n v="157"/>
    <n v="300"/>
    <n v="68275.199999999997"/>
    <n v="36095.1"/>
    <n v="52.867072999999998"/>
    <n v="50.185967721480502"/>
    <n v="9.9"/>
    <m/>
    <m/>
    <m/>
    <s v="QR"/>
    <s v="SOLIDARIDAD"/>
    <s v="77710"/>
    <s v="Proceso judicial"/>
    <x v="0"/>
  </r>
  <r>
    <n v="1889"/>
    <s v="Hipotecaria Su Casita"/>
    <s v="FIDEICOMISO 234036"/>
    <d v="2018-05-01T00:00:00"/>
    <s v="60084"/>
    <x v="1"/>
    <n v="0"/>
    <n v="47818.17"/>
    <n v="0"/>
    <n v="0"/>
    <n v="47818.17"/>
    <n v="198.55"/>
    <n v="0"/>
    <n v="0"/>
    <n v="198.55"/>
    <n v="0"/>
    <m/>
    <n v="47619.62"/>
    <n v="0"/>
    <n v="382.55"/>
    <n v="0"/>
    <n v="0"/>
    <n v="382.55"/>
    <n v="0"/>
    <n v="0"/>
    <n v="0"/>
    <n v="59.82"/>
    <n v="0"/>
    <n v="0"/>
    <n v="0"/>
    <n v="0"/>
    <n v="-15.98"/>
    <n v="32.049999999999997"/>
    <n v="89.38"/>
    <n v="0"/>
    <n v="0"/>
    <n v="0"/>
    <n v="0"/>
    <n v="0"/>
    <n v="0"/>
    <n v="0"/>
    <n v="443.72"/>
    <n v="0"/>
    <n v="360.19"/>
    <n v="0"/>
    <n v="1190.0899999999999"/>
    <n v="0"/>
    <n v="0"/>
    <n v="157"/>
    <n v="300"/>
    <n v="127054.5"/>
    <n v="65984.61"/>
    <n v="51.934099000000003"/>
    <n v="37.479679874176398"/>
    <n v="9.6"/>
    <m/>
    <m/>
    <m/>
    <s v="EM"/>
    <s v="ECATEPEC"/>
    <s v="55075"/>
    <s v="Al corriente"/>
    <x v="0"/>
  </r>
  <r>
    <n v="1890"/>
    <s v="Hipotecaria Su Casita"/>
    <s v="FIDEICOMISO 234036"/>
    <d v="2018-05-01T00:00:00"/>
    <s v="60085"/>
    <x v="0"/>
    <n v="21"/>
    <n v="34259.06"/>
    <n v="13766.09"/>
    <n v="0"/>
    <n v="48025.15"/>
    <n v="231.58"/>
    <n v="0"/>
    <n v="0"/>
    <n v="0"/>
    <n v="0"/>
    <m/>
    <n v="48025.15"/>
    <n v="26819.279999999999"/>
    <n v="274.07"/>
    <n v="0"/>
    <n v="0"/>
    <n v="0"/>
    <n v="0"/>
    <n v="0"/>
    <n v="27093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97.67"/>
    <n v="27093.35"/>
    <n v="97"/>
    <n v="240"/>
    <n v="88720.8"/>
    <n v="53869.18"/>
    <n v="60.717644999999997"/>
    <n v="54.1306552052909"/>
    <n v="9.6"/>
    <m/>
    <m/>
    <m/>
    <s v="EM"/>
    <s v="ACOLMAN"/>
    <s v="55870"/>
    <s v="Proceso judicial"/>
    <x v="0"/>
  </r>
  <r>
    <n v="1891"/>
    <s v="Hipotecaria Su Casita"/>
    <s v="FIDEICOMISO 234036"/>
    <d v="2018-05-01T00:00:00"/>
    <s v="60086"/>
    <x v="1"/>
    <n v="0"/>
    <n v="47139.8"/>
    <n v="0"/>
    <n v="0"/>
    <n v="47139.8"/>
    <n v="149.54"/>
    <n v="0"/>
    <n v="0"/>
    <n v="149.54"/>
    <n v="0"/>
    <m/>
    <n v="46990.26"/>
    <n v="0"/>
    <n v="377.12"/>
    <n v="0"/>
    <n v="0"/>
    <n v="377.12"/>
    <n v="0"/>
    <n v="0"/>
    <n v="0"/>
    <n v="54.21"/>
    <n v="0"/>
    <n v="0"/>
    <n v="0"/>
    <n v="0"/>
    <n v="-13.39"/>
    <n v="29.04"/>
    <n v="77.08"/>
    <n v="0"/>
    <n v="0"/>
    <n v="0"/>
    <n v="0"/>
    <n v="0"/>
    <n v="0"/>
    <n v="0"/>
    <n v="7.02"/>
    <n v="0"/>
    <n v="0.1"/>
    <n v="0"/>
    <n v="680.62"/>
    <n v="0"/>
    <n v="0"/>
    <n v="157"/>
    <n v="300"/>
    <n v="88529.7"/>
    <n v="59803.040000000001"/>
    <n v="67.551387000000005"/>
    <n v="53.078526417563701"/>
    <n v="9.6"/>
    <m/>
    <m/>
    <m/>
    <s v="QRO"/>
    <s v="QUERETARO"/>
    <s v="76220"/>
    <s v="Al corriente"/>
    <x v="0"/>
  </r>
  <r>
    <n v="1892"/>
    <s v="Hipotecaria Su Casita"/>
    <s v="FIDEICOMISO 234036"/>
    <d v="2018-05-01T00:00:00"/>
    <s v="60087"/>
    <x v="0"/>
    <n v="21"/>
    <n v="44359.63"/>
    <n v="5404.2"/>
    <n v="0"/>
    <n v="49763.83"/>
    <n v="140.72999999999999"/>
    <n v="0"/>
    <n v="0"/>
    <n v="0"/>
    <n v="0"/>
    <m/>
    <n v="49763.83"/>
    <n v="17399.740000000002"/>
    <n v="354.88"/>
    <n v="0"/>
    <n v="0"/>
    <n v="0"/>
    <n v="0"/>
    <n v="0"/>
    <n v="1775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44.93"/>
    <n v="17754.62"/>
    <n v="157"/>
    <n v="300"/>
    <n v="104610.3"/>
    <n v="56276.97"/>
    <n v="53.796776999999999"/>
    <n v="47.5706788260972"/>
    <n v="9.6"/>
    <m/>
    <m/>
    <m/>
    <s v="EM"/>
    <s v="MELCHOR OCAMPO"/>
    <s v="54890"/>
    <s v="Proceso judicial"/>
    <x v="0"/>
  </r>
  <r>
    <n v="1893"/>
    <s v="Hipotecaria Su Casita"/>
    <s v="FIDEICOMISO 234036"/>
    <d v="2018-05-01T00:00:00"/>
    <s v="60088"/>
    <x v="0"/>
    <n v="21"/>
    <n v="71584.81"/>
    <n v="9420.0300000000007"/>
    <n v="0"/>
    <n v="81004.84"/>
    <n v="228.88"/>
    <n v="0"/>
    <n v="0"/>
    <n v="0"/>
    <n v="0"/>
    <m/>
    <n v="81004.84"/>
    <n v="30359.47"/>
    <n v="566.71"/>
    <n v="0"/>
    <n v="0"/>
    <n v="0"/>
    <n v="0"/>
    <n v="0"/>
    <n v="30926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48.91"/>
    <n v="30926.18"/>
    <n v="157"/>
    <n v="300"/>
    <n v="139026"/>
    <n v="91060.160000000003"/>
    <n v="65.498654999999999"/>
    <n v="58.265964703885899"/>
    <n v="9.5"/>
    <m/>
    <m/>
    <m/>
    <s v="BCN"/>
    <s v="MEXICALI"/>
    <s v="21376"/>
    <s v="Proceso judicial"/>
    <x v="0"/>
  </r>
  <r>
    <n v="1894"/>
    <s v="Hipotecaria Su Casita"/>
    <s v="FIDEICOMISO 234036"/>
    <d v="2018-05-01T00:00:00"/>
    <s v="60089"/>
    <x v="0"/>
    <n v="21"/>
    <n v="79925.33"/>
    <n v="17300.57"/>
    <n v="0"/>
    <n v="97225.9"/>
    <n v="255.54"/>
    <n v="0"/>
    <n v="0"/>
    <n v="0"/>
    <n v="0"/>
    <m/>
    <n v="97225.9"/>
    <n v="68906.61"/>
    <n v="632.74"/>
    <n v="0"/>
    <n v="0"/>
    <n v="0"/>
    <n v="0"/>
    <n v="0"/>
    <n v="69539.35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56.11"/>
    <n v="69539.350000000006"/>
    <n v="157"/>
    <n v="300"/>
    <n v="138524.1"/>
    <n v="101669.23"/>
    <n v="73.394615000000002"/>
    <n v="70.186992647908298"/>
    <n v="9.5"/>
    <m/>
    <m/>
    <m/>
    <s v="EM"/>
    <s v="ECATEPEC"/>
    <s v="55075"/>
    <s v="Proceso judicial"/>
    <x v="0"/>
  </r>
  <r>
    <n v="1895"/>
    <s v="Hipotecaria Su Casita"/>
    <s v="FIDEICOMISO 234036"/>
    <d v="2018-05-01T00:00:00"/>
    <s v="60091"/>
    <x v="1"/>
    <n v="0"/>
    <n v="41938.17"/>
    <n v="0"/>
    <n v="0"/>
    <n v="41938.17"/>
    <n v="133.05000000000001"/>
    <n v="0"/>
    <n v="0"/>
    <n v="133.05000000000001"/>
    <n v="0"/>
    <m/>
    <n v="41805.120000000003"/>
    <n v="0"/>
    <n v="335.51"/>
    <n v="0"/>
    <n v="0"/>
    <n v="335.51"/>
    <n v="0"/>
    <n v="0"/>
    <n v="0"/>
    <n v="48.23"/>
    <n v="0"/>
    <n v="0"/>
    <n v="0"/>
    <n v="0"/>
    <n v="-13.18"/>
    <n v="25.84"/>
    <n v="72.02"/>
    <n v="0"/>
    <n v="0"/>
    <n v="0"/>
    <n v="0"/>
    <n v="0"/>
    <n v="0"/>
    <n v="0"/>
    <n v="0.63"/>
    <n v="0"/>
    <n v="0.59"/>
    <n v="0"/>
    <n v="602.1"/>
    <n v="0"/>
    <n v="0"/>
    <n v="157"/>
    <n v="300"/>
    <n v="102056.1"/>
    <n v="53205.31"/>
    <n v="52.133395"/>
    <n v="40.9628819751713"/>
    <n v="9.6"/>
    <m/>
    <m/>
    <m/>
    <s v="VER"/>
    <s v="VERACRUZ"/>
    <s v="91808"/>
    <s v="Al corriente"/>
    <x v="0"/>
  </r>
  <r>
    <n v="1896"/>
    <s v="Hipotecaria Su Casita"/>
    <s v="FIDEICOMISO 234036"/>
    <d v="2018-05-01T00:00:00"/>
    <s v="60093"/>
    <x v="0"/>
    <n v="21"/>
    <n v="51055.39"/>
    <n v="6435.09"/>
    <n v="0"/>
    <n v="57490.48"/>
    <n v="161.97999999999999"/>
    <n v="0"/>
    <n v="0"/>
    <n v="0"/>
    <n v="0"/>
    <m/>
    <n v="57490.48"/>
    <n v="20945.07"/>
    <n v="408.44"/>
    <n v="0"/>
    <n v="0"/>
    <n v="0"/>
    <n v="0"/>
    <n v="0"/>
    <n v="21353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97.07"/>
    <n v="21353.51"/>
    <n v="157"/>
    <n v="300"/>
    <n v="91441.8"/>
    <n v="64771.69"/>
    <n v="70.833787000000001"/>
    <n v="62.871115681059997"/>
    <n v="9.6"/>
    <m/>
    <m/>
    <m/>
    <s v="TAM"/>
    <s v="REYNOSA"/>
    <s v="88776"/>
    <s v="Proceso judicial"/>
    <x v="0"/>
  </r>
  <r>
    <n v="1897"/>
    <s v="Hipotecaria Su Casita"/>
    <s v="FIDEICOMISO 234036"/>
    <d v="2018-05-01T00:00:00"/>
    <s v="60097"/>
    <x v="21"/>
    <n v="15"/>
    <n v="14938.03"/>
    <n v="650.73"/>
    <n v="0"/>
    <n v="15588.76"/>
    <n v="46.3"/>
    <n v="0"/>
    <n v="0"/>
    <n v="0"/>
    <n v="0"/>
    <m/>
    <n v="15588.76"/>
    <n v="1892.37"/>
    <n v="123.24"/>
    <n v="0"/>
    <n v="0"/>
    <n v="0"/>
    <n v="0"/>
    <n v="0"/>
    <n v="2015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7.03"/>
    <n v="2015.61"/>
    <n v="157"/>
    <n v="300"/>
    <n v="68317.5"/>
    <n v="18802.66"/>
    <n v="27.522465"/>
    <n v="22.818106666471699"/>
    <n v="9.9"/>
    <m/>
    <m/>
    <m/>
    <s v="QR"/>
    <s v="SOLIDARIDAD"/>
    <s v="77710"/>
    <s v="Morosidad"/>
    <x v="0"/>
  </r>
  <r>
    <n v="1898"/>
    <s v="Hipotecaria Su Casita"/>
    <s v="FIDEICOMISO 234036"/>
    <d v="2018-05-01T00:00:00"/>
    <s v="60098"/>
    <x v="0"/>
    <n v="21"/>
    <n v="28697.02"/>
    <n v="6152.8"/>
    <n v="0"/>
    <n v="34849.82"/>
    <n v="88.9"/>
    <n v="0"/>
    <n v="0"/>
    <n v="0"/>
    <n v="0"/>
    <m/>
    <n v="34849.82"/>
    <n v="27389.14"/>
    <n v="236.75"/>
    <n v="0"/>
    <n v="0"/>
    <n v="0"/>
    <n v="0"/>
    <n v="0"/>
    <n v="27625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41.7"/>
    <n v="27625.89"/>
    <n v="157"/>
    <n v="300"/>
    <n v="68317.5"/>
    <n v="36117.230000000003"/>
    <n v="52.866733000000004"/>
    <n v="51.011556784339803"/>
    <n v="9.9"/>
    <m/>
    <m/>
    <m/>
    <s v="QR"/>
    <s v="SOLIDARIDAD"/>
    <s v="77710"/>
    <s v="Morosidad"/>
    <x v="0"/>
  </r>
  <r>
    <n v="1899"/>
    <s v="Hipotecaria Su Casita"/>
    <s v="FIDEICOMISO 234036"/>
    <d v="2018-05-01T00:00:00"/>
    <s v="60100"/>
    <x v="1"/>
    <n v="0"/>
    <n v="21643.38"/>
    <n v="0"/>
    <n v="0"/>
    <n v="21643.38"/>
    <n v="67.06"/>
    <n v="0"/>
    <n v="0"/>
    <n v="67.06"/>
    <n v="0"/>
    <m/>
    <n v="21576.32"/>
    <n v="0"/>
    <n v="178.56"/>
    <n v="0"/>
    <n v="0"/>
    <n v="178.56"/>
    <n v="0"/>
    <n v="0"/>
    <n v="0"/>
    <n v="44.9"/>
    <n v="0"/>
    <n v="0"/>
    <n v="0"/>
    <n v="0"/>
    <n v="-7.69"/>
    <n v="14.53"/>
    <n v="42.02"/>
    <n v="0"/>
    <n v="0"/>
    <n v="0"/>
    <n v="0"/>
    <n v="0"/>
    <n v="0"/>
    <n v="0"/>
    <n v="0"/>
    <n v="0"/>
    <n v="0"/>
    <n v="1.66E-3"/>
    <n v="339.38"/>
    <n v="0"/>
    <n v="0"/>
    <n v="157"/>
    <n v="300"/>
    <n v="87087.9"/>
    <n v="27240.85"/>
    <n v="31.279719"/>
    <n v="24.775336549853598"/>
    <n v="9.9"/>
    <m/>
    <m/>
    <m/>
    <s v="QR"/>
    <s v="BENITO JUAREZ"/>
    <s v="77518"/>
    <s v="Al corriente"/>
    <x v="0"/>
  </r>
  <r>
    <n v="1900"/>
    <s v="Hipotecaria Su Casita"/>
    <s v="FIDEICOMISO 234036"/>
    <d v="2018-05-01T00:00:00"/>
    <s v="60101"/>
    <x v="2"/>
    <n v="0"/>
    <n v="51412.26"/>
    <n v="0"/>
    <n v="0"/>
    <n v="51412.26"/>
    <n v="246.88"/>
    <n v="0"/>
    <n v="0"/>
    <n v="0"/>
    <n v="0"/>
    <m/>
    <n v="51412.26"/>
    <n v="0"/>
    <n v="407.01"/>
    <n v="0"/>
    <n v="0"/>
    <n v="0"/>
    <n v="0"/>
    <n v="0"/>
    <n v="407.01"/>
    <n v="0"/>
    <n v="0"/>
    <n v="0"/>
    <n v="0"/>
    <n v="0"/>
    <n v="-14"/>
    <n v="0"/>
    <n v="35.89"/>
    <n v="0"/>
    <n v="0"/>
    <n v="0"/>
    <n v="0"/>
    <n v="0"/>
    <n v="0"/>
    <n v="0"/>
    <n v="0"/>
    <n v="0"/>
    <n v="21.89"/>
    <n v="0"/>
    <n v="21.89"/>
    <n v="246.88"/>
    <n v="407.01"/>
    <n v="157"/>
    <n v="300"/>
    <n v="102056.1"/>
    <n v="74841.23"/>
    <n v="73.333421999999999"/>
    <n v="50.376469742062199"/>
    <n v="9.5"/>
    <m/>
    <m/>
    <m/>
    <s v="VER"/>
    <s v="VERACRUZ"/>
    <s v="91880"/>
    <s v="Morosidad"/>
    <x v="0"/>
  </r>
  <r>
    <n v="1901"/>
    <s v="Hipotecaria Su Casita"/>
    <s v="FIDEICOMISO 234036"/>
    <d v="2018-05-01T00:00:00"/>
    <s v="60103"/>
    <x v="0"/>
    <n v="21"/>
    <n v="18969.560000000001"/>
    <n v="7953.26"/>
    <n v="0"/>
    <n v="26922.82"/>
    <n v="126.5"/>
    <n v="0"/>
    <n v="0"/>
    <n v="0"/>
    <n v="0"/>
    <m/>
    <n v="26922.82"/>
    <n v="17177.05"/>
    <n v="156.5"/>
    <n v="0"/>
    <n v="0"/>
    <n v="0"/>
    <n v="0"/>
    <n v="0"/>
    <n v="17333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79.76"/>
    <n v="17333.55"/>
    <n v="97"/>
    <n v="240"/>
    <n v="55791"/>
    <n v="29528.27"/>
    <n v="52.926583000000001"/>
    <n v="48.256564550651298"/>
    <n v="9.9"/>
    <m/>
    <m/>
    <m/>
    <s v="VER"/>
    <s v="VERACRUZ"/>
    <s v="91880"/>
    <s v="Morosidad"/>
    <x v="0"/>
  </r>
  <r>
    <n v="1902"/>
    <s v="Hipotecaria Su Casita"/>
    <s v="FIDEICOMISO 234036"/>
    <d v="2018-05-01T00:00:00"/>
    <s v="60106"/>
    <x v="0"/>
    <n v="21"/>
    <n v="23070.09"/>
    <n v="4629.62"/>
    <n v="0"/>
    <n v="27699.71"/>
    <n v="71.489999999999995"/>
    <n v="0"/>
    <n v="0"/>
    <n v="0"/>
    <n v="0"/>
    <m/>
    <n v="27699.71"/>
    <n v="19719.64"/>
    <n v="190.33"/>
    <n v="0"/>
    <n v="0"/>
    <n v="0"/>
    <n v="0"/>
    <n v="0"/>
    <n v="19909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01.1099999999997"/>
    <n v="19909.97"/>
    <n v="157"/>
    <n v="300"/>
    <n v="74786.399999999994"/>
    <n v="29037.31"/>
    <n v="38.826993000000002"/>
    <n v="37.0384324950221"/>
    <n v="9.9"/>
    <m/>
    <m/>
    <m/>
    <s v="QR"/>
    <s v="SOLIDARIDAD"/>
    <s v="77710"/>
    <s v="Proceso judicial"/>
    <x v="0"/>
  </r>
  <r>
    <n v="1903"/>
    <s v="Hipotecaria Su Casita"/>
    <s v="FIDEICOMISO 234036"/>
    <d v="2018-05-01T00:00:00"/>
    <s v="60108"/>
    <x v="0"/>
    <n v="21"/>
    <n v="21152.2"/>
    <n v="2431.37"/>
    <n v="0"/>
    <n v="23583.57"/>
    <n v="65.52"/>
    <n v="0"/>
    <n v="0"/>
    <n v="0"/>
    <n v="0"/>
    <m/>
    <n v="23583.57"/>
    <n v="8151.79"/>
    <n v="174.51"/>
    <n v="0"/>
    <n v="0"/>
    <n v="0"/>
    <n v="0"/>
    <n v="0"/>
    <n v="8326.2999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96.89"/>
    <n v="8326.2999999999993"/>
    <n v="157"/>
    <n v="300"/>
    <n v="74786.399999999994"/>
    <n v="26621.33"/>
    <n v="35.596485000000001"/>
    <n v="31.5345700515883"/>
    <n v="9.9"/>
    <m/>
    <m/>
    <m/>
    <s v="QR"/>
    <s v="SOLIDARIDAD"/>
    <s v="77710"/>
    <s v="Proceso judicial"/>
    <x v="0"/>
  </r>
  <r>
    <n v="1904"/>
    <s v="Hipotecaria Su Casita"/>
    <s v="FIDEICOMISO 234036"/>
    <d v="2018-05-01T00:00:00"/>
    <s v="60109"/>
    <x v="0"/>
    <n v="21"/>
    <n v="29712.2"/>
    <n v="5742.63"/>
    <n v="0"/>
    <n v="35454.83"/>
    <n v="92.04"/>
    <n v="0"/>
    <n v="0"/>
    <n v="0"/>
    <n v="0"/>
    <m/>
    <n v="35454.83"/>
    <n v="23928.31"/>
    <n v="245.13"/>
    <n v="0"/>
    <n v="0"/>
    <n v="0"/>
    <n v="0"/>
    <n v="0"/>
    <n v="24173.43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34.67"/>
    <n v="24173.439999999999"/>
    <n v="157"/>
    <n v="300"/>
    <n v="74786.399999999994"/>
    <n v="37394.870000000003"/>
    <n v="50.002232999999997"/>
    <n v="47.408124981725798"/>
    <n v="9.9"/>
    <m/>
    <m/>
    <m/>
    <s v="QR"/>
    <s v="SOLIDARIDAD"/>
    <s v="77710"/>
    <s v="Proceso judicial"/>
    <x v="0"/>
  </r>
  <r>
    <n v="1905"/>
    <s v="Hipotecaria Su Casita"/>
    <s v="FIDEICOMISO 234036"/>
    <d v="2018-05-01T00:00:00"/>
    <s v="60110"/>
    <x v="0"/>
    <n v="21"/>
    <n v="45201.18"/>
    <n v="11115.36"/>
    <n v="0"/>
    <n v="56316.54"/>
    <n v="201.62"/>
    <n v="0"/>
    <n v="0"/>
    <n v="0"/>
    <n v="0"/>
    <m/>
    <n v="56316.54"/>
    <n v="30000.43"/>
    <n v="361.61"/>
    <n v="0"/>
    <n v="0"/>
    <n v="0"/>
    <n v="0"/>
    <n v="0"/>
    <n v="30362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16.98"/>
    <n v="30362.04"/>
    <n v="157"/>
    <n v="300"/>
    <n v="89809.5"/>
    <n v="63955.24"/>
    <n v="71.212109999999996"/>
    <n v="62.706662367296303"/>
    <n v="9.6"/>
    <m/>
    <m/>
    <m/>
    <s v="GTO"/>
    <s v="LEON"/>
    <s v="37358"/>
    <s v="Morosidad"/>
    <x v="0"/>
  </r>
  <r>
    <n v="1906"/>
    <s v="Hipotecaria Su Casita"/>
    <s v="FIDEICOMISO 234036"/>
    <d v="2018-05-01T00:00:00"/>
    <s v="60112"/>
    <x v="0"/>
    <n v="21"/>
    <n v="39076.06"/>
    <n v="5091.8999999999996"/>
    <n v="0"/>
    <n v="44167.96"/>
    <n v="123.96"/>
    <n v="0"/>
    <n v="34.5"/>
    <n v="0"/>
    <n v="0"/>
    <m/>
    <n v="44133.46"/>
    <n v="16405.240000000002"/>
    <n v="312.61"/>
    <n v="0"/>
    <n v="21.98"/>
    <n v="0"/>
    <n v="0"/>
    <n v="0"/>
    <n v="16695.87"/>
    <n v="0"/>
    <n v="0"/>
    <n v="0"/>
    <n v="0"/>
    <n v="0"/>
    <n v="-8.07"/>
    <n v="0"/>
    <n v="0"/>
    <n v="0"/>
    <n v="0"/>
    <n v="0"/>
    <n v="0"/>
    <n v="0"/>
    <n v="0"/>
    <n v="0"/>
    <n v="0"/>
    <n v="0"/>
    <n v="0"/>
    <n v="0"/>
    <n v="48.41"/>
    <n v="5181.3599999999997"/>
    <n v="16695.87"/>
    <n v="157"/>
    <n v="300"/>
    <n v="74786.399999999994"/>
    <n v="49573.18"/>
    <n v="66.286356999999995"/>
    <n v="59.012681558964303"/>
    <n v="9.6"/>
    <m/>
    <m/>
    <m/>
    <s v="QR"/>
    <s v="SOLIDARIDAD"/>
    <s v="77710"/>
    <s v="Proceso judicial"/>
    <x v="0"/>
  </r>
  <r>
    <n v="1907"/>
    <s v="Hipotecaria Su Casita"/>
    <s v="FIDEICOMISO 234036"/>
    <d v="2018-05-01T00:00:00"/>
    <s v="60114"/>
    <x v="0"/>
    <n v="21"/>
    <n v="45917.42"/>
    <n v="4163.51"/>
    <n v="0"/>
    <n v="50080.93"/>
    <n v="145.68"/>
    <n v="0"/>
    <n v="0"/>
    <n v="0"/>
    <n v="0"/>
    <m/>
    <n v="50080.93"/>
    <n v="12318.1"/>
    <n v="367.34"/>
    <n v="0"/>
    <n v="0"/>
    <n v="0"/>
    <n v="0"/>
    <n v="0"/>
    <n v="12685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09.1899999999996"/>
    <n v="12685.44"/>
    <n v="157"/>
    <n v="300"/>
    <n v="93642"/>
    <n v="58253.77"/>
    <n v="62.209018999999998"/>
    <n v="53.481268695702802"/>
    <n v="9.6"/>
    <m/>
    <m/>
    <m/>
    <s v="QR"/>
    <s v="BENITO JUAREZ"/>
    <s v="77539"/>
    <s v="Proceso judicial"/>
    <x v="0"/>
  </r>
  <r>
    <n v="1908"/>
    <s v="Hipotecaria Su Casita"/>
    <s v="FIDEICOMISO 234036"/>
    <d v="2018-05-01T00:00:00"/>
    <s v="60117"/>
    <x v="0"/>
    <n v="21"/>
    <n v="23636.57"/>
    <n v="4844.7"/>
    <n v="0"/>
    <n v="28481.27"/>
    <n v="73.260000000000005"/>
    <n v="0"/>
    <n v="0"/>
    <n v="0"/>
    <n v="0"/>
    <m/>
    <n v="28481.27"/>
    <n v="20908.259999999998"/>
    <n v="195"/>
    <n v="0"/>
    <n v="0"/>
    <n v="0"/>
    <n v="0"/>
    <n v="0"/>
    <n v="21103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17.96"/>
    <n v="21103.26"/>
    <n v="157"/>
    <n v="300"/>
    <n v="74804.100000000006"/>
    <n v="29751.23"/>
    <n v="39.772191999999997"/>
    <n v="38.0744775541663"/>
    <n v="9.9"/>
    <m/>
    <m/>
    <m/>
    <s v="QR"/>
    <s v="SOLIDARIDAD"/>
    <s v="77710"/>
    <s v="Proceso judicial"/>
    <x v="0"/>
  </r>
  <r>
    <n v="1909"/>
    <s v="Hipotecaria Su Casita"/>
    <s v="FIDEICOMISO 234036"/>
    <d v="2018-05-01T00:00:00"/>
    <s v="60118"/>
    <x v="1"/>
    <n v="0"/>
    <n v="13029.46"/>
    <n v="0"/>
    <n v="0"/>
    <n v="13029.46"/>
    <n v="293.3"/>
    <n v="0"/>
    <n v="0"/>
    <n v="293.3"/>
    <n v="0"/>
    <m/>
    <n v="12736.16"/>
    <n v="0"/>
    <n v="107.49"/>
    <n v="0"/>
    <n v="0"/>
    <n v="107.49"/>
    <n v="0"/>
    <n v="0"/>
    <n v="0"/>
    <n v="55.23"/>
    <n v="0"/>
    <n v="0"/>
    <n v="0"/>
    <n v="0"/>
    <n v="-8.8000000000000007"/>
    <n v="15.82"/>
    <n v="51.79"/>
    <n v="0"/>
    <n v="0"/>
    <n v="0"/>
    <n v="0"/>
    <n v="0"/>
    <n v="0"/>
    <n v="0"/>
    <n v="6.33"/>
    <n v="0"/>
    <n v="3.3"/>
    <n v="0"/>
    <n v="521.16"/>
    <n v="0"/>
    <n v="0"/>
    <n v="37"/>
    <n v="180"/>
    <n v="78940.2"/>
    <n v="37510.17"/>
    <n v="47.517197000000003"/>
    <n v="16.1339344434728"/>
    <n v="9.9"/>
    <m/>
    <m/>
    <m/>
    <s v="QR"/>
    <s v="BENITO JUAREZ"/>
    <s v="77539"/>
    <s v="Al corriente"/>
    <x v="0"/>
  </r>
  <r>
    <n v="1910"/>
    <s v="Hipotecaria Su Casita"/>
    <s v="FIDEICOMISO 234036"/>
    <d v="2018-05-01T00:00:00"/>
    <s v="60119"/>
    <x v="0"/>
    <n v="21"/>
    <n v="35834.25"/>
    <n v="15498.6"/>
    <n v="0"/>
    <n v="51332.85"/>
    <n v="242.24"/>
    <n v="0"/>
    <n v="0"/>
    <n v="0"/>
    <n v="0"/>
    <m/>
    <n v="51332.85"/>
    <n v="32103.3"/>
    <n v="286.67"/>
    <n v="0"/>
    <n v="0"/>
    <n v="0"/>
    <n v="0"/>
    <n v="0"/>
    <n v="32389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40.84"/>
    <n v="32389.97"/>
    <n v="97"/>
    <n v="240"/>
    <n v="87106.2"/>
    <n v="56346.92"/>
    <n v="64.687611000000004"/>
    <n v="58.9313387905027"/>
    <n v="9.6"/>
    <m/>
    <m/>
    <m/>
    <s v="QR"/>
    <s v="BENITO JUAREZ"/>
    <s v="77539"/>
    <s v="Proceso judicial"/>
    <x v="0"/>
  </r>
  <r>
    <n v="1911"/>
    <s v="Hipotecaria Su Casita"/>
    <s v="FIDEICOMISO 234036"/>
    <d v="2018-05-01T00:00:00"/>
    <s v="60122"/>
    <x v="0"/>
    <n v="21"/>
    <n v="30636.09"/>
    <n v="5687.43"/>
    <n v="0"/>
    <n v="36323.519999999997"/>
    <n v="94.91"/>
    <n v="0"/>
    <n v="0"/>
    <n v="0"/>
    <n v="0"/>
    <m/>
    <n v="36323.519999999997"/>
    <n v="23112.959999999999"/>
    <n v="252.75"/>
    <n v="0"/>
    <n v="0"/>
    <n v="0"/>
    <n v="0"/>
    <n v="0"/>
    <n v="23365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82.34"/>
    <n v="23365.71"/>
    <n v="157"/>
    <n v="300"/>
    <n v="81117.899999999994"/>
    <n v="38558.17"/>
    <n v="47.533490999999998"/>
    <n v="44.778673650962197"/>
    <n v="9.9"/>
    <m/>
    <m/>
    <m/>
    <s v="QR"/>
    <s v="BENITO JUAREZ"/>
    <s v="77539"/>
    <s v="Proceso judicial"/>
    <x v="0"/>
  </r>
  <r>
    <n v="1912"/>
    <s v="Hipotecaria Su Casita"/>
    <s v="FIDEICOMISO 234036"/>
    <d v="2018-05-01T00:00:00"/>
    <s v="60125"/>
    <x v="0"/>
    <n v="20"/>
    <n v="51075.38"/>
    <n v="2983.78"/>
    <n v="0"/>
    <n v="54059.16"/>
    <n v="162.04"/>
    <n v="0"/>
    <n v="0"/>
    <n v="0"/>
    <n v="0"/>
    <m/>
    <n v="54059.16"/>
    <n v="8093.37"/>
    <n v="408.6"/>
    <n v="0"/>
    <n v="0"/>
    <n v="0"/>
    <n v="0"/>
    <n v="0"/>
    <n v="8501.9699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45.82"/>
    <n v="8501.9699999999993"/>
    <n v="157"/>
    <n v="300"/>
    <n v="87106.2"/>
    <n v="64796.78"/>
    <n v="74.388253000000006"/>
    <n v="62.061208458930899"/>
    <n v="9.6"/>
    <m/>
    <m/>
    <m/>
    <s v="QR"/>
    <s v="BENITO JUAREZ"/>
    <s v="77539"/>
    <s v="Morosidad"/>
    <x v="0"/>
  </r>
  <r>
    <n v="1913"/>
    <s v="Hipotecaria Su Casita"/>
    <s v="FIDEICOMISO 234036"/>
    <d v="2018-05-01T00:00:00"/>
    <s v="60130"/>
    <x v="16"/>
    <n v="19"/>
    <n v="24231.24"/>
    <n v="2830.79"/>
    <n v="0"/>
    <n v="27062.03"/>
    <n v="161.58000000000001"/>
    <n v="0"/>
    <n v="0"/>
    <n v="0"/>
    <n v="0"/>
    <m/>
    <n v="27062.03"/>
    <n v="4037.52"/>
    <n v="199.91"/>
    <n v="0"/>
    <n v="0"/>
    <n v="0"/>
    <n v="0"/>
    <n v="0"/>
    <n v="4237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92.37"/>
    <n v="4237.43"/>
    <n v="97"/>
    <n v="240"/>
    <n v="87106.2"/>
    <n v="37718.080000000002"/>
    <n v="43.301257999999997"/>
    <n v="31.067857723238799"/>
    <n v="9.9"/>
    <m/>
    <m/>
    <m/>
    <s v="QR"/>
    <s v="BENITO JUAREZ"/>
    <s v="77539"/>
    <s v="Morosidad"/>
    <x v="0"/>
  </r>
  <r>
    <n v="1914"/>
    <s v="Hipotecaria Su Casita"/>
    <s v="FIDEICOMISO 234036"/>
    <d v="2018-05-01T00:00:00"/>
    <s v="60134"/>
    <x v="0"/>
    <n v="21"/>
    <n v="43986.14"/>
    <n v="8859.86"/>
    <n v="0"/>
    <n v="52846"/>
    <n v="139.54"/>
    <n v="0"/>
    <n v="0"/>
    <n v="0"/>
    <n v="0"/>
    <m/>
    <n v="52846"/>
    <n v="34877.4"/>
    <n v="351.89"/>
    <n v="0"/>
    <n v="0"/>
    <n v="0"/>
    <n v="0"/>
    <n v="0"/>
    <n v="35229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99.4"/>
    <n v="35229.29"/>
    <n v="157"/>
    <n v="300"/>
    <n v="99219.9"/>
    <n v="55802.51"/>
    <n v="56.241247999999999"/>
    <n v="53.261492929404099"/>
    <n v="9.6"/>
    <m/>
    <m/>
    <m/>
    <s v="EM"/>
    <s v="TECAMAC"/>
    <s v="55765"/>
    <s v="Proceso judicial"/>
    <x v="0"/>
  </r>
  <r>
    <n v="1915"/>
    <s v="Hipotecaria Su Casita"/>
    <s v="FIDEICOMISO 234036"/>
    <d v="2018-05-01T00:00:00"/>
    <s v="60135"/>
    <x v="1"/>
    <n v="0"/>
    <n v="30759.35"/>
    <n v="0"/>
    <n v="0"/>
    <n v="30759.35"/>
    <n v="204.24"/>
    <n v="0"/>
    <n v="0"/>
    <n v="204.24"/>
    <n v="3319.59"/>
    <m/>
    <n v="27235.52"/>
    <n v="0"/>
    <n v="246.07"/>
    <n v="0"/>
    <n v="0"/>
    <n v="246.07"/>
    <n v="0"/>
    <n v="0"/>
    <n v="0"/>
    <n v="46.35"/>
    <n v="0"/>
    <n v="0"/>
    <n v="0"/>
    <n v="0"/>
    <n v="-12.41"/>
    <n v="24.83"/>
    <n v="67.599999999999994"/>
    <n v="0"/>
    <n v="0"/>
    <n v="0"/>
    <n v="0"/>
    <n v="0"/>
    <n v="0"/>
    <n v="0"/>
    <n v="0"/>
    <n v="0"/>
    <n v="0"/>
    <n v="0"/>
    <n v="3896.27"/>
    <n v="0"/>
    <n v="0"/>
    <n v="157"/>
    <n v="300"/>
    <n v="87106.2"/>
    <n v="51133.14"/>
    <n v="58.702067"/>
    <n v="31.267027994366099"/>
    <n v="9.6"/>
    <m/>
    <m/>
    <m/>
    <s v="QR"/>
    <s v="BENITO JUAREZ"/>
    <s v="77539"/>
    <s v="Al corriente"/>
    <x v="0"/>
  </r>
  <r>
    <n v="1916"/>
    <s v="Hipotecaria Su Casita"/>
    <s v="FIDEICOMISO 234036"/>
    <d v="2018-05-01T00:00:00"/>
    <s v="60136"/>
    <x v="2"/>
    <n v="1"/>
    <n v="38429.949999999997"/>
    <n v="257.74"/>
    <n v="0"/>
    <n v="38687.69"/>
    <n v="259.8"/>
    <n v="0"/>
    <n v="257.72000000000003"/>
    <n v="0"/>
    <n v="0"/>
    <m/>
    <n v="38429.97"/>
    <n v="309.5"/>
    <n v="307.44"/>
    <n v="0"/>
    <n v="309.5"/>
    <n v="0"/>
    <n v="0"/>
    <n v="0"/>
    <n v="307.44"/>
    <n v="0"/>
    <n v="0"/>
    <n v="0"/>
    <n v="0"/>
    <n v="0"/>
    <n v="-10.72"/>
    <n v="0"/>
    <n v="0"/>
    <n v="52.3"/>
    <n v="0"/>
    <n v="0"/>
    <n v="0"/>
    <n v="0"/>
    <n v="26.95"/>
    <n v="70.36"/>
    <n v="0"/>
    <n v="0"/>
    <n v="0"/>
    <n v="0"/>
    <n v="706.11"/>
    <n v="259.82"/>
    <n v="307.44"/>
    <n v="97"/>
    <n v="240"/>
    <n v="96661.2"/>
    <n v="60430.03"/>
    <n v="62.517359999999996"/>
    <n v="39.757389981093802"/>
    <n v="9.6"/>
    <m/>
    <m/>
    <m/>
    <s v="EM"/>
    <s v="TECAMAC"/>
    <s v="55765"/>
    <s v="Morosidad"/>
    <x v="0"/>
  </r>
  <r>
    <n v="1917"/>
    <s v="Hipotecaria Su Casita"/>
    <s v="FIDEICOMISO 234036"/>
    <d v="2018-05-01T00:00:00"/>
    <s v="60138"/>
    <x v="2"/>
    <n v="3"/>
    <n v="17807.77"/>
    <n v="1011.65"/>
    <n v="0"/>
    <n v="18819.419999999998"/>
    <n v="402.88"/>
    <n v="0"/>
    <n v="1011.65"/>
    <n v="0"/>
    <n v="0"/>
    <m/>
    <n v="17807.77"/>
    <n v="294.49"/>
    <n v="142.46"/>
    <n v="0"/>
    <n v="294.49"/>
    <n v="0"/>
    <n v="0"/>
    <n v="0"/>
    <n v="142.46"/>
    <n v="0"/>
    <n v="0"/>
    <n v="0"/>
    <n v="0"/>
    <n v="0"/>
    <n v="-32.83"/>
    <n v="0"/>
    <n v="5.75"/>
    <n v="84.32"/>
    <n v="0"/>
    <n v="0"/>
    <n v="113.34"/>
    <n v="0"/>
    <n v="40.78"/>
    <n v="142.30000000000001"/>
    <n v="0"/>
    <n v="0"/>
    <n v="0"/>
    <n v="0"/>
    <n v="1659.8"/>
    <n v="402.88"/>
    <n v="142.46"/>
    <n v="37"/>
    <n v="180"/>
    <n v="105422.7"/>
    <n v="51923.65"/>
    <n v="49.252817"/>
    <n v="16.8917793142063"/>
    <n v="9.6"/>
    <m/>
    <m/>
    <m/>
    <s v="BCN"/>
    <s v="ENSENADA"/>
    <s v="22800"/>
    <s v="Morosidad"/>
    <x v="0"/>
  </r>
  <r>
    <n v="1918"/>
    <s v="Hipotecaria Su Casita"/>
    <s v="FIDEICOMISO 234036"/>
    <d v="2018-05-01T00:00:00"/>
    <s v="60139"/>
    <x v="1"/>
    <n v="0"/>
    <n v="28092.400000000001"/>
    <n v="0"/>
    <n v="0"/>
    <n v="28092.400000000001"/>
    <n v="87.06"/>
    <n v="0"/>
    <n v="0"/>
    <n v="87.06"/>
    <n v="0"/>
    <m/>
    <n v="28005.34"/>
    <n v="0"/>
    <n v="231.76"/>
    <n v="0"/>
    <n v="0"/>
    <n v="231.76"/>
    <n v="0"/>
    <n v="0"/>
    <n v="0"/>
    <n v="58.28"/>
    <n v="0"/>
    <n v="0"/>
    <n v="0"/>
    <n v="0"/>
    <n v="-9.25"/>
    <n v="18.86"/>
    <n v="51.35"/>
    <n v="0"/>
    <n v="0"/>
    <n v="0"/>
    <n v="0"/>
    <n v="0"/>
    <n v="0"/>
    <n v="0"/>
    <n v="3.92"/>
    <n v="0"/>
    <n v="3.78"/>
    <n v="0"/>
    <n v="441.98"/>
    <n v="0"/>
    <n v="0"/>
    <n v="157"/>
    <n v="300"/>
    <n v="91458.6"/>
    <n v="35358.89"/>
    <n v="38.661087999999999"/>
    <n v="30.620783463788602"/>
    <n v="9.9"/>
    <m/>
    <m/>
    <m/>
    <s v="EM"/>
    <s v="ACOLMAN"/>
    <s v="55870"/>
    <s v="Al corriente"/>
    <x v="0"/>
  </r>
  <r>
    <n v="1919"/>
    <s v="Hipotecaria Su Casita"/>
    <s v="FIDEICOMISO 234036"/>
    <d v="2018-05-01T00:00:00"/>
    <s v="60141"/>
    <x v="1"/>
    <n v="0"/>
    <n v="34188.57"/>
    <n v="0"/>
    <n v="0"/>
    <n v="34188.57"/>
    <n v="306.74"/>
    <n v="0"/>
    <n v="0"/>
    <n v="306.74"/>
    <n v="0"/>
    <m/>
    <n v="33881.83"/>
    <n v="0"/>
    <n v="273.51"/>
    <n v="0"/>
    <n v="0"/>
    <n v="273.51"/>
    <n v="0"/>
    <n v="0"/>
    <n v="0"/>
    <n v="53.5"/>
    <n v="0"/>
    <n v="0"/>
    <n v="0"/>
    <n v="0"/>
    <n v="-14.03"/>
    <n v="27.57"/>
    <n v="79.66"/>
    <n v="0"/>
    <n v="0"/>
    <n v="0"/>
    <n v="0"/>
    <n v="0"/>
    <n v="0"/>
    <n v="0"/>
    <n v="0.03"/>
    <n v="0"/>
    <n v="42.98"/>
    <n v="0"/>
    <n v="726.98"/>
    <n v="0"/>
    <n v="0"/>
    <n v="97"/>
    <n v="240"/>
    <n v="91458.6"/>
    <n v="61816.480000000003"/>
    <n v="67.589575999999994"/>
    <n v="37.0460842125608"/>
    <n v="9.6"/>
    <m/>
    <m/>
    <m/>
    <s v="EM"/>
    <s v="ACOLMAN"/>
    <s v="55870"/>
    <s v="Al corriente"/>
    <x v="0"/>
  </r>
  <r>
    <n v="1920"/>
    <s v="Hipotecaria Su Casita"/>
    <s v="FIDEICOMISO 234036"/>
    <d v="2018-05-01T00:00:00"/>
    <s v="60142"/>
    <x v="4"/>
    <n v="1"/>
    <n v="34842.239999999998"/>
    <n v="298.75"/>
    <n v="0"/>
    <n v="35140.99"/>
    <n v="301.14"/>
    <n v="0"/>
    <n v="0"/>
    <n v="0"/>
    <n v="0"/>
    <m/>
    <n v="35140.99"/>
    <n v="281.13"/>
    <n v="278.74"/>
    <n v="0"/>
    <n v="0"/>
    <n v="0"/>
    <n v="0"/>
    <n v="0"/>
    <n v="559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9.89"/>
    <n v="559.87"/>
    <n v="97"/>
    <n v="240"/>
    <n v="91458.6"/>
    <n v="61776.95"/>
    <n v="67.546353999999994"/>
    <n v="38.422838137047201"/>
    <n v="9.6"/>
    <m/>
    <m/>
    <m/>
    <s v="EM"/>
    <s v="ACOLMAN"/>
    <s v="55870"/>
    <s v="Morosidad"/>
    <x v="0"/>
  </r>
  <r>
    <n v="1921"/>
    <s v="Hipotecaria Su Casita"/>
    <s v="FIDEICOMISO 234036"/>
    <d v="2018-05-01T00:00:00"/>
    <s v="60143"/>
    <x v="1"/>
    <n v="0"/>
    <n v="70548.89"/>
    <n v="0"/>
    <n v="0"/>
    <n v="70548.89"/>
    <n v="228.08"/>
    <n v="0"/>
    <n v="0"/>
    <n v="228.08"/>
    <n v="0"/>
    <m/>
    <n v="70320.81"/>
    <n v="0"/>
    <n v="558.51"/>
    <n v="0"/>
    <n v="0"/>
    <n v="558.51"/>
    <n v="0"/>
    <n v="0"/>
    <n v="0"/>
    <n v="62.52"/>
    <n v="0"/>
    <n v="0"/>
    <n v="0"/>
    <n v="0"/>
    <n v="-16.8"/>
    <n v="42.46"/>
    <n v="115.82"/>
    <n v="0"/>
    <n v="0"/>
    <n v="0"/>
    <n v="0"/>
    <n v="0"/>
    <n v="0"/>
    <n v="0"/>
    <n v="0"/>
    <n v="0"/>
    <n v="0"/>
    <n v="1.3278E-2"/>
    <n v="990.59"/>
    <n v="0"/>
    <n v="0"/>
    <n v="156"/>
    <n v="300"/>
    <n v="131695.79999999999"/>
    <n v="90030.05"/>
    <n v="68.362127000000001"/>
    <n v="53.3963953586927"/>
    <n v="9.5"/>
    <m/>
    <m/>
    <m/>
    <s v="JAL"/>
    <s v="TLAJOMULCO DE ZUNIGA"/>
    <s v="45653"/>
    <s v="Al corriente"/>
    <x v="0"/>
  </r>
  <r>
    <n v="1922"/>
    <s v="Hipotecaria Su Casita"/>
    <s v="FIDEICOMISO 234036"/>
    <d v="2018-05-01T00:00:00"/>
    <s v="60144"/>
    <x v="1"/>
    <n v="0"/>
    <n v="40540.83"/>
    <n v="0"/>
    <n v="0"/>
    <n v="40540.83"/>
    <n v="130.05000000000001"/>
    <n v="0"/>
    <n v="0"/>
    <n v="130.05000000000001"/>
    <n v="0"/>
    <m/>
    <n v="40410.78"/>
    <n v="0"/>
    <n v="324.33"/>
    <n v="0"/>
    <n v="0"/>
    <n v="324.33"/>
    <n v="0"/>
    <n v="0"/>
    <n v="0"/>
    <n v="46.77"/>
    <n v="0"/>
    <n v="0"/>
    <n v="0"/>
    <n v="0"/>
    <n v="-10.17"/>
    <n v="25.06"/>
    <n v="69.59"/>
    <n v="0"/>
    <n v="0"/>
    <n v="0"/>
    <n v="0"/>
    <n v="0"/>
    <n v="0"/>
    <n v="0"/>
    <n v="2.2599999999999998"/>
    <n v="0"/>
    <n v="6.96"/>
    <n v="0"/>
    <n v="587.89"/>
    <n v="0"/>
    <n v="0"/>
    <n v="156"/>
    <n v="300"/>
    <n v="97282.8"/>
    <n v="51595.43"/>
    <n v="53.036538999999998"/>
    <n v="41.539491181494597"/>
    <n v="9.6"/>
    <m/>
    <m/>
    <m/>
    <s v="JAL"/>
    <s v="PUERTO VALLARTA"/>
    <s v="48317"/>
    <s v="Al corriente"/>
    <x v="0"/>
  </r>
  <r>
    <n v="1923"/>
    <s v="Hipotecaria Su Casita"/>
    <s v="FIDEICOMISO 234036"/>
    <d v="2018-05-01T00:00:00"/>
    <s v="60146"/>
    <x v="0"/>
    <n v="21"/>
    <n v="56147.37"/>
    <n v="9721.14"/>
    <n v="0"/>
    <n v="65868.509999999995"/>
    <n v="179.51"/>
    <n v="0"/>
    <n v="0"/>
    <n v="0"/>
    <n v="0"/>
    <m/>
    <n v="65868.509999999995"/>
    <n v="34583.56"/>
    <n v="444.5"/>
    <n v="0"/>
    <n v="0"/>
    <n v="0"/>
    <n v="0"/>
    <n v="0"/>
    <n v="35028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00.65"/>
    <n v="35028.06"/>
    <n v="157"/>
    <n v="300"/>
    <n v="100208.4"/>
    <n v="71422"/>
    <n v="71.273465999999999"/>
    <n v="65.731525411717101"/>
    <n v="9.5"/>
    <m/>
    <m/>
    <m/>
    <s v="EM"/>
    <s v="CHICOLOAPAN"/>
    <s v="56370"/>
    <s v="Morosidad"/>
    <x v="0"/>
  </r>
  <r>
    <n v="1924"/>
    <s v="Hipotecaria Su Casita"/>
    <s v="FIDEICOMISO 234036"/>
    <d v="2018-05-01T00:00:00"/>
    <s v="60148"/>
    <x v="1"/>
    <n v="0"/>
    <n v="53809.33"/>
    <n v="0"/>
    <n v="0"/>
    <n v="53809.33"/>
    <n v="365.4"/>
    <n v="0"/>
    <n v="0"/>
    <n v="365.4"/>
    <n v="0"/>
    <m/>
    <n v="53443.93"/>
    <n v="0"/>
    <n v="425.99"/>
    <n v="0"/>
    <n v="0"/>
    <n v="425.99"/>
    <n v="0"/>
    <n v="0"/>
    <n v="0"/>
    <n v="56.2"/>
    <n v="0"/>
    <n v="0"/>
    <n v="0"/>
    <n v="0"/>
    <n v="-19.43"/>
    <n v="36.869999999999997"/>
    <n v="108.48"/>
    <n v="0"/>
    <n v="0"/>
    <n v="0"/>
    <n v="0"/>
    <n v="0"/>
    <n v="0"/>
    <n v="0"/>
    <n v="5.75"/>
    <n v="0"/>
    <n v="5.79"/>
    <n v="0"/>
    <n v="979.26"/>
    <n v="0"/>
    <n v="0"/>
    <n v="97"/>
    <n v="240"/>
    <n v="119226.9"/>
    <n v="84901.47"/>
    <n v="71.209995000000006"/>
    <n v="44.825395697864202"/>
    <n v="9.5"/>
    <m/>
    <m/>
    <m/>
    <s v="QR"/>
    <s v="BENITO JUAREZ"/>
    <s v="77539"/>
    <s v="Al corriente"/>
    <x v="0"/>
  </r>
  <r>
    <n v="1925"/>
    <s v="Hipotecaria Su Casita"/>
    <s v="FIDEICOMISO 234036"/>
    <d v="2018-05-01T00:00:00"/>
    <s v="60149"/>
    <x v="0"/>
    <n v="21"/>
    <n v="16047.22"/>
    <n v="25072.880000000001"/>
    <n v="0"/>
    <n v="41120.1"/>
    <n v="716.54"/>
    <n v="0"/>
    <n v="0"/>
    <n v="0"/>
    <n v="0"/>
    <m/>
    <n v="41120.1"/>
    <n v="9583.56"/>
    <n v="127.04"/>
    <n v="0"/>
    <n v="0"/>
    <n v="0"/>
    <n v="0"/>
    <n v="0"/>
    <n v="9710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789.42"/>
    <n v="9710.6"/>
    <n v="37"/>
    <n v="180"/>
    <n v="125488.2"/>
    <n v="80785.679999999993"/>
    <n v="64.377112999999994"/>
    <n v="32.768101033144703"/>
    <n v="9.5"/>
    <m/>
    <m/>
    <m/>
    <s v="QR"/>
    <s v="BENITO JUAREZ"/>
    <s v="77539"/>
    <s v="Proceso judicial"/>
    <x v="0"/>
  </r>
  <r>
    <n v="1926"/>
    <s v="Hipotecaria Su Casita"/>
    <s v="FIDEICOMISO 234036"/>
    <d v="2018-05-01T00:00:00"/>
    <s v="60152"/>
    <x v="2"/>
    <n v="0"/>
    <n v="78147.12"/>
    <n v="0"/>
    <n v="0"/>
    <n v="78147.12"/>
    <n v="249.87"/>
    <n v="0"/>
    <n v="0"/>
    <n v="0"/>
    <n v="0"/>
    <m/>
    <n v="78147.12"/>
    <n v="0"/>
    <n v="618.66"/>
    <n v="0"/>
    <n v="0"/>
    <n v="0"/>
    <n v="0"/>
    <n v="0"/>
    <n v="618.66"/>
    <n v="0"/>
    <n v="0"/>
    <n v="0"/>
    <n v="0"/>
    <n v="0"/>
    <n v="-6.66"/>
    <n v="0"/>
    <n v="17.059999999999999"/>
    <n v="0"/>
    <n v="0"/>
    <n v="0"/>
    <n v="0"/>
    <n v="0"/>
    <n v="0"/>
    <n v="0"/>
    <n v="0"/>
    <n v="0"/>
    <n v="10.4"/>
    <n v="0"/>
    <n v="10.4"/>
    <n v="249.87"/>
    <n v="618.66"/>
    <n v="157"/>
    <n v="300"/>
    <n v="140861.1"/>
    <n v="99408.36"/>
    <n v="70.571904000000004"/>
    <n v="55.478141380830301"/>
    <n v="9.5"/>
    <m/>
    <m/>
    <m/>
    <s v="EM"/>
    <s v="TULTITLAN"/>
    <s v="54900"/>
    <s v="Morosidad"/>
    <x v="0"/>
  </r>
  <r>
    <n v="1927"/>
    <s v="Hipotecaria Su Casita"/>
    <s v="FIDEICOMISO 234036"/>
    <d v="2018-05-01T00:00:00"/>
    <s v="60155"/>
    <x v="1"/>
    <n v="0"/>
    <n v="29005.9"/>
    <n v="0"/>
    <n v="0"/>
    <n v="29005.9"/>
    <n v="89.88"/>
    <n v="0"/>
    <n v="0"/>
    <n v="89.88"/>
    <n v="0"/>
    <m/>
    <n v="28916.02"/>
    <n v="0"/>
    <n v="239.3"/>
    <n v="0"/>
    <n v="0"/>
    <n v="239.3"/>
    <n v="0"/>
    <n v="0"/>
    <n v="0"/>
    <n v="60.17"/>
    <n v="0"/>
    <n v="0"/>
    <n v="0"/>
    <n v="0"/>
    <n v="-9.4600000000000009"/>
    <n v="19.47"/>
    <n v="51.93"/>
    <n v="0"/>
    <n v="0"/>
    <n v="0"/>
    <n v="0"/>
    <n v="0"/>
    <n v="0"/>
    <n v="0"/>
    <n v="0"/>
    <n v="0"/>
    <n v="0.04"/>
    <n v="0.111207"/>
    <n v="451.29"/>
    <n v="0"/>
    <n v="0"/>
    <n v="157"/>
    <n v="300"/>
    <n v="87101.4"/>
    <n v="36508.080000000002"/>
    <n v="41.914458000000003"/>
    <n v="33.198111371980097"/>
    <n v="9.9"/>
    <m/>
    <m/>
    <m/>
    <s v="QR"/>
    <s v="BENITO JUAREZ"/>
    <s v="77518"/>
    <s v="Al corriente"/>
    <x v="0"/>
  </r>
  <r>
    <n v="1928"/>
    <s v="Hipotecaria Su Casita"/>
    <s v="FIDEICOMISO 234036"/>
    <d v="2018-05-01T00:00:00"/>
    <s v="60157"/>
    <x v="1"/>
    <n v="0"/>
    <n v="69608.92"/>
    <n v="0"/>
    <n v="0"/>
    <n v="69608.92"/>
    <n v="472.69"/>
    <n v="0"/>
    <n v="0"/>
    <n v="472.69"/>
    <n v="0"/>
    <m/>
    <n v="69136.23"/>
    <n v="0"/>
    <n v="551.07000000000005"/>
    <n v="0"/>
    <n v="0"/>
    <n v="551.07000000000005"/>
    <n v="0"/>
    <n v="0"/>
    <n v="0"/>
    <n v="72.7"/>
    <n v="0"/>
    <n v="0"/>
    <n v="0"/>
    <n v="0"/>
    <n v="-24.5"/>
    <n v="47.7"/>
    <n v="138.08000000000001"/>
    <n v="0"/>
    <n v="0"/>
    <n v="0"/>
    <n v="0"/>
    <n v="0"/>
    <n v="0"/>
    <n v="0"/>
    <n v="0"/>
    <n v="0"/>
    <n v="0"/>
    <n v="6.6389999999999999E-3"/>
    <n v="1257.74"/>
    <n v="0"/>
    <n v="0"/>
    <n v="97"/>
    <n v="240"/>
    <n v="139091.1"/>
    <n v="109830.41"/>
    <n v="78.962930999999998"/>
    <n v="49.705717743292901"/>
    <n v="9.5"/>
    <m/>
    <m/>
    <m/>
    <s v="NL"/>
    <s v="APODACA"/>
    <s v="66610"/>
    <s v="Al corriente"/>
    <x v="0"/>
  </r>
  <r>
    <n v="1929"/>
    <s v="Hipotecaria Su Casita"/>
    <s v="FIDEICOMISO 234036"/>
    <d v="2018-05-01T00:00:00"/>
    <s v="60159"/>
    <x v="8"/>
    <n v="12"/>
    <n v="78002.11"/>
    <n v="2844.24"/>
    <n v="0"/>
    <n v="80846.350000000006"/>
    <n v="249.39"/>
    <n v="0"/>
    <n v="0"/>
    <n v="0"/>
    <n v="0"/>
    <m/>
    <n v="80846.350000000006"/>
    <n v="7558.68"/>
    <n v="617.52"/>
    <n v="0"/>
    <n v="0"/>
    <n v="0"/>
    <n v="0"/>
    <n v="0"/>
    <n v="8176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93.63"/>
    <n v="8176.2"/>
    <n v="157"/>
    <n v="300"/>
    <n v="131279.1"/>
    <n v="99223.11"/>
    <n v="75.581801999999996"/>
    <n v="61.583564737314703"/>
    <n v="9.5"/>
    <m/>
    <m/>
    <m/>
    <s v="QR"/>
    <s v="SOLIDARIDAD"/>
    <s v="77710"/>
    <s v="Morosidad"/>
    <x v="0"/>
  </r>
  <r>
    <n v="1930"/>
    <s v="Hipotecaria Su Casita"/>
    <s v="FIDEICOMISO 234036"/>
    <d v="2018-05-01T00:00:00"/>
    <s v="60161"/>
    <x v="0"/>
    <n v="21"/>
    <n v="74878.399999999994"/>
    <n v="16056.24"/>
    <n v="0"/>
    <n v="90934.64"/>
    <n v="239.41"/>
    <n v="0"/>
    <n v="0"/>
    <n v="0"/>
    <n v="0"/>
    <m/>
    <n v="90934.64"/>
    <n v="63834.97"/>
    <n v="592.79"/>
    <n v="0"/>
    <n v="0"/>
    <n v="0"/>
    <n v="0"/>
    <n v="0"/>
    <n v="64427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295.65"/>
    <n v="64427.76"/>
    <n v="157"/>
    <n v="300"/>
    <n v="136179"/>
    <n v="95250.22"/>
    <n v="69.944867000000002"/>
    <n v="66.775817425858804"/>
    <n v="9.5"/>
    <m/>
    <m/>
    <m/>
    <s v="QR"/>
    <s v="SOLIDARIDAD"/>
    <s v="77710"/>
    <s v="Proceso judicial"/>
    <x v="0"/>
  </r>
  <r>
    <n v="1931"/>
    <s v="Hipotecaria Su Casita"/>
    <s v="FIDEICOMISO 234036"/>
    <d v="2018-05-01T00:00:00"/>
    <s v="60164"/>
    <x v="2"/>
    <n v="0"/>
    <n v="41558.449999999997"/>
    <n v="0"/>
    <n v="0"/>
    <n v="41558.449999999997"/>
    <n v="131.82"/>
    <n v="0"/>
    <n v="0"/>
    <n v="51.12"/>
    <n v="0"/>
    <m/>
    <n v="41507.33"/>
    <n v="0"/>
    <n v="332.47"/>
    <n v="0"/>
    <n v="0"/>
    <n v="332.47"/>
    <n v="0"/>
    <n v="0"/>
    <n v="0"/>
    <n v="47.79"/>
    <n v="0"/>
    <n v="0"/>
    <n v="0"/>
    <n v="0"/>
    <n v="-13.94"/>
    <n v="25.6"/>
    <n v="66.599999999999994"/>
    <n v="0"/>
    <n v="0"/>
    <n v="0"/>
    <n v="0"/>
    <n v="0"/>
    <n v="0"/>
    <n v="0"/>
    <n v="0"/>
    <n v="0"/>
    <n v="0.08"/>
    <n v="0"/>
    <n v="509.64"/>
    <n v="80.7"/>
    <n v="0"/>
    <n v="157"/>
    <n v="300"/>
    <n v="68870.7"/>
    <n v="52721.26"/>
    <n v="76.551073000000002"/>
    <n v="60.2684884402438"/>
    <n v="9.6"/>
    <m/>
    <m/>
    <m/>
    <s v="QR"/>
    <s v="SOLIDARIDAD"/>
    <s v="77710"/>
    <s v="Morosidad"/>
    <x v="0"/>
  </r>
  <r>
    <n v="1932"/>
    <s v="Hipotecaria Su Casita"/>
    <s v="FIDEICOMISO 234036"/>
    <d v="2018-05-01T00:00:00"/>
    <s v="60165"/>
    <x v="0"/>
    <n v="21"/>
    <n v="46282.71"/>
    <n v="9176.86"/>
    <n v="0"/>
    <n v="55459.57"/>
    <n v="146.82"/>
    <n v="0"/>
    <n v="0"/>
    <n v="0"/>
    <n v="0"/>
    <m/>
    <n v="55459.57"/>
    <n v="35809.1"/>
    <n v="370.26"/>
    <n v="0"/>
    <n v="0"/>
    <n v="0"/>
    <n v="0"/>
    <n v="0"/>
    <n v="36179.36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23.68"/>
    <n v="36179.360000000001"/>
    <n v="157"/>
    <n v="300"/>
    <n v="76873.8"/>
    <n v="58715.35"/>
    <n v="76.378883000000002"/>
    <n v="72.143655930864895"/>
    <n v="9.6"/>
    <m/>
    <m/>
    <m/>
    <s v="QR"/>
    <s v="SOLIDARIDAD"/>
    <s v="77710"/>
    <s v="Proceso judicial"/>
    <x v="0"/>
  </r>
  <r>
    <n v="1933"/>
    <s v="Hipotecaria Su Casita"/>
    <s v="FIDEICOMISO 234036"/>
    <d v="2018-05-01T00:00:00"/>
    <s v="60166"/>
    <x v="1"/>
    <n v="0"/>
    <n v="27465.9"/>
    <n v="0"/>
    <n v="0"/>
    <n v="27465.9"/>
    <n v="85.1"/>
    <n v="0"/>
    <n v="0"/>
    <n v="85.1"/>
    <n v="0"/>
    <m/>
    <n v="27380.799999999999"/>
    <n v="0"/>
    <n v="226.59"/>
    <n v="0"/>
    <n v="0"/>
    <n v="226.59"/>
    <n v="0"/>
    <n v="0"/>
    <n v="0"/>
    <n v="56.98"/>
    <n v="0"/>
    <n v="0"/>
    <n v="0"/>
    <n v="0"/>
    <n v="-9.7899999999999991"/>
    <n v="18.43"/>
    <n v="52.46"/>
    <n v="0"/>
    <n v="0"/>
    <n v="0"/>
    <n v="0"/>
    <n v="0"/>
    <n v="0"/>
    <n v="0"/>
    <n v="0"/>
    <n v="0"/>
    <n v="0"/>
    <n v="0.71537399999999995"/>
    <n v="429.77"/>
    <n v="0"/>
    <n v="0"/>
    <n v="157"/>
    <n v="300"/>
    <n v="104658.6"/>
    <n v="34568.68"/>
    <n v="33.029947"/>
    <n v="26.162016392225599"/>
    <n v="9.9"/>
    <m/>
    <m/>
    <m/>
    <s v="EM"/>
    <s v="MELCHOR OCAMPO"/>
    <s v="54890"/>
    <s v="Al corriente"/>
    <x v="0"/>
  </r>
  <r>
    <n v="1934"/>
    <s v="Hipotecaria Su Casita"/>
    <s v="FIDEICOMISO 234036"/>
    <d v="2018-05-01T00:00:00"/>
    <s v="60167"/>
    <x v="3"/>
    <n v="3"/>
    <n v="22785.19"/>
    <n v="208.29"/>
    <n v="0"/>
    <n v="22993.48"/>
    <n v="70.58"/>
    <n v="0"/>
    <n v="0"/>
    <n v="0"/>
    <n v="0"/>
    <m/>
    <n v="22993.48"/>
    <n v="567.39"/>
    <n v="187.98"/>
    <n v="0"/>
    <n v="141.91"/>
    <n v="0"/>
    <n v="0"/>
    <n v="0"/>
    <n v="613.46"/>
    <n v="0"/>
    <n v="0"/>
    <n v="0"/>
    <n v="0"/>
    <n v="0"/>
    <n v="-9.4499999999999993"/>
    <n v="0"/>
    <n v="0"/>
    <n v="47.27"/>
    <n v="0"/>
    <n v="0"/>
    <n v="0"/>
    <n v="0"/>
    <n v="15.29"/>
    <n v="4.16"/>
    <n v="0"/>
    <n v="0"/>
    <n v="0"/>
    <n v="0"/>
    <n v="199.18"/>
    <n v="278.87"/>
    <n v="613.46"/>
    <n v="157"/>
    <n v="300"/>
    <n v="66142.5"/>
    <n v="28676.44"/>
    <n v="43.355542999999997"/>
    <n v="34.763548434172399"/>
    <n v="9.9"/>
    <m/>
    <m/>
    <m/>
    <s v="EM"/>
    <s v="ACOLMAN"/>
    <s v="55882"/>
    <s v="Morosidad"/>
    <x v="0"/>
  </r>
  <r>
    <n v="1935"/>
    <s v="Hipotecaria Su Casita"/>
    <s v="FIDEICOMISO 234036"/>
    <d v="2018-05-01T00:00:00"/>
    <s v="60168"/>
    <x v="1"/>
    <n v="1"/>
    <n v="38619.620000000003"/>
    <n v="15.81"/>
    <n v="0"/>
    <n v="38635.43"/>
    <n v="122.52"/>
    <n v="0"/>
    <n v="15.81"/>
    <n v="122.52"/>
    <n v="0"/>
    <m/>
    <n v="38497.1"/>
    <n v="0"/>
    <n v="308.95999999999998"/>
    <n v="0"/>
    <n v="0"/>
    <n v="308.95999999999998"/>
    <n v="0"/>
    <n v="0"/>
    <n v="0"/>
    <n v="44.42"/>
    <n v="0"/>
    <n v="0"/>
    <n v="0"/>
    <n v="0"/>
    <n v="-11.08"/>
    <n v="23.8"/>
    <n v="64.41"/>
    <n v="0"/>
    <n v="0"/>
    <n v="0"/>
    <n v="0"/>
    <n v="0"/>
    <n v="0"/>
    <n v="0"/>
    <n v="17.07"/>
    <n v="0"/>
    <n v="0"/>
    <n v="0"/>
    <n v="585.91"/>
    <n v="0"/>
    <n v="0"/>
    <n v="157"/>
    <n v="300"/>
    <n v="81114"/>
    <n v="48994.98"/>
    <n v="60.402619000000001"/>
    <n v="47.460488072551499"/>
    <n v="9.6"/>
    <m/>
    <m/>
    <m/>
    <s v="VER"/>
    <s v="MEDELLIN"/>
    <s v="94270"/>
    <s v="Al corriente"/>
    <x v="0"/>
  </r>
  <r>
    <n v="1936"/>
    <s v="Hipotecaria Su Casita"/>
    <s v="FIDEICOMISO 234036"/>
    <d v="2018-05-01T00:00:00"/>
    <s v="60169"/>
    <x v="0"/>
    <n v="21"/>
    <n v="39653.769999999997"/>
    <n v="6934.24"/>
    <n v="0"/>
    <n v="46588.01"/>
    <n v="125.78"/>
    <n v="0"/>
    <n v="0"/>
    <n v="0"/>
    <n v="0"/>
    <m/>
    <n v="46588.01"/>
    <n v="25165.75"/>
    <n v="317.23"/>
    <n v="0"/>
    <n v="0"/>
    <n v="0"/>
    <n v="0"/>
    <n v="0"/>
    <n v="25482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60.02"/>
    <n v="25482.98"/>
    <n v="157"/>
    <n v="300"/>
    <n v="68870.7"/>
    <n v="50304.88"/>
    <n v="73.042497999999995"/>
    <n v="67.645616632998198"/>
    <n v="9.6"/>
    <m/>
    <m/>
    <m/>
    <s v="QR"/>
    <s v="SOLIDARIDAD"/>
    <s v="77710"/>
    <s v="Proceso judicial"/>
    <x v="0"/>
  </r>
  <r>
    <n v="1937"/>
    <s v="Hipotecaria Su Casita"/>
    <s v="FIDEICOMISO 234036"/>
    <d v="2018-05-01T00:00:00"/>
    <s v="60170"/>
    <x v="1"/>
    <n v="0"/>
    <n v="27812.73"/>
    <n v="0"/>
    <n v="0"/>
    <n v="27812.73"/>
    <n v="86.18"/>
    <n v="0"/>
    <n v="0"/>
    <n v="86.18"/>
    <n v="0"/>
    <m/>
    <n v="27726.55"/>
    <n v="0"/>
    <n v="229.46"/>
    <n v="0"/>
    <n v="0"/>
    <n v="229.46"/>
    <n v="0"/>
    <n v="0"/>
    <n v="0"/>
    <n v="57.7"/>
    <n v="0"/>
    <n v="0"/>
    <n v="0"/>
    <n v="0"/>
    <n v="-8.43"/>
    <n v="18.670000000000002"/>
    <n v="47.64"/>
    <n v="0"/>
    <n v="0"/>
    <n v="0"/>
    <n v="0"/>
    <n v="0"/>
    <n v="0"/>
    <n v="0"/>
    <n v="46.35"/>
    <n v="0"/>
    <n v="46.02"/>
    <n v="0"/>
    <n v="477.57"/>
    <n v="0"/>
    <n v="0"/>
    <n v="157"/>
    <n v="300"/>
    <n v="68870.7"/>
    <n v="35006.370000000003"/>
    <n v="50.829118999999999"/>
    <n v="40.2588474443208"/>
    <n v="9.9"/>
    <m/>
    <m/>
    <m/>
    <s v="QR"/>
    <s v="SOLIDARIDAD"/>
    <s v="77710"/>
    <s v="Al corriente"/>
    <x v="0"/>
  </r>
  <r>
    <n v="1938"/>
    <s v="Hipotecaria Su Casita"/>
    <s v="FIDEICOMISO 234036"/>
    <d v="2018-05-01T00:00:00"/>
    <s v="60171"/>
    <x v="0"/>
    <n v="21"/>
    <n v="61578.98"/>
    <n v="14341.04"/>
    <n v="0"/>
    <n v="75920.02"/>
    <n v="196.89"/>
    <n v="0"/>
    <n v="0"/>
    <n v="0"/>
    <n v="0"/>
    <m/>
    <n v="75920.02"/>
    <n v="60257.47"/>
    <n v="487.5"/>
    <n v="0"/>
    <n v="0"/>
    <n v="0"/>
    <n v="0"/>
    <n v="0"/>
    <n v="60744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537.93"/>
    <n v="60744.97"/>
    <n v="157"/>
    <n v="300"/>
    <n v="100070.39999999999"/>
    <n v="78332.47"/>
    <n v="78.277362999999994"/>
    <n v="75.866610161881297"/>
    <n v="9.5"/>
    <m/>
    <m/>
    <m/>
    <s v="EM"/>
    <s v="CHICOLOAPAN"/>
    <s v="56370"/>
    <s v="Proceso judicial"/>
    <x v="0"/>
  </r>
  <r>
    <n v="1939"/>
    <s v="Hipotecaria Su Casita"/>
    <s v="FIDEICOMISO 234036"/>
    <d v="2018-05-01T00:00:00"/>
    <s v="60174"/>
    <x v="6"/>
    <n v="11"/>
    <n v="49348.78"/>
    <n v="1642.07"/>
    <n v="0"/>
    <n v="50990.85"/>
    <n v="156.54"/>
    <n v="0"/>
    <n v="0"/>
    <n v="0"/>
    <n v="0"/>
    <m/>
    <n v="50990.85"/>
    <n v="4422.5600000000004"/>
    <n v="394.79"/>
    <n v="0"/>
    <n v="0"/>
    <n v="0"/>
    <n v="0"/>
    <n v="0"/>
    <n v="4817.35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98.61"/>
    <n v="4817.3500000000004"/>
    <n v="157"/>
    <n v="300"/>
    <n v="102889.2"/>
    <n v="62604.69"/>
    <n v="60.846707000000002"/>
    <n v="49.558991660703903"/>
    <n v="9.6"/>
    <m/>
    <m/>
    <m/>
    <s v="EM"/>
    <s v="CHICOLOAPAN"/>
    <s v="56370"/>
    <s v="Morosidad"/>
    <x v="0"/>
  </r>
  <r>
    <n v="1940"/>
    <s v="Hipotecaria Su Casita"/>
    <s v="FIDEICOMISO 234036"/>
    <d v="2018-05-01T00:00:00"/>
    <s v="60175"/>
    <x v="0"/>
    <n v="21"/>
    <n v="40447.46"/>
    <n v="17473.310000000001"/>
    <n v="0"/>
    <n v="57920.77"/>
    <n v="273.41000000000003"/>
    <n v="0"/>
    <n v="0"/>
    <n v="0"/>
    <n v="0"/>
    <m/>
    <n v="57920.77"/>
    <n v="35772.379999999997"/>
    <n v="323.58"/>
    <n v="0"/>
    <n v="0"/>
    <n v="0"/>
    <n v="0"/>
    <n v="0"/>
    <n v="36095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46.72"/>
    <n v="36095.96"/>
    <n v="97"/>
    <n v="240"/>
    <n v="101854.5"/>
    <n v="63600"/>
    <n v="62.442013000000003"/>
    <n v="56.866186687264303"/>
    <n v="9.6"/>
    <m/>
    <m/>
    <m/>
    <s v="EM"/>
    <s v="CHICOLOAPAN"/>
    <s v="56370"/>
    <s v="Morosidad"/>
    <x v="0"/>
  </r>
  <r>
    <n v="1941"/>
    <s v="Hipotecaria Su Casita"/>
    <s v="FIDEICOMISO 234036"/>
    <d v="2018-05-01T00:00:00"/>
    <s v="60176"/>
    <x v="0"/>
    <n v="21"/>
    <n v="23340.25"/>
    <n v="36202.9"/>
    <n v="0"/>
    <n v="59543.15"/>
    <n v="528.89"/>
    <n v="0"/>
    <n v="0"/>
    <n v="0"/>
    <n v="0"/>
    <m/>
    <n v="59543.15"/>
    <n v="34408.79"/>
    <n v="184.78"/>
    <n v="0"/>
    <n v="0"/>
    <n v="0"/>
    <n v="0"/>
    <n v="0"/>
    <n v="34593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731.79"/>
    <n v="34593.57"/>
    <n v="37"/>
    <n v="180"/>
    <n v="82202.399999999994"/>
    <n v="68344.179999999993"/>
    <n v="83.141344000000004"/>
    <n v="72.434807426083694"/>
    <n v="9.5"/>
    <m/>
    <m/>
    <m/>
    <s v="NL"/>
    <s v="JUAREZ"/>
    <s v="67280"/>
    <s v="Morosidad"/>
    <x v="0"/>
  </r>
  <r>
    <n v="1942"/>
    <s v="Hipotecaria Su Casita"/>
    <s v="FIDEICOMISO 234036"/>
    <d v="2018-05-01T00:00:00"/>
    <s v="60177"/>
    <x v="1"/>
    <n v="0"/>
    <n v="26484.53"/>
    <n v="0"/>
    <n v="0"/>
    <n v="26484.53"/>
    <n v="93.83"/>
    <n v="0"/>
    <n v="0"/>
    <n v="93.83"/>
    <n v="0"/>
    <m/>
    <n v="26390.7"/>
    <n v="0"/>
    <n v="218.5"/>
    <n v="0"/>
    <n v="0"/>
    <n v="218.5"/>
    <n v="0"/>
    <n v="0"/>
    <n v="0"/>
    <n v="57.09"/>
    <n v="0"/>
    <n v="0"/>
    <n v="0"/>
    <n v="0"/>
    <n v="-8.02"/>
    <n v="18.47"/>
    <n v="46.92"/>
    <n v="0"/>
    <n v="0"/>
    <n v="0"/>
    <n v="0"/>
    <n v="0"/>
    <n v="0"/>
    <n v="0"/>
    <n v="183.01"/>
    <n v="0"/>
    <n v="178.25"/>
    <n v="0"/>
    <n v="609.79999999999995"/>
    <n v="0"/>
    <n v="0"/>
    <n v="157"/>
    <n v="300"/>
    <n v="66682.5"/>
    <n v="34639.68"/>
    <n v="51.947183000000003"/>
    <n v="39.576650892794099"/>
    <n v="9.9"/>
    <m/>
    <m/>
    <m/>
    <s v="MICH"/>
    <s v="TARIMBARO"/>
    <s v="58880"/>
    <s v="Al corriente"/>
    <x v="0"/>
  </r>
  <r>
    <n v="1943"/>
    <s v="Hipotecaria Su Casita"/>
    <s v="FIDEICOMISO 234036"/>
    <d v="2018-05-01T00:00:00"/>
    <s v="60178"/>
    <x v="0"/>
    <n v="21"/>
    <n v="25950.19"/>
    <n v="5015.55"/>
    <n v="0"/>
    <n v="30965.74"/>
    <n v="80.39"/>
    <n v="0"/>
    <n v="0"/>
    <n v="0"/>
    <n v="0"/>
    <m/>
    <n v="30965.74"/>
    <n v="20663.46"/>
    <n v="214.09"/>
    <n v="0"/>
    <n v="0"/>
    <n v="0"/>
    <n v="0"/>
    <n v="0"/>
    <n v="20877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95.9399999999996"/>
    <n v="20877.55"/>
    <n v="157"/>
    <n v="300"/>
    <n v="54434.1"/>
    <n v="32660.19"/>
    <n v="59.999504000000002"/>
    <n v="56.886657456461798"/>
    <n v="9.9"/>
    <m/>
    <m/>
    <m/>
    <s v="TAM"/>
    <s v="REYNOSA"/>
    <s v="88707"/>
    <s v="Proceso judicial"/>
    <x v="0"/>
  </r>
  <r>
    <n v="1944"/>
    <s v="Hipotecaria Su Casita"/>
    <s v="FIDEICOMISO 234036"/>
    <d v="2018-05-01T00:00:00"/>
    <s v="60179"/>
    <x v="0"/>
    <n v="21"/>
    <n v="22575.93"/>
    <n v="4397.74"/>
    <n v="0"/>
    <n v="26973.67"/>
    <n v="69.95"/>
    <n v="0"/>
    <n v="0"/>
    <n v="0"/>
    <n v="0"/>
    <m/>
    <n v="26973.67"/>
    <n v="18404.060000000001"/>
    <n v="186.25"/>
    <n v="0"/>
    <n v="0"/>
    <n v="0"/>
    <n v="0"/>
    <n v="0"/>
    <n v="18590.31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67.6899999999996"/>
    <n v="18590.310000000001"/>
    <n v="157"/>
    <n v="300"/>
    <n v="91448.7"/>
    <n v="28414.36"/>
    <n v="31.071366000000001"/>
    <n v="29.495958132902501"/>
    <n v="9.9"/>
    <m/>
    <m/>
    <m/>
    <s v="EM"/>
    <s v="ACOLMAN"/>
    <s v="55870"/>
    <s v="Morosidad"/>
    <x v="0"/>
  </r>
  <r>
    <n v="1945"/>
    <s v="Hipotecaria Su Casita"/>
    <s v="FIDEICOMISO 234036"/>
    <d v="2018-05-01T00:00:00"/>
    <s v="60180"/>
    <x v="1"/>
    <n v="0"/>
    <n v="23337.41"/>
    <n v="0"/>
    <n v="0"/>
    <n v="23337.41"/>
    <n v="527.91999999999996"/>
    <n v="0"/>
    <n v="0"/>
    <n v="527.91999999999996"/>
    <n v="0"/>
    <m/>
    <n v="22809.49"/>
    <n v="0"/>
    <n v="186.7"/>
    <n v="0"/>
    <n v="0"/>
    <n v="186.7"/>
    <n v="0"/>
    <n v="0"/>
    <n v="0"/>
    <n v="55.25"/>
    <n v="0"/>
    <n v="0"/>
    <n v="0"/>
    <n v="0"/>
    <n v="-14.71"/>
    <n v="26.71"/>
    <n v="87.5"/>
    <n v="0"/>
    <n v="0"/>
    <n v="0"/>
    <n v="0"/>
    <n v="0"/>
    <n v="0"/>
    <n v="0"/>
    <n v="33.58"/>
    <n v="0"/>
    <n v="0.02"/>
    <n v="0"/>
    <n v="902.95"/>
    <n v="0"/>
    <n v="0"/>
    <n v="37"/>
    <n v="180"/>
    <n v="99340.800000000003"/>
    <n v="68042.06"/>
    <n v="68.493570000000005"/>
    <n v="22.960848039863901"/>
    <n v="9.6"/>
    <m/>
    <m/>
    <m/>
    <s v="EM"/>
    <s v="ACOLMAN"/>
    <s v="55870"/>
    <s v="Al corriente"/>
    <x v="0"/>
  </r>
  <r>
    <n v="1946"/>
    <s v="Hipotecaria Su Casita"/>
    <s v="FIDEICOMISO 234036"/>
    <d v="2018-05-01T00:00:00"/>
    <s v="60182"/>
    <x v="20"/>
    <n v="8"/>
    <n v="39290.61"/>
    <n v="2050.35"/>
    <n v="0"/>
    <n v="41340.959999999999"/>
    <n v="265.61"/>
    <n v="0"/>
    <n v="0"/>
    <n v="0"/>
    <n v="0"/>
    <m/>
    <n v="41340.959999999999"/>
    <n v="2589.09"/>
    <n v="314.32"/>
    <n v="0"/>
    <n v="0"/>
    <n v="0"/>
    <n v="0"/>
    <n v="0"/>
    <n v="2903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15.96"/>
    <n v="2903.41"/>
    <n v="97"/>
    <n v="240"/>
    <n v="84099.9"/>
    <n v="61782.19"/>
    <n v="73.462857999999997"/>
    <n v="49.156966984557897"/>
    <n v="9.6"/>
    <m/>
    <m/>
    <m/>
    <s v="EM"/>
    <s v="TECAMAC"/>
    <s v="55765"/>
    <s v="Morosidad"/>
    <x v="0"/>
  </r>
  <r>
    <n v="1947"/>
    <s v="Hipotecaria Su Casita"/>
    <s v="FIDEICOMISO 234036"/>
    <d v="2018-05-01T00:00:00"/>
    <s v="60183"/>
    <x v="1"/>
    <n v="0"/>
    <n v="44292.02"/>
    <n v="0"/>
    <n v="0"/>
    <n v="44292.02"/>
    <n v="140.49"/>
    <n v="0"/>
    <n v="0"/>
    <n v="140.49"/>
    <n v="0"/>
    <m/>
    <n v="44151.53"/>
    <n v="0"/>
    <n v="354.34"/>
    <n v="0"/>
    <n v="0"/>
    <n v="354.34"/>
    <n v="0"/>
    <n v="0"/>
    <n v="0"/>
    <n v="50.94"/>
    <n v="0"/>
    <n v="0"/>
    <n v="0"/>
    <n v="0"/>
    <n v="-13.69"/>
    <n v="27.29"/>
    <n v="74.62"/>
    <n v="0"/>
    <n v="0"/>
    <n v="0"/>
    <n v="0"/>
    <n v="0"/>
    <n v="0"/>
    <n v="0"/>
    <n v="10.19"/>
    <n v="0"/>
    <n v="10.14"/>
    <n v="0"/>
    <n v="644.17999999999995"/>
    <n v="0"/>
    <n v="0"/>
    <n v="157"/>
    <n v="300"/>
    <n v="97981.2"/>
    <n v="56189.13"/>
    <n v="57.346848000000001"/>
    <n v="45.0612258968495"/>
    <n v="9.6"/>
    <m/>
    <m/>
    <m/>
    <s v="TAM"/>
    <s v="REYNOSA"/>
    <s v="88776"/>
    <s v="Al corriente"/>
    <x v="0"/>
  </r>
  <r>
    <n v="1948"/>
    <s v="Hipotecaria Su Casita"/>
    <s v="FIDEICOMISO 234036"/>
    <d v="2018-05-01T00:00:00"/>
    <s v="60185"/>
    <x v="1"/>
    <n v="0"/>
    <n v="25562.55"/>
    <n v="0"/>
    <n v="0"/>
    <n v="25562.55"/>
    <n v="579.19000000000005"/>
    <n v="0"/>
    <n v="0"/>
    <n v="579.19000000000005"/>
    <n v="0"/>
    <m/>
    <n v="24983.360000000001"/>
    <n v="0"/>
    <n v="202.37"/>
    <n v="0"/>
    <n v="0"/>
    <n v="202.37"/>
    <n v="0"/>
    <n v="0"/>
    <n v="0"/>
    <n v="46.64"/>
    <n v="0"/>
    <n v="0"/>
    <n v="0"/>
    <n v="0"/>
    <n v="-17"/>
    <n v="28.74"/>
    <n v="98.88"/>
    <n v="0"/>
    <n v="0"/>
    <n v="0"/>
    <n v="0"/>
    <n v="0"/>
    <n v="0"/>
    <n v="0"/>
    <n v="21.8"/>
    <n v="0"/>
    <n v="14.54"/>
    <n v="0"/>
    <n v="960.62"/>
    <n v="0"/>
    <n v="0"/>
    <n v="37"/>
    <n v="180"/>
    <n v="127103.1"/>
    <n v="74846.27"/>
    <n v="58.886265999999999"/>
    <n v="19.655979951088501"/>
    <n v="9.5"/>
    <m/>
    <m/>
    <m/>
    <s v="EM"/>
    <s v="ECATEPEC"/>
    <s v="55075"/>
    <s v="Al corriente"/>
    <x v="0"/>
  </r>
  <r>
    <n v="1949"/>
    <s v="Hipotecaria Su Casita"/>
    <s v="FIDEICOMISO 234036"/>
    <d v="2018-05-01T00:00:00"/>
    <s v="60187"/>
    <x v="23"/>
    <n v="17"/>
    <n v="42952.23"/>
    <n v="2157.8000000000002"/>
    <n v="0"/>
    <n v="45110.03"/>
    <n v="136.26"/>
    <n v="0"/>
    <n v="0"/>
    <n v="0"/>
    <n v="0"/>
    <m/>
    <n v="45110.03"/>
    <n v="5713.98"/>
    <n v="343.62"/>
    <n v="0"/>
    <n v="0"/>
    <n v="0"/>
    <n v="0"/>
    <n v="0"/>
    <n v="6057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94.06"/>
    <n v="6057.6"/>
    <n v="157"/>
    <n v="300"/>
    <n v="94987.199999999997"/>
    <n v="54490.98"/>
    <n v="57.366655999999999"/>
    <n v="47.490641077838603"/>
    <n v="9.6"/>
    <m/>
    <m/>
    <m/>
    <s v="EM"/>
    <s v="CHALCO"/>
    <s v="56600"/>
    <s v="Morosidad"/>
    <x v="0"/>
  </r>
  <r>
    <n v="1950"/>
    <s v="Hipotecaria Su Casita"/>
    <s v="FIDEICOMISO 234036"/>
    <d v="2018-05-01T00:00:00"/>
    <s v="60188"/>
    <x v="1"/>
    <n v="0"/>
    <n v="58838.720000000001"/>
    <n v="0"/>
    <n v="0"/>
    <n v="58838.720000000001"/>
    <n v="188.12"/>
    <n v="0"/>
    <n v="0"/>
    <n v="188.12"/>
    <n v="0"/>
    <m/>
    <n v="58650.6"/>
    <n v="0"/>
    <n v="465.81"/>
    <n v="0"/>
    <n v="0"/>
    <n v="465.81"/>
    <n v="0"/>
    <n v="0"/>
    <n v="0"/>
    <n v="51.98"/>
    <n v="0"/>
    <n v="0"/>
    <n v="0"/>
    <n v="0"/>
    <n v="-18.239999999999998"/>
    <n v="35.299999999999997"/>
    <n v="98.89"/>
    <n v="0"/>
    <n v="0"/>
    <n v="0"/>
    <n v="0"/>
    <n v="0"/>
    <n v="0"/>
    <n v="0"/>
    <n v="1.64"/>
    <n v="0"/>
    <n v="0.24"/>
    <n v="0"/>
    <n v="823.5"/>
    <n v="0"/>
    <n v="0"/>
    <n v="157"/>
    <n v="300"/>
    <n v="127103.1"/>
    <n v="74846.27"/>
    <n v="58.886265999999999"/>
    <n v="46.144114231204803"/>
    <n v="9.5"/>
    <m/>
    <m/>
    <m/>
    <s v="EM"/>
    <s v="ECATEPEC"/>
    <s v="55075"/>
    <s v="Al corriente"/>
    <x v="0"/>
  </r>
  <r>
    <n v="1951"/>
    <s v="Hipotecaria Su Casita"/>
    <s v="FIDEICOMISO 234036"/>
    <d v="2018-05-01T00:00:00"/>
    <s v="60190"/>
    <x v="0"/>
    <n v="21"/>
    <n v="27865.9"/>
    <n v="13184.79"/>
    <n v="0"/>
    <n v="41050.69"/>
    <n v="188.39"/>
    <n v="0"/>
    <n v="0"/>
    <n v="0"/>
    <n v="0"/>
    <m/>
    <n v="41050.69"/>
    <n v="29068.33"/>
    <n v="222.93"/>
    <n v="0"/>
    <n v="0"/>
    <n v="0"/>
    <n v="0"/>
    <n v="0"/>
    <n v="29291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73.18"/>
    <n v="29291.26"/>
    <n v="97"/>
    <n v="240"/>
    <n v="69185.399999999994"/>
    <n v="43819.09"/>
    <n v="63.335746999999998"/>
    <n v="59.3343247432895"/>
    <n v="9.6"/>
    <m/>
    <m/>
    <m/>
    <s v="EM"/>
    <s v="TECAMAC"/>
    <s v="55765"/>
    <s v="Morosidad"/>
    <x v="0"/>
  </r>
  <r>
    <n v="1952"/>
    <s v="Hipotecaria Su Casita"/>
    <s v="FIDEICOMISO 234036"/>
    <d v="2018-05-01T00:00:00"/>
    <s v="60191"/>
    <x v="0"/>
    <n v="21"/>
    <n v="21655.99"/>
    <n v="6987.63"/>
    <n v="0"/>
    <n v="28643.62"/>
    <n v="144.43"/>
    <n v="0"/>
    <n v="0"/>
    <n v="0"/>
    <n v="0"/>
    <m/>
    <n v="28643.62"/>
    <n v="13043.95"/>
    <n v="178.66"/>
    <n v="0"/>
    <n v="0"/>
    <n v="0"/>
    <n v="0"/>
    <n v="0"/>
    <n v="13222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32.06"/>
    <n v="13222.61"/>
    <n v="97"/>
    <n v="240"/>
    <n v="92534.399999999994"/>
    <n v="33711.040000000001"/>
    <n v="36.430819"/>
    <n v="30.954563719326998"/>
    <n v="9.9"/>
    <m/>
    <m/>
    <m/>
    <s v="MICH"/>
    <s v="TARIMBARO"/>
    <s v="58891"/>
    <s v="Morosidad"/>
    <x v="0"/>
  </r>
  <r>
    <n v="1953"/>
    <s v="Hipotecaria Su Casita"/>
    <s v="FIDEICOMISO 234036"/>
    <d v="2018-05-01T00:00:00"/>
    <s v="60192"/>
    <x v="0"/>
    <n v="21"/>
    <n v="40099.629999999997"/>
    <n v="8322.64"/>
    <n v="0"/>
    <n v="48422.27"/>
    <n v="127.21"/>
    <n v="0"/>
    <n v="0"/>
    <n v="0"/>
    <n v="0"/>
    <m/>
    <n v="48422.27"/>
    <n v="33342.29"/>
    <n v="320.8"/>
    <n v="0"/>
    <n v="0"/>
    <n v="0"/>
    <n v="0"/>
    <n v="0"/>
    <n v="33663.08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49.85"/>
    <n v="33663.089999999997"/>
    <n v="157"/>
    <n v="300"/>
    <n v="96345"/>
    <n v="50872.09"/>
    <n v="52.802002999999999"/>
    <n v="50.259245212980503"/>
    <n v="9.6"/>
    <m/>
    <m/>
    <m/>
    <s v="QR"/>
    <s v="SOLIDARIDAD"/>
    <s v="77710"/>
    <s v="Morosidad"/>
    <x v="0"/>
  </r>
  <r>
    <n v="1954"/>
    <s v="Hipotecaria Su Casita"/>
    <s v="FIDEICOMISO 234036"/>
    <d v="2018-05-01T00:00:00"/>
    <s v="60193"/>
    <x v="1"/>
    <n v="0"/>
    <n v="44942.55"/>
    <n v="0"/>
    <n v="0"/>
    <n v="44942.55"/>
    <n v="142.58000000000001"/>
    <n v="0"/>
    <n v="0"/>
    <n v="142.58000000000001"/>
    <n v="0"/>
    <m/>
    <n v="44799.97"/>
    <n v="0"/>
    <n v="359.54"/>
    <n v="0"/>
    <n v="0"/>
    <n v="359.54"/>
    <n v="0"/>
    <n v="0"/>
    <n v="0"/>
    <n v="51.69"/>
    <n v="0"/>
    <n v="0"/>
    <n v="0"/>
    <n v="0"/>
    <n v="-14.55"/>
    <n v="27.69"/>
    <n v="78.2"/>
    <n v="0"/>
    <n v="0"/>
    <n v="0"/>
    <n v="0"/>
    <n v="0"/>
    <n v="0"/>
    <n v="0"/>
    <n v="0.04"/>
    <n v="0"/>
    <n v="0.03"/>
    <n v="0"/>
    <n v="645.19000000000005"/>
    <n v="0"/>
    <n v="0"/>
    <n v="157"/>
    <n v="300"/>
    <n v="116209.8"/>
    <n v="57016.51"/>
    <n v="49.063426999999997"/>
    <n v="38.5509400294264"/>
    <n v="9.6"/>
    <m/>
    <m/>
    <m/>
    <s v="EM"/>
    <s v="IXTAPALUCA"/>
    <s v="56535"/>
    <s v="Al corriente"/>
    <x v="0"/>
  </r>
  <r>
    <n v="1955"/>
    <s v="Hipotecaria Su Casita"/>
    <s v="FIDEICOMISO 234036"/>
    <d v="2018-05-01T00:00:00"/>
    <s v="60194"/>
    <x v="0"/>
    <n v="21"/>
    <n v="26846.25"/>
    <n v="5307.99"/>
    <n v="0"/>
    <n v="32154.240000000002"/>
    <n v="83.17"/>
    <n v="0"/>
    <n v="0"/>
    <n v="0"/>
    <n v="0"/>
    <m/>
    <n v="32154.240000000002"/>
    <n v="22219.07"/>
    <n v="221.48"/>
    <n v="0"/>
    <n v="0"/>
    <n v="0"/>
    <n v="0"/>
    <n v="0"/>
    <n v="22440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91.16"/>
    <n v="22440.55"/>
    <n v="157"/>
    <n v="300"/>
    <n v="68861.399999999994"/>
    <n v="33788.120000000003"/>
    <n v="49.066850000000002"/>
    <n v="46.694141933437002"/>
    <n v="9.9"/>
    <m/>
    <m/>
    <m/>
    <s v="QR"/>
    <s v="SOLIDARIDAD"/>
    <s v="77710"/>
    <s v="Proceso judicial"/>
    <x v="0"/>
  </r>
  <r>
    <n v="1956"/>
    <s v="Hipotecaria Su Casita"/>
    <s v="FIDEICOMISO 234036"/>
    <d v="2018-05-01T00:00:00"/>
    <s v="60195"/>
    <x v="0"/>
    <n v="21"/>
    <n v="22687.34"/>
    <n v="2961.91"/>
    <n v="0"/>
    <n v="25649.25"/>
    <n v="70.28"/>
    <n v="0"/>
    <n v="0"/>
    <n v="0"/>
    <n v="0"/>
    <m/>
    <n v="25649.25"/>
    <n v="10425.49"/>
    <n v="187.17"/>
    <n v="0"/>
    <n v="0"/>
    <n v="0"/>
    <n v="0"/>
    <n v="0"/>
    <n v="10612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32.19"/>
    <n v="10612.66"/>
    <n v="157"/>
    <n v="300"/>
    <n v="68861.399999999994"/>
    <n v="28553.38"/>
    <n v="41.465001000000001"/>
    <n v="37.247645529154497"/>
    <n v="9.9"/>
    <m/>
    <m/>
    <m/>
    <s v="QR"/>
    <s v="SOLIDARIDAD"/>
    <s v="77710"/>
    <s v="Morosidad"/>
    <x v="0"/>
  </r>
  <r>
    <n v="1957"/>
    <s v="Hipotecaria Su Casita"/>
    <s v="FIDEICOMISO 234036"/>
    <d v="2018-05-01T00:00:00"/>
    <s v="60197"/>
    <x v="0"/>
    <n v="21"/>
    <n v="0"/>
    <n v="14069.15"/>
    <n v="0"/>
    <n v="14069.15"/>
    <n v="0"/>
    <n v="0"/>
    <n v="0"/>
    <n v="0"/>
    <n v="0"/>
    <m/>
    <n v="14069.15"/>
    <n v="3709.12"/>
    <n v="0"/>
    <n v="0"/>
    <n v="0"/>
    <n v="0"/>
    <n v="0"/>
    <n v="0"/>
    <n v="3709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69.15"/>
    <n v="3709.12"/>
    <n v="0"/>
    <n v="120"/>
    <n v="97159.2"/>
    <n v="22665.09"/>
    <n v="23.327786"/>
    <n v="14.4805125592663"/>
    <n v="9.9"/>
    <m/>
    <m/>
    <m/>
    <s v="JAL"/>
    <s v="TLAJOMULCO DE ZUNIGA"/>
    <s v="45640"/>
    <s v="Morosidad"/>
    <x v="0"/>
  </r>
  <r>
    <n v="1958"/>
    <s v="Hipotecaria Su Casita"/>
    <s v="FIDEICOMISO 234036"/>
    <d v="2018-05-01T00:00:00"/>
    <s v="60201"/>
    <x v="10"/>
    <n v="8"/>
    <n v="0"/>
    <n v="4681.09"/>
    <n v="0"/>
    <n v="4681.09"/>
    <n v="0"/>
    <n v="0"/>
    <n v="0"/>
    <n v="0"/>
    <n v="0"/>
    <m/>
    <n v="4681.09"/>
    <n v="156.47999999999999"/>
    <n v="0"/>
    <n v="0"/>
    <n v="0"/>
    <n v="0"/>
    <n v="0"/>
    <n v="0"/>
    <n v="156.47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81.09"/>
    <n v="156.47999999999999"/>
    <n v="202"/>
    <n v="300"/>
    <n v="102602.7"/>
    <n v="75386.990000000005"/>
    <n v="73.474665000000002"/>
    <n v="4.5623458316196199"/>
    <n v="9.5"/>
    <m/>
    <m/>
    <m/>
    <s v="NL"/>
    <s v="APODACA"/>
    <s v="66610"/>
    <s v="Morosidad"/>
    <x v="0"/>
  </r>
  <r>
    <n v="1959"/>
    <s v="Hipotecaria Su Casita"/>
    <s v="FIDEICOMISO 234036"/>
    <d v="2018-05-01T00:00:00"/>
    <s v="60203"/>
    <x v="1"/>
    <n v="0"/>
    <n v="22685.19"/>
    <n v="0"/>
    <n v="0"/>
    <n v="22685.19"/>
    <n v="70.3"/>
    <n v="0"/>
    <n v="0"/>
    <n v="70.3"/>
    <n v="0"/>
    <m/>
    <n v="22614.89"/>
    <n v="0"/>
    <n v="187.15"/>
    <n v="0"/>
    <n v="0"/>
    <n v="187.15"/>
    <n v="0"/>
    <n v="0"/>
    <n v="0"/>
    <n v="47.06"/>
    <n v="0"/>
    <n v="0"/>
    <n v="0"/>
    <n v="0"/>
    <n v="-7.19"/>
    <n v="15.23"/>
    <n v="40.729999999999997"/>
    <n v="0"/>
    <n v="0"/>
    <n v="0"/>
    <n v="0"/>
    <n v="0"/>
    <n v="0"/>
    <n v="0"/>
    <n v="1.03"/>
    <n v="0"/>
    <n v="0.77"/>
    <n v="0"/>
    <n v="354.31"/>
    <n v="0"/>
    <n v="0"/>
    <n v="157"/>
    <n v="300"/>
    <n v="68860.2"/>
    <n v="28552.7"/>
    <n v="41.464736000000002"/>
    <n v="32.841743285890303"/>
    <n v="9.9"/>
    <m/>
    <m/>
    <m/>
    <s v="QR"/>
    <s v="SOLIDARIDAD"/>
    <s v="77710"/>
    <s v="Al corriente"/>
    <x v="0"/>
  </r>
  <r>
    <n v="1960"/>
    <s v="Hipotecaria Su Casita"/>
    <s v="FIDEICOMISO 234036"/>
    <d v="2018-05-01T00:00:00"/>
    <s v="60204"/>
    <x v="0"/>
    <n v="21"/>
    <n v="24516.12"/>
    <n v="2740.06"/>
    <n v="0"/>
    <n v="27256.18"/>
    <n v="75.95"/>
    <n v="0"/>
    <n v="0"/>
    <n v="0"/>
    <n v="0"/>
    <m/>
    <n v="27256.18"/>
    <n v="9222.9699999999993"/>
    <n v="202.26"/>
    <n v="0"/>
    <n v="0"/>
    <n v="0"/>
    <n v="0"/>
    <n v="0"/>
    <n v="9425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16.01"/>
    <n v="9425.23"/>
    <n v="157"/>
    <n v="300"/>
    <n v="73208.399999999994"/>
    <n v="30855.599999999999"/>
    <n v="42.147621999999998"/>
    <n v="37.230945818715597"/>
    <n v="9.9"/>
    <m/>
    <m/>
    <m/>
    <s v="QR"/>
    <s v="BENITO JUAREZ"/>
    <s v="77517"/>
    <s v="Proceso judicial"/>
    <x v="0"/>
  </r>
  <r>
    <n v="1961"/>
    <s v="Hipotecaria Su Casita"/>
    <s v="FIDEICOMISO 234036"/>
    <d v="2018-05-01T00:00:00"/>
    <s v="60207"/>
    <x v="1"/>
    <n v="0"/>
    <n v="42390.29"/>
    <n v="0"/>
    <n v="0"/>
    <n v="42390.29"/>
    <n v="134.46"/>
    <n v="0"/>
    <n v="0"/>
    <n v="134.46"/>
    <n v="0"/>
    <m/>
    <n v="42255.83"/>
    <n v="0"/>
    <n v="339.12"/>
    <n v="0"/>
    <n v="0"/>
    <n v="339.12"/>
    <n v="0"/>
    <n v="0"/>
    <n v="0"/>
    <n v="48.75"/>
    <n v="0"/>
    <n v="0"/>
    <n v="0"/>
    <n v="0"/>
    <n v="-13.8"/>
    <n v="26.12"/>
    <n v="74.27"/>
    <n v="0"/>
    <n v="0"/>
    <n v="0"/>
    <n v="0"/>
    <n v="0"/>
    <n v="0"/>
    <n v="0"/>
    <n v="0"/>
    <n v="0"/>
    <n v="0"/>
    <n v="3.32E-3"/>
    <n v="608.91999999999996"/>
    <n v="0"/>
    <n v="0"/>
    <n v="157"/>
    <n v="300"/>
    <n v="113214.3"/>
    <n v="53776.22"/>
    <n v="47.499493999999999"/>
    <n v="37.323756551688099"/>
    <n v="9.6"/>
    <m/>
    <m/>
    <m/>
    <s v="MOR"/>
    <s v="EMILIANO ZAPATA"/>
    <s v="62760"/>
    <s v="Al corriente"/>
    <x v="0"/>
  </r>
  <r>
    <n v="1962"/>
    <s v="Hipotecaria Su Casita"/>
    <s v="FIDEICOMISO 234036"/>
    <d v="2018-05-01T00:00:00"/>
    <s v="60211"/>
    <x v="0"/>
    <n v="21"/>
    <n v="20911.09"/>
    <n v="31617.31"/>
    <n v="0"/>
    <n v="52528.4"/>
    <n v="473.1"/>
    <n v="0"/>
    <n v="0"/>
    <n v="0"/>
    <n v="0"/>
    <m/>
    <n v="52528.4"/>
    <n v="29860.12"/>
    <n v="167.29"/>
    <n v="0"/>
    <n v="0"/>
    <n v="0"/>
    <n v="0"/>
    <n v="0"/>
    <n v="30027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090.41"/>
    <n v="30027.41"/>
    <n v="37"/>
    <n v="180"/>
    <n v="100967.1"/>
    <n v="60973.55"/>
    <n v="60.389522999999997"/>
    <n v="52.025263740641599"/>
    <n v="9.6"/>
    <m/>
    <m/>
    <m/>
    <s v="EM"/>
    <s v="ACOLMAN"/>
    <s v="55870"/>
    <s v="Morosidad"/>
    <x v="0"/>
  </r>
  <r>
    <n v="1963"/>
    <s v="Hipotecaria Su Casita"/>
    <s v="FIDEICOMISO 234036"/>
    <d v="2018-05-01T00:00:00"/>
    <s v="60213"/>
    <x v="23"/>
    <n v="17"/>
    <n v="39071.03"/>
    <n v="2513.77"/>
    <n v="0"/>
    <n v="41584.800000000003"/>
    <n v="158.74"/>
    <n v="0"/>
    <n v="0"/>
    <n v="0"/>
    <n v="0"/>
    <m/>
    <n v="41584.800000000003"/>
    <n v="5349.23"/>
    <n v="312.57"/>
    <n v="0"/>
    <n v="0"/>
    <n v="0"/>
    <n v="0"/>
    <n v="0"/>
    <n v="5661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72.51"/>
    <n v="5661.8"/>
    <n v="157"/>
    <n v="300"/>
    <n v="68860.2"/>
    <n v="53517.760000000002"/>
    <n v="77.719436999999999"/>
    <n v="60.390181572576999"/>
    <n v="9.6"/>
    <m/>
    <m/>
    <m/>
    <s v="QR"/>
    <s v="SOLIDARIDAD"/>
    <s v="77710"/>
    <s v="Morosidad"/>
    <x v="0"/>
  </r>
  <r>
    <n v="1964"/>
    <s v="Hipotecaria Su Casita"/>
    <s v="FIDEICOMISO 234036"/>
    <d v="2018-05-01T00:00:00"/>
    <s v="60214"/>
    <x v="0"/>
    <n v="21"/>
    <n v="43136.71"/>
    <n v="6996.35"/>
    <n v="0"/>
    <n v="50133.06"/>
    <n v="136.86000000000001"/>
    <n v="0"/>
    <n v="0"/>
    <n v="0"/>
    <n v="0"/>
    <m/>
    <n v="50133.06"/>
    <n v="24812.35"/>
    <n v="345.09"/>
    <n v="0"/>
    <n v="0"/>
    <n v="0"/>
    <n v="0"/>
    <n v="0"/>
    <n v="25157.43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33.21"/>
    <n v="25157.439999999999"/>
    <n v="157"/>
    <n v="300"/>
    <n v="68860.2"/>
    <n v="54725.760000000002"/>
    <n v="79.473715999999996"/>
    <n v="72.804115879815299"/>
    <n v="9.6"/>
    <m/>
    <m/>
    <m/>
    <s v="QR"/>
    <s v="SOLIDARIDAD"/>
    <s v="77710"/>
    <s v="Morosidad"/>
    <x v="0"/>
  </r>
  <r>
    <n v="1965"/>
    <s v="Hipotecaria Su Casita"/>
    <s v="FIDEICOMISO 234036"/>
    <d v="2018-05-01T00:00:00"/>
    <s v="60215"/>
    <x v="0"/>
    <n v="21"/>
    <n v="32192.92"/>
    <n v="6460.09"/>
    <n v="0"/>
    <n v="38653.01"/>
    <n v="99.76"/>
    <n v="0"/>
    <n v="0"/>
    <n v="0"/>
    <n v="0"/>
    <m/>
    <n v="38653.01"/>
    <n v="27517.45"/>
    <n v="265.58999999999997"/>
    <n v="0"/>
    <n v="0"/>
    <n v="0"/>
    <n v="0"/>
    <n v="0"/>
    <n v="27783.04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59.85"/>
    <n v="27783.040000000001"/>
    <n v="157"/>
    <n v="300"/>
    <n v="73208.399999999994"/>
    <n v="40519.5"/>
    <n v="55.348157"/>
    <n v="52.798599834710998"/>
    <n v="9.9"/>
    <m/>
    <m/>
    <m/>
    <s v="QR"/>
    <s v="BENITO JUAREZ"/>
    <s v="77517"/>
    <s v="Proceso judicial"/>
    <x v="0"/>
  </r>
  <r>
    <n v="1966"/>
    <s v="Hipotecaria Su Casita"/>
    <s v="FIDEICOMISO 234036"/>
    <d v="2018-05-01T00:00:00"/>
    <s v="60217"/>
    <x v="0"/>
    <n v="21"/>
    <n v="20757.57"/>
    <n v="4213.1499999999996"/>
    <n v="0"/>
    <n v="24970.720000000001"/>
    <n v="65.06"/>
    <n v="0"/>
    <n v="0"/>
    <n v="0"/>
    <n v="0"/>
    <m/>
    <n v="24970.720000000001"/>
    <n v="17763.689999999999"/>
    <n v="171.25"/>
    <n v="0"/>
    <n v="0"/>
    <n v="0"/>
    <n v="0"/>
    <n v="0"/>
    <n v="17934.93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78.21"/>
    <n v="17934.939999999999"/>
    <n v="157"/>
    <n v="300"/>
    <n v="73208.399999999994"/>
    <n v="26207.919999999998"/>
    <n v="35.799061000000002"/>
    <n v="34.109091011187502"/>
    <n v="9.9"/>
    <m/>
    <m/>
    <m/>
    <s v="QR"/>
    <s v="BENITO JUAREZ"/>
    <s v="77517"/>
    <s v="Proceso judicial"/>
    <x v="0"/>
  </r>
  <r>
    <n v="1967"/>
    <s v="Hipotecaria Su Casita"/>
    <s v="FIDEICOMISO 234036"/>
    <d v="2018-05-01T00:00:00"/>
    <s v="60219"/>
    <x v="0"/>
    <n v="21"/>
    <n v="17156.57"/>
    <n v="1955.13"/>
    <n v="0"/>
    <n v="19111.7"/>
    <n v="53.17"/>
    <n v="0"/>
    <n v="0"/>
    <n v="0"/>
    <n v="0"/>
    <m/>
    <n v="19111.7"/>
    <n v="6612.11"/>
    <n v="141.54"/>
    <n v="0"/>
    <n v="0"/>
    <n v="0"/>
    <n v="0"/>
    <n v="0"/>
    <n v="6753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8.3"/>
    <n v="6753.65"/>
    <n v="157"/>
    <n v="300"/>
    <n v="73208.399999999994"/>
    <n v="21594.36"/>
    <n v="29.497107"/>
    <n v="26.105884122145799"/>
    <n v="9.9"/>
    <m/>
    <m/>
    <m/>
    <s v="QR"/>
    <s v="BENITO JUAREZ"/>
    <s v="77517"/>
    <s v="Proceso judicial"/>
    <x v="0"/>
  </r>
  <r>
    <n v="1968"/>
    <s v="Hipotecaria Su Casita"/>
    <s v="FIDEICOMISO 234036"/>
    <d v="2018-05-01T00:00:00"/>
    <s v="60220"/>
    <x v="0"/>
    <n v="21"/>
    <n v="49932.89"/>
    <n v="15799.15"/>
    <n v="0"/>
    <n v="65732.039999999994"/>
    <n v="339.1"/>
    <n v="0"/>
    <n v="291.93"/>
    <n v="0"/>
    <n v="0"/>
    <m/>
    <n v="65440.11"/>
    <n v="26873.35"/>
    <n v="395.3"/>
    <n v="0"/>
    <n v="519.77"/>
    <n v="0"/>
    <n v="0"/>
    <n v="0"/>
    <n v="26748.880000000001"/>
    <n v="0"/>
    <n v="0"/>
    <n v="0"/>
    <n v="0"/>
    <n v="0"/>
    <n v="-226.28"/>
    <n v="0"/>
    <n v="0"/>
    <n v="52.16"/>
    <n v="0"/>
    <n v="0"/>
    <n v="145.52000000000001"/>
    <n v="0"/>
    <n v="34.22"/>
    <n v="110.12"/>
    <n v="0"/>
    <n v="0"/>
    <n v="0"/>
    <n v="0"/>
    <n v="927.44"/>
    <n v="15846.32"/>
    <n v="26748.880000000001"/>
    <n v="97"/>
    <n v="240"/>
    <n v="102056.1"/>
    <n v="78787.039999999994"/>
    <n v="77.199736000000001"/>
    <n v="64.1217034655822"/>
    <n v="9.5"/>
    <m/>
    <m/>
    <m/>
    <s v="VER"/>
    <s v="VERACRUZ"/>
    <s v="91880"/>
    <s v="Proceso judicial"/>
    <x v="0"/>
  </r>
  <r>
    <n v="1969"/>
    <s v="Hipotecaria Su Casita"/>
    <s v="FIDEICOMISO 234036"/>
    <d v="2018-05-01T00:00:00"/>
    <s v="60221"/>
    <x v="0"/>
    <n v="21"/>
    <n v="56445.15"/>
    <n v="8814.43"/>
    <n v="0"/>
    <n v="65259.58"/>
    <n v="180.45"/>
    <n v="0"/>
    <n v="0"/>
    <n v="0"/>
    <n v="0"/>
    <m/>
    <n v="65259.58"/>
    <n v="30078.79"/>
    <n v="446.86"/>
    <n v="0"/>
    <n v="0"/>
    <n v="0"/>
    <n v="0"/>
    <n v="0"/>
    <n v="30525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94.8799999999992"/>
    <n v="30525.65"/>
    <n v="157"/>
    <n v="300"/>
    <n v="100053"/>
    <n v="71800"/>
    <n v="71.761966000000001"/>
    <n v="65.225010600755994"/>
    <n v="9.5"/>
    <m/>
    <m/>
    <m/>
    <s v="EM"/>
    <s v="CHICOLOAPAN"/>
    <s v="56370"/>
    <s v="Proceso judicial"/>
    <x v="0"/>
  </r>
  <r>
    <n v="1970"/>
    <s v="Hipotecaria Su Casita"/>
    <s v="FIDEICOMISO 234036"/>
    <d v="2018-05-01T00:00:00"/>
    <s v="60223"/>
    <x v="1"/>
    <n v="1"/>
    <n v="22401.08"/>
    <n v="14.98"/>
    <n v="0"/>
    <n v="22416.06"/>
    <n v="69.41"/>
    <n v="0"/>
    <n v="14.98"/>
    <n v="69.41"/>
    <n v="0"/>
    <m/>
    <n v="22331.67"/>
    <n v="0"/>
    <n v="184.81"/>
    <n v="0"/>
    <n v="0"/>
    <n v="184.81"/>
    <n v="0"/>
    <n v="0"/>
    <n v="0"/>
    <n v="46.47"/>
    <n v="0"/>
    <n v="0"/>
    <n v="0"/>
    <n v="0"/>
    <n v="-6.79"/>
    <n v="15.03"/>
    <n v="40.29"/>
    <n v="0"/>
    <n v="0"/>
    <n v="0"/>
    <n v="0"/>
    <n v="0"/>
    <n v="0"/>
    <n v="0"/>
    <n v="34.15"/>
    <n v="0"/>
    <n v="0"/>
    <n v="0"/>
    <n v="398.35"/>
    <n v="0"/>
    <n v="0"/>
    <n v="157"/>
    <n v="300"/>
    <n v="68472.899999999994"/>
    <n v="28194.6"/>
    <n v="41.176290000000002"/>
    <n v="32.613880675884701"/>
    <n v="9.9"/>
    <m/>
    <m/>
    <m/>
    <s v="EM"/>
    <s v="ACOLMAN"/>
    <s v="55870"/>
    <s v="Al corriente"/>
    <x v="0"/>
  </r>
  <r>
    <n v="1971"/>
    <s v="Hipotecaria Su Casita"/>
    <s v="FIDEICOMISO 234036"/>
    <d v="2018-05-01T00:00:00"/>
    <s v="60225"/>
    <x v="0"/>
    <n v="21"/>
    <n v="15677.59"/>
    <n v="1885.51"/>
    <n v="0"/>
    <n v="17563.099999999999"/>
    <n v="48.56"/>
    <n v="0"/>
    <n v="0"/>
    <n v="0"/>
    <n v="0"/>
    <m/>
    <n v="17563.099999999999"/>
    <n v="6414.31"/>
    <n v="129.34"/>
    <n v="0"/>
    <n v="0"/>
    <n v="0"/>
    <n v="0"/>
    <n v="0"/>
    <n v="6543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34.07"/>
    <n v="6543.65"/>
    <n v="157"/>
    <n v="300"/>
    <n v="68472.899999999994"/>
    <n v="19730.78"/>
    <n v="28.815458"/>
    <n v="25.649709256288901"/>
    <n v="9.9"/>
    <m/>
    <m/>
    <m/>
    <s v="EM"/>
    <s v="ACOLMAN"/>
    <s v="55870"/>
    <s v="Proceso judicial"/>
    <x v="0"/>
  </r>
  <r>
    <n v="1972"/>
    <s v="Hipotecaria Su Casita"/>
    <s v="FIDEICOMISO 234036"/>
    <d v="2018-05-01T00:00:00"/>
    <s v="60226"/>
    <x v="0"/>
    <n v="21"/>
    <n v="36804.120000000003"/>
    <n v="6756.01"/>
    <n v="0"/>
    <n v="43560.13"/>
    <n v="116.77"/>
    <n v="0"/>
    <n v="0"/>
    <n v="0"/>
    <n v="0"/>
    <m/>
    <n v="43560.13"/>
    <n v="24977.61"/>
    <n v="294.43"/>
    <n v="0"/>
    <n v="0"/>
    <n v="0"/>
    <n v="0"/>
    <n v="0"/>
    <n v="25272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72.78"/>
    <n v="25272.04"/>
    <n v="157"/>
    <n v="300"/>
    <n v="100053"/>
    <n v="46692.01"/>
    <n v="46.667276000000001"/>
    <n v="43.5370550401638"/>
    <n v="9.6"/>
    <m/>
    <m/>
    <m/>
    <s v="EM"/>
    <s v="CHICOLOAPAN"/>
    <s v="56370"/>
    <s v="Morosidad"/>
    <x v="0"/>
  </r>
  <r>
    <n v="1973"/>
    <s v="Hipotecaria Su Casita"/>
    <s v="FIDEICOMISO 234036"/>
    <d v="2018-05-01T00:00:00"/>
    <s v="60227"/>
    <x v="0"/>
    <n v="21"/>
    <n v="57443.199999999997"/>
    <n v="12902.36"/>
    <n v="0"/>
    <n v="70345.56"/>
    <n v="183.67"/>
    <n v="0"/>
    <n v="0"/>
    <n v="0"/>
    <n v="0"/>
    <m/>
    <n v="70345.56"/>
    <n v="52855.93"/>
    <n v="454.76"/>
    <n v="0"/>
    <n v="0"/>
    <n v="0"/>
    <n v="0"/>
    <n v="0"/>
    <n v="53310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86.03"/>
    <n v="53310.69"/>
    <n v="157"/>
    <n v="300"/>
    <n v="102872.4"/>
    <n v="73071.92"/>
    <n v="71.031608000000006"/>
    <n v="68.381373343693198"/>
    <n v="9.5"/>
    <m/>
    <m/>
    <m/>
    <s v="EM"/>
    <s v="CHICOLOAPAN"/>
    <s v="56370"/>
    <s v="Proceso judicial"/>
    <x v="0"/>
  </r>
  <r>
    <n v="1974"/>
    <s v="Hipotecaria Su Casita"/>
    <s v="FIDEICOMISO 234036"/>
    <d v="2018-05-01T00:00:00"/>
    <s v="60228"/>
    <x v="0"/>
    <n v="21"/>
    <n v="64008.15"/>
    <n v="15735.31"/>
    <n v="0"/>
    <n v="79743.460000000006"/>
    <n v="204.64"/>
    <n v="0"/>
    <n v="0"/>
    <n v="0"/>
    <n v="0"/>
    <m/>
    <n v="79743.460000000006"/>
    <n v="68917.7"/>
    <n v="506.73"/>
    <n v="0"/>
    <n v="0"/>
    <n v="0"/>
    <n v="0"/>
    <n v="0"/>
    <n v="69424.429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939.95"/>
    <n v="69424.429999999993"/>
    <n v="157"/>
    <n v="300"/>
    <n v="100641.3"/>
    <n v="81421.070000000007"/>
    <n v="80.902243999999996"/>
    <n v="79.235323956369498"/>
    <n v="9.5"/>
    <m/>
    <m/>
    <m/>
    <s v="EM"/>
    <s v="CHICOLOAPAN"/>
    <s v="56370"/>
    <s v="Proceso judicial"/>
    <x v="0"/>
  </r>
  <r>
    <n v="1975"/>
    <s v="Hipotecaria Su Casita"/>
    <s v="FIDEICOMISO 234036"/>
    <d v="2018-05-01T00:00:00"/>
    <s v="60233"/>
    <x v="1"/>
    <n v="0"/>
    <n v="30305.27"/>
    <n v="0"/>
    <n v="0"/>
    <n v="30305.27"/>
    <n v="204.89"/>
    <n v="0"/>
    <n v="0"/>
    <n v="204.89"/>
    <n v="0"/>
    <m/>
    <n v="30100.38"/>
    <n v="0"/>
    <n v="242.44"/>
    <n v="0"/>
    <n v="0"/>
    <n v="242.44"/>
    <n v="0"/>
    <n v="0"/>
    <n v="0"/>
    <n v="41.24"/>
    <n v="0"/>
    <n v="0"/>
    <n v="0"/>
    <n v="0"/>
    <n v="-11.25"/>
    <n v="21.25"/>
    <n v="64.34"/>
    <n v="0"/>
    <n v="0"/>
    <n v="0"/>
    <n v="0"/>
    <n v="0"/>
    <n v="0"/>
    <n v="0"/>
    <n v="0.03"/>
    <n v="0"/>
    <n v="0.1"/>
    <n v="0"/>
    <n v="562.94000000000005"/>
    <n v="0"/>
    <n v="0"/>
    <n v="97"/>
    <n v="240"/>
    <n v="90272.4"/>
    <n v="47655.28"/>
    <n v="52.790531999999999"/>
    <n v="33.343945804161898"/>
    <n v="9.6"/>
    <m/>
    <m/>
    <m/>
    <s v="EM"/>
    <s v="ACOLMAN"/>
    <s v="55870"/>
    <s v="Al corriente"/>
    <x v="0"/>
  </r>
  <r>
    <n v="1976"/>
    <s v="Hipotecaria Su Casita"/>
    <s v="FIDEICOMISO 234036"/>
    <d v="2018-05-01T00:00:00"/>
    <s v="60235"/>
    <x v="0"/>
    <n v="21"/>
    <n v="34373.17"/>
    <n v="8448.85"/>
    <n v="0"/>
    <n v="42822.02"/>
    <n v="232.34"/>
    <n v="0"/>
    <n v="0"/>
    <n v="0"/>
    <n v="0"/>
    <m/>
    <n v="42822.02"/>
    <n v="13389.79"/>
    <n v="274.99"/>
    <n v="0"/>
    <n v="0"/>
    <n v="0"/>
    <n v="0"/>
    <n v="0"/>
    <n v="13664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81.19"/>
    <n v="13664.78"/>
    <n v="97"/>
    <n v="240"/>
    <n v="87360.3"/>
    <n v="54048.22"/>
    <n v="61.868170999999997"/>
    <n v="49.017711516224203"/>
    <n v="9.6"/>
    <m/>
    <m/>
    <m/>
    <s v="EM"/>
    <s v="ACOLMAN"/>
    <s v="55870"/>
    <s v="Proceso judicial"/>
    <x v="0"/>
  </r>
  <r>
    <n v="1977"/>
    <s v="Hipotecaria Su Casita"/>
    <s v="FIDEICOMISO 234036"/>
    <d v="2018-05-01T00:00:00"/>
    <s v="60238"/>
    <x v="1"/>
    <n v="0"/>
    <n v="29839.96"/>
    <n v="0"/>
    <n v="0"/>
    <n v="29839.96"/>
    <n v="92.45"/>
    <n v="0"/>
    <n v="0"/>
    <n v="92.45"/>
    <n v="0"/>
    <m/>
    <n v="29747.51"/>
    <n v="0"/>
    <n v="246.18"/>
    <n v="0"/>
    <n v="0"/>
    <n v="246.18"/>
    <n v="0"/>
    <n v="0"/>
    <n v="0"/>
    <n v="61.9"/>
    <n v="0"/>
    <n v="0"/>
    <n v="0"/>
    <n v="0"/>
    <n v="-9.2100000000000009"/>
    <n v="20.03"/>
    <n v="51.38"/>
    <n v="0"/>
    <n v="0"/>
    <n v="0"/>
    <n v="0"/>
    <n v="0"/>
    <n v="0"/>
    <n v="0"/>
    <n v="9.3800000000000008"/>
    <n v="0"/>
    <n v="7.37"/>
    <n v="0"/>
    <n v="472.11"/>
    <n v="0"/>
    <n v="0"/>
    <n v="157"/>
    <n v="300"/>
    <n v="75657.600000000006"/>
    <n v="37556.519999999997"/>
    <n v="49.640115000000002"/>
    <n v="39.3186008012364"/>
    <n v="9.9"/>
    <m/>
    <m/>
    <m/>
    <s v="NL"/>
    <s v="JUAREZ"/>
    <s v="67265"/>
    <s v="Al corriente"/>
    <x v="0"/>
  </r>
  <r>
    <n v="1978"/>
    <s v="Hipotecaria Su Casita"/>
    <s v="FIDEICOMISO 234036"/>
    <d v="2018-05-01T00:00:00"/>
    <s v="60239"/>
    <x v="0"/>
    <n v="21"/>
    <n v="46979.26"/>
    <n v="9679.9699999999993"/>
    <n v="0"/>
    <n v="56659.23"/>
    <n v="149.05000000000001"/>
    <n v="0"/>
    <n v="0"/>
    <n v="0"/>
    <n v="0"/>
    <m/>
    <n v="56659.23"/>
    <n v="38160.89"/>
    <n v="375.83"/>
    <n v="0"/>
    <n v="0"/>
    <n v="0"/>
    <n v="0"/>
    <n v="0"/>
    <n v="38536.72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29.02"/>
    <n v="38536.720000000001"/>
    <n v="157"/>
    <n v="300"/>
    <n v="75657.600000000006"/>
    <n v="59600.56"/>
    <n v="78.776698999999994"/>
    <n v="74.889012909975506"/>
    <n v="9.6"/>
    <m/>
    <m/>
    <m/>
    <s v="NL"/>
    <s v="JUAREZ"/>
    <s v="67286"/>
    <s v="Proceso judicial"/>
    <x v="0"/>
  </r>
  <r>
    <n v="1979"/>
    <s v="Hipotecaria Su Casita"/>
    <s v="FIDEICOMISO 234036"/>
    <d v="2018-05-01T00:00:00"/>
    <s v="60243"/>
    <x v="20"/>
    <n v="9"/>
    <n v="0"/>
    <n v="6317.39"/>
    <n v="0"/>
    <n v="6317.39"/>
    <n v="0"/>
    <n v="0"/>
    <n v="0"/>
    <n v="0"/>
    <n v="0"/>
    <m/>
    <n v="6317.39"/>
    <n v="228.2"/>
    <n v="0"/>
    <n v="0"/>
    <n v="0"/>
    <n v="0"/>
    <n v="0"/>
    <n v="0"/>
    <n v="228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17.39"/>
    <n v="228.2"/>
    <n v="0"/>
    <n v="120"/>
    <n v="127092.9"/>
    <n v="62594.2"/>
    <n v="49.250745000000002"/>
    <n v="4.9706868041375998"/>
    <n v="9.6"/>
    <m/>
    <m/>
    <m/>
    <s v="EM"/>
    <s v="ECATEPEC"/>
    <s v="55075"/>
    <s v="Morosidad"/>
    <x v="0"/>
  </r>
  <r>
    <n v="1980"/>
    <s v="Hipotecaria Su Casita"/>
    <s v="FIDEICOMISO 234036"/>
    <d v="2018-05-01T00:00:00"/>
    <s v="60246"/>
    <x v="0"/>
    <n v="21"/>
    <n v="23867.17"/>
    <n v="29158.55"/>
    <n v="0"/>
    <n v="53025.72"/>
    <n v="540.84"/>
    <n v="0"/>
    <n v="0"/>
    <n v="0"/>
    <n v="0"/>
    <m/>
    <n v="53025.72"/>
    <n v="22105.72"/>
    <n v="188.95"/>
    <n v="0"/>
    <n v="0"/>
    <n v="0"/>
    <n v="0"/>
    <n v="0"/>
    <n v="22294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699.39"/>
    <n v="22294.67"/>
    <n v="37"/>
    <n v="180"/>
    <n v="119201.1"/>
    <n v="69887.78"/>
    <n v="58.630147000000001"/>
    <n v="44.484254019527299"/>
    <n v="9.5"/>
    <m/>
    <m/>
    <m/>
    <s v="QR"/>
    <s v="BENITO JUAREZ"/>
    <s v="77539"/>
    <s v="Proceso judicial"/>
    <x v="0"/>
  </r>
  <r>
    <n v="1981"/>
    <s v="Hipotecaria Su Casita"/>
    <s v="FIDEICOMISO 234036"/>
    <d v="2018-05-01T00:00:00"/>
    <s v="60249"/>
    <x v="0"/>
    <n v="21"/>
    <n v="18261.77"/>
    <n v="3409.6"/>
    <n v="0"/>
    <n v="21671.37"/>
    <n v="57.88"/>
    <n v="0"/>
    <n v="0"/>
    <n v="0"/>
    <n v="0"/>
    <m/>
    <n v="21671.37"/>
    <n v="13482.14"/>
    <n v="150.66"/>
    <n v="0"/>
    <n v="0"/>
    <n v="0"/>
    <n v="0"/>
    <n v="0"/>
    <n v="13632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67.48"/>
    <n v="13632.8"/>
    <n v="155"/>
    <n v="300"/>
    <n v="72966.899999999994"/>
    <n v="23128.52"/>
    <n v="31.697275999999999"/>
    <n v="29.7002746474102"/>
    <n v="9.9"/>
    <m/>
    <m/>
    <m/>
    <s v="QR"/>
    <s v="BENITO JUAREZ"/>
    <s v="77517"/>
    <s v="Proceso judicial"/>
    <x v="0"/>
  </r>
  <r>
    <n v="1982"/>
    <s v="Hipotecaria Su Casita"/>
    <s v="FIDEICOMISO 234036"/>
    <d v="2018-05-01T00:00:00"/>
    <s v="60250"/>
    <x v="5"/>
    <n v="21"/>
    <n v="18894.82"/>
    <n v="3988.18"/>
    <n v="0"/>
    <n v="22883"/>
    <n v="59.9"/>
    <n v="22883"/>
    <n v="0"/>
    <n v="0"/>
    <n v="0"/>
    <m/>
    <n v="22883"/>
    <n v="16942.48"/>
    <n v="155.88"/>
    <n v="0"/>
    <n v="0"/>
    <n v="0"/>
    <n v="0"/>
    <n v="0"/>
    <n v="17098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48.08"/>
    <n v="17098.36"/>
    <n v="155"/>
    <n v="300"/>
    <n v="72966.899999999994"/>
    <n v="23931.19"/>
    <n v="32.797322999999999"/>
    <n v="31.360794937861399"/>
    <n v="9.9"/>
    <m/>
    <m/>
    <m/>
    <s v="QR"/>
    <s v="BENITO JUAREZ"/>
    <s v="77517"/>
    <s v="Proceso judicial"/>
    <x v="0"/>
  </r>
  <r>
    <n v="1983"/>
    <s v="Hipotecaria Su Casita"/>
    <s v="FIDEICOMISO 234036"/>
    <d v="2018-05-01T00:00:00"/>
    <s v="60254"/>
    <x v="0"/>
    <n v="21"/>
    <n v="29670.27"/>
    <n v="3457.74"/>
    <n v="0"/>
    <n v="33128.01"/>
    <n v="94.03"/>
    <n v="0"/>
    <n v="0"/>
    <n v="0"/>
    <n v="0"/>
    <m/>
    <n v="33128.01"/>
    <n v="11449.9"/>
    <n v="244.78"/>
    <n v="0"/>
    <n v="0"/>
    <n v="0"/>
    <n v="0"/>
    <n v="0"/>
    <n v="11694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51.77"/>
    <n v="11694.68"/>
    <n v="155"/>
    <n v="300"/>
    <n v="72966.899999999994"/>
    <n v="37576.54"/>
    <n v="51.498063000000002"/>
    <n v="45.401421898999502"/>
    <n v="9.9"/>
    <m/>
    <m/>
    <m/>
    <s v="QR"/>
    <s v="BENITO JUAREZ"/>
    <s v="77517"/>
    <s v="Proceso judicial"/>
    <x v="0"/>
  </r>
  <r>
    <n v="1984"/>
    <s v="Hipotecaria Su Casita"/>
    <s v="FIDEICOMISO 234036"/>
    <d v="2018-05-01T00:00:00"/>
    <s v="60255"/>
    <x v="0"/>
    <n v="20"/>
    <n v="8095.2"/>
    <n v="3564.5"/>
    <n v="0"/>
    <n v="11659.7"/>
    <n v="194.06"/>
    <n v="0"/>
    <n v="0"/>
    <n v="0"/>
    <n v="0"/>
    <m/>
    <n v="11659.7"/>
    <n v="1564.57"/>
    <n v="66.790000000000006"/>
    <n v="0"/>
    <n v="0"/>
    <n v="0"/>
    <n v="0"/>
    <n v="0"/>
    <n v="1631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58.56"/>
    <n v="1631.36"/>
    <n v="35"/>
    <n v="180"/>
    <n v="72966.899999999994"/>
    <n v="24412.639999999999"/>
    <n v="33.457143000000002"/>
    <n v="15.979437301213601"/>
    <n v="9.9"/>
    <m/>
    <m/>
    <m/>
    <s v="QR"/>
    <s v="BENITO JUAREZ"/>
    <s v="77517"/>
    <s v="Morosidad"/>
    <x v="0"/>
  </r>
  <r>
    <n v="1985"/>
    <s v="Hipotecaria Su Casita"/>
    <s v="FIDEICOMISO 234036"/>
    <d v="2018-05-01T00:00:00"/>
    <s v="60258"/>
    <x v="0"/>
    <n v="21"/>
    <n v="39377.440000000002"/>
    <n v="18323.47"/>
    <n v="0"/>
    <n v="57700.91"/>
    <n v="274.18"/>
    <n v="0"/>
    <n v="8.27"/>
    <n v="0"/>
    <n v="0"/>
    <m/>
    <n v="57692.639999999999"/>
    <n v="37855.15"/>
    <n v="315.02"/>
    <n v="0"/>
    <n v="77.03"/>
    <n v="0"/>
    <n v="0"/>
    <n v="0"/>
    <n v="38093.14"/>
    <n v="0"/>
    <n v="0"/>
    <n v="0"/>
    <n v="0"/>
    <n v="0"/>
    <n v="-23.67"/>
    <n v="0"/>
    <n v="0"/>
    <n v="0"/>
    <n v="0"/>
    <n v="0"/>
    <n v="0"/>
    <n v="0"/>
    <n v="0"/>
    <n v="0"/>
    <n v="0"/>
    <n v="0"/>
    <n v="0"/>
    <n v="0"/>
    <n v="61.63"/>
    <n v="18589.38"/>
    <n v="38093.14"/>
    <n v="95"/>
    <n v="240"/>
    <n v="78662.7"/>
    <n v="62769.98"/>
    <n v="79.796370999999994"/>
    <n v="73.3417997808736"/>
    <n v="9.6"/>
    <m/>
    <m/>
    <m/>
    <s v="QR"/>
    <s v="BENITO JUAREZ"/>
    <s v="77517"/>
    <s v="Proceso judicial"/>
    <x v="0"/>
  </r>
  <r>
    <n v="1986"/>
    <s v="Hipotecaria Su Casita"/>
    <s v="FIDEICOMISO 234036"/>
    <d v="2018-05-01T00:00:00"/>
    <s v="60259"/>
    <x v="1"/>
    <n v="0"/>
    <n v="23083.439999999999"/>
    <n v="0"/>
    <n v="0"/>
    <n v="23083.439999999999"/>
    <n v="556.71"/>
    <n v="0"/>
    <n v="0"/>
    <n v="556.71"/>
    <n v="0"/>
    <m/>
    <n v="22526.73"/>
    <n v="0"/>
    <n v="182.74"/>
    <n v="0"/>
    <n v="0"/>
    <n v="182.74"/>
    <n v="0"/>
    <n v="0"/>
    <n v="0"/>
    <n v="44.12"/>
    <n v="0"/>
    <n v="0"/>
    <n v="0"/>
    <n v="0"/>
    <n v="-12.75"/>
    <n v="27.19"/>
    <n v="91.46"/>
    <n v="0"/>
    <n v="0"/>
    <n v="0"/>
    <n v="0"/>
    <n v="0"/>
    <n v="0"/>
    <n v="0"/>
    <n v="6.89"/>
    <n v="0"/>
    <n v="6.71"/>
    <n v="0"/>
    <n v="896.36"/>
    <n v="0"/>
    <n v="0"/>
    <n v="35"/>
    <n v="180"/>
    <n v="106031.7"/>
    <n v="70813.13"/>
    <n v="66.784867000000006"/>
    <n v="21.2452784814753"/>
    <n v="9.5"/>
    <m/>
    <m/>
    <m/>
    <s v="BCN"/>
    <s v="ENSENADA"/>
    <s v="22800"/>
    <s v="Al corriente"/>
    <x v="0"/>
  </r>
  <r>
    <n v="1987"/>
    <s v="Hipotecaria Su Casita"/>
    <s v="FIDEICOMISO 234036"/>
    <d v="2018-05-01T00:00:00"/>
    <s v="60260"/>
    <x v="5"/>
    <n v="21"/>
    <n v="6072.35"/>
    <n v="6415.35"/>
    <n v="0"/>
    <n v="12487.7"/>
    <n v="145.57"/>
    <n v="12487.7"/>
    <n v="0"/>
    <n v="0"/>
    <n v="0"/>
    <m/>
    <n v="12487.7"/>
    <n v="4346.5"/>
    <n v="50.1"/>
    <n v="0"/>
    <n v="0"/>
    <n v="0"/>
    <n v="0"/>
    <n v="0"/>
    <n v="4396.60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60.92"/>
    <n v="4396.6000000000004"/>
    <n v="35"/>
    <n v="180"/>
    <n v="72966.899999999994"/>
    <n v="18312.5"/>
    <n v="25.096996000000001"/>
    <n v="17.114198331696901"/>
    <n v="9.9"/>
    <m/>
    <m/>
    <m/>
    <s v="QR"/>
    <s v="BENITO JUAREZ"/>
    <s v="77517"/>
    <s v="Proceso judicial"/>
    <x v="0"/>
  </r>
  <r>
    <n v="1988"/>
    <s v="Hipotecaria Su Casita"/>
    <s v="FIDEICOMISO 234036"/>
    <d v="2018-05-01T00:00:00"/>
    <s v="60262"/>
    <x v="0"/>
    <n v="21"/>
    <n v="53069.36"/>
    <n v="11098.67"/>
    <n v="0"/>
    <n v="64168.03"/>
    <n v="171.59"/>
    <n v="0"/>
    <n v="0"/>
    <n v="0"/>
    <n v="0"/>
    <m/>
    <n v="64168.03"/>
    <n v="42747.85"/>
    <n v="420.13"/>
    <n v="0"/>
    <n v="0"/>
    <n v="0"/>
    <n v="0"/>
    <n v="0"/>
    <n v="43167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70.26"/>
    <n v="43167.98"/>
    <n v="156"/>
    <n v="300"/>
    <n v="89397"/>
    <n v="67725.600000000006"/>
    <n v="75.758246999999997"/>
    <n v="71.778728667496594"/>
    <n v="9.5"/>
    <m/>
    <m/>
    <m/>
    <s v="AGS"/>
    <s v="AGUASCALIENTES"/>
    <s v="20196"/>
    <s v="Proceso judicial"/>
    <x v="0"/>
  </r>
  <r>
    <n v="1989"/>
    <s v="Hipotecaria Su Casita"/>
    <s v="FIDEICOMISO 234036"/>
    <d v="2018-05-01T00:00:00"/>
    <s v="60263"/>
    <x v="0"/>
    <n v="21"/>
    <n v="53703.73"/>
    <n v="8799.18"/>
    <n v="0"/>
    <n v="62502.91"/>
    <n v="171.69"/>
    <n v="0"/>
    <n v="0"/>
    <n v="0"/>
    <n v="0"/>
    <m/>
    <n v="62502.91"/>
    <n v="30592.26"/>
    <n v="425.15"/>
    <n v="0"/>
    <n v="0"/>
    <n v="0"/>
    <n v="0"/>
    <n v="0"/>
    <n v="31017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70.8700000000008"/>
    <n v="31017.41"/>
    <n v="157"/>
    <n v="300"/>
    <n v="106142.39999999999"/>
    <n v="68312.59"/>
    <n v="64.359379000000004"/>
    <n v="58.8859019002631"/>
    <n v="9.5"/>
    <m/>
    <m/>
    <m/>
    <s v="AGS"/>
    <s v="AGUASCALIENTES"/>
    <s v="20196"/>
    <s v="Proceso judicial"/>
    <x v="0"/>
  </r>
  <r>
    <n v="1990"/>
    <s v="Hipotecaria Su Casita"/>
    <s v="FIDEICOMISO 234036"/>
    <d v="2018-05-01T00:00:00"/>
    <s v="60265"/>
    <x v="0"/>
    <n v="21"/>
    <n v="34739.660000000003"/>
    <n v="3996.62"/>
    <n v="0"/>
    <n v="38736.28"/>
    <n v="110.21"/>
    <n v="0"/>
    <n v="0"/>
    <n v="0"/>
    <n v="0"/>
    <m/>
    <n v="38736.28"/>
    <n v="12531.11"/>
    <n v="277.92"/>
    <n v="0"/>
    <n v="0"/>
    <n v="0"/>
    <n v="0"/>
    <n v="0"/>
    <n v="12809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06.83"/>
    <n v="12809.03"/>
    <n v="157"/>
    <n v="300"/>
    <n v="81100.2"/>
    <n v="44072.54"/>
    <n v="54.343319000000001"/>
    <n v="47.763483132883202"/>
    <n v="9.6"/>
    <m/>
    <m/>
    <m/>
    <s v="QR"/>
    <s v="BENITO JUAREZ"/>
    <s v="77517"/>
    <s v="Proceso judicial"/>
    <x v="0"/>
  </r>
  <r>
    <n v="1991"/>
    <s v="Hipotecaria Su Casita"/>
    <s v="FIDEICOMISO 234036"/>
    <d v="2018-05-01T00:00:00"/>
    <s v="60268"/>
    <x v="0"/>
    <n v="21"/>
    <n v="31352.73"/>
    <n v="4700.22"/>
    <n v="0"/>
    <n v="36052.949999999997"/>
    <n v="97.15"/>
    <n v="0"/>
    <n v="0"/>
    <n v="0"/>
    <n v="0"/>
    <m/>
    <n v="36052.949999999997"/>
    <n v="17360"/>
    <n v="258.66000000000003"/>
    <n v="0"/>
    <n v="0"/>
    <n v="0"/>
    <n v="0"/>
    <n v="0"/>
    <n v="17618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97.37"/>
    <n v="17618.66"/>
    <n v="157"/>
    <n v="300"/>
    <n v="90272.4"/>
    <n v="39461.56"/>
    <n v="43.71387"/>
    <n v="39.937954034673197"/>
    <n v="9.9"/>
    <m/>
    <m/>
    <m/>
    <s v="EM"/>
    <s v="ACOLMAN"/>
    <s v="55870"/>
    <s v="Proceso judicial"/>
    <x v="0"/>
  </r>
  <r>
    <n v="1992"/>
    <s v="Hipotecaria Su Casita"/>
    <s v="FIDEICOMISO 234036"/>
    <d v="2018-05-01T00:00:00"/>
    <s v="60269"/>
    <x v="0"/>
    <n v="21"/>
    <n v="35113.71"/>
    <n v="7182.12"/>
    <n v="0"/>
    <n v="42295.83"/>
    <n v="111.41"/>
    <n v="0"/>
    <n v="0"/>
    <n v="0"/>
    <n v="0"/>
    <m/>
    <n v="42295.83"/>
    <n v="28518.99"/>
    <n v="280.91000000000003"/>
    <n v="0"/>
    <n v="0"/>
    <n v="0"/>
    <n v="0"/>
    <n v="0"/>
    <n v="28799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93.53"/>
    <n v="28799.9"/>
    <n v="157"/>
    <n v="300"/>
    <n v="93890.7"/>
    <n v="44548.02"/>
    <n v="47.446680000000001"/>
    <n v="45.047944024098101"/>
    <n v="9.6"/>
    <m/>
    <m/>
    <m/>
    <s v="EM"/>
    <s v="IXTAPALUCA"/>
    <s v="56538"/>
    <s v="Morosidad"/>
    <x v="0"/>
  </r>
  <r>
    <n v="1993"/>
    <s v="Hipotecaria Su Casita"/>
    <s v="FIDEICOMISO 234036"/>
    <d v="2018-05-01T00:00:00"/>
    <s v="60270"/>
    <x v="22"/>
    <n v="15"/>
    <n v="0"/>
    <n v="2541.7800000000002"/>
    <n v="0"/>
    <n v="2541.7800000000002"/>
    <n v="0"/>
    <n v="0"/>
    <n v="0"/>
    <n v="0"/>
    <n v="0"/>
    <m/>
    <n v="2541.7800000000002"/>
    <n v="157.69"/>
    <n v="0"/>
    <n v="0"/>
    <n v="0"/>
    <n v="0"/>
    <n v="0"/>
    <n v="0"/>
    <n v="1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41.7800000000002"/>
    <n v="157.69"/>
    <n v="0"/>
    <n v="120"/>
    <n v="61778.1"/>
    <n v="14441.24"/>
    <n v="23.375986000000001"/>
    <n v="4.1143706284972801"/>
    <n v="9.9"/>
    <m/>
    <m/>
    <m/>
    <s v="COA"/>
    <s v="TORREON"/>
    <s v="27054"/>
    <s v="Proceso judicial"/>
    <x v="0"/>
  </r>
  <r>
    <n v="1994"/>
    <s v="Hipotecaria Su Casita"/>
    <s v="FIDEICOMISO 234036"/>
    <d v="2018-05-01T00:00:00"/>
    <s v="60271"/>
    <x v="0"/>
    <n v="21"/>
    <n v="28814.95"/>
    <n v="5393.91"/>
    <n v="0"/>
    <n v="34208.86"/>
    <n v="89.27"/>
    <n v="0"/>
    <n v="0"/>
    <n v="0"/>
    <n v="0"/>
    <m/>
    <n v="34208.86"/>
    <n v="22073.25"/>
    <n v="237.72"/>
    <n v="0"/>
    <n v="0"/>
    <n v="0"/>
    <n v="0"/>
    <n v="0"/>
    <n v="22310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83.18"/>
    <n v="22310.97"/>
    <n v="157"/>
    <n v="300"/>
    <n v="80112.899999999994"/>
    <n v="36265.83"/>
    <n v="45.268402000000002"/>
    <n v="42.700813036451102"/>
    <n v="9.9"/>
    <m/>
    <m/>
    <m/>
    <s v="QR"/>
    <s v="SOLIDARIDAD"/>
    <s v="77710"/>
    <s v="Proceso judicial"/>
    <x v="0"/>
  </r>
  <r>
    <n v="1995"/>
    <s v="Hipotecaria Su Casita"/>
    <s v="FIDEICOMISO 234036"/>
    <d v="2018-05-01T00:00:00"/>
    <s v="60272"/>
    <x v="0"/>
    <n v="21"/>
    <n v="46216.57"/>
    <n v="10090.700000000001"/>
    <n v="0"/>
    <n v="56307.27"/>
    <n v="161.44"/>
    <n v="0"/>
    <n v="0"/>
    <n v="0"/>
    <n v="0"/>
    <m/>
    <n v="56307.27"/>
    <n v="36121.089999999997"/>
    <n v="369.73"/>
    <n v="0"/>
    <n v="0"/>
    <n v="0"/>
    <n v="0"/>
    <n v="0"/>
    <n v="36490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52.14"/>
    <n v="36490.82"/>
    <n v="157"/>
    <n v="300"/>
    <n v="76858.8"/>
    <n v="60314.7"/>
    <n v="78.474682999999999"/>
    <n v="73.260667197970207"/>
    <n v="9.6"/>
    <m/>
    <m/>
    <m/>
    <s v="QR"/>
    <s v="SOLIDARIDAD"/>
    <s v="77710"/>
    <s v="Proceso judicial"/>
    <x v="0"/>
  </r>
  <r>
    <n v="1996"/>
    <s v="Hipotecaria Su Casita"/>
    <s v="FIDEICOMISO 234036"/>
    <d v="2018-05-01T00:00:00"/>
    <s v="60273"/>
    <x v="0"/>
    <n v="21"/>
    <n v="45992.68"/>
    <n v="9683.16"/>
    <n v="0"/>
    <n v="55675.839999999997"/>
    <n v="145.91"/>
    <n v="0"/>
    <n v="0"/>
    <n v="0"/>
    <n v="0"/>
    <m/>
    <n v="55675.839999999997"/>
    <n v="39132.589999999997"/>
    <n v="367.94"/>
    <n v="0"/>
    <n v="0"/>
    <n v="0"/>
    <n v="0"/>
    <n v="0"/>
    <n v="39500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29.07"/>
    <n v="39500.53"/>
    <n v="157"/>
    <n v="300"/>
    <n v="68858.399999999994"/>
    <n v="58348.3"/>
    <n v="84.736648000000002"/>
    <n v="80.855552881306195"/>
    <n v="9.6"/>
    <m/>
    <m/>
    <m/>
    <s v="QR"/>
    <s v="SOLIDARIDAD"/>
    <s v="77710"/>
    <s v="Morosidad"/>
    <x v="0"/>
  </r>
  <r>
    <n v="1997"/>
    <s v="Hipotecaria Su Casita"/>
    <s v="FIDEICOMISO 234036"/>
    <d v="2018-05-01T00:00:00"/>
    <s v="60277"/>
    <x v="0"/>
    <n v="21"/>
    <n v="35991.910000000003"/>
    <n v="15789.26"/>
    <n v="0"/>
    <n v="51781.17"/>
    <n v="243.31"/>
    <n v="0"/>
    <n v="0"/>
    <n v="0"/>
    <n v="0"/>
    <m/>
    <n v="51781.17"/>
    <n v="32658.33"/>
    <n v="287.94"/>
    <n v="0"/>
    <n v="0"/>
    <n v="0"/>
    <n v="0"/>
    <n v="0"/>
    <n v="32946.26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32.57"/>
    <n v="32946.269999999997"/>
    <n v="97"/>
    <n v="240"/>
    <n v="99178.8"/>
    <n v="56595.9"/>
    <n v="57.064514000000003"/>
    <n v="52.209918040023702"/>
    <n v="9.6"/>
    <m/>
    <m/>
    <m/>
    <s v="EM"/>
    <s v="TECAMAC"/>
    <s v="55765"/>
    <s v="Morosidad"/>
    <x v="0"/>
  </r>
  <r>
    <n v="1998"/>
    <s v="Hipotecaria Su Casita"/>
    <s v="FIDEICOMISO 234036"/>
    <d v="2018-05-01T00:00:00"/>
    <s v="60278"/>
    <x v="1"/>
    <n v="0"/>
    <n v="28021.83"/>
    <n v="0"/>
    <n v="0"/>
    <n v="28021.83"/>
    <n v="88.83"/>
    <n v="0"/>
    <n v="0"/>
    <n v="88.83"/>
    <n v="0"/>
    <m/>
    <n v="27933"/>
    <n v="0"/>
    <n v="231.18"/>
    <n v="0"/>
    <n v="0"/>
    <n v="231.18"/>
    <n v="0"/>
    <n v="0"/>
    <n v="0"/>
    <n v="58.5"/>
    <n v="0"/>
    <n v="0"/>
    <n v="0"/>
    <n v="0"/>
    <n v="-7.81"/>
    <n v="18.93"/>
    <n v="51.59"/>
    <n v="0"/>
    <n v="0"/>
    <n v="0"/>
    <n v="0"/>
    <n v="0"/>
    <n v="0"/>
    <n v="0"/>
    <n v="98.74"/>
    <n v="0"/>
    <n v="91.82"/>
    <n v="0"/>
    <n v="539.96"/>
    <n v="0"/>
    <n v="0"/>
    <n v="155"/>
    <n v="300"/>
    <n v="92095.8"/>
    <n v="35490.86"/>
    <n v="38.536892999999999"/>
    <n v="30.330373289601901"/>
    <n v="9.9"/>
    <m/>
    <m/>
    <m/>
    <s v="BCN"/>
    <s v="TIJUANA"/>
    <s v="22245"/>
    <s v="Al corriente"/>
    <x v="0"/>
  </r>
  <r>
    <n v="1999"/>
    <s v="Hipotecaria Su Casita"/>
    <s v="FIDEICOMISO 234036"/>
    <d v="2018-05-01T00:00:00"/>
    <s v="60280"/>
    <x v="0"/>
    <n v="21"/>
    <n v="39932.17"/>
    <n v="2602.67"/>
    <n v="0"/>
    <n v="42534.84"/>
    <n v="135.13"/>
    <n v="0"/>
    <n v="0"/>
    <n v="0"/>
    <n v="0"/>
    <m/>
    <n v="42534.84"/>
    <n v="6722.24"/>
    <n v="319.45999999999998"/>
    <n v="0"/>
    <n v="0"/>
    <n v="0"/>
    <n v="0"/>
    <n v="0"/>
    <n v="7041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37.8"/>
    <n v="7041.7"/>
    <n v="156"/>
    <n v="300"/>
    <n v="80190.600000000006"/>
    <n v="51619.58"/>
    <n v="64.371110999999999"/>
    <n v="53.042177154623097"/>
    <n v="9.6"/>
    <m/>
    <m/>
    <m/>
    <s v="EM"/>
    <s v="CHALCO"/>
    <s v="56600"/>
    <s v="Proceso judicial"/>
    <x v="0"/>
  </r>
  <r>
    <n v="2000"/>
    <s v="Hipotecaria Su Casita"/>
    <s v="FIDEICOMISO 234036"/>
    <d v="2018-05-01T00:00:00"/>
    <s v="60281"/>
    <x v="0"/>
    <n v="21"/>
    <n v="36196.28"/>
    <n v="7200.65"/>
    <n v="0"/>
    <n v="43396.93"/>
    <n v="116.13"/>
    <n v="0"/>
    <n v="0"/>
    <n v="0"/>
    <n v="0"/>
    <m/>
    <n v="43396.93"/>
    <n v="27689.55"/>
    <n v="289.57"/>
    <n v="0"/>
    <n v="0"/>
    <n v="0"/>
    <n v="0"/>
    <n v="0"/>
    <n v="27979.11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16.78"/>
    <n v="27979.119999999999"/>
    <n v="156"/>
    <n v="300"/>
    <n v="101402.1"/>
    <n v="46067.35"/>
    <n v="45.430371000000001"/>
    <n v="42.796875230744298"/>
    <n v="9.6"/>
    <m/>
    <m/>
    <m/>
    <s v="EM"/>
    <s v="CHICOLOAPAN"/>
    <s v="56370"/>
    <s v="Morosidad"/>
    <x v="0"/>
  </r>
  <r>
    <n v="2001"/>
    <s v="Hipotecaria Su Casita"/>
    <s v="FIDEICOMISO 234036"/>
    <d v="2018-05-01T00:00:00"/>
    <s v="60282"/>
    <x v="0"/>
    <n v="21"/>
    <n v="0"/>
    <n v="10171"/>
    <n v="0"/>
    <n v="10171"/>
    <n v="0"/>
    <n v="0"/>
    <n v="0"/>
    <n v="0"/>
    <n v="0"/>
    <m/>
    <n v="10171"/>
    <n v="3143.62"/>
    <n v="0"/>
    <n v="0"/>
    <n v="0"/>
    <n v="0"/>
    <n v="0"/>
    <n v="0"/>
    <n v="3143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71"/>
    <n v="3143.62"/>
    <n v="0"/>
    <n v="120"/>
    <n v="76721.100000000006"/>
    <n v="14822.57"/>
    <n v="19.320070000000001"/>
    <n v="13.2571093926357"/>
    <n v="9.9"/>
    <m/>
    <m/>
    <m/>
    <s v="BCN"/>
    <s v="ENSENADA"/>
    <s v="22895"/>
    <s v="Proceso judicial"/>
    <x v="0"/>
  </r>
  <r>
    <n v="2002"/>
    <s v="Hipotecaria Su Casita"/>
    <s v="FIDEICOMISO 234036"/>
    <d v="2018-05-01T00:00:00"/>
    <s v="60285"/>
    <x v="1"/>
    <n v="0"/>
    <n v="32437.51"/>
    <n v="0"/>
    <n v="0"/>
    <n v="32437.51"/>
    <n v="102.9"/>
    <n v="0"/>
    <n v="0"/>
    <n v="102.9"/>
    <n v="0"/>
    <m/>
    <n v="32334.61"/>
    <n v="0"/>
    <n v="259.5"/>
    <n v="0"/>
    <n v="0"/>
    <n v="259.5"/>
    <n v="0"/>
    <n v="0"/>
    <n v="0"/>
    <n v="37.29"/>
    <n v="0"/>
    <n v="0"/>
    <n v="0"/>
    <n v="0"/>
    <n v="-10.75"/>
    <n v="19.989999999999998"/>
    <n v="57.57"/>
    <n v="0"/>
    <n v="0"/>
    <n v="0"/>
    <n v="0"/>
    <n v="0"/>
    <n v="0"/>
    <n v="0"/>
    <n v="20.73"/>
    <n v="0"/>
    <n v="20.66"/>
    <n v="0"/>
    <n v="487.23"/>
    <n v="0"/>
    <n v="0"/>
    <n v="157"/>
    <n v="300"/>
    <n v="91434"/>
    <n v="41151.15"/>
    <n v="45.006397999999997"/>
    <n v="35.363879911856202"/>
    <n v="9.6"/>
    <m/>
    <m/>
    <m/>
    <s v="QR"/>
    <s v="BENITO JUAREZ"/>
    <s v="77518"/>
    <s v="Al corriente"/>
    <x v="0"/>
  </r>
  <r>
    <n v="2003"/>
    <s v="Hipotecaria Su Casita"/>
    <s v="FIDEICOMISO 234036"/>
    <d v="2018-05-01T00:00:00"/>
    <s v="60286"/>
    <x v="0"/>
    <n v="21"/>
    <n v="57487.62"/>
    <n v="8866.19"/>
    <n v="0"/>
    <n v="66353.81"/>
    <n v="183.82"/>
    <n v="0"/>
    <n v="0"/>
    <n v="0"/>
    <n v="0"/>
    <m/>
    <n v="66353.81"/>
    <n v="30108.54"/>
    <n v="455.11"/>
    <n v="0"/>
    <n v="0"/>
    <n v="0"/>
    <n v="0"/>
    <n v="0"/>
    <n v="30563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50.01"/>
    <n v="30563.65"/>
    <n v="157"/>
    <n v="300"/>
    <n v="117842.4"/>
    <n v="73129"/>
    <n v="62.056610999999997"/>
    <n v="56.307245764852702"/>
    <n v="9.5"/>
    <m/>
    <m/>
    <m/>
    <s v="BCN"/>
    <s v="TIJUANA"/>
    <s v="22723"/>
    <s v="Morosidad"/>
    <x v="0"/>
  </r>
  <r>
    <n v="2004"/>
    <s v="Hipotecaria Su Casita"/>
    <s v="FIDEICOMISO 234036"/>
    <d v="2018-05-01T00:00:00"/>
    <s v="60289"/>
    <x v="2"/>
    <n v="1"/>
    <n v="20471.98"/>
    <n v="678.99"/>
    <n v="0"/>
    <n v="21150.97"/>
    <n v="744.67"/>
    <n v="0"/>
    <n v="678.99"/>
    <n v="67.040000000000006"/>
    <n v="0"/>
    <m/>
    <n v="20404.939999999999"/>
    <n v="0"/>
    <n v="162.07"/>
    <n v="0"/>
    <n v="0"/>
    <n v="162.07"/>
    <n v="0"/>
    <n v="0"/>
    <n v="0"/>
    <n v="54.11"/>
    <n v="0"/>
    <n v="0"/>
    <n v="0"/>
    <n v="0"/>
    <n v="-18.46"/>
    <n v="33.340000000000003"/>
    <n v="110.08"/>
    <n v="0"/>
    <n v="0"/>
    <n v="0"/>
    <n v="0"/>
    <n v="0"/>
    <n v="0"/>
    <n v="0"/>
    <n v="0"/>
    <n v="0"/>
    <n v="0"/>
    <n v="0"/>
    <n v="1087.17"/>
    <n v="677.63"/>
    <n v="0"/>
    <n v="37"/>
    <n v="180"/>
    <n v="116207.1"/>
    <n v="86833.57"/>
    <n v="74.723118999999997"/>
    <n v="17.559116362575701"/>
    <n v="9.5"/>
    <m/>
    <m/>
    <m/>
    <s v="EM"/>
    <s v="IXTAPALUCA"/>
    <s v="56535"/>
    <s v="Morosidad"/>
    <x v="0"/>
  </r>
  <r>
    <n v="2005"/>
    <s v="Hipotecaria Su Casita"/>
    <s v="FIDEICOMISO 234036"/>
    <d v="2018-05-01T00:00:00"/>
    <s v="60290"/>
    <x v="0"/>
    <n v="21"/>
    <n v="15070.43"/>
    <n v="23096.29"/>
    <n v="0"/>
    <n v="38166.720000000001"/>
    <n v="340.91"/>
    <n v="0"/>
    <n v="0"/>
    <n v="0"/>
    <n v="0"/>
    <m/>
    <n v="38166.720000000001"/>
    <n v="22127.759999999998"/>
    <n v="120.56"/>
    <n v="0"/>
    <n v="0"/>
    <n v="0"/>
    <n v="0"/>
    <n v="0"/>
    <n v="22248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37.200000000001"/>
    <n v="22248.32"/>
    <n v="37"/>
    <n v="180"/>
    <n v="100423.2"/>
    <n v="43938.58"/>
    <n v="43.753416000000001"/>
    <n v="38.005879514438597"/>
    <n v="9.6"/>
    <m/>
    <m/>
    <m/>
    <s v="EM"/>
    <s v="CHICOLOAPAN"/>
    <s v="56370"/>
    <s v="Proceso judicial"/>
    <x v="0"/>
  </r>
  <r>
    <n v="2006"/>
    <s v="Hipotecaria Su Casita"/>
    <s v="FIDEICOMISO 234036"/>
    <d v="2018-05-01T00:00:00"/>
    <s v="60292"/>
    <x v="0"/>
    <n v="21"/>
    <n v="17298.86"/>
    <n v="2958.86"/>
    <n v="0"/>
    <n v="20257.72"/>
    <n v="53.58"/>
    <n v="0"/>
    <n v="0"/>
    <n v="0"/>
    <n v="0"/>
    <m/>
    <n v="20257.72"/>
    <n v="11567.34"/>
    <n v="142.72"/>
    <n v="0"/>
    <n v="0"/>
    <n v="0"/>
    <n v="0"/>
    <n v="0"/>
    <n v="11710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12.44"/>
    <n v="11710.06"/>
    <n v="157"/>
    <n v="300"/>
    <n v="68315.100000000006"/>
    <n v="21771.37"/>
    <n v="31.869045"/>
    <n v="29.653356232400601"/>
    <n v="9.9"/>
    <m/>
    <m/>
    <m/>
    <s v="QR"/>
    <s v="SOLIDARIDAD"/>
    <s v="77710"/>
    <s v="Proceso judicial"/>
    <x v="0"/>
  </r>
  <r>
    <n v="2007"/>
    <s v="Hipotecaria Su Casita"/>
    <s v="FIDEICOMISO 234036"/>
    <d v="2018-05-01T00:00:00"/>
    <s v="60293"/>
    <x v="0"/>
    <n v="21"/>
    <n v="37967.74"/>
    <n v="7705.16"/>
    <n v="0"/>
    <n v="45672.9"/>
    <n v="120.43"/>
    <n v="0"/>
    <n v="0"/>
    <n v="0"/>
    <n v="0"/>
    <m/>
    <n v="45672.9"/>
    <n v="30411.82"/>
    <n v="303.74"/>
    <n v="0"/>
    <n v="0"/>
    <n v="0"/>
    <n v="0"/>
    <n v="0"/>
    <n v="30715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25.59"/>
    <n v="30715.56"/>
    <n v="157"/>
    <n v="300"/>
    <n v="84099"/>
    <n v="48165.65"/>
    <n v="57.272559999999999"/>
    <n v="54.308493825454498"/>
    <n v="9.6"/>
    <m/>
    <m/>
    <m/>
    <s v="QR"/>
    <s v="BENITO JUAREZ"/>
    <s v="77539"/>
    <s v="Proceso judicial"/>
    <x v="0"/>
  </r>
  <r>
    <n v="2008"/>
    <s v="Hipotecaria Su Casita"/>
    <s v="FIDEICOMISO 234036"/>
    <d v="2018-05-01T00:00:00"/>
    <s v="60298"/>
    <x v="0"/>
    <n v="21"/>
    <n v="13965.39"/>
    <n v="21072.49"/>
    <n v="0"/>
    <n v="35037.879999999997"/>
    <n v="314.38"/>
    <n v="0"/>
    <n v="0"/>
    <n v="0"/>
    <n v="0"/>
    <m/>
    <n v="35037.879999999997"/>
    <n v="21027.32"/>
    <n v="115.21"/>
    <n v="0"/>
    <n v="0"/>
    <n v="0"/>
    <n v="0"/>
    <n v="0"/>
    <n v="21142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386.87"/>
    <n v="21142.53"/>
    <n v="37"/>
    <n v="180"/>
    <n v="75915"/>
    <n v="40205.5"/>
    <n v="52.961207000000002"/>
    <n v="46.154093731483499"/>
    <n v="9.9"/>
    <m/>
    <m/>
    <m/>
    <s v="QR"/>
    <s v="SOLIDARIDAD"/>
    <s v="77710"/>
    <s v="Proceso judicial"/>
    <x v="0"/>
  </r>
  <r>
    <n v="2009"/>
    <s v="Hipotecaria Su Casita"/>
    <s v="FIDEICOMISO 234036"/>
    <d v="2018-05-01T00:00:00"/>
    <s v="60299"/>
    <x v="0"/>
    <n v="21"/>
    <n v="84255.76"/>
    <n v="12119.33"/>
    <n v="0"/>
    <n v="96375.09"/>
    <n v="276.69"/>
    <n v="0"/>
    <n v="0"/>
    <n v="0"/>
    <n v="0"/>
    <m/>
    <n v="96375.09"/>
    <n v="38841.01"/>
    <n v="667.02"/>
    <n v="0"/>
    <n v="0"/>
    <n v="0"/>
    <n v="0"/>
    <n v="0"/>
    <n v="39508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96.02"/>
    <n v="39508.03"/>
    <n v="157"/>
    <n v="300"/>
    <n v="131231.70000000001"/>
    <n v="108014"/>
    <n v="82.307856999999998"/>
    <n v="73.438879460830407"/>
    <n v="9.5"/>
    <m/>
    <m/>
    <m/>
    <s v="QR"/>
    <s v="SOLIDARIDAD"/>
    <s v="77710"/>
    <s v="Proceso judicial"/>
    <x v="0"/>
  </r>
  <r>
    <n v="2010"/>
    <s v="Hipotecaria Su Casita"/>
    <s v="FIDEICOMISO 234036"/>
    <d v="2018-05-01T00:00:00"/>
    <s v="60300"/>
    <x v="1"/>
    <n v="0"/>
    <n v="47213.52"/>
    <n v="0"/>
    <n v="0"/>
    <n v="47213.52"/>
    <n v="489.1"/>
    <n v="0"/>
    <n v="0"/>
    <n v="489.1"/>
    <n v="956.52"/>
    <m/>
    <n v="45767.9"/>
    <n v="0"/>
    <n v="373.77"/>
    <n v="0"/>
    <n v="0"/>
    <n v="373.77"/>
    <n v="0"/>
    <n v="0"/>
    <n v="0"/>
    <n v="68.58"/>
    <n v="0"/>
    <n v="0"/>
    <n v="0"/>
    <n v="0"/>
    <n v="-22.63"/>
    <n v="46.57"/>
    <n v="125.71"/>
    <n v="0"/>
    <n v="0"/>
    <n v="0"/>
    <n v="0"/>
    <n v="0"/>
    <n v="0"/>
    <n v="0"/>
    <n v="0"/>
    <n v="0"/>
    <n v="0"/>
    <n v="0"/>
    <n v="2037.62"/>
    <n v="0"/>
    <n v="0"/>
    <n v="157"/>
    <n v="300"/>
    <n v="135504"/>
    <n v="98761.12"/>
    <n v="72.884283999999994"/>
    <n v="33.776050956931201"/>
    <n v="9.5"/>
    <m/>
    <m/>
    <m/>
    <s v="EM"/>
    <s v="LERMA"/>
    <s v="52000"/>
    <s v="Al corriente"/>
    <x v="0"/>
  </r>
  <r>
    <n v="2011"/>
    <s v="Hipotecaria Su Casita"/>
    <s v="FIDEICOMISO 234036"/>
    <d v="2018-05-01T00:00:00"/>
    <s v="60302"/>
    <x v="0"/>
    <n v="21"/>
    <n v="28114.11"/>
    <n v="11097.54"/>
    <n v="0"/>
    <n v="39211.65"/>
    <n v="265.86"/>
    <n v="0"/>
    <n v="177.08"/>
    <n v="0"/>
    <n v="0"/>
    <m/>
    <n v="39034.57"/>
    <n v="13750.42"/>
    <n v="224.91"/>
    <n v="0"/>
    <n v="132.38"/>
    <n v="0"/>
    <n v="0"/>
    <n v="0"/>
    <n v="13842.95"/>
    <n v="0"/>
    <n v="0"/>
    <n v="0"/>
    <n v="0"/>
    <n v="0"/>
    <n v="-81.209999999999994"/>
    <n v="0"/>
    <n v="0"/>
    <n v="0"/>
    <n v="0"/>
    <n v="0"/>
    <n v="69.989999999999995"/>
    <n v="0"/>
    <n v="0"/>
    <n v="43.12"/>
    <n v="0"/>
    <n v="0"/>
    <n v="0"/>
    <n v="0"/>
    <n v="341.36"/>
    <n v="11186.32"/>
    <n v="13842.95"/>
    <n v="97"/>
    <n v="240"/>
    <n v="74772"/>
    <n v="52283.02"/>
    <n v="69.923259999999999"/>
    <n v="52.204795880157697"/>
    <n v="9.6"/>
    <m/>
    <m/>
    <m/>
    <s v="QR"/>
    <s v="SOLIDARIDAD"/>
    <s v="77710"/>
    <s v="Morosidad"/>
    <x v="0"/>
  </r>
  <r>
    <n v="2012"/>
    <s v="Hipotecaria Su Casita"/>
    <s v="FIDEICOMISO 234036"/>
    <d v="2018-05-01T00:00:00"/>
    <s v="60303"/>
    <x v="0"/>
    <n v="21"/>
    <n v="41289.699999999997"/>
    <n v="6540.62"/>
    <n v="0"/>
    <n v="47830.32"/>
    <n v="130.97999999999999"/>
    <n v="0"/>
    <n v="0"/>
    <n v="0"/>
    <n v="0"/>
    <m/>
    <n v="47830.32"/>
    <n v="22982.58"/>
    <n v="330.32"/>
    <n v="0"/>
    <n v="0"/>
    <n v="0"/>
    <n v="0"/>
    <n v="0"/>
    <n v="23312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71.6"/>
    <n v="23312.9"/>
    <n v="157"/>
    <n v="300"/>
    <n v="75915"/>
    <n v="52381.36"/>
    <n v="69.000012999999996"/>
    <n v="63.005097649128601"/>
    <n v="9.6"/>
    <m/>
    <m/>
    <m/>
    <s v="QR"/>
    <s v="SOLIDARIDAD"/>
    <s v="77710"/>
    <s v="Proceso judicial"/>
    <x v="0"/>
  </r>
  <r>
    <n v="2013"/>
    <s v="Hipotecaria Su Casita"/>
    <s v="FIDEICOMISO 234036"/>
    <d v="2018-05-01T00:00:00"/>
    <s v="60304"/>
    <x v="0"/>
    <n v="21"/>
    <n v="22834.76"/>
    <n v="2925.59"/>
    <n v="0"/>
    <n v="25760.35"/>
    <n v="152.30000000000001"/>
    <n v="0"/>
    <n v="0"/>
    <n v="0"/>
    <n v="0"/>
    <m/>
    <n v="25760.35"/>
    <n v="4228.8999999999996"/>
    <n v="188.39"/>
    <n v="0"/>
    <n v="0"/>
    <n v="0"/>
    <n v="0"/>
    <n v="0"/>
    <n v="4417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77.89"/>
    <n v="4417.29"/>
    <n v="97"/>
    <n v="240"/>
    <n v="75915"/>
    <n v="35547.120000000003"/>
    <n v="46.824896000000003"/>
    <n v="33.933148724104797"/>
    <n v="9.9"/>
    <m/>
    <m/>
    <m/>
    <s v="QR"/>
    <s v="SOLIDARIDAD"/>
    <s v="77710"/>
    <s v="Morosidad"/>
    <x v="0"/>
  </r>
  <r>
    <n v="2014"/>
    <s v="Hipotecaria Su Casita"/>
    <s v="FIDEICOMISO 234036"/>
    <d v="2018-05-01T00:00:00"/>
    <s v="60306"/>
    <x v="0"/>
    <n v="21"/>
    <n v="59081.06"/>
    <n v="12579.66"/>
    <n v="0"/>
    <n v="71660.72"/>
    <n v="188.89"/>
    <n v="0"/>
    <n v="0"/>
    <n v="0"/>
    <n v="0"/>
    <m/>
    <n v="71660.72"/>
    <n v="49580.89"/>
    <n v="467.73"/>
    <n v="0"/>
    <n v="0"/>
    <n v="0"/>
    <n v="0"/>
    <n v="0"/>
    <n v="50048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68.55"/>
    <n v="50048.62"/>
    <n v="157"/>
    <n v="300"/>
    <n v="93596.1"/>
    <n v="75154.27"/>
    <n v="80.296368999999999"/>
    <n v="76.563788270788606"/>
    <n v="9.5"/>
    <m/>
    <m/>
    <m/>
    <s v="QR"/>
    <s v="BENITO JUAREZ"/>
    <s v="77539"/>
    <s v="Proceso judicial"/>
    <x v="0"/>
  </r>
  <r>
    <n v="2015"/>
    <s v="Hipotecaria Su Casita"/>
    <s v="FIDEICOMISO 234036"/>
    <d v="2018-05-01T00:00:00"/>
    <s v="60307"/>
    <x v="0"/>
    <n v="21"/>
    <n v="62133.39"/>
    <n v="13506.7"/>
    <n v="0"/>
    <n v="75640.09"/>
    <n v="198.65"/>
    <n v="0"/>
    <n v="0"/>
    <n v="0"/>
    <n v="0"/>
    <m/>
    <n v="75640.09"/>
    <n v="53847.18"/>
    <n v="491.89"/>
    <n v="0"/>
    <n v="0"/>
    <n v="0"/>
    <n v="0"/>
    <n v="0"/>
    <n v="54339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05.35"/>
    <n v="54339.07"/>
    <n v="157"/>
    <n v="300"/>
    <n v="96316.800000000003"/>
    <n v="79036.73"/>
    <n v="82.059132000000005"/>
    <n v="78.532602877192403"/>
    <n v="9.5"/>
    <m/>
    <m/>
    <m/>
    <s v="QR"/>
    <s v="SOLIDARIDAD"/>
    <s v="77710"/>
    <s v="Proceso judicial"/>
    <x v="0"/>
  </r>
  <r>
    <n v="2016"/>
    <s v="Hipotecaria Su Casita"/>
    <s v="FIDEICOMISO 234036"/>
    <d v="2018-05-01T00:00:00"/>
    <s v="60312"/>
    <x v="1"/>
    <n v="0"/>
    <n v="4389.17"/>
    <n v="0"/>
    <n v="0"/>
    <n v="4389.17"/>
    <n v="536.04"/>
    <n v="0"/>
    <n v="0"/>
    <n v="536.04"/>
    <n v="840.58"/>
    <m/>
    <n v="3012.55"/>
    <n v="0"/>
    <n v="35.11"/>
    <n v="0"/>
    <n v="0"/>
    <n v="35.11"/>
    <n v="0"/>
    <n v="0"/>
    <n v="0"/>
    <n v="58.79"/>
    <n v="0"/>
    <n v="0"/>
    <n v="0"/>
    <n v="0"/>
    <n v="-16.46"/>
    <n v="31.5"/>
    <n v="89.96"/>
    <n v="0"/>
    <n v="0"/>
    <n v="0"/>
    <n v="0"/>
    <n v="0"/>
    <n v="0"/>
    <n v="0"/>
    <n v="0.02"/>
    <n v="0"/>
    <n v="0"/>
    <n v="0"/>
    <n v="1575.54"/>
    <n v="0"/>
    <n v="0"/>
    <n v="157"/>
    <n v="300"/>
    <n v="139033.79999999999"/>
    <n v="64854.59"/>
    <n v="46.646636000000001"/>
    <n v="2.1667752934958"/>
    <n v="9.6"/>
    <m/>
    <m/>
    <m/>
    <s v="BCN"/>
    <s v="MEXICALI"/>
    <s v="21376"/>
    <s v="Al corriente"/>
    <x v="0"/>
  </r>
  <r>
    <n v="2017"/>
    <s v="Hipotecaria Su Casita"/>
    <s v="FIDEICOMISO 234036"/>
    <d v="2018-05-01T00:00:00"/>
    <s v="60313"/>
    <x v="1"/>
    <n v="0"/>
    <n v="70685.19"/>
    <n v="0"/>
    <n v="0"/>
    <n v="70685.19"/>
    <n v="225.99"/>
    <n v="0"/>
    <n v="0"/>
    <n v="225.99"/>
    <n v="0"/>
    <m/>
    <n v="70459.199999999997"/>
    <n v="0"/>
    <n v="559.59"/>
    <n v="0"/>
    <n v="0"/>
    <n v="559.59"/>
    <n v="0"/>
    <n v="0"/>
    <n v="0"/>
    <n v="62.44"/>
    <n v="0"/>
    <n v="0"/>
    <n v="0"/>
    <n v="0"/>
    <n v="-21.22"/>
    <n v="42.4"/>
    <n v="117.01"/>
    <n v="0"/>
    <n v="0"/>
    <n v="0"/>
    <n v="0"/>
    <n v="0"/>
    <n v="0"/>
    <n v="0"/>
    <n v="0"/>
    <n v="0"/>
    <n v="0"/>
    <n v="4.9789999999999999E-3"/>
    <n v="986.21"/>
    <n v="0"/>
    <n v="0"/>
    <n v="157"/>
    <n v="300"/>
    <n v="140666.4"/>
    <n v="89914.78"/>
    <n v="63.920580999999999"/>
    <n v="50.089573714079002"/>
    <n v="9.5"/>
    <m/>
    <m/>
    <m/>
    <s v="EM"/>
    <s v="LERMA"/>
    <s v="52000"/>
    <s v="Al corriente"/>
    <x v="0"/>
  </r>
  <r>
    <n v="2018"/>
    <s v="Hipotecaria Su Casita"/>
    <s v="FIDEICOMISO 234036"/>
    <d v="2018-05-01T00:00:00"/>
    <s v="60316"/>
    <x v="2"/>
    <n v="1"/>
    <n v="64209.760000000002"/>
    <n v="203.69"/>
    <n v="0"/>
    <n v="64413.45"/>
    <n v="205.3"/>
    <n v="0"/>
    <n v="203.69"/>
    <n v="0"/>
    <n v="0"/>
    <m/>
    <n v="64209.760000000002"/>
    <n v="509.94"/>
    <n v="508.33"/>
    <n v="0"/>
    <n v="509.94"/>
    <n v="0"/>
    <n v="0"/>
    <n v="0"/>
    <n v="508.33"/>
    <n v="0"/>
    <n v="0"/>
    <n v="0"/>
    <n v="0"/>
    <n v="0"/>
    <n v="-29.64"/>
    <n v="0"/>
    <n v="37.380000000000003"/>
    <n v="56.72"/>
    <n v="0"/>
    <n v="0"/>
    <n v="0"/>
    <n v="0"/>
    <n v="38.520000000000003"/>
    <n v="96.28"/>
    <n v="0"/>
    <n v="0"/>
    <n v="0"/>
    <n v="0"/>
    <n v="912.89"/>
    <n v="205.3"/>
    <n v="508.33"/>
    <n v="157"/>
    <n v="300"/>
    <n v="140666.4"/>
    <n v="81679.12"/>
    <n v="58.065835"/>
    <n v="45.646835195452702"/>
    <n v="9.5"/>
    <m/>
    <m/>
    <m/>
    <s v="EM"/>
    <s v="LERMA"/>
    <s v="52000"/>
    <s v="Morosidad"/>
    <x v="0"/>
  </r>
  <r>
    <n v="2019"/>
    <s v="Hipotecaria Su Casita"/>
    <s v="FIDEICOMISO 234036"/>
    <d v="2018-05-01T00:00:00"/>
    <s v="60317"/>
    <x v="0"/>
    <n v="21"/>
    <n v="52616.46"/>
    <n v="10266.33"/>
    <n v="0"/>
    <n v="62882.79"/>
    <n v="166.93"/>
    <n v="0"/>
    <n v="0"/>
    <n v="0"/>
    <n v="0"/>
    <m/>
    <n v="62882.79"/>
    <n v="39701.769999999997"/>
    <n v="420.93"/>
    <n v="0"/>
    <n v="0"/>
    <n v="0"/>
    <n v="0"/>
    <n v="0"/>
    <n v="40122.6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33.26"/>
    <n v="40122.699999999997"/>
    <n v="157"/>
    <n v="300"/>
    <n v="98221.8"/>
    <n v="66752.06"/>
    <n v="67.960533999999996"/>
    <n v="64.021215042799597"/>
    <n v="9.6"/>
    <m/>
    <m/>
    <m/>
    <s v="BCN"/>
    <s v="TIJUANA"/>
    <s v="22245"/>
    <s v="Proceso judicial"/>
    <x v="0"/>
  </r>
  <r>
    <n v="2020"/>
    <s v="Hipotecaria Su Casita"/>
    <s v="FIDEICOMISO 234036"/>
    <d v="2018-05-01T00:00:00"/>
    <s v="60320"/>
    <x v="2"/>
    <n v="0"/>
    <n v="73631.64"/>
    <n v="0"/>
    <n v="0"/>
    <n v="73631.64"/>
    <n v="236.02"/>
    <n v="0"/>
    <n v="0"/>
    <n v="231.13"/>
    <n v="0"/>
    <m/>
    <n v="73400.509999999995"/>
    <n v="0"/>
    <n v="582.91999999999996"/>
    <n v="0"/>
    <n v="0"/>
    <n v="582.91999999999996"/>
    <n v="0"/>
    <n v="0"/>
    <n v="0"/>
    <n v="65.09"/>
    <n v="0"/>
    <n v="0"/>
    <n v="0"/>
    <n v="0"/>
    <n v="-21.45"/>
    <n v="44.2"/>
    <n v="119.75"/>
    <n v="0"/>
    <n v="0"/>
    <n v="0"/>
    <n v="0"/>
    <n v="0"/>
    <n v="0"/>
    <n v="0"/>
    <n v="0"/>
    <n v="0"/>
    <n v="0.86"/>
    <n v="0"/>
    <n v="1021.64"/>
    <n v="4.8899999999999997"/>
    <n v="0"/>
    <n v="157"/>
    <n v="300"/>
    <n v="131688"/>
    <n v="93732.37"/>
    <n v="71.177609000000004"/>
    <n v="55.738191631989999"/>
    <n v="9.5"/>
    <m/>
    <m/>
    <m/>
    <s v="EM"/>
    <s v="LERMA"/>
    <s v="52000"/>
    <s v="Morosidad"/>
    <x v="0"/>
  </r>
  <r>
    <n v="2021"/>
    <s v="Hipotecaria Su Casita"/>
    <s v="FIDEICOMISO 234036"/>
    <d v="2018-05-01T00:00:00"/>
    <s v="60323"/>
    <x v="0"/>
    <n v="21"/>
    <n v="32769.82"/>
    <n v="7276.52"/>
    <n v="0"/>
    <n v="40046.339999999997"/>
    <n v="103.97"/>
    <n v="0"/>
    <n v="0"/>
    <n v="0"/>
    <n v="0"/>
    <m/>
    <n v="40046.339999999997"/>
    <n v="30434.87"/>
    <n v="262.16000000000003"/>
    <n v="0"/>
    <n v="0"/>
    <n v="0"/>
    <n v="0"/>
    <n v="0"/>
    <n v="30697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80.49"/>
    <n v="30697.03"/>
    <n v="157"/>
    <n v="300"/>
    <n v="89786.7"/>
    <n v="41574.18"/>
    <n v="46.303272"/>
    <n v="44.601639133338999"/>
    <n v="9.6"/>
    <m/>
    <m/>
    <m/>
    <s v="GTO"/>
    <s v="LEON"/>
    <s v="37358"/>
    <s v="Proceso judicial"/>
    <x v="0"/>
  </r>
  <r>
    <n v="2022"/>
    <s v="Hipotecaria Su Casita"/>
    <s v="FIDEICOMISO 234036"/>
    <d v="2018-05-01T00:00:00"/>
    <s v="60325"/>
    <x v="0"/>
    <n v="21"/>
    <n v="73434.149999999994"/>
    <n v="14957.8"/>
    <n v="0"/>
    <n v="88391.95"/>
    <n v="234.81"/>
    <n v="0"/>
    <n v="0"/>
    <n v="0"/>
    <n v="0"/>
    <m/>
    <n v="88391.95"/>
    <n v="57304.56"/>
    <n v="581.35"/>
    <n v="0"/>
    <n v="0"/>
    <n v="0"/>
    <n v="0"/>
    <n v="0"/>
    <n v="57885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92.61"/>
    <n v="57885.91"/>
    <n v="157"/>
    <n v="300"/>
    <n v="113185.8"/>
    <n v="93414.03"/>
    <n v="82.531581000000003"/>
    <n v="78.094557971355599"/>
    <n v="9.5"/>
    <m/>
    <m/>
    <m/>
    <s v="GTO"/>
    <s v="LEON"/>
    <s v="37358"/>
    <s v="Proceso judicial"/>
    <x v="0"/>
  </r>
  <r>
    <n v="2023"/>
    <s v="Hipotecaria Su Casita"/>
    <s v="FIDEICOMISO 234036"/>
    <d v="2018-05-01T00:00:00"/>
    <s v="60328"/>
    <x v="0"/>
    <n v="21"/>
    <n v="57753.05"/>
    <n v="6174.85"/>
    <n v="0"/>
    <n v="63927.9"/>
    <n v="184.65"/>
    <n v="0"/>
    <n v="78.69"/>
    <n v="0"/>
    <n v="0"/>
    <m/>
    <n v="63849.21"/>
    <n v="18605.990000000002"/>
    <n v="457.21"/>
    <n v="0"/>
    <n v="254.4"/>
    <n v="0"/>
    <n v="0"/>
    <n v="0"/>
    <n v="18808.8"/>
    <n v="0"/>
    <n v="0"/>
    <n v="0"/>
    <n v="0"/>
    <n v="0"/>
    <n v="-47.53"/>
    <n v="0"/>
    <n v="0"/>
    <n v="0"/>
    <n v="0"/>
    <n v="0"/>
    <n v="0"/>
    <n v="0"/>
    <n v="0"/>
    <n v="0"/>
    <n v="0"/>
    <n v="0"/>
    <n v="0"/>
    <n v="0"/>
    <n v="285.56"/>
    <n v="6280.81"/>
    <n v="18808.8"/>
    <n v="157"/>
    <n v="300"/>
    <n v="97950.3"/>
    <n v="73464.95"/>
    <n v="75.002272000000005"/>
    <n v="65.185313750368294"/>
    <n v="9.5"/>
    <m/>
    <m/>
    <m/>
    <s v="BCN"/>
    <s v="TIJUANA"/>
    <s v="22245"/>
    <s v="Morosidad"/>
    <x v="0"/>
  </r>
  <r>
    <n v="2024"/>
    <s v="Hipotecaria Su Casita"/>
    <s v="FIDEICOMISO 234036"/>
    <d v="2018-05-01T00:00:00"/>
    <s v="60329"/>
    <x v="1"/>
    <n v="0"/>
    <n v="37894.959999999999"/>
    <n v="0"/>
    <n v="0"/>
    <n v="37894.959999999999"/>
    <n v="256.19"/>
    <n v="0"/>
    <n v="0"/>
    <n v="256.19"/>
    <n v="0"/>
    <m/>
    <n v="37638.769999999997"/>
    <n v="0"/>
    <n v="303.16000000000003"/>
    <n v="0"/>
    <n v="0"/>
    <n v="303.16000000000003"/>
    <n v="0"/>
    <n v="0"/>
    <n v="0"/>
    <n v="51.57"/>
    <n v="0"/>
    <n v="0"/>
    <n v="0"/>
    <n v="0"/>
    <n v="-13.83"/>
    <n v="26.58"/>
    <n v="79.099999999999994"/>
    <n v="0"/>
    <n v="0"/>
    <n v="0"/>
    <n v="0"/>
    <n v="0"/>
    <n v="0"/>
    <n v="0"/>
    <n v="1.22"/>
    <n v="0"/>
    <n v="1.22"/>
    <n v="0"/>
    <n v="703.99"/>
    <n v="0"/>
    <n v="0"/>
    <n v="97"/>
    <n v="240"/>
    <n v="103662.6"/>
    <n v="59589.3"/>
    <n v="57.483894999999997"/>
    <n v="36.308919598135098"/>
    <n v="9.6"/>
    <m/>
    <m/>
    <m/>
    <s v="TAM"/>
    <s v="CIUDAD MADERO"/>
    <s v="89506"/>
    <s v="Al corriente"/>
    <x v="0"/>
  </r>
  <r>
    <n v="2025"/>
    <s v="Hipotecaria Su Casita"/>
    <s v="FIDEICOMISO 234036"/>
    <d v="2018-05-01T00:00:00"/>
    <s v="60330"/>
    <x v="0"/>
    <n v="21"/>
    <n v="49111.76"/>
    <n v="9260.65"/>
    <n v="0"/>
    <n v="58372.41"/>
    <n v="155.79"/>
    <n v="0"/>
    <n v="0"/>
    <n v="0"/>
    <n v="0"/>
    <m/>
    <n v="58372.41"/>
    <n v="35182.43"/>
    <n v="392.89"/>
    <n v="0"/>
    <n v="0"/>
    <n v="0"/>
    <n v="0"/>
    <n v="0"/>
    <n v="35575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16.44"/>
    <n v="35575.32"/>
    <n v="157"/>
    <n v="300"/>
    <n v="102026.1"/>
    <n v="62303.8"/>
    <n v="61.066530999999998"/>
    <n v="57.2132130754418"/>
    <n v="9.6"/>
    <m/>
    <m/>
    <m/>
    <s v="VER"/>
    <s v="VERACRUZ"/>
    <s v="91880"/>
    <s v="Morosidad"/>
    <x v="0"/>
  </r>
  <r>
    <n v="2026"/>
    <s v="Hipotecaria Su Casita"/>
    <s v="FIDEICOMISO 234036"/>
    <d v="2018-05-01T00:00:00"/>
    <s v="60331"/>
    <x v="1"/>
    <n v="0"/>
    <n v="57342.77"/>
    <n v="0"/>
    <n v="0"/>
    <n v="57342.77"/>
    <n v="365.75"/>
    <n v="0"/>
    <n v="0"/>
    <n v="365.75"/>
    <n v="914.95"/>
    <m/>
    <n v="56062.07"/>
    <n v="0"/>
    <n v="453.96"/>
    <n v="0"/>
    <n v="0"/>
    <n v="453.96"/>
    <n v="0"/>
    <n v="0"/>
    <n v="0"/>
    <n v="65.150000000000006"/>
    <n v="0"/>
    <n v="0"/>
    <n v="0"/>
    <n v="0"/>
    <n v="-21.86"/>
    <n v="44.24"/>
    <n v="121.18"/>
    <n v="0"/>
    <n v="0"/>
    <n v="0"/>
    <n v="0"/>
    <n v="0"/>
    <n v="0"/>
    <n v="0"/>
    <n v="7.0000000000000007E-2"/>
    <n v="0"/>
    <n v="0.41"/>
    <n v="0"/>
    <n v="1943.44"/>
    <n v="0"/>
    <n v="0"/>
    <n v="157"/>
    <n v="300"/>
    <n v="140659.79999999999"/>
    <n v="93820.83"/>
    <n v="66.700529000000003"/>
    <n v="39.856498027517198"/>
    <n v="9.5"/>
    <m/>
    <m/>
    <m/>
    <s v="EM"/>
    <s v="TULTITLAN"/>
    <s v="54918"/>
    <s v="Al corriente"/>
    <x v="0"/>
  </r>
  <r>
    <n v="2027"/>
    <s v="Hipotecaria Su Casita"/>
    <s v="FIDEICOMISO 234036"/>
    <d v="2018-05-01T00:00:00"/>
    <s v="60333"/>
    <x v="1"/>
    <n v="1"/>
    <n v="18187.45"/>
    <n v="120.3"/>
    <n v="0"/>
    <n v="18307.75"/>
    <n v="121.29"/>
    <n v="0"/>
    <n v="120.3"/>
    <n v="121.29"/>
    <n v="0"/>
    <m/>
    <n v="18066.16"/>
    <n v="151.04"/>
    <n v="150.05000000000001"/>
    <n v="0"/>
    <n v="151.04"/>
    <n v="150.05000000000001"/>
    <n v="0"/>
    <n v="0"/>
    <n v="0"/>
    <n v="44.55"/>
    <n v="0"/>
    <n v="0"/>
    <n v="0"/>
    <n v="0"/>
    <n v="-1.08"/>
    <n v="13.74"/>
    <n v="41.1"/>
    <n v="44.55"/>
    <n v="0"/>
    <n v="0"/>
    <n v="0"/>
    <n v="0"/>
    <n v="13.74"/>
    <n v="8.08"/>
    <n v="20.3"/>
    <n v="0"/>
    <n v="0"/>
    <n v="0"/>
    <n v="727.66"/>
    <n v="0"/>
    <n v="0"/>
    <n v="97"/>
    <n v="240"/>
    <n v="73186.8"/>
    <n v="28311.5"/>
    <n v="38.683888000000003"/>
    <n v="24.684997616872302"/>
    <n v="9.9"/>
    <m/>
    <m/>
    <m/>
    <s v="QR"/>
    <s v="BENITO JUAREZ"/>
    <s v="77517"/>
    <s v="Al corriente"/>
    <x v="0"/>
  </r>
  <r>
    <n v="2028"/>
    <s v="Hipotecaria Su Casita"/>
    <s v="FIDEICOMISO 234036"/>
    <d v="2018-05-01T00:00:00"/>
    <s v="60335"/>
    <x v="0"/>
    <n v="21"/>
    <n v="18431.14"/>
    <n v="3724.91"/>
    <n v="0"/>
    <n v="22156.05"/>
    <n v="57.11"/>
    <n v="0"/>
    <n v="0"/>
    <n v="0"/>
    <n v="0"/>
    <m/>
    <n v="22156.05"/>
    <n v="15934.89"/>
    <n v="152.06"/>
    <n v="0"/>
    <n v="0"/>
    <n v="0"/>
    <n v="0"/>
    <n v="0"/>
    <n v="16086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82.02"/>
    <n v="16086.95"/>
    <n v="157"/>
    <n v="300"/>
    <n v="73186.8"/>
    <n v="23198.22"/>
    <n v="31.697272999999999"/>
    <n v="30.273286719914299"/>
    <n v="9.9"/>
    <m/>
    <m/>
    <m/>
    <s v="QR"/>
    <s v="BENITO JUAREZ"/>
    <s v="77517"/>
    <s v="Proceso judicial"/>
    <x v="0"/>
  </r>
  <r>
    <n v="2029"/>
    <s v="Hipotecaria Su Casita"/>
    <s v="FIDEICOMISO 234036"/>
    <d v="2018-05-01T00:00:00"/>
    <s v="60337"/>
    <x v="0"/>
    <n v="21"/>
    <n v="50772.35"/>
    <n v="10985"/>
    <n v="0"/>
    <n v="61757.35"/>
    <n v="161.06"/>
    <n v="0"/>
    <n v="0"/>
    <n v="0"/>
    <n v="0"/>
    <m/>
    <n v="61757.35"/>
    <n v="45128.66"/>
    <n v="406.18"/>
    <n v="0"/>
    <n v="0"/>
    <n v="0"/>
    <n v="0"/>
    <n v="0"/>
    <n v="45534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46.06"/>
    <n v="45534.84"/>
    <n v="157"/>
    <n v="300"/>
    <n v="75594.3"/>
    <n v="64411.08"/>
    <n v="85.206265999999999"/>
    <n v="81.695776434040496"/>
    <n v="9.6"/>
    <m/>
    <m/>
    <m/>
    <s v="QR"/>
    <s v="SOLIDARIDAD"/>
    <s v="77710"/>
    <s v="Proceso judicial"/>
    <x v="0"/>
  </r>
  <r>
    <n v="2030"/>
    <s v="Hipotecaria Su Casita"/>
    <s v="FIDEICOMISO 234036"/>
    <d v="2018-05-01T00:00:00"/>
    <s v="60338"/>
    <x v="0"/>
    <n v="21"/>
    <n v="41632.82"/>
    <n v="7280.85"/>
    <n v="0"/>
    <n v="48913.67"/>
    <n v="132.07"/>
    <n v="0"/>
    <n v="38.4"/>
    <n v="0"/>
    <n v="0"/>
    <m/>
    <n v="48875.27"/>
    <n v="26512.720000000001"/>
    <n v="333.06"/>
    <n v="0"/>
    <n v="230.4"/>
    <n v="0"/>
    <n v="0"/>
    <n v="0"/>
    <n v="26615.38"/>
    <n v="0"/>
    <n v="0"/>
    <n v="0"/>
    <n v="0"/>
    <n v="0"/>
    <n v="-58.79"/>
    <n v="0"/>
    <n v="0"/>
    <n v="0"/>
    <n v="0"/>
    <n v="0"/>
    <n v="0"/>
    <n v="0"/>
    <n v="0"/>
    <n v="0"/>
    <n v="0"/>
    <n v="0"/>
    <n v="0"/>
    <n v="0"/>
    <n v="210.01"/>
    <n v="7374.52"/>
    <n v="26615.38"/>
    <n v="157"/>
    <n v="300"/>
    <n v="68838.899999999994"/>
    <n v="52816.37"/>
    <n v="76.724598999999998"/>
    <n v="70.999492993682296"/>
    <n v="9.6"/>
    <m/>
    <m/>
    <m/>
    <s v="QR"/>
    <s v="SOLIDARIDAD"/>
    <s v="77710"/>
    <s v="Proceso judicial"/>
    <x v="0"/>
  </r>
  <r>
    <n v="2031"/>
    <s v="Hipotecaria Su Casita"/>
    <s v="FIDEICOMISO 234036"/>
    <d v="2018-05-01T00:00:00"/>
    <s v="60339"/>
    <x v="1"/>
    <n v="0"/>
    <n v="21996.19"/>
    <n v="0"/>
    <n v="0"/>
    <n v="21996.19"/>
    <n v="146.71"/>
    <n v="0"/>
    <n v="0"/>
    <n v="146.71"/>
    <n v="0"/>
    <m/>
    <n v="21849.48"/>
    <n v="0"/>
    <n v="181.47"/>
    <n v="0"/>
    <n v="0"/>
    <n v="181.47"/>
    <n v="0"/>
    <n v="0"/>
    <n v="0"/>
    <n v="53.89"/>
    <n v="0"/>
    <n v="0"/>
    <n v="0"/>
    <n v="0"/>
    <n v="-8.0500000000000007"/>
    <n v="16.62"/>
    <n v="47.46"/>
    <n v="0"/>
    <n v="0"/>
    <n v="0"/>
    <n v="0"/>
    <n v="0"/>
    <n v="0"/>
    <n v="0"/>
    <n v="0.17"/>
    <n v="0"/>
    <n v="0.09"/>
    <n v="0"/>
    <n v="438.27"/>
    <n v="0"/>
    <n v="0"/>
    <n v="97"/>
    <n v="240"/>
    <n v="73186.8"/>
    <n v="34241.79"/>
    <n v="46.786839000000001"/>
    <n v="29.854400222468499"/>
    <n v="9.9"/>
    <m/>
    <m/>
    <m/>
    <s v="QR"/>
    <s v="BENITO JUAREZ"/>
    <s v="77517"/>
    <s v="Al corriente"/>
    <x v="0"/>
  </r>
  <r>
    <n v="2032"/>
    <s v="Hipotecaria Su Casita"/>
    <s v="FIDEICOMISO 234036"/>
    <d v="2018-05-01T00:00:00"/>
    <s v="60341"/>
    <x v="1"/>
    <n v="0"/>
    <n v="15323.51"/>
    <n v="0"/>
    <n v="0"/>
    <n v="15323.51"/>
    <n v="47.47"/>
    <n v="0"/>
    <n v="0"/>
    <n v="47.47"/>
    <n v="0"/>
    <m/>
    <n v="15276.04"/>
    <n v="0"/>
    <n v="126.42"/>
    <n v="0"/>
    <n v="0"/>
    <n v="126.42"/>
    <n v="0"/>
    <n v="0"/>
    <n v="0"/>
    <n v="31.79"/>
    <n v="0"/>
    <n v="0"/>
    <n v="0"/>
    <n v="0"/>
    <n v="-5.62"/>
    <n v="10.28"/>
    <n v="30.82"/>
    <n v="0"/>
    <n v="0"/>
    <n v="0"/>
    <n v="0"/>
    <n v="0"/>
    <n v="0"/>
    <n v="0"/>
    <n v="0.15"/>
    <n v="0"/>
    <n v="0.14000000000000001"/>
    <n v="0"/>
    <n v="241.31"/>
    <n v="0"/>
    <n v="0"/>
    <n v="157"/>
    <n v="300"/>
    <n v="68838.899999999994"/>
    <n v="19285.810000000001"/>
    <n v="28.01586"/>
    <n v="22.190999392527502"/>
    <n v="9.9"/>
    <m/>
    <m/>
    <m/>
    <s v="QR"/>
    <s v="SOLIDARIDAD"/>
    <s v="77710"/>
    <s v="Al corriente"/>
    <x v="0"/>
  </r>
  <r>
    <n v="2033"/>
    <s v="Hipotecaria Su Casita"/>
    <s v="FIDEICOMISO 234036"/>
    <d v="2018-05-01T00:00:00"/>
    <s v="60342"/>
    <x v="1"/>
    <n v="0"/>
    <n v="16601.55"/>
    <n v="0"/>
    <n v="0"/>
    <n v="16601.55"/>
    <n v="51.44"/>
    <n v="0"/>
    <n v="0"/>
    <n v="51.44"/>
    <n v="0"/>
    <m/>
    <n v="16550.11"/>
    <n v="0"/>
    <n v="136.96"/>
    <n v="0"/>
    <n v="0"/>
    <n v="136.96"/>
    <n v="0"/>
    <n v="0"/>
    <n v="0"/>
    <n v="34.44"/>
    <n v="0"/>
    <n v="0"/>
    <n v="0"/>
    <n v="0"/>
    <n v="-5.81"/>
    <n v="11.14"/>
    <n v="32.53"/>
    <n v="0"/>
    <n v="0"/>
    <n v="0"/>
    <n v="0"/>
    <n v="0"/>
    <n v="0"/>
    <n v="0"/>
    <n v="0.06"/>
    <n v="0"/>
    <n v="0.17"/>
    <n v="0"/>
    <n v="260.76"/>
    <n v="0"/>
    <n v="0"/>
    <n v="157"/>
    <n v="300"/>
    <n v="68838.899999999994"/>
    <n v="20894.900000000001"/>
    <n v="30.353332000000002"/>
    <n v="24.0417988823359"/>
    <n v="9.9"/>
    <m/>
    <m/>
    <m/>
    <s v="QR"/>
    <s v="SOLIDARIDAD"/>
    <s v="77710"/>
    <s v="Al corriente"/>
    <x v="0"/>
  </r>
  <r>
    <n v="2034"/>
    <s v="Hipotecaria Su Casita"/>
    <s v="FIDEICOMISO 234036"/>
    <d v="2018-05-01T00:00:00"/>
    <s v="60343"/>
    <x v="5"/>
    <n v="21"/>
    <n v="32472"/>
    <n v="6689.06"/>
    <n v="0"/>
    <n v="39161.06"/>
    <n v="102.99"/>
    <n v="39161.06"/>
    <n v="0"/>
    <n v="0"/>
    <n v="0"/>
    <m/>
    <n v="39161.06"/>
    <n v="26685.78"/>
    <n v="259.77999999999997"/>
    <n v="0"/>
    <n v="0"/>
    <n v="0"/>
    <n v="0"/>
    <n v="0"/>
    <n v="26945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92.05"/>
    <n v="26945.56"/>
    <n v="157"/>
    <n v="300"/>
    <n v="91392.3"/>
    <n v="41193.589999999997"/>
    <n v="45.073371000000002"/>
    <n v="42.849409001091203"/>
    <n v="9.6"/>
    <m/>
    <m/>
    <m/>
    <s v="QR"/>
    <s v="BENITO JUAREZ"/>
    <s v="77518"/>
    <s v="Proceso judicial"/>
    <x v="0"/>
  </r>
  <r>
    <n v="2035"/>
    <s v="Hipotecaria Su Casita"/>
    <s v="FIDEICOMISO 234036"/>
    <d v="2018-05-01T00:00:00"/>
    <s v="60348"/>
    <x v="0"/>
    <n v="21"/>
    <n v="28025.47"/>
    <n v="5704.04"/>
    <n v="0"/>
    <n v="33729.51"/>
    <n v="86.85"/>
    <n v="0"/>
    <n v="0"/>
    <n v="0"/>
    <n v="0"/>
    <m/>
    <n v="33729.51"/>
    <n v="24511.66"/>
    <n v="231.21"/>
    <n v="0"/>
    <n v="0"/>
    <n v="0"/>
    <n v="0"/>
    <n v="0"/>
    <n v="24742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90.89"/>
    <n v="24742.87"/>
    <n v="157"/>
    <n v="300"/>
    <n v="73186.8"/>
    <n v="35274.559999999998"/>
    <n v="48.197980999999999"/>
    <n v="46.086876267749602"/>
    <n v="9.9"/>
    <m/>
    <m/>
    <m/>
    <s v="QR"/>
    <s v="BENITO JUAREZ"/>
    <s v="77517"/>
    <s v="Morosidad"/>
    <x v="0"/>
  </r>
  <r>
    <n v="2036"/>
    <s v="Hipotecaria Su Casita"/>
    <s v="FIDEICOMISO 234036"/>
    <d v="2018-05-01T00:00:00"/>
    <s v="60349"/>
    <x v="2"/>
    <n v="0"/>
    <n v="13713.3"/>
    <n v="0"/>
    <n v="0"/>
    <n v="13713.3"/>
    <n v="91.46"/>
    <n v="0"/>
    <n v="0"/>
    <n v="85.47"/>
    <n v="0"/>
    <m/>
    <n v="13627.83"/>
    <n v="0"/>
    <n v="113.13"/>
    <n v="0"/>
    <n v="0"/>
    <n v="113.13"/>
    <n v="0"/>
    <n v="0"/>
    <n v="0"/>
    <n v="33.590000000000003"/>
    <n v="0"/>
    <n v="0"/>
    <n v="0"/>
    <n v="0"/>
    <n v="-6.14"/>
    <n v="10.36"/>
    <n v="33.659999999999997"/>
    <n v="0"/>
    <n v="0"/>
    <n v="0"/>
    <n v="0"/>
    <n v="0"/>
    <n v="0"/>
    <n v="0"/>
    <n v="0"/>
    <n v="0"/>
    <n v="0.02"/>
    <n v="0"/>
    <n v="270.07"/>
    <n v="5.99"/>
    <n v="0"/>
    <n v="97"/>
    <n v="240"/>
    <n v="73186.8"/>
    <n v="21346.83"/>
    <n v="29.167596"/>
    <n v="18.620612043881"/>
    <n v="9.9"/>
    <m/>
    <m/>
    <m/>
    <s v="QR"/>
    <s v="BENITO JUAREZ"/>
    <s v="77517"/>
    <s v="Morosidad"/>
    <x v="0"/>
  </r>
  <r>
    <n v="2037"/>
    <s v="Hipotecaria Su Casita"/>
    <s v="FIDEICOMISO 234036"/>
    <d v="2018-05-01T00:00:00"/>
    <s v="60350"/>
    <x v="5"/>
    <n v="21"/>
    <n v="21308.639999999999"/>
    <n v="4276.8100000000004"/>
    <n v="0"/>
    <n v="25585.45"/>
    <n v="66.040000000000006"/>
    <n v="25585.45"/>
    <n v="0"/>
    <n v="0"/>
    <n v="0"/>
    <m/>
    <n v="25585.45"/>
    <n v="18214.310000000001"/>
    <n v="175.8"/>
    <n v="0"/>
    <n v="0"/>
    <n v="0"/>
    <n v="0"/>
    <n v="0"/>
    <n v="18390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42.8500000000004"/>
    <n v="18390.11"/>
    <n v="157"/>
    <n v="300"/>
    <n v="73186.8"/>
    <n v="26821.119999999999"/>
    <n v="36.647483000000001"/>
    <n v="34.959104762304896"/>
    <n v="9.9"/>
    <m/>
    <m/>
    <m/>
    <s v="QR"/>
    <s v="BENITO JUAREZ"/>
    <s v="77517"/>
    <s v="Proceso judicial"/>
    <x v="0"/>
  </r>
  <r>
    <n v="2038"/>
    <s v="Hipotecaria Su Casita"/>
    <s v="FIDEICOMISO 234036"/>
    <d v="2018-05-01T00:00:00"/>
    <s v="60351"/>
    <x v="1"/>
    <n v="0"/>
    <n v="16017.03"/>
    <n v="0"/>
    <n v="0"/>
    <n v="16017.03"/>
    <n v="106.82"/>
    <n v="0"/>
    <n v="0"/>
    <n v="106.82"/>
    <n v="0"/>
    <m/>
    <n v="15910.21"/>
    <n v="0"/>
    <n v="132.13999999999999"/>
    <n v="0"/>
    <n v="0"/>
    <n v="132.13999999999999"/>
    <n v="0"/>
    <n v="0"/>
    <n v="0"/>
    <n v="39.24"/>
    <n v="0"/>
    <n v="0"/>
    <n v="0"/>
    <n v="0"/>
    <n v="-6.53"/>
    <n v="12.1"/>
    <n v="37.49"/>
    <n v="0"/>
    <n v="0"/>
    <n v="0"/>
    <n v="0"/>
    <n v="0"/>
    <n v="0"/>
    <n v="0"/>
    <n v="8.52"/>
    <n v="0"/>
    <n v="8.4499999999999993"/>
    <n v="0"/>
    <n v="329.78"/>
    <n v="0"/>
    <n v="0"/>
    <n v="97"/>
    <n v="240"/>
    <n v="73186.8"/>
    <n v="24932.95"/>
    <n v="34.067549999999997"/>
    <n v="21.7391794667498"/>
    <n v="9.9"/>
    <m/>
    <m/>
    <m/>
    <s v="QR"/>
    <s v="BENITO JUAREZ"/>
    <s v="77517"/>
    <s v="Al corriente"/>
    <x v="0"/>
  </r>
  <r>
    <n v="2039"/>
    <s v="Hipotecaria Su Casita"/>
    <s v="FIDEICOMISO 234036"/>
    <d v="2018-05-01T00:00:00"/>
    <s v="60355"/>
    <x v="0"/>
    <n v="21"/>
    <n v="67626.17"/>
    <n v="15378.92"/>
    <n v="0"/>
    <n v="83005.09"/>
    <n v="216.23"/>
    <n v="0"/>
    <n v="0"/>
    <n v="0"/>
    <n v="0"/>
    <m/>
    <n v="83005.09"/>
    <n v="63539.07"/>
    <n v="535.37"/>
    <n v="0"/>
    <n v="0"/>
    <n v="0"/>
    <n v="0"/>
    <n v="0"/>
    <n v="64074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95.15"/>
    <n v="64074.44"/>
    <n v="157"/>
    <n v="300"/>
    <n v="102842.1"/>
    <n v="86025"/>
    <n v="83.647649999999999"/>
    <n v="80.7111969373845"/>
    <n v="9.5"/>
    <m/>
    <m/>
    <m/>
    <s v="EM"/>
    <s v="CHICOLOAPAN"/>
    <s v="56370"/>
    <s v="Proceso judicial"/>
    <x v="0"/>
  </r>
  <r>
    <n v="2040"/>
    <s v="Hipotecaria Su Casita"/>
    <s v="FIDEICOMISO 234036"/>
    <d v="2018-05-01T00:00:00"/>
    <s v="60357"/>
    <x v="0"/>
    <n v="21"/>
    <n v="53539.62"/>
    <n v="4283.71"/>
    <n v="0"/>
    <n v="57823.33"/>
    <n v="171.17"/>
    <n v="0"/>
    <n v="0"/>
    <n v="0"/>
    <n v="0"/>
    <m/>
    <n v="57823.33"/>
    <n v="12377.13"/>
    <n v="423.86"/>
    <n v="0"/>
    <n v="0"/>
    <n v="0"/>
    <n v="0"/>
    <n v="0"/>
    <n v="12800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54.88"/>
    <n v="12800.99"/>
    <n v="157"/>
    <n v="300"/>
    <n v="100022.7"/>
    <n v="68105"/>
    <n v="68.089544000000004"/>
    <n v="57.810207360127997"/>
    <n v="9.5"/>
    <m/>
    <m/>
    <m/>
    <s v="EM"/>
    <s v="CHICOLOAPAN"/>
    <s v="56370"/>
    <s v="Morosidad"/>
    <x v="0"/>
  </r>
  <r>
    <n v="2041"/>
    <s v="Hipotecaria Su Casita"/>
    <s v="FIDEICOMISO 234036"/>
    <d v="2018-05-01T00:00:00"/>
    <s v="60360"/>
    <x v="0"/>
    <n v="21"/>
    <n v="50038.96"/>
    <n v="10827.97"/>
    <n v="0"/>
    <n v="60866.93"/>
    <n v="158.76"/>
    <n v="0"/>
    <n v="0"/>
    <n v="0"/>
    <n v="0"/>
    <m/>
    <n v="60866.93"/>
    <n v="44519.96"/>
    <n v="400.31"/>
    <n v="0"/>
    <n v="0"/>
    <n v="0"/>
    <n v="0"/>
    <n v="0"/>
    <n v="44920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86.73"/>
    <n v="44920.27"/>
    <n v="157"/>
    <n v="300"/>
    <n v="101808"/>
    <n v="63482.77"/>
    <n v="62.355384999999998"/>
    <n v="59.785999475417498"/>
    <n v="9.6"/>
    <m/>
    <m/>
    <m/>
    <s v="EM"/>
    <s v="CHICOLOAPAN"/>
    <s v="56370"/>
    <s v="Morosidad"/>
    <x v="0"/>
  </r>
  <r>
    <n v="2042"/>
    <s v="Hipotecaria Su Casita"/>
    <s v="FIDEICOMISO 234036"/>
    <d v="2018-05-01T00:00:00"/>
    <s v="60361"/>
    <x v="19"/>
    <n v="16"/>
    <n v="34981.620000000003"/>
    <n v="2328.69"/>
    <n v="0"/>
    <n v="37310.31"/>
    <n v="155.63999999999999"/>
    <n v="0"/>
    <n v="0"/>
    <n v="0"/>
    <n v="0"/>
    <m/>
    <n v="37310.31"/>
    <n v="4639.1499999999996"/>
    <n v="279.85000000000002"/>
    <n v="0"/>
    <n v="0"/>
    <n v="0"/>
    <n v="0"/>
    <n v="0"/>
    <n v="49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84.33"/>
    <n v="4919"/>
    <n v="157"/>
    <n v="300"/>
    <n v="101618.4"/>
    <n v="49450"/>
    <n v="48.662447"/>
    <n v="36.716096722519097"/>
    <n v="9.6"/>
    <m/>
    <m/>
    <m/>
    <s v="EM"/>
    <s v="IXTAPALUCA"/>
    <s v="56586"/>
    <s v="Morosidad"/>
    <x v="0"/>
  </r>
  <r>
    <n v="2043"/>
    <s v="Hipotecaria Su Casita"/>
    <s v="FIDEICOMISO 234036"/>
    <d v="2018-05-01T00:00:00"/>
    <s v="60362"/>
    <x v="0"/>
    <n v="21"/>
    <n v="79865.53"/>
    <n v="17709.39"/>
    <n v="0"/>
    <n v="97574.92"/>
    <n v="255.34"/>
    <n v="0"/>
    <n v="0"/>
    <n v="0"/>
    <n v="0"/>
    <m/>
    <n v="97574.92"/>
    <n v="71592.78"/>
    <n v="632.27"/>
    <n v="0"/>
    <n v="0"/>
    <n v="0"/>
    <n v="0"/>
    <n v="0"/>
    <n v="72225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964.73"/>
    <n v="72225.05"/>
    <n v="157"/>
    <n v="300"/>
    <n v="131218.79999999999"/>
    <n v="101592.71"/>
    <n v="77.422374000000005"/>
    <n v="74.360472806169696"/>
    <n v="9.5"/>
    <m/>
    <m/>
    <m/>
    <s v="QR"/>
    <s v="SOLIDARIDAD"/>
    <s v="77710"/>
    <s v="Proceso judicial"/>
    <x v="0"/>
  </r>
  <r>
    <n v="2044"/>
    <s v="Hipotecaria Su Casita"/>
    <s v="FIDEICOMISO 234036"/>
    <d v="2018-05-01T00:00:00"/>
    <s v="60363"/>
    <x v="0"/>
    <n v="21"/>
    <n v="59366.41"/>
    <n v="12991.58"/>
    <n v="0"/>
    <n v="72357.990000000005"/>
    <n v="189.8"/>
    <n v="0"/>
    <n v="0"/>
    <n v="0"/>
    <n v="0"/>
    <m/>
    <n v="72357.990000000005"/>
    <n v="52326.64"/>
    <n v="469.98"/>
    <n v="0"/>
    <n v="0"/>
    <n v="0"/>
    <n v="0"/>
    <n v="0"/>
    <n v="52796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81.38"/>
    <n v="52796.62"/>
    <n v="157"/>
    <n v="300"/>
    <n v="101808"/>
    <n v="75516.289999999994"/>
    <n v="74.175201999999999"/>
    <n v="71.072990007374301"/>
    <n v="9.5"/>
    <m/>
    <m/>
    <m/>
    <s v="EM"/>
    <s v="CHICOLOAPAN"/>
    <s v="56370"/>
    <s v="Proceso judicial"/>
    <x v="0"/>
  </r>
  <r>
    <n v="2045"/>
    <s v="Hipotecaria Su Casita"/>
    <s v="FIDEICOMISO 234036"/>
    <d v="2018-05-01T00:00:00"/>
    <s v="60366"/>
    <x v="0"/>
    <n v="21"/>
    <n v="64939.37"/>
    <n v="11708.4"/>
    <n v="0"/>
    <n v="76647.77"/>
    <n v="207.62"/>
    <n v="0"/>
    <n v="0"/>
    <n v="0"/>
    <n v="0"/>
    <m/>
    <n v="76647.77"/>
    <n v="42210.12"/>
    <n v="514.1"/>
    <n v="0"/>
    <n v="0"/>
    <n v="0"/>
    <n v="0"/>
    <n v="0"/>
    <n v="42724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16.02"/>
    <n v="42724.22"/>
    <n v="157"/>
    <n v="300"/>
    <n v="118186.8"/>
    <n v="82605.62"/>
    <n v="69.894116999999994"/>
    <n v="64.853071790624995"/>
    <n v="9.5"/>
    <m/>
    <m/>
    <m/>
    <s v="COA"/>
    <s v="SALTILLO"/>
    <s v="25030"/>
    <s v="Proceso judicial"/>
    <x v="0"/>
  </r>
  <r>
    <n v="2046"/>
    <s v="Hipotecaria Su Casita"/>
    <s v="FIDEICOMISO 234036"/>
    <d v="2018-05-01T00:00:00"/>
    <s v="60367"/>
    <x v="18"/>
    <n v="13"/>
    <n v="18095.400000000001"/>
    <n v="688.55"/>
    <n v="0"/>
    <n v="18783.95"/>
    <n v="56.07"/>
    <n v="0"/>
    <n v="0"/>
    <n v="0"/>
    <n v="0"/>
    <m/>
    <n v="18783.95"/>
    <n v="1981.13"/>
    <n v="149.29"/>
    <n v="0"/>
    <n v="0"/>
    <n v="0"/>
    <n v="0"/>
    <n v="0"/>
    <n v="2130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4.62"/>
    <n v="2130.42"/>
    <n v="157"/>
    <n v="300"/>
    <n v="76294.5"/>
    <n v="22775.66"/>
    <n v="29.852295999999999"/>
    <n v="24.620319913855401"/>
    <n v="9.9"/>
    <m/>
    <m/>
    <m/>
    <s v="QR"/>
    <s v="SOLIDARIDAD"/>
    <s v="77710"/>
    <s v="Morosidad"/>
    <x v="0"/>
  </r>
  <r>
    <n v="2047"/>
    <s v="Hipotecaria Su Casita"/>
    <s v="FIDEICOMISO 234036"/>
    <d v="2018-05-01T00:00:00"/>
    <s v="60369"/>
    <x v="1"/>
    <n v="0"/>
    <n v="41719.050000000003"/>
    <n v="0"/>
    <n v="0"/>
    <n v="41719.050000000003"/>
    <n v="297.26"/>
    <n v="0"/>
    <n v="0"/>
    <n v="297.26"/>
    <n v="0"/>
    <m/>
    <n v="41421.79"/>
    <n v="0"/>
    <n v="330.28"/>
    <n v="0"/>
    <n v="0"/>
    <n v="330.28"/>
    <n v="0"/>
    <n v="0"/>
    <n v="0"/>
    <n v="49.88"/>
    <n v="0"/>
    <n v="0"/>
    <n v="0"/>
    <n v="0"/>
    <n v="-16.899999999999999"/>
    <n v="33.869999999999997"/>
    <n v="93.55"/>
    <n v="0"/>
    <n v="0"/>
    <n v="0"/>
    <n v="0"/>
    <n v="0"/>
    <n v="0"/>
    <n v="0"/>
    <n v="829.9"/>
    <n v="0"/>
    <n v="787.94"/>
    <n v="0"/>
    <n v="1617.84"/>
    <n v="0"/>
    <n v="0"/>
    <n v="157"/>
    <n v="300"/>
    <n v="112908.6"/>
    <n v="71826.22"/>
    <n v="63.614480999999998"/>
    <n v="36.686124829358803"/>
    <n v="9.5"/>
    <m/>
    <m/>
    <m/>
    <s v="CHI"/>
    <s v="JUAREZ"/>
    <s v="32695"/>
    <s v="Al corriente"/>
    <x v="0"/>
  </r>
  <r>
    <n v="2048"/>
    <s v="Hipotecaria Su Casita"/>
    <s v="FIDEICOMISO 234036"/>
    <d v="2018-05-01T00:00:00"/>
    <s v="60371"/>
    <x v="0"/>
    <n v="21"/>
    <n v="50610.93"/>
    <n v="9875.4"/>
    <n v="0"/>
    <n v="60486.33"/>
    <n v="160.57"/>
    <n v="0"/>
    <n v="0"/>
    <n v="0"/>
    <n v="0"/>
    <m/>
    <n v="60486.33"/>
    <n v="37804.129999999997"/>
    <n v="404.89"/>
    <n v="0"/>
    <n v="0"/>
    <n v="0"/>
    <n v="0"/>
    <n v="0"/>
    <n v="38209.01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35.969999999999"/>
    <n v="38209.019999999997"/>
    <n v="157"/>
    <n v="300"/>
    <n v="76294.5"/>
    <n v="64208.29"/>
    <n v="84.158478000000002"/>
    <n v="79.280066056980203"/>
    <n v="9.6"/>
    <m/>
    <m/>
    <m/>
    <s v="QR"/>
    <s v="SOLIDARIDAD"/>
    <s v="77710"/>
    <s v="Proceso judicial"/>
    <x v="0"/>
  </r>
  <r>
    <n v="2049"/>
    <s v="Hipotecaria Su Casita"/>
    <s v="FIDEICOMISO 234036"/>
    <d v="2018-05-01T00:00:00"/>
    <s v="60373"/>
    <x v="0"/>
    <n v="21"/>
    <n v="37622.5"/>
    <n v="3078.06"/>
    <n v="0"/>
    <n v="40700.559999999998"/>
    <n v="119.35"/>
    <n v="0"/>
    <n v="0"/>
    <n v="0"/>
    <n v="0"/>
    <m/>
    <n v="40700.559999999998"/>
    <n v="9111.51"/>
    <n v="300.98"/>
    <n v="0"/>
    <n v="0"/>
    <n v="0"/>
    <n v="0"/>
    <n v="0"/>
    <n v="9412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97.41"/>
    <n v="9412.49"/>
    <n v="157"/>
    <n v="300"/>
    <n v="90055.2"/>
    <n v="47729.13"/>
    <n v="52.999859999999998"/>
    <n v="45.195124694743001"/>
    <n v="9.6"/>
    <m/>
    <m/>
    <m/>
    <s v="QR"/>
    <s v="BENITO JUAREZ"/>
    <s v="77538"/>
    <s v="Proceso judicial"/>
    <x v="0"/>
  </r>
  <r>
    <n v="2050"/>
    <s v="Hipotecaria Su Casita"/>
    <s v="FIDEICOMISO 234036"/>
    <d v="2018-05-01T00:00:00"/>
    <s v="60376"/>
    <x v="0"/>
    <n v="21"/>
    <n v="39031.75"/>
    <n v="7551.94"/>
    <n v="0"/>
    <n v="46583.69"/>
    <n v="123.82"/>
    <n v="0"/>
    <n v="0"/>
    <n v="0"/>
    <n v="0"/>
    <m/>
    <n v="46583.69"/>
    <n v="28777.78"/>
    <n v="312.25"/>
    <n v="0"/>
    <n v="0"/>
    <n v="0"/>
    <n v="0"/>
    <n v="0"/>
    <n v="29090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75.76"/>
    <n v="29090.03"/>
    <n v="157"/>
    <n v="300"/>
    <n v="91392.3"/>
    <n v="49516.56"/>
    <n v="54.180231999999997"/>
    <n v="50.971132316462999"/>
    <n v="9.6"/>
    <m/>
    <m/>
    <m/>
    <s v="QR"/>
    <s v="BENITO JUAREZ"/>
    <s v="77518"/>
    <s v="Proceso judicial"/>
    <x v="0"/>
  </r>
  <r>
    <n v="2051"/>
    <s v="Hipotecaria Su Casita"/>
    <s v="FIDEICOMISO 234036"/>
    <d v="2018-05-01T00:00:00"/>
    <s v="60378"/>
    <x v="0"/>
    <n v="21"/>
    <n v="23426.33"/>
    <n v="2464.3200000000002"/>
    <n v="0"/>
    <n v="25890.65"/>
    <n v="72.58"/>
    <n v="0"/>
    <n v="0"/>
    <n v="0"/>
    <n v="0"/>
    <m/>
    <n v="25890.65"/>
    <n v="8167.44"/>
    <n v="193.27"/>
    <n v="0"/>
    <n v="0"/>
    <n v="0"/>
    <n v="0"/>
    <n v="0"/>
    <n v="8360.70999999999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36.9"/>
    <n v="8360.7099999999991"/>
    <n v="157"/>
    <n v="300"/>
    <n v="91392.3"/>
    <n v="29484.639999999999"/>
    <n v="32.261623999999998"/>
    <n v="28.3291373208423"/>
    <n v="9.9"/>
    <m/>
    <m/>
    <m/>
    <s v="QR"/>
    <s v="BENITO JUAREZ"/>
    <s v="77518"/>
    <s v="Proceso judicial"/>
    <x v="0"/>
  </r>
  <r>
    <n v="2052"/>
    <s v="Hipotecaria Su Casita"/>
    <s v="FIDEICOMISO 234036"/>
    <d v="2018-05-01T00:00:00"/>
    <s v="60381"/>
    <x v="1"/>
    <n v="0"/>
    <n v="31832.76"/>
    <n v="0"/>
    <n v="0"/>
    <n v="31832.76"/>
    <n v="98.63"/>
    <n v="0"/>
    <n v="0"/>
    <n v="98.63"/>
    <n v="0"/>
    <m/>
    <n v="31734.13"/>
    <n v="0"/>
    <n v="262.62"/>
    <n v="0"/>
    <n v="0"/>
    <n v="262.62"/>
    <n v="0"/>
    <n v="0"/>
    <n v="0"/>
    <n v="66.040000000000006"/>
    <n v="0"/>
    <n v="0"/>
    <n v="0"/>
    <n v="0"/>
    <n v="-9.84"/>
    <n v="21.36"/>
    <n v="56.38"/>
    <n v="0"/>
    <n v="0"/>
    <n v="0"/>
    <n v="0"/>
    <n v="0"/>
    <n v="0"/>
    <n v="0"/>
    <n v="432.96"/>
    <n v="0"/>
    <n v="432.87"/>
    <n v="0"/>
    <n v="928.15"/>
    <n v="0"/>
    <n v="0"/>
    <n v="157"/>
    <n v="300"/>
    <n v="91392.3"/>
    <n v="40065.160000000003"/>
    <n v="43.838659999999997"/>
    <n v="34.722979652790599"/>
    <n v="9.9"/>
    <m/>
    <m/>
    <m/>
    <s v="QR"/>
    <s v="BENITO JUAREZ"/>
    <s v="77518"/>
    <s v="Al corriente"/>
    <x v="0"/>
  </r>
  <r>
    <n v="2053"/>
    <s v="Hipotecaria Su Casita"/>
    <s v="FIDEICOMISO 234036"/>
    <d v="2018-05-01T00:00:00"/>
    <s v="60389"/>
    <x v="5"/>
    <n v="21"/>
    <n v="35527.17"/>
    <n v="5283.98"/>
    <n v="0"/>
    <n v="40811.15"/>
    <n v="112.7"/>
    <n v="40811.15"/>
    <n v="0"/>
    <n v="0"/>
    <n v="0"/>
    <m/>
    <n v="40811.15"/>
    <n v="18134.3"/>
    <n v="284.22000000000003"/>
    <n v="0"/>
    <n v="0"/>
    <n v="0"/>
    <n v="0"/>
    <n v="0"/>
    <n v="18418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96.68"/>
    <n v="18418.52"/>
    <n v="157"/>
    <n v="300"/>
    <n v="91392.3"/>
    <n v="45070.95"/>
    <n v="49.315916000000001"/>
    <n v="44.654910652280499"/>
    <n v="9.6"/>
    <m/>
    <m/>
    <m/>
    <s v="QR"/>
    <s v="BENITO JUAREZ"/>
    <s v="77518"/>
    <s v="Proceso judicial"/>
    <x v="0"/>
  </r>
  <r>
    <n v="2054"/>
    <s v="Hipotecaria Su Casita"/>
    <s v="FIDEICOMISO 234036"/>
    <d v="2018-05-01T00:00:00"/>
    <s v="60392"/>
    <x v="0"/>
    <n v="21"/>
    <n v="43374.55"/>
    <n v="9066.83"/>
    <n v="0"/>
    <n v="52441.38"/>
    <n v="137.59"/>
    <n v="0"/>
    <n v="0"/>
    <n v="0"/>
    <n v="0"/>
    <m/>
    <n v="52441.38"/>
    <n v="36484.639999999999"/>
    <n v="347"/>
    <n v="0"/>
    <n v="0"/>
    <n v="0"/>
    <n v="0"/>
    <n v="0"/>
    <n v="36831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04.42"/>
    <n v="36831.64"/>
    <n v="157"/>
    <n v="300"/>
    <n v="69106.5"/>
    <n v="55026.09"/>
    <n v="79.625056999999998"/>
    <n v="75.884873369317404"/>
    <n v="9.6"/>
    <m/>
    <m/>
    <m/>
    <s v="QR"/>
    <s v="SOLIDARIDAD"/>
    <s v="77710"/>
    <s v="Proceso judicial"/>
    <x v="0"/>
  </r>
  <r>
    <n v="2055"/>
    <s v="Hipotecaria Su Casita"/>
    <s v="FIDEICOMISO 234036"/>
    <d v="2018-05-01T00:00:00"/>
    <s v="60393"/>
    <x v="1"/>
    <n v="0"/>
    <n v="34548.910000000003"/>
    <n v="0"/>
    <n v="0"/>
    <n v="34548.910000000003"/>
    <n v="109.6"/>
    <n v="0"/>
    <n v="0"/>
    <n v="109.6"/>
    <n v="0"/>
    <m/>
    <n v="34439.31"/>
    <n v="0"/>
    <n v="276.39"/>
    <n v="0"/>
    <n v="0"/>
    <n v="276.39"/>
    <n v="0"/>
    <n v="0"/>
    <n v="0"/>
    <n v="39.72"/>
    <n v="0"/>
    <n v="0"/>
    <n v="0"/>
    <n v="0"/>
    <n v="-10.18"/>
    <n v="21.29"/>
    <n v="57"/>
    <n v="0"/>
    <n v="0"/>
    <n v="0"/>
    <n v="0"/>
    <n v="0"/>
    <n v="0"/>
    <n v="0"/>
    <n v="12.44"/>
    <n v="0"/>
    <n v="8.33"/>
    <n v="0"/>
    <n v="506.26"/>
    <n v="0"/>
    <n v="0"/>
    <n v="157"/>
    <n v="300"/>
    <n v="68295.899999999994"/>
    <n v="43829.77"/>
    <n v="64.176282999999998"/>
    <n v="50.426614259776599"/>
    <n v="9.6"/>
    <m/>
    <m/>
    <m/>
    <s v="QR"/>
    <s v="SOLIDARIDAD"/>
    <s v="77710"/>
    <s v="Al corriente"/>
    <x v="0"/>
  </r>
  <r>
    <n v="2056"/>
    <s v="Hipotecaria Su Casita"/>
    <s v="FIDEICOMISO 234036"/>
    <d v="2018-05-01T00:00:00"/>
    <s v="60394"/>
    <x v="0"/>
    <n v="21"/>
    <n v="23149.42"/>
    <n v="5172.05"/>
    <n v="0"/>
    <n v="28321.47"/>
    <n v="71.72"/>
    <n v="0"/>
    <n v="0"/>
    <n v="0"/>
    <n v="0"/>
    <m/>
    <n v="28321.47"/>
    <n v="23622.94"/>
    <n v="190.98"/>
    <n v="0"/>
    <n v="0"/>
    <n v="0"/>
    <n v="0"/>
    <n v="0"/>
    <n v="23813.91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43.77"/>
    <n v="23813.919999999998"/>
    <n v="157"/>
    <n v="300"/>
    <n v="72180"/>
    <n v="29135.49"/>
    <n v="40.365046"/>
    <n v="39.237282068625603"/>
    <n v="9.9"/>
    <m/>
    <m/>
    <m/>
    <s v="QR"/>
    <s v="BENITO JUAREZ"/>
    <s v="77539"/>
    <s v="Proceso judicial"/>
    <x v="0"/>
  </r>
  <r>
    <n v="2057"/>
    <s v="Hipotecaria Su Casita"/>
    <s v="FIDEICOMISO 234036"/>
    <d v="2018-05-01T00:00:00"/>
    <s v="60396"/>
    <x v="1"/>
    <n v="0"/>
    <n v="21291.86"/>
    <n v="0"/>
    <n v="0"/>
    <n v="21291.86"/>
    <n v="141.97999999999999"/>
    <n v="0"/>
    <n v="0"/>
    <n v="141.97999999999999"/>
    <n v="0"/>
    <m/>
    <n v="21149.88"/>
    <n v="0"/>
    <n v="175.66"/>
    <n v="0"/>
    <n v="0"/>
    <n v="175.66"/>
    <n v="0"/>
    <n v="0"/>
    <n v="0"/>
    <n v="52.16"/>
    <n v="0"/>
    <n v="0"/>
    <n v="0"/>
    <n v="0"/>
    <n v="-8.5299999999999994"/>
    <n v="16.09"/>
    <n v="48.97"/>
    <n v="0"/>
    <n v="0"/>
    <n v="0"/>
    <n v="0"/>
    <n v="0"/>
    <n v="0"/>
    <n v="0"/>
    <n v="424.91"/>
    <n v="0"/>
    <n v="426.33"/>
    <n v="0"/>
    <n v="851.24"/>
    <n v="0"/>
    <n v="0"/>
    <n v="97"/>
    <n v="240"/>
    <n v="91392.3"/>
    <n v="33142.699999999997"/>
    <n v="36.264215"/>
    <n v="23.1418621761112"/>
    <n v="9.9"/>
    <m/>
    <m/>
    <m/>
    <s v="QR"/>
    <s v="BENITO JUAREZ"/>
    <s v="77518"/>
    <s v="Al corriente"/>
    <x v="0"/>
  </r>
  <r>
    <n v="2058"/>
    <s v="Hipotecaria Su Casita"/>
    <s v="FIDEICOMISO 234036"/>
    <d v="2018-05-01T00:00:00"/>
    <s v="60397"/>
    <x v="0"/>
    <n v="21"/>
    <n v="36523.35"/>
    <n v="4153.83"/>
    <n v="0"/>
    <n v="40677.18"/>
    <n v="115.87"/>
    <n v="0"/>
    <n v="0"/>
    <n v="0"/>
    <n v="0"/>
    <m/>
    <n v="40677.18"/>
    <n v="13018.95"/>
    <n v="292.19"/>
    <n v="0"/>
    <n v="0"/>
    <n v="0"/>
    <n v="0"/>
    <n v="0"/>
    <n v="13311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69.7"/>
    <n v="13311.14"/>
    <n v="157"/>
    <n v="300"/>
    <n v="90843.6"/>
    <n v="46335.58"/>
    <n v="51.005882999999997"/>
    <n v="44.777155780718402"/>
    <n v="9.6"/>
    <m/>
    <m/>
    <m/>
    <s v="QR"/>
    <s v="SOLIDARIDAD"/>
    <s v="77710"/>
    <s v="Proceso judicial"/>
    <x v="0"/>
  </r>
  <r>
    <n v="2059"/>
    <s v="Hipotecaria Su Casita"/>
    <s v="FIDEICOMISO 234036"/>
    <d v="2018-05-01T00:00:00"/>
    <s v="60399"/>
    <x v="0"/>
    <n v="21"/>
    <n v="21928.95"/>
    <n v="4207.45"/>
    <n v="0"/>
    <n v="26136.400000000001"/>
    <n v="67.97"/>
    <n v="0"/>
    <n v="0.05"/>
    <n v="0"/>
    <n v="0"/>
    <m/>
    <n v="26136.35"/>
    <n v="17445.150000000001"/>
    <n v="180.91"/>
    <n v="0"/>
    <n v="0"/>
    <n v="0"/>
    <n v="0"/>
    <n v="0"/>
    <n v="17626.060000000001"/>
    <n v="0"/>
    <n v="0"/>
    <n v="0"/>
    <n v="0"/>
    <n v="0"/>
    <n v="-0.01"/>
    <n v="0"/>
    <n v="0"/>
    <n v="0"/>
    <n v="0"/>
    <n v="0"/>
    <n v="0"/>
    <n v="0"/>
    <n v="0"/>
    <n v="0"/>
    <n v="0"/>
    <n v="0"/>
    <n v="0"/>
    <n v="3.6516E-2"/>
    <n v="0.04"/>
    <n v="4275.37"/>
    <n v="17626.060000000001"/>
    <n v="157"/>
    <n v="300"/>
    <n v="90055.2"/>
    <n v="27601.9"/>
    <n v="30.649978999999998"/>
    <n v="29.022588250687502"/>
    <n v="9.9"/>
    <m/>
    <m/>
    <m/>
    <s v="QR"/>
    <s v="BENITO JUAREZ"/>
    <s v="77538"/>
    <s v="Proceso judicial"/>
    <x v="0"/>
  </r>
  <r>
    <n v="2060"/>
    <s v="Hipotecaria Su Casita"/>
    <s v="FIDEICOMISO 234036"/>
    <d v="2018-05-01T00:00:00"/>
    <s v="60403"/>
    <x v="1"/>
    <n v="0"/>
    <n v="23644.06"/>
    <n v="0"/>
    <n v="0"/>
    <n v="23644.06"/>
    <n v="535.73"/>
    <n v="0"/>
    <n v="0"/>
    <n v="535.73"/>
    <n v="0"/>
    <m/>
    <n v="23108.33"/>
    <n v="0"/>
    <n v="187.18"/>
    <n v="0"/>
    <n v="0"/>
    <n v="187.18"/>
    <n v="0"/>
    <n v="0"/>
    <n v="0"/>
    <n v="43.14"/>
    <n v="0"/>
    <n v="0"/>
    <n v="0"/>
    <n v="0"/>
    <n v="-14.51"/>
    <n v="26.58"/>
    <n v="87.59"/>
    <n v="0"/>
    <n v="0"/>
    <n v="0"/>
    <n v="0"/>
    <n v="0"/>
    <n v="0"/>
    <n v="0"/>
    <n v="3.19"/>
    <n v="0"/>
    <n v="3.19"/>
    <n v="0"/>
    <n v="868.9"/>
    <n v="0"/>
    <n v="0"/>
    <n v="37"/>
    <n v="180"/>
    <n v="91392.3"/>
    <n v="69229.59"/>
    <n v="75.749915000000001"/>
    <n v="25.2847667202991"/>
    <n v="9.5"/>
    <m/>
    <m/>
    <m/>
    <s v="QR"/>
    <s v="BENITO JUAREZ"/>
    <s v="77518"/>
    <s v="Al corriente"/>
    <x v="0"/>
  </r>
  <r>
    <n v="2061"/>
    <s v="Hipotecaria Su Casita"/>
    <s v="FIDEICOMISO 234036"/>
    <d v="2018-05-01T00:00:00"/>
    <s v="60406"/>
    <x v="0"/>
    <n v="21"/>
    <n v="21578.37"/>
    <n v="4235.38"/>
    <n v="0"/>
    <n v="25813.75"/>
    <n v="66.86"/>
    <n v="0"/>
    <n v="0"/>
    <n v="0"/>
    <n v="0"/>
    <m/>
    <n v="25813.75"/>
    <n v="17657.03"/>
    <n v="178.02"/>
    <n v="0"/>
    <n v="0"/>
    <n v="0"/>
    <n v="0"/>
    <n v="0"/>
    <n v="17835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02.24"/>
    <n v="17835.05"/>
    <n v="157"/>
    <n v="300"/>
    <n v="80026.8"/>
    <n v="27158.86"/>
    <n v="33.937206000000003"/>
    <n v="32.2563815779639"/>
    <n v="9.9"/>
    <m/>
    <m/>
    <m/>
    <s v="BCN"/>
    <s v="TIJUANA"/>
    <s v="22204"/>
    <s v="Proceso judicial"/>
    <x v="0"/>
  </r>
  <r>
    <n v="2062"/>
    <s v="Hipotecaria Su Casita"/>
    <s v="FIDEICOMISO 234036"/>
    <d v="2018-05-01T00:00:00"/>
    <s v="60407"/>
    <x v="1"/>
    <n v="0"/>
    <n v="36354.269999999997"/>
    <n v="0"/>
    <n v="0"/>
    <n v="36354.269999999997"/>
    <n v="268.27"/>
    <n v="0"/>
    <n v="0"/>
    <n v="268.27"/>
    <n v="0"/>
    <m/>
    <n v="36086"/>
    <n v="0"/>
    <n v="290.83"/>
    <n v="0"/>
    <n v="0"/>
    <n v="290.83"/>
    <n v="0"/>
    <n v="0"/>
    <n v="0"/>
    <n v="51.55"/>
    <n v="0"/>
    <n v="0"/>
    <n v="0"/>
    <n v="0"/>
    <n v="-13.84"/>
    <n v="26.56"/>
    <n v="78.790000000000006"/>
    <n v="0"/>
    <n v="0"/>
    <n v="0"/>
    <n v="0"/>
    <n v="0"/>
    <n v="0"/>
    <n v="0"/>
    <n v="0.2"/>
    <n v="0"/>
    <n v="0.1"/>
    <n v="0"/>
    <n v="702.36"/>
    <n v="0"/>
    <n v="0"/>
    <n v="97"/>
    <n v="240"/>
    <n v="101808"/>
    <n v="59563.360000000001"/>
    <n v="58.505578999999997"/>
    <n v="35.445151579662401"/>
    <n v="9.6"/>
    <m/>
    <m/>
    <m/>
    <s v="EM"/>
    <s v="CHICOLOAPAN"/>
    <s v="56370"/>
    <s v="Al corriente"/>
    <x v="0"/>
  </r>
  <r>
    <n v="2063"/>
    <s v="Hipotecaria Su Casita"/>
    <s v="FIDEICOMISO 234036"/>
    <d v="2018-05-01T00:00:00"/>
    <s v="60411"/>
    <x v="2"/>
    <n v="1"/>
    <n v="55885.279999999999"/>
    <n v="175.32"/>
    <n v="0"/>
    <n v="56060.6"/>
    <n v="176.7"/>
    <n v="0"/>
    <n v="175.32"/>
    <n v="0"/>
    <n v="0"/>
    <m/>
    <n v="55885.279999999999"/>
    <n v="142.13999999999999"/>
    <n v="442.43"/>
    <n v="0"/>
    <n v="142.13999999999999"/>
    <n v="305.02999999999997"/>
    <n v="0"/>
    <n v="0"/>
    <n v="137.4"/>
    <n v="49.21"/>
    <n v="0"/>
    <n v="0"/>
    <n v="0"/>
    <n v="0"/>
    <n v="-16.079999999999998"/>
    <n v="33.42"/>
    <n v="91.07"/>
    <n v="0"/>
    <n v="0"/>
    <n v="0"/>
    <n v="0"/>
    <n v="0"/>
    <n v="0"/>
    <n v="0"/>
    <n v="0"/>
    <n v="0"/>
    <n v="0"/>
    <n v="0"/>
    <n v="780.11"/>
    <n v="176.7"/>
    <n v="137.4"/>
    <n v="158"/>
    <n v="300"/>
    <n v="103098.9"/>
    <n v="70863.570000000007"/>
    <n v="68.733585000000005"/>
    <n v="54.205505637506"/>
    <n v="9.5"/>
    <m/>
    <m/>
    <m/>
    <s v="NL"/>
    <s v="APODACA"/>
    <s v="66648"/>
    <s v="Morosidad"/>
    <x v="0"/>
  </r>
  <r>
    <n v="2064"/>
    <s v="Hipotecaria Su Casita"/>
    <s v="FIDEICOMISO 234036"/>
    <d v="2018-05-01T00:00:00"/>
    <s v="60413"/>
    <x v="0"/>
    <n v="21"/>
    <n v="17960.669999999998"/>
    <n v="25417.200000000001"/>
    <n v="0"/>
    <n v="43377.87"/>
    <n v="394.27"/>
    <n v="0"/>
    <n v="0"/>
    <n v="0"/>
    <n v="0"/>
    <m/>
    <n v="43377.87"/>
    <n v="23537.15"/>
    <n v="143.69"/>
    <n v="0"/>
    <n v="0"/>
    <n v="0"/>
    <n v="0"/>
    <n v="0"/>
    <n v="23680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811.47"/>
    <n v="23680.84"/>
    <n v="38"/>
    <n v="180"/>
    <n v="103098.9"/>
    <n v="51220.89"/>
    <n v="49.681316000000002"/>
    <n v="42.074037895025299"/>
    <n v="9.6"/>
    <m/>
    <m/>
    <m/>
    <s v="NL"/>
    <s v="APODACA"/>
    <s v="66648"/>
    <s v="Proceso judicial"/>
    <x v="0"/>
  </r>
  <r>
    <n v="2065"/>
    <s v="Hipotecaria Su Casita"/>
    <s v="FIDEICOMISO 234036"/>
    <d v="2018-05-01T00:00:00"/>
    <s v="60414"/>
    <x v="1"/>
    <n v="0"/>
    <n v="48019.9"/>
    <n v="0"/>
    <n v="0"/>
    <n v="48019.9"/>
    <n v="422.61"/>
    <n v="0"/>
    <n v="0"/>
    <n v="422.61"/>
    <n v="877.28"/>
    <m/>
    <n v="46720.01"/>
    <n v="0"/>
    <n v="380.16"/>
    <n v="0"/>
    <n v="0"/>
    <n v="380.16"/>
    <n v="0"/>
    <n v="0"/>
    <n v="0"/>
    <n v="63.81"/>
    <n v="0"/>
    <n v="0"/>
    <n v="0"/>
    <n v="0"/>
    <n v="-21.14"/>
    <n v="43.33"/>
    <n v="118.31"/>
    <n v="0"/>
    <n v="0"/>
    <n v="0"/>
    <n v="0"/>
    <n v="0"/>
    <n v="0"/>
    <n v="0"/>
    <n v="984.68"/>
    <n v="0"/>
    <n v="0"/>
    <n v="0"/>
    <n v="2869.04"/>
    <n v="0"/>
    <n v="0"/>
    <n v="158"/>
    <n v="300"/>
    <n v="135197.4"/>
    <n v="91881.89"/>
    <n v="67.961285000000004"/>
    <n v="34.556885092512303"/>
    <n v="9.5"/>
    <m/>
    <m/>
    <m/>
    <s v="NL"/>
    <s v="APODACA"/>
    <s v="66648"/>
    <s v="Al corriente"/>
    <x v="0"/>
  </r>
  <r>
    <n v="2066"/>
    <s v="Hipotecaria Su Casita"/>
    <s v="FIDEICOMISO 234036"/>
    <d v="2018-05-01T00:00:00"/>
    <s v="60415"/>
    <x v="6"/>
    <n v="14"/>
    <n v="23040.36"/>
    <n v="868.59"/>
    <n v="0"/>
    <n v="23908.95"/>
    <n v="70.58"/>
    <n v="0"/>
    <n v="129.32"/>
    <n v="0"/>
    <n v="0"/>
    <m/>
    <n v="23779.63"/>
    <n v="2521.9299999999998"/>
    <n v="190.08"/>
    <n v="0"/>
    <n v="406.93"/>
    <n v="0"/>
    <n v="0"/>
    <n v="0"/>
    <n v="2305.08"/>
    <n v="0"/>
    <n v="0"/>
    <n v="0"/>
    <n v="0"/>
    <n v="0"/>
    <n v="-85.95"/>
    <n v="0"/>
    <n v="0"/>
    <n v="142.94999999999999"/>
    <n v="0"/>
    <n v="0"/>
    <n v="180.81"/>
    <n v="0"/>
    <n v="46.26"/>
    <n v="136.32"/>
    <n v="0"/>
    <n v="0"/>
    <n v="0"/>
    <n v="0"/>
    <n v="956.64"/>
    <n v="809.85"/>
    <n v="2305.08"/>
    <n v="158"/>
    <n v="300"/>
    <n v="98198.399999999994"/>
    <n v="28909.29"/>
    <n v="29.439675000000001"/>
    <n v="24.215903566647601"/>
    <n v="9.9"/>
    <m/>
    <m/>
    <m/>
    <s v="BCN"/>
    <s v="TIJUANA"/>
    <s v="22245"/>
    <s v="Proceso judicial"/>
    <x v="0"/>
  </r>
  <r>
    <n v="2067"/>
    <s v="Hipotecaria Su Casita"/>
    <s v="FIDEICOMISO 234036"/>
    <d v="2018-05-01T00:00:00"/>
    <s v="60416"/>
    <x v="0"/>
    <n v="21"/>
    <n v="37209.769999999997"/>
    <n v="8119.56"/>
    <n v="0"/>
    <n v="45329.33"/>
    <n v="116.75"/>
    <n v="0"/>
    <n v="0"/>
    <n v="0"/>
    <n v="0"/>
    <m/>
    <n v="45329.33"/>
    <n v="34152.28"/>
    <n v="297.68"/>
    <n v="0"/>
    <n v="0"/>
    <n v="0"/>
    <n v="0"/>
    <n v="0"/>
    <n v="34449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36.31"/>
    <n v="34449.96"/>
    <n v="158"/>
    <n v="300"/>
    <n v="89764.800000000003"/>
    <n v="47058.720000000001"/>
    <n v="52.424469000000002"/>
    <n v="50.497889772092599"/>
    <n v="9.6"/>
    <m/>
    <m/>
    <m/>
    <s v="GTO"/>
    <s v="LEON"/>
    <s v="37358"/>
    <s v="Proceso judicial"/>
    <x v="0"/>
  </r>
  <r>
    <n v="2068"/>
    <s v="Hipotecaria Su Casita"/>
    <s v="FIDEICOMISO 234036"/>
    <d v="2018-05-01T00:00:00"/>
    <s v="60418"/>
    <x v="0"/>
    <n v="21"/>
    <n v="55168.02"/>
    <n v="10673.84"/>
    <n v="0"/>
    <n v="65841.86"/>
    <n v="174.45"/>
    <n v="0"/>
    <n v="0"/>
    <n v="0"/>
    <n v="0"/>
    <m/>
    <n v="65841.86"/>
    <n v="40666.959999999999"/>
    <n v="436.75"/>
    <n v="0"/>
    <n v="0"/>
    <n v="0"/>
    <n v="0"/>
    <n v="0"/>
    <n v="41103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48.29"/>
    <n v="41103.71"/>
    <n v="158"/>
    <n v="300"/>
    <n v="98198.399999999994"/>
    <n v="69955.44"/>
    <n v="71.238879999999995"/>
    <n v="67.049830056344405"/>
    <n v="9.5"/>
    <m/>
    <m/>
    <m/>
    <s v="BCN"/>
    <s v="TIJUANA"/>
    <s v="22245"/>
    <s v="Morosidad"/>
    <x v="0"/>
  </r>
  <r>
    <n v="2069"/>
    <s v="Hipotecaria Su Casita"/>
    <s v="FIDEICOMISO 234036"/>
    <d v="2018-05-01T00:00:00"/>
    <s v="60421"/>
    <x v="0"/>
    <n v="21"/>
    <n v="34773.99"/>
    <n v="14821.82"/>
    <n v="0"/>
    <n v="49595.81"/>
    <n v="231.66"/>
    <n v="0"/>
    <n v="0"/>
    <n v="0"/>
    <n v="0"/>
    <m/>
    <n v="49595.81"/>
    <n v="31064.68"/>
    <n v="278.19"/>
    <n v="0"/>
    <n v="0"/>
    <n v="0"/>
    <n v="0"/>
    <n v="0"/>
    <n v="31342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53.48"/>
    <n v="31342.87"/>
    <n v="98"/>
    <n v="240"/>
    <n v="91388.4"/>
    <n v="54316.21"/>
    <n v="59.434469"/>
    <n v="54.269262011743599"/>
    <n v="9.6"/>
    <m/>
    <m/>
    <m/>
    <s v="EM"/>
    <s v="ACOLMAN"/>
    <s v="55870"/>
    <s v="Morosidad"/>
    <x v="0"/>
  </r>
  <r>
    <n v="2070"/>
    <s v="Hipotecaria Su Casita"/>
    <s v="FIDEICOMISO 234036"/>
    <d v="2018-05-01T00:00:00"/>
    <s v="60422"/>
    <x v="0"/>
    <n v="21"/>
    <n v="23553.11"/>
    <n v="28501.34"/>
    <n v="0"/>
    <n v="52054.45"/>
    <n v="516.99"/>
    <n v="0"/>
    <n v="0"/>
    <n v="0"/>
    <n v="0"/>
    <m/>
    <n v="52054.45"/>
    <n v="22743.08"/>
    <n v="188.42"/>
    <n v="0"/>
    <n v="0"/>
    <n v="0"/>
    <n v="0"/>
    <n v="0"/>
    <n v="22931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018.33"/>
    <n v="22931.5"/>
    <n v="38"/>
    <n v="180"/>
    <n v="95195.7"/>
    <n v="67164.94"/>
    <n v="70.554593999999994"/>
    <n v="54.681513683229703"/>
    <n v="9.6"/>
    <m/>
    <m/>
    <m/>
    <s v="PUE"/>
    <s v="PUEBLA"/>
    <s v="72450"/>
    <s v="Proceso judicial"/>
    <x v="0"/>
  </r>
  <r>
    <n v="2071"/>
    <s v="Hipotecaria Su Casita"/>
    <s v="FIDEICOMISO 234036"/>
    <d v="2018-05-01T00:00:00"/>
    <s v="60423"/>
    <x v="2"/>
    <n v="1"/>
    <n v="82257.67"/>
    <n v="307.39"/>
    <n v="0"/>
    <n v="82565.06"/>
    <n v="309.82"/>
    <n v="0"/>
    <n v="307.39"/>
    <n v="0"/>
    <n v="0"/>
    <m/>
    <n v="82257.67"/>
    <n v="653.64"/>
    <n v="651.21"/>
    <n v="0"/>
    <n v="653.64"/>
    <n v="199"/>
    <n v="0"/>
    <n v="0"/>
    <n v="452.21"/>
    <n v="76.39"/>
    <n v="0"/>
    <n v="0"/>
    <n v="0"/>
    <n v="0"/>
    <n v="-69.52"/>
    <n v="51.87"/>
    <n v="138.51"/>
    <n v="76.39"/>
    <n v="0"/>
    <n v="0"/>
    <n v="0"/>
    <n v="0"/>
    <n v="51.87"/>
    <n v="138.5"/>
    <n v="0"/>
    <n v="0"/>
    <n v="0"/>
    <n v="0"/>
    <n v="1624.04"/>
    <n v="309.82"/>
    <n v="452.21"/>
    <n v="158"/>
    <n v="300"/>
    <n v="140617.79999999999"/>
    <n v="109995.56"/>
    <n v="78.223070000000007"/>
    <n v="58.497338242079103"/>
    <n v="9.5"/>
    <m/>
    <m/>
    <m/>
    <s v="COA"/>
    <s v="SALTILLO"/>
    <s v="25115"/>
    <s v="Morosidad"/>
    <x v="0"/>
  </r>
  <r>
    <n v="2072"/>
    <s v="Hipotecaria Su Casita"/>
    <s v="FIDEICOMISO 234036"/>
    <d v="2018-05-01T00:00:00"/>
    <s v="60424"/>
    <x v="0"/>
    <n v="21"/>
    <n v="42835.53"/>
    <n v="19972.259999999998"/>
    <n v="0"/>
    <n v="62807.79"/>
    <n v="285.38"/>
    <n v="0"/>
    <n v="0"/>
    <n v="0"/>
    <n v="0"/>
    <m/>
    <n v="62807.79"/>
    <n v="44717.93"/>
    <n v="342.68"/>
    <n v="0"/>
    <n v="0"/>
    <n v="0"/>
    <n v="0"/>
    <n v="0"/>
    <n v="45060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257.64"/>
    <n v="45060.61"/>
    <n v="98"/>
    <n v="240"/>
    <n v="91388.4"/>
    <n v="66909.3"/>
    <n v="73.214214999999996"/>
    <n v="68.726216545903895"/>
    <n v="9.6"/>
    <m/>
    <m/>
    <m/>
    <s v="EM"/>
    <s v="ACOLMAN"/>
    <s v="55870"/>
    <s v="Morosidad"/>
    <x v="0"/>
  </r>
  <r>
    <n v="2073"/>
    <s v="Hipotecaria Su Casita"/>
    <s v="FIDEICOMISO 234036"/>
    <d v="2018-05-01T00:00:00"/>
    <s v="60427"/>
    <x v="1"/>
    <n v="0"/>
    <n v="32259.61"/>
    <n v="0"/>
    <n v="0"/>
    <n v="32259.61"/>
    <n v="101.22"/>
    <n v="0"/>
    <n v="0"/>
    <n v="101.22"/>
    <n v="0"/>
    <m/>
    <n v="32158.39"/>
    <n v="0"/>
    <n v="258.08"/>
    <n v="0"/>
    <n v="0"/>
    <n v="258.08"/>
    <n v="0"/>
    <n v="0"/>
    <n v="0"/>
    <n v="36.99"/>
    <n v="0"/>
    <n v="0"/>
    <n v="0"/>
    <n v="0"/>
    <n v="-10.15"/>
    <n v="19.809999999999999"/>
    <n v="57.16"/>
    <n v="0"/>
    <n v="0"/>
    <n v="0"/>
    <n v="0"/>
    <n v="0"/>
    <n v="0"/>
    <n v="0"/>
    <n v="4.58"/>
    <n v="0"/>
    <n v="2.95"/>
    <n v="0"/>
    <n v="467.69"/>
    <n v="0"/>
    <n v="0"/>
    <n v="158"/>
    <n v="300"/>
    <n v="91388.4"/>
    <n v="40798.629999999997"/>
    <n v="44.643116999999997"/>
    <n v="35.188700387773601"/>
    <n v="9.6"/>
    <m/>
    <m/>
    <m/>
    <s v="EM"/>
    <s v="ACOLMAN"/>
    <s v="55870"/>
    <s v="Al corriente"/>
    <x v="0"/>
  </r>
  <r>
    <n v="2074"/>
    <s v="Hipotecaria Su Casita"/>
    <s v="FIDEICOMISO 234036"/>
    <d v="2018-05-01T00:00:00"/>
    <s v="60428"/>
    <x v="5"/>
    <n v="21"/>
    <n v="21034.05"/>
    <n v="31145.83"/>
    <n v="0"/>
    <n v="52179.88"/>
    <n v="461.71"/>
    <n v="52179.88"/>
    <n v="0"/>
    <n v="0"/>
    <n v="0"/>
    <m/>
    <n v="52179.88"/>
    <n v="30039"/>
    <n v="168.27"/>
    <n v="0"/>
    <n v="0"/>
    <n v="0"/>
    <n v="0"/>
    <n v="0"/>
    <n v="30207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607.54"/>
    <n v="30207.27"/>
    <n v="38"/>
    <n v="180"/>
    <n v="88935.6"/>
    <n v="59982.74"/>
    <n v="67.445139999999995"/>
    <n v="58.671533040724697"/>
    <n v="9.6"/>
    <m/>
    <m/>
    <m/>
    <s v="QR"/>
    <s v="BENITO JUAREZ"/>
    <s v="77518"/>
    <s v="Proceso judicial"/>
    <x v="0"/>
  </r>
  <r>
    <n v="2075"/>
    <s v="Hipotecaria Su Casita"/>
    <s v="FIDEICOMISO 234036"/>
    <d v="2018-05-01T00:00:00"/>
    <s v="60429"/>
    <x v="1"/>
    <n v="0"/>
    <n v="46146.63"/>
    <n v="0"/>
    <n v="0"/>
    <n v="46146.63"/>
    <n v="335.12"/>
    <n v="0"/>
    <n v="0"/>
    <n v="335.12"/>
    <n v="0"/>
    <m/>
    <n v="45811.51"/>
    <n v="0"/>
    <n v="365.33"/>
    <n v="0"/>
    <n v="0"/>
    <n v="365.33"/>
    <n v="0"/>
    <n v="0"/>
    <n v="0"/>
    <n v="49.75"/>
    <n v="0"/>
    <n v="0"/>
    <n v="0"/>
    <n v="0"/>
    <n v="-16.57"/>
    <n v="32.630000000000003"/>
    <n v="97.02"/>
    <n v="0"/>
    <n v="0"/>
    <n v="0"/>
    <n v="0"/>
    <n v="0"/>
    <n v="0"/>
    <n v="0"/>
    <n v="0.12"/>
    <n v="0"/>
    <n v="0.31"/>
    <n v="0"/>
    <n v="863.4"/>
    <n v="0"/>
    <n v="0"/>
    <n v="98"/>
    <n v="240"/>
    <n v="112326"/>
    <n v="75145.52"/>
    <n v="66.899489000000003"/>
    <n v="40.784422136121897"/>
    <n v="9.5"/>
    <m/>
    <m/>
    <m/>
    <s v="DF"/>
    <s v="MIGUEL HIDALGO"/>
    <s v="11400"/>
    <s v="Al corriente"/>
    <x v="0"/>
  </r>
  <r>
    <n v="2076"/>
    <s v="Hipotecaria Su Casita"/>
    <s v="FIDEICOMISO 234036"/>
    <d v="2018-05-01T00:00:00"/>
    <s v="60430"/>
    <x v="0"/>
    <n v="21"/>
    <n v="17819.47"/>
    <n v="3509.63"/>
    <n v="0"/>
    <n v="21329.1"/>
    <n v="54.59"/>
    <n v="0"/>
    <n v="0"/>
    <n v="0"/>
    <n v="0"/>
    <m/>
    <n v="21329.1"/>
    <n v="15037.58"/>
    <n v="147.01"/>
    <n v="0"/>
    <n v="0"/>
    <n v="0"/>
    <n v="0"/>
    <n v="0"/>
    <n v="15184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64.22"/>
    <n v="15184.59"/>
    <n v="158"/>
    <n v="300"/>
    <n v="73161"/>
    <n v="22358.89"/>
    <n v="30.561214"/>
    <n v="29.153647141132701"/>
    <n v="9.9"/>
    <m/>
    <m/>
    <m/>
    <s v="QR"/>
    <s v="BENITO JUAREZ"/>
    <s v="77517"/>
    <s v="Proceso judicial"/>
    <x v="0"/>
  </r>
  <r>
    <n v="2077"/>
    <s v="Hipotecaria Su Casita"/>
    <s v="FIDEICOMISO 234036"/>
    <d v="2018-05-01T00:00:00"/>
    <s v="60431"/>
    <x v="0"/>
    <n v="21"/>
    <n v="25822.11"/>
    <n v="2950.48"/>
    <n v="0"/>
    <n v="28772.59"/>
    <n v="90.77"/>
    <n v="0"/>
    <n v="0"/>
    <n v="0"/>
    <n v="0"/>
    <m/>
    <n v="28772.59"/>
    <n v="8593.92"/>
    <n v="213.03"/>
    <n v="0"/>
    <n v="0"/>
    <n v="0"/>
    <n v="0"/>
    <n v="0"/>
    <n v="8806.950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41.25"/>
    <n v="8806.9500000000007"/>
    <n v="158"/>
    <n v="300"/>
    <n v="91361.4"/>
    <n v="33693.33"/>
    <n v="36.879173999999999"/>
    <n v="31.4931576380447"/>
    <n v="9.9"/>
    <m/>
    <m/>
    <m/>
    <s v="QR"/>
    <s v="BENITO JUAREZ"/>
    <s v="77518"/>
    <s v="Proceso judicial"/>
    <x v="0"/>
  </r>
  <r>
    <n v="2078"/>
    <s v="Hipotecaria Su Casita"/>
    <s v="FIDEICOMISO 234036"/>
    <d v="2018-05-01T00:00:00"/>
    <s v="60432"/>
    <x v="1"/>
    <n v="0"/>
    <n v="54830.06"/>
    <n v="0"/>
    <n v="0"/>
    <n v="54830.06"/>
    <n v="173.37"/>
    <n v="0"/>
    <n v="0"/>
    <n v="173.37"/>
    <n v="0"/>
    <m/>
    <n v="54656.69"/>
    <n v="0"/>
    <n v="434.07"/>
    <n v="0"/>
    <n v="0"/>
    <n v="434.07"/>
    <n v="0"/>
    <n v="0"/>
    <n v="0"/>
    <n v="48.28"/>
    <n v="0"/>
    <n v="0"/>
    <n v="0"/>
    <n v="0"/>
    <n v="-16.47"/>
    <n v="32.79"/>
    <n v="92.05"/>
    <n v="0"/>
    <n v="0"/>
    <n v="0"/>
    <n v="0"/>
    <n v="0"/>
    <n v="0"/>
    <n v="0"/>
    <n v="1.07"/>
    <n v="0"/>
    <n v="1.65"/>
    <n v="0"/>
    <n v="765.16"/>
    <n v="0"/>
    <n v="0"/>
    <n v="158"/>
    <n v="300"/>
    <n v="119397.6"/>
    <n v="69525.59"/>
    <n v="58.230308000000001"/>
    <n v="45.7770425674995"/>
    <n v="9.5"/>
    <m/>
    <m/>
    <m/>
    <s v="DF"/>
    <s v="MIGUEL HIDALGO"/>
    <s v="11400"/>
    <s v="Al corriente"/>
    <x v="0"/>
  </r>
  <r>
    <n v="2079"/>
    <s v="Hipotecaria Su Casita"/>
    <s v="FIDEICOMISO 234036"/>
    <d v="2018-05-01T00:00:00"/>
    <s v="60434"/>
    <x v="0"/>
    <n v="21"/>
    <n v="61354.47"/>
    <n v="12919.46"/>
    <n v="0"/>
    <n v="74273.929999999993"/>
    <n v="194"/>
    <n v="0"/>
    <n v="0"/>
    <n v="0"/>
    <n v="0"/>
    <m/>
    <n v="74273.929999999993"/>
    <n v="51653.94"/>
    <n v="485.72"/>
    <n v="0"/>
    <n v="0"/>
    <n v="0"/>
    <n v="0"/>
    <n v="0"/>
    <n v="52139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13.46"/>
    <n v="52139.66"/>
    <n v="158"/>
    <n v="300"/>
    <n v="96278.7"/>
    <n v="77798.53"/>
    <n v="80.805547000000004"/>
    <n v="77.144716506722105"/>
    <n v="9.5"/>
    <m/>
    <m/>
    <m/>
    <s v="QR"/>
    <s v="SOLIDARIDAD"/>
    <s v="77710"/>
    <s v="Morosidad"/>
    <x v="0"/>
  </r>
  <r>
    <n v="2080"/>
    <s v="Hipotecaria Su Casita"/>
    <s v="FIDEICOMISO 234036"/>
    <d v="2018-05-01T00:00:00"/>
    <s v="60439"/>
    <x v="4"/>
    <n v="1"/>
    <n v="47465.05"/>
    <n v="147.75"/>
    <n v="0"/>
    <n v="47612.800000000003"/>
    <n v="148.91"/>
    <n v="0"/>
    <n v="146.65"/>
    <n v="0"/>
    <n v="0"/>
    <m/>
    <n v="47466.13"/>
    <n v="380.9"/>
    <n v="379.72"/>
    <n v="0"/>
    <n v="380.9"/>
    <n v="0"/>
    <n v="0"/>
    <n v="0"/>
    <n v="379.72"/>
    <n v="0"/>
    <n v="0"/>
    <n v="0"/>
    <n v="0"/>
    <n v="0"/>
    <n v="-13.63"/>
    <n v="0"/>
    <n v="0"/>
    <n v="54.42"/>
    <n v="0"/>
    <n v="0"/>
    <n v="0"/>
    <n v="0"/>
    <n v="29.15"/>
    <n v="77.72"/>
    <n v="0"/>
    <n v="0"/>
    <n v="0"/>
    <n v="0"/>
    <n v="675.21"/>
    <n v="149.99"/>
    <n v="379.72"/>
    <n v="158"/>
    <n v="300"/>
    <n v="91361.4"/>
    <n v="60026.71"/>
    <n v="65.702484999999996"/>
    <n v="51.954249938619803"/>
    <n v="9.6"/>
    <m/>
    <m/>
    <m/>
    <s v="QR"/>
    <s v="BENITO JUAREZ"/>
    <s v="77518"/>
    <s v="Morosidad"/>
    <x v="0"/>
  </r>
  <r>
    <n v="2081"/>
    <s v="Hipotecaria Su Casita"/>
    <s v="FIDEICOMISO 234036"/>
    <d v="2018-05-01T00:00:00"/>
    <s v="60445"/>
    <x v="1"/>
    <n v="0"/>
    <n v="35541.94"/>
    <n v="0"/>
    <n v="0"/>
    <n v="35541.94"/>
    <n v="128.30000000000001"/>
    <n v="0"/>
    <n v="0"/>
    <n v="128.30000000000001"/>
    <n v="0"/>
    <m/>
    <n v="35413.64"/>
    <n v="0"/>
    <n v="284.33999999999997"/>
    <n v="0"/>
    <n v="0"/>
    <n v="284.33999999999997"/>
    <n v="0"/>
    <n v="0"/>
    <n v="0"/>
    <n v="42.48"/>
    <n v="0"/>
    <n v="0"/>
    <n v="0"/>
    <n v="0"/>
    <n v="-11.37"/>
    <n v="22.76"/>
    <n v="64.010000000000005"/>
    <n v="0"/>
    <n v="0"/>
    <n v="0"/>
    <n v="0"/>
    <n v="0"/>
    <n v="0"/>
    <n v="0"/>
    <n v="2.4500000000000002"/>
    <n v="0"/>
    <n v="1.84"/>
    <n v="0"/>
    <n v="532.97"/>
    <n v="0"/>
    <n v="0"/>
    <n v="158"/>
    <n v="300"/>
    <n v="93831.6"/>
    <n v="46855.97"/>
    <n v="49.936236999999998"/>
    <n v="37.7416990849337"/>
    <n v="9.6"/>
    <m/>
    <m/>
    <m/>
    <s v="EM"/>
    <s v="IXTAPALUCA"/>
    <s v="56538"/>
    <s v="Al corriente"/>
    <x v="0"/>
  </r>
  <r>
    <n v="2082"/>
    <s v="Hipotecaria Su Casita"/>
    <s v="FIDEICOMISO 234036"/>
    <d v="2018-05-01T00:00:00"/>
    <s v="60448"/>
    <x v="0"/>
    <n v="21"/>
    <n v="21599.759999999998"/>
    <n v="4191.88"/>
    <n v="0"/>
    <n v="25791.64"/>
    <n v="66.17"/>
    <n v="0"/>
    <n v="0"/>
    <n v="0"/>
    <n v="0"/>
    <m/>
    <n v="25791.64"/>
    <n v="17801.41"/>
    <n v="178.2"/>
    <n v="0"/>
    <n v="0"/>
    <n v="0"/>
    <n v="0"/>
    <n v="0"/>
    <n v="17979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58.05"/>
    <n v="17979.61"/>
    <n v="158"/>
    <n v="300"/>
    <n v="73161"/>
    <n v="27102.38"/>
    <n v="37.044846"/>
    <n v="35.253263067208103"/>
    <n v="9.9"/>
    <m/>
    <m/>
    <m/>
    <s v="QR"/>
    <s v="BENITO JUAREZ"/>
    <s v="77517"/>
    <s v="Morosidad"/>
    <x v="0"/>
  </r>
  <r>
    <n v="2083"/>
    <s v="Hipotecaria Su Casita"/>
    <s v="FIDEICOMISO 234036"/>
    <d v="2018-05-01T00:00:00"/>
    <s v="60450"/>
    <x v="5"/>
    <n v="21"/>
    <n v="15916.18"/>
    <n v="2847.37"/>
    <n v="0"/>
    <n v="18763.55"/>
    <n v="48.76"/>
    <n v="18763.55"/>
    <n v="0"/>
    <n v="0"/>
    <n v="0"/>
    <m/>
    <n v="18763.55"/>
    <n v="11472.65"/>
    <n v="131.31"/>
    <n v="0"/>
    <n v="0"/>
    <n v="0"/>
    <n v="0"/>
    <n v="0"/>
    <n v="11603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96.13"/>
    <n v="11603.96"/>
    <n v="158"/>
    <n v="300"/>
    <n v="73161"/>
    <n v="19971.009999999998"/>
    <n v="27.297343999999999"/>
    <n v="25.646929174398299"/>
    <n v="9.9"/>
    <m/>
    <m/>
    <m/>
    <s v="QR"/>
    <s v="BENITO JUAREZ"/>
    <s v="77517"/>
    <s v="Proceso judicial"/>
    <x v="0"/>
  </r>
  <r>
    <n v="2084"/>
    <s v="Hipotecaria Su Casita"/>
    <s v="FIDEICOMISO 234036"/>
    <d v="2018-05-01T00:00:00"/>
    <s v="60453"/>
    <x v="0"/>
    <n v="21"/>
    <n v="29678.34"/>
    <n v="6371.31"/>
    <n v="0"/>
    <n v="36049.65"/>
    <n v="90.94"/>
    <n v="0"/>
    <n v="0"/>
    <n v="0"/>
    <n v="0"/>
    <m/>
    <n v="36049.65"/>
    <n v="28875.65"/>
    <n v="244.85"/>
    <n v="0"/>
    <n v="0"/>
    <n v="0"/>
    <n v="0"/>
    <n v="0"/>
    <n v="2912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62.25"/>
    <n v="29120.5"/>
    <n v="158"/>
    <n v="300"/>
    <n v="73161"/>
    <n v="37240.82"/>
    <n v="50.902557000000002"/>
    <n v="49.274408134811502"/>
    <n v="9.9"/>
    <m/>
    <m/>
    <m/>
    <s v="QR"/>
    <s v="BENITO JUAREZ"/>
    <s v="77517"/>
    <s v="Proceso judicial"/>
    <x v="0"/>
  </r>
  <r>
    <n v="2085"/>
    <s v="Hipotecaria Su Casita"/>
    <s v="FIDEICOMISO 234036"/>
    <d v="2018-05-01T00:00:00"/>
    <s v="60456"/>
    <x v="2"/>
    <n v="0"/>
    <n v="34633.56"/>
    <n v="0"/>
    <n v="0"/>
    <n v="34633.56"/>
    <n v="230.73"/>
    <n v="0"/>
    <n v="0"/>
    <n v="225.23"/>
    <n v="0"/>
    <m/>
    <n v="34408.33"/>
    <n v="0"/>
    <n v="277.07"/>
    <n v="0"/>
    <n v="0"/>
    <n v="277.07"/>
    <n v="0"/>
    <n v="0"/>
    <n v="0"/>
    <n v="46.82"/>
    <n v="0"/>
    <n v="0"/>
    <n v="0"/>
    <n v="0"/>
    <n v="-12.62"/>
    <n v="24.13"/>
    <n v="72.86"/>
    <n v="0"/>
    <n v="0"/>
    <n v="0"/>
    <n v="0"/>
    <n v="0"/>
    <n v="0"/>
    <n v="0"/>
    <n v="0"/>
    <n v="0"/>
    <n v="633.49"/>
    <n v="0"/>
    <n v="633.49"/>
    <n v="5.5"/>
    <n v="0"/>
    <n v="98"/>
    <n v="240"/>
    <n v="101446.8"/>
    <n v="54097.61"/>
    <n v="53.326087999999999"/>
    <n v="33.917609918682899"/>
    <n v="9.6"/>
    <m/>
    <m/>
    <m/>
    <s v="EM"/>
    <s v="CHICOLOAPAN"/>
    <s v="56370"/>
    <s v="Morosidad"/>
    <x v="0"/>
  </r>
  <r>
    <n v="2086"/>
    <s v="Hipotecaria Su Casita"/>
    <s v="FIDEICOMISO 234036"/>
    <d v="2018-05-01T00:00:00"/>
    <s v="60457"/>
    <x v="0"/>
    <n v="21"/>
    <n v="23398.22"/>
    <n v="4541.12"/>
    <n v="0"/>
    <n v="27939.34"/>
    <n v="71.680000000000007"/>
    <n v="0"/>
    <n v="0"/>
    <n v="0"/>
    <n v="0"/>
    <m/>
    <n v="27939.34"/>
    <n v="19283.68"/>
    <n v="193.04"/>
    <n v="0"/>
    <n v="0"/>
    <n v="0"/>
    <n v="0"/>
    <n v="0"/>
    <n v="19476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12.8"/>
    <n v="19476.72"/>
    <n v="158"/>
    <n v="300"/>
    <n v="73161"/>
    <n v="29359.23"/>
    <n v="40.129618000000001"/>
    <n v="38.188843555233603"/>
    <n v="9.9"/>
    <m/>
    <m/>
    <m/>
    <s v="QR"/>
    <s v="BENITO JUAREZ"/>
    <s v="77517"/>
    <s v="Proceso judicial"/>
    <x v="0"/>
  </r>
  <r>
    <n v="2087"/>
    <s v="Hipotecaria Su Casita"/>
    <s v="FIDEICOMISO 234036"/>
    <d v="2018-05-01T00:00:00"/>
    <s v="60458"/>
    <x v="0"/>
    <n v="21"/>
    <n v="31713"/>
    <n v="6335.9"/>
    <n v="0"/>
    <n v="38048.9"/>
    <n v="97.15"/>
    <n v="0"/>
    <n v="0"/>
    <n v="0"/>
    <n v="0"/>
    <m/>
    <n v="38048.9"/>
    <n v="27389.439999999999"/>
    <n v="261.63"/>
    <n v="0"/>
    <n v="0"/>
    <n v="0"/>
    <n v="0"/>
    <n v="0"/>
    <n v="27651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33.05"/>
    <n v="27651.07"/>
    <n v="158"/>
    <n v="300"/>
    <n v="73161"/>
    <n v="39791.410000000003"/>
    <n v="54.388826999999999"/>
    <n v="52.007079910973303"/>
    <n v="9.9"/>
    <m/>
    <m/>
    <m/>
    <s v="QR"/>
    <s v="BENITO JUAREZ"/>
    <s v="77517"/>
    <s v="Morosidad"/>
    <x v="0"/>
  </r>
  <r>
    <n v="2088"/>
    <s v="Hipotecaria Su Casita"/>
    <s v="FIDEICOMISO 234036"/>
    <d v="2018-05-01T00:00:00"/>
    <s v="60459"/>
    <x v="0"/>
    <n v="21"/>
    <n v="22830.49"/>
    <n v="2325.21"/>
    <n v="0"/>
    <n v="25155.7"/>
    <n v="69.97"/>
    <n v="0"/>
    <n v="0"/>
    <n v="0"/>
    <n v="0"/>
    <m/>
    <n v="25155.7"/>
    <n v="7749.27"/>
    <n v="188.35"/>
    <n v="0"/>
    <n v="0"/>
    <n v="0"/>
    <n v="0"/>
    <n v="0"/>
    <n v="7937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95.1799999999998"/>
    <n v="7937.62"/>
    <n v="158"/>
    <n v="300"/>
    <n v="73161"/>
    <n v="28648.83"/>
    <n v="39.158608999999998"/>
    <n v="34.384029659197203"/>
    <n v="9.9"/>
    <m/>
    <m/>
    <m/>
    <s v="QR"/>
    <s v="BENITO JUAREZ"/>
    <s v="77517"/>
    <s v="Morosidad"/>
    <x v="0"/>
  </r>
  <r>
    <n v="2089"/>
    <s v="Hipotecaria Su Casita"/>
    <s v="FIDEICOMISO 234036"/>
    <d v="2018-05-01T00:00:00"/>
    <s v="60461"/>
    <x v="0"/>
    <n v="21"/>
    <n v="41075.9"/>
    <n v="7032.73"/>
    <n v="0"/>
    <n v="48108.63"/>
    <n v="128.87"/>
    <n v="0"/>
    <n v="0"/>
    <n v="0"/>
    <n v="0"/>
    <m/>
    <n v="48108.63"/>
    <n v="25905.82"/>
    <n v="328.61"/>
    <n v="0"/>
    <n v="0"/>
    <n v="0"/>
    <n v="0"/>
    <n v="0"/>
    <n v="26234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61.6"/>
    <n v="26234.43"/>
    <n v="158"/>
    <n v="300"/>
    <n v="96278.7"/>
    <n v="51947.360000000001"/>
    <n v="53.955195000000003"/>
    <n v="49.968092947030399"/>
    <n v="9.6"/>
    <m/>
    <m/>
    <m/>
    <s v="QR"/>
    <s v="SOLIDARIDAD"/>
    <s v="77710"/>
    <s v="Morosidad"/>
    <x v="0"/>
  </r>
  <r>
    <n v="2090"/>
    <s v="Hipotecaria Su Casita"/>
    <s v="FIDEICOMISO 234036"/>
    <d v="2018-05-01T00:00:00"/>
    <s v="60462"/>
    <x v="0"/>
    <n v="21"/>
    <n v="50181.26"/>
    <n v="10224.469999999999"/>
    <n v="0"/>
    <n v="60405.73"/>
    <n v="157.43"/>
    <n v="0"/>
    <n v="0"/>
    <n v="0"/>
    <n v="0"/>
    <m/>
    <n v="60405.73"/>
    <n v="41192.49"/>
    <n v="401.45"/>
    <n v="0"/>
    <n v="0"/>
    <n v="0"/>
    <n v="0"/>
    <n v="0"/>
    <n v="41593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81.9"/>
    <n v="41593.94"/>
    <n v="158"/>
    <n v="300"/>
    <n v="87032.4"/>
    <n v="63461.72"/>
    <n v="72.917349999999999"/>
    <n v="69.406025497189503"/>
    <n v="9.6"/>
    <m/>
    <m/>
    <m/>
    <s v="QR"/>
    <s v="BENITO JUAREZ"/>
    <s v="77518"/>
    <s v="Proceso judicial"/>
    <x v="0"/>
  </r>
  <r>
    <n v="2091"/>
    <s v="Hipotecaria Su Casita"/>
    <s v="FIDEICOMISO 234036"/>
    <d v="2018-05-01T00:00:00"/>
    <s v="60465"/>
    <x v="16"/>
    <n v="19"/>
    <n v="25355.75"/>
    <n v="1360.98"/>
    <n v="0"/>
    <n v="26716.73"/>
    <n v="77.69"/>
    <n v="0"/>
    <n v="0"/>
    <n v="0"/>
    <n v="0"/>
    <m/>
    <n v="26716.73"/>
    <n v="4089.55"/>
    <n v="209.18"/>
    <n v="0"/>
    <n v="0"/>
    <n v="0"/>
    <n v="0"/>
    <n v="0"/>
    <n v="4298.72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8.67"/>
    <n v="4298.7299999999996"/>
    <n v="158"/>
    <n v="300"/>
    <n v="73161"/>
    <n v="31815.72"/>
    <n v="43.487268"/>
    <n v="36.517721352640798"/>
    <n v="9.9"/>
    <m/>
    <m/>
    <m/>
    <s v="QR"/>
    <s v="BENITO JUAREZ"/>
    <s v="77517"/>
    <s v="Morosidad"/>
    <x v="0"/>
  </r>
  <r>
    <n v="2092"/>
    <s v="Hipotecaria Su Casita"/>
    <s v="FIDEICOMISO 234036"/>
    <d v="2018-05-01T00:00:00"/>
    <s v="60466"/>
    <x v="0"/>
    <n v="21"/>
    <n v="47168.36"/>
    <n v="5470.08"/>
    <n v="0"/>
    <n v="52638.44"/>
    <n v="147.97"/>
    <n v="0"/>
    <n v="0"/>
    <n v="0"/>
    <n v="0"/>
    <m/>
    <n v="52638.44"/>
    <n v="17644"/>
    <n v="377.35"/>
    <n v="0"/>
    <n v="0"/>
    <n v="0"/>
    <n v="0"/>
    <n v="0"/>
    <n v="18021.34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18.05"/>
    <n v="18021.349999999999"/>
    <n v="158"/>
    <n v="300"/>
    <n v="101446.8"/>
    <n v="59651.07"/>
    <n v="58.800347000000002"/>
    <n v="51.887728711969103"/>
    <n v="9.6"/>
    <m/>
    <m/>
    <m/>
    <s v="EM"/>
    <s v="CHICOLOAPAN"/>
    <s v="56370"/>
    <s v="Morosidad"/>
    <x v="0"/>
  </r>
  <r>
    <n v="2093"/>
    <s v="Hipotecaria Su Casita"/>
    <s v="FIDEICOMISO 234036"/>
    <d v="2018-05-01T00:00:00"/>
    <s v="60468"/>
    <x v="0"/>
    <n v="21"/>
    <n v="66062.36"/>
    <n v="11547.86"/>
    <n v="0"/>
    <n v="77610.22"/>
    <n v="208.89"/>
    <n v="0"/>
    <n v="0"/>
    <n v="0"/>
    <n v="0"/>
    <m/>
    <n v="77610.22"/>
    <n v="41879.379999999997"/>
    <n v="522.99"/>
    <n v="0"/>
    <n v="0"/>
    <n v="0"/>
    <n v="0"/>
    <n v="0"/>
    <n v="42402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56.75"/>
    <n v="42402.37"/>
    <n v="158"/>
    <n v="300"/>
    <n v="99988.800000000003"/>
    <n v="83768.52"/>
    <n v="83.777902999999995"/>
    <n v="77.6189132023421"/>
    <n v="9.5"/>
    <m/>
    <m/>
    <m/>
    <s v="EM"/>
    <s v="CHICOLOAPAN"/>
    <s v="56370"/>
    <s v="Proceso judicial"/>
    <x v="0"/>
  </r>
  <r>
    <n v="2094"/>
    <s v="Hipotecaria Su Casita"/>
    <s v="FIDEICOMISO 234036"/>
    <d v="2018-05-01T00:00:00"/>
    <s v="60469"/>
    <x v="0"/>
    <n v="21"/>
    <n v="59851.88"/>
    <n v="12240.65"/>
    <n v="0"/>
    <n v="72092.53"/>
    <n v="189.24"/>
    <n v="0"/>
    <n v="0"/>
    <n v="0"/>
    <n v="0"/>
    <m/>
    <n v="72092.53"/>
    <n v="48098.720000000001"/>
    <n v="473.83"/>
    <n v="0"/>
    <n v="0"/>
    <n v="0"/>
    <n v="0"/>
    <n v="0"/>
    <n v="48572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29.89"/>
    <n v="48572.55"/>
    <n v="158"/>
    <n v="300"/>
    <n v="101773.2"/>
    <n v="75892.92"/>
    <n v="74.570633999999998"/>
    <n v="70.836458377988606"/>
    <n v="9.5"/>
    <m/>
    <m/>
    <m/>
    <s v="EM"/>
    <s v="CHICOLOAPAN"/>
    <s v="56370"/>
    <s v="Proceso judicial"/>
    <x v="0"/>
  </r>
  <r>
    <n v="2095"/>
    <s v="Hipotecaria Su Casita"/>
    <s v="FIDEICOMISO 234036"/>
    <d v="2018-05-01T00:00:00"/>
    <s v="60470"/>
    <x v="22"/>
    <n v="14"/>
    <n v="62260.03"/>
    <n v="2599.34"/>
    <n v="0"/>
    <n v="64859.37"/>
    <n v="196.88"/>
    <n v="0"/>
    <n v="0"/>
    <n v="0"/>
    <n v="0"/>
    <m/>
    <n v="64859.37"/>
    <n v="6658.52"/>
    <n v="492.89"/>
    <n v="0"/>
    <n v="0"/>
    <n v="0"/>
    <n v="0"/>
    <n v="0"/>
    <n v="7151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96.22"/>
    <n v="7151.41"/>
    <n v="158"/>
    <n v="300"/>
    <n v="101773.2"/>
    <n v="78948.289999999994"/>
    <n v="77.572770000000006"/>
    <n v="63.729321956877101"/>
    <n v="9.5"/>
    <m/>
    <m/>
    <m/>
    <s v="EM"/>
    <s v="CHICOLOAPAN"/>
    <s v="56370"/>
    <s v="Morosidad"/>
    <x v="0"/>
  </r>
  <r>
    <n v="2096"/>
    <s v="Hipotecaria Su Casita"/>
    <s v="FIDEICOMISO 234036"/>
    <d v="2018-05-01T00:00:00"/>
    <s v="60471"/>
    <x v="0"/>
    <n v="21"/>
    <n v="26292.32"/>
    <n v="6475.14"/>
    <n v="0"/>
    <n v="32767.46"/>
    <n v="175.16"/>
    <n v="0"/>
    <n v="0"/>
    <n v="0"/>
    <n v="0"/>
    <m/>
    <n v="32767.46"/>
    <n v="10385.23"/>
    <n v="210.34"/>
    <n v="0"/>
    <n v="0"/>
    <n v="0"/>
    <n v="0"/>
    <n v="0"/>
    <n v="10595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50.3"/>
    <n v="10595.57"/>
    <n v="98"/>
    <n v="240"/>
    <n v="66661.5"/>
    <n v="41068.6"/>
    <n v="61.607675"/>
    <n v="49.154999835774802"/>
    <n v="9.6"/>
    <m/>
    <m/>
    <m/>
    <s v="QRO"/>
    <s v="QUERETARO"/>
    <s v="76117"/>
    <s v="Morosidad"/>
    <x v="0"/>
  </r>
  <r>
    <n v="2097"/>
    <s v="Hipotecaria Su Casita"/>
    <s v="FIDEICOMISO 234036"/>
    <d v="2018-05-01T00:00:00"/>
    <s v="60473"/>
    <x v="1"/>
    <n v="0"/>
    <n v="38280.81"/>
    <n v="0"/>
    <n v="0"/>
    <n v="38280.81"/>
    <n v="120.09"/>
    <n v="0"/>
    <n v="0"/>
    <n v="120.09"/>
    <n v="0"/>
    <m/>
    <n v="38160.720000000001"/>
    <n v="0"/>
    <n v="306.25"/>
    <n v="0"/>
    <n v="0"/>
    <n v="306.25"/>
    <n v="0"/>
    <n v="0"/>
    <n v="0"/>
    <n v="43.89"/>
    <n v="0"/>
    <n v="0"/>
    <n v="0"/>
    <n v="0"/>
    <n v="-10.56"/>
    <n v="23.51"/>
    <n v="61.21"/>
    <n v="0"/>
    <n v="0"/>
    <n v="0"/>
    <n v="0"/>
    <n v="0"/>
    <n v="0"/>
    <n v="0"/>
    <n v="30.33"/>
    <n v="0"/>
    <n v="10.4"/>
    <n v="0"/>
    <n v="574.72"/>
    <n v="0"/>
    <n v="0"/>
    <n v="158"/>
    <n v="300"/>
    <n v="63614.7"/>
    <n v="48411.68"/>
    <n v="76.101404000000002"/>
    <n v="59.987266908541102"/>
    <n v="9.6"/>
    <m/>
    <m/>
    <m/>
    <s v="QRO"/>
    <s v="QUERETARO"/>
    <s v="76117"/>
    <s v="Al corriente"/>
    <x v="0"/>
  </r>
  <r>
    <n v="2098"/>
    <s v="Hipotecaria Su Casita"/>
    <s v="FIDEICOMISO 234036"/>
    <d v="2018-05-01T00:00:00"/>
    <s v="60475"/>
    <x v="1"/>
    <n v="0"/>
    <n v="50004.29"/>
    <n v="0"/>
    <n v="0"/>
    <n v="50004.29"/>
    <n v="334.67"/>
    <n v="0"/>
    <n v="0"/>
    <n v="334.67"/>
    <n v="0"/>
    <m/>
    <n v="49669.62"/>
    <n v="0"/>
    <n v="395.87"/>
    <n v="0"/>
    <n v="0"/>
    <n v="395.87"/>
    <n v="0"/>
    <n v="0"/>
    <n v="0"/>
    <n v="51.88"/>
    <n v="0"/>
    <n v="0"/>
    <n v="0"/>
    <n v="0"/>
    <n v="-18.36"/>
    <n v="34.04"/>
    <n v="104.42"/>
    <n v="0"/>
    <n v="0"/>
    <n v="0"/>
    <n v="0"/>
    <n v="0"/>
    <n v="0"/>
    <n v="0"/>
    <n v="0"/>
    <n v="0"/>
    <n v="0"/>
    <n v="3.32E-3"/>
    <n v="902.52"/>
    <n v="0"/>
    <n v="0"/>
    <n v="98"/>
    <n v="240"/>
    <n v="138972.9"/>
    <n v="78372.639999999999"/>
    <n v="56.394188999999997"/>
    <n v="35.740507629169798"/>
    <n v="9.5"/>
    <m/>
    <m/>
    <m/>
    <s v="BCN"/>
    <s v="MEXICALI"/>
    <s v="21376"/>
    <s v="Al corriente"/>
    <x v="0"/>
  </r>
  <r>
    <n v="2099"/>
    <s v="Hipotecaria Su Casita"/>
    <s v="FIDEICOMISO 234036"/>
    <d v="2018-05-01T00:00:00"/>
    <s v="60476"/>
    <x v="1"/>
    <n v="0"/>
    <n v="36176.33"/>
    <n v="0"/>
    <n v="0"/>
    <n v="36176.33"/>
    <n v="241.01"/>
    <n v="0"/>
    <n v="0"/>
    <n v="241.01"/>
    <n v="0"/>
    <m/>
    <n v="35935.32"/>
    <n v="0"/>
    <n v="289.41000000000003"/>
    <n v="0"/>
    <n v="0"/>
    <n v="289.41000000000003"/>
    <n v="0"/>
    <n v="0"/>
    <n v="0"/>
    <n v="48.9"/>
    <n v="0"/>
    <n v="0"/>
    <n v="0"/>
    <n v="0"/>
    <n v="-12.15"/>
    <n v="25.2"/>
    <n v="72.94"/>
    <n v="0"/>
    <n v="0"/>
    <n v="0"/>
    <n v="0"/>
    <n v="0"/>
    <n v="0"/>
    <n v="0"/>
    <n v="0"/>
    <n v="0"/>
    <n v="0"/>
    <n v="4.9789999999999999E-3"/>
    <n v="665.31"/>
    <n v="0"/>
    <n v="0"/>
    <n v="98"/>
    <n v="240"/>
    <n v="84300.3"/>
    <n v="56507.43"/>
    <n v="67.031114000000002"/>
    <n v="42.627748803059703"/>
    <n v="9.6"/>
    <m/>
    <m/>
    <m/>
    <s v="YUC"/>
    <s v="MERIDA"/>
    <s v="97110"/>
    <s v="Al corriente"/>
    <x v="0"/>
  </r>
  <r>
    <n v="2100"/>
    <s v="Hipotecaria Su Casita"/>
    <s v="FIDEICOMISO 234036"/>
    <d v="2018-05-01T00:00:00"/>
    <s v="60478"/>
    <x v="0"/>
    <n v="21"/>
    <n v="42101.8"/>
    <n v="8827.31"/>
    <n v="0"/>
    <n v="50929.11"/>
    <n v="132.09"/>
    <n v="0"/>
    <n v="0"/>
    <n v="0"/>
    <n v="0"/>
    <m/>
    <n v="50929.11"/>
    <n v="36187.1"/>
    <n v="336.81"/>
    <n v="0"/>
    <n v="0"/>
    <n v="0"/>
    <n v="0"/>
    <n v="0"/>
    <n v="36523.91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59.4"/>
    <n v="36523.910000000003"/>
    <n v="158"/>
    <n v="300"/>
    <n v="96266.1"/>
    <n v="53244.31"/>
    <n v="55.309511999999998"/>
    <n v="52.904511687621103"/>
    <n v="9.6"/>
    <m/>
    <m/>
    <m/>
    <s v="QR"/>
    <s v="SOLIDARIDAD"/>
    <s v="77710"/>
    <s v="Morosidad"/>
    <x v="0"/>
  </r>
  <r>
    <n v="2101"/>
    <s v="Hipotecaria Su Casita"/>
    <s v="FIDEICOMISO 234036"/>
    <d v="2018-05-01T00:00:00"/>
    <s v="60479"/>
    <x v="0"/>
    <n v="21"/>
    <n v="46238.43"/>
    <n v="9693.86"/>
    <n v="0"/>
    <n v="55932.29"/>
    <n v="145.05000000000001"/>
    <n v="0"/>
    <n v="0"/>
    <n v="0"/>
    <n v="0"/>
    <m/>
    <n v="55932.29"/>
    <n v="39742.300000000003"/>
    <n v="369.91"/>
    <n v="0"/>
    <n v="0"/>
    <n v="0"/>
    <n v="0"/>
    <n v="0"/>
    <n v="40112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38.91"/>
    <n v="40112.21"/>
    <n v="158"/>
    <n v="300"/>
    <n v="96266.1"/>
    <n v="58474.78"/>
    <n v="60.742857999999998"/>
    <n v="58.101751713898203"/>
    <n v="9.6"/>
    <m/>
    <m/>
    <m/>
    <s v="QR"/>
    <s v="SOLIDARIDAD"/>
    <s v="77710"/>
    <s v="Proceso judicial"/>
    <x v="0"/>
  </r>
  <r>
    <n v="2102"/>
    <s v="Hipotecaria Su Casita"/>
    <s v="FIDEICOMISO 234036"/>
    <d v="2018-05-01T00:00:00"/>
    <s v="60480"/>
    <x v="1"/>
    <n v="0"/>
    <n v="42101.65"/>
    <n v="0"/>
    <n v="0"/>
    <n v="42101.65"/>
    <n v="132.09"/>
    <n v="0"/>
    <n v="0"/>
    <n v="132.09"/>
    <n v="0"/>
    <m/>
    <n v="41969.56"/>
    <n v="0"/>
    <n v="336.81"/>
    <n v="0"/>
    <n v="0"/>
    <n v="336.81"/>
    <n v="0"/>
    <n v="0"/>
    <n v="0"/>
    <n v="48.27"/>
    <n v="0"/>
    <n v="0"/>
    <n v="0"/>
    <n v="0"/>
    <n v="-12.44"/>
    <n v="25.86"/>
    <n v="71.19"/>
    <n v="0"/>
    <n v="0"/>
    <n v="0"/>
    <n v="0"/>
    <n v="0"/>
    <n v="0"/>
    <n v="0"/>
    <n v="1.43"/>
    <n v="0"/>
    <n v="38.869999999999997"/>
    <n v="0"/>
    <n v="603.21"/>
    <n v="0"/>
    <n v="0"/>
    <n v="158"/>
    <n v="300"/>
    <n v="96266.1"/>
    <n v="53244.27"/>
    <n v="55.309469999999997"/>
    <n v="43.597444752894503"/>
    <n v="9.6"/>
    <m/>
    <m/>
    <m/>
    <s v="QR"/>
    <s v="SOLIDARIDAD"/>
    <s v="77710"/>
    <s v="Al corriente"/>
    <x v="0"/>
  </r>
  <r>
    <n v="2103"/>
    <s v="Hipotecaria Su Casita"/>
    <s v="FIDEICOMISO 234036"/>
    <d v="2018-05-01T00:00:00"/>
    <s v="60482"/>
    <x v="0"/>
    <n v="21"/>
    <n v="60393.62"/>
    <n v="10449.629999999999"/>
    <n v="0"/>
    <n v="70843.25"/>
    <n v="190.96"/>
    <n v="0"/>
    <n v="0"/>
    <n v="0"/>
    <n v="0"/>
    <m/>
    <n v="70843.25"/>
    <n v="37369.879999999997"/>
    <n v="478.12"/>
    <n v="0"/>
    <n v="0"/>
    <n v="0"/>
    <n v="0"/>
    <n v="0"/>
    <n v="378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40.59"/>
    <n v="37848"/>
    <n v="158"/>
    <n v="300"/>
    <n v="96266.1"/>
    <n v="76580.55"/>
    <n v="79.550900999999996"/>
    <n v="73.591066756092104"/>
    <n v="9.5"/>
    <m/>
    <m/>
    <m/>
    <s v="QR"/>
    <s v="SOLIDARIDAD"/>
    <s v="77710"/>
    <s v="Proceso judicial"/>
    <x v="0"/>
  </r>
  <r>
    <n v="2104"/>
    <s v="Hipotecaria Su Casita"/>
    <s v="FIDEICOMISO 234036"/>
    <d v="2018-05-01T00:00:00"/>
    <s v="60483"/>
    <x v="0"/>
    <n v="21"/>
    <n v="33511.730000000003"/>
    <n v="6412.61"/>
    <n v="0"/>
    <n v="39924.339999999997"/>
    <n v="105.14"/>
    <n v="0"/>
    <n v="0"/>
    <n v="0"/>
    <n v="0"/>
    <m/>
    <n v="39924.339999999997"/>
    <n v="24938.7"/>
    <n v="268.08999999999997"/>
    <n v="0"/>
    <n v="0"/>
    <n v="0"/>
    <n v="0"/>
    <n v="0"/>
    <n v="25206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17.75"/>
    <n v="25206.79"/>
    <n v="158"/>
    <n v="300"/>
    <n v="96266.1"/>
    <n v="42380.78"/>
    <n v="44.024614999999997"/>
    <n v="41.472896384377499"/>
    <n v="9.6"/>
    <m/>
    <m/>
    <m/>
    <s v="QR"/>
    <s v="SOLIDARIDAD"/>
    <s v="77710"/>
    <s v="Morosidad"/>
    <x v="0"/>
  </r>
  <r>
    <n v="2105"/>
    <s v="Hipotecaria Su Casita"/>
    <s v="FIDEICOMISO 234036"/>
    <d v="2018-05-01T00:00:00"/>
    <s v="60487"/>
    <x v="0"/>
    <n v="21"/>
    <n v="35801.58"/>
    <n v="7480.19"/>
    <n v="0"/>
    <n v="43281.77"/>
    <n v="112.31"/>
    <n v="0"/>
    <n v="0"/>
    <n v="0"/>
    <n v="0"/>
    <m/>
    <n v="43281.77"/>
    <n v="30425.16"/>
    <n v="286.41000000000003"/>
    <n v="0"/>
    <n v="0"/>
    <n v="0"/>
    <n v="0"/>
    <n v="0"/>
    <n v="30711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92.5"/>
    <n v="30711.57"/>
    <n v="158"/>
    <n v="300"/>
    <n v="82941.3"/>
    <n v="45275.61"/>
    <n v="54.587533999999998"/>
    <n v="52.183616995004101"/>
    <n v="9.6"/>
    <m/>
    <m/>
    <m/>
    <s v="QR"/>
    <s v="BENITO JUAREZ"/>
    <s v="77538"/>
    <s v="Proceso judicial"/>
    <x v="0"/>
  </r>
  <r>
    <n v="2106"/>
    <s v="Hipotecaria Su Casita"/>
    <s v="FIDEICOMISO 234036"/>
    <d v="2018-05-01T00:00:00"/>
    <s v="60488"/>
    <x v="0"/>
    <n v="21"/>
    <n v="28173.01"/>
    <n v="4279.3599999999997"/>
    <n v="0"/>
    <n v="32452.37"/>
    <n v="86.33"/>
    <n v="0"/>
    <n v="0"/>
    <n v="0"/>
    <n v="0"/>
    <m/>
    <n v="32452.37"/>
    <n v="16009.15"/>
    <n v="232.43"/>
    <n v="0"/>
    <n v="0"/>
    <n v="0"/>
    <n v="0"/>
    <n v="0"/>
    <n v="16241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65.6899999999996"/>
    <n v="16241.58"/>
    <n v="158"/>
    <n v="300"/>
    <n v="82941.3"/>
    <n v="35352.089999999997"/>
    <n v="42.623024000000001"/>
    <n v="39.126912874652703"/>
    <n v="9.9"/>
    <m/>
    <m/>
    <m/>
    <s v="QR"/>
    <s v="BENITO JUAREZ"/>
    <s v="77538"/>
    <s v="Proceso judicial"/>
    <x v="0"/>
  </r>
  <r>
    <n v="2107"/>
    <s v="Hipotecaria Su Casita"/>
    <s v="FIDEICOMISO 234036"/>
    <d v="2018-05-01T00:00:00"/>
    <s v="60491"/>
    <x v="1"/>
    <n v="0"/>
    <n v="36138.199999999997"/>
    <n v="0"/>
    <n v="0"/>
    <n v="36138.199999999997"/>
    <n v="370.38"/>
    <n v="0"/>
    <n v="0"/>
    <n v="370.38"/>
    <n v="630.48"/>
    <m/>
    <n v="35137.339999999997"/>
    <n v="0"/>
    <n v="286.08999999999997"/>
    <n v="0"/>
    <n v="0"/>
    <n v="286.08999999999997"/>
    <n v="0"/>
    <n v="0"/>
    <n v="0"/>
    <n v="52.18"/>
    <n v="0"/>
    <n v="0"/>
    <n v="0"/>
    <n v="0"/>
    <n v="-18.079999999999998"/>
    <n v="35.43"/>
    <n v="101.15"/>
    <n v="0"/>
    <n v="0"/>
    <n v="0"/>
    <n v="0"/>
    <n v="0"/>
    <n v="0"/>
    <n v="0"/>
    <n v="0.26"/>
    <n v="0"/>
    <n v="0"/>
    <n v="0"/>
    <n v="1457.89"/>
    <n v="0"/>
    <n v="0"/>
    <n v="158"/>
    <n v="300"/>
    <n v="140338.79999999999"/>
    <n v="75136.960000000006"/>
    <n v="53.539690999999998"/>
    <n v="25.037509185385499"/>
    <n v="9.5"/>
    <m/>
    <m/>
    <m/>
    <s v="DF"/>
    <s v="CUAUHTEMOC"/>
    <s v="6300"/>
    <s v="Al corriente"/>
    <x v="0"/>
  </r>
  <r>
    <n v="2108"/>
    <s v="Hipotecaria Su Casita"/>
    <s v="FIDEICOMISO 234036"/>
    <d v="2018-05-01T00:00:00"/>
    <s v="60492"/>
    <x v="0"/>
    <n v="21"/>
    <n v="22191.53"/>
    <n v="28442.51"/>
    <n v="0"/>
    <n v="50634.04"/>
    <n v="487.1"/>
    <n v="0"/>
    <n v="0"/>
    <n v="0"/>
    <n v="0"/>
    <m/>
    <n v="50634.04"/>
    <n v="24041.96"/>
    <n v="177.53"/>
    <n v="0"/>
    <n v="0"/>
    <n v="0"/>
    <n v="0"/>
    <n v="0"/>
    <n v="24219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929.61"/>
    <n v="24219.49"/>
    <n v="38"/>
    <n v="180"/>
    <n v="90555.6"/>
    <n v="63282.17"/>
    <n v="69.882116999999994"/>
    <n v="55.914863656898603"/>
    <n v="9.6"/>
    <m/>
    <m/>
    <m/>
    <s v="EM"/>
    <s v="MELCHOR OCAMPO"/>
    <s v="54890"/>
    <s v="Morosidad"/>
    <x v="0"/>
  </r>
  <r>
    <n v="2109"/>
    <s v="Hipotecaria Su Casita"/>
    <s v="FIDEICOMISO 234036"/>
    <d v="2018-05-01T00:00:00"/>
    <s v="60493"/>
    <x v="0"/>
    <n v="21"/>
    <n v="32563.85"/>
    <n v="13773.52"/>
    <n v="0"/>
    <n v="46337.37"/>
    <n v="216.93"/>
    <n v="0"/>
    <n v="0"/>
    <n v="0"/>
    <n v="0"/>
    <m/>
    <n v="46337.37"/>
    <n v="28398.400000000001"/>
    <n v="260.51"/>
    <n v="0"/>
    <n v="0"/>
    <n v="0"/>
    <n v="0"/>
    <n v="0"/>
    <n v="28658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90.45"/>
    <n v="28658.91"/>
    <n v="98"/>
    <n v="240"/>
    <n v="87809.1"/>
    <n v="50863.57"/>
    <n v="57.925168999999997"/>
    <n v="52.770578004366001"/>
    <n v="9.6"/>
    <m/>
    <m/>
    <m/>
    <s v="EM"/>
    <s v="ACOLMAN"/>
    <s v="55870"/>
    <s v="Morosidad"/>
    <x v="0"/>
  </r>
  <r>
    <n v="2110"/>
    <s v="Hipotecaria Su Casita"/>
    <s v="FIDEICOMISO 234036"/>
    <d v="2018-05-01T00:00:00"/>
    <s v="60496"/>
    <x v="0"/>
    <n v="21"/>
    <n v="34804.699999999997"/>
    <n v="14022.75"/>
    <n v="0"/>
    <n v="48827.45"/>
    <n v="231.85"/>
    <n v="0"/>
    <n v="0"/>
    <n v="0"/>
    <n v="0"/>
    <m/>
    <n v="48827.45"/>
    <n v="28318.23"/>
    <n v="278.44"/>
    <n v="0"/>
    <n v="0"/>
    <n v="0"/>
    <n v="0"/>
    <n v="0"/>
    <n v="28596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54.6"/>
    <n v="28596.67"/>
    <n v="98"/>
    <n v="240"/>
    <n v="74729.399999999994"/>
    <n v="54363.35"/>
    <n v="72.746938"/>
    <n v="65.339010157543598"/>
    <n v="9.6"/>
    <m/>
    <m/>
    <m/>
    <s v="QR"/>
    <s v="SOLIDARIDAD"/>
    <s v="77710"/>
    <s v="Proceso judicial"/>
    <x v="0"/>
  </r>
  <r>
    <n v="2111"/>
    <s v="Hipotecaria Su Casita"/>
    <s v="FIDEICOMISO 234036"/>
    <d v="2018-05-01T00:00:00"/>
    <s v="60500"/>
    <x v="0"/>
    <n v="21"/>
    <n v="45371.040000000001"/>
    <n v="8609.6"/>
    <n v="0"/>
    <n v="53980.639999999999"/>
    <n v="142.35"/>
    <n v="0"/>
    <n v="0"/>
    <n v="0"/>
    <n v="0"/>
    <m/>
    <n v="53980.639999999999"/>
    <n v="33294.85"/>
    <n v="362.97"/>
    <n v="0"/>
    <n v="0"/>
    <n v="0"/>
    <n v="0"/>
    <n v="0"/>
    <n v="33657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51.9500000000007"/>
    <n v="33657.82"/>
    <n v="158"/>
    <n v="300"/>
    <n v="106329.60000000001"/>
    <n v="57379.519999999997"/>
    <n v="53.963825999999997"/>
    <n v="50.767274880107799"/>
    <n v="9.6"/>
    <m/>
    <m/>
    <m/>
    <s v="BCN"/>
    <s v="TIJUANA"/>
    <s v="22520"/>
    <s v="Proceso judicial"/>
    <x v="0"/>
  </r>
  <r>
    <n v="2112"/>
    <s v="Hipotecaria Su Casita"/>
    <s v="FIDEICOMISO 234036"/>
    <d v="2018-05-01T00:00:00"/>
    <s v="60501"/>
    <x v="1"/>
    <n v="0"/>
    <n v="48139.05"/>
    <n v="0"/>
    <n v="0"/>
    <n v="48139.05"/>
    <n v="151.03"/>
    <n v="0"/>
    <n v="0"/>
    <n v="151.03"/>
    <n v="0"/>
    <m/>
    <n v="47988.02"/>
    <n v="0"/>
    <n v="385.11"/>
    <n v="0"/>
    <n v="0"/>
    <n v="385.11"/>
    <n v="0"/>
    <n v="0"/>
    <n v="0"/>
    <n v="55.19"/>
    <n v="0"/>
    <n v="0"/>
    <n v="0"/>
    <n v="0"/>
    <n v="-14.23"/>
    <n v="29.57"/>
    <n v="80.86"/>
    <n v="0"/>
    <n v="0"/>
    <n v="0"/>
    <n v="0"/>
    <n v="0"/>
    <n v="0"/>
    <n v="0"/>
    <n v="9.19"/>
    <n v="0"/>
    <n v="32.799999999999997"/>
    <n v="0"/>
    <n v="696.72"/>
    <n v="0"/>
    <n v="0"/>
    <n v="158"/>
    <n v="300"/>
    <n v="106329.60000000001"/>
    <n v="60879.4"/>
    <n v="57.255364"/>
    <n v="45.131383567171802"/>
    <n v="9.6"/>
    <m/>
    <m/>
    <m/>
    <s v="BCN"/>
    <s v="TIJUANA"/>
    <s v="22520"/>
    <s v="Al corriente"/>
    <x v="0"/>
  </r>
  <r>
    <n v="2113"/>
    <s v="Hipotecaria Su Casita"/>
    <s v="FIDEICOMISO 234036"/>
    <d v="2018-05-01T00:00:00"/>
    <s v="60502"/>
    <x v="0"/>
    <n v="21"/>
    <n v="47827.89"/>
    <n v="6363.32"/>
    <n v="0"/>
    <n v="54191.21"/>
    <n v="150.07"/>
    <n v="0"/>
    <n v="0"/>
    <n v="0"/>
    <n v="0"/>
    <m/>
    <n v="54191.21"/>
    <n v="21336.560000000001"/>
    <n v="382.62"/>
    <n v="0"/>
    <n v="0"/>
    <n v="0"/>
    <n v="0"/>
    <n v="0"/>
    <n v="21719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13.39"/>
    <n v="21719.18"/>
    <n v="158"/>
    <n v="300"/>
    <n v="91348.800000000003"/>
    <n v="60487.23"/>
    <n v="66.215681000000004"/>
    <n v="59.323395605386601"/>
    <n v="9.6"/>
    <m/>
    <m/>
    <m/>
    <s v="QR"/>
    <s v="BENITO JUAREZ"/>
    <s v="77518"/>
    <s v="Proceso judicial"/>
    <x v="0"/>
  </r>
  <r>
    <n v="2114"/>
    <s v="Hipotecaria Su Casita"/>
    <s v="FIDEICOMISO 234036"/>
    <d v="2018-05-01T00:00:00"/>
    <s v="60505"/>
    <x v="0"/>
    <n v="21"/>
    <n v="31892.65"/>
    <n v="3129.61"/>
    <n v="0"/>
    <n v="35022.26"/>
    <n v="97.7"/>
    <n v="0"/>
    <n v="0"/>
    <n v="0"/>
    <n v="0"/>
    <m/>
    <n v="35022.26"/>
    <n v="10245.780000000001"/>
    <n v="263.11"/>
    <n v="0"/>
    <n v="0"/>
    <n v="0"/>
    <n v="0"/>
    <n v="0"/>
    <n v="10508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27.31"/>
    <n v="10508.89"/>
    <n v="158"/>
    <n v="300"/>
    <n v="91348.800000000003"/>
    <n v="40016.639999999999"/>
    <n v="43.806421"/>
    <n v="38.339047604483"/>
    <n v="9.9"/>
    <m/>
    <m/>
    <m/>
    <s v="QR"/>
    <s v="BENITO JUAREZ"/>
    <s v="77518"/>
    <s v="Proceso judicial"/>
    <x v="0"/>
  </r>
  <r>
    <n v="2115"/>
    <s v="Hipotecaria Su Casita"/>
    <s v="FIDEICOMISO 234036"/>
    <d v="2018-05-01T00:00:00"/>
    <s v="60509"/>
    <x v="5"/>
    <n v="21"/>
    <n v="32972.83"/>
    <n v="7054.87"/>
    <n v="0"/>
    <n v="40027.699999999997"/>
    <n v="103.44"/>
    <n v="40027.699999999997"/>
    <n v="0"/>
    <n v="0"/>
    <n v="0"/>
    <m/>
    <n v="40027.699999999997"/>
    <n v="29049.48"/>
    <n v="263.77999999999997"/>
    <n v="0"/>
    <n v="0"/>
    <n v="0"/>
    <n v="0"/>
    <n v="0"/>
    <n v="29313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58.31"/>
    <n v="29313.26"/>
    <n v="158"/>
    <n v="300"/>
    <n v="91348.800000000003"/>
    <n v="41698.6"/>
    <n v="45.647671000000003"/>
    <n v="43.818528211659398"/>
    <n v="9.6"/>
    <m/>
    <m/>
    <m/>
    <s v="QR"/>
    <s v="BENITO JUAREZ"/>
    <s v="77518"/>
    <s v="Proceso judicial"/>
    <x v="0"/>
  </r>
  <r>
    <n v="2116"/>
    <s v="Hipotecaria Su Casita"/>
    <s v="FIDEICOMISO 234036"/>
    <d v="2018-05-01T00:00:00"/>
    <s v="60510"/>
    <x v="0"/>
    <n v="21"/>
    <n v="20514.46"/>
    <n v="8474.75"/>
    <n v="0"/>
    <n v="28989.21"/>
    <n v="134.80000000000001"/>
    <n v="0"/>
    <n v="0"/>
    <n v="0"/>
    <n v="0"/>
    <m/>
    <n v="28989.21"/>
    <n v="18532.77"/>
    <n v="169.24"/>
    <n v="0"/>
    <n v="0"/>
    <n v="0"/>
    <n v="0"/>
    <n v="0"/>
    <n v="18702.00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09.5499999999993"/>
    <n v="18702.009999999998"/>
    <n v="98"/>
    <n v="240"/>
    <n v="73152"/>
    <n v="31723.53"/>
    <n v="43.366593000000002"/>
    <n v="39.628732094490402"/>
    <n v="9.9"/>
    <m/>
    <m/>
    <m/>
    <s v="QR"/>
    <s v="BENITO JUAREZ"/>
    <s v="77517"/>
    <s v="Proceso judicial"/>
    <x v="0"/>
  </r>
  <r>
    <n v="2117"/>
    <s v="Hipotecaria Su Casita"/>
    <s v="FIDEICOMISO 234036"/>
    <d v="2018-05-01T00:00:00"/>
    <s v="60511"/>
    <x v="0"/>
    <n v="21"/>
    <n v="23946.9"/>
    <n v="2747.91"/>
    <n v="0"/>
    <n v="26694.81"/>
    <n v="73.349999999999994"/>
    <n v="0"/>
    <n v="0"/>
    <n v="0"/>
    <n v="0"/>
    <m/>
    <n v="26694.81"/>
    <n v="9443.0400000000009"/>
    <n v="197.56"/>
    <n v="0"/>
    <n v="0"/>
    <n v="0"/>
    <n v="0"/>
    <n v="0"/>
    <n v="9640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21.26"/>
    <n v="9640.6"/>
    <n v="158"/>
    <n v="300"/>
    <n v="91348.800000000003"/>
    <n v="30046.2"/>
    <n v="32.891728999999998"/>
    <n v="29.2229452052669"/>
    <n v="9.9"/>
    <m/>
    <m/>
    <m/>
    <s v="QR"/>
    <s v="BENITO JUAREZ"/>
    <s v="77518"/>
    <s v="Morosidad"/>
    <x v="0"/>
  </r>
  <r>
    <n v="2118"/>
    <s v="Hipotecaria Su Casita"/>
    <s v="FIDEICOMISO 234036"/>
    <d v="2018-05-01T00:00:00"/>
    <s v="60512"/>
    <x v="1"/>
    <n v="0"/>
    <n v="21716.03"/>
    <n v="0"/>
    <n v="0"/>
    <n v="21716.03"/>
    <n v="181.89"/>
    <n v="0"/>
    <n v="0"/>
    <n v="181.89"/>
    <n v="0"/>
    <m/>
    <n v="21534.14"/>
    <n v="0"/>
    <n v="179.16"/>
    <n v="0"/>
    <n v="0"/>
    <n v="179.16"/>
    <n v="0"/>
    <n v="0"/>
    <n v="0"/>
    <n v="59.28"/>
    <n v="0"/>
    <n v="0"/>
    <n v="0"/>
    <n v="0"/>
    <n v="-8.31"/>
    <n v="18.28"/>
    <n v="51.14"/>
    <n v="0"/>
    <n v="0"/>
    <n v="0"/>
    <n v="0"/>
    <n v="0"/>
    <n v="0"/>
    <n v="0"/>
    <n v="464.74"/>
    <n v="0"/>
    <n v="481.44"/>
    <n v="0"/>
    <n v="946.18"/>
    <n v="0"/>
    <n v="0"/>
    <n v="98"/>
    <n v="240"/>
    <n v="73152"/>
    <n v="37672.07"/>
    <n v="51.498345999999998"/>
    <n v="29.4375273918433"/>
    <n v="9.9"/>
    <m/>
    <m/>
    <m/>
    <s v="QR"/>
    <s v="BENITO JUAREZ"/>
    <s v="77517"/>
    <s v="Al corriente"/>
    <x v="0"/>
  </r>
  <r>
    <n v="2119"/>
    <s v="Hipotecaria Su Casita"/>
    <s v="FIDEICOMISO 234036"/>
    <d v="2018-05-01T00:00:00"/>
    <s v="60514"/>
    <x v="0"/>
    <n v="21"/>
    <n v="42024.38"/>
    <n v="8434.9599999999991"/>
    <n v="0"/>
    <n v="50459.34"/>
    <n v="131.83000000000001"/>
    <n v="0"/>
    <n v="0"/>
    <n v="0"/>
    <n v="0"/>
    <m/>
    <n v="50459.34"/>
    <n v="33687.74"/>
    <n v="336.2"/>
    <n v="0"/>
    <n v="0"/>
    <n v="0"/>
    <n v="0"/>
    <n v="0"/>
    <n v="34023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66.7900000000009"/>
    <n v="34023.94"/>
    <n v="158"/>
    <n v="300"/>
    <n v="91348.800000000003"/>
    <n v="53145.68"/>
    <n v="58.178849"/>
    <n v="55.238098797487602"/>
    <n v="9.6"/>
    <m/>
    <m/>
    <m/>
    <s v="QR"/>
    <s v="BENITO JUAREZ"/>
    <s v="77518"/>
    <s v="Proceso judicial"/>
    <x v="0"/>
  </r>
  <r>
    <n v="2120"/>
    <s v="Hipotecaria Su Casita"/>
    <s v="FIDEICOMISO 234036"/>
    <d v="2018-05-01T00:00:00"/>
    <s v="60516"/>
    <x v="0"/>
    <n v="21"/>
    <n v="25611.62"/>
    <n v="3506.98"/>
    <n v="0"/>
    <n v="29118.6"/>
    <n v="78.45"/>
    <n v="0"/>
    <n v="0"/>
    <n v="0"/>
    <n v="0"/>
    <m/>
    <n v="29118.6"/>
    <n v="12719.02"/>
    <n v="211.3"/>
    <n v="0"/>
    <n v="0"/>
    <n v="0"/>
    <n v="0"/>
    <n v="0"/>
    <n v="12930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85.43"/>
    <n v="12930.32"/>
    <n v="158"/>
    <n v="300"/>
    <n v="74729.399999999994"/>
    <n v="32135.53"/>
    <n v="43.002526000000003"/>
    <n v="38.965386710086896"/>
    <n v="9.9"/>
    <m/>
    <m/>
    <m/>
    <s v="QR"/>
    <s v="SOLIDARIDAD"/>
    <s v="77710"/>
    <s v="Proceso judicial"/>
    <x v="0"/>
  </r>
  <r>
    <n v="2121"/>
    <s v="Hipotecaria Su Casita"/>
    <s v="FIDEICOMISO 234036"/>
    <d v="2018-05-01T00:00:00"/>
    <s v="60517"/>
    <x v="1"/>
    <n v="0"/>
    <n v="16881.47"/>
    <n v="0"/>
    <n v="0"/>
    <n v="16881.47"/>
    <n v="110.92"/>
    <n v="0"/>
    <n v="0"/>
    <n v="110.92"/>
    <n v="0"/>
    <m/>
    <n v="16770.55"/>
    <n v="0"/>
    <n v="139.27000000000001"/>
    <n v="0"/>
    <n v="0"/>
    <n v="139.27000000000001"/>
    <n v="0"/>
    <n v="0"/>
    <n v="0"/>
    <n v="41.08"/>
    <n v="0"/>
    <n v="0"/>
    <n v="0"/>
    <n v="0"/>
    <n v="-6.77"/>
    <n v="12.67"/>
    <n v="38.74"/>
    <n v="0"/>
    <n v="0"/>
    <n v="0"/>
    <n v="0"/>
    <n v="0"/>
    <n v="0"/>
    <n v="0"/>
    <n v="76.17"/>
    <n v="0"/>
    <n v="63.53"/>
    <n v="0"/>
    <n v="412.08"/>
    <n v="0"/>
    <n v="0"/>
    <n v="98"/>
    <n v="240"/>
    <n v="73152"/>
    <n v="26104.959999999999"/>
    <n v="35.685913999999997"/>
    <n v="22.925620458054699"/>
    <n v="9.9"/>
    <m/>
    <m/>
    <m/>
    <s v="QR"/>
    <s v="BENITO JUAREZ"/>
    <s v="77517"/>
    <s v="Al corriente"/>
    <x v="0"/>
  </r>
  <r>
    <n v="2122"/>
    <s v="Hipotecaria Su Casita"/>
    <s v="FIDEICOMISO 234036"/>
    <d v="2018-05-01T00:00:00"/>
    <s v="60518"/>
    <x v="1"/>
    <n v="0"/>
    <n v="64140.55"/>
    <n v="0"/>
    <n v="0"/>
    <n v="64140.55"/>
    <n v="202.82"/>
    <n v="0"/>
    <n v="0"/>
    <n v="202.82"/>
    <n v="0"/>
    <m/>
    <n v="63937.73"/>
    <n v="0"/>
    <n v="507.78"/>
    <n v="0"/>
    <n v="0"/>
    <n v="507.78"/>
    <n v="0"/>
    <n v="0"/>
    <n v="0"/>
    <n v="56.48"/>
    <n v="0"/>
    <n v="0"/>
    <n v="0"/>
    <n v="0"/>
    <n v="-18.02"/>
    <n v="38.35"/>
    <n v="103.43"/>
    <n v="0"/>
    <n v="0"/>
    <n v="0"/>
    <n v="0"/>
    <n v="0"/>
    <n v="0"/>
    <n v="0"/>
    <n v="5.94"/>
    <n v="0"/>
    <n v="0.48"/>
    <n v="0"/>
    <n v="896.78"/>
    <n v="0"/>
    <n v="0"/>
    <n v="158"/>
    <n v="300"/>
    <n v="111005.4"/>
    <n v="81332.539999999994"/>
    <n v="73.268994000000006"/>
    <n v="57.598756361766398"/>
    <n v="9.5"/>
    <m/>
    <m/>
    <m/>
    <s v="COA"/>
    <s v="SALTILLO"/>
    <s v="25307"/>
    <s v="Al corriente"/>
    <x v="0"/>
  </r>
  <r>
    <n v="2123"/>
    <s v="Hipotecaria Su Casita"/>
    <s v="FIDEICOMISO 234036"/>
    <d v="2018-05-01T00:00:00"/>
    <s v="60519"/>
    <x v="1"/>
    <n v="0"/>
    <n v="17360.79"/>
    <n v="0"/>
    <n v="0"/>
    <n v="17360.79"/>
    <n v="53.17"/>
    <n v="0"/>
    <n v="0"/>
    <n v="53.17"/>
    <n v="0"/>
    <m/>
    <n v="17307.62"/>
    <n v="0"/>
    <n v="143.22999999999999"/>
    <n v="0"/>
    <n v="0"/>
    <n v="143.22999999999999"/>
    <n v="0"/>
    <n v="0"/>
    <n v="0"/>
    <n v="35.9"/>
    <n v="0"/>
    <n v="0"/>
    <n v="0"/>
    <n v="0"/>
    <n v="-6.17"/>
    <n v="11.62"/>
    <n v="34.130000000000003"/>
    <n v="0"/>
    <n v="0"/>
    <n v="0"/>
    <n v="0"/>
    <n v="0"/>
    <n v="0"/>
    <n v="0"/>
    <n v="80.540000000000006"/>
    <n v="0"/>
    <n v="78.55"/>
    <n v="0"/>
    <n v="352.42"/>
    <n v="0"/>
    <n v="0"/>
    <n v="158"/>
    <n v="300"/>
    <n v="73152"/>
    <n v="21782.46"/>
    <n v="29.776985"/>
    <n v="23.6598043162113"/>
    <n v="9.9"/>
    <m/>
    <m/>
    <m/>
    <s v="QR"/>
    <s v="BENITO JUAREZ"/>
    <s v="77517"/>
    <s v="Al corriente"/>
    <x v="0"/>
  </r>
  <r>
    <n v="2124"/>
    <s v="Hipotecaria Su Casita"/>
    <s v="FIDEICOMISO 234036"/>
    <d v="2018-05-01T00:00:00"/>
    <s v="60521"/>
    <x v="15"/>
    <n v="6"/>
    <n v="20550.77"/>
    <n v="787.27"/>
    <n v="0"/>
    <n v="21338.04"/>
    <n v="135.03"/>
    <n v="0"/>
    <n v="0"/>
    <n v="0"/>
    <n v="0"/>
    <m/>
    <n v="21338.04"/>
    <n v="1040.1500000000001"/>
    <n v="169.54"/>
    <n v="0"/>
    <n v="0"/>
    <n v="0"/>
    <n v="0"/>
    <n v="0"/>
    <n v="1209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2.3"/>
    <n v="1209.69"/>
    <n v="98"/>
    <n v="240"/>
    <n v="85389.3"/>
    <n v="31779.01"/>
    <n v="37.216617999999997"/>
    <n v="24.989125952907902"/>
    <n v="9.9"/>
    <m/>
    <m/>
    <m/>
    <s v="QR"/>
    <s v="BENITO JUAREZ"/>
    <s v="77517"/>
    <s v="Morosidad"/>
    <x v="0"/>
  </r>
  <r>
    <n v="2125"/>
    <s v="Hipotecaria Su Casita"/>
    <s v="FIDEICOMISO 234036"/>
    <d v="2018-05-01T00:00:00"/>
    <s v="60528"/>
    <x v="1"/>
    <n v="0"/>
    <n v="42577.25"/>
    <n v="0"/>
    <n v="0"/>
    <n v="42577.25"/>
    <n v="133.56"/>
    <n v="0"/>
    <n v="0"/>
    <n v="133.56"/>
    <n v="0"/>
    <m/>
    <n v="42443.69"/>
    <n v="0"/>
    <n v="340.62"/>
    <n v="0"/>
    <n v="0"/>
    <n v="340.62"/>
    <n v="0"/>
    <n v="0"/>
    <n v="0"/>
    <n v="48.81"/>
    <n v="0"/>
    <n v="0"/>
    <n v="0"/>
    <n v="0"/>
    <n v="-11.64"/>
    <n v="26.15"/>
    <n v="68.66"/>
    <n v="0"/>
    <n v="0"/>
    <n v="0"/>
    <n v="0"/>
    <n v="0"/>
    <n v="0"/>
    <n v="0"/>
    <n v="12.11"/>
    <n v="0"/>
    <n v="12.11"/>
    <n v="0"/>
    <n v="618.27"/>
    <n v="0"/>
    <n v="0"/>
    <n v="158"/>
    <n v="300"/>
    <n v="74729.399999999994"/>
    <n v="53844.29"/>
    <n v="72.052351999999999"/>
    <n v="56.796508823106002"/>
    <n v="9.6"/>
    <m/>
    <m/>
    <m/>
    <s v="QR"/>
    <s v="SOLIDARIDAD"/>
    <s v="77710"/>
    <s v="Al corriente"/>
    <x v="0"/>
  </r>
  <r>
    <n v="2126"/>
    <s v="Hipotecaria Su Casita"/>
    <s v="FIDEICOMISO 234036"/>
    <d v="2018-05-01T00:00:00"/>
    <s v="60533"/>
    <x v="0"/>
    <n v="21"/>
    <n v="38211.39"/>
    <n v="6269.51"/>
    <n v="0"/>
    <n v="44480.9"/>
    <n v="119.9"/>
    <n v="0"/>
    <n v="0"/>
    <n v="0"/>
    <n v="0"/>
    <m/>
    <n v="44480.9"/>
    <n v="22516.85"/>
    <n v="305.69"/>
    <n v="0"/>
    <n v="0"/>
    <n v="0"/>
    <n v="0"/>
    <n v="0"/>
    <n v="22822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89.41"/>
    <n v="22822.54"/>
    <n v="158"/>
    <n v="300"/>
    <n v="90801.9"/>
    <n v="48325.83"/>
    <n v="53.221165999999997"/>
    <n v="48.986750206450701"/>
    <n v="9.6"/>
    <m/>
    <m/>
    <m/>
    <s v="QR"/>
    <s v="SOLIDARIDAD"/>
    <s v="77710"/>
    <s v="Morosidad"/>
    <x v="0"/>
  </r>
  <r>
    <n v="2127"/>
    <s v="Hipotecaria Su Casita"/>
    <s v="FIDEICOMISO 234036"/>
    <d v="2018-05-01T00:00:00"/>
    <s v="60534"/>
    <x v="0"/>
    <n v="21"/>
    <n v="46485.66"/>
    <n v="5593.66"/>
    <n v="0"/>
    <n v="52079.32"/>
    <n v="145.82"/>
    <n v="0"/>
    <n v="0"/>
    <n v="0"/>
    <n v="0"/>
    <m/>
    <n v="52079.32"/>
    <n v="17970.21"/>
    <n v="371.89"/>
    <n v="0"/>
    <n v="0"/>
    <n v="0"/>
    <n v="0"/>
    <n v="0"/>
    <n v="18342.0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39.48"/>
    <n v="18342.099999999999"/>
    <n v="158"/>
    <n v="300"/>
    <n v="90801.9"/>
    <n v="58787.13"/>
    <n v="64.742181000000002"/>
    <n v="57.354879576480798"/>
    <n v="9.6"/>
    <m/>
    <m/>
    <m/>
    <s v="QR"/>
    <s v="SOLIDARIDAD"/>
    <s v="77710"/>
    <s v="Morosidad"/>
    <x v="0"/>
  </r>
  <r>
    <n v="2128"/>
    <s v="Hipotecaria Su Casita"/>
    <s v="FIDEICOMISO 234036"/>
    <d v="2018-05-01T00:00:00"/>
    <s v="60535"/>
    <x v="16"/>
    <n v="19"/>
    <n v="17664.64"/>
    <n v="6517.55"/>
    <n v="0"/>
    <n v="24182.19"/>
    <n v="387.71"/>
    <n v="0"/>
    <n v="0"/>
    <n v="0"/>
    <n v="0"/>
    <m/>
    <n v="24182.19"/>
    <n v="3046.96"/>
    <n v="141.32"/>
    <n v="0"/>
    <n v="0"/>
    <n v="0"/>
    <n v="0"/>
    <n v="0"/>
    <n v="3188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05.26"/>
    <n v="3188.28"/>
    <n v="38"/>
    <n v="180"/>
    <n v="93819.9"/>
    <n v="50371.33"/>
    <n v="53.689388000000001"/>
    <n v="25.775118139618701"/>
    <n v="9.6"/>
    <m/>
    <m/>
    <m/>
    <s v="EM"/>
    <s v="IXTAPALUCA"/>
    <s v="56538"/>
    <s v="Morosidad"/>
    <x v="0"/>
  </r>
  <r>
    <n v="2129"/>
    <s v="Hipotecaria Su Casita"/>
    <s v="FIDEICOMISO 234036"/>
    <d v="2018-05-01T00:00:00"/>
    <s v="60536"/>
    <x v="1"/>
    <n v="0"/>
    <n v="15653.78"/>
    <n v="0"/>
    <n v="0"/>
    <n v="15653.78"/>
    <n v="102.88"/>
    <n v="0"/>
    <n v="0"/>
    <n v="102.88"/>
    <n v="0"/>
    <m/>
    <n v="15550.9"/>
    <n v="0"/>
    <n v="129.13999999999999"/>
    <n v="0"/>
    <n v="0"/>
    <n v="129.13999999999999"/>
    <n v="0"/>
    <n v="0"/>
    <n v="0"/>
    <n v="38.1"/>
    <n v="0"/>
    <n v="0"/>
    <n v="0"/>
    <n v="0"/>
    <n v="-7.14"/>
    <n v="11.75"/>
    <n v="39.43"/>
    <n v="0"/>
    <n v="0"/>
    <n v="0"/>
    <n v="0"/>
    <n v="0"/>
    <n v="0"/>
    <n v="0"/>
    <n v="5.33"/>
    <n v="0"/>
    <n v="4.13"/>
    <n v="0"/>
    <n v="319.49"/>
    <n v="0"/>
    <n v="0"/>
    <n v="98"/>
    <n v="240"/>
    <n v="91427.1"/>
    <n v="24208.59"/>
    <n v="26.478570999999999"/>
    <n v="17.009070324372502"/>
    <n v="9.9"/>
    <m/>
    <m/>
    <m/>
    <s v="PUE"/>
    <s v="PUEBLA"/>
    <s v="72590"/>
    <s v="Al corriente"/>
    <x v="0"/>
  </r>
  <r>
    <n v="2130"/>
    <s v="Hipotecaria Su Casita"/>
    <s v="FIDEICOMISO 234036"/>
    <d v="2018-05-01T00:00:00"/>
    <s v="60537"/>
    <x v="0"/>
    <n v="21"/>
    <n v="38900.300000000003"/>
    <n v="4432.38"/>
    <n v="0"/>
    <n v="43332.68"/>
    <n v="122.04"/>
    <n v="0"/>
    <n v="0"/>
    <n v="0"/>
    <n v="0"/>
    <m/>
    <n v="43332.68"/>
    <n v="14203.92"/>
    <n v="311.2"/>
    <n v="0"/>
    <n v="0"/>
    <n v="0"/>
    <n v="0"/>
    <n v="0"/>
    <n v="14515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54.42"/>
    <n v="14515.12"/>
    <n v="158"/>
    <n v="300"/>
    <n v="98443.199999999997"/>
    <n v="49195.1"/>
    <n v="49.973081000000001"/>
    <n v="44.017951535561103"/>
    <n v="9.6"/>
    <m/>
    <m/>
    <m/>
    <s v="BCN"/>
    <s v="TIJUANA"/>
    <s v="22245"/>
    <s v="Morosidad"/>
    <x v="0"/>
  </r>
  <r>
    <n v="2131"/>
    <s v="Hipotecaria Su Casita"/>
    <s v="FIDEICOMISO 234036"/>
    <d v="2018-05-01T00:00:00"/>
    <s v="60538"/>
    <x v="0"/>
    <n v="21"/>
    <n v="46833.07"/>
    <n v="9681.73"/>
    <n v="0"/>
    <n v="56514.8"/>
    <n v="146.93"/>
    <n v="0"/>
    <n v="0"/>
    <n v="0"/>
    <n v="0"/>
    <m/>
    <n v="56514.8"/>
    <n v="39347.72"/>
    <n v="374.66"/>
    <n v="0"/>
    <n v="0"/>
    <n v="0"/>
    <n v="0"/>
    <n v="0"/>
    <n v="39722.37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28.66"/>
    <n v="39722.379999999997"/>
    <n v="158"/>
    <n v="300"/>
    <n v="78326.399999999994"/>
    <n v="59227.41"/>
    <n v="75.616152"/>
    <n v="72.152939104539598"/>
    <n v="9.6"/>
    <m/>
    <m/>
    <m/>
    <s v="QR"/>
    <s v="SOLIDARIDAD"/>
    <s v="77710"/>
    <s v="Proceso judicial"/>
    <x v="0"/>
  </r>
  <r>
    <n v="2132"/>
    <s v="Hipotecaria Su Casita"/>
    <s v="FIDEICOMISO 234036"/>
    <d v="2018-05-01T00:00:00"/>
    <s v="60539"/>
    <x v="0"/>
    <n v="21"/>
    <n v="41329.42"/>
    <n v="5666.69"/>
    <n v="0"/>
    <n v="46996.11"/>
    <n v="129.63999999999999"/>
    <n v="0"/>
    <n v="0"/>
    <n v="0"/>
    <n v="0"/>
    <m/>
    <n v="46996.11"/>
    <n v="19188.43"/>
    <n v="330.64"/>
    <n v="0"/>
    <n v="0"/>
    <n v="0"/>
    <n v="0"/>
    <n v="0"/>
    <n v="19519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96.33"/>
    <n v="19519.07"/>
    <n v="158"/>
    <n v="300"/>
    <n v="98170.8"/>
    <n v="52266"/>
    <n v="53.239863999999997"/>
    <n v="47.871780984369202"/>
    <n v="9.6"/>
    <m/>
    <m/>
    <m/>
    <s v="BCN"/>
    <s v="TIJUANA"/>
    <s v="22245"/>
    <s v="Proceso judicial"/>
    <x v="0"/>
  </r>
  <r>
    <n v="2133"/>
    <s v="Hipotecaria Su Casita"/>
    <s v="FIDEICOMISO 234036"/>
    <d v="2018-05-01T00:00:00"/>
    <s v="60541"/>
    <x v="1"/>
    <n v="0"/>
    <n v="49135.26"/>
    <n v="0"/>
    <n v="0"/>
    <n v="49135.26"/>
    <n v="154.15"/>
    <n v="0"/>
    <n v="0"/>
    <n v="154.15"/>
    <n v="0"/>
    <m/>
    <n v="48981.11"/>
    <n v="0"/>
    <n v="393.08"/>
    <n v="0"/>
    <n v="0"/>
    <n v="393.08"/>
    <n v="0"/>
    <n v="0"/>
    <n v="0"/>
    <n v="56.33"/>
    <n v="0"/>
    <n v="0"/>
    <n v="0"/>
    <n v="0"/>
    <n v="-14.13"/>
    <n v="30.18"/>
    <n v="81.569999999999993"/>
    <n v="0"/>
    <n v="0"/>
    <n v="0"/>
    <n v="0"/>
    <n v="0"/>
    <n v="0"/>
    <n v="0"/>
    <n v="0"/>
    <n v="0"/>
    <n v="0"/>
    <n v="3.32E-3"/>
    <n v="701.18"/>
    <n v="0"/>
    <n v="0"/>
    <n v="158"/>
    <n v="300"/>
    <n v="101978.1"/>
    <n v="62138.879999999997"/>
    <n v="60.933553000000003"/>
    <n v="48.031008318525103"/>
    <n v="9.6"/>
    <m/>
    <m/>
    <m/>
    <s v="VER"/>
    <s v="VERACRUZ"/>
    <s v="91880"/>
    <s v="Al corriente"/>
    <x v="0"/>
  </r>
  <r>
    <n v="2134"/>
    <s v="Hipotecaria Su Casita"/>
    <s v="FIDEICOMISO 234036"/>
    <d v="2018-05-01T00:00:00"/>
    <s v="60543"/>
    <x v="0"/>
    <n v="21"/>
    <n v="33085.089999999997"/>
    <n v="3980.84"/>
    <n v="0"/>
    <n v="37065.93"/>
    <n v="103.78"/>
    <n v="0"/>
    <n v="0"/>
    <n v="0"/>
    <n v="0"/>
    <m/>
    <n v="37065.93"/>
    <n v="12968.32"/>
    <n v="264.68"/>
    <n v="0"/>
    <n v="0"/>
    <n v="0"/>
    <n v="0"/>
    <n v="0"/>
    <n v="132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84.62"/>
    <n v="13233"/>
    <n v="158"/>
    <n v="300"/>
    <n v="98170.8"/>
    <n v="41839.68"/>
    <n v="42.619272000000002"/>
    <n v="37.756573487248502"/>
    <n v="9.6"/>
    <m/>
    <m/>
    <m/>
    <s v="BCN"/>
    <s v="TIJUANA"/>
    <s v="22245"/>
    <s v="Morosidad"/>
    <x v="0"/>
  </r>
  <r>
    <n v="2135"/>
    <s v="Hipotecaria Su Casita"/>
    <s v="FIDEICOMISO 234036"/>
    <d v="2018-05-01T00:00:00"/>
    <s v="60546"/>
    <x v="1"/>
    <n v="1"/>
    <n v="29151.81"/>
    <n v="88.58"/>
    <n v="0"/>
    <n v="29240.39"/>
    <n v="89.31"/>
    <n v="0"/>
    <n v="88.58"/>
    <n v="89.31"/>
    <n v="0"/>
    <m/>
    <n v="29062.5"/>
    <n v="241.23"/>
    <n v="240.5"/>
    <n v="0"/>
    <n v="241.23"/>
    <n v="240.5"/>
    <n v="0"/>
    <n v="0"/>
    <n v="0"/>
    <n v="60.29"/>
    <n v="0"/>
    <n v="0"/>
    <n v="0"/>
    <n v="0"/>
    <n v="-15.12"/>
    <n v="19.510000000000002"/>
    <n v="49.3"/>
    <n v="60.29"/>
    <n v="0"/>
    <n v="0"/>
    <n v="0"/>
    <n v="0"/>
    <n v="19.510000000000002"/>
    <n v="46.18"/>
    <n v="2.02"/>
    <n v="0"/>
    <n v="0"/>
    <n v="0"/>
    <n v="901.6"/>
    <n v="0"/>
    <n v="0"/>
    <n v="158"/>
    <n v="300"/>
    <n v="68806.8"/>
    <n v="36578.230000000003"/>
    <n v="53.160778000000001"/>
    <n v="42.237831371966301"/>
    <n v="9.9"/>
    <m/>
    <m/>
    <m/>
    <s v="QR"/>
    <s v="SOLIDARIDAD"/>
    <s v="77710"/>
    <s v="Al corriente"/>
    <x v="0"/>
  </r>
  <r>
    <n v="2136"/>
    <s v="Hipotecaria Su Casita"/>
    <s v="FIDEICOMISO 234036"/>
    <d v="2018-05-01T00:00:00"/>
    <s v="60547"/>
    <x v="0"/>
    <n v="21"/>
    <n v="41580.49"/>
    <n v="8535.4599999999991"/>
    <n v="0"/>
    <n v="50115.95"/>
    <n v="130.47"/>
    <n v="0"/>
    <n v="0"/>
    <n v="0"/>
    <n v="0"/>
    <m/>
    <n v="50115.95"/>
    <n v="34533.769999999997"/>
    <n v="332.64"/>
    <n v="0"/>
    <n v="0"/>
    <n v="0"/>
    <n v="0"/>
    <n v="0"/>
    <n v="34866.41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65.93"/>
    <n v="34866.410000000003"/>
    <n v="158"/>
    <n v="300"/>
    <n v="68265"/>
    <n v="52586.35"/>
    <n v="77.032667000000004"/>
    <n v="73.413828640676698"/>
    <n v="9.6"/>
    <m/>
    <m/>
    <m/>
    <s v="QR"/>
    <s v="SOLIDARIDAD"/>
    <s v="77710"/>
    <s v="Morosidad"/>
    <x v="0"/>
  </r>
  <r>
    <n v="2137"/>
    <s v="Hipotecaria Su Casita"/>
    <s v="FIDEICOMISO 234036"/>
    <d v="2018-05-01T00:00:00"/>
    <s v="60548"/>
    <x v="1"/>
    <n v="0"/>
    <n v="25621.06"/>
    <n v="0"/>
    <n v="0"/>
    <n v="25621.06"/>
    <n v="78.5"/>
    <n v="0"/>
    <n v="0"/>
    <n v="78.5"/>
    <n v="0"/>
    <m/>
    <n v="25542.560000000001"/>
    <n v="0"/>
    <n v="211.37"/>
    <n v="0"/>
    <n v="0"/>
    <n v="211.37"/>
    <n v="0"/>
    <n v="0"/>
    <n v="0"/>
    <n v="52.99"/>
    <n v="0"/>
    <n v="0"/>
    <n v="0"/>
    <n v="0"/>
    <n v="-8.57"/>
    <n v="17.14"/>
    <n v="48.93"/>
    <n v="0"/>
    <n v="0"/>
    <n v="0"/>
    <n v="0"/>
    <n v="0"/>
    <n v="0"/>
    <n v="0"/>
    <n v="0"/>
    <n v="0"/>
    <n v="0"/>
    <n v="1.66E-3"/>
    <n v="400.36"/>
    <n v="0"/>
    <n v="0"/>
    <n v="158"/>
    <n v="300"/>
    <n v="98170.8"/>
    <n v="32148.51"/>
    <n v="32.747528000000003"/>
    <n v="26.0184903994518"/>
    <n v="9.9"/>
    <m/>
    <m/>
    <m/>
    <s v="BCN"/>
    <s v="TIJUANA"/>
    <s v="22245"/>
    <s v="Al corriente"/>
    <x v="0"/>
  </r>
  <r>
    <n v="2138"/>
    <s v="Hipotecaria Su Casita"/>
    <s v="FIDEICOMISO 234036"/>
    <d v="2018-05-01T00:00:00"/>
    <s v="60550"/>
    <x v="0"/>
    <n v="21"/>
    <n v="10338.41"/>
    <n v="12586.33"/>
    <n v="0"/>
    <n v="22924.74"/>
    <n v="191.64"/>
    <n v="0"/>
    <n v="0"/>
    <n v="0"/>
    <n v="0"/>
    <m/>
    <n v="22924.74"/>
    <n v="13722.01"/>
    <n v="85.29"/>
    <n v="0"/>
    <n v="0"/>
    <n v="0"/>
    <n v="0"/>
    <n v="0"/>
    <n v="13807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77.97"/>
    <n v="13807.3"/>
    <n v="158"/>
    <n v="300"/>
    <n v="96267.9"/>
    <n v="30713.25"/>
    <n v="31.903936999999999"/>
    <n v="23.813483128662099"/>
    <n v="9.9"/>
    <m/>
    <m/>
    <m/>
    <s v="QR"/>
    <s v="SOLIDARIDAD"/>
    <s v="77710"/>
    <s v="Proceso judicial"/>
    <x v="0"/>
  </r>
  <r>
    <n v="2139"/>
    <s v="Hipotecaria Su Casita"/>
    <s v="FIDEICOMISO 234036"/>
    <d v="2018-05-01T00:00:00"/>
    <s v="60551"/>
    <x v="0"/>
    <n v="21"/>
    <n v="23697.5"/>
    <n v="4276.43"/>
    <n v="0"/>
    <n v="27973.93"/>
    <n v="72.599999999999994"/>
    <n v="0"/>
    <n v="0"/>
    <n v="0"/>
    <n v="0"/>
    <m/>
    <n v="27973.93"/>
    <n v="17439.669999999998"/>
    <n v="195.5"/>
    <n v="0"/>
    <n v="0"/>
    <n v="0"/>
    <n v="0"/>
    <n v="0"/>
    <n v="17635.16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49.03"/>
    <n v="17635.169999999998"/>
    <n v="158"/>
    <n v="300"/>
    <n v="98170.8"/>
    <n v="29734.21"/>
    <n v="30.288243000000001"/>
    <n v="28.495163971230099"/>
    <n v="9.9"/>
    <m/>
    <m/>
    <m/>
    <s v="BCN"/>
    <s v="TIJUANA"/>
    <s v="22245"/>
    <s v="Morosidad"/>
    <x v="0"/>
  </r>
  <r>
    <n v="2140"/>
    <s v="Hipotecaria Su Casita"/>
    <s v="FIDEICOMISO 234036"/>
    <d v="2018-05-01T00:00:00"/>
    <s v="60552"/>
    <x v="0"/>
    <n v="21"/>
    <n v="39406.33"/>
    <n v="2484.46"/>
    <n v="0"/>
    <n v="41890.79"/>
    <n v="123.61"/>
    <n v="0"/>
    <n v="0"/>
    <n v="0"/>
    <n v="0"/>
    <m/>
    <n v="41890.79"/>
    <n v="6840.14"/>
    <n v="315.25"/>
    <n v="0"/>
    <n v="0"/>
    <n v="0"/>
    <n v="0"/>
    <n v="0"/>
    <n v="7155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08.0700000000002"/>
    <n v="7155.39"/>
    <n v="158"/>
    <n v="300"/>
    <n v="68806.8"/>
    <n v="49833.75"/>
    <n v="72.425618"/>
    <n v="60.881758933618698"/>
    <n v="9.6"/>
    <m/>
    <m/>
    <m/>
    <s v="QR"/>
    <s v="SOLIDARIDAD"/>
    <s v="77710"/>
    <s v="Morosidad"/>
    <x v="0"/>
  </r>
  <r>
    <n v="2141"/>
    <s v="Hipotecaria Su Casita"/>
    <s v="FIDEICOMISO 234036"/>
    <d v="2018-05-01T00:00:00"/>
    <s v="60553"/>
    <x v="0"/>
    <n v="21"/>
    <n v="37201.94"/>
    <n v="6433.37"/>
    <n v="0"/>
    <n v="43635.31"/>
    <n v="116.69"/>
    <n v="0"/>
    <n v="0"/>
    <n v="0"/>
    <n v="0"/>
    <m/>
    <n v="43635.31"/>
    <n v="23521.78"/>
    <n v="297.62"/>
    <n v="0"/>
    <n v="0"/>
    <n v="0"/>
    <n v="0"/>
    <n v="0"/>
    <n v="23819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50.06"/>
    <n v="23819.4"/>
    <n v="158"/>
    <n v="300"/>
    <n v="68806.8"/>
    <n v="47046.06"/>
    <n v="68.374143000000004"/>
    <n v="63.417147488850901"/>
    <n v="9.6"/>
    <m/>
    <m/>
    <m/>
    <s v="QR"/>
    <s v="SOLIDARIDAD"/>
    <s v="77710"/>
    <s v="Morosidad"/>
    <x v="0"/>
  </r>
  <r>
    <n v="2142"/>
    <s v="Hipotecaria Su Casita"/>
    <s v="FIDEICOMISO 234036"/>
    <d v="2018-05-01T00:00:00"/>
    <s v="60554"/>
    <x v="0"/>
    <n v="21"/>
    <n v="29151.81"/>
    <n v="5168.6899999999996"/>
    <n v="0"/>
    <n v="34320.5"/>
    <n v="89.31"/>
    <n v="0"/>
    <n v="0"/>
    <n v="0"/>
    <n v="0"/>
    <m/>
    <n v="34320.5"/>
    <n v="20886.3"/>
    <n v="240.5"/>
    <n v="0"/>
    <n v="0"/>
    <n v="0"/>
    <n v="0"/>
    <n v="0"/>
    <n v="21126.7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58"/>
    <n v="21126.799999999999"/>
    <n v="158"/>
    <n v="300"/>
    <n v="68806.8"/>
    <n v="36578.230000000003"/>
    <n v="53.160778000000001"/>
    <n v="49.879517990591701"/>
    <n v="9.9"/>
    <m/>
    <m/>
    <m/>
    <s v="QR"/>
    <s v="SOLIDARIDAD"/>
    <s v="77710"/>
    <s v="Proceso judicial"/>
    <x v="0"/>
  </r>
  <r>
    <n v="2143"/>
    <s v="Hipotecaria Su Casita"/>
    <s v="FIDEICOMISO 234036"/>
    <d v="2018-05-01T00:00:00"/>
    <s v="60555"/>
    <x v="0"/>
    <n v="21"/>
    <n v="41931.94"/>
    <n v="6085.19"/>
    <n v="0"/>
    <n v="48017.13"/>
    <n v="131.54"/>
    <n v="0"/>
    <n v="0"/>
    <n v="0"/>
    <n v="0"/>
    <m/>
    <n v="48017.13"/>
    <n v="21000.81"/>
    <n v="335.46"/>
    <n v="0"/>
    <n v="255"/>
    <n v="0"/>
    <n v="0"/>
    <n v="0"/>
    <n v="21081.27"/>
    <n v="0"/>
    <n v="0"/>
    <n v="0"/>
    <n v="0"/>
    <n v="0"/>
    <n v="-91.91"/>
    <n v="0"/>
    <n v="0"/>
    <n v="48.07"/>
    <n v="0"/>
    <n v="0"/>
    <n v="47.86"/>
    <n v="0"/>
    <n v="25.75"/>
    <n v="66.900000000000006"/>
    <n v="0"/>
    <n v="0"/>
    <n v="0"/>
    <n v="0"/>
    <n v="351.67"/>
    <n v="6216.73"/>
    <n v="21081.27"/>
    <n v="158"/>
    <n v="300"/>
    <n v="68806.8"/>
    <n v="53028.800000000003"/>
    <n v="77.069126999999995"/>
    <n v="69.785442818723197"/>
    <n v="9.6"/>
    <m/>
    <m/>
    <m/>
    <s v="QR"/>
    <s v="SOLIDARIDAD"/>
    <s v="77710"/>
    <s v="Proceso judicial"/>
    <x v="0"/>
  </r>
  <r>
    <n v="2144"/>
    <s v="Hipotecaria Su Casita"/>
    <s v="FIDEICOMISO 234036"/>
    <d v="2018-05-01T00:00:00"/>
    <s v="60556"/>
    <x v="0"/>
    <n v="21"/>
    <n v="52025.14"/>
    <n v="10601.08"/>
    <n v="0"/>
    <n v="62626.22"/>
    <n v="163.22999999999999"/>
    <n v="0"/>
    <n v="0"/>
    <n v="0"/>
    <n v="0"/>
    <m/>
    <n v="62626.22"/>
    <n v="42706.48"/>
    <n v="416.2"/>
    <n v="0"/>
    <n v="0"/>
    <n v="0"/>
    <n v="0"/>
    <n v="0"/>
    <n v="43122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64.31"/>
    <n v="43122.68"/>
    <n v="158"/>
    <n v="300"/>
    <n v="78021.600000000006"/>
    <n v="65794.820000000007"/>
    <n v="84.328980999999999"/>
    <n v="80.267797928192806"/>
    <n v="9.6"/>
    <m/>
    <m/>
    <m/>
    <s v="QR"/>
    <s v="SOLIDARIDAD"/>
    <s v="77710"/>
    <s v="Morosidad"/>
    <x v="0"/>
  </r>
  <r>
    <n v="2145"/>
    <s v="Hipotecaria Su Casita"/>
    <s v="FIDEICOMISO 234036"/>
    <d v="2018-05-01T00:00:00"/>
    <s v="60557"/>
    <x v="0"/>
    <n v="21"/>
    <n v="14080.15"/>
    <n v="2519.02"/>
    <n v="0"/>
    <n v="16599.169999999998"/>
    <n v="43.14"/>
    <n v="0"/>
    <n v="0"/>
    <n v="0"/>
    <n v="0"/>
    <m/>
    <n v="16599.169999999998"/>
    <n v="10224.969999999999"/>
    <n v="116.16"/>
    <n v="0"/>
    <n v="0"/>
    <n v="0"/>
    <n v="0"/>
    <n v="0"/>
    <n v="10341.12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62.16"/>
    <n v="10341.129999999999"/>
    <n v="158"/>
    <n v="300"/>
    <n v="68806.8"/>
    <n v="17667.38"/>
    <n v="25.676794000000001"/>
    <n v="24.124316602743601"/>
    <n v="9.9"/>
    <m/>
    <m/>
    <m/>
    <s v="QR"/>
    <s v="SOLIDARIDAD"/>
    <s v="77710"/>
    <s v="Proceso judicial"/>
    <x v="0"/>
  </r>
  <r>
    <n v="2146"/>
    <s v="Hipotecaria Su Casita"/>
    <s v="FIDEICOMISO 234036"/>
    <d v="2018-05-01T00:00:00"/>
    <s v="60558"/>
    <x v="0"/>
    <n v="21"/>
    <n v="14080.15"/>
    <n v="1586.33"/>
    <n v="0"/>
    <n v="15666.48"/>
    <n v="43.14"/>
    <n v="0"/>
    <n v="0"/>
    <n v="0"/>
    <n v="0"/>
    <m/>
    <n v="15666.48"/>
    <n v="5422.87"/>
    <n v="116.16"/>
    <n v="0"/>
    <n v="0"/>
    <n v="0"/>
    <n v="0"/>
    <n v="0"/>
    <n v="5539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29.47"/>
    <n v="5539.03"/>
    <n v="158"/>
    <n v="300"/>
    <n v="68806.8"/>
    <n v="17667.38"/>
    <n v="25.676794000000001"/>
    <n v="22.768796486243001"/>
    <n v="9.9"/>
    <m/>
    <m/>
    <m/>
    <s v="QR"/>
    <s v="SOLIDARIDAD"/>
    <s v="77710"/>
    <s v="Morosidad"/>
    <x v="0"/>
  </r>
  <r>
    <n v="2147"/>
    <s v="Hipotecaria Su Casita"/>
    <s v="FIDEICOMISO 234036"/>
    <d v="2018-05-01T00:00:00"/>
    <s v="60559"/>
    <x v="0"/>
    <n v="21"/>
    <n v="26905.57"/>
    <n v="3633.5"/>
    <n v="0"/>
    <n v="30539.07"/>
    <n v="82.45"/>
    <n v="0"/>
    <n v="0"/>
    <n v="0"/>
    <n v="0"/>
    <m/>
    <n v="30539.07"/>
    <n v="13109.6"/>
    <n v="221.97"/>
    <n v="0"/>
    <n v="0"/>
    <n v="0"/>
    <n v="0"/>
    <n v="0"/>
    <n v="13331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15.95"/>
    <n v="13331.57"/>
    <n v="158"/>
    <n v="300"/>
    <n v="68806.8"/>
    <n v="33761.68"/>
    <n v="49.067360000000001"/>
    <n v="44.383796711395902"/>
    <n v="9.9"/>
    <m/>
    <m/>
    <m/>
    <s v="QR"/>
    <s v="SOLIDARIDAD"/>
    <s v="77710"/>
    <s v="Morosidad"/>
    <x v="0"/>
  </r>
  <r>
    <n v="2148"/>
    <s v="Hipotecaria Su Casita"/>
    <s v="FIDEICOMISO 234036"/>
    <d v="2018-05-01T00:00:00"/>
    <s v="60560"/>
    <x v="0"/>
    <n v="21"/>
    <n v="23487.200000000001"/>
    <n v="3814.93"/>
    <n v="0"/>
    <n v="27302.13"/>
    <n v="71.959999999999994"/>
    <n v="0"/>
    <n v="0"/>
    <n v="0"/>
    <n v="0"/>
    <m/>
    <n v="27302.13"/>
    <n v="14786.17"/>
    <n v="193.77"/>
    <n v="0"/>
    <n v="0"/>
    <n v="0"/>
    <n v="0"/>
    <n v="0"/>
    <n v="14979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86.89"/>
    <n v="14979.94"/>
    <n v="158"/>
    <n v="300"/>
    <n v="68806.8"/>
    <n v="29471.14"/>
    <n v="42.831726000000003"/>
    <n v="39.679406747631099"/>
    <n v="9.9"/>
    <m/>
    <m/>
    <m/>
    <s v="QR"/>
    <s v="SOLIDARIDAD"/>
    <s v="77710"/>
    <s v="Proceso judicial"/>
    <x v="0"/>
  </r>
  <r>
    <n v="2149"/>
    <s v="Hipotecaria Su Casita"/>
    <s v="FIDEICOMISO 234036"/>
    <d v="2018-05-01T00:00:00"/>
    <s v="60561"/>
    <x v="0"/>
    <n v="21"/>
    <n v="75046.09"/>
    <n v="12986"/>
    <n v="0"/>
    <n v="88032.09"/>
    <n v="237.32"/>
    <n v="0"/>
    <n v="0"/>
    <n v="0"/>
    <n v="0"/>
    <m/>
    <n v="88032.09"/>
    <n v="46440.41"/>
    <n v="594.11"/>
    <n v="0"/>
    <n v="0"/>
    <n v="0"/>
    <n v="0"/>
    <n v="0"/>
    <n v="470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23.32"/>
    <n v="47034.52"/>
    <n v="158"/>
    <n v="300"/>
    <n v="136053"/>
    <n v="95161.95"/>
    <n v="69.944764000000006"/>
    <n v="64.704262149701194"/>
    <n v="9.5"/>
    <m/>
    <m/>
    <m/>
    <s v="QR"/>
    <s v="SOLIDARIDAD"/>
    <s v="77710"/>
    <s v="Morosidad"/>
    <x v="0"/>
  </r>
  <r>
    <n v="2150"/>
    <s v="Hipotecaria Su Casita"/>
    <s v="FIDEICOMISO 234036"/>
    <d v="2018-05-01T00:00:00"/>
    <s v="60562"/>
    <x v="13"/>
    <n v="2"/>
    <n v="84840.76"/>
    <n v="530.25"/>
    <n v="0"/>
    <n v="85371.01"/>
    <n v="268.27"/>
    <n v="0"/>
    <n v="0"/>
    <n v="0"/>
    <n v="0"/>
    <m/>
    <n v="85371.01"/>
    <n v="1349.61"/>
    <n v="671.66"/>
    <n v="0"/>
    <n v="0"/>
    <n v="0"/>
    <n v="0"/>
    <n v="0"/>
    <n v="2021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8.52"/>
    <n v="2021.27"/>
    <n v="158"/>
    <n v="300"/>
    <n v="131157.9"/>
    <n v="107580.85"/>
    <n v="82.023919000000006"/>
    <n v="65.090253601716199"/>
    <n v="9.5"/>
    <m/>
    <m/>
    <m/>
    <s v="QR"/>
    <s v="SOLIDARIDAD"/>
    <s v="77710"/>
    <s v="Morosidad"/>
    <x v="0"/>
  </r>
  <r>
    <n v="2151"/>
    <s v="Hipotecaria Su Casita"/>
    <s v="FIDEICOMISO 234036"/>
    <d v="2018-05-01T00:00:00"/>
    <s v="60564"/>
    <x v="0"/>
    <n v="21"/>
    <n v="45785.32"/>
    <n v="8613.85"/>
    <n v="0"/>
    <n v="54399.17"/>
    <n v="143.65"/>
    <n v="0"/>
    <n v="0"/>
    <n v="0"/>
    <n v="0"/>
    <m/>
    <n v="54399.17"/>
    <n v="32797.39"/>
    <n v="366.28"/>
    <n v="0"/>
    <n v="0"/>
    <n v="0"/>
    <n v="0"/>
    <n v="0"/>
    <n v="33163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57.5"/>
    <n v="33163.67"/>
    <n v="158"/>
    <n v="300"/>
    <n v="68806.8"/>
    <n v="57903.14"/>
    <n v="84.153222999999997"/>
    <n v="79.060746688779105"/>
    <n v="9.6"/>
    <m/>
    <m/>
    <m/>
    <s v="QR"/>
    <s v="SOLIDARIDAD"/>
    <s v="77710"/>
    <s v="Proceso judicial"/>
    <x v="0"/>
  </r>
  <r>
    <n v="2152"/>
    <s v="Hipotecaria Su Casita"/>
    <s v="FIDEICOMISO 234036"/>
    <d v="2018-05-01T00:00:00"/>
    <s v="60566"/>
    <x v="0"/>
    <n v="21"/>
    <n v="73100.56"/>
    <n v="15927.16"/>
    <n v="0"/>
    <n v="89027.72"/>
    <n v="231.15"/>
    <n v="0"/>
    <n v="0"/>
    <n v="0"/>
    <n v="0"/>
    <m/>
    <n v="89027.72"/>
    <n v="65058.83"/>
    <n v="578.71"/>
    <n v="0"/>
    <n v="0"/>
    <n v="0"/>
    <n v="0"/>
    <n v="0"/>
    <n v="65637.53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158.31"/>
    <n v="65637.539999999994"/>
    <n v="158"/>
    <n v="300"/>
    <n v="131157.9"/>
    <n v="92693.63"/>
    <n v="70.673310999999998"/>
    <n v="67.878275380745393"/>
    <n v="9.5"/>
    <m/>
    <m/>
    <m/>
    <s v="QR"/>
    <s v="SOLIDARIDAD"/>
    <s v="77710"/>
    <s v="Proceso judicial"/>
    <x v="0"/>
  </r>
  <r>
    <n v="2153"/>
    <s v="Hipotecaria Su Casita"/>
    <s v="FIDEICOMISO 234036"/>
    <d v="2018-05-01T00:00:00"/>
    <s v="60567"/>
    <x v="0"/>
    <n v="21"/>
    <n v="41782.910000000003"/>
    <n v="19111.919999999998"/>
    <n v="0"/>
    <n v="60894.83"/>
    <n v="278.38"/>
    <n v="0"/>
    <n v="0"/>
    <n v="0"/>
    <n v="0"/>
    <m/>
    <n v="60894.83"/>
    <n v="41669.129999999997"/>
    <n v="334.26"/>
    <n v="0"/>
    <n v="0"/>
    <n v="0"/>
    <n v="0"/>
    <n v="0"/>
    <n v="42003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390.3"/>
    <n v="42003.39"/>
    <n v="98"/>
    <n v="240"/>
    <n v="96267.9"/>
    <n v="65266.22"/>
    <n v="67.796451000000005"/>
    <n v="63.255591609998703"/>
    <n v="9.6"/>
    <m/>
    <m/>
    <m/>
    <s v="QR"/>
    <s v="SOLIDARIDAD"/>
    <s v="77710"/>
    <s v="Proceso judicial"/>
    <x v="0"/>
  </r>
  <r>
    <n v="2154"/>
    <s v="Hipotecaria Su Casita"/>
    <s v="FIDEICOMISO 234036"/>
    <d v="2018-05-01T00:00:00"/>
    <s v="60568"/>
    <x v="1"/>
    <n v="0"/>
    <n v="38444.89"/>
    <n v="0"/>
    <n v="0"/>
    <n v="38444.89"/>
    <n v="256.12"/>
    <n v="0"/>
    <n v="0"/>
    <n v="256.12"/>
    <n v="0"/>
    <m/>
    <n v="38188.769999999997"/>
    <n v="0"/>
    <n v="307.56"/>
    <n v="0"/>
    <n v="0"/>
    <n v="307.56"/>
    <n v="0"/>
    <n v="0"/>
    <n v="0"/>
    <n v="51.97"/>
    <n v="0"/>
    <n v="0"/>
    <n v="0"/>
    <n v="0"/>
    <n v="-13.96"/>
    <n v="26.78"/>
    <n v="80.739999999999995"/>
    <n v="0"/>
    <n v="0"/>
    <n v="0"/>
    <n v="0"/>
    <n v="0"/>
    <n v="0"/>
    <n v="0"/>
    <n v="0.08"/>
    <n v="0"/>
    <n v="0.05"/>
    <n v="0"/>
    <n v="709.29"/>
    <n v="0"/>
    <n v="0"/>
    <n v="98"/>
    <n v="240"/>
    <n v="111497.1"/>
    <n v="60050.73"/>
    <n v="53.858558000000002"/>
    <n v="34.250908923066497"/>
    <n v="9.6"/>
    <m/>
    <m/>
    <m/>
    <s v="PUE"/>
    <s v="PUEBLA"/>
    <s v="72498"/>
    <s v="Al corriente"/>
    <x v="0"/>
  </r>
  <r>
    <n v="2155"/>
    <s v="Hipotecaria Su Casita"/>
    <s v="FIDEICOMISO 234036"/>
    <d v="2018-05-01T00:00:00"/>
    <s v="60569"/>
    <x v="1"/>
    <n v="0"/>
    <n v="18206.73"/>
    <n v="0"/>
    <n v="0"/>
    <n v="18206.73"/>
    <n v="55.76"/>
    <n v="0"/>
    <n v="0"/>
    <n v="55.76"/>
    <n v="0"/>
    <m/>
    <n v="18150.97"/>
    <n v="0"/>
    <n v="150.21"/>
    <n v="0"/>
    <n v="0"/>
    <n v="150.21"/>
    <n v="0"/>
    <n v="0"/>
    <n v="0"/>
    <n v="37.65"/>
    <n v="0"/>
    <n v="0"/>
    <n v="0"/>
    <n v="0"/>
    <n v="-6"/>
    <n v="12.18"/>
    <n v="35.049999999999997"/>
    <n v="0"/>
    <n v="0"/>
    <n v="0"/>
    <n v="0"/>
    <n v="0"/>
    <n v="0"/>
    <n v="0"/>
    <n v="284.99"/>
    <n v="0"/>
    <n v="284.85000000000002"/>
    <n v="0"/>
    <n v="569.84"/>
    <n v="0"/>
    <n v="0"/>
    <n v="158"/>
    <n v="300"/>
    <n v="71793"/>
    <n v="22843.86"/>
    <n v="31.819063"/>
    <n v="25.282367250592099"/>
    <n v="9.9"/>
    <m/>
    <m/>
    <m/>
    <s v="PUE"/>
    <s v="PUEBLA"/>
    <s v="72498"/>
    <s v="Al corriente"/>
    <x v="0"/>
  </r>
  <r>
    <n v="2156"/>
    <s v="Hipotecaria Su Casita"/>
    <s v="FIDEICOMISO 234036"/>
    <d v="2018-05-01T00:00:00"/>
    <s v="60570"/>
    <x v="0"/>
    <n v="21"/>
    <n v="16978.52"/>
    <n v="3295.22"/>
    <n v="0"/>
    <n v="20273.740000000002"/>
    <n v="52.02"/>
    <n v="0"/>
    <n v="0"/>
    <n v="0"/>
    <n v="0"/>
    <m/>
    <n v="20273.740000000002"/>
    <n v="13992.88"/>
    <n v="140.07"/>
    <n v="0"/>
    <n v="0"/>
    <n v="0"/>
    <n v="0"/>
    <n v="0"/>
    <n v="14132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47.24"/>
    <n v="14132.95"/>
    <n v="158"/>
    <n v="300"/>
    <n v="63962.1"/>
    <n v="21304.080000000002"/>
    <n v="33.307349000000002"/>
    <n v="31.696488828208501"/>
    <n v="9.9"/>
    <m/>
    <m/>
    <m/>
    <s v="VER"/>
    <s v="VERACRUZ"/>
    <s v="91697"/>
    <s v="Proceso judicial"/>
    <x v="0"/>
  </r>
  <r>
    <n v="2157"/>
    <s v="Hipotecaria Su Casita"/>
    <s v="FIDEICOMISO 234036"/>
    <d v="2018-05-01T00:00:00"/>
    <s v="60572"/>
    <x v="1"/>
    <n v="0"/>
    <n v="13452.07"/>
    <n v="0"/>
    <n v="0"/>
    <n v="13452.07"/>
    <n v="41.2"/>
    <n v="0"/>
    <n v="0"/>
    <n v="41.2"/>
    <n v="0"/>
    <m/>
    <n v="13410.87"/>
    <n v="0"/>
    <n v="110.98"/>
    <n v="0"/>
    <n v="0"/>
    <n v="110.98"/>
    <n v="0"/>
    <n v="0"/>
    <n v="0"/>
    <n v="27.82"/>
    <n v="0"/>
    <n v="0"/>
    <n v="0"/>
    <n v="0"/>
    <n v="-4.7699999999999996"/>
    <n v="9"/>
    <n v="27.5"/>
    <n v="0"/>
    <n v="0"/>
    <n v="0"/>
    <n v="0"/>
    <n v="0"/>
    <n v="0"/>
    <n v="0"/>
    <n v="10.81"/>
    <n v="0"/>
    <n v="23.36"/>
    <n v="0"/>
    <n v="222.54"/>
    <n v="0"/>
    <n v="0"/>
    <n v="158"/>
    <n v="300"/>
    <n v="63907.8"/>
    <n v="16878.16"/>
    <n v="26.410171999999999"/>
    <n v="20.984715358169399"/>
    <n v="9.9"/>
    <m/>
    <m/>
    <m/>
    <s v="VER"/>
    <s v="VERACRUZ"/>
    <s v="91700"/>
    <s v="Al corriente"/>
    <x v="0"/>
  </r>
  <r>
    <n v="2158"/>
    <s v="Hipotecaria Su Casita"/>
    <s v="FIDEICOMISO 234036"/>
    <d v="2018-05-01T00:00:00"/>
    <s v="60574"/>
    <x v="0"/>
    <n v="21"/>
    <n v="18675.66"/>
    <n v="1732.89"/>
    <n v="0"/>
    <n v="20408.55"/>
    <n v="57.21"/>
    <n v="0"/>
    <n v="0"/>
    <n v="0"/>
    <n v="0"/>
    <m/>
    <n v="20408.55"/>
    <n v="5514.02"/>
    <n v="154.07"/>
    <n v="0"/>
    <n v="0"/>
    <n v="0"/>
    <n v="0"/>
    <n v="0"/>
    <n v="5668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90.1"/>
    <n v="5668.09"/>
    <n v="158"/>
    <n v="300"/>
    <n v="73426.5"/>
    <n v="23432.63"/>
    <n v="31.913042000000001"/>
    <n v="27.794528967047199"/>
    <n v="9.9"/>
    <m/>
    <m/>
    <m/>
    <s v="NAY"/>
    <s v="BAHIA DE BANDERAS"/>
    <s v="63737"/>
    <s v="Morosidad"/>
    <x v="0"/>
  </r>
  <r>
    <n v="2159"/>
    <s v="Hipotecaria Su Casita"/>
    <s v="FIDEICOMISO 234036"/>
    <d v="2018-05-01T00:00:00"/>
    <s v="60575"/>
    <x v="1"/>
    <n v="0"/>
    <n v="26006.52"/>
    <n v="0"/>
    <n v="0"/>
    <n v="26006.52"/>
    <n v="79.7"/>
    <n v="0"/>
    <n v="0"/>
    <n v="79.7"/>
    <n v="0"/>
    <m/>
    <n v="25926.82"/>
    <n v="0"/>
    <n v="214.55"/>
    <n v="0"/>
    <n v="0"/>
    <n v="214.55"/>
    <n v="0"/>
    <n v="0"/>
    <n v="0"/>
    <n v="53.79"/>
    <n v="0"/>
    <n v="0"/>
    <n v="0"/>
    <n v="0"/>
    <n v="-7.9"/>
    <n v="17.399999999999999"/>
    <n v="45.78"/>
    <n v="0"/>
    <n v="0"/>
    <n v="0"/>
    <n v="0"/>
    <n v="0"/>
    <n v="0"/>
    <n v="0"/>
    <n v="1.23"/>
    <n v="0"/>
    <n v="1.21"/>
    <n v="0"/>
    <n v="404.55"/>
    <n v="0"/>
    <n v="0"/>
    <n v="158"/>
    <n v="300"/>
    <n v="73426.5"/>
    <n v="32633.72"/>
    <n v="44.444063"/>
    <n v="35.309894840970003"/>
    <n v="9.9"/>
    <m/>
    <m/>
    <m/>
    <s v="NAY"/>
    <s v="BAHIA DE BANDERAS"/>
    <s v="63737"/>
    <s v="Al corriente"/>
    <x v="0"/>
  </r>
  <r>
    <n v="2160"/>
    <s v="Hipotecaria Su Casita"/>
    <s v="FIDEICOMISO 234036"/>
    <d v="2018-05-01T00:00:00"/>
    <s v="60577"/>
    <x v="0"/>
    <n v="21"/>
    <n v="22758.799999999999"/>
    <n v="3696.17"/>
    <n v="0"/>
    <n v="26454.97"/>
    <n v="69.72"/>
    <n v="0"/>
    <n v="0"/>
    <n v="0"/>
    <n v="0"/>
    <m/>
    <n v="26454.97"/>
    <n v="14327.43"/>
    <n v="187.76"/>
    <n v="0"/>
    <n v="0"/>
    <n v="0"/>
    <n v="0"/>
    <n v="0"/>
    <n v="1451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65.89"/>
    <n v="14515.19"/>
    <n v="158"/>
    <n v="300"/>
    <n v="70842"/>
    <n v="28556.44"/>
    <n v="40.310042000000003"/>
    <n v="37.343623778340003"/>
    <n v="9.9"/>
    <m/>
    <m/>
    <m/>
    <s v="NAY"/>
    <s v="BAHIA DE BANDERAS"/>
    <s v="63737"/>
    <s v="Proceso judicial"/>
    <x v="0"/>
  </r>
  <r>
    <n v="2161"/>
    <s v="Hipotecaria Su Casita"/>
    <s v="FIDEICOMISO 234036"/>
    <d v="2018-05-01T00:00:00"/>
    <s v="60579"/>
    <x v="0"/>
    <n v="21"/>
    <n v="20065.75"/>
    <n v="2669.77"/>
    <n v="0"/>
    <n v="22735.52"/>
    <n v="61.47"/>
    <n v="0"/>
    <n v="0"/>
    <n v="0"/>
    <n v="0"/>
    <m/>
    <n v="22735.52"/>
    <n v="9505.76"/>
    <n v="165.54"/>
    <n v="0"/>
    <n v="0"/>
    <n v="0"/>
    <n v="0"/>
    <n v="0"/>
    <n v="9671.2999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31.24"/>
    <n v="9671.2999999999993"/>
    <n v="158"/>
    <n v="300"/>
    <n v="69998.7"/>
    <n v="25177.119999999999"/>
    <n v="35.967981999999999"/>
    <n v="32.479917247113299"/>
    <n v="9.9"/>
    <m/>
    <m/>
    <m/>
    <s v="NAY"/>
    <s v="BAHIA DE BANDERAS"/>
    <s v="63737"/>
    <s v="Morosidad"/>
    <x v="0"/>
  </r>
  <r>
    <n v="2162"/>
    <s v="Hipotecaria Su Casita"/>
    <s v="FIDEICOMISO 234036"/>
    <d v="2018-05-01T00:00:00"/>
    <s v="60580"/>
    <x v="1"/>
    <n v="0"/>
    <n v="18147.46"/>
    <n v="0"/>
    <n v="0"/>
    <n v="18147.46"/>
    <n v="55.59"/>
    <n v="0"/>
    <n v="0"/>
    <n v="55.59"/>
    <n v="0"/>
    <m/>
    <n v="18091.87"/>
    <n v="0"/>
    <n v="149.72"/>
    <n v="0"/>
    <n v="0"/>
    <n v="149.72"/>
    <n v="0"/>
    <n v="0"/>
    <n v="0"/>
    <n v="37.53"/>
    <n v="0"/>
    <n v="0"/>
    <n v="0"/>
    <n v="0"/>
    <n v="-6"/>
    <n v="12.14"/>
    <n v="35.01"/>
    <n v="0"/>
    <n v="0"/>
    <n v="0"/>
    <n v="0"/>
    <n v="0"/>
    <n v="0"/>
    <n v="0"/>
    <n v="0"/>
    <n v="0"/>
    <n v="0"/>
    <n v="1.66E-3"/>
    <n v="283.99"/>
    <n v="0"/>
    <n v="0"/>
    <n v="158"/>
    <n v="300"/>
    <n v="72038.7"/>
    <n v="22770.39"/>
    <n v="31.608552"/>
    <n v="25.114098338774198"/>
    <n v="9.9"/>
    <m/>
    <m/>
    <m/>
    <s v="NAY"/>
    <s v="BAHIA DE BANDERAS"/>
    <s v="63737"/>
    <s v="Al corriente"/>
    <x v="0"/>
  </r>
  <r>
    <n v="2163"/>
    <s v="Hipotecaria Su Casita"/>
    <s v="FIDEICOMISO 234036"/>
    <d v="2018-05-01T00:00:00"/>
    <s v="60581"/>
    <x v="0"/>
    <n v="21"/>
    <n v="26658.97"/>
    <n v="3752.75"/>
    <n v="0"/>
    <n v="30411.72"/>
    <n v="81.67"/>
    <n v="0"/>
    <n v="0"/>
    <n v="0"/>
    <n v="0"/>
    <m/>
    <n v="30411.72"/>
    <n v="13740.63"/>
    <n v="219.94"/>
    <n v="0"/>
    <n v="0"/>
    <n v="0"/>
    <n v="0"/>
    <n v="0"/>
    <n v="13960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34.42"/>
    <n v="13960.57"/>
    <n v="158"/>
    <n v="300"/>
    <n v="72038.7"/>
    <n v="33450.61"/>
    <n v="46.434221999999998"/>
    <n v="42.215808856156599"/>
    <n v="9.9"/>
    <m/>
    <m/>
    <m/>
    <s v="NAY"/>
    <s v="BAHIA DE BANDERAS"/>
    <s v="63737"/>
    <s v="Morosidad"/>
    <x v="0"/>
  </r>
  <r>
    <n v="2164"/>
    <s v="Hipotecaria Su Casita"/>
    <s v="FIDEICOMISO 234036"/>
    <d v="2018-05-01T00:00:00"/>
    <s v="60582"/>
    <x v="0"/>
    <n v="21"/>
    <n v="32431.759999999998"/>
    <n v="5645.58"/>
    <n v="0"/>
    <n v="38077.339999999997"/>
    <n v="99.35"/>
    <n v="0"/>
    <n v="0"/>
    <n v="0"/>
    <n v="0"/>
    <m/>
    <n v="38077.339999999997"/>
    <n v="22606.48"/>
    <n v="267.56"/>
    <n v="0"/>
    <n v="0"/>
    <n v="0"/>
    <n v="0"/>
    <n v="0"/>
    <n v="22874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44.93"/>
    <n v="22874.04"/>
    <n v="158"/>
    <n v="300"/>
    <n v="72038.7"/>
    <n v="40693.14"/>
    <n v="56.487887999999998"/>
    <n v="52.856784147350602"/>
    <n v="9.9"/>
    <m/>
    <m/>
    <m/>
    <s v="NAY"/>
    <s v="BAHIA DE BANDERAS"/>
    <s v="63737"/>
    <s v="Proceso judicial"/>
    <x v="0"/>
  </r>
  <r>
    <n v="2165"/>
    <s v="Hipotecaria Su Casita"/>
    <s v="FIDEICOMISO 234036"/>
    <d v="2018-05-01T00:00:00"/>
    <s v="60583"/>
    <x v="0"/>
    <n v="21"/>
    <n v="15895.27"/>
    <n v="2470.56"/>
    <n v="0"/>
    <n v="18365.830000000002"/>
    <n v="48.69"/>
    <n v="0"/>
    <n v="0"/>
    <n v="0"/>
    <n v="0"/>
    <m/>
    <n v="18365.830000000002"/>
    <n v="9398.2199999999993"/>
    <n v="131.13999999999999"/>
    <n v="0"/>
    <n v="0"/>
    <n v="0"/>
    <n v="0"/>
    <n v="0"/>
    <n v="9529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19.25"/>
    <n v="9529.36"/>
    <n v="158"/>
    <n v="300"/>
    <n v="73126.5"/>
    <n v="19944.48"/>
    <n v="27.273942999999999"/>
    <n v="25.115149683906999"/>
    <n v="9.9"/>
    <m/>
    <m/>
    <m/>
    <s v="NAY"/>
    <s v="BAHIA DE BANDERAS"/>
    <s v="63737"/>
    <s v="Morosidad"/>
    <x v="0"/>
  </r>
  <r>
    <n v="2166"/>
    <s v="Hipotecaria Su Casita"/>
    <s v="FIDEICOMISO 234036"/>
    <d v="2018-05-01T00:00:00"/>
    <s v="60584"/>
    <x v="0"/>
    <n v="21"/>
    <n v="29041.74"/>
    <n v="4033.45"/>
    <n v="0"/>
    <n v="33075.19"/>
    <n v="88.99"/>
    <n v="0"/>
    <n v="0"/>
    <n v="0"/>
    <n v="0"/>
    <m/>
    <n v="33075.19"/>
    <n v="14672.81"/>
    <n v="239.59"/>
    <n v="0"/>
    <n v="0"/>
    <n v="0"/>
    <n v="0"/>
    <n v="0"/>
    <n v="1491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22.4399999999996"/>
    <n v="14912.4"/>
    <n v="158"/>
    <n v="300"/>
    <n v="73126.5"/>
    <n v="36441.449999999997"/>
    <n v="49.833438999999998"/>
    <n v="45.230100977826403"/>
    <n v="9.9"/>
    <m/>
    <m/>
    <m/>
    <s v="NAY"/>
    <s v="BAHIA DE BANDERAS"/>
    <s v="63737"/>
    <s v="Morosidad"/>
    <x v="0"/>
  </r>
  <r>
    <n v="2167"/>
    <s v="Hipotecaria Su Casita"/>
    <s v="FIDEICOMISO 234036"/>
    <d v="2018-05-01T00:00:00"/>
    <s v="60585"/>
    <x v="0"/>
    <n v="21"/>
    <n v="23132.22"/>
    <n v="3255.85"/>
    <n v="0"/>
    <n v="26388.07"/>
    <n v="70.86"/>
    <n v="0"/>
    <n v="0"/>
    <n v="0"/>
    <n v="0"/>
    <m/>
    <n v="26388.07"/>
    <n v="11706.85"/>
    <n v="190.84"/>
    <n v="0"/>
    <n v="0"/>
    <n v="0"/>
    <n v="0"/>
    <n v="0"/>
    <n v="1189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26.71"/>
    <n v="11897.69"/>
    <n v="158"/>
    <n v="300"/>
    <n v="72038.7"/>
    <n v="29024.59"/>
    <n v="40.290275000000001"/>
    <n v="36.630408802303499"/>
    <n v="9.9"/>
    <m/>
    <m/>
    <m/>
    <s v="NAY"/>
    <s v="BAHIA DE BANDERAS"/>
    <s v="63737"/>
    <s v="Morosidad"/>
    <x v="0"/>
  </r>
  <r>
    <n v="2168"/>
    <s v="Hipotecaria Su Casita"/>
    <s v="FIDEICOMISO 234036"/>
    <d v="2018-05-01T00:00:00"/>
    <s v="60586"/>
    <x v="0"/>
    <n v="21"/>
    <n v="11920.92"/>
    <n v="2132.08"/>
    <n v="0"/>
    <n v="14053"/>
    <n v="36.51"/>
    <n v="0"/>
    <n v="0"/>
    <n v="0"/>
    <n v="0"/>
    <m/>
    <n v="14053"/>
    <n v="8613.2999999999993"/>
    <n v="98.35"/>
    <n v="0"/>
    <n v="0"/>
    <n v="0"/>
    <n v="0"/>
    <n v="0"/>
    <n v="8711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68.59"/>
    <n v="8711.65"/>
    <n v="158"/>
    <n v="300"/>
    <n v="72038.7"/>
    <n v="14957.12"/>
    <n v="20.762618"/>
    <n v="19.5075703580636"/>
    <n v="9.9"/>
    <m/>
    <m/>
    <m/>
    <s v="NAY"/>
    <s v="BAHIA DE BANDERAS"/>
    <s v="63737"/>
    <s v="Proceso judicial"/>
    <x v="0"/>
  </r>
  <r>
    <n v="2169"/>
    <s v="Hipotecaria Su Casita"/>
    <s v="FIDEICOMISO 234036"/>
    <d v="2018-05-01T00:00:00"/>
    <s v="60587"/>
    <x v="0"/>
    <n v="21"/>
    <n v="12028.04"/>
    <n v="1670.69"/>
    <n v="0"/>
    <n v="13698.73"/>
    <n v="36.86"/>
    <n v="0"/>
    <n v="0"/>
    <n v="0"/>
    <n v="0"/>
    <m/>
    <n v="13698.73"/>
    <n v="6086.44"/>
    <n v="99.23"/>
    <n v="0"/>
    <n v="0"/>
    <n v="0"/>
    <n v="0"/>
    <n v="0"/>
    <n v="6185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7.55"/>
    <n v="6185.67"/>
    <n v="158"/>
    <n v="300"/>
    <n v="72038.7"/>
    <n v="15093.1"/>
    <n v="20.951377999999998"/>
    <n v="19.015793332710999"/>
    <n v="9.9"/>
    <m/>
    <m/>
    <m/>
    <s v="NAY"/>
    <s v="BAHIA DE BANDERAS"/>
    <s v="63737"/>
    <s v="Morosidad"/>
    <x v="0"/>
  </r>
  <r>
    <n v="2170"/>
    <s v="Hipotecaria Su Casita"/>
    <s v="FIDEICOMISO 234036"/>
    <d v="2018-05-01T00:00:00"/>
    <s v="60588"/>
    <x v="2"/>
    <n v="1"/>
    <n v="63520.72"/>
    <n v="20.74"/>
    <n v="0"/>
    <n v="63541.46"/>
    <n v="200.85"/>
    <n v="0"/>
    <n v="20.74"/>
    <n v="180.1"/>
    <n v="0"/>
    <m/>
    <n v="63340.62"/>
    <n v="0"/>
    <n v="502.87"/>
    <n v="0"/>
    <n v="0"/>
    <n v="502.87"/>
    <n v="0"/>
    <n v="0"/>
    <n v="0"/>
    <n v="55.93"/>
    <n v="0"/>
    <n v="0"/>
    <n v="0"/>
    <n v="0"/>
    <n v="-18.79"/>
    <n v="37.979999999999997"/>
    <n v="106.29"/>
    <n v="0"/>
    <n v="0"/>
    <n v="0"/>
    <n v="0"/>
    <n v="0"/>
    <n v="0"/>
    <n v="0"/>
    <n v="0"/>
    <n v="0"/>
    <n v="0"/>
    <n v="0"/>
    <n v="885.12"/>
    <n v="20.75"/>
    <n v="0"/>
    <n v="158"/>
    <n v="300"/>
    <n v="135974.70000000001"/>
    <n v="80545.48"/>
    <n v="59.235636999999997"/>
    <n v="46.582650866006901"/>
    <n v="9.5"/>
    <m/>
    <m/>
    <m/>
    <s v="COA"/>
    <s v="SALTILLO"/>
    <s v="25307"/>
    <s v="Morosidad"/>
    <x v="0"/>
  </r>
  <r>
    <n v="2171"/>
    <s v="Hipotecaria Su Casita"/>
    <s v="FIDEICOMISO 234036"/>
    <d v="2018-05-01T00:00:00"/>
    <s v="60595"/>
    <x v="0"/>
    <n v="21"/>
    <n v="35691.53"/>
    <n v="15328.49"/>
    <n v="0"/>
    <n v="51020.02"/>
    <n v="237.78"/>
    <n v="0"/>
    <n v="0"/>
    <n v="0"/>
    <n v="0"/>
    <m/>
    <n v="51020.02"/>
    <n v="32292.720000000001"/>
    <n v="285.52999999999997"/>
    <n v="0"/>
    <n v="0"/>
    <n v="0"/>
    <n v="0"/>
    <n v="0"/>
    <n v="32578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66.27"/>
    <n v="32578.25"/>
    <n v="98"/>
    <n v="240"/>
    <n v="99125.4"/>
    <n v="55749.97"/>
    <n v="56.241861"/>
    <n v="51.470177886323903"/>
    <n v="9.6"/>
    <m/>
    <m/>
    <m/>
    <s v="EM"/>
    <s v="TECAMAC"/>
    <s v="55765"/>
    <s v="Morosidad"/>
    <x v="0"/>
  </r>
  <r>
    <n v="2172"/>
    <s v="Hipotecaria Su Casita"/>
    <s v="FIDEICOMISO 234036"/>
    <d v="2018-05-01T00:00:00"/>
    <s v="60597"/>
    <x v="0"/>
    <n v="21"/>
    <n v="55291.82"/>
    <n v="11478.52"/>
    <n v="0"/>
    <n v="66770.34"/>
    <n v="174.85"/>
    <n v="0"/>
    <n v="0"/>
    <n v="0"/>
    <n v="0"/>
    <m/>
    <n v="66770.34"/>
    <n v="45236.22"/>
    <n v="437.73"/>
    <n v="0"/>
    <n v="0"/>
    <n v="0"/>
    <n v="0"/>
    <n v="0"/>
    <n v="45673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53.37"/>
    <n v="45673.95"/>
    <n v="158"/>
    <n v="300"/>
    <n v="93551.1"/>
    <n v="70113.119999999995"/>
    <n v="74.946333999999993"/>
    <n v="71.373121078245603"/>
    <n v="9.5"/>
    <m/>
    <m/>
    <m/>
    <s v="QR"/>
    <s v="BENITO JUAREZ"/>
    <s v="77536"/>
    <s v="Proceso judicial"/>
    <x v="0"/>
  </r>
  <r>
    <n v="2173"/>
    <s v="Hipotecaria Su Casita"/>
    <s v="FIDEICOMISO 234036"/>
    <d v="2018-05-01T00:00:00"/>
    <s v="60598"/>
    <x v="1"/>
    <n v="0"/>
    <n v="12294.29"/>
    <n v="0"/>
    <n v="0"/>
    <n v="12294.29"/>
    <n v="37.68"/>
    <n v="0"/>
    <n v="0"/>
    <n v="37.68"/>
    <n v="0"/>
    <m/>
    <n v="12256.61"/>
    <n v="0"/>
    <n v="101.43"/>
    <n v="0"/>
    <n v="0"/>
    <n v="101.43"/>
    <n v="0"/>
    <n v="0"/>
    <n v="0"/>
    <n v="25.43"/>
    <n v="0"/>
    <n v="0"/>
    <n v="0"/>
    <n v="0"/>
    <n v="-4.66"/>
    <n v="8.23"/>
    <n v="25.21"/>
    <n v="0"/>
    <n v="0"/>
    <n v="0"/>
    <n v="0"/>
    <n v="0"/>
    <n v="0"/>
    <n v="0"/>
    <n v="199.18"/>
    <n v="0"/>
    <n v="193.32"/>
    <n v="0"/>
    <n v="392.5"/>
    <n v="0"/>
    <n v="0"/>
    <n v="158"/>
    <n v="300"/>
    <n v="58932"/>
    <n v="15427.78"/>
    <n v="26.178951999999999"/>
    <n v="20.7978856888496"/>
    <n v="9.9"/>
    <m/>
    <m/>
    <m/>
    <s v="EM"/>
    <s v="ZUMPANGO"/>
    <s v="55600"/>
    <s v="Al corriente"/>
    <x v="0"/>
  </r>
  <r>
    <n v="2174"/>
    <s v="Hipotecaria Su Casita"/>
    <s v="FIDEICOMISO 234036"/>
    <d v="2018-05-01T00:00:00"/>
    <s v="60599"/>
    <x v="0"/>
    <n v="21"/>
    <n v="20698.96"/>
    <n v="2242.8200000000002"/>
    <n v="0"/>
    <n v="22941.78"/>
    <n v="63.4"/>
    <n v="0"/>
    <n v="0"/>
    <n v="0"/>
    <n v="0"/>
    <m/>
    <n v="22941.78"/>
    <n v="7592.32"/>
    <n v="170.77"/>
    <n v="0"/>
    <n v="0"/>
    <n v="0"/>
    <n v="0"/>
    <n v="0"/>
    <n v="7763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06.2199999999998"/>
    <n v="7763.09"/>
    <n v="158"/>
    <n v="300"/>
    <n v="69347.7"/>
    <n v="25971.33"/>
    <n v="37.450888999999997"/>
    <n v="33.082250937569199"/>
    <n v="9.9"/>
    <m/>
    <m/>
    <m/>
    <s v="EM"/>
    <s v="TECAMAC"/>
    <s v="55765"/>
    <s v="Morosidad"/>
    <x v="0"/>
  </r>
  <r>
    <n v="2175"/>
    <s v="Hipotecaria Su Casita"/>
    <s v="FIDEICOMISO 234036"/>
    <d v="2018-05-01T00:00:00"/>
    <s v="60602"/>
    <x v="1"/>
    <n v="0"/>
    <n v="45114.42"/>
    <n v="0"/>
    <n v="0"/>
    <n v="45114.42"/>
    <n v="301.93"/>
    <n v="0"/>
    <n v="0"/>
    <n v="301.93"/>
    <n v="0"/>
    <m/>
    <n v="44812.49"/>
    <n v="0"/>
    <n v="357.16"/>
    <n v="0"/>
    <n v="0"/>
    <n v="357.16"/>
    <n v="0"/>
    <n v="0"/>
    <n v="0"/>
    <n v="46.81"/>
    <n v="0"/>
    <n v="0"/>
    <n v="0"/>
    <n v="0"/>
    <n v="-15.6"/>
    <n v="30.71"/>
    <n v="91.05"/>
    <n v="0"/>
    <n v="0"/>
    <n v="0"/>
    <n v="0"/>
    <n v="0"/>
    <n v="0"/>
    <n v="0"/>
    <n v="3.88"/>
    <n v="0"/>
    <n v="2.63"/>
    <n v="0"/>
    <n v="815.94"/>
    <n v="0"/>
    <n v="0"/>
    <n v="98"/>
    <n v="240"/>
    <n v="104157.9"/>
    <n v="70707.72"/>
    <n v="67.885124000000005"/>
    <n v="43.023611005966004"/>
    <n v="9.5"/>
    <m/>
    <m/>
    <m/>
    <s v="NL"/>
    <s v="SANTA CATARINA"/>
    <s v="66354"/>
    <s v="Al corriente"/>
    <x v="0"/>
  </r>
  <r>
    <n v="2176"/>
    <s v="Hipotecaria Su Casita"/>
    <s v="FIDEICOMISO 234036"/>
    <d v="2018-05-01T00:00:00"/>
    <s v="60604"/>
    <x v="0"/>
    <n v="21"/>
    <n v="60774.559999999998"/>
    <n v="29105.29"/>
    <n v="0"/>
    <n v="89879.85"/>
    <n v="406.74"/>
    <n v="0"/>
    <n v="0"/>
    <n v="0"/>
    <n v="0"/>
    <m/>
    <n v="89879.85"/>
    <n v="64680.75"/>
    <n v="481.13"/>
    <n v="0"/>
    <n v="0"/>
    <n v="0"/>
    <n v="0"/>
    <n v="0"/>
    <n v="65161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512.03"/>
    <n v="65161.88"/>
    <n v="98"/>
    <n v="240"/>
    <n v="127002.3"/>
    <n v="95251.46"/>
    <n v="74.999791000000002"/>
    <n v="70.770253444003401"/>
    <n v="9.5"/>
    <m/>
    <m/>
    <m/>
    <s v="EM"/>
    <s v="ECATEPEC"/>
    <s v="55075"/>
    <s v="Proceso judicial"/>
    <x v="0"/>
  </r>
  <r>
    <n v="2177"/>
    <s v="Hipotecaria Su Casita"/>
    <s v="FIDEICOMISO 234036"/>
    <d v="2018-05-01T00:00:00"/>
    <s v="60605"/>
    <x v="0"/>
    <n v="21"/>
    <n v="32471.5"/>
    <n v="2707.42"/>
    <n v="0"/>
    <n v="35178.92"/>
    <n v="101.87"/>
    <n v="0"/>
    <n v="0"/>
    <n v="0"/>
    <n v="0"/>
    <m/>
    <n v="35178.92"/>
    <n v="7890.99"/>
    <n v="259.77"/>
    <n v="0"/>
    <n v="0"/>
    <n v="0"/>
    <n v="0"/>
    <n v="0"/>
    <n v="8150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09.29"/>
    <n v="8150.76"/>
    <n v="158"/>
    <n v="300"/>
    <n v="68809.5"/>
    <n v="41064.870000000003"/>
    <n v="59.679070000000003"/>
    <n v="51.125091329995698"/>
    <n v="9.6"/>
    <m/>
    <m/>
    <m/>
    <s v="QR"/>
    <s v="SOLIDARIDAD"/>
    <s v="77710"/>
    <s v="Morosidad"/>
    <x v="0"/>
  </r>
  <r>
    <n v="2178"/>
    <s v="Hipotecaria Su Casita"/>
    <s v="FIDEICOMISO 234036"/>
    <d v="2018-05-01T00:00:00"/>
    <s v="60607"/>
    <x v="0"/>
    <n v="21"/>
    <n v="47997.42"/>
    <n v="7734.78"/>
    <n v="0"/>
    <n v="55732.2"/>
    <n v="151.30000000000001"/>
    <n v="0"/>
    <n v="0"/>
    <n v="0"/>
    <n v="0"/>
    <m/>
    <n v="55732.2"/>
    <n v="27539.34"/>
    <n v="383.98"/>
    <n v="0"/>
    <n v="0"/>
    <n v="0"/>
    <n v="0"/>
    <n v="0"/>
    <n v="27923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86.08"/>
    <n v="27923.32"/>
    <n v="158"/>
    <n v="300"/>
    <n v="91375.8"/>
    <n v="60781.45"/>
    <n v="66.518103999999994"/>
    <n v="60.992297415556898"/>
    <n v="9.6"/>
    <m/>
    <m/>
    <m/>
    <s v="EM"/>
    <s v="ACOLMAN"/>
    <s v="55870"/>
    <s v="Proceso judicial"/>
    <x v="0"/>
  </r>
  <r>
    <n v="2179"/>
    <s v="Hipotecaria Su Casita"/>
    <s v="FIDEICOMISO 234036"/>
    <d v="2018-05-01T00:00:00"/>
    <s v="60608"/>
    <x v="0"/>
    <n v="21"/>
    <n v="22739.77"/>
    <n v="3770.23"/>
    <n v="0"/>
    <n v="26510"/>
    <n v="69.66"/>
    <n v="0"/>
    <n v="0"/>
    <n v="0"/>
    <n v="0"/>
    <m/>
    <n v="26510"/>
    <n v="14570.85"/>
    <n v="187.6"/>
    <n v="0"/>
    <n v="0"/>
    <n v="0"/>
    <n v="0"/>
    <n v="0"/>
    <n v="14758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39.89"/>
    <n v="14758.45"/>
    <n v="158"/>
    <n v="300"/>
    <n v="68809.5"/>
    <n v="28532.15"/>
    <n v="41.465423000000001"/>
    <n v="38.526657252607997"/>
    <n v="9.9"/>
    <m/>
    <m/>
    <m/>
    <s v="QR"/>
    <s v="SOLIDARIDAD"/>
    <s v="77710"/>
    <s v="Morosidad"/>
    <x v="0"/>
  </r>
  <r>
    <n v="2180"/>
    <s v="Hipotecaria Su Casita"/>
    <s v="FIDEICOMISO 234036"/>
    <d v="2018-05-01T00:00:00"/>
    <s v="60609"/>
    <x v="0"/>
    <n v="21"/>
    <n v="41968.33"/>
    <n v="7827.84"/>
    <n v="0"/>
    <n v="49796.17"/>
    <n v="131.68"/>
    <n v="0"/>
    <n v="0"/>
    <n v="0"/>
    <n v="0"/>
    <m/>
    <n v="49796.17"/>
    <n v="29708.6"/>
    <n v="335.75"/>
    <n v="0"/>
    <n v="0"/>
    <n v="0"/>
    <n v="0"/>
    <n v="0"/>
    <n v="30044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59.52"/>
    <n v="30044.35"/>
    <n v="158"/>
    <n v="300"/>
    <n v="68809.5"/>
    <n v="53076.87"/>
    <n v="77.135962000000006"/>
    <n v="72.3681610627292"/>
    <n v="9.6"/>
    <m/>
    <m/>
    <m/>
    <s v="QR"/>
    <s v="SOLIDARIDAD"/>
    <s v="77710"/>
    <s v="Morosidad"/>
    <x v="0"/>
  </r>
  <r>
    <n v="2181"/>
    <s v="Hipotecaria Su Casita"/>
    <s v="FIDEICOMISO 234036"/>
    <d v="2018-05-01T00:00:00"/>
    <s v="60610"/>
    <x v="0"/>
    <n v="21"/>
    <n v="21170.83"/>
    <n v="1564.15"/>
    <n v="0"/>
    <n v="22734.98"/>
    <n v="64.86"/>
    <n v="0"/>
    <n v="0"/>
    <n v="0"/>
    <n v="0"/>
    <m/>
    <n v="22734.98"/>
    <n v="4731.66"/>
    <n v="174.66"/>
    <n v="0"/>
    <n v="0"/>
    <n v="0"/>
    <n v="0"/>
    <n v="0"/>
    <n v="4906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29.01"/>
    <n v="4906.32"/>
    <n v="158"/>
    <n v="300"/>
    <n v="73154.7"/>
    <n v="26564.35"/>
    <n v="36.312567999999999"/>
    <n v="31.077948725590499"/>
    <n v="9.9"/>
    <m/>
    <m/>
    <m/>
    <s v="QR"/>
    <s v="BENITO JUAREZ"/>
    <s v="77517"/>
    <s v="Morosidad"/>
    <x v="0"/>
  </r>
  <r>
    <n v="2182"/>
    <s v="Hipotecaria Su Casita"/>
    <s v="FIDEICOMISO 234036"/>
    <d v="2018-05-01T00:00:00"/>
    <s v="60612"/>
    <x v="1"/>
    <n v="0"/>
    <n v="21348.63"/>
    <n v="0"/>
    <n v="0"/>
    <n v="21348.63"/>
    <n v="65.400000000000006"/>
    <n v="0"/>
    <n v="0"/>
    <n v="65.400000000000006"/>
    <n v="0"/>
    <m/>
    <n v="21283.23"/>
    <n v="0"/>
    <n v="176.13"/>
    <n v="0"/>
    <n v="0"/>
    <n v="176.13"/>
    <n v="0"/>
    <n v="0"/>
    <n v="0"/>
    <n v="44.15"/>
    <n v="0"/>
    <n v="0"/>
    <n v="0"/>
    <n v="0"/>
    <n v="-6.53"/>
    <n v="14.28"/>
    <n v="38.83"/>
    <n v="0"/>
    <n v="0"/>
    <n v="0"/>
    <n v="0"/>
    <n v="0"/>
    <n v="0"/>
    <n v="0"/>
    <n v="60.02"/>
    <n v="0"/>
    <n v="59.99"/>
    <n v="0"/>
    <n v="392.28"/>
    <n v="0"/>
    <n v="0"/>
    <n v="158"/>
    <n v="300"/>
    <n v="68809.5"/>
    <n v="26787.35"/>
    <n v="38.929726000000002"/>
    <n v="30.930656160276399"/>
    <n v="9.9"/>
    <m/>
    <m/>
    <m/>
    <s v="QR"/>
    <s v="SOLIDARIDAD"/>
    <s v="77710"/>
    <s v="Al corriente"/>
    <x v="0"/>
  </r>
  <r>
    <n v="2183"/>
    <s v="Hipotecaria Su Casita"/>
    <s v="FIDEICOMISO 234036"/>
    <d v="2018-05-01T00:00:00"/>
    <s v="60614"/>
    <x v="0"/>
    <n v="21"/>
    <n v="43525.65"/>
    <n v="21039.599999999999"/>
    <n v="0"/>
    <n v="64565.25"/>
    <n v="289.98"/>
    <n v="0"/>
    <n v="0"/>
    <n v="0"/>
    <n v="0"/>
    <m/>
    <n v="64565.25"/>
    <n v="48523.11"/>
    <n v="348.21"/>
    <n v="0"/>
    <n v="0"/>
    <n v="0"/>
    <n v="0"/>
    <n v="0"/>
    <n v="48871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329.58"/>
    <n v="48871.32"/>
    <n v="98"/>
    <n v="240"/>
    <n v="90207"/>
    <n v="67988.19"/>
    <n v="75.369084000000001"/>
    <n v="71.574544795662305"/>
    <n v="9.6"/>
    <m/>
    <m/>
    <m/>
    <s v="EM"/>
    <s v="ACOLMAN"/>
    <s v="55870"/>
    <s v="Proceso judicial"/>
    <x v="0"/>
  </r>
  <r>
    <n v="2184"/>
    <s v="Hipotecaria Su Casita"/>
    <s v="FIDEICOMISO 234036"/>
    <d v="2018-05-01T00:00:00"/>
    <s v="60615"/>
    <x v="0"/>
    <n v="21"/>
    <n v="20048.57"/>
    <n v="8651.6200000000008"/>
    <n v="0"/>
    <n v="28700.19"/>
    <n v="131.72999999999999"/>
    <n v="0"/>
    <n v="0"/>
    <n v="0"/>
    <n v="0"/>
    <m/>
    <n v="28700.19"/>
    <n v="19575.71"/>
    <n v="165.4"/>
    <n v="0"/>
    <n v="0"/>
    <n v="0"/>
    <n v="0"/>
    <n v="0"/>
    <n v="19741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83.35"/>
    <n v="19741.11"/>
    <n v="98"/>
    <n v="240"/>
    <n v="68423.100000000006"/>
    <n v="31002.62"/>
    <n v="45.310166000000002"/>
    <n v="41.945176669956901"/>
    <n v="9.9"/>
    <m/>
    <m/>
    <m/>
    <s v="EM"/>
    <s v="ACOLMAN"/>
    <s v="55870"/>
    <s v="Morosidad"/>
    <x v="0"/>
  </r>
  <r>
    <n v="2185"/>
    <s v="Hipotecaria Su Casita"/>
    <s v="FIDEICOMISO 234036"/>
    <d v="2018-05-01T00:00:00"/>
    <s v="60616"/>
    <x v="5"/>
    <n v="21"/>
    <n v="21479.040000000001"/>
    <n v="4380.9799999999996"/>
    <n v="0"/>
    <n v="25860.02"/>
    <n v="65.8"/>
    <n v="25860.02"/>
    <n v="0"/>
    <n v="0"/>
    <n v="0"/>
    <m/>
    <n v="25860.02"/>
    <n v="19041.650000000001"/>
    <n v="177.2"/>
    <n v="0"/>
    <n v="0"/>
    <n v="0"/>
    <n v="0"/>
    <n v="0"/>
    <n v="19218.84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46.78"/>
    <n v="19218.849999999999"/>
    <n v="158"/>
    <n v="300"/>
    <n v="85393.2"/>
    <n v="26950.52"/>
    <n v="31.560499"/>
    <n v="30.283465229983701"/>
    <n v="9.9"/>
    <m/>
    <m/>
    <m/>
    <s v="QR"/>
    <s v="BENITO JUAREZ"/>
    <s v="77517"/>
    <s v="Proceso judicial"/>
    <x v="0"/>
  </r>
  <r>
    <n v="2186"/>
    <s v="Hipotecaria Su Casita"/>
    <s v="FIDEICOMISO 234036"/>
    <d v="2018-05-01T00:00:00"/>
    <s v="60619"/>
    <x v="0"/>
    <n v="21"/>
    <n v="49299.79"/>
    <n v="6759.67"/>
    <n v="0"/>
    <n v="56059.46"/>
    <n v="154.65"/>
    <n v="0"/>
    <n v="0"/>
    <n v="0"/>
    <n v="0"/>
    <m/>
    <n v="56059.46"/>
    <n v="22889.03"/>
    <n v="394.4"/>
    <n v="0"/>
    <n v="0"/>
    <n v="0"/>
    <n v="0"/>
    <n v="0"/>
    <n v="23283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14.32"/>
    <n v="23283.43"/>
    <n v="158"/>
    <n v="300"/>
    <n v="82238.399999999994"/>
    <n v="62345.89"/>
    <n v="75.811166"/>
    <n v="68.167011938242595"/>
    <n v="9.6"/>
    <m/>
    <m/>
    <m/>
    <s v="QR"/>
    <s v="BENITO JUAREZ"/>
    <s v="77539"/>
    <s v="Proceso judicial"/>
    <x v="0"/>
  </r>
  <r>
    <n v="2187"/>
    <s v="Hipotecaria Su Casita"/>
    <s v="FIDEICOMISO 234036"/>
    <d v="2018-05-01T00:00:00"/>
    <s v="60623"/>
    <x v="0"/>
    <n v="21"/>
    <n v="22494.57"/>
    <n v="3333.48"/>
    <n v="0"/>
    <n v="25828.05"/>
    <n v="68.900000000000006"/>
    <n v="0"/>
    <n v="0"/>
    <n v="0"/>
    <n v="0"/>
    <m/>
    <n v="25828.05"/>
    <n v="12444.29"/>
    <n v="185.58"/>
    <n v="0"/>
    <n v="0"/>
    <n v="0"/>
    <n v="0"/>
    <n v="0"/>
    <n v="12629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02.38"/>
    <n v="12629.87"/>
    <n v="158"/>
    <n v="300"/>
    <n v="73154.7"/>
    <n v="28224"/>
    <n v="38.581252999999997"/>
    <n v="35.306070420445401"/>
    <n v="9.9"/>
    <m/>
    <m/>
    <m/>
    <s v="QR"/>
    <s v="BENITO JUAREZ"/>
    <s v="77517"/>
    <s v="Morosidad"/>
    <x v="0"/>
  </r>
  <r>
    <n v="2188"/>
    <s v="Hipotecaria Su Casita"/>
    <s v="FIDEICOMISO 234036"/>
    <d v="2018-05-01T00:00:00"/>
    <s v="60626"/>
    <x v="1"/>
    <n v="0"/>
    <n v="35581.15"/>
    <n v="0"/>
    <n v="0"/>
    <n v="35581.15"/>
    <n v="331.18"/>
    <n v="0"/>
    <n v="0"/>
    <n v="331.18"/>
    <n v="91.09"/>
    <m/>
    <n v="35158.879999999997"/>
    <n v="0"/>
    <n v="281.68"/>
    <n v="0"/>
    <n v="0"/>
    <n v="281.68"/>
    <n v="0"/>
    <n v="0"/>
    <n v="0"/>
    <n v="48.71"/>
    <n v="0"/>
    <n v="0"/>
    <n v="0"/>
    <n v="0"/>
    <n v="-15.79"/>
    <n v="33.08"/>
    <n v="90.36"/>
    <n v="0"/>
    <n v="0"/>
    <n v="0"/>
    <n v="0"/>
    <n v="0"/>
    <n v="0"/>
    <n v="0"/>
    <n v="0"/>
    <n v="0"/>
    <n v="167.26"/>
    <n v="0"/>
    <n v="860.31"/>
    <n v="0"/>
    <n v="0"/>
    <n v="158"/>
    <n v="300"/>
    <n v="103424.1"/>
    <n v="70146.080000000002"/>
    <n v="67.823728000000003"/>
    <n v="33.994862063634102"/>
    <n v="9.5"/>
    <m/>
    <m/>
    <m/>
    <s v="QR"/>
    <s v="BENITO JUAREZ"/>
    <s v="77539"/>
    <s v="Al corriente"/>
    <x v="0"/>
  </r>
  <r>
    <n v="2189"/>
    <s v="Hipotecaria Su Casita"/>
    <s v="FIDEICOMISO 234036"/>
    <d v="2018-05-01T00:00:00"/>
    <s v="60627"/>
    <x v="0"/>
    <n v="21"/>
    <n v="19777.849999999999"/>
    <n v="3779.76"/>
    <n v="0"/>
    <n v="23557.61"/>
    <n v="60.58"/>
    <n v="0"/>
    <n v="0"/>
    <n v="0"/>
    <n v="0"/>
    <m/>
    <n v="23557.61"/>
    <n v="15910.24"/>
    <n v="163.16999999999999"/>
    <n v="0"/>
    <n v="0"/>
    <n v="0"/>
    <n v="0"/>
    <n v="0"/>
    <n v="16073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40.34"/>
    <n v="16073.41"/>
    <n v="158"/>
    <n v="300"/>
    <n v="57109.5"/>
    <n v="24815.69"/>
    <n v="43.452823000000002"/>
    <n v="41.249897046305399"/>
    <n v="9.9"/>
    <m/>
    <m/>
    <m/>
    <s v="VER"/>
    <s v="VERACRUZ"/>
    <s v="91880"/>
    <s v="Proceso judicial"/>
    <x v="0"/>
  </r>
  <r>
    <n v="2190"/>
    <s v="Hipotecaria Su Casita"/>
    <s v="FIDEICOMISO 234036"/>
    <d v="2018-05-01T00:00:00"/>
    <s v="60628"/>
    <x v="15"/>
    <n v="6"/>
    <n v="15436.24"/>
    <n v="275.79000000000002"/>
    <n v="0"/>
    <n v="15712.03"/>
    <n v="47.3"/>
    <n v="0"/>
    <n v="25.36"/>
    <n v="0"/>
    <n v="0"/>
    <m/>
    <n v="15686.67"/>
    <n v="772.11"/>
    <n v="127.35"/>
    <n v="0"/>
    <n v="129.62"/>
    <n v="0"/>
    <n v="0"/>
    <n v="0"/>
    <n v="769.84"/>
    <n v="0"/>
    <n v="0"/>
    <n v="0"/>
    <n v="0"/>
    <n v="0"/>
    <n v="-21.06"/>
    <n v="0"/>
    <n v="0"/>
    <n v="31.93"/>
    <n v="0"/>
    <n v="0"/>
    <n v="39.43"/>
    <n v="0"/>
    <n v="10.33"/>
    <n v="33.36"/>
    <n v="0"/>
    <n v="0"/>
    <n v="0"/>
    <n v="0"/>
    <n v="248.97"/>
    <n v="297.73"/>
    <n v="769.84"/>
    <n v="158"/>
    <n v="300"/>
    <n v="85393.2"/>
    <n v="19369.59"/>
    <n v="22.682825000000001"/>
    <n v="18.369928864924301"/>
    <n v="9.9"/>
    <m/>
    <m/>
    <m/>
    <s v="QR"/>
    <s v="BENITO JUAREZ"/>
    <s v="77517"/>
    <s v="Morosidad"/>
    <x v="0"/>
  </r>
  <r>
    <n v="2191"/>
    <s v="Hipotecaria Su Casita"/>
    <s v="FIDEICOMISO 234036"/>
    <d v="2018-05-01T00:00:00"/>
    <s v="60629"/>
    <x v="0"/>
    <n v="21"/>
    <n v="25705.41"/>
    <n v="5314.84"/>
    <n v="0"/>
    <n v="31020.25"/>
    <n v="78.77"/>
    <n v="0"/>
    <n v="0"/>
    <n v="0"/>
    <n v="0"/>
    <m/>
    <n v="31020.25"/>
    <n v="23474.63"/>
    <n v="212.07"/>
    <n v="0"/>
    <n v="0"/>
    <n v="0"/>
    <n v="0"/>
    <n v="0"/>
    <n v="23686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93.61"/>
    <n v="23686.7"/>
    <n v="158"/>
    <n v="300"/>
    <n v="68809.5"/>
    <n v="32255.62"/>
    <n v="46.876696000000003"/>
    <n v="45.0813479664629"/>
    <n v="9.9"/>
    <m/>
    <m/>
    <m/>
    <s v="QR"/>
    <s v="SOLIDARIDAD"/>
    <s v="77710"/>
    <s v="Proceso judicial"/>
    <x v="0"/>
  </r>
  <r>
    <n v="2192"/>
    <s v="Hipotecaria Su Casita"/>
    <s v="FIDEICOMISO 234036"/>
    <d v="2018-05-01T00:00:00"/>
    <s v="60630"/>
    <x v="0"/>
    <n v="21"/>
    <n v="7661.84"/>
    <n v="10837.78"/>
    <n v="0"/>
    <n v="18499.62"/>
    <n v="167.36"/>
    <n v="0"/>
    <n v="0"/>
    <n v="0"/>
    <n v="0"/>
    <m/>
    <n v="18499.62"/>
    <n v="10605.22"/>
    <n v="63.21"/>
    <n v="0"/>
    <n v="0"/>
    <n v="0"/>
    <n v="0"/>
    <n v="0"/>
    <n v="10668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05.14"/>
    <n v="10668.43"/>
    <n v="38"/>
    <n v="180"/>
    <n v="73154.7"/>
    <n v="21578.82"/>
    <n v="29.497516999999998"/>
    <n v="25.288354759135999"/>
    <n v="9.9"/>
    <m/>
    <m/>
    <m/>
    <s v="QR"/>
    <s v="BENITO JUAREZ"/>
    <s v="77517"/>
    <s v="Proceso judicial"/>
    <x v="0"/>
  </r>
  <r>
    <n v="2193"/>
    <s v="Hipotecaria Su Casita"/>
    <s v="FIDEICOMISO 234036"/>
    <d v="2018-05-01T00:00:00"/>
    <s v="60631"/>
    <x v="1"/>
    <n v="0"/>
    <n v="39996.449999999997"/>
    <n v="0"/>
    <n v="0"/>
    <n v="39996.449999999997"/>
    <n v="125.5"/>
    <n v="0"/>
    <n v="0"/>
    <n v="125.5"/>
    <n v="0"/>
    <m/>
    <n v="39870.949999999997"/>
    <n v="0"/>
    <n v="319.97000000000003"/>
    <n v="0"/>
    <n v="0"/>
    <n v="319.97000000000003"/>
    <n v="0"/>
    <n v="0"/>
    <n v="0"/>
    <n v="45.86"/>
    <n v="0"/>
    <n v="0"/>
    <n v="0"/>
    <n v="0"/>
    <n v="-10.84"/>
    <n v="24.57"/>
    <n v="64.28"/>
    <n v="0"/>
    <n v="0"/>
    <n v="0"/>
    <n v="0"/>
    <n v="0"/>
    <n v="0"/>
    <n v="0"/>
    <n v="58.24"/>
    <n v="0"/>
    <n v="54.94"/>
    <n v="0"/>
    <n v="627.58000000000004"/>
    <n v="0"/>
    <n v="0"/>
    <n v="158"/>
    <n v="300"/>
    <n v="68809.5"/>
    <n v="50583.22"/>
    <n v="73.511971000000003"/>
    <n v="57.943960865726801"/>
    <n v="9.6"/>
    <m/>
    <m/>
    <m/>
    <s v="QR"/>
    <s v="SOLIDARIDAD"/>
    <s v="77710"/>
    <s v="Al corriente"/>
    <x v="0"/>
  </r>
  <r>
    <n v="2194"/>
    <s v="Hipotecaria Su Casita"/>
    <s v="FIDEICOMISO 234036"/>
    <d v="2018-05-01T00:00:00"/>
    <s v="60633"/>
    <x v="0"/>
    <n v="21"/>
    <n v="31989.78"/>
    <n v="6392.42"/>
    <n v="0"/>
    <n v="38382.199999999997"/>
    <n v="98.01"/>
    <n v="0"/>
    <n v="0"/>
    <n v="0"/>
    <n v="0"/>
    <m/>
    <n v="38382.199999999997"/>
    <n v="27629"/>
    <n v="263.92"/>
    <n v="0"/>
    <n v="0"/>
    <n v="0"/>
    <n v="0"/>
    <n v="0"/>
    <n v="27892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90.43"/>
    <n v="27892.92"/>
    <n v="158"/>
    <n v="300"/>
    <n v="85393.2"/>
    <n v="40140.230000000003"/>
    <n v="47.006354000000002"/>
    <n v="44.947606939441997"/>
    <n v="9.9"/>
    <m/>
    <m/>
    <m/>
    <s v="QR"/>
    <s v="BENITO JUAREZ"/>
    <s v="77517"/>
    <s v="Morosidad"/>
    <x v="0"/>
  </r>
  <r>
    <n v="2195"/>
    <s v="Hipotecaria Su Casita"/>
    <s v="FIDEICOMISO 234036"/>
    <d v="2018-05-01T00:00:00"/>
    <s v="60635"/>
    <x v="0"/>
    <n v="21"/>
    <n v="12028.63"/>
    <n v="1430.6"/>
    <n v="0"/>
    <n v="13459.23"/>
    <n v="36.840000000000003"/>
    <n v="0"/>
    <n v="0"/>
    <n v="0"/>
    <n v="0"/>
    <m/>
    <n v="13459.23"/>
    <n v="4965.16"/>
    <n v="99.24"/>
    <n v="0"/>
    <n v="0"/>
    <n v="0"/>
    <n v="0"/>
    <n v="0"/>
    <n v="5064.3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7.44"/>
    <n v="5064.3999999999996"/>
    <n v="158"/>
    <n v="300"/>
    <n v="61189.5"/>
    <n v="15092.41"/>
    <n v="24.665032"/>
    <n v="21.9959793462648"/>
    <n v="9.9"/>
    <m/>
    <m/>
    <m/>
    <s v="COA"/>
    <s v="TORREON"/>
    <s v="27087"/>
    <s v="Morosidad"/>
    <x v="0"/>
  </r>
  <r>
    <n v="2196"/>
    <s v="Hipotecaria Su Casita"/>
    <s v="FIDEICOMISO 234036"/>
    <d v="2018-05-01T00:00:00"/>
    <s v="60639"/>
    <x v="1"/>
    <n v="0"/>
    <n v="29086.01"/>
    <n v="0"/>
    <n v="0"/>
    <n v="29086.01"/>
    <n v="89.11"/>
    <n v="0"/>
    <n v="0"/>
    <n v="89.11"/>
    <n v="0"/>
    <m/>
    <n v="28996.9"/>
    <n v="0"/>
    <n v="239.96"/>
    <n v="0"/>
    <n v="0"/>
    <n v="239.96"/>
    <n v="0"/>
    <n v="0"/>
    <n v="0"/>
    <n v="60.15"/>
    <n v="0"/>
    <n v="0"/>
    <n v="0"/>
    <n v="0"/>
    <n v="-8.24"/>
    <n v="19.46"/>
    <n v="49.06"/>
    <n v="0"/>
    <n v="0"/>
    <n v="0"/>
    <n v="0"/>
    <n v="0"/>
    <n v="0"/>
    <n v="0"/>
    <n v="0.77"/>
    <n v="0"/>
    <n v="0.63"/>
    <n v="0"/>
    <n v="450.27"/>
    <n v="0"/>
    <n v="0"/>
    <n v="158"/>
    <n v="300"/>
    <n v="67716"/>
    <n v="36496.06"/>
    <n v="53.895771000000003"/>
    <n v="42.821342416411497"/>
    <n v="9.9"/>
    <m/>
    <m/>
    <m/>
    <s v="EM"/>
    <s v="ACOLMAN"/>
    <s v="55870"/>
    <s v="Al corriente"/>
    <x v="0"/>
  </r>
  <r>
    <n v="2197"/>
    <s v="Hipotecaria Su Casita"/>
    <s v="FIDEICOMISO 234036"/>
    <d v="2018-05-01T00:00:00"/>
    <s v="60640"/>
    <x v="0"/>
    <n v="21"/>
    <n v="37869.97"/>
    <n v="7600.37"/>
    <n v="0"/>
    <n v="45470.34"/>
    <n v="118.79"/>
    <n v="0"/>
    <n v="0"/>
    <n v="0"/>
    <n v="0"/>
    <m/>
    <n v="45470.34"/>
    <n v="30017.14"/>
    <n v="302.95999999999998"/>
    <n v="0"/>
    <n v="0"/>
    <n v="0"/>
    <n v="0"/>
    <n v="0"/>
    <n v="3032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19.16"/>
    <n v="30320.1"/>
    <n v="158"/>
    <n v="300"/>
    <n v="88737.9"/>
    <n v="47890.879999999997"/>
    <n v="53.968913000000001"/>
    <n v="51.2411720883062"/>
    <n v="9.6"/>
    <m/>
    <m/>
    <m/>
    <s v="EM"/>
    <s v="ACOLMAN"/>
    <s v="55870"/>
    <s v="Morosidad"/>
    <x v="0"/>
  </r>
  <r>
    <n v="2198"/>
    <s v="Hipotecaria Su Casita"/>
    <s v="FIDEICOMISO 234036"/>
    <d v="2018-05-01T00:00:00"/>
    <s v="60642"/>
    <x v="0"/>
    <n v="21"/>
    <n v="48418.65"/>
    <n v="9418.64"/>
    <n v="0"/>
    <n v="57837.29"/>
    <n v="151.9"/>
    <n v="0"/>
    <n v="0"/>
    <n v="0"/>
    <n v="0"/>
    <m/>
    <n v="57837.29"/>
    <n v="36749.360000000001"/>
    <n v="387.35"/>
    <n v="0"/>
    <n v="0"/>
    <n v="0"/>
    <n v="0"/>
    <n v="0"/>
    <n v="37136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70.5400000000009"/>
    <n v="37136.71"/>
    <n v="158"/>
    <n v="300"/>
    <n v="89745.3"/>
    <n v="61232.67"/>
    <n v="68.229388999999998"/>
    <n v="64.446037680797005"/>
    <n v="9.6"/>
    <m/>
    <m/>
    <m/>
    <s v="EM"/>
    <s v="MELCHOR OCAMPO"/>
    <s v="54890"/>
    <s v="Proceso judicial"/>
    <x v="0"/>
  </r>
  <r>
    <n v="2199"/>
    <s v="Hipotecaria Su Casita"/>
    <s v="FIDEICOMISO 234036"/>
    <d v="2018-05-01T00:00:00"/>
    <s v="60644"/>
    <x v="1"/>
    <n v="0"/>
    <n v="24665.27"/>
    <n v="0"/>
    <n v="0"/>
    <n v="24665.27"/>
    <n v="162.06"/>
    <n v="0"/>
    <n v="0"/>
    <n v="162.06"/>
    <n v="0"/>
    <m/>
    <n v="24503.21"/>
    <n v="0"/>
    <n v="203.49"/>
    <n v="0"/>
    <n v="0"/>
    <n v="203.49"/>
    <n v="0"/>
    <n v="0"/>
    <n v="0"/>
    <n v="60.02"/>
    <n v="0"/>
    <n v="0"/>
    <n v="0"/>
    <n v="0"/>
    <n v="-8.18"/>
    <n v="18.510000000000002"/>
    <n v="50.93"/>
    <n v="0"/>
    <n v="0"/>
    <n v="0"/>
    <n v="0"/>
    <n v="0"/>
    <n v="0"/>
    <n v="0"/>
    <n v="497.94"/>
    <n v="0"/>
    <n v="486.83"/>
    <n v="0"/>
    <n v="984.77"/>
    <n v="0"/>
    <n v="0"/>
    <n v="98"/>
    <n v="240"/>
    <n v="68424.3"/>
    <n v="38141.620000000003"/>
    <n v="55.742798999999998"/>
    <n v="35.810684231157197"/>
    <n v="9.9"/>
    <m/>
    <m/>
    <m/>
    <s v="EM"/>
    <s v="ACOLMAN"/>
    <s v="55870"/>
    <s v="Al corriente"/>
    <x v="0"/>
  </r>
  <r>
    <n v="2200"/>
    <s v="Hipotecaria Su Casita"/>
    <s v="FIDEICOMISO 234036"/>
    <d v="2018-05-01T00:00:00"/>
    <s v="60645"/>
    <x v="0"/>
    <n v="21"/>
    <n v="52170.34"/>
    <n v="11381.66"/>
    <n v="0"/>
    <n v="63552"/>
    <n v="163.66"/>
    <n v="0"/>
    <n v="0"/>
    <n v="0"/>
    <n v="0"/>
    <m/>
    <n v="63552"/>
    <n v="47882.39"/>
    <n v="417.36"/>
    <n v="0"/>
    <n v="0"/>
    <n v="0"/>
    <n v="0"/>
    <n v="0"/>
    <n v="48299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45.32"/>
    <n v="48299.75"/>
    <n v="158"/>
    <n v="300"/>
    <n v="99981"/>
    <n v="65976.160000000003"/>
    <n v="65.988697999999999"/>
    <n v="63.564077316655002"/>
    <n v="9.6"/>
    <m/>
    <m/>
    <m/>
    <s v="EM"/>
    <s v="CHICOLOAPAN"/>
    <s v="56370"/>
    <s v="Proceso judicial"/>
    <x v="0"/>
  </r>
  <r>
    <n v="2201"/>
    <s v="Hipotecaria Su Casita"/>
    <s v="FIDEICOMISO 234036"/>
    <d v="2018-05-01T00:00:00"/>
    <s v="60650"/>
    <x v="1"/>
    <n v="0"/>
    <n v="20807.240000000002"/>
    <n v="0"/>
    <n v="0"/>
    <n v="20807.240000000002"/>
    <n v="63.74"/>
    <n v="0"/>
    <n v="0"/>
    <n v="63.74"/>
    <n v="0"/>
    <m/>
    <n v="20743.5"/>
    <n v="0"/>
    <n v="171.66"/>
    <n v="0"/>
    <n v="0"/>
    <n v="171.66"/>
    <n v="0"/>
    <n v="0"/>
    <n v="0"/>
    <n v="43.03"/>
    <n v="0"/>
    <n v="0"/>
    <n v="0"/>
    <n v="0"/>
    <n v="-6.42"/>
    <n v="13.92"/>
    <n v="37.659999999999997"/>
    <n v="0"/>
    <n v="0"/>
    <n v="0"/>
    <n v="0"/>
    <n v="0"/>
    <n v="0"/>
    <n v="0"/>
    <n v="0.64"/>
    <n v="0"/>
    <n v="0.56999999999999995"/>
    <n v="0"/>
    <n v="324.23"/>
    <n v="0"/>
    <n v="0"/>
    <n v="158"/>
    <n v="300"/>
    <n v="65813.100000000006"/>
    <n v="26107.63"/>
    <n v="39.669352000000003"/>
    <n v="31.518801331717999"/>
    <n v="9.9"/>
    <m/>
    <m/>
    <m/>
    <s v="VER"/>
    <s v="VERACRUZ"/>
    <s v="91700"/>
    <s v="Al corriente"/>
    <x v="0"/>
  </r>
  <r>
    <n v="2202"/>
    <s v="Hipotecaria Su Casita"/>
    <s v="FIDEICOMISO 234036"/>
    <d v="2018-05-01T00:00:00"/>
    <s v="60653"/>
    <x v="0"/>
    <n v="21"/>
    <n v="44719.96"/>
    <n v="9244.49"/>
    <n v="0"/>
    <n v="53964.45"/>
    <n v="140.29"/>
    <n v="0"/>
    <n v="0"/>
    <n v="0"/>
    <n v="0"/>
    <m/>
    <n v="53964.45"/>
    <n v="37347.839999999997"/>
    <n v="357.76"/>
    <n v="0"/>
    <n v="0"/>
    <n v="0"/>
    <n v="0"/>
    <n v="0"/>
    <n v="37705.5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84.7800000000007"/>
    <n v="37705.599999999999"/>
    <n v="158"/>
    <n v="300"/>
    <n v="126621.6"/>
    <n v="56554.57"/>
    <n v="44.664236000000002"/>
    <n v="42.618676623484198"/>
    <n v="9.6"/>
    <m/>
    <m/>
    <m/>
    <s v="BCN"/>
    <s v="ENSENADA"/>
    <s v="22800"/>
    <s v="Proceso judicial"/>
    <x v="0"/>
  </r>
  <r>
    <n v="2203"/>
    <s v="Hipotecaria Su Casita"/>
    <s v="FIDEICOMISO 234036"/>
    <d v="2018-05-01T00:00:00"/>
    <s v="60656"/>
    <x v="0"/>
    <n v="21"/>
    <n v="13758.39"/>
    <n v="1308.5999999999999"/>
    <n v="0"/>
    <n v="15066.99"/>
    <n v="42.16"/>
    <n v="0"/>
    <n v="0"/>
    <n v="0"/>
    <n v="0"/>
    <m/>
    <n v="15066.99"/>
    <n v="4286.71"/>
    <n v="113.51"/>
    <n v="0"/>
    <n v="0"/>
    <n v="0"/>
    <n v="0"/>
    <n v="0"/>
    <n v="4400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0.76"/>
    <n v="4400.22"/>
    <n v="158"/>
    <n v="300"/>
    <n v="63366.6"/>
    <n v="17264.509999999998"/>
    <n v="27.245442000000001"/>
    <n v="23.7774951133615"/>
    <n v="9.9"/>
    <m/>
    <m/>
    <m/>
    <s v="PUE"/>
    <s v="PUEBLA"/>
    <s v="72498"/>
    <s v="Morosidad"/>
    <x v="0"/>
  </r>
  <r>
    <n v="2204"/>
    <s v="Hipotecaria Su Casita"/>
    <s v="FIDEICOMISO 234036"/>
    <d v="2018-05-01T00:00:00"/>
    <s v="60659"/>
    <x v="0"/>
    <n v="21"/>
    <n v="57907.24"/>
    <n v="8944.59"/>
    <n v="0"/>
    <n v="66851.83"/>
    <n v="183.12"/>
    <n v="0"/>
    <n v="0"/>
    <n v="0"/>
    <n v="0"/>
    <m/>
    <n v="66851.83"/>
    <n v="30831.51"/>
    <n v="458.43"/>
    <n v="0"/>
    <n v="0"/>
    <n v="0"/>
    <n v="0"/>
    <n v="0"/>
    <n v="31289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27.7099999999991"/>
    <n v="31289.94"/>
    <n v="158"/>
    <n v="300"/>
    <n v="96273.9"/>
    <n v="73429.09"/>
    <n v="76.271024999999995"/>
    <n v="69.439204506357797"/>
    <n v="9.5"/>
    <m/>
    <m/>
    <m/>
    <s v="QR"/>
    <s v="BENITO JUAREZ"/>
    <s v="77536"/>
    <s v="Proceso judicial"/>
    <x v="0"/>
  </r>
  <r>
    <n v="2205"/>
    <s v="Hipotecaria Su Casita"/>
    <s v="FIDEICOMISO 234036"/>
    <d v="2018-05-01T00:00:00"/>
    <s v="60662"/>
    <x v="0"/>
    <n v="21"/>
    <n v="60715.88"/>
    <n v="14223.66"/>
    <n v="0"/>
    <n v="74939.539999999994"/>
    <n v="191.98"/>
    <n v="0"/>
    <n v="0"/>
    <n v="0"/>
    <n v="0"/>
    <m/>
    <n v="74939.539999999994"/>
    <n v="60854.48"/>
    <n v="480.67"/>
    <n v="0"/>
    <n v="0"/>
    <n v="0"/>
    <n v="0"/>
    <n v="0"/>
    <n v="61335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15.64"/>
    <n v="61335.15"/>
    <n v="158"/>
    <n v="300"/>
    <n v="96273.9"/>
    <n v="76989.16"/>
    <n v="79.968879999999999"/>
    <n v="77.839933329772705"/>
    <n v="9.5"/>
    <m/>
    <m/>
    <m/>
    <s v="QR"/>
    <s v="SOLIDARIDAD"/>
    <s v="77710"/>
    <s v="Proceso judicial"/>
    <x v="0"/>
  </r>
  <r>
    <n v="2206"/>
    <s v="Hipotecaria Su Casita"/>
    <s v="FIDEICOMISO 234036"/>
    <d v="2018-05-01T00:00:00"/>
    <s v="60663"/>
    <x v="1"/>
    <n v="0"/>
    <n v="38604.83"/>
    <n v="0"/>
    <n v="0"/>
    <n v="38604.83"/>
    <n v="121.12"/>
    <n v="0"/>
    <n v="0"/>
    <n v="121.12"/>
    <n v="0"/>
    <m/>
    <n v="38483.71"/>
    <n v="0"/>
    <n v="308.83999999999997"/>
    <n v="0"/>
    <n v="0"/>
    <n v="308.83999999999997"/>
    <n v="0"/>
    <n v="0"/>
    <n v="0"/>
    <n v="44.26"/>
    <n v="0"/>
    <n v="0"/>
    <n v="0"/>
    <n v="0"/>
    <n v="-11.64"/>
    <n v="23.71"/>
    <n v="66.47"/>
    <n v="0"/>
    <n v="0"/>
    <n v="0"/>
    <n v="0"/>
    <n v="0"/>
    <n v="0"/>
    <n v="0"/>
    <n v="75.67"/>
    <n v="0"/>
    <n v="105.59"/>
    <n v="0"/>
    <n v="628.42999999999995"/>
    <n v="0"/>
    <n v="0"/>
    <n v="158"/>
    <n v="300"/>
    <n v="96273.9"/>
    <n v="48822.39"/>
    <n v="50.711969000000003"/>
    <n v="39.973149788959297"/>
    <n v="9.6"/>
    <m/>
    <m/>
    <m/>
    <s v="QR"/>
    <s v="SOLIDARIDAD"/>
    <s v="77710"/>
    <s v="Al corriente"/>
    <x v="0"/>
  </r>
  <r>
    <n v="2207"/>
    <s v="Hipotecaria Su Casita"/>
    <s v="FIDEICOMISO 234036"/>
    <d v="2018-05-01T00:00:00"/>
    <s v="60664"/>
    <x v="0"/>
    <n v="21"/>
    <n v="51807.97"/>
    <n v="10556.79"/>
    <n v="0"/>
    <n v="62364.76"/>
    <n v="162.55000000000001"/>
    <n v="0"/>
    <n v="0"/>
    <n v="0"/>
    <n v="0"/>
    <m/>
    <n v="62364.76"/>
    <n v="42528.13"/>
    <n v="414.46"/>
    <n v="0"/>
    <n v="0"/>
    <n v="0"/>
    <n v="0"/>
    <n v="0"/>
    <n v="42942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19.34"/>
    <n v="42942.59"/>
    <n v="158"/>
    <n v="300"/>
    <n v="112591.2"/>
    <n v="65520.12"/>
    <n v="58.192931999999999"/>
    <n v="55.390439423437002"/>
    <n v="9.6"/>
    <m/>
    <m/>
    <m/>
    <s v="QR"/>
    <s v="SOLIDARIDAD"/>
    <s v="77710"/>
    <s v="Proceso judicial"/>
    <x v="0"/>
  </r>
  <r>
    <n v="2208"/>
    <s v="Hipotecaria Su Casita"/>
    <s v="FIDEICOMISO 234036"/>
    <d v="2018-05-01T00:00:00"/>
    <s v="60665"/>
    <x v="0"/>
    <n v="21"/>
    <n v="58493.95"/>
    <n v="12404.59"/>
    <n v="0"/>
    <n v="70898.539999999994"/>
    <n v="184.96"/>
    <n v="0"/>
    <n v="0"/>
    <n v="0"/>
    <n v="0"/>
    <m/>
    <n v="70898.539999999994"/>
    <n v="49807.25"/>
    <n v="463.08"/>
    <n v="0"/>
    <n v="0"/>
    <n v="0"/>
    <n v="0"/>
    <n v="0"/>
    <n v="50270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89.55"/>
    <n v="50270.33"/>
    <n v="158"/>
    <n v="300"/>
    <n v="96273.9"/>
    <n v="74172.25"/>
    <n v="77.042946999999998"/>
    <n v="73.6425342307585"/>
    <n v="9.5"/>
    <m/>
    <m/>
    <m/>
    <s v="QR"/>
    <s v="SOLIDARIDAD"/>
    <s v="77710"/>
    <s v="Proceso judicial"/>
    <x v="0"/>
  </r>
  <r>
    <n v="2209"/>
    <s v="Hipotecaria Su Casita"/>
    <s v="FIDEICOMISO 234036"/>
    <d v="2018-05-01T00:00:00"/>
    <s v="60666"/>
    <x v="1"/>
    <n v="0"/>
    <n v="67066.149999999994"/>
    <n v="0"/>
    <n v="0"/>
    <n v="67066.149999999994"/>
    <n v="448.85"/>
    <n v="0"/>
    <n v="0"/>
    <n v="448.85"/>
    <n v="0"/>
    <m/>
    <n v="66617.3"/>
    <n v="0"/>
    <n v="530.94000000000005"/>
    <n v="0"/>
    <n v="0"/>
    <n v="530.94000000000005"/>
    <n v="0"/>
    <n v="0"/>
    <n v="0"/>
    <n v="69.58"/>
    <n v="0"/>
    <n v="0"/>
    <n v="0"/>
    <n v="0"/>
    <n v="-22.67"/>
    <n v="45.65"/>
    <n v="132.97999999999999"/>
    <n v="0"/>
    <n v="0"/>
    <n v="0"/>
    <n v="0"/>
    <n v="0"/>
    <n v="0"/>
    <n v="0"/>
    <n v="0"/>
    <n v="0"/>
    <n v="0"/>
    <n v="3.32E-3"/>
    <n v="1205.33"/>
    <n v="0"/>
    <n v="0"/>
    <n v="98"/>
    <n v="240"/>
    <n v="138699.29999999999"/>
    <n v="105112.7"/>
    <n v="75.784593000000001"/>
    <n v="48.030018896469201"/>
    <n v="9.5"/>
    <m/>
    <m/>
    <m/>
    <s v="TAM"/>
    <s v="NUEVO LAREDO"/>
    <s v="88000"/>
    <s v="Al corriente"/>
    <x v="0"/>
  </r>
  <r>
    <n v="2210"/>
    <s v="Hipotecaria Su Casita"/>
    <s v="FIDEICOMISO 234036"/>
    <d v="2018-05-01T00:00:00"/>
    <s v="60667"/>
    <x v="0"/>
    <n v="21"/>
    <n v="21200.27"/>
    <n v="4658.91"/>
    <n v="0"/>
    <n v="25859.18"/>
    <n v="64.97"/>
    <n v="0"/>
    <n v="0"/>
    <n v="0"/>
    <n v="0"/>
    <m/>
    <n v="25859.18"/>
    <n v="21486.92"/>
    <n v="174.9"/>
    <n v="0"/>
    <n v="0"/>
    <n v="0"/>
    <n v="0"/>
    <n v="0"/>
    <n v="21661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23.88"/>
    <n v="21661.82"/>
    <n v="158"/>
    <n v="300"/>
    <n v="74733.899999999994"/>
    <n v="26602.71"/>
    <n v="35.596577000000003"/>
    <n v="34.601673740264097"/>
    <n v="9.9"/>
    <m/>
    <m/>
    <m/>
    <s v="QR"/>
    <s v="SOLIDARIDAD"/>
    <s v="77710"/>
    <s v="Proceso judicial"/>
    <x v="0"/>
  </r>
  <r>
    <n v="2211"/>
    <s v="Hipotecaria Su Casita"/>
    <s v="FIDEICOMISO 234036"/>
    <d v="2018-05-01T00:00:00"/>
    <s v="60668"/>
    <x v="0"/>
    <n v="21"/>
    <n v="75646.759999999995"/>
    <n v="13356.55"/>
    <n v="0"/>
    <n v="89003.31"/>
    <n v="239.19"/>
    <n v="0"/>
    <n v="0"/>
    <n v="0"/>
    <n v="0"/>
    <m/>
    <n v="89003.31"/>
    <n v="48659.88"/>
    <n v="598.87"/>
    <n v="0"/>
    <n v="279.10000000000002"/>
    <n v="0"/>
    <n v="0"/>
    <n v="0"/>
    <n v="48979.65"/>
    <n v="0"/>
    <n v="0"/>
    <n v="0"/>
    <n v="0"/>
    <n v="0"/>
    <n v="-123.15"/>
    <n v="0"/>
    <n v="0"/>
    <n v="66.61"/>
    <n v="0"/>
    <n v="0"/>
    <n v="0"/>
    <n v="0"/>
    <n v="45.24"/>
    <n v="96.91"/>
    <n v="0"/>
    <n v="0"/>
    <n v="0"/>
    <n v="0"/>
    <n v="364.71"/>
    <n v="13595.74"/>
    <n v="48979.65"/>
    <n v="158"/>
    <n v="300"/>
    <n v="140822.39999999999"/>
    <n v="95921.53"/>
    <n v="68.115250000000003"/>
    <n v="63.202523056893497"/>
    <n v="9.5"/>
    <m/>
    <m/>
    <m/>
    <s v="PUE"/>
    <s v="CUAUTLANCINGO"/>
    <s v="72700"/>
    <s v="Morosidad"/>
    <x v="0"/>
  </r>
  <r>
    <n v="2212"/>
    <s v="Hipotecaria Su Casita"/>
    <s v="FIDEICOMISO 234036"/>
    <d v="2018-05-01T00:00:00"/>
    <s v="60671"/>
    <x v="13"/>
    <n v="2"/>
    <n v="62248.94"/>
    <n v="483.54"/>
    <n v="0"/>
    <n v="62732.480000000003"/>
    <n v="244.65"/>
    <n v="0"/>
    <n v="0"/>
    <n v="0"/>
    <n v="0"/>
    <m/>
    <n v="62732.480000000003"/>
    <n v="800.55"/>
    <n v="492.8"/>
    <n v="0"/>
    <n v="11.96"/>
    <n v="0"/>
    <n v="0"/>
    <n v="0"/>
    <n v="1281.3900000000001"/>
    <n v="0"/>
    <n v="0"/>
    <n v="0"/>
    <n v="0"/>
    <n v="0"/>
    <n v="0.34"/>
    <n v="0"/>
    <n v="0"/>
    <n v="0"/>
    <n v="0"/>
    <n v="0"/>
    <n v="0"/>
    <n v="0"/>
    <n v="0"/>
    <n v="0"/>
    <n v="0"/>
    <n v="0"/>
    <n v="0"/>
    <n v="0"/>
    <n v="12.3"/>
    <n v="728.19"/>
    <n v="1281.3900000000001"/>
    <n v="158"/>
    <n v="300"/>
    <n v="125138.7"/>
    <n v="84406.13"/>
    <n v="67.450061000000005"/>
    <n v="50.130359047160198"/>
    <n v="9.5"/>
    <m/>
    <m/>
    <m/>
    <s v="PUE"/>
    <s v="PUEBLA"/>
    <s v="72590"/>
    <s v="Morosidad"/>
    <x v="0"/>
  </r>
  <r>
    <n v="2213"/>
    <s v="Hipotecaria Su Casita"/>
    <s v="FIDEICOMISO 234036"/>
    <d v="2018-05-01T00:00:00"/>
    <s v="60674"/>
    <x v="1"/>
    <n v="0"/>
    <n v="38345.86"/>
    <n v="0"/>
    <n v="0"/>
    <n v="38345.86"/>
    <n v="120.29"/>
    <n v="0"/>
    <n v="0"/>
    <n v="120.29"/>
    <n v="0"/>
    <m/>
    <n v="38225.57"/>
    <n v="0"/>
    <n v="306.77"/>
    <n v="0"/>
    <n v="0"/>
    <n v="306.77"/>
    <n v="0"/>
    <n v="0"/>
    <n v="0"/>
    <n v="43.96"/>
    <n v="0"/>
    <n v="0"/>
    <n v="0"/>
    <n v="0"/>
    <n v="-11.53"/>
    <n v="23.55"/>
    <n v="65.73"/>
    <n v="0"/>
    <n v="0"/>
    <n v="0"/>
    <n v="0"/>
    <n v="0"/>
    <n v="0"/>
    <n v="0"/>
    <n v="13.6"/>
    <n v="0"/>
    <n v="130.82"/>
    <n v="0"/>
    <n v="562.37"/>
    <n v="0"/>
    <n v="0"/>
    <n v="158"/>
    <n v="300"/>
    <n v="93813.3"/>
    <n v="48493.57"/>
    <n v="51.691572999999998"/>
    <n v="40.746429725046198"/>
    <n v="9.6"/>
    <m/>
    <m/>
    <m/>
    <s v="EM"/>
    <s v="IXTAPALUCA"/>
    <s v="56538"/>
    <s v="Al corriente"/>
    <x v="0"/>
  </r>
  <r>
    <n v="2214"/>
    <s v="Hipotecaria Su Casita"/>
    <s v="FIDEICOMISO 234036"/>
    <d v="2018-05-01T00:00:00"/>
    <s v="60675"/>
    <x v="1"/>
    <n v="0"/>
    <n v="67668.09"/>
    <n v="0"/>
    <n v="0"/>
    <n v="67668.09"/>
    <n v="213.95"/>
    <n v="0"/>
    <n v="0"/>
    <n v="213.95"/>
    <n v="0"/>
    <m/>
    <n v="67454.14"/>
    <n v="0"/>
    <n v="535.71"/>
    <n v="0"/>
    <n v="0"/>
    <n v="535.71"/>
    <n v="0"/>
    <n v="0"/>
    <n v="0"/>
    <n v="59.59"/>
    <n v="0"/>
    <n v="0"/>
    <n v="0"/>
    <n v="0"/>
    <n v="-19.8"/>
    <n v="40.46"/>
    <n v="112.61"/>
    <n v="0"/>
    <n v="0"/>
    <n v="0"/>
    <n v="0"/>
    <n v="0"/>
    <n v="0"/>
    <n v="0"/>
    <n v="0"/>
    <n v="0"/>
    <n v="0"/>
    <n v="4.9789999999999999E-3"/>
    <n v="942.52"/>
    <n v="0"/>
    <n v="0"/>
    <n v="158"/>
    <n v="300"/>
    <n v="140583.9"/>
    <n v="85803.77"/>
    <n v="61.033852000000003"/>
    <n v="47.981411510791197"/>
    <n v="9.5"/>
    <m/>
    <m/>
    <m/>
    <s v="JAL"/>
    <s v="TLAJOMULCO DE ZUNIGA"/>
    <s v="45653"/>
    <s v="Al corriente"/>
    <x v="0"/>
  </r>
  <r>
    <n v="2215"/>
    <s v="Hipotecaria Su Casita"/>
    <s v="FIDEICOMISO 234036"/>
    <d v="2018-05-01T00:00:00"/>
    <s v="60679"/>
    <x v="15"/>
    <n v="6"/>
    <n v="36970.04"/>
    <n v="676.75"/>
    <n v="0"/>
    <n v="37646.79"/>
    <n v="115.97"/>
    <n v="0"/>
    <n v="0"/>
    <n v="0"/>
    <n v="0"/>
    <m/>
    <n v="37646.79"/>
    <n v="1793.63"/>
    <n v="295.76"/>
    <n v="0"/>
    <n v="0"/>
    <n v="0"/>
    <n v="0"/>
    <n v="0"/>
    <n v="2089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2.72"/>
    <n v="2089.39"/>
    <n v="158"/>
    <n v="300"/>
    <n v="91329.9"/>
    <n v="46753.03"/>
    <n v="51.191372999999999"/>
    <n v="41.220662471345101"/>
    <n v="9.6"/>
    <m/>
    <m/>
    <m/>
    <s v="QR"/>
    <s v="BENITO JUAREZ"/>
    <s v="77518"/>
    <s v="Morosidad"/>
    <x v="0"/>
  </r>
  <r>
    <n v="2216"/>
    <s v="Hipotecaria Su Casita"/>
    <s v="FIDEICOMISO 234036"/>
    <d v="2018-05-01T00:00:00"/>
    <s v="60681"/>
    <x v="0"/>
    <n v="21"/>
    <n v="21522.37"/>
    <n v="3533.1"/>
    <n v="0"/>
    <n v="25055.47"/>
    <n v="65.95"/>
    <n v="0"/>
    <n v="0"/>
    <n v="0"/>
    <n v="0"/>
    <m/>
    <n v="25055.47"/>
    <n v="13756.11"/>
    <n v="177.56"/>
    <n v="0"/>
    <n v="0"/>
    <n v="0"/>
    <n v="0"/>
    <n v="0"/>
    <n v="13933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99.05"/>
    <n v="13933.67"/>
    <n v="158"/>
    <n v="300"/>
    <n v="72022.2"/>
    <n v="27006.52"/>
    <n v="37.497494000000003"/>
    <n v="34.788537582486804"/>
    <n v="9.9"/>
    <m/>
    <m/>
    <m/>
    <s v="NAY"/>
    <s v="BAHIA DE BANDERAS"/>
    <s v="63737"/>
    <s v="Morosidad"/>
    <x v="0"/>
  </r>
  <r>
    <n v="2217"/>
    <s v="Hipotecaria Su Casita"/>
    <s v="FIDEICOMISO 234036"/>
    <d v="2018-05-01T00:00:00"/>
    <s v="60682"/>
    <x v="0"/>
    <n v="21"/>
    <n v="12518.17"/>
    <n v="4630.53"/>
    <n v="0"/>
    <n v="17148.7"/>
    <n v="82.26"/>
    <n v="0"/>
    <n v="0"/>
    <n v="0"/>
    <n v="0"/>
    <m/>
    <n v="17148.7"/>
    <n v="9467.7099999999991"/>
    <n v="103.27"/>
    <n v="0"/>
    <n v="0"/>
    <n v="0"/>
    <n v="0"/>
    <n v="0"/>
    <n v="957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12.79"/>
    <n v="9570.98"/>
    <n v="98"/>
    <n v="240"/>
    <n v="73137.600000000006"/>
    <n v="19358.189999999999"/>
    <n v="26.468178000000002"/>
    <n v="23.4471737320793"/>
    <n v="9.9"/>
    <m/>
    <m/>
    <m/>
    <s v="QR"/>
    <s v="BENITO JUAREZ"/>
    <s v="77517"/>
    <s v="Proceso judicial"/>
    <x v="0"/>
  </r>
  <r>
    <n v="2218"/>
    <s v="Hipotecaria Su Casita"/>
    <s v="FIDEICOMISO 234036"/>
    <d v="2018-05-01T00:00:00"/>
    <s v="60683"/>
    <x v="0"/>
    <n v="21"/>
    <n v="17173.189999999999"/>
    <n v="1971.39"/>
    <n v="0"/>
    <n v="19144.580000000002"/>
    <n v="52.62"/>
    <n v="0"/>
    <n v="0"/>
    <n v="0"/>
    <n v="0"/>
    <m/>
    <n v="19144.580000000002"/>
    <n v="6772.11"/>
    <n v="141.68"/>
    <n v="0"/>
    <n v="0"/>
    <n v="0"/>
    <n v="0"/>
    <n v="0"/>
    <n v="6913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24.01"/>
    <n v="6913.79"/>
    <n v="158"/>
    <n v="300"/>
    <n v="73110.3"/>
    <n v="21548.95"/>
    <n v="29.474575000000002"/>
    <n v="26.185886507393601"/>
    <n v="9.9"/>
    <m/>
    <m/>
    <m/>
    <s v="NAY"/>
    <s v="BAHIA DE BANDERAS"/>
    <s v="63737"/>
    <s v="Morosidad"/>
    <x v="0"/>
  </r>
  <r>
    <n v="2219"/>
    <s v="Hipotecaria Su Casita"/>
    <s v="FIDEICOMISO 234036"/>
    <d v="2018-05-01T00:00:00"/>
    <s v="60685"/>
    <x v="0"/>
    <n v="21"/>
    <n v="12545.88"/>
    <n v="2080.96"/>
    <n v="0"/>
    <n v="14626.84"/>
    <n v="38.450000000000003"/>
    <n v="0"/>
    <n v="0"/>
    <n v="0"/>
    <n v="0"/>
    <m/>
    <n v="14626.84"/>
    <n v="8139.44"/>
    <n v="103.5"/>
    <n v="0"/>
    <n v="0"/>
    <n v="0"/>
    <n v="0"/>
    <n v="0"/>
    <n v="8242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19.41"/>
    <n v="8242.94"/>
    <n v="158"/>
    <n v="300"/>
    <n v="72022.2"/>
    <n v="15742.9"/>
    <n v="21.858398999999999"/>
    <n v="20.308793477006098"/>
    <n v="9.9"/>
    <m/>
    <m/>
    <m/>
    <s v="NAY"/>
    <s v="BAHIA DE BANDERAS"/>
    <s v="63737"/>
    <s v="Morosidad"/>
    <x v="0"/>
  </r>
  <r>
    <n v="2220"/>
    <s v="Hipotecaria Su Casita"/>
    <s v="FIDEICOMISO 234036"/>
    <d v="2018-05-01T00:00:00"/>
    <s v="60687"/>
    <x v="0"/>
    <n v="21"/>
    <n v="25147.41"/>
    <n v="4539.67"/>
    <n v="0"/>
    <n v="29687.08"/>
    <n v="77.06"/>
    <n v="0"/>
    <n v="0"/>
    <n v="0"/>
    <n v="0"/>
    <m/>
    <n v="29687.08"/>
    <n v="18507.259999999998"/>
    <n v="207.47"/>
    <n v="0"/>
    <n v="0"/>
    <n v="0"/>
    <n v="0"/>
    <n v="0"/>
    <n v="18714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16.7299999999996"/>
    <n v="18714.73"/>
    <n v="158"/>
    <n v="300"/>
    <n v="69032.399999999994"/>
    <n v="31555.75"/>
    <n v="45.711506"/>
    <n v="43.004559725009898"/>
    <n v="9.9"/>
    <m/>
    <m/>
    <m/>
    <s v="NAY"/>
    <s v="BAHIA DE BANDERAS"/>
    <s v="63737"/>
    <s v="Proceso judicial"/>
    <x v="0"/>
  </r>
  <r>
    <n v="2221"/>
    <s v="Hipotecaria Su Casita"/>
    <s v="FIDEICOMISO 234036"/>
    <d v="2018-05-01T00:00:00"/>
    <s v="60688"/>
    <x v="0"/>
    <n v="21"/>
    <n v="25370.83"/>
    <n v="3806.53"/>
    <n v="0"/>
    <n v="29177.360000000001"/>
    <n v="77.72"/>
    <n v="0"/>
    <n v="0"/>
    <n v="0"/>
    <n v="0"/>
    <m/>
    <n v="29177.360000000001"/>
    <n v="14276.36"/>
    <n v="209.31"/>
    <n v="0"/>
    <n v="0"/>
    <n v="0"/>
    <n v="0"/>
    <n v="0"/>
    <n v="14485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84.25"/>
    <n v="14485.67"/>
    <n v="158"/>
    <n v="300"/>
    <n v="72022.2"/>
    <n v="31833.78"/>
    <n v="44.199955000000003"/>
    <n v="40.511620015555799"/>
    <n v="9.9"/>
    <m/>
    <m/>
    <m/>
    <s v="NAY"/>
    <s v="BAHIA DE BANDERAS"/>
    <s v="63737"/>
    <s v="Morosidad"/>
    <x v="0"/>
  </r>
  <r>
    <n v="2222"/>
    <s v="Hipotecaria Su Casita"/>
    <s v="FIDEICOMISO 234036"/>
    <d v="2018-05-01T00:00:00"/>
    <s v="60689"/>
    <x v="19"/>
    <n v="16"/>
    <n v="29315.919999999998"/>
    <n v="1341.19"/>
    <n v="0"/>
    <n v="30657.11"/>
    <n v="89.82"/>
    <n v="0"/>
    <n v="0"/>
    <n v="0"/>
    <n v="0"/>
    <m/>
    <n v="30657.11"/>
    <n v="3965.69"/>
    <n v="241.86"/>
    <n v="0"/>
    <n v="0"/>
    <n v="0"/>
    <n v="0"/>
    <n v="0"/>
    <n v="4207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1.01"/>
    <n v="4207.55"/>
    <n v="158"/>
    <n v="300"/>
    <n v="69032.399999999994"/>
    <n v="36785.29"/>
    <n v="53.286993000000002"/>
    <n v="44.409741121253397"/>
    <n v="9.9"/>
    <m/>
    <m/>
    <m/>
    <s v="NAY"/>
    <s v="BAHIA DE BANDERAS"/>
    <s v="63737"/>
    <s v="Morosidad"/>
    <x v="0"/>
  </r>
  <r>
    <n v="2223"/>
    <s v="Hipotecaria Su Casita"/>
    <s v="FIDEICOMISO 234036"/>
    <d v="2018-05-01T00:00:00"/>
    <s v="60690"/>
    <x v="0"/>
    <n v="21"/>
    <n v="15531.32"/>
    <n v="1581.08"/>
    <n v="0"/>
    <n v="17112.400000000001"/>
    <n v="47.58"/>
    <n v="0"/>
    <n v="0"/>
    <n v="0"/>
    <n v="0"/>
    <m/>
    <n v="17112.400000000001"/>
    <n v="5209.99"/>
    <n v="128.13"/>
    <n v="0"/>
    <n v="0"/>
    <n v="0"/>
    <n v="0"/>
    <n v="0"/>
    <n v="5338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28.66"/>
    <n v="5338.12"/>
    <n v="158"/>
    <n v="300"/>
    <n v="69032.399999999994"/>
    <n v="19487.599999999999"/>
    <n v="28.229642999999999"/>
    <n v="24.7889397808453"/>
    <n v="9.9"/>
    <m/>
    <m/>
    <m/>
    <s v="NAY"/>
    <s v="BAHIA DE BANDERAS"/>
    <s v="63737"/>
    <s v="Morosidad"/>
    <x v="0"/>
  </r>
  <r>
    <n v="2224"/>
    <s v="Hipotecaria Su Casita"/>
    <s v="FIDEICOMISO 234036"/>
    <d v="2018-05-01T00:00:00"/>
    <s v="60691"/>
    <x v="0"/>
    <n v="21"/>
    <n v="20183.22"/>
    <n v="3345.94"/>
    <n v="0"/>
    <n v="23529.16"/>
    <n v="61.82"/>
    <n v="0"/>
    <n v="0"/>
    <n v="0"/>
    <n v="0"/>
    <m/>
    <n v="23529.16"/>
    <n v="12979.04"/>
    <n v="166.51"/>
    <n v="0"/>
    <n v="0"/>
    <n v="0"/>
    <n v="0"/>
    <n v="0"/>
    <n v="13145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07.76"/>
    <n v="13145.55"/>
    <n v="158"/>
    <n v="300"/>
    <n v="69032.399999999994"/>
    <n v="25323.759999999998"/>
    <n v="36.683875999999998"/>
    <n v="34.0842271378405"/>
    <n v="9.9"/>
    <m/>
    <m/>
    <m/>
    <s v="NAY"/>
    <s v="BAHIA DE BANDERAS"/>
    <s v="63737"/>
    <s v="Morosidad"/>
    <x v="0"/>
  </r>
  <r>
    <n v="2225"/>
    <s v="Hipotecaria Su Casita"/>
    <s v="FIDEICOMISO 234036"/>
    <d v="2018-05-01T00:00:00"/>
    <s v="60692"/>
    <x v="0"/>
    <n v="21"/>
    <n v="19699.77"/>
    <n v="2542.88"/>
    <n v="0"/>
    <n v="22242.65"/>
    <n v="60.34"/>
    <n v="0"/>
    <n v="0"/>
    <n v="0"/>
    <n v="0"/>
    <m/>
    <n v="22242.65"/>
    <n v="9045.84"/>
    <n v="162.52000000000001"/>
    <n v="0"/>
    <n v="0"/>
    <n v="0"/>
    <n v="0"/>
    <n v="0"/>
    <n v="9208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03.2199999999998"/>
    <n v="9208.36"/>
    <n v="158"/>
    <n v="300"/>
    <n v="69032.399999999994"/>
    <n v="24717.13"/>
    <n v="35.805115000000001"/>
    <n v="32.220595237179701"/>
    <n v="9.9"/>
    <m/>
    <m/>
    <m/>
    <s v="NAY"/>
    <s v="BAHIA DE BANDERAS"/>
    <s v="63737"/>
    <s v="Proceso judicial"/>
    <x v="0"/>
  </r>
  <r>
    <n v="2226"/>
    <s v="Hipotecaria Su Casita"/>
    <s v="FIDEICOMISO 234036"/>
    <d v="2018-05-01T00:00:00"/>
    <s v="60693"/>
    <x v="0"/>
    <n v="21"/>
    <n v="44319.59"/>
    <n v="8828.9500000000007"/>
    <n v="0"/>
    <n v="53148.54"/>
    <n v="139.05000000000001"/>
    <n v="0"/>
    <n v="0"/>
    <n v="0"/>
    <n v="0"/>
    <m/>
    <n v="53148.54"/>
    <n v="35004.25"/>
    <n v="354.56"/>
    <n v="0"/>
    <n v="0"/>
    <n v="0"/>
    <n v="0"/>
    <n v="0"/>
    <n v="35358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68"/>
    <n v="35358.81"/>
    <n v="158"/>
    <n v="300"/>
    <n v="96247.2"/>
    <n v="56049.85"/>
    <n v="58.235304999999997"/>
    <n v="55.220869229885501"/>
    <n v="9.6"/>
    <m/>
    <m/>
    <m/>
    <s v="QR"/>
    <s v="SOLIDARIDAD"/>
    <s v="77710"/>
    <s v="Proceso judicial"/>
    <x v="0"/>
  </r>
  <r>
    <n v="2227"/>
    <s v="Hipotecaria Su Casita"/>
    <s v="FIDEICOMISO 234036"/>
    <d v="2018-05-01T00:00:00"/>
    <s v="60694"/>
    <x v="0"/>
    <n v="21"/>
    <n v="47590.720000000001"/>
    <n v="5623.99"/>
    <n v="0"/>
    <n v="53214.71"/>
    <n v="149.31"/>
    <n v="0"/>
    <n v="0"/>
    <n v="0"/>
    <n v="0"/>
    <m/>
    <n v="53214.71"/>
    <n v="18227.810000000001"/>
    <n v="380.73"/>
    <n v="0"/>
    <n v="0"/>
    <n v="0"/>
    <n v="0"/>
    <n v="0"/>
    <n v="18608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73.3"/>
    <n v="18608.54"/>
    <n v="158"/>
    <n v="300"/>
    <n v="96247.2"/>
    <n v="60186.57"/>
    <n v="62.533320000000003"/>
    <n v="55.2896184171519"/>
    <n v="9.6"/>
    <m/>
    <m/>
    <m/>
    <s v="QR"/>
    <s v="SOLIDARIDAD"/>
    <s v="77710"/>
    <s v="Proceso judicial"/>
    <x v="0"/>
  </r>
  <r>
    <n v="2228"/>
    <s v="Hipotecaria Su Casita"/>
    <s v="FIDEICOMISO 234036"/>
    <d v="2018-05-01T00:00:00"/>
    <s v="60696"/>
    <x v="0"/>
    <n v="21"/>
    <n v="68258.75"/>
    <n v="7686.16"/>
    <n v="0"/>
    <n v="75944.91"/>
    <n v="215.83"/>
    <n v="0"/>
    <n v="0"/>
    <n v="0"/>
    <n v="0"/>
    <m/>
    <n v="75944.91"/>
    <n v="23899.08"/>
    <n v="540.38"/>
    <n v="0"/>
    <n v="0"/>
    <n v="0"/>
    <n v="0"/>
    <n v="0"/>
    <n v="24439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01.99"/>
    <n v="24439.46"/>
    <n v="158"/>
    <n v="300"/>
    <n v="112560.3"/>
    <n v="86553.29"/>
    <n v="76.895042000000004"/>
    <n v="67.470422489268998"/>
    <n v="9.5"/>
    <m/>
    <m/>
    <m/>
    <s v="QR"/>
    <s v="SOLIDARIDAD"/>
    <s v="77710"/>
    <s v="Morosidad"/>
    <x v="0"/>
  </r>
  <r>
    <n v="2229"/>
    <s v="Hipotecaria Su Casita"/>
    <s v="FIDEICOMISO 234036"/>
    <d v="2018-05-01T00:00:00"/>
    <s v="60697"/>
    <x v="0"/>
    <n v="21"/>
    <n v="39296.83"/>
    <n v="24767.73"/>
    <n v="0"/>
    <n v="64064.56"/>
    <n v="371.91"/>
    <n v="0"/>
    <n v="0"/>
    <n v="0"/>
    <n v="0"/>
    <m/>
    <n v="64064.56"/>
    <n v="40118.230000000003"/>
    <n v="311.10000000000002"/>
    <n v="0"/>
    <n v="0"/>
    <n v="0"/>
    <n v="0"/>
    <n v="0"/>
    <n v="40429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139.64"/>
    <n v="40429.33"/>
    <n v="158"/>
    <n v="300"/>
    <n v="96247.2"/>
    <n v="78174.789999999994"/>
    <n v="81.222924000000006"/>
    <n v="66.562518274413506"/>
    <n v="9.5"/>
    <m/>
    <m/>
    <m/>
    <s v="QR"/>
    <s v="SOLIDARIDAD"/>
    <s v="77710"/>
    <s v="Morosidad"/>
    <x v="0"/>
  </r>
  <r>
    <n v="2230"/>
    <s v="Hipotecaria Su Casita"/>
    <s v="FIDEICOMISO 234036"/>
    <d v="2018-05-01T00:00:00"/>
    <s v="60698"/>
    <x v="0"/>
    <n v="21"/>
    <n v="67531.23"/>
    <n v="8057.45"/>
    <n v="0"/>
    <n v="75588.679999999993"/>
    <n v="213.54"/>
    <n v="0"/>
    <n v="0"/>
    <n v="0"/>
    <n v="0"/>
    <m/>
    <n v="75588.679999999993"/>
    <n v="25609.75"/>
    <n v="534.62"/>
    <n v="0"/>
    <n v="0"/>
    <n v="0"/>
    <n v="0"/>
    <n v="0"/>
    <n v="26144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70.99"/>
    <n v="26144.37"/>
    <n v="158"/>
    <n v="300"/>
    <n v="135108"/>
    <n v="85631.64"/>
    <n v="63.380139999999997"/>
    <n v="55.946857035731199"/>
    <n v="9.5"/>
    <m/>
    <m/>
    <m/>
    <s v="AGS"/>
    <s v="AGUASCALIENTES"/>
    <s v="20196"/>
    <s v="Proceso judicial"/>
    <x v="0"/>
  </r>
  <r>
    <n v="2231"/>
    <s v="Hipotecaria Su Casita"/>
    <s v="FIDEICOMISO 234036"/>
    <d v="2018-05-01T00:00:00"/>
    <s v="60700"/>
    <x v="1"/>
    <n v="0"/>
    <n v="34845.480000000003"/>
    <n v="0"/>
    <n v="0"/>
    <n v="34845.480000000003"/>
    <n v="109.31"/>
    <n v="0"/>
    <n v="0"/>
    <n v="109.31"/>
    <n v="0"/>
    <m/>
    <n v="34736.17"/>
    <n v="0"/>
    <n v="278.76"/>
    <n v="0"/>
    <n v="0"/>
    <n v="278.76"/>
    <n v="0"/>
    <n v="0"/>
    <n v="0"/>
    <n v="39.950000000000003"/>
    <n v="0"/>
    <n v="0"/>
    <n v="0"/>
    <n v="0"/>
    <n v="-10.83"/>
    <n v="21.4"/>
    <n v="61.93"/>
    <n v="0"/>
    <n v="0"/>
    <n v="0"/>
    <n v="0"/>
    <n v="0"/>
    <n v="0"/>
    <n v="0"/>
    <n v="1.49"/>
    <n v="0"/>
    <n v="0.75"/>
    <n v="0"/>
    <n v="502.01"/>
    <n v="0"/>
    <n v="0"/>
    <n v="158"/>
    <n v="300"/>
    <n v="99942"/>
    <n v="44066.31"/>
    <n v="44.091883000000003"/>
    <n v="34.756328440209998"/>
    <n v="9.6"/>
    <m/>
    <m/>
    <m/>
    <s v="EM"/>
    <s v="CHICOLOAPAN"/>
    <s v="56370"/>
    <s v="Al corriente"/>
    <x v="0"/>
  </r>
  <r>
    <n v="2232"/>
    <s v="Hipotecaria Su Casita"/>
    <s v="FIDEICOMISO 234036"/>
    <d v="2018-05-01T00:00:00"/>
    <s v="60701"/>
    <x v="0"/>
    <n v="21"/>
    <n v="60124.1"/>
    <n v="11632.26"/>
    <n v="0"/>
    <n v="71756.36"/>
    <n v="190.12"/>
    <n v="0"/>
    <n v="0"/>
    <n v="0"/>
    <n v="0"/>
    <m/>
    <n v="71756.36"/>
    <n v="44320.14"/>
    <n v="475.98"/>
    <n v="0"/>
    <n v="0"/>
    <n v="0"/>
    <n v="0"/>
    <n v="0"/>
    <n v="44796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22.38"/>
    <n v="44796.12"/>
    <n v="158"/>
    <n v="300"/>
    <n v="101399.1"/>
    <n v="76239.34"/>
    <n v="75.187393"/>
    <n v="70.766268957332002"/>
    <n v="9.5"/>
    <m/>
    <m/>
    <m/>
    <s v="EM"/>
    <s v="CHICOLOAPAN"/>
    <s v="56370"/>
    <s v="Morosidad"/>
    <x v="0"/>
  </r>
  <r>
    <n v="2233"/>
    <s v="Hipotecaria Su Casita"/>
    <s v="FIDEICOMISO 234036"/>
    <d v="2018-05-01T00:00:00"/>
    <s v="60702"/>
    <x v="3"/>
    <n v="5"/>
    <n v="22957.48"/>
    <n v="1175.3900000000001"/>
    <n v="0"/>
    <n v="24132.87"/>
    <n v="280.27"/>
    <n v="0"/>
    <n v="347.85"/>
    <n v="0"/>
    <n v="0"/>
    <m/>
    <n v="23785.02"/>
    <n v="756.7"/>
    <n v="183.66"/>
    <n v="0"/>
    <n v="192.45"/>
    <n v="0"/>
    <n v="0"/>
    <n v="0"/>
    <n v="747.91"/>
    <n v="0"/>
    <n v="0"/>
    <n v="0"/>
    <n v="0"/>
    <n v="0"/>
    <n v="-82.18"/>
    <n v="0"/>
    <n v="0"/>
    <n v="50.56"/>
    <n v="0"/>
    <n v="0"/>
    <n v="120.62"/>
    <n v="0"/>
    <n v="44.08"/>
    <n v="139.78"/>
    <n v="0"/>
    <n v="0"/>
    <n v="0"/>
    <n v="0"/>
    <n v="813.16"/>
    <n v="1107.81"/>
    <n v="747.91"/>
    <n v="98"/>
    <n v="240"/>
    <n v="114990.6"/>
    <n v="49424.51"/>
    <n v="42.981347999999997"/>
    <n v="20.6843167854767"/>
    <n v="9.6"/>
    <m/>
    <m/>
    <m/>
    <s v="JAL"/>
    <s v="TLAJOMULCO DE ZUNIGA"/>
    <s v="45653"/>
    <s v="Morosidad"/>
    <x v="0"/>
  </r>
  <r>
    <n v="2234"/>
    <s v="Hipotecaria Su Casita"/>
    <s v="FIDEICOMISO 234036"/>
    <d v="2018-05-01T00:00:00"/>
    <s v="60703"/>
    <x v="1"/>
    <n v="0"/>
    <n v="38115.1"/>
    <n v="0"/>
    <n v="0"/>
    <n v="38115.1"/>
    <n v="253.91"/>
    <n v="0"/>
    <n v="0"/>
    <n v="253.91"/>
    <n v="0"/>
    <m/>
    <n v="37861.19"/>
    <n v="0"/>
    <n v="304.92"/>
    <n v="0"/>
    <n v="0"/>
    <n v="304.92"/>
    <n v="0"/>
    <n v="0"/>
    <n v="0"/>
    <n v="51.52"/>
    <n v="0"/>
    <n v="0"/>
    <n v="0"/>
    <n v="0"/>
    <n v="-14.21"/>
    <n v="26.55"/>
    <n v="82.82"/>
    <n v="0"/>
    <n v="0"/>
    <n v="0"/>
    <n v="0"/>
    <n v="0"/>
    <n v="0"/>
    <n v="0"/>
    <n v="0"/>
    <n v="0"/>
    <n v="0"/>
    <n v="1.66E-3"/>
    <n v="705.51"/>
    <n v="0"/>
    <n v="0"/>
    <n v="98"/>
    <n v="240"/>
    <n v="129398.39999999999"/>
    <n v="59534.38"/>
    <n v="46.008591000000003"/>
    <n v="29.259396091523801"/>
    <n v="9.6"/>
    <m/>
    <m/>
    <m/>
    <s v="EM"/>
    <s v="LERMA"/>
    <s v="52004"/>
    <s v="Al corriente"/>
    <x v="0"/>
  </r>
  <r>
    <n v="2235"/>
    <s v="Hipotecaria Su Casita"/>
    <s v="FIDEICOMISO 234036"/>
    <d v="2018-05-01T00:00:00"/>
    <s v="60704"/>
    <x v="0"/>
    <n v="21"/>
    <n v="50367.25"/>
    <n v="12161.38"/>
    <n v="0"/>
    <n v="62528.63"/>
    <n v="158.03"/>
    <n v="0"/>
    <n v="0"/>
    <n v="0"/>
    <n v="0"/>
    <m/>
    <n v="62528.63"/>
    <n v="55155.02"/>
    <n v="402.94"/>
    <n v="0"/>
    <n v="0"/>
    <n v="0"/>
    <n v="0"/>
    <n v="0"/>
    <n v="55557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19.41"/>
    <n v="55557.96"/>
    <n v="158"/>
    <n v="300"/>
    <n v="98543.7"/>
    <n v="63698.52"/>
    <n v="64.639870000000002"/>
    <n v="63.452691121836096"/>
    <n v="9.6"/>
    <m/>
    <m/>
    <m/>
    <s v="GTO"/>
    <s v="LEON"/>
    <s v="37358"/>
    <s v="Proceso judicial"/>
    <x v="0"/>
  </r>
  <r>
    <n v="2236"/>
    <s v="Hipotecaria Su Casita"/>
    <s v="FIDEICOMISO 234036"/>
    <d v="2018-05-01T00:00:00"/>
    <s v="60707"/>
    <x v="1"/>
    <n v="0"/>
    <n v="39175.15"/>
    <n v="0"/>
    <n v="0"/>
    <n v="39175.15"/>
    <n v="122.9"/>
    <n v="0"/>
    <n v="0"/>
    <n v="122.9"/>
    <n v="0"/>
    <m/>
    <n v="39052.25"/>
    <n v="0"/>
    <n v="313.39999999999998"/>
    <n v="0"/>
    <n v="0"/>
    <n v="313.39999999999998"/>
    <n v="0"/>
    <n v="0"/>
    <n v="0"/>
    <n v="44.91"/>
    <n v="0"/>
    <n v="0"/>
    <n v="0"/>
    <n v="0"/>
    <n v="-12.05"/>
    <n v="24.06"/>
    <n v="69.48"/>
    <n v="0"/>
    <n v="0"/>
    <n v="0"/>
    <n v="0"/>
    <n v="0"/>
    <n v="0"/>
    <n v="0"/>
    <n v="0.44"/>
    <n v="0"/>
    <n v="0.3"/>
    <n v="0"/>
    <n v="563.14"/>
    <n v="0"/>
    <n v="0"/>
    <n v="158"/>
    <n v="300"/>
    <n v="111457.2"/>
    <n v="49542.66"/>
    <n v="44.449941000000003"/>
    <n v="35.037888728971197"/>
    <n v="9.6"/>
    <m/>
    <m/>
    <m/>
    <s v="PUE"/>
    <s v="PUEBLA"/>
    <s v="72498"/>
    <s v="Al corriente"/>
    <x v="0"/>
  </r>
  <r>
    <n v="2237"/>
    <s v="Hipotecaria Su Casita"/>
    <s v="FIDEICOMISO 234036"/>
    <d v="2018-05-01T00:00:00"/>
    <s v="60708"/>
    <x v="0"/>
    <n v="21"/>
    <n v="12382.04"/>
    <n v="2234.27"/>
    <n v="0"/>
    <n v="14616.31"/>
    <n v="37.93"/>
    <n v="0"/>
    <n v="0"/>
    <n v="0"/>
    <n v="0"/>
    <m/>
    <n v="14616.31"/>
    <n v="9074.36"/>
    <n v="102.15"/>
    <n v="0"/>
    <n v="0"/>
    <n v="0"/>
    <n v="0"/>
    <n v="0"/>
    <n v="9176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72.1999999999998"/>
    <n v="9176.51"/>
    <n v="158"/>
    <n v="300"/>
    <n v="71766.600000000006"/>
    <n v="15536.03"/>
    <n v="21.647995000000002"/>
    <n v="20.3664517768342"/>
    <n v="9.9"/>
    <m/>
    <m/>
    <m/>
    <s v="PUE"/>
    <s v="PUEBLA"/>
    <s v="72498"/>
    <s v="Morosidad"/>
    <x v="0"/>
  </r>
  <r>
    <n v="2238"/>
    <s v="Hipotecaria Su Casita"/>
    <s v="FIDEICOMISO 234036"/>
    <d v="2018-05-01T00:00:00"/>
    <s v="60709"/>
    <x v="0"/>
    <n v="21"/>
    <n v="15842.05"/>
    <n v="2349.04"/>
    <n v="0"/>
    <n v="18191.09"/>
    <n v="48.55"/>
    <n v="0"/>
    <n v="0"/>
    <n v="0"/>
    <n v="0"/>
    <m/>
    <n v="18191.09"/>
    <n v="8764.4599999999991"/>
    <n v="130.69999999999999"/>
    <n v="0"/>
    <n v="0"/>
    <n v="0"/>
    <n v="0"/>
    <n v="0"/>
    <n v="8895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97.59"/>
    <n v="8895.16"/>
    <n v="158"/>
    <n v="300"/>
    <n v="81527.100000000006"/>
    <n v="19879.48"/>
    <n v="24.383891999999999"/>
    <n v="22.312936451168699"/>
    <n v="9.9"/>
    <m/>
    <m/>
    <m/>
    <s v="BCN"/>
    <s v="ENSENADA"/>
    <s v="22800"/>
    <s v="Morosidad"/>
    <x v="0"/>
  </r>
  <r>
    <n v="2239"/>
    <s v="Hipotecaria Su Casita"/>
    <s v="FIDEICOMISO 234036"/>
    <d v="2018-05-01T00:00:00"/>
    <s v="60710"/>
    <x v="11"/>
    <n v="5"/>
    <n v="21265.74"/>
    <n v="317.88"/>
    <n v="0"/>
    <n v="21583.62"/>
    <n v="65.16"/>
    <n v="0"/>
    <n v="0"/>
    <n v="0"/>
    <n v="0"/>
    <m/>
    <n v="21583.62"/>
    <n v="885.12"/>
    <n v="175.44"/>
    <n v="0"/>
    <n v="0"/>
    <n v="0"/>
    <n v="0"/>
    <n v="0"/>
    <n v="1060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3.04"/>
    <n v="1060.56"/>
    <n v="158"/>
    <n v="300"/>
    <n v="91069.2"/>
    <n v="26683.99"/>
    <n v="29.300784"/>
    <n v="23.7002407645213"/>
    <n v="9.9"/>
    <m/>
    <m/>
    <m/>
    <s v="PUE"/>
    <s v="PUEBLA"/>
    <s v="72498"/>
    <s v="Morosidad"/>
    <x v="0"/>
  </r>
  <r>
    <n v="2240"/>
    <s v="Hipotecaria Su Casita"/>
    <s v="FIDEICOMISO 234036"/>
    <d v="2018-05-01T00:00:00"/>
    <s v="60712"/>
    <x v="1"/>
    <n v="0"/>
    <n v="45067.07"/>
    <n v="0"/>
    <n v="0"/>
    <n v="45067.07"/>
    <n v="265.47000000000003"/>
    <n v="0"/>
    <n v="0"/>
    <n v="265.47000000000003"/>
    <n v="0"/>
    <m/>
    <n v="44801.599999999999"/>
    <n v="0"/>
    <n v="356.78"/>
    <n v="0"/>
    <n v="0"/>
    <n v="356.78"/>
    <n v="0"/>
    <n v="0"/>
    <n v="0"/>
    <n v="49.46"/>
    <n v="0"/>
    <n v="0"/>
    <n v="0"/>
    <n v="0"/>
    <n v="-15.76"/>
    <n v="33.590000000000003"/>
    <n v="92.89"/>
    <n v="0"/>
    <n v="0"/>
    <n v="0"/>
    <n v="0"/>
    <n v="0"/>
    <n v="0"/>
    <n v="0"/>
    <n v="1.58"/>
    <n v="0"/>
    <n v="1.41"/>
    <n v="0"/>
    <n v="784.01"/>
    <n v="0"/>
    <n v="0"/>
    <n v="158"/>
    <n v="300"/>
    <n v="112769.4"/>
    <n v="71220.87"/>
    <n v="63.156202"/>
    <n v="39.728507943292499"/>
    <n v="9.5"/>
    <m/>
    <m/>
    <m/>
    <s v="CHI"/>
    <s v="JUAREZ"/>
    <s v="32695"/>
    <s v="Al corriente"/>
    <x v="0"/>
  </r>
  <r>
    <n v="2241"/>
    <s v="Hipotecaria Su Casita"/>
    <s v="FIDEICOMISO 234036"/>
    <d v="2018-05-01T00:00:00"/>
    <s v="60713"/>
    <x v="1"/>
    <n v="0"/>
    <n v="8689.5499999999993"/>
    <n v="0"/>
    <n v="0"/>
    <n v="8689.5499999999993"/>
    <n v="793.96"/>
    <n v="0"/>
    <n v="0"/>
    <n v="793.96"/>
    <n v="0"/>
    <m/>
    <n v="7895.59"/>
    <n v="0"/>
    <n v="68.790000000000006"/>
    <n v="0"/>
    <n v="0"/>
    <n v="68.790000000000006"/>
    <n v="0"/>
    <n v="0"/>
    <n v="0"/>
    <n v="61.27"/>
    <n v="0"/>
    <n v="0"/>
    <n v="0"/>
    <n v="0"/>
    <n v="-19.45"/>
    <n v="40.19"/>
    <n v="118.9"/>
    <n v="0"/>
    <n v="0"/>
    <n v="0"/>
    <n v="0"/>
    <n v="0"/>
    <n v="0"/>
    <n v="0"/>
    <n v="0.55000000000000004"/>
    <n v="0"/>
    <n v="0.27"/>
    <n v="0"/>
    <n v="1064.21"/>
    <n v="0"/>
    <n v="0"/>
    <n v="98"/>
    <n v="240"/>
    <n v="134235.29999999999"/>
    <n v="92556.81"/>
    <n v="68.951170000000005"/>
    <n v="5.8819028912113502"/>
    <n v="9.5"/>
    <m/>
    <m/>
    <m/>
    <s v="CHI"/>
    <s v="JUAREZ"/>
    <s v="32695"/>
    <s v="Al corriente"/>
    <x v="0"/>
  </r>
  <r>
    <n v="2242"/>
    <s v="Hipotecaria Su Casita"/>
    <s v="FIDEICOMISO 234036"/>
    <d v="2018-05-01T00:00:00"/>
    <s v="60714"/>
    <x v="0"/>
    <n v="21"/>
    <n v="39613.089999999997"/>
    <n v="6055.86"/>
    <n v="0"/>
    <n v="45668.95"/>
    <n v="124.28"/>
    <n v="0"/>
    <n v="0"/>
    <n v="0"/>
    <n v="0"/>
    <m/>
    <n v="45668.95"/>
    <n v="21297.3"/>
    <n v="316.89999999999998"/>
    <n v="0"/>
    <n v="0"/>
    <n v="0"/>
    <n v="0"/>
    <n v="0"/>
    <n v="21614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80.14"/>
    <n v="21614.2"/>
    <n v="158"/>
    <n v="300"/>
    <n v="98094.9"/>
    <n v="50096.72"/>
    <n v="51.069648000000001"/>
    <n v="46.555886314105997"/>
    <n v="9.6"/>
    <m/>
    <m/>
    <m/>
    <s v="BCN"/>
    <s v="TIJUANA"/>
    <s v="22245"/>
    <s v="Proceso judicial"/>
    <x v="0"/>
  </r>
  <r>
    <n v="2243"/>
    <s v="Hipotecaria Su Casita"/>
    <s v="FIDEICOMISO 234036"/>
    <d v="2018-05-01T00:00:00"/>
    <s v="60715"/>
    <x v="0"/>
    <n v="21"/>
    <n v="26883.88"/>
    <n v="2912.98"/>
    <n v="0"/>
    <n v="29796.86"/>
    <n v="82.35"/>
    <n v="0"/>
    <n v="0"/>
    <n v="0"/>
    <n v="0"/>
    <m/>
    <n v="29796.86"/>
    <n v="9859.25"/>
    <n v="221.79"/>
    <n v="0"/>
    <n v="0"/>
    <n v="0"/>
    <n v="0"/>
    <n v="0"/>
    <n v="10081.04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95.33"/>
    <n v="10081.040000000001"/>
    <n v="158"/>
    <n v="300"/>
    <n v="97822.8"/>
    <n v="33731.61"/>
    <n v="34.48236"/>
    <n v="30.460035954097702"/>
    <n v="9.9"/>
    <m/>
    <m/>
    <m/>
    <s v="BCN"/>
    <s v="TIJUANA"/>
    <s v="22245"/>
    <s v="Proceso judicial"/>
    <x v="0"/>
  </r>
  <r>
    <n v="2244"/>
    <s v="Hipotecaria Su Casita"/>
    <s v="FIDEICOMISO 234036"/>
    <d v="2018-05-01T00:00:00"/>
    <s v="60716"/>
    <x v="0"/>
    <n v="21"/>
    <n v="28837.35"/>
    <n v="3310.38"/>
    <n v="0"/>
    <n v="32147.73"/>
    <n v="88.36"/>
    <n v="0"/>
    <n v="0"/>
    <n v="0"/>
    <n v="0"/>
    <m/>
    <n v="32147.73"/>
    <n v="11324.17"/>
    <n v="237.91"/>
    <n v="0"/>
    <n v="0"/>
    <n v="0"/>
    <n v="0"/>
    <n v="0"/>
    <n v="11562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98.74"/>
    <n v="11562.08"/>
    <n v="158"/>
    <n v="300"/>
    <n v="97822.8"/>
    <n v="36185.15"/>
    <n v="36.990507000000001"/>
    <n v="32.863227915294303"/>
    <n v="9.9"/>
    <m/>
    <m/>
    <m/>
    <s v="BCN"/>
    <s v="TIJUANA"/>
    <s v="22245"/>
    <s v="Proceso judicial"/>
    <x v="0"/>
  </r>
  <r>
    <n v="2245"/>
    <s v="Hipotecaria Su Casita"/>
    <s v="FIDEICOMISO 234036"/>
    <d v="2018-05-01T00:00:00"/>
    <s v="60717"/>
    <x v="13"/>
    <n v="2"/>
    <n v="26094.799999999999"/>
    <n v="1133.95"/>
    <n v="0"/>
    <n v="27228.75"/>
    <n v="573.72"/>
    <n v="0"/>
    <n v="0"/>
    <n v="0"/>
    <n v="0"/>
    <m/>
    <n v="27228.75"/>
    <n v="426.65"/>
    <n v="206.58"/>
    <n v="0"/>
    <n v="0"/>
    <n v="0"/>
    <n v="0"/>
    <n v="0"/>
    <n v="633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7.67"/>
    <n v="633.23"/>
    <n v="38"/>
    <n v="180"/>
    <n v="100269"/>
    <n v="74725.490000000005"/>
    <n v="74.525018000000003"/>
    <n v="27.1557012723169"/>
    <n v="9.5"/>
    <m/>
    <m/>
    <m/>
    <s v="EM"/>
    <s v="CHICOLOAPAN"/>
    <s v="56370"/>
    <s v="Morosidad"/>
    <x v="0"/>
  </r>
  <r>
    <n v="2246"/>
    <s v="Hipotecaria Su Casita"/>
    <s v="FIDEICOMISO 234036"/>
    <d v="2018-05-01T00:00:00"/>
    <s v="60718"/>
    <x v="1"/>
    <n v="0"/>
    <n v="26242.99"/>
    <n v="0"/>
    <n v="0"/>
    <n v="26242.99"/>
    <n v="80.39"/>
    <n v="0"/>
    <n v="0"/>
    <n v="80.39"/>
    <n v="0"/>
    <m/>
    <n v="26162.6"/>
    <n v="0"/>
    <n v="216.5"/>
    <n v="0"/>
    <n v="0"/>
    <n v="216.5"/>
    <n v="0"/>
    <n v="0"/>
    <n v="0"/>
    <n v="54.27"/>
    <n v="0"/>
    <n v="0"/>
    <n v="0"/>
    <n v="0"/>
    <n v="-8.2899999999999991"/>
    <n v="17.559999999999999"/>
    <n v="49.71"/>
    <n v="0"/>
    <n v="0"/>
    <n v="0"/>
    <n v="0"/>
    <n v="0"/>
    <n v="0"/>
    <n v="0"/>
    <n v="4.6100000000000003"/>
    <n v="0"/>
    <n v="3.11"/>
    <n v="0"/>
    <n v="414.75"/>
    <n v="0"/>
    <n v="0"/>
    <n v="158"/>
    <n v="300"/>
    <n v="97822.8"/>
    <n v="32927.519999999997"/>
    <n v="33.660373999999997"/>
    <n v="26.744890013350499"/>
    <n v="9.9"/>
    <m/>
    <m/>
    <m/>
    <s v="BCN"/>
    <s v="TIJUANA"/>
    <s v="22245"/>
    <s v="Al corriente"/>
    <x v="0"/>
  </r>
  <r>
    <n v="2247"/>
    <s v="Hipotecaria Su Casita"/>
    <s v="FIDEICOMISO 234036"/>
    <d v="2018-05-01T00:00:00"/>
    <s v="60720"/>
    <x v="0"/>
    <n v="21"/>
    <n v="49879.199999999997"/>
    <n v="9138.09"/>
    <n v="0"/>
    <n v="59017.29"/>
    <n v="156.5"/>
    <n v="0"/>
    <n v="0"/>
    <n v="0"/>
    <n v="0"/>
    <m/>
    <n v="59017.29"/>
    <n v="34647.550000000003"/>
    <n v="399.03"/>
    <n v="0"/>
    <n v="0"/>
    <n v="0"/>
    <n v="0"/>
    <n v="0"/>
    <n v="35046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94.59"/>
    <n v="35046.58"/>
    <n v="158"/>
    <n v="300"/>
    <n v="97822.8"/>
    <n v="63080.93"/>
    <n v="64.484894999999995"/>
    <n v="60.330812320530903"/>
    <n v="9.6"/>
    <m/>
    <m/>
    <m/>
    <s v="BCN"/>
    <s v="TIJUANA"/>
    <s v="22245"/>
    <s v="Proceso judicial"/>
    <x v="0"/>
  </r>
  <r>
    <n v="2248"/>
    <s v="Hipotecaria Su Casita"/>
    <s v="FIDEICOMISO 234036"/>
    <d v="2018-05-01T00:00:00"/>
    <s v="60722"/>
    <x v="1"/>
    <n v="0"/>
    <n v="8756.98"/>
    <n v="0"/>
    <n v="0"/>
    <n v="8756.98"/>
    <n v="314.05"/>
    <n v="0"/>
    <n v="0"/>
    <n v="314.05"/>
    <n v="457.33"/>
    <m/>
    <n v="7985.6"/>
    <n v="0"/>
    <n v="70.06"/>
    <n v="0"/>
    <n v="0"/>
    <n v="70.06"/>
    <n v="0"/>
    <n v="0"/>
    <n v="0"/>
    <n v="39.54"/>
    <n v="0"/>
    <n v="0"/>
    <n v="0"/>
    <n v="0"/>
    <n v="-11.86"/>
    <n v="21.18"/>
    <n v="66.37"/>
    <n v="0"/>
    <n v="0"/>
    <n v="0"/>
    <n v="0"/>
    <n v="0"/>
    <n v="0"/>
    <n v="0"/>
    <n v="0"/>
    <n v="0"/>
    <n v="0.14000000000000001"/>
    <n v="0"/>
    <n v="956.67"/>
    <n v="0"/>
    <n v="0"/>
    <n v="158"/>
    <n v="300"/>
    <n v="133149.29999999999"/>
    <n v="43616.26"/>
    <n v="32.757407999999998"/>
    <n v="5.9974779434275201"/>
    <n v="9.6"/>
    <m/>
    <m/>
    <m/>
    <s v="SON"/>
    <s v="HERMOSILLO"/>
    <s v="83288"/>
    <s v="Al corriente"/>
    <x v="0"/>
  </r>
  <r>
    <n v="2249"/>
    <s v="Hipotecaria Su Casita"/>
    <s v="FIDEICOMISO 234036"/>
    <d v="2018-05-01T00:00:00"/>
    <s v="60723"/>
    <x v="0"/>
    <n v="21"/>
    <n v="51928.38"/>
    <n v="9061.27"/>
    <n v="0"/>
    <n v="60989.65"/>
    <n v="161.13"/>
    <n v="0"/>
    <n v="0"/>
    <n v="0"/>
    <n v="0"/>
    <m/>
    <n v="60989.65"/>
    <n v="34180.730000000003"/>
    <n v="415.43"/>
    <n v="0"/>
    <n v="0"/>
    <n v="0"/>
    <n v="0"/>
    <n v="0"/>
    <n v="34596.16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22.4"/>
    <n v="34596.160000000003"/>
    <n v="159"/>
    <n v="300"/>
    <n v="106216.8"/>
    <n v="65468.88"/>
    <n v="61.637028999999998"/>
    <n v="57.419965420973298"/>
    <n v="9.6"/>
    <m/>
    <m/>
    <m/>
    <s v="BCN"/>
    <s v="TIJUANA"/>
    <s v="22520"/>
    <s v="Proceso judicial"/>
    <x v="0"/>
  </r>
  <r>
    <n v="2250"/>
    <s v="Hipotecaria Su Casita"/>
    <s v="FIDEICOMISO 234036"/>
    <d v="2018-05-01T00:00:00"/>
    <s v="60724"/>
    <x v="0"/>
    <n v="21"/>
    <n v="59742.87"/>
    <n v="11336.33"/>
    <n v="0"/>
    <n v="71079.199999999997"/>
    <n v="186.86"/>
    <n v="0"/>
    <n v="0"/>
    <n v="0"/>
    <n v="0"/>
    <m/>
    <n v="71079.199999999997"/>
    <n v="43428.73"/>
    <n v="472.96"/>
    <n v="0"/>
    <n v="0"/>
    <n v="0"/>
    <n v="0"/>
    <n v="0"/>
    <n v="43901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23.19"/>
    <n v="43901.69"/>
    <n v="159"/>
    <n v="300"/>
    <n v="106216.8"/>
    <n v="75520.12"/>
    <n v="71.099976999999996"/>
    <n v="66.918981129510897"/>
    <n v="9.5"/>
    <m/>
    <m/>
    <m/>
    <s v="BCN"/>
    <s v="TIJUANA"/>
    <s v="22520"/>
    <s v="Proceso judicial"/>
    <x v="0"/>
  </r>
  <r>
    <n v="2251"/>
    <s v="Hipotecaria Su Casita"/>
    <s v="FIDEICOMISO 234036"/>
    <d v="2018-05-01T00:00:00"/>
    <s v="60725"/>
    <x v="1"/>
    <n v="0"/>
    <n v="21100.03"/>
    <n v="0"/>
    <n v="0"/>
    <n v="21100.03"/>
    <n v="497.75"/>
    <n v="0"/>
    <n v="0"/>
    <n v="497.75"/>
    <n v="957.12"/>
    <m/>
    <n v="19645.16"/>
    <n v="0"/>
    <n v="167.04"/>
    <n v="0"/>
    <n v="0"/>
    <n v="167.04"/>
    <n v="0"/>
    <n v="0"/>
    <n v="0"/>
    <n v="52.84"/>
    <n v="0"/>
    <n v="0"/>
    <n v="0"/>
    <n v="0"/>
    <n v="-17.32"/>
    <n v="35.880000000000003"/>
    <n v="102.2"/>
    <n v="0"/>
    <n v="0"/>
    <n v="0"/>
    <n v="0"/>
    <n v="0"/>
    <n v="0"/>
    <n v="0"/>
    <n v="0.28000000000000003"/>
    <n v="0"/>
    <n v="0.14000000000000001"/>
    <n v="0"/>
    <n v="1795.79"/>
    <n v="0"/>
    <n v="0"/>
    <n v="159"/>
    <n v="300"/>
    <n v="140445.9"/>
    <n v="76089.789999999994"/>
    <n v="54.177295000000001"/>
    <n v="13.987706217117999"/>
    <n v="9.5"/>
    <m/>
    <m/>
    <m/>
    <s v="JAL"/>
    <s v="TLAJOMULCO DE ZUNIGA"/>
    <s v="45645"/>
    <s v="Al corriente"/>
    <x v="0"/>
  </r>
  <r>
    <n v="2252"/>
    <s v="Hipotecaria Su Casita"/>
    <s v="FIDEICOMISO 234036"/>
    <d v="2018-05-01T00:00:00"/>
    <s v="60727"/>
    <x v="1"/>
    <n v="0"/>
    <n v="91409.8"/>
    <n v="0"/>
    <n v="0"/>
    <n v="91409.8"/>
    <n v="285.89"/>
    <n v="0"/>
    <n v="0"/>
    <n v="285.89"/>
    <n v="0"/>
    <m/>
    <n v="91123.91"/>
    <n v="0"/>
    <n v="723.66"/>
    <n v="0"/>
    <n v="0"/>
    <n v="723.66"/>
    <n v="0"/>
    <n v="0"/>
    <n v="0"/>
    <n v="80.23"/>
    <n v="0"/>
    <n v="0"/>
    <n v="0"/>
    <n v="0"/>
    <n v="-23.79"/>
    <n v="54.49"/>
    <n v="144.41"/>
    <n v="0"/>
    <n v="0"/>
    <n v="0"/>
    <n v="0"/>
    <n v="0"/>
    <n v="0"/>
    <n v="0"/>
    <n v="1.59"/>
    <n v="0"/>
    <n v="0.05"/>
    <n v="0"/>
    <n v="1266.48"/>
    <n v="0"/>
    <n v="0"/>
    <n v="159"/>
    <n v="300"/>
    <n v="140445.9"/>
    <n v="115548.97"/>
    <n v="82.272938999999994"/>
    <n v="64.881858218827006"/>
    <n v="9.5"/>
    <m/>
    <m/>
    <m/>
    <s v="JAL"/>
    <s v="TLAJOMULCO DE ZUNIGA"/>
    <s v="45645"/>
    <s v="Al corriente"/>
    <x v="0"/>
  </r>
  <r>
    <n v="2253"/>
    <s v="Hipotecaria Su Casita"/>
    <s v="FIDEICOMISO 234036"/>
    <d v="2018-05-01T00:00:00"/>
    <s v="60728"/>
    <x v="1"/>
    <n v="0"/>
    <n v="30401.06"/>
    <n v="0"/>
    <n v="0"/>
    <n v="30401.06"/>
    <n v="92.11"/>
    <n v="0"/>
    <n v="0"/>
    <n v="92.11"/>
    <n v="0"/>
    <m/>
    <n v="30308.95"/>
    <n v="0"/>
    <n v="250.81"/>
    <n v="0"/>
    <n v="0"/>
    <n v="250.81"/>
    <n v="0"/>
    <n v="0"/>
    <n v="0"/>
    <n v="62.69"/>
    <n v="0"/>
    <n v="0"/>
    <n v="0"/>
    <n v="0"/>
    <n v="-9.2200000000000006"/>
    <n v="20.28"/>
    <n v="56.4"/>
    <n v="0"/>
    <n v="0"/>
    <n v="0"/>
    <n v="0"/>
    <n v="0"/>
    <n v="0"/>
    <n v="0"/>
    <n v="17.73"/>
    <n v="0"/>
    <n v="17.59"/>
    <n v="0"/>
    <n v="490.8"/>
    <n v="0"/>
    <n v="0"/>
    <n v="159"/>
    <n v="300"/>
    <n v="106216.8"/>
    <n v="38031.72"/>
    <n v="35.805748000000001"/>
    <n v="28.534986738559301"/>
    <n v="9.9"/>
    <m/>
    <m/>
    <m/>
    <s v="BCN"/>
    <s v="TIJUANA"/>
    <s v="22520"/>
    <s v="Al corriente"/>
    <x v="0"/>
  </r>
  <r>
    <n v="2254"/>
    <s v="Hipotecaria Su Casita"/>
    <s v="FIDEICOMISO 234036"/>
    <d v="2018-05-01T00:00:00"/>
    <s v="60729"/>
    <x v="0"/>
    <n v="21"/>
    <n v="78904.86"/>
    <n v="11902.77"/>
    <n v="0"/>
    <n v="90807.63"/>
    <n v="246.78"/>
    <n v="0"/>
    <n v="0"/>
    <n v="0"/>
    <n v="0"/>
    <m/>
    <n v="90807.63"/>
    <n v="41255.07"/>
    <n v="624.66"/>
    <n v="0"/>
    <n v="0"/>
    <n v="0"/>
    <n v="0"/>
    <n v="0"/>
    <n v="41879.73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49.55"/>
    <n v="41879.730000000003"/>
    <n v="159"/>
    <n v="300"/>
    <n v="140445.9"/>
    <n v="99741.55"/>
    <n v="71.017773000000005"/>
    <n v="64.656661682197594"/>
    <n v="9.5"/>
    <m/>
    <m/>
    <m/>
    <s v="JAL"/>
    <s v="TLAJOMULCO DE ZUNIGA"/>
    <s v="45645"/>
    <s v="Morosidad"/>
    <x v="0"/>
  </r>
  <r>
    <n v="2255"/>
    <s v="Hipotecaria Su Casita"/>
    <s v="FIDEICOMISO 234036"/>
    <d v="2018-05-01T00:00:00"/>
    <s v="60731"/>
    <x v="0"/>
    <n v="21"/>
    <n v="23017.7"/>
    <n v="3618.64"/>
    <n v="0"/>
    <n v="26636.34"/>
    <n v="69.739999999999995"/>
    <n v="0"/>
    <n v="0"/>
    <n v="0"/>
    <n v="0"/>
    <m/>
    <n v="26636.34"/>
    <n v="14036.88"/>
    <n v="189.9"/>
    <n v="0"/>
    <n v="0"/>
    <n v="0"/>
    <n v="0"/>
    <n v="0"/>
    <n v="14226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88.38"/>
    <n v="14226.78"/>
    <n v="159"/>
    <n v="300"/>
    <n v="95351.1"/>
    <n v="28795.439999999999"/>
    <n v="30.199379"/>
    <n v="27.935010780625699"/>
    <n v="9.9"/>
    <m/>
    <m/>
    <m/>
    <s v="BCN"/>
    <s v="TIJUANA"/>
    <s v="22520"/>
    <s v="Proceso judicial"/>
    <x v="0"/>
  </r>
  <r>
    <n v="2256"/>
    <s v="Hipotecaria Su Casita"/>
    <s v="FIDEICOMISO 234036"/>
    <d v="2018-05-01T00:00:00"/>
    <s v="60732"/>
    <x v="0"/>
    <n v="21"/>
    <n v="29303.66"/>
    <n v="3916.24"/>
    <n v="0"/>
    <n v="33219.9"/>
    <n v="88.86"/>
    <n v="0"/>
    <n v="0"/>
    <n v="0"/>
    <n v="0"/>
    <m/>
    <n v="33219.9"/>
    <n v="14001.03"/>
    <n v="241.76"/>
    <n v="0"/>
    <n v="0"/>
    <n v="0"/>
    <n v="0"/>
    <n v="0"/>
    <n v="14242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5.1"/>
    <n v="14242.79"/>
    <n v="159"/>
    <n v="300"/>
    <n v="48348"/>
    <n v="36668.28"/>
    <n v="75.842393000000001"/>
    <n v="68.709977976079102"/>
    <n v="9.9"/>
    <m/>
    <m/>
    <m/>
    <s v="EM"/>
    <s v="HUEHUETOCA"/>
    <s v="54680"/>
    <s v="Proceso judicial"/>
    <x v="0"/>
  </r>
  <r>
    <n v="2257"/>
    <s v="Hipotecaria Su Casita"/>
    <s v="FIDEICOMISO 234036"/>
    <d v="2018-05-01T00:00:00"/>
    <s v="60733"/>
    <x v="12"/>
    <n v="0"/>
    <n v="964.79"/>
    <n v="0"/>
    <n v="0"/>
    <n v="964.79"/>
    <n v="635.98"/>
    <n v="0"/>
    <n v="0"/>
    <n v="635.98"/>
    <n v="328.81"/>
    <m/>
    <n v="0"/>
    <n v="0"/>
    <n v="7.72"/>
    <n v="0"/>
    <n v="0"/>
    <n v="7.72"/>
    <n v="0"/>
    <n v="0"/>
    <n v="0"/>
    <n v="49.76"/>
    <n v="0"/>
    <n v="0"/>
    <n v="0"/>
    <n v="0"/>
    <n v="-12.61"/>
    <n v="24.06"/>
    <n v="82.24"/>
    <n v="0"/>
    <n v="0"/>
    <n v="0"/>
    <n v="0"/>
    <n v="0"/>
    <n v="0"/>
    <n v="0"/>
    <n v="0"/>
    <n v="331.95"/>
    <n v="0.7"/>
    <n v="0"/>
    <n v="1447.91"/>
    <n v="0"/>
    <n v="0"/>
    <n v="39"/>
    <n v="180"/>
    <n v="112640.1"/>
    <n v="61289"/>
    <n v="54.411351000000003"/>
    <n v="0"/>
    <n v="9.6"/>
    <m/>
    <m/>
    <m/>
    <s v="BCN"/>
    <s v="TIJUANA"/>
    <s v="22723"/>
    <s v="Al corriente"/>
    <x v="0"/>
  </r>
  <r>
    <n v="2258"/>
    <s v="Hipotecaria Su Casita"/>
    <s v="FIDEICOMISO 234036"/>
    <d v="2018-05-01T00:00:00"/>
    <s v="60734"/>
    <x v="1"/>
    <n v="0"/>
    <n v="55075.67"/>
    <n v="0"/>
    <n v="0"/>
    <n v="55075.67"/>
    <n v="172.25"/>
    <n v="0"/>
    <n v="0"/>
    <n v="172.25"/>
    <n v="0"/>
    <m/>
    <n v="54903.42"/>
    <n v="0"/>
    <n v="436.02"/>
    <n v="0"/>
    <n v="0"/>
    <n v="436.02"/>
    <n v="0"/>
    <n v="0"/>
    <n v="0"/>
    <n v="48.35"/>
    <n v="0"/>
    <n v="0"/>
    <n v="0"/>
    <n v="0"/>
    <n v="-15.13"/>
    <n v="32.83"/>
    <n v="91.15"/>
    <n v="0"/>
    <n v="0"/>
    <n v="0"/>
    <n v="0"/>
    <n v="0"/>
    <n v="0"/>
    <n v="0"/>
    <n v="4.46"/>
    <n v="0"/>
    <n v="6.42"/>
    <n v="0"/>
    <n v="769.93"/>
    <n v="0"/>
    <n v="0"/>
    <n v="159"/>
    <n v="300"/>
    <n v="112640.1"/>
    <n v="69620"/>
    <n v="61.807473999999999"/>
    <n v="48.742339904640602"/>
    <n v="9.5"/>
    <m/>
    <m/>
    <m/>
    <s v="BCN"/>
    <s v="TIJUANA"/>
    <s v="22723"/>
    <s v="Al corriente"/>
    <x v="0"/>
  </r>
  <r>
    <n v="2259"/>
    <s v="Hipotecaria Su Casita"/>
    <s v="FIDEICOMISO 234036"/>
    <d v="2018-05-01T00:00:00"/>
    <s v="60736"/>
    <x v="1"/>
    <n v="1"/>
    <n v="50420.88"/>
    <n v="218.46"/>
    <n v="0"/>
    <n v="50639.34"/>
    <n v="220.18"/>
    <n v="0"/>
    <n v="218.46"/>
    <n v="220.18"/>
    <n v="146.93"/>
    <m/>
    <n v="50053.77"/>
    <n v="400.89"/>
    <n v="399.17"/>
    <n v="0"/>
    <n v="400.89"/>
    <n v="399.17"/>
    <n v="0"/>
    <n v="0"/>
    <n v="0"/>
    <n v="49.23"/>
    <n v="0"/>
    <n v="0"/>
    <n v="0"/>
    <n v="0"/>
    <n v="-31.48"/>
    <n v="33.43"/>
    <n v="93.7"/>
    <n v="49.23"/>
    <n v="0"/>
    <n v="0"/>
    <n v="0"/>
    <n v="0"/>
    <n v="33.43"/>
    <n v="93.69"/>
    <n v="0"/>
    <n v="0"/>
    <n v="0"/>
    <n v="0"/>
    <n v="1706.86"/>
    <n v="0"/>
    <n v="0"/>
    <n v="159"/>
    <n v="300"/>
    <n v="120734.39999999999"/>
    <n v="70888"/>
    <n v="58.714004000000003"/>
    <n v="41.457753808755797"/>
    <n v="9.5"/>
    <m/>
    <m/>
    <m/>
    <s v="BCN"/>
    <s v="TIJUANA"/>
    <s v="22723"/>
    <s v="Al corriente"/>
    <x v="0"/>
  </r>
  <r>
    <n v="2260"/>
    <s v="Hipotecaria Su Casita"/>
    <s v="FIDEICOMISO 234036"/>
    <d v="2018-05-01T00:00:00"/>
    <s v="60737"/>
    <x v="0"/>
    <n v="21"/>
    <n v="22646.07"/>
    <n v="26065.759999999998"/>
    <n v="0"/>
    <n v="48711.83"/>
    <n v="482.63"/>
    <n v="0"/>
    <n v="0"/>
    <n v="0"/>
    <n v="0"/>
    <m/>
    <n v="48711.83"/>
    <n v="20749.61"/>
    <n v="181.17"/>
    <n v="0"/>
    <n v="0"/>
    <n v="0"/>
    <n v="0"/>
    <n v="0"/>
    <n v="20930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48.39"/>
    <n v="20930.78"/>
    <n v="39"/>
    <n v="180"/>
    <n v="112640.1"/>
    <n v="63203"/>
    <n v="56.110568000000001"/>
    <n v="43.245549255880903"/>
    <n v="9.6"/>
    <m/>
    <m/>
    <m/>
    <s v="BCN"/>
    <s v="TIJUANA"/>
    <s v="22723"/>
    <s v="Proceso judicial"/>
    <x v="0"/>
  </r>
  <r>
    <n v="2261"/>
    <s v="Hipotecaria Su Casita"/>
    <s v="FIDEICOMISO 234036"/>
    <d v="2018-05-01T00:00:00"/>
    <s v="60738"/>
    <x v="0"/>
    <n v="21"/>
    <n v="26060.5"/>
    <n v="24729.59"/>
    <n v="0"/>
    <n v="50790.09"/>
    <n v="556.35"/>
    <n v="0"/>
    <n v="0"/>
    <n v="0"/>
    <n v="0"/>
    <m/>
    <n v="50790.09"/>
    <n v="17216.71"/>
    <n v="206.31"/>
    <n v="0"/>
    <n v="0"/>
    <n v="0"/>
    <n v="0"/>
    <n v="0"/>
    <n v="17423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285.94"/>
    <n v="17423.02"/>
    <n v="39"/>
    <n v="180"/>
    <n v="112640.1"/>
    <n v="73036"/>
    <n v="64.840141000000003"/>
    <n v="45.090593638790303"/>
    <n v="9.5"/>
    <m/>
    <m/>
    <m/>
    <s v="BCN"/>
    <s v="TIJUANA"/>
    <s v="22723"/>
    <s v="Morosidad"/>
    <x v="0"/>
  </r>
  <r>
    <n v="2262"/>
    <s v="Hipotecaria Su Casita"/>
    <s v="FIDEICOMISO 234036"/>
    <d v="2018-05-01T00:00:00"/>
    <s v="60739"/>
    <x v="0"/>
    <n v="21"/>
    <n v="72097.95"/>
    <n v="10166.870000000001"/>
    <n v="0"/>
    <n v="82264.820000000007"/>
    <n v="225.46"/>
    <n v="0"/>
    <n v="0"/>
    <n v="0"/>
    <n v="0"/>
    <m/>
    <n v="82264.820000000007"/>
    <n v="34339.58"/>
    <n v="570.78"/>
    <n v="0"/>
    <n v="175.18"/>
    <n v="0"/>
    <n v="0"/>
    <n v="0"/>
    <n v="34735.18"/>
    <n v="0"/>
    <n v="0"/>
    <n v="0"/>
    <n v="0"/>
    <n v="0"/>
    <n v="-30.4"/>
    <n v="0"/>
    <n v="0"/>
    <n v="0"/>
    <n v="0"/>
    <n v="0"/>
    <n v="0"/>
    <n v="0"/>
    <n v="0"/>
    <n v="0"/>
    <n v="0"/>
    <n v="0"/>
    <n v="0"/>
    <n v="0"/>
    <n v="144.78"/>
    <n v="10392.33"/>
    <n v="34735.18"/>
    <n v="159"/>
    <n v="300"/>
    <n v="112640.1"/>
    <n v="91135.15"/>
    <n v="80.908264000000003"/>
    <n v="73.033333181242199"/>
    <n v="9.5"/>
    <m/>
    <m/>
    <m/>
    <s v="BCN"/>
    <s v="TIJUANA"/>
    <s v="22723"/>
    <s v="Morosidad"/>
    <x v="0"/>
  </r>
  <r>
    <n v="2263"/>
    <s v="Hipotecaria Su Casita"/>
    <s v="FIDEICOMISO 234036"/>
    <d v="2018-05-01T00:00:00"/>
    <s v="60746"/>
    <x v="0"/>
    <n v="21"/>
    <n v="31572.51"/>
    <n v="4264.08"/>
    <n v="0"/>
    <n v="35836.589999999997"/>
    <n v="207.27"/>
    <n v="0"/>
    <n v="98.1"/>
    <n v="0"/>
    <n v="0"/>
    <m/>
    <n v="35738.49"/>
    <n v="5950.72"/>
    <n v="252.58"/>
    <n v="0"/>
    <n v="5.65"/>
    <n v="0"/>
    <n v="0"/>
    <n v="0"/>
    <n v="6197.65"/>
    <n v="0"/>
    <n v="0"/>
    <n v="0"/>
    <n v="0"/>
    <n v="0"/>
    <n v="-42.36"/>
    <n v="0"/>
    <n v="0"/>
    <n v="42.4"/>
    <n v="0"/>
    <n v="0"/>
    <n v="62.28"/>
    <n v="0"/>
    <n v="21.85"/>
    <n v="69.08"/>
    <n v="0"/>
    <n v="0"/>
    <n v="0"/>
    <n v="0"/>
    <n v="257"/>
    <n v="4373.25"/>
    <n v="6197.65"/>
    <n v="99"/>
    <n v="240"/>
    <n v="112640.1"/>
    <n v="48990"/>
    <n v="43.492503999999997"/>
    <n v="31.728034686241301"/>
    <n v="9.6"/>
    <m/>
    <m/>
    <m/>
    <s v="BCN"/>
    <s v="TIJUANA"/>
    <s v="22723"/>
    <s v="Morosidad"/>
    <x v="0"/>
  </r>
  <r>
    <n v="2264"/>
    <s v="Hipotecaria Su Casita"/>
    <s v="FIDEICOMISO 234036"/>
    <d v="2018-05-01T00:00:00"/>
    <s v="60752"/>
    <x v="0"/>
    <n v="21"/>
    <n v="37675.699999999997"/>
    <n v="6701.74"/>
    <n v="0"/>
    <n v="44377.440000000002"/>
    <n v="116.91"/>
    <n v="0"/>
    <n v="0"/>
    <n v="0"/>
    <n v="0"/>
    <m/>
    <n v="44377.440000000002"/>
    <n v="25347.27"/>
    <n v="301.41000000000003"/>
    <n v="0"/>
    <n v="0"/>
    <n v="0"/>
    <n v="0"/>
    <n v="0"/>
    <n v="25648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18.65"/>
    <n v="25648.68"/>
    <n v="159"/>
    <n v="300"/>
    <n v="91239.6"/>
    <n v="47500.36"/>
    <n v="52.061123000000002"/>
    <n v="48.638354788576798"/>
    <n v="9.6"/>
    <m/>
    <m/>
    <m/>
    <s v="QR"/>
    <s v="BENITO JUAREZ"/>
    <s v="77518"/>
    <s v="Proceso judicial"/>
    <x v="0"/>
  </r>
  <r>
    <n v="2265"/>
    <s v="Hipotecaria Su Casita"/>
    <s v="FIDEICOMISO 234036"/>
    <d v="2018-05-01T00:00:00"/>
    <s v="60753"/>
    <x v="0"/>
    <n v="21"/>
    <n v="21167.18"/>
    <n v="4212.62"/>
    <n v="0"/>
    <n v="25379.8"/>
    <n v="64.14"/>
    <n v="0"/>
    <n v="0"/>
    <n v="0"/>
    <n v="0"/>
    <m/>
    <n v="25379.8"/>
    <n v="18470.52"/>
    <n v="174.63"/>
    <n v="0"/>
    <n v="0"/>
    <n v="0"/>
    <n v="0"/>
    <n v="0"/>
    <n v="18645.15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76.76"/>
    <n v="18645.150000000001"/>
    <n v="159"/>
    <n v="300"/>
    <n v="73065.600000000006"/>
    <n v="26480.75"/>
    <n v="36.242431000000003"/>
    <n v="34.735634387009398"/>
    <n v="9.9"/>
    <m/>
    <m/>
    <m/>
    <s v="QR"/>
    <s v="BENITO JUAREZ"/>
    <s v="77517"/>
    <s v="Proceso judicial"/>
    <x v="0"/>
  </r>
  <r>
    <n v="2266"/>
    <s v="Hipotecaria Su Casita"/>
    <s v="FIDEICOMISO 234036"/>
    <d v="2018-05-01T00:00:00"/>
    <s v="60754"/>
    <x v="0"/>
    <n v="21"/>
    <n v="31545.18"/>
    <n v="6270.9"/>
    <n v="0"/>
    <n v="37816.080000000002"/>
    <n v="99.74"/>
    <n v="0"/>
    <n v="0"/>
    <n v="0"/>
    <n v="0"/>
    <m/>
    <n v="37816.080000000002"/>
    <n v="25768.21"/>
    <n v="260.25"/>
    <n v="0"/>
    <n v="0"/>
    <n v="0"/>
    <n v="0"/>
    <n v="0"/>
    <n v="2602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70.64"/>
    <n v="26028.46"/>
    <n v="159"/>
    <n v="300"/>
    <n v="73065.600000000006"/>
    <n v="39924.97"/>
    <n v="54.642636000000003"/>
    <n v="51.756339313138596"/>
    <n v="9.9"/>
    <m/>
    <m/>
    <m/>
    <s v="QR"/>
    <s v="BENITO JUAREZ"/>
    <s v="77517"/>
    <s v="Proceso judicial"/>
    <x v="0"/>
  </r>
  <r>
    <n v="2267"/>
    <s v="Hipotecaria Su Casita"/>
    <s v="FIDEICOMISO 234036"/>
    <d v="2018-05-01T00:00:00"/>
    <s v="60756"/>
    <x v="0"/>
    <n v="21"/>
    <n v="28559.16"/>
    <n v="4185.33"/>
    <n v="0"/>
    <n v="32744.49"/>
    <n v="86.51"/>
    <n v="0"/>
    <n v="0"/>
    <n v="0"/>
    <n v="0"/>
    <m/>
    <n v="32744.49"/>
    <n v="15646.35"/>
    <n v="235.61"/>
    <n v="0"/>
    <n v="0"/>
    <n v="0"/>
    <n v="0"/>
    <n v="0"/>
    <n v="15881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71.84"/>
    <n v="15881.96"/>
    <n v="159"/>
    <n v="300"/>
    <n v="68715.3"/>
    <n v="35725.589999999997"/>
    <n v="51.990735999999998"/>
    <n v="47.652400843335002"/>
    <n v="9.9"/>
    <m/>
    <m/>
    <m/>
    <s v="QR"/>
    <s v="SOLIDARIDAD"/>
    <s v="77710"/>
    <s v="Morosidad"/>
    <x v="0"/>
  </r>
  <r>
    <n v="2268"/>
    <s v="Hipotecaria Su Casita"/>
    <s v="FIDEICOMISO 234036"/>
    <d v="2018-05-01T00:00:00"/>
    <s v="60758"/>
    <x v="1"/>
    <n v="0"/>
    <n v="9719.44"/>
    <n v="0"/>
    <n v="0"/>
    <n v="9719.44"/>
    <n v="759.64"/>
    <n v="0"/>
    <n v="0"/>
    <n v="759.64"/>
    <n v="0"/>
    <m/>
    <n v="8959.7999999999993"/>
    <n v="0"/>
    <n v="76.95"/>
    <n v="0"/>
    <n v="0"/>
    <n v="76.95"/>
    <n v="0"/>
    <n v="0"/>
    <n v="0"/>
    <n v="49.92"/>
    <n v="0"/>
    <n v="0"/>
    <n v="0"/>
    <n v="0"/>
    <n v="-16.329999999999998"/>
    <n v="30.76"/>
    <n v="106.48"/>
    <n v="0"/>
    <n v="0"/>
    <n v="0"/>
    <n v="0"/>
    <n v="0"/>
    <n v="0"/>
    <n v="0"/>
    <n v="0.66"/>
    <n v="0"/>
    <n v="0.57999999999999996"/>
    <n v="0"/>
    <n v="1008.08"/>
    <n v="0"/>
    <n v="0"/>
    <n v="39"/>
    <n v="180"/>
    <n v="140405.70000000001"/>
    <n v="80115.69"/>
    <n v="57.060141000000002"/>
    <n v="6.3813648903454503"/>
    <n v="9.5"/>
    <m/>
    <m/>
    <m/>
    <s v="EM"/>
    <s v="LERMA"/>
    <s v="52000"/>
    <s v="Al corriente"/>
    <x v="0"/>
  </r>
  <r>
    <n v="2269"/>
    <s v="Hipotecaria Su Casita"/>
    <s v="FIDEICOMISO 234036"/>
    <d v="2018-05-01T00:00:00"/>
    <s v="60759"/>
    <x v="1"/>
    <n v="0"/>
    <n v="18207.07"/>
    <n v="0"/>
    <n v="0"/>
    <n v="18207.07"/>
    <n v="117.88"/>
    <n v="0"/>
    <n v="0"/>
    <n v="117.88"/>
    <n v="0"/>
    <m/>
    <n v="18089.189999999999"/>
    <n v="0"/>
    <n v="150.21"/>
    <n v="0"/>
    <n v="0"/>
    <n v="150.21"/>
    <n v="0"/>
    <n v="0"/>
    <n v="0"/>
    <n v="44.02"/>
    <n v="0"/>
    <n v="0"/>
    <n v="0"/>
    <n v="0"/>
    <n v="-7.15"/>
    <n v="13.58"/>
    <n v="43.41"/>
    <n v="0"/>
    <n v="0"/>
    <n v="0"/>
    <n v="0"/>
    <n v="0"/>
    <n v="0"/>
    <n v="0"/>
    <n v="0"/>
    <n v="0"/>
    <n v="0.08"/>
    <n v="3.8175000000000001E-2"/>
    <n v="361.95"/>
    <n v="0"/>
    <n v="0"/>
    <n v="99"/>
    <n v="240"/>
    <n v="91250.1"/>
    <n v="27972.6"/>
    <n v="30.654871"/>
    <n v="19.8237484518597"/>
    <n v="9.9"/>
    <m/>
    <m/>
    <m/>
    <s v="EM"/>
    <s v="ACOLMAN"/>
    <s v="55870"/>
    <s v="Al corriente"/>
    <x v="0"/>
  </r>
  <r>
    <n v="2270"/>
    <s v="Hipotecaria Su Casita"/>
    <s v="FIDEICOMISO 234036"/>
    <d v="2018-05-01T00:00:00"/>
    <s v="60760"/>
    <x v="0"/>
    <n v="21"/>
    <n v="46321.21"/>
    <n v="9604.2000000000007"/>
    <n v="0"/>
    <n v="55925.41"/>
    <n v="143.71"/>
    <n v="0"/>
    <n v="0"/>
    <n v="0"/>
    <n v="0"/>
    <m/>
    <n v="55925.41"/>
    <n v="39538.660000000003"/>
    <n v="370.57"/>
    <n v="0"/>
    <n v="0"/>
    <n v="0"/>
    <n v="0"/>
    <n v="0"/>
    <n v="39909.23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47.91"/>
    <n v="39909.230000000003"/>
    <n v="159"/>
    <n v="300"/>
    <n v="96139.199999999997"/>
    <n v="58397.62"/>
    <n v="60.742776999999997"/>
    <n v="58.171286916548503"/>
    <n v="9.6"/>
    <m/>
    <m/>
    <m/>
    <s v="QR"/>
    <s v="SOLIDARIDAD"/>
    <s v="77710"/>
    <s v="Proceso judicial"/>
    <x v="0"/>
  </r>
  <r>
    <n v="2271"/>
    <s v="Hipotecaria Su Casita"/>
    <s v="FIDEICOMISO 234036"/>
    <d v="2018-05-01T00:00:00"/>
    <s v="60763"/>
    <x v="0"/>
    <n v="21"/>
    <n v="40067.49"/>
    <n v="8191.48"/>
    <n v="0"/>
    <n v="48258.97"/>
    <n v="124.31"/>
    <n v="0"/>
    <n v="0"/>
    <n v="0"/>
    <n v="0"/>
    <m/>
    <n v="48258.97"/>
    <n v="33624.42"/>
    <n v="320.54000000000002"/>
    <n v="0"/>
    <n v="0"/>
    <n v="0"/>
    <n v="0"/>
    <n v="0"/>
    <n v="33944.95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15.7900000000009"/>
    <n v="33944.959999999999"/>
    <n v="159"/>
    <n v="300"/>
    <n v="68173.5"/>
    <n v="50513.62"/>
    <n v="74.095681999999996"/>
    <n v="70.788458533907104"/>
    <n v="9.6"/>
    <m/>
    <m/>
    <m/>
    <s v="QR"/>
    <s v="SOLIDARIDAD"/>
    <s v="77710"/>
    <s v="Proceso judicial"/>
    <x v="0"/>
  </r>
  <r>
    <n v="2272"/>
    <s v="Hipotecaria Su Casita"/>
    <s v="FIDEICOMISO 234036"/>
    <d v="2018-05-01T00:00:00"/>
    <s v="60766"/>
    <x v="0"/>
    <n v="21"/>
    <n v="68607.97"/>
    <n v="15072.41"/>
    <n v="0"/>
    <n v="83680.38"/>
    <n v="214.56"/>
    <n v="0"/>
    <n v="0"/>
    <n v="0"/>
    <n v="0"/>
    <m/>
    <n v="83680.38"/>
    <n v="62971.72"/>
    <n v="543.15"/>
    <n v="0"/>
    <n v="0"/>
    <n v="0"/>
    <n v="0"/>
    <n v="0"/>
    <n v="63514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86.97"/>
    <n v="63514.87"/>
    <n v="159"/>
    <n v="300"/>
    <n v="112434"/>
    <n v="86724.74"/>
    <n v="77.13391"/>
    <n v="74.426223701400602"/>
    <n v="9.5"/>
    <m/>
    <m/>
    <m/>
    <s v="QR"/>
    <s v="SOLIDARIDAD"/>
    <s v="77710"/>
    <s v="Proceso judicial"/>
    <x v="0"/>
  </r>
  <r>
    <n v="2273"/>
    <s v="Hipotecaria Su Casita"/>
    <s v="FIDEICOMISO 234036"/>
    <d v="2018-05-01T00:00:00"/>
    <s v="60767"/>
    <x v="0"/>
    <n v="21"/>
    <n v="63735.97"/>
    <n v="10794.08"/>
    <n v="0"/>
    <n v="74530.05"/>
    <n v="199.32"/>
    <n v="0"/>
    <n v="0"/>
    <n v="0"/>
    <n v="0"/>
    <m/>
    <n v="74530.05"/>
    <n v="39182.81"/>
    <n v="504.58"/>
    <n v="0"/>
    <n v="0"/>
    <n v="0"/>
    <n v="0"/>
    <n v="0"/>
    <n v="39687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93.4"/>
    <n v="39687.39"/>
    <n v="159"/>
    <n v="300"/>
    <n v="98447.1"/>
    <n v="80565.97"/>
    <n v="81.836814000000004"/>
    <n v="75.705683668435896"/>
    <n v="9.5"/>
    <m/>
    <m/>
    <m/>
    <s v="GTO"/>
    <s v="LEON"/>
    <s v="37358"/>
    <s v="Proceso judicial"/>
    <x v="0"/>
  </r>
  <r>
    <n v="2274"/>
    <s v="Hipotecaria Su Casita"/>
    <s v="FIDEICOMISO 234036"/>
    <d v="2018-05-01T00:00:00"/>
    <s v="60770"/>
    <x v="0"/>
    <n v="21"/>
    <n v="22454.5"/>
    <n v="3126.31"/>
    <n v="0"/>
    <n v="25580.81"/>
    <n v="68.040000000000006"/>
    <n v="0"/>
    <n v="0"/>
    <n v="0"/>
    <n v="0"/>
    <m/>
    <n v="25580.81"/>
    <n v="11410.8"/>
    <n v="185.25"/>
    <n v="0"/>
    <n v="0"/>
    <n v="0"/>
    <n v="0"/>
    <n v="0"/>
    <n v="11596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94.35"/>
    <n v="11596.05"/>
    <n v="159"/>
    <n v="300"/>
    <n v="70948.2"/>
    <n v="28091.11"/>
    <n v="39.593829999999997"/>
    <n v="36.055614833386798"/>
    <n v="9.9"/>
    <m/>
    <m/>
    <m/>
    <s v="QR"/>
    <s v="SOLIDARIDAD"/>
    <s v="77710"/>
    <s v="Morosidad"/>
    <x v="0"/>
  </r>
  <r>
    <n v="2275"/>
    <s v="Hipotecaria Su Casita"/>
    <s v="FIDEICOMISO 234036"/>
    <d v="2018-05-01T00:00:00"/>
    <s v="60771"/>
    <x v="0"/>
    <n v="21"/>
    <n v="20516.38"/>
    <n v="2777.71"/>
    <n v="0"/>
    <n v="23294.09"/>
    <n v="62.14"/>
    <n v="0"/>
    <n v="0"/>
    <n v="0"/>
    <n v="0"/>
    <m/>
    <n v="23294.09"/>
    <n v="10180.69"/>
    <n v="169.26"/>
    <n v="0"/>
    <n v="0"/>
    <n v="0"/>
    <n v="0"/>
    <n v="0"/>
    <n v="10349.95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39.85"/>
    <n v="10349.950000000001"/>
    <n v="159"/>
    <n v="300"/>
    <n v="68715.3"/>
    <n v="25664.18"/>
    <n v="37.348567000000003"/>
    <n v="33.899422505181597"/>
    <n v="9.9"/>
    <m/>
    <m/>
    <m/>
    <s v="QR"/>
    <s v="SOLIDARIDAD"/>
    <s v="77710"/>
    <s v="Proceso judicial"/>
    <x v="0"/>
  </r>
  <r>
    <n v="2276"/>
    <s v="Hipotecaria Su Casita"/>
    <s v="FIDEICOMISO 234036"/>
    <d v="2018-05-01T00:00:00"/>
    <s v="60772"/>
    <x v="0"/>
    <n v="21"/>
    <n v="25025.21"/>
    <n v="5617.11"/>
    <n v="0"/>
    <n v="30642.32"/>
    <n v="75.81"/>
    <n v="0"/>
    <n v="0"/>
    <n v="0"/>
    <n v="0"/>
    <m/>
    <n v="30642.32"/>
    <n v="26593.81"/>
    <n v="206.46"/>
    <n v="0"/>
    <n v="0"/>
    <n v="0"/>
    <n v="0"/>
    <n v="0"/>
    <n v="26800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92.92"/>
    <n v="26800.27"/>
    <n v="159"/>
    <n v="300"/>
    <n v="68715.3"/>
    <n v="31305.62"/>
    <n v="45.558441999999999"/>
    <n v="44.593154790272202"/>
    <n v="9.9"/>
    <m/>
    <m/>
    <m/>
    <s v="QR"/>
    <s v="SOLIDARIDAD"/>
    <s v="77710"/>
    <s v="Proceso judicial"/>
    <x v="0"/>
  </r>
  <r>
    <n v="2277"/>
    <s v="Hipotecaria Su Casita"/>
    <s v="FIDEICOMISO 234036"/>
    <d v="2018-05-01T00:00:00"/>
    <s v="60774"/>
    <x v="0"/>
    <n v="21"/>
    <n v="26951.98"/>
    <n v="5325.54"/>
    <n v="0"/>
    <n v="32277.52"/>
    <n v="81.66"/>
    <n v="0"/>
    <n v="0"/>
    <n v="0"/>
    <n v="0"/>
    <m/>
    <n v="32277.52"/>
    <n v="23251.4"/>
    <n v="222.35"/>
    <n v="0"/>
    <n v="0"/>
    <n v="0"/>
    <n v="0"/>
    <n v="0"/>
    <n v="2347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07.2"/>
    <n v="23473.75"/>
    <n v="159"/>
    <n v="300"/>
    <n v="68715.3"/>
    <n v="33716.5"/>
    <n v="49.066946999999999"/>
    <n v="46.9728282334003"/>
    <n v="9.9"/>
    <m/>
    <m/>
    <m/>
    <s v="QR"/>
    <s v="SOLIDARIDAD"/>
    <s v="77710"/>
    <s v="Morosidad"/>
    <x v="0"/>
  </r>
  <r>
    <n v="2278"/>
    <s v="Hipotecaria Su Casita"/>
    <s v="FIDEICOMISO 234036"/>
    <d v="2018-05-01T00:00:00"/>
    <s v="60775"/>
    <x v="15"/>
    <n v="7"/>
    <n v="38497.879999999997"/>
    <n v="847.04"/>
    <n v="0"/>
    <n v="39344.92"/>
    <n v="124.91"/>
    <n v="0"/>
    <n v="118.13"/>
    <n v="0"/>
    <n v="0"/>
    <m/>
    <n v="39226.79"/>
    <n v="2145.06"/>
    <n v="307.98"/>
    <n v="0"/>
    <n v="276.63"/>
    <n v="0"/>
    <n v="0"/>
    <n v="0"/>
    <n v="2176.41"/>
    <n v="0"/>
    <n v="0"/>
    <n v="0"/>
    <n v="0"/>
    <n v="0"/>
    <n v="-43.4"/>
    <n v="0"/>
    <n v="0"/>
    <n v="41.14"/>
    <n v="0"/>
    <n v="0"/>
    <n v="60.3"/>
    <n v="0"/>
    <n v="23.87"/>
    <n v="62.76"/>
    <n v="0"/>
    <n v="0"/>
    <n v="0"/>
    <n v="0"/>
    <n v="539.42999999999995"/>
    <n v="853.82"/>
    <n v="2176.41"/>
    <n v="159"/>
    <n v="300"/>
    <n v="68715.3"/>
    <n v="49155.73"/>
    <n v="71.535348999999997"/>
    <n v="57.0859615511703"/>
    <n v="9.6"/>
    <m/>
    <m/>
    <m/>
    <s v="QR"/>
    <s v="SOLIDARIDAD"/>
    <s v="77710"/>
    <s v="Morosidad"/>
    <x v="0"/>
  </r>
  <r>
    <n v="2279"/>
    <s v="Hipotecaria Su Casita"/>
    <s v="FIDEICOMISO 234036"/>
    <d v="2018-05-01T00:00:00"/>
    <s v="60777"/>
    <x v="0"/>
    <n v="21"/>
    <n v="43190.83"/>
    <n v="10103.74"/>
    <n v="0"/>
    <n v="53294.57"/>
    <n v="134"/>
    <n v="0"/>
    <n v="0"/>
    <n v="0"/>
    <n v="0"/>
    <m/>
    <n v="53294.57"/>
    <n v="45499.58"/>
    <n v="345.53"/>
    <n v="0"/>
    <n v="0"/>
    <n v="0"/>
    <n v="0"/>
    <n v="0"/>
    <n v="45845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37.74"/>
    <n v="45845.11"/>
    <n v="159"/>
    <n v="300"/>
    <n v="68715.3"/>
    <n v="54451.51"/>
    <n v="79.242192000000003"/>
    <n v="77.558520388092802"/>
    <n v="9.6"/>
    <m/>
    <m/>
    <m/>
    <s v="QR"/>
    <s v="SOLIDARIDAD"/>
    <s v="77710"/>
    <s v="Proceso judicial"/>
    <x v="0"/>
  </r>
  <r>
    <n v="2280"/>
    <s v="Hipotecaria Su Casita"/>
    <s v="FIDEICOMISO 234036"/>
    <d v="2018-05-01T00:00:00"/>
    <s v="60778"/>
    <x v="0"/>
    <n v="21"/>
    <n v="47390.77"/>
    <n v="11144.89"/>
    <n v="0"/>
    <n v="58535.66"/>
    <n v="147.04"/>
    <n v="0"/>
    <n v="0"/>
    <n v="0"/>
    <n v="0"/>
    <m/>
    <n v="58535.66"/>
    <n v="50417.02"/>
    <n v="379.13"/>
    <n v="0"/>
    <n v="0"/>
    <n v="0"/>
    <n v="0"/>
    <n v="0"/>
    <n v="507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91.93"/>
    <n v="50796.15"/>
    <n v="159"/>
    <n v="300"/>
    <n v="76700.399999999994"/>
    <n v="59747.3"/>
    <n v="77.896985999999998"/>
    <n v="76.317281074136602"/>
    <n v="9.6"/>
    <m/>
    <m/>
    <m/>
    <s v="QR"/>
    <s v="SOLIDARIDAD"/>
    <s v="77710"/>
    <s v="Proceso judicial"/>
    <x v="0"/>
  </r>
  <r>
    <n v="2281"/>
    <s v="Hipotecaria Su Casita"/>
    <s v="FIDEICOMISO 234036"/>
    <d v="2018-05-01T00:00:00"/>
    <s v="60779"/>
    <x v="0"/>
    <n v="21"/>
    <n v="18485.189999999999"/>
    <n v="2573.41"/>
    <n v="0"/>
    <n v="21058.6"/>
    <n v="56.01"/>
    <n v="0"/>
    <n v="0"/>
    <n v="0"/>
    <n v="0"/>
    <m/>
    <n v="21058.6"/>
    <n v="9517.48"/>
    <n v="152.5"/>
    <n v="0"/>
    <n v="0"/>
    <n v="0"/>
    <n v="0"/>
    <n v="0"/>
    <n v="9669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29.42"/>
    <n v="9669.98"/>
    <n v="159"/>
    <n v="300"/>
    <n v="68715.3"/>
    <n v="23124.95"/>
    <n v="33.653277000000003"/>
    <n v="30.646159193088"/>
    <n v="9.9"/>
    <m/>
    <m/>
    <m/>
    <s v="QR"/>
    <s v="SOLIDARIDAD"/>
    <s v="77710"/>
    <s v="Morosidad"/>
    <x v="0"/>
  </r>
  <r>
    <n v="2282"/>
    <s v="Hipotecaria Su Casita"/>
    <s v="FIDEICOMISO 234036"/>
    <d v="2018-05-01T00:00:00"/>
    <s v="60783"/>
    <x v="0"/>
    <n v="21"/>
    <n v="83085.22"/>
    <n v="12692.81"/>
    <n v="0"/>
    <n v="95778.03"/>
    <n v="259.85000000000002"/>
    <n v="0"/>
    <n v="0"/>
    <n v="0"/>
    <n v="0"/>
    <m/>
    <n v="95778.03"/>
    <n v="44199.01"/>
    <n v="657.76"/>
    <n v="0"/>
    <n v="0"/>
    <n v="0"/>
    <n v="0"/>
    <n v="0"/>
    <n v="44856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52.66"/>
    <n v="44856.77"/>
    <n v="159"/>
    <n v="300"/>
    <n v="130981.5"/>
    <n v="105025.96"/>
    <n v="80.183812000000003"/>
    <n v="73.123326378072207"/>
    <n v="9.5"/>
    <m/>
    <m/>
    <m/>
    <s v="QR"/>
    <s v="SOLIDARIDAD"/>
    <s v="77710"/>
    <s v="Morosidad"/>
    <x v="0"/>
  </r>
  <r>
    <n v="2283"/>
    <s v="Hipotecaria Su Casita"/>
    <s v="FIDEICOMISO 234036"/>
    <d v="2018-05-01T00:00:00"/>
    <s v="60786"/>
    <x v="1"/>
    <n v="0"/>
    <n v="32024.28"/>
    <n v="0"/>
    <n v="0"/>
    <n v="32024.28"/>
    <n v="683.73"/>
    <n v="0"/>
    <n v="0"/>
    <n v="683.73"/>
    <n v="0"/>
    <m/>
    <n v="31340.55"/>
    <n v="0"/>
    <n v="253.53"/>
    <n v="0"/>
    <n v="0"/>
    <n v="253.53"/>
    <n v="0"/>
    <n v="0"/>
    <n v="0"/>
    <n v="55.93"/>
    <n v="0"/>
    <n v="0"/>
    <n v="0"/>
    <n v="0"/>
    <n v="-17.149999999999999"/>
    <n v="34.46"/>
    <n v="114.81"/>
    <n v="0"/>
    <n v="0"/>
    <n v="0"/>
    <n v="0"/>
    <n v="0"/>
    <n v="0"/>
    <n v="0"/>
    <n v="0"/>
    <n v="0"/>
    <n v="0"/>
    <n v="3.32E-3"/>
    <n v="1125.31"/>
    <n v="0"/>
    <n v="0"/>
    <n v="39"/>
    <n v="180"/>
    <n v="126826.8"/>
    <n v="89756.73"/>
    <n v="70.771107000000001"/>
    <n v="24.711299280720802"/>
    <n v="9.5"/>
    <m/>
    <m/>
    <m/>
    <s v="EM"/>
    <s v="ECATEPEC"/>
    <s v="55075"/>
    <s v="Al corriente"/>
    <x v="0"/>
  </r>
  <r>
    <n v="2284"/>
    <s v="Hipotecaria Su Casita"/>
    <s v="FIDEICOMISO 234036"/>
    <d v="2018-05-01T00:00:00"/>
    <s v="60787"/>
    <x v="1"/>
    <n v="1"/>
    <n v="38670.239999999998"/>
    <n v="119.05"/>
    <n v="0"/>
    <n v="38789.29"/>
    <n v="120"/>
    <n v="0"/>
    <n v="119.05"/>
    <n v="120"/>
    <n v="0"/>
    <m/>
    <n v="38550.239999999998"/>
    <n v="310.31"/>
    <n v="309.36"/>
    <n v="0"/>
    <n v="310.31"/>
    <n v="309.36"/>
    <n v="0"/>
    <n v="0"/>
    <n v="0"/>
    <n v="44.2"/>
    <n v="0"/>
    <n v="0"/>
    <n v="0"/>
    <n v="0"/>
    <n v="-21.67"/>
    <n v="23.68"/>
    <n v="66.38"/>
    <n v="44.2"/>
    <n v="0"/>
    <n v="0"/>
    <n v="0"/>
    <n v="0"/>
    <n v="23.68"/>
    <n v="66.31"/>
    <n v="14.87"/>
    <n v="0"/>
    <n v="0"/>
    <n v="0"/>
    <n v="1120.3699999999999"/>
    <n v="0"/>
    <n v="0"/>
    <n v="159"/>
    <n v="300"/>
    <n v="96139.199999999997"/>
    <n v="48754"/>
    <n v="50.711883999999998"/>
    <n v="40.0983570384412"/>
    <n v="9.6"/>
    <m/>
    <m/>
    <m/>
    <s v="QR"/>
    <s v="BENITO JUAREZ"/>
    <s v="77536"/>
    <s v="Al corriente"/>
    <x v="0"/>
  </r>
  <r>
    <n v="2285"/>
    <s v="Hipotecaria Su Casita"/>
    <s v="FIDEICOMISO 234036"/>
    <d v="2018-05-01T00:00:00"/>
    <s v="60788"/>
    <x v="0"/>
    <n v="21"/>
    <n v="28475.24"/>
    <n v="12835.56"/>
    <n v="0"/>
    <n v="41310.800000000003"/>
    <n v="186.96"/>
    <n v="0"/>
    <n v="0"/>
    <n v="0"/>
    <n v="0"/>
    <m/>
    <n v="41310.800000000003"/>
    <n v="28640.44"/>
    <n v="227.8"/>
    <n v="0"/>
    <n v="0"/>
    <n v="0"/>
    <n v="0"/>
    <n v="0"/>
    <n v="28868.24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22.52"/>
    <n v="28868.240000000002"/>
    <n v="99"/>
    <n v="240"/>
    <n v="91250.1"/>
    <n v="44185.84"/>
    <n v="48.422784999999998"/>
    <n v="45.272059704602199"/>
    <n v="9.6"/>
    <m/>
    <m/>
    <m/>
    <s v="EM"/>
    <s v="ACOLMAN"/>
    <s v="55870"/>
    <s v="Morosidad"/>
    <x v="0"/>
  </r>
  <r>
    <n v="2286"/>
    <s v="Hipotecaria Su Casita"/>
    <s v="FIDEICOMISO 234036"/>
    <d v="2018-05-01T00:00:00"/>
    <s v="60789"/>
    <x v="0"/>
    <n v="21"/>
    <n v="13668.96"/>
    <n v="2002.52"/>
    <n v="0"/>
    <n v="15671.48"/>
    <n v="41.39"/>
    <n v="0"/>
    <n v="0"/>
    <n v="0"/>
    <n v="0"/>
    <m/>
    <n v="15671.48"/>
    <n v="7555.4"/>
    <n v="112.77"/>
    <n v="0"/>
    <n v="0"/>
    <n v="0"/>
    <n v="0"/>
    <n v="0"/>
    <n v="7668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3.91"/>
    <n v="7668.17"/>
    <n v="159"/>
    <n v="300"/>
    <n v="72783"/>
    <n v="17097.86"/>
    <n v="23.491557"/>
    <n v="21.531786182268402"/>
    <n v="9.9"/>
    <m/>
    <m/>
    <m/>
    <s v="PUE"/>
    <s v="PUEBLA"/>
    <s v="72498"/>
    <s v="Proceso judicial"/>
    <x v="0"/>
  </r>
  <r>
    <n v="2287"/>
    <s v="Hipotecaria Su Casita"/>
    <s v="FIDEICOMISO 234036"/>
    <d v="2018-05-01T00:00:00"/>
    <s v="60790"/>
    <x v="0"/>
    <n v="21"/>
    <n v="23186.49"/>
    <n v="4416.7299999999996"/>
    <n v="0"/>
    <n v="27603.22"/>
    <n v="70.23"/>
    <n v="0"/>
    <n v="0"/>
    <n v="0"/>
    <n v="0"/>
    <m/>
    <n v="27603.22"/>
    <n v="18859.759999999998"/>
    <n v="191.29"/>
    <n v="0"/>
    <n v="0"/>
    <n v="0"/>
    <n v="0"/>
    <n v="0"/>
    <n v="19051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86.96"/>
    <n v="19051.05"/>
    <n v="159"/>
    <n v="300"/>
    <n v="91250.1"/>
    <n v="29004.6"/>
    <n v="31.785827999999999"/>
    <n v="30.250070787604699"/>
    <n v="9.9"/>
    <m/>
    <m/>
    <m/>
    <s v="EM"/>
    <s v="ACOLMAN"/>
    <s v="55870"/>
    <s v="Proceso judicial"/>
    <x v="0"/>
  </r>
  <r>
    <n v="2288"/>
    <s v="Hipotecaria Su Casita"/>
    <s v="FIDEICOMISO 234036"/>
    <d v="2018-05-01T00:00:00"/>
    <s v="60792"/>
    <x v="0"/>
    <n v="21"/>
    <n v="63735.97"/>
    <n v="13179.91"/>
    <n v="0"/>
    <n v="76915.88"/>
    <n v="199.32"/>
    <n v="0"/>
    <n v="0"/>
    <n v="0"/>
    <n v="0"/>
    <m/>
    <n v="76915.88"/>
    <n v="52986.69"/>
    <n v="504.58"/>
    <n v="0"/>
    <n v="0"/>
    <n v="0"/>
    <n v="0"/>
    <n v="0"/>
    <n v="53491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79.23"/>
    <n v="53491.27"/>
    <n v="159"/>
    <n v="300"/>
    <n v="98447.1"/>
    <n v="80565.97"/>
    <n v="81.836814000000004"/>
    <n v="78.129147643928604"/>
    <n v="9.5"/>
    <m/>
    <m/>
    <m/>
    <s v="GTO"/>
    <s v="LEON"/>
    <s v="37358"/>
    <s v="Proceso judicial"/>
    <x v="0"/>
  </r>
  <r>
    <n v="2289"/>
    <s v="Hipotecaria Su Casita"/>
    <s v="FIDEICOMISO 234036"/>
    <d v="2018-05-01T00:00:00"/>
    <s v="60793"/>
    <x v="22"/>
    <n v="15"/>
    <n v="0"/>
    <n v="7426.23"/>
    <n v="0"/>
    <n v="7426.23"/>
    <n v="0"/>
    <n v="0"/>
    <n v="0"/>
    <n v="0"/>
    <n v="0"/>
    <m/>
    <n v="7426.23"/>
    <n v="426.03"/>
    <n v="0"/>
    <n v="0"/>
    <n v="0"/>
    <n v="0"/>
    <n v="0"/>
    <n v="0"/>
    <n v="426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26.23"/>
    <n v="426.03"/>
    <n v="204"/>
    <n v="300"/>
    <n v="96139.199999999997"/>
    <n v="63621.279999999999"/>
    <n v="66.176210999999995"/>
    <n v="7.7244557703732104"/>
    <n v="9.6"/>
    <m/>
    <m/>
    <m/>
    <s v="QR"/>
    <s v="SOLIDARIDAD"/>
    <s v="77710"/>
    <s v="Morosidad"/>
    <x v="0"/>
  </r>
  <r>
    <n v="2290"/>
    <s v="Hipotecaria Su Casita"/>
    <s v="FIDEICOMISO 234036"/>
    <d v="2018-05-01T00:00:00"/>
    <s v="60794"/>
    <x v="0"/>
    <n v="21"/>
    <n v="44408.5"/>
    <n v="9996.65"/>
    <n v="0"/>
    <n v="54405.15"/>
    <n v="137.78"/>
    <n v="0"/>
    <n v="0"/>
    <n v="0"/>
    <n v="0"/>
    <m/>
    <n v="54405.15"/>
    <n v="43745.8"/>
    <n v="355.27"/>
    <n v="0"/>
    <n v="0"/>
    <n v="0"/>
    <n v="0"/>
    <n v="0"/>
    <n v="44101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34.43"/>
    <n v="44101.07"/>
    <n v="159"/>
    <n v="300"/>
    <n v="96139.199999999997"/>
    <n v="55986.74"/>
    <n v="58.235080000000004"/>
    <n v="56.589975816809499"/>
    <n v="9.6"/>
    <m/>
    <m/>
    <m/>
    <s v="QR"/>
    <s v="SOLIDARIDAD"/>
    <s v="77710"/>
    <s v="Proceso judicial"/>
    <x v="0"/>
  </r>
  <r>
    <n v="2291"/>
    <s v="Hipotecaria Su Casita"/>
    <s v="FIDEICOMISO 234036"/>
    <d v="2018-05-01T00:00:00"/>
    <s v="60795"/>
    <x v="0"/>
    <n v="21"/>
    <n v="43186.97"/>
    <n v="7681.34"/>
    <n v="0"/>
    <n v="50868.31"/>
    <n v="134"/>
    <n v="0"/>
    <n v="0"/>
    <n v="0"/>
    <n v="0"/>
    <m/>
    <n v="50868.31"/>
    <n v="29240.15"/>
    <n v="345.5"/>
    <n v="0"/>
    <n v="0"/>
    <n v="0"/>
    <n v="0"/>
    <n v="0"/>
    <n v="29585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15.34"/>
    <n v="29585.65"/>
    <n v="159"/>
    <n v="300"/>
    <n v="98447.1"/>
    <n v="54447.71"/>
    <n v="55.306565999999997"/>
    <n v="51.670704687551797"/>
    <n v="9.6"/>
    <m/>
    <m/>
    <m/>
    <s v="GTO"/>
    <s v="LEON"/>
    <s v="37358"/>
    <s v="Proceso judicial"/>
    <x v="0"/>
  </r>
  <r>
    <n v="2292"/>
    <s v="Hipotecaria Su Casita"/>
    <s v="FIDEICOMISO 234036"/>
    <d v="2018-05-01T00:00:00"/>
    <s v="60796"/>
    <x v="0"/>
    <n v="21"/>
    <n v="42104.85"/>
    <n v="8669.92"/>
    <n v="0"/>
    <n v="50774.77"/>
    <n v="130.63999999999999"/>
    <n v="0"/>
    <n v="0"/>
    <n v="0"/>
    <n v="0"/>
    <m/>
    <n v="50774.77"/>
    <n v="35740.660000000003"/>
    <n v="336.84"/>
    <n v="0"/>
    <n v="0"/>
    <n v="0"/>
    <n v="0"/>
    <n v="0"/>
    <n v="3607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00.56"/>
    <n v="36077.5"/>
    <n v="159"/>
    <n v="300"/>
    <n v="90680.1"/>
    <n v="53082.98"/>
    <n v="58.538730999999999"/>
    <n v="55.993288293476901"/>
    <n v="9.6"/>
    <m/>
    <m/>
    <m/>
    <s v="QR"/>
    <s v="SOLIDARIDAD"/>
    <s v="77710"/>
    <s v="Proceso judicial"/>
    <x v="0"/>
  </r>
  <r>
    <n v="2293"/>
    <s v="Hipotecaria Su Casita"/>
    <s v="FIDEICOMISO 234036"/>
    <d v="2018-05-01T00:00:00"/>
    <s v="60799"/>
    <x v="0"/>
    <n v="21"/>
    <n v="53124.99"/>
    <n v="10303.370000000001"/>
    <n v="0"/>
    <n v="63428.36"/>
    <n v="164.84"/>
    <n v="0"/>
    <n v="0"/>
    <n v="0"/>
    <n v="0"/>
    <m/>
    <n v="63428.36"/>
    <n v="40523.46"/>
    <n v="425"/>
    <n v="0"/>
    <n v="0"/>
    <n v="0"/>
    <n v="0"/>
    <n v="0"/>
    <n v="4094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68.209999999999"/>
    <n v="40948.46"/>
    <n v="159"/>
    <n v="300"/>
    <n v="101799"/>
    <n v="66976.95"/>
    <n v="65.793328000000002"/>
    <n v="62.307448965384097"/>
    <n v="9.6"/>
    <m/>
    <m/>
    <m/>
    <s v="VER"/>
    <s v="VERACRUZ"/>
    <s v="91880"/>
    <s v="Morosidad"/>
    <x v="0"/>
  </r>
  <r>
    <n v="2294"/>
    <s v="Hipotecaria Su Casita"/>
    <s v="FIDEICOMISO 234036"/>
    <d v="2018-05-01T00:00:00"/>
    <s v="60801"/>
    <x v="0"/>
    <n v="21"/>
    <n v="32513.05"/>
    <n v="4150.71"/>
    <n v="0"/>
    <n v="36663.760000000002"/>
    <n v="98.49"/>
    <n v="0"/>
    <n v="0"/>
    <n v="0"/>
    <n v="0"/>
    <m/>
    <n v="36663.760000000002"/>
    <n v="14918.73"/>
    <n v="268.23"/>
    <n v="0"/>
    <n v="0"/>
    <n v="0"/>
    <n v="0"/>
    <n v="0"/>
    <n v="15186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49.2"/>
    <n v="15186.96"/>
    <n v="159"/>
    <n v="300"/>
    <n v="72997.5"/>
    <n v="40671.910000000003"/>
    <n v="55.716853"/>
    <n v="50.226048551623997"/>
    <n v="9.9"/>
    <m/>
    <m/>
    <m/>
    <s v="NAY"/>
    <s v="BAHIA DE BANDERAS"/>
    <s v="63737"/>
    <s v="Proceso judicial"/>
    <x v="0"/>
  </r>
  <r>
    <n v="2295"/>
    <s v="Hipotecaria Su Casita"/>
    <s v="FIDEICOMISO 234036"/>
    <d v="2018-05-01T00:00:00"/>
    <s v="60802"/>
    <x v="0"/>
    <n v="21"/>
    <n v="18570.599999999999"/>
    <n v="2982.2"/>
    <n v="0"/>
    <n v="21552.799999999999"/>
    <n v="56.25"/>
    <n v="0"/>
    <n v="0"/>
    <n v="0"/>
    <n v="0"/>
    <m/>
    <n v="21552.799999999999"/>
    <n v="11680"/>
    <n v="153.21"/>
    <n v="0"/>
    <n v="0"/>
    <n v="0"/>
    <n v="0"/>
    <n v="0"/>
    <n v="11833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38.45"/>
    <n v="11833.21"/>
    <n v="159"/>
    <n v="300"/>
    <n v="72671.100000000006"/>
    <n v="23230.67"/>
    <n v="31.966861999999999"/>
    <n v="29.6580074235311"/>
    <n v="9.9"/>
    <m/>
    <m/>
    <m/>
    <s v="NAY"/>
    <s v="BAHIA DE BANDERAS"/>
    <s v="63737"/>
    <s v="Proceso judicial"/>
    <x v="0"/>
  </r>
  <r>
    <n v="2296"/>
    <s v="Hipotecaria Su Casita"/>
    <s v="FIDEICOMISO 234036"/>
    <d v="2018-05-01T00:00:00"/>
    <s v="60804"/>
    <x v="0"/>
    <n v="21"/>
    <n v="63721.05"/>
    <n v="12881.11"/>
    <n v="0"/>
    <n v="76602.16"/>
    <n v="199.27"/>
    <n v="0"/>
    <n v="0"/>
    <n v="0"/>
    <n v="0"/>
    <m/>
    <n v="76602.16"/>
    <n v="50543.56"/>
    <n v="504.46"/>
    <n v="0"/>
    <n v="0"/>
    <n v="0"/>
    <n v="0"/>
    <n v="0"/>
    <n v="51048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80.38"/>
    <n v="51048.02"/>
    <n v="159"/>
    <n v="300"/>
    <n v="96085.2"/>
    <n v="80546.67"/>
    <n v="83.828384"/>
    <n v="79.723162778913704"/>
    <n v="9.5"/>
    <m/>
    <m/>
    <m/>
    <s v="QR"/>
    <s v="SOLIDARIDAD"/>
    <s v="77710"/>
    <s v="Proceso judicial"/>
    <x v="0"/>
  </r>
  <r>
    <n v="2297"/>
    <s v="Hipotecaria Su Casita"/>
    <s v="FIDEICOMISO 234036"/>
    <d v="2018-05-01T00:00:00"/>
    <s v="60805"/>
    <x v="0"/>
    <n v="21"/>
    <n v="59693.21"/>
    <n v="12255.49"/>
    <n v="0"/>
    <n v="71948.7"/>
    <n v="186.69"/>
    <n v="0"/>
    <n v="0"/>
    <n v="0"/>
    <n v="0"/>
    <m/>
    <n v="71948.7"/>
    <n v="49055.68"/>
    <n v="472.57"/>
    <n v="0"/>
    <n v="0"/>
    <n v="0"/>
    <n v="0"/>
    <n v="0"/>
    <n v="49528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42.18"/>
    <n v="49528.25"/>
    <n v="159"/>
    <n v="300"/>
    <n v="112369.5"/>
    <n v="75456.350000000006"/>
    <n v="67.150205"/>
    <n v="64.028672927904694"/>
    <n v="9.5"/>
    <m/>
    <m/>
    <m/>
    <s v="QR"/>
    <s v="SOLIDARIDAD"/>
    <s v="77710"/>
    <s v="Proceso judicial"/>
    <x v="0"/>
  </r>
  <r>
    <n v="2298"/>
    <s v="Hipotecaria Su Casita"/>
    <s v="FIDEICOMISO 234036"/>
    <d v="2018-05-01T00:00:00"/>
    <s v="60806"/>
    <x v="0"/>
    <n v="21"/>
    <n v="16730.28"/>
    <n v="3210.21"/>
    <n v="0"/>
    <n v="19940.490000000002"/>
    <n v="50.68"/>
    <n v="0"/>
    <n v="0"/>
    <n v="0"/>
    <n v="0"/>
    <m/>
    <n v="19940.490000000002"/>
    <n v="13772.78"/>
    <n v="138.02000000000001"/>
    <n v="0"/>
    <n v="0"/>
    <n v="0"/>
    <n v="0"/>
    <n v="0"/>
    <n v="13910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60.89"/>
    <n v="13910.8"/>
    <n v="159"/>
    <n v="300"/>
    <n v="71113.8"/>
    <n v="20928.330000000002"/>
    <n v="29.429351"/>
    <n v="28.040253537763899"/>
    <n v="9.9"/>
    <m/>
    <m/>
    <m/>
    <s v="SON"/>
    <s v="HERMOSILLO"/>
    <s v="83115"/>
    <s v="Proceso judicial"/>
    <x v="0"/>
  </r>
  <r>
    <n v="2299"/>
    <s v="Hipotecaria Su Casita"/>
    <s v="FIDEICOMISO 234036"/>
    <d v="2018-05-01T00:00:00"/>
    <s v="60808"/>
    <x v="0"/>
    <n v="21"/>
    <n v="37613.519999999997"/>
    <n v="13336.7"/>
    <n v="0"/>
    <n v="50950.22"/>
    <n v="246.94"/>
    <n v="0"/>
    <n v="0"/>
    <n v="0"/>
    <n v="0"/>
    <m/>
    <n v="50950.22"/>
    <n v="25560.639999999999"/>
    <n v="300.91000000000003"/>
    <n v="0"/>
    <n v="0"/>
    <n v="0"/>
    <n v="0"/>
    <n v="0"/>
    <n v="25861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83.64"/>
    <n v="25861.55"/>
    <n v="99"/>
    <n v="240"/>
    <n v="96085.2"/>
    <n v="58364.74"/>
    <n v="60.742694999999998"/>
    <n v="53.026085161056102"/>
    <n v="9.6"/>
    <m/>
    <m/>
    <m/>
    <s v="QR"/>
    <s v="SOLIDARIDAD"/>
    <s v="77710"/>
    <s v="Morosidad"/>
    <x v="0"/>
  </r>
  <r>
    <n v="2300"/>
    <s v="Hipotecaria Su Casita"/>
    <s v="FIDEICOMISO 234036"/>
    <d v="2018-05-01T00:00:00"/>
    <s v="60810"/>
    <x v="0"/>
    <n v="21"/>
    <n v="56902.11"/>
    <n v="10796.33"/>
    <n v="0"/>
    <n v="67698.44"/>
    <n v="177.95"/>
    <n v="0"/>
    <n v="0"/>
    <n v="0"/>
    <n v="0"/>
    <m/>
    <n v="67698.44"/>
    <n v="41149.360000000001"/>
    <n v="450.48"/>
    <n v="0"/>
    <n v="0"/>
    <n v="0"/>
    <n v="0"/>
    <n v="0"/>
    <n v="41599.83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74.28"/>
    <n v="41599.839999999997"/>
    <n v="159"/>
    <n v="300"/>
    <n v="96084.9"/>
    <n v="71927.820000000007"/>
    <n v="74.858609000000001"/>
    <n v="70.456897621392699"/>
    <n v="9.5"/>
    <m/>
    <m/>
    <m/>
    <s v="QR"/>
    <s v="SOLIDARIDAD"/>
    <s v="77710"/>
    <s v="Proceso judicial"/>
    <x v="0"/>
  </r>
  <r>
    <n v="2301"/>
    <s v="Hipotecaria Su Casita"/>
    <s v="FIDEICOMISO 234036"/>
    <d v="2018-05-01T00:00:00"/>
    <s v="60811"/>
    <x v="0"/>
    <n v="21"/>
    <n v="65234.17"/>
    <n v="13586.42"/>
    <n v="0"/>
    <n v="78820.59"/>
    <n v="204.01"/>
    <n v="0"/>
    <n v="0"/>
    <n v="0"/>
    <n v="0"/>
    <m/>
    <n v="78820.59"/>
    <n v="54856.32"/>
    <n v="516.44000000000005"/>
    <n v="0"/>
    <n v="0"/>
    <n v="0"/>
    <n v="0"/>
    <n v="0"/>
    <n v="55372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90.43"/>
    <n v="55372.76"/>
    <n v="159"/>
    <n v="300"/>
    <n v="96084.9"/>
    <n v="82460.070000000007"/>
    <n v="85.820008999999999"/>
    <n v="82.0322338215977"/>
    <n v="9.5"/>
    <m/>
    <m/>
    <m/>
    <s v="QR"/>
    <s v="SOLIDARIDAD"/>
    <s v="77710"/>
    <s v="Morosidad"/>
    <x v="0"/>
  </r>
  <r>
    <n v="2302"/>
    <s v="Hipotecaria Su Casita"/>
    <s v="FIDEICOMISO 234036"/>
    <d v="2018-05-01T00:00:00"/>
    <s v="60812"/>
    <x v="0"/>
    <n v="21"/>
    <n v="46295.28"/>
    <n v="9796"/>
    <n v="0"/>
    <n v="56091.28"/>
    <n v="143.63"/>
    <n v="0"/>
    <n v="0"/>
    <n v="0"/>
    <n v="0"/>
    <m/>
    <n v="56091.28"/>
    <n v="41089.019999999997"/>
    <n v="370.36"/>
    <n v="0"/>
    <n v="0"/>
    <n v="0"/>
    <n v="0"/>
    <n v="0"/>
    <n v="41459.37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39.6299999999992"/>
    <n v="41459.379999999997"/>
    <n v="159"/>
    <n v="300"/>
    <n v="96084.9"/>
    <n v="58364.74"/>
    <n v="60.742885000000001"/>
    <n v="58.3767900027105"/>
    <n v="9.6"/>
    <m/>
    <m/>
    <m/>
    <s v="QR"/>
    <s v="SOLIDARIDAD"/>
    <s v="77710"/>
    <s v="Proceso judicial"/>
    <x v="0"/>
  </r>
  <r>
    <n v="2303"/>
    <s v="Hipotecaria Su Casita"/>
    <s v="FIDEICOMISO 234036"/>
    <d v="2018-05-01T00:00:00"/>
    <s v="60814"/>
    <x v="1"/>
    <n v="0"/>
    <n v="29428.77"/>
    <n v="0"/>
    <n v="0"/>
    <n v="29428.77"/>
    <n v="383.94"/>
    <n v="0"/>
    <n v="0"/>
    <n v="383.94"/>
    <n v="956.52"/>
    <m/>
    <n v="28088.31"/>
    <n v="0"/>
    <n v="232.98"/>
    <n v="0"/>
    <n v="0"/>
    <n v="232.98"/>
    <n v="0"/>
    <n v="0"/>
    <n v="0"/>
    <n v="49.04"/>
    <n v="0"/>
    <n v="0"/>
    <n v="0"/>
    <n v="0"/>
    <n v="-14.82"/>
    <n v="33.299999999999997"/>
    <n v="90.73"/>
    <n v="0"/>
    <n v="0"/>
    <n v="0"/>
    <n v="0"/>
    <n v="0"/>
    <n v="0"/>
    <n v="0"/>
    <n v="0"/>
    <n v="0"/>
    <n v="0"/>
    <n v="0"/>
    <n v="1731.69"/>
    <n v="0"/>
    <n v="0"/>
    <n v="159"/>
    <n v="300"/>
    <n v="102657.60000000001"/>
    <n v="70610.44"/>
    <n v="68.782477"/>
    <n v="27.361159858851899"/>
    <n v="9.5"/>
    <m/>
    <m/>
    <m/>
    <s v="EM"/>
    <s v="ECATEPEC"/>
    <s v="55075"/>
    <s v="Al corriente"/>
    <x v="0"/>
  </r>
  <r>
    <n v="2304"/>
    <s v="Hipotecaria Su Casita"/>
    <s v="FIDEICOMISO 234036"/>
    <d v="2018-05-01T00:00:00"/>
    <s v="60815"/>
    <x v="1"/>
    <n v="0"/>
    <n v="59616.480000000003"/>
    <n v="0"/>
    <n v="0"/>
    <n v="59616.480000000003"/>
    <n v="418.13"/>
    <n v="0"/>
    <n v="0"/>
    <n v="418.13"/>
    <n v="733.29"/>
    <m/>
    <n v="58465.06"/>
    <n v="0"/>
    <n v="471.96"/>
    <n v="0"/>
    <n v="0"/>
    <n v="471.96"/>
    <n v="0"/>
    <n v="0"/>
    <n v="0"/>
    <n v="63.21"/>
    <n v="0"/>
    <n v="0"/>
    <n v="0"/>
    <n v="0"/>
    <n v="-19.11"/>
    <n v="41.47"/>
    <n v="122.53"/>
    <n v="0"/>
    <n v="0"/>
    <n v="0"/>
    <n v="0"/>
    <n v="0"/>
    <n v="0"/>
    <n v="0"/>
    <n v="13.88"/>
    <n v="0"/>
    <n v="0"/>
    <n v="0"/>
    <n v="1845.36"/>
    <n v="0"/>
    <n v="0"/>
    <n v="99"/>
    <n v="240"/>
    <n v="137631.9"/>
    <n v="95489.72"/>
    <n v="69.380514000000005"/>
    <n v="42.479294251159601"/>
    <n v="9.5"/>
    <m/>
    <m/>
    <m/>
    <s v="GRO"/>
    <s v="ACAPULCO DE JUAREZ"/>
    <s v="39906"/>
    <s v="Al corriente"/>
    <x v="0"/>
  </r>
  <r>
    <n v="2305"/>
    <s v="Hipotecaria Su Casita"/>
    <s v="FIDEICOMISO 234036"/>
    <d v="2018-05-01T00:00:00"/>
    <s v="60819"/>
    <x v="0"/>
    <n v="21"/>
    <n v="39841.24"/>
    <n v="8810.89"/>
    <n v="0"/>
    <n v="48652.13"/>
    <n v="123.6"/>
    <n v="0"/>
    <n v="0"/>
    <n v="0"/>
    <n v="0"/>
    <m/>
    <n v="48652.13"/>
    <n v="38076.080000000002"/>
    <n v="318.73"/>
    <n v="0"/>
    <n v="0"/>
    <n v="0"/>
    <n v="0"/>
    <n v="0"/>
    <n v="3839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34.49"/>
    <n v="38394.81"/>
    <n v="159"/>
    <n v="300"/>
    <n v="83234.7"/>
    <n v="50227.74"/>
    <n v="60.344712000000001"/>
    <n v="58.451739477757897"/>
    <n v="9.6"/>
    <m/>
    <m/>
    <m/>
    <s v="QR"/>
    <s v="BENITO JUAREZ"/>
    <s v="77538"/>
    <s v="Proceso judicial"/>
    <x v="0"/>
  </r>
  <r>
    <n v="2306"/>
    <s v="Hipotecaria Su Casita"/>
    <s v="FIDEICOMISO 234036"/>
    <d v="2018-05-01T00:00:00"/>
    <s v="60821"/>
    <x v="1"/>
    <n v="2"/>
    <n v="70025.91"/>
    <n v="250.57"/>
    <n v="0"/>
    <n v="70276.479999999996"/>
    <n v="219.01"/>
    <n v="0"/>
    <n v="250.57"/>
    <n v="219.01"/>
    <n v="0"/>
    <m/>
    <n v="69806.899999999994"/>
    <n v="556.09"/>
    <n v="554.37"/>
    <n v="0"/>
    <n v="556.09"/>
    <n v="554.37"/>
    <n v="0"/>
    <n v="0"/>
    <n v="0"/>
    <n v="61.47"/>
    <n v="0"/>
    <n v="0"/>
    <n v="0"/>
    <n v="0"/>
    <n v="-31.71"/>
    <n v="41.74"/>
    <n v="111.36"/>
    <n v="61.47"/>
    <n v="0"/>
    <n v="0"/>
    <n v="56.41"/>
    <n v="0"/>
    <n v="41.74"/>
    <n v="111.36"/>
    <n v="0.03"/>
    <n v="0"/>
    <n v="0"/>
    <n v="0"/>
    <n v="2033.91"/>
    <n v="0"/>
    <n v="0"/>
    <n v="159"/>
    <n v="300"/>
    <n v="112529.1"/>
    <n v="88518"/>
    <n v="78.662318999999997"/>
    <n v="62.034531238856502"/>
    <n v="9.5"/>
    <m/>
    <m/>
    <m/>
    <s v="BCN"/>
    <s v="TIJUANA"/>
    <s v="22723"/>
    <s v="Al corriente"/>
    <x v="0"/>
  </r>
  <r>
    <n v="2307"/>
    <s v="Hipotecaria Su Casita"/>
    <s v="FIDEICOMISO 234036"/>
    <d v="2018-05-01T00:00:00"/>
    <s v="60823"/>
    <x v="0"/>
    <n v="21"/>
    <n v="39842.519999999997"/>
    <n v="8146.64"/>
    <n v="0"/>
    <n v="47989.16"/>
    <n v="123.63"/>
    <n v="0"/>
    <n v="0"/>
    <n v="0"/>
    <n v="0"/>
    <m/>
    <n v="47989.16"/>
    <n v="33436.129999999997"/>
    <n v="318.74"/>
    <n v="0"/>
    <n v="0"/>
    <n v="0"/>
    <n v="0"/>
    <n v="0"/>
    <n v="33754.87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70.27"/>
    <n v="33754.870000000003"/>
    <n v="159"/>
    <n v="300"/>
    <n v="91150.8"/>
    <n v="50231.49"/>
    <n v="55.108117999999997"/>
    <n v="52.648095686607803"/>
    <n v="9.6"/>
    <m/>
    <m/>
    <m/>
    <s v="QR"/>
    <s v="BENITO JUAREZ"/>
    <s v="77518"/>
    <s v="Proceso judicial"/>
    <x v="0"/>
  </r>
  <r>
    <n v="2308"/>
    <s v="Hipotecaria Su Casita"/>
    <s v="FIDEICOMISO 234036"/>
    <d v="2018-05-01T00:00:00"/>
    <s v="60824"/>
    <x v="0"/>
    <n v="21"/>
    <n v="88940.02"/>
    <n v="14419.71"/>
    <n v="0"/>
    <n v="103359.73"/>
    <n v="278.14999999999998"/>
    <n v="0"/>
    <n v="0"/>
    <n v="0"/>
    <n v="0"/>
    <m/>
    <n v="103359.73"/>
    <n v="50939.81"/>
    <n v="704.11"/>
    <n v="0"/>
    <n v="0"/>
    <n v="0"/>
    <n v="0"/>
    <n v="0"/>
    <n v="51643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97.86"/>
    <n v="51643.92"/>
    <n v="159"/>
    <n v="300"/>
    <n v="140288.1"/>
    <n v="112425.9"/>
    <n v="80.139298999999994"/>
    <n v="73.676762267673794"/>
    <n v="9.5"/>
    <m/>
    <m/>
    <m/>
    <s v="JAL"/>
    <s v="TLAJOMULCO DE ZUNIGA"/>
    <s v="45640"/>
    <s v="Proceso judicial"/>
    <x v="0"/>
  </r>
  <r>
    <n v="2309"/>
    <s v="Hipotecaria Su Casita"/>
    <s v="FIDEICOMISO 234036"/>
    <d v="2018-05-01T00:00:00"/>
    <s v="60826"/>
    <x v="0"/>
    <n v="21"/>
    <n v="58030.35"/>
    <n v="11913.08"/>
    <n v="0"/>
    <n v="69943.429999999993"/>
    <n v="181.47"/>
    <n v="0"/>
    <n v="0"/>
    <n v="0"/>
    <n v="0"/>
    <m/>
    <n v="69943.429999999993"/>
    <n v="47688.76"/>
    <n v="459.41"/>
    <n v="0"/>
    <n v="0"/>
    <n v="0"/>
    <n v="0"/>
    <n v="0"/>
    <n v="48148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94.55"/>
    <n v="48148.17"/>
    <n v="159"/>
    <n v="300"/>
    <n v="96057.9"/>
    <n v="73353.05"/>
    <n v="76.363370000000003"/>
    <n v="72.813823340121502"/>
    <n v="9.5"/>
    <m/>
    <m/>
    <m/>
    <s v="QR"/>
    <s v="BENITO JUAREZ"/>
    <s v="77536"/>
    <s v="Proceso judicial"/>
    <x v="0"/>
  </r>
  <r>
    <n v="2310"/>
    <s v="Hipotecaria Su Casita"/>
    <s v="FIDEICOMISO 234036"/>
    <d v="2018-05-01T00:00:00"/>
    <s v="60828"/>
    <x v="1"/>
    <n v="0"/>
    <n v="48617.02"/>
    <n v="0"/>
    <n v="0"/>
    <n v="48617.02"/>
    <n v="150.86000000000001"/>
    <n v="0"/>
    <n v="0"/>
    <n v="150.86000000000001"/>
    <n v="0"/>
    <m/>
    <n v="48466.16"/>
    <n v="0"/>
    <n v="388.94"/>
    <n v="0"/>
    <n v="0"/>
    <n v="388.94"/>
    <n v="0"/>
    <n v="0"/>
    <n v="0"/>
    <n v="55.57"/>
    <n v="0"/>
    <n v="0"/>
    <n v="0"/>
    <n v="0"/>
    <n v="-12.55"/>
    <n v="29.77"/>
    <n v="80.150000000000006"/>
    <n v="0"/>
    <n v="0"/>
    <n v="0"/>
    <n v="0"/>
    <n v="0"/>
    <n v="0"/>
    <n v="0"/>
    <n v="0.03"/>
    <n v="0"/>
    <n v="0"/>
    <n v="0"/>
    <n v="692.77"/>
    <n v="0"/>
    <n v="0"/>
    <n v="159"/>
    <n v="300"/>
    <n v="98363.7"/>
    <n v="61294.55"/>
    <n v="62.314197"/>
    <n v="49.272404187215997"/>
    <n v="9.6"/>
    <m/>
    <m/>
    <m/>
    <s v="GTO"/>
    <s v="LEON"/>
    <s v="37358"/>
    <s v="Proceso judicial"/>
    <x v="0"/>
  </r>
  <r>
    <n v="2311"/>
    <s v="Hipotecaria Su Casita"/>
    <s v="FIDEICOMISO 234036"/>
    <d v="2018-05-01T00:00:00"/>
    <s v="60830"/>
    <x v="0"/>
    <n v="21"/>
    <n v="50903.4"/>
    <n v="6486.93"/>
    <n v="0"/>
    <n v="57390.33"/>
    <n v="157.91999999999999"/>
    <n v="0"/>
    <n v="0"/>
    <n v="0"/>
    <n v="0"/>
    <m/>
    <n v="57390.33"/>
    <n v="21580.31"/>
    <n v="407.23"/>
    <n v="0"/>
    <n v="0"/>
    <n v="0"/>
    <n v="0"/>
    <n v="0"/>
    <n v="21987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44.85"/>
    <n v="21987.54"/>
    <n v="159"/>
    <n v="300"/>
    <n v="102299.1"/>
    <n v="64174.11"/>
    <n v="62.731842"/>
    <n v="56.1005226856728"/>
    <n v="9.6"/>
    <m/>
    <m/>
    <m/>
    <s v="EM"/>
    <s v="ECATEPEC"/>
    <s v="55075"/>
    <s v="Morosidad"/>
    <x v="0"/>
  </r>
  <r>
    <n v="2312"/>
    <s v="Hipotecaria Su Casita"/>
    <s v="FIDEICOMISO 234036"/>
    <d v="2018-05-01T00:00:00"/>
    <s v="60834"/>
    <x v="1"/>
    <n v="0"/>
    <n v="28840.75"/>
    <n v="0"/>
    <n v="0"/>
    <n v="28840.75"/>
    <n v="442.21"/>
    <n v="0"/>
    <n v="0"/>
    <n v="442.21"/>
    <n v="0"/>
    <m/>
    <n v="28398.54"/>
    <n v="0"/>
    <n v="228.32"/>
    <n v="0"/>
    <n v="0"/>
    <n v="228.32"/>
    <n v="0"/>
    <n v="0"/>
    <n v="0"/>
    <n v="47.62"/>
    <n v="0"/>
    <n v="0"/>
    <n v="0"/>
    <n v="0"/>
    <n v="-14.88"/>
    <n v="31.24"/>
    <n v="95.84"/>
    <n v="0"/>
    <n v="0"/>
    <n v="0"/>
    <n v="0"/>
    <n v="0"/>
    <n v="0"/>
    <n v="0"/>
    <n v="226.73"/>
    <n v="0"/>
    <n v="227.17"/>
    <n v="0"/>
    <n v="1057.08"/>
    <n v="0"/>
    <n v="0"/>
    <n v="99"/>
    <n v="240"/>
    <n v="127534.2"/>
    <n v="71934.7"/>
    <n v="56.404243000000001"/>
    <n v="22.267391829050801"/>
    <n v="9.5"/>
    <m/>
    <m/>
    <m/>
    <s v="EM"/>
    <s v="ECATEPEC"/>
    <s v="55075"/>
    <s v="Al corriente"/>
    <x v="0"/>
  </r>
  <r>
    <n v="2313"/>
    <s v="Hipotecaria Su Casita"/>
    <s v="FIDEICOMISO 234036"/>
    <d v="2018-05-01T00:00:00"/>
    <s v="60837"/>
    <x v="1"/>
    <n v="0"/>
    <n v="45557.08"/>
    <n v="0"/>
    <n v="0"/>
    <n v="45557.08"/>
    <n v="141.34"/>
    <n v="0"/>
    <n v="0"/>
    <n v="141.34"/>
    <n v="0"/>
    <m/>
    <n v="45415.74"/>
    <n v="0"/>
    <n v="364.46"/>
    <n v="0"/>
    <n v="0"/>
    <n v="364.46"/>
    <n v="0"/>
    <n v="0"/>
    <n v="0"/>
    <n v="52.07"/>
    <n v="0"/>
    <n v="0"/>
    <n v="0"/>
    <n v="0"/>
    <n v="-11.63"/>
    <n v="27.89"/>
    <n v="75.209999999999994"/>
    <n v="0"/>
    <n v="0"/>
    <n v="0"/>
    <n v="0"/>
    <n v="0"/>
    <n v="0"/>
    <n v="0"/>
    <n v="0"/>
    <n v="0"/>
    <n v="0"/>
    <n v="6.6389999999999999E-3"/>
    <n v="649.34"/>
    <n v="0"/>
    <n v="0"/>
    <n v="159"/>
    <n v="300"/>
    <n v="93099.9"/>
    <n v="57434.59"/>
    <n v="61.691355000000001"/>
    <n v="48.781727856465899"/>
    <n v="9.6"/>
    <m/>
    <m/>
    <m/>
    <s v="COA"/>
    <s v="SALTILLO"/>
    <s v="25307"/>
    <s v="Al corriente"/>
    <x v="0"/>
  </r>
  <r>
    <n v="2314"/>
    <s v="Hipotecaria Su Casita"/>
    <s v="FIDEICOMISO 234036"/>
    <d v="2018-05-01T00:00:00"/>
    <s v="60839"/>
    <x v="0"/>
    <n v="21"/>
    <n v="36673.910000000003"/>
    <n v="6209"/>
    <n v="0"/>
    <n v="42882.91"/>
    <n v="113.78"/>
    <n v="0"/>
    <n v="0"/>
    <n v="0"/>
    <n v="0"/>
    <m/>
    <n v="42882.91"/>
    <n v="23093.43"/>
    <n v="293.39"/>
    <n v="0"/>
    <n v="0"/>
    <n v="0"/>
    <n v="0"/>
    <n v="0"/>
    <n v="23386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22.78"/>
    <n v="23386.82"/>
    <n v="159"/>
    <n v="300"/>
    <n v="71446.2"/>
    <n v="46235.06"/>
    <n v="64.713113000000007"/>
    <n v="60.021260934858297"/>
    <n v="9.6"/>
    <m/>
    <m/>
    <m/>
    <s v="BCN"/>
    <s v="ENSENADA"/>
    <s v="22800"/>
    <s v="Proceso judicial"/>
    <x v="0"/>
  </r>
  <r>
    <n v="2315"/>
    <s v="Hipotecaria Su Casita"/>
    <s v="FIDEICOMISO 234036"/>
    <d v="2018-05-01T00:00:00"/>
    <s v="60842"/>
    <x v="1"/>
    <n v="0"/>
    <n v="32682.41"/>
    <n v="0"/>
    <n v="0"/>
    <n v="32682.41"/>
    <n v="214.6"/>
    <n v="0"/>
    <n v="0"/>
    <n v="214.6"/>
    <n v="0"/>
    <m/>
    <n v="32467.81"/>
    <n v="0"/>
    <n v="261.45999999999998"/>
    <n v="0"/>
    <n v="0"/>
    <n v="261.45999999999998"/>
    <n v="0"/>
    <n v="0"/>
    <n v="0"/>
    <n v="43.89"/>
    <n v="0"/>
    <n v="0"/>
    <n v="0"/>
    <n v="0"/>
    <n v="-10.07"/>
    <n v="22.62"/>
    <n v="67.739999999999995"/>
    <n v="0"/>
    <n v="0"/>
    <n v="0"/>
    <n v="0"/>
    <n v="0"/>
    <n v="0"/>
    <n v="0"/>
    <n v="2.81"/>
    <n v="0"/>
    <n v="2.2000000000000002"/>
    <n v="0"/>
    <n v="603.04999999999995"/>
    <n v="0"/>
    <n v="0"/>
    <n v="99"/>
    <n v="240"/>
    <n v="91057.5"/>
    <n v="50715.93"/>
    <n v="55.696598000000002"/>
    <n v="35.656381762305898"/>
    <n v="9.6"/>
    <m/>
    <m/>
    <m/>
    <s v="QRO"/>
    <s v="QUERETARO"/>
    <s v="76117"/>
    <s v="Al corriente"/>
    <x v="0"/>
  </r>
  <r>
    <n v="2316"/>
    <s v="Hipotecaria Su Casita"/>
    <s v="FIDEICOMISO 234036"/>
    <d v="2018-05-01T00:00:00"/>
    <s v="60845"/>
    <x v="4"/>
    <n v="3"/>
    <n v="32682.41"/>
    <n v="633.64"/>
    <n v="0"/>
    <n v="33316.050000000003"/>
    <n v="214.6"/>
    <n v="0"/>
    <n v="577.04999999999995"/>
    <n v="0"/>
    <n v="0"/>
    <m/>
    <n v="32739"/>
    <n v="794.54"/>
    <n v="261.45999999999998"/>
    <n v="0"/>
    <n v="794.54"/>
    <n v="0"/>
    <n v="0"/>
    <n v="0"/>
    <n v="261.45999999999998"/>
    <n v="0"/>
    <n v="0"/>
    <n v="0"/>
    <n v="0"/>
    <n v="0"/>
    <n v="-65.19"/>
    <n v="0"/>
    <n v="0"/>
    <n v="131.66999999999999"/>
    <n v="0"/>
    <n v="0"/>
    <n v="112.8"/>
    <n v="0"/>
    <n v="67.86"/>
    <n v="207.05"/>
    <n v="0"/>
    <n v="0"/>
    <n v="0"/>
    <n v="0"/>
    <n v="1825.78"/>
    <n v="271.19"/>
    <n v="261.45999999999998"/>
    <n v="99"/>
    <n v="240"/>
    <n v="100257"/>
    <n v="50715.93"/>
    <n v="50.585923999999999"/>
    <n v="32.655076340629101"/>
    <n v="9.6"/>
    <m/>
    <m/>
    <m/>
    <s v="EM"/>
    <s v="ACOLMAN"/>
    <s v="55870"/>
    <s v="Morosidad"/>
    <x v="0"/>
  </r>
  <r>
    <n v="2317"/>
    <s v="Hipotecaria Su Casita"/>
    <s v="FIDEICOMISO 234036"/>
    <d v="2018-05-01T00:00:00"/>
    <s v="60848"/>
    <x v="0"/>
    <n v="21"/>
    <n v="44141"/>
    <n v="7850.31"/>
    <n v="0"/>
    <n v="51991.31"/>
    <n v="136.94999999999999"/>
    <n v="0"/>
    <n v="0"/>
    <n v="0"/>
    <n v="0"/>
    <m/>
    <n v="51991.31"/>
    <n v="29885.85"/>
    <n v="353.13"/>
    <n v="0"/>
    <n v="0"/>
    <n v="0"/>
    <n v="0"/>
    <n v="0"/>
    <n v="30238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87.26"/>
    <n v="30238.98"/>
    <n v="159"/>
    <n v="300"/>
    <n v="101531.7"/>
    <n v="55649.45"/>
    <n v="54.809925999999997"/>
    <n v="51.206972463215003"/>
    <n v="9.6"/>
    <m/>
    <m/>
    <m/>
    <s v="EM"/>
    <s v="CHICOLOAPAN"/>
    <s v="56370"/>
    <s v="Morosidad"/>
    <x v="0"/>
  </r>
  <r>
    <n v="2318"/>
    <s v="Hipotecaria Su Casita"/>
    <s v="FIDEICOMISO 234036"/>
    <d v="2018-05-01T00:00:00"/>
    <s v="60850"/>
    <x v="0"/>
    <n v="21"/>
    <n v="59620.51"/>
    <n v="12420.43"/>
    <n v="0"/>
    <n v="72040.94"/>
    <n v="186.5"/>
    <n v="0"/>
    <n v="0"/>
    <n v="0"/>
    <n v="0"/>
    <m/>
    <n v="72040.94"/>
    <n v="50052.47"/>
    <n v="472"/>
    <n v="0"/>
    <n v="0"/>
    <n v="0"/>
    <n v="0"/>
    <n v="0"/>
    <n v="50524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06.93"/>
    <n v="50524.47"/>
    <n v="159"/>
    <n v="300"/>
    <n v="102562.8"/>
    <n v="75369.289999999994"/>
    <n v="73.485990999999999"/>
    <n v="70.240808537158102"/>
    <n v="9.5"/>
    <m/>
    <m/>
    <m/>
    <s v="EM"/>
    <s v="CHICOLOAPAN"/>
    <s v="56370"/>
    <s v="Proceso judicial"/>
    <x v="0"/>
  </r>
  <r>
    <n v="2319"/>
    <s v="Hipotecaria Su Casita"/>
    <s v="FIDEICOMISO 234036"/>
    <d v="2018-05-01T00:00:00"/>
    <s v="60851"/>
    <x v="0"/>
    <n v="21"/>
    <n v="59705.22"/>
    <n v="27491.55"/>
    <n v="0"/>
    <n v="87196.77"/>
    <n v="393.84"/>
    <n v="0"/>
    <n v="0"/>
    <n v="0"/>
    <n v="0"/>
    <m/>
    <n v="87196.77"/>
    <n v="60892.47"/>
    <n v="472.67"/>
    <n v="0"/>
    <n v="0"/>
    <n v="0"/>
    <n v="0"/>
    <n v="0"/>
    <n v="61365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885.39"/>
    <n v="61365.14"/>
    <n v="99"/>
    <n v="240"/>
    <n v="140278.5"/>
    <n v="92959.63"/>
    <n v="66.267910000000001"/>
    <n v="62.159753719444701"/>
    <n v="9.5"/>
    <m/>
    <m/>
    <m/>
    <s v="JAL"/>
    <s v="TLAJOMULCO DE ZUNIGA"/>
    <s v="45645"/>
    <s v="Proceso judicial"/>
    <x v="0"/>
  </r>
  <r>
    <n v="2320"/>
    <s v="Hipotecaria Su Casita"/>
    <s v="FIDEICOMISO 234036"/>
    <d v="2018-05-01T00:00:00"/>
    <s v="60852"/>
    <x v="1"/>
    <n v="0"/>
    <n v="12035.13"/>
    <n v="0"/>
    <n v="0"/>
    <n v="12035.13"/>
    <n v="36.450000000000003"/>
    <n v="0"/>
    <n v="0"/>
    <n v="36.450000000000003"/>
    <n v="0"/>
    <m/>
    <n v="11998.68"/>
    <n v="0"/>
    <n v="99.29"/>
    <n v="0"/>
    <n v="0"/>
    <n v="99.29"/>
    <n v="0"/>
    <n v="0"/>
    <n v="0"/>
    <n v="24.81"/>
    <n v="0"/>
    <n v="0"/>
    <n v="0"/>
    <n v="0"/>
    <n v="-3.97"/>
    <n v="8.0299999999999994"/>
    <n v="24.7"/>
    <n v="0"/>
    <n v="0"/>
    <n v="0"/>
    <n v="0"/>
    <n v="0"/>
    <n v="0"/>
    <n v="0"/>
    <n v="7.64"/>
    <n v="0"/>
    <n v="6.73"/>
    <n v="0"/>
    <n v="196.95"/>
    <n v="0"/>
    <n v="0"/>
    <n v="159"/>
    <n v="300"/>
    <n v="58052.4"/>
    <n v="15054.72"/>
    <n v="25.932984999999999"/>
    <n v="20.6687064561679"/>
    <n v="9.9"/>
    <m/>
    <m/>
    <m/>
    <s v="DGO"/>
    <s v="GOMEZ PALACIO"/>
    <s v="35146"/>
    <s v="Proceso judicial"/>
    <x v="0"/>
  </r>
  <r>
    <n v="2321"/>
    <s v="Hipotecaria Su Casita"/>
    <s v="FIDEICOMISO 234036"/>
    <d v="2018-05-01T00:00:00"/>
    <s v="60856"/>
    <x v="0"/>
    <n v="21"/>
    <n v="44359.18"/>
    <n v="5278.77"/>
    <n v="0"/>
    <n v="49637.95"/>
    <n v="137.62"/>
    <n v="0"/>
    <n v="0"/>
    <n v="0"/>
    <n v="0"/>
    <m/>
    <n v="49637.95"/>
    <n v="17375.77"/>
    <n v="354.87"/>
    <n v="0"/>
    <n v="0"/>
    <n v="0"/>
    <n v="0"/>
    <n v="0"/>
    <n v="17730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16.39"/>
    <n v="17730.64"/>
    <n v="159"/>
    <n v="300"/>
    <n v="96029.4"/>
    <n v="55923.47"/>
    <n v="58.235779999999998"/>
    <n v="51.690367851833898"/>
    <n v="9.6"/>
    <m/>
    <m/>
    <m/>
    <s v="QR"/>
    <s v="SOLIDARIDAD"/>
    <s v="77710"/>
    <s v="Morosidad"/>
    <x v="0"/>
  </r>
  <r>
    <n v="2322"/>
    <s v="Hipotecaria Su Casita"/>
    <s v="FIDEICOMISO 234036"/>
    <d v="2018-05-01T00:00:00"/>
    <s v="60857"/>
    <x v="0"/>
    <n v="21"/>
    <n v="84924.27"/>
    <n v="15413.26"/>
    <n v="0"/>
    <n v="100337.53"/>
    <n v="265.61"/>
    <n v="0"/>
    <n v="0"/>
    <n v="0"/>
    <n v="0"/>
    <m/>
    <n v="100337.53"/>
    <n v="57745.279999999999"/>
    <n v="672.32"/>
    <n v="0"/>
    <n v="0"/>
    <n v="0"/>
    <n v="0"/>
    <n v="0"/>
    <n v="58417.5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78.87"/>
    <n v="58417.599999999999"/>
    <n v="159"/>
    <n v="300"/>
    <n v="140237.4"/>
    <n v="107351.38"/>
    <n v="76.549751000000001"/>
    <n v="71.548339084742395"/>
    <n v="9.5"/>
    <m/>
    <m/>
    <m/>
    <s v="JAL"/>
    <s v="TLAJOMULCO DE ZUNIGA"/>
    <s v="45640"/>
    <s v="Proceso judicial"/>
    <x v="0"/>
  </r>
  <r>
    <n v="2323"/>
    <s v="Hipotecaria Su Casita"/>
    <s v="FIDEICOMISO 234036"/>
    <d v="2018-05-01T00:00:00"/>
    <s v="60858"/>
    <x v="0"/>
    <n v="21"/>
    <n v="22117.200000000001"/>
    <n v="4081.95"/>
    <n v="0"/>
    <n v="26199.15"/>
    <n v="67"/>
    <n v="0"/>
    <n v="0"/>
    <n v="0"/>
    <n v="0"/>
    <m/>
    <n v="26199.15"/>
    <n v="17123"/>
    <n v="182.47"/>
    <n v="0"/>
    <n v="0"/>
    <n v="0"/>
    <n v="0"/>
    <n v="0"/>
    <n v="17305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48.95"/>
    <n v="17305.47"/>
    <n v="159"/>
    <n v="300"/>
    <n v="63745.2"/>
    <n v="27667.88"/>
    <n v="43.403863999999999"/>
    <n v="41.099800328597603"/>
    <n v="9.9"/>
    <m/>
    <m/>
    <m/>
    <s v="VER"/>
    <s v="VERACRUZ"/>
    <s v="91697"/>
    <s v="Morosidad"/>
    <x v="0"/>
  </r>
  <r>
    <n v="2324"/>
    <s v="Hipotecaria Su Casita"/>
    <s v="FIDEICOMISO 234036"/>
    <d v="2018-05-01T00:00:00"/>
    <s v="60859"/>
    <x v="1"/>
    <n v="0"/>
    <n v="7277.77"/>
    <n v="0"/>
    <n v="0"/>
    <n v="7277.77"/>
    <n v="265.31"/>
    <n v="0"/>
    <n v="0"/>
    <n v="265.31"/>
    <n v="0"/>
    <m/>
    <n v="7012.46"/>
    <n v="0"/>
    <n v="60.04"/>
    <n v="0"/>
    <n v="0"/>
    <n v="60.04"/>
    <n v="0"/>
    <n v="0"/>
    <n v="0"/>
    <n v="53.42"/>
    <n v="0"/>
    <n v="0"/>
    <n v="0"/>
    <n v="0"/>
    <n v="-7.25"/>
    <n v="16.48"/>
    <n v="48.84"/>
    <n v="0"/>
    <n v="0"/>
    <n v="0"/>
    <n v="0"/>
    <n v="0"/>
    <n v="0"/>
    <n v="0"/>
    <n v="30.8"/>
    <n v="0"/>
    <n v="36.090000000000003"/>
    <n v="0"/>
    <n v="467.64"/>
    <n v="0"/>
    <n v="0"/>
    <n v="99"/>
    <n v="240"/>
    <n v="84630.9"/>
    <n v="33947.5"/>
    <n v="40.112417999999998"/>
    <n v="8.2859334775250009"/>
    <n v="9.9"/>
    <m/>
    <m/>
    <m/>
    <s v="PUE"/>
    <s v="PUEBLA"/>
    <s v="72965"/>
    <s v="Al corriente"/>
    <x v="0"/>
  </r>
  <r>
    <n v="2325"/>
    <s v="Hipotecaria Su Casita"/>
    <s v="FIDEICOMISO 234036"/>
    <d v="2018-05-01T00:00:00"/>
    <s v="60860"/>
    <x v="1"/>
    <n v="0"/>
    <n v="34006.870000000003"/>
    <n v="0"/>
    <n v="0"/>
    <n v="34006.870000000003"/>
    <n v="223.27"/>
    <n v="0"/>
    <n v="0"/>
    <n v="223.27"/>
    <n v="0"/>
    <m/>
    <n v="33783.599999999999"/>
    <n v="0"/>
    <n v="272.05"/>
    <n v="0"/>
    <n v="0"/>
    <n v="272.05"/>
    <n v="0"/>
    <n v="0"/>
    <n v="0"/>
    <n v="45.67"/>
    <n v="0"/>
    <n v="0"/>
    <n v="0"/>
    <n v="0"/>
    <n v="-10.62"/>
    <n v="23.53"/>
    <n v="68.19"/>
    <n v="0"/>
    <n v="0"/>
    <n v="0"/>
    <n v="0"/>
    <n v="0"/>
    <n v="0"/>
    <n v="0"/>
    <n v="0.62"/>
    <n v="0"/>
    <n v="1.94"/>
    <n v="0"/>
    <n v="622.71"/>
    <n v="0"/>
    <n v="0"/>
    <n v="99"/>
    <n v="240"/>
    <n v="79301.399999999994"/>
    <n v="52768.49"/>
    <n v="66.541687999999994"/>
    <n v="42.601517889119101"/>
    <n v="9.6"/>
    <m/>
    <m/>
    <m/>
    <s v="JAL"/>
    <s v="TLAJOMULCO DE ZUNIGA"/>
    <s v="45655"/>
    <s v="Al corriente"/>
    <x v="0"/>
  </r>
  <r>
    <n v="2326"/>
    <s v="Hipotecaria Su Casita"/>
    <s v="FIDEICOMISO 234036"/>
    <d v="2018-05-01T00:00:00"/>
    <s v="60861"/>
    <x v="0"/>
    <n v="21"/>
    <n v="79152.23"/>
    <n v="16486.36"/>
    <n v="0"/>
    <n v="95638.59"/>
    <n v="247.56"/>
    <n v="0"/>
    <n v="0"/>
    <n v="0"/>
    <n v="0"/>
    <m/>
    <n v="95638.59"/>
    <n v="66149.83"/>
    <n v="626.62"/>
    <n v="0"/>
    <n v="0"/>
    <n v="0"/>
    <n v="0"/>
    <n v="0"/>
    <n v="66776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33.919999999998"/>
    <n v="66776.45"/>
    <n v="159"/>
    <n v="300"/>
    <n v="137563.79999999999"/>
    <n v="100054.92"/>
    <n v="72.733466000000007"/>
    <n v="69.523079265396902"/>
    <n v="9.5"/>
    <m/>
    <m/>
    <m/>
    <s v="GRO"/>
    <s v="ACAPULCO DE JUAREZ"/>
    <s v="39906"/>
    <s v="Morosidad"/>
    <x v="0"/>
  </r>
  <r>
    <n v="2327"/>
    <s v="Hipotecaria Su Casita"/>
    <s v="FIDEICOMISO 234036"/>
    <d v="2018-05-01T00:00:00"/>
    <s v="60864"/>
    <x v="0"/>
    <n v="21"/>
    <n v="15560.8"/>
    <n v="1798.88"/>
    <n v="0"/>
    <n v="17359.68"/>
    <n v="47.15"/>
    <n v="0"/>
    <n v="0"/>
    <n v="0"/>
    <n v="0"/>
    <m/>
    <n v="17359.68"/>
    <n v="6275.5"/>
    <n v="128.38"/>
    <n v="0"/>
    <n v="0"/>
    <n v="0"/>
    <n v="0"/>
    <n v="0"/>
    <n v="6403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46.03"/>
    <n v="6403.88"/>
    <n v="159"/>
    <n v="300"/>
    <n v="55603.199999999997"/>
    <n v="19467.09"/>
    <n v="35.010736999999999"/>
    <n v="31.220649356640401"/>
    <n v="9.9"/>
    <m/>
    <m/>
    <m/>
    <s v="COA"/>
    <s v="TORREON"/>
    <s v="27054"/>
    <s v="Proceso judicial"/>
    <x v="0"/>
  </r>
  <r>
    <n v="2328"/>
    <s v="Hipotecaria Su Casita"/>
    <s v="FIDEICOMISO 234036"/>
    <d v="2018-05-01T00:00:00"/>
    <s v="60865"/>
    <x v="3"/>
    <n v="4"/>
    <n v="34982.76"/>
    <n v="950.93"/>
    <n v="0"/>
    <n v="35933.69"/>
    <n v="242.51"/>
    <n v="0"/>
    <n v="234.9"/>
    <n v="0"/>
    <n v="0"/>
    <m/>
    <n v="35698.79"/>
    <n v="884.45"/>
    <n v="279.86"/>
    <n v="0"/>
    <n v="235.4"/>
    <n v="0"/>
    <n v="0"/>
    <n v="0"/>
    <n v="928.91"/>
    <n v="0"/>
    <n v="0"/>
    <n v="0"/>
    <n v="0"/>
    <n v="0"/>
    <n v="-52.05"/>
    <n v="0"/>
    <n v="0"/>
    <n v="53.77"/>
    <n v="0"/>
    <n v="0"/>
    <n v="60.23"/>
    <n v="0"/>
    <n v="28.81"/>
    <n v="78.19"/>
    <n v="0"/>
    <n v="0"/>
    <n v="0"/>
    <n v="0"/>
    <n v="639.25"/>
    <n v="958.54"/>
    <n v="928.91"/>
    <n v="159"/>
    <n v="300"/>
    <n v="99542.7"/>
    <n v="59316.02"/>
    <n v="59.588518000000001"/>
    <n v="35.862790364107703"/>
    <n v="9.6"/>
    <m/>
    <m/>
    <m/>
    <s v="BCN"/>
    <s v="TIJUANA"/>
    <s v="22125"/>
    <s v="Morosidad"/>
    <x v="0"/>
  </r>
  <r>
    <n v="2329"/>
    <s v="Hipotecaria Su Casita"/>
    <s v="FIDEICOMISO 234036"/>
    <d v="2018-05-01T00:00:00"/>
    <s v="60866"/>
    <x v="0"/>
    <n v="21"/>
    <n v="39647.279999999999"/>
    <n v="7439.35"/>
    <n v="0"/>
    <n v="47086.63"/>
    <n v="123"/>
    <n v="0"/>
    <n v="0"/>
    <n v="0"/>
    <n v="0"/>
    <m/>
    <n v="47086.63"/>
    <n v="28970.04"/>
    <n v="317.18"/>
    <n v="0"/>
    <n v="0"/>
    <n v="0"/>
    <n v="0"/>
    <n v="0"/>
    <n v="29287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62.35"/>
    <n v="29287.22"/>
    <n v="159"/>
    <n v="300"/>
    <n v="82726.8"/>
    <n v="49983.51"/>
    <n v="60.419972999999999"/>
    <n v="56.91822989744"/>
    <n v="9.6"/>
    <m/>
    <m/>
    <m/>
    <s v="QR"/>
    <s v="BENITO JUAREZ"/>
    <s v="77538"/>
    <s v="Proceso judicial"/>
    <x v="0"/>
  </r>
  <r>
    <n v="2330"/>
    <s v="Hipotecaria Su Casita"/>
    <s v="FIDEICOMISO 234036"/>
    <d v="2018-05-01T00:00:00"/>
    <s v="60867"/>
    <x v="0"/>
    <n v="21"/>
    <n v="76081.490000000005"/>
    <n v="14990.04"/>
    <n v="0"/>
    <n v="91071.53"/>
    <n v="237.95"/>
    <n v="0"/>
    <n v="0"/>
    <n v="0"/>
    <n v="0"/>
    <m/>
    <n v="91071.53"/>
    <n v="58181.52"/>
    <n v="602.30999999999995"/>
    <n v="0"/>
    <n v="0"/>
    <n v="0"/>
    <n v="0"/>
    <n v="0"/>
    <n v="58783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27.99"/>
    <n v="58783.83"/>
    <n v="159"/>
    <n v="300"/>
    <n v="139415.1"/>
    <n v="96172.76"/>
    <n v="68.983029999999999"/>
    <n v="65.324007402261302"/>
    <n v="9.5"/>
    <m/>
    <m/>
    <m/>
    <s v="BCN"/>
    <s v="TIJUANA"/>
    <s v="22125"/>
    <s v="Proceso judicial"/>
    <x v="0"/>
  </r>
  <r>
    <n v="2331"/>
    <s v="Hipotecaria Su Casita"/>
    <s v="FIDEICOMISO 234036"/>
    <d v="2018-05-01T00:00:00"/>
    <s v="60868"/>
    <x v="1"/>
    <n v="0"/>
    <n v="66946.2"/>
    <n v="0"/>
    <n v="0"/>
    <n v="66946.2"/>
    <n v="209.38"/>
    <n v="0"/>
    <n v="0"/>
    <n v="209.38"/>
    <n v="0"/>
    <m/>
    <n v="66736.820000000007"/>
    <n v="0"/>
    <n v="529.99"/>
    <n v="0"/>
    <n v="0"/>
    <n v="529.99"/>
    <n v="0"/>
    <n v="0"/>
    <n v="0"/>
    <n v="58.77"/>
    <n v="0"/>
    <n v="0"/>
    <n v="0"/>
    <n v="0"/>
    <n v="-17.68"/>
    <n v="39.909999999999997"/>
    <n v="111.33"/>
    <n v="0"/>
    <n v="0"/>
    <n v="0"/>
    <n v="0"/>
    <n v="0"/>
    <n v="0"/>
    <n v="0"/>
    <n v="327.58"/>
    <n v="0"/>
    <n v="263.39999999999998"/>
    <n v="0"/>
    <n v="1259.28"/>
    <n v="0"/>
    <n v="0"/>
    <n v="159"/>
    <n v="300"/>
    <n v="140456.4"/>
    <n v="84625.22"/>
    <n v="60.250169999999997"/>
    <n v="47.514260527292002"/>
    <n v="9.5"/>
    <m/>
    <m/>
    <m/>
    <s v="JAL"/>
    <s v="TONALA"/>
    <s v="45426"/>
    <s v="Al corriente"/>
    <x v="0"/>
  </r>
  <r>
    <n v="2332"/>
    <s v="Hipotecaria Su Casita"/>
    <s v="FIDEICOMISO 234036"/>
    <d v="2018-05-01T00:00:00"/>
    <s v="60872"/>
    <x v="0"/>
    <n v="21"/>
    <n v="70486.95"/>
    <n v="14151.53"/>
    <n v="0"/>
    <n v="84638.48"/>
    <n v="220.45"/>
    <n v="0"/>
    <n v="0"/>
    <n v="0"/>
    <n v="0"/>
    <m/>
    <n v="84638.48"/>
    <n v="55289.120000000003"/>
    <n v="558.02"/>
    <n v="0"/>
    <n v="0"/>
    <n v="0"/>
    <n v="0"/>
    <n v="0"/>
    <n v="55847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71.98"/>
    <n v="55847.14"/>
    <n v="159"/>
    <n v="300"/>
    <n v="128294.1"/>
    <n v="89100.6"/>
    <n v="69.450271000000001"/>
    <n v="65.972231085178805"/>
    <n v="9.5"/>
    <m/>
    <m/>
    <m/>
    <s v="BCN"/>
    <s v="TIJUANA"/>
    <s v="22125"/>
    <s v="Morosidad"/>
    <x v="0"/>
  </r>
  <r>
    <n v="2333"/>
    <s v="Hipotecaria Su Casita"/>
    <s v="FIDEICOMISO 234036"/>
    <d v="2018-05-01T00:00:00"/>
    <s v="60873"/>
    <x v="0"/>
    <n v="21"/>
    <n v="19729.59"/>
    <n v="9147.93"/>
    <n v="0"/>
    <n v="28877.52"/>
    <n v="420.44"/>
    <n v="0"/>
    <n v="0"/>
    <n v="0"/>
    <n v="0"/>
    <m/>
    <n v="28877.52"/>
    <n v="4603.34"/>
    <n v="157.84"/>
    <n v="0"/>
    <n v="0"/>
    <n v="0"/>
    <n v="0"/>
    <n v="0"/>
    <n v="4761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68.3700000000008"/>
    <n v="4761.18"/>
    <n v="39"/>
    <n v="180"/>
    <n v="71308.2"/>
    <n v="55060.639999999999"/>
    <n v="77.215018999999998"/>
    <n v="40.496773293461203"/>
    <n v="9.6"/>
    <m/>
    <m/>
    <m/>
    <s v="EM"/>
    <s v="TECAMAC"/>
    <s v="55765"/>
    <s v="Morosidad"/>
    <x v="0"/>
  </r>
  <r>
    <n v="2334"/>
    <s v="Hipotecaria Su Casita"/>
    <s v="FIDEICOMISO 234036"/>
    <d v="2018-05-01T00:00:00"/>
    <s v="60875"/>
    <x v="0"/>
    <n v="21"/>
    <n v="81864.009999999995"/>
    <n v="19585.93"/>
    <n v="0"/>
    <n v="101449.94"/>
    <n v="256.02"/>
    <n v="0"/>
    <n v="0"/>
    <n v="0"/>
    <n v="0"/>
    <m/>
    <n v="101449.94"/>
    <n v="87099.03"/>
    <n v="648.09"/>
    <n v="0"/>
    <n v="0"/>
    <n v="0"/>
    <n v="0"/>
    <n v="0"/>
    <n v="877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41.95"/>
    <n v="87747.12"/>
    <n v="159"/>
    <n v="300"/>
    <n v="126278.39999999999"/>
    <n v="103481.14"/>
    <n v="81.946825000000004"/>
    <n v="80.338315556250194"/>
    <n v="9.5"/>
    <m/>
    <m/>
    <m/>
    <s v="BCN"/>
    <s v="ENSENADA"/>
    <s v="22800"/>
    <s v="Morosidad"/>
    <x v="0"/>
  </r>
  <r>
    <n v="2335"/>
    <s v="Hipotecaria Su Casita"/>
    <s v="FIDEICOMISO 234036"/>
    <d v="2018-05-01T00:00:00"/>
    <s v="60876"/>
    <x v="1"/>
    <n v="0"/>
    <n v="65050.21"/>
    <n v="0"/>
    <n v="0"/>
    <n v="65050.21"/>
    <n v="203.43"/>
    <n v="0"/>
    <n v="0"/>
    <n v="203.43"/>
    <n v="0"/>
    <m/>
    <n v="64846.78"/>
    <n v="0"/>
    <n v="514.98"/>
    <n v="0"/>
    <n v="0"/>
    <n v="514.98"/>
    <n v="0"/>
    <n v="0"/>
    <n v="0"/>
    <n v="57.1"/>
    <n v="0"/>
    <n v="0"/>
    <n v="0"/>
    <n v="0"/>
    <n v="-16.079999999999998"/>
    <n v="38.78"/>
    <n v="104.1"/>
    <n v="0"/>
    <n v="0"/>
    <n v="0"/>
    <n v="0"/>
    <n v="0"/>
    <n v="0"/>
    <n v="0"/>
    <n v="257.49"/>
    <n v="0"/>
    <n v="163.92"/>
    <n v="0"/>
    <n v="1159.8"/>
    <n v="0"/>
    <n v="0"/>
    <n v="159"/>
    <n v="300"/>
    <n v="109029.6"/>
    <n v="82226.86"/>
    <n v="75.417006000000001"/>
    <n v="59.476307332429798"/>
    <n v="9.5"/>
    <m/>
    <m/>
    <m/>
    <s v="GRO"/>
    <s v="ACAPULCO DE JUAREZ"/>
    <s v="39906"/>
    <s v="Al corriente"/>
    <x v="0"/>
  </r>
  <r>
    <n v="2336"/>
    <s v="Hipotecaria Su Casita"/>
    <s v="FIDEICOMISO 234036"/>
    <d v="2018-05-01T00:00:00"/>
    <s v="60877"/>
    <x v="0"/>
    <n v="21"/>
    <n v="43787.68"/>
    <n v="3396.51"/>
    <n v="0"/>
    <n v="47184.19"/>
    <n v="135.88"/>
    <n v="0"/>
    <n v="0"/>
    <n v="0"/>
    <n v="0"/>
    <m/>
    <n v="47184.19"/>
    <n v="10139.01"/>
    <n v="350.3"/>
    <n v="0"/>
    <n v="86.64"/>
    <n v="0"/>
    <n v="0"/>
    <n v="0"/>
    <n v="10402.67"/>
    <n v="0"/>
    <n v="0"/>
    <n v="0"/>
    <n v="0"/>
    <n v="0"/>
    <n v="-9.0500000000000007"/>
    <n v="0"/>
    <n v="0"/>
    <n v="0"/>
    <n v="0"/>
    <n v="0"/>
    <n v="0"/>
    <n v="0"/>
    <n v="0"/>
    <n v="0"/>
    <n v="0"/>
    <n v="0"/>
    <n v="0"/>
    <n v="0"/>
    <n v="77.59"/>
    <n v="3532.39"/>
    <n v="10402.67"/>
    <n v="159"/>
    <n v="300"/>
    <n v="80821.8"/>
    <n v="55205.93"/>
    <n v="68.305741999999995"/>
    <n v="58.380523770163499"/>
    <n v="9.6"/>
    <m/>
    <m/>
    <m/>
    <s v="QR"/>
    <s v="BENITO JUAREZ"/>
    <s v="77517"/>
    <s v="Morosidad"/>
    <x v="0"/>
  </r>
  <r>
    <n v="2337"/>
    <s v="Hipotecaria Su Casita"/>
    <s v="FIDEICOMISO 234036"/>
    <d v="2018-05-01T00:00:00"/>
    <s v="60878"/>
    <x v="1"/>
    <n v="0"/>
    <n v="16295.47"/>
    <n v="0"/>
    <n v="0"/>
    <n v="16295.47"/>
    <n v="377.28"/>
    <n v="0"/>
    <n v="0"/>
    <n v="377.28"/>
    <n v="0"/>
    <m/>
    <n v="15918.19"/>
    <n v="0"/>
    <n v="130.36000000000001"/>
    <n v="0"/>
    <n v="0"/>
    <n v="130.36000000000001"/>
    <n v="0"/>
    <n v="0"/>
    <n v="0"/>
    <n v="46.8"/>
    <n v="0"/>
    <n v="0"/>
    <n v="0"/>
    <n v="0"/>
    <n v="-10.26"/>
    <n v="24.12"/>
    <n v="69.5"/>
    <n v="0"/>
    <n v="0"/>
    <n v="0"/>
    <n v="0"/>
    <n v="0"/>
    <n v="0"/>
    <n v="0"/>
    <n v="63.33"/>
    <n v="0"/>
    <n v="70.400000000000006"/>
    <n v="0"/>
    <n v="701.13"/>
    <n v="0"/>
    <n v="0"/>
    <n v="99"/>
    <n v="240"/>
    <n v="78653.100000000006"/>
    <n v="54080.38"/>
    <n v="68.758104000000003"/>
    <n v="20.2384776791835"/>
    <n v="9.6"/>
    <m/>
    <m/>
    <m/>
    <s v="QR"/>
    <s v="BENITO JUAREZ"/>
    <s v="77517"/>
    <s v="Al corriente"/>
    <x v="0"/>
  </r>
  <r>
    <n v="2338"/>
    <s v="Hipotecaria Su Casita"/>
    <s v="FIDEICOMISO 234036"/>
    <d v="2018-05-01T00:00:00"/>
    <s v="60879"/>
    <x v="0"/>
    <n v="21"/>
    <n v="34781.43"/>
    <n v="15575.66"/>
    <n v="0"/>
    <n v="50357.09"/>
    <n v="228.37"/>
    <n v="0"/>
    <n v="0"/>
    <n v="0"/>
    <n v="0"/>
    <m/>
    <n v="50357.09"/>
    <n v="34579.69"/>
    <n v="278.25"/>
    <n v="0"/>
    <n v="0"/>
    <n v="0"/>
    <n v="0"/>
    <n v="0"/>
    <n v="34857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804.03"/>
    <n v="34857.94"/>
    <n v="99"/>
    <n v="240"/>
    <n v="91106.4"/>
    <n v="53971.9"/>
    <n v="59.240513999999997"/>
    <n v="55.272834477649702"/>
    <n v="9.6"/>
    <m/>
    <m/>
    <m/>
    <s v="QR"/>
    <s v="BENITO JUAREZ"/>
    <s v="77518"/>
    <s v="Proceso judicial"/>
    <x v="0"/>
  </r>
  <r>
    <n v="2339"/>
    <s v="Hipotecaria Su Casita"/>
    <s v="FIDEICOMISO 234036"/>
    <d v="2018-05-01T00:00:00"/>
    <s v="60880"/>
    <x v="0"/>
    <n v="21"/>
    <n v="30586.71"/>
    <n v="14544.57"/>
    <n v="0"/>
    <n v="45131.28"/>
    <n v="200.83"/>
    <n v="0"/>
    <n v="0"/>
    <n v="0"/>
    <n v="0"/>
    <m/>
    <n v="45131.28"/>
    <n v="33629.68"/>
    <n v="244.69"/>
    <n v="0"/>
    <n v="0"/>
    <n v="0"/>
    <n v="0"/>
    <n v="0"/>
    <n v="33874.37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45.4"/>
    <n v="33874.370000000003"/>
    <n v="99"/>
    <n v="240"/>
    <n v="91106.4"/>
    <n v="47462.720000000001"/>
    <n v="52.095922999999999"/>
    <n v="49.536893118882404"/>
    <n v="9.6"/>
    <m/>
    <m/>
    <m/>
    <s v="QR"/>
    <s v="BENITO JUAREZ"/>
    <s v="77518"/>
    <s v="Proceso judicial"/>
    <x v="0"/>
  </r>
  <r>
    <n v="2340"/>
    <s v="Hipotecaria Su Casita"/>
    <s v="FIDEICOMISO 234036"/>
    <d v="2018-05-01T00:00:00"/>
    <s v="60884"/>
    <x v="1"/>
    <n v="0"/>
    <n v="38035.599999999999"/>
    <n v="0"/>
    <n v="0"/>
    <n v="38035.599999999999"/>
    <n v="118"/>
    <n v="0"/>
    <n v="0"/>
    <n v="118"/>
    <n v="0"/>
    <m/>
    <n v="37917.599999999999"/>
    <n v="0"/>
    <n v="304.27999999999997"/>
    <n v="0"/>
    <n v="0"/>
    <n v="304.27999999999997"/>
    <n v="0"/>
    <n v="0"/>
    <n v="0"/>
    <n v="43.47"/>
    <n v="0"/>
    <n v="0"/>
    <n v="0"/>
    <n v="0"/>
    <n v="-10.43"/>
    <n v="23.29"/>
    <n v="65.83"/>
    <n v="0"/>
    <n v="0"/>
    <n v="0"/>
    <n v="0"/>
    <n v="0"/>
    <n v="0"/>
    <n v="0"/>
    <n v="6.15"/>
    <n v="0"/>
    <n v="6.02"/>
    <n v="0"/>
    <n v="550.59"/>
    <n v="0"/>
    <n v="0"/>
    <n v="159"/>
    <n v="300"/>
    <n v="98309.4"/>
    <n v="47951.06"/>
    <n v="48.775660999999999"/>
    <n v="38.569658387814599"/>
    <n v="9.6"/>
    <m/>
    <m/>
    <m/>
    <s v="GTO"/>
    <s v="LEON"/>
    <s v="37358"/>
    <s v="Al corriente"/>
    <x v="0"/>
  </r>
  <r>
    <n v="2341"/>
    <s v="Hipotecaria Su Casita"/>
    <s v="FIDEICOMISO 234036"/>
    <d v="2018-05-01T00:00:00"/>
    <s v="60887"/>
    <x v="0"/>
    <n v="21"/>
    <n v="37428.22"/>
    <n v="8077.32"/>
    <n v="0"/>
    <n v="45505.54"/>
    <n v="116.14"/>
    <n v="0"/>
    <n v="0"/>
    <n v="0"/>
    <n v="0"/>
    <m/>
    <n v="45505.54"/>
    <n v="34310.800000000003"/>
    <n v="299.43"/>
    <n v="0"/>
    <n v="0"/>
    <n v="0"/>
    <n v="0"/>
    <n v="0"/>
    <n v="34610.23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93.4599999999991"/>
    <n v="34610.230000000003"/>
    <n v="159"/>
    <n v="300"/>
    <n v="68618.7"/>
    <n v="47188.18"/>
    <n v="68.768687999999997"/>
    <n v="66.316528472416607"/>
    <n v="9.6"/>
    <m/>
    <m/>
    <m/>
    <s v="QR"/>
    <s v="SOLIDARIDAD"/>
    <s v="77710"/>
    <s v="Proceso judicial"/>
    <x v="0"/>
  </r>
  <r>
    <n v="2342"/>
    <s v="Hipotecaria Su Casita"/>
    <s v="FIDEICOMISO 234036"/>
    <d v="2018-05-01T00:00:00"/>
    <s v="60888"/>
    <x v="0"/>
    <n v="21"/>
    <n v="42620.27"/>
    <n v="9018.4699999999993"/>
    <n v="0"/>
    <n v="51638.74"/>
    <n v="132.22999999999999"/>
    <n v="0"/>
    <n v="0"/>
    <n v="0"/>
    <n v="0"/>
    <m/>
    <n v="51638.74"/>
    <n v="37730.120000000003"/>
    <n v="340.96"/>
    <n v="0"/>
    <n v="0"/>
    <n v="0"/>
    <n v="0"/>
    <n v="0"/>
    <n v="38071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50.7000000000007"/>
    <n v="38071.08"/>
    <n v="159"/>
    <n v="300"/>
    <n v="68618.7"/>
    <n v="53731.76"/>
    <n v="78.304834999999997"/>
    <n v="75.254616921312504"/>
    <n v="9.6"/>
    <m/>
    <m/>
    <m/>
    <s v="QR"/>
    <s v="SOLIDARIDAD"/>
    <s v="77710"/>
    <s v="Proceso judicial"/>
    <x v="0"/>
  </r>
  <r>
    <n v="2343"/>
    <s v="Hipotecaria Su Casita"/>
    <s v="FIDEICOMISO 234036"/>
    <d v="2018-05-01T00:00:00"/>
    <s v="60889"/>
    <x v="0"/>
    <n v="21"/>
    <n v="40441.440000000002"/>
    <n v="3755.96"/>
    <n v="0"/>
    <n v="44197.4"/>
    <n v="125.47"/>
    <n v="0"/>
    <n v="0"/>
    <n v="0"/>
    <n v="0"/>
    <m/>
    <n v="44197.4"/>
    <n v="11543.98"/>
    <n v="323.52999999999997"/>
    <n v="0"/>
    <n v="0"/>
    <n v="0"/>
    <n v="0"/>
    <n v="0"/>
    <n v="11867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81.43"/>
    <n v="11867.51"/>
    <n v="159"/>
    <n v="300"/>
    <n v="68077.2"/>
    <n v="50984.93"/>
    <n v="74.892813000000004"/>
    <n v="64.922470488558105"/>
    <n v="9.6"/>
    <m/>
    <m/>
    <m/>
    <s v="QR"/>
    <s v="SOLIDARIDAD"/>
    <s v="77710"/>
    <s v="Morosidad"/>
    <x v="0"/>
  </r>
  <r>
    <n v="2344"/>
    <s v="Hipotecaria Su Casita"/>
    <s v="FIDEICOMISO 234036"/>
    <d v="2018-05-01T00:00:00"/>
    <s v="60891"/>
    <x v="0"/>
    <n v="21"/>
    <n v="41345.94"/>
    <n v="10066.120000000001"/>
    <n v="0"/>
    <n v="51412.06"/>
    <n v="128.29"/>
    <n v="0"/>
    <n v="0"/>
    <n v="0"/>
    <n v="0"/>
    <m/>
    <n v="51412.06"/>
    <n v="46857.32"/>
    <n v="330.77"/>
    <n v="0"/>
    <n v="0"/>
    <n v="0"/>
    <n v="0"/>
    <n v="0"/>
    <n v="47188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94.41"/>
    <n v="47188.09"/>
    <n v="159"/>
    <n v="300"/>
    <n v="68618.7"/>
    <n v="52126.720000000001"/>
    <n v="75.965763999999993"/>
    <n v="74.924269486241201"/>
    <n v="9.6"/>
    <m/>
    <m/>
    <m/>
    <s v="QR"/>
    <s v="SOLIDARIDAD"/>
    <s v="77710"/>
    <s v="Proceso judicial"/>
    <x v="0"/>
  </r>
  <r>
    <n v="2345"/>
    <s v="Hipotecaria Su Casita"/>
    <s v="FIDEICOMISO 234036"/>
    <d v="2018-05-01T00:00:00"/>
    <s v="60893"/>
    <x v="0"/>
    <n v="21"/>
    <n v="42580.51"/>
    <n v="9360.41"/>
    <n v="0"/>
    <n v="51940.92"/>
    <n v="132.11000000000001"/>
    <n v="0"/>
    <n v="0"/>
    <n v="0"/>
    <n v="0"/>
    <m/>
    <n v="51940.92"/>
    <n v="40103.71"/>
    <n v="340.64"/>
    <n v="0"/>
    <n v="0"/>
    <n v="0"/>
    <n v="0"/>
    <n v="0"/>
    <n v="40444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92.52"/>
    <n v="40444.35"/>
    <n v="159"/>
    <n v="300"/>
    <n v="70793.399999999994"/>
    <n v="53681.75"/>
    <n v="75.828749999999999"/>
    <n v="73.369721319629093"/>
    <n v="9.6"/>
    <m/>
    <m/>
    <m/>
    <s v="QR"/>
    <s v="SOLIDARIDAD"/>
    <s v="77710"/>
    <s v="Morosidad"/>
    <x v="0"/>
  </r>
  <r>
    <n v="2346"/>
    <s v="Hipotecaria Su Casita"/>
    <s v="FIDEICOMISO 234036"/>
    <d v="2018-05-01T00:00:00"/>
    <s v="60894"/>
    <x v="0"/>
    <n v="21"/>
    <n v="41345.040000000001"/>
    <n v="3206.3"/>
    <n v="0"/>
    <n v="44551.34"/>
    <n v="128.27000000000001"/>
    <n v="0"/>
    <n v="0"/>
    <n v="0"/>
    <n v="0"/>
    <m/>
    <n v="44551.34"/>
    <n v="9646.5400000000009"/>
    <n v="330.76"/>
    <n v="0"/>
    <n v="0"/>
    <n v="0"/>
    <n v="0"/>
    <n v="0"/>
    <n v="9977.2999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34.57"/>
    <n v="9977.2999999999993"/>
    <n v="159"/>
    <n v="300"/>
    <n v="68618.7"/>
    <n v="52123.96"/>
    <n v="75.961742000000001"/>
    <n v="64.925945665568804"/>
    <n v="9.6"/>
    <m/>
    <m/>
    <m/>
    <s v="QR"/>
    <s v="SOLIDARIDAD"/>
    <s v="77710"/>
    <s v="Morosidad"/>
    <x v="0"/>
  </r>
  <r>
    <n v="2347"/>
    <s v="Hipotecaria Su Casita"/>
    <s v="FIDEICOMISO 234036"/>
    <d v="2018-05-01T00:00:00"/>
    <s v="60895"/>
    <x v="0"/>
    <n v="21"/>
    <n v="41408.92"/>
    <n v="5943.32"/>
    <n v="0"/>
    <n v="47352.24"/>
    <n v="128.47999999999999"/>
    <n v="0"/>
    <n v="0"/>
    <n v="0"/>
    <n v="0"/>
    <m/>
    <n v="47352.24"/>
    <n v="20447.71"/>
    <n v="331.27"/>
    <n v="0"/>
    <n v="0"/>
    <n v="0"/>
    <n v="0"/>
    <n v="0"/>
    <n v="20778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71.8"/>
    <n v="20778.98"/>
    <n v="159"/>
    <n v="300"/>
    <n v="68618.7"/>
    <n v="52205.32"/>
    <n v="76.080309999999997"/>
    <n v="69.007777337528097"/>
    <n v="9.6"/>
    <m/>
    <m/>
    <m/>
    <s v="QR"/>
    <s v="SOLIDARIDAD"/>
    <s v="77710"/>
    <s v="Morosidad"/>
    <x v="0"/>
  </r>
  <r>
    <n v="2348"/>
    <s v="Hipotecaria Su Casita"/>
    <s v="FIDEICOMISO 234036"/>
    <d v="2018-05-01T00:00:00"/>
    <s v="60896"/>
    <x v="2"/>
    <n v="0"/>
    <n v="54177.88"/>
    <n v="0"/>
    <n v="0"/>
    <n v="54177.88"/>
    <n v="169.43"/>
    <n v="0"/>
    <n v="0"/>
    <n v="150.78"/>
    <n v="0"/>
    <m/>
    <n v="54027.1"/>
    <n v="0"/>
    <n v="428.91"/>
    <n v="0"/>
    <n v="0"/>
    <n v="428.91"/>
    <n v="0"/>
    <n v="0"/>
    <n v="0"/>
    <n v="47.56"/>
    <n v="0"/>
    <n v="0"/>
    <n v="0"/>
    <n v="0"/>
    <n v="-15.43"/>
    <n v="32.299999999999997"/>
    <n v="92.11"/>
    <n v="0"/>
    <n v="0"/>
    <n v="0"/>
    <n v="0"/>
    <n v="0"/>
    <n v="0"/>
    <n v="0"/>
    <n v="0"/>
    <n v="0"/>
    <n v="5.91"/>
    <n v="0"/>
    <n v="736.23"/>
    <n v="18.649999999999999"/>
    <n v="0"/>
    <n v="159"/>
    <n v="300"/>
    <n v="127407.9"/>
    <n v="68483.95"/>
    <n v="53.751730000000002"/>
    <n v="42.404827581980904"/>
    <n v="9.5"/>
    <m/>
    <m/>
    <m/>
    <s v="EM"/>
    <s v="ECATEPEC"/>
    <s v="55075"/>
    <s v="Morosidad"/>
    <x v="0"/>
  </r>
  <r>
    <n v="2349"/>
    <s v="Hipotecaria Su Casita"/>
    <s v="FIDEICOMISO 234036"/>
    <d v="2018-05-01T00:00:00"/>
    <s v="60898"/>
    <x v="1"/>
    <n v="0"/>
    <n v="81139.95"/>
    <n v="0"/>
    <n v="0"/>
    <n v="81139.95"/>
    <n v="253.76"/>
    <n v="0"/>
    <n v="0"/>
    <n v="253.76"/>
    <n v="0"/>
    <m/>
    <n v="80886.19"/>
    <n v="0"/>
    <n v="642.36"/>
    <n v="0"/>
    <n v="0"/>
    <n v="642.36"/>
    <n v="0"/>
    <n v="0"/>
    <n v="0"/>
    <n v="71.23"/>
    <n v="0"/>
    <n v="0"/>
    <n v="0"/>
    <n v="0"/>
    <n v="-19.91"/>
    <n v="48.37"/>
    <n v="128.66"/>
    <n v="0"/>
    <n v="0"/>
    <n v="0"/>
    <n v="0"/>
    <n v="0"/>
    <n v="0"/>
    <n v="0"/>
    <n v="0.09"/>
    <n v="0"/>
    <n v="0.04"/>
    <n v="0"/>
    <n v="1124.56"/>
    <n v="0"/>
    <n v="0"/>
    <n v="159"/>
    <n v="300"/>
    <n v="127869.3"/>
    <n v="102566.49"/>
    <n v="80.211973999999998"/>
    <n v="63.256926986962903"/>
    <n v="9.5"/>
    <m/>
    <m/>
    <m/>
    <s v="EM"/>
    <s v="ECATEPEC"/>
    <s v="55075"/>
    <s v="Al corriente"/>
    <x v="0"/>
  </r>
  <r>
    <n v="2350"/>
    <s v="Hipotecaria Su Casita"/>
    <s v="FIDEICOMISO 234036"/>
    <d v="2018-05-01T00:00:00"/>
    <s v="60899"/>
    <x v="1"/>
    <n v="0"/>
    <n v="44184.55"/>
    <n v="0"/>
    <n v="0"/>
    <n v="44184.55"/>
    <n v="307.73"/>
    <n v="0"/>
    <n v="0"/>
    <n v="307.73"/>
    <n v="0"/>
    <m/>
    <n v="43876.82"/>
    <n v="0"/>
    <n v="349.79"/>
    <n v="0"/>
    <n v="0"/>
    <n v="349.79"/>
    <n v="0"/>
    <n v="0"/>
    <n v="0"/>
    <n v="52.26"/>
    <n v="0"/>
    <n v="0"/>
    <n v="0"/>
    <n v="0"/>
    <n v="-15.89"/>
    <n v="35.49"/>
    <n v="99.45"/>
    <n v="0"/>
    <n v="0"/>
    <n v="0"/>
    <n v="0"/>
    <n v="0"/>
    <n v="0"/>
    <n v="0"/>
    <n v="167.31"/>
    <n v="0"/>
    <n v="166.24"/>
    <n v="0"/>
    <n v="996.14"/>
    <n v="0"/>
    <n v="0"/>
    <n v="159"/>
    <n v="300"/>
    <n v="127869.3"/>
    <n v="75257.009999999995"/>
    <n v="58.854635000000002"/>
    <n v="34.313803140208499"/>
    <n v="9.5"/>
    <m/>
    <m/>
    <m/>
    <s v="EM"/>
    <s v="ECATEPEC"/>
    <s v="55075"/>
    <s v="Al corriente"/>
    <x v="0"/>
  </r>
  <r>
    <n v="2351"/>
    <s v="Hipotecaria Su Casita"/>
    <s v="FIDEICOMISO 234036"/>
    <d v="2018-05-01T00:00:00"/>
    <s v="60900"/>
    <x v="0"/>
    <n v="21"/>
    <n v="63993.13"/>
    <n v="13970.26"/>
    <n v="0"/>
    <n v="77963.39"/>
    <n v="200.14"/>
    <n v="0"/>
    <n v="0"/>
    <n v="0"/>
    <n v="0"/>
    <m/>
    <n v="77963.39"/>
    <n v="57809.77"/>
    <n v="506.61"/>
    <n v="0"/>
    <n v="0"/>
    <n v="0"/>
    <n v="0"/>
    <n v="0"/>
    <n v="58316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70.4"/>
    <n v="58316.38"/>
    <n v="159"/>
    <n v="300"/>
    <n v="99703.2"/>
    <n v="80891.88"/>
    <n v="81.132682000000003"/>
    <n v="78.195474360491801"/>
    <n v="9.5"/>
    <m/>
    <m/>
    <m/>
    <s v="EM"/>
    <s v="CHICOLOAPAN"/>
    <s v="56370"/>
    <s v="Proceso judicial"/>
    <x v="0"/>
  </r>
  <r>
    <n v="2352"/>
    <s v="Hipotecaria Su Casita"/>
    <s v="FIDEICOMISO 234036"/>
    <d v="2018-05-01T00:00:00"/>
    <s v="60901"/>
    <x v="0"/>
    <n v="21"/>
    <n v="86138.26"/>
    <n v="17813.759999999998"/>
    <n v="0"/>
    <n v="103952.02"/>
    <n v="269.39999999999998"/>
    <n v="0"/>
    <n v="0"/>
    <n v="0"/>
    <n v="0"/>
    <m/>
    <n v="103952.02"/>
    <n v="71197.02"/>
    <n v="681.93"/>
    <n v="0"/>
    <n v="0"/>
    <n v="0"/>
    <n v="0"/>
    <n v="0"/>
    <n v="71878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83.16"/>
    <n v="71878.95"/>
    <n v="159"/>
    <n v="300"/>
    <n v="130797.6"/>
    <n v="108885.37"/>
    <n v="83.247223000000005"/>
    <n v="79.475479490407807"/>
    <n v="9.5"/>
    <m/>
    <m/>
    <m/>
    <s v="QR"/>
    <s v="SOLIDARIDAD"/>
    <s v="77710"/>
    <s v="Proceso judicial"/>
    <x v="0"/>
  </r>
  <r>
    <n v="2353"/>
    <s v="Hipotecaria Su Casita"/>
    <s v="FIDEICOMISO 234036"/>
    <d v="2018-05-01T00:00:00"/>
    <s v="60902"/>
    <x v="11"/>
    <n v="5"/>
    <n v="54595.6"/>
    <n v="1758.59"/>
    <n v="0"/>
    <n v="56354.19"/>
    <n v="360.11"/>
    <n v="0"/>
    <n v="0"/>
    <n v="0"/>
    <n v="0"/>
    <m/>
    <n v="56354.19"/>
    <n v="2203.06"/>
    <n v="432.22"/>
    <n v="0"/>
    <n v="0"/>
    <n v="0"/>
    <n v="0"/>
    <n v="0"/>
    <n v="2635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18.6999999999998"/>
    <n v="2635.28"/>
    <n v="99"/>
    <n v="240"/>
    <n v="129090.3"/>
    <n v="85002.07"/>
    <n v="65.846985000000004"/>
    <n v="43.654860447717901"/>
    <n v="9.5"/>
    <m/>
    <m/>
    <m/>
    <s v="EM"/>
    <s v="LERMA"/>
    <s v="52004"/>
    <s v="Morosidad"/>
    <x v="0"/>
  </r>
  <r>
    <n v="2354"/>
    <s v="Hipotecaria Su Casita"/>
    <s v="FIDEICOMISO 234036"/>
    <d v="2018-05-01T00:00:00"/>
    <s v="60903"/>
    <x v="0"/>
    <n v="21"/>
    <n v="22372.87"/>
    <n v="2676.9"/>
    <n v="0"/>
    <n v="25049.77"/>
    <n v="67.760000000000005"/>
    <n v="0"/>
    <n v="0"/>
    <n v="0"/>
    <n v="0"/>
    <m/>
    <n v="25049.77"/>
    <n v="9435.42"/>
    <n v="184.58"/>
    <n v="0"/>
    <n v="0"/>
    <n v="0"/>
    <n v="0"/>
    <n v="0"/>
    <n v="96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44.66"/>
    <n v="9620"/>
    <n v="159"/>
    <n v="300"/>
    <n v="71037.600000000006"/>
    <n v="27986.560000000001"/>
    <n v="39.396825999999997"/>
    <n v="35.262691450111099"/>
    <n v="9.9"/>
    <m/>
    <m/>
    <m/>
    <s v="SON"/>
    <s v="HERMOSILLO"/>
    <s v="83115"/>
    <s v="Proceso judicial"/>
    <x v="0"/>
  </r>
  <r>
    <n v="2355"/>
    <s v="Hipotecaria Su Casita"/>
    <s v="FIDEICOMISO 234036"/>
    <d v="2018-05-01T00:00:00"/>
    <s v="60904"/>
    <x v="0"/>
    <n v="21"/>
    <n v="13777.66"/>
    <n v="2964.08"/>
    <n v="0"/>
    <n v="16741.740000000002"/>
    <n v="89.19"/>
    <n v="0"/>
    <n v="0"/>
    <n v="0"/>
    <n v="0"/>
    <m/>
    <n v="16741.740000000002"/>
    <n v="4946.13"/>
    <n v="113.67"/>
    <n v="0"/>
    <n v="0"/>
    <n v="0"/>
    <n v="0"/>
    <n v="0"/>
    <n v="5059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53.27"/>
    <n v="5059.8"/>
    <n v="99"/>
    <n v="240"/>
    <n v="71037.600000000006"/>
    <n v="21166.7"/>
    <n v="29.796474"/>
    <n v="23.567434726469401"/>
    <n v="9.9"/>
    <m/>
    <m/>
    <m/>
    <s v="SON"/>
    <s v="HERMOSILLO"/>
    <s v="83115"/>
    <s v="Proceso judicial"/>
    <x v="0"/>
  </r>
  <r>
    <n v="2356"/>
    <s v="Hipotecaria Su Casita"/>
    <s v="FIDEICOMISO 234036"/>
    <d v="2018-05-01T00:00:00"/>
    <s v="60907"/>
    <x v="1"/>
    <n v="0"/>
    <n v="55674.46"/>
    <n v="0"/>
    <n v="0"/>
    <n v="55674.46"/>
    <n v="336.4"/>
    <n v="0"/>
    <n v="0"/>
    <n v="336.4"/>
    <n v="51.69"/>
    <m/>
    <n v="55286.37"/>
    <n v="0"/>
    <n v="440.76"/>
    <n v="0"/>
    <n v="0"/>
    <n v="440.76"/>
    <n v="0"/>
    <n v="0"/>
    <n v="0"/>
    <n v="61.77"/>
    <n v="0"/>
    <n v="0"/>
    <n v="0"/>
    <n v="0"/>
    <n v="-17.57"/>
    <n v="41.95"/>
    <n v="113.22"/>
    <n v="0"/>
    <n v="0"/>
    <n v="0"/>
    <n v="0"/>
    <n v="0"/>
    <n v="0"/>
    <n v="0"/>
    <n v="7.0000000000000007E-2"/>
    <n v="0"/>
    <n v="0.15"/>
    <n v="0"/>
    <n v="1028.29"/>
    <n v="0"/>
    <n v="0"/>
    <n v="159"/>
    <n v="300"/>
    <n v="122012.7"/>
    <n v="88950.58"/>
    <n v="72.902721999999997"/>
    <n v="45.311979556503601"/>
    <n v="9.5"/>
    <m/>
    <m/>
    <m/>
    <s v="QRO"/>
    <s v="QUERETARO"/>
    <s v="76110"/>
    <s v="Al corriente"/>
    <x v="0"/>
  </r>
  <r>
    <n v="2357"/>
    <s v="Hipotecaria Su Casita"/>
    <s v="FIDEICOMISO 234036"/>
    <d v="2018-05-01T00:00:00"/>
    <s v="60911"/>
    <x v="0"/>
    <n v="21"/>
    <n v="73801.62"/>
    <n v="14658.18"/>
    <n v="0"/>
    <n v="88459.8"/>
    <n v="230.8"/>
    <n v="0"/>
    <n v="0"/>
    <n v="0"/>
    <n v="0"/>
    <m/>
    <n v="88459.8"/>
    <n v="57137.29"/>
    <n v="584.26"/>
    <n v="0"/>
    <n v="0"/>
    <n v="0"/>
    <n v="0"/>
    <n v="0"/>
    <n v="57721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88.98"/>
    <n v="57721.55"/>
    <n v="159"/>
    <n v="300"/>
    <n v="115641"/>
    <n v="93289.09"/>
    <n v="80.671293000000006"/>
    <n v="76.495187642214105"/>
    <n v="9.5"/>
    <m/>
    <m/>
    <m/>
    <s v="JAL"/>
    <s v="TLAJOMULCO DE ZUNIGA"/>
    <s v="45653"/>
    <s v="Proceso judicial"/>
    <x v="0"/>
  </r>
  <r>
    <n v="2358"/>
    <s v="Hipotecaria Su Casita"/>
    <s v="FIDEICOMISO 234036"/>
    <d v="2018-05-01T00:00:00"/>
    <s v="60914"/>
    <x v="2"/>
    <n v="0"/>
    <n v="36981.050000000003"/>
    <n v="0"/>
    <n v="0"/>
    <n v="36981.050000000003"/>
    <n v="292.14999999999998"/>
    <n v="0"/>
    <n v="0"/>
    <n v="46.97"/>
    <n v="0"/>
    <m/>
    <n v="36934.080000000002"/>
    <n v="0"/>
    <n v="295.85000000000002"/>
    <n v="0"/>
    <n v="0"/>
    <n v="295.85000000000002"/>
    <n v="0"/>
    <n v="0"/>
    <n v="0"/>
    <n v="60.53"/>
    <n v="0"/>
    <n v="0"/>
    <n v="0"/>
    <n v="0"/>
    <n v="-22.13"/>
    <n v="32.43"/>
    <n v="91.53"/>
    <n v="0"/>
    <n v="0"/>
    <n v="0"/>
    <n v="0"/>
    <n v="0"/>
    <n v="0"/>
    <n v="0"/>
    <n v="0"/>
    <n v="0"/>
    <n v="0.05"/>
    <n v="0"/>
    <n v="505.18"/>
    <n v="245.18"/>
    <n v="0"/>
    <n v="159"/>
    <n v="300"/>
    <n v="135869.1"/>
    <n v="66768.67"/>
    <n v="49.141908999999998"/>
    <n v="27.1835757453117"/>
    <n v="9.6"/>
    <m/>
    <m/>
    <m/>
    <s v="EM"/>
    <s v="ECATEPEC"/>
    <s v="55075"/>
    <s v="Morosidad"/>
    <x v="0"/>
  </r>
  <r>
    <n v="2359"/>
    <s v="Hipotecaria Su Casita"/>
    <s v="FIDEICOMISO 234036"/>
    <d v="2018-05-01T00:00:00"/>
    <s v="60916"/>
    <x v="0"/>
    <n v="21"/>
    <n v="18288.86"/>
    <n v="3119.69"/>
    <n v="0"/>
    <n v="21408.55"/>
    <n v="55.42"/>
    <n v="0"/>
    <n v="0"/>
    <n v="0"/>
    <n v="0"/>
    <m/>
    <n v="21408.55"/>
    <n v="12559.11"/>
    <n v="150.88"/>
    <n v="0"/>
    <n v="0"/>
    <n v="0"/>
    <n v="0"/>
    <n v="0"/>
    <n v="12709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75.11"/>
    <n v="12709.99"/>
    <n v="159"/>
    <n v="300"/>
    <n v="70442.399999999994"/>
    <n v="22879.71"/>
    <n v="32.480026000000002"/>
    <n v="30.391567927316402"/>
    <n v="9.9"/>
    <m/>
    <m/>
    <m/>
    <s v="BCN"/>
    <s v="ENSENADA"/>
    <s v="22800"/>
    <s v="Morosidad"/>
    <x v="0"/>
  </r>
  <r>
    <n v="2360"/>
    <s v="Hipotecaria Su Casita"/>
    <s v="FIDEICOMISO 234036"/>
    <d v="2018-05-01T00:00:00"/>
    <s v="60917"/>
    <x v="1"/>
    <n v="0"/>
    <n v="18795.47"/>
    <n v="0"/>
    <n v="0"/>
    <n v="18795.47"/>
    <n v="56.96"/>
    <n v="0"/>
    <n v="0"/>
    <n v="56.96"/>
    <n v="0"/>
    <m/>
    <n v="18738.509999999998"/>
    <n v="0"/>
    <n v="155.06"/>
    <n v="0"/>
    <n v="0"/>
    <n v="155.06"/>
    <n v="0"/>
    <n v="0"/>
    <n v="0"/>
    <n v="38.76"/>
    <n v="0"/>
    <n v="0"/>
    <n v="0"/>
    <n v="0"/>
    <n v="-5.71"/>
    <n v="12.54"/>
    <n v="35.74"/>
    <n v="0"/>
    <n v="0"/>
    <n v="0"/>
    <n v="0"/>
    <n v="0"/>
    <n v="0"/>
    <n v="0"/>
    <n v="20.49"/>
    <n v="0"/>
    <n v="20.39"/>
    <n v="0"/>
    <n v="313.83999999999997"/>
    <n v="0"/>
    <n v="0"/>
    <n v="159"/>
    <n v="300"/>
    <n v="71625.600000000006"/>
    <n v="23513.95"/>
    <n v="32.828975"/>
    <n v="26.161749783734798"/>
    <n v="9.9"/>
    <m/>
    <m/>
    <m/>
    <s v="BCN"/>
    <s v="TIJUANA"/>
    <s v="22204"/>
    <s v="Al corriente"/>
    <x v="0"/>
  </r>
  <r>
    <n v="2361"/>
    <s v="Hipotecaria Su Casita"/>
    <s v="FIDEICOMISO 234036"/>
    <d v="2018-05-01T00:00:00"/>
    <s v="60918"/>
    <x v="0"/>
    <n v="21"/>
    <n v="50453.5"/>
    <n v="13918.88"/>
    <n v="0"/>
    <n v="64372.38"/>
    <n v="332.78"/>
    <n v="0"/>
    <n v="0"/>
    <n v="0"/>
    <n v="0"/>
    <m/>
    <n v="64372.38"/>
    <n v="23423.32"/>
    <n v="399.42"/>
    <n v="0"/>
    <n v="0"/>
    <n v="0"/>
    <n v="0"/>
    <n v="0"/>
    <n v="23822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51.66"/>
    <n v="23822.74"/>
    <n v="99"/>
    <n v="240"/>
    <n v="119013.3"/>
    <n v="78551.64"/>
    <n v="66.002404999999996"/>
    <n v="54.0883919874098"/>
    <n v="9.5"/>
    <m/>
    <m/>
    <m/>
    <s v="QRO"/>
    <s v="CORREGIDORA"/>
    <s v="76900"/>
    <s v="Proceso judicial"/>
    <x v="0"/>
  </r>
  <r>
    <n v="2362"/>
    <s v="Hipotecaria Su Casita"/>
    <s v="FIDEICOMISO 234036"/>
    <d v="2018-05-01T00:00:00"/>
    <s v="60922"/>
    <x v="0"/>
    <n v="21"/>
    <n v="28117.81"/>
    <n v="3190.7"/>
    <n v="0"/>
    <n v="31308.51"/>
    <n v="85.17"/>
    <n v="0"/>
    <n v="0"/>
    <n v="0"/>
    <n v="0"/>
    <m/>
    <n v="31308.51"/>
    <n v="11080.6"/>
    <n v="231.97"/>
    <n v="0"/>
    <n v="0"/>
    <n v="0"/>
    <n v="0"/>
    <n v="0"/>
    <n v="11312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75.87"/>
    <n v="11312.57"/>
    <n v="159"/>
    <n v="300"/>
    <n v="68048.7"/>
    <n v="35173.279999999999"/>
    <n v="51.688394000000002"/>
    <n v="46.008976144190697"/>
    <n v="9.9"/>
    <m/>
    <m/>
    <m/>
    <s v="QR"/>
    <s v="SOLIDARIDAD"/>
    <s v="77710"/>
    <s v="Morosidad"/>
    <x v="0"/>
  </r>
  <r>
    <n v="2363"/>
    <s v="Hipotecaria Su Casita"/>
    <s v="FIDEICOMISO 234036"/>
    <d v="2018-05-01T00:00:00"/>
    <s v="60925"/>
    <x v="0"/>
    <n v="21"/>
    <n v="27343.98"/>
    <n v="5324.75"/>
    <n v="0"/>
    <n v="32668.73"/>
    <n v="82.82"/>
    <n v="0"/>
    <n v="0"/>
    <n v="0"/>
    <n v="0"/>
    <m/>
    <n v="32668.73"/>
    <n v="23010.91"/>
    <n v="225.59"/>
    <n v="0"/>
    <n v="0"/>
    <n v="0"/>
    <n v="0"/>
    <n v="0"/>
    <n v="23236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07.57"/>
    <n v="23236.5"/>
    <n v="159"/>
    <n v="300"/>
    <n v="72921.600000000006"/>
    <n v="34205.11"/>
    <n v="46.906692"/>
    <n v="44.799799098472697"/>
    <n v="9.9"/>
    <m/>
    <m/>
    <m/>
    <s v="QR"/>
    <s v="BENITO JUAREZ"/>
    <s v="77517"/>
    <s v="Morosidad"/>
    <x v="0"/>
  </r>
  <r>
    <n v="2364"/>
    <s v="Hipotecaria Su Casita"/>
    <s v="FIDEICOMISO 234036"/>
    <d v="2018-05-01T00:00:00"/>
    <s v="60926"/>
    <x v="1"/>
    <n v="0"/>
    <n v="36249.050000000003"/>
    <n v="0"/>
    <n v="0"/>
    <n v="36249.050000000003"/>
    <n v="238.01"/>
    <n v="0"/>
    <n v="0"/>
    <n v="238.01"/>
    <n v="0"/>
    <m/>
    <n v="36011.040000000001"/>
    <n v="0"/>
    <n v="289.99"/>
    <n v="0"/>
    <n v="0"/>
    <n v="289.99"/>
    <n v="0"/>
    <n v="0"/>
    <n v="0"/>
    <n v="48.68"/>
    <n v="0"/>
    <n v="0"/>
    <n v="0"/>
    <n v="0"/>
    <n v="-11.22"/>
    <n v="25.09"/>
    <n v="74.73"/>
    <n v="0"/>
    <n v="0"/>
    <n v="0"/>
    <n v="0"/>
    <n v="0"/>
    <n v="0"/>
    <n v="0"/>
    <n v="0.65"/>
    <n v="0"/>
    <n v="2.0099999999999998"/>
    <n v="0"/>
    <n v="665.93"/>
    <n v="0"/>
    <n v="0"/>
    <n v="99"/>
    <n v="240"/>
    <n v="98267.1"/>
    <n v="56249.5"/>
    <n v="57.241436999999998"/>
    <n v="36.646080008968603"/>
    <n v="9.6"/>
    <m/>
    <m/>
    <m/>
    <s v="GTO"/>
    <s v="LEON"/>
    <s v="37358"/>
    <s v="Al corriente"/>
    <x v="0"/>
  </r>
  <r>
    <n v="2365"/>
    <s v="Hipotecaria Su Casita"/>
    <s v="FIDEICOMISO 234036"/>
    <d v="2018-05-01T00:00:00"/>
    <s v="60927"/>
    <x v="0"/>
    <n v="21"/>
    <n v="39080.589999999997"/>
    <n v="7722.62"/>
    <n v="0"/>
    <n v="46803.21"/>
    <n v="125.14"/>
    <n v="0"/>
    <n v="0"/>
    <n v="0"/>
    <n v="0"/>
    <m/>
    <n v="46803.21"/>
    <n v="29515.31"/>
    <n v="312.64"/>
    <n v="0"/>
    <n v="0"/>
    <n v="0"/>
    <n v="0"/>
    <n v="0"/>
    <n v="29827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47.76"/>
    <n v="29827.95"/>
    <n v="159"/>
    <n v="300"/>
    <n v="91060.800000000003"/>
    <n v="49710.46"/>
    <n v="54.590406000000002"/>
    <n v="51.397758862083798"/>
    <n v="9.6"/>
    <m/>
    <m/>
    <m/>
    <s v="QR"/>
    <s v="BENITO JUAREZ"/>
    <s v="77518"/>
    <s v="Proceso judicial"/>
    <x v="0"/>
  </r>
  <r>
    <n v="2366"/>
    <s v="Hipotecaria Su Casita"/>
    <s v="FIDEICOMISO 234036"/>
    <d v="2018-05-01T00:00:00"/>
    <s v="60930"/>
    <x v="0"/>
    <n v="21"/>
    <n v="41961.26"/>
    <n v="7941.9"/>
    <n v="0"/>
    <n v="49903.16"/>
    <n v="130.21"/>
    <n v="0"/>
    <n v="0"/>
    <n v="0"/>
    <n v="0"/>
    <m/>
    <n v="49903.16"/>
    <n v="31193.68"/>
    <n v="335.69"/>
    <n v="0"/>
    <n v="0"/>
    <n v="0"/>
    <n v="0"/>
    <n v="0"/>
    <n v="31529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72.11"/>
    <n v="31529.37"/>
    <n v="159"/>
    <n v="300"/>
    <n v="68585.100000000006"/>
    <n v="52903.17"/>
    <n v="77.135076999999995"/>
    <n v="72.760934536499803"/>
    <n v="9.6"/>
    <m/>
    <m/>
    <m/>
    <s v="QR"/>
    <s v="SOLIDARIDAD"/>
    <s v="77710"/>
    <s v="Proceso judicial"/>
    <x v="0"/>
  </r>
  <r>
    <n v="2367"/>
    <s v="Hipotecaria Su Casita"/>
    <s v="FIDEICOMISO 234036"/>
    <d v="2018-05-01T00:00:00"/>
    <s v="60931"/>
    <x v="0"/>
    <n v="21"/>
    <n v="36765.69"/>
    <n v="4454.17"/>
    <n v="0"/>
    <n v="41219.86"/>
    <n v="114.07"/>
    <n v="0"/>
    <n v="0"/>
    <n v="0"/>
    <n v="0"/>
    <m/>
    <n v="41219.86"/>
    <n v="14550.03"/>
    <n v="294.13"/>
    <n v="0"/>
    <n v="0"/>
    <n v="0"/>
    <n v="0"/>
    <n v="0"/>
    <n v="14844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68.24"/>
    <n v="14844.16"/>
    <n v="159"/>
    <n v="300"/>
    <n v="69423.600000000006"/>
    <n v="46351.74"/>
    <n v="66.766546000000005"/>
    <n v="59.374420006747499"/>
    <n v="9.6"/>
    <m/>
    <m/>
    <m/>
    <s v="QR"/>
    <s v="SOLIDARIDAD"/>
    <s v="77710"/>
    <s v="Morosidad"/>
    <x v="0"/>
  </r>
  <r>
    <n v="2368"/>
    <s v="Hipotecaria Su Casita"/>
    <s v="FIDEICOMISO 234036"/>
    <d v="2018-05-01T00:00:00"/>
    <s v="60932"/>
    <x v="0"/>
    <n v="21"/>
    <n v="41066.6"/>
    <n v="8395.59"/>
    <n v="0"/>
    <n v="49462.19"/>
    <n v="127.41"/>
    <n v="0"/>
    <n v="0"/>
    <n v="0"/>
    <n v="0"/>
    <m/>
    <n v="49462.19"/>
    <n v="34462.769999999997"/>
    <n v="328.53"/>
    <n v="0"/>
    <n v="0"/>
    <n v="0"/>
    <n v="0"/>
    <n v="0"/>
    <n v="34791.3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23"/>
    <n v="34791.300000000003"/>
    <n v="159"/>
    <n v="300"/>
    <n v="68585.100000000006"/>
    <n v="51772.99"/>
    <n v="75.487227000000004"/>
    <n v="72.1179820683938"/>
    <n v="9.6"/>
    <m/>
    <m/>
    <m/>
    <s v="QR"/>
    <s v="SOLIDARIDAD"/>
    <s v="77710"/>
    <s v="Proceso judicial"/>
    <x v="0"/>
  </r>
  <r>
    <n v="2369"/>
    <s v="Hipotecaria Su Casita"/>
    <s v="FIDEICOMISO 234036"/>
    <d v="2018-05-01T00:00:00"/>
    <s v="60934"/>
    <x v="0"/>
    <n v="21"/>
    <n v="44771.31"/>
    <n v="6512.19"/>
    <n v="0"/>
    <n v="51283.5"/>
    <n v="138.9"/>
    <n v="0"/>
    <n v="0"/>
    <n v="0"/>
    <n v="0"/>
    <m/>
    <n v="51283.5"/>
    <n v="22814.94"/>
    <n v="358.17"/>
    <n v="0"/>
    <n v="0"/>
    <n v="0"/>
    <n v="0"/>
    <n v="0"/>
    <n v="23173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51.09"/>
    <n v="23173.11"/>
    <n v="159"/>
    <n v="300"/>
    <n v="68585.100000000006"/>
    <n v="56443.41"/>
    <n v="82.296897999999999"/>
    <n v="74.773529249614796"/>
    <n v="9.6"/>
    <m/>
    <m/>
    <m/>
    <s v="QR"/>
    <s v="SOLIDARIDAD"/>
    <s v="77710"/>
    <s v="Morosidad"/>
    <x v="0"/>
  </r>
  <r>
    <n v="2370"/>
    <s v="Hipotecaria Su Casita"/>
    <s v="FIDEICOMISO 234036"/>
    <d v="2018-05-01T00:00:00"/>
    <s v="60938"/>
    <x v="0"/>
    <n v="21"/>
    <n v="22733.87"/>
    <n v="4615.99"/>
    <n v="0"/>
    <n v="27349.86"/>
    <n v="68.87"/>
    <n v="0"/>
    <n v="0"/>
    <n v="0"/>
    <n v="0"/>
    <m/>
    <n v="27349.86"/>
    <n v="20513.150000000001"/>
    <n v="187.55"/>
    <n v="0"/>
    <n v="0"/>
    <n v="0"/>
    <n v="0"/>
    <n v="0"/>
    <n v="20700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84.8599999999997"/>
    <n v="20700.7"/>
    <n v="159"/>
    <n v="300"/>
    <n v="68585.100000000006"/>
    <n v="28438.77"/>
    <n v="41.464939000000001"/>
    <n v="39.877261799949203"/>
    <n v="9.9"/>
    <m/>
    <m/>
    <m/>
    <s v="QR"/>
    <s v="SOLIDARIDAD"/>
    <s v="77710"/>
    <s v="Proceso judicial"/>
    <x v="0"/>
  </r>
  <r>
    <n v="2371"/>
    <s v="Hipotecaria Su Casita"/>
    <s v="FIDEICOMISO 234036"/>
    <d v="2018-05-01T00:00:00"/>
    <s v="60939"/>
    <x v="0"/>
    <n v="21"/>
    <n v="20810.91"/>
    <n v="3932.44"/>
    <n v="0"/>
    <n v="24743.35"/>
    <n v="63.03"/>
    <n v="0"/>
    <n v="0"/>
    <n v="0"/>
    <n v="0"/>
    <m/>
    <n v="24743.35"/>
    <n v="16722.91"/>
    <n v="171.69"/>
    <n v="0"/>
    <n v="0"/>
    <n v="0"/>
    <n v="0"/>
    <n v="0"/>
    <n v="16894.5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95.47"/>
    <n v="16894.599999999999"/>
    <n v="159"/>
    <n v="300"/>
    <n v="68585.100000000006"/>
    <n v="26032.44"/>
    <n v="37.956406999999999"/>
    <n v="36.076858840103"/>
    <n v="9.9"/>
    <m/>
    <m/>
    <m/>
    <s v="QR"/>
    <s v="SOLIDARIDAD"/>
    <s v="77710"/>
    <s v="Proceso judicial"/>
    <x v="0"/>
  </r>
  <r>
    <n v="2372"/>
    <s v="Hipotecaria Su Casita"/>
    <s v="FIDEICOMISO 234036"/>
    <d v="2018-05-01T00:00:00"/>
    <s v="60941"/>
    <x v="0"/>
    <n v="21"/>
    <n v="41961.2"/>
    <n v="8762.0400000000009"/>
    <n v="0"/>
    <n v="50723.24"/>
    <n v="130.21"/>
    <n v="0"/>
    <n v="0"/>
    <n v="0"/>
    <n v="0"/>
    <m/>
    <n v="50723.24"/>
    <n v="36430.230000000003"/>
    <n v="335.69"/>
    <n v="0"/>
    <n v="0"/>
    <n v="0"/>
    <n v="0"/>
    <n v="0"/>
    <n v="36765.91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92.25"/>
    <n v="36765.919999999998"/>
    <n v="159"/>
    <n v="300"/>
    <n v="68585.100000000006"/>
    <n v="52903.14"/>
    <n v="77.135034000000005"/>
    <n v="73.956646845351003"/>
    <n v="9.6"/>
    <m/>
    <m/>
    <m/>
    <s v="QR"/>
    <s v="SOLIDARIDAD"/>
    <s v="77710"/>
    <s v="Proceso judicial"/>
    <x v="0"/>
  </r>
  <r>
    <n v="2373"/>
    <s v="Hipotecaria Su Casita"/>
    <s v="FIDEICOMISO 234036"/>
    <d v="2018-05-01T00:00:00"/>
    <s v="60945"/>
    <x v="1"/>
    <n v="0"/>
    <n v="29455.21"/>
    <n v="0"/>
    <n v="0"/>
    <n v="29455.21"/>
    <n v="89.23"/>
    <n v="0"/>
    <n v="0"/>
    <n v="89.23"/>
    <n v="0"/>
    <m/>
    <n v="29365.98"/>
    <n v="0"/>
    <n v="243.01"/>
    <n v="0"/>
    <n v="0"/>
    <n v="243.01"/>
    <n v="0"/>
    <n v="0"/>
    <n v="0"/>
    <n v="60.73"/>
    <n v="0"/>
    <n v="0"/>
    <n v="0"/>
    <n v="0"/>
    <n v="-8.11"/>
    <n v="19.649999999999999"/>
    <n v="53.26"/>
    <n v="0"/>
    <n v="0"/>
    <n v="0"/>
    <n v="0"/>
    <n v="0"/>
    <n v="0"/>
    <n v="0"/>
    <n v="44.15"/>
    <n v="0"/>
    <n v="40.49"/>
    <n v="0"/>
    <n v="501.92"/>
    <n v="0"/>
    <n v="0"/>
    <n v="159"/>
    <n v="300"/>
    <n v="93517.5"/>
    <n v="36847.550000000003"/>
    <n v="39.401769999999999"/>
    <n v="31.401588159446099"/>
    <n v="9.9"/>
    <m/>
    <m/>
    <m/>
    <s v="EM"/>
    <s v="IXTAPALUCA"/>
    <s v="56538"/>
    <s v="Al corriente"/>
    <x v="0"/>
  </r>
  <r>
    <n v="2374"/>
    <s v="Hipotecaria Su Casita"/>
    <s v="FIDEICOMISO 234036"/>
    <d v="2018-05-01T00:00:00"/>
    <s v="60947"/>
    <x v="0"/>
    <n v="21"/>
    <n v="61758.01"/>
    <n v="12398.65"/>
    <n v="0"/>
    <n v="74156.66"/>
    <n v="193.14"/>
    <n v="0"/>
    <n v="0"/>
    <n v="0"/>
    <n v="0"/>
    <m/>
    <n v="74156.66"/>
    <n v="48986.75"/>
    <n v="488.92"/>
    <n v="0"/>
    <n v="0"/>
    <n v="0"/>
    <n v="0"/>
    <n v="0"/>
    <n v="49475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91.79"/>
    <n v="49475.67"/>
    <n v="159"/>
    <n v="300"/>
    <n v="101892.6"/>
    <n v="78066.09"/>
    <n v="76.616055000000003"/>
    <n v="72.779240527818203"/>
    <n v="9.5"/>
    <m/>
    <m/>
    <m/>
    <s v="QR"/>
    <s v="SOLIDARIDAD"/>
    <s v="77710"/>
    <s v="Proceso judicial"/>
    <x v="0"/>
  </r>
  <r>
    <n v="2375"/>
    <s v="Hipotecaria Su Casita"/>
    <s v="FIDEICOMISO 234036"/>
    <d v="2018-05-01T00:00:00"/>
    <s v="60948"/>
    <x v="0"/>
    <n v="21"/>
    <n v="19718.080000000002"/>
    <n v="2818.04"/>
    <n v="0"/>
    <n v="22536.12"/>
    <n v="59.74"/>
    <n v="0"/>
    <n v="0"/>
    <n v="0"/>
    <n v="0"/>
    <m/>
    <n v="22536.12"/>
    <n v="10382.65"/>
    <n v="162.66999999999999"/>
    <n v="0"/>
    <n v="0"/>
    <n v="0"/>
    <n v="0"/>
    <n v="0"/>
    <n v="10545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77.78"/>
    <n v="10545.32"/>
    <n v="159"/>
    <n v="300"/>
    <n v="68585.100000000006"/>
    <n v="24666.71"/>
    <n v="35.965114999999997"/>
    <n v="32.858623928922803"/>
    <n v="9.9"/>
    <m/>
    <m/>
    <m/>
    <s v="QR"/>
    <s v="SOLIDARIDAD"/>
    <s v="77710"/>
    <s v="Morosidad"/>
    <x v="0"/>
  </r>
  <r>
    <n v="2376"/>
    <s v="Hipotecaria Su Casita"/>
    <s v="FIDEICOMISO 234036"/>
    <d v="2018-05-01T00:00:00"/>
    <s v="60949"/>
    <x v="0"/>
    <n v="21"/>
    <n v="17442.22"/>
    <n v="3322.86"/>
    <n v="0"/>
    <n v="20765.080000000002"/>
    <n v="52.85"/>
    <n v="0"/>
    <n v="0"/>
    <n v="0"/>
    <n v="0"/>
    <m/>
    <n v="20765.080000000002"/>
    <n v="14138.25"/>
    <n v="143.9"/>
    <n v="0"/>
    <n v="0"/>
    <n v="0"/>
    <n v="0"/>
    <n v="0"/>
    <n v="14282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75.71"/>
    <n v="14282.15"/>
    <n v="159"/>
    <n v="300"/>
    <n v="68585.100000000006"/>
    <n v="21820.560000000001"/>
    <n v="31.815307000000001"/>
    <n v="30.276372149915499"/>
    <n v="9.9"/>
    <m/>
    <m/>
    <m/>
    <s v="QR"/>
    <s v="SOLIDARIDAD"/>
    <s v="77710"/>
    <s v="Proceso judicial"/>
    <x v="0"/>
  </r>
  <r>
    <n v="2377"/>
    <s v="Hipotecaria Su Casita"/>
    <s v="FIDEICOMISO 234036"/>
    <d v="2018-05-01T00:00:00"/>
    <s v="60950"/>
    <x v="0"/>
    <n v="21"/>
    <n v="39775.94"/>
    <n v="8132.31"/>
    <n v="0"/>
    <n v="47908.25"/>
    <n v="123.41"/>
    <n v="0"/>
    <n v="0"/>
    <n v="0"/>
    <n v="0"/>
    <m/>
    <n v="47908.25"/>
    <n v="33379.980000000003"/>
    <n v="318.20999999999998"/>
    <n v="0"/>
    <n v="0"/>
    <n v="0"/>
    <n v="0"/>
    <n v="0"/>
    <n v="33698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55.7199999999993"/>
    <n v="33698.19"/>
    <n v="159"/>
    <n v="300"/>
    <n v="68585.100000000006"/>
    <n v="50146.62"/>
    <n v="73.11591"/>
    <n v="69.8522711053607"/>
    <n v="9.6"/>
    <m/>
    <m/>
    <m/>
    <s v="QR"/>
    <s v="SOLIDARIDAD"/>
    <s v="77710"/>
    <s v="Proceso judicial"/>
    <x v="0"/>
  </r>
  <r>
    <n v="2378"/>
    <s v="Hipotecaria Su Casita"/>
    <s v="FIDEICOMISO 234036"/>
    <d v="2018-05-01T00:00:00"/>
    <s v="60951"/>
    <x v="0"/>
    <n v="21"/>
    <n v="27517.74"/>
    <n v="5876.23"/>
    <n v="0"/>
    <n v="33393.97"/>
    <n v="83.38"/>
    <n v="0"/>
    <n v="0"/>
    <n v="0"/>
    <n v="0"/>
    <m/>
    <n v="33393.97"/>
    <n v="26965.45"/>
    <n v="227.02"/>
    <n v="0"/>
    <n v="0"/>
    <n v="0"/>
    <n v="0"/>
    <n v="0"/>
    <n v="27192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59.61"/>
    <n v="27192.47"/>
    <n v="159"/>
    <n v="300"/>
    <n v="68585.100000000006"/>
    <n v="34424.980000000003"/>
    <n v="50.193089000000001"/>
    <n v="48.689832449382102"/>
    <n v="9.9"/>
    <m/>
    <m/>
    <m/>
    <s v="QR"/>
    <s v="SOLIDARIDAD"/>
    <s v="77710"/>
    <s v="Proceso judicial"/>
    <x v="0"/>
  </r>
  <r>
    <n v="2379"/>
    <s v="Hipotecaria Su Casita"/>
    <s v="FIDEICOMISO 234036"/>
    <d v="2018-05-01T00:00:00"/>
    <s v="60955"/>
    <x v="12"/>
    <n v="21"/>
    <n v="43431.21"/>
    <n v="8751.5300000000007"/>
    <n v="62619.747975999999"/>
    <n v="52182.74"/>
    <n v="134.75"/>
    <n v="0"/>
    <n v="8751.5300000000007"/>
    <n v="134.75"/>
    <n v="43296.46"/>
    <m/>
    <n v="0"/>
    <n v="35272.33"/>
    <n v="347.45"/>
    <n v="0"/>
    <n v="35272.33"/>
    <n v="347.45"/>
    <n v="0"/>
    <n v="0"/>
    <n v="0"/>
    <n v="49.64"/>
    <n v="0"/>
    <n v="0"/>
    <n v="0"/>
    <n v="0"/>
    <n v="-10739.56"/>
    <n v="26.59"/>
    <n v="68.72"/>
    <n v="4517.24"/>
    <n v="0"/>
    <n v="0"/>
    <n v="6095.58"/>
    <n v="0"/>
    <n v="2420.13"/>
    <n v="6253.55"/>
    <n v="0"/>
    <n v="0"/>
    <n v="0"/>
    <n v="0"/>
    <n v="96494.41"/>
    <n v="0"/>
    <n v="0"/>
    <n v="159"/>
    <n v="300"/>
    <n v="68585.100000000006"/>
    <n v="54754.69"/>
    <n v="79.834672999999995"/>
    <n v="0"/>
    <n v="9.6"/>
    <m/>
    <m/>
    <m/>
    <s v="QR"/>
    <s v="SOLIDARIDAD"/>
    <s v="77710"/>
    <s v="Proceso judicial"/>
    <x v="0"/>
  </r>
  <r>
    <n v="2380"/>
    <s v="Hipotecaria Su Casita"/>
    <s v="FIDEICOMISO 234036"/>
    <d v="2018-05-01T00:00:00"/>
    <s v="60956"/>
    <x v="12"/>
    <n v="1"/>
    <n v="3627.28"/>
    <n v="106.07"/>
    <n v="0"/>
    <n v="3733.35"/>
    <n v="106.94"/>
    <n v="0"/>
    <n v="106.07"/>
    <n v="106.94"/>
    <n v="3520.34"/>
    <m/>
    <n v="0"/>
    <n v="30.8"/>
    <n v="29.93"/>
    <n v="0"/>
    <n v="30.8"/>
    <n v="29.93"/>
    <n v="0"/>
    <n v="0"/>
    <n v="0"/>
    <n v="25.02"/>
    <n v="0"/>
    <n v="0"/>
    <n v="0"/>
    <n v="0"/>
    <n v="-8.94"/>
    <n v="8.09"/>
    <n v="26.37"/>
    <n v="25.02"/>
    <n v="0"/>
    <n v="0"/>
    <n v="0"/>
    <n v="0"/>
    <n v="8.09"/>
    <n v="26.37"/>
    <n v="0"/>
    <n v="292.64999999999998"/>
    <n v="0"/>
    <n v="0"/>
    <n v="4196.75"/>
    <n v="0"/>
    <n v="0"/>
    <n v="159"/>
    <n v="300"/>
    <n v="68585.100000000006"/>
    <n v="15179.52"/>
    <n v="22.132387000000001"/>
    <n v="0"/>
    <n v="9.9"/>
    <m/>
    <m/>
    <m/>
    <s v="QR"/>
    <s v="SOLIDARIDAD"/>
    <s v="77710"/>
    <s v="Al corriente"/>
    <x v="0"/>
  </r>
  <r>
    <n v="2381"/>
    <s v="Hipotecaria Su Casita"/>
    <s v="FIDEICOMISO 234036"/>
    <d v="2018-05-01T00:00:00"/>
    <s v="60957"/>
    <x v="0"/>
    <n v="21"/>
    <n v="41645.14"/>
    <n v="6057.4"/>
    <n v="0"/>
    <n v="47702.54"/>
    <n v="129.19999999999999"/>
    <n v="0"/>
    <n v="0"/>
    <n v="0"/>
    <n v="0"/>
    <m/>
    <n v="47702.54"/>
    <n v="21221.84"/>
    <n v="333.16"/>
    <n v="0"/>
    <n v="0"/>
    <n v="0"/>
    <n v="0"/>
    <n v="0"/>
    <n v="215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86.6"/>
    <n v="21555"/>
    <n v="159"/>
    <n v="300"/>
    <n v="68585.100000000006"/>
    <n v="52502.1"/>
    <n v="76.550299999999993"/>
    <n v="69.552336911514004"/>
    <n v="9.6"/>
    <m/>
    <m/>
    <m/>
    <s v="QR"/>
    <s v="SOLIDARIDAD"/>
    <s v="77710"/>
    <s v="Morosidad"/>
    <x v="0"/>
  </r>
  <r>
    <n v="2382"/>
    <s v="Hipotecaria Su Casita"/>
    <s v="FIDEICOMISO 234036"/>
    <d v="2018-05-01T00:00:00"/>
    <s v="60958"/>
    <x v="0"/>
    <n v="21"/>
    <n v="15002.15"/>
    <n v="2383.5500000000002"/>
    <n v="0"/>
    <n v="17385.7"/>
    <n v="45.44"/>
    <n v="0"/>
    <n v="0"/>
    <n v="0"/>
    <n v="0"/>
    <m/>
    <n v="17385.7"/>
    <n v="9291.94"/>
    <n v="123.77"/>
    <n v="0"/>
    <n v="0"/>
    <n v="0"/>
    <n v="0"/>
    <n v="0"/>
    <n v="9415.70999999999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28.9899999999998"/>
    <n v="9415.7099999999991"/>
    <n v="159"/>
    <n v="300"/>
    <n v="76553.399999999994"/>
    <n v="18766.71"/>
    <n v="24.514534999999999"/>
    <n v="22.710552416992599"/>
    <n v="9.9"/>
    <m/>
    <m/>
    <m/>
    <s v="QR"/>
    <s v="SOLIDARIDAD"/>
    <s v="77710"/>
    <s v="Proceso judicial"/>
    <x v="0"/>
  </r>
  <r>
    <n v="2383"/>
    <s v="Hipotecaria Su Casita"/>
    <s v="FIDEICOMISO 234036"/>
    <d v="2018-05-01T00:00:00"/>
    <s v="60959"/>
    <x v="1"/>
    <n v="0"/>
    <n v="26649.15"/>
    <n v="0"/>
    <n v="0"/>
    <n v="26649.15"/>
    <n v="198.07"/>
    <n v="0"/>
    <n v="0"/>
    <n v="198.07"/>
    <n v="8542.93"/>
    <m/>
    <n v="17908.150000000001"/>
    <n v="0"/>
    <n v="213.19"/>
    <n v="0"/>
    <n v="0"/>
    <n v="213.19"/>
    <n v="0"/>
    <n v="0"/>
    <n v="0"/>
    <n v="42.33"/>
    <n v="0"/>
    <n v="0"/>
    <n v="0"/>
    <n v="0"/>
    <n v="-9.26"/>
    <n v="22.68"/>
    <n v="60.87"/>
    <n v="0"/>
    <n v="0"/>
    <n v="0"/>
    <n v="0"/>
    <n v="0"/>
    <n v="0"/>
    <n v="0"/>
    <n v="0"/>
    <n v="0"/>
    <n v="0"/>
    <n v="0"/>
    <n v="9070.81"/>
    <n v="0"/>
    <n v="0"/>
    <n v="159"/>
    <n v="300"/>
    <n v="73722.899999999994"/>
    <n v="46699.15"/>
    <n v="63.344158"/>
    <n v="24.2911633956443"/>
    <n v="9.6"/>
    <m/>
    <m/>
    <m/>
    <s v="QR"/>
    <s v="SOLIDARIDAD"/>
    <s v="77710"/>
    <s v="Al corriente"/>
    <x v="0"/>
  </r>
  <r>
    <n v="2384"/>
    <s v="Hipotecaria Su Casita"/>
    <s v="FIDEICOMISO 234036"/>
    <d v="2018-05-01T00:00:00"/>
    <s v="60961"/>
    <x v="0"/>
    <n v="21"/>
    <n v="45460.5"/>
    <n v="9427.42"/>
    <n v="0"/>
    <n v="54887.92"/>
    <n v="141.07"/>
    <n v="0"/>
    <n v="0"/>
    <n v="0"/>
    <n v="0"/>
    <m/>
    <n v="54887.92"/>
    <n v="39028.58"/>
    <n v="363.68"/>
    <n v="0"/>
    <n v="0"/>
    <n v="0"/>
    <n v="0"/>
    <n v="0"/>
    <n v="39392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68.49"/>
    <n v="39392.26"/>
    <n v="159"/>
    <n v="300"/>
    <n v="68585.100000000006"/>
    <n v="57314.68"/>
    <n v="83.567246999999995"/>
    <n v="80.028927457262995"/>
    <n v="9.6"/>
    <m/>
    <m/>
    <m/>
    <s v="QR"/>
    <s v="SOLIDARIDAD"/>
    <s v="77710"/>
    <s v="Proceso judicial"/>
    <x v="0"/>
  </r>
  <r>
    <n v="2385"/>
    <s v="Hipotecaria Su Casita"/>
    <s v="FIDEICOMISO 234036"/>
    <d v="2018-05-01T00:00:00"/>
    <s v="60963"/>
    <x v="0"/>
    <n v="21"/>
    <n v="20336.560000000001"/>
    <n v="25714.11"/>
    <n v="0"/>
    <n v="46050.67"/>
    <n v="433.45"/>
    <n v="0"/>
    <n v="0"/>
    <n v="0"/>
    <n v="0"/>
    <m/>
    <n v="46050.67"/>
    <n v="22152.3"/>
    <n v="162.69"/>
    <n v="0"/>
    <n v="0"/>
    <n v="0"/>
    <n v="0"/>
    <n v="0"/>
    <n v="22314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147.56"/>
    <n v="22314.99"/>
    <n v="39"/>
    <n v="180"/>
    <n v="99209.4"/>
    <n v="56760.41"/>
    <n v="57.212733999999998"/>
    <n v="46.417648026710502"/>
    <n v="9.6"/>
    <m/>
    <m/>
    <m/>
    <s v="PUE"/>
    <s v="PUEBLA"/>
    <s v="72590"/>
    <s v="Morosidad"/>
    <x v="0"/>
  </r>
  <r>
    <n v="2386"/>
    <s v="Hipotecaria Su Casita"/>
    <s v="FIDEICOMISO 234036"/>
    <d v="2018-05-01T00:00:00"/>
    <s v="60964"/>
    <x v="2"/>
    <n v="0"/>
    <n v="78805.02"/>
    <n v="0"/>
    <n v="0"/>
    <n v="78805.02"/>
    <n v="246.47"/>
    <n v="0"/>
    <n v="0"/>
    <n v="0"/>
    <n v="0"/>
    <m/>
    <n v="78805.02"/>
    <n v="0"/>
    <n v="623.87"/>
    <n v="0"/>
    <n v="0"/>
    <n v="0"/>
    <n v="0"/>
    <n v="0"/>
    <n v="623.87"/>
    <n v="0"/>
    <n v="0"/>
    <n v="0"/>
    <n v="0"/>
    <n v="0"/>
    <n v="-16.68"/>
    <n v="0"/>
    <n v="43.02"/>
    <n v="0"/>
    <n v="0"/>
    <n v="0"/>
    <n v="0"/>
    <n v="0"/>
    <n v="0"/>
    <n v="0"/>
    <n v="0"/>
    <n v="0"/>
    <n v="26.34"/>
    <n v="0"/>
    <n v="26.34"/>
    <n v="246.47"/>
    <n v="623.87"/>
    <n v="159"/>
    <n v="300"/>
    <n v="127942.2"/>
    <n v="99615.58"/>
    <n v="77.859830000000002"/>
    <n v="61.594235162276803"/>
    <n v="9.5"/>
    <m/>
    <m/>
    <m/>
    <s v="EM"/>
    <s v="ECATEPEC"/>
    <s v="55075"/>
    <s v="Morosidad"/>
    <x v="0"/>
  </r>
  <r>
    <n v="2387"/>
    <s v="Hipotecaria Su Casita"/>
    <s v="FIDEICOMISO 234036"/>
    <d v="2018-05-01T00:00:00"/>
    <s v="60966"/>
    <x v="1"/>
    <n v="0"/>
    <n v="57919.02"/>
    <n v="0"/>
    <n v="0"/>
    <n v="57919.02"/>
    <n v="181.14"/>
    <n v="0"/>
    <n v="0"/>
    <n v="181.14"/>
    <n v="0"/>
    <m/>
    <n v="57737.88"/>
    <n v="0"/>
    <n v="458.53"/>
    <n v="0"/>
    <n v="0"/>
    <n v="458.53"/>
    <n v="0"/>
    <n v="0"/>
    <n v="0"/>
    <n v="50.84"/>
    <n v="0"/>
    <n v="0"/>
    <n v="0"/>
    <n v="0"/>
    <n v="-15.54"/>
    <n v="34.53"/>
    <n v="97.27"/>
    <n v="0"/>
    <n v="0"/>
    <n v="0"/>
    <n v="0"/>
    <n v="0"/>
    <n v="0"/>
    <n v="0"/>
    <n v="16.79"/>
    <n v="0"/>
    <n v="10.25"/>
    <n v="0"/>
    <n v="823.56"/>
    <n v="0"/>
    <n v="0"/>
    <n v="159"/>
    <n v="300"/>
    <n v="127942.2"/>
    <n v="73214.06"/>
    <n v="57.224325"/>
    <n v="45.128097115922799"/>
    <n v="9.5"/>
    <m/>
    <m/>
    <m/>
    <s v="EM"/>
    <s v="ECATEPEC"/>
    <s v="55075"/>
    <s v="Al corriente"/>
    <x v="0"/>
  </r>
  <r>
    <n v="2388"/>
    <s v="Hipotecaria Su Casita"/>
    <s v="FIDEICOMISO 234036"/>
    <d v="2018-05-01T00:00:00"/>
    <s v="60968"/>
    <x v="22"/>
    <n v="14"/>
    <n v="52726.48"/>
    <n v="4150.67"/>
    <n v="0"/>
    <n v="56877.15"/>
    <n v="314.38"/>
    <n v="0"/>
    <n v="0"/>
    <n v="0"/>
    <n v="0"/>
    <m/>
    <n v="56877.15"/>
    <n v="6094.53"/>
    <n v="417.42"/>
    <n v="0"/>
    <n v="0"/>
    <n v="0"/>
    <n v="0"/>
    <n v="0"/>
    <n v="6511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65.05"/>
    <n v="6511.95"/>
    <n v="159"/>
    <n v="300"/>
    <n v="127942.2"/>
    <n v="83758.679999999993"/>
    <n v="65.466031000000001"/>
    <n v="44.455347972193998"/>
    <n v="9.5"/>
    <m/>
    <m/>
    <m/>
    <s v="EM"/>
    <s v="ECATEPEC"/>
    <s v="55075"/>
    <s v="Morosidad"/>
    <x v="0"/>
  </r>
  <r>
    <n v="2389"/>
    <s v="Hipotecaria Su Casita"/>
    <s v="FIDEICOMISO 234036"/>
    <d v="2018-05-01T00:00:00"/>
    <s v="60969"/>
    <x v="1"/>
    <n v="0"/>
    <n v="61758.01"/>
    <n v="0"/>
    <n v="0"/>
    <n v="61758.01"/>
    <n v="193.14"/>
    <n v="0"/>
    <n v="0"/>
    <n v="193.14"/>
    <n v="0"/>
    <m/>
    <n v="61564.87"/>
    <n v="0"/>
    <n v="488.92"/>
    <n v="0"/>
    <n v="0"/>
    <n v="488.92"/>
    <n v="0"/>
    <n v="0"/>
    <n v="0"/>
    <n v="54.21"/>
    <n v="0"/>
    <n v="0"/>
    <n v="0"/>
    <n v="0"/>
    <n v="-16.16"/>
    <n v="36.81"/>
    <n v="102.45"/>
    <n v="0"/>
    <n v="0"/>
    <n v="0"/>
    <n v="0"/>
    <n v="0"/>
    <n v="0"/>
    <n v="0"/>
    <n v="0"/>
    <n v="0"/>
    <n v="0.11"/>
    <n v="0.30540299999999998"/>
    <n v="859.37"/>
    <n v="0"/>
    <n v="0"/>
    <n v="159"/>
    <n v="300"/>
    <n v="127942.2"/>
    <n v="78066.09"/>
    <n v="61.016686"/>
    <n v="48.119283819912297"/>
    <n v="9.5"/>
    <m/>
    <m/>
    <m/>
    <s v="EM"/>
    <s v="ECATEPEC"/>
    <s v="55075"/>
    <s v="Al corriente"/>
    <x v="0"/>
  </r>
  <r>
    <n v="2390"/>
    <s v="Hipotecaria Su Casita"/>
    <s v="FIDEICOMISO 234036"/>
    <d v="2018-05-01T00:00:00"/>
    <s v="60970"/>
    <x v="12"/>
    <n v="21"/>
    <n v="29146.44"/>
    <n v="5675.78"/>
    <n v="35883.696109999997"/>
    <n v="34822.22"/>
    <n v="88.28"/>
    <n v="0"/>
    <n v="5675.78"/>
    <n v="88.28"/>
    <n v="29058.16"/>
    <m/>
    <n v="0"/>
    <n v="24568.31"/>
    <n v="240.46"/>
    <n v="0"/>
    <n v="24568.31"/>
    <n v="240.46"/>
    <n v="0"/>
    <n v="0"/>
    <n v="0"/>
    <n v="60.09"/>
    <n v="0"/>
    <n v="0"/>
    <n v="0"/>
    <n v="0"/>
    <n v="-8179.46"/>
    <n v="19.440000000000001"/>
    <n v="49.15"/>
    <n v="5528.28"/>
    <n v="0"/>
    <n v="0"/>
    <n v="6177.43"/>
    <n v="0"/>
    <n v="1788.7"/>
    <n v="4503.1099999999997"/>
    <n v="0"/>
    <n v="0"/>
    <n v="0"/>
    <n v="0"/>
    <n v="69577.73"/>
    <n v="0"/>
    <n v="0"/>
    <n v="159"/>
    <n v="300"/>
    <n v="68585.100000000006"/>
    <n v="36459.89"/>
    <n v="53.160074000000002"/>
    <n v="0"/>
    <n v="9.9"/>
    <m/>
    <m/>
    <m/>
    <s v="QR"/>
    <s v="SOLIDARIDAD"/>
    <s v="77710"/>
    <s v="Proceso judicial"/>
    <x v="0"/>
  </r>
  <r>
    <n v="2391"/>
    <s v="Hipotecaria Su Casita"/>
    <s v="FIDEICOMISO 234036"/>
    <d v="2018-05-01T00:00:00"/>
    <s v="60972"/>
    <x v="1"/>
    <n v="0"/>
    <n v="56011.78"/>
    <n v="0"/>
    <n v="0"/>
    <n v="56011.78"/>
    <n v="175.2"/>
    <n v="0"/>
    <n v="0"/>
    <n v="175.2"/>
    <n v="0"/>
    <m/>
    <n v="55836.58"/>
    <n v="0"/>
    <n v="443.43"/>
    <n v="0"/>
    <n v="0"/>
    <n v="443.43"/>
    <n v="0"/>
    <n v="0"/>
    <n v="0"/>
    <n v="49.17"/>
    <n v="0"/>
    <n v="0"/>
    <n v="0"/>
    <n v="0"/>
    <n v="-14.14"/>
    <n v="33.39"/>
    <n v="91.64"/>
    <n v="0"/>
    <n v="0"/>
    <n v="0"/>
    <n v="0"/>
    <n v="0"/>
    <n v="0"/>
    <n v="0"/>
    <n v="5"/>
    <n v="0"/>
    <n v="3.59"/>
    <n v="0"/>
    <n v="783.69"/>
    <n v="0"/>
    <n v="0"/>
    <n v="159"/>
    <n v="300"/>
    <n v="107341.5"/>
    <n v="70806.289999999994"/>
    <n v="65.963573999999994"/>
    <n v="52.017700358780601"/>
    <n v="9.5"/>
    <m/>
    <m/>
    <m/>
    <s v="JAL"/>
    <s v="GUADALAJARA"/>
    <s v="44723"/>
    <s v="Al corriente"/>
    <x v="0"/>
  </r>
  <r>
    <n v="2392"/>
    <s v="Hipotecaria Su Casita"/>
    <s v="FIDEICOMISO 234036"/>
    <d v="2018-05-01T00:00:00"/>
    <s v="60974"/>
    <x v="1"/>
    <n v="0"/>
    <n v="58241.4"/>
    <n v="0"/>
    <n v="0"/>
    <n v="58241.4"/>
    <n v="182.14"/>
    <n v="0"/>
    <n v="0"/>
    <n v="182.14"/>
    <n v="0"/>
    <m/>
    <n v="58059.26"/>
    <n v="0"/>
    <n v="461.08"/>
    <n v="0"/>
    <n v="0"/>
    <n v="461.08"/>
    <n v="0"/>
    <n v="0"/>
    <n v="0"/>
    <n v="51.13"/>
    <n v="0"/>
    <n v="0"/>
    <n v="0"/>
    <n v="0"/>
    <n v="-15.54"/>
    <n v="34.72"/>
    <n v="97.69"/>
    <n v="0"/>
    <n v="0"/>
    <n v="0"/>
    <n v="0"/>
    <n v="0"/>
    <n v="0"/>
    <n v="0"/>
    <n v="6.77"/>
    <n v="0"/>
    <n v="6.35"/>
    <n v="0"/>
    <n v="817.99"/>
    <n v="0"/>
    <n v="0"/>
    <n v="159"/>
    <n v="300"/>
    <n v="127942.2"/>
    <n v="73620.66"/>
    <n v="57.542124000000001"/>
    <n v="45.379288073052301"/>
    <n v="9.5"/>
    <m/>
    <m/>
    <m/>
    <s v="EM"/>
    <s v="ECATEPEC"/>
    <s v="55075"/>
    <s v="Al corriente"/>
    <x v="0"/>
  </r>
  <r>
    <n v="2393"/>
    <s v="Hipotecaria Su Casita"/>
    <s v="FIDEICOMISO 234036"/>
    <d v="2018-05-01T00:00:00"/>
    <s v="60977"/>
    <x v="0"/>
    <n v="21"/>
    <n v="36765.69"/>
    <n v="7570.5"/>
    <n v="0"/>
    <n v="44336.19"/>
    <n v="114.07"/>
    <n v="0"/>
    <n v="0"/>
    <n v="0"/>
    <n v="0"/>
    <m/>
    <n v="44336.19"/>
    <n v="31208.48"/>
    <n v="294.13"/>
    <n v="0"/>
    <n v="0"/>
    <n v="0"/>
    <n v="0"/>
    <n v="0"/>
    <n v="31502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84.57"/>
    <n v="31502.61"/>
    <n v="159"/>
    <n v="300"/>
    <n v="68585.100000000006"/>
    <n v="46351.74"/>
    <n v="67.582813000000002"/>
    <n v="64.644055172523593"/>
    <n v="9.6"/>
    <m/>
    <m/>
    <m/>
    <s v="QR"/>
    <s v="SOLIDARIDAD"/>
    <s v="77710"/>
    <s v="Proceso judicial"/>
    <x v="0"/>
  </r>
  <r>
    <n v="2394"/>
    <s v="Hipotecaria Su Casita"/>
    <s v="FIDEICOMISO 234036"/>
    <d v="2018-05-01T00:00:00"/>
    <s v="60979"/>
    <x v="0"/>
    <n v="21"/>
    <n v="38593.51"/>
    <n v="6330.39"/>
    <n v="0"/>
    <n v="44923.9"/>
    <n v="119.74"/>
    <n v="0"/>
    <n v="0"/>
    <n v="0"/>
    <n v="0"/>
    <m/>
    <n v="44923.9"/>
    <n v="22993.19"/>
    <n v="308.75"/>
    <n v="0"/>
    <n v="0"/>
    <n v="0"/>
    <n v="0"/>
    <n v="0"/>
    <n v="23301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50.13"/>
    <n v="23301.94"/>
    <n v="159"/>
    <n v="300"/>
    <n v="68585.100000000006"/>
    <n v="48655.77"/>
    <n v="70.942187000000004"/>
    <n v="65.500961439296901"/>
    <n v="9.6"/>
    <m/>
    <m/>
    <m/>
    <s v="QR"/>
    <s v="SOLIDARIDAD"/>
    <s v="77710"/>
    <s v="Proceso judicial"/>
    <x v="0"/>
  </r>
  <r>
    <n v="2395"/>
    <s v="Hipotecaria Su Casita"/>
    <s v="FIDEICOMISO 234036"/>
    <d v="2018-05-01T00:00:00"/>
    <s v="60981"/>
    <x v="0"/>
    <n v="21"/>
    <n v="53064.959999999999"/>
    <n v="10848.39"/>
    <n v="0"/>
    <n v="63913.35"/>
    <n v="164.63"/>
    <n v="0"/>
    <n v="0"/>
    <n v="0"/>
    <n v="0"/>
    <m/>
    <n v="63913.35"/>
    <n v="44531.71"/>
    <n v="424.52"/>
    <n v="0"/>
    <n v="0"/>
    <n v="0"/>
    <n v="0"/>
    <n v="0"/>
    <n v="44956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13.02"/>
    <n v="44956.23"/>
    <n v="159"/>
    <n v="300"/>
    <n v="78342.600000000006"/>
    <n v="66899.31"/>
    <n v="85.393272999999994"/>
    <n v="81.581860035545205"/>
    <n v="9.6"/>
    <m/>
    <m/>
    <m/>
    <s v="QR"/>
    <s v="SOLIDARIDAD"/>
    <s v="77710"/>
    <s v="Proceso judicial"/>
    <x v="0"/>
  </r>
  <r>
    <n v="2396"/>
    <s v="Hipotecaria Su Casita"/>
    <s v="FIDEICOMISO 234036"/>
    <d v="2018-05-01T00:00:00"/>
    <s v="60982"/>
    <x v="0"/>
    <n v="21"/>
    <n v="43551.63"/>
    <n v="9156.16"/>
    <n v="0"/>
    <n v="52707.79"/>
    <n v="135.15"/>
    <n v="0"/>
    <n v="0"/>
    <n v="0"/>
    <n v="0"/>
    <m/>
    <n v="52707.79"/>
    <n v="38232.71"/>
    <n v="348.41"/>
    <n v="0"/>
    <n v="0"/>
    <n v="0"/>
    <n v="0"/>
    <n v="0"/>
    <n v="38581.12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91.31"/>
    <n v="38581.120000000003"/>
    <n v="159"/>
    <n v="300"/>
    <n v="68585.100000000006"/>
    <n v="54908.44"/>
    <n v="80.058847"/>
    <n v="76.850205456904803"/>
    <n v="9.6"/>
    <m/>
    <m/>
    <m/>
    <s v="QR"/>
    <s v="SOLIDARIDAD"/>
    <s v="77710"/>
    <s v="Proceso judicial"/>
    <x v="0"/>
  </r>
  <r>
    <n v="2397"/>
    <s v="Hipotecaria Su Casita"/>
    <s v="FIDEICOMISO 234036"/>
    <d v="2018-05-01T00:00:00"/>
    <s v="60983"/>
    <x v="0"/>
    <n v="21"/>
    <n v="39453.24"/>
    <n v="8404.2900000000009"/>
    <n v="0"/>
    <n v="47857.53"/>
    <n v="122.41"/>
    <n v="0"/>
    <n v="0"/>
    <n v="0"/>
    <n v="0"/>
    <m/>
    <n v="47857.53"/>
    <n v="35395.64"/>
    <n v="315.63"/>
    <n v="0"/>
    <n v="0"/>
    <n v="0"/>
    <n v="0"/>
    <n v="0"/>
    <n v="35711.26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26.7000000000007"/>
    <n v="35711.269999999997"/>
    <n v="159"/>
    <n v="300"/>
    <n v="68585.100000000006"/>
    <n v="49740.02"/>
    <n v="72.523070000000004"/>
    <n v="69.7783193134442"/>
    <n v="9.6"/>
    <m/>
    <m/>
    <m/>
    <s v="QR"/>
    <s v="SOLIDARIDAD"/>
    <s v="77710"/>
    <s v="Proceso judicial"/>
    <x v="0"/>
  </r>
  <r>
    <n v="2398"/>
    <s v="Hipotecaria Su Casita"/>
    <s v="FIDEICOMISO 234036"/>
    <d v="2018-05-01T00:00:00"/>
    <s v="60984"/>
    <x v="0"/>
    <n v="21"/>
    <n v="27735.5"/>
    <n v="5518.34"/>
    <n v="0"/>
    <n v="33253.839999999997"/>
    <n v="84.02"/>
    <n v="0"/>
    <n v="0"/>
    <n v="0"/>
    <n v="0"/>
    <m/>
    <n v="33253.839999999997"/>
    <n v="24201.45"/>
    <n v="228.82"/>
    <n v="0"/>
    <n v="0"/>
    <n v="0"/>
    <n v="0"/>
    <n v="0"/>
    <n v="24430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02.36"/>
    <n v="24430.27"/>
    <n v="159"/>
    <n v="300"/>
    <n v="71186.399999999994"/>
    <n v="34696.04"/>
    <n v="48.739702999999999"/>
    <n v="46.7137542269815"/>
    <n v="9.9"/>
    <m/>
    <m/>
    <m/>
    <s v="QR"/>
    <s v="SOLIDARIDAD"/>
    <s v="77710"/>
    <s v="Morosidad"/>
    <x v="0"/>
  </r>
  <r>
    <n v="2399"/>
    <s v="Hipotecaria Su Casita"/>
    <s v="FIDEICOMISO 234036"/>
    <d v="2018-05-01T00:00:00"/>
    <s v="60985"/>
    <x v="0"/>
    <n v="21"/>
    <n v="39667.480000000003"/>
    <n v="4806.2"/>
    <n v="0"/>
    <n v="44473.68"/>
    <n v="123.09"/>
    <n v="0"/>
    <n v="0"/>
    <n v="0"/>
    <n v="0"/>
    <m/>
    <n v="44473.68"/>
    <n v="15624.48"/>
    <n v="317.33999999999997"/>
    <n v="0"/>
    <n v="0"/>
    <n v="0"/>
    <n v="0"/>
    <n v="0"/>
    <n v="15941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29.29"/>
    <n v="15941.82"/>
    <n v="159"/>
    <n v="300"/>
    <n v="68585.100000000006"/>
    <n v="50011.09"/>
    <n v="72.918301"/>
    <n v="64.844521181555507"/>
    <n v="9.6"/>
    <m/>
    <m/>
    <m/>
    <s v="QR"/>
    <s v="SOLIDARIDAD"/>
    <s v="77710"/>
    <s v="Proceso judicial"/>
    <x v="0"/>
  </r>
  <r>
    <n v="2400"/>
    <s v="Hipotecaria Su Casita"/>
    <s v="FIDEICOMISO 234036"/>
    <d v="2018-05-01T00:00:00"/>
    <s v="60986"/>
    <x v="0"/>
    <n v="21"/>
    <n v="17539.37"/>
    <n v="1990.08"/>
    <n v="0"/>
    <n v="19529.45"/>
    <n v="53.12"/>
    <n v="0"/>
    <n v="0"/>
    <n v="0"/>
    <n v="0"/>
    <m/>
    <n v="19529.45"/>
    <n v="6911.82"/>
    <n v="144.69999999999999"/>
    <n v="0"/>
    <n v="0"/>
    <n v="0"/>
    <n v="0"/>
    <n v="0"/>
    <n v="7056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3.2"/>
    <n v="7056.52"/>
    <n v="159"/>
    <n v="300"/>
    <n v="68585.100000000006"/>
    <n v="21939.97"/>
    <n v="31.989412000000002"/>
    <n v="28.474771031291301"/>
    <n v="9.9"/>
    <m/>
    <m/>
    <m/>
    <s v="QR"/>
    <s v="SOLIDARIDAD"/>
    <s v="77710"/>
    <s v="Morosidad"/>
    <x v="0"/>
  </r>
  <r>
    <n v="2401"/>
    <s v="Hipotecaria Su Casita"/>
    <s v="FIDEICOMISO 234036"/>
    <d v="2018-05-01T00:00:00"/>
    <s v="60988"/>
    <x v="0"/>
    <n v="21"/>
    <n v="24917.72"/>
    <n v="4958.59"/>
    <n v="0"/>
    <n v="29876.31"/>
    <n v="75.5"/>
    <n v="0"/>
    <n v="0"/>
    <n v="0"/>
    <n v="0"/>
    <m/>
    <n v="29876.31"/>
    <n v="21743.06"/>
    <n v="205.57"/>
    <n v="0"/>
    <n v="0"/>
    <n v="0"/>
    <n v="0"/>
    <n v="0"/>
    <n v="21948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34.09"/>
    <n v="21948.63"/>
    <n v="159"/>
    <n v="300"/>
    <n v="68585.100000000006"/>
    <n v="31172.22"/>
    <n v="45.450426"/>
    <n v="43.560933960047102"/>
    <n v="9.9"/>
    <m/>
    <m/>
    <m/>
    <s v="QR"/>
    <s v="SOLIDARIDAD"/>
    <s v="77710"/>
    <s v="Proceso judicial"/>
    <x v="0"/>
  </r>
  <r>
    <n v="2402"/>
    <s v="Hipotecaria Su Casita"/>
    <s v="FIDEICOMISO 234036"/>
    <d v="2018-05-01T00:00:00"/>
    <s v="60990"/>
    <x v="0"/>
    <n v="21"/>
    <n v="37069.24"/>
    <n v="7687.2"/>
    <n v="0"/>
    <n v="44756.44"/>
    <n v="115.03"/>
    <n v="0"/>
    <n v="0"/>
    <n v="0"/>
    <n v="0"/>
    <m/>
    <n v="44756.44"/>
    <n v="31809.22"/>
    <n v="296.55"/>
    <n v="0"/>
    <n v="0"/>
    <n v="0"/>
    <n v="0"/>
    <n v="0"/>
    <n v="321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02.23"/>
    <n v="32105.77"/>
    <n v="159"/>
    <n v="300"/>
    <n v="68585.100000000006"/>
    <n v="46735.19"/>
    <n v="68.141900000000007"/>
    <n v="65.256798117992005"/>
    <n v="9.6"/>
    <m/>
    <m/>
    <m/>
    <s v="QR"/>
    <s v="SOLIDARIDAD"/>
    <s v="77710"/>
    <s v="Proceso judicial"/>
    <x v="0"/>
  </r>
  <r>
    <n v="2403"/>
    <s v="Hipotecaria Su Casita"/>
    <s v="FIDEICOMISO 234036"/>
    <d v="2018-05-01T00:00:00"/>
    <s v="60991"/>
    <x v="0"/>
    <n v="21"/>
    <n v="41961.22"/>
    <n v="7250.66"/>
    <n v="0"/>
    <n v="49211.88"/>
    <n v="130.21"/>
    <n v="0"/>
    <n v="0"/>
    <n v="0"/>
    <n v="0"/>
    <m/>
    <n v="49211.88"/>
    <n v="27225.919999999998"/>
    <n v="335.69"/>
    <n v="0"/>
    <n v="0"/>
    <n v="0"/>
    <n v="0"/>
    <n v="0"/>
    <n v="27561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80.87"/>
    <n v="27561.61"/>
    <n v="159"/>
    <n v="300"/>
    <n v="68585.100000000006"/>
    <n v="52903.15"/>
    <n v="77.135047999999998"/>
    <n v="71.753018978458599"/>
    <n v="9.6"/>
    <m/>
    <m/>
    <m/>
    <s v="QR"/>
    <s v="SOLIDARIDAD"/>
    <s v="77710"/>
    <s v="Morosidad"/>
    <x v="0"/>
  </r>
  <r>
    <n v="2404"/>
    <s v="Hipotecaria Su Casita"/>
    <s v="FIDEICOMISO 234036"/>
    <d v="2018-05-01T00:00:00"/>
    <s v="60993"/>
    <x v="1"/>
    <n v="0"/>
    <n v="49110.77"/>
    <n v="0"/>
    <n v="0"/>
    <n v="49110.77"/>
    <n v="323.95"/>
    <n v="0"/>
    <n v="0"/>
    <n v="323.95"/>
    <n v="0"/>
    <m/>
    <n v="48786.82"/>
    <n v="0"/>
    <n v="388.79"/>
    <n v="0"/>
    <n v="0"/>
    <n v="388.79"/>
    <n v="0"/>
    <n v="0"/>
    <n v="0"/>
    <n v="50.62"/>
    <n v="0"/>
    <n v="0"/>
    <n v="0"/>
    <n v="0"/>
    <n v="-14.88"/>
    <n v="33.21"/>
    <n v="98.54"/>
    <n v="0"/>
    <n v="0"/>
    <n v="0"/>
    <n v="0"/>
    <n v="0"/>
    <n v="0"/>
    <n v="0"/>
    <n v="2.25"/>
    <n v="0"/>
    <n v="1.1200000000000001"/>
    <n v="0"/>
    <n v="882.48"/>
    <n v="0"/>
    <n v="0"/>
    <n v="99"/>
    <n v="240"/>
    <n v="113033.4"/>
    <n v="76463.350000000006"/>
    <n v="67.646687"/>
    <n v="43.161419716312999"/>
    <n v="9.5"/>
    <m/>
    <m/>
    <m/>
    <s v="PUE"/>
    <s v="PUEBLA"/>
    <s v="72498"/>
    <s v="Al corriente"/>
    <x v="0"/>
  </r>
  <r>
    <n v="2405"/>
    <s v="Hipotecaria Su Casita"/>
    <s v="FIDEICOMISO 234036"/>
    <d v="2018-05-01T00:00:00"/>
    <s v="60994"/>
    <x v="0"/>
    <n v="21"/>
    <n v="39702.339999999997"/>
    <n v="11731.89"/>
    <n v="0"/>
    <n v="51434.23"/>
    <n v="260.74"/>
    <n v="0"/>
    <n v="0"/>
    <n v="0"/>
    <n v="0"/>
    <m/>
    <n v="51434.23"/>
    <n v="20512.52"/>
    <n v="317.62"/>
    <n v="0"/>
    <n v="0"/>
    <n v="0"/>
    <n v="0"/>
    <n v="0"/>
    <n v="20830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92.63"/>
    <n v="20830.14"/>
    <n v="99"/>
    <n v="240"/>
    <n v="99654"/>
    <n v="61614.27"/>
    <n v="61.828195999999998"/>
    <n v="51.612810693839002"/>
    <n v="9.6"/>
    <m/>
    <m/>
    <m/>
    <s v="EM"/>
    <s v="CHICOLOAPAN"/>
    <s v="56370"/>
    <s v="Proceso judicial"/>
    <x v="0"/>
  </r>
  <r>
    <n v="2406"/>
    <s v="Hipotecaria Su Casita"/>
    <s v="FIDEICOMISO 234036"/>
    <d v="2018-05-01T00:00:00"/>
    <s v="60996"/>
    <x v="0"/>
    <n v="21"/>
    <n v="62728.68"/>
    <n v="15160.08"/>
    <n v="0"/>
    <n v="77888.759999999995"/>
    <n v="196.17"/>
    <n v="0"/>
    <n v="0"/>
    <n v="0"/>
    <n v="0"/>
    <m/>
    <n v="77888.759999999995"/>
    <n v="67620.62"/>
    <n v="496.6"/>
    <n v="0"/>
    <n v="0"/>
    <n v="0"/>
    <n v="0"/>
    <n v="0"/>
    <n v="68117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56.25"/>
    <n v="68117.22"/>
    <n v="159"/>
    <n v="300"/>
    <n v="100754.1"/>
    <n v="79292.2"/>
    <n v="78.698733000000004"/>
    <n v="77.305797126843302"/>
    <n v="9.5"/>
    <m/>
    <m/>
    <m/>
    <s v="EM"/>
    <s v="IXTAPALUCA"/>
    <s v="56586"/>
    <s v="Proceso judicial"/>
    <x v="0"/>
  </r>
  <r>
    <n v="2407"/>
    <s v="Hipotecaria Su Casita"/>
    <s v="FIDEICOMISO 234036"/>
    <d v="2018-05-01T00:00:00"/>
    <s v="60997"/>
    <x v="0"/>
    <n v="21"/>
    <n v="45460.81"/>
    <n v="9295.4599999999991"/>
    <n v="0"/>
    <n v="54756.27"/>
    <n v="141.06"/>
    <n v="0"/>
    <n v="0"/>
    <n v="0"/>
    <n v="0"/>
    <m/>
    <n v="54756.27"/>
    <n v="38151.040000000001"/>
    <n v="363.69"/>
    <n v="0"/>
    <n v="0"/>
    <n v="0"/>
    <n v="0"/>
    <n v="0"/>
    <n v="38514.73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36.52"/>
    <n v="38514.730000000003"/>
    <n v="159"/>
    <n v="300"/>
    <n v="68585.100000000006"/>
    <n v="57314.78"/>
    <n v="83.567392999999996"/>
    <n v="79.836976331482205"/>
    <n v="9.6"/>
    <m/>
    <m/>
    <m/>
    <s v="QR"/>
    <s v="SOLIDARIDAD"/>
    <s v="77710"/>
    <s v="Proceso judicial"/>
    <x v="0"/>
  </r>
  <r>
    <n v="2408"/>
    <s v="Hipotecaria Su Casita"/>
    <s v="FIDEICOMISO 234036"/>
    <d v="2018-05-01T00:00:00"/>
    <s v="61000"/>
    <x v="0"/>
    <n v="21"/>
    <n v="33468.14"/>
    <n v="13844.15"/>
    <n v="0"/>
    <n v="47312.29"/>
    <n v="219.74"/>
    <n v="0"/>
    <n v="0"/>
    <n v="0"/>
    <n v="0"/>
    <m/>
    <n v="47312.29"/>
    <n v="28995.29"/>
    <n v="267.75"/>
    <n v="0"/>
    <n v="0"/>
    <n v="0"/>
    <n v="0"/>
    <n v="0"/>
    <n v="29263.04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63.89"/>
    <n v="29263.040000000001"/>
    <n v="99"/>
    <n v="240"/>
    <n v="97745.1"/>
    <n v="51933.919999999998"/>
    <n v="53.131993000000001"/>
    <n v="48.403745781061197"/>
    <n v="9.6"/>
    <m/>
    <m/>
    <m/>
    <s v="EM"/>
    <s v="CHICOLOAPAN"/>
    <s v="56370"/>
    <s v="Proceso judicial"/>
    <x v="0"/>
  </r>
  <r>
    <n v="2409"/>
    <s v="Hipotecaria Su Casita"/>
    <s v="FIDEICOMISO 234036"/>
    <d v="2018-05-01T00:00:00"/>
    <s v="61002"/>
    <x v="20"/>
    <n v="9"/>
    <n v="42795.519999999997"/>
    <n v="2860.29"/>
    <n v="0"/>
    <n v="45655.81"/>
    <n v="330.52"/>
    <n v="0"/>
    <n v="307.88"/>
    <n v="0"/>
    <n v="0"/>
    <m/>
    <n v="45347.93"/>
    <n v="3007.36"/>
    <n v="338.8"/>
    <n v="0"/>
    <n v="461.1"/>
    <n v="0"/>
    <n v="0"/>
    <n v="0"/>
    <n v="2885.06"/>
    <n v="0"/>
    <n v="0"/>
    <n v="0"/>
    <n v="0"/>
    <n v="0"/>
    <n v="-69.47"/>
    <n v="0"/>
    <n v="0"/>
    <n v="47.53"/>
    <n v="0"/>
    <n v="0"/>
    <n v="60.19"/>
    <n v="0"/>
    <n v="31.18"/>
    <n v="97.54"/>
    <n v="0"/>
    <n v="0"/>
    <n v="0"/>
    <n v="0"/>
    <n v="935.95"/>
    <n v="2882.93"/>
    <n v="2885.06"/>
    <n v="99"/>
    <n v="240"/>
    <n v="140036.1"/>
    <n v="71805.61"/>
    <n v="51.276499000000001"/>
    <n v="32.383028112943698"/>
    <n v="9.5"/>
    <m/>
    <m/>
    <m/>
    <s v="QRO"/>
    <s v="SAN JUAN DEL RIO"/>
    <s v="76800"/>
    <s v="Morosidad"/>
    <x v="0"/>
  </r>
  <r>
    <n v="2410"/>
    <s v="Hipotecaria Su Casita"/>
    <s v="FIDEICOMISO 234036"/>
    <d v="2018-05-01T00:00:00"/>
    <s v="61004"/>
    <x v="0"/>
    <n v="21"/>
    <n v="72865.960000000006"/>
    <n v="15175.53"/>
    <n v="0"/>
    <n v="88041.49"/>
    <n v="227.87"/>
    <n v="0"/>
    <n v="0"/>
    <n v="0"/>
    <n v="0"/>
    <m/>
    <n v="88041.49"/>
    <n v="61273.82"/>
    <n v="576.86"/>
    <n v="0"/>
    <n v="0"/>
    <n v="0"/>
    <n v="0"/>
    <n v="0"/>
    <n v="61850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403.4"/>
    <n v="61850.68"/>
    <n v="159"/>
    <n v="300"/>
    <n v="112137.3"/>
    <n v="92106.63"/>
    <n v="82.137371000000002"/>
    <n v="78.512225748817301"/>
    <n v="9.5"/>
    <m/>
    <m/>
    <m/>
    <s v="QR"/>
    <s v="SOLIDARIDAD"/>
    <s v="77710"/>
    <s v="Morosidad"/>
    <x v="0"/>
  </r>
  <r>
    <n v="2411"/>
    <s v="Hipotecaria Su Casita"/>
    <s v="FIDEICOMISO 234036"/>
    <d v="2018-05-01T00:00:00"/>
    <s v="61007"/>
    <x v="2"/>
    <n v="1"/>
    <n v="23416.5"/>
    <n v="586.24"/>
    <n v="0"/>
    <n v="24002.74"/>
    <n v="590.88"/>
    <n v="0"/>
    <n v="586.24"/>
    <n v="0"/>
    <n v="0"/>
    <m/>
    <n v="23416.5"/>
    <n v="190.02"/>
    <n v="185.38"/>
    <n v="0"/>
    <n v="190.02"/>
    <n v="84.22"/>
    <n v="0"/>
    <n v="0"/>
    <n v="101.16"/>
    <n v="46.32"/>
    <n v="0"/>
    <n v="0"/>
    <n v="0"/>
    <n v="0"/>
    <n v="-48.56"/>
    <n v="28.54"/>
    <n v="100.16"/>
    <n v="46.32"/>
    <n v="0"/>
    <n v="0"/>
    <n v="0"/>
    <n v="0"/>
    <n v="28.54"/>
    <n v="100.06"/>
    <n v="0"/>
    <n v="0"/>
    <n v="0"/>
    <n v="0"/>
    <n v="1161.8599999999999"/>
    <n v="590.88"/>
    <n v="101.16"/>
    <n v="39"/>
    <n v="180"/>
    <n v="139467.9"/>
    <n v="74337.97"/>
    <n v="53.301132000000003"/>
    <n v="16.789884866078499"/>
    <n v="9.5"/>
    <m/>
    <m/>
    <m/>
    <s v="NL"/>
    <s v="SANTA CATARINA"/>
    <s v="66360"/>
    <s v="Morosidad"/>
    <x v="0"/>
  </r>
  <r>
    <n v="2412"/>
    <s v="Hipotecaria Su Casita"/>
    <s v="FIDEICOMISO 234036"/>
    <d v="2018-05-01T00:00:00"/>
    <s v="61010"/>
    <x v="1"/>
    <n v="0"/>
    <n v="66804.47"/>
    <n v="0"/>
    <n v="0"/>
    <n v="66804.47"/>
    <n v="208.91"/>
    <n v="0"/>
    <n v="0"/>
    <n v="208.91"/>
    <n v="0"/>
    <m/>
    <n v="66595.56"/>
    <n v="0"/>
    <n v="528.87"/>
    <n v="0"/>
    <n v="0"/>
    <n v="528.87"/>
    <n v="0"/>
    <n v="0"/>
    <n v="0"/>
    <n v="58.64"/>
    <n v="0"/>
    <n v="0"/>
    <n v="0"/>
    <n v="0"/>
    <n v="-17.2"/>
    <n v="39.82"/>
    <n v="109.43"/>
    <n v="0"/>
    <n v="0"/>
    <n v="0"/>
    <n v="0"/>
    <n v="0"/>
    <n v="0"/>
    <n v="0"/>
    <n v="12.92"/>
    <n v="0"/>
    <n v="12.73"/>
    <n v="0"/>
    <n v="941.39"/>
    <n v="0"/>
    <n v="0"/>
    <n v="159"/>
    <n v="300"/>
    <n v="128907"/>
    <n v="84444"/>
    <n v="65.507692000000006"/>
    <n v="51.661709926667598"/>
    <n v="9.5"/>
    <m/>
    <m/>
    <m/>
    <s v="EM"/>
    <s v="LERMA"/>
    <s v="52004"/>
    <s v="Al corriente"/>
    <x v="0"/>
  </r>
  <r>
    <n v="2413"/>
    <s v="Hipotecaria Su Casita"/>
    <s v="FIDEICOMISO 234036"/>
    <d v="2018-05-01T00:00:00"/>
    <s v="61012"/>
    <x v="0"/>
    <n v="21"/>
    <n v="54681.26"/>
    <n v="9643.2099999999991"/>
    <n v="0"/>
    <n v="64324.47"/>
    <n v="171"/>
    <n v="0"/>
    <n v="0"/>
    <n v="0"/>
    <n v="0"/>
    <m/>
    <n v="64324.47"/>
    <n v="35648.54"/>
    <n v="432.89"/>
    <n v="0"/>
    <n v="0"/>
    <n v="0"/>
    <n v="0"/>
    <n v="0"/>
    <n v="36081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14.2099999999991"/>
    <n v="36081.43"/>
    <n v="159"/>
    <n v="300"/>
    <n v="98169.3"/>
    <n v="69119.41"/>
    <n v="70.408376000000004"/>
    <n v="65.524018069030404"/>
    <n v="9.5"/>
    <m/>
    <m/>
    <m/>
    <s v="GTO"/>
    <s v="LEON"/>
    <s v="37358"/>
    <s v="Proceso judicial"/>
    <x v="0"/>
  </r>
  <r>
    <n v="2414"/>
    <s v="Hipotecaria Su Casita"/>
    <s v="FIDEICOMISO 234036"/>
    <d v="2018-05-01T00:00:00"/>
    <s v="61015"/>
    <x v="1"/>
    <n v="0"/>
    <n v="23943.77"/>
    <n v="0"/>
    <n v="0"/>
    <n v="23943.77"/>
    <n v="510.32"/>
    <n v="0"/>
    <n v="0"/>
    <n v="510.32"/>
    <n v="0"/>
    <m/>
    <n v="23433.45"/>
    <n v="0"/>
    <n v="191.55"/>
    <n v="0"/>
    <n v="0"/>
    <n v="191.55"/>
    <n v="0"/>
    <n v="0"/>
    <n v="0"/>
    <n v="54.26"/>
    <n v="0"/>
    <n v="0"/>
    <n v="0"/>
    <n v="0"/>
    <n v="-11.92"/>
    <n v="26.24"/>
    <n v="86.73"/>
    <n v="0"/>
    <n v="0"/>
    <n v="0"/>
    <n v="0"/>
    <n v="0"/>
    <n v="0"/>
    <n v="0"/>
    <n v="160.47999999999999"/>
    <n v="0"/>
    <n v="154.57"/>
    <n v="0"/>
    <n v="1017.66"/>
    <n v="0"/>
    <n v="0"/>
    <n v="39"/>
    <n v="180"/>
    <n v="102890.1"/>
    <n v="66827.39"/>
    <n v="64.950261999999995"/>
    <n v="22.775223109325399"/>
    <n v="9.6"/>
    <m/>
    <m/>
    <m/>
    <s v="PUE"/>
    <s v="PUEBLA"/>
    <s v="72000"/>
    <s v="Al corriente"/>
    <x v="0"/>
  </r>
  <r>
    <n v="2415"/>
    <s v="Hipotecaria Su Casita"/>
    <s v="FIDEICOMISO 234036"/>
    <d v="2018-05-01T00:00:00"/>
    <s v="61017"/>
    <x v="0"/>
    <n v="21"/>
    <n v="34996.53"/>
    <n v="5158.38"/>
    <n v="0"/>
    <n v="40154.910000000003"/>
    <n v="108.59"/>
    <n v="0"/>
    <n v="0"/>
    <n v="0"/>
    <n v="0"/>
    <m/>
    <n v="40154.910000000003"/>
    <n v="18155.22"/>
    <n v="279.97000000000003"/>
    <n v="0"/>
    <n v="0"/>
    <n v="0"/>
    <n v="0"/>
    <n v="0"/>
    <n v="18435.18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66.97"/>
    <n v="18435.189999999999"/>
    <n v="159"/>
    <n v="300"/>
    <n v="82852.800000000003"/>
    <n v="44121.47"/>
    <n v="53.252840999999997"/>
    <n v="48.4653625003725"/>
    <n v="9.6"/>
    <m/>
    <m/>
    <m/>
    <s v="COA"/>
    <s v="TORREON"/>
    <s v="27087"/>
    <s v="Proceso judicial"/>
    <x v="0"/>
  </r>
  <r>
    <n v="2416"/>
    <s v="Hipotecaria Su Casita"/>
    <s v="FIDEICOMISO 234036"/>
    <d v="2018-05-01T00:00:00"/>
    <s v="61018"/>
    <x v="0"/>
    <n v="21"/>
    <n v="35831.97"/>
    <n v="6191.76"/>
    <n v="0"/>
    <n v="42023.73"/>
    <n v="111.19"/>
    <n v="0"/>
    <n v="0"/>
    <n v="0"/>
    <n v="0"/>
    <m/>
    <n v="42023.73"/>
    <n v="23249.14"/>
    <n v="286.66000000000003"/>
    <n v="0"/>
    <n v="0"/>
    <n v="0"/>
    <n v="0"/>
    <n v="0"/>
    <n v="23535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02.95"/>
    <n v="23535.8"/>
    <n v="159"/>
    <n v="300"/>
    <n v="82852.800000000003"/>
    <n v="45175.9"/>
    <n v="54.525495999999997"/>
    <n v="50.720953473424601"/>
    <n v="9.6"/>
    <m/>
    <m/>
    <m/>
    <s v="COA"/>
    <s v="TORREON"/>
    <s v="27087"/>
    <s v="Proceso judicial"/>
    <x v="0"/>
  </r>
  <r>
    <n v="2417"/>
    <s v="Hipotecaria Su Casita"/>
    <s v="FIDEICOMISO 234036"/>
    <d v="2018-05-01T00:00:00"/>
    <s v="61020"/>
    <x v="2"/>
    <n v="0"/>
    <n v="80967.63"/>
    <n v="0"/>
    <n v="0"/>
    <n v="80967.63"/>
    <n v="253.22"/>
    <n v="0"/>
    <n v="0"/>
    <n v="0"/>
    <n v="0"/>
    <m/>
    <n v="80967.63"/>
    <n v="0"/>
    <n v="640.99"/>
    <n v="0"/>
    <n v="0"/>
    <n v="0"/>
    <n v="0"/>
    <n v="0"/>
    <n v="640.99"/>
    <n v="0"/>
    <n v="0"/>
    <n v="0"/>
    <n v="0"/>
    <n v="0"/>
    <n v="-0.42"/>
    <n v="0"/>
    <n v="1.1000000000000001"/>
    <n v="0"/>
    <n v="0"/>
    <n v="0"/>
    <n v="0"/>
    <n v="0"/>
    <n v="0"/>
    <n v="0"/>
    <n v="0"/>
    <n v="0"/>
    <n v="0.68"/>
    <n v="0"/>
    <n v="0.68"/>
    <n v="253.22"/>
    <n v="640.99"/>
    <n v="159"/>
    <n v="300"/>
    <n v="138358.79999999999"/>
    <n v="102348.1"/>
    <n v="73.97296"/>
    <n v="58.520043413456598"/>
    <n v="9.5"/>
    <m/>
    <m/>
    <m/>
    <s v="EM"/>
    <s v="LERMA"/>
    <s v="52000"/>
    <s v="Morosidad"/>
    <x v="0"/>
  </r>
  <r>
    <n v="2418"/>
    <s v="Hipotecaria Su Casita"/>
    <s v="FIDEICOMISO 234036"/>
    <d v="2018-05-01T00:00:00"/>
    <s v="61024"/>
    <x v="0"/>
    <n v="21"/>
    <n v="41112.42"/>
    <n v="14639.44"/>
    <n v="0"/>
    <n v="55751.86"/>
    <n v="269.95"/>
    <n v="0"/>
    <n v="0"/>
    <n v="0"/>
    <n v="0"/>
    <m/>
    <n v="55751.86"/>
    <n v="27938.98"/>
    <n v="328.9"/>
    <n v="0"/>
    <n v="0"/>
    <n v="0"/>
    <n v="0"/>
    <n v="0"/>
    <n v="28267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09.39"/>
    <n v="28267.88"/>
    <n v="99"/>
    <n v="240"/>
    <n v="91030.2"/>
    <n v="63797.15"/>
    <n v="70.083500000000001"/>
    <n v="61.2454550134293"/>
    <n v="9.6"/>
    <m/>
    <m/>
    <m/>
    <s v="PUE"/>
    <s v="PUEBLA"/>
    <s v="72590"/>
    <s v="Proceso judicial"/>
    <x v="0"/>
  </r>
  <r>
    <n v="2419"/>
    <s v="Hipotecaria Su Casita"/>
    <s v="FIDEICOMISO 234036"/>
    <d v="2018-05-01T00:00:00"/>
    <s v="61025"/>
    <x v="0"/>
    <n v="21"/>
    <n v="72851.399999999994"/>
    <n v="14401.03"/>
    <n v="0"/>
    <n v="87252.43"/>
    <n v="227.84"/>
    <n v="0"/>
    <n v="0"/>
    <n v="0"/>
    <n v="0"/>
    <m/>
    <n v="87252.43"/>
    <n v="56402.01"/>
    <n v="576.74"/>
    <n v="0"/>
    <n v="0"/>
    <n v="0"/>
    <n v="0"/>
    <n v="0"/>
    <n v="5697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28.87"/>
    <n v="56978.75"/>
    <n v="159"/>
    <n v="300"/>
    <n v="113448.9"/>
    <n v="92089.14"/>
    <n v="81.172352000000004"/>
    <n v="76.909014035915206"/>
    <n v="9.5"/>
    <m/>
    <m/>
    <m/>
    <s v="JAL"/>
    <s v="TLAJOMULCO DE ZUNIGA"/>
    <s v="45655"/>
    <s v="Morosidad"/>
    <x v="0"/>
  </r>
  <r>
    <n v="2420"/>
    <s v="Hipotecaria Su Casita"/>
    <s v="FIDEICOMISO 234036"/>
    <d v="2018-05-01T00:00:00"/>
    <s v="61027"/>
    <x v="14"/>
    <n v="9"/>
    <n v="71583.490000000005"/>
    <n v="1937.39"/>
    <n v="0"/>
    <n v="73520.88"/>
    <n v="223.88"/>
    <n v="0"/>
    <n v="0"/>
    <n v="0"/>
    <n v="0"/>
    <m/>
    <n v="73520.88"/>
    <n v="5177.83"/>
    <n v="566.70000000000005"/>
    <n v="0"/>
    <n v="0"/>
    <n v="0"/>
    <n v="0"/>
    <n v="0"/>
    <n v="5744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61.27"/>
    <n v="5744.53"/>
    <n v="159"/>
    <n v="300"/>
    <n v="113448.9"/>
    <n v="90486.69"/>
    <n v="79.759865000000005"/>
    <n v="64.805282008671099"/>
    <n v="9.5"/>
    <m/>
    <m/>
    <m/>
    <s v="JAL"/>
    <s v="TLAJOMULCO DE ZUNIGA"/>
    <s v="45655"/>
    <s v="Morosidad"/>
    <x v="0"/>
  </r>
  <r>
    <n v="2421"/>
    <s v="Hipotecaria Su Casita"/>
    <s v="FIDEICOMISO 234036"/>
    <d v="2018-05-01T00:00:00"/>
    <s v="61032"/>
    <x v="2"/>
    <n v="1"/>
    <n v="56248.09"/>
    <n v="368.12"/>
    <n v="0"/>
    <n v="56616.21"/>
    <n v="371.03"/>
    <n v="0"/>
    <n v="368.12"/>
    <n v="0"/>
    <n v="0"/>
    <m/>
    <n v="56248.09"/>
    <n v="448.21"/>
    <n v="445.3"/>
    <n v="0"/>
    <n v="448.21"/>
    <n v="394.14"/>
    <n v="0"/>
    <n v="0"/>
    <n v="51.16"/>
    <n v="57.97"/>
    <n v="0"/>
    <n v="0"/>
    <n v="0"/>
    <n v="0"/>
    <n v="-43.07"/>
    <n v="38.03"/>
    <n v="112.4"/>
    <n v="57.97"/>
    <n v="0"/>
    <n v="0"/>
    <n v="0"/>
    <n v="0"/>
    <n v="38.03"/>
    <n v="105.01"/>
    <n v="0"/>
    <n v="0"/>
    <n v="0"/>
    <n v="0"/>
    <n v="1576.81"/>
    <n v="371.03"/>
    <n v="51.16"/>
    <n v="99"/>
    <n v="240"/>
    <n v="126392.1"/>
    <n v="87576.42"/>
    <n v="69.289473000000001"/>
    <n v="44.502852632667199"/>
    <n v="9.5"/>
    <m/>
    <m/>
    <m/>
    <s v="JAL"/>
    <s v="TONALA"/>
    <s v="45418"/>
    <s v="Morosidad"/>
    <x v="0"/>
  </r>
  <r>
    <n v="2422"/>
    <s v="Hipotecaria Su Casita"/>
    <s v="FIDEICOMISO 234036"/>
    <d v="2018-05-01T00:00:00"/>
    <s v="61034"/>
    <x v="1"/>
    <n v="0"/>
    <n v="33808.18"/>
    <n v="0"/>
    <n v="0"/>
    <n v="33808.18"/>
    <n v="724.1"/>
    <n v="0"/>
    <n v="0"/>
    <n v="724.1"/>
    <n v="0"/>
    <m/>
    <n v="33084.080000000002"/>
    <n v="0"/>
    <n v="267.64999999999998"/>
    <n v="0"/>
    <n v="0"/>
    <n v="267.64999999999998"/>
    <n v="0"/>
    <n v="0"/>
    <n v="0"/>
    <n v="59.18"/>
    <n v="0"/>
    <n v="0"/>
    <n v="0"/>
    <n v="0"/>
    <n v="-15.79"/>
    <n v="36.47"/>
    <n v="121.34"/>
    <n v="0"/>
    <n v="0"/>
    <n v="0"/>
    <n v="0"/>
    <n v="0"/>
    <n v="0"/>
    <n v="0"/>
    <n v="102.2"/>
    <n v="0"/>
    <n v="100.1"/>
    <n v="0"/>
    <n v="1295.1500000000001"/>
    <n v="0"/>
    <n v="0"/>
    <n v="39"/>
    <n v="180"/>
    <n v="133363.20000000001"/>
    <n v="94974.6"/>
    <n v="71.214997999999994"/>
    <n v="24.807503174868199"/>
    <n v="9.5"/>
    <m/>
    <m/>
    <m/>
    <s v="DF"/>
    <s v="CUAUHTEMOC"/>
    <s v="6820"/>
    <s v="Al corriente"/>
    <x v="0"/>
  </r>
  <r>
    <n v="2423"/>
    <s v="Hipotecaria Su Casita"/>
    <s v="FIDEICOMISO 234036"/>
    <d v="2018-05-01T00:00:00"/>
    <s v="61036"/>
    <x v="1"/>
    <n v="0"/>
    <n v="45707.95"/>
    <n v="0"/>
    <n v="0"/>
    <n v="45707.95"/>
    <n v="423.6"/>
    <n v="0"/>
    <n v="0"/>
    <n v="423.6"/>
    <n v="956.52"/>
    <m/>
    <n v="44327.83"/>
    <n v="0"/>
    <n v="361.85"/>
    <n v="0"/>
    <n v="0"/>
    <n v="361.85"/>
    <n v="0"/>
    <n v="0"/>
    <n v="0"/>
    <n v="62.43"/>
    <n v="0"/>
    <n v="0"/>
    <n v="0"/>
    <n v="0"/>
    <n v="-16.5"/>
    <n v="42.39"/>
    <n v="116.9"/>
    <n v="0"/>
    <n v="0"/>
    <n v="0"/>
    <n v="0"/>
    <n v="0"/>
    <n v="0"/>
    <n v="0"/>
    <n v="0"/>
    <n v="0"/>
    <n v="0"/>
    <n v="0"/>
    <n v="1947.19"/>
    <n v="0"/>
    <n v="0"/>
    <n v="159"/>
    <n v="300"/>
    <n v="140010"/>
    <n v="89899.38"/>
    <n v="64.209255999999996"/>
    <n v="31.660474014331101"/>
    <n v="9.5"/>
    <m/>
    <m/>
    <m/>
    <s v="GRO"/>
    <s v="ACAPULCO DE JUAREZ"/>
    <s v="39906"/>
    <s v="Al corriente"/>
    <x v="0"/>
  </r>
  <r>
    <n v="2424"/>
    <s v="Hipotecaria Su Casita"/>
    <s v="FIDEICOMISO 234036"/>
    <d v="2018-05-01T00:00:00"/>
    <s v="61037"/>
    <x v="0"/>
    <n v="21"/>
    <n v="74970.77"/>
    <n v="17273.12"/>
    <n v="0"/>
    <n v="92243.89"/>
    <n v="234.45"/>
    <n v="0"/>
    <n v="0"/>
    <n v="0"/>
    <n v="0"/>
    <m/>
    <n v="92243.89"/>
    <n v="74125.460000000006"/>
    <n v="593.52"/>
    <n v="0"/>
    <n v="0"/>
    <n v="0"/>
    <n v="0"/>
    <n v="0"/>
    <n v="74718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07.57"/>
    <n v="74718.98"/>
    <n v="159"/>
    <n v="300"/>
    <n v="140211.29999999999"/>
    <n v="94766.76"/>
    <n v="67.588532000000001"/>
    <n v="65.789197721537406"/>
    <n v="9.5"/>
    <m/>
    <m/>
    <m/>
    <s v="JAL"/>
    <s v="TONALA"/>
    <s v="45426"/>
    <s v="Proceso judicial"/>
    <x v="0"/>
  </r>
  <r>
    <n v="2425"/>
    <s v="Hipotecaria Su Casita"/>
    <s v="FIDEICOMISO 234036"/>
    <d v="2018-05-01T00:00:00"/>
    <s v="61039"/>
    <x v="1"/>
    <n v="0"/>
    <n v="31248.5"/>
    <n v="0"/>
    <n v="0"/>
    <n v="31248.5"/>
    <n v="93.63"/>
    <n v="0"/>
    <n v="0"/>
    <n v="93.63"/>
    <n v="0"/>
    <m/>
    <n v="31154.87"/>
    <n v="0"/>
    <n v="257.8"/>
    <n v="0"/>
    <n v="0"/>
    <n v="257.8"/>
    <n v="0"/>
    <n v="0"/>
    <n v="0"/>
    <n v="64.23"/>
    <n v="0"/>
    <n v="0"/>
    <n v="0"/>
    <n v="0"/>
    <n v="-6.29"/>
    <n v="20.78"/>
    <n v="51.82"/>
    <n v="0"/>
    <n v="0"/>
    <n v="0"/>
    <n v="0"/>
    <n v="0"/>
    <n v="0"/>
    <n v="0"/>
    <n v="283"/>
    <n v="0"/>
    <n v="291.93"/>
    <n v="0"/>
    <n v="764.97"/>
    <n v="0"/>
    <n v="0"/>
    <n v="160"/>
    <n v="300"/>
    <n v="68482.8"/>
    <n v="38975.339999999997"/>
    <n v="56.912596999999998"/>
    <n v="45.492985074598202"/>
    <n v="9.9"/>
    <m/>
    <m/>
    <m/>
    <s v="QR"/>
    <s v="SOLIDARIDAD"/>
    <s v="77710"/>
    <s v="Al corriente"/>
    <x v="0"/>
  </r>
  <r>
    <n v="2426"/>
    <s v="Hipotecaria Su Casita"/>
    <s v="FIDEICOMISO 234036"/>
    <d v="2018-05-01T00:00:00"/>
    <s v="61040"/>
    <x v="0"/>
    <n v="21"/>
    <n v="38978.639999999999"/>
    <n v="6919.94"/>
    <n v="0"/>
    <n v="45898.58"/>
    <n v="119.6"/>
    <n v="0"/>
    <n v="0"/>
    <n v="0"/>
    <n v="0"/>
    <m/>
    <n v="45898.58"/>
    <n v="26731.59"/>
    <n v="311.83"/>
    <n v="0"/>
    <n v="0"/>
    <n v="0"/>
    <n v="0"/>
    <n v="0"/>
    <n v="27043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39.54"/>
    <n v="27043.42"/>
    <n v="160"/>
    <n v="300"/>
    <n v="90941.7"/>
    <n v="48989.84"/>
    <n v="53.869501"/>
    <n v="50.470334281732299"/>
    <n v="9.6"/>
    <m/>
    <m/>
    <m/>
    <s v="EM"/>
    <s v="ACOLMAN"/>
    <s v="55870"/>
    <s v="Proceso judicial"/>
    <x v="0"/>
  </r>
  <r>
    <n v="2427"/>
    <s v="Hipotecaria Su Casita"/>
    <s v="FIDEICOMISO 234036"/>
    <d v="2018-05-01T00:00:00"/>
    <s v="61041"/>
    <x v="0"/>
    <n v="21"/>
    <n v="85604.5"/>
    <n v="18125.509999999998"/>
    <n v="0"/>
    <n v="103730.01"/>
    <n v="264.8"/>
    <n v="0"/>
    <n v="0"/>
    <n v="0"/>
    <n v="0"/>
    <m/>
    <n v="103730.01"/>
    <n v="75181.990000000005"/>
    <n v="677.7"/>
    <n v="0"/>
    <n v="0"/>
    <n v="0"/>
    <n v="0"/>
    <n v="0"/>
    <n v="75859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390.310000000001"/>
    <n v="75859.69"/>
    <n v="160"/>
    <n v="300"/>
    <n v="130539.9"/>
    <n v="107875.08"/>
    <n v="82.637630000000001"/>
    <n v="79.462302009660604"/>
    <n v="9.5"/>
    <m/>
    <m/>
    <m/>
    <s v="QR"/>
    <s v="SOLIDARIDAD"/>
    <s v="77710"/>
    <s v="Proceso judicial"/>
    <x v="0"/>
  </r>
  <r>
    <n v="2428"/>
    <s v="Hipotecaria Su Casita"/>
    <s v="FIDEICOMISO 234036"/>
    <d v="2018-05-01T00:00:00"/>
    <s v="61042"/>
    <x v="0"/>
    <n v="21"/>
    <n v="41142.58"/>
    <n v="8552.7199999999993"/>
    <n v="0"/>
    <n v="49695.3"/>
    <n v="126.24"/>
    <n v="0"/>
    <n v="0"/>
    <n v="0"/>
    <n v="0"/>
    <m/>
    <n v="49695.3"/>
    <n v="36074.51"/>
    <n v="329.14"/>
    <n v="0"/>
    <n v="0"/>
    <n v="0"/>
    <n v="0"/>
    <n v="0"/>
    <n v="36403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78.9599999999991"/>
    <n v="36403.65"/>
    <n v="160"/>
    <n v="300"/>
    <n v="76440.899999999994"/>
    <n v="51709.48"/>
    <n v="67.646351999999993"/>
    <n v="65.011401324198204"/>
    <n v="9.6"/>
    <m/>
    <m/>
    <m/>
    <s v="QR"/>
    <s v="SOLIDARIDAD"/>
    <s v="77710"/>
    <s v="Proceso judicial"/>
    <x v="0"/>
  </r>
  <r>
    <n v="2429"/>
    <s v="Hipotecaria Su Casita"/>
    <s v="FIDEICOMISO 234036"/>
    <d v="2018-05-01T00:00:00"/>
    <s v="61043"/>
    <x v="0"/>
    <n v="21"/>
    <n v="42637.31"/>
    <n v="7141.23"/>
    <n v="0"/>
    <n v="49778.54"/>
    <n v="130.86000000000001"/>
    <n v="0"/>
    <n v="0"/>
    <n v="0"/>
    <n v="0"/>
    <m/>
    <n v="49778.54"/>
    <n v="26839.89"/>
    <n v="341.1"/>
    <n v="0"/>
    <n v="0"/>
    <n v="0"/>
    <n v="0"/>
    <n v="0"/>
    <n v="27180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72.09"/>
    <n v="27180.99"/>
    <n v="160"/>
    <n v="300"/>
    <n v="73680.3"/>
    <n v="53591.09"/>
    <n v="72.734624999999994"/>
    <n v="67.560175393848098"/>
    <n v="9.6"/>
    <m/>
    <m/>
    <m/>
    <s v="QR"/>
    <s v="SOLIDARIDAD"/>
    <s v="77710"/>
    <s v="Proceso judicial"/>
    <x v="0"/>
  </r>
  <r>
    <n v="2430"/>
    <s v="Hipotecaria Su Casita"/>
    <s v="FIDEICOMISO 234036"/>
    <d v="2018-05-01T00:00:00"/>
    <s v="61046"/>
    <x v="0"/>
    <n v="21"/>
    <n v="42984.36"/>
    <n v="6508"/>
    <n v="0"/>
    <n v="49492.36"/>
    <n v="131.91999999999999"/>
    <n v="0"/>
    <n v="0"/>
    <n v="0"/>
    <n v="0"/>
    <m/>
    <n v="49492.36"/>
    <n v="23266.6"/>
    <n v="343.87"/>
    <n v="0"/>
    <n v="0"/>
    <n v="0"/>
    <n v="0"/>
    <n v="0"/>
    <n v="23610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39.92"/>
    <n v="23610.47"/>
    <n v="160"/>
    <n v="300"/>
    <n v="68482.8"/>
    <n v="54026.33"/>
    <n v="78.890364000000005"/>
    <n v="72.269767271236802"/>
    <n v="9.6"/>
    <m/>
    <m/>
    <m/>
    <s v="QR"/>
    <s v="SOLIDARIDAD"/>
    <s v="77710"/>
    <s v="Morosidad"/>
    <x v="0"/>
  </r>
  <r>
    <n v="2431"/>
    <s v="Hipotecaria Su Casita"/>
    <s v="FIDEICOMISO 234036"/>
    <d v="2018-05-01T00:00:00"/>
    <s v="61047"/>
    <x v="0"/>
    <n v="21"/>
    <n v="44578.35"/>
    <n v="7777.84"/>
    <n v="0"/>
    <n v="52356.19"/>
    <n v="136.79"/>
    <n v="0"/>
    <n v="0"/>
    <n v="0"/>
    <n v="0"/>
    <m/>
    <n v="52356.19"/>
    <n v="29732.75"/>
    <n v="356.63"/>
    <n v="0"/>
    <n v="0"/>
    <n v="0"/>
    <n v="0"/>
    <n v="0"/>
    <n v="30089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14.63"/>
    <n v="30089.38"/>
    <n v="160"/>
    <n v="300"/>
    <n v="68482.8"/>
    <n v="56028.65"/>
    <n v="81.814193000000003"/>
    <n v="76.451590987908304"/>
    <n v="9.6"/>
    <m/>
    <m/>
    <m/>
    <s v="QR"/>
    <s v="SOLIDARIDAD"/>
    <s v="77710"/>
    <s v="Proceso judicial"/>
    <x v="0"/>
  </r>
  <r>
    <n v="2432"/>
    <s v="Hipotecaria Su Casita"/>
    <s v="FIDEICOMISO 234036"/>
    <d v="2018-05-01T00:00:00"/>
    <s v="61049"/>
    <x v="0"/>
    <n v="21"/>
    <n v="43940.3"/>
    <n v="8627.77"/>
    <n v="0"/>
    <n v="52568.07"/>
    <n v="134.85"/>
    <n v="0"/>
    <n v="0"/>
    <n v="0"/>
    <n v="0"/>
    <m/>
    <n v="52568.07"/>
    <n v="34925.360000000001"/>
    <n v="351.52"/>
    <n v="0"/>
    <n v="0"/>
    <n v="0"/>
    <n v="0"/>
    <n v="0"/>
    <n v="35276.87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62.6200000000008"/>
    <n v="35276.879999999997"/>
    <n v="160"/>
    <n v="300"/>
    <n v="68482.8"/>
    <n v="55227.75"/>
    <n v="80.644701999999995"/>
    <n v="76.760982293595902"/>
    <n v="9.6"/>
    <m/>
    <m/>
    <m/>
    <s v="QR"/>
    <s v="SOLIDARIDAD"/>
    <s v="77710"/>
    <s v="Proceso judicial"/>
    <x v="0"/>
  </r>
  <r>
    <n v="2433"/>
    <s v="Hipotecaria Su Casita"/>
    <s v="FIDEICOMISO 234036"/>
    <d v="2018-05-01T00:00:00"/>
    <s v="61050"/>
    <x v="0"/>
    <n v="21"/>
    <n v="82729.399999999994"/>
    <n v="13711.13"/>
    <n v="0"/>
    <n v="96440.53"/>
    <n v="255.89"/>
    <n v="0"/>
    <n v="0"/>
    <n v="0"/>
    <n v="0"/>
    <m/>
    <n v="96440.53"/>
    <n v="50046.97"/>
    <n v="654.94000000000005"/>
    <n v="0"/>
    <n v="0"/>
    <n v="0"/>
    <n v="0"/>
    <n v="0"/>
    <n v="50701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67.02"/>
    <n v="50701.91"/>
    <n v="160"/>
    <n v="300"/>
    <n v="135411.6"/>
    <n v="104250.66"/>
    <n v="76.987983"/>
    <n v="71.220286606828097"/>
    <n v="9.5"/>
    <m/>
    <m/>
    <m/>
    <s v="QR"/>
    <s v="SOLIDARIDAD"/>
    <s v="77710"/>
    <s v="Proceso judicial"/>
    <x v="0"/>
  </r>
  <r>
    <n v="2434"/>
    <s v="Hipotecaria Su Casita"/>
    <s v="FIDEICOMISO 234036"/>
    <d v="2018-05-01T00:00:00"/>
    <s v="61052"/>
    <x v="1"/>
    <n v="1"/>
    <n v="22134.29"/>
    <n v="65.78"/>
    <n v="0"/>
    <n v="22200.07"/>
    <n v="66.319999999999993"/>
    <n v="0"/>
    <n v="65.78"/>
    <n v="66.319999999999993"/>
    <n v="0"/>
    <m/>
    <n v="22067.97"/>
    <n v="183.15"/>
    <n v="182.61"/>
    <n v="0"/>
    <n v="183.15"/>
    <n v="182.61"/>
    <n v="0"/>
    <n v="0"/>
    <n v="0"/>
    <n v="45.5"/>
    <n v="0"/>
    <n v="0"/>
    <n v="0"/>
    <n v="0"/>
    <n v="-10.130000000000001"/>
    <n v="14.72"/>
    <n v="39.67"/>
    <n v="45.5"/>
    <n v="0"/>
    <n v="0"/>
    <n v="0"/>
    <n v="0"/>
    <n v="14.72"/>
    <n v="39.51"/>
    <n v="0"/>
    <n v="0"/>
    <n v="0"/>
    <n v="3.1536000000000002E-2"/>
    <n v="687.35"/>
    <n v="0"/>
    <n v="0"/>
    <n v="160"/>
    <n v="300"/>
    <n v="68482.8"/>
    <n v="27607.53"/>
    <n v="40.313085999999998"/>
    <n v="32.224105975993503"/>
    <n v="9.9"/>
    <m/>
    <m/>
    <m/>
    <s v="QR"/>
    <s v="SOLIDARIDAD"/>
    <s v="77710"/>
    <s v="Al corriente"/>
    <x v="0"/>
  </r>
  <r>
    <n v="2435"/>
    <s v="Hipotecaria Su Casita"/>
    <s v="FIDEICOMISO 234036"/>
    <d v="2018-05-01T00:00:00"/>
    <s v="61054"/>
    <x v="0"/>
    <n v="21"/>
    <n v="26382.05"/>
    <n v="5229.6000000000004"/>
    <n v="0"/>
    <n v="31611.65"/>
    <n v="79.08"/>
    <n v="0"/>
    <n v="0"/>
    <n v="0"/>
    <n v="0"/>
    <m/>
    <n v="31611.65"/>
    <n v="23256.48"/>
    <n v="217.65"/>
    <n v="0"/>
    <n v="0"/>
    <n v="0"/>
    <n v="0"/>
    <n v="0"/>
    <n v="23474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08.68"/>
    <n v="23474.13"/>
    <n v="160"/>
    <n v="300"/>
    <n v="68482.8"/>
    <n v="32909.53"/>
    <n v="48.055176000000003"/>
    <n v="46.159984794690203"/>
    <n v="9.9"/>
    <m/>
    <m/>
    <m/>
    <s v="QR"/>
    <s v="SOLIDARIDAD"/>
    <s v="77710"/>
    <s v="Proceso judicial"/>
    <x v="0"/>
  </r>
  <r>
    <n v="2436"/>
    <s v="Hipotecaria Su Casita"/>
    <s v="FIDEICOMISO 234036"/>
    <d v="2018-05-01T00:00:00"/>
    <s v="61055"/>
    <x v="0"/>
    <n v="21"/>
    <n v="43940.2"/>
    <n v="8949.2000000000007"/>
    <n v="0"/>
    <n v="52889.4"/>
    <n v="134.85"/>
    <n v="0"/>
    <n v="0"/>
    <n v="0"/>
    <n v="0"/>
    <m/>
    <n v="52889.4"/>
    <n v="37255.94"/>
    <n v="351.52"/>
    <n v="0"/>
    <n v="0"/>
    <n v="0"/>
    <n v="0"/>
    <n v="0"/>
    <n v="37607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84.0499999999993"/>
    <n v="37607.46"/>
    <n v="160"/>
    <n v="300"/>
    <n v="68482.8"/>
    <n v="55227.72"/>
    <n v="80.644658000000007"/>
    <n v="77.230194815668696"/>
    <n v="9.6"/>
    <m/>
    <m/>
    <m/>
    <s v="QR"/>
    <s v="SOLIDARIDAD"/>
    <s v="77710"/>
    <s v="Proceso judicial"/>
    <x v="0"/>
  </r>
  <r>
    <n v="2437"/>
    <s v="Hipotecaria Su Casita"/>
    <s v="FIDEICOMISO 234036"/>
    <d v="2018-05-01T00:00:00"/>
    <s v="61057"/>
    <x v="0"/>
    <n v="21"/>
    <n v="26885.69"/>
    <n v="3341.87"/>
    <n v="0"/>
    <n v="30227.56"/>
    <n v="80.540000000000006"/>
    <n v="0"/>
    <n v="0"/>
    <n v="0"/>
    <n v="0"/>
    <m/>
    <n v="30227.56"/>
    <n v="12038.72"/>
    <n v="221.81"/>
    <n v="0"/>
    <n v="0"/>
    <n v="0"/>
    <n v="0"/>
    <n v="0"/>
    <n v="12260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22.41"/>
    <n v="12260.53"/>
    <n v="160"/>
    <n v="300"/>
    <n v="90698.4"/>
    <n v="33532.51"/>
    <n v="36.971446"/>
    <n v="33.327555922648202"/>
    <n v="9.9"/>
    <m/>
    <m/>
    <m/>
    <s v="QR"/>
    <s v="BENITO JUAREZ"/>
    <s v="77538"/>
    <s v="Proceso judicial"/>
    <x v="0"/>
  </r>
  <r>
    <n v="2438"/>
    <s v="Hipotecaria Su Casita"/>
    <s v="FIDEICOMISO 234036"/>
    <d v="2018-05-01T00:00:00"/>
    <s v="61058"/>
    <x v="0"/>
    <n v="21"/>
    <n v="21639.11"/>
    <n v="3058.66"/>
    <n v="0"/>
    <n v="24697.77"/>
    <n v="64.84"/>
    <n v="0"/>
    <n v="0"/>
    <n v="0"/>
    <n v="0"/>
    <m/>
    <n v="24697.77"/>
    <n v="11542.94"/>
    <n v="178.52"/>
    <n v="0"/>
    <n v="0"/>
    <n v="0"/>
    <n v="0"/>
    <n v="0"/>
    <n v="11721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23.5"/>
    <n v="11721.46"/>
    <n v="160"/>
    <n v="300"/>
    <n v="68482.8"/>
    <n v="26989.84"/>
    <n v="39.411121999999999"/>
    <n v="36.0641940299735"/>
    <n v="9.9"/>
    <m/>
    <m/>
    <m/>
    <s v="QR"/>
    <s v="SOLIDARIDAD"/>
    <s v="77710"/>
    <s v="Proceso judicial"/>
    <x v="0"/>
  </r>
  <r>
    <n v="2439"/>
    <s v="Hipotecaria Su Casita"/>
    <s v="FIDEICOMISO 234036"/>
    <d v="2018-05-01T00:00:00"/>
    <s v="61063"/>
    <x v="2"/>
    <n v="1"/>
    <n v="29057.82"/>
    <n v="86.35"/>
    <n v="0"/>
    <n v="29144.17"/>
    <n v="87.06"/>
    <n v="0"/>
    <n v="86.35"/>
    <n v="0"/>
    <n v="0"/>
    <m/>
    <n v="29057.82"/>
    <n v="188.71"/>
    <n v="239.73"/>
    <n v="0"/>
    <n v="188.71"/>
    <n v="39.47"/>
    <n v="0"/>
    <n v="0"/>
    <n v="200.26"/>
    <n v="59.74"/>
    <n v="0"/>
    <n v="0"/>
    <n v="0"/>
    <n v="0"/>
    <n v="-7.65"/>
    <n v="19.329999999999998"/>
    <n v="53.9"/>
    <n v="0"/>
    <n v="0"/>
    <n v="0"/>
    <n v="0"/>
    <n v="0"/>
    <n v="0"/>
    <n v="0"/>
    <n v="0"/>
    <n v="0"/>
    <n v="0"/>
    <n v="0"/>
    <n v="439.85"/>
    <n v="87.06"/>
    <n v="200.26"/>
    <n v="160"/>
    <n v="300"/>
    <n v="102309.9"/>
    <n v="36242.71"/>
    <n v="35.424441000000002"/>
    <n v="28.401767698348699"/>
    <n v="9.9"/>
    <m/>
    <m/>
    <m/>
    <s v="EM"/>
    <s v="CHICOLOAPAN"/>
    <s v="56370"/>
    <s v="Morosidad"/>
    <x v="0"/>
  </r>
  <r>
    <n v="2440"/>
    <s v="Hipotecaria Su Casita"/>
    <s v="FIDEICOMISO 234036"/>
    <d v="2018-05-01T00:00:00"/>
    <s v="61064"/>
    <x v="13"/>
    <n v="2"/>
    <n v="38684.1"/>
    <n v="234.58"/>
    <n v="0"/>
    <n v="38918.68"/>
    <n v="118.7"/>
    <n v="0"/>
    <n v="33.46"/>
    <n v="0"/>
    <n v="0"/>
    <m/>
    <n v="38885.22"/>
    <n v="621.76"/>
    <n v="309.47000000000003"/>
    <n v="0"/>
    <n v="311.35000000000002"/>
    <n v="0"/>
    <n v="0"/>
    <n v="0"/>
    <n v="619.88"/>
    <n v="0"/>
    <n v="0"/>
    <n v="0"/>
    <n v="0"/>
    <n v="0"/>
    <n v="-10.29"/>
    <n v="0"/>
    <n v="0"/>
    <n v="44.07"/>
    <n v="0"/>
    <n v="0"/>
    <n v="52"/>
    <n v="0"/>
    <n v="23.61"/>
    <n v="66.73"/>
    <n v="0"/>
    <n v="0"/>
    <n v="0"/>
    <n v="0"/>
    <n v="520.92999999999995"/>
    <n v="319.82"/>
    <n v="619.88"/>
    <n v="160"/>
    <n v="300"/>
    <n v="99505.8"/>
    <n v="48619.67"/>
    <n v="48.861142000000001"/>
    <n v="39.078345371765003"/>
    <n v="9.6"/>
    <m/>
    <m/>
    <m/>
    <s v="EM"/>
    <s v="CHICOLOAPAN"/>
    <s v="56370"/>
    <s v="Morosidad"/>
    <x v="0"/>
  </r>
  <r>
    <n v="2441"/>
    <s v="Hipotecaria Su Casita"/>
    <s v="FIDEICOMISO 234036"/>
    <d v="2018-05-01T00:00:00"/>
    <s v="61065"/>
    <x v="0"/>
    <n v="21"/>
    <n v="58276.68"/>
    <n v="12928.6"/>
    <n v="0"/>
    <n v="71205.279999999999"/>
    <n v="180.67"/>
    <n v="0"/>
    <n v="0"/>
    <n v="0"/>
    <n v="0"/>
    <m/>
    <n v="71205.279999999999"/>
    <n v="55126.59"/>
    <n v="461.36"/>
    <n v="0"/>
    <n v="0"/>
    <n v="0"/>
    <n v="0"/>
    <n v="0"/>
    <n v="55587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09.27"/>
    <n v="55587.95"/>
    <n v="160"/>
    <n v="300"/>
    <n v="101281.8"/>
    <n v="73484.75"/>
    <n v="72.554743000000002"/>
    <n v="70.304121476130007"/>
    <n v="9.5"/>
    <m/>
    <m/>
    <m/>
    <s v="EM"/>
    <s v="CHICOLOAPAN"/>
    <s v="56370"/>
    <s v="Proceso judicial"/>
    <x v="0"/>
  </r>
  <r>
    <n v="2442"/>
    <s v="Hipotecaria Su Casita"/>
    <s v="FIDEICOMISO 234036"/>
    <d v="2018-05-01T00:00:00"/>
    <s v="61067"/>
    <x v="0"/>
    <n v="21"/>
    <n v="42972.5"/>
    <n v="8307.33"/>
    <n v="0"/>
    <n v="51279.83"/>
    <n v="131.86000000000001"/>
    <n v="0"/>
    <n v="0"/>
    <n v="0"/>
    <n v="0"/>
    <m/>
    <n v="51279.83"/>
    <n v="33186.67"/>
    <n v="343.78"/>
    <n v="0"/>
    <n v="0"/>
    <n v="0"/>
    <n v="0"/>
    <n v="0"/>
    <n v="33530.44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39.19"/>
    <n v="33530.449999999997"/>
    <n v="160"/>
    <n v="300"/>
    <n v="74378.100000000006"/>
    <n v="54009.85"/>
    <n v="72.615258999999995"/>
    <n v="68.944796864386205"/>
    <n v="9.6"/>
    <m/>
    <m/>
    <m/>
    <s v="QR"/>
    <s v="SOLIDARIDAD"/>
    <s v="77710"/>
    <s v="Proceso judicial"/>
    <x v="0"/>
  </r>
  <r>
    <n v="2443"/>
    <s v="Hipotecaria Su Casita"/>
    <s v="FIDEICOMISO 234036"/>
    <d v="2018-05-01T00:00:00"/>
    <s v="61069"/>
    <x v="0"/>
    <n v="21"/>
    <n v="60351.27"/>
    <n v="14134.97"/>
    <n v="0"/>
    <n v="74486.240000000005"/>
    <n v="186.7"/>
    <n v="0"/>
    <n v="0"/>
    <n v="0"/>
    <n v="0"/>
    <m/>
    <n v="74486.240000000005"/>
    <n v="62944.71"/>
    <n v="477.78"/>
    <n v="0"/>
    <n v="0"/>
    <n v="0"/>
    <n v="0"/>
    <n v="0"/>
    <n v="63422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21.67"/>
    <n v="63422.49"/>
    <n v="160"/>
    <n v="300"/>
    <n v="115530"/>
    <n v="76053.37"/>
    <n v="65.829975000000005"/>
    <n v="64.473504816998897"/>
    <n v="9.5"/>
    <m/>
    <m/>
    <m/>
    <s v="EM"/>
    <s v="IXTAPALUCA"/>
    <s v="56535"/>
    <s v="Morosidad"/>
    <x v="0"/>
  </r>
  <r>
    <n v="2444"/>
    <s v="Hipotecaria Su Casita"/>
    <s v="FIDEICOMISO 234036"/>
    <d v="2018-05-01T00:00:00"/>
    <s v="61071"/>
    <x v="0"/>
    <n v="21"/>
    <n v="56568.59"/>
    <n v="12136.26"/>
    <n v="0"/>
    <n v="68704.850000000006"/>
    <n v="174.99"/>
    <n v="0"/>
    <n v="0"/>
    <n v="0"/>
    <n v="0"/>
    <m/>
    <n v="68704.850000000006"/>
    <n v="50633.11"/>
    <n v="447.83"/>
    <n v="0"/>
    <n v="0"/>
    <n v="0"/>
    <n v="0"/>
    <n v="0"/>
    <n v="51080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11.25"/>
    <n v="51080.94"/>
    <n v="160"/>
    <n v="300"/>
    <n v="90324"/>
    <n v="71285.56"/>
    <n v="78.922058000000007"/>
    <n v="76.064888268834594"/>
    <n v="9.5"/>
    <m/>
    <m/>
    <m/>
    <s v="QR"/>
    <s v="SOLIDARIDAD"/>
    <s v="77710"/>
    <s v="Proceso judicial"/>
    <x v="0"/>
  </r>
  <r>
    <n v="2445"/>
    <s v="Hipotecaria Su Casita"/>
    <s v="FIDEICOMISO 234036"/>
    <d v="2018-05-01T00:00:00"/>
    <s v="61072"/>
    <x v="0"/>
    <n v="21"/>
    <n v="40230.92"/>
    <n v="6805.38"/>
    <n v="0"/>
    <n v="47036.3"/>
    <n v="123.44"/>
    <n v="0"/>
    <n v="0"/>
    <n v="0"/>
    <n v="0"/>
    <m/>
    <n v="47036.3"/>
    <n v="25700.79"/>
    <n v="321.85000000000002"/>
    <n v="0"/>
    <n v="0"/>
    <n v="0"/>
    <n v="0"/>
    <n v="0"/>
    <n v="26022.63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28.82"/>
    <n v="26022.639999999999"/>
    <n v="160"/>
    <n v="300"/>
    <n v="95761.2"/>
    <n v="50563.72"/>
    <n v="52.801886000000003"/>
    <n v="49.118327339479798"/>
    <n v="9.6"/>
    <m/>
    <m/>
    <m/>
    <s v="QR"/>
    <s v="SOLIDARIDAD"/>
    <s v="77710"/>
    <s v="Morosidad"/>
    <x v="0"/>
  </r>
  <r>
    <n v="2446"/>
    <s v="Hipotecaria Su Casita"/>
    <s v="FIDEICOMISO 234036"/>
    <d v="2018-05-01T00:00:00"/>
    <s v="61074"/>
    <x v="6"/>
    <n v="12"/>
    <n v="0"/>
    <n v="1913.28"/>
    <n v="0"/>
    <n v="1913.28"/>
    <n v="0"/>
    <n v="0"/>
    <n v="0"/>
    <n v="0"/>
    <n v="0"/>
    <m/>
    <n v="1913.28"/>
    <n v="93.27"/>
    <n v="0"/>
    <n v="0"/>
    <n v="0"/>
    <n v="0"/>
    <n v="0"/>
    <n v="0"/>
    <n v="93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13.28"/>
    <n v="93.27"/>
    <n v="0"/>
    <n v="60"/>
    <n v="68445"/>
    <n v="8368.94"/>
    <n v="12.227247999999999"/>
    <n v="2.7953538982762498"/>
    <n v="9.9"/>
    <m/>
    <m/>
    <m/>
    <s v="QR"/>
    <s v="SOLIDARIDAD"/>
    <s v="77710"/>
    <s v="Morosidad"/>
    <x v="0"/>
  </r>
  <r>
    <n v="2447"/>
    <s v="Hipotecaria Su Casita"/>
    <s v="FIDEICOMISO 234036"/>
    <d v="2018-05-01T00:00:00"/>
    <s v="61076"/>
    <x v="0"/>
    <n v="21"/>
    <n v="42017.11"/>
    <n v="7459.92"/>
    <n v="0"/>
    <n v="49477.03"/>
    <n v="128.93"/>
    <n v="0"/>
    <n v="36.909999999999997"/>
    <n v="0"/>
    <n v="0"/>
    <m/>
    <n v="49440.12"/>
    <n v="28671.25"/>
    <n v="336.14"/>
    <n v="0"/>
    <n v="251.54"/>
    <n v="0"/>
    <n v="0"/>
    <n v="0"/>
    <n v="28755.85"/>
    <n v="0"/>
    <n v="0"/>
    <n v="0"/>
    <n v="0"/>
    <n v="0"/>
    <n v="-70.92"/>
    <n v="0"/>
    <n v="0"/>
    <n v="0"/>
    <n v="0"/>
    <n v="0"/>
    <n v="0"/>
    <n v="0"/>
    <n v="0"/>
    <n v="0"/>
    <n v="0"/>
    <n v="0"/>
    <n v="0"/>
    <n v="0"/>
    <n v="217.53"/>
    <n v="7551.94"/>
    <n v="28755.85"/>
    <n v="160"/>
    <n v="300"/>
    <n v="68445"/>
    <n v="52809.47"/>
    <n v="77.156066999999993"/>
    <n v="72.233355328278094"/>
    <n v="9.6"/>
    <m/>
    <m/>
    <m/>
    <s v="QR"/>
    <s v="SOLIDARIDAD"/>
    <s v="77710"/>
    <s v="Proceso judicial"/>
    <x v="0"/>
  </r>
  <r>
    <n v="2448"/>
    <s v="Hipotecaria Su Casita"/>
    <s v="FIDEICOMISO 234036"/>
    <d v="2018-05-01T00:00:00"/>
    <s v="61079"/>
    <x v="1"/>
    <n v="0"/>
    <n v="27196.09"/>
    <n v="0"/>
    <n v="0"/>
    <n v="27196.09"/>
    <n v="233.87"/>
    <n v="0"/>
    <n v="0"/>
    <n v="233.87"/>
    <n v="0"/>
    <m/>
    <n v="26962.22"/>
    <n v="0"/>
    <n v="217.57"/>
    <n v="0"/>
    <n v="0"/>
    <n v="217.57"/>
    <n v="0"/>
    <n v="0"/>
    <n v="0"/>
    <n v="46.47"/>
    <n v="0"/>
    <n v="0"/>
    <n v="0"/>
    <n v="0"/>
    <n v="-8.0500000000000007"/>
    <n v="24.9"/>
    <n v="64.98"/>
    <n v="0"/>
    <n v="0"/>
    <n v="0"/>
    <n v="0"/>
    <n v="0"/>
    <n v="0"/>
    <n v="0"/>
    <n v="0"/>
    <n v="0"/>
    <n v="0"/>
    <n v="5.1454E-2"/>
    <n v="579.74"/>
    <n v="0"/>
    <n v="0"/>
    <n v="160"/>
    <n v="300"/>
    <n v="68445"/>
    <n v="51262.02"/>
    <n v="74.895201"/>
    <n v="39.392534400833597"/>
    <n v="9.6"/>
    <m/>
    <m/>
    <m/>
    <s v="QR"/>
    <s v="SOLIDARIDAD"/>
    <s v="77710"/>
    <s v="Al corriente"/>
    <x v="0"/>
  </r>
  <r>
    <n v="2449"/>
    <s v="Hipotecaria Su Casita"/>
    <s v="FIDEICOMISO 234036"/>
    <d v="2018-05-01T00:00:00"/>
    <s v="61080"/>
    <x v="0"/>
    <n v="21"/>
    <n v="25919.14"/>
    <n v="5099.01"/>
    <n v="0"/>
    <n v="31018.15"/>
    <n v="77.64"/>
    <n v="0"/>
    <n v="0"/>
    <n v="0"/>
    <n v="0"/>
    <m/>
    <n v="31018.15"/>
    <n v="22590.639999999999"/>
    <n v="213.83"/>
    <n v="0"/>
    <n v="0"/>
    <n v="0"/>
    <n v="0"/>
    <n v="0"/>
    <n v="22804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76.6499999999996"/>
    <n v="22804.47"/>
    <n v="160"/>
    <n v="300"/>
    <n v="71041.5"/>
    <n v="32326.18"/>
    <n v="45.503233999999999"/>
    <n v="43.662014432175397"/>
    <n v="9.9"/>
    <m/>
    <m/>
    <m/>
    <s v="QR"/>
    <s v="SOLIDARIDAD"/>
    <s v="77710"/>
    <s v="Morosidad"/>
    <x v="0"/>
  </r>
  <r>
    <n v="2450"/>
    <s v="Hipotecaria Su Casita"/>
    <s v="FIDEICOMISO 234036"/>
    <d v="2018-05-01T00:00:00"/>
    <s v="61081"/>
    <x v="0"/>
    <n v="21"/>
    <n v="40095.410000000003"/>
    <n v="8770.67"/>
    <n v="0"/>
    <n v="48866.080000000002"/>
    <n v="123.04"/>
    <n v="0"/>
    <n v="0"/>
    <n v="0"/>
    <n v="0"/>
    <m/>
    <n v="48866.080000000002"/>
    <n v="38272.11"/>
    <n v="320.76"/>
    <n v="0"/>
    <n v="0"/>
    <n v="0"/>
    <n v="0"/>
    <n v="0"/>
    <n v="38592.87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93.7099999999991"/>
    <n v="38592.870000000003"/>
    <n v="160"/>
    <n v="300"/>
    <n v="68445"/>
    <n v="50394.19"/>
    <n v="73.627277000000007"/>
    <n v="71.394666886483606"/>
    <n v="9.6"/>
    <m/>
    <m/>
    <m/>
    <s v="QR"/>
    <s v="SOLIDARIDAD"/>
    <s v="77710"/>
    <s v="Morosidad"/>
    <x v="0"/>
  </r>
  <r>
    <n v="2451"/>
    <s v="Hipotecaria Su Casita"/>
    <s v="FIDEICOMISO 234036"/>
    <d v="2018-05-01T00:00:00"/>
    <s v="61083"/>
    <x v="0"/>
    <n v="21"/>
    <n v="29434.83"/>
    <n v="3886.63"/>
    <n v="0"/>
    <n v="33321.46"/>
    <n v="88.19"/>
    <n v="0"/>
    <n v="0"/>
    <n v="0"/>
    <n v="0"/>
    <m/>
    <n v="33321.46"/>
    <n v="14320.02"/>
    <n v="242.84"/>
    <n v="0"/>
    <n v="0"/>
    <n v="0"/>
    <n v="0"/>
    <n v="0"/>
    <n v="14562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74.82"/>
    <n v="14562.86"/>
    <n v="160"/>
    <n v="300"/>
    <n v="68445"/>
    <n v="36712.959999999999"/>
    <n v="53.638629999999999"/>
    <n v="48.6835565424254"/>
    <n v="9.9"/>
    <m/>
    <m/>
    <m/>
    <s v="QR"/>
    <s v="SOLIDARIDAD"/>
    <s v="77710"/>
    <s v="Morosidad"/>
    <x v="0"/>
  </r>
  <r>
    <n v="2452"/>
    <s v="Hipotecaria Su Casita"/>
    <s v="FIDEICOMISO 234036"/>
    <d v="2018-05-01T00:00:00"/>
    <s v="61085"/>
    <x v="13"/>
    <n v="2"/>
    <n v="73227.58"/>
    <n v="447.72"/>
    <n v="0"/>
    <n v="73675.3"/>
    <n v="226.52"/>
    <n v="0"/>
    <n v="0"/>
    <n v="0"/>
    <n v="0"/>
    <m/>
    <n v="73675.3"/>
    <n v="1164.76"/>
    <n v="579.72"/>
    <n v="0"/>
    <n v="0"/>
    <n v="0"/>
    <n v="0"/>
    <n v="0"/>
    <n v="1744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4.24"/>
    <n v="1744.48"/>
    <n v="160"/>
    <n v="300"/>
    <n v="126034.8"/>
    <n v="92278.91"/>
    <n v="73.217008000000007"/>
    <n v="58.456314985757899"/>
    <n v="9.5"/>
    <m/>
    <m/>
    <m/>
    <s v="AGS"/>
    <s v="AGUASCALIENTES"/>
    <s v="20196"/>
    <s v="Morosidad"/>
    <x v="0"/>
  </r>
  <r>
    <n v="2453"/>
    <s v="Hipotecaria Su Casita"/>
    <s v="FIDEICOMISO 234036"/>
    <d v="2018-05-01T00:00:00"/>
    <s v="61087"/>
    <x v="0"/>
    <n v="21"/>
    <n v="14393.81"/>
    <n v="2085.75"/>
    <n v="0"/>
    <n v="16479.560000000001"/>
    <n v="43.11"/>
    <n v="0"/>
    <n v="0"/>
    <n v="0"/>
    <n v="0"/>
    <m/>
    <n v="16479.560000000001"/>
    <n v="7949.57"/>
    <n v="118.75"/>
    <n v="0"/>
    <n v="0"/>
    <n v="0"/>
    <n v="0"/>
    <n v="0"/>
    <n v="8068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28.86"/>
    <n v="8068.32"/>
    <n v="160"/>
    <n v="300"/>
    <n v="76797"/>
    <n v="17951.560000000001"/>
    <n v="23.375340000000001"/>
    <n v="21.458598475586498"/>
    <n v="9.9"/>
    <m/>
    <m/>
    <m/>
    <s v="QR"/>
    <s v="SOLIDARIDAD"/>
    <s v="77710"/>
    <s v="Morosidad"/>
    <x v="0"/>
  </r>
  <r>
    <n v="2454"/>
    <s v="Hipotecaria Su Casita"/>
    <s v="FIDEICOMISO 234036"/>
    <d v="2018-05-01T00:00:00"/>
    <s v="61089"/>
    <x v="0"/>
    <n v="21"/>
    <n v="24498.84"/>
    <n v="1943.71"/>
    <n v="0"/>
    <n v="26442.55"/>
    <n v="73.400000000000006"/>
    <n v="0"/>
    <n v="0"/>
    <n v="0"/>
    <n v="0"/>
    <m/>
    <n v="26442.55"/>
    <n v="6321.89"/>
    <n v="202.12"/>
    <n v="0"/>
    <n v="0"/>
    <n v="0"/>
    <n v="0"/>
    <n v="0"/>
    <n v="6524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17.11"/>
    <n v="6524.01"/>
    <n v="160"/>
    <n v="300"/>
    <n v="80312.100000000006"/>
    <n v="30556.55"/>
    <n v="38.047255999999997"/>
    <n v="32.924740166766199"/>
    <n v="9.9"/>
    <m/>
    <m/>
    <m/>
    <s v="NL"/>
    <s v="JUAREZ"/>
    <s v="67265"/>
    <s v="Morosidad"/>
    <x v="0"/>
  </r>
  <r>
    <n v="2455"/>
    <s v="Hipotecaria Su Casita"/>
    <s v="FIDEICOMISO 234036"/>
    <d v="2018-05-01T00:00:00"/>
    <s v="61093"/>
    <x v="0"/>
    <n v="21"/>
    <n v="6870.73"/>
    <n v="4761.24"/>
    <n v="0"/>
    <n v="11631.97"/>
    <n v="161.16999999999999"/>
    <n v="0"/>
    <n v="0"/>
    <n v="0"/>
    <n v="0"/>
    <m/>
    <n v="11631.97"/>
    <n v="2645.66"/>
    <n v="56.68"/>
    <n v="0"/>
    <n v="0"/>
    <n v="0"/>
    <n v="0"/>
    <n v="0"/>
    <n v="2702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22.41"/>
    <n v="2702.34"/>
    <n v="160"/>
    <n v="300"/>
    <n v="84909.6"/>
    <n v="24161.31"/>
    <n v="28.455334000000001"/>
    <n v="13.6992402906953"/>
    <n v="9.9"/>
    <m/>
    <m/>
    <m/>
    <s v="QR"/>
    <s v="BENITO JUAREZ"/>
    <s v="77517"/>
    <s v="Morosidad"/>
    <x v="0"/>
  </r>
  <r>
    <n v="2456"/>
    <s v="Hipotecaria Su Casita"/>
    <s v="FIDEICOMISO 234036"/>
    <d v="2018-05-01T00:00:00"/>
    <s v="61095"/>
    <x v="0"/>
    <n v="21"/>
    <n v="30036.09"/>
    <n v="6302.58"/>
    <n v="0"/>
    <n v="36338.67"/>
    <n v="89.96"/>
    <n v="0"/>
    <n v="0"/>
    <n v="0"/>
    <n v="0"/>
    <m/>
    <n v="36338.67"/>
    <n v="29162.21"/>
    <n v="247.8"/>
    <n v="0"/>
    <n v="0"/>
    <n v="0"/>
    <n v="0"/>
    <n v="0"/>
    <n v="29410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92.54"/>
    <n v="29410.01"/>
    <n v="160"/>
    <n v="300"/>
    <n v="72741.600000000006"/>
    <n v="37460.28"/>
    <n v="51.49774"/>
    <n v="49.955830004628901"/>
    <n v="9.9"/>
    <m/>
    <m/>
    <m/>
    <s v="QR"/>
    <s v="BENITO JUAREZ"/>
    <s v="77517"/>
    <s v="Proceso judicial"/>
    <x v="0"/>
  </r>
  <r>
    <n v="2457"/>
    <s v="Hipotecaria Su Casita"/>
    <s v="FIDEICOMISO 234036"/>
    <d v="2018-05-01T00:00:00"/>
    <s v="61097"/>
    <x v="0"/>
    <n v="21"/>
    <n v="28009.97"/>
    <n v="5395.86"/>
    <n v="0"/>
    <n v="33405.83"/>
    <n v="83.93"/>
    <n v="0"/>
    <n v="0"/>
    <n v="0"/>
    <n v="0"/>
    <m/>
    <n v="33405.83"/>
    <n v="23585.06"/>
    <n v="231.08"/>
    <n v="0"/>
    <n v="0"/>
    <n v="0"/>
    <n v="0"/>
    <n v="0"/>
    <n v="23816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79.79"/>
    <n v="23816.14"/>
    <n v="160"/>
    <n v="300"/>
    <n v="75714.899999999994"/>
    <n v="34936.15"/>
    <n v="46.141711000000001"/>
    <n v="44.1205500198256"/>
    <n v="9.9"/>
    <m/>
    <m/>
    <m/>
    <s v="QR"/>
    <s v="SOLIDARIDAD"/>
    <s v="77710"/>
    <s v="Proceso judicial"/>
    <x v="0"/>
  </r>
  <r>
    <n v="2458"/>
    <s v="Hipotecaria Su Casita"/>
    <s v="FIDEICOMISO 234036"/>
    <d v="2018-05-01T00:00:00"/>
    <s v="61098"/>
    <x v="0"/>
    <n v="21"/>
    <n v="28009.97"/>
    <n v="2789.1"/>
    <n v="0"/>
    <n v="30799.07"/>
    <n v="83.93"/>
    <n v="0"/>
    <n v="0"/>
    <n v="0"/>
    <n v="0"/>
    <m/>
    <n v="30799.07"/>
    <n v="9496.2900000000009"/>
    <n v="231.08"/>
    <n v="0"/>
    <n v="0"/>
    <n v="0"/>
    <n v="0"/>
    <n v="0"/>
    <n v="9727.37000000000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73.03"/>
    <n v="9727.3700000000008"/>
    <n v="160"/>
    <n v="300"/>
    <n v="75714.899999999994"/>
    <n v="34936.15"/>
    <n v="46.141711000000001"/>
    <n v="40.6776873527498"/>
    <n v="9.9"/>
    <m/>
    <m/>
    <m/>
    <s v="QR"/>
    <s v="SOLIDARIDAD"/>
    <s v="77710"/>
    <s v="Morosidad"/>
    <x v="0"/>
  </r>
  <r>
    <n v="2459"/>
    <s v="Hipotecaria Su Casita"/>
    <s v="FIDEICOMISO 234036"/>
    <d v="2018-05-01T00:00:00"/>
    <s v="61099"/>
    <x v="0"/>
    <n v="21"/>
    <n v="46258.81"/>
    <n v="3869.12"/>
    <n v="0"/>
    <n v="50127.93"/>
    <n v="141.96"/>
    <n v="0"/>
    <n v="0"/>
    <n v="0"/>
    <n v="0"/>
    <m/>
    <n v="50127.93"/>
    <n v="11587.93"/>
    <n v="370.07"/>
    <n v="0"/>
    <n v="0"/>
    <n v="0"/>
    <n v="0"/>
    <n v="0"/>
    <n v="119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11.08"/>
    <n v="11958"/>
    <n v="160"/>
    <n v="300"/>
    <n v="75714.899999999994"/>
    <n v="58141.52"/>
    <n v="76.790064000000001"/>
    <n v="66.206163046434298"/>
    <n v="9.6"/>
    <m/>
    <m/>
    <m/>
    <s v="QR"/>
    <s v="SOLIDARIDAD"/>
    <s v="77710"/>
    <s v="Morosidad"/>
    <x v="0"/>
  </r>
  <r>
    <n v="2460"/>
    <s v="Hipotecaria Su Casita"/>
    <s v="FIDEICOMISO 234036"/>
    <d v="2018-05-01T00:00:00"/>
    <s v="61100"/>
    <x v="1"/>
    <n v="0"/>
    <n v="17202.25"/>
    <n v="0"/>
    <n v="0"/>
    <n v="17202.25"/>
    <n v="51.55"/>
    <n v="0"/>
    <n v="0"/>
    <n v="51.55"/>
    <n v="0"/>
    <m/>
    <n v="17150.7"/>
    <n v="0"/>
    <n v="141.91999999999999"/>
    <n v="0"/>
    <n v="0"/>
    <n v="141.91999999999999"/>
    <n v="0"/>
    <n v="0"/>
    <n v="0"/>
    <n v="35.36"/>
    <n v="0"/>
    <n v="0"/>
    <n v="0"/>
    <n v="0"/>
    <n v="-4.45"/>
    <n v="11.44"/>
    <n v="33.71"/>
    <n v="0"/>
    <n v="0"/>
    <n v="0"/>
    <n v="0"/>
    <n v="0"/>
    <n v="0"/>
    <n v="0"/>
    <n v="32.700000000000003"/>
    <n v="0"/>
    <n v="32.700000000000003"/>
    <n v="0"/>
    <n v="302.23"/>
    <n v="0"/>
    <n v="0"/>
    <n v="160"/>
    <n v="300"/>
    <n v="72741.600000000006"/>
    <n v="21456.560000000001"/>
    <n v="29.496959"/>
    <n v="23.577567639980501"/>
    <n v="9.9"/>
    <m/>
    <m/>
    <m/>
    <s v="QR"/>
    <s v="BENITO JUAREZ"/>
    <s v="77517"/>
    <s v="Al corriente"/>
    <x v="0"/>
  </r>
  <r>
    <n v="2461"/>
    <s v="Hipotecaria Su Casita"/>
    <s v="FIDEICOMISO 234036"/>
    <d v="2018-05-01T00:00:00"/>
    <s v="61102"/>
    <x v="0"/>
    <n v="21"/>
    <n v="26131.599999999999"/>
    <n v="2932.07"/>
    <n v="0"/>
    <n v="29063.67"/>
    <n v="78.260000000000005"/>
    <n v="0"/>
    <n v="0"/>
    <n v="0"/>
    <n v="0"/>
    <m/>
    <n v="29063.67"/>
    <n v="10291.18"/>
    <n v="215.59"/>
    <n v="0"/>
    <n v="0"/>
    <n v="0"/>
    <n v="0"/>
    <n v="0"/>
    <n v="10506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10.33"/>
    <n v="10506.77"/>
    <n v="160"/>
    <n v="300"/>
    <n v="75714.899999999994"/>
    <n v="32590.36"/>
    <n v="43.043522000000003"/>
    <n v="38.385667388937698"/>
    <n v="9.9"/>
    <m/>
    <m/>
    <m/>
    <s v="QR"/>
    <s v="SOLIDARIDAD"/>
    <s v="77710"/>
    <s v="Proceso judicial"/>
    <x v="0"/>
  </r>
  <r>
    <n v="2462"/>
    <s v="Hipotecaria Su Casita"/>
    <s v="FIDEICOMISO 234036"/>
    <d v="2018-05-01T00:00:00"/>
    <s v="61103"/>
    <x v="0"/>
    <n v="21"/>
    <n v="30036.09"/>
    <n v="6030.15"/>
    <n v="0"/>
    <n v="36066.239999999998"/>
    <n v="89.96"/>
    <n v="0"/>
    <n v="0"/>
    <n v="0"/>
    <n v="0"/>
    <m/>
    <n v="36066.239999999998"/>
    <n v="27070.33"/>
    <n v="247.8"/>
    <n v="0"/>
    <n v="0"/>
    <n v="0"/>
    <n v="0"/>
    <n v="0"/>
    <n v="27318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20.11"/>
    <n v="27318.13"/>
    <n v="160"/>
    <n v="300"/>
    <n v="72741.600000000006"/>
    <n v="37460.28"/>
    <n v="51.49774"/>
    <n v="49.581312534172199"/>
    <n v="9.9"/>
    <m/>
    <m/>
    <m/>
    <s v="QR"/>
    <s v="BENITO JUAREZ"/>
    <s v="77517"/>
    <s v="Proceso judicial"/>
    <x v="0"/>
  </r>
  <r>
    <n v="2463"/>
    <s v="Hipotecaria Su Casita"/>
    <s v="FIDEICOMISO 234036"/>
    <d v="2018-05-01T00:00:00"/>
    <s v="61107"/>
    <x v="0"/>
    <n v="21"/>
    <n v="56792.43"/>
    <n v="10838.98"/>
    <n v="0"/>
    <n v="67631.41"/>
    <n v="175.68"/>
    <n v="0"/>
    <n v="0"/>
    <n v="0"/>
    <n v="0"/>
    <m/>
    <n v="67631.41"/>
    <n v="42310.67"/>
    <n v="449.61"/>
    <n v="0"/>
    <n v="0"/>
    <n v="0"/>
    <n v="0"/>
    <n v="0"/>
    <n v="42760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14.66"/>
    <n v="42760.28"/>
    <n v="160"/>
    <n v="300"/>
    <n v="90835.8"/>
    <n v="71568.05"/>
    <n v="78.788374000000005"/>
    <n v="74.454576102427595"/>
    <n v="9.5"/>
    <m/>
    <m/>
    <m/>
    <s v="QR"/>
    <s v="BENITO JUAREZ"/>
    <s v="77518"/>
    <s v="Morosidad"/>
    <x v="0"/>
  </r>
  <r>
    <n v="2464"/>
    <s v="Hipotecaria Su Casita"/>
    <s v="FIDEICOMISO 234036"/>
    <d v="2018-05-01T00:00:00"/>
    <s v="61108"/>
    <x v="11"/>
    <n v="6"/>
    <n v="45763.28"/>
    <n v="819.39"/>
    <n v="0"/>
    <n v="46582.67"/>
    <n v="140.41"/>
    <n v="0"/>
    <n v="133.86000000000001"/>
    <n v="0"/>
    <n v="0"/>
    <m/>
    <n v="46448.81"/>
    <n v="2032.58"/>
    <n v="366.11"/>
    <n v="0"/>
    <n v="364.31"/>
    <n v="0"/>
    <n v="0"/>
    <n v="0"/>
    <n v="2034.38"/>
    <n v="0"/>
    <n v="0"/>
    <n v="0"/>
    <n v="0"/>
    <n v="0"/>
    <n v="-49.3"/>
    <n v="0"/>
    <n v="0"/>
    <n v="52.14"/>
    <n v="0"/>
    <n v="0"/>
    <n v="60.01"/>
    <n v="0"/>
    <n v="27.93"/>
    <n v="74.97"/>
    <n v="0"/>
    <n v="0"/>
    <n v="0"/>
    <n v="0"/>
    <n v="663.92"/>
    <n v="825.94"/>
    <n v="2034.38"/>
    <n v="160"/>
    <n v="300"/>
    <n v="90835.8"/>
    <n v="57516.63"/>
    <n v="63.319341000000001"/>
    <n v="51.134915926649597"/>
    <n v="9.6"/>
    <m/>
    <m/>
    <m/>
    <s v="QR"/>
    <s v="BENITO JUAREZ"/>
    <s v="77518"/>
    <s v="Morosidad"/>
    <x v="0"/>
  </r>
  <r>
    <n v="2465"/>
    <s v="Hipotecaria Su Casita"/>
    <s v="FIDEICOMISO 234036"/>
    <d v="2018-05-01T00:00:00"/>
    <s v="61113"/>
    <x v="1"/>
    <n v="0"/>
    <n v="15987.86"/>
    <n v="0"/>
    <n v="0"/>
    <n v="15987.86"/>
    <n v="331.08"/>
    <n v="0"/>
    <n v="0"/>
    <n v="331.08"/>
    <n v="0"/>
    <m/>
    <n v="15656.78"/>
    <n v="0"/>
    <n v="127.9"/>
    <n v="0"/>
    <n v="0"/>
    <n v="127.9"/>
    <n v="0"/>
    <n v="0"/>
    <n v="0"/>
    <n v="35.47"/>
    <n v="0"/>
    <n v="0"/>
    <n v="0"/>
    <n v="0"/>
    <n v="-5.72"/>
    <n v="17.16"/>
    <n v="56.61"/>
    <n v="0"/>
    <n v="0"/>
    <n v="0"/>
    <n v="0"/>
    <n v="0"/>
    <n v="0"/>
    <n v="0"/>
    <n v="157.93"/>
    <n v="0"/>
    <n v="189.3"/>
    <n v="0"/>
    <n v="720.43"/>
    <n v="0"/>
    <n v="0"/>
    <n v="40"/>
    <n v="180"/>
    <n v="66779.100000000006"/>
    <n v="43700.69"/>
    <n v="65.440669"/>
    <n v="23.4456288352843"/>
    <n v="9.6"/>
    <m/>
    <m/>
    <m/>
    <s v="PUE"/>
    <s v="PUEBLA"/>
    <s v="72498"/>
    <s v="Al corriente"/>
    <x v="0"/>
  </r>
  <r>
    <n v="2466"/>
    <s v="Hipotecaria Su Casita"/>
    <s v="FIDEICOMISO 234036"/>
    <d v="2018-05-01T00:00:00"/>
    <s v="61115"/>
    <x v="0"/>
    <n v="21"/>
    <n v="37835.99"/>
    <n v="5798.58"/>
    <n v="0"/>
    <n v="43634.57"/>
    <n v="116.12"/>
    <n v="0"/>
    <n v="0"/>
    <n v="0"/>
    <n v="0"/>
    <m/>
    <n v="43634.57"/>
    <n v="20699.47"/>
    <n v="302.69"/>
    <n v="0"/>
    <n v="0"/>
    <n v="0"/>
    <n v="0"/>
    <n v="0"/>
    <n v="21002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14.7"/>
    <n v="21002.16"/>
    <n v="160"/>
    <n v="300"/>
    <n v="68445"/>
    <n v="47556.01"/>
    <n v="69.480619000000004"/>
    <n v="63.751288920135003"/>
    <n v="9.6"/>
    <m/>
    <m/>
    <m/>
    <s v="QR"/>
    <s v="SOLIDARIDAD"/>
    <s v="77710"/>
    <s v="Proceso judicial"/>
    <x v="0"/>
  </r>
  <r>
    <n v="2467"/>
    <s v="Hipotecaria Su Casita"/>
    <s v="FIDEICOMISO 234036"/>
    <d v="2018-05-01T00:00:00"/>
    <s v="61118"/>
    <x v="1"/>
    <n v="0"/>
    <n v="23898.16"/>
    <n v="0"/>
    <n v="0"/>
    <n v="23898.16"/>
    <n v="71.58"/>
    <n v="0"/>
    <n v="0"/>
    <n v="71.58"/>
    <n v="0"/>
    <m/>
    <n v="23826.58"/>
    <n v="0"/>
    <n v="197.16"/>
    <n v="0"/>
    <n v="0"/>
    <n v="197.16"/>
    <n v="0"/>
    <n v="0"/>
    <n v="0"/>
    <n v="49.13"/>
    <n v="0"/>
    <n v="0"/>
    <n v="0"/>
    <n v="0"/>
    <n v="-6.03"/>
    <n v="15.89"/>
    <n v="45.16"/>
    <n v="0"/>
    <n v="0"/>
    <n v="0"/>
    <n v="0"/>
    <n v="0"/>
    <n v="0"/>
    <n v="0"/>
    <n v="0.14000000000000001"/>
    <n v="0"/>
    <n v="7.0000000000000007E-2"/>
    <n v="0"/>
    <n v="373.03"/>
    <n v="0"/>
    <n v="0"/>
    <n v="160"/>
    <n v="300"/>
    <n v="89696.4"/>
    <n v="29805.35"/>
    <n v="33.229149"/>
    <n v="26.563585966291999"/>
    <n v="9.9"/>
    <m/>
    <m/>
    <m/>
    <s v="EM"/>
    <s v="ACOLMAN"/>
    <s v="55870"/>
    <s v="Al corriente"/>
    <x v="0"/>
  </r>
  <r>
    <n v="2468"/>
    <s v="Hipotecaria Su Casita"/>
    <s v="FIDEICOMISO 234036"/>
    <d v="2018-05-01T00:00:00"/>
    <s v="61119"/>
    <x v="1"/>
    <n v="0"/>
    <n v="21024.6"/>
    <n v="0"/>
    <n v="0"/>
    <n v="21024.6"/>
    <n v="435.31"/>
    <n v="0"/>
    <n v="0"/>
    <n v="435.31"/>
    <n v="0"/>
    <m/>
    <n v="20589.29"/>
    <n v="0"/>
    <n v="168.2"/>
    <n v="0"/>
    <n v="0"/>
    <n v="168.2"/>
    <n v="0"/>
    <n v="0"/>
    <n v="0"/>
    <n v="46.66"/>
    <n v="0"/>
    <n v="0"/>
    <n v="0"/>
    <n v="0"/>
    <n v="-9.24"/>
    <n v="22.56"/>
    <n v="80.28"/>
    <n v="0"/>
    <n v="0"/>
    <n v="0"/>
    <n v="0"/>
    <n v="0"/>
    <n v="0"/>
    <n v="0"/>
    <n v="3.31"/>
    <n v="0"/>
    <n v="0.17"/>
    <n v="0"/>
    <n v="747.08"/>
    <n v="0"/>
    <n v="0"/>
    <n v="40"/>
    <n v="180"/>
    <n v="127093.8"/>
    <n v="57462.55"/>
    <n v="45.212708999999997"/>
    <n v="16.200074262047401"/>
    <n v="9.6"/>
    <m/>
    <m/>
    <m/>
    <s v="EM"/>
    <s v="ECATEPEC"/>
    <s v="55075"/>
    <s v="Al corriente"/>
    <x v="0"/>
  </r>
  <r>
    <n v="2469"/>
    <s v="Hipotecaria Su Casita"/>
    <s v="FIDEICOMISO 234036"/>
    <d v="2018-05-01T00:00:00"/>
    <s v="61120"/>
    <x v="0"/>
    <n v="21"/>
    <n v="18405.71"/>
    <n v="6734.52"/>
    <n v="0"/>
    <n v="25140.23"/>
    <n v="117.42"/>
    <n v="0"/>
    <n v="0"/>
    <n v="0"/>
    <n v="0"/>
    <m/>
    <n v="25140.23"/>
    <n v="14268.53"/>
    <n v="151.85"/>
    <n v="0"/>
    <n v="0"/>
    <n v="0"/>
    <n v="0"/>
    <n v="0"/>
    <n v="1442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51.94"/>
    <n v="14420.38"/>
    <n v="100"/>
    <n v="240"/>
    <n v="64276.800000000003"/>
    <n v="28096.080000000002"/>
    <n v="43.711075000000001"/>
    <n v="39.112448393058699"/>
    <n v="9.9"/>
    <m/>
    <m/>
    <m/>
    <s v="EM"/>
    <s v="MELCHOR OCAMPO"/>
    <s v="54890"/>
    <s v="Morosidad"/>
    <x v="0"/>
  </r>
  <r>
    <n v="2470"/>
    <s v="Hipotecaria Su Casita"/>
    <s v="FIDEICOMISO 234036"/>
    <d v="2018-05-01T00:00:00"/>
    <s v="61121"/>
    <x v="0"/>
    <n v="21"/>
    <n v="43891.77"/>
    <n v="8747.9699999999993"/>
    <n v="0"/>
    <n v="52639.74"/>
    <n v="134.69999999999999"/>
    <n v="0"/>
    <n v="0"/>
    <n v="0"/>
    <n v="0"/>
    <m/>
    <n v="52639.74"/>
    <n v="35948.379999999997"/>
    <n v="351.13"/>
    <n v="0"/>
    <n v="0"/>
    <n v="0"/>
    <n v="0"/>
    <n v="0"/>
    <n v="36299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82.67"/>
    <n v="36299.51"/>
    <n v="160"/>
    <n v="300"/>
    <n v="68407.8"/>
    <n v="55166.5"/>
    <n v="80.643581999999995"/>
    <n v="76.949909621757399"/>
    <n v="9.6"/>
    <m/>
    <m/>
    <m/>
    <s v="QR"/>
    <s v="SOLIDARIDAD"/>
    <s v="77710"/>
    <s v="Proceso judicial"/>
    <x v="0"/>
  </r>
  <r>
    <n v="2471"/>
    <s v="Hipotecaria Su Casita"/>
    <s v="FIDEICOMISO 234036"/>
    <d v="2018-05-01T00:00:00"/>
    <s v="61122"/>
    <x v="0"/>
    <n v="21"/>
    <n v="42362.96"/>
    <n v="7452.18"/>
    <n v="0"/>
    <n v="49815.14"/>
    <n v="130.01"/>
    <n v="0"/>
    <n v="0"/>
    <n v="0"/>
    <n v="0"/>
    <m/>
    <n v="49815.14"/>
    <n v="28450.86"/>
    <n v="338.9"/>
    <n v="0"/>
    <n v="0"/>
    <n v="0"/>
    <n v="0"/>
    <n v="0"/>
    <n v="28789.75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82.19"/>
    <n v="28789.759999999998"/>
    <n v="160"/>
    <n v="300"/>
    <n v="90274.5"/>
    <n v="53245.15"/>
    <n v="58.981385000000003"/>
    <n v="55.181851326719901"/>
    <n v="9.6"/>
    <m/>
    <m/>
    <m/>
    <s v="QR"/>
    <s v="SOLIDARIDAD"/>
    <s v="77710"/>
    <s v="Proceso judicial"/>
    <x v="0"/>
  </r>
  <r>
    <n v="2472"/>
    <s v="Hipotecaria Su Casita"/>
    <s v="FIDEICOMISO 234036"/>
    <d v="2018-05-01T00:00:00"/>
    <s v="61125"/>
    <x v="0"/>
    <n v="21"/>
    <n v="49684.18"/>
    <n v="10398.18"/>
    <n v="0"/>
    <n v="60082.36"/>
    <n v="152.46"/>
    <n v="0"/>
    <n v="0"/>
    <n v="0"/>
    <n v="0"/>
    <m/>
    <n v="60082.36"/>
    <n v="44044.89"/>
    <n v="397.47"/>
    <n v="0"/>
    <n v="0"/>
    <n v="0"/>
    <n v="0"/>
    <n v="0"/>
    <n v="44442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50.64"/>
    <n v="44442.36"/>
    <n v="160"/>
    <n v="300"/>
    <n v="90274.5"/>
    <n v="62445.599999999999"/>
    <n v="69.173022000000003"/>
    <n v="66.555184193792996"/>
    <n v="9.6"/>
    <m/>
    <m/>
    <m/>
    <s v="QR"/>
    <s v="SOLIDARIDAD"/>
    <s v="77710"/>
    <s v="Proceso judicial"/>
    <x v="0"/>
  </r>
  <r>
    <n v="2473"/>
    <s v="Hipotecaria Su Casita"/>
    <s v="FIDEICOMISO 234036"/>
    <d v="2018-05-01T00:00:00"/>
    <s v="61128"/>
    <x v="4"/>
    <n v="3"/>
    <n v="54153.75"/>
    <n v="782.06"/>
    <n v="0"/>
    <n v="54935.81"/>
    <n v="352.08"/>
    <n v="0"/>
    <n v="432.74"/>
    <n v="0"/>
    <n v="0"/>
    <m/>
    <n v="54503.07"/>
    <n v="865.71"/>
    <n v="428.72"/>
    <n v="0"/>
    <n v="755.74"/>
    <n v="0"/>
    <n v="0"/>
    <n v="0"/>
    <n v="538.69000000000005"/>
    <n v="0"/>
    <n v="0"/>
    <n v="0"/>
    <n v="0"/>
    <n v="0"/>
    <n v="-39.840000000000003"/>
    <n v="0"/>
    <n v="0"/>
    <n v="110.9"/>
    <n v="0"/>
    <n v="0"/>
    <n v="112.5"/>
    <n v="0"/>
    <n v="72.760000000000005"/>
    <n v="215"/>
    <n v="0"/>
    <n v="0"/>
    <n v="0"/>
    <n v="0"/>
    <n v="1659.8"/>
    <n v="701.4"/>
    <n v="538.69000000000005"/>
    <n v="100"/>
    <n v="240"/>
    <n v="120852"/>
    <n v="83765.3"/>
    <n v="69.312298999999996"/>
    <n v="45.099021722096502"/>
    <n v="9.5"/>
    <m/>
    <m/>
    <m/>
    <s v="DF"/>
    <s v="MIGUEL HIDALGO"/>
    <s v="11400"/>
    <s v="Morosidad"/>
    <x v="0"/>
  </r>
  <r>
    <n v="2474"/>
    <s v="Hipotecaria Su Casita"/>
    <s v="FIDEICOMISO 234036"/>
    <d v="2018-05-01T00:00:00"/>
    <s v="61129"/>
    <x v="2"/>
    <n v="1"/>
    <n v="12629.67"/>
    <n v="37.53"/>
    <n v="0"/>
    <n v="12667.2"/>
    <n v="37.840000000000003"/>
    <n v="0"/>
    <n v="37.53"/>
    <n v="0"/>
    <n v="0"/>
    <m/>
    <n v="12629.67"/>
    <n v="87.44"/>
    <n v="104.19"/>
    <n v="0"/>
    <n v="87.44"/>
    <n v="16.16"/>
    <n v="0"/>
    <n v="0"/>
    <n v="88.03"/>
    <n v="25.96"/>
    <n v="0"/>
    <n v="0"/>
    <n v="0"/>
    <n v="0"/>
    <n v="-3.76"/>
    <n v="8.4"/>
    <n v="27.45"/>
    <n v="0"/>
    <n v="0"/>
    <n v="0"/>
    <n v="0"/>
    <n v="0"/>
    <n v="0"/>
    <n v="0"/>
    <n v="0"/>
    <n v="0"/>
    <n v="0"/>
    <n v="0"/>
    <n v="199.18"/>
    <n v="37.840000000000003"/>
    <n v="88.03"/>
    <n v="160"/>
    <n v="300"/>
    <n v="71726.399999999994"/>
    <n v="15752.06"/>
    <n v="21.961314000000002"/>
    <n v="17.608119102287599"/>
    <n v="9.9"/>
    <m/>
    <m/>
    <m/>
    <s v="QR"/>
    <s v="BENITO JUAREZ"/>
    <s v="77539"/>
    <s v="Morosidad"/>
    <x v="0"/>
  </r>
  <r>
    <n v="2475"/>
    <s v="Hipotecaria Su Casita"/>
    <s v="FIDEICOMISO 234036"/>
    <d v="2018-05-01T00:00:00"/>
    <s v="61130"/>
    <x v="1"/>
    <n v="0"/>
    <n v="21610.33"/>
    <n v="0"/>
    <n v="0"/>
    <n v="21610.33"/>
    <n v="64.73"/>
    <n v="0"/>
    <n v="0"/>
    <n v="64.73"/>
    <n v="0"/>
    <m/>
    <n v="21545.599999999999"/>
    <n v="0"/>
    <n v="178.29"/>
    <n v="0"/>
    <n v="0"/>
    <n v="178.29"/>
    <n v="0"/>
    <n v="0"/>
    <n v="0"/>
    <n v="44.42"/>
    <n v="0"/>
    <n v="0"/>
    <n v="0"/>
    <n v="0"/>
    <n v="-5.0199999999999996"/>
    <n v="14.37"/>
    <n v="39.450000000000003"/>
    <n v="0"/>
    <n v="0"/>
    <n v="0"/>
    <n v="0"/>
    <n v="0"/>
    <n v="0"/>
    <n v="0"/>
    <n v="0.25"/>
    <n v="0"/>
    <n v="2.0299999999999998"/>
    <n v="0"/>
    <n v="336.49"/>
    <n v="0"/>
    <n v="0"/>
    <n v="160"/>
    <n v="300"/>
    <n v="71726.399999999994"/>
    <n v="26952.59"/>
    <n v="37.576945000000002"/>
    <n v="30.038590955155001"/>
    <n v="9.9"/>
    <m/>
    <m/>
    <m/>
    <s v="QR"/>
    <s v="BENITO JUAREZ"/>
    <s v="77539"/>
    <s v="Al corriente"/>
    <x v="0"/>
  </r>
  <r>
    <n v="2476"/>
    <s v="Hipotecaria Su Casita"/>
    <s v="FIDEICOMISO 234036"/>
    <d v="2018-05-01T00:00:00"/>
    <s v="61134"/>
    <x v="0"/>
    <n v="21"/>
    <n v="50168.41"/>
    <n v="10774.51"/>
    <n v="0"/>
    <n v="60942.92"/>
    <n v="153.94999999999999"/>
    <n v="0"/>
    <n v="0"/>
    <n v="0"/>
    <n v="0"/>
    <m/>
    <n v="60942.92"/>
    <n v="46421.4"/>
    <n v="401.35"/>
    <n v="0"/>
    <n v="0"/>
    <n v="0"/>
    <n v="0"/>
    <n v="0"/>
    <n v="46822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28.46"/>
    <n v="46822.75"/>
    <n v="160"/>
    <n v="300"/>
    <n v="99396"/>
    <n v="63055.08"/>
    <n v="63.438246999999997"/>
    <n v="61.3132520307839"/>
    <n v="9.6"/>
    <m/>
    <m/>
    <m/>
    <s v="EM"/>
    <s v="CHICOLOAPAN"/>
    <s v="56370"/>
    <s v="Proceso judicial"/>
    <x v="0"/>
  </r>
  <r>
    <n v="2477"/>
    <s v="Hipotecaria Su Casita"/>
    <s v="FIDEICOMISO 234036"/>
    <d v="2018-05-01T00:00:00"/>
    <s v="61135"/>
    <x v="0"/>
    <n v="21"/>
    <n v="29308.98"/>
    <n v="5218.0600000000004"/>
    <n v="0"/>
    <n v="34527.040000000001"/>
    <n v="87.82"/>
    <n v="0"/>
    <n v="0"/>
    <n v="0"/>
    <n v="0"/>
    <m/>
    <n v="34527.040000000001"/>
    <n v="21810.78"/>
    <n v="241.8"/>
    <n v="0"/>
    <n v="0"/>
    <n v="0"/>
    <n v="0"/>
    <n v="0"/>
    <n v="22052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05.88"/>
    <n v="22052.58"/>
    <n v="160"/>
    <n v="300"/>
    <n v="99396"/>
    <n v="36556.43"/>
    <n v="36.778573000000002"/>
    <n v="34.736850975708499"/>
    <n v="9.9"/>
    <m/>
    <m/>
    <m/>
    <s v="EM"/>
    <s v="CHICOLOAPAN"/>
    <s v="56370"/>
    <s v="Morosidad"/>
    <x v="0"/>
  </r>
  <r>
    <n v="2478"/>
    <s v="Hipotecaria Su Casita"/>
    <s v="FIDEICOMISO 234036"/>
    <d v="2018-05-01T00:00:00"/>
    <s v="61137"/>
    <x v="1"/>
    <n v="0"/>
    <n v="10449.799999999999"/>
    <n v="0"/>
    <n v="0"/>
    <n v="10449.799999999999"/>
    <n v="242.02"/>
    <n v="0"/>
    <n v="0"/>
    <n v="242.02"/>
    <n v="0"/>
    <m/>
    <n v="10207.780000000001"/>
    <n v="0"/>
    <n v="86.21"/>
    <n v="0"/>
    <n v="0"/>
    <n v="86.21"/>
    <n v="0"/>
    <n v="0"/>
    <n v="0"/>
    <n v="45.23"/>
    <n v="0"/>
    <n v="0"/>
    <n v="0"/>
    <n v="0"/>
    <n v="-5.05"/>
    <n v="12.96"/>
    <n v="46.89"/>
    <n v="0"/>
    <n v="0"/>
    <n v="0"/>
    <n v="0"/>
    <n v="0"/>
    <n v="0"/>
    <n v="0"/>
    <n v="103.36"/>
    <n v="0"/>
    <n v="66.88"/>
    <n v="0"/>
    <n v="531.62"/>
    <n v="0"/>
    <n v="0"/>
    <n v="40"/>
    <n v="180"/>
    <n v="94842.6"/>
    <n v="30718.84"/>
    <n v="32.389285000000001"/>
    <n v="10.762863950504"/>
    <n v="9.9"/>
    <m/>
    <m/>
    <m/>
    <s v="PUE"/>
    <s v="HUEJOTZINGO"/>
    <s v="74160"/>
    <s v="Al corriente"/>
    <x v="0"/>
  </r>
  <r>
    <n v="2479"/>
    <s v="Hipotecaria Su Casita"/>
    <s v="FIDEICOMISO 234036"/>
    <d v="2018-05-01T00:00:00"/>
    <s v="61139"/>
    <x v="1"/>
    <n v="0"/>
    <n v="41539.21"/>
    <n v="0"/>
    <n v="0"/>
    <n v="41539.21"/>
    <n v="127.47"/>
    <n v="0"/>
    <n v="0"/>
    <n v="127.47"/>
    <n v="0"/>
    <m/>
    <n v="41411.74"/>
    <n v="0"/>
    <n v="332.31"/>
    <n v="0"/>
    <n v="0"/>
    <n v="332.31"/>
    <n v="0"/>
    <n v="0"/>
    <n v="0"/>
    <n v="47.33"/>
    <n v="0"/>
    <n v="0"/>
    <n v="0"/>
    <n v="0"/>
    <n v="-8.11"/>
    <n v="25.36"/>
    <n v="65.989999999999995"/>
    <n v="0"/>
    <n v="0"/>
    <n v="0"/>
    <n v="0"/>
    <n v="0"/>
    <n v="0"/>
    <n v="0"/>
    <n v="67.66"/>
    <n v="0"/>
    <n v="67.12"/>
    <n v="0"/>
    <n v="658.01"/>
    <n v="0"/>
    <n v="0"/>
    <n v="160"/>
    <n v="300"/>
    <n v="68445"/>
    <n v="52208.81"/>
    <n v="76.278486000000001"/>
    <n v="60.503674184982202"/>
    <n v="9.6"/>
    <m/>
    <m/>
    <m/>
    <s v="QR"/>
    <s v="SOLIDARIDAD"/>
    <s v="77710"/>
    <s v="Al corriente"/>
    <x v="0"/>
  </r>
  <r>
    <n v="2480"/>
    <s v="Hipotecaria Su Casita"/>
    <s v="FIDEICOMISO 234036"/>
    <d v="2018-05-01T00:00:00"/>
    <s v="61141"/>
    <x v="0"/>
    <n v="21"/>
    <n v="21135.34"/>
    <n v="4158.25"/>
    <n v="0"/>
    <n v="25293.59"/>
    <n v="63.31"/>
    <n v="0"/>
    <n v="0"/>
    <n v="0"/>
    <n v="0"/>
    <m/>
    <n v="25293.59"/>
    <n v="18421.36"/>
    <n v="174.37"/>
    <n v="0"/>
    <n v="0"/>
    <n v="0"/>
    <n v="0"/>
    <n v="0"/>
    <n v="18595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21.5600000000004"/>
    <n v="18595.73"/>
    <n v="160"/>
    <n v="300"/>
    <n v="68407.8"/>
    <n v="26360.29"/>
    <n v="38.534041000000002"/>
    <n v="36.974715911592398"/>
    <n v="9.9"/>
    <m/>
    <m/>
    <m/>
    <s v="QR"/>
    <s v="SOLIDARIDAD"/>
    <s v="77710"/>
    <s v="Proceso judicial"/>
    <x v="0"/>
  </r>
  <r>
    <n v="2481"/>
    <s v="Hipotecaria Su Casita"/>
    <s v="FIDEICOMISO 234036"/>
    <d v="2018-05-01T00:00:00"/>
    <s v="61142"/>
    <x v="0"/>
    <n v="21"/>
    <n v="53955.05"/>
    <n v="24615.07"/>
    <n v="0"/>
    <n v="78570.12"/>
    <n v="491.73"/>
    <n v="0"/>
    <n v="0"/>
    <n v="0"/>
    <n v="0"/>
    <m/>
    <n v="78570.12"/>
    <n v="34192.61"/>
    <n v="427.14"/>
    <n v="0"/>
    <n v="0"/>
    <n v="0"/>
    <n v="0"/>
    <n v="0"/>
    <n v="34619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106.799999999999"/>
    <n v="34619.75"/>
    <n v="160"/>
    <n v="300"/>
    <n v="139777.5"/>
    <n v="105170.81"/>
    <n v="75.241587999999993"/>
    <n v="56.210849741963202"/>
    <n v="9.5"/>
    <m/>
    <m/>
    <m/>
    <s v="EM"/>
    <s v="LERMA"/>
    <s v="52000"/>
    <s v="Proceso judicial"/>
    <x v="0"/>
  </r>
  <r>
    <n v="2482"/>
    <s v="Hipotecaria Su Casita"/>
    <s v="FIDEICOMISO 234036"/>
    <d v="2018-05-01T00:00:00"/>
    <s v="61149"/>
    <x v="1"/>
    <n v="0"/>
    <n v="64091.51"/>
    <n v="0"/>
    <n v="0"/>
    <n v="64091.51"/>
    <n v="198.25"/>
    <n v="0"/>
    <n v="0"/>
    <n v="198.25"/>
    <n v="0"/>
    <m/>
    <n v="63893.26"/>
    <n v="0"/>
    <n v="507.39"/>
    <n v="0"/>
    <n v="0"/>
    <n v="507.39"/>
    <n v="0"/>
    <n v="0"/>
    <n v="0"/>
    <n v="56.09"/>
    <n v="0"/>
    <n v="0"/>
    <n v="0"/>
    <n v="0"/>
    <n v="-12.15"/>
    <n v="38.090000000000003"/>
    <n v="102.16"/>
    <n v="0"/>
    <n v="0"/>
    <n v="0"/>
    <n v="0"/>
    <n v="0"/>
    <n v="0"/>
    <n v="0"/>
    <n v="14.66"/>
    <n v="0"/>
    <n v="8.1999999999999993"/>
    <n v="0"/>
    <n v="904.49"/>
    <n v="0"/>
    <n v="0"/>
    <n v="160"/>
    <n v="300"/>
    <n v="106360.8"/>
    <n v="80765.009999999995"/>
    <n v="75.934939999999997"/>
    <n v="60.072187999535998"/>
    <n v="9.5"/>
    <m/>
    <m/>
    <m/>
    <s v="NL"/>
    <s v="SANTA CATARINA"/>
    <s v="66360"/>
    <s v="Al corriente"/>
    <x v="0"/>
  </r>
  <r>
    <n v="2483"/>
    <s v="Hipotecaria Su Casita"/>
    <s v="FIDEICOMISO 234036"/>
    <d v="2018-05-01T00:00:00"/>
    <s v="61152"/>
    <x v="0"/>
    <n v="21"/>
    <n v="18674.810000000001"/>
    <n v="3381.55"/>
    <n v="0"/>
    <n v="22056.36"/>
    <n v="55.96"/>
    <n v="0"/>
    <n v="0"/>
    <n v="0"/>
    <n v="0"/>
    <m/>
    <n v="22056.36"/>
    <n v="14260.97"/>
    <n v="154.07"/>
    <n v="0"/>
    <n v="0"/>
    <n v="0"/>
    <n v="0"/>
    <n v="0"/>
    <n v="14415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37.51"/>
    <n v="14415.04"/>
    <n v="160"/>
    <n v="300"/>
    <n v="62646.6"/>
    <n v="23293.16"/>
    <n v="37.181842000000003"/>
    <n v="35.207592813303101"/>
    <n v="9.9"/>
    <m/>
    <m/>
    <m/>
    <s v="VER"/>
    <s v="VERACRUZ"/>
    <s v="91808"/>
    <s v="Morosidad"/>
    <x v="0"/>
  </r>
  <r>
    <n v="2484"/>
    <s v="Hipotecaria Su Casita"/>
    <s v="FIDEICOMISO 234036"/>
    <d v="2018-05-01T00:00:00"/>
    <s v="61153"/>
    <x v="0"/>
    <n v="21"/>
    <n v="88713.66"/>
    <n v="7517.15"/>
    <n v="0"/>
    <n v="96230.81"/>
    <n v="274.41000000000003"/>
    <n v="0"/>
    <n v="0"/>
    <n v="0"/>
    <n v="0"/>
    <m/>
    <n v="96230.81"/>
    <n v="22558.959999999999"/>
    <n v="702.32"/>
    <n v="0"/>
    <n v="0"/>
    <n v="0"/>
    <n v="0"/>
    <n v="0"/>
    <n v="23261.27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91.56"/>
    <n v="23261.279999999999"/>
    <n v="160"/>
    <n v="300"/>
    <n v="132585.29999999999"/>
    <n v="111792.91"/>
    <n v="84.317725999999993"/>
    <n v="72.580301115142802"/>
    <n v="9.5"/>
    <m/>
    <m/>
    <m/>
    <s v="AGS"/>
    <s v="AGUASCALIENTES"/>
    <s v="20196"/>
    <s v="Morosidad"/>
    <x v="0"/>
  </r>
  <r>
    <n v="2485"/>
    <s v="Hipotecaria Su Casita"/>
    <s v="FIDEICOMISO 234036"/>
    <d v="2018-05-01T00:00:00"/>
    <s v="61158"/>
    <x v="0"/>
    <n v="21"/>
    <n v="14488.32"/>
    <n v="19044.57"/>
    <n v="0"/>
    <n v="33532.89"/>
    <n v="298.39999999999998"/>
    <n v="0"/>
    <n v="0"/>
    <n v="0"/>
    <n v="0"/>
    <m/>
    <n v="33532.89"/>
    <n v="18987.05"/>
    <n v="119.53"/>
    <n v="0"/>
    <n v="0"/>
    <n v="0"/>
    <n v="0"/>
    <n v="0"/>
    <n v="19106.58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342.97"/>
    <n v="19106.580000000002"/>
    <n v="40"/>
    <n v="180"/>
    <n v="90708.3"/>
    <n v="39114.019999999997"/>
    <n v="43.120663"/>
    <n v="36.967830182274"/>
    <n v="9.9"/>
    <m/>
    <m/>
    <m/>
    <s v="QR"/>
    <s v="BENITO JUAREZ"/>
    <s v="77518"/>
    <s v="Morosidad"/>
    <x v="0"/>
  </r>
  <r>
    <n v="2486"/>
    <s v="Hipotecaria Su Casita"/>
    <s v="FIDEICOMISO 234036"/>
    <d v="2018-05-01T00:00:00"/>
    <s v="61166"/>
    <x v="5"/>
    <n v="21"/>
    <n v="13549.49"/>
    <n v="5717.55"/>
    <n v="0"/>
    <n v="19267.04"/>
    <n v="86.46"/>
    <n v="19267.04"/>
    <n v="0"/>
    <n v="0"/>
    <n v="0"/>
    <m/>
    <n v="19267.04"/>
    <n v="13313.49"/>
    <n v="111.78"/>
    <n v="0"/>
    <n v="0"/>
    <n v="0"/>
    <n v="0"/>
    <n v="0"/>
    <n v="13425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04.01"/>
    <n v="13425.27"/>
    <n v="100"/>
    <n v="240"/>
    <n v="72638.100000000006"/>
    <n v="20684.39"/>
    <n v="28.475950999999998"/>
    <n v="26.524702297483302"/>
    <n v="9.9"/>
    <m/>
    <m/>
    <m/>
    <s v="QR"/>
    <s v="BENITO JUAREZ"/>
    <s v="77517"/>
    <s v="Proceso judicial"/>
    <x v="0"/>
  </r>
  <r>
    <n v="2487"/>
    <s v="Hipotecaria Su Casita"/>
    <s v="FIDEICOMISO 234036"/>
    <d v="2018-05-01T00:00:00"/>
    <s v="61169"/>
    <x v="18"/>
    <n v="13"/>
    <n v="13871.92"/>
    <n v="510.39"/>
    <n v="0"/>
    <n v="14382.31"/>
    <n v="41.57"/>
    <n v="0"/>
    <n v="0"/>
    <n v="0"/>
    <n v="0"/>
    <m/>
    <n v="14382.31"/>
    <n v="1517.74"/>
    <n v="114.44"/>
    <n v="0"/>
    <n v="0"/>
    <n v="0"/>
    <n v="0"/>
    <n v="0"/>
    <n v="1632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1.96"/>
    <n v="1632.18"/>
    <n v="160"/>
    <n v="300"/>
    <n v="62646.6"/>
    <n v="17302.25"/>
    <n v="27.618817"/>
    <n v="22.9578458250962"/>
    <n v="9.9"/>
    <m/>
    <m/>
    <m/>
    <s v="VER"/>
    <s v="VERACRUZ"/>
    <s v="91808"/>
    <s v="Morosidad"/>
    <x v="0"/>
  </r>
  <r>
    <n v="2488"/>
    <s v="Hipotecaria Su Casita"/>
    <s v="FIDEICOMISO 234036"/>
    <d v="2018-05-01T00:00:00"/>
    <s v="61170"/>
    <x v="1"/>
    <n v="0"/>
    <n v="42141.27"/>
    <n v="0"/>
    <n v="0"/>
    <n v="42141.27"/>
    <n v="153.66"/>
    <n v="0"/>
    <n v="0"/>
    <n v="153.66"/>
    <n v="0"/>
    <m/>
    <n v="41987.61"/>
    <n v="0"/>
    <n v="337.13"/>
    <n v="0"/>
    <n v="0"/>
    <n v="337.13"/>
    <n v="0"/>
    <n v="0"/>
    <n v="0"/>
    <n v="50.52"/>
    <n v="0"/>
    <n v="0"/>
    <n v="0"/>
    <n v="0"/>
    <n v="-9.4499999999999993"/>
    <n v="27.07"/>
    <n v="78.2"/>
    <n v="0"/>
    <n v="0"/>
    <n v="0"/>
    <n v="0"/>
    <n v="0"/>
    <n v="0"/>
    <n v="0"/>
    <n v="0.02"/>
    <n v="0"/>
    <n v="0.46"/>
    <n v="0"/>
    <n v="637.15"/>
    <n v="0"/>
    <n v="0"/>
    <n v="160"/>
    <n v="300"/>
    <n v="125565"/>
    <n v="55730.12"/>
    <n v="44.383482999999998"/>
    <n v="33.4389442306177"/>
    <n v="9.6"/>
    <m/>
    <m/>
    <m/>
    <s v="GRO"/>
    <s v="ACAPULCO DE JUAREZ"/>
    <s v="39906"/>
    <s v="Al corriente"/>
    <x v="0"/>
  </r>
  <r>
    <n v="2489"/>
    <s v="Hipotecaria Su Casita"/>
    <s v="FIDEICOMISO 234036"/>
    <d v="2018-05-01T00:00:00"/>
    <s v="61171"/>
    <x v="0"/>
    <n v="21"/>
    <n v="22411.97"/>
    <n v="4349.17"/>
    <n v="0"/>
    <n v="26761.14"/>
    <n v="67.16"/>
    <n v="0"/>
    <n v="0"/>
    <n v="0"/>
    <n v="0"/>
    <m/>
    <n v="26761.14"/>
    <n v="18903.919999999998"/>
    <n v="184.9"/>
    <n v="0"/>
    <n v="0"/>
    <n v="0"/>
    <n v="0"/>
    <n v="0"/>
    <n v="19088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16.33"/>
    <n v="19088.82"/>
    <n v="160"/>
    <n v="300"/>
    <n v="70207.8"/>
    <n v="27954.44"/>
    <n v="39.816716"/>
    <n v="38.117047281799998"/>
    <n v="9.9"/>
    <m/>
    <m/>
    <m/>
    <s v="PUE"/>
    <s v="PUEBLA"/>
    <s v="72498"/>
    <s v="Morosidad"/>
    <x v="0"/>
  </r>
  <r>
    <n v="2490"/>
    <s v="Hipotecaria Su Casita"/>
    <s v="FIDEICOMISO 234036"/>
    <d v="2018-05-01T00:00:00"/>
    <s v="61172"/>
    <x v="0"/>
    <n v="21"/>
    <n v="19963.349999999999"/>
    <n v="4165.75"/>
    <n v="0"/>
    <n v="24129.1"/>
    <n v="59.82"/>
    <n v="0"/>
    <n v="0"/>
    <n v="0"/>
    <n v="0"/>
    <m/>
    <n v="24129.1"/>
    <n v="19184.330000000002"/>
    <n v="164.7"/>
    <n v="0"/>
    <n v="0"/>
    <n v="0"/>
    <n v="0"/>
    <n v="0"/>
    <n v="19349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25.57"/>
    <n v="19349.03"/>
    <n v="160"/>
    <n v="300"/>
    <n v="70207.8"/>
    <n v="24900.21"/>
    <n v="35.466444000000003"/>
    <n v="34.3681187395769"/>
    <n v="9.9"/>
    <m/>
    <m/>
    <m/>
    <s v="PUE"/>
    <s v="PUEBLA"/>
    <s v="72498"/>
    <s v="Proceso judicial"/>
    <x v="0"/>
  </r>
  <r>
    <n v="2491"/>
    <s v="Hipotecaria Su Casita"/>
    <s v="FIDEICOMISO 234036"/>
    <d v="2018-05-01T00:00:00"/>
    <s v="61173"/>
    <x v="0"/>
    <n v="21"/>
    <n v="0"/>
    <n v="69496.72"/>
    <n v="0"/>
    <n v="69496.72"/>
    <n v="0"/>
    <n v="0"/>
    <n v="0"/>
    <n v="0"/>
    <n v="0"/>
    <m/>
    <n v="69496.72"/>
    <n v="27598.15"/>
    <n v="0"/>
    <n v="0"/>
    <n v="0"/>
    <n v="0"/>
    <n v="0"/>
    <n v="0"/>
    <n v="27598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496.72"/>
    <n v="27598.15"/>
    <n v="0"/>
    <n v="120"/>
    <n v="105311.7"/>
    <n v="84310.49"/>
    <n v="80.058047000000002"/>
    <n v="65.991452263008298"/>
    <n v="9.5"/>
    <m/>
    <m/>
    <m/>
    <s v="VER"/>
    <s v="VERACRUZ"/>
    <s v="91808"/>
    <s v="Proceso judicial"/>
    <x v="0"/>
  </r>
  <r>
    <n v="2492"/>
    <s v="Hipotecaria Su Casita"/>
    <s v="FIDEICOMISO 234036"/>
    <d v="2018-05-01T00:00:00"/>
    <s v="61174"/>
    <x v="1"/>
    <n v="0"/>
    <n v="17572.310000000001"/>
    <n v="0"/>
    <n v="0"/>
    <n v="17572.310000000001"/>
    <n v="363.82"/>
    <n v="0"/>
    <n v="0"/>
    <n v="363.82"/>
    <n v="0"/>
    <m/>
    <n v="17208.490000000002"/>
    <n v="0"/>
    <n v="140.58000000000001"/>
    <n v="0"/>
    <n v="0"/>
    <n v="140.58000000000001"/>
    <n v="0"/>
    <n v="0"/>
    <n v="0"/>
    <n v="38.99"/>
    <n v="0"/>
    <n v="0"/>
    <n v="0"/>
    <n v="0"/>
    <n v="-5.76"/>
    <n v="18.86"/>
    <n v="63.16"/>
    <n v="0"/>
    <n v="0"/>
    <n v="0"/>
    <n v="0"/>
    <n v="0"/>
    <n v="0"/>
    <n v="0"/>
    <n v="0.17"/>
    <n v="0"/>
    <n v="0.05"/>
    <n v="0"/>
    <n v="619.82000000000005"/>
    <n v="0"/>
    <n v="0"/>
    <n v="40"/>
    <n v="180"/>
    <n v="79641.600000000006"/>
    <n v="48026.06"/>
    <n v="60.302731000000001"/>
    <n v="21.6074136288963"/>
    <n v="9.6"/>
    <m/>
    <m/>
    <m/>
    <s v="PUE"/>
    <s v="PUEBLA"/>
    <s v="72450"/>
    <s v="Al corriente"/>
    <x v="0"/>
  </r>
  <r>
    <n v="2493"/>
    <s v="Hipotecaria Su Casita"/>
    <s v="FIDEICOMISO 234036"/>
    <d v="2018-05-01T00:00:00"/>
    <s v="61176"/>
    <x v="1"/>
    <n v="0"/>
    <n v="16430.759999999998"/>
    <n v="0"/>
    <n v="0"/>
    <n v="16430.759999999998"/>
    <n v="49.22"/>
    <n v="0"/>
    <n v="0"/>
    <n v="49.22"/>
    <n v="0"/>
    <m/>
    <n v="16381.54"/>
    <n v="0"/>
    <n v="135.55000000000001"/>
    <n v="0"/>
    <n v="0"/>
    <n v="135.55000000000001"/>
    <n v="0"/>
    <n v="0"/>
    <n v="0"/>
    <n v="33.78"/>
    <n v="0"/>
    <n v="0"/>
    <n v="0"/>
    <n v="0"/>
    <n v="-3.42"/>
    <n v="10.93"/>
    <n v="30.55"/>
    <n v="0"/>
    <n v="0"/>
    <n v="0"/>
    <n v="0"/>
    <n v="0"/>
    <n v="0"/>
    <n v="0"/>
    <n v="2.5099999999999998"/>
    <n v="0"/>
    <n v="41.68"/>
    <n v="0"/>
    <n v="259.12"/>
    <n v="0"/>
    <n v="0"/>
    <n v="160"/>
    <n v="300"/>
    <n v="58314"/>
    <n v="20492.34"/>
    <n v="35.141373000000002"/>
    <n v="28.091950819399798"/>
    <n v="9.9"/>
    <m/>
    <m/>
    <m/>
    <s v="VER"/>
    <s v="VERACRUZ"/>
    <s v="91808"/>
    <s v="Al corriente"/>
    <x v="0"/>
  </r>
  <r>
    <n v="2494"/>
    <s v="Hipotecaria Su Casita"/>
    <s v="FIDEICOMISO 234036"/>
    <d v="2018-05-01T00:00:00"/>
    <s v="61177"/>
    <x v="0"/>
    <n v="21"/>
    <n v="47381.57"/>
    <n v="8335.0499999999993"/>
    <n v="0"/>
    <n v="55716.62"/>
    <n v="145.41"/>
    <n v="0"/>
    <n v="0"/>
    <n v="0"/>
    <n v="0"/>
    <m/>
    <n v="55716.62"/>
    <n v="32026.95"/>
    <n v="379.05"/>
    <n v="0"/>
    <n v="0"/>
    <n v="0"/>
    <n v="0"/>
    <n v="0"/>
    <n v="324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80.4599999999991"/>
    <n v="32406"/>
    <n v="160"/>
    <n v="300"/>
    <n v="75053.100000000006"/>
    <n v="59552.98"/>
    <n v="79.347795000000005"/>
    <n v="74.236267301030097"/>
    <n v="9.6"/>
    <m/>
    <m/>
    <m/>
    <s v="NL"/>
    <s v="JUAREZ"/>
    <s v="67265"/>
    <s v="Proceso judicial"/>
    <x v="0"/>
  </r>
  <r>
    <n v="2495"/>
    <s v="Hipotecaria Su Casita"/>
    <s v="FIDEICOMISO 234036"/>
    <d v="2018-05-01T00:00:00"/>
    <s v="61178"/>
    <x v="0"/>
    <n v="21"/>
    <n v="14209.08"/>
    <n v="3334.03"/>
    <n v="0"/>
    <n v="17543.11"/>
    <n v="90.67"/>
    <n v="0"/>
    <n v="0"/>
    <n v="0"/>
    <n v="0"/>
    <m/>
    <n v="17543.11"/>
    <n v="5747.03"/>
    <n v="117.22"/>
    <n v="0"/>
    <n v="0"/>
    <n v="0"/>
    <n v="0"/>
    <n v="0"/>
    <n v="5864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24.7"/>
    <n v="5864.25"/>
    <n v="100"/>
    <n v="240"/>
    <n v="58314"/>
    <n v="21691.29"/>
    <n v="37.197397000000002"/>
    <n v="30.083873632442799"/>
    <n v="9.9"/>
    <m/>
    <m/>
    <m/>
    <s v="VER"/>
    <s v="VERACRUZ"/>
    <s v="91808"/>
    <s v="Morosidad"/>
    <x v="0"/>
  </r>
  <r>
    <n v="2496"/>
    <s v="Hipotecaria Su Casita"/>
    <s v="FIDEICOMISO 234036"/>
    <d v="2018-05-01T00:00:00"/>
    <s v="61179"/>
    <x v="0"/>
    <n v="21"/>
    <n v="23765.64"/>
    <n v="3092.59"/>
    <n v="0"/>
    <n v="26858.23"/>
    <n v="71.2"/>
    <n v="0"/>
    <n v="0"/>
    <n v="0"/>
    <n v="0"/>
    <m/>
    <n v="26858.23"/>
    <n v="11339.99"/>
    <n v="196.07"/>
    <n v="0"/>
    <n v="0"/>
    <n v="0"/>
    <n v="0"/>
    <n v="0"/>
    <n v="11536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63.79"/>
    <n v="11536.06"/>
    <n v="160"/>
    <n v="300"/>
    <n v="83692.2"/>
    <n v="29641.74"/>
    <n v="35.417566000000001"/>
    <n v="32.091676590786498"/>
    <n v="9.9"/>
    <m/>
    <m/>
    <m/>
    <s v="VER"/>
    <s v="VERACRUZ"/>
    <s v="91808"/>
    <s v="Morosidad"/>
    <x v="0"/>
  </r>
  <r>
    <n v="2497"/>
    <s v="Hipotecaria Su Casita"/>
    <s v="FIDEICOMISO 234036"/>
    <d v="2018-05-01T00:00:00"/>
    <s v="61180"/>
    <x v="0"/>
    <n v="21"/>
    <n v="15173.5"/>
    <n v="1639.99"/>
    <n v="0"/>
    <n v="16813.490000000002"/>
    <n v="45.46"/>
    <n v="0"/>
    <n v="0"/>
    <n v="0"/>
    <n v="0"/>
    <m/>
    <n v="16813.490000000002"/>
    <n v="5680.85"/>
    <n v="125.18"/>
    <n v="0"/>
    <n v="0"/>
    <n v="0"/>
    <n v="0"/>
    <n v="0"/>
    <n v="5806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5.45"/>
    <n v="5806.03"/>
    <n v="160"/>
    <n v="300"/>
    <n v="71624.399999999994"/>
    <n v="18924.98"/>
    <n v="26.422532"/>
    <n v="23.474528245561199"/>
    <n v="9.9"/>
    <m/>
    <m/>
    <m/>
    <s v="QR"/>
    <s v="BENITO JUAREZ"/>
    <s v="77539"/>
    <s v="Proceso judicial"/>
    <x v="0"/>
  </r>
  <r>
    <n v="2498"/>
    <s v="Hipotecaria Su Casita"/>
    <s v="FIDEICOMISO 234036"/>
    <d v="2018-05-01T00:00:00"/>
    <s v="61181"/>
    <x v="0"/>
    <n v="21"/>
    <n v="51980.39"/>
    <n v="12090.98"/>
    <n v="0"/>
    <n v="64071.37"/>
    <n v="159.53"/>
    <n v="0"/>
    <n v="0"/>
    <n v="0"/>
    <n v="0"/>
    <m/>
    <n v="64071.37"/>
    <n v="55128.86"/>
    <n v="415.84"/>
    <n v="0"/>
    <n v="0"/>
    <n v="0"/>
    <n v="0"/>
    <n v="0"/>
    <n v="55544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50.51"/>
    <n v="55544.7"/>
    <n v="160"/>
    <n v="300"/>
    <n v="102670.8"/>
    <n v="65333.59"/>
    <n v="63.634051999999997"/>
    <n v="62.404666424900903"/>
    <n v="9.6"/>
    <m/>
    <m/>
    <m/>
    <s v="QR"/>
    <s v="BENITO JUAREZ"/>
    <s v="77539"/>
    <s v="Proceso judicial"/>
    <x v="0"/>
  </r>
  <r>
    <n v="2499"/>
    <s v="Hipotecaria Su Casita"/>
    <s v="FIDEICOMISO 234036"/>
    <d v="2018-05-01T00:00:00"/>
    <s v="61182"/>
    <x v="0"/>
    <n v="21"/>
    <n v="47041.64"/>
    <n v="8351.77"/>
    <n v="0"/>
    <n v="55393.41"/>
    <n v="144.35"/>
    <n v="0"/>
    <n v="0"/>
    <n v="0"/>
    <n v="0"/>
    <m/>
    <n v="55393.41"/>
    <n v="32261.27"/>
    <n v="376.33"/>
    <n v="0"/>
    <n v="0"/>
    <n v="0"/>
    <n v="0"/>
    <n v="0"/>
    <n v="32637.5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96.1200000000008"/>
    <n v="32637.599999999999"/>
    <n v="160"/>
    <n v="300"/>
    <n v="75053.100000000006"/>
    <n v="59124.2"/>
    <n v="78.776493000000002"/>
    <n v="73.805625701677698"/>
    <n v="9.6"/>
    <m/>
    <m/>
    <m/>
    <s v="NL"/>
    <s v="JUAREZ"/>
    <s v="67265"/>
    <s v="Proceso judicial"/>
    <x v="0"/>
  </r>
  <r>
    <n v="2500"/>
    <s v="Hipotecaria Su Casita"/>
    <s v="FIDEICOMISO 234036"/>
    <d v="2018-05-01T00:00:00"/>
    <s v="61185"/>
    <x v="1"/>
    <n v="0"/>
    <n v="27344.15"/>
    <n v="0"/>
    <n v="0"/>
    <n v="27344.15"/>
    <n v="81.91"/>
    <n v="0"/>
    <n v="0"/>
    <n v="81.91"/>
    <n v="0"/>
    <m/>
    <n v="27262.240000000002"/>
    <n v="0"/>
    <n v="225.59"/>
    <n v="0"/>
    <n v="0"/>
    <n v="225.59"/>
    <n v="0"/>
    <n v="0"/>
    <n v="0"/>
    <n v="56.21"/>
    <n v="0"/>
    <n v="0"/>
    <n v="0"/>
    <n v="0"/>
    <n v="-4.82"/>
    <n v="18.190000000000001"/>
    <n v="47.07"/>
    <n v="0"/>
    <n v="0"/>
    <n v="0"/>
    <n v="0"/>
    <n v="0"/>
    <n v="0"/>
    <n v="0"/>
    <n v="423.25"/>
    <n v="0"/>
    <n v="424.15"/>
    <n v="0"/>
    <n v="847.4"/>
    <n v="0"/>
    <n v="0"/>
    <n v="160"/>
    <n v="300"/>
    <n v="71624.399999999994"/>
    <n v="34103.86"/>
    <n v="47.614863"/>
    <n v="38.062783000901398"/>
    <n v="9.9"/>
    <m/>
    <m/>
    <m/>
    <s v="QR"/>
    <s v="BENITO JUAREZ"/>
    <s v="77539"/>
    <s v="Al corriente"/>
    <x v="0"/>
  </r>
  <r>
    <n v="2501"/>
    <s v="Hipotecaria Su Casita"/>
    <s v="FIDEICOMISO 234036"/>
    <d v="2018-05-01T00:00:00"/>
    <s v="61189"/>
    <x v="3"/>
    <n v="3"/>
    <n v="39468.78"/>
    <n v="357.62"/>
    <n v="0"/>
    <n v="39826.400000000001"/>
    <n v="121.12"/>
    <n v="0"/>
    <n v="0"/>
    <n v="0"/>
    <n v="0"/>
    <m/>
    <n v="39826.400000000001"/>
    <n v="952.99"/>
    <n v="315.75"/>
    <n v="0"/>
    <n v="0"/>
    <n v="0"/>
    <n v="0"/>
    <n v="0"/>
    <n v="1268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8.74"/>
    <n v="1268.74"/>
    <n v="160"/>
    <n v="300"/>
    <n v="105290.4"/>
    <n v="49607.09"/>
    <n v="47.114542"/>
    <n v="37.825290608838401"/>
    <n v="9.6"/>
    <m/>
    <m/>
    <m/>
    <s v="VER"/>
    <s v="VERACRUZ"/>
    <s v="91808"/>
    <s v="Morosidad"/>
    <x v="0"/>
  </r>
  <r>
    <n v="2502"/>
    <s v="Hipotecaria Su Casita"/>
    <s v="FIDEICOMISO 234036"/>
    <d v="2018-05-01T00:00:00"/>
    <s v="61190"/>
    <x v="0"/>
    <n v="21"/>
    <n v="30070.880000000001"/>
    <n v="3186.68"/>
    <n v="0"/>
    <n v="33257.56"/>
    <n v="90.09"/>
    <n v="0"/>
    <n v="0"/>
    <n v="0"/>
    <n v="0"/>
    <m/>
    <n v="33257.56"/>
    <n v="11016.46"/>
    <n v="248.08"/>
    <n v="0"/>
    <n v="0"/>
    <n v="0"/>
    <n v="0"/>
    <n v="0"/>
    <n v="11264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76.77"/>
    <n v="11264.54"/>
    <n v="160"/>
    <n v="300"/>
    <n v="68308.800000000003"/>
    <n v="37505.199999999997"/>
    <n v="54.905371000000002"/>
    <n v="48.687079934376001"/>
    <n v="9.9"/>
    <m/>
    <m/>
    <m/>
    <s v="QR"/>
    <s v="SOLIDARIDAD"/>
    <s v="77710"/>
    <s v="Proceso judicial"/>
    <x v="0"/>
  </r>
  <r>
    <n v="2503"/>
    <s v="Hipotecaria Su Casita"/>
    <s v="FIDEICOMISO 234036"/>
    <d v="2018-05-01T00:00:00"/>
    <s v="61191"/>
    <x v="0"/>
    <n v="21"/>
    <n v="24063.47"/>
    <n v="2944.44"/>
    <n v="0"/>
    <n v="27007.91"/>
    <n v="72.11"/>
    <n v="0"/>
    <n v="0"/>
    <n v="0"/>
    <n v="0"/>
    <m/>
    <n v="27007.91"/>
    <n v="10587.06"/>
    <n v="198.52"/>
    <n v="0"/>
    <n v="0"/>
    <n v="0"/>
    <n v="0"/>
    <n v="0"/>
    <n v="107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16.55"/>
    <n v="10785.58"/>
    <n v="160"/>
    <n v="300"/>
    <n v="71624.399999999994"/>
    <n v="30014.07"/>
    <n v="41.904812"/>
    <n v="37.707694793239298"/>
    <n v="9.9"/>
    <m/>
    <m/>
    <m/>
    <s v="QR"/>
    <s v="BENITO JUAREZ"/>
    <s v="77539"/>
    <s v="Morosidad"/>
    <x v="0"/>
  </r>
  <r>
    <n v="2504"/>
    <s v="Hipotecaria Su Casita"/>
    <s v="FIDEICOMISO 234036"/>
    <d v="2018-05-01T00:00:00"/>
    <s v="61192"/>
    <x v="0"/>
    <n v="21"/>
    <n v="41923.300000000003"/>
    <n v="8257.6200000000008"/>
    <n v="0"/>
    <n v="50180.92"/>
    <n v="128.63"/>
    <n v="0"/>
    <n v="0"/>
    <n v="0"/>
    <n v="0"/>
    <m/>
    <n v="50180.92"/>
    <n v="33531.660000000003"/>
    <n v="335.39"/>
    <n v="0"/>
    <n v="0"/>
    <n v="0"/>
    <n v="0"/>
    <n v="0"/>
    <n v="33867.05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86.25"/>
    <n v="33867.050000000003"/>
    <n v="160"/>
    <n v="300"/>
    <n v="68308.800000000003"/>
    <n v="52690.57"/>
    <n v="77.135845000000003"/>
    <n v="73.461867409621902"/>
    <n v="9.6"/>
    <m/>
    <m/>
    <m/>
    <s v="QR"/>
    <s v="SOLIDARIDAD"/>
    <s v="77710"/>
    <s v="Proceso judicial"/>
    <x v="0"/>
  </r>
  <r>
    <n v="2505"/>
    <s v="Hipotecaria Su Casita"/>
    <s v="FIDEICOMISO 234036"/>
    <d v="2018-05-01T00:00:00"/>
    <s v="61193"/>
    <x v="0"/>
    <n v="21"/>
    <n v="58361.69"/>
    <n v="27467.75"/>
    <n v="0"/>
    <n v="85829.440000000002"/>
    <n v="432.84"/>
    <n v="0"/>
    <n v="0"/>
    <n v="0"/>
    <n v="0"/>
    <m/>
    <n v="85829.440000000002"/>
    <n v="51449.35"/>
    <n v="462.03"/>
    <n v="0"/>
    <n v="0"/>
    <n v="0"/>
    <n v="0"/>
    <n v="0"/>
    <n v="51911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900.59"/>
    <n v="51911.38"/>
    <n v="100"/>
    <n v="240"/>
    <n v="139575.9"/>
    <n v="96002.74"/>
    <n v="68.781745000000001"/>
    <n v="61.493022548864801"/>
    <n v="9.5"/>
    <m/>
    <m/>
    <m/>
    <s v="SON"/>
    <s v="HERMOSILLO"/>
    <s v="83288"/>
    <s v="Proceso judicial"/>
    <x v="0"/>
  </r>
  <r>
    <n v="2506"/>
    <s v="Hipotecaria Su Casita"/>
    <s v="FIDEICOMISO 234036"/>
    <d v="2018-05-01T00:00:00"/>
    <s v="61195"/>
    <x v="1"/>
    <n v="0"/>
    <n v="29221.59"/>
    <n v="0"/>
    <n v="0"/>
    <n v="29221.59"/>
    <n v="179.91"/>
    <n v="0"/>
    <n v="0"/>
    <n v="179.91"/>
    <n v="0"/>
    <m/>
    <n v="29041.68"/>
    <n v="0"/>
    <n v="233.77"/>
    <n v="0"/>
    <n v="0"/>
    <n v="233.77"/>
    <n v="0"/>
    <n v="0"/>
    <n v="0"/>
    <n v="42.58"/>
    <n v="0"/>
    <n v="0"/>
    <n v="0"/>
    <n v="0"/>
    <n v="-7.64"/>
    <n v="22.81"/>
    <n v="64.94"/>
    <n v="0"/>
    <n v="0"/>
    <n v="0"/>
    <n v="0"/>
    <n v="0"/>
    <n v="0"/>
    <n v="0"/>
    <n v="4.34"/>
    <n v="0"/>
    <n v="4.3499999999999996"/>
    <n v="0"/>
    <n v="540.71"/>
    <n v="0"/>
    <n v="0"/>
    <n v="160"/>
    <n v="300"/>
    <n v="99253.2"/>
    <n v="46973.8"/>
    <n v="47.327240000000003"/>
    <n v="29.2601952442255"/>
    <n v="9.6"/>
    <m/>
    <m/>
    <m/>
    <s v="EM"/>
    <s v="CHICOLOAPAN"/>
    <s v="56370"/>
    <s v="Al corriente"/>
    <x v="0"/>
  </r>
  <r>
    <n v="2507"/>
    <s v="Hipotecaria Su Casita"/>
    <s v="FIDEICOMISO 234036"/>
    <d v="2018-05-01T00:00:00"/>
    <s v="61196"/>
    <x v="0"/>
    <n v="21"/>
    <n v="49677.79"/>
    <n v="18573.939999999999"/>
    <n v="0"/>
    <n v="68251.73"/>
    <n v="406.16"/>
    <n v="0"/>
    <n v="0"/>
    <n v="0"/>
    <n v="0"/>
    <m/>
    <n v="68251.73"/>
    <n v="26655.19"/>
    <n v="393.28"/>
    <n v="0"/>
    <n v="0"/>
    <n v="0"/>
    <n v="0"/>
    <n v="0"/>
    <n v="27048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980.099999999999"/>
    <n v="27048.47"/>
    <n v="100"/>
    <n v="240"/>
    <n v="139673.4"/>
    <n v="85764.2"/>
    <n v="61.403388"/>
    <n v="48.865231167098202"/>
    <n v="9.5"/>
    <m/>
    <m/>
    <m/>
    <s v="QRO"/>
    <s v="QUERETARO"/>
    <s v="76135"/>
    <s v="Proceso judicial"/>
    <x v="0"/>
  </r>
  <r>
    <n v="2508"/>
    <s v="Hipotecaria Su Casita"/>
    <s v="FIDEICOMISO 234036"/>
    <d v="2018-05-01T00:00:00"/>
    <s v="61199"/>
    <x v="1"/>
    <n v="0"/>
    <n v="43638.42"/>
    <n v="0"/>
    <n v="0"/>
    <n v="43638.42"/>
    <n v="133.91999999999999"/>
    <n v="0"/>
    <n v="0"/>
    <n v="133.91999999999999"/>
    <n v="0"/>
    <m/>
    <n v="43504.5"/>
    <n v="0"/>
    <n v="349.11"/>
    <n v="0"/>
    <n v="0"/>
    <n v="349.11"/>
    <n v="0"/>
    <n v="0"/>
    <n v="0"/>
    <n v="49.72"/>
    <n v="0"/>
    <n v="0"/>
    <n v="0"/>
    <n v="0"/>
    <n v="-7.07"/>
    <n v="26.64"/>
    <n v="68.790000000000006"/>
    <n v="0"/>
    <n v="0"/>
    <n v="0"/>
    <n v="0"/>
    <n v="0"/>
    <n v="0"/>
    <n v="0"/>
    <n v="7.64"/>
    <n v="0"/>
    <n v="7.48"/>
    <n v="0"/>
    <n v="628.75"/>
    <n v="0"/>
    <n v="0"/>
    <n v="160"/>
    <n v="300"/>
    <n v="68308.800000000003"/>
    <n v="54848.42"/>
    <n v="80.294808000000003"/>
    <n v="63.687987268110902"/>
    <n v="9.6"/>
    <m/>
    <m/>
    <m/>
    <s v="QR"/>
    <s v="SOLIDARIDAD"/>
    <s v="77710"/>
    <s v="Al corriente"/>
    <x v="0"/>
  </r>
  <r>
    <n v="2509"/>
    <s v="Hipotecaria Su Casita"/>
    <s v="FIDEICOMISO 234036"/>
    <d v="2018-05-01T00:00:00"/>
    <s v="61200"/>
    <x v="0"/>
    <n v="21"/>
    <n v="49580.08"/>
    <n v="11164.49"/>
    <n v="0"/>
    <n v="60744.57"/>
    <n v="152.13999999999999"/>
    <n v="0"/>
    <n v="0"/>
    <n v="0"/>
    <n v="0"/>
    <m/>
    <n v="60744.57"/>
    <n v="49750.080000000002"/>
    <n v="396.64"/>
    <n v="0"/>
    <n v="0"/>
    <n v="0"/>
    <n v="0"/>
    <n v="0"/>
    <n v="50146.72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16.63"/>
    <n v="50146.720000000001"/>
    <n v="160"/>
    <n v="300"/>
    <n v="115278.6"/>
    <n v="62314.92"/>
    <n v="54.055931000000001"/>
    <n v="52.6937093804288"/>
    <n v="9.6"/>
    <m/>
    <m/>
    <m/>
    <s v="EM"/>
    <s v="IXTAPALUCA"/>
    <s v="56535"/>
    <s v="Morosidad"/>
    <x v="0"/>
  </r>
  <r>
    <n v="2510"/>
    <s v="Hipotecaria Su Casita"/>
    <s v="FIDEICOMISO 234036"/>
    <d v="2018-05-01T00:00:00"/>
    <s v="61201"/>
    <x v="0"/>
    <n v="21"/>
    <n v="37589.199999999997"/>
    <n v="7337.66"/>
    <n v="0"/>
    <n v="44926.86"/>
    <n v="115.37"/>
    <n v="0"/>
    <n v="0"/>
    <n v="0"/>
    <n v="0"/>
    <m/>
    <n v="44926.86"/>
    <n v="29706.12"/>
    <n v="300.70999999999998"/>
    <n v="0"/>
    <n v="0"/>
    <n v="0"/>
    <n v="0"/>
    <n v="0"/>
    <n v="30006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53.03"/>
    <n v="30006.83"/>
    <n v="160"/>
    <n v="300"/>
    <n v="80922.899999999994"/>
    <n v="47245.95"/>
    <n v="58.383906000000003"/>
    <n v="55.5181041150651"/>
    <n v="9.6"/>
    <m/>
    <m/>
    <m/>
    <s v="TAM"/>
    <s v="REYNOSA"/>
    <s v="88707"/>
    <s v="Proceso judicial"/>
    <x v="0"/>
  </r>
  <r>
    <n v="2511"/>
    <s v="Hipotecaria Su Casita"/>
    <s v="FIDEICOMISO 234036"/>
    <d v="2018-05-01T00:00:00"/>
    <s v="61202"/>
    <x v="1"/>
    <n v="0"/>
    <n v="31786.28"/>
    <n v="0"/>
    <n v="0"/>
    <n v="31786.28"/>
    <n v="95.21"/>
    <n v="0"/>
    <n v="0"/>
    <n v="95.21"/>
    <n v="0"/>
    <m/>
    <n v="31691.07"/>
    <n v="0"/>
    <n v="262.24"/>
    <n v="0"/>
    <n v="0"/>
    <n v="262.24"/>
    <n v="0"/>
    <n v="0"/>
    <n v="0"/>
    <n v="65.34"/>
    <n v="0"/>
    <n v="0"/>
    <n v="0"/>
    <n v="0"/>
    <n v="-5.37"/>
    <n v="21.14"/>
    <n v="55.97"/>
    <n v="0"/>
    <n v="0"/>
    <n v="0"/>
    <n v="0"/>
    <n v="0"/>
    <n v="0"/>
    <n v="0"/>
    <n v="11.84"/>
    <n v="0"/>
    <n v="8.43"/>
    <n v="0"/>
    <n v="506.37"/>
    <n v="0"/>
    <n v="0"/>
    <n v="160"/>
    <n v="300"/>
    <n v="91693.2"/>
    <n v="39643.75"/>
    <n v="43.235213000000002"/>
    <n v="34.562072499395498"/>
    <n v="9.9"/>
    <m/>
    <m/>
    <m/>
    <s v="COA"/>
    <s v="TORREON"/>
    <s v="27087"/>
    <s v="Al corriente"/>
    <x v="0"/>
  </r>
  <r>
    <n v="2512"/>
    <s v="Hipotecaria Su Casita"/>
    <s v="FIDEICOMISO 234036"/>
    <d v="2018-05-01T00:00:00"/>
    <s v="61209"/>
    <x v="1"/>
    <n v="0"/>
    <n v="38610.79"/>
    <n v="0"/>
    <n v="0"/>
    <n v="38610.79"/>
    <n v="118.5"/>
    <n v="0"/>
    <n v="0"/>
    <n v="118.5"/>
    <n v="0"/>
    <m/>
    <n v="38492.29"/>
    <n v="0"/>
    <n v="308.89"/>
    <n v="0"/>
    <n v="0"/>
    <n v="308.89"/>
    <n v="0"/>
    <n v="0"/>
    <n v="0"/>
    <n v="43.99"/>
    <n v="0"/>
    <n v="0"/>
    <n v="0"/>
    <n v="0"/>
    <n v="-6.8"/>
    <n v="23.57"/>
    <n v="65.33"/>
    <n v="0"/>
    <n v="0"/>
    <n v="0"/>
    <n v="0"/>
    <n v="0"/>
    <n v="0"/>
    <n v="0"/>
    <n v="0.2"/>
    <n v="0"/>
    <n v="0.14000000000000001"/>
    <n v="0"/>
    <n v="553.67999999999995"/>
    <n v="0"/>
    <n v="0"/>
    <n v="160"/>
    <n v="300"/>
    <n v="90572.1"/>
    <n v="48530.19"/>
    <n v="53.581831000000001"/>
    <n v="42.4990583713559"/>
    <n v="9.6"/>
    <m/>
    <m/>
    <m/>
    <s v="QR"/>
    <s v="BENITO JUAREZ"/>
    <s v="77518"/>
    <s v="Al corriente"/>
    <x v="0"/>
  </r>
  <r>
    <n v="2513"/>
    <s v="Hipotecaria Su Casita"/>
    <s v="FIDEICOMISO 234036"/>
    <d v="2018-05-01T00:00:00"/>
    <s v="61210"/>
    <x v="0"/>
    <n v="21"/>
    <n v="25171.03"/>
    <n v="4895.6099999999997"/>
    <n v="0"/>
    <n v="30066.639999999999"/>
    <n v="117.99"/>
    <n v="0"/>
    <n v="0"/>
    <n v="0"/>
    <n v="0"/>
    <m/>
    <n v="30066.639999999999"/>
    <n v="11712.54"/>
    <n v="207.66"/>
    <n v="0"/>
    <n v="0"/>
    <n v="0"/>
    <n v="0"/>
    <n v="0"/>
    <n v="11920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13.6000000000004"/>
    <n v="11920.2"/>
    <n v="160"/>
    <n v="300"/>
    <n v="90572.1"/>
    <n v="36116.629999999997"/>
    <n v="39.876109999999997"/>
    <n v="33.196359792439097"/>
    <n v="9.9"/>
    <m/>
    <m/>
    <m/>
    <s v="QR"/>
    <s v="BENITO JUAREZ"/>
    <s v="77518"/>
    <s v="Proceso judicial"/>
    <x v="0"/>
  </r>
  <r>
    <n v="2514"/>
    <s v="Hipotecaria Su Casita"/>
    <s v="FIDEICOMISO 234036"/>
    <d v="2018-05-01T00:00:00"/>
    <s v="61213"/>
    <x v="14"/>
    <n v="9"/>
    <n v="30093.39"/>
    <n v="754.9"/>
    <n v="0"/>
    <n v="30848.29"/>
    <n v="90.14"/>
    <n v="0"/>
    <n v="0"/>
    <n v="0"/>
    <n v="0"/>
    <m/>
    <n v="30848.29"/>
    <n v="2012.22"/>
    <n v="248.27"/>
    <n v="0"/>
    <n v="0"/>
    <n v="0"/>
    <n v="0"/>
    <n v="0"/>
    <n v="2260.48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5.04"/>
    <n v="2260.4899999999998"/>
    <n v="160"/>
    <n v="300"/>
    <n v="90572.1"/>
    <n v="37532.17"/>
    <n v="41.438997000000001"/>
    <n v="34.059373512512899"/>
    <n v="9.9"/>
    <m/>
    <m/>
    <m/>
    <s v="QR"/>
    <s v="BENITO JUAREZ"/>
    <s v="77518"/>
    <s v="Morosidad"/>
    <x v="0"/>
  </r>
  <r>
    <n v="2515"/>
    <s v="Hipotecaria Su Casita"/>
    <s v="FIDEICOMISO 234036"/>
    <d v="2018-05-01T00:00:00"/>
    <s v="61215"/>
    <x v="0"/>
    <n v="21"/>
    <n v="42638.47"/>
    <n v="8496.99"/>
    <n v="0"/>
    <n v="51135.46"/>
    <n v="130.83000000000001"/>
    <n v="0"/>
    <n v="0"/>
    <n v="0"/>
    <n v="0"/>
    <m/>
    <n v="51135.46"/>
    <n v="34921.47"/>
    <n v="341.11"/>
    <n v="0"/>
    <n v="0"/>
    <n v="0"/>
    <n v="0"/>
    <n v="0"/>
    <n v="35262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27.82"/>
    <n v="35262.58"/>
    <n v="160"/>
    <n v="300"/>
    <n v="90572.1"/>
    <n v="53589.79"/>
    <n v="59.168098999999998"/>
    <n v="56.458291023169501"/>
    <n v="9.6"/>
    <m/>
    <m/>
    <m/>
    <s v="QR"/>
    <s v="BENITO JUAREZ"/>
    <s v="77518"/>
    <s v="Proceso judicial"/>
    <x v="0"/>
  </r>
  <r>
    <n v="2516"/>
    <s v="Hipotecaria Su Casita"/>
    <s v="FIDEICOMISO 234036"/>
    <d v="2018-05-01T00:00:00"/>
    <s v="61219"/>
    <x v="2"/>
    <n v="0"/>
    <n v="29946.55"/>
    <n v="0"/>
    <n v="0"/>
    <n v="29946.55"/>
    <n v="89.73"/>
    <n v="0"/>
    <n v="0"/>
    <n v="82.14"/>
    <n v="0"/>
    <m/>
    <n v="29864.41"/>
    <n v="0"/>
    <n v="247.06"/>
    <n v="0"/>
    <n v="0"/>
    <n v="247.06"/>
    <n v="0"/>
    <n v="0"/>
    <n v="0"/>
    <n v="61.57"/>
    <n v="0"/>
    <n v="0"/>
    <n v="0"/>
    <n v="0"/>
    <n v="-4.7699999999999996"/>
    <n v="19.920000000000002"/>
    <n v="50.7"/>
    <n v="0"/>
    <n v="0"/>
    <n v="0"/>
    <n v="0"/>
    <n v="0"/>
    <n v="0"/>
    <n v="0"/>
    <n v="0"/>
    <n v="0"/>
    <n v="0.17"/>
    <n v="0"/>
    <n v="456.62"/>
    <n v="7.59"/>
    <n v="0"/>
    <n v="160"/>
    <n v="300"/>
    <n v="72530.399999999994"/>
    <n v="37351.629999999997"/>
    <n v="51.497895999999997"/>
    <n v="41.1750244977625"/>
    <n v="9.9"/>
    <m/>
    <m/>
    <m/>
    <s v="QR"/>
    <s v="BENITO JUAREZ"/>
    <s v="77517"/>
    <s v="Proceso judicial"/>
    <x v="0"/>
  </r>
  <r>
    <n v="2517"/>
    <s v="Hipotecaria Su Casita"/>
    <s v="FIDEICOMISO 234036"/>
    <d v="2018-05-01T00:00:00"/>
    <s v="61220"/>
    <x v="0"/>
    <n v="21"/>
    <n v="18195.330000000002"/>
    <n v="3164.53"/>
    <n v="0"/>
    <n v="21359.86"/>
    <n v="116.11"/>
    <n v="0"/>
    <n v="0"/>
    <n v="0"/>
    <n v="0"/>
    <m/>
    <n v="21359.86"/>
    <n v="5074.9799999999996"/>
    <n v="150.11000000000001"/>
    <n v="0"/>
    <n v="0"/>
    <n v="0"/>
    <n v="0"/>
    <n v="0"/>
    <n v="5225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80.64"/>
    <n v="5225.09"/>
    <n v="100"/>
    <n v="240"/>
    <n v="72530.399999999994"/>
    <n v="27777.25"/>
    <n v="38.29739"/>
    <n v="29.449527536577602"/>
    <n v="9.9"/>
    <m/>
    <m/>
    <m/>
    <s v="QR"/>
    <s v="BENITO JUAREZ"/>
    <s v="77517"/>
    <s v="Proceso judicial"/>
    <x v="0"/>
  </r>
  <r>
    <n v="2518"/>
    <s v="Hipotecaria Su Casita"/>
    <s v="FIDEICOMISO 234036"/>
    <d v="2018-05-01T00:00:00"/>
    <s v="61222"/>
    <x v="1"/>
    <n v="0"/>
    <n v="22804.95"/>
    <n v="0"/>
    <n v="0"/>
    <n v="22804.95"/>
    <n v="80.3"/>
    <n v="0"/>
    <n v="0"/>
    <n v="80.3"/>
    <n v="0"/>
    <m/>
    <n v="22724.65"/>
    <n v="0"/>
    <n v="188.14"/>
    <n v="0"/>
    <n v="0"/>
    <n v="188.14"/>
    <n v="0"/>
    <n v="0"/>
    <n v="0"/>
    <n v="49.07"/>
    <n v="0"/>
    <n v="0"/>
    <n v="0"/>
    <n v="0"/>
    <n v="-4.08"/>
    <n v="15.88"/>
    <n v="42.58"/>
    <n v="0"/>
    <n v="0"/>
    <n v="0"/>
    <n v="0"/>
    <n v="0"/>
    <n v="0"/>
    <n v="0"/>
    <n v="0.9"/>
    <n v="0"/>
    <n v="0"/>
    <n v="0"/>
    <n v="372.79"/>
    <n v="0"/>
    <n v="0"/>
    <n v="160"/>
    <n v="300"/>
    <n v="72530.399999999994"/>
    <n v="29771.91"/>
    <n v="41.047491999999998"/>
    <n v="31.3312074730106"/>
    <n v="9.9"/>
    <m/>
    <m/>
    <m/>
    <s v="QR"/>
    <s v="BENITO JUAREZ"/>
    <s v="77517"/>
    <s v="Al corriente"/>
    <x v="0"/>
  </r>
  <r>
    <n v="2519"/>
    <s v="Hipotecaria Su Casita"/>
    <s v="FIDEICOMISO 234036"/>
    <d v="2018-05-01T00:00:00"/>
    <s v="61223"/>
    <x v="1"/>
    <n v="0"/>
    <n v="29946.55"/>
    <n v="0"/>
    <n v="0"/>
    <n v="29946.55"/>
    <n v="89.73"/>
    <n v="0"/>
    <n v="0"/>
    <n v="89.73"/>
    <n v="0"/>
    <m/>
    <n v="29856.82"/>
    <n v="0"/>
    <n v="247.06"/>
    <n v="0"/>
    <n v="0"/>
    <n v="247.06"/>
    <n v="0"/>
    <n v="0"/>
    <n v="0"/>
    <n v="61.57"/>
    <n v="0"/>
    <n v="0"/>
    <n v="0"/>
    <n v="0"/>
    <n v="-4.5"/>
    <n v="19.920000000000002"/>
    <n v="50.7"/>
    <n v="0"/>
    <n v="0"/>
    <n v="0"/>
    <n v="0"/>
    <n v="0"/>
    <n v="0"/>
    <n v="0"/>
    <n v="5.32"/>
    <n v="0"/>
    <n v="5.0599999999999996"/>
    <n v="0"/>
    <n v="469.8"/>
    <n v="0"/>
    <n v="0"/>
    <n v="160"/>
    <n v="300"/>
    <n v="72530.399999999994"/>
    <n v="37351.629999999997"/>
    <n v="51.497895999999997"/>
    <n v="41.164559920161999"/>
    <n v="9.9"/>
    <m/>
    <m/>
    <m/>
    <s v="QR"/>
    <s v="BENITO JUAREZ"/>
    <s v="77517"/>
    <s v="Al corriente"/>
    <x v="0"/>
  </r>
  <r>
    <n v="2520"/>
    <s v="Hipotecaria Su Casita"/>
    <s v="FIDEICOMISO 234036"/>
    <d v="2018-05-01T00:00:00"/>
    <s v="61224"/>
    <x v="0"/>
    <n v="21"/>
    <n v="42638.47"/>
    <n v="8496.99"/>
    <n v="0"/>
    <n v="51135.46"/>
    <n v="130.83000000000001"/>
    <n v="0"/>
    <n v="0"/>
    <n v="0"/>
    <n v="0"/>
    <m/>
    <n v="51135.46"/>
    <n v="34674.980000000003"/>
    <n v="341.11"/>
    <n v="0"/>
    <n v="0"/>
    <n v="0"/>
    <n v="0"/>
    <n v="0"/>
    <n v="35016.08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27.82"/>
    <n v="35016.089999999997"/>
    <n v="160"/>
    <n v="300"/>
    <n v="90572.1"/>
    <n v="53589.79"/>
    <n v="59.168098999999998"/>
    <n v="56.458291023169501"/>
    <n v="9.6"/>
    <m/>
    <m/>
    <m/>
    <s v="QR"/>
    <s v="BENITO JUAREZ"/>
    <s v="77518"/>
    <s v="Proceso judicial"/>
    <x v="0"/>
  </r>
  <r>
    <n v="2521"/>
    <s v="Hipotecaria Su Casita"/>
    <s v="FIDEICOMISO 234036"/>
    <d v="2018-05-01T00:00:00"/>
    <s v="61227"/>
    <x v="5"/>
    <n v="21"/>
    <n v="38511.65"/>
    <n v="7675.11"/>
    <n v="0"/>
    <n v="46186.76"/>
    <n v="118.18"/>
    <n v="46186.76"/>
    <n v="0"/>
    <n v="0"/>
    <n v="0"/>
    <m/>
    <n v="46186.76"/>
    <n v="31541.72"/>
    <n v="308.08999999999997"/>
    <n v="0"/>
    <n v="0"/>
    <n v="0"/>
    <n v="0"/>
    <n v="0"/>
    <n v="3184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93.29"/>
    <n v="31849.81"/>
    <n v="160"/>
    <n v="300"/>
    <n v="90572.1"/>
    <n v="48403.67"/>
    <n v="53.442141999999997"/>
    <n v="50.994467701311102"/>
    <n v="9.6"/>
    <m/>
    <m/>
    <m/>
    <s v="QR"/>
    <s v="BENITO JUAREZ"/>
    <s v="77518"/>
    <s v="Proceso judicial"/>
    <x v="0"/>
  </r>
  <r>
    <n v="2522"/>
    <s v="Hipotecaria Su Casita"/>
    <s v="FIDEICOMISO 234036"/>
    <d v="2018-05-01T00:00:00"/>
    <s v="61229"/>
    <x v="1"/>
    <n v="0"/>
    <n v="16182.02"/>
    <n v="0"/>
    <n v="0"/>
    <n v="16182.02"/>
    <n v="48.47"/>
    <n v="0"/>
    <n v="0"/>
    <n v="48.47"/>
    <n v="0"/>
    <m/>
    <n v="16133.55"/>
    <n v="0"/>
    <n v="133.5"/>
    <n v="0"/>
    <n v="0"/>
    <n v="133.5"/>
    <n v="0"/>
    <n v="0"/>
    <n v="0"/>
    <n v="33.26"/>
    <n v="0"/>
    <n v="0"/>
    <n v="0"/>
    <n v="0"/>
    <n v="-4.1399999999999997"/>
    <n v="10.76"/>
    <n v="34.11"/>
    <n v="0"/>
    <n v="0"/>
    <n v="0"/>
    <n v="0"/>
    <n v="0"/>
    <n v="0"/>
    <n v="0"/>
    <n v="2.87"/>
    <n v="0"/>
    <n v="2.89"/>
    <n v="0"/>
    <n v="258.83"/>
    <n v="0"/>
    <n v="0"/>
    <n v="160"/>
    <n v="300"/>
    <n v="84663"/>
    <n v="20181.900000000001"/>
    <n v="23.837921999999999"/>
    <n v="19.0561991924992"/>
    <n v="9.9"/>
    <m/>
    <m/>
    <m/>
    <s v="QR"/>
    <s v="BENITO JUAREZ"/>
    <s v="77517"/>
    <s v="Al corriente"/>
    <x v="0"/>
  </r>
  <r>
    <n v="2523"/>
    <s v="Hipotecaria Su Casita"/>
    <s v="FIDEICOMISO 234036"/>
    <d v="2018-05-01T00:00:00"/>
    <s v="61231"/>
    <x v="0"/>
    <n v="21"/>
    <n v="32342.21"/>
    <n v="4774.96"/>
    <n v="0"/>
    <n v="37117.17"/>
    <n v="99.23"/>
    <n v="0"/>
    <n v="0"/>
    <n v="0"/>
    <n v="0"/>
    <m/>
    <n v="37117.17"/>
    <n v="17061.21"/>
    <n v="258.74"/>
    <n v="0"/>
    <n v="0"/>
    <n v="0"/>
    <n v="0"/>
    <n v="0"/>
    <n v="17319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74.1899999999996"/>
    <n v="17319.95"/>
    <n v="160"/>
    <n v="300"/>
    <n v="72530.399999999994"/>
    <n v="40648.449999999997"/>
    <n v="56.043328000000002"/>
    <n v="51.174638460796402"/>
    <n v="9.6"/>
    <m/>
    <m/>
    <m/>
    <s v="QR"/>
    <s v="BENITO JUAREZ"/>
    <s v="77517"/>
    <s v="Proceso judicial"/>
    <x v="0"/>
  </r>
  <r>
    <n v="2524"/>
    <s v="Hipotecaria Su Casita"/>
    <s v="FIDEICOMISO 234036"/>
    <d v="2018-05-01T00:00:00"/>
    <s v="61233"/>
    <x v="2"/>
    <n v="1"/>
    <n v="21434.33"/>
    <n v="51.87"/>
    <n v="0"/>
    <n v="21486.2"/>
    <n v="64.2"/>
    <n v="0"/>
    <n v="51.87"/>
    <n v="0"/>
    <n v="0"/>
    <m/>
    <n v="21434.33"/>
    <n v="0"/>
    <n v="176.83"/>
    <n v="0"/>
    <n v="0"/>
    <n v="161.47999999999999"/>
    <n v="0"/>
    <n v="0"/>
    <n v="15.35"/>
    <n v="44.06"/>
    <n v="0"/>
    <n v="0"/>
    <n v="0"/>
    <n v="0"/>
    <n v="-4.3"/>
    <n v="14.25"/>
    <n v="37.21"/>
    <n v="0"/>
    <n v="0"/>
    <n v="0"/>
    <n v="0"/>
    <n v="0"/>
    <n v="0"/>
    <n v="0"/>
    <n v="0"/>
    <n v="0"/>
    <n v="0"/>
    <n v="0"/>
    <n v="304.57"/>
    <n v="64.2"/>
    <n v="15.35"/>
    <n v="160"/>
    <n v="300"/>
    <n v="58226.400000000001"/>
    <n v="26732.19"/>
    <n v="45.910772000000001"/>
    <n v="36.812047108851203"/>
    <n v="9.9"/>
    <m/>
    <m/>
    <m/>
    <s v="VER"/>
    <s v="VERACRUZ"/>
    <s v="91808"/>
    <s v="Morosidad"/>
    <x v="0"/>
  </r>
  <r>
    <n v="2525"/>
    <s v="Hipotecaria Su Casita"/>
    <s v="FIDEICOMISO 234036"/>
    <d v="2018-05-01T00:00:00"/>
    <s v="61234"/>
    <x v="1"/>
    <n v="0"/>
    <n v="58244.09"/>
    <n v="0"/>
    <n v="0"/>
    <n v="58244.09"/>
    <n v="180.17"/>
    <n v="0"/>
    <n v="0"/>
    <n v="180.17"/>
    <n v="0"/>
    <m/>
    <n v="58063.92"/>
    <n v="0"/>
    <n v="461.1"/>
    <n v="0"/>
    <n v="0"/>
    <n v="461.1"/>
    <n v="0"/>
    <n v="0"/>
    <n v="0"/>
    <n v="50.97"/>
    <n v="0"/>
    <n v="0"/>
    <n v="0"/>
    <n v="0"/>
    <n v="-9.36"/>
    <n v="34.61"/>
    <n v="94.49"/>
    <n v="0"/>
    <n v="0"/>
    <n v="0"/>
    <n v="0"/>
    <n v="0"/>
    <n v="0"/>
    <n v="0"/>
    <n v="30.41"/>
    <n v="0"/>
    <n v="29.09"/>
    <n v="0"/>
    <n v="842.39"/>
    <n v="0"/>
    <n v="0"/>
    <n v="160"/>
    <n v="300"/>
    <n v="107827.8"/>
    <n v="73397.2"/>
    <n v="68.068901999999994"/>
    <n v="53.848747366600399"/>
    <n v="9.5"/>
    <m/>
    <m/>
    <m/>
    <s v="VER"/>
    <s v="VERACRUZ"/>
    <s v="91808"/>
    <s v="Al corriente"/>
    <x v="0"/>
  </r>
  <r>
    <n v="2526"/>
    <s v="Hipotecaria Su Casita"/>
    <s v="FIDEICOMISO 234036"/>
    <d v="2018-05-01T00:00:00"/>
    <s v="61238"/>
    <x v="1"/>
    <n v="0"/>
    <n v="60852.85"/>
    <n v="0"/>
    <n v="0"/>
    <n v="60852.85"/>
    <n v="188.23"/>
    <n v="0"/>
    <n v="0"/>
    <n v="188.23"/>
    <n v="0"/>
    <m/>
    <n v="60664.62"/>
    <n v="0"/>
    <n v="481.75"/>
    <n v="0"/>
    <n v="0"/>
    <n v="481.75"/>
    <n v="0"/>
    <n v="0"/>
    <n v="0"/>
    <n v="53.25"/>
    <n v="0"/>
    <n v="0"/>
    <n v="0"/>
    <n v="0"/>
    <n v="-10.61"/>
    <n v="36.159999999999997"/>
    <n v="101.03"/>
    <n v="0"/>
    <n v="0"/>
    <n v="0"/>
    <n v="0"/>
    <n v="0"/>
    <n v="0"/>
    <n v="0"/>
    <n v="1.83"/>
    <n v="0"/>
    <n v="1.83"/>
    <n v="0"/>
    <n v="851.64"/>
    <n v="0"/>
    <n v="0"/>
    <n v="160"/>
    <n v="300"/>
    <n v="128314.8"/>
    <n v="76683.58"/>
    <n v="59.762070000000001"/>
    <n v="47.277960509452001"/>
    <n v="9.5"/>
    <m/>
    <m/>
    <m/>
    <s v="EM"/>
    <s v="LERMA"/>
    <s v="52004"/>
    <s v="Al corriente"/>
    <x v="0"/>
  </r>
  <r>
    <n v="2527"/>
    <s v="Hipotecaria Su Casita"/>
    <s v="FIDEICOMISO 234036"/>
    <d v="2018-05-01T00:00:00"/>
    <s v="61240"/>
    <x v="0"/>
    <n v="21"/>
    <n v="47412.26"/>
    <n v="7264.7"/>
    <n v="0"/>
    <n v="54676.959999999999"/>
    <n v="145.47999999999999"/>
    <n v="0"/>
    <n v="0"/>
    <n v="0"/>
    <n v="0"/>
    <m/>
    <n v="54676.959999999999"/>
    <n v="26321.22"/>
    <n v="379.3"/>
    <n v="0"/>
    <n v="0"/>
    <n v="0"/>
    <n v="0"/>
    <n v="0"/>
    <n v="26700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10.18"/>
    <n v="26700.52"/>
    <n v="160"/>
    <n v="300"/>
    <n v="83566.5"/>
    <n v="59589.82"/>
    <n v="71.308262999999997"/>
    <n v="65.429280432806806"/>
    <n v="9.6"/>
    <m/>
    <m/>
    <m/>
    <s v="VER"/>
    <s v="VERACRUZ"/>
    <s v="91808"/>
    <s v="Morosidad"/>
    <x v="0"/>
  </r>
  <r>
    <n v="2528"/>
    <s v="Hipotecaria Su Casita"/>
    <s v="FIDEICOMISO 234036"/>
    <d v="2018-05-01T00:00:00"/>
    <s v="61241"/>
    <x v="1"/>
    <n v="0"/>
    <n v="55689.69"/>
    <n v="0"/>
    <n v="0"/>
    <n v="55689.69"/>
    <n v="387.74"/>
    <n v="0"/>
    <n v="0"/>
    <n v="387.74"/>
    <n v="840.68"/>
    <m/>
    <n v="54461.27"/>
    <n v="0"/>
    <n v="440.88"/>
    <n v="0"/>
    <n v="0"/>
    <n v="440.88"/>
    <n v="0"/>
    <n v="0"/>
    <n v="0"/>
    <n v="65.86"/>
    <n v="0"/>
    <n v="0"/>
    <n v="0"/>
    <n v="0"/>
    <n v="-12.3"/>
    <n v="44.72"/>
    <n v="122.09"/>
    <n v="0"/>
    <n v="0"/>
    <n v="0"/>
    <n v="0"/>
    <n v="0"/>
    <n v="0"/>
    <n v="0"/>
    <n v="8.43"/>
    <n v="0"/>
    <n v="11.74"/>
    <n v="0"/>
    <n v="1898.1"/>
    <n v="0"/>
    <n v="0"/>
    <n v="160"/>
    <n v="300"/>
    <n v="139367.70000000001"/>
    <n v="94840.81"/>
    <n v="68.050781999999998"/>
    <n v="39.077397295669897"/>
    <n v="9.5"/>
    <m/>
    <m/>
    <m/>
    <s v="AGS"/>
    <s v="AGUASCALIENTES"/>
    <s v="20196"/>
    <s v="Al corriente"/>
    <x v="0"/>
  </r>
  <r>
    <n v="2529"/>
    <s v="Hipotecaria Su Casita"/>
    <s v="FIDEICOMISO 234036"/>
    <d v="2018-05-01T00:00:00"/>
    <s v="61244"/>
    <x v="0"/>
    <n v="21"/>
    <n v="38384.26"/>
    <n v="7535.5"/>
    <n v="0"/>
    <n v="45919.76"/>
    <n v="117.78"/>
    <n v="0"/>
    <n v="0"/>
    <n v="0"/>
    <n v="0"/>
    <m/>
    <n v="45919.76"/>
    <n v="30392.639999999999"/>
    <n v="307.07"/>
    <n v="0"/>
    <n v="0"/>
    <n v="0"/>
    <n v="0"/>
    <n v="0"/>
    <n v="30699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53.28"/>
    <n v="30699.71"/>
    <n v="160"/>
    <n v="300"/>
    <n v="97718.399999999994"/>
    <n v="48242.71"/>
    <n v="49.369115999999998"/>
    <n v="46.991928068140503"/>
    <n v="9.6"/>
    <m/>
    <m/>
    <m/>
    <s v="GTO"/>
    <s v="LEON"/>
    <s v="37358"/>
    <s v="Morosidad"/>
    <x v="0"/>
  </r>
  <r>
    <n v="2530"/>
    <s v="Hipotecaria Su Casita"/>
    <s v="FIDEICOMISO 234036"/>
    <d v="2018-05-01T00:00:00"/>
    <s v="61246"/>
    <x v="0"/>
    <n v="21"/>
    <n v="18565.419999999998"/>
    <n v="18965.080000000002"/>
    <n v="0"/>
    <n v="37530.5"/>
    <n v="384.42"/>
    <n v="0"/>
    <n v="0"/>
    <n v="0"/>
    <n v="0"/>
    <m/>
    <n v="37530.5"/>
    <n v="14610.14"/>
    <n v="148.52000000000001"/>
    <n v="0"/>
    <n v="0"/>
    <n v="0"/>
    <n v="0"/>
    <n v="0"/>
    <n v="14758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349.5"/>
    <n v="14758.66"/>
    <n v="40"/>
    <n v="180"/>
    <n v="66853.2"/>
    <n v="50743.07"/>
    <n v="75.902231"/>
    <n v="56.138674316423902"/>
    <n v="9.6"/>
    <m/>
    <m/>
    <m/>
    <s v="PUE"/>
    <s v="PUEBLA"/>
    <s v="72498"/>
    <s v="Morosidad"/>
    <x v="0"/>
  </r>
  <r>
    <n v="2531"/>
    <s v="Hipotecaria Su Casita"/>
    <s v="FIDEICOMISO 234036"/>
    <d v="2018-05-01T00:00:00"/>
    <s v="61248"/>
    <x v="0"/>
    <n v="21"/>
    <n v="53406.03"/>
    <n v="5108.26"/>
    <n v="0"/>
    <n v="58514.29"/>
    <n v="163.87"/>
    <n v="0"/>
    <n v="0"/>
    <n v="0"/>
    <n v="0"/>
    <m/>
    <n v="58514.29"/>
    <n v="16172.06"/>
    <n v="427.25"/>
    <n v="0"/>
    <n v="0"/>
    <n v="0"/>
    <n v="0"/>
    <n v="0"/>
    <n v="16599.31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72.13"/>
    <n v="16599.310000000001"/>
    <n v="160"/>
    <n v="300"/>
    <n v="90197.4"/>
    <n v="67122.960000000006"/>
    <n v="74.417844000000002"/>
    <n v="64.8735887837896"/>
    <n v="9.6"/>
    <m/>
    <m/>
    <m/>
    <s v="EM"/>
    <s v="ACOLMAN"/>
    <s v="55870"/>
    <s v="Morosidad"/>
    <x v="0"/>
  </r>
  <r>
    <n v="2532"/>
    <s v="Hipotecaria Su Casita"/>
    <s v="FIDEICOMISO 234036"/>
    <d v="2018-05-01T00:00:00"/>
    <s v="61250"/>
    <x v="0"/>
    <n v="21"/>
    <n v="29726.17"/>
    <n v="12943.61"/>
    <n v="0"/>
    <n v="42669.78"/>
    <n v="192.35"/>
    <n v="0"/>
    <n v="0"/>
    <n v="0"/>
    <n v="0"/>
    <m/>
    <n v="42669.78"/>
    <n v="28781.91"/>
    <n v="237.81"/>
    <n v="0"/>
    <n v="0"/>
    <n v="0"/>
    <n v="0"/>
    <n v="0"/>
    <n v="29019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35.96"/>
    <n v="29019.72"/>
    <n v="100"/>
    <n v="240"/>
    <n v="90197.4"/>
    <n v="45826.92"/>
    <n v="50.807363000000002"/>
    <n v="47.307106861865002"/>
    <n v="9.6"/>
    <m/>
    <m/>
    <m/>
    <s v="EM"/>
    <s v="ACOLMAN"/>
    <s v="55870"/>
    <s v="Proceso judicial"/>
    <x v="0"/>
  </r>
  <r>
    <n v="2533"/>
    <s v="Hipotecaria Su Casita"/>
    <s v="FIDEICOMISO 234036"/>
    <d v="2018-05-01T00:00:00"/>
    <s v="61251"/>
    <x v="0"/>
    <n v="21"/>
    <n v="18804.62"/>
    <n v="3459.1"/>
    <n v="0"/>
    <n v="22263.72"/>
    <n v="56.32"/>
    <n v="0"/>
    <n v="0"/>
    <n v="0"/>
    <n v="0"/>
    <m/>
    <n v="22263.72"/>
    <n v="14726.54"/>
    <n v="155.13999999999999"/>
    <n v="0"/>
    <n v="0"/>
    <n v="0"/>
    <n v="0"/>
    <n v="0"/>
    <n v="14881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15.42"/>
    <n v="14881.68"/>
    <n v="160"/>
    <n v="300"/>
    <n v="90197.4"/>
    <n v="23452.6"/>
    <n v="26.001415000000001"/>
    <n v="24.6833282094011"/>
    <n v="9.9"/>
    <m/>
    <m/>
    <m/>
    <s v="EM"/>
    <s v="ACOLMAN"/>
    <s v="55870"/>
    <s v="Morosidad"/>
    <x v="0"/>
  </r>
  <r>
    <n v="2534"/>
    <s v="Hipotecaria Su Casita"/>
    <s v="FIDEICOMISO 234036"/>
    <d v="2018-05-01T00:00:00"/>
    <s v="61252"/>
    <x v="0"/>
    <n v="21"/>
    <n v="34060.370000000003"/>
    <n v="10516.29"/>
    <n v="0"/>
    <n v="44576.66"/>
    <n v="146.65"/>
    <n v="0"/>
    <n v="0"/>
    <n v="0"/>
    <n v="0"/>
    <m/>
    <n v="44576.66"/>
    <n v="34330.629999999997"/>
    <n v="272.48"/>
    <n v="0"/>
    <n v="0"/>
    <n v="0"/>
    <n v="0"/>
    <n v="0"/>
    <n v="34603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62.94"/>
    <n v="34603.11"/>
    <n v="160"/>
    <n v="300"/>
    <n v="90197.4"/>
    <n v="47592.6"/>
    <n v="52.764935999999999"/>
    <n v="49.4212254004564"/>
    <n v="9.6"/>
    <m/>
    <m/>
    <m/>
    <s v="EM"/>
    <s v="ACOLMAN"/>
    <s v="55870"/>
    <s v="Proceso judicial"/>
    <x v="0"/>
  </r>
  <r>
    <n v="2535"/>
    <s v="Hipotecaria Su Casita"/>
    <s v="FIDEICOMISO 234036"/>
    <d v="2018-05-01T00:00:00"/>
    <s v="61253"/>
    <x v="0"/>
    <n v="21"/>
    <n v="38392.75"/>
    <n v="4518.57"/>
    <n v="0"/>
    <n v="42911.32"/>
    <n v="117.8"/>
    <n v="0"/>
    <n v="0"/>
    <n v="0"/>
    <n v="0"/>
    <m/>
    <n v="42911.32"/>
    <n v="15028.67"/>
    <n v="307.14"/>
    <n v="0"/>
    <n v="0"/>
    <n v="0"/>
    <n v="0"/>
    <n v="0"/>
    <n v="15335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36.37"/>
    <n v="15335.81"/>
    <n v="160"/>
    <n v="300"/>
    <n v="90197.4"/>
    <n v="48253.05"/>
    <n v="53.497163"/>
    <n v="47.574896935741101"/>
    <n v="9.6"/>
    <m/>
    <m/>
    <m/>
    <s v="EM"/>
    <s v="ACOLMAN"/>
    <s v="55870"/>
    <s v="Proceso judicial"/>
    <x v="0"/>
  </r>
  <r>
    <n v="2536"/>
    <s v="Hipotecaria Su Casita"/>
    <s v="FIDEICOMISO 234036"/>
    <d v="2018-05-01T00:00:00"/>
    <s v="61254"/>
    <x v="18"/>
    <n v="13"/>
    <n v="52546.54"/>
    <n v="1983.52"/>
    <n v="0"/>
    <n v="54530.06"/>
    <n v="161.26"/>
    <n v="0"/>
    <n v="0"/>
    <n v="0"/>
    <n v="0"/>
    <m/>
    <n v="54530.06"/>
    <n v="5175.34"/>
    <n v="420.37"/>
    <n v="0"/>
    <n v="0"/>
    <n v="0"/>
    <n v="0"/>
    <n v="0"/>
    <n v="5595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44.7800000000002"/>
    <n v="5595.71"/>
    <n v="160"/>
    <n v="300"/>
    <n v="90197.4"/>
    <n v="66044.679999999993"/>
    <n v="73.222376999999994"/>
    <n v="60.456354866926802"/>
    <n v="9.6"/>
    <m/>
    <m/>
    <m/>
    <s v="EM"/>
    <s v="ACOLMAN"/>
    <s v="55870"/>
    <s v="Morosidad"/>
    <x v="0"/>
  </r>
  <r>
    <n v="2537"/>
    <s v="Hipotecaria Su Casita"/>
    <s v="FIDEICOMISO 234036"/>
    <d v="2018-05-01T00:00:00"/>
    <s v="61255"/>
    <x v="1"/>
    <n v="0"/>
    <n v="51080.51"/>
    <n v="0"/>
    <n v="0"/>
    <n v="51080.51"/>
    <n v="332.13"/>
    <n v="0"/>
    <n v="0"/>
    <n v="332.13"/>
    <n v="0"/>
    <m/>
    <n v="50748.38"/>
    <n v="0"/>
    <n v="404.39"/>
    <n v="0"/>
    <n v="0"/>
    <n v="404.39"/>
    <n v="0"/>
    <n v="0"/>
    <n v="0"/>
    <n v="52.31"/>
    <n v="0"/>
    <n v="0"/>
    <n v="0"/>
    <n v="0"/>
    <n v="-9.84"/>
    <n v="34.31"/>
    <n v="103.4"/>
    <n v="0"/>
    <n v="0"/>
    <n v="0"/>
    <n v="0"/>
    <n v="0"/>
    <n v="0"/>
    <n v="0"/>
    <n v="0.34"/>
    <n v="0"/>
    <n v="0"/>
    <n v="0"/>
    <n v="917.04"/>
    <n v="0"/>
    <n v="0"/>
    <n v="100"/>
    <n v="240"/>
    <n v="127534.5"/>
    <n v="79014.179999999993"/>
    <n v="61.955142000000002"/>
    <n v="39.791884053849103"/>
    <n v="9.5"/>
    <m/>
    <m/>
    <m/>
    <s v="EM"/>
    <s v="ACOLMAN"/>
    <s v="55870"/>
    <s v="Al corriente"/>
    <x v="0"/>
  </r>
  <r>
    <n v="2538"/>
    <s v="Hipotecaria Su Casita"/>
    <s v="FIDEICOMISO 234036"/>
    <d v="2018-05-01T00:00:00"/>
    <s v="61256"/>
    <x v="0"/>
    <n v="21"/>
    <n v="45730.55"/>
    <n v="20485.86"/>
    <n v="0"/>
    <n v="66216.41"/>
    <n v="297.31"/>
    <n v="0"/>
    <n v="0"/>
    <n v="0"/>
    <n v="0"/>
    <m/>
    <n v="66216.41"/>
    <n v="45447.85"/>
    <n v="362.03"/>
    <n v="0"/>
    <n v="0"/>
    <n v="0"/>
    <n v="0"/>
    <n v="0"/>
    <n v="45809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783.169999999998"/>
    <n v="45809.88"/>
    <n v="100"/>
    <n v="240"/>
    <n v="90197.4"/>
    <n v="70735.199999999997"/>
    <n v="78.422659999999993"/>
    <n v="73.412770556252099"/>
    <n v="9.5"/>
    <m/>
    <m/>
    <m/>
    <s v="EM"/>
    <s v="ACOLMAN"/>
    <s v="55870"/>
    <s v="Morosidad"/>
    <x v="0"/>
  </r>
  <r>
    <n v="2539"/>
    <s v="Hipotecaria Su Casita"/>
    <s v="FIDEICOMISO 234036"/>
    <d v="2018-05-01T00:00:00"/>
    <s v="61257"/>
    <x v="0"/>
    <n v="21"/>
    <n v="53479.34"/>
    <n v="6697.26"/>
    <n v="0"/>
    <n v="60176.6"/>
    <n v="165.43"/>
    <n v="0"/>
    <n v="0"/>
    <n v="0"/>
    <n v="0"/>
    <m/>
    <n v="60176.6"/>
    <n v="22154.43"/>
    <n v="423.38"/>
    <n v="0"/>
    <n v="0"/>
    <n v="0"/>
    <n v="0"/>
    <n v="0"/>
    <n v="22577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62.69"/>
    <n v="22577.81"/>
    <n v="160"/>
    <n v="300"/>
    <n v="90197.4"/>
    <n v="67392.800000000003"/>
    <n v="74.717010000000002"/>
    <n v="66.716557613958798"/>
    <n v="9.5"/>
    <m/>
    <m/>
    <m/>
    <s v="EM"/>
    <s v="ACOLMAN"/>
    <s v="55870"/>
    <s v="Proceso judicial"/>
    <x v="0"/>
  </r>
  <r>
    <n v="2540"/>
    <s v="Hipotecaria Su Casita"/>
    <s v="FIDEICOMISO 234036"/>
    <d v="2018-05-01T00:00:00"/>
    <s v="61260"/>
    <x v="3"/>
    <n v="3"/>
    <n v="34120.61"/>
    <n v="651.98"/>
    <n v="0"/>
    <n v="34772.589999999997"/>
    <n v="220.82"/>
    <n v="0"/>
    <n v="0"/>
    <n v="0"/>
    <n v="0"/>
    <m/>
    <n v="34772.589999999997"/>
    <n v="829.36"/>
    <n v="272.95999999999998"/>
    <n v="0"/>
    <n v="0"/>
    <n v="0"/>
    <n v="0"/>
    <n v="0"/>
    <n v="1102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2.8"/>
    <n v="1102.32"/>
    <n v="100"/>
    <n v="240"/>
    <n v="90197.4"/>
    <n v="52603.96"/>
    <n v="58.320926999999998"/>
    <n v="38.551654342960703"/>
    <n v="9.6"/>
    <m/>
    <m/>
    <m/>
    <s v="EM"/>
    <s v="ACOLMAN"/>
    <s v="55870"/>
    <s v="Morosidad"/>
    <x v="0"/>
  </r>
  <r>
    <n v="2541"/>
    <s v="Hipotecaria Su Casita"/>
    <s v="FIDEICOMISO 234036"/>
    <d v="2018-05-01T00:00:00"/>
    <s v="61262"/>
    <x v="1"/>
    <n v="0"/>
    <n v="42769.37"/>
    <n v="0"/>
    <n v="0"/>
    <n v="42769.37"/>
    <n v="276.77999999999997"/>
    <n v="0"/>
    <n v="0"/>
    <n v="276.77999999999997"/>
    <n v="0"/>
    <m/>
    <n v="42492.59"/>
    <n v="0"/>
    <n v="342.15"/>
    <n v="0"/>
    <n v="0"/>
    <n v="342.15"/>
    <n v="0"/>
    <n v="0"/>
    <n v="0"/>
    <n v="57.06"/>
    <n v="0"/>
    <n v="0"/>
    <n v="0"/>
    <n v="0"/>
    <n v="-7.75"/>
    <n v="29.41"/>
    <n v="85.38"/>
    <n v="0"/>
    <n v="0"/>
    <n v="0"/>
    <n v="0"/>
    <n v="0"/>
    <n v="0"/>
    <n v="0"/>
    <n v="3.26"/>
    <n v="0"/>
    <n v="2.87"/>
    <n v="0"/>
    <n v="786.29"/>
    <n v="0"/>
    <n v="0"/>
    <n v="100"/>
    <n v="240"/>
    <n v="100280.4"/>
    <n v="65936.850000000006"/>
    <n v="65.752480000000006"/>
    <n v="42.373773908265299"/>
    <n v="9.6"/>
    <m/>
    <m/>
    <m/>
    <s v="EM"/>
    <s v="ACOLMAN"/>
    <s v="55870"/>
    <s v="Al corriente"/>
    <x v="0"/>
  </r>
  <r>
    <n v="2542"/>
    <s v="Hipotecaria Su Casita"/>
    <s v="FIDEICOMISO 234036"/>
    <d v="2018-05-01T00:00:00"/>
    <s v="61263"/>
    <x v="3"/>
    <n v="3"/>
    <n v="28190.83"/>
    <n v="1726.69"/>
    <n v="0"/>
    <n v="29917.52"/>
    <n v="584.70000000000005"/>
    <n v="0"/>
    <n v="0"/>
    <n v="0"/>
    <n v="0"/>
    <m/>
    <n v="29917.52"/>
    <n v="696.95"/>
    <n v="223.18"/>
    <n v="0"/>
    <n v="0"/>
    <n v="0"/>
    <n v="0"/>
    <n v="0"/>
    <n v="920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11.39"/>
    <n v="920.13"/>
    <n v="40"/>
    <n v="180"/>
    <n v="126697.8"/>
    <n v="77366.62"/>
    <n v="61.063901999999999"/>
    <n v="23.613290969193699"/>
    <n v="9.5"/>
    <m/>
    <m/>
    <m/>
    <s v="EM"/>
    <s v="ECATEPEC"/>
    <s v="55075"/>
    <s v="Morosidad"/>
    <x v="0"/>
  </r>
  <r>
    <n v="2543"/>
    <s v="Hipotecaria Su Casita"/>
    <s v="FIDEICOMISO 234036"/>
    <d v="2018-05-01T00:00:00"/>
    <s v="61265"/>
    <x v="1"/>
    <n v="0"/>
    <n v="86430.12"/>
    <n v="0"/>
    <n v="0"/>
    <n v="86430.12"/>
    <n v="267.37"/>
    <n v="0"/>
    <n v="0"/>
    <n v="267.37"/>
    <n v="0"/>
    <m/>
    <n v="86162.75"/>
    <n v="0"/>
    <n v="684.24"/>
    <n v="0"/>
    <n v="0"/>
    <n v="684.24"/>
    <n v="0"/>
    <n v="0"/>
    <n v="0"/>
    <n v="75.64"/>
    <n v="0"/>
    <n v="0"/>
    <n v="0"/>
    <n v="0"/>
    <n v="-12.84"/>
    <n v="51.36"/>
    <n v="135.28"/>
    <n v="0"/>
    <n v="0"/>
    <n v="0"/>
    <n v="0"/>
    <n v="0"/>
    <n v="0"/>
    <n v="0"/>
    <n v="0.02"/>
    <n v="0"/>
    <n v="6.01"/>
    <n v="0"/>
    <n v="1201.07"/>
    <n v="0"/>
    <n v="0"/>
    <n v="160"/>
    <n v="300"/>
    <n v="126697.8"/>
    <n v="108917.11"/>
    <n v="85.966063000000005"/>
    <n v="68.006508754714901"/>
    <n v="9.5"/>
    <m/>
    <m/>
    <m/>
    <s v="EM"/>
    <s v="ECATEPEC"/>
    <s v="55075"/>
    <s v="Al corriente"/>
    <x v="0"/>
  </r>
  <r>
    <n v="2544"/>
    <s v="Hipotecaria Su Casita"/>
    <s v="FIDEICOMISO 234036"/>
    <d v="2018-05-01T00:00:00"/>
    <s v="61266"/>
    <x v="1"/>
    <n v="0"/>
    <n v="50016.639999999999"/>
    <n v="0"/>
    <n v="0"/>
    <n v="50016.639999999999"/>
    <n v="325.19"/>
    <n v="0"/>
    <n v="0"/>
    <n v="325.19"/>
    <n v="0"/>
    <m/>
    <n v="49691.45"/>
    <n v="0"/>
    <n v="395.97"/>
    <n v="0"/>
    <n v="0"/>
    <n v="395.97"/>
    <n v="0"/>
    <n v="0"/>
    <n v="0"/>
    <n v="51.22"/>
    <n v="0"/>
    <n v="0"/>
    <n v="0"/>
    <n v="0"/>
    <n v="-8.7899999999999991"/>
    <n v="33.6"/>
    <n v="98.63"/>
    <n v="0"/>
    <n v="0"/>
    <n v="0"/>
    <n v="0"/>
    <n v="0"/>
    <n v="0"/>
    <n v="0"/>
    <n v="0.95"/>
    <n v="0"/>
    <n v="0.47"/>
    <n v="0"/>
    <n v="896.77"/>
    <n v="0"/>
    <n v="0"/>
    <n v="100"/>
    <n v="240"/>
    <n v="107235"/>
    <n v="77366.8"/>
    <n v="72.146967000000004"/>
    <n v="46.338835305740297"/>
    <n v="9.5"/>
    <m/>
    <m/>
    <m/>
    <s v="PUE"/>
    <s v="PUEBLA"/>
    <s v="72590"/>
    <s v="Al corriente"/>
    <x v="0"/>
  </r>
  <r>
    <n v="2545"/>
    <s v="Hipotecaria Su Casita"/>
    <s v="FIDEICOMISO 234036"/>
    <d v="2018-05-01T00:00:00"/>
    <s v="61268"/>
    <x v="1"/>
    <n v="0"/>
    <n v="37989.54"/>
    <n v="0"/>
    <n v="0"/>
    <n v="37989.54"/>
    <n v="434.08"/>
    <n v="0"/>
    <n v="0"/>
    <n v="434.08"/>
    <n v="926.76"/>
    <m/>
    <n v="36628.699999999997"/>
    <n v="0"/>
    <n v="300.75"/>
    <n v="0"/>
    <n v="0"/>
    <n v="300.75"/>
    <n v="0"/>
    <n v="0"/>
    <n v="0"/>
    <n v="58.41"/>
    <n v="0"/>
    <n v="0"/>
    <n v="0"/>
    <n v="0"/>
    <n v="-10.99"/>
    <n v="39.659999999999997"/>
    <n v="108.73"/>
    <n v="0"/>
    <n v="0"/>
    <n v="0"/>
    <n v="0"/>
    <n v="0"/>
    <n v="0"/>
    <n v="0"/>
    <n v="0.09"/>
    <n v="0"/>
    <n v="2.25"/>
    <n v="0"/>
    <n v="1857.49"/>
    <n v="0"/>
    <n v="0"/>
    <n v="160"/>
    <n v="300"/>
    <n v="126697.8"/>
    <n v="84105.88"/>
    <n v="66.383063000000007"/>
    <n v="28.910289027450901"/>
    <n v="9.5"/>
    <m/>
    <m/>
    <m/>
    <s v="EM"/>
    <s v="ECATEPEC"/>
    <s v="55075"/>
    <s v="Al corriente"/>
    <x v="0"/>
  </r>
  <r>
    <n v="2546"/>
    <s v="Hipotecaria Su Casita"/>
    <s v="FIDEICOMISO 234036"/>
    <d v="2018-05-01T00:00:00"/>
    <s v="61270"/>
    <x v="2"/>
    <n v="1"/>
    <n v="71252.820000000007"/>
    <n v="218.67"/>
    <n v="0"/>
    <n v="71471.490000000005"/>
    <n v="220.41"/>
    <n v="0"/>
    <n v="218.67"/>
    <n v="0"/>
    <n v="0"/>
    <m/>
    <n v="71252.820000000007"/>
    <n v="310.74"/>
    <n v="564.08000000000004"/>
    <n v="0"/>
    <n v="310.74"/>
    <n v="258.45999999999998"/>
    <n v="0"/>
    <n v="0"/>
    <n v="305.62"/>
    <n v="62.35"/>
    <n v="0"/>
    <n v="0"/>
    <n v="0"/>
    <n v="0"/>
    <n v="-11.29"/>
    <n v="42.34"/>
    <n v="114.61"/>
    <n v="0"/>
    <n v="0"/>
    <n v="0"/>
    <n v="0"/>
    <n v="0"/>
    <n v="0"/>
    <n v="0"/>
    <n v="0"/>
    <n v="0"/>
    <n v="0"/>
    <n v="0"/>
    <n v="995.88"/>
    <n v="220.41"/>
    <n v="305.62"/>
    <n v="160"/>
    <n v="300"/>
    <n v="125349.9"/>
    <n v="89789.759999999995"/>
    <n v="71.631298000000001"/>
    <n v="56.843140941242801"/>
    <n v="9.5"/>
    <m/>
    <m/>
    <m/>
    <s v="GRO"/>
    <s v="ACAPULCO DE JUAREZ"/>
    <s v="39906"/>
    <s v="Morosidad"/>
    <x v="0"/>
  </r>
  <r>
    <n v="2547"/>
    <s v="Hipotecaria Su Casita"/>
    <s v="FIDEICOMISO 234036"/>
    <d v="2018-05-01T00:00:00"/>
    <s v="61271"/>
    <x v="0"/>
    <n v="21"/>
    <n v="24639.25"/>
    <n v="2829.72"/>
    <n v="0"/>
    <n v="27468.97"/>
    <n v="73.819999999999993"/>
    <n v="0"/>
    <n v="0"/>
    <n v="0"/>
    <n v="0"/>
    <m/>
    <n v="27468.97"/>
    <n v="9930.08"/>
    <n v="203.27"/>
    <n v="0"/>
    <n v="0"/>
    <n v="0"/>
    <n v="0"/>
    <n v="0"/>
    <n v="10133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03.54"/>
    <n v="10133.35"/>
    <n v="160"/>
    <n v="300"/>
    <n v="67932"/>
    <n v="30730.99"/>
    <n v="45.237870000000001"/>
    <n v="40.435979898268798"/>
    <n v="9.9"/>
    <m/>
    <m/>
    <m/>
    <s v="EM"/>
    <s v="ACOLMAN"/>
    <s v="55870"/>
    <s v="Morosidad"/>
    <x v="0"/>
  </r>
  <r>
    <n v="2548"/>
    <s v="Hipotecaria Su Casita"/>
    <s v="FIDEICOMISO 234036"/>
    <d v="2018-05-01T00:00:00"/>
    <s v="61272"/>
    <x v="1"/>
    <n v="0"/>
    <n v="28746.42"/>
    <n v="0"/>
    <n v="0"/>
    <n v="28746.42"/>
    <n v="86.11"/>
    <n v="0"/>
    <n v="0"/>
    <n v="86.11"/>
    <n v="0"/>
    <m/>
    <n v="28660.31"/>
    <n v="0"/>
    <n v="237.16"/>
    <n v="0"/>
    <n v="0"/>
    <n v="237.16"/>
    <n v="0"/>
    <n v="0"/>
    <n v="0"/>
    <n v="59.09"/>
    <n v="0"/>
    <n v="0"/>
    <n v="0"/>
    <n v="0"/>
    <n v="-4.92"/>
    <n v="19.12"/>
    <n v="51.7"/>
    <n v="0"/>
    <n v="0"/>
    <n v="0"/>
    <n v="0"/>
    <n v="0"/>
    <n v="0"/>
    <n v="0"/>
    <n v="11.01"/>
    <n v="0"/>
    <n v="10.96"/>
    <n v="0"/>
    <n v="459.27"/>
    <n v="0"/>
    <n v="0"/>
    <n v="160"/>
    <n v="300"/>
    <n v="90197.4"/>
    <n v="35852.83"/>
    <n v="39.749293999999999"/>
    <n v="31.7750952524847"/>
    <n v="9.9"/>
    <m/>
    <m/>
    <m/>
    <s v="EM"/>
    <s v="ACOLMAN"/>
    <s v="55870"/>
    <s v="Al corriente"/>
    <x v="0"/>
  </r>
  <r>
    <n v="2549"/>
    <s v="Hipotecaria Su Casita"/>
    <s v="FIDEICOMISO 234036"/>
    <d v="2018-05-01T00:00:00"/>
    <s v="61274"/>
    <x v="0"/>
    <n v="21"/>
    <n v="10593.67"/>
    <n v="4218.97"/>
    <n v="0"/>
    <n v="14812.64"/>
    <n v="67.62"/>
    <n v="0"/>
    <n v="0"/>
    <n v="0"/>
    <n v="0"/>
    <m/>
    <n v="14812.64"/>
    <n v="9422.7900000000009"/>
    <n v="87.4"/>
    <n v="0"/>
    <n v="0"/>
    <n v="0"/>
    <n v="0"/>
    <n v="0"/>
    <n v="951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86.59"/>
    <n v="9510.19"/>
    <n v="100"/>
    <n v="240"/>
    <n v="67932"/>
    <n v="16174.21"/>
    <n v="23.809411999999998"/>
    <n v="21.805098893094598"/>
    <n v="9.9"/>
    <m/>
    <m/>
    <m/>
    <s v="EM"/>
    <s v="ACOLMAN"/>
    <s v="55870"/>
    <s v="Morosidad"/>
    <x v="0"/>
  </r>
  <r>
    <n v="2550"/>
    <s v="Hipotecaria Su Casita"/>
    <s v="FIDEICOMISO 234036"/>
    <d v="2018-05-01T00:00:00"/>
    <s v="61275"/>
    <x v="0"/>
    <n v="21"/>
    <n v="38927.699999999997"/>
    <n v="6975.39"/>
    <n v="0"/>
    <n v="45903.09"/>
    <n v="119.46"/>
    <n v="0"/>
    <n v="0"/>
    <n v="0"/>
    <n v="0"/>
    <m/>
    <n v="45903.09"/>
    <n v="26711.3"/>
    <n v="311.42"/>
    <n v="0"/>
    <n v="0"/>
    <n v="0"/>
    <n v="0"/>
    <n v="0"/>
    <n v="27022.72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94.85"/>
    <n v="27022.720000000001"/>
    <n v="160"/>
    <n v="300"/>
    <n v="90197.4"/>
    <n v="48926.98"/>
    <n v="54.244335"/>
    <n v="50.891810438640398"/>
    <n v="9.6"/>
    <m/>
    <m/>
    <m/>
    <s v="EM"/>
    <s v="ACOLMAN"/>
    <s v="55870"/>
    <s v="Morosidad"/>
    <x v="0"/>
  </r>
  <r>
    <n v="2551"/>
    <s v="Hipotecaria Su Casita"/>
    <s v="FIDEICOMISO 234036"/>
    <d v="2018-05-01T00:00:00"/>
    <s v="61276"/>
    <x v="2"/>
    <n v="0"/>
    <n v="19731.12"/>
    <n v="0"/>
    <n v="0"/>
    <n v="19731.12"/>
    <n v="125.91"/>
    <n v="0"/>
    <n v="0"/>
    <n v="0"/>
    <n v="0"/>
    <m/>
    <n v="19731.12"/>
    <n v="0"/>
    <n v="162.78"/>
    <n v="0"/>
    <n v="0"/>
    <n v="0"/>
    <n v="0"/>
    <n v="0"/>
    <n v="162.78"/>
    <n v="0"/>
    <n v="0"/>
    <n v="0"/>
    <n v="0"/>
    <n v="0"/>
    <n v="-6.34"/>
    <n v="0"/>
    <n v="16.510000000000002"/>
    <n v="0"/>
    <n v="0"/>
    <n v="0"/>
    <n v="0"/>
    <n v="0"/>
    <n v="0"/>
    <n v="0"/>
    <n v="0"/>
    <n v="0"/>
    <n v="10.17"/>
    <n v="0"/>
    <n v="10.17"/>
    <n v="125.91"/>
    <n v="162.78"/>
    <n v="100"/>
    <n v="240"/>
    <n v="67149.899999999994"/>
    <n v="30121.759999999998"/>
    <n v="44.857489999999999"/>
    <n v="29.383691991729599"/>
    <n v="9.9"/>
    <m/>
    <m/>
    <m/>
    <s v="EM"/>
    <s v="ACOLMAN"/>
    <s v="55870"/>
    <s v="Morosidad"/>
    <x v="0"/>
  </r>
  <r>
    <n v="2552"/>
    <s v="Hipotecaria Su Casita"/>
    <s v="FIDEICOMISO 234036"/>
    <d v="2018-05-01T00:00:00"/>
    <s v="61280"/>
    <x v="1"/>
    <n v="0"/>
    <n v="64817.97"/>
    <n v="0"/>
    <n v="0"/>
    <n v="64817.97"/>
    <n v="200.49"/>
    <n v="0"/>
    <n v="0"/>
    <n v="200.49"/>
    <n v="0"/>
    <m/>
    <n v="64617.48"/>
    <n v="0"/>
    <n v="513.14"/>
    <n v="0"/>
    <n v="0"/>
    <n v="513.14"/>
    <n v="0"/>
    <n v="0"/>
    <n v="0"/>
    <n v="56.72"/>
    <n v="0"/>
    <n v="0"/>
    <n v="0"/>
    <n v="0"/>
    <n v="-10.65"/>
    <n v="38.520000000000003"/>
    <n v="106.13"/>
    <n v="0"/>
    <n v="0"/>
    <n v="0"/>
    <n v="0"/>
    <n v="0"/>
    <n v="0"/>
    <n v="0"/>
    <n v="0.73"/>
    <n v="0"/>
    <n v="0.48"/>
    <n v="0"/>
    <n v="905.08"/>
    <n v="0"/>
    <n v="0"/>
    <n v="160"/>
    <n v="300"/>
    <n v="126697.8"/>
    <n v="81679.75"/>
    <n v="64.468168000000006"/>
    <n v="51.001264773418598"/>
    <n v="9.5"/>
    <m/>
    <m/>
    <m/>
    <s v="EM"/>
    <s v="ECATEPEC"/>
    <s v="55070"/>
    <s v="Al corriente"/>
    <x v="0"/>
  </r>
  <r>
    <n v="2553"/>
    <s v="Hipotecaria Su Casita"/>
    <s v="FIDEICOMISO 234036"/>
    <d v="2018-05-01T00:00:00"/>
    <s v="61281"/>
    <x v="0"/>
    <n v="21"/>
    <n v="47427.87"/>
    <n v="10798.03"/>
    <n v="0"/>
    <n v="58225.9"/>
    <n v="145.53"/>
    <n v="0"/>
    <n v="0"/>
    <n v="0"/>
    <n v="0"/>
    <m/>
    <n v="58225.9"/>
    <n v="48521.32"/>
    <n v="379.42"/>
    <n v="0"/>
    <n v="0"/>
    <n v="0"/>
    <n v="0"/>
    <n v="0"/>
    <n v="48900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43.56"/>
    <n v="48900.74"/>
    <n v="160"/>
    <n v="300"/>
    <n v="100037.4"/>
    <n v="59609.24"/>
    <n v="59.586953999999999"/>
    <n v="58.204131186852898"/>
    <n v="9.6"/>
    <m/>
    <m/>
    <m/>
    <s v="EM"/>
    <s v="IXTAPALUCA"/>
    <s v="56586"/>
    <s v="Proceso judicial"/>
    <x v="0"/>
  </r>
  <r>
    <n v="2554"/>
    <s v="Hipotecaria Su Casita"/>
    <s v="FIDEICOMISO 234036"/>
    <d v="2018-05-01T00:00:00"/>
    <s v="61284"/>
    <x v="2"/>
    <n v="0"/>
    <n v="12108.93"/>
    <n v="0"/>
    <n v="0"/>
    <n v="12108.93"/>
    <n v="495.08"/>
    <n v="0"/>
    <n v="0"/>
    <n v="0"/>
    <n v="0"/>
    <m/>
    <n v="12108.93"/>
    <n v="0"/>
    <n v="96.87"/>
    <n v="0"/>
    <n v="0"/>
    <n v="0"/>
    <n v="0"/>
    <n v="0"/>
    <n v="96.87"/>
    <n v="0"/>
    <n v="0"/>
    <n v="0"/>
    <n v="0"/>
    <n v="0"/>
    <n v="-2.2400000000000002"/>
    <n v="0"/>
    <n v="5.83"/>
    <n v="0"/>
    <n v="0"/>
    <n v="0"/>
    <n v="0"/>
    <n v="0"/>
    <n v="0"/>
    <n v="0"/>
    <n v="0"/>
    <n v="0"/>
    <n v="3.59"/>
    <n v="0"/>
    <n v="3.59"/>
    <n v="495.08"/>
    <n v="96.87"/>
    <n v="160"/>
    <n v="300"/>
    <n v="101898.6"/>
    <n v="67217.25"/>
    <n v="65.964842000000004"/>
    <n v="11.8833134982324"/>
    <n v="9.6"/>
    <m/>
    <m/>
    <m/>
    <s v="EM"/>
    <s v="CHICOLOAPAN"/>
    <s v="56370"/>
    <s v="Morosidad"/>
    <x v="0"/>
  </r>
  <r>
    <n v="2555"/>
    <s v="Hipotecaria Su Casita"/>
    <s v="FIDEICOMISO 234036"/>
    <d v="2018-05-01T00:00:00"/>
    <s v="61287"/>
    <x v="0"/>
    <n v="21"/>
    <n v="11888.42"/>
    <n v="1051.72"/>
    <n v="0"/>
    <n v="12940.14"/>
    <n v="35.6"/>
    <n v="0"/>
    <n v="0"/>
    <n v="0"/>
    <n v="0"/>
    <m/>
    <n v="12940.14"/>
    <n v="3493.4"/>
    <n v="98.08"/>
    <n v="0"/>
    <n v="0"/>
    <n v="0"/>
    <n v="0"/>
    <n v="0"/>
    <n v="3591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7.32"/>
    <n v="3591.48"/>
    <n v="160"/>
    <n v="300"/>
    <n v="91222.8"/>
    <n v="14826.36"/>
    <n v="16.25291"/>
    <n v="14.1852033005674"/>
    <n v="9.9"/>
    <m/>
    <m/>
    <m/>
    <s v="EM"/>
    <s v="ACOLMAN"/>
    <s v="55870"/>
    <s v="Morosidad"/>
    <x v="0"/>
  </r>
  <r>
    <n v="2556"/>
    <s v="Hipotecaria Su Casita"/>
    <s v="FIDEICOMISO 234036"/>
    <d v="2018-05-01T00:00:00"/>
    <s v="61288"/>
    <x v="0"/>
    <n v="21"/>
    <n v="68176.7"/>
    <n v="12008.13"/>
    <n v="0"/>
    <n v="80184.83"/>
    <n v="210.88"/>
    <n v="0"/>
    <n v="0"/>
    <n v="0"/>
    <n v="0"/>
    <m/>
    <n v="80184.83"/>
    <n v="44873.77"/>
    <n v="539.73"/>
    <n v="0"/>
    <n v="0"/>
    <n v="0"/>
    <n v="0"/>
    <n v="0"/>
    <n v="4541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19.01"/>
    <n v="45413.5"/>
    <n v="160"/>
    <n v="300"/>
    <n v="107535.9"/>
    <n v="85912.36"/>
    <n v="79.891794000000004"/>
    <n v="74.565637823067803"/>
    <n v="9.5"/>
    <m/>
    <m/>
    <m/>
    <s v="MOR"/>
    <s v="EMILIANO ZAPATA"/>
    <s v="62760"/>
    <s v="Proceso judicial"/>
    <x v="0"/>
  </r>
  <r>
    <n v="2557"/>
    <s v="Hipotecaria Su Casita"/>
    <s v="FIDEICOMISO 234036"/>
    <d v="2018-05-01T00:00:00"/>
    <s v="61291"/>
    <x v="9"/>
    <n v="10"/>
    <n v="23014.81"/>
    <n v="658.99"/>
    <n v="0"/>
    <n v="23673.8"/>
    <n v="68.930000000000007"/>
    <n v="0"/>
    <n v="0"/>
    <n v="0"/>
    <n v="0"/>
    <m/>
    <n v="23673.8"/>
    <n v="1929.01"/>
    <n v="189.87"/>
    <n v="0"/>
    <n v="0"/>
    <n v="0"/>
    <n v="0"/>
    <n v="0"/>
    <n v="2118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7.92"/>
    <n v="2118.88"/>
    <n v="160"/>
    <n v="300"/>
    <n v="90178.8"/>
    <n v="28703.09"/>
    <n v="31.829087999999999"/>
    <n v="26.252067756272901"/>
    <n v="9.9"/>
    <m/>
    <m/>
    <m/>
    <s v="EM"/>
    <s v="ACOLMAN"/>
    <s v="55870"/>
    <s v="Morosidad"/>
    <x v="0"/>
  </r>
  <r>
    <n v="2558"/>
    <s v="Hipotecaria Su Casita"/>
    <s v="FIDEICOMISO 234036"/>
    <d v="2018-05-01T00:00:00"/>
    <s v="61293"/>
    <x v="0"/>
    <n v="21"/>
    <n v="33237.15"/>
    <n v="2219.11"/>
    <n v="0"/>
    <n v="35456.26"/>
    <n v="101.99"/>
    <n v="0"/>
    <n v="0"/>
    <n v="0"/>
    <n v="0"/>
    <m/>
    <n v="35456.26"/>
    <n v="6355.48"/>
    <n v="265.89999999999998"/>
    <n v="0"/>
    <n v="0"/>
    <n v="0"/>
    <n v="0"/>
    <n v="0"/>
    <n v="6621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21.1"/>
    <n v="6621.38"/>
    <n v="160"/>
    <n v="300"/>
    <n v="105649.5"/>
    <n v="41774.449999999997"/>
    <n v="39.540604000000002"/>
    <n v="33.560272749995299"/>
    <n v="9.6"/>
    <m/>
    <m/>
    <m/>
    <s v="MOR"/>
    <s v="EMILIANO ZAPATA"/>
    <s v="62760"/>
    <s v="Morosidad"/>
    <x v="0"/>
  </r>
  <r>
    <n v="2559"/>
    <s v="Hipotecaria Su Casita"/>
    <s v="FIDEICOMISO 234036"/>
    <d v="2018-05-01T00:00:00"/>
    <s v="61294"/>
    <x v="1"/>
    <n v="0"/>
    <n v="36662"/>
    <n v="0"/>
    <n v="0"/>
    <n v="36662"/>
    <n v="112.48"/>
    <n v="0"/>
    <n v="0"/>
    <n v="112.48"/>
    <n v="0"/>
    <m/>
    <n v="36549.519999999997"/>
    <n v="0"/>
    <n v="293.3"/>
    <n v="0"/>
    <n v="0"/>
    <n v="293.3"/>
    <n v="0"/>
    <n v="0"/>
    <n v="0"/>
    <n v="41.77"/>
    <n v="0"/>
    <n v="0"/>
    <n v="0"/>
    <n v="0"/>
    <n v="-6.49"/>
    <n v="22.38"/>
    <n v="64.400000000000006"/>
    <n v="0"/>
    <n v="0"/>
    <n v="0"/>
    <n v="0"/>
    <n v="0"/>
    <n v="0"/>
    <n v="0"/>
    <n v="30.11"/>
    <n v="0"/>
    <n v="26.81"/>
    <n v="0"/>
    <n v="557.95000000000005"/>
    <n v="0"/>
    <n v="0"/>
    <n v="160"/>
    <n v="300"/>
    <n v="102102"/>
    <n v="46077.47"/>
    <n v="45.128861000000001"/>
    <n v="35.797065413893598"/>
    <n v="9.6"/>
    <m/>
    <m/>
    <m/>
    <s v="NL"/>
    <s v="APODACA"/>
    <s v="66648"/>
    <s v="Proceso judicial"/>
    <x v="0"/>
  </r>
  <r>
    <n v="2560"/>
    <s v="Hipotecaria Su Casita"/>
    <s v="FIDEICOMISO 234036"/>
    <d v="2018-05-01T00:00:00"/>
    <s v="61296"/>
    <x v="0"/>
    <n v="21"/>
    <n v="74342.039999999994"/>
    <n v="14649.63"/>
    <n v="0"/>
    <n v="88991.67"/>
    <n v="229.97"/>
    <n v="0"/>
    <n v="0"/>
    <n v="0"/>
    <n v="0"/>
    <m/>
    <n v="88991.67"/>
    <n v="58197.760000000002"/>
    <n v="588.54"/>
    <n v="0"/>
    <n v="0"/>
    <n v="0"/>
    <n v="0"/>
    <n v="0"/>
    <n v="58786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79.6"/>
    <n v="58786.3"/>
    <n v="160"/>
    <n v="300"/>
    <n v="123603.6"/>
    <n v="93683.32"/>
    <n v="75.793358999999995"/>
    <n v="71.997636210154894"/>
    <n v="9.5"/>
    <m/>
    <m/>
    <m/>
    <s v="MICH"/>
    <s v="MORELIA"/>
    <s v="58336"/>
    <s v="Morosidad"/>
    <x v="0"/>
  </r>
  <r>
    <n v="2561"/>
    <s v="Hipotecaria Su Casita"/>
    <s v="FIDEICOMISO 234036"/>
    <d v="2018-05-01T00:00:00"/>
    <s v="61299"/>
    <x v="0"/>
    <n v="21"/>
    <n v="80946.210000000006"/>
    <n v="15949.62"/>
    <n v="0"/>
    <n v="96895.83"/>
    <n v="250.38"/>
    <n v="0"/>
    <n v="0"/>
    <n v="0"/>
    <n v="0"/>
    <m/>
    <n v="96895.83"/>
    <n v="63170.81"/>
    <n v="640.82000000000005"/>
    <n v="0"/>
    <n v="0"/>
    <n v="0"/>
    <n v="0"/>
    <n v="0"/>
    <n v="63811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200"/>
    <n v="63811.63"/>
    <n v="160"/>
    <n v="300"/>
    <n v="138683.70000000001"/>
    <n v="102003.81"/>
    <n v="73.551405000000003"/>
    <n v="69.868218012064006"/>
    <n v="9.5"/>
    <m/>
    <m/>
    <m/>
    <s v="BCN"/>
    <s v="TIJUANA"/>
    <s v="22563"/>
    <s v="Proceso judicial"/>
    <x v="0"/>
  </r>
  <r>
    <n v="2562"/>
    <s v="Hipotecaria Su Casita"/>
    <s v="FIDEICOMISO 234036"/>
    <d v="2018-05-01T00:00:00"/>
    <s v="61300"/>
    <x v="1"/>
    <n v="1"/>
    <n v="37552.1"/>
    <n v="17.899999999999999"/>
    <n v="0"/>
    <n v="37570"/>
    <n v="115.22"/>
    <n v="0"/>
    <n v="17.899999999999999"/>
    <n v="115.22"/>
    <n v="0"/>
    <m/>
    <n v="37436.879999999997"/>
    <n v="0"/>
    <n v="300.42"/>
    <n v="0"/>
    <n v="0"/>
    <n v="300.42"/>
    <n v="0"/>
    <n v="0"/>
    <n v="0"/>
    <n v="42.79"/>
    <n v="0"/>
    <n v="0"/>
    <n v="0"/>
    <n v="0"/>
    <n v="-5.38"/>
    <n v="22.92"/>
    <n v="64.94"/>
    <n v="0"/>
    <n v="0"/>
    <n v="0"/>
    <n v="0"/>
    <n v="0"/>
    <n v="0"/>
    <n v="0"/>
    <n v="0.05"/>
    <n v="0"/>
    <n v="0"/>
    <n v="0"/>
    <n v="558.86"/>
    <n v="0"/>
    <n v="0"/>
    <n v="160"/>
    <n v="300"/>
    <n v="97579.199999999997"/>
    <n v="47196.89"/>
    <n v="48.367776999999997"/>
    <n v="38.365635180957"/>
    <n v="9.6"/>
    <m/>
    <m/>
    <m/>
    <s v="GTO"/>
    <s v="LEON"/>
    <s v="37358"/>
    <s v="Al corriente"/>
    <x v="0"/>
  </r>
  <r>
    <n v="2563"/>
    <s v="Hipotecaria Su Casita"/>
    <s v="FIDEICOMISO 234036"/>
    <d v="2018-05-01T00:00:00"/>
    <s v="61302"/>
    <x v="0"/>
    <n v="21"/>
    <n v="82167.31"/>
    <n v="12415.68"/>
    <n v="0"/>
    <n v="94582.99"/>
    <n v="254.18"/>
    <n v="0"/>
    <n v="0"/>
    <n v="0"/>
    <n v="0"/>
    <m/>
    <n v="94582.99"/>
    <n v="43673.86"/>
    <n v="650.49"/>
    <n v="0"/>
    <n v="0"/>
    <n v="0"/>
    <n v="0"/>
    <n v="0"/>
    <n v="44324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69.86"/>
    <n v="44324.35"/>
    <n v="160"/>
    <n v="300"/>
    <n v="138090.9"/>
    <n v="103544.74"/>
    <n v="74.983029000000002"/>
    <n v="68.493282054469503"/>
    <n v="9.5"/>
    <m/>
    <m/>
    <m/>
    <s v="EM"/>
    <s v="LERMA"/>
    <s v="52000"/>
    <s v="Proceso judicial"/>
    <x v="0"/>
  </r>
  <r>
    <n v="2564"/>
    <s v="Hipotecaria Su Casita"/>
    <s v="FIDEICOMISO 234036"/>
    <d v="2018-05-01T00:00:00"/>
    <s v="61304"/>
    <x v="0"/>
    <n v="21"/>
    <n v="80407.12"/>
    <n v="4794.8900000000003"/>
    <n v="0"/>
    <n v="85202.01"/>
    <n v="248.73"/>
    <n v="0"/>
    <n v="210.77"/>
    <n v="0"/>
    <n v="0"/>
    <m/>
    <n v="84991.24"/>
    <n v="13324.65"/>
    <n v="636.55999999999995"/>
    <n v="0"/>
    <n v="434.72"/>
    <n v="0"/>
    <n v="0"/>
    <n v="0"/>
    <n v="13526.49"/>
    <n v="0"/>
    <n v="0"/>
    <n v="0"/>
    <n v="0"/>
    <n v="0"/>
    <n v="-101.65"/>
    <n v="0"/>
    <n v="0"/>
    <n v="70.37"/>
    <n v="0"/>
    <n v="0"/>
    <n v="61.99"/>
    <n v="0"/>
    <n v="47.78"/>
    <n v="129.11000000000001"/>
    <n v="0"/>
    <n v="0"/>
    <n v="0"/>
    <n v="0"/>
    <n v="853.09"/>
    <n v="4832.8500000000004"/>
    <n v="13526.49"/>
    <n v="160"/>
    <n v="300"/>
    <n v="139923"/>
    <n v="101326.59"/>
    <n v="72.415964000000002"/>
    <n v="60.7414359464318"/>
    <n v="9.5"/>
    <m/>
    <m/>
    <m/>
    <s v="JAL"/>
    <s v="TONALA"/>
    <s v="45426"/>
    <s v="Proceso judicial"/>
    <x v="0"/>
  </r>
  <r>
    <n v="2565"/>
    <s v="Hipotecaria Su Casita"/>
    <s v="FIDEICOMISO 234036"/>
    <d v="2018-05-01T00:00:00"/>
    <s v="61305"/>
    <x v="8"/>
    <n v="12"/>
    <n v="28120.7"/>
    <n v="958.95"/>
    <n v="0"/>
    <n v="29079.65"/>
    <n v="84.26"/>
    <n v="0"/>
    <n v="0"/>
    <n v="0"/>
    <n v="0"/>
    <m/>
    <n v="29079.65"/>
    <n v="2686.44"/>
    <n v="232"/>
    <n v="0"/>
    <n v="0"/>
    <n v="0"/>
    <n v="0"/>
    <n v="0"/>
    <n v="2918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3.21"/>
    <n v="2918.44"/>
    <n v="160"/>
    <n v="300"/>
    <n v="78413.100000000006"/>
    <n v="35074.660000000003"/>
    <n v="44.730612999999998"/>
    <n v="37.085193992627403"/>
    <n v="9.9"/>
    <m/>
    <m/>
    <m/>
    <s v="QR"/>
    <s v="SOLIDARIDAD"/>
    <s v="77710"/>
    <s v="Morosidad"/>
    <x v="0"/>
  </r>
  <r>
    <n v="2566"/>
    <s v="Hipotecaria Su Casita"/>
    <s v="FIDEICOMISO 234036"/>
    <d v="2018-05-01T00:00:00"/>
    <s v="61307"/>
    <x v="0"/>
    <n v="21"/>
    <n v="80017.75"/>
    <n v="16249.29"/>
    <n v="0"/>
    <n v="96267.04"/>
    <n v="247.53"/>
    <n v="0"/>
    <n v="0"/>
    <n v="0"/>
    <n v="0"/>
    <m/>
    <n v="96267.04"/>
    <n v="65683.710000000006"/>
    <n v="633.47"/>
    <n v="0"/>
    <n v="0"/>
    <n v="0"/>
    <n v="0"/>
    <n v="0"/>
    <n v="66317.179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496.82"/>
    <n v="66317.179999999993"/>
    <n v="160"/>
    <n v="300"/>
    <n v="130014.6"/>
    <n v="100835.64"/>
    <n v="77.557167000000007"/>
    <n v="74.043253931602806"/>
    <n v="9.5"/>
    <m/>
    <m/>
    <m/>
    <s v="QR"/>
    <s v="SOLIDARIDAD"/>
    <s v="77710"/>
    <s v="Proceso judicial"/>
    <x v="0"/>
  </r>
  <r>
    <n v="2567"/>
    <s v="Hipotecaria Su Casita"/>
    <s v="FIDEICOMISO 234036"/>
    <d v="2018-05-01T00:00:00"/>
    <s v="61308"/>
    <x v="0"/>
    <n v="21"/>
    <n v="42177.74"/>
    <n v="7206.59"/>
    <n v="0"/>
    <n v="49384.33"/>
    <n v="129.41999999999999"/>
    <n v="0"/>
    <n v="0"/>
    <n v="0"/>
    <n v="0"/>
    <m/>
    <n v="49384.33"/>
    <n v="27011.85"/>
    <n v="337.42"/>
    <n v="0"/>
    <n v="0"/>
    <n v="0"/>
    <n v="0"/>
    <n v="0"/>
    <n v="27349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36.01"/>
    <n v="27349.27"/>
    <n v="160"/>
    <n v="300"/>
    <n v="68207.100000000006"/>
    <n v="53010.69"/>
    <n v="77.720192999999995"/>
    <n v="72.403503119383799"/>
    <n v="9.6"/>
    <m/>
    <m/>
    <m/>
    <s v="QR"/>
    <s v="SOLIDARIDAD"/>
    <s v="77710"/>
    <s v="Morosidad"/>
    <x v="0"/>
  </r>
  <r>
    <n v="2568"/>
    <s v="Hipotecaria Su Casita"/>
    <s v="FIDEICOMISO 234036"/>
    <d v="2018-05-01T00:00:00"/>
    <s v="61309"/>
    <x v="12"/>
    <n v="21"/>
    <n v="28204.44"/>
    <n v="5353.78"/>
    <n v="23329.236391999999"/>
    <n v="33558.22"/>
    <n v="84.51"/>
    <n v="0"/>
    <n v="5353.78"/>
    <n v="84.51"/>
    <n v="28119.93"/>
    <m/>
    <n v="0"/>
    <n v="23194.21"/>
    <n v="232.69"/>
    <n v="0"/>
    <n v="23194.21"/>
    <n v="232.69"/>
    <n v="0"/>
    <n v="0"/>
    <n v="0"/>
    <n v="57.98"/>
    <n v="0"/>
    <n v="0"/>
    <n v="0"/>
    <n v="0"/>
    <n v="-7375.14"/>
    <n v="18.760000000000002"/>
    <n v="47.71"/>
    <n v="5218.2"/>
    <n v="0"/>
    <n v="0"/>
    <n v="5893.93"/>
    <n v="0"/>
    <n v="1688.84"/>
    <n v="4294.16"/>
    <n v="0"/>
    <n v="0"/>
    <n v="0"/>
    <n v="0"/>
    <n v="66829.56"/>
    <n v="0"/>
    <n v="0"/>
    <n v="160"/>
    <n v="300"/>
    <n v="68207.100000000006"/>
    <n v="35178.9"/>
    <n v="51.576594999999998"/>
    <n v="0"/>
    <n v="9.9"/>
    <m/>
    <m/>
    <m/>
    <s v="QR"/>
    <s v="SOLIDARIDAD"/>
    <s v="77710"/>
    <s v="Proceso judicial"/>
    <x v="0"/>
  </r>
  <r>
    <n v="2569"/>
    <s v="Hipotecaria Su Casita"/>
    <s v="FIDEICOMISO 234036"/>
    <d v="2018-05-01T00:00:00"/>
    <s v="61310"/>
    <x v="0"/>
    <n v="21"/>
    <n v="43129.02"/>
    <n v="8783.23"/>
    <n v="0"/>
    <n v="51912.25"/>
    <n v="132.35"/>
    <n v="0"/>
    <n v="0"/>
    <n v="0"/>
    <n v="0"/>
    <m/>
    <n v="51912.25"/>
    <n v="36567.86"/>
    <n v="345.03"/>
    <n v="0"/>
    <n v="0"/>
    <n v="0"/>
    <n v="0"/>
    <n v="0"/>
    <n v="36912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15.58"/>
    <n v="36912.89"/>
    <n v="160"/>
    <n v="300"/>
    <n v="68207.100000000006"/>
    <n v="54207.23"/>
    <n v="79.474468000000002"/>
    <n v="76.109744981121494"/>
    <n v="9.6"/>
    <m/>
    <m/>
    <m/>
    <s v="QR"/>
    <s v="SOLIDARIDAD"/>
    <s v="77710"/>
    <s v="Proceso judicial"/>
    <x v="0"/>
  </r>
  <r>
    <n v="2570"/>
    <s v="Hipotecaria Su Casita"/>
    <s v="FIDEICOMISO 234036"/>
    <d v="2018-05-01T00:00:00"/>
    <s v="61312"/>
    <x v="0"/>
    <n v="21"/>
    <n v="22884.28"/>
    <n v="5821.63"/>
    <n v="0"/>
    <n v="28705.91"/>
    <n v="138.13"/>
    <n v="0"/>
    <n v="0"/>
    <n v="0"/>
    <n v="0"/>
    <m/>
    <n v="28705.91"/>
    <n v="11178.73"/>
    <n v="188.8"/>
    <n v="0"/>
    <n v="0"/>
    <n v="0"/>
    <n v="0"/>
    <n v="0"/>
    <n v="11367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59.76"/>
    <n v="11367.53"/>
    <n v="160"/>
    <n v="300"/>
    <n v="68207.100000000006"/>
    <n v="36259.07"/>
    <n v="53.160257999999999"/>
    <n v="42.086396085856002"/>
    <n v="9.9"/>
    <m/>
    <m/>
    <m/>
    <s v="QR"/>
    <s v="SOLIDARIDAD"/>
    <s v="77710"/>
    <s v="Proceso judicial"/>
    <x v="0"/>
  </r>
  <r>
    <n v="2571"/>
    <s v="Hipotecaria Su Casita"/>
    <s v="FIDEICOMISO 234036"/>
    <d v="2018-05-01T00:00:00"/>
    <s v="61313"/>
    <x v="0"/>
    <n v="21"/>
    <n v="20757.86"/>
    <n v="3662.73"/>
    <n v="0"/>
    <n v="24420.59"/>
    <n v="62.18"/>
    <n v="0"/>
    <n v="0"/>
    <n v="0"/>
    <n v="0"/>
    <m/>
    <n v="24420.59"/>
    <n v="15245.1"/>
    <n v="171.25"/>
    <n v="0"/>
    <n v="0"/>
    <n v="0"/>
    <n v="0"/>
    <n v="0"/>
    <n v="15416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24.91"/>
    <n v="15416.35"/>
    <n v="160"/>
    <n v="300"/>
    <n v="68207.100000000006"/>
    <n v="25889.08"/>
    <n v="37.956575999999998"/>
    <n v="35.803589015130697"/>
    <n v="9.9"/>
    <m/>
    <m/>
    <m/>
    <s v="QR"/>
    <s v="SOLIDARIDAD"/>
    <s v="77710"/>
    <s v="Proceso judicial"/>
    <x v="0"/>
  </r>
  <r>
    <n v="2572"/>
    <s v="Hipotecaria Su Casita"/>
    <s v="FIDEICOMISO 234036"/>
    <d v="2018-05-01T00:00:00"/>
    <s v="61314"/>
    <x v="1"/>
    <n v="0"/>
    <n v="29931.14"/>
    <n v="0"/>
    <n v="0"/>
    <n v="29931.14"/>
    <n v="89.66"/>
    <n v="0"/>
    <n v="0"/>
    <n v="89.66"/>
    <n v="0"/>
    <m/>
    <n v="29841.48"/>
    <n v="0"/>
    <n v="246.93"/>
    <n v="0"/>
    <n v="0"/>
    <n v="246.93"/>
    <n v="0"/>
    <n v="0"/>
    <n v="0"/>
    <n v="61.53"/>
    <n v="0"/>
    <n v="0"/>
    <n v="0"/>
    <n v="0"/>
    <n v="-4.1399999999999997"/>
    <n v="19.91"/>
    <n v="50.03"/>
    <n v="0"/>
    <n v="0"/>
    <n v="0"/>
    <n v="0"/>
    <n v="0"/>
    <n v="0"/>
    <n v="0"/>
    <n v="12.56"/>
    <n v="0"/>
    <n v="11.73"/>
    <n v="0"/>
    <n v="476.48"/>
    <n v="0"/>
    <n v="0"/>
    <n v="160"/>
    <n v="300"/>
    <n v="68207.100000000006"/>
    <n v="37330.21"/>
    <n v="54.730680999999997"/>
    <n v="43.751281400449699"/>
    <n v="9.9"/>
    <m/>
    <m/>
    <m/>
    <s v="QR"/>
    <s v="SOLIDARIDAD"/>
    <s v="77710"/>
    <s v="Al corriente"/>
    <x v="0"/>
  </r>
  <r>
    <n v="2573"/>
    <s v="Hipotecaria Su Casita"/>
    <s v="FIDEICOMISO 234036"/>
    <d v="2018-05-01T00:00:00"/>
    <s v="61315"/>
    <x v="0"/>
    <n v="21"/>
    <n v="20757.86"/>
    <n v="3694.43"/>
    <n v="0"/>
    <n v="24452.29"/>
    <n v="62.18"/>
    <n v="0"/>
    <n v="0"/>
    <n v="0"/>
    <n v="0"/>
    <m/>
    <n v="24452.29"/>
    <n v="15336.87"/>
    <n v="171.25"/>
    <n v="0"/>
    <n v="0"/>
    <n v="0"/>
    <n v="0"/>
    <n v="0"/>
    <n v="15508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56.61"/>
    <n v="15508.12"/>
    <n v="160"/>
    <n v="300"/>
    <n v="68207.100000000006"/>
    <n v="25889.08"/>
    <n v="37.956575999999998"/>
    <n v="35.850065114675402"/>
    <n v="9.9"/>
    <m/>
    <m/>
    <m/>
    <s v="QR"/>
    <s v="SOLIDARIDAD"/>
    <s v="77710"/>
    <s v="Morosidad"/>
    <x v="0"/>
  </r>
  <r>
    <n v="2574"/>
    <s v="Hipotecaria Su Casita"/>
    <s v="FIDEICOMISO 234036"/>
    <d v="2018-05-01T00:00:00"/>
    <s v="61317"/>
    <x v="0"/>
    <n v="21"/>
    <n v="26833.45"/>
    <n v="2844.24"/>
    <n v="0"/>
    <n v="29677.69"/>
    <n v="80.38"/>
    <n v="0"/>
    <n v="0"/>
    <n v="0"/>
    <n v="0"/>
    <m/>
    <n v="29677.69"/>
    <n v="9830.42"/>
    <n v="221.38"/>
    <n v="0"/>
    <n v="0"/>
    <n v="0"/>
    <n v="0"/>
    <n v="0"/>
    <n v="10051.7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24.62"/>
    <n v="10051.799999999999"/>
    <n v="160"/>
    <n v="300"/>
    <n v="68207.100000000006"/>
    <n v="33467.18"/>
    <n v="49.067003"/>
    <n v="43.5111444783537"/>
    <n v="9.9"/>
    <m/>
    <m/>
    <m/>
    <s v="QR"/>
    <s v="SOLIDARIDAD"/>
    <s v="77710"/>
    <s v="Morosidad"/>
    <x v="0"/>
  </r>
  <r>
    <n v="2575"/>
    <s v="Hipotecaria Su Casita"/>
    <s v="FIDEICOMISO 234036"/>
    <d v="2018-05-01T00:00:00"/>
    <s v="61319"/>
    <x v="0"/>
    <n v="21"/>
    <n v="18199.439999999999"/>
    <n v="3750.3"/>
    <n v="0"/>
    <n v="21949.74"/>
    <n v="54.52"/>
    <n v="0"/>
    <n v="0"/>
    <n v="0"/>
    <n v="0"/>
    <m/>
    <n v="21949.74"/>
    <n v="16989.689999999999"/>
    <n v="150.15"/>
    <n v="0"/>
    <n v="0"/>
    <n v="0"/>
    <n v="0"/>
    <n v="0"/>
    <n v="17139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04.82"/>
    <n v="17139.84"/>
    <n v="160"/>
    <n v="300"/>
    <n v="68207.100000000006"/>
    <n v="22699.11"/>
    <n v="33.279688"/>
    <n v="32.1810193827476"/>
    <n v="9.9"/>
    <m/>
    <m/>
    <m/>
    <s v="QR"/>
    <s v="SOLIDARIDAD"/>
    <s v="77710"/>
    <s v="Proceso judicial"/>
    <x v="0"/>
  </r>
  <r>
    <n v="2576"/>
    <s v="Hipotecaria Su Casita"/>
    <s v="FIDEICOMISO 234036"/>
    <d v="2018-05-01T00:00:00"/>
    <s v="61321"/>
    <x v="1"/>
    <n v="1"/>
    <n v="20757.86"/>
    <n v="61.67"/>
    <n v="0"/>
    <n v="20819.53"/>
    <n v="62.18"/>
    <n v="0"/>
    <n v="61.67"/>
    <n v="62.18"/>
    <n v="0"/>
    <m/>
    <n v="20695.68"/>
    <n v="171.76"/>
    <n v="171.25"/>
    <n v="0"/>
    <n v="171.76"/>
    <n v="171.25"/>
    <n v="0"/>
    <n v="0"/>
    <n v="0"/>
    <n v="42.67"/>
    <n v="0"/>
    <n v="0"/>
    <n v="0"/>
    <n v="0"/>
    <n v="5.76"/>
    <n v="13.81"/>
    <n v="37.78"/>
    <n v="21.14"/>
    <n v="0"/>
    <n v="0"/>
    <n v="0"/>
    <n v="0"/>
    <n v="0"/>
    <n v="0"/>
    <n v="9.51"/>
    <n v="0"/>
    <n v="0"/>
    <n v="0"/>
    <n v="597.53"/>
    <n v="0"/>
    <n v="0"/>
    <n v="160"/>
    <n v="300"/>
    <n v="68207.100000000006"/>
    <n v="25889.08"/>
    <n v="37.956575999999998"/>
    <n v="30.342412738949399"/>
    <n v="9.9"/>
    <m/>
    <m/>
    <m/>
    <s v="QR"/>
    <s v="SOLIDARIDAD"/>
    <s v="77710"/>
    <s v="Al corriente"/>
    <x v="0"/>
  </r>
  <r>
    <n v="2577"/>
    <s v="Hipotecaria Su Casita"/>
    <s v="FIDEICOMISO 234036"/>
    <d v="2018-05-01T00:00:00"/>
    <s v="61323"/>
    <x v="1"/>
    <n v="0"/>
    <n v="33388.83"/>
    <n v="0"/>
    <n v="0"/>
    <n v="33388.83"/>
    <n v="692.54"/>
    <n v="0"/>
    <n v="0"/>
    <n v="692.54"/>
    <n v="0"/>
    <m/>
    <n v="32696.29"/>
    <n v="0"/>
    <n v="264.33"/>
    <n v="0"/>
    <n v="0"/>
    <n v="264.33"/>
    <n v="0"/>
    <n v="0"/>
    <n v="0"/>
    <n v="57.1"/>
    <n v="0"/>
    <n v="0"/>
    <n v="0"/>
    <n v="0"/>
    <n v="-7.66"/>
    <n v="35.18"/>
    <n v="113.68"/>
    <n v="0"/>
    <n v="0"/>
    <n v="0"/>
    <n v="0"/>
    <n v="0"/>
    <n v="0"/>
    <n v="0"/>
    <n v="0.15"/>
    <n v="0"/>
    <n v="0.11"/>
    <n v="0"/>
    <n v="1155.32"/>
    <n v="0"/>
    <n v="0"/>
    <n v="40"/>
    <n v="180"/>
    <n v="105649.5"/>
    <n v="91634.28"/>
    <n v="86.734229999999997"/>
    <n v="30.947889119734501"/>
    <n v="9.5"/>
    <m/>
    <m/>
    <m/>
    <s v="MOR"/>
    <s v="EMILIANO ZAPATA"/>
    <s v="62760"/>
    <s v="Al corriente"/>
    <x v="0"/>
  </r>
  <r>
    <n v="2578"/>
    <s v="Hipotecaria Su Casita"/>
    <s v="FIDEICOMISO 234036"/>
    <d v="2018-05-01T00:00:00"/>
    <s v="61326"/>
    <x v="1"/>
    <n v="0"/>
    <n v="33998.75"/>
    <n v="0"/>
    <n v="0"/>
    <n v="33998.75"/>
    <n v="104.32"/>
    <n v="0"/>
    <n v="0"/>
    <n v="104.32"/>
    <n v="0"/>
    <m/>
    <n v="33894.43"/>
    <n v="0"/>
    <n v="271.99"/>
    <n v="0"/>
    <n v="0"/>
    <n v="271.99"/>
    <n v="0"/>
    <n v="0"/>
    <n v="0"/>
    <n v="38.74"/>
    <n v="0"/>
    <n v="0"/>
    <n v="0"/>
    <n v="0"/>
    <n v="-5.24"/>
    <n v="20.75"/>
    <n v="59.06"/>
    <n v="0"/>
    <n v="0"/>
    <n v="0"/>
    <n v="0"/>
    <n v="0"/>
    <n v="0"/>
    <n v="0"/>
    <n v="1.35"/>
    <n v="0"/>
    <n v="1.33"/>
    <n v="0"/>
    <n v="490.97"/>
    <n v="0"/>
    <n v="0"/>
    <n v="160"/>
    <n v="300"/>
    <n v="90387"/>
    <n v="42730.9"/>
    <n v="47.275492999999997"/>
    <n v="37.499230959422597"/>
    <n v="9.6"/>
    <m/>
    <m/>
    <m/>
    <s v="QR"/>
    <s v="BENITO JUAREZ"/>
    <s v="77518"/>
    <s v="Al corriente"/>
    <x v="0"/>
  </r>
  <r>
    <n v="2579"/>
    <s v="Hipotecaria Su Casita"/>
    <s v="FIDEICOMISO 234036"/>
    <d v="2018-05-01T00:00:00"/>
    <s v="61327"/>
    <x v="0"/>
    <n v="21"/>
    <n v="42150.67"/>
    <n v="3222.36"/>
    <n v="0"/>
    <n v="45373.03"/>
    <n v="129.33000000000001"/>
    <n v="0"/>
    <n v="92.93"/>
    <n v="0"/>
    <n v="0"/>
    <m/>
    <n v="45280.1"/>
    <n v="9467.15"/>
    <n v="337.21"/>
    <n v="0"/>
    <n v="351.15"/>
    <n v="0"/>
    <n v="0"/>
    <n v="0"/>
    <n v="9453.2099999999991"/>
    <n v="0"/>
    <n v="0"/>
    <n v="0"/>
    <n v="0"/>
    <n v="0"/>
    <n v="-82.84"/>
    <n v="0"/>
    <n v="0"/>
    <n v="48.02"/>
    <n v="0"/>
    <n v="0"/>
    <n v="64.28"/>
    <n v="0"/>
    <n v="25.73"/>
    <n v="70.040000000000006"/>
    <n v="0"/>
    <n v="0"/>
    <n v="0"/>
    <n v="0"/>
    <n v="569.30999999999995"/>
    <n v="3258.76"/>
    <n v="9453.2099999999991"/>
    <n v="160"/>
    <n v="300"/>
    <n v="90387"/>
    <n v="52976.63"/>
    <n v="58.610894999999999"/>
    <n v="50.0958099201384"/>
    <n v="9.6"/>
    <m/>
    <m/>
    <m/>
    <s v="QR"/>
    <s v="BENITO JUAREZ"/>
    <s v="77518"/>
    <s v="Morosidad"/>
    <x v="0"/>
  </r>
  <r>
    <n v="2580"/>
    <s v="Hipotecaria Su Casita"/>
    <s v="FIDEICOMISO 234036"/>
    <d v="2018-05-01T00:00:00"/>
    <s v="61334"/>
    <x v="1"/>
    <n v="0"/>
    <n v="34076.160000000003"/>
    <n v="0"/>
    <n v="0"/>
    <n v="34076.160000000003"/>
    <n v="706.8"/>
    <n v="0"/>
    <n v="0"/>
    <n v="706.8"/>
    <n v="0"/>
    <m/>
    <n v="33369.360000000001"/>
    <n v="0"/>
    <n v="269.77"/>
    <n v="0"/>
    <n v="0"/>
    <n v="269.77"/>
    <n v="0"/>
    <n v="0"/>
    <n v="0"/>
    <n v="58.27"/>
    <n v="0"/>
    <n v="0"/>
    <n v="0"/>
    <n v="0"/>
    <n v="-6.65"/>
    <n v="35.909999999999997"/>
    <n v="118.76"/>
    <n v="0"/>
    <n v="0"/>
    <n v="0"/>
    <n v="0"/>
    <n v="0"/>
    <n v="0"/>
    <n v="0"/>
    <n v="1.33"/>
    <n v="0"/>
    <n v="1.25"/>
    <n v="0"/>
    <n v="1184.19"/>
    <n v="0"/>
    <n v="0"/>
    <n v="40"/>
    <n v="180"/>
    <n v="126465.3"/>
    <n v="93520.86"/>
    <n v="73.949819000000005"/>
    <n v="26.3861787856296"/>
    <n v="9.5"/>
    <m/>
    <m/>
    <m/>
    <s v="EM"/>
    <s v="ECATEPEC"/>
    <s v="55075"/>
    <s v="Al corriente"/>
    <x v="0"/>
  </r>
  <r>
    <n v="2581"/>
    <s v="Hipotecaria Su Casita"/>
    <s v="FIDEICOMISO 234036"/>
    <d v="2018-05-01T00:00:00"/>
    <s v="61335"/>
    <x v="1"/>
    <n v="0"/>
    <n v="24927.69"/>
    <n v="0"/>
    <n v="0"/>
    <n v="24927.69"/>
    <n v="100.05"/>
    <n v="0"/>
    <n v="0"/>
    <n v="100.05"/>
    <n v="0"/>
    <m/>
    <n v="24827.64"/>
    <n v="0"/>
    <n v="205.65"/>
    <n v="0"/>
    <n v="0"/>
    <n v="205.65"/>
    <n v="0"/>
    <n v="0"/>
    <n v="0"/>
    <n v="55.88"/>
    <n v="0"/>
    <n v="0"/>
    <n v="0"/>
    <n v="0"/>
    <n v="-3.36"/>
    <n v="18.079999999999998"/>
    <n v="46.99"/>
    <n v="0"/>
    <n v="0"/>
    <n v="0"/>
    <n v="0"/>
    <n v="0"/>
    <n v="0"/>
    <n v="0"/>
    <n v="3.83"/>
    <n v="0"/>
    <n v="3.7"/>
    <n v="0"/>
    <n v="427.12"/>
    <n v="0"/>
    <n v="0"/>
    <n v="160"/>
    <n v="300"/>
    <n v="72381.600000000006"/>
    <n v="33903.5"/>
    <n v="46.839942999999998"/>
    <n v="34.301038017447198"/>
    <n v="9.9"/>
    <m/>
    <m/>
    <m/>
    <s v="QR"/>
    <s v="BENITO JUAREZ"/>
    <s v="77517"/>
    <s v="Al corriente"/>
    <x v="0"/>
  </r>
  <r>
    <n v="2582"/>
    <s v="Hipotecaria Su Casita"/>
    <s v="FIDEICOMISO 234036"/>
    <d v="2018-05-01T00:00:00"/>
    <s v="61336"/>
    <x v="0"/>
    <n v="21"/>
    <n v="29771.58"/>
    <n v="6096.31"/>
    <n v="0"/>
    <n v="35867.89"/>
    <n v="89.19"/>
    <n v="0"/>
    <n v="0"/>
    <n v="0"/>
    <n v="0"/>
    <m/>
    <n v="35867.89"/>
    <n v="27711.46"/>
    <n v="245.62"/>
    <n v="0"/>
    <n v="0"/>
    <n v="0"/>
    <n v="0"/>
    <n v="0"/>
    <n v="27957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85.5"/>
    <n v="27957.08"/>
    <n v="160"/>
    <n v="300"/>
    <n v="68586.600000000006"/>
    <n v="37132.400000000001"/>
    <n v="54.139437999999998"/>
    <n v="52.2957688392299"/>
    <n v="9.9"/>
    <m/>
    <m/>
    <m/>
    <s v="EM"/>
    <s v="ACOLMAN"/>
    <s v="55870"/>
    <s v="Proceso judicial"/>
    <x v="0"/>
  </r>
  <r>
    <n v="2583"/>
    <s v="Hipotecaria Su Casita"/>
    <s v="FIDEICOMISO 234036"/>
    <d v="2018-05-01T00:00:00"/>
    <s v="61337"/>
    <x v="1"/>
    <n v="0"/>
    <n v="68114.92"/>
    <n v="0"/>
    <n v="0"/>
    <n v="68114.92"/>
    <n v="210.7"/>
    <n v="0"/>
    <n v="0"/>
    <n v="210.7"/>
    <n v="0"/>
    <m/>
    <n v="67904.22"/>
    <n v="0"/>
    <n v="539.24"/>
    <n v="0"/>
    <n v="0"/>
    <n v="539.24"/>
    <n v="0"/>
    <n v="0"/>
    <n v="0"/>
    <n v="59.61"/>
    <n v="0"/>
    <n v="0"/>
    <n v="0"/>
    <n v="0"/>
    <n v="-9.36"/>
    <n v="40.479999999999997"/>
    <n v="110.74"/>
    <n v="0"/>
    <n v="0"/>
    <n v="0"/>
    <n v="0"/>
    <n v="0"/>
    <n v="0"/>
    <n v="0"/>
    <n v="0"/>
    <n v="0"/>
    <n v="0"/>
    <n v="0.29544500000000001"/>
    <n v="951.41"/>
    <n v="0"/>
    <n v="0"/>
    <n v="160"/>
    <n v="300"/>
    <n v="127810.5"/>
    <n v="85835.35"/>
    <n v="67.158293"/>
    <n v="53.128827490031298"/>
    <n v="9.5"/>
    <m/>
    <m/>
    <m/>
    <s v="JAL"/>
    <s v="TONALA"/>
    <s v="45400"/>
    <s v="Al corriente"/>
    <x v="0"/>
  </r>
  <r>
    <n v="2584"/>
    <s v="Hipotecaria Su Casita"/>
    <s v="FIDEICOMISO 234036"/>
    <d v="2018-05-01T00:00:00"/>
    <s v="61338"/>
    <x v="1"/>
    <n v="0"/>
    <n v="58163.31"/>
    <n v="0"/>
    <n v="0"/>
    <n v="58163.31"/>
    <n v="378.18"/>
    <n v="0"/>
    <n v="0"/>
    <n v="378.18"/>
    <n v="0"/>
    <m/>
    <n v="57785.13"/>
    <n v="0"/>
    <n v="460.46"/>
    <n v="0"/>
    <n v="0"/>
    <n v="460.46"/>
    <n v="0"/>
    <n v="0"/>
    <n v="0"/>
    <n v="59.56"/>
    <n v="0"/>
    <n v="0"/>
    <n v="0"/>
    <n v="0"/>
    <n v="-8.2799999999999994"/>
    <n v="39.07"/>
    <n v="115.03"/>
    <n v="0"/>
    <n v="0"/>
    <n v="0"/>
    <n v="0"/>
    <n v="0"/>
    <n v="0"/>
    <n v="0"/>
    <n v="19.36"/>
    <n v="0"/>
    <n v="67.5"/>
    <n v="0"/>
    <n v="1063.3800000000001"/>
    <n v="0"/>
    <n v="0"/>
    <n v="100"/>
    <n v="240"/>
    <n v="126818.1"/>
    <n v="89969.81"/>
    <n v="70.943982000000005"/>
    <n v="45.5653648994886"/>
    <n v="9.5"/>
    <m/>
    <m/>
    <m/>
    <s v="EM"/>
    <s v="ECATEPEC"/>
    <s v="55075"/>
    <s v="Al corriente"/>
    <x v="0"/>
  </r>
  <r>
    <n v="2585"/>
    <s v="Hipotecaria Su Casita"/>
    <s v="FIDEICOMISO 234036"/>
    <d v="2018-05-01T00:00:00"/>
    <s v="61339"/>
    <x v="1"/>
    <n v="0"/>
    <n v="48426.11"/>
    <n v="0"/>
    <n v="0"/>
    <n v="48426.11"/>
    <n v="314.87"/>
    <n v="0"/>
    <n v="0"/>
    <n v="314.87"/>
    <n v="0"/>
    <m/>
    <n v="48111.24"/>
    <n v="0"/>
    <n v="383.37"/>
    <n v="0"/>
    <n v="0"/>
    <n v="383.37"/>
    <n v="0"/>
    <n v="0"/>
    <n v="0"/>
    <n v="49.59"/>
    <n v="0"/>
    <n v="0"/>
    <n v="0"/>
    <n v="0"/>
    <n v="-7"/>
    <n v="32.53"/>
    <n v="96.88"/>
    <n v="0"/>
    <n v="0"/>
    <n v="0"/>
    <n v="0"/>
    <n v="0"/>
    <n v="0"/>
    <n v="0"/>
    <n v="0"/>
    <n v="0"/>
    <n v="0"/>
    <n v="8.2990000000000008E-3"/>
    <n v="870.24"/>
    <n v="0"/>
    <n v="0"/>
    <n v="100"/>
    <n v="240"/>
    <n v="113154.6"/>
    <n v="74907.600000000006"/>
    <n v="66.199341000000004"/>
    <n v="42.518147460242197"/>
    <n v="9.5"/>
    <m/>
    <m/>
    <m/>
    <s v="EM"/>
    <s v="ACOLMAN"/>
    <s v="55870"/>
    <s v="Al corriente"/>
    <x v="0"/>
  </r>
  <r>
    <n v="2586"/>
    <s v="Hipotecaria Su Casita"/>
    <s v="FIDEICOMISO 234036"/>
    <d v="2018-05-01T00:00:00"/>
    <s v="61340"/>
    <x v="3"/>
    <n v="3"/>
    <n v="59799.06"/>
    <n v="546.25"/>
    <n v="0"/>
    <n v="60345.31"/>
    <n v="184.97"/>
    <n v="0"/>
    <n v="0"/>
    <n v="0"/>
    <n v="0"/>
    <m/>
    <n v="60345.31"/>
    <n v="1428.89"/>
    <n v="473.41"/>
    <n v="0"/>
    <n v="151.47999999999999"/>
    <n v="0"/>
    <n v="0"/>
    <n v="0"/>
    <n v="1750.82"/>
    <n v="0"/>
    <n v="0"/>
    <n v="0"/>
    <n v="0"/>
    <n v="0"/>
    <n v="-5.47"/>
    <n v="0"/>
    <n v="0"/>
    <n v="52.33"/>
    <n v="0"/>
    <n v="0"/>
    <n v="0"/>
    <n v="0"/>
    <n v="0.84"/>
    <n v="0"/>
    <n v="0"/>
    <n v="0"/>
    <n v="0"/>
    <n v="0"/>
    <n v="199.18"/>
    <n v="731.22"/>
    <n v="1750.82"/>
    <n v="160"/>
    <n v="300"/>
    <n v="108124.8"/>
    <n v="75355.820000000007"/>
    <n v="69.693372999999994"/>
    <n v="55.810794688859197"/>
    <n v="9.5"/>
    <m/>
    <m/>
    <m/>
    <s v="BCN"/>
    <s v="MEXICALI"/>
    <s v="21323"/>
    <s v="Morosidad"/>
    <x v="0"/>
  </r>
  <r>
    <n v="2587"/>
    <s v="Hipotecaria Su Casita"/>
    <s v="FIDEICOMISO 234036"/>
    <d v="2018-05-01T00:00:00"/>
    <s v="61342"/>
    <x v="1"/>
    <n v="0"/>
    <n v="61118.99"/>
    <n v="0"/>
    <n v="0"/>
    <n v="61118.99"/>
    <n v="189.07"/>
    <n v="0"/>
    <n v="0"/>
    <n v="189.07"/>
    <n v="0"/>
    <m/>
    <n v="60929.919999999998"/>
    <n v="0"/>
    <n v="483.86"/>
    <n v="0"/>
    <n v="0"/>
    <n v="483.86"/>
    <n v="0"/>
    <n v="0"/>
    <n v="0"/>
    <n v="53.49"/>
    <n v="0"/>
    <n v="0"/>
    <n v="0"/>
    <n v="0"/>
    <n v="-7.65"/>
    <n v="36.32"/>
    <n v="97.48"/>
    <n v="0"/>
    <n v="0"/>
    <n v="0"/>
    <n v="0"/>
    <n v="0"/>
    <n v="0"/>
    <n v="0"/>
    <n v="10.6"/>
    <n v="0"/>
    <n v="7.0000000000000007E-2"/>
    <n v="0"/>
    <n v="863.17"/>
    <n v="0"/>
    <n v="0"/>
    <n v="160"/>
    <n v="300"/>
    <n v="101939.1"/>
    <n v="77020.61"/>
    <n v="75.555513000000005"/>
    <n v="59.770902394163897"/>
    <n v="9.5"/>
    <m/>
    <m/>
    <m/>
    <s v="EM"/>
    <s v="ECATEPEC"/>
    <s v="55075"/>
    <s v="Al corriente"/>
    <x v="0"/>
  </r>
  <r>
    <n v="2588"/>
    <s v="Hipotecaria Su Casita"/>
    <s v="FIDEICOMISO 234036"/>
    <d v="2018-05-01T00:00:00"/>
    <s v="61344"/>
    <x v="1"/>
    <n v="0"/>
    <n v="22193"/>
    <n v="0"/>
    <n v="0"/>
    <n v="22193"/>
    <n v="427.08"/>
    <n v="0"/>
    <n v="0"/>
    <n v="427.08"/>
    <n v="0"/>
    <m/>
    <n v="21765.919999999998"/>
    <n v="0"/>
    <n v="175.69"/>
    <n v="0"/>
    <n v="0"/>
    <n v="175.69"/>
    <n v="0"/>
    <n v="0"/>
    <n v="0"/>
    <n v="47.91"/>
    <n v="0"/>
    <n v="0"/>
    <n v="0"/>
    <n v="0"/>
    <n v="-8.5500000000000007"/>
    <n v="32.53"/>
    <n v="94.38"/>
    <n v="0"/>
    <n v="0"/>
    <n v="0"/>
    <n v="0"/>
    <n v="0"/>
    <n v="0"/>
    <n v="0"/>
    <n v="0"/>
    <n v="0"/>
    <n v="0"/>
    <n v="0.170959"/>
    <n v="769.04"/>
    <n v="0"/>
    <n v="0"/>
    <n v="160"/>
    <n v="300"/>
    <n v="139056.29999999999"/>
    <n v="68990.3"/>
    <n v="49.613213999999999"/>
    <n v="15.6525953194417"/>
    <n v="9.5"/>
    <m/>
    <m/>
    <m/>
    <s v="AGS"/>
    <s v="AGUASCALIENTES"/>
    <s v="20196"/>
    <s v="Al corriente"/>
    <x v="0"/>
  </r>
  <r>
    <n v="2589"/>
    <s v="Hipotecaria Su Casita"/>
    <s v="FIDEICOMISO 234036"/>
    <d v="2018-05-01T00:00:00"/>
    <s v="61345"/>
    <x v="1"/>
    <n v="1"/>
    <n v="13090.5"/>
    <n v="7.4"/>
    <n v="0"/>
    <n v="13097.9"/>
    <n v="83.54"/>
    <n v="0"/>
    <n v="7.4"/>
    <n v="83.54"/>
    <n v="0"/>
    <m/>
    <n v="13006.96"/>
    <n v="0"/>
    <n v="108"/>
    <n v="0"/>
    <n v="0"/>
    <n v="108"/>
    <n v="0"/>
    <n v="0"/>
    <n v="0"/>
    <n v="31.45"/>
    <n v="0"/>
    <n v="0"/>
    <n v="0"/>
    <n v="0"/>
    <n v="-3.69"/>
    <n v="9.6999999999999993"/>
    <n v="34.69"/>
    <n v="0"/>
    <n v="0"/>
    <n v="0"/>
    <n v="0"/>
    <n v="0"/>
    <n v="0"/>
    <n v="0"/>
    <n v="11.08"/>
    <n v="0"/>
    <n v="0"/>
    <n v="0"/>
    <n v="282.17"/>
    <n v="0"/>
    <n v="0"/>
    <n v="100"/>
    <n v="240"/>
    <n v="90009"/>
    <n v="19984.919999999998"/>
    <n v="22.203246"/>
    <n v="14.450732481899401"/>
    <n v="9.9"/>
    <m/>
    <m/>
    <m/>
    <s v="QR"/>
    <s v="SOLIDARIDAD"/>
    <s v="77710"/>
    <s v="Al corriente"/>
    <x v="0"/>
  </r>
  <r>
    <n v="2590"/>
    <s v="Hipotecaria Su Casita"/>
    <s v="FIDEICOMISO 234036"/>
    <d v="2018-05-01T00:00:00"/>
    <s v="61346"/>
    <x v="2"/>
    <n v="0"/>
    <n v="13984.48"/>
    <n v="0"/>
    <n v="0"/>
    <n v="13984.48"/>
    <n v="41.88"/>
    <n v="0"/>
    <n v="0"/>
    <n v="0"/>
    <n v="0"/>
    <m/>
    <n v="13984.48"/>
    <n v="0"/>
    <n v="115.37"/>
    <n v="0"/>
    <n v="0"/>
    <n v="0"/>
    <n v="0"/>
    <n v="0"/>
    <n v="115.37"/>
    <n v="0"/>
    <n v="0"/>
    <n v="0"/>
    <n v="0"/>
    <n v="0"/>
    <n v="-0.6"/>
    <n v="0"/>
    <n v="1.55"/>
    <n v="0"/>
    <n v="0"/>
    <n v="0"/>
    <n v="0"/>
    <n v="0"/>
    <n v="0"/>
    <n v="0"/>
    <n v="0"/>
    <n v="0"/>
    <n v="0.95"/>
    <n v="0"/>
    <n v="0.95"/>
    <n v="41.88"/>
    <n v="115.37"/>
    <n v="160"/>
    <n v="300"/>
    <n v="68207.100000000006"/>
    <n v="17440.46"/>
    <n v="25.569859999999998"/>
    <n v="20.5029681426293"/>
    <n v="9.9"/>
    <m/>
    <m/>
    <m/>
    <s v="QR"/>
    <s v="SOLIDARIDAD"/>
    <s v="77710"/>
    <s v="Morosidad"/>
    <x v="0"/>
  </r>
  <r>
    <n v="2591"/>
    <s v="Hipotecaria Su Casita"/>
    <s v="FIDEICOMISO 234036"/>
    <d v="2018-05-01T00:00:00"/>
    <s v="61347"/>
    <x v="0"/>
    <n v="21"/>
    <n v="24915.19"/>
    <n v="4867.34"/>
    <n v="0"/>
    <n v="29782.53"/>
    <n v="74.63"/>
    <n v="0"/>
    <n v="0"/>
    <n v="0"/>
    <n v="0"/>
    <m/>
    <n v="29782.53"/>
    <n v="21469.57"/>
    <n v="205.55"/>
    <n v="0"/>
    <n v="0"/>
    <n v="0"/>
    <n v="0"/>
    <n v="0"/>
    <n v="21675.11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41.97"/>
    <n v="21675.119999999999"/>
    <n v="160"/>
    <n v="300"/>
    <n v="68207.100000000006"/>
    <n v="31074.06"/>
    <n v="45.558394999999997"/>
    <n v="43.664853123130698"/>
    <n v="9.9"/>
    <m/>
    <m/>
    <m/>
    <s v="QR"/>
    <s v="SOLIDARIDAD"/>
    <s v="77710"/>
    <s v="Proceso judicial"/>
    <x v="0"/>
  </r>
  <r>
    <n v="2592"/>
    <s v="Hipotecaria Su Casita"/>
    <s v="FIDEICOMISO 234036"/>
    <d v="2018-05-01T00:00:00"/>
    <s v="61348"/>
    <x v="0"/>
    <n v="21"/>
    <n v="29070.45"/>
    <n v="3323.11"/>
    <n v="0"/>
    <n v="32393.56"/>
    <n v="87.11"/>
    <n v="0"/>
    <n v="0"/>
    <n v="0"/>
    <n v="0"/>
    <m/>
    <n v="32393.56"/>
    <n v="11716.13"/>
    <n v="239.83"/>
    <n v="0"/>
    <n v="0"/>
    <n v="0"/>
    <n v="0"/>
    <n v="0"/>
    <n v="11955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10.22"/>
    <n v="11955.96"/>
    <n v="160"/>
    <n v="300"/>
    <n v="70709.100000000006"/>
    <n v="36259.11"/>
    <n v="51.279269999999997"/>
    <n v="45.812434709544704"/>
    <n v="9.9"/>
    <m/>
    <m/>
    <m/>
    <s v="QR"/>
    <s v="SOLIDARIDAD"/>
    <s v="77710"/>
    <s v="Morosidad"/>
    <x v="0"/>
  </r>
  <r>
    <n v="2593"/>
    <s v="Hipotecaria Su Casita"/>
    <s v="FIDEICOMISO 234036"/>
    <d v="2018-05-01T00:00:00"/>
    <s v="61349"/>
    <x v="0"/>
    <n v="21"/>
    <n v="25532.67"/>
    <n v="5864.05"/>
    <n v="0"/>
    <n v="31396.720000000001"/>
    <n v="280.14999999999998"/>
    <n v="0"/>
    <n v="0"/>
    <n v="0"/>
    <n v="0"/>
    <m/>
    <n v="31396.720000000001"/>
    <n v="5277.38"/>
    <n v="204.26"/>
    <n v="0"/>
    <n v="0"/>
    <n v="0"/>
    <n v="0"/>
    <n v="0"/>
    <n v="5481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44.2"/>
    <n v="5481.64"/>
    <n v="160"/>
    <n v="300"/>
    <n v="68207.100000000006"/>
    <n v="55004.92"/>
    <n v="80.643979999999999"/>
    <n v="46.031454272555997"/>
    <n v="9.6"/>
    <m/>
    <m/>
    <m/>
    <s v="QR"/>
    <s v="SOLIDARIDAD"/>
    <s v="77710"/>
    <s v="Proceso judicial"/>
    <x v="0"/>
  </r>
  <r>
    <n v="2594"/>
    <s v="Hipotecaria Su Casita"/>
    <s v="FIDEICOMISO 234036"/>
    <d v="2018-05-01T00:00:00"/>
    <s v="61350"/>
    <x v="0"/>
    <n v="21"/>
    <n v="40590.519999999997"/>
    <n v="7785.4"/>
    <n v="0"/>
    <n v="48375.92"/>
    <n v="124.56"/>
    <n v="0"/>
    <n v="0"/>
    <n v="0"/>
    <n v="0"/>
    <m/>
    <n v="48375.92"/>
    <n v="31301.96"/>
    <n v="324.72000000000003"/>
    <n v="0"/>
    <n v="0"/>
    <n v="0"/>
    <n v="0"/>
    <n v="0"/>
    <n v="31626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09.96"/>
    <n v="31626.68"/>
    <n v="160"/>
    <n v="300"/>
    <n v="68207.100000000006"/>
    <n v="51016.47"/>
    <n v="74.796420999999995"/>
    <n v="70.925049862962297"/>
    <n v="9.6"/>
    <m/>
    <m/>
    <m/>
    <s v="QR"/>
    <s v="SOLIDARIDAD"/>
    <s v="77710"/>
    <s v="Morosidad"/>
    <x v="0"/>
  </r>
  <r>
    <n v="2595"/>
    <s v="Hipotecaria Su Casita"/>
    <s v="FIDEICOMISO 234036"/>
    <d v="2018-05-01T00:00:00"/>
    <s v="61351"/>
    <x v="0"/>
    <n v="21"/>
    <n v="24005.64"/>
    <n v="3690.55"/>
    <n v="0"/>
    <n v="27696.19"/>
    <n v="71.92"/>
    <n v="0"/>
    <n v="0"/>
    <n v="0"/>
    <n v="0"/>
    <m/>
    <n v="27696.19"/>
    <n v="14253.91"/>
    <n v="198.05"/>
    <n v="0"/>
    <n v="0"/>
    <n v="0"/>
    <n v="0"/>
    <n v="0"/>
    <n v="14451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62.47"/>
    <n v="14451.96"/>
    <n v="160"/>
    <n v="300"/>
    <n v="72621"/>
    <n v="29941.14"/>
    <n v="41.229314000000002"/>
    <n v="38.1379905412306"/>
    <n v="9.9"/>
    <m/>
    <m/>
    <m/>
    <s v="NAY"/>
    <s v="BAHIA DE BANDERAS"/>
    <s v="63737"/>
    <s v="Proceso judicial"/>
    <x v="0"/>
  </r>
  <r>
    <n v="2596"/>
    <s v="Hipotecaria Su Casita"/>
    <s v="FIDEICOMISO 234036"/>
    <d v="2018-05-01T00:00:00"/>
    <s v="61352"/>
    <x v="7"/>
    <n v="6"/>
    <n v="23686.98"/>
    <n v="413.75"/>
    <n v="0"/>
    <n v="24100.73"/>
    <n v="70.959999999999994"/>
    <n v="0"/>
    <n v="135.66"/>
    <n v="0"/>
    <n v="0"/>
    <m/>
    <n v="23965.07"/>
    <n v="1184.53"/>
    <n v="195.42"/>
    <n v="0"/>
    <n v="397.1"/>
    <n v="0"/>
    <n v="0"/>
    <n v="0"/>
    <n v="982.85"/>
    <n v="0"/>
    <n v="0"/>
    <n v="0"/>
    <n v="0"/>
    <n v="0"/>
    <n v="-53.64"/>
    <n v="0"/>
    <n v="0"/>
    <n v="97.38"/>
    <n v="0"/>
    <n v="0"/>
    <n v="137.18"/>
    <n v="0"/>
    <n v="31.5"/>
    <n v="84.72"/>
    <n v="0"/>
    <n v="0"/>
    <n v="0"/>
    <n v="0"/>
    <n v="829.9"/>
    <n v="349.05"/>
    <n v="982.85"/>
    <n v="160"/>
    <n v="300"/>
    <n v="72621"/>
    <n v="29543.19"/>
    <n v="40.681331999999998"/>
    <n v="33.000192906495201"/>
    <n v="9.9"/>
    <m/>
    <m/>
    <m/>
    <s v="NAY"/>
    <s v="BAHIA DE BANDERAS"/>
    <s v="63730"/>
    <s v="Morosidad"/>
    <x v="0"/>
  </r>
  <r>
    <n v="2597"/>
    <s v="Hipotecaria Su Casita"/>
    <s v="FIDEICOMISO 234036"/>
    <d v="2018-05-01T00:00:00"/>
    <s v="61353"/>
    <x v="0"/>
    <n v="21"/>
    <n v="21652.92"/>
    <n v="4288.88"/>
    <n v="0"/>
    <n v="25941.8"/>
    <n v="64.849999999999994"/>
    <n v="0"/>
    <n v="0"/>
    <n v="0"/>
    <n v="0"/>
    <m/>
    <n v="25941.8"/>
    <n v="19086.150000000001"/>
    <n v="178.64"/>
    <n v="0"/>
    <n v="0"/>
    <n v="0"/>
    <n v="0"/>
    <n v="0"/>
    <n v="19264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53.7299999999996"/>
    <n v="19264.79"/>
    <n v="160"/>
    <n v="300"/>
    <n v="76875.600000000006"/>
    <n v="27004.97"/>
    <n v="35.128141999999997"/>
    <n v="33.745167431609801"/>
    <n v="9.9"/>
    <m/>
    <m/>
    <m/>
    <s v="QR"/>
    <s v="SOLIDARIDAD"/>
    <s v="77710"/>
    <s v="Morosidad"/>
    <x v="0"/>
  </r>
  <r>
    <n v="2598"/>
    <s v="Hipotecaria Su Casita"/>
    <s v="FIDEICOMISO 234036"/>
    <d v="2018-05-01T00:00:00"/>
    <s v="61354"/>
    <x v="0"/>
    <n v="21"/>
    <n v="143320.66"/>
    <n v="70088.44"/>
    <n v="0"/>
    <n v="213409.1"/>
    <n v="1006.86"/>
    <n v="0"/>
    <n v="0"/>
    <n v="0"/>
    <n v="0"/>
    <m/>
    <n v="213409.1"/>
    <n v="144995.09"/>
    <n v="1122.68"/>
    <n v="0"/>
    <n v="0"/>
    <n v="0"/>
    <n v="0"/>
    <n v="0"/>
    <n v="146117.76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095.3"/>
    <n v="146117.76999999999"/>
    <n v="95"/>
    <n v="240"/>
    <n v="255632.1"/>
    <n v="230068.54"/>
    <n v="89.999863000000005"/>
    <n v="83.4829036727633"/>
    <n v="9.4"/>
    <m/>
    <m/>
    <m/>
    <s v="BCN"/>
    <s v="TIJUANA"/>
    <s v="22226"/>
    <s v="Proceso judicial"/>
    <x v="0"/>
  </r>
  <r>
    <n v="2599"/>
    <s v="Hipotecaria Su Casita"/>
    <s v="FIDEICOMISO 234036"/>
    <d v="2018-05-01T00:00:00"/>
    <s v="61356"/>
    <x v="0"/>
    <n v="21"/>
    <n v="153380.35999999999"/>
    <n v="37584.730000000003"/>
    <n v="0"/>
    <n v="190965.09"/>
    <n v="505.27"/>
    <n v="0"/>
    <n v="0"/>
    <n v="0"/>
    <n v="0"/>
    <m/>
    <n v="190965.09"/>
    <n v="152202.46"/>
    <n v="1201.48"/>
    <n v="0"/>
    <n v="0"/>
    <n v="0"/>
    <n v="0"/>
    <n v="0"/>
    <n v="153403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090"/>
    <n v="153403.94"/>
    <n v="155"/>
    <n v="300"/>
    <n v="234979.8"/>
    <n v="196912.83"/>
    <n v="83.799897000000001"/>
    <n v="81.268726230767896"/>
    <n v="9.4"/>
    <m/>
    <m/>
    <m/>
    <s v="CHI"/>
    <s v="CHIHUAHUA"/>
    <s v="31125"/>
    <s v="Proceso judicial"/>
    <x v="0"/>
  </r>
  <r>
    <n v="2600"/>
    <s v="Hipotecaria Su Casita"/>
    <s v="FIDEICOMISO 234036"/>
    <d v="2018-05-01T00:00:00"/>
    <s v="61357"/>
    <x v="0"/>
    <n v="21"/>
    <n v="65844.53"/>
    <n v="14130.51"/>
    <n v="0"/>
    <n v="79975.039999999994"/>
    <n v="215.25"/>
    <n v="0"/>
    <n v="0"/>
    <n v="0"/>
    <n v="0"/>
    <m/>
    <n v="79975.039999999994"/>
    <n v="54365.85"/>
    <n v="521.27"/>
    <n v="0"/>
    <n v="0"/>
    <n v="0"/>
    <n v="0"/>
    <n v="0"/>
    <n v="5488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45.76"/>
    <n v="54887.12"/>
    <n v="155"/>
    <n v="300"/>
    <n v="93666.3"/>
    <n v="84299.24"/>
    <n v="89.999540999999994"/>
    <n v="85.382939294074802"/>
    <n v="9.5"/>
    <m/>
    <m/>
    <m/>
    <s v="SON"/>
    <s v="HERMOSILLO"/>
    <s v="83220"/>
    <s v="Proceso judicial"/>
    <x v="0"/>
  </r>
  <r>
    <n v="2601"/>
    <s v="Hipotecaria Su Casita"/>
    <s v="FIDEICOMISO 234036"/>
    <d v="2018-05-01T00:00:00"/>
    <s v="61359"/>
    <x v="0"/>
    <n v="21"/>
    <n v="143313.51999999999"/>
    <n v="46784.93"/>
    <n v="0"/>
    <n v="190098.45"/>
    <n v="1006.81"/>
    <n v="0"/>
    <n v="0"/>
    <n v="0"/>
    <n v="0"/>
    <m/>
    <n v="190098.45"/>
    <n v="76722.009999999995"/>
    <n v="1122.6199999999999"/>
    <n v="0"/>
    <n v="0"/>
    <n v="0"/>
    <n v="0"/>
    <n v="0"/>
    <n v="77844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791.74"/>
    <n v="77844.63"/>
    <n v="95"/>
    <n v="240"/>
    <n v="255619.20000000001"/>
    <n v="230056.73"/>
    <n v="89.999785000000003"/>
    <n v="74.367829312505904"/>
    <n v="9.4"/>
    <m/>
    <m/>
    <m/>
    <s v="BCN"/>
    <s v="TIJUANA"/>
    <s v="22226"/>
    <s v="Morosidad"/>
    <x v="0"/>
  </r>
  <r>
    <n v="2602"/>
    <s v="Hipotecaria Su Casita"/>
    <s v="FIDEICOMISO 234036"/>
    <d v="2018-05-01T00:00:00"/>
    <s v="61360"/>
    <x v="0"/>
    <n v="21"/>
    <n v="123538.83"/>
    <n v="28695.95"/>
    <n v="0"/>
    <n v="152234.78"/>
    <n v="406.98"/>
    <n v="0"/>
    <n v="0"/>
    <n v="0"/>
    <n v="0"/>
    <m/>
    <n v="152234.78"/>
    <n v="112898.16"/>
    <n v="967.72"/>
    <n v="0"/>
    <n v="0"/>
    <n v="0"/>
    <n v="0"/>
    <n v="0"/>
    <n v="113865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102.93"/>
    <n v="113865.88"/>
    <n v="155"/>
    <n v="300"/>
    <n v="176225.1"/>
    <n v="158602.82"/>
    <n v="90.000130999999996"/>
    <n v="86.386548125412801"/>
    <n v="9.4"/>
    <m/>
    <m/>
    <m/>
    <s v="SIN"/>
    <s v="CULIACAN"/>
    <s v="80394"/>
    <s v="Proceso judicial"/>
    <x v="0"/>
  </r>
  <r>
    <n v="2603"/>
    <s v="Hipotecaria Su Casita"/>
    <s v="FIDEICOMISO 234036"/>
    <d v="2018-05-01T00:00:00"/>
    <s v="61361"/>
    <x v="1"/>
    <n v="0"/>
    <n v="90061.05"/>
    <n v="0"/>
    <n v="0"/>
    <n v="90061.05"/>
    <n v="632.70000000000005"/>
    <n v="0"/>
    <n v="0"/>
    <n v="632.70000000000005"/>
    <n v="0"/>
    <m/>
    <n v="89428.35"/>
    <n v="0"/>
    <n v="705.48"/>
    <n v="0"/>
    <n v="0"/>
    <n v="705.48"/>
    <n v="0"/>
    <n v="0"/>
    <n v="0"/>
    <n v="53.03"/>
    <n v="0"/>
    <n v="0"/>
    <n v="0"/>
    <n v="0"/>
    <n v="-25.63"/>
    <n v="60.52"/>
    <n v="178.45"/>
    <n v="0"/>
    <n v="0"/>
    <n v="0"/>
    <n v="0"/>
    <n v="0"/>
    <n v="0"/>
    <n v="0"/>
    <n v="0.81"/>
    <n v="0"/>
    <n v="3.65"/>
    <n v="0"/>
    <n v="1605.36"/>
    <n v="0"/>
    <n v="0"/>
    <n v="95"/>
    <n v="240"/>
    <n v="160635.9"/>
    <n v="144572.57"/>
    <n v="90.000162000000003"/>
    <n v="55.671459581805202"/>
    <n v="9.4"/>
    <m/>
    <m/>
    <m/>
    <s v="NL"/>
    <s v="APODACA"/>
    <s v="66612"/>
    <s v="Al corriente"/>
    <x v="0"/>
  </r>
  <r>
    <n v="2604"/>
    <s v="Hipotecaria Su Casita"/>
    <s v="FIDEICOMISO 234036"/>
    <d v="2018-05-01T00:00:00"/>
    <s v="61364"/>
    <x v="0"/>
    <n v="21"/>
    <n v="42423.74"/>
    <n v="19325.23"/>
    <n v="0"/>
    <n v="61748.97"/>
    <n v="295.39"/>
    <n v="0"/>
    <n v="0"/>
    <n v="0"/>
    <n v="0"/>
    <m/>
    <n v="61748.97"/>
    <n v="39709.300000000003"/>
    <n v="339.39"/>
    <n v="0"/>
    <n v="0"/>
    <n v="0"/>
    <n v="0"/>
    <n v="0"/>
    <n v="40048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20.62"/>
    <n v="40048.69"/>
    <n v="95"/>
    <n v="240"/>
    <n v="75408.3"/>
    <n v="67625.83"/>
    <n v="89.679558"/>
    <n v="81.886171845214506"/>
    <n v="9.6"/>
    <m/>
    <m/>
    <m/>
    <s v="CHI"/>
    <s v="CHIHUAHUA"/>
    <s v="31384"/>
    <s v="Morosidad"/>
    <x v="0"/>
  </r>
  <r>
    <n v="2605"/>
    <s v="Hipotecaria Su Casita"/>
    <s v="FIDEICOMISO 234036"/>
    <d v="2018-05-01T00:00:00"/>
    <s v="61365"/>
    <x v="0"/>
    <n v="21"/>
    <n v="38283.79"/>
    <n v="3964.07"/>
    <n v="0"/>
    <n v="42247.86"/>
    <n v="124.2"/>
    <n v="0"/>
    <n v="0"/>
    <n v="0"/>
    <n v="0"/>
    <m/>
    <n v="42247.86"/>
    <n v="11903.18"/>
    <n v="306.27"/>
    <n v="0"/>
    <n v="0"/>
    <n v="0"/>
    <n v="0"/>
    <n v="0"/>
    <n v="12209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88.27"/>
    <n v="12209.45"/>
    <n v="155"/>
    <n v="300"/>
    <n v="59743.199999999997"/>
    <n v="48880.25"/>
    <n v="81.817261000000002"/>
    <n v="70.715763284996697"/>
    <n v="9.6"/>
    <m/>
    <m/>
    <m/>
    <s v="CHI"/>
    <s v="CHIHUAHUA"/>
    <s v="31124"/>
    <s v="Proceso judicial"/>
    <x v="0"/>
  </r>
  <r>
    <n v="2606"/>
    <s v="Hipotecaria Su Casita"/>
    <s v="FIDEICOMISO 234036"/>
    <d v="2018-05-01T00:00:00"/>
    <s v="61366"/>
    <x v="1"/>
    <n v="0"/>
    <n v="61032.77"/>
    <n v="0"/>
    <n v="0"/>
    <n v="61032.77"/>
    <n v="199.53"/>
    <n v="0"/>
    <n v="0"/>
    <n v="199.53"/>
    <n v="0"/>
    <m/>
    <n v="60833.24"/>
    <n v="0"/>
    <n v="483.18"/>
    <n v="0"/>
    <n v="0"/>
    <n v="483.18"/>
    <n v="0"/>
    <n v="0"/>
    <n v="0"/>
    <n v="54.26"/>
    <n v="0"/>
    <n v="0"/>
    <n v="0"/>
    <n v="0"/>
    <n v="-14.67"/>
    <n v="36.85"/>
    <n v="96.45"/>
    <n v="0"/>
    <n v="0"/>
    <n v="0"/>
    <n v="0"/>
    <n v="0"/>
    <n v="0"/>
    <n v="0"/>
    <n v="0"/>
    <n v="0"/>
    <n v="0.09"/>
    <n v="0.71371399999999996"/>
    <n v="855.6"/>
    <n v="0"/>
    <n v="0"/>
    <n v="155"/>
    <n v="300"/>
    <n v="86822.1"/>
    <n v="78139.960000000006"/>
    <n v="90.000080999999994"/>
    <n v="70.0665386505501"/>
    <n v="9.5"/>
    <m/>
    <m/>
    <m/>
    <s v="QR"/>
    <s v="BENITO JUAREZ"/>
    <s v="77534"/>
    <s v="Al corriente"/>
    <x v="0"/>
  </r>
  <r>
    <n v="2607"/>
    <s v="Hipotecaria Su Casita"/>
    <s v="FIDEICOMISO 234036"/>
    <d v="2018-05-01T00:00:00"/>
    <s v="61367"/>
    <x v="0"/>
    <n v="21"/>
    <n v="62941.5"/>
    <n v="10786.83"/>
    <n v="0"/>
    <n v="73728.33"/>
    <n v="205.75"/>
    <n v="0"/>
    <n v="0"/>
    <n v="0"/>
    <n v="0"/>
    <m/>
    <n v="73728.33"/>
    <n v="37087.879999999997"/>
    <n v="498.29"/>
    <n v="0"/>
    <n v="0"/>
    <n v="0"/>
    <n v="0"/>
    <n v="0"/>
    <n v="37586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92.58"/>
    <n v="37586.17"/>
    <n v="155"/>
    <n v="300"/>
    <n v="89535"/>
    <n v="80581.84"/>
    <n v="90.000380000000007"/>
    <n v="82.345820308464099"/>
    <n v="9.5"/>
    <m/>
    <m/>
    <m/>
    <s v="QR"/>
    <s v="BENITO JUAREZ"/>
    <s v="77534"/>
    <s v="Proceso judicial"/>
    <x v="0"/>
  </r>
  <r>
    <n v="2608"/>
    <s v="Hipotecaria Su Casita"/>
    <s v="FIDEICOMISO 234036"/>
    <d v="2018-05-01T00:00:00"/>
    <s v="61371"/>
    <x v="0"/>
    <n v="21"/>
    <n v="95289.99"/>
    <n v="19995.97"/>
    <n v="0"/>
    <n v="115285.96"/>
    <n v="311.49"/>
    <n v="0"/>
    <n v="0"/>
    <n v="0"/>
    <n v="0"/>
    <m/>
    <n v="115285.96"/>
    <n v="75932.320000000007"/>
    <n v="754.38"/>
    <n v="0"/>
    <n v="0"/>
    <n v="0"/>
    <n v="0"/>
    <n v="0"/>
    <n v="76686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07.46"/>
    <n v="76686.7"/>
    <n v="155"/>
    <n v="300"/>
    <n v="135550.5"/>
    <n v="121995.92"/>
    <n v="90.000347000000005"/>
    <n v="85.050191877139198"/>
    <n v="9.5"/>
    <m/>
    <m/>
    <m/>
    <s v="DGO"/>
    <s v="LERDO"/>
    <s v="35157"/>
    <s v="Proceso judicial"/>
    <x v="0"/>
  </r>
  <r>
    <n v="2609"/>
    <s v="Hipotecaria Su Casita"/>
    <s v="FIDEICOMISO 234036"/>
    <d v="2018-05-01T00:00:00"/>
    <s v="61372"/>
    <x v="0"/>
    <n v="21"/>
    <n v="88152.69"/>
    <n v="40529.56"/>
    <n v="0"/>
    <n v="128682.25"/>
    <n v="610.23"/>
    <n v="0"/>
    <n v="0"/>
    <n v="0"/>
    <n v="0"/>
    <m/>
    <n v="128682.25"/>
    <n v="81781.399999999994"/>
    <n v="690.53"/>
    <n v="0"/>
    <n v="0"/>
    <n v="0"/>
    <n v="0"/>
    <n v="0"/>
    <n v="82471.929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139.79"/>
    <n v="82471.929999999993"/>
    <n v="96"/>
    <n v="240"/>
    <n v="156143.70000000001"/>
    <n v="140529.74"/>
    <n v="90.000263000000004"/>
    <n v="82.412707398674101"/>
    <n v="9.4"/>
    <m/>
    <m/>
    <m/>
    <s v="CHI"/>
    <s v="CHIHUAHUA"/>
    <s v="31104"/>
    <s v="Morosidad"/>
    <x v="0"/>
  </r>
  <r>
    <n v="2610"/>
    <s v="Hipotecaria Su Casita"/>
    <s v="FIDEICOMISO 234036"/>
    <d v="2018-05-01T00:00:00"/>
    <s v="61379"/>
    <x v="0"/>
    <n v="21"/>
    <n v="151674.26999999999"/>
    <n v="27947.32"/>
    <n v="0"/>
    <n v="179621.59"/>
    <n v="494.16"/>
    <n v="0"/>
    <n v="0"/>
    <n v="0"/>
    <n v="0"/>
    <m/>
    <n v="179621.59"/>
    <n v="97342.92"/>
    <n v="1188.1199999999999"/>
    <n v="0"/>
    <n v="0"/>
    <n v="0"/>
    <n v="0"/>
    <n v="0"/>
    <n v="98531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441.48"/>
    <n v="98531.04"/>
    <n v="156"/>
    <n v="300"/>
    <n v="216859.2"/>
    <n v="194089.22"/>
    <n v="89.500108999999995"/>
    <n v="82.828669638392597"/>
    <n v="9.4"/>
    <m/>
    <m/>
    <m/>
    <s v="SON"/>
    <s v="CAJEME"/>
    <s v="85019"/>
    <s v="Morosidad"/>
    <x v="0"/>
  </r>
  <r>
    <n v="2611"/>
    <s v="Hipotecaria Su Casita"/>
    <s v="FIDEICOMISO 234036"/>
    <d v="2018-05-01T00:00:00"/>
    <s v="61384"/>
    <x v="1"/>
    <n v="1"/>
    <n v="47834.25"/>
    <n v="327.05"/>
    <n v="0"/>
    <n v="48161.3"/>
    <n v="329.64"/>
    <n v="0"/>
    <n v="327.05"/>
    <n v="329.64"/>
    <n v="0"/>
    <m/>
    <n v="47504.61"/>
    <n v="381.28"/>
    <n v="378.69"/>
    <n v="0"/>
    <n v="381.28"/>
    <n v="378.69"/>
    <n v="0"/>
    <n v="0"/>
    <n v="0"/>
    <n v="50.3"/>
    <n v="0"/>
    <n v="0"/>
    <n v="0"/>
    <n v="0"/>
    <n v="-26.3"/>
    <n v="33"/>
    <n v="95.47"/>
    <n v="50.3"/>
    <n v="0"/>
    <n v="0"/>
    <n v="0"/>
    <n v="0"/>
    <n v="33"/>
    <n v="95.47"/>
    <n v="0.7"/>
    <n v="0"/>
    <n v="0"/>
    <n v="0"/>
    <n v="1748.6"/>
    <n v="0"/>
    <n v="0"/>
    <n v="96"/>
    <n v="240"/>
    <n v="95682.9"/>
    <n v="75990.52"/>
    <n v="79.419122999999999"/>
    <n v="49.647962201825102"/>
    <n v="9.5"/>
    <m/>
    <m/>
    <m/>
    <s v="EM"/>
    <s v="TECAMAC"/>
    <s v="55748"/>
    <s v="Al corriente"/>
    <x v="0"/>
  </r>
  <r>
    <n v="2612"/>
    <s v="Hipotecaria Su Casita"/>
    <s v="FIDEICOMISO 234036"/>
    <d v="2018-05-01T00:00:00"/>
    <s v="61385"/>
    <x v="1"/>
    <n v="0"/>
    <n v="136580.67000000001"/>
    <n v="0"/>
    <n v="0"/>
    <n v="136580.67000000001"/>
    <n v="444.98"/>
    <n v="0"/>
    <n v="0"/>
    <n v="444.98"/>
    <n v="0"/>
    <m/>
    <n v="136135.69"/>
    <n v="0"/>
    <n v="1069.8800000000001"/>
    <n v="0"/>
    <n v="0"/>
    <n v="1069.8800000000001"/>
    <n v="0"/>
    <n v="0"/>
    <n v="0"/>
    <n v="66.930000000000007"/>
    <n v="0"/>
    <n v="0"/>
    <n v="0"/>
    <n v="0"/>
    <n v="-32.94"/>
    <n v="79.09"/>
    <n v="219.32"/>
    <n v="0"/>
    <n v="0"/>
    <n v="0"/>
    <n v="0"/>
    <n v="0"/>
    <n v="0"/>
    <n v="0"/>
    <n v="0"/>
    <n v="0"/>
    <n v="0.2"/>
    <n v="3.1536000000000002E-2"/>
    <n v="1847.26"/>
    <n v="0"/>
    <n v="0"/>
    <n v="156"/>
    <n v="300"/>
    <n v="218467.20000000001"/>
    <n v="174773.86"/>
    <n v="80.000045999999998"/>
    <n v="62.314018024444501"/>
    <n v="9.4"/>
    <m/>
    <m/>
    <m/>
    <s v="CHI"/>
    <s v="CHIHUAHUA"/>
    <s v="31125"/>
    <s v="Al corriente"/>
    <x v="0"/>
  </r>
  <r>
    <n v="2613"/>
    <s v="Hipotecaria Su Casita"/>
    <s v="FIDEICOMISO 234036"/>
    <d v="2018-05-01T00:00:00"/>
    <s v="61386"/>
    <x v="0"/>
    <n v="21"/>
    <n v="85123.5"/>
    <n v="15772.48"/>
    <n v="0"/>
    <n v="100895.98"/>
    <n v="275.2"/>
    <n v="0"/>
    <n v="0"/>
    <n v="0"/>
    <n v="0"/>
    <m/>
    <n v="100895.98"/>
    <n v="56460.24"/>
    <n v="673.89"/>
    <n v="0"/>
    <n v="0"/>
    <n v="0"/>
    <n v="0"/>
    <n v="0"/>
    <n v="57134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47.68"/>
    <n v="57134.13"/>
    <n v="156"/>
    <n v="300"/>
    <n v="129020.1"/>
    <n v="108629.22"/>
    <n v="84.195578999999995"/>
    <n v="78.201753219552003"/>
    <n v="9.5"/>
    <m/>
    <m/>
    <m/>
    <s v="BCN"/>
    <s v="MEXICALI"/>
    <s v="21354"/>
    <s v="Proceso judicial"/>
    <x v="0"/>
  </r>
  <r>
    <n v="2614"/>
    <s v="Hipotecaria Su Casita"/>
    <s v="FIDEICOMISO 234036"/>
    <d v="2018-05-01T00:00:00"/>
    <s v="61387"/>
    <x v="0"/>
    <n v="21"/>
    <n v="47025.82"/>
    <n v="78089.070000000007"/>
    <n v="0"/>
    <n v="125114.89"/>
    <n v="1100.56"/>
    <n v="0"/>
    <n v="0"/>
    <n v="0"/>
    <n v="0"/>
    <m/>
    <n v="125114.89"/>
    <n v="74571.33"/>
    <n v="368.37"/>
    <n v="0"/>
    <n v="0"/>
    <n v="0"/>
    <n v="0"/>
    <n v="0"/>
    <n v="74939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189.63"/>
    <n v="74939.7"/>
    <n v="36"/>
    <n v="180"/>
    <n v="157210.20000000001"/>
    <n v="141488.76"/>
    <n v="89.999733000000006"/>
    <n v="79.584460944631701"/>
    <n v="9.4"/>
    <m/>
    <m/>
    <m/>
    <s v="PUE"/>
    <s v="PUEBLA"/>
    <s v="72070"/>
    <s v="Proceso judicial"/>
    <x v="0"/>
  </r>
  <r>
    <n v="2615"/>
    <s v="Hipotecaria Su Casita"/>
    <s v="FIDEICOMISO 234036"/>
    <d v="2018-05-01T00:00:00"/>
    <s v="61388"/>
    <x v="0"/>
    <n v="21"/>
    <n v="145374.54"/>
    <n v="61764.83"/>
    <n v="0"/>
    <n v="207139.37"/>
    <n v="1006.32"/>
    <n v="0"/>
    <n v="0"/>
    <n v="0"/>
    <n v="0"/>
    <m/>
    <n v="207139.37"/>
    <n v="117972.65"/>
    <n v="1138.77"/>
    <n v="0"/>
    <n v="0"/>
    <n v="0"/>
    <n v="0"/>
    <n v="0"/>
    <n v="119111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771.15"/>
    <n v="119111.42"/>
    <n v="96"/>
    <n v="240"/>
    <n v="257499"/>
    <n v="231748.83"/>
    <n v="89.999894999999995"/>
    <n v="80.442786055774903"/>
    <n v="9.4"/>
    <m/>
    <m/>
    <m/>
    <s v="BCN"/>
    <s v="TIJUANA"/>
    <s v="22214"/>
    <s v="Proceso judicial"/>
    <x v="0"/>
  </r>
  <r>
    <n v="2616"/>
    <s v="Hipotecaria Su Casita"/>
    <s v="FIDEICOMISO 234036"/>
    <d v="2018-05-01T00:00:00"/>
    <s v="61389"/>
    <x v="0"/>
    <n v="21"/>
    <n v="33386.83"/>
    <n v="9711.8700000000008"/>
    <n v="0"/>
    <n v="43098.7"/>
    <n v="229.04"/>
    <n v="0"/>
    <n v="0"/>
    <n v="0"/>
    <n v="0"/>
    <m/>
    <n v="43098.7"/>
    <n v="16086.89"/>
    <n v="267.08999999999997"/>
    <n v="0"/>
    <n v="0"/>
    <n v="0"/>
    <n v="0"/>
    <n v="0"/>
    <n v="16353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40.91"/>
    <n v="16353.98"/>
    <n v="96"/>
    <n v="240"/>
    <n v="71015.399999999994"/>
    <n v="52855"/>
    <n v="74.427519000000004"/>
    <n v="60.689231163093403"/>
    <n v="9.6"/>
    <m/>
    <m/>
    <m/>
    <s v="BCN"/>
    <s v="MEXICALI"/>
    <s v="21395"/>
    <s v="Proceso judicial"/>
    <x v="0"/>
  </r>
  <r>
    <n v="2617"/>
    <s v="Hipotecaria Su Casita"/>
    <s v="FIDEICOMISO 234036"/>
    <d v="2018-05-01T00:00:00"/>
    <s v="61391"/>
    <x v="0"/>
    <n v="21"/>
    <n v="152179.5"/>
    <n v="59576.78"/>
    <n v="0"/>
    <n v="211756.28"/>
    <n v="1053.44"/>
    <n v="0"/>
    <n v="0"/>
    <n v="0"/>
    <n v="0"/>
    <m/>
    <n v="211756.28"/>
    <n v="108834.86"/>
    <n v="1192.07"/>
    <n v="0"/>
    <n v="0"/>
    <n v="0"/>
    <n v="0"/>
    <n v="0"/>
    <n v="110026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630.22"/>
    <n v="110026.93"/>
    <n v="96"/>
    <n v="240"/>
    <n v="269682"/>
    <n v="242597.71"/>
    <n v="89.956952999999999"/>
    <n v="78.520731821478606"/>
    <n v="9.4"/>
    <m/>
    <m/>
    <m/>
    <s v="BCN"/>
    <s v="TIJUANA"/>
    <s v="22214"/>
    <s v="Morosidad"/>
    <x v="0"/>
  </r>
  <r>
    <n v="2618"/>
    <s v="Hipotecaria Su Casita"/>
    <s v="FIDEICOMISO 234036"/>
    <d v="2018-05-01T00:00:00"/>
    <s v="61392"/>
    <x v="0"/>
    <n v="21"/>
    <n v="136534.54"/>
    <n v="60405.98"/>
    <n v="0"/>
    <n v="196940.52"/>
    <n v="945.13"/>
    <n v="0"/>
    <n v="0"/>
    <n v="0"/>
    <n v="0"/>
    <m/>
    <n v="196940.52"/>
    <n v="118119.56"/>
    <n v="1069.52"/>
    <n v="0"/>
    <n v="0"/>
    <n v="0"/>
    <n v="0"/>
    <n v="0"/>
    <n v="119189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351.11"/>
    <n v="119189.08"/>
    <n v="96"/>
    <n v="240"/>
    <n v="257484.9"/>
    <n v="217656.51"/>
    <n v="84.531756999999999"/>
    <n v="76.4862405452226"/>
    <n v="9.4"/>
    <m/>
    <m/>
    <m/>
    <s v="BCN"/>
    <s v="TIJUANA"/>
    <s v="22214"/>
    <s v="Morosidad"/>
    <x v="0"/>
  </r>
  <r>
    <n v="2619"/>
    <s v="Hipotecaria Su Casita"/>
    <s v="FIDEICOMISO 234036"/>
    <d v="2018-05-01T00:00:00"/>
    <s v="61393"/>
    <x v="1"/>
    <n v="0"/>
    <n v="101844.57"/>
    <n v="0"/>
    <n v="0"/>
    <n v="101844.57"/>
    <n v="705.01"/>
    <n v="0"/>
    <n v="0"/>
    <n v="705.01"/>
    <n v="0"/>
    <m/>
    <n v="101139.56"/>
    <n v="0"/>
    <n v="797.78"/>
    <n v="0"/>
    <n v="0"/>
    <n v="797.78"/>
    <n v="0"/>
    <n v="0"/>
    <n v="0"/>
    <n v="59.55"/>
    <n v="0"/>
    <n v="0"/>
    <n v="0"/>
    <n v="0"/>
    <n v="-31.84"/>
    <n v="67.959999999999994"/>
    <n v="214.6"/>
    <n v="0"/>
    <n v="0"/>
    <n v="0"/>
    <n v="0"/>
    <n v="0"/>
    <n v="0"/>
    <n v="0"/>
    <n v="0"/>
    <n v="0"/>
    <n v="0"/>
    <n v="1.1619000000000001E-2"/>
    <n v="1813.06"/>
    <n v="0"/>
    <n v="0"/>
    <n v="96"/>
    <n v="240"/>
    <n v="276457.8"/>
    <n v="162356.47"/>
    <n v="58.727397000000003"/>
    <n v="36.584086193333199"/>
    <n v="9.4"/>
    <m/>
    <m/>
    <m/>
    <s v="BCN"/>
    <s v="TIJUANA"/>
    <s v="22214"/>
    <s v="Al corriente"/>
    <x v="0"/>
  </r>
  <r>
    <n v="2620"/>
    <s v="Hipotecaria Su Casita"/>
    <s v="FIDEICOMISO 234036"/>
    <d v="2018-05-01T00:00:00"/>
    <s v="61394"/>
    <x v="0"/>
    <n v="21"/>
    <n v="152179.5"/>
    <n v="62442.84"/>
    <n v="0"/>
    <n v="214622.34"/>
    <n v="1053.44"/>
    <n v="0"/>
    <n v="0"/>
    <n v="0"/>
    <n v="0"/>
    <m/>
    <n v="214622.34"/>
    <n v="116554.53"/>
    <n v="1192.07"/>
    <n v="0"/>
    <n v="423.36"/>
    <n v="0"/>
    <n v="0"/>
    <n v="0"/>
    <n v="117323.24"/>
    <n v="0"/>
    <n v="0"/>
    <n v="0"/>
    <n v="0"/>
    <n v="0"/>
    <n v="-104.7"/>
    <n v="0"/>
    <n v="0"/>
    <n v="0"/>
    <n v="0"/>
    <n v="0"/>
    <n v="0"/>
    <n v="0"/>
    <n v="0"/>
    <n v="0"/>
    <n v="0"/>
    <n v="0"/>
    <n v="0"/>
    <n v="0"/>
    <n v="318.66000000000003"/>
    <n v="63496.28"/>
    <n v="117323.24"/>
    <n v="96"/>
    <n v="240"/>
    <n v="269682"/>
    <n v="242597.71"/>
    <n v="89.956952999999999"/>
    <n v="79.583487214821702"/>
    <n v="9.4"/>
    <m/>
    <m/>
    <m/>
    <s v="BCN"/>
    <s v="TIJUANA"/>
    <s v="22214"/>
    <s v="Morosidad"/>
    <x v="0"/>
  </r>
  <r>
    <n v="2621"/>
    <s v="Hipotecaria Su Casita"/>
    <s v="FIDEICOMISO 234036"/>
    <d v="2018-05-01T00:00:00"/>
    <s v="61395"/>
    <x v="7"/>
    <n v="5"/>
    <n v="70722.600000000006"/>
    <n v="1086.25"/>
    <n v="0"/>
    <n v="71808.850000000006"/>
    <n v="228.64"/>
    <n v="0"/>
    <n v="221.85"/>
    <n v="0"/>
    <n v="0"/>
    <m/>
    <n v="71587"/>
    <n v="2257.36"/>
    <n v="559.89"/>
    <n v="0"/>
    <n v="566.99"/>
    <n v="0"/>
    <n v="0"/>
    <n v="0"/>
    <n v="2250.2600000000002"/>
    <n v="0"/>
    <n v="0"/>
    <n v="0"/>
    <n v="0"/>
    <n v="0"/>
    <n v="-76.25"/>
    <n v="0"/>
    <n v="0"/>
    <n v="62.68"/>
    <n v="0"/>
    <n v="0"/>
    <n v="60.18"/>
    <n v="0"/>
    <n v="42.56"/>
    <n v="111.4"/>
    <n v="0"/>
    <n v="0"/>
    <n v="0"/>
    <n v="0"/>
    <n v="989.41"/>
    <n v="1093.04"/>
    <n v="2250.2600000000002"/>
    <n v="156"/>
    <n v="300"/>
    <n v="100280.4"/>
    <n v="90252.07"/>
    <n v="89.999711000000005"/>
    <n v="71.386831474967806"/>
    <n v="9.5"/>
    <m/>
    <m/>
    <m/>
    <s v="QR"/>
    <s v="BENITO JUAREZ"/>
    <s v="77534"/>
    <s v="Morosidad"/>
    <x v="0"/>
  </r>
  <r>
    <n v="2622"/>
    <s v="Hipotecaria Su Casita"/>
    <s v="FIDEICOMISO 234036"/>
    <d v="2018-05-01T00:00:00"/>
    <s v="61397"/>
    <x v="0"/>
    <n v="21"/>
    <n v="150870.1"/>
    <n v="38742.54"/>
    <n v="0"/>
    <n v="189612.64"/>
    <n v="1044.3599999999999"/>
    <n v="0"/>
    <n v="0"/>
    <n v="0"/>
    <n v="0"/>
    <m/>
    <n v="189612.64"/>
    <n v="59209.38"/>
    <n v="1181.82"/>
    <n v="0"/>
    <n v="0"/>
    <n v="0"/>
    <n v="0"/>
    <n v="0"/>
    <n v="60391.1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786.9"/>
    <n v="60391.199999999997"/>
    <n v="96"/>
    <n v="240"/>
    <n v="267233.09999999998"/>
    <n v="240509.57"/>
    <n v="89.999917999999994"/>
    <n v="70.9540250384362"/>
    <n v="9.4"/>
    <m/>
    <m/>
    <m/>
    <s v="BCN"/>
    <s v="TIJUANA"/>
    <s v="22214"/>
    <s v="Morosidad"/>
    <x v="0"/>
  </r>
  <r>
    <n v="2623"/>
    <s v="Hipotecaria Su Casita"/>
    <s v="FIDEICOMISO 234036"/>
    <d v="2018-05-01T00:00:00"/>
    <s v="61398"/>
    <x v="0"/>
    <n v="21"/>
    <n v="148259.46"/>
    <n v="26228.93"/>
    <n v="0"/>
    <n v="174488.39"/>
    <n v="483.03"/>
    <n v="0"/>
    <n v="0"/>
    <n v="0"/>
    <n v="0"/>
    <m/>
    <n v="174488.39"/>
    <n v="90247.57"/>
    <n v="1161.3699999999999"/>
    <n v="0"/>
    <n v="0"/>
    <n v="0"/>
    <n v="0"/>
    <n v="0"/>
    <n v="91408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711.96"/>
    <n v="91408.94"/>
    <n v="156"/>
    <n v="300"/>
    <n v="231728.1"/>
    <n v="189719.07"/>
    <n v="81.871413000000004"/>
    <n v="75.2987616974671"/>
    <n v="9.4"/>
    <m/>
    <m/>
    <m/>
    <s v="PUE"/>
    <s v="PUEBLA"/>
    <s v="72574"/>
    <s v="Morosidad"/>
    <x v="0"/>
  </r>
  <r>
    <n v="2624"/>
    <s v="Hipotecaria Su Casita"/>
    <s v="FIDEICOMISO 234036"/>
    <d v="2018-05-01T00:00:00"/>
    <s v="61400"/>
    <x v="0"/>
    <n v="21"/>
    <n v="114647.27"/>
    <n v="24423.67"/>
    <n v="0"/>
    <n v="139070.94"/>
    <n v="373.52"/>
    <n v="0"/>
    <n v="0"/>
    <n v="0"/>
    <n v="0"/>
    <m/>
    <n v="139070.94"/>
    <n v="92522.86"/>
    <n v="898.07"/>
    <n v="0"/>
    <n v="0"/>
    <n v="0"/>
    <n v="0"/>
    <n v="0"/>
    <n v="93420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797.19"/>
    <n v="93420.93"/>
    <n v="156"/>
    <n v="300"/>
    <n v="162339.6"/>
    <n v="146707.07999999999"/>
    <n v="90.370482999999993"/>
    <n v="85.666676884742202"/>
    <n v="9.4"/>
    <m/>
    <m/>
    <m/>
    <s v="BCN"/>
    <s v="MEXICALI"/>
    <s v="21376"/>
    <s v="Proceso judicial"/>
    <x v="0"/>
  </r>
  <r>
    <n v="2625"/>
    <s v="Hipotecaria Su Casita"/>
    <s v="FIDEICOMISO 234036"/>
    <d v="2018-05-01T00:00:00"/>
    <s v="61401"/>
    <x v="0"/>
    <n v="21"/>
    <n v="38329"/>
    <n v="7308.65"/>
    <n v="0"/>
    <n v="45637.65"/>
    <n v="122.95"/>
    <n v="0"/>
    <n v="0"/>
    <n v="0"/>
    <n v="0"/>
    <m/>
    <n v="45637.65"/>
    <n v="27122.83"/>
    <n v="306.63"/>
    <n v="0"/>
    <n v="0"/>
    <n v="0"/>
    <n v="0"/>
    <n v="0"/>
    <n v="27429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31.6"/>
    <n v="27429.46"/>
    <n v="156"/>
    <n v="300"/>
    <n v="59619.9"/>
    <n v="48779.68"/>
    <n v="81.817781999999994"/>
    <n v="76.547679252760602"/>
    <n v="9.6"/>
    <m/>
    <m/>
    <m/>
    <s v="CHI"/>
    <s v="CHIHUAHUA"/>
    <s v="31124"/>
    <s v="Morosidad"/>
    <x v="0"/>
  </r>
  <r>
    <n v="2626"/>
    <s v="Hipotecaria Su Casita"/>
    <s v="FIDEICOMISO 234036"/>
    <d v="2018-05-01T00:00:00"/>
    <s v="61402"/>
    <x v="0"/>
    <n v="21"/>
    <n v="49826.25"/>
    <n v="9749.7900000000009"/>
    <n v="0"/>
    <n v="59576.04"/>
    <n v="159.85"/>
    <n v="0"/>
    <n v="0"/>
    <n v="0"/>
    <n v="0"/>
    <m/>
    <n v="59576.04"/>
    <n v="36876.629999999997"/>
    <n v="398.61"/>
    <n v="0"/>
    <n v="0"/>
    <n v="0"/>
    <n v="0"/>
    <n v="0"/>
    <n v="37275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09.64"/>
    <n v="37275.24"/>
    <n v="156"/>
    <n v="300"/>
    <n v="70459.8"/>
    <n v="63413.59"/>
    <n v="89.999673999999999"/>
    <n v="84.553235011784693"/>
    <n v="9.6"/>
    <m/>
    <m/>
    <m/>
    <s v="CHI"/>
    <s v="CHIHUAHUA"/>
    <s v="31384"/>
    <s v="Proceso judicial"/>
    <x v="0"/>
  </r>
  <r>
    <n v="2627"/>
    <s v="Hipotecaria Su Casita"/>
    <s v="FIDEICOMISO 234036"/>
    <d v="2018-05-01T00:00:00"/>
    <s v="61405"/>
    <x v="1"/>
    <n v="0"/>
    <n v="58957.32"/>
    <n v="0"/>
    <n v="0"/>
    <n v="58957.32"/>
    <n v="556.02"/>
    <n v="0"/>
    <n v="0"/>
    <n v="556.02"/>
    <n v="956.52"/>
    <m/>
    <n v="57444.78"/>
    <n v="0"/>
    <n v="466.75"/>
    <n v="0"/>
    <n v="0"/>
    <n v="466.75"/>
    <n v="0"/>
    <n v="0"/>
    <n v="0"/>
    <n v="81.290000000000006"/>
    <n v="0"/>
    <n v="0"/>
    <n v="0"/>
    <n v="0"/>
    <n v="-20.25"/>
    <n v="55.2"/>
    <n v="144.49"/>
    <n v="0"/>
    <n v="0"/>
    <n v="0"/>
    <n v="0"/>
    <n v="0"/>
    <n v="0"/>
    <n v="0"/>
    <n v="22.29"/>
    <n v="0"/>
    <n v="11.14"/>
    <n v="0"/>
    <n v="2262.31"/>
    <n v="0"/>
    <n v="0"/>
    <n v="156"/>
    <n v="300"/>
    <n v="130070.1"/>
    <n v="117062.86"/>
    <n v="89.999823000000006"/>
    <n v="44.164477377999702"/>
    <n v="9.5"/>
    <m/>
    <m/>
    <m/>
    <s v="SON"/>
    <s v="NOGALES"/>
    <s v="84000"/>
    <s v="Al corriente"/>
    <x v="0"/>
  </r>
  <r>
    <n v="2628"/>
    <s v="Hipotecaria Su Casita"/>
    <s v="FIDEICOMISO 234036"/>
    <d v="2018-05-01T00:00:00"/>
    <s v="61406"/>
    <x v="0"/>
    <n v="21"/>
    <n v="150873.51999999999"/>
    <n v="21897.18"/>
    <n v="0"/>
    <n v="172770.7"/>
    <n v="491.57"/>
    <n v="0"/>
    <n v="0"/>
    <n v="0"/>
    <n v="0"/>
    <m/>
    <n v="172770.7"/>
    <n v="70140.37"/>
    <n v="1181.8399999999999"/>
    <n v="0"/>
    <n v="0"/>
    <n v="0"/>
    <n v="0"/>
    <n v="0"/>
    <n v="71322.21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388.75"/>
    <n v="71322.210000000006"/>
    <n v="156"/>
    <n v="300"/>
    <n v="257421.6"/>
    <n v="193065.52"/>
    <n v="74.999735999999999"/>
    <n v="67.115852113496004"/>
    <n v="9.4"/>
    <m/>
    <m/>
    <m/>
    <s v="BCN"/>
    <s v="TIJUANA"/>
    <s v="22214"/>
    <s v="Morosidad"/>
    <x v="0"/>
  </r>
  <r>
    <n v="2629"/>
    <s v="Hipotecaria Su Casita"/>
    <s v="FIDEICOMISO 234036"/>
    <d v="2018-05-01T00:00:00"/>
    <s v="61408"/>
    <x v="0"/>
    <n v="21"/>
    <n v="104912.28"/>
    <n v="21605.03"/>
    <n v="0"/>
    <n v="126517.31"/>
    <n v="339.15"/>
    <n v="0"/>
    <n v="0"/>
    <n v="0"/>
    <n v="0"/>
    <m/>
    <n v="126517.31"/>
    <n v="82499.16"/>
    <n v="830.56"/>
    <n v="0"/>
    <n v="0"/>
    <n v="0"/>
    <n v="0"/>
    <n v="0"/>
    <n v="83329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944.18"/>
    <n v="83329.72"/>
    <n v="156"/>
    <n v="300"/>
    <n v="149786.1"/>
    <n v="133881.07"/>
    <n v="89.381505000000004"/>
    <n v="84.465321171630507"/>
    <n v="9.5"/>
    <m/>
    <m/>
    <m/>
    <s v="CHI"/>
    <s v="JUAREZ"/>
    <s v="32695"/>
    <s v="Proceso judicial"/>
    <x v="0"/>
  </r>
  <r>
    <n v="2630"/>
    <s v="Hipotecaria Su Casita"/>
    <s v="FIDEICOMISO 234036"/>
    <d v="2018-05-01T00:00:00"/>
    <s v="61412"/>
    <x v="1"/>
    <n v="0"/>
    <n v="95109.47"/>
    <n v="0"/>
    <n v="0"/>
    <n v="95109.47"/>
    <n v="658.37"/>
    <n v="0"/>
    <n v="0"/>
    <n v="658.37"/>
    <n v="0"/>
    <m/>
    <n v="94451.1"/>
    <n v="0"/>
    <n v="745.02"/>
    <n v="0"/>
    <n v="0"/>
    <n v="745.02"/>
    <n v="0"/>
    <n v="0"/>
    <n v="0"/>
    <n v="55.61"/>
    <n v="0"/>
    <n v="0"/>
    <n v="0"/>
    <n v="0"/>
    <n v="-25.88"/>
    <n v="63.47"/>
    <n v="187.15"/>
    <n v="0"/>
    <n v="0"/>
    <n v="0"/>
    <n v="0"/>
    <n v="0"/>
    <n v="0"/>
    <n v="0"/>
    <n v="1584.41"/>
    <n v="0"/>
    <n v="1584.41"/>
    <n v="0"/>
    <n v="3268.15"/>
    <n v="0"/>
    <n v="0"/>
    <n v="96"/>
    <n v="240"/>
    <n v="168465.3"/>
    <n v="151618.06"/>
    <n v="89.999578999999997"/>
    <n v="56.065611419160099"/>
    <n v="9.4"/>
    <m/>
    <m/>
    <m/>
    <s v="QR"/>
    <s v="BENITO JUAREZ"/>
    <s v="77507"/>
    <s v="Al corriente"/>
    <x v="0"/>
  </r>
  <r>
    <n v="2631"/>
    <s v="Hipotecaria Su Casita"/>
    <s v="FIDEICOMISO 234036"/>
    <d v="2018-05-01T00:00:00"/>
    <s v="61413"/>
    <x v="0"/>
    <n v="21"/>
    <n v="84071.66"/>
    <n v="15178.21"/>
    <n v="0"/>
    <n v="99249.87"/>
    <n v="271.81"/>
    <n v="0"/>
    <n v="0"/>
    <n v="0"/>
    <n v="0"/>
    <m/>
    <n v="99249.87"/>
    <n v="54187.91"/>
    <n v="665.57"/>
    <n v="0"/>
    <n v="0"/>
    <n v="0"/>
    <n v="0"/>
    <n v="0"/>
    <n v="54853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450.02"/>
    <n v="54853.48"/>
    <n v="156"/>
    <n v="300"/>
    <n v="119208.9"/>
    <n v="107288.43"/>
    <n v="90.000352000000007"/>
    <n v="83.257097116196405"/>
    <n v="9.5"/>
    <m/>
    <m/>
    <m/>
    <s v="SON"/>
    <s v="HERMOSILLO"/>
    <s v="83294"/>
    <s v="Morosidad"/>
    <x v="0"/>
  </r>
  <r>
    <n v="2632"/>
    <s v="Hipotecaria Su Casita"/>
    <s v="FIDEICOMISO 234036"/>
    <d v="2018-05-01T00:00:00"/>
    <s v="61414"/>
    <x v="1"/>
    <n v="1"/>
    <n v="62076.160000000003"/>
    <n v="424.42"/>
    <n v="0"/>
    <n v="62500.58"/>
    <n v="427.78"/>
    <n v="0"/>
    <n v="424.42"/>
    <n v="427.78"/>
    <n v="0"/>
    <m/>
    <n v="61648.38"/>
    <n v="494.8"/>
    <n v="491.44"/>
    <n v="0"/>
    <n v="494.8"/>
    <n v="491.44"/>
    <n v="0"/>
    <n v="0"/>
    <n v="0"/>
    <n v="65.28"/>
    <n v="0"/>
    <n v="0"/>
    <n v="0"/>
    <n v="0"/>
    <n v="-35.880000000000003"/>
    <n v="42.83"/>
    <n v="134.33000000000001"/>
    <n v="65.28"/>
    <n v="0"/>
    <n v="0"/>
    <n v="0"/>
    <n v="0"/>
    <n v="42.83"/>
    <n v="126.61"/>
    <n v="0"/>
    <n v="0"/>
    <n v="0"/>
    <n v="0.14938199999999999"/>
    <n v="2279.7199999999998"/>
    <n v="0"/>
    <n v="0"/>
    <n v="96"/>
    <n v="240"/>
    <n v="194792.1"/>
    <n v="98615.13"/>
    <n v="50.625836"/>
    <n v="31.648295505422698"/>
    <n v="9.5"/>
    <m/>
    <m/>
    <m/>
    <s v="QR"/>
    <s v="SOLIDARIDAD"/>
    <s v="77710"/>
    <s v="Al corriente"/>
    <x v="0"/>
  </r>
  <r>
    <n v="2633"/>
    <s v="Hipotecaria Su Casita"/>
    <s v="FIDEICOMISO 234036"/>
    <d v="2018-05-01T00:00:00"/>
    <s v="61415"/>
    <x v="0"/>
    <n v="21"/>
    <n v="76424.05"/>
    <n v="16912.419999999998"/>
    <n v="0"/>
    <n v="93336.47"/>
    <n v="247.08"/>
    <n v="0"/>
    <n v="0"/>
    <n v="0"/>
    <n v="0"/>
    <m/>
    <n v="93336.47"/>
    <n v="67445.48"/>
    <n v="605.02"/>
    <n v="0"/>
    <n v="0"/>
    <n v="0"/>
    <n v="0"/>
    <n v="0"/>
    <n v="6805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59.5"/>
    <n v="68050.5"/>
    <n v="156"/>
    <n v="300"/>
    <n v="108363.9"/>
    <n v="97527.96"/>
    <n v="90.000415000000004"/>
    <n v="86.132438683584198"/>
    <n v="9.5"/>
    <m/>
    <m/>
    <m/>
    <s v="DF"/>
    <s v="IZTAPALAPA"/>
    <s v="9850"/>
    <s v="Morosidad"/>
    <x v="0"/>
  </r>
  <r>
    <n v="2634"/>
    <s v="Hipotecaria Su Casita"/>
    <s v="FIDEICOMISO 234036"/>
    <d v="2018-05-01T00:00:00"/>
    <s v="61416"/>
    <x v="1"/>
    <n v="0"/>
    <n v="67528.36"/>
    <n v="0"/>
    <n v="0"/>
    <n v="67528.36"/>
    <n v="465.36"/>
    <n v="0"/>
    <n v="0"/>
    <n v="465.36"/>
    <n v="0"/>
    <m/>
    <n v="67063"/>
    <n v="0"/>
    <n v="534.6"/>
    <n v="0"/>
    <n v="0"/>
    <n v="534.6"/>
    <n v="0"/>
    <n v="0"/>
    <n v="0"/>
    <n v="71.02"/>
    <n v="0"/>
    <n v="0"/>
    <n v="0"/>
    <n v="0"/>
    <n v="-17.38"/>
    <n v="46.59"/>
    <n v="132.41"/>
    <n v="0"/>
    <n v="0"/>
    <n v="0"/>
    <n v="0"/>
    <n v="0"/>
    <n v="0"/>
    <n v="0"/>
    <n v="0.52"/>
    <n v="0"/>
    <n v="0.38"/>
    <n v="0"/>
    <n v="1233.1199999999999"/>
    <n v="0"/>
    <n v="0"/>
    <n v="96"/>
    <n v="240"/>
    <n v="119196.9"/>
    <n v="107276.92"/>
    <n v="89.999757000000002"/>
    <n v="56.262369423833199"/>
    <n v="9.5"/>
    <m/>
    <m/>
    <m/>
    <s v="SON"/>
    <s v="HERMOSILLO"/>
    <s v="83294"/>
    <s v="Al corriente"/>
    <x v="0"/>
  </r>
  <r>
    <n v="2635"/>
    <s v="Hipotecaria Su Casita"/>
    <s v="FIDEICOMISO 234036"/>
    <d v="2018-05-01T00:00:00"/>
    <s v="61421"/>
    <x v="0"/>
    <n v="21"/>
    <n v="121057.08"/>
    <n v="18823.98"/>
    <n v="0"/>
    <n v="139881.06"/>
    <n v="394.42"/>
    <n v="0"/>
    <n v="0"/>
    <n v="0"/>
    <n v="0"/>
    <m/>
    <n v="139881.06"/>
    <n v="61738.02"/>
    <n v="948.28"/>
    <n v="0"/>
    <n v="0"/>
    <n v="0"/>
    <n v="0"/>
    <n v="0"/>
    <n v="62686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218.400000000001"/>
    <n v="62686.3"/>
    <n v="156"/>
    <n v="300"/>
    <n v="175869"/>
    <n v="154910.76999999999"/>
    <n v="88.083044999999998"/>
    <n v="79.537076102763606"/>
    <n v="9.4"/>
    <m/>
    <m/>
    <m/>
    <s v="BCN"/>
    <s v="MEXICALI"/>
    <s v="21376"/>
    <s v="Morosidad"/>
    <x v="0"/>
  </r>
  <r>
    <n v="2636"/>
    <s v="Hipotecaria Su Casita"/>
    <s v="FIDEICOMISO 234036"/>
    <d v="2018-05-01T00:00:00"/>
    <s v="61425"/>
    <x v="1"/>
    <n v="0"/>
    <n v="51714.8"/>
    <n v="0"/>
    <n v="0"/>
    <n v="51714.8"/>
    <n v="324.27"/>
    <n v="0"/>
    <n v="0"/>
    <n v="324.27"/>
    <n v="0"/>
    <m/>
    <n v="51390.53"/>
    <n v="0"/>
    <n v="409.41"/>
    <n v="0"/>
    <n v="0"/>
    <n v="409.41"/>
    <n v="0"/>
    <n v="0"/>
    <n v="0"/>
    <n v="58.32"/>
    <n v="0"/>
    <n v="0"/>
    <n v="0"/>
    <n v="0"/>
    <n v="-15.54"/>
    <n v="39.6"/>
    <n v="104.26"/>
    <n v="0"/>
    <n v="0"/>
    <n v="0"/>
    <n v="0"/>
    <n v="0"/>
    <n v="0"/>
    <n v="0"/>
    <n v="4982.3999999999996"/>
    <n v="0"/>
    <n v="2.13"/>
    <n v="0"/>
    <n v="5902.72"/>
    <n v="0"/>
    <n v="0"/>
    <n v="156"/>
    <n v="300"/>
    <n v="97373.4"/>
    <n v="83973.96"/>
    <n v="86.239116999999993"/>
    <n v="52.776764718038898"/>
    <n v="9.5"/>
    <m/>
    <m/>
    <m/>
    <s v="NL"/>
    <s v="JUAREZ"/>
    <s v="67257"/>
    <s v="Al corriente"/>
    <x v="0"/>
  </r>
  <r>
    <n v="2637"/>
    <s v="Hipotecaria Su Casita"/>
    <s v="FIDEICOMISO 234036"/>
    <d v="2018-05-01T00:00:00"/>
    <s v="61427"/>
    <x v="20"/>
    <n v="9"/>
    <n v="32071.89"/>
    <n v="1903.38"/>
    <n v="0"/>
    <n v="33975.269999999997"/>
    <n v="220.03"/>
    <n v="0"/>
    <n v="204.81"/>
    <n v="0"/>
    <n v="0"/>
    <m/>
    <n v="33770.46"/>
    <n v="2158.87"/>
    <n v="256.58"/>
    <n v="0"/>
    <n v="248.61"/>
    <n v="0"/>
    <n v="0"/>
    <n v="0"/>
    <n v="2166.84"/>
    <n v="0"/>
    <n v="0"/>
    <n v="0"/>
    <n v="0"/>
    <n v="0"/>
    <n v="-45.43"/>
    <n v="0"/>
    <n v="0"/>
    <n v="43.94"/>
    <n v="0"/>
    <n v="0"/>
    <n v="60.29"/>
    <n v="0"/>
    <n v="22.64"/>
    <n v="62.67"/>
    <n v="0"/>
    <n v="0"/>
    <n v="0"/>
    <n v="0"/>
    <n v="597.53"/>
    <n v="1918.6"/>
    <n v="2166.84"/>
    <n v="96"/>
    <n v="240"/>
    <n v="56416.800000000003"/>
    <n v="50774.96"/>
    <n v="89.999716000000006"/>
    <n v="59.858871561678498"/>
    <n v="9.6"/>
    <m/>
    <m/>
    <m/>
    <s v="DGO"/>
    <s v="DURANGO"/>
    <s v="34224"/>
    <s v="Morosidad"/>
    <x v="0"/>
  </r>
  <r>
    <n v="2638"/>
    <s v="Hipotecaria Su Casita"/>
    <s v="FIDEICOMISO 234036"/>
    <d v="2018-05-01T00:00:00"/>
    <s v="61428"/>
    <x v="0"/>
    <n v="21"/>
    <n v="100956.87"/>
    <n v="19970.55"/>
    <n v="0"/>
    <n v="120927.42"/>
    <n v="326.39999999999998"/>
    <n v="0"/>
    <n v="103.43"/>
    <n v="0"/>
    <n v="0"/>
    <m/>
    <n v="120823.99"/>
    <n v="73652.460000000006"/>
    <n v="799.24"/>
    <n v="0"/>
    <n v="26.59"/>
    <n v="0"/>
    <n v="0"/>
    <n v="0"/>
    <n v="74425.11"/>
    <n v="0"/>
    <n v="0"/>
    <n v="0"/>
    <n v="0"/>
    <n v="0"/>
    <n v="-32.229999999999997"/>
    <n v="0"/>
    <n v="0"/>
    <n v="0"/>
    <n v="0"/>
    <n v="0"/>
    <n v="0"/>
    <n v="0"/>
    <n v="0"/>
    <n v="0"/>
    <n v="0"/>
    <n v="0"/>
    <n v="0"/>
    <n v="0"/>
    <n v="97.79"/>
    <n v="20193.52"/>
    <n v="74425.11"/>
    <n v="156"/>
    <n v="300"/>
    <n v="174403.20000000001"/>
    <n v="128836.02"/>
    <n v="73.872508999999994"/>
    <n v="69.278539407619903"/>
    <n v="9.5"/>
    <m/>
    <m/>
    <m/>
    <s v="CHI"/>
    <s v="CHIHUAHUA"/>
    <s v="31180"/>
    <s v="Proceso judicial"/>
    <x v="0"/>
  </r>
  <r>
    <n v="2639"/>
    <s v="Hipotecaria Su Casita"/>
    <s v="FIDEICOMISO 234036"/>
    <d v="2018-05-01T00:00:00"/>
    <s v="61429"/>
    <x v="1"/>
    <n v="0"/>
    <n v="51590.79"/>
    <n v="0"/>
    <n v="0"/>
    <n v="51590.79"/>
    <n v="165.5"/>
    <n v="0"/>
    <n v="0"/>
    <n v="165.5"/>
    <n v="0"/>
    <m/>
    <n v="51425.29"/>
    <n v="0"/>
    <n v="412.73"/>
    <n v="0"/>
    <n v="0"/>
    <n v="412.73"/>
    <n v="0"/>
    <n v="0"/>
    <n v="0"/>
    <n v="59.52"/>
    <n v="0"/>
    <n v="0"/>
    <n v="0"/>
    <n v="0"/>
    <n v="-12.57"/>
    <n v="31.89"/>
    <n v="82.98"/>
    <n v="0"/>
    <n v="0"/>
    <n v="0"/>
    <n v="0"/>
    <n v="0"/>
    <n v="0"/>
    <n v="0"/>
    <n v="12.61"/>
    <n v="0"/>
    <n v="22.35"/>
    <n v="0"/>
    <n v="752.66"/>
    <n v="0"/>
    <n v="0"/>
    <n v="156"/>
    <n v="300"/>
    <n v="86007"/>
    <n v="65658.69"/>
    <n v="76.341099999999997"/>
    <n v="59.791981935963101"/>
    <n v="9.6"/>
    <m/>
    <m/>
    <m/>
    <s v="EM"/>
    <s v="CHALCO"/>
    <s v="56640"/>
    <s v="Al corriente"/>
    <x v="0"/>
  </r>
  <r>
    <n v="2640"/>
    <s v="Hipotecaria Su Casita"/>
    <s v="FIDEICOMISO 234036"/>
    <d v="2018-05-01T00:00:00"/>
    <s v="61433"/>
    <x v="0"/>
    <n v="21"/>
    <n v="55490.06"/>
    <n v="12522.92"/>
    <n v="0"/>
    <n v="68012.98"/>
    <n v="179.4"/>
    <n v="0"/>
    <n v="0"/>
    <n v="0"/>
    <n v="0"/>
    <m/>
    <n v="68012.98"/>
    <n v="50584.47"/>
    <n v="439.3"/>
    <n v="0"/>
    <n v="0"/>
    <n v="0"/>
    <n v="0"/>
    <n v="0"/>
    <n v="51023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02.32"/>
    <n v="51023.77"/>
    <n v="156"/>
    <n v="300"/>
    <n v="86007"/>
    <n v="70813.710000000006"/>
    <n v="82.334822000000003"/>
    <n v="79.078424248490293"/>
    <n v="9.5"/>
    <m/>
    <m/>
    <m/>
    <s v="EM"/>
    <s v="CHALCO"/>
    <s v="56640"/>
    <s v="Proceso judicial"/>
    <x v="0"/>
  </r>
  <r>
    <n v="2641"/>
    <s v="Hipotecaria Su Casita"/>
    <s v="FIDEICOMISO 234036"/>
    <d v="2018-05-01T00:00:00"/>
    <s v="61437"/>
    <x v="10"/>
    <n v="8"/>
    <n v="33612.269999999997"/>
    <n v="3418.57"/>
    <n v="0"/>
    <n v="37030.839999999997"/>
    <n v="442.68"/>
    <n v="0"/>
    <n v="415.62"/>
    <n v="0"/>
    <n v="0"/>
    <m/>
    <n v="36615.22"/>
    <n v="2084.5500000000002"/>
    <n v="266.10000000000002"/>
    <n v="0"/>
    <n v="392.2"/>
    <n v="0"/>
    <n v="0"/>
    <n v="0"/>
    <n v="1958.45"/>
    <n v="0"/>
    <n v="0"/>
    <n v="0"/>
    <n v="0"/>
    <n v="0"/>
    <n v="-73.680000000000007"/>
    <n v="0"/>
    <n v="0"/>
    <n v="50.34"/>
    <n v="0"/>
    <n v="0"/>
    <n v="60.3"/>
    <n v="0"/>
    <n v="33.020000000000003"/>
    <n v="100.04"/>
    <n v="0"/>
    <n v="0"/>
    <n v="0"/>
    <n v="0"/>
    <n v="977.84"/>
    <n v="3445.63"/>
    <n v="1958.45"/>
    <n v="97"/>
    <n v="240"/>
    <n v="126278.1"/>
    <n v="76038.63"/>
    <n v="60.215215000000001"/>
    <n v="28.9957005350083"/>
    <n v="9.5"/>
    <m/>
    <m/>
    <m/>
    <s v="NL"/>
    <s v="SANTA CATARINA"/>
    <s v="66376"/>
    <s v="Proceso judicial"/>
    <x v="0"/>
  </r>
  <r>
    <n v="2642"/>
    <s v="Hipotecaria Su Casita"/>
    <s v="FIDEICOMISO 234036"/>
    <d v="2018-05-01T00:00:00"/>
    <s v="61441"/>
    <x v="0"/>
    <n v="21"/>
    <n v="182036.11"/>
    <n v="39199.019999999997"/>
    <n v="0"/>
    <n v="221235.13"/>
    <n v="586.55999999999995"/>
    <n v="0"/>
    <n v="0"/>
    <n v="0"/>
    <n v="0"/>
    <m/>
    <n v="221235.13"/>
    <n v="150435.01999999999"/>
    <n v="1425.95"/>
    <n v="0"/>
    <n v="0"/>
    <n v="0"/>
    <n v="0"/>
    <n v="0"/>
    <n v="151860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785.58"/>
    <n v="151860.97"/>
    <n v="157"/>
    <n v="300"/>
    <n v="257987.7"/>
    <n v="232189.38"/>
    <n v="90.000174000000001"/>
    <n v="85.754138259521696"/>
    <n v="9.4"/>
    <m/>
    <m/>
    <m/>
    <s v="BCN"/>
    <s v="TIJUANA"/>
    <s v="22214"/>
    <s v="Proceso judicial"/>
    <x v="0"/>
  </r>
  <r>
    <n v="2643"/>
    <s v="Hipotecaria Su Casita"/>
    <s v="FIDEICOMISO 234036"/>
    <d v="2018-05-01T00:00:00"/>
    <s v="61444"/>
    <x v="2"/>
    <n v="3"/>
    <n v="126071.42"/>
    <n v="1199.8699999999999"/>
    <n v="0"/>
    <n v="127271.29"/>
    <n v="406.24"/>
    <n v="0"/>
    <n v="1199.8699999999999"/>
    <n v="294.26"/>
    <n v="0"/>
    <m/>
    <n v="125777.16"/>
    <n v="2899.53"/>
    <n v="987.56"/>
    <n v="0"/>
    <n v="2899.53"/>
    <n v="987.56"/>
    <n v="0"/>
    <n v="0"/>
    <n v="0"/>
    <n v="61.58"/>
    <n v="0"/>
    <n v="0"/>
    <n v="0"/>
    <n v="0"/>
    <n v="-151.94999999999999"/>
    <n v="72.77"/>
    <n v="200.04"/>
    <n v="123.16"/>
    <n v="0"/>
    <n v="0"/>
    <n v="112.98"/>
    <n v="0"/>
    <n v="145.54"/>
    <n v="400.08"/>
    <n v="0"/>
    <n v="0"/>
    <n v="0"/>
    <n v="0"/>
    <n v="6345.42"/>
    <n v="111.98"/>
    <n v="0"/>
    <n v="157"/>
    <n v="300"/>
    <n v="189183.9"/>
    <n v="160806.62"/>
    <n v="85.000161000000006"/>
    <n v="66.484071676419603"/>
    <n v="9.4"/>
    <m/>
    <m/>
    <m/>
    <s v="SON"/>
    <s v="HERMOSILLO"/>
    <s v="83170"/>
    <s v="Morosidad"/>
    <x v="0"/>
  </r>
  <r>
    <n v="2644"/>
    <s v="Hipotecaria Su Casita"/>
    <s v="FIDEICOMISO 234036"/>
    <d v="2018-05-01T00:00:00"/>
    <s v="61445"/>
    <x v="0"/>
    <n v="21"/>
    <n v="63420.22"/>
    <n v="13212.69"/>
    <n v="0"/>
    <n v="76632.91"/>
    <n v="202.75"/>
    <n v="0"/>
    <n v="0"/>
    <n v="0"/>
    <n v="0"/>
    <m/>
    <n v="76632.91"/>
    <n v="51521.14"/>
    <n v="502.08"/>
    <n v="0"/>
    <n v="0"/>
    <n v="0"/>
    <n v="0"/>
    <n v="0"/>
    <n v="52023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15.44"/>
    <n v="52023.22"/>
    <n v="157"/>
    <n v="300"/>
    <n v="89726.399999999994"/>
    <n v="80672.66"/>
    <n v="89.909614000000005"/>
    <n v="85.407315908471901"/>
    <n v="9.5"/>
    <m/>
    <m/>
    <m/>
    <s v="SON"/>
    <s v="CAJEME"/>
    <s v="85096"/>
    <s v="Morosidad"/>
    <x v="0"/>
  </r>
  <r>
    <n v="2645"/>
    <s v="Hipotecaria Su Casita"/>
    <s v="FIDEICOMISO 234036"/>
    <d v="2018-05-01T00:00:00"/>
    <s v="61447"/>
    <x v="0"/>
    <n v="21"/>
    <n v="42342.400000000001"/>
    <n v="19392.75"/>
    <n v="0"/>
    <n v="61735.15"/>
    <n v="286.24"/>
    <n v="0"/>
    <n v="0"/>
    <n v="0"/>
    <n v="0"/>
    <m/>
    <n v="61735.15"/>
    <n v="41501.629999999997"/>
    <n v="338.74"/>
    <n v="0"/>
    <n v="0"/>
    <n v="0"/>
    <n v="0"/>
    <n v="0"/>
    <n v="41840.37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78.990000000002"/>
    <n v="41840.370000000003"/>
    <n v="97"/>
    <n v="240"/>
    <n v="73979.100000000006"/>
    <n v="66581.48"/>
    <n v="90.000392000000005"/>
    <n v="83.449447206322304"/>
    <n v="9.6"/>
    <m/>
    <m/>
    <m/>
    <s v="SON"/>
    <s v="HERMOSILLO"/>
    <s v="83297"/>
    <s v="Morosidad"/>
    <x v="0"/>
  </r>
  <r>
    <n v="2646"/>
    <s v="Hipotecaria Su Casita"/>
    <s v="FIDEICOMISO 234036"/>
    <d v="2018-05-01T00:00:00"/>
    <s v="61455"/>
    <x v="1"/>
    <n v="0"/>
    <n v="124075.76"/>
    <n v="0"/>
    <n v="0"/>
    <n v="124075.76"/>
    <n v="399.81"/>
    <n v="0"/>
    <n v="0"/>
    <n v="399.81"/>
    <n v="0"/>
    <m/>
    <n v="123675.95"/>
    <n v="0"/>
    <n v="971.93"/>
    <n v="0"/>
    <n v="0"/>
    <n v="971.93"/>
    <n v="0"/>
    <n v="0"/>
    <n v="0"/>
    <n v="60.6"/>
    <n v="0"/>
    <n v="0"/>
    <n v="0"/>
    <n v="0"/>
    <n v="-36.29"/>
    <n v="71.62"/>
    <n v="196.39"/>
    <n v="0"/>
    <n v="0"/>
    <n v="0"/>
    <n v="0"/>
    <n v="0"/>
    <n v="0"/>
    <n v="0"/>
    <n v="1.51"/>
    <n v="0"/>
    <n v="1.46"/>
    <n v="0"/>
    <n v="1665.57"/>
    <n v="0"/>
    <n v="0"/>
    <n v="157"/>
    <n v="300"/>
    <n v="182922.9"/>
    <n v="158261.35999999999"/>
    <n v="86.518068999999997"/>
    <n v="67.610971975348605"/>
    <n v="9.4"/>
    <m/>
    <m/>
    <m/>
    <s v="NL"/>
    <s v="APODACA"/>
    <s v="66634"/>
    <s v="Al corriente"/>
    <x v="0"/>
  </r>
  <r>
    <n v="2647"/>
    <s v="Hipotecaria Su Casita"/>
    <s v="FIDEICOMISO 234036"/>
    <d v="2018-05-01T00:00:00"/>
    <s v="61456"/>
    <x v="0"/>
    <n v="21"/>
    <n v="64710.01"/>
    <n v="14162.51"/>
    <n v="0"/>
    <n v="78872.52"/>
    <n v="206.9"/>
    <n v="0"/>
    <n v="0"/>
    <n v="0"/>
    <n v="0"/>
    <m/>
    <n v="78872.52"/>
    <n v="57037.3"/>
    <n v="512.29"/>
    <n v="0"/>
    <n v="0"/>
    <n v="0"/>
    <n v="0"/>
    <n v="0"/>
    <n v="57549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69.41"/>
    <n v="57549.59"/>
    <n v="157"/>
    <n v="300"/>
    <n v="91462.5"/>
    <n v="82315.5"/>
    <n v="89.999179999999996"/>
    <n v="86.234817556032596"/>
    <n v="9.5"/>
    <m/>
    <m/>
    <m/>
    <s v="JAL"/>
    <s v="ZAPOPAN"/>
    <s v="45130"/>
    <s v="Morosidad"/>
    <x v="0"/>
  </r>
  <r>
    <n v="2648"/>
    <s v="Hipotecaria Su Casita"/>
    <s v="FIDEICOMISO 234036"/>
    <d v="2018-05-01T00:00:00"/>
    <s v="61457"/>
    <x v="1"/>
    <n v="0"/>
    <n v="26829.119999999999"/>
    <n v="0"/>
    <n v="0"/>
    <n v="26829.119999999999"/>
    <n v="181.35"/>
    <n v="0"/>
    <n v="0"/>
    <n v="181.35"/>
    <n v="0"/>
    <m/>
    <n v="26647.77"/>
    <n v="0"/>
    <n v="214.63"/>
    <n v="0"/>
    <n v="0"/>
    <n v="214.63"/>
    <n v="0"/>
    <n v="0"/>
    <n v="0"/>
    <n v="36.51"/>
    <n v="0"/>
    <n v="0"/>
    <n v="0"/>
    <n v="0"/>
    <n v="-8.9600000000000009"/>
    <n v="18.809999999999999"/>
    <n v="52.08"/>
    <n v="0"/>
    <n v="0"/>
    <n v="0"/>
    <n v="0"/>
    <n v="0"/>
    <n v="0"/>
    <n v="0"/>
    <n v="16.8"/>
    <n v="0"/>
    <n v="13.28"/>
    <n v="0"/>
    <n v="511.22"/>
    <n v="0"/>
    <n v="0"/>
    <n v="97"/>
    <n v="240"/>
    <n v="46873.2"/>
    <n v="42185.69"/>
    <n v="89.999594999999999"/>
    <n v="56.850759289539901"/>
    <n v="9.6"/>
    <m/>
    <m/>
    <m/>
    <s v="PUE"/>
    <s v="SAN MARTIN TEXMELUCAN"/>
    <s v="74122"/>
    <s v="Al corriente"/>
    <x v="0"/>
  </r>
  <r>
    <n v="2649"/>
    <s v="Hipotecaria Su Casita"/>
    <s v="FIDEICOMISO 234036"/>
    <d v="2018-05-01T00:00:00"/>
    <s v="61458"/>
    <x v="0"/>
    <n v="21"/>
    <n v="0"/>
    <n v="46216.22"/>
    <n v="0"/>
    <n v="46216.22"/>
    <n v="0"/>
    <n v="0"/>
    <n v="0"/>
    <n v="0"/>
    <n v="0"/>
    <m/>
    <n v="46216.22"/>
    <n v="13884.93"/>
    <n v="0"/>
    <n v="0"/>
    <n v="0"/>
    <n v="0"/>
    <n v="0"/>
    <n v="0"/>
    <n v="13884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216.22"/>
    <n v="13884.93"/>
    <n v="0"/>
    <n v="120"/>
    <n v="108826.8"/>
    <n v="68016.639999999999"/>
    <n v="62.499898999999999"/>
    <n v="42.467682645919901"/>
    <n v="9.6"/>
    <m/>
    <m/>
    <m/>
    <s v="DF"/>
    <s v="CUAUHTEMOC"/>
    <s v="6470"/>
    <s v="Morosidad"/>
    <x v="0"/>
  </r>
  <r>
    <n v="2650"/>
    <s v="Hipotecaria Su Casita"/>
    <s v="FIDEICOMISO 234036"/>
    <d v="2018-05-01T00:00:00"/>
    <s v="61459"/>
    <x v="0"/>
    <n v="21"/>
    <n v="83781.600000000006"/>
    <n v="41441.83"/>
    <n v="0"/>
    <n v="125223.43"/>
    <n v="568.96"/>
    <n v="0"/>
    <n v="0"/>
    <n v="0"/>
    <n v="0"/>
    <m/>
    <n v="125223.43"/>
    <n v="92871.24"/>
    <n v="663.27"/>
    <n v="0"/>
    <n v="0"/>
    <n v="0"/>
    <n v="0"/>
    <n v="0"/>
    <n v="93534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010.79"/>
    <n v="93534.51"/>
    <n v="97"/>
    <n v="240"/>
    <n v="146882.70000000001"/>
    <n v="132194.78"/>
    <n v="90.000237999999996"/>
    <n v="85.254035773396893"/>
    <n v="9.5"/>
    <m/>
    <m/>
    <m/>
    <s v="JAL"/>
    <s v="PUERTO VALLARTA"/>
    <s v="48290"/>
    <s v="Proceso judicial"/>
    <x v="0"/>
  </r>
  <r>
    <n v="2651"/>
    <s v="Hipotecaria Su Casita"/>
    <s v="FIDEICOMISO 234036"/>
    <d v="2018-05-01T00:00:00"/>
    <s v="61460"/>
    <x v="0"/>
    <n v="21"/>
    <n v="69184.83"/>
    <n v="43344.58"/>
    <n v="0"/>
    <n v="112529.41"/>
    <n v="696.82"/>
    <n v="0"/>
    <n v="0"/>
    <n v="0"/>
    <n v="0"/>
    <m/>
    <n v="112529.41"/>
    <n v="63148.71"/>
    <n v="547.71"/>
    <n v="0"/>
    <n v="0"/>
    <n v="0"/>
    <n v="0"/>
    <n v="0"/>
    <n v="63696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041.4"/>
    <n v="63696.42"/>
    <n v="97"/>
    <n v="240"/>
    <n v="148349.4"/>
    <n v="133514.51"/>
    <n v="90.000033999999999"/>
    <n v="75.854307715318299"/>
    <n v="9.5"/>
    <m/>
    <m/>
    <m/>
    <s v="SIN"/>
    <s v="MAZATLAN"/>
    <s v="82198"/>
    <s v="Proceso judicial"/>
    <x v="0"/>
  </r>
  <r>
    <n v="2652"/>
    <s v="Hipotecaria Su Casita"/>
    <s v="FIDEICOMISO 234036"/>
    <d v="2018-05-01T00:00:00"/>
    <s v="61462"/>
    <x v="13"/>
    <n v="2"/>
    <n v="149072.85999999999"/>
    <n v="949.69"/>
    <n v="0"/>
    <n v="150022.54999999999"/>
    <n v="681.33"/>
    <n v="0"/>
    <n v="0"/>
    <n v="0"/>
    <n v="0"/>
    <m/>
    <n v="150022.54999999999"/>
    <n v="1173.03"/>
    <n v="1167.74"/>
    <n v="0"/>
    <n v="0"/>
    <n v="0"/>
    <n v="0"/>
    <n v="0"/>
    <n v="234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31.02"/>
    <n v="2340.77"/>
    <n v="157"/>
    <n v="300"/>
    <n v="224560.2"/>
    <n v="213332.3"/>
    <n v="95.000049000000004"/>
    <n v="66.807274852917004"/>
    <n v="9.4"/>
    <m/>
    <m/>
    <m/>
    <s v="JAL"/>
    <s v="PUERTO VALLARTA"/>
    <s v="48290"/>
    <s v="Morosidad"/>
    <x v="0"/>
  </r>
  <r>
    <n v="2653"/>
    <s v="Hipotecaria Su Casita"/>
    <s v="FIDEICOMISO 234036"/>
    <d v="2018-05-01T00:00:00"/>
    <s v="61474"/>
    <x v="0"/>
    <n v="21"/>
    <n v="96276.64"/>
    <n v="18196.13"/>
    <n v="0"/>
    <n v="114472.77"/>
    <n v="307.89999999999998"/>
    <n v="0"/>
    <n v="0"/>
    <n v="0"/>
    <n v="0"/>
    <m/>
    <n v="114472.77"/>
    <n v="66899.070000000007"/>
    <n v="762.19"/>
    <n v="0"/>
    <n v="0"/>
    <n v="0"/>
    <n v="0"/>
    <n v="0"/>
    <n v="67661.25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504.03"/>
    <n v="67661.259999999995"/>
    <n v="157"/>
    <n v="300"/>
    <n v="145014.6"/>
    <n v="122478.64"/>
    <n v="84.459523000000004"/>
    <n v="78.938789250833594"/>
    <n v="9.5"/>
    <m/>
    <m/>
    <m/>
    <s v="CHI"/>
    <s v="DELICIAS"/>
    <s v="33030"/>
    <s v="Morosidad"/>
    <x v="0"/>
  </r>
  <r>
    <n v="2654"/>
    <s v="Hipotecaria Su Casita"/>
    <s v="FIDEICOMISO 234036"/>
    <d v="2018-05-01T00:00:00"/>
    <s v="61476"/>
    <x v="0"/>
    <n v="21"/>
    <n v="70451.88"/>
    <n v="16323.45"/>
    <n v="0"/>
    <n v="86775.33"/>
    <n v="298.31"/>
    <n v="0"/>
    <n v="13.65"/>
    <n v="0"/>
    <n v="0"/>
    <m/>
    <n v="86761.68"/>
    <n v="45128.75"/>
    <n v="557.74"/>
    <n v="0"/>
    <n v="503.57"/>
    <n v="0"/>
    <n v="0"/>
    <n v="0"/>
    <n v="45182.92"/>
    <n v="0"/>
    <n v="0"/>
    <n v="0"/>
    <n v="0"/>
    <n v="0"/>
    <n v="-113.27"/>
    <n v="0"/>
    <n v="0"/>
    <n v="0"/>
    <n v="0"/>
    <n v="0"/>
    <n v="0"/>
    <n v="0"/>
    <n v="0"/>
    <n v="0"/>
    <n v="0"/>
    <n v="0"/>
    <n v="0"/>
    <n v="0"/>
    <n v="403.95"/>
    <n v="16608.11"/>
    <n v="45182.92"/>
    <n v="157"/>
    <n v="300"/>
    <n v="149692.79999999999"/>
    <n v="97980.57"/>
    <n v="65.454431"/>
    <n v="57.959822003526597"/>
    <n v="9.5"/>
    <m/>
    <m/>
    <m/>
    <s v="CHI"/>
    <s v="CHIHUAHUA"/>
    <s v="31137"/>
    <s v="Morosidad"/>
    <x v="0"/>
  </r>
  <r>
    <n v="2655"/>
    <s v="Hipotecaria Su Casita"/>
    <s v="FIDEICOMISO 234036"/>
    <d v="2018-05-01T00:00:00"/>
    <s v="61477"/>
    <x v="1"/>
    <n v="0"/>
    <n v="51488.53"/>
    <n v="0"/>
    <n v="0"/>
    <n v="51488.53"/>
    <n v="163.34"/>
    <n v="0"/>
    <n v="0"/>
    <n v="163.34"/>
    <n v="0"/>
    <m/>
    <n v="51325.19"/>
    <n v="0"/>
    <n v="411.91"/>
    <n v="0"/>
    <n v="0"/>
    <n v="411.91"/>
    <n v="0"/>
    <n v="0"/>
    <n v="0"/>
    <n v="59.22"/>
    <n v="0"/>
    <n v="0"/>
    <n v="0"/>
    <n v="0"/>
    <n v="-16.03"/>
    <n v="31.72"/>
    <n v="87.64"/>
    <n v="0"/>
    <n v="0"/>
    <n v="0"/>
    <n v="0"/>
    <n v="0"/>
    <n v="0"/>
    <n v="0"/>
    <n v="0.11"/>
    <n v="0"/>
    <n v="0.13"/>
    <n v="0"/>
    <n v="737.91"/>
    <n v="0"/>
    <n v="0"/>
    <n v="157"/>
    <n v="300"/>
    <n v="120025.8"/>
    <n v="65320.38"/>
    <n v="54.421948999999998"/>
    <n v="42.761797659402902"/>
    <n v="9.6"/>
    <m/>
    <m/>
    <m/>
    <s v="OAX"/>
    <s v="OAXACA DE JUAREZ"/>
    <s v="68020"/>
    <s v="Al corriente"/>
    <x v="0"/>
  </r>
  <r>
    <n v="2656"/>
    <s v="Hipotecaria Su Casita"/>
    <s v="FIDEICOMISO 234036"/>
    <d v="2018-05-01T00:00:00"/>
    <s v="61482"/>
    <x v="0"/>
    <n v="21"/>
    <n v="146968.26"/>
    <n v="65556.37"/>
    <n v="0"/>
    <n v="212524.63"/>
    <n v="1002.58"/>
    <n v="0"/>
    <n v="0"/>
    <n v="0"/>
    <n v="0"/>
    <m/>
    <n v="212524.63"/>
    <n v="132595.99"/>
    <n v="1151.25"/>
    <n v="0"/>
    <n v="0"/>
    <n v="0"/>
    <n v="0"/>
    <n v="0"/>
    <n v="133747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558.95"/>
    <n v="133747.24"/>
    <n v="97"/>
    <n v="240"/>
    <n v="258547.20000000001"/>
    <n v="232692.7"/>
    <n v="90.000084999999999"/>
    <n v="82.199548007279802"/>
    <n v="9.4"/>
    <m/>
    <m/>
    <m/>
    <s v="BCN"/>
    <s v="TIJUANA"/>
    <s v="22214"/>
    <s v="Proceso judicial"/>
    <x v="0"/>
  </r>
  <r>
    <n v="2657"/>
    <s v="Hipotecaria Su Casita"/>
    <s v="FIDEICOMISO 234036"/>
    <d v="2018-05-01T00:00:00"/>
    <s v="61483"/>
    <x v="0"/>
    <n v="21"/>
    <n v="182428.97"/>
    <n v="36683.86"/>
    <n v="0"/>
    <n v="219112.83"/>
    <n v="587.85"/>
    <n v="0"/>
    <n v="0"/>
    <n v="0"/>
    <n v="0"/>
    <m/>
    <n v="219112.83"/>
    <n v="136379.23000000001"/>
    <n v="1429.03"/>
    <n v="0"/>
    <n v="0"/>
    <n v="0"/>
    <n v="0"/>
    <n v="0"/>
    <n v="137808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271.71"/>
    <n v="137808.26"/>
    <n v="157"/>
    <n v="300"/>
    <n v="258547.20000000001"/>
    <n v="232692.7"/>
    <n v="90.000084999999999"/>
    <n v="84.747709423589797"/>
    <n v="9.4"/>
    <m/>
    <m/>
    <m/>
    <s v="BCN"/>
    <s v="TIJUANA"/>
    <s v="22214"/>
    <s v="Proceso judicial"/>
    <x v="0"/>
  </r>
  <r>
    <n v="2658"/>
    <s v="Hipotecaria Su Casita"/>
    <s v="FIDEICOMISO 234036"/>
    <d v="2018-05-01T00:00:00"/>
    <s v="61484"/>
    <x v="0"/>
    <n v="21"/>
    <n v="109725.78"/>
    <n v="19197.97"/>
    <n v="0"/>
    <n v="128923.75"/>
    <n v="353.55"/>
    <n v="0"/>
    <n v="0"/>
    <n v="0"/>
    <n v="0"/>
    <m/>
    <n v="128923.75"/>
    <n v="66777.09"/>
    <n v="859.52"/>
    <n v="0"/>
    <n v="552.1"/>
    <n v="0"/>
    <n v="0"/>
    <n v="0"/>
    <n v="67084.509999999995"/>
    <n v="0"/>
    <n v="0"/>
    <n v="0"/>
    <n v="0"/>
    <n v="0"/>
    <n v="-120.89"/>
    <n v="0"/>
    <n v="0"/>
    <n v="0"/>
    <n v="0"/>
    <n v="0"/>
    <n v="0"/>
    <n v="0"/>
    <n v="0"/>
    <n v="0"/>
    <n v="0"/>
    <n v="0"/>
    <n v="0"/>
    <n v="0"/>
    <n v="431.21"/>
    <n v="19551.52"/>
    <n v="67084.509999999995"/>
    <n v="157"/>
    <n v="300"/>
    <n v="164654.39999999999"/>
    <n v="139955.81"/>
    <n v="84.999739000000005"/>
    <n v="78.299608289939897"/>
    <n v="9.4"/>
    <m/>
    <m/>
    <m/>
    <s v="CHI"/>
    <s v="CHIHUAHUA"/>
    <s v="31180"/>
    <s v="Proceso judicial"/>
    <x v="0"/>
  </r>
  <r>
    <n v="2659"/>
    <s v="Hipotecaria Su Casita"/>
    <s v="FIDEICOMISO 234036"/>
    <d v="2018-05-01T00:00:00"/>
    <s v="61485"/>
    <x v="0"/>
    <n v="21"/>
    <n v="33440.370000000003"/>
    <n v="6989.98"/>
    <n v="0"/>
    <n v="40430.35"/>
    <n v="106.08"/>
    <n v="0"/>
    <n v="0"/>
    <n v="0"/>
    <n v="0"/>
    <m/>
    <n v="40430.35"/>
    <n v="28128.39"/>
    <n v="267.52"/>
    <n v="0"/>
    <n v="0"/>
    <n v="0"/>
    <n v="0"/>
    <n v="0"/>
    <n v="28395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96.06"/>
    <n v="28395.91"/>
    <n v="157"/>
    <n v="300"/>
    <n v="47136.9"/>
    <n v="42423.03"/>
    <n v="89.999617999999998"/>
    <n v="85.772186843002501"/>
    <n v="9.6"/>
    <m/>
    <m/>
    <m/>
    <s v="NL"/>
    <s v="GENERAL ESCOBEDO"/>
    <s v="66060"/>
    <s v="Proceso judicial"/>
    <x v="0"/>
  </r>
  <r>
    <n v="2660"/>
    <s v="Hipotecaria Su Casita"/>
    <s v="FIDEICOMISO 234036"/>
    <d v="2018-05-01T00:00:00"/>
    <s v="61487"/>
    <x v="0"/>
    <n v="21"/>
    <n v="54305.86"/>
    <n v="9871.2199999999993"/>
    <n v="0"/>
    <n v="64177.08"/>
    <n v="189.6"/>
    <n v="0"/>
    <n v="0"/>
    <n v="0"/>
    <n v="0"/>
    <m/>
    <n v="64177.08"/>
    <n v="31678.81"/>
    <n v="429.92"/>
    <n v="0"/>
    <n v="0"/>
    <n v="0"/>
    <n v="0"/>
    <n v="0"/>
    <n v="32108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60.82"/>
    <n v="32108.73"/>
    <n v="157"/>
    <n v="300"/>
    <n v="78787.199999999997"/>
    <n v="70908.34"/>
    <n v="89.999821999999995"/>
    <n v="81.456226115006501"/>
    <n v="9.5"/>
    <m/>
    <m/>
    <m/>
    <s v="OAX"/>
    <s v="TLACOLULA DE MATAMOROS"/>
    <s v="70403"/>
    <s v="Morosidad"/>
    <x v="0"/>
  </r>
  <r>
    <n v="2661"/>
    <s v="Hipotecaria Su Casita"/>
    <s v="FIDEICOMISO 234036"/>
    <d v="2018-05-01T00:00:00"/>
    <s v="61492"/>
    <x v="0"/>
    <n v="21"/>
    <n v="81783.320000000007"/>
    <n v="5694.89"/>
    <n v="0"/>
    <n v="87478.21"/>
    <n v="261.48"/>
    <n v="0"/>
    <n v="0"/>
    <n v="0"/>
    <n v="0"/>
    <m/>
    <n v="87478.21"/>
    <n v="15568.68"/>
    <n v="647.45000000000005"/>
    <n v="0"/>
    <n v="0"/>
    <n v="0"/>
    <n v="0"/>
    <n v="0"/>
    <n v="16216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56.37"/>
    <n v="16216.13"/>
    <n v="157"/>
    <n v="300"/>
    <n v="128435.4"/>
    <n v="104032.71"/>
    <n v="81.000028"/>
    <n v="68.110668840501006"/>
    <n v="9.5"/>
    <m/>
    <m/>
    <m/>
    <s v="CHI"/>
    <s v="CHIHUAHUA"/>
    <s v="31180"/>
    <s v="Morosidad"/>
    <x v="0"/>
  </r>
  <r>
    <n v="2662"/>
    <s v="Hipotecaria Su Casita"/>
    <s v="FIDEICOMISO 234036"/>
    <d v="2018-05-01T00:00:00"/>
    <s v="61494"/>
    <x v="1"/>
    <n v="0"/>
    <n v="45017.75"/>
    <n v="0"/>
    <n v="0"/>
    <n v="45017.75"/>
    <n v="305.70999999999998"/>
    <n v="0"/>
    <n v="0"/>
    <n v="305.70999999999998"/>
    <n v="0"/>
    <m/>
    <n v="44712.04"/>
    <n v="0"/>
    <n v="356.39"/>
    <n v="0"/>
    <n v="0"/>
    <n v="356.39"/>
    <n v="0"/>
    <n v="0"/>
    <n v="0"/>
    <n v="47.02"/>
    <n v="0"/>
    <n v="0"/>
    <n v="0"/>
    <n v="0"/>
    <n v="-15.52"/>
    <n v="30.85"/>
    <n v="88.76"/>
    <n v="0"/>
    <n v="0"/>
    <n v="0"/>
    <n v="0"/>
    <n v="0"/>
    <n v="0"/>
    <n v="0"/>
    <n v="2.5299999999999998"/>
    <n v="0"/>
    <n v="2.4300000000000002"/>
    <n v="0"/>
    <n v="815.74"/>
    <n v="0"/>
    <n v="0"/>
    <n v="97"/>
    <n v="240"/>
    <n v="86270.399999999994"/>
    <n v="71030.81"/>
    <n v="82.335087999999999"/>
    <n v="51.827787801652804"/>
    <n v="9.5"/>
    <m/>
    <m/>
    <m/>
    <s v="EM"/>
    <s v="CHALCO"/>
    <s v="56640"/>
    <s v="Al corriente"/>
    <x v="0"/>
  </r>
  <r>
    <n v="2663"/>
    <s v="Hipotecaria Su Casita"/>
    <s v="FIDEICOMISO 234036"/>
    <d v="2018-05-01T00:00:00"/>
    <s v="61495"/>
    <x v="0"/>
    <n v="21"/>
    <n v="36337.43"/>
    <n v="12558.66"/>
    <n v="0"/>
    <n v="48896.09"/>
    <n v="245.66"/>
    <n v="0"/>
    <n v="0"/>
    <n v="0"/>
    <n v="0"/>
    <m/>
    <n v="48896.09"/>
    <n v="22626.12"/>
    <n v="290.7"/>
    <n v="0"/>
    <n v="0"/>
    <n v="0"/>
    <n v="0"/>
    <n v="0"/>
    <n v="22916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04.32"/>
    <n v="22916.82"/>
    <n v="97"/>
    <n v="240"/>
    <n v="66935.7"/>
    <n v="57140.09"/>
    <n v="85.365641999999994"/>
    <n v="73.049344411949306"/>
    <n v="9.6"/>
    <m/>
    <m/>
    <m/>
    <s v="HGO"/>
    <s v="TIZAYUCA"/>
    <s v="43800"/>
    <s v="Proceso judicial"/>
    <x v="0"/>
  </r>
  <r>
    <n v="2664"/>
    <s v="Hipotecaria Su Casita"/>
    <s v="FIDEICOMISO 234036"/>
    <d v="2018-05-01T00:00:00"/>
    <s v="61497"/>
    <x v="0"/>
    <n v="21"/>
    <n v="33242.1"/>
    <n v="6269.23"/>
    <n v="0"/>
    <n v="39511.33"/>
    <n v="105.46"/>
    <n v="0"/>
    <n v="0"/>
    <n v="0"/>
    <n v="0"/>
    <m/>
    <n v="39511.33"/>
    <n v="23720.79"/>
    <n v="265.94"/>
    <n v="0"/>
    <n v="0"/>
    <n v="0"/>
    <n v="0"/>
    <n v="0"/>
    <n v="2398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74.69"/>
    <n v="23986.73"/>
    <n v="157"/>
    <n v="300"/>
    <n v="54961.2"/>
    <n v="42172.76"/>
    <n v="76.731876"/>
    <n v="71.889496304132805"/>
    <n v="9.6"/>
    <m/>
    <m/>
    <m/>
    <s v="DF"/>
    <s v="GUSTAVO A. MADERO"/>
    <s v="7420"/>
    <s v="Proceso judicial"/>
    <x v="0"/>
  </r>
  <r>
    <n v="2665"/>
    <s v="Hipotecaria Su Casita"/>
    <s v="FIDEICOMISO 234036"/>
    <d v="2018-05-01T00:00:00"/>
    <s v="61500"/>
    <x v="0"/>
    <n v="21"/>
    <n v="84952.320000000007"/>
    <n v="14851.21"/>
    <n v="0"/>
    <n v="99803.53"/>
    <n v="268.64"/>
    <n v="0"/>
    <n v="0"/>
    <n v="0"/>
    <n v="0"/>
    <m/>
    <n v="99803.53"/>
    <n v="53306.23"/>
    <n v="672.54"/>
    <n v="0"/>
    <n v="0"/>
    <n v="0"/>
    <n v="0"/>
    <n v="0"/>
    <n v="53978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19.85"/>
    <n v="53978.77"/>
    <n v="158"/>
    <n v="300"/>
    <n v="125677.2"/>
    <n v="107723.5"/>
    <n v="85.714433"/>
    <n v="79.412597857927807"/>
    <n v="9.5"/>
    <m/>
    <m/>
    <m/>
    <s v="SON"/>
    <s v="HERMOSILLO"/>
    <s v="83294"/>
    <s v="Morosidad"/>
    <x v="0"/>
  </r>
  <r>
    <n v="2666"/>
    <s v="Hipotecaria Su Casita"/>
    <s v="FIDEICOMISO 234036"/>
    <d v="2018-05-01T00:00:00"/>
    <s v="61502"/>
    <x v="0"/>
    <n v="21"/>
    <n v="194605.87"/>
    <n v="34382.61"/>
    <n v="0"/>
    <n v="228988.48"/>
    <n v="620.22"/>
    <n v="0"/>
    <n v="0"/>
    <n v="0"/>
    <n v="0"/>
    <m/>
    <n v="228988.48"/>
    <n v="122175.38"/>
    <n v="1524.41"/>
    <n v="0"/>
    <n v="0"/>
    <n v="0"/>
    <n v="0"/>
    <n v="0"/>
    <n v="123699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002.83"/>
    <n v="123699.79"/>
    <n v="158"/>
    <n v="300"/>
    <n v="291124.2"/>
    <n v="247432.13"/>
    <n v="84.991947999999994"/>
    <n v="78.656627919579606"/>
    <n v="9.4"/>
    <m/>
    <m/>
    <m/>
    <s v="BCN"/>
    <s v="TIJUANA"/>
    <s v="22210"/>
    <s v="Proceso judicial"/>
    <x v="0"/>
  </r>
  <r>
    <n v="2667"/>
    <s v="Hipotecaria Su Casita"/>
    <s v="FIDEICOMISO 234036"/>
    <d v="2018-05-01T00:00:00"/>
    <s v="61503"/>
    <x v="0"/>
    <n v="21"/>
    <n v="50129.56"/>
    <n v="76850.240000000005"/>
    <n v="0"/>
    <n v="126979.8"/>
    <n v="1104"/>
    <n v="0"/>
    <n v="0"/>
    <n v="0"/>
    <n v="0"/>
    <m/>
    <n v="126979.8"/>
    <n v="74314.42"/>
    <n v="392.68"/>
    <n v="0"/>
    <n v="0"/>
    <n v="0"/>
    <n v="0"/>
    <n v="0"/>
    <n v="74707.1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954.240000000005"/>
    <n v="74707.100000000006"/>
    <n v="38"/>
    <n v="180"/>
    <n v="216513.9"/>
    <n v="144161.24"/>
    <n v="66.582903000000002"/>
    <n v="58.647412483129301"/>
    <n v="9.4"/>
    <m/>
    <m/>
    <m/>
    <s v="MOR"/>
    <s v="HUITZILAC"/>
    <s v="62517"/>
    <s v="Proceso judicial"/>
    <x v="0"/>
  </r>
  <r>
    <n v="2668"/>
    <s v="Hipotecaria Su Casita"/>
    <s v="FIDEICOMISO 234036"/>
    <d v="2018-05-01T00:00:00"/>
    <s v="61504"/>
    <x v="0"/>
    <n v="21"/>
    <n v="83976.68"/>
    <n v="19451.810000000001"/>
    <n v="0"/>
    <n v="103428.49"/>
    <n v="265.52"/>
    <n v="0"/>
    <n v="0"/>
    <n v="0"/>
    <n v="0"/>
    <m/>
    <n v="103428.49"/>
    <n v="82885.59"/>
    <n v="664.82"/>
    <n v="0"/>
    <n v="0"/>
    <n v="0"/>
    <n v="0"/>
    <n v="0"/>
    <n v="83550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17.330000000002"/>
    <n v="83550.41"/>
    <n v="158"/>
    <n v="300"/>
    <n v="121034.7"/>
    <n v="106483.7"/>
    <n v="87.977828000000002"/>
    <n v="85.453584947928405"/>
    <n v="9.5"/>
    <m/>
    <m/>
    <m/>
    <s v="SON"/>
    <s v="HERMOSILLO"/>
    <s v="83000"/>
    <s v="Proceso judicial"/>
    <x v="0"/>
  </r>
  <r>
    <n v="2669"/>
    <s v="Hipotecaria Su Casita"/>
    <s v="FIDEICOMISO 234036"/>
    <d v="2018-05-01T00:00:00"/>
    <s v="61505"/>
    <x v="0"/>
    <n v="21"/>
    <n v="93394.07"/>
    <n v="38861.53"/>
    <n v="0"/>
    <n v="132255.6"/>
    <n v="627.89"/>
    <n v="0"/>
    <n v="0"/>
    <n v="0"/>
    <n v="0"/>
    <m/>
    <n v="132255.6"/>
    <n v="76694.27"/>
    <n v="731.59"/>
    <n v="0"/>
    <n v="0"/>
    <n v="0"/>
    <n v="0"/>
    <n v="0"/>
    <n v="77425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489.42"/>
    <n v="77425.86"/>
    <n v="98"/>
    <n v="240"/>
    <n v="165097.20000000001"/>
    <n v="146874.07"/>
    <n v="88.962181000000001"/>
    <n v="80.107718302240798"/>
    <n v="9.4"/>
    <m/>
    <m/>
    <m/>
    <s v="EM"/>
    <s v="NAUCALPAN"/>
    <s v="53000"/>
    <s v="Morosidad"/>
    <x v="0"/>
  </r>
  <r>
    <n v="2670"/>
    <s v="Hipotecaria Su Casita"/>
    <s v="FIDEICOMISO 234036"/>
    <d v="2018-05-01T00:00:00"/>
    <s v="61506"/>
    <x v="0"/>
    <n v="21"/>
    <n v="71423.64"/>
    <n v="14826.53"/>
    <n v="0"/>
    <n v="86250.17"/>
    <n v="225.85"/>
    <n v="0"/>
    <n v="0"/>
    <n v="0"/>
    <n v="0"/>
    <m/>
    <n v="86250.17"/>
    <n v="58763.44"/>
    <n v="565.44000000000005"/>
    <n v="0"/>
    <n v="0"/>
    <n v="0"/>
    <n v="0"/>
    <n v="0"/>
    <n v="59328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52.38"/>
    <n v="59328.88"/>
    <n v="158"/>
    <n v="300"/>
    <n v="100630.5"/>
    <n v="90567.91"/>
    <n v="90.000456999999997"/>
    <n v="85.709769788523204"/>
    <n v="9.5"/>
    <m/>
    <m/>
    <m/>
    <s v="QR"/>
    <s v="BENITO JUAREZ"/>
    <s v="77534"/>
    <s v="Proceso judicial"/>
    <x v="0"/>
  </r>
  <r>
    <n v="2671"/>
    <s v="Hipotecaria Su Casita"/>
    <s v="FIDEICOMISO 234036"/>
    <d v="2018-05-01T00:00:00"/>
    <s v="61509"/>
    <x v="1"/>
    <n v="0"/>
    <n v="164067.9"/>
    <n v="0"/>
    <n v="0"/>
    <n v="164067.9"/>
    <n v="522.9"/>
    <n v="0"/>
    <n v="0"/>
    <n v="522.9"/>
    <n v="0"/>
    <m/>
    <n v="163545"/>
    <n v="0"/>
    <n v="1285.2"/>
    <n v="0"/>
    <n v="0"/>
    <n v="1285.2"/>
    <n v="0"/>
    <n v="0"/>
    <n v="0"/>
    <n v="79.88"/>
    <n v="0"/>
    <n v="0"/>
    <n v="0"/>
    <n v="0"/>
    <n v="-45.62"/>
    <n v="94.4"/>
    <n v="257.52"/>
    <n v="0"/>
    <n v="0"/>
    <n v="0"/>
    <n v="0"/>
    <n v="0"/>
    <n v="0"/>
    <n v="0"/>
    <n v="48.7"/>
    <n v="0"/>
    <n v="2.25"/>
    <n v="0"/>
    <n v="2242.98"/>
    <n v="0"/>
    <n v="0"/>
    <n v="158"/>
    <n v="300"/>
    <n v="231994.5"/>
    <n v="208605.37"/>
    <n v="89.918239"/>
    <n v="70.495205359550397"/>
    <n v="9.4"/>
    <m/>
    <m/>
    <m/>
    <s v="CHI"/>
    <s v="JUAREZ"/>
    <s v="32401"/>
    <s v="Al corriente"/>
    <x v="0"/>
  </r>
  <r>
    <n v="2672"/>
    <s v="Hipotecaria Su Casita"/>
    <s v="FIDEICOMISO 234036"/>
    <d v="2018-05-01T00:00:00"/>
    <s v="61510"/>
    <x v="1"/>
    <n v="0"/>
    <n v="62415.42"/>
    <n v="0"/>
    <n v="0"/>
    <n v="62415.42"/>
    <n v="1374.6"/>
    <n v="0"/>
    <n v="0"/>
    <n v="1374.6"/>
    <n v="0"/>
    <m/>
    <n v="61040.82"/>
    <n v="0"/>
    <n v="488.92"/>
    <n v="0"/>
    <n v="0"/>
    <n v="488.92"/>
    <n v="0"/>
    <n v="0"/>
    <n v="0"/>
    <n v="62.02"/>
    <n v="0"/>
    <n v="0"/>
    <n v="0"/>
    <n v="0"/>
    <n v="-36.619999999999997"/>
    <n v="66.819999999999993"/>
    <n v="223.35"/>
    <n v="0"/>
    <n v="0"/>
    <n v="0"/>
    <n v="0"/>
    <n v="0"/>
    <n v="0"/>
    <n v="0"/>
    <n v="0.06"/>
    <n v="0"/>
    <n v="0"/>
    <n v="0"/>
    <n v="2179.15"/>
    <n v="0"/>
    <n v="0"/>
    <n v="38"/>
    <n v="180"/>
    <n v="211586.4"/>
    <n v="179495.18"/>
    <n v="84.833042000000006"/>
    <n v="28.849122560140302"/>
    <n v="9.4"/>
    <m/>
    <m/>
    <m/>
    <s v="MOR"/>
    <s v="CUAUTLA"/>
    <s v="62749"/>
    <s v="Al corriente"/>
    <x v="0"/>
  </r>
  <r>
    <n v="2673"/>
    <s v="Hipotecaria Su Casita"/>
    <s v="FIDEICOMISO 234036"/>
    <d v="2018-05-01T00:00:00"/>
    <s v="61512"/>
    <x v="0"/>
    <n v="21"/>
    <n v="74580.210000000006"/>
    <n v="18249.38"/>
    <n v="0"/>
    <n v="92829.59"/>
    <n v="249.92"/>
    <n v="0"/>
    <n v="0"/>
    <n v="0"/>
    <n v="0"/>
    <m/>
    <n v="92829.59"/>
    <n v="74029.41"/>
    <n v="590.42999999999995"/>
    <n v="0"/>
    <n v="84.96"/>
    <n v="0"/>
    <n v="0"/>
    <n v="0"/>
    <n v="74534.880000000005"/>
    <n v="0"/>
    <n v="0"/>
    <n v="0"/>
    <n v="0"/>
    <n v="0"/>
    <n v="-26.57"/>
    <n v="0"/>
    <n v="0"/>
    <n v="0"/>
    <n v="0"/>
    <n v="0"/>
    <n v="0"/>
    <n v="0"/>
    <n v="0"/>
    <n v="0"/>
    <n v="0"/>
    <n v="0"/>
    <n v="0"/>
    <n v="0"/>
    <n v="58.39"/>
    <n v="18499.3"/>
    <n v="74534.880000000005"/>
    <n v="158"/>
    <n v="300"/>
    <n v="106871.1"/>
    <n v="96183.679999999993"/>
    <n v="89.999709999999993"/>
    <n v="86.861265647341597"/>
    <n v="9.5"/>
    <m/>
    <m/>
    <m/>
    <s v="DF"/>
    <s v="VENUSTIANO CARRANZA"/>
    <s v="15020"/>
    <s v="Proceso judicial"/>
    <x v="0"/>
  </r>
  <r>
    <n v="2674"/>
    <s v="Hipotecaria Su Casita"/>
    <s v="FIDEICOMISO 234036"/>
    <d v="2018-05-01T00:00:00"/>
    <s v="61513"/>
    <x v="1"/>
    <n v="0"/>
    <n v="37714.97"/>
    <n v="0"/>
    <n v="0"/>
    <n v="37714.97"/>
    <n v="118.33"/>
    <n v="0"/>
    <n v="0"/>
    <n v="118.33"/>
    <n v="0"/>
    <m/>
    <n v="37596.639999999999"/>
    <n v="0"/>
    <n v="301.72000000000003"/>
    <n v="0"/>
    <n v="0"/>
    <n v="301.72000000000003"/>
    <n v="0"/>
    <n v="0"/>
    <n v="0"/>
    <n v="43.24"/>
    <n v="0"/>
    <n v="0"/>
    <n v="0"/>
    <n v="0"/>
    <n v="-10.029999999999999"/>
    <n v="23.16"/>
    <n v="59.2"/>
    <n v="0"/>
    <n v="0"/>
    <n v="0"/>
    <n v="0"/>
    <n v="0"/>
    <n v="0"/>
    <n v="0"/>
    <n v="15.91"/>
    <n v="0"/>
    <n v="12.09"/>
    <n v="0"/>
    <n v="551.53"/>
    <n v="0"/>
    <n v="0"/>
    <n v="158"/>
    <n v="300"/>
    <n v="55202.400000000001"/>
    <n v="47697.07"/>
    <n v="86.403979000000007"/>
    <n v="68.106894050946096"/>
    <n v="9.6"/>
    <m/>
    <m/>
    <m/>
    <s v="AGS"/>
    <s v="AGUASCALIENTES"/>
    <s v="20298"/>
    <s v="Al corriente"/>
    <x v="0"/>
  </r>
  <r>
    <n v="2675"/>
    <s v="Hipotecaria Su Casita"/>
    <s v="FIDEICOMISO 234036"/>
    <d v="2018-05-01T00:00:00"/>
    <s v="61514"/>
    <x v="0"/>
    <n v="21"/>
    <n v="134743.39000000001"/>
    <n v="29500.89"/>
    <n v="0"/>
    <n v="164244.28"/>
    <n v="429.43"/>
    <n v="0"/>
    <n v="0"/>
    <n v="0"/>
    <n v="0"/>
    <m/>
    <n v="164244.28"/>
    <n v="117506.19"/>
    <n v="1055.49"/>
    <n v="0"/>
    <n v="0"/>
    <n v="0"/>
    <n v="0"/>
    <n v="0"/>
    <n v="118561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930.32"/>
    <n v="118561.68"/>
    <n v="158"/>
    <n v="300"/>
    <n v="190355.1"/>
    <n v="171319.53"/>
    <n v="89.999967999999996"/>
    <n v="86.283098863177102"/>
    <n v="9.4"/>
    <m/>
    <m/>
    <m/>
    <s v="PUE"/>
    <s v="PUEBLA"/>
    <s v="72410"/>
    <s v="Proceso judicial"/>
    <x v="0"/>
  </r>
  <r>
    <n v="2676"/>
    <s v="Hipotecaria Su Casita"/>
    <s v="FIDEICOMISO 234036"/>
    <d v="2018-05-01T00:00:00"/>
    <s v="61515"/>
    <x v="0"/>
    <n v="21"/>
    <n v="75701.929999999993"/>
    <n v="17436.88"/>
    <n v="0"/>
    <n v="93138.81"/>
    <n v="239.39"/>
    <n v="0"/>
    <n v="0"/>
    <n v="0"/>
    <n v="0"/>
    <m/>
    <n v="93138.81"/>
    <n v="73515.45"/>
    <n v="599.30999999999995"/>
    <n v="0"/>
    <n v="0"/>
    <n v="0"/>
    <n v="0"/>
    <n v="0"/>
    <n v="74114.75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676.27"/>
    <n v="74114.759999999995"/>
    <n v="158"/>
    <n v="300"/>
    <n v="114214.5"/>
    <n v="95993.93"/>
    <n v="84.047060999999999"/>
    <n v="81.547273307149794"/>
    <n v="9.5"/>
    <m/>
    <m/>
    <m/>
    <s v="TLA"/>
    <s v="APIZACO"/>
    <s v="90300"/>
    <s v="Proceso judicial"/>
    <x v="0"/>
  </r>
  <r>
    <n v="2677"/>
    <s v="Hipotecaria Su Casita"/>
    <s v="FIDEICOMISO 234036"/>
    <d v="2018-05-01T00:00:00"/>
    <s v="61517"/>
    <x v="1"/>
    <n v="0"/>
    <n v="44512.49"/>
    <n v="0"/>
    <n v="0"/>
    <n v="44512.49"/>
    <n v="139.63"/>
    <n v="0"/>
    <n v="0"/>
    <n v="139.63"/>
    <n v="0"/>
    <m/>
    <n v="44372.86"/>
    <n v="0"/>
    <n v="356.1"/>
    <n v="0"/>
    <n v="0"/>
    <n v="356.1"/>
    <n v="0"/>
    <n v="0"/>
    <n v="0"/>
    <n v="51.03"/>
    <n v="0"/>
    <n v="0"/>
    <n v="0"/>
    <n v="0"/>
    <n v="-12.06"/>
    <n v="27.34"/>
    <n v="70.88"/>
    <n v="0"/>
    <n v="0"/>
    <n v="0"/>
    <n v="0"/>
    <n v="0"/>
    <n v="0"/>
    <n v="0"/>
    <n v="0.88"/>
    <n v="0"/>
    <n v="0.59"/>
    <n v="0"/>
    <n v="633.79999999999995"/>
    <n v="0"/>
    <n v="0"/>
    <n v="158"/>
    <n v="300"/>
    <n v="72064.2"/>
    <n v="56291.41"/>
    <n v="78.112863000000004"/>
    <n v="61.574068478621903"/>
    <n v="9.6"/>
    <m/>
    <m/>
    <m/>
    <s v="NL"/>
    <s v="MONTERREY"/>
    <s v="64100"/>
    <s v="Al corriente"/>
    <x v="0"/>
  </r>
  <r>
    <n v="2678"/>
    <s v="Hipotecaria Su Casita"/>
    <s v="FIDEICOMISO 234036"/>
    <d v="2018-05-01T00:00:00"/>
    <s v="61518"/>
    <x v="1"/>
    <n v="0"/>
    <n v="50316.02"/>
    <n v="0"/>
    <n v="0"/>
    <n v="50316.02"/>
    <n v="157.87"/>
    <n v="0"/>
    <n v="0"/>
    <n v="157.87"/>
    <n v="0"/>
    <m/>
    <n v="50158.15"/>
    <n v="0"/>
    <n v="402.53"/>
    <n v="0"/>
    <n v="0"/>
    <n v="402.53"/>
    <n v="0"/>
    <n v="0"/>
    <n v="0"/>
    <n v="57.69"/>
    <n v="0"/>
    <n v="0"/>
    <n v="0"/>
    <n v="0"/>
    <n v="-13.34"/>
    <n v="30.9"/>
    <n v="78.75"/>
    <n v="0"/>
    <n v="0"/>
    <n v="0"/>
    <n v="0"/>
    <n v="0"/>
    <n v="0"/>
    <n v="0"/>
    <n v="7.09"/>
    <n v="0"/>
    <n v="704.89"/>
    <n v="0"/>
    <n v="721.49"/>
    <n v="0"/>
    <n v="0"/>
    <n v="158"/>
    <n v="300"/>
    <n v="72064.2"/>
    <n v="63633.77"/>
    <n v="88.301501000000002"/>
    <n v="69.602035717562401"/>
    <n v="9.6"/>
    <m/>
    <m/>
    <m/>
    <s v="NL"/>
    <s v="MONTERREY"/>
    <s v="64100"/>
    <s v="Al corriente"/>
    <x v="0"/>
  </r>
  <r>
    <n v="2679"/>
    <s v="Hipotecaria Su Casita"/>
    <s v="FIDEICOMISO 234036"/>
    <d v="2018-05-01T00:00:00"/>
    <s v="61522"/>
    <x v="0"/>
    <n v="21"/>
    <n v="153988.5"/>
    <n v="23425.58"/>
    <n v="0"/>
    <n v="177414.08"/>
    <n v="490.84"/>
    <n v="0"/>
    <n v="0"/>
    <n v="0"/>
    <n v="0"/>
    <m/>
    <n v="177414.08"/>
    <n v="78399.22"/>
    <n v="1206.24"/>
    <n v="0"/>
    <n v="0"/>
    <n v="0"/>
    <n v="0"/>
    <n v="0"/>
    <n v="79605.46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916.42"/>
    <n v="79605.460000000006"/>
    <n v="158"/>
    <n v="300"/>
    <n v="217661.1"/>
    <n v="195797.43"/>
    <n v="89.955178000000004"/>
    <n v="81.509318820508696"/>
    <n v="9.4"/>
    <m/>
    <m/>
    <m/>
    <s v="GTO"/>
    <s v="IRAPUATO"/>
    <s v="36620"/>
    <s v="Morosidad"/>
    <x v="0"/>
  </r>
  <r>
    <n v="2680"/>
    <s v="Hipotecaria Su Casita"/>
    <s v="FIDEICOMISO 234036"/>
    <d v="2018-05-01T00:00:00"/>
    <s v="61530"/>
    <x v="1"/>
    <n v="1"/>
    <n v="20240.689999999999"/>
    <n v="150.53"/>
    <n v="0"/>
    <n v="20391.22"/>
    <n v="151.77000000000001"/>
    <n v="0"/>
    <n v="150.53"/>
    <n v="151.77000000000001"/>
    <n v="0"/>
    <m/>
    <n v="20088.919999999998"/>
    <n v="168.23"/>
    <n v="166.99"/>
    <n v="0"/>
    <n v="168.23"/>
    <n v="166.99"/>
    <n v="0"/>
    <n v="0"/>
    <n v="0"/>
    <n v="58.27"/>
    <n v="0"/>
    <n v="0"/>
    <n v="0"/>
    <n v="0"/>
    <n v="2.61"/>
    <n v="18.850000000000001"/>
    <n v="44.83"/>
    <n v="58.27"/>
    <n v="0"/>
    <n v="0"/>
    <n v="0"/>
    <n v="0"/>
    <n v="3.66"/>
    <n v="0"/>
    <n v="72.28"/>
    <n v="0"/>
    <n v="0"/>
    <n v="0"/>
    <n v="896.29"/>
    <n v="0"/>
    <n v="0"/>
    <n v="158"/>
    <n v="300"/>
    <n v="47397.599999999999"/>
    <n v="35352.53"/>
    <n v="74.587173000000007"/>
    <n v="42.383833672530898"/>
    <n v="9.9"/>
    <m/>
    <m/>
    <m/>
    <s v="NL"/>
    <s v="GENERAL ESCOBEDO"/>
    <s v="66060"/>
    <s v="Al corriente"/>
    <x v="0"/>
  </r>
  <r>
    <n v="2681"/>
    <s v="Hipotecaria Su Casita"/>
    <s v="FIDEICOMISO 234036"/>
    <d v="2018-05-01T00:00:00"/>
    <s v="61531"/>
    <x v="0"/>
    <n v="21"/>
    <n v="28174.37"/>
    <n v="5589.95"/>
    <n v="0"/>
    <n v="33764.32"/>
    <n v="86.32"/>
    <n v="0"/>
    <n v="0"/>
    <n v="0"/>
    <n v="0"/>
    <m/>
    <n v="33764.32"/>
    <n v="24054.73"/>
    <n v="232.44"/>
    <n v="0"/>
    <n v="0"/>
    <n v="0"/>
    <n v="0"/>
    <n v="0"/>
    <n v="24287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76.27"/>
    <n v="24287.17"/>
    <n v="158"/>
    <n v="300"/>
    <n v="47100.9"/>
    <n v="35352.53"/>
    <n v="75.057016000000004"/>
    <n v="71.685084673405797"/>
    <n v="9.9"/>
    <m/>
    <m/>
    <m/>
    <s v="NL"/>
    <s v="GENERAL ESCOBEDO"/>
    <s v="66060"/>
    <s v="Proceso judicial"/>
    <x v="0"/>
  </r>
  <r>
    <n v="2682"/>
    <s v="Hipotecaria Su Casita"/>
    <s v="FIDEICOMISO 234036"/>
    <d v="2018-05-01T00:00:00"/>
    <s v="61532"/>
    <x v="1"/>
    <n v="0"/>
    <n v="49248.66"/>
    <n v="0"/>
    <n v="0"/>
    <n v="49248.66"/>
    <n v="329.61"/>
    <n v="0"/>
    <n v="0"/>
    <n v="329.61"/>
    <n v="0"/>
    <m/>
    <n v="48919.05"/>
    <n v="0"/>
    <n v="389.89"/>
    <n v="0"/>
    <n v="0"/>
    <n v="389.89"/>
    <n v="0"/>
    <n v="0"/>
    <n v="0"/>
    <n v="51.1"/>
    <n v="0"/>
    <n v="0"/>
    <n v="0"/>
    <n v="0"/>
    <n v="-16.2"/>
    <n v="33.520000000000003"/>
    <n v="96.46"/>
    <n v="0"/>
    <n v="0"/>
    <n v="0"/>
    <n v="0"/>
    <n v="0"/>
    <n v="0"/>
    <n v="0"/>
    <n v="27.14"/>
    <n v="0"/>
    <n v="26.85"/>
    <n v="0"/>
    <n v="911.52"/>
    <n v="0"/>
    <n v="0"/>
    <n v="98"/>
    <n v="240"/>
    <n v="93822"/>
    <n v="77188.27"/>
    <n v="82.270971000000003"/>
    <n v="52.140276545873498"/>
    <n v="9.5"/>
    <m/>
    <m/>
    <m/>
    <s v="DF"/>
    <s v="IZTAPALAPA"/>
    <s v="9180"/>
    <s v="Al corriente"/>
    <x v="0"/>
  </r>
  <r>
    <n v="2683"/>
    <s v="Hipotecaria Su Casita"/>
    <s v="FIDEICOMISO 234036"/>
    <d v="2018-05-01T00:00:00"/>
    <s v="61534"/>
    <x v="0"/>
    <n v="21"/>
    <n v="147851.32999999999"/>
    <n v="36875.379999999997"/>
    <n v="0"/>
    <n v="184726.71"/>
    <n v="994.03"/>
    <n v="0"/>
    <n v="0"/>
    <n v="0"/>
    <n v="0"/>
    <m/>
    <n v="184726.71"/>
    <n v="57821.42"/>
    <n v="1158.17"/>
    <n v="0"/>
    <n v="0"/>
    <n v="0"/>
    <n v="0"/>
    <n v="0"/>
    <n v="58979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869.410000000003"/>
    <n v="58979.59"/>
    <n v="98"/>
    <n v="240"/>
    <n v="258351.6"/>
    <n v="232516.71"/>
    <n v="90.000105000000005"/>
    <n v="71.5020580512452"/>
    <n v="9.4"/>
    <m/>
    <m/>
    <m/>
    <s v="BCN"/>
    <s v="TIJUANA"/>
    <s v="22214"/>
    <s v="Proceso judicial"/>
    <x v="0"/>
  </r>
  <r>
    <n v="2684"/>
    <s v="Hipotecaria Su Casita"/>
    <s v="FIDEICOMISO 234036"/>
    <d v="2018-05-01T00:00:00"/>
    <s v="61536"/>
    <x v="0"/>
    <n v="21"/>
    <n v="103504.88"/>
    <n v="18541.04"/>
    <n v="0"/>
    <n v="122045.92"/>
    <n v="695.9"/>
    <n v="0"/>
    <n v="0"/>
    <n v="0"/>
    <n v="0"/>
    <m/>
    <n v="122045.92"/>
    <n v="26659.66"/>
    <n v="810.79"/>
    <n v="0"/>
    <n v="0"/>
    <n v="0"/>
    <n v="0"/>
    <n v="0"/>
    <n v="27470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236.939999999999"/>
    <n v="27470.45"/>
    <n v="98"/>
    <n v="240"/>
    <n v="188588.4"/>
    <n v="162777.46"/>
    <n v="86.313612000000006"/>
    <n v="64.715496758968001"/>
    <n v="9.4"/>
    <m/>
    <m/>
    <m/>
    <s v="NAY"/>
    <s v="BAHIA DE BANDERAS"/>
    <s v="63732"/>
    <s v="Morosidad"/>
    <x v="0"/>
  </r>
  <r>
    <n v="2685"/>
    <s v="Hipotecaria Su Casita"/>
    <s v="FIDEICOMISO 234036"/>
    <d v="2018-05-01T00:00:00"/>
    <s v="61538"/>
    <x v="1"/>
    <n v="0"/>
    <n v="23466.880000000001"/>
    <n v="0"/>
    <n v="0"/>
    <n v="23466.880000000001"/>
    <n v="1333"/>
    <n v="0"/>
    <n v="0"/>
    <n v="1333"/>
    <n v="11618.59"/>
    <m/>
    <n v="10515.29"/>
    <n v="0"/>
    <n v="183.82"/>
    <n v="0"/>
    <n v="0"/>
    <n v="183.82"/>
    <n v="0"/>
    <n v="0"/>
    <n v="0"/>
    <n v="67.010000000000005"/>
    <n v="0"/>
    <n v="0"/>
    <n v="0"/>
    <n v="0"/>
    <n v="-38.15"/>
    <n v="79.19"/>
    <n v="216.01"/>
    <n v="0"/>
    <n v="0"/>
    <n v="0"/>
    <n v="0"/>
    <n v="0"/>
    <n v="0"/>
    <n v="0"/>
    <n v="0"/>
    <n v="0"/>
    <n v="0"/>
    <n v="0"/>
    <n v="13459.47"/>
    <n v="0"/>
    <n v="0"/>
    <n v="158"/>
    <n v="300"/>
    <n v="194443.8"/>
    <n v="174999.42"/>
    <n v="90"/>
    <n v="5.4078813518353401"/>
    <n v="9.4"/>
    <m/>
    <m/>
    <m/>
    <s v="DF"/>
    <s v="BENITO JUAREZ"/>
    <s v="3820"/>
    <s v="Al corriente"/>
    <x v="0"/>
  </r>
  <r>
    <n v="2686"/>
    <s v="Hipotecaria Su Casita"/>
    <s v="FIDEICOMISO 234036"/>
    <d v="2018-05-01T00:00:00"/>
    <s v="61539"/>
    <x v="0"/>
    <n v="21"/>
    <n v="44339.360000000001"/>
    <n v="18307.080000000002"/>
    <n v="0"/>
    <n v="62646.44"/>
    <n v="296.73"/>
    <n v="0"/>
    <n v="0"/>
    <n v="0"/>
    <n v="0"/>
    <m/>
    <n v="62646.44"/>
    <n v="36332.199999999997"/>
    <n v="351.02"/>
    <n v="0"/>
    <n v="0"/>
    <n v="0"/>
    <n v="0"/>
    <n v="0"/>
    <n v="36683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03.810000000001"/>
    <n v="36683.22"/>
    <n v="98"/>
    <n v="240"/>
    <n v="77506.2"/>
    <n v="69491.5"/>
    <n v="89.659278999999998"/>
    <n v="80.827650033698504"/>
    <n v="9.5"/>
    <m/>
    <m/>
    <m/>
    <s v="CHI"/>
    <s v="CHIHUAHUA"/>
    <s v="31384"/>
    <s v="Morosidad"/>
    <x v="0"/>
  </r>
  <r>
    <n v="2687"/>
    <s v="Hipotecaria Su Casita"/>
    <s v="FIDEICOMISO 234036"/>
    <d v="2018-05-01T00:00:00"/>
    <s v="61540"/>
    <x v="0"/>
    <n v="21"/>
    <n v="133627.65"/>
    <n v="30028.65"/>
    <n v="0"/>
    <n v="163656.29999999999"/>
    <n v="425.88"/>
    <n v="0"/>
    <n v="0"/>
    <n v="0"/>
    <n v="0"/>
    <m/>
    <n v="163656.29999999999"/>
    <n v="120656.18"/>
    <n v="1046.75"/>
    <n v="0"/>
    <n v="0"/>
    <n v="0"/>
    <n v="0"/>
    <n v="0"/>
    <n v="121702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454.53"/>
    <n v="121702.93"/>
    <n v="158"/>
    <n v="300"/>
    <n v="226535.1"/>
    <n v="169901.43"/>
    <n v="75.000045999999998"/>
    <n v="72.243241438225695"/>
    <n v="9.4"/>
    <m/>
    <m/>
    <m/>
    <s v="CHI"/>
    <s v="CHIHUAHUA"/>
    <s v="31124"/>
    <s v="Morosidad"/>
    <x v="0"/>
  </r>
  <r>
    <n v="2688"/>
    <s v="Hipotecaria Su Casita"/>
    <s v="FIDEICOMISO 234036"/>
    <d v="2018-05-01T00:00:00"/>
    <s v="61541"/>
    <x v="0"/>
    <n v="21"/>
    <n v="79349.62"/>
    <n v="15860.24"/>
    <n v="0"/>
    <n v="95209.86"/>
    <n v="250.93"/>
    <n v="0"/>
    <n v="0"/>
    <n v="0"/>
    <n v="0"/>
    <m/>
    <n v="95209.86"/>
    <n v="60801.06"/>
    <n v="628.17999999999995"/>
    <n v="0"/>
    <n v="0"/>
    <n v="0"/>
    <n v="0"/>
    <n v="0"/>
    <n v="61429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111.17"/>
    <n v="61429.24"/>
    <n v="158"/>
    <n v="300"/>
    <n v="111799.2"/>
    <n v="100619.18"/>
    <n v="89.999910999999997"/>
    <n v="85.161486371907003"/>
    <n v="9.5"/>
    <m/>
    <m/>
    <m/>
    <s v="CHS"/>
    <s v="TAPACHULA"/>
    <s v="30710"/>
    <s v="Proceso judicial"/>
    <x v="0"/>
  </r>
  <r>
    <n v="2689"/>
    <s v="Hipotecaria Su Casita"/>
    <s v="FIDEICOMISO 234036"/>
    <d v="2018-05-01T00:00:00"/>
    <s v="61542"/>
    <x v="2"/>
    <n v="1"/>
    <n v="57469.62"/>
    <n v="115.28"/>
    <n v="0"/>
    <n v="57584.9"/>
    <n v="384.6"/>
    <n v="0"/>
    <n v="115.28"/>
    <n v="284.37"/>
    <n v="0"/>
    <m/>
    <n v="57185.25"/>
    <n v="0"/>
    <n v="454.97"/>
    <n v="0"/>
    <n v="0"/>
    <n v="454.97"/>
    <n v="0"/>
    <n v="0"/>
    <n v="0"/>
    <n v="59.63"/>
    <n v="0"/>
    <n v="0"/>
    <n v="0"/>
    <n v="0"/>
    <n v="-18.53"/>
    <n v="39.11"/>
    <n v="111.67"/>
    <n v="0"/>
    <n v="0"/>
    <n v="0"/>
    <n v="0"/>
    <n v="0"/>
    <n v="0"/>
    <n v="0"/>
    <n v="0"/>
    <n v="0"/>
    <n v="0"/>
    <n v="0"/>
    <n v="1046.5"/>
    <n v="100.23"/>
    <n v="0"/>
    <n v="98"/>
    <n v="240"/>
    <n v="103341.6"/>
    <n v="90070.2"/>
    <n v="87.157736999999997"/>
    <n v="55.336137588006402"/>
    <n v="9.5"/>
    <m/>
    <m/>
    <m/>
    <s v="EM"/>
    <s v="CHALCO"/>
    <s v="56640"/>
    <s v="Morosidad"/>
    <x v="0"/>
  </r>
  <r>
    <n v="2690"/>
    <s v="Hipotecaria Su Casita"/>
    <s v="FIDEICOMISO 234036"/>
    <d v="2018-05-01T00:00:00"/>
    <s v="61545"/>
    <x v="1"/>
    <n v="0"/>
    <n v="74023.55"/>
    <n v="0"/>
    <n v="0"/>
    <n v="74023.55"/>
    <n v="495.39"/>
    <n v="0"/>
    <n v="0"/>
    <n v="495.39"/>
    <n v="0"/>
    <m/>
    <n v="73528.160000000003"/>
    <n v="0"/>
    <n v="586.02"/>
    <n v="0"/>
    <n v="0"/>
    <n v="586.02"/>
    <n v="0"/>
    <n v="0"/>
    <n v="0"/>
    <n v="76.8"/>
    <n v="0"/>
    <n v="0"/>
    <n v="0"/>
    <n v="0"/>
    <n v="-25.28"/>
    <n v="50.38"/>
    <n v="147.15"/>
    <n v="0"/>
    <n v="0"/>
    <n v="0"/>
    <n v="0"/>
    <n v="0"/>
    <n v="0"/>
    <n v="0"/>
    <n v="0"/>
    <n v="0"/>
    <n v="0"/>
    <n v="0.13112399999999999"/>
    <n v="1330.46"/>
    <n v="0"/>
    <n v="0"/>
    <n v="98"/>
    <n v="240"/>
    <n v="155557.20000000001"/>
    <n v="116015.05"/>
    <n v="74.580314999999999"/>
    <n v="47.2676030753803"/>
    <n v="9.5"/>
    <m/>
    <m/>
    <m/>
    <s v="EM"/>
    <s v="TULTITLAN"/>
    <s v="54900"/>
    <s v="Al corriente"/>
    <x v="0"/>
  </r>
  <r>
    <n v="2691"/>
    <s v="Hipotecaria Su Casita"/>
    <s v="FIDEICOMISO 234036"/>
    <d v="2018-05-01T00:00:00"/>
    <s v="61546"/>
    <x v="1"/>
    <n v="0"/>
    <n v="37343.01"/>
    <n v="0"/>
    <n v="0"/>
    <n v="37343.01"/>
    <n v="248.77"/>
    <n v="0"/>
    <n v="0"/>
    <n v="248.77"/>
    <n v="0"/>
    <m/>
    <n v="37094.239999999998"/>
    <n v="0"/>
    <n v="298.74"/>
    <n v="0"/>
    <n v="0"/>
    <n v="298.74"/>
    <n v="0"/>
    <n v="0"/>
    <n v="0"/>
    <n v="50.48"/>
    <n v="0"/>
    <n v="0"/>
    <n v="0"/>
    <n v="0"/>
    <n v="-12.15"/>
    <n v="26.01"/>
    <n v="73.75"/>
    <n v="0"/>
    <n v="0"/>
    <n v="0"/>
    <n v="0"/>
    <n v="0"/>
    <n v="0"/>
    <n v="0"/>
    <n v="11.52"/>
    <n v="0"/>
    <n v="0"/>
    <n v="0"/>
    <n v="697.12"/>
    <n v="0"/>
    <n v="0"/>
    <n v="98"/>
    <n v="240"/>
    <n v="76690.5"/>
    <n v="58328.43"/>
    <n v="76.056916999999999"/>
    <n v="48.3687548740482"/>
    <n v="9.6"/>
    <m/>
    <m/>
    <m/>
    <s v="NL"/>
    <s v="SANTA CATARINA"/>
    <s v="66368"/>
    <s v="Al corriente"/>
    <x v="0"/>
  </r>
  <r>
    <n v="2692"/>
    <s v="Hipotecaria Su Casita"/>
    <s v="FIDEICOMISO 234036"/>
    <d v="2018-05-01T00:00:00"/>
    <s v="61547"/>
    <x v="0"/>
    <n v="21"/>
    <n v="48385.13"/>
    <n v="10073.42"/>
    <n v="0"/>
    <n v="58458.55"/>
    <n v="151.79"/>
    <n v="0"/>
    <n v="0"/>
    <n v="0"/>
    <n v="0"/>
    <m/>
    <n v="58458.55"/>
    <n v="41119.22"/>
    <n v="387.08"/>
    <n v="0"/>
    <n v="0"/>
    <n v="0"/>
    <n v="0"/>
    <n v="0"/>
    <n v="41506.3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25.209999999999"/>
    <n v="41506.300000000003"/>
    <n v="158"/>
    <n v="300"/>
    <n v="72068.100000000006"/>
    <n v="61189.760000000002"/>
    <n v="84.905471000000006"/>
    <n v="81.115708277447894"/>
    <n v="9.6"/>
    <m/>
    <m/>
    <m/>
    <s v="NL"/>
    <s v="MONTERREY"/>
    <s v="64105"/>
    <s v="Morosidad"/>
    <x v="0"/>
  </r>
  <r>
    <n v="2693"/>
    <s v="Hipotecaria Su Casita"/>
    <s v="FIDEICOMISO 234036"/>
    <d v="2018-05-01T00:00:00"/>
    <s v="61548"/>
    <x v="6"/>
    <n v="12"/>
    <n v="0"/>
    <n v="27684.44"/>
    <n v="0"/>
    <n v="27684.44"/>
    <n v="0"/>
    <n v="0"/>
    <n v="0"/>
    <n v="0"/>
    <n v="0"/>
    <m/>
    <n v="27684.44"/>
    <n v="1321.49"/>
    <n v="0"/>
    <n v="0"/>
    <n v="0"/>
    <n v="0"/>
    <n v="0"/>
    <n v="0"/>
    <n v="1321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684.44"/>
    <n v="1321.49"/>
    <n v="215"/>
    <n v="300"/>
    <n v="314379.3"/>
    <n v="279420.44"/>
    <n v="88.880037999999999"/>
    <n v="8.8060632901756204"/>
    <n v="9.4"/>
    <m/>
    <m/>
    <m/>
    <s v="CHI"/>
    <s v="CHIHUAHUA"/>
    <s v="31124"/>
    <s v="Morosidad"/>
    <x v="0"/>
  </r>
  <r>
    <n v="2694"/>
    <s v="Hipotecaria Su Casita"/>
    <s v="FIDEICOMISO 234036"/>
    <d v="2018-05-01T00:00:00"/>
    <s v="61549"/>
    <x v="1"/>
    <n v="0"/>
    <n v="134773.72"/>
    <n v="0"/>
    <n v="0"/>
    <n v="134773.72"/>
    <n v="476.44"/>
    <n v="0"/>
    <n v="0"/>
    <n v="476.44"/>
    <n v="56.37"/>
    <m/>
    <n v="134240.91"/>
    <n v="0"/>
    <n v="1055.73"/>
    <n v="0"/>
    <n v="0"/>
    <n v="1055.73"/>
    <n v="0"/>
    <n v="0"/>
    <n v="0"/>
    <n v="67.69"/>
    <n v="0"/>
    <n v="0"/>
    <n v="0"/>
    <n v="0"/>
    <n v="-39.43"/>
    <n v="79.989999999999995"/>
    <n v="221.48"/>
    <n v="0"/>
    <n v="0"/>
    <n v="0"/>
    <n v="0"/>
    <n v="0"/>
    <n v="0"/>
    <n v="0"/>
    <n v="0"/>
    <n v="0"/>
    <n v="0"/>
    <n v="0"/>
    <n v="1918.27"/>
    <n v="0"/>
    <n v="0"/>
    <n v="158"/>
    <n v="300"/>
    <n v="218651.4"/>
    <n v="176770.41"/>
    <n v="80.845770999999999"/>
    <n v="61.394946522393703"/>
    <n v="9.4"/>
    <m/>
    <m/>
    <m/>
    <s v="DF"/>
    <s v="BENITO JUAREZ"/>
    <s v="3810"/>
    <s v="Al corriente"/>
    <x v="0"/>
  </r>
  <r>
    <n v="2695"/>
    <s v="Hipotecaria Su Casita"/>
    <s v="FIDEICOMISO 234036"/>
    <d v="2018-05-01T00:00:00"/>
    <s v="61550"/>
    <x v="1"/>
    <n v="0"/>
    <n v="99727.35"/>
    <n v="0"/>
    <n v="0"/>
    <n v="99727.35"/>
    <n v="315.36"/>
    <n v="0"/>
    <n v="0"/>
    <n v="315.36"/>
    <n v="0"/>
    <m/>
    <n v="99411.99"/>
    <n v="0"/>
    <n v="789.51"/>
    <n v="0"/>
    <n v="0"/>
    <n v="789.51"/>
    <n v="0"/>
    <n v="0"/>
    <n v="0"/>
    <n v="87.82"/>
    <n v="0"/>
    <n v="0"/>
    <n v="0"/>
    <n v="0"/>
    <n v="-27.11"/>
    <n v="59.63"/>
    <n v="156.11000000000001"/>
    <n v="0"/>
    <n v="0"/>
    <n v="0"/>
    <n v="0"/>
    <n v="0"/>
    <n v="0"/>
    <n v="0"/>
    <n v="86.64"/>
    <n v="0"/>
    <n v="57.13"/>
    <n v="0"/>
    <n v="1467.96"/>
    <n v="0"/>
    <n v="0"/>
    <n v="158"/>
    <n v="300"/>
    <n v="140600.4"/>
    <n v="126458.83"/>
    <n v="89.942013000000003"/>
    <n v="70.705339413118693"/>
    <n v="9.5"/>
    <m/>
    <m/>
    <m/>
    <s v="NL"/>
    <s v="APODACA"/>
    <s v="66600"/>
    <s v="Al corriente"/>
    <x v="0"/>
  </r>
  <r>
    <n v="2696"/>
    <s v="Hipotecaria Su Casita"/>
    <s v="FIDEICOMISO 234036"/>
    <d v="2018-05-01T00:00:00"/>
    <s v="61552"/>
    <x v="0"/>
    <n v="21"/>
    <n v="63912.03"/>
    <n v="15772.07"/>
    <n v="0"/>
    <n v="79684.100000000006"/>
    <n v="202.08"/>
    <n v="0"/>
    <n v="0"/>
    <n v="0"/>
    <n v="0"/>
    <m/>
    <n v="79684.100000000006"/>
    <n v="70610.03"/>
    <n v="505.97"/>
    <n v="0"/>
    <n v="0"/>
    <n v="0"/>
    <n v="0"/>
    <n v="0"/>
    <n v="711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974.15"/>
    <n v="71116"/>
    <n v="158"/>
    <n v="300"/>
    <n v="90045.9"/>
    <n v="81041.240000000005"/>
    <n v="89.999921999999998"/>
    <n v="88.492757325038497"/>
    <n v="9.5"/>
    <m/>
    <m/>
    <m/>
    <s v="VER"/>
    <s v="VERACRUZ"/>
    <s v="91809"/>
    <s v="Proceso judicial"/>
    <x v="0"/>
  </r>
  <r>
    <n v="2697"/>
    <s v="Hipotecaria Su Casita"/>
    <s v="FIDEICOMISO 234036"/>
    <d v="2018-05-01T00:00:00"/>
    <s v="61556"/>
    <x v="0"/>
    <n v="21"/>
    <n v="33441.11"/>
    <n v="14371.34"/>
    <n v="0"/>
    <n v="47812.45"/>
    <n v="338.23"/>
    <n v="0"/>
    <n v="0"/>
    <n v="0"/>
    <n v="0"/>
    <m/>
    <n v="47812.45"/>
    <n v="16983.099999999999"/>
    <n v="264.74"/>
    <n v="0"/>
    <n v="0"/>
    <n v="0"/>
    <n v="0"/>
    <n v="0"/>
    <n v="17247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09.57"/>
    <n v="17247.84"/>
    <n v="158"/>
    <n v="300"/>
    <n v="76681.8"/>
    <n v="69014.05"/>
    <n v="90.000561000000005"/>
    <n v="62.351757689694303"/>
    <n v="9.5"/>
    <m/>
    <m/>
    <m/>
    <s v="SON"/>
    <s v="NOGALES"/>
    <s v="84000"/>
    <s v="Proceso judicial"/>
    <x v="0"/>
  </r>
  <r>
    <n v="2698"/>
    <s v="Hipotecaria Su Casita"/>
    <s v="FIDEICOMISO 234036"/>
    <d v="2018-05-01T00:00:00"/>
    <s v="61561"/>
    <x v="0"/>
    <n v="21"/>
    <n v="64316.26"/>
    <n v="14897.76"/>
    <n v="0"/>
    <n v="79214.02"/>
    <n v="203.36"/>
    <n v="0"/>
    <n v="0"/>
    <n v="0"/>
    <n v="0"/>
    <m/>
    <n v="79214.02"/>
    <n v="63480.55"/>
    <n v="509.17"/>
    <n v="0"/>
    <n v="0"/>
    <n v="0"/>
    <n v="0"/>
    <n v="0"/>
    <n v="63989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01.12"/>
    <n v="63989.72"/>
    <n v="158"/>
    <n v="300"/>
    <n v="102213.6"/>
    <n v="81553.94"/>
    <n v="79.787757999999997"/>
    <n v="77.498512738528106"/>
    <n v="9.5"/>
    <m/>
    <m/>
    <m/>
    <s v="EM"/>
    <s v="CHALCO"/>
    <s v="56640"/>
    <s v="Morosidad"/>
    <x v="0"/>
  </r>
  <r>
    <n v="2699"/>
    <s v="Hipotecaria Su Casita"/>
    <s v="FIDEICOMISO 234036"/>
    <d v="2018-05-01T00:00:00"/>
    <s v="61563"/>
    <x v="5"/>
    <n v="21"/>
    <n v="54031.07"/>
    <n v="12075.8"/>
    <n v="0"/>
    <n v="66106.87"/>
    <n v="170.83"/>
    <n v="66106.87"/>
    <n v="0"/>
    <n v="0"/>
    <n v="0"/>
    <m/>
    <n v="66106.87"/>
    <n v="50176.52"/>
    <n v="427.75"/>
    <n v="0"/>
    <n v="0"/>
    <n v="0"/>
    <n v="0"/>
    <n v="0"/>
    <n v="50604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46.63"/>
    <n v="50604.27"/>
    <n v="158"/>
    <n v="300"/>
    <n v="76124.399999999994"/>
    <n v="68511.72"/>
    <n v="89.999684999999999"/>
    <n v="86.840579631279894"/>
    <n v="9.5"/>
    <m/>
    <m/>
    <m/>
    <s v="QR"/>
    <s v="BENITO JUAREZ"/>
    <s v="77500"/>
    <s v="Proceso judicial"/>
    <x v="0"/>
  </r>
  <r>
    <n v="2700"/>
    <s v="Hipotecaria Su Casita"/>
    <s v="FIDEICOMISO 234036"/>
    <d v="2018-05-01T00:00:00"/>
    <s v="61564"/>
    <x v="0"/>
    <n v="21"/>
    <n v="60007.3"/>
    <n v="4132.29"/>
    <n v="0"/>
    <n v="64139.59"/>
    <n v="189.73"/>
    <n v="0"/>
    <n v="0"/>
    <n v="0"/>
    <n v="0"/>
    <m/>
    <n v="64139.59"/>
    <n v="11616.34"/>
    <n v="475.06"/>
    <n v="0"/>
    <n v="0"/>
    <n v="0"/>
    <n v="0"/>
    <n v="0"/>
    <n v="12091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22.0200000000004"/>
    <n v="12091.4"/>
    <n v="158"/>
    <n v="300"/>
    <n v="84543.6"/>
    <n v="76089.83"/>
    <n v="90.000698"/>
    <n v="75.865695447523294"/>
    <n v="9.5"/>
    <m/>
    <m/>
    <m/>
    <s v="SON"/>
    <s v="HERMOSILLO"/>
    <s v="83174"/>
    <s v="Morosidad"/>
    <x v="0"/>
  </r>
  <r>
    <n v="2701"/>
    <s v="Hipotecaria Su Casita"/>
    <s v="FIDEICOMISO 234036"/>
    <d v="2018-05-01T00:00:00"/>
    <s v="61566"/>
    <x v="0"/>
    <n v="21"/>
    <n v="150872.49"/>
    <n v="51242.65"/>
    <n v="0"/>
    <n v="202115.14"/>
    <n v="964.18"/>
    <n v="0"/>
    <n v="0"/>
    <n v="0"/>
    <n v="0"/>
    <m/>
    <n v="202115.14"/>
    <n v="96832.03"/>
    <n v="1181.83"/>
    <n v="0"/>
    <n v="817.7"/>
    <n v="0"/>
    <n v="0"/>
    <n v="0"/>
    <n v="97196.160000000003"/>
    <n v="0"/>
    <n v="0"/>
    <n v="0"/>
    <n v="0"/>
    <n v="0"/>
    <n v="-322.26"/>
    <n v="0"/>
    <n v="0"/>
    <n v="94.81"/>
    <n v="0"/>
    <n v="0"/>
    <n v="0"/>
    <n v="0"/>
    <n v="112.04"/>
    <n v="254.83"/>
    <n v="0"/>
    <n v="0"/>
    <n v="0"/>
    <n v="0"/>
    <n v="957.12"/>
    <n v="52206.83"/>
    <n v="97196.160000000003"/>
    <n v="158"/>
    <n v="300"/>
    <n v="275101.5"/>
    <n v="247591.03"/>
    <n v="89.999883999999994"/>
    <n v="73.469297957376597"/>
    <n v="9.4"/>
    <m/>
    <m/>
    <m/>
    <s v="BCN"/>
    <s v="TIJUANA"/>
    <s v="22214"/>
    <s v="Proceso judicial"/>
    <x v="0"/>
  </r>
  <r>
    <n v="2702"/>
    <s v="Hipotecaria Su Casita"/>
    <s v="FIDEICOMISO 234036"/>
    <d v="2018-05-01T00:00:00"/>
    <s v="61567"/>
    <x v="1"/>
    <n v="0"/>
    <n v="87947.48"/>
    <n v="0"/>
    <n v="0"/>
    <n v="87947.48"/>
    <n v="278.08"/>
    <n v="0"/>
    <n v="0"/>
    <n v="278.08"/>
    <n v="0"/>
    <m/>
    <n v="87669.4"/>
    <n v="0"/>
    <n v="696.25"/>
    <n v="0"/>
    <n v="0"/>
    <n v="696.25"/>
    <n v="0"/>
    <n v="0"/>
    <n v="0"/>
    <n v="77.44"/>
    <n v="0"/>
    <n v="0"/>
    <n v="0"/>
    <n v="0"/>
    <n v="-22.87"/>
    <n v="52.59"/>
    <n v="137.65"/>
    <n v="0"/>
    <n v="0"/>
    <n v="0"/>
    <n v="0"/>
    <n v="0"/>
    <n v="0"/>
    <n v="0"/>
    <n v="0.06"/>
    <n v="0"/>
    <n v="0.23"/>
    <n v="0"/>
    <n v="1219.2"/>
    <n v="0"/>
    <n v="0"/>
    <n v="158"/>
    <n v="300"/>
    <n v="123910.2"/>
    <n v="111518.68"/>
    <n v="89.999595999999997"/>
    <n v="70.752367061396399"/>
    <n v="9.5"/>
    <m/>
    <m/>
    <m/>
    <s v="OAX"/>
    <s v="OAXACA DE JUAREZ"/>
    <s v="68000"/>
    <s v="Al corriente"/>
    <x v="0"/>
  </r>
  <r>
    <n v="2703"/>
    <s v="Hipotecaria Su Casita"/>
    <s v="FIDEICOMISO 234036"/>
    <d v="2018-05-01T00:00:00"/>
    <s v="61568"/>
    <x v="6"/>
    <n v="11"/>
    <n v="13304.25"/>
    <n v="3043.55"/>
    <n v="0"/>
    <n v="16347.8"/>
    <n v="290.57"/>
    <n v="0"/>
    <n v="0"/>
    <n v="0"/>
    <n v="0"/>
    <m/>
    <n v="16347.8"/>
    <n v="1360.08"/>
    <n v="109.76"/>
    <n v="0"/>
    <n v="0"/>
    <n v="0"/>
    <n v="0"/>
    <n v="0"/>
    <n v="1469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34.12"/>
    <n v="1469.84"/>
    <n v="38"/>
    <n v="180"/>
    <n v="47063.7"/>
    <n v="37466.85"/>
    <n v="79.608806999999999"/>
    <n v="34.735475629112102"/>
    <n v="9.9"/>
    <m/>
    <m/>
    <m/>
    <s v="NL"/>
    <s v="GENERAL ESCOBEDO"/>
    <s v="66060"/>
    <s v="Morosidad"/>
    <x v="0"/>
  </r>
  <r>
    <n v="2704"/>
    <s v="Hipotecaria Su Casita"/>
    <s v="FIDEICOMISO 234036"/>
    <d v="2018-05-01T00:00:00"/>
    <s v="61570"/>
    <x v="0"/>
    <n v="21"/>
    <n v="78114.02"/>
    <n v="17417.3"/>
    <n v="0"/>
    <n v="95531.32"/>
    <n v="416.42"/>
    <n v="0"/>
    <n v="0"/>
    <n v="0"/>
    <n v="0"/>
    <m/>
    <n v="95531.32"/>
    <n v="35228.51"/>
    <n v="618.4"/>
    <n v="0"/>
    <n v="0"/>
    <n v="0"/>
    <n v="0"/>
    <n v="0"/>
    <n v="35846.91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33.72"/>
    <n v="35846.910000000003"/>
    <n v="159"/>
    <n v="300"/>
    <n v="131753.4"/>
    <n v="118441.63"/>
    <n v="89.896450000000002"/>
    <n v="72.507669236010997"/>
    <n v="9.5"/>
    <m/>
    <m/>
    <m/>
    <s v="SON"/>
    <s v="CAJEME"/>
    <s v="85097"/>
    <s v="Proceso judicial"/>
    <x v="0"/>
  </r>
  <r>
    <n v="2705"/>
    <s v="Hipotecaria Su Casita"/>
    <s v="FIDEICOMISO 234036"/>
    <d v="2018-05-01T00:00:00"/>
    <s v="61572"/>
    <x v="13"/>
    <n v="2"/>
    <n v="78309.98"/>
    <n v="484.09"/>
    <n v="0"/>
    <n v="78794.070000000007"/>
    <n v="244.93"/>
    <n v="0"/>
    <n v="0"/>
    <n v="0"/>
    <n v="0"/>
    <m/>
    <n v="78794.070000000007"/>
    <n v="1245.67"/>
    <n v="619.95000000000005"/>
    <n v="0"/>
    <n v="0"/>
    <n v="0"/>
    <n v="0"/>
    <n v="0"/>
    <n v="1865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9.02"/>
    <n v="1865.62"/>
    <n v="159"/>
    <n v="300"/>
    <n v="109989"/>
    <n v="98990.41"/>
    <n v="90.000281999999999"/>
    <n v="71.638136663215604"/>
    <n v="9.5"/>
    <m/>
    <m/>
    <m/>
    <s v="SON"/>
    <s v="NOGALES"/>
    <s v="84000"/>
    <s v="Morosidad"/>
    <x v="0"/>
  </r>
  <r>
    <n v="2706"/>
    <s v="Hipotecaria Su Casita"/>
    <s v="FIDEICOMISO 234036"/>
    <d v="2018-05-01T00:00:00"/>
    <s v="61576"/>
    <x v="1"/>
    <n v="0"/>
    <n v="57049.440000000002"/>
    <n v="0"/>
    <n v="0"/>
    <n v="57049.440000000002"/>
    <n v="178.42"/>
    <n v="0"/>
    <n v="0"/>
    <n v="178.42"/>
    <n v="0"/>
    <m/>
    <n v="56871.02"/>
    <n v="0"/>
    <n v="451.64"/>
    <n v="0"/>
    <n v="0"/>
    <n v="451.64"/>
    <n v="0"/>
    <n v="0"/>
    <n v="0"/>
    <n v="50.08"/>
    <n v="0"/>
    <n v="0"/>
    <n v="0"/>
    <n v="0"/>
    <n v="-14.8"/>
    <n v="34.01"/>
    <n v="91.21"/>
    <n v="0"/>
    <n v="0"/>
    <n v="0"/>
    <n v="0"/>
    <n v="0"/>
    <n v="0"/>
    <n v="0"/>
    <n v="4.97"/>
    <n v="0"/>
    <n v="4.96"/>
    <n v="0"/>
    <n v="795.53"/>
    <n v="0"/>
    <n v="0"/>
    <n v="159"/>
    <n v="300"/>
    <n v="95066.4"/>
    <n v="72114.289999999994"/>
    <n v="75.856758999999997"/>
    <n v="59.822418805262899"/>
    <n v="9.5"/>
    <m/>
    <m/>
    <m/>
    <s v="JAL"/>
    <s v="PUERTO VALLARTA"/>
    <s v="48290"/>
    <s v="Al corriente"/>
    <x v="0"/>
  </r>
  <r>
    <n v="2707"/>
    <s v="Hipotecaria Su Casita"/>
    <s v="FIDEICOMISO 234036"/>
    <d v="2018-05-01T00:00:00"/>
    <s v="61578"/>
    <x v="0"/>
    <n v="21"/>
    <n v="44571.29"/>
    <n v="5304.98"/>
    <n v="0"/>
    <n v="49876.27"/>
    <n v="138.30000000000001"/>
    <n v="0"/>
    <n v="0"/>
    <n v="0"/>
    <n v="0"/>
    <m/>
    <n v="49876.27"/>
    <n v="17459.04"/>
    <n v="356.57"/>
    <n v="0"/>
    <n v="0"/>
    <n v="0"/>
    <n v="0"/>
    <n v="0"/>
    <n v="17815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43.28"/>
    <n v="17815.61"/>
    <n v="159"/>
    <n v="300"/>
    <n v="62436.9"/>
    <n v="56193.04"/>
    <n v="89.999728000000005"/>
    <n v="79.882681799286203"/>
    <n v="9.6"/>
    <m/>
    <m/>
    <m/>
    <s v="QR"/>
    <s v="BENITO JUAREZ"/>
    <s v="77539"/>
    <s v="Proceso judicial"/>
    <x v="0"/>
  </r>
  <r>
    <n v="2708"/>
    <s v="Hipotecaria Su Casita"/>
    <s v="FIDEICOMISO 234036"/>
    <d v="2018-05-01T00:00:00"/>
    <s v="61586"/>
    <x v="13"/>
    <n v="3"/>
    <n v="0"/>
    <n v="1103.94"/>
    <n v="0"/>
    <n v="1103.94"/>
    <n v="0"/>
    <n v="0"/>
    <n v="0"/>
    <n v="0"/>
    <n v="0"/>
    <m/>
    <n v="1103.94"/>
    <n v="14.79"/>
    <n v="0"/>
    <n v="0"/>
    <n v="0"/>
    <n v="0"/>
    <n v="0"/>
    <n v="0"/>
    <n v="14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3.94"/>
    <n v="14.79"/>
    <n v="204"/>
    <n v="300"/>
    <n v="62436.9"/>
    <n v="56193.04"/>
    <n v="89.999728000000005"/>
    <n v="1.7680890681180399"/>
    <n v="9.6"/>
    <m/>
    <m/>
    <m/>
    <s v="QR"/>
    <s v="BENITO JUAREZ"/>
    <s v="77539"/>
    <s v="Morosidad"/>
    <x v="0"/>
  </r>
  <r>
    <n v="2709"/>
    <s v="Hipotecaria Su Casita"/>
    <s v="FIDEICOMISO 234036"/>
    <d v="2018-05-01T00:00:00"/>
    <s v="61592"/>
    <x v="1"/>
    <n v="0"/>
    <n v="72153.95"/>
    <n v="0"/>
    <n v="0"/>
    <n v="72153.95"/>
    <n v="475.92"/>
    <n v="0"/>
    <n v="0"/>
    <n v="475.92"/>
    <n v="0"/>
    <m/>
    <n v="71678.03"/>
    <n v="0"/>
    <n v="571.22"/>
    <n v="0"/>
    <n v="0"/>
    <n v="571.22"/>
    <n v="0"/>
    <n v="0"/>
    <n v="0"/>
    <n v="74.37"/>
    <n v="0"/>
    <n v="0"/>
    <n v="0"/>
    <n v="0"/>
    <n v="-20.51"/>
    <n v="48.79"/>
    <n v="138.72999999999999"/>
    <n v="0"/>
    <n v="0"/>
    <n v="0"/>
    <n v="0"/>
    <n v="0"/>
    <n v="0"/>
    <n v="0"/>
    <n v="0"/>
    <n v="0"/>
    <n v="0"/>
    <n v="6.6389999999999999E-3"/>
    <n v="1288.52"/>
    <n v="0"/>
    <n v="0"/>
    <n v="99"/>
    <n v="240"/>
    <n v="125362.8"/>
    <n v="112338.6"/>
    <n v="89.610793999999999"/>
    <n v="57.176475233408802"/>
    <n v="9.5"/>
    <m/>
    <m/>
    <m/>
    <s v="SON"/>
    <s v="HERMOSILLO"/>
    <s v="83294"/>
    <s v="Al corriente"/>
    <x v="0"/>
  </r>
  <r>
    <n v="2710"/>
    <s v="Hipotecaria Su Casita"/>
    <s v="FIDEICOMISO 234036"/>
    <d v="2018-05-01T00:00:00"/>
    <s v="61594"/>
    <x v="0"/>
    <n v="21"/>
    <n v="146814.43"/>
    <n v="19704.439999999999"/>
    <n v="0"/>
    <n v="166518.87"/>
    <n v="462.79"/>
    <n v="0"/>
    <n v="0"/>
    <n v="0"/>
    <n v="0"/>
    <m/>
    <n v="166518.87"/>
    <n v="64163.24"/>
    <n v="1150.05"/>
    <n v="0"/>
    <n v="0"/>
    <n v="0"/>
    <n v="0"/>
    <n v="0"/>
    <n v="65313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167.23"/>
    <n v="65313.29"/>
    <n v="159"/>
    <n v="300"/>
    <n v="206754"/>
    <n v="186078.26"/>
    <n v="89.999836000000002"/>
    <n v="80.539612692559203"/>
    <n v="9.4"/>
    <m/>
    <m/>
    <m/>
    <s v="SON"/>
    <s v="HERMOSILLO"/>
    <s v="83150"/>
    <s v="Proceso judicial"/>
    <x v="0"/>
  </r>
  <r>
    <n v="2711"/>
    <s v="Hipotecaria Su Casita"/>
    <s v="FIDEICOMISO 234036"/>
    <d v="2018-05-01T00:00:00"/>
    <s v="61595"/>
    <x v="1"/>
    <n v="0"/>
    <n v="38112.47"/>
    <n v="0"/>
    <n v="0"/>
    <n v="38112.47"/>
    <n v="896.75"/>
    <n v="0"/>
    <n v="0"/>
    <n v="896.75"/>
    <n v="0"/>
    <m/>
    <n v="37215.72"/>
    <n v="0"/>
    <n v="298.55"/>
    <n v="0"/>
    <n v="0"/>
    <n v="298.55"/>
    <n v="0"/>
    <n v="0"/>
    <n v="0"/>
    <n v="52.81"/>
    <n v="0"/>
    <n v="0"/>
    <n v="0"/>
    <n v="0"/>
    <n v="-26.72"/>
    <n v="62.41"/>
    <n v="170.23"/>
    <n v="0"/>
    <n v="0"/>
    <n v="0"/>
    <n v="0"/>
    <n v="0"/>
    <n v="0"/>
    <n v="0"/>
    <n v="0.73"/>
    <n v="0"/>
    <n v="6.59"/>
    <n v="0"/>
    <n v="1454.76"/>
    <n v="0"/>
    <n v="0"/>
    <n v="159"/>
    <n v="300"/>
    <n v="153268.79999999999"/>
    <n v="137905.15"/>
    <n v="89.976009000000005"/>
    <n v="24.281340890180498"/>
    <n v="9.4"/>
    <m/>
    <m/>
    <m/>
    <s v="NL"/>
    <s v="APODACA"/>
    <s v="66610"/>
    <s v="Al corriente"/>
    <x v="0"/>
  </r>
  <r>
    <n v="2712"/>
    <s v="Hipotecaria Su Casita"/>
    <s v="FIDEICOMISO 234036"/>
    <d v="2018-05-01T00:00:00"/>
    <s v="61597"/>
    <x v="0"/>
    <n v="21"/>
    <n v="113836.01"/>
    <n v="22574.39"/>
    <n v="0"/>
    <n v="136410.4"/>
    <n v="358.83"/>
    <n v="0"/>
    <n v="0"/>
    <n v="0"/>
    <n v="0"/>
    <m/>
    <n v="136410.4"/>
    <n v="85235.18"/>
    <n v="891.72"/>
    <n v="0"/>
    <n v="0"/>
    <n v="0"/>
    <n v="0"/>
    <n v="0"/>
    <n v="86126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933.22"/>
    <n v="86126.9"/>
    <n v="159"/>
    <n v="300"/>
    <n v="161125.5"/>
    <n v="144279.87"/>
    <n v="89.545024999999995"/>
    <n v="84.660962601782202"/>
    <n v="9.4"/>
    <m/>
    <m/>
    <m/>
    <s v="NL"/>
    <s v="APODACA"/>
    <s v="66634"/>
    <s v="Proceso judicial"/>
    <x v="0"/>
  </r>
  <r>
    <n v="2713"/>
    <s v="Hipotecaria Su Casita"/>
    <s v="FIDEICOMISO 234036"/>
    <d v="2018-05-01T00:00:00"/>
    <s v="61600"/>
    <x v="0"/>
    <n v="21"/>
    <n v="144470.74"/>
    <n v="29556.91"/>
    <n v="0"/>
    <n v="174027.65"/>
    <n v="455.42"/>
    <n v="0"/>
    <n v="0"/>
    <n v="0"/>
    <n v="0"/>
    <m/>
    <n v="174027.65"/>
    <n v="114870.1"/>
    <n v="1131.69"/>
    <n v="0"/>
    <n v="0"/>
    <n v="0"/>
    <n v="0"/>
    <n v="0"/>
    <n v="116001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12.33"/>
    <n v="116001.79"/>
    <n v="159"/>
    <n v="300"/>
    <n v="203455.2"/>
    <n v="183109.19"/>
    <n v="89.999758999999997"/>
    <n v="85.536103126972193"/>
    <n v="9.4"/>
    <m/>
    <m/>
    <m/>
    <s v="BCN"/>
    <s v="TIJUANA"/>
    <s v="22040"/>
    <s v="Proceso judicial"/>
    <x v="0"/>
  </r>
  <r>
    <n v="2714"/>
    <s v="Hipotecaria Su Casita"/>
    <s v="FIDEICOMISO 234036"/>
    <d v="2018-05-01T00:00:00"/>
    <s v="61605"/>
    <x v="2"/>
    <n v="0"/>
    <n v="56334.239999999998"/>
    <n v="0"/>
    <n v="0"/>
    <n v="56334.239999999998"/>
    <n v="181.06"/>
    <n v="0"/>
    <n v="0"/>
    <n v="175.45"/>
    <n v="0"/>
    <m/>
    <n v="56158.79"/>
    <n v="0"/>
    <n v="445.98"/>
    <n v="0"/>
    <n v="0"/>
    <n v="445.98"/>
    <n v="0"/>
    <n v="0"/>
    <n v="0"/>
    <n v="49.84"/>
    <n v="0"/>
    <n v="0"/>
    <n v="0"/>
    <n v="0"/>
    <n v="-13.54"/>
    <n v="33.840000000000003"/>
    <n v="88.59"/>
    <n v="0"/>
    <n v="0"/>
    <n v="0"/>
    <n v="0"/>
    <n v="0"/>
    <n v="0"/>
    <n v="0"/>
    <n v="0"/>
    <n v="0"/>
    <n v="0.05"/>
    <n v="0"/>
    <n v="780.16"/>
    <n v="5.61"/>
    <n v="0"/>
    <n v="159"/>
    <n v="300"/>
    <n v="79742.7"/>
    <n v="71768.7"/>
    <n v="90.000338999999997"/>
    <n v="70.424992201751095"/>
    <n v="9.5"/>
    <m/>
    <m/>
    <m/>
    <s v="QR"/>
    <s v="BENITO JUAREZ"/>
    <s v="77536"/>
    <s v="Morosidad"/>
    <x v="0"/>
  </r>
  <r>
    <n v="2715"/>
    <s v="Hipotecaria Su Casita"/>
    <s v="FIDEICOMISO 234036"/>
    <d v="2018-05-01T00:00:00"/>
    <s v="61611"/>
    <x v="0"/>
    <n v="21"/>
    <n v="53626.02"/>
    <n v="12480.55"/>
    <n v="0"/>
    <n v="66106.570000000007"/>
    <n v="166.4"/>
    <n v="0"/>
    <n v="0"/>
    <n v="0"/>
    <n v="0"/>
    <m/>
    <n v="66106.570000000007"/>
    <n v="55991.6"/>
    <n v="429.01"/>
    <n v="0"/>
    <n v="0"/>
    <n v="0"/>
    <n v="0"/>
    <n v="0"/>
    <n v="56420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46.95"/>
    <n v="56420.61"/>
    <n v="159"/>
    <n v="300"/>
    <n v="75121.5"/>
    <n v="67609.27"/>
    <n v="89.999893999999998"/>
    <n v="87.999534571273799"/>
    <n v="9.6"/>
    <m/>
    <m/>
    <m/>
    <s v="CHS"/>
    <s v="TAPACHULA"/>
    <s v="30820"/>
    <s v="Proceso judicial"/>
    <x v="0"/>
  </r>
  <r>
    <n v="2716"/>
    <s v="Hipotecaria Su Casita"/>
    <s v="FIDEICOMISO 234036"/>
    <d v="2018-05-01T00:00:00"/>
    <s v="61614"/>
    <x v="4"/>
    <n v="2"/>
    <n v="44528.02"/>
    <n v="273.02999999999997"/>
    <n v="0"/>
    <n v="44801.05"/>
    <n v="138.16"/>
    <n v="0"/>
    <n v="135.97"/>
    <n v="0"/>
    <n v="0"/>
    <m/>
    <n v="44665.08"/>
    <n v="467.03"/>
    <n v="356.22"/>
    <n v="0"/>
    <n v="302.08"/>
    <n v="0"/>
    <n v="0"/>
    <n v="0"/>
    <n v="521.16999999999996"/>
    <n v="0"/>
    <n v="0"/>
    <n v="0"/>
    <n v="0"/>
    <n v="0"/>
    <n v="-10.220000000000001"/>
    <n v="0"/>
    <n v="0"/>
    <n v="50.89"/>
    <n v="0"/>
    <n v="0"/>
    <n v="56.45"/>
    <n v="0"/>
    <n v="27.26"/>
    <n v="69.290000000000006"/>
    <n v="0"/>
    <n v="0"/>
    <n v="0"/>
    <n v="0"/>
    <n v="631.72"/>
    <n v="275.22000000000003"/>
    <n v="521.16999999999996"/>
    <n v="159"/>
    <n v="300"/>
    <n v="62375.1"/>
    <n v="56137.66"/>
    <n v="90.000112000000001"/>
    <n v="71.607227705767599"/>
    <n v="9.6"/>
    <m/>
    <m/>
    <m/>
    <s v="QR"/>
    <s v="BENITO JUAREZ"/>
    <s v="77539"/>
    <s v="Morosidad"/>
    <x v="0"/>
  </r>
  <r>
    <n v="2717"/>
    <s v="Hipotecaria Su Casita"/>
    <s v="FIDEICOMISO 234036"/>
    <d v="2018-05-01T00:00:00"/>
    <s v="61617"/>
    <x v="0"/>
    <n v="21"/>
    <n v="182945.39"/>
    <n v="32614.959999999999"/>
    <n v="0"/>
    <n v="215560.35"/>
    <n v="576.70000000000005"/>
    <n v="0"/>
    <n v="321.20999999999998"/>
    <n v="0"/>
    <n v="0"/>
    <m/>
    <n v="215239.14"/>
    <n v="116674.16"/>
    <n v="1433.07"/>
    <n v="0"/>
    <n v="429.47"/>
    <n v="0"/>
    <n v="0"/>
    <n v="0"/>
    <n v="117677.75999999999"/>
    <n v="0"/>
    <n v="0"/>
    <n v="0"/>
    <n v="0"/>
    <n v="0"/>
    <n v="-349.39"/>
    <n v="0"/>
    <n v="0"/>
    <n v="88.79"/>
    <n v="0"/>
    <n v="0"/>
    <n v="75.430000000000007"/>
    <n v="0"/>
    <n v="104.93"/>
    <n v="286.2"/>
    <n v="0"/>
    <n v="0"/>
    <n v="0"/>
    <n v="0"/>
    <n v="956.64"/>
    <n v="32870.449999999997"/>
    <n v="117677.75999999999"/>
    <n v="159"/>
    <n v="300"/>
    <n v="257637.3"/>
    <n v="231872.96"/>
    <n v="89.999763000000002"/>
    <n v="83.543469615102296"/>
    <n v="9.4"/>
    <m/>
    <m/>
    <m/>
    <s v="BCN"/>
    <s v="TIJUANA"/>
    <s v="22214"/>
    <s v="Proceso judicial"/>
    <x v="0"/>
  </r>
  <r>
    <n v="2718"/>
    <s v="Hipotecaria Su Casita"/>
    <s v="FIDEICOMISO 234036"/>
    <d v="2018-05-01T00:00:00"/>
    <s v="61618"/>
    <x v="1"/>
    <n v="0"/>
    <n v="33523.64"/>
    <n v="0"/>
    <n v="0"/>
    <n v="33523.64"/>
    <n v="104.03"/>
    <n v="0"/>
    <n v="0"/>
    <n v="104.03"/>
    <n v="0"/>
    <m/>
    <n v="33419.61"/>
    <n v="0"/>
    <n v="268.19"/>
    <n v="0"/>
    <n v="0"/>
    <n v="268.19"/>
    <n v="0"/>
    <n v="0"/>
    <n v="0"/>
    <n v="38.32"/>
    <n v="0"/>
    <n v="0"/>
    <n v="0"/>
    <n v="0"/>
    <n v="-7.53"/>
    <n v="20.53"/>
    <n v="52.16"/>
    <n v="0"/>
    <n v="0"/>
    <n v="0"/>
    <n v="0"/>
    <n v="0"/>
    <n v="0"/>
    <n v="0"/>
    <n v="4.6399999999999997"/>
    <n v="0"/>
    <n v="2.3199999999999998"/>
    <n v="0"/>
    <n v="480.34"/>
    <n v="0"/>
    <n v="0"/>
    <n v="159"/>
    <n v="300"/>
    <n v="46962.6"/>
    <n v="42265.66"/>
    <n v="89.998552000000004"/>
    <n v="71.162180086735205"/>
    <n v="9.6"/>
    <m/>
    <m/>
    <m/>
    <s v="NL"/>
    <s v="GENERAL ESCOBEDO"/>
    <s v="66060"/>
    <s v="Al corriente"/>
    <x v="0"/>
  </r>
  <r>
    <n v="2719"/>
    <s v="Hipotecaria Su Casita"/>
    <s v="FIDEICOMISO 234036"/>
    <d v="2018-05-01T00:00:00"/>
    <s v="61619"/>
    <x v="3"/>
    <n v="4"/>
    <n v="72316.12"/>
    <n v="1926.2"/>
    <n v="0"/>
    <n v="74242.320000000007"/>
    <n v="491.12"/>
    <n v="0"/>
    <n v="487.94"/>
    <n v="0"/>
    <n v="0"/>
    <m/>
    <n v="73754.38"/>
    <n v="1879.15"/>
    <n v="572.5"/>
    <n v="0"/>
    <n v="722.6"/>
    <n v="0"/>
    <n v="0"/>
    <n v="0"/>
    <n v="1729.05"/>
    <n v="0"/>
    <n v="0"/>
    <n v="0"/>
    <n v="0"/>
    <n v="0"/>
    <n v="-109.5"/>
    <n v="0"/>
    <n v="0"/>
    <n v="75.540000000000006"/>
    <n v="0"/>
    <n v="0"/>
    <n v="60.46"/>
    <n v="0"/>
    <n v="49.55"/>
    <n v="140.84"/>
    <n v="0"/>
    <n v="0"/>
    <n v="0"/>
    <n v="0"/>
    <n v="1427.43"/>
    <n v="1929.38"/>
    <n v="1729.05"/>
    <n v="97"/>
    <n v="240"/>
    <n v="126784.2"/>
    <n v="114105.74"/>
    <n v="89.999967999999996"/>
    <n v="58.173163241917898"/>
    <n v="9.5"/>
    <m/>
    <m/>
    <m/>
    <s v="MOR"/>
    <s v="EMILIANO ZAPATA"/>
    <s v="62760"/>
    <s v="Morosidad"/>
    <x v="0"/>
  </r>
  <r>
    <n v="2720"/>
    <s v="Hipotecaria Su Casita"/>
    <s v="FIDEICOMISO 234036"/>
    <d v="2018-05-01T00:00:00"/>
    <s v="61620"/>
    <x v="13"/>
    <n v="2"/>
    <n v="95786.54"/>
    <n v="584.19000000000005"/>
    <n v="0"/>
    <n v="96370.73"/>
    <n v="299.55"/>
    <n v="0"/>
    <n v="0"/>
    <n v="0"/>
    <n v="0"/>
    <m/>
    <n v="96370.73"/>
    <n v="760.66"/>
    <n v="758.31"/>
    <n v="0"/>
    <n v="0"/>
    <n v="0"/>
    <n v="0"/>
    <n v="0"/>
    <n v="1518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3.74"/>
    <n v="1518.97"/>
    <n v="159"/>
    <n v="300"/>
    <n v="134532"/>
    <n v="121079.17"/>
    <n v="90.000275000000002"/>
    <n v="71.634057302761093"/>
    <n v="9.5"/>
    <m/>
    <m/>
    <m/>
    <s v="NL"/>
    <s v="APODACA"/>
    <s v="66610"/>
    <s v="Morosidad"/>
    <x v="0"/>
  </r>
  <r>
    <n v="2721"/>
    <s v="Hipotecaria Su Casita"/>
    <s v="FIDEICOMISO 234036"/>
    <d v="2018-05-01T00:00:00"/>
    <s v="61622"/>
    <x v="0"/>
    <n v="21"/>
    <n v="39495.29"/>
    <n v="9568.2000000000007"/>
    <n v="0"/>
    <n v="49063.49"/>
    <n v="122.53"/>
    <n v="0"/>
    <n v="0"/>
    <n v="0"/>
    <n v="0"/>
    <m/>
    <n v="49063.49"/>
    <n v="44366.07"/>
    <n v="315.95999999999998"/>
    <n v="0"/>
    <n v="0"/>
    <n v="0"/>
    <n v="0"/>
    <n v="0"/>
    <n v="44682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90.73"/>
    <n v="44682.03"/>
    <n v="159"/>
    <n v="300"/>
    <n v="69154.8"/>
    <n v="49791.67"/>
    <n v="72.000309000000001"/>
    <n v="70.947337990840794"/>
    <n v="9.6"/>
    <m/>
    <m/>
    <m/>
    <s v="CHS"/>
    <s v="TAPACHULA"/>
    <s v="30820"/>
    <s v="Morosidad"/>
    <x v="0"/>
  </r>
  <r>
    <n v="2722"/>
    <s v="Hipotecaria Su Casita"/>
    <s v="FIDEICOMISO 234036"/>
    <d v="2018-05-01T00:00:00"/>
    <s v="61623"/>
    <x v="0"/>
    <n v="21"/>
    <n v="138738.65"/>
    <n v="29534.45"/>
    <n v="0"/>
    <n v="168273.1"/>
    <n v="442.33"/>
    <n v="0"/>
    <n v="0"/>
    <n v="0"/>
    <n v="0"/>
    <m/>
    <n v="168273.1"/>
    <n v="114544.21"/>
    <n v="1086.79"/>
    <n v="0"/>
    <n v="71.05"/>
    <n v="0"/>
    <n v="0"/>
    <n v="0"/>
    <n v="115559.95"/>
    <n v="0"/>
    <n v="0"/>
    <n v="0"/>
    <n v="0"/>
    <n v="0"/>
    <n v="-19.690000000000001"/>
    <n v="0"/>
    <n v="0"/>
    <n v="0"/>
    <n v="0"/>
    <n v="0"/>
    <n v="0"/>
    <n v="0"/>
    <n v="0"/>
    <n v="0"/>
    <n v="0"/>
    <n v="0"/>
    <n v="0"/>
    <n v="0"/>
    <n v="51.36"/>
    <n v="29976.78"/>
    <n v="115559.95"/>
    <n v="159"/>
    <n v="300"/>
    <n v="185703.6"/>
    <n v="176418.98"/>
    <n v="95.000302000000005"/>
    <n v="90.613806510366402"/>
    <n v="9.4"/>
    <m/>
    <m/>
    <m/>
    <s v="NL"/>
    <s v="MONTERREY"/>
    <s v="64100"/>
    <s v="Proceso judicial"/>
    <x v="0"/>
  </r>
  <r>
    <n v="2723"/>
    <s v="Hipotecaria Su Casita"/>
    <s v="FIDEICOMISO 234036"/>
    <d v="2018-05-01T00:00:00"/>
    <s v="61624"/>
    <x v="1"/>
    <n v="0"/>
    <n v="28230.29"/>
    <n v="0"/>
    <n v="0"/>
    <n v="28230.29"/>
    <n v="607.89"/>
    <n v="0"/>
    <n v="0"/>
    <n v="607.89"/>
    <n v="629.44000000000005"/>
    <m/>
    <n v="26992.959999999999"/>
    <n v="0"/>
    <n v="223.49"/>
    <n v="0"/>
    <n v="0"/>
    <n v="223.49"/>
    <n v="0"/>
    <n v="0"/>
    <n v="0"/>
    <n v="66.08"/>
    <n v="0"/>
    <n v="0"/>
    <n v="0"/>
    <n v="0"/>
    <n v="-17.88"/>
    <n v="44.87"/>
    <n v="117.46"/>
    <n v="0"/>
    <n v="0"/>
    <n v="0"/>
    <n v="0"/>
    <n v="0"/>
    <n v="0"/>
    <n v="0"/>
    <n v="0"/>
    <n v="0"/>
    <n v="0"/>
    <n v="0"/>
    <n v="1671.35"/>
    <n v="0"/>
    <n v="0"/>
    <n v="159"/>
    <n v="300"/>
    <n v="105729.3"/>
    <n v="95156.46"/>
    <n v="90.000084999999999"/>
    <n v="25.530255059946501"/>
    <n v="9.5"/>
    <m/>
    <m/>
    <m/>
    <s v="QRO"/>
    <s v="QUERETARO"/>
    <s v="76116"/>
    <s v="Al corriente"/>
    <x v="0"/>
  </r>
  <r>
    <n v="2724"/>
    <s v="Hipotecaria Su Casita"/>
    <s v="FIDEICOMISO 234036"/>
    <d v="2018-05-01T00:00:00"/>
    <s v="61629"/>
    <x v="1"/>
    <n v="0"/>
    <n v="171306.13"/>
    <n v="0"/>
    <n v="0"/>
    <n v="171306.13"/>
    <n v="540.01"/>
    <n v="0"/>
    <n v="0"/>
    <n v="540.01"/>
    <n v="0"/>
    <m/>
    <n v="170766.12"/>
    <n v="0"/>
    <n v="1341.9"/>
    <n v="0"/>
    <n v="0"/>
    <n v="1341.9"/>
    <n v="0"/>
    <n v="0"/>
    <n v="0"/>
    <n v="83.14"/>
    <n v="0"/>
    <n v="0"/>
    <n v="0"/>
    <n v="0"/>
    <n v="-42.77"/>
    <n v="98.25"/>
    <n v="270.95999999999998"/>
    <n v="0"/>
    <n v="0"/>
    <n v="0"/>
    <n v="0"/>
    <n v="0"/>
    <n v="0"/>
    <n v="0"/>
    <n v="15.63"/>
    <n v="0"/>
    <n v="0"/>
    <n v="0"/>
    <n v="2307.12"/>
    <n v="0"/>
    <n v="0"/>
    <n v="159"/>
    <n v="300"/>
    <n v="261305.4"/>
    <n v="217121.3"/>
    <n v="83.091012000000006"/>
    <n v="65.351164193072904"/>
    <n v="9.4"/>
    <m/>
    <m/>
    <m/>
    <s v="QRO"/>
    <s v="QUERETARO"/>
    <s v="76180"/>
    <s v="Al corriente"/>
    <x v="0"/>
  </r>
  <r>
    <n v="2725"/>
    <s v="Hipotecaria Su Casita"/>
    <s v="FIDEICOMISO 234036"/>
    <d v="2018-05-01T00:00:00"/>
    <s v="61631"/>
    <x v="0"/>
    <n v="21"/>
    <n v="56492.12"/>
    <n v="8700.7199999999993"/>
    <n v="0"/>
    <n v="65192.84"/>
    <n v="182.73"/>
    <n v="0"/>
    <n v="0"/>
    <n v="0"/>
    <n v="0"/>
    <m/>
    <n v="65192.84"/>
    <n v="29016.89"/>
    <n v="447.23"/>
    <n v="0"/>
    <n v="0"/>
    <n v="0"/>
    <n v="0"/>
    <n v="0"/>
    <n v="29464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83.4500000000007"/>
    <n v="29464.12"/>
    <n v="159"/>
    <n v="300"/>
    <n v="82809.899999999994"/>
    <n v="72102.7"/>
    <n v="87.070144999999997"/>
    <n v="78.725901134933906"/>
    <n v="9.5"/>
    <m/>
    <m/>
    <m/>
    <s v="SON"/>
    <s v="HERMOSILLO"/>
    <s v="83287"/>
    <s v="Morosidad"/>
    <x v="0"/>
  </r>
  <r>
    <n v="2726"/>
    <s v="Hipotecaria Su Casita"/>
    <s v="FIDEICOMISO 234036"/>
    <d v="2018-05-01T00:00:00"/>
    <s v="61632"/>
    <x v="1"/>
    <n v="0"/>
    <n v="91354.22"/>
    <n v="0"/>
    <n v="0"/>
    <n v="91354.22"/>
    <n v="605.37"/>
    <n v="0"/>
    <n v="0"/>
    <n v="605.37"/>
    <n v="0"/>
    <m/>
    <n v="90748.85"/>
    <n v="0"/>
    <n v="715.61"/>
    <n v="0"/>
    <n v="0"/>
    <n v="715.61"/>
    <n v="0"/>
    <n v="0"/>
    <n v="0"/>
    <n v="52.34"/>
    <n v="0"/>
    <n v="0"/>
    <n v="0"/>
    <n v="0"/>
    <n v="-26.75"/>
    <n v="59.74"/>
    <n v="176.19"/>
    <n v="0"/>
    <n v="0"/>
    <n v="0"/>
    <n v="0"/>
    <n v="0"/>
    <n v="0"/>
    <n v="0"/>
    <n v="27.51"/>
    <n v="0"/>
    <n v="0"/>
    <n v="0"/>
    <n v="1610.01"/>
    <n v="0"/>
    <n v="0"/>
    <n v="99"/>
    <n v="240"/>
    <n v="158842.5"/>
    <n v="142714.56"/>
    <n v="89.846584000000007"/>
    <n v="57.131340869694"/>
    <n v="9.4"/>
    <m/>
    <m/>
    <m/>
    <s v="COA"/>
    <s v="TORREON"/>
    <s v="27019"/>
    <s v="Al corriente"/>
    <x v="0"/>
  </r>
  <r>
    <n v="2727"/>
    <s v="Hipotecaria Su Casita"/>
    <s v="FIDEICOMISO 234036"/>
    <d v="2018-05-01T00:00:00"/>
    <s v="61633"/>
    <x v="0"/>
    <n v="21"/>
    <n v="117459.55"/>
    <n v="15019.27"/>
    <n v="0"/>
    <n v="132478.82"/>
    <n v="370.28"/>
    <n v="0"/>
    <n v="0"/>
    <n v="0"/>
    <n v="0"/>
    <m/>
    <n v="132478.82"/>
    <n v="47287.19"/>
    <n v="920.1"/>
    <n v="0"/>
    <n v="0"/>
    <n v="0"/>
    <n v="0"/>
    <n v="0"/>
    <n v="48207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89.55"/>
    <n v="48207.29"/>
    <n v="159"/>
    <n v="300"/>
    <n v="175757.1"/>
    <n v="148874.47"/>
    <n v="84.704668999999996"/>
    <n v="75.376084278322395"/>
    <n v="9.4"/>
    <m/>
    <m/>
    <m/>
    <s v="BCN"/>
    <s v="MEXICALI"/>
    <s v="21376"/>
    <s v="Morosidad"/>
    <x v="0"/>
  </r>
  <r>
    <n v="2728"/>
    <s v="Hipotecaria Su Casita"/>
    <s v="FIDEICOMISO 234036"/>
    <d v="2018-05-01T00:00:00"/>
    <s v="61639"/>
    <x v="0"/>
    <n v="21"/>
    <n v="58687.25"/>
    <n v="10907.38"/>
    <n v="0"/>
    <n v="69594.63"/>
    <n v="387.19"/>
    <n v="0"/>
    <n v="0"/>
    <n v="0"/>
    <n v="0"/>
    <m/>
    <n v="69594.63"/>
    <n v="16134.99"/>
    <n v="464.61"/>
    <n v="0"/>
    <n v="0"/>
    <n v="0"/>
    <n v="0"/>
    <n v="0"/>
    <n v="16599.5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94.57"/>
    <n v="16599.599999999999"/>
    <n v="99"/>
    <n v="240"/>
    <n v="105326.1"/>
    <n v="91382.24"/>
    <n v="86.761249000000007"/>
    <n v="66.075388636707402"/>
    <n v="9.5"/>
    <m/>
    <m/>
    <m/>
    <s v="NL"/>
    <s v="MONTERREY"/>
    <s v="64000"/>
    <s v="Morosidad"/>
    <x v="0"/>
  </r>
  <r>
    <n v="2729"/>
    <s v="Hipotecaria Su Casita"/>
    <s v="FIDEICOMISO 234036"/>
    <d v="2018-05-01T00:00:00"/>
    <s v="61640"/>
    <x v="0"/>
    <n v="21"/>
    <n v="117494.25"/>
    <n v="27705.58"/>
    <n v="0"/>
    <n v="145199.82999999999"/>
    <n v="370.4"/>
    <n v="0"/>
    <n v="0"/>
    <n v="0"/>
    <n v="0"/>
    <m/>
    <n v="145199.82999999999"/>
    <n v="117805.48"/>
    <n v="920.37"/>
    <n v="0"/>
    <n v="0"/>
    <n v="0"/>
    <n v="0"/>
    <n v="0"/>
    <n v="118725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075.98"/>
    <n v="118725.85"/>
    <n v="159"/>
    <n v="300"/>
    <n v="177512.1"/>
    <n v="148919.20000000001"/>
    <n v="83.892421999999996"/>
    <n v="81.797145114184403"/>
    <n v="9.4"/>
    <m/>
    <m/>
    <m/>
    <s v="PUE"/>
    <s v="PUEBLA"/>
    <s v="72290"/>
    <s v="Proceso judicial"/>
    <x v="0"/>
  </r>
  <r>
    <n v="2730"/>
    <s v="Hipotecaria Su Casita"/>
    <s v="FIDEICOMISO 234036"/>
    <d v="2018-05-01T00:00:00"/>
    <s v="61641"/>
    <x v="0"/>
    <n v="21"/>
    <n v="37689.550000000003"/>
    <n v="11447.49"/>
    <n v="0"/>
    <n v="49137.04"/>
    <n v="247.46"/>
    <n v="0"/>
    <n v="0"/>
    <n v="0"/>
    <n v="0"/>
    <m/>
    <n v="49137.04"/>
    <n v="20393.349999999999"/>
    <n v="301.52"/>
    <n v="0"/>
    <n v="0"/>
    <n v="0"/>
    <n v="0"/>
    <n v="0"/>
    <n v="20694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94.95"/>
    <n v="20694.87"/>
    <n v="99"/>
    <n v="240"/>
    <n v="64982.7"/>
    <n v="58484.63"/>
    <n v="90.000308000000004"/>
    <n v="75.615571718728901"/>
    <n v="9.6"/>
    <m/>
    <m/>
    <m/>
    <s v="SON"/>
    <s v="HERMOSILLO"/>
    <s v="83106"/>
    <s v="Morosidad"/>
    <x v="0"/>
  </r>
  <r>
    <n v="2731"/>
    <s v="Hipotecaria Su Casita"/>
    <s v="FIDEICOMISO 234036"/>
    <d v="2018-05-01T00:00:00"/>
    <s v="61643"/>
    <x v="13"/>
    <n v="3"/>
    <n v="107438.55"/>
    <n v="724.26"/>
    <n v="0"/>
    <n v="108162.81"/>
    <n v="335.99"/>
    <n v="0"/>
    <n v="231.77"/>
    <n v="0"/>
    <n v="0"/>
    <m/>
    <n v="107931.04"/>
    <n v="1709"/>
    <n v="850.56"/>
    <n v="0"/>
    <n v="855.81"/>
    <n v="0"/>
    <n v="0"/>
    <n v="0"/>
    <n v="1703.75"/>
    <n v="0"/>
    <n v="0"/>
    <n v="0"/>
    <n v="0"/>
    <n v="0"/>
    <n v="-38.409999999999997"/>
    <n v="0"/>
    <n v="0"/>
    <n v="94.31"/>
    <n v="0"/>
    <n v="0"/>
    <n v="56.38"/>
    <n v="0"/>
    <n v="64.040000000000006"/>
    <n v="190.92"/>
    <n v="0"/>
    <n v="0"/>
    <n v="0"/>
    <n v="0"/>
    <n v="1454.82"/>
    <n v="828.48"/>
    <n v="1703.75"/>
    <n v="159"/>
    <n v="300"/>
    <n v="308284.79999999999"/>
    <n v="135808.45000000001"/>
    <n v="44.052917999999998"/>
    <n v="35.0101724507917"/>
    <n v="9.5"/>
    <m/>
    <m/>
    <m/>
    <s v="EM"/>
    <s v="TLALNEPANTLA"/>
    <s v="54110"/>
    <s v="Morosidad"/>
    <x v="0"/>
  </r>
  <r>
    <n v="2732"/>
    <s v="Hipotecaria Su Casita"/>
    <s v="FIDEICOMISO 234036"/>
    <d v="2018-05-01T00:00:00"/>
    <s v="61645"/>
    <x v="0"/>
    <n v="21"/>
    <n v="106846.01"/>
    <n v="39858.6"/>
    <n v="0"/>
    <n v="146704.60999999999"/>
    <n v="697.96"/>
    <n v="0"/>
    <n v="0"/>
    <n v="0"/>
    <n v="0"/>
    <m/>
    <n v="146704.60999999999"/>
    <n v="76795.3"/>
    <n v="836.96"/>
    <n v="0"/>
    <n v="0"/>
    <n v="0"/>
    <n v="0"/>
    <n v="0"/>
    <n v="77632.25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556.559999999998"/>
    <n v="77632.259999999995"/>
    <n v="100"/>
    <n v="240"/>
    <n v="184794"/>
    <n v="165827.47"/>
    <n v="89.736393000000007"/>
    <n v="79.388189048965998"/>
    <n v="9.4"/>
    <m/>
    <m/>
    <m/>
    <s v="TAM"/>
    <s v="ALTAMIRA"/>
    <s v="89609"/>
    <s v="Proceso judicial"/>
    <x v="0"/>
  </r>
  <r>
    <n v="2733"/>
    <s v="Hipotecaria Su Casita"/>
    <s v="FIDEICOMISO 234036"/>
    <d v="2018-05-01T00:00:00"/>
    <s v="61648"/>
    <x v="0"/>
    <n v="21"/>
    <n v="127655.25"/>
    <n v="54119.73"/>
    <n v="0"/>
    <n v="181774.98"/>
    <n v="833.89"/>
    <n v="0"/>
    <n v="0"/>
    <n v="0"/>
    <n v="0"/>
    <m/>
    <n v="181774.98"/>
    <n v="111488.53"/>
    <n v="999.97"/>
    <n v="0"/>
    <n v="64.84"/>
    <n v="0"/>
    <n v="0"/>
    <n v="0"/>
    <n v="112423.66"/>
    <n v="0"/>
    <n v="0"/>
    <n v="0"/>
    <n v="0"/>
    <n v="0"/>
    <n v="-17.87"/>
    <n v="0"/>
    <n v="0"/>
    <n v="0"/>
    <n v="0"/>
    <n v="0"/>
    <n v="0"/>
    <n v="0"/>
    <n v="0"/>
    <n v="0"/>
    <n v="0"/>
    <n v="0"/>
    <n v="0"/>
    <n v="0"/>
    <n v="46.97"/>
    <n v="54953.62"/>
    <n v="112423.66"/>
    <n v="100"/>
    <n v="240"/>
    <n v="221007.9"/>
    <n v="198123.76"/>
    <n v="89.645555999999999"/>
    <n v="82.248182393615394"/>
    <n v="9.4"/>
    <m/>
    <m/>
    <m/>
    <s v="BCN"/>
    <s v="TIJUANA"/>
    <s v="22180"/>
    <s v="Proceso judicial"/>
    <x v="0"/>
  </r>
  <r>
    <n v="2734"/>
    <s v="Hipotecaria Su Casita"/>
    <s v="FIDEICOMISO 234036"/>
    <d v="2018-05-01T00:00:00"/>
    <s v="61649"/>
    <x v="1"/>
    <n v="1"/>
    <n v="19959.8"/>
    <n v="11.74"/>
    <n v="0"/>
    <n v="19971.54"/>
    <n v="466.44"/>
    <n v="0"/>
    <n v="11.74"/>
    <n v="466.44"/>
    <n v="0"/>
    <m/>
    <n v="19493.36"/>
    <n v="0"/>
    <n v="159.68"/>
    <n v="0"/>
    <n v="0"/>
    <n v="159.68"/>
    <n v="0"/>
    <n v="0"/>
    <n v="0"/>
    <n v="48.4"/>
    <n v="0"/>
    <n v="0"/>
    <n v="0"/>
    <n v="0"/>
    <n v="-6.94"/>
    <n v="23.41"/>
    <n v="75.03"/>
    <n v="0"/>
    <n v="0"/>
    <n v="0"/>
    <n v="0"/>
    <n v="0"/>
    <n v="0"/>
    <n v="0"/>
    <n v="0.02"/>
    <n v="0"/>
    <n v="0"/>
    <n v="0"/>
    <n v="777.78"/>
    <n v="0"/>
    <n v="0"/>
    <n v="40"/>
    <n v="180"/>
    <n v="75971.7"/>
    <n v="59614.82"/>
    <n v="78.469772000000006"/>
    <n v="25.6587122919086"/>
    <n v="9.6"/>
    <m/>
    <m/>
    <m/>
    <s v="PUE"/>
    <s v="SAN MARTIN TEXMELUCAN"/>
    <s v="74122"/>
    <s v="Al corriente"/>
    <x v="0"/>
  </r>
  <r>
    <n v="2735"/>
    <s v="Hipotecaria Su Casita"/>
    <s v="FIDEICOMISO 234036"/>
    <d v="2018-05-01T00:00:00"/>
    <s v="61650"/>
    <x v="0"/>
    <n v="21"/>
    <n v="61350.81"/>
    <n v="24608.52"/>
    <n v="0"/>
    <n v="85959.33"/>
    <n v="398.87"/>
    <n v="0"/>
    <n v="0"/>
    <n v="0"/>
    <n v="0"/>
    <m/>
    <n v="85959.33"/>
    <n v="50512.61"/>
    <n v="485.69"/>
    <n v="0"/>
    <n v="0"/>
    <n v="0"/>
    <n v="0"/>
    <n v="0"/>
    <n v="50998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07.39"/>
    <n v="50998.3"/>
    <n v="100"/>
    <n v="240"/>
    <n v="105441.3"/>
    <n v="94897.05"/>
    <n v="89.999886000000004"/>
    <n v="81.523397203984501"/>
    <n v="9.5"/>
    <m/>
    <m/>
    <m/>
    <s v="QR"/>
    <s v="BENITO JUAREZ"/>
    <s v="77534"/>
    <s v="Proceso judicial"/>
    <x v="0"/>
  </r>
  <r>
    <n v="2736"/>
    <s v="Hipotecaria Su Casita"/>
    <s v="FIDEICOMISO 234036"/>
    <d v="2018-05-01T00:00:00"/>
    <s v="61651"/>
    <x v="0"/>
    <n v="21"/>
    <n v="79649.11"/>
    <n v="17417.009999999998"/>
    <n v="0"/>
    <n v="97066.12"/>
    <n v="246.39"/>
    <n v="0"/>
    <n v="0"/>
    <n v="0"/>
    <n v="0"/>
    <m/>
    <n v="97066.12"/>
    <n v="73230.03"/>
    <n v="630.55999999999995"/>
    <n v="0"/>
    <n v="0"/>
    <n v="0"/>
    <n v="0"/>
    <n v="0"/>
    <n v="73860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663.400000000001"/>
    <n v="73860.59"/>
    <n v="160"/>
    <n v="300"/>
    <n v="113551.8"/>
    <n v="100371.88"/>
    <n v="88.393033000000003"/>
    <n v="85.481797773858204"/>
    <n v="9.5"/>
    <m/>
    <m/>
    <m/>
    <s v="QR"/>
    <s v="BENITO JUAREZ"/>
    <s v="77534"/>
    <s v="Morosidad"/>
    <x v="0"/>
  </r>
  <r>
    <n v="2737"/>
    <s v="Hipotecaria Su Casita"/>
    <s v="FIDEICOMISO 234036"/>
    <d v="2018-05-01T00:00:00"/>
    <s v="61652"/>
    <x v="0"/>
    <n v="21"/>
    <n v="75306.2"/>
    <n v="15291.52"/>
    <n v="0"/>
    <n v="90597.72"/>
    <n v="232.94"/>
    <n v="0"/>
    <n v="0"/>
    <n v="0"/>
    <n v="0"/>
    <m/>
    <n v="90597.72"/>
    <n v="61815.72"/>
    <n v="596.16999999999996"/>
    <n v="0"/>
    <n v="0"/>
    <n v="0"/>
    <n v="0"/>
    <n v="0"/>
    <n v="62411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24.46"/>
    <n v="62411.89"/>
    <n v="160"/>
    <n v="300"/>
    <n v="105441.3"/>
    <n v="94897.05"/>
    <n v="89.999886000000004"/>
    <n v="85.922423003243196"/>
    <n v="9.5"/>
    <m/>
    <m/>
    <m/>
    <s v="QR"/>
    <s v="BENITO JUAREZ"/>
    <s v="77534"/>
    <s v="Proceso judicial"/>
    <x v="0"/>
  </r>
  <r>
    <n v="2738"/>
    <s v="Hipotecaria Su Casita"/>
    <s v="FIDEICOMISO 234036"/>
    <d v="2018-05-01T00:00:00"/>
    <s v="61657"/>
    <x v="1"/>
    <n v="0"/>
    <n v="22888.83"/>
    <n v="0"/>
    <n v="0"/>
    <n v="22888.83"/>
    <n v="614.75"/>
    <n v="0"/>
    <n v="0"/>
    <n v="614.75"/>
    <n v="392.88"/>
    <m/>
    <n v="21881.200000000001"/>
    <n v="0"/>
    <n v="181.2"/>
    <n v="0"/>
    <n v="0"/>
    <n v="181.2"/>
    <n v="0"/>
    <n v="0"/>
    <n v="0"/>
    <n v="63.27"/>
    <n v="0"/>
    <n v="0"/>
    <n v="0"/>
    <n v="0"/>
    <n v="-17.07"/>
    <n v="42.96"/>
    <n v="126.28"/>
    <n v="0"/>
    <n v="0"/>
    <n v="0"/>
    <n v="0"/>
    <n v="0"/>
    <n v="0"/>
    <n v="0"/>
    <n v="0"/>
    <n v="0"/>
    <n v="0"/>
    <n v="0"/>
    <n v="1404.27"/>
    <n v="0"/>
    <n v="0"/>
    <n v="160"/>
    <n v="300"/>
    <n v="194660.7"/>
    <n v="91101.17"/>
    <n v="46.799981000000002"/>
    <n v="11.2406870763262"/>
    <n v="9.5"/>
    <m/>
    <m/>
    <m/>
    <s v="SON"/>
    <s v="HERMOSILLO"/>
    <s v="83288"/>
    <s v="Al corriente"/>
    <x v="0"/>
  </r>
  <r>
    <n v="2739"/>
    <s v="Hipotecaria Su Casita"/>
    <s v="FIDEICOMISO 234036"/>
    <d v="2018-05-01T00:00:00"/>
    <s v="61658"/>
    <x v="0"/>
    <n v="21"/>
    <n v="144545.59"/>
    <n v="28977.33"/>
    <n v="0"/>
    <n v="173522.92"/>
    <n v="450.69"/>
    <n v="0"/>
    <n v="0"/>
    <n v="0"/>
    <n v="0"/>
    <m/>
    <n v="173522.92"/>
    <n v="112078.77"/>
    <n v="1132.27"/>
    <n v="0"/>
    <n v="0"/>
    <n v="0"/>
    <n v="0"/>
    <n v="0"/>
    <n v="113211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428.02"/>
    <n v="113211.04"/>
    <n v="160"/>
    <n v="300"/>
    <n v="210218.4"/>
    <n v="182631.05"/>
    <n v="86.876814999999993"/>
    <n v="82.544116233793801"/>
    <n v="9.4"/>
    <m/>
    <m/>
    <m/>
    <s v="BCN"/>
    <s v="MEXICALI"/>
    <s v="21050"/>
    <s v="Proceso judicial"/>
    <x v="0"/>
  </r>
  <r>
    <n v="2740"/>
    <s v="Hipotecaria Su Casita"/>
    <s v="FIDEICOMISO 234036"/>
    <d v="2018-05-01T00:00:00"/>
    <s v="61660"/>
    <x v="15"/>
    <n v="6"/>
    <n v="75098.210000000006"/>
    <n v="2850.09"/>
    <n v="0"/>
    <n v="77948.3"/>
    <n v="488.26"/>
    <n v="0"/>
    <n v="0"/>
    <n v="0"/>
    <n v="0"/>
    <m/>
    <n v="77948.3"/>
    <n v="3646.65"/>
    <n v="594.53"/>
    <n v="0"/>
    <n v="0"/>
    <n v="0"/>
    <n v="0"/>
    <n v="0"/>
    <n v="4241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38.35"/>
    <n v="4241.18"/>
    <n v="100"/>
    <n v="240"/>
    <n v="131020.8"/>
    <n v="116163"/>
    <n v="88.659968000000006"/>
    <n v="59.493072524421699"/>
    <n v="9.5"/>
    <m/>
    <m/>
    <m/>
    <s v="SON"/>
    <s v="CAJEME"/>
    <s v="85097"/>
    <s v="Morosidad"/>
    <x v="0"/>
  </r>
  <r>
    <n v="2741"/>
    <s v="Hipotecaria Su Casita"/>
    <s v="FIDEICOMISO 234036"/>
    <d v="2018-05-01T00:00:00"/>
    <s v="61661"/>
    <x v="2"/>
    <n v="0"/>
    <n v="38709.9"/>
    <n v="0"/>
    <n v="0"/>
    <n v="38709.9"/>
    <n v="202.06"/>
    <n v="0"/>
    <n v="0"/>
    <n v="0"/>
    <n v="0"/>
    <m/>
    <n v="38709.9"/>
    <n v="0"/>
    <n v="309.68"/>
    <n v="0"/>
    <n v="0"/>
    <n v="0"/>
    <n v="0"/>
    <n v="0"/>
    <n v="309.68"/>
    <n v="0"/>
    <n v="0"/>
    <n v="0"/>
    <n v="0"/>
    <n v="0"/>
    <n v="-1.17"/>
    <n v="0"/>
    <n v="3.05"/>
    <n v="0"/>
    <n v="0"/>
    <n v="0"/>
    <n v="0"/>
    <n v="0"/>
    <n v="0"/>
    <n v="0"/>
    <n v="0"/>
    <n v="0"/>
    <n v="1.88"/>
    <n v="0"/>
    <n v="1.88"/>
    <n v="202.06"/>
    <n v="309.68"/>
    <n v="160"/>
    <n v="300"/>
    <n v="85365.6"/>
    <n v="58108.52"/>
    <n v="68.070183"/>
    <n v="45.346017708103702"/>
    <n v="9.6"/>
    <m/>
    <m/>
    <m/>
    <s v="CHS"/>
    <s v="TAPACHULA"/>
    <s v="30820"/>
    <s v="Morosidad"/>
    <x v="0"/>
  </r>
  <r>
    <n v="2742"/>
    <s v="Hipotecaria Su Casita"/>
    <s v="FIDEICOMISO 234036"/>
    <d v="2018-05-01T00:00:00"/>
    <s v="61663"/>
    <x v="1"/>
    <n v="0"/>
    <n v="38285.129999999997"/>
    <n v="0"/>
    <n v="0"/>
    <n v="38285.129999999997"/>
    <n v="117.49"/>
    <n v="0"/>
    <n v="0"/>
    <n v="117.49"/>
    <n v="0"/>
    <m/>
    <n v="38167.64"/>
    <n v="0"/>
    <n v="306.27999999999997"/>
    <n v="0"/>
    <n v="0"/>
    <n v="306.27999999999997"/>
    <n v="0"/>
    <n v="0"/>
    <n v="0"/>
    <n v="43.62"/>
    <n v="0"/>
    <n v="0"/>
    <n v="0"/>
    <n v="0"/>
    <n v="-6.03"/>
    <n v="23.37"/>
    <n v="59.4"/>
    <n v="0"/>
    <n v="0"/>
    <n v="0"/>
    <n v="0"/>
    <n v="0"/>
    <n v="0"/>
    <n v="0"/>
    <n v="92.13"/>
    <n v="0"/>
    <n v="91.84"/>
    <n v="0"/>
    <n v="636.26"/>
    <n v="0"/>
    <n v="0"/>
    <n v="160"/>
    <n v="300"/>
    <n v="53465.7"/>
    <n v="48119.56"/>
    <n v="90.000804000000002"/>
    <n v="71.3871508131529"/>
    <n v="9.6"/>
    <m/>
    <m/>
    <m/>
    <s v="QR"/>
    <s v="BENITO JUAREZ"/>
    <s v="77539"/>
    <s v="Al corriente"/>
    <x v="0"/>
  </r>
  <r>
    <n v="2743"/>
    <s v="Hipotecaria Su Casita"/>
    <s v="FIDEICOMISO 234036"/>
    <d v="2018-05-01T00:00:00"/>
    <s v="61667"/>
    <x v="0"/>
    <n v="21"/>
    <n v="56206.06"/>
    <n v="6760.7"/>
    <n v="0"/>
    <n v="62966.76"/>
    <n v="179.17"/>
    <n v="0"/>
    <n v="0"/>
    <n v="0"/>
    <n v="0"/>
    <m/>
    <n v="62966.76"/>
    <n v="21325.39"/>
    <n v="444.96"/>
    <n v="0"/>
    <n v="0"/>
    <n v="0"/>
    <n v="0"/>
    <n v="0"/>
    <n v="21770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39.87"/>
    <n v="21770.35"/>
    <n v="160"/>
    <n v="300"/>
    <n v="79372.2"/>
    <n v="71434.990000000005"/>
    <n v="90.000012999999996"/>
    <n v="79.331000376256497"/>
    <n v="9.5"/>
    <m/>
    <m/>
    <m/>
    <s v="QR"/>
    <s v="BENITO JUAREZ"/>
    <s v="77536"/>
    <s v="Morosidad"/>
    <x v="0"/>
  </r>
  <r>
    <n v="2744"/>
    <s v="Hipotecaria Su Casita"/>
    <s v="FIDEICOMISO 234036"/>
    <d v="2018-05-01T00:00:00"/>
    <s v="61670"/>
    <x v="0"/>
    <n v="21"/>
    <n v="33482.44"/>
    <n v="5432.59"/>
    <n v="0"/>
    <n v="38915.03"/>
    <n v="102.76"/>
    <n v="0"/>
    <n v="0"/>
    <n v="0"/>
    <n v="0"/>
    <m/>
    <n v="38915.03"/>
    <n v="20140.189999999999"/>
    <n v="267.86"/>
    <n v="0"/>
    <n v="0"/>
    <n v="0"/>
    <n v="0"/>
    <n v="0"/>
    <n v="20408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35.35"/>
    <n v="20408.05"/>
    <n v="160"/>
    <n v="300"/>
    <n v="46760.1"/>
    <n v="42083.96"/>
    <n v="89.999722000000006"/>
    <n v="83.222726226848906"/>
    <n v="9.6"/>
    <m/>
    <m/>
    <m/>
    <s v="NL"/>
    <s v="GENERAL ESCOBEDO"/>
    <s v="66060"/>
    <s v="Morosidad"/>
    <x v="0"/>
  </r>
  <r>
    <n v="2745"/>
    <s v="Hipotecaria Su Casita"/>
    <s v="FIDEICOMISO 234036"/>
    <d v="2018-05-01T00:00:00"/>
    <s v="61676"/>
    <x v="0"/>
    <n v="21"/>
    <n v="52344.28"/>
    <n v="10585.18"/>
    <n v="0"/>
    <n v="62929.46"/>
    <n v="160.63999999999999"/>
    <n v="0"/>
    <n v="0"/>
    <n v="0"/>
    <n v="0"/>
    <m/>
    <n v="62929.46"/>
    <n v="43877.48"/>
    <n v="418.75"/>
    <n v="0"/>
    <n v="0"/>
    <n v="0"/>
    <n v="0"/>
    <n v="0"/>
    <n v="44296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45.82"/>
    <n v="44296.23"/>
    <n v="160"/>
    <n v="300"/>
    <n v="74179.199999999997"/>
    <n v="65790.31"/>
    <n v="88.691047999999995"/>
    <n v="84.834373899045005"/>
    <n v="9.6"/>
    <m/>
    <m/>
    <m/>
    <s v="CHI"/>
    <s v="CHIHUAHUA"/>
    <s v="31180"/>
    <s v="Proceso judicial"/>
    <x v="0"/>
  </r>
  <r>
    <n v="2746"/>
    <s v="Hipotecaria Su Casita"/>
    <s v="FIDEICOMISO 234036"/>
    <d v="2018-05-01T00:00:00"/>
    <s v="61680"/>
    <x v="1"/>
    <n v="0"/>
    <n v="65137.02"/>
    <n v="0"/>
    <n v="0"/>
    <n v="65137.02"/>
    <n v="201.5"/>
    <n v="0"/>
    <n v="0"/>
    <n v="201.5"/>
    <n v="0"/>
    <m/>
    <n v="64935.519999999997"/>
    <n v="0"/>
    <n v="515.66999999999996"/>
    <n v="0"/>
    <n v="0"/>
    <n v="515.66999999999996"/>
    <n v="0"/>
    <n v="0"/>
    <n v="0"/>
    <n v="57"/>
    <n v="0"/>
    <n v="0"/>
    <n v="0"/>
    <n v="0"/>
    <n v="-9.89"/>
    <n v="38.71"/>
    <n v="102.83"/>
    <n v="0"/>
    <n v="0"/>
    <n v="0"/>
    <n v="0"/>
    <n v="0"/>
    <n v="0"/>
    <n v="0"/>
    <n v="0.09"/>
    <n v="0"/>
    <n v="0"/>
    <n v="0"/>
    <n v="905.91"/>
    <n v="0"/>
    <n v="0"/>
    <n v="160"/>
    <n v="300"/>
    <n v="101357.4"/>
    <n v="82084.100000000006"/>
    <n v="80.984812000000005"/>
    <n v="64.065889488003606"/>
    <n v="9.5"/>
    <m/>
    <m/>
    <m/>
    <s v="EM"/>
    <s v="CHALCO"/>
    <s v="56640"/>
    <s v="Al corriente"/>
    <x v="0"/>
  </r>
  <r>
    <n v="2747"/>
    <s v="Hipotecaria Su Casita"/>
    <s v="FIDEICOMISO 234036"/>
    <d v="2018-05-01T00:00:00"/>
    <s v="61681"/>
    <x v="1"/>
    <n v="0"/>
    <n v="42949.7"/>
    <n v="0"/>
    <n v="0"/>
    <n v="42949.7"/>
    <n v="131.79"/>
    <n v="0"/>
    <n v="0"/>
    <n v="131.79"/>
    <n v="0"/>
    <m/>
    <n v="42817.91"/>
    <n v="0"/>
    <n v="343.6"/>
    <n v="0"/>
    <n v="0"/>
    <n v="343.6"/>
    <n v="0"/>
    <n v="0"/>
    <n v="0"/>
    <n v="48.94"/>
    <n v="0"/>
    <n v="0"/>
    <n v="0"/>
    <n v="0"/>
    <n v="-6.07"/>
    <n v="26.22"/>
    <n v="67.92"/>
    <n v="0"/>
    <n v="0"/>
    <n v="0"/>
    <n v="0"/>
    <n v="0"/>
    <n v="0"/>
    <n v="0"/>
    <n v="0.54"/>
    <n v="0"/>
    <n v="0.48"/>
    <n v="0"/>
    <n v="612.94000000000005"/>
    <n v="0"/>
    <n v="0"/>
    <n v="160"/>
    <n v="300"/>
    <n v="68739.600000000006"/>
    <n v="53981.42"/>
    <n v="78.530309000000003"/>
    <n v="62.290019474000303"/>
    <n v="9.6"/>
    <m/>
    <m/>
    <m/>
    <s v="EM"/>
    <s v="CHALCO"/>
    <s v="56640"/>
    <s v="Al corriente"/>
    <x v="0"/>
  </r>
  <r>
    <n v="2748"/>
    <s v="Hipotecaria Su Casita"/>
    <s v="FIDEICOMISO 234036"/>
    <d v="2018-05-01T00:00:00"/>
    <s v="61682"/>
    <x v="0"/>
    <n v="21"/>
    <n v="55833.48"/>
    <n v="11170.31"/>
    <n v="0"/>
    <n v="67003.789999999994"/>
    <n v="172.69"/>
    <n v="0"/>
    <n v="0"/>
    <n v="0"/>
    <n v="0"/>
    <m/>
    <n v="67003.789999999994"/>
    <n v="44768.29"/>
    <n v="442.02"/>
    <n v="0"/>
    <n v="0"/>
    <n v="0"/>
    <n v="0"/>
    <n v="0"/>
    <n v="45210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43"/>
    <n v="45210.31"/>
    <n v="160"/>
    <n v="300"/>
    <n v="78174.600000000006"/>
    <n v="70357.8"/>
    <n v="90.000844000000001"/>
    <n v="85.710435107390495"/>
    <n v="9.5"/>
    <m/>
    <m/>
    <m/>
    <s v="SON"/>
    <s v="NOGALES"/>
    <s v="84000"/>
    <s v="Proceso judicial"/>
    <x v="0"/>
  </r>
  <r>
    <n v="2749"/>
    <s v="Hipotecaria Su Casita"/>
    <s v="FIDEICOMISO 234036"/>
    <d v="2018-05-01T00:00:00"/>
    <s v="61684"/>
    <x v="1"/>
    <n v="0"/>
    <n v="83521.399999999994"/>
    <n v="0"/>
    <n v="0"/>
    <n v="83521.399999999994"/>
    <n v="258.36"/>
    <n v="0"/>
    <n v="0"/>
    <n v="258.36"/>
    <n v="0"/>
    <m/>
    <n v="83263.039999999994"/>
    <n v="0"/>
    <n v="661.21"/>
    <n v="0"/>
    <n v="0"/>
    <n v="661.21"/>
    <n v="0"/>
    <n v="0"/>
    <n v="0"/>
    <n v="73.09"/>
    <n v="0"/>
    <n v="0"/>
    <n v="0"/>
    <n v="0"/>
    <n v="-10.84"/>
    <n v="49.63"/>
    <n v="131.03"/>
    <n v="0"/>
    <n v="0"/>
    <n v="0"/>
    <n v="0"/>
    <n v="0"/>
    <n v="0"/>
    <n v="0"/>
    <n v="21.07"/>
    <n v="0"/>
    <n v="20.86"/>
    <n v="0"/>
    <n v="1183.55"/>
    <n v="0"/>
    <n v="0"/>
    <n v="160"/>
    <n v="300"/>
    <n v="124361.4"/>
    <n v="105250.41"/>
    <n v="84.6327"/>
    <n v="66.952479191368496"/>
    <n v="9.5"/>
    <m/>
    <m/>
    <m/>
    <s v="SON"/>
    <s v="HERMOSILLO"/>
    <s v="83296"/>
    <s v="Al corriente"/>
    <x v="0"/>
  </r>
  <r>
    <n v="2750"/>
    <s v="Hipotecaria Su Casita"/>
    <s v="FIDEICOMISO 234036"/>
    <d v="2018-05-01T00:00:00"/>
    <s v="61685"/>
    <x v="0"/>
    <n v="21"/>
    <n v="59300.17"/>
    <n v="11498.31"/>
    <n v="0"/>
    <n v="70798.48"/>
    <n v="207.99"/>
    <n v="0"/>
    <n v="0"/>
    <n v="0"/>
    <n v="0"/>
    <m/>
    <n v="70798.48"/>
    <n v="37955.54"/>
    <n v="469.46"/>
    <n v="0"/>
    <n v="0"/>
    <n v="0"/>
    <n v="0"/>
    <n v="0"/>
    <n v="384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06.3"/>
    <n v="38425"/>
    <n v="160"/>
    <n v="300"/>
    <n v="94214.1"/>
    <n v="77538.06"/>
    <n v="82.299847"/>
    <n v="75.1463742042625"/>
    <n v="9.5"/>
    <m/>
    <m/>
    <m/>
    <s v="CHS"/>
    <s v="TUXTLA GUTIERREZ"/>
    <s v="29049"/>
    <s v="Morosidad"/>
    <x v="0"/>
  </r>
  <r>
    <n v="2751"/>
    <s v="Hipotecaria Su Casita"/>
    <s v="FIDEICOMISO 234036"/>
    <d v="2018-05-01T00:00:00"/>
    <s v="61692"/>
    <x v="1"/>
    <n v="0"/>
    <n v="59174.52"/>
    <n v="0"/>
    <n v="0"/>
    <n v="59174.52"/>
    <n v="1384.94"/>
    <n v="0"/>
    <n v="0"/>
    <n v="1384.94"/>
    <n v="0"/>
    <m/>
    <n v="57789.58"/>
    <n v="0"/>
    <n v="463.53"/>
    <n v="0"/>
    <n v="0"/>
    <n v="463.53"/>
    <n v="0"/>
    <n v="0"/>
    <n v="0"/>
    <n v="61.52"/>
    <n v="0"/>
    <n v="0"/>
    <n v="0"/>
    <n v="0"/>
    <n v="-28.75"/>
    <n v="66.28"/>
    <n v="222.17"/>
    <n v="0"/>
    <n v="0"/>
    <n v="0"/>
    <n v="0"/>
    <n v="0"/>
    <n v="0"/>
    <n v="0"/>
    <n v="24.89"/>
    <n v="0"/>
    <n v="20.239999999999998"/>
    <n v="0"/>
    <n v="2194.58"/>
    <n v="0"/>
    <n v="0"/>
    <n v="36"/>
    <n v="180"/>
    <n v="214089"/>
    <n v="178045.84"/>
    <n v="83.164404000000005"/>
    <n v="26.993250603947399"/>
    <n v="9.4"/>
    <m/>
    <m/>
    <m/>
    <s v="GTO"/>
    <s v="LEON"/>
    <s v="37000"/>
    <s v="Al corriente"/>
    <x v="0"/>
  </r>
  <r>
    <n v="2752"/>
    <s v="Hipotecaria Su Casita"/>
    <s v="FIDEICOMISO 234036"/>
    <d v="2018-05-01T00:00:00"/>
    <s v="61693"/>
    <x v="0"/>
    <n v="21"/>
    <n v="55790.34"/>
    <n v="8587.6200000000008"/>
    <n v="0"/>
    <n v="64377.96"/>
    <n v="180.36"/>
    <n v="0"/>
    <n v="0"/>
    <n v="0"/>
    <n v="0"/>
    <m/>
    <n v="64377.96"/>
    <n v="28667.49"/>
    <n v="441.67"/>
    <n v="0"/>
    <n v="0"/>
    <n v="0"/>
    <n v="0"/>
    <n v="0"/>
    <n v="29109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67.98"/>
    <n v="29109.16"/>
    <n v="156"/>
    <n v="300"/>
    <n v="91080"/>
    <n v="71195.41"/>
    <n v="78.167995000000005"/>
    <n v="70.6828720473722"/>
    <n v="9.5"/>
    <m/>
    <m/>
    <m/>
    <s v="PUE"/>
    <s v="PUEBLA"/>
    <s v="72590"/>
    <s v="Morosidad"/>
    <x v="0"/>
  </r>
  <r>
    <n v="2753"/>
    <s v="Hipotecaria Su Casita"/>
    <s v="FIDEICOMISO 234036"/>
    <d v="2018-05-01T00:00:00"/>
    <s v="61695"/>
    <x v="0"/>
    <n v="21"/>
    <n v="145097.89000000001"/>
    <n v="28696.04"/>
    <n v="0"/>
    <n v="173793.93"/>
    <n v="467.54"/>
    <n v="0"/>
    <n v="0"/>
    <n v="0"/>
    <n v="0"/>
    <m/>
    <n v="173793.93"/>
    <n v="106051.71"/>
    <n v="1136.5999999999999"/>
    <n v="0"/>
    <n v="0"/>
    <n v="0"/>
    <n v="0"/>
    <n v="0"/>
    <n v="107188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163.58"/>
    <n v="107188.31"/>
    <n v="157"/>
    <n v="300"/>
    <n v="252299.7"/>
    <n v="185074.4"/>
    <n v="73.354982000000007"/>
    <n v="68.883922394773506"/>
    <n v="9.4"/>
    <m/>
    <m/>
    <m/>
    <s v="BCN"/>
    <s v="PLAYAS DE ROSARITO"/>
    <s v="22700"/>
    <s v="Proceso judicial"/>
    <x v="0"/>
  </r>
  <r>
    <n v="2754"/>
    <s v="Hipotecaria Su Casita"/>
    <s v="FIDEICOMISO 234036"/>
    <d v="2018-05-01T00:00:00"/>
    <s v="61696"/>
    <x v="0"/>
    <n v="21"/>
    <n v="140190.82999999999"/>
    <n v="25295.15"/>
    <n v="0"/>
    <n v="165485.98000000001"/>
    <n v="451.72"/>
    <n v="0"/>
    <n v="0"/>
    <n v="0"/>
    <n v="0"/>
    <m/>
    <n v="165485.98000000001"/>
    <n v="89395.97"/>
    <n v="1098.1600000000001"/>
    <n v="0"/>
    <n v="0"/>
    <n v="0"/>
    <n v="0"/>
    <n v="0"/>
    <n v="90494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746.87"/>
    <n v="90494.13"/>
    <n v="157"/>
    <n v="300"/>
    <n v="204125.7"/>
    <n v="178814.53"/>
    <n v="87.600204000000005"/>
    <n v="81.070624446122594"/>
    <n v="9.4"/>
    <m/>
    <m/>
    <m/>
    <s v="BCN"/>
    <s v="TIJUANA"/>
    <s v="22040"/>
    <s v="Proceso judicial"/>
    <x v="0"/>
  </r>
  <r>
    <n v="2755"/>
    <s v="Hipotecaria Su Casita"/>
    <s v="FIDEICOMISO 234036"/>
    <d v="2018-05-01T00:00:00"/>
    <s v="61697"/>
    <x v="0"/>
    <n v="21"/>
    <n v="61616.61"/>
    <n v="11848.92"/>
    <n v="0"/>
    <n v="73465.53"/>
    <n v="196.99"/>
    <n v="0"/>
    <n v="0"/>
    <n v="0"/>
    <n v="0"/>
    <m/>
    <n v="73465.53"/>
    <n v="44303.85"/>
    <n v="487.8"/>
    <n v="0"/>
    <n v="0"/>
    <n v="0"/>
    <n v="0"/>
    <n v="0"/>
    <n v="44791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45.91"/>
    <n v="44791.65"/>
    <n v="157"/>
    <n v="300"/>
    <n v="95252.1"/>
    <n v="78378.820000000007"/>
    <n v="82.285661000000005"/>
    <n v="77.127465006047899"/>
    <n v="9.5"/>
    <m/>
    <m/>
    <m/>
    <s v="JAL"/>
    <s v="PUERTO VALLARTA"/>
    <s v="48290"/>
    <s v="Morosidad"/>
    <x v="0"/>
  </r>
  <r>
    <n v="2756"/>
    <s v="Hipotecaria Su Casita"/>
    <s v="FIDEICOMISO 234036"/>
    <d v="2018-05-01T00:00:00"/>
    <s v="61698"/>
    <x v="0"/>
    <n v="21"/>
    <n v="51538.17"/>
    <n v="21973.55"/>
    <n v="0"/>
    <n v="73511.72"/>
    <n v="344.94"/>
    <n v="0"/>
    <n v="0"/>
    <n v="0"/>
    <n v="0"/>
    <m/>
    <n v="73511.72"/>
    <n v="45038.99"/>
    <n v="408.01"/>
    <n v="0"/>
    <n v="0"/>
    <n v="0"/>
    <n v="0"/>
    <n v="0"/>
    <n v="454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318.49"/>
    <n v="45447"/>
    <n v="98"/>
    <n v="240"/>
    <n v="89751.9"/>
    <n v="80776.78"/>
    <n v="90.000078000000002"/>
    <n v="81.905474988160705"/>
    <n v="9.5"/>
    <m/>
    <m/>
    <m/>
    <s v="GTO"/>
    <s v="LEON"/>
    <s v="37358"/>
    <s v="Proceso judicial"/>
    <x v="0"/>
  </r>
  <r>
    <n v="2757"/>
    <s v="Hipotecaria Su Casita"/>
    <s v="FIDEICOMISO 234036"/>
    <d v="2018-05-01T00:00:00"/>
    <s v="61699"/>
    <x v="1"/>
    <n v="0"/>
    <n v="41436"/>
    <n v="0"/>
    <n v="0"/>
    <n v="41436"/>
    <n v="276.02"/>
    <n v="0"/>
    <n v="0"/>
    <n v="276.02"/>
    <n v="0"/>
    <m/>
    <n v="41159.980000000003"/>
    <n v="0"/>
    <n v="331.49"/>
    <n v="0"/>
    <n v="0"/>
    <n v="331.49"/>
    <n v="0"/>
    <n v="0"/>
    <n v="0"/>
    <n v="56.01"/>
    <n v="0"/>
    <n v="0"/>
    <n v="0"/>
    <n v="0"/>
    <n v="-13.41"/>
    <n v="28.86"/>
    <n v="80.12"/>
    <n v="0"/>
    <n v="0"/>
    <n v="0"/>
    <n v="0"/>
    <n v="0"/>
    <n v="0"/>
    <n v="0"/>
    <n v="0"/>
    <n v="0"/>
    <n v="0"/>
    <n v="0.56267199999999995"/>
    <n v="759.09"/>
    <n v="0"/>
    <n v="0"/>
    <n v="98"/>
    <n v="240"/>
    <n v="73423.199999999997"/>
    <n v="64720.71"/>
    <n v="88.147492999999997"/>
    <n v="56.058548321397303"/>
    <n v="9.6"/>
    <m/>
    <m/>
    <m/>
    <s v="GTO"/>
    <s v="LEON"/>
    <s v="37000"/>
    <s v="Al corriente"/>
    <x v="0"/>
  </r>
  <r>
    <n v="2758"/>
    <s v="Hipotecaria Su Casita"/>
    <s v="FIDEICOMISO 234036"/>
    <d v="2018-05-01T00:00:00"/>
    <s v="61701"/>
    <x v="1"/>
    <n v="0"/>
    <n v="62343.39"/>
    <n v="0"/>
    <n v="0"/>
    <n v="62343.39"/>
    <n v="197.14"/>
    <n v="0"/>
    <n v="0"/>
    <n v="197.14"/>
    <n v="0"/>
    <m/>
    <n v="62146.25"/>
    <n v="0"/>
    <n v="493.55"/>
    <n v="0"/>
    <n v="0"/>
    <n v="493.55"/>
    <n v="0"/>
    <n v="0"/>
    <n v="0"/>
    <n v="54.9"/>
    <n v="0"/>
    <n v="0"/>
    <n v="0"/>
    <n v="0"/>
    <n v="-16.59"/>
    <n v="37.28"/>
    <n v="97.58"/>
    <n v="0"/>
    <n v="0"/>
    <n v="0"/>
    <n v="0"/>
    <n v="0"/>
    <n v="0"/>
    <n v="0"/>
    <n v="66.97"/>
    <n v="0"/>
    <n v="66.91"/>
    <n v="0"/>
    <n v="930.83"/>
    <n v="0"/>
    <n v="0"/>
    <n v="158"/>
    <n v="300"/>
    <n v="87837.3"/>
    <n v="79053.710000000006"/>
    <n v="90.000158999999996"/>
    <n v="70.751548298666194"/>
    <n v="9.5"/>
    <m/>
    <m/>
    <m/>
    <s v="YUC"/>
    <s v="MERIDA"/>
    <s v="97110"/>
    <s v="Proceso judicial"/>
    <x v="0"/>
  </r>
  <r>
    <n v="2759"/>
    <s v="Hipotecaria Su Casita"/>
    <s v="FIDEICOMISO 234036"/>
    <d v="2018-05-01T00:00:00"/>
    <s v="61702"/>
    <x v="1"/>
    <n v="0"/>
    <n v="64659.65"/>
    <n v="0"/>
    <n v="0"/>
    <n v="64659.65"/>
    <n v="204.46"/>
    <n v="0"/>
    <n v="0"/>
    <n v="204.46"/>
    <n v="0"/>
    <m/>
    <n v="64455.19"/>
    <n v="0"/>
    <n v="511.89"/>
    <n v="0"/>
    <n v="0"/>
    <n v="511.89"/>
    <n v="0"/>
    <n v="0"/>
    <n v="0"/>
    <n v="56.94"/>
    <n v="0"/>
    <n v="0"/>
    <n v="0"/>
    <n v="0"/>
    <n v="-17.78"/>
    <n v="38.659999999999997"/>
    <n v="102.38"/>
    <n v="0"/>
    <n v="0"/>
    <n v="0"/>
    <n v="0"/>
    <n v="0"/>
    <n v="0"/>
    <n v="0"/>
    <n v="0"/>
    <n v="0"/>
    <n v="0"/>
    <n v="0.25394899999999998"/>
    <n v="896.55"/>
    <n v="0"/>
    <n v="0"/>
    <n v="158"/>
    <n v="300"/>
    <n v="99122.4"/>
    <n v="81990.679999999993"/>
    <n v="82.716600999999997"/>
    <n v="65.025857007274396"/>
    <n v="9.5"/>
    <m/>
    <m/>
    <m/>
    <s v="EM"/>
    <s v="TECAMAC"/>
    <s v="55765"/>
    <s v="Al corriente"/>
    <x v="0"/>
  </r>
  <r>
    <n v="2760"/>
    <s v="Hipotecaria Su Casita"/>
    <s v="FIDEICOMISO 234036"/>
    <d v="2018-05-01T00:00:00"/>
    <s v="61703"/>
    <x v="1"/>
    <n v="0"/>
    <n v="52253.31"/>
    <n v="0"/>
    <n v="0"/>
    <n v="52253.31"/>
    <n v="163.95"/>
    <n v="0"/>
    <n v="0"/>
    <n v="163.95"/>
    <n v="0"/>
    <m/>
    <n v="52089.36"/>
    <n v="0"/>
    <n v="418.03"/>
    <n v="0"/>
    <n v="0"/>
    <n v="418.03"/>
    <n v="0"/>
    <n v="0"/>
    <n v="0"/>
    <n v="59.91"/>
    <n v="0"/>
    <n v="0"/>
    <n v="0"/>
    <n v="0"/>
    <n v="-13.59"/>
    <n v="32.090000000000003"/>
    <n v="81.569999999999993"/>
    <n v="0"/>
    <n v="0"/>
    <n v="0"/>
    <n v="0"/>
    <n v="0"/>
    <n v="0"/>
    <n v="0"/>
    <n v="130.79"/>
    <n v="0"/>
    <n v="137.44999999999999"/>
    <n v="0"/>
    <n v="872.75"/>
    <n v="0"/>
    <n v="0"/>
    <n v="158"/>
    <n v="300"/>
    <n v="73427.100000000006"/>
    <n v="66084.11"/>
    <n v="89.999618999999996"/>
    <n v="70.940238946304007"/>
    <n v="9.6"/>
    <m/>
    <m/>
    <m/>
    <s v="YUC"/>
    <s v="MERIDA"/>
    <s v="97110"/>
    <s v="Al corriente"/>
    <x v="0"/>
  </r>
  <r>
    <n v="2761"/>
    <s v="Hipotecaria Su Casita"/>
    <s v="FIDEICOMISO 234036"/>
    <d v="2018-05-01T00:00:00"/>
    <s v="61704"/>
    <x v="1"/>
    <n v="0"/>
    <n v="83676.639999999999"/>
    <n v="0"/>
    <n v="0"/>
    <n v="83676.639999999999"/>
    <n v="591.87"/>
    <n v="0"/>
    <n v="0"/>
    <n v="591.87"/>
    <n v="0"/>
    <m/>
    <n v="83084.77"/>
    <n v="0"/>
    <n v="662.44"/>
    <n v="0"/>
    <n v="0"/>
    <n v="662.44"/>
    <n v="0"/>
    <n v="0"/>
    <n v="0"/>
    <n v="89.08"/>
    <n v="0"/>
    <n v="0"/>
    <n v="0"/>
    <n v="0"/>
    <n v="-27.5"/>
    <n v="58.44"/>
    <n v="166.08"/>
    <n v="0"/>
    <n v="0"/>
    <n v="0"/>
    <n v="0"/>
    <n v="0"/>
    <n v="0"/>
    <n v="0"/>
    <n v="0.09"/>
    <n v="0"/>
    <n v="0.05"/>
    <n v="0"/>
    <n v="1540.5"/>
    <n v="0"/>
    <n v="0"/>
    <n v="98"/>
    <n v="240"/>
    <n v="149515.79999999999"/>
    <n v="134564"/>
    <n v="89.999853000000002"/>
    <n v="55.569224209586601"/>
    <n v="9.5"/>
    <m/>
    <m/>
    <m/>
    <s v="JAL"/>
    <s v="TLAJOMULCO DE ZUNIGA"/>
    <s v="45653"/>
    <s v="Al corriente"/>
    <x v="0"/>
  </r>
  <r>
    <n v="2762"/>
    <s v="Hipotecaria Su Casita"/>
    <s v="FIDEICOMISO 234036"/>
    <d v="2018-05-01T00:00:00"/>
    <s v="61705"/>
    <x v="0"/>
    <n v="21"/>
    <n v="67619.570000000007"/>
    <n v="15491.76"/>
    <n v="0"/>
    <n v="83111.33"/>
    <n v="211.47"/>
    <n v="0"/>
    <n v="0"/>
    <n v="0"/>
    <n v="0"/>
    <m/>
    <n v="83111.33"/>
    <n v="66512.13"/>
    <n v="535.32000000000005"/>
    <n v="0"/>
    <n v="0"/>
    <n v="0"/>
    <n v="0"/>
    <n v="0"/>
    <n v="67047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03.23"/>
    <n v="67047.45"/>
    <n v="159"/>
    <n v="300"/>
    <n v="97984.2"/>
    <n v="85475.03"/>
    <n v="87.233483000000007"/>
    <n v="84.821155285495607"/>
    <n v="9.5"/>
    <m/>
    <m/>
    <m/>
    <s v="EM"/>
    <s v="CHALCO"/>
    <s v="56640"/>
    <s v="Proceso judicial"/>
    <x v="0"/>
  </r>
  <r>
    <n v="2763"/>
    <s v="Hipotecaria Su Casita"/>
    <s v="FIDEICOMISO 234036"/>
    <d v="2018-05-01T00:00:00"/>
    <s v="61709"/>
    <x v="0"/>
    <n v="21"/>
    <n v="51796.29"/>
    <n v="11793.36"/>
    <n v="0"/>
    <n v="63589.65"/>
    <n v="160.71"/>
    <n v="0"/>
    <n v="0"/>
    <n v="0"/>
    <n v="0"/>
    <m/>
    <n v="63589.65"/>
    <n v="51932.04"/>
    <n v="414.37"/>
    <n v="0"/>
    <n v="0"/>
    <n v="0"/>
    <n v="0"/>
    <n v="0"/>
    <n v="52346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54.07"/>
    <n v="52346.41"/>
    <n v="159"/>
    <n v="300"/>
    <n v="72556.800000000003"/>
    <n v="65301.16"/>
    <n v="90.000055000000003"/>
    <n v="87.641199596312703"/>
    <n v="9.6"/>
    <m/>
    <m/>
    <m/>
    <s v="JAL"/>
    <s v="LAGOS DE MORENO"/>
    <s v="47432"/>
    <s v="Proceso judicial"/>
    <x v="0"/>
  </r>
  <r>
    <n v="2764"/>
    <s v="Hipotecaria Su Casita"/>
    <s v="FIDEICOMISO 234036"/>
    <d v="2018-05-01T00:00:00"/>
    <s v="61712"/>
    <x v="0"/>
    <n v="21"/>
    <n v="50207.63"/>
    <n v="5953.16"/>
    <n v="0"/>
    <n v="56160.79"/>
    <n v="164.17"/>
    <n v="0"/>
    <n v="0"/>
    <n v="0"/>
    <n v="0"/>
    <m/>
    <n v="56160.79"/>
    <n v="18325.12"/>
    <n v="401.66"/>
    <n v="0"/>
    <n v="0"/>
    <n v="0"/>
    <n v="0"/>
    <n v="0"/>
    <n v="18726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17.33"/>
    <n v="18726.78"/>
    <n v="160"/>
    <n v="300"/>
    <n v="71389.8"/>
    <n v="64251.29"/>
    <n v="90.000658000000001"/>
    <n v="78.667806573219295"/>
    <n v="9.6"/>
    <m/>
    <m/>
    <m/>
    <s v="JAL"/>
    <s v="LAGOS DE MORENO"/>
    <s v="47410"/>
    <s v="Morosidad"/>
    <x v="0"/>
  </r>
  <r>
    <n v="2765"/>
    <s v="Hipotecaria Su Casita"/>
    <s v="FIDEICOMISO 234036"/>
    <d v="2018-05-01T00:00:00"/>
    <s v="61713"/>
    <x v="0"/>
    <n v="21"/>
    <n v="35072.160000000003"/>
    <n v="51102.96"/>
    <n v="0"/>
    <n v="86175.12"/>
    <n v="727.48"/>
    <n v="0"/>
    <n v="0"/>
    <n v="0"/>
    <n v="0"/>
    <m/>
    <n v="86175.12"/>
    <n v="52425.43"/>
    <n v="277.64999999999998"/>
    <n v="0"/>
    <n v="0"/>
    <n v="0"/>
    <n v="0"/>
    <n v="0"/>
    <n v="5270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830.44"/>
    <n v="52703.08"/>
    <n v="40"/>
    <n v="180"/>
    <n v="106950.9"/>
    <n v="96255.7"/>
    <n v="89.999897000000004"/>
    <n v="80.574469085598494"/>
    <n v="9.5"/>
    <m/>
    <m/>
    <m/>
    <s v="SLP"/>
    <s v="SAN LUIS POTOSI"/>
    <s v="78150"/>
    <s v="Morosidad"/>
    <x v="0"/>
  </r>
  <r>
    <n v="2766"/>
    <s v="Hipotecaria Su Casita"/>
    <s v="FIDEICOMISO 234036"/>
    <d v="2018-05-01T00:00:00"/>
    <s v="61715"/>
    <x v="1"/>
    <n v="0"/>
    <n v="32136.12"/>
    <n v="0"/>
    <n v="0"/>
    <n v="32136.12"/>
    <n v="766.31"/>
    <n v="0"/>
    <n v="0"/>
    <n v="766.31"/>
    <n v="0"/>
    <m/>
    <n v="31369.81"/>
    <n v="0"/>
    <n v="254.41"/>
    <n v="0"/>
    <n v="0"/>
    <n v="254.41"/>
    <n v="0"/>
    <n v="0"/>
    <n v="0"/>
    <n v="72.48"/>
    <n v="0"/>
    <n v="0"/>
    <n v="0"/>
    <n v="0"/>
    <n v="-9.85"/>
    <n v="47.55"/>
    <n v="135.16999999999999"/>
    <n v="0"/>
    <n v="0"/>
    <n v="0"/>
    <n v="0"/>
    <n v="0"/>
    <n v="0"/>
    <n v="0"/>
    <n v="0"/>
    <n v="0"/>
    <n v="1266.07"/>
    <n v="0"/>
    <n v="1266.07"/>
    <n v="0"/>
    <n v="0"/>
    <n v="100"/>
    <n v="240"/>
    <n v="121671"/>
    <n v="109503.49"/>
    <n v="89.999662999999998"/>
    <n v="25.7824871917236"/>
    <n v="9.5"/>
    <m/>
    <m/>
    <m/>
    <s v="YUC"/>
    <s v="MERIDA"/>
    <s v="97110"/>
    <s v="Al corriente"/>
    <x v="0"/>
  </r>
  <r>
    <n v="2767"/>
    <s v="Hipotecaria Su Casita"/>
    <s v="FIDEICOMISO 234036"/>
    <d v="2018-05-01T00:00:00"/>
    <s v="61908"/>
    <x v="1"/>
    <n v="0"/>
    <n v="22410.95"/>
    <n v="0"/>
    <n v="0"/>
    <n v="22410.95"/>
    <n v="681.44"/>
    <n v="0"/>
    <n v="0"/>
    <n v="681.44"/>
    <n v="0"/>
    <m/>
    <n v="21729.51"/>
    <n v="0"/>
    <n v="197.78"/>
    <n v="0"/>
    <n v="0"/>
    <n v="197.78"/>
    <n v="0"/>
    <n v="0"/>
    <n v="0"/>
    <n v="16.420000000000002"/>
    <n v="0"/>
    <n v="0"/>
    <n v="0"/>
    <n v="0"/>
    <n v="-5.3"/>
    <n v="31.08"/>
    <n v="97.68"/>
    <n v="0"/>
    <n v="0"/>
    <n v="0"/>
    <n v="0"/>
    <n v="0"/>
    <n v="0"/>
    <n v="0"/>
    <n v="2.0099999999999998"/>
    <n v="0"/>
    <n v="2.0099999999999998"/>
    <n v="0"/>
    <n v="1021.11"/>
    <n v="0"/>
    <n v="0"/>
    <n v="28"/>
    <n v="180"/>
    <n v="87932.4"/>
    <n v="79139.210000000006"/>
    <n v="90.000056999999998"/>
    <n v="24.7116080458987"/>
    <n v="10.59"/>
    <m/>
    <m/>
    <m/>
    <s v="PUE"/>
    <s v="ATLIXCO"/>
    <s v="74227"/>
    <s v="Al corriente"/>
    <x v="0"/>
  </r>
  <r>
    <n v="2768"/>
    <s v="Hipotecaria Su Casita"/>
    <s v="FIDEICOMISO 234036"/>
    <d v="2018-05-01T00:00:00"/>
    <s v="61921"/>
    <x v="1"/>
    <n v="0"/>
    <n v="82513.34"/>
    <n v="0"/>
    <n v="0"/>
    <n v="82513.34"/>
    <n v="269.37"/>
    <n v="0"/>
    <n v="0"/>
    <n v="269.37"/>
    <n v="0"/>
    <m/>
    <n v="82243.97"/>
    <n v="0"/>
    <n v="728.18"/>
    <n v="0"/>
    <n v="0"/>
    <n v="728.18"/>
    <n v="0"/>
    <n v="0"/>
    <n v="0"/>
    <n v="21.84"/>
    <n v="0"/>
    <n v="0"/>
    <n v="0"/>
    <n v="0"/>
    <n v="-9.85"/>
    <n v="50.97"/>
    <n v="129.53"/>
    <n v="0"/>
    <n v="0"/>
    <n v="0"/>
    <n v="0"/>
    <n v="0"/>
    <n v="0"/>
    <n v="0"/>
    <n v="0"/>
    <n v="0"/>
    <n v="0"/>
    <n v="6.6389999999999999E-3"/>
    <n v="1190.04"/>
    <n v="0"/>
    <n v="0"/>
    <n v="148"/>
    <n v="300"/>
    <n v="116597.4"/>
    <n v="104937.59"/>
    <n v="89.999939999999995"/>
    <n v="70.536710108949507"/>
    <n v="10.59"/>
    <m/>
    <m/>
    <m/>
    <s v="DF"/>
    <s v="MIGUEL HIDALGO"/>
    <s v="11400"/>
    <s v="Al corriente"/>
    <x v="0"/>
  </r>
  <r>
    <n v="2769"/>
    <s v="Hipotecaria Su Casita"/>
    <s v="FIDEICOMISO 234036"/>
    <d v="2018-05-01T00:00:00"/>
    <s v="61922"/>
    <x v="0"/>
    <n v="21"/>
    <n v="87711.96"/>
    <n v="19885.349999999999"/>
    <n v="0"/>
    <n v="107597.31"/>
    <n v="286.35000000000002"/>
    <n v="0"/>
    <n v="0"/>
    <n v="0"/>
    <n v="0"/>
    <m/>
    <n v="107597.31"/>
    <n v="94177.83"/>
    <n v="774.06"/>
    <n v="0"/>
    <n v="0"/>
    <n v="0"/>
    <n v="0"/>
    <n v="0"/>
    <n v="94951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171.7"/>
    <n v="94951.89"/>
    <n v="148"/>
    <n v="300"/>
    <n v="135533.4"/>
    <n v="111549.94"/>
    <n v="82.304390999999995"/>
    <n v="79.388039767553494"/>
    <n v="10.59"/>
    <m/>
    <m/>
    <m/>
    <s v="DF"/>
    <s v="TLALPAN"/>
    <s v="14269"/>
    <s v="Proceso judicial"/>
    <x v="0"/>
  </r>
  <r>
    <n v="2770"/>
    <s v="Hipotecaria Su Casita"/>
    <s v="FIDEICOMISO 234036"/>
    <d v="2018-05-01T00:00:00"/>
    <s v="61928"/>
    <x v="0"/>
    <n v="21"/>
    <n v="55333.3"/>
    <n v="10121.64"/>
    <n v="0"/>
    <n v="65454.94"/>
    <n v="178.47"/>
    <n v="0"/>
    <n v="0"/>
    <n v="0"/>
    <n v="0"/>
    <m/>
    <n v="65454.94"/>
    <n v="42554.77"/>
    <n v="488.32"/>
    <n v="0"/>
    <n v="0"/>
    <n v="0"/>
    <n v="0"/>
    <n v="0"/>
    <n v="43043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00.11"/>
    <n v="43043.09"/>
    <n v="149"/>
    <n v="300"/>
    <n v="78188.100000000006"/>
    <n v="70143.38"/>
    <n v="89.711068999999995"/>
    <n v="83.714708910960098"/>
    <n v="10.59"/>
    <m/>
    <m/>
    <m/>
    <s v="AGS"/>
    <s v="AGUASCALIENTES"/>
    <s v="20298"/>
    <s v="Proceso judicial"/>
    <x v="0"/>
  </r>
  <r>
    <n v="2771"/>
    <s v="Hipotecaria Su Casita"/>
    <s v="FIDEICOMISO 234036"/>
    <d v="2018-05-01T00:00:00"/>
    <s v="61962"/>
    <x v="1"/>
    <n v="0"/>
    <n v="32847.74"/>
    <n v="0"/>
    <n v="0"/>
    <n v="32847.74"/>
    <n v="105.97"/>
    <n v="0"/>
    <n v="0"/>
    <n v="105.97"/>
    <n v="0"/>
    <m/>
    <n v="32741.77"/>
    <n v="0"/>
    <n v="289.88"/>
    <n v="0"/>
    <n v="0"/>
    <n v="289.88"/>
    <n v="0"/>
    <n v="0"/>
    <n v="0"/>
    <n v="8.67"/>
    <n v="0"/>
    <n v="0"/>
    <n v="0"/>
    <n v="0"/>
    <n v="-1.91"/>
    <n v="20.23"/>
    <n v="51.39"/>
    <n v="0"/>
    <n v="0"/>
    <n v="0"/>
    <n v="0"/>
    <n v="0"/>
    <n v="0"/>
    <n v="0"/>
    <n v="1.41"/>
    <n v="0"/>
    <n v="0.94"/>
    <n v="0"/>
    <n v="475.64"/>
    <n v="0"/>
    <n v="0"/>
    <n v="149"/>
    <n v="300"/>
    <n v="46267.8"/>
    <n v="41641.24"/>
    <n v="90.000474999999994"/>
    <n v="70.765780566110706"/>
    <n v="10.59"/>
    <m/>
    <m/>
    <m/>
    <s v="NL"/>
    <s v="MONTERREY"/>
    <s v="64367"/>
    <s v="Al corriente"/>
    <x v="0"/>
  </r>
  <r>
    <n v="2772"/>
    <s v="Hipotecaria Su Casita"/>
    <s v="FIDEICOMISO 234036"/>
    <d v="2018-05-01T00:00:00"/>
    <s v="61963"/>
    <x v="1"/>
    <n v="0"/>
    <n v="36329.660000000003"/>
    <n v="0"/>
    <n v="0"/>
    <n v="36329.660000000003"/>
    <n v="301.13"/>
    <n v="0"/>
    <n v="0"/>
    <n v="301.13"/>
    <n v="0"/>
    <m/>
    <n v="36028.53"/>
    <n v="0"/>
    <n v="320.61"/>
    <n v="0"/>
    <n v="0"/>
    <n v="320.61"/>
    <n v="0"/>
    <n v="0"/>
    <n v="0"/>
    <n v="12.98"/>
    <n v="0"/>
    <n v="0"/>
    <n v="0"/>
    <n v="0"/>
    <n v="-2.39"/>
    <n v="27.61"/>
    <n v="76.400000000000006"/>
    <n v="0"/>
    <n v="0"/>
    <n v="0"/>
    <n v="0"/>
    <n v="0"/>
    <n v="0"/>
    <n v="0"/>
    <n v="522.39"/>
    <n v="0"/>
    <n v="511.82"/>
    <n v="0"/>
    <n v="1258.73"/>
    <n v="0"/>
    <n v="0"/>
    <n v="89"/>
    <n v="240"/>
    <n v="68776.800000000003"/>
    <n v="61899.14"/>
    <n v="90.000028999999998"/>
    <n v="52.384713985159898"/>
    <n v="10.59"/>
    <m/>
    <m/>
    <m/>
    <s v="GRO"/>
    <s v="SAN MARCOS"/>
    <s v="39960"/>
    <s v="Al corriente"/>
    <x v="0"/>
  </r>
  <r>
    <n v="2773"/>
    <s v="Hipotecaria Su Casita"/>
    <s v="FIDEICOMISO 234036"/>
    <d v="2018-05-01T00:00:00"/>
    <s v="61964"/>
    <x v="1"/>
    <n v="0"/>
    <n v="68392.399999999994"/>
    <n v="0"/>
    <n v="0"/>
    <n v="68392.399999999994"/>
    <n v="220.63"/>
    <n v="0"/>
    <n v="0"/>
    <n v="220.63"/>
    <n v="0"/>
    <m/>
    <n v="68171.77"/>
    <n v="0"/>
    <n v="603.55999999999995"/>
    <n v="0"/>
    <n v="0"/>
    <n v="603.55999999999995"/>
    <n v="0"/>
    <n v="0"/>
    <n v="0"/>
    <n v="18.04"/>
    <n v="0"/>
    <n v="0"/>
    <n v="0"/>
    <n v="0"/>
    <n v="-4.54"/>
    <n v="42.11"/>
    <n v="107.03"/>
    <n v="0"/>
    <n v="0"/>
    <n v="0"/>
    <n v="0"/>
    <n v="0"/>
    <n v="0"/>
    <n v="0"/>
    <n v="13.12"/>
    <n v="0"/>
    <n v="13.03"/>
    <n v="0"/>
    <n v="999.95"/>
    <n v="0"/>
    <n v="0"/>
    <n v="149"/>
    <n v="300"/>
    <n v="96427.199999999997"/>
    <n v="86700.479999999996"/>
    <n v="89.912887999999995"/>
    <n v="70.697656123377399"/>
    <n v="10.59"/>
    <m/>
    <m/>
    <m/>
    <s v="JAL"/>
    <s v="LAGOS DE MORENO"/>
    <s v="47430"/>
    <s v="Al corriente"/>
    <x v="0"/>
  </r>
  <r>
    <n v="2774"/>
    <s v="Hipotecaria Su Casita"/>
    <s v="FIDEICOMISO 234036"/>
    <d v="2018-05-01T00:00:00"/>
    <s v="61983"/>
    <x v="0"/>
    <n v="21"/>
    <n v="81220.37"/>
    <n v="17876.7"/>
    <n v="0"/>
    <n v="99097.07"/>
    <n v="258.87"/>
    <n v="0"/>
    <n v="0"/>
    <n v="0"/>
    <n v="0"/>
    <m/>
    <n v="99097.07"/>
    <n v="86516.78"/>
    <n v="716.77"/>
    <n v="0"/>
    <n v="0"/>
    <n v="0"/>
    <n v="0"/>
    <n v="0"/>
    <n v="87233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35.57"/>
    <n v="87233.55"/>
    <n v="150"/>
    <n v="300"/>
    <n v="114036.3"/>
    <n v="102632.63"/>
    <n v="89.999965000000003"/>
    <n v="86.899583802953799"/>
    <n v="10.59"/>
    <m/>
    <m/>
    <m/>
    <s v="SON"/>
    <s v="CAJEME"/>
    <s v="85064"/>
    <s v="Morosidad"/>
    <x v="0"/>
  </r>
  <r>
    <n v="2775"/>
    <s v="Hipotecaria Su Casita"/>
    <s v="FIDEICOMISO 234036"/>
    <d v="2018-05-01T00:00:00"/>
    <s v="61988"/>
    <x v="0"/>
    <n v="21"/>
    <n v="42404.43"/>
    <n v="18504.8"/>
    <n v="0"/>
    <n v="60909.23"/>
    <n v="305.58999999999997"/>
    <n v="0"/>
    <n v="0"/>
    <n v="0"/>
    <n v="0"/>
    <m/>
    <n v="60909.23"/>
    <n v="40638.67"/>
    <n v="374.22"/>
    <n v="0"/>
    <n v="0"/>
    <n v="0"/>
    <n v="0"/>
    <n v="0"/>
    <n v="41012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810.39"/>
    <n v="41012.89"/>
    <n v="90"/>
    <n v="240"/>
    <n v="75201.3"/>
    <n v="67681.149999999994"/>
    <n v="89.999972999999997"/>
    <n v="80.994915947066403"/>
    <n v="10.59"/>
    <m/>
    <m/>
    <m/>
    <s v="HGO"/>
    <s v="TULANCINGO DE BRAVO"/>
    <s v="43615"/>
    <s v="Morosidad"/>
    <x v="0"/>
  </r>
  <r>
    <n v="2776"/>
    <s v="Hipotecaria Su Casita"/>
    <s v="FIDEICOMISO 234036"/>
    <d v="2018-05-01T00:00:00"/>
    <s v="61999"/>
    <x v="0"/>
    <n v="21"/>
    <n v="62230.5"/>
    <n v="11636.93"/>
    <n v="0"/>
    <n v="73867.429999999993"/>
    <n v="198.36"/>
    <n v="0"/>
    <n v="0"/>
    <n v="0"/>
    <n v="0"/>
    <m/>
    <n v="73867.429999999993"/>
    <n v="50087.8"/>
    <n v="549.17999999999995"/>
    <n v="0"/>
    <n v="0"/>
    <n v="0"/>
    <n v="0"/>
    <n v="0"/>
    <n v="50636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35.29"/>
    <n v="50636.98"/>
    <n v="150"/>
    <n v="300"/>
    <n v="87374.7"/>
    <n v="78637.350000000006"/>
    <n v="90.000136999999995"/>
    <n v="84.540982368275493"/>
    <n v="10.59"/>
    <m/>
    <m/>
    <m/>
    <s v="PUE"/>
    <s v="ATLIXCO"/>
    <s v="74227"/>
    <s v="Proceso judicial"/>
    <x v="0"/>
  </r>
  <r>
    <n v="2777"/>
    <s v="Hipotecaria Su Casita"/>
    <s v="FIDEICOMISO 234036"/>
    <d v="2018-05-01T00:00:00"/>
    <s v="62040"/>
    <x v="0"/>
    <n v="21"/>
    <n v="80995.429999999993"/>
    <n v="17522.189999999999"/>
    <n v="0"/>
    <n v="98517.62"/>
    <n v="258.16000000000003"/>
    <n v="0"/>
    <n v="0"/>
    <n v="0"/>
    <n v="0"/>
    <m/>
    <n v="98517.62"/>
    <n v="83612.86"/>
    <n v="714.78"/>
    <n v="0"/>
    <n v="0"/>
    <n v="0"/>
    <n v="0"/>
    <n v="0"/>
    <n v="84327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80.349999999999"/>
    <n v="84327.64"/>
    <n v="150"/>
    <n v="300"/>
    <n v="113721.3"/>
    <n v="102348.59"/>
    <n v="89.999489999999994"/>
    <n v="86.630754327087402"/>
    <n v="10.59"/>
    <m/>
    <m/>
    <m/>
    <s v="JAL"/>
    <s v="ZAPOPAN"/>
    <s v="45200"/>
    <s v="Proceso judicial"/>
    <x v="0"/>
  </r>
  <r>
    <n v="2778"/>
    <s v="Hipotecaria Su Casita"/>
    <s v="FIDEICOMISO 234036"/>
    <d v="2018-05-01T00:00:00"/>
    <s v="62042"/>
    <x v="0"/>
    <n v="21"/>
    <n v="141027.32999999999"/>
    <n v="23149.77"/>
    <n v="0"/>
    <n v="164177.1"/>
    <n v="1000.33"/>
    <n v="0"/>
    <n v="0"/>
    <n v="0"/>
    <n v="0"/>
    <m/>
    <n v="164177.1"/>
    <n v="35217.629999999997"/>
    <n v="1244.57"/>
    <n v="0"/>
    <n v="0"/>
    <n v="0"/>
    <n v="0"/>
    <n v="0"/>
    <n v="36462.1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150.1"/>
    <n v="36462.199999999997"/>
    <n v="91"/>
    <n v="240"/>
    <n v="248331.9"/>
    <n v="223498.91"/>
    <n v="90.000080999999994"/>
    <n v="66.111965818290102"/>
    <n v="10.59"/>
    <m/>
    <m/>
    <m/>
    <s v="BCN"/>
    <s v="TIJUANA"/>
    <s v="22226"/>
    <s v="Proceso judicial"/>
    <x v="0"/>
  </r>
  <r>
    <n v="2779"/>
    <s v="Hipotecaria Su Casita"/>
    <s v="FIDEICOMISO 234036"/>
    <d v="2018-05-01T00:00:00"/>
    <s v="62046"/>
    <x v="1"/>
    <n v="1"/>
    <n v="85720.52"/>
    <n v="267.63"/>
    <n v="0"/>
    <n v="85988.15"/>
    <n v="270"/>
    <n v="0"/>
    <n v="267.63"/>
    <n v="270"/>
    <n v="0"/>
    <m/>
    <n v="85450.52"/>
    <n v="758.85"/>
    <n v="756.48"/>
    <n v="0"/>
    <n v="758.85"/>
    <n v="756.48"/>
    <n v="0"/>
    <n v="0"/>
    <n v="0"/>
    <n v="22.47"/>
    <n v="0"/>
    <n v="0"/>
    <n v="0"/>
    <n v="0"/>
    <n v="7.44"/>
    <n v="52.45"/>
    <n v="133.28"/>
    <n v="22.47"/>
    <n v="0"/>
    <n v="0"/>
    <n v="0"/>
    <n v="0"/>
    <n v="52.45"/>
    <n v="118.2"/>
    <n v="9.06"/>
    <n v="0"/>
    <n v="0"/>
    <n v="0"/>
    <n v="2470.7800000000002"/>
    <n v="0"/>
    <n v="0"/>
    <n v="151"/>
    <n v="300"/>
    <n v="119978.4"/>
    <n v="107980.11"/>
    <n v="89.999624999999995"/>
    <n v="71.221586605672101"/>
    <n v="10.59"/>
    <m/>
    <m/>
    <m/>
    <s v="SLP"/>
    <s v="SAN LUIS POTOSI"/>
    <s v="78038"/>
    <s v="Al corriente"/>
    <x v="0"/>
  </r>
  <r>
    <n v="2780"/>
    <s v="Hipotecaria Su Casita"/>
    <s v="FIDEICOMISO 234036"/>
    <d v="2018-05-01T00:00:00"/>
    <s v="62048"/>
    <x v="1"/>
    <n v="0"/>
    <n v="154456.66"/>
    <n v="0"/>
    <n v="0"/>
    <n v="154456.66"/>
    <n v="486.47"/>
    <n v="0"/>
    <n v="0"/>
    <n v="486.47"/>
    <n v="0"/>
    <m/>
    <n v="153970.19"/>
    <n v="0"/>
    <n v="1363.08"/>
    <n v="0"/>
    <n v="0"/>
    <n v="1363.08"/>
    <n v="0"/>
    <n v="0"/>
    <n v="0"/>
    <n v="40.49"/>
    <n v="0"/>
    <n v="0"/>
    <n v="0"/>
    <n v="0"/>
    <n v="1.1299999999999999"/>
    <n v="94.5"/>
    <n v="240.15"/>
    <n v="0"/>
    <n v="0"/>
    <n v="0"/>
    <n v="0"/>
    <n v="0"/>
    <n v="0"/>
    <n v="0"/>
    <n v="0.51"/>
    <n v="0"/>
    <n v="0.37"/>
    <n v="0"/>
    <n v="2226.33"/>
    <n v="0"/>
    <n v="0"/>
    <n v="151"/>
    <n v="300"/>
    <n v="216181.2"/>
    <n v="194563.23"/>
    <n v="90.000068999999996"/>
    <n v="71.222747093287396"/>
    <n v="10.59"/>
    <m/>
    <m/>
    <m/>
    <s v="JAL"/>
    <s v="GUADALAJARA"/>
    <s v="44250"/>
    <s v="Al corriente"/>
    <x v="0"/>
  </r>
  <r>
    <n v="2781"/>
    <s v="Hipotecaria Su Casita"/>
    <s v="FIDEICOMISO 234036"/>
    <d v="2018-05-01T00:00:00"/>
    <s v="62058"/>
    <x v="0"/>
    <n v="21"/>
    <n v="11911.16"/>
    <n v="8499.48"/>
    <n v="0"/>
    <n v="20410.64"/>
    <n v="323.70999999999998"/>
    <n v="0"/>
    <n v="0"/>
    <n v="0"/>
    <n v="0"/>
    <m/>
    <n v="20410.64"/>
    <n v="4365.42"/>
    <n v="105.12"/>
    <n v="0"/>
    <n v="0"/>
    <n v="0"/>
    <n v="0"/>
    <n v="0"/>
    <n v="4470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23.19"/>
    <n v="4470.54"/>
    <n v="31"/>
    <n v="180"/>
    <n v="45906"/>
    <n v="38599.46"/>
    <n v="84.083692999999997"/>
    <n v="44.4618133956672"/>
    <n v="10.59"/>
    <m/>
    <m/>
    <m/>
    <s v="NL"/>
    <s v="MONTERREY"/>
    <s v="64367"/>
    <s v="Morosidad"/>
    <x v="0"/>
  </r>
  <r>
    <n v="2782"/>
    <s v="Hipotecaria Su Casita"/>
    <s v="FIDEICOMISO 234036"/>
    <d v="2018-05-01T00:00:00"/>
    <s v="62060"/>
    <x v="0"/>
    <n v="21"/>
    <n v="32798.26"/>
    <n v="6110.03"/>
    <n v="0"/>
    <n v="38908.29"/>
    <n v="103.31"/>
    <n v="0"/>
    <n v="0"/>
    <n v="0"/>
    <n v="0"/>
    <m/>
    <n v="38908.29"/>
    <n v="26880.97"/>
    <n v="289.44"/>
    <n v="0"/>
    <n v="0"/>
    <n v="0"/>
    <n v="0"/>
    <n v="0"/>
    <n v="27170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13.34"/>
    <n v="27170.41"/>
    <n v="151"/>
    <n v="300"/>
    <n v="45906"/>
    <n v="41315.199999999997"/>
    <n v="89.999564000000007"/>
    <n v="84.756436759002995"/>
    <n v="10.59"/>
    <m/>
    <m/>
    <m/>
    <s v="NL"/>
    <s v="MONTERREY"/>
    <s v="64367"/>
    <s v="Proceso judicial"/>
    <x v="0"/>
  </r>
  <r>
    <n v="2783"/>
    <s v="Hipotecaria Su Casita"/>
    <s v="FIDEICOMISO 234036"/>
    <d v="2018-05-01T00:00:00"/>
    <s v="62063"/>
    <x v="0"/>
    <n v="21"/>
    <n v="32798.26"/>
    <n v="3683.17"/>
    <n v="0"/>
    <n v="36481.43"/>
    <n v="103.31"/>
    <n v="0"/>
    <n v="0"/>
    <n v="0"/>
    <n v="0"/>
    <m/>
    <n v="36481.43"/>
    <n v="13205.08"/>
    <n v="289.44"/>
    <n v="0"/>
    <n v="0"/>
    <n v="0"/>
    <n v="0"/>
    <n v="0"/>
    <n v="1349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86.48"/>
    <n v="13494.52"/>
    <n v="151"/>
    <n v="300"/>
    <n v="45906"/>
    <n v="41315.199999999997"/>
    <n v="89.999564000000007"/>
    <n v="79.469851146709203"/>
    <n v="10.59"/>
    <m/>
    <m/>
    <m/>
    <s v="NL"/>
    <s v="MONTERREY"/>
    <s v="64100"/>
    <s v="Morosidad"/>
    <x v="0"/>
  </r>
  <r>
    <n v="2784"/>
    <s v="Hipotecaria Su Casita"/>
    <s v="FIDEICOMISO 234036"/>
    <d v="2018-05-01T00:00:00"/>
    <s v="62064"/>
    <x v="1"/>
    <n v="0"/>
    <n v="32798.26"/>
    <n v="0"/>
    <n v="0"/>
    <n v="32798.26"/>
    <n v="103.31"/>
    <n v="0"/>
    <n v="0"/>
    <n v="103.31"/>
    <n v="0"/>
    <m/>
    <n v="32694.95"/>
    <n v="0"/>
    <n v="289.44"/>
    <n v="0"/>
    <n v="0"/>
    <n v="289.44"/>
    <n v="0"/>
    <n v="0"/>
    <n v="0"/>
    <n v="8.6"/>
    <n v="0"/>
    <n v="0"/>
    <n v="0"/>
    <n v="0"/>
    <n v="1.82"/>
    <n v="20.07"/>
    <n v="51"/>
    <n v="0"/>
    <n v="0"/>
    <n v="0"/>
    <n v="0"/>
    <n v="0"/>
    <n v="0"/>
    <n v="0"/>
    <n v="32.479999999999997"/>
    <n v="0"/>
    <n v="41.97"/>
    <n v="0"/>
    <n v="506.72"/>
    <n v="0"/>
    <n v="0"/>
    <n v="151"/>
    <n v="300"/>
    <n v="45906"/>
    <n v="41315.199999999997"/>
    <n v="89.999564000000007"/>
    <n v="71.221517625518004"/>
    <n v="10.59"/>
    <m/>
    <m/>
    <m/>
    <s v="NL"/>
    <s v="MONTERREY"/>
    <s v="64367"/>
    <s v="Al corriente"/>
    <x v="0"/>
  </r>
  <r>
    <n v="2785"/>
    <s v="Hipotecaria Su Casita"/>
    <s v="FIDEICOMISO 234036"/>
    <d v="2018-05-01T00:00:00"/>
    <s v="62069"/>
    <x v="0"/>
    <n v="21"/>
    <n v="92543"/>
    <n v="13532.89"/>
    <n v="0"/>
    <n v="106075.89"/>
    <n v="291.48"/>
    <n v="0"/>
    <n v="0"/>
    <n v="0"/>
    <n v="0"/>
    <m/>
    <n v="106075.89"/>
    <n v="52238.69"/>
    <n v="816.69"/>
    <n v="0"/>
    <n v="0"/>
    <n v="0"/>
    <n v="0"/>
    <n v="0"/>
    <n v="5305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24.37"/>
    <n v="53055.38"/>
    <n v="151"/>
    <n v="300"/>
    <n v="129525.9"/>
    <n v="116573.66"/>
    <n v="90.00027"/>
    <n v="81.895504872115197"/>
    <n v="10.59"/>
    <m/>
    <m/>
    <m/>
    <s v="QR"/>
    <s v="BENITO JUAREZ"/>
    <s v="77535"/>
    <s v="Morosidad"/>
    <x v="0"/>
  </r>
  <r>
    <n v="2786"/>
    <s v="Hipotecaria Su Casita"/>
    <s v="FIDEICOMISO 234036"/>
    <d v="2018-05-01T00:00:00"/>
    <s v="62071"/>
    <x v="1"/>
    <n v="0"/>
    <n v="89734.67"/>
    <n v="0"/>
    <n v="0"/>
    <n v="89734.67"/>
    <n v="306.52"/>
    <n v="0"/>
    <n v="0"/>
    <n v="306.52"/>
    <n v="0"/>
    <m/>
    <n v="89428.15"/>
    <n v="0"/>
    <n v="791.91"/>
    <n v="0"/>
    <n v="0"/>
    <n v="791.91"/>
    <n v="0"/>
    <n v="0"/>
    <n v="0"/>
    <n v="24.04"/>
    <n v="0"/>
    <n v="0"/>
    <n v="0"/>
    <n v="0"/>
    <n v="5.63"/>
    <n v="56.12"/>
    <n v="143.28"/>
    <n v="0"/>
    <n v="0"/>
    <n v="0"/>
    <n v="0"/>
    <n v="0"/>
    <n v="0"/>
    <n v="0"/>
    <n v="60.16"/>
    <n v="0"/>
    <n v="59.82"/>
    <n v="0"/>
    <n v="1387.66"/>
    <n v="0"/>
    <n v="0"/>
    <n v="151"/>
    <n v="300"/>
    <n v="132758.1"/>
    <n v="115549.11"/>
    <n v="87.037333000000004"/>
    <n v="67.361727590320299"/>
    <n v="10.59"/>
    <m/>
    <m/>
    <m/>
    <s v="NL"/>
    <s v="APODACA"/>
    <s v="66610"/>
    <s v="Al corriente"/>
    <x v="0"/>
  </r>
  <r>
    <n v="2787"/>
    <s v="Hipotecaria Su Casita"/>
    <s v="FIDEICOMISO 234036"/>
    <d v="2018-05-01T00:00:00"/>
    <s v="62080"/>
    <x v="1"/>
    <n v="0"/>
    <n v="32137.75"/>
    <n v="0"/>
    <n v="0"/>
    <n v="32137.75"/>
    <n v="101.21"/>
    <n v="0"/>
    <n v="0"/>
    <n v="101.21"/>
    <n v="0"/>
    <m/>
    <n v="32036.54"/>
    <n v="0"/>
    <n v="283.62"/>
    <n v="0"/>
    <n v="0"/>
    <n v="283.62"/>
    <n v="0"/>
    <n v="0"/>
    <n v="0"/>
    <n v="8.42"/>
    <n v="0"/>
    <n v="0"/>
    <n v="0"/>
    <n v="0"/>
    <n v="2.02"/>
    <n v="19.66"/>
    <n v="50.37"/>
    <n v="0"/>
    <n v="0"/>
    <n v="0"/>
    <n v="0"/>
    <n v="0"/>
    <n v="0"/>
    <n v="0"/>
    <n v="7.86"/>
    <n v="0"/>
    <n v="25.01"/>
    <n v="0"/>
    <n v="473.16"/>
    <n v="0"/>
    <n v="0"/>
    <n v="151"/>
    <n v="300"/>
    <n v="47641.5"/>
    <n v="40482.269999999997"/>
    <n v="84.972701999999998"/>
    <n v="67.245027675846302"/>
    <n v="10.59"/>
    <m/>
    <m/>
    <m/>
    <s v="BCN"/>
    <s v="MEXICALI"/>
    <s v="21395"/>
    <s v="Al corriente"/>
    <x v="0"/>
  </r>
  <r>
    <n v="2788"/>
    <s v="Hipotecaria Su Casita"/>
    <s v="FIDEICOMISO 234036"/>
    <d v="2018-05-01T00:00:00"/>
    <s v="62087"/>
    <x v="0"/>
    <n v="21"/>
    <n v="27055.14"/>
    <n v="9353.2999999999993"/>
    <n v="0"/>
    <n v="36408.44"/>
    <n v="191.91"/>
    <n v="0"/>
    <n v="0"/>
    <n v="0"/>
    <n v="0"/>
    <m/>
    <n v="36408.44"/>
    <n v="18066.990000000002"/>
    <n v="238.76"/>
    <n v="0"/>
    <n v="0"/>
    <n v="0"/>
    <n v="0"/>
    <n v="0"/>
    <n v="18305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45.2099999999991"/>
    <n v="18305.75"/>
    <n v="91"/>
    <n v="240"/>
    <n v="47640.9"/>
    <n v="42876.85"/>
    <n v="90.000084000000001"/>
    <n v="76.422653676959996"/>
    <n v="10.59"/>
    <m/>
    <m/>
    <m/>
    <s v="BCN"/>
    <s v="MEXICALI"/>
    <s v="21395"/>
    <s v="Morosidad"/>
    <x v="0"/>
  </r>
  <r>
    <n v="2789"/>
    <s v="Hipotecaria Su Casita"/>
    <s v="FIDEICOMISO 234036"/>
    <d v="2018-05-01T00:00:00"/>
    <s v="62091"/>
    <x v="0"/>
    <n v="21"/>
    <n v="32763.119999999999"/>
    <n v="4911.92"/>
    <n v="0"/>
    <n v="37675.040000000001"/>
    <n v="103.21"/>
    <n v="0"/>
    <n v="0"/>
    <n v="0"/>
    <n v="0"/>
    <m/>
    <n v="37675.040000000001"/>
    <n v="19085.22"/>
    <n v="289.13"/>
    <n v="0"/>
    <n v="0"/>
    <n v="0"/>
    <n v="0"/>
    <n v="0"/>
    <n v="19374.34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15.13"/>
    <n v="19374.349999999999"/>
    <n v="151"/>
    <n v="300"/>
    <n v="46373.1"/>
    <n v="41271.800000000003"/>
    <n v="88.999441000000004"/>
    <n v="81.243306559264198"/>
    <n v="10.59"/>
    <m/>
    <m/>
    <m/>
    <s v="NL"/>
    <s v="CADEREYTA JIMENEZ"/>
    <s v="67480"/>
    <s v="Proceso judicial"/>
    <x v="0"/>
  </r>
  <r>
    <n v="2790"/>
    <s v="Hipotecaria Su Casita"/>
    <s v="FIDEICOMISO 234036"/>
    <d v="2018-05-01T00:00:00"/>
    <s v="62115"/>
    <x v="1"/>
    <n v="0"/>
    <n v="45876.22"/>
    <n v="0"/>
    <n v="0"/>
    <n v="45876.22"/>
    <n v="146.05000000000001"/>
    <n v="0"/>
    <n v="0"/>
    <n v="146.05000000000001"/>
    <n v="0"/>
    <m/>
    <n v="45730.17"/>
    <n v="0"/>
    <n v="399.51"/>
    <n v="0"/>
    <n v="0"/>
    <n v="399.51"/>
    <n v="0"/>
    <n v="0"/>
    <n v="0"/>
    <n v="28.92"/>
    <n v="0"/>
    <n v="0"/>
    <n v="0"/>
    <n v="0"/>
    <n v="1.75"/>
    <n v="28.72"/>
    <n v="79.430000000000007"/>
    <n v="0"/>
    <n v="0"/>
    <n v="0"/>
    <n v="0"/>
    <n v="0"/>
    <n v="0"/>
    <n v="0"/>
    <n v="0.24"/>
    <n v="0"/>
    <n v="0.12"/>
    <n v="0"/>
    <n v="684.62"/>
    <n v="0"/>
    <n v="0"/>
    <n v="151"/>
    <n v="300"/>
    <n v="117402"/>
    <n v="58000"/>
    <n v="49.402906000000002"/>
    <n v="38.9517808598969"/>
    <n v="10.45"/>
    <m/>
    <m/>
    <m/>
    <s v="EM"/>
    <s v="TULTITLAN"/>
    <s v="54900"/>
    <s v="Al corriente"/>
    <x v="0"/>
  </r>
  <r>
    <n v="2791"/>
    <s v="Hipotecaria Su Casita"/>
    <s v="FIDEICOMISO 234036"/>
    <d v="2018-05-01T00:00:00"/>
    <s v="62117"/>
    <x v="0"/>
    <n v="21"/>
    <n v="94245.35"/>
    <n v="17270.650000000001"/>
    <n v="0"/>
    <n v="111516"/>
    <n v="296.82"/>
    <n v="0"/>
    <n v="0"/>
    <n v="0"/>
    <n v="0"/>
    <m/>
    <n v="111516"/>
    <n v="74601.98"/>
    <n v="831.72"/>
    <n v="0"/>
    <n v="0"/>
    <n v="0"/>
    <n v="0"/>
    <n v="0"/>
    <n v="75433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67.47"/>
    <n v="75433.7"/>
    <n v="151"/>
    <n v="300"/>
    <n v="133560"/>
    <n v="118716.83"/>
    <n v="88.886515000000003"/>
    <n v="83.495058002643802"/>
    <n v="10.59"/>
    <m/>
    <m/>
    <m/>
    <s v="SIN"/>
    <s v="MAZATLAN"/>
    <s v="82198"/>
    <s v="Proceso judicial"/>
    <x v="0"/>
  </r>
  <r>
    <n v="2792"/>
    <s v="Hipotecaria Su Casita"/>
    <s v="FIDEICOMISO 234036"/>
    <d v="2018-05-01T00:00:00"/>
    <s v="62141"/>
    <x v="0"/>
    <n v="21"/>
    <n v="128743.65"/>
    <n v="26966.79"/>
    <n v="0"/>
    <n v="155710.44"/>
    <n v="405.02"/>
    <n v="0"/>
    <n v="0"/>
    <n v="0"/>
    <n v="0"/>
    <m/>
    <n v="155710.44"/>
    <n v="124406.53"/>
    <n v="1121.1400000000001"/>
    <n v="0"/>
    <n v="0"/>
    <n v="0"/>
    <n v="0"/>
    <n v="0"/>
    <n v="125527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371.81"/>
    <n v="125527.67"/>
    <n v="152"/>
    <n v="300"/>
    <n v="180279"/>
    <n v="162251.32999999999"/>
    <n v="90.000128000000004"/>
    <n v="86.371923921587097"/>
    <n v="10.45"/>
    <m/>
    <m/>
    <m/>
    <s v="EM"/>
    <s v="TULTITLAN"/>
    <s v="54900"/>
    <s v="Morosidad"/>
    <x v="0"/>
  </r>
  <r>
    <n v="2793"/>
    <s v="Hipotecaria Su Casita"/>
    <s v="FIDEICOMISO 234036"/>
    <d v="2018-05-01T00:00:00"/>
    <s v="62143"/>
    <x v="1"/>
    <n v="0"/>
    <n v="29193.25"/>
    <n v="0"/>
    <n v="0"/>
    <n v="29193.25"/>
    <n v="90.84"/>
    <n v="0"/>
    <n v="0"/>
    <n v="90.84"/>
    <n v="0"/>
    <m/>
    <n v="29102.41"/>
    <n v="0"/>
    <n v="257.63"/>
    <n v="0"/>
    <n v="0"/>
    <n v="257.63"/>
    <n v="0"/>
    <n v="0"/>
    <n v="0"/>
    <n v="7.63"/>
    <n v="0"/>
    <n v="0"/>
    <n v="0"/>
    <n v="0"/>
    <n v="-10.53"/>
    <n v="17.809999999999999"/>
    <n v="45.96"/>
    <n v="0"/>
    <n v="0"/>
    <n v="0"/>
    <n v="0"/>
    <n v="0"/>
    <n v="0"/>
    <n v="0"/>
    <n v="409.47"/>
    <n v="0"/>
    <n v="409.34"/>
    <n v="0"/>
    <n v="818.81"/>
    <n v="0"/>
    <n v="0"/>
    <n v="152"/>
    <n v="300"/>
    <n v="45548.7"/>
    <n v="36657.69"/>
    <n v="80.480210999999997"/>
    <n v="63.892953904310701"/>
    <n v="10.59"/>
    <m/>
    <m/>
    <m/>
    <s v="NL"/>
    <s v="MONTERREY"/>
    <s v="64367"/>
    <s v="Al corriente"/>
    <x v="0"/>
  </r>
  <r>
    <n v="2794"/>
    <s v="Hipotecaria Su Casita"/>
    <s v="FIDEICOMISO 234036"/>
    <d v="2018-05-01T00:00:00"/>
    <s v="62150"/>
    <x v="0"/>
    <n v="21"/>
    <n v="65605.03"/>
    <n v="13271.06"/>
    <n v="0"/>
    <n v="78876.09"/>
    <n v="204.2"/>
    <n v="0"/>
    <n v="0"/>
    <n v="0"/>
    <n v="0"/>
    <m/>
    <n v="78876.09"/>
    <n v="62695.45"/>
    <n v="578.96"/>
    <n v="0"/>
    <n v="0"/>
    <n v="0"/>
    <n v="0"/>
    <n v="0"/>
    <n v="63274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75.26"/>
    <n v="63274.41"/>
    <n v="152"/>
    <n v="300"/>
    <n v="91538.4"/>
    <n v="82384.14"/>
    <n v="89.999540999999994"/>
    <n v="86.167214901735804"/>
    <n v="10.59"/>
    <m/>
    <m/>
    <m/>
    <s v="SON"/>
    <s v="HERMOSILLO"/>
    <s v="83220"/>
    <s v="Morosidad"/>
    <x v="0"/>
  </r>
  <r>
    <n v="2795"/>
    <s v="Hipotecaria Su Casita"/>
    <s v="FIDEICOMISO 234036"/>
    <d v="2018-05-01T00:00:00"/>
    <s v="62156"/>
    <x v="0"/>
    <n v="21"/>
    <n v="12929.96"/>
    <n v="16146.22"/>
    <n v="0"/>
    <n v="29076.18"/>
    <n v="339.25"/>
    <n v="0"/>
    <n v="0"/>
    <n v="0"/>
    <n v="0"/>
    <m/>
    <n v="29076.18"/>
    <n v="11962.1"/>
    <n v="114.11"/>
    <n v="0"/>
    <n v="0"/>
    <n v="0"/>
    <n v="0"/>
    <n v="0"/>
    <n v="12076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485.47"/>
    <n v="12076.21"/>
    <n v="32"/>
    <n v="180"/>
    <n v="47253.599999999999"/>
    <n v="40806.92"/>
    <n v="86.357271999999995"/>
    <n v="61.532200542970699"/>
    <n v="10.59"/>
    <m/>
    <m/>
    <m/>
    <s v="MICH"/>
    <s v="JIQUILPAN"/>
    <s v="59510"/>
    <s v="Morosidad"/>
    <x v="0"/>
  </r>
  <r>
    <n v="2796"/>
    <s v="Hipotecaria Su Casita"/>
    <s v="FIDEICOMISO 234036"/>
    <d v="2018-05-01T00:00:00"/>
    <s v="62157"/>
    <x v="0"/>
    <n v="21"/>
    <n v="67222.55"/>
    <n v="12862.72"/>
    <n v="0"/>
    <n v="80085.27"/>
    <n v="209.24"/>
    <n v="0"/>
    <n v="0"/>
    <n v="0"/>
    <n v="0"/>
    <m/>
    <n v="80085.27"/>
    <n v="58558"/>
    <n v="593.24"/>
    <n v="0"/>
    <n v="117.62"/>
    <n v="0"/>
    <n v="0"/>
    <n v="0"/>
    <n v="59033.62"/>
    <n v="0"/>
    <n v="0"/>
    <n v="0"/>
    <n v="0"/>
    <n v="0"/>
    <n v="-94.63"/>
    <n v="0"/>
    <n v="0"/>
    <n v="17.57"/>
    <n v="0"/>
    <n v="0"/>
    <n v="14.03"/>
    <n v="0"/>
    <n v="41"/>
    <n v="104.2"/>
    <n v="0"/>
    <n v="0"/>
    <n v="0"/>
    <n v="0"/>
    <n v="199.79"/>
    <n v="13071.96"/>
    <n v="59033.62"/>
    <n v="152"/>
    <n v="300"/>
    <n v="93795.6"/>
    <n v="84416.24"/>
    <n v="90.000213000000002"/>
    <n v="85.382757608755298"/>
    <n v="10.59"/>
    <m/>
    <m/>
    <m/>
    <s v="SIN"/>
    <s v="MAZATLAN"/>
    <s v="82130"/>
    <s v="Morosidad"/>
    <x v="0"/>
  </r>
  <r>
    <n v="2797"/>
    <s v="Hipotecaria Su Casita"/>
    <s v="FIDEICOMISO 234036"/>
    <d v="2018-05-01T00:00:00"/>
    <s v="62160"/>
    <x v="0"/>
    <n v="21"/>
    <n v="28406.11"/>
    <n v="7206.91"/>
    <n v="0"/>
    <n v="35613.019999999997"/>
    <n v="198.35"/>
    <n v="0"/>
    <n v="0"/>
    <n v="0"/>
    <n v="0"/>
    <m/>
    <n v="35613.019999999997"/>
    <n v="12550.91"/>
    <n v="250.68"/>
    <n v="0"/>
    <n v="0"/>
    <n v="0"/>
    <n v="0"/>
    <n v="0"/>
    <n v="12801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05.26"/>
    <n v="12801.59"/>
    <n v="92"/>
    <n v="240"/>
    <n v="49672.2"/>
    <n v="44704.47"/>
    <n v="89.998973000000007"/>
    <n v="71.696079283088693"/>
    <n v="10.59"/>
    <m/>
    <m/>
    <m/>
    <s v="VER"/>
    <s v="VERACRUZ"/>
    <s v="91809"/>
    <s v="Morosidad"/>
    <x v="0"/>
  </r>
  <r>
    <n v="2798"/>
    <s v="Hipotecaria Su Casita"/>
    <s v="FIDEICOMISO 234036"/>
    <d v="2018-05-01T00:00:00"/>
    <s v="62163"/>
    <x v="1"/>
    <n v="0"/>
    <n v="32655.97"/>
    <n v="0"/>
    <n v="0"/>
    <n v="32655.97"/>
    <n v="100.43"/>
    <n v="0"/>
    <n v="0"/>
    <n v="100.43"/>
    <n v="0"/>
    <m/>
    <n v="32555.54"/>
    <n v="0"/>
    <n v="288.19"/>
    <n v="0"/>
    <n v="0"/>
    <n v="288.19"/>
    <n v="0"/>
    <n v="0"/>
    <n v="0"/>
    <n v="8.51"/>
    <n v="0"/>
    <n v="0"/>
    <n v="0"/>
    <n v="0"/>
    <n v="-9.9600000000000009"/>
    <n v="19.86"/>
    <n v="50.46"/>
    <n v="0"/>
    <n v="0"/>
    <n v="0"/>
    <n v="0"/>
    <n v="0"/>
    <n v="0"/>
    <n v="0"/>
    <n v="53.16"/>
    <n v="0"/>
    <n v="178.69"/>
    <n v="0"/>
    <n v="510.65"/>
    <n v="0"/>
    <n v="0"/>
    <n v="153"/>
    <n v="300"/>
    <n v="45423"/>
    <n v="40880.93"/>
    <n v="90.000506000000001"/>
    <n v="71.671928038409106"/>
    <n v="10.59"/>
    <m/>
    <m/>
    <m/>
    <s v="NL"/>
    <s v="MONTERREY"/>
    <s v="64367"/>
    <s v="Al corriente"/>
    <x v="0"/>
  </r>
  <r>
    <n v="2799"/>
    <s v="Hipotecaria Su Casita"/>
    <s v="FIDEICOMISO 234036"/>
    <d v="2018-05-01T00:00:00"/>
    <s v="62165"/>
    <x v="0"/>
    <n v="21"/>
    <n v="38547.339999999997"/>
    <n v="34836.36"/>
    <n v="0"/>
    <n v="73383.7"/>
    <n v="977.09"/>
    <n v="0"/>
    <n v="0"/>
    <n v="0"/>
    <n v="0"/>
    <m/>
    <n v="73383.7"/>
    <n v="21806.25"/>
    <n v="340.18"/>
    <n v="0"/>
    <n v="0"/>
    <n v="0"/>
    <n v="0"/>
    <n v="0"/>
    <n v="22146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813.449999999997"/>
    <n v="22146.43"/>
    <n v="33"/>
    <n v="180"/>
    <n v="131741.4"/>
    <n v="118567.89"/>
    <n v="90.000478000000001"/>
    <n v="55.702838917084499"/>
    <n v="10.59"/>
    <m/>
    <m/>
    <m/>
    <s v="QR"/>
    <s v="SOLIDARIDAD"/>
    <s v="77710"/>
    <s v="Morosidad"/>
    <x v="0"/>
  </r>
  <r>
    <n v="2800"/>
    <s v="Hipotecaria Su Casita"/>
    <s v="FIDEICOMISO 234036"/>
    <d v="2018-05-01T00:00:00"/>
    <s v="62166"/>
    <x v="0"/>
    <n v="21"/>
    <n v="40524.21"/>
    <n v="14647.68"/>
    <n v="0"/>
    <n v="55171.89"/>
    <n v="278.52"/>
    <n v="0"/>
    <n v="0"/>
    <n v="0"/>
    <n v="0"/>
    <m/>
    <n v="55171.89"/>
    <n v="30518.97"/>
    <n v="357.63"/>
    <n v="0"/>
    <n v="0"/>
    <n v="0"/>
    <n v="0"/>
    <n v="0"/>
    <n v="30876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26.2"/>
    <n v="30876.6"/>
    <n v="93"/>
    <n v="240"/>
    <n v="70372.2"/>
    <n v="63334.400000000001"/>
    <n v="89.999176000000006"/>
    <n v="78.400121235263001"/>
    <n v="10.59"/>
    <m/>
    <m/>
    <m/>
    <s v="SON"/>
    <s v="CAJEME"/>
    <s v="85064"/>
    <s v="Morosidad"/>
    <x v="0"/>
  </r>
  <r>
    <n v="2801"/>
    <s v="Hipotecaria Su Casita"/>
    <s v="FIDEICOMISO 234036"/>
    <d v="2018-05-01T00:00:00"/>
    <s v="62175"/>
    <x v="0"/>
    <n v="21"/>
    <n v="126897.97"/>
    <n v="24169.06"/>
    <n v="0"/>
    <n v="151067.03"/>
    <n v="390.29"/>
    <n v="0"/>
    <n v="0"/>
    <n v="0"/>
    <n v="0"/>
    <m/>
    <n v="151067.03"/>
    <n v="111745.34"/>
    <n v="1119.8699999999999"/>
    <n v="0"/>
    <n v="0"/>
    <n v="0"/>
    <n v="0"/>
    <n v="0"/>
    <n v="112865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559.35"/>
    <n v="112865.21"/>
    <n v="153"/>
    <n v="300"/>
    <n v="176511.9"/>
    <n v="158861.09"/>
    <n v="90.000214999999997"/>
    <n v="85.584614705913495"/>
    <n v="10.59"/>
    <m/>
    <m/>
    <m/>
    <s v="BCN"/>
    <s v="TIJUANA"/>
    <s v="22054"/>
    <s v="Proceso judicial"/>
    <x v="0"/>
  </r>
  <r>
    <n v="2802"/>
    <s v="Hipotecaria Su Casita"/>
    <s v="FIDEICOMISO 234036"/>
    <d v="2018-05-01T00:00:00"/>
    <s v="62176"/>
    <x v="0"/>
    <n v="21"/>
    <n v="65623.55"/>
    <n v="8131.78"/>
    <n v="0"/>
    <n v="73755.33"/>
    <n v="201.85"/>
    <n v="0"/>
    <n v="0"/>
    <n v="0"/>
    <n v="0"/>
    <m/>
    <n v="73755.33"/>
    <n v="30822.61"/>
    <n v="579.13"/>
    <n v="0"/>
    <n v="0"/>
    <n v="0"/>
    <n v="0"/>
    <n v="0"/>
    <n v="31401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33.6299999999992"/>
    <n v="31401.74"/>
    <n v="153"/>
    <n v="300"/>
    <n v="91283.1"/>
    <n v="82154.649999999994"/>
    <n v="89.999847000000003"/>
    <n v="80.798450427754403"/>
    <n v="10.59"/>
    <m/>
    <m/>
    <m/>
    <s v="SON"/>
    <s v="HERMOSILLO"/>
    <s v="83220"/>
    <s v="Morosidad"/>
    <x v="0"/>
  </r>
  <r>
    <n v="2803"/>
    <s v="Hipotecaria Su Casita"/>
    <s v="FIDEICOMISO 234036"/>
    <d v="2018-05-01T00:00:00"/>
    <s v="62177"/>
    <x v="0"/>
    <n v="21"/>
    <n v="132149.31"/>
    <n v="27517.95"/>
    <n v="0"/>
    <n v="159667.26"/>
    <n v="472.94"/>
    <n v="0"/>
    <n v="0"/>
    <n v="0"/>
    <n v="0"/>
    <m/>
    <n v="159667.26"/>
    <n v="105976.69"/>
    <n v="1166.22"/>
    <n v="0"/>
    <n v="0"/>
    <n v="0"/>
    <n v="0"/>
    <n v="0"/>
    <n v="107142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990.89"/>
    <n v="107142.91"/>
    <n v="153"/>
    <n v="300"/>
    <n v="191590.8"/>
    <n v="172431.5"/>
    <n v="89.999885000000006"/>
    <n v="83.337644445853002"/>
    <n v="10.59"/>
    <m/>
    <m/>
    <m/>
    <s v="SON"/>
    <s v="CAJEME"/>
    <s v="85160"/>
    <s v="Morosidad"/>
    <x v="0"/>
  </r>
  <r>
    <n v="2804"/>
    <s v="Hipotecaria Su Casita"/>
    <s v="FIDEICOMISO 234036"/>
    <d v="2018-05-01T00:00:00"/>
    <s v="62178"/>
    <x v="0"/>
    <n v="21"/>
    <n v="133491.07"/>
    <n v="25390.71"/>
    <n v="0"/>
    <n v="158881.78"/>
    <n v="468.72"/>
    <n v="0"/>
    <n v="0"/>
    <n v="0"/>
    <n v="0"/>
    <m/>
    <n v="158881.78"/>
    <n v="96471.01"/>
    <n v="1178.06"/>
    <n v="0"/>
    <n v="0"/>
    <n v="0"/>
    <n v="0"/>
    <n v="0"/>
    <n v="97649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859.43"/>
    <n v="97649.07"/>
    <n v="153"/>
    <n v="300"/>
    <n v="236152.2"/>
    <n v="173232.29"/>
    <n v="73.356204000000005"/>
    <n v="67.279398462971997"/>
    <n v="10.59"/>
    <m/>
    <m/>
    <m/>
    <s v="QR"/>
    <s v="SOLIDARIDAD"/>
    <s v="77710"/>
    <s v="Morosidad"/>
    <x v="0"/>
  </r>
  <r>
    <n v="2805"/>
    <s v="Hipotecaria Su Casita"/>
    <s v="FIDEICOMISO 234036"/>
    <d v="2018-05-01T00:00:00"/>
    <s v="62179"/>
    <x v="0"/>
    <n v="21"/>
    <n v="69907.41"/>
    <n v="10478.64"/>
    <n v="0"/>
    <n v="80386.05"/>
    <n v="215"/>
    <n v="0"/>
    <n v="0"/>
    <n v="0"/>
    <n v="0"/>
    <m/>
    <n v="80386.05"/>
    <n v="42422.84"/>
    <n v="616.92999999999995"/>
    <n v="0"/>
    <n v="0"/>
    <n v="0"/>
    <n v="0"/>
    <n v="0"/>
    <n v="43039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93.64"/>
    <n v="43039.77"/>
    <n v="153"/>
    <n v="300"/>
    <n v="97238.7"/>
    <n v="87514.99"/>
    <n v="90.000164999999996"/>
    <n v="82.6687835272363"/>
    <n v="10.59"/>
    <m/>
    <m/>
    <m/>
    <s v="SON"/>
    <s v="CAJEME"/>
    <s v="85097"/>
    <s v="Morosidad"/>
    <x v="0"/>
  </r>
  <r>
    <n v="2806"/>
    <s v="Hipotecaria Su Casita"/>
    <s v="FIDEICOMISO 234036"/>
    <d v="2018-05-01T00:00:00"/>
    <s v="62184"/>
    <x v="0"/>
    <n v="21"/>
    <n v="139248.46"/>
    <n v="20872.810000000001"/>
    <n v="0"/>
    <n v="160121.26999999999"/>
    <n v="428.26"/>
    <n v="0"/>
    <n v="0"/>
    <n v="0"/>
    <n v="0"/>
    <m/>
    <n v="160121.26999999999"/>
    <n v="84065.83"/>
    <n v="1228.8699999999999"/>
    <n v="0"/>
    <n v="0"/>
    <n v="0"/>
    <n v="0"/>
    <n v="0"/>
    <n v="85294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301.07"/>
    <n v="85294.7"/>
    <n v="153"/>
    <n v="300"/>
    <n v="217902"/>
    <n v="174321.8"/>
    <n v="80.000091999999995"/>
    <n v="73.483157764300501"/>
    <n v="10.59"/>
    <m/>
    <m/>
    <m/>
    <s v="DF"/>
    <s v="BENITO JUAREZ"/>
    <s v="3660"/>
    <s v="Morosidad"/>
    <x v="0"/>
  </r>
  <r>
    <n v="2807"/>
    <s v="Hipotecaria Su Casita"/>
    <s v="FIDEICOMISO 234036"/>
    <d v="2018-05-01T00:00:00"/>
    <s v="62187"/>
    <x v="0"/>
    <n v="21"/>
    <n v="103993.85"/>
    <n v="20092.57"/>
    <n v="0"/>
    <n v="124086.42"/>
    <n v="319.83"/>
    <n v="0"/>
    <n v="0"/>
    <n v="0"/>
    <n v="0"/>
    <m/>
    <n v="124086.42"/>
    <n v="93130.36"/>
    <n v="917.75"/>
    <n v="0"/>
    <n v="0"/>
    <n v="0"/>
    <n v="0"/>
    <n v="0"/>
    <n v="94048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12.400000000001"/>
    <n v="94048.11"/>
    <n v="153"/>
    <n v="300"/>
    <n v="144652.79999999999"/>
    <n v="130187.27"/>
    <n v="89.999826999999996"/>
    <n v="85.7822453228287"/>
    <n v="10.59"/>
    <m/>
    <m/>
    <m/>
    <s v="CHS"/>
    <s v="CHIAPA DE CORZO"/>
    <s v="29160"/>
    <s v="Proceso judicial"/>
    <x v="0"/>
  </r>
  <r>
    <n v="2808"/>
    <s v="Hipotecaria Su Casita"/>
    <s v="FIDEICOMISO 234036"/>
    <d v="2018-05-01T00:00:00"/>
    <s v="62194"/>
    <x v="0"/>
    <n v="21"/>
    <n v="0"/>
    <n v="46923.96"/>
    <n v="0"/>
    <n v="46923.96"/>
    <n v="0"/>
    <n v="0"/>
    <n v="0"/>
    <n v="0"/>
    <n v="0"/>
    <m/>
    <n v="46923.96"/>
    <n v="19462.400000000001"/>
    <n v="0"/>
    <n v="0"/>
    <n v="0"/>
    <n v="0"/>
    <n v="0"/>
    <n v="0"/>
    <n v="19462.4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23.96"/>
    <n v="19462.400000000001"/>
    <n v="0"/>
    <n v="120"/>
    <n v="65640.899999999994"/>
    <n v="59055.08"/>
    <n v="89.966896000000006"/>
    <n v="71.485857427136807"/>
    <n v="10.59"/>
    <m/>
    <m/>
    <m/>
    <s v="SIN"/>
    <s v="MAZATLAN"/>
    <s v="82132"/>
    <s v="Morosidad"/>
    <x v="0"/>
  </r>
  <r>
    <n v="2809"/>
    <s v="Hipotecaria Su Casita"/>
    <s v="FIDEICOMISO 234036"/>
    <d v="2018-05-01T00:00:00"/>
    <s v="62201"/>
    <x v="2"/>
    <n v="0"/>
    <n v="50110.2"/>
    <n v="0"/>
    <n v="0"/>
    <n v="50110.2"/>
    <n v="344.45"/>
    <n v="0"/>
    <n v="0"/>
    <n v="0"/>
    <n v="0"/>
    <m/>
    <n v="50110.2"/>
    <n v="0"/>
    <n v="442.22"/>
    <n v="0"/>
    <n v="0"/>
    <n v="0"/>
    <n v="0"/>
    <n v="0"/>
    <n v="442.22"/>
    <n v="0"/>
    <n v="0"/>
    <n v="0"/>
    <n v="0"/>
    <n v="0"/>
    <n v="-22.62"/>
    <n v="0"/>
    <n v="58.05"/>
    <n v="0"/>
    <n v="0"/>
    <n v="0"/>
    <n v="0"/>
    <n v="0"/>
    <n v="0"/>
    <n v="0"/>
    <n v="0"/>
    <n v="0"/>
    <n v="35.43"/>
    <n v="0"/>
    <n v="35.43"/>
    <n v="344.45"/>
    <n v="442.22"/>
    <n v="93"/>
    <n v="240"/>
    <n v="91915.8"/>
    <n v="78319.37"/>
    <n v="85.207734000000002"/>
    <n v="54.517504319643997"/>
    <n v="10.59"/>
    <m/>
    <m/>
    <m/>
    <s v="EM"/>
    <s v="TECAMAC"/>
    <s v="55760"/>
    <s v="Morosidad"/>
    <x v="0"/>
  </r>
  <r>
    <n v="2810"/>
    <s v="Hipotecaria Su Casita"/>
    <s v="FIDEICOMISO 234036"/>
    <d v="2018-05-01T00:00:00"/>
    <s v="62204"/>
    <x v="2"/>
    <n v="1"/>
    <n v="61585.15"/>
    <n v="187.73"/>
    <n v="0"/>
    <n v="61772.88"/>
    <n v="189.39"/>
    <n v="0"/>
    <n v="187.73"/>
    <n v="0"/>
    <n v="0"/>
    <m/>
    <n v="61585.15"/>
    <n v="527.79"/>
    <n v="543.49"/>
    <n v="0"/>
    <n v="527.79"/>
    <n v="28.7"/>
    <n v="0"/>
    <n v="0"/>
    <n v="514.79"/>
    <n v="16.04"/>
    <n v="0"/>
    <n v="0"/>
    <n v="0"/>
    <n v="0"/>
    <n v="-16.46"/>
    <n v="37.450000000000003"/>
    <n v="98.44"/>
    <n v="0"/>
    <n v="0"/>
    <n v="0"/>
    <n v="0"/>
    <n v="0"/>
    <n v="0"/>
    <n v="0"/>
    <n v="0"/>
    <n v="0"/>
    <n v="0"/>
    <n v="0"/>
    <n v="879.69"/>
    <n v="189.39"/>
    <n v="514.79"/>
    <n v="153"/>
    <n v="300"/>
    <n v="107825.1"/>
    <n v="77095.63"/>
    <n v="71.500634000000005"/>
    <n v="57.115782956635798"/>
    <n v="10.59"/>
    <m/>
    <m/>
    <m/>
    <s v="TAB"/>
    <s v="CENTRO"/>
    <s v="86280"/>
    <s v="Morosidad"/>
    <x v="0"/>
  </r>
  <r>
    <n v="2811"/>
    <s v="Hipotecaria Su Casita"/>
    <s v="FIDEICOMISO 234036"/>
    <d v="2018-05-01T00:00:00"/>
    <s v="62210"/>
    <x v="3"/>
    <n v="3"/>
    <n v="22686.66"/>
    <n v="2456.21"/>
    <n v="0"/>
    <n v="25142.87"/>
    <n v="988"/>
    <n v="0"/>
    <n v="0"/>
    <n v="0"/>
    <n v="0"/>
    <m/>
    <n v="25142.87"/>
    <n v="426.27"/>
    <n v="200.21"/>
    <n v="0"/>
    <n v="0"/>
    <n v="0"/>
    <n v="0"/>
    <n v="0"/>
    <n v="626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44.21"/>
    <n v="626.48"/>
    <n v="93"/>
    <n v="240"/>
    <n v="131441.1"/>
    <n v="118296.67"/>
    <n v="89.999757000000002"/>
    <n v="19.128621205335602"/>
    <n v="10.59"/>
    <m/>
    <m/>
    <m/>
    <s v="TAB"/>
    <s v="CENTRO"/>
    <s v="86280"/>
    <s v="Morosidad"/>
    <x v="0"/>
  </r>
  <r>
    <n v="2812"/>
    <s v="Hipotecaria Su Casita"/>
    <s v="FIDEICOMISO 234036"/>
    <d v="2018-05-01T00:00:00"/>
    <s v="62223"/>
    <x v="15"/>
    <n v="6"/>
    <n v="77811.81"/>
    <n v="1376.19"/>
    <n v="0"/>
    <n v="79188"/>
    <n v="236.5"/>
    <n v="0"/>
    <n v="0"/>
    <n v="0"/>
    <n v="0"/>
    <m/>
    <n v="79188"/>
    <n v="4162.95"/>
    <n v="686.69"/>
    <n v="0"/>
    <n v="0"/>
    <n v="0"/>
    <n v="0"/>
    <n v="0"/>
    <n v="4849.64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12.69"/>
    <n v="4849.6400000000003"/>
    <n v="154"/>
    <n v="300"/>
    <n v="108177.3"/>
    <n v="97114.9"/>
    <n v="89.773825000000002"/>
    <n v="73.202048852441806"/>
    <n v="10.59"/>
    <m/>
    <m/>
    <m/>
    <s v="AGS"/>
    <s v="AGUASCALIENTES"/>
    <s v="20196"/>
    <s v="Morosidad"/>
    <x v="0"/>
  </r>
  <r>
    <n v="2813"/>
    <s v="Hipotecaria Su Casita"/>
    <s v="FIDEICOMISO 234036"/>
    <d v="2018-05-01T00:00:00"/>
    <s v="62229"/>
    <x v="0"/>
    <n v="21"/>
    <n v="13531.32"/>
    <n v="15783.26"/>
    <n v="0"/>
    <n v="29314.58"/>
    <n v="331.63"/>
    <n v="0"/>
    <n v="0"/>
    <n v="0"/>
    <n v="0"/>
    <m/>
    <n v="29314.58"/>
    <n v="12181.22"/>
    <n v="119.41"/>
    <n v="0"/>
    <n v="0"/>
    <n v="0"/>
    <n v="0"/>
    <n v="0"/>
    <n v="12300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114.89"/>
    <n v="12300.63"/>
    <n v="34"/>
    <n v="180"/>
    <n v="45109.2"/>
    <n v="40598.5"/>
    <n v="90.000488000000004"/>
    <n v="64.985812419548495"/>
    <n v="10.59"/>
    <m/>
    <m/>
    <m/>
    <s v="MICH"/>
    <s v="JIQUILPAN"/>
    <s v="59510"/>
    <s v="Morosidad"/>
    <x v="0"/>
  </r>
  <r>
    <n v="2814"/>
    <s v="Hipotecaria Su Casita"/>
    <s v="FIDEICOMISO 234036"/>
    <d v="2018-05-01T00:00:00"/>
    <s v="62232"/>
    <x v="0"/>
    <n v="21"/>
    <n v="51929.55"/>
    <n v="7419.75"/>
    <n v="0"/>
    <n v="59349.3"/>
    <n v="157.82"/>
    <n v="0"/>
    <n v="0"/>
    <n v="0"/>
    <n v="0"/>
    <m/>
    <n v="59349.3"/>
    <n v="30162.35"/>
    <n v="458.28"/>
    <n v="0"/>
    <n v="0"/>
    <n v="0"/>
    <n v="0"/>
    <n v="0"/>
    <n v="30620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77.57"/>
    <n v="30620.63"/>
    <n v="154"/>
    <n v="300"/>
    <n v="72011.7"/>
    <n v="64810.86"/>
    <n v="90.000457999999995"/>
    <n v="82.416190465292402"/>
    <n v="10.59"/>
    <m/>
    <m/>
    <m/>
    <s v="DGO"/>
    <s v="GOMEZ PALACIO"/>
    <s v="35015"/>
    <s v="Morosidad"/>
    <x v="0"/>
  </r>
  <r>
    <n v="2815"/>
    <s v="Hipotecaria Su Casita"/>
    <s v="FIDEICOMISO 234036"/>
    <d v="2018-05-01T00:00:00"/>
    <s v="62241"/>
    <x v="1"/>
    <n v="0"/>
    <n v="158671.53"/>
    <n v="0"/>
    <n v="0"/>
    <n v="158671.53"/>
    <n v="594.07000000000005"/>
    <n v="0"/>
    <n v="0"/>
    <n v="594.07000000000005"/>
    <n v="268.5"/>
    <m/>
    <n v="157808.95999999999"/>
    <n v="0"/>
    <n v="1400.28"/>
    <n v="0"/>
    <n v="0"/>
    <n v="1400.28"/>
    <n v="0"/>
    <n v="0"/>
    <n v="0"/>
    <n v="43.66"/>
    <n v="0"/>
    <n v="0"/>
    <n v="0"/>
    <n v="0"/>
    <n v="-41.89"/>
    <n v="101.9"/>
    <n v="258.95"/>
    <n v="0"/>
    <n v="0"/>
    <n v="0"/>
    <n v="0"/>
    <n v="0"/>
    <n v="0"/>
    <n v="0"/>
    <n v="51.58"/>
    <n v="0"/>
    <n v="1.83"/>
    <n v="0"/>
    <n v="2677.05"/>
    <n v="0"/>
    <n v="0"/>
    <n v="154"/>
    <n v="300"/>
    <n v="233106"/>
    <n v="209795.23"/>
    <n v="89.999927"/>
    <n v="67.698368928339903"/>
    <n v="10.59"/>
    <m/>
    <m/>
    <m/>
    <s v="NAY"/>
    <s v="BAHIA DE BANDERAS"/>
    <s v="63735"/>
    <s v="Al corriente"/>
    <x v="0"/>
  </r>
  <r>
    <n v="2816"/>
    <s v="Hipotecaria Su Casita"/>
    <s v="FIDEICOMISO 234036"/>
    <d v="2018-05-01T00:00:00"/>
    <s v="62253"/>
    <x v="0"/>
    <n v="21"/>
    <n v="68574.33"/>
    <n v="11924.38"/>
    <n v="0"/>
    <n v="80498.710000000006"/>
    <n v="208.44"/>
    <n v="0"/>
    <n v="0"/>
    <n v="0"/>
    <n v="0"/>
    <m/>
    <n v="80498.710000000006"/>
    <n v="52671.49"/>
    <n v="605.16999999999996"/>
    <n v="0"/>
    <n v="0"/>
    <n v="0"/>
    <n v="0"/>
    <n v="0"/>
    <n v="53276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32.82"/>
    <n v="53276.66"/>
    <n v="154"/>
    <n v="300"/>
    <n v="95097.600000000006"/>
    <n v="85587.24"/>
    <n v="89.999369000000002"/>
    <n v="84.648518930088102"/>
    <n v="10.59"/>
    <m/>
    <m/>
    <m/>
    <s v="CHS"/>
    <s v="TUXTLA GUTIERREZ"/>
    <s v="29000"/>
    <s v="Proceso judicial"/>
    <x v="0"/>
  </r>
  <r>
    <n v="2817"/>
    <s v="Hipotecaria Su Casita"/>
    <s v="FIDEICOMISO 234036"/>
    <d v="2018-05-01T00:00:00"/>
    <s v="62261"/>
    <x v="3"/>
    <n v="3"/>
    <n v="38206.86"/>
    <n v="1164.7"/>
    <n v="0"/>
    <n v="39371.56"/>
    <n v="395.1"/>
    <n v="0"/>
    <n v="0"/>
    <n v="0"/>
    <n v="0"/>
    <m/>
    <n v="39371.56"/>
    <n v="1032.1400000000001"/>
    <n v="337.18"/>
    <n v="0"/>
    <n v="0"/>
    <n v="0"/>
    <n v="0"/>
    <n v="0"/>
    <n v="1369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9.8"/>
    <n v="1369.32"/>
    <n v="154"/>
    <n v="300"/>
    <n v="85592.4"/>
    <n v="77032.37"/>
    <n v="89.999077"/>
    <n v="45.998897087680398"/>
    <n v="10.59"/>
    <m/>
    <m/>
    <m/>
    <s v="SIN"/>
    <s v="CULIACAN"/>
    <s v="80197"/>
    <s v="Morosidad"/>
    <x v="0"/>
  </r>
  <r>
    <n v="2818"/>
    <s v="Hipotecaria Su Casita"/>
    <s v="FIDEICOMISO 234036"/>
    <d v="2018-05-01T00:00:00"/>
    <s v="62265"/>
    <x v="0"/>
    <n v="21"/>
    <n v="89350.45"/>
    <n v="17879.939999999999"/>
    <n v="0"/>
    <n v="107230.39"/>
    <n v="271.58999999999997"/>
    <n v="0"/>
    <n v="0"/>
    <n v="0"/>
    <n v="0"/>
    <m/>
    <n v="107230.39"/>
    <n v="87070.95"/>
    <n v="788.52"/>
    <n v="0"/>
    <n v="0"/>
    <n v="0"/>
    <n v="0"/>
    <n v="0"/>
    <n v="87859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51.53"/>
    <n v="87859.47"/>
    <n v="154"/>
    <n v="300"/>
    <n v="123909"/>
    <n v="111517.71"/>
    <n v="89.999684999999999"/>
    <n v="86.539629646512196"/>
    <n v="10.59"/>
    <m/>
    <m/>
    <m/>
    <s v="SON"/>
    <s v="GUAYMAS"/>
    <s v="85470"/>
    <s v="Morosidad"/>
    <x v="0"/>
  </r>
  <r>
    <n v="2819"/>
    <s v="Hipotecaria Su Casita"/>
    <s v="FIDEICOMISO 234036"/>
    <d v="2018-05-01T00:00:00"/>
    <s v="62268"/>
    <x v="0"/>
    <n v="21"/>
    <n v="64320.639999999999"/>
    <n v="10097.33"/>
    <n v="0"/>
    <n v="74417.97"/>
    <n v="202.5"/>
    <n v="0"/>
    <n v="0"/>
    <n v="0"/>
    <n v="0"/>
    <m/>
    <n v="74417.97"/>
    <n v="40731.25"/>
    <n v="567.63"/>
    <n v="0"/>
    <n v="0"/>
    <n v="0"/>
    <n v="0"/>
    <n v="0"/>
    <n v="41298.87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99.83"/>
    <n v="41298.879999999997"/>
    <n v="154"/>
    <n v="300"/>
    <n v="90015.6"/>
    <n v="81014.2"/>
    <n v="90.000178000000005"/>
    <n v="82.672303699828703"/>
    <n v="10.59"/>
    <m/>
    <m/>
    <m/>
    <s v="QR"/>
    <s v="SOLIDARIDAD"/>
    <s v="77710"/>
    <s v="Proceso judicial"/>
    <x v="0"/>
  </r>
  <r>
    <n v="2820"/>
    <s v="Hipotecaria Su Casita"/>
    <s v="FIDEICOMISO 234036"/>
    <d v="2018-05-01T00:00:00"/>
    <s v="62276"/>
    <x v="19"/>
    <n v="16"/>
    <n v="71186.039999999994"/>
    <n v="3215.47"/>
    <n v="0"/>
    <n v="74401.509999999995"/>
    <n v="216.37"/>
    <n v="0"/>
    <n v="0"/>
    <n v="0"/>
    <n v="0"/>
    <m/>
    <n v="74401.509999999995"/>
    <n v="10297.969999999999"/>
    <n v="628.22"/>
    <n v="0"/>
    <n v="0"/>
    <n v="0"/>
    <n v="0"/>
    <n v="0"/>
    <n v="10926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31.84"/>
    <n v="10926.19"/>
    <n v="154"/>
    <n v="300"/>
    <n v="103246.8"/>
    <n v="88846.33"/>
    <n v="86.052380999999997"/>
    <n v="72.061807004243306"/>
    <n v="10.59"/>
    <m/>
    <m/>
    <m/>
    <s v="JAL"/>
    <s v="TLAJOMULCO DE ZUNIGA"/>
    <s v="45653"/>
    <s v="Morosidad"/>
    <x v="0"/>
  </r>
  <r>
    <n v="2821"/>
    <s v="Hipotecaria Su Casita"/>
    <s v="FIDEICOMISO 234036"/>
    <d v="2018-05-01T00:00:00"/>
    <s v="62284"/>
    <x v="1"/>
    <n v="0"/>
    <n v="84443.86"/>
    <n v="0"/>
    <n v="0"/>
    <n v="84443.86"/>
    <n v="256.66000000000003"/>
    <n v="0"/>
    <n v="0"/>
    <n v="256.66000000000003"/>
    <n v="0"/>
    <m/>
    <n v="84187.199999999997"/>
    <n v="0"/>
    <n v="745.22"/>
    <n v="0"/>
    <n v="0"/>
    <n v="745.22"/>
    <n v="0"/>
    <n v="0"/>
    <n v="0"/>
    <n v="21.93"/>
    <n v="0"/>
    <n v="0"/>
    <n v="0"/>
    <n v="0"/>
    <n v="-20.87"/>
    <n v="51.19"/>
    <n v="130.08000000000001"/>
    <n v="0"/>
    <n v="0"/>
    <n v="0"/>
    <n v="0"/>
    <n v="0"/>
    <n v="0"/>
    <n v="0"/>
    <n v="5.6"/>
    <n v="0"/>
    <n v="3.05"/>
    <n v="0"/>
    <n v="1189.81"/>
    <n v="0"/>
    <n v="0"/>
    <n v="154"/>
    <n v="300"/>
    <n v="117102.9"/>
    <n v="105392.95"/>
    <n v="90.000290000000007"/>
    <n v="71.891643741711405"/>
    <n v="10.59"/>
    <m/>
    <m/>
    <m/>
    <s v="DF"/>
    <s v="MIGUEL HIDALGO"/>
    <s v="11440"/>
    <s v="Al corriente"/>
    <x v="0"/>
  </r>
  <r>
    <n v="2822"/>
    <s v="Hipotecaria Su Casita"/>
    <s v="FIDEICOMISO 234036"/>
    <d v="2018-05-01T00:00:00"/>
    <s v="62285"/>
    <x v="1"/>
    <n v="0"/>
    <n v="25345.39"/>
    <n v="0"/>
    <n v="0"/>
    <n v="25345.39"/>
    <n v="822.35"/>
    <n v="0"/>
    <n v="0"/>
    <n v="822.35"/>
    <n v="849.26"/>
    <m/>
    <n v="23673.78"/>
    <n v="0"/>
    <n v="223.67"/>
    <n v="0"/>
    <n v="0"/>
    <n v="223.67"/>
    <n v="0"/>
    <n v="0"/>
    <n v="0"/>
    <n v="22.9"/>
    <n v="0"/>
    <n v="0"/>
    <n v="0"/>
    <n v="0"/>
    <n v="-21.84"/>
    <n v="53.45"/>
    <n v="135.97999999999999"/>
    <n v="0"/>
    <n v="0"/>
    <n v="0"/>
    <n v="0"/>
    <n v="0"/>
    <n v="0"/>
    <n v="0"/>
    <n v="15.63"/>
    <n v="0"/>
    <n v="7.28"/>
    <n v="0"/>
    <n v="2101.4"/>
    <n v="0"/>
    <n v="0"/>
    <n v="154"/>
    <n v="300"/>
    <n v="123294.9"/>
    <n v="110036.23"/>
    <n v="89.246375999999998"/>
    <n v="19.200940192346501"/>
    <n v="10.59"/>
    <m/>
    <m/>
    <m/>
    <s v="SON"/>
    <s v="NOGALES"/>
    <s v="84000"/>
    <s v="Al corriente"/>
    <x v="0"/>
  </r>
  <r>
    <n v="2823"/>
    <s v="Hipotecaria Su Casita"/>
    <s v="FIDEICOMISO 234036"/>
    <d v="2018-05-01T00:00:00"/>
    <s v="62287"/>
    <x v="0"/>
    <n v="21"/>
    <n v="50738.06"/>
    <n v="19506.93"/>
    <n v="0"/>
    <n v="70244.990000000005"/>
    <n v="338.09"/>
    <n v="0"/>
    <n v="0"/>
    <n v="0"/>
    <n v="0"/>
    <m/>
    <n v="70244.990000000005"/>
    <n v="43753.37"/>
    <n v="447.76"/>
    <n v="0"/>
    <n v="0"/>
    <n v="0"/>
    <n v="0"/>
    <n v="0"/>
    <n v="44201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45.02"/>
    <n v="44201.13"/>
    <n v="95"/>
    <n v="240"/>
    <n v="86931"/>
    <n v="78237.97"/>
    <n v="90.000080999999994"/>
    <n v="80.805455328712995"/>
    <n v="10.59"/>
    <m/>
    <m/>
    <m/>
    <s v="QR"/>
    <s v="BENITO JUAREZ"/>
    <s v="77509"/>
    <s v="Morosidad"/>
    <x v="0"/>
  </r>
  <r>
    <n v="2824"/>
    <s v="Hipotecaria Su Casita"/>
    <s v="FIDEICOMISO 234036"/>
    <d v="2018-05-01T00:00:00"/>
    <s v="62288"/>
    <x v="1"/>
    <n v="0"/>
    <n v="55802.87"/>
    <n v="0"/>
    <n v="0"/>
    <n v="55802.87"/>
    <n v="167.61"/>
    <n v="0"/>
    <n v="0"/>
    <n v="167.61"/>
    <n v="0"/>
    <m/>
    <n v="55635.26"/>
    <n v="0"/>
    <n v="492.46"/>
    <n v="0"/>
    <n v="0"/>
    <n v="492.46"/>
    <n v="0"/>
    <n v="0"/>
    <n v="0"/>
    <n v="14.45"/>
    <n v="0"/>
    <n v="0"/>
    <n v="0"/>
    <n v="0"/>
    <n v="-13.67"/>
    <n v="33.729999999999997"/>
    <n v="85.71"/>
    <n v="0"/>
    <n v="0"/>
    <n v="0"/>
    <n v="0"/>
    <n v="0"/>
    <n v="0"/>
    <n v="0"/>
    <n v="0.4"/>
    <n v="0"/>
    <n v="0.59"/>
    <n v="0"/>
    <n v="780.69"/>
    <n v="0"/>
    <n v="0"/>
    <n v="155"/>
    <n v="300"/>
    <n v="77151"/>
    <n v="69436.2"/>
    <n v="90.000388999999998"/>
    <n v="72.112169763266706"/>
    <n v="10.59"/>
    <m/>
    <m/>
    <m/>
    <s v="QR"/>
    <s v="BENITO JUAREZ"/>
    <s v="77536"/>
    <s v="Al corriente"/>
    <x v="0"/>
  </r>
  <r>
    <n v="2825"/>
    <s v="Hipotecaria Su Casita"/>
    <s v="FIDEICOMISO 234036"/>
    <d v="2018-05-01T00:00:00"/>
    <s v="64542"/>
    <x v="1"/>
    <n v="0"/>
    <n v="31589.95"/>
    <n v="0"/>
    <n v="0"/>
    <n v="31589.95"/>
    <n v="94.91"/>
    <n v="0"/>
    <n v="0"/>
    <n v="94.91"/>
    <n v="0"/>
    <m/>
    <n v="31495.040000000001"/>
    <n v="0"/>
    <n v="278.77999999999997"/>
    <n v="0"/>
    <n v="0"/>
    <n v="278.77999999999997"/>
    <n v="0"/>
    <n v="0"/>
    <n v="0"/>
    <n v="8.18"/>
    <n v="0"/>
    <n v="0"/>
    <n v="0"/>
    <n v="0"/>
    <n v="-6.91"/>
    <n v="19.09"/>
    <n v="49.37"/>
    <n v="0"/>
    <n v="0"/>
    <n v="0"/>
    <n v="0"/>
    <n v="0"/>
    <n v="0"/>
    <n v="0"/>
    <n v="448.15"/>
    <n v="0"/>
    <n v="443.42"/>
    <n v="0"/>
    <n v="891.57"/>
    <n v="0"/>
    <n v="0"/>
    <n v="155"/>
    <n v="300"/>
    <n v="49520.4"/>
    <n v="39309.800000000003"/>
    <n v="79.381022999999999"/>
    <n v="63.6001326546032"/>
    <n v="10.59"/>
    <m/>
    <m/>
    <m/>
    <s v="NL"/>
    <s v="GENERAL ESCOBEDO"/>
    <s v="66060"/>
    <s v="Al corriente"/>
    <x v="0"/>
  </r>
  <r>
    <n v="2826"/>
    <s v="Hipotecaria Su Casita"/>
    <s v="FIDEICOMISO 234036"/>
    <d v="2018-05-01T00:00:00"/>
    <s v="64559"/>
    <x v="0"/>
    <n v="21"/>
    <n v="108668.88"/>
    <n v="54014.27"/>
    <n v="0"/>
    <n v="162683.15"/>
    <n v="795.8"/>
    <n v="0"/>
    <n v="0"/>
    <n v="0"/>
    <n v="0"/>
    <m/>
    <n v="162683.15"/>
    <n v="128484.94"/>
    <n v="959"/>
    <n v="0"/>
    <n v="0"/>
    <n v="0"/>
    <n v="0"/>
    <n v="0"/>
    <n v="129443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810.07"/>
    <n v="129443.94"/>
    <n v="89"/>
    <n v="240"/>
    <n v="194117.1"/>
    <n v="174705.57"/>
    <n v="90.000093000000007"/>
    <n v="83.806707648376403"/>
    <n v="10.59"/>
    <m/>
    <m/>
    <m/>
    <s v="JAL"/>
    <s v="PUERTO VALLARTA"/>
    <s v="48290"/>
    <s v="Proceso judicial"/>
    <x v="0"/>
  </r>
  <r>
    <n v="2827"/>
    <s v="Hipotecaria Su Casita"/>
    <s v="FIDEICOMISO 234036"/>
    <d v="2018-05-01T00:00:00"/>
    <s v="64571"/>
    <x v="0"/>
    <n v="21"/>
    <n v="158736.29"/>
    <n v="35676.11"/>
    <n v="0"/>
    <n v="194412.4"/>
    <n v="614.54999999999995"/>
    <n v="0"/>
    <n v="0"/>
    <n v="0"/>
    <n v="0"/>
    <m/>
    <n v="194412.4"/>
    <n v="128606.94"/>
    <n v="1400.85"/>
    <n v="0"/>
    <n v="185.82"/>
    <n v="0"/>
    <n v="0"/>
    <n v="0"/>
    <n v="129821.97"/>
    <n v="0"/>
    <n v="0"/>
    <n v="0"/>
    <n v="0"/>
    <n v="0"/>
    <n v="-42.68"/>
    <n v="0"/>
    <n v="0"/>
    <n v="0"/>
    <n v="0"/>
    <n v="0"/>
    <n v="0"/>
    <n v="0"/>
    <n v="0"/>
    <n v="0"/>
    <n v="0"/>
    <n v="0"/>
    <n v="0"/>
    <n v="0"/>
    <n v="143.13999999999999"/>
    <n v="36290.660000000003"/>
    <n v="129821.97"/>
    <n v="151"/>
    <n v="300"/>
    <n v="249422.7"/>
    <n v="212009.83"/>
    <n v="85.000214"/>
    <n v="77.944950025447397"/>
    <n v="10.59"/>
    <m/>
    <m/>
    <m/>
    <s v="BCN"/>
    <s v="ENSENADA"/>
    <s v="22880"/>
    <s v="Proceso judicial"/>
    <x v="0"/>
  </r>
  <r>
    <n v="2828"/>
    <s v="Hipotecaria Su Casita"/>
    <s v="FIDEICOMISO 234036"/>
    <d v="2018-05-01T00:00:00"/>
    <s v="64578"/>
    <x v="0"/>
    <n v="21"/>
    <n v="52445.440000000002"/>
    <n v="6968.55"/>
    <n v="0"/>
    <n v="59413.99"/>
    <n v="165.19"/>
    <n v="0"/>
    <n v="0"/>
    <n v="0"/>
    <n v="0"/>
    <m/>
    <n v="59413.99"/>
    <n v="26316.51"/>
    <n v="462.83"/>
    <n v="0"/>
    <n v="0"/>
    <n v="0"/>
    <n v="0"/>
    <n v="0"/>
    <n v="26779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33.74"/>
    <n v="26779.34"/>
    <n v="151"/>
    <n v="300"/>
    <n v="122604.3"/>
    <n v="66064.27"/>
    <n v="53.884138"/>
    <n v="48.459956286365099"/>
    <n v="10.59"/>
    <m/>
    <m/>
    <m/>
    <s v="EM"/>
    <s v="TULTITLAN"/>
    <s v="54900"/>
    <s v="Morosidad"/>
    <x v="0"/>
  </r>
  <r>
    <n v="2829"/>
    <s v="Hipotecaria Su Casita"/>
    <s v="FIDEICOMISO 234036"/>
    <d v="2018-05-01T00:00:00"/>
    <s v="64717"/>
    <x v="0"/>
    <n v="21"/>
    <n v="2154.13"/>
    <n v="22726.13"/>
    <n v="0"/>
    <n v="24880.26"/>
    <n v="455.77"/>
    <n v="0"/>
    <n v="0"/>
    <n v="0"/>
    <n v="0"/>
    <m/>
    <n v="24880.26"/>
    <n v="8537.24"/>
    <n v="19.010000000000002"/>
    <n v="0"/>
    <n v="0"/>
    <n v="0"/>
    <n v="0"/>
    <n v="0"/>
    <n v="855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181.9"/>
    <n v="8556.25"/>
    <n v="26"/>
    <n v="180"/>
    <n v="108028.2"/>
    <n v="42735.46"/>
    <n v="39.559541000000003"/>
    <n v="23.031264096856798"/>
    <n v="10.59"/>
    <m/>
    <m/>
    <m/>
    <s v="PUE"/>
    <s v="PUEBLA"/>
    <s v="72310"/>
    <s v="Proceso judicial"/>
    <x v="0"/>
  </r>
  <r>
    <n v="2830"/>
    <s v="Hipotecaria Su Casita"/>
    <s v="FIDEICOMISO 234036"/>
    <d v="2018-05-01T00:00:00"/>
    <s v="64865"/>
    <x v="14"/>
    <n v="10"/>
    <n v="0"/>
    <n v="1538.05"/>
    <n v="0"/>
    <n v="1538.05"/>
    <n v="0"/>
    <n v="0"/>
    <n v="0"/>
    <n v="0"/>
    <n v="0"/>
    <m/>
    <n v="1538.05"/>
    <n v="75.58"/>
    <n v="0"/>
    <n v="0"/>
    <n v="0"/>
    <n v="0"/>
    <n v="0"/>
    <n v="0"/>
    <n v="7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8.05"/>
    <n v="75.58"/>
    <n v="114"/>
    <n v="240"/>
    <n v="50500.2"/>
    <n v="16076.03"/>
    <n v="31.833597000000001"/>
    <n v="3.0456315312829099"/>
    <n v="10.59"/>
    <m/>
    <m/>
    <m/>
    <s v="COA"/>
    <s v="TORREON"/>
    <s v="27170"/>
    <s v="Morosidad"/>
    <x v="0"/>
  </r>
  <r>
    <n v="2831"/>
    <s v="Hipotecaria Su Casita"/>
    <s v="FIDEICOMISO 234036"/>
    <d v="2018-05-01T00:00:00"/>
    <s v="64876"/>
    <x v="4"/>
    <n v="1"/>
    <n v="31731.65"/>
    <n v="102.69"/>
    <n v="0"/>
    <n v="31834.34"/>
    <n v="103.6"/>
    <n v="0"/>
    <n v="0"/>
    <n v="0"/>
    <n v="0"/>
    <m/>
    <n v="31834.34"/>
    <n v="280.94"/>
    <n v="280.02999999999997"/>
    <n v="0"/>
    <n v="0"/>
    <n v="0"/>
    <n v="0"/>
    <n v="0"/>
    <n v="560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6.29"/>
    <n v="560.97"/>
    <n v="148"/>
    <n v="300"/>
    <n v="92592"/>
    <n v="40355.910000000003"/>
    <n v="43.584662000000002"/>
    <n v="34.381307444016997"/>
    <n v="10.59"/>
    <m/>
    <m/>
    <m/>
    <s v="NL"/>
    <s v="JUAREZ"/>
    <s v="67280"/>
    <s v="Morosidad"/>
    <x v="0"/>
  </r>
  <r>
    <n v="2832"/>
    <s v="Hipotecaria Su Casita"/>
    <s v="FIDEICOMISO 234036"/>
    <d v="2018-05-01T00:00:00"/>
    <s v="64878"/>
    <x v="1"/>
    <n v="0"/>
    <n v="23082.15"/>
    <n v="0"/>
    <n v="0"/>
    <n v="23082.15"/>
    <n v="75.38"/>
    <n v="0"/>
    <n v="0"/>
    <n v="75.38"/>
    <n v="0"/>
    <m/>
    <n v="23006.77"/>
    <n v="0"/>
    <n v="203.7"/>
    <n v="0"/>
    <n v="0"/>
    <n v="203.7"/>
    <n v="0"/>
    <n v="0"/>
    <n v="0"/>
    <n v="6.11"/>
    <n v="0"/>
    <n v="0"/>
    <n v="0"/>
    <n v="0"/>
    <n v="-4.1500000000000004"/>
    <n v="14.26"/>
    <n v="40.33"/>
    <n v="0"/>
    <n v="0"/>
    <n v="0"/>
    <n v="0"/>
    <n v="0"/>
    <n v="0"/>
    <n v="0"/>
    <n v="0"/>
    <n v="0"/>
    <n v="0.13"/>
    <n v="1.6598000000000002E-2"/>
    <n v="335.63"/>
    <n v="0"/>
    <n v="0"/>
    <n v="148"/>
    <n v="300"/>
    <n v="60419.7"/>
    <n v="29357.33"/>
    <n v="48.589002999999998"/>
    <n v="38.078259042982097"/>
    <n v="10.59"/>
    <m/>
    <m/>
    <m/>
    <s v="QR"/>
    <s v="BENITO JUAREZ"/>
    <s v="77500"/>
    <s v="Al corriente"/>
    <x v="0"/>
  </r>
  <r>
    <n v="2833"/>
    <s v="Hipotecaria Su Casita"/>
    <s v="FIDEICOMISO 234036"/>
    <d v="2018-05-01T00:00:00"/>
    <s v="64879"/>
    <x v="1"/>
    <n v="1"/>
    <n v="29653.42"/>
    <n v="218.79"/>
    <n v="0"/>
    <n v="29872.21"/>
    <n v="220.72"/>
    <n v="0"/>
    <n v="218.79"/>
    <n v="220.72"/>
    <n v="0"/>
    <m/>
    <n v="29432.7"/>
    <n v="209.56"/>
    <n v="261.69"/>
    <n v="0"/>
    <n v="209.56"/>
    <n v="261.69"/>
    <n v="0"/>
    <n v="0"/>
    <n v="0"/>
    <n v="10.07"/>
    <n v="0"/>
    <n v="0"/>
    <n v="0"/>
    <n v="0"/>
    <n v="12.47"/>
    <n v="21.42"/>
    <n v="63.39"/>
    <n v="0"/>
    <n v="0"/>
    <n v="0"/>
    <n v="0"/>
    <n v="0"/>
    <n v="0"/>
    <n v="0"/>
    <n v="27.56"/>
    <n v="0"/>
    <n v="0"/>
    <n v="0"/>
    <n v="1045.67"/>
    <n v="0"/>
    <n v="0"/>
    <n v="88"/>
    <n v="240"/>
    <n v="81133.5"/>
    <n v="48027.61"/>
    <n v="59.195782000000001"/>
    <n v="36.276876839621998"/>
    <n v="10.59"/>
    <m/>
    <m/>
    <m/>
    <s v="JAL"/>
    <s v="PUERTO VALLARTA"/>
    <s v="48290"/>
    <s v="Al corriente"/>
    <x v="0"/>
  </r>
  <r>
    <n v="2834"/>
    <s v="Hipotecaria Su Casita"/>
    <s v="FIDEICOMISO 234036"/>
    <d v="2018-05-01T00:00:00"/>
    <s v="64889"/>
    <x v="0"/>
    <n v="21"/>
    <n v="20428.349999999999"/>
    <n v="3991.12"/>
    <n v="0"/>
    <n v="24419.47"/>
    <n v="65.91"/>
    <n v="0"/>
    <n v="0"/>
    <n v="0"/>
    <n v="0"/>
    <m/>
    <n v="24419.47"/>
    <n v="17240.919999999998"/>
    <n v="180.28"/>
    <n v="0"/>
    <n v="0"/>
    <n v="0"/>
    <n v="0"/>
    <n v="0"/>
    <n v="17421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57.03"/>
    <n v="17421.2"/>
    <n v="149"/>
    <n v="300"/>
    <n v="70145.399999999994"/>
    <n v="25897.68"/>
    <n v="36.919998"/>
    <n v="34.812646675727699"/>
    <n v="10.59"/>
    <m/>
    <m/>
    <m/>
    <s v="QR"/>
    <s v="BENITO JUAREZ"/>
    <s v="77500"/>
    <s v="Proceso judicial"/>
    <x v="0"/>
  </r>
  <r>
    <n v="2835"/>
    <s v="Hipotecaria Su Casita"/>
    <s v="FIDEICOMISO 234036"/>
    <d v="2018-05-01T00:00:00"/>
    <s v="64890"/>
    <x v="1"/>
    <n v="0"/>
    <n v="30204.01"/>
    <n v="0"/>
    <n v="0"/>
    <n v="30204.01"/>
    <n v="97.42"/>
    <n v="0"/>
    <n v="0"/>
    <n v="97.42"/>
    <n v="0"/>
    <m/>
    <n v="30106.59"/>
    <n v="0"/>
    <n v="266.55"/>
    <n v="0"/>
    <n v="0"/>
    <n v="266.55"/>
    <n v="0"/>
    <n v="0"/>
    <n v="0"/>
    <n v="7.97"/>
    <n v="0"/>
    <n v="0"/>
    <n v="0"/>
    <n v="0"/>
    <n v="-3.67"/>
    <n v="18.600000000000001"/>
    <n v="51.33"/>
    <n v="0"/>
    <n v="0"/>
    <n v="0"/>
    <n v="0"/>
    <n v="0"/>
    <n v="0"/>
    <n v="0"/>
    <n v="0"/>
    <n v="0"/>
    <n v="0.15"/>
    <n v="9.9590000000000008E-3"/>
    <n v="438.2"/>
    <n v="0"/>
    <n v="0"/>
    <n v="149"/>
    <n v="300"/>
    <n v="70145.399999999994"/>
    <n v="38288.050000000003"/>
    <n v="54.583835999999998"/>
    <n v="42.920262877823198"/>
    <n v="10.59"/>
    <m/>
    <m/>
    <m/>
    <s v="QR"/>
    <s v="BENITO JUAREZ"/>
    <s v="77500"/>
    <s v="Al corriente"/>
    <x v="0"/>
  </r>
  <r>
    <n v="2836"/>
    <s v="Hipotecaria Su Casita"/>
    <s v="FIDEICOMISO 234036"/>
    <d v="2018-05-01T00:00:00"/>
    <s v="64891"/>
    <x v="1"/>
    <n v="0"/>
    <n v="27927.97"/>
    <n v="0"/>
    <n v="0"/>
    <n v="27927.97"/>
    <n v="90.1"/>
    <n v="0"/>
    <n v="0"/>
    <n v="90.1"/>
    <n v="0"/>
    <m/>
    <n v="27837.87"/>
    <n v="0"/>
    <n v="246.46"/>
    <n v="0"/>
    <n v="0"/>
    <n v="246.46"/>
    <n v="0"/>
    <n v="0"/>
    <n v="0"/>
    <n v="7.37"/>
    <n v="0"/>
    <n v="0"/>
    <n v="0"/>
    <n v="0"/>
    <n v="-3.65"/>
    <n v="17.2"/>
    <n v="48.25"/>
    <n v="0"/>
    <n v="0"/>
    <n v="0"/>
    <n v="0"/>
    <n v="0"/>
    <n v="0"/>
    <n v="0"/>
    <n v="3.47"/>
    <n v="0"/>
    <n v="2.5499999999999998"/>
    <n v="0"/>
    <n v="409.2"/>
    <n v="0"/>
    <n v="0"/>
    <n v="149"/>
    <n v="300"/>
    <n v="70145.399999999994"/>
    <n v="35404.25"/>
    <n v="50.472661000000002"/>
    <n v="39.685952264828899"/>
    <n v="10.59"/>
    <m/>
    <m/>
    <m/>
    <s v="QR"/>
    <s v="BENITO JUAREZ"/>
    <s v="77500"/>
    <s v="Al corriente"/>
    <x v="0"/>
  </r>
  <r>
    <n v="2837"/>
    <s v="Hipotecaria Su Casita"/>
    <s v="FIDEICOMISO 234036"/>
    <d v="2018-05-01T00:00:00"/>
    <s v="64892"/>
    <x v="0"/>
    <n v="21"/>
    <n v="21367.94"/>
    <n v="4140.58"/>
    <n v="0"/>
    <n v="25508.52"/>
    <n v="68.91"/>
    <n v="0"/>
    <n v="0"/>
    <n v="0"/>
    <n v="0"/>
    <m/>
    <n v="25508.52"/>
    <n v="18002.689999999999"/>
    <n v="188.57"/>
    <n v="0"/>
    <n v="0"/>
    <n v="0"/>
    <n v="0"/>
    <n v="0"/>
    <n v="18191.25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09.49"/>
    <n v="18191.259999999998"/>
    <n v="149"/>
    <n v="300"/>
    <n v="70145.399999999994"/>
    <n v="27086.080000000002"/>
    <n v="38.614193"/>
    <n v="36.365207310336501"/>
    <n v="10.59"/>
    <m/>
    <m/>
    <m/>
    <s v="QR"/>
    <s v="BENITO JUAREZ"/>
    <s v="77500"/>
    <s v="Proceso judicial"/>
    <x v="0"/>
  </r>
  <r>
    <n v="2838"/>
    <s v="Hipotecaria Su Casita"/>
    <s v="FIDEICOMISO 234036"/>
    <d v="2018-05-01T00:00:00"/>
    <s v="64899"/>
    <x v="1"/>
    <n v="0"/>
    <n v="26599.57"/>
    <n v="0"/>
    <n v="0"/>
    <n v="26599.57"/>
    <n v="85.8"/>
    <n v="0"/>
    <n v="0"/>
    <n v="85.8"/>
    <n v="0"/>
    <m/>
    <n v="26513.77"/>
    <n v="0"/>
    <n v="234.74"/>
    <n v="0"/>
    <n v="0"/>
    <n v="234.74"/>
    <n v="0"/>
    <n v="0"/>
    <n v="0"/>
    <n v="7.02"/>
    <n v="0"/>
    <n v="0"/>
    <n v="0"/>
    <n v="0"/>
    <n v="-4.95"/>
    <n v="16.38"/>
    <n v="51.35"/>
    <n v="0"/>
    <n v="0"/>
    <n v="0"/>
    <n v="0"/>
    <n v="0"/>
    <n v="0"/>
    <n v="0"/>
    <n v="0.78"/>
    <n v="0"/>
    <n v="1.07"/>
    <n v="0"/>
    <n v="391.12"/>
    <n v="0"/>
    <n v="0"/>
    <n v="149"/>
    <n v="300"/>
    <n v="103210.8"/>
    <n v="33719.33"/>
    <n v="32.670349999999999"/>
    <n v="25.688948912078001"/>
    <n v="10.59"/>
    <m/>
    <m/>
    <m/>
    <s v="NL"/>
    <s v="APODACA"/>
    <s v="66613"/>
    <s v="Al corriente"/>
    <x v="0"/>
  </r>
  <r>
    <n v="2839"/>
    <s v="Hipotecaria Su Casita"/>
    <s v="FIDEICOMISO 234036"/>
    <d v="2018-05-01T00:00:00"/>
    <s v="64908"/>
    <x v="0"/>
    <n v="21"/>
    <n v="9469.6"/>
    <n v="1230.3499999999999"/>
    <n v="0"/>
    <n v="10699.95"/>
    <n v="30.54"/>
    <n v="0"/>
    <n v="0"/>
    <n v="0"/>
    <n v="0"/>
    <m/>
    <n v="10699.95"/>
    <n v="4475.1499999999996"/>
    <n v="83.57"/>
    <n v="0"/>
    <n v="0"/>
    <n v="0"/>
    <n v="0"/>
    <n v="0"/>
    <n v="4558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0.8900000000001"/>
    <n v="4558.72"/>
    <n v="149"/>
    <n v="300"/>
    <n v="59989.8"/>
    <n v="12003.93"/>
    <n v="20.009951999999998"/>
    <n v="17.8362824427"/>
    <n v="10.59"/>
    <m/>
    <m/>
    <m/>
    <s v="QR"/>
    <s v="BENITO JUAREZ"/>
    <s v="77500"/>
    <s v="Morosidad"/>
    <x v="0"/>
  </r>
  <r>
    <n v="2840"/>
    <s v="Hipotecaria Su Casita"/>
    <s v="FIDEICOMISO 234036"/>
    <d v="2018-05-01T00:00:00"/>
    <s v="64909"/>
    <x v="1"/>
    <n v="0"/>
    <n v="41571.050000000003"/>
    <n v="0"/>
    <n v="0"/>
    <n v="41571.050000000003"/>
    <n v="504.07"/>
    <n v="0"/>
    <n v="0"/>
    <n v="504.07"/>
    <n v="0"/>
    <m/>
    <n v="41066.980000000003"/>
    <n v="0"/>
    <n v="366.86"/>
    <n v="0"/>
    <n v="0"/>
    <n v="366.86"/>
    <n v="0"/>
    <n v="0"/>
    <n v="0"/>
    <n v="19.05"/>
    <n v="0"/>
    <n v="0"/>
    <n v="0"/>
    <n v="0"/>
    <n v="-6.19"/>
    <n v="44.5"/>
    <n v="115.11"/>
    <n v="0"/>
    <n v="0"/>
    <n v="0"/>
    <n v="0"/>
    <n v="0"/>
    <n v="0"/>
    <n v="0"/>
    <n v="15.93"/>
    <n v="0"/>
    <n v="5.36"/>
    <n v="0"/>
    <n v="1059.33"/>
    <n v="0"/>
    <n v="0"/>
    <n v="149"/>
    <n v="300"/>
    <n v="115426.5"/>
    <n v="91617.279999999999"/>
    <n v="79.372829999999993"/>
    <n v="35.578467535309898"/>
    <n v="10.59"/>
    <m/>
    <m/>
    <m/>
    <s v="JAL"/>
    <s v="TLAQUEPAQUE"/>
    <s v="45630"/>
    <s v="Al corriente"/>
    <x v="0"/>
  </r>
  <r>
    <n v="2841"/>
    <s v="Hipotecaria Su Casita"/>
    <s v="FIDEICOMISO 234036"/>
    <d v="2018-05-01T00:00:00"/>
    <s v="64914"/>
    <x v="0"/>
    <n v="21"/>
    <n v="66700.11"/>
    <n v="15734.12"/>
    <n v="0"/>
    <n v="82434.23"/>
    <n v="215.14"/>
    <n v="0"/>
    <n v="0"/>
    <n v="0"/>
    <n v="0"/>
    <m/>
    <n v="82434.23"/>
    <n v="79110.740000000005"/>
    <n v="588.63"/>
    <n v="0"/>
    <n v="0"/>
    <n v="0"/>
    <n v="0"/>
    <n v="0"/>
    <n v="79699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949.26"/>
    <n v="79699.37"/>
    <n v="149"/>
    <n v="300"/>
    <n v="117225.9"/>
    <n v="84552.93"/>
    <n v="72.128198999999995"/>
    <n v="70.320833894836895"/>
    <n v="10.59"/>
    <m/>
    <m/>
    <m/>
    <s v="OAX"/>
    <s v="SANTA MARIA ATZOMPA"/>
    <s v="71220"/>
    <s v="Proceso judicial"/>
    <x v="0"/>
  </r>
  <r>
    <n v="2842"/>
    <s v="Hipotecaria Su Casita"/>
    <s v="FIDEICOMISO 234036"/>
    <d v="2018-05-01T00:00:00"/>
    <s v="64923"/>
    <x v="1"/>
    <n v="0"/>
    <n v="13047.5"/>
    <n v="0"/>
    <n v="0"/>
    <n v="13047.5"/>
    <n v="321.95"/>
    <n v="0"/>
    <n v="0"/>
    <n v="321.95"/>
    <n v="460.98"/>
    <m/>
    <n v="12264.57"/>
    <n v="0"/>
    <n v="115.14"/>
    <n v="0"/>
    <n v="0"/>
    <n v="115.14"/>
    <n v="0"/>
    <n v="0"/>
    <n v="0"/>
    <n v="9.11"/>
    <n v="0"/>
    <n v="0"/>
    <n v="0"/>
    <n v="0"/>
    <n v="-4.5199999999999996"/>
    <n v="19.41"/>
    <n v="62.88"/>
    <n v="0"/>
    <n v="0"/>
    <n v="0"/>
    <n v="0"/>
    <n v="0"/>
    <n v="0"/>
    <n v="0"/>
    <n v="220.52"/>
    <n v="0"/>
    <n v="220.48"/>
    <n v="0"/>
    <n v="1205.47"/>
    <n v="0"/>
    <n v="0"/>
    <n v="89"/>
    <n v="240"/>
    <n v="110389.5"/>
    <n v="43516.54"/>
    <n v="39.420904999999998"/>
    <n v="11.1102686205257"/>
    <n v="10.59"/>
    <m/>
    <m/>
    <m/>
    <s v="SON"/>
    <s v="HERMOSILLO"/>
    <s v="83175"/>
    <s v="Al corriente"/>
    <x v="0"/>
  </r>
  <r>
    <n v="2843"/>
    <s v="Hipotecaria Su Casita"/>
    <s v="FIDEICOMISO 234036"/>
    <d v="2018-05-01T00:00:00"/>
    <s v="64927"/>
    <x v="1"/>
    <n v="0"/>
    <n v="31364.23"/>
    <n v="0"/>
    <n v="0"/>
    <n v="31364.23"/>
    <n v="101.17"/>
    <n v="0"/>
    <n v="0"/>
    <n v="101.17"/>
    <n v="0"/>
    <m/>
    <n v="31263.06"/>
    <n v="0"/>
    <n v="276.79000000000002"/>
    <n v="0"/>
    <n v="0"/>
    <n v="276.79000000000002"/>
    <n v="0"/>
    <n v="0"/>
    <n v="0"/>
    <n v="8.27"/>
    <n v="0"/>
    <n v="0"/>
    <n v="0"/>
    <n v="0"/>
    <n v="-3.59"/>
    <n v="19.309999999999999"/>
    <n v="54.16"/>
    <n v="0"/>
    <n v="0"/>
    <n v="0"/>
    <n v="0"/>
    <n v="0"/>
    <n v="0"/>
    <n v="0"/>
    <n v="0.03"/>
    <n v="0"/>
    <n v="0.03"/>
    <n v="0"/>
    <n v="456.14"/>
    <n v="0"/>
    <n v="0"/>
    <n v="149"/>
    <n v="300"/>
    <n v="78685.5"/>
    <n v="39759.56"/>
    <n v="50.529716000000001"/>
    <n v="39.731665619311698"/>
    <n v="10.59"/>
    <m/>
    <m/>
    <m/>
    <s v="BCN"/>
    <s v="TIJUANA"/>
    <s v="22000"/>
    <s v="Al corriente"/>
    <x v="0"/>
  </r>
  <r>
    <n v="2844"/>
    <s v="Hipotecaria Su Casita"/>
    <s v="FIDEICOMISO 234036"/>
    <d v="2018-05-01T00:00:00"/>
    <s v="64929"/>
    <x v="2"/>
    <n v="1"/>
    <n v="32969.79"/>
    <n v="105.42"/>
    <n v="0"/>
    <n v="33075.21"/>
    <n v="106.35"/>
    <n v="0"/>
    <n v="105.42"/>
    <n v="0"/>
    <n v="0"/>
    <m/>
    <n v="32969.79"/>
    <n v="129.41999999999999"/>
    <n v="290.95999999999998"/>
    <n v="0"/>
    <n v="129.41999999999999"/>
    <n v="163.1"/>
    <n v="0"/>
    <n v="0"/>
    <n v="127.86"/>
    <n v="8.69"/>
    <n v="0"/>
    <n v="0"/>
    <n v="0"/>
    <n v="0"/>
    <n v="-2.96"/>
    <n v="20.3"/>
    <n v="54.05"/>
    <n v="0"/>
    <n v="0"/>
    <n v="0"/>
    <n v="0"/>
    <n v="0"/>
    <n v="0"/>
    <n v="0"/>
    <n v="0"/>
    <n v="0"/>
    <n v="0"/>
    <n v="0"/>
    <n v="478.02"/>
    <n v="106.35"/>
    <n v="127.86"/>
    <n v="149"/>
    <n v="300"/>
    <n v="63102.3"/>
    <n v="41795.019999999997"/>
    <n v="66.233750999999998"/>
    <n v="52.248159263526901"/>
    <n v="10.59"/>
    <m/>
    <m/>
    <m/>
    <s v="CHI"/>
    <s v="CHIHUAHUA"/>
    <s v="31180"/>
    <s v="Morosidad"/>
    <x v="0"/>
  </r>
  <r>
    <n v="2845"/>
    <s v="Hipotecaria Su Casita"/>
    <s v="FIDEICOMISO 234036"/>
    <d v="2018-05-01T00:00:00"/>
    <s v="64930"/>
    <x v="1"/>
    <n v="0"/>
    <n v="23907.33"/>
    <n v="0"/>
    <n v="0"/>
    <n v="23907.33"/>
    <n v="77.099999999999994"/>
    <n v="0"/>
    <n v="0"/>
    <n v="77.099999999999994"/>
    <n v="0"/>
    <m/>
    <n v="23830.23"/>
    <n v="0"/>
    <n v="210.98"/>
    <n v="0"/>
    <n v="0"/>
    <n v="210.98"/>
    <n v="0"/>
    <n v="0"/>
    <n v="0"/>
    <n v="6.31"/>
    <n v="0"/>
    <n v="0"/>
    <n v="0"/>
    <n v="0"/>
    <n v="-4.08"/>
    <n v="14.72"/>
    <n v="46.2"/>
    <n v="0"/>
    <n v="0"/>
    <n v="0"/>
    <n v="0"/>
    <n v="0"/>
    <n v="0"/>
    <n v="0"/>
    <n v="0"/>
    <n v="0"/>
    <n v="0.11"/>
    <n v="1.5668519999999999"/>
    <n v="351.23"/>
    <n v="0"/>
    <n v="0"/>
    <n v="149"/>
    <n v="300"/>
    <n v="93195"/>
    <n v="30305.040000000001"/>
    <n v="32.517882"/>
    <n v="25.570288215189901"/>
    <n v="10.59"/>
    <m/>
    <m/>
    <m/>
    <s v="NL"/>
    <s v="APODACA"/>
    <s v="66610"/>
    <s v="Al corriente"/>
    <x v="0"/>
  </r>
  <r>
    <n v="2846"/>
    <s v="Hipotecaria Su Casita"/>
    <s v="FIDEICOMISO 234036"/>
    <d v="2018-05-01T00:00:00"/>
    <s v="64938"/>
    <x v="0"/>
    <n v="21"/>
    <n v="35096.46"/>
    <n v="7062.45"/>
    <n v="0"/>
    <n v="42158.91"/>
    <n v="113.22"/>
    <n v="0"/>
    <n v="0"/>
    <n v="0"/>
    <n v="0"/>
    <m/>
    <n v="42158.91"/>
    <n v="31426"/>
    <n v="309.73"/>
    <n v="0"/>
    <n v="0"/>
    <n v="0"/>
    <n v="0"/>
    <n v="0"/>
    <n v="31735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75.67"/>
    <n v="31735.73"/>
    <n v="149"/>
    <n v="300"/>
    <n v="85917.6"/>
    <n v="44491.95"/>
    <n v="51.784441999999999"/>
    <n v="49.0690030371386"/>
    <n v="10.59"/>
    <m/>
    <m/>
    <m/>
    <s v="QR"/>
    <s v="BENITO JUAREZ"/>
    <s v="77534"/>
    <s v="Proceso judicial"/>
    <x v="0"/>
  </r>
  <r>
    <n v="2847"/>
    <s v="Hipotecaria Su Casita"/>
    <s v="FIDEICOMISO 234036"/>
    <d v="2018-05-01T00:00:00"/>
    <s v="64940"/>
    <x v="2"/>
    <n v="0"/>
    <n v="21781.93"/>
    <n v="0"/>
    <n v="0"/>
    <n v="21781.93"/>
    <n v="70.260000000000005"/>
    <n v="0"/>
    <n v="0"/>
    <n v="0"/>
    <n v="0"/>
    <m/>
    <n v="21781.93"/>
    <n v="0"/>
    <n v="192.23"/>
    <n v="0"/>
    <n v="0"/>
    <n v="0"/>
    <n v="0"/>
    <n v="0"/>
    <n v="192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.260000000000005"/>
    <n v="192.23"/>
    <n v="149"/>
    <n v="300"/>
    <n v="61170.6"/>
    <n v="27612.639999999999"/>
    <n v="45.140377999999998"/>
    <n v="35.608495014223202"/>
    <n v="10.59"/>
    <m/>
    <m/>
    <m/>
    <s v="QR"/>
    <s v="BENITO JUAREZ"/>
    <s v="77518"/>
    <s v="Morosidad"/>
    <x v="0"/>
  </r>
  <r>
    <n v="2848"/>
    <s v="Hipotecaria Su Casita"/>
    <s v="FIDEICOMISO 234036"/>
    <d v="2018-05-01T00:00:00"/>
    <s v="64943"/>
    <x v="1"/>
    <n v="0"/>
    <n v="16769.47"/>
    <n v="0"/>
    <n v="0"/>
    <n v="16769.47"/>
    <n v="89.56"/>
    <n v="0"/>
    <n v="0"/>
    <n v="89.56"/>
    <n v="0"/>
    <m/>
    <n v="16679.91"/>
    <n v="0"/>
    <n v="147.99"/>
    <n v="0"/>
    <n v="0"/>
    <n v="147.99"/>
    <n v="0"/>
    <n v="0"/>
    <n v="0"/>
    <n v="5.2"/>
    <n v="0"/>
    <n v="0"/>
    <n v="0"/>
    <n v="0"/>
    <n v="-2.81"/>
    <n v="12.14"/>
    <n v="35.79"/>
    <n v="0"/>
    <n v="0"/>
    <n v="0"/>
    <n v="0"/>
    <n v="0"/>
    <n v="0"/>
    <n v="0"/>
    <n v="13.58"/>
    <n v="0"/>
    <n v="2.69"/>
    <n v="0"/>
    <n v="301.45"/>
    <n v="0"/>
    <n v="0"/>
    <n v="149"/>
    <n v="300"/>
    <n v="61170.6"/>
    <n v="24989.26"/>
    <n v="40.851748999999998"/>
    <n v="27.2678541366407"/>
    <n v="10.59"/>
    <m/>
    <m/>
    <m/>
    <s v="QR"/>
    <s v="BENITO JUAREZ"/>
    <s v="77518"/>
    <s v="Al corriente"/>
    <x v="0"/>
  </r>
  <r>
    <n v="2849"/>
    <s v="Hipotecaria Su Casita"/>
    <s v="FIDEICOMISO 234036"/>
    <d v="2018-05-01T00:00:00"/>
    <s v="64944"/>
    <x v="0"/>
    <n v="21"/>
    <n v="12629.97"/>
    <n v="23217.06"/>
    <n v="0"/>
    <n v="35847.03"/>
    <n v="369.57"/>
    <n v="0"/>
    <n v="0"/>
    <n v="0"/>
    <n v="0"/>
    <m/>
    <n v="35847.03"/>
    <n v="21037.68"/>
    <n v="111.46"/>
    <n v="0"/>
    <n v="0"/>
    <n v="0"/>
    <n v="0"/>
    <n v="0"/>
    <n v="21149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586.63"/>
    <n v="21149.14"/>
    <n v="29"/>
    <n v="180"/>
    <n v="80634"/>
    <n v="43297.58"/>
    <n v="53.696430999999997"/>
    <n v="44.456470152602797"/>
    <n v="10.59"/>
    <m/>
    <m/>
    <m/>
    <s v="QR"/>
    <s v="BENITO JUAREZ"/>
    <s v="77534"/>
    <s v="Proceso judicial"/>
    <x v="0"/>
  </r>
  <r>
    <n v="2850"/>
    <s v="Hipotecaria Su Casita"/>
    <s v="FIDEICOMISO 234036"/>
    <d v="2018-05-01T00:00:00"/>
    <s v="64947"/>
    <x v="0"/>
    <n v="21"/>
    <n v="5835.63"/>
    <n v="6689.13"/>
    <n v="0"/>
    <n v="12524.76"/>
    <n v="299.33999999999997"/>
    <n v="0"/>
    <n v="0"/>
    <n v="0"/>
    <n v="0"/>
    <m/>
    <n v="12524.76"/>
    <n v="2081.87"/>
    <n v="51.5"/>
    <n v="0"/>
    <n v="0"/>
    <n v="0"/>
    <n v="0"/>
    <n v="0"/>
    <n v="2133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88.47"/>
    <n v="2133.37"/>
    <n v="29"/>
    <n v="180"/>
    <n v="78651"/>
    <n v="31579.57"/>
    <n v="40.151516999999998"/>
    <n v="15.924476301004701"/>
    <n v="10.59"/>
    <m/>
    <m/>
    <m/>
    <s v="BCN"/>
    <s v="TIJUANA"/>
    <s v="22000"/>
    <s v="Morosidad"/>
    <x v="0"/>
  </r>
  <r>
    <n v="2851"/>
    <s v="Hipotecaria Su Casita"/>
    <s v="FIDEICOMISO 234036"/>
    <d v="2018-05-01T00:00:00"/>
    <s v="64955"/>
    <x v="1"/>
    <n v="0"/>
    <n v="14631.57"/>
    <n v="0"/>
    <n v="0"/>
    <n v="14631.57"/>
    <n v="47.21"/>
    <n v="0"/>
    <n v="0"/>
    <n v="47.21"/>
    <n v="0"/>
    <m/>
    <n v="14584.36"/>
    <n v="0"/>
    <n v="129.12"/>
    <n v="0"/>
    <n v="0"/>
    <n v="129.12"/>
    <n v="0"/>
    <n v="0"/>
    <n v="0"/>
    <n v="3.86"/>
    <n v="0"/>
    <n v="0"/>
    <n v="0"/>
    <n v="0"/>
    <n v="-4.09"/>
    <n v="9.01"/>
    <n v="34.630000000000003"/>
    <n v="0"/>
    <n v="0"/>
    <n v="0"/>
    <n v="0"/>
    <n v="0"/>
    <n v="0"/>
    <n v="0"/>
    <n v="0"/>
    <n v="0"/>
    <n v="0"/>
    <n v="1.66E-3"/>
    <n v="219.74"/>
    <n v="0"/>
    <n v="0"/>
    <n v="149"/>
    <n v="300"/>
    <n v="100038.9"/>
    <n v="18548.900000000001"/>
    <n v="18.541687"/>
    <n v="14.5786886670002"/>
    <n v="10.59"/>
    <m/>
    <m/>
    <m/>
    <s v="PUE"/>
    <s v="PUEBLA"/>
    <s v="72310"/>
    <s v="Al corriente"/>
    <x v="0"/>
  </r>
  <r>
    <n v="2852"/>
    <s v="Hipotecaria Su Casita"/>
    <s v="FIDEICOMISO 234036"/>
    <d v="2018-05-01T00:00:00"/>
    <s v="64965"/>
    <x v="1"/>
    <n v="0"/>
    <n v="1236.26"/>
    <n v="0"/>
    <n v="0"/>
    <n v="1236.26"/>
    <n v="137.66"/>
    <n v="0"/>
    <n v="0"/>
    <n v="137.66"/>
    <n v="0"/>
    <m/>
    <n v="1098.5999999999999"/>
    <n v="0"/>
    <n v="10.91"/>
    <n v="0"/>
    <n v="0"/>
    <n v="10.91"/>
    <n v="0"/>
    <n v="0"/>
    <n v="0"/>
    <n v="3.25"/>
    <n v="0"/>
    <n v="0"/>
    <n v="0"/>
    <n v="0"/>
    <n v="-4.37"/>
    <n v="7.59"/>
    <n v="32.729999999999997"/>
    <n v="0"/>
    <n v="0"/>
    <n v="0"/>
    <n v="0"/>
    <n v="0"/>
    <n v="0"/>
    <n v="0"/>
    <n v="102.45"/>
    <n v="0"/>
    <n v="91.05"/>
    <n v="0"/>
    <n v="290.22000000000003"/>
    <n v="0"/>
    <n v="0"/>
    <n v="149"/>
    <n v="300"/>
    <n v="108336.9"/>
    <n v="15629.24"/>
    <n v="14.426515999999999"/>
    <n v="1.01405893553365"/>
    <n v="10.59"/>
    <m/>
    <m/>
    <m/>
    <s v="SON"/>
    <s v="HERMOSILLO"/>
    <s v="83220"/>
    <s v="Al corriente"/>
    <x v="0"/>
  </r>
  <r>
    <n v="2853"/>
    <s v="Hipotecaria Su Casita"/>
    <s v="FIDEICOMISO 234036"/>
    <d v="2018-05-01T00:00:00"/>
    <s v="64969"/>
    <x v="1"/>
    <n v="0"/>
    <n v="57100.94"/>
    <n v="0"/>
    <n v="0"/>
    <n v="57100.94"/>
    <n v="181.98"/>
    <n v="0"/>
    <n v="0"/>
    <n v="181.98"/>
    <n v="0"/>
    <m/>
    <n v="56918.96"/>
    <n v="0"/>
    <n v="503.92"/>
    <n v="0"/>
    <n v="0"/>
    <n v="503.92"/>
    <n v="0"/>
    <n v="0"/>
    <n v="0"/>
    <n v="15.01"/>
    <n v="0"/>
    <n v="0"/>
    <n v="0"/>
    <n v="0"/>
    <n v="-4.78"/>
    <n v="35.049999999999997"/>
    <n v="94.83"/>
    <n v="0"/>
    <n v="0"/>
    <n v="0"/>
    <n v="0"/>
    <n v="0"/>
    <n v="0"/>
    <n v="0"/>
    <n v="7.78"/>
    <n v="0"/>
    <n v="3.89"/>
    <n v="0"/>
    <n v="833.79"/>
    <n v="0"/>
    <n v="0"/>
    <n v="150"/>
    <n v="300"/>
    <n v="119143.2"/>
    <n v="72153.61"/>
    <n v="60.560409999999997"/>
    <n v="47.773570225711502"/>
    <n v="10.59"/>
    <m/>
    <m/>
    <m/>
    <s v="BCN"/>
    <s v="MEXICALI"/>
    <s v="21376"/>
    <s v="Al corriente"/>
    <x v="0"/>
  </r>
  <r>
    <n v="2854"/>
    <s v="Hipotecaria Su Casita"/>
    <s v="FIDEICOMISO 234036"/>
    <d v="2018-05-01T00:00:00"/>
    <s v="64970"/>
    <x v="0"/>
    <n v="21"/>
    <n v="58659.85"/>
    <n v="9833.19"/>
    <n v="0"/>
    <n v="68493.039999999994"/>
    <n v="186.98"/>
    <n v="0"/>
    <n v="100.2"/>
    <n v="0"/>
    <n v="0"/>
    <m/>
    <n v="68392.84"/>
    <n v="39992.83"/>
    <n v="517.66999999999996"/>
    <n v="0"/>
    <n v="900.63"/>
    <n v="0"/>
    <n v="0"/>
    <n v="0"/>
    <n v="39609.870000000003"/>
    <n v="0"/>
    <n v="0"/>
    <n v="0"/>
    <n v="0"/>
    <n v="0"/>
    <n v="-270.02999999999997"/>
    <n v="0"/>
    <n v="0"/>
    <n v="15.42"/>
    <n v="0"/>
    <n v="0"/>
    <n v="74.59"/>
    <n v="0"/>
    <n v="35.99"/>
    <n v="99.72"/>
    <n v="0"/>
    <n v="0"/>
    <n v="0"/>
    <n v="0"/>
    <n v="956.52"/>
    <n v="9919.9699999999993"/>
    <n v="39609.870000000003"/>
    <n v="150"/>
    <n v="300"/>
    <n v="138027.9"/>
    <n v="74125.509999999995"/>
    <n v="53.703279999999999"/>
    <n v="49.550011008561"/>
    <n v="10.59"/>
    <m/>
    <m/>
    <m/>
    <s v="BCN"/>
    <s v="MEXICALI"/>
    <s v="21376"/>
    <s v="Proceso judicial"/>
    <x v="0"/>
  </r>
  <r>
    <n v="2855"/>
    <s v="Hipotecaria Su Casita"/>
    <s v="FIDEICOMISO 234036"/>
    <d v="2018-05-01T00:00:00"/>
    <s v="64977"/>
    <x v="1"/>
    <n v="0"/>
    <n v="46412.4"/>
    <n v="0"/>
    <n v="0"/>
    <n v="46412.4"/>
    <n v="257.2"/>
    <n v="0"/>
    <n v="0"/>
    <n v="257.2"/>
    <n v="0"/>
    <m/>
    <n v="46155.199999999997"/>
    <n v="0"/>
    <n v="409.59"/>
    <n v="0"/>
    <n v="0"/>
    <n v="409.59"/>
    <n v="0"/>
    <n v="0"/>
    <n v="0"/>
    <n v="14.6"/>
    <n v="0"/>
    <n v="0"/>
    <n v="0"/>
    <n v="0"/>
    <n v="-4.0599999999999996"/>
    <n v="34.07"/>
    <n v="90.45"/>
    <n v="0"/>
    <n v="0"/>
    <n v="0"/>
    <n v="0"/>
    <n v="0"/>
    <n v="0"/>
    <n v="0"/>
    <n v="0.01"/>
    <n v="0"/>
    <n v="0"/>
    <n v="0"/>
    <n v="801.86"/>
    <n v="0"/>
    <n v="0"/>
    <n v="150"/>
    <n v="300"/>
    <n v="104121.9"/>
    <n v="70143.289999999994"/>
    <n v="67.366510000000005"/>
    <n v="44.328042530540003"/>
    <n v="10.59"/>
    <m/>
    <m/>
    <m/>
    <s v="NL"/>
    <s v="MONTERREY"/>
    <s v="64100"/>
    <s v="Al corriente"/>
    <x v="0"/>
  </r>
  <r>
    <n v="2856"/>
    <s v="Hipotecaria Su Casita"/>
    <s v="FIDEICOMISO 234036"/>
    <d v="2018-05-01T00:00:00"/>
    <s v="64981"/>
    <x v="0"/>
    <n v="21"/>
    <n v="30919.41"/>
    <n v="7637.36"/>
    <n v="0"/>
    <n v="38556.769999999997"/>
    <n v="222.82"/>
    <n v="0"/>
    <n v="155.41999999999999"/>
    <n v="0"/>
    <n v="0"/>
    <m/>
    <n v="38401.35"/>
    <n v="12430.09"/>
    <n v="272.86"/>
    <n v="0"/>
    <n v="219.9"/>
    <n v="0"/>
    <n v="0"/>
    <n v="0"/>
    <n v="12483.05"/>
    <n v="0"/>
    <n v="0"/>
    <n v="0"/>
    <n v="0"/>
    <n v="0"/>
    <n v="-85.9"/>
    <n v="0"/>
    <n v="0"/>
    <n v="10.35"/>
    <n v="0"/>
    <n v="0"/>
    <n v="66.55"/>
    <n v="0"/>
    <n v="22.01"/>
    <n v="63.71"/>
    <n v="0"/>
    <n v="0"/>
    <n v="0"/>
    <n v="0"/>
    <n v="452.04"/>
    <n v="7704.76"/>
    <n v="12483.05"/>
    <n v="90"/>
    <n v="240"/>
    <n v="73837.2"/>
    <n v="49349.47"/>
    <n v="66.835510999999997"/>
    <n v="52.008134035479003"/>
    <n v="10.59"/>
    <m/>
    <m/>
    <m/>
    <s v="PUE"/>
    <s v="SAN MARTIN TEXMELUCAN"/>
    <s v="74122"/>
    <s v="Proceso judicial"/>
    <x v="0"/>
  </r>
  <r>
    <n v="2857"/>
    <s v="Hipotecaria Su Casita"/>
    <s v="FIDEICOMISO 234036"/>
    <d v="2018-05-01T00:00:00"/>
    <s v="64991"/>
    <x v="13"/>
    <n v="2"/>
    <n v="52915.4"/>
    <n v="332.91"/>
    <n v="0"/>
    <n v="53248.31"/>
    <n v="168.66"/>
    <n v="0"/>
    <n v="0"/>
    <n v="0"/>
    <n v="0"/>
    <m/>
    <n v="53248.31"/>
    <n v="938.37"/>
    <n v="466.98"/>
    <n v="0"/>
    <n v="0"/>
    <n v="0"/>
    <n v="0"/>
    <n v="0"/>
    <n v="1405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1.57"/>
    <n v="1405.35"/>
    <n v="150"/>
    <n v="300"/>
    <n v="118194.6"/>
    <n v="66866.080000000002"/>
    <n v="56.572871999999997"/>
    <n v="45.051389670911199"/>
    <n v="10.59"/>
    <m/>
    <m/>
    <m/>
    <s v="NL"/>
    <s v="APODACA"/>
    <s v="66612"/>
    <s v="Morosidad"/>
    <x v="0"/>
  </r>
  <r>
    <n v="2858"/>
    <s v="Hipotecaria Su Casita"/>
    <s v="FIDEICOMISO 234036"/>
    <d v="2018-05-01T00:00:00"/>
    <s v="64994"/>
    <x v="1"/>
    <n v="0"/>
    <n v="50605.96"/>
    <n v="0"/>
    <n v="0"/>
    <n v="50605.96"/>
    <n v="161.31"/>
    <n v="0"/>
    <n v="0"/>
    <n v="161.31"/>
    <n v="0"/>
    <m/>
    <n v="50444.65"/>
    <n v="0"/>
    <n v="446.6"/>
    <n v="0"/>
    <n v="0"/>
    <n v="446.6"/>
    <n v="0"/>
    <n v="0"/>
    <n v="0"/>
    <n v="13.31"/>
    <n v="0"/>
    <n v="0"/>
    <n v="0"/>
    <n v="0"/>
    <n v="-2.66"/>
    <n v="31.06"/>
    <n v="81.97"/>
    <n v="0"/>
    <n v="0"/>
    <n v="0"/>
    <n v="0"/>
    <n v="0"/>
    <n v="0"/>
    <n v="0"/>
    <n v="0"/>
    <n v="0"/>
    <n v="0.38"/>
    <n v="1.3278E-2"/>
    <n v="731.59"/>
    <n v="0"/>
    <n v="0"/>
    <n v="150"/>
    <n v="300"/>
    <n v="91549.2"/>
    <n v="63948.77"/>
    <n v="69.851805999999996"/>
    <n v="55.101136511896897"/>
    <n v="10.59"/>
    <m/>
    <m/>
    <m/>
    <s v="QR"/>
    <s v="SOLIDARIDAD"/>
    <s v="77710"/>
    <s v="Al corriente"/>
    <x v="0"/>
  </r>
  <r>
    <n v="2859"/>
    <s v="Hipotecaria Su Casita"/>
    <s v="FIDEICOMISO 234036"/>
    <d v="2018-05-01T00:00:00"/>
    <s v="64996"/>
    <x v="4"/>
    <n v="3"/>
    <n v="36589.35"/>
    <n v="614.91"/>
    <n v="0"/>
    <n v="37204.26"/>
    <n v="263.7"/>
    <n v="0"/>
    <n v="588.75"/>
    <n v="0"/>
    <n v="0"/>
    <m/>
    <n v="36615.51"/>
    <n v="652.70000000000005"/>
    <n v="322.89999999999998"/>
    <n v="0"/>
    <n v="652.70000000000005"/>
    <n v="0"/>
    <n v="0"/>
    <n v="0"/>
    <n v="322.89999999999998"/>
    <n v="0"/>
    <n v="0"/>
    <n v="0"/>
    <n v="0"/>
    <n v="0"/>
    <n v="-2.27"/>
    <n v="0"/>
    <n v="0"/>
    <n v="24.48"/>
    <n v="0"/>
    <n v="0"/>
    <n v="111.16"/>
    <n v="0"/>
    <n v="52.1"/>
    <n v="150.82"/>
    <n v="0"/>
    <n v="0"/>
    <n v="0"/>
    <n v="0"/>
    <n v="1577.74"/>
    <n v="289.86"/>
    <n v="322.89999999999998"/>
    <n v="90"/>
    <n v="240"/>
    <n v="87398.399999999994"/>
    <n v="58401"/>
    <n v="66.821589000000003"/>
    <n v="41.894942899015298"/>
    <n v="10.59"/>
    <m/>
    <m/>
    <m/>
    <s v="JAL"/>
    <s v="TLAQUEPAQUE"/>
    <s v="45630"/>
    <s v="Morosidad"/>
    <x v="0"/>
  </r>
  <r>
    <n v="2860"/>
    <s v="Hipotecaria Su Casita"/>
    <s v="FIDEICOMISO 234036"/>
    <d v="2018-05-01T00:00:00"/>
    <s v="65002"/>
    <x v="0"/>
    <n v="21"/>
    <n v="21016.74"/>
    <n v="3696.59"/>
    <n v="0"/>
    <n v="24713.33"/>
    <n v="66.97"/>
    <n v="0"/>
    <n v="0"/>
    <n v="0"/>
    <n v="0"/>
    <m/>
    <n v="24713.33"/>
    <n v="15488.85"/>
    <n v="185.47"/>
    <n v="0"/>
    <n v="0"/>
    <n v="0"/>
    <n v="0"/>
    <n v="0"/>
    <n v="15674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63.56"/>
    <n v="15674.32"/>
    <n v="150"/>
    <n v="300"/>
    <n v="60208.800000000003"/>
    <n v="26555.87"/>
    <n v="44.106293000000001"/>
    <n v="41.046042701131299"/>
    <n v="10.59"/>
    <m/>
    <m/>
    <m/>
    <s v="QR"/>
    <s v="BENITO JUAREZ"/>
    <s v="77518"/>
    <s v="Proceso judicial"/>
    <x v="0"/>
  </r>
  <r>
    <n v="2861"/>
    <s v="Hipotecaria Su Casita"/>
    <s v="FIDEICOMISO 234036"/>
    <d v="2018-05-01T00:00:00"/>
    <s v="65016"/>
    <x v="1"/>
    <n v="0"/>
    <n v="33551.68"/>
    <n v="0"/>
    <n v="0"/>
    <n v="33551.68"/>
    <n v="106.97"/>
    <n v="0"/>
    <n v="0"/>
    <n v="106.97"/>
    <n v="0"/>
    <m/>
    <n v="33444.71"/>
    <n v="0"/>
    <n v="296.08999999999997"/>
    <n v="0"/>
    <n v="0"/>
    <n v="296.08999999999997"/>
    <n v="0"/>
    <n v="0"/>
    <n v="0"/>
    <n v="8.82"/>
    <n v="0"/>
    <n v="0"/>
    <n v="0"/>
    <n v="0"/>
    <n v="-2.99"/>
    <n v="20.59"/>
    <n v="58.5"/>
    <n v="0"/>
    <n v="0"/>
    <n v="0"/>
    <n v="0"/>
    <n v="0"/>
    <n v="0"/>
    <n v="0"/>
    <n v="0"/>
    <n v="0"/>
    <n v="0"/>
    <n v="3.32E-3"/>
    <n v="487.98"/>
    <n v="0"/>
    <n v="0"/>
    <n v="150"/>
    <n v="300"/>
    <n v="88751.7"/>
    <n v="42399.33"/>
    <n v="47.772978000000002"/>
    <n v="37.683458560462597"/>
    <n v="10.59"/>
    <m/>
    <m/>
    <m/>
    <s v="COA"/>
    <s v="TORREON"/>
    <s v="27058"/>
    <s v="Al corriente"/>
    <x v="0"/>
  </r>
  <r>
    <n v="2862"/>
    <s v="Hipotecaria Su Casita"/>
    <s v="FIDEICOMISO 234036"/>
    <d v="2018-05-01T00:00:00"/>
    <s v="65018"/>
    <x v="1"/>
    <n v="0"/>
    <n v="22501.55"/>
    <n v="0"/>
    <n v="0"/>
    <n v="22501.55"/>
    <n v="71.72"/>
    <n v="0"/>
    <n v="0"/>
    <n v="71.72"/>
    <n v="0"/>
    <m/>
    <n v="22429.83"/>
    <n v="0"/>
    <n v="198.58"/>
    <n v="0"/>
    <n v="0"/>
    <n v="198.58"/>
    <n v="0"/>
    <n v="0"/>
    <n v="0"/>
    <n v="5.92"/>
    <n v="0"/>
    <n v="0"/>
    <n v="0"/>
    <n v="0"/>
    <n v="-3.04"/>
    <n v="13.81"/>
    <n v="42.75"/>
    <n v="0"/>
    <n v="0"/>
    <n v="0"/>
    <n v="0"/>
    <n v="0"/>
    <n v="0"/>
    <n v="0"/>
    <n v="0.06"/>
    <n v="0"/>
    <n v="0"/>
    <n v="0"/>
    <n v="329.8"/>
    <n v="0"/>
    <n v="0"/>
    <n v="150"/>
    <n v="300"/>
    <n v="83349.899999999994"/>
    <n v="28434.14"/>
    <n v="34.114185999999997"/>
    <n v="26.910446124566501"/>
    <n v="10.59"/>
    <m/>
    <m/>
    <m/>
    <s v="QR"/>
    <s v="BENITO JUAREZ"/>
    <s v="77500"/>
    <s v="Al corriente"/>
    <x v="0"/>
  </r>
  <r>
    <n v="2863"/>
    <s v="Hipotecaria Su Casita"/>
    <s v="FIDEICOMISO 234036"/>
    <d v="2018-05-01T00:00:00"/>
    <s v="65019"/>
    <x v="1"/>
    <n v="0"/>
    <n v="20111.099999999999"/>
    <n v="0"/>
    <n v="0"/>
    <n v="20111.099999999999"/>
    <n v="64.12"/>
    <n v="0"/>
    <n v="0"/>
    <n v="64.12"/>
    <n v="0"/>
    <m/>
    <n v="20046.98"/>
    <n v="0"/>
    <n v="177.48"/>
    <n v="0"/>
    <n v="0"/>
    <n v="177.48"/>
    <n v="0"/>
    <n v="0"/>
    <n v="0"/>
    <n v="5.29"/>
    <n v="0"/>
    <n v="0"/>
    <n v="0"/>
    <n v="0"/>
    <n v="-2.2400000000000002"/>
    <n v="12.34"/>
    <n v="37.53"/>
    <n v="0"/>
    <n v="0"/>
    <n v="0"/>
    <n v="0"/>
    <n v="0"/>
    <n v="0"/>
    <n v="0"/>
    <n v="225.35"/>
    <n v="0"/>
    <n v="225.25"/>
    <n v="0"/>
    <n v="519.87"/>
    <n v="0"/>
    <n v="0"/>
    <n v="150"/>
    <n v="300"/>
    <n v="69906.899999999994"/>
    <n v="25414.66"/>
    <n v="36.355009000000003"/>
    <n v="28.676682604560501"/>
    <n v="10.59"/>
    <m/>
    <m/>
    <m/>
    <s v="QR"/>
    <s v="BENITO JUAREZ"/>
    <s v="77517"/>
    <s v="Al corriente"/>
    <x v="0"/>
  </r>
  <r>
    <n v="2864"/>
    <s v="Hipotecaria Su Casita"/>
    <s v="FIDEICOMISO 234036"/>
    <d v="2018-05-01T00:00:00"/>
    <s v="65028"/>
    <x v="0"/>
    <n v="21"/>
    <n v="16409.23"/>
    <n v="3548.09"/>
    <n v="0"/>
    <n v="19957.32"/>
    <n v="118.28"/>
    <n v="0"/>
    <n v="0"/>
    <n v="0"/>
    <n v="0"/>
    <m/>
    <n v="19957.32"/>
    <n v="5660.06"/>
    <n v="144.81"/>
    <n v="0"/>
    <n v="0"/>
    <n v="0"/>
    <n v="0"/>
    <n v="0"/>
    <n v="5804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66.37"/>
    <n v="5804.87"/>
    <n v="90"/>
    <n v="240"/>
    <n v="69876"/>
    <n v="26192.48"/>
    <n v="37.484228999999999"/>
    <n v="28.561050847658599"/>
    <n v="10.59"/>
    <m/>
    <m/>
    <m/>
    <s v="QR"/>
    <s v="BENITO JUAREZ"/>
    <s v="77500"/>
    <s v="Morosidad"/>
    <x v="0"/>
  </r>
  <r>
    <n v="2865"/>
    <s v="Hipotecaria Su Casita"/>
    <s v="FIDEICOMISO 234036"/>
    <d v="2018-05-01T00:00:00"/>
    <s v="65031"/>
    <x v="1"/>
    <n v="0"/>
    <n v="74462.850000000006"/>
    <n v="0"/>
    <n v="0"/>
    <n v="74462.850000000006"/>
    <n v="276.42"/>
    <n v="0"/>
    <n v="0"/>
    <n v="276.42"/>
    <n v="212.79"/>
    <m/>
    <n v="73973.64"/>
    <n v="0"/>
    <n v="657.13"/>
    <n v="0"/>
    <n v="0"/>
    <n v="657.13"/>
    <n v="0"/>
    <n v="0"/>
    <n v="0"/>
    <n v="20.440000000000001"/>
    <n v="0"/>
    <n v="0"/>
    <n v="0"/>
    <n v="0"/>
    <n v="-3.03"/>
    <n v="47.7"/>
    <n v="122.58"/>
    <n v="0"/>
    <n v="0"/>
    <n v="0"/>
    <n v="0"/>
    <n v="0"/>
    <n v="0"/>
    <n v="0"/>
    <n v="167.25"/>
    <n v="0"/>
    <n v="292.62"/>
    <n v="0"/>
    <n v="1501.28"/>
    <n v="0"/>
    <n v="0"/>
    <n v="150"/>
    <n v="300"/>
    <n v="118322.4"/>
    <n v="98204.53"/>
    <n v="82.997411999999997"/>
    <n v="62.518711471045997"/>
    <n v="10.59"/>
    <m/>
    <m/>
    <m/>
    <s v="PUE"/>
    <s v="PUEBLA"/>
    <s v="72493"/>
    <s v="Al corriente"/>
    <x v="0"/>
  </r>
  <r>
    <n v="2866"/>
    <s v="Hipotecaria Su Casita"/>
    <s v="FIDEICOMISO 234036"/>
    <d v="2018-05-01T00:00:00"/>
    <s v="65046"/>
    <x v="0"/>
    <n v="21"/>
    <n v="44314.8"/>
    <n v="9121.31"/>
    <n v="0"/>
    <n v="53436.11"/>
    <n v="141.27000000000001"/>
    <n v="0"/>
    <n v="0"/>
    <n v="0"/>
    <n v="0"/>
    <m/>
    <n v="53436.11"/>
    <n v="41984.29"/>
    <n v="391.08"/>
    <n v="0"/>
    <n v="0"/>
    <n v="0"/>
    <n v="0"/>
    <n v="0"/>
    <n v="42375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62.58"/>
    <n v="42375.37"/>
    <n v="150"/>
    <n v="300"/>
    <n v="69876"/>
    <n v="56000"/>
    <n v="80.141965999999996"/>
    <n v="76.472766264147495"/>
    <n v="10.59"/>
    <m/>
    <m/>
    <m/>
    <s v="QR"/>
    <s v="BENITO JUAREZ"/>
    <s v="77517"/>
    <s v="Proceso judicial"/>
    <x v="0"/>
  </r>
  <r>
    <n v="2867"/>
    <s v="Hipotecaria Su Casita"/>
    <s v="FIDEICOMISO 234036"/>
    <d v="2018-05-01T00:00:00"/>
    <s v="65052"/>
    <x v="1"/>
    <n v="0"/>
    <n v="34141.79"/>
    <n v="0"/>
    <n v="0"/>
    <n v="34141.79"/>
    <n v="107.54"/>
    <n v="0"/>
    <n v="0"/>
    <n v="107.54"/>
    <n v="0"/>
    <m/>
    <n v="34034.25"/>
    <n v="0"/>
    <n v="301.3"/>
    <n v="0"/>
    <n v="0"/>
    <n v="301.3"/>
    <n v="0"/>
    <n v="0"/>
    <n v="0"/>
    <n v="8.94"/>
    <n v="0"/>
    <n v="0"/>
    <n v="0"/>
    <n v="0"/>
    <n v="-0.94"/>
    <n v="20.89"/>
    <n v="58"/>
    <n v="0"/>
    <n v="0"/>
    <n v="0"/>
    <n v="0"/>
    <n v="0"/>
    <n v="0"/>
    <n v="0"/>
    <n v="0"/>
    <n v="0"/>
    <n v="0"/>
    <n v="0.78176599999999996"/>
    <n v="495.73"/>
    <n v="0"/>
    <n v="0"/>
    <n v="151"/>
    <n v="300"/>
    <n v="81109.2"/>
    <n v="43007.73"/>
    <n v="53.024478000000002"/>
    <n v="41.961022829419299"/>
    <n v="10.59"/>
    <m/>
    <m/>
    <m/>
    <s v="NL"/>
    <s v="APODACA"/>
    <s v="66613"/>
    <s v="Al corriente"/>
    <x v="0"/>
  </r>
  <r>
    <n v="2868"/>
    <s v="Hipotecaria Su Casita"/>
    <s v="FIDEICOMISO 234036"/>
    <d v="2018-05-01T00:00:00"/>
    <s v="65056"/>
    <x v="1"/>
    <n v="0"/>
    <n v="12504.03"/>
    <n v="0"/>
    <n v="0"/>
    <n v="12504.03"/>
    <n v="260.3"/>
    <n v="0"/>
    <n v="0"/>
    <n v="260.3"/>
    <n v="756.96"/>
    <m/>
    <n v="11486.77"/>
    <n v="0"/>
    <n v="110.35"/>
    <n v="0"/>
    <n v="0"/>
    <n v="110.35"/>
    <n v="0"/>
    <n v="0"/>
    <n v="0"/>
    <n v="8.11"/>
    <n v="0"/>
    <n v="0"/>
    <n v="0"/>
    <n v="0"/>
    <n v="-1.58"/>
    <n v="18.940000000000001"/>
    <n v="54.92"/>
    <n v="0"/>
    <n v="0"/>
    <n v="0"/>
    <n v="0"/>
    <n v="0"/>
    <n v="0"/>
    <n v="0"/>
    <n v="5.82"/>
    <n v="0"/>
    <n v="5.41"/>
    <n v="0"/>
    <n v="1213.82"/>
    <n v="0"/>
    <n v="0"/>
    <n v="151"/>
    <n v="300"/>
    <n v="89291.7"/>
    <n v="38990.019999999997"/>
    <n v="43.665894999999999"/>
    <n v="12.8643199646769"/>
    <n v="10.59"/>
    <m/>
    <m/>
    <m/>
    <s v="TAM"/>
    <s v="MATAMOROS"/>
    <s v="87345"/>
    <s v="Al corriente"/>
    <x v="0"/>
  </r>
  <r>
    <n v="2869"/>
    <s v="Hipotecaria Su Casita"/>
    <s v="FIDEICOMISO 234036"/>
    <d v="2018-05-01T00:00:00"/>
    <s v="65057"/>
    <x v="1"/>
    <n v="1"/>
    <n v="8938.69"/>
    <n v="62.82"/>
    <n v="0"/>
    <n v="9001.51"/>
    <n v="63.38"/>
    <n v="0"/>
    <n v="62.82"/>
    <n v="63.38"/>
    <n v="0"/>
    <m/>
    <n v="8875.31"/>
    <n v="79.44"/>
    <n v="78.88"/>
    <n v="0"/>
    <n v="79.44"/>
    <n v="78.88"/>
    <n v="0"/>
    <n v="0"/>
    <n v="0"/>
    <n v="2.97"/>
    <n v="0"/>
    <n v="0"/>
    <n v="0"/>
    <n v="0"/>
    <n v="-5.16"/>
    <n v="6.32"/>
    <n v="28.77"/>
    <n v="2.97"/>
    <n v="0"/>
    <n v="0"/>
    <n v="0"/>
    <n v="0"/>
    <n v="6.32"/>
    <n v="28.62"/>
    <n v="76.22"/>
    <n v="0"/>
    <n v="0"/>
    <n v="0"/>
    <n v="431.55"/>
    <n v="0"/>
    <n v="0"/>
    <n v="91"/>
    <n v="240"/>
    <n v="92057.1"/>
    <n v="14163.7"/>
    <n v="15.385776999999999"/>
    <n v="9.6410924028234106"/>
    <n v="10.59"/>
    <m/>
    <m/>
    <m/>
    <s v="TAM"/>
    <s v="MATAMOROS"/>
    <s v="87345"/>
    <s v="Al corriente"/>
    <x v="0"/>
  </r>
  <r>
    <n v="2870"/>
    <s v="Hipotecaria Su Casita"/>
    <s v="FIDEICOMISO 234036"/>
    <d v="2018-05-01T00:00:00"/>
    <s v="65063"/>
    <x v="0"/>
    <n v="21"/>
    <n v="30036.240000000002"/>
    <n v="14287.66"/>
    <n v="0"/>
    <n v="44323.9"/>
    <n v="213.03"/>
    <n v="0"/>
    <n v="0"/>
    <n v="0"/>
    <n v="0"/>
    <m/>
    <n v="44323.9"/>
    <n v="34327.660000000003"/>
    <n v="265.07"/>
    <n v="0"/>
    <n v="0"/>
    <n v="0"/>
    <n v="0"/>
    <n v="0"/>
    <n v="34592.73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500.69"/>
    <n v="34592.730000000003"/>
    <n v="91"/>
    <n v="240"/>
    <n v="81406.5"/>
    <n v="47599.31"/>
    <n v="58.471142"/>
    <n v="54.4476180619803"/>
    <n v="10.59"/>
    <m/>
    <m/>
    <m/>
    <s v="QR"/>
    <s v="BENITO JUAREZ"/>
    <s v="77580"/>
    <s v="Proceso judicial"/>
    <x v="0"/>
  </r>
  <r>
    <n v="2871"/>
    <s v="Hipotecaria Su Casita"/>
    <s v="FIDEICOMISO 234036"/>
    <d v="2018-05-01T00:00:00"/>
    <s v="65064"/>
    <x v="0"/>
    <n v="21"/>
    <n v="28201.93"/>
    <n v="44230.080000000002"/>
    <n v="0"/>
    <n v="72432.009999999995"/>
    <n v="766.58"/>
    <n v="0"/>
    <n v="0"/>
    <n v="0"/>
    <n v="0"/>
    <m/>
    <n v="72432.009999999995"/>
    <n v="37885.379999999997"/>
    <n v="248.88"/>
    <n v="0"/>
    <n v="0"/>
    <n v="0"/>
    <n v="0"/>
    <n v="0"/>
    <n v="38134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996.66"/>
    <n v="38134.26"/>
    <n v="31"/>
    <n v="180"/>
    <n v="131078.70000000001"/>
    <n v="91401.75"/>
    <n v="69.730436999999995"/>
    <n v="55.258413652784199"/>
    <n v="10.59"/>
    <m/>
    <m/>
    <m/>
    <s v="QR"/>
    <s v="BENITO JUAREZ"/>
    <s v="77580"/>
    <s v="Morosidad"/>
    <x v="0"/>
  </r>
  <r>
    <n v="2872"/>
    <s v="Hipotecaria Su Casita"/>
    <s v="FIDEICOMISO 234036"/>
    <d v="2018-05-01T00:00:00"/>
    <s v="65065"/>
    <x v="1"/>
    <n v="0"/>
    <n v="47624.98"/>
    <n v="0"/>
    <n v="0"/>
    <n v="47624.98"/>
    <n v="337.79"/>
    <n v="0"/>
    <n v="0"/>
    <n v="337.79"/>
    <n v="0"/>
    <m/>
    <n v="47287.19"/>
    <n v="0"/>
    <n v="420.29"/>
    <n v="0"/>
    <n v="0"/>
    <n v="420.29"/>
    <n v="0"/>
    <n v="0"/>
    <n v="0"/>
    <n v="15.82"/>
    <n v="0"/>
    <n v="0"/>
    <n v="0"/>
    <n v="0"/>
    <n v="2.82"/>
    <n v="33.659999999999997"/>
    <n v="95.72"/>
    <n v="0"/>
    <n v="0"/>
    <n v="0"/>
    <n v="0"/>
    <n v="0"/>
    <n v="0"/>
    <n v="0"/>
    <n v="0.54"/>
    <n v="0"/>
    <n v="0.39"/>
    <n v="0"/>
    <n v="906.64"/>
    <n v="0"/>
    <n v="0"/>
    <n v="91"/>
    <n v="240"/>
    <n v="101110.2"/>
    <n v="75473.86"/>
    <n v="74.645150000000001"/>
    <n v="46.767972257262301"/>
    <n v="10.59"/>
    <m/>
    <m/>
    <m/>
    <s v="JAL"/>
    <s v="TLAJOMULCO DE ZUNIGA"/>
    <s v="45640"/>
    <s v="Al corriente"/>
    <x v="0"/>
  </r>
  <r>
    <n v="2873"/>
    <s v="Hipotecaria Su Casita"/>
    <s v="FIDEICOMISO 234036"/>
    <d v="2018-05-01T00:00:00"/>
    <s v="65067"/>
    <x v="0"/>
    <n v="21"/>
    <n v="19123.080000000002"/>
    <n v="34438.160000000003"/>
    <n v="0"/>
    <n v="53561.24"/>
    <n v="519.83000000000004"/>
    <n v="0"/>
    <n v="0"/>
    <n v="0"/>
    <n v="0"/>
    <m/>
    <n v="53561.24"/>
    <n v="34420.839999999997"/>
    <n v="168.76"/>
    <n v="0"/>
    <n v="0"/>
    <n v="0"/>
    <n v="0"/>
    <n v="0"/>
    <n v="34589.5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957.99"/>
    <n v="34589.599999999999"/>
    <n v="31"/>
    <n v="180"/>
    <n v="101562"/>
    <n v="61979.88"/>
    <n v="61.026643999999997"/>
    <n v="52.737480706296303"/>
    <n v="10.59"/>
    <m/>
    <m/>
    <m/>
    <s v="JAL"/>
    <s v="ZAPOPAN"/>
    <s v="45200"/>
    <s v="Proceso judicial"/>
    <x v="0"/>
  </r>
  <r>
    <n v="2874"/>
    <s v="Hipotecaria Su Casita"/>
    <s v="FIDEICOMISO 234036"/>
    <d v="2018-05-01T00:00:00"/>
    <s v="65077"/>
    <x v="0"/>
    <n v="21"/>
    <n v="27856.15"/>
    <n v="4518.7700000000004"/>
    <n v="0"/>
    <n v="32374.92"/>
    <n v="87.72"/>
    <n v="0"/>
    <n v="0"/>
    <n v="0"/>
    <n v="0"/>
    <m/>
    <n v="32374.92"/>
    <n v="18496.18"/>
    <n v="245.83"/>
    <n v="0"/>
    <n v="0"/>
    <n v="0"/>
    <n v="0"/>
    <n v="0"/>
    <n v="18742.00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06.49"/>
    <n v="18742.009999999998"/>
    <n v="151"/>
    <n v="300"/>
    <n v="79956"/>
    <n v="35088.1"/>
    <n v="43.884261000000002"/>
    <n v="40.490919688843803"/>
    <n v="10.59"/>
    <m/>
    <m/>
    <m/>
    <s v="QR"/>
    <s v="BENITO JUAREZ"/>
    <s v="77534"/>
    <s v="Proceso judicial"/>
    <x v="0"/>
  </r>
  <r>
    <n v="2875"/>
    <s v="Hipotecaria Su Casita"/>
    <s v="FIDEICOMISO 234036"/>
    <d v="2018-05-01T00:00:00"/>
    <s v="65082"/>
    <x v="1"/>
    <n v="0"/>
    <n v="24439.72"/>
    <n v="0"/>
    <n v="0"/>
    <n v="24439.72"/>
    <n v="76.959999999999994"/>
    <n v="0"/>
    <n v="0"/>
    <n v="76.959999999999994"/>
    <n v="0"/>
    <m/>
    <n v="24362.76"/>
    <n v="0"/>
    <n v="215.68"/>
    <n v="0"/>
    <n v="0"/>
    <n v="215.68"/>
    <n v="0"/>
    <n v="0"/>
    <n v="0"/>
    <n v="6.41"/>
    <n v="0"/>
    <n v="0"/>
    <n v="0"/>
    <n v="0"/>
    <n v="-0.3"/>
    <n v="14.95"/>
    <n v="44.75"/>
    <n v="0"/>
    <n v="0"/>
    <n v="0"/>
    <n v="0"/>
    <n v="0"/>
    <n v="0"/>
    <n v="0"/>
    <n v="83.61"/>
    <n v="0"/>
    <n v="93.5"/>
    <n v="0"/>
    <n v="442.06"/>
    <n v="0"/>
    <n v="0"/>
    <n v="151"/>
    <n v="300"/>
    <n v="79920"/>
    <n v="30784.59"/>
    <n v="38.519257000000003"/>
    <n v="30.483934126435301"/>
    <n v="10.59"/>
    <m/>
    <m/>
    <m/>
    <s v="QR"/>
    <s v="BENITO JUAREZ"/>
    <s v="77518"/>
    <s v="Al corriente"/>
    <x v="0"/>
  </r>
  <r>
    <n v="2876"/>
    <s v="Hipotecaria Su Casita"/>
    <s v="FIDEICOMISO 234036"/>
    <d v="2018-05-01T00:00:00"/>
    <s v="65083"/>
    <x v="1"/>
    <n v="0"/>
    <n v="66580.53"/>
    <n v="0"/>
    <n v="0"/>
    <n v="66580.53"/>
    <n v="209.7"/>
    <n v="0"/>
    <n v="0"/>
    <n v="209.7"/>
    <n v="0"/>
    <m/>
    <n v="66370.83"/>
    <n v="0"/>
    <n v="587.57000000000005"/>
    <n v="0"/>
    <n v="0"/>
    <n v="587.57000000000005"/>
    <n v="0"/>
    <n v="0"/>
    <n v="0"/>
    <n v="17.45"/>
    <n v="0"/>
    <n v="0"/>
    <n v="0"/>
    <n v="0"/>
    <n v="2.5299999999999998"/>
    <n v="40.74"/>
    <n v="109.93"/>
    <n v="0"/>
    <n v="0"/>
    <n v="0"/>
    <n v="0"/>
    <n v="0"/>
    <n v="0"/>
    <n v="0"/>
    <n v="532.45000000000005"/>
    <n v="0"/>
    <n v="570.87"/>
    <n v="0"/>
    <n v="1500.37"/>
    <n v="0"/>
    <n v="0"/>
    <n v="151"/>
    <n v="300"/>
    <n v="136630.5"/>
    <n v="83868.77"/>
    <n v="61.383637"/>
    <n v="48.576877139234398"/>
    <n v="10.59"/>
    <m/>
    <m/>
    <m/>
    <s v="BCN"/>
    <s v="MEXICALI"/>
    <s v="21376"/>
    <s v="Al corriente"/>
    <x v="0"/>
  </r>
  <r>
    <n v="2877"/>
    <s v="Hipotecaria Su Casita"/>
    <s v="FIDEICOMISO 234036"/>
    <d v="2018-05-01T00:00:00"/>
    <s v="65105"/>
    <x v="0"/>
    <n v="21"/>
    <n v="26519.87"/>
    <n v="3258.97"/>
    <n v="0"/>
    <n v="29778.84"/>
    <n v="83.58"/>
    <n v="0"/>
    <n v="0"/>
    <n v="0"/>
    <n v="0"/>
    <m/>
    <n v="29778.84"/>
    <n v="11986.79"/>
    <n v="234.04"/>
    <n v="0"/>
    <n v="0"/>
    <n v="0"/>
    <n v="0"/>
    <n v="0"/>
    <n v="12220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42.55"/>
    <n v="12220.83"/>
    <n v="151"/>
    <n v="300"/>
    <n v="99482.4"/>
    <n v="33412.269999999997"/>
    <n v="33.586112"/>
    <n v="29.9337774856387"/>
    <n v="10.59"/>
    <m/>
    <m/>
    <m/>
    <s v="NL"/>
    <s v="JUAREZ"/>
    <s v="67257"/>
    <s v="Morosidad"/>
    <x v="0"/>
  </r>
  <r>
    <n v="2878"/>
    <s v="Hipotecaria Su Casita"/>
    <s v="FIDEICOMISO 234036"/>
    <d v="2018-05-01T00:00:00"/>
    <s v="65107"/>
    <x v="0"/>
    <n v="21"/>
    <n v="10889.67"/>
    <n v="16004.01"/>
    <n v="0"/>
    <n v="26893.68"/>
    <n v="295.95999999999998"/>
    <n v="0"/>
    <n v="0"/>
    <n v="0"/>
    <n v="0"/>
    <m/>
    <n v="26893.68"/>
    <n v="12742.77"/>
    <n v="96.1"/>
    <n v="0"/>
    <n v="0"/>
    <n v="0"/>
    <n v="0"/>
    <n v="0"/>
    <n v="12838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299.97"/>
    <n v="12838.87"/>
    <n v="31"/>
    <n v="180"/>
    <n v="69765.3"/>
    <n v="35289.71"/>
    <n v="50.583471000000003"/>
    <n v="38.548791768571597"/>
    <n v="10.59"/>
    <m/>
    <m/>
    <m/>
    <s v="EM"/>
    <s v="CHALCO"/>
    <s v="56644"/>
    <s v="Proceso judicial"/>
    <x v="0"/>
  </r>
  <r>
    <n v="2879"/>
    <s v="Hipotecaria Su Casita"/>
    <s v="FIDEICOMISO 234036"/>
    <d v="2018-05-01T00:00:00"/>
    <s v="65109"/>
    <x v="0"/>
    <n v="21"/>
    <n v="53568.39"/>
    <n v="11583.9"/>
    <n v="0"/>
    <n v="65152.29"/>
    <n v="168.7"/>
    <n v="0"/>
    <n v="0"/>
    <n v="0"/>
    <n v="0"/>
    <m/>
    <n v="65152.29"/>
    <n v="56408.74"/>
    <n v="472.74"/>
    <n v="0"/>
    <n v="0"/>
    <n v="0"/>
    <n v="0"/>
    <n v="0"/>
    <n v="56881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52.6"/>
    <n v="56881.48"/>
    <n v="151"/>
    <n v="300"/>
    <n v="101408.1"/>
    <n v="67476.639999999999"/>
    <n v="66.539694999999995"/>
    <n v="64.247619697002605"/>
    <n v="10.59"/>
    <m/>
    <m/>
    <m/>
    <s v="JAL"/>
    <s v="ZAPOPAN"/>
    <s v="45200"/>
    <s v="Proceso judicial"/>
    <x v="0"/>
  </r>
  <r>
    <n v="2880"/>
    <s v="Hipotecaria Su Casita"/>
    <s v="FIDEICOMISO 234036"/>
    <d v="2018-05-01T00:00:00"/>
    <s v="65110"/>
    <x v="0"/>
    <n v="21"/>
    <n v="19140.509999999998"/>
    <n v="2024.98"/>
    <n v="0"/>
    <n v="21165.49"/>
    <n v="60.3"/>
    <n v="0"/>
    <n v="0"/>
    <n v="0"/>
    <n v="0"/>
    <m/>
    <n v="21165.49"/>
    <n v="7143.82"/>
    <n v="168.92"/>
    <n v="0"/>
    <n v="0"/>
    <n v="0"/>
    <n v="0"/>
    <n v="0"/>
    <n v="7312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85.2800000000002"/>
    <n v="7312.74"/>
    <n v="151"/>
    <n v="300"/>
    <n v="82954.5"/>
    <n v="24112.33"/>
    <n v="29.066934"/>
    <n v="25.514577019626898"/>
    <n v="10.59"/>
    <m/>
    <m/>
    <m/>
    <s v="QR"/>
    <s v="BENITO JUAREZ"/>
    <s v="77518"/>
    <s v="Morosidad"/>
    <x v="0"/>
  </r>
  <r>
    <n v="2881"/>
    <s v="Hipotecaria Su Casita"/>
    <s v="FIDEICOMISO 234036"/>
    <d v="2018-05-01T00:00:00"/>
    <s v="65113"/>
    <x v="0"/>
    <n v="21"/>
    <n v="54372.59"/>
    <n v="10681.43"/>
    <n v="0"/>
    <n v="65054.02"/>
    <n v="171.24"/>
    <n v="0"/>
    <n v="0"/>
    <n v="0"/>
    <n v="0"/>
    <m/>
    <n v="65054.02"/>
    <n v="48199.69"/>
    <n v="479.84"/>
    <n v="0"/>
    <n v="0"/>
    <n v="0"/>
    <n v="0"/>
    <n v="0"/>
    <n v="48679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52.67"/>
    <n v="48679.53"/>
    <n v="151"/>
    <n v="300"/>
    <n v="101398.2"/>
    <n v="68490.5"/>
    <n v="67.546070999999998"/>
    <n v="64.156977299850595"/>
    <n v="10.59"/>
    <m/>
    <m/>
    <m/>
    <s v="JAL"/>
    <s v="ZAPOPAN"/>
    <s v="45200"/>
    <s v="Morosidad"/>
    <x v="0"/>
  </r>
  <r>
    <n v="2882"/>
    <s v="Hipotecaria Su Casita"/>
    <s v="FIDEICOMISO 234036"/>
    <d v="2018-05-01T00:00:00"/>
    <s v="65114"/>
    <x v="0"/>
    <n v="21"/>
    <n v="35381.03"/>
    <n v="16831.099999999999"/>
    <n v="0"/>
    <n v="52212.13"/>
    <n v="250.95"/>
    <n v="0"/>
    <n v="0"/>
    <n v="0"/>
    <n v="0"/>
    <m/>
    <n v="52212.13"/>
    <n v="40329.08"/>
    <n v="312.24"/>
    <n v="0"/>
    <n v="0"/>
    <n v="0"/>
    <n v="0"/>
    <n v="0"/>
    <n v="40641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82.05"/>
    <n v="40641.32"/>
    <n v="91"/>
    <n v="240"/>
    <n v="110156.1"/>
    <n v="56070.57"/>
    <n v="50.901012000000001"/>
    <n v="47.3983099454056"/>
    <n v="10.59"/>
    <m/>
    <m/>
    <m/>
    <s v="TAM"/>
    <s v="ALTAMIRA"/>
    <s v="89600"/>
    <s v="Proceso judicial"/>
    <x v="0"/>
  </r>
  <r>
    <n v="2883"/>
    <s v="Hipotecaria Su Casita"/>
    <s v="FIDEICOMISO 234036"/>
    <d v="2018-05-01T00:00:00"/>
    <s v="65116"/>
    <x v="1"/>
    <n v="0"/>
    <n v="58946.23"/>
    <n v="0"/>
    <n v="0"/>
    <n v="58946.23"/>
    <n v="185.65"/>
    <n v="0"/>
    <n v="0"/>
    <n v="185.65"/>
    <n v="0"/>
    <m/>
    <n v="58760.58"/>
    <n v="0"/>
    <n v="520.20000000000005"/>
    <n v="0"/>
    <n v="0"/>
    <n v="520.20000000000005"/>
    <n v="0"/>
    <n v="0"/>
    <n v="0"/>
    <n v="15.45"/>
    <n v="0"/>
    <n v="0"/>
    <n v="0"/>
    <n v="0"/>
    <n v="3.34"/>
    <n v="36.07"/>
    <n v="93.1"/>
    <n v="0"/>
    <n v="0"/>
    <n v="0"/>
    <n v="0"/>
    <n v="0"/>
    <n v="0"/>
    <n v="0"/>
    <n v="0.57999999999999996"/>
    <n v="0"/>
    <n v="0.42"/>
    <n v="0"/>
    <n v="854.39"/>
    <n v="0"/>
    <n v="0"/>
    <n v="151"/>
    <n v="300"/>
    <n v="92328.3"/>
    <n v="74251.929999999993"/>
    <n v="80.421637000000004"/>
    <n v="63.6430869159827"/>
    <n v="10.59"/>
    <m/>
    <m/>
    <m/>
    <s v="NL"/>
    <s v="APODACA"/>
    <s v="66610"/>
    <s v="Al corriente"/>
    <x v="0"/>
  </r>
  <r>
    <n v="2884"/>
    <s v="Hipotecaria Su Casita"/>
    <s v="FIDEICOMISO 234036"/>
    <d v="2018-05-01T00:00:00"/>
    <s v="65119"/>
    <x v="0"/>
    <n v="21"/>
    <n v="25149.56"/>
    <n v="32105.61"/>
    <n v="0"/>
    <n v="57255.17"/>
    <n v="566.12"/>
    <n v="0"/>
    <n v="0"/>
    <n v="0"/>
    <n v="0"/>
    <m/>
    <n v="57255.17"/>
    <n v="30151.13"/>
    <n v="221.94"/>
    <n v="0"/>
    <n v="0"/>
    <n v="0"/>
    <n v="0"/>
    <n v="0"/>
    <n v="30373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671.73"/>
    <n v="30373.07"/>
    <n v="151"/>
    <n v="300"/>
    <n v="102453.9"/>
    <n v="82899.88"/>
    <n v="80.914322999999996"/>
    <n v="55.883836246806503"/>
    <n v="10.59"/>
    <m/>
    <m/>
    <m/>
    <s v="JAL"/>
    <s v="TLAJOMULCO DE ZUNIGA"/>
    <s v="45653"/>
    <s v="Morosidad"/>
    <x v="0"/>
  </r>
  <r>
    <n v="2885"/>
    <s v="Hipotecaria Su Casita"/>
    <s v="FIDEICOMISO 234036"/>
    <d v="2018-05-01T00:00:00"/>
    <s v="65120"/>
    <x v="0"/>
    <n v="21"/>
    <n v="63406.1"/>
    <n v="11522.37"/>
    <n v="0"/>
    <n v="74928.47"/>
    <n v="199.7"/>
    <n v="0"/>
    <n v="0"/>
    <n v="0"/>
    <n v="0"/>
    <m/>
    <n v="74928.47"/>
    <n v="49910.79"/>
    <n v="559.55999999999995"/>
    <n v="0"/>
    <n v="0"/>
    <n v="0"/>
    <n v="0"/>
    <n v="0"/>
    <n v="50470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22.07"/>
    <n v="50470.35"/>
    <n v="151"/>
    <n v="300"/>
    <n v="99425.4"/>
    <n v="79870.31"/>
    <n v="80.331896999999998"/>
    <n v="75.361497087060101"/>
    <n v="10.59"/>
    <m/>
    <m/>
    <m/>
    <s v="JAL"/>
    <s v="TLAJOMULCO DE ZUNIGA"/>
    <s v="45653"/>
    <s v="Proceso judicial"/>
    <x v="0"/>
  </r>
  <r>
    <n v="2886"/>
    <s v="Hipotecaria Su Casita"/>
    <s v="FIDEICOMISO 234036"/>
    <d v="2018-05-01T00:00:00"/>
    <s v="65125"/>
    <x v="0"/>
    <n v="21"/>
    <n v="34895.269999999997"/>
    <n v="11179.73"/>
    <n v="0"/>
    <n v="46075"/>
    <n v="247.5"/>
    <n v="0"/>
    <n v="0"/>
    <n v="0"/>
    <n v="0"/>
    <m/>
    <n v="46075"/>
    <n v="20611.82"/>
    <n v="307.95"/>
    <n v="0"/>
    <n v="0"/>
    <n v="0"/>
    <n v="0"/>
    <n v="0"/>
    <n v="20919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27.23"/>
    <n v="20919.77"/>
    <n v="91"/>
    <n v="240"/>
    <n v="79887.899999999994"/>
    <n v="55300.12"/>
    <n v="69.222148000000004"/>
    <n v="57.674566874357602"/>
    <n v="10.59"/>
    <m/>
    <m/>
    <m/>
    <s v="PUE"/>
    <s v="CUAUTLANCINGO"/>
    <s v="72700"/>
    <s v="Morosidad"/>
    <x v="0"/>
  </r>
  <r>
    <n v="2887"/>
    <s v="Hipotecaria Su Casita"/>
    <s v="FIDEICOMISO 234036"/>
    <d v="2018-05-01T00:00:00"/>
    <s v="65141"/>
    <x v="2"/>
    <n v="0"/>
    <n v="55301.62"/>
    <n v="0"/>
    <n v="0"/>
    <n v="55301.62"/>
    <n v="174.19"/>
    <n v="0"/>
    <n v="0"/>
    <n v="0"/>
    <n v="0"/>
    <m/>
    <n v="55301.62"/>
    <n v="0"/>
    <n v="488.04"/>
    <n v="0"/>
    <n v="0"/>
    <n v="0"/>
    <n v="0"/>
    <n v="0"/>
    <n v="488.04"/>
    <n v="0"/>
    <n v="0"/>
    <n v="0"/>
    <n v="0"/>
    <n v="0"/>
    <n v="-0.83"/>
    <n v="0"/>
    <n v="2.08"/>
    <n v="0"/>
    <n v="0"/>
    <n v="0"/>
    <n v="0"/>
    <n v="0"/>
    <n v="0"/>
    <n v="0"/>
    <n v="0"/>
    <n v="0"/>
    <n v="1.25"/>
    <n v="0"/>
    <n v="1.25"/>
    <n v="174.19"/>
    <n v="488.04"/>
    <n v="151"/>
    <n v="300"/>
    <n v="101388.9"/>
    <n v="69662.820000000007"/>
    <n v="68.708527000000004"/>
    <n v="54.544057373987201"/>
    <n v="10.59"/>
    <m/>
    <m/>
    <m/>
    <s v="JAL"/>
    <s v="ZAPOPAN"/>
    <s v="45200"/>
    <s v="Morosidad"/>
    <x v="0"/>
  </r>
  <r>
    <n v="2888"/>
    <s v="Hipotecaria Su Casita"/>
    <s v="FIDEICOMISO 234036"/>
    <d v="2018-05-01T00:00:00"/>
    <s v="65151"/>
    <x v="0"/>
    <n v="21"/>
    <n v="0"/>
    <n v="15198.93"/>
    <n v="0"/>
    <n v="15198.93"/>
    <n v="0"/>
    <n v="0"/>
    <n v="0"/>
    <n v="0"/>
    <n v="0"/>
    <m/>
    <n v="15198.93"/>
    <n v="5216.03"/>
    <n v="0"/>
    <n v="0"/>
    <n v="0"/>
    <n v="0"/>
    <n v="0"/>
    <n v="0"/>
    <n v="5216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98.93"/>
    <n v="5216.03"/>
    <n v="0"/>
    <n v="120"/>
    <n v="85362.6"/>
    <n v="21459.919999999998"/>
    <n v="25.139721999999999"/>
    <n v="17.8051397627512"/>
    <n v="10.59"/>
    <m/>
    <m/>
    <m/>
    <s v="QR"/>
    <s v="BENITO JUAREZ"/>
    <s v="77534"/>
    <s v="Proceso judicial"/>
    <x v="0"/>
  </r>
  <r>
    <n v="2889"/>
    <s v="Hipotecaria Su Casita"/>
    <s v="FIDEICOMISO 234036"/>
    <d v="2018-05-01T00:00:00"/>
    <s v="65154"/>
    <x v="1"/>
    <n v="0"/>
    <n v="37252.949999999997"/>
    <n v="0"/>
    <n v="0"/>
    <n v="37252.949999999997"/>
    <n v="117.31"/>
    <n v="0"/>
    <n v="0"/>
    <n v="117.31"/>
    <n v="0"/>
    <m/>
    <n v="37135.64"/>
    <n v="0"/>
    <n v="328.76"/>
    <n v="0"/>
    <n v="0"/>
    <n v="328.76"/>
    <n v="0"/>
    <n v="0"/>
    <n v="0"/>
    <n v="9.76"/>
    <n v="0"/>
    <n v="0"/>
    <n v="0"/>
    <n v="0"/>
    <n v="1.34"/>
    <n v="22.79"/>
    <n v="62.83"/>
    <n v="0"/>
    <n v="0"/>
    <n v="0"/>
    <n v="0"/>
    <n v="0"/>
    <n v="0"/>
    <n v="0"/>
    <n v="28.61"/>
    <n v="0"/>
    <n v="2.09"/>
    <n v="0"/>
    <n v="571.4"/>
    <n v="0"/>
    <n v="0"/>
    <n v="151"/>
    <n v="300"/>
    <n v="85362.6"/>
    <n v="46924.73"/>
    <n v="54.971065000000003"/>
    <n v="43.503408123106901"/>
    <n v="10.59"/>
    <m/>
    <m/>
    <m/>
    <s v="QR"/>
    <s v="BENITO JUAREZ"/>
    <s v="77534"/>
    <s v="Al corriente"/>
    <x v="0"/>
  </r>
  <r>
    <n v="2890"/>
    <s v="Hipotecaria Su Casita"/>
    <s v="FIDEICOMISO 234036"/>
    <d v="2018-05-01T00:00:00"/>
    <s v="65167"/>
    <x v="2"/>
    <n v="0"/>
    <n v="61495.45"/>
    <n v="0"/>
    <n v="0"/>
    <n v="61495.45"/>
    <n v="373.45"/>
    <n v="0"/>
    <n v="0"/>
    <n v="0"/>
    <n v="0"/>
    <m/>
    <n v="61495.45"/>
    <n v="0"/>
    <n v="542.70000000000005"/>
    <n v="0"/>
    <n v="0"/>
    <n v="0"/>
    <n v="0"/>
    <n v="0"/>
    <n v="542.70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3.45"/>
    <n v="542.70000000000005"/>
    <n v="151"/>
    <n v="300"/>
    <n v="131124.6"/>
    <n v="96374.58"/>
    <n v="73.498474000000002"/>
    <n v="46.898484361159298"/>
    <n v="10.59"/>
    <m/>
    <m/>
    <m/>
    <s v="NL"/>
    <s v="MONTERREY"/>
    <s v="64100"/>
    <s v="Morosidad"/>
    <x v="0"/>
  </r>
  <r>
    <n v="2891"/>
    <s v="Hipotecaria Su Casita"/>
    <s v="FIDEICOMISO 234036"/>
    <d v="2018-05-01T00:00:00"/>
    <s v="65171"/>
    <x v="1"/>
    <n v="0"/>
    <n v="46586.47"/>
    <n v="0"/>
    <n v="0"/>
    <n v="46586.47"/>
    <n v="146.74"/>
    <n v="0"/>
    <n v="0"/>
    <n v="146.74"/>
    <n v="0"/>
    <m/>
    <n v="46439.73"/>
    <n v="0"/>
    <n v="411.13"/>
    <n v="0"/>
    <n v="0"/>
    <n v="411.13"/>
    <n v="0"/>
    <n v="0"/>
    <n v="0"/>
    <n v="12.21"/>
    <n v="0"/>
    <n v="0"/>
    <n v="0"/>
    <n v="0"/>
    <n v="2.74"/>
    <n v="28.5"/>
    <n v="74.239999999999995"/>
    <n v="0"/>
    <n v="0"/>
    <n v="0"/>
    <n v="0"/>
    <n v="0"/>
    <n v="0"/>
    <n v="0"/>
    <n v="0.94"/>
    <n v="0"/>
    <n v="0.96"/>
    <n v="0"/>
    <n v="676.5"/>
    <n v="0"/>
    <n v="0"/>
    <n v="151"/>
    <n v="300"/>
    <n v="77374.5"/>
    <n v="58684.7"/>
    <n v="75.845014000000006"/>
    <n v="60.019425369921301"/>
    <n v="10.59"/>
    <m/>
    <m/>
    <m/>
    <s v="COA"/>
    <s v="TORREON"/>
    <s v="27274"/>
    <s v="Al corriente"/>
    <x v="0"/>
  </r>
  <r>
    <n v="2892"/>
    <s v="Hipotecaria Su Casita"/>
    <s v="FIDEICOMISO 234036"/>
    <d v="2018-05-01T00:00:00"/>
    <s v="65183"/>
    <x v="0"/>
    <n v="21"/>
    <n v="25746.79"/>
    <n v="13103.81"/>
    <n v="0"/>
    <n v="38850.6"/>
    <n v="204.31"/>
    <n v="0"/>
    <n v="0"/>
    <n v="0"/>
    <n v="0"/>
    <m/>
    <n v="38850.6"/>
    <n v="27786.89"/>
    <n v="227.22"/>
    <n v="0"/>
    <n v="0"/>
    <n v="0"/>
    <n v="0"/>
    <n v="0"/>
    <n v="28014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08.12"/>
    <n v="28014.11"/>
    <n v="91"/>
    <n v="240"/>
    <n v="78207.600000000006"/>
    <n v="42962.11"/>
    <n v="54.933421000000003"/>
    <n v="49.6762464856265"/>
    <n v="10.59"/>
    <m/>
    <m/>
    <m/>
    <s v="QR"/>
    <s v="BENITO JUAREZ"/>
    <s v="77536"/>
    <s v="Proceso judicial"/>
    <x v="0"/>
  </r>
  <r>
    <n v="2893"/>
    <s v="Hipotecaria Su Casita"/>
    <s v="FIDEICOMISO 234036"/>
    <d v="2018-05-01T00:00:00"/>
    <s v="65188"/>
    <x v="0"/>
    <n v="21"/>
    <n v="62508.959999999999"/>
    <n v="10867.73"/>
    <n v="0"/>
    <n v="73376.69"/>
    <n v="196.88"/>
    <n v="0"/>
    <n v="0"/>
    <n v="0"/>
    <n v="0"/>
    <m/>
    <n v="73376.69"/>
    <n v="46019.79"/>
    <n v="551.64"/>
    <n v="0"/>
    <n v="0"/>
    <n v="0"/>
    <n v="0"/>
    <n v="0"/>
    <n v="46571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64.61"/>
    <n v="46571.43"/>
    <n v="151"/>
    <n v="300"/>
    <n v="109869.9"/>
    <n v="78740.44"/>
    <n v="71.666981000000007"/>
    <n v="66.785070645692201"/>
    <n v="10.59"/>
    <m/>
    <m/>
    <m/>
    <s v="DF"/>
    <s v="MIGUEL HIDALGO"/>
    <s v="11430"/>
    <s v="Morosidad"/>
    <x v="0"/>
  </r>
  <r>
    <n v="2894"/>
    <s v="Hipotecaria Su Casita"/>
    <s v="FIDEICOMISO 234036"/>
    <d v="2018-05-01T00:00:00"/>
    <s v="65189"/>
    <x v="1"/>
    <n v="0"/>
    <n v="22824.240000000002"/>
    <n v="0"/>
    <n v="0"/>
    <n v="22824.240000000002"/>
    <n v="71.89"/>
    <n v="0"/>
    <n v="0"/>
    <n v="71.89"/>
    <n v="0"/>
    <m/>
    <n v="22752.35"/>
    <n v="0"/>
    <n v="201.42"/>
    <n v="0"/>
    <n v="0"/>
    <n v="201.42"/>
    <n v="0"/>
    <n v="0"/>
    <n v="0"/>
    <n v="5.98"/>
    <n v="0"/>
    <n v="0"/>
    <n v="0"/>
    <n v="0"/>
    <n v="-0.06"/>
    <n v="13.96"/>
    <n v="42.54"/>
    <n v="0"/>
    <n v="0"/>
    <n v="0"/>
    <n v="0"/>
    <n v="0"/>
    <n v="0"/>
    <n v="0"/>
    <n v="2.1"/>
    <n v="0"/>
    <n v="5.86"/>
    <n v="0"/>
    <n v="337.83"/>
    <n v="0"/>
    <n v="0"/>
    <n v="151"/>
    <n v="300"/>
    <n v="79785.600000000006"/>
    <n v="28750.82"/>
    <n v="36.035099000000002"/>
    <n v="28.516862640183799"/>
    <n v="10.59"/>
    <m/>
    <m/>
    <m/>
    <s v="QR"/>
    <s v="BENITO JUAREZ"/>
    <s v="77500"/>
    <s v="Al corriente"/>
    <x v="0"/>
  </r>
  <r>
    <n v="2895"/>
    <s v="Hipotecaria Su Casita"/>
    <s v="FIDEICOMISO 234036"/>
    <d v="2018-05-01T00:00:00"/>
    <s v="65194"/>
    <x v="0"/>
    <n v="21"/>
    <n v="35267.839999999997"/>
    <n v="13550.16"/>
    <n v="0"/>
    <n v="48818"/>
    <n v="250.14"/>
    <n v="0"/>
    <n v="0"/>
    <n v="0"/>
    <n v="0"/>
    <m/>
    <n v="48818"/>
    <n v="27991.96"/>
    <n v="311.24"/>
    <n v="0"/>
    <n v="0"/>
    <n v="0"/>
    <n v="0"/>
    <n v="0"/>
    <n v="28303.2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00.3"/>
    <n v="28303.200000000001"/>
    <n v="91"/>
    <n v="240"/>
    <n v="81247.199999999997"/>
    <n v="55890.5"/>
    <n v="68.790678"/>
    <n v="60.085762671724197"/>
    <n v="10.59"/>
    <m/>
    <m/>
    <m/>
    <s v="QR"/>
    <s v="BENITO JUAREZ"/>
    <s v="77580"/>
    <s v="Morosidad"/>
    <x v="0"/>
  </r>
  <r>
    <n v="2896"/>
    <s v="Hipotecaria Su Casita"/>
    <s v="FIDEICOMISO 234036"/>
    <d v="2018-05-01T00:00:00"/>
    <s v="65195"/>
    <x v="2"/>
    <n v="1"/>
    <n v="17950.43"/>
    <n v="41.87"/>
    <n v="0"/>
    <n v="17992.3"/>
    <n v="127.32"/>
    <n v="0"/>
    <n v="41.87"/>
    <n v="86.81"/>
    <n v="0"/>
    <m/>
    <n v="17863.62"/>
    <n v="0"/>
    <n v="158.41"/>
    <n v="0"/>
    <n v="0"/>
    <n v="158.41"/>
    <n v="0"/>
    <n v="0"/>
    <n v="0"/>
    <n v="5.96"/>
    <n v="0"/>
    <n v="0"/>
    <n v="0"/>
    <n v="0"/>
    <n v="0.36"/>
    <n v="12.69"/>
    <n v="42.46"/>
    <n v="0"/>
    <n v="0"/>
    <n v="0"/>
    <n v="0"/>
    <n v="0"/>
    <n v="0"/>
    <n v="0"/>
    <n v="0"/>
    <n v="0"/>
    <n v="0"/>
    <n v="0"/>
    <n v="348.56"/>
    <n v="40.51"/>
    <n v="0"/>
    <n v="91"/>
    <n v="240"/>
    <n v="81229.5"/>
    <n v="28447"/>
    <n v="35.020527999999999"/>
    <n v="21.991542320503399"/>
    <n v="10.59"/>
    <m/>
    <m/>
    <m/>
    <s v="QR"/>
    <s v="BENITO JUAREZ"/>
    <s v="77580"/>
    <s v="Morosidad"/>
    <x v="0"/>
  </r>
  <r>
    <n v="2897"/>
    <s v="Hipotecaria Su Casita"/>
    <s v="FIDEICOMISO 234036"/>
    <d v="2018-05-01T00:00:00"/>
    <s v="65196"/>
    <x v="0"/>
    <n v="21"/>
    <n v="16171.16"/>
    <n v="1781.21"/>
    <n v="0"/>
    <n v="17952.37"/>
    <n v="50.94"/>
    <n v="0"/>
    <n v="0"/>
    <n v="0"/>
    <n v="0"/>
    <m/>
    <n v="17952.37"/>
    <n v="6289.98"/>
    <n v="142.71"/>
    <n v="0"/>
    <n v="0"/>
    <n v="0"/>
    <n v="0"/>
    <n v="0"/>
    <n v="6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32.15"/>
    <n v="6432.69"/>
    <n v="151"/>
    <n v="300"/>
    <n v="83088"/>
    <n v="20370.810000000001"/>
    <n v="24.517150000000001"/>
    <n v="21.606452966057802"/>
    <n v="10.59"/>
    <m/>
    <m/>
    <m/>
    <s v="QR"/>
    <s v="BENITO JUAREZ"/>
    <s v="77518"/>
    <s v="Proceso judicial"/>
    <x v="0"/>
  </r>
  <r>
    <n v="2898"/>
    <s v="Hipotecaria Su Casita"/>
    <s v="FIDEICOMISO 234036"/>
    <d v="2018-05-01T00:00:00"/>
    <s v="65199"/>
    <x v="4"/>
    <n v="2"/>
    <n v="34490.26"/>
    <n v="214.44"/>
    <n v="0"/>
    <n v="34704.699999999997"/>
    <n v="108.64"/>
    <n v="0"/>
    <n v="106.75"/>
    <n v="0"/>
    <n v="0"/>
    <m/>
    <n v="34597.949999999997"/>
    <n v="611.6"/>
    <n v="304.38"/>
    <n v="0"/>
    <n v="306.27"/>
    <n v="0"/>
    <n v="0"/>
    <n v="0"/>
    <n v="609.71"/>
    <n v="0"/>
    <n v="0"/>
    <n v="0"/>
    <n v="0"/>
    <n v="0"/>
    <n v="-6.51"/>
    <n v="0"/>
    <n v="0"/>
    <n v="9.0299999999999994"/>
    <n v="0"/>
    <n v="0"/>
    <n v="57.4"/>
    <n v="0"/>
    <n v="21.1"/>
    <n v="86.89"/>
    <n v="0"/>
    <n v="0"/>
    <n v="0"/>
    <n v="0"/>
    <n v="580.92999999999995"/>
    <n v="216.33"/>
    <n v="609.71"/>
    <n v="151"/>
    <n v="300"/>
    <n v="74795.399999999994"/>
    <n v="43447.3"/>
    <n v="58.088197999999998"/>
    <n v="46.2567885690043"/>
    <n v="10.59"/>
    <m/>
    <m/>
    <m/>
    <s v="NL"/>
    <s v="GENERAL ZUAZUA"/>
    <s v="65750"/>
    <s v="Morosidad"/>
    <x v="0"/>
  </r>
  <r>
    <n v="2899"/>
    <s v="Hipotecaria Su Casita"/>
    <s v="FIDEICOMISO 234036"/>
    <d v="2018-05-01T00:00:00"/>
    <s v="65201"/>
    <x v="1"/>
    <n v="0"/>
    <n v="31997.66"/>
    <n v="0"/>
    <n v="0"/>
    <n v="31997.66"/>
    <n v="226.97"/>
    <n v="0"/>
    <n v="0"/>
    <n v="226.97"/>
    <n v="0"/>
    <m/>
    <n v="31770.69"/>
    <n v="0"/>
    <n v="282.38"/>
    <n v="0"/>
    <n v="0"/>
    <n v="282.38"/>
    <n v="0"/>
    <n v="0"/>
    <n v="0"/>
    <n v="10.63"/>
    <n v="0"/>
    <n v="0"/>
    <n v="0"/>
    <n v="0"/>
    <n v="3.17"/>
    <n v="22.62"/>
    <n v="66.14"/>
    <n v="0"/>
    <n v="0"/>
    <n v="0"/>
    <n v="0"/>
    <n v="0"/>
    <n v="0"/>
    <n v="0"/>
    <n v="24.96"/>
    <n v="0"/>
    <n v="22.75"/>
    <n v="0"/>
    <n v="636.87"/>
    <n v="0"/>
    <n v="0"/>
    <n v="91"/>
    <n v="240"/>
    <n v="80357.100000000006"/>
    <n v="50710.06"/>
    <n v="63.105885999999998"/>
    <n v="39.536879689776399"/>
    <n v="10.59"/>
    <m/>
    <m/>
    <m/>
    <s v="EM"/>
    <s v="CHALCO"/>
    <s v="56640"/>
    <s v="Al corriente"/>
    <x v="0"/>
  </r>
  <r>
    <n v="2900"/>
    <s v="Hipotecaria Su Casita"/>
    <s v="FIDEICOMISO 234036"/>
    <d v="2018-05-01T00:00:00"/>
    <s v="65208"/>
    <x v="0"/>
    <n v="21"/>
    <n v="24628.7"/>
    <n v="3185.52"/>
    <n v="0"/>
    <n v="27814.22"/>
    <n v="76.650000000000006"/>
    <n v="0"/>
    <n v="48.54"/>
    <n v="0"/>
    <n v="0"/>
    <m/>
    <n v="27765.68"/>
    <n v="11983.47"/>
    <n v="217.35"/>
    <n v="0"/>
    <n v="139.49"/>
    <n v="0"/>
    <n v="0"/>
    <n v="0"/>
    <n v="12061.33"/>
    <n v="0"/>
    <n v="0"/>
    <n v="0"/>
    <n v="0"/>
    <n v="0"/>
    <n v="-59.5"/>
    <n v="0"/>
    <n v="0"/>
    <n v="6.44"/>
    <n v="0"/>
    <n v="0"/>
    <n v="71.08"/>
    <n v="0"/>
    <n v="15.02"/>
    <n v="44.95"/>
    <n v="0"/>
    <n v="0"/>
    <n v="0"/>
    <n v="0"/>
    <n v="266.02"/>
    <n v="3213.63"/>
    <n v="12061.33"/>
    <n v="152"/>
    <n v="300"/>
    <n v="80169.899999999994"/>
    <n v="30927.32"/>
    <n v="38.577221999999999"/>
    <n v="34.633547340699401"/>
    <n v="10.59"/>
    <m/>
    <m/>
    <m/>
    <s v="SON"/>
    <s v="CAJEME"/>
    <s v="85064"/>
    <s v="Proceso judicial"/>
    <x v="0"/>
  </r>
  <r>
    <n v="2901"/>
    <s v="Hipotecaria Su Casita"/>
    <s v="FIDEICOMISO 234036"/>
    <d v="2018-05-01T00:00:00"/>
    <s v="65210"/>
    <x v="1"/>
    <n v="0"/>
    <n v="48731.38"/>
    <n v="0"/>
    <n v="0"/>
    <n v="48731.38"/>
    <n v="151.65"/>
    <n v="0"/>
    <n v="0"/>
    <n v="151.65"/>
    <n v="0"/>
    <m/>
    <n v="48579.73"/>
    <n v="0"/>
    <n v="430.05"/>
    <n v="0"/>
    <n v="0"/>
    <n v="430.05"/>
    <n v="0"/>
    <n v="0"/>
    <n v="0"/>
    <n v="12.73"/>
    <n v="0"/>
    <n v="0"/>
    <n v="0"/>
    <n v="0"/>
    <n v="4.95"/>
    <n v="29.72"/>
    <n v="77.010000000000005"/>
    <n v="0"/>
    <n v="0"/>
    <n v="0"/>
    <n v="0"/>
    <n v="0"/>
    <n v="0"/>
    <n v="0"/>
    <n v="0.37"/>
    <n v="0"/>
    <n v="1.07"/>
    <n v="0"/>
    <n v="706.48"/>
    <n v="0"/>
    <n v="0"/>
    <n v="152"/>
    <n v="300"/>
    <n v="77974.2"/>
    <n v="61192.36"/>
    <n v="78.477701999999994"/>
    <n v="62.302313134849797"/>
    <n v="10.59"/>
    <m/>
    <m/>
    <m/>
    <s v="QR"/>
    <s v="BENITO JUAREZ"/>
    <s v="77536"/>
    <s v="Al corriente"/>
    <x v="0"/>
  </r>
  <r>
    <n v="2902"/>
    <s v="Hipotecaria Su Casita"/>
    <s v="FIDEICOMISO 234036"/>
    <d v="2018-05-01T00:00:00"/>
    <s v="65214"/>
    <x v="0"/>
    <n v="21"/>
    <n v="37295.94"/>
    <n v="7443.06"/>
    <n v="0"/>
    <n v="44739"/>
    <n v="116.05"/>
    <n v="0"/>
    <n v="0"/>
    <n v="0"/>
    <n v="0"/>
    <m/>
    <n v="44739"/>
    <n v="34849.99"/>
    <n v="329.14"/>
    <n v="0"/>
    <n v="0"/>
    <n v="0"/>
    <n v="0"/>
    <n v="0"/>
    <n v="35179.12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59.11"/>
    <n v="35179.129999999997"/>
    <n v="152"/>
    <n v="300"/>
    <n v="82126.5"/>
    <n v="46832.2"/>
    <n v="57.024467999999999"/>
    <n v="54.475717003514703"/>
    <n v="10.59"/>
    <m/>
    <m/>
    <m/>
    <s v="CHI"/>
    <s v="JUAREZ"/>
    <s v="32695"/>
    <s v="Proceso judicial"/>
    <x v="0"/>
  </r>
  <r>
    <n v="2903"/>
    <s v="Hipotecaria Su Casita"/>
    <s v="FIDEICOMISO 234036"/>
    <d v="2018-05-01T00:00:00"/>
    <s v="65216"/>
    <x v="1"/>
    <n v="0"/>
    <n v="35066.86"/>
    <n v="0"/>
    <n v="0"/>
    <n v="35066.86"/>
    <n v="269.02"/>
    <n v="0"/>
    <n v="0"/>
    <n v="269.02"/>
    <n v="0"/>
    <m/>
    <n v="34797.839999999997"/>
    <n v="0"/>
    <n v="309.47000000000003"/>
    <n v="0"/>
    <n v="0"/>
    <n v="309.47000000000003"/>
    <n v="0"/>
    <n v="0"/>
    <n v="0"/>
    <n v="12.66"/>
    <n v="0"/>
    <n v="0"/>
    <n v="0"/>
    <n v="0"/>
    <n v="7.83"/>
    <n v="29.56"/>
    <n v="78.239999999999995"/>
    <n v="0"/>
    <n v="0"/>
    <n v="0"/>
    <n v="0"/>
    <n v="0"/>
    <n v="0"/>
    <n v="0"/>
    <n v="169.54"/>
    <n v="0"/>
    <n v="129.41"/>
    <n v="0"/>
    <n v="876.32"/>
    <n v="0"/>
    <n v="0"/>
    <n v="152"/>
    <n v="300"/>
    <n v="88825.5"/>
    <n v="60854.6"/>
    <n v="68.510281000000006"/>
    <n v="39.175506807916598"/>
    <n v="10.59"/>
    <m/>
    <m/>
    <m/>
    <s v="NL"/>
    <s v="SANTA CATARINA"/>
    <s v="66365"/>
    <s v="Al corriente"/>
    <x v="0"/>
  </r>
  <r>
    <n v="2904"/>
    <s v="Hipotecaria Su Casita"/>
    <s v="FIDEICOMISO 234036"/>
    <d v="2018-05-01T00:00:00"/>
    <s v="65217"/>
    <x v="1"/>
    <n v="0"/>
    <n v="54410.66"/>
    <n v="0"/>
    <n v="0"/>
    <n v="54410.66"/>
    <n v="169.37"/>
    <n v="0"/>
    <n v="0"/>
    <n v="169.37"/>
    <n v="0"/>
    <m/>
    <n v="54241.29"/>
    <n v="0"/>
    <n v="480.17"/>
    <n v="0"/>
    <n v="0"/>
    <n v="480.17"/>
    <n v="0"/>
    <n v="0"/>
    <n v="0"/>
    <n v="14.22"/>
    <n v="0"/>
    <n v="0"/>
    <n v="0"/>
    <n v="0"/>
    <n v="8.4600000000000009"/>
    <n v="33.19"/>
    <n v="87.98"/>
    <n v="0"/>
    <n v="0"/>
    <n v="0"/>
    <n v="0"/>
    <n v="0"/>
    <n v="0"/>
    <n v="0"/>
    <n v="2.17"/>
    <n v="0"/>
    <n v="2.17"/>
    <n v="0"/>
    <n v="795.56"/>
    <n v="0"/>
    <n v="0"/>
    <n v="152"/>
    <n v="300"/>
    <n v="100632.9"/>
    <n v="68327.740000000005"/>
    <n v="67.898013000000006"/>
    <n v="53.900155537952401"/>
    <n v="10.59"/>
    <m/>
    <m/>
    <m/>
    <s v="JAL"/>
    <s v="ZAPOPAN"/>
    <s v="45200"/>
    <s v="Al corriente"/>
    <x v="0"/>
  </r>
  <r>
    <n v="2905"/>
    <s v="Hipotecaria Su Casita"/>
    <s v="FIDEICOMISO 234036"/>
    <d v="2018-05-01T00:00:00"/>
    <s v="65219"/>
    <x v="15"/>
    <n v="6"/>
    <n v="34925.769999999997"/>
    <n v="632.41"/>
    <n v="0"/>
    <n v="35558.18"/>
    <n v="108.68"/>
    <n v="0"/>
    <n v="0"/>
    <n v="0"/>
    <n v="0"/>
    <m/>
    <n v="35558.18"/>
    <n v="1868.99"/>
    <n v="308.22000000000003"/>
    <n v="0"/>
    <n v="0"/>
    <n v="0"/>
    <n v="0"/>
    <n v="0"/>
    <n v="217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1.09"/>
    <n v="2177.21"/>
    <n v="152"/>
    <n v="300"/>
    <n v="76509"/>
    <n v="43856.23"/>
    <n v="57.321662000000003"/>
    <n v="46.475813705262901"/>
    <n v="10.59"/>
    <m/>
    <m/>
    <m/>
    <s v="JAL"/>
    <s v="IXTLAHUACAN DE LOS MEMBRILLOS"/>
    <s v="45850"/>
    <s v="Morosidad"/>
    <x v="0"/>
  </r>
  <r>
    <n v="2906"/>
    <s v="Hipotecaria Su Casita"/>
    <s v="FIDEICOMISO 234036"/>
    <d v="2018-05-01T00:00:00"/>
    <s v="65220"/>
    <x v="0"/>
    <n v="21"/>
    <n v="11386.03"/>
    <n v="3099.33"/>
    <n v="0"/>
    <n v="14485.36"/>
    <n v="79.489999999999995"/>
    <n v="0"/>
    <n v="0"/>
    <n v="0"/>
    <n v="0"/>
    <m/>
    <n v="14485.36"/>
    <n v="5539.23"/>
    <n v="100.48"/>
    <n v="0"/>
    <n v="0"/>
    <n v="0"/>
    <n v="0"/>
    <n v="0"/>
    <n v="5639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78.82"/>
    <n v="5639.71"/>
    <n v="92"/>
    <n v="240"/>
    <n v="52737.3"/>
    <n v="17917.740000000002"/>
    <n v="33.975459000000001"/>
    <n v="27.467010615191398"/>
    <n v="10.59"/>
    <m/>
    <m/>
    <m/>
    <s v="VER"/>
    <s v="VERACRUZ"/>
    <s v="91810"/>
    <s v="Proceso judicial"/>
    <x v="0"/>
  </r>
  <r>
    <n v="2907"/>
    <s v="Hipotecaria Su Casita"/>
    <s v="FIDEICOMISO 234036"/>
    <d v="2018-05-01T00:00:00"/>
    <s v="65227"/>
    <x v="0"/>
    <n v="21"/>
    <n v="27809.78"/>
    <n v="7945.04"/>
    <n v="0"/>
    <n v="35754.82"/>
    <n v="194.14"/>
    <n v="0"/>
    <n v="0"/>
    <n v="0"/>
    <n v="0"/>
    <m/>
    <n v="35754.82"/>
    <n v="14213.14"/>
    <n v="245.42"/>
    <n v="0"/>
    <n v="0"/>
    <n v="0"/>
    <n v="0"/>
    <n v="0"/>
    <n v="14458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39.18"/>
    <n v="14458.56"/>
    <n v="92"/>
    <n v="240"/>
    <n v="65514"/>
    <n v="43762.49"/>
    <n v="66.798683999999994"/>
    <n v="54.575846179156599"/>
    <n v="10.59"/>
    <m/>
    <m/>
    <m/>
    <s v="CHI"/>
    <s v="DELICIAS"/>
    <s v="33077"/>
    <s v="Proceso judicial"/>
    <x v="0"/>
  </r>
  <r>
    <n v="2908"/>
    <s v="Hipotecaria Su Casita"/>
    <s v="FIDEICOMISO 234036"/>
    <d v="2018-05-01T00:00:00"/>
    <s v="65232"/>
    <x v="1"/>
    <n v="0"/>
    <n v="32284.3"/>
    <n v="0"/>
    <n v="0"/>
    <n v="32284.3"/>
    <n v="149.26"/>
    <n v="0"/>
    <n v="0"/>
    <n v="149.26"/>
    <n v="0"/>
    <m/>
    <n v="32135.040000000001"/>
    <n v="0"/>
    <n v="284.91000000000003"/>
    <n v="0"/>
    <n v="0"/>
    <n v="284.91000000000003"/>
    <n v="0"/>
    <n v="0"/>
    <n v="0"/>
    <n v="9.5"/>
    <n v="0"/>
    <n v="0"/>
    <n v="0"/>
    <n v="0"/>
    <n v="-12.13"/>
    <n v="22.18"/>
    <n v="58.6"/>
    <n v="0"/>
    <n v="0"/>
    <n v="0"/>
    <n v="0"/>
    <n v="0"/>
    <n v="0"/>
    <n v="0"/>
    <n v="8.3800000000000008"/>
    <n v="0"/>
    <n v="6.15"/>
    <n v="0"/>
    <n v="520.70000000000005"/>
    <n v="0"/>
    <n v="0"/>
    <n v="152"/>
    <n v="300"/>
    <n v="65774.100000000006"/>
    <n v="45672.25"/>
    <n v="69.438046"/>
    <n v="48.856677429551603"/>
    <n v="10.59"/>
    <m/>
    <m/>
    <m/>
    <s v="CHI"/>
    <s v="JUAREZ"/>
    <s v="32695"/>
    <s v="Al corriente"/>
    <x v="0"/>
  </r>
  <r>
    <n v="2909"/>
    <s v="Hipotecaria Su Casita"/>
    <s v="FIDEICOMISO 234036"/>
    <d v="2018-05-01T00:00:00"/>
    <s v="65238"/>
    <x v="0"/>
    <n v="21"/>
    <n v="61355.57"/>
    <n v="24739.06"/>
    <n v="0"/>
    <n v="86094.63"/>
    <n v="421.69"/>
    <n v="0"/>
    <n v="0"/>
    <n v="0"/>
    <n v="0"/>
    <m/>
    <n v="86094.63"/>
    <n v="55202.39"/>
    <n v="541.46"/>
    <n v="0"/>
    <n v="0"/>
    <n v="0"/>
    <n v="0"/>
    <n v="0"/>
    <n v="5574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160.75"/>
    <n v="55743.85"/>
    <n v="93"/>
    <n v="240"/>
    <n v="135041.70000000001"/>
    <n v="95890.38"/>
    <n v="71.007977999999994"/>
    <n v="63.754107481460998"/>
    <n v="10.59"/>
    <m/>
    <m/>
    <m/>
    <s v="AGS"/>
    <s v="AGUASCALIENTES"/>
    <s v="20126"/>
    <s v="Proceso judicial"/>
    <x v="0"/>
  </r>
  <r>
    <n v="2910"/>
    <s v="Hipotecaria Su Casita"/>
    <s v="FIDEICOMISO 234036"/>
    <d v="2018-05-01T00:00:00"/>
    <s v="65239"/>
    <x v="2"/>
    <n v="0"/>
    <n v="55657.09"/>
    <n v="0"/>
    <n v="0"/>
    <n v="55657.09"/>
    <n v="171.18"/>
    <n v="0"/>
    <n v="0"/>
    <n v="0"/>
    <n v="0"/>
    <m/>
    <n v="55657.09"/>
    <n v="0"/>
    <n v="491.17"/>
    <n v="0"/>
    <n v="0"/>
    <n v="0"/>
    <n v="0"/>
    <n v="0"/>
    <n v="491.17"/>
    <n v="0"/>
    <n v="0"/>
    <n v="0"/>
    <n v="0"/>
    <n v="0"/>
    <n v="-11.26"/>
    <n v="0"/>
    <n v="28.77"/>
    <n v="0"/>
    <n v="0"/>
    <n v="0"/>
    <n v="0"/>
    <n v="0"/>
    <n v="0"/>
    <n v="0"/>
    <n v="0"/>
    <n v="0"/>
    <n v="17.510000000000002"/>
    <n v="0"/>
    <n v="17.510000000000002"/>
    <n v="171.18"/>
    <n v="491.17"/>
    <n v="153"/>
    <n v="300"/>
    <n v="88155.3"/>
    <n v="69675.89"/>
    <n v="79.037664000000007"/>
    <n v="63.135273602357401"/>
    <n v="10.59"/>
    <m/>
    <m/>
    <m/>
    <s v="OAX"/>
    <s v="SAN PABLO ETLA"/>
    <s v="68258"/>
    <s v="Morosidad"/>
    <x v="0"/>
  </r>
  <r>
    <n v="2911"/>
    <s v="Hipotecaria Su Casita"/>
    <s v="FIDEICOMISO 234036"/>
    <d v="2018-05-01T00:00:00"/>
    <s v="65240"/>
    <x v="0"/>
    <n v="21"/>
    <n v="5983.98"/>
    <n v="10767.42"/>
    <n v="0"/>
    <n v="16751.400000000001"/>
    <n v="151.74"/>
    <n v="0"/>
    <n v="0"/>
    <n v="0"/>
    <n v="0"/>
    <m/>
    <n v="16751.400000000001"/>
    <n v="12142.18"/>
    <n v="52.81"/>
    <n v="0"/>
    <n v="0"/>
    <n v="0"/>
    <n v="0"/>
    <n v="0"/>
    <n v="12194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19.16"/>
    <n v="12194.99"/>
    <n v="33"/>
    <n v="180"/>
    <n v="66825.899999999994"/>
    <n v="18411.16"/>
    <n v="27.550934999999999"/>
    <n v="25.0672272990404"/>
    <n v="10.59"/>
    <m/>
    <m/>
    <m/>
    <s v="GTO"/>
    <s v="LEON"/>
    <s v="37295"/>
    <s v="Proceso judicial"/>
    <x v="0"/>
  </r>
  <r>
    <n v="2912"/>
    <s v="Hipotecaria Su Casita"/>
    <s v="FIDEICOMISO 234036"/>
    <d v="2018-05-01T00:00:00"/>
    <s v="65244"/>
    <x v="13"/>
    <n v="3"/>
    <n v="22158.13"/>
    <n v="1407.24"/>
    <n v="0"/>
    <n v="23565.37"/>
    <n v="561.66999999999996"/>
    <n v="0"/>
    <n v="508.93"/>
    <n v="0"/>
    <n v="0"/>
    <m/>
    <n v="23056.44"/>
    <n v="405.79"/>
    <n v="195.55"/>
    <n v="0"/>
    <n v="205.33"/>
    <n v="0"/>
    <n v="0"/>
    <n v="0"/>
    <n v="396.01"/>
    <n v="0"/>
    <n v="0"/>
    <n v="0"/>
    <n v="0"/>
    <n v="0"/>
    <n v="-35.15"/>
    <n v="0"/>
    <n v="0"/>
    <n v="14.14"/>
    <n v="0"/>
    <n v="0"/>
    <n v="56.84"/>
    <n v="0"/>
    <n v="26.77"/>
    <n v="86.24"/>
    <n v="0"/>
    <n v="0"/>
    <n v="0"/>
    <n v="0"/>
    <n v="863.1"/>
    <n v="1459.98"/>
    <n v="396.01"/>
    <n v="33"/>
    <n v="180"/>
    <n v="89937.600000000006"/>
    <n v="68157.5"/>
    <n v="75.783099000000007"/>
    <n v="25.636041156256599"/>
    <n v="10.59"/>
    <m/>
    <m/>
    <m/>
    <s v="EM"/>
    <s v="CUAUTITLAN IZCALLI"/>
    <s v="54720"/>
    <s v="Morosidad"/>
    <x v="0"/>
  </r>
  <r>
    <n v="2913"/>
    <s v="Hipotecaria Su Casita"/>
    <s v="FIDEICOMISO 234036"/>
    <d v="2018-05-01T00:00:00"/>
    <s v="65246"/>
    <x v="1"/>
    <n v="0"/>
    <n v="56016.92"/>
    <n v="0"/>
    <n v="0"/>
    <n v="56016.92"/>
    <n v="172.3"/>
    <n v="0"/>
    <n v="0"/>
    <n v="172.3"/>
    <n v="0"/>
    <m/>
    <n v="55844.62"/>
    <n v="0"/>
    <n v="494.35"/>
    <n v="0"/>
    <n v="0"/>
    <n v="494.35"/>
    <n v="0"/>
    <n v="0"/>
    <n v="0"/>
    <n v="14.59"/>
    <n v="0"/>
    <n v="0"/>
    <n v="0"/>
    <n v="0"/>
    <n v="-17.600000000000001"/>
    <n v="34.06"/>
    <n v="90.04"/>
    <n v="0"/>
    <n v="0"/>
    <n v="0"/>
    <n v="0"/>
    <n v="0"/>
    <n v="0"/>
    <n v="0"/>
    <n v="17.14"/>
    <n v="0"/>
    <n v="57.97"/>
    <n v="0"/>
    <n v="804.88"/>
    <n v="0"/>
    <n v="0"/>
    <n v="153"/>
    <n v="300"/>
    <n v="101365.5"/>
    <n v="70127.8"/>
    <n v="69.183104999999998"/>
    <n v="55.092334411533002"/>
    <n v="10.59"/>
    <m/>
    <m/>
    <m/>
    <s v="EM"/>
    <s v="TECAMAC"/>
    <s v="55748"/>
    <s v="Al corriente"/>
    <x v="0"/>
  </r>
  <r>
    <n v="2914"/>
    <s v="Hipotecaria Su Casita"/>
    <s v="FIDEICOMISO 234036"/>
    <d v="2018-05-01T00:00:00"/>
    <s v="65249"/>
    <x v="1"/>
    <n v="0"/>
    <n v="13277.61"/>
    <n v="0"/>
    <n v="0"/>
    <n v="13277.61"/>
    <n v="40.83"/>
    <n v="0"/>
    <n v="0"/>
    <n v="40.83"/>
    <n v="0"/>
    <m/>
    <n v="13236.78"/>
    <n v="0"/>
    <n v="117.17"/>
    <n v="0"/>
    <n v="0"/>
    <n v="117.17"/>
    <n v="0"/>
    <n v="0"/>
    <n v="0"/>
    <n v="3.46"/>
    <n v="0"/>
    <n v="0"/>
    <n v="0"/>
    <n v="0"/>
    <n v="-5.76"/>
    <n v="8.07"/>
    <n v="27.76"/>
    <n v="0"/>
    <n v="0"/>
    <n v="0"/>
    <n v="0"/>
    <n v="0"/>
    <n v="0"/>
    <n v="0"/>
    <n v="0.62"/>
    <n v="0"/>
    <n v="0.44"/>
    <n v="0"/>
    <n v="192.15"/>
    <n v="0"/>
    <n v="0"/>
    <n v="153"/>
    <n v="300"/>
    <n v="67563"/>
    <n v="16621.060000000001"/>
    <n v="24.600832"/>
    <n v="19.591758949246302"/>
    <n v="10.59"/>
    <m/>
    <m/>
    <m/>
    <s v="QR"/>
    <s v="BENITO JUAREZ"/>
    <s v="77505"/>
    <s v="Al corriente"/>
    <x v="0"/>
  </r>
  <r>
    <n v="2915"/>
    <s v="Hipotecaria Su Casita"/>
    <s v="FIDEICOMISO 234036"/>
    <d v="2018-05-01T00:00:00"/>
    <s v="65250"/>
    <x v="2"/>
    <n v="1"/>
    <n v="13817.31"/>
    <n v="347.16"/>
    <n v="0"/>
    <n v="14164.47"/>
    <n v="350.22"/>
    <n v="0"/>
    <n v="347.16"/>
    <n v="0"/>
    <n v="0"/>
    <m/>
    <n v="13817.31"/>
    <n v="125"/>
    <n v="121.94"/>
    <n v="0"/>
    <n v="125"/>
    <n v="0"/>
    <n v="0"/>
    <n v="0"/>
    <n v="121.94"/>
    <n v="0"/>
    <n v="0"/>
    <n v="0"/>
    <n v="0"/>
    <n v="0"/>
    <n v="-9.9600000000000009"/>
    <n v="0"/>
    <n v="0"/>
    <n v="8.82"/>
    <n v="0"/>
    <n v="0"/>
    <n v="0"/>
    <n v="0"/>
    <n v="16.690000000000001"/>
    <n v="55.45"/>
    <n v="0"/>
    <n v="0"/>
    <n v="0"/>
    <n v="0"/>
    <n v="543.16"/>
    <n v="350.22"/>
    <n v="121.94"/>
    <n v="33"/>
    <n v="180"/>
    <n v="67563"/>
    <n v="42499.41"/>
    <n v="62.903379000000001"/>
    <n v="20.451001265440901"/>
    <n v="10.59"/>
    <m/>
    <m/>
    <m/>
    <s v="QR"/>
    <s v="BENITO JUAREZ"/>
    <s v="77505"/>
    <s v="Morosidad"/>
    <x v="0"/>
  </r>
  <r>
    <n v="2916"/>
    <s v="Hipotecaria Su Casita"/>
    <s v="FIDEICOMISO 234036"/>
    <d v="2018-05-01T00:00:00"/>
    <s v="65251"/>
    <x v="1"/>
    <n v="0"/>
    <n v="65207.88"/>
    <n v="0"/>
    <n v="0"/>
    <n v="65207.88"/>
    <n v="200.57"/>
    <n v="0"/>
    <n v="0"/>
    <n v="200.57"/>
    <n v="0"/>
    <m/>
    <n v="65007.31"/>
    <n v="0"/>
    <n v="575.46"/>
    <n v="0"/>
    <n v="0"/>
    <n v="575.46"/>
    <n v="0"/>
    <n v="0"/>
    <n v="0"/>
    <n v="16.98"/>
    <n v="0"/>
    <n v="0"/>
    <n v="0"/>
    <n v="0"/>
    <n v="-20.92"/>
    <n v="39.65"/>
    <n v="107.4"/>
    <n v="0"/>
    <n v="0"/>
    <n v="0"/>
    <n v="0"/>
    <n v="0"/>
    <n v="0"/>
    <n v="0"/>
    <n v="0.06"/>
    <n v="0"/>
    <n v="0"/>
    <n v="0"/>
    <n v="919.2"/>
    <n v="0"/>
    <n v="0"/>
    <n v="153"/>
    <n v="300"/>
    <n v="135644.1"/>
    <n v="81633.94"/>
    <n v="60.182448000000001"/>
    <n v="47.924907871589703"/>
    <n v="10.59"/>
    <m/>
    <m/>
    <m/>
    <s v="MOR"/>
    <s v="EMILIANO ZAPATA"/>
    <s v="62760"/>
    <s v="Al corriente"/>
    <x v="0"/>
  </r>
  <r>
    <n v="2917"/>
    <s v="Hipotecaria Su Casita"/>
    <s v="FIDEICOMISO 234036"/>
    <d v="2018-05-01T00:00:00"/>
    <s v="65266"/>
    <x v="0"/>
    <n v="21"/>
    <n v="74065.679999999993"/>
    <n v="16541.23"/>
    <n v="0"/>
    <n v="90606.91"/>
    <n v="243.88"/>
    <n v="0"/>
    <n v="0"/>
    <n v="0"/>
    <n v="0"/>
    <m/>
    <n v="90606.91"/>
    <n v="76957.06"/>
    <n v="653.63"/>
    <n v="0"/>
    <n v="0"/>
    <n v="0"/>
    <n v="0"/>
    <n v="0"/>
    <n v="77610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85.11"/>
    <n v="77610.69"/>
    <n v="153"/>
    <n v="300"/>
    <n v="135361.79999999999"/>
    <n v="94413.82"/>
    <n v="69.749234999999999"/>
    <n v="66.936838888775497"/>
    <n v="10.59"/>
    <m/>
    <m/>
    <m/>
    <s v="DGO"/>
    <s v="LERDO"/>
    <s v="35158"/>
    <s v="Morosidad"/>
    <x v="0"/>
  </r>
  <r>
    <n v="2918"/>
    <s v="Hipotecaria Su Casita"/>
    <s v="FIDEICOMISO 234036"/>
    <d v="2018-05-01T00:00:00"/>
    <s v="65270"/>
    <x v="1"/>
    <n v="0"/>
    <n v="31871.3"/>
    <n v="0"/>
    <n v="0"/>
    <n v="31871.3"/>
    <n v="117.56"/>
    <n v="0"/>
    <n v="0"/>
    <n v="117.56"/>
    <n v="0"/>
    <m/>
    <n v="31753.74"/>
    <n v="0"/>
    <n v="281.26"/>
    <n v="0"/>
    <n v="0"/>
    <n v="281.26"/>
    <n v="0"/>
    <n v="0"/>
    <n v="0"/>
    <n v="8.73"/>
    <n v="0"/>
    <n v="0"/>
    <n v="0"/>
    <n v="0"/>
    <n v="-9.74"/>
    <n v="20.38"/>
    <n v="53.14"/>
    <n v="0"/>
    <n v="0"/>
    <n v="0"/>
    <n v="0"/>
    <n v="0"/>
    <n v="0"/>
    <n v="0"/>
    <n v="15.16"/>
    <n v="0"/>
    <n v="13.44"/>
    <n v="0"/>
    <n v="486.49"/>
    <n v="0"/>
    <n v="0"/>
    <n v="153"/>
    <n v="300"/>
    <n v="55789.5"/>
    <n v="41953.38"/>
    <n v="75.199419000000006"/>
    <n v="56.9170540985508"/>
    <n v="10.59"/>
    <m/>
    <m/>
    <m/>
    <s v="SIN"/>
    <s v="MAZATLAN"/>
    <s v="82199"/>
    <s v="Al corriente"/>
    <x v="0"/>
  </r>
  <r>
    <n v="2919"/>
    <s v="Hipotecaria Su Casita"/>
    <s v="FIDEICOMISO 234036"/>
    <d v="2018-05-01T00:00:00"/>
    <s v="65271"/>
    <x v="10"/>
    <n v="8"/>
    <n v="57269.81"/>
    <n v="3027.75"/>
    <n v="0"/>
    <n v="60297.56"/>
    <n v="393.65"/>
    <n v="0"/>
    <n v="366.93"/>
    <n v="0"/>
    <n v="0"/>
    <m/>
    <n v="59930.63"/>
    <n v="3921.87"/>
    <n v="505.41"/>
    <n v="0"/>
    <n v="479"/>
    <n v="0"/>
    <n v="0"/>
    <n v="0"/>
    <n v="3948.28"/>
    <n v="0"/>
    <n v="0"/>
    <n v="0"/>
    <n v="0"/>
    <n v="0"/>
    <n v="-82.16"/>
    <n v="0"/>
    <n v="0"/>
    <n v="18.77"/>
    <n v="0"/>
    <n v="0"/>
    <n v="60.48"/>
    <n v="0"/>
    <n v="39.93"/>
    <n v="112.93"/>
    <n v="0"/>
    <n v="0"/>
    <n v="0"/>
    <n v="0"/>
    <n v="995.88"/>
    <n v="3054.47"/>
    <n v="3948.28"/>
    <n v="93"/>
    <n v="240"/>
    <n v="115998"/>
    <n v="89508.86"/>
    <n v="77.164141000000001"/>
    <n v="51.665227146662701"/>
    <n v="10.59"/>
    <m/>
    <m/>
    <m/>
    <s v="DF"/>
    <s v="MIGUEL HIDALGO"/>
    <s v="11230"/>
    <s v="Morosidad"/>
    <x v="0"/>
  </r>
  <r>
    <n v="2920"/>
    <s v="Hipotecaria Su Casita"/>
    <s v="FIDEICOMISO 234036"/>
    <d v="2018-05-01T00:00:00"/>
    <s v="65280"/>
    <x v="0"/>
    <n v="21"/>
    <n v="30230.71"/>
    <n v="12885.99"/>
    <n v="0"/>
    <n v="43116.7"/>
    <n v="240.19"/>
    <n v="0"/>
    <n v="170.54"/>
    <n v="0"/>
    <n v="0"/>
    <m/>
    <n v="42946.16"/>
    <n v="23760.71"/>
    <n v="266.79000000000002"/>
    <n v="0"/>
    <n v="397.05"/>
    <n v="0"/>
    <n v="0"/>
    <n v="0"/>
    <n v="23630.45"/>
    <n v="0"/>
    <n v="0"/>
    <n v="0"/>
    <n v="0"/>
    <n v="0"/>
    <n v="-172.34"/>
    <n v="0"/>
    <n v="0"/>
    <n v="10.58"/>
    <n v="0"/>
    <n v="0"/>
    <n v="75.52"/>
    <n v="0"/>
    <n v="22.49"/>
    <n v="63.57"/>
    <n v="0"/>
    <n v="0"/>
    <n v="0"/>
    <n v="0"/>
    <n v="567.41"/>
    <n v="12955.64"/>
    <n v="23630.45"/>
    <n v="93"/>
    <n v="240"/>
    <n v="64714.2"/>
    <n v="50473.94"/>
    <n v="77.995153999999999"/>
    <n v="66.3628074786442"/>
    <n v="10.59"/>
    <m/>
    <m/>
    <m/>
    <s v="DGO"/>
    <s v="GOMEZ PALACIO"/>
    <s v="35141"/>
    <s v="Proceso judicial"/>
    <x v="0"/>
  </r>
  <r>
    <n v="2921"/>
    <s v="Hipotecaria Su Casita"/>
    <s v="FIDEICOMISO 234036"/>
    <d v="2018-05-01T00:00:00"/>
    <s v="65282"/>
    <x v="21"/>
    <n v="15"/>
    <n v="72238.14"/>
    <n v="3919.25"/>
    <n v="0"/>
    <n v="76157.39"/>
    <n v="280.11"/>
    <n v="0"/>
    <n v="0"/>
    <n v="0"/>
    <n v="0"/>
    <m/>
    <n v="76157.39"/>
    <n v="9844.9"/>
    <n v="637.5"/>
    <n v="0"/>
    <n v="0"/>
    <n v="0"/>
    <n v="0"/>
    <n v="0"/>
    <n v="10482.4"/>
    <n v="0"/>
    <n v="0"/>
    <n v="0"/>
    <n v="0"/>
    <n v="0"/>
    <n v="-34.26"/>
    <n v="0"/>
    <n v="0"/>
    <n v="0"/>
    <n v="0"/>
    <n v="0"/>
    <n v="0"/>
    <n v="0"/>
    <n v="4.59"/>
    <n v="87.12"/>
    <n v="0"/>
    <n v="0"/>
    <n v="0"/>
    <n v="0"/>
    <n v="57.45"/>
    <n v="4199.3599999999997"/>
    <n v="10482.4"/>
    <n v="153"/>
    <n v="300"/>
    <n v="139325.70000000001"/>
    <n v="96527.64"/>
    <n v="69.282005999999996"/>
    <n v="54.661408389600503"/>
    <n v="10.59"/>
    <m/>
    <m/>
    <m/>
    <s v="NL"/>
    <s v="APODACA"/>
    <s v="66612"/>
    <s v="Morosidad"/>
    <x v="0"/>
  </r>
  <r>
    <n v="2922"/>
    <s v="Hipotecaria Su Casita"/>
    <s v="FIDEICOMISO 234036"/>
    <d v="2018-05-01T00:00:00"/>
    <s v="65286"/>
    <x v="0"/>
    <n v="21"/>
    <n v="70299.259999999995"/>
    <n v="14839.49"/>
    <n v="0"/>
    <n v="85138.75"/>
    <n v="259.39999999999998"/>
    <n v="0"/>
    <n v="0"/>
    <n v="0"/>
    <n v="0"/>
    <m/>
    <n v="85138.75"/>
    <n v="54871.08"/>
    <n v="620.39"/>
    <n v="0"/>
    <n v="0"/>
    <n v="0"/>
    <n v="0"/>
    <n v="0"/>
    <n v="55491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98.89"/>
    <n v="55491.47"/>
    <n v="153"/>
    <n v="300"/>
    <n v="140767.5"/>
    <n v="92549.47"/>
    <n v="65.746333000000007"/>
    <n v="60.481822410260698"/>
    <n v="10.59"/>
    <m/>
    <m/>
    <m/>
    <s v="PUE"/>
    <s v="SAN PEDRO CHOLULA"/>
    <s v="72750"/>
    <s v="Proceso judicial"/>
    <x v="0"/>
  </r>
  <r>
    <n v="2923"/>
    <s v="Hipotecaria Su Casita"/>
    <s v="FIDEICOMISO 234036"/>
    <d v="2018-05-01T00:00:00"/>
    <s v="65302"/>
    <x v="0"/>
    <n v="21"/>
    <n v="15126.73"/>
    <n v="25891.79"/>
    <n v="0"/>
    <n v="41018.519999999997"/>
    <n v="370.8"/>
    <n v="0"/>
    <n v="0"/>
    <n v="0"/>
    <n v="0"/>
    <m/>
    <n v="41018.519999999997"/>
    <n v="28756.69"/>
    <n v="133.49"/>
    <n v="0"/>
    <n v="0"/>
    <n v="0"/>
    <n v="0"/>
    <n v="0"/>
    <n v="28890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262.59"/>
    <n v="28890.18"/>
    <n v="34"/>
    <n v="180"/>
    <n v="76104.899999999994"/>
    <n v="45390.97"/>
    <n v="59.642637999999998"/>
    <n v="53.897344332050203"/>
    <n v="10.59"/>
    <m/>
    <m/>
    <m/>
    <s v="JAL"/>
    <s v="IXTLAHUACAN DE LOS MEMBRILLOS"/>
    <s v="45850"/>
    <s v="Morosidad"/>
    <x v="0"/>
  </r>
  <r>
    <n v="2924"/>
    <s v="Hipotecaria Su Casita"/>
    <s v="FIDEICOMISO 234036"/>
    <d v="2018-05-01T00:00:00"/>
    <s v="65305"/>
    <x v="0"/>
    <n v="21"/>
    <n v="65347.97"/>
    <n v="11633.48"/>
    <n v="0"/>
    <n v="76981.45"/>
    <n v="244.43"/>
    <n v="0"/>
    <n v="0"/>
    <n v="0"/>
    <n v="0"/>
    <m/>
    <n v="76981.45"/>
    <n v="39276.58"/>
    <n v="576.70000000000005"/>
    <n v="0"/>
    <n v="0"/>
    <n v="0"/>
    <n v="0"/>
    <n v="0"/>
    <n v="39853.27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77.91"/>
    <n v="39853.279999999999"/>
    <n v="154"/>
    <n v="300"/>
    <n v="135193.5"/>
    <n v="86378.72"/>
    <n v="63.892657999999997"/>
    <n v="56.941680279519097"/>
    <n v="10.59"/>
    <m/>
    <m/>
    <m/>
    <s v="CHI"/>
    <s v="CHIHUAHUA"/>
    <s v="31000"/>
    <s v="Morosidad"/>
    <x v="0"/>
  </r>
  <r>
    <n v="2925"/>
    <s v="Hipotecaria Su Casita"/>
    <s v="FIDEICOMISO 234036"/>
    <d v="2018-05-01T00:00:00"/>
    <s v="65318"/>
    <x v="1"/>
    <n v="0"/>
    <n v="34151.01"/>
    <n v="0"/>
    <n v="0"/>
    <n v="34151.01"/>
    <n v="153.19999999999999"/>
    <n v="0"/>
    <n v="0"/>
    <n v="153.19999999999999"/>
    <n v="0"/>
    <m/>
    <n v="33997.81"/>
    <n v="0"/>
    <n v="301.38"/>
    <n v="0"/>
    <n v="0"/>
    <n v="301.38"/>
    <n v="0"/>
    <n v="0"/>
    <n v="0"/>
    <n v="9.94"/>
    <n v="0"/>
    <n v="0"/>
    <n v="0"/>
    <n v="0"/>
    <n v="-10.64"/>
    <n v="23.23"/>
    <n v="62.41"/>
    <n v="0"/>
    <n v="0"/>
    <n v="0"/>
    <n v="0"/>
    <n v="0"/>
    <n v="0"/>
    <n v="0"/>
    <n v="2.61"/>
    <n v="0"/>
    <n v="2.69"/>
    <n v="0"/>
    <n v="542.13"/>
    <n v="0"/>
    <n v="0"/>
    <n v="154"/>
    <n v="300"/>
    <n v="76075.8"/>
    <n v="47819.15"/>
    <n v="62.857241999999999"/>
    <n v="44.689388469682498"/>
    <n v="10.59"/>
    <m/>
    <m/>
    <m/>
    <s v="QRO"/>
    <s v="QUERETARO"/>
    <s v="76148"/>
    <s v="Al corriente"/>
    <x v="0"/>
  </r>
  <r>
    <n v="2926"/>
    <s v="Hipotecaria Su Casita"/>
    <s v="FIDEICOMISO 234036"/>
    <d v="2018-05-01T00:00:00"/>
    <s v="65324"/>
    <x v="1"/>
    <n v="0"/>
    <n v="29894.48"/>
    <n v="0"/>
    <n v="0"/>
    <n v="29894.48"/>
    <n v="240.4"/>
    <n v="0"/>
    <n v="0"/>
    <n v="240.4"/>
    <n v="0"/>
    <m/>
    <n v="29654.080000000002"/>
    <n v="0"/>
    <n v="263.82"/>
    <n v="0"/>
    <n v="0"/>
    <n v="263.82"/>
    <n v="0"/>
    <n v="0"/>
    <n v="0"/>
    <n v="10.52"/>
    <n v="0"/>
    <n v="0"/>
    <n v="0"/>
    <n v="0"/>
    <n v="-12.24"/>
    <n v="22.39"/>
    <n v="70.7"/>
    <n v="0"/>
    <n v="0"/>
    <n v="0"/>
    <n v="0"/>
    <n v="0"/>
    <n v="0"/>
    <n v="0"/>
    <n v="0.11"/>
    <n v="0"/>
    <n v="0"/>
    <n v="0"/>
    <n v="595.70000000000005"/>
    <n v="0"/>
    <n v="0"/>
    <n v="94"/>
    <n v="240"/>
    <n v="114922.5"/>
    <n v="50199.18"/>
    <n v="43.680897999999999"/>
    <n v="25.8035458699493"/>
    <n v="10.59"/>
    <m/>
    <m/>
    <m/>
    <s v="DF"/>
    <s v="MIGUEL HIDALGO"/>
    <s v="11230"/>
    <s v="Al corriente"/>
    <x v="0"/>
  </r>
  <r>
    <n v="2927"/>
    <s v="Hipotecaria Su Casita"/>
    <s v="FIDEICOMISO 234036"/>
    <d v="2018-05-01T00:00:00"/>
    <s v="65329"/>
    <x v="0"/>
    <n v="21"/>
    <n v="15008.22"/>
    <n v="17080.21"/>
    <n v="0"/>
    <n v="32088.43"/>
    <n v="367.88"/>
    <n v="0"/>
    <n v="0"/>
    <n v="0"/>
    <n v="0"/>
    <m/>
    <n v="32088.43"/>
    <n v="12698.29"/>
    <n v="132.44999999999999"/>
    <n v="0"/>
    <n v="0"/>
    <n v="0"/>
    <n v="0"/>
    <n v="0"/>
    <n v="12830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448.09"/>
    <n v="12830.74"/>
    <n v="34"/>
    <n v="180"/>
    <n v="59394"/>
    <n v="45034.62"/>
    <n v="75.823518000000007"/>
    <n v="54.026383473353199"/>
    <n v="10.59"/>
    <m/>
    <m/>
    <m/>
    <s v="EM"/>
    <s v="CHALCO"/>
    <s v="56644"/>
    <s v="Morosidad"/>
    <x v="0"/>
  </r>
  <r>
    <n v="2928"/>
    <s v="Hipotecaria Su Casita"/>
    <s v="FIDEICOMISO 234036"/>
    <d v="2018-05-01T00:00:00"/>
    <s v="65330"/>
    <x v="0"/>
    <n v="21"/>
    <n v="89689.19"/>
    <n v="11499.45"/>
    <n v="0"/>
    <n v="101188.64"/>
    <n v="272.58999999999997"/>
    <n v="0"/>
    <n v="0"/>
    <n v="0"/>
    <n v="0"/>
    <m/>
    <n v="101188.64"/>
    <n v="44897.85"/>
    <n v="791.51"/>
    <n v="0"/>
    <n v="0"/>
    <n v="0"/>
    <n v="0"/>
    <n v="0"/>
    <n v="45689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72.04"/>
    <n v="45689.36"/>
    <n v="154"/>
    <n v="300"/>
    <n v="132862.20000000001"/>
    <n v="111938.08"/>
    <n v="84.251261999999997"/>
    <n v="76.160593607320095"/>
    <n v="10.59"/>
    <m/>
    <m/>
    <m/>
    <s v="QR"/>
    <s v="BENITO JUAREZ"/>
    <s v="77535"/>
    <s v="Morosidad"/>
    <x v="0"/>
  </r>
  <r>
    <n v="2929"/>
    <s v="Hipotecaria Su Casita"/>
    <s v="FIDEICOMISO 234036"/>
    <d v="2018-05-01T00:00:00"/>
    <s v="65336"/>
    <x v="1"/>
    <n v="0"/>
    <n v="48024.24"/>
    <n v="0"/>
    <n v="0"/>
    <n v="48024.24"/>
    <n v="145.94999999999999"/>
    <n v="0"/>
    <n v="0"/>
    <n v="145.94999999999999"/>
    <n v="0"/>
    <m/>
    <n v="47878.29"/>
    <n v="0"/>
    <n v="423.81"/>
    <n v="0"/>
    <n v="0"/>
    <n v="423.81"/>
    <n v="0"/>
    <n v="0"/>
    <n v="0"/>
    <n v="12.47"/>
    <n v="0"/>
    <n v="0"/>
    <n v="0"/>
    <n v="0"/>
    <n v="-12.82"/>
    <n v="29.11"/>
    <n v="76.05"/>
    <n v="0"/>
    <n v="0"/>
    <n v="0"/>
    <n v="0"/>
    <n v="0"/>
    <n v="0"/>
    <n v="0"/>
    <n v="78.94"/>
    <n v="0"/>
    <n v="77.97"/>
    <n v="0"/>
    <n v="753.51"/>
    <n v="0"/>
    <n v="0"/>
    <n v="154"/>
    <n v="300"/>
    <n v="80698.5"/>
    <n v="59936.27"/>
    <n v="74.271850999999998"/>
    <n v="59.329838527068702"/>
    <n v="10.59"/>
    <m/>
    <m/>
    <m/>
    <s v="JAL"/>
    <s v="LAGOS DE MORENO"/>
    <s v="47432"/>
    <s v="Al corriente"/>
    <x v="0"/>
  </r>
  <r>
    <n v="2930"/>
    <s v="Hipotecaria Su Casita"/>
    <s v="FIDEICOMISO 234036"/>
    <d v="2018-05-01T00:00:00"/>
    <s v="65337"/>
    <x v="0"/>
    <n v="21"/>
    <n v="58235.03"/>
    <n v="12223.38"/>
    <n v="0"/>
    <n v="70458.41"/>
    <n v="177.01"/>
    <n v="0"/>
    <n v="0"/>
    <n v="0"/>
    <n v="0"/>
    <m/>
    <n v="70458.41"/>
    <n v="61336.39"/>
    <n v="513.91999999999996"/>
    <n v="0"/>
    <n v="0"/>
    <n v="0"/>
    <n v="0"/>
    <n v="0"/>
    <n v="61850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00.39"/>
    <n v="61850.31"/>
    <n v="154"/>
    <n v="300"/>
    <n v="100042.8"/>
    <n v="72682.14"/>
    <n v="72.651044999999996"/>
    <n v="70.428266360050102"/>
    <n v="10.59"/>
    <m/>
    <m/>
    <m/>
    <s v="JAL"/>
    <s v="ZAPOPAN"/>
    <s v="45200"/>
    <s v="Proceso judicial"/>
    <x v="0"/>
  </r>
  <r>
    <n v="2931"/>
    <s v="Hipotecaria Su Casita"/>
    <s v="FIDEICOMISO 234036"/>
    <d v="2018-05-01T00:00:00"/>
    <s v="65344"/>
    <x v="1"/>
    <n v="0"/>
    <n v="37321.129999999997"/>
    <n v="0"/>
    <n v="0"/>
    <n v="37321.129999999997"/>
    <n v="252.57"/>
    <n v="0"/>
    <n v="0"/>
    <n v="252.57"/>
    <n v="0"/>
    <m/>
    <n v="37068.559999999998"/>
    <n v="0"/>
    <n v="329.36"/>
    <n v="0"/>
    <n v="0"/>
    <n v="329.36"/>
    <n v="0"/>
    <n v="0"/>
    <n v="0"/>
    <n v="12.15"/>
    <n v="0"/>
    <n v="0"/>
    <n v="0"/>
    <n v="0"/>
    <n v="-12.83"/>
    <n v="25.84"/>
    <n v="76.260000000000005"/>
    <n v="0"/>
    <n v="0"/>
    <n v="0"/>
    <n v="0"/>
    <n v="0"/>
    <n v="0"/>
    <n v="0"/>
    <n v="6.81"/>
    <n v="0"/>
    <n v="6.32"/>
    <n v="0"/>
    <n v="690.16"/>
    <n v="0"/>
    <n v="0"/>
    <n v="94"/>
    <n v="240"/>
    <n v="96459.6"/>
    <n v="57935.9"/>
    <n v="60.062347000000003"/>
    <n v="38.429103776938298"/>
    <n v="10.59"/>
    <m/>
    <m/>
    <m/>
    <s v="TAM"/>
    <s v="ALTAMIRA"/>
    <s v="89600"/>
    <s v="Al corriente"/>
    <x v="0"/>
  </r>
  <r>
    <n v="2932"/>
    <s v="Hipotecaria Su Casita"/>
    <s v="FIDEICOMISO 234036"/>
    <d v="2018-05-01T00:00:00"/>
    <s v="65347"/>
    <x v="10"/>
    <n v="8"/>
    <n v="7006.13"/>
    <n v="1321.16"/>
    <n v="0"/>
    <n v="8327.2900000000009"/>
    <n v="171.77"/>
    <n v="0"/>
    <n v="241.74"/>
    <n v="0"/>
    <n v="0"/>
    <m/>
    <n v="8085.55"/>
    <n v="547.64"/>
    <n v="61.83"/>
    <n v="0"/>
    <n v="145.57"/>
    <n v="0"/>
    <n v="0"/>
    <n v="0"/>
    <n v="463.9"/>
    <n v="0"/>
    <n v="0"/>
    <n v="0"/>
    <n v="0"/>
    <n v="0"/>
    <n v="-43.85"/>
    <n v="0"/>
    <n v="0"/>
    <n v="8.7200000000000006"/>
    <n v="0"/>
    <n v="0"/>
    <n v="100.46"/>
    <n v="0"/>
    <n v="16.52"/>
    <n v="65.98"/>
    <n v="0"/>
    <n v="0"/>
    <n v="0"/>
    <n v="0"/>
    <n v="535.14"/>
    <n v="1251.19"/>
    <n v="463.9"/>
    <n v="34"/>
    <n v="180"/>
    <n v="70920"/>
    <n v="21026"/>
    <n v="29.647490000000001"/>
    <n v="11.4009446765671"/>
    <n v="10.59"/>
    <m/>
    <m/>
    <m/>
    <s v="PUE"/>
    <s v="AMOZOC"/>
    <s v="72980"/>
    <s v="Morosidad"/>
    <x v="0"/>
  </r>
  <r>
    <n v="2933"/>
    <s v="Hipotecaria Su Casita"/>
    <s v="FIDEICOMISO 234036"/>
    <d v="2018-05-01T00:00:00"/>
    <s v="65352"/>
    <x v="0"/>
    <n v="21"/>
    <n v="80225.69"/>
    <n v="15744.84"/>
    <n v="0"/>
    <n v="95970.53"/>
    <n v="243.86"/>
    <n v="0"/>
    <n v="0"/>
    <n v="0"/>
    <n v="0"/>
    <m/>
    <n v="95970.53"/>
    <n v="75496.89"/>
    <n v="707.99"/>
    <n v="0"/>
    <n v="0"/>
    <n v="0"/>
    <n v="0"/>
    <n v="0"/>
    <n v="76204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988.7"/>
    <n v="76204.88"/>
    <n v="154"/>
    <n v="300"/>
    <n v="140676.29999999999"/>
    <n v="100129.28"/>
    <n v="71.177077999999995"/>
    <n v="68.220823114990296"/>
    <n v="10.59"/>
    <m/>
    <m/>
    <m/>
    <s v="NL"/>
    <s v="APODACA"/>
    <s v="66612"/>
    <s v="Proceso judicial"/>
    <x v="0"/>
  </r>
  <r>
    <n v="2934"/>
    <s v="Hipotecaria Su Casita"/>
    <s v="FIDEICOMISO 234036"/>
    <d v="2018-05-01T00:00:00"/>
    <s v="65353"/>
    <x v="15"/>
    <n v="7"/>
    <n v="15690.83"/>
    <n v="5440.82"/>
    <n v="0"/>
    <n v="21131.65"/>
    <n v="804.94"/>
    <n v="0"/>
    <n v="1227.46"/>
    <n v="0"/>
    <n v="0"/>
    <m/>
    <n v="19904.189999999999"/>
    <n v="1163.05"/>
    <n v="138.47"/>
    <n v="0"/>
    <n v="366.3"/>
    <n v="0"/>
    <n v="0"/>
    <n v="0"/>
    <n v="935.22"/>
    <n v="0"/>
    <n v="0"/>
    <n v="0"/>
    <n v="0"/>
    <n v="0"/>
    <n v="-111.14"/>
    <n v="0"/>
    <n v="0"/>
    <n v="33.54"/>
    <n v="0"/>
    <n v="0"/>
    <n v="60.47"/>
    <n v="0"/>
    <n v="33.35"/>
    <n v="111.45"/>
    <n v="0"/>
    <n v="0"/>
    <n v="0"/>
    <n v="0"/>
    <n v="1721.43"/>
    <n v="5018.3"/>
    <n v="935.22"/>
    <n v="34"/>
    <n v="180"/>
    <n v="139236.29999999999"/>
    <n v="84916.47"/>
    <n v="60.987307000000001"/>
    <n v="14.295259166052601"/>
    <n v="10.59"/>
    <m/>
    <m/>
    <m/>
    <s v="NL"/>
    <s v="APODACA"/>
    <s v="66612"/>
    <s v="Morosidad"/>
    <x v="0"/>
  </r>
  <r>
    <n v="2935"/>
    <s v="Hipotecaria Su Casita"/>
    <s v="FIDEICOMISO 234036"/>
    <d v="2018-05-01T00:00:00"/>
    <s v="65354"/>
    <x v="1"/>
    <n v="0"/>
    <n v="24251.119999999999"/>
    <n v="0"/>
    <n v="0"/>
    <n v="24251.119999999999"/>
    <n v="308.01"/>
    <n v="0"/>
    <n v="0"/>
    <n v="308.01"/>
    <n v="0"/>
    <m/>
    <n v="23943.11"/>
    <n v="0"/>
    <n v="214.02"/>
    <n v="0"/>
    <n v="0"/>
    <n v="214.02"/>
    <n v="0"/>
    <n v="0"/>
    <n v="0"/>
    <n v="11.43"/>
    <n v="0"/>
    <n v="0"/>
    <n v="0"/>
    <n v="0"/>
    <n v="-13.39"/>
    <n v="26.67"/>
    <n v="75.91"/>
    <n v="0"/>
    <n v="0"/>
    <n v="0"/>
    <n v="0"/>
    <n v="0"/>
    <n v="0"/>
    <n v="0"/>
    <n v="1.37"/>
    <n v="0"/>
    <n v="1.37"/>
    <n v="0"/>
    <n v="624.02"/>
    <n v="0"/>
    <n v="0"/>
    <n v="154"/>
    <n v="300"/>
    <n v="116030.1"/>
    <n v="54915.02"/>
    <n v="47.328254000000001"/>
    <n v="20.635257742416201"/>
    <n v="10.59"/>
    <m/>
    <m/>
    <m/>
    <s v="EM"/>
    <s v="IXTAPALUCA"/>
    <s v="56566"/>
    <s v="Al corriente"/>
    <x v="0"/>
  </r>
  <r>
    <n v="2936"/>
    <s v="Hipotecaria Su Casita"/>
    <s v="FIDEICOMISO 234036"/>
    <d v="2018-05-01T00:00:00"/>
    <s v="65356"/>
    <x v="1"/>
    <n v="0"/>
    <n v="22495.040000000001"/>
    <n v="0"/>
    <n v="0"/>
    <n v="22495.040000000001"/>
    <n v="152.19999999999999"/>
    <n v="0"/>
    <n v="0"/>
    <n v="152.19999999999999"/>
    <n v="0"/>
    <m/>
    <n v="22342.84"/>
    <n v="0"/>
    <n v="198.52"/>
    <n v="0"/>
    <n v="0"/>
    <n v="198.52"/>
    <n v="0"/>
    <n v="0"/>
    <n v="0"/>
    <n v="7.32"/>
    <n v="0"/>
    <n v="0"/>
    <n v="0"/>
    <n v="0"/>
    <n v="-8.7899999999999991"/>
    <n v="15.57"/>
    <n v="50.58"/>
    <n v="0"/>
    <n v="0"/>
    <n v="0"/>
    <n v="0"/>
    <n v="0"/>
    <n v="0"/>
    <n v="0"/>
    <n v="0.06"/>
    <n v="0"/>
    <n v="0.18"/>
    <n v="0"/>
    <n v="415.46"/>
    <n v="0"/>
    <n v="0"/>
    <n v="94"/>
    <n v="240"/>
    <n v="89399.7"/>
    <n v="34917.65"/>
    <n v="39.057904999999998"/>
    <n v="24.992074843244001"/>
    <n v="10.59"/>
    <m/>
    <m/>
    <m/>
    <s v="EM"/>
    <s v="IXTAPALUCA"/>
    <s v="56566"/>
    <s v="Al corriente"/>
    <x v="0"/>
  </r>
  <r>
    <n v="2937"/>
    <s v="Hipotecaria Su Casita"/>
    <s v="FIDEICOMISO 234036"/>
    <d v="2018-05-01T00:00:00"/>
    <s v="65359"/>
    <x v="3"/>
    <n v="4"/>
    <n v="51581.9"/>
    <n v="613.53"/>
    <n v="0"/>
    <n v="52195.43"/>
    <n v="156.78"/>
    <n v="0"/>
    <n v="151.37"/>
    <n v="0"/>
    <n v="0"/>
    <m/>
    <n v="52044.06"/>
    <n v="1753.82"/>
    <n v="455.21"/>
    <n v="0"/>
    <n v="444.87"/>
    <n v="0"/>
    <n v="0"/>
    <n v="0"/>
    <n v="1764.16"/>
    <n v="0"/>
    <n v="0"/>
    <n v="0"/>
    <n v="0"/>
    <n v="0"/>
    <n v="-58.76"/>
    <n v="0"/>
    <n v="0"/>
    <n v="13.4"/>
    <n v="0"/>
    <n v="0"/>
    <n v="60.34"/>
    <n v="0"/>
    <n v="31.27"/>
    <n v="83.67"/>
    <n v="0"/>
    <n v="0"/>
    <n v="0"/>
    <n v="0"/>
    <n v="726.16"/>
    <n v="618.94000000000005"/>
    <n v="1764.16"/>
    <n v="154"/>
    <n v="300"/>
    <n v="99998.399999999994"/>
    <n v="64378.17"/>
    <n v="64.379199999999997"/>
    <n v="52.044892663957398"/>
    <n v="10.59"/>
    <m/>
    <m/>
    <m/>
    <s v="NL"/>
    <s v="GARCIA"/>
    <s v="66000"/>
    <s v="Morosidad"/>
    <x v="0"/>
  </r>
  <r>
    <n v="2938"/>
    <s v="Hipotecaria Su Casita"/>
    <s v="FIDEICOMISO 234036"/>
    <d v="2018-05-01T00:00:00"/>
    <s v="65362"/>
    <x v="1"/>
    <n v="0"/>
    <n v="71058.81"/>
    <n v="0"/>
    <n v="0"/>
    <n v="71058.81"/>
    <n v="323.5"/>
    <n v="0"/>
    <n v="0"/>
    <n v="323.5"/>
    <n v="303.77"/>
    <m/>
    <n v="70431.539999999994"/>
    <n v="0"/>
    <n v="627.09"/>
    <n v="0"/>
    <n v="0"/>
    <n v="627.09"/>
    <n v="0"/>
    <n v="0"/>
    <n v="0"/>
    <n v="20.81"/>
    <n v="0"/>
    <n v="0"/>
    <n v="0"/>
    <n v="0"/>
    <n v="-21.64"/>
    <n v="48.57"/>
    <n v="127.59"/>
    <n v="0"/>
    <n v="0"/>
    <n v="0"/>
    <n v="0"/>
    <n v="0"/>
    <n v="0"/>
    <n v="0"/>
    <n v="11.02"/>
    <n v="0"/>
    <n v="8.2799999999999994"/>
    <n v="0"/>
    <n v="1440.71"/>
    <n v="0"/>
    <n v="0"/>
    <n v="154"/>
    <n v="300"/>
    <n v="139236.29999999999"/>
    <n v="99997.64"/>
    <n v="71.818656000000004"/>
    <n v="50.584179214731897"/>
    <n v="10.59"/>
    <m/>
    <m/>
    <m/>
    <s v="NL"/>
    <s v="APODACA"/>
    <s v="66612"/>
    <s v="Al corriente"/>
    <x v="0"/>
  </r>
  <r>
    <n v="2939"/>
    <s v="Hipotecaria Su Casita"/>
    <s v="FIDEICOMISO 234036"/>
    <d v="2018-05-01T00:00:00"/>
    <s v="65364"/>
    <x v="0"/>
    <n v="21"/>
    <n v="10653.14"/>
    <n v="14525.09"/>
    <n v="0"/>
    <n v="25178.23"/>
    <n v="261.08"/>
    <n v="0"/>
    <n v="0"/>
    <n v="0"/>
    <n v="0"/>
    <m/>
    <n v="25178.23"/>
    <n v="12575.35"/>
    <n v="94.01"/>
    <n v="0"/>
    <n v="0"/>
    <n v="0"/>
    <n v="0"/>
    <n v="0"/>
    <n v="12669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86.17"/>
    <n v="12669.36"/>
    <n v="34"/>
    <n v="180"/>
    <n v="92933.4"/>
    <n v="31962.06"/>
    <n v="34.392435999999996"/>
    <n v="27.092767608479502"/>
    <n v="10.59"/>
    <m/>
    <m/>
    <m/>
    <s v="TAM"/>
    <s v="ALTAMIRA"/>
    <s v="89600"/>
    <s v="Proceso judicial"/>
    <x v="0"/>
  </r>
  <r>
    <n v="2940"/>
    <s v="Hipotecaria Su Casita"/>
    <s v="FIDEICOMISO 234036"/>
    <d v="2018-05-01T00:00:00"/>
    <s v="65366"/>
    <x v="1"/>
    <n v="1"/>
    <n v="32896.61"/>
    <n v="220.64"/>
    <n v="0"/>
    <n v="33117.25"/>
    <n v="222.59"/>
    <n v="0"/>
    <n v="220.64"/>
    <n v="222.59"/>
    <n v="0"/>
    <m/>
    <n v="32674.02"/>
    <n v="292.26"/>
    <n v="290.31"/>
    <n v="0"/>
    <n v="292.26"/>
    <n v="290.31"/>
    <n v="0"/>
    <n v="0"/>
    <n v="0"/>
    <n v="10.71"/>
    <n v="0"/>
    <n v="0"/>
    <n v="0"/>
    <n v="0"/>
    <n v="-22.08"/>
    <n v="22.78"/>
    <n v="66.739999999999995"/>
    <n v="10.71"/>
    <n v="0"/>
    <n v="0"/>
    <n v="0"/>
    <n v="0"/>
    <n v="22.78"/>
    <n v="66.739999999999995"/>
    <n v="0"/>
    <n v="0"/>
    <n v="0"/>
    <n v="3.32E-3"/>
    <n v="1204.18"/>
    <n v="0"/>
    <n v="0"/>
    <n v="94"/>
    <n v="240"/>
    <n v="81786"/>
    <n v="51064.11"/>
    <n v="62.436247999999999"/>
    <n v="39.950627081857697"/>
    <n v="10.59"/>
    <m/>
    <m/>
    <m/>
    <s v="QRO"/>
    <s v="QUERETARO"/>
    <s v="76117"/>
    <s v="Al corriente"/>
    <x v="0"/>
  </r>
  <r>
    <n v="2941"/>
    <s v="Hipotecaria Su Casita"/>
    <s v="FIDEICOMISO 234036"/>
    <d v="2018-05-01T00:00:00"/>
    <s v="65367"/>
    <x v="1"/>
    <n v="0"/>
    <n v="42309.9"/>
    <n v="0"/>
    <n v="0"/>
    <n v="42309.9"/>
    <n v="385.66"/>
    <n v="0"/>
    <n v="0"/>
    <n v="385.66"/>
    <n v="0"/>
    <m/>
    <n v="41924.239999999998"/>
    <n v="0"/>
    <n v="373.38"/>
    <n v="0"/>
    <n v="0"/>
    <n v="373.38"/>
    <n v="0"/>
    <n v="0"/>
    <n v="0"/>
    <n v="15.84"/>
    <n v="0"/>
    <n v="0"/>
    <n v="0"/>
    <n v="0"/>
    <n v="-16.22"/>
    <n v="33.71"/>
    <n v="97.84"/>
    <n v="0"/>
    <n v="0"/>
    <n v="0"/>
    <n v="0"/>
    <n v="0"/>
    <n v="0"/>
    <n v="0"/>
    <n v="0.1"/>
    <n v="0"/>
    <n v="0"/>
    <n v="0"/>
    <n v="890.31"/>
    <n v="0"/>
    <n v="0"/>
    <n v="94"/>
    <n v="240"/>
    <n v="114936.3"/>
    <n v="75568.929999999993"/>
    <n v="65.748531999999997"/>
    <n v="36.476065430801803"/>
    <n v="10.59"/>
    <m/>
    <m/>
    <m/>
    <s v="DF"/>
    <s v="MIGUEL HIDALGO"/>
    <s v="11230"/>
    <s v="Al corriente"/>
    <x v="0"/>
  </r>
  <r>
    <n v="2942"/>
    <s v="Hipotecaria Su Casita"/>
    <s v="FIDEICOMISO 234036"/>
    <d v="2018-05-01T00:00:00"/>
    <s v="65375"/>
    <x v="1"/>
    <n v="0"/>
    <n v="54423.87"/>
    <n v="0"/>
    <n v="0"/>
    <n v="54423.87"/>
    <n v="165.42"/>
    <n v="0"/>
    <n v="0"/>
    <n v="165.42"/>
    <n v="0"/>
    <m/>
    <n v="54258.45"/>
    <n v="0"/>
    <n v="480.29"/>
    <n v="0"/>
    <n v="0"/>
    <n v="480.29"/>
    <n v="0"/>
    <n v="0"/>
    <n v="0"/>
    <n v="14.13"/>
    <n v="0"/>
    <n v="0"/>
    <n v="0"/>
    <n v="0"/>
    <n v="-16.399999999999999"/>
    <n v="32.99"/>
    <n v="93.48"/>
    <n v="0"/>
    <n v="0"/>
    <n v="0"/>
    <n v="0"/>
    <n v="0"/>
    <n v="0"/>
    <n v="0"/>
    <n v="1.81"/>
    <n v="0"/>
    <n v="1.74"/>
    <n v="0"/>
    <n v="771.72"/>
    <n v="0"/>
    <n v="0"/>
    <n v="154"/>
    <n v="300"/>
    <n v="140659.79999999999"/>
    <n v="67925.33"/>
    <n v="48.290506999999998"/>
    <n v="38.574241148834297"/>
    <n v="10.59"/>
    <m/>
    <m/>
    <m/>
    <s v="NL"/>
    <s v="APODACA"/>
    <s v="66612"/>
    <s v="Al corriente"/>
    <x v="0"/>
  </r>
  <r>
    <n v="2943"/>
    <s v="Hipotecaria Su Casita"/>
    <s v="FIDEICOMISO 234036"/>
    <d v="2018-05-01T00:00:00"/>
    <s v="65377"/>
    <x v="1"/>
    <n v="0"/>
    <n v="35043.300000000003"/>
    <n v="0"/>
    <n v="0"/>
    <n v="35043.300000000003"/>
    <n v="350.92"/>
    <n v="0"/>
    <n v="0"/>
    <n v="350.92"/>
    <n v="574.12"/>
    <m/>
    <n v="34118.26"/>
    <n v="0"/>
    <n v="309.26"/>
    <n v="0"/>
    <n v="0"/>
    <n v="309.26"/>
    <n v="0"/>
    <n v="0"/>
    <n v="0"/>
    <n v="14.45"/>
    <n v="0"/>
    <n v="0"/>
    <n v="0"/>
    <n v="0"/>
    <n v="-14.58"/>
    <n v="33.729999999999997"/>
    <n v="87.77"/>
    <n v="0"/>
    <n v="0"/>
    <n v="0"/>
    <n v="0"/>
    <n v="0"/>
    <n v="0"/>
    <n v="0"/>
    <n v="0"/>
    <n v="0"/>
    <n v="0"/>
    <n v="0"/>
    <n v="1355.67"/>
    <n v="0"/>
    <n v="0"/>
    <n v="155"/>
    <n v="300"/>
    <n v="91008"/>
    <n v="69447.08"/>
    <n v="76.308763999999996"/>
    <n v="37.489297612378202"/>
    <n v="10.59"/>
    <m/>
    <m/>
    <m/>
    <s v="DGO"/>
    <s v="DURANGO"/>
    <s v="34224"/>
    <s v="Al corriente"/>
    <x v="0"/>
  </r>
  <r>
    <n v="2944"/>
    <s v="Hipotecaria Su Casita"/>
    <s v="FIDEICOMISO 234036"/>
    <d v="2018-05-01T00:00:00"/>
    <s v="65379"/>
    <x v="1"/>
    <n v="0"/>
    <n v="23696.57"/>
    <n v="0"/>
    <n v="0"/>
    <n v="23696.57"/>
    <n v="157.88999999999999"/>
    <n v="0"/>
    <n v="0"/>
    <n v="157.88999999999999"/>
    <n v="0"/>
    <m/>
    <n v="23538.68"/>
    <n v="0"/>
    <n v="209.12"/>
    <n v="0"/>
    <n v="0"/>
    <n v="209.12"/>
    <n v="0"/>
    <n v="0"/>
    <n v="0"/>
    <n v="7.66"/>
    <n v="0"/>
    <n v="0"/>
    <n v="0"/>
    <n v="0"/>
    <n v="-9.2200000000000006"/>
    <n v="16.3"/>
    <n v="53.27"/>
    <n v="0"/>
    <n v="0"/>
    <n v="0"/>
    <n v="0"/>
    <n v="0"/>
    <n v="0"/>
    <n v="0"/>
    <n v="0.2"/>
    <n v="0"/>
    <n v="0.18"/>
    <n v="0"/>
    <n v="435.22"/>
    <n v="0"/>
    <n v="0"/>
    <n v="95"/>
    <n v="240"/>
    <n v="95898"/>
    <n v="36539.15"/>
    <n v="38.102097999999998"/>
    <n v="24.545537927144998"/>
    <n v="10.59"/>
    <m/>
    <m/>
    <m/>
    <s v="NL"/>
    <s v="SANTA CATARINA"/>
    <s v="66365"/>
    <s v="Al corriente"/>
    <x v="0"/>
  </r>
  <r>
    <n v="2945"/>
    <s v="Hipotecaria Su Casita"/>
    <s v="FIDEICOMISO 234036"/>
    <d v="2018-05-01T00:00:00"/>
    <s v="65381"/>
    <x v="1"/>
    <n v="0"/>
    <n v="54799.21"/>
    <n v="0"/>
    <n v="0"/>
    <n v="54799.21"/>
    <n v="164.61"/>
    <n v="0"/>
    <n v="0"/>
    <n v="164.61"/>
    <n v="0"/>
    <m/>
    <n v="54634.6"/>
    <n v="0"/>
    <n v="483.6"/>
    <n v="0"/>
    <n v="0"/>
    <n v="483.6"/>
    <n v="0"/>
    <n v="0"/>
    <n v="0"/>
    <n v="14.19"/>
    <n v="0"/>
    <n v="0"/>
    <n v="0"/>
    <n v="0"/>
    <n v="-14.43"/>
    <n v="33.119999999999997"/>
    <n v="87.98"/>
    <n v="0"/>
    <n v="0"/>
    <n v="0"/>
    <n v="0"/>
    <n v="0"/>
    <n v="0"/>
    <n v="0"/>
    <n v="20.95"/>
    <n v="0"/>
    <n v="20.87"/>
    <n v="0"/>
    <n v="790.02"/>
    <n v="0"/>
    <n v="0"/>
    <n v="155"/>
    <n v="300"/>
    <n v="101602.5"/>
    <n v="68188.31"/>
    <n v="67.112826999999996"/>
    <n v="53.772889488157098"/>
    <n v="10.59"/>
    <m/>
    <m/>
    <m/>
    <s v="NL"/>
    <s v="APODACA"/>
    <s v="66613"/>
    <s v="Al corriente"/>
    <x v="0"/>
  </r>
  <r>
    <n v="2946"/>
    <s v="Hipotecaria Su Casita"/>
    <s v="FIDEICOMISO 234036"/>
    <d v="2018-05-01T00:00:00"/>
    <s v="65383"/>
    <x v="1"/>
    <n v="0"/>
    <n v="46939.53"/>
    <n v="0"/>
    <n v="0"/>
    <n v="46939.53"/>
    <n v="141"/>
    <n v="0"/>
    <n v="0"/>
    <n v="141"/>
    <n v="0"/>
    <m/>
    <n v="46798.53"/>
    <n v="0"/>
    <n v="414.24"/>
    <n v="0"/>
    <n v="0"/>
    <n v="414.24"/>
    <n v="0"/>
    <n v="0"/>
    <n v="0"/>
    <n v="12.15"/>
    <n v="0"/>
    <n v="0"/>
    <n v="0"/>
    <n v="0"/>
    <n v="-12.97"/>
    <n v="28.37"/>
    <n v="76.680000000000007"/>
    <n v="0"/>
    <n v="0"/>
    <n v="0"/>
    <n v="0"/>
    <n v="0"/>
    <n v="0"/>
    <n v="0"/>
    <n v="13.37"/>
    <n v="0"/>
    <n v="8.92"/>
    <n v="0"/>
    <n v="672.84"/>
    <n v="0"/>
    <n v="0"/>
    <n v="155"/>
    <n v="300"/>
    <n v="95898"/>
    <n v="58408.31"/>
    <n v="60.906703"/>
    <n v="48.800319124908597"/>
    <n v="10.59"/>
    <m/>
    <m/>
    <m/>
    <s v="NL"/>
    <s v="SANTA CATARINA"/>
    <s v="66365"/>
    <s v="Al corriente"/>
    <x v="0"/>
  </r>
  <r>
    <n v="2947"/>
    <s v="Hipotecaria Su Casita"/>
    <s v="FIDEICOMISO 234036"/>
    <d v="2018-05-01T00:00:00"/>
    <s v="65388"/>
    <x v="1"/>
    <n v="0"/>
    <n v="60037.93"/>
    <n v="0"/>
    <n v="0"/>
    <n v="60037.93"/>
    <n v="180.34"/>
    <n v="0"/>
    <n v="0"/>
    <n v="180.34"/>
    <n v="0"/>
    <m/>
    <n v="59857.59"/>
    <n v="0"/>
    <n v="529.83000000000004"/>
    <n v="0"/>
    <n v="0"/>
    <n v="529.83000000000004"/>
    <n v="0"/>
    <n v="0"/>
    <n v="0"/>
    <n v="15.55"/>
    <n v="0"/>
    <n v="0"/>
    <n v="0"/>
    <n v="0"/>
    <n v="-16.21"/>
    <n v="36.29"/>
    <n v="96.69"/>
    <n v="0"/>
    <n v="0"/>
    <n v="0"/>
    <n v="0"/>
    <n v="0"/>
    <n v="0"/>
    <n v="0"/>
    <n v="0.02"/>
    <n v="0"/>
    <n v="0"/>
    <n v="0"/>
    <n v="842.51"/>
    <n v="0"/>
    <n v="0"/>
    <n v="155"/>
    <n v="300"/>
    <n v="113282.1"/>
    <n v="74706.399999999994"/>
    <n v="65.947224000000006"/>
    <n v="52.839407277424201"/>
    <n v="10.59"/>
    <m/>
    <m/>
    <m/>
    <s v="DF"/>
    <s v="MIGUEL HIDALGO"/>
    <s v="11400"/>
    <s v="Al corriente"/>
    <x v="0"/>
  </r>
  <r>
    <n v="2948"/>
    <s v="Hipotecaria Su Casita"/>
    <s v="FIDEICOMISO 234036"/>
    <d v="2018-05-01T00:00:00"/>
    <s v="65393"/>
    <x v="0"/>
    <n v="21"/>
    <n v="41477.99"/>
    <n v="8652.4599999999991"/>
    <n v="0"/>
    <n v="50130.45"/>
    <n v="124.6"/>
    <n v="0"/>
    <n v="0"/>
    <n v="0"/>
    <n v="0"/>
    <m/>
    <n v="50130.45"/>
    <n v="44336.67"/>
    <n v="366.04"/>
    <n v="0"/>
    <n v="0"/>
    <n v="0"/>
    <n v="0"/>
    <n v="0"/>
    <n v="44702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77.06"/>
    <n v="44702.71"/>
    <n v="155"/>
    <n v="300"/>
    <n v="70628.100000000006"/>
    <n v="51612.68"/>
    <n v="73.076693000000006"/>
    <n v="70.978052381737399"/>
    <n v="10.59"/>
    <m/>
    <m/>
    <m/>
    <s v="JAL"/>
    <s v="IXTLAHUACAN DE LOS MEMBRILLOS"/>
    <s v="45850"/>
    <s v="Proceso judicial"/>
    <x v="0"/>
  </r>
  <r>
    <n v="2949"/>
    <s v="Hipotecaria Su Casita"/>
    <s v="FIDEICOMISO 234036"/>
    <d v="2018-05-01T00:00:00"/>
    <s v="65827"/>
    <x v="0"/>
    <n v="21"/>
    <n v="68111.67"/>
    <n v="13211.04"/>
    <n v="0"/>
    <n v="81322.710000000006"/>
    <n v="204.61"/>
    <n v="0"/>
    <n v="0"/>
    <n v="0"/>
    <n v="0"/>
    <m/>
    <n v="81322.710000000006"/>
    <n v="64136.17"/>
    <n v="601.09"/>
    <n v="0"/>
    <n v="0"/>
    <n v="0"/>
    <n v="0"/>
    <n v="0"/>
    <n v="64737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15.65"/>
    <n v="64737.26"/>
    <n v="155"/>
    <n v="300"/>
    <n v="111497.7"/>
    <n v="84755"/>
    <n v="76.015021000000004"/>
    <n v="72.936670502352797"/>
    <n v="10.59"/>
    <m/>
    <m/>
    <m/>
    <s v="JAL"/>
    <s v="ZAPOPAN"/>
    <s v="45200"/>
    <s v="Proceso judicial"/>
    <x v="0"/>
  </r>
  <r>
    <n v="2950"/>
    <s v="Hipotecaria Su Casita"/>
    <s v="FIDEICOMISO 234036"/>
    <d v="2018-05-01T00:00:00"/>
    <s v="65831"/>
    <x v="2"/>
    <n v="0"/>
    <n v="44089.49"/>
    <n v="0"/>
    <n v="0"/>
    <n v="44089.49"/>
    <n v="132.43"/>
    <n v="0"/>
    <n v="0"/>
    <n v="130.35"/>
    <n v="0"/>
    <m/>
    <n v="43959.14"/>
    <n v="0"/>
    <n v="389.09"/>
    <n v="0"/>
    <n v="0"/>
    <n v="389.09"/>
    <n v="0"/>
    <n v="0"/>
    <n v="0"/>
    <n v="11.42"/>
    <n v="0"/>
    <n v="0"/>
    <n v="0"/>
    <n v="0"/>
    <n v="-12.34"/>
    <n v="26.65"/>
    <n v="72.34"/>
    <n v="0"/>
    <n v="0"/>
    <n v="0"/>
    <n v="0"/>
    <n v="0"/>
    <n v="0"/>
    <n v="0"/>
    <n v="0"/>
    <n v="0"/>
    <n v="0.06"/>
    <n v="0"/>
    <n v="617.51"/>
    <n v="2.08"/>
    <n v="0"/>
    <n v="155"/>
    <n v="300"/>
    <n v="92341.2"/>
    <n v="54861.35"/>
    <n v="59.411563000000001"/>
    <n v="47.605121192530298"/>
    <n v="10.59"/>
    <m/>
    <m/>
    <m/>
    <s v="NL"/>
    <s v="GUADALUPE"/>
    <s v="67117"/>
    <s v="Morosidad"/>
    <x v="0"/>
  </r>
  <r>
    <n v="2951"/>
    <s v="Hipotecaria Su Casita"/>
    <s v="FIDEICOMISO 234036"/>
    <d v="2018-05-01T00:00:00"/>
    <s v="65837"/>
    <x v="0"/>
    <n v="21"/>
    <n v="54985.22"/>
    <n v="22015.52"/>
    <n v="0"/>
    <n v="77000.740000000005"/>
    <n v="366.39"/>
    <n v="0"/>
    <n v="0"/>
    <n v="0"/>
    <n v="0"/>
    <m/>
    <n v="77000.740000000005"/>
    <n v="50979.72"/>
    <n v="485.24"/>
    <n v="0"/>
    <n v="0"/>
    <n v="0"/>
    <n v="0"/>
    <n v="0"/>
    <n v="51464.95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381.91"/>
    <n v="51464.959999999999"/>
    <n v="95"/>
    <n v="240"/>
    <n v="140159.70000000001"/>
    <n v="84787.16"/>
    <n v="60.493251999999998"/>
    <n v="54.937860508672301"/>
    <n v="10.59"/>
    <m/>
    <m/>
    <m/>
    <s v="DF"/>
    <s v="IZTACALCO"/>
    <s v="8810"/>
    <s v="Morosidad"/>
    <x v="0"/>
  </r>
  <r>
    <n v="2952"/>
    <s v="Hipotecaria Su Casita"/>
    <s v="FIDEICOMISO 234036"/>
    <d v="2018-05-01T00:00:00"/>
    <s v="65841"/>
    <x v="19"/>
    <n v="16"/>
    <n v="54096.9"/>
    <n v="2443.79"/>
    <n v="0"/>
    <n v="56540.69"/>
    <n v="164.44"/>
    <n v="0"/>
    <n v="0"/>
    <n v="0"/>
    <n v="0"/>
    <m/>
    <n v="56540.69"/>
    <n v="7355.29"/>
    <n v="477.41"/>
    <n v="0"/>
    <n v="0"/>
    <n v="0"/>
    <n v="0"/>
    <n v="0"/>
    <n v="7832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08.23"/>
    <n v="7832.7"/>
    <n v="154"/>
    <n v="300"/>
    <n v="116832.9"/>
    <n v="67518.83"/>
    <n v="57.790939000000002"/>
    <n v="48.394493311094301"/>
    <n v="10.59"/>
    <m/>
    <m/>
    <m/>
    <s v="SLP"/>
    <s v="SAN LUIS POTOSI"/>
    <s v="78399"/>
    <s v="Morosidad"/>
    <x v="0"/>
  </r>
  <r>
    <n v="2953"/>
    <s v="Hipotecaria Su Casita"/>
    <s v="FIDEICOMISO 234036"/>
    <d v="2018-05-01T00:00:00"/>
    <s v="65859"/>
    <x v="0"/>
    <n v="21"/>
    <n v="21325.24"/>
    <n v="4147.12"/>
    <n v="0"/>
    <n v="25472.36"/>
    <n v="68.709999999999994"/>
    <n v="0"/>
    <n v="0"/>
    <n v="0"/>
    <n v="0"/>
    <m/>
    <n v="25472.36"/>
    <n v="17733"/>
    <n v="185.71"/>
    <n v="0"/>
    <n v="0"/>
    <n v="0"/>
    <n v="0"/>
    <n v="0"/>
    <n v="17918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15.83"/>
    <n v="17918.71"/>
    <n v="150"/>
    <n v="300"/>
    <n v="66930.600000000006"/>
    <n v="27047.9"/>
    <n v="40.411859"/>
    <n v="38.057868474714901"/>
    <n v="10.45"/>
    <m/>
    <m/>
    <m/>
    <s v="BCN"/>
    <s v="MEXICALI"/>
    <s v="21323"/>
    <s v="Proceso judicial"/>
    <x v="0"/>
  </r>
  <r>
    <n v="2954"/>
    <s v="Hipotecaria Su Casita"/>
    <s v="FIDEICOMISO 234036"/>
    <d v="2018-05-01T00:00:00"/>
    <s v="65864"/>
    <x v="4"/>
    <n v="2"/>
    <n v="22649.21"/>
    <n v="933.17"/>
    <n v="0"/>
    <n v="23582.38"/>
    <n v="639.65"/>
    <n v="0"/>
    <n v="579.05999999999995"/>
    <n v="0"/>
    <n v="0"/>
    <m/>
    <n v="23003.32"/>
    <n v="202.76"/>
    <n v="197.24"/>
    <n v="0"/>
    <n v="202.76"/>
    <n v="0"/>
    <n v="0"/>
    <n v="0"/>
    <n v="197.24"/>
    <n v="0"/>
    <n v="0"/>
    <n v="0"/>
    <n v="0"/>
    <n v="0"/>
    <n v="0.7"/>
    <n v="0"/>
    <n v="0"/>
    <n v="35.54"/>
    <n v="0"/>
    <n v="0"/>
    <n v="55.66"/>
    <n v="0"/>
    <n v="30.27"/>
    <n v="96.87"/>
    <n v="0"/>
    <n v="0"/>
    <n v="0"/>
    <n v="0"/>
    <n v="1000.86"/>
    <n v="993.76"/>
    <n v="197.24"/>
    <n v="30"/>
    <n v="180"/>
    <n v="105682.5"/>
    <n v="75921.649999999994"/>
    <n v="71.839376999999999"/>
    <n v="21.766441821689099"/>
    <n v="10.45"/>
    <m/>
    <m/>
    <m/>
    <s v="QR"/>
    <s v="BENITO JUAREZ"/>
    <s v="77500"/>
    <s v="Morosidad"/>
    <x v="0"/>
  </r>
  <r>
    <n v="2955"/>
    <s v="Hipotecaria Su Casita"/>
    <s v="FIDEICOMISO 234036"/>
    <d v="2018-05-01T00:00:00"/>
    <s v="65868"/>
    <x v="1"/>
    <n v="0"/>
    <n v="12396.06"/>
    <n v="0"/>
    <n v="0"/>
    <n v="12396.06"/>
    <n v="350"/>
    <n v="0"/>
    <n v="0"/>
    <n v="350"/>
    <n v="0"/>
    <m/>
    <n v="12046.06"/>
    <n v="0"/>
    <n v="107.95"/>
    <n v="0"/>
    <n v="0"/>
    <n v="107.95"/>
    <n v="0"/>
    <n v="0"/>
    <n v="0"/>
    <n v="19.45"/>
    <n v="0"/>
    <n v="0"/>
    <n v="0"/>
    <n v="0"/>
    <n v="-0.27"/>
    <n v="16.57"/>
    <n v="56.54"/>
    <n v="0"/>
    <n v="0"/>
    <n v="0"/>
    <n v="0"/>
    <n v="0"/>
    <n v="0"/>
    <n v="0"/>
    <n v="2.8"/>
    <n v="0"/>
    <n v="2.65"/>
    <n v="0"/>
    <n v="553.04"/>
    <n v="0"/>
    <n v="0"/>
    <n v="30"/>
    <n v="180"/>
    <n v="81808.800000000003"/>
    <n v="41545.269999999997"/>
    <n v="50.783374999999999"/>
    <n v="14.724650537895201"/>
    <n v="10.45"/>
    <m/>
    <m/>
    <m/>
    <s v="QR"/>
    <s v="BENITO JUAREZ"/>
    <s v="77580"/>
    <s v="Al corriente"/>
    <x v="0"/>
  </r>
  <r>
    <n v="2956"/>
    <s v="Hipotecaria Su Casita"/>
    <s v="FIDEICOMISO 234036"/>
    <d v="2018-05-01T00:00:00"/>
    <s v="65871"/>
    <x v="0"/>
    <n v="21"/>
    <n v="31359.02"/>
    <n v="5439.04"/>
    <n v="0"/>
    <n v="36798.06"/>
    <n v="101"/>
    <n v="0"/>
    <n v="0"/>
    <n v="0"/>
    <n v="0"/>
    <m/>
    <n v="36798.06"/>
    <n v="21868.79"/>
    <n v="273.08"/>
    <n v="0"/>
    <n v="0"/>
    <n v="0"/>
    <n v="0"/>
    <n v="0"/>
    <n v="22141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40.04"/>
    <n v="22141.87"/>
    <n v="150"/>
    <n v="300"/>
    <n v="85988.4"/>
    <n v="39770.230000000003"/>
    <n v="46.250692000000001"/>
    <n v="42.7942141460464"/>
    <n v="10.45"/>
    <m/>
    <m/>
    <m/>
    <s v="QR"/>
    <s v="BENITO JUAREZ"/>
    <s v="77534"/>
    <s v="Proceso judicial"/>
    <x v="0"/>
  </r>
  <r>
    <n v="2957"/>
    <s v="Hipotecaria Su Casita"/>
    <s v="FIDEICOMISO 234036"/>
    <d v="2018-05-01T00:00:00"/>
    <s v="65872"/>
    <x v="0"/>
    <n v="21"/>
    <n v="31348.639999999999"/>
    <n v="6464.23"/>
    <n v="0"/>
    <n v="37812.870000000003"/>
    <n v="101"/>
    <n v="0"/>
    <n v="0"/>
    <n v="0"/>
    <n v="0"/>
    <m/>
    <n v="37812.870000000003"/>
    <n v="28690.83"/>
    <n v="272.99"/>
    <n v="0"/>
    <n v="0"/>
    <n v="0"/>
    <n v="0"/>
    <n v="0"/>
    <n v="28963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65.23"/>
    <n v="28963.82"/>
    <n v="150"/>
    <n v="300"/>
    <n v="85966.2"/>
    <n v="39759.879999999997"/>
    <n v="46.250596000000002"/>
    <n v="43.985740750991198"/>
    <n v="10.45"/>
    <m/>
    <m/>
    <m/>
    <s v="QR"/>
    <s v="BENITO JUAREZ"/>
    <s v="77534"/>
    <s v="Proceso judicial"/>
    <x v="0"/>
  </r>
  <r>
    <n v="2958"/>
    <s v="Hipotecaria Su Casita"/>
    <s v="FIDEICOMISO 234036"/>
    <d v="2018-05-01T00:00:00"/>
    <s v="65873"/>
    <x v="0"/>
    <n v="21"/>
    <n v="39518.699999999997"/>
    <n v="4582.12"/>
    <n v="0"/>
    <n v="44100.82"/>
    <n v="125.81"/>
    <n v="0"/>
    <n v="0"/>
    <n v="0"/>
    <n v="0"/>
    <m/>
    <n v="44100.82"/>
    <n v="16095.68"/>
    <n v="344.14"/>
    <n v="0"/>
    <n v="0"/>
    <n v="0"/>
    <n v="0"/>
    <n v="0"/>
    <n v="16439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07.93"/>
    <n v="16439.82"/>
    <n v="151"/>
    <n v="300"/>
    <n v="83045.100000000006"/>
    <n v="49961.85"/>
    <n v="60.162309"/>
    <n v="53.104662057017102"/>
    <n v="10.45"/>
    <m/>
    <m/>
    <m/>
    <s v="QR"/>
    <s v="BENITO JUAREZ"/>
    <s v="77500"/>
    <s v="Morosidad"/>
    <x v="0"/>
  </r>
  <r>
    <n v="2959"/>
    <s v="Hipotecaria Su Casita"/>
    <s v="FIDEICOMISO 234036"/>
    <d v="2018-05-01T00:00:00"/>
    <s v="65875"/>
    <x v="1"/>
    <n v="1"/>
    <n v="33149.519999999997"/>
    <n v="52.38"/>
    <n v="0"/>
    <n v="33201.9"/>
    <n v="105.51"/>
    <n v="0"/>
    <n v="52.38"/>
    <n v="105.51"/>
    <n v="0"/>
    <m/>
    <n v="33044.01"/>
    <n v="0"/>
    <n v="288.68"/>
    <n v="0"/>
    <n v="0"/>
    <n v="288.68"/>
    <n v="0"/>
    <n v="0"/>
    <n v="0"/>
    <n v="20.9"/>
    <n v="0"/>
    <n v="0"/>
    <n v="0"/>
    <n v="0"/>
    <n v="2.75"/>
    <n v="20.75"/>
    <n v="59.56"/>
    <n v="0"/>
    <n v="0"/>
    <n v="0"/>
    <n v="0"/>
    <n v="0"/>
    <n v="0"/>
    <n v="0"/>
    <n v="1.35"/>
    <n v="0"/>
    <n v="0"/>
    <n v="0"/>
    <n v="551.88"/>
    <n v="0"/>
    <n v="0"/>
    <n v="151"/>
    <n v="300"/>
    <n v="99586.5"/>
    <n v="41907.980000000003"/>
    <n v="42.081989"/>
    <n v="33.181214301808197"/>
    <n v="10.45"/>
    <m/>
    <m/>
    <m/>
    <s v="NL"/>
    <s v="APODACA"/>
    <s v="66613"/>
    <s v="Al corriente"/>
    <x v="0"/>
  </r>
  <r>
    <n v="2960"/>
    <s v="Hipotecaria Su Casita"/>
    <s v="FIDEICOMISO 234036"/>
    <d v="2018-05-01T00:00:00"/>
    <s v="65880"/>
    <x v="1"/>
    <n v="0"/>
    <n v="28320.37"/>
    <n v="0"/>
    <n v="0"/>
    <n v="28320.37"/>
    <n v="90.17"/>
    <n v="0"/>
    <n v="0"/>
    <n v="90.17"/>
    <n v="0"/>
    <m/>
    <n v="28230.2"/>
    <n v="0"/>
    <n v="246.62"/>
    <n v="0"/>
    <n v="0"/>
    <n v="246.62"/>
    <n v="0"/>
    <n v="0"/>
    <n v="0"/>
    <n v="17.850000000000001"/>
    <n v="0"/>
    <n v="0"/>
    <n v="0"/>
    <n v="0"/>
    <n v="0.6"/>
    <n v="17.73"/>
    <n v="50.27"/>
    <n v="0"/>
    <n v="0"/>
    <n v="0"/>
    <n v="0"/>
    <n v="0"/>
    <n v="0"/>
    <n v="0"/>
    <n v="0.13"/>
    <n v="0"/>
    <n v="0.13"/>
    <n v="0"/>
    <n v="423.37"/>
    <n v="0"/>
    <n v="0"/>
    <n v="151"/>
    <n v="300"/>
    <n v="80973.600000000006"/>
    <n v="35805.03"/>
    <n v="44.218153000000001"/>
    <n v="34.8634620001882"/>
    <n v="10.45"/>
    <m/>
    <m/>
    <m/>
    <s v="GTO"/>
    <s v="LEON"/>
    <s v="37530"/>
    <s v="Al corriente"/>
    <x v="0"/>
  </r>
  <r>
    <n v="2961"/>
    <s v="Hipotecaria Su Casita"/>
    <s v="FIDEICOMISO 234036"/>
    <d v="2018-05-01T00:00:00"/>
    <s v="65886"/>
    <x v="0"/>
    <n v="21"/>
    <n v="26574.71"/>
    <n v="5024.09"/>
    <n v="0"/>
    <n v="31598.799999999999"/>
    <n v="84.58"/>
    <n v="0"/>
    <n v="0"/>
    <n v="0"/>
    <n v="0"/>
    <m/>
    <n v="31598.799999999999"/>
    <n v="21519.91"/>
    <n v="231.42"/>
    <n v="0"/>
    <n v="0"/>
    <n v="0"/>
    <n v="0"/>
    <n v="0"/>
    <n v="21751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08.67"/>
    <n v="21751.33"/>
    <n v="151"/>
    <n v="300"/>
    <n v="82005.899999999994"/>
    <n v="33595.480000000003"/>
    <n v="40.967149999999997"/>
    <n v="38.532349572621101"/>
    <n v="10.45"/>
    <m/>
    <m/>
    <m/>
    <s v="GTO"/>
    <s v="LEON"/>
    <s v="37297"/>
    <s v="Proceso judicial"/>
    <x v="0"/>
  </r>
  <r>
    <n v="2962"/>
    <s v="Hipotecaria Su Casita"/>
    <s v="FIDEICOMISO 234036"/>
    <d v="2018-05-01T00:00:00"/>
    <s v="65887"/>
    <x v="0"/>
    <n v="21"/>
    <n v="29839.89"/>
    <n v="3130.13"/>
    <n v="0"/>
    <n v="32970.019999999997"/>
    <n v="95"/>
    <n v="0"/>
    <n v="0"/>
    <n v="0"/>
    <n v="0"/>
    <m/>
    <n v="32970.019999999997"/>
    <n v="10709.41"/>
    <n v="259.86"/>
    <n v="0"/>
    <n v="0"/>
    <n v="0"/>
    <n v="0"/>
    <n v="0"/>
    <n v="10969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25.13"/>
    <n v="10969.27"/>
    <n v="151"/>
    <n v="300"/>
    <n v="80960.100000000006"/>
    <n v="37726.07"/>
    <n v="46.598348999999999"/>
    <n v="40.723788576360597"/>
    <n v="10.45"/>
    <m/>
    <m/>
    <m/>
    <s v="GTO"/>
    <s v="LEON"/>
    <s v="37530"/>
    <s v="Morosidad"/>
    <x v="0"/>
  </r>
  <r>
    <n v="2963"/>
    <s v="Hipotecaria Su Casita"/>
    <s v="FIDEICOMISO 234036"/>
    <d v="2018-05-01T00:00:00"/>
    <s v="65890"/>
    <x v="1"/>
    <n v="0"/>
    <n v="20826.34"/>
    <n v="0"/>
    <n v="0"/>
    <n v="20826.34"/>
    <n v="148.6"/>
    <n v="0"/>
    <n v="0"/>
    <n v="148.6"/>
    <n v="0"/>
    <m/>
    <n v="20677.740000000002"/>
    <n v="0"/>
    <n v="181.36"/>
    <n v="0"/>
    <n v="0"/>
    <n v="181.36"/>
    <n v="0"/>
    <n v="0"/>
    <n v="0"/>
    <n v="16.11"/>
    <n v="0"/>
    <n v="0"/>
    <n v="0"/>
    <n v="0"/>
    <n v="1.37"/>
    <n v="15.05"/>
    <n v="46.02"/>
    <n v="0"/>
    <n v="0"/>
    <n v="0"/>
    <n v="0"/>
    <n v="0"/>
    <n v="0"/>
    <n v="0"/>
    <n v="0.13"/>
    <n v="0"/>
    <n v="0"/>
    <n v="0"/>
    <n v="408.64"/>
    <n v="0"/>
    <n v="0"/>
    <n v="91"/>
    <n v="240"/>
    <n v="71319"/>
    <n v="33161.17"/>
    <n v="46.496963999999998"/>
    <n v="28.9933115261422"/>
    <n v="10.45"/>
    <m/>
    <m/>
    <m/>
    <s v="COA"/>
    <s v="TORREON"/>
    <s v="27054"/>
    <s v="Al corriente"/>
    <x v="0"/>
  </r>
  <r>
    <n v="2964"/>
    <s v="Hipotecaria Su Casita"/>
    <s v="FIDEICOMISO 234036"/>
    <d v="2018-05-01T00:00:00"/>
    <s v="65893"/>
    <x v="0"/>
    <n v="21"/>
    <n v="0"/>
    <n v="29189"/>
    <n v="0"/>
    <n v="29189"/>
    <n v="0"/>
    <n v="0"/>
    <n v="0"/>
    <n v="0"/>
    <n v="0"/>
    <m/>
    <n v="29189"/>
    <n v="10684.89"/>
    <n v="0"/>
    <n v="0"/>
    <n v="0"/>
    <n v="0"/>
    <n v="0"/>
    <n v="0"/>
    <n v="10684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189"/>
    <n v="10684.89"/>
    <n v="0"/>
    <n v="120"/>
    <n v="85365.9"/>
    <n v="39482.379999999997"/>
    <n v="46.250762999999999"/>
    <n v="34.192810089133403"/>
    <n v="10.45"/>
    <m/>
    <m/>
    <m/>
    <s v="QR"/>
    <s v="BENITO JUAREZ"/>
    <s v="77534"/>
    <s v="Proceso judicial"/>
    <x v="0"/>
  </r>
  <r>
    <n v="2965"/>
    <s v="Hipotecaria Su Casita"/>
    <s v="FIDEICOMISO 234036"/>
    <d v="2018-05-01T00:00:00"/>
    <s v="65895"/>
    <x v="0"/>
    <n v="21"/>
    <n v="26137.88"/>
    <n v="3360.25"/>
    <n v="0"/>
    <n v="29498.13"/>
    <n v="83.18"/>
    <n v="0"/>
    <n v="0"/>
    <n v="0"/>
    <n v="0"/>
    <m/>
    <n v="29498.13"/>
    <n v="12100.36"/>
    <n v="227.62"/>
    <n v="0"/>
    <n v="0"/>
    <n v="0"/>
    <n v="0"/>
    <n v="0"/>
    <n v="12327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43.43"/>
    <n v="12327.98"/>
    <n v="151"/>
    <n v="300"/>
    <n v="80955"/>
    <n v="33042.71"/>
    <n v="40.816144999999999"/>
    <n v="36.437687807956699"/>
    <n v="10.45"/>
    <m/>
    <m/>
    <m/>
    <s v="GTO"/>
    <s v="LEON"/>
    <s v="37297"/>
    <s v="Morosidad"/>
    <x v="0"/>
  </r>
  <r>
    <n v="2966"/>
    <s v="Hipotecaria Su Casita"/>
    <s v="FIDEICOMISO 234036"/>
    <d v="2018-05-01T00:00:00"/>
    <s v="65896"/>
    <x v="0"/>
    <n v="21"/>
    <n v="31136.22"/>
    <n v="5981.47"/>
    <n v="0"/>
    <n v="37117.69"/>
    <n v="99.11"/>
    <n v="0"/>
    <n v="0"/>
    <n v="0"/>
    <n v="0"/>
    <m/>
    <n v="37117.69"/>
    <n v="25653.86"/>
    <n v="271.14"/>
    <n v="0"/>
    <n v="0"/>
    <n v="0"/>
    <n v="0"/>
    <n v="0"/>
    <n v="259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80.58"/>
    <n v="25925"/>
    <n v="151"/>
    <n v="300"/>
    <n v="82888.800000000003"/>
    <n v="39362.800000000003"/>
    <n v="47.488683999999999"/>
    <n v="44.78010332649"/>
    <n v="10.45"/>
    <m/>
    <m/>
    <m/>
    <s v="QR"/>
    <s v="BENITO JUAREZ"/>
    <s v="77518"/>
    <s v="Proceso judicial"/>
    <x v="0"/>
  </r>
  <r>
    <n v="2967"/>
    <s v="Hipotecaria Su Casita"/>
    <s v="FIDEICOMISO 234036"/>
    <d v="2018-05-01T00:00:00"/>
    <s v="65905"/>
    <x v="0"/>
    <n v="21"/>
    <n v="11567.34"/>
    <n v="6069.82"/>
    <n v="0"/>
    <n v="17637.16"/>
    <n v="94.19"/>
    <n v="0"/>
    <n v="0"/>
    <n v="0"/>
    <n v="0"/>
    <m/>
    <n v="17637.16"/>
    <n v="12447.58"/>
    <n v="100.73"/>
    <n v="0"/>
    <n v="0"/>
    <n v="0"/>
    <n v="0"/>
    <n v="0"/>
    <n v="12548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64.01"/>
    <n v="12548.31"/>
    <n v="92"/>
    <n v="240"/>
    <n v="55011.9"/>
    <n v="19589.11"/>
    <n v="35.608859000000002"/>
    <n v="32.060626725790002"/>
    <n v="10.45"/>
    <m/>
    <m/>
    <m/>
    <s v="COA"/>
    <s v="MATAMOROS"/>
    <s v="27440"/>
    <s v="Proceso judicial"/>
    <x v="0"/>
  </r>
  <r>
    <n v="2968"/>
    <s v="Hipotecaria Su Casita"/>
    <s v="FIDEICOMISO 234036"/>
    <d v="2018-05-01T00:00:00"/>
    <s v="65907"/>
    <x v="0"/>
    <n v="21"/>
    <n v="23388.53"/>
    <n v="2924.47"/>
    <n v="0"/>
    <n v="26313"/>
    <n v="73.569999999999993"/>
    <n v="0"/>
    <n v="0"/>
    <n v="0"/>
    <n v="0"/>
    <m/>
    <n v="26313"/>
    <n v="10539.31"/>
    <n v="203.68"/>
    <n v="0"/>
    <n v="0"/>
    <n v="0"/>
    <n v="0"/>
    <n v="0"/>
    <n v="10742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98.04"/>
    <n v="10742.99"/>
    <n v="152"/>
    <n v="300"/>
    <n v="80238.899999999994"/>
    <n v="29475.48"/>
    <n v="36.734650999999999"/>
    <n v="32.793320813198001"/>
    <n v="10.45"/>
    <m/>
    <m/>
    <m/>
    <s v="GTO"/>
    <s v="LEON"/>
    <s v="37278"/>
    <s v="Morosidad"/>
    <x v="0"/>
  </r>
  <r>
    <n v="2969"/>
    <s v="Hipotecaria Su Casita"/>
    <s v="FIDEICOMISO 234036"/>
    <d v="2018-05-01T00:00:00"/>
    <s v="65911"/>
    <x v="0"/>
    <n v="21"/>
    <n v="32986.18"/>
    <n v="14996.47"/>
    <n v="0"/>
    <n v="47982.65"/>
    <n v="228.13"/>
    <n v="0"/>
    <n v="0"/>
    <n v="0"/>
    <n v="0"/>
    <m/>
    <n v="47982.65"/>
    <n v="35510.769999999997"/>
    <n v="287.25"/>
    <n v="0"/>
    <n v="0"/>
    <n v="0"/>
    <n v="0"/>
    <n v="0"/>
    <n v="35798.01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24.6"/>
    <n v="35798.019999999997"/>
    <n v="93"/>
    <n v="240"/>
    <n v="112376.4"/>
    <n v="51795.55"/>
    <n v="46.091127999999998"/>
    <n v="42.698155786147602"/>
    <n v="10.45"/>
    <m/>
    <m/>
    <m/>
    <s v="TAM"/>
    <s v="CIUDAD MADERO"/>
    <s v="89550"/>
    <s v="Morosidad"/>
    <x v="0"/>
  </r>
  <r>
    <n v="2970"/>
    <s v="Hipotecaria Su Casita"/>
    <s v="FIDEICOMISO 234036"/>
    <d v="2018-05-01T00:00:00"/>
    <s v="65914"/>
    <x v="0"/>
    <n v="21"/>
    <n v="33400.370000000003"/>
    <n v="6017.04"/>
    <n v="0"/>
    <n v="39417.410000000003"/>
    <n v="103.85"/>
    <n v="0"/>
    <n v="0"/>
    <n v="0"/>
    <n v="0"/>
    <m/>
    <n v="39417.410000000003"/>
    <n v="25717.08"/>
    <n v="290.86"/>
    <n v="0"/>
    <n v="0"/>
    <n v="0"/>
    <n v="0"/>
    <n v="0"/>
    <n v="26007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20.89"/>
    <n v="26007.94"/>
    <n v="153"/>
    <n v="300"/>
    <n v="81473.100000000006"/>
    <n v="41962.9"/>
    <n v="51.505220999999999"/>
    <n v="48.380889149644297"/>
    <n v="10.45"/>
    <m/>
    <m/>
    <m/>
    <s v="NL"/>
    <s v="JUAREZ"/>
    <s v="67280"/>
    <s v="Proceso judicial"/>
    <x v="0"/>
  </r>
  <r>
    <n v="2971"/>
    <s v="Hipotecaria Su Casita"/>
    <s v="FIDEICOMISO 234036"/>
    <d v="2018-05-01T00:00:00"/>
    <s v="65918"/>
    <x v="1"/>
    <n v="0"/>
    <n v="10827.32"/>
    <n v="0"/>
    <n v="0"/>
    <n v="10827.32"/>
    <n v="333.86"/>
    <n v="0"/>
    <n v="0"/>
    <n v="333.86"/>
    <n v="0"/>
    <m/>
    <n v="10493.46"/>
    <n v="0"/>
    <n v="94.29"/>
    <n v="0"/>
    <n v="0"/>
    <n v="94.29"/>
    <n v="0"/>
    <n v="0"/>
    <n v="0"/>
    <n v="18.190000000000001"/>
    <n v="0"/>
    <n v="0"/>
    <n v="0"/>
    <n v="0"/>
    <n v="-8.59"/>
    <n v="15.49"/>
    <n v="50.2"/>
    <n v="0"/>
    <n v="0"/>
    <n v="0"/>
    <n v="0"/>
    <n v="0"/>
    <n v="0"/>
    <n v="0"/>
    <n v="503.58"/>
    <n v="0"/>
    <n v="503.44"/>
    <n v="0"/>
    <n v="1007.02"/>
    <n v="0"/>
    <n v="0"/>
    <n v="33"/>
    <n v="180"/>
    <n v="58510.5"/>
    <n v="38841.769999999997"/>
    <n v="66.384272999999993"/>
    <n v="17.934319505897399"/>
    <n v="10.45"/>
    <m/>
    <m/>
    <m/>
    <s v="GRO"/>
    <s v="ACAPULCO DE JUAREZ"/>
    <s v="39907"/>
    <s v="Al corriente"/>
    <x v="0"/>
  </r>
  <r>
    <n v="2972"/>
    <s v="Hipotecaria Su Casita"/>
    <s v="FIDEICOMISO 234036"/>
    <d v="2018-05-01T00:00:00"/>
    <s v="65919"/>
    <x v="1"/>
    <n v="0"/>
    <n v="31639.83"/>
    <n v="0"/>
    <n v="0"/>
    <n v="31639.83"/>
    <n v="245.31"/>
    <n v="0"/>
    <n v="0"/>
    <n v="245.31"/>
    <n v="0"/>
    <m/>
    <n v="31394.52"/>
    <n v="0"/>
    <n v="275.52999999999997"/>
    <n v="0"/>
    <n v="0"/>
    <n v="275.52999999999997"/>
    <n v="0"/>
    <n v="0"/>
    <n v="0"/>
    <n v="27.61"/>
    <n v="0"/>
    <n v="0"/>
    <n v="0"/>
    <n v="0"/>
    <n v="-14.29"/>
    <n v="27.42"/>
    <n v="79.92"/>
    <n v="0"/>
    <n v="0"/>
    <n v="0"/>
    <n v="0"/>
    <n v="0"/>
    <n v="0"/>
    <n v="0"/>
    <n v="105.05"/>
    <n v="0"/>
    <n v="82.62"/>
    <n v="0"/>
    <n v="746.55"/>
    <n v="0"/>
    <n v="0"/>
    <n v="153"/>
    <n v="300"/>
    <n v="139761"/>
    <n v="55372.46"/>
    <n v="39.619393000000002"/>
    <n v="22.4630046403277"/>
    <n v="10.45"/>
    <m/>
    <m/>
    <m/>
    <s v="BCN"/>
    <s v="MEXICALI"/>
    <s v="21376"/>
    <s v="Al corriente"/>
    <x v="0"/>
  </r>
  <r>
    <n v="2973"/>
    <s v="Hipotecaria Su Casita"/>
    <s v="FIDEICOMISO 234036"/>
    <d v="2018-05-01T00:00:00"/>
    <s v="65921"/>
    <x v="21"/>
    <n v="16"/>
    <n v="59471.27"/>
    <n v="3291.17"/>
    <n v="0"/>
    <n v="62762.44"/>
    <n v="221.25"/>
    <n v="0"/>
    <n v="192.59"/>
    <n v="0"/>
    <n v="0"/>
    <m/>
    <n v="62569.85"/>
    <n v="8512.6200000000008"/>
    <n v="517.9"/>
    <n v="0"/>
    <n v="565.67999999999995"/>
    <n v="0"/>
    <n v="0"/>
    <n v="0"/>
    <n v="8464.84"/>
    <n v="0"/>
    <n v="0"/>
    <n v="0"/>
    <n v="0"/>
    <n v="0"/>
    <n v="-101.77"/>
    <n v="0"/>
    <n v="0"/>
    <n v="39.18"/>
    <n v="0"/>
    <n v="0"/>
    <n v="62.48"/>
    <n v="0"/>
    <n v="38.92"/>
    <n v="99.21"/>
    <n v="0"/>
    <n v="0"/>
    <n v="0"/>
    <n v="0"/>
    <n v="896.29"/>
    <n v="3319.83"/>
    <n v="8464.84"/>
    <n v="153"/>
    <n v="300"/>
    <n v="102238.2"/>
    <n v="78581.66"/>
    <n v="76.861349000000004"/>
    <n v="61.2000698092615"/>
    <n v="10.45"/>
    <m/>
    <m/>
    <m/>
    <s v="JAL"/>
    <s v="PUERTO VALLARTA"/>
    <s v="48344"/>
    <s v="Morosidad"/>
    <x v="0"/>
  </r>
  <r>
    <n v="2974"/>
    <s v="Hipotecaria Su Casita"/>
    <s v="FIDEICOMISO 234036"/>
    <d v="2018-05-01T00:00:00"/>
    <s v="65923"/>
    <x v="1"/>
    <n v="0"/>
    <n v="1892.34"/>
    <n v="0"/>
    <n v="0"/>
    <n v="1892.34"/>
    <n v="394.31"/>
    <n v="0"/>
    <n v="0"/>
    <n v="394.31"/>
    <n v="0"/>
    <m/>
    <n v="1498.03"/>
    <n v="0"/>
    <n v="16.7"/>
    <n v="0"/>
    <n v="0"/>
    <n v="16.7"/>
    <n v="0"/>
    <n v="0"/>
    <n v="0"/>
    <n v="9"/>
    <n v="0"/>
    <n v="0"/>
    <n v="0"/>
    <n v="0"/>
    <n v="-11.49"/>
    <n v="21"/>
    <n v="63.7"/>
    <n v="0"/>
    <n v="0"/>
    <n v="0"/>
    <n v="0"/>
    <n v="0"/>
    <n v="0"/>
    <n v="0"/>
    <n v="14.47"/>
    <n v="0"/>
    <n v="9.75"/>
    <n v="0"/>
    <n v="507.69"/>
    <n v="0"/>
    <n v="0"/>
    <n v="153"/>
    <n v="300"/>
    <n v="117981"/>
    <n v="43236.37"/>
    <n v="36.646892000000001"/>
    <n v="1.2697213855548"/>
    <n v="10.59"/>
    <m/>
    <m/>
    <m/>
    <s v="CHI"/>
    <s v="JUAREZ"/>
    <s v="32695"/>
    <s v="Al corriente"/>
    <x v="0"/>
  </r>
  <r>
    <n v="2975"/>
    <s v="Hipotecaria Su Casita"/>
    <s v="FIDEICOMISO 234036"/>
    <d v="2018-05-01T00:00:00"/>
    <s v="65924"/>
    <x v="1"/>
    <n v="0"/>
    <n v="44355.519999999997"/>
    <n v="0"/>
    <n v="0"/>
    <n v="44355.519999999997"/>
    <n v="137.9"/>
    <n v="0"/>
    <n v="0"/>
    <n v="137.9"/>
    <n v="0"/>
    <m/>
    <n v="44217.62"/>
    <n v="0"/>
    <n v="386.26"/>
    <n v="0"/>
    <n v="0"/>
    <n v="386.26"/>
    <n v="0"/>
    <n v="0"/>
    <n v="0"/>
    <n v="27.79"/>
    <n v="0"/>
    <n v="0"/>
    <n v="0"/>
    <n v="0"/>
    <n v="-12.56"/>
    <n v="27.6"/>
    <n v="74.7"/>
    <n v="0"/>
    <n v="0"/>
    <n v="0"/>
    <n v="0"/>
    <n v="0"/>
    <n v="0"/>
    <n v="0"/>
    <n v="1.81"/>
    <n v="0"/>
    <n v="1.82"/>
    <n v="0"/>
    <n v="643.5"/>
    <n v="0"/>
    <n v="0"/>
    <n v="153"/>
    <n v="300"/>
    <n v="101937.60000000001"/>
    <n v="55725.45"/>
    <n v="54.666237000000002"/>
    <n v="43.3771444554677"/>
    <n v="10.45"/>
    <m/>
    <m/>
    <m/>
    <s v="NL"/>
    <s v="APODACA"/>
    <s v="66613"/>
    <s v="Al corriente"/>
    <x v="0"/>
  </r>
  <r>
    <n v="2976"/>
    <s v="Hipotecaria Su Casita"/>
    <s v="FIDEICOMISO 234036"/>
    <d v="2018-05-01T00:00:00"/>
    <s v="65928"/>
    <x v="0"/>
    <n v="21"/>
    <n v="37001.339999999997"/>
    <n v="15902.7"/>
    <n v="0"/>
    <n v="52904.04"/>
    <n v="251.96"/>
    <n v="0"/>
    <n v="0"/>
    <n v="0"/>
    <n v="0"/>
    <m/>
    <n v="52904.04"/>
    <n v="36724.47"/>
    <n v="322.22000000000003"/>
    <n v="0"/>
    <n v="14.44"/>
    <n v="0"/>
    <n v="0"/>
    <n v="0"/>
    <n v="37032.25"/>
    <n v="0"/>
    <n v="0"/>
    <n v="0"/>
    <n v="0"/>
    <n v="0"/>
    <n v="-4.03"/>
    <n v="0"/>
    <n v="0"/>
    <n v="0"/>
    <n v="0"/>
    <n v="0"/>
    <n v="0"/>
    <n v="0"/>
    <n v="0"/>
    <n v="0"/>
    <n v="0"/>
    <n v="0"/>
    <n v="0"/>
    <n v="0"/>
    <n v="10.41"/>
    <n v="16154.66"/>
    <n v="37032.25"/>
    <n v="94"/>
    <n v="240"/>
    <n v="84947.1"/>
    <n v="57704.85"/>
    <n v="67.930334999999999"/>
    <n v="62.278806028494998"/>
    <n v="10.45"/>
    <m/>
    <m/>
    <m/>
    <s v="EM"/>
    <s v="ZUMPANGO"/>
    <s v="55600"/>
    <s v="Morosidad"/>
    <x v="0"/>
  </r>
  <r>
    <n v="2977"/>
    <s v="Hipotecaria Su Casita"/>
    <s v="FIDEICOMISO 234036"/>
    <d v="2018-05-01T00:00:00"/>
    <s v="65934"/>
    <x v="1"/>
    <n v="0"/>
    <n v="59953.79"/>
    <n v="0"/>
    <n v="0"/>
    <n v="59953.79"/>
    <n v="298.27999999999997"/>
    <n v="0"/>
    <n v="0"/>
    <n v="298.27999999999997"/>
    <n v="0"/>
    <m/>
    <n v="59655.51"/>
    <n v="0"/>
    <n v="522.1"/>
    <n v="0"/>
    <n v="0"/>
    <n v="522.1"/>
    <n v="0"/>
    <n v="0"/>
    <n v="0"/>
    <n v="43.49"/>
    <n v="0"/>
    <n v="0"/>
    <n v="0"/>
    <n v="0"/>
    <n v="-19.39"/>
    <n v="43.19"/>
    <n v="113.73"/>
    <n v="0"/>
    <n v="0"/>
    <n v="0"/>
    <n v="0"/>
    <n v="0"/>
    <n v="0"/>
    <n v="0"/>
    <n v="45.32"/>
    <n v="0"/>
    <n v="50.83"/>
    <n v="0"/>
    <n v="1046.72"/>
    <n v="0"/>
    <n v="0"/>
    <n v="154"/>
    <n v="300"/>
    <n v="138025.79999999999"/>
    <n v="87217.48"/>
    <n v="63.189259"/>
    <n v="43.220550194377203"/>
    <n v="10.45"/>
    <m/>
    <m/>
    <m/>
    <s v="DF"/>
    <s v="MIGUEL HIDALGO"/>
    <s v="11230"/>
    <s v="Al corriente"/>
    <x v="0"/>
  </r>
  <r>
    <n v="2978"/>
    <s v="Hipotecaria Su Casita"/>
    <s v="FIDEICOMISO 234036"/>
    <d v="2018-05-01T00:00:00"/>
    <s v="65938"/>
    <x v="1"/>
    <n v="0"/>
    <n v="42392.74"/>
    <n v="0"/>
    <n v="0"/>
    <n v="42392.74"/>
    <n v="288.67"/>
    <n v="0"/>
    <n v="0"/>
    <n v="288.67"/>
    <n v="0"/>
    <m/>
    <n v="42104.07"/>
    <n v="0"/>
    <n v="369.17"/>
    <n v="0"/>
    <n v="0"/>
    <n v="369.17"/>
    <n v="0"/>
    <n v="0"/>
    <n v="0"/>
    <n v="32.11"/>
    <n v="0"/>
    <n v="0"/>
    <n v="0"/>
    <n v="0"/>
    <n v="-13.32"/>
    <n v="30.01"/>
    <n v="82.61"/>
    <n v="0"/>
    <n v="0"/>
    <n v="0"/>
    <n v="0"/>
    <n v="0"/>
    <n v="0"/>
    <n v="0"/>
    <n v="0.22"/>
    <n v="0"/>
    <n v="7.7"/>
    <n v="0"/>
    <n v="789.47"/>
    <n v="0"/>
    <n v="0"/>
    <n v="94"/>
    <n v="240"/>
    <n v="80159.100000000006"/>
    <n v="66112.710000000006"/>
    <n v="82.476861999999997"/>
    <n v="52.525627387356202"/>
    <n v="10.45"/>
    <m/>
    <m/>
    <m/>
    <s v="QR"/>
    <s v="BENITO JUAREZ"/>
    <s v="77580"/>
    <s v="Al corriente"/>
    <x v="0"/>
  </r>
  <r>
    <n v="2979"/>
    <s v="Hipotecaria Su Casita"/>
    <s v="FIDEICOMISO 234036"/>
    <d v="2018-05-01T00:00:00"/>
    <s v="65942"/>
    <x v="0"/>
    <n v="21"/>
    <n v="13210.64"/>
    <n v="21328.43"/>
    <n v="0"/>
    <n v="34539.07"/>
    <n v="324.45"/>
    <n v="0"/>
    <n v="0"/>
    <n v="0"/>
    <n v="0"/>
    <m/>
    <n v="34539.07"/>
    <n v="21712.16"/>
    <n v="115.04"/>
    <n v="0"/>
    <n v="0"/>
    <n v="0"/>
    <n v="0"/>
    <n v="0"/>
    <n v="21827.2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652.880000000001"/>
    <n v="21827.200000000001"/>
    <n v="34"/>
    <n v="180"/>
    <n v="73357.5"/>
    <n v="39870.42"/>
    <n v="54.350842999999998"/>
    <n v="47.083215349524998"/>
    <n v="10.45"/>
    <m/>
    <m/>
    <m/>
    <s v="DGO"/>
    <s v="DURANGO"/>
    <s v="34162"/>
    <s v="Proceso judicial"/>
    <x v="0"/>
  </r>
  <r>
    <n v="2980"/>
    <s v="Hipotecaria Su Casita"/>
    <s v="FIDEICOMISO 234036"/>
    <d v="2018-05-01T00:00:00"/>
    <s v="65944"/>
    <x v="0"/>
    <n v="21"/>
    <n v="60590.44"/>
    <n v="9810.8799999999992"/>
    <n v="0"/>
    <n v="70401.320000000007"/>
    <n v="183.99"/>
    <n v="0"/>
    <n v="0"/>
    <n v="0"/>
    <n v="0"/>
    <m/>
    <n v="70401.320000000007"/>
    <n v="41426.53"/>
    <n v="527.64"/>
    <n v="0"/>
    <n v="0"/>
    <n v="0"/>
    <n v="0"/>
    <n v="0"/>
    <n v="41954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94.8700000000008"/>
    <n v="41954.17"/>
    <n v="155"/>
    <n v="300"/>
    <n v="92635.8"/>
    <n v="75656.39"/>
    <n v="81.670789999999997"/>
    <n v="75.997961592441797"/>
    <n v="10.45"/>
    <m/>
    <m/>
    <m/>
    <s v="NL"/>
    <s v="JUAREZ"/>
    <s v="67280"/>
    <s v="Morosidad"/>
    <x v="0"/>
  </r>
  <r>
    <n v="2981"/>
    <s v="Hipotecaria Su Casita"/>
    <s v="FIDEICOMISO 234036"/>
    <d v="2018-05-01T00:00:00"/>
    <s v="65969"/>
    <x v="14"/>
    <n v="9"/>
    <n v="60007.09"/>
    <n v="3834.31"/>
    <n v="0"/>
    <n v="63841.4"/>
    <n v="444.8"/>
    <n v="0"/>
    <n v="0"/>
    <n v="0"/>
    <n v="0"/>
    <m/>
    <n v="63841.4"/>
    <n v="4464.0200000000004"/>
    <n v="522.55999999999995"/>
    <n v="0"/>
    <n v="0"/>
    <n v="0"/>
    <n v="0"/>
    <n v="0"/>
    <n v="4986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79.1099999999997"/>
    <n v="4986.58"/>
    <n v="95"/>
    <n v="240"/>
    <n v="134473.79999999999"/>
    <n v="97219.92"/>
    <n v="72.296550999999994"/>
    <n v="47.474972526323803"/>
    <n v="10.45"/>
    <m/>
    <m/>
    <m/>
    <s v="COA"/>
    <s v="TORREON"/>
    <s v="27258"/>
    <s v="Morosidad"/>
    <x v="0"/>
  </r>
  <r>
    <n v="2982"/>
    <s v="Hipotecaria Su Casita"/>
    <s v="FIDEICOMISO 234036"/>
    <d v="2018-05-01T00:00:00"/>
    <s v="65971"/>
    <x v="0"/>
    <n v="21"/>
    <n v="10491.44"/>
    <n v="1995.72"/>
    <n v="0"/>
    <n v="12487.16"/>
    <n v="31.85"/>
    <n v="0"/>
    <n v="0"/>
    <n v="0"/>
    <n v="0"/>
    <m/>
    <n v="12487.16"/>
    <n v="9216.39"/>
    <n v="91.36"/>
    <n v="0"/>
    <n v="0"/>
    <n v="0"/>
    <n v="0"/>
    <n v="0"/>
    <n v="9307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27.57"/>
    <n v="9307.75"/>
    <n v="155"/>
    <n v="300"/>
    <n v="54219.9"/>
    <n v="13099.27"/>
    <n v="24.159524000000001"/>
    <n v="23.030584277737599"/>
    <n v="10.45"/>
    <m/>
    <m/>
    <m/>
    <s v="DGO"/>
    <s v="GOMEZ PALACIO"/>
    <s v="35078"/>
    <s v="Proceso judicial"/>
    <x v="0"/>
  </r>
  <r>
    <n v="2983"/>
    <s v="Hipotecaria Su Casita"/>
    <s v="FIDEICOMISO 234036"/>
    <d v="2018-05-01T00:00:00"/>
    <s v="65974"/>
    <x v="0"/>
    <n v="21"/>
    <n v="65985.440000000002"/>
    <n v="17765.849999999999"/>
    <n v="0"/>
    <n v="83751.289999999994"/>
    <n v="287.54000000000002"/>
    <n v="0"/>
    <n v="0"/>
    <n v="0"/>
    <n v="0"/>
    <m/>
    <n v="83751.289999999994"/>
    <n v="54898.29"/>
    <n v="547.67999999999995"/>
    <n v="0"/>
    <n v="0"/>
    <n v="0"/>
    <n v="0"/>
    <n v="0"/>
    <n v="55445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53.39"/>
    <n v="55445.97"/>
    <n v="128"/>
    <n v="300"/>
    <n v="123276.9"/>
    <n v="92200"/>
    <n v="74.790978999999993"/>
    <n v="67.937537653068404"/>
    <n v="9.9600000000000009"/>
    <m/>
    <m/>
    <m/>
    <s v="JAL"/>
    <s v="TLAQUEPAQUE"/>
    <s v="45602"/>
    <s v="Morosidad"/>
    <x v="0"/>
  </r>
  <r>
    <n v="2984"/>
    <s v="Hipotecaria Su Casita"/>
    <s v="FIDEICOMISO 234036"/>
    <d v="2018-05-01T00:00:00"/>
    <s v="65975"/>
    <x v="1"/>
    <n v="0"/>
    <n v="62423.519999999997"/>
    <n v="0"/>
    <n v="0"/>
    <n v="62423.519999999997"/>
    <n v="268.64"/>
    <n v="0"/>
    <n v="0"/>
    <n v="268.64"/>
    <n v="0"/>
    <m/>
    <n v="62154.879999999997"/>
    <n v="0"/>
    <n v="518.12"/>
    <n v="0"/>
    <n v="0"/>
    <n v="518.12"/>
    <n v="0"/>
    <n v="0"/>
    <n v="0"/>
    <n v="102.98"/>
    <n v="0"/>
    <n v="0"/>
    <n v="0"/>
    <n v="0"/>
    <n v="-34.33"/>
    <n v="44.49"/>
    <n v="107.2"/>
    <n v="0"/>
    <n v="0"/>
    <n v="0"/>
    <n v="0"/>
    <n v="0"/>
    <n v="0"/>
    <n v="0"/>
    <n v="0"/>
    <n v="0"/>
    <n v="0"/>
    <n v="4.9789999999999999E-3"/>
    <n v="1007.1"/>
    <n v="0"/>
    <n v="0"/>
    <n v="129"/>
    <n v="300"/>
    <n v="96500.4"/>
    <n v="86850"/>
    <n v="89.999627000000004"/>
    <n v="64.408935132179195"/>
    <n v="9.9600000000000009"/>
    <m/>
    <m/>
    <m/>
    <s v="DF"/>
    <s v="CUAUHTEMOC"/>
    <s v="6720"/>
    <s v="Al corriente"/>
    <x v="0"/>
  </r>
  <r>
    <n v="2985"/>
    <s v="Hipotecaria Su Casita"/>
    <s v="FIDEICOMISO 234036"/>
    <d v="2018-05-01T00:00:00"/>
    <s v="65976"/>
    <x v="0"/>
    <n v="21"/>
    <n v="51669.05"/>
    <n v="13187.15"/>
    <n v="0"/>
    <n v="64856.2"/>
    <n v="222.35"/>
    <n v="0"/>
    <n v="0"/>
    <n v="0"/>
    <n v="0"/>
    <m/>
    <n v="64856.2"/>
    <n v="40006.54"/>
    <n v="428.85"/>
    <n v="0"/>
    <n v="0"/>
    <n v="0"/>
    <n v="0"/>
    <n v="0"/>
    <n v="40435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09.5"/>
    <n v="40435.39"/>
    <n v="129"/>
    <n v="300"/>
    <n v="88800.3"/>
    <n v="71885.94"/>
    <n v="80.952361999999994"/>
    <n v="73.036014836063899"/>
    <n v="9.9600000000000009"/>
    <m/>
    <m/>
    <m/>
    <s v="NL"/>
    <s v="JUAREZ"/>
    <s v="67275"/>
    <s v="Proceso judicial"/>
    <x v="0"/>
  </r>
  <r>
    <n v="2986"/>
    <s v="Hipotecaria Su Casita"/>
    <s v="FIDEICOMISO 234036"/>
    <d v="2018-05-01T00:00:00"/>
    <s v="65978"/>
    <x v="0"/>
    <n v="21"/>
    <n v="50605.36"/>
    <n v="14275.24"/>
    <n v="0"/>
    <n v="64880.6"/>
    <n v="217.81"/>
    <n v="0"/>
    <n v="0"/>
    <n v="0"/>
    <n v="0"/>
    <m/>
    <n v="64880.6"/>
    <n v="46318.6"/>
    <n v="420.02"/>
    <n v="0"/>
    <n v="0"/>
    <n v="0"/>
    <n v="0"/>
    <n v="0"/>
    <n v="46738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93.05"/>
    <n v="46738.62"/>
    <n v="129"/>
    <n v="300"/>
    <n v="78232.800000000003"/>
    <n v="70409.31"/>
    <n v="89.999731999999995"/>
    <n v="82.932734492060803"/>
    <n v="9.9600000000000009"/>
    <m/>
    <m/>
    <m/>
    <s v="EM"/>
    <s v="TECAMAC"/>
    <s v="55765"/>
    <s v="Proceso judicial"/>
    <x v="0"/>
  </r>
  <r>
    <n v="2987"/>
    <s v="Hipotecaria Su Casita"/>
    <s v="FIDEICOMISO 234036"/>
    <d v="2018-05-01T00:00:00"/>
    <s v="65985"/>
    <x v="1"/>
    <n v="0"/>
    <n v="135695.66"/>
    <n v="0"/>
    <n v="0"/>
    <n v="135695.66"/>
    <n v="543.16"/>
    <n v="0"/>
    <n v="0"/>
    <n v="543.16"/>
    <n v="0"/>
    <m/>
    <n v="135152.5"/>
    <n v="0"/>
    <n v="1209.95"/>
    <n v="0"/>
    <n v="0"/>
    <n v="1209.95"/>
    <n v="0"/>
    <n v="0"/>
    <n v="0"/>
    <n v="14.93"/>
    <n v="0"/>
    <n v="0"/>
    <n v="0"/>
    <n v="0"/>
    <n v="-53.19"/>
    <n v="88.4"/>
    <n v="225.76"/>
    <n v="0"/>
    <n v="0"/>
    <n v="0"/>
    <n v="0"/>
    <n v="0"/>
    <n v="0"/>
    <n v="0"/>
    <n v="139.19999999999999"/>
    <n v="0"/>
    <n v="10.47"/>
    <n v="0"/>
    <n v="2168.21"/>
    <n v="0"/>
    <n v="0"/>
    <n v="131"/>
    <n v="300"/>
    <n v="203222.7"/>
    <n v="182900.6"/>
    <n v="90.000084000000001"/>
    <n v="66.504627938946101"/>
    <n v="10.7"/>
    <m/>
    <m/>
    <m/>
    <s v="TAM"/>
    <s v="NUEVO LAREDO"/>
    <s v="88000"/>
    <s v="Al corriente"/>
    <x v="0"/>
  </r>
  <r>
    <n v="2988"/>
    <s v="Hipotecaria Su Casita"/>
    <s v="FIDEICOMISO 234036"/>
    <d v="2018-05-01T00:00:00"/>
    <s v="65988"/>
    <x v="1"/>
    <n v="0"/>
    <n v="125678.53"/>
    <n v="0"/>
    <n v="0"/>
    <n v="125678.53"/>
    <n v="496.62"/>
    <n v="0"/>
    <n v="0"/>
    <n v="496.62"/>
    <n v="0"/>
    <m/>
    <n v="125181.91"/>
    <n v="0"/>
    <n v="1120.6300000000001"/>
    <n v="0"/>
    <n v="0"/>
    <n v="1120.6300000000001"/>
    <n v="0"/>
    <n v="0"/>
    <n v="0"/>
    <n v="37.880000000000003"/>
    <n v="0"/>
    <n v="0"/>
    <n v="0"/>
    <n v="0"/>
    <n v="-47.76"/>
    <n v="78.819999999999993"/>
    <n v="208.27"/>
    <n v="0"/>
    <n v="0"/>
    <n v="0"/>
    <n v="0"/>
    <n v="0"/>
    <n v="0"/>
    <n v="0"/>
    <n v="0"/>
    <n v="0"/>
    <n v="0"/>
    <n v="8.2990000000000008E-3"/>
    <n v="1894.46"/>
    <n v="0"/>
    <n v="0"/>
    <n v="132"/>
    <n v="300"/>
    <n v="187475.1"/>
    <n v="168726.94"/>
    <n v="89.999652999999995"/>
    <n v="66.772552515189503"/>
    <n v="10.7"/>
    <m/>
    <m/>
    <m/>
    <s v="DF"/>
    <s v="BENITO JUAREZ"/>
    <s v="3020"/>
    <s v="Al corriente"/>
    <x v="0"/>
  </r>
  <r>
    <n v="2989"/>
    <s v="Hipotecaria Su Casita"/>
    <s v="FIDEICOMISO 234036"/>
    <d v="2018-05-01T00:00:00"/>
    <s v="65990"/>
    <x v="1"/>
    <n v="0"/>
    <n v="53626.06"/>
    <n v="0"/>
    <n v="0"/>
    <n v="53626.06"/>
    <n v="222.32"/>
    <n v="0"/>
    <n v="0"/>
    <n v="222.32"/>
    <n v="0"/>
    <m/>
    <n v="53403.74"/>
    <n v="0"/>
    <n v="445.1"/>
    <n v="0"/>
    <n v="0"/>
    <n v="445.1"/>
    <n v="0"/>
    <n v="0"/>
    <n v="0"/>
    <n v="34.26"/>
    <n v="0"/>
    <n v="0"/>
    <n v="0"/>
    <n v="0"/>
    <n v="-20.02"/>
    <n v="35.08"/>
    <n v="90.95"/>
    <n v="0"/>
    <n v="0"/>
    <n v="0"/>
    <n v="0"/>
    <n v="0"/>
    <n v="0"/>
    <n v="0"/>
    <n v="4.63"/>
    <n v="0"/>
    <n v="23.92"/>
    <n v="0"/>
    <n v="812.32"/>
    <n v="0"/>
    <n v="0"/>
    <n v="132"/>
    <n v="300"/>
    <n v="81861.899999999994"/>
    <n v="73675.8"/>
    <n v="90.000110000000006"/>
    <n v="65.236379848083104"/>
    <n v="9.9600000000000009"/>
    <m/>
    <m/>
    <m/>
    <s v="NL"/>
    <s v="APODACA"/>
    <s v="66610"/>
    <s v="Al corriente"/>
    <x v="0"/>
  </r>
  <r>
    <n v="2990"/>
    <s v="Hipotecaria Su Casita"/>
    <s v="FIDEICOMISO 234036"/>
    <d v="2018-05-01T00:00:00"/>
    <s v="65991"/>
    <x v="13"/>
    <n v="2"/>
    <n v="53001.15"/>
    <n v="434.05"/>
    <n v="0"/>
    <n v="53435.199999999997"/>
    <n v="219.73"/>
    <n v="0"/>
    <n v="0"/>
    <n v="0"/>
    <n v="0"/>
    <m/>
    <n v="53435.199999999997"/>
    <n v="885.23"/>
    <n v="439.91"/>
    <n v="0"/>
    <n v="0"/>
    <n v="0"/>
    <n v="0"/>
    <n v="0"/>
    <n v="1325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3.78"/>
    <n v="1325.14"/>
    <n v="132"/>
    <n v="300"/>
    <n v="81861.899999999994"/>
    <n v="72817.119999999995"/>
    <n v="88.951172999999997"/>
    <n v="65.274810641914996"/>
    <n v="9.9600000000000009"/>
    <m/>
    <m/>
    <m/>
    <s v="NL"/>
    <s v="APODACA"/>
    <s v="66610"/>
    <s v="Morosidad"/>
    <x v="0"/>
  </r>
  <r>
    <n v="2991"/>
    <s v="Hipotecaria Su Casita"/>
    <s v="FIDEICOMISO 234036"/>
    <d v="2018-05-01T00:00:00"/>
    <s v="65993"/>
    <x v="0"/>
    <n v="21"/>
    <n v="83056.399999999994"/>
    <n v="19805.349999999999"/>
    <n v="0"/>
    <n v="102861.75"/>
    <n v="328.21"/>
    <n v="0"/>
    <n v="0"/>
    <n v="0"/>
    <n v="0"/>
    <m/>
    <n v="102861.75"/>
    <n v="73180.25"/>
    <n v="740.59"/>
    <n v="0"/>
    <n v="0"/>
    <n v="0"/>
    <n v="0"/>
    <n v="0"/>
    <n v="73920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133.560000000001"/>
    <n v="73920.84"/>
    <n v="132"/>
    <n v="300"/>
    <n v="202740.3"/>
    <n v="111507.1"/>
    <n v="54.999968000000003"/>
    <n v="50.735719594752297"/>
    <n v="10.7"/>
    <m/>
    <m/>
    <m/>
    <s v="TAM"/>
    <s v="NUEVO LAREDO"/>
    <s v="88000"/>
    <s v="Morosidad"/>
    <x v="0"/>
  </r>
  <r>
    <n v="2992"/>
    <s v="Hipotecaria Su Casita"/>
    <s v="FIDEICOMISO 234036"/>
    <d v="2018-05-01T00:00:00"/>
    <s v="65995"/>
    <x v="0"/>
    <n v="21"/>
    <n v="51747.21"/>
    <n v="9711.44"/>
    <n v="0"/>
    <n v="61458.65"/>
    <n v="214.54"/>
    <n v="0"/>
    <n v="0"/>
    <n v="0"/>
    <n v="0"/>
    <m/>
    <n v="61458.65"/>
    <n v="26998.84"/>
    <n v="429.5"/>
    <n v="0"/>
    <n v="0"/>
    <n v="0"/>
    <n v="0"/>
    <n v="0"/>
    <n v="27428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25.98"/>
    <n v="27428.34"/>
    <n v="132"/>
    <n v="300"/>
    <n v="78993.600000000006"/>
    <n v="71094.83"/>
    <n v="90.000747000000004"/>
    <n v="77.802062535511396"/>
    <n v="9.9600000000000009"/>
    <m/>
    <m/>
    <m/>
    <s v="NL"/>
    <s v="JUAREZ"/>
    <s v="67286"/>
    <s v="Proceso judicial"/>
    <x v="0"/>
  </r>
  <r>
    <n v="2993"/>
    <s v="Hipotecaria Su Casita"/>
    <s v="FIDEICOMISO 234036"/>
    <d v="2018-05-01T00:00:00"/>
    <s v="65997"/>
    <x v="1"/>
    <n v="0"/>
    <n v="59914.559999999998"/>
    <n v="0"/>
    <n v="0"/>
    <n v="59914.559999999998"/>
    <n v="226.21"/>
    <n v="0"/>
    <n v="0"/>
    <n v="226.21"/>
    <n v="0"/>
    <m/>
    <n v="59688.35"/>
    <n v="0"/>
    <n v="549.22"/>
    <n v="0"/>
    <n v="0"/>
    <n v="549.22"/>
    <n v="0"/>
    <n v="0"/>
    <n v="0"/>
    <n v="15.74"/>
    <n v="0"/>
    <n v="0"/>
    <n v="0"/>
    <n v="0"/>
    <n v="-23.34"/>
    <n v="39.56"/>
    <n v="97.65"/>
    <n v="0"/>
    <n v="0"/>
    <n v="0"/>
    <n v="0"/>
    <n v="0"/>
    <n v="0"/>
    <n v="0"/>
    <n v="261.57"/>
    <n v="0"/>
    <n v="253.72"/>
    <n v="0"/>
    <n v="1166.6099999999999"/>
    <n v="0"/>
    <n v="0"/>
    <n v="134"/>
    <n v="300"/>
    <n v="87908.1"/>
    <n v="79116.800000000003"/>
    <n v="89.999442999999999"/>
    <n v="67.8985784762408"/>
    <n v="11"/>
    <m/>
    <m/>
    <m/>
    <s v="QRO"/>
    <s v="SAN JUAN DEL RIO"/>
    <s v="76800"/>
    <s v="Al corriente"/>
    <x v="0"/>
  </r>
  <r>
    <n v="2994"/>
    <s v="Hipotecaria Su Casita"/>
    <s v="FIDEICOMISO 234036"/>
    <d v="2018-05-01T00:00:00"/>
    <s v="66000"/>
    <x v="0"/>
    <n v="21"/>
    <n v="51045.69"/>
    <n v="23660.23"/>
    <n v="0"/>
    <n v="74705.919999999998"/>
    <n v="335.2"/>
    <n v="0"/>
    <n v="8.56"/>
    <n v="0"/>
    <n v="0"/>
    <m/>
    <n v="74697.36"/>
    <n v="62963.61"/>
    <n v="450.48"/>
    <n v="0"/>
    <n v="72.64"/>
    <n v="0"/>
    <n v="0"/>
    <n v="0"/>
    <n v="63341.45"/>
    <n v="0"/>
    <n v="0"/>
    <n v="0"/>
    <n v="0"/>
    <n v="0"/>
    <n v="-27.15"/>
    <n v="0"/>
    <n v="0"/>
    <n v="0"/>
    <n v="0"/>
    <n v="0"/>
    <n v="0"/>
    <n v="0"/>
    <n v="0"/>
    <n v="0"/>
    <n v="0"/>
    <n v="0"/>
    <n v="0"/>
    <n v="0"/>
    <n v="54.05"/>
    <n v="23986.87"/>
    <n v="63341.45"/>
    <n v="146"/>
    <n v="300"/>
    <n v="94703.1"/>
    <n v="82650"/>
    <n v="87.272750000000002"/>
    <n v="78.875305806896606"/>
    <n v="10.59"/>
    <m/>
    <m/>
    <m/>
    <s v="NL"/>
    <s v="APODACA"/>
    <s v="66600"/>
    <s v="Proceso judicial"/>
    <x v="0"/>
  </r>
  <r>
    <n v="2995"/>
    <s v="Hipotecaria Su Casita"/>
    <s v="FIDEICOMISO 234036"/>
    <d v="2018-05-01T00:00:00"/>
    <s v="66002"/>
    <x v="0"/>
    <n v="21"/>
    <n v="65244.84"/>
    <n v="13155.26"/>
    <n v="0"/>
    <n v="78400.100000000006"/>
    <n v="215.6"/>
    <n v="0"/>
    <n v="0"/>
    <n v="0"/>
    <n v="0"/>
    <m/>
    <n v="78400.100000000006"/>
    <n v="56487.06"/>
    <n v="575.79"/>
    <n v="0"/>
    <n v="0"/>
    <n v="0"/>
    <n v="0"/>
    <n v="0"/>
    <n v="57062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70.86"/>
    <n v="57062.85"/>
    <n v="147"/>
    <n v="300"/>
    <n v="92999.7"/>
    <n v="83250"/>
    <n v="89.516418000000002"/>
    <n v="84.301454929030598"/>
    <n v="10.59"/>
    <m/>
    <m/>
    <m/>
    <s v="BCN"/>
    <s v="TIJUANA"/>
    <s v="22723"/>
    <s v="Proceso judicial"/>
    <x v="0"/>
  </r>
  <r>
    <n v="2996"/>
    <s v="Hipotecaria Su Casita"/>
    <s v="FIDEICOMISO 234036"/>
    <d v="2018-05-01T00:00:00"/>
    <s v="66003"/>
    <x v="0"/>
    <n v="21"/>
    <n v="71682.899999999994"/>
    <n v="13315.54"/>
    <n v="0"/>
    <n v="84998.44"/>
    <n v="236.88"/>
    <n v="0"/>
    <n v="0"/>
    <n v="0"/>
    <n v="0"/>
    <m/>
    <n v="84998.44"/>
    <n v="54471.25"/>
    <n v="632.6"/>
    <n v="0"/>
    <n v="0"/>
    <n v="0"/>
    <n v="0"/>
    <n v="0"/>
    <n v="551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52.42"/>
    <n v="55103.85"/>
    <n v="147"/>
    <n v="300"/>
    <n v="101627.1"/>
    <n v="91464.65"/>
    <n v="90.000255999999993"/>
    <n v="83.637573200144999"/>
    <n v="10.59"/>
    <m/>
    <m/>
    <m/>
    <s v="BCN"/>
    <s v="MEXICALI"/>
    <s v="21323"/>
    <s v="Proceso judicial"/>
    <x v="0"/>
  </r>
  <r>
    <n v="2997"/>
    <s v="Hipotecaria Su Casita"/>
    <s v="FIDEICOMISO 234036"/>
    <d v="2018-05-01T00:00:00"/>
    <s v="66004"/>
    <x v="0"/>
    <n v="21"/>
    <n v="140275.09"/>
    <n v="33232.959999999999"/>
    <n v="0"/>
    <n v="173508.05"/>
    <n v="463.52"/>
    <n v="0"/>
    <n v="0"/>
    <n v="0"/>
    <n v="0"/>
    <m/>
    <n v="173508.05"/>
    <n v="159932.09"/>
    <n v="1237.93"/>
    <n v="0"/>
    <n v="0"/>
    <n v="0"/>
    <n v="0"/>
    <n v="0"/>
    <n v="161170.01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696.480000000003"/>
    <n v="161170.01999999999"/>
    <n v="147"/>
    <n v="300"/>
    <n v="232193.1"/>
    <n v="178983.95"/>
    <n v="77.084095000000005"/>
    <n v="74.725756189115003"/>
    <n v="10.59"/>
    <m/>
    <m/>
    <m/>
    <s v="JAL"/>
    <s v="PUERTO VALLARTA"/>
    <s v="48290"/>
    <s v="Proceso judicial"/>
    <x v="0"/>
  </r>
  <r>
    <n v="2998"/>
    <s v="Hipotecaria Su Casita"/>
    <s v="FIDEICOMISO 234036"/>
    <d v="2018-05-01T00:00:00"/>
    <s v="66005"/>
    <x v="0"/>
    <n v="21"/>
    <n v="104456.45"/>
    <n v="12772.69"/>
    <n v="0"/>
    <n v="117229.14"/>
    <n v="345.15"/>
    <n v="0"/>
    <n v="0"/>
    <n v="0"/>
    <n v="0"/>
    <m/>
    <n v="117229.14"/>
    <n v="44241.41"/>
    <n v="921.83"/>
    <n v="0"/>
    <n v="0"/>
    <n v="0"/>
    <n v="0"/>
    <n v="0"/>
    <n v="45163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17.84"/>
    <n v="45163.24"/>
    <n v="147"/>
    <n v="300"/>
    <n v="181618.8"/>
    <n v="133280.17000000001"/>
    <n v="73.384567000000004"/>
    <n v="64.546809016542994"/>
    <n v="10.59"/>
    <m/>
    <m/>
    <m/>
    <s v="JAL"/>
    <s v="PUERTO VALLARTA"/>
    <s v="48290"/>
    <s v="Proceso judicial"/>
    <x v="0"/>
  </r>
  <r>
    <n v="2999"/>
    <s v="Hipotecaria Su Casita"/>
    <s v="FIDEICOMISO 234036"/>
    <d v="2018-05-01T00:00:00"/>
    <s v="66007"/>
    <x v="0"/>
    <n v="21"/>
    <n v="104766.07"/>
    <n v="19900.259999999998"/>
    <n v="0"/>
    <n v="124666.33"/>
    <n v="342.02"/>
    <n v="0"/>
    <n v="0"/>
    <n v="0"/>
    <n v="0"/>
    <m/>
    <n v="124666.33"/>
    <n v="83959.3"/>
    <n v="924.56"/>
    <n v="0"/>
    <n v="0"/>
    <n v="0"/>
    <n v="0"/>
    <n v="0"/>
    <n v="84883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242.28"/>
    <n v="84883.86"/>
    <n v="148"/>
    <n v="300"/>
    <n v="181561.8"/>
    <n v="133238.21"/>
    <n v="73.384495000000001"/>
    <n v="68.663303646554198"/>
    <n v="10.59"/>
    <m/>
    <m/>
    <m/>
    <s v="JAL"/>
    <s v="PUERTO VALLARTA"/>
    <s v="48290"/>
    <s v="Proceso judicial"/>
    <x v="0"/>
  </r>
  <r>
    <n v="3000"/>
    <s v="Hipotecaria Su Casita"/>
    <s v="FIDEICOMISO 234036"/>
    <d v="2018-05-01T00:00:00"/>
    <s v="66008"/>
    <x v="0"/>
    <n v="21"/>
    <n v="61211.53"/>
    <n v="14107.72"/>
    <n v="0"/>
    <n v="75319.25"/>
    <n v="199.87"/>
    <n v="0"/>
    <n v="0"/>
    <n v="0"/>
    <n v="0"/>
    <m/>
    <n v="75319.25"/>
    <n v="68038.94"/>
    <n v="540.19000000000005"/>
    <n v="0"/>
    <n v="0"/>
    <n v="0"/>
    <n v="0"/>
    <n v="0"/>
    <n v="68579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07.59"/>
    <n v="68579.13"/>
    <n v="148"/>
    <n v="300"/>
    <n v="86500.2"/>
    <n v="77850"/>
    <n v="89.999791999999999"/>
    <n v="87.074076218317302"/>
    <n v="10.59"/>
    <m/>
    <m/>
    <m/>
    <s v="EM"/>
    <s v="ACOLMAN"/>
    <s v="55870"/>
    <s v="Proceso judicial"/>
    <x v="0"/>
  </r>
  <r>
    <n v="3001"/>
    <s v="Hipotecaria Su Casita"/>
    <s v="FIDEICOMISO 234036"/>
    <d v="2018-05-01T00:00:00"/>
    <s v="66010"/>
    <x v="0"/>
    <n v="21"/>
    <n v="89580.25"/>
    <n v="20037.669999999998"/>
    <n v="0"/>
    <n v="109617.92"/>
    <n v="312.38"/>
    <n v="0"/>
    <n v="0"/>
    <n v="0"/>
    <n v="0"/>
    <m/>
    <n v="109617.92"/>
    <n v="79688.100000000006"/>
    <n v="759.94"/>
    <n v="0"/>
    <n v="0"/>
    <n v="0"/>
    <n v="0"/>
    <n v="0"/>
    <n v="80448.03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50.05"/>
    <n v="80448.039999999994"/>
    <n v="145"/>
    <n v="300"/>
    <n v="129308.1"/>
    <n v="116377"/>
    <n v="89.999775999999997"/>
    <n v="84.7726633749445"/>
    <n v="10.18"/>
    <m/>
    <m/>
    <m/>
    <s v="BCN"/>
    <s v="TIJUANA"/>
    <s v="22723"/>
    <s v="Morosidad"/>
    <x v="0"/>
  </r>
  <r>
    <n v="3002"/>
    <s v="Hipotecaria Su Casita"/>
    <s v="FIDEICOMISO 234036"/>
    <d v="2018-05-01T00:00:00"/>
    <s v="66011"/>
    <x v="0"/>
    <n v="21"/>
    <n v="77034.710000000006"/>
    <n v="16986.5"/>
    <n v="0"/>
    <n v="94021.21"/>
    <n v="268.64999999999998"/>
    <n v="0"/>
    <n v="0"/>
    <n v="0"/>
    <n v="0"/>
    <m/>
    <n v="94021.21"/>
    <n v="66930.06"/>
    <n v="653.51"/>
    <n v="0"/>
    <n v="0"/>
    <n v="0"/>
    <n v="0"/>
    <n v="0"/>
    <n v="67583.57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55.150000000001"/>
    <n v="67583.570000000007"/>
    <n v="145"/>
    <n v="300"/>
    <n v="111200.1"/>
    <n v="100080"/>
    <n v="89.999919000000006"/>
    <n v="84.551371745423594"/>
    <n v="10.18"/>
    <m/>
    <m/>
    <m/>
    <s v="BCN"/>
    <s v="TIJUANA"/>
    <s v="22723"/>
    <s v="Proceso judicial"/>
    <x v="0"/>
  </r>
  <r>
    <n v="3003"/>
    <s v="Hipotecaria Su Casita"/>
    <s v="FIDEICOMISO 234036"/>
    <d v="2018-05-01T00:00:00"/>
    <s v="66012"/>
    <x v="0"/>
    <n v="21"/>
    <n v="67303.92"/>
    <n v="10172.15"/>
    <n v="0"/>
    <n v="77476.070000000007"/>
    <n v="221.17"/>
    <n v="0"/>
    <n v="0"/>
    <n v="0"/>
    <n v="0"/>
    <m/>
    <n v="77476.070000000007"/>
    <n v="39757.29"/>
    <n v="616.95000000000005"/>
    <n v="0"/>
    <n v="0"/>
    <n v="0"/>
    <n v="0"/>
    <n v="0"/>
    <n v="40374.23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93.32"/>
    <n v="40374.239999999998"/>
    <n v="145"/>
    <n v="300"/>
    <n v="95013.6"/>
    <n v="85512.6"/>
    <n v="90.000378999999995"/>
    <n v="81.542084598416295"/>
    <n v="11"/>
    <m/>
    <m/>
    <m/>
    <s v="BCN"/>
    <s v="TIJUANA"/>
    <s v="22125"/>
    <s v="Morosidad"/>
    <x v="0"/>
  </r>
  <r>
    <n v="3004"/>
    <s v="Hipotecaria Su Casita"/>
    <s v="FIDEICOMISO 234036"/>
    <d v="2018-05-01T00:00:00"/>
    <s v="66015"/>
    <x v="0"/>
    <n v="21"/>
    <n v="55339.96"/>
    <n v="13083.87"/>
    <n v="0"/>
    <n v="68423.83"/>
    <n v="187.37"/>
    <n v="0"/>
    <n v="0"/>
    <n v="0"/>
    <n v="0"/>
    <m/>
    <n v="68423.83"/>
    <n v="60530.96"/>
    <n v="488.38"/>
    <n v="0"/>
    <n v="0"/>
    <n v="0"/>
    <n v="0"/>
    <n v="0"/>
    <n v="61019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71.24"/>
    <n v="61019.34"/>
    <n v="145"/>
    <n v="300"/>
    <n v="84625.5"/>
    <n v="71084.92"/>
    <n v="83.999409"/>
    <n v="80.854860377088002"/>
    <n v="10.59"/>
    <m/>
    <m/>
    <m/>
    <s v="BCN"/>
    <s v="TIJUANA"/>
    <s v="22204"/>
    <s v="Proceso judicial"/>
    <x v="0"/>
  </r>
  <r>
    <n v="3005"/>
    <s v="Hipotecaria Su Casita"/>
    <s v="FIDEICOMISO 234036"/>
    <d v="2018-05-01T00:00:00"/>
    <s v="66016"/>
    <x v="0"/>
    <n v="21"/>
    <n v="55339.96"/>
    <n v="12566.99"/>
    <n v="0"/>
    <n v="67906.95"/>
    <n v="187.37"/>
    <n v="0"/>
    <n v="0"/>
    <n v="0"/>
    <n v="0"/>
    <m/>
    <n v="67906.95"/>
    <n v="56359.519999999997"/>
    <n v="488.38"/>
    <n v="0"/>
    <n v="0"/>
    <n v="0"/>
    <n v="0"/>
    <n v="0"/>
    <n v="56847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54.36"/>
    <n v="56847.9"/>
    <n v="145"/>
    <n v="300"/>
    <n v="84625.5"/>
    <n v="71084.92"/>
    <n v="83.999409"/>
    <n v="80.244075213034606"/>
    <n v="10.59"/>
    <m/>
    <m/>
    <m/>
    <s v="BCN"/>
    <s v="TIJUANA"/>
    <s v="22204"/>
    <s v="Proceso judicial"/>
    <x v="0"/>
  </r>
  <r>
    <n v="3006"/>
    <s v="Hipotecaria Su Casita"/>
    <s v="FIDEICOMISO 234036"/>
    <d v="2018-05-01T00:00:00"/>
    <s v="66038"/>
    <x v="0"/>
    <n v="21"/>
    <n v="59471.7"/>
    <n v="12912.66"/>
    <n v="0"/>
    <n v="72384.36"/>
    <n v="191.55"/>
    <n v="0"/>
    <n v="0"/>
    <n v="0"/>
    <n v="0"/>
    <m/>
    <n v="72384.36"/>
    <n v="59045.55"/>
    <n v="517.9"/>
    <n v="0"/>
    <n v="0"/>
    <n v="0"/>
    <n v="0"/>
    <n v="0"/>
    <n v="59563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04.21"/>
    <n v="59563.45"/>
    <n v="150"/>
    <n v="300"/>
    <n v="83805.3"/>
    <n v="75424.67"/>
    <n v="89.999881000000002"/>
    <n v="86.372055539138103"/>
    <n v="10.45"/>
    <m/>
    <m/>
    <m/>
    <s v="QR"/>
    <s v="BENITO JUAREZ"/>
    <s v="77518"/>
    <s v="Proceso judicial"/>
    <x v="0"/>
  </r>
  <r>
    <n v="3007"/>
    <s v="Hipotecaria Su Casita"/>
    <s v="FIDEICOMISO 234036"/>
    <d v="2018-05-01T00:00:00"/>
    <s v="66041"/>
    <x v="0"/>
    <n v="21"/>
    <n v="35346.199999999997"/>
    <n v="6999"/>
    <n v="0"/>
    <n v="42345.2"/>
    <n v="112.5"/>
    <n v="0"/>
    <n v="0"/>
    <n v="0"/>
    <n v="0"/>
    <m/>
    <n v="42345.2"/>
    <n v="30544.13"/>
    <n v="307.81"/>
    <n v="0"/>
    <n v="0"/>
    <n v="0"/>
    <n v="0"/>
    <n v="0"/>
    <n v="30851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11.5"/>
    <n v="30851.94"/>
    <n v="151"/>
    <n v="300"/>
    <n v="49650"/>
    <n v="44684.95"/>
    <n v="89.999898999999999"/>
    <n v="85.287411603566795"/>
    <n v="10.45"/>
    <m/>
    <m/>
    <m/>
    <s v="COA"/>
    <s v="TORREON"/>
    <s v="27054"/>
    <s v="Proceso judicial"/>
    <x v="0"/>
  </r>
  <r>
    <n v="3008"/>
    <s v="Hipotecaria Su Casita"/>
    <s v="FIDEICOMISO 234036"/>
    <d v="2018-05-01T00:00:00"/>
    <s v="66045"/>
    <x v="1"/>
    <n v="0"/>
    <n v="26928.89"/>
    <n v="0"/>
    <n v="0"/>
    <n v="26928.89"/>
    <n v="192.12"/>
    <n v="0"/>
    <n v="0"/>
    <n v="192.12"/>
    <n v="0"/>
    <m/>
    <n v="26736.77"/>
    <n v="0"/>
    <n v="234.51"/>
    <n v="0"/>
    <n v="0"/>
    <n v="234.51"/>
    <n v="0"/>
    <n v="0"/>
    <n v="0"/>
    <n v="20.83"/>
    <n v="0"/>
    <n v="0"/>
    <n v="0"/>
    <n v="0"/>
    <n v="3.52"/>
    <n v="19.46"/>
    <n v="52.93"/>
    <n v="0"/>
    <n v="0"/>
    <n v="0"/>
    <n v="0"/>
    <n v="0"/>
    <n v="0"/>
    <n v="0"/>
    <n v="29.05"/>
    <n v="0"/>
    <n v="21.28"/>
    <n v="0"/>
    <n v="552.41999999999996"/>
    <n v="0"/>
    <n v="0"/>
    <n v="91"/>
    <n v="240"/>
    <n v="47640.9"/>
    <n v="42876.85"/>
    <n v="90.000084000000001"/>
    <n v="56.121462884719399"/>
    <n v="10.45"/>
    <m/>
    <m/>
    <m/>
    <s v="BCN"/>
    <s v="MEXICALI"/>
    <s v="21395"/>
    <s v="Al corriente"/>
    <x v="0"/>
  </r>
  <r>
    <n v="3009"/>
    <s v="Hipotecaria Su Casita"/>
    <s v="FIDEICOMISO 234036"/>
    <d v="2018-05-01T00:00:00"/>
    <s v="66046"/>
    <x v="0"/>
    <n v="21"/>
    <n v="60772.35"/>
    <n v="12121.64"/>
    <n v="0"/>
    <n v="72893.990000000005"/>
    <n v="193.43"/>
    <n v="0"/>
    <n v="0"/>
    <n v="0"/>
    <n v="0"/>
    <m/>
    <n v="72893.990000000005"/>
    <n v="53640.41"/>
    <n v="529.23"/>
    <n v="0"/>
    <n v="0"/>
    <n v="0"/>
    <n v="0"/>
    <n v="0"/>
    <n v="54169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15.07"/>
    <n v="54169.64"/>
    <n v="151"/>
    <n v="300"/>
    <n v="85365.9"/>
    <n v="76829.009999999995"/>
    <n v="89.999649000000005"/>
    <n v="85.390056623266602"/>
    <n v="10.45"/>
    <m/>
    <m/>
    <m/>
    <s v="QR"/>
    <s v="BENITO JUAREZ"/>
    <s v="77534"/>
    <s v="Morosidad"/>
    <x v="0"/>
  </r>
  <r>
    <n v="3010"/>
    <s v="Hipotecaria Su Casita"/>
    <s v="FIDEICOMISO 234036"/>
    <d v="2018-05-01T00:00:00"/>
    <s v="66052"/>
    <x v="2"/>
    <n v="1"/>
    <n v="32528.77"/>
    <n v="101.44"/>
    <n v="0"/>
    <n v="32630.21"/>
    <n v="102.32"/>
    <n v="0"/>
    <n v="101.44"/>
    <n v="0"/>
    <n v="0"/>
    <m/>
    <n v="32528.77"/>
    <n v="59.19"/>
    <n v="283.27"/>
    <n v="0"/>
    <n v="59.19"/>
    <n v="239.42"/>
    <n v="0"/>
    <n v="0"/>
    <n v="43.85"/>
    <n v="20.440000000000001"/>
    <n v="0"/>
    <n v="0"/>
    <n v="0"/>
    <n v="0"/>
    <n v="6.54"/>
    <n v="20.3"/>
    <n v="50.61"/>
    <n v="0"/>
    <n v="0"/>
    <n v="0"/>
    <n v="0"/>
    <n v="0"/>
    <n v="0"/>
    <n v="0"/>
    <n v="0"/>
    <n v="0"/>
    <n v="0"/>
    <n v="0"/>
    <n v="497.94"/>
    <n v="102.32"/>
    <n v="43.85"/>
    <n v="152"/>
    <n v="300"/>
    <n v="45548.7"/>
    <n v="40993.699999999997"/>
    <n v="89.999714999999995"/>
    <n v="71.415364538954805"/>
    <n v="10.45"/>
    <m/>
    <m/>
    <m/>
    <s v="NL"/>
    <s v="MONTERREY"/>
    <s v="64100"/>
    <s v="Morosidad"/>
    <x v="0"/>
  </r>
  <r>
    <n v="3011"/>
    <s v="Hipotecaria Su Casita"/>
    <s v="FIDEICOMISO 234036"/>
    <d v="2018-05-01T00:00:00"/>
    <s v="66053"/>
    <x v="1"/>
    <n v="0"/>
    <n v="32491.759999999998"/>
    <n v="0"/>
    <n v="0"/>
    <n v="32491.759999999998"/>
    <n v="102.19"/>
    <n v="0"/>
    <n v="0"/>
    <n v="102.19"/>
    <n v="0"/>
    <m/>
    <n v="32389.57"/>
    <n v="0"/>
    <n v="282.95"/>
    <n v="0"/>
    <n v="0"/>
    <n v="282.95"/>
    <n v="0"/>
    <n v="0"/>
    <n v="0"/>
    <n v="20.420000000000002"/>
    <n v="0"/>
    <n v="0"/>
    <n v="0"/>
    <n v="0"/>
    <n v="6.23"/>
    <n v="20.28"/>
    <n v="50.54"/>
    <n v="0"/>
    <n v="0"/>
    <n v="0"/>
    <n v="0"/>
    <n v="0"/>
    <n v="0"/>
    <n v="0"/>
    <n v="0"/>
    <n v="0"/>
    <n v="0.1"/>
    <n v="0.33859899999999998"/>
    <n v="482.61"/>
    <n v="0"/>
    <n v="0"/>
    <n v="152"/>
    <n v="300"/>
    <n v="45496.2"/>
    <n v="40946.15"/>
    <n v="89.999054999999998"/>
    <n v="71.191813927715998"/>
    <n v="10.45"/>
    <m/>
    <m/>
    <m/>
    <s v="NL"/>
    <s v="MONTERREY"/>
    <s v="64367"/>
    <s v="Al corriente"/>
    <x v="0"/>
  </r>
  <r>
    <n v="3012"/>
    <s v="Hipotecaria Su Casita"/>
    <s v="FIDEICOMISO 234036"/>
    <d v="2018-05-01T00:00:00"/>
    <s v="66055"/>
    <x v="0"/>
    <n v="21"/>
    <n v="144911.89000000001"/>
    <n v="29228.55"/>
    <n v="0"/>
    <n v="174140.44"/>
    <n v="450.51"/>
    <n v="0"/>
    <n v="0"/>
    <n v="0"/>
    <n v="0"/>
    <m/>
    <n v="174140.44"/>
    <n v="134173.51999999999"/>
    <n v="1261.94"/>
    <n v="0"/>
    <n v="0"/>
    <n v="0"/>
    <n v="0"/>
    <n v="0"/>
    <n v="135435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679.06"/>
    <n v="135435.46"/>
    <n v="153"/>
    <n v="300"/>
    <n v="218033.4"/>
    <n v="182057.18"/>
    <n v="83.499674999999996"/>
    <n v="79.868699187568396"/>
    <n v="10.45"/>
    <m/>
    <m/>
    <m/>
    <s v="SON"/>
    <s v="CAJEME"/>
    <s v="85019"/>
    <s v="Morosidad"/>
    <x v="0"/>
  </r>
  <r>
    <n v="3013"/>
    <s v="Hipotecaria Su Casita"/>
    <s v="FIDEICOMISO 234036"/>
    <d v="2018-05-01T00:00:00"/>
    <s v="66059"/>
    <x v="0"/>
    <n v="21"/>
    <n v="143011.62"/>
    <n v="27336.11"/>
    <n v="0"/>
    <n v="170347.73"/>
    <n v="439.41"/>
    <n v="0"/>
    <n v="0"/>
    <n v="0"/>
    <n v="0"/>
    <m/>
    <n v="170347.73"/>
    <n v="124295.89"/>
    <n v="1245.3900000000001"/>
    <n v="0"/>
    <n v="0"/>
    <n v="0"/>
    <n v="0"/>
    <n v="0"/>
    <n v="125541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775.52"/>
    <n v="125541.28"/>
    <n v="154"/>
    <n v="300"/>
    <n v="217442.1"/>
    <n v="179117.61"/>
    <n v="82.374853000000002"/>
    <n v="78.341650592779203"/>
    <n v="10.45"/>
    <m/>
    <m/>
    <m/>
    <s v="SON"/>
    <s v="CAJEME"/>
    <s v="85019"/>
    <s v="Morosidad"/>
    <x v="0"/>
  </r>
  <r>
    <n v="3014"/>
    <s v="Hipotecaria Su Casita"/>
    <s v="FIDEICOMISO 234036"/>
    <d v="2018-05-01T00:00:00"/>
    <s v="66062"/>
    <x v="0"/>
    <n v="21"/>
    <n v="34926.6"/>
    <n v="5186.29"/>
    <n v="0"/>
    <n v="40112.89"/>
    <n v="107.31"/>
    <n v="0"/>
    <n v="0"/>
    <n v="0"/>
    <n v="0"/>
    <m/>
    <n v="40112.89"/>
    <n v="20539.419999999998"/>
    <n v="304.14999999999998"/>
    <n v="0"/>
    <n v="0"/>
    <n v="0"/>
    <n v="0"/>
    <n v="0"/>
    <n v="20843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93.6"/>
    <n v="20843.57"/>
    <n v="154"/>
    <n v="300"/>
    <n v="49993.5"/>
    <n v="43744.03"/>
    <n v="87.499435000000005"/>
    <n v="80.236210774753701"/>
    <n v="10.45"/>
    <m/>
    <m/>
    <m/>
    <s v="COA"/>
    <s v="TORREON"/>
    <s v="27277"/>
    <s v="Morosidad"/>
    <x v="0"/>
  </r>
  <r>
    <n v="3015"/>
    <s v="Hipotecaria Su Casita"/>
    <s v="FIDEICOMISO 234036"/>
    <d v="2018-05-01T00:00:00"/>
    <s v="66262"/>
    <x v="0"/>
    <n v="21"/>
    <n v="74470.210000000006"/>
    <n v="17136.88"/>
    <n v="0"/>
    <n v="91607.09"/>
    <n v="240.25"/>
    <n v="0"/>
    <n v="0"/>
    <n v="0"/>
    <n v="0"/>
    <m/>
    <n v="91607.09"/>
    <n v="84274.98"/>
    <n v="657.2"/>
    <n v="0"/>
    <n v="0"/>
    <n v="0"/>
    <n v="0"/>
    <n v="0"/>
    <n v="84932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77.13"/>
    <n v="84932.18"/>
    <n v="149"/>
    <n v="300"/>
    <n v="104896.2"/>
    <n v="94406.62"/>
    <n v="90.000038000000004"/>
    <n v="87.331180600146695"/>
    <n v="10.59"/>
    <m/>
    <m/>
    <m/>
    <s v="QRO"/>
    <s v="QUERETARO"/>
    <s v="76180"/>
    <s v="Proceso judicial"/>
    <x v="0"/>
  </r>
  <r>
    <n v="3016"/>
    <s v="Hipotecaria Su Casita"/>
    <s v="FIDEICOMISO 234036"/>
    <d v="2018-05-01T00:00:00"/>
    <s v="66263"/>
    <x v="0"/>
    <n v="21"/>
    <n v="107146.04"/>
    <n v="43312.160000000003"/>
    <n v="0"/>
    <n v="150458.20000000001"/>
    <n v="784.64"/>
    <n v="0"/>
    <n v="0"/>
    <n v="0"/>
    <n v="0"/>
    <m/>
    <n v="150458.20000000001"/>
    <n v="87161.01"/>
    <n v="945.56"/>
    <n v="0"/>
    <n v="0"/>
    <n v="0"/>
    <n v="0"/>
    <n v="0"/>
    <n v="88106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096.800000000003"/>
    <n v="88106.57"/>
    <n v="89"/>
    <n v="240"/>
    <n v="191396.4"/>
    <n v="172256.6"/>
    <n v="89.999915999999999"/>
    <n v="78.6107781153883"/>
    <n v="10.59"/>
    <m/>
    <m/>
    <m/>
    <s v="EM"/>
    <s v="ECATEPEC"/>
    <s v="55075"/>
    <s v="Morosidad"/>
    <x v="0"/>
  </r>
  <r>
    <n v="3017"/>
    <s v="Hipotecaria Su Casita"/>
    <s v="FIDEICOMISO 234036"/>
    <d v="2018-05-01T00:00:00"/>
    <s v="66279"/>
    <x v="0"/>
    <n v="21"/>
    <n v="91435.6"/>
    <n v="18750.919999999998"/>
    <n v="0"/>
    <n v="110186.52"/>
    <n v="277.89999999999998"/>
    <n v="0"/>
    <n v="0"/>
    <n v="0"/>
    <n v="0"/>
    <m/>
    <n v="110186.52"/>
    <n v="92985.54"/>
    <n v="806.92"/>
    <n v="0"/>
    <n v="0"/>
    <n v="0"/>
    <n v="0"/>
    <n v="0"/>
    <n v="93792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028.82"/>
    <n v="93792.46"/>
    <n v="154"/>
    <n v="300"/>
    <n v="177969.6"/>
    <n v="114117.75"/>
    <n v="64.122046999999995"/>
    <n v="61.913113553381798"/>
    <n v="10.59"/>
    <m/>
    <m/>
    <m/>
    <s v="BCN"/>
    <s v="TIJUANA"/>
    <s v="22204"/>
    <s v="Proceso judicial"/>
    <x v="0"/>
  </r>
  <r>
    <n v="3018"/>
    <s v="Hipotecaria Su Casita"/>
    <s v="FIDEICOMISO 234036"/>
    <d v="2018-05-01T00:00:00"/>
    <s v="66281"/>
    <x v="1"/>
    <n v="0"/>
    <n v="25036.92"/>
    <n v="0"/>
    <n v="0"/>
    <n v="25036.92"/>
    <n v="613.64"/>
    <n v="0"/>
    <n v="0"/>
    <n v="613.64"/>
    <n v="0"/>
    <m/>
    <n v="24423.279999999999"/>
    <n v="0"/>
    <n v="220.95"/>
    <n v="0"/>
    <n v="0"/>
    <n v="220.95"/>
    <n v="0"/>
    <n v="0"/>
    <n v="0"/>
    <n v="15.58"/>
    <n v="0"/>
    <n v="0"/>
    <n v="0"/>
    <n v="0"/>
    <n v="-13.81"/>
    <n v="29.5"/>
    <n v="93.54"/>
    <n v="0"/>
    <n v="0"/>
    <n v="0"/>
    <n v="0"/>
    <n v="0"/>
    <n v="0"/>
    <n v="0"/>
    <n v="441.47"/>
    <n v="0"/>
    <n v="438.18"/>
    <n v="0"/>
    <n v="1400.87"/>
    <n v="0"/>
    <n v="0"/>
    <n v="34"/>
    <n v="180"/>
    <n v="89038.5"/>
    <n v="75121.899999999994"/>
    <n v="84.370131999999998"/>
    <n v="27.4300218374796"/>
    <n v="10.59"/>
    <m/>
    <m/>
    <m/>
    <s v="EM"/>
    <s v="CHALCO"/>
    <s v="56640"/>
    <s v="Al corriente"/>
    <x v="0"/>
  </r>
  <r>
    <n v="3019"/>
    <s v="Hipotecaria Su Casita"/>
    <s v="FIDEICOMISO 234036"/>
    <d v="2018-05-01T00:00:00"/>
    <s v="66291"/>
    <x v="1"/>
    <n v="0"/>
    <n v="48015.35"/>
    <n v="0"/>
    <n v="0"/>
    <n v="48015.35"/>
    <n v="455.14"/>
    <n v="0"/>
    <n v="0"/>
    <n v="455.14"/>
    <n v="0"/>
    <m/>
    <n v="47560.21"/>
    <n v="0"/>
    <n v="423.74"/>
    <n v="0"/>
    <n v="0"/>
    <n v="423.74"/>
    <n v="0"/>
    <n v="0"/>
    <n v="0"/>
    <n v="19.23"/>
    <n v="0"/>
    <n v="0"/>
    <n v="0"/>
    <n v="0"/>
    <n v="-16.73"/>
    <n v="44.91"/>
    <n v="116.77"/>
    <n v="0"/>
    <n v="0"/>
    <n v="0"/>
    <n v="0"/>
    <n v="0"/>
    <n v="0"/>
    <n v="0"/>
    <n v="0.24"/>
    <n v="0"/>
    <n v="0.12"/>
    <n v="0"/>
    <n v="1043.3"/>
    <n v="0"/>
    <n v="0"/>
    <n v="155"/>
    <n v="300"/>
    <n v="97601.74"/>
    <n v="92453.24"/>
    <n v="94.724992"/>
    <n v="48.728854843468099"/>
    <n v="10.59"/>
    <m/>
    <m/>
    <m/>
    <s v="DF"/>
    <s v="BENITO JUAREZ"/>
    <s v="3100"/>
    <s v="Al corriente"/>
    <x v="0"/>
  </r>
  <r>
    <n v="3020"/>
    <s v="Hipotecaria Su Casita"/>
    <s v="FIDEICOMISO 234036"/>
    <d v="2018-05-01T00:00:00"/>
    <s v="66293"/>
    <x v="1"/>
    <n v="0"/>
    <n v="195931.89"/>
    <n v="0"/>
    <n v="0"/>
    <n v="195931.89"/>
    <n v="595.52"/>
    <n v="0"/>
    <n v="0"/>
    <n v="595.52"/>
    <n v="0"/>
    <m/>
    <n v="195336.37"/>
    <n v="0"/>
    <n v="1729.1"/>
    <n v="0"/>
    <n v="0"/>
    <n v="1729.1"/>
    <n v="0"/>
    <n v="0"/>
    <n v="0"/>
    <n v="50.89"/>
    <n v="0"/>
    <n v="0"/>
    <n v="0"/>
    <n v="0"/>
    <n v="-49.01"/>
    <n v="118.78"/>
    <n v="301.83"/>
    <n v="0"/>
    <n v="0"/>
    <n v="0"/>
    <n v="0"/>
    <n v="0"/>
    <n v="0"/>
    <n v="0"/>
    <n v="0"/>
    <n v="0"/>
    <n v="0"/>
    <n v="0.25560899999999998"/>
    <n v="2747.11"/>
    <n v="0"/>
    <n v="0"/>
    <n v="154"/>
    <n v="300"/>
    <n v="271708.79999999999"/>
    <n v="244538.04"/>
    <n v="90.000044000000003"/>
    <n v="71.891808304345105"/>
    <n v="10.59"/>
    <m/>
    <m/>
    <m/>
    <s v="YUC"/>
    <s v="MERIDA"/>
    <s v="97119"/>
    <s v="Al corriente"/>
    <x v="0"/>
  </r>
  <r>
    <n v="3021"/>
    <s v="Hipotecaria Su Casita"/>
    <s v="FIDEICOMISO 234036"/>
    <d v="2018-05-01T00:00:00"/>
    <s v="66294"/>
    <x v="1"/>
    <n v="0"/>
    <n v="39399.279999999999"/>
    <n v="0"/>
    <n v="0"/>
    <n v="39399.279999999999"/>
    <n v="374.22"/>
    <n v="0"/>
    <n v="0"/>
    <n v="374.22"/>
    <n v="0"/>
    <m/>
    <n v="39025.06"/>
    <n v="0"/>
    <n v="311.91000000000003"/>
    <n v="0"/>
    <n v="0"/>
    <n v="311.91000000000003"/>
    <n v="0"/>
    <n v="0"/>
    <n v="0"/>
    <n v="48.73"/>
    <n v="0"/>
    <n v="0"/>
    <n v="0"/>
    <n v="0"/>
    <n v="-6.91"/>
    <n v="31.97"/>
    <n v="99.29"/>
    <n v="0"/>
    <n v="0"/>
    <n v="0"/>
    <n v="0"/>
    <n v="0"/>
    <n v="0"/>
    <n v="0"/>
    <n v="0"/>
    <n v="0"/>
    <n v="33.130000000000003"/>
    <n v="7.1371000000000004E-2"/>
    <n v="859.21"/>
    <n v="0"/>
    <n v="0"/>
    <n v="101"/>
    <n v="240"/>
    <n v="138890.19"/>
    <n v="73609.119999999995"/>
    <n v="52.998069999999998"/>
    <n v="28.097780025548499"/>
    <n v="9.5"/>
    <m/>
    <m/>
    <m/>
    <s v="JAL"/>
    <s v="TLAJOMULCO DE ZUNIGA"/>
    <s v="45654"/>
    <s v="Al corriente"/>
    <x v="0"/>
  </r>
  <r>
    <n v="3022"/>
    <s v="Hipotecaria Su Casita"/>
    <s v="FIDEICOMISO 234036"/>
    <d v="2018-05-01T00:00:00"/>
    <s v="66297"/>
    <x v="0"/>
    <n v="21"/>
    <n v="151641.39000000001"/>
    <n v="20710.18"/>
    <n v="0"/>
    <n v="172351.57"/>
    <n v="467.71"/>
    <n v="0"/>
    <n v="0"/>
    <n v="0"/>
    <n v="0"/>
    <m/>
    <n v="172351.57"/>
    <n v="68870.73"/>
    <n v="1187.8599999999999"/>
    <n v="0"/>
    <n v="0"/>
    <n v="0"/>
    <n v="0"/>
    <n v="0"/>
    <n v="70058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177.89"/>
    <n v="70058.59"/>
    <n v="161"/>
    <n v="300"/>
    <n v="212230.67"/>
    <n v="191007.6"/>
    <n v="89.999999000000003"/>
    <n v="81.209549398288004"/>
    <n v="9.4"/>
    <m/>
    <m/>
    <m/>
    <s v="VER"/>
    <s v="VERACRUZ"/>
    <s v="91790"/>
    <s v="Morosidad"/>
    <x v="0"/>
  </r>
  <r>
    <n v="3023"/>
    <s v="Hipotecaria Su Casita"/>
    <s v="FIDEICOMISO 234036"/>
    <d v="2018-05-01T00:00:00"/>
    <s v="66298"/>
    <x v="0"/>
    <n v="21"/>
    <n v="46471.45"/>
    <n v="12458.08"/>
    <n v="0"/>
    <n v="58929.53"/>
    <n v="297.85000000000002"/>
    <n v="0"/>
    <n v="0"/>
    <n v="0"/>
    <n v="0"/>
    <m/>
    <n v="58929.53"/>
    <n v="21495.17"/>
    <n v="367.9"/>
    <n v="0"/>
    <n v="0"/>
    <n v="0"/>
    <n v="0"/>
    <n v="0"/>
    <n v="21863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55.93"/>
    <n v="21863.07"/>
    <n v="101"/>
    <n v="240"/>
    <n v="85966.85"/>
    <n v="71422.33"/>
    <n v="83.081245999999993"/>
    <n v="68.549132723538705"/>
    <n v="9.5"/>
    <m/>
    <m/>
    <m/>
    <s v="TAM"/>
    <s v="NUEVO LAREDO"/>
    <s v="88000"/>
    <s v="Morosidad"/>
    <x v="0"/>
  </r>
  <r>
    <n v="3024"/>
    <s v="Hipotecaria Su Casita"/>
    <s v="FIDEICOMISO 234036"/>
    <d v="2018-05-01T00:00:00"/>
    <s v="66299"/>
    <x v="0"/>
    <n v="21"/>
    <n v="38167.81"/>
    <n v="5714.33"/>
    <n v="0"/>
    <n v="43882.14"/>
    <n v="115.83"/>
    <n v="0"/>
    <n v="0"/>
    <n v="0"/>
    <n v="0"/>
    <m/>
    <n v="43882.14"/>
    <n v="20819.38"/>
    <n v="305.33999999999997"/>
    <n v="0"/>
    <n v="0"/>
    <n v="0"/>
    <n v="0"/>
    <n v="0"/>
    <n v="21124.72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30.16"/>
    <n v="21124.720000000001"/>
    <n v="161"/>
    <n v="300"/>
    <n v="75221"/>
    <n v="47824.89"/>
    <n v="63.579172999999997"/>
    <n v="58.337618145493302"/>
    <n v="9.6"/>
    <m/>
    <m/>
    <m/>
    <s v="QR"/>
    <s v="SOLIDARIDAD"/>
    <s v="77710"/>
    <s v="Morosidad"/>
    <x v="0"/>
  </r>
  <r>
    <n v="3025"/>
    <s v="Hipotecaria Su Casita"/>
    <s v="FIDEICOMISO 234036"/>
    <d v="2018-05-01T00:00:00"/>
    <s v="66300"/>
    <x v="0"/>
    <n v="21"/>
    <n v="32111.4"/>
    <n v="6380.59"/>
    <n v="0"/>
    <n v="38491.99"/>
    <n v="95.19"/>
    <n v="0"/>
    <n v="0"/>
    <n v="0"/>
    <n v="0"/>
    <m/>
    <n v="38491.99"/>
    <n v="28910.19"/>
    <n v="264.92"/>
    <n v="0"/>
    <n v="0"/>
    <n v="0"/>
    <n v="0"/>
    <n v="0"/>
    <n v="29175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75.78"/>
    <n v="29175.11"/>
    <n v="161"/>
    <n v="300"/>
    <n v="75221"/>
    <n v="39938.49"/>
    <n v="53.094867000000001"/>
    <n v="51.171866778521903"/>
    <n v="9.9"/>
    <m/>
    <m/>
    <m/>
    <s v="QR"/>
    <s v="SOLIDARIDAD"/>
    <s v="77710"/>
    <s v="Proceso judicial"/>
    <x v="0"/>
  </r>
  <r>
    <n v="3026"/>
    <s v="Hipotecaria Su Casita"/>
    <s v="FIDEICOMISO 234036"/>
    <d v="2018-05-01T00:00:00"/>
    <s v="66302"/>
    <x v="1"/>
    <n v="0"/>
    <n v="30873.57"/>
    <n v="0"/>
    <n v="0"/>
    <n v="30873.57"/>
    <n v="622.48"/>
    <n v="0"/>
    <n v="0"/>
    <n v="622.48"/>
    <n v="0"/>
    <m/>
    <n v="30251.09"/>
    <n v="0"/>
    <n v="244.42"/>
    <n v="0"/>
    <n v="0"/>
    <n v="244.42"/>
    <n v="0"/>
    <n v="0"/>
    <n v="0"/>
    <n v="51.73"/>
    <n v="0"/>
    <n v="0"/>
    <n v="0"/>
    <n v="0"/>
    <n v="-3.31"/>
    <n v="31.88"/>
    <n v="103.76"/>
    <n v="0"/>
    <n v="0"/>
    <n v="0"/>
    <n v="0"/>
    <n v="0"/>
    <n v="0"/>
    <n v="0"/>
    <n v="19.399999999999999"/>
    <n v="0"/>
    <n v="18.04"/>
    <n v="0"/>
    <n v="1070.3599999999999"/>
    <n v="0"/>
    <n v="0"/>
    <n v="41"/>
    <n v="180"/>
    <n v="100970.8"/>
    <n v="83018.94"/>
    <n v="82.220741000000004"/>
    <n v="29.960236011899099"/>
    <n v="9.5"/>
    <m/>
    <m/>
    <m/>
    <s v="EM"/>
    <s v="CHALCO"/>
    <s v="56640"/>
    <s v="Al corriente"/>
    <x v="0"/>
  </r>
  <r>
    <n v="3027"/>
    <s v="Hipotecaria Su Casita"/>
    <s v="FIDEICOMISO 234036"/>
    <d v="2018-05-01T00:00:00"/>
    <s v="66303"/>
    <x v="1"/>
    <n v="0"/>
    <n v="49681.31"/>
    <n v="0"/>
    <n v="0"/>
    <n v="49681.31"/>
    <n v="318.44"/>
    <n v="0"/>
    <n v="0"/>
    <n v="318.44"/>
    <n v="0"/>
    <m/>
    <n v="49362.87"/>
    <n v="0"/>
    <n v="393.31"/>
    <n v="0"/>
    <n v="0"/>
    <n v="393.31"/>
    <n v="0"/>
    <n v="0"/>
    <n v="0"/>
    <n v="50.55"/>
    <n v="0"/>
    <n v="0"/>
    <n v="0"/>
    <n v="0"/>
    <n v="-6.74"/>
    <n v="33.159999999999997"/>
    <n v="102.11"/>
    <n v="0"/>
    <n v="0"/>
    <n v="0"/>
    <n v="0"/>
    <n v="0"/>
    <n v="0"/>
    <n v="0"/>
    <n v="62.33"/>
    <n v="0"/>
    <n v="61.85"/>
    <n v="0"/>
    <n v="953.16"/>
    <n v="0"/>
    <n v="0"/>
    <n v="101"/>
    <n v="240"/>
    <n v="138029.23000000001"/>
    <n v="76356.929999999993"/>
    <n v="55.319391000000003"/>
    <n v="35.7626204512435"/>
    <n v="9.5"/>
    <m/>
    <m/>
    <m/>
    <s v="BCN"/>
    <s v="TIJUANA"/>
    <s v="22214"/>
    <s v="Al corriente"/>
    <x v="0"/>
  </r>
  <r>
    <n v="3028"/>
    <s v="Hipotecaria Su Casita"/>
    <s v="FIDEICOMISO 234036"/>
    <d v="2018-05-01T00:00:00"/>
    <s v="66304"/>
    <x v="0"/>
    <n v="21"/>
    <n v="13761.18"/>
    <n v="15873.75"/>
    <n v="0"/>
    <n v="29634.93"/>
    <n v="214.28"/>
    <n v="0"/>
    <n v="0"/>
    <n v="0"/>
    <n v="0"/>
    <m/>
    <n v="29634.93"/>
    <n v="17141.349999999999"/>
    <n v="98.62"/>
    <n v="0"/>
    <n v="0"/>
    <n v="0"/>
    <n v="0"/>
    <n v="0"/>
    <n v="17239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88.03"/>
    <n v="17239.97"/>
    <n v="161"/>
    <n v="300"/>
    <n v="81635.960000000006"/>
    <n v="38535.4"/>
    <n v="47.203952999999998"/>
    <n v="36.301318862092799"/>
    <n v="8.6"/>
    <m/>
    <m/>
    <m/>
    <s v="EM"/>
    <s v="CHALCO"/>
    <s v="56600"/>
    <s v="Morosidad"/>
    <x v="0"/>
  </r>
  <r>
    <n v="3029"/>
    <s v="Hipotecaria Su Casita"/>
    <s v="FIDEICOMISO 234036"/>
    <d v="2018-05-01T00:00:00"/>
    <s v="66305"/>
    <x v="1"/>
    <n v="1"/>
    <n v="59683.77"/>
    <n v="379.52"/>
    <n v="0"/>
    <n v="60063.29"/>
    <n v="382.52"/>
    <n v="0"/>
    <n v="379.52"/>
    <n v="382.52"/>
    <n v="0"/>
    <m/>
    <n v="59301.25"/>
    <n v="475.5"/>
    <n v="472.5"/>
    <n v="0"/>
    <n v="475.5"/>
    <n v="472.5"/>
    <n v="0"/>
    <n v="0"/>
    <n v="0"/>
    <n v="60.72"/>
    <n v="0"/>
    <n v="0"/>
    <n v="0"/>
    <n v="0"/>
    <n v="-14.26"/>
    <n v="39.83"/>
    <n v="118.56"/>
    <n v="60.72"/>
    <n v="0"/>
    <n v="0"/>
    <n v="0"/>
    <n v="0"/>
    <n v="39.83"/>
    <n v="118.36"/>
    <n v="0.38"/>
    <n v="0"/>
    <n v="0"/>
    <n v="0"/>
    <n v="2134.1799999999998"/>
    <n v="0"/>
    <n v="0"/>
    <n v="101"/>
    <n v="240"/>
    <n v="138029.23000000001"/>
    <n v="91727.67"/>
    <n v="66.455250000000007"/>
    <n v="42.962820205315403"/>
    <n v="9.5"/>
    <m/>
    <m/>
    <m/>
    <s v="BCN"/>
    <s v="TIJUANA"/>
    <s v="22214"/>
    <s v="Al corriente"/>
    <x v="0"/>
  </r>
  <r>
    <n v="3030"/>
    <s v="Hipotecaria Su Casita"/>
    <s v="FIDEICOMISO 234036"/>
    <d v="2018-05-01T00:00:00"/>
    <s v="66307"/>
    <x v="0"/>
    <n v="21"/>
    <n v="57599.74"/>
    <n v="8500.2199999999993"/>
    <n v="0"/>
    <n v="66099.960000000006"/>
    <n v="176.23"/>
    <n v="0"/>
    <n v="0"/>
    <n v="0"/>
    <n v="0"/>
    <m/>
    <n v="66099.960000000006"/>
    <n v="30065.81"/>
    <n v="456"/>
    <n v="0"/>
    <n v="0"/>
    <n v="0"/>
    <n v="0"/>
    <n v="0"/>
    <n v="30521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76.4500000000007"/>
    <n v="30521.81"/>
    <n v="161"/>
    <n v="300"/>
    <n v="138297.76999999999"/>
    <n v="72362.64"/>
    <n v="52.323793999999999"/>
    <n v="47.795391246757198"/>
    <n v="9.5"/>
    <m/>
    <m/>
    <m/>
    <s v="BCN"/>
    <s v="MEXICALI"/>
    <s v="21600"/>
    <s v="Proceso judicial"/>
    <x v="0"/>
  </r>
  <r>
    <n v="3031"/>
    <s v="Hipotecaria Su Casita"/>
    <s v="FIDEICOMISO 234036"/>
    <d v="2018-05-01T00:00:00"/>
    <s v="66308"/>
    <x v="0"/>
    <n v="21"/>
    <n v="103682.1"/>
    <n v="22000.58"/>
    <n v="0"/>
    <n v="125682.68"/>
    <n v="317.20999999999998"/>
    <n v="0"/>
    <n v="0"/>
    <n v="0"/>
    <n v="0"/>
    <m/>
    <n v="125682.68"/>
    <n v="92940.44"/>
    <n v="820.82"/>
    <n v="0"/>
    <n v="0"/>
    <n v="0"/>
    <n v="0"/>
    <n v="0"/>
    <n v="93761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317.79"/>
    <n v="93761.26"/>
    <n v="161"/>
    <n v="300"/>
    <n v="146353.95000000001"/>
    <n v="130255.01"/>
    <n v="88.999995999999996"/>
    <n v="85.8758370773553"/>
    <n v="9.5"/>
    <m/>
    <m/>
    <m/>
    <s v="BCN"/>
    <s v="TIJUANA"/>
    <s v="22203"/>
    <s v="Proceso judicial"/>
    <x v="0"/>
  </r>
  <r>
    <n v="3032"/>
    <s v="Hipotecaria Su Casita"/>
    <s v="FIDEICOMISO 234036"/>
    <d v="2018-05-01T00:00:00"/>
    <s v="66309"/>
    <x v="0"/>
    <n v="21"/>
    <n v="0"/>
    <n v="6526.54"/>
    <n v="0"/>
    <n v="6526.54"/>
    <n v="0"/>
    <n v="0"/>
    <n v="0"/>
    <n v="0"/>
    <n v="0"/>
    <m/>
    <n v="6526.54"/>
    <n v="892.45"/>
    <n v="0"/>
    <n v="0"/>
    <n v="0"/>
    <n v="0"/>
    <n v="0"/>
    <n v="0"/>
    <n v="892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26.54"/>
    <n v="892.45"/>
    <n v="0"/>
    <n v="60"/>
    <n v="57981.36"/>
    <n v="11240.87"/>
    <n v="19.387041"/>
    <n v="11.2562727411793"/>
    <n v="9.9"/>
    <m/>
    <m/>
    <m/>
    <s v="VER"/>
    <s v="VERACRUZ"/>
    <s v="91808"/>
    <s v="Morosidad"/>
    <x v="0"/>
  </r>
  <r>
    <n v="3033"/>
    <s v="Hipotecaria Su Casita"/>
    <s v="FIDEICOMISO 234036"/>
    <d v="2018-05-01T00:00:00"/>
    <s v="66310"/>
    <x v="1"/>
    <n v="0"/>
    <n v="29107.18"/>
    <n v="0"/>
    <n v="0"/>
    <n v="29107.18"/>
    <n v="586.94000000000005"/>
    <n v="0"/>
    <n v="0"/>
    <n v="586.94000000000005"/>
    <n v="0"/>
    <m/>
    <n v="28520.240000000002"/>
    <n v="0"/>
    <n v="230.43"/>
    <n v="0"/>
    <n v="0"/>
    <n v="230.43"/>
    <n v="0"/>
    <n v="0"/>
    <n v="0"/>
    <n v="48.77"/>
    <n v="0"/>
    <n v="0"/>
    <n v="0"/>
    <n v="0"/>
    <n v="-3.17"/>
    <n v="30.06"/>
    <n v="99.24"/>
    <n v="0"/>
    <n v="0"/>
    <n v="0"/>
    <n v="0"/>
    <n v="0"/>
    <n v="0"/>
    <n v="0"/>
    <n v="55.69"/>
    <n v="0"/>
    <n v="52.08"/>
    <n v="0"/>
    <n v="1047.96"/>
    <n v="0"/>
    <n v="0"/>
    <n v="41"/>
    <n v="180"/>
    <n v="104688.57"/>
    <n v="78274.84"/>
    <n v="74.769232000000002"/>
    <n v="27.242935804859901"/>
    <n v="9.5"/>
    <m/>
    <m/>
    <m/>
    <s v="NL"/>
    <s v="GARCIA"/>
    <s v="66040"/>
    <s v="Al corriente"/>
    <x v="0"/>
  </r>
  <r>
    <n v="3034"/>
    <s v="Hipotecaria Su Casita"/>
    <s v="FIDEICOMISO 234036"/>
    <d v="2018-05-01T00:00:00"/>
    <s v="66311"/>
    <x v="0"/>
    <n v="21"/>
    <n v="48841.87"/>
    <n v="4056.08"/>
    <n v="0"/>
    <n v="52897.95"/>
    <n v="148.26"/>
    <n v="0"/>
    <n v="0"/>
    <n v="0"/>
    <n v="0"/>
    <m/>
    <n v="52897.95"/>
    <n v="12652.61"/>
    <n v="390.73"/>
    <n v="0"/>
    <n v="0"/>
    <n v="0"/>
    <n v="0"/>
    <n v="0"/>
    <n v="13043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04.34"/>
    <n v="13043.34"/>
    <n v="161"/>
    <n v="300"/>
    <n v="78382.210000000006"/>
    <n v="61202.55"/>
    <n v="78.082194999999999"/>
    <n v="67.487188801777904"/>
    <n v="9.6"/>
    <m/>
    <m/>
    <m/>
    <s v="JAL"/>
    <s v="TLAJOMULCO DE ZUNIGA"/>
    <s v="45640"/>
    <s v="Morosidad"/>
    <x v="0"/>
  </r>
  <r>
    <n v="3035"/>
    <s v="Hipotecaria Su Casita"/>
    <s v="FIDEICOMISO 234036"/>
    <d v="2018-05-01T00:00:00"/>
    <s v="66313"/>
    <x v="0"/>
    <n v="21"/>
    <n v="79576.45"/>
    <n v="15390.21"/>
    <n v="0"/>
    <n v="94966.66"/>
    <n v="243.49"/>
    <n v="0"/>
    <n v="0"/>
    <n v="0"/>
    <n v="0"/>
    <m/>
    <n v="94966.66"/>
    <n v="61475.15"/>
    <n v="629.98"/>
    <n v="0"/>
    <n v="0"/>
    <n v="0"/>
    <n v="0"/>
    <n v="0"/>
    <n v="62105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33.7"/>
    <n v="62105.13"/>
    <n v="161"/>
    <n v="300"/>
    <n v="126968.45"/>
    <n v="99973.72"/>
    <n v="78.739024999999998"/>
    <n v="74.795478410791404"/>
    <n v="9.5"/>
    <m/>
    <m/>
    <m/>
    <s v="JAL"/>
    <s v="TLAJOMULCO DE ZUNIGA"/>
    <s v="45640"/>
    <s v="Morosidad"/>
    <x v="0"/>
  </r>
  <r>
    <n v="3036"/>
    <s v="Hipotecaria Su Casita"/>
    <s v="FIDEICOMISO 234036"/>
    <d v="2018-05-01T00:00:00"/>
    <s v="66316"/>
    <x v="0"/>
    <n v="21"/>
    <n v="37863.31"/>
    <n v="7625.52"/>
    <n v="0"/>
    <n v="45488.83"/>
    <n v="114.9"/>
    <n v="0"/>
    <n v="0"/>
    <n v="0"/>
    <n v="0"/>
    <m/>
    <n v="45488.83"/>
    <n v="32066.42"/>
    <n v="302.91000000000003"/>
    <n v="0"/>
    <n v="0"/>
    <n v="0"/>
    <n v="0"/>
    <n v="0"/>
    <n v="32369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40.42"/>
    <n v="32369.33"/>
    <n v="161"/>
    <n v="300"/>
    <n v="97267.89"/>
    <n v="47443.38"/>
    <n v="48.775993999999997"/>
    <n v="46.7665435967467"/>
    <n v="9.6"/>
    <m/>
    <m/>
    <m/>
    <s v="GTO"/>
    <s v="GUANAJUATO"/>
    <s v="37358"/>
    <s v="Proceso judicial"/>
    <x v="0"/>
  </r>
  <r>
    <n v="3037"/>
    <s v="Hipotecaria Su Casita"/>
    <s v="FIDEICOMISO 234036"/>
    <d v="2018-05-01T00:00:00"/>
    <s v="66317"/>
    <x v="1"/>
    <n v="0"/>
    <n v="30116.02"/>
    <n v="0"/>
    <n v="0"/>
    <n v="30116.02"/>
    <n v="89.22"/>
    <n v="0"/>
    <n v="0"/>
    <n v="89.22"/>
    <n v="0"/>
    <m/>
    <n v="30026.799999999999"/>
    <n v="0"/>
    <n v="248.46"/>
    <n v="0"/>
    <n v="0"/>
    <n v="248.46"/>
    <n v="0"/>
    <n v="0"/>
    <n v="0"/>
    <n v="61.73"/>
    <n v="0"/>
    <n v="0"/>
    <n v="0"/>
    <n v="0"/>
    <n v="-2.84"/>
    <n v="19.97"/>
    <n v="53.38"/>
    <n v="0"/>
    <n v="0"/>
    <n v="0"/>
    <n v="0"/>
    <n v="0"/>
    <n v="0"/>
    <n v="0"/>
    <n v="1.08"/>
    <n v="0"/>
    <n v="1.08"/>
    <n v="0"/>
    <n v="471"/>
    <n v="0"/>
    <n v="0"/>
    <n v="161"/>
    <n v="300"/>
    <n v="90134.73"/>
    <n v="37450.699999999997"/>
    <n v="41.549689000000001"/>
    <n v="33.313241185483903"/>
    <n v="9.9"/>
    <m/>
    <m/>
    <m/>
    <s v="QR"/>
    <s v="BENITO JUAREZ"/>
    <s v="77518"/>
    <s v="Al corriente"/>
    <x v="0"/>
  </r>
  <r>
    <n v="3038"/>
    <s v="Hipotecaria Su Casita"/>
    <s v="FIDEICOMISO 234036"/>
    <d v="2018-05-01T00:00:00"/>
    <s v="66318"/>
    <x v="0"/>
    <n v="21"/>
    <n v="62078.01"/>
    <n v="14016.81"/>
    <n v="0"/>
    <n v="76094.820000000007"/>
    <n v="220.92"/>
    <n v="0"/>
    <n v="0"/>
    <n v="0"/>
    <n v="0"/>
    <m/>
    <n v="76094.820000000007"/>
    <n v="49384.11"/>
    <n v="491.45"/>
    <n v="0"/>
    <n v="0"/>
    <n v="0"/>
    <n v="0"/>
    <n v="0"/>
    <n v="49875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37.73"/>
    <n v="49875.56"/>
    <n v="161"/>
    <n v="300"/>
    <n v="138724.13"/>
    <n v="81535.13"/>
    <n v="58.775016000000001"/>
    <n v="54.853340676799299"/>
    <n v="9.5"/>
    <m/>
    <m/>
    <m/>
    <s v="GRO"/>
    <s v="ACAPULCO DE JUAREZ"/>
    <s v="39906"/>
    <s v="Morosidad"/>
    <x v="0"/>
  </r>
  <r>
    <n v="3039"/>
    <s v="Hipotecaria Su Casita"/>
    <s v="FIDEICOMISO 234036"/>
    <d v="2018-05-01T00:00:00"/>
    <s v="66324"/>
    <x v="0"/>
    <n v="21"/>
    <n v="70161.710000000006"/>
    <n v="13353.49"/>
    <n v="0"/>
    <n v="83515.199999999997"/>
    <n v="214.67"/>
    <n v="0"/>
    <n v="0"/>
    <n v="0"/>
    <n v="0"/>
    <m/>
    <n v="83515.199999999997"/>
    <n v="52876.81"/>
    <n v="555.45000000000005"/>
    <n v="0"/>
    <n v="0"/>
    <n v="0"/>
    <n v="0"/>
    <n v="0"/>
    <n v="53432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68.16"/>
    <n v="53432.26"/>
    <n v="161"/>
    <n v="300"/>
    <n v="107330.08"/>
    <n v="88144.83"/>
    <n v="82.125001999999995"/>
    <n v="77.811551364162796"/>
    <n v="9.5"/>
    <m/>
    <m/>
    <m/>
    <s v="VER"/>
    <s v="VERACRUZ"/>
    <s v="91808"/>
    <s v="Proceso judicial"/>
    <x v="0"/>
  </r>
  <r>
    <n v="3040"/>
    <s v="Hipotecaria Su Casita"/>
    <s v="FIDEICOMISO 234036"/>
    <d v="2018-05-01T00:00:00"/>
    <s v="66326"/>
    <x v="0"/>
    <n v="21"/>
    <n v="84462.65"/>
    <n v="16590.23"/>
    <n v="0"/>
    <n v="101052.88"/>
    <n v="258.44"/>
    <n v="0"/>
    <n v="0"/>
    <n v="0"/>
    <n v="0"/>
    <m/>
    <n v="101052.88"/>
    <n v="66848.77"/>
    <n v="668.66"/>
    <n v="0"/>
    <n v="0"/>
    <n v="0"/>
    <n v="0"/>
    <n v="0"/>
    <n v="67517.429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48.669999999998"/>
    <n v="67517.429999999993"/>
    <n v="161"/>
    <n v="300"/>
    <n v="117902.09"/>
    <n v="106111.88"/>
    <n v="89.999999000000003"/>
    <n v="85.709150558326897"/>
    <n v="9.5"/>
    <m/>
    <m/>
    <m/>
    <s v="GTO"/>
    <s v="GUANAJUATO"/>
    <s v="37358"/>
    <s v="Morosidad"/>
    <x v="0"/>
  </r>
  <r>
    <n v="3041"/>
    <s v="Hipotecaria Su Casita"/>
    <s v="FIDEICOMISO 234036"/>
    <d v="2018-05-01T00:00:00"/>
    <s v="66329"/>
    <x v="2"/>
    <n v="1"/>
    <n v="55005.71"/>
    <n v="5.28"/>
    <n v="0"/>
    <n v="55010.99"/>
    <n v="168.29"/>
    <n v="0"/>
    <n v="5.28"/>
    <n v="157.72999999999999"/>
    <n v="0"/>
    <m/>
    <n v="54847.98"/>
    <n v="0"/>
    <n v="435.46"/>
    <n v="0"/>
    <n v="0"/>
    <n v="435.46"/>
    <n v="0"/>
    <n v="0"/>
    <n v="0"/>
    <n v="47.99"/>
    <n v="0"/>
    <n v="0"/>
    <n v="0"/>
    <n v="0"/>
    <n v="-4.95"/>
    <n v="32.590000000000003"/>
    <n v="86.5"/>
    <n v="0"/>
    <n v="0"/>
    <n v="0"/>
    <n v="0"/>
    <n v="0"/>
    <n v="0"/>
    <n v="0"/>
    <n v="0"/>
    <n v="0"/>
    <n v="0"/>
    <n v="0"/>
    <n v="760.6"/>
    <n v="10.56"/>
    <n v="0"/>
    <n v="161"/>
    <n v="300"/>
    <n v="85059.09"/>
    <n v="69103.13"/>
    <n v="81.241322999999994"/>
    <n v="64.482208824369295"/>
    <n v="9.5"/>
    <m/>
    <m/>
    <m/>
    <s v="MICH"/>
    <s v="TARIMBARO"/>
    <s v="58890"/>
    <s v="Morosidad"/>
    <x v="0"/>
  </r>
  <r>
    <n v="3042"/>
    <s v="Hipotecaria Su Casita"/>
    <s v="FIDEICOMISO 234036"/>
    <d v="2018-05-01T00:00:00"/>
    <s v="66330"/>
    <x v="15"/>
    <n v="7"/>
    <n v="0"/>
    <n v="1232.67"/>
    <n v="0"/>
    <n v="1232.67"/>
    <n v="0"/>
    <n v="0"/>
    <n v="0"/>
    <n v="0"/>
    <n v="0"/>
    <m/>
    <n v="1232.67"/>
    <n v="33.74"/>
    <n v="0"/>
    <n v="0"/>
    <n v="0"/>
    <n v="0"/>
    <n v="0"/>
    <n v="0"/>
    <n v="33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2.67"/>
    <n v="33.74"/>
    <n v="0"/>
    <n v="60"/>
    <n v="68959.58"/>
    <n v="9391.3799999999992"/>
    <n v="13.618672999999999"/>
    <n v="1.7875253314113599"/>
    <n v="9.9"/>
    <m/>
    <m/>
    <m/>
    <s v="NAY"/>
    <s v="BAHIA DE BANDERAS"/>
    <s v="63737"/>
    <s v="Morosidad"/>
    <x v="0"/>
  </r>
  <r>
    <n v="3043"/>
    <s v="Hipotecaria Su Casita"/>
    <s v="FIDEICOMISO 234036"/>
    <d v="2018-05-01T00:00:00"/>
    <s v="66336"/>
    <x v="0"/>
    <n v="21"/>
    <n v="95531.62"/>
    <n v="37698.410000000003"/>
    <n v="0"/>
    <n v="133230.03"/>
    <n v="615.19000000000005"/>
    <n v="0"/>
    <n v="0"/>
    <n v="0"/>
    <n v="0"/>
    <m/>
    <n v="133230.03"/>
    <n v="75733.279999999999"/>
    <n v="748.33"/>
    <n v="0"/>
    <n v="0"/>
    <n v="0"/>
    <n v="0"/>
    <n v="0"/>
    <n v="76481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313.599999999999"/>
    <n v="76481.61"/>
    <n v="101"/>
    <n v="240"/>
    <n v="167703.25"/>
    <n v="147310.54"/>
    <n v="87.840002999999996"/>
    <n v="79.443916469860795"/>
    <n v="9.4"/>
    <m/>
    <m/>
    <m/>
    <s v="MICH"/>
    <s v="MORELIA"/>
    <s v="58095"/>
    <s v="Proceso judicial"/>
    <x v="0"/>
  </r>
  <r>
    <n v="3044"/>
    <s v="Hipotecaria Su Casita"/>
    <s v="FIDEICOMISO 234036"/>
    <d v="2018-05-01T00:00:00"/>
    <s v="66337"/>
    <x v="0"/>
    <n v="21"/>
    <n v="58462.04"/>
    <n v="11160.39"/>
    <n v="0"/>
    <n v="69622.429999999993"/>
    <n v="183.96"/>
    <n v="0"/>
    <n v="0"/>
    <n v="0"/>
    <n v="0"/>
    <m/>
    <n v="69622.429999999993"/>
    <n v="42522.34"/>
    <n v="462.82"/>
    <n v="0"/>
    <n v="0"/>
    <n v="0"/>
    <n v="0"/>
    <n v="0"/>
    <n v="42985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44.35"/>
    <n v="42985.16"/>
    <n v="161"/>
    <n v="300"/>
    <n v="100367.27"/>
    <n v="74028"/>
    <n v="73.757112000000006"/>
    <n v="69.367663143974696"/>
    <n v="9.5"/>
    <m/>
    <m/>
    <m/>
    <s v="EM"/>
    <s v="CHICOLOAPAN"/>
    <s v="56370"/>
    <s v="Proceso judicial"/>
    <x v="0"/>
  </r>
  <r>
    <n v="3045"/>
    <s v="Hipotecaria Su Casita"/>
    <s v="FIDEICOMISO 234036"/>
    <d v="2018-05-01T00:00:00"/>
    <s v="66338"/>
    <x v="0"/>
    <n v="21"/>
    <n v="45165.26"/>
    <n v="6596.1"/>
    <n v="0"/>
    <n v="51761.36"/>
    <n v="137.08000000000001"/>
    <n v="0"/>
    <n v="0"/>
    <n v="0"/>
    <n v="0"/>
    <m/>
    <n v="51761.36"/>
    <n v="23806.3"/>
    <n v="361.32"/>
    <n v="0"/>
    <n v="0"/>
    <n v="0"/>
    <n v="0"/>
    <n v="0"/>
    <n v="24167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33.18"/>
    <n v="24167.62"/>
    <n v="161"/>
    <n v="300"/>
    <n v="100367.27"/>
    <n v="56594.05"/>
    <n v="56.386958"/>
    <n v="51.571952039885502"/>
    <n v="9.6"/>
    <m/>
    <m/>
    <m/>
    <s v="EM"/>
    <s v="CHICOLOAPAN"/>
    <s v="56370"/>
    <s v="Proceso judicial"/>
    <x v="0"/>
  </r>
  <r>
    <n v="3046"/>
    <s v="Hipotecaria Su Casita"/>
    <s v="FIDEICOMISO 234036"/>
    <d v="2018-05-01T00:00:00"/>
    <s v="66341"/>
    <x v="0"/>
    <n v="21"/>
    <n v="42843.63"/>
    <n v="6016.04"/>
    <n v="0"/>
    <n v="48859.67"/>
    <n v="130.05000000000001"/>
    <n v="0"/>
    <n v="0"/>
    <n v="0"/>
    <n v="0"/>
    <m/>
    <n v="48859.67"/>
    <n v="21026.69"/>
    <n v="342.75"/>
    <n v="0"/>
    <n v="0"/>
    <n v="0"/>
    <n v="0"/>
    <n v="0"/>
    <n v="21369.43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46.09"/>
    <n v="21369.439999999999"/>
    <n v="161"/>
    <n v="300"/>
    <n v="59651.74"/>
    <n v="53686.57"/>
    <n v="90.000006999999997"/>
    <n v="81.908206130838494"/>
    <n v="9.6"/>
    <m/>
    <m/>
    <m/>
    <s v="JAL"/>
    <s v="TLAJOMULCO DE ZUNIGA"/>
    <s v="45654"/>
    <s v="Morosidad"/>
    <x v="0"/>
  </r>
  <r>
    <n v="3047"/>
    <s v="Hipotecaria Su Casita"/>
    <s v="FIDEICOMISO 234036"/>
    <d v="2018-05-01T00:00:00"/>
    <s v="66343"/>
    <x v="1"/>
    <n v="0"/>
    <n v="39348.82"/>
    <n v="0"/>
    <n v="0"/>
    <n v="39348.82"/>
    <n v="251.02"/>
    <n v="0"/>
    <n v="0"/>
    <n v="251.02"/>
    <n v="0"/>
    <m/>
    <n v="39097.800000000003"/>
    <n v="0"/>
    <n v="314.79000000000002"/>
    <n v="0"/>
    <n v="0"/>
    <n v="314.79000000000002"/>
    <n v="0"/>
    <n v="0"/>
    <n v="0"/>
    <n v="52.17"/>
    <n v="0"/>
    <n v="0"/>
    <n v="0"/>
    <n v="0"/>
    <n v="-4.13"/>
    <n v="26.88"/>
    <n v="81.75"/>
    <n v="0"/>
    <n v="0"/>
    <n v="0"/>
    <n v="0"/>
    <n v="0"/>
    <n v="0"/>
    <n v="0"/>
    <n v="506.45"/>
    <n v="0"/>
    <n v="498.62"/>
    <n v="0"/>
    <n v="1228.93"/>
    <n v="0"/>
    <n v="0"/>
    <n v="101"/>
    <n v="240"/>
    <n v="116674.94"/>
    <n v="60277.49"/>
    <n v="51.662756000000002"/>
    <n v="33.510023418971201"/>
    <n v="9.6"/>
    <m/>
    <m/>
    <m/>
    <s v="JAL"/>
    <s v="TONALA"/>
    <s v="45420"/>
    <s v="Al corriente"/>
    <x v="0"/>
  </r>
  <r>
    <n v="3048"/>
    <s v="Hipotecaria Su Casita"/>
    <s v="FIDEICOMISO 234036"/>
    <d v="2018-05-01T00:00:00"/>
    <s v="66345"/>
    <x v="0"/>
    <n v="21"/>
    <n v="42806.09"/>
    <n v="9587.2900000000009"/>
    <n v="0"/>
    <n v="52393.38"/>
    <n v="129.91999999999999"/>
    <n v="0"/>
    <n v="0"/>
    <n v="0"/>
    <n v="0"/>
    <m/>
    <n v="52393.38"/>
    <n v="43318.16"/>
    <n v="342.45"/>
    <n v="0"/>
    <n v="0"/>
    <n v="0"/>
    <n v="0"/>
    <n v="0"/>
    <n v="43660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17.2099999999991"/>
    <n v="43660.61"/>
    <n v="161"/>
    <n v="300"/>
    <n v="59866.31"/>
    <n v="53638.29"/>
    <n v="89.596787000000006"/>
    <n v="87.517303554420906"/>
    <n v="9.6"/>
    <m/>
    <m/>
    <m/>
    <s v="VER"/>
    <s v="VERACRUZ"/>
    <s v="91808"/>
    <s v="Proceso judicial"/>
    <x v="0"/>
  </r>
  <r>
    <n v="3049"/>
    <s v="Hipotecaria Su Casita"/>
    <s v="FIDEICOMISO 234036"/>
    <d v="2018-05-01T00:00:00"/>
    <s v="66346"/>
    <x v="0"/>
    <n v="21"/>
    <n v="30018.52"/>
    <n v="19221.900000000001"/>
    <n v="0"/>
    <n v="49240.42"/>
    <n v="605.28"/>
    <n v="0"/>
    <n v="0"/>
    <n v="0"/>
    <n v="0"/>
    <m/>
    <n v="49240.42"/>
    <n v="11449.84"/>
    <n v="237.65"/>
    <n v="0"/>
    <n v="0"/>
    <n v="0"/>
    <n v="0"/>
    <n v="0"/>
    <n v="11687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27.18"/>
    <n v="11687.49"/>
    <n v="41"/>
    <n v="180"/>
    <n v="95405.23"/>
    <n v="80722.97"/>
    <n v="84.610634000000005"/>
    <n v="51.611866543392502"/>
    <n v="9.5"/>
    <m/>
    <m/>
    <m/>
    <s v="EM"/>
    <s v="TECAMAC"/>
    <s v="55764"/>
    <s v="Proceso judicial"/>
    <x v="0"/>
  </r>
  <r>
    <n v="3050"/>
    <s v="Hipotecaria Su Casita"/>
    <s v="FIDEICOMISO 234036"/>
    <d v="2018-05-01T00:00:00"/>
    <s v="66348"/>
    <x v="1"/>
    <n v="0"/>
    <n v="44742.57"/>
    <n v="0"/>
    <n v="0"/>
    <n v="44742.57"/>
    <n v="348.81"/>
    <n v="0"/>
    <n v="0"/>
    <n v="348.81"/>
    <n v="0"/>
    <m/>
    <n v="44393.760000000002"/>
    <n v="0"/>
    <n v="354.21"/>
    <n v="0"/>
    <n v="0"/>
    <n v="354.21"/>
    <n v="0"/>
    <n v="0"/>
    <n v="0"/>
    <n v="55.88"/>
    <n v="0"/>
    <n v="0"/>
    <n v="0"/>
    <n v="0"/>
    <n v="-6.75"/>
    <n v="37.950000000000003"/>
    <n v="106.61"/>
    <n v="0"/>
    <n v="0"/>
    <n v="0"/>
    <n v="0"/>
    <n v="0"/>
    <n v="0"/>
    <n v="0"/>
    <n v="893.11"/>
    <n v="0"/>
    <n v="893.03"/>
    <n v="0"/>
    <n v="1789.82"/>
    <n v="0"/>
    <n v="0"/>
    <n v="161"/>
    <n v="300"/>
    <n v="138668.84"/>
    <n v="80465.48"/>
    <n v="58.027081000000003"/>
    <n v="32.014229050949098"/>
    <n v="9.5"/>
    <m/>
    <m/>
    <m/>
    <s v="DF"/>
    <s v="MIGUEL HIDALGO"/>
    <s v="11400"/>
    <s v="Al corriente"/>
    <x v="0"/>
  </r>
  <r>
    <n v="3051"/>
    <s v="Hipotecaria Su Casita"/>
    <s v="FIDEICOMISO 234036"/>
    <d v="2018-05-01T00:00:00"/>
    <s v="66350"/>
    <x v="1"/>
    <n v="0"/>
    <n v="62001.2"/>
    <n v="0"/>
    <n v="0"/>
    <n v="62001.2"/>
    <n v="189.69"/>
    <n v="0"/>
    <n v="0"/>
    <n v="189.69"/>
    <n v="0"/>
    <m/>
    <n v="61811.51"/>
    <n v="0"/>
    <n v="490.84"/>
    <n v="0"/>
    <n v="0"/>
    <n v="490.84"/>
    <n v="0"/>
    <n v="0"/>
    <n v="0"/>
    <n v="54.09"/>
    <n v="0"/>
    <n v="0"/>
    <n v="0"/>
    <n v="0"/>
    <n v="-6.29"/>
    <n v="36.729999999999997"/>
    <n v="102.73"/>
    <n v="0"/>
    <n v="0"/>
    <n v="0"/>
    <n v="0"/>
    <n v="0"/>
    <n v="0"/>
    <n v="0"/>
    <n v="2.59"/>
    <n v="0"/>
    <n v="0.64"/>
    <n v="0"/>
    <n v="870.38"/>
    <n v="0"/>
    <n v="0"/>
    <n v="161"/>
    <n v="300"/>
    <n v="131024.62"/>
    <n v="77891.28"/>
    <n v="59.44782"/>
    <n v="47.175492820354201"/>
    <n v="9.5"/>
    <m/>
    <m/>
    <m/>
    <s v="COA"/>
    <s v="RAMOS ARIZPE"/>
    <s v="25900"/>
    <s v="Al corriente"/>
    <x v="0"/>
  </r>
  <r>
    <n v="3052"/>
    <s v="Hipotecaria Su Casita"/>
    <s v="FIDEICOMISO 234036"/>
    <d v="2018-05-01T00:00:00"/>
    <s v="66352"/>
    <x v="0"/>
    <n v="21"/>
    <n v="61253.1"/>
    <n v="16534.02"/>
    <n v="0"/>
    <n v="77787.12"/>
    <n v="259.54000000000002"/>
    <n v="0"/>
    <n v="62.07"/>
    <n v="0"/>
    <n v="0"/>
    <m/>
    <n v="77725.05"/>
    <n v="49798.83"/>
    <n v="484.92"/>
    <n v="0"/>
    <n v="0"/>
    <n v="0"/>
    <n v="0"/>
    <n v="0"/>
    <n v="50283.75"/>
    <n v="0"/>
    <n v="0"/>
    <n v="0"/>
    <n v="0"/>
    <n v="0"/>
    <n v="-16.72"/>
    <n v="0"/>
    <n v="0"/>
    <n v="0"/>
    <n v="0"/>
    <n v="0"/>
    <n v="0"/>
    <n v="0"/>
    <n v="0"/>
    <n v="0"/>
    <n v="0"/>
    <n v="0"/>
    <n v="0"/>
    <n v="0"/>
    <n v="45.35"/>
    <n v="16731.490000000002"/>
    <n v="50283.75"/>
    <n v="161"/>
    <n v="300"/>
    <n v="95405.23"/>
    <n v="85207.58"/>
    <n v="89.311224999999993"/>
    <n v="81.468332144701805"/>
    <n v="9.5"/>
    <m/>
    <m/>
    <m/>
    <s v="EM"/>
    <s v="TECAMAC"/>
    <s v="55764"/>
    <s v="Proceso judicial"/>
    <x v="0"/>
  </r>
  <r>
    <n v="3053"/>
    <s v="Hipotecaria Su Casita"/>
    <s v="FIDEICOMISO 234036"/>
    <d v="2018-05-01T00:00:00"/>
    <s v="66356"/>
    <x v="1"/>
    <n v="0"/>
    <n v="72250.64"/>
    <n v="0"/>
    <n v="0"/>
    <n v="72250.64"/>
    <n v="463.08"/>
    <n v="0"/>
    <n v="0"/>
    <n v="463.08"/>
    <n v="0"/>
    <m/>
    <n v="71787.56"/>
    <n v="0"/>
    <n v="571.98"/>
    <n v="0"/>
    <n v="0"/>
    <n v="571.98"/>
    <n v="0"/>
    <n v="0"/>
    <n v="0"/>
    <n v="73.510000000000005"/>
    <n v="0"/>
    <n v="0"/>
    <n v="0"/>
    <n v="0"/>
    <n v="-5.66"/>
    <n v="48.22"/>
    <n v="137.74"/>
    <n v="0"/>
    <n v="0"/>
    <n v="0"/>
    <n v="0"/>
    <n v="0"/>
    <n v="0"/>
    <n v="0"/>
    <n v="0"/>
    <n v="0"/>
    <n v="0"/>
    <n v="0"/>
    <n v="1288.8699999999999"/>
    <n v="0"/>
    <n v="0"/>
    <n v="101"/>
    <n v="240"/>
    <n v="127886.46"/>
    <n v="111042.36"/>
    <n v="86.828863999999996"/>
    <n v="56.133823922076601"/>
    <n v="9.5"/>
    <m/>
    <m/>
    <m/>
    <s v="EM"/>
    <s v="TECAMAC"/>
    <s v="55764"/>
    <s v="Al corriente"/>
    <x v="0"/>
  </r>
  <r>
    <n v="3054"/>
    <s v="Hipotecaria Su Casita"/>
    <s v="FIDEICOMISO 234036"/>
    <d v="2018-05-01T00:00:00"/>
    <s v="66357"/>
    <x v="1"/>
    <n v="0"/>
    <n v="95492.74"/>
    <n v="0"/>
    <n v="0"/>
    <n v="95492.74"/>
    <n v="614.95000000000005"/>
    <n v="0"/>
    <n v="0"/>
    <n v="614.95000000000005"/>
    <n v="0"/>
    <m/>
    <n v="94877.79"/>
    <n v="0"/>
    <n v="748.03"/>
    <n v="0"/>
    <n v="0"/>
    <n v="748.03"/>
    <n v="0"/>
    <n v="0"/>
    <n v="0"/>
    <n v="54.01"/>
    <n v="0"/>
    <n v="0"/>
    <n v="0"/>
    <n v="0"/>
    <n v="-8.64"/>
    <n v="61.64"/>
    <n v="182.35"/>
    <n v="0"/>
    <n v="0"/>
    <n v="0"/>
    <n v="0"/>
    <n v="0"/>
    <n v="0"/>
    <n v="0"/>
    <n v="147.4"/>
    <n v="0"/>
    <n v="139.94"/>
    <n v="0"/>
    <n v="1799.74"/>
    <n v="0"/>
    <n v="0"/>
    <n v="101"/>
    <n v="240"/>
    <n v="167636.41"/>
    <n v="147251.82"/>
    <n v="87.839997999999994"/>
    <n v="56.597364187718803"/>
    <n v="9.4"/>
    <m/>
    <m/>
    <m/>
    <s v="MICH"/>
    <s v="MORELIA"/>
    <s v="58095"/>
    <s v="Al corriente"/>
    <x v="0"/>
  </r>
  <r>
    <n v="3055"/>
    <s v="Hipotecaria Su Casita"/>
    <s v="FIDEICOMISO 234036"/>
    <d v="2018-05-01T00:00:00"/>
    <s v="66361"/>
    <x v="1"/>
    <n v="0"/>
    <n v="52523.89"/>
    <n v="0"/>
    <n v="0"/>
    <n v="52523.89"/>
    <n v="336.63"/>
    <n v="0"/>
    <n v="0"/>
    <n v="336.63"/>
    <n v="0"/>
    <m/>
    <n v="52187.26"/>
    <n v="0"/>
    <n v="415.81"/>
    <n v="0"/>
    <n v="0"/>
    <n v="415.81"/>
    <n v="0"/>
    <n v="0"/>
    <n v="0"/>
    <n v="53.44"/>
    <n v="0"/>
    <n v="0"/>
    <n v="0"/>
    <n v="0"/>
    <n v="-4.05"/>
    <n v="35.06"/>
    <n v="100.48"/>
    <n v="0"/>
    <n v="0"/>
    <n v="0"/>
    <n v="0"/>
    <n v="0"/>
    <n v="0"/>
    <n v="0"/>
    <n v="0.15"/>
    <n v="0"/>
    <n v="0.06"/>
    <n v="0"/>
    <n v="937.52"/>
    <n v="0"/>
    <n v="0"/>
    <n v="101"/>
    <n v="240"/>
    <n v="95405.23"/>
    <n v="80722.97"/>
    <n v="84.610634000000005"/>
    <n v="54.700628028463797"/>
    <n v="9.5"/>
    <m/>
    <m/>
    <m/>
    <s v="EM"/>
    <s v="TECAMAC"/>
    <s v="55764"/>
    <s v="Al corriente"/>
    <x v="0"/>
  </r>
  <r>
    <n v="3056"/>
    <s v="Hipotecaria Su Casita"/>
    <s v="FIDEICOMISO 234036"/>
    <d v="2018-05-01T00:00:00"/>
    <s v="66362"/>
    <x v="0"/>
    <n v="21"/>
    <n v="48485.22"/>
    <n v="19330.93"/>
    <n v="0"/>
    <n v="67816.149999999994"/>
    <n v="310.77999999999997"/>
    <n v="0"/>
    <n v="0"/>
    <n v="0"/>
    <n v="0"/>
    <m/>
    <n v="67816.149999999994"/>
    <n v="39868.86"/>
    <n v="383.84"/>
    <n v="0"/>
    <n v="0"/>
    <n v="0"/>
    <n v="0"/>
    <n v="0"/>
    <n v="40252.6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41.71"/>
    <n v="40252.699999999997"/>
    <n v="101"/>
    <n v="240"/>
    <n v="90174.98"/>
    <n v="74519.08"/>
    <n v="82.638311000000002"/>
    <n v="75.205062844611703"/>
    <n v="9.5"/>
    <m/>
    <m/>
    <m/>
    <s v="PUE"/>
    <s v="PUEBLA"/>
    <s v="72590"/>
    <s v="Proceso judicial"/>
    <x v="0"/>
  </r>
  <r>
    <n v="3057"/>
    <s v="Hipotecaria Su Casita"/>
    <s v="FIDEICOMISO 234036"/>
    <d v="2018-05-01T00:00:00"/>
    <s v="66364"/>
    <x v="0"/>
    <n v="21"/>
    <n v="65656.070000000007"/>
    <n v="14200.58"/>
    <n v="0"/>
    <n v="79856.649999999994"/>
    <n v="200.89"/>
    <n v="0"/>
    <n v="0"/>
    <n v="0"/>
    <n v="0"/>
    <m/>
    <n v="79856.649999999994"/>
    <n v="60749.11"/>
    <n v="519.78"/>
    <n v="0"/>
    <n v="0"/>
    <n v="0"/>
    <n v="0"/>
    <n v="0"/>
    <n v="61268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01.47"/>
    <n v="61268.89"/>
    <n v="161"/>
    <n v="300"/>
    <n v="95405.23"/>
    <n v="82485.16"/>
    <n v="86.457691999999994"/>
    <n v="83.702591470414802"/>
    <n v="9.5"/>
    <m/>
    <m/>
    <m/>
    <s v="EM"/>
    <s v="TECAMAC"/>
    <s v="55764"/>
    <s v="Morosidad"/>
    <x v="0"/>
  </r>
  <r>
    <n v="3058"/>
    <s v="Hipotecaria Su Casita"/>
    <s v="FIDEICOMISO 234036"/>
    <d v="2018-05-01T00:00:00"/>
    <s v="66365"/>
    <x v="0"/>
    <n v="21"/>
    <n v="45367.19"/>
    <n v="8468.8700000000008"/>
    <n v="0"/>
    <n v="53836.06"/>
    <n v="137.69999999999999"/>
    <n v="0"/>
    <n v="0"/>
    <n v="0"/>
    <n v="0"/>
    <m/>
    <n v="53836.06"/>
    <n v="34085.51"/>
    <n v="362.94"/>
    <n v="0"/>
    <n v="0"/>
    <n v="0"/>
    <n v="0"/>
    <n v="0"/>
    <n v="34448.44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06.57"/>
    <n v="34448.449999999997"/>
    <n v="161"/>
    <n v="300"/>
    <n v="86634.5"/>
    <n v="56848.13"/>
    <n v="65.618351000000004"/>
    <n v="62.1415951859289"/>
    <n v="9.6"/>
    <m/>
    <m/>
    <m/>
    <s v="COA"/>
    <s v="SALTILLO"/>
    <s v="25070"/>
    <s v="Proceso judicial"/>
    <x v="0"/>
  </r>
  <r>
    <n v="3059"/>
    <s v="Hipotecaria Su Casita"/>
    <s v="FIDEICOMISO 234036"/>
    <d v="2018-05-01T00:00:00"/>
    <s v="66372"/>
    <x v="1"/>
    <n v="0"/>
    <n v="52132.79"/>
    <n v="0"/>
    <n v="0"/>
    <n v="52132.79"/>
    <n v="363.13"/>
    <n v="0"/>
    <n v="0"/>
    <n v="363.13"/>
    <n v="0"/>
    <m/>
    <n v="51769.66"/>
    <n v="0"/>
    <n v="412.72"/>
    <n v="0"/>
    <n v="0"/>
    <n v="412.72"/>
    <n v="0"/>
    <n v="0"/>
    <n v="0"/>
    <n v="55.1"/>
    <n v="0"/>
    <n v="0"/>
    <n v="0"/>
    <n v="0"/>
    <n v="-4.12"/>
    <n v="36.15"/>
    <n v="103.25"/>
    <n v="0"/>
    <n v="0"/>
    <n v="0"/>
    <n v="0"/>
    <n v="0"/>
    <n v="0"/>
    <n v="0"/>
    <n v="4.75"/>
    <n v="0"/>
    <n v="0"/>
    <n v="0"/>
    <n v="970.98"/>
    <n v="0"/>
    <n v="0"/>
    <n v="101"/>
    <n v="240"/>
    <n v="95914.85"/>
    <n v="83234.03"/>
    <n v="86.779086000000007"/>
    <n v="53.974603624632401"/>
    <n v="9.5"/>
    <m/>
    <m/>
    <m/>
    <s v="BCN"/>
    <s v="TIJUANA"/>
    <s v="22236"/>
    <s v="Al corriente"/>
    <x v="0"/>
  </r>
  <r>
    <n v="3060"/>
    <s v="Hipotecaria Su Casita"/>
    <s v="FIDEICOMISO 234036"/>
    <d v="2018-05-01T00:00:00"/>
    <s v="66373"/>
    <x v="0"/>
    <n v="21"/>
    <n v="92175.46"/>
    <n v="16516.46"/>
    <n v="0"/>
    <n v="108691.92"/>
    <n v="282.02"/>
    <n v="0"/>
    <n v="0"/>
    <n v="0"/>
    <n v="0"/>
    <m/>
    <n v="108691.92"/>
    <n v="62937.38"/>
    <n v="729.72"/>
    <n v="0"/>
    <n v="0"/>
    <n v="0"/>
    <n v="0"/>
    <n v="0"/>
    <n v="63667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98.48"/>
    <n v="63667.1"/>
    <n v="161"/>
    <n v="300"/>
    <n v="138969.24"/>
    <n v="115800"/>
    <n v="83.327793"/>
    <n v="78.212934460557506"/>
    <n v="9.5"/>
    <m/>
    <m/>
    <m/>
    <s v="NL"/>
    <s v="APODACA"/>
    <s v="66600"/>
    <s v="Proceso judicial"/>
    <x v="0"/>
  </r>
  <r>
    <n v="3061"/>
    <s v="Hipotecaria Su Casita"/>
    <s v="FIDEICOMISO 234036"/>
    <d v="2018-05-01T00:00:00"/>
    <s v="66375"/>
    <x v="0"/>
    <n v="21"/>
    <n v="42448.98"/>
    <n v="8728.08"/>
    <n v="0"/>
    <n v="51177.06"/>
    <n v="128.83000000000001"/>
    <n v="0"/>
    <n v="0"/>
    <n v="0"/>
    <n v="0"/>
    <m/>
    <n v="51177.06"/>
    <n v="37177.089999999997"/>
    <n v="339.59"/>
    <n v="0"/>
    <n v="0"/>
    <n v="0"/>
    <n v="0"/>
    <n v="0"/>
    <n v="37516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56.91"/>
    <n v="37516.68"/>
    <n v="161"/>
    <n v="300"/>
    <n v="100367.27"/>
    <n v="53190"/>
    <n v="52.995364000000002"/>
    <n v="50.9897898693333"/>
    <n v="9.6"/>
    <m/>
    <m/>
    <m/>
    <s v="EM"/>
    <s v="CHICOLOAPAN"/>
    <s v="56370"/>
    <s v="Proceso judicial"/>
    <x v="0"/>
  </r>
  <r>
    <n v="3062"/>
    <s v="Hipotecaria Su Casita"/>
    <s v="FIDEICOMISO 234036"/>
    <d v="2018-05-01T00:00:00"/>
    <s v="66376"/>
    <x v="0"/>
    <n v="21"/>
    <n v="44232.42"/>
    <n v="22233.16"/>
    <n v="0"/>
    <n v="66465.58"/>
    <n v="283.49"/>
    <n v="0"/>
    <n v="0"/>
    <n v="0"/>
    <n v="0"/>
    <m/>
    <n v="66465.58"/>
    <n v="55707.03"/>
    <n v="350.17"/>
    <n v="0"/>
    <n v="0"/>
    <n v="0"/>
    <n v="0"/>
    <n v="0"/>
    <n v="56057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516.65"/>
    <n v="56057.2"/>
    <n v="101"/>
    <n v="240"/>
    <n v="99696.73"/>
    <n v="67980"/>
    <n v="68.186790000000002"/>
    <n v="66.667763249311605"/>
    <n v="9.5"/>
    <m/>
    <m/>
    <m/>
    <s v="EM"/>
    <s v="IXTAPALUCA"/>
    <s v="56530"/>
    <s v="Proceso judicial"/>
    <x v="0"/>
  </r>
  <r>
    <n v="3063"/>
    <s v="Hipotecaria Su Casita"/>
    <s v="FIDEICOMISO 234036"/>
    <d v="2018-05-01T00:00:00"/>
    <s v="66377"/>
    <x v="1"/>
    <n v="0"/>
    <n v="55913.66"/>
    <n v="0"/>
    <n v="0"/>
    <n v="55913.66"/>
    <n v="171.08"/>
    <n v="0"/>
    <n v="0"/>
    <n v="171.08"/>
    <n v="0"/>
    <m/>
    <n v="55742.58"/>
    <n v="0"/>
    <n v="442.65"/>
    <n v="0"/>
    <n v="0"/>
    <n v="442.65"/>
    <n v="0"/>
    <n v="0"/>
    <n v="0"/>
    <n v="48.78"/>
    <n v="0"/>
    <n v="0"/>
    <n v="0"/>
    <n v="0"/>
    <n v="-5.56"/>
    <n v="33.130000000000003"/>
    <n v="91.51"/>
    <n v="0"/>
    <n v="0"/>
    <n v="0"/>
    <n v="0"/>
    <n v="0"/>
    <n v="0"/>
    <n v="0"/>
    <n v="346.5"/>
    <n v="0"/>
    <n v="298.2"/>
    <n v="0"/>
    <n v="1128.0899999999999"/>
    <n v="0"/>
    <n v="0"/>
    <n v="161"/>
    <n v="300"/>
    <n v="110505.92"/>
    <n v="70245.02"/>
    <n v="63.566747999999997"/>
    <n v="50.443071063683099"/>
    <n v="9.5"/>
    <m/>
    <m/>
    <m/>
    <s v="PUE"/>
    <s v="PUEBLA"/>
    <s v="72498"/>
    <s v="Al corriente"/>
    <x v="0"/>
  </r>
  <r>
    <n v="3064"/>
    <s v="Hipotecaria Su Casita"/>
    <s v="FIDEICOMISO 234036"/>
    <d v="2018-05-01T00:00:00"/>
    <s v="66378"/>
    <x v="0"/>
    <n v="21"/>
    <n v="135162.03"/>
    <n v="18025.71"/>
    <n v="0"/>
    <n v="153187.74"/>
    <n v="416.89"/>
    <n v="0"/>
    <n v="0"/>
    <n v="0"/>
    <n v="0"/>
    <m/>
    <n v="153187.74"/>
    <n v="60184.27"/>
    <n v="1058.77"/>
    <n v="0"/>
    <n v="0"/>
    <n v="0"/>
    <n v="0"/>
    <n v="0"/>
    <n v="61243.04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442.599999999999"/>
    <n v="61243.040000000001"/>
    <n v="161"/>
    <n v="300"/>
    <n v="205534.14"/>
    <n v="170250.69"/>
    <n v="82.833290000000005"/>
    <n v="74.531530485219207"/>
    <n v="9.4"/>
    <m/>
    <m/>
    <m/>
    <s v="MOR"/>
    <s v="EMILIANO ZAPATA"/>
    <s v="62760"/>
    <s v="Proceso judicial"/>
    <x v="0"/>
  </r>
  <r>
    <n v="3065"/>
    <s v="Hipotecaria Su Casita"/>
    <s v="FIDEICOMISO 234036"/>
    <d v="2018-05-01T00:00:00"/>
    <s v="66380"/>
    <x v="7"/>
    <n v="5"/>
    <n v="72986.64"/>
    <n v="1090.57"/>
    <n v="0"/>
    <n v="74077.210000000006"/>
    <n v="223.32"/>
    <n v="0"/>
    <n v="214.69"/>
    <n v="0"/>
    <n v="0"/>
    <m/>
    <n v="73862.52"/>
    <n v="2915.08"/>
    <n v="577.80999999999995"/>
    <n v="0"/>
    <n v="586.44000000000005"/>
    <n v="0"/>
    <n v="0"/>
    <n v="0"/>
    <n v="2906.45"/>
    <n v="0"/>
    <n v="0"/>
    <n v="0"/>
    <n v="0"/>
    <n v="0"/>
    <n v="-65.38"/>
    <n v="0"/>
    <n v="0"/>
    <n v="63.68"/>
    <n v="0"/>
    <n v="0"/>
    <n v="6.36"/>
    <n v="0"/>
    <n v="43.24"/>
    <n v="113.65"/>
    <n v="0"/>
    <n v="0"/>
    <n v="0"/>
    <n v="0"/>
    <n v="962.68"/>
    <n v="1099.2"/>
    <n v="2906.45"/>
    <n v="161"/>
    <n v="300"/>
    <n v="105099.64"/>
    <n v="91694.07"/>
    <n v="87.244894000000002"/>
    <n v="70.278565756464701"/>
    <n v="9.5"/>
    <m/>
    <m/>
    <m/>
    <s v="MOR"/>
    <s v="EMILIANO ZAPATA"/>
    <s v="62760"/>
    <s v="Morosidad"/>
    <x v="0"/>
  </r>
  <r>
    <n v="3066"/>
    <s v="Hipotecaria Su Casita"/>
    <s v="FIDEICOMISO 234036"/>
    <d v="2018-05-01T00:00:00"/>
    <s v="66382"/>
    <x v="0"/>
    <n v="21"/>
    <n v="98415.77"/>
    <n v="13960.85"/>
    <n v="0"/>
    <n v="112376.62"/>
    <n v="301.12"/>
    <n v="0"/>
    <n v="0"/>
    <n v="0"/>
    <n v="0"/>
    <m/>
    <n v="112376.62"/>
    <n v="47980.15"/>
    <n v="779.12"/>
    <n v="0"/>
    <n v="0"/>
    <n v="0"/>
    <n v="0"/>
    <n v="0"/>
    <n v="48759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61.97"/>
    <n v="48759.27"/>
    <n v="161"/>
    <n v="300"/>
    <n v="137377.87"/>
    <n v="123640.08"/>
    <n v="89.999998000000005"/>
    <n v="81.801108307652001"/>
    <n v="9.5"/>
    <m/>
    <m/>
    <m/>
    <s v="BCS"/>
    <s v="LOS CABOS"/>
    <s v="23450"/>
    <s v="Morosidad"/>
    <x v="0"/>
  </r>
  <r>
    <n v="3067"/>
    <s v="Hipotecaria Su Casita"/>
    <s v="FIDEICOMISO 234036"/>
    <d v="2018-05-01T00:00:00"/>
    <s v="66383"/>
    <x v="1"/>
    <n v="0"/>
    <n v="95576.01"/>
    <n v="0"/>
    <n v="0"/>
    <n v="95576.01"/>
    <n v="292.42"/>
    <n v="0"/>
    <n v="0"/>
    <n v="292.42"/>
    <n v="0"/>
    <m/>
    <n v="95283.59"/>
    <n v="0"/>
    <n v="756.64"/>
    <n v="0"/>
    <n v="0"/>
    <n v="756.64"/>
    <n v="0"/>
    <n v="0"/>
    <n v="0"/>
    <n v="83.38"/>
    <n v="0"/>
    <n v="0"/>
    <n v="0"/>
    <n v="0"/>
    <n v="-5.86"/>
    <n v="56.62"/>
    <n v="148.72999999999999"/>
    <n v="0"/>
    <n v="0"/>
    <n v="0"/>
    <n v="0"/>
    <n v="0"/>
    <n v="0"/>
    <n v="0"/>
    <n v="0.12"/>
    <n v="0"/>
    <n v="0.06"/>
    <n v="0"/>
    <n v="1332.05"/>
    <n v="0"/>
    <n v="0"/>
    <n v="161"/>
    <n v="300"/>
    <n v="136895.66"/>
    <n v="120071.69"/>
    <n v="87.710369999999998"/>
    <n v="69.603075744401494"/>
    <n v="9.5"/>
    <m/>
    <m/>
    <m/>
    <s v="VER"/>
    <s v="VERACRUZ"/>
    <s v="91808"/>
    <s v="Al corriente"/>
    <x v="0"/>
  </r>
  <r>
    <n v="3068"/>
    <s v="Hipotecaria Su Casita"/>
    <s v="FIDEICOMISO 234036"/>
    <d v="2018-05-01T00:00:00"/>
    <s v="66384"/>
    <x v="2"/>
    <n v="0"/>
    <n v="82447.56"/>
    <n v="0"/>
    <n v="0"/>
    <n v="82447.56"/>
    <n v="332.69"/>
    <n v="0"/>
    <n v="0"/>
    <n v="0"/>
    <n v="0"/>
    <m/>
    <n v="82447.56"/>
    <n v="0"/>
    <n v="652.71"/>
    <n v="0"/>
    <n v="0"/>
    <n v="204.37"/>
    <n v="0"/>
    <n v="0"/>
    <n v="448.34"/>
    <n v="78.31"/>
    <n v="0"/>
    <n v="0"/>
    <n v="0"/>
    <n v="0"/>
    <n v="-39.159999999999997"/>
    <n v="53.19"/>
    <n v="140.66"/>
    <n v="0"/>
    <n v="0"/>
    <n v="0"/>
    <n v="0"/>
    <n v="0"/>
    <n v="0"/>
    <n v="0"/>
    <n v="0"/>
    <n v="0"/>
    <n v="0"/>
    <n v="0"/>
    <n v="437.37"/>
    <n v="332.69"/>
    <n v="448.34"/>
    <n v="161"/>
    <n v="300"/>
    <n v="135020.37"/>
    <n v="112784.88"/>
    <n v="83.531751999999997"/>
    <n v="61.0630532649866"/>
    <n v="9.5"/>
    <m/>
    <m/>
    <m/>
    <s v="NL"/>
    <s v="APODACA"/>
    <s v="66600"/>
    <s v="Morosidad"/>
    <x v="0"/>
  </r>
  <r>
    <n v="3069"/>
    <s v="Hipotecaria Su Casita"/>
    <s v="FIDEICOMISO 234036"/>
    <d v="2018-05-01T00:00:00"/>
    <s v="66385"/>
    <x v="0"/>
    <n v="21"/>
    <n v="0"/>
    <n v="22429.79"/>
    <n v="0"/>
    <n v="22429.79"/>
    <n v="0"/>
    <n v="0"/>
    <n v="0"/>
    <n v="0"/>
    <n v="0"/>
    <m/>
    <n v="22429.79"/>
    <n v="2754.38"/>
    <n v="0"/>
    <n v="0"/>
    <n v="0"/>
    <n v="0"/>
    <n v="0"/>
    <n v="0"/>
    <n v="2754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429.79"/>
    <n v="2754.38"/>
    <n v="0"/>
    <n v="120"/>
    <n v="98854.2"/>
    <n v="66036.75"/>
    <n v="66.802169000000006"/>
    <n v="22.689769290804101"/>
    <n v="9.6"/>
    <m/>
    <m/>
    <m/>
    <s v="CHI"/>
    <s v="JUAREZ"/>
    <s v="32695"/>
    <s v="Proceso judicial"/>
    <x v="0"/>
  </r>
  <r>
    <n v="3070"/>
    <s v="Hipotecaria Su Casita"/>
    <s v="FIDEICOMISO 234036"/>
    <d v="2018-05-01T00:00:00"/>
    <s v="66389"/>
    <x v="0"/>
    <n v="21"/>
    <n v="70201.87"/>
    <n v="17518.77"/>
    <n v="0"/>
    <n v="87720.639999999999"/>
    <n v="277.17"/>
    <n v="0"/>
    <n v="0"/>
    <n v="0"/>
    <n v="0"/>
    <m/>
    <n v="87720.639999999999"/>
    <n v="55085.45"/>
    <n v="555.76"/>
    <n v="0"/>
    <n v="0"/>
    <n v="0"/>
    <n v="0"/>
    <n v="0"/>
    <n v="55641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95.939999999999"/>
    <n v="55641.21"/>
    <n v="161"/>
    <n v="300"/>
    <n v="105926.7"/>
    <n v="95334.03"/>
    <n v="90"/>
    <n v="82.812586439490701"/>
    <n v="9.5"/>
    <m/>
    <m/>
    <m/>
    <s v="BCS"/>
    <s v="LOS CABOS"/>
    <s v="23450"/>
    <s v="Proceso judicial"/>
    <x v="0"/>
  </r>
  <r>
    <n v="3071"/>
    <s v="Hipotecaria Su Casita"/>
    <s v="FIDEICOMISO 234036"/>
    <d v="2018-05-01T00:00:00"/>
    <s v="66394"/>
    <x v="0"/>
    <n v="21"/>
    <n v="53116.67"/>
    <n v="3900.65"/>
    <n v="0"/>
    <n v="57017.32"/>
    <n v="161.21"/>
    <n v="0"/>
    <n v="0"/>
    <n v="0"/>
    <n v="0"/>
    <m/>
    <n v="57017.32"/>
    <n v="11597.11"/>
    <n v="424.93"/>
    <n v="0"/>
    <n v="0"/>
    <n v="0"/>
    <n v="0"/>
    <n v="0"/>
    <n v="12022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61.86"/>
    <n v="12022.04"/>
    <n v="161"/>
    <n v="300"/>
    <n v="97743.62"/>
    <n v="66557.259999999995"/>
    <n v="68.093712999999994"/>
    <n v="58.333546544872199"/>
    <n v="9.6"/>
    <m/>
    <m/>
    <m/>
    <s v="BCN"/>
    <s v="TIJUANA"/>
    <s v="22245"/>
    <s v="Morosidad"/>
    <x v="0"/>
  </r>
  <r>
    <n v="3072"/>
    <s v="Hipotecaria Su Casita"/>
    <s v="FIDEICOMISO 234036"/>
    <d v="2018-05-01T00:00:00"/>
    <s v="66396"/>
    <x v="0"/>
    <n v="21"/>
    <n v="101291.36"/>
    <n v="20785.53"/>
    <n v="0"/>
    <n v="122076.89"/>
    <n v="309.93"/>
    <n v="0"/>
    <n v="0"/>
    <n v="0"/>
    <n v="0"/>
    <m/>
    <n v="122076.89"/>
    <n v="85949.2"/>
    <n v="801.89"/>
    <n v="0"/>
    <n v="0"/>
    <n v="0"/>
    <n v="0"/>
    <n v="0"/>
    <n v="86751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095.46"/>
    <n v="86751.09"/>
    <n v="161"/>
    <n v="300"/>
    <n v="141393.51"/>
    <n v="127254.16"/>
    <n v="90.000000999999997"/>
    <n v="86.338397283647893"/>
    <n v="9.5"/>
    <m/>
    <m/>
    <m/>
    <s v="NAY"/>
    <s v="BAHIA DE BANDERAS"/>
    <s v="63735"/>
    <s v="Proceso judicial"/>
    <x v="0"/>
  </r>
  <r>
    <n v="3073"/>
    <s v="Hipotecaria Su Casita"/>
    <s v="FIDEICOMISO 234036"/>
    <d v="2018-05-01T00:00:00"/>
    <s v="66397"/>
    <x v="2"/>
    <n v="1"/>
    <n v="56594.63"/>
    <n v="171.78"/>
    <n v="0"/>
    <n v="56766.41"/>
    <n v="173.14"/>
    <n v="0"/>
    <n v="171.78"/>
    <n v="0"/>
    <n v="0"/>
    <m/>
    <n v="56594.63"/>
    <n v="449.4"/>
    <n v="448.04"/>
    <n v="0"/>
    <n v="449.4"/>
    <n v="0"/>
    <n v="0"/>
    <n v="0"/>
    <n v="448.04"/>
    <n v="0"/>
    <n v="0"/>
    <n v="0"/>
    <n v="0"/>
    <n v="0"/>
    <n v="-5.19"/>
    <n v="3.09"/>
    <n v="90.3"/>
    <n v="49.37"/>
    <n v="0"/>
    <n v="0"/>
    <n v="0"/>
    <n v="0"/>
    <n v="33.53"/>
    <n v="4.42"/>
    <n v="0"/>
    <n v="0"/>
    <n v="0"/>
    <n v="0"/>
    <n v="796.7"/>
    <n v="173.14"/>
    <n v="448.04"/>
    <n v="161"/>
    <n v="300"/>
    <n v="96136.88"/>
    <n v="71098.44"/>
    <n v="73.955427"/>
    <n v="58.868802572278803"/>
    <n v="9.5"/>
    <m/>
    <m/>
    <m/>
    <s v="JAL"/>
    <s v="PUERTO VALLARTA"/>
    <s v="48290"/>
    <s v="Morosidad"/>
    <x v="0"/>
  </r>
  <r>
    <n v="3074"/>
    <s v="Hipotecaria Su Casita"/>
    <s v="FIDEICOMISO 234036"/>
    <d v="2018-05-01T00:00:00"/>
    <s v="66398"/>
    <x v="0"/>
    <n v="21"/>
    <n v="45414.47"/>
    <n v="8903.98"/>
    <n v="0"/>
    <n v="54318.45"/>
    <n v="137.82"/>
    <n v="0"/>
    <n v="0"/>
    <n v="0"/>
    <n v="0"/>
    <m/>
    <n v="54318.45"/>
    <n v="36718.81"/>
    <n v="363.32"/>
    <n v="0"/>
    <n v="0"/>
    <n v="0"/>
    <n v="0"/>
    <n v="0"/>
    <n v="37082.12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41.7999999999993"/>
    <n v="37082.129999999997"/>
    <n v="161"/>
    <n v="300"/>
    <n v="96136.88"/>
    <n v="56905.53"/>
    <n v="59.192196000000003"/>
    <n v="56.501157951014598"/>
    <n v="9.6"/>
    <m/>
    <m/>
    <m/>
    <s v="JAL"/>
    <s v="PUERTO VALLARTA"/>
    <s v="48290"/>
    <s v="Proceso judicial"/>
    <x v="0"/>
  </r>
  <r>
    <n v="3075"/>
    <s v="Hipotecaria Su Casita"/>
    <s v="FIDEICOMISO 234036"/>
    <d v="2018-05-01T00:00:00"/>
    <s v="66401"/>
    <x v="0"/>
    <n v="21"/>
    <n v="150153.51999999999"/>
    <n v="35019.230000000003"/>
    <n v="0"/>
    <n v="185172.75"/>
    <n v="463.11"/>
    <n v="0"/>
    <n v="0"/>
    <n v="0"/>
    <n v="0"/>
    <m/>
    <n v="185172.75"/>
    <n v="153501.41"/>
    <n v="1176.2"/>
    <n v="0"/>
    <n v="0"/>
    <n v="0"/>
    <n v="0"/>
    <n v="0"/>
    <n v="154677.60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482.339999999997"/>
    <n v="154677.60999999999"/>
    <n v="161"/>
    <n v="300"/>
    <n v="210682.2"/>
    <n v="189132.12"/>
    <n v="89.771286000000003"/>
    <n v="87.891976781397602"/>
    <n v="9.4"/>
    <m/>
    <m/>
    <m/>
    <s v="JAL"/>
    <s v="TONALA"/>
    <s v="45420"/>
    <s v="Proceso judicial"/>
    <x v="0"/>
  </r>
  <r>
    <n v="3076"/>
    <s v="Hipotecaria Su Casita"/>
    <s v="FIDEICOMISO 234036"/>
    <d v="2018-05-01T00:00:00"/>
    <s v="66402"/>
    <x v="0"/>
    <n v="21"/>
    <n v="53697.06"/>
    <n v="8125.83"/>
    <n v="0"/>
    <n v="61822.89"/>
    <n v="164.31"/>
    <n v="0"/>
    <n v="0"/>
    <n v="0"/>
    <n v="0"/>
    <m/>
    <n v="61822.89"/>
    <n v="29007"/>
    <n v="425.1"/>
    <n v="0"/>
    <n v="0"/>
    <n v="0"/>
    <n v="0"/>
    <n v="0"/>
    <n v="29432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90.14"/>
    <n v="29432.1"/>
    <n v="161"/>
    <n v="300"/>
    <n v="74956.820000000007"/>
    <n v="67461.14"/>
    <n v="90.000003000000007"/>
    <n v="82.478005641005595"/>
    <n v="9.5"/>
    <m/>
    <m/>
    <m/>
    <s v="QR"/>
    <s v="SOLIDARIDAD"/>
    <s v="77710"/>
    <s v="Proceso judicial"/>
    <x v="0"/>
  </r>
  <r>
    <n v="3077"/>
    <s v="Hipotecaria Su Casita"/>
    <s v="FIDEICOMISO 234036"/>
    <d v="2018-05-01T00:00:00"/>
    <s v="66404"/>
    <x v="1"/>
    <n v="0"/>
    <n v="54273.77"/>
    <n v="0"/>
    <n v="0"/>
    <n v="54273.77"/>
    <n v="166.05"/>
    <n v="0"/>
    <n v="0"/>
    <n v="166.05"/>
    <n v="0"/>
    <m/>
    <n v="54107.72"/>
    <n v="0"/>
    <n v="429.67"/>
    <n v="0"/>
    <n v="0"/>
    <n v="429.67"/>
    <n v="0"/>
    <n v="0"/>
    <n v="0"/>
    <n v="47.35"/>
    <n v="0"/>
    <n v="0"/>
    <n v="0"/>
    <n v="0"/>
    <n v="-2.66"/>
    <n v="32.15"/>
    <n v="84.16"/>
    <n v="0"/>
    <n v="0"/>
    <n v="0"/>
    <n v="0"/>
    <n v="0"/>
    <n v="0"/>
    <n v="0"/>
    <n v="756.87"/>
    <n v="0"/>
    <n v="756.72"/>
    <n v="0"/>
    <n v="1513.59"/>
    <n v="0"/>
    <n v="0"/>
    <n v="161"/>
    <n v="300"/>
    <n v="75759.929999999993"/>
    <n v="68183.94"/>
    <n v="90.000004000000004"/>
    <n v="71.419970984822498"/>
    <n v="9.5"/>
    <m/>
    <m/>
    <m/>
    <s v="BCN"/>
    <s v="MEXICALI"/>
    <s v="21395"/>
    <s v="Al corriente"/>
    <x v="0"/>
  </r>
  <r>
    <n v="3078"/>
    <s v="Hipotecaria Su Casita"/>
    <s v="FIDEICOMISO 234036"/>
    <d v="2018-05-01T00:00:00"/>
    <s v="66405"/>
    <x v="14"/>
    <n v="9"/>
    <n v="32329.46"/>
    <n v="1784.08"/>
    <n v="0"/>
    <n v="34113.54"/>
    <n v="206.24"/>
    <n v="0"/>
    <n v="0"/>
    <n v="0"/>
    <n v="0"/>
    <m/>
    <n v="34113.54"/>
    <n v="2399.84"/>
    <n v="258.64"/>
    <n v="0"/>
    <n v="0"/>
    <n v="0"/>
    <n v="0"/>
    <n v="0"/>
    <n v="2658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0.32"/>
    <n v="2658.48"/>
    <n v="101"/>
    <n v="240"/>
    <n v="67434.37"/>
    <n v="49525.04"/>
    <n v="73.441837000000007"/>
    <n v="50.587764172890701"/>
    <n v="9.6"/>
    <m/>
    <m/>
    <m/>
    <s v="EM"/>
    <s v="TECAMAC"/>
    <s v="55764"/>
    <s v="Morosidad"/>
    <x v="0"/>
  </r>
  <r>
    <n v="3079"/>
    <s v="Hipotecaria Su Casita"/>
    <s v="FIDEICOMISO 234036"/>
    <d v="2018-05-01T00:00:00"/>
    <s v="66406"/>
    <x v="0"/>
    <n v="21"/>
    <n v="95309.68"/>
    <n v="41017.17"/>
    <n v="0"/>
    <n v="136326.85"/>
    <n v="613.77"/>
    <n v="0"/>
    <n v="0"/>
    <n v="0"/>
    <n v="0"/>
    <m/>
    <n v="136326.85"/>
    <n v="87925.51"/>
    <n v="746.59"/>
    <n v="0"/>
    <n v="0"/>
    <n v="0"/>
    <n v="0"/>
    <n v="0"/>
    <n v="88672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30.94"/>
    <n v="88672.1"/>
    <n v="101"/>
    <n v="240"/>
    <n v="167314.32999999999"/>
    <n v="146968.91"/>
    <n v="87.840001999999998"/>
    <n v="81.479482814791893"/>
    <n v="9.4"/>
    <m/>
    <m/>
    <m/>
    <s v="MICH"/>
    <s v="MORELIA"/>
    <s v="58095"/>
    <s v="Proceso judicial"/>
    <x v="0"/>
  </r>
  <r>
    <n v="3080"/>
    <s v="Hipotecaria Su Casita"/>
    <s v="FIDEICOMISO 234036"/>
    <d v="2018-05-01T00:00:00"/>
    <s v="66408"/>
    <x v="0"/>
    <n v="21"/>
    <n v="95277.25"/>
    <n v="13879.84"/>
    <n v="0"/>
    <n v="109157.09"/>
    <n v="291.5"/>
    <n v="0"/>
    <n v="0"/>
    <n v="0"/>
    <n v="0"/>
    <m/>
    <n v="109157.09"/>
    <n v="48866.96"/>
    <n v="754.28"/>
    <n v="0"/>
    <n v="0"/>
    <n v="0"/>
    <n v="0"/>
    <n v="0"/>
    <n v="49621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71.34"/>
    <n v="49621.24"/>
    <n v="161"/>
    <n v="300"/>
    <n v="132995.88"/>
    <n v="119696.3"/>
    <n v="90.000005999999999"/>
    <n v="82.075542476605705"/>
    <n v="9.5"/>
    <m/>
    <m/>
    <m/>
    <s v="QR"/>
    <s v="SOLIDARIDAD"/>
    <s v="77710"/>
    <s v="Proceso judicial"/>
    <x v="0"/>
  </r>
  <r>
    <n v="3081"/>
    <s v="Hipotecaria Su Casita"/>
    <s v="FIDEICOMISO 234036"/>
    <d v="2018-05-01T00:00:00"/>
    <s v="66410"/>
    <x v="0"/>
    <n v="21"/>
    <n v="95309.68"/>
    <n v="39655.32"/>
    <n v="0"/>
    <n v="134965"/>
    <n v="613.77"/>
    <n v="0"/>
    <n v="0"/>
    <n v="0"/>
    <n v="0"/>
    <m/>
    <n v="134965"/>
    <n v="82900.66"/>
    <n v="746.59"/>
    <n v="0"/>
    <n v="0"/>
    <n v="0"/>
    <n v="0"/>
    <n v="0"/>
    <n v="83647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269.089999999997"/>
    <n v="83647.25"/>
    <n v="101"/>
    <n v="240"/>
    <n v="167314.32999999999"/>
    <n v="146968.91"/>
    <n v="87.840001999999998"/>
    <n v="80.665535792093706"/>
    <n v="9.4"/>
    <m/>
    <m/>
    <m/>
    <s v="MICH"/>
    <s v="MORELIA"/>
    <s v="58095"/>
    <s v="Proceso judicial"/>
    <x v="0"/>
  </r>
  <r>
    <n v="3082"/>
    <s v="Hipotecaria Su Casita"/>
    <s v="FIDEICOMISO 234036"/>
    <d v="2018-05-01T00:00:00"/>
    <s v="66412"/>
    <x v="0"/>
    <n v="21"/>
    <n v="48635.55"/>
    <n v="9931.9699999999993"/>
    <n v="0"/>
    <n v="58567.519999999997"/>
    <n v="147.6"/>
    <n v="0"/>
    <n v="0"/>
    <n v="0"/>
    <n v="0"/>
    <m/>
    <n v="58567.519999999997"/>
    <n v="42125.99"/>
    <n v="389.08"/>
    <n v="0"/>
    <n v="0"/>
    <n v="0"/>
    <n v="0"/>
    <n v="0"/>
    <n v="42515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79.57"/>
    <n v="42515.07"/>
    <n v="161"/>
    <n v="300"/>
    <n v="67712.539999999994"/>
    <n v="60941.29"/>
    <n v="90.000005999999999"/>
    <n v="86.494348107910398"/>
    <n v="9.6"/>
    <m/>
    <m/>
    <m/>
    <s v="QR"/>
    <s v="SOLIDARIDAD"/>
    <s v="77710"/>
    <s v="Morosidad"/>
    <x v="0"/>
  </r>
  <r>
    <n v="3083"/>
    <s v="Hipotecaria Su Casita"/>
    <s v="FIDEICOMISO 234036"/>
    <d v="2018-05-01T00:00:00"/>
    <s v="66414"/>
    <x v="0"/>
    <n v="21"/>
    <n v="49207.13"/>
    <n v="9032.4500000000007"/>
    <n v="0"/>
    <n v="58239.58"/>
    <n v="149.34"/>
    <n v="0"/>
    <n v="0"/>
    <n v="0"/>
    <n v="0"/>
    <m/>
    <n v="58239.58"/>
    <n v="36036.550000000003"/>
    <n v="393.66"/>
    <n v="0"/>
    <n v="0"/>
    <n v="0"/>
    <n v="0"/>
    <n v="0"/>
    <n v="36430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81.7900000000009"/>
    <n v="36430.21"/>
    <n v="161"/>
    <n v="300"/>
    <n v="69232.06"/>
    <n v="61658.55"/>
    <n v="89.060689999999994"/>
    <n v="84.122269824869406"/>
    <n v="9.6"/>
    <m/>
    <m/>
    <m/>
    <s v="EM"/>
    <s v="HUEHUETOCA"/>
    <s v="54680"/>
    <s v="Morosidad"/>
    <x v="0"/>
  </r>
  <r>
    <n v="3084"/>
    <s v="Hipotecaria Su Casita"/>
    <s v="FIDEICOMISO 234036"/>
    <d v="2018-05-01T00:00:00"/>
    <s v="66416"/>
    <x v="0"/>
    <n v="21"/>
    <n v="17983.63"/>
    <n v="25644.82"/>
    <n v="0"/>
    <n v="43628.45"/>
    <n v="361.93"/>
    <n v="0"/>
    <n v="0"/>
    <n v="0"/>
    <n v="0"/>
    <m/>
    <n v="43628.45"/>
    <n v="27199.68"/>
    <n v="143.87"/>
    <n v="0"/>
    <n v="0"/>
    <n v="0"/>
    <n v="0"/>
    <n v="0"/>
    <n v="27343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006.75"/>
    <n v="27343.55"/>
    <n v="41"/>
    <n v="180"/>
    <n v="71988.5"/>
    <n v="48159.58"/>
    <n v="66.898990999999995"/>
    <n v="60.604749540879503"/>
    <n v="9.6"/>
    <m/>
    <m/>
    <m/>
    <s v="QR"/>
    <s v="BENITO JUAREZ"/>
    <s v="77500"/>
    <s v="Proceso judicial"/>
    <x v="0"/>
  </r>
  <r>
    <n v="3085"/>
    <s v="Hipotecaria Su Casita"/>
    <s v="FIDEICOMISO 234036"/>
    <d v="2018-05-01T00:00:00"/>
    <s v="66417"/>
    <x v="0"/>
    <n v="21"/>
    <n v="23416.15"/>
    <n v="9672.1200000000008"/>
    <n v="0"/>
    <n v="33088.269999999997"/>
    <n v="147.27000000000001"/>
    <n v="0"/>
    <n v="0"/>
    <n v="0"/>
    <n v="0"/>
    <m/>
    <n v="33088.269999999997"/>
    <n v="22670.639999999999"/>
    <n v="193.18"/>
    <n v="0"/>
    <n v="0"/>
    <n v="0"/>
    <n v="0"/>
    <n v="0"/>
    <n v="22863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19.39"/>
    <n v="22863.82"/>
    <n v="101"/>
    <n v="240"/>
    <n v="71988.5"/>
    <n v="35522.42"/>
    <n v="49.344576000000004"/>
    <n v="45.963272032804099"/>
    <n v="9.9"/>
    <m/>
    <m/>
    <m/>
    <s v="QR"/>
    <s v="BENITO JUAREZ"/>
    <s v="77500"/>
    <s v="Proceso judicial"/>
    <x v="0"/>
  </r>
  <r>
    <n v="3086"/>
    <s v="Hipotecaria Su Casita"/>
    <s v="FIDEICOMISO 234036"/>
    <d v="2018-05-01T00:00:00"/>
    <s v="66418"/>
    <x v="0"/>
    <n v="21"/>
    <n v="39511.519999999997"/>
    <n v="7901.4"/>
    <n v="0"/>
    <n v="47412.92"/>
    <n v="119.91"/>
    <n v="0"/>
    <n v="0"/>
    <n v="0"/>
    <n v="0"/>
    <m/>
    <n v="47412.92"/>
    <n v="33082.589999999997"/>
    <n v="316.08999999999997"/>
    <n v="0"/>
    <n v="0"/>
    <n v="0"/>
    <n v="0"/>
    <n v="0"/>
    <n v="33398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21.31"/>
    <n v="33398.68"/>
    <n v="161"/>
    <n v="300"/>
    <n v="67712.539999999994"/>
    <n v="49508.82"/>
    <n v="73.116175999999996"/>
    <n v="70.0208852360836"/>
    <n v="9.6"/>
    <m/>
    <m/>
    <m/>
    <s v="QR"/>
    <s v="SOLIDARIDAD"/>
    <s v="77710"/>
    <s v="Proceso judicial"/>
    <x v="0"/>
  </r>
  <r>
    <n v="3087"/>
    <s v="Hipotecaria Su Casita"/>
    <s v="FIDEICOMISO 234036"/>
    <d v="2018-05-01T00:00:00"/>
    <s v="66419"/>
    <x v="0"/>
    <n v="21"/>
    <n v="48635.55"/>
    <n v="5141.79"/>
    <n v="0"/>
    <n v="53777.34"/>
    <n v="147.6"/>
    <n v="0"/>
    <n v="0"/>
    <n v="0"/>
    <n v="0"/>
    <m/>
    <n v="53777.34"/>
    <n v="16862.09"/>
    <n v="389.08"/>
    <n v="0"/>
    <n v="0"/>
    <n v="0"/>
    <n v="0"/>
    <n v="0"/>
    <n v="17251.16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89.39"/>
    <n v="17251.169999999998"/>
    <n v="161"/>
    <n v="300"/>
    <n v="67712.539999999994"/>
    <n v="60941.29"/>
    <n v="90.000005999999999"/>
    <n v="79.420060236073795"/>
    <n v="9.6"/>
    <m/>
    <m/>
    <m/>
    <s v="QR"/>
    <s v="SOLIDARIDAD"/>
    <s v="77710"/>
    <s v="Morosidad"/>
    <x v="0"/>
  </r>
  <r>
    <n v="3088"/>
    <s v="Hipotecaria Su Casita"/>
    <s v="FIDEICOMISO 234036"/>
    <d v="2018-05-01T00:00:00"/>
    <s v="66420"/>
    <x v="0"/>
    <n v="21"/>
    <n v="48635.55"/>
    <n v="9863.83"/>
    <n v="0"/>
    <n v="58499.38"/>
    <n v="147.6"/>
    <n v="0"/>
    <n v="0"/>
    <n v="0"/>
    <n v="0"/>
    <m/>
    <n v="58499.38"/>
    <n v="41657.449999999997"/>
    <n v="389.08"/>
    <n v="0"/>
    <n v="0"/>
    <n v="0"/>
    <n v="0"/>
    <n v="0"/>
    <n v="42046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11.43"/>
    <n v="42046.53"/>
    <n v="161"/>
    <n v="300"/>
    <n v="67712.539999999994"/>
    <n v="60941.29"/>
    <n v="90.000005999999999"/>
    <n v="86.393716821489704"/>
    <n v="9.6"/>
    <m/>
    <m/>
    <m/>
    <s v="QR"/>
    <s v="SOLIDARIDAD"/>
    <s v="77710"/>
    <s v="Morosidad"/>
    <x v="0"/>
  </r>
  <r>
    <n v="3089"/>
    <s v="Hipotecaria Su Casita"/>
    <s v="FIDEICOMISO 234036"/>
    <d v="2018-05-01T00:00:00"/>
    <s v="66423"/>
    <x v="0"/>
    <n v="21"/>
    <n v="58778.86"/>
    <n v="7759.72"/>
    <n v="0"/>
    <n v="66538.58"/>
    <n v="179.84"/>
    <n v="0"/>
    <n v="0"/>
    <n v="0"/>
    <n v="0"/>
    <m/>
    <n v="66538.58"/>
    <n v="26434.29"/>
    <n v="465.33"/>
    <n v="0"/>
    <n v="0"/>
    <n v="0"/>
    <n v="0"/>
    <n v="0"/>
    <n v="2689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39.56"/>
    <n v="26899.62"/>
    <n v="161"/>
    <n v="300"/>
    <n v="87777.8"/>
    <n v="73843.820000000007"/>
    <n v="84.12585"/>
    <n v="75.803426749767297"/>
    <n v="9.5"/>
    <m/>
    <m/>
    <m/>
    <s v="EM"/>
    <s v="ZUMPANGO"/>
    <s v="55600"/>
    <s v="Proceso judicial"/>
    <x v="0"/>
  </r>
  <r>
    <n v="3090"/>
    <s v="Hipotecaria Su Casita"/>
    <s v="FIDEICOMISO 234036"/>
    <d v="2018-05-01T00:00:00"/>
    <s v="66425"/>
    <x v="0"/>
    <n v="21"/>
    <n v="48271.67"/>
    <n v="8273.27"/>
    <n v="0"/>
    <n v="56544.94"/>
    <n v="186.53"/>
    <n v="0"/>
    <n v="0"/>
    <n v="0"/>
    <n v="0"/>
    <m/>
    <n v="56544.94"/>
    <n v="23058.89"/>
    <n v="386.17"/>
    <n v="0"/>
    <n v="0"/>
    <n v="0"/>
    <n v="0"/>
    <n v="0"/>
    <n v="23445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59.7999999999993"/>
    <n v="23445.06"/>
    <n v="161"/>
    <n v="300"/>
    <n v="72256.11"/>
    <n v="65030.5"/>
    <n v="90.000000999999997"/>
    <n v="78.256274464211998"/>
    <n v="9.6"/>
    <m/>
    <m/>
    <m/>
    <s v="EM"/>
    <s v="TULTITLAN"/>
    <s v="54900"/>
    <s v="Proceso judicial"/>
    <x v="0"/>
  </r>
  <r>
    <n v="3091"/>
    <s v="Hipotecaria Su Casita"/>
    <s v="FIDEICOMISO 234036"/>
    <d v="2018-05-01T00:00:00"/>
    <s v="66427"/>
    <x v="0"/>
    <n v="21"/>
    <n v="18707.740000000002"/>
    <n v="3638.63"/>
    <n v="0"/>
    <n v="22346.37"/>
    <n v="55.4"/>
    <n v="0"/>
    <n v="0"/>
    <n v="0"/>
    <n v="0"/>
    <m/>
    <n v="22346.37"/>
    <n v="16286.67"/>
    <n v="154.34"/>
    <n v="0"/>
    <n v="0"/>
    <n v="0"/>
    <n v="0"/>
    <n v="0"/>
    <n v="16441.00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94.03"/>
    <n v="16441.009999999998"/>
    <n v="161"/>
    <n v="300"/>
    <n v="70281.649999999994"/>
    <n v="23262.07"/>
    <n v="33.098354999999998"/>
    <n v="31.795454455314999"/>
    <n v="9.9"/>
    <m/>
    <m/>
    <m/>
    <s v="QR"/>
    <s v="SOLIDARIDAD"/>
    <s v="77710"/>
    <s v="Proceso judicial"/>
    <x v="0"/>
  </r>
  <r>
    <n v="3092"/>
    <s v="Hipotecaria Su Casita"/>
    <s v="FIDEICOMISO 234036"/>
    <d v="2018-05-01T00:00:00"/>
    <s v="66435"/>
    <x v="0"/>
    <n v="21"/>
    <n v="48635.55"/>
    <n v="9056.08"/>
    <n v="0"/>
    <n v="57691.63"/>
    <n v="147.6"/>
    <n v="0"/>
    <n v="0"/>
    <n v="0"/>
    <n v="0"/>
    <m/>
    <n v="57691.63"/>
    <n v="36078.76"/>
    <n v="389.08"/>
    <n v="0"/>
    <n v="0"/>
    <n v="0"/>
    <n v="0"/>
    <n v="0"/>
    <n v="36467.83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03.68"/>
    <n v="36467.839999999997"/>
    <n v="161"/>
    <n v="300"/>
    <n v="67712.539999999994"/>
    <n v="60941.29"/>
    <n v="90.000005999999999"/>
    <n v="85.200806319488507"/>
    <n v="9.6"/>
    <m/>
    <m/>
    <m/>
    <s v="QR"/>
    <s v="SOLIDARIDAD"/>
    <s v="77710"/>
    <s v="Morosidad"/>
    <x v="0"/>
  </r>
  <r>
    <n v="3093"/>
    <s v="Hipotecaria Su Casita"/>
    <s v="FIDEICOMISO 234036"/>
    <d v="2018-05-01T00:00:00"/>
    <s v="66437"/>
    <x v="0"/>
    <n v="21"/>
    <n v="48635.55"/>
    <n v="7717.78"/>
    <n v="0"/>
    <n v="56353.33"/>
    <n v="147.6"/>
    <n v="0"/>
    <n v="0"/>
    <n v="0"/>
    <n v="0"/>
    <m/>
    <n v="56353.33"/>
    <n v="28776.46"/>
    <n v="389.08"/>
    <n v="0"/>
    <n v="0"/>
    <n v="0"/>
    <n v="0"/>
    <n v="0"/>
    <n v="29165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65.38"/>
    <n v="29165.54"/>
    <n v="161"/>
    <n v="300"/>
    <n v="67712.539999999994"/>
    <n v="60941.29"/>
    <n v="90.000005999999999"/>
    <n v="83.2243629585127"/>
    <n v="9.6"/>
    <m/>
    <m/>
    <m/>
    <s v="QR"/>
    <s v="SOLIDARIDAD"/>
    <s v="77710"/>
    <s v="Proceso judicial"/>
    <x v="0"/>
  </r>
  <r>
    <n v="3094"/>
    <s v="Hipotecaria Su Casita"/>
    <s v="FIDEICOMISO 234036"/>
    <d v="2018-05-01T00:00:00"/>
    <s v="66438"/>
    <x v="1"/>
    <n v="0"/>
    <n v="12118.14"/>
    <n v="0"/>
    <n v="0"/>
    <n v="12118.14"/>
    <n v="124.44"/>
    <n v="0"/>
    <n v="0"/>
    <n v="124.44"/>
    <n v="0"/>
    <m/>
    <n v="11993.7"/>
    <n v="0"/>
    <n v="99.97"/>
    <n v="0"/>
    <n v="0"/>
    <n v="99.97"/>
    <n v="0"/>
    <n v="0"/>
    <n v="0"/>
    <n v="41.02"/>
    <n v="0"/>
    <n v="0"/>
    <n v="0"/>
    <n v="0"/>
    <n v="-1.33"/>
    <n v="13.27"/>
    <n v="36.630000000000003"/>
    <n v="0"/>
    <n v="0"/>
    <n v="0"/>
    <n v="0"/>
    <n v="0"/>
    <n v="0"/>
    <n v="0"/>
    <n v="2.5499999999999998"/>
    <n v="0"/>
    <n v="1.19"/>
    <n v="0"/>
    <n v="316.55"/>
    <n v="0"/>
    <n v="0"/>
    <n v="161"/>
    <n v="300"/>
    <n v="67712.539999999994"/>
    <n v="24888.22"/>
    <n v="36.755702999999997"/>
    <n v="17.712671901449799"/>
    <n v="9.9"/>
    <m/>
    <m/>
    <m/>
    <s v="QR"/>
    <s v="SOLIDARIDAD"/>
    <s v="77710"/>
    <s v="Al corriente"/>
    <x v="0"/>
  </r>
  <r>
    <n v="3095"/>
    <s v="Hipotecaria Su Casita"/>
    <s v="FIDEICOMISO 234036"/>
    <d v="2018-05-01T00:00:00"/>
    <s v="66439"/>
    <x v="0"/>
    <n v="21"/>
    <n v="48635.55"/>
    <n v="8850.6"/>
    <n v="0"/>
    <n v="57486.15"/>
    <n v="147.6"/>
    <n v="0"/>
    <n v="0"/>
    <n v="0"/>
    <n v="0"/>
    <m/>
    <n v="57486.15"/>
    <n v="35157.160000000003"/>
    <n v="389.08"/>
    <n v="0"/>
    <n v="0"/>
    <n v="0"/>
    <n v="0"/>
    <n v="0"/>
    <n v="35546.23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98.2000000000007"/>
    <n v="35546.239999999998"/>
    <n v="161"/>
    <n v="300"/>
    <n v="67712.539999999994"/>
    <n v="60941.29"/>
    <n v="90.000005999999999"/>
    <n v="84.897347019022803"/>
    <n v="9.6"/>
    <m/>
    <m/>
    <m/>
    <s v="QR"/>
    <s v="SOLIDARIDAD"/>
    <s v="77710"/>
    <s v="Morosidad"/>
    <x v="0"/>
  </r>
  <r>
    <n v="3096"/>
    <s v="Hipotecaria Su Casita"/>
    <s v="FIDEICOMISO 234036"/>
    <d v="2018-05-01T00:00:00"/>
    <s v="66441"/>
    <x v="0"/>
    <n v="21"/>
    <n v="25763.08"/>
    <n v="3782.77"/>
    <n v="0"/>
    <n v="29545.85"/>
    <n v="76.31"/>
    <n v="0"/>
    <n v="0"/>
    <n v="0"/>
    <n v="0"/>
    <m/>
    <n v="29545.85"/>
    <n v="14704.27"/>
    <n v="212.55"/>
    <n v="0"/>
    <n v="0"/>
    <n v="0"/>
    <n v="0"/>
    <n v="0"/>
    <n v="14916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59.08"/>
    <n v="14916.82"/>
    <n v="161"/>
    <n v="300"/>
    <n v="67712.539999999994"/>
    <n v="32036.62"/>
    <n v="47.312683999999997"/>
    <n v="43.634236837762501"/>
    <n v="9.9"/>
    <m/>
    <m/>
    <m/>
    <s v="QR"/>
    <s v="SOLIDARIDAD"/>
    <s v="77710"/>
    <s v="Proceso judicial"/>
    <x v="0"/>
  </r>
  <r>
    <n v="3097"/>
    <s v="Hipotecaria Su Casita"/>
    <s v="FIDEICOMISO 234036"/>
    <d v="2018-05-01T00:00:00"/>
    <s v="66444"/>
    <x v="0"/>
    <n v="21"/>
    <n v="48635.55"/>
    <n v="10394.040000000001"/>
    <n v="0"/>
    <n v="59029.59"/>
    <n v="147.6"/>
    <n v="0"/>
    <n v="0"/>
    <n v="0"/>
    <n v="0"/>
    <m/>
    <n v="59029.59"/>
    <n v="45041.99"/>
    <n v="389.08"/>
    <n v="0"/>
    <n v="0"/>
    <n v="0"/>
    <n v="0"/>
    <n v="0"/>
    <n v="45431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41.64"/>
    <n v="45431.07"/>
    <n v="161"/>
    <n v="300"/>
    <n v="67712.539999999994"/>
    <n v="60941.29"/>
    <n v="90.000005999999999"/>
    <n v="87.176747557814096"/>
    <n v="9.6"/>
    <m/>
    <m/>
    <m/>
    <s v="QR"/>
    <s v="SOLIDARIDAD"/>
    <s v="77710"/>
    <s v="Proceso judicial"/>
    <x v="0"/>
  </r>
  <r>
    <n v="3098"/>
    <s v="Hipotecaria Su Casita"/>
    <s v="FIDEICOMISO 234036"/>
    <d v="2018-05-01T00:00:00"/>
    <s v="66445"/>
    <x v="1"/>
    <n v="0"/>
    <n v="13856.13"/>
    <n v="0"/>
    <n v="0"/>
    <n v="13856.13"/>
    <n v="87.13"/>
    <n v="0"/>
    <n v="0"/>
    <n v="87.13"/>
    <n v="0"/>
    <m/>
    <n v="13769"/>
    <n v="0"/>
    <n v="114.31"/>
    <n v="0"/>
    <n v="0"/>
    <n v="114.31"/>
    <n v="0"/>
    <n v="0"/>
    <n v="0"/>
    <n v="33.08"/>
    <n v="0"/>
    <n v="0"/>
    <n v="0"/>
    <n v="0"/>
    <n v="-1.42"/>
    <n v="10.199999999999999"/>
    <n v="33.14"/>
    <n v="0"/>
    <n v="0"/>
    <n v="0"/>
    <n v="0"/>
    <n v="0"/>
    <n v="0"/>
    <n v="0"/>
    <n v="6.15"/>
    <n v="0"/>
    <n v="0.42"/>
    <n v="0"/>
    <n v="282.58999999999997"/>
    <n v="0"/>
    <n v="0"/>
    <n v="101"/>
    <n v="240"/>
    <n v="71988.5"/>
    <n v="21018.5"/>
    <n v="29.197025"/>
    <n v="19.126666376049702"/>
    <n v="9.9"/>
    <m/>
    <m/>
    <m/>
    <s v="QR"/>
    <s v="BENITO JUAREZ"/>
    <s v="77500"/>
    <s v="Al corriente"/>
    <x v="0"/>
  </r>
  <r>
    <n v="3099"/>
    <s v="Hipotecaria Su Casita"/>
    <s v="FIDEICOMISO 234036"/>
    <d v="2018-05-01T00:00:00"/>
    <s v="66448"/>
    <x v="2"/>
    <n v="1"/>
    <n v="48078.85"/>
    <n v="144.75"/>
    <n v="0"/>
    <n v="48223.6"/>
    <n v="145.91"/>
    <n v="0"/>
    <n v="144.75"/>
    <n v="0"/>
    <n v="0"/>
    <m/>
    <n v="48078.85"/>
    <n v="385.79"/>
    <n v="384.63"/>
    <n v="0"/>
    <n v="385.79"/>
    <n v="0"/>
    <n v="0"/>
    <n v="0"/>
    <n v="384.63"/>
    <n v="0"/>
    <n v="0"/>
    <n v="0"/>
    <n v="0"/>
    <n v="0"/>
    <n v="-2.46"/>
    <n v="0"/>
    <n v="9.93"/>
    <n v="54.61"/>
    <n v="0"/>
    <n v="0"/>
    <n v="0"/>
    <n v="0"/>
    <n v="29.26"/>
    <n v="66.94"/>
    <n v="0"/>
    <n v="0"/>
    <n v="0"/>
    <n v="0"/>
    <n v="688.82"/>
    <n v="145.91"/>
    <n v="384.63"/>
    <n v="161"/>
    <n v="300"/>
    <n v="67439.039999999994"/>
    <n v="60244"/>
    <n v="89.331046000000001"/>
    <n v="71.292310619764606"/>
    <n v="9.6"/>
    <m/>
    <m/>
    <m/>
    <s v="EM"/>
    <s v="ACOLMAN"/>
    <s v="55870"/>
    <s v="Morosidad"/>
    <x v="0"/>
  </r>
  <r>
    <n v="3100"/>
    <s v="Hipotecaria Su Casita"/>
    <s v="FIDEICOMISO 234036"/>
    <d v="2018-05-01T00:00:00"/>
    <s v="66450"/>
    <x v="0"/>
    <n v="21"/>
    <n v="31495.16"/>
    <n v="5683.09"/>
    <n v="0"/>
    <n v="37178.25"/>
    <n v="93.28"/>
    <n v="0"/>
    <n v="0"/>
    <n v="0"/>
    <n v="0"/>
    <m/>
    <n v="37178.25"/>
    <n v="24332.11"/>
    <n v="259.83999999999997"/>
    <n v="0"/>
    <n v="0"/>
    <n v="0"/>
    <n v="0"/>
    <n v="0"/>
    <n v="24591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76.37"/>
    <n v="24591.95"/>
    <n v="161"/>
    <n v="300"/>
    <n v="67712.539999999994"/>
    <n v="39163.769999999997"/>
    <n v="57.838282"/>
    <n v="54.9060038848788"/>
    <n v="9.9"/>
    <m/>
    <m/>
    <m/>
    <s v="QR"/>
    <s v="SOLIDARIDAD"/>
    <s v="77710"/>
    <s v="Proceso judicial"/>
    <x v="0"/>
  </r>
  <r>
    <n v="3101"/>
    <s v="Hipotecaria Su Casita"/>
    <s v="FIDEICOMISO 234036"/>
    <d v="2018-05-01T00:00:00"/>
    <s v="66452"/>
    <x v="0"/>
    <n v="21"/>
    <n v="44209.760000000002"/>
    <n v="8183.61"/>
    <n v="0"/>
    <n v="52393.37"/>
    <n v="134.16999999999999"/>
    <n v="0"/>
    <n v="0"/>
    <n v="0"/>
    <n v="0"/>
    <m/>
    <n v="52393.37"/>
    <n v="32795.79"/>
    <n v="353.68"/>
    <n v="0"/>
    <n v="0"/>
    <n v="0"/>
    <n v="0"/>
    <n v="0"/>
    <n v="33149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17.7800000000007"/>
    <n v="33149.47"/>
    <n v="161"/>
    <n v="300"/>
    <n v="61551.5"/>
    <n v="55396.35"/>
    <n v="90"/>
    <n v="85.121191197615005"/>
    <n v="9.6"/>
    <m/>
    <m/>
    <m/>
    <s v="QR"/>
    <s v="BENITO JUAREZ"/>
    <s v="77539"/>
    <s v="Proceso judicial"/>
    <x v="0"/>
  </r>
  <r>
    <n v="3102"/>
    <s v="Hipotecaria Su Casita"/>
    <s v="FIDEICOMISO 234036"/>
    <d v="2018-05-01T00:00:00"/>
    <s v="66453"/>
    <x v="1"/>
    <n v="1"/>
    <n v="32644.55"/>
    <n v="206.57"/>
    <n v="0"/>
    <n v="32851.120000000003"/>
    <n v="208.22"/>
    <n v="0"/>
    <n v="206.57"/>
    <n v="208.22"/>
    <n v="0"/>
    <m/>
    <n v="32436.33"/>
    <n v="262.81"/>
    <n v="261.16000000000003"/>
    <n v="0"/>
    <n v="262.81"/>
    <n v="261.16000000000003"/>
    <n v="0"/>
    <n v="0"/>
    <n v="0"/>
    <n v="43.28"/>
    <n v="0"/>
    <n v="0"/>
    <n v="0"/>
    <n v="0"/>
    <n v="-3.61"/>
    <n v="22.3"/>
    <n v="67.239999999999995"/>
    <n v="43.28"/>
    <n v="0"/>
    <n v="0"/>
    <n v="0"/>
    <n v="0"/>
    <n v="22.3"/>
    <n v="67.239999999999995"/>
    <n v="10.87"/>
    <n v="0"/>
    <n v="0"/>
    <n v="0"/>
    <n v="1211.6600000000001"/>
    <n v="0"/>
    <n v="0"/>
    <n v="101"/>
    <n v="240"/>
    <n v="92832.03"/>
    <n v="50005.13"/>
    <n v="53.866245999999997"/>
    <n v="34.940881687882403"/>
    <n v="9.6"/>
    <m/>
    <m/>
    <m/>
    <s v="PUE"/>
    <s v="PUEBLA"/>
    <s v="72000"/>
    <s v="Al corriente"/>
    <x v="0"/>
  </r>
  <r>
    <n v="3103"/>
    <s v="Hipotecaria Su Casita"/>
    <s v="FIDEICOMISO 234036"/>
    <d v="2018-05-01T00:00:00"/>
    <s v="66454"/>
    <x v="0"/>
    <n v="21"/>
    <n v="81440.039999999994"/>
    <n v="12473.87"/>
    <n v="0"/>
    <n v="93913.91"/>
    <n v="249.19"/>
    <n v="0"/>
    <n v="0"/>
    <n v="0"/>
    <n v="0"/>
    <m/>
    <n v="93913.91"/>
    <n v="44426.47"/>
    <n v="644.73"/>
    <n v="0"/>
    <n v="0"/>
    <n v="0"/>
    <n v="0"/>
    <n v="0"/>
    <n v="45071.1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23.06"/>
    <n v="45071.199999999997"/>
    <n v="161"/>
    <n v="300"/>
    <n v="138311.70000000001"/>
    <n v="102314.33"/>
    <n v="73.973735000000005"/>
    <n v="67.900192389021697"/>
    <n v="9.5"/>
    <m/>
    <m/>
    <m/>
    <s v="EM"/>
    <s v="TULTITLAN"/>
    <s v="54910"/>
    <s v="Morosidad"/>
    <x v="0"/>
  </r>
  <r>
    <n v="3104"/>
    <s v="Hipotecaria Su Casita"/>
    <s v="FIDEICOMISO 234036"/>
    <d v="2018-05-01T00:00:00"/>
    <s v="66455"/>
    <x v="13"/>
    <n v="2"/>
    <n v="75531.83"/>
    <n v="280.85000000000002"/>
    <n v="0"/>
    <n v="75812.679999999993"/>
    <n v="231.08"/>
    <n v="0"/>
    <n v="0"/>
    <n v="0"/>
    <n v="0"/>
    <m/>
    <n v="75812.679999999993"/>
    <n v="599.78"/>
    <n v="597.96"/>
    <n v="0"/>
    <n v="0"/>
    <n v="0"/>
    <n v="0"/>
    <n v="0"/>
    <n v="1197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1.93"/>
    <n v="1197.74"/>
    <n v="161"/>
    <n v="300"/>
    <n v="106529.44"/>
    <n v="94889.32"/>
    <n v="89.073329999999999"/>
    <n v="71.165942213774898"/>
    <n v="9.5"/>
    <m/>
    <m/>
    <m/>
    <s v="OAX"/>
    <s v="SAN SEBASTIAN TUTLA"/>
    <s v="71246"/>
    <s v="Morosidad"/>
    <x v="0"/>
  </r>
  <r>
    <n v="3105"/>
    <s v="Hipotecaria Su Casita"/>
    <s v="FIDEICOMISO 234036"/>
    <d v="2018-05-01T00:00:00"/>
    <s v="66456"/>
    <x v="0"/>
    <n v="21"/>
    <n v="102534.03"/>
    <n v="15892.35"/>
    <n v="0"/>
    <n v="118426.38"/>
    <n v="313.72000000000003"/>
    <n v="0"/>
    <n v="0"/>
    <n v="0"/>
    <n v="0"/>
    <m/>
    <n v="118426.38"/>
    <n v="57261.9"/>
    <n v="811.73"/>
    <n v="0"/>
    <n v="0"/>
    <n v="0"/>
    <n v="0"/>
    <n v="0"/>
    <n v="58073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206.07"/>
    <n v="58073.63"/>
    <n v="161"/>
    <n v="300"/>
    <n v="144999.88"/>
    <n v="128814.47"/>
    <n v="88.837638999999996"/>
    <n v="81.673433074070203"/>
    <n v="9.5"/>
    <m/>
    <m/>
    <m/>
    <s v="COA"/>
    <s v="TORREON"/>
    <s v="27019"/>
    <s v="Proceso judicial"/>
    <x v="0"/>
  </r>
  <r>
    <n v="3106"/>
    <s v="Hipotecaria Su Casita"/>
    <s v="FIDEICOMISO 234036"/>
    <d v="2018-05-01T00:00:00"/>
    <s v="66457"/>
    <x v="0"/>
    <n v="21"/>
    <n v="90438.99"/>
    <n v="13852.41"/>
    <n v="0"/>
    <n v="104291.4"/>
    <n v="276.72000000000003"/>
    <n v="0"/>
    <n v="0"/>
    <n v="0"/>
    <n v="0"/>
    <m/>
    <n v="104291.4"/>
    <n v="49367.25"/>
    <n v="715.98"/>
    <n v="0"/>
    <n v="0"/>
    <n v="0"/>
    <n v="0"/>
    <n v="0"/>
    <n v="50083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29.13"/>
    <n v="50083.23"/>
    <n v="161"/>
    <n v="300"/>
    <n v="134833.84"/>
    <n v="113620.11"/>
    <n v="84.266761000000002"/>
    <n v="77.348089859756399"/>
    <n v="9.5"/>
    <m/>
    <m/>
    <m/>
    <s v="BCN"/>
    <s v="MEXICALI"/>
    <s v="21327"/>
    <s v="Proceso judicial"/>
    <x v="0"/>
  </r>
  <r>
    <n v="3107"/>
    <s v="Hipotecaria Su Casita"/>
    <s v="FIDEICOMISO 234036"/>
    <d v="2018-05-01T00:00:00"/>
    <s v="66459"/>
    <x v="0"/>
    <n v="21"/>
    <n v="92950.94"/>
    <n v="15401.75"/>
    <n v="0"/>
    <n v="108352.69"/>
    <n v="284.41000000000003"/>
    <n v="0"/>
    <n v="0"/>
    <n v="0"/>
    <n v="0"/>
    <m/>
    <n v="108352.69"/>
    <n v="56718.47"/>
    <n v="735.86"/>
    <n v="0"/>
    <n v="0"/>
    <n v="0"/>
    <n v="0"/>
    <n v="0"/>
    <n v="57454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86.16"/>
    <n v="57454.33"/>
    <n v="161"/>
    <n v="300"/>
    <n v="129750.82"/>
    <n v="116775.74"/>
    <n v="90.000001999999995"/>
    <n v="83.508289621674706"/>
    <n v="9.5"/>
    <m/>
    <m/>
    <m/>
    <s v="COA"/>
    <s v="SALTILLO"/>
    <s v="25090"/>
    <s v="Proceso judicial"/>
    <x v="0"/>
  </r>
  <r>
    <n v="3108"/>
    <s v="Hipotecaria Su Casita"/>
    <s v="FIDEICOMISO 234036"/>
    <d v="2018-05-01T00:00:00"/>
    <s v="66460"/>
    <x v="0"/>
    <n v="21"/>
    <n v="47610.35"/>
    <n v="7722.42"/>
    <n v="0"/>
    <n v="55332.77"/>
    <n v="144.51"/>
    <n v="0"/>
    <n v="0"/>
    <n v="0"/>
    <n v="0"/>
    <m/>
    <n v="55332.77"/>
    <n v="29054.880000000001"/>
    <n v="380.88"/>
    <n v="0"/>
    <n v="0"/>
    <n v="0"/>
    <n v="0"/>
    <n v="0"/>
    <n v="29435.75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66.93"/>
    <n v="29435.759999999998"/>
    <n v="161"/>
    <n v="300"/>
    <n v="67690.33"/>
    <n v="59658.62"/>
    <n v="88.134626999999995"/>
    <n v="81.743980079103196"/>
    <n v="9.6"/>
    <m/>
    <m/>
    <m/>
    <s v="QR"/>
    <s v="SOLIDARIDAD"/>
    <s v="77710"/>
    <s v="Morosidad"/>
    <x v="0"/>
  </r>
  <r>
    <n v="3109"/>
    <s v="Hipotecaria Su Casita"/>
    <s v="FIDEICOMISO 234036"/>
    <d v="2018-05-01T00:00:00"/>
    <s v="66462"/>
    <x v="1"/>
    <n v="0"/>
    <n v="47825.42"/>
    <n v="0"/>
    <n v="0"/>
    <n v="47825.42"/>
    <n v="145.13999999999999"/>
    <n v="0"/>
    <n v="0"/>
    <n v="145.13999999999999"/>
    <n v="0"/>
    <m/>
    <n v="47680.28"/>
    <n v="0"/>
    <n v="382.6"/>
    <n v="0"/>
    <n v="0"/>
    <n v="382.6"/>
    <n v="0"/>
    <n v="0"/>
    <n v="0"/>
    <n v="54.32"/>
    <n v="0"/>
    <n v="0"/>
    <n v="0"/>
    <n v="0"/>
    <n v="-2.7"/>
    <n v="29.1"/>
    <n v="79.12"/>
    <n v="0"/>
    <n v="0"/>
    <n v="0"/>
    <n v="0"/>
    <n v="0"/>
    <n v="0"/>
    <n v="0"/>
    <n v="0"/>
    <n v="0"/>
    <n v="0"/>
    <n v="6.6389999999999999E-3"/>
    <n v="687.58"/>
    <n v="0"/>
    <n v="0"/>
    <n v="161"/>
    <n v="300"/>
    <n v="101392.91"/>
    <n v="59926.15"/>
    <n v="59.102899999999998"/>
    <n v="47.025260605128103"/>
    <n v="9.6"/>
    <m/>
    <m/>
    <m/>
    <s v="EM"/>
    <s v="ACOLMAN"/>
    <s v="55870"/>
    <s v="Al corriente"/>
    <x v="0"/>
  </r>
  <r>
    <n v="3110"/>
    <s v="Hipotecaria Su Casita"/>
    <s v="FIDEICOMISO 234036"/>
    <d v="2018-05-01T00:00:00"/>
    <s v="66465"/>
    <x v="1"/>
    <n v="0"/>
    <n v="66266.62"/>
    <n v="0"/>
    <n v="0"/>
    <n v="66266.62"/>
    <n v="424.75"/>
    <n v="0"/>
    <n v="0"/>
    <n v="424.75"/>
    <n v="0"/>
    <m/>
    <n v="65841.87"/>
    <n v="0"/>
    <n v="524.61"/>
    <n v="0"/>
    <n v="0"/>
    <n v="524.61"/>
    <n v="0"/>
    <n v="0"/>
    <n v="0"/>
    <n v="67.42"/>
    <n v="0"/>
    <n v="0"/>
    <n v="0"/>
    <n v="0"/>
    <n v="-1.8"/>
    <n v="44.23"/>
    <n v="125.72"/>
    <n v="0"/>
    <n v="0"/>
    <n v="0"/>
    <n v="0"/>
    <n v="0"/>
    <n v="0"/>
    <n v="0"/>
    <n v="0.84"/>
    <n v="0"/>
    <n v="0.83"/>
    <n v="0"/>
    <n v="1185.77"/>
    <n v="0"/>
    <n v="0"/>
    <n v="101"/>
    <n v="240"/>
    <n v="113164.12"/>
    <n v="101847.71"/>
    <n v="90.000001999999995"/>
    <n v="58.182637898129897"/>
    <n v="9.5"/>
    <m/>
    <m/>
    <m/>
    <s v="EM"/>
    <s v="ACOLMAN"/>
    <s v="55870"/>
    <s v="Al corriente"/>
    <x v="0"/>
  </r>
  <r>
    <n v="3111"/>
    <s v="Hipotecaria Su Casita"/>
    <s v="FIDEICOMISO 234036"/>
    <d v="2018-05-01T00:00:00"/>
    <s v="66468"/>
    <x v="0"/>
    <n v="21"/>
    <n v="42695.35"/>
    <n v="6960.15"/>
    <n v="0"/>
    <n v="49655.5"/>
    <n v="129.59"/>
    <n v="0"/>
    <n v="0"/>
    <n v="0"/>
    <n v="0"/>
    <m/>
    <n v="49655.5"/>
    <n v="26055.439999999999"/>
    <n v="341.56"/>
    <n v="0"/>
    <n v="0"/>
    <n v="0"/>
    <n v="0"/>
    <n v="0"/>
    <n v="263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89.74"/>
    <n v="26397"/>
    <n v="161"/>
    <n v="300"/>
    <n v="67690.33"/>
    <n v="53499.65"/>
    <n v="79.035882999999998"/>
    <n v="73.356859125368103"/>
    <n v="9.6"/>
    <m/>
    <m/>
    <m/>
    <s v="QR"/>
    <s v="SOLIDARIDAD"/>
    <s v="77710"/>
    <s v="Proceso judicial"/>
    <x v="0"/>
  </r>
  <r>
    <n v="3112"/>
    <s v="Hipotecaria Su Casita"/>
    <s v="FIDEICOMISO 234036"/>
    <d v="2018-05-01T00:00:00"/>
    <s v="66469"/>
    <x v="14"/>
    <n v="9"/>
    <n v="28116.639999999999"/>
    <n v="719.67"/>
    <n v="0"/>
    <n v="28836.31"/>
    <n v="83.3"/>
    <n v="0"/>
    <n v="0"/>
    <n v="0"/>
    <n v="0"/>
    <m/>
    <n v="28836.31"/>
    <n v="2079.42"/>
    <n v="231.96"/>
    <n v="0"/>
    <n v="0"/>
    <n v="0"/>
    <n v="0"/>
    <n v="0"/>
    <n v="2311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2.97"/>
    <n v="2311.38"/>
    <n v="161"/>
    <n v="300"/>
    <n v="90156.76"/>
    <n v="34964.25"/>
    <n v="38.781618000000002"/>
    <n v="31.984634561003901"/>
    <n v="9.9"/>
    <m/>
    <m/>
    <m/>
    <s v="PUE"/>
    <s v="PUEBLA"/>
    <s v="72590"/>
    <s v="Morosidad"/>
    <x v="0"/>
  </r>
  <r>
    <n v="3113"/>
    <s v="Hipotecaria Su Casita"/>
    <s v="FIDEICOMISO 234036"/>
    <d v="2018-05-01T00:00:00"/>
    <s v="66470"/>
    <x v="0"/>
    <n v="21"/>
    <n v="70911.17"/>
    <n v="11247.99"/>
    <n v="0"/>
    <n v="82159.16"/>
    <n v="216.97"/>
    <n v="0"/>
    <n v="0"/>
    <n v="0"/>
    <n v="0"/>
    <m/>
    <n v="82159.16"/>
    <n v="40901.449999999997"/>
    <n v="561.38"/>
    <n v="0"/>
    <n v="0"/>
    <n v="0"/>
    <n v="0"/>
    <n v="0"/>
    <n v="41462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64.96"/>
    <n v="41462.83"/>
    <n v="161"/>
    <n v="300"/>
    <n v="99787.74"/>
    <n v="89086.65"/>
    <n v="89.276148000000006"/>
    <n v="82.333922397078396"/>
    <n v="9.5"/>
    <m/>
    <m/>
    <m/>
    <s v="QRO"/>
    <s v="QUERETARO"/>
    <s v="76116"/>
    <s v="Proceso judicial"/>
    <x v="0"/>
  </r>
  <r>
    <n v="3114"/>
    <s v="Hipotecaria Su Casita"/>
    <s v="FIDEICOMISO 234036"/>
    <d v="2018-05-01T00:00:00"/>
    <s v="66472"/>
    <x v="0"/>
    <n v="21"/>
    <n v="66694.48"/>
    <n v="12898.83"/>
    <n v="0"/>
    <n v="79593.31"/>
    <n v="204.07"/>
    <n v="0"/>
    <n v="0"/>
    <n v="0"/>
    <n v="0"/>
    <m/>
    <n v="79593.31"/>
    <n v="51523.33"/>
    <n v="528"/>
    <n v="0"/>
    <n v="0"/>
    <n v="0"/>
    <n v="0"/>
    <n v="0"/>
    <n v="52051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02.9"/>
    <n v="52051.33"/>
    <n v="161"/>
    <n v="300"/>
    <n v="99787.74"/>
    <n v="83789.600000000006"/>
    <n v="83.967830000000006"/>
    <n v="79.762614014356203"/>
    <n v="9.5"/>
    <m/>
    <m/>
    <m/>
    <s v="EM"/>
    <s v="CHICOLOAPAN"/>
    <s v="56377"/>
    <s v="Morosidad"/>
    <x v="0"/>
  </r>
  <r>
    <n v="3115"/>
    <s v="Hipotecaria Su Casita"/>
    <s v="FIDEICOMISO 234036"/>
    <d v="2018-05-01T00:00:00"/>
    <s v="66476"/>
    <x v="0"/>
    <n v="21"/>
    <n v="24944.560000000001"/>
    <n v="36005.919999999998"/>
    <n v="0"/>
    <n v="60950.48"/>
    <n v="502.09"/>
    <n v="0"/>
    <n v="0"/>
    <n v="0"/>
    <n v="0"/>
    <m/>
    <n v="60950.48"/>
    <n v="38772.79"/>
    <n v="199.56"/>
    <n v="0"/>
    <n v="0"/>
    <n v="0"/>
    <n v="0"/>
    <n v="0"/>
    <n v="38972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508.01"/>
    <n v="38972.35"/>
    <n v="41"/>
    <n v="180"/>
    <n v="90156.76"/>
    <n v="66806.48"/>
    <n v="74.100356000000005"/>
    <n v="67.605002783725197"/>
    <n v="9.6"/>
    <m/>
    <m/>
    <m/>
    <s v="PUE"/>
    <s v="PUEBLA"/>
    <s v="72590"/>
    <s v="Proceso judicial"/>
    <x v="0"/>
  </r>
  <r>
    <n v="3116"/>
    <s v="Hipotecaria Su Casita"/>
    <s v="FIDEICOMISO 234036"/>
    <d v="2018-05-01T00:00:00"/>
    <s v="66478"/>
    <x v="0"/>
    <n v="21"/>
    <n v="41668.78"/>
    <n v="6972.26"/>
    <n v="0"/>
    <n v="48641.04"/>
    <n v="126.47"/>
    <n v="0"/>
    <n v="70.69"/>
    <n v="0"/>
    <n v="0"/>
    <m/>
    <n v="48570.35"/>
    <n v="26371.86"/>
    <n v="333.35"/>
    <n v="0"/>
    <n v="166.39"/>
    <n v="0"/>
    <n v="0"/>
    <n v="0"/>
    <n v="26538.82"/>
    <n v="0"/>
    <n v="0"/>
    <n v="0"/>
    <n v="0"/>
    <n v="0"/>
    <n v="-90.73"/>
    <n v="0"/>
    <n v="0"/>
    <n v="0"/>
    <n v="0"/>
    <n v="0"/>
    <n v="74.33"/>
    <n v="0"/>
    <n v="8.5299999999999994"/>
    <n v="65.87"/>
    <n v="0"/>
    <n v="0"/>
    <n v="0"/>
    <n v="0"/>
    <n v="295.08"/>
    <n v="7028.04"/>
    <n v="26538.82"/>
    <n v="161"/>
    <n v="300"/>
    <n v="67690.33"/>
    <n v="52213.17"/>
    <n v="77.135345999999998"/>
    <n v="71.753750109236805"/>
    <n v="9.6"/>
    <m/>
    <m/>
    <m/>
    <s v="QR"/>
    <s v="SOLIDARIDAD"/>
    <s v="77710"/>
    <s v="Proceso judicial"/>
    <x v="0"/>
  </r>
  <r>
    <n v="3117"/>
    <s v="Hipotecaria Su Casita"/>
    <s v="FIDEICOMISO 234036"/>
    <d v="2018-05-01T00:00:00"/>
    <s v="66480"/>
    <x v="1"/>
    <n v="0"/>
    <n v="57921.25"/>
    <n v="0"/>
    <n v="0"/>
    <n v="57921.25"/>
    <n v="177.23"/>
    <n v="0"/>
    <n v="0"/>
    <n v="177.23"/>
    <n v="0"/>
    <m/>
    <n v="57744.02"/>
    <n v="0"/>
    <n v="458.54"/>
    <n v="0"/>
    <n v="0"/>
    <n v="458.54"/>
    <n v="0"/>
    <n v="0"/>
    <n v="0"/>
    <n v="50.53"/>
    <n v="0"/>
    <n v="0"/>
    <n v="0"/>
    <n v="0"/>
    <n v="-3.99"/>
    <n v="34.32"/>
    <n v="96.51"/>
    <n v="0"/>
    <n v="0"/>
    <n v="0"/>
    <n v="0"/>
    <n v="0"/>
    <n v="0"/>
    <n v="0"/>
    <n v="0.61"/>
    <n v="0"/>
    <n v="0.37"/>
    <n v="0"/>
    <n v="813.75"/>
    <n v="0"/>
    <n v="0"/>
    <n v="161"/>
    <n v="300"/>
    <n v="126139.2"/>
    <n v="72767.47"/>
    <n v="57.688229"/>
    <n v="45.778013845205599"/>
    <n v="9.5"/>
    <m/>
    <m/>
    <m/>
    <s v="EM"/>
    <s v="ECATEPEC"/>
    <s v="55070"/>
    <s v="Al corriente"/>
    <x v="0"/>
  </r>
  <r>
    <n v="3118"/>
    <s v="Hipotecaria Su Casita"/>
    <s v="FIDEICOMISO 234036"/>
    <d v="2018-05-01T00:00:00"/>
    <s v="66483"/>
    <x v="0"/>
    <n v="21"/>
    <n v="22788.93"/>
    <n v="4642.13"/>
    <n v="0"/>
    <n v="27431.06"/>
    <n v="67.489999999999995"/>
    <n v="0"/>
    <n v="0"/>
    <n v="0"/>
    <n v="0"/>
    <m/>
    <n v="27431.06"/>
    <n v="21418.87"/>
    <n v="188.01"/>
    <n v="0"/>
    <n v="0"/>
    <n v="0"/>
    <n v="0"/>
    <n v="0"/>
    <n v="21606.88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09.62"/>
    <n v="21606.880000000001"/>
    <n v="161"/>
    <n v="300"/>
    <n v="67690.33"/>
    <n v="28337.14"/>
    <n v="41.862907"/>
    <n v="40.524340624756803"/>
    <n v="9.9"/>
    <m/>
    <m/>
    <m/>
    <s v="QR"/>
    <s v="SOLIDARIDAD"/>
    <s v="77710"/>
    <s v="Proceso judicial"/>
    <x v="0"/>
  </r>
  <r>
    <n v="3119"/>
    <s v="Hipotecaria Su Casita"/>
    <s v="FIDEICOMISO 234036"/>
    <d v="2018-05-01T00:00:00"/>
    <s v="66485"/>
    <x v="0"/>
    <n v="21"/>
    <n v="63149.75"/>
    <n v="12775.95"/>
    <n v="0"/>
    <n v="75925.7"/>
    <n v="193.21"/>
    <n v="0"/>
    <n v="0"/>
    <n v="0"/>
    <n v="0"/>
    <m/>
    <n v="75925.7"/>
    <n v="52380.160000000003"/>
    <n v="499.94"/>
    <n v="0"/>
    <n v="0"/>
    <n v="0"/>
    <n v="0"/>
    <n v="0"/>
    <n v="5288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69.16"/>
    <n v="52880.1"/>
    <n v="161"/>
    <n v="300"/>
    <n v="88150.3"/>
    <n v="79335.27"/>
    <n v="90"/>
    <n v="86.132094842558701"/>
    <n v="9.5"/>
    <m/>
    <m/>
    <m/>
    <s v="QR"/>
    <s v="BENITO JUAREZ"/>
    <s v="77539"/>
    <s v="Morosidad"/>
    <x v="0"/>
  </r>
  <r>
    <n v="3120"/>
    <s v="Hipotecaria Su Casita"/>
    <s v="FIDEICOMISO 234036"/>
    <d v="2018-05-01T00:00:00"/>
    <s v="66486"/>
    <x v="0"/>
    <n v="21"/>
    <n v="22821.41"/>
    <n v="4184.3100000000004"/>
    <n v="0"/>
    <n v="27005.72"/>
    <n v="67.59"/>
    <n v="0"/>
    <n v="0"/>
    <n v="0"/>
    <n v="0"/>
    <m/>
    <n v="27005.72"/>
    <n v="18008.169999999998"/>
    <n v="188.28"/>
    <n v="0"/>
    <n v="0"/>
    <n v="0"/>
    <n v="0"/>
    <n v="0"/>
    <n v="18196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51.8999999999996"/>
    <n v="18196.45"/>
    <n v="161"/>
    <n v="300"/>
    <n v="66614.34"/>
    <n v="28377.98"/>
    <n v="42.600406999999997"/>
    <n v="40.540400103461899"/>
    <n v="9.9"/>
    <m/>
    <m/>
    <m/>
    <s v="PUE"/>
    <s v="PUEBLA"/>
    <s v="72498"/>
    <s v="Morosidad"/>
    <x v="0"/>
  </r>
  <r>
    <n v="3121"/>
    <s v="Hipotecaria Su Casita"/>
    <s v="FIDEICOMISO 234036"/>
    <d v="2018-05-01T00:00:00"/>
    <s v="66487"/>
    <x v="0"/>
    <n v="21"/>
    <n v="58567.58"/>
    <n v="14321.52"/>
    <n v="0"/>
    <n v="72889.100000000006"/>
    <n v="179.21"/>
    <n v="0"/>
    <n v="0"/>
    <n v="0"/>
    <n v="0"/>
    <m/>
    <n v="72889.100000000006"/>
    <n v="67223.92"/>
    <n v="463.66"/>
    <n v="0"/>
    <n v="0"/>
    <n v="0"/>
    <n v="0"/>
    <n v="0"/>
    <n v="67687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500.73"/>
    <n v="67687.58"/>
    <n v="161"/>
    <n v="300"/>
    <n v="98353.8"/>
    <n v="73580"/>
    <n v="74.811548000000002"/>
    <n v="74.109084035428097"/>
    <n v="9.5"/>
    <m/>
    <m/>
    <m/>
    <s v="EM"/>
    <s v="CHICOLOAPAN"/>
    <s v="56370"/>
    <s v="Proceso judicial"/>
    <x v="0"/>
  </r>
  <r>
    <n v="3122"/>
    <s v="Hipotecaria Su Casita"/>
    <s v="FIDEICOMISO 234036"/>
    <d v="2018-05-01T00:00:00"/>
    <s v="66490"/>
    <x v="0"/>
    <n v="21"/>
    <n v="85595.4"/>
    <n v="17925.77"/>
    <n v="0"/>
    <n v="103521.17"/>
    <n v="261.88"/>
    <n v="0"/>
    <n v="0"/>
    <n v="0"/>
    <n v="0"/>
    <m/>
    <n v="103521.17"/>
    <n v="74873.75"/>
    <n v="677.63"/>
    <n v="0"/>
    <n v="0"/>
    <n v="0"/>
    <n v="0"/>
    <n v="0"/>
    <n v="75551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87.650000000001"/>
    <n v="75551.38"/>
    <n v="161"/>
    <n v="300"/>
    <n v="123990.95"/>
    <n v="107533"/>
    <n v="86.726490999999996"/>
    <n v="83.490908077654893"/>
    <n v="9.5"/>
    <m/>
    <m/>
    <m/>
    <s v="NL"/>
    <s v="APODACA"/>
    <s v="66600"/>
    <s v="Proceso judicial"/>
    <x v="0"/>
  </r>
  <r>
    <n v="3123"/>
    <s v="Hipotecaria Su Casita"/>
    <s v="FIDEICOMISO 234036"/>
    <d v="2018-05-01T00:00:00"/>
    <s v="66491"/>
    <x v="0"/>
    <n v="21"/>
    <n v="71881.37"/>
    <n v="31952.12"/>
    <n v="0"/>
    <n v="103833.49"/>
    <n v="460.7"/>
    <n v="0"/>
    <n v="145.69999999999999"/>
    <n v="0"/>
    <n v="0"/>
    <m/>
    <n v="103687.79"/>
    <n v="71534.84"/>
    <n v="569.05999999999995"/>
    <n v="0"/>
    <n v="303.22000000000003"/>
    <n v="0"/>
    <n v="0"/>
    <n v="0"/>
    <n v="71800.679999999993"/>
    <n v="0"/>
    <n v="0"/>
    <n v="0"/>
    <n v="0"/>
    <n v="0"/>
    <n v="-135.32"/>
    <n v="0"/>
    <n v="0"/>
    <n v="0"/>
    <n v="0"/>
    <n v="0"/>
    <n v="0"/>
    <n v="0"/>
    <n v="0"/>
    <n v="0"/>
    <n v="0"/>
    <n v="0"/>
    <n v="0"/>
    <n v="0"/>
    <n v="313.60000000000002"/>
    <n v="32267.119999999999"/>
    <n v="71800.679999999993"/>
    <n v="101"/>
    <n v="240"/>
    <n v="123990.95"/>
    <n v="110474"/>
    <n v="89.098438000000002"/>
    <n v="83.625288562666498"/>
    <n v="9.5"/>
    <m/>
    <m/>
    <m/>
    <s v="NL"/>
    <s v="APODACA"/>
    <s v="66600"/>
    <s v="Proceso judicial"/>
    <x v="0"/>
  </r>
  <r>
    <n v="3124"/>
    <s v="Hipotecaria Su Casita"/>
    <s v="FIDEICOMISO 234036"/>
    <d v="2018-05-01T00:00:00"/>
    <s v="66492"/>
    <x v="0"/>
    <n v="21"/>
    <n v="47538.62"/>
    <n v="72187.17"/>
    <n v="0"/>
    <n v="119725.79"/>
    <n v="958.54"/>
    <n v="0"/>
    <n v="0"/>
    <n v="0"/>
    <n v="0"/>
    <m/>
    <n v="119725.79"/>
    <n v="81325.179999999993"/>
    <n v="376.35"/>
    <n v="0"/>
    <n v="0"/>
    <n v="0"/>
    <n v="0"/>
    <n v="0"/>
    <n v="81701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145.710000000006"/>
    <n v="81701.53"/>
    <n v="41"/>
    <n v="180"/>
    <n v="142592.14000000001"/>
    <n v="127835.48"/>
    <n v="89.651140999999996"/>
    <n v="83.963807861685893"/>
    <n v="9.5"/>
    <m/>
    <m/>
    <m/>
    <s v="PUE"/>
    <s v="PUEBLA"/>
    <s v="72498"/>
    <s v="Proceso judicial"/>
    <x v="0"/>
  </r>
  <r>
    <n v="3125"/>
    <s v="Hipotecaria Su Casita"/>
    <s v="FIDEICOMISO 234036"/>
    <d v="2018-05-01T00:00:00"/>
    <s v="66494"/>
    <x v="0"/>
    <n v="21"/>
    <n v="63991.59"/>
    <n v="10745.61"/>
    <n v="0"/>
    <n v="74737.2"/>
    <n v="195.78"/>
    <n v="0"/>
    <n v="32.450000000000003"/>
    <n v="0"/>
    <n v="0"/>
    <m/>
    <n v="74704.75"/>
    <n v="39858.199999999997"/>
    <n v="506.6"/>
    <n v="0"/>
    <n v="180.13"/>
    <n v="0"/>
    <n v="0"/>
    <n v="0"/>
    <n v="40184.67"/>
    <n v="0"/>
    <n v="0"/>
    <n v="0"/>
    <n v="0"/>
    <n v="0"/>
    <n v="-116.43"/>
    <n v="0"/>
    <n v="0"/>
    <n v="55.83"/>
    <n v="0"/>
    <n v="0"/>
    <n v="74.34"/>
    <n v="0"/>
    <n v="37.880000000000003"/>
    <n v="100.72"/>
    <n v="0"/>
    <n v="0"/>
    <n v="0"/>
    <n v="0"/>
    <n v="364.92"/>
    <n v="10908.94"/>
    <n v="40184.67"/>
    <n v="161"/>
    <n v="300"/>
    <n v="99439.96"/>
    <n v="80392.02"/>
    <n v="80.844783000000007"/>
    <n v="75.125482638939204"/>
    <n v="9.5"/>
    <m/>
    <m/>
    <m/>
    <s v="EM"/>
    <s v="IXTAPALUCA"/>
    <s v="56530"/>
    <s v="Morosidad"/>
    <x v="0"/>
  </r>
  <r>
    <n v="3126"/>
    <s v="Hipotecaria Su Casita"/>
    <s v="FIDEICOMISO 234036"/>
    <d v="2018-05-01T00:00:00"/>
    <s v="66497"/>
    <x v="0"/>
    <n v="21"/>
    <n v="75506.69"/>
    <n v="17115.03"/>
    <n v="0"/>
    <n v="92621.72"/>
    <n v="231.01"/>
    <n v="0"/>
    <n v="0"/>
    <n v="0"/>
    <n v="0"/>
    <m/>
    <n v="92621.72"/>
    <n v="75707.22"/>
    <n v="597.76"/>
    <n v="0"/>
    <n v="0"/>
    <n v="0"/>
    <n v="0"/>
    <n v="0"/>
    <n v="76304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46.04"/>
    <n v="76304.98"/>
    <n v="161"/>
    <n v="300"/>
    <n v="106494.54"/>
    <n v="94858.23"/>
    <n v="89.073327000000006"/>
    <n v="86.973209945646701"/>
    <n v="9.5"/>
    <m/>
    <m/>
    <m/>
    <s v="OAX"/>
    <s v="SAN SEBASTIAN TUTLA"/>
    <s v="71246"/>
    <s v="Morosidad"/>
    <x v="0"/>
  </r>
  <r>
    <n v="3127"/>
    <s v="Hipotecaria Su Casita"/>
    <s v="FIDEICOMISO 234036"/>
    <d v="2018-05-01T00:00:00"/>
    <s v="66499"/>
    <x v="0"/>
    <n v="21"/>
    <n v="44535.18"/>
    <n v="8105.41"/>
    <n v="0"/>
    <n v="52640.59"/>
    <n v="135.16999999999999"/>
    <n v="0"/>
    <n v="0"/>
    <n v="0"/>
    <n v="0"/>
    <m/>
    <n v="52640.59"/>
    <n v="32193.49"/>
    <n v="356.28"/>
    <n v="0"/>
    <n v="0"/>
    <n v="0"/>
    <n v="0"/>
    <n v="0"/>
    <n v="32549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40.58"/>
    <n v="32549.77"/>
    <n v="161"/>
    <n v="300"/>
    <n v="69756.03"/>
    <n v="55804.82"/>
    <n v="79.999994000000001"/>
    <n v="75.463855705590703"/>
    <n v="9.6"/>
    <m/>
    <m/>
    <m/>
    <s v="SON"/>
    <s v="HERMOSILLO"/>
    <s v="83115"/>
    <s v="Proceso judicial"/>
    <x v="0"/>
  </r>
  <r>
    <n v="3128"/>
    <s v="Hipotecaria Su Casita"/>
    <s v="FIDEICOMISO 234036"/>
    <d v="2018-05-01T00:00:00"/>
    <s v="66500"/>
    <x v="0"/>
    <n v="21"/>
    <n v="61680.5"/>
    <n v="30086.47"/>
    <n v="0"/>
    <n v="91766.97"/>
    <n v="395.32"/>
    <n v="0"/>
    <n v="0"/>
    <n v="0"/>
    <n v="0"/>
    <m/>
    <n v="91766.97"/>
    <n v="73297.06"/>
    <n v="488.3"/>
    <n v="0"/>
    <n v="0"/>
    <n v="0"/>
    <n v="0"/>
    <n v="0"/>
    <n v="73785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481.79"/>
    <n v="73785.36"/>
    <n v="101"/>
    <n v="240"/>
    <n v="106424.72"/>
    <n v="94796.04"/>
    <n v="89.073328000000004"/>
    <n v="86.227118963789707"/>
    <n v="9.5"/>
    <m/>
    <m/>
    <m/>
    <s v="OAX"/>
    <s v="SAN SEBASTIAN TUTLA"/>
    <s v="71246"/>
    <s v="Proceso judicial"/>
    <x v="0"/>
  </r>
  <r>
    <n v="3129"/>
    <s v="Hipotecaria Su Casita"/>
    <s v="FIDEICOMISO 234036"/>
    <d v="2018-05-01T00:00:00"/>
    <s v="66502"/>
    <x v="1"/>
    <n v="0"/>
    <n v="63710.69"/>
    <n v="0"/>
    <n v="0"/>
    <n v="63710.69"/>
    <n v="194.94"/>
    <n v="0"/>
    <n v="0"/>
    <n v="194.94"/>
    <n v="0"/>
    <m/>
    <n v="63515.75"/>
    <n v="0"/>
    <n v="504.38"/>
    <n v="0"/>
    <n v="0"/>
    <n v="504.38"/>
    <n v="0"/>
    <n v="0"/>
    <n v="0"/>
    <n v="55.58"/>
    <n v="0"/>
    <n v="0"/>
    <n v="0"/>
    <n v="0"/>
    <n v="-2.85"/>
    <n v="37.75"/>
    <n v="103.78"/>
    <n v="0"/>
    <n v="0"/>
    <n v="0"/>
    <n v="0"/>
    <n v="0"/>
    <n v="0"/>
    <n v="0"/>
    <n v="0"/>
    <n v="0"/>
    <n v="0"/>
    <n v="0.10954700000000001"/>
    <n v="893.58"/>
    <n v="0"/>
    <n v="0"/>
    <n v="161"/>
    <n v="300"/>
    <n v="122674.4"/>
    <n v="80041.09"/>
    <n v="65.246775"/>
    <n v="51.775879728852402"/>
    <n v="9.5"/>
    <m/>
    <m/>
    <m/>
    <s v="MICH"/>
    <s v="MORELIA"/>
    <s v="58336"/>
    <s v="Al corriente"/>
    <x v="0"/>
  </r>
  <r>
    <n v="3130"/>
    <s v="Hipotecaria Su Casita"/>
    <s v="FIDEICOMISO 234036"/>
    <d v="2018-05-01T00:00:00"/>
    <s v="66504"/>
    <x v="0"/>
    <n v="21"/>
    <n v="49942.68"/>
    <n v="7569.6"/>
    <n v="0"/>
    <n v="57512.28"/>
    <n v="151.59"/>
    <n v="0"/>
    <n v="0"/>
    <n v="0"/>
    <n v="0"/>
    <m/>
    <n v="57512.28"/>
    <n v="27512.39"/>
    <n v="399.54"/>
    <n v="0"/>
    <n v="0"/>
    <n v="0"/>
    <n v="0"/>
    <n v="0"/>
    <n v="27911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21.19"/>
    <n v="27911.93"/>
    <n v="161"/>
    <n v="300"/>
    <n v="99956.92"/>
    <n v="62581.32"/>
    <n v="62.608291999999999"/>
    <n v="57.537067288222097"/>
    <n v="9.6"/>
    <m/>
    <m/>
    <m/>
    <s v="MICH"/>
    <s v="MORELIA"/>
    <s v="58336"/>
    <s v="Morosidad"/>
    <x v="0"/>
  </r>
  <r>
    <n v="3131"/>
    <s v="Hipotecaria Su Casita"/>
    <s v="FIDEICOMISO 234036"/>
    <d v="2018-05-01T00:00:00"/>
    <s v="66505"/>
    <x v="0"/>
    <n v="21"/>
    <n v="27767.16"/>
    <n v="4929.3100000000004"/>
    <n v="0"/>
    <n v="32696.47"/>
    <n v="82.26"/>
    <n v="0"/>
    <n v="0"/>
    <n v="0"/>
    <n v="0"/>
    <m/>
    <n v="32696.47"/>
    <n v="20911.900000000001"/>
    <n v="229.08"/>
    <n v="0"/>
    <n v="0"/>
    <n v="0"/>
    <n v="0"/>
    <n v="0"/>
    <n v="2114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11.57"/>
    <n v="21140.98"/>
    <n v="161"/>
    <n v="300"/>
    <n v="74834.06"/>
    <n v="34529.5"/>
    <n v="46.141423000000003"/>
    <n v="43.691963476934497"/>
    <n v="9.9"/>
    <m/>
    <m/>
    <m/>
    <s v="QR"/>
    <s v="SOLIDARIDAD"/>
    <s v="77710"/>
    <s v="Morosidad"/>
    <x v="0"/>
  </r>
  <r>
    <n v="3132"/>
    <s v="Hipotecaria Su Casita"/>
    <s v="FIDEICOMISO 234036"/>
    <d v="2018-05-01T00:00:00"/>
    <s v="66506"/>
    <x v="0"/>
    <n v="21"/>
    <n v="60255.45"/>
    <n v="20914.04"/>
    <n v="0"/>
    <n v="81169.490000000005"/>
    <n v="386.2"/>
    <n v="0"/>
    <n v="0"/>
    <n v="0"/>
    <n v="0"/>
    <m/>
    <n v="81169.490000000005"/>
    <n v="40329.5"/>
    <n v="477.02"/>
    <n v="0"/>
    <n v="0"/>
    <n v="0"/>
    <n v="0"/>
    <n v="0"/>
    <n v="40806.51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300.240000000002"/>
    <n v="40806.519999999997"/>
    <n v="101"/>
    <n v="240"/>
    <n v="106104"/>
    <n v="92607.14"/>
    <n v="87.279594000000003"/>
    <n v="76.499934372091204"/>
    <n v="9.5"/>
    <m/>
    <m/>
    <m/>
    <s v="SON"/>
    <s v="HERMOSILLO"/>
    <s v="83243"/>
    <s v="Proceso judicial"/>
    <x v="0"/>
  </r>
  <r>
    <n v="3133"/>
    <s v="Hipotecaria Su Casita"/>
    <s v="FIDEICOMISO 234036"/>
    <d v="2018-05-01T00:00:00"/>
    <s v="66507"/>
    <x v="0"/>
    <n v="21"/>
    <n v="54550.23"/>
    <n v="10465.450000000001"/>
    <n v="0"/>
    <n v="65015.68"/>
    <n v="166.89"/>
    <n v="0"/>
    <n v="0"/>
    <n v="0"/>
    <n v="0"/>
    <m/>
    <n v="65015.68"/>
    <n v="41289.040000000001"/>
    <n v="431.86"/>
    <n v="0"/>
    <n v="0"/>
    <n v="0"/>
    <n v="0"/>
    <n v="0"/>
    <n v="41720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32.34"/>
    <n v="41720.9"/>
    <n v="161"/>
    <n v="300"/>
    <n v="76145.429999999993"/>
    <n v="68530.880000000005"/>
    <n v="89.999990999999994"/>
    <n v="85.383561612792406"/>
    <n v="9.5"/>
    <m/>
    <m/>
    <m/>
    <s v="BCN"/>
    <s v="MEXICALI"/>
    <s v="21395"/>
    <s v="Morosidad"/>
    <x v="0"/>
  </r>
  <r>
    <n v="3134"/>
    <s v="Hipotecaria Su Casita"/>
    <s v="FIDEICOMISO 234036"/>
    <d v="2018-05-01T00:00:00"/>
    <s v="66508"/>
    <x v="0"/>
    <n v="21"/>
    <n v="30402.42"/>
    <n v="41681.56"/>
    <n v="0"/>
    <n v="72083.98"/>
    <n v="613.03"/>
    <n v="0"/>
    <n v="0"/>
    <n v="0"/>
    <n v="0"/>
    <m/>
    <n v="72083.98"/>
    <n v="41983.01"/>
    <n v="240.69"/>
    <n v="0"/>
    <n v="0"/>
    <n v="0"/>
    <n v="0"/>
    <n v="0"/>
    <n v="42223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294.59"/>
    <n v="42223.7"/>
    <n v="41"/>
    <n v="180"/>
    <n v="90840.16"/>
    <n v="81756.14"/>
    <n v="89.999995999999996"/>
    <n v="79.352546630309106"/>
    <n v="9.5"/>
    <m/>
    <m/>
    <m/>
    <s v="MICH"/>
    <s v="TARIMBARO"/>
    <s v="58893"/>
    <s v="Morosidad"/>
    <x v="0"/>
  </r>
  <r>
    <n v="3135"/>
    <s v="Hipotecaria Su Casita"/>
    <s v="FIDEICOMISO 234036"/>
    <d v="2018-05-01T00:00:00"/>
    <s v="66510"/>
    <x v="0"/>
    <n v="21"/>
    <n v="45847.91"/>
    <n v="6524.72"/>
    <n v="0"/>
    <n v="52372.63"/>
    <n v="139.16999999999999"/>
    <n v="0"/>
    <n v="0"/>
    <n v="0"/>
    <n v="0"/>
    <m/>
    <n v="52372.63"/>
    <n v="22940.5"/>
    <n v="366.78"/>
    <n v="0"/>
    <n v="0"/>
    <n v="0"/>
    <n v="0"/>
    <n v="0"/>
    <n v="23307.27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63.89"/>
    <n v="23307.279999999999"/>
    <n v="161"/>
    <n v="300"/>
    <n v="94580.51"/>
    <n v="57450.879999999997"/>
    <n v="60.742832"/>
    <n v="55.373596809799302"/>
    <n v="9.6"/>
    <m/>
    <m/>
    <m/>
    <s v="QR"/>
    <s v="SOLIDARIDAD"/>
    <s v="77710"/>
    <s v="Morosidad"/>
    <x v="0"/>
  </r>
  <r>
    <n v="3136"/>
    <s v="Hipotecaria Su Casita"/>
    <s v="FIDEICOMISO 234036"/>
    <d v="2018-05-01T00:00:00"/>
    <s v="66511"/>
    <x v="0"/>
    <n v="21"/>
    <n v="50758.5"/>
    <n v="22118.67"/>
    <n v="0"/>
    <n v="72877.17"/>
    <n v="325.31"/>
    <n v="0"/>
    <n v="0"/>
    <n v="0"/>
    <n v="0"/>
    <m/>
    <n v="72877.17"/>
    <n v="49142.04"/>
    <n v="401.84"/>
    <n v="0"/>
    <n v="0"/>
    <n v="0"/>
    <n v="0"/>
    <n v="0"/>
    <n v="49543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443.98"/>
    <n v="49543.88"/>
    <n v="101"/>
    <n v="240"/>
    <n v="92176.04"/>
    <n v="78009.789999999994"/>
    <n v="84.631309999999999"/>
    <n v="79.0630299888347"/>
    <n v="9.5"/>
    <m/>
    <m/>
    <m/>
    <s v="EM"/>
    <s v="IXTAPALUCA"/>
    <s v="56538"/>
    <s v="Proceso judicial"/>
    <x v="0"/>
  </r>
  <r>
    <n v="3137"/>
    <s v="Hipotecaria Su Casita"/>
    <s v="FIDEICOMISO 234036"/>
    <d v="2018-05-01T00:00:00"/>
    <s v="66512"/>
    <x v="0"/>
    <n v="21"/>
    <n v="41807.050000000003"/>
    <n v="7804.73"/>
    <n v="0"/>
    <n v="49611.78"/>
    <n v="126.9"/>
    <n v="0"/>
    <n v="0"/>
    <n v="0"/>
    <n v="0"/>
    <m/>
    <n v="49611.78"/>
    <n v="31410.86"/>
    <n v="334.46"/>
    <n v="0"/>
    <n v="0"/>
    <n v="0"/>
    <n v="0"/>
    <n v="0"/>
    <n v="31745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31.63"/>
    <n v="31745.32"/>
    <n v="161"/>
    <n v="300"/>
    <n v="132786.94"/>
    <n v="52387.63"/>
    <n v="39.452396"/>
    <n v="37.361941947457403"/>
    <n v="9.6"/>
    <m/>
    <m/>
    <m/>
    <s v="NL"/>
    <s v="GUADALUPE"/>
    <s v="67190"/>
    <s v="Proceso judicial"/>
    <x v="0"/>
  </r>
  <r>
    <n v="3138"/>
    <s v="Hipotecaria Su Casita"/>
    <s v="FIDEICOMISO 234036"/>
    <d v="2018-05-01T00:00:00"/>
    <s v="66513"/>
    <x v="0"/>
    <n v="21"/>
    <n v="35559.300000000003"/>
    <n v="15052.54"/>
    <n v="0"/>
    <n v="50611.839999999997"/>
    <n v="226.82"/>
    <n v="0"/>
    <n v="0"/>
    <n v="0"/>
    <n v="0"/>
    <m/>
    <n v="50611.839999999997"/>
    <n v="33274.980000000003"/>
    <n v="284.47000000000003"/>
    <n v="0"/>
    <n v="0"/>
    <n v="0"/>
    <n v="0"/>
    <n v="0"/>
    <n v="33559.44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79.36"/>
    <n v="33559.449999999997"/>
    <n v="101"/>
    <n v="240"/>
    <n v="76225.58"/>
    <n v="54470"/>
    <n v="71.458950999999999"/>
    <n v="66.397448037081702"/>
    <n v="9.6"/>
    <m/>
    <m/>
    <m/>
    <s v="CHI"/>
    <s v="CHIHUAHUA"/>
    <s v="31384"/>
    <s v="Morosidad"/>
    <x v="0"/>
  </r>
  <r>
    <n v="3139"/>
    <s v="Hipotecaria Su Casita"/>
    <s v="FIDEICOMISO 234036"/>
    <d v="2018-05-01T00:00:00"/>
    <s v="66514"/>
    <x v="0"/>
    <n v="21"/>
    <n v="88044.37"/>
    <n v="18923.95"/>
    <n v="0"/>
    <n v="106968.32000000001"/>
    <n v="269.39"/>
    <n v="0"/>
    <n v="0"/>
    <n v="0"/>
    <n v="0"/>
    <m/>
    <n v="106968.32000000001"/>
    <n v="80064.039999999994"/>
    <n v="697.02"/>
    <n v="0"/>
    <n v="0"/>
    <n v="0"/>
    <n v="0"/>
    <n v="0"/>
    <n v="80761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193.34"/>
    <n v="80761.06"/>
    <n v="161"/>
    <n v="300"/>
    <n v="122901.39"/>
    <n v="110611.25"/>
    <n v="89.999999000000003"/>
    <n v="87.035890951704104"/>
    <n v="9.5"/>
    <m/>
    <m/>
    <m/>
    <s v="JAL"/>
    <s v="GUADALAJARA"/>
    <s v="44240"/>
    <s v="Proceso judicial"/>
    <x v="0"/>
  </r>
  <r>
    <n v="3140"/>
    <s v="Hipotecaria Su Casita"/>
    <s v="FIDEICOMISO 234036"/>
    <d v="2018-05-01T00:00:00"/>
    <s v="66516"/>
    <x v="4"/>
    <n v="2"/>
    <n v="54916.33"/>
    <n v="695.68"/>
    <n v="0"/>
    <n v="55612.01"/>
    <n v="351.98"/>
    <n v="0"/>
    <n v="376.12"/>
    <n v="0"/>
    <n v="0"/>
    <m/>
    <n v="55235.89"/>
    <n v="877.78"/>
    <n v="434.75"/>
    <n v="0"/>
    <n v="877.78"/>
    <n v="0"/>
    <n v="0"/>
    <n v="0"/>
    <n v="434.75"/>
    <n v="0"/>
    <n v="0"/>
    <n v="0"/>
    <n v="0"/>
    <n v="0"/>
    <n v="-3.81"/>
    <n v="0"/>
    <n v="0"/>
    <n v="111.74"/>
    <n v="0"/>
    <n v="0"/>
    <n v="55.62"/>
    <n v="0"/>
    <n v="73.3"/>
    <n v="185.65"/>
    <n v="0"/>
    <n v="0"/>
    <n v="0"/>
    <n v="0"/>
    <n v="1676.4"/>
    <n v="671.54"/>
    <n v="434.75"/>
    <n v="101"/>
    <n v="240"/>
    <n v="94954.68"/>
    <n v="84401.2"/>
    <n v="88.885772000000003"/>
    <n v="58.170792888692098"/>
    <n v="9.5"/>
    <m/>
    <m/>
    <m/>
    <s v="SON"/>
    <s v="HERMOSILLO"/>
    <s v="83243"/>
    <s v="Morosidad"/>
    <x v="0"/>
  </r>
  <r>
    <n v="3141"/>
    <s v="Hipotecaria Su Casita"/>
    <s v="FIDEICOMISO 234036"/>
    <d v="2018-05-01T00:00:00"/>
    <s v="66517"/>
    <x v="1"/>
    <n v="0"/>
    <n v="31879.45"/>
    <n v="0"/>
    <n v="0"/>
    <n v="31879.45"/>
    <n v="94.45"/>
    <n v="0"/>
    <n v="0"/>
    <n v="94.45"/>
    <n v="0"/>
    <m/>
    <n v="31785"/>
    <n v="0"/>
    <n v="263.01"/>
    <n v="0"/>
    <n v="0"/>
    <n v="263.01"/>
    <n v="0"/>
    <n v="0"/>
    <n v="0"/>
    <n v="65.34"/>
    <n v="0"/>
    <n v="0"/>
    <n v="0"/>
    <n v="0"/>
    <n v="-0.08"/>
    <n v="21.14"/>
    <n v="53.49"/>
    <n v="0"/>
    <n v="0"/>
    <n v="0"/>
    <n v="0"/>
    <n v="0"/>
    <n v="0"/>
    <n v="0"/>
    <n v="9.9"/>
    <n v="0"/>
    <n v="9.3000000000000007"/>
    <n v="0"/>
    <n v="507.25"/>
    <n v="0"/>
    <n v="0"/>
    <n v="161"/>
    <n v="300"/>
    <n v="74785.009999999995"/>
    <n v="39644.17"/>
    <n v="53.010851000000002"/>
    <n v="42.501833158191999"/>
    <n v="9.9"/>
    <m/>
    <m/>
    <m/>
    <s v="QR"/>
    <s v="SOLIDARIDAD"/>
    <s v="77710"/>
    <s v="Al corriente"/>
    <x v="0"/>
  </r>
  <r>
    <n v="3142"/>
    <s v="Hipotecaria Su Casita"/>
    <s v="FIDEICOMISO 234036"/>
    <d v="2018-05-01T00:00:00"/>
    <s v="66518"/>
    <x v="0"/>
    <n v="21"/>
    <n v="125662.36"/>
    <n v="30589.26"/>
    <n v="0"/>
    <n v="156251.62"/>
    <n v="809.22"/>
    <n v="0"/>
    <n v="0"/>
    <n v="0"/>
    <n v="0"/>
    <m/>
    <n v="156251.62"/>
    <n v="50121.84"/>
    <n v="984.36"/>
    <n v="0"/>
    <n v="0"/>
    <n v="0"/>
    <n v="0"/>
    <n v="0"/>
    <n v="51106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398.48"/>
    <n v="51106.2"/>
    <n v="101"/>
    <n v="240"/>
    <n v="217143.61"/>
    <n v="193772.79"/>
    <n v="89.237160000000003"/>
    <n v="71.957733664252899"/>
    <n v="9.4"/>
    <m/>
    <m/>
    <m/>
    <s v="CHI"/>
    <s v="JUAREZ"/>
    <s v="32545"/>
    <s v="Morosidad"/>
    <x v="0"/>
  </r>
  <r>
    <n v="3143"/>
    <s v="Hipotecaria Su Casita"/>
    <s v="FIDEICOMISO 234036"/>
    <d v="2018-05-01T00:00:00"/>
    <s v="66519"/>
    <x v="0"/>
    <n v="21"/>
    <n v="41787.68"/>
    <n v="17551.09"/>
    <n v="0"/>
    <n v="59338.77"/>
    <n v="266.56"/>
    <n v="0"/>
    <n v="0"/>
    <n v="0"/>
    <n v="0"/>
    <m/>
    <n v="59338.77"/>
    <n v="38441.019999999997"/>
    <n v="334.3"/>
    <n v="0"/>
    <n v="0"/>
    <n v="0"/>
    <n v="0"/>
    <n v="0"/>
    <n v="38775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17.650000000001"/>
    <n v="38775.32"/>
    <n v="101"/>
    <n v="240"/>
    <n v="96152.15"/>
    <n v="64011.89"/>
    <n v="66.573539999999994"/>
    <n v="61.713409464176102"/>
    <n v="9.6"/>
    <m/>
    <m/>
    <m/>
    <s v="TAM"/>
    <s v="CIUDAD MADERO"/>
    <s v="89510"/>
    <s v="Proceso judicial"/>
    <x v="0"/>
  </r>
  <r>
    <n v="3144"/>
    <s v="Hipotecaria Su Casita"/>
    <s v="FIDEICOMISO 234036"/>
    <d v="2018-05-01T00:00:00"/>
    <s v="66520"/>
    <x v="0"/>
    <n v="21"/>
    <n v="75048.45"/>
    <n v="12693.31"/>
    <n v="0"/>
    <n v="87741.759999999995"/>
    <n v="229.61"/>
    <n v="0"/>
    <n v="0"/>
    <n v="0"/>
    <n v="0"/>
    <m/>
    <n v="87741.759999999995"/>
    <n v="46963.83"/>
    <n v="594.13"/>
    <n v="0"/>
    <n v="0"/>
    <n v="0"/>
    <n v="0"/>
    <n v="0"/>
    <n v="47557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22.92"/>
    <n v="47557.96"/>
    <n v="161"/>
    <n v="300"/>
    <n v="126333.24"/>
    <n v="94282.53"/>
    <n v="74.630026000000001"/>
    <n v="69.452631681455301"/>
    <n v="9.5"/>
    <m/>
    <m/>
    <m/>
    <s v="TAM"/>
    <s v="MATAMOROS"/>
    <s v="87345"/>
    <s v="Proceso judicial"/>
    <x v="0"/>
  </r>
  <r>
    <n v="3145"/>
    <s v="Hipotecaria Su Casita"/>
    <s v="FIDEICOMISO 234036"/>
    <d v="2018-05-01T00:00:00"/>
    <s v="66522"/>
    <x v="0"/>
    <n v="21"/>
    <n v="89262.85"/>
    <n v="18442.29"/>
    <n v="0"/>
    <n v="107705.14"/>
    <n v="273.10000000000002"/>
    <n v="0"/>
    <n v="0"/>
    <n v="0"/>
    <n v="0"/>
    <m/>
    <n v="107705.14"/>
    <n v="75818.25"/>
    <n v="706.66"/>
    <n v="0"/>
    <n v="0"/>
    <n v="0"/>
    <n v="0"/>
    <n v="0"/>
    <n v="76524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15.39"/>
    <n v="76524.91"/>
    <n v="161"/>
    <n v="300"/>
    <n v="125891.35"/>
    <n v="112140"/>
    <n v="89.076811000000006"/>
    <n v="85.554043155952698"/>
    <n v="9.5"/>
    <m/>
    <m/>
    <m/>
    <s v="EM"/>
    <s v="ECATEPEC"/>
    <s v="55070"/>
    <s v="Proceso judicial"/>
    <x v="0"/>
  </r>
  <r>
    <n v="3146"/>
    <s v="Hipotecaria Su Casita"/>
    <s v="FIDEICOMISO 234036"/>
    <d v="2018-05-01T00:00:00"/>
    <s v="66523"/>
    <x v="0"/>
    <n v="21"/>
    <n v="89262.85"/>
    <n v="11962.08"/>
    <n v="0"/>
    <n v="101224.93"/>
    <n v="273.10000000000002"/>
    <n v="0"/>
    <n v="0"/>
    <n v="0"/>
    <n v="0"/>
    <m/>
    <n v="101224.93"/>
    <n v="40944.959999999999"/>
    <n v="706.66"/>
    <n v="0"/>
    <n v="0"/>
    <n v="0"/>
    <n v="0"/>
    <n v="0"/>
    <n v="41651.62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35.18"/>
    <n v="41651.620000000003"/>
    <n v="161"/>
    <n v="300"/>
    <n v="125891.35"/>
    <n v="112140"/>
    <n v="89.076811000000006"/>
    <n v="80.406580685734198"/>
    <n v="9.5"/>
    <m/>
    <m/>
    <m/>
    <s v="EM"/>
    <s v="ECATEPEC"/>
    <s v="55076"/>
    <s v="Proceso judicial"/>
    <x v="0"/>
  </r>
  <r>
    <n v="3147"/>
    <s v="Hipotecaria Su Casita"/>
    <s v="FIDEICOMISO 234036"/>
    <d v="2018-05-01T00:00:00"/>
    <s v="66528"/>
    <x v="0"/>
    <n v="21"/>
    <n v="89262.85"/>
    <n v="13410.83"/>
    <n v="0"/>
    <n v="102673.68"/>
    <n v="273.10000000000002"/>
    <n v="0"/>
    <n v="0"/>
    <n v="0"/>
    <n v="0"/>
    <m/>
    <n v="102673.68"/>
    <n v="47405.4"/>
    <n v="706.66"/>
    <n v="0"/>
    <n v="0"/>
    <n v="0"/>
    <n v="0"/>
    <n v="0"/>
    <n v="48112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83.93"/>
    <n v="48112.06"/>
    <n v="161"/>
    <n v="300"/>
    <n v="125891.35"/>
    <n v="112140"/>
    <n v="89.076811000000006"/>
    <n v="81.557374603482103"/>
    <n v="9.5"/>
    <m/>
    <m/>
    <m/>
    <s v="EM"/>
    <s v="ECATEPEC"/>
    <s v="55070"/>
    <s v="Proceso judicial"/>
    <x v="0"/>
  </r>
  <r>
    <n v="3148"/>
    <s v="Hipotecaria Su Casita"/>
    <s v="FIDEICOMISO 234036"/>
    <d v="2018-05-01T00:00:00"/>
    <s v="66533"/>
    <x v="2"/>
    <n v="1"/>
    <n v="54513.79"/>
    <n v="165.48"/>
    <n v="0"/>
    <n v="54679.27"/>
    <n v="166.79"/>
    <n v="0"/>
    <n v="165.48"/>
    <n v="0"/>
    <n v="0"/>
    <m/>
    <n v="54513.79"/>
    <n v="432.88"/>
    <n v="431.57"/>
    <n v="0"/>
    <n v="432.88"/>
    <n v="0"/>
    <n v="0"/>
    <n v="0"/>
    <n v="431.57"/>
    <n v="0"/>
    <n v="0"/>
    <n v="0"/>
    <n v="0"/>
    <n v="0"/>
    <n v="-1.6"/>
    <n v="0"/>
    <n v="30.67"/>
    <n v="47.56"/>
    <n v="0"/>
    <n v="0"/>
    <n v="0"/>
    <n v="0"/>
    <n v="32.299999999999997"/>
    <n v="56.22"/>
    <n v="0"/>
    <n v="0"/>
    <n v="0"/>
    <n v="0"/>
    <n v="763.51"/>
    <n v="166.79"/>
    <n v="431.57"/>
    <n v="161"/>
    <n v="300"/>
    <n v="77697.53"/>
    <n v="68485.960000000006"/>
    <n v="88.144321000000005"/>
    <n v="70.161548508432801"/>
    <n v="9.5"/>
    <m/>
    <m/>
    <m/>
    <s v="COA"/>
    <s v="TORREON"/>
    <s v="27277"/>
    <s v="Morosidad"/>
    <x v="0"/>
  </r>
  <r>
    <n v="3149"/>
    <s v="Hipotecaria Su Casita"/>
    <s v="FIDEICOMISO 234036"/>
    <d v="2018-05-01T00:00:00"/>
    <s v="66534"/>
    <x v="0"/>
    <n v="21"/>
    <n v="84586.23"/>
    <n v="16989.900000000001"/>
    <n v="0"/>
    <n v="101576.13"/>
    <n v="258.81"/>
    <n v="0"/>
    <n v="0"/>
    <n v="0"/>
    <n v="0"/>
    <m/>
    <n v="101576.13"/>
    <n v="69355.94"/>
    <n v="669.64"/>
    <n v="0"/>
    <n v="0"/>
    <n v="0"/>
    <n v="0"/>
    <n v="0"/>
    <n v="7002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48.71"/>
    <n v="70025.58"/>
    <n v="161"/>
    <n v="300"/>
    <n v="142311.96"/>
    <n v="106266.72"/>
    <n v="74.671672000000001"/>
    <n v="71.375680574213305"/>
    <n v="9.5"/>
    <m/>
    <m/>
    <m/>
    <s v="EM"/>
    <s v="LERMA"/>
    <s v="52001"/>
    <s v="Proceso judicial"/>
    <x v="0"/>
  </r>
  <r>
    <n v="3150"/>
    <s v="Hipotecaria Su Casita"/>
    <s v="FIDEICOMISO 234036"/>
    <d v="2018-05-01T00:00:00"/>
    <s v="66536"/>
    <x v="0"/>
    <n v="21"/>
    <n v="90186.43"/>
    <n v="14626.89"/>
    <n v="0"/>
    <n v="104813.32"/>
    <n v="275.94"/>
    <n v="0"/>
    <n v="0"/>
    <n v="0"/>
    <n v="0"/>
    <m/>
    <n v="104813.32"/>
    <n v="53636.68"/>
    <n v="713.98"/>
    <n v="0"/>
    <n v="0"/>
    <n v="0"/>
    <n v="0"/>
    <n v="0"/>
    <n v="54350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02.83"/>
    <n v="54350.66"/>
    <n v="161"/>
    <n v="300"/>
    <n v="125891.35"/>
    <n v="113302.22"/>
    <n v="90.000004000000004"/>
    <n v="83.256967244360098"/>
    <n v="9.5"/>
    <m/>
    <m/>
    <m/>
    <s v="EM"/>
    <s v="ECATEPEC"/>
    <s v="55076"/>
    <s v="Morosidad"/>
    <x v="0"/>
  </r>
  <r>
    <n v="3151"/>
    <s v="Hipotecaria Su Casita"/>
    <s v="FIDEICOMISO 234036"/>
    <d v="2018-05-01T00:00:00"/>
    <s v="66540"/>
    <x v="7"/>
    <n v="5"/>
    <n v="0"/>
    <n v="1026.49"/>
    <n v="0"/>
    <n v="1026.49"/>
    <n v="0"/>
    <n v="0"/>
    <n v="0"/>
    <n v="0"/>
    <n v="0"/>
    <m/>
    <n v="1026.49"/>
    <n v="25.54"/>
    <n v="0"/>
    <n v="0"/>
    <n v="0"/>
    <n v="0"/>
    <n v="0"/>
    <n v="0"/>
    <n v="25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6.49"/>
    <n v="25.54"/>
    <n v="0"/>
    <n v="60"/>
    <n v="71823.490000000005"/>
    <n v="9926.86"/>
    <n v="13.821189"/>
    <n v="1.4291842835105999"/>
    <n v="9.9"/>
    <m/>
    <m/>
    <m/>
    <s v="QR"/>
    <s v="BENITO JUAREZ"/>
    <s v="77500"/>
    <s v="Morosidad"/>
    <x v="0"/>
  </r>
  <r>
    <n v="3152"/>
    <s v="Hipotecaria Su Casita"/>
    <s v="FIDEICOMISO 234036"/>
    <d v="2018-05-01T00:00:00"/>
    <s v="66541"/>
    <x v="1"/>
    <n v="0"/>
    <n v="73719.73"/>
    <n v="0"/>
    <n v="0"/>
    <n v="73719.73"/>
    <n v="472.52"/>
    <n v="0"/>
    <n v="0"/>
    <n v="472.52"/>
    <n v="0"/>
    <m/>
    <n v="73247.210000000006"/>
    <n v="0"/>
    <n v="583.61"/>
    <n v="0"/>
    <n v="0"/>
    <n v="583.61"/>
    <n v="0"/>
    <n v="0"/>
    <n v="0"/>
    <n v="75.010000000000005"/>
    <n v="0"/>
    <n v="0"/>
    <n v="0"/>
    <n v="0"/>
    <n v="0.32"/>
    <n v="49.2"/>
    <n v="139.85"/>
    <n v="0"/>
    <n v="0"/>
    <n v="0"/>
    <n v="0"/>
    <n v="0"/>
    <n v="0"/>
    <n v="0"/>
    <n v="0.44"/>
    <n v="0"/>
    <n v="0.42"/>
    <n v="0"/>
    <n v="1320.95"/>
    <n v="0"/>
    <n v="0"/>
    <n v="101"/>
    <n v="240"/>
    <n v="125891.35"/>
    <n v="113302.22"/>
    <n v="90.000004000000004"/>
    <n v="58.182877555169199"/>
    <n v="9.5"/>
    <m/>
    <m/>
    <m/>
    <s v="EM"/>
    <s v="ECATEPEC"/>
    <s v="55070"/>
    <s v="Al corriente"/>
    <x v="0"/>
  </r>
  <r>
    <n v="3153"/>
    <s v="Hipotecaria Su Casita"/>
    <s v="FIDEICOMISO 234036"/>
    <d v="2018-05-01T00:00:00"/>
    <s v="66543"/>
    <x v="0"/>
    <n v="21"/>
    <n v="94834.19"/>
    <n v="15041.74"/>
    <n v="0"/>
    <n v="109875.93"/>
    <n v="290.14999999999998"/>
    <n v="0"/>
    <n v="0"/>
    <n v="0"/>
    <n v="0"/>
    <m/>
    <n v="109875.93"/>
    <n v="54699.9"/>
    <n v="750.77"/>
    <n v="0"/>
    <n v="0"/>
    <n v="0"/>
    <n v="0"/>
    <n v="0"/>
    <n v="55450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31.89"/>
    <n v="55450.67"/>
    <n v="161"/>
    <n v="300"/>
    <n v="132377.70000000001"/>
    <n v="119139.93"/>
    <n v="90"/>
    <n v="83.001842455337993"/>
    <n v="9.5"/>
    <m/>
    <m/>
    <m/>
    <s v="QR"/>
    <s v="SOLIDARIDAD"/>
    <s v="77710"/>
    <s v="Proceso judicial"/>
    <x v="0"/>
  </r>
  <r>
    <n v="3154"/>
    <s v="Hipotecaria Su Casita"/>
    <s v="FIDEICOMISO 234036"/>
    <d v="2018-05-01T00:00:00"/>
    <s v="66545"/>
    <x v="0"/>
    <n v="21"/>
    <n v="92253.47"/>
    <n v="18929.13"/>
    <n v="0"/>
    <n v="111182.6"/>
    <n v="282.25"/>
    <n v="0"/>
    <n v="0"/>
    <n v="0"/>
    <n v="0"/>
    <m/>
    <n v="111182.6"/>
    <n v="78279.520000000004"/>
    <n v="730.34"/>
    <n v="0"/>
    <n v="0"/>
    <n v="0"/>
    <n v="0"/>
    <n v="0"/>
    <n v="79009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211.38"/>
    <n v="79009.86"/>
    <n v="161"/>
    <n v="300"/>
    <n v="128774.97"/>
    <n v="115897.47"/>
    <n v="89.999998000000005"/>
    <n v="86.338673118876599"/>
    <n v="9.5"/>
    <m/>
    <m/>
    <m/>
    <s v="QR"/>
    <s v="SOLIDARIDAD"/>
    <s v="77710"/>
    <s v="Morosidad"/>
    <x v="0"/>
  </r>
  <r>
    <n v="3155"/>
    <s v="Hipotecaria Su Casita"/>
    <s v="FIDEICOMISO 234036"/>
    <d v="2018-05-01T00:00:00"/>
    <s v="66549"/>
    <x v="0"/>
    <n v="21"/>
    <n v="46997.24"/>
    <n v="9920.14"/>
    <n v="0"/>
    <n v="56917.38"/>
    <n v="142.63999999999999"/>
    <n v="0"/>
    <n v="0"/>
    <n v="0"/>
    <n v="0"/>
    <m/>
    <n v="56917.38"/>
    <n v="42979.11"/>
    <n v="375.98"/>
    <n v="0"/>
    <n v="0"/>
    <n v="0"/>
    <n v="0"/>
    <n v="0"/>
    <n v="43355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62.780000000001"/>
    <n v="43355.09"/>
    <n v="161"/>
    <n v="300"/>
    <n v="67284.460000000006"/>
    <n v="58890"/>
    <n v="87.523925000000006"/>
    <n v="84.592163326821193"/>
    <n v="9.6"/>
    <m/>
    <m/>
    <m/>
    <s v="EM"/>
    <s v="ACOLMAN"/>
    <s v="55870"/>
    <s v="Morosidad"/>
    <x v="0"/>
  </r>
  <r>
    <n v="3156"/>
    <s v="Hipotecaria Su Casita"/>
    <s v="FIDEICOMISO 234036"/>
    <d v="2018-05-01T00:00:00"/>
    <s v="66550"/>
    <x v="0"/>
    <n v="21"/>
    <n v="103290.67"/>
    <n v="17273.05"/>
    <n v="0"/>
    <n v="120563.72"/>
    <n v="316.01"/>
    <n v="0"/>
    <n v="0"/>
    <n v="0"/>
    <n v="0"/>
    <m/>
    <n v="120563.72"/>
    <n v="63381.63"/>
    <n v="817.72"/>
    <n v="0"/>
    <n v="0"/>
    <n v="0"/>
    <n v="0"/>
    <n v="0"/>
    <n v="64199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89.060000000001"/>
    <n v="64199.35"/>
    <n v="161"/>
    <n v="300"/>
    <n v="144180.98000000001"/>
    <n v="129762.88"/>
    <n v="89.999999000000003"/>
    <n v="83.619712196864597"/>
    <n v="9.5"/>
    <m/>
    <m/>
    <m/>
    <s v="SON"/>
    <s v="HERMOSILLO"/>
    <s v="83170"/>
    <s v="Proceso judicial"/>
    <x v="0"/>
  </r>
  <r>
    <n v="3157"/>
    <s v="Hipotecaria Su Casita"/>
    <s v="FIDEICOMISO 234036"/>
    <d v="2018-05-01T00:00:00"/>
    <s v="66553"/>
    <x v="0"/>
    <n v="21"/>
    <n v="97900.61"/>
    <n v="20640.66"/>
    <n v="0"/>
    <n v="118541.27"/>
    <n v="299.55"/>
    <n v="0"/>
    <n v="0"/>
    <n v="0"/>
    <n v="0"/>
    <m/>
    <n v="118541.27"/>
    <n v="86819.35"/>
    <n v="775.05"/>
    <n v="0"/>
    <n v="0"/>
    <n v="0"/>
    <n v="0"/>
    <n v="0"/>
    <n v="87594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940.21"/>
    <n v="87594.4"/>
    <n v="161"/>
    <n v="300"/>
    <n v="136660.12"/>
    <n v="122994.11"/>
    <n v="90.000000999999997"/>
    <n v="86.741669324988607"/>
    <n v="9.5"/>
    <m/>
    <m/>
    <m/>
    <s v="QR"/>
    <s v="BENITO JUAREZ"/>
    <s v="77535"/>
    <s v="Proceso judicial"/>
    <x v="0"/>
  </r>
  <r>
    <n v="3158"/>
    <s v="Hipotecaria Su Casita"/>
    <s v="FIDEICOMISO 234036"/>
    <d v="2018-05-01T00:00:00"/>
    <s v="66556"/>
    <x v="1"/>
    <n v="0"/>
    <n v="62491.02"/>
    <n v="0"/>
    <n v="0"/>
    <n v="62491.02"/>
    <n v="191.22"/>
    <n v="0"/>
    <n v="0"/>
    <n v="191.22"/>
    <n v="0"/>
    <m/>
    <n v="62299.8"/>
    <n v="0"/>
    <n v="494.72"/>
    <n v="0"/>
    <n v="0"/>
    <n v="494.72"/>
    <n v="0"/>
    <n v="0"/>
    <n v="0"/>
    <n v="54.52"/>
    <n v="0"/>
    <n v="0"/>
    <n v="0"/>
    <n v="0"/>
    <n v="-1.75"/>
    <n v="37.020000000000003"/>
    <n v="101.38"/>
    <n v="0"/>
    <n v="0"/>
    <n v="0"/>
    <n v="0"/>
    <n v="0"/>
    <n v="0"/>
    <n v="0"/>
    <n v="2.69"/>
    <n v="0"/>
    <n v="0.1"/>
    <n v="0"/>
    <n v="879.8"/>
    <n v="0"/>
    <n v="0"/>
    <n v="161"/>
    <n v="300"/>
    <n v="117388.91"/>
    <n v="78509.42"/>
    <n v="66.879759000000007"/>
    <n v="53.071282525691799"/>
    <n v="9.5"/>
    <m/>
    <m/>
    <m/>
    <s v="BCN"/>
    <s v="MEXICALI"/>
    <s v="21600"/>
    <s v="Al corriente"/>
    <x v="0"/>
  </r>
  <r>
    <n v="3159"/>
    <s v="Hipotecaria Su Casita"/>
    <s v="FIDEICOMISO 234036"/>
    <d v="2018-05-01T00:00:00"/>
    <s v="66559"/>
    <x v="1"/>
    <n v="0"/>
    <n v="32304.57"/>
    <n v="0"/>
    <n v="0"/>
    <n v="32304.57"/>
    <n v="206.07"/>
    <n v="0"/>
    <n v="0"/>
    <n v="206.07"/>
    <n v="0"/>
    <m/>
    <n v="32098.5"/>
    <n v="0"/>
    <n v="258.44"/>
    <n v="0"/>
    <n v="0"/>
    <n v="258.44"/>
    <n v="0"/>
    <n v="0"/>
    <n v="0"/>
    <n v="42.83"/>
    <n v="0"/>
    <n v="0"/>
    <n v="0"/>
    <n v="0"/>
    <n v="0.98"/>
    <n v="22.07"/>
    <n v="61.47"/>
    <n v="0"/>
    <n v="0"/>
    <n v="0"/>
    <n v="0"/>
    <n v="0"/>
    <n v="0"/>
    <n v="0"/>
    <n v="0.04"/>
    <n v="0"/>
    <n v="17.28"/>
    <n v="0"/>
    <n v="591.9"/>
    <n v="0"/>
    <n v="0"/>
    <n v="101"/>
    <n v="240"/>
    <n v="57653.49"/>
    <n v="49485.91"/>
    <n v="85.833329000000006"/>
    <n v="55.674859993612301"/>
    <n v="9.6"/>
    <m/>
    <m/>
    <m/>
    <s v="VER"/>
    <s v="VERACRUZ"/>
    <s v="91808"/>
    <s v="Al corriente"/>
    <x v="0"/>
  </r>
  <r>
    <n v="3160"/>
    <s v="Hipotecaria Su Casita"/>
    <s v="FIDEICOMISO 234036"/>
    <d v="2018-05-01T00:00:00"/>
    <s v="66560"/>
    <x v="1"/>
    <n v="0"/>
    <n v="17975.5"/>
    <n v="0"/>
    <n v="0"/>
    <n v="17975.5"/>
    <n v="351"/>
    <n v="0"/>
    <n v="0"/>
    <n v="351"/>
    <n v="0"/>
    <m/>
    <n v="17624.5"/>
    <n v="0"/>
    <n v="143.80000000000001"/>
    <n v="0"/>
    <n v="0"/>
    <n v="143.80000000000001"/>
    <n v="0"/>
    <n v="0"/>
    <n v="0"/>
    <n v="50.93"/>
    <n v="0"/>
    <n v="0"/>
    <n v="0"/>
    <n v="0"/>
    <n v="-2.06"/>
    <n v="27.29"/>
    <n v="78.67"/>
    <n v="0"/>
    <n v="0"/>
    <n v="0"/>
    <n v="0"/>
    <n v="0"/>
    <n v="0"/>
    <n v="0"/>
    <n v="0.04"/>
    <n v="0"/>
    <n v="0.02"/>
    <n v="0"/>
    <n v="649.66999999999996"/>
    <n v="0"/>
    <n v="0"/>
    <n v="161"/>
    <n v="300"/>
    <n v="125449.72"/>
    <n v="56185.46"/>
    <n v="44.787233999999998"/>
    <n v="14.049054784511901"/>
    <n v="9.6"/>
    <m/>
    <m/>
    <m/>
    <s v="EM"/>
    <s v="ECATEPEC"/>
    <s v="55070"/>
    <s v="Al corriente"/>
    <x v="0"/>
  </r>
  <r>
    <n v="3161"/>
    <s v="Hipotecaria Su Casita"/>
    <s v="FIDEICOMISO 234036"/>
    <d v="2018-05-01T00:00:00"/>
    <s v="66563"/>
    <x v="1"/>
    <n v="0"/>
    <n v="37008.46"/>
    <n v="0"/>
    <n v="0"/>
    <n v="37008.46"/>
    <n v="236.09"/>
    <n v="0"/>
    <n v="0"/>
    <n v="236.09"/>
    <n v="0"/>
    <m/>
    <n v="36772.370000000003"/>
    <n v="0"/>
    <n v="296.07"/>
    <n v="0"/>
    <n v="0"/>
    <n v="296.07"/>
    <n v="0"/>
    <n v="0"/>
    <n v="0"/>
    <n v="49.06"/>
    <n v="0"/>
    <n v="0"/>
    <n v="0"/>
    <n v="0"/>
    <n v="0.77"/>
    <n v="25.28"/>
    <n v="70.61"/>
    <n v="0"/>
    <n v="0"/>
    <n v="0"/>
    <n v="0"/>
    <n v="0"/>
    <n v="0"/>
    <n v="0"/>
    <n v="12.51"/>
    <n v="0"/>
    <n v="12.36"/>
    <n v="0"/>
    <n v="690.39"/>
    <n v="0"/>
    <n v="0"/>
    <n v="101"/>
    <n v="240"/>
    <n v="67235.710000000006"/>
    <n v="56692.6"/>
    <n v="84.319181"/>
    <n v="54.691725583744102"/>
    <n v="9.6"/>
    <m/>
    <m/>
    <m/>
    <s v="EM"/>
    <s v="TECAMAC"/>
    <s v="55764"/>
    <s v="Al corriente"/>
    <x v="0"/>
  </r>
  <r>
    <n v="3162"/>
    <s v="Hipotecaria Su Casita"/>
    <s v="FIDEICOMISO 234036"/>
    <d v="2018-05-01T00:00:00"/>
    <s v="66564"/>
    <x v="1"/>
    <n v="0"/>
    <n v="20886.53"/>
    <n v="0"/>
    <n v="0"/>
    <n v="20886.53"/>
    <n v="420.36"/>
    <n v="0"/>
    <n v="0"/>
    <n v="420.36"/>
    <n v="0"/>
    <m/>
    <n v="20466.169999999998"/>
    <n v="0"/>
    <n v="167.09"/>
    <n v="0"/>
    <n v="0"/>
    <n v="167.09"/>
    <n v="0"/>
    <n v="0"/>
    <n v="0"/>
    <n v="45.41"/>
    <n v="0"/>
    <n v="0"/>
    <n v="0"/>
    <n v="0"/>
    <n v="0.98"/>
    <n v="21.96"/>
    <n v="76.7"/>
    <n v="0"/>
    <n v="0"/>
    <n v="0"/>
    <n v="0"/>
    <n v="0"/>
    <n v="0"/>
    <n v="0"/>
    <n v="0"/>
    <n v="0"/>
    <n v="0.04"/>
    <n v="0.14938199999999999"/>
    <n v="732.5"/>
    <n v="0"/>
    <n v="0"/>
    <n v="41"/>
    <n v="180"/>
    <n v="113999.09"/>
    <n v="55933.760000000002"/>
    <n v="49.065092999999997"/>
    <n v="17.952923858575002"/>
    <n v="9.6"/>
    <m/>
    <m/>
    <m/>
    <s v="NL"/>
    <s v="MONTERREY"/>
    <s v="64102"/>
    <s v="Al corriente"/>
    <x v="0"/>
  </r>
  <r>
    <n v="3163"/>
    <s v="Hipotecaria Su Casita"/>
    <s v="FIDEICOMISO 234036"/>
    <d v="2018-05-01T00:00:00"/>
    <s v="66567"/>
    <x v="0"/>
    <n v="21"/>
    <n v="55800.5"/>
    <n v="20921.36"/>
    <n v="0"/>
    <n v="76721.86"/>
    <n v="357.64"/>
    <n v="0"/>
    <n v="0"/>
    <n v="0"/>
    <n v="0"/>
    <m/>
    <n v="76721.86"/>
    <n v="41599.17"/>
    <n v="441.75"/>
    <n v="0"/>
    <n v="0"/>
    <n v="0"/>
    <n v="0"/>
    <n v="0"/>
    <n v="4204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279"/>
    <n v="42040.92"/>
    <n v="101"/>
    <n v="240"/>
    <n v="99372.19"/>
    <n v="85759.56"/>
    <n v="86.301368999999994"/>
    <n v="77.206570908553402"/>
    <n v="9.5"/>
    <m/>
    <m/>
    <m/>
    <s v="EM"/>
    <s v="TECAMAC"/>
    <s v="55764"/>
    <s v="Morosidad"/>
    <x v="0"/>
  </r>
  <r>
    <n v="3164"/>
    <s v="Hipotecaria Su Casita"/>
    <s v="FIDEICOMISO 234036"/>
    <d v="2018-05-01T00:00:00"/>
    <s v="66568"/>
    <x v="0"/>
    <n v="21"/>
    <n v="46413.98"/>
    <n v="7283.58"/>
    <n v="0"/>
    <n v="53697.56"/>
    <n v="140.86000000000001"/>
    <n v="0"/>
    <n v="0"/>
    <n v="0"/>
    <n v="0"/>
    <m/>
    <n v="53697.56"/>
    <n v="27031.81"/>
    <n v="371.31"/>
    <n v="0"/>
    <n v="0"/>
    <n v="0"/>
    <n v="0"/>
    <n v="0"/>
    <n v="27403.11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24.44"/>
    <n v="27403.119999999999"/>
    <n v="161"/>
    <n v="300"/>
    <n v="67235.710000000006"/>
    <n v="58157.96"/>
    <n v="86.498617999999993"/>
    <n v="79.864643291684899"/>
    <n v="9.6"/>
    <m/>
    <m/>
    <m/>
    <s v="EM"/>
    <s v="TECAMAC"/>
    <s v="55764"/>
    <s v="Proceso judicial"/>
    <x v="0"/>
  </r>
  <r>
    <n v="3165"/>
    <s v="Hipotecaria Su Casita"/>
    <s v="FIDEICOMISO 234036"/>
    <d v="2018-05-01T00:00:00"/>
    <s v="66569"/>
    <x v="1"/>
    <n v="0"/>
    <n v="25585.81"/>
    <n v="0"/>
    <n v="0"/>
    <n v="25585.81"/>
    <n v="499.3"/>
    <n v="0"/>
    <n v="0"/>
    <n v="499.3"/>
    <n v="0"/>
    <m/>
    <n v="25086.51"/>
    <n v="0"/>
    <n v="202.55"/>
    <n v="0"/>
    <n v="0"/>
    <n v="202.55"/>
    <n v="0"/>
    <n v="0"/>
    <n v="0"/>
    <n v="55.79"/>
    <n v="0"/>
    <n v="0"/>
    <n v="0"/>
    <n v="0"/>
    <n v="-0.63"/>
    <n v="37.880000000000003"/>
    <n v="100"/>
    <n v="0"/>
    <n v="0"/>
    <n v="0"/>
    <n v="0"/>
    <n v="0"/>
    <n v="0"/>
    <n v="0"/>
    <n v="4.41"/>
    <n v="0"/>
    <n v="4.33"/>
    <n v="0"/>
    <n v="899.3"/>
    <n v="0"/>
    <n v="0"/>
    <n v="161"/>
    <n v="300"/>
    <n v="94941.41"/>
    <n v="80330.53"/>
    <n v="84.610635000000002"/>
    <n v="26.423148721088399"/>
    <n v="9.5"/>
    <m/>
    <m/>
    <m/>
    <s v="EM"/>
    <s v="TECAMAC"/>
    <s v="55764"/>
    <s v="Al corriente"/>
    <x v="0"/>
  </r>
  <r>
    <n v="3166"/>
    <s v="Hipotecaria Su Casita"/>
    <s v="FIDEICOMISO 234036"/>
    <d v="2018-05-01T00:00:00"/>
    <s v="66570"/>
    <x v="0"/>
    <n v="21"/>
    <n v="138553.88"/>
    <n v="38537.43"/>
    <n v="0"/>
    <n v="177091.31"/>
    <n v="829.32"/>
    <n v="0"/>
    <n v="0"/>
    <n v="0"/>
    <n v="0"/>
    <m/>
    <n v="177091.31"/>
    <n v="72512.850000000006"/>
    <n v="1085.3399999999999"/>
    <n v="0"/>
    <n v="0"/>
    <n v="0"/>
    <n v="0"/>
    <n v="0"/>
    <n v="73598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366.75"/>
    <n v="73598.19"/>
    <n v="161"/>
    <n v="300"/>
    <n v="248230.29"/>
    <n v="220900.03"/>
    <n v="88.989958000000001"/>
    <n v="71.341539605336294"/>
    <n v="9.4"/>
    <m/>
    <m/>
    <m/>
    <s v="BCN"/>
    <s v="TIJUANA"/>
    <s v="22465"/>
    <s v="Proceso judicial"/>
    <x v="0"/>
  </r>
  <r>
    <n v="3167"/>
    <s v="Hipotecaria Su Casita"/>
    <s v="FIDEICOMISO 234036"/>
    <d v="2018-05-01T00:00:00"/>
    <s v="66571"/>
    <x v="1"/>
    <n v="0"/>
    <n v="89426.7"/>
    <n v="0"/>
    <n v="0"/>
    <n v="89426.7"/>
    <n v="273.62"/>
    <n v="0"/>
    <n v="0"/>
    <n v="273.62"/>
    <n v="0"/>
    <m/>
    <n v="89153.08"/>
    <n v="0"/>
    <n v="707.96"/>
    <n v="0"/>
    <n v="0"/>
    <n v="707.96"/>
    <n v="0"/>
    <n v="0"/>
    <n v="0"/>
    <n v="78.02"/>
    <n v="0"/>
    <n v="0"/>
    <n v="0"/>
    <n v="0"/>
    <n v="-1.25"/>
    <n v="52.98"/>
    <n v="140.62"/>
    <n v="0"/>
    <n v="0"/>
    <n v="0"/>
    <n v="0"/>
    <n v="0"/>
    <n v="0"/>
    <n v="0"/>
    <n v="0.04"/>
    <n v="0"/>
    <n v="0"/>
    <n v="0"/>
    <n v="1251.99"/>
    <n v="0"/>
    <n v="0"/>
    <n v="161"/>
    <n v="300"/>
    <n v="137994.69"/>
    <n v="112347.68"/>
    <n v="81.414495000000002"/>
    <n v="64.606167086802301"/>
    <n v="9.5"/>
    <m/>
    <m/>
    <m/>
    <s v="COA"/>
    <s v="TORREON"/>
    <s v="27058"/>
    <s v="Proceso judicial"/>
    <x v="0"/>
  </r>
  <r>
    <n v="3168"/>
    <s v="Hipotecaria Su Casita"/>
    <s v="FIDEICOMISO 234036"/>
    <d v="2018-05-01T00:00:00"/>
    <s v="66572"/>
    <x v="0"/>
    <n v="21"/>
    <n v="68263.13"/>
    <n v="12232.16"/>
    <n v="0"/>
    <n v="80495.289999999994"/>
    <n v="208.86"/>
    <n v="0"/>
    <n v="0"/>
    <n v="0"/>
    <n v="0"/>
    <m/>
    <n v="80495.289999999994"/>
    <n v="46960.959999999999"/>
    <n v="540.41999999999996"/>
    <n v="0"/>
    <n v="0"/>
    <n v="0"/>
    <n v="0"/>
    <n v="0"/>
    <n v="47501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41.02"/>
    <n v="47501.38"/>
    <n v="161"/>
    <n v="300"/>
    <n v="97290.26"/>
    <n v="85759.56"/>
    <n v="88.148145999999997"/>
    <n v="82.737254893009506"/>
    <n v="9.5"/>
    <m/>
    <m/>
    <m/>
    <s v="EM"/>
    <s v="TECAMAC"/>
    <s v="55764"/>
    <s v="Proceso judicial"/>
    <x v="0"/>
  </r>
  <r>
    <n v="3169"/>
    <s v="Hipotecaria Su Casita"/>
    <s v="FIDEICOMISO 234036"/>
    <d v="2018-05-01T00:00:00"/>
    <s v="66573"/>
    <x v="0"/>
    <n v="21"/>
    <n v="68263.13"/>
    <n v="13201.62"/>
    <n v="0"/>
    <n v="81464.75"/>
    <n v="208.86"/>
    <n v="0"/>
    <n v="0"/>
    <n v="0"/>
    <n v="0"/>
    <m/>
    <n v="81464.75"/>
    <n v="52735.02"/>
    <n v="540.41999999999996"/>
    <n v="0"/>
    <n v="0"/>
    <n v="0"/>
    <n v="0"/>
    <n v="0"/>
    <n v="53275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10.48"/>
    <n v="53275.44"/>
    <n v="161"/>
    <n v="300"/>
    <n v="99372.19"/>
    <n v="85759.56"/>
    <n v="86.301368999999994"/>
    <n v="81.9794253870093"/>
    <n v="9.5"/>
    <m/>
    <m/>
    <m/>
    <s v="EM"/>
    <s v="TECAMAC"/>
    <s v="55764"/>
    <s v="Morosidad"/>
    <x v="0"/>
  </r>
  <r>
    <n v="3170"/>
    <s v="Hipotecaria Su Casita"/>
    <s v="FIDEICOMISO 234036"/>
    <d v="2018-05-01T00:00:00"/>
    <s v="66577"/>
    <x v="1"/>
    <n v="0"/>
    <n v="53409.22"/>
    <n v="0"/>
    <n v="0"/>
    <n v="53409.22"/>
    <n v="342.31"/>
    <n v="0"/>
    <n v="0"/>
    <n v="342.31"/>
    <n v="0"/>
    <m/>
    <n v="53066.91"/>
    <n v="0"/>
    <n v="422.82"/>
    <n v="0"/>
    <n v="0"/>
    <n v="422.82"/>
    <n v="0"/>
    <n v="0"/>
    <n v="0"/>
    <n v="54.34"/>
    <n v="0"/>
    <n v="0"/>
    <n v="0"/>
    <n v="0"/>
    <n v="0.63"/>
    <n v="35.65"/>
    <n v="101.61"/>
    <n v="0"/>
    <n v="0"/>
    <n v="0"/>
    <n v="0"/>
    <n v="0"/>
    <n v="0"/>
    <n v="0"/>
    <n v="1095.47"/>
    <n v="0"/>
    <n v="957.36"/>
    <n v="0"/>
    <n v="2052.83"/>
    <n v="0"/>
    <n v="0"/>
    <n v="101"/>
    <n v="240"/>
    <n v="93153.09"/>
    <n v="82084.149999999994"/>
    <n v="88.117474000000001"/>
    <n v="56.967417731502898"/>
    <n v="9.5"/>
    <m/>
    <m/>
    <m/>
    <s v="EM"/>
    <s v="TECAMAC"/>
    <s v="55765"/>
    <s v="Al corriente"/>
    <x v="0"/>
  </r>
  <r>
    <n v="3171"/>
    <s v="Hipotecaria Su Casita"/>
    <s v="FIDEICOMISO 234036"/>
    <d v="2018-05-01T00:00:00"/>
    <s v="66581"/>
    <x v="0"/>
    <n v="21"/>
    <n v="55800.5"/>
    <n v="22130.99"/>
    <n v="0"/>
    <n v="77931.490000000005"/>
    <n v="357.64"/>
    <n v="0"/>
    <n v="0"/>
    <n v="0"/>
    <n v="0"/>
    <m/>
    <n v="77931.490000000005"/>
    <n v="45883.38"/>
    <n v="441.75"/>
    <n v="0"/>
    <n v="0"/>
    <n v="0"/>
    <n v="0"/>
    <n v="0"/>
    <n v="46325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488.63"/>
    <n v="46325.13"/>
    <n v="101"/>
    <n v="240"/>
    <n v="99372.19"/>
    <n v="85759.56"/>
    <n v="86.301368999999994"/>
    <n v="78.423843070204796"/>
    <n v="9.5"/>
    <m/>
    <m/>
    <m/>
    <s v="EM"/>
    <s v="TECAMAC"/>
    <s v="55764"/>
    <s v="Morosidad"/>
    <x v="0"/>
  </r>
  <r>
    <n v="3172"/>
    <s v="Hipotecaria Su Casita"/>
    <s v="FIDEICOMISO 234036"/>
    <d v="2018-05-01T00:00:00"/>
    <s v="66584"/>
    <x v="0"/>
    <n v="21"/>
    <n v="92642.84"/>
    <n v="14860.61"/>
    <n v="0"/>
    <n v="107503.45"/>
    <n v="283.45999999999998"/>
    <n v="0"/>
    <n v="0"/>
    <n v="0"/>
    <n v="0"/>
    <m/>
    <n v="107503.45"/>
    <n v="53441.03"/>
    <n v="733.42"/>
    <n v="0"/>
    <n v="0"/>
    <n v="0"/>
    <n v="0"/>
    <n v="0"/>
    <n v="54174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44.07"/>
    <n v="54174.45"/>
    <n v="161"/>
    <n v="300"/>
    <n v="137193.95000000001"/>
    <n v="116387.98"/>
    <n v="84.834630000000004"/>
    <n v="78.358739489022"/>
    <n v="9.5"/>
    <m/>
    <m/>
    <m/>
    <s v="BCN"/>
    <s v="TIJUANA"/>
    <s v="22214"/>
    <s v="Morosidad"/>
    <x v="0"/>
  </r>
  <r>
    <n v="3173"/>
    <s v="Hipotecaria Su Casita"/>
    <s v="FIDEICOMISO 234036"/>
    <d v="2018-05-01T00:00:00"/>
    <s v="66586"/>
    <x v="0"/>
    <n v="21"/>
    <n v="65337.03"/>
    <n v="10364.040000000001"/>
    <n v="0"/>
    <n v="75701.070000000007"/>
    <n v="199.92"/>
    <n v="0"/>
    <n v="0"/>
    <n v="0"/>
    <n v="0"/>
    <m/>
    <n v="75701.070000000007"/>
    <n v="37686.339999999997"/>
    <n v="517.25"/>
    <n v="0"/>
    <n v="0"/>
    <n v="0"/>
    <n v="0"/>
    <n v="0"/>
    <n v="38203.58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63.96"/>
    <n v="38203.589999999997"/>
    <n v="161"/>
    <n v="300"/>
    <n v="94941.41"/>
    <n v="82084.149999999994"/>
    <n v="86.457689999999999"/>
    <n v="79.734511994438705"/>
    <n v="9.5"/>
    <m/>
    <m/>
    <m/>
    <s v="EM"/>
    <s v="TECAMAC"/>
    <s v="55764"/>
    <s v="Proceso judicial"/>
    <x v="0"/>
  </r>
  <r>
    <n v="3174"/>
    <s v="Hipotecaria Su Casita"/>
    <s v="FIDEICOMISO 234036"/>
    <d v="2018-05-01T00:00:00"/>
    <s v="66588"/>
    <x v="1"/>
    <n v="0"/>
    <n v="45850.92"/>
    <n v="0"/>
    <n v="0"/>
    <n v="45850.92"/>
    <n v="445.06"/>
    <n v="0"/>
    <n v="0"/>
    <n v="445.06"/>
    <n v="0"/>
    <m/>
    <n v="45405.86"/>
    <n v="0"/>
    <n v="362.99"/>
    <n v="0"/>
    <n v="0"/>
    <n v="362.99"/>
    <n v="0"/>
    <n v="0"/>
    <n v="0"/>
    <n v="64.23"/>
    <n v="0"/>
    <n v="0"/>
    <n v="0"/>
    <n v="0"/>
    <n v="-0.61"/>
    <n v="43.61"/>
    <n v="114.34"/>
    <n v="0"/>
    <n v="0"/>
    <n v="0"/>
    <n v="0"/>
    <n v="0"/>
    <n v="0"/>
    <n v="0"/>
    <n v="0"/>
    <n v="0"/>
    <n v="0"/>
    <n v="1.0108189999999999"/>
    <n v="1029.6199999999999"/>
    <n v="0"/>
    <n v="0"/>
    <n v="161"/>
    <n v="300"/>
    <n v="104096.57"/>
    <n v="92485.8"/>
    <n v="88.846154999999996"/>
    <n v="43.618977999523203"/>
    <n v="9.5"/>
    <m/>
    <m/>
    <m/>
    <s v="VER"/>
    <s v="VERACRUZ"/>
    <s v="91808"/>
    <s v="Al corriente"/>
    <x v="0"/>
  </r>
  <r>
    <n v="3175"/>
    <s v="Hipotecaria Su Casita"/>
    <s v="FIDEICOMISO 234036"/>
    <d v="2018-05-01T00:00:00"/>
    <s v="66589"/>
    <x v="0"/>
    <n v="21"/>
    <n v="42120.82"/>
    <n v="50638.91"/>
    <n v="0"/>
    <n v="92759.73"/>
    <n v="849.28"/>
    <n v="0"/>
    <n v="0"/>
    <n v="0"/>
    <n v="0"/>
    <m/>
    <n v="92759.73"/>
    <n v="45163.03"/>
    <n v="333.46"/>
    <n v="0"/>
    <n v="0"/>
    <n v="0"/>
    <n v="0"/>
    <n v="0"/>
    <n v="45496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488.19"/>
    <n v="45496.49"/>
    <n v="41"/>
    <n v="180"/>
    <n v="125850.09"/>
    <n v="113265.08"/>
    <n v="89.999999000000003"/>
    <n v="73.706526382537902"/>
    <n v="9.5"/>
    <m/>
    <m/>
    <m/>
    <s v="EM"/>
    <s v="ECATEPEC"/>
    <s v="55070"/>
    <s v="Morosidad"/>
    <x v="0"/>
  </r>
  <r>
    <n v="3176"/>
    <s v="Hipotecaria Su Casita"/>
    <s v="FIDEICOMISO 234036"/>
    <d v="2018-05-01T00:00:00"/>
    <s v="66590"/>
    <x v="0"/>
    <n v="21"/>
    <n v="56376.39"/>
    <n v="9535.6"/>
    <n v="0"/>
    <n v="65911.990000000005"/>
    <n v="172.49"/>
    <n v="0"/>
    <n v="0"/>
    <n v="0"/>
    <n v="0"/>
    <m/>
    <n v="65911.990000000005"/>
    <n v="35578.71"/>
    <n v="446.31"/>
    <n v="0"/>
    <n v="0"/>
    <n v="0"/>
    <n v="0"/>
    <n v="0"/>
    <n v="36025.01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08.09"/>
    <n v="36025.019999999997"/>
    <n v="161"/>
    <n v="300"/>
    <n v="91818.52"/>
    <n v="70825.58"/>
    <n v="77.136486000000005"/>
    <n v="71.785071069903594"/>
    <n v="9.5"/>
    <m/>
    <m/>
    <m/>
    <s v="PUE"/>
    <s v="PUEBLA"/>
    <s v="72498"/>
    <s v="Proceso judicial"/>
    <x v="0"/>
  </r>
  <r>
    <n v="3177"/>
    <s v="Hipotecaria Su Casita"/>
    <s v="FIDEICOMISO 234036"/>
    <d v="2018-05-01T00:00:00"/>
    <s v="66591"/>
    <x v="0"/>
    <n v="21"/>
    <n v="47690.86"/>
    <n v="10381.209999999999"/>
    <n v="0"/>
    <n v="58072.07"/>
    <n v="144.76"/>
    <n v="0"/>
    <n v="0"/>
    <n v="0"/>
    <n v="0"/>
    <m/>
    <n v="58072.07"/>
    <n v="45797.599999999999"/>
    <n v="381.53"/>
    <n v="0"/>
    <n v="0"/>
    <n v="0"/>
    <n v="0"/>
    <n v="0"/>
    <n v="46179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25.97"/>
    <n v="46179.13"/>
    <n v="161"/>
    <n v="300"/>
    <n v="69397.72"/>
    <n v="59760.480000000003"/>
    <n v="86.113031000000007"/>
    <n v="83.680083629585496"/>
    <n v="9.6"/>
    <m/>
    <m/>
    <m/>
    <s v="PUE"/>
    <s v="PUEBLA"/>
    <s v="72498"/>
    <s v="Proceso judicial"/>
    <x v="0"/>
  </r>
  <r>
    <n v="3178"/>
    <s v="Hipotecaria Su Casita"/>
    <s v="FIDEICOMISO 234036"/>
    <d v="2018-05-01T00:00:00"/>
    <s v="66592"/>
    <x v="0"/>
    <n v="21"/>
    <n v="38245.279999999999"/>
    <n v="17182.16"/>
    <n v="0"/>
    <n v="55427.44"/>
    <n v="243.99"/>
    <n v="0"/>
    <n v="0"/>
    <n v="0"/>
    <n v="0"/>
    <m/>
    <n v="55427.44"/>
    <n v="40012.639999999999"/>
    <n v="305.95999999999998"/>
    <n v="0"/>
    <n v="0"/>
    <n v="0"/>
    <n v="0"/>
    <n v="0"/>
    <n v="40318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426.150000000001"/>
    <n v="40318.6"/>
    <n v="101"/>
    <n v="240"/>
    <n v="125449.72"/>
    <n v="58587.69"/>
    <n v="46.702128999999999"/>
    <n v="44.182992246660703"/>
    <n v="9.6"/>
    <m/>
    <m/>
    <m/>
    <s v="EM"/>
    <s v="ECATEPEC"/>
    <s v="55070"/>
    <s v="Morosidad"/>
    <x v="0"/>
  </r>
  <r>
    <n v="3179"/>
    <s v="Hipotecaria Su Casita"/>
    <s v="FIDEICOMISO 234036"/>
    <d v="2018-05-01T00:00:00"/>
    <s v="66593"/>
    <x v="0"/>
    <n v="21"/>
    <n v="40832.589999999997"/>
    <n v="10699.58"/>
    <n v="0"/>
    <n v="51532.17"/>
    <n v="260.48"/>
    <n v="0"/>
    <n v="0"/>
    <n v="0"/>
    <n v="0"/>
    <m/>
    <n v="51532.17"/>
    <n v="18657.419999999998"/>
    <n v="326.66000000000003"/>
    <n v="0"/>
    <n v="0"/>
    <n v="0"/>
    <n v="0"/>
    <n v="0"/>
    <n v="18984.08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60.06"/>
    <n v="18984.080000000002"/>
    <n v="101"/>
    <n v="240"/>
    <n v="98128.37"/>
    <n v="62550"/>
    <n v="63.743034000000002"/>
    <n v="52.5150577842331"/>
    <n v="9.6"/>
    <m/>
    <m/>
    <m/>
    <s v="EM"/>
    <s v="CHICOLOAPAN"/>
    <s v="56370"/>
    <s v="Proceso judicial"/>
    <x v="0"/>
  </r>
  <r>
    <n v="3180"/>
    <s v="Hipotecaria Su Casita"/>
    <s v="FIDEICOMISO 234036"/>
    <d v="2018-05-01T00:00:00"/>
    <s v="66594"/>
    <x v="0"/>
    <n v="21"/>
    <n v="70923.33"/>
    <n v="16427.82"/>
    <n v="0"/>
    <n v="87351.15"/>
    <n v="216.98"/>
    <n v="0"/>
    <n v="0"/>
    <n v="0"/>
    <n v="0"/>
    <m/>
    <n v="87351.15"/>
    <n v="73873.539999999994"/>
    <n v="561.48"/>
    <n v="0"/>
    <n v="0"/>
    <n v="0"/>
    <n v="0"/>
    <n v="0"/>
    <n v="74435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44.8"/>
    <n v="74435.02"/>
    <n v="161"/>
    <n v="300"/>
    <n v="99879.33"/>
    <n v="89100"/>
    <n v="89.207646999999994"/>
    <n v="87.456684110483195"/>
    <n v="9.5"/>
    <m/>
    <m/>
    <m/>
    <s v="EM"/>
    <s v="CHICOLOAPAN"/>
    <s v="56370"/>
    <s v="Proceso judicial"/>
    <x v="0"/>
  </r>
  <r>
    <n v="3181"/>
    <s v="Hipotecaria Su Casita"/>
    <s v="FIDEICOMISO 234036"/>
    <d v="2018-05-01T00:00:00"/>
    <s v="66595"/>
    <x v="0"/>
    <n v="21"/>
    <n v="36711.089999999997"/>
    <n v="7989.47"/>
    <n v="0"/>
    <n v="44700.56"/>
    <n v="111.41"/>
    <n v="0"/>
    <n v="0"/>
    <n v="0"/>
    <n v="0"/>
    <m/>
    <n v="44700.56"/>
    <n v="35356.21"/>
    <n v="293.69"/>
    <n v="0"/>
    <n v="0"/>
    <n v="0"/>
    <n v="0"/>
    <n v="0"/>
    <n v="35649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00.88"/>
    <n v="35649.9"/>
    <n v="161"/>
    <n v="300"/>
    <n v="100893.6"/>
    <n v="46000"/>
    <n v="45.592585"/>
    <n v="44.304653942339101"/>
    <n v="9.6"/>
    <m/>
    <m/>
    <m/>
    <s v="EM"/>
    <s v="CHICOLOAPAN"/>
    <s v="56370"/>
    <s v="Morosidad"/>
    <x v="0"/>
  </r>
  <r>
    <n v="3182"/>
    <s v="Hipotecaria Su Casita"/>
    <s v="FIDEICOMISO 234036"/>
    <d v="2018-05-01T00:00:00"/>
    <s v="66599"/>
    <x v="1"/>
    <n v="1"/>
    <n v="38567.160000000003"/>
    <n v="865.64"/>
    <n v="0"/>
    <n v="39432.800000000003"/>
    <n v="872.5"/>
    <n v="0"/>
    <n v="865.64"/>
    <n v="872.5"/>
    <n v="0"/>
    <m/>
    <n v="37694.660000000003"/>
    <n v="312.18"/>
    <n v="305.32"/>
    <n v="0"/>
    <n v="312.18"/>
    <n v="305.32"/>
    <n v="0"/>
    <n v="0"/>
    <n v="0"/>
    <n v="70.28"/>
    <n v="0"/>
    <n v="0"/>
    <n v="0"/>
    <n v="0"/>
    <n v="62.72"/>
    <n v="43.31"/>
    <n v="140.02000000000001"/>
    <n v="70.28"/>
    <n v="0"/>
    <n v="0"/>
    <n v="0"/>
    <n v="0"/>
    <n v="14.76"/>
    <n v="0"/>
    <n v="562.59"/>
    <n v="0"/>
    <n v="0"/>
    <n v="0"/>
    <n v="3319.6"/>
    <n v="0"/>
    <n v="0"/>
    <n v="41"/>
    <n v="180"/>
    <n v="130659.42"/>
    <n v="112793.74"/>
    <n v="86.326526999999999"/>
    <n v="28.849553922458998"/>
    <n v="9.5"/>
    <m/>
    <m/>
    <m/>
    <s v="NL"/>
    <s v="SANTA CATARINA"/>
    <s v="66365"/>
    <s v="Al corriente"/>
    <x v="0"/>
  </r>
  <r>
    <n v="3183"/>
    <s v="Hipotecaria Su Casita"/>
    <s v="FIDEICOMISO 234036"/>
    <d v="2018-05-01T00:00:00"/>
    <s v="66600"/>
    <x v="0"/>
    <n v="21"/>
    <n v="50435.49"/>
    <n v="12009.12"/>
    <n v="0"/>
    <n v="62444.61"/>
    <n v="153.06"/>
    <n v="0"/>
    <n v="0"/>
    <n v="0"/>
    <n v="0"/>
    <m/>
    <n v="62444.61"/>
    <n v="57001.84"/>
    <n v="403.48"/>
    <n v="0"/>
    <n v="0"/>
    <n v="0"/>
    <n v="0"/>
    <n v="0"/>
    <n v="57405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62.18"/>
    <n v="57405.32"/>
    <n v="161"/>
    <n v="300"/>
    <n v="94581.42"/>
    <n v="63196.49"/>
    <n v="66.817024000000004"/>
    <n v="66.0220687104717"/>
    <n v="9.6"/>
    <m/>
    <m/>
    <m/>
    <s v="GTO"/>
    <s v="PENJAMO"/>
    <s v="36902"/>
    <s v="Proceso judicial"/>
    <x v="0"/>
  </r>
  <r>
    <n v="3184"/>
    <s v="Hipotecaria Su Casita"/>
    <s v="FIDEICOMISO 234036"/>
    <d v="2018-05-01T00:00:00"/>
    <s v="66601"/>
    <x v="1"/>
    <n v="0"/>
    <n v="40683.919999999998"/>
    <n v="0"/>
    <n v="0"/>
    <n v="40683.919999999998"/>
    <n v="207.9"/>
    <n v="0"/>
    <n v="0"/>
    <n v="207.9"/>
    <n v="0"/>
    <m/>
    <n v="40476.019999999997"/>
    <n v="0"/>
    <n v="325.47000000000003"/>
    <n v="0"/>
    <n v="0"/>
    <n v="325.47000000000003"/>
    <n v="0"/>
    <n v="0"/>
    <n v="0"/>
    <n v="54.9"/>
    <n v="0"/>
    <n v="0"/>
    <n v="0"/>
    <n v="0"/>
    <n v="0.57999999999999996"/>
    <n v="29.41"/>
    <n v="75.53"/>
    <n v="0"/>
    <n v="0"/>
    <n v="0"/>
    <n v="0"/>
    <n v="0"/>
    <n v="0"/>
    <n v="0"/>
    <n v="17.32"/>
    <n v="0"/>
    <n v="13.99"/>
    <n v="0"/>
    <n v="711.11"/>
    <n v="0"/>
    <n v="0"/>
    <n v="161"/>
    <n v="300"/>
    <n v="72529.31"/>
    <n v="60564.480000000003"/>
    <n v="83.503455000000002"/>
    <n v="55.806431668349198"/>
    <n v="9.6"/>
    <m/>
    <m/>
    <m/>
    <s v="MICH"/>
    <s v="MORELIA"/>
    <s v="58330"/>
    <s v="Al corriente"/>
    <x v="0"/>
  </r>
  <r>
    <n v="3185"/>
    <s v="Hipotecaria Su Casita"/>
    <s v="FIDEICOMISO 234036"/>
    <d v="2018-05-01T00:00:00"/>
    <s v="66604"/>
    <x v="0"/>
    <n v="21"/>
    <n v="71379.58"/>
    <n v="13804.51"/>
    <n v="0"/>
    <n v="85184.09"/>
    <n v="218.4"/>
    <n v="0"/>
    <n v="0"/>
    <n v="0"/>
    <n v="0"/>
    <m/>
    <n v="85184.09"/>
    <n v="55142.61"/>
    <n v="565.09"/>
    <n v="0"/>
    <n v="0"/>
    <n v="0"/>
    <n v="0"/>
    <n v="0"/>
    <n v="55707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22.91"/>
    <n v="55707.7"/>
    <n v="161"/>
    <n v="300"/>
    <n v="115460.26"/>
    <n v="89675.03"/>
    <n v="77.667441999999994"/>
    <n v="73.777843948284996"/>
    <n v="9.5"/>
    <m/>
    <m/>
    <m/>
    <s v="SIN"/>
    <s v="MAZATLAN"/>
    <s v="82198"/>
    <s v="Morosidad"/>
    <x v="0"/>
  </r>
  <r>
    <n v="3186"/>
    <s v="Hipotecaria Su Casita"/>
    <s v="FIDEICOMISO 234036"/>
    <d v="2018-05-01T00:00:00"/>
    <s v="66605"/>
    <x v="0"/>
    <n v="21"/>
    <n v="43359.49"/>
    <n v="9437.5"/>
    <n v="0"/>
    <n v="52796.99"/>
    <n v="131.6"/>
    <n v="0"/>
    <n v="0"/>
    <n v="0"/>
    <n v="0"/>
    <m/>
    <n v="52796.99"/>
    <n v="41411.97"/>
    <n v="346.88"/>
    <n v="0"/>
    <n v="0"/>
    <n v="0"/>
    <n v="0"/>
    <n v="0"/>
    <n v="4175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69.1"/>
    <n v="41758.85"/>
    <n v="161"/>
    <n v="300"/>
    <n v="94581.42"/>
    <n v="54331.92"/>
    <n v="57.444602000000003"/>
    <n v="55.8217356822284"/>
    <n v="9.6"/>
    <m/>
    <m/>
    <m/>
    <s v="GTO"/>
    <s v="PENJAMO"/>
    <s v="36902"/>
    <s v="Morosidad"/>
    <x v="0"/>
  </r>
  <r>
    <n v="3187"/>
    <s v="Hipotecaria Su Casita"/>
    <s v="FIDEICOMISO 234036"/>
    <d v="2018-05-01T00:00:00"/>
    <s v="66606"/>
    <x v="0"/>
    <n v="21"/>
    <n v="161338.64000000001"/>
    <n v="70895.149999999994"/>
    <n v="0"/>
    <n v="232233.79"/>
    <n v="1038.97"/>
    <n v="0"/>
    <n v="0"/>
    <n v="0"/>
    <n v="0"/>
    <m/>
    <n v="232233.79"/>
    <n v="154778.26999999999"/>
    <n v="1263.82"/>
    <n v="0"/>
    <n v="0"/>
    <n v="0"/>
    <n v="0"/>
    <n v="0"/>
    <n v="156042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934.12"/>
    <n v="156042.09"/>
    <n v="101"/>
    <n v="240"/>
    <n v="277317.95"/>
    <n v="248786.2"/>
    <n v="89.711539000000002"/>
    <n v="83.742790832862994"/>
    <n v="9.4"/>
    <m/>
    <m/>
    <m/>
    <s v="SIN"/>
    <s v="MAZATLAN"/>
    <s v="82154"/>
    <s v="Proceso judicial"/>
    <x v="0"/>
  </r>
  <r>
    <n v="3188"/>
    <s v="Hipotecaria Su Casita"/>
    <s v="FIDEICOMISO 234036"/>
    <d v="2018-05-01T00:00:00"/>
    <s v="66613"/>
    <x v="1"/>
    <n v="0"/>
    <n v="44370.15"/>
    <n v="0"/>
    <n v="0"/>
    <n v="44370.15"/>
    <n v="134.68"/>
    <n v="0"/>
    <n v="0"/>
    <n v="134.68"/>
    <n v="0"/>
    <m/>
    <n v="44235.47"/>
    <n v="0"/>
    <n v="354.96"/>
    <n v="0"/>
    <n v="0"/>
    <n v="354.96"/>
    <n v="0"/>
    <n v="0"/>
    <n v="0"/>
    <n v="50.4"/>
    <n v="0"/>
    <n v="0"/>
    <n v="0"/>
    <n v="0"/>
    <n v="-1.22"/>
    <n v="27"/>
    <n v="77.69"/>
    <n v="0"/>
    <n v="0"/>
    <n v="0"/>
    <n v="0"/>
    <n v="0"/>
    <n v="0"/>
    <n v="0"/>
    <n v="2.79"/>
    <n v="0"/>
    <n v="0.97"/>
    <n v="0"/>
    <n v="646.29999999999995"/>
    <n v="0"/>
    <n v="0"/>
    <n v="161"/>
    <n v="300"/>
    <n v="123152.81"/>
    <n v="55598.95"/>
    <n v="45.146310999999997"/>
    <n v="35.919172679541099"/>
    <n v="9.6"/>
    <m/>
    <m/>
    <m/>
    <s v="TAM"/>
    <s v="MATAMOROS"/>
    <s v="87345"/>
    <s v="Al corriente"/>
    <x v="0"/>
  </r>
  <r>
    <n v="3189"/>
    <s v="Hipotecaria Su Casita"/>
    <s v="FIDEICOMISO 234036"/>
    <d v="2018-05-01T00:00:00"/>
    <s v="66617"/>
    <x v="1"/>
    <n v="0"/>
    <n v="56341.279999999999"/>
    <n v="0"/>
    <n v="0"/>
    <n v="56341.279999999999"/>
    <n v="172.37"/>
    <n v="0"/>
    <n v="0"/>
    <n v="172.37"/>
    <n v="0"/>
    <m/>
    <n v="56168.91"/>
    <n v="0"/>
    <n v="446.04"/>
    <n v="0"/>
    <n v="0"/>
    <n v="446.04"/>
    <n v="0"/>
    <n v="0"/>
    <n v="0"/>
    <n v="49.15"/>
    <n v="0"/>
    <n v="0"/>
    <n v="0"/>
    <n v="0"/>
    <n v="-0.54"/>
    <n v="33.380000000000003"/>
    <n v="91.63"/>
    <n v="0"/>
    <n v="0"/>
    <n v="0"/>
    <n v="0"/>
    <n v="0"/>
    <n v="0"/>
    <n v="0"/>
    <n v="0"/>
    <n v="0"/>
    <n v="0"/>
    <n v="6.6389999999999999E-3"/>
    <n v="792.03"/>
    <n v="0"/>
    <n v="0"/>
    <n v="161"/>
    <n v="300"/>
    <n v="107425.5"/>
    <n v="70781.05"/>
    <n v="65.888498999999996"/>
    <n v="52.2863841432995"/>
    <n v="9.5"/>
    <m/>
    <m/>
    <m/>
    <s v="BCN"/>
    <s v="TIJUANA"/>
    <s v="22214"/>
    <s v="Al corriente"/>
    <x v="0"/>
  </r>
  <r>
    <n v="3190"/>
    <s v="Hipotecaria Su Casita"/>
    <s v="FIDEICOMISO 234036"/>
    <d v="2018-05-01T00:00:00"/>
    <s v="66620"/>
    <x v="0"/>
    <n v="21"/>
    <n v="49312.73"/>
    <n v="7017.56"/>
    <n v="0"/>
    <n v="56330.29"/>
    <n v="149.68"/>
    <n v="0"/>
    <n v="0"/>
    <n v="0"/>
    <n v="0"/>
    <m/>
    <n v="56330.29"/>
    <n v="25089.06"/>
    <n v="394.5"/>
    <n v="0"/>
    <n v="0"/>
    <n v="0"/>
    <n v="0"/>
    <n v="0"/>
    <n v="25483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67.24"/>
    <n v="25483.56"/>
    <n v="161"/>
    <n v="300"/>
    <n v="106111.2"/>
    <n v="61792.08"/>
    <n v="58.233325000000001"/>
    <n v="53.0860926661516"/>
    <n v="9.6"/>
    <m/>
    <m/>
    <m/>
    <s v="OAX"/>
    <s v="SAN SEBASTIAN TUTLA"/>
    <s v="71246"/>
    <s v="Proceso judicial"/>
    <x v="0"/>
  </r>
  <r>
    <n v="3191"/>
    <s v="Hipotecaria Su Casita"/>
    <s v="FIDEICOMISO 234036"/>
    <d v="2018-05-01T00:00:00"/>
    <s v="66622"/>
    <x v="0"/>
    <n v="21"/>
    <n v="32555.58"/>
    <n v="7209.09"/>
    <n v="0"/>
    <n v="39764.67"/>
    <n v="98.8"/>
    <n v="0"/>
    <n v="0"/>
    <n v="0"/>
    <n v="0"/>
    <m/>
    <n v="39764.67"/>
    <n v="32307.32"/>
    <n v="260.44"/>
    <n v="0"/>
    <n v="0"/>
    <n v="0"/>
    <n v="0"/>
    <n v="0"/>
    <n v="32567.75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07.89"/>
    <n v="32567.759999999998"/>
    <n v="161"/>
    <n v="300"/>
    <n v="53561.91"/>
    <n v="40792.589999999997"/>
    <n v="76.159700000000001"/>
    <n v="74.240575011270494"/>
    <n v="9.6"/>
    <m/>
    <m/>
    <m/>
    <s v="TAM"/>
    <s v="CIUDAD MADERO"/>
    <s v="89506"/>
    <s v="Proceso judicial"/>
    <x v="0"/>
  </r>
  <r>
    <n v="3192"/>
    <s v="Hipotecaria Su Casita"/>
    <s v="FIDEICOMISO 234036"/>
    <d v="2018-05-01T00:00:00"/>
    <s v="66623"/>
    <x v="0"/>
    <n v="21"/>
    <n v="32949.49"/>
    <n v="46374.38"/>
    <n v="0"/>
    <n v="79323.87"/>
    <n v="664.36"/>
    <n v="0"/>
    <n v="0"/>
    <n v="0"/>
    <n v="0"/>
    <m/>
    <n v="79323.87"/>
    <n v="47728.63"/>
    <n v="260.85000000000002"/>
    <n v="0"/>
    <n v="0"/>
    <n v="0"/>
    <n v="0"/>
    <n v="0"/>
    <n v="47989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038.74"/>
    <n v="47989.48"/>
    <n v="41"/>
    <n v="180"/>
    <n v="106111.2"/>
    <n v="88602.71"/>
    <n v="83.499865999999997"/>
    <n v="74.755416799344204"/>
    <n v="9.5"/>
    <m/>
    <m/>
    <m/>
    <s v="OAX"/>
    <s v="SAN SEBASTIAN TUTLA"/>
    <s v="71246"/>
    <s v="Morosidad"/>
    <x v="0"/>
  </r>
  <r>
    <n v="3193"/>
    <s v="Hipotecaria Su Casita"/>
    <s v="FIDEICOMISO 234036"/>
    <d v="2018-05-01T00:00:00"/>
    <s v="66626"/>
    <x v="2"/>
    <n v="0"/>
    <n v="30944.11"/>
    <n v="0"/>
    <n v="0"/>
    <n v="30944.11"/>
    <n v="197.44"/>
    <n v="0"/>
    <n v="0"/>
    <n v="0"/>
    <n v="0"/>
    <m/>
    <n v="30944.11"/>
    <n v="0"/>
    <n v="247.55"/>
    <n v="0"/>
    <n v="0"/>
    <n v="0"/>
    <n v="0"/>
    <n v="0"/>
    <n v="247.55"/>
    <n v="0"/>
    <n v="0"/>
    <n v="0"/>
    <n v="0"/>
    <n v="0"/>
    <n v="-22.48"/>
    <n v="13.62"/>
    <n v="61.35"/>
    <n v="0"/>
    <n v="0"/>
    <n v="0"/>
    <n v="0"/>
    <n v="0"/>
    <n v="0"/>
    <n v="0"/>
    <n v="0"/>
    <n v="0"/>
    <n v="52.49"/>
    <n v="0"/>
    <n v="52.49"/>
    <n v="197.44"/>
    <n v="247.55"/>
    <n v="101"/>
    <n v="240"/>
    <n v="71948.83"/>
    <n v="47406.06"/>
    <n v="65.888576999999998"/>
    <n v="43.008496686530599"/>
    <n v="9.6"/>
    <m/>
    <m/>
    <m/>
    <s v="NAY"/>
    <s v="BAHIA DE BANDERAS"/>
    <s v="63737"/>
    <s v="Morosidad"/>
    <x v="0"/>
  </r>
  <r>
    <n v="3194"/>
    <s v="Hipotecaria Su Casita"/>
    <s v="FIDEICOMISO 234036"/>
    <d v="2018-05-01T00:00:00"/>
    <s v="66630"/>
    <x v="0"/>
    <n v="21"/>
    <n v="117097.46"/>
    <n v="24976.18"/>
    <n v="0"/>
    <n v="142073.64000000001"/>
    <n v="361.16"/>
    <n v="0"/>
    <n v="0"/>
    <n v="0"/>
    <n v="0"/>
    <m/>
    <n v="142073.64000000001"/>
    <n v="102865.82"/>
    <n v="917.26"/>
    <n v="0"/>
    <n v="0"/>
    <n v="0"/>
    <n v="0"/>
    <n v="0"/>
    <n v="10378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337.34"/>
    <n v="103783.08"/>
    <n v="161"/>
    <n v="300"/>
    <n v="163883.45000000001"/>
    <n v="147495.1"/>
    <n v="89.999996999999993"/>
    <n v="86.691877721897697"/>
    <n v="9.4"/>
    <m/>
    <m/>
    <m/>
    <s v="JAL"/>
    <s v="TONALA"/>
    <s v="45420"/>
    <s v="Morosidad"/>
    <x v="0"/>
  </r>
  <r>
    <n v="3195"/>
    <s v="Hipotecaria Su Casita"/>
    <s v="FIDEICOMISO 234036"/>
    <d v="2018-05-01T00:00:00"/>
    <s v="66636"/>
    <x v="0"/>
    <n v="21"/>
    <n v="51485.33"/>
    <n v="11657.98"/>
    <n v="0"/>
    <n v="63143.31"/>
    <n v="156.27000000000001"/>
    <n v="0"/>
    <n v="0"/>
    <n v="0"/>
    <n v="0"/>
    <m/>
    <n v="63143.31"/>
    <n v="53111.12"/>
    <n v="411.88"/>
    <n v="0"/>
    <n v="0"/>
    <n v="0"/>
    <n v="0"/>
    <n v="0"/>
    <n v="535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14.25"/>
    <n v="53523"/>
    <n v="161"/>
    <n v="300"/>
    <n v="71682.350000000006"/>
    <n v="64514.12"/>
    <n v="90.000006999999997"/>
    <n v="88.087667351010396"/>
    <n v="9.6"/>
    <m/>
    <m/>
    <m/>
    <s v="QR"/>
    <s v="BENITO JUAREZ"/>
    <s v="77500"/>
    <s v="Proceso judicial"/>
    <x v="0"/>
  </r>
  <r>
    <n v="3196"/>
    <s v="Hipotecaria Su Casita"/>
    <s v="FIDEICOMISO 234036"/>
    <d v="2018-05-01T00:00:00"/>
    <s v="66637"/>
    <x v="0"/>
    <n v="21"/>
    <n v="63416.2"/>
    <n v="14721.24"/>
    <n v="0"/>
    <n v="78137.440000000002"/>
    <n v="205.73"/>
    <n v="0"/>
    <n v="0"/>
    <n v="0"/>
    <n v="0"/>
    <m/>
    <n v="78137.440000000002"/>
    <n v="59744.92"/>
    <n v="502.04"/>
    <n v="0"/>
    <n v="0"/>
    <n v="0"/>
    <n v="0"/>
    <n v="0"/>
    <n v="60246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26.97"/>
    <n v="60246.96"/>
    <n v="161"/>
    <n v="300"/>
    <n v="85272.69"/>
    <n v="81009.05"/>
    <n v="94.999994000000001"/>
    <n v="91.632432810597805"/>
    <n v="9.5"/>
    <m/>
    <m/>
    <m/>
    <s v="JAL"/>
    <s v="TLAJOMULCO DE ZUNIGA"/>
    <s v="45640"/>
    <s v="Proceso judicial"/>
    <x v="0"/>
  </r>
  <r>
    <n v="3197"/>
    <s v="Hipotecaria Su Casita"/>
    <s v="FIDEICOMISO 234036"/>
    <d v="2018-05-01T00:00:00"/>
    <s v="66639"/>
    <x v="0"/>
    <n v="21"/>
    <n v="86859.69"/>
    <n v="16396.419999999998"/>
    <n v="0"/>
    <n v="103256.11"/>
    <n v="265.76"/>
    <n v="0"/>
    <n v="0"/>
    <n v="0"/>
    <n v="0"/>
    <m/>
    <n v="103256.11"/>
    <n v="64642.58"/>
    <n v="687.64"/>
    <n v="0"/>
    <n v="0"/>
    <n v="0"/>
    <n v="0"/>
    <n v="0"/>
    <n v="65330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62.18"/>
    <n v="65330.22"/>
    <n v="161"/>
    <n v="300"/>
    <n v="121247.1"/>
    <n v="109122.39"/>
    <n v="90"/>
    <n v="85.161715208033797"/>
    <n v="9.5"/>
    <m/>
    <m/>
    <m/>
    <s v="JAL"/>
    <s v="ZAPOPAN"/>
    <s v="45200"/>
    <s v="Proceso judicial"/>
    <x v="0"/>
  </r>
  <r>
    <n v="3198"/>
    <s v="Hipotecaria Su Casita"/>
    <s v="FIDEICOMISO 234036"/>
    <d v="2018-05-01T00:00:00"/>
    <s v="66640"/>
    <x v="0"/>
    <n v="21"/>
    <n v="100108.14"/>
    <n v="23432.240000000002"/>
    <n v="0"/>
    <n v="123540.38"/>
    <n v="306.3"/>
    <n v="0"/>
    <n v="0"/>
    <n v="0"/>
    <n v="0"/>
    <m/>
    <n v="123540.38"/>
    <n v="106228.52"/>
    <n v="792.52"/>
    <n v="0"/>
    <n v="0"/>
    <n v="0"/>
    <n v="0"/>
    <n v="0"/>
    <n v="107021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738.54"/>
    <n v="107021.04"/>
    <n v="161"/>
    <n v="300"/>
    <n v="139740.62"/>
    <n v="125766.55"/>
    <n v="89.999994000000001"/>
    <n v="88.406921067308602"/>
    <n v="9.5"/>
    <m/>
    <m/>
    <m/>
    <s v="PUE"/>
    <s v="PUEBLA"/>
    <s v="72130"/>
    <s v="Morosidad"/>
    <x v="0"/>
  </r>
  <r>
    <n v="3199"/>
    <s v="Hipotecaria Su Casita"/>
    <s v="FIDEICOMISO 234036"/>
    <d v="2018-05-01T00:00:00"/>
    <s v="66642"/>
    <x v="0"/>
    <n v="21"/>
    <n v="40768.17"/>
    <n v="6889.54"/>
    <n v="0"/>
    <n v="47657.71"/>
    <n v="123.72"/>
    <n v="0"/>
    <n v="0"/>
    <n v="0"/>
    <n v="0"/>
    <m/>
    <n v="47657.71"/>
    <n v="26325.599999999999"/>
    <n v="326.14999999999998"/>
    <n v="0"/>
    <n v="0"/>
    <n v="0"/>
    <n v="0"/>
    <n v="0"/>
    <n v="26651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13.26"/>
    <n v="26651.75"/>
    <n v="161"/>
    <n v="300"/>
    <n v="61556.22"/>
    <n v="51083.67"/>
    <n v="82.987015999999997"/>
    <n v="77.421437071638806"/>
    <n v="9.6"/>
    <m/>
    <m/>
    <m/>
    <s v="COA"/>
    <s v="TORREON"/>
    <s v="27087"/>
    <s v="Proceso judicial"/>
    <x v="0"/>
  </r>
  <r>
    <n v="3200"/>
    <s v="Hipotecaria Su Casita"/>
    <s v="FIDEICOMISO 234036"/>
    <d v="2018-05-01T00:00:00"/>
    <s v="66644"/>
    <x v="2"/>
    <n v="1"/>
    <n v="50799.83"/>
    <n v="323.05"/>
    <n v="0"/>
    <n v="51122.879999999997"/>
    <n v="325.60000000000002"/>
    <n v="0"/>
    <n v="323.05"/>
    <n v="0"/>
    <n v="0"/>
    <m/>
    <n v="50799.83"/>
    <n v="404.72"/>
    <n v="402.17"/>
    <n v="0"/>
    <n v="404.72"/>
    <n v="0"/>
    <n v="0"/>
    <n v="0"/>
    <n v="402.17"/>
    <n v="0"/>
    <n v="0"/>
    <n v="0"/>
    <n v="0"/>
    <n v="0"/>
    <n v="2.46"/>
    <n v="0"/>
    <n v="1.65"/>
    <n v="51.69"/>
    <n v="0"/>
    <n v="0"/>
    <n v="0"/>
    <n v="0"/>
    <n v="33.909999999999997"/>
    <n v="95.41"/>
    <n v="0"/>
    <n v="0"/>
    <n v="0"/>
    <n v="0"/>
    <n v="912.89"/>
    <n v="325.60000000000002"/>
    <n v="402.17"/>
    <n v="101"/>
    <n v="240"/>
    <n v="110302.11"/>
    <n v="78075.66"/>
    <n v="70.783468999999997"/>
    <n v="46.055175095673498"/>
    <n v="9.5"/>
    <m/>
    <m/>
    <m/>
    <s v="BCN"/>
    <s v="MEXICALI"/>
    <s v="21600"/>
    <s v="Morosidad"/>
    <x v="0"/>
  </r>
  <r>
    <n v="3201"/>
    <s v="Hipotecaria Su Casita"/>
    <s v="FIDEICOMISO 234036"/>
    <d v="2018-05-01T00:00:00"/>
    <s v="66645"/>
    <x v="0"/>
    <n v="21"/>
    <n v="54696.86"/>
    <n v="3506.61"/>
    <n v="0"/>
    <n v="58203.47"/>
    <n v="167.36"/>
    <n v="0"/>
    <n v="0"/>
    <n v="0"/>
    <n v="0"/>
    <m/>
    <n v="58203.47"/>
    <n v="10302.129999999999"/>
    <n v="433.02"/>
    <n v="0"/>
    <n v="0"/>
    <n v="0"/>
    <n v="0"/>
    <n v="0"/>
    <n v="10735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73.97"/>
    <n v="10735.15"/>
    <n v="161"/>
    <n v="300"/>
    <n v="108703.53"/>
    <n v="68716.899999999994"/>
    <n v="63.214965999999997"/>
    <n v="53.543311428950098"/>
    <n v="9.5"/>
    <m/>
    <m/>
    <m/>
    <s v="BCN"/>
    <s v="MEXICALI"/>
    <s v="21600"/>
    <s v="Morosidad"/>
    <x v="0"/>
  </r>
  <r>
    <n v="3202"/>
    <s v="Hipotecaria Su Casita"/>
    <s v="FIDEICOMISO 234036"/>
    <d v="2018-05-01T00:00:00"/>
    <s v="66646"/>
    <x v="0"/>
    <n v="21"/>
    <n v="59902.12"/>
    <n v="12291.32"/>
    <n v="0"/>
    <n v="72193.440000000002"/>
    <n v="183.27"/>
    <n v="0"/>
    <n v="0"/>
    <n v="0"/>
    <n v="0"/>
    <m/>
    <n v="72193.440000000002"/>
    <n v="50828.68"/>
    <n v="474.23"/>
    <n v="0"/>
    <n v="0"/>
    <n v="0"/>
    <n v="0"/>
    <n v="0"/>
    <n v="51302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74.59"/>
    <n v="51302.91"/>
    <n v="161"/>
    <n v="300"/>
    <n v="89147.55"/>
    <n v="75255"/>
    <n v="84.416229000000001"/>
    <n v="80.981967488376299"/>
    <n v="9.5"/>
    <m/>
    <m/>
    <m/>
    <s v="EM"/>
    <s v="ACOLMAN"/>
    <s v="55870"/>
    <s v="Morosidad"/>
    <x v="0"/>
  </r>
  <r>
    <n v="3203"/>
    <s v="Hipotecaria Su Casita"/>
    <s v="FIDEICOMISO 234036"/>
    <d v="2018-05-01T00:00:00"/>
    <s v="66649"/>
    <x v="0"/>
    <n v="21"/>
    <n v="60589.96"/>
    <n v="10039.51"/>
    <n v="0"/>
    <n v="70629.47"/>
    <n v="185.39"/>
    <n v="0"/>
    <n v="0"/>
    <n v="0"/>
    <n v="0"/>
    <m/>
    <n v="70629.47"/>
    <n v="37179.75"/>
    <n v="479.67"/>
    <n v="0"/>
    <n v="0"/>
    <n v="0"/>
    <n v="0"/>
    <n v="0"/>
    <n v="3765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24.9"/>
    <n v="37659.42"/>
    <n v="161"/>
    <n v="300"/>
    <n v="89147.55"/>
    <n v="76120"/>
    <n v="85.386531000000005"/>
    <n v="79.227606800690594"/>
    <n v="9.5"/>
    <m/>
    <m/>
    <m/>
    <s v="EM"/>
    <s v="ACOLMAN"/>
    <s v="55870"/>
    <s v="Proceso judicial"/>
    <x v="0"/>
  </r>
  <r>
    <n v="3204"/>
    <s v="Hipotecaria Su Casita"/>
    <s v="FIDEICOMISO 234036"/>
    <d v="2018-05-01T00:00:00"/>
    <s v="66650"/>
    <x v="0"/>
    <n v="21"/>
    <n v="75468.539999999994"/>
    <n v="17296.48"/>
    <n v="0"/>
    <n v="92765.02"/>
    <n v="230.91"/>
    <n v="0"/>
    <n v="0"/>
    <n v="0"/>
    <n v="0"/>
    <m/>
    <n v="92765.02"/>
    <n v="77137.7"/>
    <n v="597.46"/>
    <n v="0"/>
    <n v="0"/>
    <n v="0"/>
    <n v="0"/>
    <n v="0"/>
    <n v="77735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27.39"/>
    <n v="77735.16"/>
    <n v="161"/>
    <n v="300"/>
    <n v="105346.51"/>
    <n v="94811.86"/>
    <n v="90.000000999999997"/>
    <n v="88.057041521651598"/>
    <n v="9.5"/>
    <m/>
    <m/>
    <m/>
    <s v="BCS"/>
    <s v="LOS CABOS"/>
    <s v="23450"/>
    <s v="Morosidad"/>
    <x v="0"/>
  </r>
  <r>
    <n v="3205"/>
    <s v="Hipotecaria Su Casita"/>
    <s v="FIDEICOMISO 234036"/>
    <d v="2018-05-01T00:00:00"/>
    <s v="66653"/>
    <x v="0"/>
    <n v="21"/>
    <n v="60589.96"/>
    <n v="7380.94"/>
    <n v="0"/>
    <n v="67970.899999999994"/>
    <n v="185.39"/>
    <n v="0"/>
    <n v="0"/>
    <n v="0"/>
    <n v="0"/>
    <m/>
    <n v="67970.899999999994"/>
    <n v="24543.65"/>
    <n v="479.67"/>
    <n v="0"/>
    <n v="0"/>
    <n v="0"/>
    <n v="0"/>
    <n v="0"/>
    <n v="25023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66.33"/>
    <n v="25023.32"/>
    <n v="161"/>
    <n v="300"/>
    <n v="89147.55"/>
    <n v="76120"/>
    <n v="85.386531000000005"/>
    <n v="76.245393588385397"/>
    <n v="9.5"/>
    <m/>
    <m/>
    <m/>
    <s v="EM"/>
    <s v="ACOLMAN"/>
    <s v="55870"/>
    <s v="Proceso judicial"/>
    <x v="0"/>
  </r>
  <r>
    <n v="3206"/>
    <s v="Hipotecaria Su Casita"/>
    <s v="FIDEICOMISO 234036"/>
    <d v="2018-05-01T00:00:00"/>
    <s v="66655"/>
    <x v="15"/>
    <n v="6"/>
    <n v="70191.73"/>
    <n v="2707.01"/>
    <n v="0"/>
    <n v="72898.740000000005"/>
    <n v="479.86"/>
    <n v="0"/>
    <n v="0"/>
    <n v="0"/>
    <n v="0"/>
    <m/>
    <n v="72898.740000000005"/>
    <n v="2834.36"/>
    <n v="555.67999999999995"/>
    <n v="0"/>
    <n v="0"/>
    <n v="0"/>
    <n v="0"/>
    <n v="0"/>
    <n v="3390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86.87"/>
    <n v="3390.04"/>
    <n v="101"/>
    <n v="240"/>
    <n v="127353.64"/>
    <n v="111093.41"/>
    <n v="87.232221999999993"/>
    <n v="57.241190734898503"/>
    <n v="9.5"/>
    <m/>
    <m/>
    <m/>
    <s v="DF"/>
    <s v="CUAUHTEMOC"/>
    <s v="6010"/>
    <s v="Morosidad"/>
    <x v="0"/>
  </r>
  <r>
    <n v="3207"/>
    <s v="Hipotecaria Su Casita"/>
    <s v="FIDEICOMISO 234036"/>
    <d v="2018-05-01T00:00:00"/>
    <s v="66659"/>
    <x v="18"/>
    <n v="13"/>
    <n v="44339.360000000001"/>
    <n v="1655.16"/>
    <n v="0"/>
    <n v="45994.52"/>
    <n v="134.57"/>
    <n v="0"/>
    <n v="0"/>
    <n v="0"/>
    <n v="0"/>
    <m/>
    <n v="45994.52"/>
    <n v="4644.9799999999996"/>
    <n v="354.71"/>
    <n v="0"/>
    <n v="0"/>
    <n v="0"/>
    <n v="0"/>
    <n v="0"/>
    <n v="4999.68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9.73"/>
    <n v="4999.6899999999996"/>
    <n v="161"/>
    <n v="300"/>
    <n v="107104.95"/>
    <n v="55558.720000000001"/>
    <n v="51.873157999999997"/>
    <n v="42.943411998947397"/>
    <n v="9.6"/>
    <m/>
    <m/>
    <m/>
    <s v="GRO"/>
    <s v="ACAPULCO DE JUAREZ"/>
    <s v="39906"/>
    <s v="Morosidad"/>
    <x v="0"/>
  </r>
  <r>
    <n v="3208"/>
    <s v="Hipotecaria Su Casita"/>
    <s v="FIDEICOMISO 234036"/>
    <d v="2018-05-01T00:00:00"/>
    <s v="66660"/>
    <x v="1"/>
    <n v="0"/>
    <n v="61616.29"/>
    <n v="0"/>
    <n v="0"/>
    <n v="61616.29"/>
    <n v="188.51"/>
    <n v="0"/>
    <n v="0"/>
    <n v="188.51"/>
    <n v="0"/>
    <m/>
    <n v="61427.78"/>
    <n v="0"/>
    <n v="487.8"/>
    <n v="0"/>
    <n v="0"/>
    <n v="487.8"/>
    <n v="0"/>
    <n v="0"/>
    <n v="0"/>
    <n v="53.76"/>
    <n v="0"/>
    <n v="0"/>
    <n v="0"/>
    <n v="0"/>
    <n v="1"/>
    <n v="36.5"/>
    <n v="96.02"/>
    <n v="0"/>
    <n v="0"/>
    <n v="0"/>
    <n v="0"/>
    <n v="0"/>
    <n v="0"/>
    <n v="0"/>
    <n v="0.04"/>
    <n v="0"/>
    <n v="0.03"/>
    <n v="0"/>
    <n v="863.63"/>
    <n v="0"/>
    <n v="0"/>
    <n v="161"/>
    <n v="300"/>
    <n v="89147.55"/>
    <n v="77408.100000000006"/>
    <n v="86.831438000000006"/>
    <n v="68.905740749968601"/>
    <n v="9.5"/>
    <m/>
    <m/>
    <m/>
    <s v="EM"/>
    <s v="ACOLMAN"/>
    <s v="55870"/>
    <s v="Al corriente"/>
    <x v="0"/>
  </r>
  <r>
    <n v="3209"/>
    <s v="Hipotecaria Su Casita"/>
    <s v="FIDEICOMISO 234036"/>
    <d v="2018-05-01T00:00:00"/>
    <s v="66661"/>
    <x v="0"/>
    <n v="21"/>
    <n v="79096.33"/>
    <n v="16229.11"/>
    <n v="0"/>
    <n v="95325.440000000002"/>
    <n v="241.99"/>
    <n v="0"/>
    <n v="0"/>
    <n v="0"/>
    <n v="0"/>
    <m/>
    <n v="95325.440000000002"/>
    <n v="66974.73"/>
    <n v="626.17999999999995"/>
    <n v="0"/>
    <n v="0"/>
    <n v="0"/>
    <n v="0"/>
    <n v="0"/>
    <n v="67600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471.099999999999"/>
    <n v="67600.91"/>
    <n v="161"/>
    <n v="300"/>
    <n v="110408.68"/>
    <n v="99367.81"/>
    <n v="89.999998000000005"/>
    <n v="86.338718840126603"/>
    <n v="9.5"/>
    <m/>
    <m/>
    <m/>
    <s v="BCS"/>
    <s v="LOS CABOS"/>
    <s v="23450"/>
    <s v="Proceso judicial"/>
    <x v="0"/>
  </r>
  <r>
    <n v="3210"/>
    <s v="Hipotecaria Su Casita"/>
    <s v="FIDEICOMISO 234036"/>
    <d v="2018-05-01T00:00:00"/>
    <s v="66665"/>
    <x v="0"/>
    <n v="21"/>
    <n v="49869.51"/>
    <n v="71504.990000000005"/>
    <n v="0"/>
    <n v="121374.5"/>
    <n v="1252.1199999999999"/>
    <n v="0"/>
    <n v="0"/>
    <n v="0"/>
    <n v="0"/>
    <m/>
    <n v="121374.5"/>
    <n v="53344.77"/>
    <n v="390.64"/>
    <n v="0"/>
    <n v="0"/>
    <n v="0"/>
    <n v="0"/>
    <n v="0"/>
    <n v="53735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757.11"/>
    <n v="53735.41"/>
    <n v="41"/>
    <n v="180"/>
    <n v="179196.05"/>
    <n v="158231.67999999999"/>
    <n v="88.300875000000005"/>
    <n v="67.732798847155706"/>
    <n v="9.4"/>
    <m/>
    <m/>
    <m/>
    <s v="QRO"/>
    <s v="QUERETARO"/>
    <s v="76148"/>
    <s v="Proceso judicial"/>
    <x v="0"/>
  </r>
  <r>
    <n v="3211"/>
    <s v="Hipotecaria Su Casita"/>
    <s v="FIDEICOMISO 234036"/>
    <d v="2018-05-01T00:00:00"/>
    <s v="66666"/>
    <x v="0"/>
    <n v="21"/>
    <n v="68127.17"/>
    <n v="13881.92"/>
    <n v="0"/>
    <n v="82009.09"/>
    <n v="208.45"/>
    <n v="0"/>
    <n v="0"/>
    <n v="0"/>
    <n v="0"/>
    <m/>
    <n v="82009.09"/>
    <n v="57158.12"/>
    <n v="539.34"/>
    <n v="0"/>
    <n v="0"/>
    <n v="0"/>
    <n v="0"/>
    <n v="0"/>
    <n v="57697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90.37"/>
    <n v="57697.46"/>
    <n v="161"/>
    <n v="300"/>
    <n v="99174.5"/>
    <n v="85588.96"/>
    <n v="86.301378"/>
    <n v="82.6917101869916"/>
    <n v="9.5"/>
    <m/>
    <m/>
    <m/>
    <s v="EM"/>
    <s v="TECAMAC"/>
    <s v="55764"/>
    <s v="Morosidad"/>
    <x v="0"/>
  </r>
  <r>
    <n v="3212"/>
    <s v="Hipotecaria Su Casita"/>
    <s v="FIDEICOMISO 234036"/>
    <d v="2018-05-01T00:00:00"/>
    <s v="66669"/>
    <x v="0"/>
    <n v="21"/>
    <n v="87782.62"/>
    <n v="19523.27"/>
    <n v="0"/>
    <n v="107305.89"/>
    <n v="268.58999999999997"/>
    <n v="0"/>
    <n v="0"/>
    <n v="0"/>
    <n v="0"/>
    <m/>
    <n v="107305.89"/>
    <n v="84612.160000000003"/>
    <n v="694.95"/>
    <n v="0"/>
    <n v="0"/>
    <n v="0"/>
    <n v="0"/>
    <n v="0"/>
    <n v="85307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91.86"/>
    <n v="85307.11"/>
    <n v="161"/>
    <n v="300"/>
    <n v="127011.56"/>
    <n v="110282.69"/>
    <n v="86.828860000000006"/>
    <n v="84.485136334499998"/>
    <n v="9.5"/>
    <m/>
    <m/>
    <m/>
    <s v="EM"/>
    <s v="TECAMAC"/>
    <s v="55764"/>
    <s v="Proceso judicial"/>
    <x v="0"/>
  </r>
  <r>
    <n v="3213"/>
    <s v="Hipotecaria Su Casita"/>
    <s v="FIDEICOMISO 234036"/>
    <d v="2018-05-01T00:00:00"/>
    <s v="66670"/>
    <x v="0"/>
    <n v="21"/>
    <n v="55689.35"/>
    <n v="25386.12"/>
    <n v="0"/>
    <n v="81075.47"/>
    <n v="356.93"/>
    <n v="0"/>
    <n v="0"/>
    <n v="0"/>
    <n v="0"/>
    <m/>
    <n v="81075.47"/>
    <n v="58382.879999999997"/>
    <n v="440.87"/>
    <n v="0"/>
    <n v="0"/>
    <n v="0"/>
    <n v="0"/>
    <n v="0"/>
    <n v="5882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743.05"/>
    <n v="58823.75"/>
    <n v="101"/>
    <n v="240"/>
    <n v="99174.5"/>
    <n v="85588.96"/>
    <n v="86.301378"/>
    <n v="81.750319001395297"/>
    <n v="9.5"/>
    <m/>
    <m/>
    <m/>
    <s v="EM"/>
    <s v="TECAMAC"/>
    <s v="55764"/>
    <s v="Proceso judicial"/>
    <x v="0"/>
  </r>
  <r>
    <n v="3214"/>
    <s v="Hipotecaria Su Casita"/>
    <s v="FIDEICOMISO 234036"/>
    <d v="2018-05-01T00:00:00"/>
    <s v="66671"/>
    <x v="1"/>
    <n v="0"/>
    <n v="147701.26"/>
    <n v="0"/>
    <n v="0"/>
    <n v="147701.26"/>
    <n v="951.16"/>
    <n v="0"/>
    <n v="0"/>
    <n v="951.16"/>
    <n v="0"/>
    <m/>
    <n v="146750.1"/>
    <n v="0"/>
    <n v="1156.99"/>
    <n v="0"/>
    <n v="0"/>
    <n v="1156.99"/>
    <n v="0"/>
    <n v="0"/>
    <n v="0"/>
    <n v="83.54"/>
    <n v="0"/>
    <n v="0"/>
    <n v="0"/>
    <n v="0"/>
    <n v="4.17"/>
    <n v="95.34"/>
    <n v="281.68"/>
    <n v="0"/>
    <n v="0"/>
    <n v="0"/>
    <n v="0"/>
    <n v="0"/>
    <n v="0"/>
    <n v="0"/>
    <n v="0.14000000000000001"/>
    <n v="0"/>
    <n v="0"/>
    <n v="0"/>
    <n v="2573.02"/>
    <n v="0"/>
    <n v="0"/>
    <n v="101"/>
    <n v="240"/>
    <n v="256793.51"/>
    <n v="227757.73"/>
    <n v="88.692946000000006"/>
    <n v="57.147121613806902"/>
    <n v="9.4"/>
    <m/>
    <m/>
    <m/>
    <s v="QRO"/>
    <s v="QUERETARO"/>
    <s v="76180"/>
    <s v="Al corriente"/>
    <x v="0"/>
  </r>
  <r>
    <n v="3215"/>
    <s v="Hipotecaria Su Casita"/>
    <s v="FIDEICOMISO 234036"/>
    <d v="2018-05-01T00:00:00"/>
    <s v="66672"/>
    <x v="1"/>
    <n v="0"/>
    <n v="38971.07"/>
    <n v="0"/>
    <n v="0"/>
    <n v="38971.07"/>
    <n v="248.58"/>
    <n v="0"/>
    <n v="0"/>
    <n v="248.58"/>
    <n v="0"/>
    <m/>
    <n v="38722.49"/>
    <n v="0"/>
    <n v="311.77"/>
    <n v="0"/>
    <n v="0"/>
    <n v="311.77"/>
    <n v="0"/>
    <n v="0"/>
    <n v="0"/>
    <n v="51.66"/>
    <n v="0"/>
    <n v="0"/>
    <n v="0"/>
    <n v="0"/>
    <n v="2.36"/>
    <n v="26.62"/>
    <n v="73.819999999999993"/>
    <n v="0"/>
    <n v="0"/>
    <n v="0"/>
    <n v="0"/>
    <n v="0"/>
    <n v="0"/>
    <n v="0"/>
    <n v="2.93"/>
    <n v="0"/>
    <n v="0.7"/>
    <n v="0"/>
    <n v="717.74"/>
    <n v="0"/>
    <n v="0"/>
    <n v="101"/>
    <n v="240"/>
    <n v="67101.95"/>
    <n v="59696.5"/>
    <n v="88.963882999999996"/>
    <n v="57.706952163504901"/>
    <n v="9.6"/>
    <m/>
    <m/>
    <m/>
    <s v="EM"/>
    <s v="TECAMAC"/>
    <s v="55764"/>
    <s v="Al corriente"/>
    <x v="0"/>
  </r>
  <r>
    <n v="3216"/>
    <s v="Hipotecaria Su Casita"/>
    <s v="FIDEICOMISO 234036"/>
    <d v="2018-05-01T00:00:00"/>
    <s v="66674"/>
    <x v="0"/>
    <n v="21"/>
    <n v="68126.47"/>
    <n v="10928.55"/>
    <n v="0"/>
    <n v="79055.02"/>
    <n v="208.46"/>
    <n v="0"/>
    <n v="0"/>
    <n v="0"/>
    <n v="0"/>
    <m/>
    <n v="79055.02"/>
    <n v="39342.14"/>
    <n v="539.33000000000004"/>
    <n v="0"/>
    <n v="0"/>
    <n v="0"/>
    <n v="0"/>
    <n v="0"/>
    <n v="39881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37.01"/>
    <n v="39881.47"/>
    <n v="161"/>
    <n v="300"/>
    <n v="97096.71"/>
    <n v="85588.96"/>
    <n v="88.148156999999998"/>
    <n v="81.418845545011195"/>
    <n v="9.5"/>
    <m/>
    <m/>
    <m/>
    <s v="EM"/>
    <s v="TECAMAC"/>
    <s v="55764"/>
    <s v="Morosidad"/>
    <x v="0"/>
  </r>
  <r>
    <n v="3217"/>
    <s v="Hipotecaria Su Casita"/>
    <s v="FIDEICOMISO 234036"/>
    <d v="2018-05-01T00:00:00"/>
    <s v="66675"/>
    <x v="0"/>
    <n v="21"/>
    <n v="54388.56"/>
    <n v="6278.51"/>
    <n v="0"/>
    <n v="60667.07"/>
    <n v="166.39"/>
    <n v="0"/>
    <n v="0"/>
    <n v="0"/>
    <n v="0"/>
    <m/>
    <n v="60667.07"/>
    <n v="20454.8"/>
    <n v="430.58"/>
    <n v="0"/>
    <n v="0"/>
    <n v="0"/>
    <n v="0"/>
    <n v="0"/>
    <n v="2088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44.9"/>
    <n v="20885.38"/>
    <n v="161"/>
    <n v="300"/>
    <n v="75919.240000000005"/>
    <n v="68327.320000000007"/>
    <n v="90.000005000000002"/>
    <n v="79.910006763551493"/>
    <n v="9.5"/>
    <m/>
    <m/>
    <m/>
    <s v="MICH"/>
    <s v="MORELIA"/>
    <s v="58336"/>
    <s v="Morosidad"/>
    <x v="0"/>
  </r>
  <r>
    <n v="3218"/>
    <s v="Hipotecaria Su Casita"/>
    <s v="FIDEICOMISO 234036"/>
    <d v="2018-05-01T00:00:00"/>
    <s v="66677"/>
    <x v="0"/>
    <n v="21"/>
    <n v="54388.56"/>
    <n v="7819.11"/>
    <n v="0"/>
    <n v="62207.67"/>
    <n v="166.39"/>
    <n v="0"/>
    <n v="0"/>
    <n v="0"/>
    <n v="0"/>
    <m/>
    <n v="62207.67"/>
    <n v="27402.12"/>
    <n v="430.58"/>
    <n v="0"/>
    <n v="0"/>
    <n v="0"/>
    <n v="0"/>
    <n v="0"/>
    <n v="27832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85.5"/>
    <n v="27832.7"/>
    <n v="161"/>
    <n v="300"/>
    <n v="75919.240000000005"/>
    <n v="68327.320000000007"/>
    <n v="90.000005000000002"/>
    <n v="81.939268378129697"/>
    <n v="9.5"/>
    <m/>
    <m/>
    <m/>
    <s v="MICH"/>
    <s v="MORELIA"/>
    <s v="58336"/>
    <s v="Morosidad"/>
    <x v="0"/>
  </r>
  <r>
    <n v="3219"/>
    <s v="Hipotecaria Su Casita"/>
    <s v="FIDEICOMISO 234036"/>
    <d v="2018-05-01T00:00:00"/>
    <s v="66679"/>
    <x v="1"/>
    <n v="0"/>
    <n v="55683.53"/>
    <n v="0"/>
    <n v="0"/>
    <n v="55683.53"/>
    <n v="356.97"/>
    <n v="0"/>
    <n v="0"/>
    <n v="356.97"/>
    <n v="0"/>
    <m/>
    <n v="55326.559999999998"/>
    <n v="0"/>
    <n v="440.83"/>
    <n v="0"/>
    <n v="0"/>
    <n v="440.83"/>
    <n v="0"/>
    <n v="0"/>
    <n v="0"/>
    <n v="56.66"/>
    <n v="0"/>
    <n v="0"/>
    <n v="0"/>
    <n v="0"/>
    <n v="2.67"/>
    <n v="37.17"/>
    <n v="106.24"/>
    <n v="0"/>
    <n v="0"/>
    <n v="0"/>
    <n v="0"/>
    <n v="0"/>
    <n v="0"/>
    <n v="0"/>
    <n v="0.32"/>
    <n v="0"/>
    <n v="0"/>
    <n v="0"/>
    <n v="1000.86"/>
    <n v="0"/>
    <n v="0"/>
    <n v="101"/>
    <n v="240"/>
    <n v="99174.5"/>
    <n v="85588.96"/>
    <n v="86.301378"/>
    <n v="55.787082446143501"/>
    <n v="9.5"/>
    <m/>
    <m/>
    <m/>
    <s v="EM"/>
    <s v="TECAMAC"/>
    <s v="55764"/>
    <s v="Al corriente"/>
    <x v="0"/>
  </r>
  <r>
    <n v="3220"/>
    <s v="Hipotecaria Su Casita"/>
    <s v="FIDEICOMISO 234036"/>
    <d v="2018-05-01T00:00:00"/>
    <s v="66680"/>
    <x v="0"/>
    <n v="21"/>
    <n v="46321.85"/>
    <n v="6935.24"/>
    <n v="0"/>
    <n v="53257.09"/>
    <n v="140.58000000000001"/>
    <n v="0"/>
    <n v="0"/>
    <n v="0"/>
    <n v="0"/>
    <m/>
    <n v="53257.09"/>
    <n v="25267.21"/>
    <n v="370.57"/>
    <n v="0"/>
    <n v="0"/>
    <n v="0"/>
    <n v="0"/>
    <n v="0"/>
    <n v="25637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75.82"/>
    <n v="25637.78"/>
    <n v="161"/>
    <n v="300"/>
    <n v="67101.95"/>
    <n v="58042.26"/>
    <n v="86.498619000000005"/>
    <n v="79.367425337309598"/>
    <n v="9.6"/>
    <m/>
    <m/>
    <m/>
    <s v="EM"/>
    <s v="TECAMAC"/>
    <s v="55764"/>
    <s v="Proceso judicial"/>
    <x v="0"/>
  </r>
  <r>
    <n v="3221"/>
    <s v="Hipotecaria Su Casita"/>
    <s v="FIDEICOMISO 234036"/>
    <d v="2018-05-01T00:00:00"/>
    <s v="66681"/>
    <x v="0"/>
    <n v="21"/>
    <n v="33137.980000000003"/>
    <n v="4525.82"/>
    <n v="0"/>
    <n v="37663.800000000003"/>
    <n v="100.59"/>
    <n v="0"/>
    <n v="0"/>
    <n v="0"/>
    <n v="0"/>
    <m/>
    <n v="37663.800000000003"/>
    <n v="15952.82"/>
    <n v="265.10000000000002"/>
    <n v="0"/>
    <n v="0"/>
    <n v="0"/>
    <n v="0"/>
    <n v="0"/>
    <n v="16217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26.41"/>
    <n v="16217.92"/>
    <n v="161"/>
    <n v="300"/>
    <n v="46291.82"/>
    <n v="41524.31"/>
    <n v="89.701183"/>
    <n v="81.361675035067407"/>
    <n v="9.6"/>
    <m/>
    <m/>
    <m/>
    <s v="NL"/>
    <s v="MONTERREY"/>
    <s v="64103"/>
    <s v="Morosidad"/>
    <x v="0"/>
  </r>
  <r>
    <n v="3222"/>
    <s v="Hipotecaria Su Casita"/>
    <s v="FIDEICOMISO 234036"/>
    <d v="2018-05-01T00:00:00"/>
    <s v="66682"/>
    <x v="0"/>
    <n v="21"/>
    <n v="87782.62"/>
    <n v="16842.8"/>
    <n v="0"/>
    <n v="104625.42"/>
    <n v="268.58999999999997"/>
    <n v="0"/>
    <n v="0"/>
    <n v="0"/>
    <n v="0"/>
    <m/>
    <n v="104625.42"/>
    <n v="66985.179999999993"/>
    <n v="694.95"/>
    <n v="0"/>
    <n v="0"/>
    <n v="0"/>
    <n v="0"/>
    <n v="0"/>
    <n v="67680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11.39"/>
    <n v="67680.13"/>
    <n v="161"/>
    <n v="300"/>
    <n v="127011.56"/>
    <n v="110282.69"/>
    <n v="86.828860000000006"/>
    <n v="82.374722140176303"/>
    <n v="9.5"/>
    <m/>
    <m/>
    <m/>
    <s v="EM"/>
    <s v="TECAMAC"/>
    <s v="55764"/>
    <s v="Proceso judicial"/>
    <x v="0"/>
  </r>
  <r>
    <n v="3223"/>
    <s v="Hipotecaria Su Casita"/>
    <s v="FIDEICOMISO 234036"/>
    <d v="2018-05-01T00:00:00"/>
    <s v="66684"/>
    <x v="1"/>
    <n v="0"/>
    <n v="53302.37"/>
    <n v="0"/>
    <n v="0"/>
    <n v="53302.37"/>
    <n v="341.63"/>
    <n v="0"/>
    <n v="0"/>
    <n v="341.63"/>
    <n v="0"/>
    <m/>
    <n v="52960.74"/>
    <n v="0"/>
    <n v="421.98"/>
    <n v="0"/>
    <n v="0"/>
    <n v="421.98"/>
    <n v="0"/>
    <n v="0"/>
    <n v="0"/>
    <n v="54.23"/>
    <n v="0"/>
    <n v="0"/>
    <n v="0"/>
    <n v="0"/>
    <n v="2.67"/>
    <n v="35.58"/>
    <n v="101.67"/>
    <n v="0"/>
    <n v="0"/>
    <n v="0"/>
    <n v="0"/>
    <n v="0"/>
    <n v="0"/>
    <n v="0"/>
    <n v="361.9"/>
    <n v="0"/>
    <n v="356.97"/>
    <n v="0"/>
    <n v="1319.66"/>
    <n v="0"/>
    <n v="0"/>
    <n v="101"/>
    <n v="240"/>
    <n v="94752.54"/>
    <n v="81920.86"/>
    <n v="86.457693000000006"/>
    <n v="55.893741837827598"/>
    <n v="9.5"/>
    <m/>
    <m/>
    <m/>
    <s v="EM"/>
    <s v="TECAMAC"/>
    <s v="55764"/>
    <s v="Al corriente"/>
    <x v="0"/>
  </r>
  <r>
    <n v="3224"/>
    <s v="Hipotecaria Su Casita"/>
    <s v="FIDEICOMISO 234036"/>
    <d v="2018-05-01T00:00:00"/>
    <s v="66685"/>
    <x v="1"/>
    <n v="0"/>
    <n v="30463.73"/>
    <n v="0"/>
    <n v="0"/>
    <n v="30463.73"/>
    <n v="614.27"/>
    <n v="0"/>
    <n v="0"/>
    <n v="614.27"/>
    <n v="0"/>
    <m/>
    <n v="29849.46"/>
    <n v="0"/>
    <n v="241.17"/>
    <n v="0"/>
    <n v="0"/>
    <n v="241.17"/>
    <n v="0"/>
    <n v="0"/>
    <n v="0"/>
    <n v="51.04"/>
    <n v="0"/>
    <n v="0"/>
    <n v="0"/>
    <n v="0"/>
    <n v="5.15"/>
    <n v="31.45"/>
    <n v="102.37"/>
    <n v="0"/>
    <n v="0"/>
    <n v="0"/>
    <n v="0"/>
    <n v="0"/>
    <n v="0"/>
    <n v="0"/>
    <n v="0.12"/>
    <n v="0"/>
    <n v="0.06"/>
    <n v="0"/>
    <n v="1045.57"/>
    <n v="0"/>
    <n v="0"/>
    <n v="41"/>
    <n v="180"/>
    <n v="99440.89"/>
    <n v="81920.86"/>
    <n v="82.381462999999997"/>
    <n v="30.017289669077901"/>
    <n v="9.5"/>
    <m/>
    <m/>
    <m/>
    <s v="EM"/>
    <s v="TECAMAC"/>
    <s v="55764"/>
    <s v="Al corriente"/>
    <x v="0"/>
  </r>
  <r>
    <n v="3225"/>
    <s v="Hipotecaria Su Casita"/>
    <s v="FIDEICOMISO 234036"/>
    <d v="2018-05-01T00:00:00"/>
    <s v="66686"/>
    <x v="0"/>
    <n v="21"/>
    <n v="65207.95"/>
    <n v="13565.13"/>
    <n v="0"/>
    <n v="78773.08"/>
    <n v="199.51"/>
    <n v="0"/>
    <n v="0"/>
    <n v="0"/>
    <n v="0"/>
    <m/>
    <n v="78773.08"/>
    <n v="56577.38"/>
    <n v="516.23"/>
    <n v="0"/>
    <n v="0"/>
    <n v="0"/>
    <n v="0"/>
    <n v="0"/>
    <n v="57093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64.64"/>
    <n v="57093.61"/>
    <n v="161"/>
    <n v="300"/>
    <n v="94752.54"/>
    <n v="81920.86"/>
    <n v="86.457693000000006"/>
    <n v="83.135586800534597"/>
    <n v="9.5"/>
    <m/>
    <m/>
    <m/>
    <s v="EM"/>
    <s v="TECAMAC"/>
    <s v="55764"/>
    <s v="Morosidad"/>
    <x v="0"/>
  </r>
  <r>
    <n v="3226"/>
    <s v="Hipotecaria Su Casita"/>
    <s v="FIDEICOMISO 234036"/>
    <d v="2018-05-01T00:00:00"/>
    <s v="66688"/>
    <x v="1"/>
    <n v="0"/>
    <n v="113496.05"/>
    <n v="0"/>
    <n v="0"/>
    <n v="113496.05"/>
    <n v="730.9"/>
    <n v="0"/>
    <n v="0"/>
    <n v="730.9"/>
    <n v="0"/>
    <m/>
    <n v="112765.15"/>
    <n v="0"/>
    <n v="889.05"/>
    <n v="0"/>
    <n v="0"/>
    <n v="889.05"/>
    <n v="0"/>
    <n v="0"/>
    <n v="0"/>
    <n v="64.19"/>
    <n v="0"/>
    <n v="0"/>
    <n v="0"/>
    <n v="0"/>
    <n v="3.01"/>
    <n v="73.260000000000005"/>
    <n v="217.33"/>
    <n v="0"/>
    <n v="0"/>
    <n v="0"/>
    <n v="0"/>
    <n v="0"/>
    <n v="0"/>
    <n v="0"/>
    <n v="28.04"/>
    <n v="0"/>
    <n v="14.02"/>
    <n v="0"/>
    <n v="2005.78"/>
    <n v="0"/>
    <n v="0"/>
    <n v="101"/>
    <n v="240"/>
    <n v="203303.74"/>
    <n v="175013.83"/>
    <n v="86.084903999999995"/>
    <n v="55.4663429301307"/>
    <n v="9.4"/>
    <m/>
    <m/>
    <m/>
    <s v="QRO"/>
    <s v="QUERETARO"/>
    <s v="76190"/>
    <s v="Al corriente"/>
    <x v="0"/>
  </r>
  <r>
    <n v="3227"/>
    <s v="Hipotecaria Su Casita"/>
    <s v="FIDEICOMISO 234036"/>
    <d v="2018-05-01T00:00:00"/>
    <s v="66690"/>
    <x v="1"/>
    <n v="0"/>
    <n v="55688.09"/>
    <n v="0"/>
    <n v="0"/>
    <n v="55688.09"/>
    <n v="356.94"/>
    <n v="0"/>
    <n v="0"/>
    <n v="356.94"/>
    <n v="0"/>
    <m/>
    <n v="55331.15"/>
    <n v="0"/>
    <n v="440.86"/>
    <n v="0"/>
    <n v="0"/>
    <n v="440.86"/>
    <n v="0"/>
    <n v="0"/>
    <n v="0"/>
    <n v="56.66"/>
    <n v="0"/>
    <n v="0"/>
    <n v="0"/>
    <n v="0"/>
    <n v="2.67"/>
    <n v="37.17"/>
    <n v="106.24"/>
    <n v="0"/>
    <n v="0"/>
    <n v="0"/>
    <n v="0"/>
    <n v="0"/>
    <n v="0"/>
    <n v="0"/>
    <n v="0.35"/>
    <n v="0"/>
    <n v="0.03"/>
    <n v="0"/>
    <n v="1000.89"/>
    <n v="0"/>
    <n v="0"/>
    <n v="101"/>
    <n v="240"/>
    <n v="99174.5"/>
    <n v="85588.96"/>
    <n v="86.301378"/>
    <n v="55.791710651989497"/>
    <n v="9.5"/>
    <m/>
    <m/>
    <m/>
    <s v="EM"/>
    <s v="TECAMAC"/>
    <s v="55764"/>
    <s v="Al corriente"/>
    <x v="0"/>
  </r>
  <r>
    <n v="3228"/>
    <s v="Hipotecaria Su Casita"/>
    <s v="FIDEICOMISO 234036"/>
    <d v="2018-05-01T00:00:00"/>
    <s v="66691"/>
    <x v="0"/>
    <n v="21"/>
    <n v="86256.7"/>
    <n v="8631.5300000000007"/>
    <n v="0"/>
    <n v="94888.23"/>
    <n v="263.91000000000003"/>
    <n v="0"/>
    <n v="0"/>
    <n v="0"/>
    <n v="0"/>
    <m/>
    <n v="94888.23"/>
    <n v="27346.11"/>
    <n v="682.87"/>
    <n v="0"/>
    <n v="0"/>
    <n v="0"/>
    <n v="0"/>
    <n v="0"/>
    <n v="28028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95.44"/>
    <n v="28028.98"/>
    <n v="161"/>
    <n v="300"/>
    <n v="120405.25"/>
    <n v="108364.73"/>
    <n v="90.000004000000004"/>
    <n v="78.807385756905603"/>
    <n v="9.5"/>
    <m/>
    <m/>
    <m/>
    <s v="MOR"/>
    <s v="EMILIANO ZAPATA"/>
    <s v="62760"/>
    <s v="Morosidad"/>
    <x v="0"/>
  </r>
  <r>
    <n v="3229"/>
    <s v="Hipotecaria Su Casita"/>
    <s v="FIDEICOMISO 234036"/>
    <d v="2018-05-01T00:00:00"/>
    <s v="66692"/>
    <x v="0"/>
    <n v="21"/>
    <n v="83500.429999999993"/>
    <n v="18365.98"/>
    <n v="0"/>
    <n v="101866.41"/>
    <n v="302.75"/>
    <n v="0"/>
    <n v="7.74"/>
    <n v="0"/>
    <n v="0"/>
    <m/>
    <n v="101858.67"/>
    <n v="61637.16"/>
    <n v="661.05"/>
    <n v="0"/>
    <n v="0"/>
    <n v="0"/>
    <n v="0"/>
    <n v="0"/>
    <n v="62298.21"/>
    <n v="0"/>
    <n v="0"/>
    <n v="0"/>
    <n v="0"/>
    <n v="0"/>
    <n v="-16.989999999999998"/>
    <n v="0"/>
    <n v="0"/>
    <n v="0"/>
    <n v="0"/>
    <n v="0"/>
    <n v="64.849999999999994"/>
    <n v="0"/>
    <n v="0"/>
    <n v="0"/>
    <n v="0"/>
    <n v="0"/>
    <n v="0"/>
    <n v="0"/>
    <n v="55.6"/>
    <n v="18660.990000000002"/>
    <n v="62298.21"/>
    <n v="161"/>
    <n v="300"/>
    <n v="132662.17000000001"/>
    <n v="110313.08"/>
    <n v="83.153380999999996"/>
    <n v="76.780494159561798"/>
    <n v="9.5"/>
    <m/>
    <m/>
    <m/>
    <s v="BCS"/>
    <s v="LOS CABOS"/>
    <s v="23400"/>
    <s v="Morosidad"/>
    <x v="0"/>
  </r>
  <r>
    <n v="3230"/>
    <s v="Hipotecaria Su Casita"/>
    <s v="FIDEICOMISO 234036"/>
    <d v="2018-05-01T00:00:00"/>
    <s v="66695"/>
    <x v="0"/>
    <n v="21"/>
    <n v="51631.49"/>
    <n v="10688.11"/>
    <n v="0"/>
    <n v="62319.6"/>
    <n v="156.71"/>
    <n v="0"/>
    <n v="0"/>
    <n v="0"/>
    <n v="0"/>
    <m/>
    <n v="62319.6"/>
    <n v="45521.88"/>
    <n v="413.05"/>
    <n v="0"/>
    <n v="0"/>
    <n v="0"/>
    <n v="0"/>
    <n v="0"/>
    <n v="45934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44.82"/>
    <n v="45934.93"/>
    <n v="161"/>
    <n v="300"/>
    <n v="76677.89"/>
    <n v="64696.97"/>
    <n v="84.375"/>
    <n v="81.2745365045689"/>
    <n v="9.6"/>
    <m/>
    <m/>
    <m/>
    <s v="EM"/>
    <s v="CHALCO"/>
    <s v="56640"/>
    <s v="Proceso judicial"/>
    <x v="0"/>
  </r>
  <r>
    <n v="3231"/>
    <s v="Hipotecaria Su Casita"/>
    <s v="FIDEICOMISO 234036"/>
    <d v="2018-05-01T00:00:00"/>
    <s v="66696"/>
    <x v="0"/>
    <n v="21"/>
    <n v="118200.83"/>
    <n v="36823.96"/>
    <n v="0"/>
    <n v="155024.79"/>
    <n v="761.17"/>
    <n v="0"/>
    <n v="0"/>
    <n v="0"/>
    <n v="0"/>
    <m/>
    <n v="155024.79"/>
    <n v="66111.350000000006"/>
    <n v="925.91"/>
    <n v="0"/>
    <n v="0"/>
    <n v="0"/>
    <n v="0"/>
    <n v="0"/>
    <n v="67037.25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585.129999999997"/>
    <n v="67037.259999999995"/>
    <n v="101"/>
    <n v="240"/>
    <n v="219144.34"/>
    <n v="182266.93"/>
    <n v="83.172090999999995"/>
    <n v="70.740950874280301"/>
    <n v="9.4"/>
    <m/>
    <m/>
    <m/>
    <s v="EM"/>
    <s v="IXTAPALUCA"/>
    <s v="56535"/>
    <s v="Proceso judicial"/>
    <x v="0"/>
  </r>
  <r>
    <n v="3232"/>
    <s v="Hipotecaria Su Casita"/>
    <s v="FIDEICOMISO 234036"/>
    <d v="2018-05-01T00:00:00"/>
    <s v="66699"/>
    <x v="0"/>
    <n v="21"/>
    <n v="65696.31"/>
    <n v="13099.39"/>
    <n v="0"/>
    <n v="78795.7"/>
    <n v="201.01"/>
    <n v="0"/>
    <n v="0"/>
    <n v="0"/>
    <n v="0"/>
    <m/>
    <n v="78795.7"/>
    <n v="53108.21"/>
    <n v="520.1"/>
    <n v="0"/>
    <n v="0"/>
    <n v="0"/>
    <n v="0"/>
    <n v="0"/>
    <n v="53628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00.4"/>
    <n v="53628.31"/>
    <n v="161"/>
    <n v="300"/>
    <n v="112966.76"/>
    <n v="82535.23"/>
    <n v="73.061518000000007"/>
    <n v="69.751225675055395"/>
    <n v="9.5"/>
    <m/>
    <m/>
    <m/>
    <s v="NL"/>
    <s v="MONTERREY"/>
    <s v="64102"/>
    <s v="Proceso judicial"/>
    <x v="0"/>
  </r>
  <r>
    <n v="3233"/>
    <s v="Hipotecaria Su Casita"/>
    <s v="FIDEICOMISO 234036"/>
    <d v="2018-05-01T00:00:00"/>
    <s v="66702"/>
    <x v="0"/>
    <n v="21"/>
    <n v="154597.35"/>
    <n v="21548.17"/>
    <n v="0"/>
    <n v="176145.52"/>
    <n v="476.82"/>
    <n v="0"/>
    <n v="0"/>
    <n v="0"/>
    <n v="0"/>
    <m/>
    <n v="176145.52"/>
    <n v="72970.31"/>
    <n v="1211.01"/>
    <n v="0"/>
    <n v="0"/>
    <n v="0"/>
    <n v="0"/>
    <n v="0"/>
    <n v="74181.32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024.99"/>
    <n v="74181.320000000007"/>
    <n v="161"/>
    <n v="300"/>
    <n v="211662.92"/>
    <n v="194729.89"/>
    <n v="92.000001999999995"/>
    <n v="83.219829232641402"/>
    <n v="9.4"/>
    <m/>
    <m/>
    <m/>
    <s v="BCN"/>
    <s v="TIJUANA"/>
    <s v="22460"/>
    <s v="Proceso judicial"/>
    <x v="0"/>
  </r>
  <r>
    <n v="3234"/>
    <s v="Hipotecaria Su Casita"/>
    <s v="FIDEICOMISO 234036"/>
    <d v="2018-05-01T00:00:00"/>
    <s v="66703"/>
    <x v="0"/>
    <n v="21"/>
    <n v="53405.5"/>
    <n v="6725.01"/>
    <n v="0"/>
    <n v="60130.51"/>
    <n v="163.4"/>
    <n v="0"/>
    <n v="0"/>
    <n v="0"/>
    <n v="0"/>
    <m/>
    <n v="60130.51"/>
    <n v="22584.49"/>
    <n v="422.79"/>
    <n v="0"/>
    <n v="0"/>
    <n v="0"/>
    <n v="0"/>
    <n v="0"/>
    <n v="23007.27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88.41"/>
    <n v="23007.279999999999"/>
    <n v="161"/>
    <n v="300"/>
    <n v="77343.490000000005"/>
    <n v="67093.149999999994"/>
    <n v="86.746990999999994"/>
    <n v="77.744759484320099"/>
    <n v="9.5"/>
    <m/>
    <m/>
    <m/>
    <s v="SON"/>
    <s v="HERMOSILLO"/>
    <s v="83287"/>
    <s v="Proceso judicial"/>
    <x v="0"/>
  </r>
  <r>
    <n v="3235"/>
    <s v="Hipotecaria Su Casita"/>
    <s v="FIDEICOMISO 234036"/>
    <d v="2018-05-01T00:00:00"/>
    <s v="66706"/>
    <x v="0"/>
    <n v="21"/>
    <n v="54380.36"/>
    <n v="10626.27"/>
    <n v="0"/>
    <n v="65006.63"/>
    <n v="166.38"/>
    <n v="0"/>
    <n v="0"/>
    <n v="0"/>
    <n v="0"/>
    <m/>
    <n v="65006.63"/>
    <n v="42524.46"/>
    <n v="430.51"/>
    <n v="0"/>
    <n v="0"/>
    <n v="0"/>
    <n v="0"/>
    <n v="0"/>
    <n v="42954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92.65"/>
    <n v="42954.97"/>
    <n v="161"/>
    <n v="300"/>
    <n v="91853.72"/>
    <n v="68317.87"/>
    <n v="74.376812999999999"/>
    <n v="70.7719073101985"/>
    <n v="9.5"/>
    <m/>
    <m/>
    <m/>
    <s v="EM"/>
    <s v="IXTAPALUCA"/>
    <s v="56538"/>
    <s v="Morosidad"/>
    <x v="0"/>
  </r>
  <r>
    <n v="3236"/>
    <s v="Hipotecaria Su Casita"/>
    <s v="FIDEICOMISO 234036"/>
    <d v="2018-05-01T00:00:00"/>
    <s v="66709"/>
    <x v="0"/>
    <n v="21"/>
    <n v="94663.11"/>
    <n v="6545.9"/>
    <n v="0"/>
    <n v="101209.01"/>
    <n v="289.63"/>
    <n v="0"/>
    <n v="0"/>
    <n v="0"/>
    <n v="0"/>
    <m/>
    <n v="101209.01"/>
    <n v="19430.349999999999"/>
    <n v="749.42"/>
    <n v="0"/>
    <n v="0"/>
    <n v="0"/>
    <n v="0"/>
    <n v="0"/>
    <n v="20179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35.53"/>
    <n v="20179.77"/>
    <n v="161"/>
    <n v="300"/>
    <n v="134961.24"/>
    <n v="118925.61"/>
    <n v="88.118343999999993"/>
    <n v="74.991167664218295"/>
    <n v="9.5"/>
    <m/>
    <m/>
    <m/>
    <s v="EM"/>
    <s v="CHICOLOAPAN"/>
    <s v="56370"/>
    <s v="Morosidad"/>
    <x v="0"/>
  </r>
  <r>
    <n v="3237"/>
    <s v="Hipotecaria Su Casita"/>
    <s v="FIDEICOMISO 234036"/>
    <d v="2018-05-01T00:00:00"/>
    <s v="66710"/>
    <x v="1"/>
    <n v="0"/>
    <n v="44007.360000000001"/>
    <n v="0"/>
    <n v="0"/>
    <n v="44007.360000000001"/>
    <n v="415.49"/>
    <n v="0"/>
    <n v="0"/>
    <n v="415.49"/>
    <n v="956.52"/>
    <m/>
    <n v="42635.35"/>
    <n v="0"/>
    <n v="348.39"/>
    <n v="0"/>
    <n v="0"/>
    <n v="348.39"/>
    <n v="0"/>
    <n v="0"/>
    <n v="0"/>
    <n v="60.72"/>
    <n v="0"/>
    <n v="0"/>
    <n v="0"/>
    <n v="0"/>
    <n v="0.67"/>
    <n v="41.23"/>
    <n v="113.79"/>
    <n v="0"/>
    <n v="0"/>
    <n v="0"/>
    <n v="0"/>
    <n v="0"/>
    <n v="0"/>
    <n v="0"/>
    <n v="0"/>
    <n v="0"/>
    <n v="0"/>
    <n v="0"/>
    <n v="1936.81"/>
    <n v="0"/>
    <n v="0"/>
    <n v="161"/>
    <n v="300"/>
    <n v="136824.60999999999"/>
    <n v="87430.45"/>
    <n v="63.899652000000003"/>
    <n v="31.160585675793701"/>
    <n v="9.5"/>
    <m/>
    <m/>
    <m/>
    <s v="BCN"/>
    <s v="TIJUANA"/>
    <s v="22214"/>
    <s v="Al corriente"/>
    <x v="0"/>
  </r>
  <r>
    <n v="3238"/>
    <s v="Hipotecaria Su Casita"/>
    <s v="FIDEICOMISO 234036"/>
    <d v="2018-05-01T00:00:00"/>
    <s v="66712"/>
    <x v="0"/>
    <n v="21"/>
    <n v="73446.100000000006"/>
    <n v="15883.58"/>
    <n v="0"/>
    <n v="89329.68"/>
    <n v="224.7"/>
    <n v="0"/>
    <n v="0"/>
    <n v="0"/>
    <n v="0"/>
    <m/>
    <n v="89329.68"/>
    <n v="67956.009999999995"/>
    <n v="581.45000000000005"/>
    <n v="0"/>
    <n v="0"/>
    <n v="0"/>
    <n v="0"/>
    <n v="0"/>
    <n v="68537.46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108.28"/>
    <n v="68537.460000000006"/>
    <n v="161"/>
    <n v="300"/>
    <n v="106478.3"/>
    <n v="92269.3"/>
    <n v="86.655496999999997"/>
    <n v="83.894727902465505"/>
    <n v="9.5"/>
    <m/>
    <m/>
    <m/>
    <s v="NL"/>
    <s v="APODACA"/>
    <s v="66600"/>
    <s v="Proceso judicial"/>
    <x v="0"/>
  </r>
  <r>
    <n v="3239"/>
    <s v="Hipotecaria Su Casita"/>
    <s v="FIDEICOMISO 234036"/>
    <d v="2018-05-01T00:00:00"/>
    <s v="66713"/>
    <x v="0"/>
    <n v="21"/>
    <n v="88198.7"/>
    <n v="18347.7"/>
    <n v="0"/>
    <n v="106546.4"/>
    <n v="269.85000000000002"/>
    <n v="0"/>
    <n v="0"/>
    <n v="0"/>
    <n v="0"/>
    <m/>
    <n v="106546.4"/>
    <n v="76290.899999999994"/>
    <n v="698.24"/>
    <n v="0"/>
    <n v="0"/>
    <n v="0"/>
    <n v="0"/>
    <n v="0"/>
    <n v="76989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17.55"/>
    <n v="76989.14"/>
    <n v="161"/>
    <n v="300"/>
    <n v="127507.76"/>
    <n v="110803.98"/>
    <n v="86.899793000000003"/>
    <n v="83.5607178090101"/>
    <n v="9.5"/>
    <m/>
    <m/>
    <m/>
    <s v="NL"/>
    <s v="APODACA"/>
    <s v="66613"/>
    <s v="Proceso judicial"/>
    <x v="0"/>
  </r>
  <r>
    <n v="3240"/>
    <s v="Hipotecaria Su Casita"/>
    <s v="FIDEICOMISO 234036"/>
    <d v="2018-05-01T00:00:00"/>
    <s v="66714"/>
    <x v="0"/>
    <n v="21"/>
    <n v="24516.28"/>
    <n v="29588.560000000001"/>
    <n v="0"/>
    <n v="54104.84"/>
    <n v="493.43"/>
    <n v="0"/>
    <n v="0"/>
    <n v="0"/>
    <n v="0"/>
    <m/>
    <n v="54104.84"/>
    <n v="26955.360000000001"/>
    <n v="196.13"/>
    <n v="0"/>
    <n v="0"/>
    <n v="0"/>
    <n v="0"/>
    <n v="0"/>
    <n v="27151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81.99"/>
    <n v="27151.49"/>
    <n v="41"/>
    <n v="180"/>
    <n v="72950.94"/>
    <n v="65655.850000000006"/>
    <n v="90.000005000000002"/>
    <n v="74.1660624380645"/>
    <n v="9.6"/>
    <m/>
    <m/>
    <m/>
    <s v="GTO"/>
    <s v="SALAMANCA"/>
    <s v="36790"/>
    <s v="Proceso judicial"/>
    <x v="0"/>
  </r>
  <r>
    <n v="3241"/>
    <s v="Hipotecaria Su Casita"/>
    <s v="FIDEICOMISO 234036"/>
    <d v="2018-05-01T00:00:00"/>
    <s v="66719"/>
    <x v="0"/>
    <n v="21"/>
    <n v="170553.64"/>
    <n v="23772"/>
    <n v="0"/>
    <n v="194325.64"/>
    <n v="526.03"/>
    <n v="0"/>
    <n v="0"/>
    <n v="0"/>
    <n v="0"/>
    <m/>
    <n v="194325.64"/>
    <n v="80501.679999999993"/>
    <n v="1336"/>
    <n v="0"/>
    <n v="0"/>
    <n v="0"/>
    <n v="0"/>
    <n v="0"/>
    <n v="81837.679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298.03"/>
    <n v="81837.679999999993"/>
    <n v="161"/>
    <n v="300"/>
    <n v="238697.73"/>
    <n v="214827.96"/>
    <n v="90.000000999999997"/>
    <n v="81.410761403337105"/>
    <n v="9.4"/>
    <m/>
    <m/>
    <m/>
    <s v="SON"/>
    <s v="HERMOSILLO"/>
    <s v="83243"/>
    <s v="Proceso judicial"/>
    <x v="0"/>
  </r>
  <r>
    <n v="3242"/>
    <s v="Hipotecaria Su Casita"/>
    <s v="FIDEICOMISO 234036"/>
    <d v="2018-05-01T00:00:00"/>
    <s v="66721"/>
    <x v="0"/>
    <n v="21"/>
    <n v="68431.88"/>
    <n v="13362.16"/>
    <n v="0"/>
    <n v="81794.039999999994"/>
    <n v="438.61"/>
    <n v="0"/>
    <n v="0"/>
    <n v="0"/>
    <n v="0"/>
    <m/>
    <n v="81794.039999999994"/>
    <n v="20950.439999999999"/>
    <n v="541.75"/>
    <n v="0"/>
    <n v="0"/>
    <n v="0"/>
    <n v="0"/>
    <n v="0"/>
    <n v="21492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00.77"/>
    <n v="21492.19"/>
    <n v="101"/>
    <n v="240"/>
    <n v="116859.93"/>
    <n v="105173.94"/>
    <n v="90.000003000000007"/>
    <n v="69.993230693669204"/>
    <n v="9.5"/>
    <m/>
    <m/>
    <m/>
    <s v="NL"/>
    <s v="APODACA"/>
    <s v="66600"/>
    <s v="Morosidad"/>
    <x v="0"/>
  </r>
  <r>
    <n v="3243"/>
    <s v="Hipotecaria Su Casita"/>
    <s v="FIDEICOMISO 234036"/>
    <d v="2018-05-01T00:00:00"/>
    <s v="66722"/>
    <x v="0"/>
    <n v="21"/>
    <n v="103930.54"/>
    <n v="21766.95"/>
    <n v="0"/>
    <n v="125697.49"/>
    <n v="318"/>
    <n v="0"/>
    <n v="0"/>
    <n v="0"/>
    <n v="0"/>
    <m/>
    <n v="125697.49"/>
    <n v="91170.23"/>
    <n v="822.78"/>
    <n v="0"/>
    <n v="0"/>
    <n v="0"/>
    <n v="0"/>
    <n v="0"/>
    <n v="91993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084.95"/>
    <n v="91993.01"/>
    <n v="161"/>
    <n v="300"/>
    <n v="145076.68"/>
    <n v="130569.01"/>
    <n v="89.999999000000003"/>
    <n v="86.642105766923706"/>
    <n v="9.5"/>
    <m/>
    <m/>
    <m/>
    <s v="BCN"/>
    <s v="TIJUANA"/>
    <s v="22203"/>
    <s v="Proceso judicial"/>
    <x v="0"/>
  </r>
  <r>
    <n v="3244"/>
    <s v="Hipotecaria Su Casita"/>
    <s v="FIDEICOMISO 234036"/>
    <d v="2018-05-01T00:00:00"/>
    <s v="66724"/>
    <x v="0"/>
    <n v="21"/>
    <n v="88709.15"/>
    <n v="17941.22"/>
    <n v="0"/>
    <n v="106650.37"/>
    <n v="267.52"/>
    <n v="0"/>
    <n v="0"/>
    <n v="0"/>
    <n v="0"/>
    <m/>
    <n v="106650.37"/>
    <n v="74844.38"/>
    <n v="702.28"/>
    <n v="0"/>
    <n v="0"/>
    <n v="0"/>
    <n v="0"/>
    <n v="0"/>
    <n v="75546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208.740000000002"/>
    <n v="75546.66"/>
    <n v="162"/>
    <n v="300"/>
    <n v="125445.04"/>
    <n v="111000"/>
    <n v="88.484965000000003"/>
    <n v="85.017605916099598"/>
    <n v="9.5"/>
    <m/>
    <m/>
    <m/>
    <s v="EM"/>
    <s v="ECATEPEC"/>
    <s v="55076"/>
    <s v="Proceso judicial"/>
    <x v="0"/>
  </r>
  <r>
    <n v="3245"/>
    <s v="Hipotecaria Su Casita"/>
    <s v="FIDEICOMISO 234036"/>
    <d v="2018-05-01T00:00:00"/>
    <s v="66727"/>
    <x v="0"/>
    <n v="21"/>
    <n v="48543.33"/>
    <n v="9771.64"/>
    <n v="0"/>
    <n v="58314.97"/>
    <n v="145.21"/>
    <n v="0"/>
    <n v="0"/>
    <n v="0"/>
    <n v="0"/>
    <m/>
    <n v="58314.97"/>
    <n v="41916.269999999997"/>
    <n v="388.35"/>
    <n v="0"/>
    <n v="0"/>
    <n v="0"/>
    <n v="0"/>
    <n v="0"/>
    <n v="4230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16.85"/>
    <n v="42304.62"/>
    <n v="162"/>
    <n v="300"/>
    <n v="67317.83"/>
    <n v="60586.05"/>
    <n v="90.000004000000004"/>
    <n v="86.626336149326093"/>
    <n v="9.6"/>
    <m/>
    <m/>
    <m/>
    <s v="QR"/>
    <s v="SOLIDARIDAD"/>
    <s v="77710"/>
    <s v="Proceso judicial"/>
    <x v="0"/>
  </r>
  <r>
    <n v="3246"/>
    <s v="Hipotecaria Su Casita"/>
    <s v="FIDEICOMISO 234036"/>
    <d v="2018-05-01T00:00:00"/>
    <s v="66728"/>
    <x v="0"/>
    <n v="21"/>
    <n v="89620.160000000003"/>
    <n v="16674.439999999999"/>
    <n v="0"/>
    <n v="106294.6"/>
    <n v="270.27"/>
    <n v="0"/>
    <n v="0"/>
    <n v="0"/>
    <n v="0"/>
    <m/>
    <n v="106294.6"/>
    <n v="66605.16"/>
    <n v="709.49"/>
    <n v="0"/>
    <n v="0"/>
    <n v="0"/>
    <n v="0"/>
    <n v="0"/>
    <n v="67314.64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944.71"/>
    <n v="67314.649999999994"/>
    <n v="162"/>
    <n v="300"/>
    <n v="125445.04"/>
    <n v="112140"/>
    <n v="89.393730000000005"/>
    <n v="84.734000114660304"/>
    <n v="9.5"/>
    <m/>
    <m/>
    <m/>
    <s v="EM"/>
    <s v="ECATEPEC"/>
    <s v="55076"/>
    <s v="Proceso judicial"/>
    <x v="0"/>
  </r>
  <r>
    <n v="3247"/>
    <s v="Hipotecaria Su Casita"/>
    <s v="FIDEICOMISO 234036"/>
    <d v="2018-05-01T00:00:00"/>
    <s v="66730"/>
    <x v="0"/>
    <n v="21"/>
    <n v="0"/>
    <n v="106731.74"/>
    <n v="0"/>
    <n v="106731.74"/>
    <n v="0"/>
    <n v="0"/>
    <n v="0"/>
    <n v="0"/>
    <n v="0"/>
    <m/>
    <n v="106731.74"/>
    <n v="35018.9"/>
    <n v="0"/>
    <n v="0"/>
    <n v="0"/>
    <n v="0"/>
    <n v="0"/>
    <n v="0"/>
    <n v="35018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731.74"/>
    <n v="35018.9"/>
    <n v="0"/>
    <n v="120"/>
    <n v="163890.03"/>
    <n v="143669.82999999999"/>
    <n v="87.662336999999994"/>
    <n v="65.123998270732102"/>
    <n v="9.4"/>
    <m/>
    <m/>
    <m/>
    <s v="AGS"/>
    <s v="AGUASCALIENTES"/>
    <s v="20196"/>
    <s v="Morosidad"/>
    <x v="0"/>
  </r>
  <r>
    <n v="3248"/>
    <s v="Hipotecaria Su Casita"/>
    <s v="FIDEICOMISO 234036"/>
    <d v="2018-05-01T00:00:00"/>
    <s v="66731"/>
    <x v="20"/>
    <n v="9"/>
    <n v="0"/>
    <n v="2090.29"/>
    <n v="0"/>
    <n v="2090.29"/>
    <n v="0"/>
    <n v="0"/>
    <n v="0"/>
    <n v="0"/>
    <n v="0"/>
    <m/>
    <n v="2090.29"/>
    <n v="73.05"/>
    <n v="0"/>
    <n v="0"/>
    <n v="0"/>
    <n v="0"/>
    <n v="0"/>
    <n v="0"/>
    <n v="73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90.29"/>
    <n v="73.05"/>
    <n v="0"/>
    <n v="60"/>
    <n v="68376.2"/>
    <n v="11867.47"/>
    <n v="17.356141000000001"/>
    <n v="3.0570431583892801"/>
    <n v="9.9"/>
    <m/>
    <m/>
    <m/>
    <s v="NAY"/>
    <s v="BAHIA DE BANDERAS"/>
    <s v="63737"/>
    <s v="Morosidad"/>
    <x v="0"/>
  </r>
  <r>
    <n v="3249"/>
    <s v="Hipotecaria Su Casita"/>
    <s v="FIDEICOMISO 234036"/>
    <d v="2018-05-01T00:00:00"/>
    <s v="66734"/>
    <x v="15"/>
    <n v="7"/>
    <n v="0"/>
    <n v="1144.3900000000001"/>
    <n v="0"/>
    <n v="1144.3900000000001"/>
    <n v="0"/>
    <n v="0"/>
    <n v="0"/>
    <n v="0"/>
    <n v="0"/>
    <m/>
    <n v="1144.3900000000001"/>
    <n v="33.39"/>
    <n v="0"/>
    <n v="0"/>
    <n v="0"/>
    <n v="0"/>
    <n v="0"/>
    <n v="0"/>
    <n v="33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4.3900000000001"/>
    <n v="33.39"/>
    <n v="0"/>
    <n v="60"/>
    <n v="52678.94"/>
    <n v="9227.34"/>
    <n v="17.516183999999999"/>
    <n v="2.1723861706363898"/>
    <n v="9.9"/>
    <m/>
    <m/>
    <m/>
    <s v="QR"/>
    <s v="BENITO JUAREZ"/>
    <s v="77539"/>
    <s v="Morosidad"/>
    <x v="0"/>
  </r>
  <r>
    <n v="3250"/>
    <s v="Hipotecaria Su Casita"/>
    <s v="FIDEICOMISO 234036"/>
    <d v="2018-05-01T00:00:00"/>
    <s v="66735"/>
    <x v="0"/>
    <n v="21"/>
    <n v="75586.789999999994"/>
    <n v="15708.56"/>
    <n v="0"/>
    <n v="91295.35"/>
    <n v="227.97"/>
    <n v="0"/>
    <n v="0"/>
    <n v="0"/>
    <n v="0"/>
    <m/>
    <n v="91295.35"/>
    <n v="66928.45"/>
    <n v="598.4"/>
    <n v="0"/>
    <n v="0"/>
    <n v="0"/>
    <n v="0"/>
    <n v="0"/>
    <n v="67526.85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936.53"/>
    <n v="67526.850000000006"/>
    <n v="162"/>
    <n v="300"/>
    <n v="105091.82"/>
    <n v="94582.64"/>
    <n v="90.000001999999995"/>
    <n v="86.871984992073607"/>
    <n v="9.5"/>
    <m/>
    <m/>
    <m/>
    <s v="BCN"/>
    <s v="TIJUANA"/>
    <s v="22245"/>
    <s v="Proceso judicial"/>
    <x v="0"/>
  </r>
  <r>
    <n v="3251"/>
    <s v="Hipotecaria Su Casita"/>
    <s v="FIDEICOMISO 234036"/>
    <d v="2018-05-01T00:00:00"/>
    <s v="66742"/>
    <x v="0"/>
    <n v="21"/>
    <n v="51609.51"/>
    <n v="10458.790000000001"/>
    <n v="0"/>
    <n v="62068.3"/>
    <n v="154.37"/>
    <n v="0"/>
    <n v="0"/>
    <n v="0"/>
    <n v="0"/>
    <m/>
    <n v="62068.3"/>
    <n v="45131.71"/>
    <n v="412.88"/>
    <n v="0"/>
    <n v="0"/>
    <n v="0"/>
    <n v="0"/>
    <n v="0"/>
    <n v="45544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13.16"/>
    <n v="45544.59"/>
    <n v="162"/>
    <n v="300"/>
    <n v="71568.86"/>
    <n v="64411.97"/>
    <n v="89.999994000000001"/>
    <n v="86.725287669205002"/>
    <n v="9.6"/>
    <m/>
    <m/>
    <m/>
    <s v="QR"/>
    <s v="BENITO JUAREZ"/>
    <s v="77500"/>
    <s v="Proceso judicial"/>
    <x v="0"/>
  </r>
  <r>
    <n v="3252"/>
    <s v="Hipotecaria Su Casita"/>
    <s v="FIDEICOMISO 234036"/>
    <d v="2018-05-01T00:00:00"/>
    <s v="66743"/>
    <x v="1"/>
    <n v="0"/>
    <n v="100466.01"/>
    <n v="0"/>
    <n v="0"/>
    <n v="100466.01"/>
    <n v="302.97000000000003"/>
    <n v="0"/>
    <n v="0"/>
    <n v="302.97000000000003"/>
    <n v="0"/>
    <m/>
    <n v="100163.04"/>
    <n v="0"/>
    <n v="795.36"/>
    <n v="0"/>
    <n v="0"/>
    <n v="795.36"/>
    <n v="0"/>
    <n v="0"/>
    <n v="0"/>
    <n v="87.3"/>
    <n v="0"/>
    <n v="0"/>
    <n v="0"/>
    <n v="0"/>
    <n v="3.12"/>
    <n v="59.28"/>
    <n v="155.47999999999999"/>
    <n v="0"/>
    <n v="0"/>
    <n v="0"/>
    <n v="0"/>
    <n v="0"/>
    <n v="0"/>
    <n v="0"/>
    <n v="7.21"/>
    <n v="0"/>
    <n v="7.19"/>
    <n v="0"/>
    <n v="1410.72"/>
    <n v="0"/>
    <n v="0"/>
    <n v="162"/>
    <n v="300"/>
    <n v="141807.44"/>
    <n v="125711.1"/>
    <n v="88.649157000000002"/>
    <n v="70.6331346918234"/>
    <n v="9.5"/>
    <m/>
    <m/>
    <m/>
    <s v="EM"/>
    <s v="LERMA"/>
    <s v="52001"/>
    <s v="Al corriente"/>
    <x v="0"/>
  </r>
  <r>
    <n v="3253"/>
    <s v="Hipotecaria Su Casita"/>
    <s v="FIDEICOMISO 234036"/>
    <d v="2018-05-01T00:00:00"/>
    <s v="66744"/>
    <x v="0"/>
    <n v="21"/>
    <n v="44126.98"/>
    <n v="4879.3900000000003"/>
    <n v="0"/>
    <n v="49006.37"/>
    <n v="131.99"/>
    <n v="0"/>
    <n v="0"/>
    <n v="0"/>
    <n v="0"/>
    <m/>
    <n v="49006.37"/>
    <n v="16374.44"/>
    <n v="353.02"/>
    <n v="0"/>
    <n v="0"/>
    <n v="0"/>
    <n v="0"/>
    <n v="0"/>
    <n v="16727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11.38"/>
    <n v="16727.46"/>
    <n v="162"/>
    <n v="300"/>
    <n v="61192.7"/>
    <n v="55073.43"/>
    <n v="90"/>
    <n v="80.085320634650898"/>
    <n v="9.6"/>
    <m/>
    <m/>
    <m/>
    <s v="QR"/>
    <s v="BENITO JUAREZ"/>
    <s v="77539"/>
    <s v="Proceso judicial"/>
    <x v="0"/>
  </r>
  <r>
    <n v="3254"/>
    <s v="Hipotecaria Su Casita"/>
    <s v="FIDEICOMISO 234036"/>
    <d v="2018-05-01T00:00:00"/>
    <s v="66745"/>
    <x v="0"/>
    <n v="21"/>
    <n v="51609.53"/>
    <n v="11070.39"/>
    <n v="0"/>
    <n v="62679.92"/>
    <n v="154.37"/>
    <n v="0"/>
    <n v="0"/>
    <n v="0"/>
    <n v="0"/>
    <m/>
    <n v="62679.92"/>
    <n v="49625.35"/>
    <n v="412.88"/>
    <n v="0"/>
    <n v="0"/>
    <n v="0"/>
    <n v="0"/>
    <n v="0"/>
    <n v="50038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24.76"/>
    <n v="50038.23"/>
    <n v="162"/>
    <n v="300"/>
    <n v="71568.86"/>
    <n v="64411.97"/>
    <n v="89.999994000000001"/>
    <n v="87.579877217239002"/>
    <n v="9.6"/>
    <m/>
    <m/>
    <m/>
    <s v="QR"/>
    <s v="BENITO JUAREZ"/>
    <s v="77500"/>
    <s v="Proceso judicial"/>
    <x v="0"/>
  </r>
  <r>
    <n v="3255"/>
    <s v="Hipotecaria Su Casita"/>
    <s v="FIDEICOMISO 234036"/>
    <d v="2018-05-01T00:00:00"/>
    <s v="66747"/>
    <x v="0"/>
    <n v="21"/>
    <n v="75586.789999999994"/>
    <n v="15913.35"/>
    <n v="0"/>
    <n v="91500.14"/>
    <n v="227.97"/>
    <n v="0"/>
    <n v="0"/>
    <n v="0"/>
    <n v="0"/>
    <m/>
    <n v="91500.14"/>
    <n v="68376.39"/>
    <n v="598.4"/>
    <n v="0"/>
    <n v="0"/>
    <n v="0"/>
    <n v="0"/>
    <n v="0"/>
    <n v="68974.78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141.32"/>
    <n v="68974.789999999994"/>
    <n v="162"/>
    <n v="300"/>
    <n v="105091.82"/>
    <n v="94582.64"/>
    <n v="90.000001999999995"/>
    <n v="87.066852680368001"/>
    <n v="9.5"/>
    <m/>
    <m/>
    <m/>
    <s v="BCN"/>
    <s v="TIJUANA"/>
    <s v="22245"/>
    <s v="Proceso judicial"/>
    <x v="0"/>
  </r>
  <r>
    <n v="3256"/>
    <s v="Hipotecaria Su Casita"/>
    <s v="FIDEICOMISO 234036"/>
    <d v="2018-05-01T00:00:00"/>
    <s v="66748"/>
    <x v="2"/>
    <n v="0"/>
    <n v="71489.03"/>
    <n v="0"/>
    <n v="0"/>
    <n v="71489.03"/>
    <n v="215.62"/>
    <n v="0"/>
    <n v="0"/>
    <n v="0"/>
    <n v="0"/>
    <m/>
    <n v="71489.03"/>
    <n v="0"/>
    <n v="565.95000000000005"/>
    <n v="0"/>
    <n v="0"/>
    <n v="0"/>
    <n v="0"/>
    <n v="0"/>
    <n v="565.95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5.62"/>
    <n v="565.95000000000005"/>
    <n v="162"/>
    <n v="300"/>
    <n v="125445.04"/>
    <n v="89455"/>
    <n v="71.310113000000001"/>
    <n v="56.988327176349998"/>
    <n v="9.5"/>
    <m/>
    <m/>
    <m/>
    <s v="EM"/>
    <s v="ECATEPEC"/>
    <s v="55070"/>
    <s v="Morosidad"/>
    <x v="0"/>
  </r>
  <r>
    <n v="3257"/>
    <s v="Hipotecaria Su Casita"/>
    <s v="FIDEICOMISO 234036"/>
    <d v="2018-05-01T00:00:00"/>
    <s v="66749"/>
    <x v="2"/>
    <n v="1"/>
    <n v="75586.789999999994"/>
    <n v="226.18"/>
    <n v="0"/>
    <n v="75812.97"/>
    <n v="227.97"/>
    <n v="0"/>
    <n v="226.18"/>
    <n v="0"/>
    <n v="0"/>
    <m/>
    <n v="75586.789999999994"/>
    <n v="600.19000000000005"/>
    <n v="598.4"/>
    <n v="0"/>
    <n v="600.19000000000005"/>
    <n v="0"/>
    <n v="0"/>
    <n v="0"/>
    <n v="598.4"/>
    <n v="0"/>
    <n v="0"/>
    <n v="0"/>
    <n v="0"/>
    <n v="0"/>
    <n v="13.67"/>
    <n v="0"/>
    <n v="5.93"/>
    <n v="65.680000000000007"/>
    <n v="0"/>
    <n v="0"/>
    <n v="0"/>
    <n v="0"/>
    <n v="44.6"/>
    <n v="81.13"/>
    <n v="0"/>
    <n v="0"/>
    <n v="0"/>
    <n v="0"/>
    <n v="1037.3800000000001"/>
    <n v="227.97"/>
    <n v="598.4"/>
    <n v="162"/>
    <n v="300"/>
    <n v="105091.82"/>
    <n v="94582.64"/>
    <n v="90.000001999999995"/>
    <n v="71.924522842390303"/>
    <n v="9.5"/>
    <m/>
    <m/>
    <m/>
    <s v="BCN"/>
    <s v="TIJUANA"/>
    <s v="22245"/>
    <s v="Morosidad"/>
    <x v="0"/>
  </r>
  <r>
    <n v="3258"/>
    <s v="Hipotecaria Su Casita"/>
    <s v="FIDEICOMISO 234036"/>
    <d v="2018-05-01T00:00:00"/>
    <s v="66750"/>
    <x v="0"/>
    <n v="21"/>
    <n v="75586.789999999994"/>
    <n v="15913.35"/>
    <n v="0"/>
    <n v="91500.14"/>
    <n v="227.97"/>
    <n v="0"/>
    <n v="0"/>
    <n v="0"/>
    <n v="0"/>
    <m/>
    <n v="91500.14"/>
    <n v="68376.38"/>
    <n v="598.4"/>
    <n v="0"/>
    <n v="0"/>
    <n v="0"/>
    <n v="0"/>
    <n v="0"/>
    <n v="68974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141.32"/>
    <n v="68974.78"/>
    <n v="162"/>
    <n v="300"/>
    <n v="105091.82"/>
    <n v="94582.64"/>
    <n v="90.000001999999995"/>
    <n v="87.066852680368001"/>
    <n v="9.5"/>
    <m/>
    <m/>
    <m/>
    <s v="BCN"/>
    <s v="TIJUANA"/>
    <s v="22245"/>
    <s v="Proceso judicial"/>
    <x v="0"/>
  </r>
  <r>
    <n v="3259"/>
    <s v="Hipotecaria Su Casita"/>
    <s v="FIDEICOMISO 234036"/>
    <d v="2018-05-01T00:00:00"/>
    <s v="66754"/>
    <x v="0"/>
    <n v="21"/>
    <n v="17064.46"/>
    <n v="17030.490000000002"/>
    <n v="0"/>
    <n v="34094.949999999997"/>
    <n v="333.13"/>
    <n v="0"/>
    <n v="0"/>
    <n v="0"/>
    <n v="0"/>
    <m/>
    <n v="34094.949999999997"/>
    <n v="13966.41"/>
    <n v="136.52000000000001"/>
    <n v="0"/>
    <n v="0"/>
    <n v="0"/>
    <n v="0"/>
    <n v="0"/>
    <n v="14102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63.62"/>
    <n v="14102.93"/>
    <n v="42"/>
    <n v="180"/>
    <n v="92272.41"/>
    <n v="44716.73"/>
    <n v="48.461646999999999"/>
    <n v="36.950318848955398"/>
    <n v="9.6"/>
    <m/>
    <m/>
    <m/>
    <s v="PUE"/>
    <s v="HUEJOTZINGO"/>
    <s v="74160"/>
    <s v="Morosidad"/>
    <x v="0"/>
  </r>
  <r>
    <n v="3260"/>
    <s v="Hipotecaria Su Casita"/>
    <s v="FIDEICOMISO 234036"/>
    <d v="2018-05-01T00:00:00"/>
    <s v="66755"/>
    <x v="1"/>
    <n v="0"/>
    <n v="80330.3"/>
    <n v="0"/>
    <n v="0"/>
    <n v="80330.3"/>
    <n v="242.25"/>
    <n v="0"/>
    <n v="0"/>
    <n v="242.25"/>
    <n v="0"/>
    <m/>
    <n v="80088.05"/>
    <n v="0"/>
    <n v="635.95000000000005"/>
    <n v="0"/>
    <n v="0"/>
    <n v="635.95000000000005"/>
    <n v="0"/>
    <n v="0"/>
    <n v="0"/>
    <n v="69.8"/>
    <n v="0"/>
    <n v="0"/>
    <n v="0"/>
    <n v="0"/>
    <n v="3.23"/>
    <n v="47.4"/>
    <n v="124.35"/>
    <n v="0"/>
    <n v="0"/>
    <n v="0"/>
    <n v="0"/>
    <n v="0"/>
    <n v="0"/>
    <n v="0"/>
    <n v="5.69"/>
    <n v="0"/>
    <n v="0"/>
    <n v="0"/>
    <n v="1128.67"/>
    <n v="0"/>
    <n v="0"/>
    <n v="162"/>
    <n v="300"/>
    <n v="113545.59"/>
    <n v="100515.77"/>
    <n v="88.524591999999998"/>
    <n v="70.533827182795306"/>
    <n v="9.5"/>
    <m/>
    <m/>
    <m/>
    <s v="SON"/>
    <s v="NOGALES"/>
    <s v="84000"/>
    <s v="Al corriente"/>
    <x v="0"/>
  </r>
  <r>
    <n v="3261"/>
    <s v="Hipotecaria Su Casita"/>
    <s v="FIDEICOMISO 234036"/>
    <d v="2018-05-01T00:00:00"/>
    <s v="66756"/>
    <x v="0"/>
    <n v="21"/>
    <n v="196725.86"/>
    <n v="33160.379999999997"/>
    <n v="0"/>
    <n v="229886.24"/>
    <n v="598.16999999999996"/>
    <n v="0"/>
    <n v="0"/>
    <n v="0"/>
    <n v="0"/>
    <m/>
    <n v="229886.24"/>
    <n v="123000.49"/>
    <n v="1541.02"/>
    <n v="0"/>
    <n v="0"/>
    <n v="0"/>
    <n v="0"/>
    <n v="0"/>
    <n v="124541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758.550000000003"/>
    <n v="124541.51"/>
    <n v="162"/>
    <n v="300"/>
    <n v="294101.69"/>
    <n v="246804.69"/>
    <n v="83.918147000000005"/>
    <n v="78.165561933192095"/>
    <n v="9.4"/>
    <m/>
    <m/>
    <m/>
    <s v="BCN"/>
    <s v="TIJUANA"/>
    <s v="22465"/>
    <s v="Morosidad"/>
    <x v="0"/>
  </r>
  <r>
    <n v="3262"/>
    <s v="Hipotecaria Su Casita"/>
    <s v="FIDEICOMISO 234036"/>
    <d v="2018-05-01T00:00:00"/>
    <s v="66757"/>
    <x v="0"/>
    <n v="21"/>
    <n v="56231.26"/>
    <n v="5546.14"/>
    <n v="0"/>
    <n v="61777.4"/>
    <n v="169.58"/>
    <n v="0"/>
    <n v="111.21"/>
    <n v="0"/>
    <n v="0"/>
    <m/>
    <n v="61666.19"/>
    <n v="17813.98"/>
    <n v="445.16"/>
    <n v="0"/>
    <n v="489.07"/>
    <n v="0"/>
    <n v="0"/>
    <n v="0"/>
    <n v="17770.07"/>
    <n v="0"/>
    <n v="0"/>
    <n v="0"/>
    <n v="0"/>
    <n v="0"/>
    <n v="-83.66"/>
    <n v="0"/>
    <n v="0"/>
    <n v="48.86"/>
    <n v="0"/>
    <n v="0"/>
    <n v="0"/>
    <n v="0"/>
    <n v="33.18"/>
    <n v="65.260000000000005"/>
    <n v="0"/>
    <n v="0"/>
    <n v="0"/>
    <n v="0"/>
    <n v="663.92"/>
    <n v="5604.51"/>
    <n v="17770.07"/>
    <n v="162"/>
    <n v="300"/>
    <n v="78178.929999999993"/>
    <n v="70361.039999999994"/>
    <n v="90.000004000000004"/>
    <n v="78.878273355038004"/>
    <n v="9.5"/>
    <m/>
    <m/>
    <m/>
    <s v="QR"/>
    <s v="BENITO JUAREZ"/>
    <s v="77500"/>
    <s v="Morosidad"/>
    <x v="0"/>
  </r>
  <r>
    <n v="3263"/>
    <s v="Hipotecaria Su Casita"/>
    <s v="FIDEICOMISO 234036"/>
    <d v="2018-05-01T00:00:00"/>
    <s v="66758"/>
    <x v="0"/>
    <n v="21"/>
    <n v="26742.48"/>
    <n v="37651.03"/>
    <n v="0"/>
    <n v="64393.51"/>
    <n v="523.02"/>
    <n v="0"/>
    <n v="0"/>
    <n v="0"/>
    <n v="0"/>
    <m/>
    <n v="64393.51"/>
    <n v="40942.58"/>
    <n v="211.71"/>
    <n v="0"/>
    <n v="0"/>
    <n v="0"/>
    <n v="0"/>
    <n v="0"/>
    <n v="41154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174.050000000003"/>
    <n v="41154.29"/>
    <n v="42"/>
    <n v="180"/>
    <n v="78178.929999999993"/>
    <n v="70361.039999999994"/>
    <n v="90.000004000000004"/>
    <n v="82.366834793431707"/>
    <n v="9.5"/>
    <m/>
    <m/>
    <m/>
    <s v="QR"/>
    <s v="BENITO JUAREZ"/>
    <s v="77500"/>
    <s v="Morosidad"/>
    <x v="0"/>
  </r>
  <r>
    <n v="3264"/>
    <s v="Hipotecaria Su Casita"/>
    <s v="FIDEICOMISO 234036"/>
    <d v="2018-05-01T00:00:00"/>
    <s v="66760"/>
    <x v="0"/>
    <n v="21"/>
    <n v="75547.87"/>
    <n v="8597.18"/>
    <n v="0"/>
    <n v="84145.05"/>
    <n v="227.84"/>
    <n v="0"/>
    <n v="0"/>
    <n v="0"/>
    <n v="0"/>
    <m/>
    <n v="84145.05"/>
    <n v="28569.67"/>
    <n v="598.09"/>
    <n v="0"/>
    <n v="0"/>
    <n v="0"/>
    <n v="0"/>
    <n v="0"/>
    <n v="29167.75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25.02"/>
    <n v="29167.759999999998"/>
    <n v="162"/>
    <n v="300"/>
    <n v="122054.86"/>
    <n v="94532.69"/>
    <n v="77.450984000000005"/>
    <n v="68.940351969558904"/>
    <n v="9.5"/>
    <m/>
    <m/>
    <m/>
    <s v="MICH"/>
    <s v="MORELIA"/>
    <s v="58336"/>
    <s v="Morosidad"/>
    <x v="0"/>
  </r>
  <r>
    <n v="3265"/>
    <s v="Hipotecaria Su Casita"/>
    <s v="FIDEICOMISO 234036"/>
    <d v="2018-05-01T00:00:00"/>
    <s v="66762"/>
    <x v="0"/>
    <n v="21"/>
    <n v="104539.54"/>
    <n v="43844.82"/>
    <n v="0"/>
    <n v="148384.35999999999"/>
    <n v="662.04"/>
    <n v="0"/>
    <n v="0"/>
    <n v="0"/>
    <n v="0"/>
    <m/>
    <n v="148384.35999999999"/>
    <n v="94116.92"/>
    <n v="818.89"/>
    <n v="0"/>
    <n v="0"/>
    <n v="0"/>
    <n v="0"/>
    <n v="0"/>
    <n v="94935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506.86"/>
    <n v="94935.81"/>
    <n v="102"/>
    <n v="240"/>
    <n v="177896.95"/>
    <n v="159994.56"/>
    <n v="89.936651999999995"/>
    <n v="83.410289372105694"/>
    <n v="9.4"/>
    <m/>
    <m/>
    <m/>
    <s v="MICH"/>
    <s v="MORELIA"/>
    <s v="58095"/>
    <s v="Morosidad"/>
    <x v="0"/>
  </r>
  <r>
    <n v="3266"/>
    <s v="Hipotecaria Su Casita"/>
    <s v="FIDEICOMISO 234036"/>
    <d v="2018-05-01T00:00:00"/>
    <s v="66764"/>
    <x v="0"/>
    <n v="21"/>
    <n v="15523.27"/>
    <n v="32903.96"/>
    <n v="0"/>
    <n v="48427.23"/>
    <n v="786.68"/>
    <n v="0"/>
    <n v="0"/>
    <n v="0"/>
    <n v="0"/>
    <m/>
    <n v="48427.23"/>
    <n v="13484.11"/>
    <n v="122.89"/>
    <n v="0"/>
    <n v="0"/>
    <n v="0"/>
    <n v="0"/>
    <n v="0"/>
    <n v="136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690.639999999999"/>
    <n v="13607"/>
    <n v="162"/>
    <n v="300"/>
    <n v="122852.61"/>
    <n v="104105.62"/>
    <n v="84.740258999999995"/>
    <n v="39.418967130233398"/>
    <n v="9.5"/>
    <m/>
    <m/>
    <m/>
    <s v="TAM"/>
    <s v="MATAMOROS"/>
    <s v="87345"/>
    <s v="Morosidad"/>
    <x v="0"/>
  </r>
  <r>
    <n v="3267"/>
    <s v="Hipotecaria Su Casita"/>
    <s v="FIDEICOMISO 234036"/>
    <d v="2018-05-01T00:00:00"/>
    <s v="66765"/>
    <x v="0"/>
    <n v="21"/>
    <n v="130118.31"/>
    <n v="25871.32"/>
    <n v="0"/>
    <n v="155989.63"/>
    <n v="395.66"/>
    <n v="0"/>
    <n v="0"/>
    <n v="0"/>
    <n v="0"/>
    <m/>
    <n v="155989.63"/>
    <n v="104301.31"/>
    <n v="1019.26"/>
    <n v="0"/>
    <n v="0"/>
    <n v="0"/>
    <n v="0"/>
    <n v="0"/>
    <n v="105320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266.98"/>
    <n v="105320.57"/>
    <n v="162"/>
    <n v="300"/>
    <n v="182119.53"/>
    <n v="163242.91"/>
    <n v="89.635037999999994"/>
    <n v="85.652334993635804"/>
    <n v="9.4"/>
    <m/>
    <m/>
    <m/>
    <s v="SLP"/>
    <s v="SAN LUIS POTOSI"/>
    <s v="78340"/>
    <s v="Morosidad"/>
    <x v="0"/>
  </r>
  <r>
    <n v="3268"/>
    <s v="Hipotecaria Su Casita"/>
    <s v="FIDEICOMISO 234036"/>
    <d v="2018-05-01T00:00:00"/>
    <s v="66766"/>
    <x v="0"/>
    <n v="21"/>
    <n v="67618.789999999994"/>
    <n v="13579.88"/>
    <n v="0"/>
    <n v="81198.67"/>
    <n v="203.91"/>
    <n v="0"/>
    <n v="0"/>
    <n v="0"/>
    <n v="0"/>
    <m/>
    <n v="81198.67"/>
    <n v="56566.59"/>
    <n v="535.32000000000005"/>
    <n v="0"/>
    <n v="0"/>
    <n v="0"/>
    <n v="0"/>
    <n v="0"/>
    <n v="57101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83.79"/>
    <n v="57101.91"/>
    <n v="162"/>
    <n v="300"/>
    <n v="100232.21"/>
    <n v="84609.81"/>
    <n v="84.413792999999998"/>
    <n v="81.010555646624297"/>
    <n v="9.5"/>
    <m/>
    <m/>
    <m/>
    <s v="PUE"/>
    <s v="PUEBLA"/>
    <s v="72590"/>
    <s v="Proceso judicial"/>
    <x v="0"/>
  </r>
  <r>
    <n v="3269"/>
    <s v="Hipotecaria Su Casita"/>
    <s v="FIDEICOMISO 234036"/>
    <d v="2018-05-01T00:00:00"/>
    <s v="66767"/>
    <x v="0"/>
    <n v="21"/>
    <n v="66494.789999999994"/>
    <n v="15262.01"/>
    <n v="0"/>
    <n v="81756.800000000003"/>
    <n v="200.53"/>
    <n v="0"/>
    <n v="0"/>
    <n v="0"/>
    <n v="0"/>
    <m/>
    <n v="81756.800000000003"/>
    <n v="69210.59"/>
    <n v="526.41999999999996"/>
    <n v="0"/>
    <n v="0"/>
    <n v="0"/>
    <n v="0"/>
    <n v="0"/>
    <n v="69737.00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462.54"/>
    <n v="69737.009999999995"/>
    <n v="162"/>
    <n v="300"/>
    <n v="105124.18"/>
    <n v="83204.039999999994"/>
    <n v="79.148336999999998"/>
    <n v="77.771641358299405"/>
    <n v="9.5"/>
    <m/>
    <m/>
    <m/>
    <s v="BCS"/>
    <s v="LOS CABOS"/>
    <s v="23450"/>
    <s v="Proceso judicial"/>
    <x v="0"/>
  </r>
  <r>
    <n v="3270"/>
    <s v="Hipotecaria Su Casita"/>
    <s v="FIDEICOMISO 234036"/>
    <d v="2018-05-01T00:00:00"/>
    <s v="66769"/>
    <x v="0"/>
    <n v="21"/>
    <n v="5806.14"/>
    <n v="52220.92"/>
    <n v="0"/>
    <n v="58027.06"/>
    <n v="839.51"/>
    <n v="0"/>
    <n v="0"/>
    <n v="0"/>
    <n v="0"/>
    <m/>
    <n v="58027.06"/>
    <n v="23930.36"/>
    <n v="45.97"/>
    <n v="0"/>
    <n v="0"/>
    <n v="0"/>
    <n v="0"/>
    <n v="0"/>
    <n v="23976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060.43"/>
    <n v="23976.33"/>
    <n v="102"/>
    <n v="240"/>
    <n v="108208.25"/>
    <n v="94994.61"/>
    <n v="87.788694000000007"/>
    <n v="53.625356365583698"/>
    <n v="9.5"/>
    <m/>
    <m/>
    <m/>
    <s v="TAM"/>
    <s v="NUEVO LAREDO"/>
    <s v="88000"/>
    <s v="Proceso judicial"/>
    <x v="0"/>
  </r>
  <r>
    <n v="3271"/>
    <s v="Hipotecaria Su Casita"/>
    <s v="FIDEICOMISO 234036"/>
    <d v="2018-05-01T00:00:00"/>
    <s v="66771"/>
    <x v="1"/>
    <n v="0"/>
    <n v="75348.710000000006"/>
    <n v="0"/>
    <n v="0"/>
    <n v="75348.710000000006"/>
    <n v="227.25"/>
    <n v="0"/>
    <n v="0"/>
    <n v="227.25"/>
    <n v="0"/>
    <m/>
    <n v="75121.460000000006"/>
    <n v="0"/>
    <n v="596.51"/>
    <n v="0"/>
    <n v="0"/>
    <n v="596.51"/>
    <n v="0"/>
    <n v="0"/>
    <n v="0"/>
    <n v="65.48"/>
    <n v="0"/>
    <n v="0"/>
    <n v="0"/>
    <n v="0"/>
    <n v="3.32"/>
    <n v="44.46"/>
    <n v="116.52"/>
    <n v="0"/>
    <n v="0"/>
    <n v="0"/>
    <n v="0"/>
    <n v="0"/>
    <n v="0"/>
    <n v="0"/>
    <n v="48.77"/>
    <n v="0"/>
    <n v="40.04"/>
    <n v="0"/>
    <n v="1102.31"/>
    <n v="0"/>
    <n v="0"/>
    <n v="162"/>
    <n v="300"/>
    <n v="105849.98"/>
    <n v="94284.1"/>
    <n v="89.073328000000004"/>
    <n v="70.969744065212296"/>
    <n v="9.5"/>
    <m/>
    <m/>
    <m/>
    <s v="OAX"/>
    <s v="SAN SEBASTIAN TUTLA"/>
    <s v="71246"/>
    <s v="Al corriente"/>
    <x v="0"/>
  </r>
  <r>
    <n v="3272"/>
    <s v="Hipotecaria Su Casita"/>
    <s v="FIDEICOMISO 234036"/>
    <d v="2018-05-01T00:00:00"/>
    <s v="66776"/>
    <x v="1"/>
    <n v="0"/>
    <n v="88748.05"/>
    <n v="0"/>
    <n v="0"/>
    <n v="88748.05"/>
    <n v="1738.91"/>
    <n v="0"/>
    <n v="0"/>
    <n v="1738.91"/>
    <n v="0"/>
    <m/>
    <n v="87009.14"/>
    <n v="0"/>
    <n v="695.19"/>
    <n v="0"/>
    <n v="0"/>
    <n v="695.19"/>
    <n v="0"/>
    <n v="0"/>
    <n v="0"/>
    <n v="81.010000000000005"/>
    <n v="0"/>
    <n v="0"/>
    <n v="0"/>
    <n v="0"/>
    <n v="17.440000000000001"/>
    <n v="87.27"/>
    <n v="289.99"/>
    <n v="0"/>
    <n v="0"/>
    <n v="0"/>
    <n v="0"/>
    <n v="0"/>
    <n v="0"/>
    <n v="0"/>
    <n v="0"/>
    <n v="0"/>
    <n v="0"/>
    <n v="9.9590000000000008E-3"/>
    <n v="2909.81"/>
    <n v="0"/>
    <n v="0"/>
    <n v="42"/>
    <n v="180"/>
    <n v="264492.03999999998"/>
    <n v="234454.25"/>
    <n v="88.643215999999995"/>
    <n v="32.8966951590523"/>
    <n v="9.4"/>
    <m/>
    <m/>
    <m/>
    <s v="QRO"/>
    <s v="QUERETARO"/>
    <s v="76180"/>
    <s v="Al corriente"/>
    <x v="0"/>
  </r>
  <r>
    <n v="3273"/>
    <s v="Hipotecaria Su Casita"/>
    <s v="FIDEICOMISO 234036"/>
    <d v="2018-05-01T00:00:00"/>
    <s v="66777"/>
    <x v="0"/>
    <n v="21"/>
    <n v="35462.019999999997"/>
    <n v="39871.599999999999"/>
    <n v="0"/>
    <n v="75333.62"/>
    <n v="693.56"/>
    <n v="0"/>
    <n v="0"/>
    <n v="0"/>
    <n v="0"/>
    <m/>
    <n v="75333.62"/>
    <n v="35149.5"/>
    <n v="280.74"/>
    <n v="0"/>
    <n v="0"/>
    <n v="0"/>
    <n v="0"/>
    <n v="0"/>
    <n v="35430.23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565.160000000003"/>
    <n v="35430.239999999998"/>
    <n v="42"/>
    <n v="180"/>
    <n v="103856.32000000001"/>
    <n v="93303.22"/>
    <n v="89.838750000000005"/>
    <n v="72.536384636832494"/>
    <n v="9.5"/>
    <m/>
    <m/>
    <m/>
    <s v="AGS"/>
    <s v="AGUASCALIENTES"/>
    <s v="20196"/>
    <s v="Morosidad"/>
    <x v="0"/>
  </r>
  <r>
    <n v="3274"/>
    <s v="Hipotecaria Su Casita"/>
    <s v="FIDEICOMISO 234036"/>
    <d v="2018-05-01T00:00:00"/>
    <s v="66778"/>
    <x v="1"/>
    <n v="0"/>
    <n v="90626.81"/>
    <n v="0"/>
    <n v="0"/>
    <n v="90626.81"/>
    <n v="273.31"/>
    <n v="0"/>
    <n v="0"/>
    <n v="273.31"/>
    <n v="0"/>
    <m/>
    <n v="90353.5"/>
    <n v="0"/>
    <n v="717.46"/>
    <n v="0"/>
    <n v="0"/>
    <n v="717.46"/>
    <n v="0"/>
    <n v="0"/>
    <n v="0"/>
    <n v="78.75"/>
    <n v="0"/>
    <n v="0"/>
    <n v="0"/>
    <n v="0"/>
    <n v="4.1900000000000004"/>
    <n v="53.48"/>
    <n v="140.38"/>
    <n v="0"/>
    <n v="0"/>
    <n v="0"/>
    <n v="0"/>
    <n v="0"/>
    <n v="0"/>
    <n v="0"/>
    <n v="15.06"/>
    <n v="0"/>
    <n v="452.74"/>
    <n v="0"/>
    <n v="1282.6300000000001"/>
    <n v="0"/>
    <n v="0"/>
    <n v="162"/>
    <n v="300"/>
    <n v="128820.8"/>
    <n v="113400"/>
    <n v="88.029262000000003"/>
    <n v="70.138905856410901"/>
    <n v="9.5"/>
    <m/>
    <m/>
    <m/>
    <s v="EM"/>
    <s v="ECATEPEC"/>
    <s v="55076"/>
    <s v="Al corriente"/>
    <x v="0"/>
  </r>
  <r>
    <n v="3275"/>
    <s v="Hipotecaria Su Casita"/>
    <s v="FIDEICOMISO 234036"/>
    <d v="2018-05-01T00:00:00"/>
    <s v="66779"/>
    <x v="0"/>
    <n v="21"/>
    <n v="90626.81"/>
    <n v="16296.07"/>
    <n v="0"/>
    <n v="106922.88"/>
    <n v="273.31"/>
    <n v="0"/>
    <n v="0"/>
    <n v="0"/>
    <n v="0"/>
    <m/>
    <n v="106922.88"/>
    <n v="63481.69"/>
    <n v="717.46"/>
    <n v="0"/>
    <n v="0"/>
    <n v="0"/>
    <n v="0"/>
    <n v="0"/>
    <n v="64199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569.38"/>
    <n v="64199.15"/>
    <n v="162"/>
    <n v="300"/>
    <n v="128820.8"/>
    <n v="113400"/>
    <n v="88.029262000000003"/>
    <n v="83.001254120939706"/>
    <n v="9.5"/>
    <m/>
    <m/>
    <m/>
    <s v="EM"/>
    <s v="ECATEPEC"/>
    <s v="55070"/>
    <s v="Morosidad"/>
    <x v="0"/>
  </r>
  <r>
    <n v="3276"/>
    <s v="Hipotecaria Su Casita"/>
    <s v="FIDEICOMISO 234036"/>
    <d v="2018-05-01T00:00:00"/>
    <s v="66781"/>
    <x v="0"/>
    <n v="21"/>
    <n v="79654.289999999994"/>
    <n v="15967.54"/>
    <n v="0"/>
    <n v="95621.83"/>
    <n v="349.16"/>
    <n v="0"/>
    <n v="0"/>
    <n v="0"/>
    <n v="0"/>
    <m/>
    <n v="95621.83"/>
    <n v="39878.78"/>
    <n v="630.6"/>
    <n v="0"/>
    <n v="0"/>
    <n v="0"/>
    <n v="0"/>
    <n v="0"/>
    <n v="40509.37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316.7"/>
    <n v="40509.379999999997"/>
    <n v="162"/>
    <n v="300"/>
    <n v="128820.8"/>
    <n v="112140"/>
    <n v="87.051158999999998"/>
    <n v="74.2285636454518"/>
    <n v="9.5"/>
    <m/>
    <m/>
    <m/>
    <s v="EM"/>
    <s v="ECATEPEC"/>
    <s v="55076"/>
    <s v="Proceso judicial"/>
    <x v="0"/>
  </r>
  <r>
    <n v="3277"/>
    <s v="Hipotecaria Su Casita"/>
    <s v="FIDEICOMISO 234036"/>
    <d v="2018-05-01T00:00:00"/>
    <s v="66782"/>
    <x v="0"/>
    <n v="21"/>
    <n v="90626.81"/>
    <n v="16006.33"/>
    <n v="0"/>
    <n v="106633.14"/>
    <n v="273.31"/>
    <n v="0"/>
    <n v="0"/>
    <n v="0"/>
    <n v="0"/>
    <m/>
    <n v="106633.14"/>
    <n v="61695.38"/>
    <n v="717.46"/>
    <n v="0"/>
    <n v="0"/>
    <n v="0"/>
    <n v="0"/>
    <n v="0"/>
    <n v="62412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279.64"/>
    <n v="62412.84"/>
    <n v="162"/>
    <n v="300"/>
    <n v="128820.8"/>
    <n v="113400"/>
    <n v="88.029262000000003"/>
    <n v="82.776337027713197"/>
    <n v="9.5"/>
    <m/>
    <m/>
    <m/>
    <s v="EM"/>
    <s v="ECATEPEC"/>
    <s v="55070"/>
    <s v="Proceso judicial"/>
    <x v="0"/>
  </r>
  <r>
    <n v="3278"/>
    <s v="Hipotecaria Su Casita"/>
    <s v="FIDEICOMISO 234036"/>
    <d v="2018-05-01T00:00:00"/>
    <s v="66783"/>
    <x v="0"/>
    <n v="21"/>
    <n v="87934.35"/>
    <n v="17408.419999999998"/>
    <n v="0"/>
    <n v="105342.77"/>
    <n v="265.18"/>
    <n v="0"/>
    <n v="0"/>
    <n v="0"/>
    <n v="0"/>
    <m/>
    <n v="105342.77"/>
    <n v="71834.880000000005"/>
    <n v="696.15"/>
    <n v="0"/>
    <n v="0"/>
    <n v="0"/>
    <n v="0"/>
    <n v="0"/>
    <n v="72531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673.599999999999"/>
    <n v="72531.03"/>
    <n v="162"/>
    <n v="300"/>
    <n v="126721.19"/>
    <n v="110030.56"/>
    <n v="86.828856000000002"/>
    <n v="83.129561523372402"/>
    <n v="9.5"/>
    <m/>
    <m/>
    <m/>
    <s v="EM"/>
    <s v="TECAMAC"/>
    <s v="55764"/>
    <s v="Morosidad"/>
    <x v="0"/>
  </r>
  <r>
    <n v="3279"/>
    <s v="Hipotecaria Su Casita"/>
    <s v="FIDEICOMISO 234036"/>
    <d v="2018-05-01T00:00:00"/>
    <s v="66785"/>
    <x v="0"/>
    <n v="21"/>
    <n v="73595.259999999995"/>
    <n v="4650.74"/>
    <n v="0"/>
    <n v="78246"/>
    <n v="221.97"/>
    <n v="0"/>
    <n v="0"/>
    <n v="0"/>
    <n v="0"/>
    <m/>
    <n v="78246"/>
    <n v="13855.06"/>
    <n v="582.63"/>
    <n v="0"/>
    <n v="0"/>
    <n v="0"/>
    <n v="0"/>
    <n v="0"/>
    <n v="1443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72.71"/>
    <n v="14437.69"/>
    <n v="162"/>
    <n v="300"/>
    <n v="102323.11"/>
    <n v="92090.8"/>
    <n v="90.000000999999997"/>
    <n v="76.469528750385507"/>
    <n v="9.5"/>
    <m/>
    <m/>
    <m/>
    <s v="SON"/>
    <s v="AGUA PRIETA"/>
    <s v="84200"/>
    <s v="Morosidad"/>
    <x v="0"/>
  </r>
  <r>
    <n v="3280"/>
    <s v="Hipotecaria Su Casita"/>
    <s v="FIDEICOMISO 234036"/>
    <d v="2018-05-01T00:00:00"/>
    <s v="66787"/>
    <x v="0"/>
    <n v="21"/>
    <n v="116304.15"/>
    <n v="19887.310000000001"/>
    <n v="0"/>
    <n v="136191.46"/>
    <n v="353.63"/>
    <n v="0"/>
    <n v="0"/>
    <n v="0"/>
    <n v="0"/>
    <m/>
    <n v="136191.46"/>
    <n v="73783.820000000007"/>
    <n v="911.05"/>
    <n v="0"/>
    <n v="0"/>
    <n v="0"/>
    <n v="0"/>
    <n v="0"/>
    <n v="74694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240.939999999999"/>
    <n v="74694.87"/>
    <n v="162"/>
    <n v="300"/>
    <n v="162919.65"/>
    <n v="145910.09"/>
    <n v="89.559540999999996"/>
    <n v="83.594250717821197"/>
    <n v="9.4"/>
    <m/>
    <m/>
    <m/>
    <s v="OAX"/>
    <s v="SAN FRANCISCO LACHIGOLO"/>
    <s v="70424"/>
    <s v="Morosidad"/>
    <x v="0"/>
  </r>
  <r>
    <n v="3281"/>
    <s v="Hipotecaria Su Casita"/>
    <s v="FIDEICOMISO 234036"/>
    <d v="2018-05-01T00:00:00"/>
    <s v="66788"/>
    <x v="0"/>
    <n v="21"/>
    <n v="90626.81"/>
    <n v="19907.18"/>
    <n v="0"/>
    <n v="110533.99"/>
    <n v="273.31"/>
    <n v="0"/>
    <n v="0"/>
    <n v="0"/>
    <n v="0"/>
    <m/>
    <n v="110533.99"/>
    <n v="88086.75"/>
    <n v="717.46"/>
    <n v="0"/>
    <n v="0"/>
    <n v="0"/>
    <n v="0"/>
    <n v="0"/>
    <n v="88804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180.490000000002"/>
    <n v="88804.21"/>
    <n v="162"/>
    <n v="300"/>
    <n v="128820.8"/>
    <n v="113400"/>
    <n v="88.029262000000003"/>
    <n v="85.804458250576602"/>
    <n v="9.5"/>
    <m/>
    <m/>
    <m/>
    <s v="EM"/>
    <s v="ECATEPEC"/>
    <s v="55076"/>
    <s v="Morosidad"/>
    <x v="0"/>
  </r>
  <r>
    <n v="3282"/>
    <s v="Hipotecaria Su Casita"/>
    <s v="FIDEICOMISO 234036"/>
    <d v="2018-05-01T00:00:00"/>
    <s v="66791"/>
    <x v="0"/>
    <n v="21"/>
    <n v="39439.919999999998"/>
    <n v="7432.92"/>
    <n v="0"/>
    <n v="46872.84"/>
    <n v="117.98"/>
    <n v="0"/>
    <n v="0"/>
    <n v="0"/>
    <n v="0"/>
    <m/>
    <n v="46872.84"/>
    <n v="30715.08"/>
    <n v="315.52"/>
    <n v="0"/>
    <n v="0"/>
    <n v="0"/>
    <n v="0"/>
    <n v="0"/>
    <n v="31030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50.9"/>
    <n v="31030.6"/>
    <n v="162"/>
    <n v="300"/>
    <n v="136289.06"/>
    <n v="49224.24"/>
    <n v="36.117528"/>
    <n v="34.392224463791003"/>
    <n v="9.6"/>
    <m/>
    <m/>
    <m/>
    <s v="BCS"/>
    <s v="LOS CABOS"/>
    <s v="23450"/>
    <s v="Morosidad"/>
    <x v="0"/>
  </r>
  <r>
    <n v="3283"/>
    <s v="Hipotecaria Su Casita"/>
    <s v="FIDEICOMISO 234036"/>
    <d v="2018-05-01T00:00:00"/>
    <s v="66792"/>
    <x v="0"/>
    <n v="21"/>
    <n v="95337.5"/>
    <n v="28055.41"/>
    <n v="0"/>
    <n v="123392.91"/>
    <n v="603.75"/>
    <n v="0"/>
    <n v="0"/>
    <n v="0"/>
    <n v="0"/>
    <m/>
    <n v="123392.91"/>
    <n v="50277.07"/>
    <n v="746.81"/>
    <n v="0"/>
    <n v="0"/>
    <n v="0"/>
    <n v="0"/>
    <n v="0"/>
    <n v="51023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659.16"/>
    <n v="51023.88"/>
    <n v="102"/>
    <n v="240"/>
    <n v="166108.94"/>
    <n v="145910.09"/>
    <n v="87.839997999999994"/>
    <n v="74.284327887222702"/>
    <n v="9.4"/>
    <m/>
    <m/>
    <m/>
    <s v="MICH"/>
    <s v="MORELIA"/>
    <s v="58095"/>
    <s v="Morosidad"/>
    <x v="0"/>
  </r>
  <r>
    <n v="3284"/>
    <s v="Hipotecaria Su Casita"/>
    <s v="FIDEICOMISO 234036"/>
    <d v="2018-05-01T00:00:00"/>
    <s v="66793"/>
    <x v="2"/>
    <n v="2"/>
    <n v="68231.350000000006"/>
    <n v="280.25"/>
    <n v="0"/>
    <n v="68511.600000000006"/>
    <n v="205.79"/>
    <n v="0"/>
    <n v="280.25"/>
    <n v="0"/>
    <n v="0"/>
    <m/>
    <n v="68231.350000000006"/>
    <n v="541.78"/>
    <n v="540.16"/>
    <n v="0"/>
    <n v="541.78"/>
    <n v="534.79"/>
    <n v="0"/>
    <n v="0"/>
    <n v="5.37"/>
    <n v="59.29"/>
    <n v="0"/>
    <n v="0"/>
    <n v="0"/>
    <n v="0"/>
    <n v="2.63"/>
    <n v="40.26"/>
    <n v="105.98"/>
    <n v="59.29"/>
    <n v="0"/>
    <n v="0"/>
    <n v="55.27"/>
    <n v="0"/>
    <n v="40.26"/>
    <n v="105.98"/>
    <n v="0"/>
    <n v="0"/>
    <n v="0"/>
    <n v="0"/>
    <n v="1825.78"/>
    <n v="205.79"/>
    <n v="5.37"/>
    <n v="162"/>
    <n v="300"/>
    <n v="98930.37"/>
    <n v="85378.26"/>
    <n v="86.301365000000004"/>
    <n v="68.969063562466005"/>
    <n v="9.5"/>
    <m/>
    <m/>
    <m/>
    <s v="EM"/>
    <s v="TECAMAC"/>
    <s v="55764"/>
    <s v="Morosidad"/>
    <x v="0"/>
  </r>
  <r>
    <n v="3285"/>
    <s v="Hipotecaria Su Casita"/>
    <s v="FIDEICOMISO 234036"/>
    <d v="2018-05-01T00:00:00"/>
    <s v="66795"/>
    <x v="8"/>
    <n v="12"/>
    <n v="6466.47"/>
    <n v="8878.2199999999993"/>
    <n v="0"/>
    <n v="15344.69"/>
    <n v="839.13"/>
    <n v="0"/>
    <n v="0"/>
    <n v="0"/>
    <n v="0"/>
    <m/>
    <n v="15344.69"/>
    <n v="874.14"/>
    <n v="45.27"/>
    <n v="0"/>
    <n v="0"/>
    <n v="0"/>
    <n v="0"/>
    <n v="0"/>
    <n v="919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17.35"/>
    <n v="919.41"/>
    <n v="42"/>
    <n v="180"/>
    <n v="226134.15"/>
    <n v="90347.37"/>
    <n v="39.952997000000003"/>
    <n v="6.7856579946481004"/>
    <n v="8.4"/>
    <m/>
    <m/>
    <m/>
    <s v="DGO"/>
    <s v="DURANGO"/>
    <s v="34190"/>
    <s v="Morosidad"/>
    <x v="0"/>
  </r>
  <r>
    <n v="3286"/>
    <s v="Hipotecaria Su Casita"/>
    <s v="FIDEICOMISO 234036"/>
    <d v="2018-05-01T00:00:00"/>
    <s v="66796"/>
    <x v="2"/>
    <n v="0"/>
    <n v="142306.79999999999"/>
    <n v="0"/>
    <n v="0"/>
    <n v="142306.79999999999"/>
    <n v="432.72"/>
    <n v="0"/>
    <n v="0"/>
    <n v="0"/>
    <n v="0"/>
    <m/>
    <n v="142306.79999999999"/>
    <n v="0"/>
    <n v="1114.74"/>
    <n v="0"/>
    <n v="0"/>
    <n v="0"/>
    <n v="0"/>
    <n v="0"/>
    <n v="1114.74"/>
    <n v="0"/>
    <n v="0"/>
    <n v="0"/>
    <n v="0"/>
    <n v="0"/>
    <n v="-7.0000000000000007E-2"/>
    <n v="0"/>
    <n v="0.19"/>
    <n v="0"/>
    <n v="0"/>
    <n v="0"/>
    <n v="0"/>
    <n v="0"/>
    <n v="0"/>
    <n v="0"/>
    <n v="0"/>
    <n v="0"/>
    <n v="0.12"/>
    <n v="0"/>
    <n v="0.12"/>
    <n v="432.72"/>
    <n v="1114.74"/>
    <n v="162"/>
    <n v="300"/>
    <n v="198764.21"/>
    <n v="178534.37"/>
    <n v="89.822192000000001"/>
    <n v="71.595786920499407"/>
    <n v="9.4"/>
    <m/>
    <m/>
    <m/>
    <s v="NL"/>
    <s v="GUADALUPE"/>
    <s v="67190"/>
    <s v="Morosidad"/>
    <x v="0"/>
  </r>
  <r>
    <n v="3287"/>
    <s v="Hipotecaria Su Casita"/>
    <s v="FIDEICOMISO 234036"/>
    <d v="2018-05-01T00:00:00"/>
    <s v="66798"/>
    <x v="0"/>
    <n v="21"/>
    <n v="60836.51"/>
    <n v="8961.23"/>
    <n v="0"/>
    <n v="69797.740000000005"/>
    <n v="183.46"/>
    <n v="0"/>
    <n v="0"/>
    <n v="0"/>
    <n v="0"/>
    <m/>
    <n v="69797.740000000005"/>
    <n v="32273.73"/>
    <n v="481.62"/>
    <n v="0"/>
    <n v="0"/>
    <n v="0"/>
    <n v="0"/>
    <n v="0"/>
    <n v="32755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44.69"/>
    <n v="32755.35"/>
    <n v="162"/>
    <n v="300"/>
    <n v="89337.600000000006"/>
    <n v="76122.97"/>
    <n v="85.208209999999994"/>
    <n v="78.128066829833401"/>
    <n v="9.5"/>
    <m/>
    <m/>
    <m/>
    <s v="PUE"/>
    <s v="PUEBLA"/>
    <s v="72590"/>
    <s v="Proceso judicial"/>
    <x v="0"/>
  </r>
  <r>
    <n v="3288"/>
    <s v="Hipotecaria Su Casita"/>
    <s v="FIDEICOMISO 234036"/>
    <d v="2018-05-01T00:00:00"/>
    <s v="66800"/>
    <x v="2"/>
    <n v="0"/>
    <n v="53514.67"/>
    <n v="0"/>
    <n v="0"/>
    <n v="53514.67"/>
    <n v="161.4"/>
    <n v="0"/>
    <n v="0"/>
    <n v="0"/>
    <n v="0"/>
    <m/>
    <n v="53514.67"/>
    <n v="0"/>
    <n v="423.66"/>
    <n v="0"/>
    <n v="0"/>
    <n v="0"/>
    <n v="0"/>
    <n v="0"/>
    <n v="423.66"/>
    <n v="0"/>
    <n v="0"/>
    <n v="0"/>
    <n v="0"/>
    <n v="0"/>
    <n v="-10.5"/>
    <n v="0"/>
    <n v="27.98"/>
    <n v="0"/>
    <n v="0"/>
    <n v="0"/>
    <n v="0"/>
    <n v="0"/>
    <n v="0"/>
    <n v="0"/>
    <n v="0"/>
    <n v="0"/>
    <n v="17.48"/>
    <n v="0"/>
    <n v="17.48"/>
    <n v="161.4"/>
    <n v="423.66"/>
    <n v="162"/>
    <n v="300"/>
    <n v="80781.179999999993"/>
    <n v="66963.34"/>
    <n v="82.894728999999998"/>
    <n v="66.246457646444"/>
    <n v="9.5"/>
    <m/>
    <m/>
    <m/>
    <s v="EM"/>
    <s v="CHALCO"/>
    <s v="56600"/>
    <s v="Morosidad"/>
    <x v="0"/>
  </r>
  <r>
    <n v="3289"/>
    <s v="Hipotecaria Su Casita"/>
    <s v="FIDEICOMISO 234036"/>
    <d v="2018-05-01T00:00:00"/>
    <s v="66801"/>
    <x v="0"/>
    <n v="21"/>
    <n v="58277.18"/>
    <n v="11159.5"/>
    <n v="0"/>
    <n v="69436.679999999993"/>
    <n v="173.84"/>
    <n v="0"/>
    <n v="0"/>
    <n v="0"/>
    <n v="0"/>
    <m/>
    <n v="69436.679999999993"/>
    <n v="45647.91"/>
    <n v="461.36"/>
    <n v="0"/>
    <n v="0"/>
    <n v="0"/>
    <n v="0"/>
    <n v="0"/>
    <n v="46109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33.34"/>
    <n v="46109.27"/>
    <n v="162"/>
    <n v="300"/>
    <n v="80781.179999999993"/>
    <n v="72703.06"/>
    <n v="89.999998000000005"/>
    <n v="85.956506660471305"/>
    <n v="9.5"/>
    <m/>
    <m/>
    <m/>
    <s v="EM"/>
    <s v="CHALCO"/>
    <s v="56600"/>
    <s v="Morosidad"/>
    <x v="0"/>
  </r>
  <r>
    <n v="3290"/>
    <s v="Hipotecaria Su Casita"/>
    <s v="FIDEICOMISO 234036"/>
    <d v="2018-05-01T00:00:00"/>
    <s v="66804"/>
    <x v="1"/>
    <n v="0"/>
    <n v="113614.08"/>
    <n v="0"/>
    <n v="0"/>
    <n v="113614.08"/>
    <n v="345.46"/>
    <n v="0"/>
    <n v="0"/>
    <n v="345.46"/>
    <n v="0"/>
    <m/>
    <n v="113268.62"/>
    <n v="0"/>
    <n v="889.98"/>
    <n v="0"/>
    <n v="0"/>
    <n v="889.98"/>
    <n v="0"/>
    <n v="0"/>
    <n v="0"/>
    <n v="54.58"/>
    <n v="0"/>
    <n v="0"/>
    <n v="0"/>
    <n v="0"/>
    <n v="3.4"/>
    <n v="64.5"/>
    <n v="176.28"/>
    <n v="0"/>
    <n v="0"/>
    <n v="0"/>
    <n v="0"/>
    <n v="0"/>
    <n v="0"/>
    <n v="0"/>
    <n v="0"/>
    <n v="0"/>
    <n v="1.19"/>
    <n v="1.4938E-2"/>
    <n v="1534.2"/>
    <n v="0"/>
    <n v="0"/>
    <n v="162"/>
    <n v="300"/>
    <n v="160765.17000000001"/>
    <n v="142536.26"/>
    <n v="88.661157000000003"/>
    <n v="70.455945041586901"/>
    <n v="9.4"/>
    <m/>
    <m/>
    <m/>
    <s v="COA"/>
    <s v="SALTILLO"/>
    <s v="25090"/>
    <s v="Al corriente"/>
    <x v="0"/>
  </r>
  <r>
    <n v="3291"/>
    <s v="Hipotecaria Su Casita"/>
    <s v="FIDEICOMISO 234036"/>
    <d v="2018-05-01T00:00:00"/>
    <s v="66807"/>
    <x v="0"/>
    <n v="21"/>
    <n v="70322.149999999994"/>
    <n v="15268.13"/>
    <n v="0"/>
    <n v="85590.28"/>
    <n v="212.09"/>
    <n v="0"/>
    <n v="0"/>
    <n v="0"/>
    <n v="0"/>
    <m/>
    <n v="85590.28"/>
    <n v="66769.02"/>
    <n v="556.72"/>
    <n v="0"/>
    <n v="0"/>
    <n v="0"/>
    <n v="0"/>
    <n v="0"/>
    <n v="67325.74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480.22"/>
    <n v="67325.740000000005"/>
    <n v="162"/>
    <n v="300"/>
    <n v="97771.79"/>
    <n v="87994.62"/>
    <n v="90.000009000000006"/>
    <n v="87.540874320640498"/>
    <n v="9.5"/>
    <m/>
    <m/>
    <m/>
    <s v="EM"/>
    <s v="CHICOLOAPAN"/>
    <s v="56370"/>
    <s v="Proceso judicial"/>
    <x v="0"/>
  </r>
  <r>
    <n v="3292"/>
    <s v="Hipotecaria Su Casita"/>
    <s v="FIDEICOMISO 234036"/>
    <d v="2018-05-01T00:00:00"/>
    <s v="66808"/>
    <x v="1"/>
    <n v="0"/>
    <n v="100305.13"/>
    <n v="0"/>
    <n v="0"/>
    <n v="100305.13"/>
    <n v="669.73"/>
    <n v="0"/>
    <n v="0"/>
    <n v="669.73"/>
    <n v="0"/>
    <m/>
    <n v="99635.4"/>
    <n v="0"/>
    <n v="693.78"/>
    <n v="0"/>
    <n v="0"/>
    <n v="693.78"/>
    <n v="0"/>
    <n v="0"/>
    <n v="0"/>
    <n v="61.5"/>
    <n v="0"/>
    <n v="0"/>
    <n v="0"/>
    <n v="0"/>
    <n v="-0.36"/>
    <n v="61.99"/>
    <n v="210.7"/>
    <n v="0"/>
    <n v="0"/>
    <n v="0"/>
    <n v="0"/>
    <n v="0"/>
    <n v="0"/>
    <n v="0"/>
    <n v="217.61"/>
    <n v="0"/>
    <n v="172.16"/>
    <n v="0"/>
    <n v="1914.95"/>
    <n v="0"/>
    <n v="0"/>
    <n v="102"/>
    <n v="240"/>
    <n v="271042.09999999998"/>
    <n v="159436.53"/>
    <n v="58.823529999999998"/>
    <n v="36.760119785359102"/>
    <n v="8.3000000000000007"/>
    <m/>
    <m/>
    <m/>
    <s v="QRO"/>
    <s v="QUERETARO"/>
    <s v="76180"/>
    <s v="Al corriente"/>
    <x v="0"/>
  </r>
  <r>
    <n v="3293"/>
    <s v="Hipotecaria Su Casita"/>
    <s v="FIDEICOMISO 234036"/>
    <d v="2018-05-01T00:00:00"/>
    <s v="66809"/>
    <x v="0"/>
    <n v="21"/>
    <n v="58103.34"/>
    <n v="12308.36"/>
    <n v="0"/>
    <n v="70411.7"/>
    <n v="175.22"/>
    <n v="0"/>
    <n v="0"/>
    <n v="0"/>
    <n v="0"/>
    <m/>
    <n v="70411.7"/>
    <n v="52591.13"/>
    <n v="459.98"/>
    <n v="0"/>
    <n v="0"/>
    <n v="0"/>
    <n v="0"/>
    <n v="0"/>
    <n v="53051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83.58"/>
    <n v="53051.11"/>
    <n v="162"/>
    <n v="300"/>
    <n v="80781.179999999993"/>
    <n v="72703.06"/>
    <n v="89.999998000000005"/>
    <n v="87.163495720490999"/>
    <n v="9.5"/>
    <m/>
    <m/>
    <m/>
    <s v="EM"/>
    <s v="CHALCO"/>
    <s v="56600"/>
    <s v="Morosidad"/>
    <x v="0"/>
  </r>
  <r>
    <n v="3294"/>
    <s v="Hipotecaria Su Casita"/>
    <s v="FIDEICOMISO 234036"/>
    <d v="2018-05-01T00:00:00"/>
    <s v="66810"/>
    <x v="0"/>
    <n v="21"/>
    <n v="75349.070000000007"/>
    <n v="9353.32"/>
    <n v="0"/>
    <n v="84702.39"/>
    <n v="227.26"/>
    <n v="0"/>
    <n v="0"/>
    <n v="0"/>
    <n v="0"/>
    <m/>
    <n v="84702.39"/>
    <n v="31835.18"/>
    <n v="596.51"/>
    <n v="0"/>
    <n v="0"/>
    <n v="0"/>
    <n v="0"/>
    <n v="0"/>
    <n v="32431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80.58"/>
    <n v="32431.69"/>
    <n v="162"/>
    <n v="300"/>
    <n v="105851.08"/>
    <n v="94285.08"/>
    <n v="89.073328000000004"/>
    <n v="80.020335845861496"/>
    <n v="9.5"/>
    <m/>
    <m/>
    <m/>
    <s v="OAX"/>
    <s v="SAN SEBASTIAN TUTLA"/>
    <s v="71246"/>
    <s v="Morosidad"/>
    <x v="0"/>
  </r>
  <r>
    <n v="3295"/>
    <s v="Hipotecaria Su Casita"/>
    <s v="FIDEICOMISO 234036"/>
    <d v="2018-05-01T00:00:00"/>
    <s v="66811"/>
    <x v="1"/>
    <n v="0"/>
    <n v="35835.97"/>
    <n v="0"/>
    <n v="0"/>
    <n v="35835.97"/>
    <n v="700.85"/>
    <n v="0"/>
    <n v="0"/>
    <n v="700.85"/>
    <n v="0"/>
    <m/>
    <n v="35135.120000000003"/>
    <n v="0"/>
    <n v="283.7"/>
    <n v="0"/>
    <n v="0"/>
    <n v="283.7"/>
    <n v="0"/>
    <n v="0"/>
    <n v="0"/>
    <n v="58.75"/>
    <n v="0"/>
    <n v="0"/>
    <n v="0"/>
    <n v="0"/>
    <n v="8.39"/>
    <n v="36.200000000000003"/>
    <n v="116.53"/>
    <n v="0"/>
    <n v="0"/>
    <n v="0"/>
    <n v="0"/>
    <n v="0"/>
    <n v="0"/>
    <n v="0"/>
    <n v="0"/>
    <n v="0"/>
    <n v="0"/>
    <n v="3.32E-3"/>
    <n v="1204.42"/>
    <n v="0"/>
    <n v="0"/>
    <n v="42"/>
    <n v="180"/>
    <n v="105851.08"/>
    <n v="94285.08"/>
    <n v="89.073328000000004"/>
    <n v="33.192972505081002"/>
    <n v="9.5"/>
    <m/>
    <m/>
    <m/>
    <s v="OAX"/>
    <s v="SAN SEBASTIAN TUTLA"/>
    <s v="71246"/>
    <s v="Al corriente"/>
    <x v="0"/>
  </r>
  <r>
    <n v="3296"/>
    <s v="Hipotecaria Su Casita"/>
    <s v="FIDEICOMISO 234036"/>
    <d v="2018-05-01T00:00:00"/>
    <s v="66813"/>
    <x v="13"/>
    <n v="2"/>
    <n v="50814.32"/>
    <n v="424.75"/>
    <n v="0"/>
    <n v="51239.07"/>
    <n v="320.26"/>
    <n v="0"/>
    <n v="0"/>
    <n v="0"/>
    <n v="0"/>
    <m/>
    <n v="51239.07"/>
    <n v="404.8"/>
    <n v="402.28"/>
    <n v="0"/>
    <n v="0"/>
    <n v="0"/>
    <n v="0"/>
    <n v="0"/>
    <n v="807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5.01"/>
    <n v="807.08"/>
    <n v="102"/>
    <n v="240"/>
    <n v="98886.49"/>
    <n v="77514.25"/>
    <n v="78.387097999999995"/>
    <n v="51.816046746486798"/>
    <n v="9.5"/>
    <m/>
    <m/>
    <m/>
    <s v="EM"/>
    <s v="ACOLMAN"/>
    <s v="55870"/>
    <s v="Morosidad"/>
    <x v="0"/>
  </r>
  <r>
    <n v="3297"/>
    <s v="Hipotecaria Su Casita"/>
    <s v="FIDEICOMISO 234036"/>
    <d v="2018-05-01T00:00:00"/>
    <s v="66814"/>
    <x v="0"/>
    <n v="21"/>
    <n v="116324.84"/>
    <n v="21709.48"/>
    <n v="0"/>
    <n v="138034.32"/>
    <n v="353.71"/>
    <n v="0"/>
    <n v="0"/>
    <n v="0"/>
    <n v="0"/>
    <m/>
    <n v="138034.32"/>
    <n v="84543.79"/>
    <n v="911.21"/>
    <n v="0"/>
    <n v="0"/>
    <n v="0"/>
    <n v="0"/>
    <n v="0"/>
    <n v="854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063.19"/>
    <n v="85455"/>
    <n v="162"/>
    <n v="300"/>
    <n v="166139.94"/>
    <n v="145937.32"/>
    <n v="87.839997999999994"/>
    <n v="83.083164695167497"/>
    <n v="9.4"/>
    <m/>
    <m/>
    <m/>
    <s v="MICH"/>
    <s v="MORELIA"/>
    <s v="58095"/>
    <s v="Morosidad"/>
    <x v="0"/>
  </r>
  <r>
    <n v="3298"/>
    <s v="Hipotecaria Su Casita"/>
    <s v="FIDEICOMISO 234036"/>
    <d v="2018-05-01T00:00:00"/>
    <s v="66815"/>
    <x v="0"/>
    <n v="21"/>
    <n v="46004.79"/>
    <n v="10537.81"/>
    <n v="0"/>
    <n v="56542.6"/>
    <n v="137.62"/>
    <n v="0"/>
    <n v="0"/>
    <n v="0"/>
    <n v="0"/>
    <m/>
    <n v="56542.6"/>
    <n v="49536.18"/>
    <n v="368.04"/>
    <n v="0"/>
    <n v="0"/>
    <n v="0"/>
    <n v="0"/>
    <n v="0"/>
    <n v="49904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75.43"/>
    <n v="49904.22"/>
    <n v="162"/>
    <n v="300"/>
    <n v="63797.74"/>
    <n v="57417.96"/>
    <n v="89.999990999999994"/>
    <n v="88.627904772593794"/>
    <n v="9.6"/>
    <m/>
    <m/>
    <m/>
    <s v="QR"/>
    <s v="SOLIDARIDAD"/>
    <s v="77710"/>
    <s v="Proceso judicial"/>
    <x v="0"/>
  </r>
  <r>
    <n v="3299"/>
    <s v="Hipotecaria Su Casita"/>
    <s v="FIDEICOMISO 234036"/>
    <d v="2018-05-01T00:00:00"/>
    <s v="66816"/>
    <x v="0"/>
    <n v="21"/>
    <n v="64928.18"/>
    <n v="9621.76"/>
    <n v="0"/>
    <n v="74549.94"/>
    <n v="219.67"/>
    <n v="0"/>
    <n v="0"/>
    <n v="0"/>
    <n v="0"/>
    <m/>
    <n v="74549.94"/>
    <n v="29965.86"/>
    <n v="514.01"/>
    <n v="0"/>
    <n v="0"/>
    <n v="0"/>
    <n v="0"/>
    <n v="0"/>
    <n v="30479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41.43"/>
    <n v="30479.87"/>
    <n v="162"/>
    <n v="300"/>
    <n v="94473.81"/>
    <n v="83973.77"/>
    <n v="88.885766000000004"/>
    <n v="78.910694638981198"/>
    <n v="9.5"/>
    <m/>
    <m/>
    <m/>
    <s v="SON"/>
    <s v="HERMOSILLO"/>
    <s v="83243"/>
    <s v="Morosidad"/>
    <x v="0"/>
  </r>
  <r>
    <n v="3300"/>
    <s v="Hipotecaria Su Casita"/>
    <s v="FIDEICOMISO 234036"/>
    <d v="2018-05-01T00:00:00"/>
    <s v="66818"/>
    <x v="0"/>
    <n v="21"/>
    <n v="95365.77"/>
    <n v="28823.89"/>
    <n v="0"/>
    <n v="124189.66"/>
    <n v="603.95000000000005"/>
    <n v="0"/>
    <n v="0"/>
    <n v="0"/>
    <n v="0"/>
    <m/>
    <n v="124189.66"/>
    <n v="51484.24"/>
    <n v="747.03"/>
    <n v="0"/>
    <n v="0"/>
    <n v="0"/>
    <n v="0"/>
    <n v="0"/>
    <n v="52231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427.84"/>
    <n v="52231.27"/>
    <n v="102"/>
    <n v="240"/>
    <n v="166160.03"/>
    <n v="145954.97"/>
    <n v="87.84"/>
    <n v="74.740995352196705"/>
    <n v="9.4"/>
    <m/>
    <m/>
    <m/>
    <s v="MICH"/>
    <s v="MORELIA"/>
    <s v="58095"/>
    <s v="Proceso judicial"/>
    <x v="0"/>
  </r>
  <r>
    <n v="3301"/>
    <s v="Hipotecaria Su Casita"/>
    <s v="FIDEICOMISO 234036"/>
    <d v="2018-05-01T00:00:00"/>
    <s v="66820"/>
    <x v="0"/>
    <n v="21"/>
    <n v="57147.44"/>
    <n v="11718.01"/>
    <n v="0"/>
    <n v="68865.45"/>
    <n v="172.34"/>
    <n v="0"/>
    <n v="0"/>
    <n v="0"/>
    <n v="0"/>
    <m/>
    <n v="68865.45"/>
    <n v="49133.04"/>
    <n v="452.42"/>
    <n v="0"/>
    <n v="0"/>
    <n v="0"/>
    <n v="0"/>
    <n v="0"/>
    <n v="49585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90.35"/>
    <n v="49585.46"/>
    <n v="162"/>
    <n v="300"/>
    <n v="105140.15"/>
    <n v="71507.8"/>
    <n v="68.011887000000002"/>
    <n v="65.498717672815403"/>
    <n v="9.5"/>
    <m/>
    <m/>
    <m/>
    <s v="BCS"/>
    <s v="LOS CABOS"/>
    <s v="23450"/>
    <s v="Proceso judicial"/>
    <x v="0"/>
  </r>
  <r>
    <n v="3302"/>
    <s v="Hipotecaria Su Casita"/>
    <s v="FIDEICOMISO 234036"/>
    <d v="2018-05-01T00:00:00"/>
    <s v="66821"/>
    <x v="19"/>
    <n v="17"/>
    <n v="0"/>
    <n v="4832.3"/>
    <n v="0"/>
    <n v="4832.3"/>
    <n v="0"/>
    <n v="0"/>
    <n v="0"/>
    <n v="0"/>
    <n v="0"/>
    <m/>
    <n v="4832.3"/>
    <n v="351.35"/>
    <n v="0"/>
    <n v="0"/>
    <n v="0"/>
    <n v="0"/>
    <n v="0"/>
    <n v="0"/>
    <n v="351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32.3"/>
    <n v="351.35"/>
    <n v="0"/>
    <n v="60"/>
    <n v="68333.25"/>
    <n v="14410"/>
    <n v="21.087831000000001"/>
    <n v="7.07166729641221"/>
    <n v="9.9"/>
    <m/>
    <m/>
    <m/>
    <s v="NAY"/>
    <s v="BAHIA DE BANDERAS"/>
    <s v="63737"/>
    <s v="Morosidad"/>
    <x v="0"/>
  </r>
  <r>
    <n v="3303"/>
    <s v="Hipotecaria Su Casita"/>
    <s v="FIDEICOMISO 234036"/>
    <d v="2018-05-01T00:00:00"/>
    <s v="66824"/>
    <x v="0"/>
    <n v="21"/>
    <n v="19797.21"/>
    <n v="2545.6"/>
    <n v="0"/>
    <n v="22342.81"/>
    <n v="57.76"/>
    <n v="0"/>
    <n v="0"/>
    <n v="0"/>
    <n v="0"/>
    <m/>
    <n v="22342.81"/>
    <n v="9614.35"/>
    <n v="163.33000000000001"/>
    <n v="0"/>
    <n v="0"/>
    <n v="0"/>
    <n v="0"/>
    <n v="0"/>
    <n v="9777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03.36"/>
    <n v="9777.68"/>
    <n v="162"/>
    <n v="300"/>
    <n v="68333.25"/>
    <n v="24520.41"/>
    <n v="35.883571000000003"/>
    <n v="32.696835369984001"/>
    <n v="9.9"/>
    <m/>
    <m/>
    <m/>
    <s v="NAY"/>
    <s v="BAHIA DE BANDERAS"/>
    <s v="63737"/>
    <s v="Morosidad"/>
    <x v="0"/>
  </r>
  <r>
    <n v="3304"/>
    <s v="Hipotecaria Su Casita"/>
    <s v="FIDEICOMISO 234036"/>
    <d v="2018-05-01T00:00:00"/>
    <s v="66825"/>
    <x v="0"/>
    <n v="21"/>
    <n v="31734.91"/>
    <n v="5640.58"/>
    <n v="0"/>
    <n v="37375.49"/>
    <n v="92.59"/>
    <n v="0"/>
    <n v="0"/>
    <n v="0"/>
    <n v="0"/>
    <m/>
    <n v="37375.49"/>
    <n v="24483.42"/>
    <n v="261.81"/>
    <n v="0"/>
    <n v="0"/>
    <n v="0"/>
    <n v="0"/>
    <n v="0"/>
    <n v="24745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33.17"/>
    <n v="24745.23"/>
    <n v="162"/>
    <n v="300"/>
    <n v="71789.8"/>
    <n v="39305.64"/>
    <n v="54.751009000000003"/>
    <n v="52.062395864039097"/>
    <n v="9.9"/>
    <m/>
    <m/>
    <m/>
    <s v="NAY"/>
    <s v="BAHIA DE BANDERAS"/>
    <s v="63737"/>
    <s v="Proceso judicial"/>
    <x v="0"/>
  </r>
  <r>
    <n v="3305"/>
    <s v="Hipotecaria Su Casita"/>
    <s v="FIDEICOMISO 234036"/>
    <d v="2018-05-01T00:00:00"/>
    <s v="66827"/>
    <x v="0"/>
    <n v="21"/>
    <n v="23663.42"/>
    <n v="7075.61"/>
    <n v="0"/>
    <n v="30739.03"/>
    <n v="146.25"/>
    <n v="0"/>
    <n v="0"/>
    <n v="0"/>
    <n v="0"/>
    <m/>
    <n v="30739.03"/>
    <n v="14095.53"/>
    <n v="195.22"/>
    <n v="0"/>
    <n v="0"/>
    <n v="0"/>
    <n v="0"/>
    <n v="0"/>
    <n v="14290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21.86"/>
    <n v="14290.75"/>
    <n v="102"/>
    <n v="240"/>
    <n v="81228.83"/>
    <n v="35629.01"/>
    <n v="43.862518000000001"/>
    <n v="37.842512510943799"/>
    <n v="9.9"/>
    <m/>
    <m/>
    <m/>
    <s v="TAM"/>
    <s v="NUEVO LAREDO"/>
    <s v="88000"/>
    <s v="Proceso judicial"/>
    <x v="0"/>
  </r>
  <r>
    <n v="3306"/>
    <s v="Hipotecaria Su Casita"/>
    <s v="FIDEICOMISO 234036"/>
    <d v="2018-05-01T00:00:00"/>
    <s v="66829"/>
    <x v="0"/>
    <n v="21"/>
    <n v="104226.63"/>
    <n v="8610.65"/>
    <n v="0"/>
    <n v="112837.28"/>
    <n v="314.33"/>
    <n v="0"/>
    <n v="0"/>
    <n v="0"/>
    <n v="0"/>
    <m/>
    <n v="112837.28"/>
    <n v="26712.61"/>
    <n v="825.13"/>
    <n v="0"/>
    <n v="0"/>
    <n v="0"/>
    <n v="0"/>
    <n v="0"/>
    <n v="27537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24.98"/>
    <n v="27537.74"/>
    <n v="162"/>
    <n v="300"/>
    <n v="144909.04"/>
    <n v="130418.14"/>
    <n v="90.000003000000007"/>
    <n v="77.867661189707505"/>
    <n v="9.5"/>
    <m/>
    <m/>
    <m/>
    <s v="BCN"/>
    <s v="TIJUANA"/>
    <s v="22203"/>
    <s v="Morosidad"/>
    <x v="0"/>
  </r>
  <r>
    <n v="3307"/>
    <s v="Hipotecaria Su Casita"/>
    <s v="FIDEICOMISO 234036"/>
    <d v="2018-05-01T00:00:00"/>
    <s v="66830"/>
    <x v="0"/>
    <n v="21"/>
    <n v="104226.63"/>
    <n v="21080.7"/>
    <n v="0"/>
    <n v="125307.33"/>
    <n v="314.33"/>
    <n v="0"/>
    <n v="0"/>
    <n v="0"/>
    <n v="0"/>
    <m/>
    <n v="125307.33"/>
    <n v="88307.46"/>
    <n v="825.13"/>
    <n v="0"/>
    <n v="0"/>
    <n v="0"/>
    <n v="0"/>
    <n v="0"/>
    <n v="89132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395.03"/>
    <n v="89132.59"/>
    <n v="162"/>
    <n v="300"/>
    <n v="144909.04"/>
    <n v="130418.14"/>
    <n v="90.000003000000007"/>
    <n v="86.473093972372197"/>
    <n v="9.5"/>
    <m/>
    <m/>
    <m/>
    <s v="BCN"/>
    <s v="TIJUANA"/>
    <s v="22203"/>
    <s v="Proceso judicial"/>
    <x v="0"/>
  </r>
  <r>
    <n v="3308"/>
    <s v="Hipotecaria Su Casita"/>
    <s v="FIDEICOMISO 234036"/>
    <d v="2018-05-01T00:00:00"/>
    <s v="66831"/>
    <x v="1"/>
    <n v="0"/>
    <n v="56190.65"/>
    <n v="0"/>
    <n v="0"/>
    <n v="56190.65"/>
    <n v="169.47"/>
    <n v="0"/>
    <n v="0"/>
    <n v="169.47"/>
    <n v="0"/>
    <m/>
    <n v="56021.18"/>
    <n v="0"/>
    <n v="444.84"/>
    <n v="0"/>
    <n v="0"/>
    <n v="444.84"/>
    <n v="0"/>
    <n v="0"/>
    <n v="0"/>
    <n v="48.83"/>
    <n v="0"/>
    <n v="0"/>
    <n v="0"/>
    <n v="0"/>
    <n v="1.32"/>
    <n v="33.159999999999997"/>
    <n v="90.64"/>
    <n v="0"/>
    <n v="0"/>
    <n v="0"/>
    <n v="0"/>
    <n v="0"/>
    <n v="0"/>
    <n v="0"/>
    <n v="0.45"/>
    <n v="0"/>
    <n v="0.3"/>
    <n v="0"/>
    <n v="788.71"/>
    <n v="0"/>
    <n v="0"/>
    <n v="162"/>
    <n v="300"/>
    <n v="104228.15"/>
    <n v="70311.39"/>
    <n v="67.459117000000006"/>
    <n v="53.7486079580856"/>
    <n v="9.5"/>
    <m/>
    <m/>
    <m/>
    <s v="MOR"/>
    <s v="EMILIANO ZAPATA"/>
    <s v="62760"/>
    <s v="Al corriente"/>
    <x v="0"/>
  </r>
  <r>
    <n v="3309"/>
    <s v="Hipotecaria Su Casita"/>
    <s v="FIDEICOMISO 234036"/>
    <d v="2018-05-01T00:00:00"/>
    <s v="66833"/>
    <x v="0"/>
    <n v="21"/>
    <n v="90626.78"/>
    <n v="18329.400000000001"/>
    <n v="0"/>
    <n v="108956.18"/>
    <n v="273.31"/>
    <n v="0"/>
    <n v="0"/>
    <n v="0"/>
    <n v="0"/>
    <m/>
    <n v="108956.18"/>
    <n v="76113.149999999994"/>
    <n v="717.46"/>
    <n v="0"/>
    <n v="0"/>
    <n v="0"/>
    <n v="0"/>
    <n v="0"/>
    <n v="76830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02.71"/>
    <n v="76830.61"/>
    <n v="162"/>
    <n v="300"/>
    <n v="128891.58"/>
    <n v="113400"/>
    <n v="87.980922000000007"/>
    <n v="84.533202592574597"/>
    <n v="9.5"/>
    <m/>
    <m/>
    <m/>
    <s v="EM"/>
    <s v="ECATEPEC"/>
    <s v="55076"/>
    <s v="Morosidad"/>
    <x v="0"/>
  </r>
  <r>
    <n v="3310"/>
    <s v="Hipotecaria Su Casita"/>
    <s v="FIDEICOMISO 234036"/>
    <d v="2018-05-01T00:00:00"/>
    <s v="66834"/>
    <x v="0"/>
    <n v="21"/>
    <n v="24374"/>
    <n v="9613.17"/>
    <n v="0"/>
    <n v="33987.17"/>
    <n v="150.62"/>
    <n v="0"/>
    <n v="0"/>
    <n v="0"/>
    <n v="0"/>
    <m/>
    <n v="33987.17"/>
    <n v="22310.02"/>
    <n v="201.09"/>
    <n v="0"/>
    <n v="0"/>
    <n v="0"/>
    <n v="0"/>
    <n v="0"/>
    <n v="22511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63.7900000000009"/>
    <n v="22511.11"/>
    <n v="102"/>
    <n v="240"/>
    <n v="71532.570000000007"/>
    <n v="36697.800000000003"/>
    <n v="51.302225"/>
    <n v="47.512860238304498"/>
    <n v="9.9"/>
    <m/>
    <m/>
    <m/>
    <s v="QR"/>
    <s v="BENITO JUAREZ"/>
    <s v="77500"/>
    <s v="Proceso judicial"/>
    <x v="0"/>
  </r>
  <r>
    <n v="3311"/>
    <s v="Hipotecaria Su Casita"/>
    <s v="FIDEICOMISO 234036"/>
    <d v="2018-05-01T00:00:00"/>
    <s v="66838"/>
    <x v="2"/>
    <n v="0"/>
    <n v="120181.63"/>
    <n v="0"/>
    <n v="0"/>
    <n v="120181.63"/>
    <n v="365.45"/>
    <n v="0"/>
    <n v="0"/>
    <n v="0"/>
    <n v="0"/>
    <m/>
    <n v="120181.63"/>
    <n v="0"/>
    <n v="941.42"/>
    <n v="0"/>
    <n v="0"/>
    <n v="0"/>
    <n v="0"/>
    <n v="0"/>
    <n v="941.42"/>
    <n v="0"/>
    <n v="0"/>
    <n v="0"/>
    <n v="0"/>
    <n v="0"/>
    <n v="-0.03"/>
    <n v="0"/>
    <n v="0.06"/>
    <n v="0"/>
    <n v="0"/>
    <n v="0"/>
    <n v="0"/>
    <n v="0"/>
    <n v="0"/>
    <n v="0"/>
    <n v="0"/>
    <n v="0"/>
    <n v="0.03"/>
    <n v="0"/>
    <n v="0.03"/>
    <n v="365.45"/>
    <n v="941.42"/>
    <n v="162"/>
    <n v="300"/>
    <n v="167529.79999999999"/>
    <n v="150776.82"/>
    <n v="90"/>
    <n v="71.737464021326403"/>
    <n v="9.4"/>
    <m/>
    <m/>
    <m/>
    <s v="EM"/>
    <s v="LERMA"/>
    <s v="52001"/>
    <s v="Morosidad"/>
    <x v="0"/>
  </r>
  <r>
    <n v="3312"/>
    <s v="Hipotecaria Su Casita"/>
    <s v="FIDEICOMISO 234036"/>
    <d v="2018-05-01T00:00:00"/>
    <s v="66841"/>
    <x v="14"/>
    <n v="9"/>
    <n v="66943.009999999995"/>
    <n v="1747.08"/>
    <n v="0"/>
    <n v="68690.09"/>
    <n v="201.88"/>
    <n v="0"/>
    <n v="0"/>
    <n v="0"/>
    <n v="0"/>
    <m/>
    <n v="68690.09"/>
    <n v="4839.57"/>
    <n v="529.97"/>
    <n v="0"/>
    <n v="0"/>
    <n v="0"/>
    <n v="0"/>
    <n v="0"/>
    <n v="5369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48.96"/>
    <n v="5369.54"/>
    <n v="162"/>
    <n v="300"/>
    <n v="93072.11"/>
    <n v="83764.899999999994"/>
    <n v="90.000000999999997"/>
    <n v="73.803086599400103"/>
    <n v="9.5"/>
    <m/>
    <m/>
    <m/>
    <s v="QR"/>
    <s v="BENITO JUAREZ"/>
    <s v="77539"/>
    <s v="Morosidad"/>
    <x v="0"/>
  </r>
  <r>
    <n v="3313"/>
    <s v="Hipotecaria Su Casita"/>
    <s v="FIDEICOMISO 234036"/>
    <d v="2018-05-01T00:00:00"/>
    <s v="66844"/>
    <x v="0"/>
    <n v="21"/>
    <n v="90626.78"/>
    <n v="13845.04"/>
    <n v="0"/>
    <n v="104471.82"/>
    <n v="273.31"/>
    <n v="0"/>
    <n v="0"/>
    <n v="0"/>
    <n v="0"/>
    <m/>
    <n v="104471.82"/>
    <n v="50471.64"/>
    <n v="717.46"/>
    <n v="0"/>
    <n v="0"/>
    <n v="0"/>
    <n v="0"/>
    <n v="0"/>
    <n v="51189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18.35"/>
    <n v="51189.1"/>
    <n v="162"/>
    <n v="300"/>
    <n v="128891.58"/>
    <n v="113400"/>
    <n v="87.980922000000007"/>
    <n v="81.054030393457197"/>
    <n v="9.5"/>
    <m/>
    <m/>
    <m/>
    <s v="EM"/>
    <s v="ECATEPEC"/>
    <s v="55076"/>
    <s v="Morosidad"/>
    <x v="0"/>
  </r>
  <r>
    <n v="3314"/>
    <s v="Hipotecaria Su Casita"/>
    <s v="FIDEICOMISO 234036"/>
    <d v="2018-05-01T00:00:00"/>
    <s v="66846"/>
    <x v="0"/>
    <n v="21"/>
    <n v="66943.009999999995"/>
    <n v="15444.52"/>
    <n v="0"/>
    <n v="82387.53"/>
    <n v="201.88"/>
    <n v="0"/>
    <n v="0"/>
    <n v="0"/>
    <n v="0"/>
    <m/>
    <n v="82387.53"/>
    <n v="70913.789999999994"/>
    <n v="529.97"/>
    <n v="0"/>
    <n v="0"/>
    <n v="0"/>
    <n v="0"/>
    <n v="0"/>
    <n v="71443.75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46.4"/>
    <n v="71443.759999999995"/>
    <n v="162"/>
    <n v="300"/>
    <n v="93072.11"/>
    <n v="83764.899999999994"/>
    <n v="90.000000999999997"/>
    <n v="88.520105466460706"/>
    <n v="9.5"/>
    <m/>
    <m/>
    <m/>
    <s v="QR"/>
    <s v="BENITO JUAREZ"/>
    <s v="77539"/>
    <s v="Proceso judicial"/>
    <x v="0"/>
  </r>
  <r>
    <n v="3315"/>
    <s v="Hipotecaria Su Casita"/>
    <s v="FIDEICOMISO 234036"/>
    <d v="2018-05-01T00:00:00"/>
    <s v="66847"/>
    <x v="20"/>
    <n v="9"/>
    <n v="68262.27"/>
    <n v="1781.57"/>
    <n v="0"/>
    <n v="70043.839999999997"/>
    <n v="205.87"/>
    <n v="0"/>
    <n v="191.77"/>
    <n v="0"/>
    <n v="0"/>
    <m/>
    <n v="69852.070000000007"/>
    <n v="4829.12"/>
    <n v="540.41"/>
    <n v="0"/>
    <n v="760.69"/>
    <n v="0"/>
    <n v="0"/>
    <n v="0"/>
    <n v="4608.84"/>
    <n v="0"/>
    <n v="0"/>
    <n v="0"/>
    <n v="0"/>
    <n v="0"/>
    <n v="-58.67"/>
    <n v="0"/>
    <n v="0"/>
    <n v="59.32"/>
    <n v="0"/>
    <n v="0"/>
    <n v="59.02"/>
    <n v="0"/>
    <n v="40.28"/>
    <n v="109.45"/>
    <n v="0"/>
    <n v="0"/>
    <n v="0"/>
    <n v="0"/>
    <n v="1161.8599999999999"/>
    <n v="1795.67"/>
    <n v="4608.84"/>
    <n v="162"/>
    <n v="300"/>
    <n v="122057.43"/>
    <n v="85416.27"/>
    <n v="69.980394000000004"/>
    <n v="57.228855583550803"/>
    <n v="9.5"/>
    <m/>
    <m/>
    <m/>
    <s v="MICH"/>
    <s v="MORELIA"/>
    <s v="58336"/>
    <s v="Morosidad"/>
    <x v="0"/>
  </r>
  <r>
    <n v="3316"/>
    <s v="Hipotecaria Su Casita"/>
    <s v="FIDEICOMISO 234036"/>
    <d v="2018-05-01T00:00:00"/>
    <s v="66849"/>
    <x v="0"/>
    <n v="21"/>
    <n v="28222.7"/>
    <n v="2244.48"/>
    <n v="0"/>
    <n v="30467.18"/>
    <n v="82.35"/>
    <n v="0"/>
    <n v="0"/>
    <n v="0"/>
    <n v="0"/>
    <m/>
    <n v="30467.18"/>
    <n v="7347.35"/>
    <n v="232.84"/>
    <n v="0"/>
    <n v="0"/>
    <n v="0"/>
    <n v="0"/>
    <n v="0"/>
    <n v="758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26.83"/>
    <n v="7580.19"/>
    <n v="162"/>
    <n v="300"/>
    <n v="71532.570000000007"/>
    <n v="34956.54"/>
    <n v="48.868004999999997"/>
    <n v="42.5920387022257"/>
    <n v="9.9"/>
    <m/>
    <m/>
    <m/>
    <s v="QR"/>
    <s v="BENITO JUAREZ"/>
    <s v="77500"/>
    <s v="Proceso judicial"/>
    <x v="0"/>
  </r>
  <r>
    <n v="3317"/>
    <s v="Hipotecaria Su Casita"/>
    <s v="FIDEICOMISO 234036"/>
    <d v="2018-05-01T00:00:00"/>
    <s v="66854"/>
    <x v="1"/>
    <n v="0"/>
    <n v="29733.34"/>
    <n v="0"/>
    <n v="0"/>
    <n v="29733.34"/>
    <n v="186.47"/>
    <n v="0"/>
    <n v="0"/>
    <n v="186.47"/>
    <n v="0"/>
    <m/>
    <n v="29546.87"/>
    <n v="0"/>
    <n v="237.87"/>
    <n v="0"/>
    <n v="0"/>
    <n v="237.87"/>
    <n v="0"/>
    <n v="0"/>
    <n v="0"/>
    <n v="39.11"/>
    <n v="0"/>
    <n v="0"/>
    <n v="0"/>
    <n v="0"/>
    <n v="1.23"/>
    <n v="20.16"/>
    <n v="61.49"/>
    <n v="0"/>
    <n v="0"/>
    <n v="0"/>
    <n v="0"/>
    <n v="0"/>
    <n v="0"/>
    <n v="0"/>
    <n v="89.93"/>
    <n v="0"/>
    <n v="105.12"/>
    <n v="0"/>
    <n v="636.26"/>
    <n v="0"/>
    <n v="0"/>
    <n v="102"/>
    <n v="240"/>
    <n v="88976.94"/>
    <n v="45206.45"/>
    <n v="50.806927999999999"/>
    <n v="33.207334278965902"/>
    <n v="9.6"/>
    <m/>
    <m/>
    <m/>
    <s v="EM"/>
    <s v="ACOLMAN"/>
    <s v="55870"/>
    <s v="Al corriente"/>
    <x v="0"/>
  </r>
  <r>
    <n v="3318"/>
    <s v="Hipotecaria Su Casita"/>
    <s v="FIDEICOMISO 234036"/>
    <d v="2018-05-01T00:00:00"/>
    <s v="66856"/>
    <x v="5"/>
    <n v="21"/>
    <n v="56622.09"/>
    <n v="11885.64"/>
    <n v="0"/>
    <n v="68507.73"/>
    <n v="171.37"/>
    <n v="68507.73"/>
    <n v="0"/>
    <n v="0"/>
    <n v="0"/>
    <m/>
    <n v="68507.73"/>
    <n v="50696.99"/>
    <n v="448.26"/>
    <n v="0"/>
    <n v="0"/>
    <n v="0"/>
    <n v="0"/>
    <n v="0"/>
    <n v="51145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57.01"/>
    <n v="51145.25"/>
    <n v="162"/>
    <n v="300"/>
    <n v="103721.45"/>
    <n v="70920.160000000003"/>
    <n v="68.375596000000002"/>
    <n v="66.049722241984199"/>
    <n v="9.5"/>
    <m/>
    <m/>
    <m/>
    <s v="QR"/>
    <s v="BENITO JUAREZ"/>
    <s v="77500"/>
    <s v="Proceso judicial"/>
    <x v="0"/>
  </r>
  <r>
    <n v="3319"/>
    <s v="Hipotecaria Su Casita"/>
    <s v="FIDEICOMISO 234036"/>
    <d v="2018-05-01T00:00:00"/>
    <s v="66861"/>
    <x v="0"/>
    <n v="21"/>
    <n v="160957.9"/>
    <n v="27499.52"/>
    <n v="0"/>
    <n v="188457.42"/>
    <n v="491.08"/>
    <n v="0"/>
    <n v="0"/>
    <n v="0"/>
    <n v="0"/>
    <m/>
    <n v="188457.42"/>
    <n v="102142.55"/>
    <n v="1260.8399999999999"/>
    <n v="0"/>
    <n v="0"/>
    <n v="0"/>
    <n v="0"/>
    <n v="0"/>
    <n v="103403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990.6"/>
    <n v="103403.39"/>
    <n v="162"/>
    <n v="300"/>
    <n v="253346.28"/>
    <n v="202123.84"/>
    <n v="79.781649000000002"/>
    <n v="74.387285210322503"/>
    <n v="9.4"/>
    <m/>
    <m/>
    <m/>
    <s v="EM"/>
    <s v="TLALNEPANTLA"/>
    <s v="54130"/>
    <s v="Morosidad"/>
    <x v="0"/>
  </r>
  <r>
    <n v="3320"/>
    <s v="Hipotecaria Su Casita"/>
    <s v="FIDEICOMISO 234036"/>
    <d v="2018-05-01T00:00:00"/>
    <s v="66862"/>
    <x v="0"/>
    <n v="21"/>
    <n v="50077.15"/>
    <n v="9510.18"/>
    <n v="0"/>
    <n v="59587.33"/>
    <n v="149.78"/>
    <n v="0"/>
    <n v="0"/>
    <n v="0"/>
    <n v="0"/>
    <m/>
    <n v="59587.33"/>
    <n v="39475.42"/>
    <n v="400.62"/>
    <n v="0"/>
    <n v="0"/>
    <n v="0"/>
    <n v="0"/>
    <n v="0"/>
    <n v="39876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59.9599999999991"/>
    <n v="39876.04"/>
    <n v="162"/>
    <n v="300"/>
    <n v="85104.78"/>
    <n v="62498.82"/>
    <n v="73.437496999999993"/>
    <n v="70.016431800040493"/>
    <n v="9.6"/>
    <m/>
    <m/>
    <m/>
    <s v="MICH"/>
    <s v="MORELIA"/>
    <s v="58336"/>
    <s v="Morosidad"/>
    <x v="0"/>
  </r>
  <r>
    <n v="3321"/>
    <s v="Hipotecaria Su Casita"/>
    <s v="FIDEICOMISO 234036"/>
    <d v="2018-05-01T00:00:00"/>
    <s v="66863"/>
    <x v="0"/>
    <n v="21"/>
    <n v="40061.68"/>
    <n v="8172.65"/>
    <n v="0"/>
    <n v="48234.33"/>
    <n v="119.83"/>
    <n v="0"/>
    <n v="0"/>
    <n v="0"/>
    <n v="0"/>
    <m/>
    <n v="48234.33"/>
    <n v="35213.83"/>
    <n v="320.49"/>
    <n v="0"/>
    <n v="0"/>
    <n v="0"/>
    <n v="0"/>
    <n v="0"/>
    <n v="35534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92.48"/>
    <n v="35534.32"/>
    <n v="162"/>
    <n v="300"/>
    <n v="102843.8"/>
    <n v="49999.06"/>
    <n v="48.616503999999999"/>
    <n v="46.900571678394002"/>
    <n v="9.6"/>
    <m/>
    <m/>
    <m/>
    <s v="QR"/>
    <s v="SOLIDARIDAD"/>
    <s v="77710"/>
    <s v="Proceso judicial"/>
    <x v="0"/>
  </r>
  <r>
    <n v="3322"/>
    <s v="Hipotecaria Su Casita"/>
    <s v="FIDEICOMISO 234036"/>
    <d v="2018-05-01T00:00:00"/>
    <s v="66864"/>
    <x v="0"/>
    <n v="21"/>
    <n v="48765.26"/>
    <n v="9612.06"/>
    <n v="0"/>
    <n v="58377.32"/>
    <n v="145.87"/>
    <n v="0"/>
    <n v="0"/>
    <n v="0"/>
    <n v="0"/>
    <m/>
    <n v="58377.32"/>
    <n v="40771.01"/>
    <n v="390.12"/>
    <n v="0"/>
    <n v="0"/>
    <n v="0"/>
    <n v="0"/>
    <n v="0"/>
    <n v="41161.12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57.93"/>
    <n v="41161.129999999997"/>
    <n v="162"/>
    <n v="300"/>
    <n v="102843.8"/>
    <n v="60862.28"/>
    <n v="59.179338000000001"/>
    <n v="56.7630912252081"/>
    <n v="9.6"/>
    <m/>
    <m/>
    <m/>
    <s v="QR"/>
    <s v="SOLIDARIDAD"/>
    <s v="77710"/>
    <s v="Morosidad"/>
    <x v="0"/>
  </r>
  <r>
    <n v="3323"/>
    <s v="Hipotecaria Su Casita"/>
    <s v="FIDEICOMISO 234036"/>
    <d v="2018-05-01T00:00:00"/>
    <s v="66865"/>
    <x v="0"/>
    <n v="21"/>
    <n v="0"/>
    <n v="5767.96"/>
    <n v="0"/>
    <n v="5767.96"/>
    <n v="0"/>
    <n v="0"/>
    <n v="0"/>
    <n v="0"/>
    <n v="0"/>
    <m/>
    <n v="5767.96"/>
    <n v="522.23"/>
    <n v="0"/>
    <n v="0"/>
    <n v="0"/>
    <n v="0"/>
    <n v="0"/>
    <n v="0"/>
    <n v="522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67.96"/>
    <n v="522.23"/>
    <n v="0"/>
    <n v="60"/>
    <n v="71594.39"/>
    <n v="13563.57"/>
    <n v="18.945018000000001"/>
    <n v="8.0564413368515808"/>
    <n v="9.9"/>
    <m/>
    <m/>
    <m/>
    <s v="QR"/>
    <s v="BENITO JUAREZ"/>
    <s v="77539"/>
    <s v="Morosidad"/>
    <x v="0"/>
  </r>
  <r>
    <n v="3324"/>
    <s v="Hipotecaria Su Casita"/>
    <s v="FIDEICOMISO 234036"/>
    <d v="2018-05-01T00:00:00"/>
    <s v="66866"/>
    <x v="0"/>
    <n v="21"/>
    <n v="19081.740000000002"/>
    <n v="1927.35"/>
    <n v="0"/>
    <n v="21009.09"/>
    <n v="72.790000000000006"/>
    <n v="0"/>
    <n v="0"/>
    <n v="0"/>
    <n v="0"/>
    <m/>
    <n v="21009.09"/>
    <n v="4978.95"/>
    <n v="157.41999999999999"/>
    <n v="0"/>
    <n v="0"/>
    <n v="0"/>
    <n v="0"/>
    <n v="0"/>
    <n v="5136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.14"/>
    <n v="5136.37"/>
    <n v="162"/>
    <n v="300"/>
    <n v="71594.39"/>
    <n v="25531.43"/>
    <n v="35.661216000000003"/>
    <n v="29.344603747359201"/>
    <n v="9.9"/>
    <m/>
    <m/>
    <m/>
    <s v="QR"/>
    <s v="BENITO JUAREZ"/>
    <s v="77539"/>
    <s v="Morosidad"/>
    <x v="0"/>
  </r>
  <r>
    <n v="3325"/>
    <s v="Hipotecaria Su Casita"/>
    <s v="FIDEICOMISO 234036"/>
    <d v="2018-05-01T00:00:00"/>
    <s v="66867"/>
    <x v="0"/>
    <n v="21"/>
    <n v="69713.02"/>
    <n v="13289.62"/>
    <n v="0"/>
    <n v="83002.64"/>
    <n v="210.26"/>
    <n v="0"/>
    <n v="0"/>
    <n v="0"/>
    <n v="0"/>
    <m/>
    <n v="83002.64"/>
    <n v="53779.58"/>
    <n v="551.89"/>
    <n v="0"/>
    <n v="0"/>
    <n v="0"/>
    <n v="0"/>
    <n v="0"/>
    <n v="54331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99.88"/>
    <n v="54331.47"/>
    <n v="162"/>
    <n v="300"/>
    <n v="102391.67999999999"/>
    <n v="87232.4"/>
    <n v="85.194812999999996"/>
    <n v="81.063852345072704"/>
    <n v="9.5"/>
    <m/>
    <m/>
    <m/>
    <s v="NL"/>
    <s v="APODACA"/>
    <s v="66613"/>
    <s v="Proceso judicial"/>
    <x v="0"/>
  </r>
  <r>
    <n v="3326"/>
    <s v="Hipotecaria Su Casita"/>
    <s v="FIDEICOMISO 234036"/>
    <d v="2018-05-01T00:00:00"/>
    <s v="66869"/>
    <x v="0"/>
    <n v="21"/>
    <n v="48438.83"/>
    <n v="21976.19"/>
    <n v="0"/>
    <n v="70415.02"/>
    <n v="305.27999999999997"/>
    <n v="0"/>
    <n v="0"/>
    <n v="0"/>
    <n v="0"/>
    <m/>
    <n v="70415.02"/>
    <n v="51569.07"/>
    <n v="383.47"/>
    <n v="0"/>
    <n v="0"/>
    <n v="0"/>
    <n v="0"/>
    <n v="0"/>
    <n v="51952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281.47"/>
    <n v="51952.54"/>
    <n v="102"/>
    <n v="240"/>
    <n v="89413.21"/>
    <n v="73889.56"/>
    <n v="82.638304000000005"/>
    <n v="78.752368114332796"/>
    <n v="9.5"/>
    <m/>
    <m/>
    <m/>
    <s v="PUE"/>
    <s v="PUEBLA"/>
    <s v="72590"/>
    <s v="Morosidad"/>
    <x v="0"/>
  </r>
  <r>
    <n v="3327"/>
    <s v="Hipotecaria Su Casita"/>
    <s v="FIDEICOMISO 234036"/>
    <d v="2018-05-01T00:00:00"/>
    <s v="66870"/>
    <x v="0"/>
    <n v="21"/>
    <n v="145633.35999999999"/>
    <n v="35454.519999999997"/>
    <n v="0"/>
    <n v="181087.88"/>
    <n v="674.52"/>
    <n v="0"/>
    <n v="0"/>
    <n v="0"/>
    <n v="0"/>
    <m/>
    <n v="181087.88"/>
    <n v="87352.97"/>
    <n v="1140.79"/>
    <n v="0"/>
    <n v="0"/>
    <n v="0"/>
    <n v="0"/>
    <n v="0"/>
    <n v="88493.75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129.040000000001"/>
    <n v="88493.759999999995"/>
    <n v="162"/>
    <n v="300"/>
    <n v="232708.37"/>
    <n v="209437.53"/>
    <n v="89.999999000000003"/>
    <n v="77.817519233119896"/>
    <n v="9.4"/>
    <m/>
    <m/>
    <m/>
    <s v="BCN"/>
    <s v="TIJUANA"/>
    <s v="22180"/>
    <s v="Morosidad"/>
    <x v="0"/>
  </r>
  <r>
    <n v="3328"/>
    <s v="Hipotecaria Su Casita"/>
    <s v="FIDEICOMISO 234036"/>
    <d v="2018-05-01T00:00:00"/>
    <s v="66872"/>
    <x v="0"/>
    <n v="21"/>
    <n v="12109.46"/>
    <n v="1419.94"/>
    <n v="0"/>
    <n v="13529.4"/>
    <n v="35.35"/>
    <n v="0"/>
    <n v="0"/>
    <n v="0"/>
    <n v="0"/>
    <m/>
    <n v="13529.4"/>
    <n v="5207.3100000000004"/>
    <n v="99.9"/>
    <n v="0"/>
    <n v="0"/>
    <n v="0"/>
    <n v="0"/>
    <n v="0"/>
    <n v="530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55.29"/>
    <n v="5307.21"/>
    <n v="162"/>
    <n v="300"/>
    <n v="69413.58"/>
    <n v="14999.72"/>
    <n v="21.609200999999999"/>
    <n v="19.490998765937"/>
    <n v="9.9"/>
    <m/>
    <m/>
    <m/>
    <s v="SON"/>
    <s v="HERMOSILLO"/>
    <s v="83115"/>
    <s v="Morosidad"/>
    <x v="0"/>
  </r>
  <r>
    <n v="3329"/>
    <s v="Hipotecaria Su Casita"/>
    <s v="FIDEICOMISO 234036"/>
    <d v="2018-05-01T00:00:00"/>
    <s v="66873"/>
    <x v="0"/>
    <n v="21"/>
    <n v="130187.06"/>
    <n v="27194.85"/>
    <n v="0"/>
    <n v="157381.91"/>
    <n v="395.86"/>
    <n v="0"/>
    <n v="0"/>
    <n v="0"/>
    <n v="0"/>
    <m/>
    <n v="157381.91"/>
    <n v="112955.5"/>
    <n v="1019.8"/>
    <n v="0"/>
    <n v="0"/>
    <n v="0"/>
    <n v="0"/>
    <n v="0"/>
    <n v="113975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590.71"/>
    <n v="113975.3"/>
    <n v="162"/>
    <n v="300"/>
    <n v="184305.03"/>
    <n v="163328.56"/>
    <n v="88.618611999999999"/>
    <n v="85.392085855094294"/>
    <n v="9.4"/>
    <m/>
    <m/>
    <m/>
    <s v="GTO"/>
    <s v="IRAPUATO"/>
    <s v="36630"/>
    <s v="Proceso judicial"/>
    <x v="0"/>
  </r>
  <r>
    <n v="3330"/>
    <s v="Hipotecaria Su Casita"/>
    <s v="FIDEICOMISO 234036"/>
    <d v="2018-05-01T00:00:00"/>
    <s v="66874"/>
    <x v="0"/>
    <n v="21"/>
    <n v="74177.919999999998"/>
    <n v="13571.52"/>
    <n v="0"/>
    <n v="87749.440000000002"/>
    <n v="223.7"/>
    <n v="0"/>
    <n v="0"/>
    <n v="0"/>
    <n v="0"/>
    <m/>
    <n v="87749.440000000002"/>
    <n v="53165.01"/>
    <n v="587.24"/>
    <n v="0"/>
    <n v="0"/>
    <n v="0"/>
    <n v="0"/>
    <n v="0"/>
    <n v="53752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95.22"/>
    <n v="53752.25"/>
    <n v="162"/>
    <n v="300"/>
    <n v="136699.54999999999"/>
    <n v="92817.4"/>
    <n v="67.898833999999994"/>
    <n v="64.1914625937913"/>
    <n v="9.5"/>
    <m/>
    <m/>
    <m/>
    <s v="NL"/>
    <s v="MONTERREY"/>
    <s v="64102"/>
    <s v="Proceso judicial"/>
    <x v="0"/>
  </r>
  <r>
    <n v="3331"/>
    <s v="Hipotecaria Su Casita"/>
    <s v="FIDEICOMISO 234036"/>
    <d v="2018-05-01T00:00:00"/>
    <s v="66875"/>
    <x v="11"/>
    <n v="5"/>
    <n v="25488.6"/>
    <n v="2434.2600000000002"/>
    <n v="0"/>
    <n v="27922.86"/>
    <n v="498.48"/>
    <n v="0"/>
    <n v="0"/>
    <n v="0"/>
    <n v="0"/>
    <m/>
    <n v="27922.86"/>
    <n v="1024.48"/>
    <n v="201.78"/>
    <n v="0"/>
    <n v="0"/>
    <n v="0"/>
    <n v="0"/>
    <n v="0"/>
    <n v="1226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32.74"/>
    <n v="1226.26"/>
    <n v="42"/>
    <n v="180"/>
    <n v="130768.81"/>
    <n v="67060.3"/>
    <n v="51.281571"/>
    <n v="21.352844046523199"/>
    <n v="9.5"/>
    <m/>
    <m/>
    <m/>
    <s v="MOR"/>
    <s v="EMILIANO ZAPATA"/>
    <s v="62767"/>
    <s v="Morosidad"/>
    <x v="0"/>
  </r>
  <r>
    <n v="3332"/>
    <s v="Hipotecaria Su Casita"/>
    <s v="FIDEICOMISO 234036"/>
    <d v="2018-05-01T00:00:00"/>
    <s v="66877"/>
    <x v="1"/>
    <n v="0"/>
    <n v="39327.43"/>
    <n v="0"/>
    <n v="0"/>
    <n v="39327.43"/>
    <n v="246.62"/>
    <n v="0"/>
    <n v="0"/>
    <n v="246.62"/>
    <n v="0"/>
    <m/>
    <n v="39080.81"/>
    <n v="0"/>
    <n v="314.62"/>
    <n v="0"/>
    <n v="0"/>
    <n v="314.62"/>
    <n v="0"/>
    <n v="0"/>
    <n v="0"/>
    <n v="51.75"/>
    <n v="0"/>
    <n v="0"/>
    <n v="0"/>
    <n v="0"/>
    <n v="3.41"/>
    <n v="26.66"/>
    <n v="74.64"/>
    <n v="0"/>
    <n v="0"/>
    <n v="0"/>
    <n v="0"/>
    <n v="0"/>
    <n v="0"/>
    <n v="0"/>
    <n v="225.19"/>
    <n v="0"/>
    <n v="225.19"/>
    <n v="0"/>
    <n v="942.89"/>
    <n v="0"/>
    <n v="0"/>
    <n v="102"/>
    <n v="240"/>
    <n v="72073.11"/>
    <n v="59791.42"/>
    <n v="82.959401"/>
    <n v="54.223843290472303"/>
    <n v="9.6"/>
    <m/>
    <m/>
    <m/>
    <s v="EM"/>
    <s v="ACOLMAN"/>
    <s v="55870"/>
    <s v="Al corriente"/>
    <x v="0"/>
  </r>
  <r>
    <n v="3333"/>
    <s v="Hipotecaria Su Casita"/>
    <s v="FIDEICOMISO 234036"/>
    <d v="2018-05-01T00:00:00"/>
    <s v="66879"/>
    <x v="0"/>
    <n v="21"/>
    <n v="40953.129999999997"/>
    <n v="17517.87"/>
    <n v="0"/>
    <n v="58471"/>
    <n v="256.83999999999997"/>
    <n v="0"/>
    <n v="0"/>
    <n v="0"/>
    <n v="0"/>
    <m/>
    <n v="58471"/>
    <n v="40344.65"/>
    <n v="327.63"/>
    <n v="0"/>
    <n v="0"/>
    <n v="0"/>
    <n v="0"/>
    <n v="0"/>
    <n v="40672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74.71"/>
    <n v="40672.28"/>
    <n v="102"/>
    <n v="240"/>
    <n v="71807.149999999994"/>
    <n v="62265.51"/>
    <n v="86.712130999999999"/>
    <n v="81.427824355746907"/>
    <n v="9.6"/>
    <m/>
    <m/>
    <m/>
    <s v="NAY"/>
    <s v="BAHIA DE BANDERAS"/>
    <s v="63737"/>
    <s v="Proceso judicial"/>
    <x v="0"/>
  </r>
  <r>
    <n v="3334"/>
    <s v="Hipotecaria Su Casita"/>
    <s v="FIDEICOMISO 234036"/>
    <d v="2018-05-01T00:00:00"/>
    <s v="66880"/>
    <x v="0"/>
    <n v="21"/>
    <n v="41992.55"/>
    <n v="8424.56"/>
    <n v="0"/>
    <n v="50417.11"/>
    <n v="126.06"/>
    <n v="0"/>
    <n v="0"/>
    <n v="0"/>
    <n v="0"/>
    <m/>
    <n v="50417.11"/>
    <n v="35927.43"/>
    <n v="335.94"/>
    <n v="0"/>
    <n v="0"/>
    <n v="0"/>
    <n v="0"/>
    <n v="0"/>
    <n v="36263.37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50.6200000000008"/>
    <n v="36263.370000000003"/>
    <n v="162"/>
    <n v="300"/>
    <n v="74466.679999999993"/>
    <n v="52460.73"/>
    <n v="70.448594999999997"/>
    <n v="67.704253514208602"/>
    <n v="9.6"/>
    <m/>
    <m/>
    <m/>
    <s v="QR"/>
    <s v="SOLIDARIDAD"/>
    <s v="77710"/>
    <s v="Morosidad"/>
    <x v="0"/>
  </r>
  <r>
    <n v="3335"/>
    <s v="Hipotecaria Su Casita"/>
    <s v="FIDEICOMISO 234036"/>
    <d v="2018-05-01T00:00:00"/>
    <s v="66881"/>
    <x v="0"/>
    <n v="21"/>
    <n v="0"/>
    <n v="13757.09"/>
    <n v="0"/>
    <n v="13757.09"/>
    <n v="0"/>
    <n v="0"/>
    <n v="0"/>
    <n v="0"/>
    <n v="0"/>
    <m/>
    <n v="13757.09"/>
    <n v="3740"/>
    <n v="0"/>
    <n v="0"/>
    <n v="0"/>
    <n v="0"/>
    <n v="0"/>
    <n v="0"/>
    <n v="37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57.09"/>
    <n v="3740"/>
    <n v="0"/>
    <n v="120"/>
    <n v="74466.679999999993"/>
    <n v="22160.49"/>
    <n v="29.758934"/>
    <n v="18.474155280052901"/>
    <n v="9.9"/>
    <m/>
    <m/>
    <m/>
    <s v="VER"/>
    <s v="VERACRUZ"/>
    <s v="91697"/>
    <s v="Morosidad"/>
    <x v="0"/>
  </r>
  <r>
    <n v="3336"/>
    <s v="Hipotecaria Su Casita"/>
    <s v="FIDEICOMISO 234036"/>
    <d v="2018-05-01T00:00:00"/>
    <s v="66882"/>
    <x v="0"/>
    <n v="21"/>
    <n v="41462.43"/>
    <n v="7107.94"/>
    <n v="0"/>
    <n v="48570.37"/>
    <n v="124"/>
    <n v="0"/>
    <n v="0"/>
    <n v="0"/>
    <n v="0"/>
    <m/>
    <n v="48570.37"/>
    <n v="27980.95"/>
    <n v="331.7"/>
    <n v="0"/>
    <n v="0"/>
    <n v="0"/>
    <n v="0"/>
    <n v="0"/>
    <n v="28312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31.94"/>
    <n v="28312.65"/>
    <n v="162"/>
    <n v="300"/>
    <n v="96407.75"/>
    <n v="51745.95"/>
    <n v="53.674056"/>
    <n v="50.380150703982103"/>
    <n v="9.6"/>
    <m/>
    <m/>
    <m/>
    <s v="GTO"/>
    <s v="GUANAJUATO"/>
    <s v="37358"/>
    <s v="Morosidad"/>
    <x v="0"/>
  </r>
  <r>
    <n v="3337"/>
    <s v="Hipotecaria Su Casita"/>
    <s v="FIDEICOMISO 234036"/>
    <d v="2018-05-01T00:00:00"/>
    <s v="66883"/>
    <x v="0"/>
    <n v="21"/>
    <n v="102439.97"/>
    <n v="35962.28"/>
    <n v="0"/>
    <n v="138402.25"/>
    <n v="648.71"/>
    <n v="0"/>
    <n v="0"/>
    <n v="0"/>
    <n v="0"/>
    <m/>
    <n v="138402.25"/>
    <n v="69972.399999999994"/>
    <n v="802.45"/>
    <n v="0"/>
    <n v="0"/>
    <n v="0"/>
    <n v="0"/>
    <n v="0"/>
    <n v="70774.85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610.99"/>
    <n v="70774.850000000006"/>
    <n v="102"/>
    <n v="240"/>
    <n v="176858.36"/>
    <n v="156778.95000000001"/>
    <n v="88.646614999999997"/>
    <n v="78.255983796828303"/>
    <n v="9.4"/>
    <m/>
    <m/>
    <m/>
    <s v="MICH"/>
    <s v="MORELIA"/>
    <s v="58095"/>
    <s v="Morosidad"/>
    <x v="0"/>
  </r>
  <r>
    <n v="3338"/>
    <s v="Hipotecaria Su Casita"/>
    <s v="FIDEICOMISO 234036"/>
    <d v="2018-05-01T00:00:00"/>
    <s v="66884"/>
    <x v="1"/>
    <n v="0"/>
    <n v="21910.26"/>
    <n v="0"/>
    <n v="0"/>
    <n v="21910.26"/>
    <n v="135.41"/>
    <n v="0"/>
    <n v="0"/>
    <n v="135.41"/>
    <n v="0"/>
    <m/>
    <n v="21774.85"/>
    <n v="0"/>
    <n v="180.76"/>
    <n v="0"/>
    <n v="0"/>
    <n v="180.76"/>
    <n v="0"/>
    <n v="0"/>
    <n v="0"/>
    <n v="51.91"/>
    <n v="0"/>
    <n v="0"/>
    <n v="0"/>
    <n v="0"/>
    <n v="1.01"/>
    <n v="16.010000000000002"/>
    <n v="49.21"/>
    <n v="0"/>
    <n v="0"/>
    <n v="0"/>
    <n v="0"/>
    <n v="0"/>
    <n v="0"/>
    <n v="0"/>
    <n v="46.52"/>
    <n v="0"/>
    <n v="32.69"/>
    <n v="0"/>
    <n v="480.83"/>
    <n v="0"/>
    <n v="0"/>
    <n v="102"/>
    <n v="240"/>
    <n v="94147.16"/>
    <n v="32989.269999999997"/>
    <n v="35.040112000000001"/>
    <n v="23.128525814096498"/>
    <n v="9.9"/>
    <m/>
    <m/>
    <m/>
    <s v="JAL"/>
    <s v="TEPATITLAN DE MORELOS"/>
    <s v="47630"/>
    <s v="Al corriente"/>
    <x v="0"/>
  </r>
  <r>
    <n v="3339"/>
    <s v="Hipotecaria Su Casita"/>
    <s v="FIDEICOMISO 234036"/>
    <d v="2018-05-01T00:00:00"/>
    <s v="66886"/>
    <x v="1"/>
    <n v="0"/>
    <n v="39441.35"/>
    <n v="0"/>
    <n v="0"/>
    <n v="39441.35"/>
    <n v="247.37"/>
    <n v="0"/>
    <n v="0"/>
    <n v="247.37"/>
    <n v="0"/>
    <m/>
    <n v="39193.980000000003"/>
    <n v="0"/>
    <n v="315.52999999999997"/>
    <n v="0"/>
    <n v="0"/>
    <n v="315.52999999999997"/>
    <n v="0"/>
    <n v="0"/>
    <n v="0"/>
    <n v="51.9"/>
    <n v="0"/>
    <n v="0"/>
    <n v="0"/>
    <n v="0"/>
    <n v="1.8"/>
    <n v="26.74"/>
    <n v="80.69"/>
    <n v="0"/>
    <n v="0"/>
    <n v="0"/>
    <n v="0"/>
    <n v="0"/>
    <n v="0"/>
    <n v="0"/>
    <n v="0.25"/>
    <n v="0"/>
    <n v="10.57"/>
    <n v="0"/>
    <n v="724.28"/>
    <n v="0"/>
    <n v="0"/>
    <n v="102"/>
    <n v="240"/>
    <n v="111700.02"/>
    <n v="59967.46"/>
    <n v="53.686168000000002"/>
    <n v="35.088606301961804"/>
    <n v="9.6"/>
    <m/>
    <m/>
    <m/>
    <s v="PUE"/>
    <s v="PUEBLA"/>
    <s v="72498"/>
    <s v="Al corriente"/>
    <x v="0"/>
  </r>
  <r>
    <n v="3340"/>
    <s v="Hipotecaria Su Casita"/>
    <s v="FIDEICOMISO 234036"/>
    <d v="2018-05-01T00:00:00"/>
    <s v="66888"/>
    <x v="0"/>
    <n v="21"/>
    <n v="85654.12"/>
    <n v="17081.259999999998"/>
    <n v="0"/>
    <n v="102735.38"/>
    <n v="258.32"/>
    <n v="0"/>
    <n v="0"/>
    <n v="0"/>
    <n v="0"/>
    <m/>
    <n v="102735.38"/>
    <n v="70942.22"/>
    <n v="678.1"/>
    <n v="0"/>
    <n v="0"/>
    <n v="0"/>
    <n v="0"/>
    <n v="0"/>
    <n v="71620.32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39.580000000002"/>
    <n v="71620.320000000007"/>
    <n v="162"/>
    <n v="300"/>
    <n v="119146.69"/>
    <n v="107178.83"/>
    <n v="89.955357000000006"/>
    <n v="86.225962575171394"/>
    <n v="9.5"/>
    <m/>
    <m/>
    <m/>
    <s v="DF"/>
    <s v="CUAUHTEMOC"/>
    <s v="6300"/>
    <s v="Morosidad"/>
    <x v="0"/>
  </r>
  <r>
    <n v="3341"/>
    <s v="Hipotecaria Su Casita"/>
    <s v="FIDEICOMISO 234036"/>
    <d v="2018-05-01T00:00:00"/>
    <s v="66889"/>
    <x v="1"/>
    <n v="0"/>
    <n v="33356.93"/>
    <n v="0"/>
    <n v="0"/>
    <n v="33356.93"/>
    <n v="652.38"/>
    <n v="0"/>
    <n v="0"/>
    <n v="652.38"/>
    <n v="0"/>
    <m/>
    <n v="32704.55"/>
    <n v="0"/>
    <n v="264.08"/>
    <n v="0"/>
    <n v="0"/>
    <n v="264.08"/>
    <n v="0"/>
    <n v="0"/>
    <n v="0"/>
    <n v="54.69"/>
    <n v="0"/>
    <n v="0"/>
    <n v="0"/>
    <n v="0"/>
    <n v="6.61"/>
    <n v="33.700000000000003"/>
    <n v="111.02"/>
    <n v="0"/>
    <n v="0"/>
    <n v="0"/>
    <n v="0"/>
    <n v="0"/>
    <n v="0"/>
    <n v="0"/>
    <n v="1.0900000000000001"/>
    <n v="0"/>
    <n v="1.05"/>
    <n v="0"/>
    <n v="1123.57"/>
    <n v="0"/>
    <n v="0"/>
    <n v="42"/>
    <n v="180"/>
    <n v="115689.3"/>
    <n v="87764.3"/>
    <n v="75.862071999999998"/>
    <n v="28.269295451881899"/>
    <n v="9.5"/>
    <m/>
    <m/>
    <m/>
    <s v="CHS"/>
    <s v="TUXTLA GUTIERREZ"/>
    <s v="29010"/>
    <s v="Al corriente"/>
    <x v="0"/>
  </r>
  <r>
    <n v="3342"/>
    <s v="Hipotecaria Su Casita"/>
    <s v="FIDEICOMISO 234036"/>
    <d v="2018-05-01T00:00:00"/>
    <s v="66891"/>
    <x v="0"/>
    <n v="21"/>
    <n v="54402.239999999998"/>
    <n v="11345.54"/>
    <n v="0"/>
    <n v="65747.78"/>
    <n v="164.66"/>
    <n v="0"/>
    <n v="0"/>
    <n v="0"/>
    <n v="0"/>
    <m/>
    <n v="65747.78"/>
    <n v="47700.74"/>
    <n v="430.68"/>
    <n v="0"/>
    <n v="0"/>
    <n v="0"/>
    <n v="0"/>
    <n v="0"/>
    <n v="48131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10.2"/>
    <n v="48131.42"/>
    <n v="162"/>
    <n v="300"/>
    <n v="75714"/>
    <n v="68139.94"/>
    <n v="89.996487000000002"/>
    <n v="86.837018465951999"/>
    <n v="9.5"/>
    <m/>
    <m/>
    <m/>
    <s v="QR"/>
    <s v="SOLIDARIDAD"/>
    <s v="77710"/>
    <s v="Proceso judicial"/>
    <x v="0"/>
  </r>
  <r>
    <n v="3343"/>
    <s v="Hipotecaria Su Casita"/>
    <s v="FIDEICOMISO 234036"/>
    <d v="2018-05-01T00:00:00"/>
    <s v="66892"/>
    <x v="1"/>
    <n v="0"/>
    <n v="12882.74"/>
    <n v="0"/>
    <n v="0"/>
    <n v="12882.74"/>
    <n v="37.74"/>
    <n v="0"/>
    <n v="0"/>
    <n v="37.74"/>
    <n v="0"/>
    <m/>
    <n v="12845"/>
    <n v="0"/>
    <n v="106.28"/>
    <n v="0"/>
    <n v="0"/>
    <n v="106.28"/>
    <n v="0"/>
    <n v="0"/>
    <n v="0"/>
    <n v="26.33"/>
    <n v="0"/>
    <n v="0"/>
    <n v="0"/>
    <n v="0"/>
    <n v="-0.31"/>
    <n v="8.52"/>
    <n v="25.6"/>
    <n v="0"/>
    <n v="0"/>
    <n v="0"/>
    <n v="0"/>
    <n v="0"/>
    <n v="0"/>
    <n v="0"/>
    <n v="10.66"/>
    <n v="0"/>
    <n v="10.65"/>
    <n v="0"/>
    <n v="214.82"/>
    <n v="0"/>
    <n v="0"/>
    <n v="162"/>
    <n v="300"/>
    <n v="57473.51"/>
    <n v="15972.85"/>
    <n v="27.791672999999999"/>
    <n v="22.349426663682401"/>
    <n v="9.9"/>
    <m/>
    <m/>
    <m/>
    <s v="VER"/>
    <s v="VERACRUZ"/>
    <s v="91808"/>
    <s v="Al corriente"/>
    <x v="0"/>
  </r>
  <r>
    <n v="3344"/>
    <s v="Hipotecaria Su Casita"/>
    <s v="FIDEICOMISO 234036"/>
    <d v="2018-05-01T00:00:00"/>
    <s v="66895"/>
    <x v="0"/>
    <n v="21"/>
    <n v="134066.63"/>
    <n v="32770.879999999997"/>
    <n v="0"/>
    <n v="166837.51"/>
    <n v="851.21"/>
    <n v="0"/>
    <n v="0"/>
    <n v="0"/>
    <n v="0"/>
    <m/>
    <n v="166837.51"/>
    <n v="54693.52"/>
    <n v="1050.19"/>
    <n v="0"/>
    <n v="0"/>
    <n v="0"/>
    <n v="0"/>
    <n v="0"/>
    <n v="55743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622.089999999997"/>
    <n v="55743.71"/>
    <n v="102"/>
    <n v="240"/>
    <n v="239206.89"/>
    <n v="205420.98"/>
    <n v="85.875862999999995"/>
    <n v="69.746114306441001"/>
    <n v="9.4"/>
    <m/>
    <m/>
    <m/>
    <s v="BCN"/>
    <s v="MEXICALI"/>
    <s v="21307"/>
    <s v="Morosidad"/>
    <x v="0"/>
  </r>
  <r>
    <n v="3345"/>
    <s v="Hipotecaria Su Casita"/>
    <s v="FIDEICOMISO 234036"/>
    <d v="2018-05-01T00:00:00"/>
    <s v="66896"/>
    <x v="0"/>
    <n v="21"/>
    <n v="116328.19"/>
    <n v="27150.7"/>
    <n v="0"/>
    <n v="143478.89000000001"/>
    <n v="354.9"/>
    <n v="0"/>
    <n v="0"/>
    <n v="0"/>
    <n v="0"/>
    <m/>
    <n v="143478.89000000001"/>
    <n v="121015.38"/>
    <n v="911.24"/>
    <n v="0"/>
    <n v="0"/>
    <n v="0"/>
    <n v="0"/>
    <n v="0"/>
    <n v="121926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505.599999999999"/>
    <n v="121926.62"/>
    <n v="162"/>
    <n v="300"/>
    <n v="166300.67000000001"/>
    <n v="146078.51"/>
    <n v="87.840001000000001"/>
    <n v="86.276796231553107"/>
    <n v="9.4"/>
    <m/>
    <m/>
    <m/>
    <s v="MICH"/>
    <s v="MORELIA"/>
    <s v="58095"/>
    <s v="Proceso judicial"/>
    <x v="0"/>
  </r>
  <r>
    <n v="3346"/>
    <s v="Hipotecaria Su Casita"/>
    <s v="FIDEICOMISO 234036"/>
    <d v="2018-05-01T00:00:00"/>
    <s v="66898"/>
    <x v="1"/>
    <n v="0"/>
    <n v="48772.99"/>
    <n v="0"/>
    <n v="0"/>
    <n v="48772.99"/>
    <n v="146.4"/>
    <n v="0"/>
    <n v="0"/>
    <n v="146.4"/>
    <n v="0"/>
    <m/>
    <n v="48626.59"/>
    <n v="0"/>
    <n v="390.18"/>
    <n v="0"/>
    <n v="0"/>
    <n v="390.18"/>
    <n v="0"/>
    <n v="0"/>
    <n v="0"/>
    <n v="55.23"/>
    <n v="0"/>
    <n v="0"/>
    <n v="0"/>
    <n v="0"/>
    <n v="2.44"/>
    <n v="29.59"/>
    <n v="75.31"/>
    <n v="0"/>
    <n v="0"/>
    <n v="0"/>
    <n v="0"/>
    <n v="0"/>
    <n v="0"/>
    <n v="0"/>
    <n v="0.45"/>
    <n v="0"/>
    <n v="0"/>
    <n v="0"/>
    <n v="699.6"/>
    <n v="0"/>
    <n v="0"/>
    <n v="162"/>
    <n v="300"/>
    <n v="68358.05"/>
    <n v="60930"/>
    <n v="89.133612999999997"/>
    <n v="71.1351330144374"/>
    <n v="9.6"/>
    <m/>
    <m/>
    <m/>
    <s v="EM"/>
    <s v="VALLE DE CHALCO SOLIDARIDAD"/>
    <s v="56614"/>
    <s v="Al corriente"/>
    <x v="0"/>
  </r>
  <r>
    <n v="3347"/>
    <s v="Hipotecaria Su Casita"/>
    <s v="FIDEICOMISO 234036"/>
    <d v="2018-05-01T00:00:00"/>
    <s v="66900"/>
    <x v="0"/>
    <n v="21"/>
    <n v="48772.99"/>
    <n v="10050.81"/>
    <n v="0"/>
    <n v="58823.8"/>
    <n v="146.4"/>
    <n v="0"/>
    <n v="0"/>
    <n v="0"/>
    <n v="0"/>
    <m/>
    <n v="58823.8"/>
    <n v="43607.19"/>
    <n v="390.18"/>
    <n v="0"/>
    <n v="0"/>
    <n v="0"/>
    <n v="0"/>
    <n v="0"/>
    <n v="43997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97.209999999999"/>
    <n v="43997.37"/>
    <n v="162"/>
    <n v="300"/>
    <n v="68198.45"/>
    <n v="60930"/>
    <n v="89.342206000000004"/>
    <n v="86.253866031557493"/>
    <n v="9.6"/>
    <m/>
    <m/>
    <m/>
    <s v="EM"/>
    <s v="VALLE DE CHALCO SOLIDARIDAD"/>
    <s v="56614"/>
    <s v="Morosidad"/>
    <x v="0"/>
  </r>
  <r>
    <n v="3348"/>
    <s v="Hipotecaria Su Casita"/>
    <s v="FIDEICOMISO 234036"/>
    <d v="2018-05-01T00:00:00"/>
    <s v="66902"/>
    <x v="0"/>
    <n v="21"/>
    <n v="48772.99"/>
    <n v="9851.25"/>
    <n v="0"/>
    <n v="58624.24"/>
    <n v="146.4"/>
    <n v="0"/>
    <n v="0"/>
    <n v="0"/>
    <n v="0"/>
    <m/>
    <n v="58624.24"/>
    <n v="41825.69"/>
    <n v="390.18"/>
    <n v="0"/>
    <n v="0"/>
    <n v="0"/>
    <n v="0"/>
    <n v="0"/>
    <n v="42215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97.65"/>
    <n v="42215.87"/>
    <n v="162"/>
    <n v="300"/>
    <n v="69448.58"/>
    <n v="60930"/>
    <n v="87.733975000000001"/>
    <n v="84.413878328475306"/>
    <n v="9.6"/>
    <m/>
    <m/>
    <m/>
    <s v="EM"/>
    <s v="VALLE DE CHALCO SOLIDARIDAD"/>
    <s v="56618"/>
    <s v="Morosidad"/>
    <x v="0"/>
  </r>
  <r>
    <n v="3349"/>
    <s v="Hipotecaria Su Casita"/>
    <s v="FIDEICOMISO 234036"/>
    <d v="2018-05-01T00:00:00"/>
    <s v="66903"/>
    <x v="0"/>
    <n v="21"/>
    <n v="48772.99"/>
    <n v="10050.81"/>
    <n v="0"/>
    <n v="58823.8"/>
    <n v="146.4"/>
    <n v="0"/>
    <n v="0"/>
    <n v="0"/>
    <n v="0"/>
    <m/>
    <n v="58823.8"/>
    <n v="43607.19"/>
    <n v="390.18"/>
    <n v="0"/>
    <n v="0"/>
    <n v="0"/>
    <n v="0"/>
    <n v="0"/>
    <n v="43997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97.209999999999"/>
    <n v="43997.37"/>
    <n v="162"/>
    <n v="300"/>
    <n v="68278.25"/>
    <n v="60930"/>
    <n v="89.237787999999995"/>
    <n v="86.153057504585604"/>
    <n v="9.6"/>
    <m/>
    <m/>
    <m/>
    <s v="EM"/>
    <s v="VALLE DE CHALCO SOLIDARIDAD"/>
    <s v="56614"/>
    <s v="Morosidad"/>
    <x v="0"/>
  </r>
  <r>
    <n v="3350"/>
    <s v="Hipotecaria Su Casita"/>
    <s v="FIDEICOMISO 234036"/>
    <d v="2018-05-01T00:00:00"/>
    <s v="66904"/>
    <x v="0"/>
    <n v="21"/>
    <n v="48772.99"/>
    <n v="10245.66"/>
    <n v="0"/>
    <n v="59018.65"/>
    <n v="146.4"/>
    <n v="0"/>
    <n v="0"/>
    <n v="0"/>
    <n v="0"/>
    <m/>
    <n v="59018.65"/>
    <n v="44684.65"/>
    <n v="390.18"/>
    <n v="0"/>
    <n v="0"/>
    <n v="0"/>
    <n v="0"/>
    <n v="0"/>
    <n v="45074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92.06"/>
    <n v="45074.83"/>
    <n v="162"/>
    <n v="300"/>
    <n v="68358.05"/>
    <n v="60930"/>
    <n v="89.133612999999997"/>
    <n v="86.3375268157303"/>
    <n v="9.6"/>
    <m/>
    <m/>
    <m/>
    <s v="EM"/>
    <s v="VALLE DE CHALCO SOLIDARIDAD"/>
    <s v="56614"/>
    <s v="Morosidad"/>
    <x v="0"/>
  </r>
  <r>
    <n v="3351"/>
    <s v="Hipotecaria Su Casita"/>
    <s v="FIDEICOMISO 234036"/>
    <d v="2018-05-01T00:00:00"/>
    <s v="66905"/>
    <x v="0"/>
    <n v="21"/>
    <n v="39193.33"/>
    <n v="16920.900000000001"/>
    <n v="0"/>
    <n v="56114.23"/>
    <n v="246.46"/>
    <n v="0"/>
    <n v="0"/>
    <n v="0"/>
    <n v="0"/>
    <m/>
    <n v="56114.23"/>
    <n v="39068.769999999997"/>
    <n v="313.55"/>
    <n v="0"/>
    <n v="0"/>
    <n v="0"/>
    <n v="0"/>
    <n v="0"/>
    <n v="39382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67.36"/>
    <n v="39382.32"/>
    <n v="102"/>
    <n v="240"/>
    <n v="68198.45"/>
    <n v="59660.08"/>
    <n v="87.480110999999994"/>
    <n v="82.280799306328902"/>
    <n v="9.6"/>
    <m/>
    <m/>
    <m/>
    <s v="EM"/>
    <s v="VALLE DE CHALCO SOLIDARIDAD"/>
    <s v="56618"/>
    <s v="Morosidad"/>
    <x v="0"/>
  </r>
  <r>
    <n v="3352"/>
    <s v="Hipotecaria Su Casita"/>
    <s v="FIDEICOMISO 234036"/>
    <d v="2018-05-01T00:00:00"/>
    <s v="66906"/>
    <x v="0"/>
    <n v="21"/>
    <n v="48772.99"/>
    <n v="10498.31"/>
    <n v="0"/>
    <n v="59271.3"/>
    <n v="146.4"/>
    <n v="0"/>
    <n v="0"/>
    <n v="0"/>
    <n v="0"/>
    <m/>
    <n v="59271.3"/>
    <n v="46915.75"/>
    <n v="390.18"/>
    <n v="0"/>
    <n v="0"/>
    <n v="0"/>
    <n v="0"/>
    <n v="0"/>
    <n v="47305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44.71"/>
    <n v="47305.93"/>
    <n v="162"/>
    <n v="300"/>
    <n v="68198.45"/>
    <n v="60930"/>
    <n v="89.342206000000004"/>
    <n v="86.910039298995599"/>
    <n v="9.6"/>
    <m/>
    <m/>
    <m/>
    <s v="EM"/>
    <s v="VALLE DE CHALCO SOLIDARIDAD"/>
    <s v="56614"/>
    <s v="Morosidad"/>
    <x v="0"/>
  </r>
  <r>
    <n v="3353"/>
    <s v="Hipotecaria Su Casita"/>
    <s v="FIDEICOMISO 234036"/>
    <d v="2018-05-01T00:00:00"/>
    <s v="66908"/>
    <x v="0"/>
    <n v="21"/>
    <n v="48772.99"/>
    <n v="9295.18"/>
    <n v="0"/>
    <n v="58068.17"/>
    <n v="146.4"/>
    <n v="0"/>
    <n v="0"/>
    <n v="0"/>
    <n v="0"/>
    <m/>
    <n v="58068.17"/>
    <n v="38192.949999999997"/>
    <n v="390.18"/>
    <n v="0"/>
    <n v="0"/>
    <n v="0"/>
    <n v="0"/>
    <n v="0"/>
    <n v="38583.12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41.58"/>
    <n v="38583.129999999997"/>
    <n v="162"/>
    <n v="300"/>
    <n v="68358.05"/>
    <n v="60930"/>
    <n v="89.133612999999997"/>
    <n v="84.947083413724101"/>
    <n v="9.6"/>
    <m/>
    <m/>
    <m/>
    <s v="EM"/>
    <s v="VALLE DE CHALCO SOLIDARIDAD"/>
    <s v="56614"/>
    <s v="Proceso judicial"/>
    <x v="0"/>
  </r>
  <r>
    <n v="3354"/>
    <s v="Hipotecaria Su Casita"/>
    <s v="FIDEICOMISO 234036"/>
    <d v="2018-05-01T00:00:00"/>
    <s v="66909"/>
    <x v="1"/>
    <n v="1"/>
    <n v="42942.07"/>
    <n v="2.1"/>
    <n v="0"/>
    <n v="42944.17"/>
    <n v="193.04"/>
    <n v="0"/>
    <n v="2.1"/>
    <n v="193.04"/>
    <n v="0"/>
    <m/>
    <n v="42749.03"/>
    <n v="0"/>
    <n v="343.54"/>
    <n v="0"/>
    <n v="0"/>
    <n v="343.54"/>
    <n v="0"/>
    <n v="0"/>
    <n v="0"/>
    <n v="55.23"/>
    <n v="0"/>
    <n v="0"/>
    <n v="0"/>
    <n v="0"/>
    <n v="2.2799999999999998"/>
    <n v="29.59"/>
    <n v="75.739999999999995"/>
    <n v="0"/>
    <n v="0"/>
    <n v="0"/>
    <n v="0"/>
    <n v="0"/>
    <n v="0"/>
    <n v="0"/>
    <n v="0.08"/>
    <n v="0"/>
    <n v="0"/>
    <n v="0"/>
    <n v="701.6"/>
    <n v="0"/>
    <n v="0"/>
    <n v="162"/>
    <n v="300"/>
    <n v="71310.47"/>
    <n v="60930"/>
    <n v="85.443274000000002"/>
    <n v="59.947761095096403"/>
    <n v="9.6"/>
    <m/>
    <m/>
    <m/>
    <s v="EM"/>
    <s v="VALLE DE CHALCO SOLIDARIDAD"/>
    <s v="56614"/>
    <s v="Al corriente"/>
    <x v="0"/>
  </r>
  <r>
    <n v="3355"/>
    <s v="Hipotecaria Su Casita"/>
    <s v="FIDEICOMISO 234036"/>
    <d v="2018-05-01T00:00:00"/>
    <s v="66910"/>
    <x v="0"/>
    <n v="21"/>
    <n v="48772.99"/>
    <n v="10435.9"/>
    <n v="0"/>
    <n v="59208.89"/>
    <n v="146.4"/>
    <n v="0"/>
    <n v="0"/>
    <n v="0"/>
    <n v="0"/>
    <m/>
    <n v="59208.89"/>
    <n v="46441.58"/>
    <n v="390.18"/>
    <n v="0"/>
    <n v="0"/>
    <n v="0"/>
    <n v="0"/>
    <n v="0"/>
    <n v="46831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82.3"/>
    <n v="46831.76"/>
    <n v="162"/>
    <n v="300"/>
    <n v="68358.05"/>
    <n v="60930"/>
    <n v="89.133612999999997"/>
    <n v="86.615826151642395"/>
    <n v="9.6"/>
    <m/>
    <m/>
    <m/>
    <s v="EM"/>
    <s v="VALLE DE CHALCO SOLIDARIDAD"/>
    <s v="56614"/>
    <s v="Proceso judicial"/>
    <x v="0"/>
  </r>
  <r>
    <n v="3356"/>
    <s v="Hipotecaria Su Casita"/>
    <s v="FIDEICOMISO 234036"/>
    <d v="2018-05-01T00:00:00"/>
    <s v="66913"/>
    <x v="1"/>
    <n v="0"/>
    <n v="48772.99"/>
    <n v="0"/>
    <n v="0"/>
    <n v="48772.99"/>
    <n v="146.4"/>
    <n v="0"/>
    <n v="0"/>
    <n v="146.4"/>
    <n v="0"/>
    <m/>
    <n v="48626.59"/>
    <n v="0"/>
    <n v="390.18"/>
    <n v="0"/>
    <n v="0"/>
    <n v="390.18"/>
    <n v="0"/>
    <n v="0"/>
    <n v="0"/>
    <n v="55.23"/>
    <n v="0"/>
    <n v="0"/>
    <n v="0"/>
    <n v="0"/>
    <n v="2.44"/>
    <n v="29.59"/>
    <n v="75.31"/>
    <n v="0"/>
    <n v="0"/>
    <n v="0"/>
    <n v="0"/>
    <n v="0"/>
    <n v="0"/>
    <n v="0"/>
    <n v="0"/>
    <n v="0"/>
    <n v="0.04"/>
    <n v="3.32E-3"/>
    <n v="699.15"/>
    <n v="0"/>
    <n v="0"/>
    <n v="162"/>
    <n v="300"/>
    <n v="68358.05"/>
    <n v="60930"/>
    <n v="89.133612999999997"/>
    <n v="71.1351330144374"/>
    <n v="9.6"/>
    <m/>
    <m/>
    <m/>
    <s v="EM"/>
    <s v="VALLE DE CHALCO SOLIDARIDAD"/>
    <s v="56614"/>
    <s v="Al corriente"/>
    <x v="0"/>
  </r>
  <r>
    <n v="3357"/>
    <s v="Hipotecaria Su Casita"/>
    <s v="FIDEICOMISO 234036"/>
    <d v="2018-05-01T00:00:00"/>
    <s v="66914"/>
    <x v="0"/>
    <n v="21"/>
    <n v="48772.99"/>
    <n v="9150.5400000000009"/>
    <n v="0"/>
    <n v="57923.53"/>
    <n v="146.4"/>
    <n v="0"/>
    <n v="0"/>
    <n v="0"/>
    <n v="0"/>
    <m/>
    <n v="57923.53"/>
    <n v="37531.919999999998"/>
    <n v="390.18"/>
    <n v="0"/>
    <n v="0"/>
    <n v="0"/>
    <n v="0"/>
    <n v="0"/>
    <n v="37922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96.94"/>
    <n v="37922.1"/>
    <n v="162"/>
    <n v="300"/>
    <n v="68198.45"/>
    <n v="60930"/>
    <n v="89.342206000000004"/>
    <n v="84.933792048369995"/>
    <n v="9.6"/>
    <m/>
    <m/>
    <m/>
    <s v="EM"/>
    <s v="VALLE DE CHALCO SOLIDARIDAD"/>
    <s v="56618"/>
    <s v="Morosidad"/>
    <x v="0"/>
  </r>
  <r>
    <n v="3358"/>
    <s v="Hipotecaria Su Casita"/>
    <s v="FIDEICOMISO 234036"/>
    <d v="2018-05-01T00:00:00"/>
    <s v="66915"/>
    <x v="0"/>
    <n v="21"/>
    <n v="48772.99"/>
    <n v="7133.81"/>
    <n v="0"/>
    <n v="55906.8"/>
    <n v="146.4"/>
    <n v="0"/>
    <n v="0"/>
    <n v="0"/>
    <n v="0"/>
    <m/>
    <n v="55906.8"/>
    <n v="26134.15"/>
    <n v="390.18"/>
    <n v="0"/>
    <n v="0"/>
    <n v="0"/>
    <n v="0"/>
    <n v="0"/>
    <n v="26524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80.21"/>
    <n v="26524.33"/>
    <n v="162"/>
    <n v="300"/>
    <n v="68225.05"/>
    <n v="60930"/>
    <n v="89.307372999999998"/>
    <n v="81.944681451442705"/>
    <n v="9.6"/>
    <m/>
    <m/>
    <m/>
    <s v="EM"/>
    <s v="VALLE DE CHALCO SOLIDARIDAD"/>
    <s v="56614"/>
    <s v="Morosidad"/>
    <x v="0"/>
  </r>
  <r>
    <n v="3359"/>
    <s v="Hipotecaria Su Casita"/>
    <s v="FIDEICOMISO 234036"/>
    <d v="2018-05-01T00:00:00"/>
    <s v="66916"/>
    <x v="0"/>
    <n v="21"/>
    <n v="40027.54"/>
    <n v="17393.669999999998"/>
    <n v="0"/>
    <n v="57421.21"/>
    <n v="251.71"/>
    <n v="0"/>
    <n v="0"/>
    <n v="0"/>
    <n v="0"/>
    <m/>
    <n v="57421.21"/>
    <n v="40371.26"/>
    <n v="320.22000000000003"/>
    <n v="0"/>
    <n v="0"/>
    <n v="0"/>
    <n v="0"/>
    <n v="0"/>
    <n v="40691.48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645.38"/>
    <n v="40691.480000000003"/>
    <n v="102"/>
    <n v="240"/>
    <n v="68198.45"/>
    <n v="60930"/>
    <n v="89.342206000000004"/>
    <n v="84.197235722784498"/>
    <n v="9.6"/>
    <m/>
    <m/>
    <m/>
    <s v="EM"/>
    <s v="VALLE DE CHALCO SOLIDARIDAD"/>
    <s v="56614"/>
    <s v="Morosidad"/>
    <x v="0"/>
  </r>
  <r>
    <n v="3360"/>
    <s v="Hipotecaria Su Casita"/>
    <s v="FIDEICOMISO 234036"/>
    <d v="2018-05-01T00:00:00"/>
    <s v="66917"/>
    <x v="0"/>
    <n v="21"/>
    <n v="48772.99"/>
    <n v="10435.9"/>
    <n v="0"/>
    <n v="59208.89"/>
    <n v="146.4"/>
    <n v="0"/>
    <n v="0"/>
    <n v="0"/>
    <n v="0"/>
    <m/>
    <n v="59208.89"/>
    <n v="46236.27"/>
    <n v="390.18"/>
    <n v="0"/>
    <n v="0"/>
    <n v="0"/>
    <n v="0"/>
    <n v="0"/>
    <n v="46626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82.3"/>
    <n v="46626.45"/>
    <n v="162"/>
    <n v="300"/>
    <n v="68278.25"/>
    <n v="60930"/>
    <n v="89.237787999999995"/>
    <n v="86.717058485726596"/>
    <n v="9.6"/>
    <m/>
    <m/>
    <m/>
    <s v="EM"/>
    <s v="VALLE DE CHALCO SOLIDARIDAD"/>
    <s v="56614"/>
    <s v="Proceso judicial"/>
    <x v="0"/>
  </r>
  <r>
    <n v="3361"/>
    <s v="Hipotecaria Su Casita"/>
    <s v="FIDEICOMISO 234036"/>
    <d v="2018-05-01T00:00:00"/>
    <s v="66918"/>
    <x v="0"/>
    <n v="21"/>
    <n v="48772.99"/>
    <n v="9783.66"/>
    <n v="0"/>
    <n v="58556.65"/>
    <n v="146.4"/>
    <n v="0"/>
    <n v="0"/>
    <n v="0"/>
    <n v="0"/>
    <m/>
    <n v="58556.65"/>
    <n v="41728.01"/>
    <n v="390.18"/>
    <n v="0"/>
    <n v="0"/>
    <n v="0"/>
    <n v="0"/>
    <n v="0"/>
    <n v="42118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30.06"/>
    <n v="42118.19"/>
    <n v="162"/>
    <n v="300"/>
    <n v="68198.45"/>
    <n v="60930"/>
    <n v="89.342206000000004"/>
    <n v="85.862141588214399"/>
    <n v="9.6"/>
    <m/>
    <m/>
    <m/>
    <s v="EM"/>
    <s v="VALLE DE CHALCO SOLIDARIDAD"/>
    <s v="56618"/>
    <s v="Proceso judicial"/>
    <x v="0"/>
  </r>
  <r>
    <n v="3362"/>
    <s v="Hipotecaria Su Casita"/>
    <s v="FIDEICOMISO 234036"/>
    <d v="2018-05-01T00:00:00"/>
    <s v="66921"/>
    <x v="0"/>
    <n v="21"/>
    <n v="35802.339999999997"/>
    <n v="40367.5"/>
    <n v="0"/>
    <n v="76169.84"/>
    <n v="702.18"/>
    <n v="0"/>
    <n v="0"/>
    <n v="0"/>
    <n v="0"/>
    <m/>
    <n v="76169.84"/>
    <n v="35154.82"/>
    <n v="283.44"/>
    <n v="0"/>
    <n v="0"/>
    <n v="0"/>
    <n v="0"/>
    <n v="0"/>
    <n v="35438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069.68"/>
    <n v="35438.26"/>
    <n v="42"/>
    <n v="180"/>
    <n v="105966.29"/>
    <n v="94387.7"/>
    <n v="89.073327000000006"/>
    <n v="71.881199201354406"/>
    <n v="9.5"/>
    <m/>
    <m/>
    <m/>
    <s v="OAX"/>
    <s v="SAN SEBASTIAN TUTLA"/>
    <s v="71246"/>
    <s v="Morosidad"/>
    <x v="0"/>
  </r>
  <r>
    <n v="3363"/>
    <s v="Hipotecaria Su Casita"/>
    <s v="FIDEICOMISO 234036"/>
    <d v="2018-05-01T00:00:00"/>
    <s v="66922"/>
    <x v="0"/>
    <n v="21"/>
    <n v="35802.339999999997"/>
    <n v="51733.36"/>
    <n v="0"/>
    <n v="87535.7"/>
    <n v="702.18"/>
    <n v="0"/>
    <n v="0"/>
    <n v="0"/>
    <n v="0"/>
    <m/>
    <n v="87535.7"/>
    <n v="57670.46"/>
    <n v="283.44"/>
    <n v="0"/>
    <n v="0"/>
    <n v="0"/>
    <n v="0"/>
    <n v="0"/>
    <n v="57953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435.54"/>
    <n v="57953.9"/>
    <n v="42"/>
    <n v="180"/>
    <n v="105966.29"/>
    <n v="94387.7"/>
    <n v="89.073327000000006"/>
    <n v="82.607119680571799"/>
    <n v="9.5"/>
    <m/>
    <m/>
    <m/>
    <s v="OAX"/>
    <s v="SAN SEBASTIAN TUTLA"/>
    <s v="71246"/>
    <s v="Proceso judicial"/>
    <x v="0"/>
  </r>
  <r>
    <n v="3364"/>
    <s v="Hipotecaria Su Casita"/>
    <s v="FIDEICOMISO 234036"/>
    <d v="2018-05-01T00:00:00"/>
    <s v="66923"/>
    <x v="1"/>
    <n v="0"/>
    <n v="27670.01"/>
    <n v="0"/>
    <n v="0"/>
    <n v="27670.01"/>
    <n v="618.24"/>
    <n v="0"/>
    <n v="0"/>
    <n v="618.24"/>
    <n v="0"/>
    <m/>
    <n v="27051.77"/>
    <n v="0"/>
    <n v="219.05"/>
    <n v="0"/>
    <n v="0"/>
    <n v="219.05"/>
    <n v="0"/>
    <n v="0"/>
    <n v="0"/>
    <n v="49.96"/>
    <n v="0"/>
    <n v="0"/>
    <n v="0"/>
    <n v="0"/>
    <n v="5.79"/>
    <n v="30.79"/>
    <n v="99.81"/>
    <n v="0"/>
    <n v="0"/>
    <n v="0"/>
    <n v="0"/>
    <n v="0"/>
    <n v="0"/>
    <n v="0"/>
    <n v="381.34"/>
    <n v="0"/>
    <n v="375.91"/>
    <n v="0"/>
    <n v="1404.98"/>
    <n v="0"/>
    <n v="0"/>
    <n v="42"/>
    <n v="180"/>
    <n v="94736.31"/>
    <n v="80182.570000000007"/>
    <n v="84.637632999999994"/>
    <n v="28.554806627679898"/>
    <n v="9.5"/>
    <m/>
    <m/>
    <m/>
    <s v="JAL"/>
    <s v="TONALA"/>
    <s v="45429"/>
    <s v="Al corriente"/>
    <x v="0"/>
  </r>
  <r>
    <n v="3365"/>
    <s v="Hipotecaria Su Casita"/>
    <s v="FIDEICOMISO 234036"/>
    <d v="2018-05-01T00:00:00"/>
    <s v="66924"/>
    <x v="0"/>
    <n v="21"/>
    <n v="78429.94"/>
    <n v="14027.74"/>
    <n v="0"/>
    <n v="92457.68"/>
    <n v="237.37"/>
    <n v="0"/>
    <n v="0"/>
    <n v="0"/>
    <n v="0"/>
    <m/>
    <n v="92457.68"/>
    <n v="54633.85"/>
    <n v="620.9"/>
    <n v="0"/>
    <n v="0"/>
    <n v="0"/>
    <n v="0"/>
    <n v="0"/>
    <n v="55254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65.11"/>
    <n v="55254.75"/>
    <n v="162"/>
    <n v="300"/>
    <n v="129676.97"/>
    <n v="98234.1"/>
    <n v="75.752927"/>
    <n v="71.298458311618504"/>
    <n v="9.5"/>
    <m/>
    <m/>
    <m/>
    <s v="NL"/>
    <s v="APODACA"/>
    <s v="66643"/>
    <s v="Proceso judicial"/>
    <x v="0"/>
  </r>
  <r>
    <n v="3366"/>
    <s v="Hipotecaria Su Casita"/>
    <s v="FIDEICOMISO 234036"/>
    <d v="2018-05-01T00:00:00"/>
    <s v="66925"/>
    <x v="0"/>
    <n v="21"/>
    <n v="52720.02"/>
    <n v="10794.62"/>
    <n v="0"/>
    <n v="63514.64"/>
    <n v="158.27000000000001"/>
    <n v="0"/>
    <n v="0"/>
    <n v="0"/>
    <n v="0"/>
    <m/>
    <n v="63514.64"/>
    <n v="46628.35"/>
    <n v="421.76"/>
    <n v="0"/>
    <n v="0"/>
    <n v="0"/>
    <n v="0"/>
    <n v="0"/>
    <n v="47050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52.89"/>
    <n v="47050.11"/>
    <n v="162"/>
    <n v="300"/>
    <n v="73181.14"/>
    <n v="65863.02"/>
    <n v="89.999992000000006"/>
    <n v="86.790995795256293"/>
    <n v="9.6"/>
    <m/>
    <m/>
    <m/>
    <s v="NL"/>
    <s v="MONTERREY"/>
    <s v="64103"/>
    <s v="Proceso judicial"/>
    <x v="0"/>
  </r>
  <r>
    <n v="3367"/>
    <s v="Hipotecaria Su Casita"/>
    <s v="FIDEICOMISO 234036"/>
    <d v="2018-05-01T00:00:00"/>
    <s v="66926"/>
    <x v="0"/>
    <n v="21"/>
    <n v="21712.74"/>
    <n v="9865.59"/>
    <n v="0"/>
    <n v="31578.33"/>
    <n v="134.57"/>
    <n v="0"/>
    <n v="0"/>
    <n v="0"/>
    <n v="0"/>
    <m/>
    <n v="31578.33"/>
    <n v="25582.52"/>
    <n v="179.13"/>
    <n v="0"/>
    <n v="0"/>
    <n v="0"/>
    <n v="0"/>
    <n v="0"/>
    <n v="25761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.16"/>
    <n v="25761.65"/>
    <n v="102"/>
    <n v="240"/>
    <n v="67060.53"/>
    <n v="32731.93"/>
    <n v="48.809531"/>
    <n v="47.089294064335"/>
    <n v="9.9"/>
    <m/>
    <m/>
    <m/>
    <s v="EM"/>
    <s v="ACOLMAN"/>
    <s v="55870"/>
    <s v="Morosidad"/>
    <x v="0"/>
  </r>
  <r>
    <n v="3368"/>
    <s v="Hipotecaria Su Casita"/>
    <s v="FIDEICOMISO 234036"/>
    <d v="2018-05-01T00:00:00"/>
    <s v="66927"/>
    <x v="0"/>
    <n v="21"/>
    <n v="36424.19"/>
    <n v="5328.88"/>
    <n v="0"/>
    <n v="41753.07"/>
    <n v="109.36"/>
    <n v="0"/>
    <n v="0"/>
    <n v="0"/>
    <n v="0"/>
    <m/>
    <n v="41753.07"/>
    <n v="19241.47"/>
    <n v="291.39"/>
    <n v="0"/>
    <n v="0"/>
    <n v="0"/>
    <n v="0"/>
    <n v="0"/>
    <n v="19532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38.24"/>
    <n v="19532.86"/>
    <n v="162"/>
    <n v="300"/>
    <n v="54659.66"/>
    <n v="45505.36"/>
    <n v="83.252183000000002"/>
    <n v="76.387357982703804"/>
    <n v="9.6"/>
    <m/>
    <m/>
    <m/>
    <s v="HGO"/>
    <s v="PACHUCA DE SOTO"/>
    <s v="42083"/>
    <s v="Morosidad"/>
    <x v="0"/>
  </r>
  <r>
    <n v="3369"/>
    <s v="Hipotecaria Su Casita"/>
    <s v="FIDEICOMISO 234036"/>
    <d v="2018-05-01T00:00:00"/>
    <s v="66929"/>
    <x v="1"/>
    <n v="0"/>
    <n v="18887.34"/>
    <n v="0"/>
    <n v="0"/>
    <n v="18887.34"/>
    <n v="55.33"/>
    <n v="0"/>
    <n v="0"/>
    <n v="55.33"/>
    <n v="0"/>
    <m/>
    <n v="18832.009999999998"/>
    <n v="0"/>
    <n v="155.82"/>
    <n v="0"/>
    <n v="0"/>
    <n v="155.82"/>
    <n v="0"/>
    <n v="0"/>
    <n v="0"/>
    <n v="38.6"/>
    <n v="0"/>
    <n v="0"/>
    <n v="0"/>
    <n v="0"/>
    <n v="0.3"/>
    <n v="12.49"/>
    <n v="34.33"/>
    <n v="0"/>
    <n v="0"/>
    <n v="0"/>
    <n v="0"/>
    <n v="0"/>
    <n v="0"/>
    <n v="0"/>
    <n v="4.42"/>
    <n v="0"/>
    <n v="4.0999999999999996"/>
    <n v="0"/>
    <n v="301.29000000000002"/>
    <n v="0"/>
    <n v="0"/>
    <n v="162"/>
    <n v="300"/>
    <n v="62696.28"/>
    <n v="23417.96"/>
    <n v="37.351435000000002"/>
    <n v="30.036886109394199"/>
    <n v="9.9"/>
    <m/>
    <m/>
    <m/>
    <s v="EM"/>
    <s v="MELCHOR OCAMPO"/>
    <s v="54890"/>
    <s v="Al corriente"/>
    <x v="0"/>
  </r>
  <r>
    <n v="3370"/>
    <s v="Hipotecaria Su Casita"/>
    <s v="FIDEICOMISO 234036"/>
    <d v="2018-05-01T00:00:00"/>
    <s v="66930"/>
    <x v="0"/>
    <n v="21"/>
    <n v="68829.600000000006"/>
    <n v="13372.88"/>
    <n v="0"/>
    <n v="82202.48"/>
    <n v="208.32"/>
    <n v="0"/>
    <n v="0"/>
    <n v="0"/>
    <n v="0"/>
    <m/>
    <n v="82202.48"/>
    <n v="54416.92"/>
    <n v="544.9"/>
    <n v="0"/>
    <n v="0"/>
    <n v="0"/>
    <n v="0"/>
    <n v="0"/>
    <n v="54961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81.2"/>
    <n v="54961.82"/>
    <n v="162"/>
    <n v="300"/>
    <n v="95800.76"/>
    <n v="86210.27"/>
    <n v="89.989130000000003"/>
    <n v="85.805666297558304"/>
    <n v="9.5"/>
    <m/>
    <m/>
    <m/>
    <s v="COA"/>
    <s v="SALTILLO"/>
    <s v="25070"/>
    <s v="Proceso judicial"/>
    <x v="0"/>
  </r>
  <r>
    <n v="3371"/>
    <s v="Hipotecaria Su Casita"/>
    <s v="FIDEICOMISO 234036"/>
    <d v="2018-05-01T00:00:00"/>
    <s v="66931"/>
    <x v="0"/>
    <n v="21"/>
    <n v="33914.54"/>
    <n v="13194.32"/>
    <n v="0"/>
    <n v="47108.86"/>
    <n v="213.28"/>
    <n v="0"/>
    <n v="0"/>
    <n v="0"/>
    <n v="0"/>
    <m/>
    <n v="47108.86"/>
    <n v="28073.78"/>
    <n v="271.32"/>
    <n v="0"/>
    <n v="0"/>
    <n v="0"/>
    <n v="0"/>
    <n v="0"/>
    <n v="28345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07.6"/>
    <n v="28345.1"/>
    <n v="102"/>
    <n v="240"/>
    <n v="67060.53"/>
    <n v="51625.97"/>
    <n v="76.984137000000004"/>
    <n v="70.248267144497603"/>
    <n v="9.6"/>
    <m/>
    <m/>
    <m/>
    <s v="EM"/>
    <s v="ACOLMAN"/>
    <s v="55870"/>
    <s v="Morosidad"/>
    <x v="0"/>
  </r>
  <r>
    <n v="3372"/>
    <s v="Hipotecaria Su Casita"/>
    <s v="FIDEICOMISO 234036"/>
    <d v="2018-05-01T00:00:00"/>
    <s v="66932"/>
    <x v="1"/>
    <n v="0"/>
    <n v="13378.03"/>
    <n v="0"/>
    <n v="0"/>
    <n v="13378.03"/>
    <n v="82.95"/>
    <n v="0"/>
    <n v="0"/>
    <n v="82.95"/>
    <n v="0"/>
    <m/>
    <n v="13295.08"/>
    <n v="0"/>
    <n v="110.37"/>
    <n v="0"/>
    <n v="0"/>
    <n v="110.37"/>
    <n v="0"/>
    <n v="0"/>
    <n v="0"/>
    <n v="31.74"/>
    <n v="0"/>
    <n v="0"/>
    <n v="0"/>
    <n v="0"/>
    <n v="0.18"/>
    <n v="9.7899999999999991"/>
    <n v="31.48"/>
    <n v="0"/>
    <n v="0"/>
    <n v="0"/>
    <n v="0"/>
    <n v="0"/>
    <n v="0"/>
    <n v="0"/>
    <n v="1.05"/>
    <n v="0"/>
    <n v="0"/>
    <n v="0"/>
    <n v="267.56"/>
    <n v="0"/>
    <n v="0"/>
    <n v="102"/>
    <n v="240"/>
    <n v="67060.53"/>
    <n v="20171.38"/>
    <n v="30.079363000000001"/>
    <n v="19.8254922287935"/>
    <n v="9.9"/>
    <m/>
    <m/>
    <m/>
    <s v="EM"/>
    <s v="ACOLMAN"/>
    <s v="55870"/>
    <s v="Al corriente"/>
    <x v="0"/>
  </r>
  <r>
    <n v="3373"/>
    <s v="Hipotecaria Su Casita"/>
    <s v="FIDEICOMISO 234036"/>
    <d v="2018-05-01T00:00:00"/>
    <s v="66936"/>
    <x v="0"/>
    <n v="21"/>
    <n v="116340.48"/>
    <n v="23889.73"/>
    <n v="0"/>
    <n v="140230.21"/>
    <n v="354.97"/>
    <n v="0"/>
    <n v="0"/>
    <n v="0"/>
    <n v="0"/>
    <m/>
    <n v="140230.21"/>
    <n v="97675.07"/>
    <n v="911.33"/>
    <n v="0"/>
    <n v="0"/>
    <n v="0"/>
    <n v="0"/>
    <n v="0"/>
    <n v="98586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244.7"/>
    <n v="98586.4"/>
    <n v="162"/>
    <n v="300"/>
    <n v="166320.76"/>
    <n v="146096.16"/>
    <n v="87.840002999999996"/>
    <n v="84.313113137885495"/>
    <n v="9.4"/>
    <m/>
    <m/>
    <m/>
    <s v="MICH"/>
    <s v="MORELIA"/>
    <s v="58095"/>
    <s v="Proceso judicial"/>
    <x v="0"/>
  </r>
  <r>
    <n v="3374"/>
    <s v="Hipotecaria Su Casita"/>
    <s v="FIDEICOMISO 234036"/>
    <d v="2018-05-01T00:00:00"/>
    <s v="66939"/>
    <x v="1"/>
    <n v="0"/>
    <n v="58937.64"/>
    <n v="0"/>
    <n v="0"/>
    <n v="58937.64"/>
    <n v="372.41"/>
    <n v="0"/>
    <n v="0"/>
    <n v="372.41"/>
    <n v="0"/>
    <m/>
    <n v="58565.23"/>
    <n v="0"/>
    <n v="466.59"/>
    <n v="0"/>
    <n v="0"/>
    <n v="466.59"/>
    <n v="0"/>
    <n v="0"/>
    <n v="0"/>
    <n v="59.58"/>
    <n v="0"/>
    <n v="0"/>
    <n v="0"/>
    <n v="0"/>
    <n v="3.06"/>
    <n v="39.090000000000003"/>
    <n v="113.43"/>
    <n v="0"/>
    <n v="0"/>
    <n v="0"/>
    <n v="0"/>
    <n v="0"/>
    <n v="0"/>
    <n v="0"/>
    <n v="28.47"/>
    <n v="0"/>
    <n v="3.76"/>
    <n v="0"/>
    <n v="1082.6300000000001"/>
    <n v="0"/>
    <n v="0"/>
    <n v="102"/>
    <n v="240"/>
    <n v="115759.25"/>
    <n v="90008.95"/>
    <n v="77.755297999999996"/>
    <n v="50.5922678921212"/>
    <n v="9.5"/>
    <m/>
    <m/>
    <m/>
    <s v="MOR"/>
    <s v="EMILIANO ZAPATA"/>
    <s v="62760"/>
    <s v="Al corriente"/>
    <x v="0"/>
  </r>
  <r>
    <n v="3375"/>
    <s v="Hipotecaria Su Casita"/>
    <s v="FIDEICOMISO 234036"/>
    <d v="2018-05-01T00:00:00"/>
    <s v="66941"/>
    <x v="0"/>
    <n v="21"/>
    <n v="47608.86"/>
    <n v="9417.09"/>
    <n v="0"/>
    <n v="57025.95"/>
    <n v="142.91"/>
    <n v="0"/>
    <n v="0"/>
    <n v="0"/>
    <n v="0"/>
    <m/>
    <n v="57025.95"/>
    <n v="39529.620000000003"/>
    <n v="380.87"/>
    <n v="0"/>
    <n v="0"/>
    <n v="0"/>
    <n v="0"/>
    <n v="0"/>
    <n v="39910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60"/>
    <n v="39910.49"/>
    <n v="162"/>
    <n v="300"/>
    <n v="97131.33"/>
    <n v="59476.31"/>
    <n v="61.232878999999997"/>
    <n v="58.710150246544401"/>
    <n v="9.6"/>
    <m/>
    <m/>
    <m/>
    <s v="EM"/>
    <s v="MELCHOR OCAMPO"/>
    <s v="54890"/>
    <s v="Proceso judicial"/>
    <x v="0"/>
  </r>
  <r>
    <n v="3376"/>
    <s v="Hipotecaria Su Casita"/>
    <s v="FIDEICOMISO 234036"/>
    <d v="2018-05-01T00:00:00"/>
    <s v="66942"/>
    <x v="1"/>
    <n v="0"/>
    <n v="17633.689999999999"/>
    <n v="0"/>
    <n v="0"/>
    <n v="17633.689999999999"/>
    <n v="51.68"/>
    <n v="0"/>
    <n v="0"/>
    <n v="51.68"/>
    <n v="0"/>
    <m/>
    <n v="17582.009999999998"/>
    <n v="0"/>
    <n v="145.47999999999999"/>
    <n v="0"/>
    <n v="0"/>
    <n v="145.47999999999999"/>
    <n v="0"/>
    <n v="0"/>
    <n v="0"/>
    <n v="36.04"/>
    <n v="0"/>
    <n v="0"/>
    <n v="0"/>
    <n v="0"/>
    <n v="0.27"/>
    <n v="11.66"/>
    <n v="32.450000000000003"/>
    <n v="0"/>
    <n v="0"/>
    <n v="0"/>
    <n v="0"/>
    <n v="0"/>
    <n v="0"/>
    <n v="0"/>
    <n v="5.78"/>
    <n v="0"/>
    <n v="1.2"/>
    <n v="0"/>
    <n v="283.36"/>
    <n v="0"/>
    <n v="0"/>
    <n v="162"/>
    <n v="300"/>
    <n v="61213.440000000002"/>
    <n v="21865.67"/>
    <n v="35.720374"/>
    <n v="28.7224664449678"/>
    <n v="9.9"/>
    <m/>
    <m/>
    <m/>
    <s v="NAY"/>
    <s v="BAHIA DE BANDERAS"/>
    <s v="63737"/>
    <s v="Al corriente"/>
    <x v="0"/>
  </r>
  <r>
    <n v="3377"/>
    <s v="Hipotecaria Su Casita"/>
    <s v="FIDEICOMISO 234036"/>
    <d v="2018-05-01T00:00:00"/>
    <s v="66943"/>
    <x v="0"/>
    <n v="21"/>
    <n v="49275.44"/>
    <n v="22281.86"/>
    <n v="0"/>
    <n v="71557.3"/>
    <n v="311.38"/>
    <n v="0"/>
    <n v="0"/>
    <n v="0"/>
    <n v="0"/>
    <m/>
    <n v="71557.3"/>
    <n v="51835.93"/>
    <n v="390.1"/>
    <n v="0"/>
    <n v="0"/>
    <n v="0"/>
    <n v="0"/>
    <n v="0"/>
    <n v="52226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593.24"/>
    <n v="52226.03"/>
    <n v="102"/>
    <n v="240"/>
    <n v="89052.24"/>
    <n v="75255"/>
    <n v="84.506576999999993"/>
    <n v="80.354295161279694"/>
    <n v="9.5"/>
    <m/>
    <m/>
    <m/>
    <s v="EM"/>
    <s v="ACOLMAN"/>
    <s v="55870"/>
    <s v="Proceso judicial"/>
    <x v="0"/>
  </r>
  <r>
    <n v="3378"/>
    <s v="Hipotecaria Su Casita"/>
    <s v="FIDEICOMISO 234036"/>
    <d v="2018-05-01T00:00:00"/>
    <s v="66945"/>
    <x v="3"/>
    <n v="3"/>
    <n v="18389.990000000002"/>
    <n v="159.01"/>
    <n v="0"/>
    <n v="18549"/>
    <n v="53.88"/>
    <n v="0"/>
    <n v="0"/>
    <n v="0"/>
    <n v="0"/>
    <m/>
    <n v="18549"/>
    <n v="397.47"/>
    <n v="151.72"/>
    <n v="0"/>
    <n v="0"/>
    <n v="0"/>
    <n v="0"/>
    <n v="0"/>
    <n v="549.19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2.89"/>
    <n v="549.19000000000005"/>
    <n v="162"/>
    <n v="300"/>
    <n v="61213.440000000002"/>
    <n v="22802.16"/>
    <n v="37.250250999999999"/>
    <n v="30.302168996226701"/>
    <n v="9.9"/>
    <m/>
    <m/>
    <m/>
    <s v="NAY"/>
    <s v="BAHIA DE BANDERAS"/>
    <s v="63737"/>
    <s v="Morosidad"/>
    <x v="0"/>
  </r>
  <r>
    <n v="3379"/>
    <s v="Hipotecaria Su Casita"/>
    <s v="FIDEICOMISO 234036"/>
    <d v="2018-05-01T00:00:00"/>
    <s v="66948"/>
    <x v="1"/>
    <n v="0"/>
    <n v="22425.47"/>
    <n v="0"/>
    <n v="0"/>
    <n v="22425.47"/>
    <n v="438.99"/>
    <n v="0"/>
    <n v="0"/>
    <n v="438.99"/>
    <n v="0"/>
    <m/>
    <n v="21986.48"/>
    <n v="0"/>
    <n v="179.4"/>
    <n v="0"/>
    <n v="0"/>
    <n v="179.4"/>
    <n v="0"/>
    <n v="0"/>
    <n v="0"/>
    <n v="47.81"/>
    <n v="0"/>
    <n v="0"/>
    <n v="0"/>
    <n v="0"/>
    <n v="3.42"/>
    <n v="23.12"/>
    <n v="78.94"/>
    <n v="0"/>
    <n v="0"/>
    <n v="0"/>
    <n v="0"/>
    <n v="0"/>
    <n v="0"/>
    <n v="0"/>
    <n v="4.8"/>
    <n v="0"/>
    <n v="4.68"/>
    <n v="0"/>
    <n v="776.48"/>
    <n v="0"/>
    <n v="0"/>
    <n v="42"/>
    <n v="180"/>
    <n v="107788.88"/>
    <n v="58879.67"/>
    <n v="54.624994999999998"/>
    <n v="20.3977257356843"/>
    <n v="9.6"/>
    <m/>
    <m/>
    <m/>
    <s v="QRO"/>
    <s v="SAN JUAN DEL RIO"/>
    <s v="76800"/>
    <s v="Al corriente"/>
    <x v="0"/>
  </r>
  <r>
    <n v="3380"/>
    <s v="Hipotecaria Su Casita"/>
    <s v="FIDEICOMISO 234036"/>
    <d v="2018-05-01T00:00:00"/>
    <s v="66949"/>
    <x v="0"/>
    <n v="21"/>
    <n v="25059.99"/>
    <n v="5381.98"/>
    <n v="0"/>
    <n v="30441.97"/>
    <n v="73.42"/>
    <n v="0"/>
    <n v="0"/>
    <n v="0"/>
    <n v="0"/>
    <m/>
    <n v="30441.97"/>
    <n v="26188.51"/>
    <n v="206.74"/>
    <n v="0"/>
    <n v="0"/>
    <n v="0"/>
    <n v="0"/>
    <n v="0"/>
    <n v="26395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55.4"/>
    <n v="26395.25"/>
    <n v="162"/>
    <n v="300"/>
    <n v="61213.440000000002"/>
    <n v="31071.54"/>
    <n v="50.759343000000001"/>
    <n v="49.730859713606399"/>
    <n v="9.9"/>
    <m/>
    <m/>
    <m/>
    <s v="NAY"/>
    <s v="BAHIA DE BANDERAS"/>
    <s v="63737"/>
    <s v="Proceso judicial"/>
    <x v="0"/>
  </r>
  <r>
    <n v="3381"/>
    <s v="Hipotecaria Su Casita"/>
    <s v="FIDEICOMISO 234036"/>
    <d v="2018-05-01T00:00:00"/>
    <s v="66950"/>
    <x v="1"/>
    <n v="0"/>
    <n v="40407.129999999997"/>
    <n v="0"/>
    <n v="0"/>
    <n v="40407.129999999997"/>
    <n v="353.06"/>
    <n v="0"/>
    <n v="0"/>
    <n v="353.06"/>
    <n v="594.13"/>
    <m/>
    <n v="39459.94"/>
    <n v="0"/>
    <n v="319.89"/>
    <n v="0"/>
    <n v="0"/>
    <n v="319.89"/>
    <n v="0"/>
    <n v="0"/>
    <n v="0"/>
    <n v="53.49"/>
    <n v="0"/>
    <n v="0"/>
    <n v="0"/>
    <n v="0"/>
    <n v="1.0900000000000001"/>
    <n v="36.32"/>
    <n v="97.79"/>
    <n v="0"/>
    <n v="0"/>
    <n v="0"/>
    <n v="0"/>
    <n v="0"/>
    <n v="0"/>
    <n v="0"/>
    <n v="6.97"/>
    <n v="0"/>
    <n v="5.52"/>
    <n v="0"/>
    <n v="1462.74"/>
    <n v="0"/>
    <n v="0"/>
    <n v="162"/>
    <n v="300"/>
    <n v="103983"/>
    <n v="77022.94"/>
    <n v="74.072626999999997"/>
    <n v="37.948452981181703"/>
    <n v="9.5"/>
    <m/>
    <m/>
    <m/>
    <s v="GTO"/>
    <s v="GUANAJUATO"/>
    <s v="37358"/>
    <s v="Al corriente"/>
    <x v="0"/>
  </r>
  <r>
    <n v="3382"/>
    <s v="Hipotecaria Su Casita"/>
    <s v="FIDEICOMISO 234036"/>
    <d v="2018-05-01T00:00:00"/>
    <s v="66951"/>
    <x v="0"/>
    <n v="21"/>
    <n v="43535.13"/>
    <n v="20202.93"/>
    <n v="0"/>
    <n v="63738.06"/>
    <n v="273.77999999999997"/>
    <n v="0"/>
    <n v="0"/>
    <n v="0"/>
    <n v="0"/>
    <m/>
    <n v="63738.06"/>
    <n v="49364.639999999999"/>
    <n v="348.28"/>
    <n v="0"/>
    <n v="0"/>
    <n v="0"/>
    <n v="0"/>
    <n v="0"/>
    <n v="49712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76.71"/>
    <n v="49712.92"/>
    <n v="102"/>
    <n v="240"/>
    <n v="89052.24"/>
    <n v="66270.2"/>
    <n v="74.417218000000005"/>
    <n v="71.573785893464603"/>
    <n v="9.6"/>
    <m/>
    <m/>
    <m/>
    <s v="EM"/>
    <s v="ACOLMAN"/>
    <s v="55870"/>
    <s v="Proceso judicial"/>
    <x v="0"/>
  </r>
  <r>
    <n v="3383"/>
    <s v="Hipotecaria Su Casita"/>
    <s v="FIDEICOMISO 234036"/>
    <d v="2018-05-01T00:00:00"/>
    <s v="66952"/>
    <x v="0"/>
    <n v="21"/>
    <n v="42653.73"/>
    <n v="8674.64"/>
    <n v="0"/>
    <n v="51328.37"/>
    <n v="128.04"/>
    <n v="0"/>
    <n v="0"/>
    <n v="0"/>
    <n v="0"/>
    <m/>
    <n v="51328.37"/>
    <n v="37313.82"/>
    <n v="341.23"/>
    <n v="0"/>
    <n v="0"/>
    <n v="0"/>
    <n v="0"/>
    <n v="0"/>
    <n v="37655.05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02.68"/>
    <n v="37655.050000000003"/>
    <n v="162"/>
    <n v="300"/>
    <n v="74520.710000000006"/>
    <n v="53286.36"/>
    <n v="71.505437999999998"/>
    <n v="68.877993893297599"/>
    <n v="9.6"/>
    <m/>
    <m/>
    <m/>
    <s v="QR"/>
    <s v="SOLIDARIDAD"/>
    <s v="77710"/>
    <s v="Morosidad"/>
    <x v="0"/>
  </r>
  <r>
    <n v="3384"/>
    <s v="Hipotecaria Su Casita"/>
    <s v="FIDEICOMISO 234036"/>
    <d v="2018-05-01T00:00:00"/>
    <s v="66953"/>
    <x v="2"/>
    <n v="1"/>
    <n v="122502.75"/>
    <n v="453.53"/>
    <n v="0"/>
    <n v="122956.28"/>
    <n v="457.09"/>
    <n v="0"/>
    <n v="453.53"/>
    <n v="0"/>
    <n v="0"/>
    <m/>
    <n v="122502.75"/>
    <n v="88.51"/>
    <n v="959.6"/>
    <n v="0"/>
    <n v="88.51"/>
    <n v="861.29"/>
    <n v="0"/>
    <n v="0"/>
    <n v="98.31"/>
    <n v="62.59"/>
    <n v="0"/>
    <n v="0"/>
    <n v="0"/>
    <n v="0"/>
    <n v="0.74"/>
    <n v="73.959999999999994"/>
    <n v="202.17"/>
    <n v="0"/>
    <n v="0"/>
    <n v="0"/>
    <n v="0"/>
    <n v="0"/>
    <n v="0"/>
    <n v="0"/>
    <n v="0"/>
    <n v="0"/>
    <n v="0"/>
    <n v="0"/>
    <n v="1742.79"/>
    <n v="457.09"/>
    <n v="98.31"/>
    <n v="162"/>
    <n v="300"/>
    <n v="184438.75"/>
    <n v="163447.06"/>
    <n v="88.618611999999999"/>
    <n v="66.419204304947399"/>
    <n v="9.4"/>
    <m/>
    <m/>
    <m/>
    <s v="GTO"/>
    <s v="IRAPUATO"/>
    <s v="36630"/>
    <s v="Morosidad"/>
    <x v="0"/>
  </r>
  <r>
    <n v="3385"/>
    <s v="Hipotecaria Su Casita"/>
    <s v="FIDEICOMISO 234036"/>
    <d v="2018-05-01T00:00:00"/>
    <s v="66954"/>
    <x v="0"/>
    <n v="21"/>
    <n v="13309.22"/>
    <n v="2469.2600000000002"/>
    <n v="0"/>
    <n v="15778.48"/>
    <n v="38.979999999999997"/>
    <n v="0"/>
    <n v="0"/>
    <n v="0"/>
    <n v="0"/>
    <m/>
    <n v="15778.48"/>
    <n v="10851.72"/>
    <n v="109.8"/>
    <n v="0"/>
    <n v="0"/>
    <n v="0"/>
    <n v="0"/>
    <n v="0"/>
    <n v="10961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8.2399999999998"/>
    <n v="10961.52"/>
    <n v="162"/>
    <n v="300"/>
    <n v="68239.67"/>
    <n v="16501.009999999998"/>
    <n v="24.180963999999999"/>
    <n v="23.122151726150101"/>
    <n v="9.9"/>
    <m/>
    <m/>
    <m/>
    <s v="EM"/>
    <s v="VALLE DE CHALCO SOLIDARIDAD"/>
    <s v="56614"/>
    <s v="Morosidad"/>
    <x v="0"/>
  </r>
  <r>
    <n v="3386"/>
    <s v="Hipotecaria Su Casita"/>
    <s v="FIDEICOMISO 234036"/>
    <d v="2018-05-01T00:00:00"/>
    <s v="66955"/>
    <x v="15"/>
    <n v="7"/>
    <n v="11804.77"/>
    <n v="234.42"/>
    <n v="0"/>
    <n v="12039.19"/>
    <n v="34.6"/>
    <n v="0"/>
    <n v="32.67"/>
    <n v="0"/>
    <n v="0"/>
    <m/>
    <n v="12006.52"/>
    <n v="678.2"/>
    <n v="97.39"/>
    <n v="0"/>
    <n v="88.01"/>
    <n v="0"/>
    <n v="0"/>
    <n v="0"/>
    <n v="687.58"/>
    <n v="0"/>
    <n v="0"/>
    <n v="0"/>
    <n v="0"/>
    <n v="0"/>
    <n v="-2.86"/>
    <n v="0"/>
    <n v="0"/>
    <n v="0"/>
    <n v="0"/>
    <n v="0"/>
    <n v="58.77"/>
    <n v="0"/>
    <n v="0"/>
    <n v="2.17"/>
    <n v="0"/>
    <n v="0"/>
    <n v="0"/>
    <n v="0"/>
    <n v="178.76"/>
    <n v="236.35"/>
    <n v="687.58"/>
    <n v="162"/>
    <n v="300"/>
    <n v="68399.360000000001"/>
    <n v="14638"/>
    <n v="21.400784999999999"/>
    <n v="17.553556026656601"/>
    <n v="9.9"/>
    <m/>
    <m/>
    <m/>
    <s v="EM"/>
    <s v="VALLE DE CHALCO SOLIDARIDAD"/>
    <s v="56614"/>
    <s v="Morosidad"/>
    <x v="0"/>
  </r>
  <r>
    <n v="3387"/>
    <s v="Hipotecaria Su Casita"/>
    <s v="FIDEICOMISO 234036"/>
    <d v="2018-05-01T00:00:00"/>
    <s v="66956"/>
    <x v="0"/>
    <n v="21"/>
    <n v="24549.68"/>
    <n v="4977.28"/>
    <n v="0"/>
    <n v="29526.959999999999"/>
    <n v="71.92"/>
    <n v="0"/>
    <n v="0"/>
    <n v="0"/>
    <n v="0"/>
    <m/>
    <n v="29526.959999999999"/>
    <n v="23291.06"/>
    <n v="202.53"/>
    <n v="0"/>
    <n v="0"/>
    <n v="0"/>
    <n v="0"/>
    <n v="0"/>
    <n v="23493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49.2"/>
    <n v="23493.59"/>
    <n v="162"/>
    <n v="300"/>
    <n v="68239.67"/>
    <n v="30438.42"/>
    <n v="44.605168999999997"/>
    <n v="43.269494305428502"/>
    <n v="9.9"/>
    <m/>
    <m/>
    <m/>
    <s v="EM"/>
    <s v="VALLE DE CHALCO SOLIDARIDAD"/>
    <s v="56614"/>
    <s v="Morosidad"/>
    <x v="0"/>
  </r>
  <r>
    <n v="3388"/>
    <s v="Hipotecaria Su Casita"/>
    <s v="FIDEICOMISO 234036"/>
    <d v="2018-05-01T00:00:00"/>
    <s v="66957"/>
    <x v="1"/>
    <n v="0"/>
    <n v="23172.51"/>
    <n v="0"/>
    <n v="0"/>
    <n v="23172.51"/>
    <n v="67.91"/>
    <n v="0"/>
    <n v="0"/>
    <n v="67.91"/>
    <n v="0"/>
    <m/>
    <n v="23104.6"/>
    <n v="0"/>
    <n v="191.17"/>
    <n v="0"/>
    <n v="0"/>
    <n v="191.17"/>
    <n v="0"/>
    <n v="0"/>
    <n v="0"/>
    <n v="47.36"/>
    <n v="0"/>
    <n v="0"/>
    <n v="0"/>
    <n v="0"/>
    <n v="0.87"/>
    <n v="15.32"/>
    <n v="40.83"/>
    <n v="0"/>
    <n v="0"/>
    <n v="0"/>
    <n v="0"/>
    <n v="0"/>
    <n v="0"/>
    <n v="0"/>
    <n v="3.27"/>
    <n v="0"/>
    <n v="1.58"/>
    <n v="0"/>
    <n v="366.73"/>
    <n v="0"/>
    <n v="0"/>
    <n v="162"/>
    <n v="300"/>
    <n v="68239.67"/>
    <n v="28733.05"/>
    <n v="42.106079999999999"/>
    <n v="33.858018413220996"/>
    <n v="9.9"/>
    <m/>
    <m/>
    <m/>
    <s v="EM"/>
    <s v="VALLE DE CHALCO SOLIDARIDAD"/>
    <s v="56614"/>
    <s v="Al corriente"/>
    <x v="0"/>
  </r>
  <r>
    <n v="3389"/>
    <s v="Hipotecaria Su Casita"/>
    <s v="FIDEICOMISO 234036"/>
    <d v="2018-05-01T00:00:00"/>
    <s v="66958"/>
    <x v="0"/>
    <n v="21"/>
    <n v="24366.65"/>
    <n v="5175.99"/>
    <n v="0"/>
    <n v="29542.639999999999"/>
    <n v="71.38"/>
    <n v="0"/>
    <n v="0"/>
    <n v="0"/>
    <n v="0"/>
    <m/>
    <n v="29542.639999999999"/>
    <n v="25060.41"/>
    <n v="201.02"/>
    <n v="0"/>
    <n v="0"/>
    <n v="0"/>
    <n v="0"/>
    <n v="0"/>
    <n v="25261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47.37"/>
    <n v="25261.43"/>
    <n v="162"/>
    <n v="300"/>
    <n v="68239.67"/>
    <n v="30211.17"/>
    <n v="44.272151000000001"/>
    <n v="43.2924715930777"/>
    <n v="9.9"/>
    <m/>
    <m/>
    <m/>
    <s v="EM"/>
    <s v="VALLE DE CHALCO SOLIDARIDAD"/>
    <s v="56614"/>
    <s v="Proceso judicial"/>
    <x v="0"/>
  </r>
  <r>
    <n v="3390"/>
    <s v="Hipotecaria Su Casita"/>
    <s v="FIDEICOMISO 234036"/>
    <d v="2018-05-01T00:00:00"/>
    <s v="66959"/>
    <x v="2"/>
    <n v="1"/>
    <n v="10117.14"/>
    <n v="2.5"/>
    <n v="0"/>
    <n v="10119.64"/>
    <n v="49.59"/>
    <n v="0"/>
    <n v="2.5"/>
    <n v="47.55"/>
    <n v="0"/>
    <m/>
    <n v="10069.59"/>
    <n v="0"/>
    <n v="83.47"/>
    <n v="0"/>
    <n v="0"/>
    <n v="83.47"/>
    <n v="0"/>
    <n v="0"/>
    <n v="0"/>
    <n v="24.32"/>
    <n v="0"/>
    <n v="0"/>
    <n v="0"/>
    <n v="0"/>
    <n v="-0.7"/>
    <n v="7.87"/>
    <n v="25.87"/>
    <n v="0"/>
    <n v="0"/>
    <n v="0"/>
    <n v="0"/>
    <n v="0"/>
    <n v="0"/>
    <n v="0"/>
    <n v="0"/>
    <n v="0"/>
    <n v="0"/>
    <n v="0"/>
    <n v="190.88"/>
    <n v="2.04"/>
    <n v="0"/>
    <n v="162"/>
    <n v="300"/>
    <n v="68239.67"/>
    <n v="14756.96"/>
    <n v="21.625192999999999"/>
    <n v="14.7562117930028"/>
    <n v="9.9"/>
    <m/>
    <m/>
    <m/>
    <s v="EM"/>
    <s v="VALLE DE CHALCO SOLIDARIDAD"/>
    <s v="56614"/>
    <s v="Morosidad"/>
    <x v="0"/>
  </r>
  <r>
    <n v="3391"/>
    <s v="Hipotecaria Su Casita"/>
    <s v="FIDEICOMISO 234036"/>
    <d v="2018-05-01T00:00:00"/>
    <s v="66960"/>
    <x v="0"/>
    <n v="21"/>
    <n v="28413.47"/>
    <n v="6036.37"/>
    <n v="0"/>
    <n v="34449.839999999997"/>
    <n v="83.24"/>
    <n v="0"/>
    <n v="0"/>
    <n v="0"/>
    <n v="0"/>
    <m/>
    <n v="34449.839999999997"/>
    <n v="29222.75"/>
    <n v="234.41"/>
    <n v="0"/>
    <n v="0"/>
    <n v="0"/>
    <n v="0"/>
    <n v="0"/>
    <n v="29457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19.61"/>
    <n v="29457.16"/>
    <n v="162"/>
    <n v="300"/>
    <n v="69490.559999999998"/>
    <n v="35229.449999999997"/>
    <n v="50.696742"/>
    <n v="49.574848611638302"/>
    <n v="9.9"/>
    <m/>
    <m/>
    <m/>
    <s v="EM"/>
    <s v="VALLE DE CHALCO SOLIDARIDAD"/>
    <s v="56614"/>
    <s v="Proceso judicial"/>
    <x v="0"/>
  </r>
  <r>
    <n v="3392"/>
    <s v="Hipotecaria Su Casita"/>
    <s v="FIDEICOMISO 234036"/>
    <d v="2018-05-01T00:00:00"/>
    <s v="66962"/>
    <x v="0"/>
    <n v="21"/>
    <n v="25138.63"/>
    <n v="5128.46"/>
    <n v="0"/>
    <n v="30267.09"/>
    <n v="73.650000000000006"/>
    <n v="0"/>
    <n v="0"/>
    <n v="0"/>
    <n v="0"/>
    <m/>
    <n v="30267.09"/>
    <n v="23870.84"/>
    <n v="207.39"/>
    <n v="0"/>
    <n v="0"/>
    <n v="0"/>
    <n v="0"/>
    <n v="0"/>
    <n v="24078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02.1099999999997"/>
    <n v="24078.23"/>
    <n v="162"/>
    <n v="300"/>
    <n v="68399.360000000001"/>
    <n v="31169.14"/>
    <n v="45.569344999999998"/>
    <n v="44.250546096428998"/>
    <n v="9.9"/>
    <m/>
    <m/>
    <m/>
    <s v="EM"/>
    <s v="VALLE DE CHALCO SOLIDARIDAD"/>
    <s v="56614"/>
    <s v="Proceso judicial"/>
    <x v="0"/>
  </r>
  <r>
    <n v="3393"/>
    <s v="Hipotecaria Su Casita"/>
    <s v="FIDEICOMISO 234036"/>
    <d v="2018-05-01T00:00:00"/>
    <s v="66963"/>
    <x v="0"/>
    <n v="21"/>
    <n v="40265.17"/>
    <n v="7964.04"/>
    <n v="0"/>
    <n v="48229.21"/>
    <n v="120.86"/>
    <n v="0"/>
    <n v="0"/>
    <n v="0"/>
    <n v="0"/>
    <m/>
    <n v="48229.21"/>
    <n v="33676.080000000002"/>
    <n v="322.12"/>
    <n v="0"/>
    <n v="0"/>
    <n v="0"/>
    <n v="0"/>
    <n v="0"/>
    <n v="33998.1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84.9"/>
    <n v="33998.199999999997"/>
    <n v="162"/>
    <n v="300"/>
    <n v="55890.53"/>
    <n v="50301.48"/>
    <n v="90.000005000000002"/>
    <n v="86.292274922051007"/>
    <n v="9.6"/>
    <m/>
    <m/>
    <m/>
    <s v="NAY"/>
    <s v="BAHIA DE BANDERAS"/>
    <s v="63737"/>
    <s v="Proceso judicial"/>
    <x v="0"/>
  </r>
  <r>
    <n v="3394"/>
    <s v="Hipotecaria Su Casita"/>
    <s v="FIDEICOMISO 234036"/>
    <d v="2018-05-01T00:00:00"/>
    <s v="66964"/>
    <x v="0"/>
    <n v="21"/>
    <n v="134958.68"/>
    <n v="22633.97"/>
    <n v="0"/>
    <n v="157592.65"/>
    <n v="411.76"/>
    <n v="0"/>
    <n v="0"/>
    <n v="0"/>
    <n v="0"/>
    <m/>
    <n v="157592.65"/>
    <n v="83169.98"/>
    <n v="1057.18"/>
    <n v="0"/>
    <n v="0"/>
    <n v="0"/>
    <n v="0"/>
    <n v="0"/>
    <n v="84227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045.73"/>
    <n v="84227.16"/>
    <n v="162"/>
    <n v="300"/>
    <n v="206262.67"/>
    <n v="169475.51"/>
    <n v="82.164896999999996"/>
    <n v="76.403864223255894"/>
    <n v="9.4"/>
    <m/>
    <m/>
    <m/>
    <s v="BCN"/>
    <s v="TIJUANA"/>
    <s v="22645"/>
    <s v="Proceso judicial"/>
    <x v="0"/>
  </r>
  <r>
    <n v="3395"/>
    <s v="Hipotecaria Su Casita"/>
    <s v="FIDEICOMISO 234036"/>
    <d v="2018-05-01T00:00:00"/>
    <s v="66965"/>
    <x v="1"/>
    <n v="0"/>
    <n v="21168.99"/>
    <n v="0"/>
    <n v="0"/>
    <n v="21168.99"/>
    <n v="62.01"/>
    <n v="0"/>
    <n v="0"/>
    <n v="62.01"/>
    <n v="0"/>
    <m/>
    <n v="21106.98"/>
    <n v="0"/>
    <n v="174.64"/>
    <n v="0"/>
    <n v="0"/>
    <n v="174.64"/>
    <n v="0"/>
    <n v="0"/>
    <n v="0"/>
    <n v="43.26"/>
    <n v="0"/>
    <n v="0"/>
    <n v="0"/>
    <n v="0"/>
    <n v="0.38"/>
    <n v="14"/>
    <n v="38.35"/>
    <n v="0"/>
    <n v="0"/>
    <n v="0"/>
    <n v="0"/>
    <n v="0"/>
    <n v="0"/>
    <n v="0"/>
    <n v="0.6"/>
    <n v="0"/>
    <n v="0.44"/>
    <n v="0"/>
    <n v="333.24"/>
    <n v="0"/>
    <n v="0"/>
    <n v="162"/>
    <n v="300"/>
    <n v="69490.559999999998"/>
    <n v="26246.27"/>
    <n v="37.769547000000003"/>
    <n v="30.3738806747801"/>
    <n v="9.9"/>
    <m/>
    <m/>
    <m/>
    <s v="EM"/>
    <s v="VALLE DE CHALCO SOLIDARIDAD"/>
    <s v="56614"/>
    <s v="Al corriente"/>
    <x v="0"/>
  </r>
  <r>
    <n v="3396"/>
    <s v="Hipotecaria Su Casita"/>
    <s v="FIDEICOMISO 234036"/>
    <d v="2018-05-01T00:00:00"/>
    <s v="66966"/>
    <x v="0"/>
    <n v="21"/>
    <n v="48519.07"/>
    <n v="9597.5499999999993"/>
    <n v="0"/>
    <n v="58116.62"/>
    <n v="145.65"/>
    <n v="0"/>
    <n v="0"/>
    <n v="0"/>
    <n v="0"/>
    <m/>
    <n v="58116.62"/>
    <n v="40579.660000000003"/>
    <n v="388.15"/>
    <n v="0"/>
    <n v="0"/>
    <n v="0"/>
    <n v="0"/>
    <n v="0"/>
    <n v="40967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43.2000000000007"/>
    <n v="40967.81"/>
    <n v="162"/>
    <n v="300"/>
    <n v="67348.77"/>
    <n v="60613.9"/>
    <n v="90.000010000000003"/>
    <n v="86.292028415366801"/>
    <n v="9.6"/>
    <m/>
    <m/>
    <m/>
    <s v="QR"/>
    <s v="SOLIDARIDAD"/>
    <s v="77710"/>
    <s v="Morosidad"/>
    <x v="0"/>
  </r>
  <r>
    <n v="3397"/>
    <s v="Hipotecaria Su Casita"/>
    <s v="FIDEICOMISO 234036"/>
    <d v="2018-05-01T00:00:00"/>
    <s v="66968"/>
    <x v="0"/>
    <n v="21"/>
    <n v="148418.01999999999"/>
    <n v="31108.62"/>
    <n v="0"/>
    <n v="179526.64"/>
    <n v="452.83"/>
    <n v="0"/>
    <n v="0"/>
    <n v="0"/>
    <n v="0"/>
    <m/>
    <n v="179526.64"/>
    <n v="128819.95"/>
    <n v="1162.6099999999999"/>
    <n v="0"/>
    <n v="0"/>
    <n v="0"/>
    <n v="0"/>
    <n v="0"/>
    <n v="129982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561.45"/>
    <n v="129982.56"/>
    <n v="162"/>
    <n v="300"/>
    <n v="207086.13"/>
    <n v="186377.51"/>
    <n v="89.999996999999993"/>
    <n v="86.691774460448997"/>
    <n v="9.4"/>
    <m/>
    <m/>
    <m/>
    <s v="JAL"/>
    <s v="TONALA"/>
    <s v="45420"/>
    <s v="Proceso judicial"/>
    <x v="0"/>
  </r>
  <r>
    <n v="3398"/>
    <s v="Hipotecaria Su Casita"/>
    <s v="FIDEICOMISO 234036"/>
    <d v="2018-05-01T00:00:00"/>
    <s v="66969"/>
    <x v="0"/>
    <n v="21"/>
    <n v="24745.79"/>
    <n v="2564.88"/>
    <n v="0"/>
    <n v="27310.67"/>
    <n v="72.510000000000005"/>
    <n v="0"/>
    <n v="0"/>
    <n v="0"/>
    <n v="0"/>
    <m/>
    <n v="27310.67"/>
    <n v="9054.84"/>
    <n v="204.15"/>
    <n v="0"/>
    <n v="0"/>
    <n v="0"/>
    <n v="0"/>
    <n v="0"/>
    <n v="9258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37.39"/>
    <n v="9258.99"/>
    <n v="162"/>
    <n v="300"/>
    <n v="67348.77"/>
    <n v="30683.02"/>
    <n v="45.558396999999999"/>
    <n v="40.551104363129497"/>
    <n v="9.9"/>
    <m/>
    <m/>
    <m/>
    <s v="QR"/>
    <s v="SOLIDARIDAD"/>
    <s v="77710"/>
    <s v="Morosidad"/>
    <x v="0"/>
  </r>
  <r>
    <n v="3399"/>
    <s v="Hipotecaria Su Casita"/>
    <s v="FIDEICOMISO 234036"/>
    <d v="2018-05-01T00:00:00"/>
    <s v="66970"/>
    <x v="2"/>
    <n v="1"/>
    <n v="48529.02"/>
    <n v="29.79"/>
    <n v="0"/>
    <n v="48558.81"/>
    <n v="145.68"/>
    <n v="0"/>
    <n v="29.79"/>
    <n v="76.78"/>
    <n v="0"/>
    <m/>
    <n v="48452.24"/>
    <n v="0"/>
    <n v="388.23"/>
    <n v="0"/>
    <n v="0"/>
    <n v="388.23"/>
    <n v="0"/>
    <n v="0"/>
    <n v="0"/>
    <n v="54.96"/>
    <n v="0"/>
    <n v="0"/>
    <n v="0"/>
    <n v="0"/>
    <n v="7.0000000000000007E-2"/>
    <n v="29.44"/>
    <n v="74.86"/>
    <n v="0"/>
    <n v="0"/>
    <n v="0"/>
    <n v="0"/>
    <n v="0"/>
    <n v="0"/>
    <n v="0"/>
    <n v="0"/>
    <n v="0"/>
    <n v="0"/>
    <n v="0"/>
    <n v="654.13"/>
    <n v="68.900000000000006"/>
    <n v="0"/>
    <n v="162"/>
    <n v="300"/>
    <n v="67530.31"/>
    <n v="60626.35"/>
    <n v="89.776501999999994"/>
    <n v="71.748878520057403"/>
    <n v="9.6"/>
    <m/>
    <m/>
    <m/>
    <s v="QR"/>
    <s v="SOLIDARIDAD"/>
    <s v="77710"/>
    <s v="Morosidad"/>
    <x v="0"/>
  </r>
  <r>
    <n v="3400"/>
    <s v="Hipotecaria Su Casita"/>
    <s v="FIDEICOMISO 234036"/>
    <d v="2018-05-01T00:00:00"/>
    <s v="66972"/>
    <x v="0"/>
    <n v="21"/>
    <n v="20618.41"/>
    <n v="2093.4299999999998"/>
    <n v="0"/>
    <n v="22711.84"/>
    <n v="60.39"/>
    <n v="0"/>
    <n v="0"/>
    <n v="0"/>
    <n v="0"/>
    <m/>
    <n v="22711.84"/>
    <n v="7356.66"/>
    <n v="170.1"/>
    <n v="0"/>
    <n v="0"/>
    <n v="0"/>
    <n v="0"/>
    <n v="0"/>
    <n v="7526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53.8200000000002"/>
    <n v="7526.76"/>
    <n v="162"/>
    <n v="300"/>
    <n v="67348.77"/>
    <n v="25563.26"/>
    <n v="37.956536"/>
    <n v="33.722724432886899"/>
    <n v="9.9"/>
    <m/>
    <m/>
    <m/>
    <s v="QR"/>
    <s v="SOLIDARIDAD"/>
    <s v="77710"/>
    <s v="Morosidad"/>
    <x v="0"/>
  </r>
  <r>
    <n v="3401"/>
    <s v="Hipotecaria Su Casita"/>
    <s v="FIDEICOMISO 234036"/>
    <d v="2018-05-01T00:00:00"/>
    <s v="66973"/>
    <x v="0"/>
    <n v="21"/>
    <n v="65666.509999999995"/>
    <n v="12160.47"/>
    <n v="0"/>
    <n v="77826.98"/>
    <n v="198.75"/>
    <n v="0"/>
    <n v="0"/>
    <n v="0"/>
    <n v="0"/>
    <m/>
    <n v="77826.98"/>
    <n v="48165.919999999998"/>
    <n v="519.86"/>
    <n v="0"/>
    <n v="0"/>
    <n v="0"/>
    <n v="0"/>
    <n v="0"/>
    <n v="48685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59.22"/>
    <n v="48685.78"/>
    <n v="162"/>
    <n v="300"/>
    <n v="104820.71"/>
    <n v="82248.86"/>
    <n v="78.466230999999993"/>
    <n v="74.247713472410197"/>
    <n v="9.5"/>
    <m/>
    <m/>
    <m/>
    <s v="NL"/>
    <s v="SANTA CATARINA"/>
    <s v="66365"/>
    <s v="Proceso judicial"/>
    <x v="0"/>
  </r>
  <r>
    <n v="3402"/>
    <s v="Hipotecaria Su Casita"/>
    <s v="FIDEICOMISO 234036"/>
    <d v="2018-05-01T00:00:00"/>
    <s v="66976"/>
    <x v="11"/>
    <n v="6"/>
    <n v="72246.320000000007"/>
    <n v="1276.3699999999999"/>
    <n v="0"/>
    <n v="73522.69"/>
    <n v="218.66"/>
    <n v="0"/>
    <n v="208.56"/>
    <n v="0"/>
    <n v="0"/>
    <m/>
    <n v="73314.13"/>
    <n v="3116.09"/>
    <n v="571.95000000000005"/>
    <n v="0"/>
    <n v="431.64"/>
    <n v="0"/>
    <n v="0"/>
    <n v="0"/>
    <n v="3256.4"/>
    <n v="0"/>
    <n v="0"/>
    <n v="0"/>
    <n v="0"/>
    <n v="0"/>
    <n v="-57.08"/>
    <n v="0"/>
    <n v="0"/>
    <n v="62.84"/>
    <n v="0"/>
    <n v="0"/>
    <n v="59.09"/>
    <n v="0"/>
    <n v="42.67"/>
    <n v="115.38"/>
    <n v="0"/>
    <n v="0"/>
    <n v="0"/>
    <n v="0"/>
    <n v="863.1"/>
    <n v="1286.47"/>
    <n v="3256.4"/>
    <n v="162"/>
    <n v="300"/>
    <n v="125635.8"/>
    <n v="90489.8"/>
    <n v="72.025490000000005"/>
    <n v="58.354490088094998"/>
    <n v="9.5"/>
    <m/>
    <m/>
    <m/>
    <s v="TAM"/>
    <s v="MATAMOROS"/>
    <s v="87345"/>
    <s v="Morosidad"/>
    <x v="0"/>
  </r>
  <r>
    <n v="3403"/>
    <s v="Hipotecaria Su Casita"/>
    <s v="FIDEICOMISO 234036"/>
    <d v="2018-05-01T00:00:00"/>
    <s v="66978"/>
    <x v="0"/>
    <n v="21"/>
    <n v="65354.75"/>
    <n v="4791.37"/>
    <n v="0"/>
    <n v="70146.12"/>
    <n v="197.8"/>
    <n v="0"/>
    <n v="0"/>
    <n v="0"/>
    <n v="0"/>
    <m/>
    <n v="70146.12"/>
    <n v="14518.76"/>
    <n v="517.39"/>
    <n v="0"/>
    <n v="0"/>
    <n v="0"/>
    <n v="0"/>
    <n v="0"/>
    <n v="1503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89.17"/>
    <n v="15036.15"/>
    <n v="162"/>
    <n v="300"/>
    <n v="94679.35"/>
    <n v="81857.58"/>
    <n v="86.457690999999997"/>
    <n v="74.088087722712103"/>
    <n v="9.5"/>
    <m/>
    <m/>
    <m/>
    <s v="EM"/>
    <s v="TECAMAC"/>
    <s v="55764"/>
    <s v="Morosidad"/>
    <x v="0"/>
  </r>
  <r>
    <n v="3404"/>
    <s v="Hipotecaria Su Casita"/>
    <s v="FIDEICOMISO 234036"/>
    <d v="2018-05-01T00:00:00"/>
    <s v="66979"/>
    <x v="0"/>
    <n v="21"/>
    <n v="68281.78"/>
    <n v="13466.38"/>
    <n v="0"/>
    <n v="81748.160000000003"/>
    <n v="206.65"/>
    <n v="0"/>
    <n v="0"/>
    <n v="0"/>
    <n v="0"/>
    <m/>
    <n v="81748.160000000003"/>
    <n v="55276.95"/>
    <n v="540.55999999999995"/>
    <n v="0"/>
    <n v="0"/>
    <n v="0"/>
    <n v="0"/>
    <n v="0"/>
    <n v="55817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73.03"/>
    <n v="55817.51"/>
    <n v="162"/>
    <n v="300"/>
    <n v="99097.9"/>
    <n v="85522.84"/>
    <n v="86.301365000000004"/>
    <n v="82.492323620665601"/>
    <n v="9.5"/>
    <m/>
    <m/>
    <m/>
    <s v="EM"/>
    <s v="TECAMAC"/>
    <s v="55764"/>
    <s v="Proceso judicial"/>
    <x v="0"/>
  </r>
  <r>
    <n v="3405"/>
    <s v="Hipotecaria Su Casita"/>
    <s v="FIDEICOMISO 234036"/>
    <d v="2018-05-01T00:00:00"/>
    <s v="66980"/>
    <x v="0"/>
    <n v="21"/>
    <n v="42250.69"/>
    <n v="5294.82"/>
    <n v="0"/>
    <n v="47545.51"/>
    <n v="126.84"/>
    <n v="0"/>
    <n v="0"/>
    <n v="0"/>
    <n v="0"/>
    <m/>
    <n v="47545.51"/>
    <n v="18412.53"/>
    <n v="338.01"/>
    <n v="0"/>
    <n v="0"/>
    <n v="0"/>
    <n v="0"/>
    <n v="0"/>
    <n v="18750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21.66"/>
    <n v="18750.54"/>
    <n v="162"/>
    <n v="300"/>
    <n v="89701.83"/>
    <n v="52784.09"/>
    <n v="58.843938999999999"/>
    <n v="53.003946646875796"/>
    <n v="9.6"/>
    <m/>
    <m/>
    <m/>
    <s v="PUE"/>
    <s v="PUEBLA"/>
    <s v="72590"/>
    <s v="Proceso judicial"/>
    <x v="0"/>
  </r>
  <r>
    <n v="3406"/>
    <s v="Hipotecaria Su Casita"/>
    <s v="FIDEICOMISO 234036"/>
    <d v="2018-05-01T00:00:00"/>
    <s v="66981"/>
    <x v="1"/>
    <n v="1"/>
    <n v="54022.83"/>
    <n v="43.9"/>
    <n v="0"/>
    <n v="54066.73"/>
    <n v="179.76"/>
    <n v="0"/>
    <n v="43.9"/>
    <n v="179.76"/>
    <n v="0"/>
    <m/>
    <n v="53843.07"/>
    <n v="0"/>
    <n v="427.68"/>
    <n v="0"/>
    <n v="0"/>
    <n v="427.68"/>
    <n v="0"/>
    <n v="0"/>
    <n v="0"/>
    <n v="48.28"/>
    <n v="0"/>
    <n v="0"/>
    <n v="0"/>
    <n v="0"/>
    <n v="3.01"/>
    <n v="32.79"/>
    <n v="89.05"/>
    <n v="0"/>
    <n v="0"/>
    <n v="0"/>
    <n v="0"/>
    <n v="0"/>
    <n v="0"/>
    <n v="0"/>
    <n v="5.43"/>
    <n v="0"/>
    <n v="0"/>
    <n v="0"/>
    <n v="829.9"/>
    <n v="0"/>
    <n v="0"/>
    <n v="162"/>
    <n v="300"/>
    <n v="99097.9"/>
    <n v="69525.570000000007"/>
    <n v="70.158469999999994"/>
    <n v="54.333210231903202"/>
    <n v="9.5"/>
    <m/>
    <m/>
    <m/>
    <s v="EM"/>
    <s v="TECAMAC"/>
    <s v="55764"/>
    <s v="Al corriente"/>
    <x v="0"/>
  </r>
  <r>
    <n v="3407"/>
    <s v="Hipotecaria Su Casita"/>
    <s v="FIDEICOMISO 234036"/>
    <d v="2018-05-01T00:00:00"/>
    <s v="66982"/>
    <x v="1"/>
    <n v="0"/>
    <n v="68281.78"/>
    <n v="0"/>
    <n v="0"/>
    <n v="68281.78"/>
    <n v="206.65"/>
    <n v="0"/>
    <n v="0"/>
    <n v="206.65"/>
    <n v="0"/>
    <m/>
    <n v="68075.13"/>
    <n v="0"/>
    <n v="540.55999999999995"/>
    <n v="0"/>
    <n v="0"/>
    <n v="540.55999999999995"/>
    <n v="0"/>
    <n v="0"/>
    <n v="0"/>
    <n v="59.39"/>
    <n v="0"/>
    <n v="0"/>
    <n v="0"/>
    <n v="0"/>
    <n v="1.73"/>
    <n v="40.33"/>
    <n v="106.17"/>
    <n v="0"/>
    <n v="0"/>
    <n v="0"/>
    <n v="0"/>
    <n v="0"/>
    <n v="0"/>
    <n v="0"/>
    <n v="0"/>
    <n v="0"/>
    <n v="1.21"/>
    <n v="9.9590000000000008E-3"/>
    <n v="954.83"/>
    <n v="0"/>
    <n v="0"/>
    <n v="162"/>
    <n v="300"/>
    <n v="99097.9"/>
    <n v="85522.84"/>
    <n v="86.301365000000004"/>
    <n v="68.694826335894007"/>
    <n v="9.5"/>
    <m/>
    <m/>
    <m/>
    <s v="EM"/>
    <s v="TECAMAC"/>
    <s v="55764"/>
    <s v="Al corriente"/>
    <x v="0"/>
  </r>
  <r>
    <n v="3408"/>
    <s v="Hipotecaria Su Casita"/>
    <s v="FIDEICOMISO 234036"/>
    <d v="2018-05-01T00:00:00"/>
    <s v="66985"/>
    <x v="1"/>
    <n v="0"/>
    <n v="49928.81"/>
    <n v="0"/>
    <n v="0"/>
    <n v="49928.81"/>
    <n v="315.5"/>
    <n v="0"/>
    <n v="0"/>
    <n v="315.5"/>
    <n v="0"/>
    <m/>
    <n v="49613.31"/>
    <n v="0"/>
    <n v="395.27"/>
    <n v="0"/>
    <n v="0"/>
    <n v="395.27"/>
    <n v="0"/>
    <n v="0"/>
    <n v="0"/>
    <n v="50.48"/>
    <n v="0"/>
    <n v="0"/>
    <n v="0"/>
    <n v="0"/>
    <n v="2.64"/>
    <n v="33.11"/>
    <n v="94.84"/>
    <n v="0"/>
    <n v="0"/>
    <n v="0"/>
    <n v="0"/>
    <n v="0"/>
    <n v="0"/>
    <n v="0"/>
    <n v="0.13"/>
    <n v="0"/>
    <n v="0.14000000000000001"/>
    <n v="0"/>
    <n v="891.97"/>
    <n v="0"/>
    <n v="0"/>
    <n v="102"/>
    <n v="240"/>
    <n v="89488.89"/>
    <n v="76251.88"/>
    <n v="85.208208999999997"/>
    <n v="55.440748315474799"/>
    <n v="9.5"/>
    <m/>
    <m/>
    <m/>
    <s v="PUE"/>
    <s v="PUEBLA"/>
    <s v="72590"/>
    <s v="Al corriente"/>
    <x v="0"/>
  </r>
  <r>
    <n v="3409"/>
    <s v="Hipotecaria Su Casita"/>
    <s v="FIDEICOMISO 234036"/>
    <d v="2018-05-01T00:00:00"/>
    <s v="66988"/>
    <x v="0"/>
    <n v="21"/>
    <n v="62273.31"/>
    <n v="25261.3"/>
    <n v="0"/>
    <n v="87534.61"/>
    <n v="393.51"/>
    <n v="0"/>
    <n v="0"/>
    <n v="0"/>
    <n v="0"/>
    <m/>
    <n v="87534.61"/>
    <n v="54524.6"/>
    <n v="493"/>
    <n v="0"/>
    <n v="0"/>
    <n v="0"/>
    <n v="0"/>
    <n v="0"/>
    <n v="55017.5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654.81"/>
    <n v="55017.599999999999"/>
    <n v="102"/>
    <n v="240"/>
    <n v="108334.26"/>
    <n v="95105.23"/>
    <n v="87.788691999999998"/>
    <n v="80.800487172263004"/>
    <n v="9.5"/>
    <m/>
    <m/>
    <m/>
    <s v="TAM"/>
    <s v="NUEVO LAREDO"/>
    <s v="88000"/>
    <s v="Morosidad"/>
    <x v="0"/>
  </r>
  <r>
    <n v="3410"/>
    <s v="Hipotecaria Su Casita"/>
    <s v="FIDEICOMISO 234036"/>
    <d v="2018-05-01T00:00:00"/>
    <s v="66991"/>
    <x v="1"/>
    <n v="0"/>
    <n v="72744.05"/>
    <n v="0"/>
    <n v="0"/>
    <n v="72744.05"/>
    <n v="220.16"/>
    <n v="0"/>
    <n v="0"/>
    <n v="220.16"/>
    <n v="0"/>
    <m/>
    <n v="72523.89"/>
    <n v="0"/>
    <n v="575.89"/>
    <n v="0"/>
    <n v="0"/>
    <n v="575.89"/>
    <n v="0"/>
    <n v="0"/>
    <n v="0"/>
    <n v="63.27"/>
    <n v="0"/>
    <n v="0"/>
    <n v="0"/>
    <n v="0"/>
    <n v="0.97"/>
    <n v="42.97"/>
    <n v="116.03"/>
    <n v="0"/>
    <n v="0"/>
    <n v="0"/>
    <n v="0"/>
    <n v="0"/>
    <n v="0"/>
    <n v="0"/>
    <n v="72.12"/>
    <n v="0"/>
    <n v="62.33"/>
    <n v="0"/>
    <n v="1091.4100000000001"/>
    <n v="0"/>
    <n v="0"/>
    <n v="162"/>
    <n v="300"/>
    <n v="125369.62"/>
    <n v="91112.57"/>
    <n v="72.675157999999996"/>
    <n v="57.848057238695198"/>
    <n v="9.5"/>
    <m/>
    <m/>
    <m/>
    <s v="EM"/>
    <s v="ECATEPEC"/>
    <s v="55070"/>
    <s v="Al corriente"/>
    <x v="0"/>
  </r>
  <r>
    <n v="3411"/>
    <s v="Hipotecaria Su Casita"/>
    <s v="FIDEICOMISO 234036"/>
    <d v="2018-05-01T00:00:00"/>
    <s v="66992"/>
    <x v="1"/>
    <n v="0"/>
    <n v="22795.98"/>
    <n v="0"/>
    <n v="0"/>
    <n v="22795.98"/>
    <n v="446.27"/>
    <n v="0"/>
    <n v="0"/>
    <n v="446.27"/>
    <n v="0"/>
    <m/>
    <n v="22349.71"/>
    <n v="0"/>
    <n v="182.37"/>
    <n v="0"/>
    <n v="0"/>
    <n v="182.37"/>
    <n v="0"/>
    <n v="0"/>
    <n v="0"/>
    <n v="48.6"/>
    <n v="0"/>
    <n v="0"/>
    <n v="0"/>
    <n v="0"/>
    <n v="2.77"/>
    <n v="23.5"/>
    <n v="82.34"/>
    <n v="0"/>
    <n v="0"/>
    <n v="0"/>
    <n v="0"/>
    <n v="0"/>
    <n v="0"/>
    <n v="0"/>
    <n v="0"/>
    <n v="0"/>
    <n v="11.18"/>
    <n v="0.205815"/>
    <n v="785.85"/>
    <n v="0"/>
    <n v="0"/>
    <n v="42"/>
    <n v="180"/>
    <n v="123772.56"/>
    <n v="59855.22"/>
    <n v="48.359039000000003"/>
    <n v="18.057080026248201"/>
    <n v="9.6"/>
    <m/>
    <m/>
    <m/>
    <s v="GRO"/>
    <s v="ACAPULCO DE JUAREZ"/>
    <s v="39906"/>
    <s v="Al corriente"/>
    <x v="0"/>
  </r>
  <r>
    <n v="3412"/>
    <s v="Hipotecaria Su Casita"/>
    <s v="FIDEICOMISO 234036"/>
    <d v="2018-05-01T00:00:00"/>
    <s v="66993"/>
    <x v="0"/>
    <n v="21"/>
    <n v="35479.93"/>
    <n v="7311.78"/>
    <n v="0"/>
    <n v="42791.71"/>
    <n v="106.5"/>
    <n v="0"/>
    <n v="0"/>
    <n v="0"/>
    <n v="0"/>
    <m/>
    <n v="42791.71"/>
    <n v="31722.22"/>
    <n v="283.83999999999997"/>
    <n v="0"/>
    <n v="0"/>
    <n v="0"/>
    <n v="0"/>
    <n v="0"/>
    <n v="32006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18.28"/>
    <n v="32006.06"/>
    <n v="162"/>
    <n v="300"/>
    <n v="89073.77"/>
    <n v="44323.92"/>
    <n v="49.760911999999998"/>
    <n v="48.040753517277402"/>
    <n v="9.6"/>
    <m/>
    <m/>
    <m/>
    <s v="EM"/>
    <s v="ACOLMAN"/>
    <s v="55870"/>
    <s v="Morosidad"/>
    <x v="0"/>
  </r>
  <r>
    <n v="3413"/>
    <s v="Hipotecaria Su Casita"/>
    <s v="FIDEICOMISO 234036"/>
    <d v="2018-05-01T00:00:00"/>
    <s v="66996"/>
    <x v="0"/>
    <n v="21"/>
    <n v="53278.37"/>
    <n v="9077.64"/>
    <n v="0"/>
    <n v="62356.01"/>
    <n v="159.87"/>
    <n v="0"/>
    <n v="0"/>
    <n v="0"/>
    <n v="0"/>
    <m/>
    <n v="62356.01"/>
    <n v="35273.89"/>
    <n v="426.23"/>
    <n v="0"/>
    <n v="0"/>
    <n v="0"/>
    <n v="0"/>
    <n v="0"/>
    <n v="35700.12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37.51"/>
    <n v="35700.120000000003"/>
    <n v="162"/>
    <n v="300"/>
    <n v="79064.28"/>
    <n v="66552.429999999993"/>
    <n v="84.175090999999995"/>
    <n v="78.867485622191595"/>
    <n v="9.6"/>
    <m/>
    <m/>
    <m/>
    <s v="MICH"/>
    <s v="MORELIA"/>
    <s v="58336"/>
    <s v="Morosidad"/>
    <x v="0"/>
  </r>
  <r>
    <n v="3414"/>
    <s v="Hipotecaria Su Casita"/>
    <s v="FIDEICOMISO 234036"/>
    <d v="2018-05-01T00:00:00"/>
    <s v="66997"/>
    <x v="1"/>
    <n v="0"/>
    <n v="29215.58"/>
    <n v="0"/>
    <n v="0"/>
    <n v="29215.58"/>
    <n v="183.73"/>
    <n v="0"/>
    <n v="0"/>
    <n v="183.73"/>
    <n v="0"/>
    <m/>
    <n v="29031.85"/>
    <n v="0"/>
    <n v="233.72"/>
    <n v="0"/>
    <n v="0"/>
    <n v="233.72"/>
    <n v="0"/>
    <n v="0"/>
    <n v="0"/>
    <n v="38.49"/>
    <n v="0"/>
    <n v="0"/>
    <n v="0"/>
    <n v="0"/>
    <n v="0.67"/>
    <n v="19.829999999999998"/>
    <n v="61.34"/>
    <n v="0"/>
    <n v="0"/>
    <n v="0"/>
    <n v="0"/>
    <n v="0"/>
    <n v="0"/>
    <n v="0"/>
    <n v="29.62"/>
    <n v="0"/>
    <n v="29.45"/>
    <n v="0"/>
    <n v="567.4"/>
    <n v="0"/>
    <n v="0"/>
    <n v="102"/>
    <n v="240"/>
    <n v="92907.19"/>
    <n v="44472.46"/>
    <n v="47.867618999999998"/>
    <n v="31.248227209944101"/>
    <n v="9.6"/>
    <m/>
    <m/>
    <m/>
    <s v="MICH"/>
    <s v="MORELIA"/>
    <s v="58336"/>
    <s v="Al corriente"/>
    <x v="0"/>
  </r>
  <r>
    <n v="3415"/>
    <s v="Hipotecaria Su Casita"/>
    <s v="FIDEICOMISO 234036"/>
    <d v="2018-05-01T00:00:00"/>
    <s v="66998"/>
    <x v="2"/>
    <n v="1"/>
    <n v="41657.85"/>
    <n v="30.45"/>
    <n v="0"/>
    <n v="41688.300000000003"/>
    <n v="125.07"/>
    <n v="0"/>
    <n v="30.45"/>
    <n v="122.13"/>
    <n v="0"/>
    <m/>
    <n v="41535.72"/>
    <n v="0"/>
    <n v="333.26"/>
    <n v="0"/>
    <n v="0"/>
    <n v="333.26"/>
    <n v="0"/>
    <n v="0"/>
    <n v="0"/>
    <n v="47.18"/>
    <n v="0"/>
    <n v="0"/>
    <n v="0"/>
    <n v="0"/>
    <n v="1.66"/>
    <n v="25.28"/>
    <n v="69.44"/>
    <n v="0"/>
    <n v="0"/>
    <n v="0"/>
    <n v="0"/>
    <n v="0"/>
    <n v="0"/>
    <n v="0"/>
    <n v="0"/>
    <n v="0"/>
    <n v="0"/>
    <n v="0"/>
    <n v="629.4"/>
    <n v="2.94"/>
    <n v="0"/>
    <n v="162"/>
    <n v="300"/>
    <n v="92907.19"/>
    <n v="52044"/>
    <n v="56.017192999999999"/>
    <n v="44.706679802358799"/>
    <n v="9.6"/>
    <m/>
    <m/>
    <m/>
    <s v="MICH"/>
    <s v="MORELIA"/>
    <s v="58336"/>
    <s v="Morosidad"/>
    <x v="0"/>
  </r>
  <r>
    <n v="3416"/>
    <s v="Hipotecaria Su Casita"/>
    <s v="FIDEICOMISO 234036"/>
    <d v="2018-05-01T00:00:00"/>
    <s v="66999"/>
    <x v="0"/>
    <n v="21"/>
    <n v="40849.519999999997"/>
    <n v="4533.0200000000004"/>
    <n v="0"/>
    <n v="45382.54"/>
    <n v="122.62"/>
    <n v="0"/>
    <n v="0"/>
    <n v="0"/>
    <n v="0"/>
    <m/>
    <n v="45382.54"/>
    <n v="15241.46"/>
    <n v="326.8"/>
    <n v="0"/>
    <n v="0"/>
    <n v="0"/>
    <n v="0"/>
    <n v="0"/>
    <n v="15568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55.6400000000003"/>
    <n v="15568.26"/>
    <n v="162"/>
    <n v="300"/>
    <n v="57767.51"/>
    <n v="51032.4"/>
    <n v="88.341007000000005"/>
    <n v="78.560665064111802"/>
    <n v="9.6"/>
    <m/>
    <m/>
    <m/>
    <s v="MICH"/>
    <s v="MORELIA"/>
    <s v="58336"/>
    <s v="Morosidad"/>
    <x v="0"/>
  </r>
  <r>
    <n v="3417"/>
    <s v="Hipotecaria Su Casita"/>
    <s v="FIDEICOMISO 234036"/>
    <d v="2018-05-01T00:00:00"/>
    <s v="67001"/>
    <x v="0"/>
    <n v="21"/>
    <n v="55338.67"/>
    <n v="9809.25"/>
    <n v="0"/>
    <n v="65147.92"/>
    <n v="167.49"/>
    <n v="0"/>
    <n v="0"/>
    <n v="0"/>
    <n v="0"/>
    <m/>
    <n v="65147.92"/>
    <n v="38032.36"/>
    <n v="438.1"/>
    <n v="0"/>
    <n v="0"/>
    <n v="0"/>
    <n v="0"/>
    <n v="0"/>
    <n v="38470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76.74"/>
    <n v="38470.46"/>
    <n v="162"/>
    <n v="300"/>
    <n v="77014.47"/>
    <n v="69313.02"/>
    <n v="89.999995999999996"/>
    <n v="84.591791548085993"/>
    <n v="9.5"/>
    <m/>
    <m/>
    <m/>
    <s v="EM"/>
    <s v="VALLE DE CHALCO SOLIDARIDAD"/>
    <s v="56614"/>
    <s v="Morosidad"/>
    <x v="0"/>
  </r>
  <r>
    <n v="3418"/>
    <s v="Hipotecaria Su Casita"/>
    <s v="FIDEICOMISO 234036"/>
    <d v="2018-05-01T00:00:00"/>
    <s v="67002"/>
    <x v="0"/>
    <n v="21"/>
    <n v="11808.11"/>
    <n v="2303.94"/>
    <n v="0"/>
    <n v="14112.05"/>
    <n v="34.6"/>
    <n v="0"/>
    <n v="0"/>
    <n v="0"/>
    <n v="0"/>
    <m/>
    <n v="14112.05"/>
    <n v="10501.98"/>
    <n v="97.42"/>
    <n v="0"/>
    <n v="0"/>
    <n v="0"/>
    <n v="0"/>
    <n v="0"/>
    <n v="10599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38.54"/>
    <n v="10599.4"/>
    <n v="162"/>
    <n v="300"/>
    <n v="69507.350000000006"/>
    <n v="14641.53"/>
    <n v="21.064722"/>
    <n v="20.3029608312861"/>
    <n v="9.9"/>
    <m/>
    <m/>
    <m/>
    <s v="EM"/>
    <s v="VALLE DE CHALCO SOLIDARIDAD"/>
    <s v="56614"/>
    <s v="Morosidad"/>
    <x v="0"/>
  </r>
  <r>
    <n v="3419"/>
    <s v="Hipotecaria Su Casita"/>
    <s v="FIDEICOMISO 234036"/>
    <d v="2018-05-01T00:00:00"/>
    <s v="67003"/>
    <x v="1"/>
    <n v="0"/>
    <n v="51673.27"/>
    <n v="0"/>
    <n v="0"/>
    <n v="51673.27"/>
    <n v="155.13"/>
    <n v="0"/>
    <n v="0"/>
    <n v="155.13"/>
    <n v="0"/>
    <m/>
    <n v="51518.14"/>
    <n v="0"/>
    <n v="413.39"/>
    <n v="0"/>
    <n v="0"/>
    <n v="413.39"/>
    <n v="0"/>
    <n v="0"/>
    <n v="0"/>
    <n v="58.52"/>
    <n v="0"/>
    <n v="0"/>
    <n v="0"/>
    <n v="0"/>
    <n v="1.43"/>
    <n v="31.35"/>
    <n v="82.46"/>
    <n v="0"/>
    <n v="0"/>
    <n v="0"/>
    <n v="0"/>
    <n v="0"/>
    <n v="0"/>
    <n v="0"/>
    <n v="40.24"/>
    <n v="0"/>
    <n v="40.090000000000003"/>
    <n v="0"/>
    <n v="782.52"/>
    <n v="0"/>
    <n v="0"/>
    <n v="162"/>
    <n v="300"/>
    <n v="90511.3"/>
    <n v="64555.85"/>
    <n v="71.323525000000004"/>
    <n v="56.919014252674202"/>
    <n v="9.6"/>
    <m/>
    <m/>
    <m/>
    <s v="EM"/>
    <s v="MELCHOR OCAMPO"/>
    <s v="54890"/>
    <s v="Al corriente"/>
    <x v="0"/>
  </r>
  <r>
    <n v="3420"/>
    <s v="Hipotecaria Su Casita"/>
    <s v="FIDEICOMISO 234036"/>
    <d v="2018-05-01T00:00:00"/>
    <s v="67004"/>
    <x v="0"/>
    <n v="21"/>
    <n v="48773"/>
    <n v="10435.9"/>
    <n v="0"/>
    <n v="59208.9"/>
    <n v="146.4"/>
    <n v="0"/>
    <n v="0"/>
    <n v="0"/>
    <n v="0"/>
    <m/>
    <n v="59208.9"/>
    <n v="46441.58"/>
    <n v="390.18"/>
    <n v="0"/>
    <n v="0"/>
    <n v="0"/>
    <n v="0"/>
    <n v="0"/>
    <n v="46831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82.3"/>
    <n v="46831.76"/>
    <n v="162"/>
    <n v="300"/>
    <n v="68336.03"/>
    <n v="60930"/>
    <n v="89.162334999999999"/>
    <n v="86.643751465312704"/>
    <n v="9.6"/>
    <m/>
    <m/>
    <m/>
    <s v="EM"/>
    <s v="VALLE DE CHALCO SOLIDARIDAD"/>
    <s v="56614"/>
    <s v="Proceso judicial"/>
    <x v="0"/>
  </r>
  <r>
    <n v="3421"/>
    <s v="Hipotecaria Su Casita"/>
    <s v="FIDEICOMISO 234036"/>
    <d v="2018-05-01T00:00:00"/>
    <s v="67005"/>
    <x v="1"/>
    <n v="0"/>
    <n v="23178.02"/>
    <n v="0"/>
    <n v="0"/>
    <n v="23178.02"/>
    <n v="67.91"/>
    <n v="0"/>
    <n v="0"/>
    <n v="67.91"/>
    <n v="0"/>
    <m/>
    <n v="23110.11"/>
    <n v="0"/>
    <n v="191.22"/>
    <n v="0"/>
    <n v="0"/>
    <n v="191.22"/>
    <n v="0"/>
    <n v="0"/>
    <n v="0"/>
    <n v="47.37"/>
    <n v="0"/>
    <n v="0"/>
    <n v="0"/>
    <n v="0"/>
    <n v="0.8"/>
    <n v="15.33"/>
    <n v="40.83"/>
    <n v="0"/>
    <n v="0"/>
    <n v="0"/>
    <n v="0"/>
    <n v="0"/>
    <n v="0"/>
    <n v="0"/>
    <n v="21.9"/>
    <n v="0"/>
    <n v="20.2"/>
    <n v="0"/>
    <n v="385.36"/>
    <n v="0"/>
    <n v="0"/>
    <n v="162"/>
    <n v="300"/>
    <n v="68256.17"/>
    <n v="28738.94"/>
    <n v="42.104531000000001"/>
    <n v="33.857906481881699"/>
    <n v="9.9"/>
    <m/>
    <m/>
    <m/>
    <s v="EM"/>
    <s v="VALLE DE CHALCO SOLIDARIDAD"/>
    <s v="56614"/>
    <s v="Al corriente"/>
    <x v="0"/>
  </r>
  <r>
    <n v="3422"/>
    <s v="Hipotecaria Su Casita"/>
    <s v="FIDEICOMISO 234036"/>
    <d v="2018-05-01T00:00:00"/>
    <s v="67008"/>
    <x v="0"/>
    <n v="21"/>
    <n v="18142.419999999998"/>
    <n v="3633.09"/>
    <n v="0"/>
    <n v="21775.51"/>
    <n v="53.16"/>
    <n v="0"/>
    <n v="0"/>
    <n v="0"/>
    <n v="0"/>
    <m/>
    <n v="21775.51"/>
    <n v="16852.740000000002"/>
    <n v="149.66999999999999"/>
    <n v="0"/>
    <n v="0"/>
    <n v="0"/>
    <n v="0"/>
    <n v="0"/>
    <n v="17002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86.25"/>
    <n v="17002.41"/>
    <n v="162"/>
    <n v="300"/>
    <n v="68256.17"/>
    <n v="22495"/>
    <n v="32.956727999999998"/>
    <n v="31.902625478163099"/>
    <n v="9.9"/>
    <m/>
    <m/>
    <m/>
    <s v="EM"/>
    <s v="VALLE DE CHALCO SOLIDARIDAD"/>
    <s v="56614"/>
    <s v="Morosidad"/>
    <x v="0"/>
  </r>
  <r>
    <n v="3423"/>
    <s v="Hipotecaria Su Casita"/>
    <s v="FIDEICOMISO 234036"/>
    <d v="2018-05-01T00:00:00"/>
    <s v="67009"/>
    <x v="1"/>
    <n v="0"/>
    <n v="23210.86"/>
    <n v="0"/>
    <n v="0"/>
    <n v="23210.86"/>
    <n v="68"/>
    <n v="0"/>
    <n v="0"/>
    <n v="68"/>
    <n v="0"/>
    <m/>
    <n v="23142.86"/>
    <n v="0"/>
    <n v="191.49"/>
    <n v="0"/>
    <n v="0"/>
    <n v="191.49"/>
    <n v="0"/>
    <n v="0"/>
    <n v="0"/>
    <n v="47.44"/>
    <n v="0"/>
    <n v="0"/>
    <n v="0"/>
    <n v="0"/>
    <n v="0.7"/>
    <n v="15.35"/>
    <n v="40.9"/>
    <n v="0"/>
    <n v="0"/>
    <n v="0"/>
    <n v="0"/>
    <n v="0"/>
    <n v="0"/>
    <n v="0"/>
    <n v="15.62"/>
    <n v="0"/>
    <n v="22.64"/>
    <n v="0"/>
    <n v="379.5"/>
    <n v="0"/>
    <n v="0"/>
    <n v="162"/>
    <n v="300"/>
    <n v="68362.649999999994"/>
    <n v="28779"/>
    <n v="42.097549000000001"/>
    <n v="33.853076300432299"/>
    <n v="9.9"/>
    <m/>
    <m/>
    <m/>
    <s v="EM"/>
    <s v="VALLE DE CHALCO SOLIDARIDAD"/>
    <s v="56614"/>
    <s v="Al corriente"/>
    <x v="0"/>
  </r>
  <r>
    <n v="3424"/>
    <s v="Hipotecaria Su Casita"/>
    <s v="FIDEICOMISO 234036"/>
    <d v="2018-05-01T00:00:00"/>
    <s v="67010"/>
    <x v="0"/>
    <n v="21"/>
    <n v="83209.69"/>
    <n v="7481.08"/>
    <n v="0"/>
    <n v="90690.77"/>
    <n v="251.84"/>
    <n v="0"/>
    <n v="0"/>
    <n v="0"/>
    <n v="0"/>
    <m/>
    <n v="90690.77"/>
    <n v="22942.04"/>
    <n v="658.74"/>
    <n v="0"/>
    <n v="0"/>
    <n v="0"/>
    <n v="0"/>
    <n v="0"/>
    <n v="23600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32.92"/>
    <n v="23600.78"/>
    <n v="162"/>
    <n v="300"/>
    <n v="115801.22"/>
    <n v="104221.1"/>
    <n v="90.000001999999995"/>
    <n v="78.315902263376003"/>
    <n v="9.5"/>
    <m/>
    <m/>
    <m/>
    <s v="MOR"/>
    <s v="EMILIANO ZAPATA"/>
    <s v="62760"/>
    <s v="Morosidad"/>
    <x v="0"/>
  </r>
  <r>
    <n v="3425"/>
    <s v="Hipotecaria Su Casita"/>
    <s v="FIDEICOMISO 234036"/>
    <d v="2018-05-01T00:00:00"/>
    <s v="67011"/>
    <x v="0"/>
    <n v="21"/>
    <n v="16256.73"/>
    <n v="6140.45"/>
    <n v="0"/>
    <n v="22397.18"/>
    <n v="100.79"/>
    <n v="0"/>
    <n v="0"/>
    <n v="0"/>
    <n v="0"/>
    <m/>
    <n v="22397.18"/>
    <n v="13684.24"/>
    <n v="134.12"/>
    <n v="0"/>
    <n v="0"/>
    <n v="0"/>
    <n v="0"/>
    <n v="0"/>
    <n v="13818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41.24"/>
    <n v="13818.36"/>
    <n v="102"/>
    <n v="240"/>
    <n v="68336.03"/>
    <n v="24510"/>
    <n v="35.866877000000002"/>
    <n v="32.775067327901297"/>
    <n v="9.9"/>
    <m/>
    <m/>
    <m/>
    <s v="EM"/>
    <s v="VALLE DE CHALCO SOLIDARIDAD"/>
    <s v="56614"/>
    <s v="Morosidad"/>
    <x v="0"/>
  </r>
  <r>
    <n v="3426"/>
    <s v="Hipotecaria Su Casita"/>
    <s v="FIDEICOMISO 234036"/>
    <d v="2018-05-01T00:00:00"/>
    <s v="67012"/>
    <x v="0"/>
    <n v="21"/>
    <n v="0"/>
    <n v="47477.87"/>
    <n v="0"/>
    <n v="47477.87"/>
    <n v="0"/>
    <n v="0"/>
    <n v="0"/>
    <n v="0"/>
    <n v="0"/>
    <m/>
    <n v="47477.87"/>
    <n v="17446.23"/>
    <n v="0"/>
    <n v="0"/>
    <n v="0"/>
    <n v="0"/>
    <n v="0"/>
    <n v="0"/>
    <n v="17446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477.87"/>
    <n v="17446.23"/>
    <n v="0"/>
    <n v="120"/>
    <n v="68256.17"/>
    <n v="60930"/>
    <n v="89.266655"/>
    <n v="69.558356169782499"/>
    <n v="9.6"/>
    <m/>
    <m/>
    <m/>
    <s v="EM"/>
    <s v="VALLE DE CHALCO SOLIDARIDAD"/>
    <s v="56614"/>
    <s v="Morosidad"/>
    <x v="0"/>
  </r>
  <r>
    <n v="3427"/>
    <s v="Hipotecaria Su Casita"/>
    <s v="FIDEICOMISO 234036"/>
    <d v="2018-05-01T00:00:00"/>
    <s v="67013"/>
    <x v="0"/>
    <n v="21"/>
    <n v="46813.66"/>
    <n v="9456.58"/>
    <n v="0"/>
    <n v="56270.239999999998"/>
    <n v="140.53"/>
    <n v="0"/>
    <n v="0"/>
    <n v="0"/>
    <n v="0"/>
    <m/>
    <n v="56270.239999999998"/>
    <n v="40502.29"/>
    <n v="374.51"/>
    <n v="0"/>
    <n v="0"/>
    <n v="0"/>
    <n v="0"/>
    <n v="0"/>
    <n v="40876.8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97.11"/>
    <n v="40876.800000000003"/>
    <n v="162"/>
    <n v="300"/>
    <n v="64981.79"/>
    <n v="58483.61"/>
    <n v="89.999998000000005"/>
    <n v="86.593859159164793"/>
    <n v="9.6"/>
    <m/>
    <m/>
    <m/>
    <s v="EM"/>
    <s v="VALLE DE CHALCO SOLIDARIDAD"/>
    <s v="56614"/>
    <s v="Morosidad"/>
    <x v="0"/>
  </r>
  <r>
    <n v="3428"/>
    <s v="Hipotecaria Su Casita"/>
    <s v="FIDEICOMISO 234036"/>
    <d v="2018-05-01T00:00:00"/>
    <s v="67014"/>
    <x v="0"/>
    <n v="21"/>
    <n v="11808.11"/>
    <n v="1480.72"/>
    <n v="0"/>
    <n v="13288.83"/>
    <n v="34.6"/>
    <n v="0"/>
    <n v="0"/>
    <n v="0"/>
    <n v="0"/>
    <m/>
    <n v="13288.83"/>
    <n v="5492.66"/>
    <n v="97.42"/>
    <n v="0"/>
    <n v="0"/>
    <n v="0"/>
    <n v="0"/>
    <n v="0"/>
    <n v="5590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5.32"/>
    <n v="5590.08"/>
    <n v="162"/>
    <n v="300"/>
    <n v="68336.03"/>
    <n v="14641.53"/>
    <n v="21.425784"/>
    <n v="19.446301116940599"/>
    <n v="9.9"/>
    <m/>
    <m/>
    <m/>
    <s v="EM"/>
    <s v="VALLE DE CHALCO SOLIDARIDAD"/>
    <s v="56614"/>
    <s v="Proceso judicial"/>
    <x v="0"/>
  </r>
  <r>
    <n v="3429"/>
    <s v="Hipotecaria Su Casita"/>
    <s v="FIDEICOMISO 234036"/>
    <d v="2018-05-01T00:00:00"/>
    <s v="67015"/>
    <x v="0"/>
    <n v="21"/>
    <n v="25529.39"/>
    <n v="9872.73"/>
    <n v="0"/>
    <n v="35402.120000000003"/>
    <n v="158.24"/>
    <n v="0"/>
    <n v="0"/>
    <n v="0"/>
    <n v="0"/>
    <m/>
    <n v="35402.120000000003"/>
    <n v="22500.91"/>
    <n v="210.62"/>
    <n v="0"/>
    <n v="0"/>
    <n v="0"/>
    <n v="0"/>
    <n v="0"/>
    <n v="22711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30.969999999999"/>
    <n v="22711.53"/>
    <n v="102"/>
    <n v="240"/>
    <n v="68415.899999999994"/>
    <n v="38487"/>
    <n v="56.254466999999998"/>
    <n v="51.745456680698403"/>
    <n v="9.9"/>
    <m/>
    <m/>
    <m/>
    <s v="EM"/>
    <s v="VALLE DE CHALCO SOLIDARIDAD"/>
    <s v="56614"/>
    <s v="Proceso judicial"/>
    <x v="0"/>
  </r>
  <r>
    <n v="3430"/>
    <s v="Hipotecaria Su Casita"/>
    <s v="FIDEICOMISO 234036"/>
    <d v="2018-05-01T00:00:00"/>
    <s v="67016"/>
    <x v="0"/>
    <n v="21"/>
    <n v="116305.23"/>
    <n v="15393.25"/>
    <n v="0"/>
    <n v="131698.48000000001"/>
    <n v="354.83"/>
    <n v="0"/>
    <n v="0"/>
    <n v="0"/>
    <n v="0"/>
    <m/>
    <n v="131698.48000000001"/>
    <n v="51749.79"/>
    <n v="911.06"/>
    <n v="0"/>
    <n v="0"/>
    <n v="0"/>
    <n v="0"/>
    <n v="0"/>
    <n v="52660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48.08"/>
    <n v="52660.85"/>
    <n v="162"/>
    <n v="300"/>
    <n v="166267.89000000001"/>
    <n v="146049.71"/>
    <n v="87.839996999999997"/>
    <n v="79.208607042797695"/>
    <n v="9.4"/>
    <m/>
    <m/>
    <m/>
    <s v="MICH"/>
    <s v="MORELIA"/>
    <s v="58095"/>
    <s v="Morosidad"/>
    <x v="0"/>
  </r>
  <r>
    <n v="3431"/>
    <s v="Hipotecaria Su Casita"/>
    <s v="FIDEICOMISO 234036"/>
    <d v="2018-05-01T00:00:00"/>
    <s v="67017"/>
    <x v="0"/>
    <n v="21"/>
    <n v="47384.84"/>
    <n v="6217.71"/>
    <n v="0"/>
    <n v="53602.55"/>
    <n v="142.25"/>
    <n v="0"/>
    <n v="0"/>
    <n v="0"/>
    <n v="0"/>
    <m/>
    <n v="53602.55"/>
    <n v="21922.9"/>
    <n v="379.08"/>
    <n v="0"/>
    <n v="0"/>
    <n v="0"/>
    <n v="0"/>
    <n v="0"/>
    <n v="22301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59.96"/>
    <n v="22301.98"/>
    <n v="162"/>
    <n v="300"/>
    <n v="111865.04"/>
    <n v="59197.66"/>
    <n v="52.918821000000001"/>
    <n v="47.917160046419902"/>
    <n v="9.6"/>
    <m/>
    <m/>
    <m/>
    <s v="BCS"/>
    <s v="LOS CABOS"/>
    <s v="23450"/>
    <s v="Morosidad"/>
    <x v="0"/>
  </r>
  <r>
    <n v="3432"/>
    <s v="Hipotecaria Su Casita"/>
    <s v="FIDEICOMISO 234036"/>
    <d v="2018-05-01T00:00:00"/>
    <s v="67018"/>
    <x v="0"/>
    <n v="21"/>
    <n v="31846.1"/>
    <n v="6537.05"/>
    <n v="0"/>
    <n v="38383.15"/>
    <n v="93.31"/>
    <n v="0"/>
    <n v="0"/>
    <n v="0"/>
    <n v="0"/>
    <m/>
    <n v="38383.15"/>
    <n v="30847.15"/>
    <n v="262.73"/>
    <n v="0"/>
    <n v="0"/>
    <n v="0"/>
    <n v="0"/>
    <n v="0"/>
    <n v="31109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30.36"/>
    <n v="31109.88"/>
    <n v="162"/>
    <n v="300"/>
    <n v="74488.009999999995"/>
    <n v="39486.69"/>
    <n v="53.010800000000003"/>
    <n v="51.5292998228011"/>
    <n v="9.9"/>
    <m/>
    <m/>
    <m/>
    <s v="QR"/>
    <s v="SOLIDARIDAD"/>
    <s v="77710"/>
    <s v="Proceso judicial"/>
    <x v="0"/>
  </r>
  <r>
    <n v="3433"/>
    <s v="Hipotecaria Su Casita"/>
    <s v="FIDEICOMISO 234036"/>
    <d v="2018-05-01T00:00:00"/>
    <s v="67022"/>
    <x v="0"/>
    <n v="21"/>
    <n v="43089.36"/>
    <n v="6144.46"/>
    <n v="0"/>
    <n v="49233.82"/>
    <n v="129.35"/>
    <n v="0"/>
    <n v="0"/>
    <n v="0"/>
    <n v="0"/>
    <m/>
    <n v="49233.82"/>
    <n v="22252.639999999999"/>
    <n v="344.71"/>
    <n v="0"/>
    <n v="0"/>
    <n v="0"/>
    <n v="0"/>
    <n v="0"/>
    <n v="22597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73.81"/>
    <n v="22597.35"/>
    <n v="162"/>
    <n v="300"/>
    <n v="67288.179999999993"/>
    <n v="53830.39"/>
    <n v="79.999770999999996"/>
    <n v="73.168600960446696"/>
    <n v="9.6"/>
    <m/>
    <m/>
    <m/>
    <s v="QR"/>
    <s v="SOLIDARIDAD"/>
    <s v="77710"/>
    <s v="Morosidad"/>
    <x v="0"/>
  </r>
  <r>
    <n v="3434"/>
    <s v="Hipotecaria Su Casita"/>
    <s v="FIDEICOMISO 234036"/>
    <d v="2018-05-01T00:00:00"/>
    <s v="67024"/>
    <x v="0"/>
    <n v="21"/>
    <n v="75482.06"/>
    <n v="17475.599999999999"/>
    <n v="0"/>
    <n v="92957.66"/>
    <n v="228.43"/>
    <n v="0"/>
    <n v="0"/>
    <n v="0"/>
    <n v="0"/>
    <m/>
    <n v="92957.66"/>
    <n v="79643.83"/>
    <n v="597.57000000000005"/>
    <n v="0"/>
    <n v="0"/>
    <n v="0"/>
    <n v="0"/>
    <n v="0"/>
    <n v="80241.39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04.03"/>
    <n v="80241.399999999994"/>
    <n v="162"/>
    <n v="300"/>
    <n v="105151.91"/>
    <n v="94540.98"/>
    <n v="89.908951999999999"/>
    <n v="88.403206640890801"/>
    <n v="9.5"/>
    <m/>
    <m/>
    <m/>
    <s v="BCS"/>
    <s v="LOS CABOS"/>
    <s v="23473"/>
    <s v="Proceso judicial"/>
    <x v="0"/>
  </r>
  <r>
    <n v="3435"/>
    <s v="Hipotecaria Su Casita"/>
    <s v="FIDEICOMISO 234036"/>
    <d v="2018-05-01T00:00:00"/>
    <s v="67025"/>
    <x v="14"/>
    <n v="9"/>
    <n v="39365.67"/>
    <n v="1022.08"/>
    <n v="0"/>
    <n v="40387.75"/>
    <n v="118.15"/>
    <n v="0"/>
    <n v="0"/>
    <n v="0"/>
    <n v="0"/>
    <m/>
    <n v="40387.75"/>
    <n v="2634.57"/>
    <n v="314.93"/>
    <n v="0"/>
    <n v="0"/>
    <n v="0"/>
    <n v="0"/>
    <n v="0"/>
    <n v="294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0.23"/>
    <n v="2949.5"/>
    <n v="162"/>
    <n v="300"/>
    <n v="96003.64"/>
    <n v="49177.43"/>
    <n v="51.224547000000001"/>
    <n v="42.068977539071298"/>
    <n v="9.6"/>
    <m/>
    <m/>
    <m/>
    <s v="BCN"/>
    <s v="TIJUANA"/>
    <s v="22245"/>
    <s v="Proceso judicial"/>
    <x v="0"/>
  </r>
  <r>
    <n v="3436"/>
    <s v="Hipotecaria Su Casita"/>
    <s v="FIDEICOMISO 234036"/>
    <d v="2018-05-01T00:00:00"/>
    <s v="67026"/>
    <x v="14"/>
    <n v="10"/>
    <n v="0"/>
    <n v="2260.66"/>
    <n v="0"/>
    <n v="2260.66"/>
    <n v="0"/>
    <n v="0"/>
    <n v="0"/>
    <n v="0"/>
    <n v="0"/>
    <m/>
    <n v="2260.66"/>
    <n v="93.89"/>
    <n v="0"/>
    <n v="0"/>
    <n v="0"/>
    <n v="0"/>
    <n v="0"/>
    <n v="0"/>
    <n v="93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60.66"/>
    <n v="93.89"/>
    <n v="0"/>
    <n v="60"/>
    <n v="71803.28"/>
    <n v="12291.02"/>
    <n v="17.117629999999998"/>
    <n v="3.1484076533762"/>
    <n v="9.9"/>
    <m/>
    <m/>
    <m/>
    <s v="NAY"/>
    <s v="BAHIA DE BANDERAS"/>
    <s v="63737"/>
    <s v="Morosidad"/>
    <x v="0"/>
  </r>
  <r>
    <n v="3437"/>
    <s v="Hipotecaria Su Casita"/>
    <s v="FIDEICOMISO 234036"/>
    <d v="2018-05-01T00:00:00"/>
    <s v="67029"/>
    <x v="0"/>
    <n v="21"/>
    <n v="27224.61"/>
    <n v="4004.23"/>
    <n v="0"/>
    <n v="31228.84"/>
    <n v="171.19"/>
    <n v="0"/>
    <n v="0"/>
    <n v="0"/>
    <n v="0"/>
    <m/>
    <n v="31228.84"/>
    <n v="6109.51"/>
    <n v="217.8"/>
    <n v="0"/>
    <n v="0"/>
    <n v="0"/>
    <n v="0"/>
    <n v="0"/>
    <n v="632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75.42"/>
    <n v="6327.31"/>
    <n v="102"/>
    <n v="240"/>
    <n v="46257.48"/>
    <n v="41440.800000000003"/>
    <n v="89.587241000000006"/>
    <n v="67.510897840544601"/>
    <n v="9.6"/>
    <m/>
    <m/>
    <m/>
    <s v="PUE"/>
    <s v="SAN MARTIN TEXMELUCAN"/>
    <s v="74122"/>
    <s v="Morosidad"/>
    <x v="0"/>
  </r>
  <r>
    <n v="3438"/>
    <s v="Hipotecaria Su Casita"/>
    <s v="FIDEICOMISO 234036"/>
    <d v="2018-05-01T00:00:00"/>
    <s v="67030"/>
    <x v="0"/>
    <n v="21"/>
    <n v="81567.61"/>
    <n v="15231.32"/>
    <n v="0"/>
    <n v="96798.93"/>
    <n v="246.88"/>
    <n v="0"/>
    <n v="0"/>
    <n v="0"/>
    <n v="0"/>
    <m/>
    <n v="96798.93"/>
    <n v="60121.79"/>
    <n v="645.74"/>
    <n v="0"/>
    <n v="0"/>
    <n v="0"/>
    <n v="0"/>
    <n v="0"/>
    <n v="60767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478.2"/>
    <n v="60767.53"/>
    <n v="162"/>
    <n v="300"/>
    <n v="113516.91"/>
    <n v="102165.22"/>
    <n v="90.000000999999997"/>
    <n v="85.272696489068693"/>
    <n v="9.5"/>
    <m/>
    <m/>
    <m/>
    <s v="BCN"/>
    <s v="MEXICALI"/>
    <s v="21000"/>
    <s v="Proceso judicial"/>
    <x v="0"/>
  </r>
  <r>
    <n v="3439"/>
    <s v="Hipotecaria Su Casita"/>
    <s v="FIDEICOMISO 234036"/>
    <d v="2018-05-01T00:00:00"/>
    <s v="67031"/>
    <x v="1"/>
    <n v="0"/>
    <n v="11421.81"/>
    <n v="0"/>
    <n v="0"/>
    <n v="11421.81"/>
    <n v="383.18"/>
    <n v="0"/>
    <n v="0"/>
    <n v="383.18"/>
    <n v="0"/>
    <m/>
    <n v="11038.63"/>
    <n v="0"/>
    <n v="91.37"/>
    <n v="0"/>
    <n v="0"/>
    <n v="91.37"/>
    <n v="0"/>
    <n v="0"/>
    <n v="0"/>
    <n v="48.85"/>
    <n v="0"/>
    <n v="0"/>
    <n v="0"/>
    <n v="0"/>
    <n v="1.58"/>
    <n v="26.17"/>
    <n v="70.67"/>
    <n v="0"/>
    <n v="0"/>
    <n v="0"/>
    <n v="0"/>
    <n v="0"/>
    <n v="0"/>
    <n v="0"/>
    <n v="623.03"/>
    <n v="0"/>
    <n v="0"/>
    <n v="0"/>
    <n v="1244.8499999999999"/>
    <n v="0"/>
    <n v="0"/>
    <n v="162"/>
    <n v="300"/>
    <n v="87995.55"/>
    <n v="53885.97"/>
    <n v="61.237152999999999"/>
    <n v="12.544531985234601"/>
    <n v="9.6"/>
    <m/>
    <m/>
    <m/>
    <s v="QRO"/>
    <s v="QUERETARO"/>
    <s v="76117"/>
    <s v="Al corriente"/>
    <x v="0"/>
  </r>
  <r>
    <n v="3440"/>
    <s v="Hipotecaria Su Casita"/>
    <s v="FIDEICOMISO 234036"/>
    <d v="2018-05-01T00:00:00"/>
    <s v="67033"/>
    <x v="0"/>
    <n v="21"/>
    <n v="120988.04"/>
    <n v="22559.43"/>
    <n v="0"/>
    <n v="143547.47"/>
    <n v="369.14"/>
    <n v="0"/>
    <n v="0"/>
    <n v="0"/>
    <n v="0"/>
    <m/>
    <n v="143547.47"/>
    <n v="86836.09"/>
    <n v="947.74"/>
    <n v="0"/>
    <n v="0"/>
    <n v="0"/>
    <n v="0"/>
    <n v="0"/>
    <n v="87783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928.57"/>
    <n v="87783.83"/>
    <n v="162"/>
    <n v="300"/>
    <n v="168813.21"/>
    <n v="151931.89000000001"/>
    <n v="90.000000999999997"/>
    <n v="85.033316202065706"/>
    <n v="9.4"/>
    <m/>
    <m/>
    <m/>
    <s v="EM"/>
    <s v="ECATEPEC"/>
    <s v="55020"/>
    <s v="Morosidad"/>
    <x v="0"/>
  </r>
  <r>
    <n v="3441"/>
    <s v="Hipotecaria Su Casita"/>
    <s v="FIDEICOMISO 234036"/>
    <d v="2018-05-01T00:00:00"/>
    <s v="67035"/>
    <x v="0"/>
    <n v="21"/>
    <n v="47453.99"/>
    <n v="8318.41"/>
    <n v="0"/>
    <n v="55772.4"/>
    <n v="142.46"/>
    <n v="0"/>
    <n v="0"/>
    <n v="0"/>
    <n v="0"/>
    <m/>
    <n v="55772.4"/>
    <n v="32926.699999999997"/>
    <n v="379.63"/>
    <n v="0"/>
    <n v="0"/>
    <n v="0"/>
    <n v="0"/>
    <n v="0"/>
    <n v="33306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60.8700000000008"/>
    <n v="33306.33"/>
    <n v="162"/>
    <n v="300"/>
    <n v="84156.71"/>
    <n v="59284.01"/>
    <n v="70.444781000000006"/>
    <n v="66.272077476614697"/>
    <n v="9.6"/>
    <m/>
    <m/>
    <m/>
    <s v="TAM"/>
    <s v="TAMPICO"/>
    <s v="89326"/>
    <s v="Proceso judicial"/>
    <x v="0"/>
  </r>
  <r>
    <n v="3442"/>
    <s v="Hipotecaria Su Casita"/>
    <s v="FIDEICOMISO 234036"/>
    <d v="2018-05-01T00:00:00"/>
    <s v="67036"/>
    <x v="0"/>
    <n v="21"/>
    <n v="24604.19"/>
    <n v="13603.66"/>
    <n v="0"/>
    <n v="38207.85"/>
    <n v="481.65"/>
    <n v="0"/>
    <n v="0"/>
    <n v="0"/>
    <n v="0"/>
    <m/>
    <n v="38207.85"/>
    <n v="8160.9"/>
    <n v="196.83"/>
    <n v="0"/>
    <n v="0"/>
    <n v="0"/>
    <n v="0"/>
    <n v="0"/>
    <n v="8357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85.31"/>
    <n v="8357.73"/>
    <n v="42"/>
    <n v="180"/>
    <n v="71778.84"/>
    <n v="64600.959999999999"/>
    <n v="90.000005999999999"/>
    <n v="53.229963289200398"/>
    <n v="9.6"/>
    <m/>
    <m/>
    <m/>
    <s v="NAY"/>
    <s v="BAHIA DE BANDERAS"/>
    <s v="63737"/>
    <s v="Morosidad"/>
    <x v="0"/>
  </r>
  <r>
    <n v="3443"/>
    <s v="Hipotecaria Su Casita"/>
    <s v="FIDEICOMISO 234036"/>
    <d v="2018-05-01T00:00:00"/>
    <s v="67037"/>
    <x v="0"/>
    <n v="21"/>
    <n v="167670.22"/>
    <n v="36745.14"/>
    <n v="0"/>
    <n v="204415.35999999999"/>
    <n v="511.54"/>
    <n v="0"/>
    <n v="0"/>
    <n v="0"/>
    <n v="0"/>
    <m/>
    <n v="204415.35999999999"/>
    <n v="156442.85999999999"/>
    <n v="1313.42"/>
    <n v="0"/>
    <n v="0"/>
    <n v="0"/>
    <n v="0"/>
    <n v="0"/>
    <n v="157756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256.68"/>
    <n v="157756.28"/>
    <n v="162"/>
    <n v="300"/>
    <n v="235540.95"/>
    <n v="210551.28"/>
    <n v="89.390519999999995"/>
    <n v="86.785486777317203"/>
    <n v="9.4"/>
    <m/>
    <m/>
    <m/>
    <s v="BCN"/>
    <s v="TIJUANA"/>
    <s v="22450"/>
    <s v="Proceso judicial"/>
    <x v="0"/>
  </r>
  <r>
    <n v="3444"/>
    <s v="Hipotecaria Su Casita"/>
    <s v="FIDEICOMISO 234036"/>
    <d v="2018-05-01T00:00:00"/>
    <s v="67038"/>
    <x v="1"/>
    <n v="0"/>
    <n v="58746.36"/>
    <n v="0"/>
    <n v="0"/>
    <n v="58746.36"/>
    <n v="177.8"/>
    <n v="0"/>
    <n v="0"/>
    <n v="177.8"/>
    <n v="0"/>
    <m/>
    <n v="58568.56"/>
    <n v="0"/>
    <n v="465.08"/>
    <n v="0"/>
    <n v="0"/>
    <n v="465.08"/>
    <n v="0"/>
    <n v="0"/>
    <n v="0"/>
    <n v="51.1"/>
    <n v="0"/>
    <n v="0"/>
    <n v="0"/>
    <n v="0"/>
    <n v="0.64"/>
    <n v="34.700000000000003"/>
    <n v="98.91"/>
    <n v="0"/>
    <n v="0"/>
    <n v="0"/>
    <n v="0"/>
    <n v="0"/>
    <n v="0"/>
    <n v="0"/>
    <n v="0"/>
    <n v="0"/>
    <n v="0"/>
    <n v="3.32E-3"/>
    <n v="828.23"/>
    <n v="0"/>
    <n v="0"/>
    <n v="162"/>
    <n v="300"/>
    <n v="136443.60999999999"/>
    <n v="73581.14"/>
    <n v="53.927875"/>
    <n v="42.925102582129099"/>
    <n v="9.5"/>
    <m/>
    <m/>
    <m/>
    <s v="BCS"/>
    <s v="LOS CABOS"/>
    <s v="23450"/>
    <s v="Al corriente"/>
    <x v="0"/>
  </r>
  <r>
    <n v="3445"/>
    <s v="Hipotecaria Su Casita"/>
    <s v="FIDEICOMISO 234036"/>
    <d v="2018-05-01T00:00:00"/>
    <s v="67039"/>
    <x v="1"/>
    <n v="0"/>
    <n v="62466.37"/>
    <n v="0"/>
    <n v="0"/>
    <n v="62466.37"/>
    <n v="189.04"/>
    <n v="0"/>
    <n v="0"/>
    <n v="189.04"/>
    <n v="0"/>
    <m/>
    <n v="62277.33"/>
    <n v="0"/>
    <n v="494.53"/>
    <n v="0"/>
    <n v="0"/>
    <n v="494.53"/>
    <n v="0"/>
    <n v="0"/>
    <n v="0"/>
    <n v="54.33"/>
    <n v="0"/>
    <n v="0"/>
    <n v="0"/>
    <n v="0"/>
    <n v="2.21"/>
    <n v="36.9"/>
    <n v="99.06"/>
    <n v="0"/>
    <n v="0"/>
    <n v="0"/>
    <n v="0"/>
    <n v="0"/>
    <n v="0"/>
    <n v="0"/>
    <n v="0.79"/>
    <n v="0"/>
    <n v="2.14"/>
    <n v="0"/>
    <n v="876.86"/>
    <n v="0"/>
    <n v="0"/>
    <n v="162"/>
    <n v="300"/>
    <n v="103680.55"/>
    <n v="78238.94"/>
    <n v="75.461539999999999"/>
    <n v="60.066550350607997"/>
    <n v="9.5"/>
    <m/>
    <m/>
    <m/>
    <s v="NL"/>
    <s v="GARCIA"/>
    <s v="66000"/>
    <s v="Al corriente"/>
    <x v="0"/>
  </r>
  <r>
    <n v="3446"/>
    <s v="Hipotecaria Su Casita"/>
    <s v="FIDEICOMISO 234036"/>
    <d v="2018-05-01T00:00:00"/>
    <s v="67040"/>
    <x v="0"/>
    <n v="21"/>
    <n v="75531.75"/>
    <n v="14219.76"/>
    <n v="0"/>
    <n v="89751.51"/>
    <n v="228.6"/>
    <n v="0"/>
    <n v="0"/>
    <n v="0"/>
    <n v="0"/>
    <m/>
    <n v="89751.51"/>
    <n v="56675.31"/>
    <n v="597.96"/>
    <n v="0"/>
    <n v="0"/>
    <n v="0"/>
    <n v="0"/>
    <n v="0"/>
    <n v="57273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48.36"/>
    <n v="57273.27"/>
    <n v="162"/>
    <n v="300"/>
    <n v="105116.13"/>
    <n v="94604.52"/>
    <n v="90.000003000000007"/>
    <n v="85.383194896549696"/>
    <n v="9.5"/>
    <m/>
    <m/>
    <m/>
    <s v="BCS"/>
    <s v="LOS CABOS"/>
    <s v="23450"/>
    <s v="Morosidad"/>
    <x v="0"/>
  </r>
  <r>
    <n v="3447"/>
    <s v="Hipotecaria Su Casita"/>
    <s v="FIDEICOMISO 234036"/>
    <d v="2018-05-01T00:00:00"/>
    <s v="67044"/>
    <x v="1"/>
    <n v="0"/>
    <n v="36802.17"/>
    <n v="0"/>
    <n v="0"/>
    <n v="36802.17"/>
    <n v="110.47"/>
    <n v="0"/>
    <n v="0"/>
    <n v="110.47"/>
    <n v="0"/>
    <m/>
    <n v="36691.699999999997"/>
    <n v="0"/>
    <n v="294.42"/>
    <n v="0"/>
    <n v="0"/>
    <n v="294.42"/>
    <n v="0"/>
    <n v="0"/>
    <n v="0"/>
    <n v="41.68"/>
    <n v="0"/>
    <n v="0"/>
    <n v="0"/>
    <n v="0"/>
    <n v="1.33"/>
    <n v="22.33"/>
    <n v="60.36"/>
    <n v="0"/>
    <n v="0"/>
    <n v="0"/>
    <n v="0"/>
    <n v="0"/>
    <n v="0"/>
    <n v="0"/>
    <n v="41.32"/>
    <n v="0"/>
    <n v="40.770000000000003"/>
    <n v="0"/>
    <n v="571.91"/>
    <n v="0"/>
    <n v="0"/>
    <n v="162"/>
    <n v="300"/>
    <n v="75568.240000000005"/>
    <n v="45975.99"/>
    <n v="60.840361000000001"/>
    <n v="48.554392710275501"/>
    <n v="9.6"/>
    <m/>
    <m/>
    <m/>
    <s v="QR"/>
    <s v="SOLIDARIDAD"/>
    <s v="77710"/>
    <s v="Al corriente"/>
    <x v="0"/>
  </r>
  <r>
    <n v="3448"/>
    <s v="Hipotecaria Su Casita"/>
    <s v="FIDEICOMISO 234036"/>
    <d v="2018-05-01T00:00:00"/>
    <s v="67046"/>
    <x v="0"/>
    <n v="21"/>
    <n v="47311.88"/>
    <n v="5545.95"/>
    <n v="0"/>
    <n v="52857.83"/>
    <n v="142.03"/>
    <n v="0"/>
    <n v="0"/>
    <n v="0"/>
    <n v="0"/>
    <m/>
    <n v="52857.83"/>
    <n v="18553.23"/>
    <n v="378.5"/>
    <n v="0"/>
    <n v="0"/>
    <n v="0"/>
    <n v="0"/>
    <n v="0"/>
    <n v="1893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87.98"/>
    <n v="18931.73"/>
    <n v="162"/>
    <n v="300"/>
    <n v="74412"/>
    <n v="59106.720000000001"/>
    <n v="79.431704999999994"/>
    <n v="71.034013721285007"/>
    <n v="9.6"/>
    <m/>
    <m/>
    <m/>
    <s v="QR"/>
    <s v="SOLIDARIDAD"/>
    <s v="77710"/>
    <s v="Morosidad"/>
    <x v="0"/>
  </r>
  <r>
    <n v="3449"/>
    <s v="Hipotecaria Su Casita"/>
    <s v="FIDEICOMISO 234036"/>
    <d v="2018-05-01T00:00:00"/>
    <s v="67047"/>
    <x v="0"/>
    <n v="21"/>
    <n v="19604.63"/>
    <n v="21639.11"/>
    <n v="0"/>
    <n v="41243.74"/>
    <n v="356.76"/>
    <n v="0"/>
    <n v="61.64"/>
    <n v="0"/>
    <n v="0"/>
    <m/>
    <n v="41182.1"/>
    <n v="21051.33"/>
    <n v="156.84"/>
    <n v="0"/>
    <n v="0"/>
    <n v="0"/>
    <n v="0"/>
    <n v="0"/>
    <n v="21208.17"/>
    <n v="0"/>
    <n v="0"/>
    <n v="0"/>
    <n v="0"/>
    <n v="0"/>
    <n v="-54.18"/>
    <n v="0"/>
    <n v="0"/>
    <n v="0"/>
    <n v="0"/>
    <n v="0"/>
    <n v="76.95"/>
    <n v="0"/>
    <n v="0"/>
    <n v="58.52"/>
    <n v="0"/>
    <n v="0"/>
    <n v="0"/>
    <n v="0"/>
    <n v="142.93"/>
    <n v="21934.23"/>
    <n v="21208.17"/>
    <n v="162"/>
    <n v="300"/>
    <n v="74412"/>
    <n v="58320.29"/>
    <n v="78.374844999999993"/>
    <n v="55.343358276759297"/>
    <n v="9.6"/>
    <m/>
    <m/>
    <m/>
    <s v="QR"/>
    <s v="SOLIDARIDAD"/>
    <s v="77710"/>
    <s v="Morosidad"/>
    <x v="0"/>
  </r>
  <r>
    <n v="3450"/>
    <s v="Hipotecaria Su Casita"/>
    <s v="FIDEICOMISO 234036"/>
    <d v="2018-05-01T00:00:00"/>
    <s v="67048"/>
    <x v="0"/>
    <n v="21"/>
    <n v="24204.400000000001"/>
    <n v="4688.32"/>
    <n v="0"/>
    <n v="28892.720000000001"/>
    <n v="70.89"/>
    <n v="0"/>
    <n v="0"/>
    <n v="0"/>
    <n v="0"/>
    <m/>
    <n v="28892.720000000001"/>
    <n v="21287.34"/>
    <n v="199.69"/>
    <n v="0"/>
    <n v="0"/>
    <n v="0"/>
    <n v="0"/>
    <n v="0"/>
    <n v="21487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59.21"/>
    <n v="21487.03"/>
    <n v="162"/>
    <n v="300"/>
    <n v="74412"/>
    <n v="30009.5"/>
    <n v="40.328845000000001"/>
    <n v="38.828038671367402"/>
    <n v="9.9"/>
    <m/>
    <m/>
    <m/>
    <s v="QR"/>
    <s v="SOLIDARIDAD"/>
    <s v="77710"/>
    <s v="Proceso judicial"/>
    <x v="0"/>
  </r>
  <r>
    <n v="3451"/>
    <s v="Hipotecaria Su Casita"/>
    <s v="FIDEICOMISO 234036"/>
    <d v="2018-05-01T00:00:00"/>
    <s v="67050"/>
    <x v="12"/>
    <n v="0"/>
    <n v="45183.99"/>
    <n v="0"/>
    <n v="0"/>
    <n v="45183.99"/>
    <n v="135.63"/>
    <n v="0"/>
    <n v="0"/>
    <n v="135.63"/>
    <n v="45048.36"/>
    <m/>
    <n v="0"/>
    <n v="0"/>
    <n v="361.47"/>
    <n v="0"/>
    <n v="0"/>
    <n v="361.47"/>
    <n v="0"/>
    <n v="0"/>
    <n v="0"/>
    <n v="51.17"/>
    <n v="0"/>
    <n v="0"/>
    <n v="0"/>
    <n v="0"/>
    <n v="2.75"/>
    <n v="27.41"/>
    <n v="69.88"/>
    <n v="0"/>
    <n v="0"/>
    <n v="0"/>
    <n v="0"/>
    <n v="0"/>
    <n v="0"/>
    <n v="0"/>
    <n v="0"/>
    <n v="710.23"/>
    <n v="601.92999999999995"/>
    <n v="0"/>
    <n v="46406.9"/>
    <n v="0"/>
    <n v="0"/>
    <n v="162"/>
    <n v="300"/>
    <n v="64047.47"/>
    <n v="56446.82"/>
    <n v="88.132786999999993"/>
    <n v="0"/>
    <n v="9.6"/>
    <m/>
    <m/>
    <m/>
    <s v="PUE"/>
    <s v="PUEBLA"/>
    <s v="72590"/>
    <s v="Al corriente"/>
    <x v="0"/>
  </r>
  <r>
    <n v="3452"/>
    <s v="Hipotecaria Su Casita"/>
    <s v="FIDEICOMISO 234036"/>
    <d v="2018-05-01T00:00:00"/>
    <s v="67051"/>
    <x v="0"/>
    <n v="21"/>
    <n v="17365.37"/>
    <n v="3586.96"/>
    <n v="0"/>
    <n v="20952.330000000002"/>
    <n v="50.9"/>
    <n v="0"/>
    <n v="0"/>
    <n v="0"/>
    <n v="0"/>
    <m/>
    <n v="20952.330000000002"/>
    <n v="16993.990000000002"/>
    <n v="143.26"/>
    <n v="0"/>
    <n v="0"/>
    <n v="0"/>
    <n v="0"/>
    <n v="0"/>
    <n v="17137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37.86"/>
    <n v="17137.25"/>
    <n v="162"/>
    <n v="300"/>
    <n v="69362.61"/>
    <n v="21532.95"/>
    <n v="31.044031"/>
    <n v="30.206951766582399"/>
    <n v="9.9"/>
    <m/>
    <m/>
    <m/>
    <s v="SON"/>
    <s v="HERMOSILLO"/>
    <s v="83000"/>
    <s v="Proceso judicial"/>
    <x v="0"/>
  </r>
  <r>
    <n v="3453"/>
    <s v="Hipotecaria Su Casita"/>
    <s v="FIDEICOMISO 234036"/>
    <d v="2018-05-01T00:00:00"/>
    <s v="67053"/>
    <x v="0"/>
    <n v="21"/>
    <n v="23251.9"/>
    <n v="4413.3"/>
    <n v="0"/>
    <n v="27665.200000000001"/>
    <n v="68.150000000000006"/>
    <n v="0"/>
    <n v="0"/>
    <n v="0"/>
    <n v="0"/>
    <m/>
    <n v="27665.200000000001"/>
    <n v="19764.82"/>
    <n v="191.83"/>
    <n v="0"/>
    <n v="0"/>
    <n v="0"/>
    <n v="0"/>
    <n v="0"/>
    <n v="19956.65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81.45"/>
    <n v="19956.650000000001"/>
    <n v="162"/>
    <n v="300"/>
    <n v="68299.58"/>
    <n v="28833.59"/>
    <n v="42.216349999999998"/>
    <n v="40.505665996499197"/>
    <n v="9.9"/>
    <m/>
    <m/>
    <m/>
    <s v="NAY"/>
    <s v="BAHIA DE BANDERAS"/>
    <s v="63737"/>
    <s v="Proceso judicial"/>
    <x v="0"/>
  </r>
  <r>
    <n v="3454"/>
    <s v="Hipotecaria Su Casita"/>
    <s v="FIDEICOMISO 234036"/>
    <d v="2018-05-01T00:00:00"/>
    <s v="67054"/>
    <x v="0"/>
    <n v="21"/>
    <n v="186046.85"/>
    <n v="35408.86"/>
    <n v="0"/>
    <n v="221455.71"/>
    <n v="568.07000000000005"/>
    <n v="0"/>
    <n v="249.73"/>
    <n v="0"/>
    <n v="0"/>
    <m/>
    <n v="221205.98"/>
    <n v="137003.26999999999"/>
    <n v="1457.37"/>
    <n v="0"/>
    <n v="0.42"/>
    <n v="0"/>
    <n v="0"/>
    <n v="0"/>
    <n v="138460.22"/>
    <n v="0"/>
    <n v="0"/>
    <n v="0"/>
    <n v="0"/>
    <n v="0"/>
    <n v="-229.81"/>
    <n v="0"/>
    <n v="0"/>
    <n v="89.48"/>
    <n v="0"/>
    <n v="0"/>
    <n v="77.010000000000005"/>
    <n v="0"/>
    <n v="105.76"/>
    <n v="288.79000000000002"/>
    <n v="0"/>
    <n v="0"/>
    <n v="0"/>
    <n v="0"/>
    <n v="581.38"/>
    <n v="35727.199999999997"/>
    <n v="138460.22"/>
    <n v="162"/>
    <n v="300"/>
    <n v="262036.54"/>
    <n v="233680.58"/>
    <n v="89.178623999999999"/>
    <n v="84.417990219690196"/>
    <n v="9.4"/>
    <m/>
    <m/>
    <m/>
    <s v="BCN"/>
    <s v="TIJUANA"/>
    <s v="22465"/>
    <s v="Morosidad"/>
    <x v="0"/>
  </r>
  <r>
    <n v="3455"/>
    <s v="Hipotecaria Su Casita"/>
    <s v="FIDEICOMISO 234036"/>
    <d v="2018-05-01T00:00:00"/>
    <s v="67055"/>
    <x v="0"/>
    <n v="21"/>
    <n v="54832.63"/>
    <n v="10027.86"/>
    <n v="0"/>
    <n v="64860.49"/>
    <n v="346.49"/>
    <n v="0"/>
    <n v="0"/>
    <n v="0"/>
    <n v="0"/>
    <m/>
    <n v="64860.49"/>
    <n v="15731.28"/>
    <n v="434.09"/>
    <n v="0"/>
    <n v="0"/>
    <n v="0"/>
    <n v="0"/>
    <n v="0"/>
    <n v="16165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74.35"/>
    <n v="16165.37"/>
    <n v="102"/>
    <n v="240"/>
    <n v="137396.44"/>
    <n v="83741.16"/>
    <n v="60.948566"/>
    <n v="47.206819866805503"/>
    <n v="9.5"/>
    <m/>
    <m/>
    <m/>
    <s v="NL"/>
    <s v="GUADALUPE"/>
    <s v="67190"/>
    <s v="Morosidad"/>
    <x v="0"/>
  </r>
  <r>
    <n v="3456"/>
    <s v="Hipotecaria Su Casita"/>
    <s v="FIDEICOMISO 234036"/>
    <d v="2018-05-01T00:00:00"/>
    <s v="67062"/>
    <x v="0"/>
    <n v="21"/>
    <n v="80054.05"/>
    <n v="11685.34"/>
    <n v="0"/>
    <n v="91739.39"/>
    <n v="242.27"/>
    <n v="0"/>
    <n v="0"/>
    <n v="0"/>
    <n v="0"/>
    <m/>
    <n v="91739.39"/>
    <n v="41306.46"/>
    <n v="633.76"/>
    <n v="0"/>
    <n v="0"/>
    <n v="0"/>
    <n v="0"/>
    <n v="0"/>
    <n v="41940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27.61"/>
    <n v="41940.22"/>
    <n v="162"/>
    <n v="300"/>
    <n v="127829.18"/>
    <n v="100267.25"/>
    <n v="78.438468"/>
    <n v="71.767174295241205"/>
    <n v="9.5"/>
    <m/>
    <m/>
    <m/>
    <s v="BCN"/>
    <s v="TIJUANA"/>
    <s v="22234"/>
    <s v="Morosidad"/>
    <x v="0"/>
  </r>
  <r>
    <n v="3457"/>
    <s v="Hipotecaria Su Casita"/>
    <s v="FIDEICOMISO 234036"/>
    <d v="2018-05-01T00:00:00"/>
    <s v="67064"/>
    <x v="1"/>
    <n v="0"/>
    <n v="51713.26"/>
    <n v="0"/>
    <n v="0"/>
    <n v="51713.26"/>
    <n v="263.14"/>
    <n v="0"/>
    <n v="0"/>
    <n v="263.14"/>
    <n v="577.92999999999995"/>
    <m/>
    <n v="50872.19"/>
    <n v="0"/>
    <n v="409.4"/>
    <n v="0"/>
    <n v="0"/>
    <n v="409.4"/>
    <n v="0"/>
    <n v="0"/>
    <n v="0"/>
    <n v="53.46"/>
    <n v="0"/>
    <n v="0"/>
    <n v="0"/>
    <n v="0"/>
    <n v="2.25"/>
    <n v="36.299999999999997"/>
    <n v="98.68"/>
    <n v="0"/>
    <n v="0"/>
    <n v="0"/>
    <n v="0"/>
    <n v="0"/>
    <n v="0"/>
    <n v="0"/>
    <n v="49.66"/>
    <n v="0"/>
    <n v="0"/>
    <n v="0"/>
    <n v="1490.82"/>
    <n v="0"/>
    <n v="0"/>
    <n v="162"/>
    <n v="300"/>
    <n v="110289.21"/>
    <n v="76975.899999999994"/>
    <n v="69.794588000000005"/>
    <n v="46.126171200437"/>
    <n v="9.5"/>
    <m/>
    <m/>
    <m/>
    <s v="MOR"/>
    <s v="EMILIANO ZAPATA"/>
    <s v="62760"/>
    <s v="Al corriente"/>
    <x v="0"/>
  </r>
  <r>
    <n v="3458"/>
    <s v="Hipotecaria Su Casita"/>
    <s v="FIDEICOMISO 234036"/>
    <d v="2018-05-01T00:00:00"/>
    <s v="67065"/>
    <x v="0"/>
    <n v="21"/>
    <n v="43501.64"/>
    <n v="7878.78"/>
    <n v="0"/>
    <n v="51380.42"/>
    <n v="168.05"/>
    <n v="0"/>
    <n v="0"/>
    <n v="0"/>
    <n v="0"/>
    <m/>
    <n v="51380.42"/>
    <n v="22568.76"/>
    <n v="348.01"/>
    <n v="0"/>
    <n v="288.13"/>
    <n v="0"/>
    <n v="0"/>
    <n v="0"/>
    <n v="22628.639999999999"/>
    <n v="0"/>
    <n v="0"/>
    <n v="0"/>
    <n v="0"/>
    <n v="0"/>
    <n v="-56.2"/>
    <n v="0"/>
    <n v="0"/>
    <n v="53.12"/>
    <n v="0"/>
    <n v="0"/>
    <n v="0"/>
    <n v="0"/>
    <n v="18.79"/>
    <n v="0"/>
    <n v="0"/>
    <n v="0"/>
    <n v="0"/>
    <n v="0"/>
    <n v="303.83999999999997"/>
    <n v="8046.83"/>
    <n v="22628.639999999999"/>
    <n v="162"/>
    <n v="300"/>
    <n v="67236.56"/>
    <n v="58599.45"/>
    <n v="87.154145999999997"/>
    <n v="76.417383204472401"/>
    <n v="9.6"/>
    <m/>
    <m/>
    <m/>
    <s v="NL"/>
    <s v="GARCIA"/>
    <s v="66000"/>
    <s v="Morosidad"/>
    <x v="0"/>
  </r>
  <r>
    <n v="3459"/>
    <s v="Hipotecaria Su Casita"/>
    <s v="FIDEICOMISO 234036"/>
    <d v="2018-05-01T00:00:00"/>
    <s v="67066"/>
    <x v="0"/>
    <n v="21"/>
    <n v="48265.440000000002"/>
    <n v="9563.85"/>
    <n v="0"/>
    <n v="57829.29"/>
    <n v="145.13999999999999"/>
    <n v="0"/>
    <n v="0"/>
    <n v="0"/>
    <n v="0"/>
    <m/>
    <n v="57829.29"/>
    <n v="40374.589999999997"/>
    <n v="386.12"/>
    <n v="0"/>
    <n v="0"/>
    <n v="0"/>
    <n v="0"/>
    <n v="0"/>
    <n v="40760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08.99"/>
    <n v="40760.71"/>
    <n v="162"/>
    <n v="300"/>
    <n v="67236.56"/>
    <n v="60325"/>
    <n v="89.720533000000003"/>
    <n v="86.008698248016103"/>
    <n v="9.6"/>
    <m/>
    <m/>
    <m/>
    <s v="NL"/>
    <s v="GARCIA"/>
    <s v="66000"/>
    <s v="Proceso judicial"/>
    <x v="0"/>
  </r>
  <r>
    <n v="3460"/>
    <s v="Hipotecaria Su Casita"/>
    <s v="FIDEICOMISO 234036"/>
    <d v="2018-05-01T00:00:00"/>
    <s v="67067"/>
    <x v="5"/>
    <n v="21"/>
    <n v="221155.01"/>
    <n v="43124.53"/>
    <n v="0"/>
    <n v="264279.53999999998"/>
    <n v="674.74"/>
    <n v="264279.53999999998"/>
    <n v="0"/>
    <n v="0"/>
    <n v="0"/>
    <m/>
    <n v="264279.53999999998"/>
    <n v="171109.15"/>
    <n v="1732.38"/>
    <n v="0"/>
    <n v="0"/>
    <n v="0"/>
    <n v="0"/>
    <n v="0"/>
    <n v="172841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799.27"/>
    <n v="172841.53"/>
    <n v="162"/>
    <n v="300"/>
    <n v="347145.26"/>
    <n v="277716.21000000002"/>
    <n v="80.000000999999997"/>
    <n v="76.1293820921708"/>
    <n v="9.4"/>
    <m/>
    <m/>
    <m/>
    <s v="BCN"/>
    <s v="TIJUANA"/>
    <s v="22055"/>
    <s v="Proceso judicial"/>
    <x v="0"/>
  </r>
  <r>
    <n v="3461"/>
    <s v="Hipotecaria Su Casita"/>
    <s v="FIDEICOMISO 234036"/>
    <d v="2018-05-01T00:00:00"/>
    <s v="67068"/>
    <x v="2"/>
    <n v="0"/>
    <n v="26411.99"/>
    <n v="0"/>
    <n v="0"/>
    <n v="26411.99"/>
    <n v="518.01"/>
    <n v="0"/>
    <n v="0"/>
    <n v="512.88"/>
    <n v="0"/>
    <m/>
    <n v="25899.11"/>
    <n v="0"/>
    <n v="209.09"/>
    <n v="0"/>
    <n v="0"/>
    <n v="209.09"/>
    <n v="0"/>
    <n v="0"/>
    <n v="0"/>
    <n v="43.39"/>
    <n v="0"/>
    <n v="0"/>
    <n v="0"/>
    <n v="0"/>
    <n v="4.87"/>
    <n v="26.74"/>
    <n v="91.39"/>
    <n v="0"/>
    <n v="0"/>
    <n v="0"/>
    <n v="0"/>
    <n v="0"/>
    <n v="0"/>
    <n v="0"/>
    <n v="0"/>
    <n v="0"/>
    <n v="0.37"/>
    <n v="0"/>
    <n v="888.36"/>
    <n v="5.13"/>
    <n v="0"/>
    <n v="42"/>
    <n v="180"/>
    <n v="114275.57"/>
    <n v="69630.69"/>
    <n v="60.932262000000001"/>
    <n v="22.663732846634399"/>
    <n v="9.5"/>
    <m/>
    <m/>
    <m/>
    <s v="MOR"/>
    <s v="EMILIANO ZAPATA"/>
    <s v="62760"/>
    <s v="Morosidad"/>
    <x v="0"/>
  </r>
  <r>
    <n v="3462"/>
    <s v="Hipotecaria Su Casita"/>
    <s v="FIDEICOMISO 234036"/>
    <d v="2018-05-01T00:00:00"/>
    <s v="67074"/>
    <x v="1"/>
    <n v="0"/>
    <n v="68856.03"/>
    <n v="0"/>
    <n v="0"/>
    <n v="68856.03"/>
    <n v="578.22"/>
    <n v="0"/>
    <n v="0"/>
    <n v="578.22"/>
    <n v="0"/>
    <m/>
    <n v="68277.81"/>
    <n v="0"/>
    <n v="545.11"/>
    <n v="0"/>
    <n v="0"/>
    <n v="545.11"/>
    <n v="0"/>
    <n v="0"/>
    <n v="0"/>
    <n v="89.29"/>
    <n v="0"/>
    <n v="0"/>
    <n v="0"/>
    <n v="0"/>
    <n v="5.0599999999999996"/>
    <n v="60.63"/>
    <n v="158.69"/>
    <n v="0"/>
    <n v="0"/>
    <n v="0"/>
    <n v="0"/>
    <n v="0"/>
    <n v="0"/>
    <n v="0"/>
    <n v="0.77"/>
    <n v="0"/>
    <n v="0.38"/>
    <n v="0"/>
    <n v="1437.77"/>
    <n v="0"/>
    <n v="0"/>
    <n v="162"/>
    <n v="300"/>
    <n v="142857.75"/>
    <n v="128571.98"/>
    <n v="90.000003000000007"/>
    <n v="47.794263608862799"/>
    <n v="9.5"/>
    <m/>
    <m/>
    <m/>
    <s v="QRO"/>
    <s v="CORREGIDORA"/>
    <s v="76902"/>
    <s v="Al corriente"/>
    <x v="0"/>
  </r>
  <r>
    <n v="3463"/>
    <s v="Hipotecaria Su Casita"/>
    <s v="FIDEICOMISO 234036"/>
    <d v="2018-05-01T00:00:00"/>
    <s v="67075"/>
    <x v="0"/>
    <n v="21"/>
    <n v="44013.9"/>
    <n v="7431.35"/>
    <n v="0"/>
    <n v="51445.25"/>
    <n v="132.15"/>
    <n v="0"/>
    <n v="0"/>
    <n v="0"/>
    <n v="0"/>
    <m/>
    <n v="51445.25"/>
    <n v="28888.15"/>
    <n v="352.11"/>
    <n v="0"/>
    <n v="0"/>
    <n v="0"/>
    <n v="0"/>
    <n v="0"/>
    <n v="29240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63.5"/>
    <n v="29240.26"/>
    <n v="162"/>
    <n v="300"/>
    <n v="61097.57"/>
    <n v="54987.81"/>
    <n v="89.999994999999998"/>
    <n v="84.201793866199594"/>
    <n v="9.6"/>
    <m/>
    <m/>
    <m/>
    <s v="SON"/>
    <s v="HERMOSILLO"/>
    <s v="83106"/>
    <s v="Proceso judicial"/>
    <x v="0"/>
  </r>
  <r>
    <n v="3464"/>
    <s v="Hipotecaria Su Casita"/>
    <s v="FIDEICOMISO 234036"/>
    <d v="2018-05-01T00:00:00"/>
    <s v="67076"/>
    <x v="0"/>
    <n v="21"/>
    <n v="44432.7"/>
    <n v="20914.830000000002"/>
    <n v="0"/>
    <n v="65347.53"/>
    <n v="280.74"/>
    <n v="0"/>
    <n v="0"/>
    <n v="0"/>
    <n v="0"/>
    <m/>
    <n v="65347.53"/>
    <n v="50557.68"/>
    <n v="351.76"/>
    <n v="0"/>
    <n v="0"/>
    <n v="0"/>
    <n v="0"/>
    <n v="0"/>
    <n v="50909.44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195.57"/>
    <n v="50909.440000000002"/>
    <n v="102"/>
    <n v="240"/>
    <n v="75395.3"/>
    <n v="67855.77"/>
    <n v="90"/>
    <n v="86.673214378084595"/>
    <n v="9.5"/>
    <m/>
    <m/>
    <m/>
    <s v="PUE"/>
    <s v="PUEBLA"/>
    <s v="72460"/>
    <s v="Proceso judicial"/>
    <x v="0"/>
  </r>
  <r>
    <n v="3465"/>
    <s v="Hipotecaria Su Casita"/>
    <s v="FIDEICOMISO 234036"/>
    <d v="2018-05-01T00:00:00"/>
    <s v="67078"/>
    <x v="0"/>
    <n v="21"/>
    <n v="59941.22"/>
    <n v="11466.05"/>
    <n v="0"/>
    <n v="71407.27"/>
    <n v="181.41"/>
    <n v="0"/>
    <n v="0"/>
    <n v="0"/>
    <n v="0"/>
    <m/>
    <n v="71407.27"/>
    <n v="46256.67"/>
    <n v="474.53"/>
    <n v="0"/>
    <n v="0"/>
    <n v="0"/>
    <n v="0"/>
    <n v="0"/>
    <n v="46731.1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47.46"/>
    <n v="46731.199999999997"/>
    <n v="162"/>
    <n v="300"/>
    <n v="107578.49"/>
    <n v="75076.39"/>
    <n v="69.787548000000001"/>
    <n v="66.376903347030407"/>
    <n v="9.5"/>
    <m/>
    <m/>
    <m/>
    <s v="QR"/>
    <s v="BENITO JUAREZ"/>
    <s v="77539"/>
    <s v="Proceso judicial"/>
    <x v="0"/>
  </r>
  <r>
    <n v="3466"/>
    <s v="Hipotecaria Su Casita"/>
    <s v="FIDEICOMISO 234036"/>
    <d v="2018-05-01T00:00:00"/>
    <s v="67079"/>
    <x v="0"/>
    <n v="21"/>
    <n v="85930.54"/>
    <n v="15505.4"/>
    <n v="0"/>
    <n v="101435.94"/>
    <n v="260.05"/>
    <n v="0"/>
    <n v="0"/>
    <n v="0"/>
    <n v="0"/>
    <m/>
    <n v="101435.94"/>
    <n v="60425.73"/>
    <n v="680.28"/>
    <n v="0"/>
    <n v="0"/>
    <n v="0"/>
    <n v="0"/>
    <n v="0"/>
    <n v="61106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65.45"/>
    <n v="61106.01"/>
    <n v="162"/>
    <n v="300"/>
    <n v="121663.62"/>
    <n v="107626.98"/>
    <n v="88.462746999999993"/>
    <n v="83.374093530517897"/>
    <n v="9.5"/>
    <m/>
    <m/>
    <m/>
    <s v="BCN"/>
    <s v="MEXICALI"/>
    <s v="21378"/>
    <s v="Morosidad"/>
    <x v="0"/>
  </r>
  <r>
    <n v="3467"/>
    <s v="Hipotecaria Su Casita"/>
    <s v="FIDEICOMISO 234036"/>
    <d v="2018-05-01T00:00:00"/>
    <s v="67081"/>
    <x v="0"/>
    <n v="21"/>
    <n v="44155.85"/>
    <n v="7598.75"/>
    <n v="0"/>
    <n v="51754.6"/>
    <n v="132.56"/>
    <n v="0"/>
    <n v="0"/>
    <n v="0"/>
    <n v="0"/>
    <m/>
    <n v="51754.6"/>
    <n v="29808.62"/>
    <n v="353.25"/>
    <n v="0"/>
    <n v="0"/>
    <n v="0"/>
    <n v="0"/>
    <n v="0"/>
    <n v="30161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31.31"/>
    <n v="30161.87"/>
    <n v="162"/>
    <n v="300"/>
    <n v="99658.93"/>
    <n v="55164.12"/>
    <n v="55.352912000000003"/>
    <n v="51.931723362852502"/>
    <n v="9.6"/>
    <m/>
    <m/>
    <m/>
    <s v="COA"/>
    <s v="TORREON"/>
    <s v="27087"/>
    <s v="Proceso judicial"/>
    <x v="0"/>
  </r>
  <r>
    <n v="3468"/>
    <s v="Hipotecaria Su Casita"/>
    <s v="FIDEICOMISO 234036"/>
    <d v="2018-05-01T00:00:00"/>
    <s v="67082"/>
    <x v="1"/>
    <n v="0"/>
    <n v="63829.36"/>
    <n v="0"/>
    <n v="0"/>
    <n v="63829.36"/>
    <n v="193.17"/>
    <n v="0"/>
    <n v="0"/>
    <n v="193.17"/>
    <n v="0"/>
    <m/>
    <n v="63636.19"/>
    <n v="0"/>
    <n v="505.32"/>
    <n v="0"/>
    <n v="0"/>
    <n v="505.32"/>
    <n v="0"/>
    <n v="0"/>
    <n v="0"/>
    <n v="55.52"/>
    <n v="0"/>
    <n v="0"/>
    <n v="0"/>
    <n v="0"/>
    <n v="2.79"/>
    <n v="37.700000000000003"/>
    <n v="100.68"/>
    <n v="0"/>
    <n v="0"/>
    <n v="0"/>
    <n v="0"/>
    <n v="0"/>
    <n v="0"/>
    <n v="0"/>
    <n v="18.07"/>
    <n v="0"/>
    <n v="16.95"/>
    <n v="0"/>
    <n v="913.25"/>
    <n v="0"/>
    <n v="0"/>
    <n v="162"/>
    <n v="300"/>
    <n v="102316.5"/>
    <n v="79946.39"/>
    <n v="78.136360999999994"/>
    <n v="62.195432645609003"/>
    <n v="9.5"/>
    <m/>
    <m/>
    <m/>
    <s v="EM"/>
    <s v="TECAMAC"/>
    <s v="55764"/>
    <s v="Al corriente"/>
    <x v="0"/>
  </r>
  <r>
    <n v="3469"/>
    <s v="Hipotecaria Su Casita"/>
    <s v="FIDEICOMISO 234036"/>
    <d v="2018-05-01T00:00:00"/>
    <s v="67085"/>
    <x v="0"/>
    <n v="21"/>
    <n v="46351.62"/>
    <n v="9858.6299999999992"/>
    <n v="0"/>
    <n v="56210.25"/>
    <n v="139.13999999999999"/>
    <n v="0"/>
    <n v="0"/>
    <n v="0"/>
    <n v="0"/>
    <m/>
    <n v="56210.25"/>
    <n v="43686.12"/>
    <n v="370.81"/>
    <n v="0"/>
    <n v="0"/>
    <n v="0"/>
    <n v="0"/>
    <n v="0"/>
    <n v="44056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97.77"/>
    <n v="44056.93"/>
    <n v="162"/>
    <n v="300"/>
    <n v="66944.22"/>
    <n v="57905.82"/>
    <n v="86.498609999999999"/>
    <n v="83.9657998583303"/>
    <n v="9.6"/>
    <m/>
    <m/>
    <m/>
    <s v="EM"/>
    <s v="TECAMAC"/>
    <s v="55764"/>
    <s v="Proceso judicial"/>
    <x v="0"/>
  </r>
  <r>
    <n v="3470"/>
    <s v="Hipotecaria Su Casita"/>
    <s v="FIDEICOMISO 234036"/>
    <d v="2018-05-01T00:00:00"/>
    <s v="67087"/>
    <x v="0"/>
    <n v="21"/>
    <n v="79135.12"/>
    <n v="14977.5"/>
    <n v="0"/>
    <n v="94112.62"/>
    <n v="239.49"/>
    <n v="0"/>
    <n v="0"/>
    <n v="0"/>
    <n v="0"/>
    <m/>
    <n v="94112.62"/>
    <n v="59576.89"/>
    <n v="626.49"/>
    <n v="0"/>
    <n v="0"/>
    <n v="0"/>
    <n v="0"/>
    <n v="0"/>
    <n v="60203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16.99"/>
    <n v="60203.38"/>
    <n v="162"/>
    <n v="300"/>
    <n v="110129.76"/>
    <n v="99116.78"/>
    <n v="89.999995999999996"/>
    <n v="85.456119776585993"/>
    <n v="9.5"/>
    <m/>
    <m/>
    <m/>
    <s v="BCS"/>
    <s v="LOS CABOS"/>
    <s v="23450"/>
    <s v="Morosidad"/>
    <x v="0"/>
  </r>
  <r>
    <n v="3471"/>
    <s v="Hipotecaria Su Casita"/>
    <s v="FIDEICOMISO 234036"/>
    <d v="2018-05-01T00:00:00"/>
    <s v="67088"/>
    <x v="0"/>
    <n v="21"/>
    <n v="49802.43"/>
    <n v="9348.86"/>
    <n v="0"/>
    <n v="59151.29"/>
    <n v="314.70999999999998"/>
    <n v="0"/>
    <n v="0"/>
    <n v="0"/>
    <n v="0"/>
    <m/>
    <n v="59151.29"/>
    <n v="14756.46"/>
    <n v="394.27"/>
    <n v="0"/>
    <n v="0"/>
    <n v="0"/>
    <n v="0"/>
    <n v="0"/>
    <n v="15150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63.57"/>
    <n v="15150.73"/>
    <n v="102"/>
    <n v="240"/>
    <n v="84510.77"/>
    <n v="76059.69"/>
    <n v="89.999995999999996"/>
    <n v="69.992605326091095"/>
    <n v="9.5"/>
    <m/>
    <m/>
    <m/>
    <s v="JAL"/>
    <s v="GUADALAJARA"/>
    <s v="45680"/>
    <s v="Morosidad"/>
    <x v="0"/>
  </r>
  <r>
    <n v="3472"/>
    <s v="Hipotecaria Su Casita"/>
    <s v="FIDEICOMISO 234036"/>
    <d v="2018-05-01T00:00:00"/>
    <s v="67089"/>
    <x v="0"/>
    <n v="21"/>
    <n v="47671.3"/>
    <n v="10323.84"/>
    <n v="0"/>
    <n v="57995.14"/>
    <n v="143.12"/>
    <n v="0"/>
    <n v="0"/>
    <n v="0"/>
    <n v="0"/>
    <m/>
    <n v="57995.14"/>
    <n v="46321.07"/>
    <n v="381.37"/>
    <n v="0"/>
    <n v="0"/>
    <n v="0"/>
    <n v="0"/>
    <n v="0"/>
    <n v="46702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66.959999999999"/>
    <n v="46702.44"/>
    <n v="162"/>
    <n v="300"/>
    <n v="66944.22"/>
    <n v="59556.17"/>
    <n v="88.963871999999995"/>
    <n v="86.632035128888901"/>
    <n v="9.6"/>
    <m/>
    <m/>
    <m/>
    <s v="EM"/>
    <s v="TECAMAC"/>
    <s v="55764"/>
    <s v="Proceso judicial"/>
    <x v="0"/>
  </r>
  <r>
    <n v="3473"/>
    <s v="Hipotecaria Su Casita"/>
    <s v="FIDEICOMISO 234036"/>
    <d v="2018-05-01T00:00:00"/>
    <s v="67090"/>
    <x v="0"/>
    <n v="21"/>
    <n v="46351.62"/>
    <n v="8557.08"/>
    <n v="0"/>
    <n v="54908.7"/>
    <n v="139.13999999999999"/>
    <n v="0"/>
    <n v="0"/>
    <n v="0"/>
    <n v="0"/>
    <m/>
    <n v="54908.7"/>
    <n v="34788.67"/>
    <n v="370.81"/>
    <n v="0"/>
    <n v="0"/>
    <n v="0"/>
    <n v="0"/>
    <n v="0"/>
    <n v="35159.48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96.2199999999993"/>
    <n v="35159.480000000003"/>
    <n v="162"/>
    <n v="300"/>
    <n v="66944.22"/>
    <n v="57905.82"/>
    <n v="86.498609999999999"/>
    <n v="82.021569281067102"/>
    <n v="9.6"/>
    <m/>
    <m/>
    <m/>
    <s v="EM"/>
    <s v="TECAMAC"/>
    <s v="55764"/>
    <s v="Morosidad"/>
    <x v="0"/>
  </r>
  <r>
    <n v="3474"/>
    <s v="Hipotecaria Su Casita"/>
    <s v="FIDEICOMISO 234036"/>
    <d v="2018-05-01T00:00:00"/>
    <s v="67091"/>
    <x v="0"/>
    <n v="21"/>
    <n v="46351.62"/>
    <n v="9918.42"/>
    <n v="0"/>
    <n v="56270.04"/>
    <n v="139.13999999999999"/>
    <n v="0"/>
    <n v="0"/>
    <n v="0"/>
    <n v="0"/>
    <m/>
    <n v="56270.04"/>
    <n v="44136.28"/>
    <n v="370.81"/>
    <n v="0"/>
    <n v="0"/>
    <n v="0"/>
    <n v="0"/>
    <n v="0"/>
    <n v="44507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57.56"/>
    <n v="44507.09"/>
    <n v="162"/>
    <n v="300"/>
    <n v="66944.22"/>
    <n v="57905.82"/>
    <n v="86.498609999999999"/>
    <n v="84.055113020494304"/>
    <n v="9.6"/>
    <m/>
    <m/>
    <m/>
    <s v="EM"/>
    <s v="TECAMAC"/>
    <s v="55764"/>
    <s v="Proceso judicial"/>
    <x v="0"/>
  </r>
  <r>
    <n v="3475"/>
    <s v="Hipotecaria Su Casita"/>
    <s v="FIDEICOMISO 234036"/>
    <d v="2018-05-01T00:00:00"/>
    <s v="67092"/>
    <x v="0"/>
    <n v="21"/>
    <n v="45745.17"/>
    <n v="5268.1"/>
    <n v="0"/>
    <n v="51013.27"/>
    <n v="137.34"/>
    <n v="0"/>
    <n v="0"/>
    <n v="0"/>
    <n v="0"/>
    <m/>
    <n v="51013.27"/>
    <n v="17883.7"/>
    <n v="365.96"/>
    <n v="0"/>
    <n v="0"/>
    <n v="0"/>
    <n v="0"/>
    <n v="0"/>
    <n v="18249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05.44"/>
    <n v="18249.66"/>
    <n v="162"/>
    <n v="300"/>
    <n v="67236.56"/>
    <n v="57150"/>
    <n v="84.998400000000004"/>
    <n v="75.8713268375853"/>
    <n v="9.6"/>
    <m/>
    <m/>
    <m/>
    <s v="NL"/>
    <s v="GARCIA"/>
    <s v="66000"/>
    <s v="Morosidad"/>
    <x v="0"/>
  </r>
  <r>
    <n v="3476"/>
    <s v="Hipotecaria Su Casita"/>
    <s v="FIDEICOMISO 234036"/>
    <d v="2018-05-01T00:00:00"/>
    <s v="67095"/>
    <x v="1"/>
    <n v="0"/>
    <n v="47671.3"/>
    <n v="0"/>
    <n v="0"/>
    <n v="47671.3"/>
    <n v="143.12"/>
    <n v="0"/>
    <n v="0"/>
    <n v="143.12"/>
    <n v="0"/>
    <m/>
    <n v="47528.18"/>
    <n v="0"/>
    <n v="381.37"/>
    <n v="0"/>
    <n v="0"/>
    <n v="381.37"/>
    <n v="0"/>
    <n v="0"/>
    <n v="0"/>
    <n v="53.99"/>
    <n v="0"/>
    <n v="0"/>
    <n v="0"/>
    <n v="0"/>
    <n v="3.09"/>
    <n v="28.92"/>
    <n v="73.62"/>
    <n v="0"/>
    <n v="0"/>
    <n v="0"/>
    <n v="0"/>
    <n v="0"/>
    <n v="0"/>
    <n v="0"/>
    <n v="26.07"/>
    <n v="0"/>
    <n v="13.06"/>
    <n v="0"/>
    <n v="710.18"/>
    <n v="0"/>
    <n v="0"/>
    <n v="162"/>
    <n v="300"/>
    <n v="66944.22"/>
    <n v="59556.17"/>
    <n v="88.963871999999995"/>
    <n v="70.996689711795796"/>
    <n v="9.6"/>
    <m/>
    <m/>
    <m/>
    <s v="EM"/>
    <s v="TECAMAC"/>
    <s v="55764"/>
    <s v="Al corriente"/>
    <x v="0"/>
  </r>
  <r>
    <n v="3477"/>
    <s v="Hipotecaria Su Casita"/>
    <s v="FIDEICOMISO 234036"/>
    <d v="2018-05-01T00:00:00"/>
    <s v="67096"/>
    <x v="1"/>
    <n v="0"/>
    <n v="46056.38"/>
    <n v="0"/>
    <n v="0"/>
    <n v="46056.38"/>
    <n v="156.04"/>
    <n v="0"/>
    <n v="0"/>
    <n v="156.04"/>
    <n v="0"/>
    <m/>
    <n v="45900.34"/>
    <n v="0"/>
    <n v="368.45"/>
    <n v="0"/>
    <n v="0"/>
    <n v="368.45"/>
    <n v="0"/>
    <n v="0"/>
    <n v="0"/>
    <n v="53.99"/>
    <n v="0"/>
    <n v="0"/>
    <n v="0"/>
    <n v="0"/>
    <n v="3.09"/>
    <n v="28.92"/>
    <n v="73.63"/>
    <n v="0"/>
    <n v="0"/>
    <n v="0"/>
    <n v="0"/>
    <n v="0"/>
    <n v="0"/>
    <n v="0"/>
    <n v="1.23"/>
    <n v="0"/>
    <n v="1.51"/>
    <n v="0"/>
    <n v="685.35"/>
    <n v="0"/>
    <n v="0"/>
    <n v="162"/>
    <n v="300"/>
    <n v="66944.22"/>
    <n v="59556.17"/>
    <n v="88.963871999999995"/>
    <n v="68.565053335640599"/>
    <n v="9.6"/>
    <m/>
    <m/>
    <m/>
    <s v="EM"/>
    <s v="TECAMAC"/>
    <s v="55764"/>
    <s v="Al corriente"/>
    <x v="0"/>
  </r>
  <r>
    <n v="3478"/>
    <s v="Hipotecaria Su Casita"/>
    <s v="FIDEICOMISO 234036"/>
    <d v="2018-05-01T00:00:00"/>
    <s v="67100"/>
    <x v="0"/>
    <n v="21"/>
    <n v="45745.19"/>
    <n v="9304.6299999999992"/>
    <n v="0"/>
    <n v="55049.82"/>
    <n v="137.34"/>
    <n v="0"/>
    <n v="0"/>
    <n v="0"/>
    <n v="0"/>
    <m/>
    <n v="55049.82"/>
    <n v="40001.26"/>
    <n v="365.96"/>
    <n v="0"/>
    <n v="0"/>
    <n v="0"/>
    <n v="0"/>
    <n v="0"/>
    <n v="40367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41.9699999999993"/>
    <n v="40367.22"/>
    <n v="162"/>
    <n v="300"/>
    <n v="67236.56"/>
    <n v="57150"/>
    <n v="84.998400000000004"/>
    <n v="81.874831501102406"/>
    <n v="9.6"/>
    <m/>
    <m/>
    <m/>
    <s v="NL"/>
    <s v="GARCIA"/>
    <s v="66000"/>
    <s v="Proceso judicial"/>
    <x v="0"/>
  </r>
  <r>
    <n v="3479"/>
    <s v="Hipotecaria Su Casita"/>
    <s v="FIDEICOMISO 234036"/>
    <d v="2018-05-01T00:00:00"/>
    <s v="67101"/>
    <x v="0"/>
    <n v="21"/>
    <n v="45745.17"/>
    <n v="8652.49"/>
    <n v="0"/>
    <n v="54397.66"/>
    <n v="137.34"/>
    <n v="0"/>
    <n v="0"/>
    <n v="0"/>
    <n v="0"/>
    <m/>
    <n v="54397.66"/>
    <n v="35370.49"/>
    <n v="365.96"/>
    <n v="0"/>
    <n v="0"/>
    <n v="0"/>
    <n v="0"/>
    <n v="0"/>
    <n v="35736.44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89.83"/>
    <n v="35736.449999999997"/>
    <n v="162"/>
    <n v="300"/>
    <n v="67236.56"/>
    <n v="57150"/>
    <n v="84.998400000000004"/>
    <n v="80.904883005144399"/>
    <n v="9.6"/>
    <m/>
    <m/>
    <m/>
    <s v="NL"/>
    <s v="GARCIA"/>
    <s v="66000"/>
    <s v="Proceso judicial"/>
    <x v="0"/>
  </r>
  <r>
    <n v="3480"/>
    <s v="Hipotecaria Su Casita"/>
    <s v="FIDEICOMISO 234036"/>
    <d v="2018-05-01T00:00:00"/>
    <s v="67102"/>
    <x v="3"/>
    <n v="3"/>
    <n v="43397.36"/>
    <n v="384.61"/>
    <n v="0"/>
    <n v="43781.97"/>
    <n v="130.26"/>
    <n v="0"/>
    <n v="0"/>
    <n v="0"/>
    <n v="0"/>
    <m/>
    <n v="43781.97"/>
    <n v="809.25"/>
    <n v="347.18"/>
    <n v="0"/>
    <n v="0"/>
    <n v="0"/>
    <n v="0"/>
    <n v="0"/>
    <n v="1156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4.87"/>
    <n v="1156.43"/>
    <n v="162"/>
    <n v="300"/>
    <n v="127244.52"/>
    <n v="54214.46"/>
    <n v="42.606518999999999"/>
    <n v="34.407745399703899"/>
    <n v="9.6"/>
    <m/>
    <m/>
    <m/>
    <s v="QR"/>
    <s v="BENITO JUAREZ"/>
    <s v="77539"/>
    <s v="Morosidad"/>
    <x v="0"/>
  </r>
  <r>
    <n v="3481"/>
    <s v="Hipotecaria Su Casita"/>
    <s v="FIDEICOMISO 234036"/>
    <d v="2018-05-01T00:00:00"/>
    <s v="67105"/>
    <x v="0"/>
    <n v="21"/>
    <n v="45745.19"/>
    <n v="9611.73"/>
    <n v="0"/>
    <n v="55356.92"/>
    <n v="137.34"/>
    <n v="0"/>
    <n v="0"/>
    <n v="0"/>
    <n v="0"/>
    <m/>
    <n v="55356.92"/>
    <n v="42228.18"/>
    <n v="365.96"/>
    <n v="0"/>
    <n v="0"/>
    <n v="0"/>
    <n v="0"/>
    <n v="0"/>
    <n v="42594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49.07"/>
    <n v="42594.14"/>
    <n v="162"/>
    <n v="300"/>
    <n v="67236.56"/>
    <n v="57150"/>
    <n v="84.998400000000004"/>
    <n v="82.331577059107602"/>
    <n v="9.6"/>
    <m/>
    <m/>
    <m/>
    <s v="NL"/>
    <s v="GARCIA"/>
    <s v="66000"/>
    <s v="Morosidad"/>
    <x v="0"/>
  </r>
  <r>
    <n v="3482"/>
    <s v="Hipotecaria Su Casita"/>
    <s v="FIDEICOMISO 234036"/>
    <d v="2018-05-01T00:00:00"/>
    <s v="67106"/>
    <x v="0"/>
    <n v="21"/>
    <n v="16478.07"/>
    <n v="19253.240000000002"/>
    <n v="0"/>
    <n v="35731.31"/>
    <n v="405.3"/>
    <n v="0"/>
    <n v="0"/>
    <n v="0"/>
    <n v="0"/>
    <m/>
    <n v="35731.31"/>
    <n v="12973.96"/>
    <n v="131.82"/>
    <n v="0"/>
    <n v="0"/>
    <n v="0"/>
    <n v="0"/>
    <n v="0"/>
    <n v="13105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58.54"/>
    <n v="13105.78"/>
    <n v="162"/>
    <n v="300"/>
    <n v="67768.070000000007"/>
    <n v="60991.26"/>
    <n v="89.999995999999996"/>
    <n v="52.725878381177203"/>
    <n v="9.6"/>
    <m/>
    <m/>
    <m/>
    <s v="QR"/>
    <s v="SOLIDARIDAD"/>
    <s v="77710"/>
    <s v="Proceso judicial"/>
    <x v="0"/>
  </r>
  <r>
    <n v="3483"/>
    <s v="Hipotecaria Su Casita"/>
    <s v="FIDEICOMISO 234036"/>
    <d v="2018-05-01T00:00:00"/>
    <s v="67107"/>
    <x v="0"/>
    <n v="21"/>
    <n v="45745.19"/>
    <n v="8584.3700000000008"/>
    <n v="0"/>
    <n v="54329.56"/>
    <n v="137.34"/>
    <n v="0"/>
    <n v="0"/>
    <n v="0"/>
    <n v="0"/>
    <m/>
    <n v="54329.56"/>
    <n v="35202.730000000003"/>
    <n v="365.96"/>
    <n v="0"/>
    <n v="0"/>
    <n v="0"/>
    <n v="0"/>
    <n v="0"/>
    <n v="35568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21.7099999999991"/>
    <n v="35568.69"/>
    <n v="162"/>
    <n v="300"/>
    <n v="67236.56"/>
    <n v="57150"/>
    <n v="84.998400000000004"/>
    <n v="80.803598822467194"/>
    <n v="9.6"/>
    <m/>
    <m/>
    <m/>
    <s v="NL"/>
    <s v="GARCIA"/>
    <s v="66000"/>
    <s v="Proceso judicial"/>
    <x v="0"/>
  </r>
  <r>
    <n v="3484"/>
    <s v="Hipotecaria Su Casita"/>
    <s v="FIDEICOMISO 234036"/>
    <d v="2018-05-01T00:00:00"/>
    <s v="67108"/>
    <x v="1"/>
    <n v="0"/>
    <n v="31571.67"/>
    <n v="0"/>
    <n v="0"/>
    <n v="31571.67"/>
    <n v="92.49"/>
    <n v="0"/>
    <n v="0"/>
    <n v="92.49"/>
    <n v="0"/>
    <m/>
    <n v="31479.18"/>
    <n v="0"/>
    <n v="260.47000000000003"/>
    <n v="0"/>
    <n v="0"/>
    <n v="260.47000000000003"/>
    <n v="0"/>
    <n v="0"/>
    <n v="0"/>
    <n v="64.52"/>
    <n v="0"/>
    <n v="0"/>
    <n v="0"/>
    <n v="0"/>
    <n v="1.55"/>
    <n v="20.87"/>
    <n v="56.03"/>
    <n v="0"/>
    <n v="0"/>
    <n v="0"/>
    <n v="0"/>
    <n v="0"/>
    <n v="0"/>
    <n v="0"/>
    <n v="30.28"/>
    <n v="0"/>
    <n v="29.92"/>
    <n v="0"/>
    <n v="526.21"/>
    <n v="0"/>
    <n v="0"/>
    <n v="162"/>
    <n v="300"/>
    <n v="95672.57"/>
    <n v="39145.5"/>
    <n v="40.916116000000002"/>
    <n v="32.903035609837097"/>
    <n v="9.9"/>
    <m/>
    <m/>
    <m/>
    <s v="NL"/>
    <s v="JUAREZ"/>
    <s v="67250"/>
    <s v="Al corriente"/>
    <x v="0"/>
  </r>
  <r>
    <n v="3485"/>
    <s v="Hipotecaria Su Casita"/>
    <s v="FIDEICOMISO 234036"/>
    <d v="2018-05-01T00:00:00"/>
    <s v="67113"/>
    <x v="0"/>
    <n v="21"/>
    <n v="45745.17"/>
    <n v="5076.95"/>
    <n v="0"/>
    <n v="50822.12"/>
    <n v="137.34"/>
    <n v="0"/>
    <n v="0"/>
    <n v="0"/>
    <n v="0"/>
    <m/>
    <n v="50822.12"/>
    <n v="16664.5"/>
    <n v="365.96"/>
    <n v="0"/>
    <n v="0"/>
    <n v="0"/>
    <n v="0"/>
    <n v="0"/>
    <n v="17030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14.29"/>
    <n v="17030.46"/>
    <n v="162"/>
    <n v="300"/>
    <n v="67236.56"/>
    <n v="57150"/>
    <n v="84.998400000000004"/>
    <n v="75.587032101627301"/>
    <n v="9.6"/>
    <m/>
    <m/>
    <m/>
    <s v="NL"/>
    <s v="GARCIA"/>
    <s v="66000"/>
    <s v="Morosidad"/>
    <x v="0"/>
  </r>
  <r>
    <n v="3486"/>
    <s v="Hipotecaria Su Casita"/>
    <s v="FIDEICOMISO 234036"/>
    <d v="2018-05-01T00:00:00"/>
    <s v="67114"/>
    <x v="0"/>
    <n v="21"/>
    <n v="45745.19"/>
    <n v="9114.42"/>
    <n v="0"/>
    <n v="54859.61"/>
    <n v="137.34"/>
    <n v="0"/>
    <n v="0"/>
    <n v="0"/>
    <n v="0"/>
    <m/>
    <n v="54859.61"/>
    <n v="38699.08"/>
    <n v="365.96"/>
    <n v="0"/>
    <n v="0"/>
    <n v="0"/>
    <n v="0"/>
    <n v="0"/>
    <n v="39065.04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51.76"/>
    <n v="39065.040000000001"/>
    <n v="162"/>
    <n v="300"/>
    <n v="67236.56"/>
    <n v="57150"/>
    <n v="84.998400000000004"/>
    <n v="81.591934814068196"/>
    <n v="9.6"/>
    <m/>
    <m/>
    <m/>
    <s v="NL"/>
    <s v="GARCIA"/>
    <s v="66000"/>
    <s v="Proceso judicial"/>
    <x v="0"/>
  </r>
  <r>
    <n v="3487"/>
    <s v="Hipotecaria Su Casita"/>
    <s v="FIDEICOMISO 234036"/>
    <d v="2018-05-01T00:00:00"/>
    <s v="67119"/>
    <x v="1"/>
    <n v="0"/>
    <n v="20284.32"/>
    <n v="0"/>
    <n v="0"/>
    <n v="20284.32"/>
    <n v="540.37"/>
    <n v="0"/>
    <n v="0"/>
    <n v="540.37"/>
    <n v="0"/>
    <m/>
    <n v="19743.95"/>
    <n v="0"/>
    <n v="160.58000000000001"/>
    <n v="0"/>
    <n v="0"/>
    <n v="160.58000000000001"/>
    <n v="0"/>
    <n v="0"/>
    <n v="0"/>
    <n v="49.78"/>
    <n v="0"/>
    <n v="0"/>
    <n v="0"/>
    <n v="0"/>
    <n v="-12.5"/>
    <n v="32.659999999999997"/>
    <n v="97.05"/>
    <n v="0"/>
    <n v="0"/>
    <n v="0"/>
    <n v="0"/>
    <n v="0"/>
    <n v="0"/>
    <n v="0"/>
    <n v="11.17"/>
    <n v="0"/>
    <n v="215.19"/>
    <n v="0"/>
    <n v="879.11"/>
    <n v="0"/>
    <n v="0"/>
    <n v="99"/>
    <n v="240"/>
    <n v="112144.39"/>
    <n v="75198.41"/>
    <n v="67.054990000000004"/>
    <n v="17.6058292962644"/>
    <n v="9.5"/>
    <m/>
    <m/>
    <m/>
    <s v="PUE"/>
    <s v="PUEBLA"/>
    <s v="72498"/>
    <s v="Al corriente"/>
    <x v="0"/>
  </r>
  <r>
    <n v="3488"/>
    <s v="Hipotecaria Su Casita"/>
    <s v="FIDEICOMISO 234036"/>
    <d v="2018-05-01T00:00:00"/>
    <s v="67120"/>
    <x v="0"/>
    <n v="21"/>
    <n v="39781.61"/>
    <n v="39797.129999999997"/>
    <n v="0"/>
    <n v="79578.740000000005"/>
    <n v="825.1"/>
    <n v="0"/>
    <n v="0"/>
    <n v="0"/>
    <n v="0"/>
    <m/>
    <n v="79578.740000000005"/>
    <n v="29462.14"/>
    <n v="314.94"/>
    <n v="0"/>
    <n v="0"/>
    <n v="0"/>
    <n v="0"/>
    <n v="0"/>
    <n v="29777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622.230000000003"/>
    <n v="29777.08"/>
    <n v="40"/>
    <n v="180"/>
    <n v="121845.69"/>
    <n v="109175.9"/>
    <n v="89.601774000000006"/>
    <n v="65.311083093290407"/>
    <n v="9.5"/>
    <m/>
    <m/>
    <m/>
    <s v="GRO"/>
    <s v="JOSE AZUETA"/>
    <s v="40880"/>
    <s v="Morosidad"/>
    <x v="0"/>
  </r>
  <r>
    <n v="3489"/>
    <s v="Hipotecaria Su Casita"/>
    <s v="FIDEICOMISO 234036"/>
    <d v="2018-05-01T00:00:00"/>
    <s v="67121"/>
    <x v="0"/>
    <n v="21"/>
    <n v="48842.27"/>
    <n v="9441.4699999999993"/>
    <n v="0"/>
    <n v="58283.74"/>
    <n v="149.86000000000001"/>
    <n v="0"/>
    <n v="0"/>
    <n v="0"/>
    <n v="0"/>
    <m/>
    <n v="58283.74"/>
    <n v="38131.33"/>
    <n v="390.74"/>
    <n v="0"/>
    <n v="0"/>
    <n v="0"/>
    <n v="0"/>
    <n v="0"/>
    <n v="38522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91.33"/>
    <n v="38522.07"/>
    <n v="160"/>
    <n v="300"/>
    <n v="68207.17"/>
    <n v="61386.45"/>
    <n v="89.999995999999996"/>
    <n v="85.451046067414495"/>
    <n v="9.6"/>
    <m/>
    <m/>
    <m/>
    <s v="QR"/>
    <s v="SOLIDARIDAD"/>
    <s v="77710"/>
    <s v="Morosidad"/>
    <x v="0"/>
  </r>
  <r>
    <n v="3490"/>
    <s v="Hipotecaria Su Casita"/>
    <s v="FIDEICOMISO 234036"/>
    <d v="2018-05-01T00:00:00"/>
    <s v="67123"/>
    <x v="1"/>
    <n v="0"/>
    <n v="48685.61"/>
    <n v="0"/>
    <n v="0"/>
    <n v="48685.61"/>
    <n v="316.56"/>
    <n v="0"/>
    <n v="0"/>
    <n v="316.56"/>
    <n v="0"/>
    <m/>
    <n v="48369.05"/>
    <n v="0"/>
    <n v="385.43"/>
    <n v="0"/>
    <n v="0"/>
    <n v="385.43"/>
    <n v="0"/>
    <n v="0"/>
    <n v="0"/>
    <n v="49.85"/>
    <n v="0"/>
    <n v="0"/>
    <n v="0"/>
    <n v="0"/>
    <n v="-6.93"/>
    <n v="32.71"/>
    <n v="97.87"/>
    <n v="0"/>
    <n v="0"/>
    <n v="0"/>
    <n v="0"/>
    <n v="0"/>
    <n v="0"/>
    <n v="0"/>
    <n v="0"/>
    <n v="0"/>
    <n v="76.2"/>
    <n v="5.1454E-2"/>
    <n v="875.49"/>
    <n v="0"/>
    <n v="0"/>
    <n v="100"/>
    <n v="240"/>
    <n v="116954.44"/>
    <n v="75309.740000000005"/>
    <n v="64.392374000000004"/>
    <n v="41.357173157478698"/>
    <n v="9.5"/>
    <m/>
    <m/>
    <m/>
    <s v="MOR"/>
    <s v="EMILIANO ZAPATA"/>
    <s v="62760"/>
    <s v="Al corriente"/>
    <x v="0"/>
  </r>
  <r>
    <n v="3491"/>
    <s v="Hipotecaria Su Casita"/>
    <s v="FIDEICOMISO 234036"/>
    <d v="2018-05-01T00:00:00"/>
    <s v="67124"/>
    <x v="1"/>
    <n v="1"/>
    <n v="61944.3"/>
    <n v="11.87"/>
    <n v="0"/>
    <n v="61956.17"/>
    <n v="1060.81"/>
    <n v="0"/>
    <n v="11.87"/>
    <n v="1060.81"/>
    <n v="0"/>
    <m/>
    <n v="60883.49"/>
    <n v="0"/>
    <n v="485.23"/>
    <n v="0"/>
    <n v="0"/>
    <n v="485.23"/>
    <n v="0"/>
    <n v="0"/>
    <n v="0"/>
    <n v="61.26"/>
    <n v="0"/>
    <n v="0"/>
    <n v="0"/>
    <n v="0"/>
    <n v="-14.52"/>
    <n v="69.92"/>
    <n v="206.73"/>
    <n v="0"/>
    <n v="0"/>
    <n v="0"/>
    <n v="0"/>
    <n v="0"/>
    <n v="0"/>
    <n v="0"/>
    <n v="0.57999999999999996"/>
    <n v="0"/>
    <n v="0"/>
    <n v="0"/>
    <n v="1881.88"/>
    <n v="0"/>
    <n v="0"/>
    <n v="100"/>
    <n v="240"/>
    <n v="189353.49"/>
    <n v="167029.15"/>
    <n v="88.210230999999993"/>
    <n v="32.153349981043398"/>
    <n v="9.4"/>
    <m/>
    <m/>
    <m/>
    <s v="COA"/>
    <s v="TORREON"/>
    <s v="27085"/>
    <s v="Al corriente"/>
    <x v="0"/>
  </r>
  <r>
    <n v="3492"/>
    <s v="Hipotecaria Su Casita"/>
    <s v="FIDEICOMISO 234036"/>
    <d v="2018-05-01T00:00:00"/>
    <s v="67126"/>
    <x v="0"/>
    <n v="21"/>
    <n v="149056.62"/>
    <n v="28764.87"/>
    <n v="0"/>
    <n v="177821.49"/>
    <n v="464.76"/>
    <n v="0"/>
    <n v="0"/>
    <n v="0"/>
    <n v="0"/>
    <m/>
    <n v="177821.49"/>
    <n v="109630.83"/>
    <n v="1167.6099999999999"/>
    <n v="0"/>
    <n v="0"/>
    <n v="0"/>
    <n v="0"/>
    <n v="0"/>
    <n v="110798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229.63"/>
    <n v="110798.44"/>
    <n v="160"/>
    <n v="300"/>
    <n v="209257.13"/>
    <n v="188331.41"/>
    <n v="89.999996999999993"/>
    <n v="84.977506229765496"/>
    <n v="9.4"/>
    <m/>
    <m/>
    <m/>
    <s v="JAL"/>
    <s v="TONALA"/>
    <s v="45420"/>
    <s v="Proceso judicial"/>
    <x v="0"/>
  </r>
  <r>
    <n v="3493"/>
    <s v="Hipotecaria Su Casita"/>
    <s v="FIDEICOMISO 234036"/>
    <d v="2018-05-01T00:00:00"/>
    <s v="67128"/>
    <x v="0"/>
    <n v="21"/>
    <n v="48731.23"/>
    <n v="10400.58"/>
    <n v="0"/>
    <n v="59131.81"/>
    <n v="149.55000000000001"/>
    <n v="0"/>
    <n v="0"/>
    <n v="0"/>
    <n v="0"/>
    <m/>
    <n v="59131.81"/>
    <n v="44618.2"/>
    <n v="389.85"/>
    <n v="0"/>
    <n v="0"/>
    <n v="0"/>
    <n v="0"/>
    <n v="0"/>
    <n v="45008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50.13"/>
    <n v="45008.05"/>
    <n v="160"/>
    <n v="300"/>
    <n v="68054.83"/>
    <n v="61249.35"/>
    <n v="90.000004000000004"/>
    <n v="86.888483494555302"/>
    <n v="9.6"/>
    <m/>
    <m/>
    <m/>
    <s v="QR"/>
    <s v="SOLIDARIDAD"/>
    <s v="77710"/>
    <s v="Morosidad"/>
    <x v="0"/>
  </r>
  <r>
    <n v="3494"/>
    <s v="Hipotecaria Su Casita"/>
    <s v="FIDEICOMISO 234036"/>
    <d v="2018-05-01T00:00:00"/>
    <s v="67129"/>
    <x v="0"/>
    <n v="21"/>
    <n v="23720.31"/>
    <n v="2574.0700000000002"/>
    <n v="0"/>
    <n v="26294.38"/>
    <n v="68.709999999999994"/>
    <n v="0"/>
    <n v="0"/>
    <n v="0"/>
    <n v="0"/>
    <m/>
    <n v="26294.38"/>
    <n v="9323.93"/>
    <n v="195.69"/>
    <n v="0"/>
    <n v="0"/>
    <n v="0"/>
    <n v="0"/>
    <n v="0"/>
    <n v="9519.62000000000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42.78"/>
    <n v="9519.6200000000008"/>
    <n v="163"/>
    <n v="300"/>
    <n v="77229.59"/>
    <n v="29324.14"/>
    <n v="37.970084"/>
    <n v="34.047028057017897"/>
    <n v="9.9"/>
    <m/>
    <m/>
    <m/>
    <s v="EM"/>
    <s v="VALLE DE CHALCO SOLIDARIDAD"/>
    <s v="56614"/>
    <s v="Proceso judicial"/>
    <x v="0"/>
  </r>
  <r>
    <n v="3495"/>
    <s v="Hipotecaria Su Casita"/>
    <s v="FIDEICOMISO 234036"/>
    <d v="2018-05-01T00:00:00"/>
    <s v="67130"/>
    <x v="1"/>
    <n v="0"/>
    <n v="15995.6"/>
    <n v="0"/>
    <n v="0"/>
    <n v="15995.6"/>
    <n v="46.36"/>
    <n v="0"/>
    <n v="0"/>
    <n v="46.36"/>
    <n v="0"/>
    <m/>
    <n v="15949.24"/>
    <n v="0"/>
    <n v="131.96"/>
    <n v="0"/>
    <n v="0"/>
    <n v="131.96"/>
    <n v="0"/>
    <n v="0"/>
    <n v="0"/>
    <n v="32.6"/>
    <n v="0"/>
    <n v="0"/>
    <n v="0"/>
    <n v="0"/>
    <n v="0.31"/>
    <n v="10.55"/>
    <n v="31.24"/>
    <n v="0"/>
    <n v="0"/>
    <n v="0"/>
    <n v="0"/>
    <n v="0"/>
    <n v="0"/>
    <n v="0"/>
    <n v="1.1200000000000001"/>
    <n v="0"/>
    <n v="5.17"/>
    <n v="0"/>
    <n v="254.14"/>
    <n v="0"/>
    <n v="0"/>
    <n v="163"/>
    <n v="300"/>
    <n v="68253.11"/>
    <n v="19776.39"/>
    <n v="28.975075"/>
    <n v="23.367784777353201"/>
    <n v="9.9"/>
    <m/>
    <m/>
    <m/>
    <s v="EM"/>
    <s v="VALLE DE CHALCO SOLIDARIDAD"/>
    <s v="56614"/>
    <s v="Al corriente"/>
    <x v="0"/>
  </r>
  <r>
    <n v="3496"/>
    <s v="Hipotecaria Su Casita"/>
    <s v="FIDEICOMISO 234036"/>
    <d v="2018-05-01T00:00:00"/>
    <s v="67131"/>
    <x v="1"/>
    <n v="0"/>
    <n v="28215.87"/>
    <n v="0"/>
    <n v="0"/>
    <n v="28215.87"/>
    <n v="93.44"/>
    <n v="0"/>
    <n v="0"/>
    <n v="93.44"/>
    <n v="0"/>
    <m/>
    <n v="28122.43"/>
    <n v="0"/>
    <n v="232.78"/>
    <n v="0"/>
    <n v="0"/>
    <n v="232.78"/>
    <n v="0"/>
    <n v="0"/>
    <n v="0"/>
    <n v="59.63"/>
    <n v="0"/>
    <n v="0"/>
    <n v="0"/>
    <n v="0"/>
    <n v="2.4300000000000002"/>
    <n v="19.29"/>
    <n v="48.89"/>
    <n v="0"/>
    <n v="0"/>
    <n v="0"/>
    <n v="0"/>
    <n v="0"/>
    <n v="0"/>
    <n v="0"/>
    <n v="0.71"/>
    <n v="0"/>
    <n v="0.47"/>
    <n v="0"/>
    <n v="457.17"/>
    <n v="0"/>
    <n v="0"/>
    <n v="163"/>
    <n v="300"/>
    <n v="68837.38"/>
    <n v="36180.089999999997"/>
    <n v="52.558784000000003"/>
    <n v="40.853428610186398"/>
    <n v="9.9"/>
    <m/>
    <m/>
    <m/>
    <s v="EM"/>
    <s v="VALLE DE CHALCO SOLIDARIDAD"/>
    <s v="56614"/>
    <s v="Al corriente"/>
    <x v="0"/>
  </r>
  <r>
    <n v="3497"/>
    <s v="Hipotecaria Su Casita"/>
    <s v="FIDEICOMISO 234036"/>
    <d v="2018-05-01T00:00:00"/>
    <s v="67132"/>
    <x v="0"/>
    <n v="21"/>
    <n v="48918.23"/>
    <n v="8783.9699999999993"/>
    <n v="0"/>
    <n v="57702.2"/>
    <n v="145.22999999999999"/>
    <n v="0"/>
    <n v="0"/>
    <n v="0"/>
    <n v="0"/>
    <m/>
    <n v="57702.2"/>
    <n v="35450.33"/>
    <n v="391.35"/>
    <n v="0"/>
    <n v="0"/>
    <n v="0"/>
    <n v="0"/>
    <n v="0"/>
    <n v="35841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29.2000000000007"/>
    <n v="35841.68"/>
    <n v="163"/>
    <n v="300"/>
    <n v="68492.13"/>
    <n v="60930"/>
    <n v="88.959125999999998"/>
    <n v="84.246467754426405"/>
    <n v="9.6"/>
    <m/>
    <m/>
    <m/>
    <s v="EM"/>
    <s v="VALLE DE CHALCO SOLIDARIDAD"/>
    <s v="56614"/>
    <s v="Proceso judicial"/>
    <x v="0"/>
  </r>
  <r>
    <n v="3498"/>
    <s v="Hipotecaria Su Casita"/>
    <s v="FIDEICOMISO 234036"/>
    <d v="2018-05-01T00:00:00"/>
    <s v="67133"/>
    <x v="0"/>
    <n v="21"/>
    <n v="14608.86"/>
    <n v="2837.15"/>
    <n v="0"/>
    <n v="17446.009999999998"/>
    <n v="42.33"/>
    <n v="0"/>
    <n v="0"/>
    <n v="0"/>
    <n v="0"/>
    <m/>
    <n v="17446.009999999998"/>
    <n v="13012.66"/>
    <n v="120.52"/>
    <n v="0"/>
    <n v="0"/>
    <n v="0"/>
    <n v="0"/>
    <n v="0"/>
    <n v="13133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79.48"/>
    <n v="13133.18"/>
    <n v="163"/>
    <n v="300"/>
    <n v="68093.77"/>
    <n v="18061.05"/>
    <n v="26.523792"/>
    <n v="25.620566936580101"/>
    <n v="9.9"/>
    <m/>
    <m/>
    <m/>
    <s v="EM"/>
    <s v="VALLE DE CHALCO SOLIDARIDAD"/>
    <s v="56614"/>
    <s v="Morosidad"/>
    <x v="0"/>
  </r>
  <r>
    <n v="3499"/>
    <s v="Hipotecaria Su Casita"/>
    <s v="FIDEICOMISO 234036"/>
    <d v="2018-05-01T00:00:00"/>
    <s v="67134"/>
    <x v="0"/>
    <n v="21"/>
    <n v="19174.45"/>
    <n v="6962.56"/>
    <n v="0"/>
    <n v="26137.01"/>
    <n v="117.18"/>
    <n v="0"/>
    <n v="0"/>
    <n v="0"/>
    <n v="0"/>
    <m/>
    <n v="26137.01"/>
    <n v="15581.03"/>
    <n v="158.19"/>
    <n v="0"/>
    <n v="0"/>
    <n v="0"/>
    <n v="0"/>
    <n v="0"/>
    <n v="15739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79.74"/>
    <n v="15739.22"/>
    <n v="103"/>
    <n v="240"/>
    <n v="68093.77"/>
    <n v="28731.72"/>
    <n v="42.194344999999998"/>
    <n v="38.383849529664403"/>
    <n v="9.9"/>
    <m/>
    <m/>
    <m/>
    <s v="EM"/>
    <s v="VALLE DE CHALCO SOLIDARIDAD"/>
    <s v="56614"/>
    <s v="Proceso judicial"/>
    <x v="0"/>
  </r>
  <r>
    <n v="3500"/>
    <s v="Hipotecaria Su Casita"/>
    <s v="FIDEICOMISO 234036"/>
    <d v="2018-05-01T00:00:00"/>
    <s v="67135"/>
    <x v="0"/>
    <n v="21"/>
    <n v="22594.04"/>
    <n v="10119.89"/>
    <n v="0"/>
    <n v="32713.93"/>
    <n v="138.04"/>
    <n v="0"/>
    <n v="0"/>
    <n v="0"/>
    <n v="0"/>
    <m/>
    <n v="32713.93"/>
    <n v="26290"/>
    <n v="186.4"/>
    <n v="0"/>
    <n v="0"/>
    <n v="0"/>
    <n v="0"/>
    <n v="0"/>
    <n v="26476.4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57.93"/>
    <n v="26476.400000000001"/>
    <n v="103"/>
    <n v="240"/>
    <n v="68093.77"/>
    <n v="33852.480000000003"/>
    <n v="49.714503999999998"/>
    <n v="48.042471447903402"/>
    <n v="9.9"/>
    <m/>
    <m/>
    <m/>
    <s v="EM"/>
    <s v="VALLE DE CHALCO SOLIDARIDAD"/>
    <s v="56614"/>
    <s v="Proceso judicial"/>
    <x v="0"/>
  </r>
  <r>
    <n v="3501"/>
    <s v="Hipotecaria Su Casita"/>
    <s v="FIDEICOMISO 234036"/>
    <d v="2018-05-01T00:00:00"/>
    <s v="67136"/>
    <x v="0"/>
    <n v="21"/>
    <n v="16572.91"/>
    <n v="2902.4"/>
    <n v="0"/>
    <n v="19475.310000000001"/>
    <n v="48.03"/>
    <n v="0"/>
    <n v="0"/>
    <n v="0"/>
    <n v="0"/>
    <m/>
    <n v="19475.310000000001"/>
    <n v="12617.44"/>
    <n v="136.72999999999999"/>
    <n v="0"/>
    <n v="0"/>
    <n v="0"/>
    <n v="0"/>
    <n v="0"/>
    <n v="12754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50.43"/>
    <n v="12754.17"/>
    <n v="163"/>
    <n v="300"/>
    <n v="68173.440000000002"/>
    <n v="20490.54"/>
    <n v="30.056484999999999"/>
    <n v="28.5672980255938"/>
    <n v="9.9"/>
    <m/>
    <m/>
    <m/>
    <s v="EM"/>
    <s v="VALLE DE CHALCO SOLIDARIDAD"/>
    <s v="56614"/>
    <s v="Morosidad"/>
    <x v="0"/>
  </r>
  <r>
    <n v="3502"/>
    <s v="Hipotecaria Su Casita"/>
    <s v="FIDEICOMISO 234036"/>
    <d v="2018-05-01T00:00:00"/>
    <s v="67137"/>
    <x v="0"/>
    <n v="21"/>
    <n v="57206.68"/>
    <n v="27544.080000000002"/>
    <n v="0"/>
    <n v="84750.76"/>
    <n v="356.41"/>
    <n v="0"/>
    <n v="0"/>
    <n v="0"/>
    <n v="0"/>
    <m/>
    <n v="84750.76"/>
    <n v="69571.91"/>
    <n v="452.89"/>
    <n v="0"/>
    <n v="0"/>
    <n v="0"/>
    <n v="0"/>
    <n v="0"/>
    <n v="70024.8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900.49"/>
    <n v="70024.800000000003"/>
    <n v="103"/>
    <n v="240"/>
    <n v="106662.49"/>
    <n v="86822.32"/>
    <n v="81.399112000000002"/>
    <n v="79.456948458934505"/>
    <n v="9.5"/>
    <m/>
    <m/>
    <m/>
    <s v="PUE"/>
    <s v="PUEBLA"/>
    <s v="72450"/>
    <s v="Proceso judicial"/>
    <x v="0"/>
  </r>
  <r>
    <n v="3503"/>
    <s v="Hipotecaria Su Casita"/>
    <s v="FIDEICOMISO 234036"/>
    <d v="2018-05-01T00:00:00"/>
    <s v="67139"/>
    <x v="0"/>
    <n v="21"/>
    <n v="24999.51"/>
    <n v="15552.11"/>
    <n v="0"/>
    <n v="40551.620000000003"/>
    <n v="476.24"/>
    <n v="0"/>
    <n v="0"/>
    <n v="0"/>
    <n v="0"/>
    <m/>
    <n v="40551.620000000003"/>
    <n v="10145.01"/>
    <n v="200"/>
    <n v="0"/>
    <n v="0"/>
    <n v="0"/>
    <n v="0"/>
    <n v="0"/>
    <n v="10345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28.35"/>
    <n v="10345.01"/>
    <n v="43"/>
    <n v="180"/>
    <n v="103504.28"/>
    <n v="64387.82"/>
    <n v="62.207881999999998"/>
    <n v="39.178689259379198"/>
    <n v="9.6"/>
    <m/>
    <m/>
    <m/>
    <s v="QR"/>
    <s v="BENITO JUAREZ"/>
    <s v="77500"/>
    <s v="Proceso judicial"/>
    <x v="0"/>
  </r>
  <r>
    <n v="3504"/>
    <s v="Hipotecaria Su Casita"/>
    <s v="FIDEICOMISO 234036"/>
    <d v="2018-05-01T00:00:00"/>
    <s v="67140"/>
    <x v="0"/>
    <n v="21"/>
    <n v="65478.71"/>
    <n v="12235.39"/>
    <n v="0"/>
    <n v="77714.100000000006"/>
    <n v="196.02"/>
    <n v="0"/>
    <n v="0"/>
    <n v="0"/>
    <n v="0"/>
    <m/>
    <n v="77714.100000000006"/>
    <n v="49244.56"/>
    <n v="518.37"/>
    <n v="0"/>
    <n v="0"/>
    <n v="0"/>
    <n v="0"/>
    <n v="0"/>
    <n v="49762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31.41"/>
    <n v="49762.93"/>
    <n v="163"/>
    <n v="300"/>
    <n v="103504.28"/>
    <n v="81766.429999999993"/>
    <n v="78.998114999999999"/>
    <n v="75.082982208242399"/>
    <n v="9.5"/>
    <m/>
    <m/>
    <m/>
    <s v="QR"/>
    <s v="BENITO JUAREZ"/>
    <s v="77500"/>
    <s v="Proceso judicial"/>
    <x v="0"/>
  </r>
  <r>
    <n v="3505"/>
    <s v="Hipotecaria Su Casita"/>
    <s v="FIDEICOMISO 234036"/>
    <d v="2018-05-01T00:00:00"/>
    <s v="67141"/>
    <x v="13"/>
    <n v="3"/>
    <n v="36955.24"/>
    <n v="324.05"/>
    <n v="0"/>
    <n v="37279.29"/>
    <n v="109.75"/>
    <n v="0"/>
    <n v="107.16"/>
    <n v="0"/>
    <n v="0"/>
    <m/>
    <n v="37172.129999999997"/>
    <n v="817.87"/>
    <n v="295.64"/>
    <n v="0"/>
    <n v="265.10000000000002"/>
    <n v="0"/>
    <n v="0"/>
    <n v="0"/>
    <n v="848.41"/>
    <n v="0"/>
    <n v="0"/>
    <n v="0"/>
    <n v="0"/>
    <n v="0"/>
    <n v="-19.05"/>
    <n v="0"/>
    <n v="0"/>
    <n v="41.73"/>
    <n v="0"/>
    <n v="0"/>
    <n v="55.15"/>
    <n v="0"/>
    <n v="22.36"/>
    <n v="62.01"/>
    <n v="0"/>
    <n v="0"/>
    <n v="0"/>
    <n v="0"/>
    <n v="534.46"/>
    <n v="326.64"/>
    <n v="848.41"/>
    <n v="163"/>
    <n v="300"/>
    <n v="86253.57"/>
    <n v="46032.07"/>
    <n v="53.368307000000001"/>
    <n v="43.096337959251201"/>
    <n v="9.6"/>
    <m/>
    <m/>
    <m/>
    <s v="QR"/>
    <s v="BENITO JUAREZ"/>
    <s v="77500"/>
    <s v="Morosidad"/>
    <x v="0"/>
  </r>
  <r>
    <n v="3506"/>
    <s v="Hipotecaria Su Casita"/>
    <s v="FIDEICOMISO 234036"/>
    <d v="2018-05-01T00:00:00"/>
    <s v="67142"/>
    <x v="18"/>
    <n v="14"/>
    <n v="35479.89"/>
    <n v="2902.83"/>
    <n v="0"/>
    <n v="38382.720000000001"/>
    <n v="220"/>
    <n v="0"/>
    <n v="196.78"/>
    <n v="0"/>
    <n v="0"/>
    <m/>
    <n v="38185.94"/>
    <n v="4150.93"/>
    <n v="283.83999999999997"/>
    <n v="0"/>
    <n v="307.06"/>
    <n v="0"/>
    <n v="0"/>
    <n v="0"/>
    <n v="4127.71"/>
    <n v="0"/>
    <n v="0"/>
    <n v="0"/>
    <n v="0"/>
    <n v="0"/>
    <n v="-35.479999999999997"/>
    <n v="0"/>
    <n v="0"/>
    <n v="46.45"/>
    <n v="0"/>
    <n v="0"/>
    <n v="54.99"/>
    <n v="0"/>
    <n v="23.94"/>
    <n v="70.180000000000007"/>
    <n v="0"/>
    <n v="0"/>
    <n v="0"/>
    <n v="0"/>
    <n v="663.92"/>
    <n v="2926.05"/>
    <n v="4127.71"/>
    <n v="103"/>
    <n v="240"/>
    <n v="86253.57"/>
    <n v="53675.33"/>
    <n v="62.229691000000003"/>
    <n v="44.271721231048602"/>
    <n v="9.6"/>
    <m/>
    <m/>
    <m/>
    <s v="QR"/>
    <s v="BENITO JUAREZ"/>
    <s v="77500"/>
    <s v="Morosidad"/>
    <x v="0"/>
  </r>
  <r>
    <n v="3507"/>
    <s v="Hipotecaria Su Casita"/>
    <s v="FIDEICOMISO 234036"/>
    <d v="2018-05-01T00:00:00"/>
    <s v="67145"/>
    <x v="0"/>
    <n v="21"/>
    <n v="170942.54"/>
    <n v="36378.76"/>
    <n v="0"/>
    <n v="207321.3"/>
    <n v="515.94000000000005"/>
    <n v="0"/>
    <n v="0"/>
    <n v="0"/>
    <n v="0"/>
    <m/>
    <n v="207321.3"/>
    <n v="154685.20000000001"/>
    <n v="1339.05"/>
    <n v="0"/>
    <n v="0"/>
    <n v="0"/>
    <n v="0"/>
    <n v="0"/>
    <n v="156024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894.699999999997"/>
    <n v="156024.25"/>
    <n v="163"/>
    <n v="300"/>
    <n v="237794.46"/>
    <n v="214015.01"/>
    <n v="89.999998000000005"/>
    <n v="87.185083818921896"/>
    <n v="9.4"/>
    <m/>
    <m/>
    <m/>
    <s v="JAL"/>
    <s v="TONALA"/>
    <s v="45417"/>
    <s v="Morosidad"/>
    <x v="0"/>
  </r>
  <r>
    <n v="3508"/>
    <s v="Hipotecaria Su Casita"/>
    <s v="FIDEICOMISO 234036"/>
    <d v="2018-05-01T00:00:00"/>
    <s v="67147"/>
    <x v="0"/>
    <n v="21"/>
    <n v="63276.44"/>
    <n v="10890.66"/>
    <n v="0"/>
    <n v="74167.100000000006"/>
    <n v="189.44"/>
    <n v="0"/>
    <n v="0"/>
    <n v="0"/>
    <n v="0"/>
    <m/>
    <n v="74167.100000000006"/>
    <n v="41699.629999999997"/>
    <n v="500.94"/>
    <n v="0"/>
    <n v="0"/>
    <n v="0"/>
    <n v="0"/>
    <n v="0"/>
    <n v="42200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80.1"/>
    <n v="42200.57"/>
    <n v="163"/>
    <n v="300"/>
    <n v="103504.28"/>
    <n v="79017.73"/>
    <n v="76.342476000000005"/>
    <n v="71.656070754495204"/>
    <n v="9.5"/>
    <m/>
    <m/>
    <m/>
    <s v="QR"/>
    <s v="BENITO JUAREZ"/>
    <s v="77500"/>
    <s v="Morosidad"/>
    <x v="0"/>
  </r>
  <r>
    <n v="3509"/>
    <s v="Hipotecaria Su Casita"/>
    <s v="FIDEICOMISO 234036"/>
    <d v="2018-05-01T00:00:00"/>
    <s v="67148"/>
    <x v="1"/>
    <n v="0"/>
    <n v="35086.74"/>
    <n v="0"/>
    <n v="0"/>
    <n v="35086.74"/>
    <n v="217.55"/>
    <n v="0"/>
    <n v="0"/>
    <n v="217.55"/>
    <n v="0"/>
    <m/>
    <n v="34869.19"/>
    <n v="0"/>
    <n v="280.69"/>
    <n v="0"/>
    <n v="0"/>
    <n v="280.69"/>
    <n v="0"/>
    <n v="0"/>
    <n v="0"/>
    <n v="45.94"/>
    <n v="0"/>
    <n v="0"/>
    <n v="0"/>
    <n v="0"/>
    <n v="3.73"/>
    <n v="23.67"/>
    <n v="68.33"/>
    <n v="0"/>
    <n v="0"/>
    <n v="0"/>
    <n v="0"/>
    <n v="0"/>
    <n v="0"/>
    <n v="0"/>
    <n v="12.67"/>
    <n v="0"/>
    <n v="6.92"/>
    <n v="0"/>
    <n v="652.58000000000004"/>
    <n v="0"/>
    <n v="0"/>
    <n v="103"/>
    <n v="240"/>
    <n v="78026.31"/>
    <n v="53079.12"/>
    <n v="68.027208000000002"/>
    <n v="44.689015961860697"/>
    <n v="9.6"/>
    <m/>
    <m/>
    <m/>
    <s v="QR"/>
    <s v="BENITO JUAREZ"/>
    <s v="77500"/>
    <s v="Al corriente"/>
    <x v="0"/>
  </r>
  <r>
    <n v="3510"/>
    <s v="Hipotecaria Su Casita"/>
    <s v="FIDEICOMISO 234036"/>
    <d v="2018-05-01T00:00:00"/>
    <s v="67154"/>
    <x v="0"/>
    <n v="21"/>
    <n v="77084.639999999999"/>
    <n v="16412.37"/>
    <n v="0"/>
    <n v="93497.01"/>
    <n v="230.76"/>
    <n v="0"/>
    <n v="0"/>
    <n v="0"/>
    <n v="0"/>
    <m/>
    <n v="93497.01"/>
    <n v="71893.67"/>
    <n v="610.25"/>
    <n v="0"/>
    <n v="0"/>
    <n v="0"/>
    <n v="0"/>
    <n v="0"/>
    <n v="72503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43.13"/>
    <n v="72503.92"/>
    <n v="163"/>
    <n v="300"/>
    <n v="106954.43"/>
    <n v="96258.98"/>
    <n v="89.999993000000003"/>
    <n v="87.417612834884906"/>
    <n v="9.5"/>
    <m/>
    <m/>
    <m/>
    <s v="QR"/>
    <s v="BENITO JUAREZ"/>
    <s v="77500"/>
    <s v="Morosidad"/>
    <x v="0"/>
  </r>
  <r>
    <n v="3511"/>
    <s v="Hipotecaria Su Casita"/>
    <s v="FIDEICOMISO 234036"/>
    <d v="2018-05-01T00:00:00"/>
    <s v="67156"/>
    <x v="0"/>
    <n v="21"/>
    <n v="36387.800000000003"/>
    <n v="50590.36"/>
    <n v="0"/>
    <n v="86978.16"/>
    <n v="694.56"/>
    <n v="0"/>
    <n v="0"/>
    <n v="0"/>
    <n v="0"/>
    <m/>
    <n v="86978.16"/>
    <n v="56516.31"/>
    <n v="288.07"/>
    <n v="0"/>
    <n v="0"/>
    <n v="0"/>
    <n v="0"/>
    <n v="0"/>
    <n v="56804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284.92"/>
    <n v="56804.38"/>
    <n v="43"/>
    <n v="180"/>
    <n v="105644.58"/>
    <n v="94101.15"/>
    <n v="89.073334000000003"/>
    <n v="82.3309247164933"/>
    <n v="9.5"/>
    <m/>
    <m/>
    <m/>
    <s v="OAX"/>
    <s v="SAN SEBASTIAN TUTLA"/>
    <s v="71246"/>
    <s v="Proceso judicial"/>
    <x v="0"/>
  </r>
  <r>
    <n v="3512"/>
    <s v="Hipotecaria Su Casita"/>
    <s v="FIDEICOMISO 234036"/>
    <d v="2018-05-01T00:00:00"/>
    <s v="67158"/>
    <x v="0"/>
    <n v="21"/>
    <n v="45836.13"/>
    <n v="8640.84"/>
    <n v="0"/>
    <n v="54476.97"/>
    <n v="136.09"/>
    <n v="0"/>
    <n v="0"/>
    <n v="0"/>
    <n v="0"/>
    <m/>
    <n v="54476.97"/>
    <n v="35733.22"/>
    <n v="366.69"/>
    <n v="0"/>
    <n v="0"/>
    <n v="0"/>
    <n v="0"/>
    <n v="0"/>
    <n v="36099.91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76.93"/>
    <n v="36099.910000000003"/>
    <n v="163"/>
    <n v="300"/>
    <n v="67122.25"/>
    <n v="57091.69"/>
    <n v="85.056281999999996"/>
    <n v="81.160822579004801"/>
    <n v="9.6"/>
    <m/>
    <m/>
    <m/>
    <s v="NL"/>
    <s v="GARCIA"/>
    <s v="66000"/>
    <s v="Proceso judicial"/>
    <x v="0"/>
  </r>
  <r>
    <n v="3513"/>
    <s v="Hipotecaria Su Casita"/>
    <s v="FIDEICOMISO 234036"/>
    <d v="2018-05-01T00:00:00"/>
    <s v="67161"/>
    <x v="0"/>
    <n v="21"/>
    <n v="45881.440000000002"/>
    <n v="9292.69"/>
    <n v="0"/>
    <n v="55174.13"/>
    <n v="136.25"/>
    <n v="0"/>
    <n v="0"/>
    <n v="0"/>
    <n v="0"/>
    <m/>
    <n v="55174.13"/>
    <n v="40374.89"/>
    <n v="367.05"/>
    <n v="0"/>
    <n v="0"/>
    <n v="0"/>
    <n v="0"/>
    <n v="0"/>
    <n v="40741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28.94"/>
    <n v="40741.94"/>
    <n v="163"/>
    <n v="300"/>
    <n v="67122.25"/>
    <n v="57150"/>
    <n v="85.143152999999998"/>
    <n v="82.199464431004202"/>
    <n v="9.6"/>
    <m/>
    <m/>
    <m/>
    <s v="NL"/>
    <s v="GARCIA"/>
    <s v="66000"/>
    <s v="Proceso judicial"/>
    <x v="0"/>
  </r>
  <r>
    <n v="3514"/>
    <s v="Hipotecaria Su Casita"/>
    <s v="FIDEICOMISO 234036"/>
    <d v="2018-05-01T00:00:00"/>
    <s v="67163"/>
    <x v="0"/>
    <n v="21"/>
    <n v="45168.41"/>
    <n v="9486.74"/>
    <n v="0"/>
    <n v="54655.15"/>
    <n v="141.94999999999999"/>
    <n v="0"/>
    <n v="0"/>
    <n v="0"/>
    <n v="0"/>
    <m/>
    <n v="54655.15"/>
    <n v="38830.050000000003"/>
    <n v="361.35"/>
    <n v="0"/>
    <n v="0"/>
    <n v="0"/>
    <n v="0"/>
    <n v="0"/>
    <n v="39191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28.69"/>
    <n v="39191.4"/>
    <n v="163"/>
    <n v="300"/>
    <n v="67122.25"/>
    <n v="57150"/>
    <n v="85.143152999999998"/>
    <n v="81.426278192265102"/>
    <n v="9.6"/>
    <m/>
    <m/>
    <m/>
    <s v="NL"/>
    <s v="GARCIA"/>
    <s v="66000"/>
    <s v="Proceso judicial"/>
    <x v="0"/>
  </r>
  <r>
    <n v="3515"/>
    <s v="Hipotecaria Su Casita"/>
    <s v="FIDEICOMISO 234036"/>
    <d v="2018-05-01T00:00:00"/>
    <s v="67164"/>
    <x v="0"/>
    <n v="21"/>
    <n v="42436.160000000003"/>
    <n v="8991.0300000000007"/>
    <n v="0"/>
    <n v="51427.19"/>
    <n v="191.77"/>
    <n v="0"/>
    <n v="0"/>
    <n v="0"/>
    <n v="0"/>
    <m/>
    <n v="51427.19"/>
    <n v="22353.31"/>
    <n v="339.49"/>
    <n v="0"/>
    <n v="0"/>
    <n v="0"/>
    <n v="0"/>
    <n v="0"/>
    <n v="22692.799999999999"/>
    <n v="0"/>
    <n v="0"/>
    <n v="0"/>
    <n v="0"/>
    <n v="0"/>
    <n v="-25.24"/>
    <n v="0"/>
    <n v="0"/>
    <n v="0"/>
    <n v="0"/>
    <n v="0"/>
    <n v="68.8"/>
    <n v="0"/>
    <n v="0"/>
    <n v="38.99"/>
    <n v="0"/>
    <n v="0"/>
    <n v="0"/>
    <n v="0"/>
    <n v="82.55"/>
    <n v="9182.7999999999993"/>
    <n v="22692.799999999999"/>
    <n v="163"/>
    <n v="300"/>
    <n v="67122.25"/>
    <n v="60325"/>
    <n v="89.873328000000001"/>
    <n v="76.617202071915798"/>
    <n v="9.6"/>
    <m/>
    <m/>
    <m/>
    <s v="NL"/>
    <s v="GARCIA"/>
    <s v="66000"/>
    <s v="Proceso judicial"/>
    <x v="0"/>
  </r>
  <r>
    <n v="3516"/>
    <s v="Hipotecaria Su Casita"/>
    <s v="FIDEICOMISO 234036"/>
    <d v="2018-05-01T00:00:00"/>
    <s v="67165"/>
    <x v="0"/>
    <n v="21"/>
    <n v="52164.53"/>
    <n v="10060.41"/>
    <n v="0"/>
    <n v="62224.94"/>
    <n v="154.9"/>
    <n v="0"/>
    <n v="0"/>
    <n v="0"/>
    <n v="0"/>
    <m/>
    <n v="62224.94"/>
    <n v="42394.04"/>
    <n v="417.32"/>
    <n v="0"/>
    <n v="0"/>
    <n v="0"/>
    <n v="0"/>
    <n v="0"/>
    <n v="42811.36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15.31"/>
    <n v="42811.360000000001"/>
    <n v="163"/>
    <n v="300"/>
    <n v="74020.19"/>
    <n v="64976"/>
    <n v="87.781454999999994"/>
    <n v="84.064820402728699"/>
    <n v="9.6"/>
    <m/>
    <m/>
    <m/>
    <s v="NL"/>
    <s v="GARCIA"/>
    <s v="66000"/>
    <s v="Morosidad"/>
    <x v="0"/>
  </r>
  <r>
    <n v="3517"/>
    <s v="Hipotecaria Su Casita"/>
    <s v="FIDEICOMISO 234036"/>
    <d v="2018-05-01T00:00:00"/>
    <s v="67166"/>
    <x v="0"/>
    <n v="21"/>
    <n v="45881.440000000002"/>
    <n v="9354.11"/>
    <n v="0"/>
    <n v="55235.55"/>
    <n v="136.25"/>
    <n v="0"/>
    <n v="0"/>
    <n v="0"/>
    <n v="0"/>
    <m/>
    <n v="55235.55"/>
    <n v="40975.89"/>
    <n v="367.05"/>
    <n v="0"/>
    <n v="0"/>
    <n v="0"/>
    <n v="0"/>
    <n v="0"/>
    <n v="41342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90.36"/>
    <n v="41342.94"/>
    <n v="163"/>
    <n v="300"/>
    <n v="67122.25"/>
    <n v="57150"/>
    <n v="85.143152999999998"/>
    <n v="82.290969110921296"/>
    <n v="9.6"/>
    <m/>
    <m/>
    <m/>
    <s v="NL"/>
    <s v="GARCIA"/>
    <s v="66000"/>
    <s v="Proceso judicial"/>
    <x v="0"/>
  </r>
  <r>
    <n v="3518"/>
    <s v="Hipotecaria Su Casita"/>
    <s v="FIDEICOMISO 234036"/>
    <d v="2018-05-01T00:00:00"/>
    <s v="67167"/>
    <x v="1"/>
    <n v="0"/>
    <n v="37778.18"/>
    <n v="0"/>
    <n v="0"/>
    <n v="37778.18"/>
    <n v="234.22"/>
    <n v="0"/>
    <n v="0"/>
    <n v="234.22"/>
    <n v="0"/>
    <m/>
    <n v="37543.96"/>
    <n v="0"/>
    <n v="302.23"/>
    <n v="0"/>
    <n v="0"/>
    <n v="302.23"/>
    <n v="0"/>
    <n v="0"/>
    <n v="0"/>
    <n v="49.46"/>
    <n v="0"/>
    <n v="0"/>
    <n v="0"/>
    <n v="0"/>
    <n v="4.95"/>
    <n v="25.49"/>
    <n v="71.069999999999993"/>
    <n v="0"/>
    <n v="0"/>
    <n v="0"/>
    <n v="0"/>
    <n v="0"/>
    <n v="0"/>
    <n v="0"/>
    <n v="2.46"/>
    <n v="0"/>
    <n v="2.46"/>
    <n v="0"/>
    <n v="689.88"/>
    <n v="0"/>
    <n v="0"/>
    <n v="103"/>
    <n v="240"/>
    <n v="67122.25"/>
    <n v="57150"/>
    <n v="85.143152999999998"/>
    <n v="55.933703070969003"/>
    <n v="9.6"/>
    <m/>
    <m/>
    <m/>
    <s v="NL"/>
    <s v="GARCIA"/>
    <s v="66000"/>
    <s v="Al corriente"/>
    <x v="0"/>
  </r>
  <r>
    <n v="3519"/>
    <s v="Hipotecaria Su Casita"/>
    <s v="FIDEICOMISO 234036"/>
    <d v="2018-05-01T00:00:00"/>
    <s v="67168"/>
    <x v="0"/>
    <n v="21"/>
    <n v="85278.58"/>
    <n v="11674.99"/>
    <n v="0"/>
    <n v="96953.57"/>
    <n v="255.3"/>
    <n v="0"/>
    <n v="0"/>
    <n v="0"/>
    <n v="0"/>
    <m/>
    <n v="96953.57"/>
    <n v="41358.949999999997"/>
    <n v="675.12"/>
    <n v="0"/>
    <n v="0"/>
    <n v="0"/>
    <n v="0"/>
    <n v="0"/>
    <n v="42034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30.29"/>
    <n v="42034.07"/>
    <n v="163"/>
    <n v="300"/>
    <n v="125383.3"/>
    <n v="106492.16"/>
    <n v="84.933289000000002"/>
    <n v="77.325744734558199"/>
    <n v="9.5"/>
    <m/>
    <m/>
    <m/>
    <s v="BCN"/>
    <s v="MEXICALI"/>
    <s v="21000"/>
    <s v="Proceso judicial"/>
    <x v="0"/>
  </r>
  <r>
    <n v="3520"/>
    <s v="Hipotecaria Su Casita"/>
    <s v="FIDEICOMISO 234036"/>
    <d v="2018-05-01T00:00:00"/>
    <s v="67169"/>
    <x v="0"/>
    <n v="21"/>
    <n v="37343.99"/>
    <n v="9550.6299999999992"/>
    <n v="0"/>
    <n v="46894.62"/>
    <n v="232.51"/>
    <n v="0"/>
    <n v="0"/>
    <n v="0"/>
    <n v="0"/>
    <m/>
    <n v="46894.62"/>
    <n v="17012.37"/>
    <n v="298.75"/>
    <n v="0"/>
    <n v="0"/>
    <n v="0"/>
    <n v="0"/>
    <n v="0"/>
    <n v="17311.12"/>
    <n v="0"/>
    <n v="0"/>
    <n v="0"/>
    <n v="0"/>
    <n v="0"/>
    <n v="-29.41"/>
    <n v="0"/>
    <n v="0"/>
    <n v="27.17"/>
    <n v="0"/>
    <n v="0"/>
    <n v="0"/>
    <n v="0"/>
    <n v="29.3"/>
    <n v="60.2"/>
    <n v="0"/>
    <n v="0"/>
    <n v="0"/>
    <n v="0"/>
    <n v="87.26"/>
    <n v="9783.14"/>
    <n v="17311.12"/>
    <n v="163"/>
    <n v="300"/>
    <n v="67122.25"/>
    <n v="60325"/>
    <n v="89.873328000000001"/>
    <n v="69.864493405642094"/>
    <n v="9.6"/>
    <m/>
    <m/>
    <m/>
    <s v="NL"/>
    <s v="GARCIA"/>
    <s v="66000"/>
    <s v="Morosidad"/>
    <x v="0"/>
  </r>
  <r>
    <n v="3521"/>
    <s v="Hipotecaria Su Casita"/>
    <s v="FIDEICOMISO 234036"/>
    <d v="2018-05-01T00:00:00"/>
    <s v="67170"/>
    <x v="0"/>
    <n v="21"/>
    <n v="46674.87"/>
    <n v="10077.26"/>
    <n v="0"/>
    <n v="56752.13"/>
    <n v="157.86000000000001"/>
    <n v="0"/>
    <n v="0"/>
    <n v="0"/>
    <n v="0"/>
    <m/>
    <n v="56752.13"/>
    <n v="37736.14"/>
    <n v="373.4"/>
    <n v="0"/>
    <n v="78.349999999999994"/>
    <n v="0"/>
    <n v="0"/>
    <n v="0"/>
    <n v="38031.19"/>
    <n v="0"/>
    <n v="0"/>
    <n v="0"/>
    <n v="0"/>
    <n v="0"/>
    <n v="-21.01"/>
    <n v="0"/>
    <n v="0"/>
    <n v="2.02"/>
    <n v="0"/>
    <n v="0"/>
    <n v="0"/>
    <n v="0"/>
    <n v="0"/>
    <n v="0"/>
    <n v="0"/>
    <n v="0"/>
    <n v="0"/>
    <n v="0"/>
    <n v="59.36"/>
    <n v="10235.120000000001"/>
    <n v="38031.19"/>
    <n v="163"/>
    <n v="300"/>
    <n v="67122.25"/>
    <n v="60325"/>
    <n v="89.873328000000001"/>
    <n v="84.550398577515793"/>
    <n v="9.6"/>
    <m/>
    <m/>
    <m/>
    <s v="NL"/>
    <s v="GARCIA"/>
    <s v="66000"/>
    <s v="Proceso judicial"/>
    <x v="0"/>
  </r>
  <r>
    <n v="3522"/>
    <s v="Hipotecaria Su Casita"/>
    <s v="FIDEICOMISO 234036"/>
    <d v="2018-05-01T00:00:00"/>
    <s v="67172"/>
    <x v="0"/>
    <n v="21"/>
    <n v="45881.440000000002"/>
    <n v="8650.86"/>
    <n v="0"/>
    <n v="54532.3"/>
    <n v="136.25"/>
    <n v="0"/>
    <n v="0"/>
    <n v="0"/>
    <n v="0"/>
    <m/>
    <n v="54532.3"/>
    <n v="36142.839999999997"/>
    <n v="367.05"/>
    <n v="0"/>
    <n v="0"/>
    <n v="0"/>
    <n v="0"/>
    <n v="0"/>
    <n v="36509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87.11"/>
    <n v="36509.89"/>
    <n v="163"/>
    <n v="300"/>
    <n v="67122.25"/>
    <n v="57150"/>
    <n v="85.143152999999998"/>
    <n v="81.243253934241494"/>
    <n v="9.6"/>
    <m/>
    <m/>
    <m/>
    <s v="NL"/>
    <s v="GARCIA"/>
    <s v="66000"/>
    <s v="Proceso judicial"/>
    <x v="0"/>
  </r>
  <r>
    <n v="3523"/>
    <s v="Hipotecaria Su Casita"/>
    <s v="FIDEICOMISO 234036"/>
    <d v="2018-05-01T00:00:00"/>
    <s v="67173"/>
    <x v="0"/>
    <n v="21"/>
    <n v="82667.850000000006"/>
    <n v="19522.669999999998"/>
    <n v="0"/>
    <n v="102190.52"/>
    <n v="293.27999999999997"/>
    <n v="0"/>
    <n v="0"/>
    <n v="0"/>
    <n v="0"/>
    <m/>
    <n v="102190.52"/>
    <n v="70124.509999999995"/>
    <n v="654.45000000000005"/>
    <n v="0"/>
    <n v="0"/>
    <n v="0"/>
    <n v="0"/>
    <n v="0"/>
    <n v="70778.96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15.95"/>
    <n v="70778.960000000006"/>
    <n v="163"/>
    <n v="300"/>
    <n v="125383.3"/>
    <n v="108473.8"/>
    <n v="86.513754000000006"/>
    <n v="81.502496532914705"/>
    <n v="9.5"/>
    <m/>
    <m/>
    <m/>
    <s v="BCN"/>
    <s v="MEXICALI"/>
    <s v="21000"/>
    <s v="Proceso judicial"/>
    <x v="0"/>
  </r>
  <r>
    <n v="3524"/>
    <s v="Hipotecaria Su Casita"/>
    <s v="FIDEICOMISO 234036"/>
    <d v="2018-05-01T00:00:00"/>
    <s v="67177"/>
    <x v="0"/>
    <n v="21"/>
    <n v="116339.72"/>
    <n v="22265.919999999998"/>
    <n v="0"/>
    <n v="138605.64000000001"/>
    <n v="351.12"/>
    <n v="0"/>
    <n v="0"/>
    <n v="0"/>
    <n v="0"/>
    <m/>
    <n v="138605.64000000001"/>
    <n v="88829.68"/>
    <n v="911.33"/>
    <n v="0"/>
    <n v="0"/>
    <n v="0"/>
    <n v="0"/>
    <n v="0"/>
    <n v="89741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617.040000000001"/>
    <n v="89741.01"/>
    <n v="163"/>
    <n v="300"/>
    <n v="165815.82999999999"/>
    <n v="145652.63"/>
    <n v="87.840002999999996"/>
    <n v="83.590113226358596"/>
    <n v="9.4"/>
    <m/>
    <m/>
    <m/>
    <s v="MICH"/>
    <s v="MORELIA"/>
    <s v="58095"/>
    <s v="Morosidad"/>
    <x v="0"/>
  </r>
  <r>
    <n v="3525"/>
    <s v="Hipotecaria Su Casita"/>
    <s v="FIDEICOMISO 234036"/>
    <d v="2018-05-01T00:00:00"/>
    <s v="67178"/>
    <x v="0"/>
    <n v="21"/>
    <n v="79237.38"/>
    <n v="16768.03"/>
    <n v="0"/>
    <n v="96005.41"/>
    <n v="237.21"/>
    <n v="0"/>
    <n v="0"/>
    <n v="0"/>
    <n v="0"/>
    <m/>
    <n v="96005.41"/>
    <n v="72615.539999999994"/>
    <n v="627.29999999999995"/>
    <n v="0"/>
    <n v="0"/>
    <n v="0"/>
    <n v="0"/>
    <n v="0"/>
    <n v="73242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05.240000000002"/>
    <n v="73242.84"/>
    <n v="163"/>
    <n v="300"/>
    <n v="109942.53"/>
    <n v="98948.28"/>
    <n v="90.000003000000007"/>
    <n v="87.323268156012702"/>
    <n v="9.5"/>
    <m/>
    <m/>
    <m/>
    <s v="BCS"/>
    <s v="LOS CABOS"/>
    <s v="23450"/>
    <s v="Proceso judicial"/>
    <x v="0"/>
  </r>
  <r>
    <n v="3526"/>
    <s v="Hipotecaria Su Casita"/>
    <s v="FIDEICOMISO 234036"/>
    <d v="2018-05-01T00:00:00"/>
    <s v="67180"/>
    <x v="0"/>
    <n v="21"/>
    <n v="71457.19"/>
    <n v="15214.02"/>
    <n v="0"/>
    <n v="86671.21"/>
    <n v="213.91"/>
    <n v="0"/>
    <n v="0"/>
    <n v="0"/>
    <n v="0"/>
    <m/>
    <n v="86671.21"/>
    <n v="66645.039999999994"/>
    <n v="565.70000000000005"/>
    <n v="0"/>
    <n v="0"/>
    <n v="0"/>
    <n v="0"/>
    <n v="0"/>
    <n v="67210.74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427.93"/>
    <n v="67210.740000000005"/>
    <n v="163"/>
    <n v="300"/>
    <n v="108738.17"/>
    <n v="89231.5"/>
    <n v="82.060880999999995"/>
    <n v="79.706335206020398"/>
    <n v="9.5"/>
    <m/>
    <m/>
    <m/>
    <s v="JAL"/>
    <s v="ZAPOPAN"/>
    <s v="45200"/>
    <s v="Proceso judicial"/>
    <x v="0"/>
  </r>
  <r>
    <n v="3527"/>
    <s v="Hipotecaria Su Casita"/>
    <s v="FIDEICOMISO 234036"/>
    <d v="2018-05-01T00:00:00"/>
    <s v="67181"/>
    <x v="1"/>
    <n v="0"/>
    <n v="56176.31"/>
    <n v="0"/>
    <n v="0"/>
    <n v="56176.31"/>
    <n v="168.16"/>
    <n v="0"/>
    <n v="0"/>
    <n v="168.16"/>
    <n v="0"/>
    <m/>
    <n v="56008.15"/>
    <n v="0"/>
    <n v="444.73"/>
    <n v="0"/>
    <n v="0"/>
    <n v="444.73"/>
    <n v="0"/>
    <n v="0"/>
    <n v="0"/>
    <n v="48.71"/>
    <n v="0"/>
    <n v="0"/>
    <n v="0"/>
    <n v="0"/>
    <n v="2.13"/>
    <n v="33.08"/>
    <n v="95.33"/>
    <n v="0"/>
    <n v="0"/>
    <n v="0"/>
    <n v="0"/>
    <n v="0"/>
    <n v="0"/>
    <n v="0"/>
    <n v="0"/>
    <n v="0"/>
    <n v="0"/>
    <n v="1.66E-3"/>
    <n v="792.14"/>
    <n v="0"/>
    <n v="0"/>
    <n v="163"/>
    <n v="300"/>
    <n v="137116.18"/>
    <n v="70149.38"/>
    <n v="51.160541000000002"/>
    <n v="40.847221378280899"/>
    <n v="9.5"/>
    <m/>
    <m/>
    <m/>
    <s v="JAL"/>
    <s v="TLAJOMULCO DE ZUNIGA"/>
    <s v="45645"/>
    <s v="Al corriente"/>
    <x v="0"/>
  </r>
  <r>
    <n v="3528"/>
    <s v="Hipotecaria Su Casita"/>
    <s v="FIDEICOMISO 234036"/>
    <d v="2018-05-01T00:00:00"/>
    <s v="67184"/>
    <x v="0"/>
    <n v="21"/>
    <n v="40764.42"/>
    <n v="11164.56"/>
    <n v="0"/>
    <n v="51928.98"/>
    <n v="177.18"/>
    <n v="0"/>
    <n v="71.88"/>
    <n v="0"/>
    <n v="0"/>
    <m/>
    <n v="51857.1"/>
    <n v="33197.72"/>
    <n v="326.12"/>
    <n v="0"/>
    <n v="16.03"/>
    <n v="0"/>
    <n v="0"/>
    <n v="0"/>
    <n v="33507.81"/>
    <n v="0"/>
    <n v="0"/>
    <n v="0"/>
    <n v="0"/>
    <n v="0"/>
    <n v="-91.2"/>
    <n v="0"/>
    <n v="0"/>
    <n v="51.81"/>
    <n v="0"/>
    <n v="0"/>
    <n v="79.94"/>
    <n v="0"/>
    <n v="27.74"/>
    <n v="71.069999999999993"/>
    <n v="0"/>
    <n v="0"/>
    <n v="0"/>
    <n v="0"/>
    <n v="227.27"/>
    <n v="11269.86"/>
    <n v="33507.81"/>
    <n v="163"/>
    <n v="300"/>
    <n v="67099.41"/>
    <n v="57150"/>
    <n v="85.172134999999997"/>
    <n v="77.283988134881895"/>
    <n v="9.6"/>
    <m/>
    <m/>
    <m/>
    <s v="NL"/>
    <s v="GARCIA"/>
    <s v="66000"/>
    <s v="Proceso judicial"/>
    <x v="0"/>
  </r>
  <r>
    <n v="3529"/>
    <s v="Hipotecaria Su Casita"/>
    <s v="FIDEICOMISO 234036"/>
    <d v="2018-05-01T00:00:00"/>
    <s v="67185"/>
    <x v="0"/>
    <n v="21"/>
    <n v="48249.64"/>
    <n v="9441.7199999999993"/>
    <n v="0"/>
    <n v="57691.360000000001"/>
    <n v="143.28"/>
    <n v="0"/>
    <n v="0"/>
    <n v="0"/>
    <n v="0"/>
    <m/>
    <n v="57691.360000000001"/>
    <n v="40151.089999999997"/>
    <n v="386"/>
    <n v="0"/>
    <n v="0"/>
    <n v="0"/>
    <n v="0"/>
    <n v="0"/>
    <n v="40537.08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85"/>
    <n v="40537.089999999997"/>
    <n v="163"/>
    <n v="300"/>
    <n v="67895.05"/>
    <n v="60100"/>
    <n v="88.518972000000005"/>
    <n v="84.971379042960393"/>
    <n v="9.6"/>
    <m/>
    <m/>
    <m/>
    <s v="NL"/>
    <s v="GARCIA"/>
    <s v="66000"/>
    <s v="Proceso judicial"/>
    <x v="0"/>
  </r>
  <r>
    <n v="3530"/>
    <s v="Hipotecaria Su Casita"/>
    <s v="FIDEICOMISO 234036"/>
    <d v="2018-05-01T00:00:00"/>
    <s v="67186"/>
    <x v="1"/>
    <n v="0"/>
    <n v="57343.1"/>
    <n v="0"/>
    <n v="0"/>
    <n v="57343.1"/>
    <n v="171.67"/>
    <n v="0"/>
    <n v="0"/>
    <n v="171.67"/>
    <n v="0"/>
    <m/>
    <n v="57171.43"/>
    <n v="0"/>
    <n v="453.97"/>
    <n v="0"/>
    <n v="0"/>
    <n v="453.97"/>
    <n v="0"/>
    <n v="0"/>
    <n v="0"/>
    <n v="49.73"/>
    <n v="0"/>
    <n v="0"/>
    <n v="0"/>
    <n v="0"/>
    <n v="3.78"/>
    <n v="33.770000000000003"/>
    <n v="90.56"/>
    <n v="0"/>
    <n v="0"/>
    <n v="0"/>
    <n v="0"/>
    <n v="0"/>
    <n v="0"/>
    <n v="0"/>
    <n v="12.75"/>
    <n v="0"/>
    <n v="2.92"/>
    <n v="0"/>
    <n v="816.23"/>
    <n v="0"/>
    <n v="0"/>
    <n v="163"/>
    <n v="300"/>
    <n v="94241.52"/>
    <n v="71608.070000000007"/>
    <n v="75.983569000000003"/>
    <n v="60.664800716367203"/>
    <n v="9.5"/>
    <m/>
    <m/>
    <m/>
    <s v="YUC"/>
    <s v="MERIDA"/>
    <s v="97238"/>
    <s v="Al corriente"/>
    <x v="0"/>
  </r>
  <r>
    <n v="3531"/>
    <s v="Hipotecaria Su Casita"/>
    <s v="FIDEICOMISO 234036"/>
    <d v="2018-05-01T00:00:00"/>
    <s v="67187"/>
    <x v="0"/>
    <n v="21"/>
    <n v="159862.24"/>
    <n v="32471.25"/>
    <n v="0"/>
    <n v="192333.49"/>
    <n v="482.48"/>
    <n v="0"/>
    <n v="0"/>
    <n v="0"/>
    <n v="0"/>
    <m/>
    <n v="192333.49"/>
    <n v="134062.82999999999"/>
    <n v="1252.25"/>
    <n v="0"/>
    <n v="0"/>
    <n v="0"/>
    <n v="0"/>
    <n v="0"/>
    <n v="135315.07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953.730000000003"/>
    <n v="135315.07999999999"/>
    <n v="163"/>
    <n v="300"/>
    <n v="222780.65"/>
    <n v="200140.96"/>
    <n v="89.837676999999999"/>
    <n v="86.333122170008195"/>
    <n v="9.4"/>
    <m/>
    <m/>
    <m/>
    <s v="NL"/>
    <s v="GUADALUPE"/>
    <s v="67190"/>
    <s v="Proceso judicial"/>
    <x v="0"/>
  </r>
  <r>
    <n v="3532"/>
    <s v="Hipotecaria Su Casita"/>
    <s v="FIDEICOMISO 234036"/>
    <d v="2018-05-01T00:00:00"/>
    <s v="67189"/>
    <x v="2"/>
    <n v="1"/>
    <n v="42317.87"/>
    <n v="2.54"/>
    <n v="0"/>
    <n v="42320.41"/>
    <n v="125.67"/>
    <n v="0"/>
    <n v="2.54"/>
    <n v="120.31"/>
    <n v="0"/>
    <m/>
    <n v="42197.56"/>
    <n v="0"/>
    <n v="338.54"/>
    <n v="0"/>
    <n v="0"/>
    <n v="338.54"/>
    <n v="0"/>
    <n v="0"/>
    <n v="0"/>
    <n v="47.78"/>
    <n v="0"/>
    <n v="0"/>
    <n v="0"/>
    <n v="0"/>
    <n v="2.87"/>
    <n v="25.6"/>
    <n v="68.19"/>
    <n v="0"/>
    <n v="0"/>
    <n v="0"/>
    <n v="0"/>
    <n v="0"/>
    <n v="0"/>
    <n v="0"/>
    <n v="0"/>
    <n v="0"/>
    <n v="0"/>
    <n v="0"/>
    <n v="605.83000000000004"/>
    <n v="5.36"/>
    <n v="0"/>
    <n v="163"/>
    <n v="300"/>
    <n v="79670.600000000006"/>
    <n v="52711.3"/>
    <n v="66.161545000000004"/>
    <n v="52.965033395689403"/>
    <n v="9.6"/>
    <m/>
    <m/>
    <m/>
    <s v="PUE"/>
    <s v="CUAUTLANCINGO"/>
    <s v="72710"/>
    <s v="Morosidad"/>
    <x v="0"/>
  </r>
  <r>
    <n v="3533"/>
    <s v="Hipotecaria Su Casita"/>
    <s v="FIDEICOMISO 234036"/>
    <d v="2018-05-01T00:00:00"/>
    <s v="67190"/>
    <x v="0"/>
    <n v="21"/>
    <n v="91557.45"/>
    <n v="16911.53"/>
    <n v="0"/>
    <n v="108468.98"/>
    <n v="274.11"/>
    <n v="0"/>
    <n v="0"/>
    <n v="0"/>
    <n v="0"/>
    <m/>
    <n v="108468.98"/>
    <n v="67998.37"/>
    <n v="724.83"/>
    <n v="0"/>
    <n v="0"/>
    <n v="0"/>
    <n v="0"/>
    <n v="0"/>
    <n v="68723.1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85.64"/>
    <n v="68723.199999999997"/>
    <n v="163"/>
    <n v="300"/>
    <n v="127038.01"/>
    <n v="114334.21"/>
    <n v="90.000000999999997"/>
    <n v="85.383091451534796"/>
    <n v="9.5"/>
    <m/>
    <m/>
    <m/>
    <s v="NL"/>
    <s v="APODACA"/>
    <s v="66613"/>
    <s v="Proceso judicial"/>
    <x v="0"/>
  </r>
  <r>
    <n v="3534"/>
    <s v="Hipotecaria Su Casita"/>
    <s v="FIDEICOMISO 234036"/>
    <d v="2018-05-01T00:00:00"/>
    <s v="67192"/>
    <x v="1"/>
    <n v="0"/>
    <n v="35365.35"/>
    <n v="0"/>
    <n v="0"/>
    <n v="35365.35"/>
    <n v="373.17"/>
    <n v="0"/>
    <n v="0"/>
    <n v="373.17"/>
    <n v="799.29"/>
    <m/>
    <n v="34192.89"/>
    <n v="0"/>
    <n v="279.98"/>
    <n v="0"/>
    <n v="0"/>
    <n v="279.98"/>
    <n v="0"/>
    <n v="0"/>
    <n v="0"/>
    <n v="51.91"/>
    <n v="0"/>
    <n v="0"/>
    <n v="0"/>
    <n v="0"/>
    <n v="3.4"/>
    <n v="35.25"/>
    <n v="98.1"/>
    <n v="0"/>
    <n v="0"/>
    <n v="0"/>
    <n v="0"/>
    <n v="0"/>
    <n v="0"/>
    <n v="0"/>
    <n v="0.04"/>
    <n v="0"/>
    <n v="0"/>
    <n v="0"/>
    <n v="1641.14"/>
    <n v="0"/>
    <n v="0"/>
    <n v="163"/>
    <n v="300"/>
    <n v="122529.36"/>
    <n v="74757.240000000005"/>
    <n v="61.011695000000003"/>
    <n v="27.905874746694099"/>
    <n v="9.5"/>
    <m/>
    <m/>
    <m/>
    <s v="TAM"/>
    <s v="MATAMOROS"/>
    <s v="87345"/>
    <s v="Al corriente"/>
    <x v="0"/>
  </r>
  <r>
    <n v="3535"/>
    <s v="Hipotecaria Su Casita"/>
    <s v="FIDEICOMISO 234036"/>
    <d v="2018-05-01T00:00:00"/>
    <s v="67193"/>
    <x v="0"/>
    <n v="21"/>
    <n v="44385.77"/>
    <n v="12995.22"/>
    <n v="0"/>
    <n v="57380.99"/>
    <n v="276.54000000000002"/>
    <n v="0"/>
    <n v="0"/>
    <n v="0"/>
    <n v="0"/>
    <m/>
    <n v="57380.99"/>
    <n v="24052.65"/>
    <n v="351.39"/>
    <n v="0"/>
    <n v="0"/>
    <n v="0"/>
    <n v="0"/>
    <n v="0"/>
    <n v="24404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71.76"/>
    <n v="24404.04"/>
    <n v="103"/>
    <n v="240"/>
    <n v="98739.57"/>
    <n v="67364.62"/>
    <n v="68.224542999999997"/>
    <n v="58.113469943682198"/>
    <n v="9.5"/>
    <m/>
    <m/>
    <m/>
    <s v="EM"/>
    <s v="TECAMAC"/>
    <s v="55764"/>
    <s v="Proceso judicial"/>
    <x v="0"/>
  </r>
  <r>
    <n v="3536"/>
    <s v="Hipotecaria Su Casita"/>
    <s v="FIDEICOMISO 234036"/>
    <d v="2018-05-01T00:00:00"/>
    <s v="67196"/>
    <x v="0"/>
    <n v="21"/>
    <n v="24809.68"/>
    <n v="30242.9"/>
    <n v="0"/>
    <n v="55052.58"/>
    <n v="472.68"/>
    <n v="0"/>
    <n v="0"/>
    <n v="0"/>
    <n v="0"/>
    <m/>
    <n v="55052.58"/>
    <n v="29996.9"/>
    <n v="198.48"/>
    <n v="0"/>
    <n v="0"/>
    <n v="0"/>
    <n v="0"/>
    <n v="0"/>
    <n v="3019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715.58"/>
    <n v="30195.38"/>
    <n v="43"/>
    <n v="180"/>
    <n v="98739.57"/>
    <n v="63903.42"/>
    <n v="64.719160000000002"/>
    <n v="55.755337248504098"/>
    <n v="9.6"/>
    <m/>
    <m/>
    <m/>
    <s v="EM"/>
    <s v="TECAMAC"/>
    <s v="55764"/>
    <s v="Morosidad"/>
    <x v="0"/>
  </r>
  <r>
    <n v="3537"/>
    <s v="Hipotecaria Su Casita"/>
    <s v="FIDEICOMISO 234036"/>
    <d v="2018-05-01T00:00:00"/>
    <s v="67197"/>
    <x v="0"/>
    <n v="21"/>
    <n v="21332.68"/>
    <n v="1918.84"/>
    <n v="0"/>
    <n v="23251.52"/>
    <n v="61.83"/>
    <n v="0"/>
    <n v="0"/>
    <n v="0"/>
    <n v="0"/>
    <m/>
    <n v="23251.52"/>
    <n v="6642.68"/>
    <n v="175.99"/>
    <n v="0"/>
    <n v="0"/>
    <n v="0"/>
    <n v="0"/>
    <n v="0"/>
    <n v="6818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0.67"/>
    <n v="6818.67"/>
    <n v="163"/>
    <n v="300"/>
    <n v="71583.69"/>
    <n v="26375.16"/>
    <n v="36.845208999999997"/>
    <n v="32.481589266858698"/>
    <n v="9.9"/>
    <m/>
    <m/>
    <m/>
    <s v="NAY"/>
    <s v="BAHIA DE BANDERAS"/>
    <s v="63730"/>
    <s v="Morosidad"/>
    <x v="0"/>
  </r>
  <r>
    <n v="3538"/>
    <s v="Hipotecaria Su Casita"/>
    <s v="FIDEICOMISO 234036"/>
    <d v="2018-05-01T00:00:00"/>
    <s v="67198"/>
    <x v="16"/>
    <n v="19"/>
    <n v="23872.42"/>
    <n v="1211.69"/>
    <n v="0"/>
    <n v="25084.11"/>
    <n v="69.16"/>
    <n v="0"/>
    <n v="0"/>
    <n v="0"/>
    <n v="0"/>
    <m/>
    <n v="25084.11"/>
    <n v="3689.5"/>
    <n v="196.95"/>
    <n v="0"/>
    <n v="0"/>
    <n v="0"/>
    <n v="0"/>
    <n v="0"/>
    <n v="3886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0.8499999999999"/>
    <n v="3886.45"/>
    <n v="163"/>
    <n v="300"/>
    <n v="71583.69"/>
    <n v="29513.32"/>
    <n v="41.229112000000001"/>
    <n v="35.0416551106524"/>
    <n v="9.9"/>
    <m/>
    <m/>
    <m/>
    <s v="NAY"/>
    <s v="BAHIA DE BANDERAS"/>
    <s v="63730"/>
    <s v="Morosidad"/>
    <x v="0"/>
  </r>
  <r>
    <n v="3539"/>
    <s v="Hipotecaria Su Casita"/>
    <s v="FIDEICOMISO 234036"/>
    <d v="2018-05-01T00:00:00"/>
    <s v="67200"/>
    <x v="15"/>
    <n v="6"/>
    <n v="45881.440000000002"/>
    <n v="795.08"/>
    <n v="0"/>
    <n v="46676.52"/>
    <n v="136.25"/>
    <n v="0"/>
    <n v="0"/>
    <n v="0"/>
    <n v="0"/>
    <m/>
    <n v="46676.52"/>
    <n v="2224.7199999999998"/>
    <n v="367.05"/>
    <n v="0"/>
    <n v="0"/>
    <n v="0"/>
    <n v="0"/>
    <n v="0"/>
    <n v="2591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1.33"/>
    <n v="2591.77"/>
    <n v="163"/>
    <n v="300"/>
    <n v="67076.570000000007"/>
    <n v="57150"/>
    <n v="85.201137000000003"/>
    <n v="69.586921700844101"/>
    <n v="9.6"/>
    <m/>
    <m/>
    <m/>
    <s v="NL"/>
    <s v="GARCIA"/>
    <s v="66000"/>
    <s v="Morosidad"/>
    <x v="0"/>
  </r>
  <r>
    <n v="3540"/>
    <s v="Hipotecaria Su Casita"/>
    <s v="FIDEICOMISO 234036"/>
    <d v="2018-05-01T00:00:00"/>
    <s v="67201"/>
    <x v="0"/>
    <n v="21"/>
    <n v="35051.68"/>
    <n v="13798.16"/>
    <n v="0"/>
    <n v="48849.84"/>
    <n v="217.32"/>
    <n v="0"/>
    <n v="0"/>
    <n v="0"/>
    <n v="0"/>
    <m/>
    <n v="48849.84"/>
    <n v="30269.99"/>
    <n v="280.41000000000003"/>
    <n v="0"/>
    <n v="0"/>
    <n v="0"/>
    <n v="0"/>
    <n v="0"/>
    <n v="30550.4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15.48"/>
    <n v="30550.400000000001"/>
    <n v="103"/>
    <n v="240"/>
    <n v="71583.69"/>
    <n v="53024.95"/>
    <n v="74.074066000000002"/>
    <n v="68.241578205155093"/>
    <n v="9.6"/>
    <m/>
    <m/>
    <m/>
    <s v="NAY"/>
    <s v="BAHIA DE BANDERAS"/>
    <s v="63730"/>
    <s v="Morosidad"/>
    <x v="0"/>
  </r>
  <r>
    <n v="3541"/>
    <s v="Hipotecaria Su Casita"/>
    <s v="FIDEICOMISO 234036"/>
    <d v="2018-05-01T00:00:00"/>
    <s v="67202"/>
    <x v="0"/>
    <n v="21"/>
    <n v="127504.03"/>
    <n v="21977.09"/>
    <n v="0"/>
    <n v="149481.12"/>
    <n v="384.84"/>
    <n v="0"/>
    <n v="0"/>
    <n v="0"/>
    <n v="0"/>
    <m/>
    <n v="149481.12"/>
    <n v="83178.03"/>
    <n v="998.78"/>
    <n v="0"/>
    <n v="0"/>
    <n v="0"/>
    <n v="0"/>
    <n v="0"/>
    <n v="84176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361.93"/>
    <n v="84176.81"/>
    <n v="163"/>
    <n v="300"/>
    <n v="177368.47"/>
    <n v="159631.63"/>
    <n v="90.000004000000004"/>
    <n v="84.277166110027693"/>
    <n v="9.4"/>
    <m/>
    <m/>
    <m/>
    <s v="VER"/>
    <s v="XALAPA"/>
    <s v="91090"/>
    <s v="Proceso judicial"/>
    <x v="0"/>
  </r>
  <r>
    <n v="3542"/>
    <s v="Hipotecaria Su Casita"/>
    <s v="FIDEICOMISO 234036"/>
    <d v="2018-05-01T00:00:00"/>
    <s v="67203"/>
    <x v="0"/>
    <n v="21"/>
    <n v="62375.5"/>
    <n v="32323.83"/>
    <n v="0"/>
    <n v="94699.33"/>
    <n v="858.65"/>
    <n v="0"/>
    <n v="0"/>
    <n v="0"/>
    <n v="0"/>
    <m/>
    <n v="94699.33"/>
    <n v="27426.19"/>
    <n v="488.61"/>
    <n v="0"/>
    <n v="0"/>
    <n v="0"/>
    <n v="0"/>
    <n v="0"/>
    <n v="27914.7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182.480000000003"/>
    <n v="27914.799999999999"/>
    <n v="103"/>
    <n v="240"/>
    <n v="165702.98000000001"/>
    <n v="145553.5"/>
    <n v="87.840001000000001"/>
    <n v="57.1500461472883"/>
    <n v="9.4"/>
    <m/>
    <m/>
    <m/>
    <s v="MICH"/>
    <s v="MORELIA"/>
    <s v="58095"/>
    <s v="Morosidad"/>
    <x v="0"/>
  </r>
  <r>
    <n v="3543"/>
    <s v="Hipotecaria Su Casita"/>
    <s v="FIDEICOMISO 234036"/>
    <d v="2018-05-01T00:00:00"/>
    <s v="67205"/>
    <x v="0"/>
    <n v="21"/>
    <n v="118167.2"/>
    <n v="27396.799999999999"/>
    <n v="0"/>
    <n v="145564"/>
    <n v="356.63"/>
    <n v="0"/>
    <n v="0"/>
    <n v="0"/>
    <n v="0"/>
    <m/>
    <n v="145564"/>
    <n v="123911.03999999999"/>
    <n v="925.64"/>
    <n v="0"/>
    <n v="0"/>
    <n v="0"/>
    <n v="0"/>
    <n v="0"/>
    <n v="124836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753.43"/>
    <n v="124836.68"/>
    <n v="163"/>
    <n v="300"/>
    <n v="164377.35999999999"/>
    <n v="147939.62"/>
    <n v="89.999998000000005"/>
    <n v="88.554774636246904"/>
    <n v="9.4"/>
    <m/>
    <m/>
    <m/>
    <s v="CHI"/>
    <s v="CHIHUAHUA"/>
    <s v="31123"/>
    <s v="Proceso judicial"/>
    <x v="0"/>
  </r>
  <r>
    <n v="3544"/>
    <s v="Hipotecaria Su Casita"/>
    <s v="FIDEICOMISO 234036"/>
    <d v="2018-05-01T00:00:00"/>
    <s v="67207"/>
    <x v="23"/>
    <n v="17"/>
    <n v="46742.89"/>
    <n v="2197.7800000000002"/>
    <n v="0"/>
    <n v="48940.67"/>
    <n v="138.79"/>
    <n v="0"/>
    <n v="0"/>
    <n v="0"/>
    <n v="0"/>
    <m/>
    <n v="48940.67"/>
    <n v="6518.63"/>
    <n v="373.94"/>
    <n v="0"/>
    <n v="0"/>
    <n v="0"/>
    <n v="0"/>
    <n v="0"/>
    <n v="6892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36.5700000000002"/>
    <n v="6892.57"/>
    <n v="163"/>
    <n v="300"/>
    <n v="64690.44"/>
    <n v="58221.4"/>
    <n v="90.000005999999999"/>
    <n v="75.653635839124803"/>
    <n v="9.6"/>
    <m/>
    <m/>
    <m/>
    <s v="NL"/>
    <s v="JUAREZ"/>
    <s v="67267"/>
    <s v="Morosidad"/>
    <x v="0"/>
  </r>
  <r>
    <n v="3545"/>
    <s v="Hipotecaria Su Casita"/>
    <s v="FIDEICOMISO 234036"/>
    <d v="2018-05-01T00:00:00"/>
    <s v="67208"/>
    <x v="16"/>
    <n v="19"/>
    <n v="68196.240000000005"/>
    <n v="7467.79"/>
    <n v="0"/>
    <n v="75664.03"/>
    <n v="424.89"/>
    <n v="0"/>
    <n v="0"/>
    <n v="0"/>
    <n v="0"/>
    <m/>
    <n v="75664.03"/>
    <n v="10863.03"/>
    <n v="539.89"/>
    <n v="0"/>
    <n v="0"/>
    <n v="0"/>
    <n v="0"/>
    <n v="0"/>
    <n v="11402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92.68"/>
    <n v="11402.92"/>
    <n v="103"/>
    <n v="240"/>
    <n v="117132.12"/>
    <n v="103502.06"/>
    <n v="88.363516000000004"/>
    <n v="64.597165752348104"/>
    <n v="9.5"/>
    <m/>
    <m/>
    <m/>
    <s v="EM"/>
    <s v="CHALCO"/>
    <s v="56600"/>
    <s v="Morosidad"/>
    <x v="0"/>
  </r>
  <r>
    <n v="3546"/>
    <s v="Hipotecaria Su Casita"/>
    <s v="FIDEICOMISO 234036"/>
    <d v="2018-05-01T00:00:00"/>
    <s v="67209"/>
    <x v="0"/>
    <n v="21"/>
    <n v="37952.17"/>
    <n v="7318.32"/>
    <n v="0"/>
    <n v="45270.49"/>
    <n v="112.68"/>
    <n v="0"/>
    <n v="0"/>
    <n v="0"/>
    <n v="0"/>
    <m/>
    <n v="45270.49"/>
    <n v="30830.74"/>
    <n v="303.62"/>
    <n v="0"/>
    <n v="0"/>
    <n v="0"/>
    <n v="0"/>
    <n v="0"/>
    <n v="31134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31"/>
    <n v="31134.36"/>
    <n v="163"/>
    <n v="300"/>
    <n v="88710.75"/>
    <n v="47271.75"/>
    <n v="53.287509999999997"/>
    <n v="51.031571468792698"/>
    <n v="9.6"/>
    <m/>
    <m/>
    <m/>
    <s v="EM"/>
    <s v="ACOLMAN"/>
    <s v="55870"/>
    <s v="Morosidad"/>
    <x v="0"/>
  </r>
  <r>
    <n v="3547"/>
    <s v="Hipotecaria Su Casita"/>
    <s v="FIDEICOMISO 234036"/>
    <d v="2018-05-01T00:00:00"/>
    <s v="67211"/>
    <x v="0"/>
    <n v="21"/>
    <n v="36977.99"/>
    <n v="16344.69"/>
    <n v="0"/>
    <n v="53322.68"/>
    <n v="229.29"/>
    <n v="0"/>
    <n v="0"/>
    <n v="0"/>
    <n v="0"/>
    <m/>
    <n v="53322.68"/>
    <n v="39304.699999999997"/>
    <n v="295.82"/>
    <n v="0"/>
    <n v="0"/>
    <n v="0"/>
    <n v="0"/>
    <n v="0"/>
    <n v="39600.51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573.98"/>
    <n v="39600.519999999997"/>
    <n v="103"/>
    <n v="240"/>
    <n v="88710.75"/>
    <n v="55941.33"/>
    <n v="63.060372999999998"/>
    <n v="60.108475972230899"/>
    <n v="9.6"/>
    <m/>
    <m/>
    <m/>
    <s v="EM"/>
    <s v="ACOLMAN"/>
    <s v="55870"/>
    <s v="Proceso judicial"/>
    <x v="0"/>
  </r>
  <r>
    <n v="3548"/>
    <s v="Hipotecaria Su Casita"/>
    <s v="FIDEICOMISO 234036"/>
    <d v="2018-05-01T00:00:00"/>
    <s v="67212"/>
    <x v="0"/>
    <n v="21"/>
    <n v="29901.63"/>
    <n v="5362.26"/>
    <n v="0"/>
    <n v="35263.89"/>
    <n v="86.62"/>
    <n v="0"/>
    <n v="0"/>
    <n v="0"/>
    <n v="0"/>
    <m/>
    <n v="35263.89"/>
    <n v="23635.71"/>
    <n v="246.69"/>
    <n v="0"/>
    <n v="0"/>
    <n v="0"/>
    <n v="0"/>
    <n v="0"/>
    <n v="23882.4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48.88"/>
    <n v="23882.400000000001"/>
    <n v="163"/>
    <n v="300"/>
    <n v="71583.69"/>
    <n v="36966.449999999997"/>
    <n v="51.640884"/>
    <n v="49.262465096831299"/>
    <n v="9.9"/>
    <m/>
    <m/>
    <m/>
    <s v="NAY"/>
    <s v="BAHIA DE BANDERAS"/>
    <s v="63730"/>
    <s v="Proceso judicial"/>
    <x v="0"/>
  </r>
  <r>
    <n v="3549"/>
    <s v="Hipotecaria Su Casita"/>
    <s v="FIDEICOMISO 234036"/>
    <d v="2018-05-01T00:00:00"/>
    <s v="67213"/>
    <x v="0"/>
    <n v="21"/>
    <n v="96389.52"/>
    <n v="14094.92"/>
    <n v="0"/>
    <n v="110484.44"/>
    <n v="288.56"/>
    <n v="0"/>
    <n v="0"/>
    <n v="0"/>
    <n v="0"/>
    <m/>
    <n v="110484.44"/>
    <n v="51040.03"/>
    <n v="763.08"/>
    <n v="0"/>
    <n v="0"/>
    <n v="0"/>
    <n v="0"/>
    <n v="0"/>
    <n v="51803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83.48"/>
    <n v="51803.11"/>
    <n v="163"/>
    <n v="300"/>
    <n v="157431.09"/>
    <n v="120366.65"/>
    <n v="76.456721000000002"/>
    <n v="70.179555582225206"/>
    <n v="9.5"/>
    <m/>
    <m/>
    <m/>
    <s v="NL"/>
    <s v="APODACA"/>
    <s v="66647"/>
    <s v="Morosidad"/>
    <x v="0"/>
  </r>
  <r>
    <n v="3550"/>
    <s v="Hipotecaria Su Casita"/>
    <s v="FIDEICOMISO 234036"/>
    <d v="2018-05-01T00:00:00"/>
    <s v="67215"/>
    <x v="1"/>
    <n v="0"/>
    <n v="119690.84"/>
    <n v="0"/>
    <n v="0"/>
    <n v="119690.84"/>
    <n v="361.24"/>
    <n v="0"/>
    <n v="0"/>
    <n v="361.24"/>
    <n v="0"/>
    <m/>
    <n v="119329.60000000001"/>
    <n v="0"/>
    <n v="937.58"/>
    <n v="0"/>
    <n v="0"/>
    <n v="937.58"/>
    <n v="0"/>
    <n v="0"/>
    <n v="0"/>
    <n v="57.38"/>
    <n v="0"/>
    <n v="0"/>
    <n v="0"/>
    <n v="0"/>
    <n v="7.36"/>
    <n v="67.81"/>
    <n v="184.97"/>
    <n v="0"/>
    <n v="0"/>
    <n v="0"/>
    <n v="0"/>
    <n v="0"/>
    <n v="0"/>
    <n v="0"/>
    <n v="5.58"/>
    <n v="0"/>
    <n v="3.62"/>
    <n v="0"/>
    <n v="1621.92"/>
    <n v="0"/>
    <n v="0"/>
    <n v="163"/>
    <n v="300"/>
    <n v="166498.35999999999"/>
    <n v="149848.51999999999"/>
    <n v="89.999998000000005"/>
    <n v="71.670135689967495"/>
    <n v="9.4"/>
    <m/>
    <m/>
    <m/>
    <s v="JAL"/>
    <s v="PUERTO VALLARTA"/>
    <s v="48290"/>
    <s v="Al corriente"/>
    <x v="0"/>
  </r>
  <r>
    <n v="3551"/>
    <s v="Hipotecaria Su Casita"/>
    <s v="FIDEICOMISO 234036"/>
    <d v="2018-05-01T00:00:00"/>
    <s v="67218"/>
    <x v="0"/>
    <n v="21"/>
    <n v="0"/>
    <n v="36696.239999999998"/>
    <n v="0"/>
    <n v="36696.239999999998"/>
    <n v="0"/>
    <n v="0"/>
    <n v="0"/>
    <n v="0"/>
    <n v="0"/>
    <m/>
    <n v="36696.239999999998"/>
    <n v="7556.18"/>
    <n v="0"/>
    <n v="0"/>
    <n v="0"/>
    <n v="0"/>
    <n v="0"/>
    <n v="0"/>
    <n v="7556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696.239999999998"/>
    <n v="7556.18"/>
    <n v="0"/>
    <n v="120"/>
    <n v="122487.64"/>
    <n v="71247.199999999997"/>
    <n v="58.166848999999999"/>
    <n v="29.959137354840099"/>
    <n v="9.5"/>
    <m/>
    <m/>
    <m/>
    <s v="TAM"/>
    <s v="MATAMOROS"/>
    <s v="87345"/>
    <s v="Morosidad"/>
    <x v="0"/>
  </r>
  <r>
    <n v="3552"/>
    <s v="Hipotecaria Su Casita"/>
    <s v="FIDEICOMISO 234036"/>
    <d v="2018-05-01T00:00:00"/>
    <s v="67219"/>
    <x v="0"/>
    <n v="21"/>
    <n v="40867.760000000002"/>
    <n v="8165.69"/>
    <n v="0"/>
    <n v="49033.45"/>
    <n v="121.35"/>
    <n v="0"/>
    <n v="0"/>
    <n v="0"/>
    <n v="0"/>
    <m/>
    <n v="49033.45"/>
    <n v="35318.46"/>
    <n v="326.94"/>
    <n v="0"/>
    <n v="0"/>
    <n v="0"/>
    <n v="0"/>
    <n v="0"/>
    <n v="35645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87.0400000000009"/>
    <n v="35645.4"/>
    <n v="163"/>
    <n v="300"/>
    <n v="88710.75"/>
    <n v="50903.96"/>
    <n v="57.381951999999998"/>
    <n v="55.273402585857802"/>
    <n v="9.6"/>
    <m/>
    <m/>
    <m/>
    <s v="EM"/>
    <s v="ACOLMAN"/>
    <s v="55870"/>
    <s v="Morosidad"/>
    <x v="0"/>
  </r>
  <r>
    <n v="3553"/>
    <s v="Hipotecaria Su Casita"/>
    <s v="FIDEICOMISO 234036"/>
    <d v="2018-05-01T00:00:00"/>
    <s v="67220"/>
    <x v="0"/>
    <n v="21"/>
    <n v="22632.14"/>
    <n v="4184.4799999999996"/>
    <n v="0"/>
    <n v="26816.62"/>
    <n v="65.56"/>
    <n v="0"/>
    <n v="0"/>
    <n v="0"/>
    <n v="0"/>
    <m/>
    <n v="26816.62"/>
    <n v="18772.990000000002"/>
    <n v="186.72"/>
    <n v="0"/>
    <n v="0"/>
    <n v="0"/>
    <n v="0"/>
    <n v="0"/>
    <n v="18959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50.04"/>
    <n v="18959.71"/>
    <n v="163"/>
    <n v="300"/>
    <n v="75109.850000000006"/>
    <n v="27979.62"/>
    <n v="37.251598999999999"/>
    <n v="35.703200214133702"/>
    <n v="9.9"/>
    <m/>
    <m/>
    <m/>
    <s v="QR"/>
    <s v="BENITO JUAREZ"/>
    <s v="77539"/>
    <s v="Proceso judicial"/>
    <x v="0"/>
  </r>
  <r>
    <n v="3554"/>
    <s v="Hipotecaria Su Casita"/>
    <s v="FIDEICOMISO 234036"/>
    <d v="2018-05-01T00:00:00"/>
    <s v="67224"/>
    <x v="0"/>
    <n v="21"/>
    <n v="66878.67"/>
    <n v="11617.61"/>
    <n v="0"/>
    <n v="78496.28"/>
    <n v="200.2"/>
    <n v="0"/>
    <n v="0"/>
    <n v="0"/>
    <n v="0"/>
    <m/>
    <n v="78496.28"/>
    <n v="45295.86"/>
    <n v="529.46"/>
    <n v="0"/>
    <n v="0"/>
    <n v="0"/>
    <n v="0"/>
    <n v="0"/>
    <n v="45825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17.81"/>
    <n v="45825.32"/>
    <n v="163"/>
    <n v="300"/>
    <n v="99156.66"/>
    <n v="83514.3"/>
    <n v="84.224599999999995"/>
    <n v="79.163901086257098"/>
    <n v="9.5"/>
    <m/>
    <m/>
    <m/>
    <s v="MICH"/>
    <s v="MORELIA"/>
    <s v="58336"/>
    <s v="Morosidad"/>
    <x v="0"/>
  </r>
  <r>
    <n v="3555"/>
    <s v="Hipotecaria Su Casita"/>
    <s v="FIDEICOMISO 234036"/>
    <d v="2018-05-01T00:00:00"/>
    <s v="67225"/>
    <x v="0"/>
    <n v="21"/>
    <n v="42619.43"/>
    <n v="11550.8"/>
    <n v="0"/>
    <n v="54170.23"/>
    <n v="264.26"/>
    <n v="0"/>
    <n v="0"/>
    <n v="0"/>
    <n v="0"/>
    <m/>
    <n v="54170.23"/>
    <n v="21131.08"/>
    <n v="340.96"/>
    <n v="0"/>
    <n v="0"/>
    <n v="0"/>
    <n v="0"/>
    <n v="0"/>
    <n v="21472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15.06"/>
    <n v="21472.04"/>
    <n v="103"/>
    <n v="240"/>
    <n v="97035.67"/>
    <n v="64475.72"/>
    <n v="66.44538"/>
    <n v="55.8250689877895"/>
    <n v="9.6"/>
    <m/>
    <m/>
    <m/>
    <s v="PUE"/>
    <s v="PUEBLA"/>
    <s v="72590"/>
    <s v="Morosidad"/>
    <x v="0"/>
  </r>
  <r>
    <n v="3556"/>
    <s v="Hipotecaria Su Casita"/>
    <s v="FIDEICOMISO 234036"/>
    <d v="2018-05-01T00:00:00"/>
    <s v="67226"/>
    <x v="0"/>
    <n v="21"/>
    <n v="33203.919999999998"/>
    <n v="6544.16"/>
    <n v="0"/>
    <n v="39748.080000000002"/>
    <n v="98.61"/>
    <n v="0"/>
    <n v="0"/>
    <n v="0"/>
    <n v="0"/>
    <m/>
    <n v="39748.080000000002"/>
    <n v="28058.639999999999"/>
    <n v="265.63"/>
    <n v="0"/>
    <n v="0"/>
    <n v="0"/>
    <n v="0"/>
    <n v="0"/>
    <n v="28324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42.77"/>
    <n v="28324.27"/>
    <n v="163"/>
    <n v="300"/>
    <n v="88710.75"/>
    <n v="41359.46"/>
    <n v="46.622827999999998"/>
    <n v="44.806385218042998"/>
    <n v="9.6"/>
    <m/>
    <m/>
    <m/>
    <s v="EM"/>
    <s v="ACOLMAN"/>
    <s v="55870"/>
    <s v="Morosidad"/>
    <x v="0"/>
  </r>
  <r>
    <n v="3557"/>
    <s v="Hipotecaria Su Casita"/>
    <s v="FIDEICOMISO 234036"/>
    <d v="2018-05-01T00:00:00"/>
    <s v="67227"/>
    <x v="0"/>
    <n v="21"/>
    <n v="69177.259999999995"/>
    <n v="28292.87"/>
    <n v="0"/>
    <n v="97470.13"/>
    <n v="430.99"/>
    <n v="0"/>
    <n v="0"/>
    <n v="0"/>
    <n v="0"/>
    <m/>
    <n v="97470.13"/>
    <n v="62720.639999999999"/>
    <n v="547.65"/>
    <n v="0"/>
    <n v="0"/>
    <n v="0"/>
    <n v="0"/>
    <n v="0"/>
    <n v="63268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723.86"/>
    <n v="63268.29"/>
    <n v="103"/>
    <n v="240"/>
    <n v="116654.9"/>
    <n v="104989.41"/>
    <n v="90"/>
    <n v="83.554252757492407"/>
    <n v="9.5"/>
    <m/>
    <m/>
    <m/>
    <s v="GTO"/>
    <s v="LEON"/>
    <s v="37297"/>
    <s v="Morosidad"/>
    <x v="0"/>
  </r>
  <r>
    <n v="3558"/>
    <s v="Hipotecaria Su Casita"/>
    <s v="FIDEICOMISO 234036"/>
    <d v="2018-05-01T00:00:00"/>
    <s v="67228"/>
    <x v="1"/>
    <n v="0"/>
    <n v="19902.07"/>
    <n v="0"/>
    <n v="0"/>
    <n v="19902.07"/>
    <n v="635.53"/>
    <n v="0"/>
    <n v="0"/>
    <n v="635.53"/>
    <n v="0"/>
    <m/>
    <n v="19266.54"/>
    <n v="0"/>
    <n v="157.56"/>
    <n v="0"/>
    <n v="0"/>
    <n v="157.56"/>
    <n v="0"/>
    <n v="0"/>
    <n v="0"/>
    <n v="47.32"/>
    <n v="0"/>
    <n v="0"/>
    <n v="0"/>
    <n v="0"/>
    <n v="9.08"/>
    <n v="29.16"/>
    <n v="94.91"/>
    <n v="0"/>
    <n v="0"/>
    <n v="0"/>
    <n v="0"/>
    <n v="0"/>
    <n v="0"/>
    <n v="0"/>
    <n v="362.15"/>
    <n v="0"/>
    <n v="339.83"/>
    <n v="0"/>
    <n v="1335.71"/>
    <n v="0"/>
    <n v="0"/>
    <n v="43"/>
    <n v="180"/>
    <n v="92263.42"/>
    <n v="75950.289999999994"/>
    <n v="82.318961999999999"/>
    <n v="20.8821003070756"/>
    <n v="9.5"/>
    <m/>
    <m/>
    <m/>
    <s v="PUE"/>
    <s v="PUEBLA"/>
    <s v="72590"/>
    <s v="Al corriente"/>
    <x v="0"/>
  </r>
  <r>
    <n v="3559"/>
    <s v="Hipotecaria Su Casita"/>
    <s v="FIDEICOMISO 234036"/>
    <d v="2018-05-01T00:00:00"/>
    <s v="67231"/>
    <x v="1"/>
    <n v="0"/>
    <n v="25296.39"/>
    <n v="0"/>
    <n v="0"/>
    <n v="25296.39"/>
    <n v="347.02"/>
    <n v="0"/>
    <n v="0"/>
    <n v="347.02"/>
    <n v="46.67"/>
    <m/>
    <n v="24902.7"/>
    <n v="0"/>
    <n v="168.64"/>
    <n v="0"/>
    <n v="0"/>
    <n v="168.64"/>
    <n v="0"/>
    <n v="0"/>
    <n v="0"/>
    <n v="25.19"/>
    <n v="0"/>
    <n v="0"/>
    <n v="0"/>
    <n v="0"/>
    <n v="0.95"/>
    <n v="27.04"/>
    <n v="82.6"/>
    <n v="0"/>
    <n v="0"/>
    <n v="0"/>
    <n v="0"/>
    <n v="0"/>
    <n v="0"/>
    <n v="0"/>
    <n v="1327.84"/>
    <n v="0"/>
    <n v="0"/>
    <n v="0"/>
    <n v="2025.95"/>
    <n v="0"/>
    <n v="0"/>
    <n v="163"/>
    <n v="300"/>
    <n v="75030.31"/>
    <n v="66811.44"/>
    <n v="89.045934000000003"/>
    <n v="33.190186899456101"/>
    <n v="8"/>
    <m/>
    <m/>
    <m/>
    <s v="SON"/>
    <s v="CAJEME"/>
    <s v="85097"/>
    <s v="Al corriente"/>
    <x v="0"/>
  </r>
  <r>
    <n v="3560"/>
    <s v="Hipotecaria Su Casita"/>
    <s v="FIDEICOMISO 234036"/>
    <d v="2018-05-01T00:00:00"/>
    <s v="67234"/>
    <x v="0"/>
    <n v="21"/>
    <n v="62342.9"/>
    <n v="12602.7"/>
    <n v="0"/>
    <n v="74945.600000000006"/>
    <n v="186.62"/>
    <n v="0"/>
    <n v="0"/>
    <n v="0"/>
    <n v="0"/>
    <m/>
    <n v="74945.600000000006"/>
    <n v="52928.15"/>
    <n v="493.55"/>
    <n v="0"/>
    <n v="0"/>
    <n v="0"/>
    <n v="0"/>
    <n v="0"/>
    <n v="53421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89.32"/>
    <n v="53421.7"/>
    <n v="163"/>
    <n v="300"/>
    <n v="88710.75"/>
    <n v="77850"/>
    <n v="87.757120999999998"/>
    <n v="84.483109667535004"/>
    <n v="9.5"/>
    <m/>
    <m/>
    <m/>
    <s v="EM"/>
    <s v="ACOLMAN"/>
    <s v="55870"/>
    <s v="Proceso judicial"/>
    <x v="0"/>
  </r>
  <r>
    <n v="3561"/>
    <s v="Hipotecaria Su Casita"/>
    <s v="FIDEICOMISO 234036"/>
    <d v="2018-05-01T00:00:00"/>
    <s v="67237"/>
    <x v="0"/>
    <n v="21"/>
    <n v="43034.69"/>
    <n v="8236.93"/>
    <n v="0"/>
    <n v="51271.62"/>
    <n v="127.77"/>
    <n v="0"/>
    <n v="0"/>
    <n v="0"/>
    <n v="0"/>
    <m/>
    <n v="51271.62"/>
    <n v="34719.620000000003"/>
    <n v="344.28"/>
    <n v="0"/>
    <n v="0"/>
    <n v="0"/>
    <n v="0"/>
    <n v="0"/>
    <n v="35063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64.7000000000007"/>
    <n v="35063.9"/>
    <n v="163"/>
    <n v="300"/>
    <n v="86136.25"/>
    <n v="53602.29"/>
    <n v="62.229653999999996"/>
    <n v="59.523859383983002"/>
    <n v="9.6"/>
    <m/>
    <m/>
    <m/>
    <s v="QR"/>
    <s v="BENITO JUAREZ"/>
    <s v="77500"/>
    <s v="Proceso judicial"/>
    <x v="0"/>
  </r>
  <r>
    <n v="3562"/>
    <s v="Hipotecaria Su Casita"/>
    <s v="FIDEICOMISO 234036"/>
    <d v="2018-05-01T00:00:00"/>
    <s v="67238"/>
    <x v="0"/>
    <n v="21"/>
    <n v="37795.440000000002"/>
    <n v="43414.48"/>
    <n v="0"/>
    <n v="81209.919999999998"/>
    <n v="709.57"/>
    <n v="0"/>
    <n v="0"/>
    <n v="0"/>
    <n v="0"/>
    <m/>
    <n v="81209.919999999998"/>
    <n v="40909.26"/>
    <n v="299.20999999999998"/>
    <n v="0"/>
    <n v="0"/>
    <n v="0"/>
    <n v="0"/>
    <n v="0"/>
    <n v="41208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124.05"/>
    <n v="41208.47"/>
    <n v="43"/>
    <n v="180"/>
    <n v="116085.16"/>
    <n v="96605.119999999995"/>
    <n v="83.219182000000004"/>
    <n v="69.957193911517706"/>
    <n v="9.5"/>
    <m/>
    <m/>
    <m/>
    <s v="QR"/>
    <s v="BENITO JUAREZ"/>
    <s v="77500"/>
    <s v="Proceso judicial"/>
    <x v="0"/>
  </r>
  <r>
    <n v="3563"/>
    <s v="Hipotecaria Su Casita"/>
    <s v="FIDEICOMISO 234036"/>
    <d v="2018-05-01T00:00:00"/>
    <s v="67239"/>
    <x v="0"/>
    <n v="21"/>
    <n v="73113.460000000006"/>
    <n v="8258.41"/>
    <n v="0"/>
    <n v="81371.87"/>
    <n v="218.87"/>
    <n v="0"/>
    <n v="0"/>
    <n v="0"/>
    <n v="0"/>
    <m/>
    <n v="81371.87"/>
    <n v="27346.9"/>
    <n v="578.80999999999995"/>
    <n v="0"/>
    <n v="0"/>
    <n v="0"/>
    <n v="0"/>
    <n v="0"/>
    <n v="27925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77.2800000000007"/>
    <n v="27925.71"/>
    <n v="163"/>
    <n v="300"/>
    <n v="123665.15"/>
    <n v="91299.67"/>
    <n v="73.828131999999997"/>
    <n v="65.800162908002207"/>
    <n v="9.5"/>
    <m/>
    <m/>
    <m/>
    <s v="QR"/>
    <s v="SOLIDARIDAD"/>
    <s v="77710"/>
    <s v="Morosidad"/>
    <x v="0"/>
  </r>
  <r>
    <n v="3564"/>
    <s v="Hipotecaria Su Casita"/>
    <s v="FIDEICOMISO 234036"/>
    <d v="2018-05-01T00:00:00"/>
    <s v="67240"/>
    <x v="2"/>
    <n v="0"/>
    <n v="19884.54"/>
    <n v="0"/>
    <n v="0"/>
    <n v="19884.54"/>
    <n v="57.62"/>
    <n v="0"/>
    <n v="0"/>
    <n v="0"/>
    <n v="0"/>
    <m/>
    <n v="19884.54"/>
    <n v="0"/>
    <n v="164.05"/>
    <n v="0"/>
    <n v="0"/>
    <n v="10.46"/>
    <n v="0"/>
    <n v="0"/>
    <n v="153.59"/>
    <n v="40.520000000000003"/>
    <n v="0"/>
    <n v="0"/>
    <n v="0"/>
    <n v="0"/>
    <n v="-10.96"/>
    <n v="13.11"/>
    <n v="39.049999999999997"/>
    <n v="0"/>
    <n v="0"/>
    <n v="0"/>
    <n v="0"/>
    <n v="0"/>
    <n v="0"/>
    <n v="0"/>
    <n v="0"/>
    <n v="0"/>
    <n v="92.18"/>
    <n v="0"/>
    <n v="92.18"/>
    <n v="57.62"/>
    <n v="153.59"/>
    <n v="163"/>
    <n v="300"/>
    <n v="86136.25"/>
    <n v="24584.21"/>
    <n v="28.541073000000001"/>
    <n v="23.084984537287099"/>
    <n v="9.9"/>
    <m/>
    <m/>
    <m/>
    <s v="QR"/>
    <s v="BENITO JUAREZ"/>
    <s v="77500"/>
    <s v="Morosidad"/>
    <x v="0"/>
  </r>
  <r>
    <n v="3565"/>
    <s v="Hipotecaria Su Casita"/>
    <s v="FIDEICOMISO 234036"/>
    <d v="2018-05-01T00:00:00"/>
    <s v="67241"/>
    <x v="1"/>
    <n v="0"/>
    <n v="42787.23"/>
    <n v="0"/>
    <n v="0"/>
    <n v="42787.23"/>
    <n v="127.05"/>
    <n v="0"/>
    <n v="0"/>
    <n v="127.05"/>
    <n v="0"/>
    <m/>
    <n v="42660.18"/>
    <n v="0"/>
    <n v="342.3"/>
    <n v="0"/>
    <n v="0"/>
    <n v="342.3"/>
    <n v="0"/>
    <n v="0"/>
    <n v="0"/>
    <n v="48.31"/>
    <n v="0"/>
    <n v="0"/>
    <n v="0"/>
    <n v="0"/>
    <n v="4.05"/>
    <n v="25.88"/>
    <n v="66.94"/>
    <n v="0"/>
    <n v="0"/>
    <n v="0"/>
    <n v="0"/>
    <n v="0"/>
    <n v="0"/>
    <n v="0"/>
    <n v="7.9"/>
    <n v="0"/>
    <n v="0"/>
    <n v="0"/>
    <n v="622.42999999999995"/>
    <n v="0"/>
    <n v="0"/>
    <n v="163"/>
    <n v="300"/>
    <n v="67059.59"/>
    <n v="53295.199999999997"/>
    <n v="79.47439"/>
    <n v="63.615330888901802"/>
    <n v="9.6"/>
    <m/>
    <m/>
    <m/>
    <s v="QR"/>
    <s v="SOLIDARIDAD"/>
    <s v="77710"/>
    <s v="Al corriente"/>
    <x v="0"/>
  </r>
  <r>
    <n v="3566"/>
    <s v="Hipotecaria Su Casita"/>
    <s v="FIDEICOMISO 234036"/>
    <d v="2018-05-01T00:00:00"/>
    <s v="67243"/>
    <x v="0"/>
    <n v="21"/>
    <n v="69262.38"/>
    <n v="11266.03"/>
    <n v="0"/>
    <n v="80528.41"/>
    <n v="230.64"/>
    <n v="0"/>
    <n v="0"/>
    <n v="0"/>
    <n v="0"/>
    <m/>
    <n v="80528.41"/>
    <n v="37030.11"/>
    <n v="548.33000000000004"/>
    <n v="0"/>
    <n v="0"/>
    <n v="0"/>
    <n v="0"/>
    <n v="0"/>
    <n v="37578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96.67"/>
    <n v="37578.44"/>
    <n v="163"/>
    <n v="300"/>
    <n v="135167.66"/>
    <n v="89157.65"/>
    <n v="65.960785000000001"/>
    <n v="59.576683979466203"/>
    <n v="9.5"/>
    <m/>
    <m/>
    <m/>
    <s v="EM"/>
    <s v="ECATEPEC"/>
    <s v="55070"/>
    <s v="Proceso judicial"/>
    <x v="0"/>
  </r>
  <r>
    <n v="3567"/>
    <s v="Hipotecaria Su Casita"/>
    <s v="FIDEICOMISO 234036"/>
    <d v="2018-05-01T00:00:00"/>
    <s v="67244"/>
    <x v="0"/>
    <n v="21"/>
    <n v="28065.89"/>
    <n v="5190.42"/>
    <n v="0"/>
    <n v="33256.31"/>
    <n v="81.33"/>
    <n v="0"/>
    <n v="0"/>
    <n v="0"/>
    <n v="0"/>
    <m/>
    <n v="33256.31"/>
    <n v="23280.76"/>
    <n v="231.54"/>
    <n v="0"/>
    <n v="0"/>
    <n v="0"/>
    <n v="0"/>
    <n v="0"/>
    <n v="23512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71.75"/>
    <n v="23512.3"/>
    <n v="163"/>
    <n v="300"/>
    <n v="71668.27"/>
    <n v="34698.86"/>
    <n v="48.415931"/>
    <n v="46.4031155569552"/>
    <n v="9.9"/>
    <m/>
    <m/>
    <m/>
    <s v="QR"/>
    <s v="SOLIDARIDAD"/>
    <s v="77710"/>
    <s v="Morosidad"/>
    <x v="0"/>
  </r>
  <r>
    <n v="3568"/>
    <s v="Hipotecaria Su Casita"/>
    <s v="FIDEICOMISO 234036"/>
    <d v="2018-05-01T00:00:00"/>
    <s v="67245"/>
    <x v="0"/>
    <n v="21"/>
    <n v="82613.509999999995"/>
    <n v="18014.79"/>
    <n v="0"/>
    <n v="100628.3"/>
    <n v="247.33"/>
    <n v="0"/>
    <n v="0"/>
    <n v="0"/>
    <n v="0"/>
    <m/>
    <n v="100628.3"/>
    <n v="80232.36"/>
    <n v="654.02"/>
    <n v="0"/>
    <n v="0"/>
    <n v="0"/>
    <n v="0"/>
    <n v="0"/>
    <n v="80886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262.12"/>
    <n v="80886.38"/>
    <n v="163"/>
    <n v="300"/>
    <n v="115025.02"/>
    <n v="103164.73"/>
    <n v="89.688947999999996"/>
    <n v="87.483836443214699"/>
    <n v="9.5"/>
    <m/>
    <m/>
    <m/>
    <s v="QR"/>
    <s v="BENITO JUAREZ"/>
    <s v="77500"/>
    <s v="Morosidad"/>
    <x v="0"/>
  </r>
  <r>
    <n v="3569"/>
    <s v="Hipotecaria Su Casita"/>
    <s v="FIDEICOMISO 234036"/>
    <d v="2018-05-01T00:00:00"/>
    <s v="67246"/>
    <x v="0"/>
    <n v="21"/>
    <n v="21856.68"/>
    <n v="3889.56"/>
    <n v="0"/>
    <n v="25746.240000000002"/>
    <n v="63.33"/>
    <n v="0"/>
    <n v="0"/>
    <n v="0"/>
    <n v="0"/>
    <m/>
    <n v="25746.240000000002"/>
    <n v="17064.34"/>
    <n v="180.32"/>
    <n v="0"/>
    <n v="0"/>
    <n v="0"/>
    <n v="0"/>
    <n v="0"/>
    <n v="17244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52.89"/>
    <n v="17244.66"/>
    <n v="163"/>
    <n v="300"/>
    <n v="67240.34"/>
    <n v="27022.05"/>
    <n v="40.187260000000002"/>
    <n v="38.289872193353197"/>
    <n v="9.9"/>
    <m/>
    <m/>
    <m/>
    <s v="QR"/>
    <s v="SOLIDARIDAD"/>
    <s v="77710"/>
    <s v="Morosidad"/>
    <x v="0"/>
  </r>
  <r>
    <n v="3570"/>
    <s v="Hipotecaria Su Casita"/>
    <s v="FIDEICOMISO 234036"/>
    <d v="2018-05-01T00:00:00"/>
    <s v="67247"/>
    <x v="5"/>
    <n v="21"/>
    <n v="55393.17"/>
    <n v="11641.71"/>
    <n v="0"/>
    <n v="67034.880000000005"/>
    <n v="165.82"/>
    <n v="67034.880000000005"/>
    <n v="0"/>
    <n v="0"/>
    <n v="0"/>
    <m/>
    <n v="67034.880000000005"/>
    <n v="50068.86"/>
    <n v="438.53"/>
    <n v="0"/>
    <n v="0"/>
    <n v="0"/>
    <n v="0"/>
    <n v="0"/>
    <n v="50507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07.53"/>
    <n v="50507.39"/>
    <n v="163"/>
    <n v="300"/>
    <n v="108664.19"/>
    <n v="69171.789999999994"/>
    <n v="63.656472000000001"/>
    <n v="61.6899455940545"/>
    <n v="9.5"/>
    <m/>
    <m/>
    <m/>
    <s v="QR"/>
    <s v="BENITO JUAREZ"/>
    <s v="77500"/>
    <s v="Proceso judicial"/>
    <x v="0"/>
  </r>
  <r>
    <n v="3571"/>
    <s v="Hipotecaria Su Casita"/>
    <s v="FIDEICOMISO 234036"/>
    <d v="2018-05-01T00:00:00"/>
    <s v="67248"/>
    <x v="0"/>
    <n v="21"/>
    <n v="46571.89"/>
    <n v="9368.7999999999993"/>
    <n v="0"/>
    <n v="55940.69"/>
    <n v="138.28"/>
    <n v="0"/>
    <n v="0"/>
    <n v="0"/>
    <n v="0"/>
    <m/>
    <n v="55940.69"/>
    <n v="40695.5"/>
    <n v="372.58"/>
    <n v="0"/>
    <n v="0"/>
    <n v="0"/>
    <n v="0"/>
    <n v="0"/>
    <n v="41068.08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07.08"/>
    <n v="41068.080000000002"/>
    <n v="163"/>
    <n v="300"/>
    <n v="108664.19"/>
    <n v="58008.91"/>
    <n v="53.383648999999998"/>
    <n v="51.480335689427903"/>
    <n v="9.6"/>
    <m/>
    <m/>
    <m/>
    <s v="QR"/>
    <s v="BENITO JUAREZ"/>
    <s v="77500"/>
    <s v="Proceso judicial"/>
    <x v="0"/>
  </r>
  <r>
    <n v="3572"/>
    <s v="Hipotecaria Su Casita"/>
    <s v="FIDEICOMISO 234036"/>
    <d v="2018-05-01T00:00:00"/>
    <s v="67249"/>
    <x v="1"/>
    <n v="0"/>
    <n v="67639.55"/>
    <n v="0"/>
    <n v="0"/>
    <n v="67639.55"/>
    <n v="202.49"/>
    <n v="0"/>
    <n v="0"/>
    <n v="202.49"/>
    <n v="0"/>
    <m/>
    <n v="67437.06"/>
    <n v="0"/>
    <n v="535.48"/>
    <n v="0"/>
    <n v="0"/>
    <n v="535.48"/>
    <n v="0"/>
    <n v="0"/>
    <n v="0"/>
    <n v="58.66"/>
    <n v="0"/>
    <n v="0"/>
    <n v="0"/>
    <n v="0"/>
    <n v="5.39"/>
    <n v="39.83"/>
    <n v="106.45"/>
    <n v="0"/>
    <n v="0"/>
    <n v="0"/>
    <n v="0"/>
    <n v="0"/>
    <n v="0"/>
    <n v="0"/>
    <n v="0"/>
    <n v="0"/>
    <n v="0"/>
    <n v="4.9789999999999999E-3"/>
    <n v="948.3"/>
    <n v="0"/>
    <n v="0"/>
    <n v="163"/>
    <n v="300"/>
    <n v="108664.19"/>
    <n v="84465.15"/>
    <n v="77.730436999999995"/>
    <n v="62.060058424038999"/>
    <n v="9.5"/>
    <m/>
    <m/>
    <m/>
    <s v="QR"/>
    <s v="BENITO JUAREZ"/>
    <s v="77500"/>
    <s v="Al corriente"/>
    <x v="0"/>
  </r>
  <r>
    <n v="3573"/>
    <s v="Hipotecaria Su Casita"/>
    <s v="FIDEICOMISO 234036"/>
    <d v="2018-05-01T00:00:00"/>
    <s v="67252"/>
    <x v="0"/>
    <n v="21"/>
    <n v="21556.66"/>
    <n v="3711.07"/>
    <n v="0"/>
    <n v="25267.73"/>
    <n v="62.46"/>
    <n v="0"/>
    <n v="0"/>
    <n v="0"/>
    <n v="0"/>
    <m/>
    <n v="25267.73"/>
    <n v="15993.53"/>
    <n v="177.84"/>
    <n v="0"/>
    <n v="0"/>
    <n v="0"/>
    <n v="0"/>
    <n v="0"/>
    <n v="16171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73.53"/>
    <n v="16171.37"/>
    <n v="163"/>
    <n v="300"/>
    <n v="68113.899999999994"/>
    <n v="26650.69"/>
    <n v="39.126654000000002"/>
    <n v="37.096290155167502"/>
    <n v="9.9"/>
    <m/>
    <m/>
    <m/>
    <s v="NAY"/>
    <s v="BAHIA DE BANDERAS"/>
    <s v="63730"/>
    <s v="Proceso judicial"/>
    <x v="0"/>
  </r>
  <r>
    <n v="3574"/>
    <s v="Hipotecaria Su Casita"/>
    <s v="FIDEICOMISO 234036"/>
    <d v="2018-05-01T00:00:00"/>
    <s v="67254"/>
    <x v="2"/>
    <n v="1"/>
    <n v="59882.01"/>
    <n v="165.25"/>
    <n v="0"/>
    <n v="60047.26"/>
    <n v="373.05"/>
    <n v="0"/>
    <n v="165.25"/>
    <n v="207.8"/>
    <n v="0"/>
    <m/>
    <n v="59674.21"/>
    <n v="0"/>
    <n v="474.07"/>
    <n v="0"/>
    <n v="0"/>
    <n v="474.07"/>
    <n v="0"/>
    <n v="0"/>
    <n v="0"/>
    <n v="60.16"/>
    <n v="0"/>
    <n v="0"/>
    <n v="0"/>
    <n v="0"/>
    <n v="8.01"/>
    <n v="39.47"/>
    <n v="112.15"/>
    <n v="0"/>
    <n v="0"/>
    <n v="0"/>
    <n v="0"/>
    <n v="0"/>
    <n v="0"/>
    <n v="0"/>
    <n v="0"/>
    <n v="0"/>
    <n v="0"/>
    <n v="0"/>
    <n v="1066.9100000000001"/>
    <n v="165.25"/>
    <n v="0"/>
    <n v="103"/>
    <n v="240"/>
    <n v="100978.19"/>
    <n v="90880.37"/>
    <n v="89.999999000000003"/>
    <n v="59.096137486299703"/>
    <n v="9.5"/>
    <m/>
    <m/>
    <m/>
    <s v="JAL"/>
    <s v="PUERTO VALLARTA"/>
    <s v="48290"/>
    <s v="Morosidad"/>
    <x v="0"/>
  </r>
  <r>
    <n v="3575"/>
    <s v="Hipotecaria Su Casita"/>
    <s v="FIDEICOMISO 234036"/>
    <d v="2018-05-01T00:00:00"/>
    <s v="67255"/>
    <x v="0"/>
    <n v="21"/>
    <n v="46023.55"/>
    <n v="5679.12"/>
    <n v="0"/>
    <n v="51702.67"/>
    <n v="155.47999999999999"/>
    <n v="0"/>
    <n v="0"/>
    <n v="0"/>
    <n v="0"/>
    <m/>
    <n v="51702.67"/>
    <n v="13492.37"/>
    <n v="306.82"/>
    <n v="0"/>
    <n v="0"/>
    <n v="0"/>
    <n v="0"/>
    <n v="0"/>
    <n v="13799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34.6"/>
    <n v="13799.19"/>
    <n v="163"/>
    <n v="300"/>
    <n v="66788.72"/>
    <n v="59897.82"/>
    <n v="89.682539000000006"/>
    <n v="77.412278421470603"/>
    <n v="8"/>
    <m/>
    <m/>
    <m/>
    <s v="SON"/>
    <s v="CAJEME"/>
    <s v="85097"/>
    <s v="Morosidad"/>
    <x v="0"/>
  </r>
  <r>
    <n v="3576"/>
    <s v="Hipotecaria Su Casita"/>
    <s v="FIDEICOMISO 234036"/>
    <d v="2018-05-01T00:00:00"/>
    <s v="67256"/>
    <x v="0"/>
    <n v="21"/>
    <n v="71093"/>
    <n v="11746.69"/>
    <n v="0"/>
    <n v="82839.69"/>
    <n v="212.84"/>
    <n v="0"/>
    <n v="0"/>
    <n v="0"/>
    <n v="0"/>
    <m/>
    <n v="82839.69"/>
    <n v="44200.800000000003"/>
    <n v="562.82000000000005"/>
    <n v="0"/>
    <n v="0"/>
    <n v="0"/>
    <n v="0"/>
    <n v="0"/>
    <n v="44763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59.53"/>
    <n v="44763.62"/>
    <n v="163"/>
    <n v="300"/>
    <n v="108664.19"/>
    <n v="88778.63"/>
    <n v="81.699988000000005"/>
    <n v="76.234581215363704"/>
    <n v="9.5"/>
    <m/>
    <m/>
    <m/>
    <s v="QR"/>
    <s v="BENITO JUAREZ"/>
    <s v="77500"/>
    <s v="Proceso judicial"/>
    <x v="0"/>
  </r>
  <r>
    <n v="3577"/>
    <s v="Hipotecaria Su Casita"/>
    <s v="FIDEICOMISO 234036"/>
    <d v="2018-05-01T00:00:00"/>
    <s v="67261"/>
    <x v="1"/>
    <n v="0"/>
    <n v="25070.95"/>
    <n v="0"/>
    <n v="0"/>
    <n v="25070.95"/>
    <n v="477.63"/>
    <n v="0"/>
    <n v="0"/>
    <n v="477.63"/>
    <n v="0"/>
    <m/>
    <n v="24593.32"/>
    <n v="0"/>
    <n v="200.57"/>
    <n v="0"/>
    <n v="0"/>
    <n v="200.57"/>
    <n v="0"/>
    <n v="0"/>
    <n v="0"/>
    <n v="52.43"/>
    <n v="0"/>
    <n v="0"/>
    <n v="0"/>
    <n v="0"/>
    <n v="6.93"/>
    <n v="25.35"/>
    <n v="87.51"/>
    <n v="0"/>
    <n v="0"/>
    <n v="0"/>
    <n v="0"/>
    <n v="0"/>
    <n v="0"/>
    <n v="0"/>
    <n v="0"/>
    <n v="0"/>
    <n v="0"/>
    <n v="0.101248"/>
    <n v="850.42"/>
    <n v="0"/>
    <n v="0"/>
    <n v="43"/>
    <n v="180"/>
    <n v="124566.27"/>
    <n v="64574.04"/>
    <n v="51.839105000000004"/>
    <n v="19.7431614589795"/>
    <n v="9.6"/>
    <m/>
    <m/>
    <m/>
    <s v="COA"/>
    <s v="SALTILLO"/>
    <s v="25000"/>
    <s v="Al corriente"/>
    <x v="0"/>
  </r>
  <r>
    <n v="3578"/>
    <s v="Hipotecaria Su Casita"/>
    <s v="FIDEICOMISO 234036"/>
    <d v="2018-05-01T00:00:00"/>
    <s v="67266"/>
    <x v="1"/>
    <n v="1"/>
    <n v="49279.68"/>
    <n v="304.60000000000002"/>
    <n v="0"/>
    <n v="49584.28"/>
    <n v="307.01"/>
    <n v="0"/>
    <n v="304.60000000000002"/>
    <n v="307.01"/>
    <n v="0"/>
    <m/>
    <n v="48972.67"/>
    <n v="392.54"/>
    <n v="390.13"/>
    <n v="0"/>
    <n v="392.54"/>
    <n v="390.13"/>
    <n v="0"/>
    <n v="0"/>
    <n v="0"/>
    <n v="49.51"/>
    <n v="0"/>
    <n v="0"/>
    <n v="0"/>
    <n v="0"/>
    <n v="10.19"/>
    <n v="32.479999999999997"/>
    <n v="98.69"/>
    <n v="49.51"/>
    <n v="0"/>
    <n v="0"/>
    <n v="0"/>
    <n v="0"/>
    <n v="32.479999999999997"/>
    <n v="97.68"/>
    <n v="1.2"/>
    <n v="0"/>
    <n v="0"/>
    <n v="0"/>
    <n v="1766.02"/>
    <n v="0"/>
    <n v="0"/>
    <n v="103"/>
    <n v="240"/>
    <n v="126156.48"/>
    <n v="74790.12"/>
    <n v="59.283613000000003"/>
    <n v="38.818988602461303"/>
    <n v="9.5"/>
    <m/>
    <m/>
    <m/>
    <s v="EM"/>
    <s v="LERMA"/>
    <s v="52004"/>
    <s v="Al corriente"/>
    <x v="0"/>
  </r>
  <r>
    <n v="3579"/>
    <s v="Hipotecaria Su Casita"/>
    <s v="FIDEICOMISO 234036"/>
    <d v="2018-05-01T00:00:00"/>
    <s v="67271"/>
    <x v="1"/>
    <n v="0"/>
    <n v="13469.46"/>
    <n v="0"/>
    <n v="0"/>
    <n v="13469.46"/>
    <n v="82.31"/>
    <n v="0"/>
    <n v="0"/>
    <n v="82.31"/>
    <n v="0"/>
    <m/>
    <n v="13387.15"/>
    <n v="0"/>
    <n v="111.12"/>
    <n v="0"/>
    <n v="0"/>
    <n v="111.12"/>
    <n v="0"/>
    <n v="0"/>
    <n v="0"/>
    <n v="31.76"/>
    <n v="0"/>
    <n v="0"/>
    <n v="0"/>
    <n v="0"/>
    <n v="0.75"/>
    <n v="9.8000000000000007"/>
    <n v="33.909999999999997"/>
    <n v="0"/>
    <n v="0"/>
    <n v="0"/>
    <n v="0"/>
    <n v="0"/>
    <n v="0"/>
    <n v="0"/>
    <n v="30.29"/>
    <n v="0"/>
    <n v="34.369999999999997"/>
    <n v="0"/>
    <n v="299.94"/>
    <n v="0"/>
    <n v="0"/>
    <n v="103"/>
    <n v="240"/>
    <n v="83220.87"/>
    <n v="20182.39"/>
    <n v="24.251597"/>
    <n v="16.086289422538702"/>
    <n v="9.9"/>
    <m/>
    <m/>
    <m/>
    <s v="QR"/>
    <s v="BENITO JUAREZ"/>
    <s v="77500"/>
    <s v="Al corriente"/>
    <x v="0"/>
  </r>
  <r>
    <n v="3580"/>
    <s v="Hipotecaria Su Casita"/>
    <s v="FIDEICOMISO 234036"/>
    <d v="2018-05-01T00:00:00"/>
    <s v="67273"/>
    <x v="1"/>
    <n v="0"/>
    <n v="20368.900000000001"/>
    <n v="0"/>
    <n v="0"/>
    <n v="20368.900000000001"/>
    <n v="138.97"/>
    <n v="0"/>
    <n v="0"/>
    <n v="138.97"/>
    <n v="0"/>
    <m/>
    <n v="20229.93"/>
    <n v="0"/>
    <n v="168.04"/>
    <n v="0"/>
    <n v="0"/>
    <n v="168.04"/>
    <n v="0"/>
    <n v="0"/>
    <n v="0"/>
    <n v="50.41"/>
    <n v="0"/>
    <n v="0"/>
    <n v="0"/>
    <n v="0"/>
    <n v="2.83"/>
    <n v="15.55"/>
    <n v="46.59"/>
    <n v="0"/>
    <n v="0"/>
    <n v="0"/>
    <n v="0"/>
    <n v="0"/>
    <n v="0"/>
    <n v="0"/>
    <n v="27.21"/>
    <n v="0"/>
    <n v="1.46"/>
    <n v="0"/>
    <n v="449.6"/>
    <n v="0"/>
    <n v="0"/>
    <n v="103"/>
    <n v="240"/>
    <n v="83220.87"/>
    <n v="32033.41"/>
    <n v="38.492038999999998"/>
    <n v="24.308721879040402"/>
    <n v="9.9"/>
    <m/>
    <m/>
    <m/>
    <s v="QR"/>
    <s v="BENITO JUAREZ"/>
    <s v="77500"/>
    <s v="Al corriente"/>
    <x v="0"/>
  </r>
  <r>
    <n v="3581"/>
    <s v="Hipotecaria Su Casita"/>
    <s v="FIDEICOMISO 234036"/>
    <d v="2018-05-01T00:00:00"/>
    <s v="67277"/>
    <x v="0"/>
    <n v="21"/>
    <n v="49225.5"/>
    <n v="9351.91"/>
    <n v="0"/>
    <n v="58577.41"/>
    <n v="146.16999999999999"/>
    <n v="0"/>
    <n v="0"/>
    <n v="0"/>
    <n v="0"/>
    <m/>
    <n v="58577.41"/>
    <n v="38795.019999999997"/>
    <n v="393.8"/>
    <n v="0"/>
    <n v="0"/>
    <n v="0"/>
    <n v="0"/>
    <n v="0"/>
    <n v="39188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98.08"/>
    <n v="39188.82"/>
    <n v="163"/>
    <n v="300"/>
    <n v="71294.31"/>
    <n v="61314.31"/>
    <n v="86.001688000000001"/>
    <n v="82.162812215746698"/>
    <n v="9.6"/>
    <m/>
    <m/>
    <m/>
    <s v="EM"/>
    <s v="VALLE DE CHALCO SOLIDARIDAD"/>
    <s v="56614"/>
    <s v="Proceso judicial"/>
    <x v="0"/>
  </r>
  <r>
    <n v="3582"/>
    <s v="Hipotecaria Su Casita"/>
    <s v="FIDEICOMISO 234036"/>
    <d v="2018-05-01T00:00:00"/>
    <s v="67278"/>
    <x v="0"/>
    <n v="21"/>
    <n v="56158.06"/>
    <n v="12245.93"/>
    <n v="0"/>
    <n v="68403.990000000005"/>
    <n v="168.13"/>
    <n v="0"/>
    <n v="0"/>
    <n v="0"/>
    <n v="0"/>
    <m/>
    <n v="68403.990000000005"/>
    <n v="54283.54"/>
    <n v="444.58"/>
    <n v="0"/>
    <n v="0"/>
    <n v="0"/>
    <n v="0"/>
    <n v="0"/>
    <n v="54728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14.06"/>
    <n v="54728.12"/>
    <n v="163"/>
    <n v="300"/>
    <n v="77920.179999999993"/>
    <n v="70128.160000000003"/>
    <n v="89.999996999999993"/>
    <n v="87.787258282379398"/>
    <n v="9.5"/>
    <m/>
    <m/>
    <m/>
    <s v="QR"/>
    <s v="BENITO JUAREZ"/>
    <s v="77500"/>
    <s v="Morosidad"/>
    <x v="0"/>
  </r>
  <r>
    <n v="3583"/>
    <s v="Hipotecaria Su Casita"/>
    <s v="FIDEICOMISO 234036"/>
    <d v="2018-05-01T00:00:00"/>
    <s v="67279"/>
    <x v="0"/>
    <n v="21"/>
    <n v="48918.22"/>
    <n v="8087.31"/>
    <n v="0"/>
    <n v="57005.53"/>
    <n v="145.22999999999999"/>
    <n v="0"/>
    <n v="0"/>
    <n v="0"/>
    <n v="0"/>
    <m/>
    <n v="57005.53"/>
    <n v="31619.61"/>
    <n v="391.35"/>
    <n v="0"/>
    <n v="0"/>
    <n v="0"/>
    <n v="0"/>
    <n v="0"/>
    <n v="32010.95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32.5400000000009"/>
    <n v="32010.959999999999"/>
    <n v="163"/>
    <n v="300"/>
    <n v="68113.899999999994"/>
    <n v="60930"/>
    <n v="89.453107000000003"/>
    <n v="83.6914783305713"/>
    <n v="9.6"/>
    <m/>
    <m/>
    <m/>
    <s v="EM"/>
    <s v="VALLE DE CHALCO SOLIDARIDAD"/>
    <s v="56614"/>
    <s v="Morosidad"/>
    <x v="0"/>
  </r>
  <r>
    <n v="3584"/>
    <s v="Hipotecaria Su Casita"/>
    <s v="FIDEICOMISO 234036"/>
    <d v="2018-05-01T00:00:00"/>
    <s v="67287"/>
    <x v="0"/>
    <n v="21"/>
    <n v="12132.86"/>
    <n v="2417.94"/>
    <n v="0"/>
    <n v="14550.8"/>
    <n v="35.15"/>
    <n v="0"/>
    <n v="0"/>
    <n v="0"/>
    <n v="0"/>
    <m/>
    <n v="14550.8"/>
    <n v="11377.58"/>
    <n v="100.1"/>
    <n v="0"/>
    <n v="0"/>
    <n v="0"/>
    <n v="0"/>
    <n v="0"/>
    <n v="11477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53.09"/>
    <n v="11477.68"/>
    <n v="163"/>
    <n v="300"/>
    <n v="68140.399999999994"/>
    <n v="15000"/>
    <n v="22.013372"/>
    <n v="21.354144886506699"/>
    <n v="9.9"/>
    <m/>
    <m/>
    <m/>
    <s v="EM"/>
    <s v="VALLE DE CHALCO SOLIDARIDAD"/>
    <s v="56614"/>
    <s v="Morosidad"/>
    <x v="0"/>
  </r>
  <r>
    <n v="3585"/>
    <s v="Hipotecaria Su Casita"/>
    <s v="FIDEICOMISO 234036"/>
    <d v="2018-05-01T00:00:00"/>
    <s v="67289"/>
    <x v="2"/>
    <n v="1"/>
    <n v="27163.09"/>
    <n v="27.22"/>
    <n v="0"/>
    <n v="27190.31"/>
    <n v="183.18"/>
    <n v="0"/>
    <n v="27.22"/>
    <n v="128.84"/>
    <n v="0"/>
    <m/>
    <n v="27034.25"/>
    <n v="0"/>
    <n v="217.3"/>
    <n v="0"/>
    <n v="0"/>
    <n v="217.3"/>
    <n v="0"/>
    <n v="0"/>
    <n v="0"/>
    <n v="36.92"/>
    <n v="0"/>
    <n v="0"/>
    <n v="0"/>
    <n v="0"/>
    <n v="2.17"/>
    <n v="19.03"/>
    <n v="55.84"/>
    <n v="0"/>
    <n v="0"/>
    <n v="0"/>
    <n v="0"/>
    <n v="0"/>
    <n v="0"/>
    <n v="0"/>
    <n v="0"/>
    <n v="0"/>
    <n v="0"/>
    <n v="0"/>
    <n v="487.32"/>
    <n v="54.34"/>
    <n v="0"/>
    <n v="103"/>
    <n v="240"/>
    <n v="68909"/>
    <n v="42664"/>
    <n v="61.913538000000003"/>
    <n v="39.231812879160401"/>
    <n v="9.6"/>
    <m/>
    <m/>
    <m/>
    <s v="EM"/>
    <s v="VALLE DE CHALCO SOLIDARIDAD"/>
    <s v="56614"/>
    <s v="Morosidad"/>
    <x v="0"/>
  </r>
  <r>
    <n v="3586"/>
    <s v="Hipotecaria Su Casita"/>
    <s v="FIDEICOMISO 234036"/>
    <d v="2018-05-01T00:00:00"/>
    <s v="67290"/>
    <x v="0"/>
    <n v="21"/>
    <n v="48918.22"/>
    <n v="8325.1"/>
    <n v="0"/>
    <n v="57243.32"/>
    <n v="145.22999999999999"/>
    <n v="0"/>
    <n v="0"/>
    <n v="0"/>
    <n v="0"/>
    <m/>
    <n v="57243.32"/>
    <n v="32613.42"/>
    <n v="391.35"/>
    <n v="0"/>
    <n v="0"/>
    <n v="0"/>
    <n v="0"/>
    <n v="0"/>
    <n v="33004.76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70.33"/>
    <n v="33004.769999999997"/>
    <n v="163"/>
    <n v="300"/>
    <n v="68113.899999999994"/>
    <n v="60930"/>
    <n v="89.453107000000003"/>
    <n v="84.040584752917098"/>
    <n v="9.6"/>
    <m/>
    <m/>
    <m/>
    <s v="EM"/>
    <s v="VALLE DE CHALCO SOLIDARIDAD"/>
    <s v="56614"/>
    <s v="Morosidad"/>
    <x v="0"/>
  </r>
  <r>
    <n v="3587"/>
    <s v="Hipotecaria Su Casita"/>
    <s v="FIDEICOMISO 234036"/>
    <d v="2018-05-01T00:00:00"/>
    <s v="67293"/>
    <x v="0"/>
    <n v="21"/>
    <n v="62491.89"/>
    <n v="13244.59"/>
    <n v="0"/>
    <n v="75736.479999999996"/>
    <n v="252.63"/>
    <n v="0"/>
    <n v="0"/>
    <n v="0"/>
    <n v="0"/>
    <m/>
    <n v="75736.479999999996"/>
    <n v="37407"/>
    <n v="494.73"/>
    <n v="0"/>
    <n v="0"/>
    <n v="0"/>
    <n v="0"/>
    <n v="0"/>
    <n v="37901.73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97.22"/>
    <n v="37901.730000000003"/>
    <n v="163"/>
    <n v="300"/>
    <n v="98982.48"/>
    <n v="85540"/>
    <n v="86.419334000000006"/>
    <n v="76.515035785647896"/>
    <n v="9.5"/>
    <m/>
    <m/>
    <m/>
    <s v="NL"/>
    <s v="APODACA"/>
    <s v="66600"/>
    <s v="Morosidad"/>
    <x v="0"/>
  </r>
  <r>
    <n v="3588"/>
    <s v="Hipotecaria Su Casita"/>
    <s v="FIDEICOMISO 234036"/>
    <d v="2018-05-01T00:00:00"/>
    <s v="67294"/>
    <x v="0"/>
    <n v="21"/>
    <n v="48918.22"/>
    <n v="8709.01"/>
    <n v="0"/>
    <n v="57627.23"/>
    <n v="145.22999999999999"/>
    <n v="0"/>
    <n v="0"/>
    <n v="0"/>
    <n v="0"/>
    <m/>
    <n v="57627.23"/>
    <n v="35192.449999999997"/>
    <n v="391.35"/>
    <n v="0"/>
    <n v="0"/>
    <n v="0"/>
    <n v="0"/>
    <n v="0"/>
    <n v="35583.8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54.24"/>
    <n v="35583.800000000003"/>
    <n v="163"/>
    <n v="300"/>
    <n v="67954.880000000005"/>
    <n v="60930"/>
    <n v="89.662435000000002"/>
    <n v="84.802195373462197"/>
    <n v="9.6"/>
    <m/>
    <m/>
    <m/>
    <s v="EM"/>
    <s v="VALLE DE CHALCO SOLIDARIDAD"/>
    <s v="56614"/>
    <s v="Morosidad"/>
    <x v="0"/>
  </r>
  <r>
    <n v="3589"/>
    <s v="Hipotecaria Su Casita"/>
    <s v="FIDEICOMISO 234036"/>
    <d v="2018-05-01T00:00:00"/>
    <s v="67295"/>
    <x v="0"/>
    <n v="21"/>
    <n v="48918.22"/>
    <n v="8961.5400000000009"/>
    <n v="0"/>
    <n v="57879.76"/>
    <n v="145.22999999999999"/>
    <n v="0"/>
    <n v="0"/>
    <n v="0"/>
    <n v="0"/>
    <m/>
    <n v="57879.76"/>
    <n v="36677.18"/>
    <n v="391.35"/>
    <n v="0"/>
    <n v="0"/>
    <n v="0"/>
    <n v="0"/>
    <n v="0"/>
    <n v="37068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06.77"/>
    <n v="37068.53"/>
    <n v="163"/>
    <n v="300"/>
    <n v="67954.880000000005"/>
    <n v="60930"/>
    <n v="89.662435000000002"/>
    <n v="85.173809598155302"/>
    <n v="9.6"/>
    <m/>
    <m/>
    <m/>
    <s v="EM"/>
    <s v="VALLE DE CHALCO SOLIDARIDAD"/>
    <s v="56614"/>
    <s v="Morosidad"/>
    <x v="0"/>
  </r>
  <r>
    <n v="3590"/>
    <s v="Hipotecaria Su Casita"/>
    <s v="FIDEICOMISO 234036"/>
    <d v="2018-05-01T00:00:00"/>
    <s v="67296"/>
    <x v="0"/>
    <n v="21"/>
    <n v="40233.96"/>
    <n v="15755.96"/>
    <n v="0"/>
    <n v="55989.919999999998"/>
    <n v="214.71"/>
    <n v="0"/>
    <n v="0"/>
    <n v="0"/>
    <n v="0"/>
    <m/>
    <n v="55989.919999999998"/>
    <n v="43804.42"/>
    <n v="321.87"/>
    <n v="0"/>
    <n v="0"/>
    <n v="0"/>
    <n v="0"/>
    <n v="0"/>
    <n v="44126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970.67"/>
    <n v="44126.29"/>
    <n v="163"/>
    <n v="300"/>
    <n v="68034.39"/>
    <n v="60930"/>
    <n v="89.557648999999998"/>
    <n v="82.296497667783996"/>
    <n v="9.6"/>
    <m/>
    <m/>
    <m/>
    <s v="EM"/>
    <s v="VALLE DE CHALCO SOLIDARIDAD"/>
    <s v="56614"/>
    <s v="Proceso judicial"/>
    <x v="0"/>
  </r>
  <r>
    <n v="3591"/>
    <s v="Hipotecaria Su Casita"/>
    <s v="FIDEICOMISO 234036"/>
    <d v="2018-05-01T00:00:00"/>
    <s v="67297"/>
    <x v="1"/>
    <n v="0"/>
    <n v="48918.22"/>
    <n v="0"/>
    <n v="0"/>
    <n v="48918.22"/>
    <n v="145.22999999999999"/>
    <n v="0"/>
    <n v="0"/>
    <n v="145.22999999999999"/>
    <n v="0"/>
    <m/>
    <n v="48772.99"/>
    <n v="0"/>
    <n v="391.35"/>
    <n v="0"/>
    <n v="0"/>
    <n v="391.35"/>
    <n v="0"/>
    <n v="0"/>
    <n v="0"/>
    <n v="55.23"/>
    <n v="0"/>
    <n v="0"/>
    <n v="0"/>
    <n v="0"/>
    <n v="5.0599999999999996"/>
    <n v="29.59"/>
    <n v="75.25"/>
    <n v="0"/>
    <n v="0"/>
    <n v="0"/>
    <n v="0"/>
    <n v="0"/>
    <n v="0"/>
    <n v="0"/>
    <n v="0"/>
    <n v="0"/>
    <n v="0"/>
    <n v="1.3278E-2"/>
    <n v="701.71"/>
    <n v="0"/>
    <n v="0"/>
    <n v="163"/>
    <n v="300"/>
    <n v="68034.39"/>
    <n v="60930"/>
    <n v="89.557648999999998"/>
    <n v="71.6887300032908"/>
    <n v="9.6"/>
    <m/>
    <m/>
    <m/>
    <s v="EM"/>
    <s v="VALLE DE CHALCO SOLIDARIDAD"/>
    <s v="56618"/>
    <s v="Al corriente"/>
    <x v="0"/>
  </r>
  <r>
    <n v="3592"/>
    <s v="Hipotecaria Su Casita"/>
    <s v="FIDEICOMISO 234036"/>
    <d v="2018-05-01T00:00:00"/>
    <s v="67298"/>
    <x v="0"/>
    <n v="21"/>
    <n v="48958.23"/>
    <n v="10108.73"/>
    <n v="0"/>
    <n v="59066.96"/>
    <n v="145.35"/>
    <n v="0"/>
    <n v="0"/>
    <n v="0"/>
    <n v="0"/>
    <m/>
    <n v="59066.96"/>
    <n v="44667.3"/>
    <n v="391.67"/>
    <n v="0"/>
    <n v="0"/>
    <n v="0"/>
    <n v="0"/>
    <n v="0"/>
    <n v="45058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54.08"/>
    <n v="45058.97"/>
    <n v="163"/>
    <n v="300"/>
    <n v="68113.899999999994"/>
    <n v="60979.9"/>
    <n v="89.526366999999993"/>
    <n v="86.717924078824694"/>
    <n v="9.6"/>
    <m/>
    <m/>
    <m/>
    <s v="EM"/>
    <s v="VALLE DE CHALCO SOLIDARIDAD"/>
    <s v="56614"/>
    <s v="Proceso judicial"/>
    <x v="0"/>
  </r>
  <r>
    <n v="3593"/>
    <s v="Hipotecaria Su Casita"/>
    <s v="FIDEICOMISO 234036"/>
    <d v="2018-05-01T00:00:00"/>
    <s v="67299"/>
    <x v="0"/>
    <n v="21"/>
    <n v="24265.68"/>
    <n v="4317.99"/>
    <n v="0"/>
    <n v="28583.67"/>
    <n v="70.31"/>
    <n v="0"/>
    <n v="0"/>
    <n v="0"/>
    <n v="0"/>
    <m/>
    <n v="28583.67"/>
    <n v="18945.009999999998"/>
    <n v="200.19"/>
    <n v="0"/>
    <n v="0"/>
    <n v="0"/>
    <n v="0"/>
    <n v="0"/>
    <n v="1914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88.3"/>
    <n v="19145.2"/>
    <n v="163"/>
    <n v="300"/>
    <n v="70075.149999999994"/>
    <n v="30000"/>
    <n v="42.811182000000002"/>
    <n v="40.790023286598"/>
    <n v="9.9"/>
    <m/>
    <m/>
    <m/>
    <s v="EM"/>
    <s v="VALLE DE CHALCO SOLIDARIDAD"/>
    <s v="56614"/>
    <s v="Morosidad"/>
    <x v="0"/>
  </r>
  <r>
    <n v="3594"/>
    <s v="Hipotecaria Su Casita"/>
    <s v="FIDEICOMISO 234036"/>
    <d v="2018-05-01T00:00:00"/>
    <s v="67300"/>
    <x v="0"/>
    <n v="21"/>
    <n v="49266.31"/>
    <n v="10551.81"/>
    <n v="0"/>
    <n v="59818.12"/>
    <n v="146.28"/>
    <n v="0"/>
    <n v="0"/>
    <n v="0"/>
    <n v="0"/>
    <m/>
    <n v="59818.12"/>
    <n v="47812.46"/>
    <n v="394.13"/>
    <n v="0"/>
    <n v="0"/>
    <n v="0"/>
    <n v="0"/>
    <n v="0"/>
    <n v="48206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98.09"/>
    <n v="48206.59"/>
    <n v="163"/>
    <n v="300"/>
    <n v="71585.850000000006"/>
    <n v="61364.53"/>
    <n v="85.721592000000001"/>
    <n v="83.561374573341297"/>
    <n v="9.6"/>
    <m/>
    <m/>
    <m/>
    <s v="EM"/>
    <s v="VALLE DE CHALCO SOLIDARIDAD"/>
    <s v="56614"/>
    <s v="Proceso judicial"/>
    <x v="0"/>
  </r>
  <r>
    <n v="3595"/>
    <s v="Hipotecaria Su Casita"/>
    <s v="FIDEICOMISO 234036"/>
    <d v="2018-05-01T00:00:00"/>
    <s v="67301"/>
    <x v="1"/>
    <n v="0"/>
    <n v="48918.22"/>
    <n v="0"/>
    <n v="0"/>
    <n v="48918.22"/>
    <n v="145.22999999999999"/>
    <n v="0"/>
    <n v="0"/>
    <n v="145.22999999999999"/>
    <n v="0"/>
    <m/>
    <n v="48772.99"/>
    <n v="0"/>
    <n v="391.35"/>
    <n v="0"/>
    <n v="0"/>
    <n v="391.35"/>
    <n v="0"/>
    <n v="0"/>
    <n v="0"/>
    <n v="55.23"/>
    <n v="0"/>
    <n v="0"/>
    <n v="0"/>
    <n v="0"/>
    <n v="5.03"/>
    <n v="29.59"/>
    <n v="75.27"/>
    <n v="0"/>
    <n v="0"/>
    <n v="0"/>
    <n v="0"/>
    <n v="0"/>
    <n v="0"/>
    <n v="0"/>
    <n v="0"/>
    <n v="0"/>
    <n v="3.98"/>
    <n v="0.136104"/>
    <n v="701.7"/>
    <n v="0"/>
    <n v="0"/>
    <n v="163"/>
    <n v="300"/>
    <n v="68113.899999999994"/>
    <n v="60930"/>
    <n v="89.453107000000003"/>
    <n v="71.605046663054793"/>
    <n v="9.6"/>
    <m/>
    <m/>
    <m/>
    <s v="EM"/>
    <s v="VALLE DE CHALCO SOLIDARIDAD"/>
    <s v="56614"/>
    <s v="Al corriente"/>
    <x v="0"/>
  </r>
  <r>
    <n v="3596"/>
    <s v="Hipotecaria Su Casita"/>
    <s v="FIDEICOMISO 234036"/>
    <d v="2018-05-01T00:00:00"/>
    <s v="67302"/>
    <x v="0"/>
    <n v="21"/>
    <n v="48661.64"/>
    <n v="10236.98"/>
    <n v="0"/>
    <n v="58898.62"/>
    <n v="144.47999999999999"/>
    <n v="0"/>
    <n v="0"/>
    <n v="0"/>
    <n v="0"/>
    <m/>
    <n v="58898.62"/>
    <n v="45587.88"/>
    <n v="389.29"/>
    <n v="0"/>
    <n v="0"/>
    <n v="0"/>
    <n v="0"/>
    <n v="0"/>
    <n v="45977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81.459999999999"/>
    <n v="45977.17"/>
    <n v="163"/>
    <n v="300"/>
    <n v="67345.3"/>
    <n v="60610.77"/>
    <n v="90"/>
    <n v="87.457654802933604"/>
    <n v="9.6"/>
    <m/>
    <m/>
    <m/>
    <s v="EM"/>
    <s v="VALLE DE CHALCO SOLIDARIDAD"/>
    <s v="56614"/>
    <s v="Proceso judicial"/>
    <x v="0"/>
  </r>
  <r>
    <n v="3597"/>
    <s v="Hipotecaria Su Casita"/>
    <s v="FIDEICOMISO 234036"/>
    <d v="2018-05-01T00:00:00"/>
    <s v="67303"/>
    <x v="0"/>
    <n v="21"/>
    <n v="48814.92"/>
    <n v="10079.31"/>
    <n v="0"/>
    <n v="58894.23"/>
    <n v="144.93"/>
    <n v="0"/>
    <n v="0"/>
    <n v="0"/>
    <n v="0"/>
    <m/>
    <n v="58894.23"/>
    <n v="44536.59"/>
    <n v="390.52"/>
    <n v="0"/>
    <n v="0"/>
    <n v="0"/>
    <n v="0"/>
    <n v="0"/>
    <n v="44927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24.24"/>
    <n v="44927.11"/>
    <n v="163"/>
    <n v="300"/>
    <n v="67557.320000000007"/>
    <n v="60801.59"/>
    <n v="90.000003000000007"/>
    <n v="87.176682002603698"/>
    <n v="9.6"/>
    <m/>
    <m/>
    <m/>
    <s v="EM"/>
    <s v="VALLE DE CHALCO SOLIDARIDAD"/>
    <s v="56614"/>
    <s v="Proceso judicial"/>
    <x v="0"/>
  </r>
  <r>
    <n v="3598"/>
    <s v="Hipotecaria Su Casita"/>
    <s v="FIDEICOMISO 234036"/>
    <d v="2018-05-01T00:00:00"/>
    <s v="67304"/>
    <x v="0"/>
    <n v="21"/>
    <n v="60340.87"/>
    <n v="8600.75"/>
    <n v="0"/>
    <n v="68941.62"/>
    <n v="180.63"/>
    <n v="0"/>
    <n v="0"/>
    <n v="0"/>
    <n v="0"/>
    <m/>
    <n v="68941.62"/>
    <n v="30899.05"/>
    <n v="477.7"/>
    <n v="0"/>
    <n v="0"/>
    <n v="0"/>
    <n v="0"/>
    <n v="0"/>
    <n v="31376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81.3799999999992"/>
    <n v="31376.75"/>
    <n v="163"/>
    <n v="300"/>
    <n v="96704.7"/>
    <n v="75350.179999999993"/>
    <n v="77.917805000000001"/>
    <n v="71.290867567192294"/>
    <n v="9.5"/>
    <m/>
    <m/>
    <m/>
    <s v="BCS"/>
    <s v="LOS CABOS"/>
    <s v="23450"/>
    <s v="Morosidad"/>
    <x v="0"/>
  </r>
  <r>
    <n v="3599"/>
    <s v="Hipotecaria Su Casita"/>
    <s v="FIDEICOMISO 234036"/>
    <d v="2018-05-01T00:00:00"/>
    <s v="67305"/>
    <x v="0"/>
    <n v="21"/>
    <n v="60340.87"/>
    <n v="12114.09"/>
    <n v="0"/>
    <n v="72454.960000000006"/>
    <n v="180.63"/>
    <n v="0"/>
    <n v="0"/>
    <n v="0"/>
    <n v="0"/>
    <m/>
    <n v="72454.960000000006"/>
    <n v="51085.58"/>
    <n v="477.7"/>
    <n v="0"/>
    <n v="0"/>
    <n v="0"/>
    <n v="0"/>
    <n v="0"/>
    <n v="51563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94.72"/>
    <n v="51563.28"/>
    <n v="163"/>
    <n v="300"/>
    <n v="101924.11"/>
    <n v="75350.179999999993"/>
    <n v="73.927728999999999"/>
    <n v="71.087164590527095"/>
    <n v="9.5"/>
    <m/>
    <m/>
    <m/>
    <s v="BCS"/>
    <s v="LOS CABOS"/>
    <s v="23450"/>
    <s v="Proceso judicial"/>
    <x v="0"/>
  </r>
  <r>
    <n v="3600"/>
    <s v="Hipotecaria Su Casita"/>
    <s v="FIDEICOMISO 234036"/>
    <d v="2018-05-01T00:00:00"/>
    <s v="67306"/>
    <x v="0"/>
    <n v="21"/>
    <n v="60340.87"/>
    <n v="9678.68"/>
    <n v="0"/>
    <n v="70019.55"/>
    <n v="180.63"/>
    <n v="0"/>
    <n v="0"/>
    <n v="0"/>
    <n v="0"/>
    <m/>
    <n v="70019.55"/>
    <n v="35855.25"/>
    <n v="477.7"/>
    <n v="0"/>
    <n v="0"/>
    <n v="0"/>
    <n v="0"/>
    <n v="0"/>
    <n v="36332.94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59.31"/>
    <n v="36332.949999999997"/>
    <n v="163"/>
    <n v="300"/>
    <n v="98002.93"/>
    <n v="75350.179999999993"/>
    <n v="76.885639999999995"/>
    <n v="71.446384258962595"/>
    <n v="9.5"/>
    <m/>
    <m/>
    <m/>
    <s v="BCS"/>
    <s v="LOS CABOS"/>
    <s v="23450"/>
    <s v="Morosidad"/>
    <x v="0"/>
  </r>
  <r>
    <n v="3601"/>
    <s v="Hipotecaria Su Casita"/>
    <s v="FIDEICOMISO 234036"/>
    <d v="2018-05-01T00:00:00"/>
    <s v="67307"/>
    <x v="0"/>
    <n v="21"/>
    <n v="60340.87"/>
    <n v="11326.92"/>
    <n v="0"/>
    <n v="71667.789999999994"/>
    <n v="180.63"/>
    <n v="0"/>
    <n v="0"/>
    <n v="0"/>
    <n v="0"/>
    <m/>
    <n v="71667.789999999994"/>
    <n v="45947.78"/>
    <n v="477.7"/>
    <n v="0"/>
    <n v="0"/>
    <n v="0"/>
    <n v="0"/>
    <n v="0"/>
    <n v="46425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07.55"/>
    <n v="46425.48"/>
    <n v="163"/>
    <n v="300"/>
    <n v="96704.7"/>
    <n v="75350.179999999993"/>
    <n v="77.917805000000001"/>
    <n v="74.109934256307696"/>
    <n v="9.5"/>
    <m/>
    <m/>
    <m/>
    <s v="BCS"/>
    <s v="LOS CABOS"/>
    <s v="23450"/>
    <s v="Proceso judicial"/>
    <x v="0"/>
  </r>
  <r>
    <n v="3602"/>
    <s v="Hipotecaria Su Casita"/>
    <s v="FIDEICOMISO 234036"/>
    <d v="2018-05-01T00:00:00"/>
    <s v="67309"/>
    <x v="0"/>
    <n v="21"/>
    <n v="60340.87"/>
    <n v="8795.6299999999992"/>
    <n v="0"/>
    <n v="69136.5"/>
    <n v="180.63"/>
    <n v="0"/>
    <n v="0"/>
    <n v="0"/>
    <n v="0"/>
    <m/>
    <n v="69136.5"/>
    <n v="31445.72"/>
    <n v="477.7"/>
    <n v="0"/>
    <n v="0"/>
    <n v="0"/>
    <n v="0"/>
    <n v="0"/>
    <n v="31923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76.26"/>
    <n v="31923.42"/>
    <n v="163"/>
    <n v="300"/>
    <n v="96704.7"/>
    <n v="75350.179999999993"/>
    <n v="77.917805000000001"/>
    <n v="71.492388278070493"/>
    <n v="9.5"/>
    <m/>
    <m/>
    <m/>
    <s v="BCS"/>
    <s v="LOS CABOS"/>
    <s v="23450"/>
    <s v="Morosidad"/>
    <x v="0"/>
  </r>
  <r>
    <n v="3603"/>
    <s v="Hipotecaria Su Casita"/>
    <s v="FIDEICOMISO 234036"/>
    <d v="2018-05-01T00:00:00"/>
    <s v="67310"/>
    <x v="1"/>
    <n v="0"/>
    <n v="60340.87"/>
    <n v="0"/>
    <n v="0"/>
    <n v="60340.87"/>
    <n v="180.63"/>
    <n v="0"/>
    <n v="0"/>
    <n v="180.63"/>
    <n v="0"/>
    <m/>
    <n v="60160.24"/>
    <n v="0"/>
    <n v="477.7"/>
    <n v="0"/>
    <n v="0"/>
    <n v="477.7"/>
    <n v="0"/>
    <n v="0"/>
    <n v="0"/>
    <n v="52.33"/>
    <n v="0"/>
    <n v="0"/>
    <n v="0"/>
    <n v="0"/>
    <n v="4.95"/>
    <n v="35.53"/>
    <n v="94.92"/>
    <n v="0"/>
    <n v="0"/>
    <n v="0"/>
    <n v="0"/>
    <n v="0"/>
    <n v="0"/>
    <n v="0"/>
    <n v="0"/>
    <n v="0"/>
    <n v="0"/>
    <n v="6.6389999999999999E-3"/>
    <n v="846.06"/>
    <n v="0"/>
    <n v="0"/>
    <n v="163"/>
    <n v="300"/>
    <n v="96704.7"/>
    <n v="75350.179999999993"/>
    <n v="77.917805000000001"/>
    <n v="62.210254163602499"/>
    <n v="9.5"/>
    <m/>
    <m/>
    <m/>
    <s v="BCS"/>
    <s v="LOS CABOS"/>
    <s v="23450"/>
    <s v="Al corriente"/>
    <x v="0"/>
  </r>
  <r>
    <n v="3604"/>
    <s v="Hipotecaria Su Casita"/>
    <s v="FIDEICOMISO 234036"/>
    <d v="2018-05-01T00:00:00"/>
    <s v="67312"/>
    <x v="0"/>
    <n v="21"/>
    <n v="60340.87"/>
    <n v="11683.68"/>
    <n v="0"/>
    <n v="72024.55"/>
    <n v="180.63"/>
    <n v="0"/>
    <n v="0"/>
    <n v="0"/>
    <n v="0"/>
    <m/>
    <n v="72024.55"/>
    <n v="48069.98"/>
    <n v="477.7"/>
    <n v="0"/>
    <n v="0"/>
    <n v="0"/>
    <n v="0"/>
    <n v="0"/>
    <n v="48547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64.31"/>
    <n v="48547.68"/>
    <n v="163"/>
    <n v="300"/>
    <n v="98002.93"/>
    <n v="75350.179999999993"/>
    <n v="76.885639999999995"/>
    <n v="73.492241457976604"/>
    <n v="9.5"/>
    <m/>
    <m/>
    <m/>
    <s v="BCS"/>
    <s v="LOS CABOS"/>
    <s v="23450"/>
    <s v="Proceso judicial"/>
    <x v="0"/>
  </r>
  <r>
    <n v="3605"/>
    <s v="Hipotecaria Su Casita"/>
    <s v="FIDEICOMISO 234036"/>
    <d v="2018-05-01T00:00:00"/>
    <s v="67314"/>
    <x v="0"/>
    <n v="21"/>
    <n v="60340.87"/>
    <n v="13232.72"/>
    <n v="0"/>
    <n v="73573.59"/>
    <n v="180.63"/>
    <n v="0"/>
    <n v="0"/>
    <n v="0"/>
    <n v="0"/>
    <m/>
    <n v="73573.59"/>
    <n v="59183.57"/>
    <n v="477.7"/>
    <n v="0"/>
    <n v="0"/>
    <n v="0"/>
    <n v="0"/>
    <n v="0"/>
    <n v="59661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13.35"/>
    <n v="59661.27"/>
    <n v="163"/>
    <n v="300"/>
    <n v="96704.7"/>
    <n v="75350.179999999993"/>
    <n v="77.917805000000001"/>
    <n v="76.080676101503002"/>
    <n v="9.5"/>
    <m/>
    <m/>
    <m/>
    <s v="BCS"/>
    <s v="LOS CABOS"/>
    <s v="23450"/>
    <s v="Morosidad"/>
    <x v="0"/>
  </r>
  <r>
    <n v="3606"/>
    <s v="Hipotecaria Su Casita"/>
    <s v="FIDEICOMISO 234036"/>
    <d v="2018-05-01T00:00:00"/>
    <s v="67315"/>
    <x v="0"/>
    <n v="21"/>
    <n v="56183.67"/>
    <n v="13283.13"/>
    <n v="0"/>
    <n v="69466.8"/>
    <n v="213.54"/>
    <n v="0"/>
    <n v="0"/>
    <n v="0"/>
    <n v="0"/>
    <m/>
    <n v="69466.8"/>
    <n v="43333.23"/>
    <n v="444.79"/>
    <n v="0"/>
    <n v="0"/>
    <n v="0"/>
    <n v="0"/>
    <n v="0"/>
    <n v="43778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96.67"/>
    <n v="43778.02"/>
    <n v="163"/>
    <n v="300"/>
    <n v="96704.7"/>
    <n v="75350.179999999993"/>
    <n v="77.917805000000001"/>
    <n v="71.833943546969607"/>
    <n v="9.5"/>
    <m/>
    <m/>
    <m/>
    <s v="BCS"/>
    <s v="LOS CABOS"/>
    <s v="23450"/>
    <s v="Proceso judicial"/>
    <x v="0"/>
  </r>
  <r>
    <n v="3607"/>
    <s v="Hipotecaria Su Casita"/>
    <s v="FIDEICOMISO 234036"/>
    <d v="2018-05-01T00:00:00"/>
    <s v="67316"/>
    <x v="0"/>
    <n v="21"/>
    <n v="60340.87"/>
    <n v="10285.799999999999"/>
    <n v="0"/>
    <n v="70626.67"/>
    <n v="180.63"/>
    <n v="0"/>
    <n v="0"/>
    <n v="0"/>
    <n v="0"/>
    <m/>
    <n v="70626.67"/>
    <n v="39747.269999999997"/>
    <n v="477.7"/>
    <n v="0"/>
    <n v="0"/>
    <n v="0"/>
    <n v="0"/>
    <n v="0"/>
    <n v="40224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66.43"/>
    <n v="40224.97"/>
    <n v="163"/>
    <n v="300"/>
    <n v="96704.7"/>
    <n v="75350.179999999993"/>
    <n v="77.917805000000001"/>
    <n v="73.033337158044603"/>
    <n v="9.5"/>
    <m/>
    <m/>
    <m/>
    <s v="BCS"/>
    <s v="LOS CABOS"/>
    <s v="23450"/>
    <s v="Proceso judicial"/>
    <x v="0"/>
  </r>
  <r>
    <n v="3608"/>
    <s v="Hipotecaria Su Casita"/>
    <s v="FIDEICOMISO 234036"/>
    <d v="2018-05-01T00:00:00"/>
    <s v="67317"/>
    <x v="0"/>
    <n v="21"/>
    <n v="60340.87"/>
    <n v="7434.38"/>
    <n v="0"/>
    <n v="67775.25"/>
    <n v="180.63"/>
    <n v="0"/>
    <n v="0"/>
    <n v="0"/>
    <n v="0"/>
    <m/>
    <n v="67775.25"/>
    <n v="25482.12"/>
    <n v="477.7"/>
    <n v="0"/>
    <n v="0"/>
    <n v="0"/>
    <n v="0"/>
    <n v="0"/>
    <n v="25959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15.01"/>
    <n v="25959.82"/>
    <n v="163"/>
    <n v="300"/>
    <n v="96704.7"/>
    <n v="75350.179999999993"/>
    <n v="77.917805000000001"/>
    <n v="70.084752462784394"/>
    <n v="9.5"/>
    <m/>
    <m/>
    <m/>
    <s v="BCS"/>
    <s v="LOS CABOS"/>
    <s v="23450"/>
    <s v="Morosidad"/>
    <x v="0"/>
  </r>
  <r>
    <n v="3609"/>
    <s v="Hipotecaria Su Casita"/>
    <s v="FIDEICOMISO 234036"/>
    <d v="2018-05-01T00:00:00"/>
    <s v="67319"/>
    <x v="0"/>
    <n v="21"/>
    <n v="60340.87"/>
    <n v="12198.15"/>
    <n v="0"/>
    <n v="72539.02"/>
    <n v="180.63"/>
    <n v="0"/>
    <n v="0"/>
    <n v="0"/>
    <n v="0"/>
    <m/>
    <n v="72539.02"/>
    <n v="51659.87"/>
    <n v="477.7"/>
    <n v="0"/>
    <n v="0"/>
    <n v="0"/>
    <n v="0"/>
    <n v="0"/>
    <n v="52137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78.78"/>
    <n v="52137.57"/>
    <n v="163"/>
    <n v="300"/>
    <n v="96704.7"/>
    <n v="75350.179999999993"/>
    <n v="77.917805000000001"/>
    <n v="75.010852200367694"/>
    <n v="9.5"/>
    <m/>
    <m/>
    <m/>
    <s v="BCS"/>
    <s v="LOS CABOS"/>
    <s v="23450"/>
    <s v="Proceso judicial"/>
    <x v="0"/>
  </r>
  <r>
    <n v="3610"/>
    <s v="Hipotecaria Su Casita"/>
    <s v="FIDEICOMISO 234036"/>
    <d v="2018-05-01T00:00:00"/>
    <s v="67320"/>
    <x v="0"/>
    <n v="21"/>
    <n v="49237.48"/>
    <n v="62589.82"/>
    <n v="0"/>
    <n v="111827.3"/>
    <n v="939.84"/>
    <n v="0"/>
    <n v="0"/>
    <n v="0"/>
    <n v="0"/>
    <m/>
    <n v="111827.3"/>
    <n v="63245.64"/>
    <n v="389.8"/>
    <n v="0"/>
    <n v="0"/>
    <n v="0"/>
    <n v="0"/>
    <n v="0"/>
    <n v="63635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529.66"/>
    <n v="63635.44"/>
    <n v="43"/>
    <n v="180"/>
    <n v="141480.29999999999"/>
    <n v="127332.27"/>
    <n v="90"/>
    <n v="79.040898273469907"/>
    <n v="9.5"/>
    <m/>
    <m/>
    <m/>
    <s v="MICH"/>
    <s v="MORELIA"/>
    <s v="58330"/>
    <s v="Morosidad"/>
    <x v="0"/>
  </r>
  <r>
    <n v="3611"/>
    <s v="Hipotecaria Su Casita"/>
    <s v="FIDEICOMISO 234036"/>
    <d v="2018-05-01T00:00:00"/>
    <s v="67321"/>
    <x v="0"/>
    <n v="21"/>
    <n v="85576.14"/>
    <n v="14587.89"/>
    <n v="0"/>
    <n v="100164.03"/>
    <n v="256.18"/>
    <n v="0"/>
    <n v="0"/>
    <n v="0"/>
    <n v="0"/>
    <m/>
    <n v="100164.03"/>
    <n v="56370.27"/>
    <n v="677.48"/>
    <n v="0"/>
    <n v="0"/>
    <n v="0"/>
    <n v="0"/>
    <n v="0"/>
    <n v="57047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44.07"/>
    <n v="57047.75"/>
    <n v="163"/>
    <n v="300"/>
    <n v="134167.84"/>
    <n v="106863.2"/>
    <n v="79.648893999999999"/>
    <n v="74.655767449251201"/>
    <n v="9.5"/>
    <m/>
    <m/>
    <m/>
    <s v="BCN"/>
    <s v="MEXICALI"/>
    <s v="21000"/>
    <s v="Morosidad"/>
    <x v="0"/>
  </r>
  <r>
    <n v="3612"/>
    <s v="Hipotecaria Su Casita"/>
    <s v="FIDEICOMISO 234036"/>
    <d v="2018-05-01T00:00:00"/>
    <s v="67322"/>
    <x v="0"/>
    <n v="21"/>
    <n v="85991.8"/>
    <n v="16650.63"/>
    <n v="0"/>
    <n v="102642.43"/>
    <n v="257.42"/>
    <n v="0"/>
    <n v="0"/>
    <n v="0"/>
    <n v="0"/>
    <m/>
    <n v="102642.43"/>
    <n v="68448.820000000007"/>
    <n v="680.77"/>
    <n v="0"/>
    <n v="0"/>
    <n v="0"/>
    <n v="0"/>
    <n v="0"/>
    <n v="69129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908.05"/>
    <n v="69129.59"/>
    <n v="163"/>
    <n v="300"/>
    <n v="125212.72"/>
    <n v="107381.87"/>
    <n v="85.759553999999994"/>
    <n v="81.9744433420299"/>
    <n v="9.5"/>
    <m/>
    <m/>
    <m/>
    <s v="BCN"/>
    <s v="MEXICALI"/>
    <s v="21000"/>
    <s v="Proceso judicial"/>
    <x v="0"/>
  </r>
  <r>
    <n v="3613"/>
    <s v="Hipotecaria Su Casita"/>
    <s v="FIDEICOMISO 234036"/>
    <d v="2018-05-01T00:00:00"/>
    <s v="67325"/>
    <x v="1"/>
    <n v="0"/>
    <n v="85991.8"/>
    <n v="0"/>
    <n v="0"/>
    <n v="85991.8"/>
    <n v="257.42"/>
    <n v="0"/>
    <n v="0"/>
    <n v="257.42"/>
    <n v="0"/>
    <m/>
    <n v="85734.38"/>
    <n v="0"/>
    <n v="680.77"/>
    <n v="0"/>
    <n v="0"/>
    <n v="680.77"/>
    <n v="0"/>
    <n v="0"/>
    <n v="0"/>
    <n v="74.56"/>
    <n v="0"/>
    <n v="0"/>
    <n v="0"/>
    <n v="0"/>
    <n v="7.42"/>
    <n v="50.64"/>
    <n v="134.74"/>
    <n v="0"/>
    <n v="0"/>
    <n v="0"/>
    <n v="0"/>
    <n v="0"/>
    <n v="0"/>
    <n v="0"/>
    <n v="7.23"/>
    <n v="0"/>
    <n v="1.1299999999999999"/>
    <n v="0"/>
    <n v="1212.78"/>
    <n v="0"/>
    <n v="0"/>
    <n v="163"/>
    <n v="300"/>
    <n v="134167.84"/>
    <n v="107381.87"/>
    <n v="80.035476000000003"/>
    <n v="63.900842040326602"/>
    <n v="9.5"/>
    <m/>
    <m/>
    <m/>
    <s v="BCN"/>
    <s v="MEXICALI"/>
    <s v="21000"/>
    <s v="Al corriente"/>
    <x v="0"/>
  </r>
  <r>
    <n v="3614"/>
    <s v="Hipotecaria Su Casita"/>
    <s v="FIDEICOMISO 234036"/>
    <d v="2018-05-01T00:00:00"/>
    <s v="67326"/>
    <x v="0"/>
    <n v="21"/>
    <n v="76791.14"/>
    <n v="21266.57"/>
    <n v="0"/>
    <n v="98057.71"/>
    <n v="478.44"/>
    <n v="0"/>
    <n v="310.08"/>
    <n v="0"/>
    <n v="0"/>
    <m/>
    <n v="97747.63"/>
    <n v="37721.71"/>
    <n v="607.92999999999995"/>
    <n v="0"/>
    <n v="26.49"/>
    <n v="0"/>
    <n v="0"/>
    <n v="0"/>
    <n v="38303.15"/>
    <n v="0"/>
    <n v="0"/>
    <n v="0"/>
    <n v="0"/>
    <n v="0"/>
    <n v="-135.75"/>
    <n v="0"/>
    <n v="0"/>
    <n v="77.150000000000006"/>
    <n v="0"/>
    <n v="0"/>
    <n v="70.790000000000006"/>
    <n v="0"/>
    <n v="50.61"/>
    <n v="143.80000000000001"/>
    <n v="0"/>
    <n v="0"/>
    <n v="0"/>
    <n v="0"/>
    <n v="543.16999999999996"/>
    <n v="21434.93"/>
    <n v="38303.15"/>
    <n v="103"/>
    <n v="240"/>
    <n v="129098.65"/>
    <n v="116546.37"/>
    <n v="90.276985999999994"/>
    <n v="75.715454930455394"/>
    <n v="9.5"/>
    <m/>
    <m/>
    <m/>
    <s v="BCN"/>
    <s v="MEXICALI"/>
    <s v="21378"/>
    <s v="Proceso judicial"/>
    <x v="0"/>
  </r>
  <r>
    <n v="3615"/>
    <s v="Hipotecaria Su Casita"/>
    <s v="FIDEICOMISO 234036"/>
    <d v="2018-05-01T00:00:00"/>
    <s v="67327"/>
    <x v="15"/>
    <n v="6"/>
    <n v="47460.32"/>
    <n v="1726.02"/>
    <n v="0"/>
    <n v="49186.34"/>
    <n v="295.69"/>
    <n v="0"/>
    <n v="0"/>
    <n v="0"/>
    <n v="0"/>
    <m/>
    <n v="49186.34"/>
    <n v="2302.5"/>
    <n v="375.73"/>
    <n v="0"/>
    <n v="0"/>
    <n v="0"/>
    <n v="0"/>
    <n v="0"/>
    <n v="2678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21.71"/>
    <n v="2678.23"/>
    <n v="103"/>
    <n v="240"/>
    <n v="104285.23"/>
    <n v="72030.429999999993"/>
    <n v="69.070595999999995"/>
    <n v="47.165202524247597"/>
    <n v="9.5"/>
    <m/>
    <m/>
    <m/>
    <s v="NL"/>
    <s v="SANTA CATARINA"/>
    <s v="66365"/>
    <s v="Morosidad"/>
    <x v="0"/>
  </r>
  <r>
    <n v="3616"/>
    <s v="Hipotecaria Su Casita"/>
    <s v="FIDEICOMISO 234036"/>
    <d v="2018-05-01T00:00:00"/>
    <s v="67330"/>
    <x v="0"/>
    <n v="21"/>
    <n v="42571.1"/>
    <n v="3939.9"/>
    <n v="0"/>
    <n v="46511"/>
    <n v="126.39"/>
    <n v="0"/>
    <n v="0"/>
    <n v="0"/>
    <n v="0"/>
    <m/>
    <n v="46511"/>
    <n v="12870.66"/>
    <n v="340.57"/>
    <n v="0"/>
    <n v="0"/>
    <n v="0"/>
    <n v="0"/>
    <n v="0"/>
    <n v="13211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66.29"/>
    <n v="13211.23"/>
    <n v="163"/>
    <n v="300"/>
    <n v="103517.26"/>
    <n v="53024.46"/>
    <n v="51.222819999999999"/>
    <n v="44.930671260395698"/>
    <n v="9.6"/>
    <m/>
    <m/>
    <m/>
    <s v="GTO"/>
    <s v="GUANAJUATO"/>
    <s v="37358"/>
    <s v="Morosidad"/>
    <x v="0"/>
  </r>
  <r>
    <n v="3617"/>
    <s v="Hipotecaria Su Casita"/>
    <s v="FIDEICOMISO 234036"/>
    <d v="2018-05-01T00:00:00"/>
    <s v="67331"/>
    <x v="10"/>
    <n v="7"/>
    <n v="114222.67"/>
    <n v="2339.2199999999998"/>
    <n v="0"/>
    <n v="116561.89"/>
    <n v="344.73"/>
    <n v="0"/>
    <n v="0"/>
    <n v="0"/>
    <n v="0"/>
    <m/>
    <n v="116561.89"/>
    <n v="6337.07"/>
    <n v="894.74"/>
    <n v="0"/>
    <n v="846.46"/>
    <n v="0"/>
    <n v="0"/>
    <n v="0"/>
    <n v="6385.35"/>
    <n v="0"/>
    <n v="0"/>
    <n v="0"/>
    <n v="0"/>
    <n v="0"/>
    <n v="-12.29"/>
    <n v="0"/>
    <n v="0"/>
    <n v="54.76"/>
    <n v="0"/>
    <n v="0"/>
    <n v="0"/>
    <n v="0"/>
    <n v="64.709999999999994"/>
    <n v="2.88"/>
    <n v="0"/>
    <n v="0"/>
    <n v="0"/>
    <n v="0"/>
    <n v="956.52"/>
    <n v="2683.95"/>
    <n v="6385.35"/>
    <n v="163"/>
    <n v="300"/>
    <n v="175309.35"/>
    <n v="143001.57999999999"/>
    <n v="81.570993999999999"/>
    <n v="66.489259977537799"/>
    <n v="9.4"/>
    <m/>
    <m/>
    <m/>
    <s v="DGO"/>
    <s v="GOMEZ PALACIO"/>
    <s v="35015"/>
    <s v="Morosidad"/>
    <x v="0"/>
  </r>
  <r>
    <n v="3618"/>
    <s v="Hipotecaria Su Casita"/>
    <s v="FIDEICOMISO 234036"/>
    <d v="2018-05-01T00:00:00"/>
    <s v="67332"/>
    <x v="0"/>
    <n v="21"/>
    <n v="103354.46"/>
    <n v="18784.349999999999"/>
    <n v="0"/>
    <n v="122138.81"/>
    <n v="309.41000000000003"/>
    <n v="0"/>
    <n v="0"/>
    <n v="0"/>
    <n v="0"/>
    <m/>
    <n v="122138.81"/>
    <n v="74107.240000000005"/>
    <n v="818.22"/>
    <n v="0"/>
    <n v="0"/>
    <n v="0"/>
    <n v="0"/>
    <n v="0"/>
    <n v="74925.46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093.759999999998"/>
    <n v="74925.460000000006"/>
    <n v="163"/>
    <n v="300"/>
    <n v="143531.22"/>
    <n v="129064.17"/>
    <n v="89.920625000000001"/>
    <n v="85.095639881744503"/>
    <n v="9.5"/>
    <m/>
    <m/>
    <m/>
    <s v="SON"/>
    <s v="NOGALES"/>
    <s v="84094"/>
    <s v="Proceso judicial"/>
    <x v="0"/>
  </r>
  <r>
    <n v="3619"/>
    <s v="Hipotecaria Su Casita"/>
    <s v="FIDEICOMISO 234036"/>
    <d v="2018-05-01T00:00:00"/>
    <s v="67333"/>
    <x v="0"/>
    <n v="21"/>
    <n v="79014.83"/>
    <n v="13853.99"/>
    <n v="0"/>
    <n v="92868.82"/>
    <n v="236.56"/>
    <n v="0"/>
    <n v="0"/>
    <n v="0"/>
    <n v="0"/>
    <m/>
    <n v="92868.82"/>
    <n v="54251.12"/>
    <n v="625.53"/>
    <n v="0"/>
    <n v="0"/>
    <n v="0"/>
    <n v="0"/>
    <n v="0"/>
    <n v="54876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90.55"/>
    <n v="54876.65"/>
    <n v="163"/>
    <n v="300"/>
    <n v="127377.34"/>
    <n v="98671.09"/>
    <n v="77.463612999999995"/>
    <n v="72.908430749540301"/>
    <n v="9.5"/>
    <m/>
    <m/>
    <m/>
    <s v="MICH"/>
    <s v="MORELIA"/>
    <s v="58336"/>
    <s v="Morosidad"/>
    <x v="0"/>
  </r>
  <r>
    <n v="3620"/>
    <s v="Hipotecaria Su Casita"/>
    <s v="FIDEICOMISO 234036"/>
    <d v="2018-05-01T00:00:00"/>
    <s v="67336"/>
    <x v="0"/>
    <n v="21"/>
    <n v="97873"/>
    <n v="16032.67"/>
    <n v="0"/>
    <n v="113905.67"/>
    <n v="292.99"/>
    <n v="0"/>
    <n v="0"/>
    <n v="0"/>
    <n v="0"/>
    <m/>
    <n v="113905.67"/>
    <n v="60302.84"/>
    <n v="774.83"/>
    <n v="0"/>
    <n v="0"/>
    <n v="0"/>
    <n v="0"/>
    <n v="0"/>
    <n v="61077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325.66"/>
    <n v="61077.67"/>
    <n v="163"/>
    <n v="300"/>
    <n v="135798.54"/>
    <n v="122218.69"/>
    <n v="90.000003000000007"/>
    <n v="83.878420245847906"/>
    <n v="9.5"/>
    <m/>
    <m/>
    <m/>
    <s v="BCS"/>
    <s v="LOS CABOS"/>
    <s v="23450"/>
    <s v="Morosidad"/>
    <x v="0"/>
  </r>
  <r>
    <n v="3621"/>
    <s v="Hipotecaria Su Casita"/>
    <s v="FIDEICOMISO 234036"/>
    <d v="2018-05-01T00:00:00"/>
    <s v="67337"/>
    <x v="0"/>
    <n v="21"/>
    <n v="97873"/>
    <n v="15699.22"/>
    <n v="0"/>
    <n v="113572.22"/>
    <n v="292.99"/>
    <n v="0"/>
    <n v="0"/>
    <n v="0"/>
    <n v="0"/>
    <m/>
    <n v="113572.22"/>
    <n v="59048.18"/>
    <n v="774.83"/>
    <n v="0"/>
    <n v="0"/>
    <n v="0"/>
    <n v="0"/>
    <n v="0"/>
    <n v="59823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992.21"/>
    <n v="59823.01"/>
    <n v="163"/>
    <n v="300"/>
    <n v="135798.54"/>
    <n v="122218.69"/>
    <n v="90.000003000000007"/>
    <n v="83.632872686793306"/>
    <n v="9.5"/>
    <m/>
    <m/>
    <m/>
    <s v="BCS"/>
    <s v="LOS CABOS"/>
    <s v="23450"/>
    <s v="Proceso judicial"/>
    <x v="0"/>
  </r>
  <r>
    <n v="3622"/>
    <s v="Hipotecaria Su Casita"/>
    <s v="FIDEICOMISO 234036"/>
    <d v="2018-05-01T00:00:00"/>
    <s v="67338"/>
    <x v="1"/>
    <n v="0"/>
    <n v="49963.09"/>
    <n v="0"/>
    <n v="0"/>
    <n v="49963.09"/>
    <n v="148.35"/>
    <n v="0"/>
    <n v="0"/>
    <n v="148.35"/>
    <n v="0"/>
    <m/>
    <n v="49814.74"/>
    <n v="0"/>
    <n v="399.7"/>
    <n v="0"/>
    <n v="0"/>
    <n v="399.7"/>
    <n v="0"/>
    <n v="0"/>
    <n v="0"/>
    <n v="56.42"/>
    <n v="0"/>
    <n v="0"/>
    <n v="0"/>
    <n v="0"/>
    <n v="5.38"/>
    <n v="30.22"/>
    <n v="78.02"/>
    <n v="0"/>
    <n v="0"/>
    <n v="0"/>
    <n v="0"/>
    <n v="0"/>
    <n v="0"/>
    <n v="0"/>
    <n v="0.21"/>
    <n v="0"/>
    <n v="0.11"/>
    <n v="0"/>
    <n v="718.3"/>
    <n v="0"/>
    <n v="0"/>
    <n v="163"/>
    <n v="300"/>
    <n v="77247.34"/>
    <n v="62232.17"/>
    <n v="80.562217000000004"/>
    <n v="64.487320523751293"/>
    <n v="9.6"/>
    <m/>
    <m/>
    <m/>
    <s v="EM"/>
    <s v="VALLE DE CHALCO SOLIDARIDAD"/>
    <s v="56614"/>
    <s v="Al corriente"/>
    <x v="0"/>
  </r>
  <r>
    <n v="3623"/>
    <s v="Hipotecaria Su Casita"/>
    <s v="FIDEICOMISO 234036"/>
    <d v="2018-05-01T00:00:00"/>
    <s v="67340"/>
    <x v="0"/>
    <n v="21"/>
    <n v="60310.95"/>
    <n v="11569.15"/>
    <n v="0"/>
    <n v="71880.100000000006"/>
    <n v="180.56"/>
    <n v="0"/>
    <n v="0"/>
    <n v="0"/>
    <n v="0"/>
    <m/>
    <n v="71880.100000000006"/>
    <n v="47061.71"/>
    <n v="477.46"/>
    <n v="0"/>
    <n v="0"/>
    <n v="0"/>
    <n v="0"/>
    <n v="0"/>
    <n v="47539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49.71"/>
    <n v="47539.17"/>
    <n v="163"/>
    <n v="300"/>
    <n v="96658.48"/>
    <n v="75314.17"/>
    <n v="77.917809000000005"/>
    <n v="74.365021916870404"/>
    <n v="9.5"/>
    <m/>
    <m/>
    <m/>
    <s v="BCS"/>
    <s v="LOS CABOS"/>
    <s v="23450"/>
    <s v="Morosidad"/>
    <x v="0"/>
  </r>
  <r>
    <n v="3624"/>
    <s v="Hipotecaria Su Casita"/>
    <s v="FIDEICOMISO 234036"/>
    <d v="2018-05-01T00:00:00"/>
    <s v="67341"/>
    <x v="13"/>
    <n v="2"/>
    <n v="60619.3"/>
    <n v="508.65"/>
    <n v="0"/>
    <n v="61127.95"/>
    <n v="257.35000000000002"/>
    <n v="0"/>
    <n v="222.5"/>
    <n v="0"/>
    <n v="0"/>
    <m/>
    <n v="60905.45"/>
    <n v="965.85"/>
    <n v="479.9"/>
    <n v="0"/>
    <n v="483.93"/>
    <n v="0"/>
    <n v="0"/>
    <n v="0"/>
    <n v="961.82"/>
    <n v="0"/>
    <n v="0"/>
    <n v="0"/>
    <n v="0"/>
    <n v="0"/>
    <n v="5.65"/>
    <n v="0"/>
    <n v="0"/>
    <n v="58.6"/>
    <n v="0"/>
    <n v="0"/>
    <n v="35.630000000000003"/>
    <n v="0"/>
    <n v="39.79"/>
    <n v="110.42"/>
    <n v="0"/>
    <n v="0"/>
    <n v="0"/>
    <n v="0"/>
    <n v="956.52"/>
    <n v="543.5"/>
    <n v="961.82"/>
    <n v="163"/>
    <n v="300"/>
    <n v="136097.54"/>
    <n v="84382.97"/>
    <n v="62.001832999999998"/>
    <n v="44.751322923213699"/>
    <n v="9.5"/>
    <m/>
    <m/>
    <m/>
    <s v="BCN"/>
    <s v="TIJUANA"/>
    <s v="22214"/>
    <s v="Morosidad"/>
    <x v="0"/>
  </r>
  <r>
    <n v="3625"/>
    <s v="Hipotecaria Su Casita"/>
    <s v="FIDEICOMISO 234036"/>
    <d v="2018-05-01T00:00:00"/>
    <s v="67342"/>
    <x v="1"/>
    <n v="0"/>
    <n v="48353.440000000002"/>
    <n v="0"/>
    <n v="0"/>
    <n v="48353.440000000002"/>
    <n v="143.59"/>
    <n v="0"/>
    <n v="0"/>
    <n v="143.59"/>
    <n v="0"/>
    <m/>
    <n v="48209.85"/>
    <n v="0"/>
    <n v="386.83"/>
    <n v="0"/>
    <n v="0"/>
    <n v="386.83"/>
    <n v="0"/>
    <n v="0"/>
    <n v="0"/>
    <n v="54.6"/>
    <n v="0"/>
    <n v="0"/>
    <n v="0"/>
    <n v="0"/>
    <n v="5.41"/>
    <n v="29.25"/>
    <n v="75.73"/>
    <n v="0"/>
    <n v="0"/>
    <n v="0"/>
    <n v="0"/>
    <n v="0"/>
    <n v="0"/>
    <n v="0"/>
    <n v="11.2"/>
    <n v="0"/>
    <n v="9.49"/>
    <n v="0"/>
    <n v="706.61"/>
    <n v="0"/>
    <n v="0"/>
    <n v="163"/>
    <n v="300"/>
    <n v="76246.47"/>
    <n v="60229.42"/>
    <n v="78.99306"/>
    <n v="63.228959761541802"/>
    <n v="9.6"/>
    <m/>
    <m/>
    <m/>
    <s v="EM"/>
    <s v="CHALCO"/>
    <s v="56640"/>
    <s v="Al corriente"/>
    <x v="0"/>
  </r>
  <r>
    <n v="3626"/>
    <s v="Hipotecaria Su Casita"/>
    <s v="FIDEICOMISO 234036"/>
    <d v="2018-05-01T00:00:00"/>
    <s v="67344"/>
    <x v="0"/>
    <n v="21"/>
    <n v="27839.33"/>
    <n v="5441.43"/>
    <n v="0"/>
    <n v="33280.76"/>
    <n v="80.650000000000006"/>
    <n v="0"/>
    <n v="0"/>
    <n v="0"/>
    <n v="0"/>
    <m/>
    <n v="33280.76"/>
    <n v="25049.91"/>
    <n v="229.67"/>
    <n v="0"/>
    <n v="0"/>
    <n v="0"/>
    <n v="0"/>
    <n v="0"/>
    <n v="25279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22.08"/>
    <n v="25279.58"/>
    <n v="163"/>
    <n v="300"/>
    <n v="72619.47"/>
    <n v="34416.81"/>
    <n v="47.393363999999998"/>
    <n v="45.8289763890564"/>
    <n v="9.9"/>
    <m/>
    <m/>
    <m/>
    <s v="QR"/>
    <s v="BENITO JUAREZ"/>
    <s v="77539"/>
    <s v="Proceso judicial"/>
    <x v="0"/>
  </r>
  <r>
    <n v="3627"/>
    <s v="Hipotecaria Su Casita"/>
    <s v="FIDEICOMISO 234036"/>
    <d v="2018-05-01T00:00:00"/>
    <s v="67345"/>
    <x v="0"/>
    <n v="21"/>
    <n v="30535.47"/>
    <n v="3729.06"/>
    <n v="0"/>
    <n v="34264.53"/>
    <n v="88.48"/>
    <n v="0"/>
    <n v="0"/>
    <n v="0"/>
    <n v="0"/>
    <m/>
    <n v="34264.53"/>
    <n v="13971.74"/>
    <n v="251.92"/>
    <n v="0"/>
    <n v="0"/>
    <n v="0"/>
    <n v="0"/>
    <n v="0"/>
    <n v="14223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17.54"/>
    <n v="14223.66"/>
    <n v="163"/>
    <n v="300"/>
    <n v="70236.77"/>
    <n v="37752.080000000002"/>
    <n v="53.749738000000001"/>
    <n v="48.784318908869103"/>
    <n v="9.9"/>
    <m/>
    <m/>
    <m/>
    <s v="QR"/>
    <s v="BENITO JUAREZ"/>
    <s v="77539"/>
    <s v="Proceso judicial"/>
    <x v="0"/>
  </r>
  <r>
    <n v="3628"/>
    <s v="Hipotecaria Su Casita"/>
    <s v="FIDEICOMISO 234036"/>
    <d v="2018-05-01T00:00:00"/>
    <s v="67348"/>
    <x v="0"/>
    <n v="21"/>
    <n v="74127.570000000007"/>
    <n v="14460.88"/>
    <n v="0"/>
    <n v="88588.45"/>
    <n v="221.91"/>
    <n v="0"/>
    <n v="0"/>
    <n v="0"/>
    <n v="0"/>
    <m/>
    <n v="88588.45"/>
    <n v="59738"/>
    <n v="586.84"/>
    <n v="0"/>
    <n v="0"/>
    <n v="0"/>
    <n v="0"/>
    <n v="0"/>
    <n v="60324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82.79"/>
    <n v="60324.84"/>
    <n v="163"/>
    <n v="300"/>
    <n v="127686.36"/>
    <n v="92566.58"/>
    <n v="72.495277000000002"/>
    <n v="69.3797288584136"/>
    <n v="9.5"/>
    <m/>
    <m/>
    <m/>
    <s v="QR"/>
    <s v="SOLIDARIDAD"/>
    <s v="77710"/>
    <s v="Proceso judicial"/>
    <x v="0"/>
  </r>
  <r>
    <n v="3629"/>
    <s v="Hipotecaria Su Casita"/>
    <s v="FIDEICOMISO 234036"/>
    <d v="2018-05-01T00:00:00"/>
    <s v="67349"/>
    <x v="1"/>
    <n v="0"/>
    <n v="34807.269999999997"/>
    <n v="0"/>
    <n v="0"/>
    <n v="34807.269999999997"/>
    <n v="664.38"/>
    <n v="0"/>
    <n v="0"/>
    <n v="664.38"/>
    <n v="0"/>
    <m/>
    <n v="34142.89"/>
    <n v="0"/>
    <n v="275.56"/>
    <n v="0"/>
    <n v="0"/>
    <n v="275.56"/>
    <n v="0"/>
    <n v="0"/>
    <n v="0"/>
    <n v="56.09"/>
    <n v="0"/>
    <n v="0"/>
    <n v="0"/>
    <n v="0"/>
    <n v="11.56"/>
    <n v="34.56"/>
    <n v="114.97"/>
    <n v="0"/>
    <n v="0"/>
    <n v="0"/>
    <n v="0"/>
    <n v="0"/>
    <n v="0"/>
    <n v="0"/>
    <n v="150.78"/>
    <n v="0"/>
    <n v="150.69"/>
    <n v="0"/>
    <n v="1307.9000000000001"/>
    <n v="0"/>
    <n v="0"/>
    <n v="43"/>
    <n v="180"/>
    <n v="126230.27"/>
    <n v="90013.19"/>
    <n v="71.308719999999994"/>
    <n v="27.048100206211998"/>
    <n v="9.5"/>
    <m/>
    <m/>
    <m/>
    <s v="EM"/>
    <s v="TECAMAC"/>
    <s v="55765"/>
    <s v="Al corriente"/>
    <x v="0"/>
  </r>
  <r>
    <n v="3630"/>
    <s v="Hipotecaria Su Casita"/>
    <s v="FIDEICOMISO 234036"/>
    <d v="2018-05-01T00:00:00"/>
    <s v="67350"/>
    <x v="0"/>
    <n v="21"/>
    <n v="61872.73"/>
    <n v="22873.37"/>
    <n v="0"/>
    <n v="84746.1"/>
    <n v="385.46"/>
    <n v="0"/>
    <n v="0"/>
    <n v="0"/>
    <n v="0"/>
    <m/>
    <n v="84746.1"/>
    <n v="47243.199999999997"/>
    <n v="489.83"/>
    <n v="0"/>
    <n v="0"/>
    <n v="0"/>
    <n v="0"/>
    <n v="0"/>
    <n v="47733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258.83"/>
    <n v="47733.03"/>
    <n v="103"/>
    <n v="240"/>
    <n v="105421.34"/>
    <n v="93902.29"/>
    <n v="89.073322000000005"/>
    <n v="80.387993237909299"/>
    <n v="9.5"/>
    <m/>
    <m/>
    <m/>
    <s v="OAX"/>
    <s v="SAN SEBASTIAN TUTLA"/>
    <s v="71246"/>
    <s v="Morosidad"/>
    <x v="0"/>
  </r>
  <r>
    <n v="3631"/>
    <s v="Hipotecaria Su Casita"/>
    <s v="FIDEICOMISO 234036"/>
    <d v="2018-05-01T00:00:00"/>
    <s v="67351"/>
    <x v="1"/>
    <n v="0"/>
    <n v="29238.26"/>
    <n v="0"/>
    <n v="0"/>
    <n v="29238.26"/>
    <n v="558.08000000000004"/>
    <n v="0"/>
    <n v="0"/>
    <n v="558.08000000000004"/>
    <n v="0"/>
    <m/>
    <n v="28680.18"/>
    <n v="0"/>
    <n v="231.47"/>
    <n v="0"/>
    <n v="0"/>
    <n v="231.47"/>
    <n v="0"/>
    <n v="0"/>
    <n v="0"/>
    <n v="47.11"/>
    <n v="0"/>
    <n v="0"/>
    <n v="0"/>
    <n v="0"/>
    <n v="10.210000000000001"/>
    <n v="29.03"/>
    <n v="95.61"/>
    <n v="0"/>
    <n v="0"/>
    <n v="0"/>
    <n v="0"/>
    <n v="0"/>
    <n v="0"/>
    <n v="0"/>
    <n v="19.03"/>
    <n v="0"/>
    <n v="11.26"/>
    <n v="0"/>
    <n v="990.54"/>
    <n v="0"/>
    <n v="0"/>
    <n v="43"/>
    <n v="180"/>
    <n v="99544"/>
    <n v="75611.08"/>
    <n v="75.957446000000004"/>
    <n v="28.811560734488701"/>
    <n v="9.5"/>
    <m/>
    <m/>
    <m/>
    <s v="EM"/>
    <s v="CHALCO"/>
    <s v="56640"/>
    <s v="Al corriente"/>
    <x v="0"/>
  </r>
  <r>
    <n v="3632"/>
    <s v="Hipotecaria Su Casita"/>
    <s v="FIDEICOMISO 234036"/>
    <d v="2018-05-01T00:00:00"/>
    <s v="67352"/>
    <x v="1"/>
    <n v="0"/>
    <n v="40077.17"/>
    <n v="0"/>
    <n v="0"/>
    <n v="40077.17"/>
    <n v="248.46"/>
    <n v="0"/>
    <n v="0"/>
    <n v="248.46"/>
    <n v="0"/>
    <m/>
    <n v="39828.71"/>
    <n v="0"/>
    <n v="320.62"/>
    <n v="0"/>
    <n v="0"/>
    <n v="320.62"/>
    <n v="0"/>
    <n v="0"/>
    <n v="0"/>
    <n v="52.47"/>
    <n v="0"/>
    <n v="0"/>
    <n v="0"/>
    <n v="0"/>
    <n v="5.59"/>
    <n v="27.04"/>
    <n v="79.599999999999994"/>
    <n v="0"/>
    <n v="0"/>
    <n v="0"/>
    <n v="0"/>
    <n v="0"/>
    <n v="0"/>
    <n v="0"/>
    <n v="0.05"/>
    <n v="0"/>
    <n v="0.04"/>
    <n v="0"/>
    <n v="733.83"/>
    <n v="0"/>
    <n v="0"/>
    <n v="103"/>
    <n v="240"/>
    <n v="99544"/>
    <n v="60626.53"/>
    <n v="60.904252999999997"/>
    <n v="40.0111606338616"/>
    <n v="9.6"/>
    <m/>
    <m/>
    <m/>
    <s v="EM"/>
    <s v="CHALCO"/>
    <s v="56640"/>
    <s v="Al corriente"/>
    <x v="0"/>
  </r>
  <r>
    <n v="3633"/>
    <s v="Hipotecaria Su Casita"/>
    <s v="FIDEICOMISO 234036"/>
    <d v="2018-05-01T00:00:00"/>
    <s v="67353"/>
    <x v="0"/>
    <n v="21"/>
    <n v="75197.350000000006"/>
    <n v="13657.01"/>
    <n v="0"/>
    <n v="88854.36"/>
    <n v="225.11"/>
    <n v="0"/>
    <n v="0"/>
    <n v="0"/>
    <n v="0"/>
    <m/>
    <n v="88854.36"/>
    <n v="53884.41"/>
    <n v="595.30999999999995"/>
    <n v="0"/>
    <n v="0"/>
    <n v="0"/>
    <n v="0"/>
    <n v="0"/>
    <n v="54479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82.12"/>
    <n v="54479.72"/>
    <n v="163"/>
    <n v="300"/>
    <n v="105421.34"/>
    <n v="93902.29"/>
    <n v="89.073322000000005"/>
    <n v="84.284984097660697"/>
    <n v="9.5"/>
    <m/>
    <m/>
    <m/>
    <s v="OAX"/>
    <s v="SAN SEBASTIAN TUTLA"/>
    <s v="71246"/>
    <s v="Morosidad"/>
    <x v="0"/>
  </r>
  <r>
    <n v="3634"/>
    <s v="Hipotecaria Su Casita"/>
    <s v="FIDEICOMISO 234036"/>
    <d v="2018-05-01T00:00:00"/>
    <s v="67354"/>
    <x v="0"/>
    <n v="21"/>
    <n v="24719.47"/>
    <n v="12532.12"/>
    <n v="0"/>
    <n v="37251.589999999997"/>
    <n v="470.96"/>
    <n v="0"/>
    <n v="0"/>
    <n v="0"/>
    <n v="0"/>
    <m/>
    <n v="37251.589999999997"/>
    <n v="7544.5"/>
    <n v="197.76"/>
    <n v="0"/>
    <n v="0"/>
    <n v="0"/>
    <n v="0"/>
    <n v="0"/>
    <n v="7742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03.08"/>
    <n v="7742.26"/>
    <n v="43"/>
    <n v="180"/>
    <n v="78893.919999999998"/>
    <n v="63671.1"/>
    <n v="80.704697999999993"/>
    <n v="47.217313992844801"/>
    <n v="9.6"/>
    <m/>
    <m/>
    <m/>
    <s v="VER"/>
    <s v="MEDELLIN"/>
    <s v="94274"/>
    <s v="Morosidad"/>
    <x v="0"/>
  </r>
  <r>
    <n v="3635"/>
    <s v="Hipotecaria Su Casita"/>
    <s v="FIDEICOMISO 234036"/>
    <d v="2018-05-01T00:00:00"/>
    <s v="67355"/>
    <x v="0"/>
    <n v="21"/>
    <n v="25178.1"/>
    <n v="9524.0300000000007"/>
    <n v="0"/>
    <n v="34702.129999999997"/>
    <n v="153.85"/>
    <n v="0"/>
    <n v="0"/>
    <n v="0"/>
    <n v="0"/>
    <m/>
    <n v="34702.129999999997"/>
    <n v="21919.18"/>
    <n v="207.72"/>
    <n v="0"/>
    <n v="0"/>
    <n v="0"/>
    <n v="0"/>
    <n v="0"/>
    <n v="22126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77.8799999999992"/>
    <n v="22126.9"/>
    <n v="103"/>
    <n v="240"/>
    <n v="81594.31"/>
    <n v="37726.120000000003"/>
    <n v="46.236213999999997"/>
    <n v="42.530085493441099"/>
    <n v="9.9"/>
    <m/>
    <m/>
    <m/>
    <s v="QR"/>
    <s v="BENITO JUAREZ"/>
    <s v="77539"/>
    <s v="Proceso judicial"/>
    <x v="0"/>
  </r>
  <r>
    <n v="3636"/>
    <s v="Hipotecaria Su Casita"/>
    <s v="FIDEICOMISO 234036"/>
    <d v="2018-05-01T00:00:00"/>
    <s v="67356"/>
    <x v="0"/>
    <n v="21"/>
    <n v="78231.11"/>
    <n v="16554.27"/>
    <n v="0"/>
    <n v="94785.38"/>
    <n v="234.19"/>
    <n v="0"/>
    <n v="0"/>
    <n v="0"/>
    <n v="0"/>
    <m/>
    <n v="94785.38"/>
    <n v="72211.8"/>
    <n v="619.33000000000004"/>
    <n v="0"/>
    <n v="0"/>
    <n v="0"/>
    <n v="0"/>
    <n v="0"/>
    <n v="72831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88.46"/>
    <n v="72831.13"/>
    <n v="163"/>
    <n v="300"/>
    <n v="108545.32"/>
    <n v="97690.79"/>
    <n v="90.000001999999995"/>
    <n v="87.3233227980935"/>
    <n v="9.5"/>
    <m/>
    <m/>
    <m/>
    <s v="QR"/>
    <s v="BENITO JUAREZ"/>
    <s v="77539"/>
    <s v="Proceso judicial"/>
    <x v="0"/>
  </r>
  <r>
    <n v="3637"/>
    <s v="Hipotecaria Su Casita"/>
    <s v="FIDEICOMISO 234036"/>
    <d v="2018-05-01T00:00:00"/>
    <s v="67357"/>
    <x v="1"/>
    <n v="0"/>
    <n v="66880.84"/>
    <n v="0"/>
    <n v="0"/>
    <n v="66880.84"/>
    <n v="416.67"/>
    <n v="0"/>
    <n v="0"/>
    <n v="416.67"/>
    <n v="0"/>
    <m/>
    <n v="66464.17"/>
    <n v="0"/>
    <n v="529.47"/>
    <n v="0"/>
    <n v="0"/>
    <n v="529.47"/>
    <n v="0"/>
    <n v="0"/>
    <n v="0"/>
    <n v="67.19"/>
    <n v="0"/>
    <n v="0"/>
    <n v="0"/>
    <n v="0"/>
    <n v="9.9"/>
    <n v="44.08"/>
    <n v="126.58"/>
    <n v="0"/>
    <n v="0"/>
    <n v="0"/>
    <n v="0"/>
    <n v="0"/>
    <n v="0"/>
    <n v="0"/>
    <n v="4.87"/>
    <n v="0"/>
    <n v="3.7"/>
    <n v="0"/>
    <n v="1198.76"/>
    <n v="0"/>
    <n v="0"/>
    <n v="103"/>
    <n v="240"/>
    <n v="121517.81"/>
    <n v="101503.11"/>
    <n v="83.529409999999999"/>
    <n v="54.695003002762199"/>
    <n v="9.5"/>
    <m/>
    <m/>
    <m/>
    <s v="MICH"/>
    <s v="MORELIA"/>
    <s v="58336"/>
    <s v="Al corriente"/>
    <x v="0"/>
  </r>
  <r>
    <n v="3638"/>
    <s v="Hipotecaria Su Casita"/>
    <s v="FIDEICOMISO 234036"/>
    <d v="2018-05-01T00:00:00"/>
    <s v="67361"/>
    <x v="0"/>
    <n v="21"/>
    <n v="53426.53"/>
    <n v="9019.1299999999992"/>
    <n v="0"/>
    <n v="62445.66"/>
    <n v="159.93"/>
    <n v="0"/>
    <n v="0"/>
    <n v="0"/>
    <n v="0"/>
    <m/>
    <n v="62445.66"/>
    <n v="34697.620000000003"/>
    <n v="422.96"/>
    <n v="0"/>
    <n v="0"/>
    <n v="0"/>
    <n v="0"/>
    <n v="0"/>
    <n v="3512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79.06"/>
    <n v="35120.58"/>
    <n v="163"/>
    <n v="300"/>
    <n v="76908.33"/>
    <n v="66715.66"/>
    <n v="86.746988000000002"/>
    <n v="81.194923630705006"/>
    <n v="9.5"/>
    <m/>
    <m/>
    <m/>
    <s v="SON"/>
    <s v="HERMOSILLO"/>
    <s v="83287"/>
    <s v="Proceso judicial"/>
    <x v="0"/>
  </r>
  <r>
    <n v="3639"/>
    <s v="Hipotecaria Su Casita"/>
    <s v="FIDEICOMISO 234036"/>
    <d v="2018-05-01T00:00:00"/>
    <s v="67364"/>
    <x v="0"/>
    <n v="21"/>
    <n v="46956.959999999999"/>
    <n v="8142.38"/>
    <n v="0"/>
    <n v="55099.34"/>
    <n v="139.44"/>
    <n v="0"/>
    <n v="74.31"/>
    <n v="0"/>
    <n v="0"/>
    <m/>
    <n v="55025.03"/>
    <n v="32386.68"/>
    <n v="375.66"/>
    <n v="0"/>
    <n v="276.95"/>
    <n v="0"/>
    <n v="0"/>
    <n v="0"/>
    <n v="32485.39"/>
    <n v="0"/>
    <n v="0"/>
    <n v="0"/>
    <n v="0"/>
    <n v="0"/>
    <n v="-136.51"/>
    <n v="0"/>
    <n v="0"/>
    <n v="19.12"/>
    <n v="0"/>
    <n v="0"/>
    <n v="76.650000000000006"/>
    <n v="0"/>
    <n v="28.43"/>
    <n v="73.53"/>
    <n v="0"/>
    <n v="0"/>
    <n v="0"/>
    <n v="0"/>
    <n v="412.48"/>
    <n v="8207.51"/>
    <n v="32485.39"/>
    <n v="163"/>
    <n v="300"/>
    <n v="74128.509999999995"/>
    <n v="58489.82"/>
    <n v="78.903272000000001"/>
    <n v="74.229240385731401"/>
    <n v="9.6"/>
    <m/>
    <m/>
    <m/>
    <s v="QR"/>
    <s v="SOLIDARIDAD"/>
    <s v="77710"/>
    <s v="Proceso judicial"/>
    <x v="0"/>
  </r>
  <r>
    <n v="3640"/>
    <s v="Hipotecaria Su Casita"/>
    <s v="FIDEICOMISO 234036"/>
    <d v="2018-05-01T00:00:00"/>
    <s v="67365"/>
    <x v="0"/>
    <n v="21"/>
    <n v="24580.67"/>
    <n v="30415.21"/>
    <n v="0"/>
    <n v="54995.88"/>
    <n v="468.31"/>
    <n v="0"/>
    <n v="0"/>
    <n v="0"/>
    <n v="0"/>
    <m/>
    <n v="54995.88"/>
    <n v="30761.1"/>
    <n v="196.65"/>
    <n v="0"/>
    <n v="0"/>
    <n v="0"/>
    <n v="0"/>
    <n v="0"/>
    <n v="30957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883.52"/>
    <n v="30957.75"/>
    <n v="43"/>
    <n v="180"/>
    <n v="70347.960000000006"/>
    <n v="63313.16"/>
    <n v="89.999994000000001"/>
    <n v="78.176936201331898"/>
    <n v="9.6"/>
    <m/>
    <m/>
    <m/>
    <s v="AGS"/>
    <s v="SAN FRANCISCO DE LOS ROMO"/>
    <s v="20303"/>
    <s v="Proceso judicial"/>
    <x v="0"/>
  </r>
  <r>
    <n v="3641"/>
    <s v="Hipotecaria Su Casita"/>
    <s v="FIDEICOMISO 234036"/>
    <d v="2018-05-01T00:00:00"/>
    <s v="67366"/>
    <x v="0"/>
    <n v="21"/>
    <n v="90134.399999999994"/>
    <n v="17713.22"/>
    <n v="0"/>
    <n v="107847.62"/>
    <n v="269.83"/>
    <n v="0"/>
    <n v="0"/>
    <n v="0"/>
    <n v="0"/>
    <m/>
    <n v="107847.62"/>
    <n v="73742.039999999994"/>
    <n v="713.56"/>
    <n v="0"/>
    <n v="0"/>
    <n v="0"/>
    <n v="0"/>
    <n v="0"/>
    <n v="74455.6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983.05"/>
    <n v="74455.600000000006"/>
    <n v="163"/>
    <n v="300"/>
    <n v="127059.89"/>
    <n v="112555.19"/>
    <n v="88.584360000000004"/>
    <n v="84.879359141263905"/>
    <n v="9.5"/>
    <m/>
    <m/>
    <m/>
    <s v="BCN"/>
    <s v="MEXICALI"/>
    <s v="21327"/>
    <s v="Proceso judicial"/>
    <x v="0"/>
  </r>
  <r>
    <n v="3642"/>
    <s v="Hipotecaria Su Casita"/>
    <s v="FIDEICOMISO 234036"/>
    <d v="2018-05-01T00:00:00"/>
    <s v="67367"/>
    <x v="4"/>
    <n v="1"/>
    <n v="16549.689999999999"/>
    <n v="100.3"/>
    <n v="0"/>
    <n v="16649.990000000002"/>
    <n v="101.13"/>
    <n v="0"/>
    <n v="0"/>
    <n v="0"/>
    <n v="0"/>
    <m/>
    <n v="16649.990000000002"/>
    <n v="137.36000000000001"/>
    <n v="136.53"/>
    <n v="0"/>
    <n v="0"/>
    <n v="0"/>
    <n v="0"/>
    <n v="0"/>
    <n v="273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1.43"/>
    <n v="273.89"/>
    <n v="103"/>
    <n v="240"/>
    <n v="71762.37"/>
    <n v="24797.45"/>
    <n v="34.554949000000001"/>
    <n v="23.201561261359899"/>
    <n v="9.9"/>
    <m/>
    <m/>
    <m/>
    <s v="EM"/>
    <s v="ACOLMAN"/>
    <s v="55870"/>
    <s v="Morosidad"/>
    <x v="0"/>
  </r>
  <r>
    <n v="3643"/>
    <s v="Hipotecaria Su Casita"/>
    <s v="FIDEICOMISO 234036"/>
    <d v="2018-05-01T00:00:00"/>
    <s v="67371"/>
    <x v="0"/>
    <n v="21"/>
    <n v="25793.86"/>
    <n v="33926.559999999998"/>
    <n v="0"/>
    <n v="59720.42"/>
    <n v="492.37"/>
    <n v="0"/>
    <n v="0"/>
    <n v="0"/>
    <n v="0"/>
    <m/>
    <n v="59720.42"/>
    <n v="35644.51"/>
    <n v="204.2"/>
    <n v="0"/>
    <n v="0"/>
    <n v="0"/>
    <n v="0"/>
    <n v="0"/>
    <n v="35848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418.93"/>
    <n v="35848.71"/>
    <n v="43"/>
    <n v="180"/>
    <n v="76235.94"/>
    <n v="66706.44"/>
    <n v="87.499989999999997"/>
    <n v="78.336306851269498"/>
    <n v="9.5"/>
    <m/>
    <m/>
    <m/>
    <s v="EM"/>
    <s v="CHALCO"/>
    <s v="56640"/>
    <s v="Morosidad"/>
    <x v="0"/>
  </r>
  <r>
    <n v="3644"/>
    <s v="Hipotecaria Su Casita"/>
    <s v="FIDEICOMISO 234036"/>
    <d v="2018-05-01T00:00:00"/>
    <s v="67374"/>
    <x v="2"/>
    <n v="2"/>
    <n v="15498.19"/>
    <n v="729.27"/>
    <n v="0"/>
    <n v="16227.46"/>
    <n v="406.5"/>
    <n v="0"/>
    <n v="729.27"/>
    <n v="0"/>
    <n v="0"/>
    <m/>
    <n v="15498.19"/>
    <n v="127.21"/>
    <n v="123.99"/>
    <n v="0"/>
    <n v="127.21"/>
    <n v="0"/>
    <n v="0"/>
    <n v="0"/>
    <n v="123.99"/>
    <n v="0"/>
    <n v="0"/>
    <n v="0"/>
    <n v="0"/>
    <n v="0"/>
    <n v="-3"/>
    <n v="7.2"/>
    <n v="77.709999999999994"/>
    <n v="48.91"/>
    <n v="0"/>
    <n v="0"/>
    <n v="55.04"/>
    <n v="0"/>
    <n v="25.2"/>
    <n v="77.709999999999994"/>
    <n v="0"/>
    <n v="0"/>
    <n v="0"/>
    <n v="0"/>
    <n v="1145.25"/>
    <n v="406.5"/>
    <n v="123.99"/>
    <n v="103"/>
    <n v="240"/>
    <n v="116550.98"/>
    <n v="56515.18"/>
    <n v="48.489665000000002"/>
    <n v="13.297348450564099"/>
    <n v="9.6"/>
    <m/>
    <m/>
    <m/>
    <s v="EM"/>
    <s v="CHALCO"/>
    <s v="56600"/>
    <s v="Morosidad"/>
    <x v="0"/>
  </r>
  <r>
    <n v="3645"/>
    <s v="Hipotecaria Su Casita"/>
    <s v="FIDEICOMISO 234036"/>
    <d v="2018-05-01T00:00:00"/>
    <s v="67379"/>
    <x v="1"/>
    <n v="0"/>
    <n v="171528.43"/>
    <n v="0"/>
    <n v="0"/>
    <n v="171528.43"/>
    <n v="517.71"/>
    <n v="0"/>
    <n v="0"/>
    <n v="517.71"/>
    <n v="0"/>
    <m/>
    <n v="171010.72"/>
    <n v="0"/>
    <n v="1343.64"/>
    <n v="0"/>
    <n v="0"/>
    <n v="1343.64"/>
    <n v="0"/>
    <n v="0"/>
    <n v="0"/>
    <n v="82.23"/>
    <n v="0"/>
    <n v="0"/>
    <n v="0"/>
    <n v="0"/>
    <n v="14.16"/>
    <n v="97.18"/>
    <n v="265.25"/>
    <n v="0"/>
    <n v="0"/>
    <n v="0"/>
    <n v="0"/>
    <n v="0"/>
    <n v="0"/>
    <n v="0"/>
    <n v="7.11"/>
    <n v="0"/>
    <n v="3.55"/>
    <n v="0"/>
    <n v="2327.2800000000002"/>
    <n v="0"/>
    <n v="0"/>
    <n v="163"/>
    <n v="300"/>
    <n v="239825.55"/>
    <n v="214748.69"/>
    <n v="89.543707999999995"/>
    <n v="71.306297498484199"/>
    <n v="9.4"/>
    <m/>
    <m/>
    <m/>
    <s v="BCN"/>
    <s v="TIJUANA"/>
    <s v="22180"/>
    <s v="Al corriente"/>
    <x v="0"/>
  </r>
  <r>
    <n v="3646"/>
    <s v="Hipotecaria Su Casita"/>
    <s v="FIDEICOMISO 234036"/>
    <d v="2018-05-01T00:00:00"/>
    <s v="67380"/>
    <x v="0"/>
    <n v="21"/>
    <n v="69063.14"/>
    <n v="13670.32"/>
    <n v="0"/>
    <n v="82733.460000000006"/>
    <n v="206.74"/>
    <n v="0"/>
    <n v="0"/>
    <n v="0"/>
    <n v="0"/>
    <m/>
    <n v="82733.460000000006"/>
    <n v="57157.71"/>
    <n v="546.75"/>
    <n v="0"/>
    <n v="0"/>
    <n v="0"/>
    <n v="0"/>
    <n v="0"/>
    <n v="57704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77.06"/>
    <n v="57704.46"/>
    <n v="163"/>
    <n v="300"/>
    <n v="99530.25"/>
    <n v="86241.9"/>
    <n v="86.648933"/>
    <n v="83.123934333522101"/>
    <n v="9.5"/>
    <m/>
    <m/>
    <m/>
    <s v="EM"/>
    <s v="CHALCO"/>
    <s v="56640"/>
    <s v="Morosidad"/>
    <x v="0"/>
  </r>
  <r>
    <n v="3647"/>
    <s v="Hipotecaria Su Casita"/>
    <s v="FIDEICOMISO 234036"/>
    <d v="2018-05-01T00:00:00"/>
    <s v="67383"/>
    <x v="0"/>
    <n v="21"/>
    <n v="32115.81"/>
    <n v="6857.77"/>
    <n v="0"/>
    <n v="38973.58"/>
    <n v="93.04"/>
    <n v="0"/>
    <n v="0"/>
    <n v="0"/>
    <n v="0"/>
    <m/>
    <n v="38973.58"/>
    <n v="33954.199999999997"/>
    <n v="264.95999999999998"/>
    <n v="0"/>
    <n v="0"/>
    <n v="0"/>
    <n v="0"/>
    <n v="0"/>
    <n v="34219.16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50.81"/>
    <n v="34219.160000000003"/>
    <n v="163"/>
    <n v="300"/>
    <n v="95559.63"/>
    <n v="39704.53"/>
    <n v="41.549481"/>
    <n v="40.784565935221501"/>
    <n v="9.9"/>
    <m/>
    <m/>
    <m/>
    <s v="EM"/>
    <s v="ACOLMAN"/>
    <s v="55870"/>
    <s v="Proceso judicial"/>
    <x v="0"/>
  </r>
  <r>
    <n v="3648"/>
    <s v="Hipotecaria Su Casita"/>
    <s v="FIDEICOMISO 234036"/>
    <d v="2018-05-01T00:00:00"/>
    <s v="67385"/>
    <x v="1"/>
    <n v="0"/>
    <n v="39750.32"/>
    <n v="0"/>
    <n v="0"/>
    <n v="39750.32"/>
    <n v="118.02"/>
    <n v="0"/>
    <n v="0"/>
    <n v="118.02"/>
    <n v="0"/>
    <m/>
    <n v="39632.300000000003"/>
    <n v="0"/>
    <n v="318"/>
    <n v="0"/>
    <n v="0"/>
    <n v="318"/>
    <n v="0"/>
    <n v="0"/>
    <n v="0"/>
    <n v="44.88"/>
    <n v="0"/>
    <n v="0"/>
    <n v="0"/>
    <n v="0"/>
    <n v="3.31"/>
    <n v="24.05"/>
    <n v="67.55"/>
    <n v="0"/>
    <n v="0"/>
    <n v="0"/>
    <n v="0"/>
    <n v="0"/>
    <n v="0"/>
    <n v="0"/>
    <n v="4.24"/>
    <n v="0"/>
    <n v="4.0999999999999996"/>
    <n v="0"/>
    <n v="580.04999999999995"/>
    <n v="0"/>
    <n v="0"/>
    <n v="163"/>
    <n v="300"/>
    <n v="98471.42"/>
    <n v="49511.07"/>
    <n v="50.279634000000001"/>
    <n v="40.247515122945202"/>
    <n v="9.6"/>
    <m/>
    <m/>
    <m/>
    <s v="EM"/>
    <s v="ACOLMAN"/>
    <s v="55870"/>
    <s v="Al corriente"/>
    <x v="0"/>
  </r>
  <r>
    <n v="3649"/>
    <s v="Hipotecaria Su Casita"/>
    <s v="FIDEICOMISO 234036"/>
    <d v="2018-05-01T00:00:00"/>
    <s v="67386"/>
    <x v="0"/>
    <n v="21"/>
    <n v="36659.22"/>
    <n v="11484.51"/>
    <n v="0"/>
    <n v="48143.73"/>
    <n v="227.28"/>
    <n v="0"/>
    <n v="0"/>
    <n v="0"/>
    <n v="0"/>
    <m/>
    <n v="48143.73"/>
    <n v="22351.24"/>
    <n v="293.27"/>
    <n v="0"/>
    <n v="0"/>
    <n v="0"/>
    <n v="0"/>
    <n v="0"/>
    <n v="22644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11.79"/>
    <n v="22644.51"/>
    <n v="103"/>
    <n v="240"/>
    <n v="95559.63"/>
    <n v="55456.35"/>
    <n v="58.033240999999997"/>
    <n v="50.380825383007199"/>
    <n v="9.6"/>
    <m/>
    <m/>
    <m/>
    <s v="EM"/>
    <s v="ACOLMAN"/>
    <s v="55870"/>
    <s v="Morosidad"/>
    <x v="0"/>
  </r>
  <r>
    <n v="3650"/>
    <s v="Hipotecaria Su Casita"/>
    <s v="FIDEICOMISO 234036"/>
    <d v="2018-05-01T00:00:00"/>
    <s v="67388"/>
    <x v="0"/>
    <n v="21"/>
    <n v="19862.3"/>
    <n v="24024.66"/>
    <n v="0"/>
    <n v="43886.96"/>
    <n v="378.38"/>
    <n v="0"/>
    <n v="0"/>
    <n v="0"/>
    <n v="0"/>
    <m/>
    <n v="43886.96"/>
    <n v="23793.26"/>
    <n v="158.9"/>
    <n v="0"/>
    <n v="0"/>
    <n v="0"/>
    <n v="0"/>
    <n v="0"/>
    <n v="23952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403.040000000001"/>
    <n v="23952.16"/>
    <n v="43"/>
    <n v="180"/>
    <n v="89206.63"/>
    <n v="51156.75"/>
    <n v="57.346353999999998"/>
    <n v="49.1969709597236"/>
    <n v="9.6"/>
    <m/>
    <m/>
    <m/>
    <s v="PUE"/>
    <s v="PUEBLA"/>
    <s v="72590"/>
    <s v="Morosidad"/>
    <x v="0"/>
  </r>
  <r>
    <n v="3651"/>
    <s v="Hipotecaria Su Casita"/>
    <s v="FIDEICOMISO 234036"/>
    <d v="2018-05-01T00:00:00"/>
    <s v="67393"/>
    <x v="1"/>
    <n v="0"/>
    <n v="32340.07"/>
    <n v="0"/>
    <n v="0"/>
    <n v="32340.07"/>
    <n v="617.29"/>
    <n v="0"/>
    <n v="0"/>
    <n v="617.29"/>
    <n v="0"/>
    <m/>
    <n v="31722.78"/>
    <n v="0"/>
    <n v="256.02999999999997"/>
    <n v="0"/>
    <n v="0"/>
    <n v="256.02999999999997"/>
    <n v="0"/>
    <n v="0"/>
    <n v="0"/>
    <n v="52.11"/>
    <n v="0"/>
    <n v="0"/>
    <n v="0"/>
    <n v="0"/>
    <n v="11.53"/>
    <n v="32.11"/>
    <n v="104.38"/>
    <n v="0"/>
    <n v="0"/>
    <n v="0"/>
    <n v="0"/>
    <n v="0"/>
    <n v="0"/>
    <n v="0"/>
    <n v="1.07"/>
    <n v="0"/>
    <n v="0.62"/>
    <n v="0"/>
    <n v="1074.52"/>
    <n v="0"/>
    <n v="0"/>
    <n v="43"/>
    <n v="180"/>
    <n v="100589.08"/>
    <n v="83633.2"/>
    <n v="83.143418999999994"/>
    <n v="31.5370019248913"/>
    <n v="9.5"/>
    <m/>
    <m/>
    <m/>
    <s v="PUE"/>
    <s v="PUEBLA"/>
    <s v="72590"/>
    <s v="Al corriente"/>
    <x v="0"/>
  </r>
  <r>
    <n v="3652"/>
    <s v="Hipotecaria Su Casita"/>
    <s v="FIDEICOMISO 234036"/>
    <d v="2018-05-01T00:00:00"/>
    <s v="67394"/>
    <x v="0"/>
    <n v="21"/>
    <n v="41865.69"/>
    <n v="6133.03"/>
    <n v="0"/>
    <n v="47998.720000000001"/>
    <n v="124.31"/>
    <n v="0"/>
    <n v="0"/>
    <n v="0"/>
    <n v="0"/>
    <m/>
    <n v="47998.720000000001"/>
    <n v="22799.09"/>
    <n v="334.93"/>
    <n v="0"/>
    <n v="0"/>
    <n v="0"/>
    <n v="0"/>
    <n v="0"/>
    <n v="23134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57.34"/>
    <n v="23134.02"/>
    <n v="163"/>
    <n v="300"/>
    <n v="98471.42"/>
    <n v="52147.5"/>
    <n v="52.956989999999998"/>
    <n v="48.743808141383603"/>
    <n v="9.6"/>
    <m/>
    <m/>
    <m/>
    <s v="EM"/>
    <s v="ACOLMAN"/>
    <s v="55870"/>
    <s v="Morosidad"/>
    <x v="0"/>
  </r>
  <r>
    <n v="3653"/>
    <s v="Hipotecaria Su Casita"/>
    <s v="FIDEICOMISO 234036"/>
    <d v="2018-05-01T00:00:00"/>
    <s v="67395"/>
    <x v="0"/>
    <n v="21"/>
    <n v="177655.44"/>
    <n v="34270.46"/>
    <n v="0"/>
    <n v="211925.9"/>
    <n v="536.21"/>
    <n v="0"/>
    <n v="0"/>
    <n v="0"/>
    <n v="0"/>
    <m/>
    <n v="211925.9"/>
    <n v="137307.29"/>
    <n v="1391.63"/>
    <n v="0"/>
    <n v="0"/>
    <n v="0"/>
    <n v="0"/>
    <n v="0"/>
    <n v="138698.92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806.67"/>
    <n v="138698.92000000001"/>
    <n v="163"/>
    <n v="300"/>
    <n v="248296.21"/>
    <n v="222419.77"/>
    <n v="89.578399000000005"/>
    <n v="85.352047745729195"/>
    <n v="9.4"/>
    <m/>
    <m/>
    <m/>
    <s v="NL"/>
    <s v="GUADALUPE"/>
    <s v="67190"/>
    <s v="Proceso judicial"/>
    <x v="0"/>
  </r>
  <r>
    <n v="3654"/>
    <s v="Hipotecaria Su Casita"/>
    <s v="FIDEICOMISO 234036"/>
    <d v="2018-05-01T00:00:00"/>
    <s v="67396"/>
    <x v="0"/>
    <n v="21"/>
    <n v="43992"/>
    <n v="8420.1200000000008"/>
    <n v="0"/>
    <n v="52412.12"/>
    <n v="130.61000000000001"/>
    <n v="0"/>
    <n v="0"/>
    <n v="0"/>
    <n v="0"/>
    <m/>
    <n v="52412.12"/>
    <n v="35106.99"/>
    <n v="351.94"/>
    <n v="0"/>
    <n v="0"/>
    <n v="0"/>
    <n v="0"/>
    <n v="0"/>
    <n v="35458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50.73"/>
    <n v="35458.93"/>
    <n v="163"/>
    <n v="300"/>
    <n v="60882.87"/>
    <n v="54794.58"/>
    <n v="89.999994999999998"/>
    <n v="86.086808913206397"/>
    <n v="9.6"/>
    <m/>
    <m/>
    <m/>
    <s v="QR"/>
    <s v="BENITO JUAREZ"/>
    <s v="77536"/>
    <s v="Proceso judicial"/>
    <x v="0"/>
  </r>
  <r>
    <n v="3655"/>
    <s v="Hipotecaria Su Casita"/>
    <s v="FIDEICOMISO 234036"/>
    <d v="2018-05-01T00:00:00"/>
    <s v="67398"/>
    <x v="0"/>
    <n v="21"/>
    <n v="45881.42"/>
    <n v="8978.17"/>
    <n v="0"/>
    <n v="54859.59"/>
    <n v="136.25"/>
    <n v="0"/>
    <n v="0"/>
    <n v="0"/>
    <n v="0"/>
    <m/>
    <n v="54859.59"/>
    <n v="38332.04"/>
    <n v="367.05"/>
    <n v="0"/>
    <n v="0"/>
    <n v="0"/>
    <n v="0"/>
    <n v="0"/>
    <n v="38699.08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14.42"/>
    <n v="38699.089999999997"/>
    <n v="163"/>
    <n v="300"/>
    <n v="66971.149999999994"/>
    <n v="57150"/>
    <n v="85.335252999999994"/>
    <n v="81.915257954965398"/>
    <n v="9.6"/>
    <m/>
    <m/>
    <m/>
    <s v="NL"/>
    <s v="GARCIA"/>
    <s v="66000"/>
    <s v="Morosidad"/>
    <x v="0"/>
  </r>
  <r>
    <n v="3656"/>
    <s v="Hipotecaria Su Casita"/>
    <s v="FIDEICOMISO 234036"/>
    <d v="2018-05-01T00:00:00"/>
    <s v="67399"/>
    <x v="0"/>
    <n v="21"/>
    <n v="75435.460000000006"/>
    <n v="12734.52"/>
    <n v="0"/>
    <n v="88169.98"/>
    <n v="225.81"/>
    <n v="0"/>
    <n v="0"/>
    <n v="0"/>
    <n v="0"/>
    <m/>
    <n v="88169.98"/>
    <n v="48991.22"/>
    <n v="597.20000000000005"/>
    <n v="0"/>
    <n v="0"/>
    <n v="0"/>
    <n v="0"/>
    <n v="0"/>
    <n v="49588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60.33"/>
    <n v="49588.42"/>
    <n v="163"/>
    <n v="300"/>
    <n v="104665.59"/>
    <n v="94199.03"/>
    <n v="89.999999000000003"/>
    <n v="84.2397008953279"/>
    <n v="9.5"/>
    <m/>
    <m/>
    <m/>
    <s v="BCS"/>
    <s v="LOS CABOS"/>
    <s v="23450"/>
    <s v="Proceso judicial"/>
    <x v="0"/>
  </r>
  <r>
    <n v="3657"/>
    <s v="Hipotecaria Su Casita"/>
    <s v="FIDEICOMISO 234036"/>
    <d v="2018-05-01T00:00:00"/>
    <s v="67400"/>
    <x v="0"/>
    <n v="21"/>
    <n v="75435.460000000006"/>
    <n v="11439.1"/>
    <n v="0"/>
    <n v="86874.559999999998"/>
    <n v="225.81"/>
    <n v="0"/>
    <n v="0"/>
    <n v="0"/>
    <n v="0"/>
    <m/>
    <n v="86874.559999999998"/>
    <n v="42056.57"/>
    <n v="597.20000000000005"/>
    <n v="0"/>
    <n v="0"/>
    <n v="0"/>
    <n v="0"/>
    <n v="0"/>
    <n v="42653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64.91"/>
    <n v="42653.77"/>
    <n v="163"/>
    <n v="300"/>
    <n v="104665.59"/>
    <n v="94199.03"/>
    <n v="89.999999000000003"/>
    <n v="83.002025744059594"/>
    <n v="9.5"/>
    <m/>
    <m/>
    <m/>
    <s v="BCS"/>
    <s v="LOS CABOS"/>
    <s v="23450"/>
    <s v="Morosidad"/>
    <x v="0"/>
  </r>
  <r>
    <n v="3658"/>
    <s v="Hipotecaria Su Casita"/>
    <s v="FIDEICOMISO 234036"/>
    <d v="2018-05-01T00:00:00"/>
    <s v="67402"/>
    <x v="1"/>
    <n v="0"/>
    <n v="37297.07"/>
    <n v="0"/>
    <n v="0"/>
    <n v="37297.07"/>
    <n v="110.74"/>
    <n v="0"/>
    <n v="0"/>
    <n v="110.74"/>
    <n v="0"/>
    <m/>
    <n v="37186.33"/>
    <n v="0"/>
    <n v="298.38"/>
    <n v="0"/>
    <n v="0"/>
    <n v="298.38"/>
    <n v="0"/>
    <n v="0"/>
    <n v="0"/>
    <n v="42.11"/>
    <n v="0"/>
    <n v="0"/>
    <n v="0"/>
    <n v="0"/>
    <n v="4.21"/>
    <n v="22.56"/>
    <n v="58.19"/>
    <n v="0"/>
    <n v="0"/>
    <n v="0"/>
    <n v="0"/>
    <n v="0"/>
    <n v="0"/>
    <n v="0"/>
    <n v="32.159999999999997"/>
    <n v="0"/>
    <n v="12.32"/>
    <n v="0"/>
    <n v="568.35"/>
    <n v="0"/>
    <n v="0"/>
    <n v="163"/>
    <n v="300"/>
    <n v="57441.66"/>
    <n v="46456.27"/>
    <n v="80.875569999999996"/>
    <n v="64.737561473577202"/>
    <n v="9.6"/>
    <m/>
    <m/>
    <m/>
    <s v="MICH"/>
    <s v="MORELIA"/>
    <s v="58336"/>
    <s v="Al corriente"/>
    <x v="0"/>
  </r>
  <r>
    <n v="3659"/>
    <s v="Hipotecaria Su Casita"/>
    <s v="FIDEICOMISO 234036"/>
    <d v="2018-05-01T00:00:00"/>
    <s v="67404"/>
    <x v="1"/>
    <n v="0"/>
    <n v="174114.97"/>
    <n v="0"/>
    <n v="0"/>
    <n v="174114.97"/>
    <n v="525.52"/>
    <n v="0"/>
    <n v="0"/>
    <n v="525.52"/>
    <n v="0"/>
    <m/>
    <n v="173589.45"/>
    <n v="0"/>
    <n v="1363.9"/>
    <n v="0"/>
    <n v="0"/>
    <n v="1363.9"/>
    <n v="0"/>
    <n v="0"/>
    <n v="0"/>
    <n v="83.47"/>
    <n v="0"/>
    <n v="0"/>
    <n v="0"/>
    <n v="0"/>
    <n v="14.5"/>
    <n v="98.64"/>
    <n v="269.07"/>
    <n v="0"/>
    <n v="0"/>
    <n v="0"/>
    <n v="0"/>
    <n v="0"/>
    <n v="0"/>
    <n v="0"/>
    <n v="0"/>
    <n v="0"/>
    <n v="0"/>
    <n v="0"/>
    <n v="2355.1"/>
    <n v="0"/>
    <n v="0"/>
    <n v="163"/>
    <n v="300"/>
    <n v="242207.92"/>
    <n v="217987.13"/>
    <n v="90.000000999999997"/>
    <n v="71.669601198884806"/>
    <n v="9.4"/>
    <m/>
    <m/>
    <m/>
    <s v="JAL"/>
    <s v="ZAPOPAN"/>
    <s v="45130"/>
    <s v="Al corriente"/>
    <x v="0"/>
  </r>
  <r>
    <n v="3660"/>
    <s v="Hipotecaria Su Casita"/>
    <s v="FIDEICOMISO 234036"/>
    <d v="2018-05-01T00:00:00"/>
    <s v="67405"/>
    <x v="0"/>
    <n v="21"/>
    <n v="65809.84"/>
    <n v="14012.6"/>
    <n v="0"/>
    <n v="79822.44"/>
    <n v="197.02"/>
    <n v="0"/>
    <n v="0"/>
    <n v="0"/>
    <n v="0"/>
    <m/>
    <n v="79822.44"/>
    <n v="61378.44"/>
    <n v="520.99"/>
    <n v="0"/>
    <n v="0"/>
    <n v="0"/>
    <n v="0"/>
    <n v="0"/>
    <n v="61899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09.62"/>
    <n v="61899.43"/>
    <n v="163"/>
    <n v="300"/>
    <n v="91761.65"/>
    <n v="82180.53"/>
    <n v="89.558688000000004"/>
    <n v="86.9888889662639"/>
    <n v="9.5"/>
    <m/>
    <m/>
    <m/>
    <s v="SON"/>
    <s v="HERMOSILLO"/>
    <s v="83287"/>
    <s v="Morosidad"/>
    <x v="0"/>
  </r>
  <r>
    <n v="3661"/>
    <s v="Hipotecaria Su Casita"/>
    <s v="FIDEICOMISO 234036"/>
    <d v="2018-05-01T00:00:00"/>
    <s v="67407"/>
    <x v="0"/>
    <n v="21"/>
    <n v="183394.57"/>
    <n v="36459.99"/>
    <n v="0"/>
    <n v="219854.56"/>
    <n v="553.5"/>
    <n v="0"/>
    <n v="0"/>
    <n v="0"/>
    <n v="0"/>
    <m/>
    <n v="219854.56"/>
    <n v="147968.16"/>
    <n v="1436.59"/>
    <n v="0"/>
    <n v="0"/>
    <n v="0"/>
    <n v="0"/>
    <n v="0"/>
    <n v="149404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013.49"/>
    <n v="149404.75"/>
    <n v="163"/>
    <n v="300"/>
    <n v="287168.69"/>
    <n v="229602.62"/>
    <n v="79.953918000000002"/>
    <n v="76.559376640240799"/>
    <n v="9.4"/>
    <m/>
    <m/>
    <m/>
    <s v="OAX"/>
    <s v="SANTA CRUZ XOXOCOTLAN"/>
    <s v="71230"/>
    <s v="Morosidad"/>
    <x v="0"/>
  </r>
  <r>
    <n v="3662"/>
    <s v="Hipotecaria Su Casita"/>
    <s v="FIDEICOMISO 234036"/>
    <d v="2018-05-01T00:00:00"/>
    <s v="67409"/>
    <x v="0"/>
    <n v="21"/>
    <n v="159060.5"/>
    <n v="36496.589999999997"/>
    <n v="0"/>
    <n v="195557.09"/>
    <n v="480.08"/>
    <n v="0"/>
    <n v="0"/>
    <n v="0"/>
    <n v="0"/>
    <m/>
    <n v="195557.09"/>
    <n v="162955.6"/>
    <n v="1245.97"/>
    <n v="0"/>
    <n v="0"/>
    <n v="0"/>
    <n v="0"/>
    <n v="0"/>
    <n v="164201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976.67"/>
    <n v="164201.57"/>
    <n v="163"/>
    <n v="300"/>
    <n v="209619.91"/>
    <n v="199138.92"/>
    <n v="95.000003000000007"/>
    <n v="93.291276947124501"/>
    <n v="9.4"/>
    <m/>
    <m/>
    <m/>
    <s v="JAL"/>
    <s v="PUERTO VALLARTA"/>
    <s v="48290"/>
    <s v="Morosidad"/>
    <x v="0"/>
  </r>
  <r>
    <n v="3663"/>
    <s v="Hipotecaria Su Casita"/>
    <s v="FIDEICOMISO 234036"/>
    <d v="2018-05-01T00:00:00"/>
    <s v="67410"/>
    <x v="0"/>
    <n v="21"/>
    <n v="24169.97"/>
    <n v="4693.93"/>
    <n v="0"/>
    <n v="28863.9"/>
    <n v="70.03"/>
    <n v="0"/>
    <n v="0"/>
    <n v="0"/>
    <n v="0"/>
    <m/>
    <n v="28863.9"/>
    <n v="21710.21"/>
    <n v="199.4"/>
    <n v="0"/>
    <n v="0"/>
    <n v="0"/>
    <n v="0"/>
    <n v="0"/>
    <n v="21909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63.96"/>
    <n v="21909.61"/>
    <n v="163"/>
    <n v="300"/>
    <n v="57169.07"/>
    <n v="29881.42"/>
    <n v="52.268507999999997"/>
    <n v="50.488664463107902"/>
    <n v="9.9"/>
    <m/>
    <m/>
    <m/>
    <s v="VER"/>
    <s v="VERACRUZ"/>
    <s v="91808"/>
    <s v="Morosidad"/>
    <x v="0"/>
  </r>
  <r>
    <n v="3664"/>
    <s v="Hipotecaria Su Casita"/>
    <s v="FIDEICOMISO 234036"/>
    <d v="2018-05-01T00:00:00"/>
    <s v="67413"/>
    <x v="0"/>
    <n v="21"/>
    <n v="73248.39"/>
    <n v="14809.21"/>
    <n v="0"/>
    <n v="88057.600000000006"/>
    <n v="219.3"/>
    <n v="0"/>
    <n v="0"/>
    <n v="0"/>
    <n v="0"/>
    <m/>
    <n v="88057.600000000006"/>
    <n v="62711.26"/>
    <n v="579.88"/>
    <n v="0"/>
    <n v="0"/>
    <n v="0"/>
    <n v="0"/>
    <n v="0"/>
    <n v="63291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28.51"/>
    <n v="63291.14"/>
    <n v="163"/>
    <n v="300"/>
    <n v="101633.9"/>
    <n v="91470.51"/>
    <n v="90"/>
    <n v="86.641957063538896"/>
    <n v="9.5"/>
    <m/>
    <m/>
    <m/>
    <s v="JAL"/>
    <s v="ZAPOPAN"/>
    <s v="45059"/>
    <s v="Proceso judicial"/>
    <x v="0"/>
  </r>
  <r>
    <n v="3665"/>
    <s v="Hipotecaria Su Casita"/>
    <s v="FIDEICOMISO 234036"/>
    <d v="2018-05-01T00:00:00"/>
    <s v="67415"/>
    <x v="1"/>
    <n v="0"/>
    <n v="4535.46"/>
    <n v="0"/>
    <n v="0"/>
    <n v="4535.46"/>
    <n v="358.22"/>
    <n v="0"/>
    <n v="0"/>
    <n v="358.22"/>
    <n v="0"/>
    <m/>
    <n v="4177.24"/>
    <n v="0"/>
    <n v="36.28"/>
    <n v="0"/>
    <n v="0"/>
    <n v="36.28"/>
    <n v="0"/>
    <n v="0"/>
    <n v="0"/>
    <n v="40.61"/>
    <n v="0"/>
    <n v="0"/>
    <n v="0"/>
    <n v="0"/>
    <n v="3.12"/>
    <n v="21.76"/>
    <n v="60.66"/>
    <n v="0"/>
    <n v="0"/>
    <n v="0"/>
    <n v="0"/>
    <n v="0"/>
    <n v="0"/>
    <n v="0"/>
    <n v="508.43"/>
    <n v="0"/>
    <n v="0"/>
    <n v="0"/>
    <n v="1029.08"/>
    <n v="0"/>
    <n v="0"/>
    <n v="163"/>
    <n v="300"/>
    <n v="86018.27"/>
    <n v="44795.88"/>
    <n v="52.077168999999998"/>
    <n v="4.8562241311826"/>
    <n v="9.6"/>
    <m/>
    <m/>
    <m/>
    <s v="QR"/>
    <s v="BENITO JUAREZ"/>
    <s v="77500"/>
    <s v="Al corriente"/>
    <x v="0"/>
  </r>
  <r>
    <n v="3666"/>
    <s v="Hipotecaria Su Casita"/>
    <s v="FIDEICOMISO 234036"/>
    <d v="2018-05-01T00:00:00"/>
    <s v="67416"/>
    <x v="1"/>
    <n v="0"/>
    <n v="48750.89"/>
    <n v="0"/>
    <n v="0"/>
    <n v="48750.89"/>
    <n v="144.75"/>
    <n v="0"/>
    <n v="0"/>
    <n v="144.75"/>
    <n v="0"/>
    <m/>
    <n v="48606.14"/>
    <n v="0"/>
    <n v="390.01"/>
    <n v="0"/>
    <n v="0"/>
    <n v="390.01"/>
    <n v="0"/>
    <n v="0"/>
    <n v="0"/>
    <n v="55.05"/>
    <n v="0"/>
    <n v="0"/>
    <n v="0"/>
    <n v="0"/>
    <n v="4.1100000000000003"/>
    <n v="29.49"/>
    <n v="82.34"/>
    <n v="0"/>
    <n v="0"/>
    <n v="0"/>
    <n v="0"/>
    <n v="0"/>
    <n v="0"/>
    <n v="0"/>
    <n v="0"/>
    <n v="0"/>
    <n v="0"/>
    <n v="1.66E-3"/>
    <n v="705.75"/>
    <n v="0"/>
    <n v="0"/>
    <n v="163"/>
    <n v="300"/>
    <n v="117434.79"/>
    <n v="60722.8"/>
    <n v="51.707675000000002"/>
    <n v="41.389897865785201"/>
    <n v="9.6"/>
    <m/>
    <m/>
    <m/>
    <s v="PUE"/>
    <s v="PUEBLA"/>
    <s v="72480"/>
    <s v="Al corriente"/>
    <x v="0"/>
  </r>
  <r>
    <n v="3667"/>
    <s v="Hipotecaria Su Casita"/>
    <s v="FIDEICOMISO 234036"/>
    <d v="2018-05-01T00:00:00"/>
    <s v="67417"/>
    <x v="0"/>
    <n v="21"/>
    <n v="65067.29"/>
    <n v="13510.74"/>
    <n v="0"/>
    <n v="78578.03"/>
    <n v="194.8"/>
    <n v="0"/>
    <n v="0"/>
    <n v="0"/>
    <n v="0"/>
    <m/>
    <n v="78578.03"/>
    <n v="58191.17"/>
    <n v="515.12"/>
    <n v="0"/>
    <n v="0"/>
    <n v="0"/>
    <n v="0"/>
    <n v="0"/>
    <n v="58706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05.54"/>
    <n v="58706.29"/>
    <n v="163"/>
    <n v="300"/>
    <n v="122278.28"/>
    <n v="81254.179999999993"/>
    <n v="66.450215"/>
    <n v="64.261641527567605"/>
    <n v="9.5"/>
    <m/>
    <m/>
    <m/>
    <s v="TAM"/>
    <s v="MATAMOROS"/>
    <s v="87345"/>
    <s v="Proceso judicial"/>
    <x v="0"/>
  </r>
  <r>
    <n v="3668"/>
    <s v="Hipotecaria Su Casita"/>
    <s v="FIDEICOMISO 234036"/>
    <d v="2018-05-01T00:00:00"/>
    <s v="67420"/>
    <x v="0"/>
    <n v="21"/>
    <n v="57797.94"/>
    <n v="61675.96"/>
    <n v="0"/>
    <n v="119473.9"/>
    <n v="1105.26"/>
    <n v="0"/>
    <n v="0"/>
    <n v="0"/>
    <n v="0"/>
    <m/>
    <n v="119473.9"/>
    <n v="52463.17"/>
    <n v="452.75"/>
    <n v="0"/>
    <n v="0"/>
    <n v="0"/>
    <n v="0"/>
    <n v="0"/>
    <n v="52915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781.22"/>
    <n v="52915.92"/>
    <n v="43"/>
    <n v="180"/>
    <n v="171189.6"/>
    <n v="150068.79999999999"/>
    <n v="87.662334999999999"/>
    <n v="69.790396441875302"/>
    <n v="9.4"/>
    <m/>
    <m/>
    <m/>
    <s v="QRO"/>
    <s v="QUERETARO"/>
    <s v="76148"/>
    <s v="Morosidad"/>
    <x v="0"/>
  </r>
  <r>
    <n v="3669"/>
    <s v="Hipotecaria Su Casita"/>
    <s v="FIDEICOMISO 234036"/>
    <d v="2018-05-01T00:00:00"/>
    <s v="67421"/>
    <x v="1"/>
    <n v="0"/>
    <n v="66437.72"/>
    <n v="0"/>
    <n v="0"/>
    <n v="66437.72"/>
    <n v="413.9"/>
    <n v="0"/>
    <n v="0"/>
    <n v="413.9"/>
    <n v="0"/>
    <m/>
    <n v="66023.820000000007"/>
    <n v="0"/>
    <n v="525.97"/>
    <n v="0"/>
    <n v="0"/>
    <n v="525.97"/>
    <n v="0"/>
    <n v="0"/>
    <n v="0"/>
    <n v="66.75"/>
    <n v="0"/>
    <n v="0"/>
    <n v="0"/>
    <n v="0"/>
    <n v="9.57"/>
    <n v="43.79"/>
    <n v="128.13"/>
    <n v="0"/>
    <n v="0"/>
    <n v="0"/>
    <n v="0"/>
    <n v="0"/>
    <n v="0"/>
    <n v="0"/>
    <n v="0"/>
    <n v="0"/>
    <n v="0"/>
    <n v="4.9789999999999999E-3"/>
    <n v="1188.1099999999999"/>
    <n v="0"/>
    <n v="0"/>
    <n v="103"/>
    <n v="240"/>
    <n v="136835.22"/>
    <n v="100830.52"/>
    <n v="73.687549000000004"/>
    <n v="48.250603799496197"/>
    <n v="9.5"/>
    <m/>
    <m/>
    <m/>
    <s v="COA"/>
    <s v="TORREON"/>
    <s v="27018"/>
    <s v="Al corriente"/>
    <x v="0"/>
  </r>
  <r>
    <n v="3670"/>
    <s v="Hipotecaria Su Casita"/>
    <s v="FIDEICOMISO 234036"/>
    <d v="2018-05-01T00:00:00"/>
    <s v="67422"/>
    <x v="0"/>
    <n v="21"/>
    <n v="64219.45"/>
    <n v="12610.61"/>
    <n v="0"/>
    <n v="76830.06"/>
    <n v="192.27"/>
    <n v="0"/>
    <n v="0"/>
    <n v="0"/>
    <n v="0"/>
    <m/>
    <n v="76830.06"/>
    <n v="51932.34"/>
    <n v="508.4"/>
    <n v="0"/>
    <n v="0"/>
    <n v="0"/>
    <n v="0"/>
    <n v="0"/>
    <n v="52440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02.88"/>
    <n v="52440.74"/>
    <n v="163"/>
    <n v="300"/>
    <n v="128286.33"/>
    <n v="80195.5"/>
    <n v="62.512895999999998"/>
    <n v="59.889514379906103"/>
    <n v="9.5"/>
    <m/>
    <m/>
    <m/>
    <s v="EM"/>
    <s v="ECATEPEC"/>
    <s v="55070"/>
    <s v="Morosidad"/>
    <x v="0"/>
  </r>
  <r>
    <n v="3671"/>
    <s v="Hipotecaria Su Casita"/>
    <s v="FIDEICOMISO 234036"/>
    <d v="2018-05-01T00:00:00"/>
    <s v="67424"/>
    <x v="0"/>
    <n v="21"/>
    <n v="43187"/>
    <n v="4740.3999999999996"/>
    <n v="0"/>
    <n v="47927.4"/>
    <n v="128.22999999999999"/>
    <n v="0"/>
    <n v="0"/>
    <n v="0"/>
    <n v="0"/>
    <m/>
    <n v="47927.4"/>
    <n v="16103.72"/>
    <n v="345.5"/>
    <n v="0"/>
    <n v="0"/>
    <n v="0"/>
    <n v="0"/>
    <n v="0"/>
    <n v="16449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68.63"/>
    <n v="16449.22"/>
    <n v="163"/>
    <n v="300"/>
    <n v="69105.759999999995"/>
    <n v="53792.71"/>
    <n v="77.841138000000001"/>
    <n v="69.353697878043306"/>
    <n v="9.6"/>
    <m/>
    <m/>
    <m/>
    <s v="EM"/>
    <s v="VALLE DE CHALCO SOLIDARIDAD"/>
    <s v="56614"/>
    <s v="Morosidad"/>
    <x v="0"/>
  </r>
  <r>
    <n v="3672"/>
    <s v="Hipotecaria Su Casita"/>
    <s v="FIDEICOMISO 234036"/>
    <d v="2018-05-01T00:00:00"/>
    <s v="67425"/>
    <x v="0"/>
    <n v="21"/>
    <n v="14288.91"/>
    <n v="2811.35"/>
    <n v="0"/>
    <n v="17100.259999999998"/>
    <n v="41.4"/>
    <n v="0"/>
    <n v="0"/>
    <n v="0"/>
    <n v="0"/>
    <m/>
    <n v="17100.259999999998"/>
    <n v="13116.66"/>
    <n v="117.88"/>
    <n v="0"/>
    <n v="0"/>
    <n v="0"/>
    <n v="0"/>
    <n v="0"/>
    <n v="13234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52.75"/>
    <n v="13234.54"/>
    <n v="163"/>
    <n v="300"/>
    <n v="67861.8"/>
    <n v="17665.2"/>
    <n v="26.031140000000001"/>
    <n v="25.198653969182299"/>
    <n v="9.9"/>
    <m/>
    <m/>
    <m/>
    <s v="EM"/>
    <s v="VALLE DE CHALCO SOLIDARIDAD"/>
    <s v="56614"/>
    <s v="Morosidad"/>
    <x v="0"/>
  </r>
  <r>
    <n v="3673"/>
    <s v="Hipotecaria Su Casita"/>
    <s v="FIDEICOMISO 234036"/>
    <d v="2018-05-01T00:00:00"/>
    <s v="67426"/>
    <x v="1"/>
    <n v="0"/>
    <n v="12785.06"/>
    <n v="0"/>
    <n v="0"/>
    <n v="12785.06"/>
    <n v="37.03"/>
    <n v="0"/>
    <n v="0"/>
    <n v="37.03"/>
    <n v="0"/>
    <m/>
    <n v="12748.03"/>
    <n v="0"/>
    <n v="105.48"/>
    <n v="0"/>
    <n v="0"/>
    <n v="105.48"/>
    <n v="0"/>
    <n v="0"/>
    <n v="0"/>
    <n v="26.05"/>
    <n v="0"/>
    <n v="0"/>
    <n v="0"/>
    <n v="0"/>
    <n v="0.27"/>
    <n v="8.43"/>
    <n v="28.64"/>
    <n v="0"/>
    <n v="0"/>
    <n v="0"/>
    <n v="0"/>
    <n v="0"/>
    <n v="0"/>
    <n v="0"/>
    <n v="0"/>
    <n v="0"/>
    <n v="0"/>
    <n v="8.9629E-2"/>
    <n v="205.9"/>
    <n v="0"/>
    <n v="0"/>
    <n v="163"/>
    <n v="300"/>
    <n v="79401.48"/>
    <n v="15805.52"/>
    <n v="19.905825"/>
    <n v="16.055153786446098"/>
    <n v="9.9"/>
    <m/>
    <m/>
    <m/>
    <s v="GTO"/>
    <s v="LEON"/>
    <s v="37353"/>
    <s v="Al corriente"/>
    <x v="0"/>
  </r>
  <r>
    <n v="3674"/>
    <s v="Hipotecaria Su Casita"/>
    <s v="FIDEICOMISO 234036"/>
    <d v="2018-05-01T00:00:00"/>
    <s v="67427"/>
    <x v="0"/>
    <n v="21"/>
    <n v="11773.25"/>
    <n v="1325.25"/>
    <n v="0"/>
    <n v="13098.5"/>
    <n v="34.130000000000003"/>
    <n v="0"/>
    <n v="0"/>
    <n v="0"/>
    <n v="0"/>
    <m/>
    <n v="13098.5"/>
    <n v="4750.24"/>
    <n v="97.13"/>
    <n v="0"/>
    <n v="0"/>
    <n v="0"/>
    <n v="0"/>
    <n v="0"/>
    <n v="4847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9.38"/>
    <n v="4847.37"/>
    <n v="163"/>
    <n v="300"/>
    <n v="67861.8"/>
    <n v="14556.94"/>
    <n v="21.450859999999999"/>
    <n v="19.301727540952999"/>
    <n v="9.9"/>
    <m/>
    <m/>
    <m/>
    <s v="EM"/>
    <s v="VALLE DE CHALCO SOLIDARIDAD"/>
    <s v="56614"/>
    <s v="Morosidad"/>
    <x v="0"/>
  </r>
  <r>
    <n v="3675"/>
    <s v="Hipotecaria Su Casita"/>
    <s v="FIDEICOMISO 234036"/>
    <d v="2018-05-01T00:00:00"/>
    <s v="67428"/>
    <x v="1"/>
    <n v="0"/>
    <n v="37958.75"/>
    <n v="0"/>
    <n v="0"/>
    <n v="37958.75"/>
    <n v="112.71"/>
    <n v="0"/>
    <n v="0"/>
    <n v="112.71"/>
    <n v="0"/>
    <m/>
    <n v="37846.04"/>
    <n v="0"/>
    <n v="303.67"/>
    <n v="0"/>
    <n v="0"/>
    <n v="303.67"/>
    <n v="0"/>
    <n v="0"/>
    <n v="0"/>
    <n v="42.86"/>
    <n v="0"/>
    <n v="0"/>
    <n v="0"/>
    <n v="0"/>
    <n v="2.61"/>
    <n v="22.96"/>
    <n v="66.819999999999993"/>
    <n v="0"/>
    <n v="0"/>
    <n v="0"/>
    <n v="0"/>
    <n v="0"/>
    <n v="0"/>
    <n v="0"/>
    <n v="0.31"/>
    <n v="0"/>
    <n v="0.22"/>
    <n v="0"/>
    <n v="551.94000000000005"/>
    <n v="0"/>
    <n v="0"/>
    <n v="163"/>
    <n v="300"/>
    <n v="109838.72"/>
    <n v="47280.54"/>
    <n v="43.045422000000002"/>
    <n v="34.456010080021898"/>
    <n v="9.6"/>
    <m/>
    <m/>
    <m/>
    <s v="PUE"/>
    <s v="PUEBLA"/>
    <s v="72498"/>
    <s v="Al corriente"/>
    <x v="0"/>
  </r>
  <r>
    <n v="3676"/>
    <s v="Hipotecaria Su Casita"/>
    <s v="FIDEICOMISO 234036"/>
    <d v="2018-05-01T00:00:00"/>
    <s v="67430"/>
    <x v="0"/>
    <n v="21"/>
    <n v="113592.86"/>
    <n v="25501.47"/>
    <n v="0"/>
    <n v="139094.32999999999"/>
    <n v="342.83"/>
    <n v="0"/>
    <n v="0"/>
    <n v="0"/>
    <n v="0"/>
    <m/>
    <n v="139094.32999999999"/>
    <n v="112554.21"/>
    <n v="889.81"/>
    <n v="0"/>
    <n v="0"/>
    <n v="0"/>
    <n v="0"/>
    <n v="0"/>
    <n v="113444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844.3"/>
    <n v="113444.02"/>
    <n v="163"/>
    <n v="300"/>
    <n v="158014.9"/>
    <n v="142213.41"/>
    <n v="90"/>
    <n v="88.026084881868698"/>
    <n v="9.4"/>
    <m/>
    <m/>
    <m/>
    <s v="BCN"/>
    <s v="MEXICALI"/>
    <s v="21378"/>
    <s v="Morosidad"/>
    <x v="0"/>
  </r>
  <r>
    <n v="3677"/>
    <s v="Hipotecaria Su Casita"/>
    <s v="FIDEICOMISO 234036"/>
    <d v="2018-05-01T00:00:00"/>
    <s v="67432"/>
    <x v="0"/>
    <n v="21"/>
    <n v="0"/>
    <n v="67684.58"/>
    <n v="0"/>
    <n v="67684.58"/>
    <n v="0"/>
    <n v="0"/>
    <n v="0"/>
    <n v="0"/>
    <n v="0"/>
    <m/>
    <n v="67684.58"/>
    <n v="15338.91"/>
    <n v="0"/>
    <n v="0"/>
    <n v="0"/>
    <n v="0"/>
    <n v="0"/>
    <n v="0"/>
    <n v="15338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684.58"/>
    <n v="15338.91"/>
    <n v="0"/>
    <n v="120"/>
    <n v="132687.67999999999"/>
    <n v="119418.77"/>
    <n v="89.999893"/>
    <n v="51.010448003692701"/>
    <n v="9.5"/>
    <m/>
    <m/>
    <m/>
    <s v="QR"/>
    <s v="SOLIDARIDAD"/>
    <s v="77710"/>
    <s v="Morosidad"/>
    <x v="0"/>
  </r>
  <r>
    <n v="3678"/>
    <s v="Hipotecaria Su Casita"/>
    <s v="FIDEICOMISO 234036"/>
    <d v="2018-05-01T00:00:00"/>
    <s v="67433"/>
    <x v="0"/>
    <n v="21"/>
    <n v="35830.35"/>
    <n v="6908.8"/>
    <n v="0"/>
    <n v="42739.15"/>
    <n v="106.38"/>
    <n v="0"/>
    <n v="0"/>
    <n v="0"/>
    <n v="0"/>
    <m/>
    <n v="42739.15"/>
    <n v="29249.05"/>
    <n v="286.64"/>
    <n v="0"/>
    <n v="0"/>
    <n v="0"/>
    <n v="0"/>
    <n v="0"/>
    <n v="29535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15.18"/>
    <n v="29535.69"/>
    <n v="163"/>
    <n v="300"/>
    <n v="67861.8"/>
    <n v="44628.4"/>
    <n v="65.763655"/>
    <n v="62.979688171506297"/>
    <n v="9.6"/>
    <m/>
    <m/>
    <m/>
    <s v="EM"/>
    <s v="VALLE DE CHALCO SOLIDARIDAD"/>
    <s v="56614"/>
    <s v="Morosidad"/>
    <x v="0"/>
  </r>
  <r>
    <n v="3679"/>
    <s v="Hipotecaria Su Casita"/>
    <s v="FIDEICOMISO 234036"/>
    <d v="2018-05-01T00:00:00"/>
    <s v="67434"/>
    <x v="0"/>
    <n v="21"/>
    <n v="12001.13"/>
    <n v="2249.96"/>
    <n v="0"/>
    <n v="14251.09"/>
    <n v="44.86"/>
    <n v="0"/>
    <n v="0"/>
    <n v="0"/>
    <n v="0"/>
    <m/>
    <n v="14251.09"/>
    <n v="7101.59"/>
    <n v="99.01"/>
    <n v="0"/>
    <n v="0"/>
    <n v="0"/>
    <n v="0"/>
    <n v="0"/>
    <n v="7200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94.8200000000002"/>
    <n v="7200.6"/>
    <n v="163"/>
    <n v="300"/>
    <n v="68020.600000000006"/>
    <n v="15956.52"/>
    <n v="23.458364"/>
    <n v="20.951138256760199"/>
    <n v="9.9"/>
    <m/>
    <m/>
    <m/>
    <s v="EM"/>
    <s v="VALLE DE CHALCO SOLIDARIDAD"/>
    <s v="56614"/>
    <s v="Morosidad"/>
    <x v="0"/>
  </r>
  <r>
    <n v="3680"/>
    <s v="Hipotecaria Su Casita"/>
    <s v="FIDEICOMISO 234036"/>
    <d v="2018-05-01T00:00:00"/>
    <s v="67436"/>
    <x v="0"/>
    <n v="21"/>
    <n v="73186.3"/>
    <n v="4407.6000000000004"/>
    <n v="0"/>
    <n v="77593.899999999994"/>
    <n v="219.09"/>
    <n v="0"/>
    <n v="0"/>
    <n v="0"/>
    <n v="0"/>
    <m/>
    <n v="77593.899999999994"/>
    <n v="13158.96"/>
    <n v="579.39"/>
    <n v="0"/>
    <n v="0"/>
    <n v="0"/>
    <n v="0"/>
    <n v="0"/>
    <n v="13738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26.6899999999996"/>
    <n v="13738.35"/>
    <n v="163"/>
    <n v="300"/>
    <n v="125083.8"/>
    <n v="91391.11"/>
    <n v="73.063906000000003"/>
    <n v="62.033532755794297"/>
    <n v="9.5"/>
    <m/>
    <m/>
    <m/>
    <s v="BCN"/>
    <s v="MEXICALI"/>
    <s v="21000"/>
    <s v="Morosidad"/>
    <x v="0"/>
  </r>
  <r>
    <n v="3681"/>
    <s v="Hipotecaria Su Casita"/>
    <s v="FIDEICOMISO 234036"/>
    <d v="2018-05-01T00:00:00"/>
    <s v="67438"/>
    <x v="0"/>
    <n v="21"/>
    <n v="110352.83"/>
    <n v="24069.54"/>
    <n v="0"/>
    <n v="134422.37"/>
    <n v="333.07"/>
    <n v="0"/>
    <n v="0"/>
    <n v="0"/>
    <n v="0"/>
    <m/>
    <n v="134422.37"/>
    <n v="104062.96"/>
    <n v="864.43"/>
    <n v="0"/>
    <n v="0"/>
    <n v="0"/>
    <n v="0"/>
    <n v="0"/>
    <n v="104927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402.61"/>
    <n v="104927.39"/>
    <n v="163"/>
    <n v="300"/>
    <n v="153509.53"/>
    <n v="138158.57999999999"/>
    <n v="90.000001999999995"/>
    <n v="87.566140075011901"/>
    <n v="9.4"/>
    <m/>
    <m/>
    <m/>
    <s v="PUE"/>
    <s v="PUEBLA"/>
    <s v="72197"/>
    <s v="Morosidad"/>
    <x v="0"/>
  </r>
  <r>
    <n v="3682"/>
    <s v="Hipotecaria Su Casita"/>
    <s v="FIDEICOMISO 234036"/>
    <d v="2018-05-01T00:00:00"/>
    <s v="67440"/>
    <x v="0"/>
    <n v="21"/>
    <n v="12235.37"/>
    <n v="2123.79"/>
    <n v="0"/>
    <n v="14359.16"/>
    <n v="35.44"/>
    <n v="0"/>
    <n v="0"/>
    <n v="0"/>
    <n v="0"/>
    <m/>
    <n v="14359.16"/>
    <n v="9195.9599999999991"/>
    <n v="100.94"/>
    <n v="0"/>
    <n v="0"/>
    <n v="0"/>
    <n v="0"/>
    <n v="0"/>
    <n v="9296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59.23"/>
    <n v="9296.9"/>
    <n v="163"/>
    <n v="300"/>
    <n v="67755.929999999993"/>
    <n v="15125.72"/>
    <n v="22.323831999999999"/>
    <n v="21.192477151574899"/>
    <n v="9.9"/>
    <m/>
    <m/>
    <m/>
    <s v="EM"/>
    <s v="VALLE DE CHALCO SOLIDARIDAD"/>
    <s v="56614"/>
    <s v="Morosidad"/>
    <x v="0"/>
  </r>
  <r>
    <n v="3683"/>
    <s v="Hipotecaria Su Casita"/>
    <s v="FIDEICOMISO 234036"/>
    <d v="2018-05-01T00:00:00"/>
    <s v="67441"/>
    <x v="1"/>
    <n v="0"/>
    <n v="44843.83"/>
    <n v="0"/>
    <n v="0"/>
    <n v="44843.83"/>
    <n v="299.86"/>
    <n v="0"/>
    <n v="0"/>
    <n v="299.86"/>
    <n v="0"/>
    <m/>
    <n v="44543.97"/>
    <n v="0"/>
    <n v="355.01"/>
    <n v="0"/>
    <n v="0"/>
    <n v="355.01"/>
    <n v="0"/>
    <n v="0"/>
    <n v="0"/>
    <n v="52.05"/>
    <n v="0"/>
    <n v="0"/>
    <n v="0"/>
    <n v="0"/>
    <n v="5.4"/>
    <n v="35.35"/>
    <n v="97.23"/>
    <n v="0"/>
    <n v="0"/>
    <n v="0"/>
    <n v="0"/>
    <n v="0"/>
    <n v="0"/>
    <n v="0"/>
    <n v="0"/>
    <n v="0"/>
    <n v="0"/>
    <n v="0"/>
    <n v="844.9"/>
    <n v="0"/>
    <n v="0"/>
    <n v="163"/>
    <n v="300"/>
    <n v="115116.28"/>
    <n v="74953.83"/>
    <n v="65.111407"/>
    <n v="38.694761295931002"/>
    <n v="9.5"/>
    <m/>
    <m/>
    <m/>
    <s v="MOR"/>
    <s v="EMILIANO ZAPATA"/>
    <s v="62760"/>
    <s v="Al corriente"/>
    <x v="0"/>
  </r>
  <r>
    <n v="3684"/>
    <s v="Hipotecaria Su Casita"/>
    <s v="FIDEICOMISO 234036"/>
    <d v="2018-05-01T00:00:00"/>
    <s v="67443"/>
    <x v="13"/>
    <n v="3"/>
    <n v="54836.42"/>
    <n v="3405.19"/>
    <n v="0"/>
    <n v="58241.61"/>
    <n v="1490.91"/>
    <n v="0"/>
    <n v="1537.46"/>
    <n v="0"/>
    <n v="0"/>
    <m/>
    <n v="56704.15"/>
    <n v="893.78"/>
    <n v="429.55"/>
    <n v="0"/>
    <n v="452.64"/>
    <n v="0"/>
    <n v="0"/>
    <n v="0"/>
    <n v="870.69"/>
    <n v="0"/>
    <n v="0"/>
    <n v="0"/>
    <n v="0"/>
    <n v="0"/>
    <n v="0.31"/>
    <n v="0"/>
    <n v="0"/>
    <n v="63.92"/>
    <n v="0"/>
    <n v="0"/>
    <n v="55.16"/>
    <n v="0"/>
    <n v="68.86"/>
    <n v="228.36"/>
    <n v="0"/>
    <n v="0"/>
    <n v="0"/>
    <n v="0"/>
    <n v="2406.71"/>
    <n v="3358.64"/>
    <n v="870.69"/>
    <n v="43"/>
    <n v="180"/>
    <n v="205621.48"/>
    <n v="184979.95"/>
    <n v="89.961393999999999"/>
    <n v="27.576958365407201"/>
    <n v="9.4"/>
    <m/>
    <m/>
    <m/>
    <s v="MOR"/>
    <s v="EMILIANO ZAPATA"/>
    <s v="62760"/>
    <s v="Morosidad"/>
    <x v="0"/>
  </r>
  <r>
    <n v="3685"/>
    <s v="Hipotecaria Su Casita"/>
    <s v="FIDEICOMISO 234036"/>
    <d v="2018-05-01T00:00:00"/>
    <s v="67444"/>
    <x v="1"/>
    <n v="0"/>
    <n v="39930.35"/>
    <n v="0"/>
    <n v="0"/>
    <n v="39930.35"/>
    <n v="118.57"/>
    <n v="0"/>
    <n v="0"/>
    <n v="118.57"/>
    <n v="0"/>
    <m/>
    <n v="39811.78"/>
    <n v="0"/>
    <n v="319.44"/>
    <n v="0"/>
    <n v="0"/>
    <n v="319.44"/>
    <n v="0"/>
    <n v="0"/>
    <n v="0"/>
    <n v="45.09"/>
    <n v="0"/>
    <n v="0"/>
    <n v="0"/>
    <n v="0"/>
    <n v="3.44"/>
    <n v="24.16"/>
    <n v="67.86"/>
    <n v="0"/>
    <n v="0"/>
    <n v="0"/>
    <n v="0"/>
    <n v="0"/>
    <n v="0"/>
    <n v="0"/>
    <n v="0"/>
    <n v="0"/>
    <n v="0"/>
    <n v="0.11784600000000001"/>
    <n v="578.55999999999995"/>
    <n v="0"/>
    <n v="0"/>
    <n v="163"/>
    <n v="300"/>
    <n v="98973.53"/>
    <n v="49736.58"/>
    <n v="50.252406000000001"/>
    <n v="40.224674317025404"/>
    <n v="9.6"/>
    <m/>
    <m/>
    <m/>
    <s v="MICH"/>
    <s v="MORELIA"/>
    <s v="58336"/>
    <s v="Al corriente"/>
    <x v="0"/>
  </r>
  <r>
    <n v="3686"/>
    <s v="Hipotecaria Su Casita"/>
    <s v="FIDEICOMISO 234036"/>
    <d v="2018-05-01T00:00:00"/>
    <s v="67446"/>
    <x v="1"/>
    <n v="0"/>
    <n v="82966.69"/>
    <n v="0"/>
    <n v="0"/>
    <n v="82966.69"/>
    <n v="248.37"/>
    <n v="0"/>
    <n v="0"/>
    <n v="248.37"/>
    <n v="0"/>
    <m/>
    <n v="82718.320000000007"/>
    <n v="0"/>
    <n v="656.82"/>
    <n v="0"/>
    <n v="0"/>
    <n v="656.82"/>
    <n v="0"/>
    <n v="0"/>
    <n v="0"/>
    <n v="71.95"/>
    <n v="0"/>
    <n v="0"/>
    <n v="0"/>
    <n v="0"/>
    <n v="8.92"/>
    <n v="48.86"/>
    <n v="127.89"/>
    <n v="0"/>
    <n v="0"/>
    <n v="0"/>
    <n v="0"/>
    <n v="0"/>
    <n v="0"/>
    <n v="0"/>
    <n v="3.4"/>
    <n v="0"/>
    <n v="29.25"/>
    <n v="0"/>
    <n v="1166.21"/>
    <n v="0"/>
    <n v="0"/>
    <n v="163"/>
    <n v="300"/>
    <n v="115116.28"/>
    <n v="103604.65"/>
    <n v="89.999998000000005"/>
    <n v="71.856317593499497"/>
    <n v="9.5"/>
    <m/>
    <m/>
    <m/>
    <s v="MOR"/>
    <s v="EMILIANO ZAPATA"/>
    <s v="62760"/>
    <s v="Al corriente"/>
    <x v="0"/>
  </r>
  <r>
    <n v="3687"/>
    <s v="Hipotecaria Su Casita"/>
    <s v="FIDEICOMISO 234036"/>
    <d v="2018-05-01T00:00:00"/>
    <s v="67447"/>
    <x v="15"/>
    <n v="6"/>
    <n v="47803.33"/>
    <n v="828.32"/>
    <n v="0"/>
    <n v="48631.65"/>
    <n v="141.94"/>
    <n v="0"/>
    <n v="0"/>
    <n v="0"/>
    <n v="0"/>
    <m/>
    <n v="48631.65"/>
    <n v="2317.9"/>
    <n v="382.43"/>
    <n v="0"/>
    <n v="0"/>
    <n v="0"/>
    <n v="0"/>
    <n v="0"/>
    <n v="2700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0.26"/>
    <n v="2700.33"/>
    <n v="163"/>
    <n v="300"/>
    <n v="103736.97"/>
    <n v="59542.9"/>
    <n v="57.397956000000001"/>
    <n v="46.879767477019101"/>
    <n v="9.6"/>
    <m/>
    <m/>
    <m/>
    <s v="MOR"/>
    <s v="EMILIANO ZAPATA"/>
    <s v="62760"/>
    <s v="Morosidad"/>
    <x v="0"/>
  </r>
  <r>
    <n v="3688"/>
    <s v="Hipotecaria Su Casita"/>
    <s v="FIDEICOMISO 234036"/>
    <d v="2018-05-01T00:00:00"/>
    <s v="67449"/>
    <x v="0"/>
    <n v="21"/>
    <n v="46279.94"/>
    <n v="7802.75"/>
    <n v="0"/>
    <n v="54082.69"/>
    <n v="137.41999999999999"/>
    <n v="0"/>
    <n v="0"/>
    <n v="0"/>
    <n v="0"/>
    <m/>
    <n v="54082.69"/>
    <n v="30779.4"/>
    <n v="370.24"/>
    <n v="0"/>
    <n v="0"/>
    <n v="0"/>
    <n v="0"/>
    <n v="0"/>
    <n v="31149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40.17"/>
    <n v="31149.64"/>
    <n v="163"/>
    <n v="300"/>
    <n v="66669.649999999994"/>
    <n v="57645.43"/>
    <n v="86.464275999999998"/>
    <n v="81.120405121142099"/>
    <n v="9.6"/>
    <m/>
    <m/>
    <m/>
    <s v="EM"/>
    <s v="TECAMAC"/>
    <s v="55764"/>
    <s v="Proceso judicial"/>
    <x v="0"/>
  </r>
  <r>
    <n v="3689"/>
    <s v="Hipotecaria Su Casita"/>
    <s v="FIDEICOMISO 234036"/>
    <d v="2018-05-01T00:00:00"/>
    <s v="67451"/>
    <x v="1"/>
    <n v="0"/>
    <n v="42479.61"/>
    <n v="0"/>
    <n v="0"/>
    <n v="42479.61"/>
    <n v="126.14"/>
    <n v="0"/>
    <n v="0"/>
    <n v="126.14"/>
    <n v="0"/>
    <m/>
    <n v="42353.47"/>
    <n v="0"/>
    <n v="339.84"/>
    <n v="0"/>
    <n v="0"/>
    <n v="339.84"/>
    <n v="0"/>
    <n v="0"/>
    <n v="0"/>
    <n v="47.97"/>
    <n v="0"/>
    <n v="0"/>
    <n v="0"/>
    <n v="0"/>
    <n v="3.89"/>
    <n v="25.7"/>
    <n v="71.099999999999994"/>
    <n v="0"/>
    <n v="0"/>
    <n v="0"/>
    <n v="0"/>
    <n v="0"/>
    <n v="0"/>
    <n v="0"/>
    <n v="1.27"/>
    <n v="0"/>
    <n v="1.2"/>
    <n v="0"/>
    <n v="615.91"/>
    <n v="0"/>
    <n v="0"/>
    <n v="163"/>
    <n v="300"/>
    <n v="97887.97"/>
    <n v="52912.42"/>
    <n v="54.054057999999998"/>
    <n v="43.267288169417697"/>
    <n v="9.6"/>
    <m/>
    <m/>
    <m/>
    <s v="GTO"/>
    <s v="LEON"/>
    <s v="37353"/>
    <s v="Al corriente"/>
    <x v="0"/>
  </r>
  <r>
    <n v="3690"/>
    <s v="Hipotecaria Su Casita"/>
    <s v="FIDEICOMISO 234036"/>
    <d v="2018-05-01T00:00:00"/>
    <s v="67453"/>
    <x v="1"/>
    <n v="0"/>
    <n v="51689.45"/>
    <n v="0"/>
    <n v="0"/>
    <n v="51689.45"/>
    <n v="175.38"/>
    <n v="0"/>
    <n v="0"/>
    <n v="175.38"/>
    <n v="0"/>
    <m/>
    <n v="51514.07"/>
    <n v="0"/>
    <n v="409.21"/>
    <n v="0"/>
    <n v="0"/>
    <n v="409.21"/>
    <n v="0"/>
    <n v="0"/>
    <n v="0"/>
    <n v="46.47"/>
    <n v="0"/>
    <n v="0"/>
    <n v="0"/>
    <n v="0"/>
    <n v="5.88"/>
    <n v="31.55"/>
    <n v="82.89"/>
    <n v="0"/>
    <n v="0"/>
    <n v="0"/>
    <n v="0"/>
    <n v="0"/>
    <n v="0"/>
    <n v="0"/>
    <n v="436.29"/>
    <n v="0"/>
    <n v="364.41"/>
    <n v="0"/>
    <n v="1187.67"/>
    <n v="0"/>
    <n v="0"/>
    <n v="163"/>
    <n v="300"/>
    <n v="76458.44"/>
    <n v="66910.13"/>
    <n v="87.511764999999997"/>
    <n v="67.3752567516092"/>
    <n v="9.5"/>
    <m/>
    <m/>
    <m/>
    <s v="SON"/>
    <s v="HERMOSILLO"/>
    <s v="83290"/>
    <s v="Al corriente"/>
    <x v="0"/>
  </r>
  <r>
    <n v="3691"/>
    <s v="Hipotecaria Su Casita"/>
    <s v="FIDEICOMISO 234036"/>
    <d v="2018-05-01T00:00:00"/>
    <s v="67454"/>
    <x v="0"/>
    <n v="21"/>
    <n v="95390.46"/>
    <n v="35119.1"/>
    <n v="0"/>
    <n v="130509.56"/>
    <n v="597.16999999999996"/>
    <n v="0"/>
    <n v="0"/>
    <n v="0"/>
    <n v="0"/>
    <m/>
    <n v="130509.56"/>
    <n v="71129.78"/>
    <n v="747.23"/>
    <n v="0"/>
    <n v="0"/>
    <n v="0"/>
    <n v="0"/>
    <n v="0"/>
    <n v="71877.00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716.269999999997"/>
    <n v="71877.009999999995"/>
    <n v="103"/>
    <n v="240"/>
    <n v="165351.31"/>
    <n v="145244.59"/>
    <n v="87.84"/>
    <n v="78.928652353936201"/>
    <n v="9.4"/>
    <m/>
    <m/>
    <m/>
    <s v="MICH"/>
    <s v="MORELIA"/>
    <s v="58095"/>
    <s v="Morosidad"/>
    <x v="0"/>
  </r>
  <r>
    <n v="3692"/>
    <s v="Hipotecaria Su Casita"/>
    <s v="FIDEICOMISO 234036"/>
    <d v="2018-05-01T00:00:00"/>
    <s v="67455"/>
    <x v="0"/>
    <n v="21"/>
    <n v="85866.8"/>
    <n v="14496.77"/>
    <n v="0"/>
    <n v="100363.57"/>
    <n v="257.06"/>
    <n v="0"/>
    <n v="0"/>
    <n v="0"/>
    <n v="0"/>
    <m/>
    <n v="100363.57"/>
    <n v="55375.06"/>
    <n v="679.78"/>
    <n v="0"/>
    <n v="0"/>
    <n v="0"/>
    <n v="0"/>
    <n v="0"/>
    <n v="56054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53.83"/>
    <n v="56054.84"/>
    <n v="163"/>
    <n v="300"/>
    <n v="133974.24"/>
    <n v="107226.92"/>
    <n v="80.035475000000005"/>
    <n v="74.912587227589398"/>
    <n v="9.5"/>
    <m/>
    <m/>
    <m/>
    <s v="BCN"/>
    <s v="MEXICALI"/>
    <s v="21000"/>
    <s v="Morosidad"/>
    <x v="0"/>
  </r>
  <r>
    <n v="3693"/>
    <s v="Hipotecaria Su Casita"/>
    <s v="FIDEICOMISO 234036"/>
    <d v="2018-05-01T00:00:00"/>
    <s v="67456"/>
    <x v="1"/>
    <n v="1"/>
    <n v="11387.41"/>
    <n v="6.03"/>
    <n v="0"/>
    <n v="11393.44"/>
    <n v="338.6"/>
    <n v="0"/>
    <n v="6.03"/>
    <n v="338.6"/>
    <n v="0"/>
    <m/>
    <n v="11048.81"/>
    <n v="0"/>
    <n v="91.1"/>
    <n v="0"/>
    <n v="0"/>
    <n v="91.1"/>
    <n v="0"/>
    <n v="0"/>
    <n v="0"/>
    <n v="33.22"/>
    <n v="0"/>
    <n v="0"/>
    <n v="0"/>
    <n v="0"/>
    <n v="4.34"/>
    <n v="16.059999999999999"/>
    <n v="60.8"/>
    <n v="0"/>
    <n v="0"/>
    <n v="0"/>
    <n v="0"/>
    <n v="0"/>
    <n v="0"/>
    <n v="0"/>
    <n v="0.9"/>
    <n v="0"/>
    <n v="0"/>
    <n v="0"/>
    <n v="551.04999999999995"/>
    <n v="0"/>
    <n v="0"/>
    <n v="43"/>
    <n v="180"/>
    <n v="115116.28"/>
    <n v="40913.120000000003"/>
    <n v="35.540689999999998"/>
    <n v="9.5979561343378403"/>
    <n v="9.6"/>
    <m/>
    <m/>
    <m/>
    <s v="MOR"/>
    <s v="EMILIANO ZAPATA"/>
    <s v="62760"/>
    <s v="Al corriente"/>
    <x v="0"/>
  </r>
  <r>
    <n v="3694"/>
    <s v="Hipotecaria Su Casita"/>
    <s v="FIDEICOMISO 234036"/>
    <d v="2018-05-01T00:00:00"/>
    <s v="67458"/>
    <x v="1"/>
    <n v="0"/>
    <n v="36229.18"/>
    <n v="0"/>
    <n v="0"/>
    <n v="36229.18"/>
    <n v="107.57"/>
    <n v="0"/>
    <n v="0"/>
    <n v="107.57"/>
    <n v="0"/>
    <m/>
    <n v="36121.61"/>
    <n v="0"/>
    <n v="289.83"/>
    <n v="0"/>
    <n v="0"/>
    <n v="289.83"/>
    <n v="0"/>
    <n v="0"/>
    <n v="0"/>
    <n v="40.9"/>
    <n v="0"/>
    <n v="0"/>
    <n v="0"/>
    <n v="0"/>
    <n v="2.98"/>
    <n v="21.92"/>
    <n v="63.53"/>
    <n v="0"/>
    <n v="0"/>
    <n v="0"/>
    <n v="0"/>
    <n v="0"/>
    <n v="0"/>
    <n v="0"/>
    <n v="19.46"/>
    <n v="0"/>
    <n v="15.05"/>
    <n v="0"/>
    <n v="546.19000000000005"/>
    <n v="0"/>
    <n v="0"/>
    <n v="163"/>
    <n v="300"/>
    <n v="103164.97"/>
    <n v="45125.58"/>
    <n v="43.741185000000002"/>
    <n v="35.013445267802702"/>
    <n v="9.6"/>
    <m/>
    <m/>
    <m/>
    <s v="BCN"/>
    <s v="TIJUANA"/>
    <s v="22245"/>
    <s v="Al corriente"/>
    <x v="0"/>
  </r>
  <r>
    <n v="3695"/>
    <s v="Hipotecaria Su Casita"/>
    <s v="FIDEICOMISO 234036"/>
    <d v="2018-05-01T00:00:00"/>
    <s v="67459"/>
    <x v="1"/>
    <n v="0"/>
    <n v="32220.47"/>
    <n v="0"/>
    <n v="0"/>
    <n v="32220.47"/>
    <n v="615.03"/>
    <n v="0"/>
    <n v="0"/>
    <n v="615.03"/>
    <n v="0"/>
    <m/>
    <n v="31605.439999999999"/>
    <n v="0"/>
    <n v="255.08"/>
    <n v="0"/>
    <n v="0"/>
    <n v="255.08"/>
    <n v="0"/>
    <n v="0"/>
    <n v="0"/>
    <n v="51.92"/>
    <n v="0"/>
    <n v="0"/>
    <n v="0"/>
    <n v="0"/>
    <n v="12.46"/>
    <n v="31.99"/>
    <n v="103.62"/>
    <n v="0"/>
    <n v="0"/>
    <n v="0"/>
    <n v="0"/>
    <n v="0"/>
    <n v="0"/>
    <n v="0"/>
    <n v="1065.1400000000001"/>
    <n v="0"/>
    <n v="4.72"/>
    <n v="0"/>
    <n v="2135.2399999999998"/>
    <n v="0"/>
    <n v="0"/>
    <n v="43"/>
    <n v="180"/>
    <n v="97874.46"/>
    <n v="83325.55"/>
    <n v="85.135131000000001"/>
    <n v="32.291815352105601"/>
    <n v="9.5"/>
    <m/>
    <m/>
    <m/>
    <s v="GTO"/>
    <s v="LEON"/>
    <s v="37353"/>
    <s v="Al corriente"/>
    <x v="0"/>
  </r>
  <r>
    <n v="3696"/>
    <s v="Hipotecaria Su Casita"/>
    <s v="FIDEICOMISO 234036"/>
    <d v="2018-05-01T00:00:00"/>
    <s v="67464"/>
    <x v="0"/>
    <n v="21"/>
    <n v="66005.929999999993"/>
    <n v="23247.67"/>
    <n v="0"/>
    <n v="89253.6"/>
    <n v="441.9"/>
    <n v="0"/>
    <n v="0"/>
    <n v="0"/>
    <n v="0"/>
    <m/>
    <n v="89253.6"/>
    <n v="34078.43"/>
    <n v="440.04"/>
    <n v="0"/>
    <n v="0"/>
    <n v="0"/>
    <n v="0"/>
    <n v="0"/>
    <n v="34518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689.57"/>
    <n v="34518.47"/>
    <n v="103"/>
    <n v="240"/>
    <n v="146547.16"/>
    <n v="105439.89"/>
    <n v="71.949460000000002"/>
    <n v="60.904353400368699"/>
    <n v="8"/>
    <m/>
    <m/>
    <m/>
    <s v="SON"/>
    <s v="CAJEME"/>
    <s v="85134"/>
    <s v="Proceso judicial"/>
    <x v="0"/>
  </r>
  <r>
    <n v="3697"/>
    <s v="Hipotecaria Su Casita"/>
    <s v="FIDEICOMISO 234036"/>
    <d v="2018-05-01T00:00:00"/>
    <s v="67465"/>
    <x v="0"/>
    <n v="21"/>
    <n v="97993.12"/>
    <n v="21367.84"/>
    <n v="0"/>
    <n v="119360.96000000001"/>
    <n v="293.36"/>
    <n v="0"/>
    <n v="0"/>
    <n v="0"/>
    <n v="0"/>
    <m/>
    <n v="119360.96000000001"/>
    <n v="94815.67"/>
    <n v="775.78"/>
    <n v="0"/>
    <n v="0"/>
    <n v="0"/>
    <n v="0"/>
    <n v="0"/>
    <n v="95591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661.200000000001"/>
    <n v="95591.45"/>
    <n v="163"/>
    <n v="300"/>
    <n v="135966.14000000001"/>
    <n v="122369.52"/>
    <n v="89.999995999999996"/>
    <n v="87.787268615225102"/>
    <n v="9.5"/>
    <m/>
    <m/>
    <m/>
    <s v="HGO"/>
    <s v="PACHUCA DE SOTO"/>
    <s v="42088"/>
    <s v="Proceso judicial"/>
    <x v="0"/>
  </r>
  <r>
    <n v="3698"/>
    <s v="Hipotecaria Su Casita"/>
    <s v="FIDEICOMISO 234036"/>
    <d v="2018-05-01T00:00:00"/>
    <s v="67466"/>
    <x v="21"/>
    <n v="16"/>
    <n v="110291.65"/>
    <n v="4987.63"/>
    <n v="0"/>
    <n v="115279.28"/>
    <n v="332.89"/>
    <n v="0"/>
    <n v="293.82"/>
    <n v="0"/>
    <n v="0"/>
    <m/>
    <n v="114985.46"/>
    <n v="13459.89"/>
    <n v="863.95"/>
    <n v="0"/>
    <n v="909.67"/>
    <n v="0"/>
    <n v="0"/>
    <n v="0"/>
    <n v="13414.17"/>
    <n v="0"/>
    <n v="0"/>
    <n v="0"/>
    <n v="0"/>
    <n v="0"/>
    <n v="-122.56"/>
    <n v="0"/>
    <n v="0"/>
    <n v="52.88"/>
    <n v="0"/>
    <n v="0"/>
    <n v="60.69"/>
    <n v="0"/>
    <n v="62.49"/>
    <n v="170.44"/>
    <n v="0"/>
    <n v="0"/>
    <n v="0"/>
    <n v="0"/>
    <n v="1427.43"/>
    <n v="5026.7"/>
    <n v="13414.17"/>
    <n v="163"/>
    <n v="300"/>
    <n v="153424.82999999999"/>
    <n v="138082.34"/>
    <n v="89.999994999999998"/>
    <n v="74.945795567142795"/>
    <n v="9.4"/>
    <m/>
    <m/>
    <m/>
    <s v="CHI"/>
    <s v="CHIHUAHUA"/>
    <s v="31052"/>
    <s v="Morosidad"/>
    <x v="0"/>
  </r>
  <r>
    <n v="3699"/>
    <s v="Hipotecaria Su Casita"/>
    <s v="FIDEICOMISO 234036"/>
    <d v="2018-05-01T00:00:00"/>
    <s v="67467"/>
    <x v="0"/>
    <n v="21"/>
    <n v="87697.5"/>
    <n v="13916.82"/>
    <n v="0"/>
    <n v="101614.32"/>
    <n v="262.55"/>
    <n v="0"/>
    <n v="0"/>
    <n v="0"/>
    <n v="0"/>
    <m/>
    <n v="101614.32"/>
    <n v="52103.76"/>
    <n v="694.27"/>
    <n v="0"/>
    <n v="0"/>
    <n v="0"/>
    <n v="0"/>
    <n v="0"/>
    <n v="52798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79.37"/>
    <n v="52798.03"/>
    <n v="163"/>
    <n v="300"/>
    <n v="122210.81"/>
    <n v="109513.58"/>
    <n v="89.610387000000003"/>
    <n v="83.146752575724804"/>
    <n v="9.5"/>
    <m/>
    <m/>
    <m/>
    <s v="SON"/>
    <s v="HERMOSILLO"/>
    <s v="83294"/>
    <s v="Proceso judicial"/>
    <x v="0"/>
  </r>
  <r>
    <n v="3700"/>
    <s v="Hipotecaria Su Casita"/>
    <s v="FIDEICOMISO 234036"/>
    <d v="2018-05-01T00:00:00"/>
    <s v="67468"/>
    <x v="0"/>
    <n v="21"/>
    <n v="35409.86"/>
    <n v="14257.7"/>
    <n v="0"/>
    <n v="49667.56"/>
    <n v="219.53"/>
    <n v="0"/>
    <n v="0"/>
    <n v="0"/>
    <n v="0"/>
    <m/>
    <n v="49667.56"/>
    <n v="32000.81"/>
    <n v="283.27999999999997"/>
    <n v="0"/>
    <n v="0"/>
    <n v="0"/>
    <n v="0"/>
    <n v="0"/>
    <n v="32284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77.23"/>
    <n v="32284.09"/>
    <n v="103"/>
    <n v="240"/>
    <n v="59518.25"/>
    <n v="53566.43"/>
    <n v="90.000007999999994"/>
    <n v="83.449294592536404"/>
    <n v="9.6"/>
    <m/>
    <m/>
    <m/>
    <s v="EM"/>
    <s v="TECAMAC"/>
    <s v="55740"/>
    <s v="Morosidad"/>
    <x v="0"/>
  </r>
  <r>
    <n v="3701"/>
    <s v="Hipotecaria Su Casita"/>
    <s v="FIDEICOMISO 234036"/>
    <d v="2018-05-01T00:00:00"/>
    <s v="67469"/>
    <x v="0"/>
    <n v="21"/>
    <n v="43004.66"/>
    <n v="8993.1299999999992"/>
    <n v="0"/>
    <n v="51997.79"/>
    <n v="127.7"/>
    <n v="0"/>
    <n v="0"/>
    <n v="0"/>
    <n v="0"/>
    <m/>
    <n v="51997.79"/>
    <n v="40067.83"/>
    <n v="344.04"/>
    <n v="0"/>
    <n v="0"/>
    <n v="0"/>
    <n v="0"/>
    <n v="0"/>
    <n v="40411.87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20.83"/>
    <n v="40411.870000000003"/>
    <n v="163"/>
    <n v="300"/>
    <n v="59518.25"/>
    <n v="53566.43"/>
    <n v="90.000007999999994"/>
    <n v="87.364446650305396"/>
    <n v="9.6"/>
    <m/>
    <m/>
    <m/>
    <s v="EM"/>
    <s v="TECAMAC"/>
    <s v="55740"/>
    <s v="Morosidad"/>
    <x v="0"/>
  </r>
  <r>
    <n v="3702"/>
    <s v="Hipotecaria Su Casita"/>
    <s v="FIDEICOMISO 234036"/>
    <d v="2018-05-01T00:00:00"/>
    <s v="67470"/>
    <x v="0"/>
    <n v="21"/>
    <n v="59093.73"/>
    <n v="7161.28"/>
    <n v="0"/>
    <n v="66255.009999999995"/>
    <n v="176.89"/>
    <n v="0"/>
    <n v="0"/>
    <n v="0"/>
    <n v="0"/>
    <m/>
    <n v="66255.009999999995"/>
    <n v="24430"/>
    <n v="467.83"/>
    <n v="0"/>
    <n v="0"/>
    <n v="0"/>
    <n v="0"/>
    <n v="0"/>
    <n v="24897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38.17"/>
    <n v="24897.83"/>
    <n v="163"/>
    <n v="300"/>
    <n v="88286.46"/>
    <n v="73792.460000000006"/>
    <n v="83.582987000000003"/>
    <n v="75.045494343390502"/>
    <n v="9.5"/>
    <m/>
    <m/>
    <m/>
    <s v="GTO"/>
    <s v="GUANAJUATO"/>
    <s v="36260"/>
    <s v="Morosidad"/>
    <x v="0"/>
  </r>
  <r>
    <n v="3703"/>
    <s v="Hipotecaria Su Casita"/>
    <s v="FIDEICOMISO 234036"/>
    <d v="2018-05-01T00:00:00"/>
    <s v="67471"/>
    <x v="0"/>
    <n v="21"/>
    <n v="109859.64"/>
    <n v="17036.28"/>
    <n v="0"/>
    <n v="126895.92"/>
    <n v="331.56"/>
    <n v="0"/>
    <n v="0"/>
    <n v="0"/>
    <n v="0"/>
    <m/>
    <n v="126895.92"/>
    <n v="61146.19"/>
    <n v="860.57"/>
    <n v="0"/>
    <n v="0"/>
    <n v="0"/>
    <n v="0"/>
    <n v="0"/>
    <n v="62006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67.84"/>
    <n v="62006.76"/>
    <n v="163"/>
    <n v="300"/>
    <n v="160015.91"/>
    <n v="137539.63"/>
    <n v="85.953721999999999"/>
    <n v="79.302064653033"/>
    <n v="9.4"/>
    <m/>
    <m/>
    <m/>
    <s v="BCN"/>
    <s v="TIJUANA"/>
    <s v="22117"/>
    <s v="Morosidad"/>
    <x v="0"/>
  </r>
  <r>
    <n v="3704"/>
    <s v="Hipotecaria Su Casita"/>
    <s v="FIDEICOMISO 234036"/>
    <d v="2018-05-01T00:00:00"/>
    <s v="67473"/>
    <x v="1"/>
    <n v="0"/>
    <n v="66516.77"/>
    <n v="0"/>
    <n v="0"/>
    <n v="66516.77"/>
    <n v="414.41"/>
    <n v="0"/>
    <n v="0"/>
    <n v="414.41"/>
    <n v="0"/>
    <m/>
    <n v="66102.36"/>
    <n v="0"/>
    <n v="526.59"/>
    <n v="0"/>
    <n v="0"/>
    <n v="526.59"/>
    <n v="0"/>
    <n v="0"/>
    <n v="0"/>
    <n v="66.83"/>
    <n v="0"/>
    <n v="0"/>
    <n v="0"/>
    <n v="0"/>
    <n v="10.51"/>
    <n v="43.84"/>
    <n v="128.26"/>
    <n v="0"/>
    <n v="0"/>
    <n v="0"/>
    <n v="0"/>
    <n v="0"/>
    <n v="0"/>
    <n v="0"/>
    <n v="0"/>
    <n v="0"/>
    <n v="0"/>
    <n v="8.2990000000000008E-3"/>
    <n v="1190.44"/>
    <n v="0"/>
    <n v="0"/>
    <n v="103"/>
    <n v="240"/>
    <n v="136952.46"/>
    <n v="100951.43"/>
    <n v="73.712754000000004"/>
    <n v="48.266646658689602"/>
    <n v="9.5"/>
    <m/>
    <m/>
    <m/>
    <s v="EM"/>
    <s v="TULTITLAN"/>
    <s v="54910"/>
    <s v="Al corriente"/>
    <x v="0"/>
  </r>
  <r>
    <n v="3705"/>
    <s v="Hipotecaria Su Casita"/>
    <s v="FIDEICOMISO 234036"/>
    <d v="2018-05-01T00:00:00"/>
    <s v="67474"/>
    <x v="3"/>
    <n v="4"/>
    <n v="81630.19"/>
    <n v="958.4"/>
    <n v="0"/>
    <n v="82588.59"/>
    <n v="244.36"/>
    <n v="0"/>
    <n v="236.77"/>
    <n v="0"/>
    <n v="0"/>
    <m/>
    <n v="82351.820000000007"/>
    <n v="2604"/>
    <n v="646.24"/>
    <n v="0"/>
    <n v="653.83000000000004"/>
    <n v="0"/>
    <n v="0"/>
    <n v="0"/>
    <n v="2596.41"/>
    <n v="0"/>
    <n v="0"/>
    <n v="0"/>
    <n v="0"/>
    <n v="0"/>
    <n v="-59.82"/>
    <n v="0"/>
    <n v="0"/>
    <n v="70.790000000000006"/>
    <n v="0"/>
    <n v="0"/>
    <n v="58.72"/>
    <n v="0"/>
    <n v="72.3"/>
    <n v="129.27000000000001"/>
    <n v="0"/>
    <n v="0"/>
    <n v="0"/>
    <n v="0"/>
    <n v="1161.8599999999999"/>
    <n v="965.99"/>
    <n v="2596.41"/>
    <n v="163"/>
    <n v="300"/>
    <n v="136740.87"/>
    <n v="101934.98"/>
    <n v="74.546096000000006"/>
    <n v="60.224730308425301"/>
    <n v="9.5"/>
    <m/>
    <m/>
    <m/>
    <s v="EM"/>
    <s v="TULTITLAN"/>
    <s v="54910"/>
    <s v="Morosidad"/>
    <x v="0"/>
  </r>
  <r>
    <n v="3706"/>
    <s v="Hipotecaria Su Casita"/>
    <s v="FIDEICOMISO 234036"/>
    <d v="2018-05-01T00:00:00"/>
    <s v="67477"/>
    <x v="19"/>
    <n v="17"/>
    <n v="16891"/>
    <n v="5036.05"/>
    <n v="0"/>
    <n v="21927.05"/>
    <n v="321.83"/>
    <n v="0"/>
    <n v="284.3"/>
    <n v="0"/>
    <n v="0"/>
    <m/>
    <n v="21642.75"/>
    <n v="2496.02"/>
    <n v="135.13"/>
    <n v="0"/>
    <n v="173.65"/>
    <n v="0"/>
    <n v="0"/>
    <n v="0"/>
    <n v="2457.5"/>
    <n v="0"/>
    <n v="0"/>
    <n v="0"/>
    <n v="0"/>
    <n v="0"/>
    <n v="-46.65"/>
    <n v="0"/>
    <n v="0"/>
    <n v="35.33"/>
    <n v="0"/>
    <n v="0"/>
    <n v="60.82"/>
    <n v="0"/>
    <n v="17.079999999999998"/>
    <n v="56.4"/>
    <n v="0"/>
    <n v="0"/>
    <n v="0"/>
    <n v="0"/>
    <n v="580.92999999999995"/>
    <n v="5073.58"/>
    <n v="2457.5"/>
    <n v="43"/>
    <n v="180"/>
    <n v="66624.81"/>
    <n v="43508.46"/>
    <n v="65.303691000000001"/>
    <n v="32.484520444765202"/>
    <n v="9.6"/>
    <m/>
    <m/>
    <m/>
    <s v="EM"/>
    <s v="TECAMAC"/>
    <s v="55764"/>
    <s v="Morosidad"/>
    <x v="0"/>
  </r>
  <r>
    <n v="3707"/>
    <s v="Hipotecaria Su Casita"/>
    <s v="FIDEICOMISO 234036"/>
    <d v="2018-05-01T00:00:00"/>
    <s v="67481"/>
    <x v="0"/>
    <n v="21"/>
    <n v="76102"/>
    <n v="9680.35"/>
    <n v="0"/>
    <n v="85782.35"/>
    <n v="227.83"/>
    <n v="0"/>
    <n v="0"/>
    <n v="0"/>
    <n v="0"/>
    <m/>
    <n v="85782.35"/>
    <n v="33495.25"/>
    <n v="602.47"/>
    <n v="0"/>
    <n v="0"/>
    <n v="0"/>
    <n v="0"/>
    <n v="0"/>
    <n v="34097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08.18"/>
    <n v="34097.72"/>
    <n v="163"/>
    <n v="300"/>
    <n v="125896.82"/>
    <n v="95032.79"/>
    <n v="75.484662999999998"/>
    <n v="68.137027031386197"/>
    <n v="9.5"/>
    <m/>
    <m/>
    <m/>
    <s v="EM"/>
    <s v="LERMA"/>
    <s v="52004"/>
    <s v="Morosidad"/>
    <x v="0"/>
  </r>
  <r>
    <n v="3708"/>
    <s v="Hipotecaria Su Casita"/>
    <s v="FIDEICOMISO 234036"/>
    <d v="2018-05-01T00:00:00"/>
    <s v="67482"/>
    <x v="1"/>
    <n v="0"/>
    <n v="62267.87"/>
    <n v="0"/>
    <n v="0"/>
    <n v="62267.87"/>
    <n v="387.93"/>
    <n v="0"/>
    <n v="0"/>
    <n v="387.93"/>
    <n v="0"/>
    <m/>
    <n v="61879.94"/>
    <n v="0"/>
    <n v="492.95"/>
    <n v="0"/>
    <n v="0"/>
    <n v="492.95"/>
    <n v="0"/>
    <n v="0"/>
    <n v="0"/>
    <n v="62.56"/>
    <n v="0"/>
    <n v="0"/>
    <n v="0"/>
    <n v="0"/>
    <n v="10.75"/>
    <n v="41.04"/>
    <n v="116.8"/>
    <n v="0"/>
    <n v="0"/>
    <n v="0"/>
    <n v="0"/>
    <n v="0"/>
    <n v="0"/>
    <n v="0"/>
    <n v="1046.3399999999999"/>
    <n v="0"/>
    <n v="1112.03"/>
    <n v="0"/>
    <n v="2158.37"/>
    <n v="0"/>
    <n v="0"/>
    <n v="103"/>
    <n v="240"/>
    <n v="106060.13"/>
    <n v="94501.96"/>
    <n v="89.102248000000003"/>
    <n v="58.344205348811002"/>
    <n v="9.5"/>
    <m/>
    <m/>
    <m/>
    <s v="COA"/>
    <s v="SALTILLO"/>
    <s v="25000"/>
    <s v="Al corriente"/>
    <x v="0"/>
  </r>
  <r>
    <n v="3709"/>
    <s v="Hipotecaria Su Casita"/>
    <s v="FIDEICOMISO 234036"/>
    <d v="2018-05-01T00:00:00"/>
    <s v="67483"/>
    <x v="19"/>
    <n v="16"/>
    <n v="22260.560000000001"/>
    <n v="963.22"/>
    <n v="0"/>
    <n v="23223.78"/>
    <n v="64.510000000000005"/>
    <n v="0"/>
    <n v="0"/>
    <n v="0"/>
    <n v="0"/>
    <m/>
    <n v="23223.78"/>
    <n v="3007.34"/>
    <n v="183.65"/>
    <n v="0"/>
    <n v="0"/>
    <n v="0"/>
    <n v="0"/>
    <n v="0"/>
    <n v="3190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7.73"/>
    <n v="3190.99"/>
    <n v="163"/>
    <n v="300"/>
    <n v="67973.7"/>
    <n v="27522.02"/>
    <n v="40.489218999999999"/>
    <n v="34.165832101997601"/>
    <n v="9.9"/>
    <m/>
    <m/>
    <m/>
    <s v="NAY"/>
    <s v="BAHIA DE BANDERAS"/>
    <s v="63730"/>
    <s v="Morosidad"/>
    <x v="0"/>
  </r>
  <r>
    <n v="3710"/>
    <s v="Hipotecaria Su Casita"/>
    <s v="FIDEICOMISO 234036"/>
    <d v="2018-05-01T00:00:00"/>
    <s v="67484"/>
    <x v="0"/>
    <n v="21"/>
    <n v="47410.64"/>
    <n v="7602.9"/>
    <n v="0"/>
    <n v="55013.54"/>
    <n v="140.77000000000001"/>
    <n v="0"/>
    <n v="0"/>
    <n v="0"/>
    <n v="0"/>
    <m/>
    <n v="55013.54"/>
    <n v="29321.360000000001"/>
    <n v="379.29"/>
    <n v="0"/>
    <n v="0"/>
    <n v="0"/>
    <n v="0"/>
    <n v="0"/>
    <n v="29700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43.67"/>
    <n v="29700.65"/>
    <n v="163"/>
    <n v="300"/>
    <n v="67973.7"/>
    <n v="59053.55"/>
    <n v="86.877056999999994"/>
    <n v="80.933567081941405"/>
    <n v="9.6"/>
    <m/>
    <m/>
    <m/>
    <s v="BCN"/>
    <s v="MEXICALI"/>
    <s v="21327"/>
    <s v="Proceso judicial"/>
    <x v="0"/>
  </r>
  <r>
    <n v="3711"/>
    <s v="Hipotecaria Su Casita"/>
    <s v="FIDEICOMISO 234036"/>
    <d v="2018-05-01T00:00:00"/>
    <s v="67488"/>
    <x v="1"/>
    <n v="0"/>
    <n v="47747.3"/>
    <n v="0"/>
    <n v="0"/>
    <n v="47747.3"/>
    <n v="141.79"/>
    <n v="0"/>
    <n v="0"/>
    <n v="141.79"/>
    <n v="0"/>
    <m/>
    <n v="47605.51"/>
    <n v="0"/>
    <n v="381.98"/>
    <n v="0"/>
    <n v="0"/>
    <n v="381.98"/>
    <n v="0"/>
    <n v="0"/>
    <n v="0"/>
    <n v="53.92"/>
    <n v="0"/>
    <n v="0"/>
    <n v="0"/>
    <n v="0"/>
    <n v="4.49"/>
    <n v="28.88"/>
    <n v="80.34"/>
    <n v="0"/>
    <n v="0"/>
    <n v="0"/>
    <n v="0"/>
    <n v="0"/>
    <n v="0"/>
    <n v="0"/>
    <n v="0"/>
    <n v="0"/>
    <n v="0"/>
    <n v="6.6389999999999999E-3"/>
    <n v="691.4"/>
    <n v="0"/>
    <n v="0"/>
    <n v="163"/>
    <n v="300"/>
    <n v="112936.85"/>
    <n v="59474.33"/>
    <n v="52.661580000000001"/>
    <n v="42.1523264458095"/>
    <n v="9.6"/>
    <m/>
    <m/>
    <m/>
    <s v="COA"/>
    <s v="SALTILLO"/>
    <s v="25115"/>
    <s v="Al corriente"/>
    <x v="0"/>
  </r>
  <r>
    <n v="3712"/>
    <s v="Hipotecaria Su Casita"/>
    <s v="FIDEICOMISO 234036"/>
    <d v="2018-05-01T00:00:00"/>
    <s v="67491"/>
    <x v="0"/>
    <n v="21"/>
    <n v="50749.8"/>
    <n v="9567.86"/>
    <n v="0"/>
    <n v="60317.66"/>
    <n v="150.69"/>
    <n v="0"/>
    <n v="0"/>
    <n v="0"/>
    <n v="0"/>
    <m/>
    <n v="60317.66"/>
    <n v="39977.550000000003"/>
    <n v="406"/>
    <n v="0"/>
    <n v="0"/>
    <n v="0"/>
    <n v="0"/>
    <n v="0"/>
    <n v="40383.55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18.5499999999993"/>
    <n v="40383.550000000003"/>
    <n v="163"/>
    <n v="300"/>
    <n v="95877.3"/>
    <n v="63212.9"/>
    <n v="65.931038999999998"/>
    <n v="62.911304399082198"/>
    <n v="9.6"/>
    <m/>
    <m/>
    <m/>
    <s v="GTO"/>
    <s v="GUANAJUATO"/>
    <s v="37358"/>
    <s v="Morosidad"/>
    <x v="0"/>
  </r>
  <r>
    <n v="3713"/>
    <s v="Hipotecaria Su Casita"/>
    <s v="FIDEICOMISO 234036"/>
    <d v="2018-05-01T00:00:00"/>
    <s v="67492"/>
    <x v="0"/>
    <n v="21"/>
    <n v="39424.370000000003"/>
    <n v="7019.19"/>
    <n v="0"/>
    <n v="46443.56"/>
    <n v="117.06"/>
    <n v="0"/>
    <n v="0"/>
    <n v="0"/>
    <n v="0"/>
    <m/>
    <n v="46443.56"/>
    <n v="28282.63"/>
    <n v="315.39"/>
    <n v="0"/>
    <n v="0"/>
    <n v="0"/>
    <n v="0"/>
    <n v="0"/>
    <n v="28598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36.25"/>
    <n v="28598.02"/>
    <n v="163"/>
    <n v="300"/>
    <n v="65461.05"/>
    <n v="49105.51"/>
    <n v="75.014852000000005"/>
    <n v="70.948388067919893"/>
    <n v="9.6"/>
    <m/>
    <m/>
    <m/>
    <s v="HGO"/>
    <s v="TIZAYUCA"/>
    <s v="43800"/>
    <s v="Morosidad"/>
    <x v="0"/>
  </r>
  <r>
    <n v="3714"/>
    <s v="Hipotecaria Su Casita"/>
    <s v="FIDEICOMISO 234036"/>
    <d v="2018-05-01T00:00:00"/>
    <s v="67495"/>
    <x v="0"/>
    <n v="21"/>
    <n v="21038.58"/>
    <n v="13161.54"/>
    <n v="0"/>
    <n v="34200.120000000003"/>
    <n v="362.95"/>
    <n v="0"/>
    <n v="0"/>
    <n v="0"/>
    <n v="0"/>
    <m/>
    <n v="34200.120000000003"/>
    <n v="9682.64"/>
    <n v="168.31"/>
    <n v="0"/>
    <n v="0"/>
    <n v="0"/>
    <n v="0"/>
    <n v="0"/>
    <n v="9850.950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24.49"/>
    <n v="9850.9500000000007"/>
    <n v="162"/>
    <n v="300"/>
    <n v="67236.56"/>
    <n v="60325"/>
    <n v="89.720533000000003"/>
    <n v="50.865362537322198"/>
    <n v="9.6"/>
    <m/>
    <m/>
    <m/>
    <s v="NL"/>
    <s v="GARCIA"/>
    <s v="66000"/>
    <s v="Morosidad"/>
    <x v="0"/>
  </r>
  <r>
    <n v="3715"/>
    <s v="Hipotecaria Su Casita"/>
    <s v="FIDEICOMISO 234036"/>
    <d v="2018-05-01T00:00:00"/>
    <s v="67496"/>
    <x v="0"/>
    <n v="21"/>
    <n v="218258.6"/>
    <n v="43392.21"/>
    <n v="0"/>
    <n v="261650.81"/>
    <n v="658.74"/>
    <n v="0"/>
    <n v="0"/>
    <n v="0"/>
    <n v="0"/>
    <m/>
    <n v="261650.81"/>
    <n v="176471.07"/>
    <n v="1709.69"/>
    <n v="0"/>
    <n v="0"/>
    <n v="0"/>
    <n v="0"/>
    <n v="0"/>
    <n v="178180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050.95"/>
    <n v="178180.76"/>
    <n v="163"/>
    <n v="300"/>
    <n v="304120.49"/>
    <n v="273252.26"/>
    <n v="89.85"/>
    <n v="86.035245521848594"/>
    <n v="9.4"/>
    <m/>
    <m/>
    <m/>
    <s v="CHI"/>
    <s v="CHIHUAHUA"/>
    <s v="31000"/>
    <s v="Proceso judicial"/>
    <x v="0"/>
  </r>
  <r>
    <n v="3716"/>
    <s v="Hipotecaria Su Casita"/>
    <s v="FIDEICOMISO 234036"/>
    <d v="2018-05-01T00:00:00"/>
    <s v="67498"/>
    <x v="0"/>
    <n v="21"/>
    <n v="49011.42"/>
    <n v="4964.8100000000004"/>
    <n v="0"/>
    <n v="53976.23"/>
    <n v="145.53"/>
    <n v="0"/>
    <n v="0"/>
    <n v="0"/>
    <n v="0"/>
    <m/>
    <n v="53976.23"/>
    <n v="16539.990000000002"/>
    <n v="392.09"/>
    <n v="0"/>
    <n v="0"/>
    <n v="0"/>
    <n v="0"/>
    <n v="0"/>
    <n v="16932.08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10.34"/>
    <n v="16932.080000000002"/>
    <n v="163"/>
    <n v="300"/>
    <n v="96525.2"/>
    <n v="61047.5"/>
    <n v="63.245142000000001"/>
    <n v="55.919314156593799"/>
    <n v="9.6"/>
    <m/>
    <m/>
    <m/>
    <s v="BCN"/>
    <s v="TIJUANA"/>
    <s v="22245"/>
    <s v="Morosidad"/>
    <x v="0"/>
  </r>
  <r>
    <n v="3717"/>
    <s v="Hipotecaria Su Casita"/>
    <s v="FIDEICOMISO 234036"/>
    <d v="2018-05-01T00:00:00"/>
    <s v="67499"/>
    <x v="0"/>
    <n v="21"/>
    <n v="58702.39"/>
    <n v="11868.63"/>
    <n v="0"/>
    <n v="70571.02"/>
    <n v="175.75"/>
    <n v="0"/>
    <n v="0"/>
    <n v="0"/>
    <n v="0"/>
    <m/>
    <n v="70571.02"/>
    <n v="50257.91"/>
    <n v="464.73"/>
    <n v="0"/>
    <n v="0"/>
    <n v="0"/>
    <n v="0"/>
    <n v="0"/>
    <n v="50722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44.38"/>
    <n v="50722.64"/>
    <n v="163"/>
    <n v="300"/>
    <n v="81451.399999999994"/>
    <n v="73306.259999999995"/>
    <n v="90"/>
    <n v="86.641874786682607"/>
    <n v="9.5"/>
    <m/>
    <m/>
    <m/>
    <s v="NL"/>
    <s v="GARCIA"/>
    <s v="66000"/>
    <s v="Proceso judicial"/>
    <x v="0"/>
  </r>
  <r>
    <n v="3718"/>
    <s v="Hipotecaria Su Casita"/>
    <s v="FIDEICOMISO 234036"/>
    <d v="2018-05-01T00:00:00"/>
    <s v="67501"/>
    <x v="0"/>
    <n v="21"/>
    <n v="38854.080000000002"/>
    <n v="7491.98"/>
    <n v="0"/>
    <n v="46346.06"/>
    <n v="115.36"/>
    <n v="0"/>
    <n v="0"/>
    <n v="0"/>
    <n v="0"/>
    <m/>
    <n v="46346.06"/>
    <n v="31717.49"/>
    <n v="310.83"/>
    <n v="0"/>
    <n v="0"/>
    <n v="0"/>
    <n v="0"/>
    <n v="0"/>
    <n v="32028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07.34"/>
    <n v="32028.32"/>
    <n v="163"/>
    <n v="300"/>
    <n v="58179.57"/>
    <n v="48394.83"/>
    <n v="83.181827999999996"/>
    <n v="79.660368502124697"/>
    <n v="9.6"/>
    <m/>
    <m/>
    <m/>
    <s v="EM"/>
    <s v="TOLUCA"/>
    <s v="50200"/>
    <s v="Morosidad"/>
    <x v="0"/>
  </r>
  <r>
    <n v="3719"/>
    <s v="Hipotecaria Su Casita"/>
    <s v="FIDEICOMISO 234036"/>
    <d v="2018-05-01T00:00:00"/>
    <s v="67503"/>
    <x v="0"/>
    <n v="21"/>
    <n v="68613.759999999995"/>
    <n v="11006.79"/>
    <n v="0"/>
    <n v="79620.55"/>
    <n v="205.42"/>
    <n v="0"/>
    <n v="0"/>
    <n v="0"/>
    <n v="0"/>
    <m/>
    <n v="79620.55"/>
    <n v="40814.43"/>
    <n v="543.19000000000005"/>
    <n v="0"/>
    <n v="0"/>
    <n v="0"/>
    <n v="0"/>
    <n v="0"/>
    <n v="41357.62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12.21"/>
    <n v="41357.620000000003"/>
    <n v="163"/>
    <n v="300"/>
    <n v="96789.65"/>
    <n v="85682.64"/>
    <n v="88.524589000000006"/>
    <n v="82.261429674715302"/>
    <n v="9.5"/>
    <m/>
    <m/>
    <m/>
    <s v="SON"/>
    <s v="NOGALES"/>
    <s v="84000"/>
    <s v="Morosidad"/>
    <x v="0"/>
  </r>
  <r>
    <n v="3720"/>
    <s v="Hipotecaria Su Casita"/>
    <s v="FIDEICOMISO 234036"/>
    <d v="2018-05-01T00:00:00"/>
    <s v="67504"/>
    <x v="0"/>
    <n v="21"/>
    <n v="33435.040000000001"/>
    <n v="12104.6"/>
    <n v="0"/>
    <n v="45539.64"/>
    <n v="207.3"/>
    <n v="0"/>
    <n v="0"/>
    <n v="0"/>
    <n v="0"/>
    <m/>
    <n v="45539.64"/>
    <n v="25381.19"/>
    <n v="267.48"/>
    <n v="0"/>
    <n v="0"/>
    <n v="0"/>
    <n v="0"/>
    <n v="0"/>
    <n v="25648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11.9"/>
    <n v="25648.67"/>
    <n v="103"/>
    <n v="240"/>
    <n v="58179.57"/>
    <n v="50580"/>
    <n v="86.937734000000006"/>
    <n v="78.274280521466196"/>
    <n v="9.6"/>
    <m/>
    <m/>
    <m/>
    <s v="EM"/>
    <s v="TOLUCA"/>
    <s v="50200"/>
    <s v="Morosidad"/>
    <x v="0"/>
  </r>
  <r>
    <n v="3721"/>
    <s v="Hipotecaria Su Casita"/>
    <s v="FIDEICOMISO 234036"/>
    <d v="2018-05-01T00:00:00"/>
    <s v="67506"/>
    <x v="0"/>
    <n v="21"/>
    <n v="40606.78"/>
    <n v="6021.5"/>
    <n v="0"/>
    <n v="46628.28"/>
    <n v="120.59"/>
    <n v="0"/>
    <n v="0"/>
    <n v="0"/>
    <n v="0"/>
    <m/>
    <n v="46628.28"/>
    <n v="22206.43"/>
    <n v="324.85000000000002"/>
    <n v="0"/>
    <n v="0"/>
    <n v="0"/>
    <n v="0"/>
    <n v="0"/>
    <n v="22531.27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42.09"/>
    <n v="22531.279999999999"/>
    <n v="163"/>
    <n v="300"/>
    <n v="58179.57"/>
    <n v="50580"/>
    <n v="86.937734000000006"/>
    <n v="80.1454528176655"/>
    <n v="9.6"/>
    <m/>
    <m/>
    <m/>
    <s v="EM"/>
    <s v="TOLUCA"/>
    <s v="50200"/>
    <s v="Morosidad"/>
    <x v="0"/>
  </r>
  <r>
    <n v="3722"/>
    <s v="Hipotecaria Su Casita"/>
    <s v="FIDEICOMISO 234036"/>
    <d v="2018-05-01T00:00:00"/>
    <s v="67507"/>
    <x v="1"/>
    <n v="1"/>
    <n v="33435.040000000001"/>
    <n v="58.35"/>
    <n v="0"/>
    <n v="33493.39"/>
    <n v="207.3"/>
    <n v="0"/>
    <n v="58.35"/>
    <n v="207.3"/>
    <n v="0"/>
    <m/>
    <n v="33227.74"/>
    <n v="0"/>
    <n v="267.48"/>
    <n v="0"/>
    <n v="0"/>
    <n v="267.48"/>
    <n v="0"/>
    <n v="0"/>
    <n v="0"/>
    <n v="43.77"/>
    <n v="0"/>
    <n v="0"/>
    <n v="0"/>
    <n v="0"/>
    <n v="9.4499999999999993"/>
    <n v="22.56"/>
    <n v="62.73"/>
    <n v="0"/>
    <n v="0"/>
    <n v="0"/>
    <n v="0"/>
    <n v="0"/>
    <n v="0"/>
    <n v="0"/>
    <n v="0"/>
    <n v="0"/>
    <n v="0"/>
    <n v="8.2989999999999994E-2"/>
    <n v="671.64"/>
    <n v="0"/>
    <n v="0"/>
    <n v="103"/>
    <n v="240"/>
    <n v="58179.57"/>
    <n v="50580"/>
    <n v="86.937734000000006"/>
    <n v="57.112384767519998"/>
    <n v="9.6"/>
    <m/>
    <m/>
    <m/>
    <s v="EM"/>
    <s v="TOLUCA"/>
    <s v="50200"/>
    <s v="Al corriente"/>
    <x v="0"/>
  </r>
  <r>
    <n v="3723"/>
    <s v="Hipotecaria Su Casita"/>
    <s v="FIDEICOMISO 234036"/>
    <d v="2018-05-01T00:00:00"/>
    <s v="67508"/>
    <x v="0"/>
    <n v="21"/>
    <n v="33435.040000000001"/>
    <n v="12853.69"/>
    <n v="0"/>
    <n v="46288.73"/>
    <n v="207.3"/>
    <n v="0"/>
    <n v="0"/>
    <n v="0"/>
    <n v="0"/>
    <m/>
    <n v="46288.73"/>
    <n v="27977.39"/>
    <n v="267.48"/>
    <n v="0"/>
    <n v="0"/>
    <n v="0"/>
    <n v="0"/>
    <n v="0"/>
    <n v="28244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60.99"/>
    <n v="28244.87"/>
    <n v="103"/>
    <n v="240"/>
    <n v="58179.57"/>
    <n v="50580"/>
    <n v="86.937734000000006"/>
    <n v="79.5618287057695"/>
    <n v="9.6"/>
    <m/>
    <m/>
    <m/>
    <s v="EM"/>
    <s v="TOLUCA"/>
    <s v="50200"/>
    <s v="Proceso judicial"/>
    <x v="0"/>
  </r>
  <r>
    <n v="3724"/>
    <s v="Hipotecaria Su Casita"/>
    <s v="FIDEICOMISO 234036"/>
    <d v="2018-05-01T00:00:00"/>
    <s v="67509"/>
    <x v="1"/>
    <n v="0"/>
    <n v="22365.72"/>
    <n v="0"/>
    <n v="0"/>
    <n v="22365.72"/>
    <n v="589.75"/>
    <n v="0"/>
    <n v="0"/>
    <n v="589.75"/>
    <n v="0"/>
    <m/>
    <n v="21775.97"/>
    <n v="0"/>
    <n v="177.06"/>
    <n v="0"/>
    <n v="0"/>
    <n v="177.06"/>
    <n v="0"/>
    <n v="0"/>
    <n v="0"/>
    <n v="54.46"/>
    <n v="0"/>
    <n v="0"/>
    <n v="0"/>
    <n v="0"/>
    <n v="7.92"/>
    <n v="35.729999999999997"/>
    <n v="108.24"/>
    <n v="0"/>
    <n v="0"/>
    <n v="0"/>
    <n v="0"/>
    <n v="0"/>
    <n v="0"/>
    <n v="0"/>
    <n v="68.62"/>
    <n v="0"/>
    <n v="45.9"/>
    <n v="0"/>
    <n v="1041.78"/>
    <n v="0"/>
    <n v="0"/>
    <n v="103"/>
    <n v="240"/>
    <n v="136721.99"/>
    <n v="82264.2"/>
    <n v="60.168959999999998"/>
    <n v="15.9271890797115"/>
    <n v="9.5"/>
    <m/>
    <m/>
    <m/>
    <s v="GRO"/>
    <s v="ACAPULCO DE JUAREZ"/>
    <s v="39906"/>
    <s v="Al corriente"/>
    <x v="0"/>
  </r>
  <r>
    <n v="3725"/>
    <s v="Hipotecaria Su Casita"/>
    <s v="FIDEICOMISO 234036"/>
    <d v="2018-05-01T00:00:00"/>
    <s v="67510"/>
    <x v="0"/>
    <n v="21"/>
    <n v="72425.56"/>
    <n v="17005.55"/>
    <n v="0"/>
    <n v="89431.11"/>
    <n v="216.83"/>
    <n v="0"/>
    <n v="0"/>
    <n v="0"/>
    <n v="0"/>
    <m/>
    <n v="89431.11"/>
    <n v="80189.039999999994"/>
    <n v="573.37"/>
    <n v="0"/>
    <n v="0"/>
    <n v="0"/>
    <n v="0"/>
    <n v="0"/>
    <n v="80762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22.38"/>
    <n v="80762.41"/>
    <n v="163"/>
    <n v="300"/>
    <n v="87666.03"/>
    <n v="90442.79"/>
    <n v="103.16743"/>
    <n v="102.013414012851"/>
    <n v="9.5"/>
    <m/>
    <m/>
    <m/>
    <s v="SLP"/>
    <s v="SAN LUIS POTOSI"/>
    <s v="78350"/>
    <s v="Proceso judicial"/>
    <x v="0"/>
  </r>
  <r>
    <n v="3726"/>
    <s v="Hipotecaria Su Casita"/>
    <s v="FIDEICOMISO 234036"/>
    <d v="2018-05-01T00:00:00"/>
    <s v="67511"/>
    <x v="1"/>
    <n v="0"/>
    <n v="40606.78"/>
    <n v="0"/>
    <n v="0"/>
    <n v="40606.78"/>
    <n v="120.59"/>
    <n v="0"/>
    <n v="0"/>
    <n v="120.59"/>
    <n v="0"/>
    <m/>
    <n v="40486.19"/>
    <n v="0"/>
    <n v="324.85000000000002"/>
    <n v="0"/>
    <n v="0"/>
    <n v="324.85000000000002"/>
    <n v="0"/>
    <n v="0"/>
    <n v="0"/>
    <n v="45.85"/>
    <n v="0"/>
    <n v="0"/>
    <n v="0"/>
    <n v="0"/>
    <n v="5.55"/>
    <n v="24.56"/>
    <n v="62.73"/>
    <n v="0"/>
    <n v="0"/>
    <n v="0"/>
    <n v="0"/>
    <n v="0"/>
    <n v="0"/>
    <n v="0"/>
    <n v="15.45"/>
    <n v="0"/>
    <n v="14.17"/>
    <n v="0"/>
    <n v="599.58000000000004"/>
    <n v="0"/>
    <n v="0"/>
    <n v="163"/>
    <n v="300"/>
    <n v="58179.57"/>
    <n v="50580"/>
    <n v="86.937734000000006"/>
    <n v="69.588327736130097"/>
    <n v="9.6"/>
    <m/>
    <m/>
    <m/>
    <s v="EM"/>
    <s v="TOLUCA"/>
    <s v="50200"/>
    <s v="Al corriente"/>
    <x v="0"/>
  </r>
  <r>
    <n v="3727"/>
    <s v="Hipotecaria Su Casita"/>
    <s v="FIDEICOMISO 234036"/>
    <d v="2018-05-01T00:00:00"/>
    <s v="67512"/>
    <x v="0"/>
    <n v="21"/>
    <n v="40606.78"/>
    <n v="7597.09"/>
    <n v="0"/>
    <n v="48203.87"/>
    <n v="120.59"/>
    <n v="0"/>
    <n v="0"/>
    <n v="0"/>
    <n v="0"/>
    <m/>
    <n v="48203.87"/>
    <n v="31601.63"/>
    <n v="324.85000000000002"/>
    <n v="0"/>
    <n v="0"/>
    <n v="0"/>
    <n v="0"/>
    <n v="0"/>
    <n v="31926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17.68"/>
    <n v="31926.48"/>
    <n v="163"/>
    <n v="300"/>
    <n v="58179.57"/>
    <n v="50580"/>
    <n v="86.937734000000006"/>
    <n v="82.853602764542899"/>
    <n v="9.6"/>
    <m/>
    <m/>
    <m/>
    <s v="EM"/>
    <s v="TOLUCA"/>
    <s v="50200"/>
    <s v="Proceso judicial"/>
    <x v="0"/>
  </r>
  <r>
    <n v="3728"/>
    <s v="Hipotecaria Su Casita"/>
    <s v="FIDEICOMISO 234036"/>
    <d v="2018-05-01T00:00:00"/>
    <s v="67513"/>
    <x v="1"/>
    <n v="0"/>
    <n v="107168.01"/>
    <n v="0"/>
    <n v="0"/>
    <n v="107168.01"/>
    <n v="757.71"/>
    <n v="0"/>
    <n v="0"/>
    <n v="757.71"/>
    <n v="0"/>
    <m/>
    <n v="106410.3"/>
    <n v="0"/>
    <n v="839.48"/>
    <n v="0"/>
    <n v="0"/>
    <n v="839.48"/>
    <n v="0"/>
    <n v="0"/>
    <n v="0"/>
    <n v="63.29"/>
    <n v="0"/>
    <n v="0"/>
    <n v="0"/>
    <n v="0"/>
    <n v="16.93"/>
    <n v="72.23"/>
    <n v="212.99"/>
    <n v="0"/>
    <n v="0"/>
    <n v="0"/>
    <n v="0"/>
    <n v="0"/>
    <n v="0"/>
    <n v="0"/>
    <n v="0"/>
    <n v="0"/>
    <n v="0"/>
    <n v="0"/>
    <n v="1962.63"/>
    <n v="0"/>
    <n v="0"/>
    <n v="103"/>
    <n v="240"/>
    <n v="191728.13"/>
    <n v="172555.32"/>
    <n v="90.000001999999995"/>
    <n v="55.500619817578503"/>
    <n v="9.4"/>
    <m/>
    <m/>
    <m/>
    <s v="QRO"/>
    <s v="QUERETARO"/>
    <s v="76177"/>
    <s v="Proceso judicial"/>
    <x v="0"/>
  </r>
  <r>
    <n v="3729"/>
    <s v="Hipotecaria Su Casita"/>
    <s v="FIDEICOMISO 234036"/>
    <d v="2018-05-01T00:00:00"/>
    <s v="67514"/>
    <x v="1"/>
    <n v="0"/>
    <n v="40606.78"/>
    <n v="0"/>
    <n v="0"/>
    <n v="40606.78"/>
    <n v="120.59"/>
    <n v="0"/>
    <n v="0"/>
    <n v="120.59"/>
    <n v="0"/>
    <m/>
    <n v="40486.19"/>
    <n v="0"/>
    <n v="324.85000000000002"/>
    <n v="0"/>
    <n v="0"/>
    <n v="324.85000000000002"/>
    <n v="0"/>
    <n v="0"/>
    <n v="0"/>
    <n v="45.85"/>
    <n v="0"/>
    <n v="0"/>
    <n v="0"/>
    <n v="0"/>
    <n v="5.55"/>
    <n v="24.56"/>
    <n v="62.73"/>
    <n v="0"/>
    <n v="0"/>
    <n v="0"/>
    <n v="0"/>
    <n v="0"/>
    <n v="0"/>
    <n v="0"/>
    <n v="93.19"/>
    <n v="0"/>
    <n v="46.6"/>
    <n v="0"/>
    <n v="677.32"/>
    <n v="0"/>
    <n v="0"/>
    <n v="163"/>
    <n v="300"/>
    <n v="58179.57"/>
    <n v="50580"/>
    <n v="86.937734000000006"/>
    <n v="69.588327736130097"/>
    <n v="9.6"/>
    <m/>
    <m/>
    <m/>
    <s v="EM"/>
    <s v="TOLUCA"/>
    <s v="50200"/>
    <s v="Al corriente"/>
    <x v="0"/>
  </r>
  <r>
    <n v="3730"/>
    <s v="Hipotecaria Su Casita"/>
    <s v="FIDEICOMISO 234036"/>
    <d v="2018-05-01T00:00:00"/>
    <s v="67516"/>
    <x v="1"/>
    <n v="0"/>
    <n v="33435.040000000001"/>
    <n v="0"/>
    <n v="0"/>
    <n v="33435.040000000001"/>
    <n v="207.3"/>
    <n v="0"/>
    <n v="0"/>
    <n v="207.3"/>
    <n v="0"/>
    <m/>
    <n v="33227.74"/>
    <n v="0"/>
    <n v="267.48"/>
    <n v="0"/>
    <n v="0"/>
    <n v="267.48"/>
    <n v="0"/>
    <n v="0"/>
    <n v="0"/>
    <n v="43.77"/>
    <n v="0"/>
    <n v="0"/>
    <n v="0"/>
    <n v="0"/>
    <n v="6.25"/>
    <n v="22.56"/>
    <n v="62.73"/>
    <n v="0"/>
    <n v="0"/>
    <n v="0"/>
    <n v="0"/>
    <n v="0"/>
    <n v="0"/>
    <n v="0"/>
    <n v="0"/>
    <n v="0"/>
    <n v="0.89"/>
    <n v="5.8092999999999999E-2"/>
    <n v="610.09"/>
    <n v="0"/>
    <n v="0"/>
    <n v="103"/>
    <n v="240"/>
    <n v="58179.57"/>
    <n v="50580"/>
    <n v="86.937734000000006"/>
    <n v="57.112384767519998"/>
    <n v="9.6"/>
    <m/>
    <m/>
    <m/>
    <s v="EM"/>
    <s v="TOLUCA"/>
    <s v="50200"/>
    <s v="Al corriente"/>
    <x v="0"/>
  </r>
  <r>
    <n v="3731"/>
    <s v="Hipotecaria Su Casita"/>
    <s v="FIDEICOMISO 234036"/>
    <d v="2018-05-01T00:00:00"/>
    <s v="67518"/>
    <x v="1"/>
    <n v="0"/>
    <n v="33435.040000000001"/>
    <n v="0"/>
    <n v="0"/>
    <n v="33435.040000000001"/>
    <n v="207.3"/>
    <n v="0"/>
    <n v="0"/>
    <n v="207.3"/>
    <n v="0"/>
    <m/>
    <n v="33227.74"/>
    <n v="0"/>
    <n v="267.48"/>
    <n v="0"/>
    <n v="0"/>
    <n v="267.48"/>
    <n v="0"/>
    <n v="0"/>
    <n v="0"/>
    <n v="43.77"/>
    <n v="0"/>
    <n v="0"/>
    <n v="0"/>
    <n v="0"/>
    <n v="6.39"/>
    <n v="22.56"/>
    <n v="63.18"/>
    <n v="0"/>
    <n v="0"/>
    <n v="0"/>
    <n v="0"/>
    <n v="0"/>
    <n v="0"/>
    <n v="0"/>
    <n v="1.29"/>
    <n v="0"/>
    <n v="1.29"/>
    <n v="0"/>
    <n v="611.97"/>
    <n v="0"/>
    <n v="0"/>
    <n v="103"/>
    <n v="240"/>
    <n v="61353"/>
    <n v="50580"/>
    <n v="82.440956"/>
    <n v="54.158296783697899"/>
    <n v="9.6"/>
    <m/>
    <m/>
    <m/>
    <s v="EM"/>
    <s v="TOLUCA"/>
    <s v="50200"/>
    <s v="Al corriente"/>
    <x v="0"/>
  </r>
  <r>
    <n v="3732"/>
    <s v="Hipotecaria Su Casita"/>
    <s v="FIDEICOMISO 234036"/>
    <d v="2018-05-01T00:00:00"/>
    <s v="67519"/>
    <x v="0"/>
    <n v="21"/>
    <n v="33579.79"/>
    <n v="5822.94"/>
    <n v="0"/>
    <n v="39402.730000000003"/>
    <n v="99.72"/>
    <n v="0"/>
    <n v="0"/>
    <n v="0"/>
    <n v="0"/>
    <m/>
    <n v="39402.730000000003"/>
    <n v="23277.5"/>
    <n v="268.64"/>
    <n v="0"/>
    <n v="0"/>
    <n v="0"/>
    <n v="0"/>
    <n v="0"/>
    <n v="23546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22.66"/>
    <n v="23546.14"/>
    <n v="163"/>
    <n v="300"/>
    <n v="92558.41"/>
    <n v="41827.39"/>
    <n v="45.190263999999999"/>
    <n v="42.570664127518398"/>
    <n v="9.6"/>
    <m/>
    <m/>
    <m/>
    <s v="QR"/>
    <s v="BENITO JUAREZ"/>
    <s v="77539"/>
    <s v="Proceso judicial"/>
    <x v="0"/>
  </r>
  <r>
    <n v="3733"/>
    <s v="Hipotecaria Su Casita"/>
    <s v="FIDEICOMISO 234036"/>
    <d v="2018-05-01T00:00:00"/>
    <s v="67520"/>
    <x v="0"/>
    <n v="21"/>
    <n v="70884.05"/>
    <n v="16663.439999999999"/>
    <n v="0"/>
    <n v="87547.49"/>
    <n v="441.61"/>
    <n v="0"/>
    <n v="0"/>
    <n v="0"/>
    <n v="0"/>
    <m/>
    <n v="87547.49"/>
    <n v="28461.66"/>
    <n v="561.16999999999996"/>
    <n v="0"/>
    <n v="0"/>
    <n v="0"/>
    <n v="0"/>
    <n v="0"/>
    <n v="29022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05.05"/>
    <n v="29022.83"/>
    <n v="103"/>
    <n v="240"/>
    <n v="119929.25"/>
    <n v="107579.32"/>
    <n v="89.70232"/>
    <n v="72.999280560397693"/>
    <n v="9.5"/>
    <m/>
    <m/>
    <m/>
    <s v="QRO"/>
    <s v="CORREGIDORA"/>
    <s v="76928"/>
    <s v="Morosidad"/>
    <x v="0"/>
  </r>
  <r>
    <n v="3734"/>
    <s v="Hipotecaria Su Casita"/>
    <s v="FIDEICOMISO 234036"/>
    <d v="2018-05-01T00:00:00"/>
    <s v="67521"/>
    <x v="0"/>
    <n v="21"/>
    <n v="51395.6"/>
    <n v="10198.59"/>
    <n v="0"/>
    <n v="61594.19"/>
    <n v="152.61000000000001"/>
    <n v="0"/>
    <n v="0"/>
    <n v="0"/>
    <n v="0"/>
    <m/>
    <n v="61594.19"/>
    <n v="43856.44"/>
    <n v="411.16"/>
    <n v="0"/>
    <n v="0"/>
    <n v="0"/>
    <n v="0"/>
    <n v="0"/>
    <n v="44267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51.200000000001"/>
    <n v="44267.6"/>
    <n v="163"/>
    <n v="300"/>
    <n v="101496.91"/>
    <n v="64016.97"/>
    <n v="63.072826999999997"/>
    <n v="60.685778943850799"/>
    <n v="9.6"/>
    <m/>
    <m/>
    <m/>
    <s v="QR"/>
    <s v="SOLIDARIDAD"/>
    <s v="77710"/>
    <s v="Morosidad"/>
    <x v="0"/>
  </r>
  <r>
    <n v="3735"/>
    <s v="Hipotecaria Su Casita"/>
    <s v="FIDEICOMISO 234036"/>
    <d v="2018-05-01T00:00:00"/>
    <s v="67522"/>
    <x v="0"/>
    <n v="21"/>
    <n v="61884.6"/>
    <n v="14491.59"/>
    <n v="0"/>
    <n v="76376.19"/>
    <n v="232.97"/>
    <n v="0"/>
    <n v="0"/>
    <n v="0"/>
    <n v="0"/>
    <m/>
    <n v="76376.19"/>
    <n v="47676.95"/>
    <n v="489.92"/>
    <n v="0"/>
    <n v="0"/>
    <n v="0"/>
    <n v="0"/>
    <n v="0"/>
    <n v="48166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24.56"/>
    <n v="48166.87"/>
    <n v="163"/>
    <n v="300"/>
    <n v="101496.91"/>
    <n v="82739.16"/>
    <n v="81.518895999999998"/>
    <n v="75.249769147840496"/>
    <n v="9.5"/>
    <m/>
    <m/>
    <m/>
    <s v="QR"/>
    <s v="SOLIDARIDAD"/>
    <s v="77710"/>
    <s v="Proceso judicial"/>
    <x v="0"/>
  </r>
  <r>
    <n v="3736"/>
    <s v="Hipotecaria Su Casita"/>
    <s v="FIDEICOMISO 234036"/>
    <d v="2018-05-01T00:00:00"/>
    <s v="67523"/>
    <x v="0"/>
    <n v="21"/>
    <n v="55578.96"/>
    <n v="11463.69"/>
    <n v="0"/>
    <n v="67042.649999999994"/>
    <n v="166.37"/>
    <n v="0"/>
    <n v="0"/>
    <n v="0"/>
    <n v="0"/>
    <m/>
    <n v="67042.649999999994"/>
    <n v="49173.31"/>
    <n v="440"/>
    <n v="0"/>
    <n v="0"/>
    <n v="0"/>
    <n v="0"/>
    <n v="0"/>
    <n v="49613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30.06"/>
    <n v="49613.31"/>
    <n v="163"/>
    <n v="300"/>
    <n v="101496.91"/>
    <n v="69403.199999999997"/>
    <n v="68.379619000000005"/>
    <n v="66.053883160291605"/>
    <n v="9.5"/>
    <m/>
    <m/>
    <m/>
    <s v="QR"/>
    <s v="SOLIDARIDAD"/>
    <s v="77710"/>
    <s v="Morosidad"/>
    <x v="0"/>
  </r>
  <r>
    <n v="3737"/>
    <s v="Hipotecaria Su Casita"/>
    <s v="FIDEICOMISO 234036"/>
    <d v="2018-05-01T00:00:00"/>
    <s v="67524"/>
    <x v="0"/>
    <n v="21"/>
    <n v="42915.88"/>
    <n v="8748.8700000000008"/>
    <n v="0"/>
    <n v="51664.75"/>
    <n v="127.43"/>
    <n v="0"/>
    <n v="0"/>
    <n v="0"/>
    <n v="0"/>
    <m/>
    <n v="51664.75"/>
    <n v="37920.57"/>
    <n v="343.33"/>
    <n v="0"/>
    <n v="0"/>
    <n v="0"/>
    <n v="0"/>
    <n v="0"/>
    <n v="38263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76.2999999999993"/>
    <n v="38263.9"/>
    <n v="163"/>
    <n v="300"/>
    <n v="85947.09"/>
    <n v="53455.35"/>
    <n v="62.195649000000003"/>
    <n v="60.112274200295197"/>
    <n v="9.6"/>
    <m/>
    <m/>
    <m/>
    <s v="QR"/>
    <s v="BENITO JUAREZ"/>
    <s v="77500"/>
    <s v="Proceso judicial"/>
    <x v="0"/>
  </r>
  <r>
    <n v="3738"/>
    <s v="Hipotecaria Su Casita"/>
    <s v="FIDEICOMISO 234036"/>
    <d v="2018-05-01T00:00:00"/>
    <s v="67526"/>
    <x v="1"/>
    <n v="0"/>
    <n v="52647.03"/>
    <n v="0"/>
    <n v="0"/>
    <n v="52647.03"/>
    <n v="271.20999999999998"/>
    <n v="0"/>
    <n v="0"/>
    <n v="271.20999999999998"/>
    <n v="0"/>
    <m/>
    <n v="52375.82"/>
    <n v="0"/>
    <n v="416.79"/>
    <n v="0"/>
    <n v="0"/>
    <n v="416.79"/>
    <n v="0"/>
    <n v="0"/>
    <n v="0"/>
    <n v="54.68"/>
    <n v="0"/>
    <n v="0"/>
    <n v="0"/>
    <n v="0"/>
    <n v="6.33"/>
    <n v="37.130000000000003"/>
    <n v="102.33"/>
    <n v="0"/>
    <n v="0"/>
    <n v="0"/>
    <n v="0"/>
    <n v="0"/>
    <n v="0"/>
    <n v="0"/>
    <n v="0"/>
    <n v="0"/>
    <n v="0"/>
    <n v="1.66E-3"/>
    <n v="888.47"/>
    <n v="0"/>
    <n v="0"/>
    <n v="163"/>
    <n v="300"/>
    <n v="122177.1"/>
    <n v="78745.36"/>
    <n v="64.451815999999994"/>
    <n v="42.868769835951198"/>
    <n v="9.5"/>
    <m/>
    <m/>
    <m/>
    <s v="TAM"/>
    <s v="MATAMOROS"/>
    <s v="87345"/>
    <s v="Al corriente"/>
    <x v="0"/>
  </r>
  <r>
    <n v="3739"/>
    <s v="Hipotecaria Su Casita"/>
    <s v="FIDEICOMISO 234036"/>
    <d v="2018-05-01T00:00:00"/>
    <s v="67528"/>
    <x v="0"/>
    <n v="21"/>
    <n v="31695.41"/>
    <n v="5904.07"/>
    <n v="0"/>
    <n v="37599.480000000003"/>
    <n v="91.83"/>
    <n v="0"/>
    <n v="0"/>
    <n v="0"/>
    <n v="0"/>
    <m/>
    <n v="37599.480000000003"/>
    <n v="26328.21"/>
    <n v="261.49"/>
    <n v="0"/>
    <n v="0"/>
    <n v="0"/>
    <n v="0"/>
    <n v="0"/>
    <n v="26589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95.9"/>
    <n v="26589.7"/>
    <n v="163"/>
    <n v="300"/>
    <n v="101496.91"/>
    <n v="39185.25"/>
    <n v="38.607332999999997"/>
    <n v="37.044950459339702"/>
    <n v="9.9"/>
    <m/>
    <m/>
    <m/>
    <s v="QR"/>
    <s v="SOLIDARIDAD"/>
    <s v="77710"/>
    <s v="Proceso judicial"/>
    <x v="0"/>
  </r>
  <r>
    <n v="3740"/>
    <s v="Hipotecaria Su Casita"/>
    <s v="FIDEICOMISO 234036"/>
    <d v="2018-05-01T00:00:00"/>
    <s v="67529"/>
    <x v="1"/>
    <n v="0"/>
    <n v="52821.89"/>
    <n v="0"/>
    <n v="0"/>
    <n v="52821.89"/>
    <n v="462.14"/>
    <n v="0"/>
    <n v="0"/>
    <n v="462.14"/>
    <n v="919.53"/>
    <m/>
    <n v="51440.22"/>
    <n v="0"/>
    <n v="418.17"/>
    <n v="0"/>
    <n v="0"/>
    <n v="418.17"/>
    <n v="0"/>
    <n v="0"/>
    <n v="0"/>
    <n v="69.97"/>
    <n v="0"/>
    <n v="0"/>
    <n v="0"/>
    <n v="0"/>
    <n v="8.4"/>
    <n v="47.51"/>
    <n v="128.05000000000001"/>
    <n v="0"/>
    <n v="0"/>
    <n v="0"/>
    <n v="0"/>
    <n v="0"/>
    <n v="0"/>
    <n v="0"/>
    <n v="7.0000000000000007E-2"/>
    <n v="0"/>
    <n v="0"/>
    <n v="0"/>
    <n v="2053.84"/>
    <n v="0"/>
    <n v="0"/>
    <n v="163"/>
    <n v="300"/>
    <n v="136854.22"/>
    <n v="100756.6"/>
    <n v="73.623305000000002"/>
    <n v="37.587602264537502"/>
    <n v="9.5"/>
    <m/>
    <m/>
    <m/>
    <s v="TAM"/>
    <s v="MATAMOROS"/>
    <s v="87345"/>
    <s v="Al corriente"/>
    <x v="0"/>
  </r>
  <r>
    <n v="3741"/>
    <s v="Hipotecaria Su Casita"/>
    <s v="FIDEICOMISO 234036"/>
    <d v="2018-05-01T00:00:00"/>
    <s v="67530"/>
    <x v="2"/>
    <n v="0"/>
    <n v="17162.68"/>
    <n v="0"/>
    <n v="0"/>
    <n v="17162.68"/>
    <n v="104.99"/>
    <n v="0"/>
    <n v="0"/>
    <n v="101.55"/>
    <n v="0"/>
    <m/>
    <n v="17061.13"/>
    <n v="0"/>
    <n v="141.59"/>
    <n v="0"/>
    <n v="0"/>
    <n v="141.59"/>
    <n v="0"/>
    <n v="0"/>
    <n v="0"/>
    <n v="45.08"/>
    <n v="0"/>
    <n v="0"/>
    <n v="0"/>
    <n v="0"/>
    <n v="2.95"/>
    <n v="14.58"/>
    <n v="38.270000000000003"/>
    <n v="0"/>
    <n v="0"/>
    <n v="0"/>
    <n v="0"/>
    <n v="0"/>
    <n v="0"/>
    <n v="0"/>
    <n v="0"/>
    <n v="0"/>
    <n v="3.76"/>
    <n v="0"/>
    <n v="344.02"/>
    <n v="3.44"/>
    <n v="0"/>
    <n v="163"/>
    <n v="300"/>
    <n v="60824.1"/>
    <n v="27347.15"/>
    <n v="44.961042999999997"/>
    <n v="28.0499503443171"/>
    <n v="9.9"/>
    <m/>
    <m/>
    <m/>
    <s v="QR"/>
    <s v="BENITO JUAREZ"/>
    <s v="77539"/>
    <s v="Morosidad"/>
    <x v="0"/>
  </r>
  <r>
    <n v="3742"/>
    <s v="Hipotecaria Su Casita"/>
    <s v="FIDEICOMISO 234036"/>
    <d v="2018-05-01T00:00:00"/>
    <s v="67531"/>
    <x v="0"/>
    <n v="21"/>
    <n v="50062.8"/>
    <n v="5070.8900000000003"/>
    <n v="0"/>
    <n v="55133.69"/>
    <n v="148.63999999999999"/>
    <n v="0"/>
    <n v="0"/>
    <n v="0"/>
    <n v="0"/>
    <m/>
    <n v="55133.69"/>
    <n v="16894.71"/>
    <n v="400.5"/>
    <n v="0"/>
    <n v="0"/>
    <n v="0"/>
    <n v="0"/>
    <n v="0"/>
    <n v="17295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19.53"/>
    <n v="17295.21"/>
    <n v="163"/>
    <n v="300"/>
    <n v="88485.84"/>
    <n v="62356.07"/>
    <n v="70.470111000000003"/>
    <n v="62.307923737650398"/>
    <n v="9.6"/>
    <m/>
    <m/>
    <m/>
    <s v="EM"/>
    <s v="ACOLMAN"/>
    <s v="55870"/>
    <s v="Morosidad"/>
    <x v="0"/>
  </r>
  <r>
    <n v="3743"/>
    <s v="Hipotecaria Su Casita"/>
    <s v="FIDEICOMISO 234036"/>
    <d v="2018-05-01T00:00:00"/>
    <s v="67532"/>
    <x v="0"/>
    <n v="21"/>
    <n v="70405.66"/>
    <n v="20716.5"/>
    <n v="0"/>
    <n v="91122.16"/>
    <n v="286.08"/>
    <n v="0"/>
    <n v="0"/>
    <n v="0"/>
    <n v="0"/>
    <m/>
    <n v="91122.16"/>
    <n v="70377.179999999993"/>
    <n v="557.38"/>
    <n v="0"/>
    <n v="0"/>
    <n v="0"/>
    <n v="0"/>
    <n v="0"/>
    <n v="70934.55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002.58"/>
    <n v="70934.559999999998"/>
    <n v="163"/>
    <n v="300"/>
    <n v="119003.67"/>
    <n v="96538.87"/>
    <n v="81.122598999999994"/>
    <n v="76.570882233175496"/>
    <n v="9.5"/>
    <m/>
    <m/>
    <m/>
    <s v="QR"/>
    <s v="BENITO JUAREZ"/>
    <s v="77500"/>
    <s v="Proceso judicial"/>
    <x v="0"/>
  </r>
  <r>
    <n v="3744"/>
    <s v="Hipotecaria Su Casita"/>
    <s v="FIDEICOMISO 234036"/>
    <d v="2018-05-01T00:00:00"/>
    <s v="67533"/>
    <x v="0"/>
    <n v="21"/>
    <n v="38782.46"/>
    <n v="7534.13"/>
    <n v="0"/>
    <n v="46316.59"/>
    <n v="115.16"/>
    <n v="0"/>
    <n v="0"/>
    <n v="0"/>
    <n v="0"/>
    <m/>
    <n v="46316.59"/>
    <n v="32029.91"/>
    <n v="310.26"/>
    <n v="0"/>
    <n v="0"/>
    <n v="0"/>
    <n v="0"/>
    <n v="0"/>
    <n v="32340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49.29"/>
    <n v="32340.17"/>
    <n v="163"/>
    <n v="300"/>
    <n v="101496.91"/>
    <n v="48306.94"/>
    <n v="47.594493"/>
    <n v="45.633497351288902"/>
    <n v="9.6"/>
    <m/>
    <m/>
    <m/>
    <s v="QR"/>
    <s v="SOLIDARIDAD"/>
    <s v="77710"/>
    <s v="Proceso judicial"/>
    <x v="0"/>
  </r>
  <r>
    <n v="3745"/>
    <s v="Hipotecaria Su Casita"/>
    <s v="FIDEICOMISO 234036"/>
    <d v="2018-05-01T00:00:00"/>
    <s v="67534"/>
    <x v="0"/>
    <n v="21"/>
    <n v="61632.18"/>
    <n v="11289.68"/>
    <n v="0"/>
    <n v="72921.86"/>
    <n v="184.52"/>
    <n v="0"/>
    <n v="0"/>
    <n v="0"/>
    <n v="0"/>
    <m/>
    <n v="72921.86"/>
    <n v="44654.74"/>
    <n v="487.92"/>
    <n v="0"/>
    <n v="0"/>
    <n v="0"/>
    <n v="0"/>
    <n v="0"/>
    <n v="45142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74.2"/>
    <n v="45142.66"/>
    <n v="163"/>
    <n v="300"/>
    <n v="101496.91"/>
    <n v="76964.45"/>
    <n v="75.829352999999998"/>
    <n v="71.846384445761402"/>
    <n v="9.5"/>
    <m/>
    <m/>
    <m/>
    <s v="QR"/>
    <s v="SOLIDARIDAD"/>
    <s v="77710"/>
    <s v="Morosidad"/>
    <x v="0"/>
  </r>
  <r>
    <n v="3746"/>
    <s v="Hipotecaria Su Casita"/>
    <s v="FIDEICOMISO 234036"/>
    <d v="2018-05-01T00:00:00"/>
    <s v="67537"/>
    <x v="1"/>
    <n v="0"/>
    <n v="29295.34"/>
    <n v="0"/>
    <n v="0"/>
    <n v="29295.34"/>
    <n v="559.16"/>
    <n v="0"/>
    <n v="0"/>
    <n v="559.16"/>
    <n v="0"/>
    <m/>
    <n v="28736.18"/>
    <n v="0"/>
    <n v="231.92"/>
    <n v="0"/>
    <n v="0"/>
    <n v="231.92"/>
    <n v="0"/>
    <n v="0"/>
    <n v="0"/>
    <n v="47.2"/>
    <n v="0"/>
    <n v="0"/>
    <n v="0"/>
    <n v="0"/>
    <n v="11.51"/>
    <n v="29.09"/>
    <n v="94.68"/>
    <n v="0"/>
    <n v="0"/>
    <n v="0"/>
    <n v="0"/>
    <n v="0"/>
    <n v="0"/>
    <n v="0"/>
    <n v="257.86"/>
    <n v="0"/>
    <n v="252.14"/>
    <n v="0"/>
    <n v="1231.42"/>
    <n v="0"/>
    <n v="0"/>
    <n v="43"/>
    <n v="180"/>
    <n v="92029.5"/>
    <n v="75757.740000000005"/>
    <n v="82.318973999999997"/>
    <n v="31.2249659807608"/>
    <n v="9.5"/>
    <m/>
    <m/>
    <m/>
    <s v="PUE"/>
    <s v="PUEBLA"/>
    <s v="72590"/>
    <s v="Al corriente"/>
    <x v="0"/>
  </r>
  <r>
    <n v="3747"/>
    <s v="Hipotecaria Su Casita"/>
    <s v="FIDEICOMISO 234036"/>
    <d v="2018-05-01T00:00:00"/>
    <s v="67540"/>
    <x v="0"/>
    <n v="21"/>
    <n v="55290.82"/>
    <n v="10944.79"/>
    <n v="0"/>
    <n v="66235.61"/>
    <n v="165.52"/>
    <n v="0"/>
    <n v="0"/>
    <n v="0"/>
    <n v="0"/>
    <m/>
    <n v="66235.61"/>
    <n v="45759.76"/>
    <n v="437.72"/>
    <n v="0"/>
    <n v="0"/>
    <n v="0"/>
    <n v="0"/>
    <n v="0"/>
    <n v="46197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10.31"/>
    <n v="46197.48"/>
    <n v="163"/>
    <n v="300"/>
    <n v="101496.91"/>
    <n v="69044.539999999994"/>
    <n v="68.026247999999995"/>
    <n v="65.258745040393904"/>
    <n v="9.5"/>
    <m/>
    <m/>
    <m/>
    <s v="QR"/>
    <s v="SOLIDARIDAD"/>
    <s v="77710"/>
    <s v="Proceso judicial"/>
    <x v="0"/>
  </r>
  <r>
    <n v="3748"/>
    <s v="Hipotecaria Su Casita"/>
    <s v="FIDEICOMISO 234036"/>
    <d v="2018-05-01T00:00:00"/>
    <s v="67541"/>
    <x v="0"/>
    <n v="21"/>
    <n v="53410.52"/>
    <n v="10648.5"/>
    <n v="0"/>
    <n v="64059.02"/>
    <n v="159.9"/>
    <n v="0"/>
    <n v="0"/>
    <n v="0"/>
    <n v="0"/>
    <m/>
    <n v="64059.02"/>
    <n v="44710.85"/>
    <n v="422.83"/>
    <n v="0"/>
    <n v="0"/>
    <n v="0"/>
    <n v="0"/>
    <n v="0"/>
    <n v="45133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08.4"/>
    <n v="45133.68"/>
    <n v="163"/>
    <n v="300"/>
    <n v="101496.91"/>
    <n v="66696.89"/>
    <n v="65.713222000000002"/>
    <n v="63.114256187394098"/>
    <n v="9.5"/>
    <m/>
    <m/>
    <m/>
    <s v="QR"/>
    <s v="SOLIDARIDAD"/>
    <s v="77710"/>
    <s v="Morosidad"/>
    <x v="0"/>
  </r>
  <r>
    <n v="3749"/>
    <s v="Hipotecaria Su Casita"/>
    <s v="FIDEICOMISO 234036"/>
    <d v="2018-05-01T00:00:00"/>
    <s v="67542"/>
    <x v="0"/>
    <n v="21"/>
    <n v="33484.43"/>
    <n v="14438"/>
    <n v="0"/>
    <n v="47922.43"/>
    <n v="207.6"/>
    <n v="0"/>
    <n v="0"/>
    <n v="0"/>
    <n v="0"/>
    <m/>
    <n v="47922.43"/>
    <n v="34060.959999999999"/>
    <n v="267.88"/>
    <n v="0"/>
    <n v="0"/>
    <n v="0"/>
    <n v="0"/>
    <n v="0"/>
    <n v="34328.83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45.6"/>
    <n v="34328.839999999997"/>
    <n v="103"/>
    <n v="240"/>
    <n v="101496.91"/>
    <n v="50654.59"/>
    <n v="49.907519000000001"/>
    <n v="47.215653818364203"/>
    <n v="9.6"/>
    <m/>
    <m/>
    <m/>
    <s v="QR"/>
    <s v="SOLIDARIDAD"/>
    <s v="77710"/>
    <s v="Proceso judicial"/>
    <x v="0"/>
  </r>
  <r>
    <n v="3750"/>
    <s v="Hipotecaria Su Casita"/>
    <s v="FIDEICOMISO 234036"/>
    <d v="2018-05-01T00:00:00"/>
    <s v="67543"/>
    <x v="0"/>
    <n v="21"/>
    <n v="36339.449999999997"/>
    <n v="7007.95"/>
    <n v="0"/>
    <n v="43347.4"/>
    <n v="107.9"/>
    <n v="0"/>
    <n v="0"/>
    <n v="0"/>
    <n v="0"/>
    <m/>
    <n v="43347.4"/>
    <n v="29539.48"/>
    <n v="290.72000000000003"/>
    <n v="0"/>
    <n v="0"/>
    <n v="0"/>
    <n v="0"/>
    <n v="0"/>
    <n v="29830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15.85"/>
    <n v="29830.2"/>
    <n v="163"/>
    <n v="300"/>
    <n v="101496.91"/>
    <n v="45263.76"/>
    <n v="44.596195000000002"/>
    <n v="42.708098115203001"/>
    <n v="9.6"/>
    <m/>
    <m/>
    <m/>
    <s v="QR"/>
    <s v="SOLIDARIDAD"/>
    <s v="77710"/>
    <s v="Morosidad"/>
    <x v="0"/>
  </r>
  <r>
    <n v="3751"/>
    <s v="Hipotecaria Su Casita"/>
    <s v="FIDEICOMISO 234036"/>
    <d v="2018-05-01T00:00:00"/>
    <s v="67544"/>
    <x v="0"/>
    <n v="21"/>
    <n v="47263.31"/>
    <n v="8070.69"/>
    <n v="0"/>
    <n v="55334"/>
    <n v="140.35"/>
    <n v="0"/>
    <n v="0"/>
    <n v="0"/>
    <n v="0"/>
    <m/>
    <n v="55334"/>
    <n v="31876.13"/>
    <n v="378.11"/>
    <n v="0"/>
    <n v="0"/>
    <n v="0"/>
    <n v="0"/>
    <n v="0"/>
    <n v="32254.24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11.0400000000009"/>
    <n v="32254.240000000002"/>
    <n v="163"/>
    <n v="300"/>
    <n v="101496.91"/>
    <n v="58871.38"/>
    <n v="58.003124999999997"/>
    <n v="54.517915475227497"/>
    <n v="9.6"/>
    <m/>
    <m/>
    <m/>
    <s v="QR"/>
    <s v="SOLIDARIDAD"/>
    <s v="77710"/>
    <s v="Morosidad"/>
    <x v="0"/>
  </r>
  <r>
    <n v="3752"/>
    <s v="Hipotecaria Su Casita"/>
    <s v="FIDEICOMISO 234036"/>
    <d v="2018-05-01T00:00:00"/>
    <s v="67545"/>
    <x v="0"/>
    <n v="21"/>
    <n v="67511.929999999993"/>
    <n v="13833.13"/>
    <n v="0"/>
    <n v="81345.06"/>
    <n v="202.09"/>
    <n v="0"/>
    <n v="0"/>
    <n v="0"/>
    <n v="0"/>
    <m/>
    <n v="81345.06"/>
    <n v="59086.31"/>
    <n v="534.47"/>
    <n v="0"/>
    <n v="0"/>
    <n v="0"/>
    <n v="0"/>
    <n v="0"/>
    <n v="59620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35.22"/>
    <n v="59620.78"/>
    <n v="163"/>
    <n v="300"/>
    <n v="101496.91"/>
    <n v="84304.3"/>
    <n v="83.060952"/>
    <n v="80.145355860817503"/>
    <n v="9.5"/>
    <m/>
    <m/>
    <m/>
    <s v="QR"/>
    <s v="SOLIDARIDAD"/>
    <s v="77710"/>
    <s v="Proceso judicial"/>
    <x v="0"/>
  </r>
  <r>
    <n v="3753"/>
    <s v="Hipotecaria Su Casita"/>
    <s v="FIDEICOMISO 234036"/>
    <d v="2018-05-01T00:00:00"/>
    <s v="67546"/>
    <x v="0"/>
    <n v="21"/>
    <n v="51472.33"/>
    <n v="9187.2199999999993"/>
    <n v="0"/>
    <n v="60659.55"/>
    <n v="175.24"/>
    <n v="0"/>
    <n v="0"/>
    <n v="0"/>
    <n v="0"/>
    <m/>
    <n v="60659.55"/>
    <n v="30232.18"/>
    <n v="407.49"/>
    <n v="0"/>
    <n v="0"/>
    <n v="0"/>
    <n v="0"/>
    <n v="0"/>
    <n v="30639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62.4599999999991"/>
    <n v="30639.67"/>
    <n v="163"/>
    <n v="300"/>
    <n v="101496.91"/>
    <n v="66696.89"/>
    <n v="65.713222000000002"/>
    <n v="59.7649227058428"/>
    <n v="9.5"/>
    <m/>
    <m/>
    <m/>
    <s v="QR"/>
    <s v="SOLIDARIDAD"/>
    <s v="77710"/>
    <s v="Morosidad"/>
    <x v="0"/>
  </r>
  <r>
    <n v="3754"/>
    <s v="Hipotecaria Su Casita"/>
    <s v="FIDEICOMISO 234036"/>
    <d v="2018-05-01T00:00:00"/>
    <s v="67547"/>
    <x v="0"/>
    <n v="21"/>
    <n v="27915.23"/>
    <n v="7177.03"/>
    <n v="0"/>
    <n v="35092.26"/>
    <n v="110.83"/>
    <n v="0"/>
    <n v="0"/>
    <n v="0"/>
    <n v="0"/>
    <m/>
    <n v="35092.26"/>
    <n v="24548.06"/>
    <n v="230.3"/>
    <n v="0"/>
    <n v="0"/>
    <n v="0"/>
    <n v="0"/>
    <n v="0"/>
    <n v="24778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87.86"/>
    <n v="24778.36"/>
    <n v="163"/>
    <n v="300"/>
    <n v="85947.09"/>
    <n v="37833.589999999997"/>
    <n v="44.019629000000002"/>
    <n v="40.830073645444202"/>
    <n v="9.9"/>
    <m/>
    <m/>
    <m/>
    <s v="QR"/>
    <s v="BENITO JUAREZ"/>
    <s v="77500"/>
    <s v="Proceso judicial"/>
    <x v="0"/>
  </r>
  <r>
    <n v="3755"/>
    <s v="Hipotecaria Su Casita"/>
    <s v="FIDEICOMISO 234036"/>
    <d v="2018-05-01T00:00:00"/>
    <s v="67549"/>
    <x v="0"/>
    <n v="21"/>
    <n v="54461.51"/>
    <n v="9685.86"/>
    <n v="0"/>
    <n v="64147.37"/>
    <n v="163.05000000000001"/>
    <n v="0"/>
    <n v="0"/>
    <n v="0"/>
    <n v="0"/>
    <m/>
    <n v="64147.37"/>
    <n v="37900.379999999997"/>
    <n v="431.15"/>
    <n v="0"/>
    <n v="0"/>
    <n v="0"/>
    <n v="0"/>
    <n v="0"/>
    <n v="38331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48.91"/>
    <n v="38331.53"/>
    <n v="163"/>
    <n v="300"/>
    <n v="101496.91"/>
    <n v="68009.58"/>
    <n v="67.006551999999999"/>
    <n v="63.201303162999103"/>
    <n v="9.5"/>
    <m/>
    <m/>
    <m/>
    <s v="QR"/>
    <s v="SOLIDARIDAD"/>
    <s v="77710"/>
    <s v="Proceso judicial"/>
    <x v="0"/>
  </r>
  <r>
    <n v="3756"/>
    <s v="Hipotecaria Su Casita"/>
    <s v="FIDEICOMISO 234036"/>
    <d v="2018-05-01T00:00:00"/>
    <s v="67554"/>
    <x v="5"/>
    <n v="21"/>
    <n v="18686.05"/>
    <n v="7342.11"/>
    <n v="0"/>
    <n v="26028.16"/>
    <n v="114.2"/>
    <n v="26028.16"/>
    <n v="0"/>
    <n v="0"/>
    <n v="0"/>
    <m/>
    <n v="26028.16"/>
    <n v="17212.21"/>
    <n v="154.16"/>
    <n v="0"/>
    <n v="0"/>
    <n v="0"/>
    <n v="0"/>
    <n v="0"/>
    <n v="17366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56.31"/>
    <n v="17366.37"/>
    <n v="103"/>
    <n v="240"/>
    <n v="83038.12"/>
    <n v="28000.240000000002"/>
    <n v="33.719741999999997"/>
    <n v="31.344832756244902"/>
    <n v="9.9"/>
    <m/>
    <m/>
    <m/>
    <s v="QR"/>
    <s v="BENITO JUAREZ"/>
    <s v="77500"/>
    <s v="Proceso judicial"/>
    <x v="0"/>
  </r>
  <r>
    <n v="3757"/>
    <s v="Hipotecaria Su Casita"/>
    <s v="FIDEICOMISO 234036"/>
    <d v="2018-05-01T00:00:00"/>
    <s v="67556"/>
    <x v="1"/>
    <n v="0"/>
    <n v="52424.62"/>
    <n v="0"/>
    <n v="0"/>
    <n v="52424.62"/>
    <n v="177.1"/>
    <n v="0"/>
    <n v="0"/>
    <n v="177.1"/>
    <n v="0"/>
    <m/>
    <n v="52247.519999999997"/>
    <n v="0"/>
    <n v="349.5"/>
    <n v="0"/>
    <n v="0"/>
    <n v="349.5"/>
    <n v="0"/>
    <n v="0"/>
    <n v="0"/>
    <n v="0.26"/>
    <n v="0"/>
    <n v="0"/>
    <n v="0"/>
    <n v="0"/>
    <n v="57.01"/>
    <n v="27.62"/>
    <n v="89.31"/>
    <n v="0"/>
    <n v="0"/>
    <n v="0"/>
    <n v="0"/>
    <n v="0"/>
    <n v="0"/>
    <n v="0"/>
    <n v="16.059999999999999"/>
    <n v="0"/>
    <n v="15.93"/>
    <n v="0"/>
    <n v="716.86"/>
    <n v="0"/>
    <n v="0"/>
    <n v="163"/>
    <n v="300"/>
    <n v="110276.73"/>
    <n v="68228.77"/>
    <n v="61.870505000000001"/>
    <n v="47.378553759617802"/>
    <n v="8"/>
    <m/>
    <m/>
    <m/>
    <s v="CHI"/>
    <s v="CHIHUAHUA"/>
    <s v="31180"/>
    <s v="Al corriente"/>
    <x v="0"/>
  </r>
  <r>
    <n v="3758"/>
    <s v="Hipotecaria Su Casita"/>
    <s v="FIDEICOMISO 234036"/>
    <d v="2018-05-01T00:00:00"/>
    <s v="67560"/>
    <x v="0"/>
    <n v="21"/>
    <n v="45881.42"/>
    <n v="8978.17"/>
    <n v="0"/>
    <n v="54859.59"/>
    <n v="136.25"/>
    <n v="0"/>
    <n v="0"/>
    <n v="0"/>
    <n v="0"/>
    <m/>
    <n v="54859.59"/>
    <n v="38332.04"/>
    <n v="367.05"/>
    <n v="0"/>
    <n v="0"/>
    <n v="0"/>
    <n v="0"/>
    <n v="0"/>
    <n v="38699.08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14.42"/>
    <n v="38699.089999999997"/>
    <n v="163"/>
    <n v="300"/>
    <n v="66906.509999999995"/>
    <n v="57150"/>
    <n v="85.417697000000004"/>
    <n v="81.994397833144902"/>
    <n v="9.6"/>
    <m/>
    <m/>
    <m/>
    <s v="NL"/>
    <s v="GARCIA"/>
    <s v="66000"/>
    <s v="Proceso judicial"/>
    <x v="0"/>
  </r>
  <r>
    <n v="3759"/>
    <s v="Hipotecaria Su Casita"/>
    <s v="FIDEICOMISO 234036"/>
    <d v="2018-05-01T00:00:00"/>
    <s v="67561"/>
    <x v="15"/>
    <n v="6"/>
    <n v="40905.449999999997"/>
    <n v="1480.05"/>
    <n v="0"/>
    <n v="42385.5"/>
    <n v="253.63"/>
    <n v="0"/>
    <n v="0"/>
    <n v="0"/>
    <n v="0"/>
    <m/>
    <n v="42385.5"/>
    <n v="1980.31"/>
    <n v="327.24"/>
    <n v="0"/>
    <n v="0"/>
    <n v="0"/>
    <n v="0"/>
    <n v="0"/>
    <n v="2307.55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3.68"/>
    <n v="2307.5500000000002"/>
    <n v="103"/>
    <n v="240"/>
    <n v="88485.84"/>
    <n v="61881.91"/>
    <n v="69.934252000000001"/>
    <n v="47.9008847358784"/>
    <n v="9.6"/>
    <m/>
    <m/>
    <m/>
    <s v="EM"/>
    <s v="ACOLMAN"/>
    <s v="55870"/>
    <s v="Morosidad"/>
    <x v="0"/>
  </r>
  <r>
    <n v="3760"/>
    <s v="Hipotecaria Su Casita"/>
    <s v="FIDEICOMISO 234036"/>
    <d v="2018-05-01T00:00:00"/>
    <s v="67563"/>
    <x v="0"/>
    <n v="21"/>
    <n v="28983.39"/>
    <n v="5239.93"/>
    <n v="0"/>
    <n v="34223.32"/>
    <n v="83.99"/>
    <n v="0"/>
    <n v="0"/>
    <n v="0"/>
    <n v="0"/>
    <m/>
    <n v="34223.32"/>
    <n v="23129"/>
    <n v="239.11"/>
    <n v="0"/>
    <n v="0"/>
    <n v="0"/>
    <n v="0"/>
    <n v="0"/>
    <n v="23368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23.92"/>
    <n v="23368.11"/>
    <n v="163"/>
    <n v="300"/>
    <n v="88485.84"/>
    <n v="35833.33"/>
    <n v="40.496118000000003"/>
    <n v="38.676606530058997"/>
    <n v="9.9"/>
    <m/>
    <m/>
    <m/>
    <s v="EM"/>
    <s v="ACOLMAN"/>
    <s v="55870"/>
    <s v="Morosidad"/>
    <x v="0"/>
  </r>
  <r>
    <n v="3761"/>
    <s v="Hipotecaria Su Casita"/>
    <s v="FIDEICOMISO 234036"/>
    <d v="2018-05-01T00:00:00"/>
    <s v="67564"/>
    <x v="0"/>
    <n v="21"/>
    <n v="33796.800000000003"/>
    <n v="6843.25"/>
    <n v="0"/>
    <n v="40640.050000000003"/>
    <n v="100.34"/>
    <n v="0"/>
    <n v="0"/>
    <n v="0"/>
    <n v="0"/>
    <m/>
    <n v="40640.050000000003"/>
    <n v="29830.79"/>
    <n v="270.37"/>
    <n v="0"/>
    <n v="0"/>
    <n v="0"/>
    <n v="0"/>
    <n v="0"/>
    <n v="30101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43.59"/>
    <n v="30101.16"/>
    <n v="163"/>
    <n v="300"/>
    <n v="74046.73"/>
    <n v="42095.11"/>
    <n v="56.849384000000001"/>
    <n v="54.884327614993801"/>
    <n v="9.6"/>
    <m/>
    <m/>
    <m/>
    <s v="QR"/>
    <s v="SOLIDARIDAD"/>
    <s v="77710"/>
    <s v="Proceso judicial"/>
    <x v="0"/>
  </r>
  <r>
    <n v="3762"/>
    <s v="Hipotecaria Su Casita"/>
    <s v="FIDEICOMISO 234036"/>
    <d v="2018-05-01T00:00:00"/>
    <s v="67566"/>
    <x v="0"/>
    <n v="21"/>
    <n v="61328.55"/>
    <n v="13372.5"/>
    <n v="0"/>
    <n v="74701.05"/>
    <n v="183.59"/>
    <n v="0"/>
    <n v="0"/>
    <n v="0"/>
    <n v="0"/>
    <m/>
    <n v="74701.05"/>
    <n v="59175.040000000001"/>
    <n v="485.52"/>
    <n v="0"/>
    <n v="0"/>
    <n v="0"/>
    <n v="0"/>
    <n v="0"/>
    <n v="59660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56.09"/>
    <n v="59660.56"/>
    <n v="163"/>
    <n v="300"/>
    <n v="119003.67"/>
    <n v="76583.850000000006"/>
    <n v="64.354191999999998"/>
    <n v="62.772055913898299"/>
    <n v="9.5"/>
    <m/>
    <m/>
    <m/>
    <s v="QR"/>
    <s v="BENITO JUAREZ"/>
    <s v="77500"/>
    <s v="Proceso judicial"/>
    <x v="0"/>
  </r>
  <r>
    <n v="3763"/>
    <s v="Hipotecaria Su Casita"/>
    <s v="FIDEICOMISO 234036"/>
    <d v="2018-05-01T00:00:00"/>
    <s v="67569"/>
    <x v="0"/>
    <n v="21"/>
    <n v="16452.580000000002"/>
    <n v="1225.45"/>
    <n v="0"/>
    <n v="17678.03"/>
    <n v="47.69"/>
    <n v="0"/>
    <n v="0"/>
    <n v="0"/>
    <n v="0"/>
    <m/>
    <n v="17678.03"/>
    <n v="4093.73"/>
    <n v="135.72999999999999"/>
    <n v="0"/>
    <n v="0"/>
    <n v="0"/>
    <n v="0"/>
    <n v="0"/>
    <n v="4229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3.1400000000001"/>
    <n v="4229.46"/>
    <n v="163"/>
    <n v="300"/>
    <n v="63468.62"/>
    <n v="20341.89"/>
    <n v="32.050311000000001"/>
    <n v="27.8531817528917"/>
    <n v="9.9"/>
    <m/>
    <m/>
    <m/>
    <s v="QR"/>
    <s v="SOLIDARIDAD"/>
    <s v="77710"/>
    <s v="Morosidad"/>
    <x v="0"/>
  </r>
  <r>
    <n v="3764"/>
    <s v="Hipotecaria Su Casita"/>
    <s v="FIDEICOMISO 234036"/>
    <d v="2018-05-01T00:00:00"/>
    <s v="67570"/>
    <x v="1"/>
    <n v="0"/>
    <n v="119768.25"/>
    <n v="0"/>
    <n v="0"/>
    <n v="119768.25"/>
    <n v="361.47"/>
    <n v="0"/>
    <n v="0"/>
    <n v="361.47"/>
    <n v="0"/>
    <m/>
    <n v="119406.78"/>
    <n v="0"/>
    <n v="938.18"/>
    <n v="0"/>
    <n v="0"/>
    <n v="938.18"/>
    <n v="0"/>
    <n v="0"/>
    <n v="0"/>
    <n v="57.42"/>
    <n v="0"/>
    <n v="0"/>
    <n v="0"/>
    <n v="0"/>
    <n v="11.64"/>
    <n v="67.849999999999994"/>
    <n v="185.08"/>
    <n v="0"/>
    <n v="0"/>
    <n v="0"/>
    <n v="0"/>
    <n v="0"/>
    <n v="0"/>
    <n v="0"/>
    <n v="1626.6"/>
    <n v="0"/>
    <n v="1621.64"/>
    <n v="0"/>
    <n v="3248.24"/>
    <n v="0"/>
    <n v="0"/>
    <n v="163"/>
    <n v="300"/>
    <n v="166605.14000000001"/>
    <n v="149944.62"/>
    <n v="89.999995999999996"/>
    <n v="71.670525573861099"/>
    <n v="9.4"/>
    <m/>
    <m/>
    <m/>
    <s v="SIN"/>
    <s v="CULIACAN"/>
    <s v="80295"/>
    <s v="Al corriente"/>
    <x v="0"/>
  </r>
  <r>
    <n v="3765"/>
    <s v="Hipotecaria Su Casita"/>
    <s v="FIDEICOMISO 234036"/>
    <d v="2018-05-01T00:00:00"/>
    <s v="67577"/>
    <x v="2"/>
    <n v="0"/>
    <n v="87238.83"/>
    <n v="0"/>
    <n v="0"/>
    <n v="87238.83"/>
    <n v="261.16000000000003"/>
    <n v="0"/>
    <n v="0"/>
    <n v="0"/>
    <n v="0"/>
    <m/>
    <n v="87238.83"/>
    <n v="0"/>
    <n v="690.64"/>
    <n v="0"/>
    <n v="0"/>
    <n v="0"/>
    <n v="0"/>
    <n v="0"/>
    <n v="690.64"/>
    <n v="0"/>
    <n v="0"/>
    <n v="0"/>
    <n v="0"/>
    <n v="0"/>
    <n v="-0.1"/>
    <n v="0"/>
    <n v="0.27"/>
    <n v="0"/>
    <n v="0"/>
    <n v="0"/>
    <n v="0"/>
    <n v="0"/>
    <n v="0"/>
    <n v="0"/>
    <n v="0"/>
    <n v="0"/>
    <n v="0.17"/>
    <n v="0"/>
    <n v="0.17"/>
    <n v="261.16000000000003"/>
    <n v="690.64"/>
    <n v="163"/>
    <n v="300"/>
    <n v="136703.12"/>
    <n v="108939.43"/>
    <n v="79.690522000000001"/>
    <n v="63.816268373804199"/>
    <n v="9.5"/>
    <m/>
    <m/>
    <m/>
    <s v="VER"/>
    <s v="XALAPA"/>
    <s v="91030"/>
    <s v="Morosidad"/>
    <x v="0"/>
  </r>
  <r>
    <n v="3766"/>
    <s v="Hipotecaria Su Casita"/>
    <s v="FIDEICOMISO 234036"/>
    <d v="2018-05-01T00:00:00"/>
    <s v="67578"/>
    <x v="3"/>
    <n v="3"/>
    <n v="44798.65"/>
    <n v="448.07"/>
    <n v="0"/>
    <n v="45246.720000000001"/>
    <n v="151.35"/>
    <n v="0"/>
    <n v="0"/>
    <n v="0"/>
    <n v="0"/>
    <m/>
    <n v="45246.720000000001"/>
    <n v="901.96"/>
    <n v="298.66000000000003"/>
    <n v="0"/>
    <n v="0"/>
    <n v="0"/>
    <n v="0"/>
    <n v="0"/>
    <n v="1200.61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9.41999999999996"/>
    <n v="1200.6199999999999"/>
    <n v="163"/>
    <n v="300"/>
    <n v="67161.69"/>
    <n v="58304.9"/>
    <n v="86.812735000000004"/>
    <n v="67.369835347958798"/>
    <n v="8"/>
    <m/>
    <m/>
    <m/>
    <s v="CHI"/>
    <s v="JUAREZ"/>
    <s v="32575"/>
    <s v="Morosidad"/>
    <x v="0"/>
  </r>
  <r>
    <n v="3767"/>
    <s v="Hipotecaria Su Casita"/>
    <s v="FIDEICOMISO 234036"/>
    <d v="2018-05-01T00:00:00"/>
    <s v="67580"/>
    <x v="1"/>
    <n v="0"/>
    <n v="82538.95"/>
    <n v="0"/>
    <n v="0"/>
    <n v="82538.95"/>
    <n v="247.08"/>
    <n v="0"/>
    <n v="0"/>
    <n v="247.08"/>
    <n v="0"/>
    <m/>
    <n v="82291.87"/>
    <n v="0"/>
    <n v="653.42999999999995"/>
    <n v="0"/>
    <n v="0"/>
    <n v="653.42999999999995"/>
    <n v="0"/>
    <n v="0"/>
    <n v="0"/>
    <n v="71.58"/>
    <n v="0"/>
    <n v="0"/>
    <n v="0"/>
    <n v="0"/>
    <n v="8.9"/>
    <n v="48.6"/>
    <n v="130.52000000000001"/>
    <n v="0"/>
    <n v="0"/>
    <n v="0"/>
    <n v="0"/>
    <n v="0"/>
    <n v="0"/>
    <n v="0"/>
    <n v="20.34"/>
    <n v="0"/>
    <n v="0"/>
    <n v="0"/>
    <n v="1180.45"/>
    <n v="0"/>
    <n v="0"/>
    <n v="163"/>
    <n v="300"/>
    <n v="136835.32999999999"/>
    <n v="103069.39"/>
    <n v="75.323667999999998"/>
    <n v="60.139343940806903"/>
    <n v="9.5"/>
    <m/>
    <m/>
    <m/>
    <s v="TAM"/>
    <s v="MATAMOROS"/>
    <s v="87345"/>
    <s v="Al corriente"/>
    <x v="0"/>
  </r>
  <r>
    <n v="3768"/>
    <s v="Hipotecaria Su Casita"/>
    <s v="FIDEICOMISO 234036"/>
    <d v="2018-05-01T00:00:00"/>
    <s v="67581"/>
    <x v="0"/>
    <n v="21"/>
    <n v="65116.29"/>
    <n v="11678.98"/>
    <n v="0"/>
    <n v="76795.27"/>
    <n v="194.96"/>
    <n v="0"/>
    <n v="0"/>
    <n v="0"/>
    <n v="0"/>
    <m/>
    <n v="76795.27"/>
    <n v="45922.9"/>
    <n v="515.5"/>
    <n v="0"/>
    <n v="0"/>
    <n v="0"/>
    <n v="0"/>
    <n v="0"/>
    <n v="46438.4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73.94"/>
    <n v="46438.400000000001"/>
    <n v="163"/>
    <n v="300"/>
    <n v="94052.81"/>
    <n v="81315.88"/>
    <n v="86.457683000000003"/>
    <n v="81.651223716196796"/>
    <n v="9.5"/>
    <m/>
    <m/>
    <m/>
    <s v="EM"/>
    <s v="TECAMAC"/>
    <s v="55764"/>
    <s v="Morosidad"/>
    <x v="0"/>
  </r>
  <r>
    <n v="3769"/>
    <s v="Hipotecaria Su Casita"/>
    <s v="FIDEICOMISO 234036"/>
    <d v="2018-05-01T00:00:00"/>
    <s v="67584"/>
    <x v="0"/>
    <n v="21"/>
    <n v="53402.97"/>
    <n v="11577.43"/>
    <n v="0"/>
    <n v="64980.4"/>
    <n v="159.88"/>
    <n v="0"/>
    <n v="0"/>
    <n v="0"/>
    <n v="0"/>
    <m/>
    <n v="64980.4"/>
    <n v="50851.28"/>
    <n v="422.77"/>
    <n v="0"/>
    <n v="0"/>
    <n v="0"/>
    <n v="0"/>
    <n v="0"/>
    <n v="51274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37.31"/>
    <n v="51274.05"/>
    <n v="163"/>
    <n v="300"/>
    <n v="101482.9"/>
    <n v="66687.69"/>
    <n v="65.713228999999998"/>
    <n v="64.030886445633399"/>
    <n v="9.5"/>
    <m/>
    <m/>
    <m/>
    <s v="QR"/>
    <s v="SOLIDARIDAD"/>
    <s v="77710"/>
    <s v="Proceso judicial"/>
    <x v="0"/>
  </r>
  <r>
    <n v="3770"/>
    <s v="Hipotecaria Su Casita"/>
    <s v="FIDEICOMISO 234036"/>
    <d v="2018-05-01T00:00:00"/>
    <s v="67587"/>
    <x v="1"/>
    <n v="0"/>
    <n v="46969.72"/>
    <n v="0"/>
    <n v="0"/>
    <n v="46969.72"/>
    <n v="242.67"/>
    <n v="0"/>
    <n v="0"/>
    <n v="242.67"/>
    <n v="0"/>
    <m/>
    <n v="46727.05"/>
    <n v="0"/>
    <n v="371.84"/>
    <n v="0"/>
    <n v="0"/>
    <n v="371.84"/>
    <n v="0"/>
    <n v="0"/>
    <n v="0"/>
    <n v="48.84"/>
    <n v="0"/>
    <n v="0"/>
    <n v="0"/>
    <n v="0"/>
    <n v="5.13"/>
    <n v="33.17"/>
    <n v="93.87"/>
    <n v="0"/>
    <n v="0"/>
    <n v="0"/>
    <n v="0"/>
    <n v="0"/>
    <n v="0"/>
    <n v="0"/>
    <n v="0.08"/>
    <n v="0"/>
    <n v="0.08"/>
    <n v="0"/>
    <n v="795.6"/>
    <n v="0"/>
    <n v="0"/>
    <n v="163"/>
    <n v="300"/>
    <n v="125862.06"/>
    <n v="70334.679999999993"/>
    <n v="55.882351999999997"/>
    <n v="37.1256036996486"/>
    <n v="9.5"/>
    <m/>
    <m/>
    <m/>
    <s v="EM"/>
    <s v="LERMA"/>
    <s v="52004"/>
    <s v="Al corriente"/>
    <x v="0"/>
  </r>
  <r>
    <n v="3771"/>
    <s v="Hipotecaria Su Casita"/>
    <s v="FIDEICOMISO 234036"/>
    <d v="2018-05-01T00:00:00"/>
    <s v="67588"/>
    <x v="3"/>
    <n v="3"/>
    <n v="124817.27"/>
    <n v="763.15"/>
    <n v="0"/>
    <n v="125580.42"/>
    <n v="376.72"/>
    <n v="0"/>
    <n v="0"/>
    <n v="0"/>
    <n v="0"/>
    <m/>
    <n v="125580.42"/>
    <n v="1964.23"/>
    <n v="977.74"/>
    <n v="0"/>
    <n v="0"/>
    <n v="0"/>
    <n v="0"/>
    <n v="0"/>
    <n v="2941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9.8699999999999"/>
    <n v="2941.97"/>
    <n v="163"/>
    <n v="300"/>
    <n v="174805.48"/>
    <n v="156267.53"/>
    <n v="89.395098000000004"/>
    <n v="71.840093414039103"/>
    <n v="9.4"/>
    <m/>
    <m/>
    <m/>
    <s v="BCN"/>
    <s v="MEXICALI"/>
    <s v="21000"/>
    <s v="Morosidad"/>
    <x v="0"/>
  </r>
  <r>
    <n v="3772"/>
    <s v="Hipotecaria Su Casita"/>
    <s v="FIDEICOMISO 234036"/>
    <d v="2018-05-01T00:00:00"/>
    <s v="67589"/>
    <x v="1"/>
    <n v="0"/>
    <n v="18784.07"/>
    <n v="0"/>
    <n v="0"/>
    <n v="18784.07"/>
    <n v="54.43"/>
    <n v="0"/>
    <n v="0"/>
    <n v="54.43"/>
    <n v="0"/>
    <m/>
    <n v="18729.64"/>
    <n v="0"/>
    <n v="154.97"/>
    <n v="0"/>
    <n v="0"/>
    <n v="154.97"/>
    <n v="0"/>
    <n v="0"/>
    <n v="0"/>
    <n v="38.28"/>
    <n v="0"/>
    <n v="0"/>
    <n v="0"/>
    <n v="0"/>
    <n v="1.7"/>
    <n v="12.38"/>
    <n v="36.53"/>
    <n v="0"/>
    <n v="0"/>
    <n v="0"/>
    <n v="0"/>
    <n v="0"/>
    <n v="0"/>
    <n v="0"/>
    <n v="10.78"/>
    <n v="0"/>
    <n v="2.0099999999999998"/>
    <n v="0"/>
    <n v="309.07"/>
    <n v="0"/>
    <n v="0"/>
    <n v="163"/>
    <n v="300"/>
    <n v="79060.41"/>
    <n v="23223.47"/>
    <n v="29.374334999999999"/>
    <n v="23.690289168216498"/>
    <n v="9.9"/>
    <m/>
    <m/>
    <m/>
    <s v="GTO"/>
    <s v="LEON"/>
    <s v="37353"/>
    <s v="Al corriente"/>
    <x v="0"/>
  </r>
  <r>
    <n v="3773"/>
    <s v="Hipotecaria Su Casita"/>
    <s v="FIDEICOMISO 234036"/>
    <d v="2018-05-01T00:00:00"/>
    <s v="67592"/>
    <x v="1"/>
    <n v="0"/>
    <n v="74439.83"/>
    <n v="0"/>
    <n v="0"/>
    <n v="74439.83"/>
    <n v="222.83"/>
    <n v="0"/>
    <n v="0"/>
    <n v="222.83"/>
    <n v="0"/>
    <m/>
    <n v="74217"/>
    <n v="0"/>
    <n v="589.32000000000005"/>
    <n v="0"/>
    <n v="0"/>
    <n v="589.32000000000005"/>
    <n v="0"/>
    <n v="0"/>
    <n v="0"/>
    <n v="64.55"/>
    <n v="0"/>
    <n v="0"/>
    <n v="0"/>
    <n v="0"/>
    <n v="8.31"/>
    <n v="43.84"/>
    <n v="116.47"/>
    <n v="0"/>
    <n v="0"/>
    <n v="0"/>
    <n v="0"/>
    <n v="0"/>
    <n v="0"/>
    <n v="0"/>
    <n v="0"/>
    <n v="0"/>
    <n v="0"/>
    <n v="8.2990000000000008E-3"/>
    <n v="1045.32"/>
    <n v="0"/>
    <n v="0"/>
    <n v="163"/>
    <n v="300"/>
    <n v="115021"/>
    <n v="92955.92"/>
    <n v="80.816477000000006"/>
    <n v="64.524738967771"/>
    <n v="9.5"/>
    <m/>
    <m/>
    <m/>
    <s v="MOR"/>
    <s v="EMILIANO ZAPATA"/>
    <s v="62760"/>
    <s v="Al corriente"/>
    <x v="0"/>
  </r>
  <r>
    <n v="3774"/>
    <s v="Hipotecaria Su Casita"/>
    <s v="FIDEICOMISO 234036"/>
    <d v="2018-05-01T00:00:00"/>
    <s v="67593"/>
    <x v="0"/>
    <n v="21"/>
    <n v="56704.67"/>
    <n v="6523.59"/>
    <n v="0"/>
    <n v="63228.26"/>
    <n v="169.76"/>
    <n v="0"/>
    <n v="0"/>
    <n v="0"/>
    <n v="0"/>
    <m/>
    <n v="63228.26"/>
    <n v="21912.25"/>
    <n v="448.91"/>
    <n v="0"/>
    <n v="0"/>
    <n v="0"/>
    <n v="0"/>
    <n v="0"/>
    <n v="22361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93.35"/>
    <n v="22361.16"/>
    <n v="163"/>
    <n v="300"/>
    <n v="124963.05"/>
    <n v="70810.44"/>
    <n v="56.665101999999997"/>
    <n v="50.597564457762502"/>
    <n v="9.5"/>
    <m/>
    <m/>
    <m/>
    <s v="BCN"/>
    <s v="MEXICALI"/>
    <s v="21000"/>
    <s v="Morosidad"/>
    <x v="0"/>
  </r>
  <r>
    <n v="3775"/>
    <s v="Hipotecaria Su Casita"/>
    <s v="FIDEICOMISO 234036"/>
    <d v="2018-05-01T00:00:00"/>
    <s v="67594"/>
    <x v="0"/>
    <n v="21"/>
    <n v="12667.03"/>
    <n v="1820"/>
    <n v="0"/>
    <n v="14487.03"/>
    <n v="36.72"/>
    <n v="0"/>
    <n v="0"/>
    <n v="0"/>
    <n v="0"/>
    <m/>
    <n v="14487.03"/>
    <n v="7204.79"/>
    <n v="104.5"/>
    <n v="0"/>
    <n v="0"/>
    <n v="0"/>
    <n v="0"/>
    <n v="0"/>
    <n v="7309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56.72"/>
    <n v="7309.29"/>
    <n v="163"/>
    <n v="300"/>
    <n v="68695.3"/>
    <n v="15661.66"/>
    <n v="22.798736000000002"/>
    <n v="21.088822793629799"/>
    <n v="9.9"/>
    <m/>
    <m/>
    <m/>
    <s v="EM"/>
    <s v="VALLE DE CHALCO SOLIDARIDAD"/>
    <s v="56614"/>
    <s v="Morosidad"/>
    <x v="0"/>
  </r>
  <r>
    <n v="3776"/>
    <s v="Hipotecaria Su Casita"/>
    <s v="FIDEICOMISO 234036"/>
    <d v="2018-05-01T00:00:00"/>
    <s v="67596"/>
    <x v="1"/>
    <n v="0"/>
    <n v="12724.97"/>
    <n v="0"/>
    <n v="0"/>
    <n v="12724.97"/>
    <n v="118.03"/>
    <n v="0"/>
    <n v="0"/>
    <n v="118.03"/>
    <n v="0"/>
    <m/>
    <n v="12606.94"/>
    <n v="0"/>
    <n v="104.98"/>
    <n v="0"/>
    <n v="0"/>
    <n v="104.98"/>
    <n v="0"/>
    <n v="0"/>
    <n v="0"/>
    <n v="36.61"/>
    <n v="0"/>
    <n v="0"/>
    <n v="0"/>
    <n v="0"/>
    <n v="1.95"/>
    <n v="11.29"/>
    <n v="36.57"/>
    <n v="0"/>
    <n v="0"/>
    <n v="0"/>
    <n v="0"/>
    <n v="0"/>
    <n v="0"/>
    <n v="0"/>
    <n v="125.91"/>
    <n v="0"/>
    <n v="119.98"/>
    <n v="0"/>
    <n v="435.34"/>
    <n v="0"/>
    <n v="0"/>
    <n v="103"/>
    <n v="240"/>
    <n v="79060.41"/>
    <n v="23268.62"/>
    <n v="29.431443999999999"/>
    <n v="15.9459584892168"/>
    <n v="9.9"/>
    <m/>
    <m/>
    <m/>
    <s v="GTO"/>
    <s v="LEON"/>
    <s v="37353"/>
    <s v="Al corriente"/>
    <x v="0"/>
  </r>
  <r>
    <n v="3777"/>
    <s v="Hipotecaria Su Casita"/>
    <s v="FIDEICOMISO 234036"/>
    <d v="2018-05-01T00:00:00"/>
    <s v="67601"/>
    <x v="1"/>
    <n v="0"/>
    <n v="45864.160000000003"/>
    <n v="0"/>
    <n v="0"/>
    <n v="45864.160000000003"/>
    <n v="136.19"/>
    <n v="0"/>
    <n v="0"/>
    <n v="136.19"/>
    <n v="0"/>
    <m/>
    <n v="45727.97"/>
    <n v="0"/>
    <n v="366.91"/>
    <n v="0"/>
    <n v="0"/>
    <n v="366.91"/>
    <n v="0"/>
    <n v="0"/>
    <n v="0"/>
    <n v="51.79"/>
    <n v="0"/>
    <n v="0"/>
    <n v="0"/>
    <n v="0"/>
    <n v="4.9800000000000004"/>
    <n v="27.74"/>
    <n v="75.61"/>
    <n v="0"/>
    <n v="0"/>
    <n v="0"/>
    <n v="0"/>
    <n v="0"/>
    <n v="0"/>
    <n v="0"/>
    <n v="0.39"/>
    <n v="0"/>
    <n v="0.52"/>
    <n v="0"/>
    <n v="663.61"/>
    <n v="0"/>
    <n v="0"/>
    <n v="163"/>
    <n v="300"/>
    <n v="97833.96"/>
    <n v="57127.63"/>
    <n v="58.392432999999997"/>
    <n v="46.740385072004699"/>
    <n v="9.6"/>
    <m/>
    <m/>
    <m/>
    <s v="GTO"/>
    <s v="LEON"/>
    <s v="37353"/>
    <s v="Al corriente"/>
    <x v="0"/>
  </r>
  <r>
    <n v="3778"/>
    <s v="Hipotecaria Su Casita"/>
    <s v="FIDEICOMISO 234036"/>
    <d v="2018-05-01T00:00:00"/>
    <s v="67603"/>
    <x v="0"/>
    <n v="21"/>
    <n v="138758.95000000001"/>
    <n v="22500.080000000002"/>
    <n v="0"/>
    <n v="161259.03"/>
    <n v="418.79"/>
    <n v="0"/>
    <n v="0"/>
    <n v="0"/>
    <n v="0"/>
    <m/>
    <n v="161259.03"/>
    <n v="82179.649999999994"/>
    <n v="1086.95"/>
    <n v="0"/>
    <n v="0"/>
    <n v="0"/>
    <n v="0"/>
    <n v="0"/>
    <n v="83266.6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918.87"/>
    <n v="83266.600000000006"/>
    <n v="163"/>
    <n v="300"/>
    <n v="205451.31"/>
    <n v="173721.38"/>
    <n v="84.555986000000004"/>
    <n v="78.490144869063201"/>
    <n v="9.4"/>
    <m/>
    <m/>
    <m/>
    <s v="NL"/>
    <s v="GUADALUPE"/>
    <s v="67190"/>
    <s v="Morosidad"/>
    <x v="0"/>
  </r>
  <r>
    <n v="3779"/>
    <s v="Hipotecaria Su Casita"/>
    <s v="FIDEICOMISO 234036"/>
    <d v="2018-05-01T00:00:00"/>
    <s v="67605"/>
    <x v="0"/>
    <n v="21"/>
    <n v="41448.28"/>
    <n v="8338.19"/>
    <n v="0"/>
    <n v="49786.47"/>
    <n v="123.07"/>
    <n v="0"/>
    <n v="0"/>
    <n v="0"/>
    <n v="0"/>
    <m/>
    <n v="49786.47"/>
    <n v="36218.49"/>
    <n v="331.59"/>
    <n v="0"/>
    <n v="0"/>
    <n v="0"/>
    <n v="0"/>
    <n v="0"/>
    <n v="36550.08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61.26"/>
    <n v="36550.080000000002"/>
    <n v="163"/>
    <n v="300"/>
    <n v="67796.289999999994"/>
    <n v="51627.24"/>
    <n v="76.150538999999995"/>
    <n v="73.4353904141947"/>
    <n v="9.6"/>
    <m/>
    <m/>
    <m/>
    <s v="EM"/>
    <s v="VALLE DE CHALCO SOLIDARIDAD"/>
    <s v="56614"/>
    <s v="Proceso judicial"/>
    <x v="0"/>
  </r>
  <r>
    <n v="3780"/>
    <s v="Hipotecaria Su Casita"/>
    <s v="FIDEICOMISO 234036"/>
    <d v="2018-05-01T00:00:00"/>
    <s v="67606"/>
    <x v="0"/>
    <n v="21"/>
    <n v="133913.41"/>
    <n v="30633.52"/>
    <n v="0"/>
    <n v="164546.93"/>
    <n v="841.87"/>
    <n v="0"/>
    <n v="0"/>
    <n v="0"/>
    <n v="0"/>
    <m/>
    <n v="164546.93"/>
    <n v="50495.85"/>
    <n v="1048.99"/>
    <n v="0"/>
    <n v="0"/>
    <n v="0"/>
    <n v="0"/>
    <n v="0"/>
    <n v="51544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475.39"/>
    <n v="51544.84"/>
    <n v="103"/>
    <n v="240"/>
    <n v="226980.07"/>
    <n v="204282.06"/>
    <n v="89.999999000000003"/>
    <n v="72.493999401871505"/>
    <n v="9.4"/>
    <m/>
    <m/>
    <m/>
    <s v="QR"/>
    <s v="BENITO JUAREZ"/>
    <s v="77500"/>
    <s v="Proceso judicial"/>
    <x v="0"/>
  </r>
  <r>
    <n v="3781"/>
    <s v="Hipotecaria Su Casita"/>
    <s v="FIDEICOMISO 234036"/>
    <d v="2018-05-01T00:00:00"/>
    <s v="67607"/>
    <x v="0"/>
    <n v="21"/>
    <n v="163168.20000000001"/>
    <n v="34281.879999999997"/>
    <n v="0"/>
    <n v="197450.08"/>
    <n v="492.48"/>
    <n v="0"/>
    <n v="0"/>
    <n v="0"/>
    <n v="0"/>
    <m/>
    <n v="197450.08"/>
    <n v="144551.75"/>
    <n v="1278.1500000000001"/>
    <n v="0"/>
    <n v="0"/>
    <n v="0"/>
    <n v="0"/>
    <n v="0"/>
    <n v="145829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774.36"/>
    <n v="145829.9"/>
    <n v="163"/>
    <n v="300"/>
    <n v="226980.07"/>
    <n v="204282.06"/>
    <n v="89.999999000000003"/>
    <n v="86.990051904459506"/>
    <n v="9.4"/>
    <m/>
    <m/>
    <m/>
    <s v="QR"/>
    <s v="BENITO JUAREZ"/>
    <s v="77500"/>
    <s v="Proceso judicial"/>
    <x v="0"/>
  </r>
  <r>
    <n v="3782"/>
    <s v="Hipotecaria Su Casita"/>
    <s v="FIDEICOMISO 234036"/>
    <d v="2018-05-01T00:00:00"/>
    <s v="67608"/>
    <x v="0"/>
    <n v="21"/>
    <n v="46617.77"/>
    <n v="8868.7999999999993"/>
    <n v="0"/>
    <n v="55486.57"/>
    <n v="138.41999999999999"/>
    <n v="0"/>
    <n v="0"/>
    <n v="0"/>
    <n v="0"/>
    <m/>
    <n v="55486.57"/>
    <n v="37166.25"/>
    <n v="372.94"/>
    <n v="0"/>
    <n v="0"/>
    <n v="0"/>
    <n v="0"/>
    <n v="0"/>
    <n v="37539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07.2199999999993"/>
    <n v="37539.19"/>
    <n v="163"/>
    <n v="300"/>
    <n v="64517.53"/>
    <n v="58065.78"/>
    <n v="90.000005000000002"/>
    <n v="86.002316294258904"/>
    <n v="9.6"/>
    <m/>
    <m/>
    <m/>
    <s v="NL"/>
    <s v="JUAREZ"/>
    <s v="67267"/>
    <s v="Proceso judicial"/>
    <x v="0"/>
  </r>
  <r>
    <n v="3783"/>
    <s v="Hipotecaria Su Casita"/>
    <s v="FIDEICOMISO 234036"/>
    <d v="2018-05-01T00:00:00"/>
    <s v="67609"/>
    <x v="0"/>
    <n v="21"/>
    <n v="12434.01"/>
    <n v="2478.8200000000002"/>
    <n v="0"/>
    <n v="14912.83"/>
    <n v="36.04"/>
    <n v="0"/>
    <n v="0"/>
    <n v="0"/>
    <n v="0"/>
    <m/>
    <n v="14912.83"/>
    <n v="11660.42"/>
    <n v="102.58"/>
    <n v="0"/>
    <n v="0"/>
    <n v="0"/>
    <n v="0"/>
    <n v="0"/>
    <n v="117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14.86"/>
    <n v="11763"/>
    <n v="163"/>
    <n v="300"/>
    <n v="67796.289999999994"/>
    <n v="15373.38"/>
    <n v="22.675843"/>
    <n v="21.996528529555"/>
    <n v="9.9"/>
    <m/>
    <m/>
    <m/>
    <s v="EM"/>
    <s v="VALLE DE CHALCO SOLIDARIDAD"/>
    <s v="56614"/>
    <s v="Proceso judicial"/>
    <x v="0"/>
  </r>
  <r>
    <n v="3784"/>
    <s v="Hipotecaria Su Casita"/>
    <s v="FIDEICOMISO 234036"/>
    <d v="2018-05-01T00:00:00"/>
    <s v="67610"/>
    <x v="0"/>
    <n v="21"/>
    <n v="18180.21"/>
    <n v="2127.19"/>
    <n v="0"/>
    <n v="20307.400000000001"/>
    <n v="52.09"/>
    <n v="0"/>
    <n v="0"/>
    <n v="0"/>
    <n v="0"/>
    <m/>
    <n v="20307.400000000001"/>
    <n v="7976.81"/>
    <n v="149.99"/>
    <n v="0"/>
    <n v="0"/>
    <n v="0"/>
    <n v="0"/>
    <n v="0"/>
    <n v="8126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79.2800000000002"/>
    <n v="8126.8"/>
    <n v="163"/>
    <n v="300"/>
    <n v="69277.02"/>
    <n v="22411.89"/>
    <n v="32.351117000000002"/>
    <n v="29.313327584857898"/>
    <n v="9.9"/>
    <m/>
    <m/>
    <m/>
    <s v="EM"/>
    <s v="VALLE DE CHALCO SOLIDARIDAD"/>
    <s v="56614"/>
    <s v="Morosidad"/>
    <x v="0"/>
  </r>
  <r>
    <n v="3785"/>
    <s v="Hipotecaria Su Casita"/>
    <s v="FIDEICOMISO 234036"/>
    <d v="2018-05-01T00:00:00"/>
    <s v="67611"/>
    <x v="18"/>
    <n v="13"/>
    <n v="54734.86"/>
    <n v="2016.83"/>
    <n v="0"/>
    <n v="56751.69"/>
    <n v="163.87"/>
    <n v="0"/>
    <n v="0"/>
    <n v="0"/>
    <n v="0"/>
    <m/>
    <n v="56751.69"/>
    <n v="5459.01"/>
    <n v="433.32"/>
    <n v="0"/>
    <n v="0"/>
    <n v="0"/>
    <n v="0"/>
    <n v="0"/>
    <n v="5892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80.6999999999998"/>
    <n v="5892.33"/>
    <n v="163"/>
    <n v="300"/>
    <n v="86992.9"/>
    <n v="68351.56"/>
    <n v="78.571423999999993"/>
    <n v="65.237151832475504"/>
    <n v="9.5"/>
    <m/>
    <m/>
    <m/>
    <s v="SON"/>
    <s v="HERMOSILLO"/>
    <s v="83287"/>
    <s v="Morosidad"/>
    <x v="0"/>
  </r>
  <r>
    <n v="3786"/>
    <s v="Hipotecaria Su Casita"/>
    <s v="FIDEICOMISO 234036"/>
    <d v="2018-05-01T00:00:00"/>
    <s v="67614"/>
    <x v="0"/>
    <n v="21"/>
    <n v="13813.83"/>
    <n v="1714.95"/>
    <n v="0"/>
    <n v="15528.78"/>
    <n v="55.26"/>
    <n v="0"/>
    <n v="0"/>
    <n v="0"/>
    <n v="0"/>
    <m/>
    <n v="15528.78"/>
    <n v="4369.8599999999997"/>
    <n v="113.96"/>
    <n v="0"/>
    <n v="0"/>
    <n v="0"/>
    <n v="0"/>
    <n v="0"/>
    <n v="4483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0.21"/>
    <n v="4483.82"/>
    <n v="163"/>
    <n v="300"/>
    <n v="68668.86"/>
    <n v="18767.64"/>
    <n v="27.330642000000001"/>
    <n v="22.6140061764164"/>
    <n v="9.9"/>
    <m/>
    <m/>
    <m/>
    <s v="EM"/>
    <s v="VALLE DE CHALCO SOLIDARIDAD"/>
    <s v="56614"/>
    <s v="Morosidad"/>
    <x v="0"/>
  </r>
  <r>
    <n v="3787"/>
    <s v="Hipotecaria Su Casita"/>
    <s v="FIDEICOMISO 234036"/>
    <d v="2018-05-01T00:00:00"/>
    <s v="67616"/>
    <x v="0"/>
    <n v="21"/>
    <n v="10953.53"/>
    <n v="2183.7800000000002"/>
    <n v="0"/>
    <n v="13137.31"/>
    <n v="40.76"/>
    <n v="0"/>
    <n v="0"/>
    <n v="0"/>
    <n v="0"/>
    <m/>
    <n v="13137.31"/>
    <n v="7126.45"/>
    <n v="90.37"/>
    <n v="0"/>
    <n v="0"/>
    <n v="0"/>
    <n v="0"/>
    <n v="0"/>
    <n v="7216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24.54"/>
    <n v="7216.82"/>
    <n v="163"/>
    <n v="300"/>
    <n v="67796.289999999994"/>
    <n v="14542.89"/>
    <n v="21.450863999999999"/>
    <n v="19.377623714120102"/>
    <n v="9.9"/>
    <m/>
    <m/>
    <m/>
    <s v="EM"/>
    <s v="VALLE DE CHALCO SOLIDARIDAD"/>
    <s v="56614"/>
    <s v="Proceso judicial"/>
    <x v="0"/>
  </r>
  <r>
    <n v="3788"/>
    <s v="Hipotecaria Su Casita"/>
    <s v="FIDEICOMISO 234036"/>
    <d v="2018-05-01T00:00:00"/>
    <s v="67617"/>
    <x v="0"/>
    <n v="21"/>
    <n v="11762.64"/>
    <n v="2008.05"/>
    <n v="0"/>
    <n v="13770.69"/>
    <n v="34.090000000000003"/>
    <n v="0"/>
    <n v="0"/>
    <n v="0"/>
    <n v="0"/>
    <m/>
    <n v="13770.69"/>
    <n v="8613.48"/>
    <n v="97.04"/>
    <n v="0"/>
    <n v="0"/>
    <n v="0"/>
    <n v="0"/>
    <n v="0"/>
    <n v="8710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2.14"/>
    <n v="8710.52"/>
    <n v="163"/>
    <n v="300"/>
    <n v="67796.289999999994"/>
    <n v="14542.89"/>
    <n v="21.450863999999999"/>
    <n v="20.311863623816201"/>
    <n v="9.9"/>
    <m/>
    <m/>
    <m/>
    <s v="EM"/>
    <s v="VALLE DE CHALCO SOLIDARIDAD"/>
    <s v="56614"/>
    <s v="Morosidad"/>
    <x v="0"/>
  </r>
  <r>
    <n v="3789"/>
    <s v="Hipotecaria Su Casita"/>
    <s v="FIDEICOMISO 234036"/>
    <d v="2018-05-01T00:00:00"/>
    <s v="67619"/>
    <x v="16"/>
    <n v="19"/>
    <n v="87662.43"/>
    <n v="4447.12"/>
    <n v="0"/>
    <n v="92109.55"/>
    <n v="262.43"/>
    <n v="0"/>
    <n v="0"/>
    <n v="0"/>
    <n v="0"/>
    <m/>
    <n v="92109.55"/>
    <n v="12829.16"/>
    <n v="693.99"/>
    <n v="0"/>
    <n v="0"/>
    <n v="0"/>
    <n v="0"/>
    <n v="0"/>
    <n v="13523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09.55"/>
    <n v="13523.15"/>
    <n v="163"/>
    <n v="300"/>
    <n v="122160.24"/>
    <n v="109468.26"/>
    <n v="89.610383999999996"/>
    <n v="75.4005968996603"/>
    <n v="9.5"/>
    <m/>
    <m/>
    <m/>
    <s v="SON"/>
    <s v="HERMOSILLO"/>
    <s v="83287"/>
    <s v="Morosidad"/>
    <x v="0"/>
  </r>
  <r>
    <n v="3790"/>
    <s v="Hipotecaria Su Casita"/>
    <s v="FIDEICOMISO 234036"/>
    <d v="2018-05-01T00:00:00"/>
    <s v="67620"/>
    <x v="1"/>
    <n v="0"/>
    <n v="88121.93"/>
    <n v="0"/>
    <n v="0"/>
    <n v="88121.93"/>
    <n v="297.7"/>
    <n v="0"/>
    <n v="0"/>
    <n v="297.7"/>
    <n v="0"/>
    <m/>
    <n v="87824.23"/>
    <n v="0"/>
    <n v="587.48"/>
    <n v="0"/>
    <n v="0"/>
    <n v="587.48"/>
    <n v="0"/>
    <n v="0"/>
    <n v="0"/>
    <n v="43.25"/>
    <n v="0"/>
    <n v="0"/>
    <n v="0"/>
    <n v="0"/>
    <n v="4.76"/>
    <n v="46.42"/>
    <n v="141.56"/>
    <n v="0"/>
    <n v="0"/>
    <n v="0"/>
    <n v="0"/>
    <n v="0"/>
    <n v="0"/>
    <n v="0"/>
    <n v="3.38"/>
    <n v="0"/>
    <n v="3.35"/>
    <n v="0"/>
    <n v="1124.55"/>
    <n v="0"/>
    <n v="0"/>
    <n v="163"/>
    <n v="300"/>
    <n v="127431"/>
    <n v="114687.9"/>
    <n v="90"/>
    <n v="68.919046385887299"/>
    <n v="8"/>
    <m/>
    <m/>
    <m/>
    <s v="BCN"/>
    <s v="MEXICALI"/>
    <s v="21000"/>
    <s v="Al corriente"/>
    <x v="0"/>
  </r>
  <r>
    <n v="3791"/>
    <s v="Hipotecaria Su Casita"/>
    <s v="FIDEICOMISO 234036"/>
    <d v="2018-05-01T00:00:00"/>
    <s v="67621"/>
    <x v="0"/>
    <n v="21"/>
    <n v="60491.25"/>
    <n v="7464.1"/>
    <n v="0"/>
    <n v="67955.350000000006"/>
    <n v="204.34"/>
    <n v="0"/>
    <n v="0"/>
    <n v="0"/>
    <n v="0"/>
    <m/>
    <n v="67955.350000000006"/>
    <n v="18055.939999999999"/>
    <n v="403.28"/>
    <n v="0"/>
    <n v="0"/>
    <n v="0"/>
    <n v="0"/>
    <n v="0"/>
    <n v="18459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68.44"/>
    <n v="18459.22"/>
    <n v="163"/>
    <n v="300"/>
    <n v="98084.86"/>
    <n v="78726.45"/>
    <n v="80.263610999999997"/>
    <n v="69.282201569724705"/>
    <n v="8"/>
    <m/>
    <m/>
    <m/>
    <s v="BCN"/>
    <s v="MEXICALI"/>
    <s v="21355"/>
    <s v="Morosidad"/>
    <x v="0"/>
  </r>
  <r>
    <n v="3792"/>
    <s v="Hipotecaria Su Casita"/>
    <s v="FIDEICOMISO 234036"/>
    <d v="2018-05-01T00:00:00"/>
    <s v="67622"/>
    <x v="1"/>
    <n v="0"/>
    <n v="42049.56"/>
    <n v="0"/>
    <n v="0"/>
    <n v="42049.56"/>
    <n v="142.06"/>
    <n v="0"/>
    <n v="0"/>
    <n v="142.06"/>
    <n v="0"/>
    <m/>
    <n v="41907.5"/>
    <n v="0"/>
    <n v="280.33"/>
    <n v="0"/>
    <n v="0"/>
    <n v="280.33"/>
    <n v="0"/>
    <n v="0"/>
    <n v="0"/>
    <n v="20.64"/>
    <n v="0"/>
    <n v="0"/>
    <n v="0"/>
    <n v="0"/>
    <n v="2.31"/>
    <n v="22.15"/>
    <n v="68.489999999999995"/>
    <n v="0"/>
    <n v="0"/>
    <n v="0"/>
    <n v="0"/>
    <n v="0"/>
    <n v="0"/>
    <n v="0"/>
    <n v="4.41"/>
    <n v="0"/>
    <n v="4.2699999999999996"/>
    <n v="0"/>
    <n v="540.39"/>
    <n v="0"/>
    <n v="0"/>
    <n v="163"/>
    <n v="300"/>
    <n v="67152.44"/>
    <n v="54726.59"/>
    <n v="81.496055999999996"/>
    <n v="62.4065187840134"/>
    <n v="8"/>
    <m/>
    <m/>
    <m/>
    <s v="BCN"/>
    <s v="MEXICALI"/>
    <s v="21355"/>
    <s v="Al corriente"/>
    <x v="0"/>
  </r>
  <r>
    <n v="3793"/>
    <s v="Hipotecaria Su Casita"/>
    <s v="FIDEICOMISO 234036"/>
    <d v="2018-05-01T00:00:00"/>
    <s v="67625"/>
    <x v="0"/>
    <n v="21"/>
    <n v="40402.03"/>
    <n v="14358.73"/>
    <n v="0"/>
    <n v="54760.76"/>
    <n v="250.49"/>
    <n v="0"/>
    <n v="0"/>
    <n v="0"/>
    <n v="0"/>
    <m/>
    <n v="54760.76"/>
    <n v="29693.31"/>
    <n v="323.22000000000003"/>
    <n v="0"/>
    <n v="0"/>
    <n v="0"/>
    <n v="0"/>
    <n v="0"/>
    <n v="30016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09.22"/>
    <n v="30016.53"/>
    <n v="103"/>
    <n v="240"/>
    <n v="67910.48"/>
    <n v="61119.43"/>
    <n v="89.999996999999993"/>
    <n v="80.636685186980998"/>
    <n v="9.6"/>
    <m/>
    <m/>
    <m/>
    <s v="NAY"/>
    <s v="BAHIA DE BANDERAS"/>
    <s v="63730"/>
    <s v="Morosidad"/>
    <x v="0"/>
  </r>
  <r>
    <n v="3794"/>
    <s v="Hipotecaria Su Casita"/>
    <s v="FIDEICOMISO 234036"/>
    <d v="2018-05-01T00:00:00"/>
    <s v="67627"/>
    <x v="1"/>
    <n v="0"/>
    <n v="54929.51"/>
    <n v="0"/>
    <n v="0"/>
    <n v="54929.51"/>
    <n v="164.45"/>
    <n v="0"/>
    <n v="0"/>
    <n v="164.45"/>
    <n v="0"/>
    <m/>
    <n v="54765.06"/>
    <n v="0"/>
    <n v="434.86"/>
    <n v="0"/>
    <n v="0"/>
    <n v="434.86"/>
    <n v="0"/>
    <n v="0"/>
    <n v="0"/>
    <n v="47.64"/>
    <n v="0"/>
    <n v="0"/>
    <n v="0"/>
    <n v="0"/>
    <n v="5.08"/>
    <n v="32.35"/>
    <n v="93.19"/>
    <n v="0"/>
    <n v="0"/>
    <n v="0"/>
    <n v="0"/>
    <n v="0"/>
    <n v="0"/>
    <n v="0"/>
    <n v="5.29"/>
    <n v="0"/>
    <n v="2.75"/>
    <n v="0"/>
    <n v="782.86"/>
    <n v="0"/>
    <n v="0"/>
    <n v="163"/>
    <n v="300"/>
    <n v="133812.71"/>
    <n v="68594.34"/>
    <n v="51.261453000000003"/>
    <n v="40.926650059351601"/>
    <n v="9.5"/>
    <m/>
    <m/>
    <m/>
    <s v="BCN"/>
    <s v="MEXICALI"/>
    <s v="21000"/>
    <s v="Al corriente"/>
    <x v="0"/>
  </r>
  <r>
    <n v="3795"/>
    <s v="Hipotecaria Su Casita"/>
    <s v="FIDEICOMISO 234036"/>
    <d v="2018-05-01T00:00:00"/>
    <s v="67629"/>
    <x v="0"/>
    <n v="21"/>
    <n v="68164.160000000003"/>
    <n v="24182.01"/>
    <n v="0"/>
    <n v="92346.17"/>
    <n v="424.67"/>
    <n v="0"/>
    <n v="0"/>
    <n v="0"/>
    <n v="0"/>
    <m/>
    <n v="92346.17"/>
    <n v="48830.86"/>
    <n v="539.63"/>
    <n v="0"/>
    <n v="0"/>
    <n v="0"/>
    <n v="0"/>
    <n v="0"/>
    <n v="49370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606.68"/>
    <n v="49370.49"/>
    <n v="103"/>
    <n v="240"/>
    <n v="122080.31"/>
    <n v="103451.17"/>
    <n v="84.740257999999997"/>
    <n v="75.643787026399593"/>
    <n v="9.5"/>
    <m/>
    <m/>
    <m/>
    <s v="TAM"/>
    <s v="MATAMOROS"/>
    <s v="87345"/>
    <s v="Proceso judicial"/>
    <x v="0"/>
  </r>
  <r>
    <n v="3796"/>
    <s v="Hipotecaria Su Casita"/>
    <s v="FIDEICOMISO 234036"/>
    <d v="2018-05-01T00:00:00"/>
    <s v="67630"/>
    <x v="0"/>
    <n v="21"/>
    <n v="65678.789999999994"/>
    <n v="76725.36"/>
    <n v="0"/>
    <n v="142404.15"/>
    <n v="1289.4100000000001"/>
    <n v="0"/>
    <n v="0"/>
    <n v="0"/>
    <n v="0"/>
    <m/>
    <n v="142404.15"/>
    <n v="54587.57"/>
    <n v="437.86"/>
    <n v="0"/>
    <n v="0"/>
    <n v="0"/>
    <n v="0"/>
    <n v="0"/>
    <n v="55025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014.77"/>
    <n v="55025.43"/>
    <n v="43"/>
    <n v="180"/>
    <n v="200824.76"/>
    <n v="180742.28"/>
    <n v="89.999998000000005"/>
    <n v="70.909657746885202"/>
    <n v="8"/>
    <m/>
    <m/>
    <m/>
    <s v="CHI"/>
    <s v="JUAREZ"/>
    <s v="32470"/>
    <s v="Morosidad"/>
    <x v="0"/>
  </r>
  <r>
    <n v="3797"/>
    <s v="Hipotecaria Su Casita"/>
    <s v="FIDEICOMISO 234036"/>
    <d v="2018-05-01T00:00:00"/>
    <s v="67632"/>
    <x v="0"/>
    <n v="21"/>
    <n v="48138.74"/>
    <n v="10164.120000000001"/>
    <n v="0"/>
    <n v="58302.86"/>
    <n v="146.15"/>
    <n v="0"/>
    <n v="0"/>
    <n v="0"/>
    <n v="0"/>
    <m/>
    <n v="58302.86"/>
    <n v="43973.93"/>
    <n v="385.11"/>
    <n v="0"/>
    <n v="0"/>
    <n v="0"/>
    <n v="0"/>
    <n v="0"/>
    <n v="44359.04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10.27"/>
    <n v="44359.040000000001"/>
    <n v="163"/>
    <n v="300"/>
    <n v="66853.5"/>
    <n v="60325"/>
    <n v="90.234617"/>
    <n v="87.209883830992496"/>
    <n v="9.6"/>
    <m/>
    <m/>
    <m/>
    <s v="NL"/>
    <s v="GARCIA"/>
    <s v="66000"/>
    <s v="Proceso judicial"/>
    <x v="0"/>
  </r>
  <r>
    <n v="3798"/>
    <s v="Hipotecaria Su Casita"/>
    <s v="FIDEICOMISO 234036"/>
    <d v="2018-05-01T00:00:00"/>
    <s v="67633"/>
    <x v="0"/>
    <n v="21"/>
    <n v="75053.77"/>
    <n v="10718.97"/>
    <n v="0"/>
    <n v="85772.74"/>
    <n v="224.69"/>
    <n v="0"/>
    <n v="0"/>
    <n v="0"/>
    <n v="0"/>
    <m/>
    <n v="85772.74"/>
    <n v="38433.43"/>
    <n v="594.17999999999995"/>
    <n v="0"/>
    <n v="0"/>
    <n v="0"/>
    <n v="0"/>
    <n v="0"/>
    <n v="39027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43.66"/>
    <n v="39027.61"/>
    <n v="163"/>
    <n v="300"/>
    <n v="105221.6"/>
    <n v="93724.38"/>
    <n v="89.073327000000006"/>
    <n v="81.516285492696596"/>
    <n v="9.5"/>
    <m/>
    <m/>
    <m/>
    <s v="OAX"/>
    <s v="SAN SEBASTIAN TUTLA"/>
    <s v="71246"/>
    <s v="Morosidad"/>
    <x v="0"/>
  </r>
  <r>
    <n v="3799"/>
    <s v="Hipotecaria Su Casita"/>
    <s v="FIDEICOMISO 234036"/>
    <d v="2018-05-01T00:00:00"/>
    <s v="67634"/>
    <x v="0"/>
    <n v="21"/>
    <n v="51518.46"/>
    <n v="7503.27"/>
    <n v="0"/>
    <n v="59021.73"/>
    <n v="174.03"/>
    <n v="0"/>
    <n v="0"/>
    <n v="0"/>
    <n v="0"/>
    <m/>
    <n v="59021.73"/>
    <n v="18888.72"/>
    <n v="343.46"/>
    <n v="0"/>
    <n v="0"/>
    <n v="0"/>
    <n v="0"/>
    <n v="0"/>
    <n v="19232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77.3"/>
    <n v="19232.18"/>
    <n v="163"/>
    <n v="300"/>
    <n v="74498.600000000006"/>
    <n v="67048.740000000005"/>
    <n v="90"/>
    <n v="79.225287455066294"/>
    <n v="8"/>
    <m/>
    <m/>
    <m/>
    <s v="SON"/>
    <s v="CAJEME"/>
    <s v="85023"/>
    <s v="Morosidad"/>
    <x v="0"/>
  </r>
  <r>
    <n v="3800"/>
    <s v="Hipotecaria Su Casita"/>
    <s v="FIDEICOMISO 234036"/>
    <d v="2018-05-01T00:00:00"/>
    <s v="67637"/>
    <x v="0"/>
    <n v="21"/>
    <n v="81213.100000000006"/>
    <n v="16305.72"/>
    <n v="0"/>
    <n v="97518.82"/>
    <n v="243.13"/>
    <n v="0"/>
    <n v="0"/>
    <n v="0"/>
    <n v="0"/>
    <m/>
    <n v="97518.82"/>
    <n v="68249.36"/>
    <n v="642.94000000000005"/>
    <n v="0"/>
    <n v="0"/>
    <n v="0"/>
    <n v="0"/>
    <n v="0"/>
    <n v="68892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548.849999999999"/>
    <n v="68892.3"/>
    <n v="163"/>
    <n v="300"/>
    <n v="127360.91"/>
    <n v="101415.84"/>
    <n v="79.628702000000004"/>
    <n v="76.568877772660002"/>
    <n v="9.5"/>
    <m/>
    <m/>
    <m/>
    <s v="PUE"/>
    <s v="PUEBLA"/>
    <s v="72587"/>
    <s v="Proceso judicial"/>
    <x v="0"/>
  </r>
  <r>
    <n v="3801"/>
    <s v="Hipotecaria Su Casita"/>
    <s v="FIDEICOMISO 234036"/>
    <d v="2018-05-01T00:00:00"/>
    <s v="67639"/>
    <x v="0"/>
    <n v="21"/>
    <n v="143573.41"/>
    <n v="29767.55"/>
    <n v="0"/>
    <n v="173340.96"/>
    <n v="433.31"/>
    <n v="0"/>
    <n v="0"/>
    <n v="0"/>
    <n v="0"/>
    <m/>
    <n v="173340.96"/>
    <n v="123780.65"/>
    <n v="1124.6600000000001"/>
    <n v="0"/>
    <n v="0"/>
    <n v="0"/>
    <n v="0"/>
    <n v="0"/>
    <n v="124905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200.86"/>
    <n v="124905.31"/>
    <n v="163"/>
    <n v="300"/>
    <n v="199719.65"/>
    <n v="179747.69"/>
    <n v="90.000003000000007"/>
    <n v="86.792141362277803"/>
    <n v="9.4"/>
    <m/>
    <m/>
    <m/>
    <s v="VER"/>
    <s v="XALAPA"/>
    <s v="91070"/>
    <s v="Proceso judicial"/>
    <x v="0"/>
  </r>
  <r>
    <n v="3802"/>
    <s v="Hipotecaria Su Casita"/>
    <s v="FIDEICOMISO 234036"/>
    <d v="2018-05-01T00:00:00"/>
    <s v="67642"/>
    <x v="1"/>
    <n v="0"/>
    <n v="45811.71"/>
    <n v="0"/>
    <n v="0"/>
    <n v="45811.71"/>
    <n v="136.04"/>
    <n v="0"/>
    <n v="0"/>
    <n v="136.04"/>
    <n v="0"/>
    <m/>
    <n v="45675.67"/>
    <n v="0"/>
    <n v="366.49"/>
    <n v="0"/>
    <n v="0"/>
    <n v="366.49"/>
    <n v="0"/>
    <n v="0"/>
    <n v="0"/>
    <n v="51.73"/>
    <n v="0"/>
    <n v="0"/>
    <n v="0"/>
    <n v="0"/>
    <n v="6.75"/>
    <n v="27.71"/>
    <n v="70.42"/>
    <n v="0"/>
    <n v="0"/>
    <n v="0"/>
    <n v="0"/>
    <n v="0"/>
    <n v="0"/>
    <n v="0"/>
    <n v="20.05"/>
    <n v="0"/>
    <n v="15.27"/>
    <n v="0"/>
    <n v="679.19"/>
    <n v="0"/>
    <n v="0"/>
    <n v="163"/>
    <n v="300"/>
    <n v="63403.06"/>
    <n v="57062.76"/>
    <n v="90.000009000000006"/>
    <n v="72.040166144803194"/>
    <n v="9.6"/>
    <m/>
    <m/>
    <m/>
    <s v="DGO"/>
    <s v="DURANGO"/>
    <s v="34208"/>
    <s v="Al corriente"/>
    <x v="0"/>
  </r>
  <r>
    <n v="3803"/>
    <s v="Hipotecaria Su Casita"/>
    <s v="FIDEICOMISO 234036"/>
    <d v="2018-05-01T00:00:00"/>
    <s v="67643"/>
    <x v="0"/>
    <n v="21"/>
    <n v="115093.31"/>
    <n v="23588.36"/>
    <n v="0"/>
    <n v="138681.67000000001"/>
    <n v="388.81"/>
    <n v="0"/>
    <n v="0"/>
    <n v="0"/>
    <n v="0"/>
    <m/>
    <n v="138681.67000000001"/>
    <n v="66587.44"/>
    <n v="767.29"/>
    <n v="0"/>
    <n v="0"/>
    <n v="0"/>
    <n v="0"/>
    <n v="0"/>
    <n v="67354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977.17"/>
    <n v="67354.73"/>
    <n v="163"/>
    <n v="300"/>
    <n v="180962.91"/>
    <n v="149789.74"/>
    <n v="82.773724000000001"/>
    <n v="76.635410919593596"/>
    <n v="8"/>
    <m/>
    <m/>
    <m/>
    <s v="CHI"/>
    <s v="CHIHUAHUA"/>
    <s v="31125"/>
    <s v="Morosidad"/>
    <x v="0"/>
  </r>
  <r>
    <n v="3804"/>
    <s v="Hipotecaria Su Casita"/>
    <s v="FIDEICOMISO 234036"/>
    <d v="2018-05-01T00:00:00"/>
    <s v="67644"/>
    <x v="0"/>
    <n v="21"/>
    <n v="0"/>
    <n v="49280.83"/>
    <n v="0"/>
    <n v="49280.83"/>
    <n v="0"/>
    <n v="0"/>
    <n v="0"/>
    <n v="0"/>
    <n v="0"/>
    <m/>
    <n v="49280.83"/>
    <n v="8334.27"/>
    <n v="0"/>
    <n v="0"/>
    <n v="0"/>
    <n v="0"/>
    <n v="0"/>
    <n v="0"/>
    <n v="8334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280.83"/>
    <n v="8334.27"/>
    <n v="187"/>
    <n v="300"/>
    <n v="192804.53"/>
    <n v="162548.22"/>
    <n v="84.307261999999994"/>
    <n v="25.5599959592757"/>
    <n v="9.4"/>
    <m/>
    <m/>
    <m/>
    <s v="JAL"/>
    <s v="PUERTO VALLARTA"/>
    <s v="48280"/>
    <s v="Morosidad"/>
    <x v="0"/>
  </r>
  <r>
    <n v="3805"/>
    <s v="Hipotecaria Su Casita"/>
    <s v="FIDEICOMISO 234036"/>
    <d v="2018-05-01T00:00:00"/>
    <s v="67646"/>
    <x v="0"/>
    <n v="21"/>
    <n v="45881.42"/>
    <n v="9168.3799999999992"/>
    <n v="0"/>
    <n v="55049.8"/>
    <n v="136.25"/>
    <n v="0"/>
    <n v="0"/>
    <n v="0"/>
    <n v="0"/>
    <m/>
    <n v="55049.8"/>
    <n v="39651.74"/>
    <n v="367.05"/>
    <n v="0"/>
    <n v="0"/>
    <n v="0"/>
    <n v="0"/>
    <n v="0"/>
    <n v="40018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04.6299999999992"/>
    <n v="40018.79"/>
    <n v="163"/>
    <n v="300"/>
    <n v="66821.3"/>
    <n v="57150"/>
    <n v="85.526621000000006"/>
    <n v="82.383611211300106"/>
    <n v="9.6"/>
    <m/>
    <m/>
    <m/>
    <s v="NL"/>
    <s v="GARCIA"/>
    <s v="66000"/>
    <s v="Proceso judicial"/>
    <x v="0"/>
  </r>
  <r>
    <n v="3806"/>
    <s v="Hipotecaria Su Casita"/>
    <s v="FIDEICOMISO 234036"/>
    <d v="2018-05-01T00:00:00"/>
    <s v="67648"/>
    <x v="0"/>
    <n v="21"/>
    <n v="68241.22"/>
    <n v="13411.43"/>
    <n v="0"/>
    <n v="81652.649999999994"/>
    <n v="204.3"/>
    <n v="0"/>
    <n v="0"/>
    <n v="0"/>
    <n v="0"/>
    <m/>
    <n v="81652.649999999994"/>
    <n v="55786.41"/>
    <n v="540.24"/>
    <n v="0"/>
    <n v="0"/>
    <n v="0"/>
    <n v="0"/>
    <n v="0"/>
    <n v="56326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15.73"/>
    <n v="56326.65"/>
    <n v="163"/>
    <n v="300"/>
    <n v="96402.27"/>
    <n v="85216.960000000006"/>
    <n v="88.397255000000001"/>
    <n v="84.699925032244195"/>
    <n v="9.5"/>
    <m/>
    <m/>
    <m/>
    <s v="NL"/>
    <s v="APODACA"/>
    <s v="66613"/>
    <s v="Proceso judicial"/>
    <x v="0"/>
  </r>
  <r>
    <n v="3807"/>
    <s v="Hipotecaria Su Casita"/>
    <s v="FIDEICOMISO 234036"/>
    <d v="2018-05-01T00:00:00"/>
    <s v="67649"/>
    <x v="0"/>
    <n v="21"/>
    <n v="65043.18"/>
    <n v="10764.95"/>
    <n v="0"/>
    <n v="75808.13"/>
    <n v="194.72"/>
    <n v="0"/>
    <n v="0"/>
    <n v="0"/>
    <n v="0"/>
    <m/>
    <n v="75808.13"/>
    <n v="40999.22"/>
    <n v="514.92999999999995"/>
    <n v="0"/>
    <n v="0"/>
    <n v="0"/>
    <n v="0"/>
    <n v="0"/>
    <n v="41514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59.67"/>
    <n v="41514.15"/>
    <n v="163"/>
    <n v="300"/>
    <n v="93945.99"/>
    <n v="81223.53"/>
    <n v="86.457687000000007"/>
    <n v="80.693311108188894"/>
    <n v="9.5"/>
    <m/>
    <m/>
    <m/>
    <s v="EM"/>
    <s v="TECAMAC"/>
    <s v="55764"/>
    <s v="Morosidad"/>
    <x v="0"/>
  </r>
  <r>
    <n v="3808"/>
    <s v="Hipotecaria Su Casita"/>
    <s v="FIDEICOMISO 234036"/>
    <d v="2018-05-01T00:00:00"/>
    <s v="67651"/>
    <x v="0"/>
    <n v="21"/>
    <n v="42404.13"/>
    <n v="9029.7000000000007"/>
    <n v="0"/>
    <n v="51433.83"/>
    <n v="125.92"/>
    <n v="0"/>
    <n v="0"/>
    <n v="0"/>
    <n v="0"/>
    <m/>
    <n v="51433.83"/>
    <n v="40644.080000000002"/>
    <n v="339.23"/>
    <n v="0"/>
    <n v="0"/>
    <n v="0"/>
    <n v="0"/>
    <n v="0"/>
    <n v="40983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55.6200000000008"/>
    <n v="40983.31"/>
    <n v="163"/>
    <n v="300"/>
    <n v="101367.64"/>
    <n v="52818.22"/>
    <n v="52.105603000000002"/>
    <n v="50.739891021497698"/>
    <n v="9.6"/>
    <m/>
    <m/>
    <m/>
    <s v="QR"/>
    <s v="SOLIDARIDAD"/>
    <s v="77710"/>
    <s v="Morosidad"/>
    <x v="0"/>
  </r>
  <r>
    <n v="3809"/>
    <s v="Hipotecaria Su Casita"/>
    <s v="FIDEICOMISO 234036"/>
    <d v="2018-05-01T00:00:00"/>
    <s v="67653"/>
    <x v="10"/>
    <n v="7"/>
    <n v="76140.22"/>
    <n v="1432.29"/>
    <n v="0"/>
    <n v="77572.509999999995"/>
    <n v="227.95"/>
    <n v="0"/>
    <n v="0"/>
    <n v="0"/>
    <n v="0"/>
    <m/>
    <n v="77572.509999999995"/>
    <n v="3653.77"/>
    <n v="602.78"/>
    <n v="0"/>
    <n v="0"/>
    <n v="0"/>
    <n v="0"/>
    <n v="0"/>
    <n v="4256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0.24"/>
    <n v="4256.55"/>
    <n v="163"/>
    <n v="300"/>
    <n v="109343.94"/>
    <n v="95081.69"/>
    <n v="86.956524999999999"/>
    <n v="70.943584460138993"/>
    <n v="9.5"/>
    <m/>
    <m/>
    <m/>
    <s v="VER"/>
    <s v="VERACRUZ"/>
    <s v="91808"/>
    <s v="Morosidad"/>
    <x v="0"/>
  </r>
  <r>
    <n v="3810"/>
    <s v="Hipotecaria Su Casita"/>
    <s v="FIDEICOMISO 234036"/>
    <d v="2018-05-01T00:00:00"/>
    <s v="67655"/>
    <x v="0"/>
    <n v="21"/>
    <n v="59601.63"/>
    <n v="10916.81"/>
    <n v="0"/>
    <n v="70518.44"/>
    <n v="178.42"/>
    <n v="0"/>
    <n v="0"/>
    <n v="0"/>
    <n v="0"/>
    <m/>
    <n v="70518.44"/>
    <n v="43491.88"/>
    <n v="471.85"/>
    <n v="0"/>
    <n v="0"/>
    <n v="0"/>
    <n v="0"/>
    <n v="0"/>
    <n v="43963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95.23"/>
    <n v="43963.73"/>
    <n v="163"/>
    <n v="300"/>
    <n v="101367.64"/>
    <n v="74427.5"/>
    <n v="73.423333"/>
    <n v="69.5670135737533"/>
    <n v="9.5"/>
    <m/>
    <m/>
    <m/>
    <s v="QR"/>
    <s v="SOLIDARIDAD"/>
    <s v="77710"/>
    <s v="Morosidad"/>
    <x v="0"/>
  </r>
  <r>
    <n v="3811"/>
    <s v="Hipotecaria Su Casita"/>
    <s v="FIDEICOMISO 234036"/>
    <d v="2018-05-01T00:00:00"/>
    <s v="67656"/>
    <x v="0"/>
    <n v="21"/>
    <n v="48345.36"/>
    <n v="9044.26"/>
    <n v="0"/>
    <n v="57389.62"/>
    <n v="143.56"/>
    <n v="0"/>
    <n v="0"/>
    <n v="0"/>
    <n v="0"/>
    <m/>
    <n v="57389.62"/>
    <n v="37623.9"/>
    <n v="386.76"/>
    <n v="0"/>
    <n v="0"/>
    <n v="0"/>
    <n v="0"/>
    <n v="0"/>
    <n v="38010.66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87.82"/>
    <n v="38010.660000000003"/>
    <n v="163"/>
    <n v="300"/>
    <n v="90433.25"/>
    <n v="60218.400000000001"/>
    <n v="66.588781999999995"/>
    <n v="63.460751119970602"/>
    <n v="9.6"/>
    <m/>
    <m/>
    <m/>
    <s v="BCN"/>
    <s v="MEXICALI"/>
    <s v="21395"/>
    <s v="Proceso judicial"/>
    <x v="0"/>
  </r>
  <r>
    <n v="3812"/>
    <s v="Hipotecaria Su Casita"/>
    <s v="FIDEICOMISO 234036"/>
    <d v="2018-05-01T00:00:00"/>
    <s v="67657"/>
    <x v="20"/>
    <n v="8"/>
    <n v="23091.25"/>
    <n v="1088"/>
    <n v="0"/>
    <n v="24179.25"/>
    <n v="141.1"/>
    <n v="0"/>
    <n v="0"/>
    <n v="0"/>
    <n v="0"/>
    <m/>
    <n v="24179.25"/>
    <n v="1462.75"/>
    <n v="190.5"/>
    <n v="0"/>
    <n v="0"/>
    <n v="0"/>
    <n v="0"/>
    <n v="0"/>
    <n v="1653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9.0999999999999"/>
    <n v="1653.25"/>
    <n v="103"/>
    <n v="240"/>
    <n v="82932.36"/>
    <n v="34599.17"/>
    <n v="41.719746000000001"/>
    <n v="29.155386342230202"/>
    <n v="9.9"/>
    <m/>
    <m/>
    <m/>
    <s v="QR"/>
    <s v="BENITO JUAREZ"/>
    <s v="77500"/>
    <s v="Morosidad"/>
    <x v="0"/>
  </r>
  <r>
    <n v="3813"/>
    <s v="Hipotecaria Su Casita"/>
    <s v="FIDEICOMISO 234036"/>
    <d v="2018-05-01T00:00:00"/>
    <s v="67659"/>
    <x v="1"/>
    <n v="1"/>
    <n v="43345.440000000002"/>
    <n v="1.82"/>
    <n v="0"/>
    <n v="43347.26"/>
    <n v="128.72"/>
    <n v="0"/>
    <n v="1.82"/>
    <n v="128.72"/>
    <n v="0"/>
    <m/>
    <n v="43216.72"/>
    <n v="0"/>
    <n v="346.76"/>
    <n v="0"/>
    <n v="0"/>
    <n v="346.76"/>
    <n v="0"/>
    <n v="0"/>
    <n v="0"/>
    <n v="48.94"/>
    <n v="0"/>
    <n v="0"/>
    <n v="0"/>
    <n v="0"/>
    <n v="5.3"/>
    <n v="26.22"/>
    <n v="72.75"/>
    <n v="0"/>
    <n v="0"/>
    <n v="0"/>
    <n v="0"/>
    <n v="0"/>
    <n v="0"/>
    <n v="0"/>
    <n v="0.05"/>
    <n v="0"/>
    <n v="0"/>
    <n v="0"/>
    <n v="630.55999999999995"/>
    <n v="0"/>
    <n v="0"/>
    <n v="163"/>
    <n v="300"/>
    <n v="101367.64"/>
    <n v="53991.06"/>
    <n v="53.262619000000001"/>
    <n v="42.633645121797599"/>
    <n v="9.6"/>
    <m/>
    <m/>
    <m/>
    <s v="QR"/>
    <s v="SOLIDARIDAD"/>
    <s v="77710"/>
    <s v="Al corriente"/>
    <x v="0"/>
  </r>
  <r>
    <n v="3814"/>
    <s v="Hipotecaria Su Casita"/>
    <s v="FIDEICOMISO 234036"/>
    <d v="2018-05-01T00:00:00"/>
    <s v="67667"/>
    <x v="0"/>
    <n v="21"/>
    <n v="64508.5"/>
    <n v="12769.57"/>
    <n v="0"/>
    <n v="77278.070000000007"/>
    <n v="193.12"/>
    <n v="0"/>
    <n v="0"/>
    <n v="0"/>
    <n v="0"/>
    <m/>
    <n v="77278.070000000007"/>
    <n v="52923.49"/>
    <n v="510.69"/>
    <n v="0"/>
    <n v="0"/>
    <n v="0"/>
    <n v="0"/>
    <n v="0"/>
    <n v="53434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62.69"/>
    <n v="53434.18"/>
    <n v="163"/>
    <n v="300"/>
    <n v="102427.74"/>
    <n v="80555.320000000007"/>
    <n v="78.646000000000001"/>
    <n v="75.446427290214999"/>
    <n v="9.5"/>
    <m/>
    <m/>
    <m/>
    <s v="QR"/>
    <s v="SOLIDARIDAD"/>
    <s v="77710"/>
    <s v="Morosidad"/>
    <x v="0"/>
  </r>
  <r>
    <n v="3815"/>
    <s v="Hipotecaria Su Casita"/>
    <s v="FIDEICOMISO 234036"/>
    <d v="2018-05-01T00:00:00"/>
    <s v="67672"/>
    <x v="0"/>
    <n v="21"/>
    <n v="59873.63"/>
    <n v="26686.87"/>
    <n v="0"/>
    <n v="86560.5"/>
    <n v="399.21"/>
    <n v="0"/>
    <n v="0"/>
    <n v="0"/>
    <n v="0"/>
    <m/>
    <n v="86560.5"/>
    <n v="57037.34"/>
    <n v="474"/>
    <n v="0"/>
    <n v="0"/>
    <n v="0"/>
    <n v="0"/>
    <n v="0"/>
    <n v="57511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086.080000000002"/>
    <n v="57511.34"/>
    <n v="103"/>
    <n v="240"/>
    <n v="105170.91"/>
    <n v="93679.23"/>
    <n v="89.073328000000004"/>
    <n v="82.304602720837906"/>
    <n v="9.5"/>
    <m/>
    <m/>
    <m/>
    <s v="OAX"/>
    <s v="SAN SEBASTIAN TUTLA"/>
    <s v="71246"/>
    <s v="Morosidad"/>
    <x v="0"/>
  </r>
  <r>
    <n v="3816"/>
    <s v="Hipotecaria Su Casita"/>
    <s v="FIDEICOMISO 234036"/>
    <d v="2018-05-01T00:00:00"/>
    <s v="67673"/>
    <x v="0"/>
    <n v="21"/>
    <n v="64608.07"/>
    <n v="12880.95"/>
    <n v="0"/>
    <n v="77489.02"/>
    <n v="193.42"/>
    <n v="0"/>
    <n v="0"/>
    <n v="0"/>
    <n v="0"/>
    <m/>
    <n v="77489.02"/>
    <n v="54084.55"/>
    <n v="511.48"/>
    <n v="0"/>
    <n v="0"/>
    <n v="0"/>
    <n v="0"/>
    <n v="0"/>
    <n v="54596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74.37"/>
    <n v="54596.03"/>
    <n v="163"/>
    <n v="300"/>
    <n v="101367.64"/>
    <n v="80679.929999999993"/>
    <n v="79.591406000000006"/>
    <n v="76.443547377422405"/>
    <n v="9.5"/>
    <m/>
    <m/>
    <m/>
    <s v="QR"/>
    <s v="SOLIDARIDAD"/>
    <s v="77710"/>
    <s v="Morosidad"/>
    <x v="0"/>
  </r>
  <r>
    <n v="3817"/>
    <s v="Hipotecaria Su Casita"/>
    <s v="FIDEICOMISO 234036"/>
    <d v="2018-05-01T00:00:00"/>
    <s v="67674"/>
    <x v="0"/>
    <n v="21"/>
    <n v="118352.77"/>
    <n v="23529"/>
    <n v="0"/>
    <n v="141881.76999999999"/>
    <n v="357.19"/>
    <n v="0"/>
    <n v="0"/>
    <n v="0"/>
    <n v="0"/>
    <m/>
    <n v="141881.76999999999"/>
    <n v="95909.96"/>
    <n v="927.1"/>
    <n v="0"/>
    <n v="0"/>
    <n v="0"/>
    <n v="0"/>
    <n v="0"/>
    <n v="96837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886.19"/>
    <n v="96837.06"/>
    <n v="163"/>
    <n v="300"/>
    <n v="172731.73"/>
    <n v="148172.51"/>
    <n v="85.781870999999995"/>
    <n v="82.139957616913406"/>
    <n v="9.4"/>
    <m/>
    <m/>
    <m/>
    <s v="BCN"/>
    <s v="MEXICALI"/>
    <s v="21000"/>
    <s v="Proceso judicial"/>
    <x v="0"/>
  </r>
  <r>
    <n v="3818"/>
    <s v="Hipotecaria Su Casita"/>
    <s v="FIDEICOMISO 234036"/>
    <d v="2018-05-01T00:00:00"/>
    <s v="67675"/>
    <x v="0"/>
    <n v="21"/>
    <n v="86487.77"/>
    <n v="15974.71"/>
    <n v="0"/>
    <n v="102462.48"/>
    <n v="258.93"/>
    <n v="0"/>
    <n v="0"/>
    <n v="0"/>
    <n v="0"/>
    <m/>
    <n v="102462.48"/>
    <n v="63760.480000000003"/>
    <n v="684.69"/>
    <n v="0"/>
    <n v="0"/>
    <n v="0"/>
    <n v="0"/>
    <n v="0"/>
    <n v="64445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233.64"/>
    <n v="64445.17"/>
    <n v="163"/>
    <n v="300"/>
    <n v="122206.38"/>
    <n v="108002.76"/>
    <n v="88.377350000000007"/>
    <n v="83.843805999291206"/>
    <n v="9.5"/>
    <m/>
    <m/>
    <m/>
    <s v="BCN"/>
    <s v="MEXICALI"/>
    <s v="21378"/>
    <s v="Morosidad"/>
    <x v="0"/>
  </r>
  <r>
    <n v="3819"/>
    <s v="Hipotecaria Su Casita"/>
    <s v="FIDEICOMISO 234036"/>
    <d v="2018-05-01T00:00:00"/>
    <s v="67676"/>
    <x v="0"/>
    <n v="21"/>
    <n v="55334.67"/>
    <n v="9249.1299999999992"/>
    <n v="0"/>
    <n v="64583.8"/>
    <n v="165.63"/>
    <n v="0"/>
    <n v="0"/>
    <n v="0"/>
    <n v="0"/>
    <m/>
    <n v="64583.8"/>
    <n v="35314.230000000003"/>
    <n v="438.07"/>
    <n v="0"/>
    <n v="0"/>
    <n v="0"/>
    <n v="0"/>
    <n v="0"/>
    <n v="35752.3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14.76"/>
    <n v="35752.300000000003"/>
    <n v="163"/>
    <n v="300"/>
    <n v="77174.64"/>
    <n v="69097.740000000005"/>
    <n v="89.534255999999999"/>
    <n v="83.685262103403105"/>
    <n v="9.5"/>
    <m/>
    <m/>
    <m/>
    <s v="BCN"/>
    <s v="MEXICALI"/>
    <s v="21327"/>
    <s v="Proceso judicial"/>
    <x v="0"/>
  </r>
  <r>
    <n v="3820"/>
    <s v="Hipotecaria Su Casita"/>
    <s v="FIDEICOMISO 234036"/>
    <d v="2018-05-01T00:00:00"/>
    <s v="67677"/>
    <x v="0"/>
    <n v="21"/>
    <n v="53298.54"/>
    <n v="7498.15"/>
    <n v="0"/>
    <n v="60796.69"/>
    <n v="159.56"/>
    <n v="0"/>
    <n v="27.95"/>
    <n v="0"/>
    <n v="0"/>
    <m/>
    <n v="60768.74"/>
    <n v="26594.75"/>
    <n v="421.95"/>
    <n v="0"/>
    <n v="265.12"/>
    <n v="0"/>
    <n v="0"/>
    <n v="0"/>
    <n v="26751.58"/>
    <n v="0"/>
    <n v="0"/>
    <n v="0"/>
    <n v="0"/>
    <n v="0"/>
    <n v="-44.1"/>
    <n v="0"/>
    <n v="0"/>
    <n v="0"/>
    <n v="0"/>
    <n v="0"/>
    <n v="0"/>
    <n v="0"/>
    <n v="0"/>
    <n v="0"/>
    <n v="0"/>
    <n v="0"/>
    <n v="0"/>
    <n v="0"/>
    <n v="248.97"/>
    <n v="7629.76"/>
    <n v="26751.58"/>
    <n v="163"/>
    <n v="300"/>
    <n v="77174.64"/>
    <n v="66557.179999999993"/>
    <n v="86.242294000000001"/>
    <n v="78.741850858007496"/>
    <n v="9.5"/>
    <m/>
    <m/>
    <m/>
    <s v="BCN"/>
    <s v="MEXICALI"/>
    <s v="21327"/>
    <s v="Proceso judicial"/>
    <x v="0"/>
  </r>
  <r>
    <n v="3821"/>
    <s v="Hipotecaria Su Casita"/>
    <s v="FIDEICOMISO 234036"/>
    <d v="2018-05-01T00:00:00"/>
    <s v="67678"/>
    <x v="1"/>
    <n v="0"/>
    <n v="53933.78"/>
    <n v="0"/>
    <n v="0"/>
    <n v="53933.78"/>
    <n v="161.44999999999999"/>
    <n v="0"/>
    <n v="0"/>
    <n v="161.44999999999999"/>
    <n v="0"/>
    <m/>
    <n v="53772.33"/>
    <n v="0"/>
    <n v="426.98"/>
    <n v="0"/>
    <n v="0"/>
    <n v="426.98"/>
    <n v="0"/>
    <n v="0"/>
    <n v="0"/>
    <n v="46.77"/>
    <n v="0"/>
    <n v="0"/>
    <n v="0"/>
    <n v="0"/>
    <n v="6.98"/>
    <n v="31.76"/>
    <n v="85.1"/>
    <n v="0"/>
    <n v="0"/>
    <n v="0"/>
    <n v="0"/>
    <n v="0"/>
    <n v="0"/>
    <n v="0"/>
    <n v="8.43"/>
    <n v="0"/>
    <n v="20.56"/>
    <n v="0"/>
    <n v="767.47"/>
    <n v="0"/>
    <n v="0"/>
    <n v="163"/>
    <n v="300"/>
    <n v="88161.85"/>
    <n v="67349.53"/>
    <n v="76.393054000000006"/>
    <n v="60.992742033920997"/>
    <n v="9.5"/>
    <m/>
    <m/>
    <m/>
    <s v="GTO"/>
    <s v="GUANAJUATO"/>
    <s v="36250"/>
    <s v="Al corriente"/>
    <x v="0"/>
  </r>
  <r>
    <n v="3822"/>
    <s v="Hipotecaria Su Casita"/>
    <s v="FIDEICOMISO 234036"/>
    <d v="2018-05-01T00:00:00"/>
    <s v="67680"/>
    <x v="1"/>
    <n v="0"/>
    <n v="47890.37"/>
    <n v="0"/>
    <n v="0"/>
    <n v="47890.37"/>
    <n v="161.78"/>
    <n v="0"/>
    <n v="0"/>
    <n v="161.78"/>
    <n v="0"/>
    <m/>
    <n v="47728.59"/>
    <n v="0"/>
    <n v="319.27"/>
    <n v="0"/>
    <n v="0"/>
    <n v="319.27"/>
    <n v="0"/>
    <n v="0"/>
    <n v="0"/>
    <n v="23.5"/>
    <n v="0"/>
    <n v="0"/>
    <n v="0"/>
    <n v="0"/>
    <n v="2.96"/>
    <n v="25.23"/>
    <n v="78.209999999999994"/>
    <n v="0"/>
    <n v="0"/>
    <n v="0"/>
    <n v="0"/>
    <n v="0"/>
    <n v="0"/>
    <n v="0"/>
    <n v="614.13"/>
    <n v="0"/>
    <n v="610.95000000000005"/>
    <n v="0"/>
    <n v="1225.08"/>
    <n v="0"/>
    <n v="0"/>
    <n v="163"/>
    <n v="300"/>
    <n v="77914.16"/>
    <n v="62327.24"/>
    <n v="79.994753000000003"/>
    <n v="61.257914967649299"/>
    <n v="8"/>
    <m/>
    <m/>
    <m/>
    <s v="BCN"/>
    <s v="MEXICALI"/>
    <s v="21355"/>
    <s v="Al corriente"/>
    <x v="0"/>
  </r>
  <r>
    <n v="3823"/>
    <s v="Hipotecaria Su Casita"/>
    <s v="FIDEICOMISO 234036"/>
    <d v="2018-05-01T00:00:00"/>
    <s v="67681"/>
    <x v="0"/>
    <n v="21"/>
    <n v="42007.35"/>
    <n v="7648.68"/>
    <n v="0"/>
    <n v="49656.03"/>
    <n v="141.91999999999999"/>
    <n v="0"/>
    <n v="0"/>
    <n v="0"/>
    <n v="0"/>
    <m/>
    <n v="49656.03"/>
    <n v="20431.39"/>
    <n v="280.05"/>
    <n v="0"/>
    <n v="0"/>
    <n v="0"/>
    <n v="0"/>
    <n v="0"/>
    <n v="20711.43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90.6"/>
    <n v="20711.439999999999"/>
    <n v="163"/>
    <n v="300"/>
    <n v="67085.41"/>
    <n v="54671.97"/>
    <n v="81.496065999999999"/>
    <n v="74.019119819131802"/>
    <n v="8"/>
    <m/>
    <m/>
    <m/>
    <s v="BCN"/>
    <s v="MEXICALI"/>
    <s v="21355"/>
    <s v="Proceso judicial"/>
    <x v="0"/>
  </r>
  <r>
    <n v="3824"/>
    <s v="Hipotecaria Su Casita"/>
    <s v="FIDEICOMISO 234036"/>
    <d v="2018-05-01T00:00:00"/>
    <s v="67682"/>
    <x v="1"/>
    <n v="1"/>
    <n v="86442.09"/>
    <n v="268.87"/>
    <n v="0"/>
    <n v="86710.96"/>
    <n v="271"/>
    <n v="0"/>
    <n v="268.87"/>
    <n v="271"/>
    <n v="0"/>
    <m/>
    <n v="86171.09"/>
    <n v="667.76"/>
    <n v="684.33"/>
    <n v="0"/>
    <n v="667.76"/>
    <n v="684.33"/>
    <n v="0"/>
    <n v="0"/>
    <n v="0"/>
    <n v="75.930000000000007"/>
    <n v="0"/>
    <n v="0"/>
    <n v="0"/>
    <n v="0"/>
    <n v="65.069999999999993"/>
    <n v="51.56"/>
    <n v="135.06"/>
    <n v="0"/>
    <n v="0"/>
    <n v="0"/>
    <n v="0"/>
    <n v="0"/>
    <n v="0"/>
    <n v="0"/>
    <n v="104.14"/>
    <n v="0"/>
    <n v="0"/>
    <n v="0"/>
    <n v="2323.7199999999998"/>
    <n v="0"/>
    <n v="0"/>
    <n v="163"/>
    <n v="300"/>
    <n v="122021.5"/>
    <n v="109343.94"/>
    <n v="89.610388"/>
    <n v="70.619595464393498"/>
    <n v="9.5"/>
    <m/>
    <m/>
    <m/>
    <s v="SON"/>
    <s v="HERMOSILLO"/>
    <s v="83294"/>
    <s v="Al corriente"/>
    <x v="0"/>
  </r>
  <r>
    <n v="3825"/>
    <s v="Hipotecaria Su Casita"/>
    <s v="FIDEICOMISO 234036"/>
    <d v="2018-05-01T00:00:00"/>
    <s v="67683"/>
    <x v="0"/>
    <n v="21"/>
    <n v="36067.54"/>
    <n v="10623.81"/>
    <n v="0"/>
    <n v="46691.35"/>
    <n v="223.64"/>
    <n v="0"/>
    <n v="0"/>
    <n v="0"/>
    <n v="0"/>
    <m/>
    <n v="46691.35"/>
    <n v="20106.990000000002"/>
    <n v="288.54000000000002"/>
    <n v="0"/>
    <n v="0"/>
    <n v="0"/>
    <n v="0"/>
    <n v="0"/>
    <n v="20395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47.45"/>
    <n v="20395.53"/>
    <n v="103"/>
    <n v="240"/>
    <n v="60626.53"/>
    <n v="54563.88"/>
    <n v="90.000005000000002"/>
    <n v="77.014716208905099"/>
    <n v="9.6"/>
    <m/>
    <m/>
    <m/>
    <s v="NAY"/>
    <s v="BAHIA DE BANDERAS"/>
    <s v="63737"/>
    <s v="Morosidad"/>
    <x v="0"/>
  </r>
  <r>
    <n v="3826"/>
    <s v="Hipotecaria Su Casita"/>
    <s v="FIDEICOMISO 234036"/>
    <d v="2018-05-01T00:00:00"/>
    <s v="67686"/>
    <x v="0"/>
    <n v="21"/>
    <n v="91729.14"/>
    <n v="19289.18"/>
    <n v="0"/>
    <n v="111018.32"/>
    <n v="274.58999999999997"/>
    <n v="0"/>
    <n v="0"/>
    <n v="0"/>
    <n v="0"/>
    <m/>
    <n v="111018.32"/>
    <n v="83791.149999999994"/>
    <n v="726.19"/>
    <n v="0"/>
    <n v="0"/>
    <n v="0"/>
    <n v="0"/>
    <n v="0"/>
    <n v="84517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563.77"/>
    <n v="84517.34"/>
    <n v="163"/>
    <n v="300"/>
    <n v="127273.16"/>
    <n v="114545.84"/>
    <n v="89.999996999999993"/>
    <n v="87.228383561943801"/>
    <n v="9.5"/>
    <m/>
    <m/>
    <m/>
    <s v="SON"/>
    <s v="HERMOSILLO"/>
    <s v="83288"/>
    <s v="Proceso judicial"/>
    <x v="0"/>
  </r>
  <r>
    <n v="3827"/>
    <s v="Hipotecaria Su Casita"/>
    <s v="FIDEICOMISO 234036"/>
    <d v="2018-05-01T00:00:00"/>
    <s v="67689"/>
    <x v="0"/>
    <n v="21"/>
    <n v="50090.36"/>
    <n v="20184.849999999999"/>
    <n v="0"/>
    <n v="70275.210000000006"/>
    <n v="312.06"/>
    <n v="0"/>
    <n v="0"/>
    <n v="0"/>
    <n v="0"/>
    <m/>
    <n v="70275.210000000006"/>
    <n v="44298.66"/>
    <n v="396.55"/>
    <n v="0"/>
    <n v="0"/>
    <n v="0"/>
    <n v="0"/>
    <n v="0"/>
    <n v="44695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96.91"/>
    <n v="44695.21"/>
    <n v="103"/>
    <n v="240"/>
    <n v="99019.57"/>
    <n v="76020.63"/>
    <n v="76.773339000000007"/>
    <n v="70.971031424314603"/>
    <n v="9.5"/>
    <m/>
    <m/>
    <m/>
    <s v="EM"/>
    <s v="ACOLMAN"/>
    <s v="55870"/>
    <s v="Morosidad"/>
    <x v="0"/>
  </r>
  <r>
    <n v="3828"/>
    <s v="Hipotecaria Su Casita"/>
    <s v="FIDEICOMISO 234036"/>
    <d v="2018-05-01T00:00:00"/>
    <s v="67693"/>
    <x v="0"/>
    <n v="21"/>
    <n v="66239.570000000007"/>
    <n v="13208.22"/>
    <n v="0"/>
    <n v="79447.789999999994"/>
    <n v="198.33"/>
    <n v="0"/>
    <n v="0"/>
    <n v="0"/>
    <n v="0"/>
    <m/>
    <n v="79447.789999999994"/>
    <n v="55451.12"/>
    <n v="524.4"/>
    <n v="0"/>
    <n v="0"/>
    <n v="0"/>
    <n v="0"/>
    <n v="0"/>
    <n v="55975.51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06.55"/>
    <n v="55975.519999999997"/>
    <n v="163"/>
    <n v="300"/>
    <n v="101895.72"/>
    <n v="82720.38"/>
    <n v="81.181408000000005"/>
    <n v="77.969702927964306"/>
    <n v="9.5"/>
    <m/>
    <m/>
    <m/>
    <s v="QR"/>
    <s v="SOLIDARIDAD"/>
    <s v="77710"/>
    <s v="Morosidad"/>
    <x v="0"/>
  </r>
  <r>
    <n v="3829"/>
    <s v="Hipotecaria Su Casita"/>
    <s v="FIDEICOMISO 234036"/>
    <d v="2018-05-01T00:00:00"/>
    <s v="67694"/>
    <x v="0"/>
    <n v="21"/>
    <n v="109890.98"/>
    <n v="25267.64"/>
    <n v="0"/>
    <n v="135158.62"/>
    <n v="371.25"/>
    <n v="0"/>
    <n v="0"/>
    <n v="0"/>
    <n v="0"/>
    <m/>
    <n v="135158.62"/>
    <n v="75183.61"/>
    <n v="732.61"/>
    <n v="0"/>
    <n v="0"/>
    <n v="0"/>
    <n v="0"/>
    <n v="0"/>
    <n v="75916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638.89"/>
    <n v="75916.22"/>
    <n v="163"/>
    <n v="300"/>
    <n v="172690.14"/>
    <n v="143020.59"/>
    <n v="82.819198999999998"/>
    <n v="78.266553412661693"/>
    <n v="8"/>
    <m/>
    <m/>
    <m/>
    <s v="BCN"/>
    <s v="MEXICALI"/>
    <s v="21600"/>
    <s v="Proceso judicial"/>
    <x v="0"/>
  </r>
  <r>
    <n v="3830"/>
    <s v="Hipotecaria Su Casita"/>
    <s v="FIDEICOMISO 234036"/>
    <d v="2018-05-01T00:00:00"/>
    <s v="67695"/>
    <x v="0"/>
    <n v="21"/>
    <n v="43743.59"/>
    <n v="4800.92"/>
    <n v="0"/>
    <n v="48544.51"/>
    <n v="129.87"/>
    <n v="0"/>
    <n v="0"/>
    <n v="0"/>
    <n v="0"/>
    <m/>
    <n v="48544.51"/>
    <n v="16311.16"/>
    <n v="349.95"/>
    <n v="0"/>
    <n v="0"/>
    <n v="0"/>
    <n v="0"/>
    <n v="0"/>
    <n v="16661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30.79"/>
    <n v="16661.11"/>
    <n v="163"/>
    <n v="300"/>
    <n v="101343.23"/>
    <n v="54484.73"/>
    <n v="53.762574999999998"/>
    <n v="47.9010882446008"/>
    <n v="9.6"/>
    <m/>
    <m/>
    <m/>
    <s v="QR"/>
    <s v="SOLIDARIDAD"/>
    <s v="77710"/>
    <s v="Morosidad"/>
    <x v="0"/>
  </r>
  <r>
    <n v="3831"/>
    <s v="Hipotecaria Su Casita"/>
    <s v="FIDEICOMISO 234036"/>
    <d v="2018-05-01T00:00:00"/>
    <s v="67696"/>
    <x v="1"/>
    <n v="0"/>
    <n v="55033.9"/>
    <n v="0"/>
    <n v="0"/>
    <n v="55033.9"/>
    <n v="282.69"/>
    <n v="0"/>
    <n v="0"/>
    <n v="282.69"/>
    <n v="513.15"/>
    <m/>
    <n v="54238.06"/>
    <n v="0"/>
    <n v="435.69"/>
    <n v="0"/>
    <n v="0"/>
    <n v="435.69"/>
    <n v="0"/>
    <n v="0"/>
    <n v="0"/>
    <n v="57.1"/>
    <n v="0"/>
    <n v="0"/>
    <n v="0"/>
    <n v="0"/>
    <n v="8.93"/>
    <n v="38.770000000000003"/>
    <n v="102.97"/>
    <n v="0"/>
    <n v="0"/>
    <n v="0"/>
    <n v="0"/>
    <n v="0"/>
    <n v="0"/>
    <n v="0"/>
    <n v="2.52"/>
    <n v="0"/>
    <n v="15.78"/>
    <n v="0"/>
    <n v="1441.82"/>
    <n v="0"/>
    <n v="0"/>
    <n v="163"/>
    <n v="300"/>
    <n v="101343.23"/>
    <n v="82223.240000000005"/>
    <n v="81.133431000000002"/>
    <n v="53.519174123810501"/>
    <n v="9.5"/>
    <m/>
    <m/>
    <m/>
    <s v="QR"/>
    <s v="SOLIDARIDAD"/>
    <s v="77710"/>
    <s v="Al corriente"/>
    <x v="0"/>
  </r>
  <r>
    <n v="3832"/>
    <s v="Hipotecaria Su Casita"/>
    <s v="FIDEICOMISO 234036"/>
    <d v="2018-05-01T00:00:00"/>
    <s v="67699"/>
    <x v="0"/>
    <n v="21"/>
    <n v="63437.02"/>
    <n v="13669.83"/>
    <n v="0"/>
    <n v="77106.850000000006"/>
    <n v="189.89"/>
    <n v="0"/>
    <n v="0"/>
    <n v="0"/>
    <n v="0"/>
    <m/>
    <n v="77106.850000000006"/>
    <n v="60384.87"/>
    <n v="502.21"/>
    <n v="0"/>
    <n v="0"/>
    <n v="0"/>
    <n v="0"/>
    <n v="0"/>
    <n v="60887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59.72"/>
    <n v="60887.08"/>
    <n v="163"/>
    <n v="300"/>
    <n v="101343.23"/>
    <n v="79215.66"/>
    <n v="78.165715000000006"/>
    <n v="76.084855717262897"/>
    <n v="9.5"/>
    <m/>
    <m/>
    <m/>
    <s v="QR"/>
    <s v="SOLIDARIDAD"/>
    <s v="77710"/>
    <s v="Proceso judicial"/>
    <x v="0"/>
  </r>
  <r>
    <n v="3833"/>
    <s v="Hipotecaria Su Casita"/>
    <s v="FIDEICOMISO 234036"/>
    <d v="2018-05-01T00:00:00"/>
    <s v="67701"/>
    <x v="1"/>
    <n v="0"/>
    <n v="54269.91"/>
    <n v="0"/>
    <n v="0"/>
    <n v="54269.91"/>
    <n v="231.87"/>
    <n v="0"/>
    <n v="0"/>
    <n v="231.87"/>
    <n v="0"/>
    <m/>
    <n v="54038.04"/>
    <n v="0"/>
    <n v="429.64"/>
    <n v="0"/>
    <n v="0"/>
    <n v="429.64"/>
    <n v="0"/>
    <n v="0"/>
    <n v="0"/>
    <n v="52.58"/>
    <n v="0"/>
    <n v="0"/>
    <n v="0"/>
    <n v="0"/>
    <n v="8.25"/>
    <n v="35.700000000000003"/>
    <n v="94.29"/>
    <n v="0"/>
    <n v="0"/>
    <n v="0"/>
    <n v="0"/>
    <n v="0"/>
    <n v="0"/>
    <n v="0"/>
    <n v="0"/>
    <n v="0"/>
    <n v="0.13"/>
    <n v="9.9590000000000008E-3"/>
    <n v="852.33"/>
    <n v="0"/>
    <n v="0"/>
    <n v="163"/>
    <n v="300"/>
    <n v="84127.03"/>
    <n v="75714.33"/>
    <n v="90.000004000000004"/>
    <n v="64.233861887863995"/>
    <n v="9.5"/>
    <m/>
    <m/>
    <m/>
    <s v="EM"/>
    <s v="IXTAPALUCA"/>
    <s v="56535"/>
    <s v="Al corriente"/>
    <x v="0"/>
  </r>
  <r>
    <n v="3834"/>
    <s v="Hipotecaria Su Casita"/>
    <s v="FIDEICOMISO 234036"/>
    <d v="2018-05-01T00:00:00"/>
    <s v="67703"/>
    <x v="0"/>
    <n v="21"/>
    <n v="61109.29"/>
    <n v="12269.43"/>
    <n v="0"/>
    <n v="73378.720000000001"/>
    <n v="182.95"/>
    <n v="0"/>
    <n v="0"/>
    <n v="0"/>
    <n v="0"/>
    <m/>
    <n v="73378.720000000001"/>
    <n v="51565.24"/>
    <n v="483.78"/>
    <n v="0"/>
    <n v="0"/>
    <n v="0"/>
    <n v="0"/>
    <n v="0"/>
    <n v="52049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52.38"/>
    <n v="52049.02"/>
    <n v="163"/>
    <n v="300"/>
    <n v="103226.25"/>
    <n v="76311.09"/>
    <n v="73.926051000000001"/>
    <n v="71.085329760519997"/>
    <n v="9.5"/>
    <m/>
    <m/>
    <m/>
    <s v="QR"/>
    <s v="SOLIDARIDAD"/>
    <s v="77710"/>
    <s v="Morosidad"/>
    <x v="0"/>
  </r>
  <r>
    <n v="3835"/>
    <s v="Hipotecaria Su Casita"/>
    <s v="FIDEICOMISO 234036"/>
    <d v="2018-05-01T00:00:00"/>
    <s v="67704"/>
    <x v="0"/>
    <n v="21"/>
    <n v="63340.27"/>
    <n v="12173.55"/>
    <n v="0"/>
    <n v="75513.820000000007"/>
    <n v="189.64"/>
    <n v="0"/>
    <n v="0"/>
    <n v="0"/>
    <n v="0"/>
    <m/>
    <n v="75513.820000000007"/>
    <n v="50023.65"/>
    <n v="501.44"/>
    <n v="0"/>
    <n v="0"/>
    <n v="0"/>
    <n v="0"/>
    <n v="0"/>
    <n v="50525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63.19"/>
    <n v="50525.09"/>
    <n v="163"/>
    <n v="300"/>
    <n v="101343.23"/>
    <n v="79097.75"/>
    <n v="78.049367000000004"/>
    <n v="74.512939378831106"/>
    <n v="9.5"/>
    <m/>
    <m/>
    <m/>
    <s v="QR"/>
    <s v="SOLIDARIDAD"/>
    <s v="77710"/>
    <s v="Morosidad"/>
    <x v="0"/>
  </r>
  <r>
    <n v="3836"/>
    <s v="Hipotecaria Su Casita"/>
    <s v="FIDEICOMISO 234036"/>
    <d v="2018-05-01T00:00:00"/>
    <s v="67705"/>
    <x v="0"/>
    <n v="21"/>
    <n v="63647.82"/>
    <n v="12866.66"/>
    <n v="0"/>
    <n v="76514.48"/>
    <n v="190.53"/>
    <n v="0"/>
    <n v="0"/>
    <n v="0"/>
    <n v="0"/>
    <m/>
    <n v="76514.48"/>
    <n v="54491.11"/>
    <n v="503.88"/>
    <n v="0"/>
    <n v="0"/>
    <n v="0"/>
    <n v="0"/>
    <n v="0"/>
    <n v="54994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57.19"/>
    <n v="54994.99"/>
    <n v="163"/>
    <n v="300"/>
    <n v="101343.23"/>
    <n v="79479.710000000006"/>
    <n v="78.426265000000001"/>
    <n v="75.500336939040196"/>
    <n v="9.5"/>
    <m/>
    <m/>
    <m/>
    <s v="QR"/>
    <s v="SOLIDARIDAD"/>
    <s v="77710"/>
    <s v="Proceso judicial"/>
    <x v="0"/>
  </r>
  <r>
    <n v="3837"/>
    <s v="Hipotecaria Su Casita"/>
    <s v="FIDEICOMISO 234036"/>
    <d v="2018-05-01T00:00:00"/>
    <s v="67706"/>
    <x v="0"/>
    <n v="21"/>
    <n v="49387.15"/>
    <n v="10134.700000000001"/>
    <n v="0"/>
    <n v="59521.85"/>
    <n v="146.66"/>
    <n v="0"/>
    <n v="0"/>
    <n v="0"/>
    <n v="0"/>
    <m/>
    <n v="59521.85"/>
    <n v="44540.75"/>
    <n v="395.1"/>
    <n v="0"/>
    <n v="0"/>
    <n v="0"/>
    <n v="0"/>
    <n v="0"/>
    <n v="44935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81.36"/>
    <n v="44935.85"/>
    <n v="163"/>
    <n v="300"/>
    <n v="101343.23"/>
    <n v="61517.03"/>
    <n v="60.701667"/>
    <n v="58.732931643870799"/>
    <n v="9.6"/>
    <m/>
    <m/>
    <m/>
    <s v="QR"/>
    <s v="SOLIDARIDAD"/>
    <s v="77710"/>
    <s v="Proceso judicial"/>
    <x v="0"/>
  </r>
  <r>
    <n v="3838"/>
    <s v="Hipotecaria Su Casita"/>
    <s v="FIDEICOMISO 234036"/>
    <d v="2018-05-01T00:00:00"/>
    <s v="67708"/>
    <x v="0"/>
    <n v="21"/>
    <n v="58994.74"/>
    <n v="11251.07"/>
    <n v="0"/>
    <n v="70245.81"/>
    <n v="176.62"/>
    <n v="0"/>
    <n v="0"/>
    <n v="0"/>
    <n v="0"/>
    <m/>
    <n v="70245.81"/>
    <n v="46034.67"/>
    <n v="467.04"/>
    <n v="0"/>
    <n v="0"/>
    <n v="0"/>
    <n v="0"/>
    <n v="0"/>
    <n v="46501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27.69"/>
    <n v="46501.71"/>
    <n v="163"/>
    <n v="300"/>
    <n v="101343.23"/>
    <n v="73670.559999999998"/>
    <n v="72.694111000000007"/>
    <n v="69.314753538250699"/>
    <n v="9.5"/>
    <m/>
    <m/>
    <m/>
    <s v="QR"/>
    <s v="SOLIDARIDAD"/>
    <s v="77710"/>
    <s v="Morosidad"/>
    <x v="0"/>
  </r>
  <r>
    <n v="3839"/>
    <s v="Hipotecaria Su Casita"/>
    <s v="FIDEICOMISO 234036"/>
    <d v="2018-05-01T00:00:00"/>
    <s v="67710"/>
    <x v="1"/>
    <n v="0"/>
    <n v="53285.68"/>
    <n v="0"/>
    <n v="0"/>
    <n v="53285.68"/>
    <n v="159.53"/>
    <n v="0"/>
    <n v="0"/>
    <n v="159.53"/>
    <n v="0"/>
    <m/>
    <n v="53126.15"/>
    <n v="0"/>
    <n v="421.84"/>
    <n v="0"/>
    <n v="0"/>
    <n v="421.84"/>
    <n v="0"/>
    <n v="0"/>
    <n v="0"/>
    <n v="46.21"/>
    <n v="0"/>
    <n v="0"/>
    <n v="0"/>
    <n v="0"/>
    <n v="7.47"/>
    <n v="31.38"/>
    <n v="82.23"/>
    <n v="0"/>
    <n v="0"/>
    <n v="0"/>
    <n v="0"/>
    <n v="0"/>
    <n v="0"/>
    <n v="0"/>
    <n v="65.400000000000006"/>
    <n v="0"/>
    <n v="65.5"/>
    <n v="0"/>
    <n v="814.06"/>
    <n v="0"/>
    <n v="0"/>
    <n v="163"/>
    <n v="300"/>
    <n v="74594.75"/>
    <n v="66541.149999999994"/>
    <n v="89.203530000000001"/>
    <n v="71.219690602123706"/>
    <n v="9.5"/>
    <m/>
    <m/>
    <m/>
    <s v="DGO"/>
    <s v="LERDO"/>
    <s v="35157"/>
    <s v="Al corriente"/>
    <x v="0"/>
  </r>
  <r>
    <n v="3840"/>
    <s v="Hipotecaria Su Casita"/>
    <s v="FIDEICOMISO 234036"/>
    <d v="2018-05-01T00:00:00"/>
    <s v="67712"/>
    <x v="0"/>
    <n v="21"/>
    <n v="37687.03"/>
    <n v="7427.12"/>
    <n v="0"/>
    <n v="45114.15"/>
    <n v="111.91"/>
    <n v="0"/>
    <n v="0"/>
    <n v="0"/>
    <n v="0"/>
    <m/>
    <n v="45114.15"/>
    <n v="31796.81"/>
    <n v="301.5"/>
    <n v="0"/>
    <n v="0"/>
    <n v="0"/>
    <n v="0"/>
    <n v="0"/>
    <n v="32098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39.03"/>
    <n v="32098.31"/>
    <n v="163"/>
    <n v="300"/>
    <n v="105118.24"/>
    <n v="46943"/>
    <n v="44.657330999999999"/>
    <n v="42.917528264781801"/>
    <n v="9.6"/>
    <m/>
    <m/>
    <m/>
    <s v="QR"/>
    <s v="SOLIDARIDAD"/>
    <s v="77710"/>
    <s v="Morosidad"/>
    <x v="0"/>
  </r>
  <r>
    <n v="3841"/>
    <s v="Hipotecaria Su Casita"/>
    <s v="FIDEICOMISO 234036"/>
    <d v="2018-05-01T00:00:00"/>
    <s v="67713"/>
    <x v="0"/>
    <n v="21"/>
    <n v="79718.95"/>
    <n v="16334.41"/>
    <n v="0"/>
    <n v="96053.36"/>
    <n v="238.63"/>
    <n v="0"/>
    <n v="0"/>
    <n v="0"/>
    <n v="0"/>
    <m/>
    <n v="96053.36"/>
    <n v="69351.17"/>
    <n v="631.11"/>
    <n v="0"/>
    <n v="0"/>
    <n v="0"/>
    <n v="0"/>
    <n v="0"/>
    <n v="69982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573.04"/>
    <n v="69982.28"/>
    <n v="163"/>
    <n v="300"/>
    <n v="140475.76999999999"/>
    <n v="99547.68"/>
    <n v="70.864661999999996"/>
    <n v="68.377172530432901"/>
    <n v="9.5"/>
    <m/>
    <m/>
    <m/>
    <s v="QR"/>
    <s v="SOLIDARIDAD"/>
    <s v="77710"/>
    <s v="Morosidad"/>
    <x v="0"/>
  </r>
  <r>
    <n v="3842"/>
    <s v="Hipotecaria Su Casita"/>
    <s v="FIDEICOMISO 234036"/>
    <d v="2018-05-01T00:00:00"/>
    <s v="67714"/>
    <x v="0"/>
    <n v="21"/>
    <n v="38953.54"/>
    <n v="9717.5"/>
    <n v="0"/>
    <n v="48671.040000000001"/>
    <n v="131.61000000000001"/>
    <n v="0"/>
    <n v="0"/>
    <n v="0"/>
    <n v="0"/>
    <m/>
    <n v="48671.040000000001"/>
    <n v="30195.09"/>
    <n v="259.69"/>
    <n v="0"/>
    <n v="0"/>
    <n v="0"/>
    <n v="0"/>
    <n v="0"/>
    <n v="30454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49.11"/>
    <n v="30454.78"/>
    <n v="163"/>
    <n v="300"/>
    <n v="65220.89"/>
    <n v="50698.02"/>
    <n v="77.732793999999998"/>
    <n v="74.624924722617607"/>
    <n v="8"/>
    <m/>
    <m/>
    <m/>
    <s v="SON"/>
    <s v="CAJEME"/>
    <s v="85023"/>
    <s v="Proceso judicial"/>
    <x v="0"/>
  </r>
  <r>
    <n v="3843"/>
    <s v="Hipotecaria Su Casita"/>
    <s v="FIDEICOMISO 234036"/>
    <d v="2018-05-01T00:00:00"/>
    <s v="67716"/>
    <x v="0"/>
    <n v="21"/>
    <n v="121500.63"/>
    <n v="22404.01"/>
    <n v="0"/>
    <n v="143904.64000000001"/>
    <n v="410.48"/>
    <n v="0"/>
    <n v="0"/>
    <n v="0"/>
    <n v="0"/>
    <m/>
    <n v="143904.64000000001"/>
    <n v="60609.21"/>
    <n v="810"/>
    <n v="0"/>
    <n v="0"/>
    <n v="0"/>
    <n v="0"/>
    <n v="0"/>
    <n v="61419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814.49"/>
    <n v="61419.21"/>
    <n v="163"/>
    <n v="300"/>
    <n v="175700.33"/>
    <n v="158130.29999999999"/>
    <n v="90.000001999999995"/>
    <n v="81.9034548584888"/>
    <n v="8"/>
    <m/>
    <m/>
    <m/>
    <s v="BCN"/>
    <s v="MEXICALI"/>
    <s v="21000"/>
    <s v="Morosidad"/>
    <x v="0"/>
  </r>
  <r>
    <n v="3844"/>
    <s v="Hipotecaria Su Casita"/>
    <s v="FIDEICOMISO 234036"/>
    <d v="2018-05-01T00:00:00"/>
    <s v="67717"/>
    <x v="2"/>
    <n v="0"/>
    <n v="87707.77"/>
    <n v="0"/>
    <n v="0"/>
    <n v="87707.77"/>
    <n v="296.31"/>
    <n v="0"/>
    <n v="0"/>
    <n v="277.2"/>
    <n v="0"/>
    <m/>
    <n v="87430.57"/>
    <n v="0"/>
    <n v="584.72"/>
    <n v="0"/>
    <n v="0"/>
    <n v="584.72"/>
    <n v="0"/>
    <n v="0"/>
    <n v="0"/>
    <n v="43.04"/>
    <n v="0"/>
    <n v="0"/>
    <n v="0"/>
    <n v="0"/>
    <n v="3.31"/>
    <n v="46.2"/>
    <n v="147.03"/>
    <n v="0"/>
    <n v="0"/>
    <n v="0"/>
    <n v="0"/>
    <n v="0"/>
    <n v="0"/>
    <n v="0"/>
    <n v="0"/>
    <n v="0"/>
    <n v="22.62"/>
    <n v="0"/>
    <n v="1101.5"/>
    <n v="19.11"/>
    <n v="0"/>
    <n v="163"/>
    <n v="300"/>
    <n v="168201.25"/>
    <n v="114149.77"/>
    <n v="67.864994999999993"/>
    <n v="51.979738512807799"/>
    <n v="8"/>
    <m/>
    <m/>
    <m/>
    <s v="SON"/>
    <s v="HERMOSILLO"/>
    <s v="83287"/>
    <s v="Morosidad"/>
    <x v="0"/>
  </r>
  <r>
    <n v="3845"/>
    <s v="Hipotecaria Su Casita"/>
    <s v="FIDEICOMISO 234036"/>
    <d v="2018-05-01T00:00:00"/>
    <s v="67718"/>
    <x v="0"/>
    <n v="21"/>
    <n v="135854.54999999999"/>
    <n v="30222.98"/>
    <n v="0"/>
    <n v="166077.53"/>
    <n v="458.94"/>
    <n v="0"/>
    <n v="0"/>
    <n v="0"/>
    <n v="0"/>
    <m/>
    <n v="166077.53"/>
    <n v="87969.99"/>
    <n v="905.7"/>
    <n v="0"/>
    <n v="0"/>
    <n v="0"/>
    <n v="0"/>
    <n v="0"/>
    <n v="88875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681.919999999998"/>
    <n v="88875.69"/>
    <n v="163"/>
    <n v="300"/>
    <n v="196454.84"/>
    <n v="176809.35"/>
    <n v="89.999996999999993"/>
    <n v="84.537255534096005"/>
    <n v="8"/>
    <m/>
    <m/>
    <m/>
    <s v="SIN"/>
    <s v="AHOME"/>
    <s v="81271"/>
    <s v="Morosidad"/>
    <x v="0"/>
  </r>
  <r>
    <n v="3846"/>
    <s v="Hipotecaria Su Casita"/>
    <s v="FIDEICOMISO 234036"/>
    <d v="2018-05-01T00:00:00"/>
    <s v="67721"/>
    <x v="0"/>
    <n v="21"/>
    <n v="65337.98"/>
    <n v="10449.59"/>
    <n v="0"/>
    <n v="75787.570000000007"/>
    <n v="220.73"/>
    <n v="0"/>
    <n v="0"/>
    <n v="0"/>
    <n v="0"/>
    <m/>
    <n v="75787.570000000007"/>
    <n v="26971.45"/>
    <n v="435.59"/>
    <n v="0"/>
    <n v="0"/>
    <n v="0"/>
    <n v="0"/>
    <n v="0"/>
    <n v="27407.04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70.32"/>
    <n v="27407.040000000001"/>
    <n v="163"/>
    <n v="300"/>
    <n v="94821.14"/>
    <n v="85035.67"/>
    <n v="89.680076"/>
    <n v="79.926871128966496"/>
    <n v="8"/>
    <m/>
    <m/>
    <m/>
    <s v="SON"/>
    <s v="HERMOSILLO"/>
    <s v="83296"/>
    <s v="Proceso judicial"/>
    <x v="0"/>
  </r>
  <r>
    <n v="3847"/>
    <s v="Hipotecaria Su Casita"/>
    <s v="FIDEICOMISO 234036"/>
    <d v="2018-05-01T00:00:00"/>
    <s v="67722"/>
    <x v="0"/>
    <n v="21"/>
    <n v="69587.039999999994"/>
    <n v="12957.21"/>
    <n v="0"/>
    <n v="82544.25"/>
    <n v="208.3"/>
    <n v="0"/>
    <n v="0"/>
    <n v="0"/>
    <n v="0"/>
    <m/>
    <n v="82544.25"/>
    <n v="52333.99"/>
    <n v="550.9"/>
    <n v="0"/>
    <n v="0"/>
    <n v="0"/>
    <n v="0"/>
    <n v="0"/>
    <n v="52884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65.51"/>
    <n v="52884.89"/>
    <n v="163"/>
    <n v="300"/>
    <n v="96550.69"/>
    <n v="86895.62"/>
    <n v="89.999999000000003"/>
    <n v="85.493174655474604"/>
    <n v="9.5"/>
    <m/>
    <m/>
    <m/>
    <s v="SON"/>
    <s v="HERMOSILLO"/>
    <s v="83288"/>
    <s v="Proceso judicial"/>
    <x v="0"/>
  </r>
  <r>
    <n v="3848"/>
    <s v="Hipotecaria Su Casita"/>
    <s v="FIDEICOMISO 234036"/>
    <d v="2018-05-01T00:00:00"/>
    <s v="67727"/>
    <x v="1"/>
    <n v="0"/>
    <n v="36027.089999999997"/>
    <n v="0"/>
    <n v="0"/>
    <n v="36027.089999999997"/>
    <n v="223.35"/>
    <n v="0"/>
    <n v="0"/>
    <n v="223.35"/>
    <n v="0"/>
    <m/>
    <n v="35803.74"/>
    <n v="0"/>
    <n v="288.22000000000003"/>
    <n v="0"/>
    <n v="0"/>
    <n v="288.22000000000003"/>
    <n v="0"/>
    <n v="0"/>
    <n v="0"/>
    <n v="47.17"/>
    <n v="0"/>
    <n v="0"/>
    <n v="0"/>
    <n v="0"/>
    <n v="5.13"/>
    <n v="24.31"/>
    <n v="74.349999999999994"/>
    <n v="0"/>
    <n v="0"/>
    <n v="0"/>
    <n v="0"/>
    <n v="0"/>
    <n v="0"/>
    <n v="0"/>
    <n v="0.69"/>
    <n v="0"/>
    <n v="651.6"/>
    <n v="0"/>
    <n v="663.22"/>
    <n v="0"/>
    <n v="0"/>
    <n v="103"/>
    <n v="240"/>
    <n v="108470.46"/>
    <n v="54499.79"/>
    <n v="50.243901000000001"/>
    <n v="33.007825681341899"/>
    <n v="9.6"/>
    <m/>
    <m/>
    <m/>
    <s v="QR"/>
    <s v="BENITO JUAREZ"/>
    <s v="77539"/>
    <s v="Al corriente"/>
    <x v="0"/>
  </r>
  <r>
    <n v="3849"/>
    <s v="Hipotecaria Su Casita"/>
    <s v="FIDEICOMISO 234036"/>
    <d v="2018-05-01T00:00:00"/>
    <s v="67731"/>
    <x v="0"/>
    <n v="21"/>
    <n v="48918.23"/>
    <n v="9706.02"/>
    <n v="0"/>
    <n v="58624.25"/>
    <n v="145.22999999999999"/>
    <n v="0"/>
    <n v="0"/>
    <n v="0"/>
    <n v="0"/>
    <m/>
    <n v="58624.25"/>
    <n v="41805.65"/>
    <n v="391.35"/>
    <n v="0"/>
    <n v="0"/>
    <n v="0"/>
    <n v="0"/>
    <n v="0"/>
    <n v="421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51.25"/>
    <n v="42197"/>
    <n v="163"/>
    <n v="300"/>
    <n v="68179.41"/>
    <n v="60930"/>
    <n v="89.367155999999994"/>
    <n v="85.985269902067998"/>
    <n v="9.6"/>
    <m/>
    <m/>
    <m/>
    <s v="EM"/>
    <s v="VALLE DE CHALCO SOLIDARIDAD"/>
    <s v="56614"/>
    <s v="Morosidad"/>
    <x v="0"/>
  </r>
  <r>
    <n v="3850"/>
    <s v="Hipotecaria Su Casita"/>
    <s v="FIDEICOMISO 234036"/>
    <d v="2018-05-01T00:00:00"/>
    <s v="67732"/>
    <x v="0"/>
    <n v="21"/>
    <n v="225975.4"/>
    <n v="48530.78"/>
    <n v="0"/>
    <n v="274506.18"/>
    <n v="682.02"/>
    <n v="0"/>
    <n v="0"/>
    <n v="0"/>
    <n v="0"/>
    <m/>
    <n v="274506.18"/>
    <n v="206632.76"/>
    <n v="1770.14"/>
    <n v="0"/>
    <n v="0"/>
    <n v="0"/>
    <n v="0"/>
    <n v="0"/>
    <n v="208402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212.800000000003"/>
    <n v="208402.9"/>
    <n v="163"/>
    <n v="300"/>
    <n v="314347.44"/>
    <n v="282912.69"/>
    <n v="89.999998000000005"/>
    <n v="87.325724593646299"/>
    <n v="9.4"/>
    <m/>
    <m/>
    <m/>
    <s v="SIN"/>
    <s v="MAZATLAN"/>
    <s v="82150"/>
    <s v="Proceso judicial"/>
    <x v="0"/>
  </r>
  <r>
    <n v="3851"/>
    <s v="Hipotecaria Su Casita"/>
    <s v="FIDEICOMISO 234036"/>
    <d v="2018-05-01T00:00:00"/>
    <s v="67733"/>
    <x v="2"/>
    <n v="1"/>
    <n v="69919.8"/>
    <n v="205.42"/>
    <n v="0"/>
    <n v="70125.22"/>
    <n v="207.05"/>
    <n v="0"/>
    <n v="205.42"/>
    <n v="110.55"/>
    <n v="0"/>
    <m/>
    <n v="69809.25"/>
    <n v="555.16"/>
    <n v="553.53"/>
    <n v="0"/>
    <n v="555.16"/>
    <n v="553.53"/>
    <n v="0"/>
    <n v="0"/>
    <n v="0"/>
    <n v="60.45"/>
    <n v="0"/>
    <n v="0"/>
    <n v="0"/>
    <n v="0"/>
    <n v="-16.489999999999998"/>
    <n v="41.05"/>
    <n v="111.18"/>
    <n v="60.45"/>
    <n v="0"/>
    <n v="0"/>
    <n v="0"/>
    <n v="0"/>
    <n v="41.05"/>
    <n v="20.440000000000001"/>
    <n v="0"/>
    <n v="0"/>
    <n v="0"/>
    <n v="0"/>
    <n v="1742.79"/>
    <n v="96.5"/>
    <n v="0"/>
    <n v="164"/>
    <n v="300"/>
    <n v="121874.65"/>
    <n v="87053.32"/>
    <n v="71.428569999999993"/>
    <n v="57.279548904883796"/>
    <n v="9.5"/>
    <m/>
    <m/>
    <m/>
    <s v="SON"/>
    <s v="HERMOSILLO"/>
    <s v="83294"/>
    <s v="Morosidad"/>
    <x v="0"/>
  </r>
  <r>
    <n v="3852"/>
    <s v="Hipotecaria Su Casita"/>
    <s v="FIDEICOMISO 234036"/>
    <d v="2018-05-01T00:00:00"/>
    <s v="67734"/>
    <x v="13"/>
    <n v="3"/>
    <n v="119827.77"/>
    <n v="1056.77"/>
    <n v="0"/>
    <n v="120884.54"/>
    <n v="357.79"/>
    <n v="0"/>
    <n v="349.51"/>
    <n v="0"/>
    <n v="0"/>
    <m/>
    <n v="120535.03"/>
    <n v="2832.55"/>
    <n v="938.65"/>
    <n v="0"/>
    <n v="1082.46"/>
    <n v="0"/>
    <n v="0"/>
    <n v="0"/>
    <n v="2688.74"/>
    <n v="0"/>
    <n v="0"/>
    <n v="0"/>
    <n v="0"/>
    <n v="0"/>
    <n v="-141.93"/>
    <n v="0"/>
    <n v="0"/>
    <n v="114.56"/>
    <n v="0"/>
    <n v="0"/>
    <n v="56.96"/>
    <n v="0"/>
    <n v="135.38"/>
    <n v="228.84"/>
    <n v="0"/>
    <n v="0"/>
    <n v="0"/>
    <n v="0"/>
    <n v="1825.78"/>
    <n v="1065.05"/>
    <n v="2688.74"/>
    <n v="164"/>
    <n v="300"/>
    <n v="166192.71"/>
    <n v="149573.44"/>
    <n v="90.000000999999997"/>
    <n v="72.527267010339799"/>
    <n v="9.4"/>
    <m/>
    <m/>
    <m/>
    <s v="SIN"/>
    <s v="CULIACAN"/>
    <s v="80295"/>
    <s v="Morosidad"/>
    <x v="0"/>
  </r>
  <r>
    <n v="3853"/>
    <s v="Hipotecaria Su Casita"/>
    <s v="FIDEICOMISO 234036"/>
    <d v="2018-05-01T00:00:00"/>
    <s v="67735"/>
    <x v="0"/>
    <n v="21"/>
    <n v="0"/>
    <n v="27363.07"/>
    <n v="0"/>
    <n v="27363.07"/>
    <n v="0"/>
    <n v="0"/>
    <n v="0"/>
    <n v="0"/>
    <n v="0"/>
    <m/>
    <n v="27363.07"/>
    <n v="1956.23"/>
    <n v="0"/>
    <n v="0"/>
    <n v="0"/>
    <n v="0"/>
    <n v="0"/>
    <n v="0"/>
    <n v="1956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363.07"/>
    <n v="1956.23"/>
    <n v="174"/>
    <n v="300"/>
    <n v="210987.55"/>
    <n v="189888.79"/>
    <n v="89.999998000000005"/>
    <n v="12.9690449092538"/>
    <n v="8"/>
    <m/>
    <m/>
    <m/>
    <s v="SON"/>
    <s v="CAJEME"/>
    <s v="85134"/>
    <s v="Morosidad"/>
    <x v="0"/>
  </r>
  <r>
    <n v="3854"/>
    <s v="Hipotecaria Su Casita"/>
    <s v="FIDEICOMISO 234036"/>
    <d v="2018-05-01T00:00:00"/>
    <s v="67736"/>
    <x v="0"/>
    <n v="21"/>
    <n v="69642.94"/>
    <n v="5343.68"/>
    <n v="0"/>
    <n v="74986.62"/>
    <n v="206.95"/>
    <n v="0"/>
    <n v="0"/>
    <n v="0"/>
    <n v="0"/>
    <m/>
    <n v="74986.62"/>
    <n v="16214.89"/>
    <n v="551.34"/>
    <n v="0"/>
    <n v="0"/>
    <n v="0"/>
    <n v="0"/>
    <n v="0"/>
    <n v="16766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50.63"/>
    <n v="16766.23"/>
    <n v="164"/>
    <n v="300"/>
    <n v="96434.5"/>
    <n v="86791.05"/>
    <n v="90"/>
    <n v="77.759121476235194"/>
    <n v="9.5"/>
    <m/>
    <m/>
    <m/>
    <s v="SON"/>
    <s v="HERMOSILLO"/>
    <s v="83287"/>
    <s v="Morosidad"/>
    <x v="0"/>
  </r>
  <r>
    <n v="3855"/>
    <s v="Hipotecaria Su Casita"/>
    <s v="FIDEICOMISO 234036"/>
    <d v="2018-05-01T00:00:00"/>
    <s v="67738"/>
    <x v="1"/>
    <n v="2"/>
    <n v="59204.79"/>
    <n v="507.87"/>
    <n v="0"/>
    <n v="59712.66"/>
    <n v="256.95999999999998"/>
    <n v="0"/>
    <n v="507.87"/>
    <n v="256.95999999999998"/>
    <n v="0"/>
    <m/>
    <n v="58947.83"/>
    <n v="825.89"/>
    <n v="468.7"/>
    <n v="0"/>
    <n v="825.89"/>
    <n v="468.7"/>
    <n v="0"/>
    <n v="0"/>
    <n v="0"/>
    <n v="57.68"/>
    <n v="0"/>
    <n v="0"/>
    <n v="0"/>
    <n v="0"/>
    <n v="-29.73"/>
    <n v="39.17"/>
    <n v="103.28"/>
    <n v="57.68"/>
    <n v="0"/>
    <n v="0"/>
    <n v="56.93"/>
    <n v="0"/>
    <n v="39.17"/>
    <n v="103.28"/>
    <n v="500.75"/>
    <n v="0"/>
    <n v="0"/>
    <n v="0"/>
    <n v="2987.63"/>
    <n v="0"/>
    <n v="0"/>
    <n v="164"/>
    <n v="300"/>
    <n v="97558.25"/>
    <n v="83056.350000000006"/>
    <n v="85.135137"/>
    <n v="60.423213672437001"/>
    <n v="9.5"/>
    <m/>
    <m/>
    <m/>
    <s v="GTO"/>
    <s v="LEON"/>
    <s v="37353"/>
    <s v="Al corriente"/>
    <x v="0"/>
  </r>
  <r>
    <n v="3856"/>
    <s v="Hipotecaria Su Casita"/>
    <s v="FIDEICOMISO 234036"/>
    <d v="2018-05-01T00:00:00"/>
    <s v="67740"/>
    <x v="0"/>
    <n v="21"/>
    <n v="68865.100000000006"/>
    <n v="13915.85"/>
    <n v="0"/>
    <n v="82780.95"/>
    <n v="206.07"/>
    <n v="0"/>
    <n v="0"/>
    <n v="0"/>
    <n v="0"/>
    <m/>
    <n v="82780.95"/>
    <n v="58955.41"/>
    <n v="545.17999999999995"/>
    <n v="0"/>
    <n v="0"/>
    <n v="0"/>
    <n v="0"/>
    <n v="0"/>
    <n v="59500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21.92"/>
    <n v="59500.59"/>
    <n v="164"/>
    <n v="300"/>
    <n v="101172.55"/>
    <n v="85985.01"/>
    <n v="84.988478000000001"/>
    <n v="81.821551778549605"/>
    <n v="9.5"/>
    <m/>
    <m/>
    <m/>
    <s v="QR"/>
    <s v="SOLIDARIDAD"/>
    <s v="77710"/>
    <s v="Morosidad"/>
    <x v="0"/>
  </r>
  <r>
    <n v="3857"/>
    <s v="Hipotecaria Su Casita"/>
    <s v="FIDEICOMISO 234036"/>
    <d v="2018-05-01T00:00:00"/>
    <s v="67742"/>
    <x v="0"/>
    <n v="21"/>
    <n v="29027.43"/>
    <n v="11870.68"/>
    <n v="0"/>
    <n v="40898.11"/>
    <n v="178.87"/>
    <n v="0"/>
    <n v="0"/>
    <n v="0"/>
    <n v="0"/>
    <m/>
    <n v="40898.11"/>
    <n v="26891.54"/>
    <n v="232.22"/>
    <n v="0"/>
    <n v="0"/>
    <n v="0"/>
    <n v="0"/>
    <n v="0"/>
    <n v="27123.75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49.55"/>
    <n v="27123.759999999998"/>
    <n v="104"/>
    <n v="240"/>
    <n v="67747.12"/>
    <n v="43795.32"/>
    <n v="64.645286999999996"/>
    <n v="60.3687804703235"/>
    <n v="9.6"/>
    <m/>
    <m/>
    <m/>
    <s v="EM"/>
    <s v="VALLE DE CHALCO SOLIDARIDAD"/>
    <s v="56614"/>
    <s v="Proceso judicial"/>
    <x v="0"/>
  </r>
  <r>
    <n v="3858"/>
    <s v="Hipotecaria Su Casita"/>
    <s v="FIDEICOMISO 234036"/>
    <d v="2018-05-01T00:00:00"/>
    <s v="67743"/>
    <x v="0"/>
    <n v="21"/>
    <n v="89939.44"/>
    <n v="17921.59"/>
    <n v="0"/>
    <n v="107861.03"/>
    <n v="269.11"/>
    <n v="0"/>
    <n v="0"/>
    <n v="0"/>
    <n v="0"/>
    <m/>
    <n v="107861.03"/>
    <n v="75285.75"/>
    <n v="712.02"/>
    <n v="0"/>
    <n v="0"/>
    <n v="0"/>
    <n v="0"/>
    <n v="0"/>
    <n v="75997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90.7"/>
    <n v="75997.77"/>
    <n v="164"/>
    <n v="300"/>
    <n v="140239.18"/>
    <n v="112296.79"/>
    <n v="80.075190000000006"/>
    <n v="76.912193757681806"/>
    <n v="9.5"/>
    <m/>
    <m/>
    <m/>
    <s v="QR"/>
    <s v="SOLIDARIDAD"/>
    <s v="77710"/>
    <s v="Morosidad"/>
    <x v="0"/>
  </r>
  <r>
    <n v="3859"/>
    <s v="Hipotecaria Su Casita"/>
    <s v="FIDEICOMISO 234036"/>
    <d v="2018-05-01T00:00:00"/>
    <s v="67744"/>
    <x v="1"/>
    <n v="6"/>
    <n v="54850.5"/>
    <n v="1982.29"/>
    <n v="0"/>
    <n v="56832.79"/>
    <n v="339.6"/>
    <n v="0"/>
    <n v="1982.29"/>
    <n v="339.6"/>
    <n v="0"/>
    <m/>
    <n v="54510.9"/>
    <n v="2660.69"/>
    <n v="434.23"/>
    <n v="0"/>
    <n v="2660.69"/>
    <n v="434.23"/>
    <n v="0"/>
    <n v="0"/>
    <n v="0"/>
    <n v="54.96"/>
    <n v="0"/>
    <n v="0"/>
    <n v="0"/>
    <n v="0"/>
    <n v="-380.68"/>
    <n v="36.049999999999997"/>
    <n v="104.18"/>
    <n v="329.76"/>
    <n v="0"/>
    <n v="0"/>
    <n v="296.5"/>
    <n v="0"/>
    <n v="216.3"/>
    <n v="625.08000000000004"/>
    <n v="0"/>
    <n v="0"/>
    <n v="0"/>
    <n v="0.16930000000000001"/>
    <n v="6698.96"/>
    <n v="0"/>
    <n v="0"/>
    <n v="104"/>
    <n v="240"/>
    <n v="103808.63"/>
    <n v="83017.789999999994"/>
    <n v="79.971953999999997"/>
    <n v="52.510952017617001"/>
    <n v="9.5"/>
    <m/>
    <m/>
    <m/>
    <s v="NL"/>
    <s v="SANTA CATARINA"/>
    <s v="66365"/>
    <s v="Al corriente"/>
    <x v="0"/>
  </r>
  <r>
    <n v="3860"/>
    <s v="Hipotecaria Su Casita"/>
    <s v="FIDEICOMISO 234036"/>
    <d v="2018-05-01T00:00:00"/>
    <s v="67745"/>
    <x v="3"/>
    <n v="4"/>
    <n v="35612.870000000003"/>
    <n v="316.74"/>
    <n v="0"/>
    <n v="35929.61"/>
    <n v="106.88"/>
    <n v="0"/>
    <n v="52.62"/>
    <n v="0"/>
    <n v="0"/>
    <m/>
    <n v="35876.99"/>
    <n v="859.77"/>
    <n v="284.89999999999998"/>
    <n v="0"/>
    <n v="287.43"/>
    <n v="0"/>
    <n v="0"/>
    <n v="0"/>
    <n v="857.24"/>
    <n v="0"/>
    <n v="0"/>
    <n v="0"/>
    <n v="0"/>
    <n v="0"/>
    <n v="-41.51"/>
    <n v="0"/>
    <n v="0"/>
    <n v="40.33"/>
    <n v="0"/>
    <n v="0"/>
    <n v="60.7"/>
    <n v="0"/>
    <n v="21.61"/>
    <n v="58.5"/>
    <n v="0"/>
    <n v="0"/>
    <n v="0"/>
    <n v="0"/>
    <n v="479.68"/>
    <n v="371"/>
    <n v="857.24"/>
    <n v="164"/>
    <n v="300"/>
    <n v="73756.78"/>
    <n v="44486.7"/>
    <n v="60.315404000000001"/>
    <n v="48.6422941273226"/>
    <n v="9.6"/>
    <m/>
    <m/>
    <m/>
    <s v="QR"/>
    <s v="SOLIDARIDAD"/>
    <s v="77710"/>
    <s v="Morosidad"/>
    <x v="0"/>
  </r>
  <r>
    <n v="3861"/>
    <s v="Hipotecaria Su Casita"/>
    <s v="FIDEICOMISO 234036"/>
    <d v="2018-05-01T00:00:00"/>
    <s v="67747"/>
    <x v="1"/>
    <n v="0"/>
    <n v="47333.58"/>
    <n v="0"/>
    <n v="0"/>
    <n v="47333.58"/>
    <n v="160.65"/>
    <n v="0"/>
    <n v="0"/>
    <n v="160.65"/>
    <n v="0"/>
    <m/>
    <n v="47172.93"/>
    <n v="0"/>
    <n v="315.56"/>
    <n v="0"/>
    <n v="0"/>
    <n v="315.56"/>
    <n v="0"/>
    <n v="0"/>
    <n v="0"/>
    <n v="23.27"/>
    <n v="0"/>
    <n v="0"/>
    <n v="0"/>
    <n v="0"/>
    <n v="-16.05"/>
    <n v="24.97"/>
    <n v="77.69"/>
    <n v="0"/>
    <n v="0"/>
    <n v="0"/>
    <n v="0"/>
    <n v="0"/>
    <n v="0"/>
    <n v="0"/>
    <n v="0"/>
    <n v="0"/>
    <n v="0"/>
    <n v="0"/>
    <n v="586.09"/>
    <n v="0"/>
    <n v="0"/>
    <n v="164"/>
    <n v="300"/>
    <n v="79006.080000000002"/>
    <n v="61700.06"/>
    <n v="78.095331000000002"/>
    <n v="59.707974069876599"/>
    <n v="8"/>
    <m/>
    <m/>
    <m/>
    <s v="BCN"/>
    <s v="MEXICALI"/>
    <s v="21355"/>
    <s v="Al corriente"/>
    <x v="0"/>
  </r>
  <r>
    <n v="3862"/>
    <s v="Hipotecaria Su Casita"/>
    <s v="FIDEICOMISO 234036"/>
    <d v="2018-05-01T00:00:00"/>
    <s v="67751"/>
    <x v="0"/>
    <n v="21"/>
    <n v="55821.33"/>
    <n v="13302.49"/>
    <n v="0"/>
    <n v="69123.820000000007"/>
    <n v="189.47"/>
    <n v="0"/>
    <n v="0"/>
    <n v="0"/>
    <n v="0"/>
    <m/>
    <n v="69123.820000000007"/>
    <n v="40050.46"/>
    <n v="372.14"/>
    <n v="0"/>
    <n v="0"/>
    <n v="0"/>
    <n v="0"/>
    <n v="0"/>
    <n v="40422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91.96"/>
    <n v="40422.6"/>
    <n v="164"/>
    <n v="300"/>
    <n v="80849.56"/>
    <n v="72764.600000000006"/>
    <n v="89.999994999999998"/>
    <n v="85.496841243968902"/>
    <n v="8"/>
    <m/>
    <m/>
    <m/>
    <s v="SON"/>
    <s v="CAJEME"/>
    <s v="85136"/>
    <s v="Morosidad"/>
    <x v="0"/>
  </r>
  <r>
    <n v="3863"/>
    <s v="Hipotecaria Su Casita"/>
    <s v="FIDEICOMISO 234036"/>
    <d v="2018-05-01T00:00:00"/>
    <s v="67752"/>
    <x v="0"/>
    <n v="21"/>
    <n v="88041.25"/>
    <n v="14108.56"/>
    <n v="0"/>
    <n v="102149.81"/>
    <n v="266.17"/>
    <n v="0"/>
    <n v="0"/>
    <n v="0"/>
    <n v="0"/>
    <m/>
    <n v="102149.81"/>
    <n v="52349.47"/>
    <n v="696.99"/>
    <n v="0"/>
    <n v="0"/>
    <n v="0"/>
    <n v="0"/>
    <n v="0"/>
    <n v="53046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74.73"/>
    <n v="53046.46"/>
    <n v="164"/>
    <n v="300"/>
    <n v="122488.94"/>
    <n v="110240.05"/>
    <n v="90.000003000000007"/>
    <n v="83.395129142715604"/>
    <n v="9.5"/>
    <m/>
    <m/>
    <m/>
    <s v="JAL"/>
    <s v="PUERTO VALLARTA"/>
    <s v="48290"/>
    <s v="Proceso judicial"/>
    <x v="0"/>
  </r>
  <r>
    <n v="3864"/>
    <s v="Hipotecaria Su Casita"/>
    <s v="FIDEICOMISO 234036"/>
    <d v="2018-05-01T00:00:00"/>
    <s v="67755"/>
    <x v="0"/>
    <n v="21"/>
    <n v="55154.720000000001"/>
    <n v="11101.35"/>
    <n v="0"/>
    <n v="66256.070000000007"/>
    <n v="167.89"/>
    <n v="0"/>
    <n v="0"/>
    <n v="0"/>
    <n v="0"/>
    <m/>
    <n v="66256.070000000007"/>
    <n v="45724.480000000003"/>
    <n v="436.64"/>
    <n v="0"/>
    <n v="0"/>
    <n v="0"/>
    <n v="0"/>
    <n v="0"/>
    <n v="46161.12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69.24"/>
    <n v="46161.120000000003"/>
    <n v="164"/>
    <n v="300"/>
    <n v="81619.97"/>
    <n v="69192.67"/>
    <n v="84.774191999999999"/>
    <n v="81.176298000141401"/>
    <n v="9.5"/>
    <m/>
    <m/>
    <m/>
    <s v="VER"/>
    <s v="VERACRUZ"/>
    <s v="91808"/>
    <s v="Proceso judicial"/>
    <x v="0"/>
  </r>
  <r>
    <n v="3865"/>
    <s v="Hipotecaria Su Casita"/>
    <s v="FIDEICOMISO 234036"/>
    <d v="2018-05-01T00:00:00"/>
    <s v="67756"/>
    <x v="0"/>
    <n v="21"/>
    <n v="40390.230000000003"/>
    <n v="4339.8500000000004"/>
    <n v="0"/>
    <n v="44730.080000000002"/>
    <n v="122.07"/>
    <n v="0"/>
    <n v="0"/>
    <n v="0"/>
    <n v="0"/>
    <m/>
    <n v="44730.080000000002"/>
    <n v="14150.79"/>
    <n v="323.12"/>
    <n v="0"/>
    <n v="0"/>
    <n v="0"/>
    <n v="0"/>
    <n v="0"/>
    <n v="14473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61.92"/>
    <n v="14473.91"/>
    <n v="164"/>
    <n v="300"/>
    <n v="107949"/>
    <n v="50551.72"/>
    <n v="46.829262"/>
    <n v="41.436307915951403"/>
    <n v="9.6"/>
    <m/>
    <m/>
    <m/>
    <s v="QR"/>
    <s v="BENITO JUAREZ"/>
    <s v="77539"/>
    <s v="Morosidad"/>
    <x v="0"/>
  </r>
  <r>
    <n v="3866"/>
    <s v="Hipotecaria Su Casita"/>
    <s v="FIDEICOMISO 234036"/>
    <d v="2018-05-01T00:00:00"/>
    <s v="67757"/>
    <x v="0"/>
    <n v="21"/>
    <n v="38232.959999999999"/>
    <n v="43575.28"/>
    <n v="0"/>
    <n v="81808.240000000005"/>
    <n v="724.45"/>
    <n v="0"/>
    <n v="0"/>
    <n v="0"/>
    <n v="0"/>
    <m/>
    <n v="81808.240000000005"/>
    <n v="40497.019999999997"/>
    <n v="302.68"/>
    <n v="0"/>
    <n v="0"/>
    <n v="0"/>
    <n v="0"/>
    <n v="0"/>
    <n v="40799.6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299.73"/>
    <n v="40799.699999999997"/>
    <n v="44"/>
    <n v="180"/>
    <n v="129027.47"/>
    <n v="98362.57"/>
    <n v="76.233821000000006"/>
    <n v="63.403739089829003"/>
    <n v="9.5"/>
    <m/>
    <m/>
    <m/>
    <s v="GTO"/>
    <s v="CELAYA"/>
    <s v="38013"/>
    <s v="Proceso judicial"/>
    <x v="0"/>
  </r>
  <r>
    <n v="3867"/>
    <s v="Hipotecaria Su Casita"/>
    <s v="FIDEICOMISO 234036"/>
    <d v="2018-05-01T00:00:00"/>
    <s v="67758"/>
    <x v="1"/>
    <n v="0"/>
    <n v="67086.240000000005"/>
    <n v="0"/>
    <n v="0"/>
    <n v="67086.240000000005"/>
    <n v="204.93"/>
    <n v="0"/>
    <n v="0"/>
    <n v="204.93"/>
    <n v="0"/>
    <m/>
    <n v="66881.31"/>
    <n v="0"/>
    <n v="531.1"/>
    <n v="0"/>
    <n v="0"/>
    <n v="531.1"/>
    <n v="0"/>
    <n v="0"/>
    <n v="0"/>
    <n v="58.5"/>
    <n v="0"/>
    <n v="0"/>
    <n v="0"/>
    <n v="0"/>
    <n v="-21.62"/>
    <n v="39.729999999999997"/>
    <n v="108.68"/>
    <n v="0"/>
    <n v="0"/>
    <n v="0"/>
    <n v="0"/>
    <n v="0"/>
    <n v="0"/>
    <n v="0"/>
    <n v="0.11"/>
    <n v="0"/>
    <n v="7.0000000000000007E-2"/>
    <n v="0"/>
    <n v="921.43"/>
    <n v="0"/>
    <n v="0"/>
    <n v="164"/>
    <n v="300"/>
    <n v="125311.5"/>
    <n v="84243.03"/>
    <n v="67.226894999999999"/>
    <n v="53.372045198664502"/>
    <n v="9.5"/>
    <m/>
    <m/>
    <m/>
    <s v="EM"/>
    <s v="LERMA"/>
    <s v="52004"/>
    <s v="Al corriente"/>
    <x v="0"/>
  </r>
  <r>
    <n v="3868"/>
    <s v="Hipotecaria Su Casita"/>
    <s v="FIDEICOMISO 234036"/>
    <d v="2018-05-01T00:00:00"/>
    <s v="67759"/>
    <x v="2"/>
    <n v="0"/>
    <n v="71166.070000000007"/>
    <n v="0"/>
    <n v="0"/>
    <n v="71166.070000000007"/>
    <n v="447.62"/>
    <n v="0"/>
    <n v="0"/>
    <n v="0"/>
    <n v="0"/>
    <m/>
    <n v="71166.070000000007"/>
    <n v="0"/>
    <n v="563.4"/>
    <n v="0"/>
    <n v="0"/>
    <n v="0"/>
    <n v="0"/>
    <n v="0"/>
    <n v="563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7.62"/>
    <n v="563.4"/>
    <n v="104"/>
    <n v="240"/>
    <n v="123468.69"/>
    <n v="108462.9"/>
    <n v="87.846481999999995"/>
    <n v="57.638961223291503"/>
    <n v="9.5"/>
    <m/>
    <m/>
    <m/>
    <s v="GTO"/>
    <s v="LEON"/>
    <s v="37557"/>
    <s v="Morosidad"/>
    <x v="0"/>
  </r>
  <r>
    <n v="3869"/>
    <s v="Hipotecaria Su Casita"/>
    <s v="FIDEICOMISO 234036"/>
    <d v="2018-05-01T00:00:00"/>
    <s v="67761"/>
    <x v="0"/>
    <n v="21"/>
    <n v="0"/>
    <n v="6512.35"/>
    <n v="0"/>
    <n v="6512.35"/>
    <n v="0"/>
    <n v="0"/>
    <n v="0"/>
    <n v="0"/>
    <n v="0"/>
    <m/>
    <n v="6512.35"/>
    <n v="802.48"/>
    <n v="0"/>
    <n v="0"/>
    <n v="0"/>
    <n v="0"/>
    <n v="0"/>
    <n v="0"/>
    <n v="802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12.35"/>
    <n v="802.48"/>
    <n v="0"/>
    <n v="60"/>
    <n v="81610.429999999993"/>
    <n v="12407.94"/>
    <n v="15.203865"/>
    <n v="7.9798008559640001"/>
    <n v="9.9"/>
    <m/>
    <m/>
    <m/>
    <s v="VER"/>
    <s v="VERACRUZ"/>
    <s v="91808"/>
    <s v="Morosidad"/>
    <x v="0"/>
  </r>
  <r>
    <n v="3870"/>
    <s v="Hipotecaria Su Casita"/>
    <s v="FIDEICOMISO 234036"/>
    <d v="2018-05-01T00:00:00"/>
    <s v="67765"/>
    <x v="0"/>
    <n v="21"/>
    <n v="61562.33"/>
    <n v="27540.19"/>
    <n v="0"/>
    <n v="89102.52"/>
    <n v="387.21"/>
    <n v="0"/>
    <n v="0"/>
    <n v="0"/>
    <n v="0"/>
    <m/>
    <n v="89102.52"/>
    <n v="64290.71"/>
    <n v="487.37"/>
    <n v="0"/>
    <n v="0"/>
    <n v="0"/>
    <n v="0"/>
    <n v="0"/>
    <n v="64778.08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927.4"/>
    <n v="64778.080000000002"/>
    <n v="104"/>
    <n v="240"/>
    <n v="125311.5"/>
    <n v="93825.67"/>
    <n v="74.873949999999994"/>
    <n v="71.104822671172997"/>
    <n v="9.5"/>
    <m/>
    <m/>
    <m/>
    <s v="SON"/>
    <s v="NOGALES"/>
    <s v="84000"/>
    <s v="Morosidad"/>
    <x v="0"/>
  </r>
  <r>
    <n v="3871"/>
    <s v="Hipotecaria Su Casita"/>
    <s v="FIDEICOMISO 234036"/>
    <d v="2018-05-01T00:00:00"/>
    <s v="67770"/>
    <x v="0"/>
    <n v="21"/>
    <n v="85848.78"/>
    <n v="16833.939999999999"/>
    <n v="0"/>
    <n v="102682.72"/>
    <n v="262.23"/>
    <n v="0"/>
    <n v="0"/>
    <n v="0"/>
    <n v="0"/>
    <m/>
    <n v="102682.72"/>
    <n v="67934.37"/>
    <n v="679.64"/>
    <n v="0"/>
    <n v="0"/>
    <n v="0"/>
    <n v="0"/>
    <n v="0"/>
    <n v="68614.009999999995"/>
    <n v="0"/>
    <n v="0"/>
    <n v="0"/>
    <n v="0"/>
    <n v="0"/>
    <n v="-26.73"/>
    <n v="0"/>
    <n v="0"/>
    <n v="0"/>
    <n v="0"/>
    <n v="0"/>
    <n v="0"/>
    <n v="0"/>
    <n v="0"/>
    <n v="72.319999999999993"/>
    <n v="0"/>
    <n v="0"/>
    <n v="0"/>
    <n v="0"/>
    <n v="45.59"/>
    <n v="17096.169999999998"/>
    <n v="68614.009999999995"/>
    <n v="164"/>
    <n v="300"/>
    <n v="122365.63"/>
    <n v="107803"/>
    <n v="88.099085000000002"/>
    <n v="83.914674705817106"/>
    <n v="9.5"/>
    <m/>
    <m/>
    <m/>
    <s v="NL"/>
    <s v="APODACA"/>
    <s v="66600"/>
    <s v="Proceso judicial"/>
    <x v="0"/>
  </r>
  <r>
    <n v="3872"/>
    <s v="Hipotecaria Su Casita"/>
    <s v="FIDEICOMISO 234036"/>
    <d v="2018-05-01T00:00:00"/>
    <s v="67771"/>
    <x v="0"/>
    <n v="21"/>
    <n v="31472.63"/>
    <n v="6279.11"/>
    <n v="0"/>
    <n v="37751.74"/>
    <n v="90.17"/>
    <n v="0"/>
    <n v="0"/>
    <n v="0"/>
    <n v="0"/>
    <m/>
    <n v="37751.74"/>
    <n v="30102.16"/>
    <n v="259.64999999999998"/>
    <n v="0"/>
    <n v="0"/>
    <n v="0"/>
    <n v="0"/>
    <n v="0"/>
    <n v="30361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69.28"/>
    <n v="30361.81"/>
    <n v="164"/>
    <n v="300"/>
    <n v="88708.09"/>
    <n v="38797.42"/>
    <n v="43.736055999999998"/>
    <n v="42.557268363139599"/>
    <n v="9.9"/>
    <m/>
    <m/>
    <m/>
    <s v="PUE"/>
    <s v="PUEBLA"/>
    <s v="72590"/>
    <s v="Proceso judicial"/>
    <x v="0"/>
  </r>
  <r>
    <n v="3873"/>
    <s v="Hipotecaria Su Casita"/>
    <s v="FIDEICOMISO 234036"/>
    <d v="2018-05-01T00:00:00"/>
    <s v="67775"/>
    <x v="0"/>
    <n v="21"/>
    <n v="20346.93"/>
    <n v="4156.8100000000004"/>
    <n v="0"/>
    <n v="24503.74"/>
    <n v="58.3"/>
    <n v="0"/>
    <n v="0"/>
    <n v="0"/>
    <n v="0"/>
    <m/>
    <n v="24503.74"/>
    <n v="20102.59"/>
    <n v="167.86"/>
    <n v="0"/>
    <n v="0"/>
    <n v="0"/>
    <n v="0"/>
    <n v="0"/>
    <n v="20270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15.1099999999997"/>
    <n v="20270.45"/>
    <n v="164"/>
    <n v="300"/>
    <n v="77784.100000000006"/>
    <n v="25082.62"/>
    <n v="32.246462000000001"/>
    <n v="31.502248200861001"/>
    <n v="9.9"/>
    <m/>
    <m/>
    <m/>
    <s v="EM"/>
    <s v="VALLE DE CHALCO SOLIDARIDAD"/>
    <s v="56614"/>
    <s v="Proceso judicial"/>
    <x v="0"/>
  </r>
  <r>
    <n v="3874"/>
    <s v="Hipotecaria Su Casita"/>
    <s v="FIDEICOMISO 234036"/>
    <d v="2018-05-01T00:00:00"/>
    <s v="67777"/>
    <x v="0"/>
    <n v="21"/>
    <n v="69728.63"/>
    <n v="80364.34"/>
    <n v="0"/>
    <n v="150092.97"/>
    <n v="1298.46"/>
    <n v="0"/>
    <n v="0"/>
    <n v="0"/>
    <n v="0"/>
    <m/>
    <n v="150092.97"/>
    <n v="75575.19"/>
    <n v="546.21"/>
    <n v="0"/>
    <n v="0"/>
    <n v="0"/>
    <n v="0"/>
    <n v="0"/>
    <n v="76121.39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662.8"/>
    <n v="76121.399999999994"/>
    <n v="44"/>
    <n v="180"/>
    <n v="197421.57"/>
    <n v="177679.41"/>
    <n v="89.999998000000005"/>
    <n v="76.026631334570894"/>
    <n v="9.4"/>
    <m/>
    <m/>
    <m/>
    <s v="VER"/>
    <s v="MEDELLIN"/>
    <s v="94270"/>
    <s v="Morosidad"/>
    <x v="0"/>
  </r>
  <r>
    <n v="3875"/>
    <s v="Hipotecaria Su Casita"/>
    <s v="FIDEICOMISO 234036"/>
    <d v="2018-05-01T00:00:00"/>
    <s v="67779"/>
    <x v="0"/>
    <n v="21"/>
    <n v="73005.95"/>
    <n v="9470.2000000000007"/>
    <n v="0"/>
    <n v="82476.149999999994"/>
    <n v="216.21"/>
    <n v="0"/>
    <n v="0"/>
    <n v="0"/>
    <n v="0"/>
    <m/>
    <n v="82476.149999999994"/>
    <n v="33414.980000000003"/>
    <n v="577.96"/>
    <n v="0"/>
    <n v="0"/>
    <n v="0"/>
    <n v="0"/>
    <n v="0"/>
    <n v="33992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86.41"/>
    <n v="33992.94"/>
    <n v="164"/>
    <n v="300"/>
    <n v="119228.69"/>
    <n v="90897.27"/>
    <n v="76.237748999999994"/>
    <n v="69.174751036927205"/>
    <n v="9.5"/>
    <m/>
    <m/>
    <m/>
    <s v="EM"/>
    <s v="LERMA"/>
    <s v="52004"/>
    <s v="Morosidad"/>
    <x v="0"/>
  </r>
  <r>
    <n v="3876"/>
    <s v="Hipotecaria Su Casita"/>
    <s v="FIDEICOMISO 234036"/>
    <d v="2018-05-01T00:00:00"/>
    <s v="67780"/>
    <x v="0"/>
    <n v="21"/>
    <n v="118028.56"/>
    <n v="21261.93"/>
    <n v="0"/>
    <n v="139290.49"/>
    <n v="352.4"/>
    <n v="0"/>
    <n v="0"/>
    <n v="0"/>
    <n v="0"/>
    <m/>
    <n v="139290.49"/>
    <n v="82634.22"/>
    <n v="924.56"/>
    <n v="0"/>
    <n v="0"/>
    <n v="0"/>
    <n v="0"/>
    <n v="0"/>
    <n v="83558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614.33"/>
    <n v="83558.78"/>
    <n v="164"/>
    <n v="300"/>
    <n v="177448.09"/>
    <n v="147326.39999999999"/>
    <n v="83.025069000000002"/>
    <n v="78.496471394765706"/>
    <n v="9.4"/>
    <m/>
    <m/>
    <m/>
    <s v="BCN"/>
    <s v="MEXICALI"/>
    <s v="21378"/>
    <s v="Proceso judicial"/>
    <x v="0"/>
  </r>
  <r>
    <n v="3877"/>
    <s v="Hipotecaria Su Casita"/>
    <s v="FIDEICOMISO 234036"/>
    <d v="2018-05-01T00:00:00"/>
    <s v="67781"/>
    <x v="0"/>
    <n v="21"/>
    <n v="135485.48000000001"/>
    <n v="22651.47"/>
    <n v="0"/>
    <n v="158136.95000000001"/>
    <n v="404.51"/>
    <n v="0"/>
    <n v="0"/>
    <n v="0"/>
    <n v="0"/>
    <m/>
    <n v="158136.95000000001"/>
    <n v="85818.46"/>
    <n v="1061.3"/>
    <n v="0"/>
    <n v="0"/>
    <n v="0"/>
    <n v="0"/>
    <n v="0"/>
    <n v="86879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055.98"/>
    <n v="86879.76"/>
    <n v="164"/>
    <n v="300"/>
    <n v="198319.69"/>
    <n v="169115.16"/>
    <n v="85.274013999999994"/>
    <n v="79.738401265843393"/>
    <n v="9.4"/>
    <m/>
    <m/>
    <m/>
    <s v="BCN"/>
    <s v="MEXICALI"/>
    <s v="21378"/>
    <s v="Proceso judicial"/>
    <x v="0"/>
  </r>
  <r>
    <n v="3878"/>
    <s v="Hipotecaria Su Casita"/>
    <s v="FIDEICOMISO 234036"/>
    <d v="2018-05-01T00:00:00"/>
    <s v="67782"/>
    <x v="0"/>
    <n v="21"/>
    <n v="127089.87"/>
    <n v="52907.32"/>
    <n v="0"/>
    <n v="179997.19"/>
    <n v="839.65"/>
    <n v="0"/>
    <n v="0"/>
    <n v="0"/>
    <n v="0"/>
    <m/>
    <n v="179997.19"/>
    <n v="84883.55"/>
    <n v="847.27"/>
    <n v="0"/>
    <n v="0"/>
    <n v="0"/>
    <n v="0"/>
    <n v="0"/>
    <n v="85730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746.97"/>
    <n v="85730.82"/>
    <n v="104"/>
    <n v="240"/>
    <n v="226350.28"/>
    <n v="201678.1"/>
    <n v="89.1"/>
    <n v="79.521522807880501"/>
    <n v="8"/>
    <m/>
    <m/>
    <m/>
    <s v="CHI"/>
    <s v="CHIHUAHUA"/>
    <s v="31124"/>
    <s v="Morosidad"/>
    <x v="0"/>
  </r>
  <r>
    <n v="3879"/>
    <s v="Hipotecaria Su Casita"/>
    <s v="FIDEICOMISO 234036"/>
    <d v="2018-05-01T00:00:00"/>
    <s v="67783"/>
    <x v="12"/>
    <n v="0"/>
    <n v="71907.100000000006"/>
    <n v="0"/>
    <n v="72642.140346"/>
    <n v="71907.100000000006"/>
    <n v="637.69000000000005"/>
    <n v="0"/>
    <n v="0"/>
    <n v="637.69000000000005"/>
    <n v="71269.41"/>
    <m/>
    <n v="0"/>
    <n v="0"/>
    <n v="479.38"/>
    <n v="0"/>
    <n v="0"/>
    <n v="479.38"/>
    <n v="0"/>
    <n v="0"/>
    <n v="0"/>
    <n v="54.58"/>
    <n v="0"/>
    <n v="0"/>
    <n v="0"/>
    <n v="0"/>
    <n v="-36.14"/>
    <n v="58.58"/>
    <n v="178.64"/>
    <n v="0"/>
    <n v="0"/>
    <n v="0"/>
    <n v="0"/>
    <n v="0"/>
    <n v="0"/>
    <n v="0"/>
    <n v="0"/>
    <n v="0"/>
    <n v="0"/>
    <n v="0"/>
    <n v="72642.14"/>
    <n v="0"/>
    <n v="0"/>
    <n v="164"/>
    <n v="300"/>
    <n v="160813.98000000001"/>
    <n v="144732.57999999999"/>
    <n v="89.999999000000003"/>
    <n v="0"/>
    <n v="8"/>
    <m/>
    <m/>
    <m/>
    <s v="SIN"/>
    <s v="MAZATLAN"/>
    <s v="82126"/>
    <s v="Proceso judicial"/>
    <x v="0"/>
  </r>
  <r>
    <n v="3880"/>
    <s v="Hipotecaria Su Casita"/>
    <s v="FIDEICOMISO 234036"/>
    <d v="2018-05-01T00:00:00"/>
    <s v="67785"/>
    <x v="1"/>
    <n v="0"/>
    <n v="166674.04"/>
    <n v="0"/>
    <n v="0"/>
    <n v="166674.04"/>
    <n v="1028.93"/>
    <n v="0"/>
    <n v="0"/>
    <n v="1028.93"/>
    <n v="0"/>
    <m/>
    <n v="165645.10999999999"/>
    <n v="0"/>
    <n v="1305.6099999999999"/>
    <n v="0"/>
    <n v="0"/>
    <n v="1305.6099999999999"/>
    <n v="0"/>
    <n v="0"/>
    <n v="0"/>
    <n v="92.51"/>
    <n v="0"/>
    <n v="0"/>
    <n v="0"/>
    <n v="0"/>
    <n v="-60.47"/>
    <n v="105.58"/>
    <n v="311.42"/>
    <n v="0"/>
    <n v="0"/>
    <n v="0"/>
    <n v="0"/>
    <n v="0"/>
    <n v="0"/>
    <n v="0"/>
    <n v="27.16"/>
    <n v="0"/>
    <n v="38.869999999999997"/>
    <n v="0"/>
    <n v="2810.74"/>
    <n v="0"/>
    <n v="0"/>
    <n v="104"/>
    <n v="240"/>
    <n v="280903.46999999997"/>
    <n v="252216.33"/>
    <n v="89.787544999999994"/>
    <n v="58.968694723909998"/>
    <n v="9.4"/>
    <m/>
    <m/>
    <m/>
    <s v="QRO"/>
    <s v="CORREGIDORA"/>
    <s v="76900"/>
    <s v="Al corriente"/>
    <x v="0"/>
  </r>
  <r>
    <n v="3881"/>
    <s v="Hipotecaria Su Casita"/>
    <s v="FIDEICOMISO 234036"/>
    <d v="2018-05-01T00:00:00"/>
    <s v="67788"/>
    <x v="1"/>
    <n v="0"/>
    <n v="43856.75"/>
    <n v="0"/>
    <n v="0"/>
    <n v="43856.75"/>
    <n v="269.41000000000003"/>
    <n v="0"/>
    <n v="0"/>
    <n v="269.41000000000003"/>
    <n v="0"/>
    <m/>
    <n v="43587.34"/>
    <n v="0"/>
    <n v="347.2"/>
    <n v="0"/>
    <n v="0"/>
    <n v="347.2"/>
    <n v="0"/>
    <n v="0"/>
    <n v="0"/>
    <n v="43.79"/>
    <n v="0"/>
    <n v="0"/>
    <n v="0"/>
    <n v="0"/>
    <n v="-17.2"/>
    <n v="28.73"/>
    <n v="88.76"/>
    <n v="0"/>
    <n v="0"/>
    <n v="0"/>
    <n v="0"/>
    <n v="0"/>
    <n v="0"/>
    <n v="0"/>
    <n v="3.48"/>
    <n v="0"/>
    <n v="2.3199999999999998"/>
    <n v="0"/>
    <n v="764.17"/>
    <n v="0"/>
    <n v="0"/>
    <n v="104"/>
    <n v="240"/>
    <n v="121554.86"/>
    <n v="66150.83"/>
    <n v="54.420555"/>
    <n v="35.858162834445203"/>
    <n v="9.5"/>
    <m/>
    <m/>
    <m/>
    <s v="TAM"/>
    <s v="MATAMOROS"/>
    <s v="87345"/>
    <s v="Al corriente"/>
    <x v="0"/>
  </r>
  <r>
    <n v="3882"/>
    <s v="Hipotecaria Su Casita"/>
    <s v="FIDEICOMISO 234036"/>
    <d v="2018-05-01T00:00:00"/>
    <s v="67791"/>
    <x v="0"/>
    <n v="21"/>
    <n v="84202.37"/>
    <n v="13502.64"/>
    <n v="0"/>
    <n v="97705.01"/>
    <n v="249.34"/>
    <n v="0"/>
    <n v="0"/>
    <n v="0"/>
    <n v="0"/>
    <m/>
    <n v="97705.01"/>
    <n v="50765.1"/>
    <n v="666.6"/>
    <n v="0"/>
    <n v="0"/>
    <n v="0"/>
    <n v="0"/>
    <n v="0"/>
    <n v="51431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51.98"/>
    <n v="51431.7"/>
    <n v="164"/>
    <n v="300"/>
    <n v="135983.51999999999"/>
    <n v="104835.43"/>
    <n v="77.094217"/>
    <n v="71.850625718110507"/>
    <n v="9.5"/>
    <m/>
    <m/>
    <m/>
    <s v="BCN"/>
    <s v="MEXICALI"/>
    <s v="21378"/>
    <s v="Morosidad"/>
    <x v="0"/>
  </r>
  <r>
    <n v="3883"/>
    <s v="Hipotecaria Su Casita"/>
    <s v="FIDEICOMISO 234036"/>
    <d v="2018-05-01T00:00:00"/>
    <s v="67792"/>
    <x v="13"/>
    <n v="2"/>
    <n v="87476.68"/>
    <n v="512"/>
    <n v="0"/>
    <n v="87988.68"/>
    <n v="259.05"/>
    <n v="0"/>
    <n v="0"/>
    <n v="0"/>
    <n v="0"/>
    <m/>
    <n v="87988.68"/>
    <n v="1391.14"/>
    <n v="692.52"/>
    <n v="0"/>
    <n v="0"/>
    <n v="0"/>
    <n v="0"/>
    <n v="0"/>
    <n v="2083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1.05"/>
    <n v="2083.66"/>
    <n v="164"/>
    <n v="300"/>
    <n v="121540.69"/>
    <n v="108913.09"/>
    <n v="89.610393000000002"/>
    <n v="72.394421959300203"/>
    <n v="9.5"/>
    <m/>
    <m/>
    <m/>
    <s v="SON"/>
    <s v="HERMOSILLO"/>
    <s v="83296"/>
    <s v="Morosidad"/>
    <x v="0"/>
  </r>
  <r>
    <n v="3884"/>
    <s v="Hipotecaria Su Casita"/>
    <s v="FIDEICOMISO 234036"/>
    <d v="2018-05-01T00:00:00"/>
    <s v="67793"/>
    <x v="0"/>
    <n v="21"/>
    <n v="64278.89"/>
    <n v="15787.56"/>
    <n v="0"/>
    <n v="80066.45"/>
    <n v="231.96"/>
    <n v="0"/>
    <n v="0"/>
    <n v="0"/>
    <n v="0"/>
    <m/>
    <n v="80066.45"/>
    <n v="44317.02"/>
    <n v="428.53"/>
    <n v="0"/>
    <n v="0"/>
    <n v="0"/>
    <n v="0"/>
    <n v="0"/>
    <n v="44745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19.52"/>
    <n v="44745.55"/>
    <n v="164"/>
    <n v="300"/>
    <n v="94169.88"/>
    <n v="85575.44"/>
    <n v="90.873472000000007"/>
    <n v="85.023416791247598"/>
    <n v="8"/>
    <m/>
    <m/>
    <m/>
    <s v="BCN"/>
    <s v="MEXICALI"/>
    <s v="21355"/>
    <s v="Proceso judicial"/>
    <x v="0"/>
  </r>
  <r>
    <n v="3885"/>
    <s v="Hipotecaria Su Casita"/>
    <s v="FIDEICOMISO 234036"/>
    <d v="2018-05-01T00:00:00"/>
    <s v="67794"/>
    <x v="1"/>
    <n v="3"/>
    <n v="22997.759999999998"/>
    <n v="1302.27"/>
    <n v="0"/>
    <n v="24300.03"/>
    <n v="439.89"/>
    <n v="0"/>
    <n v="1302.27"/>
    <n v="439.89"/>
    <n v="0"/>
    <m/>
    <n v="22557.87"/>
    <n v="477.36"/>
    <n v="153.32"/>
    <n v="0"/>
    <n v="477.36"/>
    <n v="153.32"/>
    <n v="0"/>
    <n v="0"/>
    <n v="0"/>
    <n v="21.11"/>
    <n v="0"/>
    <n v="0"/>
    <n v="0"/>
    <n v="0"/>
    <n v="-97.96"/>
    <n v="21.32"/>
    <n v="78.09"/>
    <n v="63.33"/>
    <n v="0"/>
    <n v="0"/>
    <n v="114.51"/>
    <n v="0"/>
    <n v="63.96"/>
    <n v="234.27"/>
    <n v="0"/>
    <n v="0"/>
    <n v="0"/>
    <n v="116.864902"/>
    <n v="2871.47"/>
    <n v="0"/>
    <n v="0"/>
    <n v="44"/>
    <n v="180"/>
    <n v="78913.31"/>
    <n v="62074.26"/>
    <n v="78.661331000000004"/>
    <n v="28.5856340248755"/>
    <n v="8"/>
    <m/>
    <m/>
    <m/>
    <s v="BCN"/>
    <s v="MEXICALI"/>
    <s v="21355"/>
    <s v="Al corriente"/>
    <x v="0"/>
  </r>
  <r>
    <n v="3886"/>
    <s v="Hipotecaria Su Casita"/>
    <s v="FIDEICOMISO 234036"/>
    <d v="2018-05-01T00:00:00"/>
    <s v="67797"/>
    <x v="1"/>
    <n v="0"/>
    <n v="17102.939999999999"/>
    <n v="0"/>
    <n v="0"/>
    <n v="17102.939999999999"/>
    <n v="502.27"/>
    <n v="0"/>
    <n v="0"/>
    <n v="502.27"/>
    <n v="936.19"/>
    <m/>
    <n v="15664.48"/>
    <n v="0"/>
    <n v="135.4"/>
    <n v="0"/>
    <n v="0"/>
    <n v="135.4"/>
    <n v="0"/>
    <n v="0"/>
    <n v="0"/>
    <n v="50.68"/>
    <n v="0"/>
    <n v="0"/>
    <n v="0"/>
    <n v="0"/>
    <n v="-18.97"/>
    <n v="34.42"/>
    <n v="98.2"/>
    <n v="0"/>
    <n v="0"/>
    <n v="0"/>
    <n v="0"/>
    <n v="0"/>
    <n v="0"/>
    <n v="0"/>
    <n v="3.63"/>
    <n v="0"/>
    <n v="3.62"/>
    <n v="0"/>
    <n v="1741.82"/>
    <n v="0"/>
    <n v="0"/>
    <n v="164"/>
    <n v="300"/>
    <n v="135993.94"/>
    <n v="72985.570000000007"/>
    <n v="53.668252000000003"/>
    <n v="11.518513318303301"/>
    <n v="9.5"/>
    <m/>
    <m/>
    <m/>
    <s v="JAL"/>
    <s v="LAGOS DE MORENO"/>
    <s v="47450"/>
    <s v="Al corriente"/>
    <x v="0"/>
  </r>
  <r>
    <n v="3887"/>
    <s v="Hipotecaria Su Casita"/>
    <s v="FIDEICOMISO 234036"/>
    <d v="2018-05-01T00:00:00"/>
    <s v="67801"/>
    <x v="1"/>
    <n v="0"/>
    <n v="54866.18"/>
    <n v="0"/>
    <n v="0"/>
    <n v="54866.18"/>
    <n v="166.05"/>
    <n v="0"/>
    <n v="0"/>
    <n v="166.05"/>
    <n v="0"/>
    <m/>
    <n v="54700.13"/>
    <n v="0"/>
    <n v="434.36"/>
    <n v="0"/>
    <n v="0"/>
    <n v="434.36"/>
    <n v="0"/>
    <n v="0"/>
    <n v="0"/>
    <n v="47.72"/>
    <n v="0"/>
    <n v="0"/>
    <n v="0"/>
    <n v="0"/>
    <n v="1.72"/>
    <n v="32.409999999999997"/>
    <n v="84.83"/>
    <n v="0"/>
    <n v="0"/>
    <n v="0"/>
    <n v="0"/>
    <n v="0"/>
    <n v="0"/>
    <n v="0"/>
    <n v="0"/>
    <n v="0"/>
    <n v="2.33"/>
    <n v="3.8175000000000001E-2"/>
    <n v="767.09"/>
    <n v="0"/>
    <n v="0"/>
    <n v="162"/>
    <n v="300"/>
    <n v="76365.27"/>
    <n v="68720.42"/>
    <n v="89.989101000000005"/>
    <n v="71.629590204529194"/>
    <n v="9.5"/>
    <m/>
    <m/>
    <m/>
    <s v="SIN"/>
    <s v="MAZATLAN"/>
    <s v="82190"/>
    <s v="Al corriente"/>
    <x v="0"/>
  </r>
  <r>
    <n v="3888"/>
    <s v="Hipotecaria Su Casita"/>
    <s v="FIDEICOMISO 234036"/>
    <d v="2018-05-01T00:00:00"/>
    <s v="67807"/>
    <x v="0"/>
    <n v="21"/>
    <n v="13887.04"/>
    <n v="14246.85"/>
    <n v="0"/>
    <n v="28133.89"/>
    <n v="447.98"/>
    <n v="0"/>
    <n v="0"/>
    <n v="0"/>
    <n v="0"/>
    <m/>
    <n v="28133.89"/>
    <n v="4976.42"/>
    <n v="92.58"/>
    <n v="0"/>
    <n v="0"/>
    <n v="0"/>
    <n v="0"/>
    <n v="0"/>
    <n v="50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94.83"/>
    <n v="5069"/>
    <n v="104"/>
    <n v="240"/>
    <n v="78904.100000000006"/>
    <n v="64625.81"/>
    <n v="81.904247999999995"/>
    <n v="35.655802283402203"/>
    <n v="8"/>
    <m/>
    <m/>
    <m/>
    <s v="BCN"/>
    <s v="MEXICALI"/>
    <s v="21355"/>
    <s v="Morosidad"/>
    <x v="0"/>
  </r>
  <r>
    <n v="3889"/>
    <s v="Hipotecaria Su Casita"/>
    <s v="FIDEICOMISO 234036"/>
    <d v="2018-05-01T00:00:00"/>
    <s v="67808"/>
    <x v="0"/>
    <n v="21"/>
    <n v="40726.410000000003"/>
    <n v="7654.05"/>
    <n v="0"/>
    <n v="48380.46"/>
    <n v="119.63"/>
    <n v="0"/>
    <n v="0"/>
    <n v="0"/>
    <n v="0"/>
    <m/>
    <n v="48380.46"/>
    <n v="32435.55"/>
    <n v="325.81"/>
    <n v="0"/>
    <n v="0"/>
    <n v="0"/>
    <n v="0"/>
    <n v="0"/>
    <n v="32761.36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73.68"/>
    <n v="32761.360000000001"/>
    <n v="164"/>
    <n v="300"/>
    <n v="57863"/>
    <n v="50580"/>
    <n v="87.413373000000007"/>
    <n v="83.612083746373699"/>
    <n v="9.6"/>
    <m/>
    <m/>
    <m/>
    <s v="EM"/>
    <s v="TOLUCA"/>
    <s v="50200"/>
    <s v="Morosidad"/>
    <x v="0"/>
  </r>
  <r>
    <n v="3890"/>
    <s v="Hipotecaria Su Casita"/>
    <s v="FIDEICOMISO 234036"/>
    <d v="2018-05-01T00:00:00"/>
    <s v="67809"/>
    <x v="0"/>
    <n v="21"/>
    <n v="40726.400000000001"/>
    <n v="7595.65"/>
    <n v="0"/>
    <n v="48322.05"/>
    <n v="119.63"/>
    <n v="0"/>
    <n v="0"/>
    <n v="0"/>
    <n v="0"/>
    <m/>
    <n v="48322.05"/>
    <n v="32048.51"/>
    <n v="325.81"/>
    <n v="0"/>
    <n v="0"/>
    <n v="0"/>
    <n v="0"/>
    <n v="0"/>
    <n v="32374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15.28"/>
    <n v="32374.32"/>
    <n v="164"/>
    <n v="300"/>
    <n v="57863"/>
    <n v="50580"/>
    <n v="87.413373000000007"/>
    <n v="83.511138409937701"/>
    <n v="9.6"/>
    <m/>
    <m/>
    <m/>
    <s v="EM"/>
    <s v="TOLUCA"/>
    <s v="50200"/>
    <s v="Proceso judicial"/>
    <x v="0"/>
  </r>
  <r>
    <n v="3891"/>
    <s v="Hipotecaria Su Casita"/>
    <s v="FIDEICOMISO 234036"/>
    <d v="2018-05-01T00:00:00"/>
    <s v="67810"/>
    <x v="0"/>
    <n v="21"/>
    <n v="61779.71"/>
    <n v="13249.03"/>
    <n v="0"/>
    <n v="75028.740000000005"/>
    <n v="182.96"/>
    <n v="0"/>
    <n v="0"/>
    <n v="0"/>
    <n v="0"/>
    <m/>
    <n v="75028.740000000005"/>
    <n v="59149.24"/>
    <n v="489.09"/>
    <n v="0"/>
    <n v="0"/>
    <n v="0"/>
    <n v="0"/>
    <n v="0"/>
    <n v="59638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31.99"/>
    <n v="59638.33"/>
    <n v="164"/>
    <n v="300"/>
    <n v="126509.57"/>
    <n v="76919.92"/>
    <n v="60.801661000000003"/>
    <n v="59.306770141429404"/>
    <n v="9.5"/>
    <m/>
    <m/>
    <m/>
    <s v="SON"/>
    <s v="NOGALES"/>
    <s v="84000"/>
    <s v="Proceso judicial"/>
    <x v="0"/>
  </r>
  <r>
    <n v="3892"/>
    <s v="Hipotecaria Su Casita"/>
    <s v="FIDEICOMISO 234036"/>
    <d v="2018-05-01T00:00:00"/>
    <s v="67811"/>
    <x v="0"/>
    <n v="21"/>
    <n v="22892.82"/>
    <n v="9890.08"/>
    <n v="0"/>
    <n v="32782.9"/>
    <n v="137.91"/>
    <n v="0"/>
    <n v="0"/>
    <n v="0"/>
    <n v="0"/>
    <m/>
    <n v="32782.9"/>
    <n v="25629.42"/>
    <n v="188.87"/>
    <n v="0"/>
    <n v="0"/>
    <n v="0"/>
    <n v="0"/>
    <n v="0"/>
    <n v="25818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27.99"/>
    <n v="25818.29"/>
    <n v="104"/>
    <n v="240"/>
    <n v="88635.6"/>
    <n v="34095.99"/>
    <n v="38.467601999999999"/>
    <n v="36.986154371989201"/>
    <n v="9.9"/>
    <m/>
    <m/>
    <m/>
    <s v="PUE"/>
    <s v="PUEBLA"/>
    <s v="72590"/>
    <s v="Proceso judicial"/>
    <x v="0"/>
  </r>
  <r>
    <n v="3893"/>
    <s v="Hipotecaria Su Casita"/>
    <s v="FIDEICOMISO 234036"/>
    <d v="2018-05-01T00:00:00"/>
    <s v="67814"/>
    <x v="0"/>
    <n v="21"/>
    <n v="87455.85"/>
    <n v="17845.71"/>
    <n v="0"/>
    <n v="105301.56"/>
    <n v="258.99"/>
    <n v="0"/>
    <n v="0"/>
    <n v="0"/>
    <n v="0"/>
    <m/>
    <n v="105301.56"/>
    <n v="77289.279999999999"/>
    <n v="692.36"/>
    <n v="0"/>
    <n v="0"/>
    <n v="0"/>
    <n v="0"/>
    <n v="0"/>
    <n v="77981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04.7"/>
    <n v="77981.64"/>
    <n v="164"/>
    <n v="300"/>
    <n v="130717.79"/>
    <n v="108887.65"/>
    <n v="83.299794000000006"/>
    <n v="80.556410721313597"/>
    <n v="9.5"/>
    <m/>
    <m/>
    <m/>
    <s v="SON"/>
    <s v="NOGALES"/>
    <s v="84094"/>
    <s v="Proceso judicial"/>
    <x v="0"/>
  </r>
  <r>
    <n v="3894"/>
    <s v="Hipotecaria Su Casita"/>
    <s v="FIDEICOMISO 234036"/>
    <d v="2018-05-01T00:00:00"/>
    <s v="67815"/>
    <x v="0"/>
    <n v="21"/>
    <n v="63846.81"/>
    <n v="18203.310000000001"/>
    <n v="0"/>
    <n v="82050.12"/>
    <n v="252.87"/>
    <n v="0"/>
    <n v="0"/>
    <n v="0"/>
    <n v="0"/>
    <m/>
    <n v="82050.12"/>
    <n v="62936.91"/>
    <n v="505.45"/>
    <n v="0"/>
    <n v="0"/>
    <n v="0"/>
    <n v="0"/>
    <n v="0"/>
    <n v="63442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456.18"/>
    <n v="63442.36"/>
    <n v="164"/>
    <n v="300"/>
    <n v="126509.57"/>
    <n v="86794.51"/>
    <n v="68.607071000000005"/>
    <n v="64.856848761500302"/>
    <n v="9.5"/>
    <m/>
    <m/>
    <m/>
    <s v="SON"/>
    <s v="NOGALES"/>
    <s v="84094"/>
    <s v="Proceso judicial"/>
    <x v="0"/>
  </r>
  <r>
    <n v="3895"/>
    <s v="Hipotecaria Su Casita"/>
    <s v="FIDEICOMISO 234036"/>
    <d v="2018-05-01T00:00:00"/>
    <s v="67816"/>
    <x v="2"/>
    <n v="5"/>
    <n v="68333.36"/>
    <n v="2212.85"/>
    <n v="0"/>
    <n v="70546.210000000006"/>
    <n v="451.46"/>
    <n v="0"/>
    <n v="2212.85"/>
    <n v="0"/>
    <n v="0"/>
    <m/>
    <n v="68333.36"/>
    <n v="2322.25"/>
    <n v="455.56"/>
    <n v="0"/>
    <n v="2322.25"/>
    <n v="125.96"/>
    <n v="0"/>
    <n v="0"/>
    <n v="329.6"/>
    <n v="38.630000000000003"/>
    <n v="0"/>
    <n v="0"/>
    <n v="0"/>
    <n v="0"/>
    <n v="-368.06"/>
    <n v="41.14"/>
    <n v="133.84"/>
    <n v="193.15"/>
    <n v="0"/>
    <n v="0"/>
    <n v="234.64"/>
    <n v="0"/>
    <n v="205.7"/>
    <n v="669.2"/>
    <n v="0"/>
    <n v="0"/>
    <n v="0"/>
    <n v="0"/>
    <n v="5809.3"/>
    <n v="451.46"/>
    <n v="329.6"/>
    <n v="104"/>
    <n v="240"/>
    <n v="120499.7"/>
    <n v="108437.9"/>
    <n v="89.990183000000002"/>
    <n v="56.708324039887202"/>
    <n v="8"/>
    <m/>
    <m/>
    <m/>
    <s v="SON"/>
    <s v="HERMOSILLO"/>
    <s v="83290"/>
    <s v="Morosidad"/>
    <x v="0"/>
  </r>
  <r>
    <n v="3896"/>
    <s v="Hipotecaria Su Casita"/>
    <s v="FIDEICOMISO 234036"/>
    <d v="2018-05-01T00:00:00"/>
    <s v="67817"/>
    <x v="0"/>
    <n v="21"/>
    <n v="89357.25"/>
    <n v="5101.09"/>
    <n v="0"/>
    <n v="94458.34"/>
    <n v="264.62"/>
    <n v="0"/>
    <n v="0"/>
    <n v="0"/>
    <n v="0"/>
    <m/>
    <n v="94458.34"/>
    <n v="15311.54"/>
    <n v="707.41"/>
    <n v="0"/>
    <n v="0"/>
    <n v="0"/>
    <n v="0"/>
    <n v="0"/>
    <n v="16018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65.71"/>
    <n v="16018.95"/>
    <n v="164"/>
    <n v="300"/>
    <n v="126509.57"/>
    <n v="111254.78"/>
    <n v="87.941789999999997"/>
    <n v="74.664976192740696"/>
    <n v="9.5"/>
    <m/>
    <m/>
    <m/>
    <s v="SON"/>
    <s v="NOGALES"/>
    <s v="84000"/>
    <s v="Proceso judicial"/>
    <x v="0"/>
  </r>
  <r>
    <n v="3897"/>
    <s v="Hipotecaria Su Casita"/>
    <s v="FIDEICOMISO 234036"/>
    <d v="2018-05-01T00:00:00"/>
    <s v="67818"/>
    <x v="0"/>
    <n v="21"/>
    <n v="67569.47"/>
    <n v="13230.9"/>
    <n v="0"/>
    <n v="80800.37"/>
    <n v="200.1"/>
    <n v="0"/>
    <n v="0"/>
    <n v="0"/>
    <n v="0"/>
    <m/>
    <n v="80800.37"/>
    <n v="55860.959999999999"/>
    <n v="534.91999999999996"/>
    <n v="0"/>
    <n v="0"/>
    <n v="0"/>
    <n v="0"/>
    <n v="0"/>
    <n v="56395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31"/>
    <n v="56395.88"/>
    <n v="164"/>
    <n v="300"/>
    <n v="93475.05"/>
    <n v="84127.55"/>
    <n v="90.000005000000002"/>
    <n v="86.440573914274793"/>
    <n v="9.5"/>
    <m/>
    <m/>
    <m/>
    <s v="SON"/>
    <s v="HERMOSILLO"/>
    <s v="83243"/>
    <s v="Morosidad"/>
    <x v="0"/>
  </r>
  <r>
    <n v="3898"/>
    <s v="Hipotecaria Su Casita"/>
    <s v="FIDEICOMISO 234036"/>
    <d v="2018-05-01T00:00:00"/>
    <s v="67819"/>
    <x v="0"/>
    <n v="21"/>
    <n v="17251.919999999998"/>
    <n v="1817.75"/>
    <n v="0"/>
    <n v="19069.669999999998"/>
    <n v="49.43"/>
    <n v="0"/>
    <n v="0"/>
    <n v="0"/>
    <n v="0"/>
    <m/>
    <n v="19069.669999999998"/>
    <n v="6579.6"/>
    <n v="142.33000000000001"/>
    <n v="0"/>
    <n v="0"/>
    <n v="0"/>
    <n v="0"/>
    <n v="0"/>
    <n v="6721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7.18"/>
    <n v="6721.93"/>
    <n v="164"/>
    <n v="300"/>
    <n v="68459.3"/>
    <n v="21267.37"/>
    <n v="31.065712999999999"/>
    <n v="27.855484492192002"/>
    <n v="9.9"/>
    <m/>
    <m/>
    <m/>
    <s v="PUE"/>
    <s v="CUAUTLANCINGO"/>
    <s v="72710"/>
    <s v="Morosidad"/>
    <x v="0"/>
  </r>
  <r>
    <n v="3899"/>
    <s v="Hipotecaria Su Casita"/>
    <s v="FIDEICOMISO 234036"/>
    <d v="2018-05-01T00:00:00"/>
    <s v="67821"/>
    <x v="0"/>
    <n v="21"/>
    <n v="19468.330000000002"/>
    <n v="3398.62"/>
    <n v="0"/>
    <n v="22866.95"/>
    <n v="55.79"/>
    <n v="0"/>
    <n v="0"/>
    <n v="0"/>
    <n v="0"/>
    <m/>
    <n v="22866.95"/>
    <n v="14995.38"/>
    <n v="160.61000000000001"/>
    <n v="0"/>
    <n v="0"/>
    <n v="0"/>
    <n v="0"/>
    <n v="0"/>
    <n v="15155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54.41"/>
    <n v="15155.99"/>
    <n v="164"/>
    <n v="300"/>
    <n v="67594.509999999995"/>
    <n v="24000"/>
    <n v="35.505842000000001"/>
    <n v="33.829596405079201"/>
    <n v="9.9"/>
    <m/>
    <m/>
    <m/>
    <s v="EM"/>
    <s v="VALLE DE CHALCO SOLIDARIDAD"/>
    <s v="56614"/>
    <s v="Proceso judicial"/>
    <x v="0"/>
  </r>
  <r>
    <n v="3900"/>
    <s v="Hipotecaria Su Casita"/>
    <s v="FIDEICOMISO 234036"/>
    <d v="2018-05-01T00:00:00"/>
    <s v="67822"/>
    <x v="0"/>
    <n v="21"/>
    <n v="175374.62"/>
    <n v="43605.41"/>
    <n v="0"/>
    <n v="218980.03"/>
    <n v="586.57000000000005"/>
    <n v="0"/>
    <n v="0"/>
    <n v="0"/>
    <n v="0"/>
    <m/>
    <n v="218980.03"/>
    <n v="136055.95000000001"/>
    <n v="1169.1600000000001"/>
    <n v="0"/>
    <n v="0"/>
    <n v="0"/>
    <n v="0"/>
    <n v="0"/>
    <n v="137225.10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191.98"/>
    <n v="137225.10999999999"/>
    <n v="164"/>
    <n v="300"/>
    <n v="252756.12"/>
    <n v="227480.51"/>
    <n v="90.000000999999997"/>
    <n v="86.636885590682198"/>
    <n v="8"/>
    <m/>
    <m/>
    <m/>
    <s v="BCN"/>
    <s v="TIJUANA"/>
    <s v="22465"/>
    <s v="Proceso judicial"/>
    <x v="0"/>
  </r>
  <r>
    <n v="3901"/>
    <s v="Hipotecaria Su Casita"/>
    <s v="FIDEICOMISO 234036"/>
    <d v="2018-05-01T00:00:00"/>
    <s v="67824"/>
    <x v="0"/>
    <n v="21"/>
    <n v="75571.070000000007"/>
    <n v="31111.58"/>
    <n v="0"/>
    <n v="106682.65"/>
    <n v="467.17"/>
    <n v="0"/>
    <n v="0"/>
    <n v="0"/>
    <n v="0"/>
    <m/>
    <n v="106682.65"/>
    <n v="70105.23"/>
    <n v="598.27"/>
    <n v="0"/>
    <n v="0"/>
    <n v="0"/>
    <n v="0"/>
    <n v="0"/>
    <n v="7070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578.75"/>
    <n v="70703.5"/>
    <n v="104"/>
    <n v="240"/>
    <n v="127006.66"/>
    <n v="114302"/>
    <n v="89.996854999999996"/>
    <n v="83.997681432221199"/>
    <n v="9.5"/>
    <m/>
    <m/>
    <m/>
    <s v="NL"/>
    <s v="APODACA"/>
    <s v="66600"/>
    <s v="Proceso judicial"/>
    <x v="0"/>
  </r>
  <r>
    <n v="3902"/>
    <s v="Hipotecaria Su Casita"/>
    <s v="FIDEICOMISO 234036"/>
    <d v="2018-05-01T00:00:00"/>
    <s v="67825"/>
    <x v="0"/>
    <n v="21"/>
    <n v="86585.3"/>
    <n v="16954.2"/>
    <n v="0"/>
    <n v="103539.5"/>
    <n v="256.39999999999998"/>
    <n v="0"/>
    <n v="0"/>
    <n v="0"/>
    <n v="0"/>
    <m/>
    <n v="103539.5"/>
    <n v="71266.27"/>
    <n v="685.47"/>
    <n v="0"/>
    <n v="0"/>
    <n v="0"/>
    <n v="0"/>
    <n v="0"/>
    <n v="71951.74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10.599999999999"/>
    <n v="71951.740000000005"/>
    <n v="164"/>
    <n v="300"/>
    <n v="122251.38"/>
    <n v="107803"/>
    <n v="88.181417999999994"/>
    <n v="84.6939317923527"/>
    <n v="9.5"/>
    <m/>
    <m/>
    <m/>
    <s v="NL"/>
    <s v="APODACA"/>
    <s v="66600"/>
    <s v="Proceso judicial"/>
    <x v="0"/>
  </r>
  <r>
    <n v="3903"/>
    <s v="Hipotecaria Su Casita"/>
    <s v="FIDEICOMISO 234036"/>
    <d v="2018-05-01T00:00:00"/>
    <s v="67826"/>
    <x v="0"/>
    <n v="21"/>
    <n v="86781.24"/>
    <n v="17233.84"/>
    <n v="0"/>
    <n v="104015.08"/>
    <n v="256.97000000000003"/>
    <n v="0"/>
    <n v="0"/>
    <n v="0"/>
    <n v="0"/>
    <m/>
    <n v="104015.08"/>
    <n v="73389.179999999993"/>
    <n v="687.02"/>
    <n v="0"/>
    <n v="0"/>
    <n v="0"/>
    <n v="0"/>
    <n v="0"/>
    <n v="74076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490.810000000001"/>
    <n v="74076.2"/>
    <n v="164"/>
    <n v="300"/>
    <n v="122251.38"/>
    <n v="108046"/>
    <n v="88.380188000000004"/>
    <n v="85.082949162718094"/>
    <n v="9.5"/>
    <m/>
    <m/>
    <m/>
    <s v="NL"/>
    <s v="APODACA"/>
    <s v="66600"/>
    <s v="Morosidad"/>
    <x v="0"/>
  </r>
  <r>
    <n v="3904"/>
    <s v="Hipotecaria Su Casita"/>
    <s v="FIDEICOMISO 234036"/>
    <d v="2018-05-01T00:00:00"/>
    <s v="67830"/>
    <x v="1"/>
    <n v="0"/>
    <n v="74918.81"/>
    <n v="0"/>
    <n v="0"/>
    <n v="74918.81"/>
    <n v="221.85"/>
    <n v="0"/>
    <n v="0"/>
    <n v="221.85"/>
    <n v="0"/>
    <m/>
    <n v="74696.960000000006"/>
    <n v="0"/>
    <n v="593.11"/>
    <n v="0"/>
    <n v="0"/>
    <n v="593.11"/>
    <n v="0"/>
    <n v="0"/>
    <n v="0"/>
    <n v="64.78"/>
    <n v="0"/>
    <n v="0"/>
    <n v="0"/>
    <n v="0"/>
    <n v="-21.75"/>
    <n v="43.99"/>
    <n v="115.29"/>
    <n v="0"/>
    <n v="0"/>
    <n v="0"/>
    <n v="0"/>
    <n v="0"/>
    <n v="0"/>
    <n v="0"/>
    <n v="0.34"/>
    <n v="0"/>
    <n v="0.16"/>
    <n v="0"/>
    <n v="1017.61"/>
    <n v="0"/>
    <n v="0"/>
    <n v="164"/>
    <n v="300"/>
    <n v="104719.78"/>
    <n v="93277.4"/>
    <n v="89.073335"/>
    <n v="71.3303259048988"/>
    <n v="9.5"/>
    <m/>
    <m/>
    <m/>
    <s v="OAX"/>
    <s v="SAN SEBASTIAN TUTLA"/>
    <s v="71246"/>
    <s v="Al corriente"/>
    <x v="0"/>
  </r>
  <r>
    <n v="3905"/>
    <s v="Hipotecaria Su Casita"/>
    <s v="FIDEICOMISO 234036"/>
    <d v="2018-05-01T00:00:00"/>
    <s v="67831"/>
    <x v="0"/>
    <n v="21"/>
    <n v="16943.11"/>
    <n v="18195.96"/>
    <n v="0"/>
    <n v="35139.07"/>
    <n v="336.92"/>
    <n v="0"/>
    <n v="191.35"/>
    <n v="0"/>
    <n v="0"/>
    <m/>
    <n v="34947.72"/>
    <n v="15348.7"/>
    <n v="135.54"/>
    <n v="0"/>
    <n v="281.11"/>
    <n v="0"/>
    <n v="0"/>
    <n v="0"/>
    <n v="15203.13"/>
    <n v="0"/>
    <n v="0"/>
    <n v="0"/>
    <n v="0"/>
    <n v="0"/>
    <n v="-151.58000000000001"/>
    <n v="0"/>
    <n v="0"/>
    <n v="48.63"/>
    <n v="0"/>
    <n v="0"/>
    <n v="24.17"/>
    <n v="0"/>
    <n v="26.05"/>
    <n v="66.959999999999994"/>
    <n v="0"/>
    <n v="0"/>
    <n v="0"/>
    <n v="0"/>
    <n v="486.69"/>
    <n v="18341.53"/>
    <n v="15203.13"/>
    <n v="164"/>
    <n v="300"/>
    <n v="64693.79"/>
    <n v="53648.51"/>
    <n v="82.926831000000007"/>
    <n v="54.020208022092703"/>
    <n v="9.6"/>
    <m/>
    <m/>
    <m/>
    <s v="SON"/>
    <s v="HERMOSILLO"/>
    <s v="83106"/>
    <s v="Morosidad"/>
    <x v="0"/>
  </r>
  <r>
    <n v="3906"/>
    <s v="Hipotecaria Su Casita"/>
    <s v="FIDEICOMISO 234036"/>
    <d v="2018-05-01T00:00:00"/>
    <s v="67832"/>
    <x v="0"/>
    <n v="21"/>
    <n v="70596.19"/>
    <n v="20379.080000000002"/>
    <n v="0"/>
    <n v="90975.27"/>
    <n v="433.67"/>
    <n v="0"/>
    <n v="0"/>
    <n v="0"/>
    <n v="0"/>
    <m/>
    <n v="90975.27"/>
    <n v="38181.96"/>
    <n v="558.89"/>
    <n v="0"/>
    <n v="0"/>
    <n v="0"/>
    <n v="0"/>
    <n v="0"/>
    <n v="38740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812.75"/>
    <n v="38740.85"/>
    <n v="104"/>
    <n v="240"/>
    <n v="118314.66"/>
    <n v="106483.2"/>
    <n v="90.000005000000002"/>
    <n v="76.892643674085207"/>
    <n v="9.5"/>
    <m/>
    <m/>
    <m/>
    <s v="JAL"/>
    <s v="PUERTO VALLARTA"/>
    <s v="48280"/>
    <s v="Morosidad"/>
    <x v="0"/>
  </r>
  <r>
    <n v="3907"/>
    <s v="Hipotecaria Su Casita"/>
    <s v="FIDEICOMISO 234036"/>
    <d v="2018-05-01T00:00:00"/>
    <s v="67835"/>
    <x v="0"/>
    <n v="21"/>
    <n v="58917.55"/>
    <n v="12807.94"/>
    <n v="0"/>
    <n v="71725.490000000005"/>
    <n v="174.47"/>
    <n v="0"/>
    <n v="0"/>
    <n v="0"/>
    <n v="0"/>
    <m/>
    <n v="71725.490000000005"/>
    <n v="57791.18"/>
    <n v="466.43"/>
    <n v="0"/>
    <n v="0"/>
    <n v="0"/>
    <n v="0"/>
    <n v="0"/>
    <n v="58257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82.41"/>
    <n v="58257.61"/>
    <n v="164"/>
    <n v="300"/>
    <n v="81505.66"/>
    <n v="73355.09"/>
    <n v="89.999994999999998"/>
    <n v="88.000624651575706"/>
    <n v="9.5"/>
    <m/>
    <m/>
    <m/>
    <s v="VER"/>
    <s v="VERACRUZ"/>
    <s v="91808"/>
    <s v="Proceso judicial"/>
    <x v="0"/>
  </r>
  <r>
    <n v="3908"/>
    <s v="Hipotecaria Su Casita"/>
    <s v="FIDEICOMISO 234036"/>
    <d v="2018-05-01T00:00:00"/>
    <s v="67836"/>
    <x v="0"/>
    <n v="21"/>
    <n v="86585.3"/>
    <n v="16708.87"/>
    <n v="0"/>
    <n v="103294.17"/>
    <n v="256.39999999999998"/>
    <n v="0"/>
    <n v="0"/>
    <n v="0"/>
    <n v="0"/>
    <m/>
    <n v="103294.17"/>
    <n v="69437.95"/>
    <n v="685.47"/>
    <n v="0"/>
    <n v="0"/>
    <n v="0"/>
    <n v="0"/>
    <n v="0"/>
    <n v="70123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965.27"/>
    <n v="70123.42"/>
    <n v="164"/>
    <n v="300"/>
    <n v="122237.07"/>
    <n v="107803"/>
    <n v="88.191740999999993"/>
    <n v="84.503146363737301"/>
    <n v="9.5"/>
    <m/>
    <m/>
    <m/>
    <s v="NL"/>
    <s v="APODACA"/>
    <s v="66600"/>
    <s v="Proceso judicial"/>
    <x v="0"/>
  </r>
  <r>
    <n v="3909"/>
    <s v="Hipotecaria Su Casita"/>
    <s v="FIDEICOMISO 234036"/>
    <d v="2018-05-01T00:00:00"/>
    <s v="67837"/>
    <x v="0"/>
    <n v="21"/>
    <n v="20149.23"/>
    <n v="2242.31"/>
    <n v="0"/>
    <n v="22391.54"/>
    <n v="57.75"/>
    <n v="0"/>
    <n v="0"/>
    <n v="0"/>
    <n v="0"/>
    <m/>
    <n v="22391.54"/>
    <n v="8178.21"/>
    <n v="166.23"/>
    <n v="0"/>
    <n v="0"/>
    <n v="0"/>
    <n v="0"/>
    <n v="0"/>
    <n v="8344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00.06"/>
    <n v="8344.44"/>
    <n v="164"/>
    <n v="300"/>
    <n v="67570.820000000007"/>
    <n v="24840.29"/>
    <n v="36.761859999999999"/>
    <n v="33.137884407323703"/>
    <n v="9.9"/>
    <m/>
    <m/>
    <m/>
    <s v="NAY"/>
    <s v="BAHIA DE BANDERAS"/>
    <s v="63730"/>
    <s v="Morosidad"/>
    <x v="0"/>
  </r>
  <r>
    <n v="3910"/>
    <s v="Hipotecaria Su Casita"/>
    <s v="FIDEICOMISO 234036"/>
    <d v="2018-05-01T00:00:00"/>
    <s v="67838"/>
    <x v="0"/>
    <n v="21"/>
    <n v="81343.59"/>
    <n v="17886.14"/>
    <n v="0"/>
    <n v="99229.73"/>
    <n v="248.46"/>
    <n v="0"/>
    <n v="0"/>
    <n v="0"/>
    <n v="0"/>
    <m/>
    <n v="99229.73"/>
    <n v="77603.88"/>
    <n v="643.97"/>
    <n v="0"/>
    <n v="0"/>
    <n v="0"/>
    <n v="0"/>
    <n v="0"/>
    <n v="78247.85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34.599999999999"/>
    <n v="78247.850000000006"/>
    <n v="164"/>
    <n v="300"/>
    <n v="124521.72"/>
    <n v="102144.67"/>
    <n v="82.029601"/>
    <n v="79.688692119106506"/>
    <n v="9.5"/>
    <m/>
    <m/>
    <m/>
    <s v="SON"/>
    <s v="NOGALES"/>
    <s v="84000"/>
    <s v="Proceso judicial"/>
    <x v="0"/>
  </r>
  <r>
    <n v="3911"/>
    <s v="Hipotecaria Su Casita"/>
    <s v="FIDEICOMISO 234036"/>
    <d v="2018-05-01T00:00:00"/>
    <s v="67840"/>
    <x v="1"/>
    <n v="0"/>
    <n v="116951.9"/>
    <n v="0"/>
    <n v="0"/>
    <n v="116951.9"/>
    <n v="349.2"/>
    <n v="0"/>
    <n v="0"/>
    <n v="349.2"/>
    <n v="0"/>
    <m/>
    <n v="116602.7"/>
    <n v="0"/>
    <n v="916.12"/>
    <n v="0"/>
    <n v="0"/>
    <n v="916.12"/>
    <n v="0"/>
    <n v="0"/>
    <n v="0"/>
    <n v="55.9"/>
    <n v="0"/>
    <n v="0"/>
    <n v="0"/>
    <n v="0"/>
    <n v="-34.1"/>
    <n v="66.06"/>
    <n v="181.43"/>
    <n v="0"/>
    <n v="0"/>
    <n v="0"/>
    <n v="0"/>
    <n v="0"/>
    <n v="0"/>
    <n v="0"/>
    <n v="36.33"/>
    <n v="0"/>
    <n v="19.02"/>
    <n v="0"/>
    <n v="1570.94"/>
    <n v="0"/>
    <n v="0"/>
    <n v="164"/>
    <n v="300"/>
    <n v="170616.12"/>
    <n v="145983.25"/>
    <n v="85.562402000000006"/>
    <n v="68.3421357702709"/>
    <n v="9.4"/>
    <m/>
    <m/>
    <m/>
    <s v="NL"/>
    <s v="GARCIA"/>
    <s v="66000"/>
    <s v="Al corriente"/>
    <x v="0"/>
  </r>
  <r>
    <n v="3912"/>
    <s v="Hipotecaria Su Casita"/>
    <s v="FIDEICOMISO 234036"/>
    <d v="2018-05-01T00:00:00"/>
    <s v="67841"/>
    <x v="0"/>
    <n v="21"/>
    <n v="113635.23"/>
    <n v="14022.48"/>
    <n v="0"/>
    <n v="127657.71"/>
    <n v="339.29"/>
    <n v="0"/>
    <n v="0"/>
    <n v="0"/>
    <n v="0"/>
    <m/>
    <n v="127657.71"/>
    <n v="47479.64"/>
    <n v="890.14"/>
    <n v="0"/>
    <n v="0"/>
    <n v="0"/>
    <n v="0"/>
    <n v="0"/>
    <n v="48369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61.77"/>
    <n v="48369.78"/>
    <n v="164"/>
    <n v="300"/>
    <n v="157734.47"/>
    <n v="141842.72"/>
    <n v="89.924999"/>
    <n v="80.932031225094207"/>
    <n v="9.4"/>
    <m/>
    <m/>
    <m/>
    <s v="JAL"/>
    <s v="TONALA"/>
    <s v="45400"/>
    <s v="Proceso judicial"/>
    <x v="0"/>
  </r>
  <r>
    <n v="3913"/>
    <s v="Hipotecaria Su Casita"/>
    <s v="FIDEICOMISO 234036"/>
    <d v="2018-05-01T00:00:00"/>
    <s v="67842"/>
    <x v="1"/>
    <n v="0"/>
    <n v="53646.26"/>
    <n v="0"/>
    <n v="0"/>
    <n v="53646.26"/>
    <n v="329.56"/>
    <n v="0"/>
    <n v="0"/>
    <n v="329.56"/>
    <n v="0"/>
    <m/>
    <n v="53316.7"/>
    <n v="0"/>
    <n v="424.7"/>
    <n v="0"/>
    <n v="0"/>
    <n v="424.7"/>
    <n v="0"/>
    <n v="0"/>
    <n v="0"/>
    <n v="53.57"/>
    <n v="0"/>
    <n v="0"/>
    <n v="0"/>
    <n v="0"/>
    <n v="-18.59"/>
    <n v="35.14"/>
    <n v="101.85"/>
    <n v="0"/>
    <n v="0"/>
    <n v="0"/>
    <n v="0"/>
    <n v="0"/>
    <n v="0"/>
    <n v="0"/>
    <n v="5.72"/>
    <n v="0"/>
    <n v="2.4700000000000002"/>
    <n v="0"/>
    <n v="931.95"/>
    <n v="0"/>
    <n v="0"/>
    <n v="104"/>
    <n v="240"/>
    <n v="103316.08"/>
    <n v="80917.78"/>
    <n v="78.320605999999998"/>
    <n v="51.605422861578703"/>
    <n v="9.5"/>
    <m/>
    <m/>
    <m/>
    <s v="NL"/>
    <s v="GUADALUPE"/>
    <s v="67169"/>
    <s v="Al corriente"/>
    <x v="0"/>
  </r>
  <r>
    <n v="3914"/>
    <s v="Hipotecaria Su Casita"/>
    <s v="FIDEICOMISO 234036"/>
    <d v="2018-05-01T00:00:00"/>
    <s v="67844"/>
    <x v="0"/>
    <n v="21"/>
    <n v="41953.39"/>
    <n v="5849.17"/>
    <n v="0"/>
    <n v="47802.559999999998"/>
    <n v="140.32"/>
    <n v="0"/>
    <n v="0"/>
    <n v="0"/>
    <n v="0"/>
    <m/>
    <n v="47802.559999999998"/>
    <n v="14731.32"/>
    <n v="279.69"/>
    <n v="0"/>
    <n v="0"/>
    <n v="0"/>
    <n v="0"/>
    <n v="0"/>
    <n v="15011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89.49"/>
    <n v="15011.01"/>
    <n v="164"/>
    <n v="300"/>
    <n v="66774.259999999995"/>
    <n v="54418.39"/>
    <n v="81.496059000000002"/>
    <n v="71.588304066162905"/>
    <n v="8"/>
    <m/>
    <m/>
    <m/>
    <s v="BCN"/>
    <s v="MEXICALI"/>
    <s v="21355"/>
    <s v="Morosidad"/>
    <x v="0"/>
  </r>
  <r>
    <n v="3915"/>
    <s v="Hipotecaria Su Casita"/>
    <s v="FIDEICOMISO 234036"/>
    <d v="2018-05-01T00:00:00"/>
    <s v="67845"/>
    <x v="0"/>
    <n v="21"/>
    <n v="65638.48"/>
    <n v="7603.27"/>
    <n v="0"/>
    <n v="73241.75"/>
    <n v="194.36"/>
    <n v="0"/>
    <n v="0"/>
    <n v="0"/>
    <n v="0"/>
    <m/>
    <n v="73241.75"/>
    <n v="25477.05"/>
    <n v="519.64"/>
    <n v="0"/>
    <n v="0"/>
    <n v="0"/>
    <n v="0"/>
    <n v="0"/>
    <n v="25996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97.63"/>
    <n v="25996.69"/>
    <n v="164"/>
    <n v="300"/>
    <n v="98584.04"/>
    <n v="81722.23"/>
    <n v="82.896004000000005"/>
    <n v="74.293719113722204"/>
    <n v="9.5"/>
    <m/>
    <m/>
    <m/>
    <s v="NL"/>
    <s v="APODACA"/>
    <s v="66600"/>
    <s v="Proceso judicial"/>
    <x v="0"/>
  </r>
  <r>
    <n v="3916"/>
    <s v="Hipotecaria Su Casita"/>
    <s v="FIDEICOMISO 234036"/>
    <d v="2018-05-01T00:00:00"/>
    <s v="67846"/>
    <x v="1"/>
    <n v="0"/>
    <n v="57424.45"/>
    <n v="0"/>
    <n v="0"/>
    <n v="57424.45"/>
    <n v="170.07"/>
    <n v="0"/>
    <n v="0"/>
    <n v="170.07"/>
    <n v="0"/>
    <m/>
    <n v="57254.38"/>
    <n v="0"/>
    <n v="454.61"/>
    <n v="0"/>
    <n v="0"/>
    <n v="454.61"/>
    <n v="0"/>
    <n v="0"/>
    <n v="0"/>
    <n v="49.65"/>
    <n v="0"/>
    <n v="0"/>
    <n v="0"/>
    <n v="0"/>
    <n v="-18.11"/>
    <n v="33.72"/>
    <n v="96.59"/>
    <n v="0"/>
    <n v="0"/>
    <n v="0"/>
    <n v="0"/>
    <n v="0"/>
    <n v="0"/>
    <n v="0"/>
    <n v="190.62"/>
    <n v="0"/>
    <n v="180.45"/>
    <n v="0"/>
    <n v="977.15"/>
    <n v="0"/>
    <n v="0"/>
    <n v="164"/>
    <n v="300"/>
    <n v="135872.39000000001"/>
    <n v="71497.95"/>
    <n v="52.621397000000002"/>
    <n v="42.1383474626736"/>
    <n v="9.5"/>
    <m/>
    <m/>
    <m/>
    <s v="BCN"/>
    <s v="MEXICALI"/>
    <s v="21378"/>
    <s v="Al corriente"/>
    <x v="0"/>
  </r>
  <r>
    <n v="3917"/>
    <s v="Hipotecaria Su Casita"/>
    <s v="FIDEICOMISO 234036"/>
    <d v="2018-05-01T00:00:00"/>
    <s v="67847"/>
    <x v="1"/>
    <n v="0"/>
    <n v="43524.85"/>
    <n v="0"/>
    <n v="0"/>
    <n v="43524.85"/>
    <n v="127.85"/>
    <n v="0"/>
    <n v="0"/>
    <n v="127.85"/>
    <n v="0"/>
    <m/>
    <n v="43397"/>
    <n v="0"/>
    <n v="348.2"/>
    <n v="0"/>
    <n v="0"/>
    <n v="348.2"/>
    <n v="0"/>
    <n v="0"/>
    <n v="0"/>
    <n v="49"/>
    <n v="0"/>
    <n v="0"/>
    <n v="0"/>
    <n v="0"/>
    <n v="-12.63"/>
    <n v="26.25"/>
    <n v="69.27"/>
    <n v="0"/>
    <n v="0"/>
    <n v="0"/>
    <n v="0"/>
    <n v="0"/>
    <n v="0"/>
    <n v="0"/>
    <n v="0"/>
    <n v="0"/>
    <n v="0"/>
    <n v="4.9789999999999999E-3"/>
    <n v="607.94000000000005"/>
    <n v="0"/>
    <n v="0"/>
    <n v="164"/>
    <n v="300"/>
    <n v="77280.87"/>
    <n v="54055.67"/>
    <n v="69.947025999999994"/>
    <n v="56.1549063645312"/>
    <n v="9.6"/>
    <m/>
    <m/>
    <m/>
    <s v="QR"/>
    <s v="BENITO JUAREZ"/>
    <s v="77500"/>
    <s v="Al corriente"/>
    <x v="0"/>
  </r>
  <r>
    <n v="3918"/>
    <s v="Hipotecaria Su Casita"/>
    <s v="FIDEICOMISO 234036"/>
    <d v="2018-05-01T00:00:00"/>
    <s v="67848"/>
    <x v="1"/>
    <n v="1"/>
    <n v="25350.639999999999"/>
    <n v="21.53"/>
    <n v="0"/>
    <n v="25372.17"/>
    <n v="470.26"/>
    <n v="0"/>
    <n v="21.53"/>
    <n v="470.26"/>
    <n v="0"/>
    <m/>
    <n v="24880.38"/>
    <n v="0"/>
    <n v="202.81"/>
    <n v="0"/>
    <n v="0"/>
    <n v="202.81"/>
    <n v="0"/>
    <n v="0"/>
    <n v="0"/>
    <n v="52.03"/>
    <n v="0"/>
    <n v="0"/>
    <n v="0"/>
    <n v="0"/>
    <n v="-14.16"/>
    <n v="25.16"/>
    <n v="83.05"/>
    <n v="0"/>
    <n v="0"/>
    <n v="0"/>
    <n v="0"/>
    <n v="0"/>
    <n v="0"/>
    <n v="0"/>
    <n v="0.18"/>
    <n v="0"/>
    <n v="0"/>
    <n v="0"/>
    <n v="840.86"/>
    <n v="0"/>
    <n v="0"/>
    <n v="44"/>
    <n v="180"/>
    <n v="97862.82"/>
    <n v="64085.29"/>
    <n v="65.484818000000004"/>
    <n v="25.423730719964599"/>
    <n v="9.6"/>
    <m/>
    <m/>
    <m/>
    <s v="EM"/>
    <s v="TECAMAC"/>
    <s v="55764"/>
    <s v="Al corriente"/>
    <x v="0"/>
  </r>
  <r>
    <n v="3919"/>
    <s v="Hipotecaria Su Casita"/>
    <s v="FIDEICOMISO 234036"/>
    <d v="2018-05-01T00:00:00"/>
    <s v="67851"/>
    <x v="1"/>
    <n v="1"/>
    <n v="7080.67"/>
    <n v="421.48"/>
    <n v="0"/>
    <n v="7502.15"/>
    <n v="424.85"/>
    <n v="0"/>
    <n v="421.48"/>
    <n v="424.85"/>
    <n v="0"/>
    <m/>
    <n v="6655.82"/>
    <n v="60.02"/>
    <n v="56.65"/>
    <n v="0"/>
    <n v="60.02"/>
    <n v="56.65"/>
    <n v="0"/>
    <n v="0"/>
    <n v="0"/>
    <n v="49.56"/>
    <n v="0"/>
    <n v="0"/>
    <n v="0"/>
    <n v="0"/>
    <n v="-17.04"/>
    <n v="26.55"/>
    <n v="72.98"/>
    <n v="49.56"/>
    <n v="0"/>
    <n v="0"/>
    <n v="0"/>
    <n v="0"/>
    <n v="26.55"/>
    <n v="46.21"/>
    <n v="17.52"/>
    <n v="0"/>
    <n v="0"/>
    <n v="0"/>
    <n v="1234.8900000000001"/>
    <n v="0"/>
    <n v="0"/>
    <n v="164"/>
    <n v="300"/>
    <n v="97862.82"/>
    <n v="54674.9"/>
    <n v="55.868918999999998"/>
    <n v="6.8011732707070296"/>
    <n v="9.6"/>
    <m/>
    <m/>
    <m/>
    <s v="EM"/>
    <s v="TECAMAC"/>
    <s v="55764"/>
    <s v="Al corriente"/>
    <x v="0"/>
  </r>
  <r>
    <n v="3920"/>
    <s v="Hipotecaria Su Casita"/>
    <s v="FIDEICOMISO 234036"/>
    <d v="2018-05-01T00:00:00"/>
    <s v="67852"/>
    <x v="0"/>
    <n v="21"/>
    <n v="35769.43"/>
    <n v="5733.47"/>
    <n v="0"/>
    <n v="41502.9"/>
    <n v="105.06"/>
    <n v="0"/>
    <n v="0"/>
    <n v="0"/>
    <n v="0"/>
    <m/>
    <n v="41502.9"/>
    <n v="22434.37"/>
    <n v="286.16000000000003"/>
    <n v="0"/>
    <n v="0"/>
    <n v="0"/>
    <n v="0"/>
    <n v="0"/>
    <n v="22720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38.53"/>
    <n v="22720.53"/>
    <n v="164"/>
    <n v="300"/>
    <n v="93499.34"/>
    <n v="44423.360000000001"/>
    <n v="47.511949999999999"/>
    <n v="44.388441343811003"/>
    <n v="9.6"/>
    <m/>
    <m/>
    <m/>
    <s v="EM"/>
    <s v="TECAMAC"/>
    <s v="55764"/>
    <s v="Morosidad"/>
    <x v="0"/>
  </r>
  <r>
    <n v="3921"/>
    <s v="Hipotecaria Su Casita"/>
    <s v="FIDEICOMISO 234036"/>
    <d v="2018-05-01T00:00:00"/>
    <s v="67853"/>
    <x v="0"/>
    <n v="21"/>
    <n v="60337.84"/>
    <n v="13183.98"/>
    <n v="0"/>
    <n v="73521.820000000007"/>
    <n v="201.81"/>
    <n v="0"/>
    <n v="0"/>
    <n v="0"/>
    <n v="0"/>
    <m/>
    <n v="73521.820000000007"/>
    <n v="38772.69"/>
    <n v="402.25"/>
    <n v="0"/>
    <n v="0"/>
    <n v="0"/>
    <n v="0"/>
    <n v="0"/>
    <n v="39174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85.79"/>
    <n v="39174.94"/>
    <n v="164"/>
    <n v="300"/>
    <n v="97509.69"/>
    <n v="78264.800000000003"/>
    <n v="80.263613000000007"/>
    <n v="75.3995015324343"/>
    <n v="8"/>
    <m/>
    <m/>
    <m/>
    <s v="BCN"/>
    <s v="MEXICALI"/>
    <s v="21355"/>
    <s v="Proceso judicial"/>
    <x v="0"/>
  </r>
  <r>
    <n v="3922"/>
    <s v="Hipotecaria Su Casita"/>
    <s v="FIDEICOMISO 234036"/>
    <d v="2018-05-01T00:00:00"/>
    <s v="67859"/>
    <x v="1"/>
    <n v="0"/>
    <n v="39084.9"/>
    <n v="0"/>
    <n v="0"/>
    <n v="39084.9"/>
    <n v="258.22000000000003"/>
    <n v="0"/>
    <n v="0"/>
    <n v="258.22000000000003"/>
    <n v="0"/>
    <m/>
    <n v="38826.68"/>
    <n v="0"/>
    <n v="260.57"/>
    <n v="0"/>
    <n v="0"/>
    <n v="260.57"/>
    <n v="0"/>
    <n v="0"/>
    <n v="0"/>
    <n v="22.1"/>
    <n v="0"/>
    <n v="0"/>
    <n v="0"/>
    <n v="0"/>
    <n v="-14.57"/>
    <n v="23.53"/>
    <n v="78.03"/>
    <n v="0"/>
    <n v="0"/>
    <n v="0"/>
    <n v="0"/>
    <n v="0"/>
    <n v="0"/>
    <n v="0"/>
    <n v="4.43"/>
    <n v="0"/>
    <n v="4.41"/>
    <n v="0"/>
    <n v="632.30999999999995"/>
    <n v="0"/>
    <n v="0"/>
    <n v="104"/>
    <n v="240"/>
    <n v="78848.81"/>
    <n v="62023.519999999997"/>
    <n v="78.661327"/>
    <n v="49.241935507761603"/>
    <n v="8"/>
    <m/>
    <m/>
    <m/>
    <s v="BCN"/>
    <s v="MEXICALI"/>
    <s v="21355"/>
    <s v="Al corriente"/>
    <x v="0"/>
  </r>
  <r>
    <n v="3923"/>
    <s v="Hipotecaria Su Casita"/>
    <s v="FIDEICOMISO 234036"/>
    <d v="2018-05-01T00:00:00"/>
    <s v="67863"/>
    <x v="0"/>
    <n v="21"/>
    <n v="0"/>
    <n v="26423.22"/>
    <n v="0"/>
    <n v="26423.22"/>
    <n v="0"/>
    <n v="0"/>
    <n v="0"/>
    <n v="0"/>
    <n v="0"/>
    <m/>
    <n v="26423.22"/>
    <n v="2576.5700000000002"/>
    <n v="0"/>
    <n v="0"/>
    <n v="0"/>
    <n v="0"/>
    <n v="0"/>
    <n v="0"/>
    <n v="2576.57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423.22"/>
    <n v="2576.5700000000002"/>
    <n v="209"/>
    <n v="300"/>
    <n v="164497.28"/>
    <n v="144263.59"/>
    <n v="87.699680999999998"/>
    <n v="16.063013300811502"/>
    <n v="9.4"/>
    <m/>
    <m/>
    <m/>
    <s v="NL"/>
    <s v="APODACA"/>
    <s v="66600"/>
    <s v="Morosidad"/>
    <x v="0"/>
  </r>
  <r>
    <n v="3924"/>
    <s v="Hipotecaria Su Casita"/>
    <s v="FIDEICOMISO 234036"/>
    <d v="2018-05-01T00:00:00"/>
    <s v="67866"/>
    <x v="0"/>
    <n v="21"/>
    <n v="151004.37"/>
    <n v="30973.91"/>
    <n v="0"/>
    <n v="181978.28"/>
    <n v="450.87"/>
    <n v="0"/>
    <n v="0"/>
    <n v="0"/>
    <n v="0"/>
    <m/>
    <n v="181978.28"/>
    <n v="130766.35"/>
    <n v="1182.8699999999999"/>
    <n v="0"/>
    <n v="0"/>
    <n v="0"/>
    <n v="0"/>
    <n v="0"/>
    <n v="131949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424.78"/>
    <n v="131949.22"/>
    <n v="164"/>
    <n v="300"/>
    <n v="227300.56"/>
    <n v="188488.66"/>
    <n v="82.924854999999994"/>
    <n v="80.060638566529093"/>
    <n v="9.4"/>
    <m/>
    <m/>
    <m/>
    <s v="JAL"/>
    <s v="TONALA"/>
    <s v="45400"/>
    <s v="Proceso judicial"/>
    <x v="0"/>
  </r>
  <r>
    <n v="3925"/>
    <s v="Hipotecaria Su Casita"/>
    <s v="FIDEICOMISO 234036"/>
    <d v="2018-05-01T00:00:00"/>
    <s v="67867"/>
    <x v="0"/>
    <n v="21"/>
    <n v="47417.14"/>
    <n v="9306.93"/>
    <n v="0"/>
    <n v="56724.07"/>
    <n v="139.26"/>
    <n v="0"/>
    <n v="0"/>
    <n v="0"/>
    <n v="0"/>
    <m/>
    <n v="56724.07"/>
    <n v="40478.67"/>
    <n v="379.34"/>
    <n v="0"/>
    <n v="0"/>
    <n v="0"/>
    <n v="0"/>
    <n v="0"/>
    <n v="40858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46.19"/>
    <n v="40858.01"/>
    <n v="164"/>
    <n v="300"/>
    <n v="66219.350000000006"/>
    <n v="58887.92"/>
    <n v="88.928567999999999"/>
    <n v="85.6608675638698"/>
    <n v="9.6"/>
    <m/>
    <m/>
    <m/>
    <s v="EM"/>
    <s v="TECAMAC"/>
    <s v="55764"/>
    <s v="Morosidad"/>
    <x v="0"/>
  </r>
  <r>
    <n v="3926"/>
    <s v="Hipotecaria Su Casita"/>
    <s v="FIDEICOMISO 234036"/>
    <d v="2018-05-01T00:00:00"/>
    <s v="67870"/>
    <x v="1"/>
    <n v="0"/>
    <n v="77562.25"/>
    <n v="0"/>
    <n v="0"/>
    <n v="77562.25"/>
    <n v="229.7"/>
    <n v="0"/>
    <n v="0"/>
    <n v="229.7"/>
    <n v="0"/>
    <m/>
    <n v="77332.55"/>
    <n v="0"/>
    <n v="614.03"/>
    <n v="0"/>
    <n v="0"/>
    <n v="614.03"/>
    <n v="0"/>
    <n v="0"/>
    <n v="0"/>
    <n v="67.06"/>
    <n v="0"/>
    <n v="0"/>
    <n v="0"/>
    <n v="0"/>
    <n v="-22.16"/>
    <n v="45.54"/>
    <n v="121.01"/>
    <n v="0"/>
    <n v="0"/>
    <n v="0"/>
    <n v="0"/>
    <n v="0"/>
    <n v="0"/>
    <n v="0"/>
    <n v="130.41"/>
    <n v="0"/>
    <n v="123.32"/>
    <n v="0"/>
    <n v="1185.5899999999999"/>
    <n v="0"/>
    <n v="0"/>
    <n v="164"/>
    <n v="300"/>
    <n v="119562.72"/>
    <n v="96569.89"/>
    <n v="80.769231000000005"/>
    <n v="64.679483374880604"/>
    <n v="9.5"/>
    <m/>
    <m/>
    <m/>
    <s v="NL"/>
    <s v="APODACA"/>
    <s v="66647"/>
    <s v="Al corriente"/>
    <x v="0"/>
  </r>
  <r>
    <n v="3927"/>
    <s v="Hipotecaria Su Casita"/>
    <s v="FIDEICOMISO 234036"/>
    <d v="2018-05-01T00:00:00"/>
    <s v="67871"/>
    <x v="0"/>
    <n v="21"/>
    <n v="75979.73"/>
    <n v="16854.03"/>
    <n v="0"/>
    <n v="92833.76"/>
    <n v="225"/>
    <n v="0"/>
    <n v="0"/>
    <n v="0"/>
    <n v="0"/>
    <m/>
    <n v="92833.76"/>
    <n v="76998.649999999994"/>
    <n v="601.51"/>
    <n v="0"/>
    <n v="0"/>
    <n v="0"/>
    <n v="0"/>
    <n v="0"/>
    <n v="77600.16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79.03"/>
    <n v="77600.160000000003"/>
    <n v="164"/>
    <n v="300"/>
    <n v="105110.08"/>
    <n v="94599.08"/>
    <n v="90.000007999999994"/>
    <n v="88.320511601910695"/>
    <n v="9.5"/>
    <m/>
    <m/>
    <m/>
    <s v="BCN"/>
    <s v="TIJUANA"/>
    <s v="22245"/>
    <s v="Proceso judicial"/>
    <x v="0"/>
  </r>
  <r>
    <n v="3928"/>
    <s v="Hipotecaria Su Casita"/>
    <s v="FIDEICOMISO 234036"/>
    <d v="2018-05-01T00:00:00"/>
    <s v="67873"/>
    <x v="0"/>
    <n v="21"/>
    <n v="18117.669999999998"/>
    <n v="2693.27"/>
    <n v="0"/>
    <n v="20810.939999999999"/>
    <n v="51.91"/>
    <n v="0"/>
    <n v="0"/>
    <n v="0"/>
    <n v="0"/>
    <m/>
    <n v="20810.939999999999"/>
    <n v="11000.57"/>
    <n v="149.47"/>
    <n v="0"/>
    <n v="0"/>
    <n v="0"/>
    <n v="0"/>
    <n v="0"/>
    <n v="11150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45.18"/>
    <n v="11150.04"/>
    <n v="164"/>
    <n v="300"/>
    <n v="67953.67"/>
    <n v="22334.400000000001"/>
    <n v="32.867099000000003"/>
    <n v="30.625189181847698"/>
    <n v="9.9"/>
    <m/>
    <m/>
    <m/>
    <s v="EM"/>
    <s v="VALLE DE CHALCO SOLIDARIDAD"/>
    <s v="56614"/>
    <s v="Proceso judicial"/>
    <x v="0"/>
  </r>
  <r>
    <n v="3929"/>
    <s v="Hipotecaria Su Casita"/>
    <s v="FIDEICOMISO 234036"/>
    <d v="2018-05-01T00:00:00"/>
    <s v="67874"/>
    <x v="0"/>
    <n v="21"/>
    <n v="91304.01"/>
    <n v="21921.94"/>
    <n v="0"/>
    <n v="113225.95"/>
    <n v="305.39"/>
    <n v="0"/>
    <n v="0"/>
    <n v="0"/>
    <n v="0"/>
    <m/>
    <n v="113225.95"/>
    <n v="67657.899999999994"/>
    <n v="608.69000000000005"/>
    <n v="0"/>
    <n v="0"/>
    <n v="0"/>
    <n v="0"/>
    <n v="0"/>
    <n v="68266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227.33"/>
    <n v="68266.59"/>
    <n v="164"/>
    <n v="300"/>
    <n v="131805.38"/>
    <n v="118432"/>
    <n v="89.853691999999995"/>
    <n v="85.903891158701995"/>
    <n v="8"/>
    <m/>
    <m/>
    <m/>
    <s v="CHI"/>
    <s v="CHIHUAHUA"/>
    <s v="31183"/>
    <s v="Proceso judicial"/>
    <x v="0"/>
  </r>
  <r>
    <n v="3930"/>
    <s v="Hipotecaria Su Casita"/>
    <s v="FIDEICOMISO 234036"/>
    <d v="2018-05-01T00:00:00"/>
    <s v="67875"/>
    <x v="0"/>
    <n v="21"/>
    <n v="68055.17"/>
    <n v="8429.2999999999993"/>
    <n v="0"/>
    <n v="76484.47"/>
    <n v="201.53"/>
    <n v="0"/>
    <n v="0"/>
    <n v="0"/>
    <n v="0"/>
    <m/>
    <n v="76484.47"/>
    <n v="29326"/>
    <n v="538.77"/>
    <n v="0"/>
    <n v="0"/>
    <n v="0"/>
    <n v="0"/>
    <n v="0"/>
    <n v="29864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30.83"/>
    <n v="29864.77"/>
    <n v="164"/>
    <n v="300"/>
    <n v="97691.97"/>
    <n v="84732.03"/>
    <n v="86.733874"/>
    <n v="78.291460548470099"/>
    <n v="9.5"/>
    <m/>
    <m/>
    <m/>
    <s v="NL"/>
    <s v="APODACA"/>
    <s v="66600"/>
    <s v="Morosidad"/>
    <x v="0"/>
  </r>
  <r>
    <n v="3931"/>
    <s v="Hipotecaria Su Casita"/>
    <s v="FIDEICOMISO 234036"/>
    <d v="2018-05-01T00:00:00"/>
    <s v="67876"/>
    <x v="0"/>
    <n v="21"/>
    <n v="112126.06"/>
    <n v="23605.18"/>
    <n v="0"/>
    <n v="135731.24"/>
    <n v="334.78"/>
    <n v="0"/>
    <n v="0"/>
    <n v="0"/>
    <n v="0"/>
    <m/>
    <n v="135731.24"/>
    <n v="100399.26"/>
    <n v="878.32"/>
    <n v="0"/>
    <n v="0"/>
    <n v="0"/>
    <n v="0"/>
    <n v="0"/>
    <n v="101277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939.96"/>
    <n v="101277.58"/>
    <n v="164"/>
    <n v="300"/>
    <n v="160193.82999999999"/>
    <n v="139958.72"/>
    <n v="87.368358999999998"/>
    <n v="84.729380947719207"/>
    <n v="9.4"/>
    <m/>
    <m/>
    <m/>
    <s v="JAL"/>
    <s v="TONALA"/>
    <s v="45400"/>
    <s v="Proceso judicial"/>
    <x v="0"/>
  </r>
  <r>
    <n v="3932"/>
    <s v="Hipotecaria Su Casita"/>
    <s v="FIDEICOMISO 234036"/>
    <d v="2018-05-01T00:00:00"/>
    <s v="67878"/>
    <x v="0"/>
    <n v="21"/>
    <n v="60414.27"/>
    <n v="24541.67"/>
    <n v="0"/>
    <n v="84955.94"/>
    <n v="371.15"/>
    <n v="0"/>
    <n v="0"/>
    <n v="0"/>
    <n v="0"/>
    <m/>
    <n v="84955.94"/>
    <n v="55266.96"/>
    <n v="478.28"/>
    <n v="0"/>
    <n v="0"/>
    <n v="0"/>
    <n v="0"/>
    <n v="0"/>
    <n v="55745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912.82"/>
    <n v="55745.24"/>
    <n v="104"/>
    <n v="240"/>
    <n v="101436.61"/>
    <n v="91127.44"/>
    <n v="89.836834999999994"/>
    <n v="83.7527397241698"/>
    <n v="9.5"/>
    <m/>
    <m/>
    <m/>
    <s v="VER"/>
    <s v="XALAPA"/>
    <s v="91027"/>
    <s v="Proceso judicial"/>
    <x v="0"/>
  </r>
  <r>
    <n v="3933"/>
    <s v="Hipotecaria Su Casita"/>
    <s v="FIDEICOMISO 234036"/>
    <d v="2018-05-01T00:00:00"/>
    <s v="67879"/>
    <x v="23"/>
    <n v="17"/>
    <n v="63917.82"/>
    <n v="2999.3"/>
    <n v="0"/>
    <n v="66917.119999999995"/>
    <n v="189.26"/>
    <n v="0"/>
    <n v="0"/>
    <n v="0"/>
    <n v="0"/>
    <m/>
    <n v="66917.119999999995"/>
    <n v="8820.4599999999991"/>
    <n v="506.02"/>
    <n v="0"/>
    <n v="0"/>
    <n v="0"/>
    <n v="0"/>
    <n v="0"/>
    <n v="9326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88.56"/>
    <n v="9326.48"/>
    <n v="164"/>
    <n v="300"/>
    <n v="132987.14000000001"/>
    <n v="79579.649999999994"/>
    <n v="59.840108999999998"/>
    <n v="50.318489145982397"/>
    <n v="9.5"/>
    <m/>
    <m/>
    <m/>
    <s v="BCN"/>
    <s v="MEXICALI"/>
    <s v="21000"/>
    <s v="Morosidad"/>
    <x v="0"/>
  </r>
  <r>
    <n v="3934"/>
    <s v="Hipotecaria Su Casita"/>
    <s v="FIDEICOMISO 234036"/>
    <d v="2018-05-01T00:00:00"/>
    <s v="67881"/>
    <x v="2"/>
    <n v="0"/>
    <n v="22125.17"/>
    <n v="0"/>
    <n v="0"/>
    <n v="22125.17"/>
    <n v="392.36"/>
    <n v="0"/>
    <n v="0"/>
    <n v="0"/>
    <n v="0"/>
    <m/>
    <n v="22125.17"/>
    <n v="0"/>
    <n v="177"/>
    <n v="0"/>
    <n v="0"/>
    <n v="0"/>
    <n v="0"/>
    <n v="0"/>
    <n v="177"/>
    <n v="0"/>
    <n v="0"/>
    <n v="0"/>
    <n v="0"/>
    <n v="0"/>
    <n v="-0.87"/>
    <n v="0"/>
    <n v="2.38"/>
    <n v="0"/>
    <n v="0"/>
    <n v="0"/>
    <n v="0"/>
    <n v="0"/>
    <n v="0"/>
    <n v="0"/>
    <n v="0"/>
    <n v="0"/>
    <n v="1.51"/>
    <n v="0"/>
    <n v="1.51"/>
    <n v="392.36"/>
    <n v="177"/>
    <n v="104"/>
    <n v="240"/>
    <n v="121302.12"/>
    <n v="60655.83"/>
    <n v="50.003931999999999"/>
    <n v="18.239722318010301"/>
    <n v="9.6"/>
    <m/>
    <m/>
    <m/>
    <s v="TAM"/>
    <s v="MATAMOROS"/>
    <s v="87345"/>
    <s v="Morosidad"/>
    <x v="0"/>
  </r>
  <r>
    <n v="3935"/>
    <s v="Hipotecaria Su Casita"/>
    <s v="FIDEICOMISO 234036"/>
    <d v="2018-05-01T00:00:00"/>
    <s v="67882"/>
    <x v="1"/>
    <n v="0"/>
    <n v="61739.47"/>
    <n v="0"/>
    <n v="0"/>
    <n v="61739.47"/>
    <n v="379.3"/>
    <n v="0"/>
    <n v="0"/>
    <n v="379.3"/>
    <n v="0"/>
    <m/>
    <n v="61360.17"/>
    <n v="0"/>
    <n v="488.77"/>
    <n v="0"/>
    <n v="0"/>
    <n v="488.77"/>
    <n v="0"/>
    <n v="0"/>
    <n v="0"/>
    <n v="61.65"/>
    <n v="0"/>
    <n v="0"/>
    <n v="0"/>
    <n v="0"/>
    <n v="-19.75"/>
    <n v="40.44"/>
    <n v="115.15"/>
    <n v="0"/>
    <n v="0"/>
    <n v="0"/>
    <n v="0"/>
    <n v="0"/>
    <n v="0"/>
    <n v="0"/>
    <n v="0"/>
    <n v="0"/>
    <n v="0"/>
    <n v="1.6598000000000002E-2"/>
    <n v="1065.56"/>
    <n v="0"/>
    <n v="0"/>
    <n v="104"/>
    <n v="240"/>
    <n v="104760.92"/>
    <n v="93126.95"/>
    <n v="88.894741999999994"/>
    <n v="58.571621654377601"/>
    <n v="9.5"/>
    <m/>
    <m/>
    <m/>
    <s v="OAX"/>
    <s v="SAN SEBASTIAN TUTLA"/>
    <s v="71246"/>
    <s v="Al corriente"/>
    <x v="0"/>
  </r>
  <r>
    <n v="3936"/>
    <s v="Hipotecaria Su Casita"/>
    <s v="FIDEICOMISO 234036"/>
    <d v="2018-05-01T00:00:00"/>
    <s v="67883"/>
    <x v="0"/>
    <n v="21"/>
    <n v="47766.17"/>
    <n v="9787.98"/>
    <n v="0"/>
    <n v="57554.15"/>
    <n v="159.78"/>
    <n v="0"/>
    <n v="0"/>
    <n v="0"/>
    <n v="0"/>
    <m/>
    <n v="57554.15"/>
    <n v="27797.94"/>
    <n v="318.44"/>
    <n v="0"/>
    <n v="0"/>
    <n v="0"/>
    <n v="0"/>
    <n v="0"/>
    <n v="28116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47.76"/>
    <n v="28116.38"/>
    <n v="164"/>
    <n v="300"/>
    <n v="78767.61"/>
    <n v="61959.65"/>
    <n v="78.661330000000007"/>
    <n v="73.068295027804396"/>
    <n v="8"/>
    <m/>
    <m/>
    <m/>
    <s v="BCN"/>
    <s v="MEXICALI"/>
    <s v="21355"/>
    <s v="Proceso judicial"/>
    <x v="0"/>
  </r>
  <r>
    <n v="3937"/>
    <s v="Hipotecaria Su Casita"/>
    <s v="FIDEICOMISO 234036"/>
    <d v="2018-05-01T00:00:00"/>
    <s v="67884"/>
    <x v="0"/>
    <n v="21"/>
    <n v="65595.72"/>
    <n v="12513.09"/>
    <n v="0"/>
    <n v="78108.81"/>
    <n v="219.4"/>
    <n v="0"/>
    <n v="0"/>
    <n v="0"/>
    <n v="0"/>
    <m/>
    <n v="78108.81"/>
    <n v="34666.400000000001"/>
    <n v="437.3"/>
    <n v="0"/>
    <n v="0"/>
    <n v="0"/>
    <n v="0"/>
    <n v="0"/>
    <n v="35103.6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32.49"/>
    <n v="35103.699999999997"/>
    <n v="164"/>
    <n v="300"/>
    <n v="100297.43"/>
    <n v="85085.04"/>
    <n v="84.832722000000004"/>
    <n v="77.877179871817901"/>
    <n v="8"/>
    <m/>
    <m/>
    <m/>
    <s v="BCN"/>
    <s v="MEXICALI"/>
    <s v="21355"/>
    <s v="Proceso judicial"/>
    <x v="0"/>
  </r>
  <r>
    <n v="3938"/>
    <s v="Hipotecaria Su Casita"/>
    <s v="FIDEICOMISO 234036"/>
    <d v="2018-05-01T00:00:00"/>
    <s v="67888"/>
    <x v="1"/>
    <n v="1"/>
    <n v="80099.78"/>
    <n v="325.19"/>
    <n v="0"/>
    <n v="80424.97"/>
    <n v="327.77"/>
    <n v="0"/>
    <n v="325.19"/>
    <n v="327.77"/>
    <n v="0"/>
    <m/>
    <n v="79772.009999999995"/>
    <n v="636.70000000000005"/>
    <n v="634.12"/>
    <n v="0"/>
    <n v="636.70000000000005"/>
    <n v="634.12"/>
    <n v="0"/>
    <n v="0"/>
    <n v="0"/>
    <n v="76.45"/>
    <n v="0"/>
    <n v="0"/>
    <n v="0"/>
    <n v="0"/>
    <n v="2.71"/>
    <n v="51.92"/>
    <n v="135.9"/>
    <n v="76.45"/>
    <n v="0"/>
    <n v="0"/>
    <n v="0"/>
    <n v="0"/>
    <n v="40.11"/>
    <n v="0"/>
    <n v="16.399999999999999"/>
    <n v="0"/>
    <n v="0"/>
    <n v="0"/>
    <n v="2323.7199999999998"/>
    <n v="0"/>
    <n v="0"/>
    <n v="164"/>
    <n v="300"/>
    <n v="122327.15"/>
    <n v="110094.43"/>
    <n v="89.999995999999996"/>
    <n v="65.212023722834701"/>
    <n v="9.5"/>
    <m/>
    <m/>
    <m/>
    <s v="CHI"/>
    <s v="CHIHUAHUA"/>
    <s v="31124"/>
    <s v="Al corriente"/>
    <x v="0"/>
  </r>
  <r>
    <n v="3939"/>
    <s v="Hipotecaria Su Casita"/>
    <s v="FIDEICOMISO 234036"/>
    <d v="2018-05-01T00:00:00"/>
    <s v="67891"/>
    <x v="0"/>
    <n v="21"/>
    <n v="33640.69"/>
    <n v="8030.04"/>
    <n v="0"/>
    <n v="41670.730000000003"/>
    <n v="205.65"/>
    <n v="0"/>
    <n v="0"/>
    <n v="0"/>
    <n v="0"/>
    <m/>
    <n v="41670.730000000003"/>
    <n v="14223.61"/>
    <n v="269.13"/>
    <n v="0"/>
    <n v="0"/>
    <n v="0"/>
    <n v="0"/>
    <n v="0"/>
    <n v="14492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35.69"/>
    <n v="14492.74"/>
    <n v="104"/>
    <n v="240"/>
    <n v="57751.01"/>
    <n v="50580"/>
    <n v="87.582884000000007"/>
    <n v="72.155846417266105"/>
    <n v="9.6"/>
    <m/>
    <m/>
    <m/>
    <s v="EM"/>
    <s v="TOLUCA"/>
    <s v="50200"/>
    <s v="Proceso judicial"/>
    <x v="0"/>
  </r>
  <r>
    <n v="3940"/>
    <s v="Hipotecaria Su Casita"/>
    <s v="FIDEICOMISO 234036"/>
    <d v="2018-05-01T00:00:00"/>
    <s v="67892"/>
    <x v="1"/>
    <n v="0"/>
    <n v="22949.08"/>
    <n v="0"/>
    <n v="0"/>
    <n v="22949.08"/>
    <n v="439.01"/>
    <n v="0"/>
    <n v="0"/>
    <n v="439.01"/>
    <n v="0"/>
    <m/>
    <n v="22510.07"/>
    <n v="0"/>
    <n v="152.99"/>
    <n v="0"/>
    <n v="0"/>
    <n v="152.99"/>
    <n v="0"/>
    <n v="0"/>
    <n v="0"/>
    <n v="21.07"/>
    <n v="0"/>
    <n v="0"/>
    <n v="0"/>
    <n v="0"/>
    <n v="-13.36"/>
    <n v="21.27"/>
    <n v="77.94"/>
    <n v="0"/>
    <n v="0"/>
    <n v="0"/>
    <n v="0"/>
    <n v="0"/>
    <n v="0"/>
    <n v="0"/>
    <n v="6.12"/>
    <n v="0"/>
    <n v="4.5999999999999996"/>
    <n v="0"/>
    <n v="705.04"/>
    <n v="0"/>
    <n v="0"/>
    <n v="44"/>
    <n v="180"/>
    <n v="78751.38"/>
    <n v="61946.89"/>
    <n v="78.661338999999998"/>
    <n v="28.583714972353398"/>
    <n v="8"/>
    <m/>
    <m/>
    <m/>
    <s v="BCN"/>
    <s v="MEXICALI"/>
    <s v="21355"/>
    <s v="Al corriente"/>
    <x v="0"/>
  </r>
  <r>
    <n v="3941"/>
    <s v="Hipotecaria Su Casita"/>
    <s v="FIDEICOMISO 234036"/>
    <d v="2018-05-01T00:00:00"/>
    <s v="67893"/>
    <x v="0"/>
    <n v="21"/>
    <n v="47756.94"/>
    <n v="5834.83"/>
    <n v="0"/>
    <n v="53591.77"/>
    <n v="159.74"/>
    <n v="0"/>
    <n v="0"/>
    <n v="0"/>
    <n v="0"/>
    <m/>
    <n v="53591.77"/>
    <n v="14239.12"/>
    <n v="318.38"/>
    <n v="0"/>
    <n v="0"/>
    <n v="0"/>
    <n v="0"/>
    <n v="0"/>
    <n v="1455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94.57"/>
    <n v="14557.5"/>
    <n v="164"/>
    <n v="300"/>
    <n v="78751.38"/>
    <n v="61947.02"/>
    <n v="78.661503999999994"/>
    <n v="68.051848663940305"/>
    <n v="8"/>
    <m/>
    <m/>
    <m/>
    <s v="BCN"/>
    <s v="MEXICALI"/>
    <s v="21355"/>
    <s v="Morosidad"/>
    <x v="0"/>
  </r>
  <r>
    <n v="3942"/>
    <s v="Hipotecaria Su Casita"/>
    <s v="FIDEICOMISO 234036"/>
    <d v="2018-05-01T00:00:00"/>
    <s v="67894"/>
    <x v="0"/>
    <n v="21"/>
    <n v="136102.17000000001"/>
    <n v="61077.77"/>
    <n v="0"/>
    <n v="197179.94"/>
    <n v="840.18"/>
    <n v="0"/>
    <n v="0"/>
    <n v="0"/>
    <n v="0"/>
    <m/>
    <n v="197179.94"/>
    <n v="144559.6"/>
    <n v="1066.1300000000001"/>
    <n v="0"/>
    <n v="0"/>
    <n v="0"/>
    <n v="0"/>
    <n v="0"/>
    <n v="145625.73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917.95"/>
    <n v="145625.73000000001"/>
    <n v="104"/>
    <n v="240"/>
    <n v="251479.41"/>
    <n v="205951.92"/>
    <n v="81.896135999999998"/>
    <n v="78.407985624566393"/>
    <n v="9.4"/>
    <m/>
    <m/>
    <m/>
    <s v="JAL"/>
    <s v="TONALA"/>
    <s v="45428"/>
    <s v="Proceso judicial"/>
    <x v="0"/>
  </r>
  <r>
    <n v="3943"/>
    <s v="Hipotecaria Su Casita"/>
    <s v="FIDEICOMISO 234036"/>
    <d v="2018-05-01T00:00:00"/>
    <s v="67895"/>
    <x v="1"/>
    <n v="0"/>
    <n v="18171.439999999999"/>
    <n v="0"/>
    <n v="0"/>
    <n v="18171.439999999999"/>
    <n v="337.11"/>
    <n v="0"/>
    <n v="0"/>
    <n v="337.11"/>
    <n v="0"/>
    <m/>
    <n v="17834.330000000002"/>
    <n v="0"/>
    <n v="145.37"/>
    <n v="0"/>
    <n v="0"/>
    <n v="145.37"/>
    <n v="0"/>
    <n v="0"/>
    <n v="0"/>
    <n v="37.29"/>
    <n v="0"/>
    <n v="0"/>
    <n v="0"/>
    <n v="0"/>
    <n v="-10.24"/>
    <n v="18.04"/>
    <n v="61.38"/>
    <n v="0"/>
    <n v="0"/>
    <n v="0"/>
    <n v="0"/>
    <n v="0"/>
    <n v="0"/>
    <n v="0"/>
    <n v="34.619999999999997"/>
    <n v="0"/>
    <n v="42.64"/>
    <n v="0"/>
    <n v="623.57000000000005"/>
    <n v="0"/>
    <n v="0"/>
    <n v="44"/>
    <n v="180"/>
    <n v="82820.2"/>
    <n v="45938.31"/>
    <n v="55.467519000000003"/>
    <n v="21.533792560659499"/>
    <n v="9.6"/>
    <m/>
    <m/>
    <m/>
    <s v="EM"/>
    <s v="TECAMAC"/>
    <s v="55764"/>
    <s v="Al corriente"/>
    <x v="0"/>
  </r>
  <r>
    <n v="3944"/>
    <s v="Hipotecaria Su Casita"/>
    <s v="FIDEICOMISO 234036"/>
    <d v="2018-05-01T00:00:00"/>
    <s v="67896"/>
    <x v="23"/>
    <n v="17"/>
    <n v="44176.29"/>
    <n v="2054.65"/>
    <n v="0"/>
    <n v="46230.94"/>
    <n v="129.75"/>
    <n v="0"/>
    <n v="0"/>
    <n v="0"/>
    <n v="0"/>
    <m/>
    <n v="46230.94"/>
    <n v="6159.07"/>
    <n v="353.41"/>
    <n v="0"/>
    <n v="0"/>
    <n v="0"/>
    <n v="0"/>
    <n v="0"/>
    <n v="6512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84.4"/>
    <n v="6512.48"/>
    <n v="164"/>
    <n v="300"/>
    <n v="93372.89"/>
    <n v="54863.46"/>
    <n v="58.757376000000001"/>
    <n v="49.512165736784397"/>
    <n v="9.6"/>
    <m/>
    <m/>
    <m/>
    <s v="EM"/>
    <s v="TECAMAC"/>
    <s v="55764"/>
    <s v="Morosidad"/>
    <x v="0"/>
  </r>
  <r>
    <n v="3945"/>
    <s v="Hipotecaria Su Casita"/>
    <s v="FIDEICOMISO 234036"/>
    <d v="2018-05-01T00:00:00"/>
    <s v="67898"/>
    <x v="0"/>
    <n v="21"/>
    <n v="67509.03"/>
    <n v="86935.42"/>
    <n v="0"/>
    <n v="154444.45000000001"/>
    <n v="1257.0899999999999"/>
    <n v="0"/>
    <n v="0"/>
    <n v="0"/>
    <n v="0"/>
    <m/>
    <n v="154444.45000000001"/>
    <n v="91655.58"/>
    <n v="528.82000000000005"/>
    <n v="0"/>
    <n v="0"/>
    <n v="0"/>
    <n v="0"/>
    <n v="0"/>
    <n v="92184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192.51"/>
    <n v="92184.4"/>
    <n v="44"/>
    <n v="180"/>
    <n v="194515.91"/>
    <n v="172019.79"/>
    <n v="88.434816999999995"/>
    <n v="79.399391618927396"/>
    <n v="9.4"/>
    <m/>
    <m/>
    <m/>
    <s v="MOR"/>
    <s v="EMILIANO ZAPATA"/>
    <s v="62760"/>
    <s v="Proceso judicial"/>
    <x v="0"/>
  </r>
  <r>
    <n v="3946"/>
    <s v="Hipotecaria Su Casita"/>
    <s v="FIDEICOMISO 234036"/>
    <d v="2018-05-01T00:00:00"/>
    <s v="67901"/>
    <x v="0"/>
    <n v="21"/>
    <n v="119867.18"/>
    <n v="20041.580000000002"/>
    <n v="0"/>
    <n v="139908.76"/>
    <n v="357.9"/>
    <n v="0"/>
    <n v="0"/>
    <n v="0"/>
    <n v="0"/>
    <m/>
    <n v="139908.76"/>
    <n v="75926.06"/>
    <n v="938.96"/>
    <n v="0"/>
    <n v="0"/>
    <n v="0"/>
    <n v="0"/>
    <n v="0"/>
    <n v="76865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99.48"/>
    <n v="76865.02"/>
    <n v="164"/>
    <n v="300"/>
    <n v="166246.79"/>
    <n v="149622.10999999999"/>
    <n v="89.999999000000003"/>
    <n v="84.157269671516104"/>
    <n v="9.4"/>
    <m/>
    <m/>
    <m/>
    <s v="QRO"/>
    <s v="CORREGIDORA"/>
    <s v="76902"/>
    <s v="Proceso judicial"/>
    <x v="0"/>
  </r>
  <r>
    <n v="3947"/>
    <s v="Hipotecaria Su Casita"/>
    <s v="FIDEICOMISO 234036"/>
    <d v="2018-05-01T00:00:00"/>
    <s v="67902"/>
    <x v="1"/>
    <n v="0"/>
    <n v="64937.17"/>
    <n v="0"/>
    <n v="0"/>
    <n v="64937.17"/>
    <n v="192.31"/>
    <n v="0"/>
    <n v="0"/>
    <n v="192.31"/>
    <n v="0"/>
    <m/>
    <n v="64744.86"/>
    <n v="0"/>
    <n v="514.09"/>
    <n v="0"/>
    <n v="0"/>
    <n v="514.09"/>
    <n v="0"/>
    <n v="0"/>
    <n v="0"/>
    <n v="56.15"/>
    <n v="0"/>
    <n v="0"/>
    <n v="0"/>
    <n v="0"/>
    <n v="-17.52"/>
    <n v="38.130000000000003"/>
    <n v="101.65"/>
    <n v="0"/>
    <n v="0"/>
    <n v="0"/>
    <n v="0"/>
    <n v="0"/>
    <n v="0"/>
    <n v="0"/>
    <n v="0"/>
    <n v="0"/>
    <n v="0"/>
    <n v="8.2990000000000008E-3"/>
    <n v="884.81"/>
    <n v="0"/>
    <n v="0"/>
    <n v="164"/>
    <n v="300"/>
    <n v="102376.8"/>
    <n v="80851.42"/>
    <n v="78.974356999999998"/>
    <n v="63.241730170663899"/>
    <n v="9.5"/>
    <m/>
    <m/>
    <m/>
    <s v="GTO"/>
    <s v="LEON"/>
    <s v="37545"/>
    <s v="Al corriente"/>
    <x v="0"/>
  </r>
  <r>
    <n v="3948"/>
    <s v="Hipotecaria Su Casita"/>
    <s v="FIDEICOMISO 234036"/>
    <d v="2018-05-01T00:00:00"/>
    <s v="67904"/>
    <x v="19"/>
    <n v="16"/>
    <n v="104183.78"/>
    <n v="5271.54"/>
    <n v="0"/>
    <n v="109455.32"/>
    <n v="348.45"/>
    <n v="0"/>
    <n v="0"/>
    <n v="0"/>
    <n v="0"/>
    <m/>
    <n v="109455.32"/>
    <n v="11390.22"/>
    <n v="694.56"/>
    <n v="0"/>
    <n v="0"/>
    <n v="0"/>
    <n v="0"/>
    <n v="0"/>
    <n v="12084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19.99"/>
    <n v="12084.78"/>
    <n v="164"/>
    <n v="300"/>
    <n v="152095.17000000001"/>
    <n v="135137.37"/>
    <n v="88.850533999999996"/>
    <n v="71.965020712929999"/>
    <n v="8"/>
    <m/>
    <m/>
    <m/>
    <s v="BCN"/>
    <s v="MEXICALI"/>
    <s v="21000"/>
    <s v="Morosidad"/>
    <x v="0"/>
  </r>
  <r>
    <n v="3949"/>
    <s v="Hipotecaria Su Casita"/>
    <s v="FIDEICOMISO 234036"/>
    <d v="2018-05-01T00:00:00"/>
    <s v="67905"/>
    <x v="17"/>
    <n v="18"/>
    <n v="66414.070000000007"/>
    <n v="3287.35"/>
    <n v="0"/>
    <n v="69701.42"/>
    <n v="196.67"/>
    <n v="0"/>
    <n v="0"/>
    <n v="0"/>
    <n v="0"/>
    <m/>
    <n v="69701.42"/>
    <n v="9716.75"/>
    <n v="525.78"/>
    <n v="0"/>
    <n v="0"/>
    <n v="0"/>
    <n v="0"/>
    <n v="0"/>
    <n v="10242.53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84.02"/>
    <n v="10242.530000000001"/>
    <n v="164"/>
    <n v="300"/>
    <n v="92139.12"/>
    <n v="82688.95"/>
    <n v="89.743585999999993"/>
    <n v="75.648020443990603"/>
    <n v="9.5"/>
    <m/>
    <m/>
    <m/>
    <s v="NL"/>
    <s v="APODACA"/>
    <s v="66612"/>
    <s v="Morosidad"/>
    <x v="0"/>
  </r>
  <r>
    <n v="3950"/>
    <s v="Hipotecaria Su Casita"/>
    <s v="FIDEICOMISO 234036"/>
    <d v="2018-05-01T00:00:00"/>
    <s v="67906"/>
    <x v="23"/>
    <n v="17"/>
    <n v="87305.66"/>
    <n v="4096.9799999999996"/>
    <n v="0"/>
    <n v="91402.64"/>
    <n v="258.52999999999997"/>
    <n v="0"/>
    <n v="0"/>
    <n v="0"/>
    <n v="0"/>
    <m/>
    <n v="91402.64"/>
    <n v="12047.92"/>
    <n v="691.17"/>
    <n v="0"/>
    <n v="0"/>
    <n v="0"/>
    <n v="0"/>
    <n v="0"/>
    <n v="12739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55.51"/>
    <n v="12739.09"/>
    <n v="164"/>
    <n v="300"/>
    <n v="125187.99"/>
    <n v="108699.31"/>
    <n v="86.828863999999996"/>
    <n v="73.012307049612005"/>
    <n v="9.5"/>
    <m/>
    <m/>
    <m/>
    <s v="EM"/>
    <s v="TECAMAC"/>
    <s v="55764"/>
    <s v="Morosidad"/>
    <x v="0"/>
  </r>
  <r>
    <n v="3951"/>
    <s v="Hipotecaria Su Casita"/>
    <s v="FIDEICOMISO 234036"/>
    <d v="2018-05-01T00:00:00"/>
    <s v="67912"/>
    <x v="0"/>
    <n v="21"/>
    <n v="31997.35"/>
    <n v="2323.4699999999998"/>
    <n v="0"/>
    <n v="34320.82"/>
    <n v="92.95"/>
    <n v="0"/>
    <n v="0"/>
    <n v="0"/>
    <n v="0"/>
    <m/>
    <n v="34320.82"/>
    <n v="7446.57"/>
    <n v="255.98"/>
    <n v="0"/>
    <n v="0"/>
    <n v="0"/>
    <n v="0"/>
    <n v="0"/>
    <n v="7702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16.42"/>
    <n v="7702.55"/>
    <n v="165"/>
    <n v="300"/>
    <n v="87797.86"/>
    <n v="39621.870000000003"/>
    <n v="45.128515"/>
    <n v="39.0907254044875"/>
    <n v="9.6"/>
    <m/>
    <m/>
    <m/>
    <s v="EM"/>
    <s v="ACOLMAN"/>
    <s v="55870"/>
    <s v="Proceso judicial"/>
    <x v="0"/>
  </r>
  <r>
    <n v="3952"/>
    <s v="Hipotecaria Su Casita"/>
    <s v="FIDEICOMISO 234036"/>
    <d v="2018-05-01T00:00:00"/>
    <s v="67913"/>
    <x v="0"/>
    <n v="21"/>
    <n v="23364.02"/>
    <n v="9604.11"/>
    <n v="0"/>
    <n v="32968.129999999997"/>
    <n v="138.77000000000001"/>
    <n v="0"/>
    <n v="0"/>
    <n v="0"/>
    <n v="0"/>
    <m/>
    <n v="32968.129999999997"/>
    <n v="24542.45"/>
    <n v="192.75"/>
    <n v="0"/>
    <n v="0"/>
    <n v="0"/>
    <n v="0"/>
    <n v="0"/>
    <n v="24735.2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42.8799999999992"/>
    <n v="24735.200000000001"/>
    <n v="105"/>
    <n v="240"/>
    <n v="67383.41"/>
    <n v="34590.68"/>
    <n v="51.334119000000001"/>
    <n v="48.926182099556002"/>
    <n v="9.9"/>
    <m/>
    <m/>
    <m/>
    <s v="EM"/>
    <s v="VALLE DE CHALCO SOLIDARIDAD"/>
    <s v="56614"/>
    <s v="Morosidad"/>
    <x v="0"/>
  </r>
  <r>
    <n v="3953"/>
    <s v="Hipotecaria Su Casita"/>
    <s v="FIDEICOMISO 234036"/>
    <d v="2018-05-01T00:00:00"/>
    <s v="67915"/>
    <x v="0"/>
    <n v="21"/>
    <n v="37104.89"/>
    <n v="6119.08"/>
    <n v="0"/>
    <n v="43223.97"/>
    <n v="223.66"/>
    <n v="0"/>
    <n v="0"/>
    <n v="0"/>
    <n v="0"/>
    <m/>
    <n v="43223.97"/>
    <n v="10016.42"/>
    <n v="296.83999999999997"/>
    <n v="0"/>
    <n v="0"/>
    <n v="0"/>
    <n v="0"/>
    <n v="0"/>
    <n v="10313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42.74"/>
    <n v="10313.26"/>
    <n v="105"/>
    <n v="240"/>
    <n v="73358.03"/>
    <n v="55451.12"/>
    <n v="75.589707000000004"/>
    <n v="58.921933906416903"/>
    <n v="9.6"/>
    <m/>
    <m/>
    <m/>
    <s v="NL"/>
    <s v="GENERAL ZUAZUA"/>
    <s v="65750"/>
    <s v="Morosidad"/>
    <x v="0"/>
  </r>
  <r>
    <n v="3954"/>
    <s v="Hipotecaria Su Casita"/>
    <s v="FIDEICOMISO 234036"/>
    <d v="2018-05-01T00:00:00"/>
    <s v="67917"/>
    <x v="1"/>
    <n v="0"/>
    <n v="114961.78"/>
    <n v="0"/>
    <n v="0"/>
    <n v="114961.78"/>
    <n v="380.71"/>
    <n v="0"/>
    <n v="0"/>
    <n v="380.71"/>
    <n v="0"/>
    <m/>
    <n v="114581.07"/>
    <n v="0"/>
    <n v="766.41"/>
    <n v="0"/>
    <n v="0"/>
    <n v="766.41"/>
    <n v="0"/>
    <n v="0"/>
    <n v="0"/>
    <n v="56.04"/>
    <n v="0"/>
    <n v="0"/>
    <n v="0"/>
    <n v="0"/>
    <n v="-31.62"/>
    <n v="60.16"/>
    <n v="185.57"/>
    <n v="0"/>
    <n v="0"/>
    <n v="0"/>
    <n v="0"/>
    <n v="0"/>
    <n v="0"/>
    <n v="0"/>
    <n v="5.53"/>
    <n v="0"/>
    <n v="3.67"/>
    <n v="0"/>
    <n v="1422.8"/>
    <n v="0"/>
    <n v="0"/>
    <n v="165"/>
    <n v="300"/>
    <n v="179451.61"/>
    <n v="148625.57"/>
    <n v="82.822087999999994"/>
    <n v="63.850678336669503"/>
    <n v="8"/>
    <m/>
    <m/>
    <m/>
    <s v="CHI"/>
    <s v="CHIHUAHUA"/>
    <s v="31183"/>
    <s v="Al corriente"/>
    <x v="0"/>
  </r>
  <r>
    <n v="3955"/>
    <s v="Hipotecaria Su Casita"/>
    <s v="FIDEICOMISO 234036"/>
    <d v="2018-05-01T00:00:00"/>
    <s v="67918"/>
    <x v="2"/>
    <n v="0"/>
    <n v="49965.86"/>
    <n v="0"/>
    <n v="0"/>
    <n v="49965.86"/>
    <n v="145.16"/>
    <n v="0"/>
    <n v="0"/>
    <n v="0"/>
    <n v="0"/>
    <m/>
    <n v="49965.86"/>
    <n v="0"/>
    <n v="399.73"/>
    <n v="0"/>
    <n v="0"/>
    <n v="0"/>
    <n v="0"/>
    <n v="0"/>
    <n v="399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5.16"/>
    <n v="399.73"/>
    <n v="165"/>
    <n v="300"/>
    <n v="70847.039999999994"/>
    <n v="61873.09"/>
    <n v="87.333344999999994"/>
    <n v="70.526390222335806"/>
    <n v="9.6"/>
    <m/>
    <m/>
    <m/>
    <s v="EM"/>
    <s v="HUEHUETOCA"/>
    <s v="54680"/>
    <s v="Morosidad"/>
    <x v="0"/>
  </r>
  <r>
    <n v="3956"/>
    <s v="Hipotecaria Su Casita"/>
    <s v="FIDEICOMISO 234036"/>
    <d v="2018-05-01T00:00:00"/>
    <s v="67919"/>
    <x v="0"/>
    <n v="21"/>
    <n v="78703.86"/>
    <n v="82318.880000000005"/>
    <n v="0"/>
    <n v="161022.74"/>
    <n v="1427.77"/>
    <n v="0"/>
    <n v="0"/>
    <n v="0"/>
    <n v="0"/>
    <m/>
    <n v="161022.74"/>
    <n v="75090.679999999993"/>
    <n v="616.51"/>
    <n v="0"/>
    <n v="0"/>
    <n v="0"/>
    <n v="0"/>
    <n v="0"/>
    <n v="75707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746.649999999994"/>
    <n v="75707.19"/>
    <n v="45"/>
    <n v="180"/>
    <n v="226645.79"/>
    <n v="196906.72"/>
    <n v="86.878613999999999"/>
    <n v="71.045988037799603"/>
    <n v="9.4"/>
    <m/>
    <m/>
    <m/>
    <s v="JAL"/>
    <s v="TONALA"/>
    <s v="45400"/>
    <s v="Proceso judicial"/>
    <x v="0"/>
  </r>
  <r>
    <n v="3957"/>
    <s v="Hipotecaria Su Casita"/>
    <s v="FIDEICOMISO 234036"/>
    <d v="2018-05-01T00:00:00"/>
    <s v="67920"/>
    <x v="1"/>
    <n v="0"/>
    <n v="142111.53"/>
    <n v="0"/>
    <n v="0"/>
    <n v="142111.53"/>
    <n v="419.75"/>
    <n v="0"/>
    <n v="0"/>
    <n v="419.75"/>
    <n v="0"/>
    <m/>
    <n v="141691.78"/>
    <n v="0"/>
    <n v="1113.21"/>
    <n v="0"/>
    <n v="0"/>
    <n v="1113.21"/>
    <n v="0"/>
    <n v="0"/>
    <n v="0"/>
    <n v="67.73"/>
    <n v="0"/>
    <n v="0"/>
    <n v="0"/>
    <n v="0"/>
    <n v="-34.96"/>
    <n v="80.03"/>
    <n v="218.31"/>
    <n v="0"/>
    <n v="0"/>
    <n v="0"/>
    <n v="0"/>
    <n v="0"/>
    <n v="0"/>
    <n v="0"/>
    <n v="108.19"/>
    <n v="0"/>
    <n v="96.68"/>
    <n v="0"/>
    <n v="1972.26"/>
    <n v="0"/>
    <n v="0"/>
    <n v="165"/>
    <n v="300"/>
    <n v="196513.69"/>
    <n v="176862.32"/>
    <n v="89.999999000000003"/>
    <n v="72.1027523460521"/>
    <n v="9.4"/>
    <m/>
    <m/>
    <m/>
    <s v="DGO"/>
    <s v="LERDO"/>
    <s v="35150"/>
    <s v="Al corriente"/>
    <x v="0"/>
  </r>
  <r>
    <n v="3958"/>
    <s v="Hipotecaria Su Casita"/>
    <s v="FIDEICOMISO 234036"/>
    <d v="2018-05-01T00:00:00"/>
    <s v="67921"/>
    <x v="0"/>
    <n v="21"/>
    <n v="35853.300000000003"/>
    <n v="4416.8999999999996"/>
    <n v="0"/>
    <n v="40270.199999999997"/>
    <n v="104.16"/>
    <n v="0"/>
    <n v="0"/>
    <n v="0"/>
    <n v="0"/>
    <m/>
    <n v="40270.199999999997"/>
    <n v="15914.58"/>
    <n v="286.83"/>
    <n v="0"/>
    <n v="0"/>
    <n v="0"/>
    <n v="0"/>
    <n v="0"/>
    <n v="16201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21.0600000000004"/>
    <n v="16201.41"/>
    <n v="165"/>
    <n v="300"/>
    <n v="52479.29"/>
    <n v="44397.48"/>
    <n v="84.600001000000006"/>
    <n v="76.7354129169088"/>
    <n v="9.6"/>
    <m/>
    <m/>
    <m/>
    <s v="EM"/>
    <s v="HUEHUETOCA"/>
    <s v="54680"/>
    <s v="Morosidad"/>
    <x v="0"/>
  </r>
  <r>
    <n v="3959"/>
    <s v="Hipotecaria Su Casita"/>
    <s v="FIDEICOMISO 234036"/>
    <d v="2018-05-01T00:00:00"/>
    <s v="67922"/>
    <x v="2"/>
    <n v="0"/>
    <n v="49965.86"/>
    <n v="0"/>
    <n v="0"/>
    <n v="49965.86"/>
    <n v="145.16"/>
    <n v="0"/>
    <n v="0"/>
    <n v="0"/>
    <n v="0"/>
    <m/>
    <n v="49965.86"/>
    <n v="0"/>
    <n v="399.73"/>
    <n v="0"/>
    <n v="0"/>
    <n v="0"/>
    <n v="0"/>
    <n v="0"/>
    <n v="399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5.16"/>
    <n v="399.73"/>
    <n v="165"/>
    <n v="300"/>
    <n v="72421.42"/>
    <n v="61873.09"/>
    <n v="85.434792999999999"/>
    <n v="68.993207001088507"/>
    <n v="9.6"/>
    <m/>
    <m/>
    <m/>
    <s v="EM"/>
    <s v="HUEHUETOCA"/>
    <s v="54680"/>
    <s v="Morosidad"/>
    <x v="0"/>
  </r>
  <r>
    <n v="3960"/>
    <s v="Hipotecaria Su Casita"/>
    <s v="FIDEICOMISO 234036"/>
    <d v="2018-05-01T00:00:00"/>
    <s v="67923"/>
    <x v="0"/>
    <n v="21"/>
    <n v="42339.41"/>
    <n v="3829.66"/>
    <n v="0"/>
    <n v="46169.07"/>
    <n v="128.21"/>
    <n v="0"/>
    <n v="0"/>
    <n v="0"/>
    <n v="0"/>
    <m/>
    <n v="46169.07"/>
    <n v="11405.23"/>
    <n v="321.07"/>
    <n v="0"/>
    <n v="0"/>
    <n v="0"/>
    <n v="0"/>
    <n v="0"/>
    <n v="11726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57.87"/>
    <n v="11726.3"/>
    <n v="165"/>
    <n v="300"/>
    <n v="97389.45"/>
    <n v="53102.49"/>
    <n v="54.525916000000002"/>
    <n v="47.406643880882399"/>
    <n v="9.1"/>
    <m/>
    <m/>
    <m/>
    <s v="EM"/>
    <s v="TECAMAC"/>
    <s v="55764"/>
    <s v="Morosidad"/>
    <x v="0"/>
  </r>
  <r>
    <n v="3961"/>
    <s v="Hipotecaria Su Casita"/>
    <s v="FIDEICOMISO 234036"/>
    <d v="2018-05-01T00:00:00"/>
    <s v="67924"/>
    <x v="1"/>
    <n v="0"/>
    <n v="28347.03"/>
    <n v="0"/>
    <n v="0"/>
    <n v="28347.03"/>
    <n v="522.41999999999996"/>
    <n v="0"/>
    <n v="0"/>
    <n v="522.41999999999996"/>
    <n v="0"/>
    <m/>
    <n v="27824.61"/>
    <n v="0"/>
    <n v="203.15"/>
    <n v="0"/>
    <n v="0"/>
    <n v="203.15"/>
    <n v="0"/>
    <n v="0"/>
    <n v="0"/>
    <n v="45.32"/>
    <n v="0"/>
    <n v="0"/>
    <n v="0"/>
    <n v="0"/>
    <n v="-13.05"/>
    <n v="26.75"/>
    <n v="95.77"/>
    <n v="0"/>
    <n v="0"/>
    <n v="0"/>
    <n v="0"/>
    <n v="0"/>
    <n v="0"/>
    <n v="0"/>
    <n v="1.58"/>
    <n v="0"/>
    <n v="1.58"/>
    <n v="0"/>
    <n v="881.94"/>
    <n v="0"/>
    <n v="0"/>
    <n v="45"/>
    <n v="180"/>
    <n v="117662.57"/>
    <n v="73244.820000000007"/>
    <n v="62.249890000000001"/>
    <n v="23.6478007836308"/>
    <n v="8.6"/>
    <m/>
    <m/>
    <m/>
    <s v="EM"/>
    <s v="TECAMAC"/>
    <s v="55764"/>
    <s v="Al corriente"/>
    <x v="0"/>
  </r>
  <r>
    <n v="3962"/>
    <s v="Hipotecaria Su Casita"/>
    <s v="FIDEICOMISO 234036"/>
    <d v="2018-05-01T00:00:00"/>
    <s v="67925"/>
    <x v="0"/>
    <n v="21"/>
    <n v="36515.879999999997"/>
    <n v="11681.38"/>
    <n v="0"/>
    <n v="48197.26"/>
    <n v="225.62"/>
    <n v="0"/>
    <n v="0"/>
    <n v="0"/>
    <n v="0"/>
    <m/>
    <n v="48197.26"/>
    <n v="21485.599999999999"/>
    <n v="276.91000000000003"/>
    <n v="0"/>
    <n v="0"/>
    <n v="0"/>
    <n v="0"/>
    <n v="0"/>
    <n v="21762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07"/>
    <n v="21762.51"/>
    <n v="105"/>
    <n v="240"/>
    <n v="93047.08"/>
    <n v="55456.79"/>
    <n v="59.600785000000002"/>
    <n v="51.798788405335102"/>
    <n v="9.1"/>
    <m/>
    <m/>
    <m/>
    <s v="EM"/>
    <s v="TECAMAC"/>
    <s v="55764"/>
    <s v="Morosidad"/>
    <x v="0"/>
  </r>
  <r>
    <n v="3963"/>
    <s v="Hipotecaria Su Casita"/>
    <s v="FIDEICOMISO 234036"/>
    <d v="2018-05-01T00:00:00"/>
    <s v="67926"/>
    <x v="0"/>
    <n v="21"/>
    <n v="29999.97"/>
    <n v="3358.95"/>
    <n v="0"/>
    <n v="33358.92"/>
    <n v="85.03"/>
    <n v="0"/>
    <n v="0"/>
    <n v="0"/>
    <n v="0"/>
    <m/>
    <n v="33358.92"/>
    <n v="12425.49"/>
    <n v="247.5"/>
    <n v="0"/>
    <n v="0"/>
    <n v="0"/>
    <n v="0"/>
    <n v="0"/>
    <n v="12672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43.98"/>
    <n v="12672.99"/>
    <n v="165"/>
    <n v="300"/>
    <n v="93636.51"/>
    <n v="36879.18"/>
    <n v="39.385469999999998"/>
    <n v="35.625974950972299"/>
    <n v="9.9"/>
    <m/>
    <m/>
    <m/>
    <s v="GTO"/>
    <s v="LEON"/>
    <s v="37545"/>
    <s v="Morosidad"/>
    <x v="0"/>
  </r>
  <r>
    <n v="3964"/>
    <s v="Hipotecaria Su Casita"/>
    <s v="FIDEICOMISO 234036"/>
    <d v="2018-05-01T00:00:00"/>
    <s v="67928"/>
    <x v="0"/>
    <n v="21"/>
    <n v="62290.93"/>
    <n v="24771.38"/>
    <n v="0"/>
    <n v="87062.31"/>
    <n v="377.34"/>
    <n v="0"/>
    <n v="0"/>
    <n v="0"/>
    <n v="0"/>
    <m/>
    <n v="87062.31"/>
    <n v="56183.25"/>
    <n v="493.14"/>
    <n v="0"/>
    <n v="0"/>
    <n v="0"/>
    <n v="0"/>
    <n v="0"/>
    <n v="56676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148.720000000001"/>
    <n v="56676.39"/>
    <n v="105"/>
    <n v="240"/>
    <n v="106376.39"/>
    <n v="93386.45"/>
    <n v="87.788700000000006"/>
    <n v="81.843640205800796"/>
    <n v="9.5"/>
    <m/>
    <m/>
    <m/>
    <s v="TAM"/>
    <s v="NUEVO LAREDO"/>
    <s v="88000"/>
    <s v="Morosidad"/>
    <x v="0"/>
  </r>
  <r>
    <n v="3965"/>
    <s v="Hipotecaria Su Casita"/>
    <s v="FIDEICOMISO 234036"/>
    <d v="2018-05-01T00:00:00"/>
    <s v="67930"/>
    <x v="0"/>
    <n v="21"/>
    <n v="33346.51"/>
    <n v="6361.96"/>
    <n v="0"/>
    <n v="39708.47"/>
    <n v="100.97"/>
    <n v="0"/>
    <n v="0"/>
    <n v="0"/>
    <n v="0"/>
    <m/>
    <n v="39708.47"/>
    <n v="23775.72"/>
    <n v="252.88"/>
    <n v="0"/>
    <n v="0"/>
    <n v="0"/>
    <n v="0"/>
    <n v="0"/>
    <n v="24028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62.93"/>
    <n v="24028.6"/>
    <n v="165"/>
    <n v="300"/>
    <n v="93579.55"/>
    <n v="41823.26"/>
    <n v="44.692734999999999"/>
    <n v="42.432850212189301"/>
    <n v="9.1"/>
    <m/>
    <m/>
    <m/>
    <s v="GTO"/>
    <s v="LEON"/>
    <s v="37545"/>
    <s v="Morosidad"/>
    <x v="0"/>
  </r>
  <r>
    <n v="3966"/>
    <s v="Hipotecaria Su Casita"/>
    <s v="FIDEICOMISO 234036"/>
    <d v="2018-05-01T00:00:00"/>
    <s v="67931"/>
    <x v="2"/>
    <n v="0"/>
    <n v="43339.1"/>
    <n v="0"/>
    <n v="0"/>
    <n v="43339.1"/>
    <n v="125.92"/>
    <n v="0"/>
    <n v="0"/>
    <n v="0"/>
    <n v="0"/>
    <m/>
    <n v="43339.1"/>
    <n v="0"/>
    <n v="346.71"/>
    <n v="0"/>
    <n v="0"/>
    <n v="0"/>
    <n v="0"/>
    <n v="0"/>
    <n v="346.71"/>
    <n v="0"/>
    <n v="0"/>
    <n v="0"/>
    <n v="0"/>
    <n v="0"/>
    <n v="-25.58"/>
    <n v="18.02"/>
    <n v="71.27"/>
    <n v="0"/>
    <n v="0"/>
    <n v="0"/>
    <n v="0"/>
    <n v="0"/>
    <n v="0"/>
    <n v="0"/>
    <n v="0"/>
    <n v="0"/>
    <n v="63.71"/>
    <n v="0"/>
    <n v="63.71"/>
    <n v="125.92"/>
    <n v="346.71"/>
    <n v="165"/>
    <n v="300"/>
    <n v="93722.06"/>
    <n v="53667.66"/>
    <n v="57.262569999999997"/>
    <n v="46.242154912045699"/>
    <n v="9.6"/>
    <m/>
    <m/>
    <m/>
    <s v="GTO"/>
    <s v="LEON"/>
    <s v="37545"/>
    <s v="Morosidad"/>
    <x v="0"/>
  </r>
  <r>
    <n v="3967"/>
    <s v="Hipotecaria Su Casita"/>
    <s v="FIDEICOMISO 234036"/>
    <d v="2018-05-01T00:00:00"/>
    <s v="67933"/>
    <x v="0"/>
    <n v="21"/>
    <n v="32354.32"/>
    <n v="6686.12"/>
    <n v="0"/>
    <n v="39040.44"/>
    <n v="96.94"/>
    <n v="0"/>
    <n v="0"/>
    <n v="0"/>
    <n v="0"/>
    <m/>
    <n v="39040.44"/>
    <n v="26811.33"/>
    <n v="245.35"/>
    <n v="0"/>
    <n v="0"/>
    <n v="0"/>
    <n v="0"/>
    <n v="0"/>
    <n v="27056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83.06"/>
    <n v="27056.68"/>
    <n v="166"/>
    <n v="300"/>
    <n v="93442.58"/>
    <n v="40456.980000000003"/>
    <n v="43.296086000000003"/>
    <n v="41.780138994997699"/>
    <n v="9.1"/>
    <m/>
    <m/>
    <m/>
    <s v="GTO"/>
    <s v="LEON"/>
    <s v="37545"/>
    <s v="Proceso judicial"/>
    <x v="0"/>
  </r>
  <r>
    <n v="3968"/>
    <s v="Hipotecaria Su Casita"/>
    <s v="FIDEICOMISO 234036"/>
    <d v="2018-05-01T00:00:00"/>
    <s v="67934"/>
    <x v="0"/>
    <n v="21"/>
    <n v="58341.32"/>
    <n v="11054.24"/>
    <n v="0"/>
    <n v="69395.56"/>
    <n v="170.9"/>
    <n v="0"/>
    <n v="0"/>
    <n v="0"/>
    <n v="0"/>
    <m/>
    <n v="69395.56"/>
    <n v="46527.81"/>
    <n v="461.87"/>
    <n v="0"/>
    <n v="0"/>
    <n v="0"/>
    <n v="0"/>
    <n v="0"/>
    <n v="46989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25.14"/>
    <n v="46989.68"/>
    <n v="165"/>
    <n v="300"/>
    <n v="108644.29"/>
    <n v="72424.639999999999"/>
    <n v="66.662169000000006"/>
    <n v="63.874097939177098"/>
    <n v="9.5"/>
    <m/>
    <m/>
    <m/>
    <s v="GTO"/>
    <s v="LEON"/>
    <s v="37419"/>
    <s v="Proceso judicial"/>
    <x v="0"/>
  </r>
  <r>
    <n v="3969"/>
    <s v="Hipotecaria Su Casita"/>
    <s v="FIDEICOMISO 234036"/>
    <d v="2018-05-01T00:00:00"/>
    <s v="67937"/>
    <x v="0"/>
    <n v="21"/>
    <n v="51926.29"/>
    <n v="10309.93"/>
    <n v="0"/>
    <n v="62236.22"/>
    <n v="163.79"/>
    <n v="0"/>
    <n v="0"/>
    <n v="0"/>
    <n v="0"/>
    <m/>
    <n v="62236.22"/>
    <n v="34382.65"/>
    <n v="372.14"/>
    <n v="0"/>
    <n v="0"/>
    <n v="0"/>
    <n v="0"/>
    <n v="0"/>
    <n v="34754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73.719999999999"/>
    <n v="34754.79"/>
    <n v="165"/>
    <n v="300"/>
    <n v="103341"/>
    <n v="66002.960000000006"/>
    <n v="63.869093999999997"/>
    <n v="60.224132150810803"/>
    <n v="8.6"/>
    <m/>
    <m/>
    <m/>
    <s v="BCN"/>
    <s v="TIJUANA"/>
    <s v="22245"/>
    <s v="Morosidad"/>
    <x v="0"/>
  </r>
  <r>
    <n v="3970"/>
    <s v="Hipotecaria Su Casita"/>
    <s v="FIDEICOMISO 234036"/>
    <d v="2018-05-01T00:00:00"/>
    <s v="67938"/>
    <x v="0"/>
    <n v="21"/>
    <n v="71248.479999999996"/>
    <n v="13520.95"/>
    <n v="0"/>
    <n v="84769.43"/>
    <n v="224.75"/>
    <n v="0"/>
    <n v="0"/>
    <n v="0"/>
    <n v="0"/>
    <m/>
    <n v="84769.43"/>
    <n v="44572.49"/>
    <n v="510.61"/>
    <n v="0"/>
    <n v="0"/>
    <n v="0"/>
    <n v="0"/>
    <n v="0"/>
    <n v="4508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45.7"/>
    <n v="45083.1"/>
    <n v="165"/>
    <n v="300"/>
    <n v="100626.31"/>
    <n v="90563.68"/>
    <n v="90.000000999999997"/>
    <n v="84.241815093748698"/>
    <n v="8.6"/>
    <m/>
    <m/>
    <m/>
    <s v="EM"/>
    <s v="CHALCO"/>
    <s v="56600"/>
    <s v="Proceso judicial"/>
    <x v="0"/>
  </r>
  <r>
    <n v="3971"/>
    <s v="Hipotecaria Su Casita"/>
    <s v="FIDEICOMISO 234036"/>
    <d v="2018-05-01T00:00:00"/>
    <s v="67940"/>
    <x v="0"/>
    <n v="21"/>
    <n v="225587.24"/>
    <n v="39851.65"/>
    <n v="0"/>
    <n v="265438.89"/>
    <n v="666.34"/>
    <n v="0"/>
    <n v="0"/>
    <n v="0"/>
    <n v="0"/>
    <m/>
    <n v="265438.89"/>
    <n v="156633.19"/>
    <n v="1767.1"/>
    <n v="0"/>
    <n v="0"/>
    <n v="0"/>
    <n v="0"/>
    <n v="0"/>
    <n v="15840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517.99"/>
    <n v="158400.29"/>
    <n v="165"/>
    <n v="300"/>
    <n v="311947.33"/>
    <n v="280752.59999999998"/>
    <n v="90.000000999999997"/>
    <n v="85.090931893200207"/>
    <n v="9.4"/>
    <m/>
    <m/>
    <m/>
    <s v="VER"/>
    <s v="XALAPA"/>
    <s v="91000"/>
    <s v="Proceso judicial"/>
    <x v="0"/>
  </r>
  <r>
    <n v="3972"/>
    <s v="Hipotecaria Su Casita"/>
    <s v="FIDEICOMISO 234036"/>
    <d v="2018-05-01T00:00:00"/>
    <s v="67944"/>
    <x v="0"/>
    <n v="21"/>
    <n v="97964.35"/>
    <n v="20536.330000000002"/>
    <n v="0"/>
    <n v="118500.68"/>
    <n v="286.99"/>
    <n v="0"/>
    <n v="0"/>
    <n v="0"/>
    <n v="0"/>
    <m/>
    <n v="118500.68"/>
    <n v="92092.91"/>
    <n v="775.55"/>
    <n v="0"/>
    <n v="0"/>
    <n v="0"/>
    <n v="0"/>
    <n v="0"/>
    <n v="9286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823.32"/>
    <n v="92868.46"/>
    <n v="165"/>
    <n v="300"/>
    <n v="136694.97"/>
    <n v="121614.09"/>
    <n v="88.967495"/>
    <n v="86.6898618029917"/>
    <n v="9.5"/>
    <m/>
    <m/>
    <m/>
    <s v="SON"/>
    <s v="HERMOSILLO"/>
    <s v="83117"/>
    <s v="Morosidad"/>
    <x v="0"/>
  </r>
  <r>
    <n v="3973"/>
    <s v="Hipotecaria Su Casita"/>
    <s v="FIDEICOMISO 234036"/>
    <d v="2018-05-01T00:00:00"/>
    <s v="67946"/>
    <x v="4"/>
    <n v="1"/>
    <n v="44242.22"/>
    <n v="343.24"/>
    <n v="0"/>
    <n v="44585.46"/>
    <n v="345.96"/>
    <n v="0"/>
    <n v="0"/>
    <n v="0"/>
    <n v="0"/>
    <m/>
    <n v="44585.46"/>
    <n v="352.97"/>
    <n v="350.25"/>
    <n v="0"/>
    <n v="0"/>
    <n v="0"/>
    <n v="0"/>
    <n v="0"/>
    <n v="703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9.2"/>
    <n v="703.22"/>
    <n v="105"/>
    <n v="240"/>
    <n v="82988.53"/>
    <n v="74689.679999999993"/>
    <n v="90.000004000000004"/>
    <n v="53.724846301950201"/>
    <n v="9.5"/>
    <m/>
    <m/>
    <m/>
    <s v="EM"/>
    <s v="CHALCO"/>
    <s v="56640"/>
    <s v="Morosidad"/>
    <x v="0"/>
  </r>
  <r>
    <n v="3974"/>
    <s v="Hipotecaria Su Casita"/>
    <s v="FIDEICOMISO 234036"/>
    <d v="2018-05-01T00:00:00"/>
    <s v="67947"/>
    <x v="0"/>
    <n v="21"/>
    <n v="12964.23"/>
    <n v="1800.17"/>
    <n v="0"/>
    <n v="14764.4"/>
    <n v="36.76"/>
    <n v="0"/>
    <n v="0"/>
    <n v="0"/>
    <n v="0"/>
    <m/>
    <n v="14764.4"/>
    <n v="7253.56"/>
    <n v="106.95"/>
    <n v="0"/>
    <n v="0"/>
    <n v="0"/>
    <n v="0"/>
    <n v="0"/>
    <n v="7360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36.93"/>
    <n v="7360.51"/>
    <n v="165"/>
    <n v="300"/>
    <n v="67795.3"/>
    <n v="15937.84"/>
    <n v="23.508768"/>
    <n v="21.777910573779099"/>
    <n v="9.9"/>
    <m/>
    <m/>
    <m/>
    <s v="EM"/>
    <s v="VALLE DE CHALCO SOLIDARIDAD"/>
    <s v="56614"/>
    <s v="Morosidad"/>
    <x v="0"/>
  </r>
  <r>
    <n v="3975"/>
    <s v="Hipotecaria Su Casita"/>
    <s v="FIDEICOMISO 234036"/>
    <d v="2018-05-01T00:00:00"/>
    <s v="67948"/>
    <x v="10"/>
    <n v="7"/>
    <n v="37510.300000000003"/>
    <n v="771.53"/>
    <n v="0"/>
    <n v="38281.83"/>
    <n v="113.59"/>
    <n v="0"/>
    <n v="96.69"/>
    <n v="0"/>
    <n v="0"/>
    <m/>
    <n v="38185.14"/>
    <n v="2014.75"/>
    <n v="284.45"/>
    <n v="0"/>
    <n v="290.3"/>
    <n v="0"/>
    <n v="0"/>
    <n v="0"/>
    <n v="2008.9"/>
    <n v="0"/>
    <n v="0"/>
    <n v="0"/>
    <n v="0"/>
    <n v="0"/>
    <n v="-37.49"/>
    <n v="0"/>
    <n v="0"/>
    <n v="43.31"/>
    <n v="0"/>
    <n v="0"/>
    <n v="0"/>
    <n v="0"/>
    <n v="22.07"/>
    <n v="58.16"/>
    <n v="0"/>
    <n v="0"/>
    <n v="0"/>
    <n v="0"/>
    <n v="473.04"/>
    <n v="788.43"/>
    <n v="2008.9"/>
    <n v="165"/>
    <n v="300"/>
    <n v="53580.25"/>
    <n v="47046.07"/>
    <n v="87.804872000000003"/>
    <n v="71.267192562568596"/>
    <n v="9.1"/>
    <m/>
    <m/>
    <m/>
    <s v="NL"/>
    <s v="MONTERREY"/>
    <s v="64103"/>
    <s v="Morosidad"/>
    <x v="0"/>
  </r>
  <r>
    <n v="3976"/>
    <s v="Hipotecaria Su Casita"/>
    <s v="FIDEICOMISO 234036"/>
    <d v="2018-05-01T00:00:00"/>
    <s v="67949"/>
    <x v="0"/>
    <n v="21"/>
    <n v="56937.95"/>
    <n v="10789.73"/>
    <n v="0"/>
    <n v="67727.679999999993"/>
    <n v="166.81"/>
    <n v="0"/>
    <n v="0"/>
    <n v="0"/>
    <n v="0"/>
    <m/>
    <n v="67727.679999999993"/>
    <n v="45360.01"/>
    <n v="450.76"/>
    <n v="0"/>
    <n v="0"/>
    <n v="0"/>
    <n v="0"/>
    <n v="0"/>
    <n v="4581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56.54"/>
    <n v="45810.77"/>
    <n v="165"/>
    <n v="300"/>
    <n v="98696.14"/>
    <n v="70684.240000000005"/>
    <n v="71.618038999999996"/>
    <n v="68.622420324806797"/>
    <n v="9.5"/>
    <m/>
    <m/>
    <m/>
    <s v="EM"/>
    <s v="CHALCO"/>
    <s v="56640"/>
    <s v="Morosidad"/>
    <x v="0"/>
  </r>
  <r>
    <n v="3977"/>
    <s v="Hipotecaria Su Casita"/>
    <s v="FIDEICOMISO 234036"/>
    <d v="2018-05-01T00:00:00"/>
    <s v="67950"/>
    <x v="0"/>
    <n v="21"/>
    <n v="43947.31"/>
    <n v="8230.41"/>
    <n v="0"/>
    <n v="52177.72"/>
    <n v="127.67"/>
    <n v="0"/>
    <n v="0"/>
    <n v="0"/>
    <n v="0"/>
    <m/>
    <n v="52177.72"/>
    <n v="35381.339999999997"/>
    <n v="351.58"/>
    <n v="0"/>
    <n v="0"/>
    <n v="0"/>
    <n v="0"/>
    <n v="0"/>
    <n v="35732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58.08"/>
    <n v="35732.92"/>
    <n v="165"/>
    <n v="300"/>
    <n v="60466.39"/>
    <n v="54419.75"/>
    <n v="89.999998000000005"/>
    <n v="86.292103430180404"/>
    <n v="9.6"/>
    <m/>
    <m/>
    <m/>
    <s v="BCN"/>
    <s v="TIJUANA"/>
    <s v="22170"/>
    <s v="Morosidad"/>
    <x v="0"/>
  </r>
  <r>
    <n v="3978"/>
    <s v="Hipotecaria Su Casita"/>
    <s v="FIDEICOMISO 234036"/>
    <d v="2018-05-01T00:00:00"/>
    <s v="67952"/>
    <x v="0"/>
    <n v="21"/>
    <n v="22792.01"/>
    <n v="4358.46"/>
    <n v="0"/>
    <n v="27150.47"/>
    <n v="64.599999999999994"/>
    <n v="0"/>
    <n v="0"/>
    <n v="0"/>
    <n v="0"/>
    <m/>
    <n v="27150.47"/>
    <n v="20651.89"/>
    <n v="188.03"/>
    <n v="0"/>
    <n v="0"/>
    <n v="0"/>
    <n v="0"/>
    <n v="0"/>
    <n v="20839.91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23.0600000000004"/>
    <n v="20839.919999999998"/>
    <n v="165"/>
    <n v="300"/>
    <n v="71275.33"/>
    <n v="28018.01"/>
    <n v="39.309547999999999"/>
    <n v="38.092380711105498"/>
    <n v="9.9"/>
    <m/>
    <m/>
    <m/>
    <s v="EM"/>
    <s v="VALLE DE CHALCO SOLIDARIDAD"/>
    <s v="56614"/>
    <s v="Proceso judicial"/>
    <x v="0"/>
  </r>
  <r>
    <n v="3979"/>
    <s v="Hipotecaria Su Casita"/>
    <s v="FIDEICOMISO 234036"/>
    <d v="2018-05-01T00:00:00"/>
    <s v="67953"/>
    <x v="0"/>
    <n v="21"/>
    <n v="85080.48"/>
    <n v="16536.650000000001"/>
    <n v="0"/>
    <n v="101617.13"/>
    <n v="246.58"/>
    <n v="0"/>
    <n v="0"/>
    <n v="0"/>
    <n v="0"/>
    <m/>
    <n v="101617.13"/>
    <n v="71430.759999999995"/>
    <n v="673.55"/>
    <n v="0"/>
    <n v="0"/>
    <n v="0"/>
    <n v="0"/>
    <n v="0"/>
    <n v="72104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83.23"/>
    <n v="72104.31"/>
    <n v="166"/>
    <n v="300"/>
    <n v="132212.62"/>
    <n v="105314.25"/>
    <n v="79.655216999999993"/>
    <n v="76.858872764770297"/>
    <n v="9.5"/>
    <m/>
    <m/>
    <m/>
    <s v="BCN"/>
    <s v="MEXICALI"/>
    <s v="21000"/>
    <s v="Proceso judicial"/>
    <x v="0"/>
  </r>
  <r>
    <n v="3980"/>
    <s v="Hipotecaria Su Casita"/>
    <s v="FIDEICOMISO 234036"/>
    <d v="2018-05-01T00:00:00"/>
    <s v="67955"/>
    <x v="0"/>
    <n v="21"/>
    <n v="160234.54999999999"/>
    <n v="38656.910000000003"/>
    <n v="0"/>
    <n v="198891.46"/>
    <n v="500.27"/>
    <n v="0"/>
    <n v="0"/>
    <n v="0"/>
    <n v="0"/>
    <m/>
    <n v="198891.46"/>
    <n v="147637.14000000001"/>
    <n v="1148.3499999999999"/>
    <n v="0"/>
    <n v="0"/>
    <n v="0"/>
    <n v="0"/>
    <n v="0"/>
    <n v="148785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157.18"/>
    <n v="148785.49"/>
    <n v="166"/>
    <n v="300"/>
    <n v="225596.76"/>
    <n v="203037.08"/>
    <n v="89.999998000000005"/>
    <n v="88.162374095495693"/>
    <n v="8.6"/>
    <m/>
    <m/>
    <m/>
    <s v="JAL"/>
    <s v="TONALA"/>
    <s v="45400"/>
    <s v="Proceso judicial"/>
    <x v="0"/>
  </r>
  <r>
    <n v="3981"/>
    <s v="Hipotecaria Su Casita"/>
    <s v="FIDEICOMISO 234036"/>
    <d v="2018-05-01T00:00:00"/>
    <s v="67956"/>
    <x v="0"/>
    <n v="20"/>
    <n v="25202.78"/>
    <n v="1311.76"/>
    <n v="0"/>
    <n v="26514.54"/>
    <n v="71.42"/>
    <n v="0"/>
    <n v="0"/>
    <n v="0"/>
    <n v="0"/>
    <m/>
    <n v="26514.54"/>
    <n v="4172.22"/>
    <n v="207.92"/>
    <n v="0"/>
    <n v="0"/>
    <n v="0"/>
    <n v="0"/>
    <n v="0"/>
    <n v="4380.14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3.18"/>
    <n v="4380.1400000000003"/>
    <n v="165"/>
    <n v="300"/>
    <n v="119351.64"/>
    <n v="30980.639999999999"/>
    <n v="25.957447999999999"/>
    <n v="22.2154801609625"/>
    <n v="9.9"/>
    <m/>
    <m/>
    <m/>
    <s v="NL"/>
    <s v="APODACA"/>
    <s v="66643"/>
    <s v="Morosidad"/>
    <x v="0"/>
  </r>
  <r>
    <n v="3982"/>
    <s v="Hipotecaria Su Casita"/>
    <s v="FIDEICOMISO 234036"/>
    <d v="2018-05-01T00:00:00"/>
    <s v="67957"/>
    <x v="0"/>
    <n v="21"/>
    <n v="77072.94"/>
    <n v="20177.02"/>
    <n v="0"/>
    <n v="97249.96"/>
    <n v="348.71"/>
    <n v="0"/>
    <n v="0"/>
    <n v="0"/>
    <n v="0"/>
    <m/>
    <n v="97249.96"/>
    <n v="46949.15"/>
    <n v="552.36"/>
    <n v="0"/>
    <n v="0"/>
    <n v="0"/>
    <n v="0"/>
    <n v="0"/>
    <n v="47501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525.73"/>
    <n v="47501.51"/>
    <n v="166"/>
    <n v="300"/>
    <n v="126378.08"/>
    <n v="110972.49"/>
    <n v="87.809918999999994"/>
    <n v="76.951604044869498"/>
    <n v="8.6"/>
    <m/>
    <m/>
    <m/>
    <s v="DF"/>
    <s v="CUAUHTEMOC"/>
    <s v="6300"/>
    <s v="Morosidad"/>
    <x v="0"/>
  </r>
  <r>
    <n v="3983"/>
    <s v="Hipotecaria Su Casita"/>
    <s v="FIDEICOMISO 234036"/>
    <d v="2018-05-01T00:00:00"/>
    <s v="67958"/>
    <x v="0"/>
    <n v="21"/>
    <n v="89175.1"/>
    <n v="19353.27"/>
    <n v="0"/>
    <n v="108528.37"/>
    <n v="275.56"/>
    <n v="0"/>
    <n v="0"/>
    <n v="0"/>
    <n v="0"/>
    <m/>
    <n v="108528.37"/>
    <n v="70282.429999999993"/>
    <n v="639.09"/>
    <n v="0"/>
    <n v="0"/>
    <n v="0"/>
    <n v="0"/>
    <n v="0"/>
    <n v="70921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28.830000000002"/>
    <n v="70921.52"/>
    <n v="167"/>
    <n v="300"/>
    <n v="151236.5"/>
    <n v="112645.12"/>
    <n v="74.482759999999999"/>
    <n v="71.760698873605904"/>
    <n v="8.6"/>
    <m/>
    <m/>
    <m/>
    <s v="JAL"/>
    <s v="TLAJOMULCO DE ZUNIGA"/>
    <s v="45640"/>
    <s v="Morosidad"/>
    <x v="0"/>
  </r>
  <r>
    <n v="3984"/>
    <s v="Hipotecaria Su Casita"/>
    <s v="FIDEICOMISO 234036"/>
    <d v="2018-05-01T00:00:00"/>
    <s v="67962"/>
    <x v="0"/>
    <n v="21"/>
    <n v="66132.75"/>
    <n v="15056.69"/>
    <n v="0"/>
    <n v="81189.440000000002"/>
    <n v="208.59"/>
    <n v="0"/>
    <n v="0"/>
    <n v="0"/>
    <n v="0"/>
    <m/>
    <n v="81189.440000000002"/>
    <n v="54562.39"/>
    <n v="473.95"/>
    <n v="0"/>
    <n v="0"/>
    <n v="0"/>
    <n v="0"/>
    <n v="0"/>
    <n v="55036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65.28"/>
    <n v="55036.34"/>
    <n v="165"/>
    <n v="300"/>
    <n v="100724.77"/>
    <n v="84059.4"/>
    <n v="83.454545999999993"/>
    <n v="80.605236953799803"/>
    <n v="8.6"/>
    <m/>
    <m/>
    <m/>
    <s v="EM"/>
    <s v="TECAMAC"/>
    <s v="55764"/>
    <s v="Morosidad"/>
    <x v="0"/>
  </r>
  <r>
    <n v="3985"/>
    <s v="Hipotecaria Su Casita"/>
    <s v="FIDEICOMISO 234036"/>
    <d v="2018-05-01T00:00:00"/>
    <s v="67963"/>
    <x v="0"/>
    <n v="21"/>
    <n v="0"/>
    <n v="101302.29"/>
    <n v="0"/>
    <n v="101302.29"/>
    <n v="0"/>
    <n v="0"/>
    <n v="0"/>
    <n v="0"/>
    <n v="0"/>
    <m/>
    <n v="101302.29"/>
    <n v="42967"/>
    <n v="0"/>
    <n v="0"/>
    <n v="0"/>
    <n v="0"/>
    <n v="0"/>
    <n v="0"/>
    <n v="429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302.29"/>
    <n v="42967"/>
    <n v="0"/>
    <n v="120"/>
    <n v="137161.85999999999"/>
    <n v="117556.09"/>
    <n v="85.706107000000003"/>
    <n v="73.856019761162798"/>
    <n v="9.5"/>
    <m/>
    <m/>
    <m/>
    <s v="JAL"/>
    <s v="TONALA"/>
    <s v="45420"/>
    <s v="Proceso judicial"/>
    <x v="0"/>
  </r>
  <r>
    <n v="3986"/>
    <s v="Hipotecaria Su Casita"/>
    <s v="FIDEICOMISO 234036"/>
    <d v="2018-05-01T00:00:00"/>
    <s v="67967"/>
    <x v="1"/>
    <n v="0"/>
    <n v="39586.89"/>
    <n v="0"/>
    <n v="0"/>
    <n v="39586.89"/>
    <n v="379.42"/>
    <n v="0"/>
    <n v="0"/>
    <n v="379.42"/>
    <n v="0"/>
    <m/>
    <n v="39207.47"/>
    <n v="0"/>
    <n v="283.70999999999998"/>
    <n v="0"/>
    <n v="0"/>
    <n v="283.70999999999998"/>
    <n v="0"/>
    <n v="0"/>
    <n v="0"/>
    <n v="56.33"/>
    <n v="0"/>
    <n v="0"/>
    <n v="0"/>
    <n v="0"/>
    <n v="-16.45"/>
    <n v="35.97"/>
    <n v="106.17"/>
    <n v="0"/>
    <n v="0"/>
    <n v="0"/>
    <n v="0"/>
    <n v="0"/>
    <n v="0"/>
    <n v="0"/>
    <n v="4.54"/>
    <n v="0"/>
    <n v="3.19"/>
    <n v="0"/>
    <n v="849.69"/>
    <n v="0"/>
    <n v="0"/>
    <n v="165"/>
    <n v="300"/>
    <n v="126874.72"/>
    <n v="81668.89"/>
    <n v="64.369710999999995"/>
    <n v="30.902507833045998"/>
    <n v="8.6"/>
    <m/>
    <m/>
    <m/>
    <s v="EM"/>
    <s v="ECATEPEC"/>
    <s v="55076"/>
    <s v="Al corriente"/>
    <x v="0"/>
  </r>
  <r>
    <n v="3987"/>
    <s v="Hipotecaria Su Casita"/>
    <s v="FIDEICOMISO 234036"/>
    <d v="2018-05-01T00:00:00"/>
    <s v="67970"/>
    <x v="0"/>
    <n v="21"/>
    <n v="46150.68"/>
    <n v="8644.49"/>
    <n v="0"/>
    <n v="54795.17"/>
    <n v="134.09"/>
    <n v="0"/>
    <n v="0"/>
    <n v="0"/>
    <n v="0"/>
    <m/>
    <n v="54795.17"/>
    <n v="37155.81"/>
    <n v="369.21"/>
    <n v="0"/>
    <n v="0"/>
    <n v="0"/>
    <n v="0"/>
    <n v="0"/>
    <n v="37525.01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78.58"/>
    <n v="37525.019999999997"/>
    <n v="165"/>
    <n v="300"/>
    <n v="66225.100000000006"/>
    <n v="57150"/>
    <n v="86.296584999999993"/>
    <n v="82.740788197628206"/>
    <n v="9.6"/>
    <m/>
    <m/>
    <m/>
    <s v="NL"/>
    <s v="APODACA"/>
    <s v="66600"/>
    <s v="Proceso judicial"/>
    <x v="0"/>
  </r>
  <r>
    <n v="3988"/>
    <s v="Hipotecaria Su Casita"/>
    <s v="FIDEICOMISO 234036"/>
    <d v="2018-05-01T00:00:00"/>
    <s v="67973"/>
    <x v="0"/>
    <n v="21"/>
    <n v="37515.17"/>
    <n v="8131.55"/>
    <n v="0"/>
    <n v="45646.720000000001"/>
    <n v="109"/>
    <n v="0"/>
    <n v="0"/>
    <n v="0"/>
    <n v="0"/>
    <m/>
    <n v="45646.720000000001"/>
    <n v="38508.14"/>
    <n v="300.12"/>
    <n v="0"/>
    <n v="0"/>
    <n v="0"/>
    <n v="0"/>
    <n v="0"/>
    <n v="38808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40.5499999999993"/>
    <n v="38808.26"/>
    <n v="165"/>
    <n v="300"/>
    <n v="67638.3"/>
    <n v="46455.96"/>
    <n v="68.682920999999993"/>
    <n v="67.486498259192601"/>
    <n v="9.6"/>
    <m/>
    <m/>
    <m/>
    <s v="EM"/>
    <s v="VALLE DE CHALCO SOLIDARIDAD"/>
    <s v="56614"/>
    <s v="Proceso judicial"/>
    <x v="0"/>
  </r>
  <r>
    <n v="3989"/>
    <s v="Hipotecaria Su Casita"/>
    <s v="FIDEICOMISO 234036"/>
    <d v="2018-05-01T00:00:00"/>
    <s v="67976"/>
    <x v="1"/>
    <n v="1"/>
    <n v="19438.98"/>
    <n v="109.79"/>
    <n v="0"/>
    <n v="19548.77"/>
    <n v="110.7"/>
    <n v="0"/>
    <n v="109.79"/>
    <n v="110.7"/>
    <n v="0"/>
    <m/>
    <n v="19328.28"/>
    <n v="161.28"/>
    <n v="160.37"/>
    <n v="0"/>
    <n v="161.28"/>
    <n v="160.37"/>
    <n v="0"/>
    <n v="0"/>
    <n v="0"/>
    <n v="44.51"/>
    <n v="0"/>
    <n v="0"/>
    <n v="0"/>
    <n v="0"/>
    <n v="-9.7200000000000006"/>
    <n v="13.73"/>
    <n v="44.11"/>
    <n v="44.51"/>
    <n v="0"/>
    <n v="0"/>
    <n v="0"/>
    <n v="0"/>
    <n v="13.73"/>
    <n v="43.84"/>
    <n v="0.1"/>
    <n v="0"/>
    <n v="0"/>
    <n v="0"/>
    <n v="736.95"/>
    <n v="0"/>
    <n v="0"/>
    <n v="108"/>
    <n v="240"/>
    <n v="93713.41"/>
    <n v="28283.46"/>
    <n v="30.180803000000001"/>
    <n v="20.624881503495001"/>
    <n v="9.9"/>
    <m/>
    <m/>
    <m/>
    <s v="EM"/>
    <s v="TECAMAC"/>
    <s v="55764"/>
    <s v="Al corriente"/>
    <x v="0"/>
  </r>
  <r>
    <n v="3990"/>
    <s v="Hipotecaria Su Casita"/>
    <s v="FIDEICOMISO 234036"/>
    <d v="2018-05-01T00:00:00"/>
    <s v="67977"/>
    <x v="0"/>
    <n v="21"/>
    <n v="45010.32"/>
    <n v="20710.82"/>
    <n v="0"/>
    <n v="65721.14"/>
    <n v="285.02999999999997"/>
    <n v="0"/>
    <n v="0"/>
    <n v="0"/>
    <n v="0"/>
    <m/>
    <n v="65721.14"/>
    <n v="41795.9"/>
    <n v="322.57"/>
    <n v="0"/>
    <n v="0"/>
    <n v="0"/>
    <n v="0"/>
    <n v="0"/>
    <n v="42118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995.85"/>
    <n v="42118.47"/>
    <n v="105"/>
    <n v="240"/>
    <n v="77229.070000000007"/>
    <n v="69506.17"/>
    <n v="90.000009000000006"/>
    <n v="85.098965911806999"/>
    <n v="8.6"/>
    <m/>
    <m/>
    <m/>
    <s v="EM"/>
    <s v="TECAMAC"/>
    <s v="55740"/>
    <s v="Morosidad"/>
    <x v="0"/>
  </r>
  <r>
    <n v="3991"/>
    <s v="Hipotecaria Su Casita"/>
    <s v="FIDEICOMISO 234036"/>
    <d v="2018-05-01T00:00:00"/>
    <s v="67978"/>
    <x v="0"/>
    <n v="21"/>
    <n v="101620.85"/>
    <n v="21705.17"/>
    <n v="0"/>
    <n v="123326.02"/>
    <n v="320.55"/>
    <n v="0"/>
    <n v="0"/>
    <n v="0"/>
    <n v="0"/>
    <m/>
    <n v="123326.02"/>
    <n v="75836.03"/>
    <n v="728.28"/>
    <n v="0"/>
    <n v="0"/>
    <n v="0"/>
    <n v="0"/>
    <n v="0"/>
    <n v="76564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025.72"/>
    <n v="76564.31"/>
    <n v="165"/>
    <n v="300"/>
    <n v="143521.68"/>
    <n v="129169.51"/>
    <n v="89.999999000000003"/>
    <n v="85.9284956385914"/>
    <n v="8.6"/>
    <m/>
    <m/>
    <m/>
    <s v="DGO"/>
    <s v="GOMEZ PALACIO"/>
    <s v="35015"/>
    <s v="Proceso judicial"/>
    <x v="0"/>
  </r>
  <r>
    <n v="3992"/>
    <s v="Hipotecaria Su Casita"/>
    <s v="FIDEICOMISO 234036"/>
    <d v="2018-05-01T00:00:00"/>
    <s v="67980"/>
    <x v="0"/>
    <n v="21"/>
    <n v="86839.69"/>
    <n v="16454.490000000002"/>
    <n v="0"/>
    <n v="103294.18"/>
    <n v="254.39"/>
    <n v="0"/>
    <n v="0"/>
    <n v="0"/>
    <n v="0"/>
    <m/>
    <n v="103294.18"/>
    <n v="69255.67"/>
    <n v="687.48"/>
    <n v="0"/>
    <n v="0"/>
    <n v="0"/>
    <n v="0"/>
    <n v="0"/>
    <n v="69943.14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08.88"/>
    <n v="69943.149999999994"/>
    <n v="165"/>
    <n v="300"/>
    <n v="121748.39"/>
    <n v="107803"/>
    <n v="88.545728999999994"/>
    <n v="84.842337129367607"/>
    <n v="9.5"/>
    <m/>
    <m/>
    <m/>
    <s v="NL"/>
    <s v="APODACA"/>
    <s v="66600"/>
    <s v="Morosidad"/>
    <x v="0"/>
  </r>
  <r>
    <n v="3993"/>
    <s v="Hipotecaria Su Casita"/>
    <s v="FIDEICOMISO 234036"/>
    <d v="2018-05-01T00:00:00"/>
    <s v="67981"/>
    <x v="0"/>
    <n v="21"/>
    <n v="43245.95"/>
    <n v="9912"/>
    <n v="0"/>
    <n v="53157.95"/>
    <n v="136.41"/>
    <n v="0"/>
    <n v="0"/>
    <n v="0"/>
    <n v="0"/>
    <m/>
    <n v="53157.95"/>
    <n v="36061"/>
    <n v="309.93"/>
    <n v="0"/>
    <n v="0"/>
    <n v="0"/>
    <n v="0"/>
    <n v="0"/>
    <n v="36370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48.41"/>
    <n v="36370.93"/>
    <n v="165"/>
    <n v="300"/>
    <n v="90306.95"/>
    <n v="54969.45"/>
    <n v="60.869568000000001"/>
    <n v="58.863631567454298"/>
    <n v="8.6"/>
    <m/>
    <m/>
    <m/>
    <s v="PUE"/>
    <s v="PUEBLA"/>
    <s v="72498"/>
    <s v="Proceso judicial"/>
    <x v="0"/>
  </r>
  <r>
    <n v="3994"/>
    <s v="Hipotecaria Su Casita"/>
    <s v="FIDEICOMISO 234036"/>
    <d v="2018-05-01T00:00:00"/>
    <s v="67982"/>
    <x v="0"/>
    <n v="21"/>
    <n v="45478.68"/>
    <n v="9873.2800000000007"/>
    <n v="0"/>
    <n v="55351.96"/>
    <n v="131.81"/>
    <n v="0"/>
    <n v="0"/>
    <n v="0"/>
    <n v="0"/>
    <m/>
    <n v="55351.96"/>
    <n v="46089.5"/>
    <n v="360.04"/>
    <n v="0"/>
    <n v="0"/>
    <n v="0"/>
    <n v="0"/>
    <n v="0"/>
    <n v="46449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5.09"/>
    <n v="46449.54"/>
    <n v="166"/>
    <n v="300"/>
    <n v="62549.85"/>
    <n v="56294.87"/>
    <n v="90.000007999999994"/>
    <n v="88.492554344928394"/>
    <n v="9.5"/>
    <m/>
    <m/>
    <m/>
    <s v="QR"/>
    <s v="BENITO JUAREZ"/>
    <s v="77524"/>
    <s v="Proceso judicial"/>
    <x v="0"/>
  </r>
  <r>
    <n v="3995"/>
    <s v="Hipotecaria Su Casita"/>
    <s v="FIDEICOMISO 234036"/>
    <d v="2018-05-01T00:00:00"/>
    <s v="67983"/>
    <x v="1"/>
    <n v="0"/>
    <n v="141728.94"/>
    <n v="0"/>
    <n v="0"/>
    <n v="141728.94"/>
    <n v="424.8"/>
    <n v="0"/>
    <n v="0"/>
    <n v="424.8"/>
    <n v="0"/>
    <m/>
    <n v="141304.14000000001"/>
    <n v="0"/>
    <n v="1015.72"/>
    <n v="0"/>
    <n v="0"/>
    <n v="1015.72"/>
    <n v="0"/>
    <n v="0"/>
    <n v="0"/>
    <n v="122.37"/>
    <n v="0"/>
    <n v="0"/>
    <n v="0"/>
    <n v="0"/>
    <n v="-32.25"/>
    <n v="78.14"/>
    <n v="221.94"/>
    <n v="0"/>
    <n v="0"/>
    <n v="0"/>
    <n v="0"/>
    <n v="0"/>
    <n v="0"/>
    <n v="0"/>
    <n v="3.36"/>
    <n v="0"/>
    <n v="0"/>
    <n v="0"/>
    <n v="1834.08"/>
    <n v="0"/>
    <n v="0"/>
    <n v="170"/>
    <n v="300"/>
    <n v="217022.57"/>
    <n v="177409.41"/>
    <n v="81.746986000000007"/>
    <n v="65.110343100301407"/>
    <n v="8.6"/>
    <m/>
    <m/>
    <m/>
    <s v="EM"/>
    <s v="TULTITLAN"/>
    <s v="54910"/>
    <s v="Al corriente"/>
    <x v="0"/>
  </r>
  <r>
    <n v="3996"/>
    <s v="Hipotecaria Su Casita"/>
    <s v="FIDEICOMISO 234036"/>
    <d v="2018-05-01T00:00:00"/>
    <s v="67984"/>
    <x v="21"/>
    <n v="15"/>
    <n v="48576.59"/>
    <n v="4359.8599999999997"/>
    <n v="0"/>
    <n v="52936.45"/>
    <n v="307.60000000000002"/>
    <n v="0"/>
    <n v="0"/>
    <n v="0"/>
    <n v="0"/>
    <m/>
    <n v="52936.45"/>
    <n v="5476.09"/>
    <n v="348.13"/>
    <n v="0"/>
    <n v="0"/>
    <n v="0"/>
    <n v="0"/>
    <n v="0"/>
    <n v="5824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67.46"/>
    <n v="5824.22"/>
    <n v="105"/>
    <n v="240"/>
    <n v="119157.24"/>
    <n v="75012.34"/>
    <n v="62.952398000000002"/>
    <n v="44.425710077929899"/>
    <n v="8.6"/>
    <m/>
    <m/>
    <m/>
    <s v="NL"/>
    <s v="APODACA"/>
    <s v="66643"/>
    <s v="Morosidad"/>
    <x v="0"/>
  </r>
  <r>
    <n v="3997"/>
    <s v="Hipotecaria Su Casita"/>
    <s v="FIDEICOMISO 234036"/>
    <d v="2018-05-01T00:00:00"/>
    <s v="67986"/>
    <x v="0"/>
    <n v="21"/>
    <n v="129737.95"/>
    <n v="30124"/>
    <n v="0"/>
    <n v="159861.95000000001"/>
    <n v="409.23"/>
    <n v="0"/>
    <n v="0"/>
    <n v="0"/>
    <n v="0"/>
    <m/>
    <n v="159861.95000000001"/>
    <n v="110473.1"/>
    <n v="929.79"/>
    <n v="0"/>
    <n v="0"/>
    <n v="0"/>
    <n v="0"/>
    <n v="0"/>
    <n v="111402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533.23"/>
    <n v="111402.89"/>
    <n v="165"/>
    <n v="300"/>
    <n v="183231.49"/>
    <n v="164908.34"/>
    <n v="89.999999000000003"/>
    <n v="87.245892719180006"/>
    <n v="8.6"/>
    <m/>
    <m/>
    <m/>
    <s v="JAL"/>
    <s v="TLAJOMULCO DE ZUNIGA"/>
    <s v="45654"/>
    <s v="Proceso judicial"/>
    <x v="0"/>
  </r>
  <r>
    <n v="3998"/>
    <s v="Hipotecaria Su Casita"/>
    <s v="FIDEICOMISO 234036"/>
    <d v="2018-05-01T00:00:00"/>
    <s v="67987"/>
    <x v="1"/>
    <n v="0"/>
    <n v="53321.93"/>
    <n v="0"/>
    <n v="0"/>
    <n v="53321.93"/>
    <n v="337.64"/>
    <n v="0"/>
    <n v="0"/>
    <n v="337.64"/>
    <n v="0"/>
    <m/>
    <n v="52984.29"/>
    <n v="0"/>
    <n v="382.14"/>
    <n v="0"/>
    <n v="0"/>
    <n v="382.14"/>
    <n v="0"/>
    <n v="0"/>
    <n v="0"/>
    <n v="53.51"/>
    <n v="0"/>
    <n v="0"/>
    <n v="0"/>
    <n v="0"/>
    <n v="-15.16"/>
    <n v="33.64"/>
    <n v="107.88"/>
    <n v="0"/>
    <n v="0"/>
    <n v="0"/>
    <n v="0"/>
    <n v="0"/>
    <n v="0"/>
    <n v="0"/>
    <n v="0"/>
    <n v="0"/>
    <n v="0"/>
    <n v="0.102908"/>
    <n v="899.65"/>
    <n v="0"/>
    <n v="0"/>
    <n v="105"/>
    <n v="240"/>
    <n v="133834.45000000001"/>
    <n v="82339.55"/>
    <n v="61.523434000000002"/>
    <n v="39.5894253594033"/>
    <n v="8.6"/>
    <m/>
    <m/>
    <m/>
    <s v="GTO"/>
    <s v="LEON"/>
    <s v="37299"/>
    <s v="Al corriente"/>
    <x v="0"/>
  </r>
  <r>
    <n v="3999"/>
    <s v="Hipotecaria Su Casita"/>
    <s v="FIDEICOMISO 234036"/>
    <d v="2018-05-01T00:00:00"/>
    <s v="67988"/>
    <x v="0"/>
    <n v="21"/>
    <n v="38119.629999999997"/>
    <n v="10471.17"/>
    <n v="0"/>
    <n v="48590.8"/>
    <n v="238.16"/>
    <n v="0"/>
    <n v="0"/>
    <n v="0"/>
    <n v="0"/>
    <m/>
    <n v="48590.8"/>
    <n v="16630.38"/>
    <n v="273.19"/>
    <n v="0"/>
    <n v="0"/>
    <n v="0"/>
    <n v="0"/>
    <n v="0"/>
    <n v="16903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09.33"/>
    <n v="16903.57"/>
    <n v="106"/>
    <n v="240"/>
    <n v="71782.39"/>
    <n v="58496.12"/>
    <n v="81.490905999999995"/>
    <n v="67.6918112733768"/>
    <n v="8.6"/>
    <m/>
    <m/>
    <m/>
    <s v="EM"/>
    <s v="TECAMAC"/>
    <s v="55764"/>
    <s v="Morosidad"/>
    <x v="0"/>
  </r>
  <r>
    <n v="4000"/>
    <s v="Hipotecaria Su Casita"/>
    <s v="FIDEICOMISO 234036"/>
    <d v="2018-05-01T00:00:00"/>
    <s v="67989"/>
    <x v="1"/>
    <n v="0"/>
    <n v="1299.3399999999999"/>
    <n v="0"/>
    <n v="0"/>
    <n v="1299.3399999999999"/>
    <n v="544.37"/>
    <n v="0"/>
    <n v="0"/>
    <n v="544.37"/>
    <n v="454.03"/>
    <m/>
    <n v="300.94"/>
    <n v="0"/>
    <n v="9.85"/>
    <n v="0"/>
    <n v="0"/>
    <n v="9.85"/>
    <n v="0"/>
    <n v="0"/>
    <n v="0"/>
    <n v="44.85"/>
    <n v="0"/>
    <n v="0"/>
    <n v="0"/>
    <n v="0"/>
    <n v="-9.2799999999999994"/>
    <n v="20.79"/>
    <n v="75.5"/>
    <n v="0"/>
    <n v="0"/>
    <n v="0"/>
    <n v="0"/>
    <n v="0"/>
    <n v="0"/>
    <n v="0"/>
    <n v="151.79"/>
    <n v="0"/>
    <n v="157.35"/>
    <n v="0"/>
    <n v="1291.9000000000001"/>
    <n v="0"/>
    <n v="0"/>
    <n v="46"/>
    <n v="180"/>
    <n v="117473.58"/>
    <n v="54323.040000000001"/>
    <n v="46.242772000000002"/>
    <n v="0.25617674941755803"/>
    <n v="9.1"/>
    <m/>
    <m/>
    <m/>
    <s v="EM"/>
    <s v="TECAMAC"/>
    <s v="55764"/>
    <s v="Al corriente"/>
    <x v="0"/>
  </r>
  <r>
    <n v="4001"/>
    <s v="Hipotecaria Su Casita"/>
    <s v="FIDEICOMISO 234036"/>
    <d v="2018-05-01T00:00:00"/>
    <s v="67990"/>
    <x v="1"/>
    <n v="0"/>
    <n v="31283.06"/>
    <n v="0"/>
    <n v="0"/>
    <n v="31283.06"/>
    <n v="91.65"/>
    <n v="0"/>
    <n v="0"/>
    <n v="91.65"/>
    <n v="0"/>
    <m/>
    <n v="31191.41"/>
    <n v="0"/>
    <n v="247.66"/>
    <n v="0"/>
    <n v="0"/>
    <n v="247.66"/>
    <n v="0"/>
    <n v="0"/>
    <n v="0"/>
    <n v="62"/>
    <n v="0"/>
    <n v="0"/>
    <n v="0"/>
    <n v="0"/>
    <n v="-7.39"/>
    <n v="20.07"/>
    <n v="52.82"/>
    <n v="0"/>
    <n v="0"/>
    <n v="0"/>
    <n v="0"/>
    <n v="0"/>
    <n v="0"/>
    <n v="0"/>
    <n v="4.18"/>
    <n v="0"/>
    <n v="6.24"/>
    <n v="0"/>
    <n v="470.99"/>
    <n v="0"/>
    <n v="0"/>
    <n v="165"/>
    <n v="300"/>
    <n v="76363.97"/>
    <n v="38835.78"/>
    <n v="50.856155999999999"/>
    <n v="40.845715286778301"/>
    <n v="9.5"/>
    <m/>
    <m/>
    <m/>
    <s v="EM"/>
    <s v="TECAMAC"/>
    <s v="55764"/>
    <s v="Al corriente"/>
    <x v="0"/>
  </r>
  <r>
    <n v="4002"/>
    <s v="Hipotecaria Su Casita"/>
    <s v="FIDEICOMISO 234036"/>
    <d v="2018-05-01T00:00:00"/>
    <s v="67991"/>
    <x v="1"/>
    <n v="0"/>
    <n v="29911.439999999999"/>
    <n v="0"/>
    <n v="0"/>
    <n v="29911.439999999999"/>
    <n v="87.66"/>
    <n v="0"/>
    <n v="0"/>
    <n v="87.66"/>
    <n v="0"/>
    <m/>
    <n v="29823.78"/>
    <n v="0"/>
    <n v="236.8"/>
    <n v="0"/>
    <n v="0"/>
    <n v="236.8"/>
    <n v="0"/>
    <n v="0"/>
    <n v="0"/>
    <n v="59.29"/>
    <n v="0"/>
    <n v="0"/>
    <n v="0"/>
    <n v="0"/>
    <n v="-7.27"/>
    <n v="19.190000000000001"/>
    <n v="51.94"/>
    <n v="0"/>
    <n v="0"/>
    <n v="0"/>
    <n v="0"/>
    <n v="0"/>
    <n v="0"/>
    <n v="0"/>
    <n v="0.54"/>
    <n v="0"/>
    <n v="0"/>
    <n v="0"/>
    <n v="448.15"/>
    <n v="0"/>
    <n v="0"/>
    <n v="165"/>
    <n v="300"/>
    <n v="82509.7"/>
    <n v="37135.9"/>
    <n v="45.007919999999999"/>
    <n v="36.145786269825201"/>
    <n v="9.5"/>
    <m/>
    <m/>
    <m/>
    <s v="EM"/>
    <s v="TECAMAC"/>
    <s v="55764"/>
    <s v="Al corriente"/>
    <x v="0"/>
  </r>
  <r>
    <n v="4003"/>
    <s v="Hipotecaria Su Casita"/>
    <s v="FIDEICOMISO 234036"/>
    <d v="2018-05-01T00:00:00"/>
    <s v="67992"/>
    <x v="0"/>
    <n v="21"/>
    <n v="23740.9"/>
    <n v="9312.73"/>
    <n v="0"/>
    <n v="33053.629999999997"/>
    <n v="141.86000000000001"/>
    <n v="0"/>
    <n v="0"/>
    <n v="0"/>
    <n v="0"/>
    <m/>
    <n v="33053.629999999997"/>
    <n v="21359.599999999999"/>
    <n v="187.95"/>
    <n v="0"/>
    <n v="0"/>
    <n v="0"/>
    <n v="0"/>
    <n v="0"/>
    <n v="21547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54.59"/>
    <n v="21547.55"/>
    <n v="106"/>
    <n v="240"/>
    <n v="65727.78"/>
    <n v="35381.839999999997"/>
    <n v="53.830876000000004"/>
    <n v="50.288675147473398"/>
    <n v="9.5"/>
    <m/>
    <m/>
    <m/>
    <s v="EM"/>
    <s v="TECAMAC"/>
    <s v="55764"/>
    <s v="Morosidad"/>
    <x v="0"/>
  </r>
  <r>
    <n v="4004"/>
    <s v="Hipotecaria Su Casita"/>
    <s v="FIDEICOMISO 234036"/>
    <d v="2018-05-01T00:00:00"/>
    <s v="67993"/>
    <x v="0"/>
    <n v="21"/>
    <n v="11329.25"/>
    <n v="7544.36"/>
    <n v="0"/>
    <n v="18873.61"/>
    <n v="199.94"/>
    <n v="0"/>
    <n v="0"/>
    <n v="0"/>
    <n v="0"/>
    <m/>
    <n v="18873.61"/>
    <n v="5428.21"/>
    <n v="89.69"/>
    <n v="0"/>
    <n v="0"/>
    <n v="0"/>
    <n v="0"/>
    <n v="0"/>
    <n v="5517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44.3"/>
    <n v="5517.9"/>
    <n v="46"/>
    <n v="180"/>
    <n v="65788.34"/>
    <n v="27736.09"/>
    <n v="42.159582999999998"/>
    <n v="28.6883813581738"/>
    <n v="9.5"/>
    <m/>
    <m/>
    <m/>
    <s v="EM"/>
    <s v="TECAMAC"/>
    <s v="55764"/>
    <s v="Morosidad"/>
    <x v="0"/>
  </r>
  <r>
    <n v="4005"/>
    <s v="Hipotecaria Su Casita"/>
    <s v="FIDEICOMISO 234036"/>
    <d v="2018-05-01T00:00:00"/>
    <s v="67996"/>
    <x v="0"/>
    <n v="21"/>
    <n v="22128.42"/>
    <n v="25775.18"/>
    <n v="0"/>
    <n v="47903.6"/>
    <n v="403.85"/>
    <n v="0"/>
    <n v="0"/>
    <n v="0"/>
    <n v="0"/>
    <m/>
    <n v="47903.6"/>
    <n v="24079.69"/>
    <n v="167.81"/>
    <n v="0"/>
    <n v="0"/>
    <n v="0"/>
    <n v="0"/>
    <n v="0"/>
    <n v="2424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179.03"/>
    <n v="24247.5"/>
    <n v="45"/>
    <n v="180"/>
    <n v="97389.45"/>
    <n v="56032.29"/>
    <n v="57.53425"/>
    <n v="49.187668365865498"/>
    <n v="9.1"/>
    <m/>
    <m/>
    <m/>
    <s v="EM"/>
    <s v="TECAMAC"/>
    <s v="55764"/>
    <s v="Proceso judicial"/>
    <x v="0"/>
  </r>
  <r>
    <n v="4006"/>
    <s v="Hipotecaria Su Casita"/>
    <s v="FIDEICOMISO 234036"/>
    <d v="2018-05-01T00:00:00"/>
    <s v="67997"/>
    <x v="0"/>
    <n v="21"/>
    <n v="14992.96"/>
    <n v="5819.88"/>
    <n v="0"/>
    <n v="20812.84"/>
    <n v="90.83"/>
    <n v="0"/>
    <n v="0"/>
    <n v="0"/>
    <n v="0"/>
    <m/>
    <n v="20812.84"/>
    <n v="12861.43"/>
    <n v="118.69"/>
    <n v="0"/>
    <n v="0"/>
    <n v="0"/>
    <n v="0"/>
    <n v="0"/>
    <n v="12980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10.71"/>
    <n v="12980.12"/>
    <n v="105"/>
    <n v="240"/>
    <n v="65838.36"/>
    <n v="22477.57"/>
    <n v="34.140537999999999"/>
    <n v="31.612027230164099"/>
    <n v="9.5"/>
    <m/>
    <m/>
    <m/>
    <s v="EM"/>
    <s v="TECAMAC"/>
    <s v="55764"/>
    <s v="Morosidad"/>
    <x v="0"/>
  </r>
  <r>
    <n v="4007"/>
    <s v="Hipotecaria Su Casita"/>
    <s v="FIDEICOMISO 234036"/>
    <d v="2018-05-01T00:00:00"/>
    <s v="68002"/>
    <x v="0"/>
    <n v="21"/>
    <n v="27804.62"/>
    <n v="2332.39"/>
    <n v="0"/>
    <n v="30137.01"/>
    <n v="80.59"/>
    <n v="0"/>
    <n v="0"/>
    <n v="0"/>
    <n v="0"/>
    <m/>
    <n v="30137.01"/>
    <n v="7591.04"/>
    <n v="220.12"/>
    <n v="0"/>
    <n v="0"/>
    <n v="0"/>
    <n v="0"/>
    <n v="0"/>
    <n v="7811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12.98"/>
    <n v="7811.16"/>
    <n v="166"/>
    <n v="300"/>
    <n v="78269.94"/>
    <n v="34417.699999999997"/>
    <n v="43.973075999999999"/>
    <n v="38.503939285389798"/>
    <n v="9.5"/>
    <m/>
    <m/>
    <m/>
    <s v="QR"/>
    <s v="BENITO JUAREZ"/>
    <s v="77536"/>
    <s v="Morosidad"/>
    <x v="0"/>
  </r>
  <r>
    <n v="4008"/>
    <s v="Hipotecaria Su Casita"/>
    <s v="FIDEICOMISO 234036"/>
    <d v="2018-05-01T00:00:00"/>
    <s v="68003"/>
    <x v="0"/>
    <n v="21"/>
    <n v="42569.45"/>
    <n v="9627.2099999999991"/>
    <n v="0"/>
    <n v="52196.66"/>
    <n v="134.27000000000001"/>
    <n v="0"/>
    <n v="0"/>
    <n v="0"/>
    <n v="0"/>
    <m/>
    <n v="52196.66"/>
    <n v="34695.129999999997"/>
    <n v="305.08"/>
    <n v="0"/>
    <n v="0"/>
    <n v="0"/>
    <n v="0"/>
    <n v="0"/>
    <n v="35000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61.48"/>
    <n v="35000.21"/>
    <n v="165"/>
    <n v="300"/>
    <n v="60120.94"/>
    <n v="54108.85"/>
    <n v="90.000006999999997"/>
    <n v="86.819434628099103"/>
    <n v="8.6"/>
    <m/>
    <m/>
    <m/>
    <s v="EM"/>
    <s v="TECAMAC"/>
    <s v="55740"/>
    <s v="Morosidad"/>
    <x v="0"/>
  </r>
  <r>
    <n v="4009"/>
    <s v="Hipotecaria Su Casita"/>
    <s v="FIDEICOMISO 234036"/>
    <d v="2018-05-01T00:00:00"/>
    <s v="68004"/>
    <x v="0"/>
    <n v="21"/>
    <n v="97211.199999999997"/>
    <n v="42142.65"/>
    <n v="0"/>
    <n v="139353.85"/>
    <n v="588.92999999999995"/>
    <n v="0"/>
    <n v="0"/>
    <n v="0"/>
    <n v="0"/>
    <m/>
    <n v="139353.85"/>
    <n v="101687.33"/>
    <n v="769.59"/>
    <n v="0"/>
    <n v="0"/>
    <n v="0"/>
    <n v="0"/>
    <n v="0"/>
    <n v="10245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731.58"/>
    <n v="102456.92"/>
    <n v="105"/>
    <n v="240"/>
    <n v="162227.26999999999"/>
    <n v="145742.88"/>
    <n v="89.838706000000002"/>
    <n v="85.900385391849696"/>
    <n v="9.5"/>
    <m/>
    <m/>
    <m/>
    <s v="JAL"/>
    <s v="TONALA"/>
    <s v="45400"/>
    <s v="Proceso judicial"/>
    <x v="0"/>
  </r>
  <r>
    <n v="4010"/>
    <s v="Hipotecaria Su Casita"/>
    <s v="FIDEICOMISO 234036"/>
    <d v="2018-05-01T00:00:00"/>
    <s v="68007"/>
    <x v="0"/>
    <n v="21"/>
    <n v="26079.59"/>
    <n v="4791.26"/>
    <n v="0"/>
    <n v="30870.85"/>
    <n v="76.41"/>
    <n v="0"/>
    <n v="0"/>
    <n v="0"/>
    <n v="0"/>
    <m/>
    <n v="30870.85"/>
    <n v="19818.43"/>
    <n v="206.46"/>
    <n v="0"/>
    <n v="0"/>
    <n v="0"/>
    <n v="0"/>
    <n v="0"/>
    <n v="20024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67.67"/>
    <n v="20024.89"/>
    <n v="165"/>
    <n v="300"/>
    <n v="65903.149999999994"/>
    <n v="32375.98"/>
    <n v="49.126604999999998"/>
    <n v="46.842753608207403"/>
    <n v="9.5"/>
    <m/>
    <m/>
    <m/>
    <s v="SON"/>
    <s v="NOGALES"/>
    <s v="84094"/>
    <s v="Morosidad"/>
    <x v="0"/>
  </r>
  <r>
    <n v="4011"/>
    <s v="Hipotecaria Su Casita"/>
    <s v="FIDEICOMISO 234036"/>
    <d v="2018-05-01T00:00:00"/>
    <s v="68009"/>
    <x v="0"/>
    <n v="21"/>
    <n v="54315.05"/>
    <n v="73346.81"/>
    <n v="0"/>
    <n v="127661.86"/>
    <n v="985.32"/>
    <n v="0"/>
    <n v="0"/>
    <n v="0"/>
    <n v="0"/>
    <m/>
    <n v="127661.86"/>
    <n v="84714.92"/>
    <n v="425.47"/>
    <n v="0"/>
    <n v="0"/>
    <n v="0"/>
    <n v="0"/>
    <n v="0"/>
    <n v="85140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332.13"/>
    <n v="85140.39"/>
    <n v="45"/>
    <n v="180"/>
    <n v="181242.3"/>
    <n v="135888.53"/>
    <n v="74.976167000000004"/>
    <n v="70.437121770988497"/>
    <n v="9.4"/>
    <m/>
    <m/>
    <m/>
    <s v="NL"/>
    <s v="SAN NICOLAS DE LOS GARZA"/>
    <s v="66410"/>
    <s v="Proceso judicial"/>
    <x v="0"/>
  </r>
  <r>
    <n v="4012"/>
    <s v="Hipotecaria Su Casita"/>
    <s v="FIDEICOMISO 234036"/>
    <d v="2018-05-01T00:00:00"/>
    <s v="68010"/>
    <x v="0"/>
    <n v="21"/>
    <n v="90651.19"/>
    <n v="15122.17"/>
    <n v="0"/>
    <n v="105773.36"/>
    <n v="265.56"/>
    <n v="0"/>
    <n v="0"/>
    <n v="0"/>
    <n v="0"/>
    <m/>
    <n v="105773.36"/>
    <n v="59602.55"/>
    <n v="717.66"/>
    <n v="0"/>
    <n v="0"/>
    <n v="0"/>
    <n v="0"/>
    <n v="0"/>
    <n v="60320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87.73"/>
    <n v="60320.21"/>
    <n v="165"/>
    <n v="300"/>
    <n v="125039.37"/>
    <n v="112535.43"/>
    <n v="89.999998000000005"/>
    <n v="84.592045264795999"/>
    <n v="9.5"/>
    <m/>
    <m/>
    <m/>
    <s v="DF"/>
    <s v="CUAUHTEMOC"/>
    <s v="6300"/>
    <s v="Proceso judicial"/>
    <x v="0"/>
  </r>
  <r>
    <n v="4013"/>
    <s v="Hipotecaria Su Casita"/>
    <s v="FIDEICOMISO 234036"/>
    <d v="2018-05-01T00:00:00"/>
    <s v="68011"/>
    <x v="0"/>
    <n v="21"/>
    <n v="86447"/>
    <n v="24610.43"/>
    <n v="0"/>
    <n v="111057.43"/>
    <n v="523.72"/>
    <n v="0"/>
    <n v="0"/>
    <n v="0"/>
    <n v="0"/>
    <m/>
    <n v="111057.43"/>
    <n v="46666.879999999997"/>
    <n v="684.37"/>
    <n v="0"/>
    <n v="0"/>
    <n v="0"/>
    <n v="0"/>
    <n v="0"/>
    <n v="4735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134.15"/>
    <n v="47351.25"/>
    <n v="105"/>
    <n v="240"/>
    <n v="144005.18"/>
    <n v="129604.66"/>
    <n v="89.999999000000003"/>
    <n v="77.120441417326902"/>
    <n v="9.5"/>
    <m/>
    <m/>
    <m/>
    <s v="JAL"/>
    <s v="TLAJOMULCO DE ZUNIGA"/>
    <s v="45653"/>
    <s v="Proceso judicial"/>
    <x v="0"/>
  </r>
  <r>
    <n v="4014"/>
    <s v="Hipotecaria Su Casita"/>
    <s v="FIDEICOMISO 234036"/>
    <d v="2018-05-01T00:00:00"/>
    <s v="68017"/>
    <x v="0"/>
    <n v="21"/>
    <n v="36998.44"/>
    <n v="3893.22"/>
    <n v="0"/>
    <n v="40891.660000000003"/>
    <n v="110.84"/>
    <n v="0"/>
    <n v="0"/>
    <n v="0"/>
    <n v="0"/>
    <m/>
    <n v="40891.660000000003"/>
    <n v="12136.23"/>
    <n v="280.57"/>
    <n v="0"/>
    <n v="0"/>
    <n v="0"/>
    <n v="0"/>
    <n v="0"/>
    <n v="12416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4.06"/>
    <n v="12416.8"/>
    <n v="166"/>
    <n v="300"/>
    <n v="103736.73"/>
    <n v="46263.19"/>
    <n v="44.596730999999998"/>
    <n v="39.4186903489245"/>
    <n v="9.1"/>
    <m/>
    <m/>
    <m/>
    <s v="QR"/>
    <s v="SOLIDARIDAD"/>
    <s v="77710"/>
    <s v="Proceso judicial"/>
    <x v="0"/>
  </r>
  <r>
    <n v="4015"/>
    <s v="Hipotecaria Su Casita"/>
    <s v="FIDEICOMISO 234036"/>
    <d v="2018-05-01T00:00:00"/>
    <s v="68019"/>
    <x v="0"/>
    <n v="21"/>
    <n v="84450.54"/>
    <n v="20636.78"/>
    <n v="0"/>
    <n v="105087.32"/>
    <n v="343.11"/>
    <n v="0"/>
    <n v="0"/>
    <n v="0"/>
    <n v="0"/>
    <m/>
    <n v="105087.32"/>
    <n v="54245.09"/>
    <n v="605.23"/>
    <n v="0"/>
    <n v="471.46"/>
    <n v="0"/>
    <n v="0"/>
    <n v="0"/>
    <n v="54378.86"/>
    <n v="0"/>
    <n v="0"/>
    <n v="0"/>
    <n v="0"/>
    <n v="0"/>
    <n v="-117.97"/>
    <n v="0"/>
    <n v="0"/>
    <n v="0"/>
    <n v="0"/>
    <n v="0"/>
    <n v="0"/>
    <n v="0"/>
    <n v="0"/>
    <n v="0"/>
    <n v="0"/>
    <n v="0"/>
    <n v="0"/>
    <n v="0"/>
    <n v="353.49"/>
    <n v="20979.89"/>
    <n v="54378.86"/>
    <n v="169"/>
    <n v="300"/>
    <n v="143766.73000000001"/>
    <n v="116794.1"/>
    <n v="81.238614999999996"/>
    <n v="73.095715715620898"/>
    <n v="8.6"/>
    <m/>
    <m/>
    <m/>
    <s v="QR"/>
    <s v="SOLIDARIDAD"/>
    <s v="77710"/>
    <s v="Morosidad"/>
    <x v="0"/>
  </r>
  <r>
    <n v="4016"/>
    <s v="Hipotecaria Su Casita"/>
    <s v="FIDEICOMISO 234036"/>
    <d v="2018-05-01T00:00:00"/>
    <s v="68020"/>
    <x v="0"/>
    <n v="21"/>
    <n v="12219.55"/>
    <n v="2152.2199999999998"/>
    <n v="0"/>
    <n v="14371.77"/>
    <n v="35.78"/>
    <n v="0"/>
    <n v="0"/>
    <n v="0"/>
    <n v="0"/>
    <m/>
    <n v="14371.77"/>
    <n v="8714.42"/>
    <n v="96.74"/>
    <n v="0"/>
    <n v="0"/>
    <n v="0"/>
    <n v="0"/>
    <n v="0"/>
    <n v="8811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88"/>
    <n v="8811.16"/>
    <n v="165"/>
    <n v="300"/>
    <n v="67995.31"/>
    <n v="15168.19"/>
    <n v="22.307700000000001"/>
    <n v="21.136413351164499"/>
    <n v="9.5"/>
    <m/>
    <m/>
    <m/>
    <s v="SON"/>
    <s v="NOGALES"/>
    <s v="84094"/>
    <s v="Morosidad"/>
    <x v="0"/>
  </r>
  <r>
    <n v="4017"/>
    <s v="Hipotecaria Su Casita"/>
    <s v="FIDEICOMISO 234036"/>
    <d v="2018-05-01T00:00:00"/>
    <s v="68021"/>
    <x v="0"/>
    <n v="21"/>
    <n v="156527.51"/>
    <n v="23959.42"/>
    <n v="0"/>
    <n v="180486.93"/>
    <n v="473.94"/>
    <n v="0"/>
    <n v="0"/>
    <n v="0"/>
    <n v="0"/>
    <m/>
    <n v="180486.93"/>
    <n v="76570.94"/>
    <n v="1121.78"/>
    <n v="0"/>
    <n v="0"/>
    <n v="0"/>
    <n v="0"/>
    <n v="0"/>
    <n v="77692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433.360000000001"/>
    <n v="77692.72"/>
    <n v="169"/>
    <n v="300"/>
    <n v="218359.02"/>
    <n v="196523.12"/>
    <n v="90.000000999999997"/>
    <n v="82.656045153806502"/>
    <n v="8.6"/>
    <m/>
    <m/>
    <m/>
    <s v="PUE"/>
    <s v="PUEBLA"/>
    <s v="72498"/>
    <s v="Morosidad"/>
    <x v="0"/>
  </r>
  <r>
    <n v="4018"/>
    <s v="Hipotecaria Su Casita"/>
    <s v="FIDEICOMISO 234036"/>
    <d v="2018-05-01T00:00:00"/>
    <s v="68022"/>
    <x v="0"/>
    <n v="21"/>
    <n v="12082.94"/>
    <n v="2137.1999999999998"/>
    <n v="0"/>
    <n v="14220.14"/>
    <n v="34.26"/>
    <n v="0"/>
    <n v="0"/>
    <n v="0"/>
    <n v="0"/>
    <m/>
    <n v="14220.14"/>
    <n v="9601.65"/>
    <n v="99.68"/>
    <n v="0"/>
    <n v="0"/>
    <n v="0"/>
    <n v="0"/>
    <n v="0"/>
    <n v="9701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71.46"/>
    <n v="9701.33"/>
    <n v="165"/>
    <n v="300"/>
    <n v="65903.149999999994"/>
    <n v="14854.36"/>
    <n v="22.539681000000002"/>
    <n v="21.577329442355001"/>
    <n v="9.9"/>
    <m/>
    <m/>
    <m/>
    <s v="SON"/>
    <s v="NOGALES"/>
    <s v="84000"/>
    <s v="Morosidad"/>
    <x v="0"/>
  </r>
  <r>
    <n v="4019"/>
    <s v="Hipotecaria Su Casita"/>
    <s v="FIDEICOMISO 234036"/>
    <d v="2018-05-01T00:00:00"/>
    <s v="68024"/>
    <x v="4"/>
    <n v="1"/>
    <n v="23035.279999999999"/>
    <n v="1257.57"/>
    <n v="0"/>
    <n v="24292.85"/>
    <n v="1267.42"/>
    <n v="0"/>
    <n v="0"/>
    <n v="0"/>
    <n v="0"/>
    <m/>
    <n v="24292.85"/>
    <n v="190.29"/>
    <n v="180.44"/>
    <n v="0"/>
    <n v="0"/>
    <n v="0"/>
    <n v="0"/>
    <n v="0"/>
    <n v="370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24.9899999999998"/>
    <n v="370.73"/>
    <n v="165"/>
    <n v="300"/>
    <n v="192418.2"/>
    <n v="167043.09"/>
    <n v="86.812521000000004"/>
    <n v="12.6250271757715"/>
    <n v="9.4"/>
    <m/>
    <m/>
    <m/>
    <s v="GTO"/>
    <s v="IRAPUATO"/>
    <s v="36557"/>
    <s v="Morosidad"/>
    <x v="0"/>
  </r>
  <r>
    <n v="4020"/>
    <s v="Hipotecaria Su Casita"/>
    <s v="FIDEICOMISO 234036"/>
    <d v="2018-05-01T00:00:00"/>
    <s v="68025"/>
    <x v="22"/>
    <n v="14"/>
    <n v="26723.39"/>
    <n v="6538.06"/>
    <n v="0"/>
    <n v="33261.449999999997"/>
    <n v="492.49"/>
    <n v="0"/>
    <n v="0"/>
    <n v="0"/>
    <n v="0"/>
    <m/>
    <n v="33261.449999999997"/>
    <n v="3038.08"/>
    <n v="191.52"/>
    <n v="0"/>
    <n v="0"/>
    <n v="0"/>
    <n v="0"/>
    <n v="0"/>
    <n v="3229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30.55"/>
    <n v="3229.6"/>
    <n v="45"/>
    <n v="180"/>
    <n v="126775.46"/>
    <n v="69049.47"/>
    <n v="54.465958999999998"/>
    <n v="26.236505102509099"/>
    <n v="8.6"/>
    <m/>
    <m/>
    <m/>
    <s v="EM"/>
    <s v="ECATEPEC"/>
    <s v="55076"/>
    <s v="Morosidad"/>
    <x v="0"/>
  </r>
  <r>
    <n v="4021"/>
    <s v="Hipotecaria Su Casita"/>
    <s v="FIDEICOMISO 234036"/>
    <d v="2018-05-01T00:00:00"/>
    <s v="68026"/>
    <x v="0"/>
    <n v="21"/>
    <n v="20006.990000000002"/>
    <n v="3929.38"/>
    <n v="0"/>
    <n v="23936.37"/>
    <n v="58.59"/>
    <n v="0"/>
    <n v="0"/>
    <n v="0"/>
    <n v="0"/>
    <m/>
    <n v="23936.37"/>
    <n v="16900.68"/>
    <n v="158.38999999999999"/>
    <n v="0"/>
    <n v="0"/>
    <n v="0"/>
    <n v="0"/>
    <n v="0"/>
    <n v="17059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87.97"/>
    <n v="17059.07"/>
    <n v="165"/>
    <n v="300"/>
    <n v="67029.070000000007"/>
    <n v="24835.26"/>
    <n v="37.051476000000001"/>
    <n v="35.710430999398397"/>
    <n v="9.5"/>
    <m/>
    <m/>
    <m/>
    <s v="EM"/>
    <s v="VALLE DE CHALCO SOLIDARIDAD"/>
    <s v="56614"/>
    <s v="Morosidad"/>
    <x v="0"/>
  </r>
  <r>
    <n v="4022"/>
    <s v="Hipotecaria Su Casita"/>
    <s v="FIDEICOMISO 234036"/>
    <d v="2018-05-01T00:00:00"/>
    <s v="68029"/>
    <x v="0"/>
    <n v="21"/>
    <n v="145676"/>
    <n v="33824.21"/>
    <n v="0"/>
    <n v="179500.21"/>
    <n v="459.5"/>
    <n v="0"/>
    <n v="0"/>
    <n v="0"/>
    <n v="0"/>
    <m/>
    <n v="179500.21"/>
    <n v="123191.67"/>
    <n v="1044.01"/>
    <n v="0"/>
    <n v="0"/>
    <n v="0"/>
    <n v="0"/>
    <n v="0"/>
    <n v="124235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283.71"/>
    <n v="124235.68"/>
    <n v="165"/>
    <n v="300"/>
    <n v="205740.55"/>
    <n v="185166.5"/>
    <n v="90.000001999999995"/>
    <n v="87.245907110629702"/>
    <n v="8.6"/>
    <m/>
    <m/>
    <m/>
    <s v="JAL"/>
    <s v="ZAPOPAN"/>
    <s v="45130"/>
    <s v="Morosidad"/>
    <x v="0"/>
  </r>
  <r>
    <n v="4023"/>
    <s v="Hipotecaria Su Casita"/>
    <s v="FIDEICOMISO 234036"/>
    <d v="2018-05-01T00:00:00"/>
    <s v="68030"/>
    <x v="0"/>
    <n v="21"/>
    <n v="43169.36"/>
    <n v="8301.8799999999992"/>
    <n v="0"/>
    <n v="51471.24"/>
    <n v="126.46"/>
    <n v="0"/>
    <n v="0"/>
    <n v="0"/>
    <n v="0"/>
    <m/>
    <n v="51471.24"/>
    <n v="35213.839999999997"/>
    <n v="341.76"/>
    <n v="0"/>
    <n v="0"/>
    <n v="0"/>
    <n v="0"/>
    <n v="0"/>
    <n v="35555.5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28.34"/>
    <n v="35555.599999999999"/>
    <n v="165"/>
    <n v="300"/>
    <n v="60375.79"/>
    <n v="53590.7"/>
    <n v="88.761903000000004"/>
    <n v="85.251456170001902"/>
    <n v="9.5"/>
    <m/>
    <m/>
    <m/>
    <s v="BCN"/>
    <s v="TIJUANA"/>
    <s v="22170"/>
    <s v="Proceso judicial"/>
    <x v="0"/>
  </r>
  <r>
    <n v="4024"/>
    <s v="Hipotecaria Su Casita"/>
    <s v="FIDEICOMISO 234036"/>
    <d v="2018-05-01T00:00:00"/>
    <s v="68031"/>
    <x v="1"/>
    <n v="1"/>
    <n v="98793.99"/>
    <n v="621.13"/>
    <n v="0"/>
    <n v="99415.12"/>
    <n v="625.59"/>
    <n v="0"/>
    <n v="621.13"/>
    <n v="625.59"/>
    <n v="0"/>
    <m/>
    <n v="98168.4"/>
    <n v="712.48"/>
    <n v="708.02"/>
    <n v="0"/>
    <n v="712.48"/>
    <n v="708.02"/>
    <n v="0"/>
    <n v="0"/>
    <n v="0"/>
    <n v="99.14"/>
    <n v="0"/>
    <n v="0"/>
    <n v="0"/>
    <n v="0"/>
    <n v="-53.55"/>
    <n v="62.32"/>
    <n v="188.31"/>
    <n v="99.14"/>
    <n v="0"/>
    <n v="0"/>
    <n v="0"/>
    <n v="0"/>
    <n v="62.32"/>
    <n v="188.31"/>
    <n v="0"/>
    <n v="0"/>
    <n v="0"/>
    <n v="0"/>
    <n v="3313.21"/>
    <n v="0"/>
    <n v="0"/>
    <n v="105"/>
    <n v="240"/>
    <n v="169509.44"/>
    <n v="152558.49"/>
    <n v="89.999995999999996"/>
    <n v="57.9132345064926"/>
    <n v="8.6"/>
    <m/>
    <m/>
    <m/>
    <s v="NAY"/>
    <s v="BAHIA DE BANDERAS"/>
    <s v="63735"/>
    <s v="Al corriente"/>
    <x v="0"/>
  </r>
  <r>
    <n v="4025"/>
    <s v="Hipotecaria Su Casita"/>
    <s v="FIDEICOMISO 234036"/>
    <d v="2018-05-01T00:00:00"/>
    <s v="68032"/>
    <x v="2"/>
    <n v="0"/>
    <n v="46672.93"/>
    <n v="0"/>
    <n v="0"/>
    <n v="46672.93"/>
    <n v="145.69999999999999"/>
    <n v="0"/>
    <n v="0"/>
    <n v="131.25"/>
    <n v="0"/>
    <m/>
    <n v="46541.68"/>
    <n v="0"/>
    <n v="334.49"/>
    <n v="0"/>
    <n v="0"/>
    <n v="334.49"/>
    <n v="0"/>
    <n v="0"/>
    <n v="0"/>
    <n v="40.79"/>
    <n v="0"/>
    <n v="0"/>
    <n v="0"/>
    <n v="0"/>
    <n v="-10.29"/>
    <n v="26.05"/>
    <n v="73.58"/>
    <n v="0"/>
    <n v="0"/>
    <n v="0"/>
    <n v="0"/>
    <n v="0"/>
    <n v="0"/>
    <n v="0"/>
    <n v="0"/>
    <n v="0"/>
    <n v="0"/>
    <n v="0"/>
    <n v="595.87"/>
    <n v="14.45"/>
    <n v="0"/>
    <n v="166"/>
    <n v="300"/>
    <n v="69705.87"/>
    <n v="59138.85"/>
    <n v="84.840558999999999"/>
    <n v="66.768666418084194"/>
    <n v="8.6"/>
    <m/>
    <m/>
    <m/>
    <s v="EM"/>
    <s v="HUEHUETOCA"/>
    <s v="54680"/>
    <s v="Morosidad"/>
    <x v="0"/>
  </r>
  <r>
    <n v="4026"/>
    <s v="Hipotecaria Su Casita"/>
    <s v="FIDEICOMISO 234036"/>
    <d v="2018-05-01T00:00:00"/>
    <s v="68033"/>
    <x v="0"/>
    <n v="21"/>
    <n v="67314.19"/>
    <n v="13032.42"/>
    <n v="0"/>
    <n v="80346.61"/>
    <n v="192.99"/>
    <n v="0"/>
    <n v="0"/>
    <n v="0"/>
    <n v="0"/>
    <m/>
    <n v="80346.61"/>
    <n v="57341.55"/>
    <n v="532.9"/>
    <n v="0"/>
    <n v="0"/>
    <n v="0"/>
    <n v="0"/>
    <n v="0"/>
    <n v="57874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25.41"/>
    <n v="57874.45"/>
    <n v="167"/>
    <n v="300"/>
    <n v="92314.18"/>
    <n v="83082.759999999995"/>
    <n v="89.999998000000005"/>
    <n v="87.036043811096107"/>
    <n v="9.5"/>
    <m/>
    <m/>
    <m/>
    <s v="BCN"/>
    <s v="MEXICALI"/>
    <s v="21000"/>
    <s v="Proceso judicial"/>
    <x v="0"/>
  </r>
  <r>
    <n v="4027"/>
    <s v="Hipotecaria Su Casita"/>
    <s v="FIDEICOMISO 234036"/>
    <d v="2018-05-01T00:00:00"/>
    <s v="68034"/>
    <x v="0"/>
    <n v="21"/>
    <n v="83091.02"/>
    <n v="32829.51"/>
    <n v="0"/>
    <n v="115920.53"/>
    <n v="526.14"/>
    <n v="0"/>
    <n v="0"/>
    <n v="0"/>
    <n v="0"/>
    <m/>
    <n v="115920.53"/>
    <n v="60265.78"/>
    <n v="595.49"/>
    <n v="0"/>
    <n v="0"/>
    <n v="0"/>
    <n v="0"/>
    <n v="0"/>
    <n v="60861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355.65"/>
    <n v="60861.27"/>
    <n v="105"/>
    <n v="240"/>
    <n v="142565.81"/>
    <n v="128309.23"/>
    <n v="90.000000999999997"/>
    <n v="81.310189578103902"/>
    <n v="8.6"/>
    <m/>
    <m/>
    <m/>
    <s v="JAL"/>
    <s v="PUERTO VALLARTA"/>
    <s v="48317"/>
    <s v="Proceso judicial"/>
    <x v="0"/>
  </r>
  <r>
    <n v="4028"/>
    <s v="Hipotecaria Su Casita"/>
    <s v="FIDEICOMISO 234036"/>
    <d v="2018-05-01T00:00:00"/>
    <s v="68036"/>
    <x v="1"/>
    <n v="0"/>
    <n v="138797.75"/>
    <n v="0"/>
    <n v="0"/>
    <n v="138797.75"/>
    <n v="437.79"/>
    <n v="0"/>
    <n v="0"/>
    <n v="437.79"/>
    <n v="0"/>
    <m/>
    <n v="138359.96"/>
    <n v="0"/>
    <n v="994.72"/>
    <n v="0"/>
    <n v="0"/>
    <n v="994.72"/>
    <n v="0"/>
    <n v="0"/>
    <n v="0"/>
    <n v="121.69"/>
    <n v="0"/>
    <n v="0"/>
    <n v="0"/>
    <n v="0"/>
    <n v="-30.66"/>
    <n v="77.709999999999994"/>
    <n v="217.75"/>
    <n v="0"/>
    <n v="0"/>
    <n v="0"/>
    <n v="0"/>
    <n v="0"/>
    <n v="0"/>
    <n v="0"/>
    <n v="0"/>
    <n v="0"/>
    <n v="0"/>
    <n v="2.6557000000000001E-2"/>
    <n v="1819"/>
    <n v="0"/>
    <n v="0"/>
    <n v="165"/>
    <n v="300"/>
    <n v="196025.29"/>
    <n v="176422.76"/>
    <n v="89.999999000000003"/>
    <n v="70.582708612199696"/>
    <n v="8.6"/>
    <m/>
    <m/>
    <m/>
    <s v="QRO"/>
    <s v="QUERETARO"/>
    <s v="76099"/>
    <s v="Al corriente"/>
    <x v="0"/>
  </r>
  <r>
    <n v="4029"/>
    <s v="Hipotecaria Su Casita"/>
    <s v="FIDEICOMISO 234036"/>
    <d v="2018-05-01T00:00:00"/>
    <s v="68039"/>
    <x v="0"/>
    <n v="21"/>
    <n v="48972.68"/>
    <n v="9795.35"/>
    <n v="0"/>
    <n v="58768.03"/>
    <n v="148.28"/>
    <n v="0"/>
    <n v="0"/>
    <n v="0"/>
    <n v="0"/>
    <m/>
    <n v="58768.03"/>
    <n v="38013.360000000001"/>
    <n v="371.38"/>
    <n v="0"/>
    <n v="0"/>
    <n v="0"/>
    <n v="0"/>
    <n v="0"/>
    <n v="38384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43.6299999999992"/>
    <n v="38384.74"/>
    <n v="165"/>
    <n v="300"/>
    <n v="97306.95"/>
    <n v="61421.26"/>
    <n v="63.121144000000001"/>
    <n v="60.394483672694399"/>
    <n v="9.1"/>
    <m/>
    <m/>
    <m/>
    <s v="EM"/>
    <s v="TECAMAC"/>
    <s v="55764"/>
    <s v="Morosidad"/>
    <x v="0"/>
  </r>
  <r>
    <n v="4030"/>
    <s v="Hipotecaria Su Casita"/>
    <s v="FIDEICOMISO 234036"/>
    <d v="2018-05-01T00:00:00"/>
    <s v="68041"/>
    <x v="3"/>
    <n v="4"/>
    <n v="39701.81"/>
    <n v="962.99"/>
    <n v="0"/>
    <n v="40664.800000000003"/>
    <n v="245.33"/>
    <n v="0"/>
    <n v="238.03"/>
    <n v="0"/>
    <n v="0"/>
    <m/>
    <n v="40426.769999999997"/>
    <n v="937.58"/>
    <n v="301.07"/>
    <n v="0"/>
    <n v="268.8"/>
    <n v="0"/>
    <n v="0"/>
    <n v="0"/>
    <n v="969.85"/>
    <n v="0"/>
    <n v="0"/>
    <n v="0"/>
    <n v="0"/>
    <n v="0"/>
    <n v="-52.06"/>
    <n v="0"/>
    <n v="0"/>
    <n v="52.82"/>
    <n v="0"/>
    <n v="0"/>
    <n v="60.29"/>
    <n v="0"/>
    <n v="26.07"/>
    <n v="78.27"/>
    <n v="0"/>
    <n v="0"/>
    <n v="0"/>
    <n v="0"/>
    <n v="672.22"/>
    <n v="970.29"/>
    <n v="969.85"/>
    <n v="105"/>
    <n v="240"/>
    <n v="92968.26"/>
    <n v="60297.38"/>
    <n v="64.858028000000004"/>
    <n v="43.4844860690392"/>
    <n v="9.1"/>
    <m/>
    <m/>
    <m/>
    <s v="EM"/>
    <s v="TECAMAC"/>
    <s v="55764"/>
    <s v="Morosidad"/>
    <x v="0"/>
  </r>
  <r>
    <n v="4031"/>
    <s v="Hipotecaria Su Casita"/>
    <s v="FIDEICOMISO 234036"/>
    <d v="2018-05-01T00:00:00"/>
    <s v="68042"/>
    <x v="1"/>
    <n v="0"/>
    <n v="21557.68"/>
    <n v="0"/>
    <n v="0"/>
    <n v="21557.68"/>
    <n v="341.42"/>
    <n v="0"/>
    <n v="0"/>
    <n v="341.42"/>
    <n v="0"/>
    <m/>
    <n v="21216.26"/>
    <n v="0"/>
    <n v="163.47999999999999"/>
    <n v="0"/>
    <n v="0"/>
    <n v="163.47999999999999"/>
    <n v="0"/>
    <n v="0"/>
    <n v="0"/>
    <n v="54.93"/>
    <n v="0"/>
    <n v="0"/>
    <n v="0"/>
    <n v="0"/>
    <n v="-10.26"/>
    <n v="27.99"/>
    <n v="77.569999999999993"/>
    <n v="0"/>
    <n v="0"/>
    <n v="0"/>
    <n v="0"/>
    <n v="0"/>
    <n v="0"/>
    <n v="0"/>
    <n v="1.01"/>
    <n v="0"/>
    <n v="0.52"/>
    <n v="0"/>
    <n v="656.14"/>
    <n v="0"/>
    <n v="0"/>
    <n v="166"/>
    <n v="300"/>
    <n v="92897.63"/>
    <n v="59677"/>
    <n v="64.239529000000005"/>
    <n v="22.838322126473201"/>
    <n v="9.1"/>
    <m/>
    <m/>
    <m/>
    <s v="EM"/>
    <s v="TECAMAC"/>
    <s v="55764"/>
    <s v="Al corriente"/>
    <x v="0"/>
  </r>
  <r>
    <n v="4032"/>
    <s v="Hipotecaria Su Casita"/>
    <s v="FIDEICOMISO 234036"/>
    <d v="2018-05-01T00:00:00"/>
    <s v="68045"/>
    <x v="0"/>
    <n v="21"/>
    <n v="15698.02"/>
    <n v="6152.85"/>
    <n v="0"/>
    <n v="21850.87"/>
    <n v="95.12"/>
    <n v="0"/>
    <n v="0"/>
    <n v="0"/>
    <n v="0"/>
    <m/>
    <n v="21850.87"/>
    <n v="13679.99"/>
    <n v="124.28"/>
    <n v="0"/>
    <n v="0"/>
    <n v="0"/>
    <n v="0"/>
    <n v="0"/>
    <n v="13804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47.97"/>
    <n v="13804.27"/>
    <n v="105"/>
    <n v="240"/>
    <n v="65877"/>
    <n v="23536.84"/>
    <n v="35.728464000000002"/>
    <n v="33.169194427275698"/>
    <n v="9.5"/>
    <m/>
    <m/>
    <m/>
    <s v="EM"/>
    <s v="TECAMAC"/>
    <s v="55764"/>
    <s v="Morosidad"/>
    <x v="0"/>
  </r>
  <r>
    <n v="4033"/>
    <s v="Hipotecaria Su Casita"/>
    <s v="FIDEICOMISO 234036"/>
    <d v="2018-05-01T00:00:00"/>
    <s v="68047"/>
    <x v="0"/>
    <n v="21"/>
    <n v="67849.399999999994"/>
    <n v="14013.89"/>
    <n v="0"/>
    <n v="81863.289999999994"/>
    <n v="211.83"/>
    <n v="0"/>
    <n v="0"/>
    <n v="0"/>
    <n v="0"/>
    <m/>
    <n v="81863.289999999994"/>
    <n v="48752.08"/>
    <n v="486.25"/>
    <n v="0"/>
    <n v="0"/>
    <n v="0"/>
    <n v="0"/>
    <n v="0"/>
    <n v="49238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25.72"/>
    <n v="49238.33"/>
    <n v="166"/>
    <n v="300"/>
    <n v="95525.49"/>
    <n v="85972.94"/>
    <n v="89.999999000000003"/>
    <n v="85.697848859614496"/>
    <n v="8.6"/>
    <m/>
    <m/>
    <m/>
    <s v="JAL"/>
    <s v="ZAPOPAN"/>
    <s v="45200"/>
    <s v="Proceso judicial"/>
    <x v="0"/>
  </r>
  <r>
    <n v="4034"/>
    <s v="Hipotecaria Su Casita"/>
    <s v="FIDEICOMISO 234036"/>
    <d v="2018-05-01T00:00:00"/>
    <s v="68048"/>
    <x v="1"/>
    <n v="0"/>
    <n v="65576.87"/>
    <n v="0"/>
    <n v="0"/>
    <n v="65576.87"/>
    <n v="204.72"/>
    <n v="0"/>
    <n v="0"/>
    <n v="204.72"/>
    <n v="0"/>
    <m/>
    <n v="65372.15"/>
    <n v="0"/>
    <n v="469.97"/>
    <n v="0"/>
    <n v="0"/>
    <n v="469.97"/>
    <n v="0"/>
    <n v="0"/>
    <n v="0"/>
    <n v="57.31"/>
    <n v="0"/>
    <n v="0"/>
    <n v="0"/>
    <n v="0"/>
    <n v="-12.88"/>
    <n v="36.6"/>
    <n v="103.84"/>
    <n v="0"/>
    <n v="0"/>
    <n v="0"/>
    <n v="0"/>
    <n v="0"/>
    <n v="0"/>
    <n v="0"/>
    <n v="5.61"/>
    <n v="0"/>
    <n v="35.270000000000003"/>
    <n v="0"/>
    <n v="865.17"/>
    <n v="0"/>
    <n v="0"/>
    <n v="166"/>
    <n v="300"/>
    <n v="100931.73"/>
    <n v="83092.63"/>
    <n v="82.325577999999993"/>
    <n v="64.768680854760504"/>
    <n v="8.6"/>
    <m/>
    <m/>
    <m/>
    <s v="NL"/>
    <s v="GUADALUPE"/>
    <s v="67169"/>
    <s v="Al corriente"/>
    <x v="0"/>
  </r>
  <r>
    <n v="4035"/>
    <s v="Hipotecaria Su Casita"/>
    <s v="FIDEICOMISO 234036"/>
    <d v="2018-05-01T00:00:00"/>
    <s v="68050"/>
    <x v="0"/>
    <n v="21"/>
    <n v="21268.13"/>
    <n v="7337.56"/>
    <n v="0"/>
    <n v="28605.69"/>
    <n v="128.86000000000001"/>
    <n v="0"/>
    <n v="0"/>
    <n v="0"/>
    <n v="0"/>
    <m/>
    <n v="28605.69"/>
    <n v="15251.92"/>
    <n v="168.37"/>
    <n v="0"/>
    <n v="0"/>
    <n v="0"/>
    <n v="0"/>
    <n v="0"/>
    <n v="1542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66.42"/>
    <n v="15420.29"/>
    <n v="105"/>
    <n v="240"/>
    <n v="65838.36"/>
    <n v="31886.78"/>
    <n v="48.431916999999999"/>
    <n v="43.448363359603299"/>
    <n v="9.5"/>
    <m/>
    <m/>
    <m/>
    <s v="EM"/>
    <s v="TECAMAC"/>
    <s v="55764"/>
    <s v="Morosidad"/>
    <x v="0"/>
  </r>
  <r>
    <n v="4036"/>
    <s v="Hipotecaria Su Casita"/>
    <s v="FIDEICOMISO 234036"/>
    <d v="2018-05-01T00:00:00"/>
    <s v="68051"/>
    <x v="0"/>
    <n v="21"/>
    <n v="28999.98"/>
    <n v="10690.97"/>
    <n v="0"/>
    <n v="39690.949999999997"/>
    <n v="172.42"/>
    <n v="0"/>
    <n v="0"/>
    <n v="0"/>
    <n v="0"/>
    <m/>
    <n v="39690.949999999997"/>
    <n v="23848.36"/>
    <n v="232"/>
    <n v="0"/>
    <n v="0"/>
    <n v="0"/>
    <n v="0"/>
    <n v="0"/>
    <n v="24080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63.39"/>
    <n v="24080.36"/>
    <n v="106"/>
    <n v="240"/>
    <n v="101844.64"/>
    <n v="43083.76"/>
    <n v="42.303413999999997"/>
    <n v="38.972055593645997"/>
    <n v="9.6"/>
    <m/>
    <m/>
    <m/>
    <s v="TAM"/>
    <s v="ALTAMIRA"/>
    <s v="89603"/>
    <s v="Proceso judicial"/>
    <x v="0"/>
  </r>
  <r>
    <n v="4037"/>
    <s v="Hipotecaria Su Casita"/>
    <s v="FIDEICOMISO 234036"/>
    <d v="2018-05-01T00:00:00"/>
    <s v="68054"/>
    <x v="0"/>
    <n v="21"/>
    <n v="80211.94"/>
    <n v="15646.34"/>
    <n v="0"/>
    <n v="95858.28"/>
    <n v="253"/>
    <n v="0"/>
    <n v="0"/>
    <n v="0"/>
    <n v="0"/>
    <m/>
    <n v="95858.28"/>
    <n v="52144.14"/>
    <n v="574.85"/>
    <n v="0"/>
    <n v="0"/>
    <n v="0"/>
    <n v="0"/>
    <n v="0"/>
    <n v="52718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899.34"/>
    <n v="52718.99"/>
    <n v="165"/>
    <n v="300"/>
    <n v="135329.54"/>
    <n v="101955.24"/>
    <n v="75.338496000000006"/>
    <n v="70.833226858638"/>
    <n v="8.6"/>
    <m/>
    <m/>
    <m/>
    <s v="JAL"/>
    <s v="TLAJOMULCO DE ZUNIGA"/>
    <s v="45640"/>
    <s v="Morosidad"/>
    <x v="0"/>
  </r>
  <r>
    <n v="4038"/>
    <s v="Hipotecaria Su Casita"/>
    <s v="FIDEICOMISO 234036"/>
    <d v="2018-05-01T00:00:00"/>
    <s v="68056"/>
    <x v="0"/>
    <n v="21"/>
    <n v="52796.79"/>
    <n v="8371.48"/>
    <n v="0"/>
    <n v="61168.27"/>
    <n v="153.41"/>
    <n v="0"/>
    <n v="0"/>
    <n v="0"/>
    <n v="0"/>
    <m/>
    <n v="61168.27"/>
    <n v="32799.58"/>
    <n v="422.37"/>
    <n v="0"/>
    <n v="0"/>
    <n v="0"/>
    <n v="0"/>
    <n v="0"/>
    <n v="33221.94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24.89"/>
    <n v="33221.949999999997"/>
    <n v="165"/>
    <n v="300"/>
    <n v="133898.46"/>
    <n v="65380.11"/>
    <n v="48.828127000000002"/>
    <n v="45.682579242070602"/>
    <n v="9.6"/>
    <m/>
    <m/>
    <m/>
    <s v="GTO"/>
    <s v="LEON"/>
    <s v="37299"/>
    <s v="Morosidad"/>
    <x v="0"/>
  </r>
  <r>
    <n v="4039"/>
    <s v="Hipotecaria Su Casita"/>
    <s v="FIDEICOMISO 234036"/>
    <d v="2018-05-01T00:00:00"/>
    <s v="68059"/>
    <x v="1"/>
    <n v="0"/>
    <n v="41220.79"/>
    <n v="0"/>
    <n v="0"/>
    <n v="41220.79"/>
    <n v="124.82"/>
    <n v="0"/>
    <n v="0"/>
    <n v="124.82"/>
    <n v="0"/>
    <m/>
    <n v="41095.97"/>
    <n v="0"/>
    <n v="312.58999999999997"/>
    <n v="0"/>
    <n v="0"/>
    <n v="312.58999999999997"/>
    <n v="0"/>
    <n v="0"/>
    <n v="0"/>
    <n v="47.59"/>
    <n v="0"/>
    <n v="0"/>
    <n v="0"/>
    <n v="0"/>
    <n v="-10.08"/>
    <n v="24.25"/>
    <n v="69.62"/>
    <n v="0"/>
    <n v="0"/>
    <n v="0"/>
    <n v="0"/>
    <n v="0"/>
    <n v="0"/>
    <n v="0"/>
    <n v="119.73"/>
    <n v="0"/>
    <n v="119.71"/>
    <n v="0"/>
    <n v="688.52"/>
    <n v="0"/>
    <n v="0"/>
    <n v="165"/>
    <n v="300"/>
    <n v="96775.16"/>
    <n v="51699.51"/>
    <n v="53.422293000000003"/>
    <n v="42.465411189762001"/>
    <n v="9.1"/>
    <m/>
    <m/>
    <m/>
    <s v="JAL"/>
    <s v="PUERTO VALLARTA"/>
    <s v="48290"/>
    <s v="Al corriente"/>
    <x v="0"/>
  </r>
  <r>
    <n v="4040"/>
    <s v="Hipotecaria Su Casita"/>
    <s v="FIDEICOMISO 234036"/>
    <d v="2018-05-01T00:00:00"/>
    <s v="68061"/>
    <x v="4"/>
    <n v="1"/>
    <n v="71564.3"/>
    <n v="125.33"/>
    <n v="0"/>
    <n v="71689.63"/>
    <n v="355.05"/>
    <n v="0"/>
    <n v="0"/>
    <n v="0"/>
    <n v="0"/>
    <m/>
    <n v="71689.63"/>
    <n v="0"/>
    <n v="512.88"/>
    <n v="0"/>
    <n v="0"/>
    <n v="0"/>
    <n v="0"/>
    <n v="0"/>
    <n v="51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0.38"/>
    <n v="512.88"/>
    <n v="166"/>
    <n v="300"/>
    <n v="118767.23"/>
    <n v="106890.51"/>
    <n v="90.000003000000007"/>
    <n v="60.361456925117999"/>
    <n v="8.6"/>
    <m/>
    <m/>
    <m/>
    <s v="JAL"/>
    <s v="ZAPOPAN"/>
    <s v="45200"/>
    <s v="Morosidad"/>
    <x v="0"/>
  </r>
  <r>
    <n v="4041"/>
    <s v="Hipotecaria Su Casita"/>
    <s v="FIDEICOMISO 234036"/>
    <d v="2018-05-01T00:00:00"/>
    <s v="68062"/>
    <x v="0"/>
    <n v="21"/>
    <n v="248479.88"/>
    <n v="58543.81"/>
    <n v="0"/>
    <n v="307023.69"/>
    <n v="775.75"/>
    <n v="0"/>
    <n v="0"/>
    <n v="0"/>
    <n v="0"/>
    <m/>
    <n v="307023.69"/>
    <n v="220116.88"/>
    <n v="1780.77"/>
    <n v="0"/>
    <n v="0"/>
    <n v="0"/>
    <n v="0"/>
    <n v="0"/>
    <n v="221897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319.56"/>
    <n v="221897.65"/>
    <n v="166"/>
    <n v="300"/>
    <n v="349835.18"/>
    <n v="314851.65999999997"/>
    <n v="89.999999000000003"/>
    <n v="87.762382427890998"/>
    <n v="8.6"/>
    <m/>
    <m/>
    <m/>
    <s v="QRO"/>
    <s v="QUERETARO"/>
    <s v="76060"/>
    <s v="Proceso judicial"/>
    <x v="0"/>
  </r>
  <r>
    <n v="4042"/>
    <s v="Hipotecaria Su Casita"/>
    <s v="FIDEICOMISO 234036"/>
    <d v="2018-05-01T00:00:00"/>
    <s v="68063"/>
    <x v="0"/>
    <n v="21"/>
    <n v="45088.639999999999"/>
    <n v="15671.45"/>
    <n v="0"/>
    <n v="60760.09"/>
    <n v="285.49"/>
    <n v="0"/>
    <n v="0"/>
    <n v="0"/>
    <n v="0"/>
    <m/>
    <n v="60760.09"/>
    <n v="26729.52"/>
    <n v="323.14"/>
    <n v="0"/>
    <n v="0"/>
    <n v="0"/>
    <n v="0"/>
    <n v="0"/>
    <n v="27052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956.94"/>
    <n v="27052.66"/>
    <n v="105"/>
    <n v="240"/>
    <n v="110910.07"/>
    <n v="69624.759999999995"/>
    <n v="62.775869"/>
    <n v="54.783204283479201"/>
    <n v="8.6"/>
    <m/>
    <m/>
    <m/>
    <s v="NL"/>
    <s v="MONTERREY"/>
    <s v="64102"/>
    <s v="Morosidad"/>
    <x v="0"/>
  </r>
  <r>
    <n v="4043"/>
    <s v="Hipotecaria Su Casita"/>
    <s v="FIDEICOMISO 234036"/>
    <d v="2018-05-01T00:00:00"/>
    <s v="68064"/>
    <x v="1"/>
    <n v="0"/>
    <n v="86755"/>
    <n v="0"/>
    <n v="0"/>
    <n v="86755"/>
    <n v="287.27999999999997"/>
    <n v="0"/>
    <n v="0"/>
    <n v="287.27999999999997"/>
    <n v="0"/>
    <m/>
    <n v="86467.72"/>
    <n v="0"/>
    <n v="578.37"/>
    <n v="0"/>
    <n v="0"/>
    <n v="578.37"/>
    <n v="0"/>
    <n v="0"/>
    <n v="0"/>
    <n v="42.29"/>
    <n v="0"/>
    <n v="0"/>
    <n v="0"/>
    <n v="0"/>
    <n v="-20.43"/>
    <n v="45.4"/>
    <n v="138.63"/>
    <n v="0"/>
    <n v="0"/>
    <n v="0"/>
    <n v="0"/>
    <n v="0"/>
    <n v="0"/>
    <n v="0"/>
    <n v="4.16"/>
    <n v="0"/>
    <n v="13.44"/>
    <n v="0"/>
    <n v="1075.7"/>
    <n v="0"/>
    <n v="0"/>
    <n v="165"/>
    <n v="300"/>
    <n v="125978.92"/>
    <n v="112157.83"/>
    <n v="89.029044999999996"/>
    <n v="68.636657243880293"/>
    <n v="8"/>
    <m/>
    <m/>
    <m/>
    <s v="BCN"/>
    <s v="MEXICALI"/>
    <s v="21000"/>
    <s v="Al corriente"/>
    <x v="0"/>
  </r>
  <r>
    <n v="4044"/>
    <s v="Hipotecaria Su Casita"/>
    <s v="FIDEICOMISO 234036"/>
    <d v="2018-05-01T00:00:00"/>
    <s v="68065"/>
    <x v="1"/>
    <n v="0"/>
    <n v="73619.16"/>
    <n v="0"/>
    <n v="0"/>
    <n v="73619.16"/>
    <n v="232.2"/>
    <n v="0"/>
    <n v="0"/>
    <n v="232.2"/>
    <n v="0"/>
    <m/>
    <n v="73386.960000000006"/>
    <n v="0"/>
    <n v="527.6"/>
    <n v="0"/>
    <n v="0"/>
    <n v="527.6"/>
    <n v="0"/>
    <n v="0"/>
    <n v="0"/>
    <n v="64.540000000000006"/>
    <n v="0"/>
    <n v="0"/>
    <n v="0"/>
    <n v="0"/>
    <n v="-16.260000000000002"/>
    <n v="41.22"/>
    <n v="115.49"/>
    <n v="0"/>
    <n v="0"/>
    <n v="0"/>
    <n v="0"/>
    <n v="0"/>
    <n v="0"/>
    <n v="0"/>
    <n v="0.1"/>
    <n v="0"/>
    <n v="0.05"/>
    <n v="0"/>
    <n v="964.89"/>
    <n v="0"/>
    <n v="0"/>
    <n v="165"/>
    <n v="300"/>
    <n v="103971.81"/>
    <n v="93574.63"/>
    <n v="90.000000999999997"/>
    <n v="70.583516850528397"/>
    <n v="8.6"/>
    <m/>
    <m/>
    <m/>
    <s v="PUE"/>
    <s v="CUAUTLANCINGO"/>
    <s v="72700"/>
    <s v="Al corriente"/>
    <x v="0"/>
  </r>
  <r>
    <n v="4045"/>
    <s v="Hipotecaria Su Casita"/>
    <s v="FIDEICOMISO 234036"/>
    <d v="2018-05-01T00:00:00"/>
    <s v="68066"/>
    <x v="1"/>
    <n v="0"/>
    <n v="144595.18"/>
    <n v="0"/>
    <n v="0"/>
    <n v="144595.18"/>
    <n v="903.43"/>
    <n v="0"/>
    <n v="0"/>
    <n v="903.43"/>
    <n v="0"/>
    <m/>
    <n v="143691.75"/>
    <n v="0"/>
    <n v="1036.27"/>
    <n v="0"/>
    <n v="0"/>
    <n v="1036.27"/>
    <n v="0"/>
    <n v="0"/>
    <n v="0"/>
    <n v="144.19"/>
    <n v="0"/>
    <n v="0"/>
    <n v="0"/>
    <n v="0"/>
    <n v="-37.11"/>
    <n v="90.65"/>
    <n v="276.02999999999997"/>
    <n v="0"/>
    <n v="0"/>
    <n v="0"/>
    <n v="0"/>
    <n v="0"/>
    <n v="0"/>
    <n v="0"/>
    <n v="0"/>
    <n v="0"/>
    <n v="0"/>
    <n v="2.3237000000000001E-2"/>
    <n v="2413.46"/>
    <n v="0"/>
    <n v="0"/>
    <n v="106"/>
    <n v="240"/>
    <n v="271240.08"/>
    <n v="221891.64"/>
    <n v="81.806360999999995"/>
    <n v="52.9758542197523"/>
    <n v="8.6"/>
    <m/>
    <m/>
    <m/>
    <s v="SON"/>
    <s v="NOGALES"/>
    <s v="84094"/>
    <s v="Al corriente"/>
    <x v="0"/>
  </r>
  <r>
    <n v="4046"/>
    <s v="Hipotecaria Su Casita"/>
    <s v="FIDEICOMISO 234036"/>
    <d v="2018-05-01T00:00:00"/>
    <s v="68067"/>
    <x v="0"/>
    <n v="21"/>
    <n v="31733.79"/>
    <n v="3878.43"/>
    <n v="0"/>
    <n v="35612.22"/>
    <n v="95.06"/>
    <n v="0"/>
    <n v="0"/>
    <n v="0"/>
    <n v="0"/>
    <m/>
    <n v="35612.22"/>
    <n v="12571.36"/>
    <n v="240.65"/>
    <n v="0"/>
    <n v="0"/>
    <n v="0"/>
    <n v="0"/>
    <n v="0"/>
    <n v="12812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73.49"/>
    <n v="12812.01"/>
    <n v="166"/>
    <n v="300"/>
    <n v="78269.94"/>
    <n v="39679.82"/>
    <n v="50.696117000000001"/>
    <n v="45.499230383346998"/>
    <n v="9.1"/>
    <m/>
    <m/>
    <m/>
    <s v="QR"/>
    <s v="BENITO JUAREZ"/>
    <s v="77536"/>
    <s v="Proceso judicial"/>
    <x v="0"/>
  </r>
  <r>
    <n v="4047"/>
    <s v="Hipotecaria Su Casita"/>
    <s v="FIDEICOMISO 234036"/>
    <d v="2018-05-01T00:00:00"/>
    <s v="68071"/>
    <x v="0"/>
    <n v="21"/>
    <n v="48863.199999999997"/>
    <n v="6958.44"/>
    <n v="0"/>
    <n v="55821.64"/>
    <n v="140.41999999999999"/>
    <n v="0"/>
    <n v="0"/>
    <n v="0"/>
    <n v="0"/>
    <m/>
    <n v="55821.64"/>
    <n v="26545.98"/>
    <n v="390.91"/>
    <n v="0"/>
    <n v="0"/>
    <n v="0"/>
    <n v="0"/>
    <n v="0"/>
    <n v="26936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98.86"/>
    <n v="26936.89"/>
    <n v="166"/>
    <n v="300"/>
    <n v="67037.210000000006"/>
    <n v="60333.49"/>
    <n v="90.000000999999997"/>
    <n v="83.2696344239599"/>
    <n v="9.6"/>
    <m/>
    <m/>
    <m/>
    <s v="NAY"/>
    <s v="BAHIA DE BANDERAS"/>
    <s v="63730"/>
    <s v="Proceso judicial"/>
    <x v="0"/>
  </r>
  <r>
    <n v="4048"/>
    <s v="Hipotecaria Su Casita"/>
    <s v="FIDEICOMISO 234036"/>
    <d v="2018-05-01T00:00:00"/>
    <s v="68072"/>
    <x v="0"/>
    <n v="21"/>
    <n v="58599.12"/>
    <n v="24089.34"/>
    <n v="0"/>
    <n v="82688.460000000006"/>
    <n v="361.27"/>
    <n v="0"/>
    <n v="0"/>
    <n v="0"/>
    <n v="0"/>
    <m/>
    <n v="82688.460000000006"/>
    <n v="46713.55"/>
    <n v="419.96"/>
    <n v="0"/>
    <n v="0"/>
    <n v="0"/>
    <n v="0"/>
    <n v="0"/>
    <n v="47133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450.61"/>
    <n v="47133.51"/>
    <n v="107"/>
    <n v="240"/>
    <n v="102687.15"/>
    <n v="89369.09"/>
    <n v="87.030450999999999"/>
    <n v="80.524641867735994"/>
    <n v="8.6"/>
    <m/>
    <m/>
    <m/>
    <s v="EM"/>
    <s v="TULTEPEC"/>
    <s v="54960"/>
    <s v="Morosidad"/>
    <x v="0"/>
  </r>
  <r>
    <n v="4049"/>
    <s v="Hipotecaria Su Casita"/>
    <s v="FIDEICOMISO 234036"/>
    <d v="2018-05-01T00:00:00"/>
    <s v="68074"/>
    <x v="1"/>
    <n v="0"/>
    <n v="57608.03"/>
    <n v="0"/>
    <n v="0"/>
    <n v="57608.03"/>
    <n v="181.72"/>
    <n v="0"/>
    <n v="0"/>
    <n v="181.72"/>
    <n v="0"/>
    <m/>
    <n v="57426.31"/>
    <n v="0"/>
    <n v="412.86"/>
    <n v="0"/>
    <n v="0"/>
    <n v="412.86"/>
    <n v="0"/>
    <n v="0"/>
    <n v="0"/>
    <n v="50.51"/>
    <n v="0"/>
    <n v="0"/>
    <n v="0"/>
    <n v="0"/>
    <n v="-13.25"/>
    <n v="32.25"/>
    <n v="91.09"/>
    <n v="0"/>
    <n v="0"/>
    <n v="0"/>
    <n v="0"/>
    <n v="0"/>
    <n v="0"/>
    <n v="0"/>
    <n v="0"/>
    <n v="0"/>
    <n v="0"/>
    <n v="6.6389999999999999E-3"/>
    <n v="755.18"/>
    <n v="0"/>
    <n v="0"/>
    <n v="165"/>
    <n v="300"/>
    <n v="105732.71"/>
    <n v="73225.72"/>
    <n v="69.255503000000004"/>
    <n v="54.312719417220201"/>
    <n v="8.6"/>
    <m/>
    <m/>
    <m/>
    <s v="NL"/>
    <s v="SANTA CATARINA"/>
    <s v="66367"/>
    <s v="Al corriente"/>
    <x v="0"/>
  </r>
  <r>
    <n v="4050"/>
    <s v="Hipotecaria Su Casita"/>
    <s v="FIDEICOMISO 234036"/>
    <d v="2018-05-01T00:00:00"/>
    <s v="68075"/>
    <x v="0"/>
    <n v="21"/>
    <n v="68413.789999999994"/>
    <n v="17371.72"/>
    <n v="0"/>
    <n v="85785.51"/>
    <n v="247.79"/>
    <n v="0"/>
    <n v="0"/>
    <n v="0"/>
    <n v="0"/>
    <m/>
    <n v="85785.51"/>
    <n v="54563.839999999997"/>
    <n v="490.3"/>
    <n v="0"/>
    <n v="0"/>
    <n v="0"/>
    <n v="0"/>
    <n v="0"/>
    <n v="55054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619.509999999998"/>
    <n v="55054.14"/>
    <n v="166"/>
    <n v="300"/>
    <n v="100214.69"/>
    <n v="90900"/>
    <n v="90.705264999999997"/>
    <n v="85.601731767988497"/>
    <n v="8.6"/>
    <m/>
    <m/>
    <m/>
    <s v="QR"/>
    <s v="SOLIDARIDAD"/>
    <s v="77710"/>
    <s v="Proceso judicial"/>
    <x v="0"/>
  </r>
  <r>
    <n v="4051"/>
    <s v="Hipotecaria Su Casita"/>
    <s v="FIDEICOMISO 234036"/>
    <d v="2018-05-01T00:00:00"/>
    <s v="68076"/>
    <x v="0"/>
    <n v="21"/>
    <n v="115422.12"/>
    <n v="25179.86"/>
    <n v="0"/>
    <n v="140601.98000000001"/>
    <n v="501.77"/>
    <n v="0"/>
    <n v="0"/>
    <n v="0"/>
    <n v="0"/>
    <m/>
    <n v="140601.98000000001"/>
    <n v="64798.38"/>
    <n v="904.14"/>
    <n v="0"/>
    <n v="0"/>
    <n v="0"/>
    <n v="0"/>
    <n v="0"/>
    <n v="65702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681.63"/>
    <n v="65702.52"/>
    <n v="166"/>
    <n v="300"/>
    <n v="182315.36"/>
    <n v="162203.21"/>
    <n v="88.968483000000006"/>
    <n v="77.120205373225005"/>
    <n v="9.4"/>
    <m/>
    <m/>
    <m/>
    <s v="NAY"/>
    <s v="BAHIA DE BANDERAS"/>
    <s v="63732"/>
    <s v="Proceso judicial"/>
    <x v="0"/>
  </r>
  <r>
    <n v="4052"/>
    <s v="Hipotecaria Su Casita"/>
    <s v="FIDEICOMISO 234036"/>
    <d v="2018-05-01T00:00:00"/>
    <s v="68078"/>
    <x v="0"/>
    <n v="21"/>
    <n v="31178.04"/>
    <n v="5139.1099999999997"/>
    <n v="0"/>
    <n v="36317.15"/>
    <n v="89.39"/>
    <n v="0"/>
    <n v="0"/>
    <n v="0"/>
    <n v="0"/>
    <m/>
    <n v="36317.15"/>
    <n v="20749.830000000002"/>
    <n v="246.83"/>
    <n v="0"/>
    <n v="0"/>
    <n v="0"/>
    <n v="0"/>
    <n v="0"/>
    <n v="20996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28.5"/>
    <n v="20996.66"/>
    <n v="167"/>
    <n v="300"/>
    <n v="103440.55"/>
    <n v="38482.269999999997"/>
    <n v="37.202306"/>
    <n v="35.1092003498728"/>
    <n v="9.5"/>
    <m/>
    <m/>
    <m/>
    <s v="QR"/>
    <s v="SOLIDARIDAD"/>
    <s v="77710"/>
    <s v="Proceso judicial"/>
    <x v="0"/>
  </r>
  <r>
    <n v="4053"/>
    <s v="Hipotecaria Su Casita"/>
    <s v="FIDEICOMISO 234036"/>
    <d v="2018-05-01T00:00:00"/>
    <s v="68079"/>
    <x v="0"/>
    <n v="21"/>
    <n v="76198.649999999994"/>
    <n v="16471.7"/>
    <n v="0"/>
    <n v="92670.35"/>
    <n v="237.91"/>
    <n v="0"/>
    <n v="0"/>
    <n v="0"/>
    <n v="0"/>
    <m/>
    <n v="92670.35"/>
    <n v="58792.27"/>
    <n v="546.09"/>
    <n v="0"/>
    <n v="0"/>
    <n v="0"/>
    <n v="0"/>
    <n v="0"/>
    <n v="59338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09.61"/>
    <n v="59338.36"/>
    <n v="166"/>
    <n v="300"/>
    <n v="107282.05"/>
    <n v="96553.84"/>
    <n v="89.999994999999998"/>
    <n v="86.380107064082097"/>
    <n v="8.6"/>
    <m/>
    <m/>
    <m/>
    <s v="JAL"/>
    <s v="ZAPOPAN"/>
    <s v="45200"/>
    <s v="Proceso judicial"/>
    <x v="0"/>
  </r>
  <r>
    <n v="4054"/>
    <s v="Hipotecaria Su Casita"/>
    <s v="FIDEICOMISO 234036"/>
    <d v="2018-05-01T00:00:00"/>
    <s v="68080"/>
    <x v="0"/>
    <n v="21"/>
    <n v="43058.12"/>
    <n v="18760.689999999999"/>
    <n v="0"/>
    <n v="61818.81"/>
    <n v="269.02999999999997"/>
    <n v="0"/>
    <n v="0"/>
    <n v="0"/>
    <n v="0"/>
    <m/>
    <n v="61818.81"/>
    <n v="37267.47"/>
    <n v="308.58"/>
    <n v="0"/>
    <n v="0"/>
    <n v="0"/>
    <n v="0"/>
    <n v="0"/>
    <n v="37576.05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029.72"/>
    <n v="37576.050000000003"/>
    <n v="106"/>
    <n v="240"/>
    <n v="97233.02"/>
    <n v="66075.62"/>
    <n v="67.955946999999995"/>
    <n v="63.578000115066203"/>
    <n v="8.6"/>
    <m/>
    <m/>
    <m/>
    <s v="EM"/>
    <s v="TECAMAC"/>
    <s v="55764"/>
    <s v="Morosidad"/>
    <x v="0"/>
  </r>
  <r>
    <n v="4055"/>
    <s v="Hipotecaria Su Casita"/>
    <s v="FIDEICOMISO 234036"/>
    <d v="2018-05-01T00:00:00"/>
    <s v="68082"/>
    <x v="0"/>
    <n v="21"/>
    <n v="126902.66"/>
    <n v="26003.31"/>
    <n v="0"/>
    <n v="152905.97"/>
    <n v="396.2"/>
    <n v="0"/>
    <n v="0"/>
    <n v="0"/>
    <n v="0"/>
    <m/>
    <n v="152905.97"/>
    <n v="90201.32"/>
    <n v="909.47"/>
    <n v="0"/>
    <n v="0"/>
    <n v="0"/>
    <n v="0"/>
    <n v="0"/>
    <n v="91110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399.51"/>
    <n v="91110.79"/>
    <n v="166"/>
    <n v="300"/>
    <n v="181550.99"/>
    <n v="160800.97"/>
    <n v="88.570693000000006"/>
    <n v="84.222052433746001"/>
    <n v="8.6"/>
    <m/>
    <m/>
    <m/>
    <s v="BCN"/>
    <s v="MEXICALI"/>
    <s v="21378"/>
    <s v="Proceso judicial"/>
    <x v="0"/>
  </r>
  <r>
    <n v="4056"/>
    <s v="Hipotecaria Su Casita"/>
    <s v="FIDEICOMISO 234036"/>
    <d v="2018-05-01T00:00:00"/>
    <s v="68086"/>
    <x v="15"/>
    <n v="7"/>
    <n v="35599.99"/>
    <n v="3307.64"/>
    <n v="0"/>
    <n v="38907.629999999997"/>
    <n v="564.73"/>
    <n v="0"/>
    <n v="11.23"/>
    <n v="0"/>
    <n v="0"/>
    <m/>
    <n v="38896.400000000001"/>
    <n v="1782.95"/>
    <n v="281.83"/>
    <n v="0"/>
    <n v="221.79"/>
    <n v="0"/>
    <n v="0"/>
    <n v="0"/>
    <n v="1842.99"/>
    <n v="0"/>
    <n v="0"/>
    <n v="0"/>
    <n v="0"/>
    <n v="0"/>
    <n v="-58.6"/>
    <n v="0"/>
    <n v="0"/>
    <n v="67.290000000000006"/>
    <n v="0"/>
    <n v="0"/>
    <n v="60.26"/>
    <n v="0"/>
    <n v="45.69"/>
    <n v="120.53"/>
    <n v="0"/>
    <n v="0"/>
    <n v="0"/>
    <n v="0"/>
    <n v="468.19"/>
    <n v="3861.14"/>
    <n v="1842.99"/>
    <n v="166"/>
    <n v="300"/>
    <n v="113931.29"/>
    <n v="96893.86"/>
    <n v="85.045873"/>
    <n v="34.140226166623997"/>
    <n v="9.5"/>
    <m/>
    <m/>
    <m/>
    <s v="GTO"/>
    <s v="IRAPUATO"/>
    <s v="36595"/>
    <s v="Morosidad"/>
    <x v="0"/>
  </r>
  <r>
    <n v="4057"/>
    <s v="Hipotecaria Su Casita"/>
    <s v="FIDEICOMISO 234036"/>
    <d v="2018-05-01T00:00:00"/>
    <s v="68087"/>
    <x v="0"/>
    <n v="21"/>
    <n v="20859.97"/>
    <n v="3856.42"/>
    <n v="0"/>
    <n v="24716.39"/>
    <n v="59.18"/>
    <n v="0"/>
    <n v="0"/>
    <n v="0"/>
    <n v="0"/>
    <m/>
    <n v="24716.39"/>
    <n v="16781.02"/>
    <n v="165.14"/>
    <n v="0"/>
    <n v="0"/>
    <n v="0"/>
    <n v="0"/>
    <n v="0"/>
    <n v="1694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15.6"/>
    <n v="16946.16"/>
    <n v="168"/>
    <n v="300"/>
    <n v="70382.81"/>
    <n v="25674.43"/>
    <n v="36.478268"/>
    <n v="35.117083355405398"/>
    <n v="9.5"/>
    <m/>
    <m/>
    <m/>
    <s v="NAY"/>
    <s v="BAHIA DE BANDERAS"/>
    <s v="63730"/>
    <s v="Proceso judicial"/>
    <x v="0"/>
  </r>
  <r>
    <n v="4058"/>
    <s v="Hipotecaria Su Casita"/>
    <s v="FIDEICOMISO 234036"/>
    <d v="2018-05-01T00:00:00"/>
    <s v="68090"/>
    <x v="1"/>
    <n v="0"/>
    <n v="69817.22"/>
    <n v="0"/>
    <n v="0"/>
    <n v="69817.22"/>
    <n v="436.19"/>
    <n v="0"/>
    <n v="0"/>
    <n v="436.19"/>
    <n v="0"/>
    <m/>
    <n v="69381.03"/>
    <n v="0"/>
    <n v="500.36"/>
    <n v="0"/>
    <n v="0"/>
    <n v="500.36"/>
    <n v="0"/>
    <n v="0"/>
    <n v="0"/>
    <n v="69.62"/>
    <n v="0"/>
    <n v="0"/>
    <n v="0"/>
    <n v="0"/>
    <n v="-17.84"/>
    <n v="43.77"/>
    <n v="133.27000000000001"/>
    <n v="0"/>
    <n v="0"/>
    <n v="0"/>
    <n v="0"/>
    <n v="0"/>
    <n v="0"/>
    <n v="0"/>
    <n v="5.83"/>
    <n v="0"/>
    <n v="9.33"/>
    <n v="0"/>
    <n v="1171.2"/>
    <n v="0"/>
    <n v="0"/>
    <n v="106"/>
    <n v="240"/>
    <n v="139278.39000000001"/>
    <n v="107137.22"/>
    <n v="76.923074999999997"/>
    <n v="49.814641207483703"/>
    <n v="8.6"/>
    <m/>
    <m/>
    <m/>
    <s v="EM"/>
    <s v="LERMA"/>
    <s v="52004"/>
    <s v="Al corriente"/>
    <x v="0"/>
  </r>
  <r>
    <n v="4059"/>
    <s v="Hipotecaria Su Casita"/>
    <s v="FIDEICOMISO 234036"/>
    <d v="2018-05-01T00:00:00"/>
    <s v="68091"/>
    <x v="0"/>
    <n v="21"/>
    <n v="44922.06"/>
    <n v="7327.1"/>
    <n v="0"/>
    <n v="52249.16"/>
    <n v="140.26"/>
    <n v="0"/>
    <n v="0"/>
    <n v="0"/>
    <n v="0"/>
    <m/>
    <n v="52249.16"/>
    <n v="22775.46"/>
    <n v="321.94"/>
    <n v="0"/>
    <n v="0"/>
    <n v="0"/>
    <n v="0"/>
    <n v="0"/>
    <n v="23097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67.36"/>
    <n v="23097.4"/>
    <n v="166"/>
    <n v="300"/>
    <n v="94783.56"/>
    <n v="56922.36"/>
    <n v="60.055098000000001"/>
    <n v="55.124707131216603"/>
    <n v="8.6"/>
    <m/>
    <m/>
    <m/>
    <s v="GTO"/>
    <s v="GUANAJUATO"/>
    <s v="37358"/>
    <s v="Morosidad"/>
    <x v="0"/>
  </r>
  <r>
    <n v="4060"/>
    <s v="Hipotecaria Su Casita"/>
    <s v="FIDEICOMISO 234036"/>
    <d v="2018-05-01T00:00:00"/>
    <s v="68094"/>
    <x v="0"/>
    <n v="21"/>
    <n v="35812.04"/>
    <n v="4303.4399999999996"/>
    <n v="0"/>
    <n v="40115.480000000003"/>
    <n v="107.3"/>
    <n v="0"/>
    <n v="0"/>
    <n v="0"/>
    <n v="0"/>
    <m/>
    <n v="40115.480000000003"/>
    <n v="13882.32"/>
    <n v="271.57"/>
    <n v="0"/>
    <n v="0"/>
    <n v="0"/>
    <n v="0"/>
    <n v="0"/>
    <n v="14153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10.74"/>
    <n v="14153.89"/>
    <n v="166"/>
    <n v="300"/>
    <n v="93478"/>
    <n v="44780.66"/>
    <n v="47.905025999999999"/>
    <n v="42.914354375359402"/>
    <n v="9.1"/>
    <m/>
    <m/>
    <m/>
    <s v="GTO"/>
    <s v="LEON"/>
    <s v="37545"/>
    <s v="Morosidad"/>
    <x v="0"/>
  </r>
  <r>
    <n v="4061"/>
    <s v="Hipotecaria Su Casita"/>
    <s v="FIDEICOMISO 234036"/>
    <d v="2018-05-01T00:00:00"/>
    <s v="68095"/>
    <x v="0"/>
    <n v="21"/>
    <n v="86215.65"/>
    <n v="10225.299999999999"/>
    <n v="0"/>
    <n v="96440.95"/>
    <n v="252.58"/>
    <n v="0"/>
    <n v="0"/>
    <n v="0"/>
    <n v="0"/>
    <m/>
    <n v="96440.95"/>
    <n v="35595.58"/>
    <n v="682.54"/>
    <n v="0"/>
    <n v="0"/>
    <n v="0"/>
    <n v="0"/>
    <n v="0"/>
    <n v="36278.12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77.879999999999"/>
    <n v="36278.120000000003"/>
    <n v="165"/>
    <n v="300"/>
    <n v="118922.01"/>
    <n v="107029.81"/>
    <n v="90.000000999999997"/>
    <n v="81.095963792152403"/>
    <n v="9.5"/>
    <m/>
    <m/>
    <m/>
    <s v="JAL"/>
    <s v="ZAPOPAN"/>
    <s v="45200"/>
    <s v="Morosidad"/>
    <x v="0"/>
  </r>
  <r>
    <n v="4062"/>
    <s v="Hipotecaria Su Casita"/>
    <s v="FIDEICOMISO 234036"/>
    <d v="2018-05-01T00:00:00"/>
    <s v="68096"/>
    <x v="0"/>
    <n v="21"/>
    <n v="40950.800000000003"/>
    <n v="6933.94"/>
    <n v="0"/>
    <n v="47884.74"/>
    <n v="117.68"/>
    <n v="0"/>
    <n v="0"/>
    <n v="0"/>
    <n v="0"/>
    <m/>
    <n v="47884.74"/>
    <n v="28356.29"/>
    <n v="327.61"/>
    <n v="0"/>
    <n v="0"/>
    <n v="0"/>
    <n v="0"/>
    <n v="0"/>
    <n v="28683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51.62"/>
    <n v="28683.9"/>
    <n v="166"/>
    <n v="300"/>
    <n v="56443.02"/>
    <n v="50563.54"/>
    <n v="89.583336000000003"/>
    <n v="84.837310692499798"/>
    <n v="9.6"/>
    <m/>
    <m/>
    <m/>
    <s v="VER"/>
    <s v="VERACRUZ"/>
    <s v="91808"/>
    <s v="Proceso judicial"/>
    <x v="0"/>
  </r>
  <r>
    <n v="4063"/>
    <s v="Hipotecaria Su Casita"/>
    <s v="FIDEICOMISO 234036"/>
    <d v="2018-05-01T00:00:00"/>
    <s v="68100"/>
    <x v="1"/>
    <n v="0"/>
    <n v="20357.59"/>
    <n v="0"/>
    <n v="0"/>
    <n v="20357.59"/>
    <n v="375.19"/>
    <n v="0"/>
    <n v="0"/>
    <n v="375.19"/>
    <n v="0"/>
    <m/>
    <n v="19982.400000000001"/>
    <n v="0"/>
    <n v="145.9"/>
    <n v="0"/>
    <n v="0"/>
    <n v="145.9"/>
    <n v="0"/>
    <n v="0"/>
    <n v="0"/>
    <n v="32.54"/>
    <n v="0"/>
    <n v="0"/>
    <n v="0"/>
    <n v="0"/>
    <n v="-8"/>
    <n v="19.21"/>
    <n v="65.430000000000007"/>
    <n v="0"/>
    <n v="0"/>
    <n v="0"/>
    <n v="0"/>
    <n v="0"/>
    <n v="0"/>
    <n v="0"/>
    <n v="11.85"/>
    <n v="0"/>
    <n v="11.39"/>
    <n v="0"/>
    <n v="642.12"/>
    <n v="0"/>
    <n v="0"/>
    <n v="45"/>
    <n v="180"/>
    <n v="119157.24"/>
    <n v="52602.73"/>
    <n v="44.145643"/>
    <n v="16.769774053232599"/>
    <n v="8.6"/>
    <m/>
    <m/>
    <m/>
    <s v="NL"/>
    <s v="APODACA"/>
    <s v="66643"/>
    <s v="Al corriente"/>
    <x v="0"/>
  </r>
  <r>
    <n v="4064"/>
    <s v="Hipotecaria Su Casita"/>
    <s v="FIDEICOMISO 234036"/>
    <d v="2018-05-01T00:00:00"/>
    <s v="68102"/>
    <x v="0"/>
    <n v="21"/>
    <n v="57535.89"/>
    <n v="12071.43"/>
    <n v="0"/>
    <n v="69607.320000000007"/>
    <n v="179.64"/>
    <n v="0"/>
    <n v="0"/>
    <n v="0"/>
    <n v="0"/>
    <m/>
    <n v="69607.320000000007"/>
    <n v="42390.720000000001"/>
    <n v="412.34"/>
    <n v="0"/>
    <n v="0"/>
    <n v="0"/>
    <n v="0"/>
    <n v="0"/>
    <n v="42803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51.07"/>
    <n v="42803.06"/>
    <n v="166"/>
    <n v="300"/>
    <n v="81006.19"/>
    <n v="72905.570000000007"/>
    <n v="89.999999000000003"/>
    <n v="85.928396559997793"/>
    <n v="8.6"/>
    <m/>
    <m/>
    <m/>
    <s v="VER"/>
    <s v="VERACRUZ"/>
    <s v="91808"/>
    <s v="Proceso judicial"/>
    <x v="0"/>
  </r>
  <r>
    <n v="4065"/>
    <s v="Hipotecaria Su Casita"/>
    <s v="FIDEICOMISO 234036"/>
    <d v="2018-05-01T00:00:00"/>
    <s v="68103"/>
    <x v="0"/>
    <n v="21"/>
    <n v="50357.83"/>
    <n v="9959.3700000000008"/>
    <n v="0"/>
    <n v="60317.2"/>
    <n v="166.77"/>
    <n v="0"/>
    <n v="0"/>
    <n v="0"/>
    <n v="0"/>
    <m/>
    <n v="60317.2"/>
    <n v="28270.880000000001"/>
    <n v="335.72"/>
    <n v="0"/>
    <n v="0"/>
    <n v="0"/>
    <n v="0"/>
    <n v="0"/>
    <n v="28606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26.14"/>
    <n v="28606.6"/>
    <n v="165"/>
    <n v="300"/>
    <n v="80762.42"/>
    <n v="65104.44"/>
    <n v="80.612295000000003"/>
    <n v="74.684736094404599"/>
    <n v="8"/>
    <m/>
    <m/>
    <m/>
    <s v="BCN"/>
    <s v="MEXICALI"/>
    <s v="21355"/>
    <s v="Proceso judicial"/>
    <x v="0"/>
  </r>
  <r>
    <n v="4066"/>
    <s v="Hipotecaria Su Casita"/>
    <s v="FIDEICOMISO 234036"/>
    <d v="2018-05-01T00:00:00"/>
    <s v="68108"/>
    <x v="0"/>
    <n v="21"/>
    <n v="41747.440000000002"/>
    <n v="7470.54"/>
    <n v="0"/>
    <n v="49217.98"/>
    <n v="123.78"/>
    <n v="0"/>
    <n v="0"/>
    <n v="0"/>
    <n v="0"/>
    <m/>
    <n v="49217.98"/>
    <n v="28198.62"/>
    <n v="316.58"/>
    <n v="0"/>
    <n v="0"/>
    <n v="0"/>
    <n v="0"/>
    <n v="0"/>
    <n v="28515.2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94.32"/>
    <n v="28515.200000000001"/>
    <n v="167"/>
    <n v="300"/>
    <n v="59855.35"/>
    <n v="52048.13"/>
    <n v="86.956520999999995"/>
    <n v="82.228205152569004"/>
    <n v="9.1"/>
    <m/>
    <m/>
    <m/>
    <s v="VER"/>
    <s v="MEDELLIN"/>
    <s v="94270"/>
    <s v="Proceso judicial"/>
    <x v="0"/>
  </r>
  <r>
    <n v="4067"/>
    <s v="Hipotecaria Su Casita"/>
    <s v="FIDEICOMISO 234036"/>
    <d v="2018-05-01T00:00:00"/>
    <s v="68110"/>
    <x v="0"/>
    <n v="21"/>
    <n v="231876.14"/>
    <n v="53289.4"/>
    <n v="0"/>
    <n v="285165.53999999998"/>
    <n v="723.93"/>
    <n v="0"/>
    <n v="0"/>
    <n v="0"/>
    <n v="0"/>
    <m/>
    <n v="285165.53999999998"/>
    <n v="197210.15"/>
    <n v="1661.78"/>
    <n v="0"/>
    <n v="0"/>
    <n v="0"/>
    <n v="0"/>
    <n v="0"/>
    <n v="198871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013.33"/>
    <n v="198871.93"/>
    <n v="166"/>
    <n v="300"/>
    <n v="365635.87"/>
    <n v="293814.53999999998"/>
    <n v="80.357142999999994"/>
    <n v="77.991674872360704"/>
    <n v="8.6"/>
    <m/>
    <m/>
    <m/>
    <s v="VER"/>
    <s v="BOCA DEL RIO"/>
    <s v="94298"/>
    <s v="Morosidad"/>
    <x v="0"/>
  </r>
  <r>
    <n v="4068"/>
    <s v="Hipotecaria Su Casita"/>
    <s v="FIDEICOMISO 234036"/>
    <d v="2018-05-01T00:00:00"/>
    <s v="68111"/>
    <x v="0"/>
    <n v="21"/>
    <n v="51544.44"/>
    <n v="19770.580000000002"/>
    <n v="0"/>
    <n v="71315.02"/>
    <n v="307.98"/>
    <n v="0"/>
    <n v="0"/>
    <n v="0"/>
    <n v="0"/>
    <m/>
    <n v="71315.02"/>
    <n v="44673.02"/>
    <n v="408.06"/>
    <n v="0"/>
    <n v="0"/>
    <n v="0"/>
    <n v="0"/>
    <n v="0"/>
    <n v="45081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78.560000000001"/>
    <n v="45081.08"/>
    <n v="106"/>
    <n v="240"/>
    <n v="91213.51"/>
    <n v="76816.88"/>
    <n v="84.216560000000001"/>
    <n v="78.184712275885204"/>
    <n v="9.5"/>
    <m/>
    <m/>
    <m/>
    <s v="SIN"/>
    <s v="MAZATLAN"/>
    <s v="82198"/>
    <s v="Proceso judicial"/>
    <x v="0"/>
  </r>
  <r>
    <n v="4069"/>
    <s v="Hipotecaria Su Casita"/>
    <s v="FIDEICOMISO 234036"/>
    <d v="2018-05-01T00:00:00"/>
    <s v="68112"/>
    <x v="0"/>
    <n v="21"/>
    <n v="100188.4"/>
    <n v="24510.02"/>
    <n v="0"/>
    <n v="124698.42"/>
    <n v="328.49"/>
    <n v="0"/>
    <n v="0"/>
    <n v="0"/>
    <n v="0"/>
    <m/>
    <n v="124698.42"/>
    <n v="78210.48"/>
    <n v="667.92"/>
    <n v="0"/>
    <n v="0"/>
    <n v="0"/>
    <n v="0"/>
    <n v="0"/>
    <n v="78878.39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838.51"/>
    <n v="78878.399999999994"/>
    <n v="166"/>
    <n v="300"/>
    <n v="147013.17000000001"/>
    <n v="129099.78"/>
    <n v="87.815111999999999"/>
    <n v="84.8212577784644"/>
    <n v="8"/>
    <m/>
    <m/>
    <m/>
    <s v="CHI"/>
    <s v="CHIHUAHUA"/>
    <s v="31183"/>
    <s v="Proceso judicial"/>
    <x v="0"/>
  </r>
  <r>
    <n v="4070"/>
    <s v="Hipotecaria Su Casita"/>
    <s v="FIDEICOMISO 234036"/>
    <d v="2018-05-01T00:00:00"/>
    <s v="68113"/>
    <x v="0"/>
    <n v="21"/>
    <n v="117497.38"/>
    <n v="31059.32"/>
    <n v="0"/>
    <n v="148556.70000000001"/>
    <n v="455.55"/>
    <n v="0"/>
    <n v="0"/>
    <n v="0"/>
    <n v="0"/>
    <m/>
    <n v="148556.70000000001"/>
    <n v="90419.08"/>
    <n v="842.06"/>
    <n v="0"/>
    <n v="0"/>
    <n v="0"/>
    <n v="0"/>
    <n v="0"/>
    <n v="91261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514.87"/>
    <n v="91261.14"/>
    <n v="166"/>
    <n v="300"/>
    <n v="188431.97"/>
    <n v="159808.57"/>
    <n v="84.809690000000003"/>
    <n v="78.838373151220907"/>
    <n v="8.6"/>
    <m/>
    <m/>
    <m/>
    <s v="JAL"/>
    <s v="PUERTO VALLARTA"/>
    <s v="48280"/>
    <s v="Proceso judicial"/>
    <x v="0"/>
  </r>
  <r>
    <n v="4071"/>
    <s v="Hipotecaria Su Casita"/>
    <s v="FIDEICOMISO 234036"/>
    <d v="2018-05-01T00:00:00"/>
    <s v="68115"/>
    <x v="0"/>
    <n v="21"/>
    <n v="47601.68"/>
    <n v="9121.51"/>
    <n v="0"/>
    <n v="56723.19"/>
    <n v="137.94999999999999"/>
    <n v="0"/>
    <n v="0"/>
    <n v="0"/>
    <n v="0"/>
    <m/>
    <n v="56723.19"/>
    <n v="38820.25"/>
    <n v="376.85"/>
    <n v="0"/>
    <n v="0"/>
    <n v="0"/>
    <n v="0"/>
    <n v="0"/>
    <n v="39197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59.4599999999991"/>
    <n v="39197.1"/>
    <n v="166"/>
    <n v="300"/>
    <n v="65729.64"/>
    <n v="58921.919999999998"/>
    <n v="89.642846000000006"/>
    <n v="86.297734116585801"/>
    <n v="9.5"/>
    <m/>
    <m/>
    <m/>
    <s v="EM"/>
    <s v="TECAMAC"/>
    <s v="55764"/>
    <s v="Morosidad"/>
    <x v="0"/>
  </r>
  <r>
    <n v="4072"/>
    <s v="Hipotecaria Su Casita"/>
    <s v="FIDEICOMISO 234036"/>
    <d v="2018-05-01T00:00:00"/>
    <s v="68116"/>
    <x v="0"/>
    <n v="21"/>
    <n v="106610.3"/>
    <n v="21005.64"/>
    <n v="0"/>
    <n v="127615.94"/>
    <n v="308.94"/>
    <n v="0"/>
    <n v="0"/>
    <n v="0"/>
    <n v="0"/>
    <m/>
    <n v="127615.94"/>
    <n v="91982.48"/>
    <n v="844"/>
    <n v="0"/>
    <n v="0"/>
    <n v="0"/>
    <n v="0"/>
    <n v="0"/>
    <n v="92826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314.58"/>
    <n v="92826.48"/>
    <n v="166"/>
    <n v="300"/>
    <n v="154173.07"/>
    <n v="131961.70000000001"/>
    <n v="85.593222999999995"/>
    <n v="82.774468734296505"/>
    <n v="9.5"/>
    <m/>
    <m/>
    <m/>
    <s v="JAL"/>
    <s v="TLAJOMULCO DE ZUNIGA"/>
    <s v="45640"/>
    <s v="Morosidad"/>
    <x v="0"/>
  </r>
  <r>
    <n v="4073"/>
    <s v="Hipotecaria Su Casita"/>
    <s v="FIDEICOMISO 234036"/>
    <d v="2018-05-01T00:00:00"/>
    <s v="68118"/>
    <x v="0"/>
    <n v="21"/>
    <n v="47619.08"/>
    <n v="5586.94"/>
    <n v="0"/>
    <n v="53206.02"/>
    <n v="138.01"/>
    <n v="0"/>
    <n v="0"/>
    <n v="0"/>
    <n v="0"/>
    <m/>
    <n v="53206.02"/>
    <n v="19647.57"/>
    <n v="376.98"/>
    <n v="0"/>
    <n v="0"/>
    <n v="0"/>
    <n v="0"/>
    <n v="0"/>
    <n v="20024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24.95"/>
    <n v="20024.55"/>
    <n v="166"/>
    <n v="300"/>
    <n v="65753.87"/>
    <n v="58943.65"/>
    <n v="89.642860999999996"/>
    <n v="80.916941099223095"/>
    <n v="9.5"/>
    <m/>
    <m/>
    <m/>
    <s v="EM"/>
    <s v="TECAMAC"/>
    <s v="55764"/>
    <s v="Morosidad"/>
    <x v="0"/>
  </r>
  <r>
    <n v="4074"/>
    <s v="Hipotecaria Su Casita"/>
    <s v="FIDEICOMISO 234036"/>
    <d v="2018-05-01T00:00:00"/>
    <s v="68119"/>
    <x v="1"/>
    <n v="0"/>
    <n v="34214.959999999999"/>
    <n v="0"/>
    <n v="0"/>
    <n v="34214.959999999999"/>
    <n v="200.62"/>
    <n v="0"/>
    <n v="0"/>
    <n v="200.62"/>
    <n v="0"/>
    <m/>
    <n v="34014.339999999997"/>
    <n v="0"/>
    <n v="273.72000000000003"/>
    <n v="0"/>
    <n v="0"/>
    <n v="273.72000000000003"/>
    <n v="0"/>
    <n v="0"/>
    <n v="0"/>
    <n v="43.73"/>
    <n v="0"/>
    <n v="0"/>
    <n v="0"/>
    <n v="0"/>
    <n v="-6.01"/>
    <n v="22.54"/>
    <n v="62.53"/>
    <n v="0"/>
    <n v="0"/>
    <n v="0"/>
    <n v="0"/>
    <n v="0"/>
    <n v="0"/>
    <n v="0"/>
    <n v="3.75"/>
    <n v="0"/>
    <n v="3.34"/>
    <n v="0"/>
    <n v="600.88"/>
    <n v="0"/>
    <n v="0"/>
    <n v="107"/>
    <n v="240"/>
    <n v="57323.55"/>
    <n v="50532.7"/>
    <n v="88.153473000000005"/>
    <n v="59.337462728150697"/>
    <n v="9.6"/>
    <m/>
    <m/>
    <m/>
    <s v="EM"/>
    <s v="TOLUCA"/>
    <s v="50200"/>
    <s v="Al corriente"/>
    <x v="0"/>
  </r>
  <r>
    <n v="4075"/>
    <s v="Hipotecaria Su Casita"/>
    <s v="FIDEICOMISO 234036"/>
    <d v="2018-05-01T00:00:00"/>
    <s v="68120"/>
    <x v="1"/>
    <n v="0"/>
    <n v="63951.68"/>
    <n v="0"/>
    <n v="0"/>
    <n v="63951.68"/>
    <n v="1149.18"/>
    <n v="0"/>
    <n v="0"/>
    <n v="1149.18"/>
    <n v="0"/>
    <m/>
    <n v="62802.5"/>
    <n v="0"/>
    <n v="458.32"/>
    <n v="0"/>
    <n v="0"/>
    <n v="458.32"/>
    <n v="0"/>
    <n v="0"/>
    <n v="0"/>
    <n v="100.4"/>
    <n v="0"/>
    <n v="0"/>
    <n v="0"/>
    <n v="0"/>
    <n v="-24.84"/>
    <n v="59.26"/>
    <n v="201.86"/>
    <n v="0"/>
    <n v="0"/>
    <n v="0"/>
    <n v="0"/>
    <n v="0"/>
    <n v="0"/>
    <n v="0"/>
    <n v="469.45"/>
    <n v="0"/>
    <n v="469.46"/>
    <n v="0"/>
    <n v="2413.63"/>
    <n v="0"/>
    <n v="0"/>
    <n v="46"/>
    <n v="180"/>
    <n v="195381.71"/>
    <n v="162273.69"/>
    <n v="83.054698000000002"/>
    <n v="32.143489626352903"/>
    <n v="8.6"/>
    <m/>
    <m/>
    <m/>
    <s v="EM"/>
    <s v="TULTITLAN"/>
    <s v="54918"/>
    <s v="Al corriente"/>
    <x v="0"/>
  </r>
  <r>
    <n v="4076"/>
    <s v="Hipotecaria Su Casita"/>
    <s v="FIDEICOMISO 234036"/>
    <d v="2018-05-01T00:00:00"/>
    <s v="68121"/>
    <x v="0"/>
    <n v="21"/>
    <n v="105644.83"/>
    <n v="21693.25"/>
    <n v="0"/>
    <n v="127338.08"/>
    <n v="333.22"/>
    <n v="0"/>
    <n v="0"/>
    <n v="0"/>
    <n v="0"/>
    <m/>
    <n v="127338.08"/>
    <n v="73381.679999999993"/>
    <n v="757.12"/>
    <n v="0"/>
    <n v="0"/>
    <n v="0"/>
    <n v="0"/>
    <n v="0"/>
    <n v="74138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026.47"/>
    <n v="74138.8"/>
    <n v="165"/>
    <n v="300"/>
    <n v="149202.79"/>
    <n v="134282.51"/>
    <n v="89.999999000000003"/>
    <n v="85.345642352544104"/>
    <n v="8.6"/>
    <m/>
    <m/>
    <m/>
    <s v="JAL"/>
    <s v="TONALA"/>
    <s v="45400"/>
    <s v="Morosidad"/>
    <x v="0"/>
  </r>
  <r>
    <n v="4077"/>
    <s v="Hipotecaria Su Casita"/>
    <s v="FIDEICOMISO 234036"/>
    <d v="2018-05-01T00:00:00"/>
    <s v="68122"/>
    <x v="0"/>
    <n v="21"/>
    <n v="105644.83"/>
    <n v="13256.58"/>
    <n v="0"/>
    <n v="118901.41"/>
    <n v="333.22"/>
    <n v="0"/>
    <n v="0"/>
    <n v="0"/>
    <n v="0"/>
    <m/>
    <n v="118901.41"/>
    <n v="37989.4"/>
    <n v="757.12"/>
    <n v="0"/>
    <n v="0"/>
    <n v="0"/>
    <n v="0"/>
    <n v="0"/>
    <n v="38746.51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89.8"/>
    <n v="38746.519999999997"/>
    <n v="165"/>
    <n v="300"/>
    <n v="149202.79"/>
    <n v="134282.51"/>
    <n v="89.999999000000003"/>
    <n v="79.691143553234099"/>
    <n v="8.6"/>
    <m/>
    <m/>
    <m/>
    <s v="JAL"/>
    <s v="TLAJOMULCO DE ZUNIGA"/>
    <s v="45653"/>
    <s v="Morosidad"/>
    <x v="0"/>
  </r>
  <r>
    <n v="4078"/>
    <s v="Hipotecaria Su Casita"/>
    <s v="FIDEICOMISO 234036"/>
    <d v="2018-05-01T00:00:00"/>
    <s v="68123"/>
    <x v="0"/>
    <n v="21"/>
    <n v="72908.679999999993"/>
    <n v="4884.91"/>
    <n v="0"/>
    <n v="77793.59"/>
    <n v="227.61"/>
    <n v="0"/>
    <n v="0"/>
    <n v="0"/>
    <n v="0"/>
    <m/>
    <n v="77793.59"/>
    <n v="12442.31"/>
    <n v="522.51"/>
    <n v="0"/>
    <n v="0"/>
    <n v="0"/>
    <n v="0"/>
    <n v="0"/>
    <n v="12964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12.5200000000004"/>
    <n v="12964.82"/>
    <n v="166"/>
    <n v="300"/>
    <n v="120725.36"/>
    <n v="92382.43"/>
    <n v="76.522802999999996"/>
    <n v="64.438482103499197"/>
    <n v="8.6"/>
    <m/>
    <m/>
    <m/>
    <s v="QRO"/>
    <s v="QUERETARO"/>
    <s v="76110"/>
    <s v="Morosidad"/>
    <x v="0"/>
  </r>
  <r>
    <n v="4079"/>
    <s v="Hipotecaria Su Casita"/>
    <s v="FIDEICOMISO 234036"/>
    <d v="2018-05-01T00:00:00"/>
    <s v="68127"/>
    <x v="0"/>
    <n v="21"/>
    <n v="50024.39"/>
    <n v="8572.09"/>
    <n v="0"/>
    <n v="58596.480000000003"/>
    <n v="156.16"/>
    <n v="0"/>
    <n v="0"/>
    <n v="0"/>
    <n v="0"/>
    <m/>
    <n v="58596.480000000003"/>
    <n v="27454.81"/>
    <n v="358.51"/>
    <n v="0"/>
    <n v="0"/>
    <n v="0"/>
    <n v="0"/>
    <n v="0"/>
    <n v="27813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28.25"/>
    <n v="27813.32"/>
    <n v="166"/>
    <n v="300"/>
    <n v="70428.19"/>
    <n v="63385.37"/>
    <n v="89.999999000000003"/>
    <n v="83.200321168804805"/>
    <n v="8.6"/>
    <m/>
    <m/>
    <m/>
    <s v="NAY"/>
    <s v="BAHIA DE BANDERAS"/>
    <s v="63730"/>
    <s v="Morosidad"/>
    <x v="0"/>
  </r>
  <r>
    <n v="4080"/>
    <s v="Hipotecaria Su Casita"/>
    <s v="FIDEICOMISO 234036"/>
    <d v="2018-05-01T00:00:00"/>
    <s v="68128"/>
    <x v="0"/>
    <n v="21"/>
    <n v="127103.07"/>
    <n v="29161.54"/>
    <n v="0"/>
    <n v="156264.60999999999"/>
    <n v="396.81"/>
    <n v="0"/>
    <n v="0"/>
    <n v="0"/>
    <n v="0"/>
    <m/>
    <n v="156264.60999999999"/>
    <n v="105976.07"/>
    <n v="910.91"/>
    <n v="0"/>
    <n v="0"/>
    <n v="0"/>
    <n v="0"/>
    <n v="0"/>
    <n v="106886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558.35"/>
    <n v="106886.98"/>
    <n v="166"/>
    <n v="300"/>
    <n v="190151.26"/>
    <n v="161053.94"/>
    <n v="84.697802999999993"/>
    <n v="82.179108152534695"/>
    <n v="8.6"/>
    <m/>
    <m/>
    <m/>
    <s v="JAL"/>
    <s v="TLAJOMULCO DE ZUNIGA"/>
    <s v="45640"/>
    <s v="Morosidad"/>
    <x v="0"/>
  </r>
  <r>
    <n v="4081"/>
    <s v="Hipotecaria Su Casita"/>
    <s v="FIDEICOMISO 234036"/>
    <d v="2018-05-01T00:00:00"/>
    <s v="68129"/>
    <x v="0"/>
    <n v="21"/>
    <n v="57193.56"/>
    <n v="10944.14"/>
    <n v="0"/>
    <n v="68137.7"/>
    <n v="178.57"/>
    <n v="0"/>
    <n v="0"/>
    <n v="0"/>
    <n v="0"/>
    <m/>
    <n v="68137.7"/>
    <n v="36307.629999999997"/>
    <n v="409.89"/>
    <n v="0"/>
    <n v="0"/>
    <n v="0"/>
    <n v="0"/>
    <n v="0"/>
    <n v="36717.51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22.71"/>
    <n v="36717.519999999997"/>
    <n v="166"/>
    <n v="300"/>
    <n v="132119.66"/>
    <n v="72471.97"/>
    <n v="54.853282"/>
    <n v="51.572718016791903"/>
    <n v="8.6"/>
    <m/>
    <m/>
    <m/>
    <s v="BCN"/>
    <s v="MEXICALI"/>
    <s v="21000"/>
    <s v="Proceso judicial"/>
    <x v="0"/>
  </r>
  <r>
    <n v="4082"/>
    <s v="Hipotecaria Su Casita"/>
    <s v="FIDEICOMISO 234036"/>
    <d v="2018-05-01T00:00:00"/>
    <s v="68130"/>
    <x v="0"/>
    <n v="21"/>
    <n v="66082.81"/>
    <n v="14147.97"/>
    <n v="0"/>
    <n v="80230.78"/>
    <n v="212.44"/>
    <n v="0"/>
    <n v="0"/>
    <n v="0"/>
    <n v="0"/>
    <m/>
    <n v="80230.78"/>
    <n v="55734.04"/>
    <n v="523.16"/>
    <n v="0"/>
    <n v="0"/>
    <n v="0"/>
    <n v="0"/>
    <n v="0"/>
    <n v="56257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60.41"/>
    <n v="56257.2"/>
    <n v="166"/>
    <n v="300"/>
    <n v="93549.09"/>
    <n v="84194.18"/>
    <n v="89.999999000000003"/>
    <n v="85.763292899452395"/>
    <n v="9.5"/>
    <m/>
    <m/>
    <m/>
    <s v="JAL"/>
    <s v="TLAJOMULCO DE ZUNIGA"/>
    <s v="45640"/>
    <s v="Proceso judicial"/>
    <x v="0"/>
  </r>
  <r>
    <n v="4083"/>
    <s v="Hipotecaria Su Casita"/>
    <s v="FIDEICOMISO 234036"/>
    <d v="2018-05-01T00:00:00"/>
    <s v="68131"/>
    <x v="1"/>
    <n v="0"/>
    <n v="94520.28"/>
    <n v="0"/>
    <n v="0"/>
    <n v="94520.28"/>
    <n v="335.97"/>
    <n v="0"/>
    <n v="0"/>
    <n v="335.97"/>
    <n v="45.35"/>
    <m/>
    <n v="94138.96"/>
    <n v="0"/>
    <n v="677.4"/>
    <n v="0"/>
    <n v="0"/>
    <n v="677.4"/>
    <n v="0"/>
    <n v="0"/>
    <n v="0"/>
    <n v="86.08"/>
    <n v="0"/>
    <n v="0"/>
    <n v="0"/>
    <n v="0"/>
    <n v="-15.52"/>
    <n v="54.97"/>
    <n v="154.05000000000001"/>
    <n v="0"/>
    <n v="0"/>
    <n v="0"/>
    <n v="0"/>
    <n v="0"/>
    <n v="0"/>
    <n v="0"/>
    <n v="15.22"/>
    <n v="0"/>
    <n v="15.18"/>
    <n v="0"/>
    <n v="1353.52"/>
    <n v="0"/>
    <n v="0"/>
    <n v="167"/>
    <n v="300"/>
    <n v="138669.54999999999"/>
    <n v="124802.6"/>
    <n v="90.000004000000004"/>
    <n v="67.887261776243804"/>
    <n v="8.6"/>
    <m/>
    <m/>
    <m/>
    <s v="EM"/>
    <s v="LERMA"/>
    <s v="52004"/>
    <s v="Al corriente"/>
    <x v="0"/>
  </r>
  <r>
    <n v="4084"/>
    <s v="Hipotecaria Su Casita"/>
    <s v="FIDEICOMISO 234036"/>
    <d v="2018-05-01T00:00:00"/>
    <s v="68132"/>
    <x v="1"/>
    <n v="0"/>
    <n v="56551.1"/>
    <n v="0"/>
    <n v="0"/>
    <n v="56551.1"/>
    <n v="187.66"/>
    <n v="0"/>
    <n v="0"/>
    <n v="187.66"/>
    <n v="0"/>
    <m/>
    <n v="56363.44"/>
    <n v="0"/>
    <n v="405.28"/>
    <n v="0"/>
    <n v="0"/>
    <n v="405.28"/>
    <n v="0"/>
    <n v="0"/>
    <n v="0"/>
    <n v="50.37"/>
    <n v="0"/>
    <n v="0"/>
    <n v="0"/>
    <n v="0"/>
    <n v="-11.52"/>
    <n v="32.17"/>
    <n v="97.64"/>
    <n v="0"/>
    <n v="0"/>
    <n v="0"/>
    <n v="0"/>
    <n v="0"/>
    <n v="0"/>
    <n v="0"/>
    <n v="5.27"/>
    <n v="0"/>
    <n v="3.36"/>
    <n v="0"/>
    <n v="766.87"/>
    <n v="0"/>
    <n v="0"/>
    <n v="167"/>
    <n v="300"/>
    <n v="131865.32"/>
    <n v="73024.59"/>
    <n v="55.378162000000003"/>
    <n v="42.743187071605298"/>
    <n v="8.6"/>
    <m/>
    <m/>
    <m/>
    <s v="BCN"/>
    <s v="MEXICALI"/>
    <s v="21000"/>
    <s v="Al corriente"/>
    <x v="0"/>
  </r>
  <r>
    <n v="4085"/>
    <s v="Hipotecaria Su Casita"/>
    <s v="FIDEICOMISO 234036"/>
    <d v="2018-05-01T00:00:00"/>
    <s v="68134"/>
    <x v="0"/>
    <n v="21"/>
    <n v="68284.41"/>
    <n v="28720.82"/>
    <n v="0"/>
    <n v="97005.23"/>
    <n v="420.98"/>
    <n v="0"/>
    <n v="0"/>
    <n v="0"/>
    <n v="0"/>
    <m/>
    <n v="97005.23"/>
    <n v="56852.06"/>
    <n v="489.37"/>
    <n v="0"/>
    <n v="0"/>
    <n v="0"/>
    <n v="0"/>
    <n v="0"/>
    <n v="57341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141.8"/>
    <n v="57341.43"/>
    <n v="107"/>
    <n v="240"/>
    <n v="119760.85"/>
    <n v="104139.87"/>
    <n v="86.956522000000007"/>
    <n v="80.999116060064793"/>
    <n v="8.6"/>
    <m/>
    <m/>
    <m/>
    <s v="QR"/>
    <s v="BENITO JUAREZ"/>
    <s v="77535"/>
    <s v="Proceso judicial"/>
    <x v="0"/>
  </r>
  <r>
    <n v="4086"/>
    <s v="Hipotecaria Su Casita"/>
    <s v="FIDEICOMISO 234036"/>
    <d v="2018-05-01T00:00:00"/>
    <s v="68137"/>
    <x v="0"/>
    <n v="21"/>
    <n v="50746.15"/>
    <n v="10351.31"/>
    <n v="0"/>
    <n v="61097.46"/>
    <n v="155.24"/>
    <n v="0"/>
    <n v="0"/>
    <n v="0"/>
    <n v="0"/>
    <m/>
    <n v="61097.46"/>
    <n v="36590.26"/>
    <n v="363.68"/>
    <n v="0"/>
    <n v="0"/>
    <n v="0"/>
    <n v="0"/>
    <n v="0"/>
    <n v="36953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06.55"/>
    <n v="36953.94"/>
    <n v="168"/>
    <n v="300"/>
    <n v="186983.31"/>
    <n v="63907.66"/>
    <n v="34.178269999999998"/>
    <n v="32.675355101316498"/>
    <n v="8.6"/>
    <m/>
    <m/>
    <m/>
    <s v="JAL"/>
    <s v="TLAJOMULCO DE ZUNIGA"/>
    <s v="45640"/>
    <s v="Proceso judicial"/>
    <x v="0"/>
  </r>
  <r>
    <n v="4087"/>
    <s v="Hipotecaria Su Casita"/>
    <s v="FIDEICOMISO 234036"/>
    <d v="2018-05-01T00:00:00"/>
    <s v="68138"/>
    <x v="0"/>
    <n v="21"/>
    <n v="20388.64"/>
    <n v="2418.41"/>
    <n v="0"/>
    <n v="22807.05"/>
    <n v="57.82"/>
    <n v="0"/>
    <n v="0"/>
    <n v="0"/>
    <n v="0"/>
    <m/>
    <n v="22807.05"/>
    <n v="8762.32"/>
    <n v="161.41"/>
    <n v="0"/>
    <n v="0"/>
    <n v="0"/>
    <n v="0"/>
    <n v="0"/>
    <n v="8923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76.23"/>
    <n v="8923.73"/>
    <n v="168"/>
    <n v="300"/>
    <n v="100537.09"/>
    <n v="25092.6"/>
    <n v="24.958549999999999"/>
    <n v="22.685209893653902"/>
    <n v="9.5"/>
    <m/>
    <m/>
    <m/>
    <s v="BCN"/>
    <s v="TIJUANA"/>
    <s v="22245"/>
    <s v="Morosidad"/>
    <x v="0"/>
  </r>
  <r>
    <n v="4088"/>
    <s v="Hipotecaria Su Casita"/>
    <s v="FIDEICOMISO 234036"/>
    <d v="2018-05-01T00:00:00"/>
    <s v="68139"/>
    <x v="0"/>
    <n v="21"/>
    <n v="62595.05"/>
    <n v="11078.9"/>
    <n v="0"/>
    <n v="73673.95"/>
    <n v="195.44"/>
    <n v="0"/>
    <n v="0"/>
    <n v="0"/>
    <n v="0"/>
    <m/>
    <n v="73673.95"/>
    <n v="35908.75"/>
    <n v="448.6"/>
    <n v="0"/>
    <n v="0"/>
    <n v="0"/>
    <n v="0"/>
    <n v="0"/>
    <n v="36357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74.34"/>
    <n v="36357.35"/>
    <n v="166"/>
    <n v="300"/>
    <n v="91267.68"/>
    <n v="79316.78"/>
    <n v="86.905659999999997"/>
    <n v="80.7229346622115"/>
    <n v="8.6"/>
    <m/>
    <m/>
    <m/>
    <s v="BCN"/>
    <s v="MEXICALI"/>
    <s v="21327"/>
    <s v="Morosidad"/>
    <x v="0"/>
  </r>
  <r>
    <n v="4089"/>
    <s v="Hipotecaria Su Casita"/>
    <s v="FIDEICOMISO 234036"/>
    <d v="2018-05-01T00:00:00"/>
    <s v="68141"/>
    <x v="0"/>
    <n v="21"/>
    <n v="63694.59"/>
    <n v="7661.99"/>
    <n v="0"/>
    <n v="71356.58"/>
    <n v="198.87"/>
    <n v="0"/>
    <n v="0"/>
    <n v="0"/>
    <n v="0"/>
    <m/>
    <n v="71356.58"/>
    <n v="21864.3"/>
    <n v="456.48"/>
    <n v="0"/>
    <n v="0"/>
    <n v="0"/>
    <n v="0"/>
    <n v="0"/>
    <n v="22320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60.86"/>
    <n v="22320.78"/>
    <n v="166"/>
    <n v="300"/>
    <n v="107090.68"/>
    <n v="80709.81"/>
    <n v="75.365858000000003"/>
    <n v="66.631923376422804"/>
    <n v="8.6"/>
    <m/>
    <m/>
    <m/>
    <s v="BCN"/>
    <s v="MEXICALI"/>
    <s v="22236"/>
    <s v="Proceso judicial"/>
    <x v="0"/>
  </r>
  <r>
    <n v="4090"/>
    <s v="Hipotecaria Su Casita"/>
    <s v="FIDEICOMISO 234036"/>
    <d v="2018-05-01T00:00:00"/>
    <s v="68142"/>
    <x v="0"/>
    <n v="21"/>
    <n v="122661.7"/>
    <n v="24391.61"/>
    <n v="0"/>
    <n v="147053.31"/>
    <n v="351.69"/>
    <n v="0"/>
    <n v="0"/>
    <n v="0"/>
    <n v="0"/>
    <m/>
    <n v="147053.31"/>
    <n v="109015.07"/>
    <n v="971.07"/>
    <n v="0"/>
    <n v="0"/>
    <n v="0"/>
    <n v="0"/>
    <n v="0"/>
    <n v="109986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743.3"/>
    <n v="109986.14"/>
    <n v="166"/>
    <n v="300"/>
    <n v="188431.97"/>
    <n v="151397.59"/>
    <n v="80.346020999999993"/>
    <n v="78.040531116641404"/>
    <n v="9.5"/>
    <m/>
    <m/>
    <m/>
    <s v="JAL"/>
    <s v="PUERTO VALLARTA"/>
    <s v="48280"/>
    <s v="Morosidad"/>
    <x v="0"/>
  </r>
  <r>
    <n v="4091"/>
    <s v="Hipotecaria Su Casita"/>
    <s v="FIDEICOMISO 234036"/>
    <d v="2018-05-01T00:00:00"/>
    <s v="68143"/>
    <x v="0"/>
    <n v="21"/>
    <n v="102490.27"/>
    <n v="23349.93"/>
    <n v="0"/>
    <n v="125840.2"/>
    <n v="478.03"/>
    <n v="0"/>
    <n v="0"/>
    <n v="0"/>
    <n v="0"/>
    <m/>
    <n v="125840.2"/>
    <n v="56593.49"/>
    <n v="811.38"/>
    <n v="0"/>
    <n v="0"/>
    <n v="0"/>
    <n v="0"/>
    <n v="0"/>
    <n v="57404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827.96"/>
    <n v="57404.87"/>
    <n v="170"/>
    <n v="300"/>
    <n v="163979.16"/>
    <n v="147581.24"/>
    <n v="89.999998000000005"/>
    <n v="76.741581438938994"/>
    <n v="9.5"/>
    <m/>
    <m/>
    <m/>
    <s v="QR"/>
    <s v="SOLIDARIDAD"/>
    <s v="77710"/>
    <s v="Morosidad"/>
    <x v="0"/>
  </r>
  <r>
    <n v="4092"/>
    <s v="Hipotecaria Su Casita"/>
    <s v="FIDEICOMISO 234036"/>
    <d v="2018-05-01T00:00:00"/>
    <s v="68146"/>
    <x v="1"/>
    <n v="0"/>
    <n v="46718.38"/>
    <n v="0"/>
    <n v="0"/>
    <n v="46718.38"/>
    <n v="291.87"/>
    <n v="0"/>
    <n v="0"/>
    <n v="291.87"/>
    <n v="0"/>
    <m/>
    <n v="46426.51"/>
    <n v="0"/>
    <n v="334.82"/>
    <n v="0"/>
    <n v="0"/>
    <n v="334.82"/>
    <n v="0"/>
    <n v="0"/>
    <n v="0"/>
    <n v="46.59"/>
    <n v="0"/>
    <n v="0"/>
    <n v="0"/>
    <n v="0"/>
    <n v="-11.3"/>
    <n v="29.29"/>
    <n v="88.66"/>
    <n v="0"/>
    <n v="0"/>
    <n v="0"/>
    <n v="0"/>
    <n v="0"/>
    <n v="0"/>
    <n v="0"/>
    <n v="110.05"/>
    <n v="0"/>
    <n v="143.08000000000001"/>
    <n v="0"/>
    <n v="889.98"/>
    <n v="0"/>
    <n v="0"/>
    <n v="106"/>
    <n v="240"/>
    <n v="80805.53"/>
    <n v="71690.75"/>
    <n v="88.720104000000006"/>
    <n v="57.454619955252802"/>
    <n v="8.6"/>
    <m/>
    <m/>
    <m/>
    <s v="VER"/>
    <s v="EMILIANO ZAPATA"/>
    <s v="91640"/>
    <s v="Al corriente"/>
    <x v="0"/>
  </r>
  <r>
    <n v="4093"/>
    <s v="Hipotecaria Su Casita"/>
    <s v="FIDEICOMISO 234036"/>
    <d v="2018-05-01T00:00:00"/>
    <s v="68148"/>
    <x v="0"/>
    <n v="21"/>
    <n v="42728.55"/>
    <n v="16375.64"/>
    <n v="0"/>
    <n v="59104.19"/>
    <n v="254.02"/>
    <n v="0"/>
    <n v="0"/>
    <n v="0"/>
    <n v="0"/>
    <m/>
    <n v="59104.19"/>
    <n v="37648.46"/>
    <n v="341.83"/>
    <n v="0"/>
    <n v="0"/>
    <n v="0"/>
    <n v="0"/>
    <n v="0"/>
    <n v="3799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29.66"/>
    <n v="37990.29"/>
    <n v="106"/>
    <n v="240"/>
    <n v="70530.8"/>
    <n v="63477.72"/>
    <n v="90"/>
    <n v="83.799120384285999"/>
    <n v="9.6"/>
    <m/>
    <m/>
    <m/>
    <s v="NAY"/>
    <s v="BAHIA DE BANDERAS"/>
    <s v="63730"/>
    <s v="Proceso judicial"/>
    <x v="0"/>
  </r>
  <r>
    <n v="4094"/>
    <s v="Hipotecaria Su Casita"/>
    <s v="FIDEICOMISO 234036"/>
    <d v="2018-05-01T00:00:00"/>
    <s v="68150"/>
    <x v="0"/>
    <n v="21"/>
    <n v="51334.080000000002"/>
    <n v="8998.7999999999993"/>
    <n v="0"/>
    <n v="60332.88"/>
    <n v="147.54"/>
    <n v="0"/>
    <n v="0"/>
    <n v="0"/>
    <n v="0"/>
    <m/>
    <n v="60332.88"/>
    <n v="37423"/>
    <n v="410.67"/>
    <n v="0"/>
    <n v="0"/>
    <n v="0"/>
    <n v="0"/>
    <n v="0"/>
    <n v="37833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46.34"/>
    <n v="37833.67"/>
    <n v="166"/>
    <n v="300"/>
    <n v="70428.19"/>
    <n v="63385.37"/>
    <n v="89.999999000000003"/>
    <n v="85.665811206389094"/>
    <n v="9.6"/>
    <m/>
    <m/>
    <m/>
    <s v="NAY"/>
    <s v="BAHIA DE BANDERAS"/>
    <s v="63730"/>
    <s v="Proceso judicial"/>
    <x v="0"/>
  </r>
  <r>
    <n v="4095"/>
    <s v="Hipotecaria Su Casita"/>
    <s v="FIDEICOMISO 234036"/>
    <d v="2018-05-01T00:00:00"/>
    <s v="68151"/>
    <x v="0"/>
    <n v="21"/>
    <n v="47824.23"/>
    <n v="9977.65"/>
    <n v="0"/>
    <n v="57801.88"/>
    <n v="138.6"/>
    <n v="0"/>
    <n v="0"/>
    <n v="0"/>
    <n v="0"/>
    <m/>
    <n v="57801.88"/>
    <n v="45363.82"/>
    <n v="378.61"/>
    <n v="0"/>
    <n v="0"/>
    <n v="0"/>
    <n v="0"/>
    <n v="0"/>
    <n v="45742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16.25"/>
    <n v="45742.43"/>
    <n v="166"/>
    <n v="300"/>
    <n v="65775.22"/>
    <n v="59197.7"/>
    <n v="90.000003000000007"/>
    <n v="87.877896833925007"/>
    <n v="9.5"/>
    <m/>
    <m/>
    <m/>
    <s v="EM"/>
    <s v="ACOLMAN"/>
    <s v="55870"/>
    <s v="Morosidad"/>
    <x v="0"/>
  </r>
  <r>
    <n v="4096"/>
    <s v="Hipotecaria Su Casita"/>
    <s v="FIDEICOMISO 234036"/>
    <d v="2018-05-01T00:00:00"/>
    <s v="68152"/>
    <x v="0"/>
    <n v="21"/>
    <n v="129947.22"/>
    <n v="24929.119999999999"/>
    <n v="0"/>
    <n v="154876.34"/>
    <n v="375.71"/>
    <n v="0"/>
    <n v="0"/>
    <n v="0"/>
    <n v="0"/>
    <m/>
    <n v="154876.34"/>
    <n v="106072.09"/>
    <n v="1017.92"/>
    <n v="0"/>
    <n v="0"/>
    <n v="0"/>
    <n v="0"/>
    <n v="0"/>
    <n v="107090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304.83"/>
    <n v="107090.01"/>
    <n v="166"/>
    <n v="300"/>
    <n v="188431.97"/>
    <n v="160786.59"/>
    <n v="85.328721000000002"/>
    <n v="82.192177876035203"/>
    <n v="9.4"/>
    <m/>
    <m/>
    <m/>
    <s v="JAL"/>
    <s v="PUERTO VALLARTA"/>
    <s v="48280"/>
    <s v="Proceso judicial"/>
    <x v="0"/>
  </r>
  <r>
    <n v="4097"/>
    <s v="Hipotecaria Su Casita"/>
    <s v="FIDEICOMISO 234036"/>
    <d v="2018-05-01T00:00:00"/>
    <s v="68153"/>
    <x v="1"/>
    <n v="0"/>
    <n v="16666.759999999998"/>
    <n v="0"/>
    <n v="0"/>
    <n v="16666.759999999998"/>
    <n v="98.23"/>
    <n v="0"/>
    <n v="0"/>
    <n v="98.23"/>
    <n v="0"/>
    <m/>
    <n v="16568.53"/>
    <n v="0"/>
    <n v="131.94999999999999"/>
    <n v="0"/>
    <n v="0"/>
    <n v="131.94999999999999"/>
    <n v="0"/>
    <n v="0"/>
    <n v="0"/>
    <n v="37.47"/>
    <n v="0"/>
    <n v="0"/>
    <n v="0"/>
    <n v="0"/>
    <n v="-3.39"/>
    <n v="11.64"/>
    <n v="36.1"/>
    <n v="0"/>
    <n v="0"/>
    <n v="0"/>
    <n v="0"/>
    <n v="0"/>
    <n v="0"/>
    <n v="0"/>
    <n v="0.05"/>
    <n v="0"/>
    <n v="0"/>
    <n v="0"/>
    <n v="312.05"/>
    <n v="0"/>
    <n v="0"/>
    <n v="107"/>
    <n v="240"/>
    <n v="65571.5"/>
    <n v="24693.39"/>
    <n v="37.658723999999999"/>
    <n v="25.267883362945302"/>
    <n v="9.5"/>
    <m/>
    <m/>
    <m/>
    <s v="EM"/>
    <s v="ACOLMAN"/>
    <s v="55870"/>
    <s v="Al corriente"/>
    <x v="0"/>
  </r>
  <r>
    <n v="4098"/>
    <s v="Hipotecaria Su Casita"/>
    <s v="FIDEICOMISO 234036"/>
    <d v="2018-05-01T00:00:00"/>
    <s v="68154"/>
    <x v="0"/>
    <n v="21"/>
    <n v="21846.880000000001"/>
    <n v="6993.34"/>
    <n v="0"/>
    <n v="28840.22"/>
    <n v="130.52000000000001"/>
    <n v="0"/>
    <n v="0"/>
    <n v="0"/>
    <n v="0"/>
    <m/>
    <n v="28840.22"/>
    <n v="14232.43"/>
    <n v="172.95"/>
    <n v="0"/>
    <n v="0"/>
    <n v="0"/>
    <n v="0"/>
    <n v="0"/>
    <n v="1440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23.86"/>
    <n v="14405.38"/>
    <n v="106"/>
    <n v="240"/>
    <n v="80922.710000000006"/>
    <n v="32556.83"/>
    <n v="40.232007000000003"/>
    <n v="35.639217114244197"/>
    <n v="9.5"/>
    <m/>
    <m/>
    <m/>
    <s v="VER"/>
    <s v="VERACRUZ"/>
    <s v="91808"/>
    <s v="Proceso judicial"/>
    <x v="0"/>
  </r>
  <r>
    <n v="4099"/>
    <s v="Hipotecaria Su Casita"/>
    <s v="FIDEICOMISO 234036"/>
    <d v="2018-05-01T00:00:00"/>
    <s v="68156"/>
    <x v="1"/>
    <n v="0"/>
    <n v="55625.97"/>
    <n v="0"/>
    <n v="0"/>
    <n v="55625.97"/>
    <n v="170.15"/>
    <n v="0"/>
    <n v="0"/>
    <n v="170.15"/>
    <n v="0"/>
    <m/>
    <n v="55455.82"/>
    <n v="0"/>
    <n v="398.65"/>
    <n v="0"/>
    <n v="0"/>
    <n v="398.65"/>
    <n v="0"/>
    <n v="0"/>
    <n v="0"/>
    <n v="48.32"/>
    <n v="0"/>
    <n v="0"/>
    <n v="0"/>
    <n v="0"/>
    <n v="-10.43"/>
    <n v="30.86"/>
    <n v="89.84"/>
    <n v="0"/>
    <n v="0"/>
    <n v="0"/>
    <n v="0"/>
    <n v="0"/>
    <n v="0"/>
    <n v="0"/>
    <n v="0.04"/>
    <n v="0"/>
    <n v="0.43"/>
    <n v="0"/>
    <n v="727.43"/>
    <n v="0"/>
    <n v="0"/>
    <n v="168"/>
    <n v="300"/>
    <n v="100537.09"/>
    <n v="70051.429999999993"/>
    <n v="69.677200999999997"/>
    <n v="55.159563719967203"/>
    <n v="8.6"/>
    <m/>
    <m/>
    <m/>
    <s v="BCN"/>
    <s v="TIJUANA"/>
    <s v="22245"/>
    <s v="Al corriente"/>
    <x v="0"/>
  </r>
  <r>
    <n v="4100"/>
    <s v="Hipotecaria Su Casita"/>
    <s v="FIDEICOMISO 234036"/>
    <d v="2018-05-01T00:00:00"/>
    <s v="68157"/>
    <x v="1"/>
    <n v="0"/>
    <n v="60779.81"/>
    <n v="0"/>
    <n v="0"/>
    <n v="60779.81"/>
    <n v="379.74"/>
    <n v="0"/>
    <n v="0"/>
    <n v="379.74"/>
    <n v="0"/>
    <m/>
    <n v="60400.07"/>
    <n v="0"/>
    <n v="435.59"/>
    <n v="0"/>
    <n v="0"/>
    <n v="435.59"/>
    <n v="0"/>
    <n v="0"/>
    <n v="0"/>
    <n v="60.61"/>
    <n v="0"/>
    <n v="0"/>
    <n v="0"/>
    <n v="0"/>
    <n v="-14.09"/>
    <n v="38.1"/>
    <n v="115.28"/>
    <n v="0"/>
    <n v="0"/>
    <n v="0"/>
    <n v="0"/>
    <n v="0"/>
    <n v="0"/>
    <n v="0"/>
    <n v="68.92"/>
    <n v="0"/>
    <n v="88.27"/>
    <n v="0"/>
    <n v="1084.1500000000001"/>
    <n v="0"/>
    <n v="0"/>
    <n v="106"/>
    <n v="240"/>
    <n v="104677.44"/>
    <n v="93269.95"/>
    <n v="89.102245999999994"/>
    <n v="57.701134133311101"/>
    <n v="8.6"/>
    <m/>
    <m/>
    <m/>
    <s v="COA"/>
    <s v="SALTILLO"/>
    <s v="25000"/>
    <s v="Al corriente"/>
    <x v="0"/>
  </r>
  <r>
    <n v="4101"/>
    <s v="Hipotecaria Su Casita"/>
    <s v="FIDEICOMISO 234036"/>
    <d v="2018-05-01T00:00:00"/>
    <s v="68161"/>
    <x v="1"/>
    <n v="0"/>
    <n v="32217.45"/>
    <n v="0"/>
    <n v="0"/>
    <n v="32217.45"/>
    <n v="92.58"/>
    <n v="0"/>
    <n v="0"/>
    <n v="92.58"/>
    <n v="0"/>
    <m/>
    <n v="32124.87"/>
    <n v="0"/>
    <n v="257.74"/>
    <n v="0"/>
    <n v="0"/>
    <n v="257.74"/>
    <n v="0"/>
    <n v="0"/>
    <n v="0"/>
    <n v="36.06"/>
    <n v="0"/>
    <n v="0"/>
    <n v="0"/>
    <n v="0"/>
    <n v="-6.71"/>
    <n v="19.32"/>
    <n v="52.99"/>
    <n v="0"/>
    <n v="0"/>
    <n v="0"/>
    <n v="0"/>
    <n v="0"/>
    <n v="0"/>
    <n v="0"/>
    <n v="3.29"/>
    <n v="0"/>
    <n v="2.97"/>
    <n v="0"/>
    <n v="455.27"/>
    <n v="0"/>
    <n v="0"/>
    <n v="166"/>
    <n v="300"/>
    <n v="70523.13"/>
    <n v="39779.699999999997"/>
    <n v="56.406599999999997"/>
    <n v="45.5522463000475"/>
    <n v="9.6"/>
    <m/>
    <m/>
    <m/>
    <s v="NAY"/>
    <s v="BAHIA DE BANDERAS"/>
    <s v="63730"/>
    <s v="Al corriente"/>
    <x v="0"/>
  </r>
  <r>
    <n v="4102"/>
    <s v="Hipotecaria Su Casita"/>
    <s v="FIDEICOMISO 234036"/>
    <d v="2018-05-01T00:00:00"/>
    <s v="68162"/>
    <x v="0"/>
    <n v="21"/>
    <n v="33517.019999999997"/>
    <n v="4021.22"/>
    <n v="0"/>
    <n v="37538.239999999998"/>
    <n v="96.33"/>
    <n v="0"/>
    <n v="0"/>
    <n v="0"/>
    <n v="0"/>
    <m/>
    <n v="37538.239999999998"/>
    <n v="14548.92"/>
    <n v="268.14"/>
    <n v="0"/>
    <n v="0"/>
    <n v="0"/>
    <n v="0"/>
    <n v="0"/>
    <n v="14817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17.55"/>
    <n v="14817.06"/>
    <n v="166"/>
    <n v="300"/>
    <n v="70523.13"/>
    <n v="41385.839999999997"/>
    <n v="58.684066000000001"/>
    <n v="53.228267293447203"/>
    <n v="9.6"/>
    <m/>
    <m/>
    <m/>
    <s v="NAY"/>
    <s v="BAHIA DE BANDERAS"/>
    <s v="63730"/>
    <s v="Morosidad"/>
    <x v="0"/>
  </r>
  <r>
    <n v="4103"/>
    <s v="Hipotecaria Su Casita"/>
    <s v="FIDEICOMISO 234036"/>
    <d v="2018-05-01T00:00:00"/>
    <s v="68164"/>
    <x v="0"/>
    <n v="21"/>
    <n v="48602.22"/>
    <n v="7476.02"/>
    <n v="0"/>
    <n v="56078.239999999998"/>
    <n v="151.72"/>
    <n v="0"/>
    <n v="0"/>
    <n v="0"/>
    <n v="0"/>
    <m/>
    <n v="56078.239999999998"/>
    <n v="22792.03"/>
    <n v="348.32"/>
    <n v="0"/>
    <n v="0"/>
    <n v="0"/>
    <n v="0"/>
    <n v="0"/>
    <n v="23140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27.74"/>
    <n v="23140.35"/>
    <n v="166"/>
    <n v="300"/>
    <n v="70515.490000000005"/>
    <n v="61583.53"/>
    <n v="87.333336000000003"/>
    <n v="79.526129408441506"/>
    <n v="8.6"/>
    <m/>
    <m/>
    <m/>
    <s v="EM"/>
    <s v="HUEHUETOCA"/>
    <s v="54680"/>
    <s v="Proceso judicial"/>
    <x v="0"/>
  </r>
  <r>
    <n v="4104"/>
    <s v="Hipotecaria Su Casita"/>
    <s v="FIDEICOMISO 234036"/>
    <d v="2018-05-01T00:00:00"/>
    <s v="68165"/>
    <x v="0"/>
    <n v="21"/>
    <n v="34715.019999999997"/>
    <n v="10552.69"/>
    <n v="0"/>
    <n v="45267.71"/>
    <n v="208.73"/>
    <n v="0"/>
    <n v="0"/>
    <n v="0"/>
    <n v="0"/>
    <m/>
    <n v="45267.71"/>
    <n v="19654.669999999998"/>
    <n v="263.26"/>
    <n v="0"/>
    <n v="0"/>
    <n v="0"/>
    <n v="0"/>
    <n v="0"/>
    <n v="19917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61.42"/>
    <n v="19917.93"/>
    <n v="107"/>
    <n v="240"/>
    <n v="74260.06"/>
    <n v="52086.26"/>
    <n v="70.140342000000004"/>
    <n v="60.958353718558797"/>
    <n v="9.1"/>
    <m/>
    <m/>
    <m/>
    <s v="EM"/>
    <s v="HUEHUETOCA"/>
    <s v="54680"/>
    <s v="Proceso judicial"/>
    <x v="0"/>
  </r>
  <r>
    <n v="4105"/>
    <s v="Hipotecaria Su Casita"/>
    <s v="FIDEICOMISO 234036"/>
    <d v="2018-05-01T00:00:00"/>
    <s v="68166"/>
    <x v="0"/>
    <n v="21"/>
    <n v="107590.35"/>
    <n v="12145.46"/>
    <n v="0"/>
    <n v="119735.81"/>
    <n v="335.91"/>
    <n v="0"/>
    <n v="0"/>
    <n v="0"/>
    <n v="0"/>
    <m/>
    <n v="119735.81"/>
    <n v="34347.279999999999"/>
    <n v="771.06"/>
    <n v="0"/>
    <n v="0"/>
    <n v="0"/>
    <n v="0"/>
    <n v="0"/>
    <n v="35118.33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81.37"/>
    <n v="35118.339999999997"/>
    <n v="166"/>
    <n v="300"/>
    <n v="151477.72"/>
    <n v="136329.95000000001"/>
    <n v="90.000000999999997"/>
    <n v="79.045162267981496"/>
    <n v="8.6"/>
    <m/>
    <m/>
    <m/>
    <s v="JAL"/>
    <s v="TLAJOMULCO DE ZUNIGA"/>
    <s v="45640"/>
    <s v="Morosidad"/>
    <x v="0"/>
  </r>
  <r>
    <n v="4106"/>
    <s v="Hipotecaria Su Casita"/>
    <s v="FIDEICOMISO 234036"/>
    <d v="2018-05-01T00:00:00"/>
    <s v="68169"/>
    <x v="0"/>
    <n v="21"/>
    <n v="73628.850000000006"/>
    <n v="27149.33"/>
    <n v="0"/>
    <n v="100778.18"/>
    <n v="460.01"/>
    <n v="0"/>
    <n v="0"/>
    <n v="0"/>
    <n v="0"/>
    <m/>
    <n v="100778.18"/>
    <n v="48540.36"/>
    <n v="527.66999999999996"/>
    <n v="0"/>
    <n v="0"/>
    <n v="0"/>
    <n v="0"/>
    <n v="0"/>
    <n v="49068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609.34"/>
    <n v="49068.03"/>
    <n v="106"/>
    <n v="240"/>
    <n v="125540.33"/>
    <n v="112986.3"/>
    <n v="90.000001999999995"/>
    <n v="80.275541384719702"/>
    <n v="8.6"/>
    <m/>
    <m/>
    <m/>
    <s v="SON"/>
    <s v="AGUA PRIETA"/>
    <s v="84200"/>
    <s v="Morosidad"/>
    <x v="0"/>
  </r>
  <r>
    <n v="4107"/>
    <s v="Hipotecaria Su Casita"/>
    <s v="FIDEICOMISO 234036"/>
    <d v="2018-05-01T00:00:00"/>
    <s v="68172"/>
    <x v="0"/>
    <n v="21"/>
    <n v="49179.28"/>
    <n v="7799.58"/>
    <n v="0"/>
    <n v="56978.86"/>
    <n v="142.53"/>
    <n v="0"/>
    <n v="0"/>
    <n v="0"/>
    <n v="0"/>
    <m/>
    <n v="56978.86"/>
    <n v="30298.35"/>
    <n v="389.34"/>
    <n v="0"/>
    <n v="0"/>
    <n v="0"/>
    <n v="0"/>
    <n v="0"/>
    <n v="3068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42.11"/>
    <n v="30687.69"/>
    <n v="166"/>
    <n v="300"/>
    <n v="67639.38"/>
    <n v="60875.44"/>
    <n v="89.999996999999993"/>
    <n v="84.239181335911795"/>
    <n v="9.5"/>
    <m/>
    <m/>
    <m/>
    <s v="EM"/>
    <s v="VALLE DE CHALCO SOLIDARIDAD"/>
    <s v="56614"/>
    <s v="Morosidad"/>
    <x v="0"/>
  </r>
  <r>
    <n v="4108"/>
    <s v="Hipotecaria Su Casita"/>
    <s v="FIDEICOMISO 234036"/>
    <d v="2018-05-01T00:00:00"/>
    <s v="68173"/>
    <x v="0"/>
    <n v="21"/>
    <n v="125664.09"/>
    <n v="22971.94"/>
    <n v="0"/>
    <n v="148636.03"/>
    <n v="397.02"/>
    <n v="0"/>
    <n v="0"/>
    <n v="0"/>
    <n v="0"/>
    <m/>
    <n v="148636.03"/>
    <n v="74348.81"/>
    <n v="900.59"/>
    <n v="0"/>
    <n v="0"/>
    <n v="0"/>
    <n v="0"/>
    <n v="0"/>
    <n v="75249.39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368.959999999999"/>
    <n v="75249.399999999994"/>
    <n v="166"/>
    <n v="300"/>
    <n v="188431.97"/>
    <n v="159808.57"/>
    <n v="84.809690000000003"/>
    <n v="78.880473225751899"/>
    <n v="8.6"/>
    <m/>
    <m/>
    <m/>
    <s v="JAL"/>
    <s v="PUERTO VALLARTA"/>
    <s v="48280"/>
    <s v="Proceso judicial"/>
    <x v="0"/>
  </r>
  <r>
    <n v="4109"/>
    <s v="Hipotecaria Su Casita"/>
    <s v="FIDEICOMISO 234036"/>
    <d v="2018-05-01T00:00:00"/>
    <s v="68174"/>
    <x v="0"/>
    <n v="21"/>
    <n v="49624.639999999999"/>
    <n v="11199.02"/>
    <n v="0"/>
    <n v="60823.66"/>
    <n v="166.66"/>
    <n v="0"/>
    <n v="0"/>
    <n v="0"/>
    <n v="0"/>
    <m/>
    <n v="60823.66"/>
    <n v="36852.58"/>
    <n v="355.64"/>
    <n v="0"/>
    <n v="0"/>
    <n v="0"/>
    <n v="0"/>
    <n v="0"/>
    <n v="37208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65.68"/>
    <n v="37208.22"/>
    <n v="170"/>
    <n v="300"/>
    <n v="75036.92"/>
    <n v="64323.87"/>
    <n v="85.722960999999998"/>
    <n v="81.058310609378196"/>
    <n v="8.6"/>
    <m/>
    <m/>
    <m/>
    <s v="DF"/>
    <s v="VENUSTIANO CARRANZA"/>
    <s v="15270"/>
    <s v="Proceso judicial"/>
    <x v="0"/>
  </r>
  <r>
    <n v="4110"/>
    <s v="Hipotecaria Su Casita"/>
    <s v="FIDEICOMISO 234036"/>
    <d v="2018-05-01T00:00:00"/>
    <s v="68175"/>
    <x v="1"/>
    <n v="0"/>
    <n v="66392.759999999995"/>
    <n v="0"/>
    <n v="0"/>
    <n v="66392.759999999995"/>
    <n v="207.29"/>
    <n v="0"/>
    <n v="0"/>
    <n v="207.29"/>
    <n v="0"/>
    <m/>
    <n v="66185.47"/>
    <n v="0"/>
    <n v="475.81"/>
    <n v="0"/>
    <n v="0"/>
    <n v="475.81"/>
    <n v="0"/>
    <n v="0"/>
    <n v="0"/>
    <n v="58.03"/>
    <n v="0"/>
    <n v="0"/>
    <n v="0"/>
    <n v="0"/>
    <n v="-15.03"/>
    <n v="37.06"/>
    <n v="109.45"/>
    <n v="0"/>
    <n v="0"/>
    <n v="0"/>
    <n v="0"/>
    <n v="0"/>
    <n v="0"/>
    <n v="0"/>
    <n v="0.11"/>
    <n v="0"/>
    <n v="0"/>
    <n v="0"/>
    <n v="872.72"/>
    <n v="0"/>
    <n v="0"/>
    <n v="166"/>
    <n v="300"/>
    <n v="131353.47"/>
    <n v="84127.75"/>
    <n v="64.046841999999998"/>
    <n v="50.387301928147899"/>
    <n v="8.6"/>
    <m/>
    <m/>
    <m/>
    <s v="MOR"/>
    <s v="EMILIANO ZAPATA"/>
    <s v="62767"/>
    <s v="Al corriente"/>
    <x v="0"/>
  </r>
  <r>
    <n v="4111"/>
    <s v="Hipotecaria Su Casita"/>
    <s v="FIDEICOMISO 234036"/>
    <d v="2018-05-01T00:00:00"/>
    <s v="68176"/>
    <x v="1"/>
    <n v="0"/>
    <n v="25789.79"/>
    <n v="0"/>
    <n v="0"/>
    <n v="25789.79"/>
    <n v="211.11"/>
    <n v="0"/>
    <n v="0"/>
    <n v="211.11"/>
    <n v="0"/>
    <m/>
    <n v="25578.68"/>
    <n v="0"/>
    <n v="195.57"/>
    <n v="0"/>
    <n v="0"/>
    <n v="195.57"/>
    <n v="0"/>
    <n v="0"/>
    <n v="0"/>
    <n v="39.31"/>
    <n v="0"/>
    <n v="0"/>
    <n v="0"/>
    <n v="0"/>
    <n v="-8.39"/>
    <n v="19.399999999999999"/>
    <n v="63.61"/>
    <n v="0"/>
    <n v="0"/>
    <n v="0"/>
    <n v="0"/>
    <n v="0"/>
    <n v="0"/>
    <n v="0"/>
    <n v="11.84"/>
    <n v="0"/>
    <n v="6.29"/>
    <n v="0"/>
    <n v="532.45000000000005"/>
    <n v="0"/>
    <n v="0"/>
    <n v="106"/>
    <n v="240"/>
    <n v="105489.14"/>
    <n v="44879.57"/>
    <n v="42.544255999999997"/>
    <n v="24.247690208753799"/>
    <n v="9.1"/>
    <m/>
    <m/>
    <m/>
    <s v="TAM"/>
    <s v="REYNOSA"/>
    <s v="88715"/>
    <s v="Al corriente"/>
    <x v="0"/>
  </r>
  <r>
    <n v="4112"/>
    <s v="Hipotecaria Su Casita"/>
    <s v="FIDEICOMISO 234036"/>
    <d v="2018-05-01T00:00:00"/>
    <s v="68177"/>
    <x v="1"/>
    <n v="0"/>
    <n v="44726.7"/>
    <n v="0"/>
    <n v="0"/>
    <n v="44726.7"/>
    <n v="128.53"/>
    <n v="0"/>
    <n v="0"/>
    <n v="128.53"/>
    <n v="0"/>
    <m/>
    <n v="44598.17"/>
    <n v="0"/>
    <n v="357.81"/>
    <n v="0"/>
    <n v="0"/>
    <n v="357.81"/>
    <n v="0"/>
    <n v="0"/>
    <n v="0"/>
    <n v="50.06"/>
    <n v="0"/>
    <n v="0"/>
    <n v="0"/>
    <n v="0"/>
    <n v="-8.3800000000000008"/>
    <n v="26.82"/>
    <n v="68.39"/>
    <n v="0"/>
    <n v="0"/>
    <n v="0"/>
    <n v="0"/>
    <n v="0"/>
    <n v="0"/>
    <n v="0"/>
    <n v="0.06"/>
    <n v="0"/>
    <n v="0.04"/>
    <n v="0"/>
    <n v="623.29"/>
    <n v="0"/>
    <n v="0"/>
    <n v="166"/>
    <n v="300"/>
    <n v="62823.48"/>
    <n v="55225.13"/>
    <n v="87.905238999999995"/>
    <n v="70.989652587737297"/>
    <n v="9.6"/>
    <m/>
    <m/>
    <m/>
    <s v="SON"/>
    <s v="HERMOSILLO"/>
    <s v="83294"/>
    <s v="Al corriente"/>
    <x v="0"/>
  </r>
  <r>
    <n v="4113"/>
    <s v="Hipotecaria Su Casita"/>
    <s v="FIDEICOMISO 234036"/>
    <d v="2018-05-01T00:00:00"/>
    <s v="68178"/>
    <x v="0"/>
    <n v="21"/>
    <n v="27129.25"/>
    <n v="4346.16"/>
    <n v="0"/>
    <n v="31475.41"/>
    <n v="78.62"/>
    <n v="0"/>
    <n v="0"/>
    <n v="0"/>
    <n v="0"/>
    <m/>
    <n v="31475.41"/>
    <n v="16884.490000000002"/>
    <n v="214.77"/>
    <n v="0"/>
    <n v="0"/>
    <n v="0"/>
    <n v="0"/>
    <n v="0"/>
    <n v="17099.25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24.78"/>
    <n v="17099.259999999998"/>
    <n v="166"/>
    <n v="300"/>
    <n v="70249.929999999993"/>
    <n v="33580.47"/>
    <n v="47.801428000000001"/>
    <n v="44.804898349709802"/>
    <n v="9.5"/>
    <m/>
    <m/>
    <m/>
    <s v="EM"/>
    <s v="VALLE DE CHALCO SOLIDARIDAD"/>
    <s v="56618"/>
    <s v="Morosidad"/>
    <x v="0"/>
  </r>
  <r>
    <n v="4114"/>
    <s v="Hipotecaria Su Casita"/>
    <s v="FIDEICOMISO 234036"/>
    <d v="2018-05-01T00:00:00"/>
    <s v="68179"/>
    <x v="0"/>
    <n v="21"/>
    <n v="41719.919999999998"/>
    <n v="9347.4"/>
    <n v="0"/>
    <n v="51067.32"/>
    <n v="130.25"/>
    <n v="0"/>
    <n v="0"/>
    <n v="0"/>
    <n v="0"/>
    <m/>
    <n v="51067.32"/>
    <n v="34014.410000000003"/>
    <n v="298.99"/>
    <n v="0"/>
    <n v="0"/>
    <n v="0"/>
    <n v="0"/>
    <n v="0"/>
    <n v="34313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77.65"/>
    <n v="34313.4"/>
    <n v="166"/>
    <n v="300"/>
    <n v="66934.53"/>
    <n v="52863.66"/>
    <n v="78.978160000000003"/>
    <n v="76.294433070491095"/>
    <n v="8.6"/>
    <m/>
    <m/>
    <m/>
    <s v="EM"/>
    <s v="VALLE DE CHALCO SOLIDARIDAD"/>
    <s v="56614"/>
    <s v="Proceso judicial"/>
    <x v="0"/>
  </r>
  <r>
    <n v="4115"/>
    <s v="Hipotecaria Su Casita"/>
    <s v="FIDEICOMISO 234036"/>
    <d v="2018-05-01T00:00:00"/>
    <s v="68181"/>
    <x v="18"/>
    <n v="13"/>
    <n v="26708.03"/>
    <n v="5517.68"/>
    <n v="0"/>
    <n v="32225.71"/>
    <n v="446.03"/>
    <n v="0"/>
    <n v="0"/>
    <n v="0"/>
    <n v="0"/>
    <m/>
    <n v="32225.71"/>
    <n v="2769.04"/>
    <n v="191.41"/>
    <n v="0"/>
    <n v="0"/>
    <n v="0"/>
    <n v="0"/>
    <n v="0"/>
    <n v="2960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63.71"/>
    <n v="2960.45"/>
    <n v="49"/>
    <n v="180"/>
    <n v="78833.67"/>
    <n v="64348.56"/>
    <n v="81.625731999999999"/>
    <n v="40.878104622228101"/>
    <n v="8.6"/>
    <m/>
    <m/>
    <m/>
    <s v="DF"/>
    <s v="VENUSTIANO CARRANZA"/>
    <s v="15270"/>
    <s v="Morosidad"/>
    <x v="0"/>
  </r>
  <r>
    <n v="4116"/>
    <s v="Hipotecaria Su Casita"/>
    <s v="FIDEICOMISO 234036"/>
    <d v="2018-05-01T00:00:00"/>
    <s v="68183"/>
    <x v="0"/>
    <n v="21"/>
    <n v="97752.87"/>
    <n v="21250.67"/>
    <n v="0"/>
    <n v="119003.54"/>
    <n v="317.33999999999997"/>
    <n v="0"/>
    <n v="0"/>
    <n v="0"/>
    <n v="0"/>
    <m/>
    <n v="119003.54"/>
    <n v="64993"/>
    <n v="651.69000000000005"/>
    <n v="0"/>
    <n v="0"/>
    <n v="0"/>
    <n v="0"/>
    <n v="0"/>
    <n v="65644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568.01"/>
    <n v="65644.69"/>
    <n v="167"/>
    <n v="300"/>
    <n v="139502.64000000001"/>
    <n v="125552.37"/>
    <n v="89.999995999999996"/>
    <n v="85.305583032688602"/>
    <n v="8"/>
    <m/>
    <m/>
    <m/>
    <s v="BCN"/>
    <s v="TIJUANA"/>
    <s v="22563"/>
    <s v="Morosidad"/>
    <x v="0"/>
  </r>
  <r>
    <n v="4117"/>
    <s v="Hipotecaria Su Casita"/>
    <s v="FIDEICOMISO 234036"/>
    <d v="2018-05-01T00:00:00"/>
    <s v="68184"/>
    <x v="4"/>
    <n v="1"/>
    <n v="46503.3"/>
    <n v="72.87"/>
    <n v="0"/>
    <n v="46576.17"/>
    <n v="149.31"/>
    <n v="0"/>
    <n v="0"/>
    <n v="0"/>
    <n v="0"/>
    <m/>
    <n v="46576.17"/>
    <n v="0"/>
    <n v="368.15"/>
    <n v="0"/>
    <n v="0"/>
    <n v="0"/>
    <n v="0"/>
    <n v="0"/>
    <n v="368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2.18"/>
    <n v="368.15"/>
    <n v="166"/>
    <n v="300"/>
    <n v="65807.31"/>
    <n v="59226.58"/>
    <n v="90.000001999999995"/>
    <n v="70.776590394926401"/>
    <n v="9.5"/>
    <m/>
    <m/>
    <m/>
    <s v="EM"/>
    <s v="ACOLMAN"/>
    <s v="55870"/>
    <s v="Morosidad"/>
    <x v="0"/>
  </r>
  <r>
    <n v="4118"/>
    <s v="Hipotecaria Su Casita"/>
    <s v="FIDEICOMISO 234036"/>
    <d v="2018-05-01T00:00:00"/>
    <s v="68185"/>
    <x v="0"/>
    <n v="21"/>
    <n v="85642.15"/>
    <n v="14268.01"/>
    <n v="0"/>
    <n v="99910.16"/>
    <n v="248.19"/>
    <n v="0"/>
    <n v="0"/>
    <n v="0"/>
    <n v="0"/>
    <m/>
    <n v="99910.16"/>
    <n v="57048.62"/>
    <n v="678"/>
    <n v="0"/>
    <n v="0"/>
    <n v="0"/>
    <n v="0"/>
    <n v="0"/>
    <n v="57726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516.2"/>
    <n v="57726.62"/>
    <n v="166"/>
    <n v="300"/>
    <n v="117786.98"/>
    <n v="106008.29"/>
    <n v="90.000006999999997"/>
    <n v="84.822753950385604"/>
    <n v="9.5"/>
    <m/>
    <m/>
    <m/>
    <s v="JAL"/>
    <s v="PUERTO VALLARTA"/>
    <s v="48313"/>
    <s v="Proceso judicial"/>
    <x v="0"/>
  </r>
  <r>
    <n v="4119"/>
    <s v="Hipotecaria Su Casita"/>
    <s v="FIDEICOMISO 234036"/>
    <d v="2018-05-01T00:00:00"/>
    <s v="68186"/>
    <x v="0"/>
    <n v="21"/>
    <n v="51304.67"/>
    <n v="57222.98"/>
    <n v="0"/>
    <n v="108527.65"/>
    <n v="905.33"/>
    <n v="0"/>
    <n v="0"/>
    <n v="0"/>
    <n v="0"/>
    <m/>
    <n v="108527.65"/>
    <n v="58188.14"/>
    <n v="406.16"/>
    <n v="0"/>
    <n v="0"/>
    <n v="0"/>
    <n v="0"/>
    <n v="0"/>
    <n v="58594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128.31"/>
    <n v="58594.3"/>
    <n v="46"/>
    <n v="180"/>
    <n v="201134.37"/>
    <n v="125594.75"/>
    <n v="62.443206000000004"/>
    <n v="53.957784108379499"/>
    <n v="9.5"/>
    <m/>
    <m/>
    <m/>
    <s v="QRO"/>
    <s v="QUERETARO"/>
    <s v="76177"/>
    <s v="Morosidad"/>
    <x v="0"/>
  </r>
  <r>
    <n v="4120"/>
    <s v="Hipotecaria Su Casita"/>
    <s v="FIDEICOMISO 234036"/>
    <d v="2018-05-01T00:00:00"/>
    <s v="68191"/>
    <x v="1"/>
    <n v="0"/>
    <n v="92627.520000000004"/>
    <n v="0"/>
    <n v="0"/>
    <n v="92627.520000000004"/>
    <n v="289.17"/>
    <n v="0"/>
    <n v="0"/>
    <n v="289.17"/>
    <n v="0"/>
    <m/>
    <n v="92338.35"/>
    <n v="0"/>
    <n v="663.83"/>
    <n v="0"/>
    <n v="0"/>
    <n v="663.83"/>
    <n v="0"/>
    <n v="0"/>
    <n v="0"/>
    <n v="80.95"/>
    <n v="0"/>
    <n v="0"/>
    <n v="0"/>
    <n v="0"/>
    <n v="-17.93"/>
    <n v="51.7"/>
    <n v="144.87"/>
    <n v="0"/>
    <n v="0"/>
    <n v="0"/>
    <n v="0"/>
    <n v="0"/>
    <n v="0"/>
    <n v="0"/>
    <n v="0.06"/>
    <n v="0"/>
    <n v="0"/>
    <n v="0"/>
    <n v="1212.6500000000001"/>
    <n v="0"/>
    <n v="0"/>
    <n v="166"/>
    <n v="300"/>
    <n v="130409.35"/>
    <n v="117368.41"/>
    <n v="89.999995999999996"/>
    <n v="70.806540964869498"/>
    <n v="8.6"/>
    <m/>
    <m/>
    <m/>
    <s v="GTO"/>
    <s v="LEON"/>
    <s v="37149"/>
    <s v="Al corriente"/>
    <x v="0"/>
  </r>
  <r>
    <n v="4121"/>
    <s v="Hipotecaria Su Casita"/>
    <s v="FIDEICOMISO 234036"/>
    <d v="2018-05-01T00:00:00"/>
    <s v="68192"/>
    <x v="1"/>
    <n v="0"/>
    <n v="51180.57"/>
    <n v="0"/>
    <n v="0"/>
    <n v="51180.57"/>
    <n v="156.57"/>
    <n v="0"/>
    <n v="0"/>
    <n v="156.57"/>
    <n v="0"/>
    <m/>
    <n v="51024"/>
    <n v="0"/>
    <n v="366.79"/>
    <n v="0"/>
    <n v="0"/>
    <n v="366.79"/>
    <n v="0"/>
    <n v="0"/>
    <n v="0"/>
    <n v="44.46"/>
    <n v="0"/>
    <n v="0"/>
    <n v="0"/>
    <n v="0"/>
    <n v="-8.4700000000000006"/>
    <n v="28.39"/>
    <n v="79.56"/>
    <n v="0"/>
    <n v="0"/>
    <n v="0"/>
    <n v="0"/>
    <n v="0"/>
    <n v="0"/>
    <n v="0"/>
    <n v="4.93"/>
    <n v="0"/>
    <n v="0.02"/>
    <n v="0"/>
    <n v="672.23"/>
    <n v="0"/>
    <n v="0"/>
    <n v="168"/>
    <n v="300"/>
    <n v="71616.17"/>
    <n v="64454.55"/>
    <n v="89.999995999999996"/>
    <n v="71.246479820338493"/>
    <n v="8.6"/>
    <m/>
    <m/>
    <m/>
    <s v="NL"/>
    <s v="MONTERREY"/>
    <s v="64104"/>
    <s v="Al corriente"/>
    <x v="0"/>
  </r>
  <r>
    <n v="4122"/>
    <s v="Hipotecaria Su Casita"/>
    <s v="FIDEICOMISO 234036"/>
    <d v="2018-05-01T00:00:00"/>
    <s v="68193"/>
    <x v="0"/>
    <n v="21"/>
    <n v="106117.14"/>
    <n v="23980.95"/>
    <n v="0"/>
    <n v="130098.09"/>
    <n v="405.79"/>
    <n v="0"/>
    <n v="0"/>
    <n v="0"/>
    <n v="0"/>
    <m/>
    <n v="130098.09"/>
    <n v="75689.45"/>
    <n v="840.09"/>
    <n v="0"/>
    <n v="0"/>
    <n v="0"/>
    <n v="0"/>
    <n v="0"/>
    <n v="76529.53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386.74"/>
    <n v="76529.539999999994"/>
    <n v="166"/>
    <n v="300"/>
    <n v="158599.94"/>
    <n v="142598.99"/>
    <n v="89.911124999999998"/>
    <n v="82.029091736563103"/>
    <n v="9.5"/>
    <m/>
    <m/>
    <m/>
    <s v="JAL"/>
    <s v="TONALA"/>
    <s v="45420"/>
    <s v="Proceso judicial"/>
    <x v="0"/>
  </r>
  <r>
    <n v="4123"/>
    <s v="Hipotecaria Su Casita"/>
    <s v="FIDEICOMISO 234036"/>
    <d v="2018-05-01T00:00:00"/>
    <s v="68194"/>
    <x v="0"/>
    <n v="21"/>
    <n v="127652.94"/>
    <n v="25273.97"/>
    <n v="0"/>
    <n v="152926.91"/>
    <n v="384.08"/>
    <n v="0"/>
    <n v="0"/>
    <n v="0"/>
    <n v="0"/>
    <m/>
    <n v="152926.91"/>
    <n v="102631.39"/>
    <n v="999.95"/>
    <n v="0"/>
    <n v="0"/>
    <n v="0"/>
    <n v="0"/>
    <n v="0"/>
    <n v="103631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658.05"/>
    <n v="103631.34"/>
    <n v="167"/>
    <n v="300"/>
    <n v="188279.5"/>
    <n v="159679.26"/>
    <n v="84.809690000000003"/>
    <n v="81.223346286536497"/>
    <n v="9.4"/>
    <m/>
    <m/>
    <m/>
    <s v="JAL"/>
    <s v="PUERTO VALLARTA"/>
    <s v="48280"/>
    <s v="Proceso judicial"/>
    <x v="0"/>
  </r>
  <r>
    <n v="4124"/>
    <s v="Hipotecaria Su Casita"/>
    <s v="FIDEICOMISO 234036"/>
    <d v="2018-05-01T00:00:00"/>
    <s v="68195"/>
    <x v="0"/>
    <n v="21"/>
    <n v="106942.27"/>
    <n v="40813.43"/>
    <n v="0"/>
    <n v="147755.70000000001"/>
    <n v="664.97"/>
    <n v="0"/>
    <n v="0"/>
    <n v="0"/>
    <n v="0"/>
    <m/>
    <n v="147755.70000000001"/>
    <n v="85411.69"/>
    <n v="837.71"/>
    <n v="0"/>
    <n v="15.25"/>
    <n v="0"/>
    <n v="0"/>
    <n v="0"/>
    <n v="86234.15"/>
    <n v="0"/>
    <n v="0"/>
    <n v="0"/>
    <n v="0"/>
    <n v="0"/>
    <n v="-56.75"/>
    <n v="0"/>
    <n v="0"/>
    <n v="59.54"/>
    <n v="0"/>
    <n v="0"/>
    <n v="0"/>
    <n v="0"/>
    <n v="67.87"/>
    <n v="58.96"/>
    <n v="0"/>
    <n v="0"/>
    <n v="0"/>
    <n v="0"/>
    <n v="144.87"/>
    <n v="41478.400000000001"/>
    <n v="86234.15"/>
    <n v="106"/>
    <n v="240"/>
    <n v="182629.86"/>
    <n v="162344.9"/>
    <n v="88.892857000000006"/>
    <n v="80.904459031573495"/>
    <n v="9.4"/>
    <m/>
    <m/>
    <m/>
    <s v="GTO"/>
    <s v="CELAYA"/>
    <s v="38115"/>
    <s v="Proceso judicial"/>
    <x v="0"/>
  </r>
  <r>
    <n v="4125"/>
    <s v="Hipotecaria Su Casita"/>
    <s v="FIDEICOMISO 234036"/>
    <d v="2018-05-01T00:00:00"/>
    <s v="68196"/>
    <x v="0"/>
    <n v="21"/>
    <n v="51304.67"/>
    <n v="47174.36"/>
    <n v="0"/>
    <n v="98479.03"/>
    <n v="905.33"/>
    <n v="0"/>
    <n v="0"/>
    <n v="0"/>
    <n v="0"/>
    <m/>
    <n v="98479.03"/>
    <n v="40936.47"/>
    <n v="406.16"/>
    <n v="0"/>
    <n v="0"/>
    <n v="0"/>
    <n v="0"/>
    <n v="0"/>
    <n v="41342.62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079.69"/>
    <n v="41342.629999999997"/>
    <n v="46"/>
    <n v="180"/>
    <n v="201134.37"/>
    <n v="125594.75"/>
    <n v="62.443206000000004"/>
    <n v="48.961810561111697"/>
    <n v="9.5"/>
    <m/>
    <m/>
    <m/>
    <s v="QRO"/>
    <s v="QUERETARO"/>
    <s v="76177"/>
    <s v="Proceso judicial"/>
    <x v="0"/>
  </r>
  <r>
    <n v="4126"/>
    <s v="Hipotecaria Su Casita"/>
    <s v="FIDEICOMISO 234036"/>
    <d v="2018-05-01T00:00:00"/>
    <s v="68197"/>
    <x v="0"/>
    <n v="21"/>
    <n v="27337.21"/>
    <n v="5245.33"/>
    <n v="0"/>
    <n v="32582.54"/>
    <n v="75.790000000000006"/>
    <n v="0"/>
    <n v="0"/>
    <n v="0"/>
    <n v="0"/>
    <m/>
    <n v="32582.54"/>
    <n v="25666.01"/>
    <n v="225.53"/>
    <n v="0"/>
    <n v="0"/>
    <n v="0"/>
    <n v="0"/>
    <n v="0"/>
    <n v="2589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21.12"/>
    <n v="25891.54"/>
    <n v="167"/>
    <n v="300"/>
    <n v="74428.83"/>
    <n v="33418.019999999997"/>
    <n v="44.899295000000002"/>
    <n v="43.776772989821097"/>
    <n v="9.9"/>
    <m/>
    <m/>
    <m/>
    <s v="QR"/>
    <s v="BENITO JUAREZ"/>
    <s v="77518"/>
    <s v="Proceso judicial"/>
    <x v="0"/>
  </r>
  <r>
    <n v="4127"/>
    <s v="Hipotecaria Su Casita"/>
    <s v="FIDEICOMISO 234036"/>
    <d v="2018-05-01T00:00:00"/>
    <s v="68199"/>
    <x v="0"/>
    <n v="21"/>
    <n v="57769.27"/>
    <n v="10941.32"/>
    <n v="0"/>
    <n v="68710.59"/>
    <n v="178.53"/>
    <n v="0"/>
    <n v="0"/>
    <n v="0"/>
    <n v="0"/>
    <m/>
    <n v="68710.59"/>
    <n v="36831.18"/>
    <n v="414.01"/>
    <n v="0"/>
    <n v="0"/>
    <n v="0"/>
    <n v="0"/>
    <n v="0"/>
    <n v="3724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19.85"/>
    <n v="37245.19"/>
    <n v="167"/>
    <n v="300"/>
    <n v="108780.6"/>
    <n v="72974.53"/>
    <n v="67.084140000000005"/>
    <n v="63.164378572121002"/>
    <n v="8.6"/>
    <m/>
    <m/>
    <m/>
    <s v="EM"/>
    <s v="CUAUTITLAN"/>
    <s v="54850"/>
    <s v="Morosidad"/>
    <x v="0"/>
  </r>
  <r>
    <n v="4128"/>
    <s v="Hipotecaria Su Casita"/>
    <s v="FIDEICOMISO 234036"/>
    <d v="2018-05-01T00:00:00"/>
    <s v="68202"/>
    <x v="0"/>
    <n v="21"/>
    <n v="127817.34"/>
    <n v="26703.83"/>
    <n v="0"/>
    <n v="154521.17000000001"/>
    <n v="387.01"/>
    <n v="0"/>
    <n v="45.9"/>
    <n v="0"/>
    <n v="0"/>
    <m/>
    <n v="154475.26999999999"/>
    <n v="97188.47"/>
    <n v="916.02"/>
    <n v="0"/>
    <n v="0"/>
    <n v="0"/>
    <n v="0"/>
    <n v="0"/>
    <n v="98104.49"/>
    <n v="0"/>
    <n v="0"/>
    <n v="0"/>
    <n v="0"/>
    <n v="0"/>
    <n v="-12.85"/>
    <n v="0"/>
    <n v="0"/>
    <n v="0"/>
    <n v="0"/>
    <n v="0"/>
    <n v="0"/>
    <n v="0"/>
    <n v="0"/>
    <n v="0"/>
    <n v="0"/>
    <n v="0"/>
    <n v="0"/>
    <n v="0"/>
    <n v="33.049999999999997"/>
    <n v="27044.94"/>
    <n v="98104.49"/>
    <n v="169"/>
    <n v="300"/>
    <n v="195112.29"/>
    <n v="160476.59"/>
    <n v="82.248324999999994"/>
    <n v="79.172496196627506"/>
    <n v="8.6"/>
    <m/>
    <m/>
    <m/>
    <s v="JAL"/>
    <s v="PUERTO VALLARTA"/>
    <s v="48280"/>
    <s v="Proceso judicial"/>
    <x v="0"/>
  </r>
  <r>
    <n v="4129"/>
    <s v="Hipotecaria Su Casita"/>
    <s v="FIDEICOMISO 234036"/>
    <d v="2018-05-01T00:00:00"/>
    <s v="68203"/>
    <x v="0"/>
    <n v="21"/>
    <n v="204939.64"/>
    <n v="26700.14"/>
    <n v="0"/>
    <n v="231639.78"/>
    <n v="626.88"/>
    <n v="0"/>
    <n v="0"/>
    <n v="0"/>
    <n v="0"/>
    <m/>
    <n v="231639.78"/>
    <n v="80175.97"/>
    <n v="1468.73"/>
    <n v="0"/>
    <n v="0"/>
    <n v="0"/>
    <n v="0"/>
    <n v="0"/>
    <n v="81644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327.02"/>
    <n v="81644.7"/>
    <n v="168"/>
    <n v="300"/>
    <n v="286763.84000000003"/>
    <n v="258087.46"/>
    <n v="90.000000999999997"/>
    <n v="80.777192474364199"/>
    <n v="8.6"/>
    <m/>
    <m/>
    <m/>
    <s v="JAL"/>
    <s v="ZAPOPAN"/>
    <s v="45138"/>
    <s v="Proceso judicial"/>
    <x v="0"/>
  </r>
  <r>
    <n v="4130"/>
    <s v="Hipotecaria Su Casita"/>
    <s v="FIDEICOMISO 234036"/>
    <d v="2018-05-01T00:00:00"/>
    <s v="68204"/>
    <x v="0"/>
    <n v="21"/>
    <n v="51386.76"/>
    <n v="7722.52"/>
    <n v="0"/>
    <n v="59109.279999999999"/>
    <n v="147.69"/>
    <n v="0"/>
    <n v="0"/>
    <n v="0"/>
    <n v="0"/>
    <m/>
    <n v="59109.279999999999"/>
    <n v="29900.080000000002"/>
    <n v="411.09"/>
    <n v="0"/>
    <n v="0"/>
    <n v="0"/>
    <n v="0"/>
    <n v="0"/>
    <n v="30311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70.21"/>
    <n v="30311.17"/>
    <n v="166"/>
    <n v="300"/>
    <n v="70500.17"/>
    <n v="63450.15"/>
    <n v="89.999995999999996"/>
    <n v="83.842748418449403"/>
    <n v="9.6"/>
    <m/>
    <m/>
    <m/>
    <s v="NAY"/>
    <s v="BAHIA DE BANDERAS"/>
    <s v="63730"/>
    <s v="Proceso judicial"/>
    <x v="0"/>
  </r>
  <r>
    <n v="4131"/>
    <s v="Hipotecaria Su Casita"/>
    <s v="FIDEICOMISO 234036"/>
    <d v="2018-05-01T00:00:00"/>
    <s v="68207"/>
    <x v="0"/>
    <n v="21"/>
    <n v="133251.43"/>
    <n v="24482.2"/>
    <n v="0"/>
    <n v="157733.63"/>
    <n v="524.71"/>
    <n v="0"/>
    <n v="0"/>
    <n v="0"/>
    <n v="0"/>
    <m/>
    <n v="157733.63"/>
    <n v="59859.56"/>
    <n v="954.97"/>
    <n v="0"/>
    <n v="0"/>
    <n v="0"/>
    <n v="0"/>
    <n v="0"/>
    <n v="60814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06.91"/>
    <n v="60814.53"/>
    <n v="166"/>
    <n v="300"/>
    <n v="202480.17"/>
    <n v="182232.16"/>
    <n v="90.000003000000007"/>
    <n v="77.900778727535794"/>
    <n v="8.6"/>
    <m/>
    <m/>
    <m/>
    <s v="BCN"/>
    <s v="TIJUANA"/>
    <s v="22034"/>
    <s v="Morosidad"/>
    <x v="0"/>
  </r>
  <r>
    <n v="4132"/>
    <s v="Hipotecaria Su Casita"/>
    <s v="FIDEICOMISO 234036"/>
    <d v="2018-05-01T00:00:00"/>
    <s v="68209"/>
    <x v="0"/>
    <n v="21"/>
    <n v="122502.95"/>
    <n v="14124.73"/>
    <n v="0"/>
    <n v="136627.68"/>
    <n v="354.18"/>
    <n v="0"/>
    <n v="0"/>
    <n v="0"/>
    <n v="0"/>
    <m/>
    <n v="136627.68"/>
    <n v="48608.81"/>
    <n v="959.61"/>
    <n v="0"/>
    <n v="0"/>
    <n v="0"/>
    <n v="0"/>
    <n v="0"/>
    <n v="49568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78.91"/>
    <n v="49568.42"/>
    <n v="166"/>
    <n v="300"/>
    <n v="178861.54"/>
    <n v="151575.37"/>
    <n v="84.744529"/>
    <n v="76.387399812797597"/>
    <n v="9.4"/>
    <m/>
    <m/>
    <m/>
    <s v="JAL"/>
    <s v="PUERTO VALLARTA"/>
    <s v="48280"/>
    <s v="Morosidad"/>
    <x v="0"/>
  </r>
  <r>
    <n v="4133"/>
    <s v="Hipotecaria Su Casita"/>
    <s v="FIDEICOMISO 234036"/>
    <d v="2018-05-01T00:00:00"/>
    <s v="68210"/>
    <x v="0"/>
    <n v="21"/>
    <n v="122854.38"/>
    <n v="21930.36"/>
    <n v="0"/>
    <n v="144784.74"/>
    <n v="351.43"/>
    <n v="0"/>
    <n v="0"/>
    <n v="0"/>
    <n v="0"/>
    <m/>
    <n v="144784.74"/>
    <n v="90223.42"/>
    <n v="962.36"/>
    <n v="0"/>
    <n v="0"/>
    <n v="0"/>
    <n v="0"/>
    <n v="0"/>
    <n v="91185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281.79"/>
    <n v="91185.78"/>
    <n v="166"/>
    <n v="300"/>
    <n v="178861.54"/>
    <n v="151575.37"/>
    <n v="84.744529"/>
    <n v="80.947944231885799"/>
    <n v="9.4"/>
    <m/>
    <m/>
    <m/>
    <s v="JAL"/>
    <s v="PUERTO VALLARTA"/>
    <s v="48280"/>
    <s v="Proceso judicial"/>
    <x v="0"/>
  </r>
  <r>
    <n v="4134"/>
    <s v="Hipotecaria Su Casita"/>
    <s v="FIDEICOMISO 234036"/>
    <d v="2018-05-01T00:00:00"/>
    <s v="68213"/>
    <x v="0"/>
    <n v="21"/>
    <n v="127271.56"/>
    <n v="25050.720000000001"/>
    <n v="0"/>
    <n v="152322.28"/>
    <n v="389.82"/>
    <n v="0"/>
    <n v="0"/>
    <n v="0"/>
    <n v="0"/>
    <m/>
    <n v="152322.28"/>
    <n v="99283.82"/>
    <n v="996.96"/>
    <n v="0"/>
    <n v="0"/>
    <n v="0"/>
    <n v="0"/>
    <n v="0"/>
    <n v="100280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440.54"/>
    <n v="100280.78"/>
    <n v="166"/>
    <n v="300"/>
    <n v="178861.54"/>
    <n v="159996.22"/>
    <n v="89.452556000000001"/>
    <n v="85.162119966007197"/>
    <n v="9.4"/>
    <m/>
    <m/>
    <m/>
    <s v="JAL"/>
    <s v="PUERTO VALLARTA"/>
    <s v="48280"/>
    <s v="Proceso judicial"/>
    <x v="0"/>
  </r>
  <r>
    <n v="4135"/>
    <s v="Hipotecaria Su Casita"/>
    <s v="FIDEICOMISO 234036"/>
    <d v="2018-05-01T00:00:00"/>
    <s v="68214"/>
    <x v="0"/>
    <n v="21"/>
    <n v="129308.14"/>
    <n v="21350.55"/>
    <n v="0"/>
    <n v="150658.69"/>
    <n v="373.87"/>
    <n v="0"/>
    <n v="0"/>
    <n v="0"/>
    <n v="0"/>
    <m/>
    <n v="150658.69"/>
    <n v="83104.800000000003"/>
    <n v="1012.91"/>
    <n v="0"/>
    <n v="228.78"/>
    <n v="0"/>
    <n v="0"/>
    <n v="0"/>
    <n v="83888.93"/>
    <n v="0"/>
    <n v="0"/>
    <n v="0"/>
    <n v="0"/>
    <n v="0"/>
    <n v="-56.75"/>
    <n v="0"/>
    <n v="0"/>
    <n v="0"/>
    <n v="0"/>
    <n v="0"/>
    <n v="0"/>
    <n v="0"/>
    <n v="0"/>
    <n v="0"/>
    <n v="0"/>
    <n v="0"/>
    <n v="0"/>
    <n v="0"/>
    <n v="172.03"/>
    <n v="21724.42"/>
    <n v="83888.93"/>
    <n v="166"/>
    <n v="300"/>
    <n v="178861.54"/>
    <n v="159996.22"/>
    <n v="89.452556000000001"/>
    <n v="84.232020632185197"/>
    <n v="9.4"/>
    <m/>
    <m/>
    <m/>
    <s v="JAL"/>
    <s v="PUERTO VALLARTA"/>
    <s v="48280"/>
    <s v="Proceso judicial"/>
    <x v="0"/>
  </r>
  <r>
    <n v="4136"/>
    <s v="Hipotecaria Su Casita"/>
    <s v="FIDEICOMISO 234036"/>
    <d v="2018-05-01T00:00:00"/>
    <s v="68215"/>
    <x v="0"/>
    <n v="21"/>
    <n v="129308.16"/>
    <n v="22752.6"/>
    <n v="0"/>
    <n v="152060.76"/>
    <n v="373.87"/>
    <n v="0"/>
    <n v="0"/>
    <n v="0"/>
    <n v="0"/>
    <m/>
    <n v="152060.76"/>
    <n v="92350.13"/>
    <n v="1012.91"/>
    <n v="0"/>
    <n v="0"/>
    <n v="0"/>
    <n v="0"/>
    <n v="0"/>
    <n v="93363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126.47"/>
    <n v="93363.04"/>
    <n v="166"/>
    <n v="300"/>
    <n v="178861.54"/>
    <n v="159996.22"/>
    <n v="89.452556000000001"/>
    <n v="85.015906308927597"/>
    <n v="9.4"/>
    <m/>
    <m/>
    <m/>
    <s v="JAL"/>
    <s v="PUERTO VALLARTA"/>
    <s v="48280"/>
    <s v="Proceso judicial"/>
    <x v="0"/>
  </r>
  <r>
    <n v="4137"/>
    <s v="Hipotecaria Su Casita"/>
    <s v="FIDEICOMISO 234036"/>
    <d v="2018-05-01T00:00:00"/>
    <s v="68217"/>
    <x v="0"/>
    <n v="21"/>
    <n v="129679.12"/>
    <n v="26156.33"/>
    <n v="0"/>
    <n v="155835.45000000001"/>
    <n v="370.96"/>
    <n v="0"/>
    <n v="0"/>
    <n v="0"/>
    <n v="0"/>
    <m/>
    <n v="155835.45000000001"/>
    <n v="116469.14"/>
    <n v="1015.82"/>
    <n v="0"/>
    <n v="150.88"/>
    <n v="0"/>
    <n v="0"/>
    <n v="0"/>
    <n v="117334.08"/>
    <n v="0"/>
    <n v="0"/>
    <n v="0"/>
    <n v="0"/>
    <n v="0"/>
    <n v="-46.95"/>
    <n v="0"/>
    <n v="0"/>
    <n v="0"/>
    <n v="0"/>
    <n v="0"/>
    <n v="0"/>
    <n v="0"/>
    <n v="0"/>
    <n v="0"/>
    <n v="0"/>
    <n v="0"/>
    <n v="0"/>
    <n v="0"/>
    <n v="103.93"/>
    <n v="26527.29"/>
    <n v="117334.08"/>
    <n v="166"/>
    <n v="300"/>
    <n v="178861.54"/>
    <n v="159996.22"/>
    <n v="89.452556000000001"/>
    <n v="87.126304095872996"/>
    <n v="9.4"/>
    <m/>
    <m/>
    <m/>
    <s v="JAL"/>
    <s v="PUERTO VALLARTA"/>
    <s v="48280"/>
    <s v="Morosidad"/>
    <x v="0"/>
  </r>
  <r>
    <n v="4138"/>
    <s v="Hipotecaria Su Casita"/>
    <s v="FIDEICOMISO 234036"/>
    <d v="2018-05-01T00:00:00"/>
    <s v="68219"/>
    <x v="0"/>
    <n v="21"/>
    <n v="84437.9"/>
    <n v="16618.759999999998"/>
    <n v="0"/>
    <n v="101056.66"/>
    <n v="266.33999999999997"/>
    <n v="0"/>
    <n v="0"/>
    <n v="0"/>
    <n v="0"/>
    <m/>
    <n v="101056.66"/>
    <n v="55078.080000000002"/>
    <n v="605.14"/>
    <n v="0"/>
    <n v="0"/>
    <n v="0"/>
    <n v="0"/>
    <n v="0"/>
    <n v="55683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85.099999999999"/>
    <n v="55683.22"/>
    <n v="165"/>
    <n v="300"/>
    <n v="119253.32"/>
    <n v="107327.99"/>
    <n v="90.000001999999995"/>
    <n v="84.741171451299195"/>
    <n v="8.6"/>
    <m/>
    <m/>
    <m/>
    <s v="JAL"/>
    <s v="ZAPOPAN"/>
    <s v="45180"/>
    <s v="Proceso judicial"/>
    <x v="0"/>
  </r>
  <r>
    <n v="4139"/>
    <s v="Hipotecaria Su Casita"/>
    <s v="FIDEICOMISO 234036"/>
    <d v="2018-05-01T00:00:00"/>
    <s v="68220"/>
    <x v="0"/>
    <n v="21"/>
    <n v="52563.99"/>
    <n v="9716.84"/>
    <n v="0"/>
    <n v="62280.83"/>
    <n v="149.11000000000001"/>
    <n v="0"/>
    <n v="0"/>
    <n v="0"/>
    <n v="0"/>
    <m/>
    <n v="62280.83"/>
    <n v="42285.24"/>
    <n v="416.13"/>
    <n v="0"/>
    <n v="0"/>
    <n v="0"/>
    <n v="0"/>
    <n v="0"/>
    <n v="42701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65.9500000000007"/>
    <n v="42701.37"/>
    <n v="168"/>
    <n v="300"/>
    <n v="73483.58"/>
    <n v="64694.74"/>
    <n v="88.039722999999995"/>
    <n v="84.754757827453801"/>
    <n v="9.5"/>
    <m/>
    <m/>
    <m/>
    <s v="BCN"/>
    <s v="MEXICALI"/>
    <s v="21355"/>
    <s v="Proceso judicial"/>
    <x v="0"/>
  </r>
  <r>
    <n v="4140"/>
    <s v="Hipotecaria Su Casita"/>
    <s v="FIDEICOMISO 234036"/>
    <d v="2018-05-01T00:00:00"/>
    <s v="68221"/>
    <x v="0"/>
    <n v="21"/>
    <n v="70211.320000000007"/>
    <n v="11082.73"/>
    <n v="0"/>
    <n v="81294.05"/>
    <n v="253.02"/>
    <n v="0"/>
    <n v="0"/>
    <n v="0"/>
    <n v="0"/>
    <m/>
    <n v="81294.05"/>
    <n v="32595.71"/>
    <n v="555.84"/>
    <n v="0"/>
    <n v="0"/>
    <n v="0"/>
    <n v="0"/>
    <n v="0"/>
    <n v="33151.55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35.75"/>
    <n v="33151.550000000003"/>
    <n v="166"/>
    <n v="300"/>
    <n v="104144.1"/>
    <n v="92578.62"/>
    <n v="88.894733000000002"/>
    <n v="78.059198433057801"/>
    <n v="9.5"/>
    <m/>
    <m/>
    <m/>
    <s v="OAX"/>
    <s v="SAN SEBASTIAN TUTLA"/>
    <s v="71246"/>
    <s v="Morosidad"/>
    <x v="0"/>
  </r>
  <r>
    <n v="4141"/>
    <s v="Hipotecaria Su Casita"/>
    <s v="FIDEICOMISO 234036"/>
    <d v="2018-05-01T00:00:00"/>
    <s v="68223"/>
    <x v="0"/>
    <n v="21"/>
    <n v="46073.96"/>
    <n v="10656.69"/>
    <n v="0"/>
    <n v="56730.65"/>
    <n v="143.85"/>
    <n v="0"/>
    <n v="0"/>
    <n v="0"/>
    <n v="0"/>
    <m/>
    <n v="56730.65"/>
    <n v="39367.75"/>
    <n v="330.2"/>
    <n v="0"/>
    <n v="0"/>
    <n v="0"/>
    <n v="0"/>
    <n v="0"/>
    <n v="39697.94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00.54"/>
    <n v="39697.949999999997"/>
    <n v="166"/>
    <n v="300"/>
    <n v="64868.69"/>
    <n v="58381.82"/>
    <n v="89.999998000000005"/>
    <n v="87.4545943675394"/>
    <n v="8.6"/>
    <m/>
    <m/>
    <m/>
    <s v="SIN"/>
    <s v="CULIACAN"/>
    <s v="80014"/>
    <s v="Proceso judicial"/>
    <x v="0"/>
  </r>
  <r>
    <n v="4142"/>
    <s v="Hipotecaria Su Casita"/>
    <s v="FIDEICOMISO 234036"/>
    <d v="2018-05-01T00:00:00"/>
    <s v="68224"/>
    <x v="1"/>
    <n v="0"/>
    <n v="31891.49"/>
    <n v="0"/>
    <n v="0"/>
    <n v="31891.49"/>
    <n v="95.54"/>
    <n v="0"/>
    <n v="0"/>
    <n v="95.54"/>
    <n v="0"/>
    <m/>
    <n v="31795.95"/>
    <n v="0"/>
    <n v="241.84"/>
    <n v="0"/>
    <n v="0"/>
    <n v="241.84"/>
    <n v="0"/>
    <n v="0"/>
    <n v="0"/>
    <n v="36.71"/>
    <n v="0"/>
    <n v="0"/>
    <n v="0"/>
    <n v="0"/>
    <n v="-6.82"/>
    <n v="18.7"/>
    <n v="55.58"/>
    <n v="0"/>
    <n v="0"/>
    <n v="0"/>
    <n v="0"/>
    <n v="0"/>
    <n v="0"/>
    <n v="0"/>
    <n v="0"/>
    <n v="0"/>
    <n v="0"/>
    <n v="3.32E-3"/>
    <n v="441.55"/>
    <n v="0"/>
    <n v="0"/>
    <n v="166"/>
    <n v="300"/>
    <n v="87369.84"/>
    <n v="39877.160000000003"/>
    <n v="45.641790999999998"/>
    <n v="36.392363562160597"/>
    <n v="9.1"/>
    <m/>
    <m/>
    <m/>
    <s v="QR"/>
    <s v="BENITO JUAREZ"/>
    <s v="77518"/>
    <s v="Al corriente"/>
    <x v="0"/>
  </r>
  <r>
    <n v="4143"/>
    <s v="Hipotecaria Su Casita"/>
    <s v="FIDEICOMISO 234036"/>
    <d v="2018-05-01T00:00:00"/>
    <s v="68226"/>
    <x v="0"/>
    <n v="21"/>
    <n v="35702.83"/>
    <n v="30897.58"/>
    <n v="0"/>
    <n v="66600.41"/>
    <n v="596.29999999999995"/>
    <n v="0"/>
    <n v="0"/>
    <n v="0"/>
    <n v="0"/>
    <m/>
    <n v="66600.41"/>
    <n v="24493.47"/>
    <n v="255.87"/>
    <n v="0"/>
    <n v="0"/>
    <n v="0"/>
    <n v="0"/>
    <n v="0"/>
    <n v="24749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493.88"/>
    <n v="24749.34"/>
    <n v="49"/>
    <n v="180"/>
    <n v="96368.23"/>
    <n v="86024.35"/>
    <n v="89.266296999999994"/>
    <n v="69.110338867794596"/>
    <n v="8.6"/>
    <m/>
    <m/>
    <m/>
    <s v="QR"/>
    <s v="BENITO JUAREZ"/>
    <s v="77518"/>
    <s v="Proceso judicial"/>
    <x v="0"/>
  </r>
  <r>
    <n v="4144"/>
    <s v="Hipotecaria Su Casita"/>
    <s v="FIDEICOMISO 234036"/>
    <d v="2018-05-01T00:00:00"/>
    <s v="68228"/>
    <x v="0"/>
    <n v="21"/>
    <n v="53804.66"/>
    <n v="7162.24"/>
    <n v="0"/>
    <n v="60966.9"/>
    <n v="162.9"/>
    <n v="0"/>
    <n v="0"/>
    <n v="0"/>
    <n v="0"/>
    <m/>
    <n v="60966.9"/>
    <n v="21908.26"/>
    <n v="385.6"/>
    <n v="0"/>
    <n v="0"/>
    <n v="0"/>
    <n v="0"/>
    <n v="0"/>
    <n v="22293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25.14"/>
    <n v="22293.86"/>
    <n v="169"/>
    <n v="300"/>
    <n v="75057.490000000005"/>
    <n v="67551.740000000005"/>
    <n v="89.999999000000003"/>
    <n v="81.226937145262298"/>
    <n v="8.6"/>
    <m/>
    <m/>
    <m/>
    <s v="DF"/>
    <s v="VENUSTIANO CARRANZA"/>
    <s v="15270"/>
    <s v="Morosidad"/>
    <x v="0"/>
  </r>
  <r>
    <n v="4145"/>
    <s v="Hipotecaria Su Casita"/>
    <s v="FIDEICOMISO 234036"/>
    <d v="2018-05-01T00:00:00"/>
    <s v="68229"/>
    <x v="0"/>
    <n v="21"/>
    <n v="30764.41"/>
    <n v="3905.72"/>
    <n v="0"/>
    <n v="34670.129999999997"/>
    <n v="89.17"/>
    <n v="0"/>
    <n v="0"/>
    <n v="0"/>
    <n v="0"/>
    <m/>
    <n v="34670.129999999997"/>
    <n v="14061.16"/>
    <n v="243.55"/>
    <n v="0"/>
    <n v="0"/>
    <n v="0"/>
    <n v="0"/>
    <n v="0"/>
    <n v="14304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94.89"/>
    <n v="14304.71"/>
    <n v="166"/>
    <n v="300"/>
    <n v="95255.81"/>
    <n v="38081.46"/>
    <n v="39.978096999999998"/>
    <n v="36.396866615476704"/>
    <n v="9.5"/>
    <m/>
    <m/>
    <m/>
    <s v="GTO"/>
    <s v="GUANAJUATO"/>
    <s v="37358"/>
    <s v="Morosidad"/>
    <x v="0"/>
  </r>
  <r>
    <n v="4146"/>
    <s v="Hipotecaria Su Casita"/>
    <s v="FIDEICOMISO 234036"/>
    <d v="2018-05-01T00:00:00"/>
    <s v="68232"/>
    <x v="1"/>
    <n v="0"/>
    <n v="17463.34"/>
    <n v="0"/>
    <n v="0"/>
    <n v="17463.34"/>
    <n v="310.66000000000003"/>
    <n v="0"/>
    <n v="0"/>
    <n v="310.66000000000003"/>
    <n v="0"/>
    <m/>
    <n v="17152.68"/>
    <n v="0"/>
    <n v="132.43"/>
    <n v="0"/>
    <n v="0"/>
    <n v="132.43"/>
    <n v="0"/>
    <n v="0"/>
    <n v="0"/>
    <n v="35.85"/>
    <n v="0"/>
    <n v="0"/>
    <n v="0"/>
    <n v="0"/>
    <n v="-5.48"/>
    <n v="16.62"/>
    <n v="54.8"/>
    <n v="0"/>
    <n v="0"/>
    <n v="0"/>
    <n v="0"/>
    <n v="0"/>
    <n v="0"/>
    <n v="0"/>
    <n v="45.67"/>
    <n v="0"/>
    <n v="42.82"/>
    <n v="0"/>
    <n v="590.54999999999995"/>
    <n v="0"/>
    <n v="0"/>
    <n v="46"/>
    <n v="180"/>
    <n v="56342.55"/>
    <n v="43430.720000000001"/>
    <n v="77.083341000000004"/>
    <n v="30.4435634846459"/>
    <n v="9.1"/>
    <m/>
    <m/>
    <m/>
    <s v="MICH"/>
    <s v="TARIMBARO"/>
    <s v="58880"/>
    <s v="Al corriente"/>
    <x v="0"/>
  </r>
  <r>
    <n v="4147"/>
    <s v="Hipotecaria Su Casita"/>
    <s v="FIDEICOMISO 234036"/>
    <d v="2018-05-01T00:00:00"/>
    <s v="68236"/>
    <x v="2"/>
    <n v="1"/>
    <n v="23846.21"/>
    <n v="350.51"/>
    <n v="0"/>
    <n v="24196.720000000001"/>
    <n v="420.79"/>
    <n v="0"/>
    <n v="350.51"/>
    <n v="83.73"/>
    <n v="0"/>
    <m/>
    <n v="23762.48"/>
    <n v="0"/>
    <n v="188.78"/>
    <n v="0"/>
    <n v="0"/>
    <n v="188.78"/>
    <n v="0"/>
    <n v="0"/>
    <n v="0"/>
    <n v="36.36"/>
    <n v="0"/>
    <n v="0"/>
    <n v="0"/>
    <n v="0"/>
    <n v="-6.92"/>
    <n v="22.41"/>
    <n v="72.040000000000006"/>
    <n v="0"/>
    <n v="0"/>
    <n v="0"/>
    <n v="0"/>
    <n v="0"/>
    <n v="0"/>
    <n v="0"/>
    <n v="0"/>
    <n v="0"/>
    <n v="0"/>
    <n v="0"/>
    <n v="746.91"/>
    <n v="337.06"/>
    <n v="0"/>
    <n v="46"/>
    <n v="180"/>
    <n v="64861.68"/>
    <n v="58375.51"/>
    <n v="89.999996999999993"/>
    <n v="36.635622176364002"/>
    <n v="9.5"/>
    <m/>
    <m/>
    <m/>
    <s v="SIN"/>
    <s v="CULIACAN"/>
    <s v="80014"/>
    <s v="Morosidad"/>
    <x v="0"/>
  </r>
  <r>
    <n v="4148"/>
    <s v="Hipotecaria Su Casita"/>
    <s v="FIDEICOMISO 234036"/>
    <d v="2018-05-01T00:00:00"/>
    <s v="68237"/>
    <x v="0"/>
    <n v="21"/>
    <n v="43185.65"/>
    <n v="9453.92"/>
    <n v="0"/>
    <n v="52639.57"/>
    <n v="124.09"/>
    <n v="0"/>
    <n v="0"/>
    <n v="0"/>
    <n v="0"/>
    <m/>
    <n v="52639.57"/>
    <n v="45956.51"/>
    <n v="345.49"/>
    <n v="0"/>
    <n v="0"/>
    <n v="0"/>
    <n v="0"/>
    <n v="0"/>
    <n v="463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78.01"/>
    <n v="46302"/>
    <n v="166"/>
    <n v="300"/>
    <n v="59246.68"/>
    <n v="53322.02"/>
    <n v="90.000013999999993"/>
    <n v="88.848135103545999"/>
    <n v="9.6"/>
    <m/>
    <m/>
    <m/>
    <s v="GRO"/>
    <s v="ACAPULCO DE JUAREZ"/>
    <s v="39906"/>
    <s v="Proceso judicial"/>
    <x v="0"/>
  </r>
  <r>
    <n v="4149"/>
    <s v="Hipotecaria Su Casita"/>
    <s v="FIDEICOMISO 234036"/>
    <d v="2018-05-01T00:00:00"/>
    <s v="68238"/>
    <x v="0"/>
    <n v="21"/>
    <n v="125600"/>
    <n v="24466.65"/>
    <n v="0"/>
    <n v="150066.65"/>
    <n v="392.12"/>
    <n v="0"/>
    <n v="0"/>
    <n v="0"/>
    <n v="0"/>
    <m/>
    <n v="150066.65"/>
    <n v="81974.16"/>
    <n v="900.13"/>
    <n v="0"/>
    <n v="0"/>
    <n v="0"/>
    <n v="0"/>
    <n v="0"/>
    <n v="82874.28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858.77"/>
    <n v="82874.289999999994"/>
    <n v="166"/>
    <n v="300"/>
    <n v="195674.86"/>
    <n v="159148.88"/>
    <n v="81.333330000000004"/>
    <n v="76.691839530661497"/>
    <n v="8.6"/>
    <m/>
    <m/>
    <m/>
    <s v="QRO"/>
    <s v="QUERETARO"/>
    <s v="76099"/>
    <s v="Morosidad"/>
    <x v="0"/>
  </r>
  <r>
    <n v="4150"/>
    <s v="Hipotecaria Su Casita"/>
    <s v="FIDEICOMISO 234036"/>
    <d v="2018-05-01T00:00:00"/>
    <s v="68241"/>
    <x v="0"/>
    <n v="21"/>
    <n v="15080.79"/>
    <n v="1465.4"/>
    <n v="0"/>
    <n v="16546.189999999999"/>
    <n v="42.27"/>
    <n v="0"/>
    <n v="0"/>
    <n v="0"/>
    <n v="0"/>
    <m/>
    <n v="16546.189999999999"/>
    <n v="5368.89"/>
    <n v="124.42"/>
    <n v="0"/>
    <n v="0"/>
    <n v="0"/>
    <n v="0"/>
    <n v="0"/>
    <n v="5493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7.67"/>
    <n v="5493.31"/>
    <n v="166"/>
    <n v="300"/>
    <n v="70481.070000000007"/>
    <n v="18486.77"/>
    <n v="26.229412"/>
    <n v="23.476076920970002"/>
    <n v="9.9"/>
    <m/>
    <m/>
    <m/>
    <s v="NAY"/>
    <s v="BAHIA DE BANDERAS"/>
    <s v="63730"/>
    <s v="Proceso judicial"/>
    <x v="0"/>
  </r>
  <r>
    <n v="4151"/>
    <s v="Hipotecaria Su Casita"/>
    <s v="FIDEICOMISO 234036"/>
    <d v="2018-05-01T00:00:00"/>
    <s v="68246"/>
    <x v="0"/>
    <n v="21"/>
    <n v="56399.44"/>
    <n v="68511.289999999994"/>
    <n v="0"/>
    <n v="124910.73"/>
    <n v="997.28"/>
    <n v="0"/>
    <n v="0"/>
    <n v="0"/>
    <n v="0"/>
    <m/>
    <n v="124910.73"/>
    <n v="73628.94"/>
    <n v="441.8"/>
    <n v="0"/>
    <n v="0"/>
    <n v="0"/>
    <n v="0"/>
    <n v="0"/>
    <n v="74070.74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508.570000000007"/>
    <n v="74070.740000000005"/>
    <n v="46"/>
    <n v="180"/>
    <n v="154014.18"/>
    <n v="138612.76999999999"/>
    <n v="90.000005000000002"/>
    <n v="81.103395629087103"/>
    <n v="9.4"/>
    <m/>
    <m/>
    <m/>
    <s v="NAY"/>
    <s v="BAHIA DE BANDERAS"/>
    <s v="63737"/>
    <s v="Proceso judicial"/>
    <x v="0"/>
  </r>
  <r>
    <n v="4152"/>
    <s v="Hipotecaria Su Casita"/>
    <s v="FIDEICOMISO 234036"/>
    <d v="2018-05-01T00:00:00"/>
    <s v="68250"/>
    <x v="0"/>
    <n v="21"/>
    <n v="106171.95"/>
    <n v="25132.92"/>
    <n v="0"/>
    <n v="131304.87"/>
    <n v="310.27"/>
    <n v="0"/>
    <n v="0"/>
    <n v="0"/>
    <n v="0"/>
    <m/>
    <n v="131304.87"/>
    <n v="122178.62"/>
    <n v="831.68"/>
    <n v="0"/>
    <n v="0"/>
    <n v="0"/>
    <n v="0"/>
    <n v="0"/>
    <n v="123010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443.19"/>
    <n v="123010.3"/>
    <n v="166"/>
    <n v="300"/>
    <n v="146388.54999999999"/>
    <n v="131749.69"/>
    <n v="89.999996999999993"/>
    <n v="89.696134435575402"/>
    <n v="9.4"/>
    <m/>
    <m/>
    <m/>
    <s v="SIN"/>
    <s v="MAZATLAN"/>
    <s v="82198"/>
    <s v="Proceso judicial"/>
    <x v="0"/>
  </r>
  <r>
    <n v="4153"/>
    <s v="Hipotecaria Su Casita"/>
    <s v="FIDEICOMISO 234036"/>
    <d v="2018-05-01T00:00:00"/>
    <s v="68251"/>
    <x v="0"/>
    <n v="21"/>
    <n v="48772.55"/>
    <n v="19413.72"/>
    <n v="0"/>
    <n v="68186.27"/>
    <n v="516"/>
    <n v="0"/>
    <n v="0"/>
    <n v="0"/>
    <n v="0"/>
    <m/>
    <n v="68186.27"/>
    <n v="18393.86"/>
    <n v="349.54"/>
    <n v="0"/>
    <n v="0"/>
    <n v="0"/>
    <n v="0"/>
    <n v="0"/>
    <n v="18743.4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29.72"/>
    <n v="18743.400000000001"/>
    <n v="107"/>
    <n v="240"/>
    <n v="159724.26"/>
    <n v="99013.41"/>
    <n v="61.990214000000002"/>
    <n v="42.689989862603298"/>
    <n v="8.6"/>
    <m/>
    <m/>
    <m/>
    <s v="GRO"/>
    <s v="ACAPULCO DE JUAREZ"/>
    <s v="39906"/>
    <s v="Morosidad"/>
    <x v="0"/>
  </r>
  <r>
    <n v="4154"/>
    <s v="Hipotecaria Su Casita"/>
    <s v="FIDEICOMISO 234036"/>
    <d v="2018-05-01T00:00:00"/>
    <s v="68252"/>
    <x v="0"/>
    <n v="21"/>
    <n v="38292.15"/>
    <n v="4446.29"/>
    <n v="0"/>
    <n v="42738.44"/>
    <n v="110.04"/>
    <n v="0"/>
    <n v="0"/>
    <n v="0"/>
    <n v="0"/>
    <m/>
    <n v="42738.44"/>
    <n v="15956.33"/>
    <n v="306.33999999999997"/>
    <n v="0"/>
    <n v="0"/>
    <n v="0"/>
    <n v="0"/>
    <n v="0"/>
    <n v="16262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56.33"/>
    <n v="16262.67"/>
    <n v="166"/>
    <n v="300"/>
    <n v="53290.67"/>
    <n v="47280.79"/>
    <n v="88.722453999999999"/>
    <n v="80.198729271058298"/>
    <n v="9.6"/>
    <m/>
    <m/>
    <m/>
    <s v="COA"/>
    <s v="TORREON"/>
    <s v="27087"/>
    <s v="Morosidad"/>
    <x v="0"/>
  </r>
  <r>
    <n v="4155"/>
    <s v="Hipotecaria Su Casita"/>
    <s v="FIDEICOMISO 234036"/>
    <d v="2018-05-01T00:00:00"/>
    <s v="68253"/>
    <x v="0"/>
    <n v="21"/>
    <n v="41479.919999999998"/>
    <n v="16918.3"/>
    <n v="0"/>
    <n v="58398.22"/>
    <n v="255.73"/>
    <n v="0"/>
    <n v="0"/>
    <n v="0"/>
    <n v="0"/>
    <m/>
    <n v="58398.22"/>
    <n v="32851.69"/>
    <n v="297.27"/>
    <n v="0"/>
    <n v="0"/>
    <n v="0"/>
    <n v="0"/>
    <n v="0"/>
    <n v="33148.95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74.03"/>
    <n v="33148.959999999999"/>
    <n v="107"/>
    <n v="240"/>
    <n v="70289.62"/>
    <n v="63260.66"/>
    <n v="90.000003000000007"/>
    <n v="83.082281708642597"/>
    <n v="8.6"/>
    <m/>
    <m/>
    <m/>
    <s v="EM"/>
    <s v="HUEHUETOCA"/>
    <s v="54680"/>
    <s v="Proceso judicial"/>
    <x v="0"/>
  </r>
  <r>
    <n v="4156"/>
    <s v="Hipotecaria Su Casita"/>
    <s v="FIDEICOMISO 234036"/>
    <d v="2018-05-01T00:00:00"/>
    <s v="68256"/>
    <x v="1"/>
    <n v="0"/>
    <n v="38411.550000000003"/>
    <n v="0"/>
    <n v="0"/>
    <n v="38411.550000000003"/>
    <n v="239.98"/>
    <n v="0"/>
    <n v="0"/>
    <n v="239.98"/>
    <n v="0"/>
    <m/>
    <n v="38171.57"/>
    <n v="0"/>
    <n v="275.27999999999997"/>
    <n v="0"/>
    <n v="0"/>
    <n v="275.27999999999997"/>
    <n v="0"/>
    <n v="0"/>
    <n v="0"/>
    <n v="38.29"/>
    <n v="0"/>
    <n v="0"/>
    <n v="0"/>
    <n v="0"/>
    <n v="-8.6300000000000008"/>
    <n v="24.08"/>
    <n v="72.77"/>
    <n v="0"/>
    <n v="0"/>
    <n v="0"/>
    <n v="0"/>
    <n v="0"/>
    <n v="0"/>
    <n v="0"/>
    <n v="0.2"/>
    <n v="0"/>
    <n v="0.12"/>
    <n v="0"/>
    <n v="641.97"/>
    <n v="0"/>
    <n v="0"/>
    <n v="106"/>
    <n v="240"/>
    <n v="65753.87"/>
    <n v="58943.65"/>
    <n v="89.642860999999996"/>
    <n v="58.0522031408264"/>
    <n v="8.6"/>
    <m/>
    <m/>
    <m/>
    <s v="EM"/>
    <s v="TECAMAC"/>
    <s v="55764"/>
    <s v="Al corriente"/>
    <x v="0"/>
  </r>
  <r>
    <n v="4157"/>
    <s v="Hipotecaria Su Casita"/>
    <s v="FIDEICOMISO 234036"/>
    <d v="2018-05-01T00:00:00"/>
    <s v="68258"/>
    <x v="1"/>
    <n v="0"/>
    <n v="58331.1"/>
    <n v="0"/>
    <n v="0"/>
    <n v="58331.1"/>
    <n v="343.71"/>
    <n v="0"/>
    <n v="0"/>
    <n v="343.71"/>
    <n v="0"/>
    <m/>
    <n v="57987.39"/>
    <n v="0"/>
    <n v="461.79"/>
    <n v="0"/>
    <n v="0"/>
    <n v="461.79"/>
    <n v="0"/>
    <n v="0"/>
    <n v="0"/>
    <n v="57.21"/>
    <n v="0"/>
    <n v="0"/>
    <n v="0"/>
    <n v="0"/>
    <n v="-10.55"/>
    <n v="37.53"/>
    <n v="106.65"/>
    <n v="0"/>
    <n v="0"/>
    <n v="0"/>
    <n v="0"/>
    <n v="0"/>
    <n v="0"/>
    <n v="0"/>
    <n v="0"/>
    <n v="0"/>
    <n v="0.04"/>
    <n v="8.2989999999999994E-2"/>
    <n v="996.34"/>
    <n v="0"/>
    <n v="0"/>
    <n v="107"/>
    <n v="240"/>
    <n v="96016.95"/>
    <n v="86415.26"/>
    <n v="90.000005000000002"/>
    <n v="60.392867995038699"/>
    <n v="9.5"/>
    <m/>
    <m/>
    <m/>
    <s v="EM"/>
    <s v="SAN ANTONIO LA ISLA"/>
    <s v="52280"/>
    <s v="Al corriente"/>
    <x v="0"/>
  </r>
  <r>
    <n v="4158"/>
    <s v="Hipotecaria Su Casita"/>
    <s v="FIDEICOMISO 234036"/>
    <d v="2018-05-01T00:00:00"/>
    <s v="68260"/>
    <x v="2"/>
    <n v="0"/>
    <n v="46370.71"/>
    <n v="0"/>
    <n v="0"/>
    <n v="46370.71"/>
    <n v="143.29"/>
    <n v="0"/>
    <n v="0"/>
    <n v="93.25"/>
    <n v="0"/>
    <m/>
    <n v="46277.46"/>
    <n v="0"/>
    <n v="332.32"/>
    <n v="0"/>
    <n v="0"/>
    <n v="332.32"/>
    <n v="0"/>
    <n v="0"/>
    <n v="0"/>
    <n v="40.4"/>
    <n v="0"/>
    <n v="0"/>
    <n v="0"/>
    <n v="0"/>
    <n v="-9.41"/>
    <n v="25.8"/>
    <n v="72.290000000000006"/>
    <n v="0"/>
    <n v="0"/>
    <n v="0"/>
    <n v="0"/>
    <n v="0"/>
    <n v="0"/>
    <n v="0"/>
    <n v="0"/>
    <n v="0"/>
    <n v="123.1"/>
    <n v="0"/>
    <n v="554.65"/>
    <n v="50.04"/>
    <n v="0"/>
    <n v="167"/>
    <n v="300"/>
    <n v="65082.98"/>
    <n v="58574.68"/>
    <n v="89.999996999999993"/>
    <n v="71.105318222269801"/>
    <n v="8.6"/>
    <m/>
    <m/>
    <m/>
    <s v="SIN"/>
    <s v="CULIACAN"/>
    <s v="80197"/>
    <s v="Morosidad"/>
    <x v="0"/>
  </r>
  <r>
    <n v="4159"/>
    <s v="Hipotecaria Su Casita"/>
    <s v="FIDEICOMISO 234036"/>
    <d v="2018-05-01T00:00:00"/>
    <s v="68261"/>
    <x v="0"/>
    <n v="21"/>
    <n v="49055.62"/>
    <n v="8843.07"/>
    <n v="0"/>
    <n v="57898.69"/>
    <n v="142.16"/>
    <n v="0"/>
    <n v="0"/>
    <n v="0"/>
    <n v="0"/>
    <m/>
    <n v="57898.69"/>
    <n v="36610.25"/>
    <n v="388.36"/>
    <n v="0"/>
    <n v="0"/>
    <n v="0"/>
    <n v="0"/>
    <n v="0"/>
    <n v="36998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85.23"/>
    <n v="36998.61"/>
    <n v="166"/>
    <n v="300"/>
    <n v="67468.14"/>
    <n v="60721.33"/>
    <n v="90.000005999999999"/>
    <n v="85.816342418589002"/>
    <n v="9.5"/>
    <m/>
    <m/>
    <m/>
    <s v="EM"/>
    <s v="VALLE DE CHALCO SOLIDARIDAD"/>
    <s v="56614"/>
    <s v="Proceso judicial"/>
    <x v="0"/>
  </r>
  <r>
    <n v="4160"/>
    <s v="Hipotecaria Su Casita"/>
    <s v="FIDEICOMISO 234036"/>
    <d v="2018-05-01T00:00:00"/>
    <s v="68263"/>
    <x v="0"/>
    <n v="21"/>
    <n v="122450.12"/>
    <n v="22450.13"/>
    <n v="0"/>
    <n v="144900.25"/>
    <n v="354.03"/>
    <n v="0"/>
    <n v="0"/>
    <n v="0"/>
    <n v="0"/>
    <m/>
    <n v="144900.25"/>
    <n v="93113.23"/>
    <n v="959.19"/>
    <n v="0"/>
    <n v="0"/>
    <n v="0"/>
    <n v="0"/>
    <n v="0"/>
    <n v="94072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804.16"/>
    <n v="94072.42"/>
    <n v="166"/>
    <n v="300"/>
    <n v="178784.05"/>
    <n v="151509.69"/>
    <n v="84.744523000000001"/>
    <n v="81.047638397456595"/>
    <n v="9.4"/>
    <m/>
    <m/>
    <m/>
    <s v="JAL"/>
    <s v="PUERTO VALLARTA"/>
    <s v="48280"/>
    <s v="Proceso judicial"/>
    <x v="0"/>
  </r>
  <r>
    <n v="4161"/>
    <s v="Hipotecaria Su Casita"/>
    <s v="FIDEICOMISO 234036"/>
    <d v="2018-05-01T00:00:00"/>
    <s v="68264"/>
    <x v="0"/>
    <n v="21"/>
    <n v="122450.12"/>
    <n v="21173.25"/>
    <n v="0"/>
    <n v="143623.37"/>
    <n v="354.03"/>
    <n v="0"/>
    <n v="0"/>
    <n v="0"/>
    <n v="0"/>
    <m/>
    <n v="143623.37"/>
    <n v="84746.06"/>
    <n v="959.19"/>
    <n v="0"/>
    <n v="0"/>
    <n v="0"/>
    <n v="0"/>
    <n v="0"/>
    <n v="85705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527.279999999999"/>
    <n v="85705.25"/>
    <n v="166"/>
    <n v="300"/>
    <n v="178784.05"/>
    <n v="151509.69"/>
    <n v="84.744523000000001"/>
    <n v="80.33343598223"/>
    <n v="9.4"/>
    <m/>
    <m/>
    <m/>
    <s v="JAL"/>
    <s v="PUERTO VALLARTA"/>
    <s v="48280"/>
    <s v="Proceso judicial"/>
    <x v="0"/>
  </r>
  <r>
    <n v="4162"/>
    <s v="Hipotecaria Su Casita"/>
    <s v="FIDEICOMISO 234036"/>
    <d v="2018-05-01T00:00:00"/>
    <s v="68265"/>
    <x v="0"/>
    <n v="21"/>
    <n v="112337.04"/>
    <n v="23025.63"/>
    <n v="0"/>
    <n v="135362.67000000001"/>
    <n v="433.25"/>
    <n v="0"/>
    <n v="0"/>
    <n v="0"/>
    <n v="0"/>
    <m/>
    <n v="135362.67000000001"/>
    <n v="67586.53"/>
    <n v="879.97"/>
    <n v="0"/>
    <n v="0"/>
    <n v="0"/>
    <n v="0"/>
    <n v="0"/>
    <n v="68466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58.880000000001"/>
    <n v="68466.5"/>
    <n v="166"/>
    <n v="300"/>
    <n v="178784.05"/>
    <n v="151509.69"/>
    <n v="84.744523000000001"/>
    <n v="75.712945496465693"/>
    <n v="9.4"/>
    <m/>
    <m/>
    <m/>
    <s v="JAL"/>
    <s v="PUERTO VALLARTA"/>
    <s v="48280"/>
    <s v="Morosidad"/>
    <x v="0"/>
  </r>
  <r>
    <n v="4163"/>
    <s v="Hipotecaria Su Casita"/>
    <s v="FIDEICOMISO 234036"/>
    <d v="2018-05-01T00:00:00"/>
    <s v="68266"/>
    <x v="0"/>
    <n v="21"/>
    <n v="127845.91"/>
    <n v="24779.23"/>
    <n v="0"/>
    <n v="152625.14000000001"/>
    <n v="384.72"/>
    <n v="0"/>
    <n v="0"/>
    <n v="0"/>
    <n v="0"/>
    <m/>
    <n v="152625.14000000001"/>
    <n v="99976.960000000006"/>
    <n v="1001.46"/>
    <n v="0"/>
    <n v="0"/>
    <n v="0"/>
    <n v="0"/>
    <n v="0"/>
    <n v="100978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163.95"/>
    <n v="100978.42"/>
    <n v="166"/>
    <n v="300"/>
    <n v="178784.05"/>
    <n v="159926.9"/>
    <n v="89.452555000000004"/>
    <n v="85.368432266446106"/>
    <n v="9.4"/>
    <m/>
    <m/>
    <m/>
    <s v="JAL"/>
    <s v="PUERTO VALLARTA"/>
    <s v="48280"/>
    <s v="Proceso judicial"/>
    <x v="0"/>
  </r>
  <r>
    <n v="4164"/>
    <s v="Hipotecaria Su Casita"/>
    <s v="FIDEICOMISO 234036"/>
    <d v="2018-05-01T00:00:00"/>
    <s v="68267"/>
    <x v="0"/>
    <n v="21"/>
    <n v="105818.2"/>
    <n v="44105.74"/>
    <n v="0"/>
    <n v="149923.94"/>
    <n v="647.61"/>
    <n v="0"/>
    <n v="12.19"/>
    <n v="0"/>
    <n v="0"/>
    <m/>
    <n v="149911.75"/>
    <n v="99784.25"/>
    <n v="828.91"/>
    <n v="0"/>
    <n v="370.51"/>
    <n v="0"/>
    <n v="0"/>
    <n v="0"/>
    <n v="100242.65"/>
    <n v="0"/>
    <n v="0"/>
    <n v="0"/>
    <n v="0"/>
    <n v="0"/>
    <n v="-105.46"/>
    <n v="0"/>
    <n v="0"/>
    <n v="0"/>
    <n v="0"/>
    <n v="0"/>
    <n v="0"/>
    <n v="0"/>
    <n v="0"/>
    <n v="0"/>
    <n v="0"/>
    <n v="0"/>
    <n v="0"/>
    <n v="0"/>
    <n v="277.24"/>
    <n v="44741.16"/>
    <n v="100242.65"/>
    <n v="107"/>
    <n v="240"/>
    <n v="178327.37"/>
    <n v="159518.39000000001"/>
    <n v="89.452556000000001"/>
    <n v="84.065474908146996"/>
    <n v="9.4"/>
    <m/>
    <m/>
    <m/>
    <s v="JAL"/>
    <s v="PUERTO VALLARTA"/>
    <s v="48280"/>
    <s v="Proceso judicial"/>
    <x v="0"/>
  </r>
  <r>
    <n v="4165"/>
    <s v="Hipotecaria Su Casita"/>
    <s v="FIDEICOMISO 234036"/>
    <d v="2018-05-01T00:00:00"/>
    <s v="68268"/>
    <x v="0"/>
    <n v="21"/>
    <n v="122450.12"/>
    <n v="20021.88"/>
    <n v="0"/>
    <n v="142472"/>
    <n v="354.03"/>
    <n v="0"/>
    <n v="0"/>
    <n v="0"/>
    <n v="0"/>
    <m/>
    <n v="142472"/>
    <n v="78261.490000000005"/>
    <n v="959.19"/>
    <n v="0"/>
    <n v="0"/>
    <n v="0"/>
    <n v="0"/>
    <n v="0"/>
    <n v="79220.679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75.91"/>
    <n v="79220.679999999993"/>
    <n v="166"/>
    <n v="300"/>
    <n v="178784.05"/>
    <n v="151509.69"/>
    <n v="84.744523000000001"/>
    <n v="79.689435579044499"/>
    <n v="9.4"/>
    <m/>
    <m/>
    <m/>
    <s v="JAL"/>
    <s v="PUERTO VALLARTA"/>
    <s v="48280"/>
    <s v="Morosidad"/>
    <x v="0"/>
  </r>
  <r>
    <n v="4166"/>
    <s v="Hipotecaria Su Casita"/>
    <s v="FIDEICOMISO 234036"/>
    <d v="2018-05-01T00:00:00"/>
    <s v="68270"/>
    <x v="0"/>
    <n v="21"/>
    <n v="127133.82"/>
    <n v="25676.61"/>
    <n v="0"/>
    <n v="152810.43"/>
    <n v="390.3"/>
    <n v="0"/>
    <n v="0"/>
    <n v="0"/>
    <n v="0"/>
    <m/>
    <n v="152810.43"/>
    <n v="102212.68"/>
    <n v="995.88"/>
    <n v="0"/>
    <n v="0"/>
    <n v="0"/>
    <n v="0"/>
    <n v="0"/>
    <n v="103208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066.91"/>
    <n v="103208.56"/>
    <n v="166"/>
    <n v="300"/>
    <n v="178784.05"/>
    <n v="159926.9"/>
    <n v="89.452555000000004"/>
    <n v="85.472071265988703"/>
    <n v="9.4"/>
    <m/>
    <m/>
    <m/>
    <s v="JAL"/>
    <s v="PUERTO VALLARTA"/>
    <s v="48280"/>
    <s v="Proceso judicial"/>
    <x v="0"/>
  </r>
  <r>
    <n v="4167"/>
    <s v="Hipotecaria Su Casita"/>
    <s v="FIDEICOMISO 234036"/>
    <d v="2018-05-01T00:00:00"/>
    <s v="68273"/>
    <x v="0"/>
    <n v="21"/>
    <n v="122450.12"/>
    <n v="20985.08"/>
    <n v="0"/>
    <n v="143435.20000000001"/>
    <n v="354.03"/>
    <n v="0"/>
    <n v="0"/>
    <n v="0"/>
    <n v="0"/>
    <m/>
    <n v="143435.20000000001"/>
    <n v="84072.52"/>
    <n v="959.19"/>
    <n v="0"/>
    <n v="0"/>
    <n v="0"/>
    <n v="0"/>
    <n v="0"/>
    <n v="85031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339.11"/>
    <n v="85031.71"/>
    <n v="166"/>
    <n v="300"/>
    <n v="178784.05"/>
    <n v="151509.69"/>
    <n v="84.744523000000001"/>
    <n v="80.228186100899606"/>
    <n v="9.4"/>
    <m/>
    <m/>
    <m/>
    <s v="JAL"/>
    <s v="PUERTO VALLARTA"/>
    <s v="48280"/>
    <s v="Proceso judicial"/>
    <x v="0"/>
  </r>
  <r>
    <n v="4168"/>
    <s v="Hipotecaria Su Casita"/>
    <s v="FIDEICOMISO 234036"/>
    <d v="2018-05-01T00:00:00"/>
    <s v="68276"/>
    <x v="13"/>
    <n v="3"/>
    <n v="0"/>
    <n v="3380.07"/>
    <n v="0"/>
    <n v="3380.07"/>
    <n v="0"/>
    <n v="0"/>
    <n v="0"/>
    <n v="0"/>
    <n v="0"/>
    <m/>
    <n v="3380.07"/>
    <n v="40.79"/>
    <n v="0"/>
    <n v="0"/>
    <n v="0"/>
    <n v="0"/>
    <n v="0"/>
    <n v="0"/>
    <n v="40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80.07"/>
    <n v="40.79"/>
    <n v="212"/>
    <n v="300"/>
    <n v="214248.36"/>
    <n v="192823.53"/>
    <n v="90.000003000000007"/>
    <n v="1.57764101787894"/>
    <n v="9.5"/>
    <m/>
    <m/>
    <m/>
    <s v="QR"/>
    <s v="BENITO JUAREZ"/>
    <s v="77533"/>
    <s v="Morosidad"/>
    <x v="0"/>
  </r>
  <r>
    <n v="4169"/>
    <s v="Hipotecaria Su Casita"/>
    <s v="FIDEICOMISO 234036"/>
    <d v="2018-05-01T00:00:00"/>
    <s v="68278"/>
    <x v="2"/>
    <n v="0"/>
    <n v="59654.69"/>
    <n v="0"/>
    <n v="0"/>
    <n v="59654.69"/>
    <n v="372.7"/>
    <n v="0"/>
    <n v="0"/>
    <n v="0"/>
    <n v="0"/>
    <m/>
    <n v="59654.69"/>
    <n v="0"/>
    <n v="427.53"/>
    <n v="0"/>
    <n v="0"/>
    <n v="0"/>
    <n v="0"/>
    <n v="0"/>
    <n v="427.53"/>
    <n v="0"/>
    <n v="0"/>
    <n v="0"/>
    <n v="0"/>
    <n v="0"/>
    <n v="-0.28999999999999998"/>
    <n v="0"/>
    <n v="0.8"/>
    <n v="0"/>
    <n v="0"/>
    <n v="0"/>
    <n v="0"/>
    <n v="0"/>
    <n v="0"/>
    <n v="0"/>
    <n v="0"/>
    <n v="0"/>
    <n v="0.51"/>
    <n v="0"/>
    <n v="0.51"/>
    <n v="372.7"/>
    <n v="427.53"/>
    <n v="106"/>
    <n v="240"/>
    <n v="102757.37"/>
    <n v="91542.73"/>
    <n v="89.086291000000003"/>
    <n v="58.053928180367699"/>
    <n v="8.6"/>
    <m/>
    <m/>
    <m/>
    <s v="NL"/>
    <s v="SANTA CATARINA"/>
    <s v="66365"/>
    <s v="Morosidad"/>
    <x v="0"/>
  </r>
  <r>
    <n v="4170"/>
    <s v="Hipotecaria Su Casita"/>
    <s v="FIDEICOMISO 234036"/>
    <d v="2018-05-01T00:00:00"/>
    <s v="68279"/>
    <x v="0"/>
    <n v="21"/>
    <n v="58532.18"/>
    <n v="19370.11"/>
    <n v="0"/>
    <n v="77902.289999999994"/>
    <n v="360.88"/>
    <n v="0"/>
    <n v="0"/>
    <n v="0"/>
    <n v="0"/>
    <m/>
    <n v="77902.289999999994"/>
    <n v="33694.36"/>
    <n v="419.48"/>
    <n v="0"/>
    <n v="0"/>
    <n v="0"/>
    <n v="0"/>
    <n v="0"/>
    <n v="34113.83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30.990000000002"/>
    <n v="34113.839999999997"/>
    <n v="107"/>
    <n v="240"/>
    <n v="139418.04"/>
    <n v="89268.87"/>
    <n v="64.029640999999998"/>
    <n v="55.876764898871102"/>
    <n v="8.6"/>
    <m/>
    <m/>
    <m/>
    <s v="BCN"/>
    <s v="TIJUANA"/>
    <s v="22667"/>
    <s v="Morosidad"/>
    <x v="0"/>
  </r>
  <r>
    <n v="4171"/>
    <s v="Hipotecaria Su Casita"/>
    <s v="FIDEICOMISO 234036"/>
    <d v="2018-05-01T00:00:00"/>
    <s v="68281"/>
    <x v="0"/>
    <n v="21"/>
    <n v="56659.17"/>
    <n v="12035.08"/>
    <n v="0"/>
    <n v="68694.25"/>
    <n v="175.1"/>
    <n v="0"/>
    <n v="0"/>
    <n v="0"/>
    <n v="0"/>
    <m/>
    <n v="68694.25"/>
    <n v="43175.12"/>
    <n v="406.06"/>
    <n v="0"/>
    <n v="0"/>
    <n v="0"/>
    <n v="0"/>
    <n v="0"/>
    <n v="43581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10.18"/>
    <n v="43581.18"/>
    <n v="167"/>
    <n v="300"/>
    <n v="80672.77"/>
    <n v="71572.97"/>
    <n v="88.720110000000005"/>
    <n v="85.1517188174181"/>
    <n v="8.6"/>
    <m/>
    <m/>
    <m/>
    <s v="VER"/>
    <s v="EMILIANO ZAPATA"/>
    <s v="91640"/>
    <s v="Proceso judicial"/>
    <x v="0"/>
  </r>
  <r>
    <n v="4172"/>
    <s v="Hipotecaria Su Casita"/>
    <s v="FIDEICOMISO 234036"/>
    <d v="2018-05-01T00:00:00"/>
    <s v="68282"/>
    <x v="1"/>
    <n v="0"/>
    <n v="43174.84"/>
    <n v="0"/>
    <n v="0"/>
    <n v="43174.84"/>
    <n v="130.72999999999999"/>
    <n v="0"/>
    <n v="0"/>
    <n v="130.72999999999999"/>
    <n v="0"/>
    <m/>
    <n v="43044.11"/>
    <n v="0"/>
    <n v="309.42"/>
    <n v="0"/>
    <n v="0"/>
    <n v="309.42"/>
    <n v="0"/>
    <n v="0"/>
    <n v="0"/>
    <n v="37.39"/>
    <n v="0"/>
    <n v="0"/>
    <n v="0"/>
    <n v="0"/>
    <n v="-10.34"/>
    <n v="23.88"/>
    <n v="66.91"/>
    <n v="0"/>
    <n v="0"/>
    <n v="0"/>
    <n v="0"/>
    <n v="0"/>
    <n v="0"/>
    <n v="0"/>
    <n v="0"/>
    <n v="0"/>
    <n v="0"/>
    <n v="3.32E-3"/>
    <n v="557.99"/>
    <n v="0"/>
    <n v="0"/>
    <n v="169"/>
    <n v="300"/>
    <n v="60230.14"/>
    <n v="54207.13"/>
    <n v="90.000006999999997"/>
    <n v="71.466063621312699"/>
    <n v="8.6"/>
    <m/>
    <m/>
    <m/>
    <s v="QR"/>
    <s v="BENITO JUAREZ"/>
    <s v="77539"/>
    <s v="Al corriente"/>
    <x v="0"/>
  </r>
  <r>
    <n v="4173"/>
    <s v="Hipotecaria Su Casita"/>
    <s v="FIDEICOMISO 234036"/>
    <d v="2018-05-01T00:00:00"/>
    <s v="68283"/>
    <x v="0"/>
    <n v="21"/>
    <n v="66195.64"/>
    <n v="11957.37"/>
    <n v="0"/>
    <n v="78153.009999999995"/>
    <n v="206.66"/>
    <n v="0"/>
    <n v="0"/>
    <n v="0"/>
    <n v="0"/>
    <m/>
    <n v="78153.009999999995"/>
    <n v="38561.9"/>
    <n v="474.4"/>
    <n v="0"/>
    <n v="0"/>
    <n v="0"/>
    <n v="0"/>
    <n v="0"/>
    <n v="39036.3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64.03"/>
    <n v="39036.300000000003"/>
    <n v="166"/>
    <n v="300"/>
    <n v="93196.67"/>
    <n v="83877"/>
    <n v="89.999996999999993"/>
    <n v="83.858157367824006"/>
    <n v="8.6"/>
    <m/>
    <m/>
    <m/>
    <s v="NL"/>
    <s v="JUAREZ"/>
    <s v="67267"/>
    <s v="Proceso judicial"/>
    <x v="0"/>
  </r>
  <r>
    <n v="4174"/>
    <s v="Hipotecaria Su Casita"/>
    <s v="FIDEICOMISO 234036"/>
    <d v="2018-05-01T00:00:00"/>
    <s v="68284"/>
    <x v="0"/>
    <n v="21"/>
    <n v="126648.63"/>
    <n v="27376.39"/>
    <n v="0"/>
    <n v="154025.01999999999"/>
    <n v="395.41"/>
    <n v="0"/>
    <n v="0"/>
    <n v="0"/>
    <n v="0"/>
    <m/>
    <n v="154025.01999999999"/>
    <n v="97717.38"/>
    <n v="907.65"/>
    <n v="0"/>
    <n v="0"/>
    <n v="0"/>
    <n v="0"/>
    <n v="0"/>
    <n v="98625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771.8"/>
    <n v="98625.03"/>
    <n v="166"/>
    <n v="300"/>
    <n v="189965.89"/>
    <n v="160479.42000000001"/>
    <n v="84.478019000000003"/>
    <n v="81.080356384858405"/>
    <n v="8.6"/>
    <m/>
    <m/>
    <m/>
    <s v="JAL"/>
    <s v="TLAJOMULCO DE ZUNIGA"/>
    <s v="45640"/>
    <s v="Proceso judicial"/>
    <x v="0"/>
  </r>
  <r>
    <n v="4175"/>
    <s v="Hipotecaria Su Casita"/>
    <s v="FIDEICOMISO 234036"/>
    <d v="2018-05-01T00:00:00"/>
    <s v="68289"/>
    <x v="1"/>
    <n v="0"/>
    <n v="108277.22"/>
    <n v="0"/>
    <n v="0"/>
    <n v="108277.22"/>
    <n v="417.32"/>
    <n v="0"/>
    <n v="0"/>
    <n v="417.32"/>
    <n v="51.07"/>
    <m/>
    <n v="107808.83"/>
    <n v="0"/>
    <n v="775.99"/>
    <n v="0"/>
    <n v="0"/>
    <n v="775.99"/>
    <n v="0"/>
    <n v="0"/>
    <n v="0"/>
    <n v="101.37"/>
    <n v="0"/>
    <n v="0"/>
    <n v="0"/>
    <n v="0"/>
    <n v="-22.54"/>
    <n v="64.73"/>
    <n v="182.98"/>
    <n v="0"/>
    <n v="0"/>
    <n v="0"/>
    <n v="0"/>
    <n v="0"/>
    <n v="0"/>
    <n v="0"/>
    <n v="0.57999999999999996"/>
    <n v="0"/>
    <n v="0.05"/>
    <n v="0"/>
    <n v="1571.5"/>
    <n v="0"/>
    <n v="0"/>
    <n v="166"/>
    <n v="300"/>
    <n v="173957.27"/>
    <n v="146963.9"/>
    <n v="84.482758000000004"/>
    <n v="61.974316789042398"/>
    <n v="8.6"/>
    <m/>
    <m/>
    <m/>
    <s v="QRO"/>
    <s v="CORREGIDORA"/>
    <s v="76900"/>
    <s v="Al corriente"/>
    <x v="0"/>
  </r>
  <r>
    <n v="4176"/>
    <s v="Hipotecaria Su Casita"/>
    <s v="FIDEICOMISO 234036"/>
    <d v="2018-05-01T00:00:00"/>
    <s v="68291"/>
    <x v="0"/>
    <n v="21"/>
    <n v="111363.87"/>
    <n v="22092.3"/>
    <n v="0"/>
    <n v="133456.17000000001"/>
    <n v="322.75"/>
    <n v="0"/>
    <n v="0"/>
    <n v="0"/>
    <n v="0"/>
    <m/>
    <n v="133456.17000000001"/>
    <n v="97141.33"/>
    <n v="881.63"/>
    <n v="0"/>
    <n v="0"/>
    <n v="0"/>
    <n v="0"/>
    <n v="0"/>
    <n v="98022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415.05"/>
    <n v="98022.96"/>
    <n v="166"/>
    <n v="300"/>
    <n v="153164.76999999999"/>
    <n v="137848.29"/>
    <n v="89.999998000000005"/>
    <n v="87.132419510518901"/>
    <n v="9.5"/>
    <m/>
    <m/>
    <m/>
    <s v="JAL"/>
    <s v="TONALA"/>
    <s v="45400"/>
    <s v="Proceso judicial"/>
    <x v="0"/>
  </r>
  <r>
    <n v="4177"/>
    <s v="Hipotecaria Su Casita"/>
    <s v="FIDEICOMISO 234036"/>
    <d v="2018-05-01T00:00:00"/>
    <s v="68297"/>
    <x v="0"/>
    <n v="21"/>
    <n v="129947.22"/>
    <n v="17695.8"/>
    <n v="0"/>
    <n v="147643.01999999999"/>
    <n v="375.71"/>
    <n v="0"/>
    <n v="0"/>
    <n v="0"/>
    <n v="0"/>
    <m/>
    <n v="147643.01999999999"/>
    <n v="64528.37"/>
    <n v="1017.92"/>
    <n v="0"/>
    <n v="0"/>
    <n v="0"/>
    <n v="0"/>
    <n v="0"/>
    <n v="65546.28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71.509999999998"/>
    <n v="65546.289999999994"/>
    <n v="166"/>
    <n v="300"/>
    <n v="188431.97"/>
    <n v="160786.59"/>
    <n v="85.328721000000002"/>
    <n v="78.353487446791604"/>
    <n v="9.4"/>
    <m/>
    <m/>
    <m/>
    <s v="JAL"/>
    <s v="PUERTO VALLARTA"/>
    <s v="48280"/>
    <s v="Morosidad"/>
    <x v="0"/>
  </r>
  <r>
    <n v="4178"/>
    <s v="Hipotecaria Su Casita"/>
    <s v="FIDEICOMISO 234036"/>
    <d v="2018-05-01T00:00:00"/>
    <s v="68298"/>
    <x v="0"/>
    <n v="21"/>
    <n v="96725.47"/>
    <n v="20768.189999999999"/>
    <n v="0"/>
    <n v="117493.66"/>
    <n v="280.32"/>
    <n v="0"/>
    <n v="0"/>
    <n v="0"/>
    <n v="0"/>
    <m/>
    <n v="117493.66"/>
    <n v="95765.31"/>
    <n v="765.74"/>
    <n v="0"/>
    <n v="0"/>
    <n v="0"/>
    <n v="0"/>
    <n v="0"/>
    <n v="96531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048.51"/>
    <n v="96531.05"/>
    <n v="166"/>
    <n v="300"/>
    <n v="133031.03"/>
    <n v="119727.93"/>
    <n v="90.000001999999995"/>
    <n v="88.320491592791399"/>
    <n v="9.5"/>
    <m/>
    <m/>
    <m/>
    <s v="GTO"/>
    <s v="LEON"/>
    <s v="37208"/>
    <s v="Proceso judicial"/>
    <x v="0"/>
  </r>
  <r>
    <n v="4179"/>
    <s v="Hipotecaria Su Casita"/>
    <s v="FIDEICOMISO 234036"/>
    <d v="2018-05-01T00:00:00"/>
    <s v="68299"/>
    <x v="2"/>
    <n v="0"/>
    <n v="58322.39"/>
    <n v="0"/>
    <n v="0"/>
    <n v="58322.39"/>
    <n v="256.45"/>
    <n v="0"/>
    <n v="0"/>
    <n v="0"/>
    <n v="0"/>
    <m/>
    <n v="58322.39"/>
    <n v="0"/>
    <n v="417.98"/>
    <n v="0"/>
    <n v="0"/>
    <n v="0"/>
    <n v="0"/>
    <n v="0"/>
    <n v="417.98"/>
    <n v="0"/>
    <n v="0"/>
    <n v="0"/>
    <n v="0"/>
    <n v="0"/>
    <n v="-33.369999999999997"/>
    <n v="0"/>
    <n v="91.66"/>
    <n v="0"/>
    <n v="0"/>
    <n v="0"/>
    <n v="0"/>
    <n v="0"/>
    <n v="0"/>
    <n v="0"/>
    <n v="0"/>
    <n v="0"/>
    <n v="58.29"/>
    <n v="0"/>
    <n v="58.29"/>
    <n v="256.45"/>
    <n v="417.98"/>
    <n v="166"/>
    <n v="300"/>
    <n v="99179.47"/>
    <n v="83060.2"/>
    <n v="83.747371999999999"/>
    <n v="58.804901640726598"/>
    <n v="8.6"/>
    <m/>
    <m/>
    <m/>
    <s v="PUE"/>
    <s v="PUEBLA"/>
    <s v="72590"/>
    <s v="Morosidad"/>
    <x v="0"/>
  </r>
  <r>
    <n v="4180"/>
    <s v="Hipotecaria Su Casita"/>
    <s v="FIDEICOMISO 234036"/>
    <d v="2018-05-01T00:00:00"/>
    <s v="68300"/>
    <x v="0"/>
    <n v="21"/>
    <n v="70352.59"/>
    <n v="14349.21"/>
    <n v="0"/>
    <n v="84701.8"/>
    <n v="215.2"/>
    <n v="0"/>
    <n v="0"/>
    <n v="0"/>
    <n v="0"/>
    <m/>
    <n v="84701.8"/>
    <n v="51115.27"/>
    <n v="504.19"/>
    <n v="0"/>
    <n v="0"/>
    <n v="0"/>
    <n v="0"/>
    <n v="0"/>
    <n v="51619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564.41"/>
    <n v="51619.46"/>
    <n v="168"/>
    <n v="300"/>
    <n v="113271.72"/>
    <n v="88597.4"/>
    <n v="78.216699000000006"/>
    <n v="74.777535180018802"/>
    <n v="8.6"/>
    <m/>
    <m/>
    <m/>
    <s v="QR"/>
    <s v="BENITO JUAREZ"/>
    <s v="77539"/>
    <s v="Proceso judicial"/>
    <x v="0"/>
  </r>
  <r>
    <n v="4181"/>
    <s v="Hipotecaria Su Casita"/>
    <s v="FIDEICOMISO 234036"/>
    <d v="2018-05-01T00:00:00"/>
    <s v="68301"/>
    <x v="1"/>
    <n v="0"/>
    <n v="110151.83"/>
    <n v="0"/>
    <n v="0"/>
    <n v="110151.83"/>
    <n v="688.23"/>
    <n v="0"/>
    <n v="0"/>
    <n v="688.23"/>
    <n v="0"/>
    <m/>
    <n v="109463.6"/>
    <n v="0"/>
    <n v="789.42"/>
    <n v="0"/>
    <n v="0"/>
    <n v="789.42"/>
    <n v="0"/>
    <n v="0"/>
    <n v="0"/>
    <n v="109.84"/>
    <n v="0"/>
    <n v="0"/>
    <n v="0"/>
    <n v="0"/>
    <n v="-24.85"/>
    <n v="69.06"/>
    <n v="209.72"/>
    <n v="0"/>
    <n v="0"/>
    <n v="0"/>
    <n v="0"/>
    <n v="0"/>
    <n v="0"/>
    <n v="0"/>
    <n v="18.11"/>
    <n v="0"/>
    <n v="17.149999999999999"/>
    <n v="0"/>
    <n v="1859.53"/>
    <n v="0"/>
    <n v="0"/>
    <n v="106"/>
    <n v="240"/>
    <n v="195122.05"/>
    <n v="169036.22"/>
    <n v="86.631018999999995"/>
    <n v="56.100066668601599"/>
    <n v="8.6"/>
    <m/>
    <m/>
    <m/>
    <s v="COA"/>
    <s v="TORREON"/>
    <s v="27105"/>
    <s v="Al corriente"/>
    <x v="0"/>
  </r>
  <r>
    <n v="4182"/>
    <s v="Hipotecaria Su Casita"/>
    <s v="FIDEICOMISO 234036"/>
    <d v="2018-05-01T00:00:00"/>
    <s v="68303"/>
    <x v="0"/>
    <n v="21"/>
    <n v="117814.27"/>
    <n v="27697.68"/>
    <n v="0"/>
    <n v="145511.95000000001"/>
    <n v="736.18"/>
    <n v="0"/>
    <n v="0"/>
    <n v="0"/>
    <n v="0"/>
    <m/>
    <n v="145511.95000000001"/>
    <n v="41845.199999999997"/>
    <n v="844.34"/>
    <n v="0"/>
    <n v="0"/>
    <n v="0"/>
    <n v="0"/>
    <n v="0"/>
    <n v="42689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433.86"/>
    <n v="42689.54"/>
    <n v="106"/>
    <n v="240"/>
    <n v="200971.12"/>
    <n v="180803.57"/>
    <n v="89.964950999999999"/>
    <n v="72.404408008450602"/>
    <n v="8.6"/>
    <m/>
    <m/>
    <m/>
    <s v="QRO"/>
    <s v="QUERETARO"/>
    <s v="76177"/>
    <s v="Morosidad"/>
    <x v="0"/>
  </r>
  <r>
    <n v="4183"/>
    <s v="Hipotecaria Su Casita"/>
    <s v="FIDEICOMISO 234036"/>
    <d v="2018-05-01T00:00:00"/>
    <s v="68304"/>
    <x v="0"/>
    <n v="21"/>
    <n v="30126.37"/>
    <n v="23577.01"/>
    <n v="0"/>
    <n v="53703.38"/>
    <n v="528.07000000000005"/>
    <n v="0"/>
    <n v="0"/>
    <n v="0"/>
    <n v="0"/>
    <m/>
    <n v="53703.38"/>
    <n v="16597.91"/>
    <n v="215.91"/>
    <n v="0"/>
    <n v="0"/>
    <n v="0"/>
    <n v="0"/>
    <n v="0"/>
    <n v="16813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105.08"/>
    <n v="16813.82"/>
    <n v="47"/>
    <n v="180"/>
    <n v="140199.82"/>
    <n v="75103.33"/>
    <n v="53.568778000000002"/>
    <n v="38.304885296958702"/>
    <n v="8.6"/>
    <m/>
    <m/>
    <m/>
    <s v="VER"/>
    <s v="VERACRUZ"/>
    <s v="91808"/>
    <s v="Proceso judicial"/>
    <x v="0"/>
  </r>
  <r>
    <n v="4184"/>
    <s v="Hipotecaria Su Casita"/>
    <s v="FIDEICOMISO 234036"/>
    <d v="2018-05-01T00:00:00"/>
    <s v="68305"/>
    <x v="0"/>
    <n v="21"/>
    <n v="47144.78"/>
    <n v="7631.69"/>
    <n v="0"/>
    <n v="54776.47"/>
    <n v="136.63"/>
    <n v="0"/>
    <n v="0"/>
    <n v="0"/>
    <n v="0"/>
    <m/>
    <n v="54776.47"/>
    <n v="30100.06"/>
    <n v="373.23"/>
    <n v="0"/>
    <n v="0"/>
    <n v="0"/>
    <n v="0"/>
    <n v="0"/>
    <n v="30473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68.32"/>
    <n v="30473.29"/>
    <n v="166"/>
    <n v="300"/>
    <n v="64840.62"/>
    <n v="58356.56"/>
    <n v="90.000003000000007"/>
    <n v="84.478633838756295"/>
    <n v="9.5"/>
    <m/>
    <m/>
    <m/>
    <s v="SIN"/>
    <s v="CULIACAN"/>
    <s v="80014"/>
    <s v="Proceso judicial"/>
    <x v="0"/>
  </r>
  <r>
    <n v="4185"/>
    <s v="Hipotecaria Su Casita"/>
    <s v="FIDEICOMISO 234036"/>
    <d v="2018-05-01T00:00:00"/>
    <s v="68306"/>
    <x v="0"/>
    <n v="21"/>
    <n v="131968.04999999999"/>
    <n v="32379.599999999999"/>
    <n v="0"/>
    <n v="164347.65"/>
    <n v="412"/>
    <n v="0"/>
    <n v="0"/>
    <n v="0"/>
    <n v="0"/>
    <m/>
    <n v="164347.65"/>
    <n v="124788.56"/>
    <n v="945.77"/>
    <n v="0"/>
    <n v="0"/>
    <n v="0"/>
    <n v="0"/>
    <n v="0"/>
    <n v="125734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791.599999999999"/>
    <n v="125734.33"/>
    <n v="166"/>
    <n v="300"/>
    <n v="185797.84"/>
    <n v="167218.04999999999"/>
    <n v="89.999996999999993"/>
    <n v="88.455092060677998"/>
    <n v="8.6"/>
    <m/>
    <m/>
    <m/>
    <s v="BCN"/>
    <s v="MEXICALI"/>
    <s v="21378"/>
    <s v="Proceso judicial"/>
    <x v="0"/>
  </r>
  <r>
    <n v="4186"/>
    <s v="Hipotecaria Su Casita"/>
    <s v="FIDEICOMISO 234036"/>
    <d v="2018-05-01T00:00:00"/>
    <s v="68308"/>
    <x v="0"/>
    <n v="21"/>
    <n v="41892.959999999999"/>
    <n v="6462.03"/>
    <n v="0"/>
    <n v="48354.99"/>
    <n v="129.46"/>
    <n v="0"/>
    <n v="0"/>
    <n v="0"/>
    <n v="0"/>
    <m/>
    <n v="48354.99"/>
    <n v="20178.75"/>
    <n v="300.23"/>
    <n v="0"/>
    <n v="0"/>
    <n v="0"/>
    <n v="0"/>
    <n v="0"/>
    <n v="20478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91.49"/>
    <n v="20478.98"/>
    <n v="167"/>
    <n v="300"/>
    <n v="66981.210000000006"/>
    <n v="52919.06"/>
    <n v="79.005829000000006"/>
    <n v="72.191873235025497"/>
    <n v="8.6"/>
    <m/>
    <m/>
    <m/>
    <s v="NAY"/>
    <s v="BAHIA DE BANDERAS"/>
    <s v="63730"/>
    <s v="Morosidad"/>
    <x v="0"/>
  </r>
  <r>
    <n v="4187"/>
    <s v="Hipotecaria Su Casita"/>
    <s v="FIDEICOMISO 234036"/>
    <d v="2018-05-01T00:00:00"/>
    <s v="68309"/>
    <x v="0"/>
    <n v="21"/>
    <n v="126478.14"/>
    <n v="14988.85"/>
    <n v="0"/>
    <n v="141466.99"/>
    <n v="398.39"/>
    <n v="0"/>
    <n v="0"/>
    <n v="0"/>
    <n v="0"/>
    <m/>
    <n v="141466.99"/>
    <n v="42423.23"/>
    <n v="906.43"/>
    <n v="0"/>
    <n v="0"/>
    <n v="0"/>
    <n v="0"/>
    <n v="0"/>
    <n v="43329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87.24"/>
    <n v="43329.66"/>
    <n v="167"/>
    <n v="300"/>
    <n v="188326.91"/>
    <n v="160696.94"/>
    <n v="85.328719000000007"/>
    <n v="75.117777833764706"/>
    <n v="8.6"/>
    <m/>
    <m/>
    <m/>
    <s v="JAL"/>
    <s v="PUERTO VALLARTA"/>
    <s v="48280"/>
    <s v="Proceso judicial"/>
    <x v="0"/>
  </r>
  <r>
    <n v="4188"/>
    <s v="Hipotecaria Su Casita"/>
    <s v="FIDEICOMISO 234036"/>
    <d v="2018-05-01T00:00:00"/>
    <s v="68311"/>
    <x v="0"/>
    <n v="21"/>
    <n v="70251.11"/>
    <n v="30825.08"/>
    <n v="0"/>
    <n v="101076.19"/>
    <n v="438.9"/>
    <n v="0"/>
    <n v="0"/>
    <n v="0"/>
    <n v="0"/>
    <m/>
    <n v="101076.19"/>
    <n v="61527.19"/>
    <n v="503.47"/>
    <n v="0"/>
    <n v="0"/>
    <n v="0"/>
    <n v="0"/>
    <n v="0"/>
    <n v="62030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263.98"/>
    <n v="62030.66"/>
    <n v="106"/>
    <n v="240"/>
    <n v="121450.2"/>
    <n v="107803"/>
    <n v="88.763131000000001"/>
    <n v="83.224391658403704"/>
    <n v="8.6"/>
    <m/>
    <m/>
    <m/>
    <s v="NL"/>
    <s v="APODACA"/>
    <s v="66600"/>
    <s v="Proceso judicial"/>
    <x v="0"/>
  </r>
  <r>
    <n v="4189"/>
    <s v="Hipotecaria Su Casita"/>
    <s v="FIDEICOMISO 234036"/>
    <d v="2018-05-01T00:00:00"/>
    <s v="68314"/>
    <x v="8"/>
    <n v="12"/>
    <n v="77917.98"/>
    <n v="2598.1999999999998"/>
    <n v="0"/>
    <n v="80516.179999999993"/>
    <n v="240.79"/>
    <n v="0"/>
    <n v="0"/>
    <n v="0"/>
    <n v="0"/>
    <m/>
    <n v="80516.179999999993"/>
    <n v="6252.98"/>
    <n v="558.41"/>
    <n v="0"/>
    <n v="0"/>
    <n v="0"/>
    <n v="0"/>
    <n v="0"/>
    <n v="6811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38.99"/>
    <n v="6811.39"/>
    <n v="167"/>
    <n v="300"/>
    <n v="134712.71"/>
    <n v="98426.28"/>
    <n v="73.063840999999996"/>
    <n v="59.768807410453597"/>
    <n v="8.6"/>
    <m/>
    <m/>
    <m/>
    <s v="CHI"/>
    <s v="CHIHUAHUA"/>
    <s v="31376"/>
    <s v="Morosidad"/>
    <x v="0"/>
  </r>
  <r>
    <n v="4190"/>
    <s v="Hipotecaria Su Casita"/>
    <s v="FIDEICOMISO 234036"/>
    <d v="2018-05-01T00:00:00"/>
    <s v="68315"/>
    <x v="3"/>
    <n v="4"/>
    <n v="0"/>
    <n v="997.65"/>
    <n v="0"/>
    <n v="997.65"/>
    <n v="0"/>
    <n v="0"/>
    <n v="0"/>
    <n v="0"/>
    <n v="0"/>
    <m/>
    <n v="997.65"/>
    <n v="19.829999999999998"/>
    <n v="0"/>
    <n v="0"/>
    <n v="0"/>
    <n v="0"/>
    <n v="0"/>
    <n v="0"/>
    <n v="19.829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7.65"/>
    <n v="19.829999999999998"/>
    <n v="0"/>
    <n v="60"/>
    <n v="70333.69"/>
    <n v="12113.11"/>
    <n v="17.222344"/>
    <n v="1.4184525271874899"/>
    <n v="9.5"/>
    <m/>
    <m/>
    <m/>
    <s v="NAY"/>
    <s v="BAHIA DE BANDERAS"/>
    <s v="63730"/>
    <s v="Morosidad"/>
    <x v="0"/>
  </r>
  <r>
    <n v="4191"/>
    <s v="Hipotecaria Su Casita"/>
    <s v="FIDEICOMISO 234036"/>
    <d v="2018-05-01T00:00:00"/>
    <s v="68316"/>
    <x v="9"/>
    <n v="10"/>
    <n v="77838.52"/>
    <n v="6624.86"/>
    <n v="0"/>
    <n v="84463.38"/>
    <n v="688.88"/>
    <n v="0"/>
    <n v="0"/>
    <n v="0"/>
    <n v="0"/>
    <m/>
    <n v="84463.38"/>
    <n v="5683.17"/>
    <n v="557.84"/>
    <n v="0"/>
    <n v="0"/>
    <n v="0"/>
    <n v="0"/>
    <n v="0"/>
    <n v="6241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13.74"/>
    <n v="6241.01"/>
    <n v="106"/>
    <n v="240"/>
    <n v="158465.42000000001"/>
    <n v="142618.88"/>
    <n v="90.000000999999997"/>
    <n v="53.3008272429526"/>
    <n v="8.6"/>
    <m/>
    <m/>
    <m/>
    <s v="JAL"/>
    <s v="TONALA"/>
    <s v="45400"/>
    <s v="Morosidad"/>
    <x v="0"/>
  </r>
  <r>
    <n v="4192"/>
    <s v="Hipotecaria Su Casita"/>
    <s v="FIDEICOMISO 234036"/>
    <d v="2018-05-01T00:00:00"/>
    <s v="68320"/>
    <x v="0"/>
    <n v="21"/>
    <n v="87257.78"/>
    <n v="17878.91"/>
    <n v="0"/>
    <n v="105136.69"/>
    <n v="272.41000000000003"/>
    <n v="0"/>
    <n v="0"/>
    <n v="0"/>
    <n v="0"/>
    <m/>
    <n v="105136.69"/>
    <n v="62021.73"/>
    <n v="625.35"/>
    <n v="0"/>
    <n v="0"/>
    <n v="0"/>
    <n v="0"/>
    <n v="0"/>
    <n v="62647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51.32"/>
    <n v="62647.08"/>
    <n v="166"/>
    <n v="300"/>
    <n v="139552.16"/>
    <n v="110564.99"/>
    <n v="79.228432999999995"/>
    <n v="75.338632957021701"/>
    <n v="8.6"/>
    <m/>
    <m/>
    <m/>
    <s v="BCN"/>
    <s v="TIJUANA"/>
    <s v="22667"/>
    <s v="Proceso judicial"/>
    <x v="0"/>
  </r>
  <r>
    <n v="4193"/>
    <s v="Hipotecaria Su Casita"/>
    <s v="FIDEICOMISO 234036"/>
    <d v="2018-05-01T00:00:00"/>
    <s v="68323"/>
    <x v="1"/>
    <n v="0"/>
    <n v="68687.98"/>
    <n v="0"/>
    <n v="0"/>
    <n v="68687.98"/>
    <n v="212.27"/>
    <n v="0"/>
    <n v="0"/>
    <n v="212.27"/>
    <n v="0"/>
    <m/>
    <n v="68475.710000000006"/>
    <n v="0"/>
    <n v="492.26"/>
    <n v="0"/>
    <n v="0"/>
    <n v="492.26"/>
    <n v="0"/>
    <n v="0"/>
    <n v="0"/>
    <n v="59.85"/>
    <n v="0"/>
    <n v="0"/>
    <n v="0"/>
    <n v="0"/>
    <n v="-12.23"/>
    <n v="38.22"/>
    <n v="107.18"/>
    <n v="0"/>
    <n v="0"/>
    <n v="0"/>
    <n v="0"/>
    <n v="0"/>
    <n v="0"/>
    <n v="0"/>
    <n v="0"/>
    <n v="0"/>
    <n v="0"/>
    <n v="4.9789999999999999E-3"/>
    <n v="897.55"/>
    <n v="0"/>
    <n v="0"/>
    <n v="167"/>
    <n v="300"/>
    <n v="96928.92"/>
    <n v="86767.01"/>
    <n v="89.516121999999996"/>
    <n v="70.645283390503195"/>
    <n v="8.6"/>
    <m/>
    <m/>
    <m/>
    <s v="EM"/>
    <s v="CUAUTITLAN"/>
    <s v="54850"/>
    <s v="Al corriente"/>
    <x v="0"/>
  </r>
  <r>
    <n v="4194"/>
    <s v="Hipotecaria Su Casita"/>
    <s v="FIDEICOMISO 234036"/>
    <d v="2018-05-01T00:00:00"/>
    <s v="68327"/>
    <x v="1"/>
    <n v="0"/>
    <n v="60724.39"/>
    <n v="0"/>
    <n v="0"/>
    <n v="60724.39"/>
    <n v="174.1"/>
    <n v="0"/>
    <n v="0"/>
    <n v="174.1"/>
    <n v="0"/>
    <m/>
    <n v="60550.29"/>
    <n v="0"/>
    <n v="480.73"/>
    <n v="0"/>
    <n v="0"/>
    <n v="480.73"/>
    <n v="0"/>
    <n v="0"/>
    <n v="0"/>
    <n v="52.05"/>
    <n v="0"/>
    <n v="0"/>
    <n v="0"/>
    <n v="0"/>
    <n v="-9.2100000000000009"/>
    <n v="35.340000000000003"/>
    <n v="94.44"/>
    <n v="0"/>
    <n v="0"/>
    <n v="0"/>
    <n v="0"/>
    <n v="0"/>
    <n v="0"/>
    <n v="0"/>
    <n v="0.63"/>
    <n v="0"/>
    <n v="0.63"/>
    <n v="0"/>
    <n v="828.08"/>
    <n v="0"/>
    <n v="0"/>
    <n v="167"/>
    <n v="300"/>
    <n v="96289.05"/>
    <n v="74949.31"/>
    <n v="77.837833000000003"/>
    <n v="62.883879266154302"/>
    <n v="9.5"/>
    <m/>
    <m/>
    <m/>
    <s v="EM"/>
    <s v="CUAUTITLAN"/>
    <s v="54850"/>
    <s v="Al corriente"/>
    <x v="0"/>
  </r>
  <r>
    <n v="4195"/>
    <s v="Hipotecaria Su Casita"/>
    <s v="FIDEICOMISO 234036"/>
    <d v="2018-05-01T00:00:00"/>
    <s v="68329"/>
    <x v="0"/>
    <n v="21"/>
    <n v="46721.64"/>
    <n v="19650.61"/>
    <n v="0"/>
    <n v="66372.25"/>
    <n v="288.02999999999997"/>
    <n v="0"/>
    <n v="0"/>
    <n v="0"/>
    <n v="0"/>
    <m/>
    <n v="66372.25"/>
    <n v="38899.18"/>
    <n v="334.84"/>
    <n v="0"/>
    <n v="0"/>
    <n v="0"/>
    <n v="0"/>
    <n v="0"/>
    <n v="39234.01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38.64"/>
    <n v="39234.019999999997"/>
    <n v="107"/>
    <n v="240"/>
    <n v="83077.289999999994"/>
    <n v="71253.75"/>
    <n v="85.768023999999997"/>
    <n v="79.892170319933996"/>
    <n v="8.6"/>
    <m/>
    <m/>
    <m/>
    <s v="COA"/>
    <s v="TORREON"/>
    <s v="27274"/>
    <s v="Proceso judicial"/>
    <x v="0"/>
  </r>
  <r>
    <n v="4196"/>
    <s v="Hipotecaria Su Casita"/>
    <s v="FIDEICOMISO 234036"/>
    <d v="2018-05-01T00:00:00"/>
    <s v="68331"/>
    <x v="0"/>
    <n v="21"/>
    <n v="49151.99"/>
    <n v="8469.7999999999993"/>
    <n v="0"/>
    <n v="57621.79"/>
    <n v="140.93"/>
    <n v="0"/>
    <n v="0"/>
    <n v="0"/>
    <n v="0"/>
    <m/>
    <n v="57621.79"/>
    <n v="34531.03"/>
    <n v="389.12"/>
    <n v="0"/>
    <n v="0"/>
    <n v="0"/>
    <n v="0"/>
    <n v="0"/>
    <n v="3492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10.73"/>
    <n v="34920.15"/>
    <n v="167"/>
    <n v="300"/>
    <n v="67407.97"/>
    <n v="60667.17"/>
    <n v="89.999995999999996"/>
    <n v="85.482162255348996"/>
    <n v="9.5"/>
    <m/>
    <m/>
    <m/>
    <s v="EM"/>
    <s v="VALLE DE CHALCO SOLIDARIDAD"/>
    <s v="56614"/>
    <s v="Morosidad"/>
    <x v="0"/>
  </r>
  <r>
    <n v="4197"/>
    <s v="Hipotecaria Su Casita"/>
    <s v="FIDEICOMISO 234036"/>
    <d v="2018-05-01T00:00:00"/>
    <s v="68333"/>
    <x v="0"/>
    <n v="21"/>
    <n v="73019.92"/>
    <n v="7240.5"/>
    <n v="0"/>
    <n v="80260.42"/>
    <n v="227.96"/>
    <n v="0"/>
    <n v="0"/>
    <n v="0"/>
    <n v="0"/>
    <m/>
    <n v="80260.42"/>
    <n v="19834.95"/>
    <n v="523.30999999999995"/>
    <n v="0"/>
    <n v="0"/>
    <n v="0"/>
    <n v="0"/>
    <n v="0"/>
    <n v="20358.25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68.46"/>
    <n v="20358.259999999998"/>
    <n v="166"/>
    <n v="300"/>
    <n v="103873.8"/>
    <n v="92523.85"/>
    <n v="89.073327000000006"/>
    <n v="77.267241212047907"/>
    <n v="8.6"/>
    <m/>
    <m/>
    <m/>
    <s v="OAX"/>
    <s v="SAN SEBASTIAN TUTLA"/>
    <s v="71246"/>
    <s v="Morosidad"/>
    <x v="0"/>
  </r>
  <r>
    <n v="4198"/>
    <s v="Hipotecaria Su Casita"/>
    <s v="FIDEICOMISO 234036"/>
    <d v="2018-05-01T00:00:00"/>
    <s v="68334"/>
    <x v="0"/>
    <n v="21"/>
    <n v="48676.92"/>
    <n v="9847.18"/>
    <n v="0"/>
    <n v="58524.1"/>
    <n v="141.07"/>
    <n v="0"/>
    <n v="0"/>
    <n v="0"/>
    <n v="0"/>
    <m/>
    <n v="58524.1"/>
    <n v="43615.58"/>
    <n v="385.36"/>
    <n v="0"/>
    <n v="0"/>
    <n v="0"/>
    <n v="0"/>
    <n v="0"/>
    <n v="44000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88.25"/>
    <n v="44000.94"/>
    <n v="166"/>
    <n v="300"/>
    <n v="67431.89"/>
    <n v="60253"/>
    <n v="89.353864999999999"/>
    <n v="86.789944577805201"/>
    <n v="9.5"/>
    <m/>
    <m/>
    <m/>
    <s v="EM"/>
    <s v="VALLE DE CHALCO SOLIDARIDAD"/>
    <s v="56614"/>
    <s v="Proceso judicial"/>
    <x v="0"/>
  </r>
  <r>
    <n v="4199"/>
    <s v="Hipotecaria Su Casita"/>
    <s v="FIDEICOMISO 234036"/>
    <d v="2018-05-01T00:00:00"/>
    <s v="68335"/>
    <x v="0"/>
    <n v="21"/>
    <n v="68535.62"/>
    <n v="30505.38"/>
    <n v="0"/>
    <n v="99041"/>
    <n v="409.48"/>
    <n v="0"/>
    <n v="0"/>
    <n v="0"/>
    <n v="0"/>
    <m/>
    <n v="99041"/>
    <n v="77076.27"/>
    <n v="542.57000000000005"/>
    <n v="0"/>
    <n v="0"/>
    <n v="0"/>
    <n v="0"/>
    <n v="0"/>
    <n v="77618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914.86"/>
    <n v="77618.84"/>
    <n v="106"/>
    <n v="240"/>
    <n v="113485.29"/>
    <n v="102136.76"/>
    <n v="89.999999000000003"/>
    <n v="87.272103608524503"/>
    <n v="9.5"/>
    <m/>
    <m/>
    <m/>
    <s v="MOR"/>
    <s v="EMILIANO ZAPATA"/>
    <s v="62760"/>
    <s v="Proceso judicial"/>
    <x v="0"/>
  </r>
  <r>
    <n v="4200"/>
    <s v="Hipotecaria Su Casita"/>
    <s v="FIDEICOMISO 234036"/>
    <d v="2018-05-01T00:00:00"/>
    <s v="68338"/>
    <x v="0"/>
    <n v="21"/>
    <n v="73027.199999999997"/>
    <n v="16782.509999999998"/>
    <n v="0"/>
    <n v="89809.71"/>
    <n v="227.99"/>
    <n v="0"/>
    <n v="0"/>
    <n v="0"/>
    <n v="0"/>
    <m/>
    <n v="89809.71"/>
    <n v="61698.98"/>
    <n v="523.36"/>
    <n v="0"/>
    <n v="0"/>
    <n v="0"/>
    <n v="0"/>
    <n v="0"/>
    <n v="62222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10.5"/>
    <n v="62222.34"/>
    <n v="166"/>
    <n v="300"/>
    <n v="103884.69"/>
    <n v="92533.56"/>
    <n v="89.073336999999995"/>
    <n v="86.451343325624507"/>
    <n v="8.6"/>
    <m/>
    <m/>
    <m/>
    <s v="OAX"/>
    <s v="SAN SEBASTIAN TUTLA"/>
    <s v="71246"/>
    <s v="Morosidad"/>
    <x v="0"/>
  </r>
  <r>
    <n v="4201"/>
    <s v="Hipotecaria Su Casita"/>
    <s v="FIDEICOMISO 234036"/>
    <d v="2018-05-01T00:00:00"/>
    <s v="68339"/>
    <x v="0"/>
    <n v="21"/>
    <n v="104843"/>
    <n v="20607.990000000002"/>
    <n v="0"/>
    <n v="125450.99"/>
    <n v="312.85000000000002"/>
    <n v="0"/>
    <n v="0"/>
    <n v="0"/>
    <n v="0"/>
    <m/>
    <n v="125450.99"/>
    <n v="84590.22"/>
    <n v="821.27"/>
    <n v="0"/>
    <n v="0"/>
    <n v="0"/>
    <n v="0"/>
    <n v="0"/>
    <n v="85411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920.84"/>
    <n v="85411.49"/>
    <n v="166"/>
    <n v="300"/>
    <n v="145558.96"/>
    <n v="130846.55"/>
    <n v="89.892474000000007"/>
    <n v="86.185687409024197"/>
    <n v="9.4"/>
    <m/>
    <m/>
    <m/>
    <s v="JAL"/>
    <s v="PUERTO VALLARTA"/>
    <s v="48317"/>
    <s v="Proceso judicial"/>
    <x v="0"/>
  </r>
  <r>
    <n v="4202"/>
    <s v="Hipotecaria Su Casita"/>
    <s v="FIDEICOMISO 234036"/>
    <d v="2018-05-01T00:00:00"/>
    <s v="68340"/>
    <x v="0"/>
    <n v="21"/>
    <n v="51312.91"/>
    <n v="10652.38"/>
    <n v="0"/>
    <n v="61965.29"/>
    <n v="147.1"/>
    <n v="0"/>
    <n v="0"/>
    <n v="0"/>
    <n v="0"/>
    <m/>
    <n v="61965.29"/>
    <n v="49107.27"/>
    <n v="406.23"/>
    <n v="0"/>
    <n v="0"/>
    <n v="0"/>
    <n v="0"/>
    <n v="0"/>
    <n v="4951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99.48"/>
    <n v="49513.5"/>
    <n v="167"/>
    <n v="300"/>
    <n v="70369.36"/>
    <n v="63332.43"/>
    <n v="90.000009000000006"/>
    <n v="88.057203200439503"/>
    <n v="9.5"/>
    <m/>
    <m/>
    <m/>
    <s v="NAY"/>
    <s v="BAHIA DE BANDERAS"/>
    <s v="63730"/>
    <s v="Proceso judicial"/>
    <x v="0"/>
  </r>
  <r>
    <n v="4203"/>
    <s v="Hipotecaria Su Casita"/>
    <s v="FIDEICOMISO 234036"/>
    <d v="2018-05-01T00:00:00"/>
    <s v="68342"/>
    <x v="1"/>
    <n v="1"/>
    <n v="96829.87"/>
    <n v="294.08999999999997"/>
    <n v="0"/>
    <n v="97123.96"/>
    <n v="296.2"/>
    <n v="0"/>
    <n v="294.08999999999997"/>
    <n v="296.2"/>
    <n v="0"/>
    <m/>
    <n v="96533.67"/>
    <n v="696.06"/>
    <n v="693.95"/>
    <n v="0"/>
    <n v="696.06"/>
    <n v="693.95"/>
    <n v="0"/>
    <n v="0"/>
    <n v="0"/>
    <n v="84.11"/>
    <n v="0"/>
    <n v="0"/>
    <n v="0"/>
    <n v="0"/>
    <n v="-1.97"/>
    <n v="53.71"/>
    <n v="150.52000000000001"/>
    <n v="84.11"/>
    <n v="0"/>
    <n v="0"/>
    <n v="0"/>
    <n v="0"/>
    <n v="53.71"/>
    <n v="60.82"/>
    <n v="74.180000000000007"/>
    <n v="0"/>
    <n v="0"/>
    <n v="0"/>
    <n v="2539.4899999999998"/>
    <n v="0"/>
    <n v="0"/>
    <n v="168"/>
    <n v="300"/>
    <n v="135491.72"/>
    <n v="121942.54"/>
    <n v="89.999994000000001"/>
    <n v="71.246914495941994"/>
    <n v="8.6"/>
    <m/>
    <m/>
    <m/>
    <s v="JAL"/>
    <s v="ZAPOPAN"/>
    <s v="45050"/>
    <s v="Al corriente"/>
    <x v="0"/>
  </r>
  <r>
    <n v="4204"/>
    <s v="Hipotecaria Su Casita"/>
    <s v="FIDEICOMISO 234036"/>
    <d v="2018-05-01T00:00:00"/>
    <s v="68343"/>
    <x v="0"/>
    <n v="21"/>
    <n v="74932.66"/>
    <n v="13033.73"/>
    <n v="0"/>
    <n v="87966.39"/>
    <n v="214.83"/>
    <n v="0"/>
    <n v="0"/>
    <n v="0"/>
    <n v="0"/>
    <m/>
    <n v="87966.39"/>
    <n v="54034.42"/>
    <n v="593.22"/>
    <n v="0"/>
    <n v="0"/>
    <n v="0"/>
    <n v="0"/>
    <n v="0"/>
    <n v="54627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48.56"/>
    <n v="54627.64"/>
    <n v="167"/>
    <n v="300"/>
    <n v="103831.67999999999"/>
    <n v="92486.34"/>
    <n v="89.073335"/>
    <n v="84.720183815368301"/>
    <n v="9.5"/>
    <m/>
    <m/>
    <m/>
    <s v="OAX"/>
    <s v="SAN SEBASTIAN TUTLA"/>
    <s v="71246"/>
    <s v="Morosidad"/>
    <x v="0"/>
  </r>
  <r>
    <n v="4205"/>
    <s v="Hipotecaria Su Casita"/>
    <s v="FIDEICOMISO 234036"/>
    <d v="2018-05-01T00:00:00"/>
    <s v="68345"/>
    <x v="2"/>
    <n v="0"/>
    <n v="35946.400000000001"/>
    <n v="0"/>
    <n v="0"/>
    <n v="35946.400000000001"/>
    <n v="645.96"/>
    <n v="0"/>
    <n v="0"/>
    <n v="0"/>
    <n v="0"/>
    <m/>
    <n v="35946.400000000001"/>
    <n v="0"/>
    <n v="257.62"/>
    <n v="0"/>
    <n v="0"/>
    <n v="0"/>
    <n v="0"/>
    <n v="0"/>
    <n v="257.62"/>
    <n v="0"/>
    <n v="0"/>
    <n v="0"/>
    <n v="0"/>
    <n v="0"/>
    <n v="-0.02"/>
    <n v="0"/>
    <n v="7.0000000000000007E-2"/>
    <n v="0"/>
    <n v="0"/>
    <n v="0"/>
    <n v="0"/>
    <n v="0"/>
    <n v="0"/>
    <n v="0"/>
    <n v="0"/>
    <n v="0"/>
    <n v="0.05"/>
    <n v="0"/>
    <n v="0.05"/>
    <n v="645.96"/>
    <n v="257.62"/>
    <n v="46"/>
    <n v="180"/>
    <n v="104583"/>
    <n v="91214.11"/>
    <n v="87.216956999999994"/>
    <n v="34.371169362994401"/>
    <n v="8.6"/>
    <m/>
    <m/>
    <m/>
    <s v="PUE"/>
    <s v="PUEBLA"/>
    <s v="72590"/>
    <s v="Morosidad"/>
    <x v="0"/>
  </r>
  <r>
    <n v="4206"/>
    <s v="Hipotecaria Su Casita"/>
    <s v="FIDEICOMISO 234036"/>
    <d v="2018-05-01T00:00:00"/>
    <s v="68346"/>
    <x v="0"/>
    <n v="21"/>
    <n v="127223.06"/>
    <n v="23061"/>
    <n v="0"/>
    <n v="150284.06"/>
    <n v="389.07"/>
    <n v="0"/>
    <n v="0"/>
    <n v="0"/>
    <n v="0"/>
    <m/>
    <n v="150284.06"/>
    <n v="86713.22"/>
    <n v="996.58"/>
    <n v="0"/>
    <n v="0"/>
    <n v="0"/>
    <n v="0"/>
    <n v="0"/>
    <n v="87709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50.07"/>
    <n v="87709.8"/>
    <n v="166"/>
    <n v="300"/>
    <n v="178716.37"/>
    <n v="159866.35999999999"/>
    <n v="89.452555000000004"/>
    <n v="84.090818998901995"/>
    <n v="9.4"/>
    <m/>
    <m/>
    <m/>
    <s v="JAL"/>
    <s v="PUERTO VALLARTA"/>
    <s v="48280"/>
    <s v="Proceso judicial"/>
    <x v="0"/>
  </r>
  <r>
    <n v="4207"/>
    <s v="Hipotecaria Su Casita"/>
    <s v="FIDEICOMISO 234036"/>
    <d v="2018-05-01T00:00:00"/>
    <s v="68349"/>
    <x v="0"/>
    <n v="21"/>
    <n v="127054.44"/>
    <n v="25144.41"/>
    <n v="0"/>
    <n v="152198.85"/>
    <n v="390.39"/>
    <n v="0"/>
    <n v="0"/>
    <n v="0"/>
    <n v="0"/>
    <m/>
    <n v="152198.85"/>
    <n v="98553.2"/>
    <n v="995.26"/>
    <n v="0"/>
    <n v="0"/>
    <n v="0"/>
    <n v="0"/>
    <n v="0"/>
    <n v="9954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534.799999999999"/>
    <n v="99548.46"/>
    <n v="166"/>
    <n v="300"/>
    <n v="178716.37"/>
    <n v="159866.35999999999"/>
    <n v="89.452555000000004"/>
    <n v="85.162231757586497"/>
    <n v="9.4"/>
    <m/>
    <m/>
    <m/>
    <s v="JAL"/>
    <s v="PUERTO VALLARTA"/>
    <s v="48280"/>
    <s v="Proceso judicial"/>
    <x v="0"/>
  </r>
  <r>
    <n v="4208"/>
    <s v="Hipotecaria Su Casita"/>
    <s v="FIDEICOMISO 234036"/>
    <d v="2018-05-01T00:00:00"/>
    <s v="68351"/>
    <x v="0"/>
    <n v="21"/>
    <n v="74791.61"/>
    <n v="14580.5"/>
    <n v="0"/>
    <n v="89372.11"/>
    <n v="215.91"/>
    <n v="0"/>
    <n v="0"/>
    <n v="0"/>
    <n v="0"/>
    <m/>
    <n v="89372.11"/>
    <n v="63796.47"/>
    <n v="592.1"/>
    <n v="0"/>
    <n v="0"/>
    <n v="0"/>
    <n v="0"/>
    <n v="0"/>
    <n v="64388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96.41"/>
    <n v="64388.57"/>
    <n v="167"/>
    <n v="300"/>
    <n v="103826.43"/>
    <n v="92481.66"/>
    <n v="89.073330999999996"/>
    <n v="86.078380688651293"/>
    <n v="9.5"/>
    <m/>
    <m/>
    <m/>
    <s v="OAX"/>
    <s v="SAN SEBASTIAN TUTLA"/>
    <s v="71246"/>
    <s v="Morosidad"/>
    <x v="0"/>
  </r>
  <r>
    <n v="4209"/>
    <s v="Hipotecaria Su Casita"/>
    <s v="FIDEICOMISO 234036"/>
    <d v="2018-05-01T00:00:00"/>
    <s v="68352"/>
    <x v="0"/>
    <n v="21"/>
    <n v="49179.09"/>
    <n v="22603.05"/>
    <n v="0"/>
    <n v="71782.14"/>
    <n v="303.20999999999998"/>
    <n v="0"/>
    <n v="0"/>
    <n v="0"/>
    <n v="0"/>
    <m/>
    <n v="71782.14"/>
    <n v="47552.55"/>
    <n v="352.45"/>
    <n v="0"/>
    <n v="0"/>
    <n v="0"/>
    <n v="0"/>
    <n v="0"/>
    <n v="479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906.26"/>
    <n v="47905"/>
    <n v="107"/>
    <n v="240"/>
    <n v="89327.62"/>
    <n v="75003.95"/>
    <n v="83.965016000000006"/>
    <n v="80.358281578693393"/>
    <n v="8.6"/>
    <m/>
    <m/>
    <m/>
    <s v="PUE"/>
    <s v="PUEBLA"/>
    <s v="72466"/>
    <s v="Proceso judicial"/>
    <x v="0"/>
  </r>
  <r>
    <n v="4210"/>
    <s v="Hipotecaria Su Casita"/>
    <s v="FIDEICOMISO 234036"/>
    <d v="2018-05-01T00:00:00"/>
    <s v="68354"/>
    <x v="0"/>
    <n v="21"/>
    <n v="59595.89"/>
    <n v="17401.45"/>
    <n v="0"/>
    <n v="76997.34"/>
    <n v="357.86"/>
    <n v="0"/>
    <n v="0"/>
    <n v="0"/>
    <n v="0"/>
    <m/>
    <n v="76997.34"/>
    <n v="29696.15"/>
    <n v="427.1"/>
    <n v="0"/>
    <n v="0"/>
    <n v="0"/>
    <n v="0"/>
    <n v="0"/>
    <n v="30123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59.310000000001"/>
    <n v="30123.25"/>
    <n v="109"/>
    <n v="240"/>
    <n v="100296.28"/>
    <n v="89795.29"/>
    <n v="89.530029999999996"/>
    <n v="76.769885816062299"/>
    <n v="8.6"/>
    <m/>
    <m/>
    <m/>
    <s v="EM"/>
    <s v="TULTEPEC"/>
    <s v="54960"/>
    <s v="Morosidad"/>
    <x v="0"/>
  </r>
  <r>
    <n v="4211"/>
    <s v="Hipotecaria Su Casita"/>
    <s v="FIDEICOMISO 234036"/>
    <d v="2018-05-01T00:00:00"/>
    <s v="68357"/>
    <x v="0"/>
    <n v="21"/>
    <n v="20848.95"/>
    <n v="3846.88"/>
    <n v="0"/>
    <n v="24695.83"/>
    <n v="57.78"/>
    <n v="0"/>
    <n v="0"/>
    <n v="0"/>
    <n v="0"/>
    <m/>
    <n v="24695.83"/>
    <n v="18441.77"/>
    <n v="172"/>
    <n v="0"/>
    <n v="0"/>
    <n v="0"/>
    <n v="0"/>
    <n v="0"/>
    <n v="18613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04.66"/>
    <n v="18613.77"/>
    <n v="167"/>
    <n v="300"/>
    <n v="91208.06"/>
    <n v="25484.62"/>
    <n v="27.941192999999998"/>
    <n v="27.0763681124219"/>
    <n v="9.9"/>
    <m/>
    <m/>
    <m/>
    <s v="QR"/>
    <s v="BENITO JUAREZ"/>
    <s v="77539"/>
    <s v="Morosidad"/>
    <x v="0"/>
  </r>
  <r>
    <n v="4212"/>
    <s v="Hipotecaria Su Casita"/>
    <s v="FIDEICOMISO 234036"/>
    <d v="2018-05-01T00:00:00"/>
    <s v="68358"/>
    <x v="0"/>
    <n v="21"/>
    <n v="29222.67"/>
    <n v="5600.87"/>
    <n v="0"/>
    <n v="34823.54"/>
    <n v="84.7"/>
    <n v="0"/>
    <n v="0"/>
    <n v="0"/>
    <n v="0"/>
    <m/>
    <n v="34823.54"/>
    <n v="24107.84"/>
    <n v="231.35"/>
    <n v="0"/>
    <n v="0"/>
    <n v="0"/>
    <n v="0"/>
    <n v="0"/>
    <n v="24339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85.57"/>
    <n v="24339.19"/>
    <n v="166"/>
    <n v="300"/>
    <n v="100887.39"/>
    <n v="36173.339999999997"/>
    <n v="35.855165"/>
    <n v="34.517237628156501"/>
    <n v="9.5"/>
    <m/>
    <m/>
    <m/>
    <s v="QR"/>
    <s v="SOLIDARIDAD"/>
    <s v="77710"/>
    <s v="Proceso judicial"/>
    <x v="0"/>
  </r>
  <r>
    <n v="4213"/>
    <s v="Hipotecaria Su Casita"/>
    <s v="FIDEICOMISO 234036"/>
    <d v="2018-05-01T00:00:00"/>
    <s v="68359"/>
    <x v="0"/>
    <n v="21"/>
    <n v="126247.06"/>
    <n v="19261.73"/>
    <n v="0"/>
    <n v="145508.79"/>
    <n v="396.71"/>
    <n v="0"/>
    <n v="81.73"/>
    <n v="0"/>
    <n v="0"/>
    <m/>
    <n v="145427.06"/>
    <n v="65344.65"/>
    <n v="988.94"/>
    <n v="0"/>
    <n v="0"/>
    <n v="0"/>
    <n v="0"/>
    <n v="0"/>
    <n v="66333.59"/>
    <n v="0"/>
    <n v="0"/>
    <n v="0"/>
    <n v="0"/>
    <n v="0"/>
    <n v="-18.690000000000001"/>
    <n v="0"/>
    <n v="0"/>
    <n v="0"/>
    <n v="0"/>
    <n v="0"/>
    <n v="27.32"/>
    <n v="0"/>
    <n v="0"/>
    <n v="0"/>
    <n v="0"/>
    <n v="0"/>
    <n v="0"/>
    <n v="0"/>
    <n v="90.36"/>
    <n v="19576.71"/>
    <n v="66333.59"/>
    <n v="166"/>
    <n v="300"/>
    <n v="178716.37"/>
    <n v="159866.35999999999"/>
    <n v="89.452555000000004"/>
    <n v="81.373104905486699"/>
    <n v="9.4"/>
    <m/>
    <m/>
    <m/>
    <s v="JAL"/>
    <s v="PUERTO VALLARTA"/>
    <s v="48280"/>
    <s v="Morosidad"/>
    <x v="0"/>
  </r>
  <r>
    <n v="4214"/>
    <s v="Hipotecaria Su Casita"/>
    <s v="FIDEICOMISO 234036"/>
    <d v="2018-05-01T00:00:00"/>
    <s v="68360"/>
    <x v="0"/>
    <n v="21"/>
    <n v="134844.17000000001"/>
    <n v="23951.96"/>
    <n v="0"/>
    <n v="158796.13"/>
    <n v="417.46"/>
    <n v="0"/>
    <n v="0"/>
    <n v="0"/>
    <n v="0"/>
    <m/>
    <n v="158796.13"/>
    <n v="78493.94"/>
    <n v="966.38"/>
    <n v="0"/>
    <n v="0"/>
    <n v="0"/>
    <n v="0"/>
    <n v="0"/>
    <n v="79460.32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369.42"/>
    <n v="79460.320000000007"/>
    <n v="169"/>
    <n v="300"/>
    <n v="195112.29"/>
    <n v="170428.62"/>
    <n v="87.348992999999993"/>
    <n v="81.387046657991405"/>
    <n v="8.6"/>
    <m/>
    <m/>
    <m/>
    <s v="JAL"/>
    <s v="PUERTO VALLARTA"/>
    <s v="48280"/>
    <s v="Morosidad"/>
    <x v="0"/>
  </r>
  <r>
    <n v="4215"/>
    <s v="Hipotecaria Su Casita"/>
    <s v="FIDEICOMISO 234036"/>
    <d v="2018-05-01T00:00:00"/>
    <s v="68361"/>
    <x v="0"/>
    <n v="21"/>
    <n v="66830.59"/>
    <n v="77117.759999999995"/>
    <n v="0"/>
    <n v="143948.35"/>
    <n v="1149.8900000000001"/>
    <n v="0"/>
    <n v="0"/>
    <n v="0"/>
    <n v="0"/>
    <m/>
    <n v="143948.35"/>
    <n v="84063.35"/>
    <n v="529.08000000000004"/>
    <n v="0"/>
    <n v="0"/>
    <n v="0"/>
    <n v="0"/>
    <n v="0"/>
    <n v="84592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267.649999999994"/>
    <n v="84592.43"/>
    <n v="46"/>
    <n v="180"/>
    <n v="188431.97"/>
    <n v="160786.59"/>
    <n v="85.328721000000002"/>
    <n v="76.392742675619601"/>
    <n v="9.5"/>
    <m/>
    <m/>
    <m/>
    <s v="JAL"/>
    <s v="PUERTO VALLARTA"/>
    <s v="48280"/>
    <s v="Proceso judicial"/>
    <x v="0"/>
  </r>
  <r>
    <n v="4216"/>
    <s v="Hipotecaria Su Casita"/>
    <s v="FIDEICOMISO 234036"/>
    <d v="2018-05-01T00:00:00"/>
    <s v="68362"/>
    <x v="0"/>
    <n v="21"/>
    <n v="126893.08"/>
    <n v="31245.99"/>
    <n v="0"/>
    <n v="158139.07"/>
    <n v="393.63"/>
    <n v="0"/>
    <n v="67.05"/>
    <n v="0"/>
    <n v="0"/>
    <m/>
    <n v="158072.01999999999"/>
    <n v="122578.6"/>
    <n v="909.4"/>
    <n v="0"/>
    <n v="0"/>
    <n v="0"/>
    <n v="0"/>
    <n v="0"/>
    <n v="123488"/>
    <n v="0"/>
    <n v="0"/>
    <n v="0"/>
    <n v="0"/>
    <n v="0"/>
    <n v="-93.73"/>
    <n v="0"/>
    <n v="0"/>
    <n v="80.98"/>
    <n v="0"/>
    <n v="0"/>
    <n v="0"/>
    <n v="0"/>
    <n v="70.69"/>
    <n v="52.34"/>
    <n v="0"/>
    <n v="0"/>
    <n v="0"/>
    <n v="0"/>
    <n v="177.33"/>
    <n v="31572.57"/>
    <n v="123488"/>
    <n v="169"/>
    <n v="300"/>
    <n v="195112.29"/>
    <n v="160476.59"/>
    <n v="82.248324999999994"/>
    <n v="81.015921851071894"/>
    <n v="8.6"/>
    <m/>
    <m/>
    <m/>
    <s v="JAL"/>
    <s v="PUERTO VALLARTA"/>
    <s v="48280"/>
    <s v="Proceso judicial"/>
    <x v="0"/>
  </r>
  <r>
    <n v="4217"/>
    <s v="Hipotecaria Su Casita"/>
    <s v="FIDEICOMISO 234036"/>
    <d v="2018-05-01T00:00:00"/>
    <s v="68366"/>
    <x v="2"/>
    <n v="0"/>
    <n v="42708.12"/>
    <n v="0"/>
    <n v="0"/>
    <n v="42708.12"/>
    <n v="256.44"/>
    <n v="0"/>
    <n v="0"/>
    <n v="0"/>
    <n v="0"/>
    <m/>
    <n v="42708.12"/>
    <n v="0"/>
    <n v="306.07"/>
    <n v="0"/>
    <n v="0"/>
    <n v="0"/>
    <n v="0"/>
    <n v="0"/>
    <n v="306.07"/>
    <n v="0"/>
    <n v="0"/>
    <n v="0"/>
    <n v="0"/>
    <n v="0"/>
    <n v="-0.03"/>
    <n v="0"/>
    <n v="7.0000000000000007E-2"/>
    <n v="0"/>
    <n v="0"/>
    <n v="0"/>
    <n v="0"/>
    <n v="0"/>
    <n v="0"/>
    <n v="0"/>
    <n v="0"/>
    <n v="0"/>
    <n v="0.04"/>
    <n v="0"/>
    <n v="0.04"/>
    <n v="256.44"/>
    <n v="306.07"/>
    <n v="109"/>
    <n v="240"/>
    <n v="75065.73"/>
    <n v="64348.56"/>
    <n v="85.722952000000006"/>
    <n v="56.894297568900399"/>
    <n v="8.6"/>
    <m/>
    <m/>
    <m/>
    <s v="DF"/>
    <s v="VENUSTIANO CARRANZA"/>
    <s v="15270"/>
    <s v="Morosidad"/>
    <x v="0"/>
  </r>
  <r>
    <n v="4218"/>
    <s v="Hipotecaria Su Casita"/>
    <s v="FIDEICOMISO 234036"/>
    <d v="2018-05-01T00:00:00"/>
    <s v="68369"/>
    <x v="1"/>
    <n v="0"/>
    <n v="26774.959999999999"/>
    <n v="0"/>
    <n v="0"/>
    <n v="26774.959999999999"/>
    <n v="76.760000000000005"/>
    <n v="0"/>
    <n v="0"/>
    <n v="76.760000000000005"/>
    <n v="0"/>
    <m/>
    <n v="26698.2"/>
    <n v="0"/>
    <n v="211.97"/>
    <n v="0"/>
    <n v="0"/>
    <n v="211.97"/>
    <n v="0"/>
    <n v="0"/>
    <n v="0"/>
    <n v="52.76"/>
    <n v="0"/>
    <n v="0"/>
    <n v="0"/>
    <n v="0"/>
    <n v="-4.83"/>
    <n v="17.07"/>
    <n v="44.94"/>
    <n v="0"/>
    <n v="0"/>
    <n v="0"/>
    <n v="0"/>
    <n v="0"/>
    <n v="0"/>
    <n v="0"/>
    <n v="0.05"/>
    <n v="0"/>
    <n v="0.03"/>
    <n v="0"/>
    <n v="398.72"/>
    <n v="0"/>
    <n v="0"/>
    <n v="167"/>
    <n v="300"/>
    <n v="64765.88"/>
    <n v="33047.019999999997"/>
    <n v="51.025354999999998"/>
    <n v="41.222631658194899"/>
    <n v="9.5"/>
    <m/>
    <m/>
    <m/>
    <s v="SIN"/>
    <s v="CULIACAN"/>
    <s v="80014"/>
    <s v="Al corriente"/>
    <x v="0"/>
  </r>
  <r>
    <n v="4219"/>
    <s v="Hipotecaria Su Casita"/>
    <s v="FIDEICOMISO 234036"/>
    <d v="2018-05-01T00:00:00"/>
    <s v="68371"/>
    <x v="0"/>
    <n v="21"/>
    <n v="0"/>
    <n v="39151.17"/>
    <n v="0"/>
    <n v="39151.17"/>
    <n v="0"/>
    <n v="0"/>
    <n v="0"/>
    <n v="0"/>
    <n v="0"/>
    <m/>
    <n v="39151.17"/>
    <n v="6337.51"/>
    <n v="0"/>
    <n v="0"/>
    <n v="0"/>
    <n v="0"/>
    <n v="0"/>
    <n v="0"/>
    <n v="6337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151.17"/>
    <n v="6337.51"/>
    <n v="0"/>
    <n v="120"/>
    <n v="103858"/>
    <n v="92509.78"/>
    <n v="89.073330999999996"/>
    <n v="37.696826480911199"/>
    <n v="9.5"/>
    <m/>
    <m/>
    <m/>
    <s v="OAX"/>
    <s v="SAN SEBASTIAN TUTLA"/>
    <s v="71246"/>
    <s v="Morosidad"/>
    <x v="0"/>
  </r>
  <r>
    <n v="4220"/>
    <s v="Hipotecaria Su Casita"/>
    <s v="FIDEICOMISO 234036"/>
    <d v="2018-05-01T00:00:00"/>
    <s v="68373"/>
    <x v="0"/>
    <n v="21"/>
    <n v="47127.93"/>
    <n v="9713.7199999999993"/>
    <n v="0"/>
    <n v="56841.65"/>
    <n v="136.57"/>
    <n v="0"/>
    <n v="0"/>
    <n v="0"/>
    <n v="0"/>
    <m/>
    <n v="56841.65"/>
    <n v="43641.95"/>
    <n v="373.1"/>
    <n v="0"/>
    <n v="0"/>
    <n v="0"/>
    <n v="0"/>
    <n v="0"/>
    <n v="44015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50.2900000000009"/>
    <n v="44015.05"/>
    <n v="166"/>
    <n v="300"/>
    <n v="64816.73"/>
    <n v="58335.05"/>
    <n v="89.999988999999999"/>
    <n v="87.695954228921494"/>
    <n v="9.5"/>
    <m/>
    <m/>
    <m/>
    <s v="SIN"/>
    <s v="CULIACAN"/>
    <s v="80014"/>
    <s v="Morosidad"/>
    <x v="0"/>
  </r>
  <r>
    <n v="4221"/>
    <s v="Hipotecaria Su Casita"/>
    <s v="FIDEICOMISO 234036"/>
    <d v="2018-05-01T00:00:00"/>
    <s v="68374"/>
    <x v="0"/>
    <n v="21"/>
    <n v="39143.870000000003"/>
    <n v="16008.53"/>
    <n v="0"/>
    <n v="55152.4"/>
    <n v="233.87"/>
    <n v="0"/>
    <n v="0"/>
    <n v="0"/>
    <n v="0"/>
    <m/>
    <n v="55152.4"/>
    <n v="37581.72"/>
    <n v="309.89"/>
    <n v="0"/>
    <n v="0"/>
    <n v="0"/>
    <n v="0"/>
    <n v="0"/>
    <n v="37891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242.4"/>
    <n v="37891.61"/>
    <n v="106"/>
    <n v="240"/>
    <n v="64816.73"/>
    <n v="58335.05"/>
    <n v="89.999988999999999"/>
    <n v="85.089759815472902"/>
    <n v="9.5"/>
    <m/>
    <m/>
    <m/>
    <s v="SIN"/>
    <s v="CULIACAN"/>
    <s v="80014"/>
    <s v="Morosidad"/>
    <x v="0"/>
  </r>
  <r>
    <n v="4222"/>
    <s v="Hipotecaria Su Casita"/>
    <s v="FIDEICOMISO 234036"/>
    <d v="2018-05-01T00:00:00"/>
    <s v="68376"/>
    <x v="14"/>
    <n v="9"/>
    <n v="29768.41"/>
    <n v="4646.1099999999997"/>
    <n v="0"/>
    <n v="34414.519999999997"/>
    <n v="534.91"/>
    <n v="0"/>
    <n v="0"/>
    <n v="0"/>
    <n v="0"/>
    <m/>
    <n v="34414.519999999997"/>
    <n v="2088.14"/>
    <n v="213.34"/>
    <n v="0"/>
    <n v="0"/>
    <n v="0"/>
    <n v="0"/>
    <n v="0"/>
    <n v="2301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81.0200000000004"/>
    <n v="2301.48"/>
    <n v="46"/>
    <n v="180"/>
    <n v="90760.31"/>
    <n v="75534.490000000005"/>
    <n v="83.224142999999998"/>
    <n v="37.918028357063903"/>
    <n v="8.6"/>
    <m/>
    <m/>
    <m/>
    <s v="PUE"/>
    <s v="PUEBLA"/>
    <s v="72590"/>
    <s v="Morosidad"/>
    <x v="0"/>
  </r>
  <r>
    <n v="4223"/>
    <s v="Hipotecaria Su Casita"/>
    <s v="FIDEICOMISO 234036"/>
    <d v="2018-05-01T00:00:00"/>
    <s v="68377"/>
    <x v="0"/>
    <n v="21"/>
    <n v="59665.91"/>
    <n v="7071.25"/>
    <n v="0"/>
    <n v="66737.16"/>
    <n v="184.39"/>
    <n v="0"/>
    <n v="0"/>
    <n v="0"/>
    <n v="0"/>
    <m/>
    <n v="66737.16"/>
    <n v="20468.75"/>
    <n v="427.61"/>
    <n v="0"/>
    <n v="0"/>
    <n v="0"/>
    <n v="0"/>
    <n v="0"/>
    <n v="20896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55.64"/>
    <n v="20896.36"/>
    <n v="167"/>
    <n v="300"/>
    <n v="87701.1"/>
    <n v="75370.899999999994"/>
    <n v="85.940655000000007"/>
    <n v="76.096149087244598"/>
    <n v="8.6"/>
    <m/>
    <m/>
    <m/>
    <s v="PUE"/>
    <s v="PUEBLA"/>
    <s v="72590"/>
    <s v="Proceso judicial"/>
    <x v="0"/>
  </r>
  <r>
    <n v="4224"/>
    <s v="Hipotecaria Su Casita"/>
    <s v="FIDEICOMISO 234036"/>
    <d v="2018-05-01T00:00:00"/>
    <s v="68379"/>
    <x v="1"/>
    <n v="0"/>
    <n v="59289.77"/>
    <n v="0"/>
    <n v="0"/>
    <n v="59289.77"/>
    <n v="171.81"/>
    <n v="0"/>
    <n v="0"/>
    <n v="171.81"/>
    <n v="0"/>
    <m/>
    <n v="59117.96"/>
    <n v="0"/>
    <n v="469.38"/>
    <n v="0"/>
    <n v="0"/>
    <n v="469.38"/>
    <n v="0"/>
    <n v="0"/>
    <n v="0"/>
    <n v="50.96"/>
    <n v="0"/>
    <n v="0"/>
    <n v="0"/>
    <n v="0"/>
    <n v="-10.53"/>
    <n v="34.61"/>
    <n v="91.26"/>
    <n v="0"/>
    <n v="0"/>
    <n v="0"/>
    <n v="0"/>
    <n v="0"/>
    <n v="0"/>
    <n v="0"/>
    <n v="1.56"/>
    <n v="0"/>
    <n v="28.95"/>
    <n v="0"/>
    <n v="809.05"/>
    <n v="0"/>
    <n v="0"/>
    <n v="166"/>
    <n v="300"/>
    <n v="86070.17"/>
    <n v="73388.47"/>
    <n v="85.265859000000006"/>
    <n v="68.685770962763499"/>
    <n v="9.5"/>
    <m/>
    <m/>
    <m/>
    <s v="EM"/>
    <s v="HUEHUETOCA"/>
    <s v="54680"/>
    <s v="Al corriente"/>
    <x v="0"/>
  </r>
  <r>
    <n v="4225"/>
    <s v="Hipotecaria Su Casita"/>
    <s v="FIDEICOMISO 234036"/>
    <d v="2018-05-01T00:00:00"/>
    <s v="68385"/>
    <x v="1"/>
    <n v="0"/>
    <n v="46140.91"/>
    <n v="0"/>
    <n v="0"/>
    <n v="46140.91"/>
    <n v="142.57"/>
    <n v="0"/>
    <n v="0"/>
    <n v="142.57"/>
    <n v="0"/>
    <m/>
    <n v="45998.34"/>
    <n v="0"/>
    <n v="330.68"/>
    <n v="0"/>
    <n v="0"/>
    <n v="330.68"/>
    <n v="0"/>
    <n v="0"/>
    <n v="0"/>
    <n v="40.200000000000003"/>
    <n v="0"/>
    <n v="0"/>
    <n v="0"/>
    <n v="0"/>
    <n v="-9.5500000000000007"/>
    <n v="25.67"/>
    <n v="81.83"/>
    <n v="0"/>
    <n v="0"/>
    <n v="0"/>
    <n v="0"/>
    <n v="0"/>
    <n v="0"/>
    <n v="0"/>
    <n v="581.29999999999995"/>
    <n v="0"/>
    <n v="581.23"/>
    <n v="0"/>
    <n v="1192.7"/>
    <n v="0"/>
    <n v="0"/>
    <n v="167"/>
    <n v="300"/>
    <n v="131749.07999999999"/>
    <n v="58284.14"/>
    <n v="44.238745000000002"/>
    <n v="34.9135945676354"/>
    <n v="8.6"/>
    <m/>
    <m/>
    <m/>
    <s v="BCN"/>
    <s v="MEXICALI"/>
    <s v="21000"/>
    <s v="Al corriente"/>
    <x v="0"/>
  </r>
  <r>
    <n v="4226"/>
    <s v="Hipotecaria Su Casita"/>
    <s v="FIDEICOMISO 234036"/>
    <d v="2018-05-01T00:00:00"/>
    <s v="68386"/>
    <x v="0"/>
    <n v="21"/>
    <n v="46529.87"/>
    <n v="17570.78"/>
    <n v="0"/>
    <n v="64100.65"/>
    <n v="277.99"/>
    <n v="0"/>
    <n v="0"/>
    <n v="0"/>
    <n v="0"/>
    <m/>
    <n v="64100.65"/>
    <n v="38898.839999999997"/>
    <n v="368.36"/>
    <n v="0"/>
    <n v="0"/>
    <n v="0"/>
    <n v="0"/>
    <n v="0"/>
    <n v="39267.1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48.77"/>
    <n v="39267.199999999997"/>
    <n v="106"/>
    <n v="240"/>
    <n v="77045.84"/>
    <n v="69341.259999999995"/>
    <n v="90.000005000000002"/>
    <n v="83.198067362826293"/>
    <n v="9.5"/>
    <m/>
    <m/>
    <m/>
    <s v="TAM"/>
    <s v="NUEVO LAREDO"/>
    <s v="88000"/>
    <s v="Proceso judicial"/>
    <x v="0"/>
  </r>
  <r>
    <n v="4227"/>
    <s v="Hipotecaria Su Casita"/>
    <s v="FIDEICOMISO 234036"/>
    <d v="2018-05-01T00:00:00"/>
    <s v="68387"/>
    <x v="0"/>
    <n v="21"/>
    <n v="67914.58"/>
    <n v="10433.49"/>
    <n v="0"/>
    <n v="78348.070000000007"/>
    <n v="196.83"/>
    <n v="0"/>
    <n v="0"/>
    <n v="0"/>
    <n v="0"/>
    <m/>
    <n v="78348.070000000007"/>
    <n v="40246.32"/>
    <n v="537.66"/>
    <n v="0"/>
    <n v="0"/>
    <n v="0"/>
    <n v="0"/>
    <n v="0"/>
    <n v="40783.98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30.32"/>
    <n v="40783.980000000003"/>
    <n v="166"/>
    <n v="300"/>
    <n v="93407.18"/>
    <n v="84066.46"/>
    <n v="89.999998000000005"/>
    <n v="83.877995377750594"/>
    <n v="9.5"/>
    <m/>
    <m/>
    <m/>
    <s v="JAL"/>
    <s v="TLAJOMULCO DE ZUNIGA"/>
    <s v="45640"/>
    <s v="Morosidad"/>
    <x v="0"/>
  </r>
  <r>
    <n v="4228"/>
    <s v="Hipotecaria Su Casita"/>
    <s v="FIDEICOMISO 234036"/>
    <d v="2018-05-01T00:00:00"/>
    <s v="68388"/>
    <x v="2"/>
    <n v="1"/>
    <n v="121084.21"/>
    <n v="127.99"/>
    <n v="0"/>
    <n v="121212.2"/>
    <n v="366.63"/>
    <n v="0"/>
    <n v="127.99"/>
    <n v="283.89"/>
    <n v="0"/>
    <m/>
    <n v="120800.32000000001"/>
    <n v="0"/>
    <n v="867.77"/>
    <n v="0"/>
    <n v="0"/>
    <n v="867.77"/>
    <n v="0"/>
    <n v="0"/>
    <n v="0"/>
    <n v="104.86"/>
    <n v="0"/>
    <n v="0"/>
    <n v="0"/>
    <n v="0"/>
    <n v="-29.46"/>
    <n v="66.959999999999994"/>
    <n v="192.81"/>
    <n v="0"/>
    <n v="0"/>
    <n v="0"/>
    <n v="0"/>
    <n v="0"/>
    <n v="0"/>
    <n v="0"/>
    <n v="0"/>
    <n v="0"/>
    <n v="0"/>
    <n v="0"/>
    <n v="1614.82"/>
    <n v="82.74"/>
    <n v="0"/>
    <n v="169"/>
    <n v="300"/>
    <n v="203746.15"/>
    <n v="152023.96"/>
    <n v="74.614395999999999"/>
    <n v="59.289620619057203"/>
    <n v="8.6"/>
    <m/>
    <m/>
    <m/>
    <s v="JAL"/>
    <s v="PUERTO VALLARTA"/>
    <s v="48280"/>
    <s v="Morosidad"/>
    <x v="0"/>
  </r>
  <r>
    <n v="4229"/>
    <s v="Hipotecaria Su Casita"/>
    <s v="FIDEICOMISO 234036"/>
    <d v="2018-05-01T00:00:00"/>
    <s v="68389"/>
    <x v="2"/>
    <n v="1"/>
    <n v="0"/>
    <n v="1099.94"/>
    <n v="0"/>
    <n v="1099.94"/>
    <n v="0"/>
    <n v="0"/>
    <n v="0"/>
    <n v="0"/>
    <n v="0"/>
    <m/>
    <n v="1099.94"/>
    <n v="8.6199999999999992"/>
    <n v="0"/>
    <n v="0"/>
    <n v="0"/>
    <n v="0"/>
    <n v="0"/>
    <n v="0"/>
    <n v="8.61999999999999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9.94"/>
    <n v="8.6199999999999992"/>
    <n v="211"/>
    <n v="300"/>
    <n v="188431.97"/>
    <n v="151397.59"/>
    <n v="80.346020999999993"/>
    <n v="0.58373321754157403"/>
    <n v="9.4"/>
    <m/>
    <m/>
    <m/>
    <s v="JAL"/>
    <s v="PUERTO VALLARTA"/>
    <s v="48280"/>
    <s v="Morosidad"/>
    <x v="0"/>
  </r>
  <r>
    <n v="4230"/>
    <s v="Hipotecaria Su Casita"/>
    <s v="FIDEICOMISO 234036"/>
    <d v="2018-05-01T00:00:00"/>
    <s v="68390"/>
    <x v="0"/>
    <n v="21"/>
    <n v="125492.67"/>
    <n v="33168.47"/>
    <n v="0"/>
    <n v="158661.14000000001"/>
    <n v="487.91"/>
    <n v="0"/>
    <n v="0"/>
    <n v="0"/>
    <n v="0"/>
    <m/>
    <n v="158661.14000000001"/>
    <n v="112454.59"/>
    <n v="983.03"/>
    <n v="0"/>
    <n v="670.91"/>
    <n v="0"/>
    <n v="0"/>
    <n v="0"/>
    <n v="112766.71"/>
    <n v="0"/>
    <n v="0"/>
    <n v="0"/>
    <n v="0"/>
    <n v="0"/>
    <n v="-233.26"/>
    <n v="0"/>
    <n v="0"/>
    <n v="64.989999999999995"/>
    <n v="0"/>
    <n v="0"/>
    <n v="0"/>
    <n v="0"/>
    <n v="15.69"/>
    <n v="0"/>
    <n v="0"/>
    <n v="0"/>
    <n v="0"/>
    <n v="0"/>
    <n v="518.33000000000004"/>
    <n v="33656.379999999997"/>
    <n v="112766.71"/>
    <n v="166"/>
    <n v="300"/>
    <n v="211618.97"/>
    <n v="169706.14"/>
    <n v="80.194199999999995"/>
    <n v="74.974913655970298"/>
    <n v="9.4"/>
    <m/>
    <m/>
    <m/>
    <s v="JAL"/>
    <s v="PUERTO VALLARTA"/>
    <s v="48280"/>
    <s v="Proceso judicial"/>
    <x v="0"/>
  </r>
  <r>
    <n v="4231"/>
    <s v="Hipotecaria Su Casita"/>
    <s v="FIDEICOMISO 234036"/>
    <d v="2018-05-01T00:00:00"/>
    <s v="68391"/>
    <x v="0"/>
    <n v="21"/>
    <n v="122359.13"/>
    <n v="17103.759999999998"/>
    <n v="0"/>
    <n v="139462.89000000001"/>
    <n v="353.77"/>
    <n v="0"/>
    <n v="0"/>
    <n v="0"/>
    <n v="0"/>
    <m/>
    <n v="139462.89000000001"/>
    <n v="62943.49"/>
    <n v="958.48"/>
    <n v="0"/>
    <n v="0"/>
    <n v="0"/>
    <n v="0"/>
    <n v="0"/>
    <n v="63901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457.53"/>
    <n v="63901.97"/>
    <n v="166"/>
    <n v="300"/>
    <n v="188431.97"/>
    <n v="151397.59"/>
    <n v="80.346020999999993"/>
    <n v="74.012329315550502"/>
    <n v="9.4"/>
    <m/>
    <m/>
    <m/>
    <s v="JAL"/>
    <s v="PUERTO VALLARTA"/>
    <s v="48280"/>
    <s v="Morosidad"/>
    <x v="0"/>
  </r>
  <r>
    <n v="4232"/>
    <s v="Hipotecaria Su Casita"/>
    <s v="FIDEICOMISO 234036"/>
    <d v="2018-05-01T00:00:00"/>
    <s v="68392"/>
    <x v="0"/>
    <n v="21"/>
    <n v="104784.28"/>
    <n v="39724.089999999997"/>
    <n v="0"/>
    <n v="144508.37"/>
    <n v="658.4"/>
    <n v="0"/>
    <n v="0"/>
    <n v="0"/>
    <n v="0"/>
    <m/>
    <n v="144508.37"/>
    <n v="81571.12"/>
    <n v="820.81"/>
    <n v="0"/>
    <n v="0"/>
    <n v="0"/>
    <n v="0"/>
    <n v="0"/>
    <n v="82391.929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382.49"/>
    <n v="82391.929999999993"/>
    <n v="106"/>
    <n v="240"/>
    <n v="188431.97"/>
    <n v="159808.57"/>
    <n v="84.809690000000003"/>
    <n v="76.689942611371194"/>
    <n v="9.4"/>
    <m/>
    <m/>
    <m/>
    <s v="JAL"/>
    <s v="PUERTO VALLARTA"/>
    <s v="48280"/>
    <s v="Proceso judicial"/>
    <x v="0"/>
  </r>
  <r>
    <n v="4233"/>
    <s v="Hipotecaria Su Casita"/>
    <s v="FIDEICOMISO 234036"/>
    <d v="2018-05-01T00:00:00"/>
    <s v="68394"/>
    <x v="0"/>
    <n v="21"/>
    <n v="110709.08"/>
    <n v="32041.759999999998"/>
    <n v="0"/>
    <n v="142750.84"/>
    <n v="517.92999999999995"/>
    <n v="0"/>
    <n v="0"/>
    <n v="0"/>
    <n v="0"/>
    <m/>
    <n v="142750.84"/>
    <n v="85463.85"/>
    <n v="867.22"/>
    <n v="0"/>
    <n v="74.7"/>
    <n v="0"/>
    <n v="0"/>
    <n v="0"/>
    <n v="86256.37"/>
    <n v="0"/>
    <n v="0"/>
    <n v="0"/>
    <n v="0"/>
    <n v="0"/>
    <n v="-18.46"/>
    <n v="0"/>
    <n v="0"/>
    <n v="0"/>
    <n v="0"/>
    <n v="0"/>
    <n v="0"/>
    <n v="0"/>
    <n v="0"/>
    <n v="0"/>
    <n v="0"/>
    <n v="0"/>
    <n v="0"/>
    <n v="0"/>
    <n v="56.24"/>
    <n v="32559.69"/>
    <n v="86256.37"/>
    <n v="166"/>
    <n v="300"/>
    <n v="188431.97"/>
    <n v="159808.57"/>
    <n v="84.809690000000003"/>
    <n v="75.757229337823404"/>
    <n v="9.4"/>
    <m/>
    <m/>
    <m/>
    <s v="JAL"/>
    <s v="PUERTO VALLARTA"/>
    <s v="48280"/>
    <s v="Proceso judicial"/>
    <x v="0"/>
  </r>
  <r>
    <n v="4234"/>
    <s v="Hipotecaria Su Casita"/>
    <s v="FIDEICOMISO 234036"/>
    <d v="2018-05-01T00:00:00"/>
    <s v="68395"/>
    <x v="0"/>
    <n v="21"/>
    <n v="158123.99"/>
    <n v="22147.1"/>
    <n v="0"/>
    <n v="180271.09"/>
    <n v="488.66"/>
    <n v="0"/>
    <n v="0"/>
    <n v="0"/>
    <n v="0"/>
    <m/>
    <n v="180271.09"/>
    <n v="67056.3"/>
    <n v="1133.22"/>
    <n v="0"/>
    <n v="0"/>
    <n v="0"/>
    <n v="0"/>
    <n v="0"/>
    <n v="68189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635.759999999998"/>
    <n v="68189.52"/>
    <n v="167"/>
    <n v="300"/>
    <n v="284119.49"/>
    <n v="199743.82"/>
    <n v="70.302751999999998"/>
    <n v="63.449040541227703"/>
    <n v="8.6"/>
    <m/>
    <m/>
    <m/>
    <s v="BCN"/>
    <s v="ENSENADA"/>
    <s v="22819"/>
    <s v="Morosidad"/>
    <x v="0"/>
  </r>
  <r>
    <n v="4235"/>
    <s v="Hipotecaria Su Casita"/>
    <s v="FIDEICOMISO 234036"/>
    <d v="2018-05-01T00:00:00"/>
    <s v="68396"/>
    <x v="0"/>
    <n v="21"/>
    <n v="47960.1"/>
    <n v="8825.82"/>
    <n v="0"/>
    <n v="56785.919999999998"/>
    <n v="137.49"/>
    <n v="0"/>
    <n v="0"/>
    <n v="0"/>
    <n v="0"/>
    <m/>
    <n v="56785.919999999998"/>
    <n v="37271.35"/>
    <n v="379.68"/>
    <n v="0"/>
    <n v="0"/>
    <n v="0"/>
    <n v="0"/>
    <n v="0"/>
    <n v="37651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63.31"/>
    <n v="37651.03"/>
    <n v="167"/>
    <n v="300"/>
    <n v="68659.649999999994"/>
    <n v="59193.85"/>
    <n v="86.213446000000005"/>
    <n v="82.706393442567403"/>
    <n v="9.5"/>
    <m/>
    <m/>
    <m/>
    <s v="EM"/>
    <s v="VALLE DE CHALCO SOLIDARIDAD"/>
    <s v="56614"/>
    <s v="Proceso judicial"/>
    <x v="0"/>
  </r>
  <r>
    <n v="4236"/>
    <s v="Hipotecaria Su Casita"/>
    <s v="FIDEICOMISO 234036"/>
    <d v="2018-05-01T00:00:00"/>
    <s v="68397"/>
    <x v="0"/>
    <n v="21"/>
    <n v="79568.490000000005"/>
    <n v="17867.03"/>
    <n v="0"/>
    <n v="97435.520000000004"/>
    <n v="245.89"/>
    <n v="0"/>
    <n v="0"/>
    <n v="0"/>
    <n v="0"/>
    <m/>
    <n v="97435.520000000004"/>
    <n v="66194.350000000006"/>
    <n v="570.24"/>
    <n v="0"/>
    <n v="0"/>
    <n v="0"/>
    <n v="0"/>
    <n v="0"/>
    <n v="66764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12.919999999998"/>
    <n v="66764.59"/>
    <n v="167"/>
    <n v="300"/>
    <n v="143587.54999999999"/>
    <n v="100511.29"/>
    <n v="70.000003000000007"/>
    <n v="67.857916183411504"/>
    <n v="8.6"/>
    <m/>
    <m/>
    <m/>
    <s v="VER"/>
    <s v="BOCA DEL RIO"/>
    <s v="94297"/>
    <s v="Proceso judicial"/>
    <x v="0"/>
  </r>
  <r>
    <n v="4237"/>
    <s v="Hipotecaria Su Casita"/>
    <s v="FIDEICOMISO 234036"/>
    <d v="2018-05-01T00:00:00"/>
    <s v="68399"/>
    <x v="0"/>
    <n v="21"/>
    <n v="123960.75"/>
    <n v="27982.75"/>
    <n v="0"/>
    <n v="151943.5"/>
    <n v="414.01"/>
    <n v="0"/>
    <n v="0"/>
    <n v="0"/>
    <n v="0"/>
    <m/>
    <n v="151943.5"/>
    <n v="106366.12"/>
    <n v="971.03"/>
    <n v="0"/>
    <n v="0"/>
    <n v="0"/>
    <n v="0"/>
    <n v="0"/>
    <n v="107337.15"/>
    <n v="0"/>
    <n v="0"/>
    <n v="0"/>
    <n v="0"/>
    <n v="0"/>
    <n v="-25.5"/>
    <n v="0"/>
    <n v="0"/>
    <n v="0"/>
    <n v="0"/>
    <n v="0"/>
    <n v="77.22"/>
    <n v="0"/>
    <n v="0"/>
    <n v="11.32"/>
    <n v="0"/>
    <n v="0"/>
    <n v="0"/>
    <n v="0"/>
    <n v="63.04"/>
    <n v="28396.76"/>
    <n v="107337.15"/>
    <n v="166"/>
    <n v="300"/>
    <n v="188431.97"/>
    <n v="159795.53"/>
    <n v="84.802769999999995"/>
    <n v="80.635732948818998"/>
    <n v="9.4"/>
    <m/>
    <m/>
    <m/>
    <s v="JAL"/>
    <s v="PUERTO VALLARTA"/>
    <s v="48280"/>
    <s v="Proceso judicial"/>
    <x v="0"/>
  </r>
  <r>
    <n v="4238"/>
    <s v="Hipotecaria Su Casita"/>
    <s v="FIDEICOMISO 234036"/>
    <d v="2018-05-01T00:00:00"/>
    <s v="68400"/>
    <x v="0"/>
    <n v="21"/>
    <n v="119592.71"/>
    <n v="26804.18"/>
    <n v="0"/>
    <n v="146396.89000000001"/>
    <n v="448.34"/>
    <n v="0"/>
    <n v="0"/>
    <n v="0"/>
    <n v="0"/>
    <m/>
    <n v="146396.89000000001"/>
    <n v="85336.28"/>
    <n v="936.81"/>
    <n v="0"/>
    <n v="341.95"/>
    <n v="0"/>
    <n v="0"/>
    <n v="0"/>
    <n v="85931.14"/>
    <n v="0"/>
    <n v="0"/>
    <n v="0"/>
    <n v="0"/>
    <n v="0"/>
    <n v="-84.52"/>
    <n v="0"/>
    <n v="0"/>
    <n v="0"/>
    <n v="0"/>
    <n v="0"/>
    <n v="0"/>
    <n v="0"/>
    <n v="0"/>
    <n v="0"/>
    <n v="0"/>
    <n v="0"/>
    <n v="0"/>
    <n v="0"/>
    <n v="257.43"/>
    <n v="27252.52"/>
    <n v="85931.14"/>
    <n v="166"/>
    <n v="300"/>
    <n v="188431.97"/>
    <n v="159808.57"/>
    <n v="84.809690000000003"/>
    <n v="77.692171689316197"/>
    <n v="9.4"/>
    <m/>
    <m/>
    <m/>
    <s v="JAL"/>
    <s v="PUERTO VALLARTA"/>
    <s v="48280"/>
    <s v="Morosidad"/>
    <x v="0"/>
  </r>
  <r>
    <n v="4239"/>
    <s v="Hipotecaria Su Casita"/>
    <s v="FIDEICOMISO 234036"/>
    <d v="2018-05-01T00:00:00"/>
    <s v="68402"/>
    <x v="0"/>
    <n v="21"/>
    <n v="52763.6"/>
    <n v="12380.16"/>
    <n v="0"/>
    <n v="65143.76"/>
    <n v="163.06"/>
    <n v="0"/>
    <n v="0"/>
    <n v="0"/>
    <n v="0"/>
    <m/>
    <n v="65143.76"/>
    <n v="46886.93"/>
    <n v="378.14"/>
    <n v="0"/>
    <n v="0"/>
    <n v="0"/>
    <n v="0"/>
    <n v="0"/>
    <n v="47265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43.22"/>
    <n v="47265.07"/>
    <n v="167"/>
    <n v="300"/>
    <n v="74057.5"/>
    <n v="66651.75"/>
    <n v="90"/>
    <n v="87.963757890828106"/>
    <n v="8.6"/>
    <m/>
    <m/>
    <m/>
    <s v="EM"/>
    <s v="VALLE DE CHALCO SOLIDARIDAD"/>
    <s v="56614"/>
    <s v="Morosidad"/>
    <x v="0"/>
  </r>
  <r>
    <n v="4240"/>
    <s v="Hipotecaria Su Casita"/>
    <s v="FIDEICOMISO 234036"/>
    <d v="2018-05-01T00:00:00"/>
    <s v="68403"/>
    <x v="0"/>
    <n v="21"/>
    <n v="126760.15"/>
    <n v="26579.27"/>
    <n v="0"/>
    <n v="153339.42000000001"/>
    <n v="392.2"/>
    <n v="0"/>
    <n v="0"/>
    <n v="0"/>
    <n v="0"/>
    <m/>
    <n v="153339.42000000001"/>
    <n v="107780.26"/>
    <n v="992.95"/>
    <n v="0"/>
    <n v="0"/>
    <n v="0"/>
    <n v="0"/>
    <n v="0"/>
    <n v="108773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971.47"/>
    <n v="108773.21"/>
    <n v="166"/>
    <n v="300"/>
    <n v="188431.97"/>
    <n v="159808.57"/>
    <n v="84.809690000000003"/>
    <n v="81.376541164092799"/>
    <n v="9.4"/>
    <m/>
    <m/>
    <m/>
    <s v="JAL"/>
    <s v="PUERTO VALLARTA"/>
    <s v="48280"/>
    <s v="Proceso judicial"/>
    <x v="0"/>
  </r>
  <r>
    <n v="4241"/>
    <s v="Hipotecaria Su Casita"/>
    <s v="FIDEICOMISO 234036"/>
    <d v="2018-05-01T00:00:00"/>
    <s v="68404"/>
    <x v="0"/>
    <n v="21"/>
    <n v="122359.13"/>
    <n v="22076.36"/>
    <n v="0"/>
    <n v="144435.49"/>
    <n v="353.77"/>
    <n v="0"/>
    <n v="0"/>
    <n v="0"/>
    <n v="0"/>
    <m/>
    <n v="144435.49"/>
    <n v="90777.14"/>
    <n v="958.48"/>
    <n v="0"/>
    <n v="0"/>
    <n v="0"/>
    <n v="0"/>
    <n v="0"/>
    <n v="91735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430.13"/>
    <n v="91735.62"/>
    <n v="166"/>
    <n v="300"/>
    <n v="188431.97"/>
    <n v="151397.59"/>
    <n v="80.346020999999993"/>
    <n v="76.651265800765302"/>
    <n v="9.4"/>
    <m/>
    <m/>
    <m/>
    <s v="JAL"/>
    <s v="PUERTO VALLARTA"/>
    <s v="48280"/>
    <s v="Proceso judicial"/>
    <x v="0"/>
  </r>
  <r>
    <n v="4242"/>
    <s v="Hipotecaria Su Casita"/>
    <s v="FIDEICOMISO 234036"/>
    <d v="2018-05-01T00:00:00"/>
    <s v="68405"/>
    <x v="13"/>
    <n v="3"/>
    <n v="34930.620000000003"/>
    <n v="1052.8699999999999"/>
    <n v="0"/>
    <n v="35983.49"/>
    <n v="356.53"/>
    <n v="0"/>
    <n v="348.19"/>
    <n v="0"/>
    <n v="0"/>
    <m/>
    <n v="35635.300000000003"/>
    <n v="846.31"/>
    <n v="276.52999999999997"/>
    <n v="0"/>
    <n v="284.87"/>
    <n v="0"/>
    <n v="0"/>
    <n v="0"/>
    <n v="837.97"/>
    <n v="0"/>
    <n v="0"/>
    <n v="0"/>
    <n v="0"/>
    <n v="0"/>
    <n v="-51.66"/>
    <n v="0"/>
    <n v="0"/>
    <n v="36.01"/>
    <n v="0"/>
    <n v="0"/>
    <n v="56.26"/>
    <n v="0"/>
    <n v="34.17"/>
    <n v="91.52"/>
    <n v="0"/>
    <n v="0"/>
    <n v="0"/>
    <n v="0"/>
    <n v="799.36"/>
    <n v="1061.21"/>
    <n v="837.97"/>
    <n v="167"/>
    <n v="300"/>
    <n v="94571.96"/>
    <n v="72458.009999999995"/>
    <n v="76.616800999999995"/>
    <n v="37.680619281088497"/>
    <n v="9.5"/>
    <m/>
    <m/>
    <m/>
    <s v="GRO"/>
    <s v="ACAPULCO DE JUAREZ"/>
    <s v="39906"/>
    <s v="Morosidad"/>
    <x v="0"/>
  </r>
  <r>
    <n v="4243"/>
    <s v="Hipotecaria Su Casita"/>
    <s v="FIDEICOMISO 234036"/>
    <d v="2018-05-01T00:00:00"/>
    <s v="68407"/>
    <x v="0"/>
    <n v="21"/>
    <n v="121055.46"/>
    <n v="24056.37"/>
    <n v="0"/>
    <n v="145111.82999999999"/>
    <n v="366.54"/>
    <n v="0"/>
    <n v="0"/>
    <n v="0"/>
    <n v="0"/>
    <m/>
    <n v="145111.82999999999"/>
    <n v="85778.53"/>
    <n v="867.56"/>
    <n v="0"/>
    <n v="0"/>
    <n v="0"/>
    <n v="0"/>
    <n v="0"/>
    <n v="86646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422.91"/>
    <n v="86646.09"/>
    <n v="169"/>
    <n v="300"/>
    <n v="234853.76000000001"/>
    <n v="151987.29999999999"/>
    <n v="64.715719000000007"/>
    <n v="61.7881652865455"/>
    <n v="8.6"/>
    <m/>
    <m/>
    <m/>
    <s v="JAL"/>
    <s v="PUERTO VALLARTA"/>
    <s v="48280"/>
    <s v="Proceso judicial"/>
    <x v="0"/>
  </r>
  <r>
    <n v="4244"/>
    <s v="Hipotecaria Su Casita"/>
    <s v="FIDEICOMISO 234036"/>
    <d v="2018-05-01T00:00:00"/>
    <s v="68408"/>
    <x v="0"/>
    <n v="21"/>
    <n v="129163.88"/>
    <n v="23680.95"/>
    <n v="0"/>
    <n v="152844.82999999999"/>
    <n v="373.44"/>
    <n v="0"/>
    <n v="0"/>
    <n v="0"/>
    <n v="0"/>
    <m/>
    <n v="152844.82999999999"/>
    <n v="97243.71"/>
    <n v="1011.78"/>
    <n v="0"/>
    <n v="0"/>
    <n v="0"/>
    <n v="0"/>
    <n v="0"/>
    <n v="98255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054.39"/>
    <n v="98255.49"/>
    <n v="166"/>
    <n v="300"/>
    <n v="188441.51"/>
    <n v="159816.65"/>
    <n v="84.809684000000004"/>
    <n v="81.109957775574202"/>
    <n v="9.4"/>
    <m/>
    <m/>
    <m/>
    <s v="JAL"/>
    <s v="PUERTO VALLARTA"/>
    <s v="48280"/>
    <s v="Proceso judicial"/>
    <x v="0"/>
  </r>
  <r>
    <n v="4245"/>
    <s v="Hipotecaria Su Casita"/>
    <s v="FIDEICOMISO 234036"/>
    <d v="2018-05-01T00:00:00"/>
    <s v="68412"/>
    <x v="0"/>
    <n v="21"/>
    <n v="129947.23"/>
    <n v="29011.26"/>
    <n v="0"/>
    <n v="158958.49"/>
    <n v="375.71"/>
    <n v="0"/>
    <n v="0"/>
    <n v="0"/>
    <n v="0"/>
    <m/>
    <n v="158958.49"/>
    <n v="136830.70000000001"/>
    <n v="1017.92"/>
    <n v="0"/>
    <n v="0"/>
    <n v="0"/>
    <n v="0"/>
    <n v="0"/>
    <n v="137848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386.97"/>
    <n v="137848.62"/>
    <n v="166"/>
    <n v="300"/>
    <n v="188431.97"/>
    <n v="160786.59"/>
    <n v="85.328721000000002"/>
    <n v="84.358556542503294"/>
    <n v="9.4"/>
    <m/>
    <m/>
    <m/>
    <s v="JAL"/>
    <s v="PUERTO VALLARTA"/>
    <s v="48280"/>
    <s v="Morosidad"/>
    <x v="0"/>
  </r>
  <r>
    <n v="4246"/>
    <s v="Hipotecaria Su Casita"/>
    <s v="FIDEICOMISO 234036"/>
    <d v="2018-05-01T00:00:00"/>
    <s v="68416"/>
    <x v="0"/>
    <n v="21"/>
    <n v="139149.06"/>
    <n v="29336.639999999999"/>
    <n v="0"/>
    <n v="168485.7"/>
    <n v="430.01"/>
    <n v="0"/>
    <n v="0"/>
    <n v="0"/>
    <n v="0"/>
    <m/>
    <n v="168485.7"/>
    <n v="104823.92"/>
    <n v="997.23"/>
    <n v="0"/>
    <n v="0"/>
    <n v="0"/>
    <n v="0"/>
    <n v="0"/>
    <n v="10582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766.65"/>
    <n v="105821.15"/>
    <n v="167"/>
    <n v="300"/>
    <n v="196085.95"/>
    <n v="175773.32"/>
    <n v="89.640956000000003"/>
    <n v="85.924412307449202"/>
    <n v="8.6"/>
    <m/>
    <m/>
    <m/>
    <s v="BCN"/>
    <s v="TIJUANA"/>
    <s v="22710"/>
    <s v="Proceso judicial"/>
    <x v="0"/>
  </r>
  <r>
    <n v="4247"/>
    <s v="Hipotecaria Su Casita"/>
    <s v="FIDEICOMISO 234036"/>
    <d v="2018-05-01T00:00:00"/>
    <s v="68418"/>
    <x v="0"/>
    <n v="21"/>
    <n v="57805.1"/>
    <n v="12742.46"/>
    <n v="0"/>
    <n v="70547.56"/>
    <n v="165.72"/>
    <n v="0"/>
    <n v="0"/>
    <n v="0"/>
    <n v="0"/>
    <m/>
    <n v="70547.56"/>
    <n v="61435"/>
    <n v="457.62"/>
    <n v="0"/>
    <n v="0"/>
    <n v="0"/>
    <n v="0"/>
    <n v="0"/>
    <n v="61892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08.18"/>
    <n v="61892.62"/>
    <n v="167"/>
    <n v="300"/>
    <n v="79272.820000000007"/>
    <n v="71345.539999999994"/>
    <n v="90.000003000000007"/>
    <n v="88.993378025349301"/>
    <n v="9.5"/>
    <m/>
    <m/>
    <m/>
    <s v="EM"/>
    <s v="VALLE DE CHALCO SOLIDARIDAD"/>
    <s v="56614"/>
    <s v="Proceso judicial"/>
    <x v="0"/>
  </r>
  <r>
    <n v="4248"/>
    <s v="Hipotecaria Su Casita"/>
    <s v="FIDEICOMISO 234036"/>
    <d v="2018-05-01T00:00:00"/>
    <s v="68421"/>
    <x v="0"/>
    <n v="21"/>
    <n v="54214.19"/>
    <n v="7440.36"/>
    <n v="0"/>
    <n v="61654.55"/>
    <n v="164.16"/>
    <n v="0"/>
    <n v="0"/>
    <n v="0"/>
    <n v="0"/>
    <m/>
    <n v="61654.55"/>
    <n v="22958.14"/>
    <n v="388.54"/>
    <n v="0"/>
    <n v="0"/>
    <n v="0"/>
    <n v="0"/>
    <n v="0"/>
    <n v="23346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04.52"/>
    <n v="23346.68"/>
    <n v="169"/>
    <n v="300"/>
    <n v="140848.46"/>
    <n v="68068.03"/>
    <n v="48.327137999999998"/>
    <n v="43.773676808009597"/>
    <n v="8.6"/>
    <m/>
    <m/>
    <m/>
    <s v="GTO"/>
    <s v="GUANAJUATO"/>
    <s v="37358"/>
    <s v="Morosidad"/>
    <x v="0"/>
  </r>
  <r>
    <n v="4249"/>
    <s v="Hipotecaria Su Casita"/>
    <s v="FIDEICOMISO 234036"/>
    <d v="2018-05-01T00:00:00"/>
    <s v="68422"/>
    <x v="0"/>
    <n v="21"/>
    <n v="38962.43"/>
    <n v="18230.91"/>
    <n v="0"/>
    <n v="57193.34"/>
    <n v="305.76"/>
    <n v="0"/>
    <n v="0"/>
    <n v="0"/>
    <n v="0"/>
    <m/>
    <n v="57193.34"/>
    <n v="31325.11"/>
    <n v="308.45"/>
    <n v="0"/>
    <n v="0"/>
    <n v="0"/>
    <n v="0"/>
    <n v="0"/>
    <n v="31633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536.669999999998"/>
    <n v="31633.56"/>
    <n v="167"/>
    <n v="300"/>
    <n v="91127.66"/>
    <n v="70300.42"/>
    <n v="77.144985000000005"/>
    <n v="62.761778043429899"/>
    <n v="9.5"/>
    <m/>
    <m/>
    <m/>
    <s v="QR"/>
    <s v="BENITO JUAREZ"/>
    <s v="77500"/>
    <s v="Proceso judicial"/>
    <x v="0"/>
  </r>
  <r>
    <n v="4250"/>
    <s v="Hipotecaria Su Casita"/>
    <s v="FIDEICOMISO 234036"/>
    <d v="2018-05-01T00:00:00"/>
    <s v="68423"/>
    <x v="0"/>
    <n v="21"/>
    <n v="48001.38"/>
    <n v="8834.3799999999992"/>
    <n v="0"/>
    <n v="56835.76"/>
    <n v="137.62"/>
    <n v="0"/>
    <n v="0"/>
    <n v="0"/>
    <n v="0"/>
    <m/>
    <n v="56835.76"/>
    <n v="37752.32"/>
    <n v="380.01"/>
    <n v="0"/>
    <n v="0"/>
    <n v="0"/>
    <n v="0"/>
    <n v="0"/>
    <n v="38132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72"/>
    <n v="38132.33"/>
    <n v="167"/>
    <n v="300"/>
    <n v="67407.97"/>
    <n v="59246"/>
    <n v="87.891683999999998"/>
    <n v="84.316083074297694"/>
    <n v="9.5"/>
    <m/>
    <m/>
    <m/>
    <s v="EM"/>
    <s v="VALLE DE CHALCO SOLIDARIDAD"/>
    <s v="56614"/>
    <s v="Morosidad"/>
    <x v="0"/>
  </r>
  <r>
    <n v="4251"/>
    <s v="Hipotecaria Su Casita"/>
    <s v="FIDEICOMISO 234036"/>
    <d v="2018-05-01T00:00:00"/>
    <s v="68425"/>
    <x v="0"/>
    <n v="21"/>
    <n v="157743.22"/>
    <n v="29874.65"/>
    <n v="0"/>
    <n v="187617.87"/>
    <n v="487.46"/>
    <n v="0"/>
    <n v="0"/>
    <n v="0"/>
    <n v="0"/>
    <m/>
    <n v="187617.87"/>
    <n v="100966.5"/>
    <n v="1130.49"/>
    <n v="0"/>
    <n v="0"/>
    <n v="0"/>
    <n v="0"/>
    <n v="0"/>
    <n v="102096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362.11"/>
    <n v="102096.99"/>
    <n v="167"/>
    <n v="300"/>
    <n v="241206.12"/>
    <n v="199260.72"/>
    <n v="82.610142999999994"/>
    <n v="77.783213219621999"/>
    <n v="8.6"/>
    <m/>
    <m/>
    <m/>
    <s v="BCN"/>
    <s v="MEXICALI"/>
    <s v="21379"/>
    <s v="Morosidad"/>
    <x v="0"/>
  </r>
  <r>
    <n v="4252"/>
    <s v="Hipotecaria Su Casita"/>
    <s v="FIDEICOMISO 234036"/>
    <d v="2018-05-01T00:00:00"/>
    <s v="68427"/>
    <x v="0"/>
    <n v="21"/>
    <n v="47698.879999999997"/>
    <n v="9438.1"/>
    <n v="0"/>
    <n v="57136.98"/>
    <n v="147.4"/>
    <n v="0"/>
    <n v="0"/>
    <n v="0"/>
    <n v="0"/>
    <m/>
    <n v="57136.98"/>
    <n v="32636.54"/>
    <n v="341.84"/>
    <n v="0"/>
    <n v="0"/>
    <n v="0"/>
    <n v="0"/>
    <n v="0"/>
    <n v="32978.37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85.5"/>
    <n v="32978.379999999997"/>
    <n v="167"/>
    <n v="300"/>
    <n v="69963.48"/>
    <n v="60253"/>
    <n v="86.120644999999996"/>
    <n v="81.666864238330106"/>
    <n v="8.6"/>
    <m/>
    <m/>
    <m/>
    <s v="EM"/>
    <s v="VALLE DE CHALCO SOLIDARIDAD"/>
    <s v="56614"/>
    <s v="Morosidad"/>
    <x v="0"/>
  </r>
  <r>
    <n v="4253"/>
    <s v="Hipotecaria Su Casita"/>
    <s v="FIDEICOMISO 234036"/>
    <d v="2018-05-01T00:00:00"/>
    <s v="68431"/>
    <x v="1"/>
    <n v="0"/>
    <n v="164933.38"/>
    <n v="0"/>
    <n v="0"/>
    <n v="164933.38"/>
    <n v="509.69"/>
    <n v="0"/>
    <n v="0"/>
    <n v="509.69"/>
    <n v="0"/>
    <m/>
    <n v="164423.69"/>
    <n v="0"/>
    <n v="1182.02"/>
    <n v="0"/>
    <n v="0"/>
    <n v="1182.02"/>
    <n v="0"/>
    <n v="0"/>
    <n v="0"/>
    <n v="143.69"/>
    <n v="0"/>
    <n v="0"/>
    <n v="0"/>
    <n v="0"/>
    <n v="-29.58"/>
    <n v="91.77"/>
    <n v="262.11"/>
    <n v="0"/>
    <n v="0"/>
    <n v="0"/>
    <n v="0"/>
    <n v="0"/>
    <n v="0"/>
    <n v="0"/>
    <n v="0"/>
    <n v="0"/>
    <n v="0"/>
    <n v="9.9590000000000008E-3"/>
    <n v="2159.6999999999998"/>
    <n v="0"/>
    <n v="0"/>
    <n v="167"/>
    <n v="300"/>
    <n v="264961.84999999998"/>
    <n v="208344.29"/>
    <n v="78.631806999999995"/>
    <n v="62.055609291273697"/>
    <n v="8.6"/>
    <m/>
    <m/>
    <m/>
    <s v="QRO"/>
    <s v="QUERETARO"/>
    <s v="76180"/>
    <s v="Al corriente"/>
    <x v="0"/>
  </r>
  <r>
    <n v="4254"/>
    <s v="Hipotecaria Su Casita"/>
    <s v="FIDEICOMISO 234036"/>
    <d v="2018-05-01T00:00:00"/>
    <s v="68432"/>
    <x v="0"/>
    <n v="21"/>
    <n v="53561.51"/>
    <n v="11563.08"/>
    <n v="0"/>
    <n v="65124.59"/>
    <n v="151.93"/>
    <n v="0"/>
    <n v="0"/>
    <n v="0"/>
    <n v="0"/>
    <m/>
    <n v="65124.59"/>
    <n v="55643.94"/>
    <n v="424.03"/>
    <n v="0"/>
    <n v="0"/>
    <n v="0"/>
    <n v="0"/>
    <n v="0"/>
    <n v="56067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15.01"/>
    <n v="56067.97"/>
    <n v="168"/>
    <n v="300"/>
    <n v="74520.44"/>
    <n v="65921.929999999993"/>
    <n v="88.461541999999994"/>
    <n v="87.391580518315806"/>
    <n v="9.5"/>
    <m/>
    <m/>
    <m/>
    <s v="QR"/>
    <s v="BENITO JUAREZ"/>
    <s v="77518"/>
    <s v="Proceso judicial"/>
    <x v="0"/>
  </r>
  <r>
    <n v="4255"/>
    <s v="Hipotecaria Su Casita"/>
    <s v="FIDEICOMISO 234036"/>
    <d v="2018-05-01T00:00:00"/>
    <s v="68436"/>
    <x v="1"/>
    <n v="2"/>
    <n v="63591.71"/>
    <n v="182.65"/>
    <n v="0"/>
    <n v="63774.36"/>
    <n v="182.34"/>
    <n v="0"/>
    <n v="182.65"/>
    <n v="182.34"/>
    <n v="0"/>
    <m/>
    <n v="63409.37"/>
    <n v="504.87"/>
    <n v="503.43"/>
    <n v="0"/>
    <n v="504.87"/>
    <n v="503.43"/>
    <n v="0"/>
    <n v="0"/>
    <n v="0"/>
    <n v="54.51"/>
    <n v="0"/>
    <n v="0"/>
    <n v="0"/>
    <n v="0"/>
    <n v="-17.37"/>
    <n v="37.01"/>
    <n v="97.23"/>
    <n v="54.51"/>
    <n v="0"/>
    <n v="0"/>
    <n v="56.24"/>
    <n v="0"/>
    <n v="37.01"/>
    <n v="97.23"/>
    <n v="0"/>
    <n v="0"/>
    <n v="0"/>
    <n v="0.22739300000000001"/>
    <n v="1789.66"/>
    <n v="0"/>
    <n v="0"/>
    <n v="167"/>
    <n v="300"/>
    <n v="89554.18"/>
    <n v="78490.070000000007"/>
    <n v="87.645345000000006"/>
    <n v="70.8055950247293"/>
    <n v="9.5"/>
    <m/>
    <m/>
    <m/>
    <s v="NL"/>
    <s v="CADEREYTA JIMENEZ"/>
    <s v="67493"/>
    <s v="Al corriente"/>
    <x v="0"/>
  </r>
  <r>
    <n v="4256"/>
    <s v="Hipotecaria Su Casita"/>
    <s v="FIDEICOMISO 234036"/>
    <d v="2018-05-01T00:00:00"/>
    <s v="68438"/>
    <x v="0"/>
    <n v="21"/>
    <n v="108108.42"/>
    <n v="20305.150000000001"/>
    <n v="0"/>
    <n v="128413.57"/>
    <n v="337.51"/>
    <n v="0"/>
    <n v="0"/>
    <n v="0"/>
    <n v="0"/>
    <m/>
    <n v="128413.57"/>
    <n v="66904.75"/>
    <n v="774.78"/>
    <n v="0"/>
    <n v="0"/>
    <n v="0"/>
    <n v="0"/>
    <n v="0"/>
    <n v="67679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642.66"/>
    <n v="67679.53"/>
    <n v="166"/>
    <n v="300"/>
    <n v="152571.22"/>
    <n v="136985.48000000001"/>
    <n v="89.784612999999993"/>
    <n v="84.166312271916794"/>
    <n v="8.6"/>
    <m/>
    <m/>
    <m/>
    <s v="SON"/>
    <s v="AGUA PRIETA"/>
    <s v="84200"/>
    <s v="Proceso judicial"/>
    <x v="0"/>
  </r>
  <r>
    <n v="4257"/>
    <s v="Hipotecaria Su Casita"/>
    <s v="FIDEICOMISO 234036"/>
    <d v="2018-05-01T00:00:00"/>
    <s v="68441"/>
    <x v="2"/>
    <n v="0"/>
    <n v="32194"/>
    <n v="0"/>
    <n v="0"/>
    <n v="32194"/>
    <n v="578.49"/>
    <n v="0"/>
    <n v="0"/>
    <n v="572.65"/>
    <n v="0"/>
    <m/>
    <n v="31621.35"/>
    <n v="0"/>
    <n v="230.72"/>
    <n v="0"/>
    <n v="0"/>
    <n v="230.72"/>
    <n v="0"/>
    <n v="0"/>
    <n v="0"/>
    <n v="50.54"/>
    <n v="0"/>
    <n v="0"/>
    <n v="0"/>
    <n v="0"/>
    <n v="-10.54"/>
    <n v="29.83"/>
    <n v="100.91"/>
    <n v="0"/>
    <n v="0"/>
    <n v="0"/>
    <n v="0"/>
    <n v="0"/>
    <n v="0"/>
    <n v="0"/>
    <n v="0"/>
    <n v="0"/>
    <n v="3.13"/>
    <n v="0"/>
    <n v="974.11"/>
    <n v="5.84"/>
    <n v="0"/>
    <n v="46"/>
    <n v="180"/>
    <n v="91286.54"/>
    <n v="81688.42"/>
    <n v="89.485722999999993"/>
    <n v="34.639663332771697"/>
    <n v="8.6"/>
    <m/>
    <m/>
    <m/>
    <s v="BCN"/>
    <s v="MEXICALI"/>
    <s v="21000"/>
    <s v="Morosidad"/>
    <x v="0"/>
  </r>
  <r>
    <n v="4258"/>
    <s v="Hipotecaria Su Casita"/>
    <s v="FIDEICOMISO 234036"/>
    <d v="2018-05-01T00:00:00"/>
    <s v="68442"/>
    <x v="1"/>
    <n v="0"/>
    <n v="164669.32999999999"/>
    <n v="0"/>
    <n v="0"/>
    <n v="164669.32999999999"/>
    <n v="514.1"/>
    <n v="0"/>
    <n v="0"/>
    <n v="514.1"/>
    <n v="0"/>
    <m/>
    <n v="164155.23000000001"/>
    <n v="0"/>
    <n v="1180.1300000000001"/>
    <n v="0"/>
    <n v="0"/>
    <n v="1180.1300000000001"/>
    <n v="0"/>
    <n v="0"/>
    <n v="0"/>
    <n v="143.91"/>
    <n v="0"/>
    <n v="0"/>
    <n v="0"/>
    <n v="0"/>
    <n v="-32.020000000000003"/>
    <n v="91.91"/>
    <n v="258.33"/>
    <n v="0"/>
    <n v="0"/>
    <n v="0"/>
    <n v="0"/>
    <n v="0"/>
    <n v="0"/>
    <n v="0"/>
    <n v="0"/>
    <n v="0"/>
    <n v="0"/>
    <n v="1.1619000000000001E-2"/>
    <n v="2156.36"/>
    <n v="0"/>
    <n v="0"/>
    <n v="166"/>
    <n v="300"/>
    <n v="237084.19"/>
    <n v="208654.96"/>
    <n v="88.008803999999998"/>
    <n v="69.239214167949399"/>
    <n v="8.6"/>
    <m/>
    <m/>
    <m/>
    <s v="EM"/>
    <s v="ECATEPEC"/>
    <s v="55121"/>
    <s v="Al corriente"/>
    <x v="0"/>
  </r>
  <r>
    <n v="4259"/>
    <s v="Hipotecaria Su Casita"/>
    <s v="FIDEICOMISO 234036"/>
    <d v="2018-05-01T00:00:00"/>
    <s v="68443"/>
    <x v="1"/>
    <n v="0"/>
    <n v="64583.94"/>
    <n v="0"/>
    <n v="0"/>
    <n v="64583.94"/>
    <n v="199.57"/>
    <n v="0"/>
    <n v="0"/>
    <n v="199.57"/>
    <n v="0"/>
    <m/>
    <n v="64384.37"/>
    <n v="0"/>
    <n v="462.85"/>
    <n v="0"/>
    <n v="0"/>
    <n v="462.85"/>
    <n v="0"/>
    <n v="0"/>
    <n v="0"/>
    <n v="56.27"/>
    <n v="0"/>
    <n v="0"/>
    <n v="0"/>
    <n v="0"/>
    <n v="-11.68"/>
    <n v="35.93"/>
    <n v="100.7"/>
    <n v="0"/>
    <n v="0"/>
    <n v="0"/>
    <n v="0"/>
    <n v="0"/>
    <n v="0"/>
    <n v="0"/>
    <n v="15.7"/>
    <n v="0"/>
    <n v="70.930000000000007"/>
    <n v="0"/>
    <n v="859.34"/>
    <n v="0"/>
    <n v="0"/>
    <n v="167"/>
    <n v="300"/>
    <n v="90646.17"/>
    <n v="81581.55"/>
    <n v="89.999996999999993"/>
    <n v="71.028230118781593"/>
    <n v="8.6"/>
    <m/>
    <m/>
    <m/>
    <s v="BCN"/>
    <s v="MEXICALI"/>
    <s v="21384"/>
    <s v="Al corriente"/>
    <x v="0"/>
  </r>
  <r>
    <n v="4260"/>
    <s v="Hipotecaria Su Casita"/>
    <s v="FIDEICOMISO 234036"/>
    <d v="2018-05-01T00:00:00"/>
    <s v="68444"/>
    <x v="0"/>
    <n v="21"/>
    <n v="215292.92"/>
    <n v="49794.37"/>
    <n v="0"/>
    <n v="265087.28999999998"/>
    <n v="672.17"/>
    <n v="0"/>
    <n v="0"/>
    <n v="0"/>
    <n v="0"/>
    <m/>
    <n v="265087.28999999998"/>
    <n v="185006.22"/>
    <n v="1542.93"/>
    <n v="0"/>
    <n v="0"/>
    <n v="0"/>
    <n v="0"/>
    <n v="0"/>
    <n v="186549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466.54"/>
    <n v="186549.15"/>
    <n v="166"/>
    <n v="300"/>
    <n v="316643.95"/>
    <n v="272802.55"/>
    <n v="86.154353999999998"/>
    <n v="83.717781316782606"/>
    <n v="8.6"/>
    <m/>
    <m/>
    <m/>
    <s v="BCN"/>
    <s v="TIJUANA"/>
    <s v="22635"/>
    <s v="Morosidad"/>
    <x v="0"/>
  </r>
  <r>
    <n v="4261"/>
    <s v="Hipotecaria Su Casita"/>
    <s v="FIDEICOMISO 234036"/>
    <d v="2018-05-01T00:00:00"/>
    <s v="68445"/>
    <x v="1"/>
    <n v="0"/>
    <n v="14553.42"/>
    <n v="0"/>
    <n v="0"/>
    <n v="14553.42"/>
    <n v="82.85"/>
    <n v="0"/>
    <n v="0"/>
    <n v="82.85"/>
    <n v="0"/>
    <m/>
    <n v="14470.57"/>
    <n v="0"/>
    <n v="115.21"/>
    <n v="0"/>
    <n v="0"/>
    <n v="115.21"/>
    <n v="0"/>
    <n v="0"/>
    <n v="0"/>
    <n v="36.19"/>
    <n v="0"/>
    <n v="0"/>
    <n v="0"/>
    <n v="0"/>
    <n v="-3.97"/>
    <n v="11.71"/>
    <n v="34.4"/>
    <n v="0"/>
    <n v="0"/>
    <n v="0"/>
    <n v="0"/>
    <n v="0"/>
    <n v="0"/>
    <n v="0"/>
    <n v="59.87"/>
    <n v="0"/>
    <n v="54.09"/>
    <n v="0"/>
    <n v="336.26"/>
    <n v="0"/>
    <n v="0"/>
    <n v="167"/>
    <n v="300"/>
    <n v="68527.7"/>
    <n v="22668.86"/>
    <n v="33.079849000000003"/>
    <n v="21.1163803801307"/>
    <n v="9.5"/>
    <m/>
    <m/>
    <m/>
    <s v="PUE"/>
    <s v="PUEBLA"/>
    <s v="72498"/>
    <s v="Al corriente"/>
    <x v="0"/>
  </r>
  <r>
    <n v="4262"/>
    <s v="Hipotecaria Su Casita"/>
    <s v="FIDEICOMISO 234036"/>
    <d v="2018-05-01T00:00:00"/>
    <s v="68446"/>
    <x v="0"/>
    <n v="21"/>
    <n v="142067.75"/>
    <n v="23259.56"/>
    <n v="0"/>
    <n v="165327.31"/>
    <n v="443.55"/>
    <n v="0"/>
    <n v="0"/>
    <n v="0"/>
    <n v="0"/>
    <m/>
    <n v="165327.31"/>
    <n v="72888.990000000005"/>
    <n v="1018.15"/>
    <n v="0"/>
    <n v="0"/>
    <n v="0"/>
    <n v="0"/>
    <n v="0"/>
    <n v="73907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703.11"/>
    <n v="73907.14"/>
    <n v="166"/>
    <n v="300"/>
    <n v="202916.94"/>
    <n v="180017.06"/>
    <n v="88.714652999999998"/>
    <n v="81.475360935643707"/>
    <n v="8.6"/>
    <m/>
    <m/>
    <m/>
    <s v="DGO"/>
    <s v="DURANGO"/>
    <s v="34229"/>
    <s v="Morosidad"/>
    <x v="0"/>
  </r>
  <r>
    <n v="4263"/>
    <s v="Hipotecaria Su Casita"/>
    <s v="FIDEICOMISO 234036"/>
    <d v="2018-05-01T00:00:00"/>
    <s v="68448"/>
    <x v="13"/>
    <n v="3"/>
    <n v="79008.2"/>
    <n v="676.18"/>
    <n v="0"/>
    <n v="79684.38"/>
    <n v="228.97"/>
    <n v="0"/>
    <n v="223.62"/>
    <n v="0"/>
    <n v="0"/>
    <m/>
    <n v="79460.759999999995"/>
    <n v="1483.59"/>
    <n v="625.48"/>
    <n v="0"/>
    <n v="603.61"/>
    <n v="0"/>
    <n v="0"/>
    <n v="0"/>
    <n v="1505.46"/>
    <n v="0"/>
    <n v="0"/>
    <n v="0"/>
    <n v="0"/>
    <n v="0"/>
    <n v="-42.64"/>
    <n v="0"/>
    <n v="0"/>
    <n v="67.92"/>
    <n v="0"/>
    <n v="0"/>
    <n v="56.34"/>
    <n v="0"/>
    <n v="46.12"/>
    <n v="121.41"/>
    <n v="0"/>
    <n v="0"/>
    <n v="0"/>
    <n v="0"/>
    <n v="1076.3800000000001"/>
    <n v="681.53"/>
    <n v="1505.46"/>
    <n v="166"/>
    <n v="300"/>
    <n v="113444.62"/>
    <n v="97797.09"/>
    <n v="86.206900000000005"/>
    <n v="70.043656628678804"/>
    <n v="9.5"/>
    <m/>
    <m/>
    <m/>
    <s v="MOR"/>
    <s v="EMILIANO ZAPATA"/>
    <s v="62760"/>
    <s v="Morosidad"/>
    <x v="0"/>
  </r>
  <r>
    <n v="4264"/>
    <s v="Hipotecaria Su Casita"/>
    <s v="FIDEICOMISO 234036"/>
    <d v="2018-05-01T00:00:00"/>
    <s v="68453"/>
    <x v="0"/>
    <n v="21"/>
    <n v="199857.01"/>
    <n v="40951.620000000003"/>
    <n v="0"/>
    <n v="240808.63"/>
    <n v="623.96"/>
    <n v="0"/>
    <n v="0"/>
    <n v="0"/>
    <n v="0"/>
    <m/>
    <n v="240808.63"/>
    <n v="142056.41"/>
    <n v="1432.31"/>
    <n v="0"/>
    <n v="0"/>
    <n v="0"/>
    <n v="0"/>
    <n v="0"/>
    <n v="143488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575.58"/>
    <n v="143488.72"/>
    <n v="166"/>
    <n v="300"/>
    <n v="316643.95"/>
    <n v="253242.14"/>
    <n v="79.976939000000002"/>
    <n v="76.050285754904706"/>
    <n v="8.6"/>
    <m/>
    <m/>
    <m/>
    <s v="BCN"/>
    <s v="TIJUANA"/>
    <s v="22635"/>
    <s v="Morosidad"/>
    <x v="0"/>
  </r>
  <r>
    <n v="4265"/>
    <s v="Hipotecaria Su Casita"/>
    <s v="FIDEICOMISO 234036"/>
    <d v="2018-05-01T00:00:00"/>
    <s v="68454"/>
    <x v="1"/>
    <n v="1"/>
    <n v="26417.14"/>
    <n v="271.17"/>
    <n v="0"/>
    <n v="26688.31"/>
    <n v="577.38"/>
    <n v="0"/>
    <n v="271.17"/>
    <n v="577.38"/>
    <n v="0"/>
    <m/>
    <n v="25839.759999999998"/>
    <n v="0"/>
    <n v="189.32"/>
    <n v="0"/>
    <n v="0"/>
    <n v="189.32"/>
    <n v="0"/>
    <n v="0"/>
    <n v="0"/>
    <n v="47.88"/>
    <n v="0"/>
    <n v="0"/>
    <n v="0"/>
    <n v="0"/>
    <n v="-0.93"/>
    <n v="28.27"/>
    <n v="95.57"/>
    <n v="0"/>
    <n v="0"/>
    <n v="0"/>
    <n v="0"/>
    <n v="0"/>
    <n v="0"/>
    <n v="0"/>
    <n v="617.95000000000005"/>
    <n v="0"/>
    <n v="0"/>
    <n v="0"/>
    <n v="1826.61"/>
    <n v="0"/>
    <n v="0"/>
    <n v="47"/>
    <n v="180"/>
    <n v="86256.77"/>
    <n v="77396.56"/>
    <n v="89.728099"/>
    <n v="29.956790630181001"/>
    <n v="8.6"/>
    <m/>
    <m/>
    <m/>
    <s v="GTO"/>
    <s v="LEON"/>
    <s v="37178"/>
    <s v="Al corriente"/>
    <x v="0"/>
  </r>
  <r>
    <n v="4266"/>
    <s v="Hipotecaria Su Casita"/>
    <s v="FIDEICOMISO 234036"/>
    <d v="2018-05-01T00:00:00"/>
    <s v="68455"/>
    <x v="2"/>
    <n v="0"/>
    <n v="49426.37"/>
    <n v="0"/>
    <n v="0"/>
    <n v="49426.37"/>
    <n v="142.04"/>
    <n v="0"/>
    <n v="0"/>
    <n v="0"/>
    <n v="0"/>
    <m/>
    <n v="49426.37"/>
    <n v="0"/>
    <n v="395.41"/>
    <n v="0"/>
    <n v="0"/>
    <n v="0"/>
    <n v="0"/>
    <n v="0"/>
    <n v="395.41"/>
    <n v="0"/>
    <n v="0"/>
    <n v="0"/>
    <n v="0"/>
    <n v="0"/>
    <n v="-0.06"/>
    <n v="0"/>
    <n v="0.16"/>
    <n v="0"/>
    <n v="0"/>
    <n v="0"/>
    <n v="0"/>
    <n v="0"/>
    <n v="0"/>
    <n v="0"/>
    <n v="0"/>
    <n v="0"/>
    <n v="0.1"/>
    <n v="0"/>
    <n v="0.1"/>
    <n v="142.04"/>
    <n v="395.41"/>
    <n v="166"/>
    <n v="300"/>
    <n v="71982.320000000007"/>
    <n v="61028.49"/>
    <n v="84.782611000000003"/>
    <n v="68.664597483111095"/>
    <n v="9.6"/>
    <m/>
    <m/>
    <m/>
    <s v="SON"/>
    <s v="HERMOSILLO"/>
    <s v="83287"/>
    <s v="Morosidad"/>
    <x v="0"/>
  </r>
  <r>
    <n v="4267"/>
    <s v="Hipotecaria Su Casita"/>
    <s v="FIDEICOMISO 234036"/>
    <d v="2018-05-01T00:00:00"/>
    <s v="68456"/>
    <x v="0"/>
    <n v="21"/>
    <n v="106052.84"/>
    <n v="22393.77"/>
    <n v="0"/>
    <n v="128446.61"/>
    <n v="321.12"/>
    <n v="0"/>
    <n v="0"/>
    <n v="0"/>
    <n v="0"/>
    <m/>
    <n v="128446.61"/>
    <n v="82479.72"/>
    <n v="760.05"/>
    <n v="0"/>
    <n v="0"/>
    <n v="0"/>
    <n v="0"/>
    <n v="0"/>
    <n v="83239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714.89"/>
    <n v="83239.77"/>
    <n v="169"/>
    <n v="300"/>
    <n v="148617.72"/>
    <n v="133152.46"/>
    <n v="89.593933000000007"/>
    <n v="86.427520531105003"/>
    <n v="8.6"/>
    <m/>
    <m/>
    <m/>
    <s v="NL"/>
    <s v="APODACA"/>
    <s v="66600"/>
    <s v="Morosidad"/>
    <x v="0"/>
  </r>
  <r>
    <n v="4268"/>
    <s v="Hipotecaria Su Casita"/>
    <s v="FIDEICOMISO 234036"/>
    <d v="2018-05-01T00:00:00"/>
    <s v="68459"/>
    <x v="1"/>
    <n v="0"/>
    <n v="46687.839999999997"/>
    <n v="0"/>
    <n v="0"/>
    <n v="46687.839999999997"/>
    <n v="803.35"/>
    <n v="0"/>
    <n v="0"/>
    <n v="803.35"/>
    <n v="0"/>
    <m/>
    <n v="45884.49"/>
    <n v="0"/>
    <n v="369.61"/>
    <n v="0"/>
    <n v="0"/>
    <n v="369.61"/>
    <n v="0"/>
    <n v="0"/>
    <n v="0"/>
    <n v="69.98"/>
    <n v="0"/>
    <n v="0"/>
    <n v="0"/>
    <n v="0"/>
    <n v="-11.98"/>
    <n v="43.13"/>
    <n v="138.65"/>
    <n v="0"/>
    <n v="0"/>
    <n v="0"/>
    <n v="0"/>
    <n v="0"/>
    <n v="0"/>
    <n v="0"/>
    <n v="0"/>
    <n v="0"/>
    <n v="0"/>
    <n v="8.4650000000000003E-2"/>
    <n v="1412.74"/>
    <n v="0"/>
    <n v="0"/>
    <n v="47"/>
    <n v="180"/>
    <n v="124809.01"/>
    <n v="112328.11"/>
    <n v="90.000000999999997"/>
    <n v="36.7637641716262"/>
    <n v="9.5"/>
    <m/>
    <m/>
    <m/>
    <s v="NL"/>
    <s v="APODACA"/>
    <s v="66613"/>
    <s v="Al corriente"/>
    <x v="0"/>
  </r>
  <r>
    <n v="4269"/>
    <s v="Hipotecaria Su Casita"/>
    <s v="FIDEICOMISO 234036"/>
    <d v="2018-05-01T00:00:00"/>
    <s v="68464"/>
    <x v="0"/>
    <n v="21"/>
    <n v="88534.61"/>
    <n v="12057.2"/>
    <n v="0"/>
    <n v="100591.81"/>
    <n v="256.58"/>
    <n v="0"/>
    <n v="0"/>
    <n v="0"/>
    <n v="0"/>
    <m/>
    <n v="100591.81"/>
    <n v="44425.07"/>
    <n v="700.9"/>
    <n v="0"/>
    <n v="0"/>
    <n v="0"/>
    <n v="0"/>
    <n v="0"/>
    <n v="45125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13.78"/>
    <n v="45125.97"/>
    <n v="166"/>
    <n v="300"/>
    <n v="125806.17"/>
    <n v="109589.33"/>
    <n v="87.109662"/>
    <n v="79.957771154073299"/>
    <n v="9.5"/>
    <m/>
    <m/>
    <m/>
    <s v="BCN"/>
    <s v="MEXICALI"/>
    <s v="21378"/>
    <s v="Morosidad"/>
    <x v="0"/>
  </r>
  <r>
    <n v="4270"/>
    <s v="Hipotecaria Su Casita"/>
    <s v="FIDEICOMISO 234036"/>
    <d v="2018-05-01T00:00:00"/>
    <s v="68467"/>
    <x v="0"/>
    <n v="21"/>
    <n v="132398.37"/>
    <n v="9874.01"/>
    <n v="0"/>
    <n v="142272.38"/>
    <n v="417.61"/>
    <n v="0"/>
    <n v="0"/>
    <n v="0"/>
    <n v="0"/>
    <m/>
    <n v="142272.38"/>
    <n v="24733.52"/>
    <n v="948.85"/>
    <n v="0"/>
    <n v="0"/>
    <n v="0"/>
    <n v="0"/>
    <n v="0"/>
    <n v="25682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91.620000000001"/>
    <n v="25682.37"/>
    <n v="165"/>
    <n v="300"/>
    <n v="186987.11"/>
    <n v="168288.4"/>
    <n v="90.000000999999997"/>
    <n v="76.086731719312695"/>
    <n v="8.6"/>
    <m/>
    <m/>
    <m/>
    <s v="JAL"/>
    <s v="TLAJOMULCO DE ZUNIGA"/>
    <s v="45640"/>
    <s v="Morosidad"/>
    <x v="0"/>
  </r>
  <r>
    <n v="4271"/>
    <s v="Hipotecaria Su Casita"/>
    <s v="FIDEICOMISO 234036"/>
    <d v="2018-05-01T00:00:00"/>
    <s v="68474"/>
    <x v="0"/>
    <n v="21"/>
    <n v="10705.72"/>
    <n v="2596.48"/>
    <n v="0"/>
    <n v="13302.2"/>
    <n v="63.09"/>
    <n v="0"/>
    <n v="0"/>
    <n v="0"/>
    <n v="0"/>
    <m/>
    <n v="13302.2"/>
    <n v="4695.7"/>
    <n v="84.75"/>
    <n v="0"/>
    <n v="0"/>
    <n v="0"/>
    <n v="0"/>
    <n v="0"/>
    <n v="4780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9.57"/>
    <n v="4780.45"/>
    <n v="107"/>
    <n v="240"/>
    <n v="84554.61"/>
    <n v="15860.39"/>
    <n v="18.757570000000001"/>
    <n v="15.732081471767099"/>
    <n v="9.5"/>
    <m/>
    <m/>
    <m/>
    <s v="PUE"/>
    <s v="PUEBLA"/>
    <s v="72595"/>
    <s v="Morosidad"/>
    <x v="0"/>
  </r>
  <r>
    <n v="4272"/>
    <s v="Hipotecaria Su Casita"/>
    <s v="FIDEICOMISO 234036"/>
    <d v="2018-05-01T00:00:00"/>
    <s v="68476"/>
    <x v="1"/>
    <n v="0"/>
    <n v="80718.679999999993"/>
    <n v="0"/>
    <n v="0"/>
    <n v="80718.679999999993"/>
    <n v="224.12"/>
    <n v="0"/>
    <n v="0"/>
    <n v="224.12"/>
    <n v="0"/>
    <m/>
    <n v="80494.559999999998"/>
    <n v="0"/>
    <n v="639.02"/>
    <n v="0"/>
    <n v="0"/>
    <n v="639.02"/>
    <n v="0"/>
    <n v="0"/>
    <n v="0"/>
    <n v="68.61"/>
    <n v="0"/>
    <n v="0"/>
    <n v="0"/>
    <n v="0"/>
    <n v="-17.02"/>
    <n v="46.59"/>
    <n v="124.65"/>
    <n v="0"/>
    <n v="0"/>
    <n v="0"/>
    <n v="0"/>
    <n v="0"/>
    <n v="0"/>
    <n v="0"/>
    <n v="0.11"/>
    <n v="0"/>
    <n v="7.0000000000000007E-2"/>
    <n v="0"/>
    <n v="1086.08"/>
    <n v="0"/>
    <n v="0"/>
    <n v="170"/>
    <n v="300"/>
    <n v="128063.19"/>
    <n v="98791.61"/>
    <n v="77.142861999999994"/>
    <n v="62.855345042263401"/>
    <n v="9.5"/>
    <m/>
    <m/>
    <m/>
    <s v="NL"/>
    <s v="GUADALUPE"/>
    <s v="67114"/>
    <s v="Al corriente"/>
    <x v="0"/>
  </r>
  <r>
    <n v="4273"/>
    <s v="Hipotecaria Su Casita"/>
    <s v="FIDEICOMISO 234036"/>
    <d v="2018-05-01T00:00:00"/>
    <s v="68478"/>
    <x v="0"/>
    <n v="21"/>
    <n v="71677.56"/>
    <n v="11589.76"/>
    <n v="0"/>
    <n v="83267.320000000007"/>
    <n v="205.51"/>
    <n v="0"/>
    <n v="0"/>
    <n v="0"/>
    <n v="0"/>
    <m/>
    <n v="83267.320000000007"/>
    <n v="46382.239999999998"/>
    <n v="567.45000000000005"/>
    <n v="0"/>
    <n v="0"/>
    <n v="0"/>
    <n v="0"/>
    <n v="0"/>
    <n v="46949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95.27"/>
    <n v="46949.69"/>
    <n v="167"/>
    <n v="300"/>
    <n v="113969.51"/>
    <n v="88469.49"/>
    <n v="77.625577000000007"/>
    <n v="73.061049184794001"/>
    <n v="9.5"/>
    <m/>
    <m/>
    <m/>
    <s v="BCN"/>
    <s v="MEXICALI"/>
    <s v="21327"/>
    <s v="Proceso judicial"/>
    <x v="0"/>
  </r>
  <r>
    <n v="4274"/>
    <s v="Hipotecaria Su Casita"/>
    <s v="FIDEICOMISO 234036"/>
    <d v="2018-05-01T00:00:00"/>
    <s v="68479"/>
    <x v="0"/>
    <n v="21"/>
    <n v="90331.37"/>
    <n v="20960.36"/>
    <n v="0"/>
    <n v="111291.73"/>
    <n v="424.86"/>
    <n v="0"/>
    <n v="0"/>
    <n v="0"/>
    <n v="0"/>
    <m/>
    <n v="111291.73"/>
    <n v="44471.839999999997"/>
    <n v="647.37"/>
    <n v="0"/>
    <n v="0"/>
    <n v="0"/>
    <n v="0"/>
    <n v="0"/>
    <n v="45119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385.22"/>
    <n v="45119.21"/>
    <n v="167"/>
    <n v="300"/>
    <n v="153518.46"/>
    <n v="132051.9"/>
    <n v="86.016952000000003"/>
    <n v="72.494037551954705"/>
    <n v="8.6"/>
    <m/>
    <m/>
    <m/>
    <s v="JAL"/>
    <s v="TLAJOMULCO DE ZUNIGA"/>
    <s v="45640"/>
    <s v="Morosidad"/>
    <x v="0"/>
  </r>
  <r>
    <n v="4275"/>
    <s v="Hipotecaria Su Casita"/>
    <s v="FIDEICOMISO 234036"/>
    <d v="2018-05-01T00:00:00"/>
    <s v="68483"/>
    <x v="0"/>
    <n v="21"/>
    <n v="43231.21"/>
    <n v="7206.77"/>
    <n v="0"/>
    <n v="50437.98"/>
    <n v="167.02"/>
    <n v="0"/>
    <n v="0"/>
    <n v="0"/>
    <n v="0"/>
    <m/>
    <n v="50437.98"/>
    <n v="19784.54"/>
    <n v="342.25"/>
    <n v="0"/>
    <n v="0"/>
    <n v="0"/>
    <n v="0"/>
    <n v="0"/>
    <n v="20126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73.79"/>
    <n v="20126.79"/>
    <n v="167"/>
    <n v="300"/>
    <n v="64765.88"/>
    <n v="58289.29"/>
    <n v="89.999996999999993"/>
    <n v="77.877394778458594"/>
    <n v="9.5"/>
    <m/>
    <m/>
    <m/>
    <s v="SIN"/>
    <s v="CULIACAN"/>
    <s v="80014"/>
    <s v="Proceso judicial"/>
    <x v="0"/>
  </r>
  <r>
    <n v="4276"/>
    <s v="Hipotecaria Su Casita"/>
    <s v="FIDEICOMISO 234036"/>
    <d v="2018-05-01T00:00:00"/>
    <s v="68484"/>
    <x v="1"/>
    <n v="0"/>
    <n v="54452.2"/>
    <n v="0"/>
    <n v="0"/>
    <n v="54452.2"/>
    <n v="293.10000000000002"/>
    <n v="0"/>
    <n v="0"/>
    <n v="293.10000000000002"/>
    <n v="679.08"/>
    <m/>
    <n v="53480.02"/>
    <n v="0"/>
    <n v="390.24"/>
    <n v="0"/>
    <n v="0"/>
    <n v="390.24"/>
    <n v="0"/>
    <n v="0"/>
    <n v="0"/>
    <n v="58.05"/>
    <n v="0"/>
    <n v="0"/>
    <n v="0"/>
    <n v="0"/>
    <n v="-11.93"/>
    <n v="37.07"/>
    <n v="107.18"/>
    <n v="0"/>
    <n v="0"/>
    <n v="0"/>
    <n v="0"/>
    <n v="0"/>
    <n v="0"/>
    <n v="0"/>
    <n v="122.68"/>
    <n v="0"/>
    <n v="83.5"/>
    <n v="0"/>
    <n v="1675.47"/>
    <n v="0"/>
    <n v="0"/>
    <n v="167"/>
    <n v="300"/>
    <n v="115862.3"/>
    <n v="84157.45"/>
    <n v="72.635750000000002"/>
    <n v="46.158258867337402"/>
    <n v="8.6"/>
    <m/>
    <m/>
    <m/>
    <s v="COA"/>
    <s v="SALTILLO"/>
    <s v="25070"/>
    <s v="Al corriente"/>
    <x v="0"/>
  </r>
  <r>
    <n v="4277"/>
    <s v="Hipotecaria Su Casita"/>
    <s v="FIDEICOMISO 234036"/>
    <d v="2018-05-01T00:00:00"/>
    <s v="68485"/>
    <x v="0"/>
    <n v="21"/>
    <n v="131737.84"/>
    <n v="25272.38"/>
    <n v="0"/>
    <n v="157010.22"/>
    <n v="380.88"/>
    <n v="0"/>
    <n v="0"/>
    <n v="0"/>
    <n v="0"/>
    <m/>
    <n v="157010.22"/>
    <n v="107533.66"/>
    <n v="1031.95"/>
    <n v="0"/>
    <n v="0"/>
    <n v="0"/>
    <n v="0"/>
    <n v="0"/>
    <n v="108565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653.26"/>
    <n v="108565.61"/>
    <n v="167"/>
    <n v="300"/>
    <n v="181113.16"/>
    <n v="163001.84"/>
    <n v="89.999998000000005"/>
    <n v="86.691778976111905"/>
    <n v="9.4"/>
    <m/>
    <m/>
    <m/>
    <s v="EM"/>
    <s v="TECAMAC"/>
    <s v="55740"/>
    <s v="Proceso judicial"/>
    <x v="0"/>
  </r>
  <r>
    <n v="4278"/>
    <s v="Hipotecaria Su Casita"/>
    <s v="FIDEICOMISO 234036"/>
    <d v="2018-05-01T00:00:00"/>
    <s v="68486"/>
    <x v="1"/>
    <n v="0"/>
    <n v="70298.95"/>
    <n v="0"/>
    <n v="0"/>
    <n v="70298.95"/>
    <n v="201.55"/>
    <n v="0"/>
    <n v="0"/>
    <n v="201.55"/>
    <n v="0"/>
    <m/>
    <n v="70097.399999999994"/>
    <n v="0"/>
    <n v="556.53"/>
    <n v="0"/>
    <n v="0"/>
    <n v="556.53"/>
    <n v="0"/>
    <n v="0"/>
    <n v="0"/>
    <n v="60.26"/>
    <n v="0"/>
    <n v="0"/>
    <n v="0"/>
    <n v="0"/>
    <n v="-11.68"/>
    <n v="40.92"/>
    <n v="108.02"/>
    <n v="0"/>
    <n v="0"/>
    <n v="0"/>
    <n v="0"/>
    <n v="0"/>
    <n v="0"/>
    <n v="0"/>
    <n v="0.01"/>
    <n v="0"/>
    <n v="1.22"/>
    <n v="0"/>
    <n v="955.61"/>
    <n v="0"/>
    <n v="0"/>
    <n v="167"/>
    <n v="300"/>
    <n v="102661.27"/>
    <n v="86767.01"/>
    <n v="84.517764"/>
    <n v="68.280277379773693"/>
    <n v="9.5"/>
    <m/>
    <m/>
    <m/>
    <s v="EM"/>
    <s v="CHALCO"/>
    <s v="56640"/>
    <s v="Al corriente"/>
    <x v="0"/>
  </r>
  <r>
    <n v="4279"/>
    <s v="Hipotecaria Su Casita"/>
    <s v="FIDEICOMISO 234036"/>
    <d v="2018-05-01T00:00:00"/>
    <s v="68487"/>
    <x v="0"/>
    <n v="21"/>
    <n v="51316.92"/>
    <n v="6686.69"/>
    <n v="0"/>
    <n v="58003.61"/>
    <n v="216.69"/>
    <n v="0"/>
    <n v="0"/>
    <n v="0"/>
    <n v="0"/>
    <m/>
    <n v="58003.61"/>
    <n v="13702.54"/>
    <n v="367.77"/>
    <n v="0"/>
    <n v="0"/>
    <n v="0"/>
    <n v="0"/>
    <n v="0"/>
    <n v="14070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03.38"/>
    <n v="14070.31"/>
    <n v="167"/>
    <n v="300"/>
    <n v="91208.06"/>
    <n v="71979.649999999994"/>
    <n v="78.918080000000003"/>
    <n v="63.594829014433998"/>
    <n v="8.6"/>
    <m/>
    <m/>
    <m/>
    <s v="QR"/>
    <s v="BENITO JUAREZ"/>
    <s v="77539"/>
    <s v="Proceso judicial"/>
    <x v="0"/>
  </r>
  <r>
    <n v="4280"/>
    <s v="Hipotecaria Su Casita"/>
    <s v="FIDEICOMISO 234036"/>
    <d v="2018-05-01T00:00:00"/>
    <s v="68488"/>
    <x v="0"/>
    <n v="21"/>
    <n v="53502.92"/>
    <n v="10387.02"/>
    <n v="0"/>
    <n v="63889.94"/>
    <n v="151.75"/>
    <n v="0"/>
    <n v="0"/>
    <n v="0"/>
    <n v="0"/>
    <m/>
    <n v="63889.94"/>
    <n v="46568.67"/>
    <n v="423.56"/>
    <n v="0"/>
    <n v="0"/>
    <n v="0"/>
    <n v="0"/>
    <n v="0"/>
    <n v="46992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38.77"/>
    <n v="46992.23"/>
    <n v="168"/>
    <n v="300"/>
    <n v="73164.649999999994"/>
    <n v="65848.179999999993"/>
    <n v="89.999993000000003"/>
    <n v="87.323509211194903"/>
    <n v="9.5"/>
    <m/>
    <m/>
    <m/>
    <s v="QR"/>
    <s v="BENITO JUAREZ"/>
    <s v="77500"/>
    <s v="Proceso judicial"/>
    <x v="0"/>
  </r>
  <r>
    <n v="4281"/>
    <s v="Hipotecaria Su Casita"/>
    <s v="FIDEICOMISO 234036"/>
    <d v="2018-05-01T00:00:00"/>
    <s v="68489"/>
    <x v="0"/>
    <n v="21"/>
    <n v="52685.52"/>
    <n v="12873.16"/>
    <n v="0"/>
    <n v="65558.679999999993"/>
    <n v="161.15"/>
    <n v="0"/>
    <n v="0"/>
    <n v="0"/>
    <n v="0"/>
    <m/>
    <n v="65558.679999999993"/>
    <n v="51235.71"/>
    <n v="377.58"/>
    <n v="0"/>
    <n v="0"/>
    <n v="0"/>
    <n v="0"/>
    <n v="0"/>
    <n v="51613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34.31"/>
    <n v="51613.29"/>
    <n v="168"/>
    <n v="300"/>
    <n v="74501.61"/>
    <n v="66348.12"/>
    <n v="89.055954999999997"/>
    <n v="87.996326888228296"/>
    <n v="8.6"/>
    <m/>
    <m/>
    <m/>
    <s v="QR"/>
    <s v="BENITO JUAREZ"/>
    <s v="77518"/>
    <s v="Proceso judicial"/>
    <x v="0"/>
  </r>
  <r>
    <n v="4282"/>
    <s v="Hipotecaria Su Casita"/>
    <s v="FIDEICOMISO 234036"/>
    <d v="2018-05-01T00:00:00"/>
    <s v="68491"/>
    <x v="0"/>
    <n v="21"/>
    <n v="14625.68"/>
    <n v="9319.52"/>
    <n v="0"/>
    <n v="23945.200000000001"/>
    <n v="251.66"/>
    <n v="0"/>
    <n v="0"/>
    <n v="0"/>
    <n v="0"/>
    <m/>
    <n v="23945.200000000001"/>
    <n v="6848.28"/>
    <n v="115.79"/>
    <n v="0"/>
    <n v="0"/>
    <n v="0"/>
    <n v="0"/>
    <n v="0"/>
    <n v="6964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71.18"/>
    <n v="6964.07"/>
    <n v="47"/>
    <n v="180"/>
    <n v="67902.350000000006"/>
    <n v="35188.699999999997"/>
    <n v="51.822507000000002"/>
    <n v="35.2641698788645"/>
    <n v="9.5"/>
    <m/>
    <m/>
    <m/>
    <s v="EM"/>
    <s v="VALLE DE CHALCO SOLIDARIDAD"/>
    <s v="56614"/>
    <s v="Morosidad"/>
    <x v="0"/>
  </r>
  <r>
    <n v="4283"/>
    <s v="Hipotecaria Su Casita"/>
    <s v="FIDEICOMISO 234036"/>
    <d v="2018-05-01T00:00:00"/>
    <s v="68492"/>
    <x v="0"/>
    <n v="21"/>
    <n v="24544.76"/>
    <n v="3688.57"/>
    <n v="0"/>
    <n v="28233.33"/>
    <n v="70.36"/>
    <n v="0"/>
    <n v="0"/>
    <n v="0"/>
    <n v="0"/>
    <m/>
    <n v="28233.33"/>
    <n v="14308.99"/>
    <n v="194.31"/>
    <n v="0"/>
    <n v="0"/>
    <n v="0"/>
    <n v="0"/>
    <n v="0"/>
    <n v="14503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58.93"/>
    <n v="14503.3"/>
    <n v="167"/>
    <n v="300"/>
    <n v="69872.710000000006"/>
    <n v="30293.55"/>
    <n v="43.355339000000001"/>
    <n v="40.406805846421797"/>
    <n v="9.5"/>
    <m/>
    <m/>
    <m/>
    <s v="EM"/>
    <s v="VALLE DE CHALCO SOLIDARIDAD"/>
    <s v="56614"/>
    <s v="Morosidad"/>
    <x v="0"/>
  </r>
  <r>
    <n v="4284"/>
    <s v="Hipotecaria Su Casita"/>
    <s v="FIDEICOMISO 234036"/>
    <d v="2018-05-01T00:00:00"/>
    <s v="68496"/>
    <x v="0"/>
    <n v="21"/>
    <n v="48728.72"/>
    <n v="9369.7099999999991"/>
    <n v="0"/>
    <n v="58098.43"/>
    <n v="139.71"/>
    <n v="0"/>
    <n v="0"/>
    <n v="0"/>
    <n v="0"/>
    <m/>
    <n v="58098.43"/>
    <n v="41076.379999999997"/>
    <n v="385.77"/>
    <n v="0"/>
    <n v="0"/>
    <n v="0"/>
    <n v="0"/>
    <n v="0"/>
    <n v="41462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09.42"/>
    <n v="41462.15"/>
    <n v="167"/>
    <n v="300"/>
    <n v="66913.740000000005"/>
    <n v="60144.25"/>
    <n v="89.883258999999995"/>
    <n v="86.825860014604402"/>
    <n v="9.5"/>
    <m/>
    <m/>
    <m/>
    <s v="NAY"/>
    <s v="BAHIA DE BANDERAS"/>
    <s v="63730"/>
    <s v="Morosidad"/>
    <x v="0"/>
  </r>
  <r>
    <n v="4285"/>
    <s v="Hipotecaria Su Casita"/>
    <s v="FIDEICOMISO 234036"/>
    <d v="2018-05-01T00:00:00"/>
    <s v="68498"/>
    <x v="0"/>
    <n v="21"/>
    <n v="10505.6"/>
    <n v="12716.62"/>
    <n v="0"/>
    <n v="23222.22"/>
    <n v="180.75"/>
    <n v="0"/>
    <n v="0"/>
    <n v="0"/>
    <n v="0"/>
    <m/>
    <n v="23222.22"/>
    <n v="14486.57"/>
    <n v="83.17"/>
    <n v="0"/>
    <n v="0"/>
    <n v="0"/>
    <n v="0"/>
    <n v="0"/>
    <n v="14569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97.37"/>
    <n v="14569.74"/>
    <n v="47"/>
    <n v="180"/>
    <n v="65922.09"/>
    <n v="25274.48"/>
    <n v="38.339925000000001"/>
    <n v="35.226765224586202"/>
    <n v="9.5"/>
    <m/>
    <m/>
    <m/>
    <s v="NL"/>
    <s v="CADEREYTA JIMENEZ"/>
    <s v="67493"/>
    <s v="Proceso judicial"/>
    <x v="0"/>
  </r>
  <r>
    <n v="4286"/>
    <s v="Hipotecaria Su Casita"/>
    <s v="FIDEICOMISO 234036"/>
    <d v="2018-05-01T00:00:00"/>
    <s v="68500"/>
    <x v="0"/>
    <n v="21"/>
    <n v="118892.19"/>
    <n v="24610.49"/>
    <n v="0"/>
    <n v="143502.68"/>
    <n v="367.42"/>
    <n v="0"/>
    <n v="0"/>
    <n v="0"/>
    <n v="0"/>
    <m/>
    <n v="143502.68"/>
    <n v="86473.26"/>
    <n v="852.06"/>
    <n v="0"/>
    <n v="0"/>
    <n v="0"/>
    <n v="0"/>
    <n v="0"/>
    <n v="87325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977.91"/>
    <n v="87325.32"/>
    <n v="167"/>
    <n v="300"/>
    <n v="166873.22"/>
    <n v="150185.89000000001"/>
    <n v="89.999994999999998"/>
    <n v="85.995032439376303"/>
    <n v="8.6"/>
    <m/>
    <m/>
    <m/>
    <s v="SIN"/>
    <s v="CULIACAN"/>
    <s v="80058"/>
    <s v="Morosidad"/>
    <x v="0"/>
  </r>
  <r>
    <n v="4287"/>
    <s v="Hipotecaria Su Casita"/>
    <s v="FIDEICOMISO 234036"/>
    <d v="2018-05-01T00:00:00"/>
    <s v="68509"/>
    <x v="0"/>
    <n v="21"/>
    <n v="92776.27"/>
    <n v="18357.330000000002"/>
    <n v="0"/>
    <n v="111133.6"/>
    <n v="286.69"/>
    <n v="0"/>
    <n v="0"/>
    <n v="0"/>
    <n v="0"/>
    <m/>
    <n v="111133.6"/>
    <n v="63479.41"/>
    <n v="664.9"/>
    <n v="0"/>
    <n v="0"/>
    <n v="0"/>
    <n v="0"/>
    <n v="0"/>
    <n v="64144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44.02"/>
    <n v="64144.31"/>
    <n v="167"/>
    <n v="300"/>
    <n v="133945.56"/>
    <n v="117194.39"/>
    <n v="87.494045999999997"/>
    <n v="82.969230101761696"/>
    <n v="8.6"/>
    <m/>
    <m/>
    <m/>
    <s v="BCN"/>
    <s v="TIJUANA"/>
    <s v="22214"/>
    <s v="Proceso judicial"/>
    <x v="0"/>
  </r>
  <r>
    <n v="4288"/>
    <s v="Hipotecaria Su Casita"/>
    <s v="FIDEICOMISO 234036"/>
    <d v="2018-05-01T00:00:00"/>
    <s v="68510"/>
    <x v="17"/>
    <n v="18"/>
    <n v="12885.28"/>
    <n v="2657.02"/>
    <n v="0"/>
    <n v="15542.3"/>
    <n v="158.96"/>
    <n v="0"/>
    <n v="0"/>
    <n v="0"/>
    <n v="0"/>
    <m/>
    <n v="15542.3"/>
    <n v="2040.44"/>
    <n v="102.01"/>
    <n v="0"/>
    <n v="0"/>
    <n v="0"/>
    <n v="0"/>
    <n v="0"/>
    <n v="2142.44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15.98"/>
    <n v="2142.4499999999998"/>
    <n v="167"/>
    <n v="300"/>
    <n v="68311.31"/>
    <n v="29869.5"/>
    <n v="43.725555999999997"/>
    <n v="22.752162206223701"/>
    <n v="9.5"/>
    <m/>
    <m/>
    <m/>
    <s v="EM"/>
    <s v="VALLE DE CHALCO SOLIDARIDAD"/>
    <s v="56614"/>
    <s v="Morosidad"/>
    <x v="0"/>
  </r>
  <r>
    <n v="4289"/>
    <s v="Hipotecaria Su Casita"/>
    <s v="FIDEICOMISO 234036"/>
    <d v="2018-05-01T00:00:00"/>
    <s v="68511"/>
    <x v="0"/>
    <n v="21"/>
    <n v="26425.84"/>
    <n v="4754.79"/>
    <n v="0"/>
    <n v="31180.63"/>
    <n v="75.760000000000005"/>
    <n v="0"/>
    <n v="0"/>
    <n v="0"/>
    <n v="0"/>
    <m/>
    <n v="31180.63"/>
    <n v="20041.13"/>
    <n v="209.2"/>
    <n v="0"/>
    <n v="0"/>
    <n v="0"/>
    <n v="0"/>
    <n v="0"/>
    <n v="20250.33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30.55"/>
    <n v="20250.330000000002"/>
    <n v="167"/>
    <n v="300"/>
    <n v="70497.27"/>
    <n v="32615.67"/>
    <n v="46.265152999999998"/>
    <n v="44.229556455114697"/>
    <n v="9.5"/>
    <m/>
    <m/>
    <m/>
    <s v="EM"/>
    <s v="VALLE DE CHALCO SOLIDARIDAD"/>
    <s v="56614"/>
    <s v="Morosidad"/>
    <x v="0"/>
  </r>
  <r>
    <n v="4290"/>
    <s v="Hipotecaria Su Casita"/>
    <s v="FIDEICOMISO 234036"/>
    <d v="2018-05-01T00:00:00"/>
    <s v="68512"/>
    <x v="0"/>
    <n v="21"/>
    <n v="178497.71"/>
    <n v="31915.46"/>
    <n v="0"/>
    <n v="210413.17"/>
    <n v="551.59"/>
    <n v="0"/>
    <n v="0"/>
    <n v="0"/>
    <n v="0"/>
    <m/>
    <n v="210413.17"/>
    <n v="105396.04"/>
    <n v="1279.23"/>
    <n v="0"/>
    <n v="0"/>
    <n v="0"/>
    <n v="0"/>
    <n v="0"/>
    <n v="106675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467.05"/>
    <n v="106675.27"/>
    <n v="167"/>
    <n v="300"/>
    <n v="272403.63"/>
    <n v="225477.25"/>
    <n v="82.773218"/>
    <n v="77.243159522661699"/>
    <n v="8.6"/>
    <m/>
    <m/>
    <m/>
    <s v="BCN"/>
    <s v="TIJUANA"/>
    <s v="22180"/>
    <s v="Proceso judicial"/>
    <x v="0"/>
  </r>
  <r>
    <n v="4291"/>
    <s v="Hipotecaria Su Casita"/>
    <s v="FIDEICOMISO 234036"/>
    <d v="2018-05-01T00:00:00"/>
    <s v="68513"/>
    <x v="8"/>
    <n v="12"/>
    <n v="67782.63"/>
    <n v="2351.94"/>
    <n v="0"/>
    <n v="70134.570000000007"/>
    <n v="205.24"/>
    <n v="0"/>
    <n v="0"/>
    <n v="0"/>
    <n v="0"/>
    <m/>
    <n v="70134.570000000007"/>
    <n v="5940.3"/>
    <n v="485.78"/>
    <n v="0"/>
    <n v="0"/>
    <n v="0"/>
    <n v="0"/>
    <n v="0"/>
    <n v="6426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57.1799999999998"/>
    <n v="6426.08"/>
    <n v="169"/>
    <n v="300"/>
    <n v="113645.41"/>
    <n v="85103.13"/>
    <n v="74.884793000000002"/>
    <n v="61.713508734567199"/>
    <n v="8.6"/>
    <m/>
    <m/>
    <m/>
    <s v="EM"/>
    <s v="IXTAPALUCA"/>
    <s v="56535"/>
    <s v="Morosidad"/>
    <x v="0"/>
  </r>
  <r>
    <n v="4292"/>
    <s v="Hipotecaria Su Casita"/>
    <s v="FIDEICOMISO 234036"/>
    <d v="2018-05-01T00:00:00"/>
    <s v="68514"/>
    <x v="0"/>
    <n v="21"/>
    <n v="148015.57"/>
    <n v="33756.639999999999"/>
    <n v="0"/>
    <n v="181772.21"/>
    <n v="424.36"/>
    <n v="0"/>
    <n v="0"/>
    <n v="0"/>
    <n v="0"/>
    <m/>
    <n v="181772.21"/>
    <n v="167358.26999999999"/>
    <n v="1171.79"/>
    <n v="0"/>
    <n v="0"/>
    <n v="0"/>
    <n v="0"/>
    <n v="0"/>
    <n v="168530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181"/>
    <n v="168530.06"/>
    <n v="167"/>
    <n v="300"/>
    <n v="202987.72"/>
    <n v="182688.95"/>
    <n v="90.000000999999997"/>
    <n v="89.548377620935497"/>
    <n v="9.5"/>
    <m/>
    <m/>
    <m/>
    <s v="JAL"/>
    <s v="TLAJOMULCO DE ZUNIGA"/>
    <s v="45653"/>
    <s v="Proceso judicial"/>
    <x v="0"/>
  </r>
  <r>
    <n v="4293"/>
    <s v="Hipotecaria Su Casita"/>
    <s v="FIDEICOMISO 234036"/>
    <d v="2018-05-01T00:00:00"/>
    <s v="68515"/>
    <x v="0"/>
    <n v="21"/>
    <n v="99880.08"/>
    <n v="25803.09"/>
    <n v="0"/>
    <n v="125683.17"/>
    <n v="308.66000000000003"/>
    <n v="0"/>
    <n v="0"/>
    <n v="0"/>
    <n v="0"/>
    <m/>
    <n v="125683.17"/>
    <n v="105329.08"/>
    <n v="715.81"/>
    <n v="0"/>
    <n v="0"/>
    <n v="0"/>
    <n v="0"/>
    <n v="0"/>
    <n v="106044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111.75"/>
    <n v="106044.89"/>
    <n v="167"/>
    <n v="300"/>
    <n v="153528.79"/>
    <n v="126169.39"/>
    <n v="82.179629000000006"/>
    <n v="81.8629326982078"/>
    <n v="8.6"/>
    <m/>
    <m/>
    <m/>
    <s v="CHI"/>
    <s v="CHIHUAHUA"/>
    <s v="31384"/>
    <s v="Proceso judicial"/>
    <x v="0"/>
  </r>
  <r>
    <n v="4294"/>
    <s v="Hipotecaria Su Casita"/>
    <s v="FIDEICOMISO 234036"/>
    <d v="2018-05-01T00:00:00"/>
    <s v="68516"/>
    <x v="0"/>
    <n v="21"/>
    <n v="51338.09"/>
    <n v="9590.77"/>
    <n v="0"/>
    <n v="60928.86"/>
    <n v="147.16999999999999"/>
    <n v="0"/>
    <n v="0"/>
    <n v="0"/>
    <n v="0"/>
    <m/>
    <n v="60928.86"/>
    <n v="40976.39"/>
    <n v="406.43"/>
    <n v="0"/>
    <n v="0"/>
    <n v="0"/>
    <n v="0"/>
    <n v="0"/>
    <n v="41382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37.94"/>
    <n v="41382.82"/>
    <n v="167"/>
    <n v="300"/>
    <n v="70403.75"/>
    <n v="63363.37"/>
    <n v="89.999993000000003"/>
    <n v="86.542066394163996"/>
    <n v="9.5"/>
    <m/>
    <m/>
    <m/>
    <s v="EM"/>
    <s v="VALLE DE CHALCO SOLIDARIDAD"/>
    <s v="56614"/>
    <s v="Morosidad"/>
    <x v="0"/>
  </r>
  <r>
    <n v="4295"/>
    <s v="Hipotecaria Su Casita"/>
    <s v="FIDEICOMISO 234036"/>
    <d v="2018-05-01T00:00:00"/>
    <s v="68517"/>
    <x v="0"/>
    <n v="21"/>
    <n v="49347.51"/>
    <n v="10654.16"/>
    <n v="0"/>
    <n v="60001.67"/>
    <n v="141.47"/>
    <n v="0"/>
    <n v="0"/>
    <n v="0"/>
    <n v="0"/>
    <m/>
    <n v="60001.67"/>
    <n v="50541.94"/>
    <n v="390.67"/>
    <n v="0"/>
    <n v="0"/>
    <n v="0"/>
    <n v="0"/>
    <n v="0"/>
    <n v="50932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95.63"/>
    <n v="50932.61"/>
    <n v="167"/>
    <n v="300"/>
    <n v="69543.66"/>
    <n v="60906.97"/>
    <n v="87.580910000000003"/>
    <n v="86.279137841197795"/>
    <n v="9.5"/>
    <m/>
    <m/>
    <m/>
    <s v="EM"/>
    <s v="VALLE DE CHALCO SOLIDARIDAD"/>
    <s v="56614"/>
    <s v="Proceso judicial"/>
    <x v="0"/>
  </r>
  <r>
    <n v="4296"/>
    <s v="Hipotecaria Su Casita"/>
    <s v="FIDEICOMISO 234036"/>
    <d v="2018-05-01T00:00:00"/>
    <s v="68518"/>
    <x v="0"/>
    <n v="21"/>
    <n v="45293.919999999998"/>
    <n v="8709.24"/>
    <n v="0"/>
    <n v="54003.16"/>
    <n v="129.86000000000001"/>
    <n v="0"/>
    <n v="0"/>
    <n v="0"/>
    <n v="0"/>
    <m/>
    <n v="54003.16"/>
    <n v="37933.49"/>
    <n v="358.58"/>
    <n v="0"/>
    <n v="0"/>
    <n v="0"/>
    <n v="0"/>
    <n v="0"/>
    <n v="38292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39.1"/>
    <n v="38292.07"/>
    <n v="167"/>
    <n v="300"/>
    <n v="69465.72"/>
    <n v="55904.79"/>
    <n v="80.478241999999995"/>
    <n v="77.740733472833398"/>
    <n v="9.5"/>
    <m/>
    <m/>
    <m/>
    <s v="EM"/>
    <s v="VALLE DE CHALCO SOLIDARIDAD"/>
    <s v="56614"/>
    <s v="Morosidad"/>
    <x v="0"/>
  </r>
  <r>
    <n v="4297"/>
    <s v="Hipotecaria Su Casita"/>
    <s v="FIDEICOMISO 234036"/>
    <d v="2018-05-01T00:00:00"/>
    <s v="68519"/>
    <x v="0"/>
    <n v="21"/>
    <n v="46341.47"/>
    <n v="8767.2900000000009"/>
    <n v="0"/>
    <n v="55108.76"/>
    <n v="141.77000000000001"/>
    <n v="0"/>
    <n v="0"/>
    <n v="0"/>
    <n v="0"/>
    <m/>
    <n v="55108.76"/>
    <n v="29827.57"/>
    <n v="332.11"/>
    <n v="0"/>
    <n v="0"/>
    <n v="0"/>
    <n v="0"/>
    <n v="0"/>
    <n v="30159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09.06"/>
    <n v="30159.68"/>
    <n v="168"/>
    <n v="300"/>
    <n v="65626.45"/>
    <n v="58360.67"/>
    <n v="88.928579999999997"/>
    <n v="83.973398049761997"/>
    <n v="8.6"/>
    <m/>
    <m/>
    <m/>
    <s v="EM"/>
    <s v="TECAMAC"/>
    <s v="55764"/>
    <s v="Proceso judicial"/>
    <x v="0"/>
  </r>
  <r>
    <n v="4298"/>
    <s v="Hipotecaria Su Casita"/>
    <s v="FIDEICOMISO 234036"/>
    <d v="2018-05-01T00:00:00"/>
    <s v="68520"/>
    <x v="0"/>
    <n v="21"/>
    <n v="31908.36"/>
    <n v="7040.56"/>
    <n v="0"/>
    <n v="38948.92"/>
    <n v="94.6"/>
    <n v="0"/>
    <n v="0"/>
    <n v="0"/>
    <n v="0"/>
    <m/>
    <n v="38948.92"/>
    <n v="29982.14"/>
    <n v="241.97"/>
    <n v="0"/>
    <n v="0"/>
    <n v="0"/>
    <n v="0"/>
    <n v="0"/>
    <n v="30224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35.16"/>
    <n v="30224.11"/>
    <n v="167"/>
    <n v="300"/>
    <n v="69465.72"/>
    <n v="39781"/>
    <n v="57.267094999999998"/>
    <n v="56.069266780307203"/>
    <n v="9.1"/>
    <m/>
    <m/>
    <m/>
    <s v="EM"/>
    <s v="VALLE DE CHALCO SOLIDARIDAD"/>
    <s v="56614"/>
    <s v="Proceso judicial"/>
    <x v="0"/>
  </r>
  <r>
    <n v="4299"/>
    <s v="Hipotecaria Su Casita"/>
    <s v="FIDEICOMISO 234036"/>
    <d v="2018-05-01T00:00:00"/>
    <s v="68525"/>
    <x v="0"/>
    <n v="21"/>
    <n v="102148.43"/>
    <n v="45299.9"/>
    <n v="0"/>
    <n v="147448.32999999999"/>
    <n v="733.23"/>
    <n v="0"/>
    <n v="0"/>
    <n v="0"/>
    <n v="0"/>
    <m/>
    <n v="147448.32999999999"/>
    <n v="73889.36"/>
    <n v="732.06"/>
    <n v="0"/>
    <n v="0"/>
    <n v="0"/>
    <n v="0"/>
    <n v="0"/>
    <n v="74621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033.13"/>
    <n v="74621.42"/>
    <n v="108"/>
    <n v="240"/>
    <n v="186246.61"/>
    <n v="167621.95000000001"/>
    <n v="90.000000999999997"/>
    <n v="79.168329967813506"/>
    <n v="8.6"/>
    <m/>
    <m/>
    <m/>
    <s v="JAL"/>
    <s v="TLAJOMULCO DE ZUNIGA"/>
    <s v="45640"/>
    <s v="Proceso judicial"/>
    <x v="0"/>
  </r>
  <r>
    <n v="4300"/>
    <s v="Hipotecaria Su Casita"/>
    <s v="FIDEICOMISO 234036"/>
    <d v="2018-05-01T00:00:00"/>
    <s v="68526"/>
    <x v="0"/>
    <n v="21"/>
    <n v="109557.61"/>
    <n v="24921.599999999999"/>
    <n v="0"/>
    <n v="134479.21"/>
    <n v="338.56"/>
    <n v="0"/>
    <n v="0"/>
    <n v="0"/>
    <n v="0"/>
    <m/>
    <n v="134479.21"/>
    <n v="93069"/>
    <n v="785.16"/>
    <n v="0"/>
    <n v="0"/>
    <n v="0"/>
    <n v="0"/>
    <n v="0"/>
    <n v="93854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260.16"/>
    <n v="93854.16"/>
    <n v="167"/>
    <n v="300"/>
    <n v="153770.09"/>
    <n v="138393.07999999999"/>
    <n v="89.999999000000003"/>
    <n v="87.454725088283297"/>
    <n v="8.6"/>
    <m/>
    <m/>
    <m/>
    <s v="JAL"/>
    <s v="TONALA"/>
    <s v="45400"/>
    <s v="Morosidad"/>
    <x v="0"/>
  </r>
  <r>
    <n v="4301"/>
    <s v="Hipotecaria Su Casita"/>
    <s v="FIDEICOMISO 234036"/>
    <d v="2018-05-01T00:00:00"/>
    <s v="68527"/>
    <x v="1"/>
    <n v="0"/>
    <n v="68929.62"/>
    <n v="0"/>
    <n v="0"/>
    <n v="68929.62"/>
    <n v="210.84"/>
    <n v="0"/>
    <n v="0"/>
    <n v="210.84"/>
    <n v="0"/>
    <m/>
    <n v="68718.78"/>
    <n v="0"/>
    <n v="494"/>
    <n v="0"/>
    <n v="0"/>
    <n v="494"/>
    <n v="0"/>
    <n v="0"/>
    <n v="0"/>
    <n v="59.87"/>
    <n v="0"/>
    <n v="0"/>
    <n v="0"/>
    <n v="0"/>
    <n v="-12.62"/>
    <n v="38.24"/>
    <n v="107.21"/>
    <n v="0"/>
    <n v="0"/>
    <n v="0"/>
    <n v="0"/>
    <n v="0"/>
    <n v="0"/>
    <n v="0"/>
    <n v="988.95"/>
    <n v="0"/>
    <n v="93.91"/>
    <n v="0"/>
    <n v="1886.49"/>
    <n v="0"/>
    <n v="0"/>
    <n v="168"/>
    <n v="300"/>
    <n v="96971.87"/>
    <n v="86805.47"/>
    <n v="89.516135000000006"/>
    <n v="70.864653892379096"/>
    <n v="8.6"/>
    <m/>
    <m/>
    <m/>
    <s v="EM"/>
    <s v="CUAUTITLAN"/>
    <s v="54850"/>
    <s v="Al corriente"/>
    <x v="0"/>
  </r>
  <r>
    <n v="4302"/>
    <s v="Hipotecaria Su Casita"/>
    <s v="FIDEICOMISO 234036"/>
    <d v="2018-05-01T00:00:00"/>
    <s v="68529"/>
    <x v="0"/>
    <n v="21"/>
    <n v="79154.7"/>
    <n v="11398.05"/>
    <n v="0"/>
    <n v="90552.75"/>
    <n v="226.95"/>
    <n v="0"/>
    <n v="0"/>
    <n v="0"/>
    <n v="0"/>
    <m/>
    <n v="90552.75"/>
    <n v="43269.08"/>
    <n v="626.64"/>
    <n v="0"/>
    <n v="0"/>
    <n v="0"/>
    <n v="0"/>
    <n v="0"/>
    <n v="43895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25"/>
    <n v="43895.72"/>
    <n v="167"/>
    <n v="300"/>
    <n v="113330.04"/>
    <n v="97698.31"/>
    <n v="86.206896"/>
    <n v="79.9018069172742"/>
    <n v="9.5"/>
    <m/>
    <m/>
    <m/>
    <s v="MOR"/>
    <s v="EMILIANO ZAPATA"/>
    <s v="62760"/>
    <s v="Morosidad"/>
    <x v="0"/>
  </r>
  <r>
    <n v="4303"/>
    <s v="Hipotecaria Su Casita"/>
    <s v="FIDEICOMISO 234036"/>
    <d v="2018-05-01T00:00:00"/>
    <s v="68530"/>
    <x v="0"/>
    <n v="21"/>
    <n v="45290.55"/>
    <n v="8432.99"/>
    <n v="0"/>
    <n v="53723.54"/>
    <n v="128.46"/>
    <n v="0"/>
    <n v="0"/>
    <n v="0"/>
    <n v="0"/>
    <m/>
    <n v="53723.54"/>
    <n v="36858.94"/>
    <n v="358.55"/>
    <n v="0"/>
    <n v="0"/>
    <n v="0"/>
    <n v="0"/>
    <n v="0"/>
    <n v="37217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61.4500000000007"/>
    <n v="37217.49"/>
    <n v="168"/>
    <n v="300"/>
    <n v="101931.51"/>
    <n v="55741.47"/>
    <n v="54.685220000000001"/>
    <n v="52.705527932413702"/>
    <n v="9.5"/>
    <m/>
    <m/>
    <m/>
    <s v="QR"/>
    <s v="SOLIDARIDAD"/>
    <s v="77710"/>
    <s v="Proceso judicial"/>
    <x v="0"/>
  </r>
  <r>
    <n v="4304"/>
    <s v="Hipotecaria Su Casita"/>
    <s v="FIDEICOMISO 234036"/>
    <d v="2018-05-01T00:00:00"/>
    <s v="68532"/>
    <x v="0"/>
    <n v="21"/>
    <n v="56240.11"/>
    <n v="8263.09"/>
    <n v="0"/>
    <n v="64503.199999999997"/>
    <n v="161.22999999999999"/>
    <n v="0"/>
    <n v="0"/>
    <n v="0"/>
    <n v="0"/>
    <m/>
    <n v="64503.199999999997"/>
    <n v="31763.27"/>
    <n v="445.23"/>
    <n v="0"/>
    <n v="0"/>
    <n v="0"/>
    <n v="0"/>
    <n v="0"/>
    <n v="32208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24.32"/>
    <n v="32208.5"/>
    <n v="167"/>
    <n v="300"/>
    <n v="77126.23"/>
    <n v="69413.61"/>
    <n v="90.000004000000004"/>
    <n v="83.633285432248798"/>
    <n v="9.5"/>
    <m/>
    <m/>
    <m/>
    <s v="QR"/>
    <s v="BENITO JUAREZ"/>
    <s v="77536"/>
    <s v="Proceso judicial"/>
    <x v="0"/>
  </r>
  <r>
    <n v="4305"/>
    <s v="Hipotecaria Su Casita"/>
    <s v="FIDEICOMISO 234036"/>
    <d v="2018-05-01T00:00:00"/>
    <s v="68533"/>
    <x v="0"/>
    <n v="21"/>
    <n v="54697.14"/>
    <n v="5216.09"/>
    <n v="0"/>
    <n v="59913.23"/>
    <n v="169.03"/>
    <n v="0"/>
    <n v="0"/>
    <n v="0"/>
    <n v="0"/>
    <m/>
    <n v="59913.23"/>
    <n v="14277.45"/>
    <n v="392"/>
    <n v="0"/>
    <n v="0"/>
    <n v="0"/>
    <n v="0"/>
    <n v="0"/>
    <n v="14669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85.12"/>
    <n v="14669.45"/>
    <n v="167"/>
    <n v="300"/>
    <n v="78072.2"/>
    <n v="69093.899999999994"/>
    <n v="88.500004000000004"/>
    <n v="76.740799038018196"/>
    <n v="8.6"/>
    <m/>
    <m/>
    <m/>
    <s v="JAL"/>
    <s v="PUERTO VALLARTA"/>
    <s v="48290"/>
    <s v="Morosidad"/>
    <x v="0"/>
  </r>
  <r>
    <n v="4306"/>
    <s v="Hipotecaria Su Casita"/>
    <s v="FIDEICOMISO 234036"/>
    <d v="2018-05-01T00:00:00"/>
    <s v="68535"/>
    <x v="0"/>
    <n v="21"/>
    <n v="87266.15"/>
    <n v="13406.45"/>
    <n v="0"/>
    <n v="100672.6"/>
    <n v="250.2"/>
    <n v="0"/>
    <n v="0"/>
    <n v="0"/>
    <n v="0"/>
    <m/>
    <n v="100672.6"/>
    <n v="52090.59"/>
    <n v="690.86"/>
    <n v="0"/>
    <n v="0"/>
    <n v="0"/>
    <n v="0"/>
    <n v="0"/>
    <n v="52781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56.65"/>
    <n v="52781.45"/>
    <n v="167"/>
    <n v="300"/>
    <n v="125583.1"/>
    <n v="107709.56"/>
    <n v="85.767559000000006"/>
    <n v="80.164129908091695"/>
    <n v="9.5"/>
    <m/>
    <m/>
    <m/>
    <s v="EM"/>
    <s v="TECAMAC"/>
    <s v="55764"/>
    <s v="Proceso judicial"/>
    <x v="0"/>
  </r>
  <r>
    <n v="4307"/>
    <s v="Hipotecaria Su Casita"/>
    <s v="FIDEICOMISO 234036"/>
    <d v="2018-05-01T00:00:00"/>
    <s v="68538"/>
    <x v="1"/>
    <n v="0"/>
    <n v="99625.82"/>
    <n v="0"/>
    <n v="0"/>
    <n v="99625.82"/>
    <n v="379.49"/>
    <n v="0"/>
    <n v="0"/>
    <n v="379.49"/>
    <n v="123.52"/>
    <m/>
    <n v="99122.81"/>
    <n v="0"/>
    <n v="713.99"/>
    <n v="0"/>
    <n v="0"/>
    <n v="713.99"/>
    <n v="0"/>
    <n v="0"/>
    <n v="0"/>
    <n v="92.89"/>
    <n v="0"/>
    <n v="0"/>
    <n v="0"/>
    <n v="0"/>
    <n v="-24.63"/>
    <n v="59.32"/>
    <n v="165.05"/>
    <n v="0"/>
    <n v="0"/>
    <n v="0"/>
    <n v="0"/>
    <n v="0"/>
    <n v="0"/>
    <n v="0"/>
    <n v="0"/>
    <n v="0"/>
    <n v="0"/>
    <n v="0"/>
    <n v="1509.63"/>
    <n v="0"/>
    <n v="0"/>
    <n v="170"/>
    <n v="300"/>
    <n v="141756.79999999999"/>
    <n v="134668.96"/>
    <n v="95"/>
    <n v="69.924553883834903"/>
    <n v="8.6"/>
    <m/>
    <m/>
    <m/>
    <s v="QR"/>
    <s v="SOLIDARIDAD"/>
    <s v="77710"/>
    <s v="Al corriente"/>
    <x v="0"/>
  </r>
  <r>
    <n v="4308"/>
    <s v="Hipotecaria Su Casita"/>
    <s v="FIDEICOMISO 234036"/>
    <d v="2018-05-01T00:00:00"/>
    <s v="68541"/>
    <x v="0"/>
    <n v="21"/>
    <n v="152104.99"/>
    <n v="27666.86"/>
    <n v="0"/>
    <n v="179771.85"/>
    <n v="660.34"/>
    <n v="0"/>
    <n v="0"/>
    <n v="0"/>
    <n v="0"/>
    <m/>
    <n v="179771.85"/>
    <n v="59854.64"/>
    <n v="1090.0899999999999"/>
    <n v="0"/>
    <n v="383.54"/>
    <n v="0"/>
    <n v="0"/>
    <n v="0"/>
    <n v="60561.19"/>
    <n v="0"/>
    <n v="0"/>
    <n v="0"/>
    <n v="0"/>
    <n v="0"/>
    <n v="-74.12"/>
    <n v="0"/>
    <n v="0"/>
    <n v="148.69"/>
    <n v="0"/>
    <n v="0"/>
    <n v="0"/>
    <n v="0"/>
    <n v="6.02"/>
    <n v="0"/>
    <n v="0"/>
    <n v="0"/>
    <n v="0"/>
    <n v="0"/>
    <n v="464.13"/>
    <n v="28327.200000000001"/>
    <n v="60561.19"/>
    <n v="168"/>
    <n v="300"/>
    <n v="252300.15"/>
    <n v="215575.89"/>
    <n v="85.444218000000006"/>
    <n v="71.253168161167295"/>
    <n v="8.6"/>
    <m/>
    <m/>
    <m/>
    <s v="CHI"/>
    <s v="JUAREZ"/>
    <s v="32546"/>
    <s v="Proceso judicial"/>
    <x v="0"/>
  </r>
  <r>
    <n v="4309"/>
    <s v="Hipotecaria Su Casita"/>
    <s v="FIDEICOMISO 234036"/>
    <d v="2018-05-01T00:00:00"/>
    <s v="68543"/>
    <x v="0"/>
    <n v="21"/>
    <n v="154986.74"/>
    <n v="24211.78"/>
    <n v="0"/>
    <n v="179198.52"/>
    <n v="478.93"/>
    <n v="0"/>
    <n v="0"/>
    <n v="0"/>
    <n v="0"/>
    <m/>
    <n v="179198.52"/>
    <n v="75913.600000000006"/>
    <n v="1110.74"/>
    <n v="0"/>
    <n v="0"/>
    <n v="0"/>
    <n v="0"/>
    <n v="0"/>
    <n v="77024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690.71"/>
    <n v="77024.34"/>
    <n v="167"/>
    <n v="300"/>
    <n v="245169.88"/>
    <n v="195778.11"/>
    <n v="79.854062999999996"/>
    <n v="73.091572421384399"/>
    <n v="8.6"/>
    <m/>
    <m/>
    <m/>
    <s v="QRO"/>
    <s v="QUERETARO"/>
    <s v="76135"/>
    <s v="Morosidad"/>
    <x v="0"/>
  </r>
  <r>
    <n v="4310"/>
    <s v="Hipotecaria Su Casita"/>
    <s v="FIDEICOMISO 234036"/>
    <d v="2018-05-01T00:00:00"/>
    <s v="68546"/>
    <x v="2"/>
    <n v="0"/>
    <n v="24533.97"/>
    <n v="0"/>
    <n v="0"/>
    <n v="24533.97"/>
    <n v="430.05"/>
    <n v="0"/>
    <n v="0"/>
    <n v="0"/>
    <n v="0"/>
    <m/>
    <n v="24533.97"/>
    <n v="0"/>
    <n v="175.83"/>
    <n v="0"/>
    <n v="0"/>
    <n v="0"/>
    <n v="0"/>
    <n v="0"/>
    <n v="175.83"/>
    <n v="0"/>
    <n v="0"/>
    <n v="0"/>
    <n v="0"/>
    <n v="0"/>
    <n v="-6.7"/>
    <n v="0"/>
    <n v="18.48"/>
    <n v="0"/>
    <n v="0"/>
    <n v="0"/>
    <n v="0"/>
    <n v="0"/>
    <n v="0"/>
    <n v="0"/>
    <n v="0"/>
    <n v="0"/>
    <n v="11.78"/>
    <n v="0"/>
    <n v="11.78"/>
    <n v="430.05"/>
    <n v="175.83"/>
    <n v="47"/>
    <n v="180"/>
    <n v="68727.63"/>
    <n v="61162.28"/>
    <n v="88.992272999999997"/>
    <n v="35.697389894781701"/>
    <n v="8.6"/>
    <m/>
    <m/>
    <m/>
    <s v="CHI"/>
    <s v="DELICIAS"/>
    <s v="33000"/>
    <s v="Morosidad"/>
    <x v="0"/>
  </r>
  <r>
    <n v="4311"/>
    <s v="Hipotecaria Su Casita"/>
    <s v="FIDEICOMISO 234036"/>
    <d v="2018-05-01T00:00:00"/>
    <s v="68547"/>
    <x v="0"/>
    <n v="21"/>
    <n v="74840.460000000006"/>
    <n v="14289.03"/>
    <n v="0"/>
    <n v="89129.49"/>
    <n v="214.56"/>
    <n v="0"/>
    <n v="0"/>
    <n v="0"/>
    <n v="0"/>
    <m/>
    <n v="89129.49"/>
    <n v="61952.26"/>
    <n v="592.49"/>
    <n v="0"/>
    <n v="0"/>
    <n v="0"/>
    <n v="0"/>
    <n v="0"/>
    <n v="62544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503.59"/>
    <n v="62544.75"/>
    <n v="167"/>
    <n v="300"/>
    <n v="103703.37"/>
    <n v="92372.05"/>
    <n v="89.073335"/>
    <n v="85.946570647172507"/>
    <n v="9.5"/>
    <m/>
    <m/>
    <m/>
    <s v="OAX"/>
    <s v="SAN SEBASTIAN TUTLA"/>
    <s v="71246"/>
    <s v="Morosidad"/>
    <x v="0"/>
  </r>
  <r>
    <n v="4312"/>
    <s v="Hipotecaria Su Casita"/>
    <s v="FIDEICOMISO 234036"/>
    <d v="2018-05-01T00:00:00"/>
    <s v="68551"/>
    <x v="0"/>
    <n v="21"/>
    <n v="57584.83"/>
    <n v="9565.48"/>
    <n v="0"/>
    <n v="67150.31"/>
    <n v="163.33000000000001"/>
    <n v="0"/>
    <n v="0"/>
    <n v="0"/>
    <n v="0"/>
    <m/>
    <n v="67150.31"/>
    <n v="39046.26"/>
    <n v="455.88"/>
    <n v="0"/>
    <n v="0"/>
    <n v="0"/>
    <n v="0"/>
    <n v="0"/>
    <n v="39502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28.81"/>
    <n v="39502.14"/>
    <n v="168"/>
    <n v="300"/>
    <n v="108914.5"/>
    <n v="70872.59"/>
    <n v="65.071766999999994"/>
    <n v="61.654150445154798"/>
    <n v="9.5"/>
    <m/>
    <m/>
    <m/>
    <s v="QR"/>
    <s v="BENITO JUAREZ"/>
    <s v="77539"/>
    <s v="Proceso judicial"/>
    <x v="0"/>
  </r>
  <r>
    <n v="4313"/>
    <s v="Hipotecaria Su Casita"/>
    <s v="FIDEICOMISO 234036"/>
    <d v="2018-05-01T00:00:00"/>
    <s v="68552"/>
    <x v="0"/>
    <n v="21"/>
    <n v="77443.97"/>
    <n v="16017.87"/>
    <n v="0"/>
    <n v="93461.84"/>
    <n v="234.8"/>
    <n v="0"/>
    <n v="0"/>
    <n v="0"/>
    <n v="0"/>
    <m/>
    <n v="93461.84"/>
    <n v="57808.5"/>
    <n v="555.02"/>
    <n v="0"/>
    <n v="0"/>
    <n v="0"/>
    <n v="0"/>
    <n v="0"/>
    <n v="58363.51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252.67"/>
    <n v="58363.519999999997"/>
    <n v="169"/>
    <n v="300"/>
    <n v="102391.24"/>
    <n v="97271.679999999993"/>
    <n v="95.000001999999995"/>
    <n v="91.279136814781893"/>
    <n v="8.6"/>
    <m/>
    <m/>
    <m/>
    <s v="QR"/>
    <s v="SOLIDARIDAD"/>
    <s v="77710"/>
    <s v="Proceso judicial"/>
    <x v="0"/>
  </r>
  <r>
    <n v="4314"/>
    <s v="Hipotecaria Su Casita"/>
    <s v="FIDEICOMISO 234036"/>
    <d v="2018-05-01T00:00:00"/>
    <s v="68553"/>
    <x v="0"/>
    <n v="21"/>
    <n v="44601.27"/>
    <n v="9616.69"/>
    <n v="0"/>
    <n v="54217.96"/>
    <n v="135.04"/>
    <n v="0"/>
    <n v="0"/>
    <n v="0"/>
    <n v="0"/>
    <m/>
    <n v="54217.96"/>
    <n v="35841.81"/>
    <n v="319.64"/>
    <n v="0"/>
    <n v="0"/>
    <n v="0"/>
    <n v="0"/>
    <n v="0"/>
    <n v="36161.44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51.73"/>
    <n v="36161.449999999997"/>
    <n v="169"/>
    <n v="300"/>
    <n v="70564.11"/>
    <n v="55997.07"/>
    <n v="79.356305000000006"/>
    <n v="76.835037444598498"/>
    <n v="8.6"/>
    <m/>
    <m/>
    <m/>
    <s v="NAY"/>
    <s v="BAHIA DE BANDERAS"/>
    <s v="63730"/>
    <s v="Morosidad"/>
    <x v="0"/>
  </r>
  <r>
    <n v="4315"/>
    <s v="Hipotecaria Su Casita"/>
    <s v="FIDEICOMISO 234036"/>
    <d v="2018-05-01T00:00:00"/>
    <s v="68557"/>
    <x v="0"/>
    <n v="21"/>
    <n v="47828.7"/>
    <n v="8230.11"/>
    <n v="0"/>
    <n v="56058.81"/>
    <n v="135.66"/>
    <n v="0"/>
    <n v="0"/>
    <n v="0"/>
    <n v="0"/>
    <m/>
    <n v="56058.81"/>
    <n v="34456.78"/>
    <n v="378.64"/>
    <n v="0"/>
    <n v="0"/>
    <n v="0"/>
    <n v="0"/>
    <n v="0"/>
    <n v="34835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65.77"/>
    <n v="34835.42"/>
    <n v="168"/>
    <n v="300"/>
    <n v="65666.179999999993"/>
    <n v="58865.04"/>
    <n v="89.642857000000006"/>
    <n v="85.369378640024195"/>
    <n v="9.5"/>
    <m/>
    <m/>
    <m/>
    <s v="EM"/>
    <s v="TECAMAC"/>
    <s v="55764"/>
    <s v="Morosidad"/>
    <x v="0"/>
  </r>
  <r>
    <n v="4316"/>
    <s v="Hipotecaria Su Casita"/>
    <s v="FIDEICOMISO 234036"/>
    <d v="2018-05-01T00:00:00"/>
    <s v="68561"/>
    <x v="0"/>
    <n v="21"/>
    <n v="75997.84"/>
    <n v="32439.98"/>
    <n v="0"/>
    <n v="108437.82"/>
    <n v="468.55"/>
    <n v="0"/>
    <n v="0"/>
    <n v="0"/>
    <n v="0"/>
    <m/>
    <n v="108437.82"/>
    <n v="64071.83"/>
    <n v="544.65"/>
    <n v="0"/>
    <n v="0"/>
    <n v="0"/>
    <n v="0"/>
    <n v="0"/>
    <n v="64616.48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908.53"/>
    <n v="64616.480000000003"/>
    <n v="107"/>
    <n v="240"/>
    <n v="128991.3"/>
    <n v="115904.85"/>
    <n v="89.854781000000003"/>
    <n v="84.065995238485897"/>
    <n v="8.6"/>
    <m/>
    <m/>
    <m/>
    <s v="HGO"/>
    <s v="MINERAL DE LA REFORMA"/>
    <s v="42186"/>
    <s v="Morosidad"/>
    <x v="0"/>
  </r>
  <r>
    <n v="4317"/>
    <s v="Hipotecaria Su Casita"/>
    <s v="FIDEICOMISO 234036"/>
    <d v="2018-05-01T00:00:00"/>
    <s v="68563"/>
    <x v="0"/>
    <n v="21"/>
    <n v="73125.460000000006"/>
    <n v="17461.43"/>
    <n v="0"/>
    <n v="90586.89"/>
    <n v="225.97"/>
    <n v="0"/>
    <n v="0"/>
    <n v="0"/>
    <n v="0"/>
    <m/>
    <n v="90586.89"/>
    <n v="67068.149999999994"/>
    <n v="524.07000000000005"/>
    <n v="0"/>
    <n v="0"/>
    <n v="0"/>
    <n v="0"/>
    <n v="0"/>
    <n v="67592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687.400000000001"/>
    <n v="67592.22"/>
    <n v="167"/>
    <n v="300"/>
    <n v="103703.37"/>
    <n v="92372.05"/>
    <n v="89.073335"/>
    <n v="87.351925171933999"/>
    <n v="8.6"/>
    <m/>
    <m/>
    <m/>
    <s v="OAX"/>
    <s v="SAN SEBASTIAN TUTLA"/>
    <s v="71246"/>
    <s v="Morosidad"/>
    <x v="0"/>
  </r>
  <r>
    <n v="4318"/>
    <s v="Hipotecaria Su Casita"/>
    <s v="FIDEICOMISO 234036"/>
    <d v="2018-05-01T00:00:00"/>
    <s v="68566"/>
    <x v="0"/>
    <n v="21"/>
    <n v="20640.740000000002"/>
    <n v="4051.87"/>
    <n v="0"/>
    <n v="24692.61"/>
    <n v="59.19"/>
    <n v="0"/>
    <n v="0"/>
    <n v="0"/>
    <n v="0"/>
    <m/>
    <n v="24692.61"/>
    <n v="17985.54"/>
    <n v="163.41"/>
    <n v="0"/>
    <n v="0"/>
    <n v="0"/>
    <n v="0"/>
    <n v="0"/>
    <n v="18148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11.0600000000004"/>
    <n v="18148.95"/>
    <n v="167"/>
    <n v="300"/>
    <n v="67999.03"/>
    <n v="25477.37"/>
    <n v="37.467255000000002"/>
    <n v="36.313179715392501"/>
    <n v="9.5"/>
    <m/>
    <m/>
    <m/>
    <s v="EM"/>
    <s v="VALLE DE CHALCO SOLIDARIDAD"/>
    <s v="56614"/>
    <s v="Morosidad"/>
    <x v="0"/>
  </r>
  <r>
    <n v="4319"/>
    <s v="Hipotecaria Su Casita"/>
    <s v="FIDEICOMISO 234036"/>
    <d v="2018-05-01T00:00:00"/>
    <s v="68567"/>
    <x v="0"/>
    <n v="21"/>
    <n v="48364.24"/>
    <n v="6515.73"/>
    <n v="0"/>
    <n v="54879.97"/>
    <n v="138.66"/>
    <n v="0"/>
    <n v="0"/>
    <n v="0"/>
    <n v="0"/>
    <m/>
    <n v="54879.97"/>
    <n v="24120.42"/>
    <n v="382.88"/>
    <n v="0"/>
    <n v="0"/>
    <n v="0"/>
    <n v="0"/>
    <n v="0"/>
    <n v="24503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54.39"/>
    <n v="24503.3"/>
    <n v="167"/>
    <n v="300"/>
    <n v="66326.09"/>
    <n v="59693.48"/>
    <n v="89.999998000000005"/>
    <n v="82.742657828628197"/>
    <n v="9.5"/>
    <m/>
    <m/>
    <m/>
    <s v="EM"/>
    <s v="ACOLMAN"/>
    <s v="55870"/>
    <s v="Morosidad"/>
    <x v="0"/>
  </r>
  <r>
    <n v="4320"/>
    <s v="Hipotecaria Su Casita"/>
    <s v="FIDEICOMISO 234036"/>
    <d v="2018-05-01T00:00:00"/>
    <s v="68568"/>
    <x v="1"/>
    <n v="8"/>
    <n v="48816.86"/>
    <n v="1002.88"/>
    <n v="0"/>
    <n v="49819.74"/>
    <n v="139.96"/>
    <n v="0"/>
    <n v="1002.88"/>
    <n v="139.96"/>
    <n v="0"/>
    <m/>
    <n v="48676.9"/>
    <n v="2735.57"/>
    <n v="386.47"/>
    <n v="0"/>
    <n v="2735.57"/>
    <n v="386.47"/>
    <n v="0"/>
    <n v="0"/>
    <n v="0"/>
    <n v="41.84"/>
    <n v="0"/>
    <n v="0"/>
    <n v="0"/>
    <n v="0"/>
    <n v="-264.97000000000003"/>
    <n v="28.41"/>
    <n v="77.75"/>
    <n v="292.88"/>
    <n v="0"/>
    <n v="0"/>
    <n v="412.19"/>
    <n v="0"/>
    <n v="198.87"/>
    <n v="544.25"/>
    <n v="47.22"/>
    <n v="0"/>
    <n v="0"/>
    <n v="0"/>
    <n v="5643.32"/>
    <n v="0"/>
    <n v="0"/>
    <n v="167"/>
    <n v="300"/>
    <n v="89884.67"/>
    <n v="60253"/>
    <n v="67.033677999999995"/>
    <n v="54.154841097342903"/>
    <n v="9.5"/>
    <m/>
    <m/>
    <m/>
    <s v="EM"/>
    <s v="VALLE DE CHALCO SOLIDARIDAD"/>
    <s v="56614"/>
    <s v="Proceso judicial"/>
    <x v="0"/>
  </r>
  <r>
    <n v="4321"/>
    <s v="Hipotecaria Su Casita"/>
    <s v="FIDEICOMISO 234036"/>
    <d v="2018-05-01T00:00:00"/>
    <s v="68570"/>
    <x v="1"/>
    <n v="0"/>
    <n v="23239.93"/>
    <n v="0"/>
    <n v="0"/>
    <n v="23239.93"/>
    <n v="573.57000000000005"/>
    <n v="0"/>
    <n v="0"/>
    <n v="573.57000000000005"/>
    <n v="956.92"/>
    <m/>
    <n v="21709.439999999999"/>
    <n v="0"/>
    <n v="183.98"/>
    <n v="0"/>
    <n v="0"/>
    <n v="183.98"/>
    <n v="0"/>
    <n v="0"/>
    <n v="0"/>
    <n v="53.8"/>
    <n v="0"/>
    <n v="0"/>
    <n v="0"/>
    <n v="0"/>
    <n v="-10.33"/>
    <n v="35.29"/>
    <n v="104.49"/>
    <n v="0"/>
    <n v="0"/>
    <n v="0"/>
    <n v="0"/>
    <n v="0"/>
    <n v="0"/>
    <n v="0"/>
    <n v="0.14000000000000001"/>
    <n v="0"/>
    <n v="0"/>
    <n v="0"/>
    <n v="1897.86"/>
    <n v="0"/>
    <n v="0"/>
    <n v="107"/>
    <n v="240"/>
    <n v="118465.95"/>
    <n v="81270.28"/>
    <n v="68.602226999999999"/>
    <n v="18.325468189882901"/>
    <n v="9.5"/>
    <m/>
    <m/>
    <m/>
    <s v="COA"/>
    <s v="SALTILLO"/>
    <s v="25070"/>
    <s v="Al corriente"/>
    <x v="0"/>
  </r>
  <r>
    <n v="4322"/>
    <s v="Hipotecaria Su Casita"/>
    <s v="FIDEICOMISO 234036"/>
    <d v="2018-05-01T00:00:00"/>
    <s v="68571"/>
    <x v="0"/>
    <n v="21"/>
    <n v="53229.97"/>
    <n v="11515.39"/>
    <n v="0"/>
    <n v="64745.36"/>
    <n v="162.82"/>
    <n v="0"/>
    <n v="0"/>
    <n v="0"/>
    <n v="0"/>
    <m/>
    <n v="64745.36"/>
    <n v="42267.86"/>
    <n v="381.48"/>
    <n v="0"/>
    <n v="0"/>
    <n v="0"/>
    <n v="0"/>
    <n v="0"/>
    <n v="42649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78.21"/>
    <n v="42649.34"/>
    <n v="168"/>
    <n v="300"/>
    <n v="74482.31"/>
    <n v="67034.080000000002"/>
    <n v="90.000000999999997"/>
    <n v="86.927163985026098"/>
    <n v="8.6"/>
    <m/>
    <m/>
    <m/>
    <s v="QR"/>
    <s v="BENITO JUAREZ"/>
    <s v="77518"/>
    <s v="Proceso judicial"/>
    <x v="0"/>
  </r>
  <r>
    <n v="4323"/>
    <s v="Hipotecaria Su Casita"/>
    <s v="FIDEICOMISO 234036"/>
    <d v="2018-05-01T00:00:00"/>
    <s v="68573"/>
    <x v="0"/>
    <n v="21"/>
    <n v="15347.45"/>
    <n v="2024.89"/>
    <n v="0"/>
    <n v="17372.34"/>
    <n v="42.54"/>
    <n v="0"/>
    <n v="0"/>
    <n v="0"/>
    <n v="0"/>
    <m/>
    <n v="17372.34"/>
    <n v="8142.63"/>
    <n v="126.62"/>
    <n v="0"/>
    <n v="0"/>
    <n v="0"/>
    <n v="0"/>
    <n v="0"/>
    <n v="8269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67.4299999999998"/>
    <n v="8269.25"/>
    <n v="167"/>
    <n v="300"/>
    <n v="77471.53"/>
    <n v="18760.91"/>
    <n v="24.216522000000001"/>
    <n v="22.424160331320799"/>
    <n v="9.9"/>
    <m/>
    <m/>
    <m/>
    <s v="EM"/>
    <s v="VALLE DE CHALCO SOLIDARIDAD"/>
    <s v="56614"/>
    <s v="Morosidad"/>
    <x v="0"/>
  </r>
  <r>
    <n v="4324"/>
    <s v="Hipotecaria Su Casita"/>
    <s v="FIDEICOMISO 234036"/>
    <d v="2018-05-01T00:00:00"/>
    <s v="68576"/>
    <x v="0"/>
    <n v="21"/>
    <n v="15164.83"/>
    <n v="3035.41"/>
    <n v="0"/>
    <n v="18200.240000000002"/>
    <n v="43.49"/>
    <n v="0"/>
    <n v="0"/>
    <n v="0"/>
    <n v="0"/>
    <m/>
    <n v="18200.240000000002"/>
    <n v="13645.68"/>
    <n v="120.05"/>
    <n v="0"/>
    <n v="0"/>
    <n v="0"/>
    <n v="0"/>
    <n v="0"/>
    <n v="13765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78.9"/>
    <n v="13765.73"/>
    <n v="167"/>
    <n v="300"/>
    <n v="67816.86"/>
    <n v="18717.93"/>
    <n v="27.600702999999999"/>
    <n v="26.837338251009601"/>
    <n v="9.5"/>
    <m/>
    <m/>
    <m/>
    <s v="EM"/>
    <s v="VALLE DE CHALCO SOLIDARIDAD"/>
    <s v="56614"/>
    <s v="Proceso judicial"/>
    <x v="0"/>
  </r>
  <r>
    <n v="4325"/>
    <s v="Hipotecaria Su Casita"/>
    <s v="FIDEICOMISO 234036"/>
    <d v="2018-05-01T00:00:00"/>
    <s v="68578"/>
    <x v="0"/>
    <n v="21"/>
    <n v="56794.51"/>
    <n v="23346.73"/>
    <n v="0"/>
    <n v="80141.240000000005"/>
    <n v="350.13"/>
    <n v="0"/>
    <n v="0"/>
    <n v="0"/>
    <n v="0"/>
    <m/>
    <n v="80141.240000000005"/>
    <n v="45479.9"/>
    <n v="407.03"/>
    <n v="0"/>
    <n v="0"/>
    <n v="0"/>
    <n v="0"/>
    <n v="0"/>
    <n v="45886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696.86"/>
    <n v="45886.93"/>
    <n v="107"/>
    <n v="240"/>
    <n v="97223.26"/>
    <n v="86615.88"/>
    <n v="89.089668000000003"/>
    <n v="82.430109406131095"/>
    <n v="8.6"/>
    <m/>
    <m/>
    <m/>
    <s v="BCN"/>
    <s v="MEXICALI"/>
    <s v="21327"/>
    <s v="Morosidad"/>
    <x v="0"/>
  </r>
  <r>
    <n v="4326"/>
    <s v="Hipotecaria Su Casita"/>
    <s v="FIDEICOMISO 234036"/>
    <d v="2018-05-01T00:00:00"/>
    <s v="68584"/>
    <x v="0"/>
    <n v="21"/>
    <n v="131555.32999999999"/>
    <n v="19781.59"/>
    <n v="0"/>
    <n v="151336.92000000001"/>
    <n v="369.18"/>
    <n v="0"/>
    <n v="0"/>
    <n v="0"/>
    <n v="0"/>
    <m/>
    <n v="151336.92000000001"/>
    <n v="78240.63"/>
    <n v="1041.48"/>
    <n v="0"/>
    <n v="0"/>
    <n v="0"/>
    <n v="0"/>
    <n v="0"/>
    <n v="79282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150.77"/>
    <n v="79282.11"/>
    <n v="169"/>
    <n v="300"/>
    <n v="195112.29"/>
    <n v="161458.70000000001"/>
    <n v="82.751681000000005"/>
    <n v="77.564011895069896"/>
    <n v="9.5"/>
    <m/>
    <m/>
    <m/>
    <s v="JAL"/>
    <s v="PUERTO VALLARTA"/>
    <s v="48280"/>
    <s v="Morosidad"/>
    <x v="0"/>
  </r>
  <r>
    <n v="4327"/>
    <s v="Hipotecaria Su Casita"/>
    <s v="FIDEICOMISO 234036"/>
    <d v="2018-05-01T00:00:00"/>
    <s v="68585"/>
    <x v="1"/>
    <n v="0"/>
    <n v="46760.03"/>
    <n v="0"/>
    <n v="0"/>
    <n v="46760.03"/>
    <n v="143.04"/>
    <n v="0"/>
    <n v="0"/>
    <n v="143.04"/>
    <n v="0"/>
    <m/>
    <n v="46616.99"/>
    <n v="0"/>
    <n v="335.11"/>
    <n v="0"/>
    <n v="0"/>
    <n v="335.11"/>
    <n v="0"/>
    <n v="0"/>
    <n v="0"/>
    <n v="40.61"/>
    <n v="0"/>
    <n v="0"/>
    <n v="0"/>
    <n v="0"/>
    <n v="-8.4"/>
    <n v="25.94"/>
    <n v="73.03"/>
    <n v="0"/>
    <n v="0"/>
    <n v="0"/>
    <n v="0"/>
    <n v="0"/>
    <n v="0"/>
    <n v="0"/>
    <n v="54.06"/>
    <n v="0"/>
    <n v="53.41"/>
    <n v="0"/>
    <n v="663.39"/>
    <n v="0"/>
    <n v="0"/>
    <n v="168"/>
    <n v="300"/>
    <n v="67776.039999999994"/>
    <n v="58886.95"/>
    <n v="86.884613000000002"/>
    <n v="68.780929142617694"/>
    <n v="8.6"/>
    <m/>
    <m/>
    <m/>
    <s v="EM"/>
    <s v="TECAMAC"/>
    <s v="55764"/>
    <s v="Al corriente"/>
    <x v="0"/>
  </r>
  <r>
    <n v="4328"/>
    <s v="Hipotecaria Su Casita"/>
    <s v="FIDEICOMISO 234036"/>
    <d v="2018-05-01T00:00:00"/>
    <s v="68586"/>
    <x v="1"/>
    <n v="0"/>
    <n v="47714.75"/>
    <n v="0"/>
    <n v="0"/>
    <n v="47714.75"/>
    <n v="836.37"/>
    <n v="0"/>
    <n v="0"/>
    <n v="836.37"/>
    <n v="0"/>
    <m/>
    <n v="46878.38"/>
    <n v="0"/>
    <n v="341.96"/>
    <n v="0"/>
    <n v="0"/>
    <n v="341.96"/>
    <n v="0"/>
    <n v="0"/>
    <n v="0"/>
    <n v="73.59"/>
    <n v="0"/>
    <n v="0"/>
    <n v="0"/>
    <n v="0"/>
    <n v="-11.81"/>
    <n v="43.44"/>
    <n v="147.94999999999999"/>
    <n v="0"/>
    <n v="0"/>
    <n v="0"/>
    <n v="0"/>
    <n v="0"/>
    <n v="0"/>
    <n v="0"/>
    <n v="0"/>
    <n v="0"/>
    <n v="0"/>
    <n v="0"/>
    <n v="1431.5"/>
    <n v="0"/>
    <n v="0"/>
    <n v="47"/>
    <n v="180"/>
    <n v="139840.31"/>
    <n v="118950.1"/>
    <n v="85.061381999999995"/>
    <n v="33.522794757811504"/>
    <n v="8.6"/>
    <m/>
    <m/>
    <m/>
    <s v="EM"/>
    <s v="TULTITLAN"/>
    <s v="54910"/>
    <s v="Al corriente"/>
    <x v="0"/>
  </r>
  <r>
    <n v="4329"/>
    <s v="Hipotecaria Su Casita"/>
    <s v="FIDEICOMISO 234036"/>
    <d v="2018-05-01T00:00:00"/>
    <s v="68587"/>
    <x v="0"/>
    <n v="21"/>
    <n v="129791.48"/>
    <n v="23439.95"/>
    <n v="0"/>
    <n v="153231.43"/>
    <n v="401.08"/>
    <n v="0"/>
    <n v="0"/>
    <n v="0"/>
    <n v="0"/>
    <m/>
    <n v="153231.43"/>
    <n v="77151.179999999993"/>
    <n v="930.17"/>
    <n v="0"/>
    <n v="0"/>
    <n v="0"/>
    <n v="0"/>
    <n v="0"/>
    <n v="78081.35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841.03"/>
    <n v="78081.350000000006"/>
    <n v="167"/>
    <n v="300"/>
    <n v="182168.47"/>
    <n v="163951.62"/>
    <n v="89.999998000000005"/>
    <n v="84.115231026916007"/>
    <n v="8.6"/>
    <m/>
    <m/>
    <m/>
    <s v="EM"/>
    <s v="TULTITLAN"/>
    <s v="54910"/>
    <s v="Proceso judicial"/>
    <x v="0"/>
  </r>
  <r>
    <n v="4330"/>
    <s v="Hipotecaria Su Casita"/>
    <s v="FIDEICOMISO 234036"/>
    <d v="2018-05-01T00:00:00"/>
    <s v="68588"/>
    <x v="0"/>
    <n v="21"/>
    <n v="128934.5"/>
    <n v="25042.15"/>
    <n v="0"/>
    <n v="153976.65"/>
    <n v="412.38"/>
    <n v="0"/>
    <n v="0"/>
    <n v="0"/>
    <n v="0"/>
    <m/>
    <n v="153976.65"/>
    <n v="81870.64"/>
    <n v="924.03"/>
    <n v="0"/>
    <n v="0"/>
    <n v="0"/>
    <n v="0"/>
    <n v="0"/>
    <n v="82794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454.53"/>
    <n v="82794.67"/>
    <n v="169"/>
    <n v="300"/>
    <n v="173931.99"/>
    <n v="164587.17000000001"/>
    <n v="94.627313999999998"/>
    <n v="88.526929579128804"/>
    <n v="8.6"/>
    <m/>
    <m/>
    <m/>
    <s v="BCN"/>
    <s v="MEXICALI"/>
    <s v="21000"/>
    <s v="Morosidad"/>
    <x v="0"/>
  </r>
  <r>
    <n v="4331"/>
    <s v="Hipotecaria Su Casita"/>
    <s v="FIDEICOMISO 234036"/>
    <d v="2018-05-01T00:00:00"/>
    <s v="68589"/>
    <x v="0"/>
    <n v="21"/>
    <n v="183684.85"/>
    <n v="39866.65"/>
    <n v="0"/>
    <n v="223551.5"/>
    <n v="567.64"/>
    <n v="0"/>
    <n v="0"/>
    <n v="0"/>
    <n v="0"/>
    <m/>
    <n v="223551.5"/>
    <n v="144770.25"/>
    <n v="1316.41"/>
    <n v="0"/>
    <n v="0"/>
    <n v="0"/>
    <n v="0"/>
    <n v="0"/>
    <n v="146086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434.29"/>
    <n v="146086.66"/>
    <n v="167"/>
    <n v="300"/>
    <n v="265051.28999999998"/>
    <n v="232031.84"/>
    <n v="87.542241000000004"/>
    <n v="84.342731966920994"/>
    <n v="8.6"/>
    <m/>
    <m/>
    <m/>
    <s v="JAL"/>
    <s v="TONALA"/>
    <s v="45404"/>
    <s v="Proceso judicial"/>
    <x v="0"/>
  </r>
  <r>
    <n v="4332"/>
    <s v="Hipotecaria Su Casita"/>
    <s v="FIDEICOMISO 234036"/>
    <d v="2018-05-01T00:00:00"/>
    <s v="68590"/>
    <x v="1"/>
    <n v="0"/>
    <n v="46156.29"/>
    <n v="0"/>
    <n v="0"/>
    <n v="46156.29"/>
    <n v="142.62"/>
    <n v="0"/>
    <n v="0"/>
    <n v="142.62"/>
    <n v="0"/>
    <m/>
    <n v="46013.67"/>
    <n v="0"/>
    <n v="330.79"/>
    <n v="0"/>
    <n v="0"/>
    <n v="330.79"/>
    <n v="0"/>
    <n v="0"/>
    <n v="0"/>
    <n v="40.21"/>
    <n v="0"/>
    <n v="0"/>
    <n v="0"/>
    <n v="0"/>
    <n v="-7.09"/>
    <n v="25.68"/>
    <n v="72.06"/>
    <n v="0"/>
    <n v="0"/>
    <n v="0"/>
    <n v="0"/>
    <n v="0"/>
    <n v="0"/>
    <n v="0"/>
    <n v="0.02"/>
    <n v="0"/>
    <n v="0.3"/>
    <n v="0"/>
    <n v="604.29"/>
    <n v="0"/>
    <n v="0"/>
    <n v="167"/>
    <n v="300"/>
    <n v="65536.320000000007"/>
    <n v="58303.65"/>
    <n v="88.963875000000002"/>
    <n v="70.210945389718304"/>
    <n v="8.6"/>
    <m/>
    <m/>
    <m/>
    <s v="EM"/>
    <s v="TECAMAC"/>
    <s v="55764"/>
    <s v="Al corriente"/>
    <x v="0"/>
  </r>
  <r>
    <n v="4333"/>
    <s v="Hipotecaria Su Casita"/>
    <s v="FIDEICOMISO 234036"/>
    <d v="2018-05-01T00:00:00"/>
    <s v="68592"/>
    <x v="13"/>
    <n v="3"/>
    <n v="16154.22"/>
    <n v="135.32"/>
    <n v="0"/>
    <n v="16289.54"/>
    <n v="45.82"/>
    <n v="0"/>
    <n v="44.75"/>
    <n v="0"/>
    <n v="0"/>
    <m/>
    <n v="16244.79"/>
    <n v="385.81"/>
    <n v="127.89"/>
    <n v="0"/>
    <n v="204.96"/>
    <n v="0"/>
    <n v="0"/>
    <n v="0"/>
    <n v="308.74"/>
    <n v="0"/>
    <n v="0"/>
    <n v="0"/>
    <n v="0"/>
    <n v="0"/>
    <n v="-24.69"/>
    <n v="0"/>
    <n v="0"/>
    <n v="63.48"/>
    <n v="0"/>
    <n v="0"/>
    <n v="115.27"/>
    <n v="0"/>
    <n v="20.54"/>
    <n v="61.68"/>
    <n v="0"/>
    <n v="0"/>
    <n v="0"/>
    <n v="0"/>
    <n v="485.99"/>
    <n v="136.38999999999999"/>
    <n v="308.74"/>
    <n v="168"/>
    <n v="300"/>
    <n v="64787.3"/>
    <n v="19882.11"/>
    <n v="30.688282999999998"/>
    <n v="25.074034536353"/>
    <n v="9.5"/>
    <m/>
    <m/>
    <m/>
    <s v="SIN"/>
    <s v="CULIACAN"/>
    <s v="80014"/>
    <s v="Morosidad"/>
    <x v="0"/>
  </r>
  <r>
    <n v="4334"/>
    <s v="Hipotecaria Su Casita"/>
    <s v="FIDEICOMISO 234036"/>
    <d v="2018-05-01T00:00:00"/>
    <s v="68593"/>
    <x v="1"/>
    <n v="0"/>
    <n v="41500.839999999997"/>
    <n v="0"/>
    <n v="0"/>
    <n v="41500.839999999997"/>
    <n v="128.24"/>
    <n v="0"/>
    <n v="0"/>
    <n v="128.24"/>
    <n v="0"/>
    <m/>
    <n v="41372.6"/>
    <n v="0"/>
    <n v="297.42"/>
    <n v="0"/>
    <n v="0"/>
    <n v="297.42"/>
    <n v="0"/>
    <n v="0"/>
    <n v="0"/>
    <n v="36.15"/>
    <n v="0"/>
    <n v="0"/>
    <n v="0"/>
    <n v="0"/>
    <n v="-7.35"/>
    <n v="23.09"/>
    <n v="66.680000000000007"/>
    <n v="0"/>
    <n v="0"/>
    <n v="0"/>
    <n v="0"/>
    <n v="0"/>
    <n v="0"/>
    <n v="0"/>
    <n v="7.04"/>
    <n v="0"/>
    <n v="6.86"/>
    <n v="0"/>
    <n v="551.27"/>
    <n v="0"/>
    <n v="0"/>
    <n v="167"/>
    <n v="300"/>
    <n v="71643.350000000006"/>
    <n v="52423.040000000001"/>
    <n v="73.172234000000003"/>
    <n v="57.747997223900001"/>
    <n v="8.6"/>
    <m/>
    <m/>
    <m/>
    <s v="EM"/>
    <s v="HUEHUETOCA"/>
    <s v="54680"/>
    <s v="Al corriente"/>
    <x v="0"/>
  </r>
  <r>
    <n v="4335"/>
    <s v="Hipotecaria Su Casita"/>
    <s v="FIDEICOMISO 234036"/>
    <d v="2018-05-01T00:00:00"/>
    <s v="68594"/>
    <x v="0"/>
    <n v="21"/>
    <n v="67382.820000000007"/>
    <n v="10624.79"/>
    <n v="0"/>
    <n v="78007.61"/>
    <n v="204.02"/>
    <n v="0"/>
    <n v="0"/>
    <n v="0"/>
    <n v="0"/>
    <m/>
    <n v="78007.61"/>
    <n v="34079.050000000003"/>
    <n v="482.91"/>
    <n v="0"/>
    <n v="0"/>
    <n v="0"/>
    <n v="0"/>
    <n v="0"/>
    <n v="34561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28.81"/>
    <n v="34561.96"/>
    <n v="169"/>
    <n v="300"/>
    <n v="94268.08"/>
    <n v="84600"/>
    <n v="89.744057999999995"/>
    <n v="82.750821232640405"/>
    <n v="8.6"/>
    <m/>
    <m/>
    <m/>
    <s v="EM"/>
    <s v="TOLUCA"/>
    <s v="50200"/>
    <s v="Proceso judicial"/>
    <x v="0"/>
  </r>
  <r>
    <n v="4336"/>
    <s v="Hipotecaria Su Casita"/>
    <s v="FIDEICOMISO 234036"/>
    <d v="2018-05-01T00:00:00"/>
    <s v="68595"/>
    <x v="1"/>
    <n v="0"/>
    <n v="47141.52"/>
    <n v="0"/>
    <n v="0"/>
    <n v="47141.52"/>
    <n v="135.18"/>
    <n v="0"/>
    <n v="0"/>
    <n v="135.18"/>
    <n v="0"/>
    <m/>
    <n v="47006.34"/>
    <n v="0"/>
    <n v="373.2"/>
    <n v="0"/>
    <n v="0"/>
    <n v="373.2"/>
    <n v="0"/>
    <n v="0"/>
    <n v="0"/>
    <n v="40.4"/>
    <n v="0"/>
    <n v="0"/>
    <n v="0"/>
    <n v="0"/>
    <n v="-6.38"/>
    <n v="27.44"/>
    <n v="71.819999999999993"/>
    <n v="0"/>
    <n v="0"/>
    <n v="0"/>
    <n v="0"/>
    <n v="0"/>
    <n v="0"/>
    <n v="0"/>
    <n v="0"/>
    <n v="0"/>
    <n v="0"/>
    <n v="1.3278E-2"/>
    <n v="641.66"/>
    <n v="0"/>
    <n v="0"/>
    <n v="167"/>
    <n v="300"/>
    <n v="64651.75"/>
    <n v="58186.58"/>
    <n v="90.000007999999994"/>
    <n v="72.706988038319494"/>
    <n v="9.5"/>
    <m/>
    <m/>
    <m/>
    <s v="SIN"/>
    <s v="CULIACAN"/>
    <s v="80014"/>
    <s v="Al corriente"/>
    <x v="0"/>
  </r>
  <r>
    <n v="4337"/>
    <s v="Hipotecaria Su Casita"/>
    <s v="FIDEICOMISO 234036"/>
    <d v="2018-05-01T00:00:00"/>
    <s v="68597"/>
    <x v="17"/>
    <n v="19"/>
    <n v="0"/>
    <n v="4796.92"/>
    <n v="0"/>
    <n v="4796.92"/>
    <n v="0"/>
    <n v="0"/>
    <n v="0"/>
    <n v="0"/>
    <n v="0"/>
    <m/>
    <n v="4796.92"/>
    <n v="388.05"/>
    <n v="0"/>
    <n v="0"/>
    <n v="0"/>
    <n v="0"/>
    <n v="0"/>
    <n v="0"/>
    <n v="388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96.92"/>
    <n v="388.05"/>
    <n v="0"/>
    <n v="60"/>
    <n v="66947.25"/>
    <n v="12997.52"/>
    <n v="19.414569"/>
    <n v="7.1652233908838001"/>
    <n v="9.5"/>
    <m/>
    <m/>
    <m/>
    <s v="NAY"/>
    <s v="BAHIA DE BANDERAS"/>
    <s v="63730"/>
    <s v="Morosidad"/>
    <x v="0"/>
  </r>
  <r>
    <n v="4338"/>
    <s v="Hipotecaria Su Casita"/>
    <s v="FIDEICOMISO 234036"/>
    <d v="2018-05-01T00:00:00"/>
    <s v="68598"/>
    <x v="1"/>
    <n v="0"/>
    <n v="31219.53"/>
    <n v="0"/>
    <n v="0"/>
    <n v="31219.53"/>
    <n v="187.72"/>
    <n v="0"/>
    <n v="0"/>
    <n v="187.72"/>
    <n v="0"/>
    <m/>
    <n v="31031.81"/>
    <n v="0"/>
    <n v="236.75"/>
    <n v="0"/>
    <n v="0"/>
    <n v="236.75"/>
    <n v="0"/>
    <n v="0"/>
    <n v="0"/>
    <n v="41.03"/>
    <n v="0"/>
    <n v="0"/>
    <n v="0"/>
    <n v="0"/>
    <n v="-5.09"/>
    <n v="20.25"/>
    <n v="58.01"/>
    <n v="0"/>
    <n v="0"/>
    <n v="0"/>
    <n v="0"/>
    <n v="0"/>
    <n v="0"/>
    <n v="0"/>
    <n v="4.42"/>
    <n v="0"/>
    <n v="3.65"/>
    <n v="0"/>
    <n v="543.09"/>
    <n v="0"/>
    <n v="0"/>
    <n v="107"/>
    <n v="240"/>
    <n v="53347.88"/>
    <n v="46842.04"/>
    <n v="87.804875999999993"/>
    <n v="58.168778069989301"/>
    <n v="9.1"/>
    <m/>
    <m/>
    <m/>
    <s v="NL"/>
    <s v="MONTERREY"/>
    <s v="64103"/>
    <s v="Al corriente"/>
    <x v="0"/>
  </r>
  <r>
    <n v="4339"/>
    <s v="Hipotecaria Su Casita"/>
    <s v="FIDEICOMISO 234036"/>
    <d v="2018-05-01T00:00:00"/>
    <s v="68602"/>
    <x v="0"/>
    <n v="21"/>
    <n v="0"/>
    <n v="41047.120000000003"/>
    <n v="0"/>
    <n v="41047.120000000003"/>
    <n v="0"/>
    <n v="0"/>
    <n v="0"/>
    <n v="0"/>
    <n v="0"/>
    <m/>
    <n v="41047.120000000003"/>
    <n v="8383.23"/>
    <n v="0"/>
    <n v="0"/>
    <n v="0"/>
    <n v="0"/>
    <n v="0"/>
    <n v="0"/>
    <n v="8383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047.120000000003"/>
    <n v="8383.23"/>
    <n v="193"/>
    <n v="300"/>
    <n v="127498.38"/>
    <n v="114734.1"/>
    <n v="89.988673000000006"/>
    <n v="32.194228736459003"/>
    <n v="8.6"/>
    <m/>
    <m/>
    <m/>
    <s v="DF"/>
    <s v="MIGUEL HIDALGO"/>
    <s v="11400"/>
    <s v="Morosidad"/>
    <x v="0"/>
  </r>
  <r>
    <n v="4340"/>
    <s v="Hipotecaria Su Casita"/>
    <s v="FIDEICOMISO 234036"/>
    <d v="2018-05-01T00:00:00"/>
    <s v="68603"/>
    <x v="0"/>
    <n v="21"/>
    <n v="53924"/>
    <n v="7306.23"/>
    <n v="0"/>
    <n v="61230.23"/>
    <n v="332.44"/>
    <n v="0"/>
    <n v="0"/>
    <n v="0"/>
    <n v="0"/>
    <m/>
    <n v="61230.23"/>
    <n v="9947.3700000000008"/>
    <n v="386.46"/>
    <n v="0"/>
    <n v="0"/>
    <n v="0"/>
    <n v="0"/>
    <n v="0"/>
    <n v="10333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38.67"/>
    <n v="10333.83"/>
    <n v="107"/>
    <n v="240"/>
    <n v="97364.14"/>
    <n v="82238.850000000006"/>
    <n v="84.465235000000007"/>
    <n v="62.887865845084796"/>
    <n v="8.6"/>
    <m/>
    <m/>
    <m/>
    <s v="EM"/>
    <s v="CHALCO"/>
    <s v="56600"/>
    <s v="Proceso judicial"/>
    <x v="0"/>
  </r>
  <r>
    <n v="4341"/>
    <s v="Hipotecaria Su Casita"/>
    <s v="FIDEICOMISO 234036"/>
    <d v="2018-05-01T00:00:00"/>
    <s v="68606"/>
    <x v="1"/>
    <n v="0"/>
    <n v="171181.73"/>
    <n v="0"/>
    <n v="0"/>
    <n v="171181.73"/>
    <n v="523.63"/>
    <n v="0"/>
    <n v="0"/>
    <n v="523.63"/>
    <n v="0"/>
    <m/>
    <n v="170658.1"/>
    <n v="0"/>
    <n v="1226.8"/>
    <n v="0"/>
    <n v="0"/>
    <n v="1226.8"/>
    <n v="0"/>
    <n v="0"/>
    <n v="0"/>
    <n v="148.69"/>
    <n v="0"/>
    <n v="0"/>
    <n v="0"/>
    <n v="0"/>
    <n v="-31.98"/>
    <n v="94.96"/>
    <n v="269.64999999999998"/>
    <n v="0"/>
    <n v="0"/>
    <n v="0"/>
    <n v="0"/>
    <n v="0"/>
    <n v="0"/>
    <n v="0"/>
    <n v="0"/>
    <n v="0"/>
    <n v="0"/>
    <n v="1.3278E-2"/>
    <n v="2231.75"/>
    <n v="0"/>
    <n v="0"/>
    <n v="168"/>
    <n v="300"/>
    <n v="263507.7"/>
    <n v="215575.89"/>
    <n v="81.810091"/>
    <n v="64.763989567140797"/>
    <n v="8.6"/>
    <m/>
    <m/>
    <m/>
    <s v="CHI"/>
    <s v="JUAREZ"/>
    <s v="32546"/>
    <s v="Al corriente"/>
    <x v="0"/>
  </r>
  <r>
    <n v="4342"/>
    <s v="Hipotecaria Su Casita"/>
    <s v="FIDEICOMISO 234036"/>
    <d v="2018-05-01T00:00:00"/>
    <s v="68608"/>
    <x v="0"/>
    <n v="21"/>
    <n v="117177.5"/>
    <n v="29963.3"/>
    <n v="0"/>
    <n v="147140.79999999999"/>
    <n v="358.43"/>
    <n v="0"/>
    <n v="0"/>
    <n v="0"/>
    <n v="0"/>
    <m/>
    <n v="147140.79999999999"/>
    <n v="123406.31"/>
    <n v="839.77"/>
    <n v="0"/>
    <n v="0"/>
    <n v="0"/>
    <n v="0"/>
    <n v="0"/>
    <n v="124246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321.73"/>
    <n v="124246.08"/>
    <n v="168"/>
    <n v="300"/>
    <n v="163961.96"/>
    <n v="147565.76999999999"/>
    <n v="90.000004000000004"/>
    <n v="89.740815831226996"/>
    <n v="8.6"/>
    <m/>
    <m/>
    <m/>
    <s v="SIN"/>
    <s v="MAZATLAN"/>
    <s v="82198"/>
    <s v="Proceso judicial"/>
    <x v="0"/>
  </r>
  <r>
    <n v="4343"/>
    <s v="Hipotecaria Su Casita"/>
    <s v="FIDEICOMISO 234036"/>
    <d v="2018-05-01T00:00:00"/>
    <s v="68611"/>
    <x v="0"/>
    <n v="21"/>
    <n v="108504.88"/>
    <n v="24840.71"/>
    <n v="0"/>
    <n v="133345.59"/>
    <n v="335.32"/>
    <n v="0"/>
    <n v="0"/>
    <n v="0"/>
    <n v="0"/>
    <m/>
    <n v="133345.59"/>
    <n v="93130.92"/>
    <n v="777.62"/>
    <n v="0"/>
    <n v="0"/>
    <n v="0"/>
    <n v="0"/>
    <n v="0"/>
    <n v="93908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176.03"/>
    <n v="93908.54"/>
    <n v="167"/>
    <n v="300"/>
    <n v="152294.18"/>
    <n v="137064.76"/>
    <n v="89.999999000000003"/>
    <n v="87.5579030427253"/>
    <n v="8.6"/>
    <m/>
    <m/>
    <m/>
    <s v="JAL"/>
    <s v="TLAJOMULCO DE ZUNIGA"/>
    <s v="45640"/>
    <s v="Morosidad"/>
    <x v="0"/>
  </r>
  <r>
    <n v="4344"/>
    <s v="Hipotecaria Su Casita"/>
    <s v="FIDEICOMISO 234036"/>
    <d v="2018-05-01T00:00:00"/>
    <s v="68614"/>
    <x v="1"/>
    <n v="0"/>
    <n v="44640.75"/>
    <n v="0"/>
    <n v="0"/>
    <n v="44640.75"/>
    <n v="285.67"/>
    <n v="0"/>
    <n v="0"/>
    <n v="285.67"/>
    <n v="0"/>
    <m/>
    <n v="44355.08"/>
    <n v="0"/>
    <n v="319.93"/>
    <n v="0"/>
    <n v="0"/>
    <n v="319.93"/>
    <n v="0"/>
    <n v="0"/>
    <n v="0"/>
    <n v="51.44"/>
    <n v="0"/>
    <n v="0"/>
    <n v="0"/>
    <n v="0"/>
    <n v="-10.18"/>
    <n v="32.85"/>
    <n v="95.65"/>
    <n v="0"/>
    <n v="0"/>
    <n v="0"/>
    <n v="0"/>
    <n v="0"/>
    <n v="0"/>
    <n v="0"/>
    <n v="0"/>
    <n v="0"/>
    <n v="0"/>
    <n v="4.9789999999999999E-3"/>
    <n v="775.36"/>
    <n v="0"/>
    <n v="0"/>
    <n v="167"/>
    <n v="300"/>
    <n v="107150.68"/>
    <n v="74583.92"/>
    <n v="69.606576000000004"/>
    <n v="41.395052003247898"/>
    <n v="8.6"/>
    <m/>
    <m/>
    <m/>
    <s v="NL"/>
    <s v="SANTA CATARINA"/>
    <s v="66365"/>
    <s v="Al corriente"/>
    <x v="0"/>
  </r>
  <r>
    <n v="4345"/>
    <s v="Hipotecaria Su Casita"/>
    <s v="FIDEICOMISO 234036"/>
    <d v="2018-05-01T00:00:00"/>
    <s v="68615"/>
    <x v="0"/>
    <n v="21"/>
    <n v="53426.73"/>
    <n v="9801.86"/>
    <n v="0"/>
    <n v="63228.59"/>
    <n v="151.54"/>
    <n v="0"/>
    <n v="0"/>
    <n v="0"/>
    <n v="0"/>
    <m/>
    <n v="63228.59"/>
    <n v="42477.64"/>
    <n v="422.96"/>
    <n v="0"/>
    <n v="0"/>
    <n v="0"/>
    <n v="0"/>
    <n v="0"/>
    <n v="42900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53.4"/>
    <n v="42900.6"/>
    <n v="168"/>
    <n v="300"/>
    <n v="73061.3"/>
    <n v="65755.17"/>
    <n v="90"/>
    <n v="86.541835417656102"/>
    <n v="9.5"/>
    <m/>
    <m/>
    <m/>
    <s v="QR"/>
    <s v="BENITO JUAREZ"/>
    <s v="77500"/>
    <s v="Proceso judicial"/>
    <x v="0"/>
  </r>
  <r>
    <n v="4346"/>
    <s v="Hipotecaria Su Casita"/>
    <s v="FIDEICOMISO 234036"/>
    <d v="2018-05-01T00:00:00"/>
    <s v="68619"/>
    <x v="0"/>
    <n v="21"/>
    <n v="60755.54"/>
    <n v="13054.33"/>
    <n v="0"/>
    <n v="73809.87"/>
    <n v="198.12"/>
    <n v="0"/>
    <n v="0"/>
    <n v="0"/>
    <n v="0"/>
    <m/>
    <n v="73809.87"/>
    <n v="43938.73"/>
    <n v="435.41"/>
    <n v="0"/>
    <n v="158.11000000000001"/>
    <n v="0"/>
    <n v="0"/>
    <n v="0"/>
    <n v="44216.03"/>
    <n v="0"/>
    <n v="0"/>
    <n v="0"/>
    <n v="0"/>
    <n v="0"/>
    <n v="-44.22"/>
    <n v="0"/>
    <n v="0"/>
    <n v="0"/>
    <n v="0"/>
    <n v="0"/>
    <n v="0"/>
    <n v="0"/>
    <n v="0"/>
    <n v="0"/>
    <n v="0"/>
    <n v="0"/>
    <n v="0"/>
    <n v="0"/>
    <n v="113.89"/>
    <n v="13252.45"/>
    <n v="44216.03"/>
    <n v="169"/>
    <n v="300"/>
    <n v="195056.92"/>
    <n v="78022.77"/>
    <n v="40.000000999999997"/>
    <n v="37.840169912063701"/>
    <n v="8.6"/>
    <m/>
    <m/>
    <m/>
    <s v="JAL"/>
    <s v="PUERTO VALLARTA"/>
    <s v="48280"/>
    <s v="Proceso judicial"/>
    <x v="0"/>
  </r>
  <r>
    <n v="4347"/>
    <s v="Hipotecaria Su Casita"/>
    <s v="FIDEICOMISO 234036"/>
    <d v="2018-05-01T00:00:00"/>
    <s v="68620"/>
    <x v="0"/>
    <n v="21"/>
    <n v="120583.54"/>
    <n v="22295.72"/>
    <n v="0"/>
    <n v="142879.26"/>
    <n v="334.79"/>
    <n v="0"/>
    <n v="0"/>
    <n v="0"/>
    <n v="0"/>
    <m/>
    <n v="142879.26"/>
    <n v="99516.05"/>
    <n v="954.62"/>
    <n v="0"/>
    <n v="0"/>
    <n v="0"/>
    <n v="0"/>
    <n v="0"/>
    <n v="100470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630.51"/>
    <n v="100470.67"/>
    <n v="170"/>
    <n v="300"/>
    <n v="163979.16"/>
    <n v="147581.24"/>
    <n v="89.999998000000005"/>
    <n v="87.132572637562106"/>
    <n v="9.5"/>
    <m/>
    <m/>
    <m/>
    <s v="QR"/>
    <s v="SOLIDARIDAD"/>
    <s v="77710"/>
    <s v="Morosidad"/>
    <x v="0"/>
  </r>
  <r>
    <n v="4348"/>
    <s v="Hipotecaria Su Casita"/>
    <s v="FIDEICOMISO 234036"/>
    <d v="2018-05-01T00:00:00"/>
    <s v="68624"/>
    <x v="1"/>
    <n v="0"/>
    <n v="11459.97"/>
    <n v="0"/>
    <n v="0"/>
    <n v="11459.97"/>
    <n v="570.76"/>
    <n v="0"/>
    <n v="0"/>
    <n v="570.76"/>
    <n v="5491.8"/>
    <m/>
    <n v="5397.41"/>
    <n v="0"/>
    <n v="82.13"/>
    <n v="0"/>
    <n v="0"/>
    <n v="82.13"/>
    <n v="0"/>
    <n v="0"/>
    <n v="0"/>
    <n v="48.53"/>
    <n v="0"/>
    <n v="0"/>
    <n v="0"/>
    <n v="0"/>
    <n v="-9.93"/>
    <n v="30.51"/>
    <n v="97.55"/>
    <n v="0"/>
    <n v="0"/>
    <n v="0"/>
    <n v="0"/>
    <n v="0"/>
    <n v="0"/>
    <n v="0"/>
    <n v="0"/>
    <n v="0"/>
    <n v="3821.64"/>
    <n v="0"/>
    <n v="6311.35"/>
    <n v="0"/>
    <n v="0"/>
    <n v="107"/>
    <n v="240"/>
    <n v="119186.97"/>
    <n v="74687.03"/>
    <n v="62.663753999999997"/>
    <n v="4.5285235264695904"/>
    <n v="8.6"/>
    <m/>
    <m/>
    <m/>
    <s v="EM"/>
    <s v="CHICOLOAPAN"/>
    <s v="56377"/>
    <s v="Al corriente"/>
    <x v="0"/>
  </r>
  <r>
    <n v="4349"/>
    <s v="Hipotecaria Su Casita"/>
    <s v="FIDEICOMISO 234036"/>
    <d v="2018-05-01T00:00:00"/>
    <s v="68625"/>
    <x v="0"/>
    <n v="21"/>
    <n v="73102.64"/>
    <n v="14826.73"/>
    <n v="0"/>
    <n v="87929.37"/>
    <n v="225.91"/>
    <n v="0"/>
    <n v="0"/>
    <n v="0"/>
    <n v="0"/>
    <m/>
    <n v="87929.37"/>
    <n v="51299.89"/>
    <n v="523.9"/>
    <n v="0"/>
    <n v="0"/>
    <n v="0"/>
    <n v="0"/>
    <n v="0"/>
    <n v="51823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52.64"/>
    <n v="51823.79"/>
    <n v="167"/>
    <n v="300"/>
    <n v="103671.24"/>
    <n v="92343.43"/>
    <n v="89.073334000000003"/>
    <n v="84.815586148571498"/>
    <n v="8.6"/>
    <m/>
    <m/>
    <m/>
    <s v="OAX"/>
    <s v="SAN SEBASTIAN TUTLA"/>
    <s v="71246"/>
    <s v="Morosidad"/>
    <x v="0"/>
  </r>
  <r>
    <n v="4350"/>
    <s v="Hipotecaria Su Casita"/>
    <s v="FIDEICOMISO 234036"/>
    <d v="2018-05-01T00:00:00"/>
    <s v="68626"/>
    <x v="0"/>
    <n v="21"/>
    <n v="59227.14"/>
    <n v="68948.52"/>
    <n v="0"/>
    <n v="128175.66"/>
    <n v="994.13"/>
    <n v="0"/>
    <n v="0"/>
    <n v="0"/>
    <n v="0"/>
    <m/>
    <n v="128175.66"/>
    <n v="78815.490000000005"/>
    <n v="468.88"/>
    <n v="0"/>
    <n v="0"/>
    <n v="0"/>
    <n v="0"/>
    <n v="0"/>
    <n v="79284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942.649999999994"/>
    <n v="79284.37"/>
    <n v="48"/>
    <n v="180"/>
    <n v="158276.85999999999"/>
    <n v="140104.71"/>
    <n v="88.518758000000005"/>
    <n v="80.981932934519406"/>
    <n v="9.5"/>
    <m/>
    <m/>
    <m/>
    <s v="JAL"/>
    <s v="TONALA"/>
    <s v="45420"/>
    <s v="Proceso judicial"/>
    <x v="0"/>
  </r>
  <r>
    <n v="4351"/>
    <s v="Hipotecaria Su Casita"/>
    <s v="FIDEICOMISO 234036"/>
    <d v="2018-05-01T00:00:00"/>
    <s v="68627"/>
    <x v="1"/>
    <n v="1"/>
    <n v="19182.36"/>
    <n v="54.55"/>
    <n v="0"/>
    <n v="19236.91"/>
    <n v="54.98"/>
    <n v="0"/>
    <n v="54.55"/>
    <n v="54.98"/>
    <n v="0"/>
    <m/>
    <n v="19127.38"/>
    <n v="152.29"/>
    <n v="151.86000000000001"/>
    <n v="0"/>
    <n v="152.29"/>
    <n v="151.86000000000001"/>
    <n v="0"/>
    <n v="0"/>
    <n v="0"/>
    <n v="37.79"/>
    <n v="0"/>
    <n v="0"/>
    <n v="0"/>
    <n v="0"/>
    <n v="-3.3"/>
    <n v="12.23"/>
    <n v="35.47"/>
    <n v="37.79"/>
    <n v="0"/>
    <n v="0"/>
    <n v="0"/>
    <n v="0"/>
    <n v="12.23"/>
    <n v="23.29"/>
    <n v="3.44"/>
    <n v="0"/>
    <n v="0"/>
    <n v="0"/>
    <n v="572.62"/>
    <n v="0"/>
    <n v="0"/>
    <n v="167"/>
    <n v="300"/>
    <n v="68573.42"/>
    <n v="23674.61"/>
    <n v="34.524470000000001"/>
    <n v="27.8932855488897"/>
    <n v="9.5"/>
    <m/>
    <m/>
    <m/>
    <s v="EM"/>
    <s v="VALLE DE CHALCO SOLIDARIDAD"/>
    <s v="56614"/>
    <s v="Al corriente"/>
    <x v="0"/>
  </r>
  <r>
    <n v="4352"/>
    <s v="Hipotecaria Su Casita"/>
    <s v="FIDEICOMISO 234036"/>
    <d v="2018-05-01T00:00:00"/>
    <s v="68628"/>
    <x v="21"/>
    <n v="15"/>
    <n v="74775.94"/>
    <n v="3020.79"/>
    <n v="0"/>
    <n v="77796.73"/>
    <n v="214.37"/>
    <n v="0"/>
    <n v="0"/>
    <n v="0"/>
    <n v="0"/>
    <m/>
    <n v="77796.73"/>
    <n v="8812.33"/>
    <n v="591.98"/>
    <n v="0"/>
    <n v="0"/>
    <n v="0"/>
    <n v="0"/>
    <n v="0"/>
    <n v="9404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35.16"/>
    <n v="9404.31"/>
    <n v="167"/>
    <n v="300"/>
    <n v="103613.38"/>
    <n v="92291.89"/>
    <n v="89.073331999999994"/>
    <n v="75.083671596760695"/>
    <n v="9.5"/>
    <m/>
    <m/>
    <m/>
    <s v="OAX"/>
    <s v="SAN SEBASTIAN TUTLA"/>
    <s v="71246"/>
    <s v="Morosidad"/>
    <x v="0"/>
  </r>
  <r>
    <n v="4353"/>
    <s v="Hipotecaria Su Casita"/>
    <s v="FIDEICOMISO 234036"/>
    <d v="2018-05-01T00:00:00"/>
    <s v="68629"/>
    <x v="0"/>
    <n v="21"/>
    <n v="39485.1"/>
    <n v="6790.22"/>
    <n v="0"/>
    <n v="46275.32"/>
    <n v="112.27"/>
    <n v="0"/>
    <n v="0"/>
    <n v="0"/>
    <n v="0"/>
    <m/>
    <n v="46275.32"/>
    <n v="28746.23"/>
    <n v="315.88"/>
    <n v="0"/>
    <n v="0"/>
    <n v="0"/>
    <n v="0"/>
    <n v="0"/>
    <n v="29062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02.49"/>
    <n v="29062.11"/>
    <n v="167"/>
    <n v="300"/>
    <n v="54018.43"/>
    <n v="48616.58"/>
    <n v="89.999987000000004"/>
    <n v="85.665799577445398"/>
    <n v="9.6"/>
    <m/>
    <m/>
    <m/>
    <s v="SON"/>
    <s v="HERMOSILLO"/>
    <s v="83294"/>
    <s v="Morosidad"/>
    <x v="0"/>
  </r>
  <r>
    <n v="4354"/>
    <s v="Hipotecaria Su Casita"/>
    <s v="FIDEICOMISO 234036"/>
    <d v="2018-05-01T00:00:00"/>
    <s v="68630"/>
    <x v="0"/>
    <n v="21"/>
    <n v="74775.94"/>
    <n v="16144.36"/>
    <n v="0"/>
    <n v="90920.3"/>
    <n v="214.37"/>
    <n v="0"/>
    <n v="0"/>
    <n v="0"/>
    <n v="0"/>
    <m/>
    <n v="90920.3"/>
    <n v="76004.34"/>
    <n v="591.98"/>
    <n v="0"/>
    <n v="0"/>
    <n v="0"/>
    <n v="0"/>
    <n v="0"/>
    <n v="76596.32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358.73"/>
    <n v="76596.320000000007"/>
    <n v="167"/>
    <n v="300"/>
    <n v="103613.38"/>
    <n v="92291.89"/>
    <n v="89.073331999999994"/>
    <n v="87.749574393152002"/>
    <n v="9.5"/>
    <m/>
    <m/>
    <m/>
    <s v="OAX"/>
    <s v="SAN SEBASTIAN TUTLA"/>
    <s v="71246"/>
    <s v="Morosidad"/>
    <x v="0"/>
  </r>
  <r>
    <n v="4355"/>
    <s v="Hipotecaria Su Casita"/>
    <s v="FIDEICOMISO 234036"/>
    <d v="2018-05-01T00:00:00"/>
    <s v="68631"/>
    <x v="0"/>
    <n v="21"/>
    <n v="91789.19"/>
    <n v="8738.76"/>
    <n v="0"/>
    <n v="100527.95"/>
    <n v="260.37"/>
    <n v="0"/>
    <n v="0"/>
    <n v="0"/>
    <n v="0"/>
    <m/>
    <n v="100527.95"/>
    <n v="29787.26"/>
    <n v="726.66"/>
    <n v="0"/>
    <n v="0"/>
    <n v="0"/>
    <n v="0"/>
    <n v="0"/>
    <n v="30513.91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99.1299999999992"/>
    <n v="30513.919999999998"/>
    <n v="168"/>
    <n v="300"/>
    <n v="133075.85999999999"/>
    <n v="112971.25"/>
    <n v="84.892369000000002"/>
    <n v="75.541837646423801"/>
    <n v="9.5"/>
    <m/>
    <m/>
    <m/>
    <s v="NL"/>
    <s v="GARCIA"/>
    <s v="66000"/>
    <s v="Morosidad"/>
    <x v="0"/>
  </r>
  <r>
    <n v="4356"/>
    <s v="Hipotecaria Su Casita"/>
    <s v="FIDEICOMISO 234036"/>
    <d v="2018-05-01T00:00:00"/>
    <s v="68635"/>
    <x v="2"/>
    <n v="0"/>
    <n v="67448.33"/>
    <n v="0"/>
    <n v="0"/>
    <n v="67448.33"/>
    <n v="193.38"/>
    <n v="0"/>
    <n v="0"/>
    <n v="0"/>
    <n v="0"/>
    <m/>
    <n v="67448.33"/>
    <n v="0"/>
    <n v="533.97"/>
    <n v="0"/>
    <n v="0"/>
    <n v="0"/>
    <n v="0"/>
    <n v="0"/>
    <n v="533.97"/>
    <n v="0"/>
    <n v="0"/>
    <n v="0"/>
    <n v="0"/>
    <n v="0"/>
    <n v="-0.24"/>
    <n v="0"/>
    <n v="0.67"/>
    <n v="0"/>
    <n v="0"/>
    <n v="0"/>
    <n v="0"/>
    <n v="0"/>
    <n v="0"/>
    <n v="0"/>
    <n v="0"/>
    <n v="0"/>
    <n v="0.43"/>
    <n v="0"/>
    <n v="0.43"/>
    <n v="193.38"/>
    <n v="533.97"/>
    <n v="167"/>
    <n v="300"/>
    <n v="102661.27"/>
    <n v="83249.429999999993"/>
    <n v="81.091369999999998"/>
    <n v="65.699879073191298"/>
    <n v="9.5"/>
    <m/>
    <m/>
    <m/>
    <s v="EM"/>
    <s v="CHALCO"/>
    <s v="56640"/>
    <s v="Morosidad"/>
    <x v="0"/>
  </r>
  <r>
    <n v="4357"/>
    <s v="Hipotecaria Su Casita"/>
    <s v="FIDEICOMISO 234036"/>
    <d v="2018-05-01T00:00:00"/>
    <s v="68636"/>
    <x v="0"/>
    <n v="21"/>
    <n v="72068.5"/>
    <n v="14260.35"/>
    <n v="0"/>
    <n v="86328.85"/>
    <n v="222.71"/>
    <n v="0"/>
    <n v="0"/>
    <n v="0"/>
    <n v="0"/>
    <m/>
    <n v="86328.85"/>
    <n v="49310.84"/>
    <n v="516.49"/>
    <n v="0"/>
    <n v="0"/>
    <n v="0"/>
    <n v="0"/>
    <n v="0"/>
    <n v="49827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83.06"/>
    <n v="49827.33"/>
    <n v="167"/>
    <n v="300"/>
    <n v="102028.6"/>
    <n v="91036.84"/>
    <n v="89.226785000000007"/>
    <n v="84.612402388387494"/>
    <n v="8.6"/>
    <m/>
    <m/>
    <m/>
    <s v="MOR"/>
    <s v="EMILIANO ZAPATA"/>
    <s v="62760"/>
    <s v="Morosidad"/>
    <x v="0"/>
  </r>
  <r>
    <n v="4358"/>
    <s v="Hipotecaria Su Casita"/>
    <s v="FIDEICOMISO 234036"/>
    <d v="2018-05-01T00:00:00"/>
    <s v="68644"/>
    <x v="0"/>
    <n v="21"/>
    <n v="57341.14"/>
    <n v="13209.2"/>
    <n v="0"/>
    <n v="70550.34"/>
    <n v="177.2"/>
    <n v="0"/>
    <n v="0"/>
    <n v="0"/>
    <n v="0"/>
    <m/>
    <n v="70550.34"/>
    <n v="49714.17"/>
    <n v="410.94"/>
    <n v="0"/>
    <n v="0"/>
    <n v="0"/>
    <n v="0"/>
    <n v="0"/>
    <n v="50125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86.4"/>
    <n v="50125.11"/>
    <n v="167"/>
    <n v="300"/>
    <n v="100668.9"/>
    <n v="72433.02"/>
    <n v="71.951734999999999"/>
    <n v="70.081564565993503"/>
    <n v="8.6"/>
    <m/>
    <m/>
    <m/>
    <s v="QR"/>
    <s v="SOLIDARIDAD"/>
    <s v="77710"/>
    <s v="Morosidad"/>
    <x v="0"/>
  </r>
  <r>
    <n v="4359"/>
    <s v="Hipotecaria Su Casita"/>
    <s v="FIDEICOMISO 234036"/>
    <d v="2018-05-01T00:00:00"/>
    <s v="68650"/>
    <x v="0"/>
    <n v="21"/>
    <n v="52700.77"/>
    <n v="8512.81"/>
    <n v="0"/>
    <n v="61213.58"/>
    <n v="149.5"/>
    <n v="0"/>
    <n v="0"/>
    <n v="0"/>
    <n v="0"/>
    <m/>
    <n v="61213.58"/>
    <n v="34557.15"/>
    <n v="417.21"/>
    <n v="0"/>
    <n v="0"/>
    <n v="0"/>
    <n v="0"/>
    <n v="0"/>
    <n v="34974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62.31"/>
    <n v="34974.36"/>
    <n v="168"/>
    <n v="300"/>
    <n v="75562.69"/>
    <n v="64863.01"/>
    <n v="85.839995999999999"/>
    <n v="81.010324102222199"/>
    <n v="9.5"/>
    <m/>
    <m/>
    <m/>
    <s v="BCN"/>
    <s v="MEXICALI"/>
    <s v="21327"/>
    <s v="Proceso judicial"/>
    <x v="0"/>
  </r>
  <r>
    <n v="4360"/>
    <s v="Hipotecaria Su Casita"/>
    <s v="FIDEICOMISO 234036"/>
    <d v="2018-05-01T00:00:00"/>
    <s v="68652"/>
    <x v="2"/>
    <n v="2"/>
    <n v="44964.24"/>
    <n v="548.49"/>
    <n v="0"/>
    <n v="45512.73"/>
    <n v="277.2"/>
    <n v="0"/>
    <n v="548.49"/>
    <n v="0"/>
    <n v="0"/>
    <m/>
    <n v="44964.24"/>
    <n v="650.39"/>
    <n v="322.24"/>
    <n v="0"/>
    <n v="650.39"/>
    <n v="0.62"/>
    <n v="0"/>
    <n v="0"/>
    <n v="321.62"/>
    <n v="44.56"/>
    <n v="0"/>
    <n v="0"/>
    <n v="0"/>
    <n v="0"/>
    <n v="-26.79"/>
    <n v="28.01"/>
    <n v="89.23"/>
    <n v="89.12"/>
    <n v="0"/>
    <n v="0"/>
    <n v="56.17"/>
    <n v="0"/>
    <n v="56.02"/>
    <n v="123.98"/>
    <n v="0"/>
    <n v="0"/>
    <n v="0"/>
    <n v="0"/>
    <n v="1659.8"/>
    <n v="277.2"/>
    <n v="321.62"/>
    <n v="107"/>
    <n v="240"/>
    <n v="107212"/>
    <n v="68573.350000000006"/>
    <n v="63.960517000000003"/>
    <n v="41.939558690250401"/>
    <n v="8.6"/>
    <m/>
    <m/>
    <m/>
    <s v="NL"/>
    <s v="SANTA CATARINA"/>
    <s v="66365"/>
    <s v="Morosidad"/>
    <x v="0"/>
  </r>
  <r>
    <n v="4361"/>
    <s v="Hipotecaria Su Casita"/>
    <s v="FIDEICOMISO 234036"/>
    <d v="2018-05-01T00:00:00"/>
    <s v="68653"/>
    <x v="11"/>
    <n v="6"/>
    <n v="69906.69"/>
    <n v="1145.22"/>
    <n v="0"/>
    <n v="71051.91"/>
    <n v="196.19"/>
    <n v="0"/>
    <n v="187.13"/>
    <n v="0"/>
    <n v="0"/>
    <m/>
    <n v="70864.78"/>
    <n v="2957.35"/>
    <n v="553.42999999999995"/>
    <n v="0"/>
    <n v="559.63"/>
    <n v="0"/>
    <n v="0"/>
    <n v="0"/>
    <n v="2951.15"/>
    <n v="0"/>
    <n v="0"/>
    <n v="0"/>
    <n v="0"/>
    <n v="0"/>
    <n v="-73.66"/>
    <n v="0"/>
    <n v="0"/>
    <n v="59.58"/>
    <n v="0"/>
    <n v="0"/>
    <n v="60.41"/>
    <n v="0"/>
    <n v="40.46"/>
    <n v="105.9"/>
    <n v="0"/>
    <n v="0"/>
    <n v="0"/>
    <n v="0"/>
    <n v="939.45"/>
    <n v="1154.28"/>
    <n v="2951.15"/>
    <n v="169"/>
    <n v="300"/>
    <n v="95331.21"/>
    <n v="85798.09"/>
    <n v="90.000000999999997"/>
    <n v="74.335340925010996"/>
    <n v="9.5"/>
    <m/>
    <m/>
    <m/>
    <s v="EM"/>
    <s v="CHALCO"/>
    <s v="56640"/>
    <s v="Morosidad"/>
    <x v="0"/>
  </r>
  <r>
    <n v="4362"/>
    <s v="Hipotecaria Su Casita"/>
    <s v="FIDEICOMISO 234036"/>
    <d v="2018-05-01T00:00:00"/>
    <s v="68654"/>
    <x v="0"/>
    <n v="21"/>
    <n v="81401.850000000006"/>
    <n v="57569.54"/>
    <n v="0"/>
    <n v="138971.39000000001"/>
    <n v="1392.47"/>
    <n v="0"/>
    <n v="0"/>
    <n v="0"/>
    <n v="0"/>
    <m/>
    <n v="138971.39000000001"/>
    <n v="39449.86"/>
    <n v="583.38"/>
    <n v="0"/>
    <n v="0"/>
    <n v="0"/>
    <n v="0"/>
    <n v="0"/>
    <n v="40033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962.01"/>
    <n v="40033.24"/>
    <n v="48"/>
    <n v="180"/>
    <n v="241445.3"/>
    <n v="199458.3"/>
    <n v="82.610140000000001"/>
    <n v="57.558126104025803"/>
    <n v="8.6"/>
    <m/>
    <m/>
    <m/>
    <s v="BCN"/>
    <s v="MEXICALI"/>
    <s v="21379"/>
    <s v="Proceso judicial"/>
    <x v="0"/>
  </r>
  <r>
    <n v="4363"/>
    <s v="Hipotecaria Su Casita"/>
    <s v="FIDEICOMISO 234036"/>
    <d v="2018-05-01T00:00:00"/>
    <s v="68655"/>
    <x v="0"/>
    <n v="21"/>
    <n v="62906.17"/>
    <n v="12829.97"/>
    <n v="0"/>
    <n v="75736.14"/>
    <n v="192.41"/>
    <n v="0"/>
    <n v="0"/>
    <n v="0"/>
    <n v="0"/>
    <m/>
    <n v="75736.14"/>
    <n v="45704.87"/>
    <n v="450.83"/>
    <n v="0"/>
    <n v="0"/>
    <n v="0"/>
    <n v="0"/>
    <n v="0"/>
    <n v="46155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22.38"/>
    <n v="46155.7"/>
    <n v="168"/>
    <n v="300"/>
    <n v="91173.3"/>
    <n v="79219.28"/>
    <n v="86.888683"/>
    <n v="83.068332104301106"/>
    <n v="8.6"/>
    <m/>
    <m/>
    <m/>
    <s v="SIN"/>
    <s v="MAZATLAN"/>
    <s v="82129"/>
    <s v="Morosidad"/>
    <x v="0"/>
  </r>
  <r>
    <n v="4364"/>
    <s v="Hipotecaria Su Casita"/>
    <s v="FIDEICOMISO 234036"/>
    <d v="2018-05-01T00:00:00"/>
    <s v="68657"/>
    <x v="0"/>
    <n v="21"/>
    <n v="76238.42"/>
    <n v="15461.8"/>
    <n v="0"/>
    <n v="91700.22"/>
    <n v="235.58"/>
    <n v="0"/>
    <n v="0"/>
    <n v="0"/>
    <n v="0"/>
    <m/>
    <n v="91700.22"/>
    <n v="54132.639999999999"/>
    <n v="546.38"/>
    <n v="0"/>
    <n v="0"/>
    <n v="0"/>
    <n v="0"/>
    <n v="0"/>
    <n v="54679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97.38"/>
    <n v="54679.02"/>
    <n v="167"/>
    <n v="300"/>
    <n v="107003.72"/>
    <n v="96303.35"/>
    <n v="90.000001999999995"/>
    <n v="85.698160898872601"/>
    <n v="8.6"/>
    <m/>
    <m/>
    <m/>
    <s v="JAL"/>
    <s v="ZAPOPAN"/>
    <s v="45200"/>
    <s v="Proceso judicial"/>
    <x v="0"/>
  </r>
  <r>
    <n v="4365"/>
    <s v="Hipotecaria Su Casita"/>
    <s v="FIDEICOMISO 234036"/>
    <d v="2018-05-01T00:00:00"/>
    <s v="68658"/>
    <x v="0"/>
    <n v="21"/>
    <n v="76306.05"/>
    <n v="12812.95"/>
    <n v="0"/>
    <n v="89119"/>
    <n v="233.42"/>
    <n v="0"/>
    <n v="0"/>
    <n v="0"/>
    <n v="0"/>
    <m/>
    <n v="89119"/>
    <n v="41806.65"/>
    <n v="546.86"/>
    <n v="0"/>
    <n v="0"/>
    <n v="0"/>
    <n v="0"/>
    <n v="0"/>
    <n v="42353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46.37"/>
    <n v="42353.51"/>
    <n v="168"/>
    <n v="300"/>
    <n v="107919.06"/>
    <n v="96095.88"/>
    <n v="89.044399999999996"/>
    <n v="82.579480864320104"/>
    <n v="8.6"/>
    <m/>
    <m/>
    <m/>
    <s v="VER"/>
    <s v="VERACRUZ"/>
    <s v="91808"/>
    <s v="Proceso judicial"/>
    <x v="0"/>
  </r>
  <r>
    <n v="4366"/>
    <s v="Hipotecaria Su Casita"/>
    <s v="FIDEICOMISO 234036"/>
    <d v="2018-05-01T00:00:00"/>
    <s v="68661"/>
    <x v="0"/>
    <n v="21"/>
    <n v="76306.05"/>
    <n v="13306.75"/>
    <n v="0"/>
    <n v="89612.800000000003"/>
    <n v="233.42"/>
    <n v="0"/>
    <n v="0"/>
    <n v="0"/>
    <n v="0"/>
    <m/>
    <n v="89612.800000000003"/>
    <n v="43728.72"/>
    <n v="546.86"/>
    <n v="0"/>
    <n v="0"/>
    <n v="0"/>
    <n v="0"/>
    <n v="0"/>
    <n v="4427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40.17"/>
    <n v="44275.58"/>
    <n v="168"/>
    <n v="300"/>
    <n v="107919.06"/>
    <n v="96095.88"/>
    <n v="89.044399999999996"/>
    <n v="83.037046003637201"/>
    <n v="8.6"/>
    <m/>
    <m/>
    <m/>
    <s v="VER"/>
    <s v="VERACRUZ"/>
    <s v="91808"/>
    <s v="Morosidad"/>
    <x v="0"/>
  </r>
  <r>
    <n v="4367"/>
    <s v="Hipotecaria Su Casita"/>
    <s v="FIDEICOMISO 234036"/>
    <d v="2018-05-01T00:00:00"/>
    <s v="68663"/>
    <x v="0"/>
    <n v="21"/>
    <n v="48991.23"/>
    <n v="6265.34"/>
    <n v="0"/>
    <n v="55256.57"/>
    <n v="138.94"/>
    <n v="0"/>
    <n v="0"/>
    <n v="0"/>
    <n v="0"/>
    <m/>
    <n v="55256.57"/>
    <n v="23108.9"/>
    <n v="387.85"/>
    <n v="0"/>
    <n v="0"/>
    <n v="0"/>
    <n v="0"/>
    <n v="0"/>
    <n v="23496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04.28"/>
    <n v="23496.75"/>
    <n v="168"/>
    <n v="300"/>
    <n v="66994.37"/>
    <n v="60294.94"/>
    <n v="90.000010000000003"/>
    <n v="82.479422859790603"/>
    <n v="9.5"/>
    <m/>
    <m/>
    <m/>
    <s v="NAY"/>
    <s v="BAHIA DE BANDERAS"/>
    <s v="63730"/>
    <s v="Morosidad"/>
    <x v="0"/>
  </r>
  <r>
    <n v="4368"/>
    <s v="Hipotecaria Su Casita"/>
    <s v="FIDEICOMISO 234036"/>
    <d v="2018-05-01T00:00:00"/>
    <s v="68664"/>
    <x v="0"/>
    <n v="21"/>
    <n v="73358.23"/>
    <n v="14000.87"/>
    <n v="0"/>
    <n v="87359.1"/>
    <n v="224.39"/>
    <n v="0"/>
    <n v="0"/>
    <n v="0"/>
    <n v="0"/>
    <m/>
    <n v="87359.1"/>
    <n v="48259.07"/>
    <n v="525.73"/>
    <n v="0"/>
    <n v="0"/>
    <n v="0"/>
    <n v="0"/>
    <n v="0"/>
    <n v="48784.8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25.26"/>
    <n v="48784.800000000003"/>
    <n v="168"/>
    <n v="300"/>
    <n v="103714.69"/>
    <n v="92382.13"/>
    <n v="89.073331999999994"/>
    <n v="84.230208997359099"/>
    <n v="8.6"/>
    <m/>
    <m/>
    <m/>
    <s v="OAX"/>
    <s v="SAN SEBASTIAN TUTLA"/>
    <s v="71246"/>
    <s v="Morosidad"/>
    <x v="0"/>
  </r>
  <r>
    <n v="4369"/>
    <s v="Hipotecaria Su Casita"/>
    <s v="FIDEICOMISO 234036"/>
    <d v="2018-05-01T00:00:00"/>
    <s v="68665"/>
    <x v="0"/>
    <n v="21"/>
    <n v="105813.1"/>
    <n v="21869.89"/>
    <n v="0"/>
    <n v="127682.99"/>
    <n v="402.66"/>
    <n v="0"/>
    <n v="11.07"/>
    <n v="0"/>
    <n v="0"/>
    <m/>
    <n v="127671.92"/>
    <n v="58249.49"/>
    <n v="758.33"/>
    <n v="0"/>
    <n v="0"/>
    <n v="0"/>
    <n v="0"/>
    <n v="0"/>
    <n v="59007.82"/>
    <n v="0"/>
    <n v="0"/>
    <n v="0"/>
    <n v="0"/>
    <n v="0"/>
    <n v="-16.2"/>
    <n v="0"/>
    <n v="0"/>
    <n v="0"/>
    <n v="0"/>
    <n v="0"/>
    <n v="64.41"/>
    <n v="0"/>
    <n v="0"/>
    <n v="0"/>
    <n v="0"/>
    <n v="0"/>
    <n v="0"/>
    <n v="0"/>
    <n v="59.28"/>
    <n v="22261.48"/>
    <n v="59007.82"/>
    <n v="168"/>
    <n v="300"/>
    <n v="152415.71"/>
    <n v="142983.19"/>
    <n v="93.811319999999995"/>
    <n v="83.765590501473596"/>
    <n v="8.6"/>
    <m/>
    <m/>
    <m/>
    <s v="BCS"/>
    <s v="LOS CABOS"/>
    <s v="23400"/>
    <s v="Morosidad"/>
    <x v="0"/>
  </r>
  <r>
    <n v="4370"/>
    <s v="Hipotecaria Su Casita"/>
    <s v="FIDEICOMISO 234036"/>
    <d v="2018-05-01T00:00:00"/>
    <s v="68666"/>
    <x v="0"/>
    <n v="21"/>
    <n v="160051.07"/>
    <n v="21189.96"/>
    <n v="0"/>
    <n v="181241.03"/>
    <n v="489.58"/>
    <n v="0"/>
    <n v="0"/>
    <n v="0"/>
    <n v="0"/>
    <m/>
    <n v="181241.03"/>
    <n v="63913.760000000002"/>
    <n v="1147.03"/>
    <n v="0"/>
    <n v="0"/>
    <n v="0"/>
    <n v="0"/>
    <n v="0"/>
    <n v="65060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679.54"/>
    <n v="65060.79"/>
    <n v="168"/>
    <n v="300"/>
    <n v="226766.64"/>
    <n v="201558.39999999999"/>
    <n v="88.883621000000005"/>
    <n v="79.924027081826594"/>
    <n v="8.6"/>
    <m/>
    <m/>
    <m/>
    <s v="BCN"/>
    <s v="MEXICALI"/>
    <s v="21379"/>
    <s v="Proceso judicial"/>
    <x v="0"/>
  </r>
  <r>
    <n v="4371"/>
    <s v="Hipotecaria Su Casita"/>
    <s v="FIDEICOMISO 234036"/>
    <d v="2018-05-01T00:00:00"/>
    <s v="68668"/>
    <x v="0"/>
    <n v="21"/>
    <n v="75083.22"/>
    <n v="16105.15"/>
    <n v="0"/>
    <n v="91188.37"/>
    <n v="212.95"/>
    <n v="0"/>
    <n v="0"/>
    <n v="0"/>
    <n v="0"/>
    <m/>
    <n v="91188.37"/>
    <n v="76809.2"/>
    <n v="594.41"/>
    <n v="0"/>
    <n v="0"/>
    <n v="0"/>
    <n v="0"/>
    <n v="0"/>
    <n v="77403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318.1"/>
    <n v="77403.61"/>
    <n v="168"/>
    <n v="300"/>
    <n v="103743.66"/>
    <n v="92407.93"/>
    <n v="89.073327000000006"/>
    <n v="87.897775652013806"/>
    <n v="9.5"/>
    <m/>
    <m/>
    <m/>
    <s v="OAX"/>
    <s v="SAN SEBASTIAN TUTLA"/>
    <s v="71246"/>
    <s v="Morosidad"/>
    <x v="0"/>
  </r>
  <r>
    <n v="4372"/>
    <s v="Hipotecaria Su Casita"/>
    <s v="FIDEICOMISO 234036"/>
    <d v="2018-05-01T00:00:00"/>
    <s v="68674"/>
    <x v="0"/>
    <n v="21"/>
    <n v="54492.3"/>
    <n v="10510.42"/>
    <n v="0"/>
    <n v="65002.720000000001"/>
    <n v="154.58000000000001"/>
    <n v="0"/>
    <n v="0"/>
    <n v="0"/>
    <n v="0"/>
    <m/>
    <n v="65002.720000000001"/>
    <n v="46869.65"/>
    <n v="431.4"/>
    <n v="0"/>
    <n v="0"/>
    <n v="0"/>
    <n v="0"/>
    <n v="0"/>
    <n v="47301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65"/>
    <n v="47301.05"/>
    <n v="168"/>
    <n v="300"/>
    <n v="74520.44"/>
    <n v="67068.399999999994"/>
    <n v="90.000005000000002"/>
    <n v="87.228040701934205"/>
    <n v="9.5"/>
    <m/>
    <m/>
    <m/>
    <s v="QR"/>
    <s v="BENITO JUAREZ"/>
    <s v="77518"/>
    <s v="Proceso judicial"/>
    <x v="0"/>
  </r>
  <r>
    <n v="4373"/>
    <s v="Hipotecaria Su Casita"/>
    <s v="FIDEICOMISO 234036"/>
    <d v="2018-05-01T00:00:00"/>
    <s v="68675"/>
    <x v="0"/>
    <n v="21"/>
    <n v="53326.92"/>
    <n v="8676.0300000000007"/>
    <n v="0"/>
    <n v="62002.95"/>
    <n v="151.26"/>
    <n v="0"/>
    <n v="0"/>
    <n v="0"/>
    <n v="0"/>
    <m/>
    <n v="62002.95"/>
    <n v="34967.5"/>
    <n v="422.17"/>
    <n v="0"/>
    <n v="0"/>
    <n v="0"/>
    <n v="0"/>
    <n v="0"/>
    <n v="35389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27.2900000000009"/>
    <n v="35389.67"/>
    <n v="168"/>
    <n v="300"/>
    <n v="78915.350000000006"/>
    <n v="65632.570000000007"/>
    <n v="83.168318999999997"/>
    <n v="78.5689349745264"/>
    <n v="9.5"/>
    <m/>
    <m/>
    <m/>
    <s v="BCN"/>
    <s v="MEXICALI"/>
    <s v="21355"/>
    <s v="Proceso judicial"/>
    <x v="0"/>
  </r>
  <r>
    <n v="4374"/>
    <s v="Hipotecaria Su Casita"/>
    <s v="FIDEICOMISO 234036"/>
    <d v="2018-05-01T00:00:00"/>
    <s v="68679"/>
    <x v="1"/>
    <n v="0"/>
    <n v="101693.14"/>
    <n v="0"/>
    <n v="0"/>
    <n v="101693.14"/>
    <n v="618.71"/>
    <n v="0"/>
    <n v="0"/>
    <n v="618.71"/>
    <n v="0"/>
    <m/>
    <n v="101074.43"/>
    <n v="0"/>
    <n v="728.8"/>
    <n v="0"/>
    <n v="0"/>
    <n v="728.8"/>
    <n v="0"/>
    <n v="0"/>
    <n v="0"/>
    <n v="100.17"/>
    <n v="0"/>
    <n v="0"/>
    <n v="0"/>
    <n v="0"/>
    <n v="-21.47"/>
    <n v="62.97"/>
    <n v="190.27"/>
    <n v="0"/>
    <n v="0"/>
    <n v="0"/>
    <n v="0"/>
    <n v="0"/>
    <n v="0"/>
    <n v="0"/>
    <n v="210.08"/>
    <n v="0"/>
    <n v="204.83"/>
    <n v="0"/>
    <n v="1889.53"/>
    <n v="0"/>
    <n v="0"/>
    <n v="108"/>
    <n v="240"/>
    <n v="171276.22"/>
    <n v="154148.6"/>
    <n v="90.000000999999997"/>
    <n v="59.012529475288297"/>
    <n v="8.6"/>
    <m/>
    <m/>
    <m/>
    <s v="QRO"/>
    <s v="SAN JUAN DEL RIO"/>
    <s v="76804"/>
    <s v="Al corriente"/>
    <x v="0"/>
  </r>
  <r>
    <n v="4375"/>
    <s v="Hipotecaria Su Casita"/>
    <s v="FIDEICOMISO 234036"/>
    <d v="2018-05-01T00:00:00"/>
    <s v="68681"/>
    <x v="0"/>
    <n v="21"/>
    <n v="185233.31"/>
    <n v="33764.660000000003"/>
    <n v="0"/>
    <n v="218997.97"/>
    <n v="566.59"/>
    <n v="0"/>
    <n v="0"/>
    <n v="0"/>
    <n v="0"/>
    <m/>
    <n v="218997.97"/>
    <n v="113975.14"/>
    <n v="1327.51"/>
    <n v="0"/>
    <n v="0"/>
    <n v="0"/>
    <n v="0"/>
    <n v="0"/>
    <n v="115302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331.25"/>
    <n v="115302.65"/>
    <n v="168"/>
    <n v="300"/>
    <n v="278360.59000000003"/>
    <n v="233270.35"/>
    <n v="83.801500000000004"/>
    <n v="78.6742009130393"/>
    <n v="8.6"/>
    <m/>
    <m/>
    <m/>
    <s v="CHI"/>
    <s v="CHIHUAHUA"/>
    <s v="31123"/>
    <s v="Proceso judicial"/>
    <x v="0"/>
  </r>
  <r>
    <n v="4376"/>
    <s v="Hipotecaria Su Casita"/>
    <s v="FIDEICOMISO 234036"/>
    <d v="2018-05-01T00:00:00"/>
    <s v="68683"/>
    <x v="0"/>
    <n v="21"/>
    <n v="79989.070000000007"/>
    <n v="19726.98"/>
    <n v="0"/>
    <n v="99716.05"/>
    <n v="293.56"/>
    <n v="0"/>
    <n v="0"/>
    <n v="0"/>
    <n v="0"/>
    <m/>
    <n v="99716.05"/>
    <n v="60020.47"/>
    <n v="573.26"/>
    <n v="0"/>
    <n v="0"/>
    <n v="0"/>
    <n v="0"/>
    <n v="0"/>
    <n v="60593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20.54"/>
    <n v="60593.73"/>
    <n v="168"/>
    <n v="300"/>
    <n v="118615.95"/>
    <n v="106754.36"/>
    <n v="90.000004000000004"/>
    <n v="84.066307913458502"/>
    <n v="8.6"/>
    <m/>
    <m/>
    <m/>
    <s v="JAL"/>
    <s v="ZAPOPAN"/>
    <s v="45200"/>
    <s v="Proceso judicial"/>
    <x v="0"/>
  </r>
  <r>
    <n v="4377"/>
    <s v="Hipotecaria Su Casita"/>
    <s v="FIDEICOMISO 234036"/>
    <d v="2018-05-01T00:00:00"/>
    <s v="68684"/>
    <x v="0"/>
    <n v="21"/>
    <n v="101471.42"/>
    <n v="19698.27"/>
    <n v="0"/>
    <n v="121169.69"/>
    <n v="304.8"/>
    <n v="0"/>
    <n v="0"/>
    <n v="0"/>
    <n v="0"/>
    <m/>
    <n v="121169.69"/>
    <n v="80439.539999999994"/>
    <n v="803.32"/>
    <n v="0"/>
    <n v="71.180000000000007"/>
    <n v="0"/>
    <n v="0"/>
    <n v="0"/>
    <n v="81171.679999999993"/>
    <n v="0"/>
    <n v="0"/>
    <n v="0"/>
    <n v="0"/>
    <n v="0"/>
    <n v="-19.850000000000001"/>
    <n v="0"/>
    <n v="0"/>
    <n v="0"/>
    <n v="0"/>
    <n v="0"/>
    <n v="0"/>
    <n v="0"/>
    <n v="0"/>
    <n v="0"/>
    <n v="0"/>
    <n v="0"/>
    <n v="0"/>
    <n v="0"/>
    <n v="51.33"/>
    <n v="20003.07"/>
    <n v="81171.679999999993"/>
    <n v="165"/>
    <n v="300"/>
    <n v="133915.9"/>
    <n v="126831.24"/>
    <n v="94.709620000000001"/>
    <n v="90.481929337108099"/>
    <n v="9.5"/>
    <m/>
    <m/>
    <m/>
    <s v="NL"/>
    <s v="APODACA"/>
    <s v="66647"/>
    <s v="Proceso judicial"/>
    <x v="0"/>
  </r>
  <r>
    <n v="4378"/>
    <s v="Hipotecaria Su Casita"/>
    <s v="FIDEICOMISO 234036"/>
    <d v="2018-05-01T00:00:00"/>
    <s v="68686"/>
    <x v="0"/>
    <n v="21"/>
    <n v="60531.96"/>
    <n v="10485.67"/>
    <n v="0"/>
    <n v="71017.63"/>
    <n v="185.17"/>
    <n v="0"/>
    <n v="0"/>
    <n v="0"/>
    <n v="0"/>
    <m/>
    <n v="71017.63"/>
    <n v="34180.04"/>
    <n v="433.81"/>
    <n v="0"/>
    <n v="0"/>
    <n v="0"/>
    <n v="0"/>
    <n v="0"/>
    <n v="3461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70.84"/>
    <n v="34613.85"/>
    <n v="168"/>
    <n v="300"/>
    <n v="84721.75"/>
    <n v="76230.81"/>
    <n v="89.977851000000001"/>
    <n v="83.8245550652437"/>
    <n v="8.6"/>
    <m/>
    <m/>
    <m/>
    <s v="QR"/>
    <s v="BENITO JUAREZ"/>
    <s v="77500"/>
    <s v="Morosidad"/>
    <x v="0"/>
  </r>
  <r>
    <n v="4379"/>
    <s v="Hipotecaria Su Casita"/>
    <s v="FIDEICOMISO 234036"/>
    <d v="2018-05-01T00:00:00"/>
    <s v="68687"/>
    <x v="1"/>
    <n v="0"/>
    <n v="70933.179999999993"/>
    <n v="0"/>
    <n v="0"/>
    <n v="70933.179999999993"/>
    <n v="314.39999999999998"/>
    <n v="0"/>
    <n v="0"/>
    <n v="314.39999999999998"/>
    <n v="0"/>
    <m/>
    <n v="70618.78"/>
    <n v="0"/>
    <n v="508.35"/>
    <n v="0"/>
    <n v="0"/>
    <n v="508.35"/>
    <n v="0"/>
    <n v="0"/>
    <n v="0"/>
    <n v="69.89"/>
    <n v="0"/>
    <n v="0"/>
    <n v="0"/>
    <n v="0"/>
    <n v="-19.29"/>
    <n v="44.63"/>
    <n v="125.05"/>
    <n v="0"/>
    <n v="0"/>
    <n v="0"/>
    <n v="0"/>
    <n v="0"/>
    <n v="0"/>
    <n v="0"/>
    <n v="1.1200000000000001"/>
    <n v="0"/>
    <n v="1.1200000000000001"/>
    <n v="0"/>
    <n v="1044.1500000000001"/>
    <n v="0"/>
    <n v="0"/>
    <n v="170"/>
    <n v="300"/>
    <n v="112585.66"/>
    <n v="101327.1"/>
    <n v="90.000005000000002"/>
    <n v="62.724488839549302"/>
    <n v="8.6"/>
    <m/>
    <m/>
    <m/>
    <s v="GRO"/>
    <s v="JOSE AZUETA"/>
    <s v="40880"/>
    <s v="Al corriente"/>
    <x v="0"/>
  </r>
  <r>
    <n v="4380"/>
    <s v="Hipotecaria Su Casita"/>
    <s v="FIDEICOMISO 234036"/>
    <d v="2018-05-01T00:00:00"/>
    <s v="68688"/>
    <x v="0"/>
    <n v="21"/>
    <n v="70127.37"/>
    <n v="13706.86"/>
    <n v="0"/>
    <n v="83834.23"/>
    <n v="198.92"/>
    <n v="0"/>
    <n v="0"/>
    <n v="0"/>
    <n v="0"/>
    <m/>
    <n v="83834.23"/>
    <n v="61703.14"/>
    <n v="555.17999999999995"/>
    <n v="0"/>
    <n v="0"/>
    <n v="0"/>
    <n v="0"/>
    <n v="0"/>
    <n v="62258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05.78"/>
    <n v="62258.32"/>
    <n v="168"/>
    <n v="300"/>
    <n v="100844.42"/>
    <n v="86310.94"/>
    <n v="85.588216000000003"/>
    <n v="83.1322447123584"/>
    <n v="9.5"/>
    <m/>
    <m/>
    <m/>
    <s v="QR"/>
    <s v="SOLIDARIDAD"/>
    <s v="77710"/>
    <s v="Proceso judicial"/>
    <x v="0"/>
  </r>
  <r>
    <n v="4381"/>
    <s v="Hipotecaria Su Casita"/>
    <s v="FIDEICOMISO 234036"/>
    <d v="2018-05-01T00:00:00"/>
    <s v="68689"/>
    <x v="0"/>
    <n v="21"/>
    <n v="194461.72"/>
    <n v="40864.980000000003"/>
    <n v="0"/>
    <n v="235326.7"/>
    <n v="551.57000000000005"/>
    <n v="0"/>
    <n v="0"/>
    <n v="0"/>
    <n v="0"/>
    <m/>
    <n v="235326.7"/>
    <n v="193333.73"/>
    <n v="1539.49"/>
    <n v="0"/>
    <n v="0"/>
    <n v="0"/>
    <n v="0"/>
    <n v="0"/>
    <n v="194873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416.550000000003"/>
    <n v="194873.22"/>
    <n v="168"/>
    <n v="300"/>
    <n v="265927.77"/>
    <n v="239334.99"/>
    <n v="89.999999000000003"/>
    <n v="88.492713767733306"/>
    <n v="9.5"/>
    <m/>
    <m/>
    <m/>
    <s v="JAL"/>
    <s v="ZAPOPAN"/>
    <s v="45130"/>
    <s v="Morosidad"/>
    <x v="0"/>
  </r>
  <r>
    <n v="4382"/>
    <s v="Hipotecaria Su Casita"/>
    <s v="FIDEICOMISO 234036"/>
    <d v="2018-05-01T00:00:00"/>
    <s v="68691"/>
    <x v="0"/>
    <n v="21"/>
    <n v="50433.81"/>
    <n v="9455.7900000000009"/>
    <n v="0"/>
    <n v="59889.599999999999"/>
    <n v="140.02000000000001"/>
    <n v="0"/>
    <n v="0"/>
    <n v="0"/>
    <n v="0"/>
    <m/>
    <n v="59889.599999999999"/>
    <n v="42855.33"/>
    <n v="399.27"/>
    <n v="0"/>
    <n v="0"/>
    <n v="0"/>
    <n v="0"/>
    <n v="0"/>
    <n v="43254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95.81"/>
    <n v="43254.6"/>
    <n v="170"/>
    <n v="300"/>
    <n v="69368.97"/>
    <n v="61725.29"/>
    <n v="88.981125000000006"/>
    <n v="86.334855353454003"/>
    <n v="9.5"/>
    <m/>
    <m/>
    <m/>
    <s v="NL"/>
    <s v="JUAREZ"/>
    <s v="67267"/>
    <s v="Proceso judicial"/>
    <x v="0"/>
  </r>
  <r>
    <n v="4383"/>
    <s v="Hipotecaria Su Casita"/>
    <s v="FIDEICOMISO 234036"/>
    <d v="2018-05-01T00:00:00"/>
    <s v="68692"/>
    <x v="0"/>
    <n v="21"/>
    <n v="81360.52"/>
    <n v="16001.13"/>
    <n v="0"/>
    <n v="97361.65"/>
    <n v="248.86"/>
    <n v="0"/>
    <n v="0"/>
    <n v="0"/>
    <n v="0"/>
    <m/>
    <n v="97361.65"/>
    <n v="55612.22"/>
    <n v="583.08000000000004"/>
    <n v="0"/>
    <n v="0"/>
    <n v="0"/>
    <n v="0"/>
    <n v="0"/>
    <n v="56195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249.99"/>
    <n v="56195.3"/>
    <n v="168"/>
    <n v="300"/>
    <n v="113843.41"/>
    <n v="102459.07"/>
    <n v="90.000000999999997"/>
    <n v="85.522429564914603"/>
    <n v="8.6"/>
    <m/>
    <m/>
    <m/>
    <s v="OAX"/>
    <s v="SAN FRANCISCO LACHIGOLO"/>
    <s v="70424"/>
    <s v="Morosidad"/>
    <x v="0"/>
  </r>
  <r>
    <n v="4384"/>
    <s v="Hipotecaria Su Casita"/>
    <s v="FIDEICOMISO 234036"/>
    <d v="2018-05-01T00:00:00"/>
    <s v="68693"/>
    <x v="0"/>
    <n v="21"/>
    <n v="109808.3"/>
    <n v="20396.669999999998"/>
    <n v="0"/>
    <n v="130204.97"/>
    <n v="335.88"/>
    <n v="0"/>
    <n v="0"/>
    <n v="0"/>
    <n v="0"/>
    <m/>
    <n v="130204.97"/>
    <n v="69430.53"/>
    <n v="786.96"/>
    <n v="0"/>
    <n v="0"/>
    <n v="0"/>
    <n v="0"/>
    <n v="0"/>
    <n v="70217.49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732.55"/>
    <n v="70217.490000000005"/>
    <n v="168"/>
    <n v="300"/>
    <n v="157404.9"/>
    <n v="138284.93"/>
    <n v="87.853002000000004"/>
    <n v="82.719769173835104"/>
    <n v="8.6"/>
    <m/>
    <m/>
    <m/>
    <s v="BCN"/>
    <s v="MEXICALI"/>
    <s v="21000"/>
    <s v="Proceso judicial"/>
    <x v="0"/>
  </r>
  <r>
    <n v="4385"/>
    <s v="Hipotecaria Su Casita"/>
    <s v="FIDEICOMISO 234036"/>
    <d v="2018-05-01T00:00:00"/>
    <s v="68694"/>
    <x v="0"/>
    <n v="21"/>
    <n v="139658.78"/>
    <n v="30631.51"/>
    <n v="0"/>
    <n v="170290.29"/>
    <n v="427.21"/>
    <n v="0"/>
    <n v="0"/>
    <n v="0"/>
    <n v="0"/>
    <m/>
    <n v="170290.29"/>
    <n v="113606.58"/>
    <n v="1000.89"/>
    <n v="0"/>
    <n v="0"/>
    <n v="0"/>
    <n v="0"/>
    <n v="0"/>
    <n v="114607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058.720000000001"/>
    <n v="114607.47"/>
    <n v="168"/>
    <n v="300"/>
    <n v="195420.74"/>
    <n v="175878.67"/>
    <n v="90.000001999999995"/>
    <n v="87.140336236227995"/>
    <n v="8.6"/>
    <m/>
    <m/>
    <m/>
    <s v="BCN"/>
    <s v="TIJUANA"/>
    <s v="22040"/>
    <s v="Proceso judicial"/>
    <x v="0"/>
  </r>
  <r>
    <n v="4386"/>
    <s v="Hipotecaria Su Casita"/>
    <s v="FIDEICOMISO 234036"/>
    <d v="2018-05-01T00:00:00"/>
    <s v="68695"/>
    <x v="0"/>
    <n v="21"/>
    <n v="172882.1"/>
    <n v="32704.799999999999"/>
    <n v="0"/>
    <n v="205586.9"/>
    <n v="528.83000000000004"/>
    <n v="0"/>
    <n v="0"/>
    <n v="0"/>
    <n v="0"/>
    <m/>
    <n v="205586.9"/>
    <n v="112102.35"/>
    <n v="1238.99"/>
    <n v="0"/>
    <n v="0"/>
    <n v="0"/>
    <n v="0"/>
    <n v="0"/>
    <n v="113341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233.629999999997"/>
    <n v="113341.34"/>
    <n v="168"/>
    <n v="300"/>
    <n v="312252.76"/>
    <n v="217717.52"/>
    <n v="69.724770000000007"/>
    <n v="65.839898036285803"/>
    <n v="8.6"/>
    <m/>
    <m/>
    <m/>
    <s v="DF"/>
    <s v="IZTAPALAPA"/>
    <s v="9730"/>
    <s v="Morosidad"/>
    <x v="0"/>
  </r>
  <r>
    <n v="4387"/>
    <s v="Hipotecaria Su Casita"/>
    <s v="FIDEICOMISO 234036"/>
    <d v="2018-05-01T00:00:00"/>
    <s v="68696"/>
    <x v="0"/>
    <n v="21"/>
    <n v="97457.72"/>
    <n v="22769.51"/>
    <n v="0"/>
    <n v="120227.23"/>
    <n v="298.12"/>
    <n v="0"/>
    <n v="0"/>
    <n v="0"/>
    <n v="0"/>
    <m/>
    <n v="120227.23"/>
    <n v="87847.14"/>
    <n v="698.45"/>
    <n v="0"/>
    <n v="0"/>
    <n v="0"/>
    <n v="0"/>
    <n v="0"/>
    <n v="88545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067.63"/>
    <n v="88545.59"/>
    <n v="168"/>
    <n v="300"/>
    <n v="158953.84"/>
    <n v="122733.21"/>
    <n v="77.213114000000004"/>
    <n v="75.636568259676594"/>
    <n v="8.6"/>
    <m/>
    <m/>
    <m/>
    <s v="JAL"/>
    <s v="TONALA"/>
    <s v="45400"/>
    <s v="Proceso judicial"/>
    <x v="0"/>
  </r>
  <r>
    <n v="4388"/>
    <s v="Hipotecaria Su Casita"/>
    <s v="FIDEICOMISO 234036"/>
    <d v="2018-05-01T00:00:00"/>
    <s v="68699"/>
    <x v="0"/>
    <n v="21"/>
    <n v="87118.74"/>
    <n v="12069.9"/>
    <n v="0"/>
    <n v="99188.64"/>
    <n v="247.1"/>
    <n v="0"/>
    <n v="0"/>
    <n v="0"/>
    <n v="0"/>
    <m/>
    <n v="99188.64"/>
    <n v="46011.08"/>
    <n v="689.69"/>
    <n v="0"/>
    <n v="0"/>
    <n v="0"/>
    <n v="0"/>
    <n v="0"/>
    <n v="4670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17"/>
    <n v="46700.77"/>
    <n v="168"/>
    <n v="300"/>
    <n v="132286.82"/>
    <n v="107221.63"/>
    <n v="81.052391"/>
    <n v="74.979987079456293"/>
    <n v="9.5"/>
    <m/>
    <m/>
    <m/>
    <s v="BCN"/>
    <s v="MEXICALI"/>
    <s v="21000"/>
    <s v="Morosidad"/>
    <x v="0"/>
  </r>
  <r>
    <n v="4389"/>
    <s v="Hipotecaria Su Casita"/>
    <s v="FIDEICOMISO 234036"/>
    <d v="2018-05-01T00:00:00"/>
    <s v="68700"/>
    <x v="0"/>
    <n v="21"/>
    <n v="41975.29"/>
    <n v="6167.62"/>
    <n v="0"/>
    <n v="48142.91"/>
    <n v="252.06"/>
    <n v="0"/>
    <n v="0"/>
    <n v="0"/>
    <n v="0"/>
    <m/>
    <n v="48142.91"/>
    <n v="8760.14"/>
    <n v="300.82"/>
    <n v="0"/>
    <n v="0"/>
    <n v="0"/>
    <n v="0"/>
    <n v="0"/>
    <n v="9060.95999999999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19.68"/>
    <n v="9060.9599999999991"/>
    <n v="109"/>
    <n v="240"/>
    <n v="90165.25"/>
    <n v="63246.35"/>
    <n v="70.144927999999993"/>
    <n v="53.394084491207501"/>
    <n v="8.6"/>
    <m/>
    <m/>
    <m/>
    <s v="JAL"/>
    <s v="TLAJOMULCO DE ZUNIGA"/>
    <s v="45654"/>
    <s v="Morosidad"/>
    <x v="0"/>
  </r>
  <r>
    <n v="4390"/>
    <s v="Hipotecaria Su Casita"/>
    <s v="FIDEICOMISO 234036"/>
    <d v="2018-05-01T00:00:00"/>
    <s v="68702"/>
    <x v="0"/>
    <n v="21"/>
    <n v="27890.9"/>
    <n v="3912.7"/>
    <n v="0"/>
    <n v="31803.599999999999"/>
    <n v="79.12"/>
    <n v="0"/>
    <n v="0"/>
    <n v="0"/>
    <n v="0"/>
    <m/>
    <n v="31803.599999999999"/>
    <n v="14816.87"/>
    <n v="220.8"/>
    <n v="0"/>
    <n v="0"/>
    <n v="0"/>
    <n v="0"/>
    <n v="0"/>
    <n v="15037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91.82"/>
    <n v="15037.67"/>
    <n v="168"/>
    <n v="300"/>
    <n v="66934.81"/>
    <n v="34327.480000000003"/>
    <n v="51.284944000000003"/>
    <n v="47.5142901546633"/>
    <n v="9.5"/>
    <m/>
    <m/>
    <m/>
    <s v="NAY"/>
    <s v="BAHIA DE BANDERAS"/>
    <s v="63730"/>
    <s v="Proceso judicial"/>
    <x v="0"/>
  </r>
  <r>
    <n v="4391"/>
    <s v="Hipotecaria Su Casita"/>
    <s v="FIDEICOMISO 234036"/>
    <d v="2018-05-01T00:00:00"/>
    <s v="68703"/>
    <x v="0"/>
    <n v="21"/>
    <n v="82592.66"/>
    <n v="12682.64"/>
    <n v="0"/>
    <n v="95275.3"/>
    <n v="231.77"/>
    <n v="0"/>
    <n v="0"/>
    <n v="0"/>
    <n v="0"/>
    <m/>
    <n v="95275.3"/>
    <n v="51082.720000000001"/>
    <n v="653.86"/>
    <n v="0"/>
    <n v="0"/>
    <n v="0"/>
    <n v="0"/>
    <n v="0"/>
    <n v="51736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14.41"/>
    <n v="51736.58"/>
    <n v="169"/>
    <n v="300"/>
    <n v="122163.03"/>
    <n v="101365.98"/>
    <n v="82.975987000000003"/>
    <n v="77.990288795324602"/>
    <n v="9.5"/>
    <m/>
    <m/>
    <m/>
    <s v="NL"/>
    <s v="GENERAL ESCOBEDO"/>
    <s v="66061"/>
    <s v="Morosidad"/>
    <x v="0"/>
  </r>
  <r>
    <n v="4392"/>
    <s v="Hipotecaria Su Casita"/>
    <s v="FIDEICOMISO 234036"/>
    <d v="2018-05-01T00:00:00"/>
    <s v="68707"/>
    <x v="1"/>
    <n v="0"/>
    <n v="14621.97"/>
    <n v="0"/>
    <n v="0"/>
    <n v="14621.97"/>
    <n v="314.77"/>
    <n v="0"/>
    <n v="0"/>
    <n v="314.77"/>
    <n v="0"/>
    <m/>
    <n v="14307.2"/>
    <n v="0"/>
    <n v="110.88"/>
    <n v="0"/>
    <n v="0"/>
    <n v="110.88"/>
    <n v="0"/>
    <n v="0"/>
    <n v="0"/>
    <n v="34.44"/>
    <n v="0"/>
    <n v="0"/>
    <n v="0"/>
    <n v="0"/>
    <n v="-6.25"/>
    <n v="15.97"/>
    <n v="59.84"/>
    <n v="0"/>
    <n v="0"/>
    <n v="0"/>
    <n v="0"/>
    <n v="0"/>
    <n v="0"/>
    <n v="0"/>
    <n v="4.47"/>
    <n v="0"/>
    <n v="2.98"/>
    <n v="0"/>
    <n v="534.12"/>
    <n v="0"/>
    <n v="0"/>
    <n v="48"/>
    <n v="180"/>
    <n v="102899.25"/>
    <n v="41721.589999999997"/>
    <n v="40.546058000000002"/>
    <n v="13.904085654875599"/>
    <n v="9.1"/>
    <m/>
    <m/>
    <m/>
    <s v="TAM"/>
    <s v="MATAMOROS"/>
    <s v="87345"/>
    <s v="Al corriente"/>
    <x v="0"/>
  </r>
  <r>
    <n v="4393"/>
    <s v="Hipotecaria Su Casita"/>
    <s v="FIDEICOMISO 234036"/>
    <d v="2018-05-01T00:00:00"/>
    <s v="68708"/>
    <x v="0"/>
    <n v="21"/>
    <n v="59609.58"/>
    <n v="24960.2"/>
    <n v="0"/>
    <n v="84569.78"/>
    <n v="357.93"/>
    <n v="0"/>
    <n v="0"/>
    <n v="0"/>
    <n v="0"/>
    <m/>
    <n v="84569.78"/>
    <n v="51197.39"/>
    <n v="427.2"/>
    <n v="0"/>
    <n v="0"/>
    <n v="0"/>
    <n v="0"/>
    <n v="0"/>
    <n v="51624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318.13"/>
    <n v="51624.59"/>
    <n v="109"/>
    <n v="240"/>
    <n v="100580.2"/>
    <n v="89814.97"/>
    <n v="89.296869999999998"/>
    <n v="84.081937015495299"/>
    <n v="8.6"/>
    <m/>
    <m/>
    <m/>
    <s v="EM"/>
    <s v="TULTEPEC"/>
    <s v="54960"/>
    <s v="Morosidad"/>
    <x v="0"/>
  </r>
  <r>
    <n v="4394"/>
    <s v="Hipotecaria Su Casita"/>
    <s v="FIDEICOMISO 234036"/>
    <d v="2018-05-01T00:00:00"/>
    <s v="68711"/>
    <x v="0"/>
    <n v="21"/>
    <n v="131497.20000000001"/>
    <n v="28259.759999999998"/>
    <n v="0"/>
    <n v="159756.96"/>
    <n v="394.13"/>
    <n v="0"/>
    <n v="0"/>
    <n v="0"/>
    <n v="0"/>
    <m/>
    <n v="159756.96"/>
    <n v="105939.68"/>
    <n v="942.4"/>
    <n v="0"/>
    <n v="0"/>
    <n v="0"/>
    <n v="0"/>
    <n v="0"/>
    <n v="106882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653.89"/>
    <n v="106882.08"/>
    <n v="170"/>
    <n v="300"/>
    <n v="186418.54"/>
    <n v="164602.22"/>
    <n v="88.297129999999996"/>
    <n v="85.698000096990199"/>
    <n v="8.6"/>
    <m/>
    <m/>
    <m/>
    <s v="EM"/>
    <s v="TULTITLAN"/>
    <s v="54910"/>
    <s v="Morosidad"/>
    <x v="0"/>
  </r>
  <r>
    <n v="4395"/>
    <s v="Hipotecaria Su Casita"/>
    <s v="FIDEICOMISO 234036"/>
    <d v="2018-05-01T00:00:00"/>
    <s v="68715"/>
    <x v="0"/>
    <n v="21"/>
    <n v="54466.62"/>
    <n v="9991.8799999999992"/>
    <n v="0"/>
    <n v="64458.5"/>
    <n v="154.47999999999999"/>
    <n v="0"/>
    <n v="0"/>
    <n v="0"/>
    <n v="0"/>
    <m/>
    <n v="64458.5"/>
    <n v="43304.09"/>
    <n v="431.19"/>
    <n v="0"/>
    <n v="0"/>
    <n v="0"/>
    <n v="0"/>
    <n v="0"/>
    <n v="43735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46.36"/>
    <n v="43735.28"/>
    <n v="168"/>
    <n v="300"/>
    <n v="74482.31"/>
    <n v="67034.080000000002"/>
    <n v="90.000000999999997"/>
    <n v="86.542025555635306"/>
    <n v="9.5"/>
    <m/>
    <m/>
    <m/>
    <s v="QR"/>
    <s v="BENITO JUAREZ"/>
    <s v="77518"/>
    <s v="Proceso judicial"/>
    <x v="0"/>
  </r>
  <r>
    <n v="4396"/>
    <s v="Hipotecaria Su Casita"/>
    <s v="FIDEICOMISO 234036"/>
    <d v="2018-05-01T00:00:00"/>
    <s v="68718"/>
    <x v="0"/>
    <n v="21"/>
    <n v="47327.41"/>
    <n v="9778.1200000000008"/>
    <n v="0"/>
    <n v="57105.53"/>
    <n v="134.24"/>
    <n v="0"/>
    <n v="0"/>
    <n v="0"/>
    <n v="0"/>
    <m/>
    <n v="57105.53"/>
    <n v="45694.15"/>
    <n v="374.68"/>
    <n v="0"/>
    <n v="0"/>
    <n v="0"/>
    <n v="0"/>
    <n v="0"/>
    <n v="46068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12.36"/>
    <n v="46068.83"/>
    <n v="168"/>
    <n v="300"/>
    <n v="64721.01"/>
    <n v="58248.91"/>
    <n v="90.000001999999995"/>
    <n v="88.233373194641104"/>
    <n v="9.5"/>
    <m/>
    <m/>
    <m/>
    <s v="SIN"/>
    <s v="CULIACAN"/>
    <s v="80014"/>
    <s v="Morosidad"/>
    <x v="0"/>
  </r>
  <r>
    <n v="4397"/>
    <s v="Hipotecaria Su Casita"/>
    <s v="FIDEICOMISO 234036"/>
    <d v="2018-05-01T00:00:00"/>
    <s v="68719"/>
    <x v="0"/>
    <n v="21"/>
    <n v="139285.66"/>
    <n v="25934.52"/>
    <n v="0"/>
    <n v="165220.18"/>
    <n v="395.06"/>
    <n v="0"/>
    <n v="0"/>
    <n v="0"/>
    <n v="0"/>
    <m/>
    <n v="165220.18"/>
    <n v="113355.3"/>
    <n v="1102.68"/>
    <n v="0"/>
    <n v="0"/>
    <n v="0"/>
    <n v="0"/>
    <n v="0"/>
    <n v="114457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329.58"/>
    <n v="114457.98"/>
    <n v="168"/>
    <n v="300"/>
    <n v="200752.33"/>
    <n v="171426.03"/>
    <n v="85.391801000000001"/>
    <n v="82.300504373485097"/>
    <n v="9.5"/>
    <m/>
    <m/>
    <m/>
    <s v="QRO"/>
    <s v="QUERETARO"/>
    <s v="76177"/>
    <s v="Proceso judicial"/>
    <x v="0"/>
  </r>
  <r>
    <n v="4398"/>
    <s v="Hipotecaria Su Casita"/>
    <s v="FIDEICOMISO 234036"/>
    <d v="2018-05-01T00:00:00"/>
    <s v="68720"/>
    <x v="1"/>
    <n v="0"/>
    <n v="65704.490000000005"/>
    <n v="0"/>
    <n v="0"/>
    <n v="65704.490000000005"/>
    <n v="198.95"/>
    <n v="0"/>
    <n v="0"/>
    <n v="198.95"/>
    <n v="0"/>
    <m/>
    <n v="65505.54"/>
    <n v="0"/>
    <n v="470.88"/>
    <n v="0"/>
    <n v="0"/>
    <n v="470.88"/>
    <n v="0"/>
    <n v="0"/>
    <n v="0"/>
    <n v="56.9"/>
    <n v="0"/>
    <n v="0"/>
    <n v="0"/>
    <n v="0"/>
    <n v="-15.98"/>
    <n v="36.340000000000003"/>
    <n v="101.83"/>
    <n v="0"/>
    <n v="0"/>
    <n v="0"/>
    <n v="0"/>
    <n v="0"/>
    <n v="0"/>
    <n v="0"/>
    <n v="1.03"/>
    <n v="0"/>
    <n v="0.96"/>
    <n v="0"/>
    <n v="849.95"/>
    <n v="0"/>
    <n v="0"/>
    <n v="169"/>
    <n v="300"/>
    <n v="91659.58"/>
    <n v="82493.62"/>
    <n v="89.999998000000005"/>
    <n v="71.466114215728695"/>
    <n v="8.6"/>
    <m/>
    <m/>
    <m/>
    <s v="QR"/>
    <s v="BENITO JUAREZ"/>
    <s v="77539"/>
    <s v="Al corriente"/>
    <x v="0"/>
  </r>
  <r>
    <n v="4399"/>
    <s v="Hipotecaria Su Casita"/>
    <s v="FIDEICOMISO 234036"/>
    <d v="2018-05-01T00:00:00"/>
    <s v="68721"/>
    <x v="0"/>
    <n v="21"/>
    <n v="43495.92"/>
    <n v="48439.45"/>
    <n v="0"/>
    <n v="91935.37"/>
    <n v="726.45"/>
    <n v="0"/>
    <n v="0"/>
    <n v="0"/>
    <n v="0"/>
    <m/>
    <n v="91935.37"/>
    <n v="45625.5"/>
    <n v="311.72000000000003"/>
    <n v="0"/>
    <n v="0"/>
    <n v="0"/>
    <n v="0"/>
    <n v="0"/>
    <n v="45937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165.9"/>
    <n v="45937.22"/>
    <n v="49"/>
    <n v="180"/>
    <n v="135117.19"/>
    <n v="104800.76"/>
    <n v="77.562861999999996"/>
    <n v="68.041209016317595"/>
    <n v="8.6"/>
    <m/>
    <m/>
    <m/>
    <s v="JAL"/>
    <s v="TLAJOMULCO DE ZUNIGA"/>
    <s v="45640"/>
    <s v="Morosidad"/>
    <x v="0"/>
  </r>
  <r>
    <n v="4400"/>
    <s v="Hipotecaria Su Casita"/>
    <s v="FIDEICOMISO 234036"/>
    <d v="2018-05-01T00:00:00"/>
    <s v="68723"/>
    <x v="1"/>
    <n v="0"/>
    <n v="50052.01"/>
    <n v="0"/>
    <n v="0"/>
    <n v="50052.01"/>
    <n v="138.94999999999999"/>
    <n v="0"/>
    <n v="0"/>
    <n v="138.94999999999999"/>
    <n v="0"/>
    <m/>
    <n v="49913.06"/>
    <n v="0"/>
    <n v="396.25"/>
    <n v="0"/>
    <n v="0"/>
    <n v="396.25"/>
    <n v="0"/>
    <n v="0"/>
    <n v="0"/>
    <n v="42.54"/>
    <n v="0"/>
    <n v="0"/>
    <n v="0"/>
    <n v="0"/>
    <n v="-11.38"/>
    <n v="28.89"/>
    <n v="76.56"/>
    <n v="0"/>
    <n v="0"/>
    <n v="0"/>
    <n v="0"/>
    <n v="0"/>
    <n v="0"/>
    <n v="0"/>
    <n v="0.87"/>
    <n v="0"/>
    <n v="0.46"/>
    <n v="0"/>
    <n v="672.68"/>
    <n v="0"/>
    <n v="0"/>
    <n v="170"/>
    <n v="300"/>
    <n v="74399.02"/>
    <n v="61257.46"/>
    <n v="82.336380000000005"/>
    <n v="67.088329733599807"/>
    <n v="9.5"/>
    <m/>
    <m/>
    <m/>
    <s v="NL"/>
    <s v="JUAREZ"/>
    <s v="67250"/>
    <s v="Al corriente"/>
    <x v="0"/>
  </r>
  <r>
    <n v="4401"/>
    <s v="Hipotecaria Su Casita"/>
    <s v="FIDEICOMISO 234036"/>
    <d v="2018-05-01T00:00:00"/>
    <s v="68724"/>
    <x v="5"/>
    <n v="21"/>
    <n v="174760.03"/>
    <n v="37353.440000000002"/>
    <n v="0"/>
    <n v="212113.47"/>
    <n v="550.83000000000004"/>
    <n v="212113.47"/>
    <n v="0"/>
    <n v="0"/>
    <n v="0"/>
    <m/>
    <n v="212113.47"/>
    <n v="128886.81"/>
    <n v="1252.45"/>
    <n v="0"/>
    <n v="0"/>
    <n v="0"/>
    <n v="0"/>
    <n v="0"/>
    <n v="130139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904.269999999997"/>
    <n v="130139.26"/>
    <n v="170"/>
    <n v="300"/>
    <n v="256103.3"/>
    <n v="222084.47"/>
    <n v="86.716755000000006"/>
    <n v="82.823404131724502"/>
    <n v="8.6"/>
    <m/>
    <m/>
    <m/>
    <s v="COA"/>
    <s v="TORREON"/>
    <s v="27105"/>
    <s v="Proceso judicial"/>
    <x v="0"/>
  </r>
  <r>
    <n v="4402"/>
    <s v="Hipotecaria Su Casita"/>
    <s v="FIDEICOMISO 234036"/>
    <d v="2018-05-01T00:00:00"/>
    <s v="68727"/>
    <x v="0"/>
    <n v="21"/>
    <n v="57614.45"/>
    <n v="11449.19"/>
    <n v="0"/>
    <n v="69063.64"/>
    <n v="174.45"/>
    <n v="0"/>
    <n v="0"/>
    <n v="0"/>
    <n v="0"/>
    <m/>
    <n v="69063.64"/>
    <n v="40824.959999999999"/>
    <n v="412.9"/>
    <n v="0"/>
    <n v="0"/>
    <n v="0"/>
    <n v="0"/>
    <n v="0"/>
    <n v="41237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23.64"/>
    <n v="41237.86"/>
    <n v="169"/>
    <n v="300"/>
    <n v="100301.77"/>
    <n v="72335.91"/>
    <n v="72.118279000000001"/>
    <n v="68.855854004954907"/>
    <n v="8.6"/>
    <m/>
    <m/>
    <m/>
    <s v="BCN"/>
    <s v="TIJUANA"/>
    <s v="22245"/>
    <s v="Proceso judicial"/>
    <x v="0"/>
  </r>
  <r>
    <n v="4403"/>
    <s v="Hipotecaria Su Casita"/>
    <s v="FIDEICOMISO 234036"/>
    <d v="2018-05-01T00:00:00"/>
    <s v="68730"/>
    <x v="1"/>
    <n v="0"/>
    <n v="58172.74"/>
    <n v="0"/>
    <n v="0"/>
    <n v="58172.74"/>
    <n v="187.8"/>
    <n v="0"/>
    <n v="0"/>
    <n v="187.8"/>
    <n v="0"/>
    <m/>
    <n v="57984.94"/>
    <n v="0"/>
    <n v="416.9"/>
    <n v="0"/>
    <n v="0"/>
    <n v="416.9"/>
    <n v="0"/>
    <n v="0"/>
    <n v="0"/>
    <n v="51.37"/>
    <n v="0"/>
    <n v="0"/>
    <n v="0"/>
    <n v="0"/>
    <n v="-14.24"/>
    <n v="32.799999999999997"/>
    <n v="97.55"/>
    <n v="0"/>
    <n v="0"/>
    <n v="0"/>
    <n v="0"/>
    <n v="0"/>
    <n v="0"/>
    <n v="0"/>
    <n v="183.16"/>
    <n v="0"/>
    <n v="158.63999999999999"/>
    <n v="0"/>
    <n v="955.34"/>
    <n v="0"/>
    <n v="0"/>
    <n v="169"/>
    <n v="300"/>
    <n v="120781.79"/>
    <n v="74472.350000000006"/>
    <n v="61.658591000000001"/>
    <n v="48.0080150501433"/>
    <n v="8.6"/>
    <m/>
    <m/>
    <m/>
    <s v="COA"/>
    <s v="SALTILLO"/>
    <s v="25115"/>
    <s v="Al corriente"/>
    <x v="0"/>
  </r>
  <r>
    <n v="4404"/>
    <s v="Hipotecaria Su Casita"/>
    <s v="FIDEICOMISO 234036"/>
    <d v="2018-05-01T00:00:00"/>
    <s v="68731"/>
    <x v="11"/>
    <n v="5"/>
    <n v="50299.29"/>
    <n v="753.09"/>
    <n v="0"/>
    <n v="51052.38"/>
    <n v="153.87"/>
    <n v="0"/>
    <n v="0"/>
    <n v="0"/>
    <n v="0"/>
    <m/>
    <n v="51052.38"/>
    <n v="1534.78"/>
    <n v="360.48"/>
    <n v="0"/>
    <n v="0"/>
    <n v="0"/>
    <n v="0"/>
    <n v="0"/>
    <n v="1895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6.96"/>
    <n v="1895.26"/>
    <n v="168"/>
    <n v="300"/>
    <n v="70383.19"/>
    <n v="63344.88"/>
    <n v="90.000012999999996"/>
    <n v="72.534905168041107"/>
    <n v="8.6"/>
    <m/>
    <m/>
    <m/>
    <s v="CHI"/>
    <s v="CHIHUAHUA"/>
    <s v="31000"/>
    <s v="Morosidad"/>
    <x v="0"/>
  </r>
  <r>
    <n v="4405"/>
    <s v="Hipotecaria Su Casita"/>
    <s v="FIDEICOMISO 234036"/>
    <d v="2018-05-01T00:00:00"/>
    <s v="68733"/>
    <x v="0"/>
    <n v="21"/>
    <n v="103928.27"/>
    <n v="22333.01"/>
    <n v="0"/>
    <n v="126261.28"/>
    <n v="325.12"/>
    <n v="0"/>
    <n v="0"/>
    <n v="0"/>
    <n v="0"/>
    <m/>
    <n v="126261.28"/>
    <n v="79311.289999999994"/>
    <n v="744.82"/>
    <n v="0"/>
    <n v="0"/>
    <n v="0"/>
    <n v="0"/>
    <n v="0"/>
    <n v="80056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658.13"/>
    <n v="80056.11"/>
    <n v="168"/>
    <n v="300"/>
    <n v="164385.62"/>
    <n v="131769.43"/>
    <n v="80.158732999999998"/>
    <n v="76.8079837012139"/>
    <n v="8.6"/>
    <m/>
    <m/>
    <m/>
    <s v="JAL"/>
    <s v="TLAJOMULCO DE ZUNIGA"/>
    <s v="45654"/>
    <s v="Morosidad"/>
    <x v="0"/>
  </r>
  <r>
    <n v="4406"/>
    <s v="Hipotecaria Su Casita"/>
    <s v="FIDEICOMISO 234036"/>
    <d v="2018-05-01T00:00:00"/>
    <s v="68734"/>
    <x v="1"/>
    <n v="0"/>
    <n v="56041.63"/>
    <n v="0"/>
    <n v="0"/>
    <n v="56041.63"/>
    <n v="188.98"/>
    <n v="0"/>
    <n v="0"/>
    <n v="188.98"/>
    <n v="0"/>
    <m/>
    <n v="55852.65"/>
    <n v="0"/>
    <n v="340.92"/>
    <n v="0"/>
    <n v="0"/>
    <n v="340.92"/>
    <n v="0"/>
    <n v="0"/>
    <n v="0"/>
    <n v="60.94"/>
    <n v="0"/>
    <n v="0"/>
    <n v="0"/>
    <n v="0"/>
    <n v="-13.97"/>
    <n v="29.54"/>
    <n v="90.09"/>
    <n v="0"/>
    <n v="0"/>
    <n v="0"/>
    <n v="0"/>
    <n v="0"/>
    <n v="0"/>
    <n v="0"/>
    <n v="1.23"/>
    <n v="0"/>
    <n v="0.61"/>
    <n v="0"/>
    <n v="697.73"/>
    <n v="0"/>
    <n v="0"/>
    <n v="169"/>
    <n v="300"/>
    <n v="81096.08"/>
    <n v="72986.48"/>
    <n v="90.000010000000003"/>
    <n v="68.8721946657313"/>
    <n v="7.3"/>
    <m/>
    <m/>
    <m/>
    <s v="BCN"/>
    <s v="ENSENADA"/>
    <s v="22895"/>
    <s v="Al corriente"/>
    <x v="0"/>
  </r>
  <r>
    <n v="4407"/>
    <s v="Hipotecaria Su Casita"/>
    <s v="FIDEICOMISO 234036"/>
    <d v="2018-05-01T00:00:00"/>
    <s v="68735"/>
    <x v="0"/>
    <n v="21"/>
    <n v="192583.71"/>
    <n v="39347.620000000003"/>
    <n v="0"/>
    <n v="231931.33"/>
    <n v="594.85"/>
    <n v="0"/>
    <n v="0"/>
    <n v="0"/>
    <n v="0"/>
    <m/>
    <n v="231931.33"/>
    <n v="138405.07999999999"/>
    <n v="1380.18"/>
    <n v="0"/>
    <n v="0"/>
    <n v="0"/>
    <n v="0"/>
    <n v="0"/>
    <n v="139785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942.47"/>
    <n v="139785.26"/>
    <n v="169"/>
    <n v="300"/>
    <n v="257606.98"/>
    <n v="243237.42"/>
    <n v="94.421906000000007"/>
    <n v="90.033014820314193"/>
    <n v="8.6"/>
    <m/>
    <m/>
    <m/>
    <s v="QRO"/>
    <s v="QUERETARO"/>
    <s v="76180"/>
    <s v="Proceso judicial"/>
    <x v="0"/>
  </r>
  <r>
    <n v="4408"/>
    <s v="Hipotecaria Su Casita"/>
    <s v="FIDEICOMISO 234036"/>
    <d v="2018-05-01T00:00:00"/>
    <s v="68739"/>
    <x v="0"/>
    <n v="21"/>
    <n v="86711.95"/>
    <n v="15211.25"/>
    <n v="0"/>
    <n v="101923.2"/>
    <n v="265.23"/>
    <n v="0"/>
    <n v="0"/>
    <n v="0"/>
    <n v="0"/>
    <m/>
    <n v="101923.2"/>
    <n v="50422.07"/>
    <n v="621.44000000000005"/>
    <n v="0"/>
    <n v="0"/>
    <n v="0"/>
    <n v="0"/>
    <n v="0"/>
    <n v="51043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476.48"/>
    <n v="51043.51"/>
    <n v="168"/>
    <n v="300"/>
    <n v="121332.24"/>
    <n v="109199.02"/>
    <n v="90.000003000000007"/>
    <n v="84.003394039338502"/>
    <n v="8.6"/>
    <m/>
    <m/>
    <m/>
    <s v="GRO"/>
    <s v="ACAPULCO DE JUAREZ"/>
    <s v="39906"/>
    <s v="Morosidad"/>
    <x v="0"/>
  </r>
  <r>
    <n v="4409"/>
    <s v="Hipotecaria Su Casita"/>
    <s v="FIDEICOMISO 234036"/>
    <d v="2018-05-01T00:00:00"/>
    <s v="68741"/>
    <x v="0"/>
    <n v="21"/>
    <n v="119818.02"/>
    <n v="67183.77"/>
    <n v="0"/>
    <n v="187001.79"/>
    <n v="930.73"/>
    <n v="0"/>
    <n v="0"/>
    <n v="0"/>
    <n v="0"/>
    <m/>
    <n v="187001.79"/>
    <n v="114570.34"/>
    <n v="858.7"/>
    <n v="0"/>
    <n v="0"/>
    <n v="0"/>
    <n v="0"/>
    <n v="0"/>
    <n v="11542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114.5"/>
    <n v="115429.04"/>
    <n v="109"/>
    <n v="240"/>
    <n v="227446.22"/>
    <n v="204701.6"/>
    <n v="90.000000999999997"/>
    <n v="82.218025100936202"/>
    <n v="8.6"/>
    <m/>
    <m/>
    <m/>
    <s v="JAL"/>
    <s v="TONALA"/>
    <s v="45420"/>
    <s v="Proceso judicial"/>
    <x v="0"/>
  </r>
  <r>
    <n v="4410"/>
    <s v="Hipotecaria Su Casita"/>
    <s v="FIDEICOMISO 234036"/>
    <d v="2018-05-01T00:00:00"/>
    <s v="68744"/>
    <x v="0"/>
    <n v="21"/>
    <n v="65695.31"/>
    <n v="80537.740000000005"/>
    <n v="0"/>
    <n v="146233.04999999999"/>
    <n v="1166.6600000000001"/>
    <n v="0"/>
    <n v="0"/>
    <n v="0"/>
    <n v="0"/>
    <m/>
    <n v="146233.04999999999"/>
    <n v="75602.740000000005"/>
    <n v="470.82"/>
    <n v="0"/>
    <n v="0"/>
    <n v="0"/>
    <n v="0"/>
    <n v="0"/>
    <n v="76073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704.399999999994"/>
    <n v="76073.56"/>
    <n v="50"/>
    <n v="180"/>
    <n v="179475.05"/>
    <n v="165300"/>
    <n v="92.101938000000004"/>
    <n v="81.478205109805799"/>
    <n v="8.6"/>
    <m/>
    <m/>
    <m/>
    <s v="EM"/>
    <s v="TOLUCA"/>
    <s v="50200"/>
    <s v="Morosidad"/>
    <x v="0"/>
  </r>
  <r>
    <n v="4411"/>
    <s v="Hipotecaria Su Casita"/>
    <s v="FIDEICOMISO 234036"/>
    <d v="2018-05-01T00:00:00"/>
    <s v="68745"/>
    <x v="0"/>
    <n v="21"/>
    <n v="24729.7"/>
    <n v="2603.85"/>
    <n v="0"/>
    <n v="27333.55"/>
    <n v="67.06"/>
    <n v="0"/>
    <n v="0"/>
    <n v="0"/>
    <n v="0"/>
    <m/>
    <n v="27333.55"/>
    <n v="10133.85"/>
    <n v="204.02"/>
    <n v="0"/>
    <n v="0"/>
    <n v="0"/>
    <n v="0"/>
    <n v="0"/>
    <n v="10337.87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70.91"/>
    <n v="10337.870000000001"/>
    <n v="169"/>
    <n v="300"/>
    <n v="91501.35"/>
    <n v="30064.73"/>
    <n v="32.857143999999998"/>
    <n v="29.872291831032602"/>
    <n v="9.9"/>
    <m/>
    <m/>
    <m/>
    <s v="SIN"/>
    <s v="MAZATLAN"/>
    <s v="82198"/>
    <s v="Morosidad"/>
    <x v="0"/>
  </r>
  <r>
    <n v="4412"/>
    <s v="Hipotecaria Su Casita"/>
    <s v="FIDEICOMISO 234036"/>
    <d v="2018-05-01T00:00:00"/>
    <s v="68746"/>
    <x v="0"/>
    <n v="21"/>
    <n v="168587.75"/>
    <n v="38651.18"/>
    <n v="0"/>
    <n v="207238.93"/>
    <n v="568.52"/>
    <n v="0"/>
    <n v="0"/>
    <n v="0"/>
    <n v="0"/>
    <m/>
    <n v="207238.93"/>
    <n v="101629.62"/>
    <n v="1025.58"/>
    <n v="0"/>
    <n v="0"/>
    <n v="0"/>
    <n v="0"/>
    <n v="0"/>
    <n v="10265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219.699999999997"/>
    <n v="102655.2"/>
    <n v="169"/>
    <n v="300"/>
    <n v="245137.39"/>
    <n v="219562.96"/>
    <n v="89.567307999999997"/>
    <n v="84.539910888887803"/>
    <n v="7.3"/>
    <m/>
    <m/>
    <m/>
    <s v="BCN"/>
    <s v="TIJUANA"/>
    <s v="22563"/>
    <s v="Proceso judicial"/>
    <x v="0"/>
  </r>
  <r>
    <n v="4413"/>
    <s v="Hipotecaria Su Casita"/>
    <s v="FIDEICOMISO 234036"/>
    <d v="2018-05-01T00:00:00"/>
    <s v="68747"/>
    <x v="1"/>
    <n v="0"/>
    <n v="27719.17"/>
    <n v="0"/>
    <n v="0"/>
    <n v="27719.17"/>
    <n v="158.13"/>
    <n v="0"/>
    <n v="0"/>
    <n v="158.13"/>
    <n v="0"/>
    <m/>
    <n v="27561.040000000001"/>
    <n v="0"/>
    <n v="221.75"/>
    <n v="0"/>
    <n v="0"/>
    <n v="221.75"/>
    <n v="0"/>
    <n v="0"/>
    <n v="0"/>
    <n v="35.020000000000003"/>
    <n v="0"/>
    <n v="0"/>
    <n v="0"/>
    <n v="0"/>
    <n v="-8.0500000000000007"/>
    <n v="18.05"/>
    <n v="54.38"/>
    <n v="0"/>
    <n v="0"/>
    <n v="0"/>
    <n v="0"/>
    <n v="0"/>
    <n v="0"/>
    <n v="0"/>
    <n v="5.0199999999999996"/>
    <n v="0"/>
    <n v="5.12"/>
    <n v="0"/>
    <n v="484.3"/>
    <n v="0"/>
    <n v="0"/>
    <n v="109"/>
    <n v="240"/>
    <n v="74880.91"/>
    <n v="40469.730000000003"/>
    <n v="54.045456999999999"/>
    <n v="36.806497157141401"/>
    <n v="9.6"/>
    <m/>
    <m/>
    <m/>
    <s v="QR"/>
    <s v="BENITO JUAREZ"/>
    <s v="77500"/>
    <s v="Al corriente"/>
    <x v="0"/>
  </r>
  <r>
    <n v="4414"/>
    <s v="Hipotecaria Su Casita"/>
    <s v="FIDEICOMISO 234036"/>
    <d v="2018-05-01T00:00:00"/>
    <s v="68750"/>
    <x v="1"/>
    <n v="0"/>
    <n v="40807.17"/>
    <n v="0"/>
    <n v="0"/>
    <n v="40807.17"/>
    <n v="118.49"/>
    <n v="0"/>
    <n v="0"/>
    <n v="118.49"/>
    <n v="0"/>
    <m/>
    <n v="40688.68"/>
    <n v="0"/>
    <n v="309.45"/>
    <n v="0"/>
    <n v="0"/>
    <n v="309.45"/>
    <n v="0"/>
    <n v="0"/>
    <n v="0"/>
    <n v="46.56"/>
    <n v="0"/>
    <n v="0"/>
    <n v="0"/>
    <n v="0"/>
    <n v="-9.5399999999999991"/>
    <n v="23.72"/>
    <n v="62.94"/>
    <n v="0"/>
    <n v="0"/>
    <n v="0"/>
    <n v="0"/>
    <n v="0"/>
    <n v="0"/>
    <n v="0"/>
    <n v="0.16"/>
    <n v="0"/>
    <n v="1.56"/>
    <n v="0"/>
    <n v="551.78"/>
    <n v="0"/>
    <n v="0"/>
    <n v="169"/>
    <n v="300"/>
    <n v="59703.12"/>
    <n v="50580"/>
    <n v="84.719190999999995"/>
    <n v="68.151681543255805"/>
    <n v="9.1"/>
    <m/>
    <m/>
    <m/>
    <s v="EM"/>
    <s v="TOLUCA"/>
    <s v="50200"/>
    <s v="Al corriente"/>
    <x v="0"/>
  </r>
  <r>
    <n v="4415"/>
    <s v="Hipotecaria Su Casita"/>
    <s v="FIDEICOMISO 234036"/>
    <d v="2018-05-01T00:00:00"/>
    <s v="68751"/>
    <x v="0"/>
    <n v="21"/>
    <n v="40807.17"/>
    <n v="7151.29"/>
    <n v="0"/>
    <n v="47958.46"/>
    <n v="118.49"/>
    <n v="0"/>
    <n v="0"/>
    <n v="0"/>
    <n v="0"/>
    <m/>
    <n v="47958.46"/>
    <n v="27511.85"/>
    <n v="309.45"/>
    <n v="0"/>
    <n v="0"/>
    <n v="0"/>
    <n v="0"/>
    <n v="0"/>
    <n v="27821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69.78"/>
    <n v="27821.3"/>
    <n v="169"/>
    <n v="300"/>
    <n v="59703.12"/>
    <n v="50580"/>
    <n v="84.719190999999995"/>
    <n v="80.328231174493098"/>
    <n v="9.1"/>
    <m/>
    <m/>
    <m/>
    <s v="EM"/>
    <s v="TOLUCA"/>
    <s v="50200"/>
    <s v="Morosidad"/>
    <x v="0"/>
  </r>
  <r>
    <n v="4416"/>
    <s v="Hipotecaria Su Casita"/>
    <s v="FIDEICOMISO 234036"/>
    <d v="2018-05-01T00:00:00"/>
    <s v="68752"/>
    <x v="0"/>
    <n v="21"/>
    <n v="66986.02"/>
    <n v="22321.26"/>
    <n v="0"/>
    <n v="89307.28"/>
    <n v="402.22"/>
    <n v="0"/>
    <n v="0"/>
    <n v="0"/>
    <n v="0"/>
    <m/>
    <n v="89307.28"/>
    <n v="39933.14"/>
    <n v="480.07"/>
    <n v="0"/>
    <n v="0"/>
    <n v="0"/>
    <n v="0"/>
    <n v="0"/>
    <n v="40413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723.48"/>
    <n v="40413.21"/>
    <n v="109"/>
    <n v="240"/>
    <n v="140695.79"/>
    <n v="100929.52"/>
    <n v="71.735991999999996"/>
    <n v="63.475446268066698"/>
    <n v="8.6"/>
    <m/>
    <m/>
    <m/>
    <s v="TAM"/>
    <s v="NUEVO LAREDO"/>
    <s v="88000"/>
    <s v="Morosidad"/>
    <x v="0"/>
  </r>
  <r>
    <n v="4417"/>
    <s v="Hipotecaria Su Casita"/>
    <s v="FIDEICOMISO 234036"/>
    <d v="2018-05-01T00:00:00"/>
    <s v="68753"/>
    <x v="0"/>
    <n v="21"/>
    <n v="115036.45"/>
    <n v="29735.01"/>
    <n v="0"/>
    <n v="144771.46"/>
    <n v="437.64"/>
    <n v="0"/>
    <n v="0"/>
    <n v="0"/>
    <n v="0"/>
    <m/>
    <n v="144771.46"/>
    <n v="88202.67"/>
    <n v="824.43"/>
    <n v="0"/>
    <n v="251.25"/>
    <n v="0"/>
    <n v="0"/>
    <n v="0"/>
    <n v="88775.85"/>
    <n v="0"/>
    <n v="0"/>
    <n v="0"/>
    <n v="0"/>
    <n v="0"/>
    <n v="-70.239999999999995"/>
    <n v="0"/>
    <n v="0"/>
    <n v="0"/>
    <n v="0"/>
    <n v="0"/>
    <n v="0"/>
    <n v="0"/>
    <n v="0"/>
    <n v="0"/>
    <n v="0"/>
    <n v="0"/>
    <n v="0"/>
    <n v="0"/>
    <n v="181.01"/>
    <n v="30172.65"/>
    <n v="88775.85"/>
    <n v="169"/>
    <n v="300"/>
    <n v="164920.69"/>
    <n v="155431.20000000001"/>
    <n v="94.246027999999995"/>
    <n v="87.782472713077397"/>
    <n v="8.6"/>
    <m/>
    <m/>
    <m/>
    <s v="JAL"/>
    <s v="TLAJOMULCO DE ZUNIGA"/>
    <s v="45654"/>
    <s v="Proceso judicial"/>
    <x v="0"/>
  </r>
  <r>
    <n v="4418"/>
    <s v="Hipotecaria Su Casita"/>
    <s v="FIDEICOMISO 234036"/>
    <d v="2018-05-01T00:00:00"/>
    <s v="68756"/>
    <x v="0"/>
    <n v="21"/>
    <n v="91607.01"/>
    <n v="17154.37"/>
    <n v="0"/>
    <n v="108761.38"/>
    <n v="277.38"/>
    <n v="0"/>
    <n v="0"/>
    <n v="0"/>
    <n v="0"/>
    <m/>
    <n v="108761.38"/>
    <n v="59365.89"/>
    <n v="656.52"/>
    <n v="0"/>
    <n v="0"/>
    <n v="0"/>
    <n v="0"/>
    <n v="0"/>
    <n v="60022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431.75"/>
    <n v="60022.41"/>
    <n v="169"/>
    <n v="300"/>
    <n v="127794.76"/>
    <n v="115015.28"/>
    <n v="89.999996999999993"/>
    <n v="85.106290866012401"/>
    <n v="8.6"/>
    <m/>
    <m/>
    <m/>
    <s v="DF"/>
    <s v="CUAUHTEMOC"/>
    <s v="6300"/>
    <s v="Morosidad"/>
    <x v="0"/>
  </r>
  <r>
    <n v="4419"/>
    <s v="Hipotecaria Su Casita"/>
    <s v="FIDEICOMISO 234036"/>
    <d v="2018-05-01T00:00:00"/>
    <s v="68757"/>
    <x v="0"/>
    <n v="21"/>
    <n v="67429.460000000006"/>
    <n v="12186.97"/>
    <n v="0"/>
    <n v="79616.429999999993"/>
    <n v="189.23"/>
    <n v="0"/>
    <n v="0"/>
    <n v="0"/>
    <n v="0"/>
    <m/>
    <n v="79616.429999999993"/>
    <n v="52926.76"/>
    <n v="533.82000000000005"/>
    <n v="0"/>
    <n v="0"/>
    <n v="0"/>
    <n v="0"/>
    <n v="0"/>
    <n v="534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76.2"/>
    <n v="53460.58"/>
    <n v="169"/>
    <n v="300"/>
    <n v="104901.71"/>
    <n v="82757.25"/>
    <n v="78.890276999999998"/>
    <n v="75.8962171465474"/>
    <n v="9.5"/>
    <m/>
    <m/>
    <m/>
    <s v="NL"/>
    <s v="JUAREZ"/>
    <s v="67250"/>
    <s v="Proceso judicial"/>
    <x v="0"/>
  </r>
  <r>
    <n v="4420"/>
    <s v="Hipotecaria Su Casita"/>
    <s v="FIDEICOMISO 234036"/>
    <d v="2018-05-01T00:00:00"/>
    <s v="68758"/>
    <x v="8"/>
    <n v="13"/>
    <n v="0"/>
    <n v="9029.01"/>
    <n v="0"/>
    <n v="9029.01"/>
    <n v="0"/>
    <n v="0"/>
    <n v="0"/>
    <n v="0"/>
    <n v="0"/>
    <m/>
    <n v="9029.01"/>
    <n v="508.24"/>
    <n v="0"/>
    <n v="0"/>
    <n v="0"/>
    <n v="0"/>
    <n v="0"/>
    <n v="0"/>
    <n v="508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29.01"/>
    <n v="508.24"/>
    <n v="0"/>
    <n v="120"/>
    <n v="67301.75"/>
    <n v="56695.83"/>
    <n v="84.241242"/>
    <n v="13.415713579471699"/>
    <n v="9.5"/>
    <m/>
    <m/>
    <m/>
    <s v="NAY"/>
    <s v="BAHIA DE BANDERAS"/>
    <s v="63730"/>
    <s v="Morosidad"/>
    <x v="0"/>
  </r>
  <r>
    <n v="4421"/>
    <s v="Hipotecaria Su Casita"/>
    <s v="FIDEICOMISO 234036"/>
    <d v="2018-05-01T00:00:00"/>
    <s v="68759"/>
    <x v="0"/>
    <n v="21"/>
    <n v="62354.97"/>
    <n v="66195.320000000007"/>
    <n v="0"/>
    <n v="128550.29"/>
    <n v="1041.3699999999999"/>
    <n v="0"/>
    <n v="0"/>
    <n v="0"/>
    <n v="0"/>
    <m/>
    <n v="128550.29"/>
    <n v="60384.3"/>
    <n v="446.88"/>
    <n v="0"/>
    <n v="0"/>
    <n v="0"/>
    <n v="0"/>
    <n v="0"/>
    <n v="60831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236.69"/>
    <n v="60831.18"/>
    <n v="49"/>
    <n v="180"/>
    <n v="227592.24"/>
    <n v="150235.99"/>
    <n v="66.011033999999995"/>
    <n v="56.482721376548099"/>
    <n v="8.6"/>
    <m/>
    <m/>
    <m/>
    <s v="JAL"/>
    <s v="TONALA"/>
    <s v="45400"/>
    <s v="Proceso judicial"/>
    <x v="0"/>
  </r>
  <r>
    <n v="4422"/>
    <s v="Hipotecaria Su Casita"/>
    <s v="FIDEICOMISO 234036"/>
    <d v="2018-05-01T00:00:00"/>
    <s v="68760"/>
    <x v="0"/>
    <n v="21"/>
    <n v="72801.440000000002"/>
    <n v="16976.64"/>
    <n v="0"/>
    <n v="89778.08"/>
    <n v="245.51"/>
    <n v="0"/>
    <n v="0"/>
    <n v="0"/>
    <n v="0"/>
    <m/>
    <n v="89778.08"/>
    <n v="44978.46"/>
    <n v="442.88"/>
    <n v="0"/>
    <n v="0"/>
    <n v="0"/>
    <n v="0"/>
    <n v="0"/>
    <n v="45421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22.150000000001"/>
    <n v="45421.34"/>
    <n v="169"/>
    <n v="300"/>
    <n v="108651.46"/>
    <n v="94814.83"/>
    <n v="87.265123000000003"/>
    <n v="82.629428264585201"/>
    <n v="7.3"/>
    <m/>
    <m/>
    <m/>
    <s v="BCN"/>
    <s v="TIJUANA"/>
    <s v="22563"/>
    <s v="Proceso judicial"/>
    <x v="0"/>
  </r>
  <r>
    <n v="4423"/>
    <s v="Hipotecaria Su Casita"/>
    <s v="FIDEICOMISO 234036"/>
    <d v="2018-05-01T00:00:00"/>
    <s v="68764"/>
    <x v="2"/>
    <n v="2"/>
    <n v="155994.16"/>
    <n v="925.16"/>
    <n v="0"/>
    <n v="156919.32"/>
    <n v="467.56"/>
    <n v="0"/>
    <n v="925.16"/>
    <n v="0"/>
    <n v="0"/>
    <m/>
    <n v="155994.16"/>
    <n v="1850.1"/>
    <n v="1117.96"/>
    <n v="0"/>
    <n v="1850.1"/>
    <n v="330.49"/>
    <n v="0"/>
    <n v="0"/>
    <n v="787.47"/>
    <n v="134.68"/>
    <n v="0"/>
    <n v="0"/>
    <n v="0"/>
    <n v="0"/>
    <n v="-68.55"/>
    <n v="86.01"/>
    <n v="241.03"/>
    <n v="134.68"/>
    <n v="0"/>
    <n v="0"/>
    <n v="56.41"/>
    <n v="0"/>
    <n v="86.01"/>
    <n v="241.03"/>
    <n v="0"/>
    <n v="0"/>
    <n v="0"/>
    <n v="0"/>
    <n v="4017.05"/>
    <n v="467.56"/>
    <n v="787.47"/>
    <n v="170"/>
    <n v="300"/>
    <n v="216963.06"/>
    <n v="195266.75"/>
    <n v="89.999998000000005"/>
    <n v="71.898948940419601"/>
    <n v="8.6"/>
    <m/>
    <m/>
    <m/>
    <s v="EM"/>
    <s v="TULTITLAN"/>
    <s v="54910"/>
    <s v="Morosidad"/>
    <x v="0"/>
  </r>
  <r>
    <n v="4424"/>
    <s v="Hipotecaria Su Casita"/>
    <s v="FIDEICOMISO 234036"/>
    <d v="2018-05-01T00:00:00"/>
    <s v="68765"/>
    <x v="0"/>
    <n v="21"/>
    <n v="22298.38"/>
    <n v="2919.63"/>
    <n v="0"/>
    <n v="25218.01"/>
    <n v="125.23"/>
    <n v="0"/>
    <n v="236.42"/>
    <n v="0"/>
    <n v="0"/>
    <m/>
    <n v="24981.59"/>
    <n v="5119.3100000000004"/>
    <n v="183.96"/>
    <n v="0"/>
    <n v="621.63"/>
    <n v="0"/>
    <n v="0"/>
    <n v="0"/>
    <n v="4681.6400000000003"/>
    <n v="0"/>
    <n v="0"/>
    <n v="0"/>
    <n v="0"/>
    <n v="0"/>
    <n v="-117.58"/>
    <n v="0"/>
    <n v="0"/>
    <n v="152.31"/>
    <n v="0"/>
    <n v="0"/>
    <n v="124.84"/>
    <n v="0"/>
    <n v="46.98"/>
    <n v="97.26"/>
    <n v="0"/>
    <n v="0"/>
    <n v="0"/>
    <n v="0"/>
    <n v="1161.8599999999999"/>
    <n v="2808.44"/>
    <n v="4681.6400000000003"/>
    <n v="109"/>
    <n v="240"/>
    <n v="73408.75"/>
    <n v="32261.11"/>
    <n v="43.947226999999998"/>
    <n v="34.030806954594198"/>
    <n v="9.9"/>
    <m/>
    <m/>
    <m/>
    <s v="QR"/>
    <s v="BENITO JUAREZ"/>
    <s v="77500"/>
    <s v="Proceso judicial"/>
    <x v="0"/>
  </r>
  <r>
    <n v="4425"/>
    <s v="Hipotecaria Su Casita"/>
    <s v="FIDEICOMISO 234036"/>
    <d v="2018-05-01T00:00:00"/>
    <s v="68769"/>
    <x v="0"/>
    <n v="21"/>
    <n v="12220.69"/>
    <n v="1676.05"/>
    <n v="0"/>
    <n v="13896.74"/>
    <n v="34.31"/>
    <n v="0"/>
    <n v="0"/>
    <n v="0"/>
    <n v="0"/>
    <m/>
    <n v="13896.74"/>
    <n v="6449.67"/>
    <n v="96.75"/>
    <n v="0"/>
    <n v="0"/>
    <n v="0"/>
    <n v="0"/>
    <n v="0"/>
    <n v="6546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0.36"/>
    <n v="6546.42"/>
    <n v="169"/>
    <n v="300"/>
    <n v="68945.960000000006"/>
    <n v="15000"/>
    <n v="21.756170000000001"/>
    <n v="20.155989192386699"/>
    <n v="9.5"/>
    <m/>
    <m/>
    <m/>
    <s v="EM"/>
    <s v="VALLE DE CHALCO SOLIDARIDAD"/>
    <s v="56614"/>
    <s v="Proceso judicial"/>
    <x v="0"/>
  </r>
  <r>
    <n v="4426"/>
    <s v="Hipotecaria Su Casita"/>
    <s v="FIDEICOMISO 234036"/>
    <d v="2018-05-01T00:00:00"/>
    <s v="68770"/>
    <x v="0"/>
    <n v="21"/>
    <n v="120877.62"/>
    <n v="25404.11"/>
    <n v="0"/>
    <n v="146281.73000000001"/>
    <n v="332.07"/>
    <n v="0"/>
    <n v="0"/>
    <n v="0"/>
    <n v="0"/>
    <m/>
    <n v="146281.73000000001"/>
    <n v="126086.17"/>
    <n v="956.95"/>
    <n v="0"/>
    <n v="0"/>
    <n v="0"/>
    <n v="0"/>
    <n v="0"/>
    <n v="127043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736.18"/>
    <n v="127043.12"/>
    <n v="171"/>
    <n v="300"/>
    <n v="163928.91"/>
    <n v="147536.01999999999"/>
    <n v="90.000000999999997"/>
    <n v="89.234858350399705"/>
    <n v="9.5"/>
    <m/>
    <m/>
    <m/>
    <s v="QR"/>
    <s v="SOLIDARIDAD"/>
    <s v="77710"/>
    <s v="Morosidad"/>
    <x v="0"/>
  </r>
  <r>
    <n v="4427"/>
    <s v="Hipotecaria Su Casita"/>
    <s v="FIDEICOMISO 234036"/>
    <d v="2018-05-01T00:00:00"/>
    <s v="68772"/>
    <x v="1"/>
    <n v="0"/>
    <n v="50737.79"/>
    <n v="0"/>
    <n v="0"/>
    <n v="50737.79"/>
    <n v="153.62"/>
    <n v="0"/>
    <n v="0"/>
    <n v="153.62"/>
    <n v="0"/>
    <m/>
    <n v="50584.17"/>
    <n v="0"/>
    <n v="363.62"/>
    <n v="0"/>
    <n v="0"/>
    <n v="363.62"/>
    <n v="0"/>
    <n v="0"/>
    <n v="0"/>
    <n v="43.94"/>
    <n v="0"/>
    <n v="0"/>
    <n v="0"/>
    <n v="0"/>
    <n v="-13.43"/>
    <n v="28.06"/>
    <n v="83.35"/>
    <n v="0"/>
    <n v="0"/>
    <n v="0"/>
    <n v="0"/>
    <n v="0"/>
    <n v="0"/>
    <n v="0"/>
    <n v="338.44"/>
    <n v="0"/>
    <n v="333.68"/>
    <n v="0"/>
    <n v="997.6"/>
    <n v="0"/>
    <n v="0"/>
    <n v="169"/>
    <n v="300"/>
    <n v="102658.73"/>
    <n v="63701.64"/>
    <n v="62.051848999999997"/>
    <n v="49.274104695425898"/>
    <n v="8.6"/>
    <m/>
    <m/>
    <m/>
    <s v="NL"/>
    <s v="JUAREZ"/>
    <s v="67267"/>
    <s v="Al corriente"/>
    <x v="0"/>
  </r>
  <r>
    <n v="4428"/>
    <s v="Hipotecaria Su Casita"/>
    <s v="FIDEICOMISO 234036"/>
    <d v="2018-05-01T00:00:00"/>
    <s v="68773"/>
    <x v="0"/>
    <n v="21"/>
    <n v="114717.68"/>
    <n v="24977.69"/>
    <n v="0"/>
    <n v="139695.37"/>
    <n v="321.94"/>
    <n v="0"/>
    <n v="0"/>
    <n v="0"/>
    <n v="0"/>
    <m/>
    <n v="139695.37"/>
    <n v="122734.61"/>
    <n v="908.18"/>
    <n v="0"/>
    <n v="0"/>
    <n v="0"/>
    <n v="0"/>
    <n v="0"/>
    <n v="123642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299.63"/>
    <n v="123642.79"/>
    <n v="169"/>
    <n v="300"/>
    <n v="156438.26999999999"/>
    <n v="140794.44"/>
    <n v="89.999998000000005"/>
    <n v="89.297439732771096"/>
    <n v="9.5"/>
    <m/>
    <m/>
    <m/>
    <s v="JAL"/>
    <s v="TONALA"/>
    <s v="45400"/>
    <s v="Proceso judicial"/>
    <x v="0"/>
  </r>
  <r>
    <n v="4429"/>
    <s v="Hipotecaria Su Casita"/>
    <s v="FIDEICOMISO 234036"/>
    <d v="2018-05-01T00:00:00"/>
    <s v="68775"/>
    <x v="2"/>
    <n v="1"/>
    <n v="51626.25"/>
    <n v="884.19"/>
    <n v="0"/>
    <n v="52510.44"/>
    <n v="890.52"/>
    <n v="0"/>
    <n v="884.19"/>
    <n v="877.54"/>
    <n v="0"/>
    <m/>
    <n v="50748.71"/>
    <n v="376.32"/>
    <n v="369.99"/>
    <n v="0"/>
    <n v="376.32"/>
    <n v="369.99"/>
    <n v="0"/>
    <n v="0"/>
    <n v="0"/>
    <n v="78.73"/>
    <n v="0"/>
    <n v="0"/>
    <n v="0"/>
    <n v="0"/>
    <n v="-44.79"/>
    <n v="46.47"/>
    <n v="156.02000000000001"/>
    <n v="78.73"/>
    <n v="0"/>
    <n v="0"/>
    <n v="0"/>
    <n v="0"/>
    <n v="46.47"/>
    <n v="155.81"/>
    <n v="0"/>
    <n v="0"/>
    <n v="0"/>
    <n v="0"/>
    <n v="3025.48"/>
    <n v="12.98"/>
    <n v="0"/>
    <n v="49"/>
    <n v="180"/>
    <n v="134377.49"/>
    <n v="127246.2"/>
    <n v="94.693091999999993"/>
    <n v="37.765782120890997"/>
    <n v="8.6"/>
    <m/>
    <m/>
    <m/>
    <s v="TAM"/>
    <s v="NUEVO LAREDO"/>
    <s v="88000"/>
    <s v="Morosidad"/>
    <x v="0"/>
  </r>
  <r>
    <n v="4430"/>
    <s v="Hipotecaria Su Casita"/>
    <s v="FIDEICOMISO 234036"/>
    <d v="2018-05-01T00:00:00"/>
    <s v="68776"/>
    <x v="0"/>
    <n v="21"/>
    <n v="118051.85"/>
    <n v="26811.93"/>
    <n v="0"/>
    <n v="144863.78"/>
    <n v="357.45"/>
    <n v="0"/>
    <n v="0"/>
    <n v="0"/>
    <n v="0"/>
    <m/>
    <n v="144863.78"/>
    <n v="103164.99"/>
    <n v="846.04"/>
    <n v="0"/>
    <n v="0"/>
    <n v="0"/>
    <n v="0"/>
    <n v="0"/>
    <n v="104011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169.38"/>
    <n v="104011.03"/>
    <n v="169"/>
    <n v="300"/>
    <n v="164685.64000000001"/>
    <n v="148217.07999999999"/>
    <n v="90.000001999999995"/>
    <n v="87.963819620029994"/>
    <n v="8.6"/>
    <m/>
    <m/>
    <m/>
    <s v="SIN"/>
    <s v="MAZATLAN"/>
    <s v="82198"/>
    <s v="Proceso judicial"/>
    <x v="0"/>
  </r>
  <r>
    <n v="4431"/>
    <s v="Hipotecaria Su Casita"/>
    <s v="FIDEICOMISO 234036"/>
    <d v="2018-05-01T00:00:00"/>
    <s v="68777"/>
    <x v="20"/>
    <n v="9"/>
    <n v="0"/>
    <n v="2054.09"/>
    <n v="0"/>
    <n v="2054.09"/>
    <n v="0"/>
    <n v="0"/>
    <n v="0"/>
    <n v="0"/>
    <n v="0"/>
    <m/>
    <n v="2054.09"/>
    <n v="78.180000000000007"/>
    <n v="0"/>
    <n v="0"/>
    <n v="0"/>
    <n v="0"/>
    <n v="0"/>
    <n v="0"/>
    <n v="78.18000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54.09"/>
    <n v="78.180000000000007"/>
    <n v="8"/>
    <n v="120"/>
    <n v="69170.399999999994"/>
    <n v="18326.75"/>
    <n v="26.495076000000001"/>
    <n v="2.9696083954241801"/>
    <n v="9.9"/>
    <m/>
    <m/>
    <m/>
    <s v="BCN"/>
    <s v="TIJUANA"/>
    <s v="22205"/>
    <s v="Morosidad"/>
    <x v="0"/>
  </r>
  <r>
    <n v="4432"/>
    <s v="Hipotecaria Su Casita"/>
    <s v="FIDEICOMISO 234036"/>
    <d v="2018-05-01T00:00:00"/>
    <s v="68778"/>
    <x v="0"/>
    <n v="21"/>
    <n v="11058.72"/>
    <n v="2145.6799999999998"/>
    <n v="0"/>
    <n v="13204.4"/>
    <n v="37.31"/>
    <n v="0"/>
    <n v="0"/>
    <n v="0"/>
    <n v="0"/>
    <m/>
    <n v="13204.4"/>
    <n v="5255.59"/>
    <n v="67.27"/>
    <n v="0"/>
    <n v="0"/>
    <n v="0"/>
    <n v="0"/>
    <n v="0"/>
    <n v="5322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82.9899999999998"/>
    <n v="5322.86"/>
    <n v="169"/>
    <n v="300"/>
    <n v="69189.89"/>
    <n v="14403.65"/>
    <n v="20.817564999999998"/>
    <n v="19.084291501529101"/>
    <n v="7.3"/>
    <m/>
    <m/>
    <m/>
    <s v="BCN"/>
    <s v="TIJUANA"/>
    <s v="22205"/>
    <s v="Proceso judicial"/>
    <x v="0"/>
  </r>
  <r>
    <n v="4433"/>
    <s v="Hipotecaria Su Casita"/>
    <s v="FIDEICOMISO 234036"/>
    <d v="2018-05-01T00:00:00"/>
    <s v="68779"/>
    <x v="0"/>
    <n v="21"/>
    <n v="63565.37"/>
    <n v="17385.78"/>
    <n v="0"/>
    <n v="80951.149999999994"/>
    <n v="360.45"/>
    <n v="0"/>
    <n v="0"/>
    <n v="0"/>
    <n v="0"/>
    <m/>
    <n v="80951.149999999994"/>
    <n v="35298.699999999997"/>
    <n v="503.23"/>
    <n v="0"/>
    <n v="0"/>
    <n v="0"/>
    <n v="0"/>
    <n v="0"/>
    <n v="35801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46.23"/>
    <n v="35801.93"/>
    <n v="110"/>
    <n v="240"/>
    <n v="104023.12"/>
    <n v="92656.86"/>
    <n v="89.073333000000005"/>
    <n v="77.820344232288406"/>
    <n v="9.5"/>
    <m/>
    <m/>
    <m/>
    <s v="OAX"/>
    <s v="SAN SEBASTIAN TUTLA"/>
    <s v="71246"/>
    <s v="Morosidad"/>
    <x v="0"/>
  </r>
  <r>
    <n v="4434"/>
    <s v="Hipotecaria Su Casita"/>
    <s v="FIDEICOMISO 234036"/>
    <d v="2018-05-01T00:00:00"/>
    <s v="68780"/>
    <x v="0"/>
    <n v="21"/>
    <n v="134220.68"/>
    <n v="29529.86"/>
    <n v="0"/>
    <n v="163750.54"/>
    <n v="406.4"/>
    <n v="0"/>
    <n v="0"/>
    <n v="0"/>
    <n v="0"/>
    <m/>
    <n v="163750.54"/>
    <n v="110712.68"/>
    <n v="961.91"/>
    <n v="0"/>
    <n v="0"/>
    <n v="0"/>
    <n v="0"/>
    <n v="0"/>
    <n v="111674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936.26"/>
    <n v="111674.59"/>
    <n v="169"/>
    <n v="300"/>
    <n v="187240.27"/>
    <n v="168516.24"/>
    <n v="89.999998000000005"/>
    <n v="87.454765620802604"/>
    <n v="8.6"/>
    <m/>
    <m/>
    <m/>
    <s v="JAL"/>
    <s v="TLAJOMULCO DE ZUNIGA"/>
    <s v="45645"/>
    <s v="Morosidad"/>
    <x v="0"/>
  </r>
  <r>
    <n v="4435"/>
    <s v="Hipotecaria Su Casita"/>
    <s v="FIDEICOMISO 234036"/>
    <d v="2018-05-01T00:00:00"/>
    <s v="68781"/>
    <x v="1"/>
    <n v="0"/>
    <n v="57874.79"/>
    <n v="0"/>
    <n v="0"/>
    <n v="57874.79"/>
    <n v="347.53"/>
    <n v="0"/>
    <n v="0"/>
    <n v="347.53"/>
    <n v="0"/>
    <m/>
    <n v="57527.26"/>
    <n v="0"/>
    <n v="414.77"/>
    <n v="0"/>
    <n v="0"/>
    <n v="414.77"/>
    <n v="0"/>
    <n v="0"/>
    <n v="0"/>
    <n v="56.67"/>
    <n v="0"/>
    <n v="0"/>
    <n v="0"/>
    <n v="0"/>
    <n v="-16.37"/>
    <n v="35.619999999999997"/>
    <n v="108.58"/>
    <n v="0"/>
    <n v="0"/>
    <n v="0"/>
    <n v="0"/>
    <n v="0"/>
    <n v="0"/>
    <n v="0"/>
    <n v="0"/>
    <n v="0"/>
    <n v="0"/>
    <n v="0.14938199999999999"/>
    <n v="946.8"/>
    <n v="0"/>
    <n v="0"/>
    <n v="109"/>
    <n v="240"/>
    <n v="103176.85"/>
    <n v="87202.77"/>
    <n v="84.517767000000006"/>
    <n v="55.755976063930298"/>
    <n v="8.6"/>
    <m/>
    <m/>
    <m/>
    <s v="EM"/>
    <s v="CHALCO"/>
    <s v="56640"/>
    <s v="Al corriente"/>
    <x v="0"/>
  </r>
  <r>
    <n v="4436"/>
    <s v="Hipotecaria Su Casita"/>
    <s v="FIDEICOMISO 234036"/>
    <d v="2018-05-01T00:00:00"/>
    <s v="68782"/>
    <x v="0"/>
    <n v="21"/>
    <n v="12276.46"/>
    <n v="1820.64"/>
    <n v="0"/>
    <n v="14097.1"/>
    <n v="33.299999999999997"/>
    <n v="0"/>
    <n v="0"/>
    <n v="0"/>
    <n v="0"/>
    <m/>
    <n v="14097.1"/>
    <n v="8003.7"/>
    <n v="101.28"/>
    <n v="0"/>
    <n v="0"/>
    <n v="0"/>
    <n v="0"/>
    <n v="0"/>
    <n v="8104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53.94"/>
    <n v="8104.98"/>
    <n v="169"/>
    <n v="300"/>
    <n v="68945.960000000006"/>
    <n v="14925.63"/>
    <n v="21.648302999999999"/>
    <n v="20.446593692949602"/>
    <n v="9.9"/>
    <m/>
    <m/>
    <m/>
    <s v="EM"/>
    <s v="VALLE DE CHALCO SOLIDARIDAD"/>
    <s v="56614"/>
    <s v="Morosidad"/>
    <x v="0"/>
  </r>
  <r>
    <n v="4437"/>
    <s v="Hipotecaria Su Casita"/>
    <s v="FIDEICOMISO 234036"/>
    <d v="2018-05-01T00:00:00"/>
    <s v="68783"/>
    <x v="1"/>
    <n v="0"/>
    <n v="60481.95"/>
    <n v="0"/>
    <n v="0"/>
    <n v="60481.95"/>
    <n v="362.11"/>
    <n v="0"/>
    <n v="0"/>
    <n v="362.11"/>
    <n v="0"/>
    <m/>
    <n v="60119.839999999997"/>
    <n v="0"/>
    <n v="433.45"/>
    <n v="0"/>
    <n v="0"/>
    <n v="433.45"/>
    <n v="0"/>
    <n v="0"/>
    <n v="0"/>
    <n v="67.58"/>
    <n v="0"/>
    <n v="0"/>
    <n v="0"/>
    <n v="0"/>
    <n v="-17.22"/>
    <n v="43.16"/>
    <n v="123.24"/>
    <n v="0"/>
    <n v="0"/>
    <n v="0"/>
    <n v="0"/>
    <n v="0"/>
    <n v="0"/>
    <n v="0"/>
    <n v="260.75"/>
    <n v="0"/>
    <n v="260.58999999999997"/>
    <n v="0"/>
    <n v="1273.07"/>
    <n v="0"/>
    <n v="0"/>
    <n v="170"/>
    <n v="300"/>
    <n v="124366.12"/>
    <n v="97977.51"/>
    <n v="78.781512000000006"/>
    <n v="48.341011078951503"/>
    <n v="8.6"/>
    <m/>
    <m/>
    <m/>
    <s v="QR"/>
    <s v="BENITO JUAREZ"/>
    <s v="77518"/>
    <s v="Al corriente"/>
    <x v="0"/>
  </r>
  <r>
    <n v="4438"/>
    <s v="Hipotecaria Su Casita"/>
    <s v="FIDEICOMISO 234036"/>
    <d v="2018-05-01T00:00:00"/>
    <s v="68785"/>
    <x v="0"/>
    <n v="21"/>
    <n v="54639.07"/>
    <n v="18642.099999999999"/>
    <n v="0"/>
    <n v="73281.17"/>
    <n v="309.06"/>
    <n v="0"/>
    <n v="0"/>
    <n v="0"/>
    <n v="0"/>
    <m/>
    <n v="73281.17"/>
    <n v="42223.06"/>
    <n v="432.56"/>
    <n v="0"/>
    <n v="0"/>
    <n v="0"/>
    <n v="0"/>
    <n v="0"/>
    <n v="42655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951.16"/>
    <n v="42655.62"/>
    <n v="110"/>
    <n v="240"/>
    <n v="88402.14"/>
    <n v="79561.919999999998"/>
    <n v="89.999993000000003"/>
    <n v="82.895244195110095"/>
    <n v="9.5"/>
    <m/>
    <m/>
    <m/>
    <s v="EM"/>
    <s v="TECAMAC"/>
    <s v="55740"/>
    <s v="Proceso judicial"/>
    <x v="0"/>
  </r>
  <r>
    <n v="4439"/>
    <s v="Hipotecaria Su Casita"/>
    <s v="FIDEICOMISO 234036"/>
    <d v="2018-05-01T00:00:00"/>
    <s v="68786"/>
    <x v="0"/>
    <n v="21"/>
    <n v="119906.62"/>
    <n v="45459.68"/>
    <n v="0"/>
    <n v="165366.29999999999"/>
    <n v="687.5"/>
    <n v="0"/>
    <n v="0"/>
    <n v="0"/>
    <n v="0"/>
    <m/>
    <n v="165366.29999999999"/>
    <n v="108380.8"/>
    <n v="949.26"/>
    <n v="0"/>
    <n v="0"/>
    <n v="0"/>
    <n v="0"/>
    <n v="0"/>
    <n v="109330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147.18"/>
    <n v="109330.06"/>
    <n v="109"/>
    <n v="240"/>
    <n v="195103.96"/>
    <n v="175593.57"/>
    <n v="90.000003000000007"/>
    <n v="84.758043794535894"/>
    <n v="9.5"/>
    <m/>
    <m/>
    <m/>
    <s v="JAL"/>
    <s v="PUERTO VALLARTA"/>
    <s v="48280"/>
    <s v="Proceso judicial"/>
    <x v="0"/>
  </r>
  <r>
    <n v="4440"/>
    <s v="Hipotecaria Su Casita"/>
    <s v="FIDEICOMISO 234036"/>
    <d v="2018-05-01T00:00:00"/>
    <s v="68788"/>
    <x v="0"/>
    <n v="21"/>
    <n v="15032.03"/>
    <n v="1796.97"/>
    <n v="0"/>
    <n v="16829"/>
    <n v="40.78"/>
    <n v="0"/>
    <n v="0"/>
    <n v="0"/>
    <n v="0"/>
    <m/>
    <n v="16829"/>
    <n v="7266.48"/>
    <n v="124.01"/>
    <n v="0"/>
    <n v="0"/>
    <n v="0"/>
    <n v="0"/>
    <n v="0"/>
    <n v="7390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37.75"/>
    <n v="7390.49"/>
    <n v="169"/>
    <n v="300"/>
    <n v="69810.080000000002"/>
    <n v="18276"/>
    <n v="26.179600000000001"/>
    <n v="24.1068334646531"/>
    <n v="9.9"/>
    <m/>
    <m/>
    <m/>
    <s v="EM"/>
    <s v="VALLE DE CHALCO SOLIDARIDAD"/>
    <s v="56614"/>
    <s v="Morosidad"/>
    <x v="0"/>
  </r>
  <r>
    <n v="4441"/>
    <s v="Hipotecaria Su Casita"/>
    <s v="FIDEICOMISO 234036"/>
    <d v="2018-05-01T00:00:00"/>
    <s v="68789"/>
    <x v="0"/>
    <n v="21"/>
    <n v="143078.82"/>
    <n v="28557.32"/>
    <n v="0"/>
    <n v="171636.14"/>
    <n v="401.51"/>
    <n v="0"/>
    <n v="0"/>
    <n v="0"/>
    <n v="0"/>
    <m/>
    <n v="171636.14"/>
    <n v="132535.76"/>
    <n v="1132.71"/>
    <n v="0"/>
    <n v="0"/>
    <n v="0"/>
    <n v="0"/>
    <n v="0"/>
    <n v="133668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958.83"/>
    <n v="133668.47"/>
    <n v="169"/>
    <n v="300"/>
    <n v="195112.29"/>
    <n v="175601.06"/>
    <n v="89.999999000000003"/>
    <n v="87.967876893020303"/>
    <n v="9.5"/>
    <m/>
    <m/>
    <m/>
    <s v="JAL"/>
    <s v="PUERTO VALLARTA"/>
    <s v="48280"/>
    <s v="Morosidad"/>
    <x v="0"/>
  </r>
  <r>
    <n v="4442"/>
    <s v="Hipotecaria Su Casita"/>
    <s v="FIDEICOMISO 234036"/>
    <d v="2018-05-01T00:00:00"/>
    <s v="68790"/>
    <x v="3"/>
    <n v="4"/>
    <n v="0"/>
    <n v="2331.7399999999998"/>
    <n v="0"/>
    <n v="2331.7399999999998"/>
    <n v="0"/>
    <n v="0"/>
    <n v="0"/>
    <n v="0"/>
    <n v="0"/>
    <m/>
    <n v="2331.7399999999998"/>
    <n v="38.630000000000003"/>
    <n v="0"/>
    <n v="0"/>
    <n v="0"/>
    <n v="0"/>
    <n v="0"/>
    <n v="0"/>
    <n v="38.63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31.7399999999998"/>
    <n v="38.630000000000003"/>
    <n v="170"/>
    <n v="300"/>
    <n v="91654.56"/>
    <n v="82489.11"/>
    <n v="90.000006999999997"/>
    <n v="2.5440523763946499"/>
    <n v="8.6"/>
    <m/>
    <m/>
    <m/>
    <s v="QR"/>
    <s v="BENITO JUAREZ"/>
    <s v="77539"/>
    <s v="Morosidad"/>
    <x v="0"/>
  </r>
  <r>
    <n v="4443"/>
    <s v="Hipotecaria Su Casita"/>
    <s v="FIDEICOMISO 234036"/>
    <d v="2018-05-01T00:00:00"/>
    <s v="68792"/>
    <x v="1"/>
    <n v="0"/>
    <n v="211025.51"/>
    <n v="0"/>
    <n v="0"/>
    <n v="211025.51"/>
    <n v="638.96"/>
    <n v="0"/>
    <n v="0"/>
    <n v="638.96"/>
    <n v="0"/>
    <m/>
    <n v="210386.55"/>
    <n v="0"/>
    <n v="1512.35"/>
    <n v="0"/>
    <n v="0"/>
    <n v="1512.35"/>
    <n v="0"/>
    <n v="0"/>
    <n v="0"/>
    <n v="182.75"/>
    <n v="0"/>
    <n v="0"/>
    <n v="0"/>
    <n v="0"/>
    <n v="-50.88"/>
    <n v="116.7"/>
    <n v="324.94"/>
    <n v="0"/>
    <n v="0"/>
    <n v="0"/>
    <n v="0"/>
    <n v="0"/>
    <n v="0"/>
    <n v="0"/>
    <n v="0"/>
    <n v="0"/>
    <n v="0"/>
    <n v="1.4938E-2"/>
    <n v="2724.82"/>
    <n v="0"/>
    <n v="0"/>
    <n v="169"/>
    <n v="300"/>
    <n v="280358.21999999997"/>
    <n v="264947.15999999997"/>
    <n v="94.503083000000004"/>
    <n v="75.042048371960902"/>
    <n v="8.6"/>
    <m/>
    <m/>
    <m/>
    <s v="QRO"/>
    <s v="CORREGIDORA"/>
    <s v="76900"/>
    <s v="Al corriente"/>
    <x v="0"/>
  </r>
  <r>
    <n v="4444"/>
    <s v="Hipotecaria Su Casita"/>
    <s v="FIDEICOMISO 234036"/>
    <d v="2018-05-01T00:00:00"/>
    <s v="68794"/>
    <x v="0"/>
    <n v="21"/>
    <n v="30192.99"/>
    <n v="5438.68"/>
    <n v="0"/>
    <n v="35631.67"/>
    <n v="84.72"/>
    <n v="0"/>
    <n v="0"/>
    <n v="0"/>
    <n v="0"/>
    <m/>
    <n v="35631.67"/>
    <n v="23698.82"/>
    <n v="239.03"/>
    <n v="0"/>
    <n v="0"/>
    <n v="0"/>
    <n v="0"/>
    <n v="0"/>
    <n v="23937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23.4"/>
    <n v="23937.85"/>
    <n v="169"/>
    <n v="300"/>
    <n v="99778.21"/>
    <n v="37055.43"/>
    <n v="37.137797999999997"/>
    <n v="35.710873220541799"/>
    <n v="9.5"/>
    <m/>
    <m/>
    <m/>
    <s v="BCN"/>
    <s v="ENSENADA"/>
    <s v="22895"/>
    <s v="Proceso judicial"/>
    <x v="0"/>
  </r>
  <r>
    <n v="4445"/>
    <s v="Hipotecaria Su Casita"/>
    <s v="FIDEICOMISO 234036"/>
    <d v="2018-05-01T00:00:00"/>
    <s v="68802"/>
    <x v="0"/>
    <n v="21"/>
    <n v="71824.95"/>
    <n v="16263.15"/>
    <n v="0"/>
    <n v="88088.1"/>
    <n v="242.2"/>
    <n v="0"/>
    <n v="0"/>
    <n v="0"/>
    <n v="0"/>
    <m/>
    <n v="88088.1"/>
    <n v="42224.66"/>
    <n v="436.94"/>
    <n v="0"/>
    <n v="0"/>
    <n v="0"/>
    <n v="0"/>
    <n v="0"/>
    <n v="42661.5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505.349999999999"/>
    <n v="42661.599999999999"/>
    <n v="169"/>
    <n v="300"/>
    <n v="108688.05"/>
    <n v="93541.6"/>
    <n v="86.064290999999997"/>
    <n v="81.0467200907094"/>
    <n v="7.3"/>
    <m/>
    <m/>
    <m/>
    <s v="BCN"/>
    <s v="TIJUANA"/>
    <s v="22563"/>
    <s v="Proceso judicial"/>
    <x v="0"/>
  </r>
  <r>
    <n v="4446"/>
    <s v="Hipotecaria Su Casita"/>
    <s v="FIDEICOMISO 234036"/>
    <d v="2018-05-01T00:00:00"/>
    <s v="68805"/>
    <x v="0"/>
    <n v="21"/>
    <n v="111381.15"/>
    <n v="15267.49"/>
    <n v="0"/>
    <n v="126648.64"/>
    <n v="312.56"/>
    <n v="0"/>
    <n v="0"/>
    <n v="0"/>
    <n v="0"/>
    <m/>
    <n v="126648.64"/>
    <n v="58780.97"/>
    <n v="881.77"/>
    <n v="0"/>
    <n v="0"/>
    <n v="0"/>
    <n v="0"/>
    <n v="0"/>
    <n v="59662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80.05"/>
    <n v="59662.74"/>
    <n v="169"/>
    <n v="300"/>
    <n v="151887.21"/>
    <n v="136698.49"/>
    <n v="90.000000999999997"/>
    <n v="83.383347735945307"/>
    <n v="9.5"/>
    <m/>
    <m/>
    <m/>
    <s v="JAL"/>
    <s v="TLAJOMULCO DE ZUNIGA"/>
    <s v="45640"/>
    <s v="Morosidad"/>
    <x v="0"/>
  </r>
  <r>
    <n v="4447"/>
    <s v="Hipotecaria Su Casita"/>
    <s v="FIDEICOMISO 234036"/>
    <d v="2018-05-01T00:00:00"/>
    <s v="68806"/>
    <x v="0"/>
    <n v="21"/>
    <n v="141820.54"/>
    <n v="27219.040000000001"/>
    <n v="0"/>
    <n v="169039.58"/>
    <n v="425.09"/>
    <n v="0"/>
    <n v="0"/>
    <n v="0"/>
    <n v="0"/>
    <m/>
    <n v="169039.58"/>
    <n v="96482.74"/>
    <n v="1016.38"/>
    <n v="0"/>
    <n v="0"/>
    <n v="0"/>
    <n v="0"/>
    <n v="0"/>
    <n v="97499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644.13"/>
    <n v="97499.12"/>
    <n v="170"/>
    <n v="300"/>
    <n v="197250.73"/>
    <n v="177525.66"/>
    <n v="90.000001999999995"/>
    <n v="85.697822715201596"/>
    <n v="8.6"/>
    <m/>
    <m/>
    <m/>
    <s v="QR"/>
    <s v="SOLIDARIDAD"/>
    <s v="77710"/>
    <s v="Proceso judicial"/>
    <x v="0"/>
  </r>
  <r>
    <n v="4448"/>
    <s v="Hipotecaria Su Casita"/>
    <s v="FIDEICOMISO 234036"/>
    <d v="2018-05-01T00:00:00"/>
    <s v="68809"/>
    <x v="0"/>
    <n v="21"/>
    <n v="74268.42"/>
    <n v="16124.33"/>
    <n v="0"/>
    <n v="90392.75"/>
    <n v="224.88"/>
    <n v="0"/>
    <n v="0"/>
    <n v="0"/>
    <n v="0"/>
    <m/>
    <n v="90392.75"/>
    <n v="59830.27"/>
    <n v="532.26"/>
    <n v="0"/>
    <n v="0"/>
    <n v="0"/>
    <n v="0"/>
    <n v="0"/>
    <n v="60362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349.21"/>
    <n v="60362.53"/>
    <n v="169"/>
    <n v="300"/>
    <n v="131790.82999999999"/>
    <n v="93246.22"/>
    <n v="70.753192999999996"/>
    <n v="68.5880423522879"/>
    <n v="8.6"/>
    <m/>
    <m/>
    <m/>
    <s v="GTO"/>
    <s v="LEON"/>
    <s v="37299"/>
    <s v="Proceso judicial"/>
    <x v="0"/>
  </r>
  <r>
    <n v="4449"/>
    <s v="Hipotecaria Su Casita"/>
    <s v="FIDEICOMISO 234036"/>
    <d v="2018-05-01T00:00:00"/>
    <s v="68813"/>
    <x v="0"/>
    <n v="21"/>
    <n v="30161.67"/>
    <n v="5483.45"/>
    <n v="0"/>
    <n v="35645.120000000003"/>
    <n v="81.81"/>
    <n v="0"/>
    <n v="0"/>
    <n v="0"/>
    <n v="0"/>
    <m/>
    <n v="35645.120000000003"/>
    <n v="26919.26"/>
    <n v="248.83"/>
    <n v="0"/>
    <n v="0"/>
    <n v="0"/>
    <n v="0"/>
    <n v="0"/>
    <n v="27168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65.26"/>
    <n v="27168.09"/>
    <n v="169"/>
    <n v="300"/>
    <n v="99794.41"/>
    <n v="36669.86"/>
    <n v="36.745404999999998"/>
    <n v="35.718553893404597"/>
    <n v="9.9"/>
    <m/>
    <m/>
    <m/>
    <s v="BCN"/>
    <s v="ENSENADA"/>
    <s v="22895"/>
    <s v="Proceso judicial"/>
    <x v="0"/>
  </r>
  <r>
    <n v="4450"/>
    <s v="Hipotecaria Su Casita"/>
    <s v="FIDEICOMISO 234036"/>
    <d v="2018-05-01T00:00:00"/>
    <s v="68815"/>
    <x v="0"/>
    <n v="21"/>
    <n v="67703.8"/>
    <n v="13984.03"/>
    <n v="0"/>
    <n v="81687.83"/>
    <n v="203.46"/>
    <n v="0"/>
    <n v="0"/>
    <n v="0"/>
    <n v="0"/>
    <m/>
    <n v="81687.83"/>
    <n v="51175.53"/>
    <n v="485.21"/>
    <n v="0"/>
    <n v="0"/>
    <n v="0"/>
    <n v="0"/>
    <n v="0"/>
    <n v="51660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87.49"/>
    <n v="51660.74"/>
    <n v="170"/>
    <n v="300"/>
    <n v="102351.95"/>
    <n v="84813.38"/>
    <n v="82.864450000000005"/>
    <n v="79.810722136572096"/>
    <n v="8.6"/>
    <m/>
    <m/>
    <m/>
    <s v="QR"/>
    <s v="SOLIDARIDAD"/>
    <s v="77710"/>
    <s v="Proceso judicial"/>
    <x v="0"/>
  </r>
  <r>
    <n v="4451"/>
    <s v="Hipotecaria Su Casita"/>
    <s v="FIDEICOMISO 234036"/>
    <d v="2018-05-01T00:00:00"/>
    <s v="68817"/>
    <x v="0"/>
    <n v="21"/>
    <n v="91368.47"/>
    <n v="21419.21"/>
    <n v="0"/>
    <n v="112787.68"/>
    <n v="340.28"/>
    <n v="0"/>
    <n v="0"/>
    <n v="0"/>
    <n v="0"/>
    <m/>
    <n v="112787.68"/>
    <n v="62086.3"/>
    <n v="654.80999999999995"/>
    <n v="0"/>
    <n v="0"/>
    <n v="0"/>
    <n v="0"/>
    <n v="0"/>
    <n v="62741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759.49"/>
    <n v="62741.11"/>
    <n v="169"/>
    <n v="300"/>
    <n v="139465.12"/>
    <n v="122551"/>
    <n v="87.872150000000005"/>
    <n v="80.871603945394199"/>
    <n v="8.6"/>
    <m/>
    <m/>
    <m/>
    <s v="NL"/>
    <s v="APODACA"/>
    <s v="66600"/>
    <s v="Proceso judicial"/>
    <x v="0"/>
  </r>
  <r>
    <n v="4452"/>
    <s v="Hipotecaria Su Casita"/>
    <s v="FIDEICOMISO 234036"/>
    <d v="2018-05-01T00:00:00"/>
    <s v="68821"/>
    <x v="0"/>
    <n v="21"/>
    <n v="111535.42"/>
    <n v="25319.360000000001"/>
    <n v="0"/>
    <n v="136854.78"/>
    <n v="341.78"/>
    <n v="0"/>
    <n v="0"/>
    <n v="0"/>
    <n v="0"/>
    <m/>
    <n v="136854.78"/>
    <n v="95587.32"/>
    <n v="799.34"/>
    <n v="0"/>
    <n v="0"/>
    <n v="0"/>
    <n v="0"/>
    <n v="0"/>
    <n v="96386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661.14"/>
    <n v="96386.66"/>
    <n v="170"/>
    <n v="300"/>
    <n v="153404.51"/>
    <n v="140535.71"/>
    <n v="91.611198000000002"/>
    <n v="89.211705322629001"/>
    <n v="8.6"/>
    <m/>
    <m/>
    <m/>
    <s v="BCN"/>
    <s v="TIJUANA"/>
    <s v="22667"/>
    <s v="Proceso judicial"/>
    <x v="0"/>
  </r>
  <r>
    <n v="4453"/>
    <s v="Hipotecaria Su Casita"/>
    <s v="FIDEICOMISO 234036"/>
    <d v="2018-05-01T00:00:00"/>
    <s v="68825"/>
    <x v="1"/>
    <n v="0"/>
    <n v="193488.74"/>
    <n v="0"/>
    <n v="0"/>
    <n v="193488.74"/>
    <n v="701.98"/>
    <n v="0"/>
    <n v="0"/>
    <n v="701.98"/>
    <n v="0"/>
    <m/>
    <n v="192786.76"/>
    <n v="0"/>
    <n v="1177.06"/>
    <n v="0"/>
    <n v="0"/>
    <n v="1177.06"/>
    <n v="0"/>
    <n v="0"/>
    <n v="0"/>
    <n v="216.09"/>
    <n v="0"/>
    <n v="0"/>
    <n v="0"/>
    <n v="0"/>
    <n v="-52.96"/>
    <n v="104.76"/>
    <n v="321.63"/>
    <n v="0"/>
    <n v="0"/>
    <n v="0"/>
    <n v="0"/>
    <n v="0"/>
    <n v="0"/>
    <n v="0"/>
    <n v="13.53"/>
    <n v="0"/>
    <n v="42.18"/>
    <n v="0"/>
    <n v="2482.09"/>
    <n v="0"/>
    <n v="0"/>
    <n v="169"/>
    <n v="300"/>
    <n v="302283.73"/>
    <n v="258809.04"/>
    <n v="85.617919000000001"/>
    <n v="63.7767568008924"/>
    <n v="7.3"/>
    <m/>
    <m/>
    <m/>
    <s v="BCN"/>
    <s v="TIJUANA"/>
    <s v="22203"/>
    <s v="Al corriente"/>
    <x v="0"/>
  </r>
  <r>
    <n v="4454"/>
    <s v="Hipotecaria Su Casita"/>
    <s v="FIDEICOMISO 234036"/>
    <d v="2018-05-01T00:00:00"/>
    <s v="68828"/>
    <x v="0"/>
    <n v="21"/>
    <n v="57892.82"/>
    <n v="9391.02"/>
    <n v="0"/>
    <n v="67283.839999999997"/>
    <n v="183.07"/>
    <n v="0"/>
    <n v="0"/>
    <n v="0"/>
    <n v="0"/>
    <m/>
    <n v="67283.839999999997"/>
    <n v="30547.54"/>
    <n v="434.2"/>
    <n v="0"/>
    <n v="0"/>
    <n v="0"/>
    <n v="0"/>
    <n v="0"/>
    <n v="30981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74.09"/>
    <n v="30981.74"/>
    <n v="169"/>
    <n v="300"/>
    <n v="101087.42"/>
    <n v="73554.720000000001"/>
    <n v="72.763475"/>
    <n v="66.560052294998897"/>
    <n v="9"/>
    <m/>
    <m/>
    <m/>
    <s v="BCN"/>
    <s v="TIJUANA"/>
    <s v="22245"/>
    <s v="Proceso judicial"/>
    <x v="0"/>
  </r>
  <r>
    <n v="4455"/>
    <s v="Hipotecaria Su Casita"/>
    <s v="FIDEICOMISO 234036"/>
    <d v="2018-05-01T00:00:00"/>
    <s v="68829"/>
    <x v="5"/>
    <n v="21"/>
    <n v="34087.019999999997"/>
    <n v="6486.88"/>
    <n v="0"/>
    <n v="40573.9"/>
    <n v="98.95"/>
    <n v="40573.9"/>
    <n v="0"/>
    <n v="0"/>
    <n v="0"/>
    <m/>
    <n v="40573.9"/>
    <n v="25751.200000000001"/>
    <n v="258.49"/>
    <n v="0"/>
    <n v="0"/>
    <n v="0"/>
    <n v="0"/>
    <n v="0"/>
    <n v="26009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85.83"/>
    <n v="26009.69"/>
    <n v="169"/>
    <n v="300"/>
    <n v="101087.42"/>
    <n v="42248.26"/>
    <n v="41.793785999999997"/>
    <n v="40.137437465718101"/>
    <n v="9.1"/>
    <m/>
    <m/>
    <m/>
    <s v="BCN"/>
    <s v="TIJUANA"/>
    <s v="22245"/>
    <s v="Proceso judicial"/>
    <x v="0"/>
  </r>
  <r>
    <n v="4456"/>
    <s v="Hipotecaria Su Casita"/>
    <s v="FIDEICOMISO 234036"/>
    <d v="2018-05-01T00:00:00"/>
    <s v="68830"/>
    <x v="0"/>
    <n v="21"/>
    <n v="75000.05"/>
    <n v="19035.349999999999"/>
    <n v="0"/>
    <n v="94035.4"/>
    <n v="252.45"/>
    <n v="0"/>
    <n v="0"/>
    <n v="0"/>
    <n v="0"/>
    <m/>
    <n v="94035.4"/>
    <n v="67069.19"/>
    <n v="537.5"/>
    <n v="0"/>
    <n v="0"/>
    <n v="0"/>
    <n v="0"/>
    <n v="0"/>
    <n v="67606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287.8"/>
    <n v="67606.69"/>
    <n v="169"/>
    <n v="300"/>
    <n v="102408.08"/>
    <n v="97287.679999999993"/>
    <n v="95.000004000000004"/>
    <n v="91.824199900147704"/>
    <n v="8.6"/>
    <m/>
    <m/>
    <m/>
    <s v="QR"/>
    <s v="SOLIDARIDAD"/>
    <s v="77710"/>
    <s v="Morosidad"/>
    <x v="0"/>
  </r>
  <r>
    <n v="4457"/>
    <s v="Hipotecaria Su Casita"/>
    <s v="FIDEICOMISO 234036"/>
    <d v="2018-05-01T00:00:00"/>
    <s v="68831"/>
    <x v="0"/>
    <n v="21"/>
    <n v="77589.240000000005"/>
    <n v="15748.2"/>
    <n v="0"/>
    <n v="93337.44"/>
    <n v="232.57"/>
    <n v="0"/>
    <n v="0"/>
    <n v="0"/>
    <n v="0"/>
    <m/>
    <n v="93337.44"/>
    <n v="57594.38"/>
    <n v="556.05999999999995"/>
    <n v="0"/>
    <n v="0"/>
    <n v="0"/>
    <n v="0"/>
    <n v="0"/>
    <n v="58150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980.77"/>
    <n v="58150.44"/>
    <n v="170"/>
    <n v="300"/>
    <n v="102235.93"/>
    <n v="97124.14"/>
    <n v="95.000005999999999"/>
    <n v="91.296122261928303"/>
    <n v="8.6"/>
    <m/>
    <m/>
    <m/>
    <s v="QR"/>
    <s v="SOLIDARIDAD"/>
    <s v="77710"/>
    <s v="Morosidad"/>
    <x v="0"/>
  </r>
  <r>
    <n v="4458"/>
    <s v="Hipotecaria Su Casita"/>
    <s v="FIDEICOMISO 234036"/>
    <d v="2018-05-01T00:00:00"/>
    <s v="68833"/>
    <x v="0"/>
    <n v="21"/>
    <n v="109547.43"/>
    <n v="12959.41"/>
    <n v="0"/>
    <n v="122506.84"/>
    <n v="331.71"/>
    <n v="0"/>
    <n v="0"/>
    <n v="0"/>
    <n v="0"/>
    <m/>
    <n v="122506.84"/>
    <n v="38413.39"/>
    <n v="785.09"/>
    <n v="0"/>
    <n v="0"/>
    <n v="0"/>
    <n v="0"/>
    <n v="0"/>
    <n v="39198.48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91.12"/>
    <n v="39198.480000000003"/>
    <n v="169"/>
    <n v="300"/>
    <n v="165791.09"/>
    <n v="137540.34"/>
    <n v="82.960031000000001"/>
    <n v="73.892294028879405"/>
    <n v="8.6"/>
    <m/>
    <m/>
    <m/>
    <s v="BCN"/>
    <s v="TIJUANA"/>
    <s v="22127"/>
    <s v="Morosidad"/>
    <x v="0"/>
  </r>
  <r>
    <n v="4459"/>
    <s v="Hipotecaria Su Casita"/>
    <s v="FIDEICOMISO 234036"/>
    <d v="2018-05-01T00:00:00"/>
    <s v="68834"/>
    <x v="0"/>
    <n v="21"/>
    <n v="72822.7"/>
    <n v="8887.3700000000008"/>
    <n v="0"/>
    <n v="81710.070000000007"/>
    <n v="245.58"/>
    <n v="0"/>
    <n v="0"/>
    <n v="0"/>
    <n v="0"/>
    <m/>
    <n v="81710.070000000007"/>
    <n v="19344.41"/>
    <n v="443"/>
    <n v="0"/>
    <n v="0"/>
    <n v="0"/>
    <n v="0"/>
    <n v="0"/>
    <n v="19787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32.9500000000007"/>
    <n v="19787.41"/>
    <n v="169"/>
    <n v="300"/>
    <n v="108682.07"/>
    <n v="94841.55"/>
    <n v="87.265129999999999"/>
    <n v="75.182658664468306"/>
    <n v="7.3"/>
    <m/>
    <m/>
    <m/>
    <s v="BCN"/>
    <s v="TIJUANA"/>
    <s v="22563"/>
    <s v="Morosidad"/>
    <x v="0"/>
  </r>
  <r>
    <n v="4460"/>
    <s v="Hipotecaria Su Casita"/>
    <s v="FIDEICOMISO 234036"/>
    <d v="2018-05-01T00:00:00"/>
    <s v="68836"/>
    <x v="0"/>
    <n v="21"/>
    <n v="57009.83"/>
    <n v="4773.78"/>
    <n v="0"/>
    <n v="61783.61"/>
    <n v="192.26"/>
    <n v="0"/>
    <n v="0"/>
    <n v="0"/>
    <n v="0"/>
    <m/>
    <n v="61783.61"/>
    <n v="9674.7900000000009"/>
    <n v="346.81"/>
    <n v="0"/>
    <n v="0"/>
    <n v="0"/>
    <n v="0"/>
    <n v="0"/>
    <n v="1002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66.04"/>
    <n v="10021.6"/>
    <n v="169"/>
    <n v="300"/>
    <n v="82498.16"/>
    <n v="74248.34"/>
    <n v="89.999994999999998"/>
    <n v="74.890894410325501"/>
    <n v="7.3"/>
    <m/>
    <m/>
    <m/>
    <s v="SIN"/>
    <s v="CULIACAN"/>
    <s v="80015"/>
    <s v="Morosidad"/>
    <x v="0"/>
  </r>
  <r>
    <n v="4461"/>
    <s v="Hipotecaria Su Casita"/>
    <s v="FIDEICOMISO 234036"/>
    <d v="2018-05-01T00:00:00"/>
    <s v="68837"/>
    <x v="0"/>
    <n v="21"/>
    <n v="112454.54"/>
    <n v="15049.02"/>
    <n v="0"/>
    <n v="127503.56"/>
    <n v="337.07"/>
    <n v="0"/>
    <n v="0"/>
    <n v="0"/>
    <n v="0"/>
    <m/>
    <n v="127503.56"/>
    <n v="46672.44"/>
    <n v="805.92"/>
    <n v="0"/>
    <n v="0"/>
    <n v="0"/>
    <n v="0"/>
    <n v="0"/>
    <n v="47478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86.09"/>
    <n v="47478.36"/>
    <n v="170"/>
    <n v="300"/>
    <n v="156406.87"/>
    <n v="140766.18"/>
    <n v="89.999998000000005"/>
    <n v="81.520434418216695"/>
    <n v="8.6"/>
    <m/>
    <m/>
    <m/>
    <s v="QR"/>
    <s v="SOLIDARIDAD"/>
    <s v="77710"/>
    <s v="Morosidad"/>
    <x v="0"/>
  </r>
  <r>
    <n v="4462"/>
    <s v="Hipotecaria Su Casita"/>
    <s v="FIDEICOMISO 234036"/>
    <d v="2018-05-01T00:00:00"/>
    <s v="68838"/>
    <x v="0"/>
    <n v="21"/>
    <n v="75591.929999999993"/>
    <n v="16758.61"/>
    <n v="0"/>
    <n v="92350.54"/>
    <n v="248.08"/>
    <n v="0"/>
    <n v="0"/>
    <n v="0"/>
    <n v="0"/>
    <m/>
    <n v="92350.54"/>
    <n v="56694.64"/>
    <n v="541.74"/>
    <n v="0"/>
    <n v="0"/>
    <n v="0"/>
    <n v="0"/>
    <n v="0"/>
    <n v="57236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06.689999999999"/>
    <n v="57236.38"/>
    <n v="169"/>
    <n v="300"/>
    <n v="102391.24"/>
    <n v="97271.679999999993"/>
    <n v="95.000001999999995"/>
    <n v="90.1937900599751"/>
    <n v="8.6"/>
    <m/>
    <m/>
    <m/>
    <s v="QR"/>
    <s v="SOLIDARIDAD"/>
    <s v="77710"/>
    <s v="Morosidad"/>
    <x v="0"/>
  </r>
  <r>
    <n v="4463"/>
    <s v="Hipotecaria Su Casita"/>
    <s v="FIDEICOMISO 234036"/>
    <d v="2018-05-01T00:00:00"/>
    <s v="68840"/>
    <x v="0"/>
    <n v="21"/>
    <n v="77828.53"/>
    <n v="12609.1"/>
    <n v="0"/>
    <n v="90437.63"/>
    <n v="262.44"/>
    <n v="0"/>
    <n v="0"/>
    <n v="0"/>
    <n v="0"/>
    <m/>
    <n v="90437.63"/>
    <n v="29213.84"/>
    <n v="473.46"/>
    <n v="0"/>
    <n v="0"/>
    <n v="0"/>
    <n v="0"/>
    <n v="0"/>
    <n v="29687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71.54"/>
    <n v="29687.3"/>
    <n v="169"/>
    <n v="300"/>
    <n v="119943.11"/>
    <n v="101359.78"/>
    <n v="84.506546"/>
    <n v="75.400437330526799"/>
    <n v="7.3"/>
    <m/>
    <m/>
    <m/>
    <s v="BCN"/>
    <s v="ENSENADA"/>
    <s v="22895"/>
    <s v="Morosidad"/>
    <x v="0"/>
  </r>
  <r>
    <n v="4464"/>
    <s v="Hipotecaria Su Casita"/>
    <s v="FIDEICOMISO 234036"/>
    <d v="2018-05-01T00:00:00"/>
    <s v="68848"/>
    <x v="0"/>
    <n v="21"/>
    <n v="67118.399999999994"/>
    <n v="25263.9"/>
    <n v="0"/>
    <n v="92382.3"/>
    <n v="384.85"/>
    <n v="0"/>
    <n v="0"/>
    <n v="0"/>
    <n v="0"/>
    <m/>
    <n v="92382.3"/>
    <n v="59559.63"/>
    <n v="531.35"/>
    <n v="0"/>
    <n v="0"/>
    <n v="0"/>
    <n v="0"/>
    <n v="0"/>
    <n v="6009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648.75"/>
    <n v="60090.98"/>
    <n v="109"/>
    <n v="240"/>
    <n v="109211.85"/>
    <n v="98290.66"/>
    <n v="89.999994999999998"/>
    <n v="84.589996018833304"/>
    <n v="9.5"/>
    <m/>
    <m/>
    <m/>
    <s v="SON"/>
    <s v="AGUA PRIETA"/>
    <s v="84200"/>
    <s v="Morosidad"/>
    <x v="0"/>
  </r>
  <r>
    <n v="4465"/>
    <s v="Hipotecaria Su Casita"/>
    <s v="FIDEICOMISO 234036"/>
    <d v="2018-05-01T00:00:00"/>
    <s v="68849"/>
    <x v="0"/>
    <n v="21"/>
    <n v="69558.91"/>
    <n v="19219.32"/>
    <n v="0"/>
    <n v="88778.23"/>
    <n v="393.47"/>
    <n v="0"/>
    <n v="0"/>
    <n v="0"/>
    <n v="0"/>
    <m/>
    <n v="88778.23"/>
    <n v="39317.360000000001"/>
    <n v="550.66999999999996"/>
    <n v="0"/>
    <n v="0"/>
    <n v="0"/>
    <n v="0"/>
    <n v="0"/>
    <n v="39868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12.79"/>
    <n v="39868.03"/>
    <n v="110"/>
    <n v="240"/>
    <n v="112542.44"/>
    <n v="101288.19"/>
    <n v="89.999994999999998"/>
    <n v="78.884223877520697"/>
    <n v="9.5"/>
    <m/>
    <m/>
    <m/>
    <s v="QR"/>
    <s v="BENITO JUAREZ"/>
    <s v="77500"/>
    <s v="Morosidad"/>
    <x v="0"/>
  </r>
  <r>
    <n v="4466"/>
    <s v="Hipotecaria Su Casita"/>
    <s v="FIDEICOMISO 234036"/>
    <d v="2018-05-01T00:00:00"/>
    <s v="68850"/>
    <x v="0"/>
    <n v="21"/>
    <n v="206797.98"/>
    <n v="46329.04"/>
    <n v="0"/>
    <n v="253127.02"/>
    <n v="697.37"/>
    <n v="0"/>
    <n v="0"/>
    <n v="0"/>
    <n v="0"/>
    <m/>
    <n v="253127.02"/>
    <n v="120031.83"/>
    <n v="1258.02"/>
    <n v="0"/>
    <n v="0"/>
    <n v="0"/>
    <n v="0"/>
    <n v="0"/>
    <n v="121289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026.41"/>
    <n v="121289.85"/>
    <n v="169"/>
    <n v="300"/>
    <n v="311180.34000000003"/>
    <n v="269325.65000000002"/>
    <n v="86.549700000000001"/>
    <n v="81.344155831031998"/>
    <n v="7.3"/>
    <m/>
    <m/>
    <m/>
    <s v="BCN"/>
    <s v="TIJUANA"/>
    <s v="22645"/>
    <s v="Proceso judicial"/>
    <x v="0"/>
  </r>
  <r>
    <n v="4467"/>
    <s v="Hipotecaria Su Casita"/>
    <s v="FIDEICOMISO 234036"/>
    <d v="2018-05-01T00:00:00"/>
    <s v="68853"/>
    <x v="0"/>
    <n v="21"/>
    <n v="82249.19"/>
    <n v="20122.71"/>
    <n v="0"/>
    <n v="102371.9"/>
    <n v="277.36"/>
    <n v="0"/>
    <n v="0"/>
    <n v="0"/>
    <n v="0"/>
    <m/>
    <n v="102371.9"/>
    <n v="54537.440000000002"/>
    <n v="500.35"/>
    <n v="0"/>
    <n v="0"/>
    <n v="0"/>
    <n v="0"/>
    <n v="0"/>
    <n v="55037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00.07"/>
    <n v="55037.79"/>
    <n v="169"/>
    <n v="300"/>
    <n v="119412.8"/>
    <n v="107118"/>
    <n v="89.703951000000004"/>
    <n v="85.729418971385797"/>
    <n v="7.3"/>
    <m/>
    <m/>
    <m/>
    <s v="BCN"/>
    <s v="TIJUANA"/>
    <s v="22563"/>
    <s v="Proceso judicial"/>
    <x v="0"/>
  </r>
  <r>
    <n v="4468"/>
    <s v="Hipotecaria Su Casita"/>
    <s v="FIDEICOMISO 234036"/>
    <d v="2018-05-01T00:00:00"/>
    <s v="68855"/>
    <x v="0"/>
    <n v="21"/>
    <n v="85256.11"/>
    <n v="50088.27"/>
    <n v="0"/>
    <n v="135344.38"/>
    <n v="704.24"/>
    <n v="0"/>
    <n v="0"/>
    <n v="0"/>
    <n v="0"/>
    <m/>
    <n v="135344.38"/>
    <n v="93787.86"/>
    <n v="674.94"/>
    <n v="0"/>
    <n v="0"/>
    <n v="0"/>
    <n v="0"/>
    <n v="0"/>
    <n v="94462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792.51"/>
    <n v="94462.8"/>
    <n v="110"/>
    <n v="240"/>
    <n v="164400.35999999999"/>
    <n v="147960.32000000001"/>
    <n v="89.999998000000005"/>
    <n v="82.326085326871706"/>
    <n v="9.5"/>
    <m/>
    <m/>
    <m/>
    <s v="QR"/>
    <s v="SOLIDARIDAD"/>
    <s v="77710"/>
    <s v="Proceso judicial"/>
    <x v="0"/>
  </r>
  <r>
    <n v="4469"/>
    <s v="Hipotecaria Su Casita"/>
    <s v="FIDEICOMISO 234036"/>
    <d v="2018-05-01T00:00:00"/>
    <s v="68856"/>
    <x v="0"/>
    <n v="21"/>
    <n v="68555.48"/>
    <n v="8864.18"/>
    <n v="0"/>
    <n v="77419.66"/>
    <n v="192.39"/>
    <n v="0"/>
    <n v="0"/>
    <n v="0"/>
    <n v="0"/>
    <m/>
    <n v="77419.66"/>
    <n v="33103.72"/>
    <n v="542.73"/>
    <n v="0"/>
    <n v="0"/>
    <n v="0"/>
    <n v="0"/>
    <n v="0"/>
    <n v="33646.44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56.57"/>
    <n v="33646.449999999997"/>
    <n v="169"/>
    <n v="300"/>
    <n v="103438.72"/>
    <n v="84138.89"/>
    <n v="81.341774000000001"/>
    <n v="74.845918301000196"/>
    <n v="9.5"/>
    <m/>
    <m/>
    <m/>
    <s v="NL"/>
    <s v="GUADALUPE"/>
    <s v="67169"/>
    <s v="Morosidad"/>
    <x v="0"/>
  </r>
  <r>
    <n v="4470"/>
    <s v="Hipotecaria Su Casita"/>
    <s v="FIDEICOMISO 234036"/>
    <d v="2018-05-01T00:00:00"/>
    <s v="68858"/>
    <x v="0"/>
    <n v="21"/>
    <n v="26308.74"/>
    <n v="9060.6299999999992"/>
    <n v="0"/>
    <n v="35369.370000000003"/>
    <n v="159.44"/>
    <n v="0"/>
    <n v="0"/>
    <n v="0"/>
    <n v="0"/>
    <m/>
    <n v="35369.370000000003"/>
    <n v="19929.25"/>
    <n v="217.05"/>
    <n v="0"/>
    <n v="0"/>
    <n v="0"/>
    <n v="0"/>
    <n v="0"/>
    <n v="20146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20.07"/>
    <n v="20146.3"/>
    <n v="109"/>
    <n v="240"/>
    <n v="99778"/>
    <n v="39282.68"/>
    <n v="39.370081999999996"/>
    <n v="35.4480650808025"/>
    <n v="9.9"/>
    <m/>
    <m/>
    <m/>
    <s v="BCN"/>
    <s v="ENSENADA"/>
    <s v="22895"/>
    <s v="Morosidad"/>
    <x v="0"/>
  </r>
  <r>
    <n v="4471"/>
    <s v="Hipotecaria Su Casita"/>
    <s v="FIDEICOMISO 234036"/>
    <d v="2018-05-01T00:00:00"/>
    <s v="68859"/>
    <x v="1"/>
    <n v="0"/>
    <n v="5380.71"/>
    <n v="0"/>
    <n v="0"/>
    <n v="5380.71"/>
    <n v="1838.54"/>
    <n v="0"/>
    <n v="0"/>
    <n v="1838.54"/>
    <n v="0"/>
    <m/>
    <n v="3542.17"/>
    <n v="0"/>
    <n v="38.56"/>
    <n v="0"/>
    <n v="0"/>
    <n v="38.56"/>
    <n v="0"/>
    <n v="0"/>
    <n v="0"/>
    <n v="117.23"/>
    <n v="0"/>
    <n v="0"/>
    <n v="0"/>
    <n v="0"/>
    <n v="-33.54"/>
    <n v="69.2"/>
    <n v="233.87"/>
    <n v="0"/>
    <n v="0"/>
    <n v="0"/>
    <n v="0"/>
    <n v="0"/>
    <n v="0"/>
    <n v="0"/>
    <n v="4.68"/>
    <n v="0"/>
    <n v="2102.5700000000002"/>
    <n v="0"/>
    <n v="2268.54"/>
    <n v="0"/>
    <n v="0"/>
    <n v="49"/>
    <n v="180"/>
    <n v="210543.63"/>
    <n v="189489.26"/>
    <n v="89.999996999999993"/>
    <n v="1.6823923919143999"/>
    <n v="8.6"/>
    <m/>
    <m/>
    <m/>
    <s v="JAL"/>
    <s v="TLAJOMULCO DE ZUNIGA"/>
    <s v="45653"/>
    <s v="Al corriente"/>
    <x v="0"/>
  </r>
  <r>
    <n v="4472"/>
    <s v="Hipotecaria Su Casita"/>
    <s v="FIDEICOMISO 234036"/>
    <d v="2018-05-01T00:00:00"/>
    <s v="68860"/>
    <x v="1"/>
    <n v="0"/>
    <n v="55007.8"/>
    <n v="0"/>
    <n v="0"/>
    <n v="55007.8"/>
    <n v="166.55"/>
    <n v="0"/>
    <n v="0"/>
    <n v="166.55"/>
    <n v="0"/>
    <m/>
    <n v="54841.25"/>
    <n v="0"/>
    <n v="394.22"/>
    <n v="0"/>
    <n v="0"/>
    <n v="394.22"/>
    <n v="0"/>
    <n v="0"/>
    <n v="0"/>
    <n v="47.64"/>
    <n v="0"/>
    <n v="0"/>
    <n v="0"/>
    <n v="0"/>
    <n v="-13.33"/>
    <n v="30.42"/>
    <n v="85.34"/>
    <n v="0"/>
    <n v="0"/>
    <n v="0"/>
    <n v="0"/>
    <n v="0"/>
    <n v="0"/>
    <n v="0"/>
    <n v="0"/>
    <n v="0"/>
    <n v="0"/>
    <n v="1.66E-3"/>
    <n v="710.84"/>
    <n v="0"/>
    <n v="0"/>
    <n v="169"/>
    <n v="300"/>
    <n v="77355.25"/>
    <n v="69062.740000000005"/>
    <n v="89.279965000000004"/>
    <n v="70.895317512109301"/>
    <n v="8.6"/>
    <m/>
    <m/>
    <m/>
    <s v="DF"/>
    <s v="VENUSTIANO CARRANZA"/>
    <s v="15270"/>
    <s v="Al corriente"/>
    <x v="0"/>
  </r>
  <r>
    <n v="4473"/>
    <s v="Hipotecaria Su Casita"/>
    <s v="FIDEICOMISO 234036"/>
    <d v="2018-05-01T00:00:00"/>
    <s v="68862"/>
    <x v="0"/>
    <n v="21"/>
    <n v="109937.75"/>
    <n v="22505.64"/>
    <n v="0"/>
    <n v="132443.39000000001"/>
    <n v="370.72"/>
    <n v="0"/>
    <n v="0"/>
    <n v="0"/>
    <n v="0"/>
    <m/>
    <n v="132443.39000000001"/>
    <n v="56237.96"/>
    <n v="668.79"/>
    <n v="0"/>
    <n v="0"/>
    <n v="0"/>
    <n v="0"/>
    <n v="0"/>
    <n v="56906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876.36"/>
    <n v="56906.75"/>
    <n v="169"/>
    <n v="300"/>
    <n v="159740.81"/>
    <n v="143177.51999999999"/>
    <n v="89.631146999999999"/>
    <n v="82.911430218014203"/>
    <n v="7.3"/>
    <m/>
    <m/>
    <m/>
    <s v="BCN"/>
    <s v="TIJUANA"/>
    <s v="22563"/>
    <s v="Morosidad"/>
    <x v="0"/>
  </r>
  <r>
    <n v="4474"/>
    <s v="Hipotecaria Su Casita"/>
    <s v="FIDEICOMISO 234036"/>
    <d v="2018-05-01T00:00:00"/>
    <s v="68864"/>
    <x v="1"/>
    <n v="0"/>
    <n v="76054.44"/>
    <n v="0"/>
    <n v="0"/>
    <n v="76054.44"/>
    <n v="332.28"/>
    <n v="0"/>
    <n v="0"/>
    <n v="332.28"/>
    <n v="265.41000000000003"/>
    <m/>
    <n v="75456.75"/>
    <n v="0"/>
    <n v="462.66"/>
    <n v="0"/>
    <n v="0"/>
    <n v="462.66"/>
    <n v="0"/>
    <n v="0"/>
    <n v="0"/>
    <n v="91.42"/>
    <n v="0"/>
    <n v="0"/>
    <n v="0"/>
    <n v="0"/>
    <n v="-21.84"/>
    <n v="44.32"/>
    <n v="134.32"/>
    <n v="0"/>
    <n v="0"/>
    <n v="0"/>
    <n v="0"/>
    <n v="0"/>
    <n v="0"/>
    <n v="0"/>
    <n v="0.31"/>
    <n v="0"/>
    <n v="2.77"/>
    <n v="0"/>
    <n v="1308.8800000000001"/>
    <n v="0"/>
    <n v="0"/>
    <n v="169"/>
    <n v="300"/>
    <n v="116014.84"/>
    <n v="109490.95"/>
    <n v="94.376676000000003"/>
    <n v="65.040601499603397"/>
    <n v="7.3"/>
    <m/>
    <m/>
    <m/>
    <s v="BCN"/>
    <s v="TIJUANA"/>
    <s v="22563"/>
    <s v="Al corriente"/>
    <x v="0"/>
  </r>
  <r>
    <n v="4475"/>
    <s v="Hipotecaria Su Casita"/>
    <s v="FIDEICOMISO 234036"/>
    <d v="2018-05-01T00:00:00"/>
    <s v="68866"/>
    <x v="0"/>
    <n v="21"/>
    <n v="69127.149999999994"/>
    <n v="13367.76"/>
    <n v="0"/>
    <n v="82494.91"/>
    <n v="194"/>
    <n v="0"/>
    <n v="0"/>
    <n v="0"/>
    <n v="0"/>
    <m/>
    <n v="82494.91"/>
    <n v="60758.239999999998"/>
    <n v="547.26"/>
    <n v="0"/>
    <n v="0"/>
    <n v="0"/>
    <n v="0"/>
    <n v="0"/>
    <n v="61305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61.76"/>
    <n v="61305.5"/>
    <n v="169"/>
    <n v="300"/>
    <n v="94268.08"/>
    <n v="84841.27"/>
    <n v="89.999998000000005"/>
    <n v="87.510968836395094"/>
    <n v="9.5"/>
    <m/>
    <m/>
    <m/>
    <s v="EM"/>
    <s v="HUEHUETOCA"/>
    <s v="54680"/>
    <s v="Proceso judicial"/>
    <x v="0"/>
  </r>
  <r>
    <n v="4476"/>
    <s v="Hipotecaria Su Casita"/>
    <s v="FIDEICOMISO 234036"/>
    <d v="2018-05-01T00:00:00"/>
    <s v="68867"/>
    <x v="0"/>
    <n v="21"/>
    <n v="73351.42"/>
    <n v="14184.82"/>
    <n v="0"/>
    <n v="87536.24"/>
    <n v="205.86"/>
    <n v="0"/>
    <n v="0"/>
    <n v="0"/>
    <n v="0"/>
    <m/>
    <n v="87536.24"/>
    <n v="64471.17"/>
    <n v="580.70000000000005"/>
    <n v="0"/>
    <n v="0"/>
    <n v="0"/>
    <n v="0"/>
    <n v="0"/>
    <n v="65051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90.68"/>
    <n v="65051.87"/>
    <n v="169"/>
    <n v="300"/>
    <n v="100028.91"/>
    <n v="90026.02"/>
    <n v="90.000000999999997"/>
    <n v="87.510940587357297"/>
    <n v="9.5"/>
    <m/>
    <m/>
    <m/>
    <s v="EM"/>
    <s v="HUEHUETOCA"/>
    <s v="54680"/>
    <s v="Morosidad"/>
    <x v="0"/>
  </r>
  <r>
    <n v="4477"/>
    <s v="Hipotecaria Su Casita"/>
    <s v="FIDEICOMISO 234036"/>
    <d v="2018-05-01T00:00:00"/>
    <s v="68868"/>
    <x v="0"/>
    <n v="21"/>
    <n v="53810.6"/>
    <n v="10778.22"/>
    <n v="0"/>
    <n v="64588.82"/>
    <n v="162.91999999999999"/>
    <n v="0"/>
    <n v="0"/>
    <n v="0"/>
    <n v="0"/>
    <m/>
    <n v="64588.82"/>
    <n v="38592.18"/>
    <n v="385.64"/>
    <n v="0"/>
    <n v="0"/>
    <n v="0"/>
    <n v="0"/>
    <n v="0"/>
    <n v="38977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41.14"/>
    <n v="38977.82"/>
    <n v="169"/>
    <n v="300"/>
    <n v="75065.73"/>
    <n v="67559.16"/>
    <n v="90.000004000000004"/>
    <n v="86.043018568544696"/>
    <n v="8.6"/>
    <m/>
    <m/>
    <m/>
    <s v="DF"/>
    <s v="VENUSTIANO CARRANZA"/>
    <s v="15270"/>
    <s v="Morosidad"/>
    <x v="0"/>
  </r>
  <r>
    <n v="4478"/>
    <s v="Hipotecaria Su Casita"/>
    <s v="FIDEICOMISO 234036"/>
    <d v="2018-05-01T00:00:00"/>
    <s v="68870"/>
    <x v="0"/>
    <n v="21"/>
    <n v="64062.39"/>
    <n v="13783.44"/>
    <n v="0"/>
    <n v="77845.83"/>
    <n v="216.03"/>
    <n v="0"/>
    <n v="0"/>
    <n v="0"/>
    <n v="0"/>
    <m/>
    <n v="77845.83"/>
    <n v="35281.49"/>
    <n v="389.71"/>
    <n v="0"/>
    <n v="0"/>
    <n v="0"/>
    <n v="0"/>
    <n v="0"/>
    <n v="35671.1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99.47"/>
    <n v="35671.199999999997"/>
    <n v="169"/>
    <n v="300"/>
    <n v="98463.19"/>
    <n v="83431.839999999997"/>
    <n v="84.734041000000005"/>
    <n v="79.060844767405698"/>
    <n v="7.3"/>
    <m/>
    <m/>
    <m/>
    <s v="BCN"/>
    <s v="ENSENADA"/>
    <s v="22895"/>
    <s v="Morosidad"/>
    <x v="0"/>
  </r>
  <r>
    <n v="4479"/>
    <s v="Hipotecaria Su Casita"/>
    <s v="FIDEICOMISO 234036"/>
    <d v="2018-05-01T00:00:00"/>
    <s v="68873"/>
    <x v="0"/>
    <n v="21"/>
    <n v="66636.77"/>
    <n v="9679.34"/>
    <n v="0"/>
    <n v="76316.11"/>
    <n v="201.76"/>
    <n v="0"/>
    <n v="0"/>
    <n v="0"/>
    <n v="0"/>
    <m/>
    <n v="76316.11"/>
    <n v="30400.54"/>
    <n v="477.56"/>
    <n v="0"/>
    <n v="0"/>
    <n v="0"/>
    <n v="0"/>
    <n v="0"/>
    <n v="30878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81.1"/>
    <n v="30878.1"/>
    <n v="169"/>
    <n v="300"/>
    <n v="92958.8"/>
    <n v="83662.92"/>
    <n v="90"/>
    <n v="82.096703055547195"/>
    <n v="8.6"/>
    <m/>
    <m/>
    <m/>
    <s v="SON"/>
    <s v="AGUA PRIETA"/>
    <s v="84210"/>
    <s v="Morosidad"/>
    <x v="0"/>
  </r>
  <r>
    <n v="4480"/>
    <s v="Hipotecaria Su Casita"/>
    <s v="FIDEICOMISO 234036"/>
    <d v="2018-05-01T00:00:00"/>
    <s v="68874"/>
    <x v="1"/>
    <n v="0"/>
    <n v="55526.720000000001"/>
    <n v="0"/>
    <n v="0"/>
    <n v="55526.720000000001"/>
    <n v="333.41"/>
    <n v="0"/>
    <n v="0"/>
    <n v="333.41"/>
    <n v="0"/>
    <m/>
    <n v="55193.31"/>
    <n v="0"/>
    <n v="397.94"/>
    <n v="0"/>
    <n v="0"/>
    <n v="397.94"/>
    <n v="0"/>
    <n v="0"/>
    <n v="0"/>
    <n v="54.37"/>
    <n v="0"/>
    <n v="0"/>
    <n v="0"/>
    <n v="0"/>
    <n v="-15.63"/>
    <n v="34.18"/>
    <n v="103.27"/>
    <n v="0"/>
    <n v="0"/>
    <n v="0"/>
    <n v="0"/>
    <n v="0"/>
    <n v="0"/>
    <n v="0"/>
    <n v="16.260000000000002"/>
    <n v="0"/>
    <n v="10.91"/>
    <n v="0"/>
    <n v="923.8"/>
    <n v="0"/>
    <n v="0"/>
    <n v="109"/>
    <n v="240"/>
    <n v="92958.8"/>
    <n v="83662.92"/>
    <n v="90"/>
    <n v="59.373948458887199"/>
    <n v="8.6"/>
    <m/>
    <m/>
    <m/>
    <s v="SON"/>
    <s v="AGUA PRIETA"/>
    <s v="84210"/>
    <s v="Al corriente"/>
    <x v="0"/>
  </r>
  <r>
    <n v="4481"/>
    <s v="Hipotecaria Su Casita"/>
    <s v="FIDEICOMISO 234036"/>
    <d v="2018-05-01T00:00:00"/>
    <s v="68875"/>
    <x v="1"/>
    <n v="0"/>
    <n v="61257.32"/>
    <n v="0"/>
    <n v="0"/>
    <n v="61257.32"/>
    <n v="204.65"/>
    <n v="0"/>
    <n v="0"/>
    <n v="204.65"/>
    <n v="0"/>
    <m/>
    <n v="61052.67"/>
    <n v="0"/>
    <n v="372.65"/>
    <n v="0"/>
    <n v="0"/>
    <n v="372.65"/>
    <n v="0"/>
    <n v="0"/>
    <n v="0"/>
    <n v="66.39"/>
    <n v="0"/>
    <n v="0"/>
    <n v="0"/>
    <n v="0"/>
    <n v="-16.05"/>
    <n v="32.18"/>
    <n v="99.28"/>
    <n v="0"/>
    <n v="0"/>
    <n v="0"/>
    <n v="0"/>
    <n v="0"/>
    <n v="0"/>
    <n v="0"/>
    <n v="3.71"/>
    <n v="0"/>
    <n v="3.45"/>
    <n v="0"/>
    <n v="762.81"/>
    <n v="0"/>
    <n v="0"/>
    <n v="170"/>
    <n v="300"/>
    <n v="96085.27"/>
    <n v="79513.83"/>
    <n v="82.753401999999994"/>
    <n v="63.540092883003403"/>
    <n v="7.3"/>
    <m/>
    <m/>
    <m/>
    <s v="BCN"/>
    <s v="MEXICALI"/>
    <s v="21355"/>
    <s v="Al corriente"/>
    <x v="0"/>
  </r>
  <r>
    <n v="4482"/>
    <s v="Hipotecaria Su Casita"/>
    <s v="FIDEICOMISO 234036"/>
    <d v="2018-05-01T00:00:00"/>
    <s v="68877"/>
    <x v="0"/>
    <n v="21"/>
    <n v="102622.88"/>
    <n v="19240.740000000002"/>
    <n v="0"/>
    <n v="121863.62"/>
    <n v="284.92"/>
    <n v="0"/>
    <n v="0"/>
    <n v="0"/>
    <n v="0"/>
    <m/>
    <n v="121863.62"/>
    <n v="87202.21"/>
    <n v="812.43"/>
    <n v="0"/>
    <n v="0"/>
    <n v="0"/>
    <n v="0"/>
    <n v="0"/>
    <n v="88014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525.66"/>
    <n v="88014.64"/>
    <n v="170"/>
    <n v="300"/>
    <n v="157252.98000000001"/>
    <n v="125598.92"/>
    <n v="79.870614000000003"/>
    <n v="77.495269494854597"/>
    <n v="9.5"/>
    <m/>
    <m/>
    <m/>
    <s v="QR"/>
    <s v="OTHON P. BLANCO"/>
    <s v="77000"/>
    <s v="Morosidad"/>
    <x v="0"/>
  </r>
  <r>
    <n v="4483"/>
    <s v="Hipotecaria Su Casita"/>
    <s v="FIDEICOMISO 234036"/>
    <d v="2018-05-01T00:00:00"/>
    <s v="68878"/>
    <x v="1"/>
    <n v="0"/>
    <n v="43923.03"/>
    <n v="0"/>
    <n v="0"/>
    <n v="43923.03"/>
    <n v="263.74"/>
    <n v="0"/>
    <n v="0"/>
    <n v="263.74"/>
    <n v="0"/>
    <m/>
    <n v="43659.29"/>
    <n v="0"/>
    <n v="314.77999999999997"/>
    <n v="0"/>
    <n v="0"/>
    <n v="314.77999999999997"/>
    <n v="0"/>
    <n v="0"/>
    <n v="0"/>
    <n v="43.01"/>
    <n v="0"/>
    <n v="0"/>
    <n v="0"/>
    <n v="0"/>
    <n v="-12.3"/>
    <n v="27.04"/>
    <n v="81.69"/>
    <n v="0"/>
    <n v="0"/>
    <n v="0"/>
    <n v="0"/>
    <n v="0"/>
    <n v="0"/>
    <n v="0"/>
    <n v="8.7100000000000009"/>
    <n v="0"/>
    <n v="8.6300000000000008"/>
    <n v="0"/>
    <n v="726.67"/>
    <n v="0"/>
    <n v="0"/>
    <n v="109"/>
    <n v="240"/>
    <n v="73533.149999999994"/>
    <n v="66179.83"/>
    <n v="89.999993000000003"/>
    <n v="59.373615713200998"/>
    <n v="8.6"/>
    <m/>
    <m/>
    <m/>
    <s v="QRO"/>
    <s v="QUERETARO"/>
    <s v="76116"/>
    <s v="Al corriente"/>
    <x v="0"/>
  </r>
  <r>
    <n v="4484"/>
    <s v="Hipotecaria Su Casita"/>
    <s v="FIDEICOMISO 234036"/>
    <d v="2018-05-01T00:00:00"/>
    <s v="68879"/>
    <x v="0"/>
    <n v="21"/>
    <n v="112243.02"/>
    <n v="21045.19"/>
    <n v="0"/>
    <n v="133288.21"/>
    <n v="311.64"/>
    <n v="0"/>
    <n v="0"/>
    <n v="0"/>
    <n v="0"/>
    <m/>
    <n v="133288.21"/>
    <n v="95377.13"/>
    <n v="888.59"/>
    <n v="0"/>
    <n v="0"/>
    <n v="0"/>
    <n v="0"/>
    <n v="0"/>
    <n v="96265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356.83"/>
    <n v="96265.72"/>
    <n v="170"/>
    <n v="300"/>
    <n v="157252.98000000001"/>
    <n v="137373.82"/>
    <n v="87.358484000000004"/>
    <n v="84.760371085798198"/>
    <n v="9.5"/>
    <m/>
    <m/>
    <m/>
    <s v="QR"/>
    <s v="OTHON P. BLANCO"/>
    <s v="77000"/>
    <s v="Morosidad"/>
    <x v="0"/>
  </r>
  <r>
    <n v="4485"/>
    <s v="Hipotecaria Su Casita"/>
    <s v="FIDEICOMISO 234036"/>
    <d v="2018-05-01T00:00:00"/>
    <s v="68881"/>
    <x v="0"/>
    <n v="21"/>
    <n v="183873.98"/>
    <n v="35747.26"/>
    <n v="0"/>
    <n v="219621.24"/>
    <n v="621.52"/>
    <n v="0"/>
    <n v="0"/>
    <n v="0"/>
    <n v="0"/>
    <m/>
    <n v="219621.24"/>
    <n v="86923.94"/>
    <n v="1118.57"/>
    <n v="0"/>
    <n v="0"/>
    <n v="0"/>
    <n v="0"/>
    <n v="0"/>
    <n v="88042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368.78"/>
    <n v="88042.51"/>
    <n v="169"/>
    <n v="300"/>
    <n v="273639.28999999998"/>
    <n v="239671.58"/>
    <n v="87.586684000000005"/>
    <n v="80.259395576096907"/>
    <n v="7.3"/>
    <m/>
    <m/>
    <m/>
    <s v="BCN"/>
    <s v="TIJUANA"/>
    <s v="22563"/>
    <s v="Proceso judicial"/>
    <x v="0"/>
  </r>
  <r>
    <n v="4486"/>
    <s v="Hipotecaria Su Casita"/>
    <s v="FIDEICOMISO 234036"/>
    <d v="2018-05-01T00:00:00"/>
    <s v="68882"/>
    <x v="0"/>
    <n v="21"/>
    <n v="152110.99"/>
    <n v="26426.63"/>
    <n v="0"/>
    <n v="178537.62"/>
    <n v="512.94000000000005"/>
    <n v="0"/>
    <n v="0"/>
    <n v="0"/>
    <n v="0"/>
    <m/>
    <n v="178537.62"/>
    <n v="62746.73"/>
    <n v="925.34"/>
    <n v="0"/>
    <n v="0"/>
    <n v="0"/>
    <n v="0"/>
    <n v="0"/>
    <n v="63672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939.57"/>
    <n v="63672.07"/>
    <n v="169"/>
    <n v="300"/>
    <n v="228285.87"/>
    <n v="198102.21"/>
    <n v="86.778130000000004"/>
    <n v="78.207914986161001"/>
    <n v="7.3"/>
    <m/>
    <m/>
    <m/>
    <s v="BCN"/>
    <s v="TIJUANA"/>
    <s v="22645"/>
    <s v="Morosidad"/>
    <x v="0"/>
  </r>
  <r>
    <n v="4487"/>
    <s v="Hipotecaria Su Casita"/>
    <s v="FIDEICOMISO 234036"/>
    <d v="2018-05-01T00:00:00"/>
    <s v="68883"/>
    <x v="2"/>
    <n v="0"/>
    <n v="71360.42"/>
    <n v="0"/>
    <n v="0"/>
    <n v="71360.42"/>
    <n v="240.65"/>
    <n v="0"/>
    <n v="0"/>
    <n v="0"/>
    <n v="0"/>
    <m/>
    <n v="71360.42"/>
    <n v="0"/>
    <n v="434.11"/>
    <n v="0"/>
    <n v="0"/>
    <n v="0"/>
    <n v="0"/>
    <n v="0"/>
    <n v="434.11"/>
    <n v="0"/>
    <n v="0"/>
    <n v="0"/>
    <n v="0"/>
    <n v="0"/>
    <n v="-0.45"/>
    <n v="0"/>
    <n v="1.23"/>
    <n v="0"/>
    <n v="0"/>
    <n v="0"/>
    <n v="0"/>
    <n v="0"/>
    <n v="0"/>
    <n v="0"/>
    <n v="0"/>
    <n v="0"/>
    <n v="0.78"/>
    <n v="0"/>
    <n v="0.78"/>
    <n v="240.65"/>
    <n v="434.11"/>
    <n v="169"/>
    <n v="300"/>
    <n v="119936.54"/>
    <n v="92937.73"/>
    <n v="77.489086999999998"/>
    <n v="59.498481335153599"/>
    <n v="7.3"/>
    <m/>
    <m/>
    <m/>
    <s v="BCN"/>
    <s v="ENSENADA"/>
    <s v="22800"/>
    <s v="Morosidad"/>
    <x v="0"/>
  </r>
  <r>
    <n v="4488"/>
    <s v="Hipotecaria Su Casita"/>
    <s v="FIDEICOMISO 234036"/>
    <d v="2018-05-01T00:00:00"/>
    <s v="68885"/>
    <x v="0"/>
    <n v="21"/>
    <n v="81505.570000000007"/>
    <n v="19501.939999999999"/>
    <n v="0"/>
    <n v="101007.51"/>
    <n v="281.64999999999998"/>
    <n v="0"/>
    <n v="0"/>
    <n v="0"/>
    <n v="0"/>
    <m/>
    <n v="101007.51"/>
    <n v="57741.94"/>
    <n v="543.37"/>
    <n v="0"/>
    <n v="0"/>
    <n v="0"/>
    <n v="0"/>
    <n v="0"/>
    <n v="58285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83.59"/>
    <n v="58285.31"/>
    <n v="170"/>
    <n v="300"/>
    <n v="112841.29"/>
    <n v="106893.94"/>
    <n v="94.729455999999999"/>
    <n v="89.512899180389098"/>
    <n v="8"/>
    <m/>
    <m/>
    <m/>
    <s v="BCN"/>
    <s v="TIJUANA"/>
    <s v="22563"/>
    <s v="Morosidad"/>
    <x v="0"/>
  </r>
  <r>
    <n v="4489"/>
    <s v="Hipotecaria Su Casita"/>
    <s v="FIDEICOMISO 234036"/>
    <d v="2018-05-01T00:00:00"/>
    <s v="68887"/>
    <x v="0"/>
    <n v="21"/>
    <n v="73564.91"/>
    <n v="18678.830000000002"/>
    <n v="0"/>
    <n v="92243.74"/>
    <n v="248.08"/>
    <n v="0"/>
    <n v="0"/>
    <n v="0"/>
    <n v="0"/>
    <m/>
    <n v="92243.74"/>
    <n v="51403.15"/>
    <n v="447.52"/>
    <n v="0"/>
    <n v="0"/>
    <n v="0"/>
    <n v="0"/>
    <n v="0"/>
    <n v="51850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926.91"/>
    <n v="51850.67"/>
    <n v="169"/>
    <n v="300"/>
    <n v="106837.16"/>
    <n v="95808.34"/>
    <n v="89.676980999999998"/>
    <n v="86.340501456855904"/>
    <n v="7.3"/>
    <m/>
    <m/>
    <m/>
    <s v="BCN"/>
    <s v="TIJUANA"/>
    <s v="22563"/>
    <s v="Proceso judicial"/>
    <x v="0"/>
  </r>
  <r>
    <n v="4490"/>
    <s v="Hipotecaria Su Casita"/>
    <s v="FIDEICOMISO 234036"/>
    <d v="2018-05-01T00:00:00"/>
    <s v="68888"/>
    <x v="0"/>
    <n v="21"/>
    <n v="110570.88"/>
    <n v="28274.84"/>
    <n v="0"/>
    <n v="138845.72"/>
    <n v="372.86"/>
    <n v="0"/>
    <n v="0"/>
    <n v="0"/>
    <n v="0"/>
    <m/>
    <n v="138845.72"/>
    <n v="78366.16"/>
    <n v="672.64"/>
    <n v="0"/>
    <n v="0"/>
    <n v="0"/>
    <n v="0"/>
    <n v="0"/>
    <n v="79038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647.7"/>
    <n v="79038.8"/>
    <n v="169"/>
    <n v="300"/>
    <n v="160002.68"/>
    <n v="144002.41"/>
    <n v="89.999999000000003"/>
    <n v="86.777121724242505"/>
    <n v="7.3"/>
    <m/>
    <m/>
    <m/>
    <s v="BCN"/>
    <s v="TIJUANA"/>
    <s v="22563"/>
    <s v="Proceso judicial"/>
    <x v="0"/>
  </r>
  <r>
    <n v="4491"/>
    <s v="Hipotecaria Su Casita"/>
    <s v="FIDEICOMISO 234036"/>
    <d v="2018-05-01T00:00:00"/>
    <s v="68890"/>
    <x v="1"/>
    <n v="0"/>
    <n v="18676.150000000001"/>
    <n v="0"/>
    <n v="0"/>
    <n v="18676.150000000001"/>
    <n v="677.96"/>
    <n v="0"/>
    <n v="0"/>
    <n v="677.96"/>
    <n v="0"/>
    <m/>
    <n v="17998.189999999999"/>
    <n v="0"/>
    <n v="133.85"/>
    <n v="0"/>
    <n v="0"/>
    <n v="133.85"/>
    <n v="0"/>
    <n v="0"/>
    <n v="0"/>
    <n v="60.35"/>
    <n v="0"/>
    <n v="0"/>
    <n v="0"/>
    <n v="0"/>
    <n v="-17.29"/>
    <n v="37.94"/>
    <n v="114.8"/>
    <n v="0"/>
    <n v="0"/>
    <n v="0"/>
    <n v="0"/>
    <n v="0"/>
    <n v="0"/>
    <n v="0"/>
    <n v="1.87"/>
    <n v="0"/>
    <n v="1.65"/>
    <n v="0"/>
    <n v="1009.48"/>
    <n v="0"/>
    <n v="0"/>
    <n v="110"/>
    <n v="240"/>
    <n v="104259.56"/>
    <n v="92867.46"/>
    <n v="89.073328000000004"/>
    <n v="17.262867760960798"/>
    <n v="8.6"/>
    <m/>
    <m/>
    <m/>
    <s v="OAX"/>
    <s v="SAN SEBASTIAN TUTLA"/>
    <s v="71246"/>
    <s v="Al corriente"/>
    <x v="0"/>
  </r>
  <r>
    <n v="4492"/>
    <s v="Hipotecaria Su Casita"/>
    <s v="FIDEICOMISO 234036"/>
    <d v="2018-05-01T00:00:00"/>
    <s v="68894"/>
    <x v="0"/>
    <n v="21"/>
    <n v="58729.51"/>
    <n v="5743.05"/>
    <n v="0"/>
    <n v="64472.56"/>
    <n v="198.05"/>
    <n v="0"/>
    <n v="0"/>
    <n v="0"/>
    <n v="0"/>
    <m/>
    <n v="64472.56"/>
    <n v="12027.19"/>
    <n v="357.27"/>
    <n v="0"/>
    <n v="10.36"/>
    <n v="0"/>
    <n v="0"/>
    <n v="0"/>
    <n v="12374.1"/>
    <n v="0"/>
    <n v="0"/>
    <n v="0"/>
    <n v="0"/>
    <n v="0"/>
    <n v="-9.61"/>
    <n v="0"/>
    <n v="0"/>
    <n v="63.86"/>
    <n v="0"/>
    <n v="0"/>
    <n v="0"/>
    <n v="0"/>
    <n v="18.38"/>
    <n v="0"/>
    <n v="0"/>
    <n v="0"/>
    <n v="0"/>
    <n v="0"/>
    <n v="82.99"/>
    <n v="5941.1"/>
    <n v="12374.1"/>
    <n v="169"/>
    <n v="300"/>
    <n v="119936.54"/>
    <n v="76487.039999999994"/>
    <n v="63.772925000000001"/>
    <n v="53.755560856296697"/>
    <n v="7.3"/>
    <m/>
    <m/>
    <m/>
    <s v="BCN"/>
    <s v="ENSENADA"/>
    <s v="22895"/>
    <s v="Morosidad"/>
    <x v="0"/>
  </r>
  <r>
    <n v="4493"/>
    <s v="Hipotecaria Su Casita"/>
    <s v="FIDEICOMISO 234036"/>
    <d v="2018-05-01T00:00:00"/>
    <s v="68896"/>
    <x v="0"/>
    <n v="21"/>
    <n v="87658.26"/>
    <n v="6055.53"/>
    <n v="0"/>
    <n v="93713.79"/>
    <n v="265.43"/>
    <n v="0"/>
    <n v="0"/>
    <n v="0"/>
    <n v="0"/>
    <m/>
    <n v="93713.79"/>
    <n v="16226.33"/>
    <n v="628.22"/>
    <n v="0"/>
    <n v="0"/>
    <n v="0"/>
    <n v="0"/>
    <n v="0"/>
    <n v="16854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20.96"/>
    <n v="16854.55"/>
    <n v="169"/>
    <n v="300"/>
    <n v="123831.6"/>
    <n v="110057.99"/>
    <n v="88.877144000000001"/>
    <n v="75.678412885931905"/>
    <n v="8.6"/>
    <m/>
    <m/>
    <m/>
    <s v="SON"/>
    <s v="HERMOSILLO"/>
    <s v="83285"/>
    <s v="Morosidad"/>
    <x v="0"/>
  </r>
  <r>
    <n v="4494"/>
    <s v="Hipotecaria Su Casita"/>
    <s v="FIDEICOMISO 234036"/>
    <d v="2018-05-01T00:00:00"/>
    <s v="68897"/>
    <x v="0"/>
    <n v="21"/>
    <n v="82338.820000000007"/>
    <n v="18877.78"/>
    <n v="0"/>
    <n v="101216.6"/>
    <n v="277.68"/>
    <n v="0"/>
    <n v="0"/>
    <n v="0"/>
    <n v="0"/>
    <m/>
    <n v="101216.6"/>
    <n v="49165.32"/>
    <n v="500.89"/>
    <n v="0"/>
    <n v="0"/>
    <n v="0"/>
    <n v="0"/>
    <n v="0"/>
    <n v="49666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155.46"/>
    <n v="49666.21"/>
    <n v="169"/>
    <n v="300"/>
    <n v="119936.54"/>
    <n v="107235.84"/>
    <n v="89.410482999999999"/>
    <n v="84.391795631178894"/>
    <n v="7.3"/>
    <m/>
    <m/>
    <m/>
    <s v="BCN"/>
    <s v="ENSENADA"/>
    <s v="22895"/>
    <s v="Morosidad"/>
    <x v="0"/>
  </r>
  <r>
    <n v="4495"/>
    <s v="Hipotecaria Su Casita"/>
    <s v="FIDEICOMISO 234036"/>
    <d v="2018-05-01T00:00:00"/>
    <s v="68898"/>
    <x v="0"/>
    <n v="21"/>
    <n v="82338.850000000006"/>
    <n v="17204.09"/>
    <n v="0"/>
    <n v="99542.94"/>
    <n v="277.68"/>
    <n v="0"/>
    <n v="0"/>
    <n v="0"/>
    <n v="0"/>
    <m/>
    <n v="99542.94"/>
    <n v="43050.13"/>
    <n v="500.89"/>
    <n v="0"/>
    <n v="0"/>
    <n v="0"/>
    <n v="0"/>
    <n v="0"/>
    <n v="43551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481.77"/>
    <n v="43551.02"/>
    <n v="169"/>
    <n v="300"/>
    <n v="119936.54"/>
    <n v="107235.84"/>
    <n v="89.410482999999999"/>
    <n v="82.996341005395394"/>
    <n v="7.3"/>
    <m/>
    <m/>
    <m/>
    <s v="BCN"/>
    <s v="ENSENADA"/>
    <s v="22895"/>
    <s v="Morosidad"/>
    <x v="0"/>
  </r>
  <r>
    <n v="4496"/>
    <s v="Hipotecaria Su Casita"/>
    <s v="FIDEICOMISO 234036"/>
    <d v="2018-05-01T00:00:00"/>
    <s v="68900"/>
    <x v="0"/>
    <n v="21"/>
    <n v="71816.19"/>
    <n v="17299.47"/>
    <n v="0"/>
    <n v="89115.66"/>
    <n v="242.19"/>
    <n v="0"/>
    <n v="0"/>
    <n v="0"/>
    <n v="0"/>
    <m/>
    <n v="89115.66"/>
    <n v="46533.1"/>
    <n v="436.88"/>
    <n v="0"/>
    <n v="0"/>
    <n v="0"/>
    <n v="0"/>
    <n v="0"/>
    <n v="46969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41.66"/>
    <n v="46969.98"/>
    <n v="169"/>
    <n v="300"/>
    <n v="104486.2"/>
    <n v="93531.33"/>
    <n v="89.515485999999996"/>
    <n v="85.289406395811596"/>
    <n v="7.3"/>
    <m/>
    <m/>
    <m/>
    <s v="BCN"/>
    <s v="TIJUANA"/>
    <s v="22563"/>
    <s v="Morosidad"/>
    <x v="0"/>
  </r>
  <r>
    <n v="4497"/>
    <s v="Hipotecaria Su Casita"/>
    <s v="FIDEICOMISO 234036"/>
    <d v="2018-05-01T00:00:00"/>
    <s v="68902"/>
    <x v="0"/>
    <n v="21"/>
    <n v="73351.42"/>
    <n v="12165.87"/>
    <n v="0"/>
    <n v="85517.29"/>
    <n v="205.86"/>
    <n v="0"/>
    <n v="0"/>
    <n v="0"/>
    <n v="0"/>
    <m/>
    <n v="85517.29"/>
    <n v="50758.82"/>
    <n v="580.70000000000005"/>
    <n v="0"/>
    <n v="0"/>
    <n v="0"/>
    <n v="0"/>
    <n v="0"/>
    <n v="51339.51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71.73"/>
    <n v="51339.519999999997"/>
    <n v="169"/>
    <n v="300"/>
    <n v="100028.91"/>
    <n v="90026.02"/>
    <n v="90.000000999999997"/>
    <n v="85.492574097103102"/>
    <n v="9.5"/>
    <m/>
    <m/>
    <m/>
    <s v="EM"/>
    <s v="HUEHUETOCA"/>
    <s v="54680"/>
    <s v="Morosidad"/>
    <x v="0"/>
  </r>
  <r>
    <n v="4498"/>
    <s v="Hipotecaria Su Casita"/>
    <s v="FIDEICOMISO 234036"/>
    <d v="2018-05-01T00:00:00"/>
    <s v="68904"/>
    <x v="0"/>
    <n v="21"/>
    <n v="72205.97"/>
    <n v="18201.009999999998"/>
    <n v="0"/>
    <n v="90406.98"/>
    <n v="243.49"/>
    <n v="0"/>
    <n v="0"/>
    <n v="0"/>
    <n v="0"/>
    <m/>
    <n v="90406.98"/>
    <n v="49721.54"/>
    <n v="439.25"/>
    <n v="0"/>
    <n v="0"/>
    <n v="0"/>
    <n v="0"/>
    <n v="0"/>
    <n v="50160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444.5"/>
    <n v="50160.79"/>
    <n v="169"/>
    <n v="300"/>
    <n v="104486.2"/>
    <n v="94037.58"/>
    <n v="90"/>
    <n v="86.525282764613905"/>
    <n v="7.3"/>
    <m/>
    <m/>
    <m/>
    <s v="BCN"/>
    <s v="TIJUANA"/>
    <s v="22563"/>
    <s v="Proceso judicial"/>
    <x v="0"/>
  </r>
  <r>
    <n v="4499"/>
    <s v="Hipotecaria Su Casita"/>
    <s v="FIDEICOMISO 234036"/>
    <d v="2018-05-01T00:00:00"/>
    <s v="68905"/>
    <x v="0"/>
    <n v="21"/>
    <n v="73550.27"/>
    <n v="12779"/>
    <n v="0"/>
    <n v="86329.27"/>
    <n v="248.04"/>
    <n v="0"/>
    <n v="0"/>
    <n v="0"/>
    <n v="0"/>
    <m/>
    <n v="86329.27"/>
    <n v="30340.14"/>
    <n v="447.43"/>
    <n v="0"/>
    <n v="0"/>
    <n v="0"/>
    <n v="0"/>
    <n v="0"/>
    <n v="30787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27.04"/>
    <n v="30787.57"/>
    <n v="169"/>
    <n v="300"/>
    <n v="107890.52"/>
    <n v="95790.04"/>
    <n v="88.784482999999994"/>
    <n v="80.015621715132497"/>
    <n v="7.3"/>
    <m/>
    <m/>
    <m/>
    <s v="BCN"/>
    <s v="TIJUANA"/>
    <s v="22563"/>
    <s v="Morosidad"/>
    <x v="0"/>
  </r>
  <r>
    <n v="4500"/>
    <s v="Hipotecaria Su Casita"/>
    <s v="FIDEICOMISO 234036"/>
    <d v="2018-05-01T00:00:00"/>
    <s v="68906"/>
    <x v="0"/>
    <n v="21"/>
    <n v="35342.379999999997"/>
    <n v="36766.94"/>
    <n v="0"/>
    <n v="72109.320000000007"/>
    <n v="576.51"/>
    <n v="0"/>
    <n v="0"/>
    <n v="0"/>
    <n v="0"/>
    <m/>
    <n v="72109.320000000007"/>
    <n v="33930"/>
    <n v="253.29"/>
    <n v="0"/>
    <n v="0"/>
    <n v="0"/>
    <n v="0"/>
    <n v="0"/>
    <n v="34183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343.449999999997"/>
    <n v="34183.29"/>
    <n v="50"/>
    <n v="180"/>
    <n v="104969.65"/>
    <n v="83766.3"/>
    <n v="79.800494999999998"/>
    <n v="68.695399344526393"/>
    <n v="8.6"/>
    <m/>
    <m/>
    <m/>
    <s v="GRO"/>
    <s v="ACAPULCO DE JUAREZ"/>
    <s v="39906"/>
    <s v="Morosidad"/>
    <x v="0"/>
  </r>
  <r>
    <n v="4501"/>
    <s v="Hipotecaria Su Casita"/>
    <s v="FIDEICOMISO 234036"/>
    <d v="2018-05-01T00:00:00"/>
    <s v="68907"/>
    <x v="1"/>
    <n v="0"/>
    <n v="56073.72"/>
    <n v="0"/>
    <n v="0"/>
    <n v="56073.72"/>
    <n v="336.69"/>
    <n v="0"/>
    <n v="0"/>
    <n v="336.69"/>
    <n v="0"/>
    <m/>
    <n v="55737.03"/>
    <n v="0"/>
    <n v="401.86"/>
    <n v="0"/>
    <n v="0"/>
    <n v="401.86"/>
    <n v="0"/>
    <n v="0"/>
    <n v="0"/>
    <n v="54.9"/>
    <n v="0"/>
    <n v="0"/>
    <n v="0"/>
    <n v="0"/>
    <n v="-16.12"/>
    <n v="34.520000000000003"/>
    <n v="105.69"/>
    <n v="0"/>
    <n v="0"/>
    <n v="0"/>
    <n v="0"/>
    <n v="0"/>
    <n v="0"/>
    <n v="0"/>
    <n v="79.709999999999994"/>
    <n v="0"/>
    <n v="84.36"/>
    <n v="0"/>
    <n v="997.25"/>
    <n v="0"/>
    <n v="0"/>
    <n v="109"/>
    <n v="240"/>
    <n v="103433.03"/>
    <n v="84486.720000000001"/>
    <n v="81.682534000000004"/>
    <n v="53.887070631147999"/>
    <n v="8.6"/>
    <m/>
    <m/>
    <m/>
    <s v="EM"/>
    <s v="IXTAPALUCA"/>
    <s v="56535"/>
    <s v="Al corriente"/>
    <x v="0"/>
  </r>
  <r>
    <n v="4502"/>
    <s v="Hipotecaria Su Casita"/>
    <s v="FIDEICOMISO 234036"/>
    <d v="2018-05-01T00:00:00"/>
    <s v="68910"/>
    <x v="0"/>
    <n v="21"/>
    <n v="167067.9"/>
    <n v="31223.51"/>
    <n v="0"/>
    <n v="198291.41"/>
    <n v="468.85"/>
    <n v="0"/>
    <n v="0"/>
    <n v="0"/>
    <n v="0"/>
    <m/>
    <n v="198291.41"/>
    <n v="138966.14000000001"/>
    <n v="1322.62"/>
    <n v="0"/>
    <n v="0"/>
    <n v="0"/>
    <n v="0"/>
    <n v="0"/>
    <n v="140288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692.36"/>
    <n v="140288.76"/>
    <n v="169"/>
    <n v="300"/>
    <n v="227827.06"/>
    <n v="205044.35"/>
    <n v="89.999998000000005"/>
    <n v="87.035933949982905"/>
    <n v="9.5"/>
    <m/>
    <m/>
    <m/>
    <s v="JAL"/>
    <s v="TONALA"/>
    <s v="45400"/>
    <s v="Morosidad"/>
    <x v="0"/>
  </r>
  <r>
    <n v="4503"/>
    <s v="Hipotecaria Su Casita"/>
    <s v="FIDEICOMISO 234036"/>
    <d v="2018-05-01T00:00:00"/>
    <s v="68914"/>
    <x v="0"/>
    <n v="21"/>
    <n v="72864.490000000005"/>
    <n v="16631.52"/>
    <n v="0"/>
    <n v="89496.01"/>
    <n v="243.4"/>
    <n v="0"/>
    <n v="0"/>
    <n v="0"/>
    <n v="0"/>
    <m/>
    <n v="89496.01"/>
    <n v="43878.46"/>
    <n v="443.26"/>
    <n v="0"/>
    <n v="0"/>
    <n v="0"/>
    <n v="0"/>
    <n v="0"/>
    <n v="44321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74.919999999998"/>
    <n v="44321.72"/>
    <n v="170"/>
    <n v="300"/>
    <n v="108396.43"/>
    <n v="94577.76"/>
    <n v="87.251729999999995"/>
    <n v="82.563614327483606"/>
    <n v="7.3"/>
    <m/>
    <m/>
    <m/>
    <s v="BCN"/>
    <s v="TIJUANA"/>
    <s v="22563"/>
    <s v="Proceso judicial"/>
    <x v="0"/>
  </r>
  <r>
    <n v="4504"/>
    <s v="Hipotecaria Su Casita"/>
    <s v="FIDEICOMISO 234036"/>
    <d v="2018-05-01T00:00:00"/>
    <s v="68915"/>
    <x v="0"/>
    <n v="21"/>
    <n v="83309.5"/>
    <n v="19295.39"/>
    <n v="0"/>
    <n v="102604.89"/>
    <n v="249.71"/>
    <n v="0"/>
    <n v="0"/>
    <n v="0"/>
    <n v="0"/>
    <m/>
    <n v="102604.89"/>
    <n v="76388.479999999996"/>
    <n v="597.04999999999995"/>
    <n v="0"/>
    <n v="0"/>
    <n v="0"/>
    <n v="0"/>
    <n v="0"/>
    <n v="76985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545.099999999999"/>
    <n v="76985.53"/>
    <n v="170"/>
    <n v="300"/>
    <n v="118948.06"/>
    <n v="104283.6"/>
    <n v="87.671543"/>
    <n v="86.260246344058601"/>
    <n v="8.6"/>
    <m/>
    <m/>
    <m/>
    <s v="BCN"/>
    <s v="ENSENADA"/>
    <s v="22895"/>
    <s v="Proceso judicial"/>
    <x v="0"/>
  </r>
  <r>
    <n v="4505"/>
    <s v="Hipotecaria Su Casita"/>
    <s v="FIDEICOMISO 234036"/>
    <d v="2018-05-01T00:00:00"/>
    <s v="68918"/>
    <x v="0"/>
    <n v="21"/>
    <n v="118545.88"/>
    <n v="26155.59"/>
    <n v="0"/>
    <n v="144701.47"/>
    <n v="355.32"/>
    <n v="0"/>
    <n v="0"/>
    <n v="0"/>
    <n v="0"/>
    <m/>
    <n v="144701.47"/>
    <n v="100358.91"/>
    <n v="849.58"/>
    <n v="0"/>
    <n v="0"/>
    <n v="0"/>
    <n v="0"/>
    <n v="0"/>
    <n v="101208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10.91"/>
    <n v="101208.49"/>
    <n v="170"/>
    <n v="300"/>
    <n v="164878.74"/>
    <n v="148390.85999999999"/>
    <n v="89.999995999999996"/>
    <n v="87.762357608778103"/>
    <n v="8.6"/>
    <m/>
    <m/>
    <m/>
    <s v="JAL"/>
    <s v="TLAJOMULCO DE ZUNIGA"/>
    <s v="45645"/>
    <s v="Proceso judicial"/>
    <x v="0"/>
  </r>
  <r>
    <n v="4506"/>
    <s v="Hipotecaria Su Casita"/>
    <s v="FIDEICOMISO 234036"/>
    <d v="2018-05-01T00:00:00"/>
    <s v="68919"/>
    <x v="0"/>
    <n v="21"/>
    <n v="28894.560000000001"/>
    <n v="17370.96"/>
    <n v="0"/>
    <n v="46265.52"/>
    <n v="482.55"/>
    <n v="0"/>
    <n v="0"/>
    <n v="0"/>
    <n v="0"/>
    <m/>
    <n v="46265.52"/>
    <n v="11184.54"/>
    <n v="207.08"/>
    <n v="0"/>
    <n v="0"/>
    <n v="0"/>
    <n v="0"/>
    <n v="0"/>
    <n v="11391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53.509999999998"/>
    <n v="11391.62"/>
    <n v="49"/>
    <n v="180"/>
    <n v="77509.31"/>
    <n v="69616.98"/>
    <n v="89.817571999999998"/>
    <n v="59.690274897265603"/>
    <n v="8.6"/>
    <m/>
    <m/>
    <m/>
    <s v="TAM"/>
    <s v="NUEVO LAREDO"/>
    <s v="88000"/>
    <s v="Morosidad"/>
    <x v="0"/>
  </r>
  <r>
    <n v="4507"/>
    <s v="Hipotecaria Su Casita"/>
    <s v="FIDEICOMISO 234036"/>
    <d v="2018-05-01T00:00:00"/>
    <s v="68921"/>
    <x v="1"/>
    <n v="0"/>
    <n v="53804.67"/>
    <n v="0"/>
    <n v="0"/>
    <n v="53804.67"/>
    <n v="162.9"/>
    <n v="0"/>
    <n v="0"/>
    <n v="162.9"/>
    <n v="0"/>
    <m/>
    <n v="53641.77"/>
    <n v="0"/>
    <n v="385.6"/>
    <n v="0"/>
    <n v="0"/>
    <n v="385.6"/>
    <n v="0"/>
    <n v="0"/>
    <n v="0"/>
    <n v="46.59"/>
    <n v="0"/>
    <n v="0"/>
    <n v="0"/>
    <n v="0"/>
    <n v="-13.02"/>
    <n v="29.75"/>
    <n v="83.39"/>
    <n v="0"/>
    <n v="0"/>
    <n v="0"/>
    <n v="0"/>
    <n v="0"/>
    <n v="0"/>
    <n v="0"/>
    <n v="107.98"/>
    <n v="0"/>
    <n v="106.07"/>
    <n v="0"/>
    <n v="803.19"/>
    <n v="0"/>
    <n v="0"/>
    <n v="169"/>
    <n v="300"/>
    <n v="75057.490000000005"/>
    <n v="67551.740000000005"/>
    <n v="89.999999000000003"/>
    <n v="71.467577983309198"/>
    <n v="8.6"/>
    <m/>
    <m/>
    <m/>
    <s v="DF"/>
    <s v="VENUSTIANO CARRANZA"/>
    <s v="15270"/>
    <s v="Al corriente"/>
    <x v="0"/>
  </r>
  <r>
    <n v="4508"/>
    <s v="Hipotecaria Su Casita"/>
    <s v="FIDEICOMISO 234036"/>
    <d v="2018-05-01T00:00:00"/>
    <s v="68922"/>
    <x v="0"/>
    <n v="21"/>
    <n v="37491.89"/>
    <n v="7810.35"/>
    <n v="0"/>
    <n v="45302.239999999998"/>
    <n v="108.84"/>
    <n v="0"/>
    <n v="0"/>
    <n v="0"/>
    <n v="0"/>
    <m/>
    <n v="45302.239999999998"/>
    <n v="33077.24"/>
    <n v="284.31"/>
    <n v="0"/>
    <n v="0"/>
    <n v="0"/>
    <n v="0"/>
    <n v="0"/>
    <n v="33361.55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19.19"/>
    <n v="33361.550000000003"/>
    <n v="169"/>
    <n v="300"/>
    <n v="78825.02"/>
    <n v="46468.86"/>
    <n v="58.951917000000002"/>
    <n v="57.471904677542803"/>
    <n v="9.1"/>
    <m/>
    <m/>
    <m/>
    <s v="DF"/>
    <s v="VENUSTIANO CARRANZA"/>
    <s v="15270"/>
    <s v="Morosidad"/>
    <x v="0"/>
  </r>
  <r>
    <n v="4509"/>
    <s v="Hipotecaria Su Casita"/>
    <s v="FIDEICOMISO 234036"/>
    <d v="2018-05-01T00:00:00"/>
    <s v="68923"/>
    <x v="2"/>
    <n v="1"/>
    <n v="40820.080000000002"/>
    <n v="2.17"/>
    <n v="0"/>
    <n v="40822.25"/>
    <n v="117.27"/>
    <n v="0"/>
    <n v="2.17"/>
    <n v="108.95"/>
    <n v="0"/>
    <m/>
    <n v="40711.129999999997"/>
    <n v="0"/>
    <n v="309.55"/>
    <n v="0"/>
    <n v="0"/>
    <n v="309.55"/>
    <n v="0"/>
    <n v="0"/>
    <n v="0"/>
    <n v="46.44"/>
    <n v="0"/>
    <n v="0"/>
    <n v="0"/>
    <n v="0"/>
    <n v="-10.45"/>
    <n v="23.66"/>
    <n v="67.41"/>
    <n v="0"/>
    <n v="0"/>
    <n v="0"/>
    <n v="0"/>
    <n v="0"/>
    <n v="0"/>
    <n v="0"/>
    <n v="0"/>
    <n v="0"/>
    <n v="0"/>
    <n v="0"/>
    <n v="547.73"/>
    <n v="8.32"/>
    <n v="0"/>
    <n v="170"/>
    <n v="300"/>
    <n v="90844.05"/>
    <n v="50448.55"/>
    <n v="55.533135999999999"/>
    <n v="44.814305247696502"/>
    <n v="9.1"/>
    <m/>
    <m/>
    <m/>
    <s v="GTO"/>
    <s v="PENJAMO"/>
    <s v="36902"/>
    <s v="Morosidad"/>
    <x v="0"/>
  </r>
  <r>
    <n v="4510"/>
    <s v="Hipotecaria Su Casita"/>
    <s v="FIDEICOMISO 234036"/>
    <d v="2018-05-01T00:00:00"/>
    <s v="68924"/>
    <x v="0"/>
    <n v="21"/>
    <n v="106113.39"/>
    <n v="22949.72"/>
    <n v="0"/>
    <n v="129063.11"/>
    <n v="333"/>
    <n v="0"/>
    <n v="0"/>
    <n v="0"/>
    <n v="0"/>
    <m/>
    <n v="129063.11"/>
    <n v="81013.919999999998"/>
    <n v="760.48"/>
    <n v="0"/>
    <n v="0"/>
    <n v="0"/>
    <n v="0"/>
    <n v="0"/>
    <n v="81774.39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282.720000000001"/>
    <n v="81774.399999999994"/>
    <n v="170"/>
    <n v="300"/>
    <n v="141756.79999999999"/>
    <n v="134668.96"/>
    <n v="95"/>
    <n v="91.045445438949002"/>
    <n v="8.6"/>
    <m/>
    <m/>
    <m/>
    <s v="QR"/>
    <s v="SOLIDARIDAD"/>
    <s v="77710"/>
    <s v="Morosidad"/>
    <x v="0"/>
  </r>
  <r>
    <n v="4511"/>
    <s v="Hipotecaria Su Casita"/>
    <s v="FIDEICOMISO 234036"/>
    <d v="2018-05-01T00:00:00"/>
    <s v="68925"/>
    <x v="11"/>
    <n v="6"/>
    <n v="78118.95"/>
    <n v="1553.69"/>
    <n v="0"/>
    <n v="79672.639999999999"/>
    <n v="312.52999999999997"/>
    <n v="0"/>
    <n v="24.09"/>
    <n v="0"/>
    <n v="0"/>
    <m/>
    <n v="79648.55"/>
    <n v="2832.3"/>
    <n v="559.85"/>
    <n v="0"/>
    <n v="0"/>
    <n v="0"/>
    <n v="0"/>
    <n v="0"/>
    <n v="3392.15"/>
    <n v="0"/>
    <n v="0"/>
    <n v="0"/>
    <n v="0"/>
    <n v="0"/>
    <n v="-1.95"/>
    <n v="0"/>
    <n v="0"/>
    <n v="0"/>
    <n v="0"/>
    <n v="0"/>
    <n v="29.19"/>
    <n v="0"/>
    <n v="0"/>
    <n v="0"/>
    <n v="0"/>
    <n v="0"/>
    <n v="0"/>
    <n v="0"/>
    <n v="51.33"/>
    <n v="1842.13"/>
    <n v="3392.15"/>
    <n v="170"/>
    <n v="300"/>
    <n v="121855.22"/>
    <n v="107439"/>
    <n v="88.169387"/>
    <n v="65.363265005620406"/>
    <n v="8.6"/>
    <m/>
    <m/>
    <m/>
    <s v="NL"/>
    <s v="APODACA"/>
    <s v="66600"/>
    <s v="Morosidad"/>
    <x v="0"/>
  </r>
  <r>
    <n v="4512"/>
    <s v="Hipotecaria Su Casita"/>
    <s v="FIDEICOMISO 234036"/>
    <d v="2018-05-01T00:00:00"/>
    <s v="68926"/>
    <x v="0"/>
    <n v="21"/>
    <n v="156106.48000000001"/>
    <n v="14175.61"/>
    <n v="0"/>
    <n v="170282.09"/>
    <n v="433.43"/>
    <n v="0"/>
    <n v="0"/>
    <n v="0"/>
    <n v="0"/>
    <m/>
    <n v="170282.09"/>
    <n v="49172.24"/>
    <n v="1235.8399999999999"/>
    <n v="0"/>
    <n v="0"/>
    <n v="0"/>
    <n v="0"/>
    <n v="0"/>
    <n v="5040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09.04"/>
    <n v="50408.08"/>
    <n v="170"/>
    <n v="300"/>
    <n v="213100.48"/>
    <n v="191058.3"/>
    <n v="89.656437999999994"/>
    <n v="79.906948007992398"/>
    <n v="9.5"/>
    <m/>
    <m/>
    <m/>
    <s v="BCN"/>
    <s v="TIJUANA"/>
    <s v="22214"/>
    <s v="Morosidad"/>
    <x v="0"/>
  </r>
  <r>
    <n v="4513"/>
    <s v="Hipotecaria Su Casita"/>
    <s v="FIDEICOMISO 234036"/>
    <d v="2018-05-01T00:00:00"/>
    <s v="68927"/>
    <x v="2"/>
    <n v="0"/>
    <n v="79792.179999999993"/>
    <n v="0"/>
    <n v="0"/>
    <n v="79792.179999999993"/>
    <n v="610.52"/>
    <n v="0"/>
    <n v="0"/>
    <n v="0"/>
    <n v="0"/>
    <m/>
    <n v="79792.179999999993"/>
    <n v="0"/>
    <n v="571.84"/>
    <n v="0"/>
    <n v="0"/>
    <n v="217.19"/>
    <n v="0"/>
    <n v="0"/>
    <n v="354.65"/>
    <n v="100.44"/>
    <n v="0"/>
    <n v="0"/>
    <n v="0"/>
    <n v="0"/>
    <n v="-54.45"/>
    <n v="64.14"/>
    <n v="179.4"/>
    <n v="0"/>
    <n v="0"/>
    <n v="0"/>
    <n v="0"/>
    <n v="0"/>
    <n v="0"/>
    <n v="0"/>
    <n v="0"/>
    <n v="0"/>
    <n v="7.45"/>
    <n v="0"/>
    <n v="506.72"/>
    <n v="610.52"/>
    <n v="354.65"/>
    <n v="170"/>
    <n v="300"/>
    <n v="159556.88"/>
    <n v="145615.26999999999"/>
    <n v="91.262294999999995"/>
    <n v="50.008611527164"/>
    <n v="8.6"/>
    <m/>
    <m/>
    <m/>
    <s v="COA"/>
    <s v="TORREON"/>
    <s v="27170"/>
    <s v="Morosidad"/>
    <x v="0"/>
  </r>
  <r>
    <n v="4514"/>
    <s v="Hipotecaria Su Casita"/>
    <s v="FIDEICOMISO 234036"/>
    <d v="2018-05-01T00:00:00"/>
    <s v="68928"/>
    <x v="0"/>
    <n v="21"/>
    <n v="102988.85"/>
    <n v="19833.12"/>
    <n v="0"/>
    <n v="122821.97"/>
    <n v="285.95999999999998"/>
    <n v="0"/>
    <n v="0"/>
    <n v="0"/>
    <n v="0"/>
    <m/>
    <n v="122821.97"/>
    <n v="91397.16"/>
    <n v="815.33"/>
    <n v="0"/>
    <n v="0"/>
    <n v="0"/>
    <n v="0"/>
    <n v="0"/>
    <n v="92212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119.080000000002"/>
    <n v="92212.49"/>
    <n v="170"/>
    <n v="300"/>
    <n v="140054.45000000001"/>
    <n v="126049"/>
    <n v="89.999995999999996"/>
    <n v="87.695870722593"/>
    <n v="9.5"/>
    <m/>
    <m/>
    <m/>
    <s v="JAL"/>
    <s v="TONALA"/>
    <s v="45400"/>
    <s v="Proceso judicial"/>
    <x v="0"/>
  </r>
  <r>
    <n v="4515"/>
    <s v="Hipotecaria Su Casita"/>
    <s v="FIDEICOMISO 234036"/>
    <d v="2018-05-01T00:00:00"/>
    <s v="68931"/>
    <x v="0"/>
    <n v="21"/>
    <n v="25251.77"/>
    <n v="59515.76"/>
    <n v="0"/>
    <n v="84767.53"/>
    <n v="1148.6099999999999"/>
    <n v="0"/>
    <n v="0"/>
    <n v="0"/>
    <n v="0"/>
    <m/>
    <n v="84767.53"/>
    <n v="26906.94"/>
    <n v="180.97"/>
    <n v="0"/>
    <n v="0"/>
    <n v="0"/>
    <n v="0"/>
    <n v="0"/>
    <n v="27087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664.37"/>
    <n v="27087.91"/>
    <n v="170"/>
    <n v="300"/>
    <n v="181939.89"/>
    <n v="163745.9"/>
    <n v="89.999999000000003"/>
    <n v="46.590953515370302"/>
    <n v="8.6"/>
    <m/>
    <m/>
    <m/>
    <s v="JAL"/>
    <s v="TONALA"/>
    <s v="45400"/>
    <s v="Morosidad"/>
    <x v="0"/>
  </r>
  <r>
    <n v="4516"/>
    <s v="Hipotecaria Su Casita"/>
    <s v="FIDEICOMISO 234036"/>
    <d v="2018-05-01T00:00:00"/>
    <s v="68932"/>
    <x v="0"/>
    <n v="21"/>
    <n v="61959.72"/>
    <n v="28535.73"/>
    <n v="0"/>
    <n v="90495.45"/>
    <n v="367.19"/>
    <n v="0"/>
    <n v="0"/>
    <n v="0"/>
    <n v="0"/>
    <m/>
    <n v="90495.45"/>
    <n v="63405.7"/>
    <n v="444.04"/>
    <n v="0"/>
    <n v="0"/>
    <n v="0"/>
    <n v="0"/>
    <n v="0"/>
    <n v="63849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902.92"/>
    <n v="63849.74"/>
    <n v="110"/>
    <n v="240"/>
    <n v="104185.23"/>
    <n v="92801.25"/>
    <n v="89.073325999999994"/>
    <n v="86.860152415691601"/>
    <n v="8.6"/>
    <m/>
    <m/>
    <m/>
    <s v="OAX"/>
    <s v="SAN SEBASTIAN TUTLA"/>
    <s v="71246"/>
    <s v="Proceso judicial"/>
    <x v="0"/>
  </r>
  <r>
    <n v="4517"/>
    <s v="Hipotecaria Su Casita"/>
    <s v="FIDEICOMISO 234036"/>
    <d v="2018-05-01T00:00:00"/>
    <s v="68933"/>
    <x v="5"/>
    <n v="21"/>
    <n v="164896.93"/>
    <n v="41475.25"/>
    <n v="0"/>
    <n v="206372.18"/>
    <n v="550.85"/>
    <n v="206372.18"/>
    <n v="0"/>
    <n v="0"/>
    <n v="0"/>
    <m/>
    <n v="206372.18"/>
    <n v="115475.71"/>
    <n v="1003.12"/>
    <n v="0"/>
    <n v="0"/>
    <n v="0"/>
    <n v="0"/>
    <n v="0"/>
    <n v="116478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026.1"/>
    <n v="116478.83"/>
    <n v="170"/>
    <n v="300"/>
    <n v="237948.65"/>
    <n v="214036.77"/>
    <n v="89.950823"/>
    <n v="86.729712073790594"/>
    <n v="7.3"/>
    <m/>
    <m/>
    <m/>
    <s v="BCN"/>
    <s v="TIJUANA"/>
    <s v="22563"/>
    <s v="Proceso judicial"/>
    <x v="0"/>
  </r>
  <r>
    <n v="4518"/>
    <s v="Hipotecaria Su Casita"/>
    <s v="FIDEICOMISO 234036"/>
    <d v="2018-05-01T00:00:00"/>
    <s v="68934"/>
    <x v="0"/>
    <n v="21"/>
    <n v="101114.93"/>
    <n v="17886.599999999999"/>
    <n v="0"/>
    <n v="119001.53"/>
    <n v="303.06"/>
    <n v="0"/>
    <n v="0"/>
    <n v="0"/>
    <n v="0"/>
    <m/>
    <n v="119001.53"/>
    <n v="60982.23"/>
    <n v="724.66"/>
    <n v="0"/>
    <n v="0"/>
    <n v="0"/>
    <n v="0"/>
    <n v="0"/>
    <n v="61706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89.66"/>
    <n v="61706.89"/>
    <n v="170"/>
    <n v="300"/>
    <n v="141940.89000000001"/>
    <n v="126570.5"/>
    <n v="89.171273999999997"/>
    <n v="83.838793700342706"/>
    <n v="8.6"/>
    <m/>
    <m/>
    <m/>
    <s v="NL"/>
    <s v="APODACA"/>
    <s v="66600"/>
    <s v="Morosidad"/>
    <x v="0"/>
  </r>
  <r>
    <n v="4519"/>
    <s v="Hipotecaria Su Casita"/>
    <s v="FIDEICOMISO 234036"/>
    <d v="2018-05-01T00:00:00"/>
    <s v="68935"/>
    <x v="0"/>
    <n v="21"/>
    <n v="130812.4"/>
    <n v="27730.73"/>
    <n v="0"/>
    <n v="158543.13"/>
    <n v="392.09"/>
    <n v="0"/>
    <n v="0"/>
    <n v="0"/>
    <n v="0"/>
    <m/>
    <n v="158543.13"/>
    <n v="103897.68"/>
    <n v="937.49"/>
    <n v="0"/>
    <n v="0"/>
    <n v="0"/>
    <n v="0"/>
    <n v="0"/>
    <n v="104835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122.82"/>
    <n v="104835.17"/>
    <n v="170"/>
    <n v="300"/>
    <n v="181939.89"/>
    <n v="163745.9"/>
    <n v="89.999999000000003"/>
    <n v="87.140389722471696"/>
    <n v="8.6"/>
    <m/>
    <m/>
    <m/>
    <s v="JAL"/>
    <s v="TONALA"/>
    <s v="45400"/>
    <s v="Proceso judicial"/>
    <x v="0"/>
  </r>
  <r>
    <n v="4520"/>
    <s v="Hipotecaria Su Casita"/>
    <s v="FIDEICOMISO 234036"/>
    <d v="2018-05-01T00:00:00"/>
    <s v="68938"/>
    <x v="0"/>
    <n v="21"/>
    <n v="117883.47"/>
    <n v="23803.48"/>
    <n v="0"/>
    <n v="141686.95000000001"/>
    <n v="354.23"/>
    <n v="0"/>
    <n v="0"/>
    <n v="0"/>
    <n v="0"/>
    <m/>
    <n v="141686.95000000001"/>
    <n v="85502.720000000001"/>
    <n v="844.83"/>
    <n v="0"/>
    <n v="0"/>
    <n v="0"/>
    <n v="0"/>
    <n v="0"/>
    <n v="86347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157.71"/>
    <n v="86347.55"/>
    <n v="170"/>
    <n v="300"/>
    <n v="164079.67000000001"/>
    <n v="147671.70000000001"/>
    <n v="89.999998000000005"/>
    <n v="86.352532114319104"/>
    <n v="8.6"/>
    <m/>
    <m/>
    <m/>
    <s v="QR"/>
    <s v="SOLIDARIDAD"/>
    <s v="77710"/>
    <s v="Morosidad"/>
    <x v="0"/>
  </r>
  <r>
    <n v="4521"/>
    <s v="Hipotecaria Su Casita"/>
    <s v="FIDEICOMISO 234036"/>
    <d v="2018-05-01T00:00:00"/>
    <s v="68939"/>
    <x v="0"/>
    <n v="21"/>
    <n v="83807.27"/>
    <n v="32068.26"/>
    <n v="0"/>
    <n v="115875.53"/>
    <n v="528.1"/>
    <n v="0"/>
    <n v="0"/>
    <n v="0"/>
    <n v="0"/>
    <m/>
    <n v="115875.53"/>
    <n v="57989.48"/>
    <n v="600.62"/>
    <n v="0"/>
    <n v="493.52"/>
    <n v="0"/>
    <n v="0"/>
    <n v="0"/>
    <n v="58096.58"/>
    <n v="0"/>
    <n v="0"/>
    <n v="0"/>
    <n v="0"/>
    <n v="0"/>
    <n v="-122.8"/>
    <n v="0"/>
    <n v="0"/>
    <n v="0"/>
    <n v="0"/>
    <n v="0"/>
    <n v="0"/>
    <n v="0"/>
    <n v="0"/>
    <n v="0"/>
    <n v="0"/>
    <n v="0"/>
    <n v="0"/>
    <n v="0"/>
    <n v="370.72"/>
    <n v="32596.36"/>
    <n v="58096.58"/>
    <n v="110"/>
    <n v="240"/>
    <n v="135994.64000000001"/>
    <n v="129120.42"/>
    <n v="94.945227000000003"/>
    <n v="85.205953478119994"/>
    <n v="8.6"/>
    <m/>
    <m/>
    <m/>
    <s v="BCN"/>
    <s v="MEXICALI"/>
    <s v="21000"/>
    <s v="Proceso judicial"/>
    <x v="0"/>
  </r>
  <r>
    <n v="4522"/>
    <s v="Hipotecaria Su Casita"/>
    <s v="FIDEICOMISO 234036"/>
    <d v="2018-05-01T00:00:00"/>
    <s v="68940"/>
    <x v="0"/>
    <n v="21"/>
    <n v="163706.01999999999"/>
    <n v="28104.44"/>
    <n v="0"/>
    <n v="191810.46"/>
    <n v="490.68"/>
    <n v="0"/>
    <n v="0"/>
    <n v="0"/>
    <n v="0"/>
    <m/>
    <n v="191810.46"/>
    <n v="95024.97"/>
    <n v="1173.23"/>
    <n v="0"/>
    <n v="0"/>
    <n v="0"/>
    <n v="0"/>
    <n v="0"/>
    <n v="96198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595.119999999999"/>
    <n v="96198.2"/>
    <n v="170"/>
    <n v="300"/>
    <n v="227689.68"/>
    <n v="204920.71"/>
    <n v="89.999999000000003"/>
    <n v="84.242052490397597"/>
    <n v="8.6"/>
    <m/>
    <m/>
    <m/>
    <s v="JAL"/>
    <s v="TONALA"/>
    <s v="45400"/>
    <s v="Morosidad"/>
    <x v="0"/>
  </r>
  <r>
    <n v="4523"/>
    <s v="Hipotecaria Su Casita"/>
    <s v="FIDEICOMISO 234036"/>
    <d v="2018-05-01T00:00:00"/>
    <s v="68943"/>
    <x v="0"/>
    <n v="21"/>
    <n v="72848.34"/>
    <n v="9562.31"/>
    <n v="0"/>
    <n v="82410.649999999994"/>
    <n v="243.35"/>
    <n v="0"/>
    <n v="0"/>
    <n v="0"/>
    <n v="0"/>
    <m/>
    <n v="82410.649999999994"/>
    <n v="21338.46"/>
    <n v="443.16"/>
    <n v="0"/>
    <n v="0"/>
    <n v="0"/>
    <n v="0"/>
    <n v="0"/>
    <n v="21781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05.66"/>
    <n v="21781.62"/>
    <n v="170"/>
    <n v="300"/>
    <n v="108372.65"/>
    <n v="94557.01"/>
    <n v="87.251728"/>
    <n v="76.043771034037604"/>
    <n v="7.3"/>
    <m/>
    <m/>
    <m/>
    <s v="BCN"/>
    <s v="TIJUANA"/>
    <s v="22563"/>
    <s v="Morosidad"/>
    <x v="0"/>
  </r>
  <r>
    <n v="4524"/>
    <s v="Hipotecaria Su Casita"/>
    <s v="FIDEICOMISO 234036"/>
    <d v="2018-05-01T00:00:00"/>
    <s v="68944"/>
    <x v="0"/>
    <n v="21"/>
    <n v="79847.850000000006"/>
    <n v="65506"/>
    <n v="0"/>
    <n v="145353.85"/>
    <n v="1061.75"/>
    <n v="0"/>
    <n v="0"/>
    <n v="0"/>
    <n v="0"/>
    <m/>
    <n v="145353.85"/>
    <n v="78473.8"/>
    <n v="632.13"/>
    <n v="0"/>
    <n v="0"/>
    <n v="0"/>
    <n v="0"/>
    <n v="0"/>
    <n v="79105.929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567.75"/>
    <n v="79105.929999999993"/>
    <n v="110"/>
    <n v="240"/>
    <n v="201912.57"/>
    <n v="181721.32"/>
    <n v="90.000003000000007"/>
    <n v="71.988509306786597"/>
    <n v="9.5"/>
    <m/>
    <m/>
    <m/>
    <s v="JAL"/>
    <s v="TLAJOMULCO DE ZUNIGA"/>
    <s v="45654"/>
    <s v="Morosidad"/>
    <x v="0"/>
  </r>
  <r>
    <n v="4525"/>
    <s v="Hipotecaria Su Casita"/>
    <s v="FIDEICOMISO 234036"/>
    <d v="2018-05-01T00:00:00"/>
    <s v="68947"/>
    <x v="0"/>
    <n v="21"/>
    <n v="59387.06"/>
    <n v="18815.54"/>
    <n v="0"/>
    <n v="78202.600000000006"/>
    <n v="354.61"/>
    <n v="0"/>
    <n v="47.64"/>
    <n v="0"/>
    <n v="0"/>
    <m/>
    <n v="78154.960000000006"/>
    <n v="33293.370000000003"/>
    <n v="425.61"/>
    <n v="0"/>
    <n v="394.62"/>
    <n v="0"/>
    <n v="0"/>
    <n v="0"/>
    <n v="33324.36"/>
    <n v="0"/>
    <n v="0"/>
    <n v="0"/>
    <n v="0"/>
    <n v="0"/>
    <n v="-96.23"/>
    <n v="0"/>
    <n v="0"/>
    <n v="0"/>
    <n v="0"/>
    <n v="0"/>
    <n v="0"/>
    <n v="0"/>
    <n v="0"/>
    <n v="0"/>
    <n v="0"/>
    <n v="0"/>
    <n v="0"/>
    <n v="0"/>
    <n v="346.03"/>
    <n v="19122.509999999998"/>
    <n v="33324.36"/>
    <n v="170"/>
    <n v="300"/>
    <n v="101145.59"/>
    <n v="96088.31"/>
    <n v="95"/>
    <n v="77.269765697825306"/>
    <n v="8.6"/>
    <m/>
    <m/>
    <m/>
    <s v="QR"/>
    <s v="SOLIDARIDAD"/>
    <s v="77710"/>
    <s v="Proceso judicial"/>
    <x v="0"/>
  </r>
  <r>
    <n v="4526"/>
    <s v="Hipotecaria Su Casita"/>
    <s v="FIDEICOMISO 234036"/>
    <d v="2018-05-01T00:00:00"/>
    <s v="68948"/>
    <x v="0"/>
    <n v="21"/>
    <n v="44026.82"/>
    <n v="19121.79"/>
    <n v="0"/>
    <n v="63148.61"/>
    <n v="273.19"/>
    <n v="0"/>
    <n v="0"/>
    <n v="0"/>
    <n v="0"/>
    <m/>
    <n v="63148.61"/>
    <n v="38373.22"/>
    <n v="315.52999999999997"/>
    <n v="0"/>
    <n v="154.81"/>
    <n v="0"/>
    <n v="0"/>
    <n v="0"/>
    <n v="38533.94"/>
    <n v="0"/>
    <n v="0"/>
    <n v="0"/>
    <n v="0"/>
    <n v="0"/>
    <n v="-43.22"/>
    <n v="0"/>
    <n v="0"/>
    <n v="0"/>
    <n v="0"/>
    <n v="0"/>
    <n v="0"/>
    <n v="0"/>
    <n v="0"/>
    <n v="0"/>
    <n v="0"/>
    <n v="0"/>
    <n v="0"/>
    <n v="0"/>
    <n v="111.59"/>
    <n v="19394.98"/>
    <n v="38533.94"/>
    <n v="110"/>
    <n v="240"/>
    <n v="74829.17"/>
    <n v="67346.25"/>
    <n v="89.999995999999996"/>
    <n v="84.390365423547095"/>
    <n v="8.6"/>
    <m/>
    <m/>
    <m/>
    <s v="QR"/>
    <s v="BENITO JUAREZ"/>
    <s v="77518"/>
    <s v="Proceso judicial"/>
    <x v="0"/>
  </r>
  <r>
    <n v="4527"/>
    <s v="Hipotecaria Su Casita"/>
    <s v="FIDEICOMISO 234036"/>
    <d v="2018-05-01T00:00:00"/>
    <s v="68949"/>
    <x v="1"/>
    <n v="0"/>
    <n v="61963.54"/>
    <n v="0"/>
    <n v="0"/>
    <n v="61963.54"/>
    <n v="185.73"/>
    <n v="0"/>
    <n v="0"/>
    <n v="185.73"/>
    <n v="0"/>
    <m/>
    <n v="61777.81"/>
    <n v="0"/>
    <n v="444.07"/>
    <n v="0"/>
    <n v="0"/>
    <n v="444.07"/>
    <n v="0"/>
    <n v="0"/>
    <n v="0"/>
    <n v="53.5"/>
    <n v="0"/>
    <n v="0"/>
    <n v="0"/>
    <n v="0"/>
    <n v="-14.4"/>
    <n v="34.17"/>
    <n v="95.73"/>
    <n v="0"/>
    <n v="0"/>
    <n v="0"/>
    <n v="0"/>
    <n v="0"/>
    <n v="0"/>
    <n v="0"/>
    <n v="0.35"/>
    <n v="0"/>
    <n v="0.3"/>
    <n v="0"/>
    <n v="799.15"/>
    <n v="0"/>
    <n v="0"/>
    <n v="170"/>
    <n v="300"/>
    <n v="86181.85"/>
    <n v="77563.67"/>
    <n v="90.000005999999999"/>
    <n v="71.683086561877005"/>
    <n v="8.6"/>
    <m/>
    <m/>
    <m/>
    <s v="CHI"/>
    <s v="CHIHUAHUA"/>
    <s v="31385"/>
    <s v="Al corriente"/>
    <x v="0"/>
  </r>
  <r>
    <n v="4528"/>
    <s v="Hipotecaria Su Casita"/>
    <s v="FIDEICOMISO 234036"/>
    <d v="2018-05-01T00:00:00"/>
    <s v="68951"/>
    <x v="0"/>
    <n v="21"/>
    <n v="75530.039999999994"/>
    <n v="16457.03"/>
    <n v="0"/>
    <n v="91987.07"/>
    <n v="247.83"/>
    <n v="0"/>
    <n v="0"/>
    <n v="0"/>
    <n v="0"/>
    <m/>
    <n v="91987.07"/>
    <n v="55236.97"/>
    <n v="541.29999999999995"/>
    <n v="0"/>
    <n v="175.95"/>
    <n v="0"/>
    <n v="0"/>
    <n v="0"/>
    <n v="55602.32"/>
    <n v="0"/>
    <n v="0"/>
    <n v="0"/>
    <n v="0"/>
    <n v="0"/>
    <n v="-49.12"/>
    <n v="0"/>
    <n v="0"/>
    <n v="0"/>
    <n v="0"/>
    <n v="0"/>
    <n v="0"/>
    <n v="0"/>
    <n v="0"/>
    <n v="0"/>
    <n v="0"/>
    <n v="0"/>
    <n v="0"/>
    <n v="0"/>
    <n v="126.83"/>
    <n v="16704.86"/>
    <n v="55602.32"/>
    <n v="170"/>
    <n v="300"/>
    <n v="102301.42"/>
    <n v="97186.34"/>
    <n v="94.999990999999994"/>
    <n v="89.917686190429393"/>
    <n v="8.6"/>
    <m/>
    <m/>
    <m/>
    <s v="QR"/>
    <s v="SOLIDARIDAD"/>
    <s v="77710"/>
    <s v="Proceso judicial"/>
    <x v="0"/>
  </r>
  <r>
    <n v="4529"/>
    <s v="Hipotecaria Su Casita"/>
    <s v="FIDEICOMISO 234036"/>
    <d v="2018-05-01T00:00:00"/>
    <s v="68953"/>
    <x v="0"/>
    <n v="21"/>
    <n v="106202.91"/>
    <n v="21933.89"/>
    <n v="0"/>
    <n v="128136.8"/>
    <n v="331.66"/>
    <n v="0"/>
    <n v="0"/>
    <n v="0"/>
    <n v="0"/>
    <m/>
    <n v="128136.8"/>
    <n v="76226.05"/>
    <n v="761.12"/>
    <n v="0"/>
    <n v="1.67"/>
    <n v="0"/>
    <n v="0"/>
    <n v="0"/>
    <n v="76985.5"/>
    <n v="0"/>
    <n v="0"/>
    <n v="0"/>
    <n v="0"/>
    <n v="0"/>
    <n v="-0.46"/>
    <n v="0"/>
    <n v="0"/>
    <n v="0"/>
    <n v="0"/>
    <n v="0"/>
    <n v="0"/>
    <n v="0"/>
    <n v="0"/>
    <n v="0"/>
    <n v="0"/>
    <n v="0"/>
    <n v="0"/>
    <n v="0"/>
    <n v="1.21"/>
    <n v="22265.55"/>
    <n v="76985.5"/>
    <n v="170"/>
    <n v="300"/>
    <n v="141666.06"/>
    <n v="134582.76"/>
    <n v="95.000001999999995"/>
    <n v="90.449893108698305"/>
    <n v="8.6"/>
    <m/>
    <m/>
    <m/>
    <s v="QR"/>
    <s v="SOLIDARIDAD"/>
    <s v="77710"/>
    <s v="Proceso judicial"/>
    <x v="0"/>
  </r>
  <r>
    <n v="4530"/>
    <s v="Hipotecaria Su Casita"/>
    <s v="FIDEICOMISO 234036"/>
    <d v="2018-05-01T00:00:00"/>
    <s v="68954"/>
    <x v="0"/>
    <n v="21"/>
    <n v="75816.929999999993"/>
    <n v="13797.15"/>
    <n v="0"/>
    <n v="89614.080000000002"/>
    <n v="210.51"/>
    <n v="0"/>
    <n v="0"/>
    <n v="0"/>
    <n v="0"/>
    <m/>
    <n v="89614.080000000002"/>
    <n v="60868.82"/>
    <n v="600.22"/>
    <n v="0"/>
    <n v="0"/>
    <n v="0"/>
    <n v="0"/>
    <n v="0"/>
    <n v="6146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07.66"/>
    <n v="61469.04"/>
    <n v="170"/>
    <n v="300"/>
    <n v="104175.71"/>
    <n v="92792.78"/>
    <n v="89.073335999999998"/>
    <n v="86.022048894007497"/>
    <n v="9.5"/>
    <m/>
    <m/>
    <m/>
    <s v="OAX"/>
    <s v="SAN SEBASTIAN TUTLA"/>
    <s v="71246"/>
    <s v="Morosidad"/>
    <x v="0"/>
  </r>
  <r>
    <n v="4531"/>
    <s v="Hipotecaria Su Casita"/>
    <s v="FIDEICOMISO 234036"/>
    <d v="2018-05-01T00:00:00"/>
    <s v="68956"/>
    <x v="1"/>
    <n v="0"/>
    <n v="92511.42"/>
    <n v="0"/>
    <n v="0"/>
    <n v="92511.42"/>
    <n v="256.86"/>
    <n v="0"/>
    <n v="0"/>
    <n v="256.86"/>
    <n v="0"/>
    <m/>
    <n v="92254.56"/>
    <n v="0"/>
    <n v="732.38"/>
    <n v="0"/>
    <n v="0"/>
    <n v="732.38"/>
    <n v="0"/>
    <n v="0"/>
    <n v="0"/>
    <n v="78.63"/>
    <n v="0"/>
    <n v="0"/>
    <n v="0"/>
    <n v="0"/>
    <n v="-19.260000000000002"/>
    <n v="53.39"/>
    <n v="142.47999999999999"/>
    <n v="0"/>
    <n v="0"/>
    <n v="0"/>
    <n v="0"/>
    <n v="0"/>
    <n v="0"/>
    <n v="0"/>
    <n v="0.54"/>
    <n v="0"/>
    <n v="0.17"/>
    <n v="0"/>
    <n v="1245.02"/>
    <n v="0"/>
    <n v="0"/>
    <n v="170"/>
    <n v="300"/>
    <n v="144267.10999999999"/>
    <n v="113224.59"/>
    <n v="78.482607999999999"/>
    <n v="63.947049564873502"/>
    <n v="9.5"/>
    <m/>
    <m/>
    <m/>
    <s v="NL"/>
    <s v="SANTA CATARINA"/>
    <s v="66367"/>
    <s v="Al corriente"/>
    <x v="0"/>
  </r>
  <r>
    <n v="4532"/>
    <s v="Hipotecaria Su Casita"/>
    <s v="FIDEICOMISO 234036"/>
    <d v="2018-05-01T00:00:00"/>
    <s v="68958"/>
    <x v="0"/>
    <n v="21"/>
    <n v="45566.44"/>
    <n v="3001.44"/>
    <n v="0"/>
    <n v="48567.88"/>
    <n v="136.57"/>
    <n v="0"/>
    <n v="0"/>
    <n v="0"/>
    <n v="0"/>
    <m/>
    <n v="48567.88"/>
    <n v="8113.68"/>
    <n v="326.56"/>
    <n v="0"/>
    <n v="0"/>
    <n v="0"/>
    <n v="0"/>
    <n v="0"/>
    <n v="8440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38.01"/>
    <n v="8440.24"/>
    <n v="170"/>
    <n v="300"/>
    <n v="64886.83"/>
    <n v="57037.62"/>
    <n v="87.903231000000005"/>
    <n v="74.850135311050494"/>
    <n v="8.6"/>
    <m/>
    <m/>
    <m/>
    <s v="GRO"/>
    <s v="ACAPULCO DE JUAREZ"/>
    <s v="39906"/>
    <s v="Morosidad"/>
    <x v="0"/>
  </r>
  <r>
    <n v="4533"/>
    <s v="Hipotecaria Su Casita"/>
    <s v="FIDEICOMISO 234036"/>
    <d v="2018-05-01T00:00:00"/>
    <s v="68960"/>
    <x v="0"/>
    <n v="21"/>
    <n v="52648.34"/>
    <n v="10766.19"/>
    <n v="0"/>
    <n v="63414.53"/>
    <n v="157.81"/>
    <n v="0"/>
    <n v="0"/>
    <n v="0"/>
    <n v="0"/>
    <m/>
    <n v="63414.53"/>
    <n v="39464.92"/>
    <n v="377.31"/>
    <n v="0"/>
    <n v="0"/>
    <n v="0"/>
    <n v="0"/>
    <n v="0"/>
    <n v="39842.23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24"/>
    <n v="39842.230000000003"/>
    <n v="170"/>
    <n v="300"/>
    <n v="73435.05"/>
    <n v="65903.25"/>
    <n v="89.743589999999998"/>
    <n v="86.354581608079997"/>
    <n v="8.6"/>
    <m/>
    <m/>
    <m/>
    <s v="QRO"/>
    <s v="QUERETARO"/>
    <s v="76116"/>
    <s v="Proceso judicial"/>
    <x v="0"/>
  </r>
  <r>
    <n v="4534"/>
    <s v="Hipotecaria Su Casita"/>
    <s v="FIDEICOMISO 234036"/>
    <d v="2018-05-01T00:00:00"/>
    <s v="68961"/>
    <x v="0"/>
    <n v="21"/>
    <n v="146733.73000000001"/>
    <n v="32989.35"/>
    <n v="0"/>
    <n v="179723.08"/>
    <n v="439.81"/>
    <n v="0"/>
    <n v="0"/>
    <n v="0"/>
    <n v="0"/>
    <m/>
    <n v="179723.08"/>
    <n v="127001.77"/>
    <n v="1051.5899999999999"/>
    <n v="0"/>
    <n v="0"/>
    <n v="0"/>
    <n v="0"/>
    <n v="0"/>
    <n v="128053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429.160000000003"/>
    <n v="128053.36"/>
    <n v="170"/>
    <n v="300"/>
    <n v="193342.28"/>
    <n v="183675.17"/>
    <n v="95.000001999999995"/>
    <n v="92.955912110745103"/>
    <n v="8.6"/>
    <m/>
    <m/>
    <m/>
    <s v="EM"/>
    <s v="TULTITLAN"/>
    <s v="54910"/>
    <s v="Proceso judicial"/>
    <x v="0"/>
  </r>
  <r>
    <n v="4535"/>
    <s v="Hipotecaria Su Casita"/>
    <s v="FIDEICOMISO 234036"/>
    <d v="2018-05-01T00:00:00"/>
    <s v="68962"/>
    <x v="0"/>
    <n v="21"/>
    <n v="78463.850000000006"/>
    <n v="17900.919999999998"/>
    <n v="0"/>
    <n v="96364.77"/>
    <n v="235.78"/>
    <n v="0"/>
    <n v="0"/>
    <n v="0"/>
    <n v="0"/>
    <m/>
    <n v="96364.77"/>
    <n v="69890.070000000007"/>
    <n v="562.32000000000005"/>
    <n v="0"/>
    <n v="0"/>
    <n v="0"/>
    <n v="0"/>
    <n v="0"/>
    <n v="70452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36.7"/>
    <n v="70452.39"/>
    <n v="170"/>
    <n v="300"/>
    <n v="109212.26"/>
    <n v="98291.04"/>
    <n v="90.000005000000002"/>
    <n v="88.236219515266598"/>
    <n v="8.6"/>
    <m/>
    <m/>
    <m/>
    <s v="QR"/>
    <s v="BENITO JUAREZ"/>
    <s v="77539"/>
    <s v="Proceso judicial"/>
    <x v="0"/>
  </r>
  <r>
    <n v="4536"/>
    <s v="Hipotecaria Su Casita"/>
    <s v="FIDEICOMISO 234036"/>
    <d v="2018-05-01T00:00:00"/>
    <s v="68963"/>
    <x v="0"/>
    <n v="21"/>
    <n v="107496.14"/>
    <n v="23579.26"/>
    <n v="0"/>
    <n v="131075.4"/>
    <n v="322.39"/>
    <n v="0"/>
    <n v="0"/>
    <n v="0"/>
    <n v="0"/>
    <m/>
    <n v="131075.4"/>
    <n v="89636.68"/>
    <n v="770.39"/>
    <n v="0"/>
    <n v="0"/>
    <n v="0"/>
    <n v="0"/>
    <n v="0"/>
    <n v="90407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901.65"/>
    <n v="90407.07"/>
    <n v="170"/>
    <n v="300"/>
    <n v="141666.06"/>
    <n v="134582.76"/>
    <n v="95.000001999999995"/>
    <n v="92.524207871430207"/>
    <n v="8.6"/>
    <m/>
    <m/>
    <m/>
    <s v="QR"/>
    <s v="SOLIDARIDAD"/>
    <s v="77710"/>
    <s v="Morosidad"/>
    <x v="0"/>
  </r>
  <r>
    <n v="4537"/>
    <s v="Hipotecaria Su Casita"/>
    <s v="FIDEICOMISO 234036"/>
    <d v="2018-05-01T00:00:00"/>
    <s v="68965"/>
    <x v="0"/>
    <n v="21"/>
    <n v="82504.83"/>
    <n v="19842.830000000002"/>
    <n v="0"/>
    <n v="102347.66"/>
    <n v="275.63"/>
    <n v="0"/>
    <n v="0"/>
    <n v="0"/>
    <n v="0"/>
    <m/>
    <n v="102347.66"/>
    <n v="53644.21"/>
    <n v="501.9"/>
    <n v="0"/>
    <n v="0"/>
    <n v="0"/>
    <n v="0"/>
    <n v="0"/>
    <n v="54146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118.46"/>
    <n v="54146.11"/>
    <n v="170"/>
    <n v="300"/>
    <n v="119776.55"/>
    <n v="107092.79"/>
    <n v="89.410481000000004"/>
    <n v="85.448829093204694"/>
    <n v="7.3"/>
    <m/>
    <m/>
    <m/>
    <s v="BCN"/>
    <s v="ENSENADA"/>
    <s v="22895"/>
    <s v="Proceso judicial"/>
    <x v="0"/>
  </r>
  <r>
    <n v="4538"/>
    <s v="Hipotecaria Su Casita"/>
    <s v="FIDEICOMISO 234036"/>
    <d v="2018-05-01T00:00:00"/>
    <s v="68969"/>
    <x v="0"/>
    <n v="21"/>
    <n v="85830.41"/>
    <n v="17154.16"/>
    <n v="0"/>
    <n v="102984.57"/>
    <n v="257.26"/>
    <n v="0"/>
    <n v="0"/>
    <n v="0"/>
    <n v="0"/>
    <m/>
    <n v="102984.57"/>
    <n v="62232.42"/>
    <n v="615.12"/>
    <n v="0"/>
    <n v="0"/>
    <n v="0"/>
    <n v="0"/>
    <n v="0"/>
    <n v="62847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411.419999999998"/>
    <n v="62847.54"/>
    <n v="170"/>
    <n v="300"/>
    <n v="121710.44"/>
    <n v="107439"/>
    <n v="88.274268000000006"/>
    <n v="84.614409404822894"/>
    <n v="8.6"/>
    <m/>
    <m/>
    <m/>
    <s v="NL"/>
    <s v="APODACA"/>
    <s v="66600"/>
    <s v="Proceso judicial"/>
    <x v="0"/>
  </r>
  <r>
    <n v="4539"/>
    <s v="Hipotecaria Su Casita"/>
    <s v="FIDEICOMISO 234036"/>
    <d v="2018-05-01T00:00:00"/>
    <s v="68970"/>
    <x v="0"/>
    <n v="21"/>
    <n v="95541.52"/>
    <n v="37518.65"/>
    <n v="0"/>
    <n v="133060.17000000001"/>
    <n v="707.11"/>
    <n v="0"/>
    <n v="0"/>
    <n v="0"/>
    <n v="0"/>
    <m/>
    <n v="133060.17000000001"/>
    <n v="55733.29"/>
    <n v="684.71"/>
    <n v="0"/>
    <n v="309.77"/>
    <n v="0"/>
    <n v="0"/>
    <n v="0"/>
    <n v="56108.23"/>
    <n v="0"/>
    <n v="0"/>
    <n v="0"/>
    <n v="0"/>
    <n v="0"/>
    <n v="-158.28"/>
    <n v="0"/>
    <n v="0"/>
    <n v="118.23"/>
    <n v="0"/>
    <n v="0"/>
    <n v="0"/>
    <n v="0"/>
    <n v="75.510000000000005"/>
    <n v="133.29"/>
    <n v="0"/>
    <n v="0"/>
    <n v="0"/>
    <n v="0"/>
    <n v="478.52"/>
    <n v="38225.760000000002"/>
    <n v="56108.23"/>
    <n v="170"/>
    <n v="300"/>
    <n v="180432.87"/>
    <n v="171411.22"/>
    <n v="94.999995999999996"/>
    <n v="73.744971990511004"/>
    <n v="8.6"/>
    <m/>
    <m/>
    <m/>
    <s v="BCN"/>
    <s v="TIJUANA"/>
    <s v="22203"/>
    <s v="Morosidad"/>
    <x v="0"/>
  </r>
  <r>
    <n v="4540"/>
    <s v="Hipotecaria Su Casita"/>
    <s v="FIDEICOMISO 234036"/>
    <d v="2018-05-01T00:00:00"/>
    <s v="68973"/>
    <x v="0"/>
    <n v="21"/>
    <n v="77143.199999999997"/>
    <n v="26246.29"/>
    <n v="0"/>
    <n v="103389.49"/>
    <n v="436.35"/>
    <n v="0"/>
    <n v="0"/>
    <n v="0"/>
    <n v="0"/>
    <m/>
    <n v="103389.49"/>
    <n v="59613.45"/>
    <n v="610.72"/>
    <n v="0"/>
    <n v="0"/>
    <n v="0"/>
    <n v="0"/>
    <n v="0"/>
    <n v="60224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682.639999999999"/>
    <n v="60224.17"/>
    <n v="110"/>
    <n v="240"/>
    <n v="124812.16"/>
    <n v="112330.95"/>
    <n v="90.000005000000002"/>
    <n v="82.836071598677407"/>
    <n v="9.5"/>
    <m/>
    <m/>
    <m/>
    <s v="DF"/>
    <s v="CUAUHTEMOC"/>
    <s v="6300"/>
    <s v="Morosidad"/>
    <x v="0"/>
  </r>
  <r>
    <n v="4541"/>
    <s v="Hipotecaria Su Casita"/>
    <s v="FIDEICOMISO 234036"/>
    <d v="2018-05-01T00:00:00"/>
    <s v="68974"/>
    <x v="1"/>
    <n v="0"/>
    <n v="73783.77"/>
    <n v="0"/>
    <n v="0"/>
    <n v="73783.77"/>
    <n v="417.35"/>
    <n v="0"/>
    <n v="0"/>
    <n v="417.35"/>
    <n v="0"/>
    <m/>
    <n v="73366.42"/>
    <n v="0"/>
    <n v="584.12"/>
    <n v="0"/>
    <n v="0"/>
    <n v="584.12"/>
    <n v="0"/>
    <n v="0"/>
    <n v="0"/>
    <n v="71.12"/>
    <n v="0"/>
    <n v="0"/>
    <n v="0"/>
    <n v="0"/>
    <n v="-17.690000000000001"/>
    <n v="46.66"/>
    <n v="132.96"/>
    <n v="0"/>
    <n v="0"/>
    <n v="0"/>
    <n v="0"/>
    <n v="0"/>
    <n v="0"/>
    <n v="0"/>
    <n v="0"/>
    <n v="0"/>
    <n v="0"/>
    <n v="0.78674500000000003"/>
    <n v="1234.52"/>
    <n v="0"/>
    <n v="0"/>
    <n v="110"/>
    <n v="240"/>
    <n v="121710.44"/>
    <n v="107439"/>
    <n v="88.274268000000006"/>
    <n v="60.279479716681699"/>
    <n v="9.5"/>
    <m/>
    <m/>
    <m/>
    <s v="NL"/>
    <s v="APODACA"/>
    <s v="66600"/>
    <s v="Al corriente"/>
    <x v="0"/>
  </r>
  <r>
    <n v="4542"/>
    <s v="Hipotecaria Su Casita"/>
    <s v="FIDEICOMISO 234036"/>
    <d v="2018-05-01T00:00:00"/>
    <s v="68977"/>
    <x v="0"/>
    <n v="21"/>
    <n v="140454.04"/>
    <n v="27045.41"/>
    <n v="0"/>
    <n v="167499.45000000001"/>
    <n v="389.95"/>
    <n v="0"/>
    <n v="0"/>
    <n v="0"/>
    <n v="0"/>
    <m/>
    <n v="167499.45000000001"/>
    <n v="124644.47"/>
    <n v="1111.93"/>
    <n v="0"/>
    <n v="0"/>
    <n v="0"/>
    <n v="0"/>
    <n v="0"/>
    <n v="125756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435.360000000001"/>
    <n v="125756.4"/>
    <n v="170"/>
    <n v="300"/>
    <n v="199326.07999999999"/>
    <n v="171900"/>
    <n v="86.240595999999996"/>
    <n v="84.032881894544502"/>
    <n v="9.5"/>
    <m/>
    <m/>
    <m/>
    <s v="NL"/>
    <s v="APODACA"/>
    <s v="66600"/>
    <s v="Proceso judicial"/>
    <x v="0"/>
  </r>
  <r>
    <n v="4543"/>
    <s v="Hipotecaria Su Casita"/>
    <s v="FIDEICOMISO 234036"/>
    <d v="2018-05-01T00:00:00"/>
    <s v="68978"/>
    <x v="0"/>
    <n v="21"/>
    <n v="87784.54"/>
    <n v="11533.88"/>
    <n v="0"/>
    <n v="99318.42"/>
    <n v="243.73"/>
    <n v="0"/>
    <n v="0"/>
    <n v="0"/>
    <n v="0"/>
    <m/>
    <n v="99318.42"/>
    <n v="43929.47"/>
    <n v="694.96"/>
    <n v="0"/>
    <n v="0"/>
    <n v="0"/>
    <n v="0"/>
    <n v="0"/>
    <n v="44624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77.61"/>
    <n v="44624.43"/>
    <n v="170"/>
    <n v="300"/>
    <n v="121710.44"/>
    <n v="107439"/>
    <n v="88.274268000000006"/>
    <n v="81.602219160794107"/>
    <n v="9.5"/>
    <m/>
    <m/>
    <m/>
    <s v="NL"/>
    <s v="APODACA"/>
    <s v="66600"/>
    <s v="Morosidad"/>
    <x v="0"/>
  </r>
  <r>
    <n v="4544"/>
    <s v="Hipotecaria Su Casita"/>
    <s v="FIDEICOMISO 234036"/>
    <d v="2018-05-01T00:00:00"/>
    <s v="68979"/>
    <x v="0"/>
    <n v="21"/>
    <n v="67197.38"/>
    <n v="27269.97"/>
    <n v="0"/>
    <n v="94467.35"/>
    <n v="457.61"/>
    <n v="0"/>
    <n v="0"/>
    <n v="0"/>
    <n v="0"/>
    <m/>
    <n v="94467.35"/>
    <n v="45511.85"/>
    <n v="481.58"/>
    <n v="0"/>
    <n v="194.19"/>
    <n v="0"/>
    <n v="0"/>
    <n v="0"/>
    <n v="45799.24"/>
    <n v="0"/>
    <n v="0"/>
    <n v="0"/>
    <n v="0"/>
    <n v="0"/>
    <n v="-48.37"/>
    <n v="0"/>
    <n v="0"/>
    <n v="0"/>
    <n v="0"/>
    <n v="0"/>
    <n v="0"/>
    <n v="0"/>
    <n v="0"/>
    <n v="0"/>
    <n v="0"/>
    <n v="0"/>
    <n v="0"/>
    <n v="0"/>
    <n v="145.82"/>
    <n v="27727.58"/>
    <n v="45799.24"/>
    <n v="110"/>
    <n v="240"/>
    <n v="121710.44"/>
    <n v="107439"/>
    <n v="88.274268000000006"/>
    <n v="77.616472334532205"/>
    <n v="8.6"/>
    <m/>
    <m/>
    <m/>
    <s v="NL"/>
    <s v="APODACA"/>
    <s v="66600"/>
    <s v="Morosidad"/>
    <x v="0"/>
  </r>
  <r>
    <n v="4545"/>
    <s v="Hipotecaria Su Casita"/>
    <s v="FIDEICOMISO 234036"/>
    <d v="2018-05-01T00:00:00"/>
    <s v="68980"/>
    <x v="0"/>
    <n v="21"/>
    <n v="64062.76"/>
    <n v="6835.19"/>
    <n v="0"/>
    <n v="70897.95"/>
    <n v="177.87"/>
    <n v="0"/>
    <n v="0"/>
    <n v="0"/>
    <n v="0"/>
    <m/>
    <n v="70897.95"/>
    <n v="24676.19"/>
    <n v="507.16"/>
    <n v="0"/>
    <n v="0"/>
    <n v="0"/>
    <n v="0"/>
    <n v="0"/>
    <n v="25183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13.06"/>
    <n v="25183.35"/>
    <n v="170"/>
    <n v="300"/>
    <n v="105064.09"/>
    <n v="78406.039999999994"/>
    <n v="74.626868000000002"/>
    <n v="67.480668021501899"/>
    <n v="9.5"/>
    <m/>
    <m/>
    <m/>
    <s v="TAM"/>
    <s v="REYNOSA"/>
    <s v="88707"/>
    <s v="Morosidad"/>
    <x v="0"/>
  </r>
  <r>
    <n v="4546"/>
    <s v="Hipotecaria Su Casita"/>
    <s v="FIDEICOMISO 234036"/>
    <d v="2018-05-01T00:00:00"/>
    <s v="68981"/>
    <x v="0"/>
    <n v="21"/>
    <n v="94817.2"/>
    <n v="21264"/>
    <n v="0"/>
    <n v="116081.2"/>
    <n v="315.58999999999997"/>
    <n v="0"/>
    <n v="0"/>
    <n v="0"/>
    <n v="0"/>
    <m/>
    <n v="116081.2"/>
    <n v="56052.98"/>
    <n v="576.79999999999995"/>
    <n v="0"/>
    <n v="0"/>
    <n v="0"/>
    <n v="0"/>
    <n v="0"/>
    <n v="56629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579.59"/>
    <n v="56629.78"/>
    <n v="171"/>
    <n v="300"/>
    <n v="129472.51"/>
    <n v="122913.53"/>
    <n v="94.934075000000007"/>
    <n v="89.657024307169394"/>
    <n v="7.3"/>
    <m/>
    <m/>
    <m/>
    <s v="BCN"/>
    <s v="TIJUANA"/>
    <s v="22563"/>
    <s v="Proceso judicial"/>
    <x v="0"/>
  </r>
  <r>
    <n v="4547"/>
    <s v="Hipotecaria Su Casita"/>
    <s v="FIDEICOMISO 234036"/>
    <d v="2018-05-01T00:00:00"/>
    <s v="68982"/>
    <x v="0"/>
    <n v="21"/>
    <n v="72345.02"/>
    <n v="8232.2999999999993"/>
    <n v="0"/>
    <n v="80577.320000000007"/>
    <n v="216.85"/>
    <n v="0"/>
    <n v="0"/>
    <n v="0"/>
    <n v="0"/>
    <m/>
    <n v="80577.320000000007"/>
    <n v="24195.57"/>
    <n v="518.47"/>
    <n v="0"/>
    <n v="0"/>
    <n v="0"/>
    <n v="0"/>
    <n v="0"/>
    <n v="24714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49.15"/>
    <n v="24714.04"/>
    <n v="170"/>
    <n v="300"/>
    <n v="103495.97"/>
    <n v="90558.97"/>
    <n v="87.499995999999996"/>
    <n v="77.8555142322259"/>
    <n v="8.6"/>
    <m/>
    <m/>
    <m/>
    <s v="TAM"/>
    <s v="REYNOSA"/>
    <s v="88707"/>
    <s v="Proceso judicial"/>
    <x v="0"/>
  </r>
  <r>
    <n v="4548"/>
    <s v="Hipotecaria Su Casita"/>
    <s v="FIDEICOMISO 234036"/>
    <d v="2018-05-01T00:00:00"/>
    <s v="68984"/>
    <x v="1"/>
    <n v="0"/>
    <n v="71914.740000000005"/>
    <n v="0"/>
    <n v="0"/>
    <n v="71914.740000000005"/>
    <n v="240.25"/>
    <n v="0"/>
    <n v="0"/>
    <n v="240.25"/>
    <n v="0"/>
    <m/>
    <n v="71674.490000000005"/>
    <n v="0"/>
    <n v="437.48"/>
    <n v="0"/>
    <n v="0"/>
    <n v="437.48"/>
    <n v="0"/>
    <n v="0"/>
    <n v="0"/>
    <n v="77.94"/>
    <n v="0"/>
    <n v="0"/>
    <n v="0"/>
    <n v="0"/>
    <n v="-16.96"/>
    <n v="37.78"/>
    <n v="115.92"/>
    <n v="0"/>
    <n v="0"/>
    <n v="0"/>
    <n v="0"/>
    <n v="0"/>
    <n v="0"/>
    <n v="0"/>
    <n v="0"/>
    <n v="0"/>
    <n v="0.13"/>
    <n v="0.137763"/>
    <n v="892.41"/>
    <n v="0"/>
    <n v="0"/>
    <n v="170"/>
    <n v="300"/>
    <n v="108461.68"/>
    <n v="93346.78"/>
    <n v="86.064295000000001"/>
    <n v="66.082777052776194"/>
    <n v="7.3"/>
    <m/>
    <m/>
    <m/>
    <s v="BCN"/>
    <s v="TIJUANA"/>
    <s v="22563"/>
    <s v="Al corriente"/>
    <x v="0"/>
  </r>
  <r>
    <n v="4549"/>
    <s v="Hipotecaria Su Casita"/>
    <s v="FIDEICOMISO 234036"/>
    <d v="2018-05-01T00:00:00"/>
    <s v="68985"/>
    <x v="0"/>
    <n v="21"/>
    <n v="98384.43"/>
    <n v="24027.35"/>
    <n v="0"/>
    <n v="122411.78"/>
    <n v="328.66"/>
    <n v="0"/>
    <n v="0"/>
    <n v="0"/>
    <n v="0"/>
    <m/>
    <n v="122411.78"/>
    <n v="65908.14"/>
    <n v="598.51"/>
    <n v="0"/>
    <n v="0"/>
    <n v="0"/>
    <n v="0"/>
    <n v="0"/>
    <n v="66506.64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356.01"/>
    <n v="66506.649999999994"/>
    <n v="170"/>
    <n v="300"/>
    <n v="141893.19"/>
    <n v="127703.88"/>
    <n v="90.000005999999999"/>
    <n v="86.270369658859906"/>
    <n v="7.3"/>
    <m/>
    <m/>
    <m/>
    <s v="BCN"/>
    <s v="ENSENADA"/>
    <s v="22895"/>
    <s v="Morosidad"/>
    <x v="0"/>
  </r>
  <r>
    <n v="4550"/>
    <s v="Hipotecaria Su Casita"/>
    <s v="FIDEICOMISO 234036"/>
    <d v="2018-05-01T00:00:00"/>
    <s v="68986"/>
    <x v="0"/>
    <n v="21"/>
    <n v="71904.850000000006"/>
    <n v="16977.939999999999"/>
    <n v="0"/>
    <n v="88882.79"/>
    <n v="240.2"/>
    <n v="0"/>
    <n v="0"/>
    <n v="0"/>
    <n v="0"/>
    <m/>
    <n v="88882.79"/>
    <n v="45456.12"/>
    <n v="437.42"/>
    <n v="0"/>
    <n v="0"/>
    <n v="0"/>
    <n v="0"/>
    <n v="0"/>
    <n v="45893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18.14"/>
    <n v="45893.54"/>
    <n v="170"/>
    <n v="300"/>
    <n v="108445.08"/>
    <n v="93332.479999999996"/>
    <n v="86.064282000000006"/>
    <n v="81.961108324848794"/>
    <n v="7.3"/>
    <m/>
    <m/>
    <m/>
    <s v="BCN"/>
    <s v="TIJUANA"/>
    <s v="22563"/>
    <s v="Proceso judicial"/>
    <x v="0"/>
  </r>
  <r>
    <n v="4551"/>
    <s v="Hipotecaria Su Casita"/>
    <s v="FIDEICOMISO 234036"/>
    <d v="2018-05-01T00:00:00"/>
    <s v="68987"/>
    <x v="0"/>
    <n v="21"/>
    <n v="82380.399999999994"/>
    <n v="21050.22"/>
    <n v="0"/>
    <n v="103430.62"/>
    <n v="275.64"/>
    <n v="0"/>
    <n v="0"/>
    <n v="0"/>
    <n v="0"/>
    <m/>
    <n v="103430.62"/>
    <n v="58959.14"/>
    <n v="501.15"/>
    <n v="0"/>
    <n v="0"/>
    <n v="0"/>
    <n v="0"/>
    <n v="0"/>
    <n v="5946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325.86"/>
    <n v="59460.29"/>
    <n v="170"/>
    <n v="300"/>
    <n v="119663.2"/>
    <n v="106991.44"/>
    <n v="89.410478999999995"/>
    <n v="86.434777188408503"/>
    <n v="7.3"/>
    <m/>
    <m/>
    <m/>
    <s v="BCN"/>
    <s v="ENSENADA"/>
    <s v="22895"/>
    <s v="Morosidad"/>
    <x v="0"/>
  </r>
  <r>
    <n v="4552"/>
    <s v="Hipotecaria Su Casita"/>
    <s v="FIDEICOMISO 234036"/>
    <d v="2018-05-01T00:00:00"/>
    <s v="68988"/>
    <x v="0"/>
    <n v="21"/>
    <n v="82440.09"/>
    <n v="18883.57"/>
    <n v="0"/>
    <n v="101323.66"/>
    <n v="275.39999999999998"/>
    <n v="0"/>
    <n v="0"/>
    <n v="0"/>
    <n v="0"/>
    <m/>
    <n v="101323.66"/>
    <n v="50261.42"/>
    <n v="501.51"/>
    <n v="0"/>
    <n v="0"/>
    <n v="0"/>
    <n v="0"/>
    <n v="0"/>
    <n v="50762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158.97"/>
    <n v="50762.93"/>
    <n v="170"/>
    <n v="300"/>
    <n v="119681.55"/>
    <n v="107007.85"/>
    <n v="89.410481000000004"/>
    <n v="84.661052224490604"/>
    <n v="7.3"/>
    <m/>
    <m/>
    <m/>
    <s v="BCN"/>
    <s v="ENSENADA"/>
    <s v="22895"/>
    <s v="Morosidad"/>
    <x v="0"/>
  </r>
  <r>
    <n v="4553"/>
    <s v="Hipotecaria Su Casita"/>
    <s v="FIDEICOMISO 234036"/>
    <d v="2018-05-01T00:00:00"/>
    <s v="68990"/>
    <x v="0"/>
    <n v="21"/>
    <n v="114983.97"/>
    <n v="20884.21"/>
    <n v="0"/>
    <n v="135868.18"/>
    <n v="320.33"/>
    <n v="0"/>
    <n v="0"/>
    <n v="0"/>
    <n v="0"/>
    <m/>
    <n v="135868.18"/>
    <n v="92342.25"/>
    <n v="910.29"/>
    <n v="0"/>
    <n v="0"/>
    <n v="0"/>
    <n v="0"/>
    <n v="0"/>
    <n v="93252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204.54"/>
    <n v="93252.54"/>
    <n v="170"/>
    <n v="300"/>
    <n v="156502.74"/>
    <n v="140852.47"/>
    <n v="90.000003000000007"/>
    <n v="86.815208903362105"/>
    <n v="9.5"/>
    <m/>
    <m/>
    <m/>
    <s v="QR"/>
    <s v="SOLIDARIDAD"/>
    <s v="77710"/>
    <s v="Proceso judicial"/>
    <x v="0"/>
  </r>
  <r>
    <n v="4554"/>
    <s v="Hipotecaria Su Casita"/>
    <s v="FIDEICOMISO 234036"/>
    <d v="2018-05-01T00:00:00"/>
    <s v="68993"/>
    <x v="0"/>
    <n v="21"/>
    <n v="117883.47"/>
    <n v="20288.75"/>
    <n v="0"/>
    <n v="138172.22"/>
    <n v="354.23"/>
    <n v="0"/>
    <n v="0"/>
    <n v="0"/>
    <n v="0"/>
    <m/>
    <n v="138172.22"/>
    <n v="68034.73"/>
    <n v="844.83"/>
    <n v="0"/>
    <n v="0"/>
    <n v="0"/>
    <n v="0"/>
    <n v="0"/>
    <n v="68879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642.98"/>
    <n v="68879.56"/>
    <n v="170"/>
    <n v="300"/>
    <n v="164079.67000000001"/>
    <n v="147671.70000000001"/>
    <n v="89.999998000000005"/>
    <n v="84.210444680027095"/>
    <n v="8.6"/>
    <m/>
    <m/>
    <m/>
    <s v="QR"/>
    <s v="SOLIDARIDAD"/>
    <s v="77710"/>
    <s v="Morosidad"/>
    <x v="0"/>
  </r>
  <r>
    <n v="4555"/>
    <s v="Hipotecaria Su Casita"/>
    <s v="FIDEICOMISO 234036"/>
    <d v="2018-05-01T00:00:00"/>
    <s v="68994"/>
    <x v="1"/>
    <n v="0"/>
    <n v="52334.53"/>
    <n v="0"/>
    <n v="0"/>
    <n v="52334.53"/>
    <n v="155.30000000000001"/>
    <n v="0"/>
    <n v="0"/>
    <n v="155.30000000000001"/>
    <n v="0"/>
    <m/>
    <n v="52179.23"/>
    <n v="0"/>
    <n v="375.06"/>
    <n v="0"/>
    <n v="0"/>
    <n v="375.06"/>
    <n v="0"/>
    <n v="0"/>
    <n v="0"/>
    <n v="45.05"/>
    <n v="0"/>
    <n v="0"/>
    <n v="0"/>
    <n v="0"/>
    <n v="-10.3"/>
    <n v="28.77"/>
    <n v="80.599999999999994"/>
    <n v="0"/>
    <n v="0"/>
    <n v="0"/>
    <n v="0"/>
    <n v="0"/>
    <n v="0"/>
    <n v="0"/>
    <n v="22.77"/>
    <n v="0"/>
    <n v="22.71"/>
    <n v="0"/>
    <n v="697.25"/>
    <n v="0"/>
    <n v="0"/>
    <n v="171"/>
    <n v="300"/>
    <n v="72574.100000000006"/>
    <n v="65316.69"/>
    <n v="90"/>
    <n v="71.897867145441694"/>
    <n v="8.6"/>
    <m/>
    <m/>
    <m/>
    <s v="NL"/>
    <s v="GARCIA"/>
    <s v="66000"/>
    <s v="Al corriente"/>
    <x v="0"/>
  </r>
  <r>
    <n v="4556"/>
    <s v="Hipotecaria Su Casita"/>
    <s v="FIDEICOMISO 234036"/>
    <d v="2018-05-01T00:00:00"/>
    <s v="68997"/>
    <x v="1"/>
    <n v="0"/>
    <n v="74731.97"/>
    <n v="0"/>
    <n v="0"/>
    <n v="74731.97"/>
    <n v="223.98"/>
    <n v="0"/>
    <n v="0"/>
    <n v="223.98"/>
    <n v="0"/>
    <m/>
    <n v="74507.990000000005"/>
    <n v="0"/>
    <n v="535.58000000000004"/>
    <n v="0"/>
    <n v="0"/>
    <n v="535.58000000000004"/>
    <n v="0"/>
    <n v="0"/>
    <n v="0"/>
    <n v="64.52"/>
    <n v="0"/>
    <n v="0"/>
    <n v="0"/>
    <n v="0"/>
    <n v="-15.6"/>
    <n v="41.2"/>
    <n v="117.05"/>
    <n v="0"/>
    <n v="0"/>
    <n v="0"/>
    <n v="0"/>
    <n v="0"/>
    <n v="0"/>
    <n v="0"/>
    <n v="30.15"/>
    <n v="0"/>
    <n v="30.16"/>
    <n v="0"/>
    <n v="996.88"/>
    <n v="0"/>
    <n v="0"/>
    <n v="170"/>
    <n v="300"/>
    <n v="114646.28"/>
    <n v="93545.1"/>
    <n v="81.594536000000005"/>
    <n v="64.989452919956705"/>
    <n v="8.6"/>
    <m/>
    <m/>
    <m/>
    <s v="NL"/>
    <s v="JUAREZ"/>
    <s v="67267"/>
    <s v="Al corriente"/>
    <x v="0"/>
  </r>
  <r>
    <n v="4557"/>
    <s v="Hipotecaria Su Casita"/>
    <s v="FIDEICOMISO 234036"/>
    <d v="2018-05-01T00:00:00"/>
    <s v="68999"/>
    <x v="0"/>
    <n v="21"/>
    <n v="97184.12"/>
    <n v="38809.08"/>
    <n v="0"/>
    <n v="135993.20000000001"/>
    <n v="542.35"/>
    <n v="0"/>
    <n v="0"/>
    <n v="0"/>
    <n v="0"/>
    <m/>
    <n v="135993.20000000001"/>
    <n v="100233.25"/>
    <n v="769.37"/>
    <n v="0"/>
    <n v="0"/>
    <n v="0"/>
    <n v="0"/>
    <n v="0"/>
    <n v="101002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351.43"/>
    <n v="101002.62"/>
    <n v="111"/>
    <n v="240"/>
    <n v="156358.94"/>
    <n v="140723.04999999999"/>
    <n v="90.000003000000007"/>
    <n v="86.975008060012897"/>
    <n v="9.5"/>
    <m/>
    <m/>
    <m/>
    <s v="QR"/>
    <s v="SOLIDARIDAD"/>
    <s v="77710"/>
    <s v="Proceso judicial"/>
    <x v="0"/>
  </r>
  <r>
    <n v="4558"/>
    <s v="Hipotecaria Su Casita"/>
    <s v="FIDEICOMISO 234036"/>
    <d v="2018-05-01T00:00:00"/>
    <s v="69001"/>
    <x v="0"/>
    <n v="21"/>
    <n v="50398.86"/>
    <n v="8750.39"/>
    <n v="0"/>
    <n v="59149.25"/>
    <n v="298.7"/>
    <n v="0"/>
    <n v="0"/>
    <n v="0"/>
    <n v="0"/>
    <m/>
    <n v="59149.25"/>
    <n v="13025.98"/>
    <n v="361.19"/>
    <n v="0"/>
    <n v="0"/>
    <n v="0"/>
    <n v="0"/>
    <n v="0"/>
    <n v="13387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49.09"/>
    <n v="13387.17"/>
    <n v="110"/>
    <n v="240"/>
    <n v="156406.87"/>
    <n v="75487.86"/>
    <n v="48.263775000000003"/>
    <n v="37.817552298061599"/>
    <n v="8.6"/>
    <m/>
    <m/>
    <m/>
    <s v="QR"/>
    <s v="SOLIDARIDAD"/>
    <s v="77710"/>
    <s v="Morosidad"/>
    <x v="0"/>
  </r>
  <r>
    <n v="4559"/>
    <s v="Hipotecaria Su Casita"/>
    <s v="FIDEICOMISO 234036"/>
    <d v="2018-05-01T00:00:00"/>
    <s v="69015"/>
    <x v="0"/>
    <n v="21"/>
    <n v="122755.55"/>
    <n v="17407.560000000001"/>
    <n v="0"/>
    <n v="140163.10999999999"/>
    <n v="351.13"/>
    <n v="0"/>
    <n v="0"/>
    <n v="0"/>
    <n v="0"/>
    <m/>
    <n v="140163.10999999999"/>
    <n v="65293.8"/>
    <n v="961.59"/>
    <n v="0"/>
    <n v="0"/>
    <n v="0"/>
    <n v="0"/>
    <n v="0"/>
    <n v="66255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58.689999999999"/>
    <n v="66255.39"/>
    <n v="166"/>
    <n v="300"/>
    <n v="178716.37"/>
    <n v="151452.34"/>
    <n v="84.744525999999993"/>
    <n v="78.427684376721203"/>
    <n v="9.4"/>
    <m/>
    <m/>
    <m/>
    <s v="JAL"/>
    <s v="PUERTO VALLARTA"/>
    <s v="48280"/>
    <s v="Morosidad"/>
    <x v="0"/>
  </r>
  <r>
    <n v="4560"/>
    <s v="Hipotecaria Su Casita"/>
    <s v="FIDEICOMISO 234036"/>
    <d v="2018-05-01T00:00:00"/>
    <s v="69016"/>
    <x v="0"/>
    <n v="21"/>
    <n v="114776.96000000001"/>
    <n v="25001.67"/>
    <n v="0"/>
    <n v="139778.63"/>
    <n v="376.33"/>
    <n v="0"/>
    <n v="0"/>
    <n v="0"/>
    <n v="0"/>
    <m/>
    <n v="139778.63"/>
    <n v="75460.539999999994"/>
    <n v="765.18"/>
    <n v="0"/>
    <n v="0"/>
    <n v="0"/>
    <n v="0"/>
    <n v="0"/>
    <n v="76225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378"/>
    <n v="76225.72"/>
    <n v="166"/>
    <n v="300"/>
    <n v="178574.6"/>
    <n v="147899.21"/>
    <n v="82.822086999999996"/>
    <n v="78.274642945021895"/>
    <n v="8"/>
    <m/>
    <m/>
    <m/>
    <s v="CHI"/>
    <s v="CHIHUAHUA"/>
    <s v="31183"/>
    <s v="Morosidad"/>
    <x v="0"/>
  </r>
  <r>
    <n v="4561"/>
    <s v="Hipotecaria Su Casita"/>
    <s v="FIDEICOMISO 234036"/>
    <d v="2018-05-01T00:00:00"/>
    <s v="69018"/>
    <x v="1"/>
    <n v="0"/>
    <n v="58171.66"/>
    <n v="0"/>
    <n v="0"/>
    <n v="58171.66"/>
    <n v="358.62"/>
    <n v="0"/>
    <n v="0"/>
    <n v="358.62"/>
    <n v="0"/>
    <m/>
    <n v="57813.04"/>
    <n v="0"/>
    <n v="416.9"/>
    <n v="0"/>
    <n v="0"/>
    <n v="416.9"/>
    <n v="0"/>
    <n v="0"/>
    <n v="0"/>
    <n v="57.65"/>
    <n v="0"/>
    <n v="0"/>
    <n v="0"/>
    <n v="0"/>
    <n v="-12.16"/>
    <n v="36.24"/>
    <n v="115.62"/>
    <n v="0"/>
    <n v="0"/>
    <n v="0"/>
    <n v="0"/>
    <n v="0"/>
    <n v="0"/>
    <n v="0"/>
    <n v="74.12"/>
    <n v="0"/>
    <n v="51.11"/>
    <n v="0"/>
    <n v="1046.99"/>
    <n v="0"/>
    <n v="0"/>
    <n v="107"/>
    <n v="240"/>
    <n v="139928.41"/>
    <n v="88716.15"/>
    <n v="63.401099000000002"/>
    <n v="41.316155767929096"/>
    <n v="8.6"/>
    <m/>
    <m/>
    <m/>
    <s v="EM"/>
    <s v="TULTITLAN"/>
    <s v="54910"/>
    <s v="Al corriente"/>
    <x v="0"/>
  </r>
  <r>
    <n v="4562"/>
    <s v="Hipotecaria Su Casita"/>
    <s v="FIDEICOMISO 234036"/>
    <d v="2018-05-01T00:00:00"/>
    <s v="69021"/>
    <x v="0"/>
    <n v="21"/>
    <n v="186552.35"/>
    <n v="38722.35"/>
    <n v="0"/>
    <n v="225274.7"/>
    <n v="580.72"/>
    <n v="0"/>
    <n v="0"/>
    <n v="0"/>
    <n v="0"/>
    <m/>
    <n v="225274.7"/>
    <n v="134901.17000000001"/>
    <n v="1336.96"/>
    <n v="0"/>
    <n v="18.13"/>
    <n v="0"/>
    <n v="0"/>
    <n v="0"/>
    <n v="136220"/>
    <n v="0"/>
    <n v="0"/>
    <n v="0"/>
    <n v="0"/>
    <n v="0"/>
    <n v="-5.0599999999999996"/>
    <n v="0"/>
    <n v="0"/>
    <n v="0"/>
    <n v="0"/>
    <n v="0"/>
    <n v="0"/>
    <n v="0"/>
    <n v="0"/>
    <n v="0"/>
    <n v="0"/>
    <n v="0"/>
    <n v="0"/>
    <n v="0"/>
    <n v="13.07"/>
    <n v="39303.07"/>
    <n v="136220"/>
    <n v="170"/>
    <n v="300"/>
    <n v="258024.67"/>
    <n v="236173.7"/>
    <n v="91.531441999999998"/>
    <n v="87.307427275422299"/>
    <n v="8.6"/>
    <m/>
    <m/>
    <m/>
    <s v="TAM"/>
    <s v="REYNOSA"/>
    <s v="88710"/>
    <s v="Proceso judicial"/>
    <x v="0"/>
  </r>
  <r>
    <n v="4563"/>
    <m/>
    <m/>
    <m/>
    <s v="218421"/>
    <x v="24"/>
    <s v="VENTA"/>
    <m/>
    <m/>
    <m/>
    <m/>
    <m/>
    <m/>
    <m/>
    <m/>
    <m/>
    <n v="18253.159430489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</r>
  <r>
    <n v="4564"/>
    <m/>
    <m/>
    <m/>
    <s v="106504"/>
    <x v="24"/>
    <s v="VENTA"/>
    <m/>
    <m/>
    <m/>
    <m/>
    <m/>
    <m/>
    <m/>
    <m/>
    <m/>
    <n v="26248.6298345842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</r>
  <r>
    <n v="4565"/>
    <s v="Hipotecaria Su Casita"/>
    <s v="FIDEICOMISO 234036"/>
    <d v="2018-05-03T00:00:00"/>
    <s v="340001"/>
    <x v="4"/>
    <n v="1"/>
    <n v="526786.93999999994"/>
    <n v="1518.29"/>
    <n v="0"/>
    <n v="528305.23"/>
    <n v="1532.21"/>
    <n v="0"/>
    <n v="0"/>
    <n v="0"/>
    <n v="0"/>
    <m/>
    <n v="528305.23"/>
    <n v="4762.4799999999996"/>
    <n v="4828.88"/>
    <n v="0"/>
    <n v="0"/>
    <n v="0"/>
    <n v="0"/>
    <n v="0"/>
    <n v="9591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50.5"/>
    <n v="9591.36"/>
    <n v="155"/>
    <n v="198"/>
    <n v="89807.1"/>
    <n v="580000"/>
    <n v="86.500153999999995"/>
    <n v="78.790489231043793"/>
    <n v="11"/>
    <m/>
    <m/>
    <m/>
    <s v="QR"/>
    <s v="SOLIDARIDAD"/>
    <s v="77710"/>
    <s v="Morosidad"/>
    <x v="2"/>
  </r>
  <r>
    <n v="4566"/>
    <s v="Hipotecaria Su Casita"/>
    <s v="FIDEICOMISO 234036"/>
    <d v="2018-05-03T00:00:00"/>
    <s v="340002"/>
    <x v="4"/>
    <n v="2"/>
    <n v="416049.62"/>
    <n v="2658.48"/>
    <n v="0"/>
    <n v="418708.1"/>
    <n v="1345.04"/>
    <n v="0"/>
    <n v="1324"/>
    <n v="0"/>
    <n v="0"/>
    <m/>
    <n v="417384.1"/>
    <n v="5480.29"/>
    <n v="3293.73"/>
    <n v="0"/>
    <n v="4464.7700000000004"/>
    <n v="0"/>
    <n v="0"/>
    <n v="0"/>
    <n v="4309.25"/>
    <n v="0"/>
    <n v="0"/>
    <n v="0"/>
    <n v="0"/>
    <n v="0"/>
    <n v="0"/>
    <n v="0"/>
    <n v="0"/>
    <n v="0"/>
    <n v="0"/>
    <n v="0"/>
    <n v="350"/>
    <n v="0"/>
    <n v="0"/>
    <n v="247.91"/>
    <n v="0"/>
    <n v="0"/>
    <n v="0"/>
    <n v="0"/>
    <n v="6386.68"/>
    <n v="2679.52"/>
    <n v="4309.25"/>
    <n v="167"/>
    <n v="188"/>
    <n v="135837"/>
    <n v="439689.68"/>
    <n v="69.459271000000001"/>
    <n v="65.935582825121301"/>
    <n v="9.5"/>
    <m/>
    <m/>
    <m/>
    <s v="SIN"/>
    <s v="MAZATLAN"/>
    <s v="82128"/>
    <s v="Morosidad"/>
    <x v="2"/>
  </r>
  <r>
    <n v="4567"/>
    <s v="Hipotecaria Su Casita"/>
    <s v="FIDEICOMISO 234036"/>
    <d v="2018-05-03T00:00:00"/>
    <s v="340004"/>
    <x v="0"/>
    <n v="21"/>
    <n v="351474.29"/>
    <n v="32761"/>
    <n v="0"/>
    <n v="384235.29"/>
    <n v="1075.3699999999999"/>
    <n v="0"/>
    <n v="0"/>
    <n v="0"/>
    <n v="0"/>
    <m/>
    <n v="384235.29"/>
    <n v="102264.45"/>
    <n v="2782.5"/>
    <n v="0"/>
    <n v="0"/>
    <n v="0"/>
    <n v="0"/>
    <n v="0"/>
    <n v="105046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836.370000000003"/>
    <n v="105046.95"/>
    <n v="161"/>
    <n v="203"/>
    <n v="105170.4"/>
    <n v="388998.49"/>
    <n v="82.133994000000001"/>
    <n v="81.128281509391599"/>
    <n v="9.5"/>
    <m/>
    <m/>
    <m/>
    <s v="QR"/>
    <s v="BENITO JUAREZ"/>
    <s v="77517"/>
    <s v="Morosidad"/>
    <x v="2"/>
  </r>
  <r>
    <n v="4568"/>
    <s v="Hipotecaria Su Casita"/>
    <s v="FIDEICOMISO 234036"/>
    <d v="2018-05-03T00:00:00"/>
    <s v="340005"/>
    <x v="2"/>
    <n v="1"/>
    <n v="309529.59999999998"/>
    <n v="1154.6099999999999"/>
    <n v="0"/>
    <n v="310684.21000000002"/>
    <n v="1164.24"/>
    <n v="0"/>
    <n v="1154.6099999999999"/>
    <n v="0"/>
    <n v="0"/>
    <m/>
    <n v="309529.59999999998"/>
    <n v="1697.34"/>
    <n v="2579.41"/>
    <n v="0"/>
    <n v="1697.34"/>
    <n v="0"/>
    <n v="0"/>
    <n v="0"/>
    <n v="2579.41"/>
    <n v="0"/>
    <n v="0"/>
    <n v="0"/>
    <n v="0"/>
    <n v="0"/>
    <n v="0"/>
    <n v="0"/>
    <n v="148.05000000000001"/>
    <n v="0"/>
    <n v="0"/>
    <n v="0"/>
    <n v="0"/>
    <n v="0"/>
    <n v="0"/>
    <n v="0"/>
    <n v="0"/>
    <n v="0"/>
    <n v="0"/>
    <n v="0"/>
    <n v="3000"/>
    <n v="1164.24"/>
    <n v="2579.41"/>
    <n v="158"/>
    <n v="200"/>
    <n v="98557.5"/>
    <n v="363800.27"/>
    <n v="72.251182999999997"/>
    <n v="61.4729609010922"/>
    <n v="10"/>
    <m/>
    <m/>
    <m/>
    <s v="EM"/>
    <s v="CHICOLOAPAN"/>
    <s v="56370"/>
    <s v="Morosidad"/>
    <x v="2"/>
  </r>
  <r>
    <n v="4569"/>
    <s v="Hipotecaria Su Casita"/>
    <s v="FIDEICOMISO 234036"/>
    <d v="2018-05-03T00:00:00"/>
    <s v="340006"/>
    <x v="17"/>
    <n v="18"/>
    <n v="422225.63"/>
    <n v="22445.200000000001"/>
    <n v="0"/>
    <n v="444670.83"/>
    <n v="1342.83"/>
    <n v="0"/>
    <n v="0"/>
    <n v="0"/>
    <n v="0"/>
    <m/>
    <n v="444670.83"/>
    <n v="61892.9"/>
    <n v="3342.62"/>
    <n v="0"/>
    <n v="0"/>
    <n v="0"/>
    <n v="0"/>
    <n v="0"/>
    <n v="65235.51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788.03"/>
    <n v="65235.519999999997"/>
    <n v="162"/>
    <n v="202"/>
    <n v="125891.35"/>
    <n v="471499.99"/>
    <n v="89.076811000000006"/>
    <n v="84.008187319628902"/>
    <n v="9.5"/>
    <m/>
    <m/>
    <m/>
    <s v="EM"/>
    <s v="ECATEPEC"/>
    <s v="55070"/>
    <s v="Morosidad"/>
    <x v="2"/>
  </r>
  <r>
    <n v="4570"/>
    <s v="Hipotecaria Su Casita"/>
    <s v="FIDEICOMISO 234036"/>
    <d v="2018-05-03T00:00:00"/>
    <s v="340008"/>
    <x v="1"/>
    <n v="0"/>
    <n v="645013.04"/>
    <n v="0"/>
    <n v="0"/>
    <n v="645013.04"/>
    <n v="3976.62"/>
    <n v="0"/>
    <n v="0"/>
    <n v="3976.62"/>
    <n v="0"/>
    <m/>
    <n v="641036.42000000004"/>
    <n v="0"/>
    <n v="4622.59"/>
    <n v="0"/>
    <n v="0"/>
    <n v="4622.59"/>
    <n v="0"/>
    <n v="0"/>
    <n v="0"/>
    <n v="0"/>
    <n v="0"/>
    <n v="0"/>
    <n v="0"/>
    <n v="0"/>
    <n v="0"/>
    <n v="0"/>
    <n v="383.25"/>
    <n v="0"/>
    <n v="0"/>
    <n v="0"/>
    <n v="0"/>
    <n v="0"/>
    <n v="0"/>
    <n v="0"/>
    <n v="88.27"/>
    <n v="0"/>
    <n v="70.73"/>
    <n v="0"/>
    <n v="9070.73"/>
    <n v="0"/>
    <n v="0"/>
    <n v="107"/>
    <n v="144"/>
    <n v="201028.88"/>
    <n v="770800.01"/>
    <n v="89.906589999999994"/>
    <n v="74.770884587829499"/>
    <n v="8.6"/>
    <m/>
    <m/>
    <m/>
    <s v="QRO"/>
    <s v="QUERETARO"/>
    <s v="76177"/>
    <s v="Al corriente"/>
    <x v="2"/>
  </r>
  <r>
    <n v="4571"/>
    <s v="Hipotecaria Su Casita"/>
    <s v="FIDEICOMISO 234036"/>
    <d v="2018-05-03T00:00:00"/>
    <s v="340010"/>
    <x v="1"/>
    <n v="1"/>
    <n v="347535.95"/>
    <n v="2044.99"/>
    <n v="0"/>
    <n v="349580.94"/>
    <n v="2059.65"/>
    <n v="0"/>
    <n v="2044.99"/>
    <n v="2059.65"/>
    <n v="0"/>
    <m/>
    <n v="345476.3"/>
    <n v="2117.6"/>
    <n v="2490.67"/>
    <n v="0"/>
    <n v="2117.6"/>
    <n v="2490.67"/>
    <n v="0"/>
    <n v="0"/>
    <n v="0"/>
    <n v="0"/>
    <n v="0"/>
    <n v="0"/>
    <n v="0"/>
    <n v="0"/>
    <n v="0"/>
    <n v="0"/>
    <n v="204.29"/>
    <n v="0"/>
    <n v="0"/>
    <n v="0"/>
    <n v="0"/>
    <n v="0"/>
    <n v="0"/>
    <n v="0"/>
    <n v="0"/>
    <n v="0"/>
    <n v="0"/>
    <n v="0"/>
    <n v="8917.2000000000007"/>
    <n v="0"/>
    <n v="0"/>
    <n v="110"/>
    <n v="142"/>
    <n v="100567.95"/>
    <n v="384000.01"/>
    <n v="89.296868000000003"/>
    <n v="80.338413424073593"/>
    <n v="8.6"/>
    <m/>
    <m/>
    <m/>
    <s v="EM"/>
    <s v="TULTEPEC"/>
    <s v="54960"/>
    <s v="Al corriente"/>
    <x v="2"/>
  </r>
  <r>
    <n v="4572"/>
    <s v="Hipotecaria Su Casita"/>
    <s v="FIDEICOMISO 234036"/>
    <d v="2018-05-03T00:00:00"/>
    <s v="340011"/>
    <x v="0"/>
    <n v="21"/>
    <n v="457498.77"/>
    <n v="31829.02"/>
    <n v="0"/>
    <n v="489327.79"/>
    <n v="1203.5"/>
    <n v="0"/>
    <n v="0"/>
    <n v="0"/>
    <n v="0"/>
    <m/>
    <n v="489327.79"/>
    <n v="118404.79"/>
    <n v="3812.49"/>
    <n v="0"/>
    <n v="0"/>
    <n v="0"/>
    <n v="0"/>
    <n v="0"/>
    <n v="122217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032.519999999997"/>
    <n v="122217.28"/>
    <n v="171"/>
    <n v="214"/>
    <n v="120407.44"/>
    <n v="500000"/>
    <n v="85.108694"/>
    <n v="83.292098289612497"/>
    <n v="10"/>
    <m/>
    <m/>
    <m/>
    <s v="MOR"/>
    <s v="EMILIANO ZAPATA"/>
    <s v="62760"/>
    <s v="Proceso judicial"/>
    <x v="2"/>
  </r>
  <r>
    <n v="4573"/>
    <s v="Hipotecaria Su Casita"/>
    <s v="FIDEICOMISO 234036"/>
    <d v="2018-05-03T00:00:00"/>
    <s v="340012"/>
    <x v="1"/>
    <n v="0"/>
    <n v="244176.03"/>
    <n v="0"/>
    <n v="0"/>
    <n v="244176.03"/>
    <n v="3242.17"/>
    <n v="0"/>
    <n v="0"/>
    <n v="3242.17"/>
    <n v="0"/>
    <m/>
    <n v="240933.86"/>
    <n v="0"/>
    <n v="2154.85"/>
    <n v="0"/>
    <n v="0"/>
    <n v="2154.85"/>
    <n v="0"/>
    <n v="0"/>
    <n v="0"/>
    <n v="0"/>
    <n v="0"/>
    <n v="0"/>
    <n v="0"/>
    <n v="0"/>
    <n v="0"/>
    <n v="0"/>
    <n v="177.23"/>
    <n v="0"/>
    <n v="0"/>
    <n v="0"/>
    <n v="0"/>
    <n v="0"/>
    <n v="0"/>
    <n v="0"/>
    <n v="1010.02"/>
    <n v="0"/>
    <n v="984.27"/>
    <n v="0"/>
    <n v="6584.27"/>
    <n v="0"/>
    <n v="0"/>
    <n v="57"/>
    <n v="97"/>
    <n v="99202.2"/>
    <n v="350763.09"/>
    <n v="88.319614000000001"/>
    <n v="60.665406712918497"/>
    <n v="10.59"/>
    <m/>
    <m/>
    <m/>
    <s v="EM"/>
    <s v="CHICOLOAPAN"/>
    <s v="56370"/>
    <s v="Al corriente"/>
    <x v="2"/>
  </r>
  <r>
    <n v="4574"/>
    <s v="Hipotecaria Su Casita"/>
    <s v="FIDEICOMISO 234036"/>
    <d v="2018-05-03T00:00:00"/>
    <s v="340013"/>
    <x v="1"/>
    <n v="0"/>
    <n v="390349.67"/>
    <n v="0"/>
    <n v="0"/>
    <n v="390349.67"/>
    <n v="2068.29"/>
    <n v="0"/>
    <n v="0"/>
    <n v="2068.29"/>
    <n v="0"/>
    <m/>
    <n v="388281.38"/>
    <n v="0"/>
    <n v="3090.27"/>
    <n v="0"/>
    <n v="0"/>
    <n v="3090.27"/>
    <n v="0"/>
    <n v="0"/>
    <n v="0"/>
    <n v="0"/>
    <n v="0"/>
    <n v="0"/>
    <n v="0"/>
    <n v="0"/>
    <n v="0"/>
    <n v="0"/>
    <n v="257.05"/>
    <n v="0"/>
    <n v="0"/>
    <n v="0"/>
    <n v="0"/>
    <n v="0"/>
    <n v="0"/>
    <n v="0"/>
    <n v="0"/>
    <n v="0"/>
    <n v="0"/>
    <n v="0"/>
    <n v="5415.61"/>
    <n v="0"/>
    <n v="0"/>
    <n v="157"/>
    <n v="200"/>
    <n v="140314.5"/>
    <n v="517002.39"/>
    <n v="77.635041000000001"/>
    <n v="58.305805618880399"/>
    <n v="9.5"/>
    <m/>
    <m/>
    <m/>
    <s v="BCN"/>
    <s v="TIJUANA"/>
    <s v="22245"/>
    <s v="Al corriente"/>
    <x v="2"/>
  </r>
  <r>
    <n v="4575"/>
    <s v="Hipotecaria Su Casita"/>
    <s v="FIDEICOMISO 234036"/>
    <d v="2018-05-03T00:00:00"/>
    <s v="340014"/>
    <x v="2"/>
    <n v="0"/>
    <n v="336385.05"/>
    <n v="0"/>
    <n v="0"/>
    <n v="336385.05"/>
    <n v="1029.2"/>
    <n v="0"/>
    <n v="0"/>
    <n v="0"/>
    <n v="0"/>
    <m/>
    <n v="336385.05"/>
    <n v="0"/>
    <n v="2663.05"/>
    <n v="0"/>
    <n v="0"/>
    <n v="0"/>
    <n v="0"/>
    <n v="0"/>
    <n v="2663.05"/>
    <n v="0"/>
    <n v="0"/>
    <n v="0"/>
    <n v="0"/>
    <n v="0"/>
    <n v="0"/>
    <n v="0"/>
    <n v="0.64"/>
    <n v="0"/>
    <n v="0"/>
    <n v="0"/>
    <n v="0"/>
    <n v="0"/>
    <n v="0"/>
    <n v="0"/>
    <n v="0"/>
    <n v="0"/>
    <n v="0.64"/>
    <n v="0"/>
    <n v="0.64"/>
    <n v="1029.2"/>
    <n v="2663.05"/>
    <n v="161"/>
    <n v="203"/>
    <n v="101022.9"/>
    <n v="372298.38"/>
    <n v="86.301749000000001"/>
    <n v="77.976751208137003"/>
    <n v="9.5"/>
    <m/>
    <m/>
    <m/>
    <s v="EM"/>
    <s v="TECAMAC"/>
    <s v="55765"/>
    <s v="Morosidad"/>
    <x v="2"/>
  </r>
  <r>
    <n v="4576"/>
    <s v="Hipotecaria Su Casita"/>
    <s v="FIDEICOMISO 234036"/>
    <d v="2018-05-03T00:00:00"/>
    <s v="340016"/>
    <x v="1"/>
    <n v="0"/>
    <n v="192482.95"/>
    <n v="0"/>
    <n v="0"/>
    <n v="192482.95"/>
    <n v="1263.77"/>
    <n v="0"/>
    <n v="0"/>
    <n v="1263.77"/>
    <n v="0"/>
    <m/>
    <n v="191219.18"/>
    <n v="0"/>
    <n v="1539.86"/>
    <n v="0"/>
    <n v="0"/>
    <n v="1539.86"/>
    <n v="0"/>
    <n v="0"/>
    <n v="0"/>
    <n v="0"/>
    <n v="0"/>
    <n v="0"/>
    <n v="0"/>
    <n v="0"/>
    <n v="0"/>
    <n v="0"/>
    <n v="136.49"/>
    <n v="0"/>
    <n v="0"/>
    <n v="0"/>
    <n v="0"/>
    <n v="0"/>
    <n v="0"/>
    <n v="0"/>
    <n v="36.1"/>
    <n v="0"/>
    <n v="35.22"/>
    <n v="0"/>
    <n v="2976.22"/>
    <n v="0"/>
    <n v="0"/>
    <n v="99"/>
    <n v="142"/>
    <n v="90011.7"/>
    <n v="237413.15"/>
    <n v="48.338459999999998"/>
    <n v="38.933145378269103"/>
    <n v="9.6"/>
    <m/>
    <m/>
    <m/>
    <s v="QR"/>
    <s v="BENITO JUAREZ"/>
    <s v="77538"/>
    <s v="Al corriente"/>
    <x v="2"/>
  </r>
  <r>
    <n v="4577"/>
    <s v="Hipotecaria Su Casita"/>
    <s v="FIDEICOMISO 234036"/>
    <d v="2018-05-03T00:00:00"/>
    <s v="340017"/>
    <x v="1"/>
    <n v="0"/>
    <n v="197387.3"/>
    <n v="0"/>
    <n v="0"/>
    <n v="197387.3"/>
    <n v="1259.1400000000001"/>
    <n v="0"/>
    <n v="0"/>
    <n v="1259.1400000000001"/>
    <n v="0"/>
    <m/>
    <n v="196128.16"/>
    <n v="0"/>
    <n v="1579.1"/>
    <n v="0"/>
    <n v="0"/>
    <n v="1579.1"/>
    <n v="0"/>
    <n v="0"/>
    <n v="0"/>
    <n v="0"/>
    <n v="0"/>
    <n v="0"/>
    <n v="0"/>
    <n v="0"/>
    <n v="0"/>
    <n v="0"/>
    <n v="129.96"/>
    <n v="0"/>
    <n v="0"/>
    <n v="0"/>
    <n v="0"/>
    <n v="0"/>
    <n v="0"/>
    <n v="0"/>
    <n v="285.39999999999998"/>
    <n v="0"/>
    <n v="253.6"/>
    <n v="0"/>
    <n v="3253.6"/>
    <n v="0"/>
    <n v="0"/>
    <n v="101"/>
    <n v="143"/>
    <n v="79301.399999999994"/>
    <n v="241252.03"/>
    <n v="81.506392000000005"/>
    <n v="66.261405929718904"/>
    <n v="9.6"/>
    <m/>
    <m/>
    <m/>
    <s v="JAL"/>
    <s v="TLAJOMULCO DE ZUNIGA"/>
    <s v="45655"/>
    <s v="Al corriente"/>
    <x v="2"/>
  </r>
  <r>
    <n v="4578"/>
    <s v="Hipotecaria Su Casita"/>
    <s v="FIDEICOMISO 234036"/>
    <d v="2018-05-03T00:00:00"/>
    <s v="340018"/>
    <x v="0"/>
    <n v="21"/>
    <n v="311351.24"/>
    <n v="54585.19"/>
    <n v="0"/>
    <n v="365936.43"/>
    <n v="1967.38"/>
    <n v="0"/>
    <n v="0"/>
    <n v="0"/>
    <n v="0"/>
    <m/>
    <n v="365936.43"/>
    <n v="83506.149999999994"/>
    <n v="2464.86"/>
    <n v="0"/>
    <n v="0"/>
    <n v="0"/>
    <n v="0"/>
    <n v="0"/>
    <n v="85971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552.57"/>
    <n v="85971.01"/>
    <n v="102"/>
    <n v="144"/>
    <n v="102634.2"/>
    <n v="380001.59"/>
    <n v="77.338908000000004"/>
    <n v="74.476330200666894"/>
    <n v="9.5"/>
    <m/>
    <m/>
    <m/>
    <s v="NL"/>
    <s v="JUAREZ"/>
    <s v="67275"/>
    <s v="Morosidad"/>
    <x v="2"/>
  </r>
  <r>
    <n v="4579"/>
    <s v="Hipotecaria Su Casita"/>
    <s v="FIDEICOMISO 234036"/>
    <d v="2018-05-03T00:00:00"/>
    <s v="340020"/>
    <x v="1"/>
    <n v="0"/>
    <n v="332357.13"/>
    <n v="0"/>
    <n v="0"/>
    <n v="332357.13"/>
    <n v="1005.84"/>
    <n v="0"/>
    <n v="0"/>
    <n v="1005.84"/>
    <n v="0"/>
    <m/>
    <n v="331351.28999999998"/>
    <n v="0"/>
    <n v="2631.16"/>
    <n v="0"/>
    <n v="0"/>
    <n v="2631.16"/>
    <n v="0"/>
    <n v="0"/>
    <n v="0"/>
    <n v="0"/>
    <n v="0"/>
    <n v="0"/>
    <n v="0"/>
    <n v="0"/>
    <n v="0"/>
    <n v="0"/>
    <n v="180.48"/>
    <n v="0"/>
    <n v="0"/>
    <n v="0"/>
    <n v="0"/>
    <n v="0"/>
    <n v="0"/>
    <n v="0"/>
    <n v="15.12"/>
    <n v="0"/>
    <n v="12.6"/>
    <n v="0"/>
    <n v="3832.6"/>
    <n v="0"/>
    <n v="0"/>
    <n v="162"/>
    <n v="198"/>
    <n v="97363.23"/>
    <n v="363000.01"/>
    <n v="82.871900999999994"/>
    <n v="75.646585522414398"/>
    <n v="9.5"/>
    <m/>
    <m/>
    <m/>
    <s v="EM"/>
    <s v="TECAMAC"/>
    <s v="55764"/>
    <s v="Al corriente"/>
    <x v="2"/>
  </r>
  <r>
    <n v="4580"/>
    <s v="Hipotecaria Su Casita"/>
    <s v="FIDEICOMISO 234036"/>
    <d v="2018-05-03T00:00:00"/>
    <s v="340023"/>
    <x v="0"/>
    <n v="21"/>
    <n v="355662.79"/>
    <n v="21978.53"/>
    <n v="0"/>
    <n v="377641.32"/>
    <n v="1099.07"/>
    <n v="0"/>
    <n v="0"/>
    <n v="0"/>
    <n v="0"/>
    <m/>
    <n v="377641.32"/>
    <n v="55250.96"/>
    <n v="2548.92"/>
    <n v="0"/>
    <n v="0"/>
    <n v="0"/>
    <n v="0"/>
    <n v="0"/>
    <n v="57799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077.599999999999"/>
    <n v="57799.88"/>
    <n v="167"/>
    <n v="210"/>
    <n v="105578.95"/>
    <n v="395402.32"/>
    <n v="68.266136000000003"/>
    <n v="65.199702698607098"/>
    <n v="8.6"/>
    <m/>
    <m/>
    <m/>
    <s v="NL"/>
    <s v="SANTA CATARINA"/>
    <s v="66367"/>
    <s v="Morosidad"/>
    <x v="2"/>
  </r>
  <r>
    <n v="4581"/>
    <s v="Hipotecaria Su Casita"/>
    <s v="FIDEICOMISO 234036"/>
    <d v="2018-05-03T00:00:00"/>
    <s v="340024"/>
    <x v="18"/>
    <n v="13"/>
    <n v="714739.44"/>
    <n v="28170.39"/>
    <n v="0"/>
    <n v="742909.83"/>
    <n v="2387.67"/>
    <n v="0"/>
    <n v="0"/>
    <n v="0"/>
    <n v="0"/>
    <m/>
    <n v="742909.83"/>
    <n v="53277.49"/>
    <n v="4348"/>
    <n v="0"/>
    <n v="0"/>
    <n v="0"/>
    <n v="0"/>
    <n v="0"/>
    <n v="57625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558.06"/>
    <n v="57625.49"/>
    <n v="170"/>
    <n v="213"/>
    <n v="210281.76"/>
    <n v="803000.01"/>
    <n v="89.762463999999994"/>
    <n v="83.045349987755401"/>
    <n v="7.3"/>
    <m/>
    <m/>
    <m/>
    <s v="BCN"/>
    <s v="TIJUANA"/>
    <s v="22563"/>
    <s v="Morosidad"/>
    <x v="2"/>
  </r>
  <r>
    <n v="4582"/>
    <s v="Hipotecaria Su Casita"/>
    <s v="FIDEICOMISO 234036"/>
    <d v="2018-05-03T00:00:00"/>
    <s v="340025"/>
    <x v="1"/>
    <n v="0"/>
    <n v="564049.97"/>
    <n v="0"/>
    <n v="0"/>
    <n v="564049.97"/>
    <n v="1714.39"/>
    <n v="0"/>
    <n v="0"/>
    <n v="1714.39"/>
    <n v="0"/>
    <m/>
    <n v="562335.57999999996"/>
    <n v="0"/>
    <n v="4977.74"/>
    <n v="0"/>
    <n v="0"/>
    <n v="4977.74"/>
    <n v="0"/>
    <n v="0"/>
    <n v="0"/>
    <n v="0"/>
    <n v="0"/>
    <n v="0"/>
    <n v="0"/>
    <n v="0"/>
    <n v="0"/>
    <n v="0"/>
    <n v="310.25"/>
    <n v="0"/>
    <n v="0"/>
    <n v="0"/>
    <n v="0"/>
    <n v="0"/>
    <n v="0"/>
    <n v="0"/>
    <n v="370.66"/>
    <n v="0"/>
    <n v="373.04"/>
    <n v="0"/>
    <n v="7373.04"/>
    <n v="0"/>
    <n v="0"/>
    <n v="154"/>
    <n v="197"/>
    <n v="169670.7"/>
    <n v="623998.43999999994"/>
    <n v="85.132424"/>
    <n v="76.719728701318402"/>
    <n v="10.59"/>
    <m/>
    <m/>
    <m/>
    <s v="BCN"/>
    <s v="MEXICALI"/>
    <s v="21376"/>
    <s v="Al corriente"/>
    <x v="2"/>
  </r>
  <r>
    <n v="4583"/>
    <s v="Hipotecaria Su Casita"/>
    <s v="FIDEICOMISO 234036"/>
    <d v="2018-05-03T00:00:00"/>
    <s v="340026"/>
    <x v="1"/>
    <n v="0"/>
    <n v="223411.94"/>
    <n v="0"/>
    <n v="0"/>
    <n v="223411.94"/>
    <n v="718.96"/>
    <n v="0"/>
    <n v="0"/>
    <n v="718.96"/>
    <n v="0"/>
    <m/>
    <n v="222692.98"/>
    <n v="0"/>
    <n v="1861.77"/>
    <n v="0"/>
    <n v="0"/>
    <n v="1861.77"/>
    <n v="0"/>
    <n v="0"/>
    <n v="0"/>
    <n v="0"/>
    <n v="0"/>
    <n v="0"/>
    <n v="0"/>
    <n v="0"/>
    <n v="0"/>
    <n v="0"/>
    <n v="125.55"/>
    <n v="0"/>
    <n v="0"/>
    <n v="0"/>
    <n v="0"/>
    <n v="0"/>
    <n v="0"/>
    <n v="0"/>
    <n v="2.3199999999999998"/>
    <n v="0"/>
    <n v="8.6"/>
    <n v="0"/>
    <n v="2708.6"/>
    <n v="0"/>
    <n v="0"/>
    <n v="153"/>
    <n v="185"/>
    <n v="64665.599999999999"/>
    <n v="235997.37"/>
    <n v="76.526283000000006"/>
    <n v="72.212101387372897"/>
    <n v="10"/>
    <m/>
    <m/>
    <m/>
    <s v="QR"/>
    <s v="SOLIDARIDAD"/>
    <s v="77710"/>
    <s v="Al corriente"/>
    <x v="2"/>
  </r>
  <r>
    <n v="4584"/>
    <s v="Hipotecaria Su Casita"/>
    <s v="FIDEICOMISO 234036"/>
    <d v="2018-05-03T00:00:00"/>
    <s v="340027"/>
    <x v="0"/>
    <n v="21"/>
    <n v="498275.47"/>
    <n v="28724.65"/>
    <n v="0"/>
    <n v="527000.12"/>
    <n v="1640.94"/>
    <n v="0"/>
    <n v="0"/>
    <n v="0"/>
    <n v="0"/>
    <m/>
    <n v="527000.12"/>
    <n v="91510.04"/>
    <n v="4152.3"/>
    <n v="0"/>
    <n v="0"/>
    <n v="0"/>
    <n v="0"/>
    <n v="0"/>
    <n v="95662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365.59"/>
    <n v="95662.34"/>
    <n v="151"/>
    <n v="183"/>
    <n v="146223"/>
    <n v="527000.12"/>
    <n v="89.634517000000002"/>
    <n v="89.634517000000002"/>
    <n v="10"/>
    <m/>
    <m/>
    <m/>
    <s v="NL"/>
    <s v="SANTA CATARINA"/>
    <s v="66350"/>
    <s v="Morosidad"/>
    <x v="2"/>
  </r>
  <r>
    <n v="4585"/>
    <s v="Hipotecaria Su Casita"/>
    <s v="FIDEICOMISO 234036"/>
    <d v="2018-05-03T00:00:00"/>
    <s v="340028"/>
    <x v="1"/>
    <n v="0"/>
    <n v="553510.14"/>
    <n v="0"/>
    <n v="0"/>
    <n v="553510.14"/>
    <n v="1662.62"/>
    <n v="0"/>
    <n v="0"/>
    <n v="1662.62"/>
    <n v="0"/>
    <m/>
    <n v="551847.52"/>
    <n v="0"/>
    <n v="4884.7299999999996"/>
    <n v="0"/>
    <n v="0"/>
    <n v="4884.7299999999996"/>
    <n v="0"/>
    <n v="0"/>
    <n v="0"/>
    <n v="0"/>
    <n v="0"/>
    <n v="0"/>
    <n v="0"/>
    <n v="0"/>
    <n v="0"/>
    <n v="0"/>
    <n v="303.54000000000002"/>
    <n v="0"/>
    <n v="0"/>
    <n v="0"/>
    <n v="0"/>
    <n v="0"/>
    <n v="0"/>
    <n v="0"/>
    <n v="189.62"/>
    <n v="0"/>
    <n v="40.51"/>
    <n v="0"/>
    <n v="7040.51"/>
    <n v="0"/>
    <n v="0"/>
    <n v="155"/>
    <n v="197"/>
    <n v="165894.6"/>
    <n v="610498.93000000005"/>
    <n v="77.245340999999996"/>
    <n v="69.824282677128195"/>
    <n v="10.59"/>
    <m/>
    <m/>
    <m/>
    <s v="SIN"/>
    <s v="MAZATLAN"/>
    <s v="82128"/>
    <s v="Proceso judicial"/>
    <x v="2"/>
  </r>
  <r>
    <n v="4586"/>
    <s v="Hipotecaria Su Casita"/>
    <s v="FIDEICOMISO 234036"/>
    <d v="2018-05-03T00:00:00"/>
    <s v="340029"/>
    <x v="1"/>
    <n v="0"/>
    <n v="228896.16"/>
    <n v="0"/>
    <n v="0"/>
    <n v="228896.16"/>
    <n v="694.72"/>
    <n v="0"/>
    <n v="0"/>
    <n v="694.72"/>
    <n v="0"/>
    <m/>
    <n v="228201.44"/>
    <n v="0"/>
    <n v="1831.17"/>
    <n v="0"/>
    <n v="0"/>
    <n v="1831.17"/>
    <n v="0"/>
    <n v="0"/>
    <n v="0"/>
    <n v="0"/>
    <n v="0"/>
    <n v="0"/>
    <n v="0"/>
    <n v="0"/>
    <n v="0"/>
    <n v="0"/>
    <n v="125.84"/>
    <n v="0"/>
    <n v="0"/>
    <n v="0"/>
    <n v="0"/>
    <n v="0"/>
    <n v="0"/>
    <n v="0"/>
    <n v="11.34"/>
    <n v="0"/>
    <n v="11.07"/>
    <n v="0"/>
    <n v="2663.07"/>
    <n v="0"/>
    <n v="0"/>
    <n v="161"/>
    <n v="203"/>
    <n v="68329.8"/>
    <n v="253098.16"/>
    <n v="90.000658999999999"/>
    <n v="81.1474883292275"/>
    <n v="9.6"/>
    <m/>
    <m/>
    <m/>
    <s v="QR"/>
    <s v="SOLIDARIDAD"/>
    <s v="77710"/>
    <s v="Al corriente"/>
    <x v="2"/>
  </r>
  <r>
    <n v="4587"/>
    <s v="Hipotecaria Su Casita"/>
    <s v="FIDEICOMISO 234036"/>
    <d v="2018-05-03T00:00:00"/>
    <s v="340030"/>
    <x v="2"/>
    <n v="0"/>
    <n v="343915.14"/>
    <n v="0"/>
    <n v="0"/>
    <n v="343915.14"/>
    <n v="1043.81"/>
    <n v="0"/>
    <n v="0"/>
    <n v="0"/>
    <n v="0"/>
    <m/>
    <n v="343915.14"/>
    <n v="0"/>
    <n v="2751.32"/>
    <n v="0"/>
    <n v="0"/>
    <n v="0"/>
    <n v="0"/>
    <n v="0"/>
    <n v="2751.32"/>
    <n v="0"/>
    <n v="0"/>
    <n v="0"/>
    <n v="0"/>
    <n v="0"/>
    <n v="0"/>
    <n v="0"/>
    <n v="33.86"/>
    <n v="0"/>
    <n v="0"/>
    <n v="0"/>
    <n v="0"/>
    <n v="0"/>
    <n v="0"/>
    <n v="0"/>
    <n v="0"/>
    <n v="0"/>
    <n v="33.86"/>
    <n v="0"/>
    <n v="33.86"/>
    <n v="1043.81"/>
    <n v="2751.32"/>
    <n v="161"/>
    <n v="200"/>
    <n v="102050.4"/>
    <n v="378001.52"/>
    <n v="59.666595999999998"/>
    <n v="54.286146036300202"/>
    <n v="9.6"/>
    <m/>
    <m/>
    <m/>
    <s v="EM"/>
    <s v="CHICOLOAPAN"/>
    <s v="56370"/>
    <s v="Morosidad"/>
    <x v="2"/>
  </r>
  <r>
    <n v="4588"/>
    <s v="Hipotecaria Su Casita"/>
    <s v="FIDEICOMISO 234036"/>
    <d v="2018-05-03T00:00:00"/>
    <s v="340031"/>
    <x v="1"/>
    <n v="0"/>
    <n v="426463.57"/>
    <n v="0"/>
    <n v="0"/>
    <n v="426463.57"/>
    <n v="1290.6500000000001"/>
    <n v="0"/>
    <n v="0"/>
    <n v="1290.6500000000001"/>
    <n v="0"/>
    <m/>
    <n v="425172.92"/>
    <n v="0"/>
    <n v="3376.17"/>
    <n v="0"/>
    <n v="0"/>
    <n v="3376.17"/>
    <n v="0"/>
    <n v="0"/>
    <n v="0"/>
    <n v="0"/>
    <n v="0"/>
    <n v="0"/>
    <n v="0"/>
    <n v="0"/>
    <n v="0"/>
    <n v="0"/>
    <n v="234.42"/>
    <n v="0"/>
    <n v="0"/>
    <n v="0"/>
    <n v="0"/>
    <n v="0"/>
    <n v="0"/>
    <n v="0"/>
    <n v="0"/>
    <n v="0"/>
    <n v="0"/>
    <n v="0.01"/>
    <n v="4901.24"/>
    <n v="0"/>
    <n v="0"/>
    <n v="162"/>
    <n v="204"/>
    <n v="125891.35"/>
    <n v="471499.99"/>
    <n v="89.076811000000006"/>
    <n v="80.324599449425506"/>
    <n v="9.5"/>
    <m/>
    <m/>
    <m/>
    <s v="EM"/>
    <s v="ECATEPEC"/>
    <s v="55076"/>
    <s v="Al corriente"/>
    <x v="2"/>
  </r>
  <r>
    <n v="4589"/>
    <s v="Hipotecaria Su Casita"/>
    <s v="FIDEICOMISO 234036"/>
    <d v="2018-05-03T00:00:00"/>
    <s v="340032"/>
    <x v="0"/>
    <n v="20"/>
    <n v="379311.25"/>
    <n v="21156.44"/>
    <n v="0"/>
    <n v="400467.69"/>
    <n v="1147.95"/>
    <n v="0"/>
    <n v="0"/>
    <n v="0"/>
    <n v="0"/>
    <m/>
    <n v="400467.69"/>
    <n v="61860.160000000003"/>
    <n v="3002.88"/>
    <n v="0"/>
    <n v="0"/>
    <n v="0"/>
    <n v="0"/>
    <n v="0"/>
    <n v="64863.04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304.39"/>
    <n v="64863.040000000001"/>
    <n v="162"/>
    <n v="202"/>
    <n v="111307.5"/>
    <n v="417699.98"/>
    <n v="81.194636000000003"/>
    <n v="77.8449362609758"/>
    <n v="9.5"/>
    <m/>
    <m/>
    <m/>
    <s v="EM"/>
    <s v="TECAMAC"/>
    <s v="55764"/>
    <s v="Morosidad"/>
    <x v="2"/>
  </r>
  <r>
    <n v="4590"/>
    <s v="Hipotecaria Su Casita"/>
    <s v="FIDEICOMISO 234036"/>
    <d v="2018-05-03T00:00:00"/>
    <s v="340033"/>
    <x v="0"/>
    <n v="21"/>
    <n v="338626.7"/>
    <n v="30113.91"/>
    <n v="0"/>
    <n v="368740.61"/>
    <n v="1013.73"/>
    <n v="0"/>
    <n v="0"/>
    <n v="0"/>
    <n v="0"/>
    <m/>
    <n v="368740.61"/>
    <n v="93904.01"/>
    <n v="2680.79"/>
    <n v="0"/>
    <n v="0"/>
    <n v="0"/>
    <n v="0"/>
    <n v="0"/>
    <n v="96584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127.64"/>
    <n v="96584.8"/>
    <n v="163"/>
    <n v="205"/>
    <n v="99417.11"/>
    <n v="374000.01"/>
    <n v="88.074860000000001"/>
    <n v="86.836301427009602"/>
    <n v="9.5"/>
    <m/>
    <m/>
    <m/>
    <s v="MICH"/>
    <s v="MORELIA"/>
    <s v="58336"/>
    <s v="Morosidad"/>
    <x v="2"/>
  </r>
  <r>
    <n v="4591"/>
    <s v="Hipotecaria Su Casita"/>
    <s v="FIDEICOMISO 234036"/>
    <d v="2018-05-03T00:00:00"/>
    <s v="340034"/>
    <x v="2"/>
    <n v="1"/>
    <n v="303315.46000000002"/>
    <n v="900.88"/>
    <n v="0"/>
    <n v="304216.34000000003"/>
    <n v="908.01"/>
    <n v="0"/>
    <n v="900.88"/>
    <n v="0"/>
    <n v="0"/>
    <m/>
    <n v="303315.46000000002"/>
    <n v="1331.5"/>
    <n v="2401.25"/>
    <n v="0"/>
    <n v="1331.5"/>
    <n v="1101.06"/>
    <n v="0"/>
    <n v="0"/>
    <n v="1300.19"/>
    <n v="0"/>
    <n v="0"/>
    <n v="0"/>
    <n v="0"/>
    <n v="0"/>
    <n v="0"/>
    <n v="0"/>
    <n v="166.56"/>
    <n v="0"/>
    <n v="0"/>
    <n v="0"/>
    <n v="0"/>
    <n v="0"/>
    <n v="0"/>
    <n v="0"/>
    <n v="0"/>
    <n v="0"/>
    <n v="0"/>
    <n v="0"/>
    <n v="3500"/>
    <n v="908.01"/>
    <n v="1300.19"/>
    <n v="163"/>
    <n v="205"/>
    <n v="89018.73"/>
    <n v="335000"/>
    <n v="81.940295000000006"/>
    <n v="74.190323195405099"/>
    <n v="9.5"/>
    <m/>
    <m/>
    <m/>
    <s v="EM"/>
    <s v="TECAMAC"/>
    <s v="55764"/>
    <s v="Morosidad"/>
    <x v="2"/>
  </r>
  <r>
    <n v="4592"/>
    <s v="Hipotecaria Su Casita"/>
    <s v="FIDEICOMISO 234036"/>
    <d v="2018-05-03T00:00:00"/>
    <s v="340035"/>
    <x v="2"/>
    <n v="0"/>
    <n v="541932.67000000004"/>
    <n v="0"/>
    <n v="0"/>
    <n v="541932.67000000004"/>
    <n v="1812.59"/>
    <n v="0"/>
    <n v="0"/>
    <n v="0"/>
    <n v="0"/>
    <m/>
    <n v="541932.67000000004"/>
    <n v="0"/>
    <n v="3612.88"/>
    <n v="0"/>
    <n v="0"/>
    <n v="0"/>
    <n v="0"/>
    <n v="0"/>
    <n v="3612.88"/>
    <n v="0"/>
    <n v="0"/>
    <n v="0"/>
    <n v="0"/>
    <n v="0"/>
    <n v="0"/>
    <n v="0"/>
    <n v="15.7"/>
    <n v="0"/>
    <n v="0"/>
    <n v="0"/>
    <n v="0"/>
    <n v="0"/>
    <n v="0"/>
    <n v="0"/>
    <n v="0"/>
    <n v="0"/>
    <n v="15.7"/>
    <n v="0"/>
    <n v="15.7"/>
    <n v="1812.59"/>
    <n v="3612.88"/>
    <n v="164"/>
    <n v="204"/>
    <n v="159707.32"/>
    <n v="603999.99"/>
    <n v="90.000000999999997"/>
    <n v="80.751559022265297"/>
    <n v="8"/>
    <m/>
    <m/>
    <m/>
    <s v="SON"/>
    <s v="HERMOSILLO"/>
    <s v="83290"/>
    <s v="Morosidad"/>
    <x v="2"/>
  </r>
  <r>
    <n v="4593"/>
    <s v="Hipotecaria Su Casita"/>
    <s v="FIDEICOMISO 234036"/>
    <d v="2018-05-03T00:00:00"/>
    <s v="340036"/>
    <x v="1"/>
    <n v="0"/>
    <n v="609613.42000000004"/>
    <n v="0"/>
    <n v="0"/>
    <n v="609613.42000000004"/>
    <n v="1800.66"/>
    <n v="0"/>
    <n v="0"/>
    <n v="1800.66"/>
    <n v="0"/>
    <m/>
    <n v="607812.76"/>
    <n v="0"/>
    <n v="4775.3100000000004"/>
    <n v="0"/>
    <n v="0"/>
    <n v="4775.3100000000004"/>
    <n v="0"/>
    <n v="0"/>
    <n v="0"/>
    <n v="0"/>
    <n v="0"/>
    <n v="0"/>
    <n v="0"/>
    <n v="0"/>
    <n v="0"/>
    <n v="0"/>
    <n v="334.38"/>
    <n v="0"/>
    <n v="0"/>
    <n v="0"/>
    <n v="0"/>
    <n v="0"/>
    <n v="0"/>
    <n v="0"/>
    <n v="0"/>
    <n v="0"/>
    <n v="0"/>
    <n v="0"/>
    <n v="6910.35"/>
    <n v="0"/>
    <n v="0"/>
    <n v="165"/>
    <n v="207"/>
    <n v="176889.83"/>
    <n v="672549.99"/>
    <n v="90.000001999999995"/>
    <n v="81.336927260419003"/>
    <n v="9.4"/>
    <m/>
    <m/>
    <m/>
    <s v="QR"/>
    <s v="BENITO JUAREZ"/>
    <s v="77533"/>
    <s v="Al corriente"/>
    <x v="2"/>
  </r>
  <r>
    <n v="4594"/>
    <s v="Hipotecaria Su Casita"/>
    <s v="FIDEICOMISO 234036"/>
    <d v="2018-05-03T00:00:00"/>
    <s v="340038"/>
    <x v="1"/>
    <n v="0"/>
    <n v="379251.4"/>
    <n v="0"/>
    <n v="0"/>
    <n v="379251.4"/>
    <n v="1171.97"/>
    <n v="0"/>
    <n v="0"/>
    <n v="1171.97"/>
    <n v="0"/>
    <m/>
    <n v="378079.43"/>
    <n v="0"/>
    <n v="2717.97"/>
    <n v="0"/>
    <n v="0"/>
    <n v="2717.97"/>
    <n v="0"/>
    <n v="0"/>
    <n v="0"/>
    <n v="0"/>
    <n v="0"/>
    <n v="0"/>
    <n v="0"/>
    <n v="0"/>
    <n v="0"/>
    <n v="0"/>
    <n v="212.8"/>
    <n v="0"/>
    <n v="0"/>
    <n v="0"/>
    <n v="0"/>
    <n v="0"/>
    <n v="0"/>
    <n v="0"/>
    <n v="42.94"/>
    <n v="0"/>
    <n v="40.68"/>
    <n v="0"/>
    <n v="4145.68"/>
    <n v="0"/>
    <n v="0"/>
    <n v="167"/>
    <n v="199"/>
    <n v="104327.48"/>
    <n v="400000.01"/>
    <n v="82.659994999999995"/>
    <n v="78.130107530254506"/>
    <n v="8.6"/>
    <m/>
    <m/>
    <m/>
    <s v="NL"/>
    <s v="APODACA"/>
    <s v="66600"/>
    <s v="Al corriente"/>
    <x v="2"/>
  </r>
  <r>
    <n v="4595"/>
    <s v="Hipotecaria Su Casita"/>
    <s v="FIDEICOMISO 234036"/>
    <d v="2018-05-03T00:00:00"/>
    <s v="340041"/>
    <x v="2"/>
    <n v="1"/>
    <n v="341837.03"/>
    <n v="1039.25"/>
    <n v="0"/>
    <n v="342876.28"/>
    <n v="1048.06"/>
    <n v="0"/>
    <n v="1039.25"/>
    <n v="0"/>
    <n v="0"/>
    <m/>
    <n v="341837.03"/>
    <n v="10.43"/>
    <n v="2899.92"/>
    <n v="0"/>
    <n v="10.43"/>
    <n v="2898.38"/>
    <n v="0"/>
    <n v="0"/>
    <n v="1.54"/>
    <n v="0"/>
    <n v="0"/>
    <n v="0"/>
    <n v="0"/>
    <n v="0"/>
    <n v="0"/>
    <n v="0"/>
    <n v="187.94"/>
    <n v="0"/>
    <n v="0"/>
    <n v="0"/>
    <n v="0"/>
    <n v="0"/>
    <n v="0"/>
    <n v="0"/>
    <n v="0"/>
    <n v="0"/>
    <n v="0"/>
    <n v="0"/>
    <n v="4136"/>
    <n v="1048.06"/>
    <n v="1.54"/>
    <n v="156"/>
    <n v="198"/>
    <n v="102546.6"/>
    <n v="378002.56"/>
    <n v="89.081451999999999"/>
    <n v="80.558552248343403"/>
    <n v="10.18"/>
    <m/>
    <m/>
    <m/>
    <s v="EM"/>
    <s v="ECATEPEC"/>
    <s v="55075"/>
    <s v="Morosidad"/>
    <x v="2"/>
  </r>
  <r>
    <n v="4596"/>
    <s v="Hipotecaria Su Casita"/>
    <s v="FIDEICOMISO 234036"/>
    <d v="2018-05-03T00:00:00"/>
    <s v="340042"/>
    <x v="2"/>
    <n v="0"/>
    <n v="620934.69999999995"/>
    <n v="0"/>
    <n v="0"/>
    <n v="620934.69999999995"/>
    <n v="1979.18"/>
    <n v="0"/>
    <n v="0"/>
    <n v="0"/>
    <n v="0"/>
    <m/>
    <n v="620934.69999999995"/>
    <n v="0"/>
    <n v="5479.75"/>
    <n v="0"/>
    <n v="0"/>
    <n v="0"/>
    <n v="0"/>
    <n v="0"/>
    <n v="5479.75"/>
    <n v="0"/>
    <n v="0"/>
    <n v="0"/>
    <n v="0"/>
    <n v="0"/>
    <n v="0"/>
    <n v="0"/>
    <n v="51.61"/>
    <n v="0"/>
    <n v="0"/>
    <n v="0"/>
    <n v="0"/>
    <n v="0"/>
    <n v="0"/>
    <n v="0"/>
    <n v="0"/>
    <n v="0"/>
    <n v="51.61"/>
    <n v="0"/>
    <n v="51.61"/>
    <n v="1979.18"/>
    <n v="5479.75"/>
    <n v="150"/>
    <n v="190"/>
    <n v="190946.1"/>
    <n v="686000.79"/>
    <n v="89.868701000000001"/>
    <n v="81.344796840284502"/>
    <n v="10.59"/>
    <m/>
    <m/>
    <m/>
    <s v="SON"/>
    <s v="HERMOSILLO"/>
    <s v="83288"/>
    <s v="Morosidad"/>
    <x v="2"/>
  </r>
  <r>
    <n v="4597"/>
    <s v="Hipotecaria Su Casita"/>
    <s v="FIDEICOMISO 234036"/>
    <d v="2018-05-03T00:00:00"/>
    <s v="340043"/>
    <x v="2"/>
    <n v="2"/>
    <n v="464106.99"/>
    <n v="14300"/>
    <n v="0"/>
    <n v="478406.99"/>
    <n v="7244.79"/>
    <n v="0"/>
    <n v="14300"/>
    <n v="0"/>
    <n v="0"/>
    <m/>
    <n v="464106.99"/>
    <n v="8381.06"/>
    <n v="4095.74"/>
    <n v="0"/>
    <n v="8381.06"/>
    <n v="312.08999999999997"/>
    <n v="0"/>
    <n v="0"/>
    <n v="3783.65"/>
    <n v="0"/>
    <n v="0"/>
    <n v="0"/>
    <n v="0"/>
    <n v="0"/>
    <n v="0"/>
    <n v="0"/>
    <n v="387.82"/>
    <n v="0"/>
    <n v="0"/>
    <n v="0"/>
    <n v="350"/>
    <n v="0"/>
    <n v="0"/>
    <n v="429.03"/>
    <n v="0"/>
    <n v="0"/>
    <n v="0"/>
    <n v="0"/>
    <n v="24160"/>
    <n v="7244.79"/>
    <n v="3783.65"/>
    <n v="50"/>
    <n v="90"/>
    <n v="247366.8"/>
    <n v="702281.19"/>
    <n v="72.142211000000003"/>
    <n v="47.675638869318"/>
    <n v="10.59"/>
    <m/>
    <m/>
    <m/>
    <s v="BCN"/>
    <s v="TIJUANA"/>
    <s v="22226"/>
    <s v="Morosidad"/>
    <x v="2"/>
  </r>
  <r>
    <n v="4598"/>
    <s v="Hipotecaria Su Casita"/>
    <s v="FIDEICOMISO 234036"/>
    <d v="2018-05-03T00:00:00"/>
    <s v="340044"/>
    <x v="0"/>
    <n v="21"/>
    <n v="275709.15000000002"/>
    <n v="41247"/>
    <n v="0"/>
    <n v="316956.15000000002"/>
    <n v="1955.62"/>
    <n v="0"/>
    <n v="0"/>
    <n v="0"/>
    <n v="0"/>
    <m/>
    <n v="316956.15000000002"/>
    <n v="60394.25"/>
    <n v="2433.13"/>
    <n v="0"/>
    <n v="0"/>
    <n v="0"/>
    <n v="0"/>
    <n v="0"/>
    <n v="62827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202.62"/>
    <n v="62827.38"/>
    <n v="91"/>
    <n v="131"/>
    <n v="94309.5"/>
    <n v="340000.55"/>
    <n v="69.999882999999997"/>
    <n v="65.2554633106636"/>
    <n v="10.59"/>
    <m/>
    <m/>
    <m/>
    <s v="EM"/>
    <s v="IXTAPALUCA"/>
    <s v="56535"/>
    <s v="Morosidad"/>
    <x v="2"/>
  </r>
  <r>
    <n v="4599"/>
    <s v="Hipotecaria Su Casita"/>
    <s v="FIDEICOMISO 234036"/>
    <d v="2018-05-03T00:00:00"/>
    <s v="340045"/>
    <x v="1"/>
    <n v="0"/>
    <n v="195375.31"/>
    <n v="0"/>
    <n v="0"/>
    <n v="195375.31"/>
    <n v="608.05999999999995"/>
    <n v="0"/>
    <n v="0"/>
    <n v="608.05999999999995"/>
    <n v="0"/>
    <m/>
    <n v="194767.25"/>
    <n v="0"/>
    <n v="1724.19"/>
    <n v="0"/>
    <n v="0"/>
    <n v="1724.19"/>
    <n v="0"/>
    <n v="0"/>
    <n v="0"/>
    <n v="0"/>
    <n v="0"/>
    <n v="0"/>
    <n v="0"/>
    <n v="0"/>
    <n v="0"/>
    <n v="0"/>
    <n v="121.07"/>
    <n v="0"/>
    <n v="0"/>
    <n v="0"/>
    <n v="0"/>
    <n v="0"/>
    <n v="0"/>
    <n v="0"/>
    <n v="186.44"/>
    <n v="0"/>
    <n v="139.76"/>
    <n v="0"/>
    <n v="2639.76"/>
    <n v="0"/>
    <n v="0"/>
    <n v="152"/>
    <n v="194"/>
    <n v="78476.100000000006"/>
    <n v="216217.53"/>
    <n v="52.061022000000001"/>
    <n v="46.896207199894903"/>
    <n v="10.59"/>
    <m/>
    <m/>
    <m/>
    <s v="BCN"/>
    <s v="ENSENADA"/>
    <s v="22800"/>
    <s v="Al corriente"/>
    <x v="2"/>
  </r>
  <r>
    <n v="4600"/>
    <s v="Hipotecaria Su Casita"/>
    <s v="FIDEICOMISO 234036"/>
    <d v="2018-05-03T00:00:00"/>
    <s v="340048"/>
    <x v="2"/>
    <n v="0"/>
    <n v="187756.23"/>
    <n v="0"/>
    <n v="0"/>
    <n v="187756.23"/>
    <n v="557.38"/>
    <n v="0"/>
    <n v="0"/>
    <n v="0"/>
    <n v="0"/>
    <m/>
    <n v="187756.23"/>
    <n v="0"/>
    <n v="1656.95"/>
    <n v="0"/>
    <n v="0"/>
    <n v="11.75"/>
    <n v="0"/>
    <n v="0"/>
    <n v="1645.2"/>
    <n v="0"/>
    <n v="0"/>
    <n v="0"/>
    <n v="0"/>
    <n v="0"/>
    <n v="0"/>
    <n v="0"/>
    <n v="122.66"/>
    <n v="0"/>
    <n v="0"/>
    <n v="0"/>
    <n v="0"/>
    <n v="0"/>
    <n v="0"/>
    <n v="0"/>
    <n v="0"/>
    <n v="0"/>
    <n v="134.41"/>
    <n v="0"/>
    <n v="134.41"/>
    <n v="557.38"/>
    <n v="1645.2"/>
    <n v="156"/>
    <n v="198"/>
    <n v="83477.399999999994"/>
    <n v="206861.26"/>
    <n v="46.662748999999998"/>
    <n v="42.353129985171101"/>
    <n v="10.59"/>
    <m/>
    <m/>
    <m/>
    <s v="EM"/>
    <s v="CHICOLOAPAN"/>
    <s v="56370"/>
    <s v="Morosidad"/>
    <x v="2"/>
  </r>
  <r>
    <n v="4601"/>
    <s v="Hipotecaria Su Casita"/>
    <s v="FIDEICOMISO 234036"/>
    <d v="2018-05-03T00:00:00"/>
    <s v="340049"/>
    <x v="2"/>
    <n v="1"/>
    <n v="312664.74"/>
    <n v="980.91"/>
    <n v="0"/>
    <n v="313645.65000000002"/>
    <n v="988.68"/>
    <n v="0"/>
    <n v="980.91"/>
    <n v="0"/>
    <n v="0"/>
    <m/>
    <n v="312664.74"/>
    <n v="2350.13"/>
    <n v="2475.2600000000002"/>
    <n v="0"/>
    <n v="2350.13"/>
    <n v="1951.43"/>
    <n v="0"/>
    <n v="0"/>
    <n v="523.83000000000004"/>
    <n v="0"/>
    <n v="0"/>
    <n v="0"/>
    <n v="0"/>
    <n v="0"/>
    <n v="0"/>
    <n v="0"/>
    <n v="171.53"/>
    <n v="0"/>
    <n v="0"/>
    <n v="0"/>
    <n v="0"/>
    <n v="0"/>
    <n v="0"/>
    <n v="0"/>
    <n v="0"/>
    <n v="0"/>
    <n v="0"/>
    <n v="0"/>
    <n v="5454"/>
    <n v="988.68"/>
    <n v="523.83000000000004"/>
    <n v="158"/>
    <n v="197"/>
    <n v="93805.5"/>
    <n v="345000.31"/>
    <n v="84.539925999999994"/>
    <n v="76.61631951116"/>
    <n v="9.5"/>
    <m/>
    <m/>
    <m/>
    <s v="BCN"/>
    <s v="MEXICALI"/>
    <s v="21323"/>
    <s v="Morosidad"/>
    <x v="2"/>
  </r>
  <r>
    <n v="4602"/>
    <s v="Hipotecaria Su Casita"/>
    <s v="FIDEICOMISO 234036"/>
    <d v="2018-05-03T00:00:00"/>
    <s v="340051"/>
    <x v="1"/>
    <n v="0"/>
    <n v="342133.44"/>
    <n v="0"/>
    <n v="0"/>
    <n v="342133.44"/>
    <n v="1093.8800000000001"/>
    <n v="0"/>
    <n v="0"/>
    <n v="1093.8800000000001"/>
    <n v="0"/>
    <m/>
    <n v="341039.56"/>
    <n v="0"/>
    <n v="2708.56"/>
    <n v="0"/>
    <n v="0"/>
    <n v="2708.56"/>
    <n v="0"/>
    <n v="0"/>
    <n v="0"/>
    <n v="0"/>
    <n v="0"/>
    <n v="0"/>
    <n v="0"/>
    <n v="0"/>
    <n v="0"/>
    <n v="0"/>
    <n v="189.08"/>
    <n v="0"/>
    <n v="0"/>
    <n v="0"/>
    <n v="0"/>
    <n v="0"/>
    <n v="0"/>
    <n v="0"/>
    <n v="58.08"/>
    <n v="0"/>
    <n v="49.6"/>
    <n v="0"/>
    <n v="4049.6"/>
    <n v="0"/>
    <n v="0"/>
    <n v="157"/>
    <n v="199"/>
    <n v="103050.6"/>
    <n v="380303.81"/>
    <n v="89.532297999999997"/>
    <n v="80.288586947653499"/>
    <n v="9.5"/>
    <m/>
    <m/>
    <m/>
    <s v="QR"/>
    <s v="BENITO JUAREZ"/>
    <s v="77539"/>
    <s v="Al corriente"/>
    <x v="2"/>
  </r>
  <r>
    <n v="4603"/>
    <s v="Hipotecaria Su Casita"/>
    <s v="FIDEICOMISO 234036"/>
    <d v="2018-05-03T00:00:00"/>
    <s v="340054"/>
    <x v="1"/>
    <n v="0"/>
    <n v="283499.13"/>
    <n v="0"/>
    <n v="0"/>
    <n v="283499.13"/>
    <n v="1164.33"/>
    <n v="0"/>
    <n v="0"/>
    <n v="1164.33"/>
    <n v="0"/>
    <m/>
    <n v="282334.8"/>
    <n v="0"/>
    <n v="2267.9899999999998"/>
    <n v="0"/>
    <n v="0"/>
    <n v="2267.9899999999998"/>
    <n v="0"/>
    <n v="0"/>
    <n v="0"/>
    <n v="0"/>
    <n v="0"/>
    <n v="0"/>
    <n v="0"/>
    <n v="0"/>
    <n v="0"/>
    <n v="0"/>
    <n v="178.17"/>
    <n v="0"/>
    <n v="0"/>
    <n v="0"/>
    <n v="0"/>
    <n v="0"/>
    <n v="0"/>
    <n v="0"/>
    <n v="0.31"/>
    <n v="0"/>
    <n v="0.51"/>
    <n v="0"/>
    <n v="3610.8"/>
    <n v="0"/>
    <n v="0"/>
    <n v="157"/>
    <n v="199"/>
    <n v="104180.1"/>
    <n v="341167.48"/>
    <n v="64.640377999999998"/>
    <n v="53.493457801295698"/>
    <n v="9.6"/>
    <m/>
    <m/>
    <m/>
    <s v="MOR"/>
    <s v="EMILIANO ZAPATA"/>
    <s v="62760"/>
    <s v="Al corriente"/>
    <x v="2"/>
  </r>
  <r>
    <n v="4604"/>
    <s v="Hipotecaria Su Casita"/>
    <s v="FIDEICOMISO 234036"/>
    <d v="2018-05-03T00:00:00"/>
    <s v="340055"/>
    <x v="1"/>
    <n v="0"/>
    <n v="396274.13"/>
    <n v="0"/>
    <n v="0"/>
    <n v="396274.13"/>
    <n v="1253.06"/>
    <n v="0"/>
    <n v="0"/>
    <n v="1253.06"/>
    <n v="0"/>
    <m/>
    <n v="395021.07"/>
    <n v="0"/>
    <n v="3137.17"/>
    <n v="0"/>
    <n v="0"/>
    <n v="3137.17"/>
    <n v="0"/>
    <n v="0"/>
    <n v="0"/>
    <n v="0"/>
    <n v="0"/>
    <n v="0"/>
    <n v="0"/>
    <n v="0"/>
    <n v="0"/>
    <n v="0"/>
    <n v="218.77"/>
    <n v="0"/>
    <n v="0"/>
    <n v="0"/>
    <n v="0"/>
    <n v="0"/>
    <n v="0"/>
    <n v="0"/>
    <n v="0"/>
    <n v="0"/>
    <n v="0"/>
    <n v="0"/>
    <n v="4609"/>
    <n v="0"/>
    <n v="0"/>
    <n v="158"/>
    <n v="200"/>
    <n v="119773.8"/>
    <n v="439998.88"/>
    <n v="65.909255999999999"/>
    <n v="59.171843410201198"/>
    <n v="9.5"/>
    <m/>
    <m/>
    <m/>
    <s v="DF"/>
    <s v="VENUSTIANO CARRANZA"/>
    <s v="15510"/>
    <s v="Al corriente"/>
    <x v="2"/>
  </r>
  <r>
    <n v="4605"/>
    <s v="Hipotecaria Su Casita"/>
    <s v="FIDEICOMISO 234036"/>
    <d v="2018-05-03T00:00:00"/>
    <s v="340056"/>
    <x v="6"/>
    <n v="11"/>
    <n v="256298.73"/>
    <n v="8341.7099999999991"/>
    <n v="0"/>
    <n v="264640.44"/>
    <n v="795.22"/>
    <n v="0"/>
    <n v="0"/>
    <n v="0"/>
    <n v="0"/>
    <m/>
    <n v="264640.44"/>
    <n v="22768.46"/>
    <n v="2050.39"/>
    <n v="0"/>
    <n v="0"/>
    <n v="0"/>
    <n v="0"/>
    <n v="0"/>
    <n v="2481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36.93"/>
    <n v="24818.85"/>
    <n v="159"/>
    <n v="201"/>
    <n v="77241.600000000006"/>
    <n v="284001.84000000003"/>
    <n v="66.196751000000006"/>
    <n v="61.6838866649964"/>
    <n v="9.6"/>
    <m/>
    <m/>
    <m/>
    <s v="NL"/>
    <s v="JUAREZ"/>
    <s v="67286"/>
    <s v="Morosidad"/>
    <x v="2"/>
  </r>
  <r>
    <n v="4606"/>
    <s v="Hipotecaria Su Casita"/>
    <s v="FIDEICOMISO 234036"/>
    <d v="2018-05-03T00:00:00"/>
    <s v="340057"/>
    <x v="1"/>
    <n v="0"/>
    <n v="18122.990000000002"/>
    <n v="0"/>
    <n v="0"/>
    <n v="18122.990000000002"/>
    <n v="1748.38"/>
    <n v="0"/>
    <n v="0"/>
    <n v="1748.38"/>
    <n v="0"/>
    <m/>
    <n v="16374.61"/>
    <n v="0"/>
    <n v="149.51"/>
    <n v="0"/>
    <n v="0"/>
    <n v="149.51"/>
    <n v="0"/>
    <n v="0"/>
    <n v="0"/>
    <n v="0"/>
    <n v="0"/>
    <n v="0"/>
    <n v="0"/>
    <n v="0"/>
    <n v="0"/>
    <n v="0"/>
    <n v="131.68"/>
    <n v="0"/>
    <n v="0"/>
    <n v="0"/>
    <n v="0"/>
    <n v="0"/>
    <n v="0"/>
    <n v="0"/>
    <n v="20.43"/>
    <n v="0"/>
    <n v="0"/>
    <n v="0"/>
    <n v="2050"/>
    <n v="0"/>
    <n v="0"/>
    <n v="79"/>
    <n v="111"/>
    <n v="108686.1"/>
    <n v="128056.38"/>
    <n v="32.046343"/>
    <n v="4.0977760620066697"/>
    <n v="9.9"/>
    <m/>
    <m/>
    <m/>
    <s v="GRO"/>
    <s v="ACAPULCO DE JUAREZ"/>
    <s v="39906"/>
    <s v="Al corriente"/>
    <x v="2"/>
  </r>
  <r>
    <n v="4607"/>
    <s v="Hipotecaria Su Casita"/>
    <s v="FIDEICOMISO 234036"/>
    <d v="2018-05-03T00:00:00"/>
    <s v="340058"/>
    <x v="1"/>
    <n v="0"/>
    <n v="511134.18"/>
    <n v="0"/>
    <n v="0"/>
    <n v="511134.18"/>
    <n v="1581.08"/>
    <n v="0"/>
    <n v="0"/>
    <n v="1581.08"/>
    <n v="0"/>
    <m/>
    <n v="509553.1"/>
    <n v="0"/>
    <n v="4046.48"/>
    <n v="0"/>
    <n v="0"/>
    <n v="4046.48"/>
    <n v="0"/>
    <n v="0"/>
    <n v="0"/>
    <n v="0"/>
    <n v="0"/>
    <n v="0"/>
    <n v="0"/>
    <n v="0"/>
    <n v="0"/>
    <n v="0"/>
    <n v="281.56"/>
    <n v="0"/>
    <n v="0"/>
    <n v="0"/>
    <n v="0"/>
    <n v="0"/>
    <n v="0"/>
    <n v="0"/>
    <n v="3552.17"/>
    <n v="0"/>
    <n v="3461.29"/>
    <n v="0"/>
    <n v="9461.2900000000009"/>
    <n v="0"/>
    <n v="0"/>
    <n v="160"/>
    <n v="202"/>
    <n v="153579.9"/>
    <n v="566304.99"/>
    <n v="82.111232999999999"/>
    <n v="73.882508646042993"/>
    <n v="9.5"/>
    <m/>
    <m/>
    <m/>
    <s v="QRO"/>
    <s v="QUERETARO"/>
    <s v="76180"/>
    <s v="Al corriente"/>
    <x v="2"/>
  </r>
  <r>
    <n v="4608"/>
    <s v="Hipotecaria Su Casita"/>
    <s v="FIDEICOMISO 234036"/>
    <d v="2018-05-03T00:00:00"/>
    <s v="340059"/>
    <x v="0"/>
    <n v="21"/>
    <n v="480947.95"/>
    <n v="43145.69"/>
    <n v="0"/>
    <n v="524093.64"/>
    <n v="1512.96"/>
    <n v="0"/>
    <n v="0"/>
    <n v="0"/>
    <n v="0"/>
    <m/>
    <n v="524093.64"/>
    <n v="140343.39000000001"/>
    <n v="4188.26"/>
    <n v="0"/>
    <n v="0"/>
    <n v="0"/>
    <n v="0"/>
    <n v="0"/>
    <n v="144531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658.65"/>
    <n v="144531.65"/>
    <n v="152"/>
    <n v="194"/>
    <n v="146697.29999999999"/>
    <n v="532925.77"/>
    <n v="88.136100999999996"/>
    <n v="86.675429466467094"/>
    <n v="10.45"/>
    <m/>
    <m/>
    <m/>
    <s v="EM"/>
    <s v="TULTITLAN"/>
    <s v="54900"/>
    <s v="Morosidad"/>
    <x v="2"/>
  </r>
  <r>
    <n v="4609"/>
    <s v="Hipotecaria Su Casita"/>
    <s v="FIDEICOMISO 234036"/>
    <d v="2018-05-03T00:00:00"/>
    <s v="340060"/>
    <x v="2"/>
    <n v="0"/>
    <n v="235930.23"/>
    <n v="0"/>
    <n v="0"/>
    <n v="235930.23"/>
    <n v="3635.16"/>
    <n v="0"/>
    <n v="0"/>
    <n v="0"/>
    <n v="0"/>
    <m/>
    <n v="235930.23"/>
    <n v="0"/>
    <n v="2082.08"/>
    <n v="0"/>
    <n v="0"/>
    <n v="0"/>
    <n v="0"/>
    <n v="0"/>
    <n v="2082.08"/>
    <n v="0"/>
    <n v="0"/>
    <n v="0"/>
    <n v="0"/>
    <n v="0"/>
    <n v="0"/>
    <n v="0"/>
    <n v="59.44"/>
    <n v="0"/>
    <n v="0"/>
    <n v="0"/>
    <n v="0"/>
    <n v="0"/>
    <n v="0"/>
    <n v="0"/>
    <n v="0"/>
    <n v="0"/>
    <n v="59.44"/>
    <n v="0"/>
    <n v="59.44"/>
    <n v="3635.16"/>
    <n v="2082.08"/>
    <n v="95"/>
    <n v="135"/>
    <n v="122270.7"/>
    <n v="449997.26"/>
    <n v="64.379275000000007"/>
    <n v="33.753576983964898"/>
    <n v="10.59"/>
    <m/>
    <m/>
    <m/>
    <s v="PUE"/>
    <s v="PUEBLA"/>
    <s v="72590"/>
    <s v="Morosidad"/>
    <x v="2"/>
  </r>
  <r>
    <n v="4610"/>
    <s v="Hipotecaria Su Casita"/>
    <s v="FIDEICOMISO 234036"/>
    <d v="2018-05-03T00:00:00"/>
    <s v="340062"/>
    <x v="1"/>
    <n v="0"/>
    <n v="357247.77"/>
    <n v="0"/>
    <n v="0"/>
    <n v="357247.77"/>
    <n v="1518.28"/>
    <n v="0"/>
    <n v="0"/>
    <n v="1518.28"/>
    <n v="0"/>
    <m/>
    <n v="355729.49"/>
    <n v="0"/>
    <n v="2828.21"/>
    <n v="0"/>
    <n v="0"/>
    <n v="2828.21"/>
    <n v="0"/>
    <n v="0"/>
    <n v="0"/>
    <n v="0"/>
    <n v="0"/>
    <n v="0"/>
    <n v="0"/>
    <n v="0"/>
    <n v="0"/>
    <n v="0"/>
    <n v="218.77"/>
    <n v="0"/>
    <n v="0"/>
    <n v="0"/>
    <n v="0"/>
    <n v="0"/>
    <n v="0"/>
    <n v="0"/>
    <n v="16.88"/>
    <n v="0"/>
    <n v="282.14"/>
    <n v="0"/>
    <n v="4582.1400000000003"/>
    <n v="0"/>
    <n v="0"/>
    <n v="163"/>
    <n v="205"/>
    <n v="117019.07"/>
    <n v="440000.01"/>
    <n v="83.669849999999997"/>
    <n v="67.6450736191495"/>
    <n v="9.5"/>
    <m/>
    <m/>
    <m/>
    <s v="GTO"/>
    <s v="IRAPUATO"/>
    <s v="36557"/>
    <s v="Proceso judicial"/>
    <x v="2"/>
  </r>
  <r>
    <n v="4611"/>
    <s v="Hipotecaria Su Casita"/>
    <s v="FIDEICOMISO 234036"/>
    <d v="2018-05-03T00:00:00"/>
    <s v="340063"/>
    <x v="4"/>
    <n v="1"/>
    <n v="643242.19999999995"/>
    <n v="2137.1799999999998"/>
    <n v="0"/>
    <n v="645379.38"/>
    <n v="2151.4299999999998"/>
    <n v="0"/>
    <n v="0"/>
    <n v="0"/>
    <n v="0"/>
    <m/>
    <n v="645379.38"/>
    <n v="4302.53"/>
    <n v="4288.28"/>
    <n v="0"/>
    <n v="0"/>
    <n v="0"/>
    <n v="0"/>
    <n v="0"/>
    <n v="8590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88.6099999999997"/>
    <n v="8590.81"/>
    <n v="164"/>
    <n v="206"/>
    <n v="190216.2"/>
    <n v="720200"/>
    <n v="86.042377000000002"/>
    <n v="77.103548905840398"/>
    <n v="8"/>
    <m/>
    <m/>
    <m/>
    <s v="BCN"/>
    <s v="MEXICALI"/>
    <s v="21000"/>
    <s v="Morosidad"/>
    <x v="2"/>
  </r>
  <r>
    <n v="4612"/>
    <s v="Hipotecaria Su Casita"/>
    <s v="FIDEICOMISO 234036"/>
    <d v="2018-05-03T00:00:00"/>
    <s v="340064"/>
    <x v="13"/>
    <n v="2"/>
    <n v="292772.40000000002"/>
    <n v="1319.25"/>
    <n v="0"/>
    <n v="294091.65000000002"/>
    <n v="667.55"/>
    <n v="0"/>
    <n v="0"/>
    <n v="0"/>
    <n v="0"/>
    <m/>
    <n v="294091.65000000002"/>
    <n v="4700.21"/>
    <n v="2342.1799999999998"/>
    <n v="0"/>
    <n v="0"/>
    <n v="0"/>
    <n v="0"/>
    <n v="0"/>
    <n v="7042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6.8"/>
    <n v="7042.39"/>
    <n v="188"/>
    <n v="230"/>
    <n v="108470.46"/>
    <n v="316027.93"/>
    <n v="38.536583999999998"/>
    <n v="35.861664422899601"/>
    <n v="9.6"/>
    <m/>
    <m/>
    <m/>
    <s v="QR"/>
    <s v="BENITO JUAREZ"/>
    <s v="77539"/>
    <s v="Morosidad"/>
    <x v="2"/>
  </r>
  <r>
    <n v="4613"/>
    <s v="Hipotecaria Su Casita"/>
    <s v="FIDEICOMISO 234036"/>
    <d v="2018-05-03T00:00:00"/>
    <s v="340065"/>
    <x v="0"/>
    <n v="21"/>
    <n v="349555.85"/>
    <n v="32732.36"/>
    <n v="0"/>
    <n v="382288.21"/>
    <n v="1024.01"/>
    <n v="0"/>
    <n v="0"/>
    <n v="0"/>
    <n v="0"/>
    <m/>
    <n v="382288.21"/>
    <n v="107546.85"/>
    <n v="2767.32"/>
    <n v="0"/>
    <n v="0"/>
    <n v="0"/>
    <n v="0"/>
    <n v="0"/>
    <n v="110314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756.370000000003"/>
    <n v="110314.17"/>
    <n v="165"/>
    <n v="205"/>
    <n v="101172.55"/>
    <n v="383799.99"/>
    <n v="72.954669999999993"/>
    <n v="72.667303106080595"/>
    <n v="9.5"/>
    <m/>
    <m/>
    <m/>
    <s v="QR"/>
    <s v="SOLIDARIDAD"/>
    <s v="77710"/>
    <s v="Morosidad"/>
    <x v="2"/>
  </r>
  <r>
    <n v="4614"/>
    <s v="Hipotecaria Su Casita"/>
    <s v="FIDEICOMISO 234036"/>
    <d v="2018-05-03T00:00:00"/>
    <s v="340066"/>
    <x v="13"/>
    <n v="3"/>
    <n v="293051.24"/>
    <n v="5242.74"/>
    <n v="0"/>
    <n v="298293.98"/>
    <n v="1775.32"/>
    <n v="0"/>
    <n v="1733.82"/>
    <n v="0"/>
    <n v="0"/>
    <m/>
    <n v="296560.15999999997"/>
    <n v="6633.33"/>
    <n v="2319.9899999999998"/>
    <n v="0"/>
    <n v="2011.67"/>
    <n v="0"/>
    <n v="0"/>
    <n v="0"/>
    <n v="6941.65"/>
    <n v="0"/>
    <n v="0"/>
    <n v="0"/>
    <n v="0"/>
    <n v="0"/>
    <n v="0"/>
    <n v="0"/>
    <n v="0"/>
    <n v="0"/>
    <n v="0"/>
    <n v="0"/>
    <n v="350"/>
    <n v="0"/>
    <n v="0"/>
    <n v="176.51"/>
    <n v="0"/>
    <n v="0"/>
    <n v="0"/>
    <n v="0"/>
    <n v="4272"/>
    <n v="5284.24"/>
    <n v="6941.65"/>
    <n v="105"/>
    <n v="147"/>
    <n v="93369.85"/>
    <n v="355000.01"/>
    <n v="89.492957000000004"/>
    <n v="74.760689856862598"/>
    <n v="9.5"/>
    <m/>
    <m/>
    <m/>
    <s v="EM"/>
    <s v="CHALCO"/>
    <s v="56601"/>
    <s v="Morosidad"/>
    <x v="2"/>
  </r>
  <r>
    <n v="4615"/>
    <s v="Hipotecaria Su Casita"/>
    <s v="FIDEICOMISO 234036"/>
    <d v="2018-05-03T00:00:00"/>
    <s v="340067"/>
    <x v="1"/>
    <n v="0"/>
    <n v="589473.93999999994"/>
    <n v="0"/>
    <n v="0"/>
    <n v="589473.93999999994"/>
    <n v="1952.05"/>
    <n v="0"/>
    <n v="0"/>
    <n v="1952.05"/>
    <n v="0"/>
    <m/>
    <n v="587521.89"/>
    <n v="0"/>
    <n v="3929.83"/>
    <n v="0"/>
    <n v="0"/>
    <n v="3929.83"/>
    <n v="0"/>
    <n v="0"/>
    <n v="0"/>
    <n v="0"/>
    <n v="0"/>
    <n v="0"/>
    <n v="0"/>
    <n v="0"/>
    <n v="0"/>
    <n v="0"/>
    <n v="327.8"/>
    <n v="0"/>
    <n v="0"/>
    <n v="0"/>
    <n v="0"/>
    <n v="0"/>
    <n v="0"/>
    <n v="0"/>
    <n v="363.56"/>
    <n v="0"/>
    <n v="363.24"/>
    <n v="0"/>
    <n v="6573.24"/>
    <n v="0"/>
    <n v="0"/>
    <n v="165"/>
    <n v="207"/>
    <n v="173283.4"/>
    <n v="659300.02"/>
    <n v="89.658726999999999"/>
    <n v="79.897562784897303"/>
    <n v="8"/>
    <m/>
    <m/>
    <m/>
    <s v="BCN"/>
    <s v="MEXICALI"/>
    <s v="21000"/>
    <s v="Al corriente"/>
    <x v="2"/>
  </r>
  <r>
    <n v="4616"/>
    <s v="Hipotecaria Su Casita"/>
    <s v="FIDEICOMISO 234036"/>
    <d v="2018-05-03T00:00:00"/>
    <s v="340068"/>
    <x v="1"/>
    <n v="0"/>
    <n v="674505.83"/>
    <n v="0"/>
    <n v="0"/>
    <n v="674505.83"/>
    <n v="2617.58"/>
    <n v="0"/>
    <n v="0"/>
    <n v="2617.58"/>
    <n v="0"/>
    <m/>
    <n v="671888.25"/>
    <n v="0"/>
    <n v="5339.84"/>
    <n v="0"/>
    <n v="0"/>
    <n v="5339.84"/>
    <n v="0"/>
    <n v="0"/>
    <n v="0"/>
    <n v="0"/>
    <n v="0"/>
    <n v="0"/>
    <n v="0"/>
    <n v="0"/>
    <n v="0"/>
    <n v="0"/>
    <n v="380.62"/>
    <n v="0"/>
    <n v="0"/>
    <n v="0"/>
    <n v="0"/>
    <n v="0"/>
    <n v="0"/>
    <n v="0"/>
    <n v="0"/>
    <n v="0"/>
    <n v="0"/>
    <n v="0.04"/>
    <n v="8338.0400000000009"/>
    <n v="0"/>
    <n v="0"/>
    <n v="140"/>
    <n v="180"/>
    <n v="201264.93"/>
    <n v="762040.77"/>
    <n v="62.402700000000003"/>
    <n v="55.020206987449001"/>
    <n v="9.5"/>
    <m/>
    <m/>
    <m/>
    <s v="QRO"/>
    <s v="QUERETARO"/>
    <s v="76177"/>
    <s v="Al corriente"/>
    <x v="2"/>
  </r>
  <r>
    <n v="4617"/>
    <s v="Hipotecaria Su Casita"/>
    <s v="FIDEICOMISO 234036"/>
    <d v="2018-05-03T00:00:00"/>
    <s v="340069"/>
    <x v="2"/>
    <n v="1"/>
    <n v="391848.7"/>
    <n v="2367.06"/>
    <n v="0"/>
    <n v="394215.76"/>
    <n v="2384.02"/>
    <n v="0"/>
    <n v="2367.06"/>
    <n v="0"/>
    <n v="0"/>
    <m/>
    <n v="391848.7"/>
    <n v="2825.21"/>
    <n v="2808.25"/>
    <n v="0"/>
    <n v="2825.21"/>
    <n v="0"/>
    <n v="0"/>
    <n v="0"/>
    <n v="2808.25"/>
    <n v="0"/>
    <n v="0"/>
    <n v="0"/>
    <n v="0"/>
    <n v="0"/>
    <n v="0"/>
    <n v="0"/>
    <n v="0"/>
    <n v="0"/>
    <n v="0"/>
    <n v="0"/>
    <n v="0"/>
    <n v="0"/>
    <n v="0"/>
    <n v="241.59"/>
    <n v="0"/>
    <n v="0"/>
    <n v="0"/>
    <n v="0"/>
    <n v="5433.86"/>
    <n v="2384.02"/>
    <n v="2808.25"/>
    <n v="108"/>
    <n v="148"/>
    <n v="131860.79999999999"/>
    <n v="472711.65"/>
    <n v="72.826086000000004"/>
    <n v="60.368317821632303"/>
    <n v="8.6"/>
    <m/>
    <m/>
    <m/>
    <s v="EM"/>
    <s v="TLALNEPANTLA"/>
    <s v="54160"/>
    <s v="Morosidad"/>
    <x v="2"/>
  </r>
  <r>
    <n v="4618"/>
    <s v="Hipotecaria Su Casita"/>
    <s v="FIDEICOMISO 234036"/>
    <d v="2018-05-03T00:00:00"/>
    <s v="340070"/>
    <x v="2"/>
    <n v="0"/>
    <n v="226336.54"/>
    <n v="0"/>
    <n v="0"/>
    <n v="226336.54"/>
    <n v="635.16"/>
    <n v="0"/>
    <n v="0"/>
    <n v="0"/>
    <n v="0"/>
    <m/>
    <n v="226336.54"/>
    <n v="0"/>
    <n v="1791.83"/>
    <n v="0"/>
    <n v="0"/>
    <n v="0"/>
    <n v="0"/>
    <n v="0"/>
    <n v="1791.83"/>
    <n v="0"/>
    <n v="0"/>
    <n v="0"/>
    <n v="0"/>
    <n v="0"/>
    <n v="0"/>
    <n v="0"/>
    <n v="8.9"/>
    <n v="0"/>
    <n v="0"/>
    <n v="0"/>
    <n v="0"/>
    <n v="0"/>
    <n v="0"/>
    <n v="0"/>
    <n v="0"/>
    <n v="0"/>
    <n v="8.9"/>
    <n v="0"/>
    <n v="8.9"/>
    <n v="635.16"/>
    <n v="1791.83"/>
    <n v="169"/>
    <n v="211"/>
    <n v="64730.47"/>
    <n v="248500.02"/>
    <n v="89.999994999999998"/>
    <n v="81.972981202646594"/>
    <n v="9.5"/>
    <m/>
    <m/>
    <m/>
    <s v="SIN"/>
    <s v="CULIACAN"/>
    <s v="80014"/>
    <s v="Morosidad"/>
    <x v="2"/>
  </r>
  <r>
    <n v="4619"/>
    <s v="Hipotecaria Su Casita"/>
    <s v="FIDEICOMISO 234036"/>
    <d v="2018-05-03T00:00:00"/>
    <s v="340071"/>
    <x v="1"/>
    <n v="0"/>
    <n v="416257"/>
    <n v="0"/>
    <n v="0"/>
    <n v="416257"/>
    <n v="1235.0999999999999"/>
    <n v="0"/>
    <n v="0"/>
    <n v="1235.0999999999999"/>
    <n v="0"/>
    <m/>
    <n v="415021.9"/>
    <n v="0"/>
    <n v="2983.18"/>
    <n v="0"/>
    <n v="0"/>
    <n v="2983.18"/>
    <n v="0"/>
    <n v="0"/>
    <n v="0"/>
    <n v="0"/>
    <n v="0"/>
    <n v="0"/>
    <n v="0"/>
    <n v="0"/>
    <n v="0"/>
    <n v="0"/>
    <n v="228.71"/>
    <n v="0"/>
    <n v="0"/>
    <n v="0"/>
    <n v="0"/>
    <n v="0"/>
    <n v="0"/>
    <n v="0"/>
    <n v="0"/>
    <n v="0"/>
    <n v="0"/>
    <n v="0"/>
    <n v="4446.99"/>
    <n v="0"/>
    <n v="0"/>
    <n v="171"/>
    <n v="213"/>
    <n v="120204.18"/>
    <n v="460000"/>
    <n v="85.434782999999996"/>
    <n v="77.081099927712401"/>
    <n v="8.6"/>
    <m/>
    <m/>
    <m/>
    <s v="NL"/>
    <s v="GARCIA"/>
    <s v="66000"/>
    <s v="Al corriente"/>
    <x v="2"/>
  </r>
  <r>
    <n v="4620"/>
    <s v="Hipotecaria Su Casita"/>
    <s v="FIDEICOMISO 234036"/>
    <d v="2018-05-03T00:00:00"/>
    <s v="340072"/>
    <x v="14"/>
    <n v="9"/>
    <n v="747239.7"/>
    <n v="21404.19"/>
    <n v="0"/>
    <n v="768643.89"/>
    <n v="2464.27"/>
    <n v="0"/>
    <n v="0"/>
    <n v="0"/>
    <n v="0"/>
    <m/>
    <n v="768643.89"/>
    <n v="44237.3"/>
    <n v="5355.22"/>
    <n v="0"/>
    <n v="0"/>
    <n v="0"/>
    <n v="0"/>
    <n v="0"/>
    <n v="49592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868.46"/>
    <n v="49592.52"/>
    <n v="170"/>
    <n v="212"/>
    <n v="222888.18"/>
    <n v="851000"/>
    <n v="88.836662000000004"/>
    <n v="80.239432966269305"/>
    <n v="8.6"/>
    <m/>
    <m/>
    <m/>
    <s v="BCN"/>
    <s v="TIJUANA"/>
    <s v="22647"/>
    <s v="Morosidad"/>
    <x v="2"/>
  </r>
  <r>
    <n v="4621"/>
    <s v="Hipotecaria Su Casita"/>
    <s v="FIDEICOMISO 234036"/>
    <d v="2018-05-03T00:00:00"/>
    <s v="340073"/>
    <x v="1"/>
    <n v="0"/>
    <n v="541966.68999999994"/>
    <n v="0"/>
    <n v="0"/>
    <n v="541966.68999999994"/>
    <n v="1644.18"/>
    <n v="0"/>
    <n v="0"/>
    <n v="1644.18"/>
    <n v="0"/>
    <m/>
    <n v="540322.51"/>
    <n v="0"/>
    <n v="4245.41"/>
    <n v="0"/>
    <n v="0"/>
    <n v="4245.41"/>
    <n v="0"/>
    <n v="0"/>
    <n v="0"/>
    <n v="0"/>
    <n v="0"/>
    <n v="0"/>
    <n v="0"/>
    <n v="0"/>
    <n v="0"/>
    <n v="0"/>
    <n v="298.32"/>
    <n v="0"/>
    <n v="0"/>
    <n v="0"/>
    <n v="0"/>
    <n v="0"/>
    <n v="0"/>
    <n v="0"/>
    <n v="59.42"/>
    <n v="0"/>
    <n v="47.33"/>
    <n v="0"/>
    <n v="6247.33"/>
    <n v="0"/>
    <n v="0"/>
    <n v="163"/>
    <n v="205"/>
    <n v="160569.14000000001"/>
    <n v="599999.99"/>
    <n v="87.500001999999995"/>
    <n v="78.797035822692294"/>
    <n v="9.4"/>
    <m/>
    <m/>
    <m/>
    <s v="EM"/>
    <s v="LERMA"/>
    <s v="52001"/>
    <s v="Al corriente"/>
    <x v="2"/>
  </r>
  <r>
    <n v="4622"/>
    <s v="Hipotecaria Su Casita"/>
    <s v="FIDEICOMISO 234036"/>
    <d v="2018-05-03T00:00:00"/>
    <s v="340076"/>
    <x v="1"/>
    <n v="0"/>
    <n v="218774.49"/>
    <n v="0"/>
    <n v="0"/>
    <n v="218774.49"/>
    <n v="714.27"/>
    <n v="0"/>
    <n v="0"/>
    <n v="714.27"/>
    <n v="0"/>
    <m/>
    <n v="218060.22"/>
    <n v="0"/>
    <n v="1930.68"/>
    <n v="0"/>
    <n v="0"/>
    <n v="1930.68"/>
    <n v="0"/>
    <n v="0"/>
    <n v="0"/>
    <n v="0"/>
    <n v="0"/>
    <n v="0"/>
    <n v="0"/>
    <n v="0"/>
    <n v="0"/>
    <n v="0"/>
    <n v="120.45"/>
    <n v="0"/>
    <n v="0"/>
    <n v="0"/>
    <n v="0"/>
    <n v="0"/>
    <n v="0"/>
    <n v="0"/>
    <n v="3.9"/>
    <n v="0"/>
    <n v="3.8"/>
    <n v="0"/>
    <n v="2769.3"/>
    <n v="0"/>
    <n v="0"/>
    <n v="148"/>
    <n v="188"/>
    <n v="67689.600000000006"/>
    <n v="242256.14"/>
    <n v="90.000532000000007"/>
    <n v="81.011510412231601"/>
    <n v="10.59"/>
    <m/>
    <m/>
    <m/>
    <s v="EM"/>
    <s v="ACOLMAN"/>
    <s v="55870"/>
    <s v="Al corriente"/>
    <x v="2"/>
  </r>
  <r>
    <n v="4623"/>
    <s v="Hipotecaria Su Casita"/>
    <s v="FIDEICOMISO 234036"/>
    <d v="2018-05-03T00:00:00"/>
    <s v="340077"/>
    <x v="1"/>
    <n v="0"/>
    <n v="125261.26"/>
    <n v="0"/>
    <n v="0"/>
    <n v="125261.26"/>
    <n v="2971.18"/>
    <n v="0"/>
    <n v="0"/>
    <n v="2971.18"/>
    <n v="0"/>
    <m/>
    <n v="122290.08"/>
    <n v="0"/>
    <n v="1105.43"/>
    <n v="0"/>
    <n v="0"/>
    <n v="1105.43"/>
    <n v="0"/>
    <n v="0"/>
    <n v="0"/>
    <n v="0"/>
    <n v="0"/>
    <n v="0"/>
    <n v="0"/>
    <n v="0"/>
    <n v="0"/>
    <n v="0"/>
    <n v="128.01"/>
    <n v="0"/>
    <n v="0"/>
    <n v="0"/>
    <n v="0"/>
    <n v="0"/>
    <n v="0"/>
    <n v="0"/>
    <n v="71.88"/>
    <n v="0"/>
    <n v="71.87"/>
    <n v="0"/>
    <n v="4276.5"/>
    <n v="0"/>
    <n v="0"/>
    <n v="35"/>
    <n v="75"/>
    <n v="84233.4"/>
    <n v="222939.54"/>
    <n v="88.864345999999998"/>
    <n v="48.7451798881781"/>
    <n v="10.59"/>
    <m/>
    <m/>
    <m/>
    <s v="TAM"/>
    <s v="ALTAMIRA"/>
    <s v="89600"/>
    <s v="Al corriente"/>
    <x v="2"/>
  </r>
  <r>
    <n v="4624"/>
    <s v="Hipotecaria Su Casita"/>
    <s v="FIDEICOMISO 234036"/>
    <d v="2018-05-03T00:00:00"/>
    <s v="340078"/>
    <x v="2"/>
    <n v="0"/>
    <n v="340189.11"/>
    <n v="0"/>
    <n v="0"/>
    <n v="340189.11"/>
    <n v="1058.78"/>
    <n v="0"/>
    <n v="0"/>
    <n v="0"/>
    <n v="0"/>
    <m/>
    <n v="340189.11"/>
    <n v="0"/>
    <n v="3002.17"/>
    <n v="0"/>
    <n v="0"/>
    <n v="0"/>
    <n v="0"/>
    <n v="0"/>
    <n v="3002.17"/>
    <n v="0"/>
    <n v="0"/>
    <n v="0"/>
    <n v="0"/>
    <n v="0"/>
    <n v="0"/>
    <n v="0"/>
    <n v="101.4"/>
    <n v="0"/>
    <n v="0"/>
    <n v="0"/>
    <n v="0"/>
    <n v="0"/>
    <n v="0"/>
    <n v="0"/>
    <n v="0"/>
    <n v="0"/>
    <n v="101.4"/>
    <n v="0"/>
    <n v="101.4"/>
    <n v="1058.78"/>
    <n v="3002.17"/>
    <n v="152"/>
    <n v="192"/>
    <n v="103257.60000000001"/>
    <n v="374996.81"/>
    <n v="84.631214"/>
    <n v="76.775632755061395"/>
    <n v="10.59"/>
    <m/>
    <m/>
    <m/>
    <s v="BCN"/>
    <s v="MEXICALI"/>
    <s v="21323"/>
    <s v="Morosidad"/>
    <x v="2"/>
  </r>
  <r>
    <n v="4625"/>
    <s v="Hipotecaria Su Casita"/>
    <s v="FIDEICOMISO 234036"/>
    <d v="2018-05-03T00:00:00"/>
    <s v="340079"/>
    <x v="2"/>
    <n v="3"/>
    <n v="721727.96"/>
    <n v="6390.64"/>
    <n v="0"/>
    <n v="728118.6"/>
    <n v="2167.92"/>
    <n v="0"/>
    <n v="6390.64"/>
    <n v="0"/>
    <n v="0"/>
    <m/>
    <n v="721727.96"/>
    <n v="14603.35"/>
    <n v="6369.25"/>
    <n v="0"/>
    <n v="14603.35"/>
    <n v="3986.67"/>
    <n v="0"/>
    <n v="0"/>
    <n v="2382.58"/>
    <n v="0"/>
    <n v="0"/>
    <n v="0"/>
    <n v="0"/>
    <n v="0"/>
    <n v="0"/>
    <n v="0"/>
    <n v="394.28"/>
    <n v="0"/>
    <n v="0"/>
    <n v="0"/>
    <n v="700"/>
    <n v="0"/>
    <n v="0"/>
    <n v="788.56"/>
    <n v="0"/>
    <n v="0"/>
    <n v="0"/>
    <n v="0"/>
    <n v="26863.5"/>
    <n v="2167.92"/>
    <n v="2382.58"/>
    <n v="155"/>
    <n v="195"/>
    <n v="215527.2"/>
    <n v="792998.93"/>
    <n v="90.000120999999993"/>
    <n v="81.911338429023104"/>
    <n v="10.59"/>
    <m/>
    <m/>
    <m/>
    <s v="JAL"/>
    <s v="TLAQUEPAQUE"/>
    <s v="45601"/>
    <s v="Morosidad"/>
    <x v="2"/>
  </r>
  <r>
    <n v="4626"/>
    <s v="Hipotecaria Su Casita"/>
    <s v="FIDEICOMISO 234036"/>
    <d v="2018-05-03T00:00:00"/>
    <s v="340080"/>
    <x v="1"/>
    <n v="0"/>
    <n v="214329.17"/>
    <n v="0"/>
    <n v="0"/>
    <n v="214329.17"/>
    <n v="1730.34"/>
    <n v="0"/>
    <n v="0"/>
    <n v="1730.34"/>
    <n v="0"/>
    <m/>
    <n v="212598.83"/>
    <n v="0"/>
    <n v="1891.45"/>
    <n v="0"/>
    <n v="0"/>
    <n v="1891.45"/>
    <n v="0"/>
    <n v="0"/>
    <n v="0"/>
    <n v="0"/>
    <n v="0"/>
    <n v="0"/>
    <n v="0"/>
    <n v="0"/>
    <n v="0"/>
    <n v="0"/>
    <n v="147.91999999999999"/>
    <n v="0"/>
    <n v="0"/>
    <n v="0"/>
    <n v="0"/>
    <n v="0"/>
    <n v="0"/>
    <n v="0"/>
    <n v="822.61"/>
    <n v="0"/>
    <n v="1092.32"/>
    <n v="0"/>
    <n v="4592.32"/>
    <n v="0"/>
    <n v="0"/>
    <n v="90"/>
    <n v="130"/>
    <n v="90362.7"/>
    <n v="279438.13"/>
    <n v="67.444885999999997"/>
    <n v="51.312624562307903"/>
    <n v="10.59"/>
    <m/>
    <m/>
    <m/>
    <s v="EM"/>
    <s v="CUAUTITLAN IZCALLI"/>
    <s v="54700"/>
    <s v="Al corriente"/>
    <x v="2"/>
  </r>
  <r>
    <n v="4627"/>
    <s v="Hipotecaria Su Casita"/>
    <s v="FIDEICOMISO 234036"/>
    <d v="2018-05-03T00:00:00"/>
    <s v="340082"/>
    <x v="0"/>
    <n v="21"/>
    <n v="109120.7"/>
    <n v="97510.97"/>
    <n v="0"/>
    <n v="206631.67"/>
    <n v="2966.09"/>
    <n v="0"/>
    <n v="0"/>
    <n v="0"/>
    <n v="0"/>
    <m/>
    <n v="206631.67"/>
    <n v="55723.15"/>
    <n v="962.99"/>
    <n v="0"/>
    <n v="0"/>
    <n v="0"/>
    <n v="0"/>
    <n v="0"/>
    <n v="56686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477.06"/>
    <n v="56686.14"/>
    <n v="31"/>
    <n v="71"/>
    <n v="100442.1"/>
    <n v="206631.67"/>
    <n v="30.132712999999999"/>
    <n v="30.132712999999999"/>
    <n v="10.59"/>
    <m/>
    <m/>
    <m/>
    <s v="EM"/>
    <s v="ECATEPEC"/>
    <s v="55450"/>
    <s v="Morosidad"/>
    <x v="2"/>
  </r>
  <r>
    <n v="4628"/>
    <s v="Hipotecaria Su Casita"/>
    <s v="FIDEICOMISO 234036"/>
    <d v="2018-05-03T00:00:00"/>
    <s v="340086"/>
    <x v="0"/>
    <n v="21"/>
    <n v="223370.58"/>
    <n v="18634.2"/>
    <n v="0"/>
    <n v="242004.78"/>
    <n v="670.95"/>
    <n v="0"/>
    <n v="0"/>
    <n v="0"/>
    <n v="0"/>
    <m/>
    <n v="242004.78"/>
    <n v="65174.55"/>
    <n v="1971.25"/>
    <n v="0"/>
    <n v="0"/>
    <n v="0"/>
    <n v="0"/>
    <n v="0"/>
    <n v="67145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305.150000000001"/>
    <n v="67145.8"/>
    <n v="155"/>
    <n v="195"/>
    <n v="81943.8"/>
    <n v="245428.42"/>
    <n v="52.704219000000002"/>
    <n v="51.969013711479803"/>
    <n v="10.59"/>
    <m/>
    <m/>
    <m/>
    <s v="QR"/>
    <s v="BENITO JUAREZ"/>
    <s v="77518"/>
    <s v="Proceso judicial"/>
    <x v="2"/>
  </r>
  <r>
    <n v="4629"/>
    <s v="Hipotecaria Su Casita"/>
    <s v="FIDEICOMISO 234036"/>
    <d v="2018-05-03T00:00:00"/>
    <s v="340087"/>
    <x v="1"/>
    <n v="0"/>
    <n v="92441.96"/>
    <n v="0"/>
    <n v="0"/>
    <n v="92441.96"/>
    <n v="277.67"/>
    <n v="0"/>
    <n v="0"/>
    <n v="277.67"/>
    <n v="0"/>
    <m/>
    <n v="92164.29"/>
    <n v="0"/>
    <n v="815.8"/>
    <n v="0"/>
    <n v="0"/>
    <n v="815.8"/>
    <n v="0"/>
    <n v="0"/>
    <n v="0"/>
    <n v="0"/>
    <n v="0"/>
    <n v="0"/>
    <n v="0"/>
    <n v="0"/>
    <n v="0"/>
    <n v="0"/>
    <n v="70.900000000000006"/>
    <n v="0"/>
    <n v="0"/>
    <n v="0"/>
    <n v="0"/>
    <n v="0"/>
    <n v="0"/>
    <n v="0"/>
    <n v="15.71"/>
    <n v="0"/>
    <n v="15.08"/>
    <n v="0"/>
    <n v="1180.08"/>
    <n v="0"/>
    <n v="0"/>
    <n v="155"/>
    <n v="195"/>
    <n v="55704.9"/>
    <n v="101570.4"/>
    <n v="32.074736999999999"/>
    <n v="29.104398156763502"/>
    <n v="10.59"/>
    <m/>
    <m/>
    <m/>
    <s v="VER"/>
    <s v="VERACRUZ"/>
    <s v="91880"/>
    <s v="Al corriente"/>
    <x v="2"/>
  </r>
  <r>
    <n v="4630"/>
    <s v="Hipotecaria Su Casita"/>
    <s v="FIDEICOMISO 234036"/>
    <d v="2018-05-03T00:00:00"/>
    <s v="340088"/>
    <x v="2"/>
    <n v="1"/>
    <n v="129084.75"/>
    <n v="852.58"/>
    <n v="0"/>
    <n v="129937.33"/>
    <n v="860.11"/>
    <n v="0"/>
    <n v="852.58"/>
    <n v="0"/>
    <n v="0"/>
    <m/>
    <n v="129084.75"/>
    <n v="1146.7"/>
    <n v="1139.17"/>
    <n v="0"/>
    <n v="1146.7"/>
    <n v="0"/>
    <n v="0"/>
    <n v="0"/>
    <n v="1139.17"/>
    <n v="0"/>
    <n v="0"/>
    <n v="0"/>
    <n v="0"/>
    <n v="0"/>
    <n v="0"/>
    <n v="0"/>
    <n v="46.69"/>
    <n v="0"/>
    <n v="0"/>
    <n v="0"/>
    <n v="0"/>
    <n v="0"/>
    <n v="0"/>
    <n v="104.03"/>
    <n v="0"/>
    <n v="0"/>
    <n v="0"/>
    <n v="0"/>
    <n v="2150"/>
    <n v="860.11"/>
    <n v="1139.17"/>
    <n v="95"/>
    <n v="133"/>
    <n v="78793.5"/>
    <n v="156134.47"/>
    <n v="40.510993999999997"/>
    <n v="33.492613980381797"/>
    <n v="10.59"/>
    <m/>
    <m/>
    <m/>
    <s v="QR"/>
    <s v="BENITO JUAREZ"/>
    <s v="77538"/>
    <s v="Morosidad"/>
    <x v="2"/>
  </r>
  <r>
    <n v="4631"/>
    <s v="Hipotecaria Su Casita"/>
    <s v="FIDEICOMISO 234036"/>
    <d v="2018-05-03T00:00:00"/>
    <s v="340089"/>
    <x v="1"/>
    <n v="0"/>
    <n v="215064.24"/>
    <n v="0"/>
    <n v="0"/>
    <n v="215064.24"/>
    <n v="689.91"/>
    <n v="0"/>
    <n v="0"/>
    <n v="689.91"/>
    <n v="0"/>
    <m/>
    <n v="214374.33"/>
    <n v="0"/>
    <n v="1720.51"/>
    <n v="0"/>
    <n v="0"/>
    <n v="1720.51"/>
    <n v="0"/>
    <n v="0"/>
    <n v="0"/>
    <n v="0"/>
    <n v="0"/>
    <n v="0"/>
    <n v="0"/>
    <n v="0"/>
    <n v="0"/>
    <n v="0"/>
    <n v="118.39"/>
    <n v="0"/>
    <n v="0"/>
    <n v="0"/>
    <n v="0"/>
    <n v="0"/>
    <n v="0"/>
    <n v="0"/>
    <n v="39.6"/>
    <n v="0"/>
    <n v="38.409999999999997"/>
    <n v="0"/>
    <n v="2568.41"/>
    <n v="0"/>
    <n v="0"/>
    <n v="156"/>
    <n v="196"/>
    <n v="64549.2"/>
    <n v="238099.28"/>
    <n v="89.878479999999996"/>
    <n v="80.922709768036199"/>
    <n v="9.6"/>
    <m/>
    <m/>
    <m/>
    <s v="BCN"/>
    <s v="MEXICALI"/>
    <s v="21970"/>
    <s v="Al corriente"/>
    <x v="2"/>
  </r>
  <r>
    <n v="4632"/>
    <s v="Hipotecaria Su Casita"/>
    <s v="FIDEICOMISO 234036"/>
    <d v="2018-05-03T00:00:00"/>
    <s v="340090"/>
    <x v="1"/>
    <n v="0"/>
    <n v="315292.44"/>
    <n v="0"/>
    <n v="0"/>
    <n v="315292.44"/>
    <n v="1008.06"/>
    <n v="0"/>
    <n v="0"/>
    <n v="1008.06"/>
    <n v="0"/>
    <m/>
    <n v="314284.38"/>
    <n v="0"/>
    <n v="2496.0700000000002"/>
    <n v="0"/>
    <n v="0"/>
    <n v="2496.0700000000002"/>
    <n v="0"/>
    <n v="0"/>
    <n v="0"/>
    <n v="0"/>
    <n v="0"/>
    <n v="0"/>
    <n v="0"/>
    <n v="0"/>
    <n v="0"/>
    <n v="0"/>
    <n v="173.52"/>
    <n v="0"/>
    <n v="0"/>
    <n v="0"/>
    <n v="0"/>
    <n v="0"/>
    <n v="0"/>
    <n v="0"/>
    <n v="894"/>
    <n v="0"/>
    <n v="871.65"/>
    <n v="0"/>
    <n v="4571.6499999999996"/>
    <n v="0"/>
    <n v="0"/>
    <n v="157"/>
    <n v="197"/>
    <n v="94589.4"/>
    <n v="349003.29"/>
    <n v="89.999154000000004"/>
    <n v="81.046021988544894"/>
    <n v="9.5"/>
    <m/>
    <m/>
    <m/>
    <s v="EM"/>
    <s v="CHALCO"/>
    <s v="56600"/>
    <s v="Al corriente"/>
    <x v="2"/>
  </r>
  <r>
    <n v="4633"/>
    <s v="Hipotecaria Su Casita"/>
    <s v="FIDEICOMISO 234036"/>
    <d v="2018-05-03T00:00:00"/>
    <s v="340091"/>
    <x v="1"/>
    <n v="0"/>
    <n v="442583.51"/>
    <n v="0"/>
    <n v="0"/>
    <n v="442583.51"/>
    <n v="1867.8"/>
    <n v="0"/>
    <n v="0"/>
    <n v="1867.8"/>
    <n v="0"/>
    <m/>
    <n v="440715.71"/>
    <n v="0"/>
    <n v="3503.79"/>
    <n v="0"/>
    <n v="0"/>
    <n v="3503.79"/>
    <n v="0"/>
    <n v="0"/>
    <n v="0"/>
    <n v="0"/>
    <n v="0"/>
    <n v="0"/>
    <n v="0"/>
    <n v="0"/>
    <n v="0"/>
    <n v="0"/>
    <n v="266"/>
    <n v="0"/>
    <n v="0"/>
    <n v="0"/>
    <n v="0"/>
    <n v="0"/>
    <n v="0"/>
    <n v="0"/>
    <n v="62.41"/>
    <n v="0"/>
    <n v="0"/>
    <n v="0"/>
    <n v="5700"/>
    <n v="0"/>
    <n v="0"/>
    <n v="157"/>
    <n v="197"/>
    <n v="145198.5"/>
    <n v="534997.96"/>
    <n v="90.000343999999998"/>
    <n v="74.139657478701906"/>
    <n v="9.5"/>
    <m/>
    <m/>
    <m/>
    <s v="EM"/>
    <s v="TULTITLAN"/>
    <s v="54900"/>
    <s v="Al corriente"/>
    <x v="2"/>
  </r>
  <r>
    <n v="4634"/>
    <s v="Hipotecaria Su Casita"/>
    <s v="FIDEICOMISO 234036"/>
    <d v="2018-05-03T00:00:00"/>
    <s v="340093"/>
    <x v="1"/>
    <n v="0"/>
    <n v="421891.29"/>
    <n v="0"/>
    <n v="0"/>
    <n v="421891.29"/>
    <n v="1348.89"/>
    <n v="0"/>
    <n v="0"/>
    <n v="1348.89"/>
    <n v="0"/>
    <m/>
    <n v="420542.4"/>
    <n v="0"/>
    <n v="3339.97"/>
    <n v="0"/>
    <n v="0"/>
    <n v="3339.97"/>
    <n v="0"/>
    <n v="0"/>
    <n v="0"/>
    <n v="0"/>
    <n v="0"/>
    <n v="0"/>
    <n v="0"/>
    <n v="0"/>
    <n v="0"/>
    <n v="0"/>
    <n v="232.19"/>
    <n v="0"/>
    <n v="0"/>
    <n v="0"/>
    <n v="0"/>
    <n v="0"/>
    <n v="0"/>
    <n v="0"/>
    <n v="5.01"/>
    <n v="0"/>
    <n v="5.0599999999999996"/>
    <n v="0"/>
    <n v="4926.0600000000004"/>
    <n v="0"/>
    <n v="0"/>
    <n v="157"/>
    <n v="197"/>
    <n v="126591.6"/>
    <n v="466999.58"/>
    <n v="88.584076999999994"/>
    <n v="79.771721300830293"/>
    <n v="9.5"/>
    <m/>
    <m/>
    <m/>
    <s v="EM"/>
    <s v="ECATEPEC"/>
    <s v="55075"/>
    <s v="Al corriente"/>
    <x v="2"/>
  </r>
  <r>
    <n v="4635"/>
    <s v="Hipotecaria Su Casita"/>
    <s v="FIDEICOMISO 234036"/>
    <d v="2018-05-03T00:00:00"/>
    <s v="340095"/>
    <x v="0"/>
    <n v="21"/>
    <n v="469170.44"/>
    <n v="36319.01"/>
    <n v="0"/>
    <n v="505489.45"/>
    <n v="1451.28"/>
    <n v="0"/>
    <n v="0"/>
    <n v="0"/>
    <n v="0"/>
    <m/>
    <n v="505489.45"/>
    <n v="108316.39"/>
    <n v="3714.27"/>
    <n v="0"/>
    <n v="0"/>
    <n v="0"/>
    <n v="0"/>
    <n v="0"/>
    <n v="112030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770.29"/>
    <n v="112030.66"/>
    <n v="160"/>
    <n v="200"/>
    <n v="140174.39999999999"/>
    <n v="517703.03"/>
    <n v="71.014842999999999"/>
    <n v="69.339470410104298"/>
    <n v="9.5"/>
    <m/>
    <m/>
    <m/>
    <s v="NL"/>
    <s v="APODACA"/>
    <s v="66612"/>
    <s v="Morosidad"/>
    <x v="2"/>
  </r>
  <r>
    <n v="4636"/>
    <s v="Hipotecaria Su Casita"/>
    <s v="FIDEICOMISO 234036"/>
    <d v="2018-05-03T00:00:00"/>
    <s v="340096"/>
    <x v="1"/>
    <n v="0"/>
    <n v="285947.86"/>
    <n v="0"/>
    <n v="0"/>
    <n v="285947.86"/>
    <n v="1970.61"/>
    <n v="0"/>
    <n v="0"/>
    <n v="1970.61"/>
    <n v="0"/>
    <m/>
    <n v="283977.25"/>
    <n v="0"/>
    <n v="2263.75"/>
    <n v="0"/>
    <n v="0"/>
    <n v="2263.75"/>
    <n v="0"/>
    <n v="0"/>
    <n v="0"/>
    <n v="0"/>
    <n v="0"/>
    <n v="0"/>
    <n v="0"/>
    <n v="0"/>
    <n v="0"/>
    <n v="0"/>
    <n v="182.85"/>
    <n v="0"/>
    <n v="0"/>
    <n v="0"/>
    <n v="0"/>
    <n v="0"/>
    <n v="0"/>
    <n v="0"/>
    <n v="4.04"/>
    <n v="0"/>
    <n v="3.25"/>
    <n v="0"/>
    <n v="4421.25"/>
    <n v="0"/>
    <n v="0"/>
    <n v="96"/>
    <n v="136"/>
    <n v="106272"/>
    <n v="351847.15"/>
    <n v="70.291365999999996"/>
    <n v="56.732444231603097"/>
    <n v="9.5"/>
    <m/>
    <m/>
    <m/>
    <s v="QR"/>
    <s v="BENITO JUAREZ"/>
    <s v="77536"/>
    <s v="Al corriente"/>
    <x v="2"/>
  </r>
  <r>
    <n v="4637"/>
    <s v="Hipotecaria Su Casita"/>
    <s v="FIDEICOMISO 234036"/>
    <d v="2018-05-03T00:00:00"/>
    <s v="340097"/>
    <x v="1"/>
    <n v="0"/>
    <n v="341487.63"/>
    <n v="0"/>
    <n v="0"/>
    <n v="341487.63"/>
    <n v="1091.82"/>
    <n v="0"/>
    <n v="0"/>
    <n v="1091.82"/>
    <n v="0"/>
    <m/>
    <n v="340395.81"/>
    <n v="0"/>
    <n v="2703.44"/>
    <n v="0"/>
    <n v="0"/>
    <n v="2703.44"/>
    <n v="0"/>
    <n v="0"/>
    <n v="0"/>
    <n v="0"/>
    <n v="0"/>
    <n v="0"/>
    <n v="0"/>
    <n v="0"/>
    <n v="0"/>
    <n v="0"/>
    <n v="187.94"/>
    <n v="0"/>
    <n v="0"/>
    <n v="0"/>
    <n v="0"/>
    <n v="0"/>
    <n v="0"/>
    <n v="0"/>
    <n v="55.06"/>
    <n v="0"/>
    <n v="53.26"/>
    <n v="0"/>
    <n v="4038.26"/>
    <n v="0"/>
    <n v="0"/>
    <n v="157"/>
    <n v="197"/>
    <n v="102418.8"/>
    <n v="377999.22"/>
    <n v="73.54513"/>
    <n v="66.228851207431902"/>
    <n v="9.5"/>
    <m/>
    <m/>
    <m/>
    <s v="EM"/>
    <s v="CHICOLOAPAN"/>
    <s v="56370"/>
    <s v="Al corriente"/>
    <x v="2"/>
  </r>
  <r>
    <n v="4638"/>
    <s v="Hipotecaria Su Casita"/>
    <s v="FIDEICOMISO 234036"/>
    <d v="2018-05-03T00:00:00"/>
    <s v="340098"/>
    <x v="0"/>
    <n v="21"/>
    <n v="174580.1"/>
    <n v="12038.36"/>
    <n v="0"/>
    <n v="186618.46"/>
    <n v="534.87"/>
    <n v="0"/>
    <n v="0"/>
    <n v="0"/>
    <n v="0"/>
    <m/>
    <n v="186618.46"/>
    <n v="36397.15"/>
    <n v="1440.29"/>
    <n v="0"/>
    <n v="0"/>
    <n v="0"/>
    <n v="0"/>
    <n v="0"/>
    <n v="37837.44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73.23"/>
    <n v="37837.440000000002"/>
    <n v="158"/>
    <n v="198"/>
    <n v="74786.399999999994"/>
    <n v="192354.99"/>
    <n v="45.826447000000002"/>
    <n v="44.459782230820302"/>
    <n v="9.9"/>
    <m/>
    <m/>
    <m/>
    <s v="QR"/>
    <s v="SOLIDARIDAD"/>
    <s v="77710"/>
    <s v="Proceso judicial"/>
    <x v="2"/>
  </r>
  <r>
    <n v="4639"/>
    <s v="Hipotecaria Su Casita"/>
    <s v="FIDEICOMISO 234036"/>
    <d v="2018-05-03T00:00:00"/>
    <s v="340101"/>
    <x v="0"/>
    <n v="21"/>
    <n v="303153.71000000002"/>
    <n v="30021.46"/>
    <n v="0"/>
    <n v="333175.17"/>
    <n v="940.61"/>
    <n v="0"/>
    <n v="0"/>
    <n v="0"/>
    <n v="0"/>
    <m/>
    <n v="333175.17"/>
    <n v="94514.62"/>
    <n v="2425.23"/>
    <n v="0"/>
    <n v="0"/>
    <n v="0"/>
    <n v="0"/>
    <n v="0"/>
    <n v="96939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962.07"/>
    <n v="96939.85"/>
    <n v="159"/>
    <n v="199"/>
    <n v="91348.800000000003"/>
    <n v="334559.40999999997"/>
    <n v="44.703969999999998"/>
    <n v="44.519007265181699"/>
    <n v="9.6"/>
    <m/>
    <m/>
    <m/>
    <s v="QR"/>
    <s v="BENITO JUAREZ"/>
    <s v="77518"/>
    <s v="Morosidad"/>
    <x v="2"/>
  </r>
  <r>
    <n v="4640"/>
    <s v="Hipotecaria Su Casita"/>
    <s v="FIDEICOMISO 234036"/>
    <d v="2018-05-03T00:00:00"/>
    <s v="340102"/>
    <x v="4"/>
    <n v="2"/>
    <n v="442701.08"/>
    <n v="1725.61"/>
    <n v="0"/>
    <n v="444426.69"/>
    <n v="1384.52"/>
    <n v="0"/>
    <n v="1026.28"/>
    <n v="0"/>
    <n v="0"/>
    <m/>
    <n v="443400.41"/>
    <n v="3515.59"/>
    <n v="3504.72"/>
    <n v="0"/>
    <n v="3515.59"/>
    <n v="0"/>
    <n v="0"/>
    <n v="0"/>
    <n v="3504.72"/>
    <n v="0"/>
    <n v="0"/>
    <n v="0"/>
    <n v="0"/>
    <n v="0"/>
    <n v="0"/>
    <n v="0"/>
    <n v="0"/>
    <n v="0"/>
    <n v="0"/>
    <n v="0"/>
    <n v="350"/>
    <n v="0"/>
    <n v="0"/>
    <n v="243.13"/>
    <n v="0"/>
    <n v="0"/>
    <n v="0"/>
    <n v="0"/>
    <n v="5135"/>
    <n v="2083.85"/>
    <n v="3504.72"/>
    <n v="159"/>
    <n v="199"/>
    <n v="132985.20000000001"/>
    <n v="489001.08"/>
    <n v="68.729339999999993"/>
    <n v="62.320143618147803"/>
    <n v="9.5"/>
    <m/>
    <m/>
    <m/>
    <s v="DF"/>
    <s v="CUAUHTEMOC"/>
    <s v="6820"/>
    <s v="Morosidad"/>
    <x v="2"/>
  </r>
  <r>
    <n v="4641"/>
    <s v="Hipotecaria Su Casita"/>
    <s v="FIDEICOMISO 234036"/>
    <d v="2018-05-03T00:00:00"/>
    <s v="340103"/>
    <x v="1"/>
    <n v="1"/>
    <n v="216976.36"/>
    <n v="3360.9"/>
    <n v="0"/>
    <n v="220337.26"/>
    <n v="3387.51"/>
    <n v="0"/>
    <n v="3360.9"/>
    <n v="3387.51"/>
    <n v="0"/>
    <m/>
    <n v="213588.85"/>
    <n v="1592.97"/>
    <n v="1717.73"/>
    <n v="0"/>
    <n v="1592.97"/>
    <n v="1717.73"/>
    <n v="0"/>
    <n v="0"/>
    <n v="0"/>
    <n v="0"/>
    <n v="0"/>
    <n v="0"/>
    <n v="0"/>
    <n v="0"/>
    <n v="0"/>
    <n v="0"/>
    <n v="230.09"/>
    <n v="0"/>
    <n v="0"/>
    <n v="0"/>
    <n v="0"/>
    <n v="0"/>
    <n v="0"/>
    <n v="0"/>
    <n v="0"/>
    <n v="0"/>
    <n v="0"/>
    <n v="0"/>
    <n v="10289.200000000001"/>
    <n v="0"/>
    <n v="0"/>
    <n v="100"/>
    <n v="140"/>
    <n v="138816"/>
    <n v="431063.64"/>
    <n v="65.584485999999998"/>
    <n v="32.496628438856703"/>
    <n v="9.5"/>
    <m/>
    <m/>
    <m/>
    <s v="BCN"/>
    <s v="MEXICALI"/>
    <s v="21376"/>
    <s v="Al corriente"/>
    <x v="2"/>
  </r>
  <r>
    <n v="4642"/>
    <s v="Hipotecaria Su Casita"/>
    <s v="FIDEICOMISO 234036"/>
    <d v="2018-05-03T00:00:00"/>
    <s v="340104"/>
    <x v="0"/>
    <n v="21"/>
    <n v="164196.23000000001"/>
    <n v="10261.5"/>
    <n v="0"/>
    <n v="174457.73"/>
    <n v="491.88"/>
    <n v="0"/>
    <n v="0"/>
    <n v="0"/>
    <n v="0"/>
    <m/>
    <n v="174457.73"/>
    <n v="30763.88"/>
    <n v="1354.62"/>
    <n v="0"/>
    <n v="0"/>
    <n v="0"/>
    <n v="0"/>
    <n v="0"/>
    <n v="32118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53.38"/>
    <n v="32118.5"/>
    <n v="160"/>
    <n v="200"/>
    <n v="68043.899999999994"/>
    <n v="180542.38"/>
    <n v="42.625011000000001"/>
    <n v="41.188460350888398"/>
    <n v="9.9"/>
    <m/>
    <m/>
    <m/>
    <s v="QR"/>
    <s v="SOLIDARIDAD"/>
    <s v="77710"/>
    <s v="Morosidad"/>
    <x v="2"/>
  </r>
  <r>
    <n v="4643"/>
    <s v="Hipotecaria Su Casita"/>
    <s v="FIDEICOMISO 234036"/>
    <d v="2018-05-03T00:00:00"/>
    <s v="340106"/>
    <x v="1"/>
    <n v="1"/>
    <n v="295401.74"/>
    <n v="1878.45"/>
    <n v="0"/>
    <n v="297280.19"/>
    <n v="1893.32"/>
    <n v="0"/>
    <n v="1878.45"/>
    <n v="1893.32"/>
    <n v="0"/>
    <m/>
    <n v="293508.42"/>
    <n v="2353.4699999999998"/>
    <n v="2338.6"/>
    <n v="0"/>
    <n v="2353.4699999999998"/>
    <n v="2338.6"/>
    <n v="0"/>
    <n v="0"/>
    <n v="0"/>
    <n v="0"/>
    <n v="0"/>
    <n v="0"/>
    <n v="0"/>
    <n v="0"/>
    <n v="0"/>
    <n v="0"/>
    <n v="189.25"/>
    <n v="0"/>
    <n v="0"/>
    <n v="0"/>
    <n v="0"/>
    <n v="0"/>
    <n v="0"/>
    <n v="160.22999999999999"/>
    <n v="1038.68"/>
    <n v="0"/>
    <n v="0"/>
    <n v="0"/>
    <n v="9852"/>
    <n v="0"/>
    <n v="0"/>
    <n v="101"/>
    <n v="141"/>
    <n v="111841.5"/>
    <n v="358716.62"/>
    <n v="67.632337000000007"/>
    <n v="55.3380001567185"/>
    <n v="9.5"/>
    <m/>
    <m/>
    <m/>
    <s v="QR"/>
    <s v="BENITO JUAREZ"/>
    <s v="77536"/>
    <s v="Al corriente"/>
    <x v="2"/>
  </r>
  <r>
    <n v="4644"/>
    <s v="Hipotecaria Su Casita"/>
    <s v="FIDEICOMISO 234036"/>
    <d v="2018-05-03T00:00:00"/>
    <s v="340107"/>
    <x v="16"/>
    <n v="19"/>
    <n v="434797.52"/>
    <n v="23380.97"/>
    <n v="0"/>
    <n v="458178.49"/>
    <n v="1330.3"/>
    <n v="0"/>
    <n v="0"/>
    <n v="0"/>
    <n v="0"/>
    <m/>
    <n v="458178.49"/>
    <n v="64027.79"/>
    <n v="3442.15"/>
    <n v="0"/>
    <n v="0"/>
    <n v="0"/>
    <n v="0"/>
    <n v="0"/>
    <n v="67469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711.27"/>
    <n v="67469.94"/>
    <n v="161"/>
    <n v="201"/>
    <n v="139605.9"/>
    <n v="479284.35"/>
    <n v="70.158912000000001"/>
    <n v="67.069380338003697"/>
    <n v="9.5"/>
    <m/>
    <m/>
    <m/>
    <s v="GRO"/>
    <s v="ACAPULCO DE JUAREZ"/>
    <s v="39906"/>
    <s v="Morosidad"/>
    <x v="2"/>
  </r>
  <r>
    <n v="4645"/>
    <s v="Hipotecaria Su Casita"/>
    <s v="FIDEICOMISO 234036"/>
    <d v="2018-05-03T00:00:00"/>
    <s v="340108"/>
    <x v="0"/>
    <n v="21"/>
    <n v="275845.65000000002"/>
    <n v="58751.53"/>
    <n v="0"/>
    <n v="334597.18"/>
    <n v="1759.62"/>
    <n v="0"/>
    <n v="0"/>
    <n v="0"/>
    <n v="0"/>
    <m/>
    <n v="334597.18"/>
    <n v="95937.68"/>
    <n v="2206.77"/>
    <n v="0"/>
    <n v="0"/>
    <n v="0"/>
    <n v="0"/>
    <n v="0"/>
    <n v="98144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511.15"/>
    <n v="98144.45"/>
    <n v="101"/>
    <n v="141"/>
    <n v="90197.4"/>
    <n v="334597.18"/>
    <n v="51.405096"/>
    <n v="51.405096"/>
    <n v="9.6"/>
    <m/>
    <m/>
    <m/>
    <s v="EM"/>
    <s v="ACOLMAN"/>
    <s v="55870"/>
    <s v="Morosidad"/>
    <x v="2"/>
  </r>
  <r>
    <n v="4646"/>
    <s v="Hipotecaria Su Casita"/>
    <s v="FIDEICOMISO 234036"/>
    <d v="2018-05-03T00:00:00"/>
    <s v="340109"/>
    <x v="1"/>
    <n v="0"/>
    <n v="274233.26"/>
    <n v="0"/>
    <n v="0"/>
    <n v="274233.26"/>
    <n v="1059.8599999999999"/>
    <n v="0"/>
    <n v="0"/>
    <n v="1059.8599999999999"/>
    <n v="0"/>
    <m/>
    <n v="273173.40000000002"/>
    <n v="0"/>
    <n v="2193.87"/>
    <n v="0"/>
    <n v="0"/>
    <n v="2193.87"/>
    <n v="0"/>
    <n v="0"/>
    <n v="0"/>
    <n v="0"/>
    <n v="0"/>
    <n v="0"/>
    <n v="0"/>
    <n v="0"/>
    <n v="0"/>
    <n v="0"/>
    <n v="163.66999999999999"/>
    <n v="0"/>
    <n v="0"/>
    <n v="0"/>
    <n v="0"/>
    <n v="0"/>
    <n v="0"/>
    <n v="0"/>
    <n v="69"/>
    <n v="0"/>
    <n v="66.400000000000006"/>
    <n v="0"/>
    <n v="3486.4"/>
    <n v="0"/>
    <n v="0"/>
    <n v="161"/>
    <n v="201"/>
    <n v="90387"/>
    <n v="324733.09000000003"/>
    <n v="62.251010000000001"/>
    <n v="52.367068767565399"/>
    <n v="9.6"/>
    <m/>
    <m/>
    <m/>
    <s v="QR"/>
    <s v="BENITO JUAREZ"/>
    <s v="77518"/>
    <s v="Al corriente"/>
    <x v="2"/>
  </r>
  <r>
    <n v="4647"/>
    <s v="Hipotecaria Su Casita"/>
    <s v="FIDEICOMISO 234036"/>
    <d v="2018-05-03T00:00:00"/>
    <s v="340110"/>
    <x v="13"/>
    <n v="3"/>
    <n v="724644.53"/>
    <n v="6821.35"/>
    <n v="0"/>
    <n v="731465.88"/>
    <n v="2309.5"/>
    <n v="0"/>
    <n v="2256.06"/>
    <n v="0"/>
    <n v="0"/>
    <m/>
    <n v="729209.82"/>
    <n v="17023.18"/>
    <n v="5676.38"/>
    <n v="0"/>
    <n v="5795.19"/>
    <n v="0"/>
    <n v="0"/>
    <n v="0"/>
    <n v="16904.37"/>
    <n v="0"/>
    <n v="0"/>
    <n v="0"/>
    <n v="0"/>
    <n v="0"/>
    <n v="0"/>
    <n v="0"/>
    <n v="0"/>
    <n v="0"/>
    <n v="0"/>
    <n v="0"/>
    <n v="350"/>
    <n v="0"/>
    <n v="0"/>
    <n v="398.75"/>
    <n v="0"/>
    <n v="0"/>
    <n v="0"/>
    <n v="0"/>
    <n v="8800"/>
    <n v="6874.79"/>
    <n v="16904.37"/>
    <n v="158"/>
    <n v="198"/>
    <n v="218268"/>
    <n v="801998.26"/>
    <n v="90.000197"/>
    <n v="81.831882595773394"/>
    <n v="9.4"/>
    <m/>
    <m/>
    <m/>
    <s v="QRO"/>
    <s v="CORREGIDORA"/>
    <s v="76900"/>
    <s v="Morosidad"/>
    <x v="2"/>
  </r>
  <r>
    <n v="4648"/>
    <s v="Hipotecaria Su Casita"/>
    <s v="FIDEICOMISO 234036"/>
    <d v="2018-05-03T00:00:00"/>
    <s v="340111"/>
    <x v="1"/>
    <n v="0"/>
    <n v="558954.23999999999"/>
    <n v="0"/>
    <n v="0"/>
    <n v="558954.23999999999"/>
    <n v="3724.39"/>
    <n v="0"/>
    <n v="0"/>
    <n v="3724.39"/>
    <n v="0"/>
    <m/>
    <n v="555229.85"/>
    <n v="0"/>
    <n v="4932.7700000000004"/>
    <n v="0"/>
    <n v="0"/>
    <n v="4932.7700000000004"/>
    <n v="0"/>
    <n v="0"/>
    <n v="0"/>
    <n v="0"/>
    <n v="0"/>
    <n v="0"/>
    <n v="0"/>
    <n v="0"/>
    <n v="0"/>
    <n v="0"/>
    <n v="338.79"/>
    <n v="0"/>
    <n v="0"/>
    <n v="0"/>
    <n v="0"/>
    <n v="0"/>
    <n v="0"/>
    <n v="0"/>
    <n v="28.35"/>
    <n v="0"/>
    <n v="24.3"/>
    <n v="0"/>
    <n v="9024.2999999999993"/>
    <n v="0"/>
    <n v="0"/>
    <n v="95"/>
    <n v="135"/>
    <n v="185136.3"/>
    <n v="681394.52"/>
    <n v="89.999799999999993"/>
    <n v="73.335746013968503"/>
    <n v="10.59"/>
    <m/>
    <m/>
    <m/>
    <s v="DF"/>
    <s v="BENITO JUAREZ"/>
    <s v="3310"/>
    <s v="Al corriente"/>
    <x v="2"/>
  </r>
  <r>
    <n v="4649"/>
    <s v="Hipotecaria Su Casita"/>
    <s v="FIDEICOMISO 234036"/>
    <d v="2018-05-03T00:00:00"/>
    <s v="340112"/>
    <x v="1"/>
    <n v="0"/>
    <n v="226815.16"/>
    <n v="0"/>
    <n v="0"/>
    <n v="226815.16"/>
    <n v="731.67"/>
    <n v="0"/>
    <n v="0"/>
    <n v="731.67"/>
    <n v="0"/>
    <m/>
    <n v="226083.49"/>
    <n v="0"/>
    <n v="2001.64"/>
    <n v="0"/>
    <n v="0"/>
    <n v="2001.64"/>
    <n v="0"/>
    <n v="0"/>
    <n v="0"/>
    <n v="0"/>
    <n v="0"/>
    <n v="0"/>
    <n v="0"/>
    <n v="0"/>
    <n v="0"/>
    <n v="0"/>
    <n v="134.88"/>
    <n v="0"/>
    <n v="0"/>
    <n v="0"/>
    <n v="0"/>
    <n v="0"/>
    <n v="0"/>
    <n v="0"/>
    <n v="31.06"/>
    <n v="0"/>
    <n v="29.25"/>
    <n v="0"/>
    <n v="2899.25"/>
    <n v="0"/>
    <n v="0"/>
    <n v="149"/>
    <n v="189"/>
    <n v="84332.4"/>
    <n v="250868.88"/>
    <n v="54.235644000000001"/>
    <n v="48.877260814165403"/>
    <n v="10.59"/>
    <m/>
    <m/>
    <m/>
    <s v="BCN"/>
    <s v="MEXICALI"/>
    <s v="21323"/>
    <s v="Al corriente"/>
    <x v="2"/>
  </r>
  <r>
    <n v="4650"/>
    <s v="Hipotecaria Su Casita"/>
    <s v="FIDEICOMISO 234036"/>
    <d v="2018-05-03T00:00:00"/>
    <s v="340114"/>
    <x v="2"/>
    <n v="0"/>
    <n v="329190.57"/>
    <n v="0"/>
    <n v="0"/>
    <n v="329190.57"/>
    <n v="1024.55"/>
    <n v="0"/>
    <n v="0"/>
    <n v="0"/>
    <n v="0"/>
    <m/>
    <n v="329190.57"/>
    <n v="0"/>
    <n v="2905.11"/>
    <n v="0"/>
    <n v="0"/>
    <n v="0"/>
    <n v="0"/>
    <n v="0"/>
    <n v="2905.11"/>
    <n v="0"/>
    <n v="0"/>
    <n v="0"/>
    <n v="0"/>
    <n v="0"/>
    <n v="0"/>
    <n v="0"/>
    <n v="0.32"/>
    <n v="0"/>
    <n v="0"/>
    <n v="0"/>
    <n v="0"/>
    <n v="0"/>
    <n v="0"/>
    <n v="0"/>
    <n v="0"/>
    <n v="0"/>
    <n v="0.32"/>
    <n v="0"/>
    <n v="0.32"/>
    <n v="1024.55"/>
    <n v="2905.11"/>
    <n v="152"/>
    <n v="192"/>
    <n v="131137.20000000001"/>
    <n v="362873.04"/>
    <n v="49.138764999999999"/>
    <n v="44.577624337829199"/>
    <n v="10.59"/>
    <m/>
    <m/>
    <m/>
    <s v="NL"/>
    <s v="MONTERREY"/>
    <s v="64100"/>
    <s v="Morosidad"/>
    <x v="2"/>
  </r>
  <r>
    <n v="4651"/>
    <s v="Hipotecaria Su Casita"/>
    <s v="FIDEICOMISO 234036"/>
    <d v="2018-05-03T00:00:00"/>
    <s v="340115"/>
    <x v="0"/>
    <n v="21"/>
    <n v="381882.39"/>
    <n v="33925.040000000001"/>
    <n v="0"/>
    <n v="415807.43"/>
    <n v="1187.25"/>
    <n v="0"/>
    <n v="0"/>
    <n v="0"/>
    <n v="0"/>
    <m/>
    <n v="415807.43"/>
    <n v="113251.79"/>
    <n v="3325.56"/>
    <n v="0"/>
    <n v="0"/>
    <n v="0"/>
    <n v="0"/>
    <n v="0"/>
    <n v="116577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112.29"/>
    <n v="116577.35"/>
    <n v="153"/>
    <n v="193"/>
    <n v="115014"/>
    <n v="420998.97"/>
    <n v="59.628976000000002"/>
    <n v="58.893662528655803"/>
    <n v="10.45"/>
    <m/>
    <m/>
    <m/>
    <s v="BCN"/>
    <s v="MEXICALI"/>
    <s v="21376"/>
    <s v="Morosidad"/>
    <x v="2"/>
  </r>
  <r>
    <n v="4652"/>
    <s v="Hipotecaria Su Casita"/>
    <s v="FIDEICOMISO 234036"/>
    <d v="2018-05-03T00:00:00"/>
    <s v="340116"/>
    <x v="0"/>
    <n v="21"/>
    <n v="340847.5"/>
    <n v="70929.97"/>
    <n v="0"/>
    <n v="411777.47"/>
    <n v="2250.69"/>
    <n v="0"/>
    <n v="0"/>
    <n v="0"/>
    <n v="0"/>
    <m/>
    <n v="411777.47"/>
    <n v="122169.33"/>
    <n v="2968.21"/>
    <n v="0"/>
    <n v="0"/>
    <n v="0"/>
    <n v="0"/>
    <n v="0"/>
    <n v="125137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180.66"/>
    <n v="125137.54"/>
    <n v="96"/>
    <n v="136"/>
    <n v="112739.1"/>
    <n v="415001.31"/>
    <n v="67.559746000000004"/>
    <n v="67.034924014390697"/>
    <n v="10.45"/>
    <m/>
    <m/>
    <m/>
    <s v="DGO"/>
    <s v="GOMEZ PALACIO"/>
    <s v="35015"/>
    <s v="Morosidad"/>
    <x v="2"/>
  </r>
  <r>
    <n v="4653"/>
    <s v="Hipotecaria Su Casita"/>
    <s v="FIDEICOMISO 234036"/>
    <d v="2018-05-03T00:00:00"/>
    <s v="340117"/>
    <x v="1"/>
    <n v="0"/>
    <n v="232232.82"/>
    <n v="0"/>
    <n v="0"/>
    <n v="232232.82"/>
    <n v="986.97"/>
    <n v="0"/>
    <n v="0"/>
    <n v="986.97"/>
    <n v="0"/>
    <m/>
    <n v="231245.85"/>
    <n v="0"/>
    <n v="1927.53"/>
    <n v="0"/>
    <n v="0"/>
    <n v="1927.53"/>
    <n v="0"/>
    <n v="0"/>
    <n v="0"/>
    <n v="0"/>
    <n v="0"/>
    <n v="0"/>
    <n v="0"/>
    <n v="0"/>
    <n v="0"/>
    <n v="0"/>
    <n v="131.76"/>
    <n v="0"/>
    <n v="0"/>
    <n v="0"/>
    <n v="0"/>
    <n v="0"/>
    <n v="0"/>
    <n v="0"/>
    <n v="22.44"/>
    <n v="0"/>
    <n v="18.7"/>
    <n v="0"/>
    <n v="3068.7"/>
    <n v="0"/>
    <n v="0"/>
    <n v="130"/>
    <n v="170"/>
    <n v="78232.800000000003"/>
    <n v="265000.78000000003"/>
    <n v="89.999731999999995"/>
    <n v="78.535861389208705"/>
    <n v="9.9600000000000009"/>
    <m/>
    <m/>
    <m/>
    <s v="EM"/>
    <s v="TECAMAC"/>
    <s v="55765"/>
    <s v="Al corriente"/>
    <x v="2"/>
  </r>
  <r>
    <n v="4654"/>
    <s v="Hipotecaria Su Casita"/>
    <s v="FIDEICOMISO 234036"/>
    <d v="2018-05-03T00:00:00"/>
    <s v="340118"/>
    <x v="1"/>
    <n v="0"/>
    <n v="265745.27"/>
    <n v="0"/>
    <n v="0"/>
    <n v="265745.27"/>
    <n v="867.61"/>
    <n v="0"/>
    <n v="0"/>
    <n v="867.61"/>
    <n v="0"/>
    <m/>
    <n v="264877.65999999997"/>
    <n v="0"/>
    <n v="2345.1999999999998"/>
    <n v="0"/>
    <n v="0"/>
    <n v="2345.1999999999998"/>
    <n v="0"/>
    <n v="0"/>
    <n v="0"/>
    <n v="0"/>
    <n v="0"/>
    <n v="0"/>
    <n v="0"/>
    <n v="0"/>
    <n v="0"/>
    <n v="0"/>
    <n v="146.31"/>
    <n v="0"/>
    <n v="0"/>
    <n v="0"/>
    <n v="0"/>
    <n v="0"/>
    <n v="0"/>
    <n v="0"/>
    <n v="707.04"/>
    <n v="0"/>
    <n v="707.04"/>
    <n v="0"/>
    <n v="4066.16"/>
    <n v="0"/>
    <n v="0"/>
    <n v="148"/>
    <n v="188"/>
    <n v="82277.399999999994"/>
    <n v="294268.08"/>
    <n v="82.000647000000001"/>
    <n v="73.810722168187695"/>
    <n v="10.59"/>
    <m/>
    <m/>
    <m/>
    <s v="BCN"/>
    <s v="TIJUANA"/>
    <s v="22204"/>
    <s v="Al corriente"/>
    <x v="2"/>
  </r>
  <r>
    <n v="4655"/>
    <s v="Hipotecaria Su Casita"/>
    <s v="FIDEICOMISO 234036"/>
    <d v="2018-05-03T00:00:00"/>
    <s v="340120"/>
    <x v="1"/>
    <n v="0"/>
    <n v="244494.22"/>
    <n v="0"/>
    <n v="0"/>
    <n v="244494.22"/>
    <n v="733.96"/>
    <n v="0"/>
    <n v="0"/>
    <n v="733.96"/>
    <n v="0"/>
    <m/>
    <n v="243760.26"/>
    <n v="0"/>
    <n v="1955.95"/>
    <n v="0"/>
    <n v="0"/>
    <n v="1955.95"/>
    <n v="0"/>
    <n v="0"/>
    <n v="0"/>
    <n v="0"/>
    <n v="0"/>
    <n v="0"/>
    <n v="0"/>
    <n v="0"/>
    <n v="0"/>
    <n v="0"/>
    <n v="133.75"/>
    <n v="0"/>
    <n v="0"/>
    <n v="0"/>
    <n v="0"/>
    <n v="0"/>
    <n v="0"/>
    <n v="0"/>
    <n v="178.32"/>
    <n v="0"/>
    <n v="178.32"/>
    <n v="0"/>
    <n v="3001.98"/>
    <n v="0"/>
    <n v="0"/>
    <n v="162"/>
    <n v="202"/>
    <n v="71823.490000000005"/>
    <n v="269000.01"/>
    <n v="89.999999000000003"/>
    <n v="81.555473385446106"/>
    <n v="9.6"/>
    <m/>
    <m/>
    <m/>
    <s v="QR"/>
    <s v="BENITO JUAREZ"/>
    <s v="77500"/>
    <s v="Al corriente"/>
    <x v="2"/>
  </r>
  <r>
    <n v="4656"/>
    <s v="Hipotecaria Su Casita"/>
    <s v="FIDEICOMISO 234036"/>
    <d v="2018-05-03T00:00:00"/>
    <s v="340121"/>
    <x v="1"/>
    <n v="0"/>
    <n v="414999.8"/>
    <n v="0"/>
    <n v="0"/>
    <n v="414999.8"/>
    <n v="1255.94"/>
    <n v="0"/>
    <n v="0"/>
    <n v="1255.94"/>
    <n v="0"/>
    <m/>
    <n v="413743.86"/>
    <n v="0"/>
    <n v="3285.42"/>
    <n v="0"/>
    <n v="0"/>
    <n v="3285.42"/>
    <n v="0"/>
    <n v="0"/>
    <n v="0"/>
    <n v="0"/>
    <n v="0"/>
    <n v="0"/>
    <n v="0"/>
    <n v="0"/>
    <n v="0"/>
    <n v="0"/>
    <n v="227.22"/>
    <n v="0"/>
    <n v="0"/>
    <n v="0"/>
    <n v="0"/>
    <n v="0"/>
    <n v="0"/>
    <n v="0"/>
    <n v="9.5399999999999991"/>
    <n v="0"/>
    <n v="9.1199999999999992"/>
    <n v="0"/>
    <n v="4778.12"/>
    <n v="0"/>
    <n v="0"/>
    <n v="162"/>
    <n v="202"/>
    <n v="121979.83"/>
    <n v="456999.99"/>
    <n v="85.000004000000004"/>
    <n v="76.954552570067804"/>
    <n v="9.5"/>
    <m/>
    <m/>
    <m/>
    <s v="BCN"/>
    <s v="MEXICALI"/>
    <s v="21327"/>
    <s v="Al corriente"/>
    <x v="2"/>
  </r>
  <r>
    <n v="4657"/>
    <s v="Hipotecaria Su Casita"/>
    <s v="FIDEICOMISO 234036"/>
    <d v="2018-05-03T00:00:00"/>
    <s v="340122"/>
    <x v="1"/>
    <n v="0"/>
    <n v="666854.82999999996"/>
    <n v="0"/>
    <n v="0"/>
    <n v="666854.82999999996"/>
    <n v="2034.56"/>
    <n v="0"/>
    <n v="0"/>
    <n v="2034.56"/>
    <n v="0"/>
    <m/>
    <n v="664820.27"/>
    <n v="0"/>
    <n v="5223.7"/>
    <n v="0"/>
    <n v="0"/>
    <n v="5223.7"/>
    <n v="0"/>
    <n v="0"/>
    <n v="0"/>
    <n v="0"/>
    <n v="0"/>
    <n v="0"/>
    <n v="0"/>
    <n v="0"/>
    <n v="0"/>
    <n v="0"/>
    <n v="365.44"/>
    <n v="0"/>
    <n v="0"/>
    <n v="0"/>
    <n v="0"/>
    <n v="0"/>
    <n v="0"/>
    <n v="0"/>
    <n v="70"/>
    <n v="0"/>
    <n v="193.7"/>
    <n v="0"/>
    <n v="7693.7"/>
    <n v="0"/>
    <n v="0"/>
    <n v="162"/>
    <n v="202"/>
    <n v="196182"/>
    <n v="734999.98"/>
    <n v="89.387756999999993"/>
    <n v="80.852781442843593"/>
    <n v="9.4"/>
    <m/>
    <m/>
    <m/>
    <s v="NL"/>
    <s v="GUADALUPE"/>
    <s v="67190"/>
    <s v="Al corriente"/>
    <x v="2"/>
  </r>
  <r>
    <n v="4658"/>
    <s v="Hipotecaria Su Casita"/>
    <s v="FIDEICOMISO 234036"/>
    <d v="2018-05-03T00:00:00"/>
    <s v="340123"/>
    <x v="1"/>
    <n v="0"/>
    <n v="338137.49"/>
    <n v="0"/>
    <n v="0"/>
    <n v="338137.49"/>
    <n v="1023.34"/>
    <n v="0"/>
    <n v="0"/>
    <n v="1023.34"/>
    <n v="0"/>
    <m/>
    <n v="337114.15"/>
    <n v="0"/>
    <n v="2676.92"/>
    <n v="0"/>
    <n v="0"/>
    <n v="2676.92"/>
    <n v="0"/>
    <n v="0"/>
    <n v="0"/>
    <n v="0"/>
    <n v="0"/>
    <n v="0"/>
    <n v="0"/>
    <n v="0"/>
    <n v="0"/>
    <n v="0"/>
    <n v="212.48"/>
    <n v="0"/>
    <n v="0"/>
    <n v="0"/>
    <n v="0"/>
    <n v="0"/>
    <n v="0"/>
    <n v="0"/>
    <n v="83.36"/>
    <n v="0"/>
    <n v="81.099999999999994"/>
    <n v="0"/>
    <n v="3996.1"/>
    <n v="0"/>
    <n v="0"/>
    <n v="162"/>
    <n v="202"/>
    <n v="136050"/>
    <n v="372359.08"/>
    <n v="49.902154000000003"/>
    <n v="45.178761932914597"/>
    <n v="9.5"/>
    <m/>
    <m/>
    <m/>
    <s v="VER"/>
    <s v="VERACRUZ"/>
    <s v="91808"/>
    <s v="Al corriente"/>
    <x v="2"/>
  </r>
  <r>
    <n v="4659"/>
    <s v="Hipotecaria Su Casita"/>
    <s v="FIDEICOMISO 234036"/>
    <d v="2018-05-03T00:00:00"/>
    <s v="340124"/>
    <x v="1"/>
    <n v="0"/>
    <n v="212421.43"/>
    <n v="0"/>
    <n v="0"/>
    <n v="212421.43"/>
    <n v="3167.93"/>
    <n v="0"/>
    <n v="0"/>
    <n v="3167.93"/>
    <n v="0"/>
    <m/>
    <n v="209253.5"/>
    <n v="0"/>
    <n v="1681.67"/>
    <n v="0"/>
    <n v="0"/>
    <n v="1681.67"/>
    <n v="0"/>
    <n v="0"/>
    <n v="0"/>
    <n v="0"/>
    <n v="0"/>
    <n v="0"/>
    <n v="0"/>
    <n v="0"/>
    <n v="0"/>
    <n v="0"/>
    <n v="168.28"/>
    <n v="0"/>
    <n v="0"/>
    <n v="0"/>
    <n v="0"/>
    <n v="0"/>
    <n v="0"/>
    <n v="0"/>
    <n v="0"/>
    <n v="0"/>
    <n v="5017.88"/>
    <n v="0"/>
    <n v="5017.88"/>
    <n v="0"/>
    <n v="0"/>
    <n v="53"/>
    <n v="93"/>
    <n v="98243.54"/>
    <n v="318360.63"/>
    <n v="80.216806000000005"/>
    <n v="52.725261331217403"/>
    <n v="9.5"/>
    <m/>
    <m/>
    <m/>
    <s v="EM"/>
    <s v="CHICOLOAPAN"/>
    <s v="56377"/>
    <s v="Al corriente"/>
    <x v="2"/>
  </r>
  <r>
    <n v="4660"/>
    <s v="Hipotecaria Su Casita"/>
    <s v="FIDEICOMISO 234036"/>
    <d v="2018-05-03T00:00:00"/>
    <s v="340125"/>
    <x v="1"/>
    <n v="0"/>
    <n v="373173.15"/>
    <n v="0"/>
    <n v="0"/>
    <n v="373173.15"/>
    <n v="1721.79"/>
    <n v="0"/>
    <n v="0"/>
    <n v="1721.79"/>
    <n v="0"/>
    <m/>
    <n v="371451.36"/>
    <n v="0"/>
    <n v="2954.29"/>
    <n v="0"/>
    <n v="0"/>
    <n v="2954.29"/>
    <n v="0"/>
    <n v="0"/>
    <n v="0"/>
    <n v="0"/>
    <n v="0"/>
    <n v="0"/>
    <n v="0"/>
    <n v="0"/>
    <n v="0"/>
    <n v="0"/>
    <n v="234.42"/>
    <n v="0"/>
    <n v="0"/>
    <n v="0"/>
    <n v="0"/>
    <n v="0"/>
    <n v="0"/>
    <n v="0"/>
    <n v="1163.5"/>
    <n v="0"/>
    <n v="1074"/>
    <n v="0"/>
    <n v="6074"/>
    <n v="0"/>
    <n v="0"/>
    <n v="163"/>
    <n v="203"/>
    <n v="125445.04"/>
    <n v="471499.99"/>
    <n v="89.393730000000005"/>
    <n v="70.425075902913207"/>
    <n v="9.5"/>
    <m/>
    <m/>
    <m/>
    <s v="EM"/>
    <s v="ECATEPEC"/>
    <s v="55076"/>
    <s v="Al corriente"/>
    <x v="2"/>
  </r>
  <r>
    <n v="4661"/>
    <s v="Hipotecaria Su Casita"/>
    <s v="FIDEICOMISO 234036"/>
    <d v="2018-05-03T00:00:00"/>
    <s v="340126"/>
    <x v="2"/>
    <n v="2"/>
    <n v="465119.16"/>
    <n v="2540.56"/>
    <n v="0"/>
    <n v="467659.72"/>
    <n v="1392.4"/>
    <n v="0"/>
    <n v="2540.56"/>
    <n v="0"/>
    <n v="0"/>
    <m/>
    <n v="465119.16"/>
    <n v="3693.13"/>
    <n v="3682.19"/>
    <n v="0"/>
    <n v="3693.13"/>
    <n v="3106.59"/>
    <n v="0"/>
    <n v="0"/>
    <n v="575.6"/>
    <n v="0"/>
    <n v="0"/>
    <n v="0"/>
    <n v="0"/>
    <n v="0"/>
    <n v="0"/>
    <n v="0"/>
    <n v="254.86"/>
    <n v="0"/>
    <n v="0"/>
    <n v="0"/>
    <n v="350"/>
    <n v="0"/>
    <n v="0"/>
    <n v="254.86"/>
    <n v="0"/>
    <n v="0"/>
    <n v="0"/>
    <n v="0"/>
    <n v="10200"/>
    <n v="1392.4"/>
    <n v="575.6"/>
    <n v="163"/>
    <n v="203"/>
    <n v="136699.54999999999"/>
    <n v="511682.49"/>
    <n v="79.915814999999995"/>
    <n v="72.643440942283206"/>
    <n v="9.5"/>
    <m/>
    <m/>
    <m/>
    <s v="BCN"/>
    <s v="TIJUANA"/>
    <s v="22214"/>
    <s v="Morosidad"/>
    <x v="2"/>
  </r>
  <r>
    <n v="4662"/>
    <s v="Hipotecaria Su Casita"/>
    <s v="FIDEICOMISO 234036"/>
    <d v="2018-05-03T00:00:00"/>
    <s v="340127"/>
    <x v="13"/>
    <n v="2"/>
    <n v="468134.82"/>
    <n v="2769.91"/>
    <n v="0"/>
    <n v="470904.73"/>
    <n v="1401.42"/>
    <n v="0"/>
    <n v="0"/>
    <n v="0"/>
    <n v="0"/>
    <m/>
    <n v="470904.73"/>
    <n v="7162.48"/>
    <n v="3706.07"/>
    <n v="0"/>
    <n v="0"/>
    <n v="0"/>
    <n v="0"/>
    <n v="0"/>
    <n v="10868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71.33"/>
    <n v="10868.55"/>
    <n v="163"/>
    <n v="203"/>
    <n v="137081.43"/>
    <n v="514999.99"/>
    <n v="73.911520999999993"/>
    <n v="67.5830786722818"/>
    <n v="9.5"/>
    <m/>
    <m/>
    <m/>
    <s v="BCN"/>
    <s v="MEXICALI"/>
    <s v="21600"/>
    <s v="Morosidad"/>
    <x v="2"/>
  </r>
  <r>
    <n v="4663"/>
    <s v="Hipotecaria Su Casita"/>
    <s v="FIDEICOMISO 234036"/>
    <d v="2018-05-03T00:00:00"/>
    <s v="340128"/>
    <x v="1"/>
    <n v="0"/>
    <n v="350864.95"/>
    <n v="0"/>
    <n v="0"/>
    <n v="350864.95"/>
    <n v="3106.81"/>
    <n v="0"/>
    <n v="0"/>
    <n v="3106.81"/>
    <n v="0"/>
    <m/>
    <n v="347758.14"/>
    <n v="0"/>
    <n v="2777.68"/>
    <n v="0"/>
    <n v="0"/>
    <n v="2777.68"/>
    <n v="0"/>
    <n v="0"/>
    <n v="0"/>
    <n v="0"/>
    <n v="0"/>
    <n v="0"/>
    <n v="0"/>
    <n v="0"/>
    <n v="0"/>
    <n v="0"/>
    <n v="229.17"/>
    <n v="0"/>
    <n v="0"/>
    <n v="0"/>
    <n v="0"/>
    <n v="0"/>
    <n v="0"/>
    <n v="0"/>
    <n v="709.02"/>
    <n v="0"/>
    <n v="522.67999999999995"/>
    <n v="0"/>
    <n v="6822.68"/>
    <n v="0"/>
    <n v="0"/>
    <n v="80"/>
    <n v="120"/>
    <n v="124977.61"/>
    <n v="454760.21"/>
    <n v="76.551767999999996"/>
    <n v="58.539643240536599"/>
    <n v="9.5"/>
    <m/>
    <m/>
    <m/>
    <s v="SLP"/>
    <s v="SAN LUIS POTOSI"/>
    <s v="78110"/>
    <s v="Al corriente"/>
    <x v="2"/>
  </r>
  <r>
    <n v="4664"/>
    <s v="Hipotecaria Su Casita"/>
    <s v="FIDEICOMISO 234036"/>
    <d v="2018-05-03T00:00:00"/>
    <s v="340129"/>
    <x v="15"/>
    <n v="6"/>
    <n v="451398.21"/>
    <n v="7802.76"/>
    <n v="0"/>
    <n v="459200.97"/>
    <n v="1336.73"/>
    <n v="0"/>
    <n v="0"/>
    <n v="0"/>
    <n v="0"/>
    <m/>
    <n v="459200.97"/>
    <n v="21408.34"/>
    <n v="3573.57"/>
    <n v="0"/>
    <n v="0"/>
    <n v="0"/>
    <n v="0"/>
    <n v="0"/>
    <n v="24981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39.49"/>
    <n v="24981.91"/>
    <n v="164"/>
    <n v="204"/>
    <n v="131438.91"/>
    <n v="496100"/>
    <n v="85.416640000000001"/>
    <n v="79.063503209314305"/>
    <n v="9.5"/>
    <m/>
    <m/>
    <m/>
    <s v="BCN"/>
    <s v="MEXICALI"/>
    <s v="21378"/>
    <s v="Morosidad"/>
    <x v="2"/>
  </r>
  <r>
    <n v="4665"/>
    <s v="Hipotecaria Su Casita"/>
    <s v="FIDEICOMISO 234036"/>
    <d v="2018-05-03T00:00:00"/>
    <s v="340130"/>
    <x v="6"/>
    <n v="11"/>
    <n v="134119.96"/>
    <n v="4025.22"/>
    <n v="0"/>
    <n v="138145.18"/>
    <n v="384.29"/>
    <n v="0"/>
    <n v="0"/>
    <n v="0"/>
    <n v="0"/>
    <m/>
    <n v="138145.18"/>
    <n v="11740.83"/>
    <n v="1106.49"/>
    <n v="0"/>
    <n v="0"/>
    <n v="0"/>
    <n v="0"/>
    <n v="0"/>
    <n v="12847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09.51"/>
    <n v="12847.32"/>
    <n v="164"/>
    <n v="204"/>
    <n v="88485.84"/>
    <n v="146890.63"/>
    <n v="26.598922000000002"/>
    <n v="25.0152978954203"/>
    <n v="9.9"/>
    <m/>
    <m/>
    <m/>
    <s v="EM"/>
    <s v="ACOLMAN"/>
    <s v="55870"/>
    <s v="Morosidad"/>
    <x v="2"/>
  </r>
  <r>
    <n v="4666"/>
    <s v="Hipotecaria Su Casita"/>
    <s v="FIDEICOMISO 234036"/>
    <d v="2018-05-03T00:00:00"/>
    <s v="340131"/>
    <x v="1"/>
    <n v="0"/>
    <n v="303655.86"/>
    <n v="0"/>
    <n v="0"/>
    <n v="303655.86"/>
    <n v="1865.42"/>
    <n v="0"/>
    <n v="0"/>
    <n v="1865.42"/>
    <n v="0"/>
    <m/>
    <n v="301790.44"/>
    <n v="0"/>
    <n v="2403.94"/>
    <n v="0"/>
    <n v="0"/>
    <n v="2403.94"/>
    <n v="0"/>
    <n v="0"/>
    <n v="0"/>
    <n v="0"/>
    <n v="0"/>
    <n v="0"/>
    <n v="0"/>
    <n v="0"/>
    <n v="0"/>
    <n v="0"/>
    <n v="211.35"/>
    <n v="0"/>
    <n v="0"/>
    <n v="0"/>
    <n v="0"/>
    <n v="0"/>
    <n v="0"/>
    <n v="0"/>
    <n v="59.36"/>
    <n v="0"/>
    <n v="40.07"/>
    <n v="0"/>
    <n v="4540.07"/>
    <n v="0"/>
    <n v="0"/>
    <n v="104"/>
    <n v="143"/>
    <n v="136703.12"/>
    <n v="364665.99"/>
    <n v="55.688172999999999"/>
    <n v="46.086442644311603"/>
    <n v="9.5"/>
    <m/>
    <m/>
    <m/>
    <s v="EM"/>
    <s v="TULTITLAN"/>
    <s v="54910"/>
    <s v="Al corriente"/>
    <x v="2"/>
  </r>
  <r>
    <n v="4667"/>
    <s v="Hipotecaria Su Casita"/>
    <s v="FIDEICOMISO 234036"/>
    <d v="2018-05-03T00:00:00"/>
    <s v="340132"/>
    <x v="2"/>
    <n v="0"/>
    <n v="343776.03"/>
    <n v="0"/>
    <n v="0"/>
    <n v="343776.03"/>
    <n v="2111.89"/>
    <n v="0"/>
    <n v="0"/>
    <n v="0"/>
    <n v="0"/>
    <m/>
    <n v="343776.03"/>
    <n v="0"/>
    <n v="2721.56"/>
    <n v="0"/>
    <n v="0"/>
    <n v="0"/>
    <n v="0"/>
    <n v="0"/>
    <n v="2721.56"/>
    <n v="0"/>
    <n v="0"/>
    <n v="0"/>
    <n v="0"/>
    <n v="0"/>
    <n v="0"/>
    <n v="0"/>
    <n v="1.57"/>
    <n v="0"/>
    <n v="0"/>
    <n v="0"/>
    <n v="0"/>
    <n v="0"/>
    <n v="0"/>
    <n v="0"/>
    <n v="0"/>
    <n v="0"/>
    <n v="1.57"/>
    <n v="0"/>
    <n v="1.57"/>
    <n v="2111.89"/>
    <n v="2721.56"/>
    <n v="104"/>
    <n v="144"/>
    <n v="109449.59"/>
    <n v="414400.01"/>
    <n v="86.872586999999996"/>
    <n v="72.067356066641096"/>
    <n v="9.5"/>
    <m/>
    <m/>
    <m/>
    <s v="VER"/>
    <s v="VERACRUZ"/>
    <s v="91808"/>
    <s v="Morosidad"/>
    <x v="2"/>
  </r>
  <r>
    <n v="4668"/>
    <s v="Hipotecaria Su Casita"/>
    <s v="FIDEICOMISO 234036"/>
    <d v="2018-05-03T00:00:00"/>
    <s v="340133"/>
    <x v="0"/>
    <n v="21"/>
    <n v="393663.88"/>
    <n v="39937.42"/>
    <n v="0"/>
    <n v="433601.3"/>
    <n v="1316.67"/>
    <n v="0"/>
    <n v="0"/>
    <n v="0"/>
    <n v="0"/>
    <m/>
    <n v="433601.3"/>
    <n v="92504.320000000007"/>
    <n v="2624.43"/>
    <n v="0"/>
    <n v="0"/>
    <n v="0"/>
    <n v="0"/>
    <n v="0"/>
    <n v="9512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254.089999999997"/>
    <n v="95128.75"/>
    <n v="164"/>
    <n v="204"/>
    <n v="115852.9"/>
    <n v="438749.99"/>
    <n v="89.230774999999994"/>
    <n v="88.183660220727305"/>
    <n v="8"/>
    <m/>
    <m/>
    <m/>
    <s v="SON"/>
    <s v="HERMOSILLO"/>
    <s v="83290"/>
    <s v="Morosidad"/>
    <x v="2"/>
  </r>
  <r>
    <n v="4669"/>
    <s v="Hipotecaria Su Casita"/>
    <s v="FIDEICOMISO 234036"/>
    <d v="2018-05-03T00:00:00"/>
    <s v="340134"/>
    <x v="2"/>
    <n v="0"/>
    <n v="372032.68"/>
    <n v="0"/>
    <n v="0"/>
    <n v="372032.68"/>
    <n v="2333.56"/>
    <n v="0"/>
    <n v="0"/>
    <n v="0"/>
    <n v="0"/>
    <m/>
    <n v="372032.68"/>
    <n v="0"/>
    <n v="2945.26"/>
    <n v="0"/>
    <n v="0"/>
    <n v="0"/>
    <n v="0"/>
    <n v="0"/>
    <n v="2945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33.56"/>
    <n v="2945.26"/>
    <n v="105"/>
    <n v="145"/>
    <n v="122316.61"/>
    <n v="454266.73"/>
    <n v="84.428974999999994"/>
    <n v="69.145142632177794"/>
    <n v="9.5"/>
    <m/>
    <m/>
    <m/>
    <s v="NL"/>
    <s v="APODACA"/>
    <s v="66600"/>
    <s v="Morosidad"/>
    <x v="2"/>
  </r>
  <r>
    <n v="4670"/>
    <s v="Hipotecaria Su Casita"/>
    <s v="FIDEICOMISO 234036"/>
    <d v="2018-05-03T00:00:00"/>
    <s v="340135"/>
    <x v="0"/>
    <n v="21"/>
    <n v="315143.86"/>
    <n v="55553.7"/>
    <n v="0"/>
    <n v="370697.56"/>
    <n v="1882.84"/>
    <n v="0"/>
    <n v="0"/>
    <n v="0"/>
    <n v="0"/>
    <m/>
    <n v="370697.56"/>
    <n v="89973.11"/>
    <n v="2494.89"/>
    <n v="0"/>
    <n v="0"/>
    <n v="0"/>
    <n v="0"/>
    <n v="0"/>
    <n v="924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436.54"/>
    <n v="92468"/>
    <n v="106"/>
    <n v="146"/>
    <n v="115189.13"/>
    <n v="378108.22"/>
    <n v="60.227271000000002"/>
    <n v="59.046858079834301"/>
    <n v="9.5"/>
    <m/>
    <m/>
    <m/>
    <s v="GTO"/>
    <s v="LEON"/>
    <s v="37297"/>
    <s v="Morosidad"/>
    <x v="2"/>
  </r>
  <r>
    <n v="4671"/>
    <s v="Hipotecaria Su Casita"/>
    <s v="FIDEICOMISO 234036"/>
    <d v="2018-05-03T00:00:00"/>
    <s v="340136"/>
    <x v="2"/>
    <n v="0"/>
    <n v="583970.29"/>
    <n v="0"/>
    <n v="0"/>
    <n v="583970.29"/>
    <n v="1804.6"/>
    <n v="0"/>
    <n v="0"/>
    <n v="0"/>
    <n v="0"/>
    <m/>
    <n v="583970.29"/>
    <n v="0"/>
    <n v="4185.12"/>
    <n v="0"/>
    <n v="0"/>
    <n v="0"/>
    <n v="0"/>
    <n v="0"/>
    <n v="4185.12"/>
    <n v="0"/>
    <n v="0"/>
    <n v="0"/>
    <n v="0"/>
    <n v="0"/>
    <n v="0"/>
    <n v="0"/>
    <n v="89.5"/>
    <n v="0"/>
    <n v="0"/>
    <n v="0"/>
    <n v="0"/>
    <n v="0"/>
    <n v="0"/>
    <n v="0"/>
    <n v="0"/>
    <n v="0"/>
    <n v="89.5"/>
    <n v="0"/>
    <n v="89.5"/>
    <n v="1804.6"/>
    <n v="4185.12"/>
    <n v="167"/>
    <n v="207"/>
    <n v="168283.51999999999"/>
    <n v="645180"/>
    <n v="90.000000999999997"/>
    <n v="81.461493976828606"/>
    <n v="8.6"/>
    <m/>
    <m/>
    <m/>
    <s v="JAL"/>
    <s v="TLAJOMULCO DE ZUNIGA"/>
    <s v="45640"/>
    <s v="Morosidad"/>
    <x v="2"/>
  </r>
  <r>
    <n v="4672"/>
    <s v="Hipotecaria Su Casita"/>
    <s v="FIDEICOMISO 234036"/>
    <d v="2018-05-03T00:00:00"/>
    <s v="340137"/>
    <x v="4"/>
    <n v="2"/>
    <n v="366016.02"/>
    <n v="2008.58"/>
    <n v="0"/>
    <n v="368024.6"/>
    <n v="1016.23"/>
    <n v="0"/>
    <n v="1000.33"/>
    <n v="0"/>
    <n v="0"/>
    <m/>
    <n v="367024.27"/>
    <n v="5819.14"/>
    <n v="2897.63"/>
    <n v="0"/>
    <n v="2913.53"/>
    <n v="0"/>
    <n v="0"/>
    <n v="0"/>
    <n v="5803.24"/>
    <n v="0"/>
    <n v="0"/>
    <n v="0"/>
    <n v="0"/>
    <n v="0"/>
    <n v="0"/>
    <n v="0"/>
    <n v="0"/>
    <n v="0"/>
    <n v="0"/>
    <n v="0"/>
    <n v="387.26"/>
    <n v="0"/>
    <n v="0"/>
    <n v="198.88"/>
    <n v="0"/>
    <n v="0"/>
    <n v="0"/>
    <n v="0"/>
    <n v="4500"/>
    <n v="2024.48"/>
    <n v="5803.24"/>
    <n v="170"/>
    <n v="210"/>
    <n v="104539.42"/>
    <n v="400000.02"/>
    <n v="76.949995999999999"/>
    <n v="70.606286740692994"/>
    <n v="9.5"/>
    <m/>
    <m/>
    <m/>
    <s v="NL"/>
    <s v="APODACA"/>
    <s v="66600"/>
    <s v="Morosidad"/>
    <x v="2"/>
  </r>
  <r>
    <n v="4673"/>
    <s v="Hipotecaria Su Casita"/>
    <s v="FIDEICOMISO 234036"/>
    <d v="2018-05-03T00:00:00"/>
    <s v="340138"/>
    <x v="13"/>
    <n v="4"/>
    <n v="410515.21"/>
    <n v="5403.1"/>
    <n v="0"/>
    <n v="415918.31"/>
    <n v="1371.38"/>
    <n v="0"/>
    <n v="2685.16"/>
    <n v="0"/>
    <n v="0"/>
    <m/>
    <n v="413233.15"/>
    <n v="9648.94"/>
    <n v="2497.3000000000002"/>
    <n v="0"/>
    <n v="5159.3999999999996"/>
    <n v="0"/>
    <n v="0"/>
    <n v="0"/>
    <n v="6986.84"/>
    <n v="0"/>
    <n v="0"/>
    <n v="0"/>
    <n v="0"/>
    <n v="0"/>
    <n v="0"/>
    <n v="0"/>
    <n v="0"/>
    <n v="0"/>
    <n v="0"/>
    <n v="0"/>
    <n v="700"/>
    <n v="0"/>
    <n v="0"/>
    <n v="455.44"/>
    <n v="0"/>
    <n v="0"/>
    <n v="0"/>
    <n v="0"/>
    <n v="9000"/>
    <n v="4089.32"/>
    <n v="6986.84"/>
    <n v="170"/>
    <n v="210"/>
    <n v="119936.54"/>
    <n v="457999.99"/>
    <n v="86.963697999999994"/>
    <n v="78.463501407912005"/>
    <n v="7.3"/>
    <m/>
    <m/>
    <m/>
    <s v="BCN"/>
    <s v="ENSENADA"/>
    <s v="22895"/>
    <s v="Morosidad"/>
    <x v="2"/>
  </r>
  <r>
    <n v="4674"/>
    <s v="Hipotecaria Su Casita"/>
    <s v="FIDEICOMISO 234036"/>
    <d v="2018-05-03T00:00:00"/>
    <s v="340139"/>
    <x v="13"/>
    <n v="2"/>
    <n v="407199.1"/>
    <n v="1671.77"/>
    <n v="0"/>
    <n v="408870.87"/>
    <n v="1360.29"/>
    <n v="0"/>
    <n v="0"/>
    <n v="0"/>
    <n v="0"/>
    <m/>
    <n v="408870.87"/>
    <n v="2485.35"/>
    <n v="2477.13"/>
    <n v="0"/>
    <n v="0"/>
    <n v="0"/>
    <n v="0"/>
    <n v="0"/>
    <n v="4962.47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32.06"/>
    <n v="4962.4799999999996"/>
    <n v="170"/>
    <n v="210"/>
    <n v="118967.62"/>
    <n v="454299.98"/>
    <n v="87.671965"/>
    <n v="78.904939868497394"/>
    <n v="7.3"/>
    <m/>
    <m/>
    <m/>
    <s v="BCN"/>
    <s v="ENSENADA"/>
    <s v="22895"/>
    <s v="Morosidad"/>
    <x v="2"/>
  </r>
  <r>
    <n v="4675"/>
    <s v="Hipotecaria Su Casita"/>
    <s v="FIDEICOMISO 234036"/>
    <d v="2018-05-03T00:00:00"/>
    <s v="340140"/>
    <x v="1"/>
    <n v="1"/>
    <n v="724312.65"/>
    <n v="4944.91"/>
    <n v="0"/>
    <n v="729257.56"/>
    <n v="4980.3500000000004"/>
    <n v="0"/>
    <n v="4944.91"/>
    <n v="4980.3500000000004"/>
    <n v="0"/>
    <m/>
    <n v="719332.3"/>
    <n v="5226.3500000000004"/>
    <n v="5190.91"/>
    <n v="0"/>
    <n v="5226.3500000000004"/>
    <n v="5190.91"/>
    <n v="0"/>
    <n v="0"/>
    <n v="0"/>
    <n v="0"/>
    <n v="0"/>
    <n v="0"/>
    <n v="0"/>
    <n v="0"/>
    <n v="0"/>
    <n v="0"/>
    <n v="463.89"/>
    <n v="0"/>
    <n v="0"/>
    <n v="0"/>
    <n v="0"/>
    <n v="0"/>
    <n v="0"/>
    <n v="298.27999999999997"/>
    <n v="395.31"/>
    <n v="0"/>
    <n v="0"/>
    <n v="0"/>
    <n v="21500"/>
    <n v="0"/>
    <n v="0"/>
    <n v="110"/>
    <n v="150"/>
    <n v="244378.44"/>
    <n v="932999.98"/>
    <n v="95.000000999999997"/>
    <n v="73.243912844812996"/>
    <n v="8.6"/>
    <m/>
    <m/>
    <m/>
    <s v="BCN"/>
    <s v="TIJUANA"/>
    <s v="22106"/>
    <s v="Al corriente"/>
    <x v="2"/>
  </r>
  <r>
    <n v="4676"/>
    <s v="Hipotecaria Su Casita"/>
    <s v="FIDEICOMISO 234036"/>
    <d v="2018-05-03T00:00:00"/>
    <s v="340141"/>
    <x v="18"/>
    <n v="14"/>
    <n v="135460.71"/>
    <n v="13010.33"/>
    <n v="0"/>
    <n v="148471.04000000001"/>
    <n v="991.99"/>
    <n v="0"/>
    <n v="877.17"/>
    <n v="0"/>
    <n v="0"/>
    <m/>
    <n v="147593.87"/>
    <n v="16520.48"/>
    <n v="1195.44"/>
    <n v="0"/>
    <n v="1058.32"/>
    <n v="0"/>
    <n v="0"/>
    <n v="0"/>
    <n v="16657.599999999999"/>
    <n v="0"/>
    <n v="0"/>
    <n v="0"/>
    <n v="0"/>
    <n v="0"/>
    <n v="0"/>
    <n v="0"/>
    <n v="0"/>
    <n v="0"/>
    <n v="0"/>
    <n v="0"/>
    <n v="350"/>
    <n v="0"/>
    <n v="0"/>
    <n v="114.51"/>
    <n v="0"/>
    <n v="0"/>
    <n v="0"/>
    <n v="0"/>
    <n v="2400"/>
    <n v="13125.15"/>
    <n v="16657.599999999999"/>
    <n v="89"/>
    <n v="129"/>
    <n v="90655.8"/>
    <n v="168072.6"/>
    <n v="32.430776999999999"/>
    <n v="28.479263630936799"/>
    <n v="10.59"/>
    <m/>
    <m/>
    <m/>
    <s v="EM"/>
    <s v="NICOLAS ROMERO"/>
    <s v="54414"/>
    <s v="Morosidad"/>
    <x v="2"/>
  </r>
  <r>
    <n v="4677"/>
    <s v="Hipotecaria Su Casita"/>
    <s v="FIDEICOMISO 234036"/>
    <d v="2018-05-03T00:00:00"/>
    <s v="340143"/>
    <x v="20"/>
    <n v="8"/>
    <n v="748152.83"/>
    <n v="31572.53"/>
    <n v="0"/>
    <n v="779725.36"/>
    <n v="4086.95"/>
    <n v="0"/>
    <n v="0"/>
    <n v="0"/>
    <n v="0"/>
    <m/>
    <n v="779725.36"/>
    <n v="43870.63"/>
    <n v="5860.53"/>
    <n v="0"/>
    <n v="0"/>
    <n v="0"/>
    <n v="0"/>
    <n v="0"/>
    <n v="49731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659.480000000003"/>
    <n v="49731.16"/>
    <n v="113"/>
    <n v="153"/>
    <n v="244893.6"/>
    <n v="885040.06"/>
    <n v="75.651728000000006"/>
    <n v="66.649605498560206"/>
    <n v="9.4"/>
    <m/>
    <m/>
    <m/>
    <s v="QRO"/>
    <s v="QUERETARO"/>
    <s v="76177"/>
    <s v="Morosidad"/>
    <x v="2"/>
  </r>
  <r>
    <n v="4678"/>
    <s v="Hipotecaria Su Casita"/>
    <s v="FIDEICOMISO 234036"/>
    <d v="2018-05-03T00:00:00"/>
    <s v="340144"/>
    <x v="1"/>
    <n v="0"/>
    <n v="293324.49"/>
    <n v="0"/>
    <n v="0"/>
    <n v="293324.49"/>
    <n v="907.34"/>
    <n v="0"/>
    <n v="0"/>
    <n v="907.34"/>
    <n v="0"/>
    <m/>
    <n v="292417.15000000002"/>
    <n v="0"/>
    <n v="2322.15"/>
    <n v="0"/>
    <n v="0"/>
    <n v="2322.15"/>
    <n v="0"/>
    <n v="0"/>
    <n v="0"/>
    <n v="0"/>
    <n v="0"/>
    <n v="0"/>
    <n v="0"/>
    <n v="0"/>
    <n v="0"/>
    <n v="0"/>
    <n v="160.6"/>
    <n v="0"/>
    <n v="0"/>
    <n v="0"/>
    <n v="0"/>
    <n v="0"/>
    <n v="0"/>
    <n v="0"/>
    <n v="3390"/>
    <n v="0"/>
    <n v="3390.09"/>
    <n v="0"/>
    <n v="6780.09"/>
    <n v="0"/>
    <n v="0"/>
    <n v="160"/>
    <n v="199"/>
    <n v="87639.6"/>
    <n v="322999.78000000003"/>
    <n v="90.000056999999998"/>
    <n v="81.478569947563301"/>
    <n v="9.5"/>
    <m/>
    <m/>
    <m/>
    <s v="TAM"/>
    <s v="ALTAMIRA"/>
    <s v="89600"/>
    <s v="Al corriente"/>
    <x v="2"/>
  </r>
  <r>
    <n v="4679"/>
    <s v="Hipotecaria Su Casita"/>
    <s v="FIDEICOMISO 234036"/>
    <d v="2018-05-03T00:00:00"/>
    <s v="340145"/>
    <x v="7"/>
    <n v="5"/>
    <n v="566477.92000000004"/>
    <n v="8534.36"/>
    <n v="0"/>
    <n v="575012.28"/>
    <n v="1747.19"/>
    <n v="0"/>
    <n v="1680.34"/>
    <n v="0"/>
    <n v="0"/>
    <m/>
    <n v="573331.93999999994"/>
    <n v="17949.39"/>
    <n v="4437.41"/>
    <n v="0"/>
    <n v="4154.26"/>
    <n v="0"/>
    <n v="0"/>
    <n v="0"/>
    <n v="18232.54"/>
    <n v="0"/>
    <n v="0"/>
    <n v="0"/>
    <n v="0"/>
    <n v="0"/>
    <n v="0"/>
    <n v="0"/>
    <n v="0"/>
    <n v="0"/>
    <n v="0"/>
    <n v="0"/>
    <n v="350"/>
    <n v="0"/>
    <n v="0"/>
    <n v="310.75"/>
    <n v="0"/>
    <n v="0"/>
    <n v="0"/>
    <n v="0"/>
    <n v="6495.35"/>
    <n v="8601.2099999999991"/>
    <n v="18232.54"/>
    <n v="161"/>
    <n v="201"/>
    <n v="168305.7"/>
    <n v="624997.82999999996"/>
    <n v="87.840305000000001"/>
    <n v="80.578923731369898"/>
    <n v="9.4"/>
    <m/>
    <m/>
    <m/>
    <s v="MICH"/>
    <s v="MORELIA"/>
    <s v="58095"/>
    <s v="Morosidad"/>
    <x v="2"/>
  </r>
  <r>
    <n v="4680"/>
    <s v="Hipotecaria Su Casita"/>
    <s v="FIDEICOMISO 234036"/>
    <d v="2018-05-03T00:00:00"/>
    <s v="340146"/>
    <x v="4"/>
    <n v="2"/>
    <n v="289398.01"/>
    <n v="1808.69"/>
    <n v="0"/>
    <n v="291206.7"/>
    <n v="915.1"/>
    <n v="0"/>
    <n v="900.78"/>
    <n v="0"/>
    <n v="0"/>
    <m/>
    <n v="290305.91999999998"/>
    <n v="4603.6499999999996"/>
    <n v="2291.0700000000002"/>
    <n v="0"/>
    <n v="2305.39"/>
    <n v="0"/>
    <n v="0"/>
    <n v="0"/>
    <n v="4589.33"/>
    <n v="0"/>
    <n v="0"/>
    <n v="0"/>
    <n v="0"/>
    <n v="0"/>
    <n v="0"/>
    <n v="0"/>
    <n v="0"/>
    <n v="0"/>
    <n v="0"/>
    <n v="0"/>
    <n v="0"/>
    <n v="0"/>
    <n v="0"/>
    <n v="159.1"/>
    <n v="0"/>
    <n v="0"/>
    <n v="0"/>
    <n v="0"/>
    <n v="3365.27"/>
    <n v="1823.01"/>
    <n v="4589.33"/>
    <n v="158"/>
    <n v="198"/>
    <n v="86901.3"/>
    <n v="320000.05"/>
    <n v="80.434918999999994"/>
    <n v="72.971029724590593"/>
    <n v="9.5"/>
    <m/>
    <m/>
    <m/>
    <s v="QR"/>
    <s v="BENITO JUAREZ"/>
    <s v="77517"/>
    <s v="Morosidad"/>
    <x v="2"/>
  </r>
  <r>
    <n v="4681"/>
    <s v="Hipotecaria Su Casita"/>
    <s v="FIDEICOMISO 234036"/>
    <d v="2018-05-03T00:00:00"/>
    <s v="340147"/>
    <x v="1"/>
    <n v="0"/>
    <n v="209576.48"/>
    <n v="0"/>
    <n v="0"/>
    <n v="209576.48"/>
    <n v="2422.9299999999998"/>
    <n v="0"/>
    <n v="0"/>
    <n v="2422.9299999999998"/>
    <n v="0"/>
    <m/>
    <n v="207153.55"/>
    <n v="0"/>
    <n v="1676.61"/>
    <n v="0"/>
    <n v="0"/>
    <n v="1676.61"/>
    <n v="0"/>
    <n v="0"/>
    <n v="0"/>
    <n v="0"/>
    <n v="0"/>
    <n v="0"/>
    <n v="0"/>
    <n v="0"/>
    <n v="0"/>
    <n v="0"/>
    <n v="169.18"/>
    <n v="0"/>
    <n v="0"/>
    <n v="0"/>
    <n v="0"/>
    <n v="0"/>
    <n v="0"/>
    <n v="0"/>
    <n v="0"/>
    <n v="0"/>
    <n v="0"/>
    <n v="0"/>
    <n v="4268.72"/>
    <n v="0"/>
    <n v="0"/>
    <n v="65"/>
    <n v="105"/>
    <n v="113087.7"/>
    <n v="290474.81"/>
    <n v="59.209136000000001"/>
    <n v="42.225288708624298"/>
    <n v="9.6"/>
    <m/>
    <m/>
    <m/>
    <s v="PUE"/>
    <s v="PUEBLA"/>
    <s v="72498"/>
    <s v="Al corriente"/>
    <x v="2"/>
  </r>
  <r>
    <n v="4682"/>
    <s v="Hipotecaria Su Casita"/>
    <s v="FIDEICOMISO 234036"/>
    <d v="2018-05-03T00:00:00"/>
    <s v="340148"/>
    <x v="1"/>
    <n v="0"/>
    <n v="322145.61"/>
    <n v="0"/>
    <n v="0"/>
    <n v="322145.61"/>
    <n v="996.49"/>
    <n v="0"/>
    <n v="0"/>
    <n v="996.49"/>
    <n v="0"/>
    <m/>
    <n v="321149.12"/>
    <n v="0"/>
    <n v="2550.3200000000002"/>
    <n v="0"/>
    <n v="0"/>
    <n v="2550.3200000000002"/>
    <n v="0"/>
    <n v="0"/>
    <n v="0"/>
    <n v="0"/>
    <n v="0"/>
    <n v="0"/>
    <n v="0"/>
    <n v="0"/>
    <n v="0"/>
    <n v="0"/>
    <n v="176.01"/>
    <n v="0"/>
    <n v="0"/>
    <n v="0"/>
    <n v="0"/>
    <n v="0"/>
    <n v="0"/>
    <n v="0"/>
    <n v="0.18"/>
    <n v="0"/>
    <n v="0.18"/>
    <n v="0"/>
    <n v="3723"/>
    <n v="0"/>
    <n v="0"/>
    <n v="160"/>
    <n v="198"/>
    <n v="95884.800000000003"/>
    <n v="353998.24"/>
    <n v="80.805351999999999"/>
    <n v="73.307052843229499"/>
    <n v="9.5"/>
    <m/>
    <m/>
    <m/>
    <s v="QR"/>
    <s v="BENITO JUAREZ"/>
    <s v="77536"/>
    <s v="Al corriente"/>
    <x v="2"/>
  </r>
  <r>
    <n v="4683"/>
    <s v="Hipotecaria Su Casita"/>
    <s v="FIDEICOMISO 234036"/>
    <d v="2018-05-03T00:00:00"/>
    <s v="340149"/>
    <x v="1"/>
    <n v="0"/>
    <n v="179223.71"/>
    <n v="0"/>
    <n v="0"/>
    <n v="179223.71"/>
    <n v="562.28"/>
    <n v="0"/>
    <n v="0"/>
    <n v="562.28"/>
    <n v="0"/>
    <m/>
    <n v="178661.43"/>
    <n v="0"/>
    <n v="1433.79"/>
    <n v="0"/>
    <n v="0"/>
    <n v="1433.79"/>
    <n v="0"/>
    <n v="0"/>
    <n v="0"/>
    <n v="0"/>
    <n v="0"/>
    <n v="0"/>
    <n v="0"/>
    <n v="0"/>
    <n v="0"/>
    <n v="0"/>
    <n v="98.45"/>
    <n v="0"/>
    <n v="0"/>
    <n v="0"/>
    <n v="0"/>
    <n v="0"/>
    <n v="0"/>
    <n v="0"/>
    <n v="2.92"/>
    <n v="0"/>
    <n v="1.92"/>
    <n v="0"/>
    <n v="2097.44"/>
    <n v="0"/>
    <n v="0"/>
    <n v="158"/>
    <n v="198"/>
    <n v="53893.8"/>
    <n v="197997.52"/>
    <n v="90.001131999999998"/>
    <n v="81.211779545212295"/>
    <n v="9.6"/>
    <m/>
    <m/>
    <m/>
    <s v="QR"/>
    <s v="BENITO JUAREZ"/>
    <s v="77539"/>
    <s v="Al corriente"/>
    <x v="2"/>
  </r>
  <r>
    <n v="4684"/>
    <s v="Hipotecaria Su Casita"/>
    <s v="FIDEICOMISO 234036"/>
    <d v="2018-05-03T00:00:00"/>
    <s v="340151"/>
    <x v="4"/>
    <n v="1"/>
    <n v="773221.49"/>
    <n v="3300.05"/>
    <n v="0"/>
    <n v="776521.54"/>
    <n v="3325.9"/>
    <n v="0"/>
    <n v="0"/>
    <n v="0"/>
    <n v="0"/>
    <m/>
    <n v="776521.54"/>
    <n v="539.27"/>
    <n v="6056.9"/>
    <n v="0"/>
    <n v="0"/>
    <n v="0"/>
    <n v="0"/>
    <n v="0"/>
    <n v="6596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25.95"/>
    <n v="6596.17"/>
    <n v="160"/>
    <n v="200"/>
    <n v="257271.6"/>
    <n v="946244.25"/>
    <n v="90.000016000000002"/>
    <n v="73.857200214790893"/>
    <n v="9.4"/>
    <m/>
    <m/>
    <m/>
    <s v="BCN"/>
    <s v="TIJUANA"/>
    <s v="22214"/>
    <s v="Morosidad"/>
    <x v="2"/>
  </r>
  <r>
    <n v="4685"/>
    <s v="Hipotecaria Su Casita"/>
    <s v="FIDEICOMISO 234036"/>
    <d v="2018-05-03T00:00:00"/>
    <s v="340153"/>
    <x v="1"/>
    <n v="0"/>
    <n v="705868.25"/>
    <n v="0"/>
    <n v="0"/>
    <n v="705868.25"/>
    <n v="2153.59"/>
    <n v="0"/>
    <n v="0"/>
    <n v="2153.59"/>
    <n v="0"/>
    <m/>
    <n v="703714.66"/>
    <n v="0"/>
    <n v="5529.3"/>
    <n v="0"/>
    <n v="0"/>
    <n v="5529.3"/>
    <n v="0"/>
    <n v="0"/>
    <n v="0"/>
    <n v="0"/>
    <n v="0"/>
    <n v="0"/>
    <n v="0"/>
    <n v="0"/>
    <n v="0"/>
    <n v="0"/>
    <n v="386.82"/>
    <n v="0"/>
    <n v="0"/>
    <n v="0"/>
    <n v="0"/>
    <n v="0"/>
    <n v="0"/>
    <n v="0"/>
    <n v="6.16"/>
    <n v="0"/>
    <n v="5.87"/>
    <n v="0"/>
    <n v="8075.87"/>
    <n v="0"/>
    <n v="0"/>
    <n v="162"/>
    <n v="202"/>
    <n v="207319.22"/>
    <n v="778000"/>
    <n v="90.000000999999997"/>
    <n v="81.406581110173093"/>
    <n v="9.4"/>
    <m/>
    <m/>
    <m/>
    <s v="JAL"/>
    <s v="TONALA"/>
    <s v="45420"/>
    <s v="Al corriente"/>
    <x v="2"/>
  </r>
  <r>
    <n v="4686"/>
    <s v="Hipotecaria Su Casita"/>
    <s v="FIDEICOMISO 234036"/>
    <d v="2018-05-03T00:00:00"/>
    <s v="340156"/>
    <x v="1"/>
    <n v="0"/>
    <n v="245579.18"/>
    <n v="0"/>
    <n v="0"/>
    <n v="245579.18"/>
    <n v="724.65"/>
    <n v="0"/>
    <n v="0"/>
    <n v="724.65"/>
    <n v="0"/>
    <m/>
    <n v="244854.53"/>
    <n v="0"/>
    <n v="1964.63"/>
    <n v="0"/>
    <n v="0"/>
    <n v="1964.63"/>
    <n v="0"/>
    <n v="0"/>
    <n v="0"/>
    <n v="0"/>
    <n v="0"/>
    <n v="0"/>
    <n v="0"/>
    <n v="0"/>
    <n v="0"/>
    <n v="0"/>
    <n v="134.24"/>
    <n v="0"/>
    <n v="0"/>
    <n v="0"/>
    <n v="0"/>
    <n v="0"/>
    <n v="0"/>
    <n v="0"/>
    <n v="200.16"/>
    <n v="0"/>
    <n v="173.68"/>
    <n v="0"/>
    <n v="3023.68"/>
    <n v="0"/>
    <n v="0"/>
    <n v="164"/>
    <n v="204"/>
    <n v="71345.64"/>
    <n v="270000.01"/>
    <n v="89.999992000000006"/>
    <n v="81.618166388822601"/>
    <n v="9.6"/>
    <m/>
    <m/>
    <m/>
    <s v="NAY"/>
    <s v="BAHIA DE BANDERAS"/>
    <s v="63730"/>
    <s v="Al corriente"/>
    <x v="2"/>
  </r>
  <r>
    <n v="4687"/>
    <s v="Hipotecaria Su Casita"/>
    <s v="FIDEICOMISO 234036"/>
    <d v="2018-05-03T00:00:00"/>
    <s v="340157"/>
    <x v="1"/>
    <n v="0"/>
    <n v="311122"/>
    <n v="0"/>
    <n v="0"/>
    <n v="311122"/>
    <n v="3987.35"/>
    <n v="0"/>
    <n v="0"/>
    <n v="3987.35"/>
    <n v="0"/>
    <m/>
    <n v="307134.65000000002"/>
    <n v="0"/>
    <n v="2463.0500000000002"/>
    <n v="0"/>
    <n v="0"/>
    <n v="2463.0500000000002"/>
    <n v="0"/>
    <n v="0"/>
    <n v="0"/>
    <n v="0"/>
    <n v="0"/>
    <n v="0"/>
    <n v="0"/>
    <n v="0"/>
    <n v="0"/>
    <n v="0"/>
    <n v="231.82"/>
    <n v="0"/>
    <n v="0"/>
    <n v="0"/>
    <n v="0"/>
    <n v="0"/>
    <n v="0"/>
    <n v="0"/>
    <n v="7.38"/>
    <n v="0"/>
    <n v="6.6"/>
    <n v="0"/>
    <n v="6689.6"/>
    <n v="0"/>
    <n v="0"/>
    <n v="60"/>
    <n v="100"/>
    <n v="131287.66"/>
    <n v="444463.54"/>
    <n v="81.890263000000004"/>
    <n v="56.588077539302702"/>
    <n v="9.5"/>
    <m/>
    <m/>
    <m/>
    <s v="PUE"/>
    <s v="PUEBLA"/>
    <s v="72590"/>
    <s v="Al corriente"/>
    <x v="2"/>
  </r>
  <r>
    <n v="4688"/>
    <s v="Hipotecaria Su Casita"/>
    <s v="FIDEICOMISO 234036"/>
    <d v="2018-05-03T00:00:00"/>
    <s v="340158"/>
    <x v="1"/>
    <n v="0"/>
    <n v="227180.3"/>
    <n v="0"/>
    <n v="0"/>
    <n v="227180.3"/>
    <n v="637.53"/>
    <n v="0"/>
    <n v="0"/>
    <n v="637.53"/>
    <n v="0"/>
    <m/>
    <n v="226542.77"/>
    <n v="0"/>
    <n v="1798.51"/>
    <n v="0"/>
    <n v="0"/>
    <n v="1798.51"/>
    <n v="0"/>
    <n v="0"/>
    <n v="0"/>
    <n v="0"/>
    <n v="0"/>
    <n v="0"/>
    <n v="0"/>
    <n v="0"/>
    <n v="0"/>
    <n v="0"/>
    <n v="123.55"/>
    <n v="0"/>
    <n v="0"/>
    <n v="0"/>
    <n v="0"/>
    <n v="0"/>
    <n v="0"/>
    <n v="0"/>
    <n v="16.399999999999999"/>
    <n v="0"/>
    <n v="15.99"/>
    <n v="0"/>
    <n v="2575.9899999999998"/>
    <n v="0"/>
    <n v="0"/>
    <n v="169"/>
    <n v="209"/>
    <n v="64735.199999999997"/>
    <n v="248499.98"/>
    <n v="90"/>
    <n v="82.047689903234598"/>
    <n v="9.5"/>
    <m/>
    <m/>
    <m/>
    <s v="SIN"/>
    <s v="CULIACAN"/>
    <s v="80014"/>
    <s v="Al corriente"/>
    <x v="2"/>
  </r>
  <r>
    <n v="4689"/>
    <s v="Hipotecaria Su Casita"/>
    <s v="FIDEICOMISO 234036"/>
    <d v="2018-05-03T00:00:00"/>
    <s v="340160"/>
    <x v="0"/>
    <n v="21"/>
    <n v="86637.52"/>
    <n v="6821.28"/>
    <n v="0"/>
    <n v="93458.8"/>
    <n v="265.44"/>
    <n v="0"/>
    <n v="0"/>
    <n v="0"/>
    <n v="0"/>
    <m/>
    <n v="93458.8"/>
    <n v="21604.52"/>
    <n v="714.76"/>
    <n v="0"/>
    <n v="0"/>
    <n v="0"/>
    <n v="0"/>
    <n v="0"/>
    <n v="22319.27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86.72"/>
    <n v="22319.279999999999"/>
    <n v="158"/>
    <n v="197"/>
    <n v="68860.2"/>
    <n v="95265.919999999998"/>
    <n v="24.898809"/>
    <n v="24.4264980653018"/>
    <n v="9.9"/>
    <m/>
    <m/>
    <m/>
    <s v="QR"/>
    <s v="SOLIDARIDAD"/>
    <s v="77710"/>
    <s v="Morosidad"/>
    <x v="2"/>
  </r>
  <r>
    <n v="4690"/>
    <s v="Hipotecaria Su Casita"/>
    <s v="FIDEICOMISO 234036"/>
    <d v="2018-05-03T00:00:00"/>
    <s v="340161"/>
    <x v="1"/>
    <n v="1"/>
    <n v="229252.99"/>
    <n v="1498.87"/>
    <n v="0"/>
    <n v="230751.86"/>
    <n v="1510.74"/>
    <n v="0"/>
    <n v="1498.87"/>
    <n v="1510.74"/>
    <n v="0"/>
    <m/>
    <n v="227742.25"/>
    <n v="1600.17"/>
    <n v="1814.92"/>
    <n v="0"/>
    <n v="1600.17"/>
    <n v="1814.92"/>
    <n v="0"/>
    <n v="0"/>
    <n v="0"/>
    <n v="0"/>
    <n v="0"/>
    <n v="0"/>
    <n v="0"/>
    <n v="0"/>
    <n v="0"/>
    <n v="0"/>
    <n v="167.06"/>
    <n v="0"/>
    <n v="0"/>
    <n v="0"/>
    <n v="0"/>
    <n v="0"/>
    <n v="0"/>
    <n v="0"/>
    <n v="908.24"/>
    <n v="0"/>
    <n v="0"/>
    <n v="0"/>
    <n v="7500"/>
    <n v="0"/>
    <n v="0"/>
    <n v="165"/>
    <n v="204"/>
    <n v="88455.18"/>
    <n v="336000.01"/>
    <n v="89.999998000000005"/>
    <n v="61.002385221701303"/>
    <n v="9.5"/>
    <m/>
    <m/>
    <m/>
    <s v="BCN"/>
    <s v="MEXICALI"/>
    <s v="21327"/>
    <s v="Al corriente"/>
    <x v="2"/>
  </r>
  <r>
    <n v="4691"/>
    <s v="Hipotecaria Su Casita"/>
    <s v="FIDEICOMISO 234036"/>
    <d v="2018-05-03T00:00:00"/>
    <s v="340162"/>
    <x v="1"/>
    <n v="0"/>
    <n v="330730.83"/>
    <n v="0"/>
    <n v="0"/>
    <n v="330730.83"/>
    <n v="1069.21"/>
    <n v="0"/>
    <n v="0"/>
    <n v="1069.21"/>
    <n v="0"/>
    <m/>
    <n v="329661.62"/>
    <n v="0"/>
    <n v="2618.29"/>
    <n v="0"/>
    <n v="0"/>
    <n v="2618.29"/>
    <n v="0"/>
    <n v="0"/>
    <n v="0"/>
    <n v="0"/>
    <n v="0"/>
    <n v="0"/>
    <n v="0"/>
    <n v="0"/>
    <n v="0"/>
    <n v="0"/>
    <n v="181.83"/>
    <n v="0"/>
    <n v="0"/>
    <n v="0"/>
    <n v="0"/>
    <n v="0"/>
    <n v="0"/>
    <n v="0"/>
    <n v="0"/>
    <n v="0"/>
    <n v="0"/>
    <n v="0"/>
    <n v="3869.33"/>
    <n v="0"/>
    <n v="0"/>
    <n v="156"/>
    <n v="195"/>
    <n v="99196.800000000003"/>
    <n v="365700.41"/>
    <n v="84.768843000000004"/>
    <n v="76.415101937965204"/>
    <n v="9.5"/>
    <m/>
    <m/>
    <m/>
    <s v="MOR"/>
    <s v="EMILIANO ZAPATA"/>
    <s v="62760"/>
    <s v="Al corriente"/>
    <x v="2"/>
  </r>
  <r>
    <n v="4692"/>
    <s v="Hipotecaria Su Casita"/>
    <s v="FIDEICOMISO 234036"/>
    <d v="2018-05-03T00:00:00"/>
    <s v="340163"/>
    <x v="19"/>
    <n v="16"/>
    <n v="284229.98"/>
    <n v="13256.39"/>
    <n v="0"/>
    <n v="297486.37"/>
    <n v="891.71"/>
    <n v="0"/>
    <n v="0"/>
    <n v="0"/>
    <n v="0"/>
    <m/>
    <n v="297486.37"/>
    <n v="34926.21"/>
    <n v="2273.84"/>
    <n v="0"/>
    <n v="0"/>
    <n v="0"/>
    <n v="0"/>
    <n v="0"/>
    <n v="37200.05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48.1"/>
    <n v="37200.050000000003"/>
    <n v="158"/>
    <n v="190"/>
    <n v="81932.100000000006"/>
    <n v="299889.71999999997"/>
    <n v="74.516264000000007"/>
    <n v="73.9190822657132"/>
    <n v="9.6"/>
    <m/>
    <m/>
    <m/>
    <s v="NL"/>
    <s v="JUAREZ"/>
    <s v="67257"/>
    <s v="Morosidad"/>
    <x v="2"/>
  </r>
  <r>
    <n v="4693"/>
    <s v="Hipotecaria Su Casita"/>
    <s v="FIDEICOMISO 234036"/>
    <d v="2018-05-03T00:00:00"/>
    <s v="340164"/>
    <x v="1"/>
    <n v="0"/>
    <n v="334916.59000000003"/>
    <n v="0"/>
    <n v="0"/>
    <n v="334916.59000000003"/>
    <n v="1005.41"/>
    <n v="0"/>
    <n v="0"/>
    <n v="1005.41"/>
    <n v="0"/>
    <m/>
    <n v="333911.18"/>
    <n v="0"/>
    <n v="2679.33"/>
    <n v="0"/>
    <n v="0"/>
    <n v="2679.33"/>
    <n v="0"/>
    <n v="0"/>
    <n v="0"/>
    <n v="0"/>
    <n v="0"/>
    <n v="0"/>
    <n v="0"/>
    <n v="0"/>
    <n v="0"/>
    <n v="0"/>
    <n v="183.64"/>
    <n v="0"/>
    <n v="0"/>
    <n v="0"/>
    <n v="0"/>
    <n v="0"/>
    <n v="0"/>
    <n v="0"/>
    <n v="16.3"/>
    <n v="0"/>
    <n v="14.68"/>
    <n v="0"/>
    <n v="3884.68"/>
    <n v="0"/>
    <n v="0"/>
    <n v="162"/>
    <n v="201"/>
    <n v="99723.55"/>
    <n v="367748.93"/>
    <n v="64.053075000000007"/>
    <n v="58.159347617621897"/>
    <n v="9.6"/>
    <m/>
    <m/>
    <m/>
    <s v="EM"/>
    <s v="CHICOLOAPAN"/>
    <s v="56370"/>
    <s v="Al corriente"/>
    <x v="2"/>
  </r>
  <r>
    <n v="4694"/>
    <s v="Hipotecaria Su Casita"/>
    <s v="FIDEICOMISO 234036"/>
    <d v="2018-05-03T00:00:00"/>
    <s v="340165"/>
    <x v="21"/>
    <n v="15"/>
    <n v="691229.86"/>
    <n v="31330.53"/>
    <n v="0"/>
    <n v="722560.39"/>
    <n v="2252.06"/>
    <n v="0"/>
    <n v="0"/>
    <n v="0"/>
    <n v="0"/>
    <m/>
    <n v="722560.39"/>
    <n v="77582.33"/>
    <n v="5414.63"/>
    <n v="0"/>
    <n v="0"/>
    <n v="0"/>
    <n v="0"/>
    <n v="0"/>
    <n v="82996.96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582.589999999997"/>
    <n v="82996.960000000006"/>
    <n v="156"/>
    <n v="195"/>
    <n v="207507"/>
    <n v="764998.42"/>
    <n v="90.000187999999994"/>
    <n v="85.007457847237504"/>
    <n v="9.4"/>
    <m/>
    <m/>
    <m/>
    <s v="BCN"/>
    <s v="MEXICALI"/>
    <s v="21000"/>
    <s v="Morosidad"/>
    <x v="2"/>
  </r>
  <r>
    <n v="4695"/>
    <s v="Hipotecaria Su Casita"/>
    <s v="FIDEICOMISO 234036"/>
    <d v="2018-05-03T00:00:00"/>
    <s v="340166"/>
    <x v="1"/>
    <n v="4"/>
    <n v="321386.95"/>
    <n v="4149.38"/>
    <n v="0"/>
    <n v="325536.33"/>
    <n v="1058.17"/>
    <n v="0"/>
    <n v="4149.38"/>
    <n v="1058.17"/>
    <n v="0"/>
    <m/>
    <n v="320328.78000000003"/>
    <n v="9617.11"/>
    <n v="2571.1"/>
    <n v="0"/>
    <n v="9617.11"/>
    <n v="2571.1"/>
    <n v="0"/>
    <n v="0"/>
    <n v="0"/>
    <n v="0"/>
    <n v="0"/>
    <n v="0"/>
    <n v="0"/>
    <n v="0"/>
    <n v="0"/>
    <n v="0"/>
    <n v="178.99"/>
    <n v="0"/>
    <n v="0"/>
    <n v="0"/>
    <n v="1050"/>
    <n v="0"/>
    <n v="0"/>
    <n v="536.97"/>
    <n v="0"/>
    <n v="0"/>
    <n v="0"/>
    <n v="1049.72"/>
    <n v="19161.72"/>
    <n v="0"/>
    <n v="0"/>
    <n v="159"/>
    <n v="198"/>
    <n v="97878.9"/>
    <n v="360001.43"/>
    <n v="62.825327999999999"/>
    <n v="55.901890921210601"/>
    <n v="9.6"/>
    <m/>
    <m/>
    <m/>
    <s v="DGO"/>
    <s v="GOMEZ PALACIO"/>
    <s v="35146"/>
    <s v="Al corriente"/>
    <x v="2"/>
  </r>
  <r>
    <n v="4696"/>
    <s v="Hipotecaria Su Casita"/>
    <s v="FIDEICOMISO 234036"/>
    <d v="2018-05-03T00:00:00"/>
    <s v="340167"/>
    <x v="1"/>
    <n v="0"/>
    <n v="180803.7"/>
    <n v="0"/>
    <n v="0"/>
    <n v="180803.7"/>
    <n v="535.62"/>
    <n v="0"/>
    <n v="0"/>
    <n v="535.62"/>
    <n v="0"/>
    <m/>
    <n v="180268.08"/>
    <n v="0"/>
    <n v="1491.63"/>
    <n v="0"/>
    <n v="0"/>
    <n v="1491.63"/>
    <n v="0"/>
    <n v="0"/>
    <n v="0"/>
    <n v="0"/>
    <n v="0"/>
    <n v="0"/>
    <n v="0"/>
    <n v="0"/>
    <n v="0"/>
    <n v="0"/>
    <n v="125.71"/>
    <n v="0"/>
    <n v="0"/>
    <n v="0"/>
    <n v="0"/>
    <n v="0"/>
    <n v="0"/>
    <n v="0"/>
    <n v="11.41"/>
    <n v="0"/>
    <n v="11.42"/>
    <n v="0"/>
    <n v="2164.37"/>
    <n v="0"/>
    <n v="0"/>
    <n v="161"/>
    <n v="200"/>
    <n v="90572.1"/>
    <n v="198214.59"/>
    <n v="42.052255000000002"/>
    <n v="38.244809670773499"/>
    <n v="9.9"/>
    <m/>
    <m/>
    <m/>
    <s v="QR"/>
    <s v="BENITO JUAREZ"/>
    <s v="77518"/>
    <s v="Al corriente"/>
    <x v="2"/>
  </r>
  <r>
    <n v="4697"/>
    <s v="Hipotecaria Su Casita"/>
    <s v="FIDEICOMISO 234036"/>
    <d v="2018-05-03T00:00:00"/>
    <s v="340168"/>
    <x v="1"/>
    <n v="1"/>
    <n v="311183.32"/>
    <n v="957.86"/>
    <n v="0"/>
    <n v="312141.18"/>
    <n v="965.52"/>
    <n v="0"/>
    <n v="957.86"/>
    <n v="965.52"/>
    <n v="0"/>
    <m/>
    <n v="310217.8"/>
    <n v="2497.13"/>
    <n v="2489.4699999999998"/>
    <n v="0"/>
    <n v="2497.13"/>
    <n v="2489.4699999999998"/>
    <n v="0"/>
    <n v="0"/>
    <n v="0"/>
    <n v="0"/>
    <n v="0"/>
    <n v="0"/>
    <n v="0"/>
    <n v="0"/>
    <n v="0"/>
    <n v="0"/>
    <n v="177.94"/>
    <n v="0"/>
    <n v="0"/>
    <n v="0"/>
    <n v="0"/>
    <n v="0"/>
    <n v="0"/>
    <n v="177.94"/>
    <n v="0"/>
    <n v="0"/>
    <n v="0"/>
    <n v="0"/>
    <n v="7265.86"/>
    <n v="0"/>
    <n v="0"/>
    <n v="159"/>
    <n v="198"/>
    <n v="103617"/>
    <n v="342713.21"/>
    <n v="65.616955000000004"/>
    <n v="59.395281036289802"/>
    <n v="9.6"/>
    <m/>
    <m/>
    <m/>
    <s v="AGS"/>
    <s v="AGUASCALIENTES"/>
    <s v="20196"/>
    <s v="Al corriente"/>
    <x v="2"/>
  </r>
  <r>
    <n v="4698"/>
    <s v="Hipotecaria Su Casita"/>
    <s v="FIDEICOMISO 234036"/>
    <d v="2018-05-03T00:00:00"/>
    <s v="340169"/>
    <x v="1"/>
    <n v="0"/>
    <n v="248879.91"/>
    <n v="0"/>
    <n v="0"/>
    <n v="248879.91"/>
    <n v="762.51"/>
    <n v="0"/>
    <n v="0"/>
    <n v="762.51"/>
    <n v="0"/>
    <m/>
    <n v="248117.4"/>
    <n v="0"/>
    <n v="2053.2600000000002"/>
    <n v="0"/>
    <n v="0"/>
    <n v="2053.2600000000002"/>
    <n v="0"/>
    <n v="0"/>
    <n v="0"/>
    <n v="0"/>
    <n v="0"/>
    <n v="0"/>
    <n v="0"/>
    <n v="0"/>
    <n v="0"/>
    <n v="0"/>
    <n v="137.12"/>
    <n v="0"/>
    <n v="0"/>
    <n v="0"/>
    <n v="0"/>
    <n v="0"/>
    <n v="0"/>
    <n v="0"/>
    <n v="2.31"/>
    <n v="0"/>
    <n v="2.31"/>
    <n v="0"/>
    <n v="2955.2"/>
    <n v="0"/>
    <n v="0"/>
    <n v="158"/>
    <n v="197"/>
    <n v="75907.199999999997"/>
    <n v="273666.14"/>
    <n v="43.646756000000003"/>
    <n v="39.572011419295102"/>
    <n v="9.9"/>
    <m/>
    <m/>
    <m/>
    <s v="QR"/>
    <s v="SOLIDARIDAD"/>
    <s v="77710"/>
    <s v="Al corriente"/>
    <x v="2"/>
  </r>
  <r>
    <n v="4699"/>
    <s v="Hipotecaria Su Casita"/>
    <s v="FIDEICOMISO 234036"/>
    <d v="2018-05-03T00:00:00"/>
    <s v="340170"/>
    <x v="0"/>
    <n v="21"/>
    <n v="466774.84"/>
    <n v="47223.02"/>
    <n v="0"/>
    <n v="513997.86"/>
    <n v="1443.87"/>
    <n v="0"/>
    <n v="0"/>
    <n v="0"/>
    <n v="0"/>
    <m/>
    <n v="513997.86"/>
    <n v="148065.44"/>
    <n v="3695.3"/>
    <n v="0"/>
    <n v="0"/>
    <n v="0"/>
    <n v="0"/>
    <n v="0"/>
    <n v="151760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666.89"/>
    <n v="151760.74"/>
    <n v="160"/>
    <n v="199"/>
    <n v="139325.70000000001"/>
    <n v="513997.86"/>
    <n v="80.251797999999994"/>
    <n v="80.251797999999994"/>
    <n v="9.5"/>
    <m/>
    <m/>
    <m/>
    <s v="BCN"/>
    <s v="TIJUANA"/>
    <s v="22125"/>
    <s v="Morosidad"/>
    <x v="2"/>
  </r>
  <r>
    <n v="4700"/>
    <s v="Hipotecaria Su Casita"/>
    <s v="FIDEICOMISO 234036"/>
    <d v="2018-05-03T00:00:00"/>
    <s v="340171"/>
    <x v="1"/>
    <n v="0"/>
    <n v="373208.63"/>
    <n v="0"/>
    <n v="0"/>
    <n v="373208.63"/>
    <n v="1235.1099999999999"/>
    <n v="0"/>
    <n v="0"/>
    <n v="1235.1099999999999"/>
    <n v="0"/>
    <m/>
    <n v="371973.52"/>
    <n v="0"/>
    <n v="2270.35"/>
    <n v="0"/>
    <n v="0"/>
    <n v="2270.35"/>
    <n v="0"/>
    <n v="0"/>
    <n v="0"/>
    <n v="0"/>
    <n v="0"/>
    <n v="0"/>
    <n v="0"/>
    <n v="0"/>
    <n v="0"/>
    <n v="0"/>
    <n v="206.34"/>
    <n v="0"/>
    <n v="0"/>
    <n v="0"/>
    <n v="0"/>
    <n v="0"/>
    <n v="0"/>
    <n v="0"/>
    <n v="109.8"/>
    <n v="0"/>
    <n v="101.6"/>
    <n v="0"/>
    <n v="3821.6"/>
    <n v="0"/>
    <n v="0"/>
    <n v="171"/>
    <n v="210"/>
    <n v="108600.65"/>
    <n v="415000.01"/>
    <n v="87.267470000000003"/>
    <n v="78.219728229390697"/>
    <n v="7.3"/>
    <m/>
    <m/>
    <m/>
    <s v="BCN"/>
    <s v="TIJUANA"/>
    <s v="22563"/>
    <s v="Al corriente"/>
    <x v="2"/>
  </r>
  <r>
    <n v="4701"/>
    <s v="Hipotecaria Su Casita"/>
    <s v="FIDEICOMISO 234036"/>
    <d v="2018-05-03T00:00:00"/>
    <s v="340172"/>
    <x v="4"/>
    <n v="3"/>
    <n v="816343.39"/>
    <n v="7460.85"/>
    <n v="0"/>
    <n v="823804.24"/>
    <n v="2522.6799999999998"/>
    <n v="0"/>
    <n v="5320.15"/>
    <n v="0"/>
    <n v="0"/>
    <m/>
    <n v="818484.09"/>
    <n v="17658.57"/>
    <n v="5850.46"/>
    <n v="0"/>
    <n v="17658.57"/>
    <n v="0"/>
    <n v="0"/>
    <n v="0"/>
    <n v="5850.46"/>
    <n v="0"/>
    <n v="0"/>
    <n v="0"/>
    <n v="0"/>
    <n v="0"/>
    <n v="0"/>
    <n v="0"/>
    <n v="0"/>
    <n v="0"/>
    <n v="0"/>
    <n v="0"/>
    <n v="700"/>
    <n v="0"/>
    <n v="0"/>
    <n v="1321.28"/>
    <n v="0"/>
    <n v="0"/>
    <n v="0"/>
    <n v="0"/>
    <n v="25000"/>
    <n v="4663.38"/>
    <n v="5850.46"/>
    <n v="167"/>
    <n v="206"/>
    <n v="234898.75"/>
    <n v="900000"/>
    <n v="90.000001999999995"/>
    <n v="81.848410818853495"/>
    <n v="8.6"/>
    <m/>
    <m/>
    <m/>
    <s v="CHI"/>
    <s v="CHIHUAHUA"/>
    <s v="31160"/>
    <s v="Morosidad"/>
    <x v="2"/>
  </r>
  <r>
    <n v="4702"/>
    <s v="Hipotecaria Su Casita"/>
    <s v="FIDEICOMISO 234036"/>
    <d v="2018-05-03T00:00:00"/>
    <s v="340173"/>
    <x v="1"/>
    <n v="0"/>
    <n v="429033.97"/>
    <n v="0"/>
    <n v="0"/>
    <n v="429033.97"/>
    <n v="1298.42"/>
    <n v="0"/>
    <n v="0"/>
    <n v="1298.42"/>
    <n v="0"/>
    <m/>
    <n v="427735.55"/>
    <n v="0"/>
    <n v="3396.52"/>
    <n v="0"/>
    <n v="0"/>
    <n v="3396.52"/>
    <n v="0"/>
    <n v="0"/>
    <n v="0"/>
    <n v="0"/>
    <n v="0"/>
    <n v="0"/>
    <n v="0"/>
    <n v="0"/>
    <n v="0"/>
    <n v="0"/>
    <n v="234.42"/>
    <n v="0"/>
    <n v="0"/>
    <n v="0"/>
    <n v="0"/>
    <n v="0"/>
    <n v="0"/>
    <n v="0"/>
    <n v="8.58"/>
    <n v="0"/>
    <n v="8.57"/>
    <n v="0"/>
    <n v="4937.9399999999996"/>
    <n v="0"/>
    <n v="0"/>
    <n v="162"/>
    <n v="201"/>
    <n v="125891.35"/>
    <n v="471499.99"/>
    <n v="90.000004000000004"/>
    <n v="81.646239718779597"/>
    <n v="9.5"/>
    <m/>
    <m/>
    <m/>
    <s v="EM"/>
    <s v="ECATEPEC"/>
    <s v="55076"/>
    <s v="Al corriente"/>
    <x v="2"/>
  </r>
  <r>
    <n v="4703"/>
    <s v="Hipotecaria Su Casita"/>
    <s v="FIDEICOMISO 234036"/>
    <d v="2018-05-03T00:00:00"/>
    <s v="340174"/>
    <x v="1"/>
    <n v="0"/>
    <n v="331537.81"/>
    <n v="0"/>
    <n v="0"/>
    <n v="331537.81"/>
    <n v="1026.8800000000001"/>
    <n v="0"/>
    <n v="0"/>
    <n v="1026.8800000000001"/>
    <n v="0"/>
    <m/>
    <n v="330510.93"/>
    <n v="0"/>
    <n v="2925.82"/>
    <n v="0"/>
    <n v="0"/>
    <n v="2925.82"/>
    <n v="0"/>
    <n v="0"/>
    <n v="0"/>
    <n v="0"/>
    <n v="0"/>
    <n v="0"/>
    <n v="0"/>
    <n v="0"/>
    <n v="0"/>
    <n v="0"/>
    <n v="181.48"/>
    <n v="0"/>
    <n v="0"/>
    <n v="0"/>
    <n v="0"/>
    <n v="0"/>
    <n v="0"/>
    <n v="0"/>
    <n v="165.32"/>
    <n v="0"/>
    <n v="149.5"/>
    <n v="0"/>
    <n v="4299.5"/>
    <n v="0"/>
    <n v="0"/>
    <n v="153"/>
    <n v="192"/>
    <n v="99758.7"/>
    <n v="365000.72"/>
    <n v="85.890242999999998"/>
    <n v="77.774268751732905"/>
    <n v="10.59"/>
    <m/>
    <m/>
    <m/>
    <s v="NL"/>
    <s v="GARCIA"/>
    <s v="66000"/>
    <s v="Al corriente"/>
    <x v="2"/>
  </r>
  <r>
    <n v="4704"/>
    <s v="Hipotecaria Su Casita"/>
    <s v="FIDEICOMISO 234036"/>
    <d v="2018-05-03T00:00:00"/>
    <s v="340176"/>
    <x v="2"/>
    <n v="0"/>
    <n v="139526.76"/>
    <n v="0"/>
    <n v="0"/>
    <n v="139526.76"/>
    <n v="422.69"/>
    <n v="0"/>
    <n v="0"/>
    <n v="0"/>
    <n v="0"/>
    <m/>
    <n v="139526.76"/>
    <n v="0"/>
    <n v="1151.0999999999999"/>
    <n v="0"/>
    <n v="0"/>
    <n v="0"/>
    <n v="0"/>
    <n v="0"/>
    <n v="1151.0999999999999"/>
    <n v="0"/>
    <n v="0"/>
    <n v="0"/>
    <n v="0"/>
    <n v="0"/>
    <n v="0"/>
    <n v="0"/>
    <n v="64.510000000000005"/>
    <n v="0"/>
    <n v="0"/>
    <n v="0"/>
    <n v="0"/>
    <n v="0"/>
    <n v="0"/>
    <n v="0"/>
    <n v="0"/>
    <n v="0"/>
    <n v="64.510000000000005"/>
    <n v="0"/>
    <n v="64.510000000000005"/>
    <n v="422.69"/>
    <n v="1151.0999999999999"/>
    <n v="159"/>
    <n v="198"/>
    <n v="73161"/>
    <n v="153266.88"/>
    <n v="38.297918000000003"/>
    <n v="34.864573567920701"/>
    <n v="9.9"/>
    <m/>
    <m/>
    <m/>
    <s v="QR"/>
    <s v="BENITO JUAREZ"/>
    <s v="77517"/>
    <s v="Morosidad"/>
    <x v="2"/>
  </r>
  <r>
    <n v="4705"/>
    <s v="Hipotecaria Su Casita"/>
    <s v="FIDEICOMISO 234036"/>
    <d v="2018-05-03T00:00:00"/>
    <s v="340177"/>
    <x v="0"/>
    <n v="21"/>
    <n v="343605.96"/>
    <n v="78393.72"/>
    <n v="0"/>
    <n v="421999.68"/>
    <n v="2437.21"/>
    <n v="0"/>
    <n v="0"/>
    <n v="0"/>
    <n v="0"/>
    <m/>
    <n v="421999.68"/>
    <n v="129448.42"/>
    <n v="3032.32"/>
    <n v="0"/>
    <n v="0"/>
    <n v="0"/>
    <n v="0"/>
    <n v="0"/>
    <n v="132480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830.929999999993"/>
    <n v="132480.74"/>
    <n v="91"/>
    <n v="130"/>
    <n v="116816.1"/>
    <n v="421999.68"/>
    <n v="88.333954000000006"/>
    <n v="88.333954000000006"/>
    <n v="10.59"/>
    <m/>
    <m/>
    <m/>
    <s v="TAM"/>
    <s v="ALTAMIRA"/>
    <s v="89607"/>
    <s v="Morosidad"/>
    <x v="2"/>
  </r>
  <r>
    <n v="4706"/>
    <s v="Hipotecaria Su Casita"/>
    <s v="FIDEICOMISO 234036"/>
    <d v="2018-05-03T00:00:00"/>
    <s v="340178"/>
    <x v="0"/>
    <n v="21"/>
    <n v="234472.09"/>
    <n v="24027.93"/>
    <n v="0"/>
    <n v="258500.02"/>
    <n v="724.57"/>
    <n v="0"/>
    <n v="0"/>
    <n v="0"/>
    <n v="0"/>
    <m/>
    <n v="258500.02"/>
    <n v="67360.17"/>
    <n v="1680.38"/>
    <n v="0"/>
    <n v="0"/>
    <n v="0"/>
    <n v="0"/>
    <n v="0"/>
    <n v="69040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752.5"/>
    <n v="69040.55"/>
    <n v="167"/>
    <n v="206"/>
    <n v="67431.89"/>
    <n v="258500.02"/>
    <n v="89.999999000000003"/>
    <n v="89.999999000000003"/>
    <n v="8.6"/>
    <m/>
    <m/>
    <m/>
    <s v="EM"/>
    <s v="VALLE DE CHALCO SOLIDARIDAD"/>
    <s v="56614"/>
    <s v="Morosidad"/>
    <x v="2"/>
  </r>
  <r>
    <n v="4707"/>
    <s v="Hipotecaria Su Casita"/>
    <s v="FIDEICOMISO 234036"/>
    <d v="2018-05-03T00:00:00"/>
    <s v="340181"/>
    <x v="7"/>
    <n v="5"/>
    <n v="275079.21000000002"/>
    <n v="4076.48"/>
    <n v="0"/>
    <n v="279155.69"/>
    <n v="832.91"/>
    <n v="0"/>
    <n v="803.69"/>
    <n v="0"/>
    <n v="0"/>
    <m/>
    <n v="278352"/>
    <n v="9024.2999999999993"/>
    <n v="1971.4"/>
    <n v="0"/>
    <n v="1895.81"/>
    <n v="0"/>
    <n v="0"/>
    <n v="0"/>
    <n v="9099.89"/>
    <n v="0"/>
    <n v="0"/>
    <n v="0"/>
    <n v="0"/>
    <n v="0"/>
    <n v="0"/>
    <n v="0"/>
    <n v="0"/>
    <n v="0"/>
    <n v="0"/>
    <n v="0"/>
    <n v="350"/>
    <n v="0"/>
    <n v="0"/>
    <n v="150.5"/>
    <n v="0"/>
    <n v="0"/>
    <n v="0"/>
    <n v="0"/>
    <n v="3200"/>
    <n v="4105.7"/>
    <n v="9099.89"/>
    <n v="169"/>
    <n v="208"/>
    <n v="78871.81"/>
    <n v="302699.99"/>
    <n v="87.403700000000001"/>
    <n v="80.373292058582507"/>
    <n v="8.6"/>
    <m/>
    <m/>
    <m/>
    <s v="BCN"/>
    <s v="MEXICALI"/>
    <s v="21327"/>
    <s v="Morosidad"/>
    <x v="2"/>
  </r>
  <r>
    <n v="4708"/>
    <s v="Hipotecaria Su Casita"/>
    <s v="FIDEICOMISO 234036"/>
    <d v="2018-05-03T00:00:00"/>
    <s v="340182"/>
    <x v="2"/>
    <n v="1"/>
    <n v="424095.87"/>
    <n v="1301.54"/>
    <n v="0"/>
    <n v="425397.41"/>
    <n v="1311.84"/>
    <n v="0"/>
    <n v="1301.54"/>
    <n v="0"/>
    <n v="0"/>
    <m/>
    <n v="424095.87"/>
    <n v="3367.73"/>
    <n v="3357.43"/>
    <n v="0"/>
    <n v="3367.73"/>
    <n v="0"/>
    <n v="0"/>
    <n v="0"/>
    <n v="3357.43"/>
    <n v="0"/>
    <n v="0"/>
    <n v="0"/>
    <n v="0"/>
    <n v="0"/>
    <n v="0"/>
    <n v="0"/>
    <n v="0.52"/>
    <n v="0"/>
    <n v="0"/>
    <n v="0"/>
    <n v="0"/>
    <n v="0"/>
    <n v="0"/>
    <n v="231.71"/>
    <n v="0"/>
    <n v="0"/>
    <n v="0"/>
    <n v="0"/>
    <n v="4901.5"/>
    <n v="1311.84"/>
    <n v="3357.43"/>
    <n v="160"/>
    <n v="199"/>
    <n v="126657.9"/>
    <n v="467000.85"/>
    <n v="88.537706999999997"/>
    <n v="80.403442259195302"/>
    <n v="9.5"/>
    <m/>
    <m/>
    <m/>
    <s v="EM"/>
    <s v="ECATEPEC"/>
    <s v="55075"/>
    <s v="Morosidad"/>
    <x v="2"/>
  </r>
  <r>
    <n v="4709"/>
    <s v="Hipotecaria Su Casita"/>
    <s v="FIDEICOMISO 234036"/>
    <d v="2018-05-03T00:00:00"/>
    <s v="340183"/>
    <x v="0"/>
    <n v="21"/>
    <n v="356337.14"/>
    <n v="31321.759999999998"/>
    <n v="0"/>
    <n v="387658.9"/>
    <n v="1070.3599999999999"/>
    <n v="0"/>
    <n v="0"/>
    <n v="0"/>
    <n v="0"/>
    <m/>
    <n v="387658.9"/>
    <n v="110683.36"/>
    <n v="3144.68"/>
    <n v="0"/>
    <n v="0"/>
    <n v="0"/>
    <n v="0"/>
    <n v="0"/>
    <n v="113828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392.12"/>
    <n v="113828.04"/>
    <n v="155"/>
    <n v="193"/>
    <n v="105957"/>
    <n v="389999.32"/>
    <n v="71.794991999999993"/>
    <n v="71.364143979094095"/>
    <n v="10.59"/>
    <m/>
    <m/>
    <m/>
    <s v="EM"/>
    <s v="ACOLMAN"/>
    <s v="55882"/>
    <s v="Morosidad"/>
    <x v="2"/>
  </r>
  <r>
    <n v="4710"/>
    <s v="Hipotecaria Su Casita"/>
    <s v="FIDEICOMISO 234036"/>
    <d v="2018-05-03T00:00:00"/>
    <s v="340184"/>
    <x v="0"/>
    <n v="21"/>
    <n v="151016.23000000001"/>
    <n v="10959.58"/>
    <n v="0"/>
    <n v="161975.81"/>
    <n v="481.35"/>
    <n v="0"/>
    <n v="0"/>
    <n v="0"/>
    <n v="0"/>
    <m/>
    <n v="161975.81"/>
    <n v="34595.32"/>
    <n v="1332.72"/>
    <n v="0"/>
    <n v="0"/>
    <n v="0"/>
    <n v="0"/>
    <n v="0"/>
    <n v="35928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40.93"/>
    <n v="35928.04"/>
    <n v="150"/>
    <n v="189"/>
    <n v="46267.8"/>
    <n v="166499.12"/>
    <n v="90.000474999999994"/>
    <n v="87.555416740399295"/>
    <n v="10.59"/>
    <m/>
    <m/>
    <m/>
    <s v="NL"/>
    <s v="MONTERREY"/>
    <s v="64367"/>
    <s v="Morosidad"/>
    <x v="2"/>
  </r>
  <r>
    <n v="4711"/>
    <s v="Hipotecaria Su Casita"/>
    <s v="FIDEICOMISO 234036"/>
    <d v="2018-05-03T00:00:00"/>
    <s v="340185"/>
    <x v="1"/>
    <n v="0"/>
    <n v="269608.53000000003"/>
    <n v="0"/>
    <n v="0"/>
    <n v="269608.53000000003"/>
    <n v="848.03"/>
    <n v="0"/>
    <n v="0"/>
    <n v="848.03"/>
    <n v="0"/>
    <m/>
    <n v="268760.5"/>
    <n v="0"/>
    <n v="2379.3000000000002"/>
    <n v="0"/>
    <n v="0"/>
    <n v="2379.3000000000002"/>
    <n v="0"/>
    <n v="0"/>
    <n v="0"/>
    <n v="0"/>
    <n v="0"/>
    <n v="0"/>
    <n v="0"/>
    <n v="0"/>
    <n v="0"/>
    <n v="0"/>
    <n v="169.67"/>
    <n v="0"/>
    <n v="0"/>
    <n v="0"/>
    <n v="0"/>
    <n v="0"/>
    <n v="0"/>
    <n v="0"/>
    <n v="4.8499999999999996"/>
    <n v="0"/>
    <n v="4.8499999999999996"/>
    <n v="0"/>
    <n v="3401.85"/>
    <n v="0"/>
    <n v="0"/>
    <n v="154"/>
    <n v="193"/>
    <n v="110436.3"/>
    <n v="298611.12"/>
    <n v="49.345641000000001"/>
    <n v="44.412810708390602"/>
    <n v="10.59"/>
    <m/>
    <m/>
    <m/>
    <s v="BCN"/>
    <s v="MEXICALI"/>
    <s v="21376"/>
    <s v="Al corriente"/>
    <x v="2"/>
  </r>
  <r>
    <n v="4712"/>
    <s v="Hipotecaria Su Casita"/>
    <s v="FIDEICOMISO 234036"/>
    <d v="2018-05-03T00:00:00"/>
    <s v="340186"/>
    <x v="1"/>
    <n v="0"/>
    <n v="114633.01"/>
    <n v="0"/>
    <n v="0"/>
    <n v="114633.01"/>
    <n v="356.77"/>
    <n v="0"/>
    <n v="0"/>
    <n v="356.77"/>
    <n v="0"/>
    <m/>
    <n v="114276.24"/>
    <n v="0"/>
    <n v="1011.64"/>
    <n v="0"/>
    <n v="0"/>
    <n v="1011.64"/>
    <n v="0"/>
    <n v="0"/>
    <n v="0"/>
    <n v="0"/>
    <n v="0"/>
    <n v="0"/>
    <n v="0"/>
    <n v="0"/>
    <n v="0"/>
    <n v="0"/>
    <n v="89.3"/>
    <n v="0"/>
    <n v="0"/>
    <n v="0"/>
    <n v="0"/>
    <n v="0"/>
    <n v="0"/>
    <n v="0"/>
    <n v="28.57"/>
    <n v="0"/>
    <n v="28.28"/>
    <n v="0"/>
    <n v="1486.28"/>
    <n v="0"/>
    <n v="0"/>
    <n v="152"/>
    <n v="191"/>
    <n v="71928"/>
    <n v="126108.75"/>
    <n v="36.398690000000002"/>
    <n v="32.983480005357301"/>
    <n v="10.59"/>
    <m/>
    <m/>
    <m/>
    <s v="QR"/>
    <s v="BENITO JUAREZ"/>
    <s v="77539"/>
    <s v="Al corriente"/>
    <x v="2"/>
  </r>
  <r>
    <n v="4713"/>
    <s v="Hipotecaria Su Casita"/>
    <s v="FIDEICOMISO 234036"/>
    <d v="2018-05-03T00:00:00"/>
    <s v="340188"/>
    <x v="2"/>
    <n v="0"/>
    <n v="187796.55"/>
    <n v="0"/>
    <n v="0"/>
    <n v="187796.55"/>
    <n v="557.62"/>
    <n v="0"/>
    <n v="0"/>
    <n v="0"/>
    <n v="0"/>
    <m/>
    <n v="187796.55"/>
    <n v="0"/>
    <n v="1502.37"/>
    <n v="0"/>
    <n v="0"/>
    <n v="265.27"/>
    <n v="0"/>
    <n v="0"/>
    <n v="1237.0999999999999"/>
    <n v="0"/>
    <n v="0"/>
    <n v="0"/>
    <n v="0"/>
    <n v="0"/>
    <n v="0"/>
    <n v="0"/>
    <n v="151.85"/>
    <n v="0"/>
    <n v="0"/>
    <n v="0"/>
    <n v="0"/>
    <n v="0"/>
    <n v="0"/>
    <n v="0"/>
    <n v="0"/>
    <n v="0"/>
    <n v="417.12"/>
    <n v="0"/>
    <n v="417.12"/>
    <n v="557.62"/>
    <n v="1237.0999999999999"/>
    <n v="163"/>
    <n v="195"/>
    <n v="105078.09"/>
    <n v="197589.18"/>
    <n v="38.076186999999997"/>
    <n v="36.189109928766598"/>
    <n v="9.6"/>
    <m/>
    <m/>
    <m/>
    <s v="NL"/>
    <s v="APODACA"/>
    <s v="66613"/>
    <s v="Morosidad"/>
    <x v="2"/>
  </r>
  <r>
    <n v="4714"/>
    <s v="Hipotecaria Su Casita"/>
    <s v="FIDEICOMISO 234036"/>
    <d v="2018-05-03T00:00:00"/>
    <s v="340189"/>
    <x v="1"/>
    <n v="3"/>
    <n v="258153.98"/>
    <n v="1878.34"/>
    <n v="0"/>
    <n v="260032.32"/>
    <n v="803.46"/>
    <n v="0"/>
    <n v="1878.34"/>
    <n v="803.46"/>
    <n v="0"/>
    <m/>
    <n v="257350.52"/>
    <n v="4577.4399999999996"/>
    <n v="2278.21"/>
    <n v="0"/>
    <n v="4577.4399999999996"/>
    <n v="2278.21"/>
    <n v="0"/>
    <n v="0"/>
    <n v="0"/>
    <n v="0"/>
    <n v="0"/>
    <n v="0"/>
    <n v="0"/>
    <n v="0"/>
    <n v="0"/>
    <n v="0"/>
    <n v="141.19999999999999"/>
    <n v="0"/>
    <n v="0"/>
    <n v="0"/>
    <n v="700"/>
    <n v="0"/>
    <n v="0"/>
    <n v="282.39999999999998"/>
    <n v="18.95"/>
    <n v="0"/>
    <n v="0"/>
    <n v="0"/>
    <n v="10680"/>
    <n v="0"/>
    <n v="0"/>
    <n v="152"/>
    <n v="191"/>
    <n v="78207.600000000006"/>
    <n v="283997.59999999998"/>
    <n v="71.966177000000002"/>
    <n v="65.213695726168297"/>
    <n v="10.59"/>
    <m/>
    <m/>
    <m/>
    <s v="QR"/>
    <s v="BENITO JUAREZ"/>
    <s v="77536"/>
    <s v="Al corriente"/>
    <x v="2"/>
  </r>
  <r>
    <n v="4715"/>
    <s v="Hipotecaria Su Casita"/>
    <s v="FIDEICOMISO 234036"/>
    <d v="2018-05-03T00:00:00"/>
    <s v="340190"/>
    <x v="1"/>
    <n v="0"/>
    <n v="370394.63"/>
    <n v="0"/>
    <n v="0"/>
    <n v="370394.63"/>
    <n v="2067.08"/>
    <n v="0"/>
    <n v="0"/>
    <n v="2067.08"/>
    <n v="0"/>
    <m/>
    <n v="368327.55"/>
    <n v="0"/>
    <n v="2932.29"/>
    <n v="0"/>
    <n v="0"/>
    <n v="2932.29"/>
    <n v="0"/>
    <n v="0"/>
    <n v="0"/>
    <n v="0"/>
    <n v="0"/>
    <n v="0"/>
    <n v="0"/>
    <n v="0"/>
    <n v="0"/>
    <n v="0"/>
    <n v="217.77"/>
    <n v="0"/>
    <n v="0"/>
    <n v="0"/>
    <n v="0"/>
    <n v="0"/>
    <n v="0"/>
    <n v="0"/>
    <n v="100.67"/>
    <n v="0"/>
    <n v="17.809999999999999"/>
    <n v="0"/>
    <n v="5317.81"/>
    <n v="0"/>
    <n v="0"/>
    <n v="111"/>
    <n v="150"/>
    <n v="119226.9"/>
    <n v="438000.29"/>
    <n v="76.319588999999993"/>
    <n v="64.179426076126504"/>
    <n v="9.5"/>
    <m/>
    <m/>
    <m/>
    <s v="QR"/>
    <s v="BENITO JUAREZ"/>
    <s v="77539"/>
    <s v="Al corriente"/>
    <x v="2"/>
  </r>
  <r>
    <n v="4716"/>
    <s v="Hipotecaria Su Casita"/>
    <s v="FIDEICOMISO 234036"/>
    <d v="2018-05-03T00:00:00"/>
    <s v="340191"/>
    <x v="1"/>
    <n v="0"/>
    <n v="433151.33"/>
    <n v="0"/>
    <n v="0"/>
    <n v="433151.33"/>
    <n v="1362.33"/>
    <n v="0"/>
    <n v="0"/>
    <n v="1362.33"/>
    <n v="100314.64"/>
    <m/>
    <n v="331474.36"/>
    <n v="0"/>
    <n v="3609.59"/>
    <n v="0"/>
    <n v="0"/>
    <n v="3609.59"/>
    <n v="0"/>
    <n v="0"/>
    <n v="0"/>
    <n v="0"/>
    <n v="0"/>
    <n v="0"/>
    <n v="0"/>
    <n v="0"/>
    <n v="0"/>
    <n v="0"/>
    <n v="243.12"/>
    <n v="0"/>
    <n v="0"/>
    <n v="0"/>
    <n v="0"/>
    <n v="0"/>
    <n v="0"/>
    <n v="0"/>
    <n v="0"/>
    <n v="0"/>
    <n v="29.68"/>
    <n v="0"/>
    <n v="105529.68"/>
    <n v="0"/>
    <n v="0"/>
    <n v="155"/>
    <n v="187"/>
    <n v="124164"/>
    <n v="456998.76"/>
    <n v="89.999516999999997"/>
    <n v="65.279241234449103"/>
    <n v="10"/>
    <m/>
    <m/>
    <m/>
    <s v="NL"/>
    <s v="APODACA"/>
    <s v="66600"/>
    <s v="Al corriente"/>
    <x v="2"/>
  </r>
  <r>
    <n v="4717"/>
    <s v="Hipotecaria Su Casita"/>
    <s v="FIDEICOMISO 234036"/>
    <d v="2018-05-03T00:00:00"/>
    <s v="340194"/>
    <x v="3"/>
    <n v="3"/>
    <n v="972072.7"/>
    <n v="9315.92"/>
    <n v="0"/>
    <n v="981388.62"/>
    <n v="3158.14"/>
    <n v="0"/>
    <n v="0"/>
    <n v="0"/>
    <n v="0"/>
    <m/>
    <n v="981388.62"/>
    <n v="17368.32"/>
    <n v="8246.42"/>
    <n v="0"/>
    <n v="0"/>
    <n v="0"/>
    <n v="0"/>
    <n v="0"/>
    <n v="25614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74.06"/>
    <n v="25614.74"/>
    <n v="151"/>
    <n v="189"/>
    <n v="297650.09999999998"/>
    <n v="1072002.02"/>
    <n v="86.999836000000002"/>
    <n v="79.645977712118807"/>
    <n v="10.18"/>
    <m/>
    <m/>
    <m/>
    <s v="BCN"/>
    <s v="TIJUANA"/>
    <s v="22000"/>
    <s v="Morosidad"/>
    <x v="2"/>
  </r>
  <r>
    <n v="4718"/>
    <s v="Hipotecaria Su Casita"/>
    <s v="FIDEICOMISO 234036"/>
    <d v="2018-05-03T00:00:00"/>
    <s v="340195"/>
    <x v="2"/>
    <n v="0"/>
    <n v="380880.86"/>
    <n v="0"/>
    <n v="0"/>
    <n v="380880.86"/>
    <n v="2283.63"/>
    <n v="0"/>
    <n v="0"/>
    <n v="0"/>
    <n v="0"/>
    <m/>
    <n v="380880.86"/>
    <n v="0"/>
    <n v="3361.27"/>
    <n v="0"/>
    <n v="0"/>
    <n v="0"/>
    <n v="0"/>
    <n v="0"/>
    <n v="3361.27"/>
    <n v="0"/>
    <n v="0"/>
    <n v="0"/>
    <n v="0"/>
    <n v="0"/>
    <n v="0"/>
    <n v="0"/>
    <n v="30.04"/>
    <n v="0"/>
    <n v="0"/>
    <n v="0"/>
    <n v="0"/>
    <n v="0"/>
    <n v="0"/>
    <n v="0"/>
    <n v="0"/>
    <n v="0"/>
    <n v="30.04"/>
    <n v="0"/>
    <n v="30.04"/>
    <n v="2283.63"/>
    <n v="3361.27"/>
    <n v="102"/>
    <n v="140"/>
    <n v="125754.6"/>
    <n v="452699.21"/>
    <n v="75.857789999999994"/>
    <n v="63.823350371871399"/>
    <n v="10.59"/>
    <m/>
    <m/>
    <m/>
    <s v="DF"/>
    <s v="VENUSTIANO CARRANZA"/>
    <s v="15850"/>
    <s v="Morosidad"/>
    <x v="2"/>
  </r>
  <r>
    <n v="4719"/>
    <s v="Hipotecaria Su Casita"/>
    <s v="FIDEICOMISO 234036"/>
    <d v="2018-05-03T00:00:00"/>
    <s v="340196"/>
    <x v="13"/>
    <n v="3"/>
    <n v="208400.15"/>
    <n v="4357.46"/>
    <n v="0"/>
    <n v="212757.61"/>
    <n v="1478.2"/>
    <n v="0"/>
    <n v="1439.74"/>
    <n v="0"/>
    <n v="0"/>
    <m/>
    <n v="211317.87"/>
    <n v="5466.99"/>
    <n v="1839.13"/>
    <n v="0"/>
    <n v="1750.05"/>
    <n v="0"/>
    <n v="0"/>
    <n v="0"/>
    <n v="5556.07"/>
    <n v="0"/>
    <n v="0"/>
    <n v="0"/>
    <n v="0"/>
    <n v="0"/>
    <n v="0"/>
    <n v="0"/>
    <n v="0"/>
    <n v="0"/>
    <n v="0"/>
    <n v="0"/>
    <n v="260.20999999999998"/>
    <n v="0"/>
    <n v="0"/>
    <n v="0"/>
    <n v="0"/>
    <n v="0"/>
    <n v="0"/>
    <n v="0"/>
    <n v="3450"/>
    <n v="4395.92"/>
    <n v="5556.07"/>
    <n v="91"/>
    <n v="127"/>
    <n v="70995.899999999994"/>
    <n v="252743.07"/>
    <n v="57.766744000000003"/>
    <n v="48.298635048293399"/>
    <n v="10.59"/>
    <m/>
    <m/>
    <m/>
    <s v="EM"/>
    <s v="HUEHUETOCA"/>
    <s v="54680"/>
    <s v="Morosidad"/>
    <x v="2"/>
  </r>
  <r>
    <n v="4720"/>
    <s v="Hipotecaria Su Casita"/>
    <s v="FIDEICOMISO 234036"/>
    <d v="2018-05-03T00:00:00"/>
    <s v="340197"/>
    <x v="1"/>
    <n v="0"/>
    <n v="229603.48"/>
    <n v="0"/>
    <n v="0"/>
    <n v="229603.48"/>
    <n v="714.6"/>
    <n v="0"/>
    <n v="0"/>
    <n v="714.6"/>
    <n v="0"/>
    <m/>
    <n v="228888.88"/>
    <n v="0"/>
    <n v="2026.25"/>
    <n v="0"/>
    <n v="0"/>
    <n v="2026.25"/>
    <n v="0"/>
    <n v="0"/>
    <n v="0"/>
    <n v="0"/>
    <n v="0"/>
    <n v="0"/>
    <n v="0"/>
    <n v="0"/>
    <n v="0"/>
    <n v="0"/>
    <n v="133.09"/>
    <n v="0"/>
    <n v="0"/>
    <n v="0"/>
    <n v="0"/>
    <n v="0"/>
    <n v="0"/>
    <n v="0"/>
    <n v="0.06"/>
    <n v="0"/>
    <n v="0.06"/>
    <n v="0"/>
    <n v="2874"/>
    <n v="0"/>
    <n v="0"/>
    <n v="152"/>
    <n v="188"/>
    <n v="80818.8"/>
    <n v="251040.01"/>
    <n v="46.757834000000003"/>
    <n v="42.632042021851099"/>
    <n v="10.59"/>
    <m/>
    <m/>
    <m/>
    <s v="EM"/>
    <s v="CHICOLOAPAN"/>
    <s v="56370"/>
    <s v="Al corriente"/>
    <x v="2"/>
  </r>
  <r>
    <n v="4721"/>
    <s v="Hipotecaria Su Casita"/>
    <s v="FIDEICOMISO 234036"/>
    <d v="2018-05-03T00:00:00"/>
    <s v="340198"/>
    <x v="13"/>
    <n v="2"/>
    <n v="200297.71"/>
    <n v="1361.11"/>
    <n v="0"/>
    <n v="201658.82"/>
    <n v="689.07"/>
    <n v="0"/>
    <n v="0"/>
    <n v="0"/>
    <n v="0"/>
    <m/>
    <n v="201658.82"/>
    <n v="2433.67"/>
    <n v="1669.15"/>
    <n v="0"/>
    <n v="0"/>
    <n v="0"/>
    <n v="0"/>
    <n v="0"/>
    <n v="4102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50.1799999999998"/>
    <n v="4102.82"/>
    <n v="153"/>
    <n v="185"/>
    <n v="64811.7"/>
    <n v="215649.79"/>
    <n v="67.994991999999996"/>
    <n v="63.583599374844901"/>
    <n v="10"/>
    <m/>
    <m/>
    <m/>
    <s v="QR"/>
    <s v="SOLIDARIDAD"/>
    <s v="77710"/>
    <s v="Morosidad"/>
    <x v="2"/>
  </r>
  <r>
    <n v="4722"/>
    <s v="Hipotecaria Su Casita"/>
    <s v="FIDEICOMISO 234036"/>
    <d v="2018-05-03T00:00:00"/>
    <s v="340199"/>
    <x v="1"/>
    <n v="1"/>
    <n v="234973.81"/>
    <n v="777.22"/>
    <n v="0"/>
    <n v="235751.03"/>
    <n v="1590.08"/>
    <n v="0"/>
    <n v="777.22"/>
    <n v="1590.08"/>
    <n v="0"/>
    <m/>
    <n v="233383.73"/>
    <n v="0"/>
    <n v="2073.64"/>
    <n v="0"/>
    <n v="0"/>
    <n v="2073.64"/>
    <n v="0"/>
    <n v="0"/>
    <n v="0"/>
    <n v="0"/>
    <n v="0"/>
    <n v="0"/>
    <n v="0"/>
    <n v="0"/>
    <n v="0"/>
    <n v="0"/>
    <n v="152.34"/>
    <n v="0"/>
    <n v="0"/>
    <n v="0"/>
    <n v="0"/>
    <n v="0"/>
    <n v="0"/>
    <n v="0"/>
    <n v="6.72"/>
    <n v="0"/>
    <n v="0"/>
    <n v="0"/>
    <n v="4600"/>
    <n v="0"/>
    <n v="0"/>
    <n v="94"/>
    <n v="132"/>
    <n v="92336.1"/>
    <n v="284980.5"/>
    <n v="65.619924999999995"/>
    <n v="53.739195695215102"/>
    <n v="10.59"/>
    <m/>
    <m/>
    <m/>
    <s v="EM"/>
    <s v="CHICOLOAPAN"/>
    <s v="56370"/>
    <s v="Al corriente"/>
    <x v="2"/>
  </r>
  <r>
    <n v="4723"/>
    <s v="Hipotecaria Su Casita"/>
    <s v="FIDEICOMISO 234036"/>
    <d v="2018-05-03T00:00:00"/>
    <s v="340200"/>
    <x v="0"/>
    <n v="21"/>
    <n v="176530.03"/>
    <n v="9719.0499999999993"/>
    <n v="0"/>
    <n v="186249.08"/>
    <n v="555.22"/>
    <n v="0"/>
    <n v="0"/>
    <n v="0"/>
    <n v="0"/>
    <m/>
    <n v="186249.08"/>
    <n v="41697.03"/>
    <n v="1471.08"/>
    <n v="0"/>
    <n v="0"/>
    <n v="0"/>
    <n v="0"/>
    <n v="0"/>
    <n v="43168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74.27"/>
    <n v="43168.11"/>
    <n v="155"/>
    <n v="187"/>
    <n v="83413.8"/>
    <n v="186249.08"/>
    <n v="44.443460999999999"/>
    <n v="44.443460999999999"/>
    <n v="10"/>
    <m/>
    <m/>
    <m/>
    <s v="COA"/>
    <s v="TORREON"/>
    <s v="27087"/>
    <s v="Morosidad"/>
    <x v="2"/>
  </r>
  <r>
    <n v="4724"/>
    <s v="Hipotecaria Su Casita"/>
    <s v="FIDEICOMISO 234036"/>
    <d v="2018-05-03T00:00:00"/>
    <s v="340201"/>
    <x v="1"/>
    <n v="0"/>
    <n v="228465.26"/>
    <n v="0"/>
    <n v="0"/>
    <n v="228465.26"/>
    <n v="724.78"/>
    <n v="0"/>
    <n v="0"/>
    <n v="724.78"/>
    <n v="0"/>
    <m/>
    <n v="227740.48"/>
    <n v="0"/>
    <n v="1827.72"/>
    <n v="0"/>
    <n v="0"/>
    <n v="1827.72"/>
    <n v="0"/>
    <n v="0"/>
    <n v="0"/>
    <n v="0"/>
    <n v="0"/>
    <n v="0"/>
    <n v="0"/>
    <n v="0"/>
    <n v="0"/>
    <n v="0"/>
    <n v="125.09"/>
    <n v="0"/>
    <n v="0"/>
    <n v="0"/>
    <n v="0"/>
    <n v="0"/>
    <n v="0"/>
    <n v="0"/>
    <n v="22.41"/>
    <n v="0"/>
    <n v="0"/>
    <n v="0"/>
    <n v="2700"/>
    <n v="0"/>
    <n v="0"/>
    <n v="157"/>
    <n v="195"/>
    <n v="68194.8"/>
    <n v="251598.03"/>
    <n v="86.101624000000001"/>
    <n v="77.9371173078721"/>
    <n v="9.6"/>
    <m/>
    <m/>
    <m/>
    <s v="EM"/>
    <s v="ACOLMAN"/>
    <s v="55870"/>
    <s v="Al corriente"/>
    <x v="2"/>
  </r>
  <r>
    <n v="4725"/>
    <s v="Hipotecaria Su Casita"/>
    <s v="FIDEICOMISO 234036"/>
    <d v="2018-05-03T00:00:00"/>
    <s v="340202"/>
    <x v="1"/>
    <n v="0"/>
    <n v="474217.94"/>
    <n v="0"/>
    <n v="0"/>
    <n v="474217.94"/>
    <n v="1466.89"/>
    <n v="0"/>
    <n v="0"/>
    <n v="1466.89"/>
    <n v="0"/>
    <m/>
    <n v="472751.05"/>
    <n v="0"/>
    <n v="3754.23"/>
    <n v="0"/>
    <n v="0"/>
    <n v="3754.23"/>
    <n v="0"/>
    <n v="0"/>
    <n v="0"/>
    <n v="0"/>
    <n v="0"/>
    <n v="0"/>
    <n v="0"/>
    <n v="0"/>
    <n v="0"/>
    <n v="0"/>
    <n v="266"/>
    <n v="0"/>
    <n v="0"/>
    <n v="0"/>
    <n v="0"/>
    <n v="0"/>
    <n v="0"/>
    <n v="0"/>
    <n v="60.1"/>
    <n v="0"/>
    <n v="47.22"/>
    <n v="0"/>
    <n v="5547.22"/>
    <n v="0"/>
    <n v="0"/>
    <n v="160"/>
    <n v="192"/>
    <n v="135531.29999999999"/>
    <n v="499999.63"/>
    <n v="81.072062000000003"/>
    <n v="76.653861596187795"/>
    <n v="9.5"/>
    <m/>
    <m/>
    <m/>
    <s v="PUE"/>
    <s v="PUEBLA"/>
    <s v="72590"/>
    <s v="Al corriente"/>
    <x v="2"/>
  </r>
  <r>
    <n v="4726"/>
    <s v="Hipotecaria Su Casita"/>
    <s v="FIDEICOMISO 234036"/>
    <d v="2018-05-03T00:00:00"/>
    <s v="340203"/>
    <x v="1"/>
    <n v="0"/>
    <n v="388578.32"/>
    <n v="0"/>
    <n v="0"/>
    <n v="388578.32"/>
    <n v="1201.98"/>
    <n v="0"/>
    <n v="0"/>
    <n v="1201.98"/>
    <n v="0"/>
    <m/>
    <n v="387376.34"/>
    <n v="0"/>
    <n v="3076.25"/>
    <n v="0"/>
    <n v="0"/>
    <n v="3076.25"/>
    <n v="0"/>
    <n v="0"/>
    <n v="0"/>
    <n v="0"/>
    <n v="0"/>
    <n v="0"/>
    <n v="0"/>
    <n v="0"/>
    <n v="0"/>
    <n v="0"/>
    <n v="212.3"/>
    <n v="0"/>
    <n v="0"/>
    <n v="0"/>
    <n v="0"/>
    <n v="0"/>
    <n v="0"/>
    <n v="0"/>
    <n v="31.45"/>
    <n v="0"/>
    <n v="21.98"/>
    <n v="0"/>
    <n v="4521.9799999999996"/>
    <n v="0"/>
    <n v="0"/>
    <n v="160"/>
    <n v="198"/>
    <n v="115658.1"/>
    <n v="426999.53"/>
    <n v="85.314612999999994"/>
    <n v="77.397889717715699"/>
    <n v="9.5"/>
    <m/>
    <m/>
    <m/>
    <s v="EM"/>
    <s v="IXTAPALUCA"/>
    <s v="56535"/>
    <s v="Al corriente"/>
    <x v="2"/>
  </r>
  <r>
    <n v="4727"/>
    <s v="Hipotecaria Su Casita"/>
    <s v="FIDEICOMISO 234036"/>
    <d v="2018-05-03T00:00:00"/>
    <s v="340204"/>
    <x v="12"/>
    <n v="3"/>
    <n v="219110.75"/>
    <n v="7460"/>
    <n v="0"/>
    <n v="226570.75"/>
    <n v="3267.69"/>
    <n v="0"/>
    <n v="7460"/>
    <n v="3267.69"/>
    <n v="215843.06"/>
    <m/>
    <n v="0"/>
    <n v="3546.05"/>
    <n v="1734.63"/>
    <n v="0"/>
    <n v="3546.05"/>
    <n v="1734.63"/>
    <n v="0"/>
    <n v="0"/>
    <n v="0"/>
    <n v="0"/>
    <n v="0"/>
    <n v="0"/>
    <n v="0"/>
    <n v="0"/>
    <n v="0"/>
    <n v="0"/>
    <n v="165.1"/>
    <n v="0"/>
    <n v="0"/>
    <n v="0"/>
    <n v="700"/>
    <n v="0"/>
    <n v="0"/>
    <n v="330.2"/>
    <n v="0"/>
    <n v="3267.62"/>
    <n v="0"/>
    <n v="0"/>
    <n v="236314.35"/>
    <n v="0"/>
    <n v="0"/>
    <n v="53"/>
    <n v="91"/>
    <n v="92942.1"/>
    <n v="323561.89"/>
    <n v="87.184441000000007"/>
    <n v="0"/>
    <n v="9.5"/>
    <m/>
    <m/>
    <m/>
    <s v="EM"/>
    <s v="IXTAPALUCA"/>
    <s v="56538"/>
    <s v="Al corriente"/>
    <x v="2"/>
  </r>
  <r>
    <n v="4728"/>
    <s v="Hipotecaria Su Casita"/>
    <s v="FIDEICOMISO 234036"/>
    <d v="2018-05-03T00:00:00"/>
    <s v="340205"/>
    <x v="1"/>
    <n v="0"/>
    <n v="143343.57999999999"/>
    <n v="0"/>
    <n v="0"/>
    <n v="143343.57999999999"/>
    <n v="2233.73"/>
    <n v="0"/>
    <n v="0"/>
    <n v="2233.73"/>
    <n v="0"/>
    <m/>
    <n v="141109.85"/>
    <n v="0"/>
    <n v="1146.75"/>
    <n v="0"/>
    <n v="0"/>
    <n v="1146.75"/>
    <n v="0"/>
    <n v="0"/>
    <n v="0"/>
    <n v="0"/>
    <n v="0"/>
    <n v="0"/>
    <n v="0"/>
    <n v="0"/>
    <n v="0"/>
    <n v="0"/>
    <n v="133.41999999999999"/>
    <n v="0"/>
    <n v="0"/>
    <n v="0"/>
    <n v="0"/>
    <n v="0"/>
    <n v="0"/>
    <n v="0"/>
    <n v="16"/>
    <n v="0"/>
    <n v="9.9"/>
    <n v="0"/>
    <n v="3529.9"/>
    <n v="0"/>
    <n v="0"/>
    <n v="51"/>
    <n v="83"/>
    <n v="91841.7"/>
    <n v="182571.27"/>
    <n v="59.686112000000001"/>
    <n v="46.131564464678398"/>
    <n v="9.6"/>
    <m/>
    <m/>
    <m/>
    <s v="DGO"/>
    <s v="GOMEZ PALACIO"/>
    <s v="35015"/>
    <s v="Al corriente"/>
    <x v="2"/>
  </r>
  <r>
    <n v="4729"/>
    <s v="Hipotecaria Su Casita"/>
    <s v="FIDEICOMISO 234036"/>
    <d v="2018-05-03T00:00:00"/>
    <s v="340206"/>
    <x v="2"/>
    <n v="1"/>
    <n v="374261.88"/>
    <n v="1510.11"/>
    <n v="0"/>
    <n v="375771.99"/>
    <n v="1627.27"/>
    <n v="0"/>
    <n v="1510.11"/>
    <n v="120.15"/>
    <n v="0"/>
    <m/>
    <n v="374141.73"/>
    <n v="0"/>
    <n v="2962.91"/>
    <n v="0"/>
    <n v="0"/>
    <n v="2962.91"/>
    <n v="0"/>
    <n v="0"/>
    <n v="0"/>
    <n v="0"/>
    <n v="0"/>
    <n v="0"/>
    <n v="0"/>
    <n v="0"/>
    <n v="0"/>
    <n v="0"/>
    <n v="226.83"/>
    <n v="0"/>
    <n v="0"/>
    <n v="0"/>
    <n v="0"/>
    <n v="0"/>
    <n v="0"/>
    <n v="0"/>
    <n v="0"/>
    <n v="0"/>
    <n v="0"/>
    <n v="0"/>
    <n v="4820"/>
    <n v="1507.12"/>
    <n v="0"/>
    <n v="158"/>
    <n v="196"/>
    <n v="123888.6"/>
    <n v="456199.82"/>
    <n v="75.281576000000001"/>
    <n v="61.740443215796297"/>
    <n v="9.5"/>
    <m/>
    <m/>
    <m/>
    <s v="JAL"/>
    <s v="ZAPOPAN"/>
    <s v="45200"/>
    <s v="Morosidad"/>
    <x v="2"/>
  </r>
  <r>
    <n v="4730"/>
    <s v="Hipotecaria Su Casita"/>
    <s v="FIDEICOMISO 234036"/>
    <d v="2018-05-03T00:00:00"/>
    <s v="340208"/>
    <x v="1"/>
    <n v="0"/>
    <n v="214080.42"/>
    <n v="0"/>
    <n v="0"/>
    <n v="214080.42"/>
    <n v="686.75"/>
    <n v="0"/>
    <n v="0"/>
    <n v="686.75"/>
    <n v="0"/>
    <m/>
    <n v="213393.67"/>
    <n v="0"/>
    <n v="1712.64"/>
    <n v="0"/>
    <n v="0"/>
    <n v="1712.64"/>
    <n v="0"/>
    <n v="0"/>
    <n v="0"/>
    <n v="0"/>
    <n v="0"/>
    <n v="0"/>
    <n v="0"/>
    <n v="0"/>
    <n v="0"/>
    <n v="0"/>
    <n v="117.34"/>
    <n v="0"/>
    <n v="0"/>
    <n v="0"/>
    <n v="0"/>
    <n v="0"/>
    <n v="0"/>
    <n v="0"/>
    <n v="14.93"/>
    <n v="0"/>
    <n v="14.66"/>
    <n v="0"/>
    <n v="2531.66"/>
    <n v="0"/>
    <n v="0"/>
    <n v="156"/>
    <n v="194"/>
    <n v="64108.2"/>
    <n v="235999.34"/>
    <n v="74.024024999999995"/>
    <n v="66.933485334839304"/>
    <n v="9.6"/>
    <m/>
    <m/>
    <m/>
    <s v="QR"/>
    <s v="SOLIDARIDAD"/>
    <s v="77710"/>
    <s v="Al corriente"/>
    <x v="2"/>
  </r>
  <r>
    <n v="4731"/>
    <s v="Hipotecaria Su Casita"/>
    <s v="FIDEICOMISO 234036"/>
    <d v="2018-05-03T00:00:00"/>
    <s v="340209"/>
    <x v="2"/>
    <n v="0"/>
    <n v="145526.51"/>
    <n v="0"/>
    <n v="0"/>
    <n v="145526.51"/>
    <n v="445.87"/>
    <n v="0"/>
    <n v="0"/>
    <n v="0"/>
    <n v="0"/>
    <m/>
    <n v="145526.51"/>
    <n v="0"/>
    <n v="1200.5899999999999"/>
    <n v="0"/>
    <n v="0"/>
    <n v="386.83"/>
    <n v="0"/>
    <n v="0"/>
    <n v="813.76"/>
    <n v="0"/>
    <n v="0"/>
    <n v="0"/>
    <n v="0"/>
    <n v="0"/>
    <n v="0"/>
    <n v="0"/>
    <n v="120.24"/>
    <n v="0"/>
    <n v="0"/>
    <n v="0"/>
    <n v="0"/>
    <n v="0"/>
    <n v="0"/>
    <n v="0"/>
    <n v="0"/>
    <n v="0"/>
    <n v="507.07"/>
    <n v="0"/>
    <n v="507.07"/>
    <n v="445.87"/>
    <n v="813.76"/>
    <n v="158"/>
    <n v="190"/>
    <n v="87106.2"/>
    <n v="153337.67000000001"/>
    <n v="35.625064999999999"/>
    <n v="33.810291873961198"/>
    <n v="9.9"/>
    <m/>
    <m/>
    <m/>
    <s v="QR"/>
    <s v="BENITO JUAREZ"/>
    <s v="77539"/>
    <s v="Morosidad"/>
    <x v="2"/>
  </r>
  <r>
    <n v="4732"/>
    <s v="Hipotecaria Su Casita"/>
    <s v="FIDEICOMISO 234036"/>
    <d v="2018-05-03T00:00:00"/>
    <s v="340210"/>
    <x v="1"/>
    <n v="0"/>
    <n v="72206.740000000005"/>
    <n v="0"/>
    <n v="0"/>
    <n v="72206.740000000005"/>
    <n v="221.22"/>
    <n v="0"/>
    <n v="0"/>
    <n v="221.22"/>
    <n v="0"/>
    <m/>
    <n v="71985.52"/>
    <n v="0"/>
    <n v="595.71"/>
    <n v="0"/>
    <n v="0"/>
    <n v="595.71"/>
    <n v="0"/>
    <n v="0"/>
    <n v="0"/>
    <n v="0"/>
    <n v="0"/>
    <n v="0"/>
    <n v="0"/>
    <n v="0"/>
    <n v="0"/>
    <n v="0"/>
    <n v="64.2"/>
    <n v="0"/>
    <n v="0"/>
    <n v="0"/>
    <n v="0"/>
    <n v="0"/>
    <n v="0"/>
    <n v="0"/>
    <n v="40.06"/>
    <n v="0"/>
    <n v="39.19"/>
    <n v="0"/>
    <n v="921.19"/>
    <n v="0"/>
    <n v="0"/>
    <n v="158"/>
    <n v="196"/>
    <n v="55800"/>
    <n v="79235.960000000006"/>
    <n v="26.829194000000001"/>
    <n v="24.374204354574399"/>
    <n v="9.9"/>
    <m/>
    <m/>
    <m/>
    <s v="VER"/>
    <s v="VERACRUZ"/>
    <s v="91880"/>
    <s v="Al corriente"/>
    <x v="2"/>
  </r>
  <r>
    <n v="4733"/>
    <s v="Hipotecaria Su Casita"/>
    <s v="FIDEICOMISO 234036"/>
    <d v="2018-05-03T00:00:00"/>
    <s v="340212"/>
    <x v="1"/>
    <n v="0"/>
    <n v="470011.54"/>
    <n v="0"/>
    <n v="0"/>
    <n v="470011.54"/>
    <n v="1469.95"/>
    <n v="0"/>
    <n v="0"/>
    <n v="1469.95"/>
    <n v="0"/>
    <m/>
    <n v="468541.59"/>
    <n v="0"/>
    <n v="3720.92"/>
    <n v="0"/>
    <n v="0"/>
    <n v="3720.92"/>
    <n v="0"/>
    <n v="0"/>
    <n v="0"/>
    <n v="0"/>
    <n v="0"/>
    <n v="0"/>
    <n v="0"/>
    <n v="0"/>
    <n v="0"/>
    <n v="0"/>
    <n v="257.05"/>
    <n v="0"/>
    <n v="0"/>
    <n v="0"/>
    <n v="0"/>
    <n v="0"/>
    <n v="0"/>
    <n v="0"/>
    <n v="104.16"/>
    <n v="0"/>
    <n v="52.08"/>
    <n v="0"/>
    <n v="5552.08"/>
    <n v="0"/>
    <n v="0"/>
    <n v="159"/>
    <n v="197"/>
    <n v="140631.6"/>
    <n v="516998.04"/>
    <n v="77.717895999999996"/>
    <n v="70.433664629163104"/>
    <n v="9.5"/>
    <m/>
    <m/>
    <m/>
    <s v="EM"/>
    <s v="LERMA"/>
    <s v="52000"/>
    <s v="Al corriente"/>
    <x v="2"/>
  </r>
  <r>
    <n v="4734"/>
    <s v="Hipotecaria Su Casita"/>
    <s v="FIDEICOMISO 234036"/>
    <d v="2018-05-03T00:00:00"/>
    <s v="340213"/>
    <x v="0"/>
    <n v="21"/>
    <n v="210971.69"/>
    <n v="18881.8"/>
    <n v="0"/>
    <n v="229853.49"/>
    <n v="639.14"/>
    <n v="0"/>
    <n v="0"/>
    <n v="0"/>
    <n v="0"/>
    <m/>
    <n v="229853.49"/>
    <n v="61504.160000000003"/>
    <n v="1740.52"/>
    <n v="0"/>
    <n v="0"/>
    <n v="0"/>
    <n v="0"/>
    <n v="0"/>
    <n v="63244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520.939999999999"/>
    <n v="63244.68"/>
    <n v="159"/>
    <n v="197"/>
    <n v="75881.399999999994"/>
    <n v="231279.99"/>
    <n v="53.194156"/>
    <n v="52.866062490769103"/>
    <n v="9.9"/>
    <m/>
    <m/>
    <m/>
    <s v="QR"/>
    <s v="SOLIDARIDAD"/>
    <s v="77710"/>
    <s v="Morosidad"/>
    <x v="2"/>
  </r>
  <r>
    <n v="4735"/>
    <s v="Hipotecaria Su Casita"/>
    <s v="FIDEICOMISO 234036"/>
    <d v="2018-05-03T00:00:00"/>
    <s v="340214"/>
    <x v="14"/>
    <n v="9"/>
    <n v="104015.81"/>
    <n v="5818.67"/>
    <n v="0"/>
    <n v="109834.48"/>
    <n v="673.48"/>
    <n v="0"/>
    <n v="0"/>
    <n v="0"/>
    <n v="0"/>
    <m/>
    <n v="109834.48"/>
    <n v="7134.21"/>
    <n v="858.13"/>
    <n v="0"/>
    <n v="0"/>
    <n v="0"/>
    <n v="0"/>
    <n v="0"/>
    <n v="7992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92.15"/>
    <n v="7992.34"/>
    <n v="99"/>
    <n v="131"/>
    <n v="73154.7"/>
    <n v="115814.55"/>
    <n v="32.617370999999999"/>
    <n v="30.9331770727605"/>
    <n v="9.9"/>
    <m/>
    <m/>
    <m/>
    <s v="QR"/>
    <s v="BENITO JUAREZ"/>
    <s v="77517"/>
    <s v="Morosidad"/>
    <x v="2"/>
  </r>
  <r>
    <n v="4736"/>
    <s v="Hipotecaria Su Casita"/>
    <s v="FIDEICOMISO 234036"/>
    <d v="2018-05-03T00:00:00"/>
    <s v="340216"/>
    <x v="13"/>
    <n v="2"/>
    <n v="212743.23"/>
    <n v="1715.47"/>
    <n v="0"/>
    <n v="214458.7"/>
    <n v="1376.73"/>
    <n v="0"/>
    <n v="0"/>
    <n v="0"/>
    <n v="0"/>
    <m/>
    <n v="214458.7"/>
    <n v="1712.87"/>
    <n v="1701.95"/>
    <n v="0"/>
    <n v="0"/>
    <n v="0"/>
    <n v="0"/>
    <n v="0"/>
    <n v="3414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92.2"/>
    <n v="3414.82"/>
    <n v="100"/>
    <n v="132"/>
    <n v="91239.6"/>
    <n v="236920.75"/>
    <n v="56.562292999999997"/>
    <n v="51.199719002236399"/>
    <n v="9.6"/>
    <m/>
    <m/>
    <m/>
    <s v="QR"/>
    <s v="BENITO JUAREZ"/>
    <s v="77518"/>
    <s v="Morosidad"/>
    <x v="2"/>
  </r>
  <r>
    <n v="4737"/>
    <s v="Hipotecaria Su Casita"/>
    <s v="FIDEICOMISO 234036"/>
    <d v="2018-05-03T00:00:00"/>
    <s v="340218"/>
    <x v="1"/>
    <n v="0"/>
    <n v="471571.79"/>
    <n v="0"/>
    <n v="0"/>
    <n v="471571.79"/>
    <n v="1442.82"/>
    <n v="0"/>
    <n v="0"/>
    <n v="1442.82"/>
    <n v="0"/>
    <m/>
    <n v="470128.97"/>
    <n v="0"/>
    <n v="3733.28"/>
    <n v="0"/>
    <n v="0"/>
    <n v="3733.28"/>
    <n v="0"/>
    <n v="0"/>
    <n v="0"/>
    <n v="0"/>
    <n v="0"/>
    <n v="0"/>
    <n v="0"/>
    <n v="0"/>
    <n v="0"/>
    <n v="0"/>
    <n v="257.39999999999998"/>
    <n v="0"/>
    <n v="0"/>
    <n v="0"/>
    <n v="0"/>
    <n v="0"/>
    <n v="0"/>
    <n v="0"/>
    <n v="0"/>
    <n v="0"/>
    <n v="68"/>
    <n v="0"/>
    <n v="5433.5"/>
    <n v="0"/>
    <n v="0"/>
    <n v="161"/>
    <n v="199"/>
    <n v="139673.4"/>
    <n v="517691.36"/>
    <n v="78.038775000000001"/>
    <n v="70.869038476538904"/>
    <n v="9.5"/>
    <m/>
    <m/>
    <m/>
    <s v="QRO"/>
    <s v="QUERETARO"/>
    <s v="76135"/>
    <s v="Al corriente"/>
    <x v="2"/>
  </r>
  <r>
    <n v="4738"/>
    <s v="Hipotecaria Su Casita"/>
    <s v="FIDEICOMISO 234036"/>
    <d v="2018-05-03T00:00:00"/>
    <s v="340219"/>
    <x v="11"/>
    <n v="6"/>
    <n v="419587.54"/>
    <n v="7334.44"/>
    <n v="0"/>
    <n v="426921.98"/>
    <n v="1326.79"/>
    <n v="0"/>
    <n v="1276.26"/>
    <n v="0"/>
    <n v="0"/>
    <m/>
    <n v="425645.72"/>
    <n v="16763.37"/>
    <n v="3321.73"/>
    <n v="0"/>
    <n v="3373.03"/>
    <n v="0"/>
    <n v="0"/>
    <n v="0"/>
    <n v="16712.07"/>
    <n v="0"/>
    <n v="0"/>
    <n v="0"/>
    <n v="0"/>
    <n v="0"/>
    <n v="0"/>
    <n v="0"/>
    <n v="0"/>
    <n v="0"/>
    <n v="0"/>
    <n v="0"/>
    <n v="350"/>
    <n v="0"/>
    <n v="0"/>
    <n v="229.71"/>
    <n v="0"/>
    <n v="0"/>
    <n v="0"/>
    <n v="0"/>
    <n v="5229"/>
    <n v="7384.97"/>
    <n v="16712.07"/>
    <n v="158"/>
    <n v="196"/>
    <n v="125713.8"/>
    <n v="461997.96"/>
    <n v="85.714663000000002"/>
    <n v="78.9702176329791"/>
    <n v="9.5"/>
    <m/>
    <m/>
    <m/>
    <s v="SON"/>
    <s v="HERMOSILLO"/>
    <s v="83294"/>
    <s v="Morosidad"/>
    <x v="2"/>
  </r>
  <r>
    <n v="4739"/>
    <s v="Hipotecaria Su Casita"/>
    <s v="FIDEICOMISO 234036"/>
    <d v="2018-05-03T00:00:00"/>
    <s v="340221"/>
    <x v="1"/>
    <n v="0"/>
    <n v="927334.52"/>
    <n v="0"/>
    <n v="0"/>
    <n v="927334.52"/>
    <n v="4204.71"/>
    <n v="0"/>
    <n v="0"/>
    <n v="4204.71"/>
    <n v="0"/>
    <m/>
    <n v="923129.81"/>
    <n v="0"/>
    <n v="7264.12"/>
    <n v="0"/>
    <n v="0"/>
    <n v="7264.12"/>
    <n v="0"/>
    <n v="0"/>
    <n v="0"/>
    <n v="0"/>
    <n v="0"/>
    <n v="0"/>
    <n v="0"/>
    <n v="0"/>
    <n v="0"/>
    <n v="0"/>
    <n v="581.44000000000005"/>
    <n v="0"/>
    <n v="0"/>
    <n v="0"/>
    <n v="0"/>
    <n v="0"/>
    <n v="0"/>
    <n v="0"/>
    <n v="0"/>
    <n v="0"/>
    <n v="0"/>
    <n v="0"/>
    <n v="12050.27"/>
    <n v="0"/>
    <n v="0"/>
    <n v="160"/>
    <n v="197"/>
    <n v="325274.7"/>
    <n v="1149334.27"/>
    <n v="90.000180999999998"/>
    <n v="72.286933536312006"/>
    <n v="9.4"/>
    <m/>
    <m/>
    <m/>
    <s v="DF"/>
    <s v="COYOACAN"/>
    <s v="4480"/>
    <s v="Al corriente"/>
    <x v="2"/>
  </r>
  <r>
    <n v="4740"/>
    <s v="Hipotecaria Su Casita"/>
    <s v="FIDEICOMISO 234036"/>
    <d v="2018-05-03T00:00:00"/>
    <s v="340222"/>
    <x v="1"/>
    <n v="0"/>
    <n v="247738.35"/>
    <n v="0"/>
    <n v="0"/>
    <n v="247738.35"/>
    <n v="760.22"/>
    <n v="0"/>
    <n v="0"/>
    <n v="760.22"/>
    <n v="0"/>
    <m/>
    <n v="246978.13"/>
    <n v="0"/>
    <n v="1981.91"/>
    <n v="0"/>
    <n v="0"/>
    <n v="1981.91"/>
    <n v="0"/>
    <n v="0"/>
    <n v="0"/>
    <n v="0"/>
    <n v="0"/>
    <n v="0"/>
    <n v="0"/>
    <n v="0"/>
    <n v="0"/>
    <n v="0"/>
    <n v="135.24"/>
    <n v="0"/>
    <n v="0"/>
    <n v="0"/>
    <n v="0"/>
    <n v="0"/>
    <n v="0"/>
    <n v="0"/>
    <n v="52.21"/>
    <n v="0"/>
    <n v="42.08"/>
    <n v="0"/>
    <n v="2929.58"/>
    <n v="0"/>
    <n v="0"/>
    <n v="160"/>
    <n v="198"/>
    <n v="73750.5"/>
    <n v="272002.39"/>
    <n v="85.763947000000002"/>
    <n v="77.873651225928995"/>
    <n v="9.6"/>
    <m/>
    <m/>
    <m/>
    <s v="GTO"/>
    <s v="APASEO EL GRANDE"/>
    <s v="38160"/>
    <s v="Al corriente"/>
    <x v="2"/>
  </r>
  <r>
    <n v="4741"/>
    <s v="Hipotecaria Su Casita"/>
    <s v="FIDEICOMISO 234036"/>
    <d v="2018-05-03T00:00:00"/>
    <s v="340224"/>
    <x v="0"/>
    <n v="21"/>
    <n v="237812.46"/>
    <n v="13092.99"/>
    <n v="0"/>
    <n v="250905.45"/>
    <n v="747.96"/>
    <n v="0"/>
    <n v="0"/>
    <n v="0"/>
    <n v="0"/>
    <m/>
    <n v="250905.45"/>
    <n v="73246.320000000007"/>
    <n v="1981.77"/>
    <n v="0"/>
    <n v="0"/>
    <n v="0"/>
    <n v="0"/>
    <n v="0"/>
    <n v="75228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40.95"/>
    <n v="75228.09"/>
    <n v="155"/>
    <n v="187"/>
    <n v="80153.399999999994"/>
    <n v="250905.45"/>
    <n v="64.746360999999993"/>
    <n v="64.746360999999993"/>
    <n v="10"/>
    <m/>
    <m/>
    <m/>
    <s v="JAL"/>
    <s v="LAGOS DE MORENO"/>
    <s v="47432"/>
    <s v="Morosidad"/>
    <x v="2"/>
  </r>
  <r>
    <n v="4742"/>
    <s v="Hipotecaria Su Casita"/>
    <s v="FIDEICOMISO 234036"/>
    <d v="2018-05-03T00:00:00"/>
    <s v="340225"/>
    <x v="1"/>
    <n v="4"/>
    <n v="338256.52"/>
    <n v="0"/>
    <n v="0"/>
    <n v="338256.52"/>
    <n v="2279.37"/>
    <n v="0"/>
    <n v="0"/>
    <n v="2279.37"/>
    <n v="0"/>
    <m/>
    <n v="335977.15"/>
    <n v="0"/>
    <n v="2818.8"/>
    <n v="0"/>
    <n v="0"/>
    <n v="2818.8"/>
    <n v="0"/>
    <n v="0"/>
    <n v="0"/>
    <n v="0"/>
    <n v="0"/>
    <n v="0"/>
    <n v="0"/>
    <n v="0"/>
    <n v="0"/>
    <n v="0"/>
    <n v="233.39"/>
    <n v="0"/>
    <n v="0"/>
    <n v="0"/>
    <n v="0"/>
    <n v="0"/>
    <n v="0"/>
    <n v="0"/>
    <n v="5745.04"/>
    <n v="0"/>
    <n v="76.599999999999994"/>
    <n v="0"/>
    <n v="11076.6"/>
    <n v="0"/>
    <n v="0"/>
    <n v="96"/>
    <n v="128"/>
    <n v="140447.70000000001"/>
    <n v="378156.71"/>
    <n v="61.895695000000003"/>
    <n v="54.991855634055099"/>
    <n v="10"/>
    <m/>
    <m/>
    <m/>
    <s v="TAM"/>
    <s v="TAMPICO"/>
    <s v="89369"/>
    <s v="Al corriente"/>
    <x v="2"/>
  </r>
  <r>
    <n v="4743"/>
    <s v="Hipotecaria Su Casita"/>
    <s v="FIDEICOMISO 234036"/>
    <d v="2018-05-03T00:00:00"/>
    <s v="340226"/>
    <x v="4"/>
    <n v="1"/>
    <n v="365976.14"/>
    <n v="1098.8900000000001"/>
    <n v="0"/>
    <n v="367075.03"/>
    <n v="1107.5899999999999"/>
    <n v="0"/>
    <n v="0"/>
    <n v="0"/>
    <n v="0"/>
    <m/>
    <n v="367075.03"/>
    <n v="2906.01"/>
    <n v="2897.31"/>
    <n v="0"/>
    <n v="0"/>
    <n v="0"/>
    <n v="0"/>
    <n v="0"/>
    <n v="5803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06.48"/>
    <n v="5803.32"/>
    <n v="162"/>
    <n v="200"/>
    <n v="107829.3"/>
    <n v="401380.01"/>
    <n v="70.570800000000006"/>
    <n v="64.539284173927896"/>
    <n v="9.5"/>
    <m/>
    <m/>
    <m/>
    <s v="EM"/>
    <s v="CHICOLOAPAN"/>
    <s v="56370"/>
    <s v="Morosidad"/>
    <x v="2"/>
  </r>
  <r>
    <n v="4744"/>
    <s v="Hipotecaria Su Casita"/>
    <s v="FIDEICOMISO 234036"/>
    <d v="2018-05-03T00:00:00"/>
    <s v="340227"/>
    <x v="1"/>
    <n v="0"/>
    <n v="452942.54"/>
    <n v="0"/>
    <n v="0"/>
    <n v="452942.54"/>
    <n v="1732.38"/>
    <n v="0"/>
    <n v="0"/>
    <n v="1732.38"/>
    <n v="0"/>
    <m/>
    <n v="451210.16"/>
    <n v="0"/>
    <n v="3585.8"/>
    <n v="0"/>
    <n v="0"/>
    <n v="3585.8"/>
    <n v="0"/>
    <n v="0"/>
    <n v="0"/>
    <n v="0"/>
    <n v="0"/>
    <n v="0"/>
    <n v="0"/>
    <n v="0"/>
    <n v="0"/>
    <n v="0"/>
    <n v="265.01"/>
    <n v="0"/>
    <n v="0"/>
    <n v="0"/>
    <n v="0"/>
    <n v="0"/>
    <n v="0"/>
    <n v="0"/>
    <n v="0.81"/>
    <n v="0"/>
    <n v="0"/>
    <n v="0"/>
    <n v="5584"/>
    <n v="0"/>
    <n v="0"/>
    <n v="162"/>
    <n v="200"/>
    <n v="142638.92000000001"/>
    <n v="532999.99"/>
    <n v="88.649157000000002"/>
    <n v="75.045780608429496"/>
    <n v="9.5"/>
    <m/>
    <m/>
    <m/>
    <s v="EM"/>
    <s v="LERMA"/>
    <s v="52001"/>
    <s v="Al corriente"/>
    <x v="2"/>
  </r>
  <r>
    <n v="4745"/>
    <s v="Hipotecaria Su Casita"/>
    <s v="FIDEICOMISO 234036"/>
    <d v="2018-05-03T00:00:00"/>
    <s v="340228"/>
    <x v="1"/>
    <n v="0"/>
    <n v="248078.25"/>
    <n v="0"/>
    <n v="0"/>
    <n v="248078.25"/>
    <n v="1538.09"/>
    <n v="0"/>
    <n v="0"/>
    <n v="1538.09"/>
    <n v="0"/>
    <m/>
    <n v="246540.16"/>
    <n v="0"/>
    <n v="1984.63"/>
    <n v="0"/>
    <n v="0"/>
    <n v="1984.63"/>
    <n v="0"/>
    <n v="0"/>
    <n v="0"/>
    <n v="0"/>
    <n v="0"/>
    <n v="0"/>
    <n v="0"/>
    <n v="0"/>
    <n v="0"/>
    <n v="0"/>
    <n v="165.86"/>
    <n v="0"/>
    <n v="0"/>
    <n v="0"/>
    <n v="0"/>
    <n v="0"/>
    <n v="0"/>
    <n v="0"/>
    <n v="83.96"/>
    <n v="0"/>
    <n v="172.54"/>
    <n v="0"/>
    <n v="3772.54"/>
    <n v="0"/>
    <n v="0"/>
    <n v="103"/>
    <n v="141"/>
    <n v="103368.02"/>
    <n v="297169.61"/>
    <n v="62.082256999999998"/>
    <n v="51.505164252633797"/>
    <n v="9.6"/>
    <m/>
    <m/>
    <m/>
    <s v="NL"/>
    <s v="GUADALUPE"/>
    <s v="67169"/>
    <s v="Al corriente"/>
    <x v="2"/>
  </r>
  <r>
    <n v="4746"/>
    <s v="Hipotecaria Su Casita"/>
    <s v="FIDEICOMISO 234036"/>
    <d v="2018-05-03T00:00:00"/>
    <s v="340229"/>
    <x v="1"/>
    <n v="0"/>
    <n v="231098.49"/>
    <n v="0"/>
    <n v="0"/>
    <n v="231098.49"/>
    <n v="686.2"/>
    <n v="0"/>
    <n v="0"/>
    <n v="686.2"/>
    <n v="0"/>
    <m/>
    <n v="230412.29"/>
    <n v="0"/>
    <n v="1848.79"/>
    <n v="0"/>
    <n v="0"/>
    <n v="1848.79"/>
    <n v="0"/>
    <n v="0"/>
    <n v="0"/>
    <n v="0"/>
    <n v="0"/>
    <n v="0"/>
    <n v="0"/>
    <n v="0"/>
    <n v="0"/>
    <n v="0"/>
    <n v="125.79"/>
    <n v="0"/>
    <n v="0"/>
    <n v="0"/>
    <n v="0"/>
    <n v="0"/>
    <n v="0"/>
    <n v="0"/>
    <n v="0.88"/>
    <n v="0"/>
    <n v="0.88"/>
    <n v="0"/>
    <n v="2661.66"/>
    <n v="0"/>
    <n v="0"/>
    <n v="163"/>
    <n v="201"/>
    <n v="67236.56"/>
    <n v="253000.01"/>
    <n v="84.998400000000004"/>
    <n v="77.409783463392003"/>
    <n v="9.6"/>
    <m/>
    <m/>
    <m/>
    <s v="NL"/>
    <s v="GARCIA"/>
    <s v="66000"/>
    <s v="Al corriente"/>
    <x v="2"/>
  </r>
  <r>
    <n v="4747"/>
    <s v="Hipotecaria Su Casita"/>
    <s v="FIDEICOMISO 234036"/>
    <d v="2018-05-03T00:00:00"/>
    <s v="340231"/>
    <x v="7"/>
    <n v="4"/>
    <n v="256452.4"/>
    <n v="10469.81"/>
    <n v="0"/>
    <n v="266922.21000000002"/>
    <n v="3427.13"/>
    <n v="0"/>
    <n v="0"/>
    <n v="0"/>
    <n v="0"/>
    <m/>
    <n v="266922.21000000002"/>
    <n v="6251.41"/>
    <n v="2030.25"/>
    <n v="0"/>
    <n v="0"/>
    <n v="0"/>
    <n v="0"/>
    <n v="0"/>
    <n v="8281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96.94"/>
    <n v="8281.66"/>
    <n v="58"/>
    <n v="96"/>
    <n v="96776.29"/>
    <n v="365999.99"/>
    <n v="73.206205999999995"/>
    <n v="53.388969467554503"/>
    <n v="9.5"/>
    <m/>
    <m/>
    <m/>
    <s v="PUE"/>
    <s v="PUEBLA"/>
    <s v="72590"/>
    <s v="Morosidad"/>
    <x v="2"/>
  </r>
  <r>
    <n v="4748"/>
    <s v="Hipotecaria Su Casita"/>
    <s v="FIDEICOMISO 234036"/>
    <d v="2018-05-03T00:00:00"/>
    <s v="340232"/>
    <x v="1"/>
    <n v="0"/>
    <n v="572821.64"/>
    <n v="0"/>
    <n v="0"/>
    <n v="572821.64"/>
    <n v="1710.3"/>
    <n v="0"/>
    <n v="0"/>
    <n v="1710.3"/>
    <n v="0"/>
    <m/>
    <n v="571111.34"/>
    <n v="0"/>
    <n v="4487.1000000000004"/>
    <n v="0"/>
    <n v="0"/>
    <n v="4487.1000000000004"/>
    <n v="0"/>
    <n v="0"/>
    <n v="0"/>
    <n v="0"/>
    <n v="0"/>
    <n v="0"/>
    <n v="0"/>
    <n v="0"/>
    <n v="0"/>
    <n v="0"/>
    <n v="310.75"/>
    <n v="0"/>
    <n v="0"/>
    <n v="0"/>
    <n v="0"/>
    <n v="0"/>
    <n v="0"/>
    <n v="0"/>
    <n v="711.35"/>
    <n v="0"/>
    <n v="711.5"/>
    <n v="0"/>
    <n v="7219.5"/>
    <n v="0"/>
    <n v="0"/>
    <n v="164"/>
    <n v="200"/>
    <n v="165260.06"/>
    <n v="625000"/>
    <n v="89.315681999999995"/>
    <n v="81.614718128054193"/>
    <n v="9.4"/>
    <m/>
    <m/>
    <m/>
    <s v="BCN"/>
    <s v="MEXICALI"/>
    <s v="21000"/>
    <s v="Al corriente"/>
    <x v="2"/>
  </r>
  <r>
    <n v="4749"/>
    <s v="Hipotecaria Su Casita"/>
    <s v="FIDEICOMISO 234036"/>
    <d v="2018-05-03T00:00:00"/>
    <s v="340233"/>
    <x v="1"/>
    <n v="0"/>
    <n v="184456.41"/>
    <n v="0"/>
    <n v="0"/>
    <n v="184456.41"/>
    <n v="528.5"/>
    <n v="0"/>
    <n v="0"/>
    <n v="528.5"/>
    <n v="0"/>
    <m/>
    <n v="183927.91"/>
    <n v="0"/>
    <n v="1521.77"/>
    <n v="0"/>
    <n v="0"/>
    <n v="1521.77"/>
    <n v="0"/>
    <n v="0"/>
    <n v="0"/>
    <n v="0"/>
    <n v="0"/>
    <n v="0"/>
    <n v="0"/>
    <n v="0"/>
    <n v="0"/>
    <n v="0"/>
    <n v="110.4"/>
    <n v="0"/>
    <n v="0"/>
    <n v="0"/>
    <n v="0"/>
    <n v="0"/>
    <n v="0"/>
    <n v="0"/>
    <n v="3.64"/>
    <n v="0"/>
    <n v="2.31"/>
    <n v="0"/>
    <n v="2164.31"/>
    <n v="0"/>
    <n v="0"/>
    <n v="164"/>
    <n v="200"/>
    <n v="67399.66"/>
    <n v="200466.09"/>
    <n v="54.181652999999997"/>
    <n v="49.711740258091702"/>
    <n v="9.9"/>
    <m/>
    <m/>
    <m/>
    <s v="EM"/>
    <s v="ACOLMAN"/>
    <s v="55870"/>
    <s v="Al corriente"/>
    <x v="2"/>
  </r>
  <r>
    <n v="4750"/>
    <s v="Hipotecaria Su Casita"/>
    <s v="FIDEICOMISO 234036"/>
    <d v="2018-05-03T00:00:00"/>
    <s v="340234"/>
    <x v="1"/>
    <n v="0"/>
    <n v="239312.66"/>
    <n v="0"/>
    <n v="0"/>
    <n v="239312.66"/>
    <n v="685.69"/>
    <n v="0"/>
    <n v="0"/>
    <n v="685.69"/>
    <n v="0"/>
    <m/>
    <n v="238626.97"/>
    <n v="0"/>
    <n v="1974.33"/>
    <n v="0"/>
    <n v="0"/>
    <n v="1974.33"/>
    <n v="0"/>
    <n v="0"/>
    <n v="0"/>
    <n v="0"/>
    <n v="0"/>
    <n v="0"/>
    <n v="0"/>
    <n v="0"/>
    <n v="0"/>
    <n v="0"/>
    <n v="129.82"/>
    <n v="0"/>
    <n v="0"/>
    <n v="0"/>
    <n v="0"/>
    <n v="0"/>
    <n v="0"/>
    <n v="0"/>
    <n v="0.42"/>
    <n v="0"/>
    <n v="0.42"/>
    <n v="0"/>
    <n v="2790.26"/>
    <n v="0"/>
    <n v="0"/>
    <n v="164"/>
    <n v="202"/>
    <n v="69039.039999999994"/>
    <n v="261099.99"/>
    <n v="50.333362000000001"/>
    <n v="46.0011418000175"/>
    <n v="9.9"/>
    <m/>
    <m/>
    <m/>
    <s v="EM"/>
    <s v="VALLE DE CHALCO SOLIDARIDAD"/>
    <s v="56614"/>
    <s v="Al corriente"/>
    <x v="2"/>
  </r>
  <r>
    <n v="4751"/>
    <s v="Hipotecaria Su Casita"/>
    <s v="FIDEICOMISO 234036"/>
    <d v="2018-05-03T00:00:00"/>
    <s v="340235"/>
    <x v="2"/>
    <n v="0"/>
    <n v="324941.7"/>
    <n v="0"/>
    <n v="0"/>
    <n v="324941.7"/>
    <n v="962.25"/>
    <n v="0"/>
    <n v="0"/>
    <n v="0"/>
    <n v="0"/>
    <m/>
    <n v="324941.7"/>
    <n v="0"/>
    <n v="2572.46"/>
    <n v="0"/>
    <n v="0"/>
    <n v="0"/>
    <n v="0"/>
    <n v="0"/>
    <n v="2572.46"/>
    <n v="0"/>
    <n v="0"/>
    <n v="0"/>
    <n v="0"/>
    <n v="0"/>
    <n v="0"/>
    <n v="0"/>
    <n v="0.88"/>
    <n v="0"/>
    <n v="0"/>
    <n v="0"/>
    <n v="0"/>
    <n v="0"/>
    <n v="0"/>
    <n v="0"/>
    <n v="0"/>
    <n v="0"/>
    <n v="0.88"/>
    <n v="0"/>
    <n v="0.88"/>
    <n v="962.25"/>
    <n v="2572.46"/>
    <n v="164"/>
    <n v="202"/>
    <n v="93945.99"/>
    <n v="355700"/>
    <n v="86.457687000000007"/>
    <n v="78.981466943626401"/>
    <n v="9.5"/>
    <m/>
    <m/>
    <m/>
    <s v="EM"/>
    <s v="TECAMAC"/>
    <s v="55764"/>
    <s v="Morosidad"/>
    <x v="2"/>
  </r>
  <r>
    <n v="4752"/>
    <s v="Hipotecaria Su Casita"/>
    <s v="FIDEICOMISO 234036"/>
    <d v="2018-05-03T00:00:00"/>
    <s v="340237"/>
    <x v="10"/>
    <n v="7"/>
    <n v="339584.13"/>
    <n v="6440.44"/>
    <n v="0"/>
    <n v="346024.57"/>
    <n v="1017.38"/>
    <n v="0"/>
    <n v="0"/>
    <n v="0"/>
    <n v="0"/>
    <m/>
    <n v="346024.57"/>
    <n v="15609.88"/>
    <n v="2575.1799999999998"/>
    <n v="0"/>
    <n v="0"/>
    <n v="0"/>
    <n v="0"/>
    <n v="0"/>
    <n v="18185.06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57.82"/>
    <n v="18185.060000000001"/>
    <n v="166"/>
    <n v="204"/>
    <n v="97389.45"/>
    <n v="372300"/>
    <n v="65.001343000000006"/>
    <n v="60.4138108004231"/>
    <n v="9.1"/>
    <m/>
    <m/>
    <m/>
    <s v="EM"/>
    <s v="TECAMAC"/>
    <s v="55764"/>
    <s v="Morosidad"/>
    <x v="2"/>
  </r>
  <r>
    <n v="4753"/>
    <s v="Hipotecaria Su Casita"/>
    <s v="FIDEICOMISO 234036"/>
    <d v="2018-05-03T00:00:00"/>
    <s v="340238"/>
    <x v="1"/>
    <n v="0"/>
    <n v="413032.88"/>
    <n v="0"/>
    <n v="0"/>
    <n v="413032.88"/>
    <n v="1184.17"/>
    <n v="0"/>
    <n v="0"/>
    <n v="1184.17"/>
    <n v="0"/>
    <m/>
    <n v="411848.71"/>
    <n v="0"/>
    <n v="3269.84"/>
    <n v="0"/>
    <n v="0"/>
    <n v="3269.84"/>
    <n v="0"/>
    <n v="0"/>
    <n v="0"/>
    <n v="0"/>
    <n v="0"/>
    <n v="0"/>
    <n v="0"/>
    <n v="0"/>
    <n v="0"/>
    <n v="0"/>
    <n v="223.74"/>
    <n v="0"/>
    <n v="0"/>
    <n v="0"/>
    <n v="0"/>
    <n v="0"/>
    <n v="0"/>
    <n v="0"/>
    <n v="4680"/>
    <n v="0"/>
    <n v="4677.75"/>
    <n v="0"/>
    <n v="9357.75"/>
    <n v="0"/>
    <n v="0"/>
    <n v="167"/>
    <n v="204"/>
    <n v="117462.1"/>
    <n v="450000.01"/>
    <n v="90"/>
    <n v="82.369740169561297"/>
    <n v="9.5"/>
    <m/>
    <m/>
    <m/>
    <s v="SON"/>
    <s v="HERMOSILLO"/>
    <s v="83240"/>
    <s v="Al corriente"/>
    <x v="2"/>
  </r>
  <r>
    <n v="4754"/>
    <s v="Hipotecaria Su Casita"/>
    <s v="FIDEICOMISO 234036"/>
    <d v="2018-05-03T00:00:00"/>
    <s v="340239"/>
    <x v="2"/>
    <n v="1"/>
    <n v="416541"/>
    <n v="2435.2600000000002"/>
    <n v="0"/>
    <n v="418976.26"/>
    <n v="2454.54"/>
    <n v="0"/>
    <n v="2435.2600000000002"/>
    <n v="0"/>
    <n v="0"/>
    <m/>
    <n v="416541"/>
    <n v="2853.61"/>
    <n v="3297.62"/>
    <n v="0"/>
    <n v="2853.61"/>
    <n v="465.02"/>
    <n v="0"/>
    <n v="0"/>
    <n v="2832.6"/>
    <n v="0"/>
    <n v="0"/>
    <n v="0"/>
    <n v="0"/>
    <n v="0"/>
    <n v="0"/>
    <n v="0"/>
    <n v="246.11"/>
    <n v="0"/>
    <n v="0"/>
    <n v="0"/>
    <n v="0"/>
    <n v="0"/>
    <n v="0"/>
    <n v="0"/>
    <n v="0"/>
    <n v="0"/>
    <n v="0"/>
    <n v="0"/>
    <n v="6000"/>
    <n v="2454.54"/>
    <n v="2832.6"/>
    <n v="107"/>
    <n v="145"/>
    <n v="129250.31"/>
    <n v="494999.99"/>
    <n v="86.363637999999995"/>
    <n v="72.674741137182707"/>
    <n v="9.5"/>
    <m/>
    <m/>
    <m/>
    <s v="TAM"/>
    <s v="MATAMOROS"/>
    <s v="87345"/>
    <s v="Morosidad"/>
    <x v="2"/>
  </r>
  <r>
    <n v="4755"/>
    <s v="Hipotecaria Su Casita"/>
    <s v="FIDEICOMISO 234036"/>
    <d v="2018-05-03T00:00:00"/>
    <s v="340240"/>
    <x v="1"/>
    <n v="0"/>
    <n v="451899.7"/>
    <n v="0"/>
    <n v="0"/>
    <n v="451899.7"/>
    <n v="1467.11"/>
    <n v="0"/>
    <n v="0"/>
    <n v="1467.11"/>
    <n v="0"/>
    <m/>
    <n v="450432.59"/>
    <n v="0"/>
    <n v="3012.66"/>
    <n v="0"/>
    <n v="0"/>
    <n v="3012.66"/>
    <n v="0"/>
    <n v="0"/>
    <n v="0"/>
    <n v="0"/>
    <n v="0"/>
    <n v="0"/>
    <n v="0"/>
    <n v="0"/>
    <n v="0"/>
    <n v="0"/>
    <n v="254.3"/>
    <n v="0"/>
    <n v="0"/>
    <n v="0"/>
    <n v="0"/>
    <n v="0"/>
    <n v="0"/>
    <n v="0"/>
    <n v="20.07"/>
    <n v="0"/>
    <n v="19.14"/>
    <n v="0"/>
    <n v="4754.1400000000003"/>
    <n v="0"/>
    <n v="0"/>
    <n v="167"/>
    <n v="199"/>
    <n v="124665.03"/>
    <n v="478000.01"/>
    <n v="89.890789999999996"/>
    <n v="84.706570104143097"/>
    <n v="8"/>
    <m/>
    <m/>
    <m/>
    <s v="CHI"/>
    <s v="JUAREZ"/>
    <s v="32379"/>
    <s v="Al corriente"/>
    <x v="2"/>
  </r>
  <r>
    <n v="4756"/>
    <s v="Hipotecaria Su Casita"/>
    <s v="FIDEICOMISO 234036"/>
    <d v="2018-05-03T00:00:00"/>
    <s v="340242"/>
    <x v="1"/>
    <n v="0"/>
    <n v="738981.32"/>
    <n v="0"/>
    <n v="0"/>
    <n v="738981.32"/>
    <n v="2260.4299999999998"/>
    <n v="0"/>
    <n v="0"/>
    <n v="2260.4299999999998"/>
    <n v="0"/>
    <m/>
    <n v="736720.89"/>
    <n v="0"/>
    <n v="5296.03"/>
    <n v="0"/>
    <n v="0"/>
    <n v="5296.03"/>
    <n v="0"/>
    <n v="0"/>
    <n v="0"/>
    <n v="0"/>
    <n v="0"/>
    <n v="0"/>
    <n v="0"/>
    <n v="0"/>
    <n v="0"/>
    <n v="0"/>
    <n v="414.43"/>
    <n v="0"/>
    <n v="0"/>
    <n v="0"/>
    <n v="0"/>
    <n v="0"/>
    <n v="0"/>
    <n v="0"/>
    <n v="3217.96"/>
    <n v="0"/>
    <n v="3188.85"/>
    <n v="0"/>
    <n v="11188.85"/>
    <n v="0"/>
    <n v="0"/>
    <n v="168"/>
    <n v="200"/>
    <n v="202798.57"/>
    <n v="779000.01"/>
    <n v="89.908612000000005"/>
    <n v="85.028949680379"/>
    <n v="8.6"/>
    <m/>
    <m/>
    <m/>
    <s v="CHI"/>
    <s v="CHIHUAHUA"/>
    <s v="31124"/>
    <s v="Al corriente"/>
    <x v="2"/>
  </r>
  <r>
    <n v="4757"/>
    <s v="Hipotecaria Su Casita"/>
    <s v="FIDEICOMISO 234036"/>
    <d v="2018-05-03T00:00:00"/>
    <s v="340243"/>
    <x v="1"/>
    <n v="1"/>
    <n v="666477.18000000005"/>
    <n v="1983.44"/>
    <n v="0"/>
    <n v="668460.62"/>
    <n v="1997.65"/>
    <n v="0"/>
    <n v="1983.44"/>
    <n v="1997.65"/>
    <n v="0"/>
    <m/>
    <n v="664479.53"/>
    <n v="4790.63"/>
    <n v="4776.42"/>
    <n v="0"/>
    <n v="4790.63"/>
    <n v="4776.42"/>
    <n v="0"/>
    <n v="0"/>
    <n v="0"/>
    <n v="0"/>
    <n v="0"/>
    <n v="0"/>
    <n v="0"/>
    <n v="0"/>
    <n v="0"/>
    <n v="0"/>
    <n v="363.56"/>
    <n v="0"/>
    <n v="0"/>
    <n v="0"/>
    <n v="0"/>
    <n v="0"/>
    <n v="0"/>
    <n v="363.56"/>
    <n v="0.74"/>
    <n v="0"/>
    <n v="0"/>
    <n v="0"/>
    <n v="14276"/>
    <n v="0"/>
    <n v="0"/>
    <n v="170"/>
    <n v="208"/>
    <n v="191521.46"/>
    <n v="731200.01"/>
    <n v="94.597237000000007"/>
    <n v="85.965435888134905"/>
    <n v="8.6"/>
    <m/>
    <m/>
    <m/>
    <s v="COA"/>
    <s v="TORREON"/>
    <s v="27058"/>
    <s v="Al corriente"/>
    <x v="2"/>
  </r>
  <r>
    <n v="4758"/>
    <s v="Hipotecaria Su Casita"/>
    <s v="FIDEICOMISO 234036"/>
    <d v="2018-05-03T00:00:00"/>
    <s v="340244"/>
    <x v="3"/>
    <n v="5"/>
    <n v="334034.8"/>
    <n v="5479.03"/>
    <n v="0"/>
    <n v="339513.83"/>
    <n v="1115.8800000000001"/>
    <n v="0"/>
    <n v="2171.69"/>
    <n v="0"/>
    <n v="0"/>
    <m/>
    <n v="337342.14"/>
    <n v="9718.99"/>
    <n v="2032.05"/>
    <n v="0"/>
    <n v="3751.65"/>
    <n v="0"/>
    <n v="0"/>
    <n v="0"/>
    <n v="7999.39"/>
    <n v="0"/>
    <n v="0"/>
    <n v="0"/>
    <n v="0"/>
    <n v="0"/>
    <n v="0"/>
    <n v="0"/>
    <n v="0"/>
    <n v="0"/>
    <n v="0"/>
    <n v="0"/>
    <n v="700"/>
    <n v="0"/>
    <n v="0"/>
    <n v="376.66"/>
    <n v="0"/>
    <n v="0"/>
    <n v="0"/>
    <n v="0"/>
    <n v="7000"/>
    <n v="4423.22"/>
    <n v="7999.39"/>
    <n v="170"/>
    <n v="202"/>
    <n v="92717.29"/>
    <n v="353999.99"/>
    <n v="81.864407"/>
    <n v="78.0121893427483"/>
    <n v="7.3"/>
    <m/>
    <m/>
    <m/>
    <s v="SIN"/>
    <s v="CULIACAN"/>
    <s v="80197"/>
    <s v="Morosidad"/>
    <x v="2"/>
  </r>
  <r>
    <n v="4759"/>
    <s v="Hipotecaria Su Casita"/>
    <s v="FIDEICOMISO 234036"/>
    <d v="2018-05-03T00:00:00"/>
    <s v="340245"/>
    <x v="1"/>
    <n v="0"/>
    <n v="107124.68"/>
    <n v="0"/>
    <n v="0"/>
    <n v="107124.68"/>
    <n v="374.39"/>
    <n v="0"/>
    <n v="0"/>
    <n v="374.39"/>
    <n v="0"/>
    <m/>
    <n v="106750.29"/>
    <n v="0"/>
    <n v="651.67999999999995"/>
    <n v="0"/>
    <n v="0"/>
    <n v="651.67999999999995"/>
    <n v="0"/>
    <n v="0"/>
    <n v="0"/>
    <n v="0"/>
    <n v="0"/>
    <n v="0"/>
    <n v="0"/>
    <n v="0"/>
    <n v="0"/>
    <n v="0"/>
    <n v="112.78"/>
    <n v="0"/>
    <n v="0"/>
    <n v="0"/>
    <n v="0"/>
    <n v="0"/>
    <n v="0"/>
    <n v="0"/>
    <n v="0.15"/>
    <n v="0"/>
    <n v="0.15"/>
    <n v="0"/>
    <n v="1139"/>
    <n v="0"/>
    <n v="0"/>
    <n v="170"/>
    <n v="208"/>
    <n v="101570.2"/>
    <n v="120897.51"/>
    <n v="23.195878"/>
    <n v="20.481535999414898"/>
    <n v="7.3"/>
    <m/>
    <m/>
    <m/>
    <s v="SIN"/>
    <s v="CULIACAN"/>
    <s v="80197"/>
    <s v="Al corriente"/>
    <x v="2"/>
  </r>
  <r>
    <n v="4760"/>
    <s v="Hipotecaria Su Casita"/>
    <s v="FIDEICOMISO 234036"/>
    <d v="2018-05-03T00:00:00"/>
    <s v="340246"/>
    <x v="0"/>
    <n v="21"/>
    <n v="534118.19999999995"/>
    <n v="38877.160000000003"/>
    <n v="0"/>
    <n v="572995.36"/>
    <n v="1588.83"/>
    <n v="0"/>
    <n v="0"/>
    <n v="0"/>
    <n v="0"/>
    <m/>
    <n v="572995.36"/>
    <n v="103556.36"/>
    <n v="3827.85"/>
    <n v="0"/>
    <n v="0"/>
    <n v="0"/>
    <n v="0"/>
    <n v="0"/>
    <n v="107384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465.99"/>
    <n v="107384.21"/>
    <n v="171"/>
    <n v="209"/>
    <n v="153404.51"/>
    <n v="585899.99"/>
    <n v="90.578595000000007"/>
    <n v="88.583573197055699"/>
    <n v="8.6"/>
    <m/>
    <m/>
    <m/>
    <s v="BCN"/>
    <s v="TIJUANA"/>
    <s v="22667"/>
    <s v="Morosidad"/>
    <x v="2"/>
  </r>
  <r>
    <n v="4761"/>
    <s v="Hipotecaria Su Casita"/>
    <s v="FIDEICOMISO 234036"/>
    <d v="2018-05-03T00:00:00"/>
    <s v="340247"/>
    <x v="23"/>
    <n v="17"/>
    <n v="299794.21000000002"/>
    <n v="14159.58"/>
    <n v="0"/>
    <n v="313953.78999999998"/>
    <n v="942.89"/>
    <n v="0"/>
    <n v="0"/>
    <n v="0"/>
    <n v="0"/>
    <m/>
    <n v="313953.78999999998"/>
    <n v="40989.800000000003"/>
    <n v="2498.29"/>
    <n v="0"/>
    <n v="0"/>
    <n v="0"/>
    <n v="0"/>
    <n v="0"/>
    <n v="43488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02.47"/>
    <n v="43488.09"/>
    <n v="155"/>
    <n v="187"/>
    <n v="98591.1"/>
    <n v="316299.53000000003"/>
    <n v="66.193774000000005"/>
    <n v="65.702867853466202"/>
    <n v="10"/>
    <m/>
    <m/>
    <m/>
    <s v="AGS"/>
    <s v="AGUASCALIENTES"/>
    <s v="20298"/>
    <s v="Morosidad"/>
    <x v="2"/>
  </r>
  <r>
    <n v="4762"/>
    <s v="Hipotecaria Su Casita"/>
    <s v="FIDEICOMISO 234036"/>
    <d v="2018-05-03T00:00:00"/>
    <s v="340248"/>
    <x v="1"/>
    <n v="0"/>
    <n v="571980.17000000004"/>
    <n v="0"/>
    <n v="0"/>
    <n v="571980.17000000004"/>
    <n v="9620.8799999999992"/>
    <n v="0"/>
    <n v="0"/>
    <n v="9620.8799999999992"/>
    <n v="0"/>
    <m/>
    <n v="562359.29"/>
    <n v="0"/>
    <n v="4480.51"/>
    <n v="0"/>
    <n v="0"/>
    <n v="4480.51"/>
    <n v="0"/>
    <n v="0"/>
    <n v="0"/>
    <n v="0"/>
    <n v="0"/>
    <n v="0"/>
    <n v="0"/>
    <n v="0"/>
    <n v="0"/>
    <n v="0"/>
    <n v="454.3"/>
    <n v="0"/>
    <n v="0"/>
    <n v="0"/>
    <n v="0"/>
    <n v="0"/>
    <n v="0"/>
    <n v="0"/>
    <n v="0"/>
    <n v="0"/>
    <n v="0"/>
    <n v="0"/>
    <n v="14555.69"/>
    <n v="0"/>
    <n v="0"/>
    <n v="48"/>
    <n v="85"/>
    <n v="264361.8"/>
    <n v="872762.1"/>
    <n v="87.141349000000005"/>
    <n v="56.149032082490997"/>
    <n v="9.4"/>
    <m/>
    <m/>
    <m/>
    <s v="QRO"/>
    <s v="CORREGIDORA"/>
    <s v="76900"/>
    <s v="Al corriente"/>
    <x v="2"/>
  </r>
  <r>
    <n v="4763"/>
    <s v="Hipotecaria Su Casita"/>
    <s v="FIDEICOMISO 234036"/>
    <d v="2018-05-03T00:00:00"/>
    <s v="340250"/>
    <x v="13"/>
    <n v="2"/>
    <n v="168335.74"/>
    <n v="2792.89"/>
    <n v="0"/>
    <n v="171128.63"/>
    <n v="1413.22"/>
    <n v="0"/>
    <n v="1163.58"/>
    <n v="0"/>
    <n v="0"/>
    <m/>
    <n v="169965.05"/>
    <n v="2726.93"/>
    <n v="1346.69"/>
    <n v="0"/>
    <n v="1369.03"/>
    <n v="0"/>
    <n v="0"/>
    <n v="0"/>
    <n v="2704.59"/>
    <n v="0"/>
    <n v="0"/>
    <n v="0"/>
    <n v="0"/>
    <n v="0"/>
    <n v="0"/>
    <n v="0"/>
    <n v="0"/>
    <n v="0"/>
    <n v="0"/>
    <n v="0"/>
    <n v="227.3"/>
    <n v="0"/>
    <n v="0"/>
    <n v="162.81"/>
    <n v="0"/>
    <n v="0"/>
    <n v="0"/>
    <n v="0"/>
    <n v="2922.72"/>
    <n v="3042.53"/>
    <n v="2704.59"/>
    <n v="83"/>
    <n v="115"/>
    <n v="122385.3"/>
    <n v="193154.1"/>
    <n v="42.390760999999998"/>
    <n v="37.301552557792199"/>
    <n v="9.6"/>
    <m/>
    <m/>
    <m/>
    <s v="COA"/>
    <s v="SALTILLO"/>
    <s v="25090"/>
    <s v="Morosidad"/>
    <x v="2"/>
  </r>
  <r>
    <n v="4764"/>
    <s v="Hipotecaria Su Casita"/>
    <s v="FIDEICOMISO 234036"/>
    <d v="2018-05-03T00:00:00"/>
    <s v="340251"/>
    <x v="0"/>
    <n v="21"/>
    <n v="481903.55"/>
    <n v="83044.25"/>
    <n v="0"/>
    <n v="564947.80000000005"/>
    <n v="2725.89"/>
    <n v="0"/>
    <n v="0"/>
    <n v="0"/>
    <n v="0"/>
    <m/>
    <n v="564947.80000000005"/>
    <n v="145889.35"/>
    <n v="3815.07"/>
    <n v="0"/>
    <n v="0"/>
    <n v="0"/>
    <n v="0"/>
    <n v="0"/>
    <n v="149704.42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770.14"/>
    <n v="149704.42000000001"/>
    <n v="110"/>
    <n v="147"/>
    <n v="148472.23000000001"/>
    <n v="567000.01"/>
    <n v="89.386681999999993"/>
    <n v="89.063154240860797"/>
    <n v="9.5"/>
    <m/>
    <m/>
    <m/>
    <s v="EM"/>
    <s v="IXTAPALUCA"/>
    <s v="56535"/>
    <s v="Morosidad"/>
    <x v="2"/>
  </r>
  <r>
    <n v="4765"/>
    <s v="Hipotecaria Su Casita"/>
    <s v="FIDEICOMISO 234036"/>
    <d v="2018-05-03T00:00:00"/>
    <s v="340252"/>
    <x v="1"/>
    <n v="1"/>
    <n v="324018.88"/>
    <n v="983.58"/>
    <n v="0"/>
    <n v="325002.46000000002"/>
    <n v="991.37"/>
    <n v="0"/>
    <n v="983.58"/>
    <n v="991.37"/>
    <n v="0"/>
    <m/>
    <n v="323027.51"/>
    <n v="2572.94"/>
    <n v="2565.15"/>
    <n v="0"/>
    <n v="2572.94"/>
    <n v="2565.15"/>
    <n v="0"/>
    <n v="0"/>
    <n v="0"/>
    <n v="0"/>
    <n v="0"/>
    <n v="0"/>
    <n v="0"/>
    <n v="0"/>
    <n v="0"/>
    <n v="0"/>
    <n v="183.86"/>
    <n v="0"/>
    <n v="0"/>
    <n v="0"/>
    <n v="0"/>
    <n v="0"/>
    <n v="0"/>
    <n v="106.9"/>
    <n v="96.2"/>
    <n v="0"/>
    <n v="0"/>
    <n v="0"/>
    <n v="7500"/>
    <n v="0"/>
    <n v="0"/>
    <n v="161"/>
    <n v="193"/>
    <n v="94599"/>
    <n v="341442.89"/>
    <n v="71.944450000000003"/>
    <n v="68.064198208430994"/>
    <n v="9.5"/>
    <m/>
    <m/>
    <m/>
    <s v="QR"/>
    <s v="BENITO JUAREZ"/>
    <s v="77539"/>
    <s v="Al corriente"/>
    <x v="2"/>
  </r>
  <r>
    <n v="4766"/>
    <s v="Hipotecaria Su Casita"/>
    <s v="FIDEICOMISO 234036"/>
    <d v="2018-05-03T00:00:00"/>
    <s v="340254"/>
    <x v="2"/>
    <n v="1"/>
    <n v="431183.17"/>
    <n v="1411.54"/>
    <n v="0"/>
    <n v="432594.71"/>
    <n v="1422.72"/>
    <n v="0"/>
    <n v="1411.54"/>
    <n v="0"/>
    <n v="0"/>
    <m/>
    <n v="431183.17"/>
    <n v="3424.71"/>
    <n v="3413.53"/>
    <n v="0"/>
    <n v="3424.71"/>
    <n v="0"/>
    <n v="0"/>
    <n v="0"/>
    <n v="3413.53"/>
    <n v="0"/>
    <n v="0"/>
    <n v="0"/>
    <n v="0"/>
    <n v="0"/>
    <n v="0"/>
    <n v="0"/>
    <n v="1.24"/>
    <n v="0"/>
    <n v="0"/>
    <n v="0"/>
    <n v="0"/>
    <n v="0"/>
    <n v="0"/>
    <n v="240.51"/>
    <n v="0"/>
    <n v="0"/>
    <n v="0"/>
    <n v="0"/>
    <n v="5078"/>
    <n v="1422.72"/>
    <n v="3413.53"/>
    <n v="163"/>
    <n v="200"/>
    <n v="128891.58"/>
    <n v="484700.01"/>
    <n v="87.980922000000007"/>
    <n v="78.266746574820104"/>
    <n v="9.5"/>
    <m/>
    <m/>
    <m/>
    <s v="EM"/>
    <s v="ECATEPEC"/>
    <s v="55076"/>
    <s v="Morosidad"/>
    <x v="2"/>
  </r>
  <r>
    <n v="4767"/>
    <s v="Hipotecaria Su Casita"/>
    <s v="FIDEICOMISO 234036"/>
    <d v="2018-05-03T00:00:00"/>
    <s v="340255"/>
    <x v="3"/>
    <n v="4"/>
    <n v="519010.27"/>
    <n v="13299.77"/>
    <n v="0"/>
    <n v="532310.04"/>
    <n v="3390.31"/>
    <n v="0"/>
    <n v="3286.13"/>
    <n v="0"/>
    <n v="0"/>
    <m/>
    <n v="529023.91"/>
    <n v="13850.52"/>
    <n v="4065.58"/>
    <n v="0"/>
    <n v="4053.12"/>
    <n v="0"/>
    <n v="0"/>
    <n v="0"/>
    <n v="13862.98"/>
    <n v="0"/>
    <n v="0"/>
    <n v="0"/>
    <n v="0"/>
    <n v="0"/>
    <n v="0"/>
    <n v="0"/>
    <n v="0"/>
    <n v="0"/>
    <n v="0"/>
    <n v="0"/>
    <n v="350"/>
    <n v="0"/>
    <n v="0"/>
    <n v="310.75"/>
    <n v="0"/>
    <n v="0"/>
    <n v="0"/>
    <n v="0"/>
    <n v="8000"/>
    <n v="13403.95"/>
    <n v="13862.98"/>
    <n v="100"/>
    <n v="137"/>
    <n v="169258.5"/>
    <n v="625003.09"/>
    <n v="87.839564999999993"/>
    <n v="74.350400618018"/>
    <n v="9.4"/>
    <m/>
    <m/>
    <m/>
    <s v="MICH"/>
    <s v="MORELIA"/>
    <s v="58095"/>
    <s v="Morosidad"/>
    <x v="2"/>
  </r>
  <r>
    <n v="4768"/>
    <s v="Hipotecaria Su Casita"/>
    <s v="FIDEICOMISO 234036"/>
    <d v="2018-05-03T00:00:00"/>
    <s v="340259"/>
    <x v="1"/>
    <n v="1"/>
    <n v="468737.72"/>
    <n v="1438.55"/>
    <n v="0"/>
    <n v="470176.27"/>
    <n v="1449.94"/>
    <n v="0"/>
    <n v="1438.55"/>
    <n v="1449.94"/>
    <n v="0"/>
    <m/>
    <n v="467287.78"/>
    <n v="3722.23"/>
    <n v="3710.84"/>
    <n v="0"/>
    <n v="3722.23"/>
    <n v="3710.84"/>
    <n v="0"/>
    <n v="0"/>
    <n v="0"/>
    <n v="0"/>
    <n v="0"/>
    <n v="0"/>
    <n v="0"/>
    <n v="0"/>
    <n v="0"/>
    <n v="0"/>
    <n v="255.56"/>
    <n v="0"/>
    <n v="0"/>
    <n v="0"/>
    <n v="0"/>
    <n v="0"/>
    <n v="0"/>
    <n v="254.98"/>
    <n v="67.900000000000006"/>
    <n v="0"/>
    <n v="0"/>
    <n v="0"/>
    <n v="10900"/>
    <n v="0"/>
    <n v="0"/>
    <n v="160"/>
    <n v="197"/>
    <n v="139415.1"/>
    <n v="514001.72"/>
    <n v="74.114998999999997"/>
    <n v="67.379216838831297"/>
    <n v="9.5"/>
    <m/>
    <m/>
    <m/>
    <s v="BCN"/>
    <s v="TIJUANA"/>
    <s v="22125"/>
    <s v="Al corriente"/>
    <x v="2"/>
  </r>
  <r>
    <n v="4769"/>
    <s v="Hipotecaria Su Casita"/>
    <s v="FIDEICOMISO 234036"/>
    <d v="2018-05-03T00:00:00"/>
    <s v="340260"/>
    <x v="4"/>
    <n v="1"/>
    <n v="346058.72"/>
    <n v="1030.4000000000001"/>
    <n v="0"/>
    <n v="347089.12"/>
    <n v="1039.49"/>
    <n v="0"/>
    <n v="0"/>
    <n v="0"/>
    <n v="0"/>
    <m/>
    <n v="347089.12"/>
    <n v="3063.06"/>
    <n v="3053.97"/>
    <n v="0"/>
    <n v="0"/>
    <n v="0"/>
    <n v="0"/>
    <n v="0"/>
    <n v="6117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69.89"/>
    <n v="6117.03"/>
    <n v="155"/>
    <n v="192"/>
    <n v="102700.2"/>
    <n v="377998.97"/>
    <n v="80.583027000000001"/>
    <n v="73.993566512539005"/>
    <n v="10.59"/>
    <m/>
    <m/>
    <m/>
    <s v="NL"/>
    <s v="APODACA"/>
    <s v="66613"/>
    <s v="Proceso judicial"/>
    <x v="2"/>
  </r>
  <r>
    <n v="4770"/>
    <s v="Hipotecaria Su Casita"/>
    <s v="FIDEICOMISO 234036"/>
    <d v="2018-05-03T00:00:00"/>
    <s v="340261"/>
    <x v="0"/>
    <n v="21"/>
    <n v="182465.07"/>
    <n v="11020.92"/>
    <n v="0"/>
    <n v="193485.99"/>
    <n v="629.59"/>
    <n v="0"/>
    <n v="0"/>
    <n v="0"/>
    <n v="0"/>
    <m/>
    <n v="193485.99"/>
    <n v="36656.76"/>
    <n v="1520.54"/>
    <n v="0"/>
    <n v="0"/>
    <n v="0"/>
    <n v="0"/>
    <n v="0"/>
    <n v="38177.3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50.51"/>
    <n v="38177.300000000003"/>
    <n v="147"/>
    <n v="179"/>
    <n v="79021.2"/>
    <n v="193485.99"/>
    <n v="51.331617000000001"/>
    <n v="51.331617000000001"/>
    <n v="10"/>
    <m/>
    <m/>
    <m/>
    <s v="EM"/>
    <s v="CHICOLOAPAN"/>
    <s v="56370"/>
    <s v="Morosidad"/>
    <x v="2"/>
  </r>
  <r>
    <n v="4771"/>
    <s v="Hipotecaria Su Casita"/>
    <s v="FIDEICOMISO 234036"/>
    <d v="2018-05-03T00:00:00"/>
    <s v="340262"/>
    <x v="1"/>
    <n v="0"/>
    <n v="337454.17"/>
    <n v="0"/>
    <n v="0"/>
    <n v="337454.17"/>
    <n v="1078.92"/>
    <n v="0"/>
    <n v="0"/>
    <n v="1078.92"/>
    <n v="0"/>
    <m/>
    <n v="336375.25"/>
    <n v="0"/>
    <n v="2671.51"/>
    <n v="0"/>
    <n v="0"/>
    <n v="2671.51"/>
    <n v="0"/>
    <n v="0"/>
    <n v="0"/>
    <n v="0"/>
    <n v="0"/>
    <n v="0"/>
    <n v="0"/>
    <n v="0"/>
    <n v="0"/>
    <n v="0"/>
    <n v="194.56"/>
    <n v="0"/>
    <n v="0"/>
    <n v="0"/>
    <n v="0"/>
    <n v="0"/>
    <n v="0"/>
    <n v="0"/>
    <n v="0.16"/>
    <n v="0"/>
    <n v="0.15"/>
    <n v="0"/>
    <n v="3945.15"/>
    <n v="0"/>
    <n v="0"/>
    <n v="157"/>
    <n v="194"/>
    <n v="114354.6"/>
    <n v="371135.69"/>
    <n v="64.099204999999998"/>
    <n v="58.095695691988702"/>
    <n v="9.5"/>
    <m/>
    <m/>
    <m/>
    <s v="NAY"/>
    <s v="BAHIA DE BANDERAS"/>
    <s v="63735"/>
    <s v="Al corriente"/>
    <x v="2"/>
  </r>
  <r>
    <n v="4772"/>
    <s v="Hipotecaria Su Casita"/>
    <s v="FIDEICOMISO 234036"/>
    <d v="2018-05-03T00:00:00"/>
    <s v="340263"/>
    <x v="4"/>
    <n v="1"/>
    <n v="228664.83"/>
    <n v="711.69"/>
    <n v="0"/>
    <n v="229376.52"/>
    <n v="717.38"/>
    <n v="0"/>
    <n v="0"/>
    <n v="0"/>
    <n v="0"/>
    <m/>
    <n v="229376.52"/>
    <n v="1835.01"/>
    <n v="1829.32"/>
    <n v="0"/>
    <n v="0"/>
    <n v="0"/>
    <n v="0"/>
    <n v="0"/>
    <n v="3664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9.07"/>
    <n v="3664.33"/>
    <n v="158"/>
    <n v="195"/>
    <n v="68275.199999999997"/>
    <n v="251027.29"/>
    <n v="72.317385999999999"/>
    <n v="66.080107609721296"/>
    <n v="9.6"/>
    <m/>
    <m/>
    <m/>
    <s v="QR"/>
    <s v="SOLIDARIDAD"/>
    <s v="77710"/>
    <s v="Morosidad"/>
    <x v="2"/>
  </r>
  <r>
    <n v="4773"/>
    <s v="Hipotecaria Su Casita"/>
    <s v="FIDEICOMISO 234036"/>
    <d v="2018-05-03T00:00:00"/>
    <s v="340264"/>
    <x v="0"/>
    <n v="21"/>
    <n v="159345.92000000001"/>
    <n v="9402.0400000000009"/>
    <n v="0"/>
    <n v="168747.96"/>
    <n v="537.11"/>
    <n v="0"/>
    <n v="0"/>
    <n v="0"/>
    <n v="0"/>
    <m/>
    <n v="168747.96"/>
    <n v="35988.92"/>
    <n v="1327.88"/>
    <n v="0"/>
    <n v="0"/>
    <n v="0"/>
    <n v="0"/>
    <n v="0"/>
    <n v="37316.8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39.15"/>
    <n v="37316.800000000003"/>
    <n v="149"/>
    <n v="181"/>
    <n v="90361.2"/>
    <n v="168747.96"/>
    <n v="37.313603999999998"/>
    <n v="37.313603999999998"/>
    <n v="10"/>
    <m/>
    <m/>
    <m/>
    <s v="NL"/>
    <s v="APODACA"/>
    <s v="66613"/>
    <s v="Morosidad"/>
    <x v="2"/>
  </r>
  <r>
    <n v="4774"/>
    <s v="Hipotecaria Su Casita"/>
    <s v="FIDEICOMISO 234036"/>
    <d v="2018-05-03T00:00:00"/>
    <s v="340265"/>
    <x v="14"/>
    <n v="9"/>
    <n v="144902.10999999999"/>
    <n v="3587.01"/>
    <n v="0"/>
    <n v="148489.12"/>
    <n v="415.18"/>
    <n v="0"/>
    <n v="0"/>
    <n v="0"/>
    <n v="0"/>
    <m/>
    <n v="148489.12"/>
    <n v="10908.57"/>
    <n v="1195.44"/>
    <n v="0"/>
    <n v="0"/>
    <n v="0"/>
    <n v="0"/>
    <n v="0"/>
    <n v="12104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2.19"/>
    <n v="12104.01"/>
    <n v="164"/>
    <n v="200"/>
    <n v="69200.539999999994"/>
    <n v="157478.85999999999"/>
    <n v="41.985222"/>
    <n v="39.588479798397302"/>
    <n v="9.9"/>
    <m/>
    <m/>
    <m/>
    <s v="EM"/>
    <s v="VALLE DE CHALCO SOLIDARIDAD"/>
    <s v="56614"/>
    <s v="Morosidad"/>
    <x v="2"/>
  </r>
  <r>
    <n v="4775"/>
    <s v="Hipotecaria Su Casita"/>
    <s v="FIDEICOMISO 234036"/>
    <d v="2018-05-03T00:00:00"/>
    <s v="340266"/>
    <x v="1"/>
    <n v="0"/>
    <n v="750985.32"/>
    <n v="0"/>
    <n v="0"/>
    <n v="750985.32"/>
    <n v="2367.35"/>
    <n v="0"/>
    <n v="0"/>
    <n v="2367.35"/>
    <n v="0"/>
    <m/>
    <n v="748617.97"/>
    <n v="0"/>
    <n v="5882.72"/>
    <n v="0"/>
    <n v="0"/>
    <n v="5882.72"/>
    <n v="0"/>
    <n v="0"/>
    <n v="0"/>
    <n v="0"/>
    <n v="0"/>
    <n v="0"/>
    <n v="0"/>
    <n v="0"/>
    <n v="0"/>
    <n v="0"/>
    <n v="410.19"/>
    <n v="0"/>
    <n v="0"/>
    <n v="0"/>
    <n v="0"/>
    <n v="0"/>
    <n v="0"/>
    <n v="0"/>
    <n v="1.48"/>
    <n v="0"/>
    <n v="1.48"/>
    <n v="0"/>
    <n v="8661.74"/>
    <n v="0"/>
    <n v="0"/>
    <n v="159"/>
    <n v="196"/>
    <n v="224361.60000000001"/>
    <n v="824996.9"/>
    <n v="82.473039"/>
    <n v="74.837613372742197"/>
    <n v="9.4"/>
    <m/>
    <m/>
    <m/>
    <s v="JAL"/>
    <s v="PUERTO VALLARTA"/>
    <s v="48338"/>
    <s v="Al corriente"/>
    <x v="2"/>
  </r>
  <r>
    <n v="4776"/>
    <s v="Hipotecaria Su Casita"/>
    <s v="FIDEICOMISO 234036"/>
    <d v="2018-05-03T00:00:00"/>
    <s v="340267"/>
    <x v="1"/>
    <n v="0"/>
    <n v="359144.34"/>
    <n v="0"/>
    <n v="0"/>
    <n v="359144.34"/>
    <n v="1123.2"/>
    <n v="0"/>
    <n v="0"/>
    <n v="1123.2"/>
    <n v="0"/>
    <m/>
    <n v="358021.14"/>
    <n v="0"/>
    <n v="2843.23"/>
    <n v="0"/>
    <n v="0"/>
    <n v="2843.23"/>
    <n v="0"/>
    <n v="0"/>
    <n v="0"/>
    <n v="0"/>
    <n v="0"/>
    <n v="0"/>
    <n v="0"/>
    <n v="0"/>
    <n v="0"/>
    <n v="0"/>
    <n v="203.17"/>
    <n v="0"/>
    <n v="0"/>
    <n v="0"/>
    <n v="0"/>
    <n v="0"/>
    <n v="0"/>
    <n v="0"/>
    <n v="64.400000000000006"/>
    <n v="0"/>
    <n v="34"/>
    <n v="0"/>
    <n v="4234"/>
    <n v="0"/>
    <n v="0"/>
    <n v="159"/>
    <n v="195"/>
    <n v="117429.9"/>
    <n v="393362.76"/>
    <n v="63.568342000000001"/>
    <n v="57.857053552171202"/>
    <n v="9.5"/>
    <m/>
    <m/>
    <m/>
    <s v="DF"/>
    <s v="CUAUHTEMOC"/>
    <s v="06300"/>
    <s v="Al corriente"/>
    <x v="2"/>
  </r>
  <r>
    <n v="4777"/>
    <s v="Hipotecaria Su Casita"/>
    <s v="FIDEICOMISO 234036"/>
    <d v="2018-05-03T00:00:00"/>
    <s v="340268"/>
    <x v="1"/>
    <n v="0"/>
    <n v="155827.68"/>
    <n v="0"/>
    <n v="0"/>
    <n v="155827.68"/>
    <n v="3056.19"/>
    <n v="0"/>
    <n v="0"/>
    <n v="3056.19"/>
    <n v="0"/>
    <m/>
    <n v="152771.49"/>
    <n v="0"/>
    <n v="1233.6400000000001"/>
    <n v="0"/>
    <n v="0"/>
    <n v="1233.6400000000001"/>
    <n v="0"/>
    <n v="0"/>
    <n v="0"/>
    <n v="0"/>
    <n v="0"/>
    <n v="0"/>
    <n v="0"/>
    <n v="0"/>
    <n v="0"/>
    <n v="0"/>
    <n v="130.59"/>
    <n v="0"/>
    <n v="0"/>
    <n v="0"/>
    <n v="0"/>
    <n v="0"/>
    <n v="0"/>
    <n v="0"/>
    <n v="0"/>
    <n v="0"/>
    <n v="0"/>
    <n v="0"/>
    <n v="4420.42"/>
    <n v="0"/>
    <n v="0"/>
    <n v="42"/>
    <n v="79"/>
    <n v="74534.81"/>
    <n v="251235.49"/>
    <n v="90.000000999999997"/>
    <n v="54.727276997256602"/>
    <n v="9.5"/>
    <m/>
    <m/>
    <m/>
    <s v="EM"/>
    <s v="ECATEPEC"/>
    <s v="55248"/>
    <s v="Al corriente"/>
    <x v="2"/>
  </r>
  <r>
    <n v="4778"/>
    <s v="Hipotecaria Su Casita"/>
    <s v="FIDEICOMISO 234036"/>
    <d v="2018-05-03T00:00:00"/>
    <s v="340269"/>
    <x v="1"/>
    <n v="0"/>
    <n v="353013.68"/>
    <n v="0"/>
    <n v="0"/>
    <n v="353013.68"/>
    <n v="1116.26"/>
    <n v="0"/>
    <n v="0"/>
    <n v="1116.26"/>
    <n v="0"/>
    <m/>
    <n v="351897.42"/>
    <n v="0"/>
    <n v="2794.69"/>
    <n v="0"/>
    <n v="0"/>
    <n v="2794.69"/>
    <n v="0"/>
    <n v="0"/>
    <n v="0"/>
    <n v="0"/>
    <n v="0"/>
    <n v="0"/>
    <n v="0"/>
    <n v="0"/>
    <n v="0"/>
    <n v="0"/>
    <n v="218.31"/>
    <n v="0"/>
    <n v="0"/>
    <n v="0"/>
    <n v="0"/>
    <n v="0"/>
    <n v="0"/>
    <n v="0"/>
    <n v="212.22"/>
    <n v="0"/>
    <n v="212.22"/>
    <n v="0"/>
    <n v="4341.4799999999996"/>
    <n v="0"/>
    <n v="0"/>
    <n v="158"/>
    <n v="195"/>
    <n v="140686.79999999999"/>
    <n v="387860.86"/>
    <n v="52.792039000000003"/>
    <n v="47.897027610982398"/>
    <n v="9.5"/>
    <m/>
    <m/>
    <m/>
    <s v="NL"/>
    <s v="APODACA"/>
    <s v="66610"/>
    <s v="Al corriente"/>
    <x v="2"/>
  </r>
  <r>
    <n v="4779"/>
    <s v="Hipotecaria Su Casita"/>
    <s v="FIDEICOMISO 234036"/>
    <d v="2018-05-03T00:00:00"/>
    <s v="340270"/>
    <x v="4"/>
    <n v="2"/>
    <n v="330200.45"/>
    <n v="1356.69"/>
    <n v="0"/>
    <n v="331557.14"/>
    <n v="1013.28"/>
    <n v="0"/>
    <n v="655.23"/>
    <n v="0"/>
    <n v="0"/>
    <m/>
    <n v="330901.90999999997"/>
    <n v="2649.65"/>
    <n v="2641.6"/>
    <n v="0"/>
    <n v="2649.65"/>
    <n v="0"/>
    <n v="0"/>
    <n v="0"/>
    <n v="2641.6"/>
    <n v="0"/>
    <n v="0"/>
    <n v="0"/>
    <n v="0"/>
    <n v="0"/>
    <n v="0"/>
    <n v="0"/>
    <n v="0"/>
    <n v="0"/>
    <n v="0"/>
    <n v="0"/>
    <n v="350"/>
    <n v="0"/>
    <n v="0"/>
    <n v="189.39"/>
    <n v="0"/>
    <n v="0"/>
    <n v="0"/>
    <n v="0"/>
    <n v="3844.27"/>
    <n v="1714.74"/>
    <n v="2641.6"/>
    <n v="160"/>
    <n v="197"/>
    <n v="111135.9"/>
    <n v="361786.66"/>
    <n v="39.751897999999997"/>
    <n v="36.358385835246601"/>
    <n v="9.6"/>
    <m/>
    <m/>
    <m/>
    <s v="PUE"/>
    <s v="PUEBLA"/>
    <s v="72498"/>
    <s v="Morosidad"/>
    <x v="2"/>
  </r>
  <r>
    <n v="4780"/>
    <s v="Hipotecaria Su Casita"/>
    <s v="FIDEICOMISO 234036"/>
    <d v="2018-05-03T00:00:00"/>
    <s v="340271"/>
    <x v="1"/>
    <n v="0"/>
    <n v="889384.75"/>
    <n v="0"/>
    <n v="0"/>
    <n v="889384.75"/>
    <n v="2834.53"/>
    <n v="0"/>
    <n v="0"/>
    <n v="2834.53"/>
    <n v="0"/>
    <m/>
    <n v="886550.22"/>
    <n v="0"/>
    <n v="6966.85"/>
    <n v="0"/>
    <n v="0"/>
    <n v="6966.85"/>
    <n v="0"/>
    <n v="0"/>
    <n v="0"/>
    <n v="0"/>
    <n v="0"/>
    <n v="0"/>
    <n v="0"/>
    <n v="0"/>
    <n v="0"/>
    <n v="0"/>
    <n v="486.26"/>
    <n v="0"/>
    <n v="0"/>
    <n v="0"/>
    <n v="0"/>
    <n v="0"/>
    <n v="0"/>
    <n v="0"/>
    <n v="0"/>
    <n v="0"/>
    <n v="10287.64"/>
    <n v="0"/>
    <n v="10287.64"/>
    <n v="0"/>
    <n v="0"/>
    <n v="158"/>
    <n v="195"/>
    <n v="266000.09999999998"/>
    <n v="978002.04"/>
    <n v="81.901668000000001"/>
    <n v="74.243139394440306"/>
    <n v="9.4"/>
    <m/>
    <m/>
    <m/>
    <s v="SON"/>
    <s v="NOGALES"/>
    <s v="84000"/>
    <s v="Al corriente"/>
    <x v="2"/>
  </r>
  <r>
    <n v="4781"/>
    <s v="Hipotecaria Su Casita"/>
    <s v="FIDEICOMISO 234036"/>
    <d v="2018-05-03T00:00:00"/>
    <s v="340272"/>
    <x v="1"/>
    <n v="0"/>
    <n v="269120.96000000002"/>
    <n v="0"/>
    <n v="0"/>
    <n v="269120.96000000002"/>
    <n v="796.95"/>
    <n v="0"/>
    <n v="0"/>
    <n v="796.95"/>
    <n v="0"/>
    <m/>
    <n v="268324.01"/>
    <n v="0"/>
    <n v="2130.54"/>
    <n v="0"/>
    <n v="0"/>
    <n v="2130.54"/>
    <n v="0"/>
    <n v="0"/>
    <n v="0"/>
    <n v="0"/>
    <n v="0"/>
    <n v="0"/>
    <n v="0"/>
    <n v="0"/>
    <n v="0"/>
    <n v="0"/>
    <n v="146.18"/>
    <n v="0"/>
    <n v="0"/>
    <n v="0"/>
    <n v="0"/>
    <n v="0"/>
    <n v="0"/>
    <n v="0"/>
    <n v="0.09"/>
    <n v="0"/>
    <n v="0"/>
    <n v="0"/>
    <n v="3073.76"/>
    <n v="0"/>
    <n v="0"/>
    <n v="164"/>
    <n v="201"/>
    <n v="78026.31"/>
    <n v="294000.02"/>
    <n v="90.000000999999997"/>
    <n v="82.139998386136199"/>
    <n v="9.5"/>
    <m/>
    <m/>
    <m/>
    <s v="QR"/>
    <s v="BENITO JUAREZ"/>
    <s v="77500"/>
    <s v="Al corriente"/>
    <x v="2"/>
  </r>
  <r>
    <n v="4782"/>
    <s v="Hipotecaria Su Casita"/>
    <s v="FIDEICOMISO 234036"/>
    <d v="2018-05-03T00:00:00"/>
    <s v="340273"/>
    <x v="1"/>
    <n v="1"/>
    <n v="448606.78"/>
    <n v="61.7"/>
    <n v="0"/>
    <n v="448668.48"/>
    <n v="1379.74"/>
    <n v="0"/>
    <n v="61.7"/>
    <n v="1379.74"/>
    <n v="0"/>
    <m/>
    <n v="447227.04"/>
    <n v="0"/>
    <n v="3958.95"/>
    <n v="0"/>
    <n v="0"/>
    <n v="3958.95"/>
    <n v="0"/>
    <n v="0"/>
    <n v="0"/>
    <n v="0"/>
    <n v="0"/>
    <n v="0"/>
    <n v="0"/>
    <n v="0"/>
    <n v="0"/>
    <n v="0"/>
    <n v="244.13"/>
    <n v="0"/>
    <n v="0"/>
    <n v="0"/>
    <n v="0"/>
    <n v="0"/>
    <n v="0"/>
    <n v="0"/>
    <n v="155.47999999999999"/>
    <n v="0"/>
    <n v="0"/>
    <n v="0"/>
    <n v="5800"/>
    <n v="0"/>
    <n v="0"/>
    <n v="153"/>
    <n v="190"/>
    <n v="134352"/>
    <n v="491001.61"/>
    <n v="71.282860999999997"/>
    <n v="64.927736036876595"/>
    <n v="10.59"/>
    <m/>
    <m/>
    <m/>
    <s v="QR"/>
    <s v="SOLIDARIDAD"/>
    <s v="77710"/>
    <s v="Al corriente"/>
    <x v="2"/>
  </r>
  <r>
    <n v="4783"/>
    <s v="Hipotecaria Su Casita"/>
    <s v="FIDEICOMISO 234036"/>
    <d v="2018-05-03T00:00:00"/>
    <s v="340274"/>
    <x v="2"/>
    <n v="1"/>
    <n v="472371.54"/>
    <n v="1418.35"/>
    <n v="0"/>
    <n v="473789.89"/>
    <n v="1429.58"/>
    <n v="0"/>
    <n v="1418.35"/>
    <n v="674.66"/>
    <n v="0"/>
    <m/>
    <n v="471696.88"/>
    <n v="410.33"/>
    <n v="3739.61"/>
    <n v="0"/>
    <n v="410.33"/>
    <n v="3739.61"/>
    <n v="0"/>
    <n v="0"/>
    <n v="0"/>
    <n v="0"/>
    <n v="0"/>
    <n v="0"/>
    <n v="0"/>
    <n v="0"/>
    <n v="0"/>
    <n v="0"/>
    <n v="257.05"/>
    <n v="0"/>
    <n v="0"/>
    <n v="0"/>
    <n v="0"/>
    <n v="0"/>
    <n v="0"/>
    <n v="0"/>
    <n v="0"/>
    <n v="0"/>
    <n v="0"/>
    <n v="0"/>
    <n v="6500"/>
    <n v="754.92"/>
    <n v="0"/>
    <n v="162"/>
    <n v="199"/>
    <n v="137647.46"/>
    <n v="517000.01"/>
    <n v="73.687549000000004"/>
    <n v="67.230534402014996"/>
    <n v="9.5"/>
    <m/>
    <m/>
    <m/>
    <s v="PUE"/>
    <s v="PUEBLA"/>
    <s v="72565"/>
    <s v="Morosidad"/>
    <x v="2"/>
  </r>
  <r>
    <n v="4784"/>
    <s v="Hipotecaria Su Casita"/>
    <s v="FIDEICOMISO 234036"/>
    <d v="2018-05-03T00:00:00"/>
    <s v="340275"/>
    <x v="1"/>
    <n v="0"/>
    <n v="89740.25"/>
    <n v="0"/>
    <n v="0"/>
    <n v="89740.25"/>
    <n v="1304.4000000000001"/>
    <n v="0"/>
    <n v="0"/>
    <n v="1304.4000000000001"/>
    <n v="0"/>
    <m/>
    <n v="88435.85"/>
    <n v="0"/>
    <n v="791.96"/>
    <n v="0"/>
    <n v="0"/>
    <n v="791.96"/>
    <n v="0"/>
    <n v="0"/>
    <n v="0"/>
    <n v="0"/>
    <n v="0"/>
    <n v="0"/>
    <n v="0"/>
    <n v="0"/>
    <n v="0"/>
    <n v="0"/>
    <n v="87.17"/>
    <n v="0"/>
    <n v="0"/>
    <n v="0"/>
    <n v="0"/>
    <n v="0"/>
    <n v="0"/>
    <n v="0"/>
    <n v="0.47"/>
    <n v="0"/>
    <n v="0"/>
    <n v="0"/>
    <n v="2184"/>
    <n v="0"/>
    <n v="0"/>
    <n v="53"/>
    <n v="89"/>
    <n v="69004.2"/>
    <n v="128869.65"/>
    <n v="49.609487999999999"/>
    <n v="34.044146463847802"/>
    <n v="10.59"/>
    <m/>
    <m/>
    <m/>
    <s v="PUE"/>
    <s v="SAN MARTIN TEXMELUCAN"/>
    <s v="74122"/>
    <s v="Al corriente"/>
    <x v="2"/>
  </r>
  <r>
    <n v="4785"/>
    <s v="Hipotecaria Su Casita"/>
    <s v="FIDEICOMISO 234036"/>
    <d v="2018-05-03T00:00:00"/>
    <s v="340276"/>
    <x v="7"/>
    <n v="6"/>
    <n v="256330.67"/>
    <n v="4221.78"/>
    <n v="0"/>
    <n v="260552.45"/>
    <n v="777.98"/>
    <n v="0"/>
    <n v="1171.0999999999999"/>
    <n v="0"/>
    <n v="0"/>
    <m/>
    <n v="259381.35"/>
    <n v="10344.870000000001"/>
    <n v="2050.65"/>
    <n v="0"/>
    <n v="3850.46"/>
    <n v="0"/>
    <n v="0"/>
    <n v="0"/>
    <n v="8545.06"/>
    <n v="0"/>
    <n v="0"/>
    <n v="0"/>
    <n v="0"/>
    <n v="0"/>
    <n v="0"/>
    <n v="0"/>
    <n v="0"/>
    <n v="0"/>
    <n v="0"/>
    <n v="0"/>
    <n v="700"/>
    <n v="0"/>
    <n v="0"/>
    <n v="278.44"/>
    <n v="0"/>
    <n v="0"/>
    <n v="0"/>
    <n v="0"/>
    <n v="6000"/>
    <n v="3828.66"/>
    <n v="8545.06"/>
    <n v="161"/>
    <n v="197"/>
    <n v="75714.899999999994"/>
    <n v="279998.32"/>
    <n v="70.977521999999993"/>
    <n v="65.751271207679693"/>
    <n v="9.6"/>
    <m/>
    <m/>
    <m/>
    <s v="QR"/>
    <s v="SOLIDARIDAD"/>
    <s v="77710"/>
    <s v="Morosidad"/>
    <x v="2"/>
  </r>
  <r>
    <n v="4786"/>
    <s v="Hipotecaria Su Casita"/>
    <s v="FIDEICOMISO 234036"/>
    <d v="2018-05-03T00:00:00"/>
    <s v="340277"/>
    <x v="0"/>
    <n v="21"/>
    <n v="190607.43"/>
    <n v="27417.3"/>
    <n v="0"/>
    <n v="218024.73"/>
    <n v="1133.1099999999999"/>
    <n v="0"/>
    <n v="0"/>
    <n v="0"/>
    <n v="0"/>
    <m/>
    <n v="218024.73"/>
    <n v="44347.89"/>
    <n v="1524.86"/>
    <n v="0"/>
    <n v="0"/>
    <n v="0"/>
    <n v="0"/>
    <n v="0"/>
    <n v="45872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550.41"/>
    <n v="45872.75"/>
    <n v="106"/>
    <n v="143"/>
    <n v="66123.91"/>
    <n v="225929.15"/>
    <n v="73.333337"/>
    <n v="70.767676501345704"/>
    <n v="9.6"/>
    <m/>
    <m/>
    <m/>
    <s v="EM"/>
    <s v="ACOLMAN"/>
    <s v="55870"/>
    <s v="Proceso judicial"/>
    <x v="2"/>
  </r>
  <r>
    <n v="4787"/>
    <s v="Hipotecaria Su Casita"/>
    <s v="FIDEICOMISO 234036"/>
    <d v="2018-05-03T00:00:00"/>
    <s v="340278"/>
    <x v="2"/>
    <n v="0"/>
    <n v="201739.79"/>
    <n v="0"/>
    <n v="0"/>
    <n v="201739.79"/>
    <n v="605.99"/>
    <n v="0"/>
    <n v="0"/>
    <n v="0"/>
    <n v="0"/>
    <m/>
    <n v="201739.79"/>
    <n v="0"/>
    <n v="1780.35"/>
    <n v="0"/>
    <n v="0"/>
    <n v="0"/>
    <n v="0"/>
    <n v="0"/>
    <n v="1780.35"/>
    <n v="0"/>
    <n v="0"/>
    <n v="0"/>
    <n v="0"/>
    <n v="0"/>
    <n v="0"/>
    <n v="0"/>
    <n v="7.94"/>
    <n v="0"/>
    <n v="0"/>
    <n v="0"/>
    <n v="0"/>
    <n v="0"/>
    <n v="0"/>
    <n v="0"/>
    <n v="0"/>
    <n v="0"/>
    <n v="7.94"/>
    <n v="0"/>
    <n v="7.94"/>
    <n v="605.99"/>
    <n v="1780.35"/>
    <n v="155"/>
    <n v="192"/>
    <n v="99443.7"/>
    <n v="220359.8"/>
    <n v="37.623972000000002"/>
    <n v="34.444813483429698"/>
    <n v="10.59"/>
    <m/>
    <m/>
    <m/>
    <s v="BCN"/>
    <s v="TIJUANA"/>
    <s v="22245"/>
    <s v="Morosidad"/>
    <x v="2"/>
  </r>
  <r>
    <n v="4788"/>
    <s v="Hipotecaria Su Casita"/>
    <s v="FIDEICOMISO 234036"/>
    <d v="2018-05-03T00:00:00"/>
    <s v="340279"/>
    <x v="1"/>
    <n v="0"/>
    <n v="366618.78"/>
    <n v="0"/>
    <n v="0"/>
    <n v="366618.78"/>
    <n v="1073.99"/>
    <n v="0"/>
    <n v="0"/>
    <n v="1073.99"/>
    <n v="0"/>
    <m/>
    <n v="365544.79"/>
    <n v="0"/>
    <n v="2902.4"/>
    <n v="0"/>
    <n v="0"/>
    <n v="2902.4"/>
    <n v="0"/>
    <n v="0"/>
    <n v="0"/>
    <n v="0"/>
    <n v="0"/>
    <n v="0"/>
    <n v="0"/>
    <n v="0"/>
    <n v="0"/>
    <n v="0"/>
    <n v="208.35"/>
    <n v="0"/>
    <n v="0"/>
    <n v="0"/>
    <n v="0"/>
    <n v="0"/>
    <n v="0"/>
    <n v="0"/>
    <n v="16.079999999999998"/>
    <n v="0"/>
    <n v="16.079999999999998"/>
    <n v="0"/>
    <n v="4200.82"/>
    <n v="0"/>
    <n v="0"/>
    <n v="165"/>
    <n v="202"/>
    <n v="117708.75"/>
    <n v="400146.46"/>
    <n v="61.431856000000003"/>
    <n v="56.119689027938001"/>
    <n v="9.5"/>
    <m/>
    <m/>
    <m/>
    <s v="PUE"/>
    <s v="CUAUTLANCINGO"/>
    <s v="72710"/>
    <s v="Al corriente"/>
    <x v="2"/>
  </r>
  <r>
    <n v="4789"/>
    <s v="Hipotecaria Su Casita"/>
    <s v="FIDEICOMISO 234036"/>
    <d v="2018-05-03T00:00:00"/>
    <s v="340280"/>
    <x v="2"/>
    <n v="1"/>
    <n v="313925.84000000003"/>
    <n v="2325.52"/>
    <n v="0"/>
    <n v="316251.36"/>
    <n v="2346.04"/>
    <n v="0"/>
    <n v="2325.52"/>
    <n v="0"/>
    <n v="0"/>
    <m/>
    <n v="313925.84000000003"/>
    <n v="806.71"/>
    <n v="2770.4"/>
    <n v="0"/>
    <n v="806.71"/>
    <n v="2660.5"/>
    <n v="0"/>
    <n v="0"/>
    <n v="109.9"/>
    <n v="0"/>
    <n v="0"/>
    <n v="0"/>
    <n v="0"/>
    <n v="0"/>
    <n v="0"/>
    <n v="0"/>
    <n v="207.27"/>
    <n v="0"/>
    <n v="0"/>
    <n v="0"/>
    <n v="0"/>
    <n v="0"/>
    <n v="0"/>
    <n v="0"/>
    <n v="0"/>
    <n v="0"/>
    <n v="0"/>
    <n v="0"/>
    <n v="6000"/>
    <n v="2346.04"/>
    <n v="109.9"/>
    <n v="92"/>
    <n v="129"/>
    <n v="124740"/>
    <n v="393124.33"/>
    <n v="71.656717999999998"/>
    <n v="57.220817113489602"/>
    <n v="10.59"/>
    <m/>
    <m/>
    <m/>
    <s v="COA"/>
    <s v="SALTILLO"/>
    <s v="25137"/>
    <s v="Morosidad"/>
    <x v="2"/>
  </r>
  <r>
    <n v="4790"/>
    <s v="Hipotecaria Su Casita"/>
    <s v="FIDEICOMISO 234036"/>
    <d v="2018-05-03T00:00:00"/>
    <s v="340281"/>
    <x v="1"/>
    <n v="0"/>
    <n v="109938.68"/>
    <n v="0"/>
    <n v="0"/>
    <n v="109938.68"/>
    <n v="767.58"/>
    <n v="0"/>
    <n v="0"/>
    <n v="767.58"/>
    <n v="0"/>
    <m/>
    <n v="109171.1"/>
    <n v="0"/>
    <n v="970.21"/>
    <n v="0"/>
    <n v="0"/>
    <n v="970.21"/>
    <n v="0"/>
    <n v="0"/>
    <n v="0"/>
    <n v="0"/>
    <n v="0"/>
    <n v="0"/>
    <n v="0"/>
    <n v="0"/>
    <n v="0"/>
    <n v="0"/>
    <n v="89.74"/>
    <n v="0"/>
    <n v="0"/>
    <n v="0"/>
    <n v="0"/>
    <n v="0"/>
    <n v="0"/>
    <n v="0"/>
    <n v="45.42"/>
    <n v="0"/>
    <n v="42.95"/>
    <n v="0"/>
    <n v="1872.95"/>
    <n v="0"/>
    <n v="0"/>
    <n v="92"/>
    <n v="129"/>
    <n v="69393.600000000006"/>
    <n v="133523.98000000001"/>
    <n v="39.742772000000002"/>
    <n v="32.494254112925603"/>
    <n v="10.59"/>
    <m/>
    <m/>
    <m/>
    <s v="QR"/>
    <s v="BENITO JUAREZ"/>
    <s v="77517"/>
    <s v="Al corriente"/>
    <x v="2"/>
  </r>
  <r>
    <n v="4791"/>
    <s v="Hipotecaria Su Casita"/>
    <s v="FIDEICOMISO 234036"/>
    <d v="2018-05-03T00:00:00"/>
    <s v="340283"/>
    <x v="1"/>
    <n v="0"/>
    <n v="124073.8"/>
    <n v="0"/>
    <n v="0"/>
    <n v="124073.8"/>
    <n v="852.79"/>
    <n v="0"/>
    <n v="0"/>
    <n v="852.79"/>
    <n v="0"/>
    <m/>
    <n v="123221.01"/>
    <n v="0"/>
    <n v="1094.95"/>
    <n v="0"/>
    <n v="0"/>
    <n v="1094.95"/>
    <n v="0"/>
    <n v="0"/>
    <n v="0"/>
    <n v="0"/>
    <n v="0"/>
    <n v="0"/>
    <n v="0"/>
    <n v="0"/>
    <n v="0"/>
    <n v="0"/>
    <n v="94.76"/>
    <n v="0"/>
    <n v="0"/>
    <n v="0"/>
    <n v="0"/>
    <n v="0"/>
    <n v="0"/>
    <n v="0"/>
    <n v="40"/>
    <n v="0"/>
    <n v="37.5"/>
    <n v="0"/>
    <n v="2082.5"/>
    <n v="0"/>
    <n v="0"/>
    <n v="93"/>
    <n v="130"/>
    <n v="68925.600000000006"/>
    <n v="150277.25"/>
    <n v="39.742635999999997"/>
    <n v="32.5872861526436"/>
    <n v="10.59"/>
    <m/>
    <m/>
    <m/>
    <s v="QR"/>
    <s v="BENITO JUAREZ"/>
    <s v="77517"/>
    <s v="Al corriente"/>
    <x v="2"/>
  </r>
  <r>
    <n v="4792"/>
    <s v="Hipotecaria Su Casita"/>
    <s v="FIDEICOMISO 234036"/>
    <d v="2018-05-03T00:00:00"/>
    <s v="340285"/>
    <x v="0"/>
    <n v="21"/>
    <n v="230394.63"/>
    <n v="15962.13"/>
    <n v="0"/>
    <n v="246356.76"/>
    <n v="707"/>
    <n v="0"/>
    <n v="0"/>
    <n v="0"/>
    <n v="0"/>
    <m/>
    <n v="246356.76"/>
    <n v="47791.87"/>
    <n v="1843.16"/>
    <n v="0"/>
    <n v="0"/>
    <n v="0"/>
    <n v="0"/>
    <n v="0"/>
    <n v="49635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69.13"/>
    <n v="49635.03"/>
    <n v="160"/>
    <n v="196"/>
    <n v="68281.5"/>
    <n v="251902.88"/>
    <n v="86.497615999999994"/>
    <n v="84.593206816389596"/>
    <n v="9.6"/>
    <m/>
    <m/>
    <m/>
    <s v="EM"/>
    <s v="TECAMAC"/>
    <s v="55765"/>
    <s v="Morosidad"/>
    <x v="2"/>
  </r>
  <r>
    <n v="4793"/>
    <s v="Hipotecaria Su Casita"/>
    <s v="FIDEICOMISO 234036"/>
    <d v="2018-05-03T00:00:00"/>
    <s v="340286"/>
    <x v="1"/>
    <n v="0"/>
    <n v="334275.65000000002"/>
    <n v="0"/>
    <n v="0"/>
    <n v="334275.65000000002"/>
    <n v="1068.76"/>
    <n v="0"/>
    <n v="0"/>
    <n v="1068.76"/>
    <n v="0"/>
    <m/>
    <n v="333206.89"/>
    <n v="0"/>
    <n v="2646.35"/>
    <n v="0"/>
    <n v="0"/>
    <n v="2646.35"/>
    <n v="0"/>
    <n v="0"/>
    <n v="0"/>
    <n v="0"/>
    <n v="0"/>
    <n v="0"/>
    <n v="0"/>
    <n v="0"/>
    <n v="0"/>
    <n v="0"/>
    <n v="182.79"/>
    <n v="0"/>
    <n v="0"/>
    <n v="0"/>
    <n v="0"/>
    <n v="0"/>
    <n v="0"/>
    <n v="0"/>
    <n v="21"/>
    <n v="0"/>
    <n v="368.9"/>
    <n v="0"/>
    <n v="3918.9"/>
    <n v="0"/>
    <n v="0"/>
    <n v="157"/>
    <n v="194"/>
    <n v="99612"/>
    <n v="367640.1"/>
    <n v="82.353441000000004"/>
    <n v="74.640209151309904"/>
    <n v="9.5"/>
    <m/>
    <m/>
    <m/>
    <s v="EM"/>
    <s v="CHICOLOAPAN"/>
    <s v="56370"/>
    <s v="Al corriente"/>
    <x v="2"/>
  </r>
  <r>
    <n v="4794"/>
    <s v="Hipotecaria Su Casita"/>
    <s v="FIDEICOMISO 234036"/>
    <d v="2018-05-03T00:00:00"/>
    <s v="340288"/>
    <x v="1"/>
    <n v="0"/>
    <n v="164623.5"/>
    <n v="0"/>
    <n v="0"/>
    <n v="164623.5"/>
    <n v="500.37"/>
    <n v="0"/>
    <n v="0"/>
    <n v="500.37"/>
    <n v="0"/>
    <m/>
    <n v="164123.13"/>
    <n v="0"/>
    <n v="1452.8"/>
    <n v="0"/>
    <n v="0"/>
    <n v="1452.8"/>
    <n v="0"/>
    <n v="0"/>
    <n v="0"/>
    <n v="0"/>
    <n v="0"/>
    <n v="0"/>
    <n v="0"/>
    <n v="0"/>
    <n v="0"/>
    <n v="0"/>
    <n v="89.5"/>
    <n v="0"/>
    <n v="0"/>
    <n v="0"/>
    <n v="0"/>
    <n v="0"/>
    <n v="0"/>
    <n v="0"/>
    <n v="16.38"/>
    <n v="0"/>
    <n v="16.05"/>
    <n v="0"/>
    <n v="2059.0500000000002"/>
    <n v="0"/>
    <n v="0"/>
    <n v="154"/>
    <n v="191"/>
    <n v="48931.8"/>
    <n v="179998.17"/>
    <n v="89.855922000000007"/>
    <n v="81.931028341431798"/>
    <n v="10.59"/>
    <m/>
    <m/>
    <m/>
    <s v="AGS"/>
    <s v="AGUASCALIENTES"/>
    <s v="20126"/>
    <s v="Al corriente"/>
    <x v="2"/>
  </r>
  <r>
    <n v="4795"/>
    <s v="Hipotecaria Su Casita"/>
    <s v="FIDEICOMISO 234036"/>
    <d v="2018-05-03T00:00:00"/>
    <s v="340289"/>
    <x v="21"/>
    <n v="15"/>
    <n v="547603.68999999994"/>
    <n v="23030.17"/>
    <n v="0"/>
    <n v="570633.86"/>
    <n v="1624.84"/>
    <n v="0"/>
    <n v="0"/>
    <n v="0"/>
    <n v="0"/>
    <m/>
    <n v="570633.86"/>
    <n v="59342.5"/>
    <n v="3924.49"/>
    <n v="0"/>
    <n v="0"/>
    <n v="0"/>
    <n v="0"/>
    <n v="0"/>
    <n v="63266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655.01"/>
    <n v="63266.99"/>
    <n v="171"/>
    <n v="208"/>
    <n v="156502.74"/>
    <n v="599000"/>
    <n v="90.000003000000007"/>
    <n v="85.737978483975894"/>
    <n v="8.6"/>
    <m/>
    <m/>
    <m/>
    <s v="QR"/>
    <s v="SOLIDARIDAD"/>
    <s v="77710"/>
    <s v="Morosidad"/>
    <x v="2"/>
  </r>
  <r>
    <n v="4796"/>
    <s v="Hipotecaria Su Casita"/>
    <s v="FIDEICOMISO 234036"/>
    <d v="2018-05-03T00:00:00"/>
    <s v="340290"/>
    <x v="0"/>
    <n v="21"/>
    <n v="363166.64"/>
    <n v="92907.8"/>
    <n v="0"/>
    <n v="456074.44"/>
    <n v="3390.42"/>
    <n v="0"/>
    <n v="0"/>
    <n v="0"/>
    <n v="0"/>
    <m/>
    <n v="456074.44"/>
    <n v="111379.26"/>
    <n v="3162.58"/>
    <n v="0"/>
    <n v="0"/>
    <n v="0"/>
    <n v="0"/>
    <n v="0"/>
    <n v="114541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298.22"/>
    <n v="114541.84"/>
    <n v="75"/>
    <n v="112"/>
    <n v="135681"/>
    <n v="467555.22"/>
    <n v="74.662914999999998"/>
    <n v="72.829573258518195"/>
    <n v="10.45"/>
    <m/>
    <m/>
    <m/>
    <s v="COA"/>
    <s v="SALTILLO"/>
    <s v="25225"/>
    <s v="Morosidad"/>
    <x v="2"/>
  </r>
  <r>
    <n v="4797"/>
    <s v="Hipotecaria Su Casita"/>
    <s v="FIDEICOMISO 234036"/>
    <d v="2018-05-03T00:00:00"/>
    <s v="340291"/>
    <x v="11"/>
    <n v="7"/>
    <n v="157696.66"/>
    <n v="2870.08"/>
    <n v="0"/>
    <n v="160566.74"/>
    <n v="483.15"/>
    <n v="0"/>
    <n v="512.97"/>
    <n v="0"/>
    <n v="0"/>
    <m/>
    <n v="160053.76999999999"/>
    <n v="7887.88"/>
    <n v="1301"/>
    <n v="0"/>
    <n v="2558.33"/>
    <n v="0"/>
    <n v="0"/>
    <n v="0"/>
    <n v="6630.55"/>
    <n v="0"/>
    <n v="0"/>
    <n v="0"/>
    <n v="0"/>
    <n v="0"/>
    <n v="0"/>
    <n v="0"/>
    <n v="0"/>
    <n v="0"/>
    <n v="0"/>
    <n v="0"/>
    <n v="700"/>
    <n v="0"/>
    <n v="0"/>
    <n v="228.7"/>
    <n v="0"/>
    <n v="0"/>
    <n v="0"/>
    <n v="0"/>
    <n v="4000"/>
    <n v="2840.26"/>
    <n v="6630.55"/>
    <n v="158"/>
    <n v="190"/>
    <n v="75657.600000000006"/>
    <n v="166161.04"/>
    <n v="44.963876999999997"/>
    <n v="43.311224024995802"/>
    <n v="9.9"/>
    <m/>
    <m/>
    <m/>
    <s v="NL"/>
    <s v="JUAREZ"/>
    <s v="67265"/>
    <s v="Morosidad"/>
    <x v="2"/>
  </r>
  <r>
    <n v="4798"/>
    <s v="Hipotecaria Su Casita"/>
    <s v="FIDEICOMISO 234036"/>
    <d v="2018-05-03T00:00:00"/>
    <s v="340293"/>
    <x v="1"/>
    <n v="0"/>
    <n v="158093.37"/>
    <n v="0"/>
    <n v="0"/>
    <n v="158093.37"/>
    <n v="484.36"/>
    <n v="0"/>
    <n v="0"/>
    <n v="484.36"/>
    <n v="0"/>
    <m/>
    <n v="157609.01"/>
    <n v="0"/>
    <n v="1304.27"/>
    <n v="0"/>
    <n v="0"/>
    <n v="1304.27"/>
    <n v="0"/>
    <n v="0"/>
    <n v="0"/>
    <n v="0"/>
    <n v="0"/>
    <n v="0"/>
    <n v="0"/>
    <n v="0"/>
    <n v="0"/>
    <n v="0"/>
    <n v="106.76"/>
    <n v="0"/>
    <n v="0"/>
    <n v="0"/>
    <n v="0"/>
    <n v="0"/>
    <n v="0"/>
    <n v="0"/>
    <n v="76.77"/>
    <n v="0"/>
    <n v="72.16"/>
    <n v="0"/>
    <n v="1972.16"/>
    <n v="0"/>
    <n v="0"/>
    <n v="158"/>
    <n v="195"/>
    <n v="75657.600000000006"/>
    <n v="173126.13"/>
    <n v="42.956121000000003"/>
    <n v="39.106007303751397"/>
    <n v="9.9"/>
    <m/>
    <m/>
    <m/>
    <s v="NL"/>
    <s v="JUAREZ"/>
    <s v="67286"/>
    <s v="Al corriente"/>
    <x v="2"/>
  </r>
  <r>
    <n v="4799"/>
    <s v="Hipotecaria Su Casita"/>
    <s v="FIDEICOMISO 234036"/>
    <d v="2018-05-03T00:00:00"/>
    <s v="340294"/>
    <x v="3"/>
    <n v="4"/>
    <n v="859862.09"/>
    <n v="10765.01"/>
    <n v="0"/>
    <n v="870627.1"/>
    <n v="2744.16"/>
    <n v="0"/>
    <n v="2659.84"/>
    <n v="0"/>
    <n v="0"/>
    <m/>
    <n v="867967.26"/>
    <n v="21839.919999999998"/>
    <n v="6735.59"/>
    <n v="0"/>
    <n v="5517.82"/>
    <n v="0"/>
    <n v="0"/>
    <n v="0"/>
    <n v="23057.69"/>
    <n v="0"/>
    <n v="0"/>
    <n v="0"/>
    <n v="0"/>
    <n v="0"/>
    <n v="0"/>
    <n v="0"/>
    <n v="0"/>
    <n v="0"/>
    <n v="0"/>
    <n v="0"/>
    <n v="350"/>
    <n v="0"/>
    <n v="0"/>
    <n v="472.34"/>
    <n v="0"/>
    <n v="0"/>
    <n v="0"/>
    <n v="0"/>
    <n v="9000"/>
    <n v="10849.33"/>
    <n v="23057.69"/>
    <n v="160"/>
    <n v="197"/>
    <n v="257510.1"/>
    <n v="950001.63"/>
    <n v="89.999844999999993"/>
    <n v="82.228194561176394"/>
    <n v="9.4"/>
    <m/>
    <m/>
    <m/>
    <s v="BCN"/>
    <s v="TIJUANA"/>
    <s v="22214"/>
    <s v="Morosidad"/>
    <x v="2"/>
  </r>
  <r>
    <n v="4800"/>
    <s v="Hipotecaria Su Casita"/>
    <s v="FIDEICOMISO 234036"/>
    <d v="2018-05-03T00:00:00"/>
    <s v="340298"/>
    <x v="2"/>
    <n v="0"/>
    <n v="307088.28999999998"/>
    <n v="0"/>
    <n v="0"/>
    <n v="307088.28999999998"/>
    <n v="1023.12"/>
    <n v="0"/>
    <n v="0"/>
    <n v="0"/>
    <n v="0"/>
    <m/>
    <n v="307088.28999999998"/>
    <n v="0"/>
    <n v="2559.0700000000002"/>
    <n v="0"/>
    <n v="0"/>
    <n v="0"/>
    <n v="0"/>
    <n v="0"/>
    <n v="2559.0700000000002"/>
    <n v="0"/>
    <n v="0"/>
    <n v="0"/>
    <n v="0"/>
    <n v="0"/>
    <n v="0"/>
    <n v="0"/>
    <n v="31.13"/>
    <n v="0"/>
    <n v="0"/>
    <n v="0"/>
    <n v="0"/>
    <n v="0"/>
    <n v="0"/>
    <n v="0"/>
    <n v="0"/>
    <n v="0"/>
    <n v="31.13"/>
    <n v="0"/>
    <n v="31.13"/>
    <n v="1023.12"/>
    <n v="2559.0700000000002"/>
    <n v="150"/>
    <n v="182"/>
    <n v="90333.6"/>
    <n v="324997.98"/>
    <n v="90.000564999999995"/>
    <n v="85.0408965769075"/>
    <n v="10"/>
    <m/>
    <m/>
    <m/>
    <s v="EM"/>
    <s v="CUAUTITLAN IZCALLI"/>
    <s v="54744"/>
    <s v="Morosidad"/>
    <x v="2"/>
  </r>
  <r>
    <n v="4801"/>
    <s v="Hipotecaria Su Casita"/>
    <s v="FIDEICOMISO 234036"/>
    <d v="2018-05-03T00:00:00"/>
    <s v="340300"/>
    <x v="1"/>
    <n v="0"/>
    <n v="140216.51999999999"/>
    <n v="0"/>
    <n v="0"/>
    <n v="140216.51999999999"/>
    <n v="441.63"/>
    <n v="0"/>
    <n v="0"/>
    <n v="441.63"/>
    <n v="0"/>
    <m/>
    <n v="139774.89000000001"/>
    <n v="0"/>
    <n v="1237.4100000000001"/>
    <n v="0"/>
    <n v="0"/>
    <n v="1237.4100000000001"/>
    <n v="0"/>
    <n v="0"/>
    <n v="0"/>
    <n v="0"/>
    <n v="0"/>
    <n v="0"/>
    <n v="0"/>
    <n v="0"/>
    <n v="0"/>
    <n v="0"/>
    <n v="110.13"/>
    <n v="0"/>
    <n v="0"/>
    <n v="0"/>
    <n v="0"/>
    <n v="0"/>
    <n v="0"/>
    <n v="0"/>
    <n v="139.94999999999999"/>
    <n v="0"/>
    <n v="129.12"/>
    <n v="0"/>
    <n v="1929.12"/>
    <n v="0"/>
    <n v="0"/>
    <n v="151"/>
    <n v="187"/>
    <n v="90154.8"/>
    <n v="153464.5"/>
    <n v="33.242279000000003"/>
    <n v="30.276942814620401"/>
    <n v="10.59"/>
    <m/>
    <m/>
    <m/>
    <s v="EM"/>
    <s v="CUAUTITLAN IZCALLI"/>
    <s v="54744"/>
    <s v="Al corriente"/>
    <x v="2"/>
  </r>
  <r>
    <n v="4802"/>
    <s v="Hipotecaria Su Casita"/>
    <s v="FIDEICOMISO 234036"/>
    <d v="2018-05-03T00:00:00"/>
    <s v="340301"/>
    <x v="1"/>
    <n v="0"/>
    <n v="155608.76"/>
    <n v="0"/>
    <n v="0"/>
    <n v="155608.76"/>
    <n v="506.57"/>
    <n v="0"/>
    <n v="0"/>
    <n v="506.57"/>
    <n v="0"/>
    <m/>
    <n v="155102.19"/>
    <n v="0"/>
    <n v="1296.74"/>
    <n v="0"/>
    <n v="0"/>
    <n v="1296.74"/>
    <n v="0"/>
    <n v="0"/>
    <n v="0"/>
    <n v="0"/>
    <n v="0"/>
    <n v="0"/>
    <n v="0"/>
    <n v="0"/>
    <n v="0"/>
    <n v="0"/>
    <n v="119.4"/>
    <n v="0"/>
    <n v="0"/>
    <n v="0"/>
    <n v="0"/>
    <n v="0"/>
    <n v="0"/>
    <n v="0"/>
    <n v="32.299999999999997"/>
    <n v="0"/>
    <n v="5.01"/>
    <n v="0"/>
    <n v="1955.01"/>
    <n v="0"/>
    <n v="0"/>
    <n v="152"/>
    <n v="184"/>
    <n v="83178.600000000006"/>
    <n v="164476.23000000001"/>
    <n v="39.276232"/>
    <n v="37.037750671620302"/>
    <n v="10"/>
    <m/>
    <m/>
    <m/>
    <s v="QR"/>
    <s v="BENITO JUAREZ"/>
    <s v="77518"/>
    <s v="Al corriente"/>
    <x v="2"/>
  </r>
  <r>
    <n v="4803"/>
    <s v="Hipotecaria Su Casita"/>
    <s v="FIDEICOMISO 234036"/>
    <d v="2018-05-03T00:00:00"/>
    <s v="340302"/>
    <x v="1"/>
    <n v="0"/>
    <n v="275481.46000000002"/>
    <n v="0"/>
    <n v="0"/>
    <n v="275481.46000000002"/>
    <n v="857.39"/>
    <n v="0"/>
    <n v="0"/>
    <n v="857.39"/>
    <n v="0"/>
    <m/>
    <n v="274624.07"/>
    <n v="0"/>
    <n v="2431.12"/>
    <n v="0"/>
    <n v="0"/>
    <n v="2431.12"/>
    <n v="0"/>
    <n v="0"/>
    <n v="0"/>
    <n v="0"/>
    <n v="0"/>
    <n v="0"/>
    <n v="0"/>
    <n v="0"/>
    <n v="0"/>
    <n v="0"/>
    <n v="149.75"/>
    <n v="0"/>
    <n v="0"/>
    <n v="0"/>
    <n v="0"/>
    <n v="0"/>
    <n v="0"/>
    <n v="0"/>
    <n v="34.950000000000003"/>
    <n v="0"/>
    <n v="23.21"/>
    <n v="0"/>
    <n v="3473.21"/>
    <n v="0"/>
    <n v="0"/>
    <n v="152"/>
    <n v="188"/>
    <n v="82940.100000000006"/>
    <n v="301201.28999999998"/>
    <n v="48.432941"/>
    <n v="44.159344003771899"/>
    <n v="10.59"/>
    <m/>
    <m/>
    <m/>
    <s v="QR"/>
    <s v="BENITO JUAREZ"/>
    <s v="77518"/>
    <s v="Al corriente"/>
    <x v="2"/>
  </r>
  <r>
    <n v="4804"/>
    <s v="Hipotecaria Su Casita"/>
    <s v="FIDEICOMISO 234036"/>
    <d v="2018-05-03T00:00:00"/>
    <s v="340303"/>
    <x v="15"/>
    <n v="6"/>
    <n v="226388.63"/>
    <n v="4190.96"/>
    <n v="0"/>
    <n v="230579.59"/>
    <n v="718.18"/>
    <n v="0"/>
    <n v="0"/>
    <n v="0"/>
    <n v="0"/>
    <m/>
    <n v="230579.59"/>
    <n v="9796.44"/>
    <n v="1811.11"/>
    <n v="0"/>
    <n v="0"/>
    <n v="0"/>
    <n v="0"/>
    <n v="0"/>
    <n v="11607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09.1400000000003"/>
    <n v="11607.55"/>
    <n v="157"/>
    <n v="189"/>
    <n v="64845"/>
    <n v="239000.97"/>
    <n v="89.999629999999996"/>
    <n v="86.828424945520894"/>
    <n v="9.6"/>
    <m/>
    <m/>
    <m/>
    <s v="COA"/>
    <s v="SALTILLO"/>
    <s v="25115"/>
    <s v="Morosidad"/>
    <x v="2"/>
  </r>
  <r>
    <n v="4805"/>
    <s v="Hipotecaria Su Casita"/>
    <s v="FIDEICOMISO 234036"/>
    <d v="2018-05-03T00:00:00"/>
    <s v="340304"/>
    <x v="1"/>
    <n v="0"/>
    <n v="329608.37"/>
    <n v="0"/>
    <n v="0"/>
    <n v="329608.37"/>
    <n v="1042.25"/>
    <n v="0"/>
    <n v="0"/>
    <n v="1042.25"/>
    <n v="0"/>
    <m/>
    <n v="328566.12"/>
    <n v="0"/>
    <n v="2609.4"/>
    <n v="0"/>
    <n v="0"/>
    <n v="2609.4"/>
    <n v="0"/>
    <n v="0"/>
    <n v="0"/>
    <n v="0"/>
    <n v="0"/>
    <n v="0"/>
    <n v="0"/>
    <n v="0"/>
    <n v="0"/>
    <n v="0"/>
    <n v="183.54"/>
    <n v="0"/>
    <n v="0"/>
    <n v="0"/>
    <n v="0"/>
    <n v="0"/>
    <n v="0"/>
    <n v="0"/>
    <n v="0.81"/>
    <n v="0"/>
    <n v="0.81"/>
    <n v="0"/>
    <n v="3836"/>
    <n v="0"/>
    <n v="0"/>
    <n v="158"/>
    <n v="194"/>
    <n v="103693.8"/>
    <n v="361360.5"/>
    <n v="89.763621000000001"/>
    <n v="81.617345197166102"/>
    <n v="9.5"/>
    <m/>
    <m/>
    <m/>
    <s v="AGS"/>
    <s v="AGUASCALIENTES"/>
    <s v="20196"/>
    <s v="Al corriente"/>
    <x v="2"/>
  </r>
  <r>
    <n v="4806"/>
    <s v="Hipotecaria Su Casita"/>
    <s v="FIDEICOMISO 234036"/>
    <d v="2018-05-03T00:00:00"/>
    <s v="340305"/>
    <x v="2"/>
    <n v="1"/>
    <n v="442317.06"/>
    <n v="1357.47"/>
    <n v="0"/>
    <n v="443674.53"/>
    <n v="1368.21"/>
    <n v="0"/>
    <n v="1357.47"/>
    <n v="0"/>
    <n v="0"/>
    <m/>
    <n v="442317.06"/>
    <n v="3512.42"/>
    <n v="3501.68"/>
    <n v="0"/>
    <n v="3512.42"/>
    <n v="0"/>
    <n v="0"/>
    <n v="0"/>
    <n v="3501.68"/>
    <n v="0"/>
    <n v="0"/>
    <n v="0"/>
    <n v="0"/>
    <n v="0"/>
    <n v="0"/>
    <n v="0"/>
    <n v="142.53"/>
    <n v="0"/>
    <n v="0"/>
    <n v="0"/>
    <n v="0"/>
    <n v="0"/>
    <n v="0"/>
    <n v="107.58"/>
    <n v="0"/>
    <n v="0"/>
    <n v="0"/>
    <n v="0"/>
    <n v="5120"/>
    <n v="1368.21"/>
    <n v="3501.68"/>
    <n v="160"/>
    <n v="196"/>
    <n v="131481"/>
    <n v="483999.71"/>
    <n v="85.743857000000006"/>
    <n v="78.359490631307295"/>
    <n v="9.5"/>
    <m/>
    <m/>
    <m/>
    <s v="BCN"/>
    <s v="TIJUANA"/>
    <s v="22125"/>
    <s v="Morosidad"/>
    <x v="2"/>
  </r>
  <r>
    <n v="4807"/>
    <s v="Hipotecaria Su Casita"/>
    <s v="FIDEICOMISO 234036"/>
    <d v="2018-05-03T00:00:00"/>
    <s v="340306"/>
    <x v="1"/>
    <n v="0"/>
    <n v="340235.54"/>
    <n v="0"/>
    <n v="0"/>
    <n v="340235.54"/>
    <n v="1052.45"/>
    <n v="0"/>
    <n v="0"/>
    <n v="1052.45"/>
    <n v="0"/>
    <m/>
    <n v="339183.09"/>
    <n v="0"/>
    <n v="2693.53"/>
    <n v="0"/>
    <n v="0"/>
    <n v="2693.53"/>
    <n v="0"/>
    <n v="0"/>
    <n v="0"/>
    <n v="0"/>
    <n v="0"/>
    <n v="0"/>
    <n v="0"/>
    <n v="0"/>
    <n v="0"/>
    <n v="0"/>
    <n v="185.11"/>
    <n v="0"/>
    <n v="0"/>
    <n v="0"/>
    <n v="0"/>
    <n v="0"/>
    <n v="0"/>
    <n v="0"/>
    <n v="216.9"/>
    <n v="0"/>
    <n v="208.9"/>
    <n v="0"/>
    <n v="4147.99"/>
    <n v="0"/>
    <n v="0"/>
    <n v="160"/>
    <n v="196"/>
    <n v="101022.9"/>
    <n v="372298.38"/>
    <n v="86.301749000000001"/>
    <n v="78.625359310519698"/>
    <n v="9.5"/>
    <m/>
    <m/>
    <m/>
    <s v="EM"/>
    <s v="TECAMAC"/>
    <s v="55765"/>
    <s v="Al corriente"/>
    <x v="2"/>
  </r>
  <r>
    <n v="4808"/>
    <s v="Hipotecaria Su Casita"/>
    <s v="FIDEICOMISO 234036"/>
    <d v="2018-05-03T00:00:00"/>
    <s v="340307"/>
    <x v="1"/>
    <n v="0"/>
    <n v="196816.18"/>
    <n v="0"/>
    <n v="0"/>
    <n v="196816.18"/>
    <n v="2115.02"/>
    <n v="0"/>
    <n v="0"/>
    <n v="2115.02"/>
    <n v="0"/>
    <m/>
    <n v="194701.16"/>
    <n v="0"/>
    <n v="1558.13"/>
    <n v="0"/>
    <n v="0"/>
    <n v="1558.13"/>
    <n v="0"/>
    <n v="0"/>
    <n v="0"/>
    <n v="0"/>
    <n v="0"/>
    <n v="0"/>
    <n v="0"/>
    <n v="0"/>
    <n v="0"/>
    <n v="0"/>
    <n v="152.33000000000001"/>
    <n v="0"/>
    <n v="0"/>
    <n v="0"/>
    <n v="0"/>
    <n v="0"/>
    <n v="0"/>
    <n v="0"/>
    <n v="381.76"/>
    <n v="0"/>
    <n v="207.24"/>
    <n v="0"/>
    <n v="4207.24"/>
    <n v="0"/>
    <n v="0"/>
    <n v="69"/>
    <n v="101"/>
    <n v="96134.399999999994"/>
    <n v="233989.15"/>
    <n v="76.093646000000007"/>
    <n v="63.317128784943101"/>
    <n v="9.5"/>
    <m/>
    <m/>
    <m/>
    <s v="QR"/>
    <s v="BENITO JUAREZ"/>
    <s v="77539"/>
    <s v="Al corriente"/>
    <x v="2"/>
  </r>
  <r>
    <n v="4809"/>
    <s v="Hipotecaria Su Casita"/>
    <s v="FIDEICOMISO 234036"/>
    <d v="2018-05-03T00:00:00"/>
    <s v="340308"/>
    <x v="1"/>
    <n v="0"/>
    <n v="241028.91"/>
    <n v="0"/>
    <n v="0"/>
    <n v="241028.91"/>
    <n v="756.18"/>
    <n v="0"/>
    <n v="0"/>
    <n v="756.18"/>
    <n v="0"/>
    <m/>
    <n v="240272.73"/>
    <n v="0"/>
    <n v="1928.23"/>
    <n v="0"/>
    <n v="0"/>
    <n v="1928.23"/>
    <n v="0"/>
    <n v="0"/>
    <n v="0"/>
    <n v="0"/>
    <n v="0"/>
    <n v="0"/>
    <n v="0"/>
    <n v="0"/>
    <n v="0"/>
    <n v="0"/>
    <n v="159.72"/>
    <n v="0"/>
    <n v="0"/>
    <n v="0"/>
    <n v="0"/>
    <n v="0"/>
    <n v="0"/>
    <n v="0"/>
    <n v="0"/>
    <n v="0"/>
    <n v="0"/>
    <n v="0"/>
    <n v="2844.13"/>
    <n v="0"/>
    <n v="0"/>
    <n v="158"/>
    <n v="190"/>
    <n v="97872.3"/>
    <n v="254308.55"/>
    <n v="55.149546999999998"/>
    <n v="52.105728320787101"/>
    <n v="9.6"/>
    <m/>
    <m/>
    <m/>
    <s v="TAM"/>
    <s v="REYNOSA"/>
    <s v="88707"/>
    <s v="Al corriente"/>
    <x v="2"/>
  </r>
  <r>
    <n v="4810"/>
    <s v="Hipotecaria Su Casita"/>
    <s v="FIDEICOMISO 234036"/>
    <d v="2018-05-03T00:00:00"/>
    <s v="340311"/>
    <x v="2"/>
    <n v="1"/>
    <n v="325474.98"/>
    <n v="2069.69"/>
    <n v="0"/>
    <n v="327544.67"/>
    <n v="2086.0700000000002"/>
    <n v="0"/>
    <n v="2069.69"/>
    <n v="0"/>
    <n v="0"/>
    <m/>
    <n v="325474.98"/>
    <n v="2495.06"/>
    <n v="2576.6799999999998"/>
    <n v="0"/>
    <n v="2495.06"/>
    <n v="217.11"/>
    <n v="0"/>
    <n v="0"/>
    <n v="2359.5700000000002"/>
    <n v="0"/>
    <n v="0"/>
    <n v="0"/>
    <n v="0"/>
    <n v="0"/>
    <n v="0"/>
    <n v="0"/>
    <n v="218.14"/>
    <n v="0"/>
    <n v="0"/>
    <n v="0"/>
    <n v="0"/>
    <n v="0"/>
    <n v="0"/>
    <n v="0"/>
    <n v="0"/>
    <n v="0"/>
    <n v="0"/>
    <n v="0"/>
    <n v="5000"/>
    <n v="2086.0700000000002"/>
    <n v="2359.5700000000002"/>
    <n v="101"/>
    <n v="133"/>
    <n v="127633.5"/>
    <n v="362139.13"/>
    <n v="66.164972000000006"/>
    <n v="59.466213823401397"/>
    <n v="9.5"/>
    <m/>
    <m/>
    <m/>
    <s v="EM"/>
    <s v="ECATEPEC"/>
    <s v="55075"/>
    <s v="Morosidad"/>
    <x v="2"/>
  </r>
  <r>
    <n v="4811"/>
    <s v="Hipotecaria Su Casita"/>
    <s v="FIDEICOMISO 234036"/>
    <d v="2018-05-03T00:00:00"/>
    <s v="340312"/>
    <x v="0"/>
    <n v="21"/>
    <n v="164902.5"/>
    <n v="8558.32"/>
    <n v="0"/>
    <n v="173460.82"/>
    <n v="488.51"/>
    <n v="0"/>
    <n v="0"/>
    <n v="0"/>
    <n v="0"/>
    <m/>
    <n v="173460.82"/>
    <n v="36394.120000000003"/>
    <n v="1360.45"/>
    <n v="0"/>
    <n v="0"/>
    <n v="0"/>
    <n v="0"/>
    <n v="0"/>
    <n v="37754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46.83"/>
    <n v="37754.57"/>
    <n v="161"/>
    <n v="193"/>
    <n v="73382.399999999994"/>
    <n v="173460.82"/>
    <n v="47.388134000000001"/>
    <n v="47.388134000000001"/>
    <n v="9.9"/>
    <m/>
    <m/>
    <m/>
    <s v="QR"/>
    <s v="SOLIDARIDAD"/>
    <s v="77710"/>
    <s v="Morosidad"/>
    <x v="2"/>
  </r>
  <r>
    <n v="4812"/>
    <s v="Hipotecaria Su Casita"/>
    <s v="FIDEICOMISO 234036"/>
    <d v="2018-05-03T00:00:00"/>
    <s v="340313"/>
    <x v="1"/>
    <n v="0"/>
    <n v="492077.7"/>
    <n v="0"/>
    <n v="0"/>
    <n v="492077.7"/>
    <n v="2104.9"/>
    <n v="0"/>
    <n v="0"/>
    <n v="2104.9"/>
    <n v="0"/>
    <m/>
    <n v="489972.8"/>
    <n v="0"/>
    <n v="3895.62"/>
    <n v="0"/>
    <n v="0"/>
    <n v="3895.62"/>
    <n v="0"/>
    <n v="0"/>
    <n v="0"/>
    <n v="0"/>
    <n v="0"/>
    <n v="0"/>
    <n v="0"/>
    <n v="0"/>
    <n v="0"/>
    <n v="0"/>
    <n v="294.60000000000002"/>
    <n v="0"/>
    <n v="0"/>
    <n v="0"/>
    <n v="0"/>
    <n v="0"/>
    <n v="0"/>
    <n v="0"/>
    <n v="4.28"/>
    <n v="0"/>
    <n v="2.4"/>
    <n v="0"/>
    <n v="6299.4"/>
    <n v="0"/>
    <n v="0"/>
    <n v="157"/>
    <n v="193"/>
    <n v="160608.9"/>
    <n v="592500.37"/>
    <n v="82.362819999999999"/>
    <n v="68.110576085034296"/>
    <n v="9.5"/>
    <m/>
    <m/>
    <m/>
    <s v="NL"/>
    <s v="APODACA"/>
    <s v="66612"/>
    <s v="Al corriente"/>
    <x v="2"/>
  </r>
  <r>
    <n v="4813"/>
    <s v="Hipotecaria Su Casita"/>
    <s v="FIDEICOMISO 234036"/>
    <d v="2018-05-03T00:00:00"/>
    <s v="340314"/>
    <x v="1"/>
    <n v="0"/>
    <n v="560563.6"/>
    <n v="0"/>
    <n v="0"/>
    <n v="560563.6"/>
    <n v="2333.0700000000002"/>
    <n v="0"/>
    <n v="0"/>
    <n v="2333.0700000000002"/>
    <n v="0"/>
    <m/>
    <n v="558230.53"/>
    <n v="0"/>
    <n v="4391.08"/>
    <n v="0"/>
    <n v="0"/>
    <n v="4391.08"/>
    <n v="0"/>
    <n v="0"/>
    <n v="0"/>
    <n v="0"/>
    <n v="0"/>
    <n v="0"/>
    <n v="0"/>
    <n v="0"/>
    <n v="0"/>
    <n v="0"/>
    <n v="332.13"/>
    <n v="0"/>
    <n v="0"/>
    <n v="0"/>
    <n v="0"/>
    <n v="0"/>
    <n v="0"/>
    <n v="0"/>
    <n v="0"/>
    <n v="0"/>
    <n v="0"/>
    <n v="0"/>
    <n v="7056.28"/>
    <n v="0"/>
    <n v="0"/>
    <n v="157"/>
    <n v="193"/>
    <n v="181001.4"/>
    <n v="668001.78"/>
    <n v="89.999762000000004"/>
    <n v="75.210300848500495"/>
    <n v="9.4"/>
    <m/>
    <m/>
    <m/>
    <s v="DF"/>
    <s v="IZTACALCO"/>
    <s v="08900"/>
    <s v="Al corriente"/>
    <x v="2"/>
  </r>
  <r>
    <n v="4814"/>
    <s v="Hipotecaria Su Casita"/>
    <s v="FIDEICOMISO 234036"/>
    <d v="2018-05-03T00:00:00"/>
    <s v="340316"/>
    <x v="1"/>
    <n v="0"/>
    <n v="208771.27"/>
    <n v="0"/>
    <n v="0"/>
    <n v="208771.27"/>
    <n v="656.76"/>
    <n v="0"/>
    <n v="0"/>
    <n v="656.76"/>
    <n v="0"/>
    <m/>
    <n v="208114.51"/>
    <n v="0"/>
    <n v="1818.05"/>
    <n v="0"/>
    <n v="0"/>
    <n v="1818.05"/>
    <n v="0"/>
    <n v="0"/>
    <n v="0"/>
    <n v="0"/>
    <n v="0"/>
    <n v="0"/>
    <n v="0"/>
    <n v="0"/>
    <n v="0"/>
    <n v="0"/>
    <n v="129.72"/>
    <n v="0"/>
    <n v="0"/>
    <n v="0"/>
    <n v="0"/>
    <n v="0"/>
    <n v="0"/>
    <n v="0"/>
    <n v="11.11"/>
    <n v="0"/>
    <n v="5.64"/>
    <n v="0"/>
    <n v="2615.64"/>
    <n v="0"/>
    <n v="0"/>
    <n v="152"/>
    <n v="188"/>
    <n v="85322.1"/>
    <n v="228511.75"/>
    <n v="51.901792999999998"/>
    <n v="47.268975089099101"/>
    <n v="10.45"/>
    <m/>
    <m/>
    <m/>
    <s v="NL"/>
    <s v="JUAREZ"/>
    <s v="67280"/>
    <s v="Al corriente"/>
    <x v="2"/>
  </r>
  <r>
    <n v="4815"/>
    <s v="Hipotecaria Su Casita"/>
    <s v="FIDEICOMISO 234036"/>
    <d v="2018-05-03T00:00:00"/>
    <s v="340317"/>
    <x v="1"/>
    <n v="0"/>
    <n v="259847.97"/>
    <n v="0"/>
    <n v="0"/>
    <n v="259847.97"/>
    <n v="1796.96"/>
    <n v="0"/>
    <n v="0"/>
    <n v="1796.96"/>
    <n v="0"/>
    <m/>
    <n v="258051.01"/>
    <n v="0"/>
    <n v="2262.84"/>
    <n v="0"/>
    <n v="0"/>
    <n v="2262.84"/>
    <n v="0"/>
    <n v="0"/>
    <n v="0"/>
    <n v="0"/>
    <n v="0"/>
    <n v="0"/>
    <n v="0"/>
    <n v="0"/>
    <n v="0"/>
    <n v="0"/>
    <n v="183.89"/>
    <n v="0"/>
    <n v="0"/>
    <n v="0"/>
    <n v="0"/>
    <n v="0"/>
    <n v="0"/>
    <n v="0"/>
    <n v="1357.99"/>
    <n v="0"/>
    <n v="601.67999999999995"/>
    <n v="0"/>
    <n v="5601.68"/>
    <n v="0"/>
    <n v="0"/>
    <n v="93"/>
    <n v="129"/>
    <n v="124558.8"/>
    <n v="313859.76"/>
    <n v="55.563509000000003"/>
    <n v="45.683523165231797"/>
    <n v="10.45"/>
    <m/>
    <m/>
    <m/>
    <s v="NL"/>
    <s v="SANTA CATARINA"/>
    <s v="66367"/>
    <s v="Al corriente"/>
    <x v="2"/>
  </r>
  <r>
    <n v="4816"/>
    <s v="Hipotecaria Su Casita"/>
    <s v="FIDEICOMISO 234036"/>
    <d v="2018-05-03T00:00:00"/>
    <s v="340318"/>
    <x v="3"/>
    <n v="4"/>
    <n v="322910.46000000002"/>
    <n v="6925.59"/>
    <n v="0"/>
    <n v="329836.05"/>
    <n v="2040.42"/>
    <n v="0"/>
    <n v="1987.12"/>
    <n v="0"/>
    <n v="0"/>
    <m/>
    <n v="327848.93"/>
    <n v="7764.78"/>
    <n v="2556.37"/>
    <n v="0"/>
    <n v="2604.08"/>
    <n v="0"/>
    <n v="0"/>
    <n v="0"/>
    <n v="7717.07"/>
    <n v="0"/>
    <n v="0"/>
    <n v="0"/>
    <n v="0"/>
    <n v="0"/>
    <n v="0"/>
    <n v="0"/>
    <n v="0"/>
    <n v="0"/>
    <n v="0"/>
    <n v="0"/>
    <n v="350"/>
    <n v="0"/>
    <n v="0"/>
    <n v="208.8"/>
    <n v="0"/>
    <n v="0"/>
    <n v="0"/>
    <n v="0"/>
    <n v="5150"/>
    <n v="6978.89"/>
    <n v="7717.07"/>
    <n v="102"/>
    <n v="138"/>
    <n v="126715.55"/>
    <n v="385071.72"/>
    <n v="58.920510999999998"/>
    <n v="50.164749793631302"/>
    <n v="9.5"/>
    <m/>
    <m/>
    <m/>
    <s v="TAM"/>
    <s v="MATAMOROS"/>
    <s v="87345"/>
    <s v="Morosidad"/>
    <x v="2"/>
  </r>
  <r>
    <n v="4817"/>
    <s v="Hipotecaria Su Casita"/>
    <s v="FIDEICOMISO 234036"/>
    <d v="2018-05-03T00:00:00"/>
    <s v="340319"/>
    <x v="1"/>
    <n v="0"/>
    <n v="740678.34"/>
    <n v="0"/>
    <n v="0"/>
    <n v="740678.34"/>
    <n v="2235.4699999999998"/>
    <n v="0"/>
    <n v="0"/>
    <n v="2235.4699999999998"/>
    <n v="0"/>
    <m/>
    <n v="738442.87"/>
    <n v="0"/>
    <n v="5801.98"/>
    <n v="0"/>
    <n v="0"/>
    <n v="5801.98"/>
    <n v="0"/>
    <n v="0"/>
    <n v="0"/>
    <n v="0"/>
    <n v="0"/>
    <n v="0"/>
    <n v="0"/>
    <n v="0"/>
    <n v="0"/>
    <n v="0"/>
    <n v="414.96"/>
    <n v="0"/>
    <n v="0"/>
    <n v="0"/>
    <n v="0"/>
    <n v="0"/>
    <n v="0"/>
    <n v="0"/>
    <n v="0.67"/>
    <n v="0"/>
    <n v="0.08"/>
    <n v="0"/>
    <n v="8453.08"/>
    <n v="0"/>
    <n v="0"/>
    <n v="163"/>
    <n v="195"/>
    <n v="207523.08"/>
    <n v="779999.98"/>
    <n v="89.382000000000005"/>
    <n v="84.619874741971202"/>
    <n v="9.4"/>
    <m/>
    <m/>
    <m/>
    <s v="BCN"/>
    <s v="MEXICALI"/>
    <s v="21010"/>
    <s v="Al corriente"/>
    <x v="2"/>
  </r>
  <r>
    <n v="4818"/>
    <s v="Hipotecaria Su Casita"/>
    <s v="FIDEICOMISO 234036"/>
    <d v="2018-05-03T00:00:00"/>
    <s v="340321"/>
    <x v="0"/>
    <n v="21"/>
    <n v="782090.33"/>
    <n v="63559.31"/>
    <n v="0"/>
    <n v="845649.64"/>
    <n v="2385.58"/>
    <n v="0"/>
    <n v="0"/>
    <n v="0"/>
    <n v="0"/>
    <m/>
    <n v="845649.64"/>
    <n v="190980.07"/>
    <n v="6126.37"/>
    <n v="0"/>
    <n v="0"/>
    <n v="0"/>
    <n v="0"/>
    <n v="0"/>
    <n v="197106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944.89"/>
    <n v="197106.44"/>
    <n v="164"/>
    <n v="200"/>
    <n v="226722.29"/>
    <n v="858420.02"/>
    <n v="90"/>
    <n v="88.661105084664698"/>
    <n v="9.4"/>
    <m/>
    <m/>
    <m/>
    <s v="QR"/>
    <s v="BENITO JUAREZ"/>
    <s v="77500"/>
    <s v="Morosidad"/>
    <x v="2"/>
  </r>
  <r>
    <n v="4819"/>
    <s v="Hipotecaria Su Casita"/>
    <s v="FIDEICOMISO 234036"/>
    <d v="2018-05-03T00:00:00"/>
    <s v="340324"/>
    <x v="2"/>
    <n v="0"/>
    <n v="457091.49"/>
    <n v="0"/>
    <n v="0"/>
    <n v="457091.49"/>
    <n v="1384.02"/>
    <n v="0"/>
    <n v="0"/>
    <n v="0"/>
    <n v="0"/>
    <m/>
    <n v="457091.49"/>
    <n v="0"/>
    <n v="3275.82"/>
    <n v="0"/>
    <n v="0"/>
    <n v="0"/>
    <n v="0"/>
    <n v="0"/>
    <n v="3275.82"/>
    <n v="0"/>
    <n v="0"/>
    <n v="0"/>
    <n v="0"/>
    <n v="0"/>
    <n v="0"/>
    <n v="0"/>
    <n v="152.22"/>
    <n v="0"/>
    <n v="0"/>
    <n v="0"/>
    <n v="0"/>
    <n v="0"/>
    <n v="0"/>
    <n v="0"/>
    <n v="0"/>
    <n v="0"/>
    <n v="152.22"/>
    <n v="0"/>
    <n v="152.22"/>
    <n v="1384.02"/>
    <n v="3275.82"/>
    <n v="169"/>
    <n v="205"/>
    <n v="130295.06"/>
    <n v="499799.99"/>
    <n v="73.820941000000005"/>
    <n v="67.512854321770007"/>
    <n v="8.6"/>
    <m/>
    <m/>
    <m/>
    <s v="NL"/>
    <s v="SANTA CATARINA"/>
    <s v="66365"/>
    <s v="Morosidad"/>
    <x v="2"/>
  </r>
  <r>
    <n v="4820"/>
    <s v="Hipotecaria Su Casita"/>
    <s v="FIDEICOMISO 234036"/>
    <d v="2018-05-03T00:00:00"/>
    <s v="340329"/>
    <x v="0"/>
    <n v="21"/>
    <n v="123813.46"/>
    <n v="9488.33"/>
    <n v="0"/>
    <n v="133301.79"/>
    <n v="393.89"/>
    <n v="0"/>
    <n v="0"/>
    <n v="0"/>
    <n v="0"/>
    <m/>
    <n v="133301.79"/>
    <n v="29004.76"/>
    <n v="1031.78"/>
    <n v="0"/>
    <n v="0"/>
    <n v="0"/>
    <n v="0"/>
    <n v="0"/>
    <n v="300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82.2199999999993"/>
    <n v="30036.54"/>
    <n v="154"/>
    <n v="187"/>
    <n v="67705.5"/>
    <n v="134837.29999999999"/>
    <n v="38.433627999999999"/>
    <n v="37.995950739106497"/>
    <n v="10"/>
    <m/>
    <m/>
    <m/>
    <s v="EM"/>
    <s v="ACOLMAN"/>
    <s v="55870"/>
    <s v="Morosidad"/>
    <x v="2"/>
  </r>
  <r>
    <n v="4821"/>
    <s v="Hipotecaria Su Casita"/>
    <s v="FIDEICOMISO 234036"/>
    <d v="2018-05-03T00:00:00"/>
    <s v="340330"/>
    <x v="1"/>
    <n v="0"/>
    <n v="183375.49"/>
    <n v="0"/>
    <n v="0"/>
    <n v="183375.49"/>
    <n v="5882.66"/>
    <n v="0"/>
    <n v="0"/>
    <n v="5882.66"/>
    <n v="0"/>
    <m/>
    <n v="177492.83"/>
    <n v="0"/>
    <n v="1436.44"/>
    <n v="0"/>
    <n v="0"/>
    <n v="1436.44"/>
    <n v="0"/>
    <n v="0"/>
    <n v="0"/>
    <n v="0"/>
    <n v="0"/>
    <n v="0"/>
    <n v="0"/>
    <n v="0"/>
    <n v="0"/>
    <n v="0"/>
    <n v="245.45"/>
    <n v="0"/>
    <n v="0"/>
    <n v="0"/>
    <n v="0"/>
    <n v="0"/>
    <n v="0"/>
    <n v="0"/>
    <n v="7.5"/>
    <n v="0"/>
    <n v="7.05"/>
    <n v="0"/>
    <n v="7572.05"/>
    <n v="0"/>
    <n v="0"/>
    <n v="27"/>
    <n v="60"/>
    <n v="193458"/>
    <n v="349309.84"/>
    <n v="89.089105000000004"/>
    <n v="45.268342193329403"/>
    <n v="9.4"/>
    <m/>
    <m/>
    <m/>
    <s v="EM"/>
    <s v="ECATEPEC"/>
    <s v="55075"/>
    <s v="Al corriente"/>
    <x v="2"/>
  </r>
  <r>
    <n v="4822"/>
    <s v="Hipotecaria Su Casita"/>
    <s v="FIDEICOMISO 234036"/>
    <d v="2018-05-03T00:00:00"/>
    <s v="340331"/>
    <x v="1"/>
    <n v="0"/>
    <n v="178807.97"/>
    <n v="0"/>
    <n v="0"/>
    <n v="178807.97"/>
    <n v="547.08000000000004"/>
    <n v="0"/>
    <n v="0"/>
    <n v="547.08000000000004"/>
    <n v="0"/>
    <m/>
    <n v="178260.89"/>
    <n v="0"/>
    <n v="1415.56"/>
    <n v="0"/>
    <n v="0"/>
    <n v="1415.56"/>
    <n v="0"/>
    <n v="0"/>
    <n v="0"/>
    <n v="0"/>
    <n v="0"/>
    <n v="0"/>
    <n v="0"/>
    <n v="0"/>
    <n v="0"/>
    <n v="0"/>
    <n v="124.25"/>
    <n v="0"/>
    <n v="0"/>
    <n v="0"/>
    <n v="0"/>
    <n v="0"/>
    <n v="0"/>
    <n v="0"/>
    <n v="276.92"/>
    <n v="0"/>
    <n v="263.81"/>
    <n v="0"/>
    <n v="2363.81"/>
    <n v="0"/>
    <n v="0"/>
    <n v="161"/>
    <n v="194"/>
    <n v="90352.2"/>
    <n v="194219.39"/>
    <n v="84.248086999999998"/>
    <n v="77.325641736478701"/>
    <n v="9.5"/>
    <m/>
    <m/>
    <m/>
    <s v="EM"/>
    <s v="ACOLMAN"/>
    <s v="55870"/>
    <s v="Al corriente"/>
    <x v="2"/>
  </r>
  <r>
    <n v="4823"/>
    <s v="Hipotecaria Su Casita"/>
    <s v="FIDEICOMISO 234036"/>
    <d v="2018-05-03T00:00:00"/>
    <s v="340389"/>
    <x v="1"/>
    <n v="0"/>
    <n v="235358.61"/>
    <n v="0"/>
    <n v="0"/>
    <n v="235358.61"/>
    <n v="744.22"/>
    <n v="0"/>
    <n v="0"/>
    <n v="744.22"/>
    <n v="0"/>
    <m/>
    <n v="234614.39"/>
    <n v="0"/>
    <n v="1863.26"/>
    <n v="0"/>
    <n v="0"/>
    <n v="1863.26"/>
    <n v="0"/>
    <n v="0"/>
    <n v="0"/>
    <n v="0"/>
    <n v="0"/>
    <n v="0"/>
    <n v="0"/>
    <n v="0"/>
    <n v="0"/>
    <n v="0"/>
    <n v="156.47"/>
    <n v="0"/>
    <n v="0"/>
    <n v="0"/>
    <n v="0"/>
    <n v="0"/>
    <n v="0"/>
    <n v="0"/>
    <n v="2250.5"/>
    <n v="0"/>
    <n v="2250.4499999999998"/>
    <n v="0"/>
    <n v="5014.45"/>
    <n v="0"/>
    <n v="0"/>
    <n v="158"/>
    <n v="177"/>
    <n v="353997.42788099998"/>
    <n v="247798.2"/>
    <n v="82.059416999999996"/>
    <n v="77.693542823195003"/>
    <n v="9.5"/>
    <m/>
    <m/>
    <m/>
    <s v="QR"/>
    <s v="SOLIDARIDAD"/>
    <s v="77710"/>
    <s v="Al corriente"/>
    <x v="2"/>
  </r>
  <r>
    <n v="4824"/>
    <s v="Hipotecaria Su Casita"/>
    <s v="FIDEICOMISO 234036"/>
    <d v="2018-05-03T00:00:00"/>
    <s v="340435"/>
    <x v="3"/>
    <n v="4"/>
    <n v="442894.34"/>
    <n v="4063.57"/>
    <n v="0"/>
    <n v="446957.91"/>
    <n v="1377.16"/>
    <n v="0"/>
    <n v="1343.3"/>
    <n v="0"/>
    <n v="0"/>
    <m/>
    <n v="445614.61"/>
    <n v="9971.7900000000009"/>
    <n v="3690.79"/>
    <n v="0"/>
    <n v="4058.26"/>
    <n v="0"/>
    <n v="0"/>
    <n v="0"/>
    <n v="9604.32"/>
    <n v="0"/>
    <n v="0"/>
    <n v="0"/>
    <n v="0"/>
    <n v="0"/>
    <n v="0"/>
    <n v="0"/>
    <n v="0"/>
    <n v="0"/>
    <n v="0"/>
    <n v="0"/>
    <n v="350"/>
    <n v="0"/>
    <n v="0"/>
    <n v="248.44"/>
    <n v="0"/>
    <n v="0"/>
    <n v="0"/>
    <n v="0"/>
    <n v="6000"/>
    <n v="4097.43"/>
    <n v="9604.32"/>
    <n v="156"/>
    <n v="188"/>
    <n v="126817.5"/>
    <n v="467001.51"/>
    <n v="88.426282"/>
    <n v="84.376693272747701"/>
    <n v="10"/>
    <m/>
    <m/>
    <m/>
    <s v="EM"/>
    <s v="ECATEPEC"/>
    <s v="55075"/>
    <s v="Morosidad"/>
    <x v="2"/>
  </r>
  <r>
    <n v="4825"/>
    <s v="Hipotecaria Su Casita"/>
    <s v="FIDEICOMISO 234036"/>
    <d v="2018-05-03T00:00:00"/>
    <s v="340436"/>
    <x v="1"/>
    <n v="0"/>
    <n v="413864.87"/>
    <n v="0"/>
    <n v="0"/>
    <n v="413864.87"/>
    <n v="1378.87"/>
    <n v="0"/>
    <n v="0"/>
    <n v="1378.87"/>
    <n v="0"/>
    <m/>
    <n v="412486"/>
    <n v="0"/>
    <n v="3448.87"/>
    <n v="0"/>
    <n v="0"/>
    <n v="3448.87"/>
    <n v="0"/>
    <n v="0"/>
    <n v="0"/>
    <n v="0"/>
    <n v="0"/>
    <n v="0"/>
    <n v="0"/>
    <n v="0"/>
    <n v="0"/>
    <n v="0"/>
    <n v="233.02"/>
    <n v="0"/>
    <n v="0"/>
    <n v="0"/>
    <n v="0"/>
    <n v="0"/>
    <n v="0"/>
    <n v="0"/>
    <n v="63.44"/>
    <n v="0"/>
    <n v="24.2"/>
    <n v="0"/>
    <n v="5124.2"/>
    <n v="0"/>
    <n v="0"/>
    <n v="150"/>
    <n v="182"/>
    <n v="121916.4"/>
    <n v="438001.86"/>
    <n v="88.150313999999995"/>
    <n v="83.015105051389497"/>
    <n v="10"/>
    <m/>
    <m/>
    <m/>
    <s v="COA"/>
    <s v="SALTILLO"/>
    <s v="25115"/>
    <s v="Al corriente"/>
    <x v="2"/>
  </r>
  <r>
    <n v="4826"/>
    <s v="Hipotecaria Su Casita"/>
    <s v="FIDEICOMISO 234036"/>
    <d v="2018-05-03T00:00:00"/>
    <s v="340437"/>
    <x v="0"/>
    <n v="21"/>
    <n v="138726.48000000001"/>
    <n v="47191.72"/>
    <n v="0"/>
    <n v="185918.2"/>
    <n v="2695.91"/>
    <n v="0"/>
    <n v="0"/>
    <n v="0"/>
    <n v="0"/>
    <m/>
    <n v="185918.2"/>
    <n v="69641.320000000007"/>
    <n v="1156.05"/>
    <n v="0"/>
    <n v="0"/>
    <n v="0"/>
    <n v="0"/>
    <n v="0"/>
    <n v="70797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887.63"/>
    <n v="70797.37"/>
    <n v="42"/>
    <n v="74"/>
    <n v="70550.100000000006"/>
    <n v="185918.2"/>
    <n v="82.805141000000006"/>
    <n v="82.805141000000006"/>
    <n v="10"/>
    <m/>
    <m/>
    <m/>
    <s v="EM"/>
    <s v="HUEHUETOCA"/>
    <s v="54680"/>
    <s v="Morosidad"/>
    <x v="2"/>
  </r>
  <r>
    <n v="4827"/>
    <s v="Hipotecaria Su Casita"/>
    <s v="FIDEICOMISO 234036"/>
    <d v="2018-05-03T00:00:00"/>
    <s v="340439"/>
    <x v="1"/>
    <n v="1"/>
    <n v="328933.90999999997"/>
    <n v="1109.8699999999999"/>
    <n v="0"/>
    <n v="330043.78000000003"/>
    <n v="1119.1099999999999"/>
    <n v="0"/>
    <n v="1109.8699999999999"/>
    <n v="1119.1099999999999"/>
    <n v="0"/>
    <m/>
    <n v="327814.8"/>
    <n v="2280.59"/>
    <n v="2741.12"/>
    <n v="0"/>
    <n v="2280.59"/>
    <n v="2741.12"/>
    <n v="0"/>
    <n v="0"/>
    <n v="0"/>
    <n v="0"/>
    <n v="0"/>
    <n v="0"/>
    <n v="0"/>
    <n v="0"/>
    <n v="0"/>
    <n v="0"/>
    <n v="187.8"/>
    <n v="0"/>
    <n v="0"/>
    <n v="0"/>
    <n v="0"/>
    <n v="0"/>
    <n v="0"/>
    <n v="0"/>
    <n v="61.51"/>
    <n v="0"/>
    <n v="0"/>
    <n v="0"/>
    <n v="7500"/>
    <n v="0"/>
    <n v="0"/>
    <n v="153"/>
    <n v="185"/>
    <n v="96067.199999999997"/>
    <n v="353002.38"/>
    <n v="90.998822000000004"/>
    <n v="84.505834306742102"/>
    <n v="10"/>
    <m/>
    <m/>
    <m/>
    <s v="NL"/>
    <s v="APODACA"/>
    <s v="66600"/>
    <s v="Al corriente"/>
    <x v="2"/>
  </r>
  <r>
    <n v="4828"/>
    <s v="Hipotecaria Su Casita"/>
    <s v="FIDEICOMISO 234036"/>
    <d v="2018-05-03T00:00:00"/>
    <s v="340443"/>
    <x v="1"/>
    <n v="0"/>
    <n v="289587.27"/>
    <n v="0"/>
    <n v="0"/>
    <n v="289587.27"/>
    <n v="931.92"/>
    <n v="0"/>
    <n v="0"/>
    <n v="931.92"/>
    <n v="0"/>
    <m/>
    <n v="288655.34999999998"/>
    <n v="0"/>
    <n v="2413.23"/>
    <n v="0"/>
    <n v="0"/>
    <n v="2413.23"/>
    <n v="0"/>
    <n v="0"/>
    <n v="0"/>
    <n v="0"/>
    <n v="0"/>
    <n v="0"/>
    <n v="0"/>
    <n v="0"/>
    <n v="0"/>
    <n v="0"/>
    <n v="162.74"/>
    <n v="0"/>
    <n v="0"/>
    <n v="0"/>
    <n v="0"/>
    <n v="0"/>
    <n v="0"/>
    <n v="0"/>
    <n v="44.94"/>
    <n v="0"/>
    <n v="252.83"/>
    <n v="0"/>
    <n v="3552.83"/>
    <n v="0"/>
    <n v="0"/>
    <n v="153"/>
    <n v="185"/>
    <n v="83486.7"/>
    <n v="305900.53000000003"/>
    <n v="79.502962999999994"/>
    <n v="75.020973683183996"/>
    <n v="10"/>
    <m/>
    <m/>
    <m/>
    <s v="EM"/>
    <s v="CUAUTITLAN"/>
    <s v="54800"/>
    <s v="Al corriente"/>
    <x v="2"/>
  </r>
  <r>
    <n v="4829"/>
    <s v="Hipotecaria Su Casita"/>
    <s v="FIDEICOMISO 234036"/>
    <d v="2018-05-03T00:00:00"/>
    <s v="340448"/>
    <x v="0"/>
    <n v="21"/>
    <n v="266211.46999999997"/>
    <n v="14996.54"/>
    <n v="0"/>
    <n v="281208.01"/>
    <n v="856.7"/>
    <n v="0"/>
    <n v="0"/>
    <n v="0"/>
    <n v="0"/>
    <m/>
    <n v="281208.01"/>
    <n v="75769.83"/>
    <n v="2218.4299999999998"/>
    <n v="0"/>
    <n v="0"/>
    <n v="0"/>
    <n v="0"/>
    <n v="0"/>
    <n v="77988.25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853.24"/>
    <n v="77988.259999999995"/>
    <n v="153"/>
    <n v="185"/>
    <n v="88230.9"/>
    <n v="281208.01"/>
    <n v="62.111992999999998"/>
    <n v="62.111992999999998"/>
    <n v="10"/>
    <m/>
    <m/>
    <m/>
    <s v="QR"/>
    <s v="SOLIDARIDAD"/>
    <s v="77710"/>
    <s v="Morosidad"/>
    <x v="2"/>
  </r>
  <r>
    <n v="4830"/>
    <s v="Hipotecaria Su Casita"/>
    <s v="FIDEICOMISO 234036"/>
    <d v="2018-05-03T00:00:00"/>
    <s v="340450"/>
    <x v="1"/>
    <n v="0"/>
    <n v="209492.35"/>
    <n v="0"/>
    <n v="0"/>
    <n v="209492.35"/>
    <n v="834.96"/>
    <n v="0"/>
    <n v="0"/>
    <n v="834.96"/>
    <n v="0"/>
    <m/>
    <n v="208657.39"/>
    <n v="0"/>
    <n v="1745.77"/>
    <n v="0"/>
    <n v="0"/>
    <n v="1745.77"/>
    <n v="0"/>
    <n v="0"/>
    <n v="0"/>
    <n v="0"/>
    <n v="0"/>
    <n v="0"/>
    <n v="0"/>
    <n v="0"/>
    <n v="0"/>
    <n v="0"/>
    <n v="125.55"/>
    <n v="0"/>
    <n v="0"/>
    <n v="0"/>
    <n v="0"/>
    <n v="0"/>
    <n v="0"/>
    <n v="0"/>
    <n v="47.32"/>
    <n v="0"/>
    <n v="53.6"/>
    <n v="0"/>
    <n v="2753.6"/>
    <n v="0"/>
    <n v="0"/>
    <n v="153"/>
    <n v="185"/>
    <n v="64665.599999999999"/>
    <n v="235997.37"/>
    <n v="76.626862000000003"/>
    <n v="67.749742417935295"/>
    <n v="10"/>
    <m/>
    <m/>
    <m/>
    <s v="QR"/>
    <s v="SOLIDARIDAD"/>
    <s v="77710"/>
    <s v="Al corriente"/>
    <x v="2"/>
  </r>
  <r>
    <n v="4831"/>
    <s v="Hipotecaria Su Casita"/>
    <s v="FIDEICOMISO 234036"/>
    <d v="2018-05-03T00:00:00"/>
    <s v="340451"/>
    <x v="1"/>
    <n v="0"/>
    <n v="396472.61"/>
    <n v="0"/>
    <n v="0"/>
    <n v="396472.61"/>
    <n v="1281.76"/>
    <n v="0"/>
    <n v="0"/>
    <n v="1281.76"/>
    <n v="0"/>
    <m/>
    <n v="395190.85"/>
    <n v="0"/>
    <n v="3138.74"/>
    <n v="0"/>
    <n v="0"/>
    <n v="3138.74"/>
    <n v="0"/>
    <n v="0"/>
    <n v="0"/>
    <n v="0"/>
    <n v="0"/>
    <n v="0"/>
    <n v="0"/>
    <n v="0"/>
    <n v="0"/>
    <n v="0"/>
    <n v="222.91"/>
    <n v="0"/>
    <n v="0"/>
    <n v="0"/>
    <n v="0"/>
    <n v="0"/>
    <n v="0"/>
    <n v="0"/>
    <n v="0.03"/>
    <n v="0"/>
    <n v="0.03"/>
    <n v="0"/>
    <n v="4643.4399999999996"/>
    <n v="0"/>
    <n v="0"/>
    <n v="156"/>
    <n v="188"/>
    <n v="113593.8"/>
    <n v="419000.39"/>
    <n v="89.999921000000001"/>
    <n v="84.885709247007696"/>
    <n v="9.5"/>
    <m/>
    <m/>
    <m/>
    <s v="BCN"/>
    <s v="MEXICALI"/>
    <s v="21376"/>
    <s v="Al corriente"/>
    <x v="2"/>
  </r>
  <r>
    <n v="4832"/>
    <s v="Hipotecaria Su Casita"/>
    <s v="FIDEICOMISO 234036"/>
    <d v="2018-05-03T00:00:00"/>
    <s v="340452"/>
    <x v="14"/>
    <n v="10"/>
    <n v="229924.22"/>
    <n v="22032.57"/>
    <n v="0"/>
    <n v="251956.79"/>
    <n v="2338.83"/>
    <n v="0"/>
    <n v="2182.3200000000002"/>
    <n v="0"/>
    <n v="0"/>
    <m/>
    <n v="249774.47"/>
    <n v="17191.669999999998"/>
    <n v="1820.23"/>
    <n v="0"/>
    <n v="1980.47"/>
    <n v="0"/>
    <n v="0"/>
    <n v="0"/>
    <n v="17031.43"/>
    <n v="0"/>
    <n v="0"/>
    <n v="0"/>
    <n v="0"/>
    <n v="0"/>
    <n v="0"/>
    <n v="0"/>
    <n v="0"/>
    <n v="0"/>
    <n v="0"/>
    <n v="0"/>
    <n v="350"/>
    <n v="0"/>
    <n v="0"/>
    <n v="172.21"/>
    <n v="0"/>
    <n v="0"/>
    <n v="0"/>
    <n v="0"/>
    <n v="4685"/>
    <n v="22189.08"/>
    <n v="17031.43"/>
    <n v="72"/>
    <n v="104"/>
    <n v="106218.6"/>
    <n v="271030.73"/>
    <n v="73.306370000000001"/>
    <n v="67.557135363853007"/>
    <n v="9.5"/>
    <m/>
    <m/>
    <m/>
    <s v="JAL"/>
    <s v="TLAJOMULCO DE ZUNIGA"/>
    <s v="45655"/>
    <s v="Morosidad"/>
    <x v="2"/>
  </r>
  <r>
    <n v="4833"/>
    <s v="Hipotecaria Su Casita"/>
    <s v="FIDEICOMISO 234036"/>
    <d v="2018-05-03T00:00:00"/>
    <s v="340454"/>
    <x v="1"/>
    <n v="1"/>
    <n v="231688.48"/>
    <n v="161.5"/>
    <n v="0"/>
    <n v="231849.98"/>
    <n v="932.91"/>
    <n v="0"/>
    <n v="161.5"/>
    <n v="932.91"/>
    <n v="0"/>
    <m/>
    <n v="230755.57"/>
    <n v="0"/>
    <n v="1853.51"/>
    <n v="0"/>
    <n v="0"/>
    <n v="1853.51"/>
    <n v="0"/>
    <n v="0"/>
    <n v="0"/>
    <n v="0"/>
    <n v="0"/>
    <n v="0"/>
    <n v="0"/>
    <n v="0"/>
    <n v="0"/>
    <n v="0"/>
    <n v="167.18"/>
    <n v="0"/>
    <n v="0"/>
    <n v="0"/>
    <n v="0"/>
    <n v="0"/>
    <n v="0"/>
    <n v="0"/>
    <n v="0.9"/>
    <n v="0"/>
    <n v="0"/>
    <n v="0"/>
    <n v="3116"/>
    <n v="0"/>
    <n v="0"/>
    <n v="156"/>
    <n v="188"/>
    <n v="103290"/>
    <n v="262617.84000000003"/>
    <n v="55.713360000000002"/>
    <n v="48.953902535392103"/>
    <n v="9.6"/>
    <m/>
    <m/>
    <m/>
    <s v="SLP"/>
    <s v="SAN LUIS POTOSI"/>
    <s v="78370"/>
    <s v="Al corriente"/>
    <x v="2"/>
  </r>
  <r>
    <n v="4834"/>
    <s v="Hipotecaria Su Casita"/>
    <s v="FIDEICOMISO 234036"/>
    <d v="2018-05-03T00:00:00"/>
    <s v="340458"/>
    <x v="11"/>
    <n v="5"/>
    <n v="331129.89"/>
    <n v="5257.66"/>
    <n v="0"/>
    <n v="336387.55"/>
    <n v="1077.96"/>
    <n v="0"/>
    <n v="0"/>
    <n v="0"/>
    <n v="0"/>
    <m/>
    <n v="336387.55"/>
    <n v="11579.65"/>
    <n v="2759.42"/>
    <n v="0"/>
    <n v="0"/>
    <n v="0"/>
    <n v="0"/>
    <n v="0"/>
    <n v="14339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35.62"/>
    <n v="14339.07"/>
    <n v="152"/>
    <n v="184"/>
    <n v="96395.1"/>
    <n v="349999.62"/>
    <n v="82.285801000000006"/>
    <n v="79.085568716267602"/>
    <n v="10"/>
    <m/>
    <m/>
    <m/>
    <s v="EM"/>
    <s v="CHALCO"/>
    <s v="56640"/>
    <s v="Morosidad"/>
    <x v="2"/>
  </r>
  <r>
    <n v="4835"/>
    <s v="Hipotecaria Su Casita"/>
    <s v="FIDEICOMISO 234036"/>
    <d v="2018-05-03T00:00:00"/>
    <s v="340460"/>
    <x v="11"/>
    <n v="6"/>
    <n v="365574.83"/>
    <n v="6701.87"/>
    <n v="0"/>
    <n v="372276.7"/>
    <n v="1149.78"/>
    <n v="0"/>
    <n v="1093.93"/>
    <n v="0"/>
    <n v="0"/>
    <m/>
    <n v="371182.77"/>
    <n v="17939.87"/>
    <n v="3046.46"/>
    <n v="0"/>
    <n v="3452.88"/>
    <n v="0"/>
    <n v="0"/>
    <n v="0"/>
    <n v="17533.45"/>
    <n v="0"/>
    <n v="0"/>
    <n v="0"/>
    <n v="0"/>
    <n v="0"/>
    <n v="0"/>
    <n v="0"/>
    <n v="0"/>
    <n v="0"/>
    <n v="0"/>
    <n v="0"/>
    <n v="350"/>
    <n v="0"/>
    <n v="0"/>
    <n v="205.19"/>
    <n v="0"/>
    <n v="0"/>
    <n v="0"/>
    <n v="0"/>
    <n v="5102"/>
    <n v="6757.72"/>
    <n v="17533.45"/>
    <n v="155"/>
    <n v="187"/>
    <n v="104793"/>
    <n v="385701.74"/>
    <n v="89.836258000000001"/>
    <n v="86.454551879581004"/>
    <n v="10"/>
    <m/>
    <m/>
    <m/>
    <s v="GTO"/>
    <s v="GUANAJUATO"/>
    <s v="36250"/>
    <s v="Morosidad"/>
    <x v="2"/>
  </r>
  <r>
    <n v="4836"/>
    <s v="Hipotecaria Su Casita"/>
    <s v="FIDEICOMISO 234036"/>
    <d v="2018-05-03T00:00:00"/>
    <s v="340462"/>
    <x v="0"/>
    <n v="21"/>
    <n v="214388.89"/>
    <n v="27724.62"/>
    <n v="0"/>
    <n v="242113.51"/>
    <n v="1583.82"/>
    <n v="0"/>
    <n v="0"/>
    <n v="0"/>
    <n v="0"/>
    <m/>
    <n v="242113.51"/>
    <n v="78392.11"/>
    <n v="1786.57"/>
    <n v="0"/>
    <n v="0"/>
    <n v="0"/>
    <n v="0"/>
    <n v="0"/>
    <n v="80178.679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308.44"/>
    <n v="80178.679999999993"/>
    <n v="90"/>
    <n v="122"/>
    <n v="76464"/>
    <n v="242113.51"/>
    <n v="77.583320000000001"/>
    <n v="77.583320000000001"/>
    <n v="10"/>
    <m/>
    <m/>
    <m/>
    <s v="QR"/>
    <s v="BENITO JUAREZ"/>
    <s v="77580"/>
    <s v="Morosidad"/>
    <x v="2"/>
  </r>
  <r>
    <n v="4837"/>
    <s v="Hipotecaria Su Casita"/>
    <s v="FIDEICOMISO 234036"/>
    <d v="2018-05-03T00:00:00"/>
    <s v="340463"/>
    <x v="22"/>
    <n v="14"/>
    <n v="418665.57"/>
    <n v="18148.150000000001"/>
    <n v="0"/>
    <n v="436813.72"/>
    <n v="1378.77"/>
    <n v="0"/>
    <n v="0"/>
    <n v="0"/>
    <n v="0"/>
    <m/>
    <n v="436813.72"/>
    <n v="48822.49"/>
    <n v="3488.88"/>
    <n v="0"/>
    <n v="0"/>
    <n v="0"/>
    <n v="0"/>
    <n v="0"/>
    <n v="52311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526.919999999998"/>
    <n v="52311.37"/>
    <n v="151"/>
    <n v="183"/>
    <n v="122838"/>
    <n v="442800.89"/>
    <n v="80.003744999999995"/>
    <n v="78.922003673889193"/>
    <n v="10"/>
    <m/>
    <m/>
    <m/>
    <s v="NL"/>
    <s v="APODACA"/>
    <s v="66610"/>
    <s v="Morosidad"/>
    <x v="2"/>
  </r>
  <r>
    <n v="4838"/>
    <s v="Hipotecaria Su Casita"/>
    <s v="FIDEICOMISO 234036"/>
    <d v="2018-05-03T00:00:00"/>
    <s v="340464"/>
    <x v="0"/>
    <n v="21"/>
    <n v="212867.37"/>
    <n v="12130.34"/>
    <n v="0"/>
    <n v="224997.71"/>
    <n v="692.97"/>
    <n v="0"/>
    <n v="0"/>
    <n v="0"/>
    <n v="0"/>
    <m/>
    <n v="224997.71"/>
    <n v="38132.17"/>
    <n v="1773.89"/>
    <n v="0"/>
    <n v="0"/>
    <n v="0"/>
    <n v="0"/>
    <n v="0"/>
    <n v="39906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23.31"/>
    <n v="39906.06"/>
    <n v="152"/>
    <n v="184"/>
    <n v="61973.4"/>
    <n v="224997.71"/>
    <n v="72.928094999999999"/>
    <n v="72.928094999999999"/>
    <n v="10"/>
    <m/>
    <m/>
    <m/>
    <s v="SON"/>
    <s v="HERMOSILLO"/>
    <s v="83287"/>
    <s v="Proceso judicial"/>
    <x v="2"/>
  </r>
  <r>
    <n v="4839"/>
    <s v="Hipotecaria Su Casita"/>
    <s v="FIDEICOMISO 234036"/>
    <d v="2018-05-03T00:00:00"/>
    <s v="340465"/>
    <x v="4"/>
    <n v="1"/>
    <n v="135706.79"/>
    <n v="741.65"/>
    <n v="0"/>
    <n v="136448.44"/>
    <n v="747.83"/>
    <n v="0"/>
    <n v="0"/>
    <n v="0"/>
    <n v="0"/>
    <m/>
    <n v="136448.44"/>
    <n v="1137.07"/>
    <n v="1130.8900000000001"/>
    <n v="0"/>
    <n v="0"/>
    <n v="0"/>
    <n v="0"/>
    <n v="0"/>
    <n v="2267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9.48"/>
    <n v="2267.96"/>
    <n v="110"/>
    <n v="142"/>
    <n v="78341.100000000006"/>
    <n v="148797.51"/>
    <n v="44.270682999999998"/>
    <n v="40.596550527522403"/>
    <n v="10"/>
    <m/>
    <m/>
    <m/>
    <s v="EM"/>
    <s v="CHALCO"/>
    <s v="56644"/>
    <s v="Morosidad"/>
    <x v="2"/>
  </r>
  <r>
    <n v="4840"/>
    <s v="Hipotecaria Su Casita"/>
    <s v="FIDEICOMISO 234036"/>
    <d v="2018-05-03T00:00:00"/>
    <s v="340466"/>
    <x v="1"/>
    <n v="0"/>
    <n v="215066.89"/>
    <n v="0"/>
    <n v="0"/>
    <n v="215066.89"/>
    <n v="700.14"/>
    <n v="0"/>
    <n v="0"/>
    <n v="700.14"/>
    <n v="0"/>
    <m/>
    <n v="214366.75"/>
    <n v="0"/>
    <n v="1792.22"/>
    <n v="0"/>
    <n v="0"/>
    <n v="1792.22"/>
    <n v="0"/>
    <n v="0"/>
    <n v="0"/>
    <n v="0"/>
    <n v="0"/>
    <n v="0"/>
    <n v="0"/>
    <n v="0"/>
    <n v="0"/>
    <n v="0"/>
    <n v="134.09"/>
    <n v="0"/>
    <n v="0"/>
    <n v="0"/>
    <n v="0"/>
    <n v="0"/>
    <n v="0"/>
    <n v="0"/>
    <n v="391.04"/>
    <n v="0"/>
    <n v="217.49"/>
    <n v="0"/>
    <n v="3017.49"/>
    <n v="0"/>
    <n v="0"/>
    <n v="152"/>
    <n v="184"/>
    <n v="78207.600000000006"/>
    <n v="227322.73"/>
    <n v="58.440151999999998"/>
    <n v="55.109427261171803"/>
    <n v="10"/>
    <m/>
    <m/>
    <m/>
    <s v="QR"/>
    <s v="BENITO JUAREZ"/>
    <s v="77536"/>
    <s v="Al corriente"/>
    <x v="2"/>
  </r>
  <r>
    <n v="4841"/>
    <s v="Hipotecaria Su Casita"/>
    <s v="FIDEICOMISO 234036"/>
    <d v="2018-05-03T00:00:00"/>
    <s v="340467"/>
    <x v="0"/>
    <n v="21"/>
    <n v="250396.39"/>
    <n v="14603.41"/>
    <n v="0"/>
    <n v="264999.8"/>
    <n v="834.24"/>
    <n v="0"/>
    <n v="0"/>
    <n v="0"/>
    <n v="0"/>
    <m/>
    <n v="264999.8"/>
    <n v="74585.87"/>
    <n v="2086.64"/>
    <n v="0"/>
    <n v="0"/>
    <n v="0"/>
    <n v="0"/>
    <n v="0"/>
    <n v="76672.50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437.65"/>
    <n v="76672.509999999995"/>
    <n v="150"/>
    <n v="182"/>
    <n v="73668.600000000006"/>
    <n v="264999.8"/>
    <n v="84.905726000000001"/>
    <n v="84.905726000000001"/>
    <n v="10"/>
    <m/>
    <m/>
    <m/>
    <s v="NL"/>
    <s v="MONTERREY"/>
    <s v="64100"/>
    <s v="Morosidad"/>
    <x v="2"/>
  </r>
  <r>
    <n v="4842"/>
    <s v="Hipotecaria Su Casita"/>
    <s v="FIDEICOMISO 234036"/>
    <d v="2018-05-03T00:00:00"/>
    <s v="340469"/>
    <x v="19"/>
    <n v="16"/>
    <n v="228541.76"/>
    <n v="11629.34"/>
    <n v="0"/>
    <n v="240171.1"/>
    <n v="779.39"/>
    <n v="0"/>
    <n v="0"/>
    <n v="0"/>
    <n v="0"/>
    <m/>
    <n v="240171.1"/>
    <n v="29385.96"/>
    <n v="1904.51"/>
    <n v="0"/>
    <n v="0"/>
    <n v="0"/>
    <n v="0"/>
    <n v="0"/>
    <n v="31290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08.73"/>
    <n v="31290.47"/>
    <n v="148"/>
    <n v="180"/>
    <n v="67689.600000000006"/>
    <n v="242184.86"/>
    <n v="90.000532000000007"/>
    <n v="89.2521802189667"/>
    <n v="10"/>
    <m/>
    <m/>
    <m/>
    <s v="EM"/>
    <s v="ACOLMAN"/>
    <s v="55870"/>
    <s v="Proceso judicial"/>
    <x v="2"/>
  </r>
  <r>
    <n v="4843"/>
    <s v="Hipotecaria Su Casita"/>
    <s v="FIDEICOMISO 234036"/>
    <d v="2018-05-03T00:00:00"/>
    <s v="340471"/>
    <x v="0"/>
    <n v="21"/>
    <n v="369785.59999999998"/>
    <n v="28862.22"/>
    <n v="0"/>
    <n v="398647.82"/>
    <n v="1648.8"/>
    <n v="0"/>
    <n v="0"/>
    <n v="0"/>
    <n v="0"/>
    <m/>
    <n v="398647.82"/>
    <n v="89534.39"/>
    <n v="3081.55"/>
    <n v="0"/>
    <n v="0"/>
    <n v="0"/>
    <n v="0"/>
    <n v="0"/>
    <n v="92615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511.02"/>
    <n v="92615.94"/>
    <n v="126"/>
    <n v="158"/>
    <n v="115062.6"/>
    <n v="398647.82"/>
    <n v="79.391565999999997"/>
    <n v="79.391565999999997"/>
    <n v="10"/>
    <m/>
    <m/>
    <m/>
    <s v="EM"/>
    <s v="ECATEPEC"/>
    <s v="55075"/>
    <s v="Morosidad"/>
    <x v="2"/>
  </r>
  <r>
    <n v="4844"/>
    <s v="Hipotecaria Su Casita"/>
    <s v="FIDEICOMISO 234036"/>
    <d v="2018-05-03T00:00:00"/>
    <s v="340474"/>
    <x v="1"/>
    <n v="2"/>
    <n v="359223.88"/>
    <n v="2231.6799999999998"/>
    <n v="0"/>
    <n v="361455.56"/>
    <n v="1129.81"/>
    <n v="0"/>
    <n v="2231.6799999999998"/>
    <n v="1129.81"/>
    <n v="0"/>
    <m/>
    <n v="358094.07"/>
    <n v="5991.21"/>
    <n v="2993.53"/>
    <n v="0"/>
    <n v="5991.21"/>
    <n v="2993.53"/>
    <n v="0"/>
    <n v="0"/>
    <n v="0"/>
    <n v="0"/>
    <n v="0"/>
    <n v="0"/>
    <n v="0"/>
    <n v="0"/>
    <n v="0"/>
    <n v="0"/>
    <n v="201.63"/>
    <n v="0"/>
    <n v="0"/>
    <n v="0"/>
    <n v="350"/>
    <n v="0"/>
    <n v="0"/>
    <n v="201.63"/>
    <n v="0.51"/>
    <n v="0"/>
    <n v="0"/>
    <n v="0"/>
    <n v="13100"/>
    <n v="0"/>
    <n v="0"/>
    <n v="155"/>
    <n v="187"/>
    <n v="102987"/>
    <n v="379001.12"/>
    <n v="89.999737999999994"/>
    <n v="85.035032295824493"/>
    <n v="10"/>
    <m/>
    <m/>
    <m/>
    <s v="BCN"/>
    <s v="TIJUANA"/>
    <s v="22125"/>
    <s v="Al corriente"/>
    <x v="2"/>
  </r>
  <r>
    <n v="4845"/>
    <s v="Hipotecaria Su Casita"/>
    <s v="FIDEICOMISO 234036"/>
    <d v="2018-05-03T00:00:00"/>
    <s v="340477"/>
    <x v="1"/>
    <n v="0"/>
    <n v="275029.01"/>
    <n v="0"/>
    <n v="0"/>
    <n v="275029.01"/>
    <n v="855.19"/>
    <n v="0"/>
    <n v="0"/>
    <n v="855.19"/>
    <n v="0"/>
    <m/>
    <n v="274173.82"/>
    <n v="0"/>
    <n v="2291.91"/>
    <n v="0"/>
    <n v="0"/>
    <n v="2291.91"/>
    <n v="0"/>
    <n v="0"/>
    <n v="0"/>
    <n v="0"/>
    <n v="0"/>
    <n v="0"/>
    <n v="0"/>
    <n v="0"/>
    <n v="0"/>
    <n v="0"/>
    <n v="154.28"/>
    <n v="0"/>
    <n v="0"/>
    <n v="0"/>
    <n v="0"/>
    <n v="0"/>
    <n v="0"/>
    <n v="0"/>
    <n v="1024.3399999999999"/>
    <n v="0"/>
    <n v="1025.72"/>
    <n v="0"/>
    <n v="4325.72"/>
    <n v="0"/>
    <n v="0"/>
    <n v="156"/>
    <n v="188"/>
    <n v="78777"/>
    <n v="289999.09000000003"/>
    <n v="90.000279000000006"/>
    <n v="85.088957673956102"/>
    <n v="10"/>
    <m/>
    <m/>
    <m/>
    <s v="QR"/>
    <s v="BENITO JUAREZ"/>
    <s v="77517"/>
    <s v="Al corriente"/>
    <x v="2"/>
  </r>
  <r>
    <n v="4846"/>
    <s v="Hipotecaria Su Casita"/>
    <s v="FIDEICOMISO 234036"/>
    <d v="2018-05-03T00:00:00"/>
    <s v="340478"/>
    <x v="1"/>
    <n v="0"/>
    <n v="335725.93"/>
    <n v="0"/>
    <n v="0"/>
    <n v="335725.93"/>
    <n v="1043.92"/>
    <n v="0"/>
    <n v="0"/>
    <n v="1043.92"/>
    <n v="0"/>
    <m/>
    <n v="334682.01"/>
    <n v="0"/>
    <n v="2797.72"/>
    <n v="0"/>
    <n v="0"/>
    <n v="2797.72"/>
    <n v="0"/>
    <n v="0"/>
    <n v="0"/>
    <n v="0"/>
    <n v="0"/>
    <n v="0"/>
    <n v="0"/>
    <n v="0"/>
    <n v="0"/>
    <n v="0"/>
    <n v="188.33"/>
    <n v="0"/>
    <n v="0"/>
    <n v="0"/>
    <n v="0"/>
    <n v="0"/>
    <n v="0"/>
    <n v="0"/>
    <n v="1219.2"/>
    <n v="0"/>
    <n v="1199.17"/>
    <n v="0"/>
    <n v="5249.17"/>
    <n v="0"/>
    <n v="0"/>
    <n v="156"/>
    <n v="188"/>
    <n v="96143.1"/>
    <n v="353999.76"/>
    <n v="90.000062"/>
    <n v="85.0887629140896"/>
    <n v="10"/>
    <m/>
    <m/>
    <m/>
    <s v="QR"/>
    <s v="BENITO JUAREZ"/>
    <s v="77536"/>
    <s v="Al corriente"/>
    <x v="2"/>
  </r>
  <r>
    <n v="4847"/>
    <s v="Hipotecaria Su Casita"/>
    <s v="FIDEICOMISO 234036"/>
    <d v="2018-05-03T00:00:00"/>
    <s v="340480"/>
    <x v="8"/>
    <n v="12"/>
    <n v="257954.36"/>
    <n v="9775.5"/>
    <n v="0"/>
    <n v="267729.86"/>
    <n v="859.42"/>
    <n v="0"/>
    <n v="0"/>
    <n v="0"/>
    <n v="0"/>
    <m/>
    <n v="267729.86"/>
    <n v="24526.05"/>
    <n v="2149.62"/>
    <n v="0"/>
    <n v="0"/>
    <n v="0"/>
    <n v="0"/>
    <n v="0"/>
    <n v="26675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34.92"/>
    <n v="26675.67"/>
    <n v="150"/>
    <n v="182"/>
    <n v="75862.5"/>
    <n v="272998.49"/>
    <n v="90.000501"/>
    <n v="88.263570734987795"/>
    <n v="10"/>
    <m/>
    <m/>
    <m/>
    <s v="NL"/>
    <s v="JUAREZ"/>
    <s v="67265"/>
    <s v="Morosidad"/>
    <x v="2"/>
  </r>
  <r>
    <n v="4848"/>
    <s v="Hipotecaria Su Casita"/>
    <s v="FIDEICOMISO 234036"/>
    <d v="2018-05-03T00:00:00"/>
    <s v="340482"/>
    <x v="0"/>
    <n v="21"/>
    <n v="227482.62"/>
    <n v="28517.52"/>
    <n v="0"/>
    <n v="256000.14"/>
    <n v="1629.11"/>
    <n v="0"/>
    <n v="0"/>
    <n v="0"/>
    <n v="0"/>
    <m/>
    <n v="256000.14"/>
    <n v="82383.28"/>
    <n v="1895.69"/>
    <n v="0"/>
    <n v="0"/>
    <n v="0"/>
    <n v="0"/>
    <n v="0"/>
    <n v="84278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146.63"/>
    <n v="84278.97"/>
    <n v="92"/>
    <n v="124"/>
    <n v="70508.399999999994"/>
    <n v="256000.14"/>
    <n v="89.999956999999995"/>
    <n v="89.999956999999995"/>
    <n v="10"/>
    <m/>
    <m/>
    <m/>
    <s v="EM"/>
    <s v="HUEHUETOCA"/>
    <s v="54680"/>
    <s v="Morosidad"/>
    <x v="2"/>
  </r>
  <r>
    <n v="4849"/>
    <s v="Hipotecaria Su Casita"/>
    <s v="FIDEICOMISO 234036"/>
    <d v="2018-05-03T00:00:00"/>
    <s v="340483"/>
    <x v="15"/>
    <n v="7"/>
    <n v="307669.59999999998"/>
    <n v="6405.45"/>
    <n v="0"/>
    <n v="314075.05"/>
    <n v="990.12"/>
    <n v="0"/>
    <n v="1065.0899999999999"/>
    <n v="0"/>
    <n v="0"/>
    <m/>
    <n v="313009.96000000002"/>
    <n v="15552.98"/>
    <n v="2563.91"/>
    <n v="0"/>
    <n v="2612.0100000000002"/>
    <n v="0"/>
    <n v="0"/>
    <n v="0"/>
    <n v="15504.88"/>
    <n v="0"/>
    <n v="0"/>
    <n v="0"/>
    <n v="0"/>
    <n v="0"/>
    <n v="0"/>
    <n v="0"/>
    <n v="0"/>
    <n v="0"/>
    <n v="0"/>
    <n v="0"/>
    <n v="350"/>
    <n v="0"/>
    <n v="0"/>
    <n v="172.9"/>
    <n v="0"/>
    <n v="0"/>
    <n v="0"/>
    <n v="0"/>
    <n v="4200"/>
    <n v="6330.48"/>
    <n v="15504.88"/>
    <n v="153"/>
    <n v="185"/>
    <n v="88950.3"/>
    <n v="325001.53999999998"/>
    <n v="89.999572999999998"/>
    <n v="86.678859259396404"/>
    <n v="10"/>
    <m/>
    <m/>
    <m/>
    <s v="EM"/>
    <s v="NICOLAS ROMERO"/>
    <s v="54414"/>
    <s v="Morosidad"/>
    <x v="2"/>
  </r>
  <r>
    <n v="4850"/>
    <s v="Hipotecaria Su Casita"/>
    <s v="FIDEICOMISO 234036"/>
    <d v="2018-05-03T00:00:00"/>
    <s v="340484"/>
    <x v="1"/>
    <n v="0"/>
    <n v="331740.89"/>
    <n v="0"/>
    <n v="0"/>
    <n v="331740.89"/>
    <n v="1214.45"/>
    <n v="0"/>
    <n v="0"/>
    <n v="1214.45"/>
    <n v="0"/>
    <m/>
    <n v="330526.44"/>
    <n v="0"/>
    <n v="2764.51"/>
    <n v="0"/>
    <n v="0"/>
    <n v="2764.51"/>
    <n v="0"/>
    <n v="0"/>
    <n v="0"/>
    <n v="0"/>
    <n v="0"/>
    <n v="0"/>
    <n v="0"/>
    <n v="0"/>
    <n v="0"/>
    <n v="0"/>
    <n v="187.8"/>
    <n v="0"/>
    <n v="0"/>
    <n v="0"/>
    <n v="0"/>
    <n v="0"/>
    <n v="0"/>
    <n v="0"/>
    <n v="866.04"/>
    <n v="0"/>
    <n v="532.79999999999995"/>
    <n v="0"/>
    <n v="5032.8"/>
    <n v="0"/>
    <n v="0"/>
    <n v="142"/>
    <n v="174"/>
    <n v="96417.9"/>
    <n v="352999.82"/>
    <n v="90.667811999999998"/>
    <n v="84.895536555654004"/>
    <n v="10"/>
    <m/>
    <m/>
    <m/>
    <s v="NL"/>
    <s v="APODACA"/>
    <s v="66600"/>
    <s v="Al corriente"/>
    <x v="2"/>
  </r>
  <r>
    <n v="4851"/>
    <s v="Hipotecaria Su Casita"/>
    <s v="FIDEICOMISO 234036"/>
    <d v="2018-05-03T00:00:00"/>
    <s v="340485"/>
    <x v="1"/>
    <n v="0"/>
    <n v="289770.65000000002"/>
    <n v="0"/>
    <n v="0"/>
    <n v="289770.65000000002"/>
    <n v="2012.55"/>
    <n v="0"/>
    <n v="0"/>
    <n v="2012.55"/>
    <n v="0"/>
    <m/>
    <n v="287758.09999999998"/>
    <n v="0"/>
    <n v="2414.7600000000002"/>
    <n v="0"/>
    <n v="0"/>
    <n v="2414.7600000000002"/>
    <n v="0"/>
    <n v="0"/>
    <n v="0"/>
    <n v="0"/>
    <n v="0"/>
    <n v="0"/>
    <n v="0"/>
    <n v="0"/>
    <n v="0"/>
    <n v="0"/>
    <n v="172.9"/>
    <n v="0"/>
    <n v="0"/>
    <n v="0"/>
    <n v="0"/>
    <n v="0"/>
    <n v="0"/>
    <n v="0"/>
    <n v="0.57999999999999996"/>
    <n v="0"/>
    <n v="0.79"/>
    <n v="0"/>
    <n v="4600.79"/>
    <n v="0"/>
    <n v="0"/>
    <n v="94"/>
    <n v="126"/>
    <n v="88664.1"/>
    <n v="325000.3"/>
    <n v="89.999921000000001"/>
    <n v="79.686714957217305"/>
    <n v="10"/>
    <m/>
    <m/>
    <m/>
    <s v="EM"/>
    <s v="CHALCO"/>
    <s v="56600"/>
    <s v="Al corriente"/>
    <x v="2"/>
  </r>
  <r>
    <n v="4852"/>
    <s v="Hipotecaria Su Casita"/>
    <s v="FIDEICOMISO 234036"/>
    <d v="2018-05-03T00:00:00"/>
    <s v="340490"/>
    <x v="1"/>
    <n v="0"/>
    <n v="152661.87"/>
    <n v="0"/>
    <n v="0"/>
    <n v="152661.87"/>
    <n v="3138.87"/>
    <n v="0"/>
    <n v="0"/>
    <n v="3138.87"/>
    <n v="0"/>
    <m/>
    <n v="149523"/>
    <n v="0"/>
    <n v="1272.18"/>
    <n v="0"/>
    <n v="0"/>
    <n v="1272.18"/>
    <n v="0"/>
    <n v="0"/>
    <n v="0"/>
    <n v="0"/>
    <n v="0"/>
    <n v="0"/>
    <n v="0"/>
    <n v="0"/>
    <n v="0"/>
    <n v="0"/>
    <n v="155.9"/>
    <n v="0"/>
    <n v="0"/>
    <n v="0"/>
    <n v="0"/>
    <n v="0"/>
    <n v="0"/>
    <n v="0"/>
    <n v="8.3800000000000008"/>
    <n v="0"/>
    <n v="8.33"/>
    <n v="0"/>
    <n v="4575.33"/>
    <n v="0"/>
    <n v="0"/>
    <n v="40"/>
    <n v="72"/>
    <n v="112179.9"/>
    <n v="207607.61"/>
    <n v="59.647423000000003"/>
    <n v="42.9592230710088"/>
    <n v="10"/>
    <m/>
    <m/>
    <m/>
    <s v="BCN"/>
    <s v="TIJUANA"/>
    <s v="22000"/>
    <s v="Al corriente"/>
    <x v="2"/>
  </r>
  <r>
    <n v="4853"/>
    <s v="Hipotecaria Su Casita"/>
    <s v="FIDEICOMISO 234036"/>
    <d v="2018-05-03T00:00:00"/>
    <s v="340491"/>
    <x v="1"/>
    <n v="0"/>
    <n v="97889.01"/>
    <n v="0"/>
    <n v="0"/>
    <n v="97889.01"/>
    <n v="1754.9"/>
    <n v="0"/>
    <n v="0"/>
    <n v="1754.9"/>
    <n v="0"/>
    <m/>
    <n v="96134.11"/>
    <n v="0"/>
    <n v="815.74"/>
    <n v="0"/>
    <n v="0"/>
    <n v="815.74"/>
    <n v="0"/>
    <n v="0"/>
    <n v="0"/>
    <n v="0"/>
    <n v="0"/>
    <n v="0"/>
    <n v="0"/>
    <n v="0"/>
    <n v="0"/>
    <n v="0"/>
    <n v="106.56"/>
    <n v="0"/>
    <n v="0"/>
    <n v="0"/>
    <n v="0"/>
    <n v="0"/>
    <n v="0"/>
    <n v="0"/>
    <n v="0"/>
    <n v="0"/>
    <n v="0"/>
    <n v="0"/>
    <n v="2677.2"/>
    <n v="0"/>
    <n v="0"/>
    <n v="45"/>
    <n v="77"/>
    <n v="81465.3"/>
    <n v="128608.41"/>
    <n v="48.233383000000003"/>
    <n v="36.0542000868694"/>
    <n v="10"/>
    <m/>
    <m/>
    <m/>
    <s v="EM"/>
    <s v="CHICOLOAPAN"/>
    <s v="56370"/>
    <s v="Al corriente"/>
    <x v="2"/>
  </r>
  <r>
    <n v="4854"/>
    <s v="Hipotecaria Su Casita"/>
    <s v="FIDEICOMISO 234036"/>
    <d v="2018-05-03T00:00:00"/>
    <s v="340493"/>
    <x v="3"/>
    <n v="4"/>
    <n v="189006.07"/>
    <n v="2225.8200000000002"/>
    <n v="0"/>
    <n v="191231.89"/>
    <n v="622.44000000000005"/>
    <n v="0"/>
    <n v="389.2"/>
    <n v="0"/>
    <n v="0"/>
    <m/>
    <n v="190842.69"/>
    <n v="4755.8500000000004"/>
    <n v="1575.05"/>
    <n v="0"/>
    <n v="1458.29"/>
    <n v="0"/>
    <n v="0"/>
    <n v="0"/>
    <n v="4872.6099999999997"/>
    <n v="0"/>
    <n v="0"/>
    <n v="0"/>
    <n v="0"/>
    <n v="0"/>
    <n v="0"/>
    <n v="0"/>
    <n v="0"/>
    <n v="0"/>
    <n v="0"/>
    <n v="0"/>
    <n v="350"/>
    <n v="0"/>
    <n v="0"/>
    <n v="131.43"/>
    <n v="0"/>
    <n v="0"/>
    <n v="0"/>
    <n v="0"/>
    <n v="2328.92"/>
    <n v="2459.06"/>
    <n v="4872.6099999999997"/>
    <n v="151"/>
    <n v="183"/>
    <n v="85458.9"/>
    <n v="199901.85"/>
    <n v="47.402424000000003"/>
    <n v="45.254239061222101"/>
    <n v="10"/>
    <m/>
    <m/>
    <m/>
    <s v="EM"/>
    <s v="ACOLMAN"/>
    <s v="55870"/>
    <s v="Morosidad"/>
    <x v="2"/>
  </r>
  <r>
    <n v="4855"/>
    <s v="Hipotecaria Su Casita"/>
    <s v="FIDEICOMISO 234036"/>
    <d v="2018-05-03T00:00:00"/>
    <s v="340496"/>
    <x v="3"/>
    <n v="3"/>
    <n v="166554.07"/>
    <n v="1618.48"/>
    <n v="0"/>
    <n v="168172.55"/>
    <n v="548.51"/>
    <n v="0"/>
    <n v="351.33"/>
    <n v="0"/>
    <n v="0"/>
    <m/>
    <n v="167821.22"/>
    <n v="4190.8999999999996"/>
    <n v="1387.95"/>
    <n v="0"/>
    <n v="1401.44"/>
    <n v="0"/>
    <n v="0"/>
    <n v="0"/>
    <n v="4177.41"/>
    <n v="0"/>
    <n v="0"/>
    <n v="0"/>
    <n v="0"/>
    <n v="0"/>
    <n v="0"/>
    <n v="0"/>
    <n v="0"/>
    <n v="0"/>
    <n v="0"/>
    <n v="0"/>
    <n v="184.51"/>
    <n v="0"/>
    <n v="0"/>
    <n v="115.72"/>
    <n v="0"/>
    <n v="0"/>
    <n v="0"/>
    <n v="0"/>
    <n v="2053"/>
    <n v="1815.66"/>
    <n v="4177.41"/>
    <n v="151"/>
    <n v="183"/>
    <n v="75156.3"/>
    <n v="176155.72"/>
    <n v="47.605058"/>
    <n v="45.352707886696798"/>
    <n v="10"/>
    <m/>
    <m/>
    <m/>
    <s v="PUE"/>
    <s v="PUEBLA"/>
    <s v="72490"/>
    <s v="Morosidad"/>
    <x v="2"/>
  </r>
  <r>
    <n v="4856"/>
    <s v="Hipotecaria Su Casita"/>
    <s v="FIDEICOMISO 234036"/>
    <d v="2018-05-03T00:00:00"/>
    <s v="340497"/>
    <x v="4"/>
    <n v="1"/>
    <n v="287898.26"/>
    <n v="2085.4899999999998"/>
    <n v="0"/>
    <n v="289983.75"/>
    <n v="2102.87"/>
    <n v="0"/>
    <n v="0"/>
    <n v="0"/>
    <n v="0"/>
    <m/>
    <n v="289983.75"/>
    <n v="1510.31"/>
    <n v="2399.15"/>
    <n v="0"/>
    <n v="0"/>
    <n v="0"/>
    <n v="0"/>
    <n v="0"/>
    <n v="3909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88.3599999999997"/>
    <n v="3909.46"/>
    <n v="91"/>
    <n v="123"/>
    <n v="102057.3"/>
    <n v="325196.76"/>
    <n v="75.005374000000003"/>
    <n v="66.883629537614397"/>
    <n v="10"/>
    <m/>
    <m/>
    <m/>
    <s v="COA"/>
    <s v="TORREON"/>
    <s v="27054"/>
    <s v="Morosidad"/>
    <x v="2"/>
  </r>
  <r>
    <n v="4857"/>
    <s v="Hipotecaria Su Casita"/>
    <s v="FIDEICOMISO 234036"/>
    <d v="2018-05-03T00:00:00"/>
    <s v="340499"/>
    <x v="2"/>
    <n v="0"/>
    <n v="203218.23"/>
    <n v="0"/>
    <n v="0"/>
    <n v="203218.23"/>
    <n v="669.25"/>
    <n v="0"/>
    <n v="0"/>
    <n v="0"/>
    <n v="0"/>
    <m/>
    <n v="203218.23"/>
    <n v="0"/>
    <n v="1693.49"/>
    <n v="0"/>
    <n v="0"/>
    <n v="922.14"/>
    <n v="0"/>
    <n v="0"/>
    <n v="771.35"/>
    <n v="0"/>
    <n v="0"/>
    <n v="0"/>
    <n v="0"/>
    <n v="0"/>
    <n v="0"/>
    <n v="0"/>
    <n v="134.29"/>
    <n v="0"/>
    <n v="0"/>
    <n v="0"/>
    <n v="0"/>
    <n v="0"/>
    <n v="0"/>
    <n v="0"/>
    <n v="0"/>
    <n v="0"/>
    <n v="56.43"/>
    <n v="0"/>
    <n v="1056.43"/>
    <n v="669.25"/>
    <n v="771.35"/>
    <n v="151"/>
    <n v="183"/>
    <n v="83445.3"/>
    <n v="214933.51"/>
    <n v="54.065477999999999"/>
    <n v="51.118556353841399"/>
    <n v="10"/>
    <m/>
    <m/>
    <m/>
    <s v="QR"/>
    <s v="BENITO JUAREZ"/>
    <s v="77518"/>
    <s v="Morosidad"/>
    <x v="2"/>
  </r>
  <r>
    <n v="4858"/>
    <s v="Hipotecaria Su Casita"/>
    <s v="FIDEICOMISO 234036"/>
    <d v="2018-05-03T00:00:00"/>
    <s v="340501"/>
    <x v="0"/>
    <n v="21"/>
    <n v="218809.7"/>
    <n v="12614"/>
    <n v="0"/>
    <n v="231423.7"/>
    <n v="720.6"/>
    <n v="0"/>
    <n v="0"/>
    <n v="0"/>
    <n v="0"/>
    <m/>
    <n v="231423.7"/>
    <n v="66715.11"/>
    <n v="1823.41"/>
    <n v="0"/>
    <n v="0"/>
    <n v="0"/>
    <n v="0"/>
    <n v="0"/>
    <n v="68538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34.6"/>
    <n v="68538.52"/>
    <n v="151"/>
    <n v="183"/>
    <n v="81257.100000000006"/>
    <n v="231423.7"/>
    <n v="56.010280999999999"/>
    <n v="56.010280999999999"/>
    <n v="10"/>
    <m/>
    <m/>
    <m/>
    <s v="EM"/>
    <s v="CHICOLOAPAN"/>
    <s v="56370"/>
    <s v="Morosidad"/>
    <x v="2"/>
  </r>
  <r>
    <n v="4859"/>
    <s v="Hipotecaria Su Casita"/>
    <s v="FIDEICOMISO 234036"/>
    <d v="2018-05-03T00:00:00"/>
    <s v="340503"/>
    <x v="3"/>
    <n v="4"/>
    <n v="206973.76"/>
    <n v="668.21"/>
    <n v="0"/>
    <n v="207641.97"/>
    <n v="673.78"/>
    <n v="0"/>
    <n v="668.21"/>
    <n v="0"/>
    <n v="0"/>
    <m/>
    <n v="206973.76"/>
    <n v="1708.75"/>
    <n v="1724.78"/>
    <n v="0"/>
    <n v="1708.75"/>
    <n v="1472.73"/>
    <n v="0"/>
    <n v="0"/>
    <n v="252.05"/>
    <n v="0"/>
    <n v="0"/>
    <n v="0"/>
    <n v="0"/>
    <n v="0"/>
    <n v="0"/>
    <n v="0"/>
    <n v="150.31"/>
    <n v="0"/>
    <n v="0"/>
    <n v="0"/>
    <n v="0"/>
    <n v="0"/>
    <n v="0"/>
    <n v="0"/>
    <n v="0"/>
    <n v="0"/>
    <n v="0"/>
    <n v="0"/>
    <n v="4000"/>
    <n v="673.78"/>
    <n v="252.05"/>
    <n v="152"/>
    <n v="184"/>
    <n v="100590"/>
    <n v="218768.22"/>
    <n v="45.890208000000001"/>
    <n v="43.416127337609097"/>
    <n v="10"/>
    <m/>
    <m/>
    <m/>
    <s v="BCN"/>
    <s v="TIJUANA"/>
    <s v="22245"/>
    <s v="Morosidad"/>
    <x v="2"/>
  </r>
  <r>
    <n v="4860"/>
    <s v="Hipotecaria Su Casita"/>
    <s v="FIDEICOMISO 234036"/>
    <d v="2018-05-03T00:00:00"/>
    <s v="340506"/>
    <x v="1"/>
    <n v="0"/>
    <n v="169880.84"/>
    <n v="0"/>
    <n v="0"/>
    <n v="169880.84"/>
    <n v="553.04"/>
    <n v="0"/>
    <n v="0"/>
    <n v="553.04"/>
    <n v="0"/>
    <m/>
    <n v="169327.8"/>
    <n v="0"/>
    <n v="1415.67"/>
    <n v="0"/>
    <n v="0"/>
    <n v="1415.67"/>
    <n v="0"/>
    <n v="0"/>
    <n v="0"/>
    <n v="0"/>
    <n v="0"/>
    <n v="0"/>
    <n v="0"/>
    <n v="0"/>
    <n v="0"/>
    <n v="0"/>
    <n v="114.65"/>
    <n v="0"/>
    <n v="0"/>
    <n v="0"/>
    <n v="0"/>
    <n v="0"/>
    <n v="0"/>
    <n v="0"/>
    <n v="0"/>
    <n v="0"/>
    <n v="0"/>
    <n v="0"/>
    <n v="2083.36"/>
    <n v="0"/>
    <n v="0"/>
    <n v="152"/>
    <n v="184"/>
    <n v="72158.399999999994"/>
    <n v="179561.72"/>
    <n v="50.359527999999997"/>
    <n v="47.489342858145903"/>
    <n v="10"/>
    <m/>
    <m/>
    <m/>
    <s v="QR"/>
    <s v="BENITO JUAREZ"/>
    <s v="77517"/>
    <s v="Al corriente"/>
    <x v="2"/>
  </r>
  <r>
    <n v="4861"/>
    <s v="Hipotecaria Su Casita"/>
    <s v="FIDEICOMISO 234036"/>
    <d v="2018-05-03T00:00:00"/>
    <s v="340507"/>
    <x v="0"/>
    <n v="21"/>
    <n v="112369.13"/>
    <n v="6403.51"/>
    <n v="0"/>
    <n v="118772.64"/>
    <n v="365.81"/>
    <n v="0"/>
    <n v="0"/>
    <n v="0"/>
    <n v="0"/>
    <m/>
    <n v="118772.64"/>
    <n v="35121.269999999997"/>
    <n v="936.41"/>
    <n v="0"/>
    <n v="0"/>
    <n v="0"/>
    <n v="0"/>
    <n v="0"/>
    <n v="36057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69.32"/>
    <n v="36057.68"/>
    <n v="152"/>
    <n v="184"/>
    <n v="72158.399999999994"/>
    <n v="118772.64"/>
    <n v="32.439701999999997"/>
    <n v="32.439701999999997"/>
    <n v="10"/>
    <m/>
    <m/>
    <m/>
    <s v="QR"/>
    <s v="BENITO JUAREZ"/>
    <s v="77517"/>
    <s v="Morosidad"/>
    <x v="2"/>
  </r>
  <r>
    <n v="4862"/>
    <s v="Hipotecaria Su Casita"/>
    <s v="FIDEICOMISO 234036"/>
    <d v="2018-05-03T00:00:00"/>
    <s v="340508"/>
    <x v="0"/>
    <n v="21"/>
    <n v="264478.73"/>
    <n v="15071.6"/>
    <n v="0"/>
    <n v="279550.33"/>
    <n v="860.99"/>
    <n v="0"/>
    <n v="0"/>
    <n v="0"/>
    <n v="0"/>
    <m/>
    <n v="279550.33"/>
    <n v="68937.58"/>
    <n v="2203.9899999999998"/>
    <n v="0"/>
    <n v="0"/>
    <n v="0"/>
    <n v="0"/>
    <n v="0"/>
    <n v="71141.57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932.59"/>
    <n v="71141.570000000007"/>
    <n v="152"/>
    <n v="184"/>
    <n v="85985.4"/>
    <n v="279550.33"/>
    <n v="69.492436999999995"/>
    <n v="69.492436999999995"/>
    <n v="10"/>
    <m/>
    <m/>
    <m/>
    <s v="EM"/>
    <s v="ACOLMAN"/>
    <s v="55870"/>
    <s v="Proceso judicial"/>
    <x v="2"/>
  </r>
  <r>
    <n v="4863"/>
    <s v="Hipotecaria Su Casita"/>
    <s v="FIDEICOMISO 234036"/>
    <d v="2018-05-03T00:00:00"/>
    <s v="340509"/>
    <x v="9"/>
    <n v="10"/>
    <n v="159638.32"/>
    <n v="4966.45"/>
    <n v="0"/>
    <n v="164604.76999999999"/>
    <n v="519.69000000000005"/>
    <n v="0"/>
    <n v="0"/>
    <n v="0"/>
    <n v="0"/>
    <m/>
    <n v="164604.76999999999"/>
    <n v="12700.72"/>
    <n v="1330.32"/>
    <n v="0"/>
    <n v="0"/>
    <n v="0"/>
    <n v="0"/>
    <n v="0"/>
    <n v="14031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86.14"/>
    <n v="14031.04"/>
    <n v="152"/>
    <n v="184"/>
    <n v="68570.399999999994"/>
    <n v="168735.48"/>
    <n v="48.821474000000002"/>
    <n v="47.626305379467198"/>
    <n v="10"/>
    <m/>
    <m/>
    <m/>
    <s v="QR"/>
    <s v="SOLIDARIDAD"/>
    <s v="77710"/>
    <s v="Morosidad"/>
    <x v="2"/>
  </r>
  <r>
    <n v="4864"/>
    <s v="Hipotecaria Su Casita"/>
    <s v="FIDEICOMISO 234036"/>
    <d v="2018-05-03T00:00:00"/>
    <s v="340510"/>
    <x v="1"/>
    <n v="0"/>
    <n v="239186.98"/>
    <n v="0"/>
    <n v="0"/>
    <n v="239186.98"/>
    <n v="778.65"/>
    <n v="0"/>
    <n v="0"/>
    <n v="778.65"/>
    <n v="0"/>
    <m/>
    <n v="238408.33"/>
    <n v="0"/>
    <n v="1993.22"/>
    <n v="0"/>
    <n v="0"/>
    <n v="1993.22"/>
    <n v="0"/>
    <n v="0"/>
    <n v="0"/>
    <n v="0"/>
    <n v="0"/>
    <n v="0"/>
    <n v="0"/>
    <n v="0"/>
    <n v="0"/>
    <n v="0"/>
    <n v="144.29"/>
    <n v="0"/>
    <n v="0"/>
    <n v="0"/>
    <n v="0"/>
    <n v="0"/>
    <n v="0"/>
    <n v="0"/>
    <n v="698.6"/>
    <n v="0"/>
    <n v="614.76"/>
    <n v="0"/>
    <n v="3614.76"/>
    <n v="0"/>
    <n v="0"/>
    <n v="152"/>
    <n v="184"/>
    <n v="81235.199999999997"/>
    <n v="252817.13"/>
    <n v="65.785768000000004"/>
    <n v="62.036441465210203"/>
    <n v="10"/>
    <m/>
    <m/>
    <m/>
    <s v="PUE"/>
    <s v="PUEBLA"/>
    <s v="72450"/>
    <s v="Al corriente"/>
    <x v="2"/>
  </r>
  <r>
    <n v="4865"/>
    <s v="Hipotecaria Su Casita"/>
    <s v="FIDEICOMISO 234036"/>
    <d v="2018-05-03T00:00:00"/>
    <s v="340512"/>
    <x v="15"/>
    <n v="6"/>
    <n v="121182.84"/>
    <n v="2299.48"/>
    <n v="0"/>
    <n v="123482.32"/>
    <n v="394.5"/>
    <n v="0"/>
    <n v="0"/>
    <n v="0"/>
    <n v="0"/>
    <m/>
    <n v="123482.32"/>
    <n v="6126.68"/>
    <n v="1009.86"/>
    <n v="0"/>
    <n v="0"/>
    <n v="0"/>
    <n v="0"/>
    <n v="0"/>
    <n v="71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93.98"/>
    <n v="7136.54"/>
    <n v="152"/>
    <n v="184"/>
    <n v="68564.399999999994"/>
    <n v="128088.59"/>
    <n v="39.147312999999997"/>
    <n v="37.739513183853099"/>
    <n v="10"/>
    <m/>
    <m/>
    <m/>
    <s v="QR"/>
    <s v="SOLIDARIDAD"/>
    <s v="77710"/>
    <s v="Morosidad"/>
    <x v="2"/>
  </r>
  <r>
    <n v="4866"/>
    <s v="Hipotecaria Su Casita"/>
    <s v="FIDEICOMISO 234036"/>
    <d v="2018-05-03T00:00:00"/>
    <s v="340513"/>
    <x v="0"/>
    <n v="21"/>
    <n v="134553.07999999999"/>
    <n v="7667.6"/>
    <n v="0"/>
    <n v="142220.68"/>
    <n v="438.02"/>
    <n v="0"/>
    <n v="0"/>
    <n v="0"/>
    <n v="0"/>
    <m/>
    <n v="142220.68"/>
    <n v="41912.699999999997"/>
    <n v="1121.28"/>
    <n v="0"/>
    <n v="0"/>
    <n v="0"/>
    <n v="0"/>
    <n v="0"/>
    <n v="43033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05.62"/>
    <n v="43033.98"/>
    <n v="152"/>
    <n v="184"/>
    <n v="72142.8"/>
    <n v="142220.68"/>
    <n v="41.671227000000002"/>
    <n v="41.671227000000002"/>
    <n v="10"/>
    <m/>
    <m/>
    <m/>
    <s v="QR"/>
    <s v="BENITO JUAREZ"/>
    <s v="77517"/>
    <s v="Proceso judicial"/>
    <x v="2"/>
  </r>
  <r>
    <n v="4867"/>
    <s v="Hipotecaria Su Casita"/>
    <s v="FIDEICOMISO 234036"/>
    <d v="2018-05-03T00:00:00"/>
    <s v="340515"/>
    <x v="4"/>
    <n v="2"/>
    <n v="298772.08"/>
    <n v="1921.19"/>
    <n v="0"/>
    <n v="300693.27"/>
    <n v="972.62"/>
    <n v="0"/>
    <n v="956.61"/>
    <n v="0"/>
    <n v="0"/>
    <m/>
    <n v="299736.65999999997"/>
    <n v="5003.59"/>
    <n v="2489.77"/>
    <n v="0"/>
    <n v="2505.7800000000002"/>
    <n v="0"/>
    <n v="0"/>
    <n v="0"/>
    <n v="4987.58"/>
    <n v="0"/>
    <n v="0"/>
    <n v="0"/>
    <n v="0"/>
    <n v="0"/>
    <n v="0"/>
    <n v="0"/>
    <n v="0"/>
    <n v="0"/>
    <n v="0"/>
    <n v="0"/>
    <n v="317.60000000000002"/>
    <n v="0"/>
    <n v="0"/>
    <n v="70.010000000000005"/>
    <n v="0"/>
    <n v="0"/>
    <n v="0"/>
    <n v="0"/>
    <n v="3850"/>
    <n v="1937.2"/>
    <n v="4987.58"/>
    <n v="152"/>
    <n v="184"/>
    <n v="86956.800000000003"/>
    <n v="315797.78999999998"/>
    <n v="78.737729999999999"/>
    <n v="74.733215220352903"/>
    <n v="10"/>
    <m/>
    <m/>
    <m/>
    <s v="QR"/>
    <s v="SOLIDARIDAD"/>
    <s v="77710"/>
    <s v="Morosidad"/>
    <x v="2"/>
  </r>
  <r>
    <n v="4868"/>
    <s v="Hipotecaria Su Casita"/>
    <s v="FIDEICOMISO 234036"/>
    <d v="2018-05-03T00:00:00"/>
    <s v="340516"/>
    <x v="1"/>
    <n v="0"/>
    <n v="352830.84"/>
    <n v="0"/>
    <n v="0"/>
    <n v="352830.84"/>
    <n v="1135.45"/>
    <n v="0"/>
    <n v="0"/>
    <n v="1135.45"/>
    <n v="0"/>
    <m/>
    <n v="351695.39"/>
    <n v="0"/>
    <n v="2940.26"/>
    <n v="0"/>
    <n v="0"/>
    <n v="2940.26"/>
    <n v="0"/>
    <n v="0"/>
    <n v="0"/>
    <n v="0"/>
    <n v="0"/>
    <n v="0"/>
    <n v="0"/>
    <n v="0"/>
    <n v="0"/>
    <n v="0"/>
    <n v="205.98"/>
    <n v="0"/>
    <n v="0"/>
    <n v="0"/>
    <n v="0"/>
    <n v="0"/>
    <n v="0"/>
    <n v="0"/>
    <n v="379.96"/>
    <n v="0"/>
    <n v="361.65"/>
    <n v="0"/>
    <n v="4661.6499999999996"/>
    <n v="0"/>
    <n v="0"/>
    <n v="153"/>
    <n v="185"/>
    <n v="111529.2"/>
    <n v="372706.89"/>
    <n v="71.846063999999998"/>
    <n v="67.795713404828604"/>
    <n v="10"/>
    <m/>
    <m/>
    <m/>
    <s v="BCN"/>
    <s v="MEXICALI"/>
    <s v="21376"/>
    <s v="Al corriente"/>
    <x v="2"/>
  </r>
  <r>
    <n v="4869"/>
    <s v="Hipotecaria Su Casita"/>
    <s v="FIDEICOMISO 234036"/>
    <d v="2018-05-03T00:00:00"/>
    <s v="340519"/>
    <x v="1"/>
    <n v="0"/>
    <n v="223553.11"/>
    <n v="0"/>
    <n v="0"/>
    <n v="223553.11"/>
    <n v="711.2"/>
    <n v="0"/>
    <n v="0"/>
    <n v="711.2"/>
    <n v="0"/>
    <m/>
    <n v="222841.91"/>
    <n v="0"/>
    <n v="1862.94"/>
    <n v="0"/>
    <n v="0"/>
    <n v="1862.94"/>
    <n v="0"/>
    <n v="0"/>
    <n v="0"/>
    <n v="0"/>
    <n v="0"/>
    <n v="0"/>
    <n v="0"/>
    <n v="0"/>
    <n v="0"/>
    <n v="0"/>
    <n v="125.55"/>
    <n v="0"/>
    <n v="0"/>
    <n v="0"/>
    <n v="0"/>
    <n v="0"/>
    <n v="0"/>
    <n v="0"/>
    <n v="5.89"/>
    <n v="0"/>
    <n v="5.58"/>
    <n v="0"/>
    <n v="2705.58"/>
    <n v="0"/>
    <n v="0"/>
    <n v="154"/>
    <n v="186"/>
    <n v="64320.3"/>
    <n v="236002.57"/>
    <n v="75.846630000000005"/>
    <n v="71.617050171374402"/>
    <n v="10"/>
    <m/>
    <m/>
    <m/>
    <s v="QR"/>
    <s v="SOLIDARIDAD"/>
    <s v="77710"/>
    <s v="Al corriente"/>
    <x v="2"/>
  </r>
  <r>
    <n v="4870"/>
    <s v="Hipotecaria Su Casita"/>
    <s v="FIDEICOMISO 234036"/>
    <d v="2018-05-03T00:00:00"/>
    <s v="340520"/>
    <x v="1"/>
    <n v="0"/>
    <n v="189345.57"/>
    <n v="0"/>
    <n v="0"/>
    <n v="189345.57"/>
    <n v="602.38"/>
    <n v="0"/>
    <n v="0"/>
    <n v="602.38"/>
    <n v="0"/>
    <m/>
    <n v="188743.19"/>
    <n v="0"/>
    <n v="1577.88"/>
    <n v="0"/>
    <n v="0"/>
    <n v="1577.88"/>
    <n v="0"/>
    <n v="0"/>
    <n v="0"/>
    <n v="0"/>
    <n v="0"/>
    <n v="0"/>
    <n v="0"/>
    <n v="0"/>
    <n v="0"/>
    <n v="0"/>
    <n v="141.26"/>
    <n v="0"/>
    <n v="0"/>
    <n v="0"/>
    <n v="0"/>
    <n v="0"/>
    <n v="0"/>
    <n v="0"/>
    <n v="9.1199999999999992"/>
    <n v="0"/>
    <n v="8.64"/>
    <n v="0"/>
    <n v="2330.64"/>
    <n v="0"/>
    <n v="0"/>
    <n v="154"/>
    <n v="186"/>
    <n v="95441.1"/>
    <n v="199890.22"/>
    <n v="41.552548999999999"/>
    <n v="39.235339532325902"/>
    <n v="10"/>
    <m/>
    <m/>
    <m/>
    <s v="EM"/>
    <s v="IXTAPALUCA"/>
    <s v="56535"/>
    <s v="Al corriente"/>
    <x v="2"/>
  </r>
  <r>
    <n v="4871"/>
    <s v="Hipotecaria Su Casita"/>
    <s v="FIDEICOMISO 234036"/>
    <d v="2018-05-03T00:00:00"/>
    <s v="340521"/>
    <x v="1"/>
    <n v="0"/>
    <n v="86463.039999999994"/>
    <n v="0"/>
    <n v="0"/>
    <n v="86463.039999999994"/>
    <n v="275.07"/>
    <n v="0"/>
    <n v="0"/>
    <n v="275.07"/>
    <n v="0"/>
    <m/>
    <n v="86187.97"/>
    <n v="0"/>
    <n v="720.53"/>
    <n v="0"/>
    <n v="0"/>
    <n v="720.53"/>
    <n v="0"/>
    <n v="0"/>
    <n v="0"/>
    <n v="0"/>
    <n v="0"/>
    <n v="0"/>
    <n v="0"/>
    <n v="0"/>
    <n v="0"/>
    <n v="0"/>
    <n v="87.93"/>
    <n v="0"/>
    <n v="0"/>
    <n v="0"/>
    <n v="0"/>
    <n v="0"/>
    <n v="0"/>
    <n v="0"/>
    <n v="0"/>
    <n v="0"/>
    <n v="0"/>
    <n v="0"/>
    <n v="1083.53"/>
    <n v="0"/>
    <n v="0"/>
    <n v="154"/>
    <n v="186"/>
    <n v="71029.2"/>
    <n v="91278.21"/>
    <n v="25.677213999999999"/>
    <n v="24.245293043274799"/>
    <n v="10"/>
    <m/>
    <m/>
    <m/>
    <s v="EM"/>
    <s v="CHICOLOAPAN"/>
    <s v="56370"/>
    <s v="Al corriente"/>
    <x v="2"/>
  </r>
  <r>
    <n v="4872"/>
    <s v="Hipotecaria Su Casita"/>
    <s v="FIDEICOMISO 234036"/>
    <d v="2018-05-03T00:00:00"/>
    <s v="340522"/>
    <x v="1"/>
    <n v="0"/>
    <n v="339112.23"/>
    <n v="0"/>
    <n v="0"/>
    <n v="339112.23"/>
    <n v="1078.83"/>
    <n v="0"/>
    <n v="0"/>
    <n v="1078.83"/>
    <n v="0"/>
    <m/>
    <n v="338033.4"/>
    <n v="0"/>
    <n v="2825.94"/>
    <n v="0"/>
    <n v="0"/>
    <n v="2825.94"/>
    <n v="0"/>
    <n v="0"/>
    <n v="0"/>
    <n v="0"/>
    <n v="0"/>
    <n v="0"/>
    <n v="0"/>
    <n v="0"/>
    <n v="0"/>
    <n v="0"/>
    <n v="190.46"/>
    <n v="0"/>
    <n v="0"/>
    <n v="0"/>
    <n v="0"/>
    <n v="0"/>
    <n v="0"/>
    <n v="0"/>
    <n v="0.39"/>
    <n v="0"/>
    <n v="0.62"/>
    <n v="0"/>
    <n v="4095.62"/>
    <n v="0"/>
    <n v="0"/>
    <n v="154"/>
    <n v="186"/>
    <n v="97426.5"/>
    <n v="357997.18"/>
    <n v="79.888901000000004"/>
    <n v="75.4338814269247"/>
    <n v="10"/>
    <m/>
    <m/>
    <m/>
    <s v="EM"/>
    <s v="ACOLMAN"/>
    <s v="55870"/>
    <s v="Al corriente"/>
    <x v="2"/>
  </r>
  <r>
    <n v="4873"/>
    <s v="Hipotecaria Su Casita"/>
    <s v="FIDEICOMISO 234036"/>
    <d v="2018-05-03T00:00:00"/>
    <s v="340525"/>
    <x v="7"/>
    <n v="4"/>
    <n v="10722.51"/>
    <n v="3767.73"/>
    <n v="0"/>
    <n v="14490.24"/>
    <n v="1274.75"/>
    <n v="0"/>
    <n v="0"/>
    <n v="0"/>
    <n v="0"/>
    <m/>
    <n v="14490.24"/>
    <n v="330.93"/>
    <n v="89.35"/>
    <n v="0"/>
    <n v="0"/>
    <n v="0"/>
    <n v="0"/>
    <n v="0"/>
    <n v="420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42.4799999999996"/>
    <n v="420.28"/>
    <n v="154"/>
    <n v="186"/>
    <n v="89807.1"/>
    <n v="125063.76"/>
    <n v="30.000056000000001"/>
    <n v="3.4758911090906"/>
    <n v="10"/>
    <m/>
    <m/>
    <m/>
    <s v="GTO"/>
    <s v="LEON"/>
    <s v="37358"/>
    <s v="Morosidad"/>
    <x v="2"/>
  </r>
  <r>
    <n v="4874"/>
    <s v="Hipotecaria Su Casita"/>
    <s v="FIDEICOMISO 234036"/>
    <d v="2018-05-03T00:00:00"/>
    <s v="340526"/>
    <x v="1"/>
    <n v="9"/>
    <n v="148440.66"/>
    <n v="4078.39"/>
    <n v="0"/>
    <n v="152519.04999999999"/>
    <n v="472.24"/>
    <n v="0"/>
    <n v="4078.39"/>
    <n v="472.24"/>
    <n v="0"/>
    <m/>
    <n v="147968.42000000001"/>
    <n v="11304.86"/>
    <n v="1237.01"/>
    <n v="0"/>
    <n v="11304.86"/>
    <n v="1237.01"/>
    <n v="0"/>
    <n v="0"/>
    <n v="0"/>
    <n v="0"/>
    <n v="0"/>
    <n v="0"/>
    <n v="0"/>
    <n v="0"/>
    <n v="0"/>
    <n v="0"/>
    <n v="134.01"/>
    <n v="0"/>
    <n v="0"/>
    <n v="0"/>
    <n v="2800"/>
    <n v="0"/>
    <n v="0"/>
    <n v="1089.27"/>
    <n v="0"/>
    <n v="0"/>
    <n v="0"/>
    <n v="343.78"/>
    <n v="21115.78"/>
    <n v="0"/>
    <n v="0"/>
    <n v="154"/>
    <n v="186"/>
    <n v="101978.1"/>
    <n v="156707.28"/>
    <n v="30.666740999999998"/>
    <n v="28.956594820095301"/>
    <n v="10"/>
    <m/>
    <m/>
    <m/>
    <s v="VER"/>
    <s v="VERACRUZ"/>
    <s v="91880"/>
    <s v="Al corriente"/>
    <x v="2"/>
  </r>
  <r>
    <n v="4875"/>
    <s v="Hipotecaria Su Casita"/>
    <s v="FIDEICOMISO 234036"/>
    <d v="2018-05-03T00:00:00"/>
    <s v="340527"/>
    <x v="4"/>
    <n v="1"/>
    <n v="91347.98"/>
    <n v="379.28"/>
    <n v="0"/>
    <n v="91727.26"/>
    <n v="382.44"/>
    <n v="0"/>
    <n v="0"/>
    <n v="0"/>
    <n v="0"/>
    <m/>
    <n v="91727.26"/>
    <n v="764.39"/>
    <n v="761.23"/>
    <n v="0"/>
    <n v="0"/>
    <n v="0"/>
    <n v="0"/>
    <n v="0"/>
    <n v="1525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1.72"/>
    <n v="1525.62"/>
    <n v="131"/>
    <n v="163"/>
    <n v="68411.7"/>
    <n v="98042.51"/>
    <n v="31.280073000000002"/>
    <n v="29.265217596836099"/>
    <n v="10"/>
    <m/>
    <m/>
    <m/>
    <s v="EM"/>
    <s v="ACOLMAN"/>
    <s v="55870"/>
    <s v="Morosidad"/>
    <x v="2"/>
  </r>
  <r>
    <n v="4876"/>
    <s v="Hipotecaria Su Casita"/>
    <s v="FIDEICOMISO 234036"/>
    <d v="2018-05-03T00:00:00"/>
    <s v="340528"/>
    <x v="1"/>
    <n v="1"/>
    <n v="308060.5"/>
    <n v="971.95"/>
    <n v="0"/>
    <n v="309032.45"/>
    <n v="980.05"/>
    <n v="0"/>
    <n v="971.95"/>
    <n v="980.05"/>
    <n v="0"/>
    <m/>
    <n v="307080.45"/>
    <n v="2292.63"/>
    <n v="2567.17"/>
    <n v="0"/>
    <n v="2292.63"/>
    <n v="2567.17"/>
    <n v="0"/>
    <n v="0"/>
    <n v="0"/>
    <n v="0"/>
    <n v="0"/>
    <n v="0"/>
    <n v="0"/>
    <n v="0"/>
    <n v="0"/>
    <n v="0"/>
    <n v="195"/>
    <n v="0"/>
    <n v="0"/>
    <n v="0"/>
    <n v="0"/>
    <n v="0"/>
    <n v="0"/>
    <n v="0"/>
    <n v="93.2"/>
    <n v="0"/>
    <n v="0"/>
    <n v="0"/>
    <n v="7100"/>
    <n v="0"/>
    <n v="0"/>
    <n v="154"/>
    <n v="186"/>
    <n v="114168.9"/>
    <n v="325216.21999999997"/>
    <n v="61.295186000000001"/>
    <n v="57.877043462696001"/>
    <n v="10"/>
    <m/>
    <m/>
    <m/>
    <s v="BCN"/>
    <s v="MEXICALI"/>
    <s v="21376"/>
    <s v="Al corriente"/>
    <x v="2"/>
  </r>
  <r>
    <n v="4877"/>
    <s v="Hipotecaria Su Casita"/>
    <s v="FIDEICOMISO 234036"/>
    <d v="2018-05-03T00:00:00"/>
    <s v="340529"/>
    <x v="1"/>
    <n v="0"/>
    <n v="138616.62"/>
    <n v="0"/>
    <n v="0"/>
    <n v="138616.62"/>
    <n v="435.97"/>
    <n v="0"/>
    <n v="0"/>
    <n v="435.97"/>
    <n v="0"/>
    <m/>
    <n v="138180.65"/>
    <n v="0"/>
    <n v="1155.1400000000001"/>
    <n v="0"/>
    <n v="0"/>
    <n v="1155.1400000000001"/>
    <n v="0"/>
    <n v="0"/>
    <n v="0"/>
    <n v="0"/>
    <n v="0"/>
    <n v="0"/>
    <n v="0"/>
    <n v="0"/>
    <n v="0"/>
    <n v="0"/>
    <n v="115.79"/>
    <n v="0"/>
    <n v="0"/>
    <n v="0"/>
    <n v="0"/>
    <n v="0"/>
    <n v="0"/>
    <n v="0"/>
    <n v="412.6"/>
    <n v="0"/>
    <n v="369.5"/>
    <n v="0"/>
    <n v="2119.5"/>
    <n v="0"/>
    <n v="0"/>
    <n v="155"/>
    <n v="187"/>
    <n v="84259.199999999997"/>
    <n v="146248.29999999999"/>
    <n v="34.556261999999997"/>
    <n v="32.649998288734302"/>
    <n v="10"/>
    <m/>
    <m/>
    <m/>
    <s v="QR"/>
    <s v="BENITO JUAREZ"/>
    <s v="77500"/>
    <s v="Al corriente"/>
    <x v="2"/>
  </r>
  <r>
    <n v="4878"/>
    <s v="Hipotecaria Su Casita"/>
    <s v="FIDEICOMISO 234036"/>
    <d v="2018-05-03T00:00:00"/>
    <s v="340533"/>
    <x v="2"/>
    <n v="1"/>
    <n v="133351.74"/>
    <n v="415.95"/>
    <n v="0"/>
    <n v="133767.69"/>
    <n v="419.42"/>
    <n v="0"/>
    <n v="415.95"/>
    <n v="0"/>
    <n v="0"/>
    <m/>
    <n v="133351.74"/>
    <n v="1114.73"/>
    <n v="1111.26"/>
    <n v="0"/>
    <n v="1114.73"/>
    <n v="0"/>
    <n v="0"/>
    <n v="0"/>
    <n v="1111.26"/>
    <n v="0"/>
    <n v="0"/>
    <n v="0"/>
    <n v="0"/>
    <n v="0"/>
    <n v="0"/>
    <n v="0"/>
    <n v="13.81"/>
    <n v="0"/>
    <n v="0"/>
    <n v="0"/>
    <n v="0"/>
    <n v="0"/>
    <n v="0"/>
    <n v="105.51"/>
    <n v="0"/>
    <n v="0"/>
    <n v="0"/>
    <n v="0"/>
    <n v="1650"/>
    <n v="419.42"/>
    <n v="1111.26"/>
    <n v="155"/>
    <n v="187"/>
    <n v="91029.6"/>
    <n v="140693.56"/>
    <n v="31.406466000000002"/>
    <n v="29.767580608173098"/>
    <n v="10"/>
    <m/>
    <m/>
    <m/>
    <s v="BCN"/>
    <s v="TIJUANA"/>
    <s v="22520"/>
    <s v="Morosidad"/>
    <x v="2"/>
  </r>
  <r>
    <n v="4879"/>
    <s v="Hipotecaria Su Casita"/>
    <s v="FIDEICOMISO 234036"/>
    <d v="2018-05-03T00:00:00"/>
    <s v="340536"/>
    <x v="2"/>
    <n v="0"/>
    <n v="220111.39"/>
    <n v="0"/>
    <n v="0"/>
    <n v="220111.39"/>
    <n v="692.29"/>
    <n v="0"/>
    <n v="0"/>
    <n v="0"/>
    <n v="0"/>
    <m/>
    <n v="220111.39"/>
    <n v="0"/>
    <n v="1834.26"/>
    <n v="0"/>
    <n v="0"/>
    <n v="0"/>
    <n v="0"/>
    <n v="0"/>
    <n v="1834.26"/>
    <n v="0"/>
    <n v="0"/>
    <n v="0"/>
    <n v="0"/>
    <n v="0"/>
    <n v="0"/>
    <n v="0"/>
    <n v="19.059999999999999"/>
    <n v="0"/>
    <n v="0"/>
    <n v="0"/>
    <n v="0"/>
    <n v="0"/>
    <n v="0"/>
    <n v="0"/>
    <n v="0"/>
    <n v="0"/>
    <n v="19.059999999999999"/>
    <n v="0"/>
    <n v="19.059999999999999"/>
    <n v="692.29"/>
    <n v="1834.26"/>
    <n v="155"/>
    <n v="187"/>
    <n v="64122.6"/>
    <n v="232229.88"/>
    <n v="71.610788999999997"/>
    <n v="67.873911426844401"/>
    <n v="10"/>
    <m/>
    <m/>
    <m/>
    <s v="QR"/>
    <s v="SOLIDARIDAD"/>
    <s v="77710"/>
    <s v="Morosidad"/>
    <x v="2"/>
  </r>
  <r>
    <n v="4880"/>
    <s v="Hipotecaria Su Casita"/>
    <s v="FIDEICOMISO 234036"/>
    <d v="2018-05-03T00:00:00"/>
    <s v="340537"/>
    <x v="1"/>
    <n v="0"/>
    <n v="71784.460000000006"/>
    <n v="0"/>
    <n v="0"/>
    <n v="71784.460000000006"/>
    <n v="225.78"/>
    <n v="0"/>
    <n v="0"/>
    <n v="225.78"/>
    <n v="0"/>
    <m/>
    <n v="71558.679999999993"/>
    <n v="0"/>
    <n v="598.20000000000005"/>
    <n v="0"/>
    <n v="0"/>
    <n v="598.20000000000005"/>
    <n v="0"/>
    <n v="0"/>
    <n v="0"/>
    <n v="0"/>
    <n v="0"/>
    <n v="0"/>
    <n v="0"/>
    <n v="0"/>
    <n v="0"/>
    <n v="0"/>
    <n v="92.6"/>
    <n v="0"/>
    <n v="0"/>
    <n v="0"/>
    <n v="0"/>
    <n v="0"/>
    <n v="0"/>
    <n v="0"/>
    <n v="84.4"/>
    <n v="0"/>
    <n v="0.98"/>
    <n v="0"/>
    <n v="1000.98"/>
    <n v="0"/>
    <n v="0"/>
    <n v="155"/>
    <n v="187"/>
    <n v="81838.5"/>
    <n v="75736.66"/>
    <n v="19.896552"/>
    <n v="18.798967338556501"/>
    <n v="10"/>
    <m/>
    <m/>
    <m/>
    <s v="BCN"/>
    <s v="ENSENADA"/>
    <s v="22800"/>
    <s v="Al corriente"/>
    <x v="2"/>
  </r>
  <r>
    <n v="4881"/>
    <s v="Hipotecaria Su Casita"/>
    <s v="FIDEICOMISO 234036"/>
    <d v="2018-05-03T00:00:00"/>
    <s v="340539"/>
    <x v="1"/>
    <n v="0"/>
    <n v="50598.58"/>
    <n v="0"/>
    <n v="0"/>
    <n v="50598.58"/>
    <n v="340.97"/>
    <n v="0"/>
    <n v="0"/>
    <n v="340.97"/>
    <n v="0"/>
    <m/>
    <n v="50257.61"/>
    <n v="0"/>
    <n v="421.65"/>
    <n v="0"/>
    <n v="0"/>
    <n v="421.65"/>
    <n v="0"/>
    <n v="0"/>
    <n v="0"/>
    <n v="0"/>
    <n v="0"/>
    <n v="0"/>
    <n v="0"/>
    <n v="0"/>
    <n v="0"/>
    <n v="0"/>
    <n v="75.34"/>
    <n v="0"/>
    <n v="0"/>
    <n v="0"/>
    <n v="0"/>
    <n v="0"/>
    <n v="0"/>
    <n v="0"/>
    <n v="26.02"/>
    <n v="0"/>
    <n v="24.98"/>
    <n v="0"/>
    <n v="863.98"/>
    <n v="0"/>
    <n v="0"/>
    <n v="96"/>
    <n v="128"/>
    <n v="68345.399999999994"/>
    <n v="56567.17"/>
    <n v="19.872997999999999"/>
    <n v="17.656343476521499"/>
    <n v="10"/>
    <m/>
    <m/>
    <m/>
    <s v="EM"/>
    <s v="ACOLMAN"/>
    <s v="55870"/>
    <s v="Al corriente"/>
    <x v="2"/>
  </r>
  <r>
    <n v="4882"/>
    <s v="Hipotecaria Su Casita"/>
    <s v="FIDEICOMISO 234036"/>
    <d v="2018-05-03T00:00:00"/>
    <s v="340540"/>
    <x v="1"/>
    <n v="0"/>
    <n v="272283.96999999997"/>
    <n v="0"/>
    <n v="0"/>
    <n v="272283.96999999997"/>
    <n v="846.66"/>
    <n v="0"/>
    <n v="0"/>
    <n v="846.66"/>
    <n v="0"/>
    <m/>
    <n v="271437.31"/>
    <n v="0"/>
    <n v="2269.0300000000002"/>
    <n v="0"/>
    <n v="0"/>
    <n v="2269.0300000000002"/>
    <n v="0"/>
    <n v="0"/>
    <n v="0"/>
    <n v="0"/>
    <n v="0"/>
    <n v="0"/>
    <n v="0"/>
    <n v="0"/>
    <n v="0"/>
    <n v="0"/>
    <n v="156.88999999999999"/>
    <n v="0"/>
    <n v="0"/>
    <n v="0"/>
    <n v="0"/>
    <n v="0"/>
    <n v="0"/>
    <n v="0"/>
    <n v="28.72"/>
    <n v="0"/>
    <n v="11.3"/>
    <n v="0"/>
    <n v="3301.3"/>
    <n v="0"/>
    <n v="0"/>
    <n v="156"/>
    <n v="188"/>
    <n v="82851.600000000006"/>
    <n v="287104.63"/>
    <n v="72.131437000000005"/>
    <n v="68.195219372514003"/>
    <n v="10"/>
    <m/>
    <m/>
    <m/>
    <s v="QR"/>
    <s v="BENITO JUAREZ"/>
    <s v="77500"/>
    <s v="Al corriente"/>
    <x v="2"/>
  </r>
  <r>
    <n v="4883"/>
    <s v="Hipotecaria Su Casita"/>
    <s v="FIDEICOMISO 234036"/>
    <d v="2018-05-03T00:00:00"/>
    <s v="340541"/>
    <x v="1"/>
    <n v="0"/>
    <n v="94960.59"/>
    <n v="0"/>
    <n v="0"/>
    <n v="94960.59"/>
    <n v="295.27999999999997"/>
    <n v="0"/>
    <n v="0"/>
    <n v="295.27999999999997"/>
    <n v="0"/>
    <m/>
    <n v="94665.31"/>
    <n v="0"/>
    <n v="791.34"/>
    <n v="0"/>
    <n v="0"/>
    <n v="791.34"/>
    <n v="0"/>
    <n v="0"/>
    <n v="0"/>
    <n v="0"/>
    <n v="0"/>
    <n v="0"/>
    <n v="0"/>
    <n v="0"/>
    <n v="0"/>
    <n v="0"/>
    <n v="90.82"/>
    <n v="0"/>
    <n v="0"/>
    <n v="0"/>
    <n v="0"/>
    <n v="0"/>
    <n v="0"/>
    <n v="0"/>
    <n v="43.6"/>
    <n v="0"/>
    <n v="41.04"/>
    <n v="0"/>
    <n v="1221.04"/>
    <n v="0"/>
    <n v="0"/>
    <n v="156"/>
    <n v="188"/>
    <n v="71147.7"/>
    <n v="100129.48"/>
    <n v="30.139766000000002"/>
    <n v="28.495007581358301"/>
    <n v="10"/>
    <m/>
    <m/>
    <m/>
    <s v="QR"/>
    <s v="BENITO JUAREZ"/>
    <s v="77517"/>
    <s v="Al corriente"/>
    <x v="2"/>
  </r>
  <r>
    <n v="4884"/>
    <s v="Hipotecaria Su Casita"/>
    <s v="FIDEICOMISO 234036"/>
    <d v="2018-05-03T00:00:00"/>
    <s v="340543"/>
    <x v="1"/>
    <n v="4"/>
    <n v="403892.21"/>
    <n v="0"/>
    <n v="0"/>
    <n v="403892.21"/>
    <n v="1255.8800000000001"/>
    <n v="0"/>
    <n v="0"/>
    <n v="1255.8800000000001"/>
    <n v="0"/>
    <m/>
    <n v="402636.33"/>
    <n v="0"/>
    <n v="3365.77"/>
    <n v="0"/>
    <n v="0"/>
    <n v="3365.77"/>
    <n v="0"/>
    <n v="0"/>
    <n v="0"/>
    <n v="0"/>
    <n v="0"/>
    <n v="0"/>
    <n v="0"/>
    <n v="0"/>
    <n v="0"/>
    <n v="0"/>
    <n v="226.82"/>
    <n v="0"/>
    <n v="0"/>
    <n v="0"/>
    <n v="0"/>
    <n v="0"/>
    <n v="0"/>
    <n v="0"/>
    <n v="455.07"/>
    <n v="0"/>
    <n v="303.54000000000002"/>
    <n v="0"/>
    <n v="5303.54"/>
    <n v="0"/>
    <n v="0"/>
    <n v="156"/>
    <n v="188"/>
    <n v="115823.7"/>
    <n v="425876.36"/>
    <n v="74.614037999999994"/>
    <n v="70.542357473893503"/>
    <n v="10"/>
    <m/>
    <m/>
    <m/>
    <s v="EM"/>
    <s v="IXTAPALUCA"/>
    <s v="56535"/>
    <s v="Al corriente"/>
    <x v="2"/>
  </r>
  <r>
    <n v="4885"/>
    <s v="Hipotecaria Su Casita"/>
    <s v="FIDEICOMISO 234036"/>
    <d v="2018-05-03T00:00:00"/>
    <s v="340544"/>
    <x v="0"/>
    <n v="21"/>
    <n v="396472.12"/>
    <n v="22527.68"/>
    <n v="0"/>
    <n v="418999.8"/>
    <n v="1281.75"/>
    <n v="0"/>
    <n v="0"/>
    <n v="0"/>
    <n v="0"/>
    <m/>
    <n v="418999.8"/>
    <n v="117188.55"/>
    <n v="3138.74"/>
    <n v="0"/>
    <n v="0"/>
    <n v="0"/>
    <n v="0"/>
    <n v="0"/>
    <n v="120327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809.43"/>
    <n v="120327.29"/>
    <n v="156"/>
    <n v="188"/>
    <n v="113591.7"/>
    <n v="418999.8"/>
    <n v="87.207683000000003"/>
    <n v="87.207683000000003"/>
    <n v="9.5"/>
    <m/>
    <m/>
    <m/>
    <s v="BCN"/>
    <s v="MEXICALI"/>
    <s v="21376"/>
    <s v="Morosidad"/>
    <x v="2"/>
  </r>
  <r>
    <n v="4886"/>
    <s v="Hipotecaria Su Casita"/>
    <s v="FIDEICOMISO 234036"/>
    <d v="2018-05-03T00:00:00"/>
    <s v="340545"/>
    <x v="1"/>
    <n v="0"/>
    <n v="221891.61"/>
    <n v="0"/>
    <n v="0"/>
    <n v="221891.61"/>
    <n v="703.92"/>
    <n v="0"/>
    <n v="0"/>
    <n v="703.92"/>
    <n v="0"/>
    <m/>
    <n v="221187.69"/>
    <n v="0"/>
    <n v="1775.13"/>
    <n v="0"/>
    <n v="0"/>
    <n v="1775.13"/>
    <n v="0"/>
    <n v="0"/>
    <n v="0"/>
    <n v="0"/>
    <n v="0"/>
    <n v="0"/>
    <n v="0"/>
    <n v="0"/>
    <n v="0"/>
    <n v="0"/>
    <n v="124.63"/>
    <n v="0"/>
    <n v="0"/>
    <n v="0"/>
    <n v="0"/>
    <n v="0"/>
    <n v="0"/>
    <n v="0"/>
    <n v="0.13"/>
    <n v="0"/>
    <n v="0.13"/>
    <n v="0"/>
    <n v="2603.81"/>
    <n v="0"/>
    <n v="0"/>
    <n v="157"/>
    <n v="189"/>
    <n v="63500.1"/>
    <n v="234253.46"/>
    <n v="89.999858000000003"/>
    <n v="84.980007088680907"/>
    <n v="9.6"/>
    <m/>
    <m/>
    <m/>
    <s v="EM"/>
    <s v="MELCHOR OCAMPO"/>
    <s v="54890"/>
    <s v="Al corriente"/>
    <x v="2"/>
  </r>
  <r>
    <n v="4887"/>
    <s v="Hipotecaria Su Casita"/>
    <s v="FIDEICOMISO 234036"/>
    <d v="2018-05-03T00:00:00"/>
    <s v="340546"/>
    <x v="1"/>
    <n v="0"/>
    <n v="370862.57"/>
    <n v="0"/>
    <n v="0"/>
    <n v="370862.57"/>
    <n v="1185.73"/>
    <n v="0"/>
    <n v="0"/>
    <n v="1185.73"/>
    <n v="0"/>
    <m/>
    <n v="369676.84"/>
    <n v="0"/>
    <n v="2936"/>
    <n v="0"/>
    <n v="0"/>
    <n v="2936"/>
    <n v="0"/>
    <n v="0"/>
    <n v="0"/>
    <n v="0"/>
    <n v="0"/>
    <n v="0"/>
    <n v="0"/>
    <n v="0"/>
    <n v="0"/>
    <n v="0"/>
    <n v="208.38"/>
    <n v="0"/>
    <n v="0"/>
    <n v="0"/>
    <n v="0"/>
    <n v="0"/>
    <n v="0"/>
    <n v="0"/>
    <n v="5.34"/>
    <n v="0"/>
    <n v="4.45"/>
    <n v="0"/>
    <n v="4335.45"/>
    <n v="0"/>
    <n v="0"/>
    <n v="157"/>
    <n v="189"/>
    <n v="106158.3"/>
    <n v="391702.68"/>
    <n v="84.783696000000006"/>
    <n v="80.016222561460793"/>
    <n v="9.5"/>
    <m/>
    <m/>
    <m/>
    <s v="OAX"/>
    <s v="VILLA DE ZAACHILA"/>
    <s v="71250"/>
    <s v="Al corriente"/>
    <x v="2"/>
  </r>
  <r>
    <n v="4888"/>
    <s v="Hipotecaria Su Casita"/>
    <s v="FIDEICOMISO 234036"/>
    <d v="2018-05-03T00:00:00"/>
    <s v="340548"/>
    <x v="1"/>
    <n v="0"/>
    <n v="369252.65"/>
    <n v="0"/>
    <n v="0"/>
    <n v="369252.65"/>
    <n v="1180.5899999999999"/>
    <n v="0"/>
    <n v="0"/>
    <n v="1180.5899999999999"/>
    <n v="0"/>
    <m/>
    <n v="368072.06"/>
    <n v="0"/>
    <n v="2923.25"/>
    <n v="0"/>
    <n v="0"/>
    <n v="2923.25"/>
    <n v="0"/>
    <n v="0"/>
    <n v="0"/>
    <n v="0"/>
    <n v="0"/>
    <n v="0"/>
    <n v="0"/>
    <n v="0"/>
    <n v="0"/>
    <n v="0"/>
    <n v="207.48"/>
    <n v="0"/>
    <n v="0"/>
    <n v="0"/>
    <n v="0"/>
    <n v="0"/>
    <n v="0"/>
    <n v="0"/>
    <n v="0.88"/>
    <n v="0"/>
    <n v="0.2"/>
    <n v="0"/>
    <n v="4312.2"/>
    <n v="0"/>
    <n v="0"/>
    <n v="157"/>
    <n v="189"/>
    <n v="105678.6"/>
    <n v="390002.33"/>
    <n v="89.999460999999997"/>
    <n v="84.938690005158804"/>
    <n v="9.5"/>
    <m/>
    <m/>
    <m/>
    <s v="AGS"/>
    <s v="AGUASCALIENTES"/>
    <s v="20196"/>
    <s v="Al corriente"/>
    <x v="2"/>
  </r>
  <r>
    <n v="4889"/>
    <s v="Hipotecaria Su Casita"/>
    <s v="FIDEICOMISO 234036"/>
    <d v="2018-05-03T00:00:00"/>
    <s v="340550"/>
    <x v="10"/>
    <n v="7"/>
    <n v="194292.69"/>
    <n v="4133.51"/>
    <n v="0"/>
    <n v="198426.2"/>
    <n v="609.54999999999995"/>
    <n v="0"/>
    <n v="0"/>
    <n v="0"/>
    <n v="0"/>
    <m/>
    <n v="198426.2"/>
    <n v="11013.72"/>
    <n v="1554.34"/>
    <n v="0"/>
    <n v="0"/>
    <n v="0"/>
    <n v="0"/>
    <n v="0"/>
    <n v="12568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43.0600000000004"/>
    <n v="12568.06"/>
    <n v="158"/>
    <n v="190"/>
    <n v="55670.400000000001"/>
    <n v="204997.29"/>
    <n v="86.927971999999997"/>
    <n v="84.141537469428997"/>
    <n v="9.6"/>
    <m/>
    <m/>
    <m/>
    <s v="VER"/>
    <s v="VERACRUZ"/>
    <s v="91880"/>
    <s v="Morosidad"/>
    <x v="2"/>
  </r>
  <r>
    <n v="4890"/>
    <s v="Hipotecaria Su Casita"/>
    <s v="FIDEICOMISO 234036"/>
    <d v="2018-05-03T00:00:00"/>
    <s v="340552"/>
    <x v="3"/>
    <n v="4"/>
    <n v="756865.29"/>
    <n v="5319.65"/>
    <n v="0"/>
    <n v="762184.94"/>
    <n v="3963.22"/>
    <n v="0"/>
    <n v="5319.65"/>
    <n v="3203.19"/>
    <n v="0"/>
    <m/>
    <n v="753662.1"/>
    <n v="5959.58"/>
    <n v="5928.78"/>
    <n v="0"/>
    <n v="5959.58"/>
    <n v="5928.78"/>
    <n v="0"/>
    <n v="0"/>
    <n v="0"/>
    <n v="0"/>
    <n v="0"/>
    <n v="0"/>
    <n v="0"/>
    <n v="0"/>
    <n v="0"/>
    <n v="0"/>
    <n v="444.72"/>
    <n v="0"/>
    <n v="0"/>
    <n v="0"/>
    <n v="350"/>
    <n v="0"/>
    <n v="0"/>
    <n v="444.72"/>
    <n v="0"/>
    <n v="0"/>
    <n v="0"/>
    <n v="0"/>
    <n v="21650.639999999999"/>
    <n v="760.03"/>
    <n v="0"/>
    <n v="119"/>
    <n v="151"/>
    <n v="227556.9"/>
    <n v="835928.91"/>
    <n v="94.999897000000004"/>
    <n v="85.650610974566803"/>
    <n v="9.4"/>
    <m/>
    <m/>
    <m/>
    <s v="DF"/>
    <s v="BENITO JUAREZ"/>
    <s v="3300"/>
    <s v="Morosidad"/>
    <x v="2"/>
  </r>
  <r>
    <n v="4891"/>
    <s v="Hipotecaria Su Casita"/>
    <s v="FIDEICOMISO 234036"/>
    <d v="2018-05-03T00:00:00"/>
    <s v="340555"/>
    <x v="1"/>
    <n v="0"/>
    <n v="731968.2"/>
    <n v="0"/>
    <n v="0"/>
    <n v="731968.2"/>
    <n v="2332.83"/>
    <n v="0"/>
    <n v="0"/>
    <n v="2332.83"/>
    <n v="0"/>
    <m/>
    <n v="729635.37"/>
    <n v="0"/>
    <n v="5733.75"/>
    <n v="0"/>
    <n v="0"/>
    <n v="5733.75"/>
    <n v="0"/>
    <n v="0"/>
    <n v="0"/>
    <n v="0"/>
    <n v="0"/>
    <n v="0"/>
    <n v="0"/>
    <n v="0"/>
    <n v="0"/>
    <n v="0"/>
    <n v="411.24"/>
    <n v="0"/>
    <n v="0"/>
    <n v="0"/>
    <n v="0"/>
    <n v="0"/>
    <n v="0"/>
    <n v="0"/>
    <n v="0"/>
    <n v="0"/>
    <n v="0"/>
    <n v="0"/>
    <n v="8477.82"/>
    <n v="0"/>
    <n v="0"/>
    <n v="158"/>
    <n v="190"/>
    <n v="210330.6"/>
    <n v="773002.39"/>
    <n v="89.999718999999999"/>
    <n v="84.950550117265493"/>
    <n v="9.4"/>
    <m/>
    <m/>
    <m/>
    <s v="BCN"/>
    <s v="MEXICALI"/>
    <s v="21000"/>
    <s v="Al corriente"/>
    <x v="2"/>
  </r>
  <r>
    <n v="4892"/>
    <s v="Hipotecaria Su Casita"/>
    <s v="FIDEICOMISO 234036"/>
    <d v="2018-05-03T00:00:00"/>
    <s v="340556"/>
    <x v="2"/>
    <n v="1"/>
    <n v="595128.44999999995"/>
    <n v="1967.01"/>
    <n v="0"/>
    <n v="597095.46"/>
    <n v="1982.42"/>
    <n v="0"/>
    <n v="1967.01"/>
    <n v="0"/>
    <n v="0"/>
    <m/>
    <n v="595128.44999999995"/>
    <n v="3942.71"/>
    <n v="4661.84"/>
    <n v="0"/>
    <n v="3942.71"/>
    <n v="755.12"/>
    <n v="0"/>
    <n v="0"/>
    <n v="3906.72"/>
    <n v="0"/>
    <n v="0"/>
    <n v="0"/>
    <n v="0"/>
    <n v="0"/>
    <n v="0"/>
    <n v="0"/>
    <n v="335.16"/>
    <n v="0"/>
    <n v="0"/>
    <n v="0"/>
    <n v="0"/>
    <n v="0"/>
    <n v="0"/>
    <n v="0"/>
    <n v="0"/>
    <n v="0"/>
    <n v="0"/>
    <n v="0"/>
    <n v="7000"/>
    <n v="1982.42"/>
    <n v="3906.72"/>
    <n v="154"/>
    <n v="186"/>
    <n v="171411.6"/>
    <n v="629999"/>
    <n v="95.000152"/>
    <n v="89.741877700638298"/>
    <n v="9.4"/>
    <m/>
    <m/>
    <m/>
    <s v="EM"/>
    <s v="LERMA"/>
    <s v="52000"/>
    <s v="Morosidad"/>
    <x v="2"/>
  </r>
  <r>
    <n v="4893"/>
    <s v="Hipotecaria Su Casita"/>
    <s v="FIDEICOMISO 234036"/>
    <d v="2018-05-03T00:00:00"/>
    <s v="340558"/>
    <x v="1"/>
    <n v="0"/>
    <n v="504487.29"/>
    <n v="0"/>
    <n v="0"/>
    <n v="504487.29"/>
    <n v="2480.65"/>
    <n v="0"/>
    <n v="0"/>
    <n v="2480.65"/>
    <n v="0"/>
    <m/>
    <n v="502006.64"/>
    <n v="0"/>
    <n v="3951.82"/>
    <n v="0"/>
    <n v="0"/>
    <n v="3951.82"/>
    <n v="0"/>
    <n v="0"/>
    <n v="0"/>
    <n v="0"/>
    <n v="0"/>
    <n v="0"/>
    <n v="0"/>
    <n v="0"/>
    <n v="0"/>
    <n v="0"/>
    <n v="292.60000000000002"/>
    <n v="0"/>
    <n v="0"/>
    <n v="0"/>
    <n v="0"/>
    <n v="0"/>
    <n v="0"/>
    <n v="0"/>
    <n v="2.89"/>
    <n v="0"/>
    <n v="2317.96"/>
    <n v="0"/>
    <n v="6727.96"/>
    <n v="0"/>
    <n v="0"/>
    <n v="122"/>
    <n v="154"/>
    <n v="149638.5"/>
    <n v="550001.99"/>
    <n v="94.136021"/>
    <n v="85.921339312207706"/>
    <n v="9.4"/>
    <m/>
    <m/>
    <m/>
    <s v="QRO"/>
    <s v="QUERETARO"/>
    <s v="76135"/>
    <s v="Al corriente"/>
    <x v="2"/>
  </r>
  <r>
    <n v="4894"/>
    <s v="Hipotecaria Su Casita"/>
    <s v="FIDEICOMISO 234036"/>
    <d v="2018-05-03T00:00:00"/>
    <s v="340560"/>
    <x v="18"/>
    <n v="13"/>
    <n v="359252.47999999998"/>
    <n v="13827.75"/>
    <n v="0"/>
    <n v="373080.23"/>
    <n v="1123.55"/>
    <n v="0"/>
    <n v="0"/>
    <n v="0"/>
    <n v="0"/>
    <m/>
    <n v="373080.23"/>
    <n v="37751.440000000002"/>
    <n v="2844.08"/>
    <n v="0"/>
    <n v="0"/>
    <n v="0"/>
    <n v="0"/>
    <n v="0"/>
    <n v="40595.51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51.3"/>
    <n v="40595.519999999997"/>
    <n v="159"/>
    <n v="191"/>
    <n v="103098.9"/>
    <n v="378999.6"/>
    <n v="81.292167000000006"/>
    <n v="80.022512851091193"/>
    <n v="9.5"/>
    <m/>
    <m/>
    <m/>
    <s v="NL"/>
    <s v="APODACA"/>
    <s v="66648"/>
    <s v="Morosidad"/>
    <x v="2"/>
  </r>
  <r>
    <n v="4895"/>
    <s v="Hipotecaria Su Casita"/>
    <s v="FIDEICOMISO 234036"/>
    <d v="2018-05-03T00:00:00"/>
    <s v="340561"/>
    <x v="1"/>
    <n v="0"/>
    <n v="359252.47999999998"/>
    <n v="0"/>
    <n v="0"/>
    <n v="359252.47999999998"/>
    <n v="1123.55"/>
    <n v="0"/>
    <n v="0"/>
    <n v="1123.55"/>
    <n v="0"/>
    <m/>
    <n v="358128.93"/>
    <n v="0"/>
    <n v="2844.08"/>
    <n v="0"/>
    <n v="0"/>
    <n v="2844.08"/>
    <n v="0"/>
    <n v="0"/>
    <n v="0"/>
    <n v="0"/>
    <n v="0"/>
    <n v="0"/>
    <n v="0"/>
    <n v="0"/>
    <n v="0"/>
    <n v="0"/>
    <n v="201.63"/>
    <n v="0"/>
    <n v="0"/>
    <n v="0"/>
    <n v="0"/>
    <n v="0"/>
    <n v="0"/>
    <n v="0"/>
    <n v="5.42"/>
    <n v="0"/>
    <n v="4.68"/>
    <n v="0"/>
    <n v="4174.68"/>
    <n v="0"/>
    <n v="0"/>
    <n v="159"/>
    <n v="191"/>
    <n v="103098.9"/>
    <n v="378999.6"/>
    <n v="82.021195000000006"/>
    <n v="77.504469141052795"/>
    <n v="9.5"/>
    <m/>
    <m/>
    <m/>
    <s v="NL"/>
    <s v="APODACA"/>
    <s v="66648"/>
    <s v="Al corriente"/>
    <x v="2"/>
  </r>
  <r>
    <n v="4896"/>
    <s v="Hipotecaria Su Casita"/>
    <s v="FIDEICOMISO 234036"/>
    <d v="2018-05-03T00:00:00"/>
    <s v="340562"/>
    <x v="18"/>
    <n v="13"/>
    <n v="516437.09"/>
    <n v="66084.17"/>
    <n v="0"/>
    <n v="582521.26"/>
    <n v="5366.49"/>
    <n v="0"/>
    <n v="0"/>
    <n v="0"/>
    <n v="0"/>
    <m/>
    <n v="582521.26"/>
    <n v="55175.32"/>
    <n v="4045.42"/>
    <n v="0"/>
    <n v="0"/>
    <n v="0"/>
    <n v="0"/>
    <n v="0"/>
    <n v="59220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450.66"/>
    <n v="59220.74"/>
    <n v="71"/>
    <n v="103"/>
    <n v="181970.4"/>
    <n v="610832.97"/>
    <n v="86.713729000000001"/>
    <n v="82.694604183494803"/>
    <n v="9.4"/>
    <m/>
    <m/>
    <m/>
    <s v="NL"/>
    <s v="MONTERREY"/>
    <s v="64000"/>
    <s v="Morosidad"/>
    <x v="2"/>
  </r>
  <r>
    <n v="4897"/>
    <s v="Hipotecaria Su Casita"/>
    <s v="FIDEICOMISO 234036"/>
    <d v="2018-05-03T00:00:00"/>
    <s v="340563"/>
    <x v="2"/>
    <n v="1"/>
    <n v="688042.91"/>
    <n v="2152.0700000000002"/>
    <n v="0"/>
    <n v="690194.98"/>
    <n v="2168.9299999999998"/>
    <n v="0"/>
    <n v="2152.0700000000002"/>
    <n v="0"/>
    <n v="0"/>
    <m/>
    <n v="688042.91"/>
    <n v="5406.53"/>
    <n v="5389.67"/>
    <n v="0"/>
    <n v="5406.53"/>
    <n v="1169.44"/>
    <n v="0"/>
    <n v="0"/>
    <n v="4220.2299999999996"/>
    <n v="0"/>
    <n v="0"/>
    <n v="0"/>
    <n v="0"/>
    <n v="0"/>
    <n v="0"/>
    <n v="0"/>
    <n v="386.34"/>
    <n v="0"/>
    <n v="0"/>
    <n v="0"/>
    <n v="0"/>
    <n v="0"/>
    <n v="0"/>
    <n v="385.62"/>
    <n v="0"/>
    <n v="0"/>
    <n v="0"/>
    <n v="0"/>
    <n v="9500"/>
    <n v="2168.9299999999998"/>
    <n v="4220.2299999999996"/>
    <n v="159"/>
    <n v="191"/>
    <n v="197483.1"/>
    <n v="726194.14"/>
    <n v="85.691890000000001"/>
    <n v="81.189993297109098"/>
    <n v="9.4"/>
    <m/>
    <m/>
    <m/>
    <s v="NL"/>
    <s v="APODACA"/>
    <s v="66600"/>
    <s v="Morosidad"/>
    <x v="2"/>
  </r>
  <r>
    <n v="4898"/>
    <s v="Hipotecaria Su Casita"/>
    <s v="FIDEICOMISO 234036"/>
    <d v="2018-05-03T00:00:00"/>
    <s v="340567"/>
    <x v="0"/>
    <n v="21"/>
    <n v="731118.68"/>
    <n v="46882.02"/>
    <n v="0"/>
    <n v="778000.7"/>
    <n v="2665.28"/>
    <n v="0"/>
    <n v="0"/>
    <n v="0"/>
    <n v="0"/>
    <m/>
    <n v="778000.7"/>
    <n v="199334.2"/>
    <n v="5727.1"/>
    <n v="0"/>
    <n v="0"/>
    <n v="0"/>
    <n v="0"/>
    <n v="0"/>
    <n v="205061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547.3"/>
    <n v="205061.3"/>
    <n v="146"/>
    <n v="178"/>
    <n v="211005.9"/>
    <n v="778000.7"/>
    <n v="89.537193000000002"/>
    <n v="89.537193000000002"/>
    <n v="9.4"/>
    <m/>
    <m/>
    <m/>
    <s v="JAL"/>
    <s v="TONALA"/>
    <s v="45426"/>
    <s v="Morosidad"/>
    <x v="2"/>
  </r>
  <r>
    <n v="4899"/>
    <s v="Hipotecaria Su Casita"/>
    <s v="FIDEICOMISO 234036"/>
    <d v="2018-05-03T00:00:00"/>
    <s v="340568"/>
    <x v="2"/>
    <n v="0"/>
    <n v="387150.7"/>
    <n v="0"/>
    <n v="0"/>
    <n v="387150.7"/>
    <n v="1197.57"/>
    <n v="0"/>
    <n v="0"/>
    <n v="0"/>
    <n v="0"/>
    <m/>
    <n v="387150.7"/>
    <n v="0"/>
    <n v="3064.94"/>
    <n v="0"/>
    <n v="0"/>
    <n v="0"/>
    <n v="0"/>
    <n v="0"/>
    <n v="3064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7.57"/>
    <n v="3064.94"/>
    <n v="160"/>
    <n v="192"/>
    <n v="110663.1"/>
    <n v="408198.77"/>
    <n v="83.417444000000003"/>
    <n v="79.116166461772494"/>
    <n v="9.5"/>
    <m/>
    <m/>
    <m/>
    <s v="COA"/>
    <s v="SALTILLO"/>
    <s v="25307"/>
    <s v="Morosidad"/>
    <x v="2"/>
  </r>
  <r>
    <n v="4900"/>
    <s v="Hipotecaria Su Casita"/>
    <s v="FIDEICOMISO 234036"/>
    <d v="2018-05-03T00:00:00"/>
    <s v="340569"/>
    <x v="0"/>
    <n v="21"/>
    <n v="462836.14"/>
    <n v="25162.959999999999"/>
    <n v="0"/>
    <n v="487999.1"/>
    <n v="1431.69"/>
    <n v="0"/>
    <n v="0"/>
    <n v="0"/>
    <n v="0"/>
    <m/>
    <n v="487999.1"/>
    <n v="125215.33"/>
    <n v="3664.12"/>
    <n v="0"/>
    <n v="0"/>
    <n v="0"/>
    <n v="0"/>
    <n v="0"/>
    <n v="128879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94.65"/>
    <n v="128879.45"/>
    <n v="160"/>
    <n v="192"/>
    <n v="132131.70000000001"/>
    <n v="487999.1"/>
    <n v="87.934590999999998"/>
    <n v="87.934590999999998"/>
    <n v="9.5"/>
    <m/>
    <m/>
    <m/>
    <s v="BCN"/>
    <s v="MEXICALI"/>
    <s v="21000"/>
    <s v="Morosidad"/>
    <x v="2"/>
  </r>
  <r>
    <n v="4901"/>
    <s v="Hipotecaria Su Casita"/>
    <s v="FIDEICOMISO 234036"/>
    <d v="2018-05-03T00:00:00"/>
    <s v="340570"/>
    <x v="0"/>
    <n v="21"/>
    <n v="284691.89"/>
    <n v="15309.29"/>
    <n v="0"/>
    <n v="300001.18"/>
    <n v="871.05"/>
    <n v="0"/>
    <n v="0"/>
    <n v="0"/>
    <n v="0"/>
    <m/>
    <n v="300001.18"/>
    <n v="50633.07"/>
    <n v="2253.81"/>
    <n v="0"/>
    <n v="0"/>
    <n v="0"/>
    <n v="0"/>
    <n v="0"/>
    <n v="52886.87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180.34"/>
    <n v="52886.879999999997"/>
    <n v="161"/>
    <n v="193"/>
    <n v="81138.899999999994"/>
    <n v="300001.18"/>
    <n v="87.094994"/>
    <n v="87.094994"/>
    <n v="9.5"/>
    <m/>
    <m/>
    <m/>
    <s v="BCN"/>
    <s v="MEXICALI"/>
    <s v="21239"/>
    <s v="Morosidad"/>
    <x v="2"/>
  </r>
  <r>
    <n v="4902"/>
    <s v="Hipotecaria Su Casita"/>
    <s v="FIDEICOMISO 234036"/>
    <d v="2018-05-03T00:00:00"/>
    <s v="340571"/>
    <x v="1"/>
    <n v="0"/>
    <n v="368579.14"/>
    <n v="0"/>
    <n v="0"/>
    <n v="368579.14"/>
    <n v="2362.35"/>
    <n v="0"/>
    <n v="0"/>
    <n v="2362.35"/>
    <n v="0"/>
    <m/>
    <n v="366216.79"/>
    <n v="0"/>
    <n v="2917.92"/>
    <n v="0"/>
    <n v="0"/>
    <n v="2917.92"/>
    <n v="0"/>
    <n v="0"/>
    <n v="0"/>
    <n v="0"/>
    <n v="0"/>
    <n v="0"/>
    <n v="0"/>
    <n v="0"/>
    <n v="0"/>
    <n v="0"/>
    <n v="218.17"/>
    <n v="0"/>
    <n v="0"/>
    <n v="0"/>
    <n v="0"/>
    <n v="0"/>
    <n v="0"/>
    <n v="0"/>
    <n v="31.2"/>
    <n v="0"/>
    <n v="29.64"/>
    <n v="0"/>
    <n v="5529.64"/>
    <n v="0"/>
    <n v="0"/>
    <n v="101"/>
    <n v="133"/>
    <n v="110875.2"/>
    <n v="410099.09"/>
    <n v="85.345225999999997"/>
    <n v="76.212933580380593"/>
    <n v="9.5"/>
    <m/>
    <m/>
    <m/>
    <s v="OAX"/>
    <s v="VILLA DE ZAACHILA"/>
    <s v="71250"/>
    <s v="Al corriente"/>
    <x v="2"/>
  </r>
  <r>
    <n v="4903"/>
    <s v="Hipotecaria Su Casita"/>
    <s v="FIDEICOMISO 234036"/>
    <d v="2018-05-03T00:00:00"/>
    <s v="340572"/>
    <x v="1"/>
    <n v="0"/>
    <n v="278712.28999999998"/>
    <n v="0"/>
    <n v="0"/>
    <n v="278712.28999999998"/>
    <n v="852.75"/>
    <n v="0"/>
    <n v="0"/>
    <n v="852.75"/>
    <n v="0"/>
    <m/>
    <n v="277859.53999999998"/>
    <n v="0"/>
    <n v="2206.4699999999998"/>
    <n v="0"/>
    <n v="0"/>
    <n v="2206.4699999999998"/>
    <n v="0"/>
    <n v="0"/>
    <n v="0"/>
    <n v="0"/>
    <n v="0"/>
    <n v="0"/>
    <n v="0"/>
    <n v="0"/>
    <n v="0"/>
    <n v="0"/>
    <n v="156.25"/>
    <n v="0"/>
    <n v="0"/>
    <n v="0"/>
    <n v="0"/>
    <n v="0"/>
    <n v="0"/>
    <n v="0"/>
    <n v="353.53"/>
    <n v="0"/>
    <n v="369"/>
    <n v="0"/>
    <n v="3569"/>
    <n v="0"/>
    <n v="0"/>
    <n v="161"/>
    <n v="193"/>
    <n v="79291.199999999997"/>
    <n v="293699.92"/>
    <n v="87.272749000000005"/>
    <n v="82.565789911265398"/>
    <n v="9.5"/>
    <m/>
    <m/>
    <m/>
    <s v="VER"/>
    <s v="VERACRUZ"/>
    <s v="91808"/>
    <s v="Al corriente"/>
    <x v="2"/>
  </r>
  <r>
    <n v="4904"/>
    <s v="Hipotecaria Su Casita"/>
    <s v="FIDEICOMISO 234036"/>
    <d v="2018-05-03T00:00:00"/>
    <s v="340573"/>
    <x v="0"/>
    <n v="21"/>
    <n v="569123.39"/>
    <n v="30876.35"/>
    <n v="0"/>
    <n v="599999.74"/>
    <n v="1755.35"/>
    <n v="0"/>
    <n v="0"/>
    <n v="0"/>
    <n v="0"/>
    <m/>
    <n v="599999.74"/>
    <n v="123834.77"/>
    <n v="4458.13"/>
    <n v="0"/>
    <n v="0"/>
    <n v="0"/>
    <n v="0"/>
    <n v="0"/>
    <n v="128292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631.7"/>
    <n v="128292.9"/>
    <n v="161"/>
    <n v="193"/>
    <n v="161742"/>
    <n v="599999.74"/>
    <n v="90.000037000000006"/>
    <n v="90.000037000000006"/>
    <n v="9.4"/>
    <m/>
    <m/>
    <m/>
    <s v="EM"/>
    <s v="LERMA"/>
    <s v="52000"/>
    <s v="Morosidad"/>
    <x v="2"/>
  </r>
  <r>
    <n v="4905"/>
    <s v="Hipotecaria Su Casita"/>
    <s v="FIDEICOMISO 234036"/>
    <d v="2018-05-03T00:00:00"/>
    <s v="340574"/>
    <x v="1"/>
    <n v="0"/>
    <n v="199304.38"/>
    <n v="0"/>
    <n v="0"/>
    <n v="199304.38"/>
    <n v="1882.5"/>
    <n v="0"/>
    <n v="0"/>
    <n v="1882.5"/>
    <n v="0"/>
    <m/>
    <n v="197421.88"/>
    <n v="0"/>
    <n v="1594.44"/>
    <n v="0"/>
    <n v="0"/>
    <n v="1594.44"/>
    <n v="0"/>
    <n v="0"/>
    <n v="0"/>
    <n v="0"/>
    <n v="0"/>
    <n v="0"/>
    <n v="0"/>
    <n v="0"/>
    <n v="0"/>
    <n v="0"/>
    <n v="135.6"/>
    <n v="0"/>
    <n v="0"/>
    <n v="0"/>
    <n v="0"/>
    <n v="0"/>
    <n v="0"/>
    <n v="0"/>
    <n v="352.79"/>
    <n v="0"/>
    <n v="315.33"/>
    <n v="0"/>
    <n v="3965.33"/>
    <n v="0"/>
    <n v="0"/>
    <n v="76"/>
    <n v="108"/>
    <n v="77045.100000000006"/>
    <n v="232363.99"/>
    <n v="87.464758000000003"/>
    <n v="74.312103859574094"/>
    <n v="9.6"/>
    <m/>
    <m/>
    <m/>
    <s v="NL"/>
    <s v="JUAREZ"/>
    <s v="67265"/>
    <s v="Al corriente"/>
    <x v="2"/>
  </r>
  <r>
    <n v="4906"/>
    <s v="Hipotecaria Su Casita"/>
    <s v="FIDEICOMISO 234036"/>
    <d v="2018-05-03T00:00:00"/>
    <s v="340575"/>
    <x v="1"/>
    <n v="0"/>
    <n v="565223.39"/>
    <n v="0"/>
    <n v="0"/>
    <n v="565223.39"/>
    <n v="5284.2"/>
    <n v="0"/>
    <n v="0"/>
    <n v="5284.2"/>
    <n v="0"/>
    <m/>
    <n v="559939.18999999994"/>
    <n v="0"/>
    <n v="4427.58"/>
    <n v="0"/>
    <n v="0"/>
    <n v="4427.58"/>
    <n v="0"/>
    <n v="0"/>
    <n v="0"/>
    <n v="0"/>
    <n v="0"/>
    <n v="0"/>
    <n v="0"/>
    <n v="0"/>
    <n v="0"/>
    <n v="0"/>
    <n v="376.55"/>
    <n v="0"/>
    <n v="0"/>
    <n v="0"/>
    <n v="0"/>
    <n v="0"/>
    <n v="0"/>
    <n v="0"/>
    <n v="10.06"/>
    <n v="0"/>
    <n v="28.39"/>
    <n v="0"/>
    <n v="10098.39"/>
    <n v="0"/>
    <n v="0"/>
    <n v="77"/>
    <n v="109"/>
    <n v="209291.1"/>
    <n v="658171.81999999995"/>
    <n v="89.999860999999996"/>
    <n v="76.567315307502199"/>
    <n v="9.4"/>
    <m/>
    <m/>
    <m/>
    <s v="JAL"/>
    <s v="TLAJOMULCO DE ZUNIGA"/>
    <s v="45653"/>
    <s v="Al corriente"/>
    <x v="2"/>
  </r>
  <r>
    <n v="4907"/>
    <s v="Hipotecaria Su Casita"/>
    <s v="FIDEICOMISO 234036"/>
    <d v="2018-05-03T00:00:00"/>
    <s v="340576"/>
    <x v="1"/>
    <n v="0"/>
    <n v="442153.39"/>
    <n v="0"/>
    <n v="0"/>
    <n v="442153.39"/>
    <n v="1413.67"/>
    <n v="0"/>
    <n v="0"/>
    <n v="1413.67"/>
    <n v="0"/>
    <m/>
    <n v="440739.72"/>
    <n v="0"/>
    <n v="3500.38"/>
    <n v="0"/>
    <n v="0"/>
    <n v="3500.38"/>
    <n v="0"/>
    <n v="0"/>
    <n v="0"/>
    <n v="0"/>
    <n v="0"/>
    <n v="0"/>
    <n v="0"/>
    <n v="0"/>
    <n v="0"/>
    <n v="0"/>
    <n v="248.44"/>
    <n v="0"/>
    <n v="0"/>
    <n v="0"/>
    <n v="0"/>
    <n v="0"/>
    <n v="0"/>
    <n v="0"/>
    <n v="0.81"/>
    <n v="0"/>
    <n v="0.81"/>
    <n v="0"/>
    <n v="5163.3"/>
    <n v="0"/>
    <n v="0"/>
    <n v="157"/>
    <n v="189"/>
    <n v="126591.6"/>
    <n v="466999.58"/>
    <n v="84.602770000000007"/>
    <n v="79.845470441374701"/>
    <n v="9.5"/>
    <m/>
    <m/>
    <m/>
    <s v="EM"/>
    <s v="ECATEPEC"/>
    <s v="55075"/>
    <s v="Al corriente"/>
    <x v="2"/>
  </r>
  <r>
    <n v="4908"/>
    <s v="Hipotecaria Su Casita"/>
    <s v="FIDEICOMISO 234036"/>
    <d v="2018-05-03T00:00:00"/>
    <s v="340577"/>
    <x v="0"/>
    <n v="21"/>
    <n v="308214.75"/>
    <n v="36786.93"/>
    <n v="0"/>
    <n v="345001.68"/>
    <n v="2093.06"/>
    <n v="0"/>
    <n v="0"/>
    <n v="0"/>
    <n v="0"/>
    <m/>
    <n v="345001.68"/>
    <n v="85354.58"/>
    <n v="2440.0300000000002"/>
    <n v="0"/>
    <n v="0"/>
    <n v="0"/>
    <n v="0"/>
    <n v="0"/>
    <n v="87794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879.99"/>
    <n v="87794.61"/>
    <n v="97"/>
    <n v="129"/>
    <n v="93521.1"/>
    <n v="345001.68"/>
    <n v="84.752916999999997"/>
    <n v="84.752916999999997"/>
    <n v="9.5"/>
    <m/>
    <m/>
    <m/>
    <s v="PUE"/>
    <s v="PUEBLA"/>
    <s v="72490"/>
    <s v="Morosidad"/>
    <x v="2"/>
  </r>
  <r>
    <n v="4909"/>
    <s v="Hipotecaria Su Casita"/>
    <s v="FIDEICOMISO 234036"/>
    <d v="2018-05-03T00:00:00"/>
    <s v="340578"/>
    <x v="1"/>
    <n v="0"/>
    <n v="179972.62"/>
    <n v="0"/>
    <n v="0"/>
    <n v="179972.62"/>
    <n v="570.94000000000005"/>
    <n v="0"/>
    <n v="0"/>
    <n v="570.94000000000005"/>
    <n v="0"/>
    <m/>
    <n v="179401.68"/>
    <n v="0"/>
    <n v="1439.78"/>
    <n v="0"/>
    <n v="0"/>
    <n v="1439.78"/>
    <n v="0"/>
    <n v="0"/>
    <n v="0"/>
    <n v="0"/>
    <n v="0"/>
    <n v="0"/>
    <n v="0"/>
    <n v="0"/>
    <n v="0"/>
    <n v="0"/>
    <n v="101.08"/>
    <n v="0"/>
    <n v="0"/>
    <n v="0"/>
    <n v="0"/>
    <n v="0"/>
    <n v="0"/>
    <n v="0"/>
    <n v="11.24"/>
    <n v="0"/>
    <n v="11.04"/>
    <n v="0"/>
    <n v="2123.04"/>
    <n v="0"/>
    <n v="0"/>
    <n v="157"/>
    <n v="189"/>
    <n v="51496.800000000003"/>
    <n v="189999.19"/>
    <n v="90.000388000000001"/>
    <n v="84.980471800178904"/>
    <n v="9.6"/>
    <m/>
    <m/>
    <m/>
    <s v="MICH"/>
    <s v="TARIMBARO"/>
    <s v="58891"/>
    <s v="Al corriente"/>
    <x v="2"/>
  </r>
  <r>
    <n v="4910"/>
    <s v="Hipotecaria Su Casita"/>
    <s v="FIDEICOMISO 234036"/>
    <d v="2018-05-03T00:00:00"/>
    <s v="340579"/>
    <x v="2"/>
    <n v="0"/>
    <n v="429723.45"/>
    <n v="0"/>
    <n v="0"/>
    <n v="429723.45"/>
    <n v="8217.67"/>
    <n v="0"/>
    <n v="0"/>
    <n v="0"/>
    <n v="0"/>
    <m/>
    <n v="429723.45"/>
    <n v="0"/>
    <n v="3366.17"/>
    <n v="0"/>
    <n v="0"/>
    <n v="0"/>
    <n v="0"/>
    <n v="0"/>
    <n v="3366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17.67"/>
    <n v="3366.17"/>
    <n v="43"/>
    <n v="75"/>
    <n v="208661.1"/>
    <n v="574271.34"/>
    <n v="89.415616999999997"/>
    <n v="66.909115508217198"/>
    <n v="9.4"/>
    <m/>
    <m/>
    <m/>
    <s v="JAL"/>
    <s v="TONALA"/>
    <s v="45426"/>
    <s v="Morosidad"/>
    <x v="2"/>
  </r>
  <r>
    <n v="4911"/>
    <s v="Hipotecaria Su Casita"/>
    <s v="FIDEICOMISO 234036"/>
    <d v="2018-05-03T00:00:00"/>
    <s v="340580"/>
    <x v="0"/>
    <n v="21"/>
    <n v="769674.19"/>
    <n v="43625.1"/>
    <n v="0"/>
    <n v="813299.29"/>
    <n v="2480.13"/>
    <n v="0"/>
    <n v="0"/>
    <n v="0"/>
    <n v="0"/>
    <m/>
    <n v="813299.29"/>
    <n v="180627.05"/>
    <n v="6029.11"/>
    <n v="0"/>
    <n v="0"/>
    <n v="0"/>
    <n v="0"/>
    <n v="0"/>
    <n v="18665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105.23"/>
    <n v="186656.16"/>
    <n v="157"/>
    <n v="189"/>
    <n v="220386.9"/>
    <n v="813299.29"/>
    <n v="88.827411999999995"/>
    <n v="88.827411999999995"/>
    <n v="9.4"/>
    <m/>
    <m/>
    <m/>
    <s v="BCN"/>
    <s v="MEXICALI"/>
    <s v="21000"/>
    <s v="Morosidad"/>
    <x v="2"/>
  </r>
  <r>
    <n v="4912"/>
    <s v="Hipotecaria Su Casita"/>
    <s v="FIDEICOMISO 234036"/>
    <d v="2018-05-03T00:00:00"/>
    <s v="340581"/>
    <x v="1"/>
    <n v="0"/>
    <n v="251299.68"/>
    <n v="0"/>
    <n v="0"/>
    <n v="251299.68"/>
    <n v="797.21"/>
    <n v="0"/>
    <n v="0"/>
    <n v="797.21"/>
    <n v="0"/>
    <m/>
    <n v="250502.47"/>
    <n v="0"/>
    <n v="2010.4"/>
    <n v="0"/>
    <n v="0"/>
    <n v="2010.4"/>
    <n v="0"/>
    <n v="0"/>
    <n v="0"/>
    <n v="0"/>
    <n v="0"/>
    <n v="0"/>
    <n v="0"/>
    <n v="0"/>
    <n v="0"/>
    <n v="0"/>
    <n v="141.13999999999999"/>
    <n v="0"/>
    <n v="0"/>
    <n v="0"/>
    <n v="0"/>
    <n v="0"/>
    <n v="0"/>
    <n v="0"/>
    <n v="130.52000000000001"/>
    <n v="0"/>
    <n v="79.27"/>
    <n v="0"/>
    <n v="3079.27"/>
    <n v="0"/>
    <n v="0"/>
    <n v="157"/>
    <n v="189"/>
    <n v="71888.100000000006"/>
    <n v="265299.94"/>
    <n v="87.537797999999995"/>
    <n v="82.655256602625201"/>
    <n v="9.6"/>
    <m/>
    <m/>
    <m/>
    <s v="QR"/>
    <s v="BENITO JUAREZ"/>
    <s v="77539"/>
    <s v="Al corriente"/>
    <x v="2"/>
  </r>
  <r>
    <n v="4913"/>
    <s v="Hipotecaria Su Casita"/>
    <s v="FIDEICOMISO 234036"/>
    <d v="2018-05-03T00:00:00"/>
    <s v="340583"/>
    <x v="1"/>
    <n v="0"/>
    <n v="363568.11"/>
    <n v="0"/>
    <n v="0"/>
    <n v="363568.11"/>
    <n v="1162.4100000000001"/>
    <n v="0"/>
    <n v="0"/>
    <n v="1162.4100000000001"/>
    <n v="0"/>
    <m/>
    <n v="362405.7"/>
    <n v="0"/>
    <n v="2878.25"/>
    <n v="0"/>
    <n v="0"/>
    <n v="2878.25"/>
    <n v="0"/>
    <n v="0"/>
    <n v="0"/>
    <n v="0"/>
    <n v="0"/>
    <n v="0"/>
    <n v="0"/>
    <n v="0"/>
    <n v="0"/>
    <n v="0"/>
    <n v="204.29"/>
    <n v="0"/>
    <n v="0"/>
    <n v="0"/>
    <n v="0"/>
    <n v="0"/>
    <n v="0"/>
    <n v="0"/>
    <n v="5.3"/>
    <n v="0"/>
    <n v="0.25"/>
    <n v="0"/>
    <n v="4250.25"/>
    <n v="0"/>
    <n v="0"/>
    <n v="157"/>
    <n v="189"/>
    <n v="104051.7"/>
    <n v="383998.32"/>
    <n v="89.468457000000001"/>
    <n v="84.437553755456307"/>
    <n v="9.5"/>
    <m/>
    <m/>
    <m/>
    <s v="QR"/>
    <s v="BENITO JUAREZ"/>
    <s v="77539"/>
    <s v="Al corriente"/>
    <x v="2"/>
  </r>
  <r>
    <n v="4914"/>
    <s v="Hipotecaria Su Casita"/>
    <s v="FIDEICOMISO 234036"/>
    <d v="2018-05-03T00:00:00"/>
    <s v="340584"/>
    <x v="3"/>
    <n v="3"/>
    <n v="744788.3"/>
    <n v="7088.46"/>
    <n v="0"/>
    <n v="751876.76"/>
    <n v="2399.9299999999998"/>
    <n v="0"/>
    <n v="0"/>
    <n v="0"/>
    <n v="0"/>
    <m/>
    <n v="751876.76"/>
    <n v="16666"/>
    <n v="5834.18"/>
    <n v="0"/>
    <n v="0"/>
    <n v="0"/>
    <n v="0"/>
    <n v="0"/>
    <n v="22500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88.39"/>
    <n v="22500.18"/>
    <n v="157"/>
    <n v="189"/>
    <n v="213253.5"/>
    <n v="787002.87"/>
    <n v="89.999672000000004"/>
    <n v="85.982738264248894"/>
    <n v="9.4"/>
    <m/>
    <m/>
    <m/>
    <s v="JAL"/>
    <s v="TONALA"/>
    <s v="45400"/>
    <s v="Morosidad"/>
    <x v="2"/>
  </r>
  <r>
    <n v="4915"/>
    <s v="Hipotecaria Su Casita"/>
    <s v="FIDEICOMISO 234036"/>
    <d v="2018-05-03T00:00:00"/>
    <s v="340586"/>
    <x v="1"/>
    <n v="0"/>
    <n v="442153.13"/>
    <n v="0"/>
    <n v="0"/>
    <n v="442153.13"/>
    <n v="1413.67"/>
    <n v="0"/>
    <n v="0"/>
    <n v="1413.67"/>
    <n v="0"/>
    <m/>
    <n v="440739.46"/>
    <n v="0"/>
    <n v="3500.38"/>
    <n v="0"/>
    <n v="0"/>
    <n v="3500.38"/>
    <n v="0"/>
    <n v="0"/>
    <n v="0"/>
    <n v="0"/>
    <n v="0"/>
    <n v="0"/>
    <n v="0"/>
    <n v="0"/>
    <n v="0"/>
    <n v="0"/>
    <n v="248.44"/>
    <n v="0"/>
    <n v="0"/>
    <n v="0"/>
    <n v="0"/>
    <n v="0"/>
    <n v="0"/>
    <n v="0"/>
    <n v="4.59"/>
    <n v="0"/>
    <n v="4.08"/>
    <n v="0"/>
    <n v="5167.08"/>
    <n v="0"/>
    <n v="0"/>
    <n v="157"/>
    <n v="189"/>
    <n v="126537.9"/>
    <n v="466999.38"/>
    <n v="89.61421"/>
    <n v="84.575098416033498"/>
    <n v="9.5"/>
    <m/>
    <m/>
    <m/>
    <s v="EM"/>
    <s v="ECATEPEC"/>
    <s v="55075"/>
    <s v="Al corriente"/>
    <x v="2"/>
  </r>
  <r>
    <n v="4916"/>
    <s v="Hipotecaria Su Casita"/>
    <s v="FIDEICOMISO 234036"/>
    <d v="2018-05-03T00:00:00"/>
    <s v="340587"/>
    <x v="1"/>
    <n v="0"/>
    <n v="260585.78"/>
    <n v="0"/>
    <n v="0"/>
    <n v="260585.78"/>
    <n v="808.53"/>
    <n v="0"/>
    <n v="0"/>
    <n v="808.53"/>
    <n v="0"/>
    <m/>
    <n v="259777.25"/>
    <n v="0"/>
    <n v="2084.69"/>
    <n v="0"/>
    <n v="0"/>
    <n v="2084.69"/>
    <n v="0"/>
    <n v="0"/>
    <n v="0"/>
    <n v="0"/>
    <n v="0"/>
    <n v="0"/>
    <n v="0"/>
    <n v="0"/>
    <n v="0"/>
    <n v="0"/>
    <n v="146.19"/>
    <n v="0"/>
    <n v="0"/>
    <n v="0"/>
    <n v="0"/>
    <n v="0"/>
    <n v="0"/>
    <n v="0"/>
    <n v="1.21"/>
    <n v="0"/>
    <n v="0.62"/>
    <n v="0"/>
    <n v="3040.62"/>
    <n v="0"/>
    <n v="0"/>
    <n v="159"/>
    <n v="191"/>
    <n v="74734.8"/>
    <n v="274784.84000000003"/>
    <n v="83.519886"/>
    <n v="78.9583817847939"/>
    <n v="9.6"/>
    <m/>
    <m/>
    <m/>
    <s v="QR"/>
    <s v="SOLIDARIDAD"/>
    <s v="77710"/>
    <s v="Al corriente"/>
    <x v="2"/>
  </r>
  <r>
    <n v="4917"/>
    <s v="Hipotecaria Su Casita"/>
    <s v="FIDEICOMISO 234036"/>
    <d v="2018-05-03T00:00:00"/>
    <s v="340588"/>
    <x v="18"/>
    <n v="13"/>
    <n v="403094.63"/>
    <n v="14490.14"/>
    <n v="0"/>
    <n v="417584.77"/>
    <n v="1260.6500000000001"/>
    <n v="0"/>
    <n v="0"/>
    <n v="0"/>
    <n v="0"/>
    <m/>
    <n v="417584.77"/>
    <n v="39044.53"/>
    <n v="3191.17"/>
    <n v="0"/>
    <n v="0"/>
    <n v="0"/>
    <n v="0"/>
    <n v="0"/>
    <n v="42235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50.79"/>
    <n v="42235.7"/>
    <n v="159"/>
    <n v="191"/>
    <n v="115554.3"/>
    <n v="425251.49"/>
    <n v="84.020871999999997"/>
    <n v="82.506087184596197"/>
    <n v="9.5"/>
    <m/>
    <m/>
    <m/>
    <s v="COA"/>
    <s v="SALTILLO"/>
    <s v="25115"/>
    <s v="Morosidad"/>
    <x v="2"/>
  </r>
  <r>
    <n v="4918"/>
    <s v="Hipotecaria Su Casita"/>
    <s v="FIDEICOMISO 234036"/>
    <d v="2018-05-03T00:00:00"/>
    <s v="340589"/>
    <x v="13"/>
    <n v="3"/>
    <n v="236269.62"/>
    <n v="2140.7600000000002"/>
    <n v="0"/>
    <n v="238410.38"/>
    <n v="725.03"/>
    <n v="0"/>
    <n v="707.91"/>
    <n v="0"/>
    <n v="0"/>
    <m/>
    <n v="237702.47"/>
    <n v="3860.28"/>
    <n v="1890.16"/>
    <n v="0"/>
    <n v="1214.6199999999999"/>
    <n v="0"/>
    <n v="0"/>
    <n v="0"/>
    <n v="4535.82"/>
    <n v="0"/>
    <n v="0"/>
    <n v="0"/>
    <n v="0"/>
    <n v="0"/>
    <n v="0"/>
    <n v="0"/>
    <n v="0"/>
    <n v="0"/>
    <n v="0"/>
    <n v="0"/>
    <n v="350"/>
    <n v="0"/>
    <n v="0"/>
    <n v="132.47"/>
    <n v="0"/>
    <n v="0"/>
    <n v="0"/>
    <n v="0"/>
    <n v="2405"/>
    <n v="2157.88"/>
    <n v="4535.82"/>
    <n v="160"/>
    <n v="192"/>
    <n v="67533.3"/>
    <n v="249002.3"/>
    <n v="87.201425"/>
    <n v="83.244187342927205"/>
    <n v="9.6"/>
    <m/>
    <m/>
    <m/>
    <s v="EM"/>
    <s v="ACOLMAN"/>
    <s v="55870"/>
    <s v="Morosidad"/>
    <x v="2"/>
  </r>
  <r>
    <n v="4919"/>
    <s v="Hipotecaria Su Casita"/>
    <s v="FIDEICOMISO 234036"/>
    <d v="2018-05-03T00:00:00"/>
    <s v="340590"/>
    <x v="1"/>
    <n v="0"/>
    <n v="629921.93999999994"/>
    <n v="0"/>
    <n v="0"/>
    <n v="629921.93999999994"/>
    <n v="2137.1"/>
    <n v="0"/>
    <n v="0"/>
    <n v="2137.1"/>
    <n v="0"/>
    <m/>
    <n v="627784.84"/>
    <n v="0"/>
    <n v="4934.3900000000003"/>
    <n v="0"/>
    <n v="0"/>
    <n v="4934.3900000000003"/>
    <n v="0"/>
    <n v="0"/>
    <n v="0"/>
    <n v="0"/>
    <n v="0"/>
    <n v="0"/>
    <n v="0"/>
    <n v="0"/>
    <n v="0"/>
    <n v="0"/>
    <n v="366.64"/>
    <n v="0"/>
    <n v="0"/>
    <n v="0"/>
    <n v="0"/>
    <n v="0"/>
    <n v="0"/>
    <n v="0"/>
    <n v="89.92"/>
    <n v="0"/>
    <n v="28.05"/>
    <n v="0"/>
    <n v="7528.05"/>
    <n v="0"/>
    <n v="0"/>
    <n v="154"/>
    <n v="186"/>
    <n v="193458"/>
    <n v="670508.26"/>
    <n v="75.199799999999996"/>
    <n v="70.4082219822795"/>
    <n v="9.4"/>
    <m/>
    <m/>
    <m/>
    <s v="EM"/>
    <s v="ECATEPEC"/>
    <s v="55075"/>
    <s v="Al corriente"/>
    <x v="2"/>
  </r>
  <r>
    <n v="4920"/>
    <s v="Hipotecaria Su Casita"/>
    <s v="FIDEICOMISO 234036"/>
    <d v="2018-05-03T00:00:00"/>
    <s v="340592"/>
    <x v="1"/>
    <n v="0"/>
    <n v="240083.89"/>
    <n v="0"/>
    <n v="0"/>
    <n v="240083.89"/>
    <n v="736.74"/>
    <n v="0"/>
    <n v="0"/>
    <n v="736.74"/>
    <n v="0"/>
    <m/>
    <n v="239347.15"/>
    <n v="0"/>
    <n v="1920.67"/>
    <n v="0"/>
    <n v="0"/>
    <n v="1920.67"/>
    <n v="0"/>
    <n v="0"/>
    <n v="0"/>
    <n v="0"/>
    <n v="0"/>
    <n v="0"/>
    <n v="0"/>
    <n v="0"/>
    <n v="0"/>
    <n v="0"/>
    <n v="134.61000000000001"/>
    <n v="0"/>
    <n v="0"/>
    <n v="0"/>
    <n v="0"/>
    <n v="0"/>
    <n v="0"/>
    <n v="0"/>
    <n v="83.32"/>
    <n v="0"/>
    <n v="83.32"/>
    <n v="0"/>
    <n v="2875.34"/>
    <n v="0"/>
    <n v="0"/>
    <n v="160"/>
    <n v="192"/>
    <n v="68618.7"/>
    <n v="253022.12"/>
    <n v="89.999955999999997"/>
    <n v="85.135769824098404"/>
    <n v="9.6"/>
    <m/>
    <m/>
    <m/>
    <s v="QR"/>
    <s v="SOLIDARIDAD"/>
    <s v="77710"/>
    <s v="Al corriente"/>
    <x v="2"/>
  </r>
  <r>
    <n v="4921"/>
    <s v="Hipotecaria Su Casita"/>
    <s v="FIDEICOMISO 234036"/>
    <d v="2018-05-03T00:00:00"/>
    <s v="340597"/>
    <x v="4"/>
    <n v="1"/>
    <n v="487494.43"/>
    <n v="1496.11"/>
    <n v="0"/>
    <n v="488990.54"/>
    <n v="1507.96"/>
    <n v="0"/>
    <n v="0"/>
    <n v="0"/>
    <n v="0"/>
    <m/>
    <n v="488990.54"/>
    <n v="3422.51"/>
    <n v="3859.33"/>
    <n v="0"/>
    <n v="0"/>
    <n v="0"/>
    <n v="0"/>
    <n v="0"/>
    <n v="7281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4.07"/>
    <n v="7281.84"/>
    <n v="160"/>
    <n v="192"/>
    <n v="139325.70000000001"/>
    <n v="513997.86"/>
    <n v="85.103423000000006"/>
    <n v="80.962922235937796"/>
    <n v="9.5"/>
    <m/>
    <m/>
    <m/>
    <s v="BCN"/>
    <s v="TIJUANA"/>
    <s v="22125"/>
    <s v="Morosidad"/>
    <x v="2"/>
  </r>
  <r>
    <n v="4922"/>
    <s v="Hipotecaria Su Casita"/>
    <s v="FIDEICOMISO 234036"/>
    <d v="2018-05-03T00:00:00"/>
    <s v="340599"/>
    <x v="1"/>
    <n v="0"/>
    <n v="366065.35"/>
    <n v="0"/>
    <n v="0"/>
    <n v="366065.35"/>
    <n v="2380.06"/>
    <n v="0"/>
    <n v="0"/>
    <n v="2380.06"/>
    <n v="0"/>
    <m/>
    <n v="363685.29"/>
    <n v="0"/>
    <n v="2898.02"/>
    <n v="0"/>
    <n v="0"/>
    <n v="2898.02"/>
    <n v="0"/>
    <n v="0"/>
    <n v="0"/>
    <n v="0"/>
    <n v="0"/>
    <n v="0"/>
    <n v="0"/>
    <n v="0"/>
    <n v="0"/>
    <n v="0"/>
    <n v="225.61"/>
    <n v="0"/>
    <n v="0"/>
    <n v="0"/>
    <n v="0"/>
    <n v="0"/>
    <n v="0"/>
    <n v="0"/>
    <n v="0"/>
    <n v="0"/>
    <n v="0"/>
    <n v="0"/>
    <n v="5503.69"/>
    <n v="0"/>
    <n v="0"/>
    <n v="100"/>
    <n v="132"/>
    <n v="120489.3"/>
    <n v="407896.61"/>
    <n v="82.051592999999997"/>
    <n v="73.158140233543406"/>
    <n v="9.5"/>
    <m/>
    <m/>
    <m/>
    <s v="PUE"/>
    <s v="PUEBLA"/>
    <s v="72590"/>
    <s v="Al corriente"/>
    <x v="2"/>
  </r>
  <r>
    <n v="4923"/>
    <s v="Hipotecaria Su Casita"/>
    <s v="FIDEICOMISO 234036"/>
    <d v="2018-05-03T00:00:00"/>
    <s v="340604"/>
    <x v="1"/>
    <n v="0"/>
    <n v="390089.99"/>
    <n v="0"/>
    <n v="0"/>
    <n v="390089.99"/>
    <n v="3572.56"/>
    <n v="0"/>
    <n v="0"/>
    <n v="3572.56"/>
    <n v="0"/>
    <m/>
    <n v="386517.43"/>
    <n v="0"/>
    <n v="3088.21"/>
    <n v="0"/>
    <n v="0"/>
    <n v="3088.21"/>
    <n v="0"/>
    <n v="0"/>
    <n v="0"/>
    <n v="0"/>
    <n v="0"/>
    <n v="0"/>
    <n v="0"/>
    <n v="0"/>
    <n v="0"/>
    <n v="0"/>
    <n v="244.2"/>
    <n v="0"/>
    <n v="0"/>
    <n v="0"/>
    <n v="0"/>
    <n v="0"/>
    <n v="0"/>
    <n v="0"/>
    <n v="0.6"/>
    <n v="0"/>
    <n v="0.56999999999999995"/>
    <n v="0"/>
    <n v="6905.57"/>
    <n v="0"/>
    <n v="0"/>
    <n v="78"/>
    <n v="110"/>
    <n v="126078"/>
    <n v="452880.16"/>
    <n v="88.944939000000005"/>
    <n v="75.911404981368094"/>
    <n v="9.5"/>
    <m/>
    <m/>
    <m/>
    <s v="EM"/>
    <s v="ECATEPEC"/>
    <s v="55075"/>
    <s v="Al corriente"/>
    <x v="2"/>
  </r>
  <r>
    <n v="4924"/>
    <s v="Hipotecaria Su Casita"/>
    <s v="FIDEICOMISO 234036"/>
    <d v="2018-05-03T00:00:00"/>
    <s v="340607"/>
    <x v="1"/>
    <n v="0"/>
    <n v="353302.88"/>
    <n v="0"/>
    <n v="0"/>
    <n v="353302.88"/>
    <n v="1080.97"/>
    <n v="0"/>
    <n v="0"/>
    <n v="1080.97"/>
    <n v="0"/>
    <m/>
    <n v="352221.91"/>
    <n v="0"/>
    <n v="2796.98"/>
    <n v="0"/>
    <n v="0"/>
    <n v="2796.98"/>
    <n v="0"/>
    <n v="0"/>
    <n v="0"/>
    <n v="0"/>
    <n v="0"/>
    <n v="0"/>
    <n v="0"/>
    <n v="0"/>
    <n v="0"/>
    <n v="0"/>
    <n v="198.06"/>
    <n v="0"/>
    <n v="0"/>
    <n v="0"/>
    <n v="0"/>
    <n v="0"/>
    <n v="0"/>
    <n v="0"/>
    <n v="0.99"/>
    <n v="0"/>
    <n v="0.99"/>
    <n v="0"/>
    <n v="4077"/>
    <n v="0"/>
    <n v="0"/>
    <n v="161"/>
    <n v="193"/>
    <n v="100361.4"/>
    <n v="372301.65"/>
    <n v="86.300988000000004"/>
    <n v="81.646425226015197"/>
    <n v="9.5"/>
    <m/>
    <m/>
    <m/>
    <s v="EM"/>
    <s v="TECAMAC"/>
    <s v="55765"/>
    <s v="Al corriente"/>
    <x v="2"/>
  </r>
  <r>
    <n v="4925"/>
    <s v="Hipotecaria Su Casita"/>
    <s v="FIDEICOMISO 234036"/>
    <d v="2018-05-03T00:00:00"/>
    <s v="340609"/>
    <x v="1"/>
    <n v="1"/>
    <n v="321132.31"/>
    <n v="974.82"/>
    <n v="0"/>
    <n v="322107.13"/>
    <n v="982.53"/>
    <n v="0"/>
    <n v="974.82"/>
    <n v="982.53"/>
    <n v="0"/>
    <m/>
    <n v="320149.78000000003"/>
    <n v="2550.0100000000002"/>
    <n v="2542.3000000000002"/>
    <n v="0"/>
    <n v="2550.0100000000002"/>
    <n v="2542.3000000000002"/>
    <n v="0"/>
    <n v="0"/>
    <n v="0"/>
    <n v="0"/>
    <n v="0"/>
    <n v="0"/>
    <n v="0"/>
    <n v="0"/>
    <n v="0"/>
    <n v="0"/>
    <n v="180.03"/>
    <n v="0"/>
    <n v="0"/>
    <n v="0"/>
    <n v="0"/>
    <n v="0"/>
    <n v="0"/>
    <n v="180.03"/>
    <n v="0.28000000000000003"/>
    <n v="0"/>
    <n v="0"/>
    <n v="0"/>
    <n v="7410"/>
    <n v="0"/>
    <n v="0"/>
    <n v="161"/>
    <n v="193"/>
    <n v="91222.8"/>
    <n v="338401.01"/>
    <n v="84.392279000000002"/>
    <n v="79.840688287391998"/>
    <n v="9.5"/>
    <m/>
    <m/>
    <m/>
    <s v="EM"/>
    <s v="ACOLMAN"/>
    <s v="55870"/>
    <s v="Al corriente"/>
    <x v="2"/>
  </r>
  <r>
    <n v="4926"/>
    <s v="Hipotecaria Su Casita"/>
    <s v="FIDEICOMISO 234036"/>
    <d v="2018-05-03T00:00:00"/>
    <s v="340611"/>
    <x v="1"/>
    <n v="0"/>
    <n v="246654.1"/>
    <n v="0"/>
    <n v="0"/>
    <n v="246654.1"/>
    <n v="748.61"/>
    <n v="0"/>
    <n v="0"/>
    <n v="748.61"/>
    <n v="0"/>
    <m/>
    <n v="245905.49"/>
    <n v="0"/>
    <n v="1973.23"/>
    <n v="0"/>
    <n v="0"/>
    <n v="1973.23"/>
    <n v="0"/>
    <n v="0"/>
    <n v="0"/>
    <n v="0"/>
    <n v="0"/>
    <n v="0"/>
    <n v="0"/>
    <n v="0"/>
    <n v="0"/>
    <n v="0"/>
    <n v="138.21"/>
    <n v="0"/>
    <n v="0"/>
    <n v="0"/>
    <n v="0"/>
    <n v="0"/>
    <n v="0"/>
    <n v="0"/>
    <n v="0.25"/>
    <n v="0"/>
    <n v="140.30000000000001"/>
    <n v="0"/>
    <n v="2860.3"/>
    <n v="0"/>
    <n v="0"/>
    <n v="161"/>
    <n v="193"/>
    <n v="69878.100000000006"/>
    <n v="259800.77"/>
    <n v="84.907374000000004"/>
    <n v="80.366156759594105"/>
    <n v="9.6"/>
    <m/>
    <m/>
    <m/>
    <s v="BCN"/>
    <s v="ENSENADA"/>
    <s v="22895"/>
    <s v="Al corriente"/>
    <x v="2"/>
  </r>
  <r>
    <n v="4927"/>
    <s v="Hipotecaria Su Casita"/>
    <s v="FIDEICOMISO 234036"/>
    <d v="2018-05-03T00:00:00"/>
    <s v="340613"/>
    <x v="1"/>
    <n v="1"/>
    <n v="336305.94"/>
    <n v="1020.88"/>
    <n v="0"/>
    <n v="337326.82"/>
    <n v="1028.96"/>
    <n v="0"/>
    <n v="1020.88"/>
    <n v="1028.96"/>
    <n v="0"/>
    <m/>
    <n v="335276.98"/>
    <n v="2670.5"/>
    <n v="2662.42"/>
    <n v="0"/>
    <n v="2670.5"/>
    <n v="2662.42"/>
    <n v="0"/>
    <n v="0"/>
    <n v="0"/>
    <n v="0"/>
    <n v="0"/>
    <n v="0"/>
    <n v="0"/>
    <n v="0"/>
    <n v="0"/>
    <n v="0"/>
    <n v="198.7"/>
    <n v="0"/>
    <n v="0"/>
    <n v="0"/>
    <n v="0"/>
    <n v="0"/>
    <n v="0"/>
    <n v="188.78"/>
    <n v="9.84"/>
    <n v="0"/>
    <n v="0"/>
    <n v="0"/>
    <n v="7780.08"/>
    <n v="0"/>
    <n v="0"/>
    <n v="161"/>
    <n v="193"/>
    <n v="107060.1"/>
    <n v="354390.59"/>
    <n v="70.238743999999997"/>
    <n v="66.450505831187897"/>
    <n v="9.5"/>
    <m/>
    <m/>
    <m/>
    <s v="OAX"/>
    <s v="SAN SEBASTIAN TUTLA"/>
    <s v="71246"/>
    <s v="Al corriente"/>
    <x v="2"/>
  </r>
  <r>
    <n v="4928"/>
    <s v="Hipotecaria Su Casita"/>
    <s v="FIDEICOMISO 234036"/>
    <d v="2018-05-03T00:00:00"/>
    <s v="340614"/>
    <x v="13"/>
    <n v="3"/>
    <n v="197960.5"/>
    <n v="1854.24"/>
    <n v="0"/>
    <n v="199814.74"/>
    <n v="628"/>
    <n v="0"/>
    <n v="886.79"/>
    <n v="0"/>
    <n v="0"/>
    <m/>
    <n v="198927.95"/>
    <n v="4780.8"/>
    <n v="1583.68"/>
    <n v="0"/>
    <n v="3192.13"/>
    <n v="0"/>
    <n v="0"/>
    <n v="0"/>
    <n v="3172.35"/>
    <n v="0"/>
    <n v="0"/>
    <n v="0"/>
    <n v="0"/>
    <n v="0"/>
    <n v="0"/>
    <n v="0"/>
    <n v="0"/>
    <n v="0"/>
    <n v="0"/>
    <n v="0"/>
    <n v="350"/>
    <n v="0"/>
    <n v="0"/>
    <n v="225.08"/>
    <n v="0"/>
    <n v="0"/>
    <n v="0"/>
    <n v="0"/>
    <n v="4654"/>
    <n v="1595.45"/>
    <n v="3172.35"/>
    <n v="157"/>
    <n v="189"/>
    <n v="60993.9"/>
    <n v="208989.09"/>
    <n v="70.842937000000006"/>
    <n v="67.432420655973701"/>
    <n v="9.6"/>
    <m/>
    <m/>
    <m/>
    <s v="SON"/>
    <s v="HERMOSILLO"/>
    <s v="83287"/>
    <s v="Morosidad"/>
    <x v="2"/>
  </r>
  <r>
    <n v="4929"/>
    <s v="Hipotecaria Su Casita"/>
    <s v="FIDEICOMISO 234036"/>
    <d v="2018-05-03T00:00:00"/>
    <s v="340615"/>
    <x v="0"/>
    <n v="21"/>
    <n v="332227.84000000003"/>
    <n v="18669.13"/>
    <n v="0"/>
    <n v="350896.97"/>
    <n v="1062.21"/>
    <n v="0"/>
    <n v="0"/>
    <n v="0"/>
    <n v="0"/>
    <m/>
    <n v="350896.97"/>
    <n v="98084.64"/>
    <n v="2630.14"/>
    <n v="0"/>
    <n v="0"/>
    <n v="0"/>
    <n v="0"/>
    <n v="0"/>
    <n v="100714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31.34"/>
    <n v="100714.78"/>
    <n v="157"/>
    <n v="189"/>
    <n v="100561.8"/>
    <n v="350896.97"/>
    <n v="75.202105000000003"/>
    <n v="75.202105000000003"/>
    <n v="9.5"/>
    <m/>
    <m/>
    <m/>
    <s v="TAM"/>
    <s v="REYNOSA"/>
    <s v="88715"/>
    <s v="Morosidad"/>
    <x v="2"/>
  </r>
  <r>
    <n v="4930"/>
    <s v="Hipotecaria Su Casita"/>
    <s v="FIDEICOMISO 234036"/>
    <d v="2018-05-03T00:00:00"/>
    <s v="340617"/>
    <x v="0"/>
    <n v="21"/>
    <n v="352128.97"/>
    <n v="19787.45"/>
    <n v="0"/>
    <n v="371916.42"/>
    <n v="1125.8399999999999"/>
    <n v="0"/>
    <n v="0"/>
    <n v="0"/>
    <n v="0"/>
    <m/>
    <n v="371916.42"/>
    <n v="66973.03"/>
    <n v="2787.69"/>
    <n v="0"/>
    <n v="0"/>
    <n v="0"/>
    <n v="0"/>
    <n v="0"/>
    <n v="69760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913.29"/>
    <n v="69760.72"/>
    <n v="157"/>
    <n v="189"/>
    <n v="126001.2"/>
    <n v="371916.42"/>
    <n v="64.558860999999993"/>
    <n v="64.558860999999993"/>
    <n v="9.5"/>
    <m/>
    <m/>
    <m/>
    <s v="DF"/>
    <s v="VENUSTIANO CARRANZA"/>
    <s v="15820"/>
    <s v="Morosidad"/>
    <x v="2"/>
  </r>
  <r>
    <n v="4931"/>
    <s v="Hipotecaria Su Casita"/>
    <s v="FIDEICOMISO 234036"/>
    <d v="2018-05-03T00:00:00"/>
    <s v="340620"/>
    <x v="1"/>
    <n v="0"/>
    <n v="405427.91"/>
    <n v="0"/>
    <n v="0"/>
    <n v="405427.91"/>
    <n v="1401.95"/>
    <n v="0"/>
    <n v="0"/>
    <n v="1401.95"/>
    <n v="0"/>
    <m/>
    <n v="404025.96"/>
    <n v="0"/>
    <n v="3209.64"/>
    <n v="0"/>
    <n v="0"/>
    <n v="3209.64"/>
    <n v="0"/>
    <n v="0"/>
    <n v="0"/>
    <n v="0"/>
    <n v="0"/>
    <n v="0"/>
    <n v="0"/>
    <n v="0"/>
    <n v="0"/>
    <n v="0"/>
    <n v="249.15"/>
    <n v="0"/>
    <n v="0"/>
    <n v="0"/>
    <n v="0"/>
    <n v="0"/>
    <n v="0"/>
    <n v="0"/>
    <n v="7.96"/>
    <n v="0"/>
    <n v="7.7"/>
    <n v="0"/>
    <n v="4868.7"/>
    <n v="0"/>
    <n v="0"/>
    <n v="150"/>
    <n v="182"/>
    <n v="140617.20000000001"/>
    <n v="430068.19"/>
    <n v="62.522393999999998"/>
    <n v="58.736430279459299"/>
    <n v="9.5"/>
    <m/>
    <m/>
    <m/>
    <s v="PUE"/>
    <s v="CUAUTLANCINGO"/>
    <s v="72700"/>
    <s v="Al corriente"/>
    <x v="2"/>
  </r>
  <r>
    <n v="4932"/>
    <s v="Hipotecaria Su Casita"/>
    <s v="FIDEICOMISO 234036"/>
    <d v="2018-05-03T00:00:00"/>
    <s v="340622"/>
    <x v="1"/>
    <n v="0"/>
    <n v="270545.82"/>
    <n v="0"/>
    <n v="0"/>
    <n v="270545.82"/>
    <n v="1630.89"/>
    <n v="0"/>
    <n v="0"/>
    <n v="1630.89"/>
    <n v="0"/>
    <m/>
    <n v="268914.93"/>
    <n v="0"/>
    <n v="2164.37"/>
    <n v="0"/>
    <n v="0"/>
    <n v="2164.37"/>
    <n v="0"/>
    <n v="0"/>
    <n v="0"/>
    <n v="0"/>
    <n v="0"/>
    <n v="0"/>
    <n v="0"/>
    <n v="0"/>
    <n v="0"/>
    <n v="0"/>
    <n v="163.30000000000001"/>
    <n v="0"/>
    <n v="0"/>
    <n v="0"/>
    <n v="0"/>
    <n v="0"/>
    <n v="0"/>
    <n v="0"/>
    <n v="1748.58"/>
    <n v="0"/>
    <n v="1707.14"/>
    <n v="0"/>
    <n v="5707.14"/>
    <n v="0"/>
    <n v="0"/>
    <n v="105"/>
    <n v="137"/>
    <n v="86220.9"/>
    <n v="299186.76"/>
    <n v="75.236259000000004"/>
    <n v="67.623825741643302"/>
    <n v="9.6"/>
    <m/>
    <m/>
    <m/>
    <s v="EM"/>
    <s v="CHALCO"/>
    <s v="56640"/>
    <s v="Al corriente"/>
    <x v="2"/>
  </r>
  <r>
    <n v="4933"/>
    <s v="Hipotecaria Su Casita"/>
    <s v="FIDEICOMISO 234036"/>
    <d v="2018-05-03T00:00:00"/>
    <s v="340623"/>
    <x v="2"/>
    <n v="0"/>
    <n v="282185.71000000002"/>
    <n v="0"/>
    <n v="0"/>
    <n v="282185.71000000002"/>
    <n v="2302.5"/>
    <n v="0"/>
    <n v="0"/>
    <n v="0"/>
    <n v="0"/>
    <m/>
    <n v="282185.71000000002"/>
    <n v="0"/>
    <n v="2233.9699999999998"/>
    <n v="0"/>
    <n v="0"/>
    <n v="0"/>
    <n v="0"/>
    <n v="0"/>
    <n v="2233.9699999999998"/>
    <n v="0"/>
    <n v="0"/>
    <n v="0"/>
    <n v="0"/>
    <n v="0"/>
    <n v="0"/>
    <n v="0"/>
    <n v="0.01"/>
    <n v="0"/>
    <n v="0"/>
    <n v="0"/>
    <n v="0"/>
    <n v="0"/>
    <n v="0"/>
    <n v="0"/>
    <n v="0"/>
    <n v="0"/>
    <n v="0.01"/>
    <n v="0"/>
    <n v="0.01"/>
    <n v="2302.5"/>
    <n v="2233.9699999999998"/>
    <n v="85"/>
    <n v="117"/>
    <n v="140782.20000000001"/>
    <n v="322653.73"/>
    <n v="55.872056000000001"/>
    <n v="48.864446078214499"/>
    <n v="9.5"/>
    <m/>
    <m/>
    <m/>
    <s v="NL"/>
    <s v="APODACA"/>
    <s v="66612"/>
    <s v="Morosidad"/>
    <x v="2"/>
  </r>
  <r>
    <n v="4934"/>
    <s v="Hipotecaria Su Casita"/>
    <s v="FIDEICOMISO 234036"/>
    <d v="2018-05-03T00:00:00"/>
    <s v="340624"/>
    <x v="1"/>
    <n v="1"/>
    <n v="230022.24"/>
    <n v="2103.15"/>
    <n v="0"/>
    <n v="232125.39"/>
    <n v="3597.07"/>
    <n v="0"/>
    <n v="2103.15"/>
    <n v="3597.07"/>
    <n v="0"/>
    <m/>
    <n v="226425.17"/>
    <n v="0"/>
    <n v="1821.01"/>
    <n v="0"/>
    <n v="0"/>
    <n v="1821.01"/>
    <n v="0"/>
    <n v="0"/>
    <n v="0"/>
    <n v="0"/>
    <n v="0"/>
    <n v="0"/>
    <n v="0"/>
    <n v="0"/>
    <n v="0"/>
    <n v="0"/>
    <n v="213.55"/>
    <n v="0"/>
    <n v="0"/>
    <n v="0"/>
    <n v="0"/>
    <n v="0"/>
    <n v="0"/>
    <n v="0"/>
    <n v="1.22"/>
    <n v="0"/>
    <n v="0"/>
    <n v="0"/>
    <n v="7736"/>
    <n v="0"/>
    <n v="0"/>
    <n v="57"/>
    <n v="89"/>
    <n v="140787"/>
    <n v="311476.51"/>
    <n v="63.344158"/>
    <n v="46.047490848208298"/>
    <n v="9.5"/>
    <m/>
    <m/>
    <m/>
    <s v="NL"/>
    <s v="APODACA"/>
    <s v="66612"/>
    <s v="Al corriente"/>
    <x v="2"/>
  </r>
  <r>
    <n v="4935"/>
    <s v="Hipotecaria Su Casita"/>
    <s v="FIDEICOMISO 234036"/>
    <d v="2018-05-03T00:00:00"/>
    <s v="340625"/>
    <x v="3"/>
    <n v="4"/>
    <n v="326499.14"/>
    <n v="2374.15"/>
    <n v="0"/>
    <n v="328873.28999999998"/>
    <n v="1021.11"/>
    <n v="0"/>
    <n v="0"/>
    <n v="0"/>
    <n v="0"/>
    <m/>
    <n v="328873.28999999998"/>
    <n v="5193.57"/>
    <n v="2584.7800000000002"/>
    <n v="0"/>
    <n v="0"/>
    <n v="0"/>
    <n v="0"/>
    <n v="0"/>
    <n v="7778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95.26"/>
    <n v="7778.35"/>
    <n v="159"/>
    <n v="191"/>
    <n v="115577.4"/>
    <n v="344445.78"/>
    <n v="62.109910999999997"/>
    <n v="59.3019045615167"/>
    <n v="9.5"/>
    <m/>
    <m/>
    <m/>
    <s v="CHI"/>
    <s v="JUAREZ"/>
    <s v="32580"/>
    <s v="Morosidad"/>
    <x v="2"/>
  </r>
  <r>
    <n v="4936"/>
    <s v="Hipotecaria Su Casita"/>
    <s v="FIDEICOMISO 234036"/>
    <d v="2018-05-03T00:00:00"/>
    <s v="340626"/>
    <x v="13"/>
    <n v="2"/>
    <n v="335230.38"/>
    <n v="2072.21"/>
    <n v="0"/>
    <n v="337302.59"/>
    <n v="1048.42"/>
    <n v="0"/>
    <n v="0"/>
    <n v="0"/>
    <n v="0"/>
    <m/>
    <n v="337302.59"/>
    <n v="4253.1400000000003"/>
    <n v="2653.91"/>
    <n v="0"/>
    <n v="1000"/>
    <n v="0"/>
    <n v="0"/>
    <n v="0"/>
    <n v="5907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3120.63"/>
    <n v="5907.05"/>
    <n v="159"/>
    <n v="191"/>
    <n v="113360.1"/>
    <n v="353657.13"/>
    <n v="66.966358"/>
    <n v="63.869562014110201"/>
    <n v="9.5"/>
    <m/>
    <m/>
    <m/>
    <s v="NL"/>
    <s v="GUADALUPE"/>
    <s v="67169"/>
    <s v="Morosidad"/>
    <x v="2"/>
  </r>
  <r>
    <n v="4937"/>
    <s v="Hipotecaria Su Casita"/>
    <s v="FIDEICOMISO 234036"/>
    <d v="2018-05-03T00:00:00"/>
    <s v="340627"/>
    <x v="1"/>
    <n v="0"/>
    <n v="398037.33"/>
    <n v="0"/>
    <n v="0"/>
    <n v="398037.33"/>
    <n v="1231.25"/>
    <n v="0"/>
    <n v="0"/>
    <n v="1231.25"/>
    <n v="0"/>
    <m/>
    <n v="396806.08"/>
    <n v="0"/>
    <n v="3151.13"/>
    <n v="0"/>
    <n v="0"/>
    <n v="3151.13"/>
    <n v="0"/>
    <n v="0"/>
    <n v="0"/>
    <n v="0"/>
    <n v="0"/>
    <n v="0"/>
    <n v="0"/>
    <n v="0"/>
    <n v="0"/>
    <n v="0"/>
    <n v="233.08"/>
    <n v="0"/>
    <n v="0"/>
    <n v="0"/>
    <n v="0"/>
    <n v="0"/>
    <n v="0"/>
    <n v="0"/>
    <n v="151.72"/>
    <n v="0"/>
    <n v="117.18"/>
    <n v="0"/>
    <n v="4767.18"/>
    <n v="0"/>
    <n v="0"/>
    <n v="160"/>
    <n v="192"/>
    <n v="125327.7"/>
    <n v="419677.42"/>
    <n v="72.316950000000006"/>
    <n v="68.375862220693193"/>
    <n v="9.5"/>
    <m/>
    <m/>
    <m/>
    <s v="SON"/>
    <s v="HERMOSILLO"/>
    <s v="83294"/>
    <s v="Al corriente"/>
    <x v="2"/>
  </r>
  <r>
    <n v="4938"/>
    <s v="Hipotecaria Su Casita"/>
    <s v="FIDEICOMISO 234036"/>
    <d v="2018-05-03T00:00:00"/>
    <s v="340629"/>
    <x v="2"/>
    <n v="0"/>
    <n v="207149.18"/>
    <n v="0"/>
    <n v="0"/>
    <n v="207149.18"/>
    <n v="1340.54"/>
    <n v="0"/>
    <n v="0"/>
    <n v="1325.9"/>
    <n v="0"/>
    <m/>
    <n v="205823.28"/>
    <n v="0"/>
    <n v="1657.19"/>
    <n v="0"/>
    <n v="0"/>
    <n v="1657.19"/>
    <n v="0"/>
    <n v="0"/>
    <n v="0"/>
    <n v="0"/>
    <n v="0"/>
    <n v="0"/>
    <n v="0"/>
    <n v="0"/>
    <n v="0"/>
    <n v="0"/>
    <n v="156.91"/>
    <n v="0"/>
    <n v="0"/>
    <n v="0"/>
    <n v="0"/>
    <n v="0"/>
    <n v="0"/>
    <n v="0"/>
    <n v="0"/>
    <n v="0"/>
    <n v="0"/>
    <n v="0"/>
    <n v="3140"/>
    <n v="14.64"/>
    <n v="0"/>
    <n v="100"/>
    <n v="132"/>
    <n v="102526.8"/>
    <n v="230691.02"/>
    <n v="53.327734999999997"/>
    <n v="47.579178993056601"/>
    <n v="9.6"/>
    <m/>
    <m/>
    <m/>
    <s v="EM"/>
    <s v="NICOLAS ROMERO"/>
    <s v="54416"/>
    <s v="Morosidad"/>
    <x v="2"/>
  </r>
  <r>
    <n v="4939"/>
    <s v="Hipotecaria Su Casita"/>
    <s v="FIDEICOMISO 234036"/>
    <d v="2018-05-03T00:00:00"/>
    <s v="340630"/>
    <x v="2"/>
    <n v="2"/>
    <n v="244104.34"/>
    <n v="2605.2199999999998"/>
    <n v="0"/>
    <n v="246709.56"/>
    <n v="1579.69"/>
    <n v="0"/>
    <n v="2605.2199999999998"/>
    <n v="807.58"/>
    <n v="0"/>
    <m/>
    <n v="243296.76"/>
    <n v="1965.37"/>
    <n v="1952.83"/>
    <n v="0"/>
    <n v="1965.37"/>
    <n v="1952.83"/>
    <n v="0"/>
    <n v="0"/>
    <n v="0"/>
    <n v="0"/>
    <n v="0"/>
    <n v="0"/>
    <n v="0"/>
    <n v="0"/>
    <n v="0"/>
    <n v="0"/>
    <n v="159.5"/>
    <n v="0"/>
    <n v="0"/>
    <n v="0"/>
    <n v="350"/>
    <n v="0"/>
    <n v="0"/>
    <n v="159.5"/>
    <n v="0"/>
    <n v="0"/>
    <n v="0"/>
    <n v="0"/>
    <n v="8000"/>
    <n v="772.11"/>
    <n v="0"/>
    <n v="100"/>
    <n v="132"/>
    <n v="91121.7"/>
    <n v="271846"/>
    <n v="67.232074999999995"/>
    <n v="60.171369141267498"/>
    <n v="9.6"/>
    <m/>
    <m/>
    <m/>
    <s v="QRO"/>
    <s v="QUERETARO"/>
    <s v="76117"/>
    <s v="Morosidad"/>
    <x v="2"/>
  </r>
  <r>
    <n v="4940"/>
    <s v="Hipotecaria Su Casita"/>
    <s v="FIDEICOMISO 234036"/>
    <d v="2018-05-03T00:00:00"/>
    <s v="340631"/>
    <x v="15"/>
    <n v="6"/>
    <n v="488348.85"/>
    <n v="8817.7000000000007"/>
    <n v="0"/>
    <n v="497166.55"/>
    <n v="1510.6"/>
    <n v="0"/>
    <n v="306.93"/>
    <n v="0"/>
    <n v="0"/>
    <m/>
    <n v="496859.62"/>
    <n v="23442.5"/>
    <n v="3866.1"/>
    <n v="0"/>
    <n v="3935.9"/>
    <n v="0"/>
    <n v="0"/>
    <n v="0"/>
    <n v="23372.7"/>
    <n v="0"/>
    <n v="0"/>
    <n v="0"/>
    <n v="0"/>
    <n v="0"/>
    <n v="0"/>
    <n v="0"/>
    <n v="0"/>
    <n v="0"/>
    <n v="0"/>
    <n v="0"/>
    <n v="0"/>
    <n v="0"/>
    <n v="0"/>
    <n v="257.17"/>
    <n v="0"/>
    <n v="0"/>
    <n v="0"/>
    <n v="0"/>
    <n v="4500"/>
    <n v="10021.370000000001"/>
    <n v="23372.7"/>
    <n v="160"/>
    <n v="192"/>
    <n v="139569.9"/>
    <n v="514898.76"/>
    <n v="84.230153000000001"/>
    <n v="81.279204890922401"/>
    <n v="9.5"/>
    <m/>
    <m/>
    <m/>
    <s v="COA"/>
    <s v="SALTILLO"/>
    <s v="25210"/>
    <s v="Morosidad"/>
    <x v="2"/>
  </r>
  <r>
    <n v="4941"/>
    <s v="Hipotecaria Su Casita"/>
    <s v="FIDEICOMISO 234036"/>
    <d v="2018-05-03T00:00:00"/>
    <s v="340632"/>
    <x v="0"/>
    <n v="21"/>
    <n v="215606.64"/>
    <n v="11619.16"/>
    <n v="0"/>
    <n v="227225.8"/>
    <n v="661.63"/>
    <n v="0"/>
    <n v="0"/>
    <n v="0"/>
    <n v="0"/>
    <m/>
    <n v="227225.8"/>
    <n v="46353.91"/>
    <n v="1724.85"/>
    <n v="0"/>
    <n v="0"/>
    <n v="0"/>
    <n v="0"/>
    <n v="0"/>
    <n v="48078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80.79"/>
    <n v="48078.76"/>
    <n v="160"/>
    <n v="192"/>
    <n v="82466.399999999994"/>
    <n v="227225.8"/>
    <n v="56.969554000000002"/>
    <n v="56.969554000000002"/>
    <n v="9.6"/>
    <m/>
    <m/>
    <m/>
    <s v="CHI"/>
    <s v="CHIHUAHUA"/>
    <s v="31384"/>
    <s v="Morosidad"/>
    <x v="2"/>
  </r>
  <r>
    <n v="4942"/>
    <s v="Hipotecaria Su Casita"/>
    <s v="FIDEICOMISO 234036"/>
    <d v="2018-05-03T00:00:00"/>
    <s v="340633"/>
    <x v="1"/>
    <n v="0"/>
    <n v="280747.14"/>
    <n v="0"/>
    <n v="0"/>
    <n v="280747.14"/>
    <n v="861.52"/>
    <n v="0"/>
    <n v="0"/>
    <n v="861.52"/>
    <n v="0"/>
    <m/>
    <n v="279885.62"/>
    <n v="0"/>
    <n v="2245.98"/>
    <n v="0"/>
    <n v="0"/>
    <n v="2245.98"/>
    <n v="0"/>
    <n v="0"/>
    <n v="0"/>
    <n v="0"/>
    <n v="0"/>
    <n v="0"/>
    <n v="0"/>
    <n v="0"/>
    <n v="0"/>
    <n v="0"/>
    <n v="198.96"/>
    <n v="0"/>
    <n v="0"/>
    <n v="0"/>
    <n v="0"/>
    <n v="0"/>
    <n v="0"/>
    <n v="0"/>
    <n v="270.89999999999998"/>
    <n v="0"/>
    <n v="177.36"/>
    <n v="0"/>
    <n v="3577.36"/>
    <n v="0"/>
    <n v="0"/>
    <n v="160"/>
    <n v="192"/>
    <n v="128635.8"/>
    <n v="295876.78999999998"/>
    <n v="50.000008000000001"/>
    <n v="47.297671571619297"/>
    <n v="9.6"/>
    <m/>
    <m/>
    <m/>
    <s v="NL"/>
    <s v="GARCIA"/>
    <s v="66000"/>
    <s v="Al corriente"/>
    <x v="2"/>
  </r>
  <r>
    <n v="4943"/>
    <s v="Hipotecaria Su Casita"/>
    <s v="FIDEICOMISO 234036"/>
    <d v="2018-05-03T00:00:00"/>
    <s v="340634"/>
    <x v="11"/>
    <n v="8"/>
    <n v="237735.24"/>
    <n v="11948.44"/>
    <n v="0"/>
    <n v="249683.68"/>
    <n v="1607.14"/>
    <n v="0"/>
    <n v="4596.93"/>
    <n v="0"/>
    <n v="0"/>
    <m/>
    <n v="245086.75"/>
    <n v="13664.7"/>
    <n v="1901.88"/>
    <n v="0"/>
    <n v="5930.63"/>
    <n v="0"/>
    <n v="0"/>
    <n v="0"/>
    <n v="9635.9500000000007"/>
    <n v="0"/>
    <n v="0"/>
    <n v="0"/>
    <n v="0"/>
    <n v="0"/>
    <n v="0"/>
    <n v="0"/>
    <n v="0"/>
    <n v="0"/>
    <n v="0"/>
    <n v="0"/>
    <n v="1050"/>
    <n v="0"/>
    <n v="0"/>
    <n v="454.44"/>
    <n v="0"/>
    <n v="0"/>
    <n v="0"/>
    <n v="0"/>
    <n v="12032"/>
    <n v="8958.65"/>
    <n v="9635.9500000000007"/>
    <n v="97"/>
    <n v="129"/>
    <n v="83666.100000000006"/>
    <n v="265959.01"/>
    <n v="74.865865999999997"/>
    <n v="68.990450009102901"/>
    <n v="9.6"/>
    <m/>
    <m/>
    <m/>
    <s v="COA"/>
    <s v="TORREON"/>
    <s v="27294"/>
    <s v="Morosidad"/>
    <x v="2"/>
  </r>
  <r>
    <n v="4944"/>
    <s v="Hipotecaria Su Casita"/>
    <s v="FIDEICOMISO 234036"/>
    <d v="2018-05-03T00:00:00"/>
    <s v="340635"/>
    <x v="1"/>
    <n v="0"/>
    <n v="359345.45"/>
    <n v="0"/>
    <n v="0"/>
    <n v="359345.45"/>
    <n v="1099.45"/>
    <n v="0"/>
    <n v="0"/>
    <n v="1099.45"/>
    <n v="0"/>
    <m/>
    <n v="358246"/>
    <n v="0"/>
    <n v="2844.82"/>
    <n v="0"/>
    <n v="0"/>
    <n v="2844.82"/>
    <n v="0"/>
    <n v="0"/>
    <n v="0"/>
    <n v="0"/>
    <n v="0"/>
    <n v="0"/>
    <n v="0"/>
    <n v="0"/>
    <n v="0"/>
    <n v="0"/>
    <n v="204.08"/>
    <n v="0"/>
    <n v="0"/>
    <n v="0"/>
    <n v="0"/>
    <n v="0"/>
    <n v="0"/>
    <n v="0"/>
    <n v="249.71"/>
    <n v="0"/>
    <n v="248.06"/>
    <n v="0"/>
    <n v="4398.0600000000004"/>
    <n v="0"/>
    <n v="0"/>
    <n v="161"/>
    <n v="193"/>
    <n v="105441.3"/>
    <n v="378669.08"/>
    <n v="76.342363000000006"/>
    <n v="72.224925719570294"/>
    <n v="9.5"/>
    <m/>
    <m/>
    <m/>
    <s v="QR"/>
    <s v="BENITO JUAREZ"/>
    <s v="77500"/>
    <s v="Al corriente"/>
    <x v="2"/>
  </r>
  <r>
    <n v="4945"/>
    <s v="Hipotecaria Su Casita"/>
    <s v="FIDEICOMISO 234036"/>
    <d v="2018-05-03T00:00:00"/>
    <s v="340636"/>
    <x v="21"/>
    <n v="15"/>
    <n v="217435.06"/>
    <n v="20649.13"/>
    <n v="0"/>
    <n v="238084.19"/>
    <n v="1491.75"/>
    <n v="0"/>
    <n v="0"/>
    <n v="0"/>
    <n v="0"/>
    <m/>
    <n v="238084.19"/>
    <n v="25554.11"/>
    <n v="1739.48"/>
    <n v="0"/>
    <n v="0"/>
    <n v="0"/>
    <n v="0"/>
    <n v="0"/>
    <n v="27293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140.880000000001"/>
    <n v="27293.59"/>
    <n v="96"/>
    <n v="128"/>
    <n v="117614.1"/>
    <n v="243632.43"/>
    <n v="47.546050999999999"/>
    <n v="46.4632850398188"/>
    <n v="9.6"/>
    <m/>
    <m/>
    <m/>
    <s v="BCN"/>
    <s v="MEXICALI"/>
    <s v="21376"/>
    <s v="Morosidad"/>
    <x v="2"/>
  </r>
  <r>
    <n v="4946"/>
    <s v="Hipotecaria Su Casita"/>
    <s v="FIDEICOMISO 234036"/>
    <d v="2018-05-03T00:00:00"/>
    <s v="340639"/>
    <x v="1"/>
    <n v="0"/>
    <n v="218880.82"/>
    <n v="0"/>
    <n v="0"/>
    <n v="218880.82"/>
    <n v="694.36"/>
    <n v="0"/>
    <n v="0"/>
    <n v="694.36"/>
    <n v="0"/>
    <m/>
    <n v="218186.46"/>
    <n v="0"/>
    <n v="1751.05"/>
    <n v="0"/>
    <n v="0"/>
    <n v="1751.05"/>
    <n v="0"/>
    <n v="0"/>
    <n v="0"/>
    <n v="0"/>
    <n v="0"/>
    <n v="0"/>
    <n v="0"/>
    <n v="0"/>
    <n v="0"/>
    <n v="0"/>
    <n v="147.09"/>
    <n v="0"/>
    <n v="0"/>
    <n v="0"/>
    <n v="0"/>
    <n v="0"/>
    <n v="0"/>
    <n v="0"/>
    <n v="177"/>
    <n v="0"/>
    <n v="169.5"/>
    <n v="0"/>
    <n v="2769.5"/>
    <n v="0"/>
    <n v="0"/>
    <n v="157"/>
    <n v="189"/>
    <n v="90829.2"/>
    <n v="231074.89"/>
    <n v="55.545551000000003"/>
    <n v="52.447443084099099"/>
    <n v="9.6"/>
    <m/>
    <m/>
    <m/>
    <s v="QRO"/>
    <s v="QUERETARO"/>
    <s v="76117"/>
    <s v="Al corriente"/>
    <x v="2"/>
  </r>
  <r>
    <n v="4947"/>
    <s v="Hipotecaria Su Casita"/>
    <s v="FIDEICOMISO 234036"/>
    <d v="2018-05-03T00:00:00"/>
    <s v="340640"/>
    <x v="0"/>
    <n v="21"/>
    <n v="260967.74"/>
    <n v="14538.78"/>
    <n v="0"/>
    <n v="275506.52"/>
    <n v="827.88"/>
    <n v="0"/>
    <n v="0"/>
    <n v="0"/>
    <n v="0"/>
    <m/>
    <n v="275506.52"/>
    <n v="62457.69"/>
    <n v="2087.7399999999998"/>
    <n v="0"/>
    <n v="0"/>
    <n v="0"/>
    <n v="0"/>
    <n v="0"/>
    <n v="64545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66.66"/>
    <n v="64545.43"/>
    <n v="157"/>
    <n v="189"/>
    <n v="100850.4"/>
    <n v="275506.52"/>
    <n v="59.511434999999999"/>
    <n v="59.511434999999999"/>
    <n v="9.6"/>
    <m/>
    <m/>
    <m/>
    <s v="EM"/>
    <s v="CHALCO"/>
    <s v="56640"/>
    <s v="Morosidad"/>
    <x v="2"/>
  </r>
  <r>
    <n v="4948"/>
    <s v="Hipotecaria Su Casita"/>
    <s v="FIDEICOMISO 234036"/>
    <d v="2018-05-03T00:00:00"/>
    <s v="340642"/>
    <x v="2"/>
    <n v="0"/>
    <n v="381565.83"/>
    <n v="0"/>
    <n v="0"/>
    <n v="381565.83"/>
    <n v="1481.35"/>
    <n v="0"/>
    <n v="0"/>
    <n v="0"/>
    <n v="0"/>
    <m/>
    <n v="381565.83"/>
    <n v="0"/>
    <n v="3020.73"/>
    <n v="0"/>
    <n v="0"/>
    <n v="0"/>
    <n v="0"/>
    <n v="0"/>
    <n v="3020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1.35"/>
    <n v="3020.73"/>
    <n v="157"/>
    <n v="189"/>
    <n v="138430.5"/>
    <n v="427848.8"/>
    <n v="66.342214999999996"/>
    <n v="59.165579827531303"/>
    <n v="9.5"/>
    <m/>
    <m/>
    <m/>
    <s v="BCN"/>
    <s v="MEXICALI"/>
    <s v="21376"/>
    <s v="Morosidad"/>
    <x v="2"/>
  </r>
  <r>
    <n v="4949"/>
    <s v="Hipotecaria Su Casita"/>
    <s v="FIDEICOMISO 234036"/>
    <d v="2018-05-03T00:00:00"/>
    <s v="340643"/>
    <x v="17"/>
    <n v="18"/>
    <n v="209890.21"/>
    <n v="23252.47"/>
    <n v="0"/>
    <n v="233142.68"/>
    <n v="1418.91"/>
    <n v="0"/>
    <n v="0"/>
    <n v="0"/>
    <n v="0"/>
    <m/>
    <n v="233142.68"/>
    <n v="30197.21"/>
    <n v="1679.12"/>
    <n v="0"/>
    <n v="0"/>
    <n v="0"/>
    <n v="0"/>
    <n v="0"/>
    <n v="31876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671.38"/>
    <n v="31876.33"/>
    <n v="97"/>
    <n v="129"/>
    <n v="87609.3"/>
    <n v="234808.39"/>
    <n v="62.824506"/>
    <n v="62.378834497847699"/>
    <n v="9.6"/>
    <m/>
    <m/>
    <m/>
    <s v="TAM"/>
    <s v="ALTAMIRA"/>
    <s v="89600"/>
    <s v="Morosidad"/>
    <x v="2"/>
  </r>
  <r>
    <n v="4950"/>
    <s v="Hipotecaria Su Casita"/>
    <s v="FIDEICOMISO 234036"/>
    <d v="2018-05-03T00:00:00"/>
    <s v="340644"/>
    <x v="15"/>
    <n v="6"/>
    <n v="353154.12"/>
    <n v="6590.88"/>
    <n v="0"/>
    <n v="359745"/>
    <n v="1129.1199999999999"/>
    <n v="0"/>
    <n v="0"/>
    <n v="0"/>
    <n v="0"/>
    <m/>
    <n v="359745"/>
    <n v="16638.84"/>
    <n v="2795.8"/>
    <n v="0"/>
    <n v="0"/>
    <n v="0"/>
    <n v="0"/>
    <n v="0"/>
    <n v="19434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20"/>
    <n v="19434.64"/>
    <n v="157"/>
    <n v="189"/>
    <n v="101232"/>
    <n v="372999.12"/>
    <n v="74.738777999999996"/>
    <n v="72.083016420011901"/>
    <n v="9.5"/>
    <m/>
    <m/>
    <m/>
    <s v="EM"/>
    <s v="CHICOLOAPAN"/>
    <s v="56370"/>
    <s v="Morosidad"/>
    <x v="2"/>
  </r>
  <r>
    <n v="4951"/>
    <s v="Hipotecaria Su Casita"/>
    <s v="FIDEICOMISO 234036"/>
    <d v="2018-05-03T00:00:00"/>
    <s v="340647"/>
    <x v="0"/>
    <n v="21"/>
    <n v="159424.5"/>
    <n v="8557.15"/>
    <n v="0"/>
    <n v="167981.65"/>
    <n v="488.45"/>
    <n v="0"/>
    <n v="0"/>
    <n v="0"/>
    <n v="0"/>
    <m/>
    <n v="167981.65"/>
    <n v="48861.03"/>
    <n v="1315.25"/>
    <n v="0"/>
    <n v="0"/>
    <n v="0"/>
    <n v="0"/>
    <n v="0"/>
    <n v="50176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45.6"/>
    <n v="50176.28"/>
    <n v="158"/>
    <n v="190"/>
    <n v="86901.3"/>
    <n v="167981.65"/>
    <n v="40.989351999999997"/>
    <n v="40.989351999999997"/>
    <n v="9.9"/>
    <m/>
    <m/>
    <m/>
    <s v="QR"/>
    <s v="BENITO JUAREZ"/>
    <s v="77517"/>
    <s v="Morosidad"/>
    <x v="2"/>
  </r>
  <r>
    <n v="4952"/>
    <s v="Hipotecaria Su Casita"/>
    <s v="FIDEICOMISO 234036"/>
    <d v="2018-05-03T00:00:00"/>
    <s v="340648"/>
    <x v="1"/>
    <n v="0"/>
    <n v="188847.44"/>
    <n v="0"/>
    <n v="0"/>
    <n v="188847.44"/>
    <n v="592.47"/>
    <n v="0"/>
    <n v="0"/>
    <n v="592.47"/>
    <n v="0"/>
    <m/>
    <n v="188254.97"/>
    <n v="0"/>
    <n v="1510.78"/>
    <n v="0"/>
    <n v="0"/>
    <n v="1510.78"/>
    <n v="0"/>
    <n v="0"/>
    <n v="0"/>
    <n v="0"/>
    <n v="0"/>
    <n v="0"/>
    <n v="0"/>
    <n v="0"/>
    <n v="0"/>
    <n v="0"/>
    <n v="137.04"/>
    <n v="0"/>
    <n v="0"/>
    <n v="0"/>
    <n v="0"/>
    <n v="0"/>
    <n v="0"/>
    <n v="0"/>
    <n v="39.340000000000003"/>
    <n v="0"/>
    <n v="29.63"/>
    <n v="0"/>
    <n v="2279.63"/>
    <n v="0"/>
    <n v="0"/>
    <n v="158"/>
    <n v="190"/>
    <n v="90432"/>
    <n v="199252.1"/>
    <n v="45.277600999999997"/>
    <n v="42.778637805709302"/>
    <n v="9.6"/>
    <m/>
    <m/>
    <m/>
    <s v="EM"/>
    <s v="ACOLMAN"/>
    <s v="55882"/>
    <s v="Proceso judicial"/>
    <x v="2"/>
  </r>
  <r>
    <n v="4953"/>
    <s v="Hipotecaria Su Casita"/>
    <s v="FIDEICOMISO 234036"/>
    <d v="2018-05-03T00:00:00"/>
    <s v="340650"/>
    <x v="1"/>
    <n v="0"/>
    <n v="205620.16"/>
    <n v="0"/>
    <n v="0"/>
    <n v="205620.16"/>
    <n v="645.09"/>
    <n v="0"/>
    <n v="0"/>
    <n v="645.09"/>
    <n v="0"/>
    <m/>
    <n v="204975.07"/>
    <n v="0"/>
    <n v="1644.96"/>
    <n v="0"/>
    <n v="0"/>
    <n v="1644.96"/>
    <n v="0"/>
    <n v="0"/>
    <n v="0"/>
    <n v="0"/>
    <n v="0"/>
    <n v="0"/>
    <n v="0"/>
    <n v="0"/>
    <n v="0"/>
    <n v="0"/>
    <n v="139.32"/>
    <n v="0"/>
    <n v="0"/>
    <n v="0"/>
    <n v="0"/>
    <n v="0"/>
    <n v="0"/>
    <n v="0"/>
    <n v="82.6"/>
    <n v="0"/>
    <n v="61.97"/>
    <n v="0"/>
    <n v="2511.9699999999998"/>
    <n v="0"/>
    <n v="0"/>
    <n v="158"/>
    <n v="190"/>
    <n v="87087.9"/>
    <n v="216948.88"/>
    <n v="48.849611000000003"/>
    <n v="46.153510606728098"/>
    <n v="9.6"/>
    <m/>
    <m/>
    <m/>
    <s v="QR"/>
    <s v="BENITO JUAREZ"/>
    <s v="77518"/>
    <s v="Al corriente"/>
    <x v="2"/>
  </r>
  <r>
    <n v="4954"/>
    <s v="Hipotecaria Su Casita"/>
    <s v="FIDEICOMISO 234036"/>
    <d v="2018-05-03T00:00:00"/>
    <s v="340651"/>
    <x v="7"/>
    <n v="4"/>
    <n v="335363.48"/>
    <n v="4159.2"/>
    <n v="0"/>
    <n v="339522.68"/>
    <n v="1060.46"/>
    <n v="0"/>
    <n v="0"/>
    <n v="0"/>
    <n v="0"/>
    <m/>
    <n v="339522.68"/>
    <n v="8916.17"/>
    <n v="2654.96"/>
    <n v="0"/>
    <n v="0"/>
    <n v="0"/>
    <n v="0"/>
    <n v="0"/>
    <n v="11571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19.66"/>
    <n v="11571.13"/>
    <n v="158"/>
    <n v="190"/>
    <n v="96364.2"/>
    <n v="354001.79"/>
    <n v="80.597525000000005"/>
    <n v="77.300986781357807"/>
    <n v="9.5"/>
    <m/>
    <m/>
    <m/>
    <s v="QR"/>
    <s v="BENITO JUAREZ"/>
    <s v="77539"/>
    <s v="Morosidad"/>
    <x v="2"/>
  </r>
  <r>
    <n v="4955"/>
    <s v="Hipotecaria Su Casita"/>
    <s v="FIDEICOMISO 234036"/>
    <d v="2018-05-03T00:00:00"/>
    <s v="340653"/>
    <x v="2"/>
    <n v="1"/>
    <n v="303151.55"/>
    <n v="627.24"/>
    <n v="0"/>
    <n v="303778.78999999998"/>
    <n v="958.59"/>
    <n v="0"/>
    <n v="627.24"/>
    <n v="331.57"/>
    <n v="0"/>
    <m/>
    <n v="302819.98"/>
    <n v="0"/>
    <n v="2399.9499999999998"/>
    <n v="0"/>
    <n v="0"/>
    <n v="2399.9499999999998"/>
    <n v="0"/>
    <n v="0"/>
    <n v="0"/>
    <n v="0"/>
    <n v="0"/>
    <n v="0"/>
    <n v="0"/>
    <n v="0"/>
    <n v="0"/>
    <n v="0"/>
    <n v="170.24"/>
    <n v="0"/>
    <n v="0"/>
    <n v="0"/>
    <n v="0"/>
    <n v="0"/>
    <n v="0"/>
    <n v="0"/>
    <n v="0"/>
    <n v="0"/>
    <n v="0"/>
    <n v="0"/>
    <n v="3529"/>
    <n v="627.02"/>
    <n v="0"/>
    <n v="158"/>
    <n v="190"/>
    <n v="87106.2"/>
    <n v="319999.43"/>
    <n v="78.593889000000004"/>
    <n v="74.374507151785295"/>
    <n v="9.5"/>
    <m/>
    <m/>
    <m/>
    <s v="QR"/>
    <s v="BENITO JUAREZ"/>
    <s v="77539"/>
    <s v="Morosidad"/>
    <x v="2"/>
  </r>
  <r>
    <n v="4956"/>
    <s v="Hipotecaria Su Casita"/>
    <s v="FIDEICOMISO 234036"/>
    <d v="2018-05-03T00:00:00"/>
    <s v="340654"/>
    <x v="0"/>
    <n v="21"/>
    <n v="127787.24"/>
    <n v="28683.93"/>
    <n v="0"/>
    <n v="156471.17000000001"/>
    <n v="1633.34"/>
    <n v="0"/>
    <n v="0"/>
    <n v="0"/>
    <n v="0"/>
    <m/>
    <n v="156471.17000000001"/>
    <n v="27471.48"/>
    <n v="1022.3"/>
    <n v="0"/>
    <n v="0"/>
    <n v="0"/>
    <n v="0"/>
    <n v="0"/>
    <n v="28493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317.27"/>
    <n v="28493.78"/>
    <n v="60"/>
    <n v="92"/>
    <n v="119226.9"/>
    <n v="156471.17000000001"/>
    <n v="36.483998"/>
    <n v="36.483998"/>
    <n v="9.6"/>
    <m/>
    <m/>
    <m/>
    <s v="QR"/>
    <s v="BENITO JUAREZ"/>
    <s v="77539"/>
    <s v="Morosidad"/>
    <x v="2"/>
  </r>
  <r>
    <n v="4957"/>
    <s v="Hipotecaria Su Casita"/>
    <s v="FIDEICOMISO 234036"/>
    <d v="2018-05-03T00:00:00"/>
    <s v="340655"/>
    <x v="10"/>
    <n v="8"/>
    <n v="263610.75"/>
    <n v="6384.23"/>
    <n v="0"/>
    <n v="269994.98"/>
    <n v="827.02"/>
    <n v="0"/>
    <n v="775.95"/>
    <n v="0"/>
    <n v="0"/>
    <m/>
    <n v="269219.03000000003"/>
    <n v="16759.39"/>
    <n v="2108.89"/>
    <n v="0"/>
    <n v="2202.91"/>
    <n v="0"/>
    <n v="0"/>
    <n v="0"/>
    <n v="16665.37"/>
    <n v="0"/>
    <n v="0"/>
    <n v="0"/>
    <n v="0"/>
    <n v="0"/>
    <n v="0"/>
    <n v="0"/>
    <n v="0"/>
    <n v="0"/>
    <n v="0"/>
    <n v="0"/>
    <n v="350"/>
    <n v="0"/>
    <n v="0"/>
    <n v="171.14"/>
    <n v="0"/>
    <n v="0"/>
    <n v="0"/>
    <n v="0"/>
    <n v="3500"/>
    <n v="6435.3"/>
    <n v="16665.37"/>
    <n v="158"/>
    <n v="190"/>
    <n v="102889.2"/>
    <n v="278134.53000000003"/>
    <n v="56.851992000000003"/>
    <n v="55.029622319126503"/>
    <n v="9.6"/>
    <m/>
    <m/>
    <m/>
    <s v="EM"/>
    <s v="CHICOLOAPAN"/>
    <s v="56370"/>
    <s v="Proceso judicial"/>
    <x v="2"/>
  </r>
  <r>
    <n v="4958"/>
    <s v="Hipotecaria Su Casita"/>
    <s v="FIDEICOMISO 234036"/>
    <d v="2018-05-03T00:00:00"/>
    <s v="340657"/>
    <x v="10"/>
    <n v="8"/>
    <n v="440215.06"/>
    <n v="10749.55"/>
    <n v="0"/>
    <n v="450964.61"/>
    <n v="1392"/>
    <n v="0"/>
    <n v="1306.9000000000001"/>
    <n v="0"/>
    <n v="0"/>
    <m/>
    <n v="449657.71"/>
    <n v="28186.87"/>
    <n v="3485.04"/>
    <n v="0"/>
    <n v="3591.81"/>
    <n v="0"/>
    <n v="0"/>
    <n v="0"/>
    <n v="28080.1"/>
    <n v="0"/>
    <n v="0"/>
    <n v="0"/>
    <n v="0"/>
    <n v="0"/>
    <n v="0"/>
    <n v="0"/>
    <n v="0"/>
    <n v="0"/>
    <n v="0"/>
    <n v="0"/>
    <n v="350"/>
    <n v="0"/>
    <n v="0"/>
    <n v="251.29"/>
    <n v="0"/>
    <n v="0"/>
    <n v="0"/>
    <n v="0"/>
    <n v="5500"/>
    <n v="10834.65"/>
    <n v="28080.1"/>
    <n v="158"/>
    <n v="190"/>
    <n v="131259.9"/>
    <n v="464680.49"/>
    <n v="71.422262000000003"/>
    <n v="69.113232565326797"/>
    <n v="9.5"/>
    <m/>
    <m/>
    <m/>
    <s v="QR"/>
    <s v="SOLIDARIDAD"/>
    <s v="77710"/>
    <s v="Morosidad"/>
    <x v="2"/>
  </r>
  <r>
    <n v="4959"/>
    <s v="Hipotecaria Su Casita"/>
    <s v="FIDEICOMISO 234036"/>
    <d v="2018-05-03T00:00:00"/>
    <s v="340660"/>
    <x v="0"/>
    <n v="21"/>
    <n v="231538.25"/>
    <n v="59334.78"/>
    <n v="0"/>
    <n v="290873.03000000003"/>
    <n v="3375.96"/>
    <n v="0"/>
    <n v="0"/>
    <n v="0"/>
    <n v="0"/>
    <m/>
    <n v="290873.03000000003"/>
    <n v="68629.89"/>
    <n v="1833.01"/>
    <n v="0"/>
    <n v="0"/>
    <n v="0"/>
    <n v="0"/>
    <n v="0"/>
    <n v="70462.89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710.74"/>
    <n v="70462.899999999994"/>
    <n v="54"/>
    <n v="86"/>
    <n v="115119"/>
    <n v="290873.03000000003"/>
    <n v="73.560212000000007"/>
    <n v="73.560212000000007"/>
    <n v="9.5"/>
    <m/>
    <m/>
    <m/>
    <s v="JAL"/>
    <s v="TLAJOMULCO DE ZUNIGA"/>
    <s v="45653"/>
    <s v="Morosidad"/>
    <x v="2"/>
  </r>
  <r>
    <n v="4960"/>
    <s v="Hipotecaria Su Casita"/>
    <s v="FIDEICOMISO 234036"/>
    <d v="2018-05-03T00:00:00"/>
    <s v="340664"/>
    <x v="17"/>
    <n v="18"/>
    <n v="380614.5"/>
    <n v="20340.48"/>
    <n v="0"/>
    <n v="400954.98"/>
    <n v="1216.9100000000001"/>
    <n v="0"/>
    <n v="0"/>
    <n v="0"/>
    <n v="0"/>
    <m/>
    <n v="400954.98"/>
    <n v="53863.76"/>
    <n v="3013.2"/>
    <n v="0"/>
    <n v="0"/>
    <n v="0"/>
    <n v="0"/>
    <n v="0"/>
    <n v="56876.95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557.39"/>
    <n v="56876.959999999999"/>
    <n v="157"/>
    <n v="189"/>
    <n v="108926.39999999999"/>
    <n v="402002.57"/>
    <n v="81.368630999999993"/>
    <n v="81.156590156208196"/>
    <n v="9.5"/>
    <m/>
    <m/>
    <m/>
    <s v="GRO"/>
    <s v="ACAPULCO DE JUAREZ"/>
    <s v="39906"/>
    <s v="Morosidad"/>
    <x v="2"/>
  </r>
  <r>
    <n v="4961"/>
    <s v="Hipotecaria Su Casita"/>
    <s v="FIDEICOMISO 234036"/>
    <d v="2018-05-03T00:00:00"/>
    <s v="340667"/>
    <x v="11"/>
    <n v="8"/>
    <n v="316900.95"/>
    <n v="7152.47"/>
    <n v="0"/>
    <n v="324053.42"/>
    <n v="1002.07"/>
    <n v="0"/>
    <n v="2258.9499999999998"/>
    <n v="0"/>
    <n v="0"/>
    <m/>
    <n v="321794.46999999997"/>
    <n v="17778.55"/>
    <n v="2508.8000000000002"/>
    <n v="0"/>
    <n v="5527.62"/>
    <n v="0"/>
    <n v="0"/>
    <n v="0"/>
    <n v="14759.73"/>
    <n v="0"/>
    <n v="0"/>
    <n v="0"/>
    <n v="0"/>
    <n v="0"/>
    <n v="0"/>
    <n v="0"/>
    <n v="0"/>
    <n v="0"/>
    <n v="0"/>
    <n v="0"/>
    <n v="1050"/>
    <n v="0"/>
    <n v="0"/>
    <n v="563.42999999999995"/>
    <n v="0"/>
    <n v="0"/>
    <n v="0"/>
    <n v="0"/>
    <n v="9400"/>
    <n v="5895.59"/>
    <n v="14759.73"/>
    <n v="158"/>
    <n v="190"/>
    <n v="102574.5"/>
    <n v="334513.02"/>
    <n v="71.353162999999995"/>
    <n v="68.6402378909156"/>
    <n v="9.5"/>
    <m/>
    <m/>
    <m/>
    <s v="NL"/>
    <s v="APODACA"/>
    <s v="66610"/>
    <s v="Morosidad"/>
    <x v="2"/>
  </r>
  <r>
    <n v="4962"/>
    <s v="Hipotecaria Su Casita"/>
    <s v="FIDEICOMISO 234036"/>
    <d v="2018-05-03T00:00:00"/>
    <s v="340668"/>
    <x v="1"/>
    <n v="1"/>
    <n v="422834.75"/>
    <n v="1326.55"/>
    <n v="0"/>
    <n v="424161.3"/>
    <n v="1337.05"/>
    <n v="0"/>
    <n v="1326.55"/>
    <n v="1337.05"/>
    <n v="0"/>
    <m/>
    <n v="421497.7"/>
    <n v="99.09"/>
    <n v="3347.44"/>
    <n v="0"/>
    <n v="99.09"/>
    <n v="3347.44"/>
    <n v="0"/>
    <n v="0"/>
    <n v="0"/>
    <n v="0"/>
    <n v="0"/>
    <n v="0"/>
    <n v="0"/>
    <n v="0"/>
    <n v="0"/>
    <n v="0"/>
    <n v="241.55"/>
    <n v="0"/>
    <n v="0"/>
    <n v="0"/>
    <n v="0"/>
    <n v="0"/>
    <n v="0"/>
    <n v="0"/>
    <n v="0.32"/>
    <n v="0"/>
    <n v="0"/>
    <n v="0"/>
    <n v="6352"/>
    <n v="0"/>
    <n v="0"/>
    <n v="158"/>
    <n v="190"/>
    <n v="126246"/>
    <n v="446334.31"/>
    <n v="76.508745000000005"/>
    <n v="72.251358062494702"/>
    <n v="9.5"/>
    <m/>
    <m/>
    <m/>
    <s v="NL"/>
    <s v="MONTERREY"/>
    <s v="64000"/>
    <s v="Al corriente"/>
    <x v="2"/>
  </r>
  <r>
    <n v="4963"/>
    <s v="Hipotecaria Su Casita"/>
    <s v="FIDEICOMISO 234036"/>
    <d v="2018-05-03T00:00:00"/>
    <s v="340673"/>
    <x v="2"/>
    <n v="0"/>
    <n v="155974.26"/>
    <n v="0"/>
    <n v="0"/>
    <n v="155974.26"/>
    <n v="477.87"/>
    <n v="0"/>
    <n v="0"/>
    <n v="0"/>
    <n v="0"/>
    <m/>
    <n v="155974.26"/>
    <n v="0"/>
    <n v="1286.79"/>
    <n v="0"/>
    <n v="0"/>
    <n v="0"/>
    <n v="0"/>
    <n v="0"/>
    <n v="1286.79"/>
    <n v="0"/>
    <n v="0"/>
    <n v="0"/>
    <n v="0"/>
    <n v="0"/>
    <n v="0"/>
    <n v="0"/>
    <n v="2.81"/>
    <n v="0"/>
    <n v="0"/>
    <n v="0"/>
    <n v="0"/>
    <n v="0"/>
    <n v="0"/>
    <n v="0"/>
    <n v="0"/>
    <n v="0"/>
    <n v="2.81"/>
    <n v="0"/>
    <n v="2.81"/>
    <n v="477.87"/>
    <n v="1286.79"/>
    <n v="158"/>
    <n v="190"/>
    <n v="80532"/>
    <n v="164346.14000000001"/>
    <n v="43.688943999999999"/>
    <n v="41.4634058979508"/>
    <n v="9.9"/>
    <m/>
    <m/>
    <m/>
    <s v="QR"/>
    <s v="BENITO JUAREZ"/>
    <s v="77500"/>
    <s v="Morosidad"/>
    <x v="2"/>
  </r>
  <r>
    <n v="4964"/>
    <s v="Hipotecaria Su Casita"/>
    <s v="FIDEICOMISO 234036"/>
    <d v="2018-05-03T00:00:00"/>
    <s v="340674"/>
    <x v="1"/>
    <n v="0"/>
    <n v="179826.93"/>
    <n v="0"/>
    <n v="0"/>
    <n v="179826.93"/>
    <n v="564.16"/>
    <n v="0"/>
    <n v="0"/>
    <n v="564.16"/>
    <n v="0"/>
    <m/>
    <n v="179262.77"/>
    <n v="0"/>
    <n v="1438.62"/>
    <n v="0"/>
    <n v="0"/>
    <n v="1438.62"/>
    <n v="0"/>
    <n v="0"/>
    <n v="0"/>
    <n v="0"/>
    <n v="0"/>
    <n v="0"/>
    <n v="0"/>
    <n v="0"/>
    <n v="0"/>
    <n v="0"/>
    <n v="133.71"/>
    <n v="0"/>
    <n v="0"/>
    <n v="0"/>
    <n v="0"/>
    <n v="0"/>
    <n v="0"/>
    <n v="0"/>
    <n v="9.19"/>
    <n v="0"/>
    <n v="5.68"/>
    <n v="0"/>
    <n v="2145.6799999999998"/>
    <n v="0"/>
    <n v="0"/>
    <n v="158"/>
    <n v="190"/>
    <n v="90055.2"/>
    <n v="189734.51"/>
    <n v="45.420797"/>
    <n v="42.913953217196401"/>
    <n v="9.6"/>
    <m/>
    <m/>
    <m/>
    <s v="QR"/>
    <s v="BENITO JUAREZ"/>
    <s v="77538"/>
    <s v="Al corriente"/>
    <x v="2"/>
  </r>
  <r>
    <n v="4965"/>
    <s v="Hipotecaria Su Casita"/>
    <s v="FIDEICOMISO 234036"/>
    <d v="2018-05-03T00:00:00"/>
    <s v="340675"/>
    <x v="2"/>
    <n v="1"/>
    <n v="429813.71"/>
    <n v="1333.67"/>
    <n v="0"/>
    <n v="431147.38"/>
    <n v="1344.23"/>
    <n v="0"/>
    <n v="1333.67"/>
    <n v="0"/>
    <n v="0"/>
    <m/>
    <n v="429813.71"/>
    <n v="3413.25"/>
    <n v="3402.69"/>
    <n v="0"/>
    <n v="3413.25"/>
    <n v="0"/>
    <n v="0"/>
    <n v="0"/>
    <n v="3402.69"/>
    <n v="0"/>
    <n v="0"/>
    <n v="0"/>
    <n v="0"/>
    <n v="0"/>
    <n v="0"/>
    <n v="0"/>
    <n v="63.1"/>
    <n v="0"/>
    <n v="0"/>
    <n v="0"/>
    <n v="0"/>
    <n v="0"/>
    <n v="0"/>
    <n v="189.98"/>
    <n v="0"/>
    <n v="0"/>
    <n v="0"/>
    <n v="0"/>
    <n v="5000"/>
    <n v="1344.23"/>
    <n v="3402.69"/>
    <n v="159"/>
    <n v="191"/>
    <n v="139006.5"/>
    <n v="453439.44"/>
    <n v="70.019336999999993"/>
    <n v="66.3710924830674"/>
    <n v="9.5"/>
    <m/>
    <m/>
    <m/>
    <s v="BCN"/>
    <s v="MEXICALI"/>
    <s v="21376"/>
    <s v="Morosidad"/>
    <x v="2"/>
  </r>
  <r>
    <n v="4966"/>
    <s v="Hipotecaria Su Casita"/>
    <s v="FIDEICOMISO 234036"/>
    <d v="2018-05-03T00:00:00"/>
    <s v="340676"/>
    <x v="3"/>
    <n v="4"/>
    <n v="294932.03000000003"/>
    <n v="2701.94"/>
    <n v="0"/>
    <n v="297633.96999999997"/>
    <n v="915.09"/>
    <n v="0"/>
    <n v="893.48"/>
    <n v="0"/>
    <n v="0"/>
    <m/>
    <n v="296740.49"/>
    <n v="7057.16"/>
    <n v="2359.46"/>
    <n v="0"/>
    <n v="2316.52"/>
    <n v="0"/>
    <n v="0"/>
    <n v="0"/>
    <n v="7100.1"/>
    <n v="0"/>
    <n v="0"/>
    <n v="0"/>
    <n v="0"/>
    <n v="0"/>
    <n v="0"/>
    <n v="0"/>
    <n v="0"/>
    <n v="0"/>
    <n v="0"/>
    <n v="0"/>
    <n v="230"/>
    <n v="0"/>
    <n v="0"/>
    <n v="0"/>
    <n v="0"/>
    <n v="0"/>
    <n v="0"/>
    <n v="0"/>
    <n v="3440"/>
    <n v="2723.55"/>
    <n v="7100.1"/>
    <n v="159"/>
    <n v="191"/>
    <n v="84593.4"/>
    <n v="311002.46999999997"/>
    <n v="79.742131000000001"/>
    <n v="76.085308989938895"/>
    <n v="9.6"/>
    <m/>
    <m/>
    <m/>
    <s v="NL"/>
    <s v="APODACA"/>
    <s v="66648"/>
    <s v="Morosidad"/>
    <x v="2"/>
  </r>
  <r>
    <n v="4967"/>
    <s v="Hipotecaria Su Casita"/>
    <s v="FIDEICOMISO 234036"/>
    <d v="2018-05-03T00:00:00"/>
    <s v="340677"/>
    <x v="3"/>
    <n v="4"/>
    <n v="255098.7"/>
    <n v="0"/>
    <n v="0"/>
    <n v="255098.7"/>
    <n v="791.5"/>
    <n v="0"/>
    <n v="0"/>
    <n v="791.5"/>
    <n v="0"/>
    <m/>
    <n v="254307.20000000001"/>
    <n v="0"/>
    <n v="2040.79"/>
    <n v="0"/>
    <n v="0"/>
    <n v="2040.79"/>
    <n v="0"/>
    <n v="0"/>
    <n v="0"/>
    <n v="0"/>
    <n v="0"/>
    <n v="0"/>
    <n v="0"/>
    <n v="0"/>
    <n v="0"/>
    <n v="0"/>
    <n v="199.02"/>
    <n v="0"/>
    <n v="0"/>
    <n v="0"/>
    <n v="0"/>
    <n v="0"/>
    <n v="0"/>
    <n v="0"/>
    <n v="20.420000000000002"/>
    <n v="0"/>
    <n v="1.73"/>
    <n v="0"/>
    <n v="3051.73"/>
    <n v="0"/>
    <n v="0"/>
    <n v="159"/>
    <n v="191"/>
    <n v="138708"/>
    <n v="268998.64"/>
    <n v="42.156747000000003"/>
    <n v="39.854343838609701"/>
    <n v="9.6"/>
    <m/>
    <m/>
    <m/>
    <s v="VER"/>
    <s v="VERACRUZ"/>
    <s v="91880"/>
    <s v="Al corriente"/>
    <x v="2"/>
  </r>
  <r>
    <n v="4968"/>
    <s v="Hipotecaria Su Casita"/>
    <s v="FIDEICOMISO 234036"/>
    <d v="2018-05-03T00:00:00"/>
    <s v="340678"/>
    <x v="1"/>
    <n v="0"/>
    <n v="213950.89"/>
    <n v="0"/>
    <n v="0"/>
    <n v="213950.89"/>
    <n v="723.57"/>
    <n v="0"/>
    <n v="0"/>
    <n v="723.57"/>
    <n v="0"/>
    <m/>
    <n v="213227.32"/>
    <n v="0"/>
    <n v="1711.61"/>
    <n v="0"/>
    <n v="0"/>
    <n v="1711.61"/>
    <n v="0"/>
    <n v="0"/>
    <n v="0"/>
    <n v="0"/>
    <n v="0"/>
    <n v="0"/>
    <n v="0"/>
    <n v="0"/>
    <n v="0"/>
    <n v="0"/>
    <n v="147.31"/>
    <n v="0"/>
    <n v="0"/>
    <n v="0"/>
    <n v="0"/>
    <n v="0"/>
    <n v="0"/>
    <n v="0"/>
    <n v="320.04000000000002"/>
    <n v="0"/>
    <n v="52.53"/>
    <n v="0"/>
    <n v="2902.53"/>
    <n v="0"/>
    <n v="0"/>
    <n v="159"/>
    <n v="191"/>
    <n v="91361.4"/>
    <n v="231282.29"/>
    <n v="52.599981999999997"/>
    <n v="48.493783047150899"/>
    <n v="9.6"/>
    <m/>
    <m/>
    <m/>
    <s v="QR"/>
    <s v="BENITO JUAREZ"/>
    <s v="77518"/>
    <s v="Al corriente"/>
    <x v="2"/>
  </r>
  <r>
    <n v="4969"/>
    <s v="Hipotecaria Su Casita"/>
    <s v="FIDEICOMISO 234036"/>
    <d v="2018-05-03T00:00:00"/>
    <s v="340680"/>
    <x v="0"/>
    <n v="21"/>
    <n v="196334.06"/>
    <n v="22637.81"/>
    <n v="0"/>
    <n v="218971.87"/>
    <n v="1289.06"/>
    <n v="0"/>
    <n v="0"/>
    <n v="0"/>
    <n v="0"/>
    <m/>
    <n v="218971.87"/>
    <n v="37722.44"/>
    <n v="1570.67"/>
    <n v="0"/>
    <n v="0"/>
    <n v="0"/>
    <n v="0"/>
    <n v="0"/>
    <n v="39293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926.87"/>
    <n v="39293.11"/>
    <n v="99"/>
    <n v="131"/>
    <n v="101446.8"/>
    <n v="218971.87"/>
    <n v="52.466563999999998"/>
    <n v="52.466563999999998"/>
    <n v="9.6"/>
    <m/>
    <m/>
    <m/>
    <s v="EM"/>
    <s v="CHICOLOAPAN"/>
    <s v="56370"/>
    <s v="Proceso judicial"/>
    <x v="2"/>
  </r>
  <r>
    <n v="4970"/>
    <s v="Hipotecaria Su Casita"/>
    <s v="FIDEICOMISO 234036"/>
    <d v="2018-05-03T00:00:00"/>
    <s v="340681"/>
    <x v="1"/>
    <n v="0"/>
    <n v="122785.98"/>
    <n v="0"/>
    <n v="0"/>
    <n v="122785.98"/>
    <n v="371.99"/>
    <n v="0"/>
    <n v="0"/>
    <n v="371.99"/>
    <n v="0"/>
    <m/>
    <n v="122413.99"/>
    <n v="0"/>
    <n v="1012.98"/>
    <n v="0"/>
    <n v="0"/>
    <n v="1012.98"/>
    <n v="0"/>
    <n v="0"/>
    <n v="0"/>
    <n v="0"/>
    <n v="0"/>
    <n v="0"/>
    <n v="0"/>
    <n v="0"/>
    <n v="0"/>
    <n v="0"/>
    <n v="101.2"/>
    <n v="0"/>
    <n v="0"/>
    <n v="0"/>
    <n v="0"/>
    <n v="0"/>
    <n v="0"/>
    <n v="0"/>
    <n v="0.83"/>
    <n v="0"/>
    <n v="0"/>
    <n v="0"/>
    <n v="1487"/>
    <n v="0"/>
    <n v="0"/>
    <n v="159"/>
    <n v="191"/>
    <n v="73161"/>
    <n v="129302.8"/>
    <n v="35.250188000000001"/>
    <n v="33.372178803012197"/>
    <n v="9.9"/>
    <m/>
    <m/>
    <m/>
    <s v="QR"/>
    <s v="BENITO JUAREZ"/>
    <s v="77517"/>
    <s v="Al corriente"/>
    <x v="2"/>
  </r>
  <r>
    <n v="4971"/>
    <s v="Hipotecaria Su Casita"/>
    <s v="FIDEICOMISO 234036"/>
    <d v="2018-05-03T00:00:00"/>
    <s v="340682"/>
    <x v="1"/>
    <n v="0"/>
    <n v="238199.65"/>
    <n v="0"/>
    <n v="0"/>
    <n v="238199.65"/>
    <n v="1563.93"/>
    <n v="0"/>
    <n v="0"/>
    <n v="1563.93"/>
    <n v="0"/>
    <m/>
    <n v="236635.72"/>
    <n v="0"/>
    <n v="1905.6"/>
    <n v="0"/>
    <n v="0"/>
    <n v="1905.6"/>
    <n v="0"/>
    <n v="0"/>
    <n v="0"/>
    <n v="0"/>
    <n v="0"/>
    <n v="0"/>
    <n v="0"/>
    <n v="0"/>
    <n v="0"/>
    <n v="0"/>
    <n v="156.49"/>
    <n v="0"/>
    <n v="0"/>
    <n v="0"/>
    <n v="0"/>
    <n v="0"/>
    <n v="0"/>
    <n v="0"/>
    <n v="0"/>
    <n v="0"/>
    <n v="0"/>
    <n v="0"/>
    <n v="3626.02"/>
    <n v="0"/>
    <n v="0"/>
    <n v="99"/>
    <n v="131"/>
    <n v="90011.7"/>
    <n v="265664.67"/>
    <n v="67.975952000000007"/>
    <n v="60.548278189212901"/>
    <n v="9.6"/>
    <m/>
    <m/>
    <m/>
    <s v="QR"/>
    <s v="BENITO JUAREZ"/>
    <s v="77538"/>
    <s v="Al corriente"/>
    <x v="2"/>
  </r>
  <r>
    <n v="4972"/>
    <s v="Hipotecaria Su Casita"/>
    <s v="FIDEICOMISO 234036"/>
    <d v="2018-05-03T00:00:00"/>
    <s v="340683"/>
    <x v="1"/>
    <n v="0"/>
    <n v="183277.75"/>
    <n v="0"/>
    <n v="0"/>
    <n v="183277.75"/>
    <n v="1203.33"/>
    <n v="0"/>
    <n v="0"/>
    <n v="1203.33"/>
    <n v="0"/>
    <m/>
    <n v="182074.42"/>
    <n v="0"/>
    <n v="1466.22"/>
    <n v="0"/>
    <n v="0"/>
    <n v="1466.22"/>
    <n v="0"/>
    <n v="0"/>
    <n v="0"/>
    <n v="0"/>
    <n v="0"/>
    <n v="0"/>
    <n v="0"/>
    <n v="0"/>
    <n v="0"/>
    <n v="0"/>
    <n v="136.81"/>
    <n v="0"/>
    <n v="0"/>
    <n v="0"/>
    <n v="0"/>
    <n v="0"/>
    <n v="0"/>
    <n v="0"/>
    <n v="0"/>
    <n v="0"/>
    <n v="0"/>
    <n v="0.36"/>
    <n v="2806.36"/>
    <n v="0"/>
    <n v="0"/>
    <n v="99"/>
    <n v="131"/>
    <n v="88490.1"/>
    <n v="204410.01"/>
    <n v="54.484749999999998"/>
    <n v="48.531279143790499"/>
    <n v="9.6"/>
    <m/>
    <m/>
    <m/>
    <s v="QRO"/>
    <s v="QUERETARO"/>
    <s v="76220"/>
    <s v="Al corriente"/>
    <x v="2"/>
  </r>
  <r>
    <n v="4973"/>
    <s v="Hipotecaria Su Casita"/>
    <s v="FIDEICOMISO 234036"/>
    <d v="2018-05-03T00:00:00"/>
    <s v="340685"/>
    <x v="3"/>
    <n v="4"/>
    <n v="163153.15"/>
    <n v="0"/>
    <n v="0"/>
    <n v="163153.15"/>
    <n v="494.28"/>
    <n v="0"/>
    <n v="0"/>
    <n v="0"/>
    <n v="0"/>
    <m/>
    <n v="163153.15"/>
    <n v="0"/>
    <n v="1346.01"/>
    <n v="0"/>
    <n v="0"/>
    <n v="128.44999999999999"/>
    <n v="0"/>
    <n v="0"/>
    <n v="1217.56"/>
    <n v="0"/>
    <n v="0"/>
    <n v="0"/>
    <n v="0"/>
    <n v="0"/>
    <n v="0"/>
    <n v="0"/>
    <n v="114.18"/>
    <n v="0"/>
    <n v="0"/>
    <n v="0"/>
    <n v="0"/>
    <n v="0"/>
    <n v="0"/>
    <n v="0"/>
    <n v="0"/>
    <n v="0"/>
    <n v="242.63"/>
    <n v="0"/>
    <n v="242.63"/>
    <n v="494.28"/>
    <n v="1217.56"/>
    <n v="159"/>
    <n v="191"/>
    <n v="73426.5"/>
    <n v="171812.4"/>
    <n v="49.996499999999997"/>
    <n v="47.476704032857903"/>
    <n v="9.9"/>
    <m/>
    <m/>
    <m/>
    <s v="NAY"/>
    <s v="BAHIA DE BANDERAS"/>
    <s v="63737"/>
    <s v="Morosidad"/>
    <x v="2"/>
  </r>
  <r>
    <n v="4974"/>
    <s v="Hipotecaria Su Casita"/>
    <s v="FIDEICOMISO 234036"/>
    <d v="2018-05-03T00:00:00"/>
    <s v="340686"/>
    <x v="1"/>
    <n v="1"/>
    <n v="418077.07"/>
    <n v="1297.24"/>
    <n v="0"/>
    <n v="419374.31"/>
    <n v="1307.51"/>
    <n v="0"/>
    <n v="1297.24"/>
    <n v="1307.51"/>
    <n v="0"/>
    <m/>
    <n v="416769.56"/>
    <n v="3255.59"/>
    <n v="3309.78"/>
    <n v="0"/>
    <n v="3255.59"/>
    <n v="3309.78"/>
    <n v="0"/>
    <n v="0"/>
    <n v="0"/>
    <n v="0"/>
    <n v="0"/>
    <n v="0"/>
    <n v="0"/>
    <n v="0"/>
    <n v="0"/>
    <n v="0"/>
    <n v="251.8"/>
    <n v="0"/>
    <n v="0"/>
    <n v="0"/>
    <n v="0"/>
    <n v="0"/>
    <n v="0"/>
    <n v="0"/>
    <n v="178.08"/>
    <n v="0"/>
    <n v="0"/>
    <n v="0"/>
    <n v="9600"/>
    <n v="0"/>
    <n v="0"/>
    <n v="159"/>
    <n v="191"/>
    <n v="140053.79999999999"/>
    <n v="441057.52"/>
    <n v="68.729117000000002"/>
    <n v="64.944372451190802"/>
    <n v="9.5"/>
    <m/>
    <m/>
    <m/>
    <s v="BCN"/>
    <s v="TIJUANA"/>
    <s v="22563"/>
    <s v="Al corriente"/>
    <x v="2"/>
  </r>
  <r>
    <n v="4975"/>
    <s v="Hipotecaria Su Casita"/>
    <s v="FIDEICOMISO 234036"/>
    <d v="2018-05-03T00:00:00"/>
    <s v="340687"/>
    <x v="0"/>
    <n v="21"/>
    <n v="394329.26"/>
    <n v="21675.16"/>
    <n v="0"/>
    <n v="416004.42"/>
    <n v="1233.25"/>
    <n v="0"/>
    <n v="0"/>
    <n v="0"/>
    <n v="0"/>
    <m/>
    <n v="416004.42"/>
    <n v="111673.74"/>
    <n v="3121.77"/>
    <n v="0"/>
    <n v="0"/>
    <n v="0"/>
    <n v="0"/>
    <n v="0"/>
    <n v="114795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908.41"/>
    <n v="114795.51"/>
    <n v="159"/>
    <n v="191"/>
    <n v="140053.79999999999"/>
    <n v="416004.42"/>
    <n v="64.413218000000001"/>
    <n v="64.413218000000001"/>
    <n v="9.5"/>
    <m/>
    <m/>
    <m/>
    <s v="BCN"/>
    <s v="TIJUANA"/>
    <s v="22563"/>
    <s v="Morosidad"/>
    <x v="2"/>
  </r>
  <r>
    <n v="4976"/>
    <s v="Hipotecaria Su Casita"/>
    <s v="FIDEICOMISO 234036"/>
    <d v="2018-05-03T00:00:00"/>
    <s v="340688"/>
    <x v="3"/>
    <n v="4"/>
    <n v="442021.37"/>
    <n v="1442.15"/>
    <n v="0"/>
    <n v="443463.52"/>
    <n v="1382.4"/>
    <n v="0"/>
    <n v="0"/>
    <n v="0"/>
    <n v="0"/>
    <m/>
    <n v="443463.52"/>
    <n v="3510.19"/>
    <n v="3499.34"/>
    <n v="0"/>
    <n v="0"/>
    <n v="0"/>
    <n v="0"/>
    <n v="0"/>
    <n v="7009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24.55"/>
    <n v="7009.53"/>
    <n v="159"/>
    <n v="191"/>
    <n v="140053.79999999999"/>
    <n v="466318.08000000002"/>
    <n v="71.905282"/>
    <n v="68.381156189167399"/>
    <n v="9.5"/>
    <m/>
    <m/>
    <m/>
    <s v="BCN"/>
    <s v="TIJUANA"/>
    <s v="22563"/>
    <s v="Morosidad"/>
    <x v="2"/>
  </r>
  <r>
    <n v="4977"/>
    <s v="Hipotecaria Su Casita"/>
    <s v="FIDEICOMISO 234036"/>
    <d v="2018-05-03T00:00:00"/>
    <s v="340689"/>
    <x v="1"/>
    <n v="0"/>
    <n v="163373.12"/>
    <n v="0"/>
    <n v="0"/>
    <n v="163373.12"/>
    <n v="494.94"/>
    <n v="0"/>
    <n v="0"/>
    <n v="494.94"/>
    <n v="0"/>
    <m/>
    <n v="162878.18"/>
    <n v="0"/>
    <n v="1347.83"/>
    <n v="0"/>
    <n v="0"/>
    <n v="1347.83"/>
    <n v="0"/>
    <n v="0"/>
    <n v="0"/>
    <n v="0"/>
    <n v="0"/>
    <n v="0"/>
    <n v="0"/>
    <n v="0"/>
    <n v="0"/>
    <n v="0"/>
    <n v="110.31"/>
    <n v="0"/>
    <n v="0"/>
    <n v="0"/>
    <n v="0"/>
    <n v="0"/>
    <n v="0"/>
    <n v="0"/>
    <n v="451.4"/>
    <n v="0"/>
    <n v="454.48"/>
    <n v="0"/>
    <n v="2404.48"/>
    <n v="0"/>
    <n v="0"/>
    <n v="159"/>
    <n v="191"/>
    <n v="68809.5"/>
    <n v="172044.02"/>
    <n v="52.450693999999999"/>
    <n v="49.656323878370898"/>
    <n v="9.9"/>
    <m/>
    <m/>
    <m/>
    <s v="QR"/>
    <s v="SOLIDARIDAD"/>
    <s v="77710"/>
    <s v="Al corriente"/>
    <x v="2"/>
  </r>
  <r>
    <n v="4978"/>
    <s v="Hipotecaria Su Casita"/>
    <s v="FIDEICOMISO 234036"/>
    <d v="2018-05-03T00:00:00"/>
    <s v="340690"/>
    <x v="1"/>
    <n v="0"/>
    <n v="167850.42"/>
    <n v="0"/>
    <n v="0"/>
    <n v="167850.42"/>
    <n v="2018.56"/>
    <n v="0"/>
    <n v="0"/>
    <n v="2018.56"/>
    <n v="0"/>
    <m/>
    <n v="165831.85999999999"/>
    <n v="0"/>
    <n v="1342.8"/>
    <n v="0"/>
    <n v="0"/>
    <n v="1342.8"/>
    <n v="0"/>
    <n v="0"/>
    <n v="0"/>
    <n v="0"/>
    <n v="0"/>
    <n v="0"/>
    <n v="0"/>
    <n v="0"/>
    <n v="0"/>
    <n v="0"/>
    <n v="132.69999999999999"/>
    <n v="0"/>
    <n v="0"/>
    <n v="0"/>
    <n v="0"/>
    <n v="0"/>
    <n v="0"/>
    <n v="0"/>
    <n v="17.16"/>
    <n v="0"/>
    <n v="17.16"/>
    <n v="0"/>
    <n v="3511.22"/>
    <n v="0"/>
    <n v="0"/>
    <n v="63"/>
    <n v="95"/>
    <n v="84060.9"/>
    <n v="203299.34"/>
    <n v="65.615465"/>
    <n v="53.522724696080701"/>
    <n v="9.6"/>
    <m/>
    <m/>
    <m/>
    <s v="QR"/>
    <s v="BENITO JUAREZ"/>
    <s v="77539"/>
    <s v="Al corriente"/>
    <x v="2"/>
  </r>
  <r>
    <n v="4979"/>
    <s v="Hipotecaria Su Casita"/>
    <s v="FIDEICOMISO 234036"/>
    <d v="2018-05-03T00:00:00"/>
    <s v="340692"/>
    <x v="1"/>
    <n v="0"/>
    <n v="64329.48"/>
    <n v="0"/>
    <n v="0"/>
    <n v="64329.48"/>
    <n v="1354.2"/>
    <n v="0"/>
    <n v="0"/>
    <n v="1354.2"/>
    <n v="0"/>
    <m/>
    <n v="62975.28"/>
    <n v="0"/>
    <n v="530.72"/>
    <n v="0"/>
    <n v="0"/>
    <n v="530.72"/>
    <n v="0"/>
    <n v="0"/>
    <n v="0"/>
    <n v="0"/>
    <n v="0"/>
    <n v="0"/>
    <n v="0"/>
    <n v="0"/>
    <n v="0"/>
    <n v="0"/>
    <n v="115.2"/>
    <n v="0"/>
    <n v="0"/>
    <n v="0"/>
    <n v="0"/>
    <n v="0"/>
    <n v="0"/>
    <n v="0"/>
    <n v="19.52"/>
    <n v="0"/>
    <n v="19.64"/>
    <n v="0"/>
    <n v="2019.64"/>
    <n v="0"/>
    <n v="0"/>
    <n v="159"/>
    <n v="191"/>
    <n v="73154.7"/>
    <n v="175979.57"/>
    <n v="51.498564000000002"/>
    <n v="18.4290510966581"/>
    <n v="9.9"/>
    <m/>
    <m/>
    <m/>
    <s v="QR"/>
    <s v="BENITO JUAREZ"/>
    <s v="77517"/>
    <s v="Al corriente"/>
    <x v="2"/>
  </r>
  <r>
    <n v="4980"/>
    <s v="Hipotecaria Su Casita"/>
    <s v="FIDEICOMISO 234036"/>
    <d v="2018-05-03T00:00:00"/>
    <s v="340694"/>
    <x v="1"/>
    <n v="0"/>
    <n v="339554.48"/>
    <n v="0"/>
    <n v="0"/>
    <n v="339554.48"/>
    <n v="1106.73"/>
    <n v="0"/>
    <n v="0"/>
    <n v="1106.73"/>
    <n v="0"/>
    <m/>
    <n v="338447.75"/>
    <n v="0"/>
    <n v="2688.14"/>
    <n v="0"/>
    <n v="0"/>
    <n v="2688.14"/>
    <n v="0"/>
    <n v="0"/>
    <n v="0"/>
    <n v="0"/>
    <n v="0"/>
    <n v="0"/>
    <n v="0"/>
    <n v="0"/>
    <n v="0"/>
    <n v="0"/>
    <n v="192.85"/>
    <n v="0"/>
    <n v="0"/>
    <n v="0"/>
    <n v="0"/>
    <n v="0"/>
    <n v="0"/>
    <n v="0"/>
    <n v="0.84"/>
    <n v="0"/>
    <n v="0.56000000000000005"/>
    <n v="0"/>
    <n v="3988.56"/>
    <n v="0"/>
    <n v="0"/>
    <n v="159"/>
    <n v="191"/>
    <n v="98543.7"/>
    <n v="362497.63"/>
    <n v="82.207436999999999"/>
    <n v="76.7533903212464"/>
    <n v="9.5"/>
    <m/>
    <m/>
    <m/>
    <s v="GTO"/>
    <s v="LEON"/>
    <s v="37358"/>
    <s v="Al corriente"/>
    <x v="2"/>
  </r>
  <r>
    <n v="4981"/>
    <s v="Hipotecaria Su Casita"/>
    <s v="FIDEICOMISO 234036"/>
    <d v="2018-05-03T00:00:00"/>
    <s v="340695"/>
    <x v="1"/>
    <n v="0"/>
    <n v="68341.25"/>
    <n v="0"/>
    <n v="0"/>
    <n v="68341.25"/>
    <n v="207.04"/>
    <n v="0"/>
    <n v="0"/>
    <n v="207.04"/>
    <n v="0"/>
    <m/>
    <n v="68134.210000000006"/>
    <n v="0"/>
    <n v="563.82000000000005"/>
    <n v="0"/>
    <n v="0"/>
    <n v="563.82000000000005"/>
    <n v="0"/>
    <n v="0"/>
    <n v="0"/>
    <n v="0"/>
    <n v="0"/>
    <n v="0"/>
    <n v="0"/>
    <n v="0"/>
    <n v="0"/>
    <n v="0"/>
    <n v="76.11"/>
    <n v="0"/>
    <n v="0"/>
    <n v="0"/>
    <n v="0"/>
    <n v="0"/>
    <n v="0"/>
    <n v="0"/>
    <n v="260.33"/>
    <n v="0"/>
    <n v="260.3"/>
    <n v="0"/>
    <n v="1107.3"/>
    <n v="0"/>
    <n v="0"/>
    <n v="159"/>
    <n v="191"/>
    <n v="63857.4"/>
    <n v="71968.47"/>
    <n v="23.404084999999998"/>
    <n v="22.157186921548401"/>
    <n v="9.9"/>
    <m/>
    <m/>
    <m/>
    <s v="VER"/>
    <s v="VERACRUZ"/>
    <s v="91700"/>
    <s v="Al corriente"/>
    <x v="2"/>
  </r>
  <r>
    <n v="4982"/>
    <s v="Hipotecaria Su Casita"/>
    <s v="FIDEICOMISO 234036"/>
    <d v="2018-05-03T00:00:00"/>
    <s v="340697"/>
    <x v="1"/>
    <n v="0"/>
    <n v="171071.94"/>
    <n v="0"/>
    <n v="0"/>
    <n v="171071.94"/>
    <n v="1107.06"/>
    <n v="0"/>
    <n v="0"/>
    <n v="1107.06"/>
    <n v="0"/>
    <m/>
    <n v="169964.88"/>
    <n v="0"/>
    <n v="1368.58"/>
    <n v="0"/>
    <n v="0"/>
    <n v="1368.58"/>
    <n v="0"/>
    <n v="0"/>
    <n v="0"/>
    <n v="0"/>
    <n v="0"/>
    <n v="0"/>
    <n v="0"/>
    <n v="0"/>
    <n v="0"/>
    <n v="0"/>
    <n v="115.52"/>
    <n v="0"/>
    <n v="0"/>
    <n v="0"/>
    <n v="0"/>
    <n v="0"/>
    <n v="0"/>
    <n v="0"/>
    <n v="20.22"/>
    <n v="0"/>
    <n v="11.38"/>
    <n v="0"/>
    <n v="2611.38"/>
    <n v="0"/>
    <n v="0"/>
    <n v="100"/>
    <n v="132"/>
    <n v="68329.2"/>
    <n v="190513.67"/>
    <n v="64.785347999999999"/>
    <n v="57.797605277239398"/>
    <n v="9.6"/>
    <m/>
    <m/>
    <m/>
    <s v="EM"/>
    <s v="ACOLMAN"/>
    <s v="55870"/>
    <s v="Al corriente"/>
    <x v="2"/>
  </r>
  <r>
    <n v="4983"/>
    <s v="Hipotecaria Su Casita"/>
    <s v="FIDEICOMISO 234036"/>
    <d v="2018-05-03T00:00:00"/>
    <s v="340698"/>
    <x v="1"/>
    <n v="0"/>
    <n v="475166.48"/>
    <n v="0"/>
    <n v="0"/>
    <n v="475166.48"/>
    <n v="1469.83"/>
    <n v="0"/>
    <n v="0"/>
    <n v="1469.83"/>
    <n v="0"/>
    <m/>
    <n v="473696.65"/>
    <n v="0"/>
    <n v="3761.73"/>
    <n v="0"/>
    <n v="0"/>
    <n v="3761.73"/>
    <n v="0"/>
    <n v="0"/>
    <n v="0"/>
    <n v="0"/>
    <n v="0"/>
    <n v="0"/>
    <n v="0"/>
    <n v="0"/>
    <n v="0"/>
    <n v="0"/>
    <n v="266.52999999999997"/>
    <n v="0"/>
    <n v="0"/>
    <n v="0"/>
    <n v="0"/>
    <n v="0"/>
    <n v="0"/>
    <n v="0"/>
    <n v="22.92"/>
    <n v="0"/>
    <n v="21.01"/>
    <n v="0"/>
    <n v="5521.01"/>
    <n v="0"/>
    <n v="0"/>
    <n v="160"/>
    <n v="192"/>
    <n v="136060.79999999999"/>
    <n v="500999.67999999999"/>
    <n v="76.107836000000006"/>
    <n v="71.960179599215294"/>
    <n v="9.5"/>
    <m/>
    <m/>
    <m/>
    <s v="JAL"/>
    <s v="TONALA"/>
    <s v="45400"/>
    <s v="Al corriente"/>
    <x v="2"/>
  </r>
  <r>
    <n v="4984"/>
    <s v="Hipotecaria Su Casita"/>
    <s v="FIDEICOMISO 234036"/>
    <d v="2018-05-03T00:00:00"/>
    <s v="340699"/>
    <x v="1"/>
    <n v="0"/>
    <n v="238838.95"/>
    <n v="0"/>
    <n v="0"/>
    <n v="238838.95"/>
    <n v="732.92"/>
    <n v="0"/>
    <n v="0"/>
    <n v="732.92"/>
    <n v="0"/>
    <m/>
    <n v="238106.03"/>
    <n v="0"/>
    <n v="1910.71"/>
    <n v="0"/>
    <n v="0"/>
    <n v="1910.71"/>
    <n v="0"/>
    <n v="0"/>
    <n v="0"/>
    <n v="0"/>
    <n v="0"/>
    <n v="0"/>
    <n v="0"/>
    <n v="0"/>
    <n v="0"/>
    <n v="0"/>
    <n v="157.63999999999999"/>
    <n v="0"/>
    <n v="0"/>
    <n v="0"/>
    <n v="0"/>
    <n v="0"/>
    <n v="0"/>
    <n v="0"/>
    <n v="741.75"/>
    <n v="0"/>
    <n v="543.02"/>
    <n v="0"/>
    <n v="3543.02"/>
    <n v="0"/>
    <n v="0"/>
    <n v="160"/>
    <n v="192"/>
    <n v="96085.2"/>
    <n v="251710.1"/>
    <n v="52.801597000000001"/>
    <n v="49.947851275455001"/>
    <n v="9.6"/>
    <m/>
    <m/>
    <m/>
    <s v="QR"/>
    <s v="SOLIDARIDAD"/>
    <s v="77710"/>
    <s v="Al corriente"/>
    <x v="2"/>
  </r>
  <r>
    <n v="4985"/>
    <s v="Hipotecaria Su Casita"/>
    <s v="FIDEICOMISO 234036"/>
    <d v="2018-05-03T00:00:00"/>
    <s v="340700"/>
    <x v="1"/>
    <n v="0"/>
    <n v="251955.35"/>
    <n v="0"/>
    <n v="0"/>
    <n v="251955.35"/>
    <n v="773.17"/>
    <n v="0"/>
    <n v="0"/>
    <n v="773.17"/>
    <n v="0"/>
    <m/>
    <n v="251182.18"/>
    <n v="0"/>
    <n v="2015.64"/>
    <n v="0"/>
    <n v="0"/>
    <n v="2015.64"/>
    <n v="0"/>
    <n v="0"/>
    <n v="0"/>
    <n v="0"/>
    <n v="0"/>
    <n v="0"/>
    <n v="0"/>
    <n v="0"/>
    <n v="0"/>
    <n v="0"/>
    <n v="143.41"/>
    <n v="0"/>
    <n v="0"/>
    <n v="0"/>
    <n v="0"/>
    <n v="0"/>
    <n v="0"/>
    <n v="0"/>
    <n v="0"/>
    <n v="0"/>
    <n v="0"/>
    <n v="0"/>
    <n v="2932.22"/>
    <n v="0"/>
    <n v="0"/>
    <n v="160"/>
    <n v="192"/>
    <n v="74566.5"/>
    <n v="265533.31"/>
    <n v="72.077273000000005"/>
    <n v="68.181753018463596"/>
    <n v="9.6"/>
    <m/>
    <m/>
    <m/>
    <s v="QR"/>
    <s v="SOLIDARIDAD"/>
    <s v="77710"/>
    <s v="Al corriente"/>
    <x v="2"/>
  </r>
  <r>
    <n v="4986"/>
    <s v="Hipotecaria Su Casita"/>
    <s v="FIDEICOMISO 234036"/>
    <d v="2018-05-03T00:00:00"/>
    <s v="340705"/>
    <x v="1"/>
    <n v="1"/>
    <n v="439741.55"/>
    <n v="1349.57"/>
    <n v="0"/>
    <n v="441091.12"/>
    <n v="1360.25"/>
    <n v="0"/>
    <n v="1349.57"/>
    <n v="1360.25"/>
    <n v="0"/>
    <m/>
    <n v="438381.3"/>
    <n v="3491.97"/>
    <n v="3481.29"/>
    <n v="0"/>
    <n v="3491.97"/>
    <n v="3481.29"/>
    <n v="0"/>
    <n v="0"/>
    <n v="0"/>
    <n v="0"/>
    <n v="0"/>
    <n v="0"/>
    <n v="0"/>
    <n v="0"/>
    <n v="0"/>
    <n v="0"/>
    <n v="249.29"/>
    <n v="0"/>
    <n v="0"/>
    <n v="0"/>
    <n v="0"/>
    <n v="0"/>
    <n v="0"/>
    <n v="248.27"/>
    <n v="0.36"/>
    <n v="0"/>
    <n v="0"/>
    <n v="0"/>
    <n v="10181"/>
    <n v="0"/>
    <n v="0"/>
    <n v="160"/>
    <n v="192"/>
    <n v="128791.2"/>
    <n v="463648.93"/>
    <n v="78.340663000000006"/>
    <n v="74.071305823572004"/>
    <n v="9.5"/>
    <m/>
    <m/>
    <m/>
    <s v="QRO"/>
    <s v="QUERETARO"/>
    <s v="76110"/>
    <s v="Al corriente"/>
    <x v="2"/>
  </r>
  <r>
    <n v="4987"/>
    <s v="Hipotecaria Su Casita"/>
    <s v="FIDEICOMISO 234036"/>
    <d v="2018-05-03T00:00:00"/>
    <s v="340707"/>
    <x v="2"/>
    <n v="1"/>
    <n v="457806.12"/>
    <n v="1405"/>
    <n v="0"/>
    <n v="459211.12"/>
    <n v="1416.12"/>
    <n v="0"/>
    <n v="1405"/>
    <n v="0"/>
    <n v="0"/>
    <m/>
    <n v="457806.12"/>
    <n v="3635.42"/>
    <n v="3624.3"/>
    <n v="0"/>
    <n v="3635.42"/>
    <n v="0"/>
    <n v="0"/>
    <n v="0"/>
    <n v="3624.3"/>
    <n v="0"/>
    <n v="0"/>
    <n v="0"/>
    <n v="0"/>
    <n v="0"/>
    <n v="0"/>
    <n v="0"/>
    <n v="33.130000000000003"/>
    <n v="0"/>
    <n v="0"/>
    <n v="0"/>
    <n v="0"/>
    <n v="0"/>
    <n v="0"/>
    <n v="227.45"/>
    <n v="0"/>
    <n v="0"/>
    <n v="0"/>
    <n v="0"/>
    <n v="5301"/>
    <n v="1416.12"/>
    <n v="3624.3"/>
    <n v="160"/>
    <n v="192"/>
    <n v="135197.4"/>
    <n v="482695.41"/>
    <n v="76.946242999999996"/>
    <n v="72.978653259634598"/>
    <n v="9.5"/>
    <m/>
    <m/>
    <m/>
    <s v="QRO"/>
    <s v="CORREGIDORA"/>
    <s v="76900"/>
    <s v="Morosidad"/>
    <x v="2"/>
  </r>
  <r>
    <n v="4988"/>
    <s v="Hipotecaria Su Casita"/>
    <s v="FIDEICOMISO 234036"/>
    <d v="2018-05-03T00:00:00"/>
    <s v="340709"/>
    <x v="1"/>
    <n v="0"/>
    <n v="446167.12"/>
    <n v="0"/>
    <n v="0"/>
    <n v="446167.12"/>
    <n v="1380.12"/>
    <n v="0"/>
    <n v="0"/>
    <n v="1380.12"/>
    <n v="0"/>
    <m/>
    <n v="444787"/>
    <n v="0"/>
    <n v="3532.16"/>
    <n v="0"/>
    <n v="0"/>
    <n v="3532.16"/>
    <n v="0"/>
    <n v="0"/>
    <n v="0"/>
    <n v="0"/>
    <n v="0"/>
    <n v="0"/>
    <n v="0"/>
    <n v="0"/>
    <n v="0"/>
    <n v="0"/>
    <n v="252.54"/>
    <n v="0"/>
    <n v="0"/>
    <n v="0"/>
    <n v="0"/>
    <n v="0"/>
    <n v="0"/>
    <n v="0"/>
    <n v="1418.81"/>
    <n v="0"/>
    <n v="1083.6300000000001"/>
    <n v="0"/>
    <n v="6583.63"/>
    <n v="0"/>
    <n v="0"/>
    <n v="160"/>
    <n v="192"/>
    <n v="130164.3"/>
    <n v="470423.75"/>
    <n v="78.373148"/>
    <n v="74.102035408450405"/>
    <n v="9.5"/>
    <m/>
    <m/>
    <m/>
    <s v="NL"/>
    <s v="SANTA CATARINA"/>
    <s v="66360"/>
    <s v="Al corriente"/>
    <x v="2"/>
  </r>
  <r>
    <n v="4989"/>
    <s v="Hipotecaria Su Casita"/>
    <s v="FIDEICOMISO 234036"/>
    <d v="2018-05-03T00:00:00"/>
    <s v="340711"/>
    <x v="1"/>
    <n v="0"/>
    <n v="240084.59"/>
    <n v="0"/>
    <n v="0"/>
    <n v="240084.59"/>
    <n v="736.74"/>
    <n v="0"/>
    <n v="0"/>
    <n v="736.74"/>
    <n v="0"/>
    <m/>
    <n v="239347.85"/>
    <n v="0"/>
    <n v="1920.68"/>
    <n v="0"/>
    <n v="0"/>
    <n v="1920.68"/>
    <n v="0"/>
    <n v="0"/>
    <n v="0"/>
    <n v="0"/>
    <n v="0"/>
    <n v="0"/>
    <n v="0"/>
    <n v="0"/>
    <n v="0"/>
    <n v="0"/>
    <n v="134.61000000000001"/>
    <n v="0"/>
    <n v="0"/>
    <n v="0"/>
    <n v="0"/>
    <n v="0"/>
    <n v="0"/>
    <n v="0"/>
    <n v="10.5"/>
    <n v="0"/>
    <n v="9.5299999999999994"/>
    <n v="0"/>
    <n v="2802.53"/>
    <n v="0"/>
    <n v="0"/>
    <n v="160"/>
    <n v="192"/>
    <n v="68585.100000000006"/>
    <n v="253022.92"/>
    <n v="82.996437999999998"/>
    <n v="78.510749116950805"/>
    <n v="9.6"/>
    <m/>
    <m/>
    <m/>
    <s v="QR"/>
    <s v="SOLIDARIDAD"/>
    <s v="77710"/>
    <s v="Al corriente"/>
    <x v="2"/>
  </r>
  <r>
    <n v="4990"/>
    <s v="Hipotecaria Su Casita"/>
    <s v="FIDEICOMISO 234036"/>
    <d v="2018-05-03T00:00:00"/>
    <s v="340712"/>
    <x v="7"/>
    <n v="5"/>
    <n v="350927.26"/>
    <n v="5301.02"/>
    <n v="0"/>
    <n v="356228.28"/>
    <n v="1085.52"/>
    <n v="0"/>
    <n v="1042.8699999999999"/>
    <n v="0"/>
    <n v="0"/>
    <m/>
    <n v="355185.41"/>
    <n v="14017.43"/>
    <n v="2778.17"/>
    <n v="0"/>
    <n v="2820.14"/>
    <n v="0"/>
    <n v="0"/>
    <n v="0"/>
    <n v="13975.46"/>
    <n v="0"/>
    <n v="0"/>
    <n v="0"/>
    <n v="0"/>
    <n v="0"/>
    <n v="0"/>
    <n v="0"/>
    <n v="0"/>
    <n v="0"/>
    <n v="0"/>
    <n v="0"/>
    <n v="0.72"/>
    <n v="0"/>
    <n v="0"/>
    <n v="220.27"/>
    <n v="0"/>
    <n v="0"/>
    <n v="0"/>
    <n v="0"/>
    <n v="4084"/>
    <n v="5343.67"/>
    <n v="13975.46"/>
    <n v="160"/>
    <n v="192"/>
    <n v="127670.39999999999"/>
    <n v="370005.96"/>
    <n v="60.297319999999999"/>
    <n v="57.882117158602497"/>
    <n v="9.5"/>
    <m/>
    <m/>
    <m/>
    <s v="EM"/>
    <s v="ECATEPEC"/>
    <s v="55075"/>
    <s v="Morosidad"/>
    <x v="2"/>
  </r>
  <r>
    <n v="4991"/>
    <s v="Hipotecaria Su Casita"/>
    <s v="FIDEICOMISO 234036"/>
    <d v="2018-05-03T00:00:00"/>
    <s v="340713"/>
    <x v="2"/>
    <n v="0"/>
    <n v="243797"/>
    <n v="0"/>
    <n v="0"/>
    <n v="243797"/>
    <n v="773.41"/>
    <n v="0"/>
    <n v="0"/>
    <n v="0"/>
    <n v="0"/>
    <m/>
    <n v="243797"/>
    <n v="0"/>
    <n v="1950.38"/>
    <n v="0"/>
    <n v="0"/>
    <n v="0"/>
    <n v="0"/>
    <n v="0"/>
    <n v="1950.38"/>
    <n v="0"/>
    <n v="0"/>
    <n v="0"/>
    <n v="0"/>
    <n v="0"/>
    <n v="0"/>
    <n v="0"/>
    <n v="43.63"/>
    <n v="0"/>
    <n v="0"/>
    <n v="0"/>
    <n v="0"/>
    <n v="0"/>
    <n v="0"/>
    <n v="0"/>
    <n v="0"/>
    <n v="0"/>
    <n v="43.63"/>
    <n v="0"/>
    <n v="43.63"/>
    <n v="773.41"/>
    <n v="1950.38"/>
    <n v="157"/>
    <n v="189"/>
    <n v="71078.399999999994"/>
    <n v="257379.33"/>
    <n v="78.178279000000003"/>
    <n v="74.052682806202796"/>
    <n v="9.6"/>
    <m/>
    <m/>
    <m/>
    <s v="QR"/>
    <s v="SOLIDARIDAD"/>
    <s v="77710"/>
    <s v="Morosidad"/>
    <x v="2"/>
  </r>
  <r>
    <n v="4992"/>
    <s v="Hipotecaria Su Casita"/>
    <s v="FIDEICOMISO 234036"/>
    <d v="2018-05-03T00:00:00"/>
    <s v="340716"/>
    <x v="0"/>
    <n v="21"/>
    <n v="431059.69"/>
    <n v="23435.32"/>
    <n v="0"/>
    <n v="454495.01"/>
    <n v="1333.39"/>
    <n v="0"/>
    <n v="0"/>
    <n v="0"/>
    <n v="0"/>
    <m/>
    <n v="454495.01"/>
    <n v="86735.53"/>
    <n v="3412.56"/>
    <n v="0"/>
    <n v="0"/>
    <n v="0"/>
    <n v="0"/>
    <n v="0"/>
    <n v="90148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768.71"/>
    <n v="90148.09"/>
    <n v="160"/>
    <n v="192"/>
    <n v="138358.79999999999"/>
    <n v="454495.01"/>
    <n v="71.030602999999999"/>
    <n v="71.030602999999999"/>
    <n v="9.5"/>
    <m/>
    <m/>
    <m/>
    <s v="EM"/>
    <s v="LERMA"/>
    <s v="52000"/>
    <s v="Morosidad"/>
    <x v="2"/>
  </r>
  <r>
    <n v="4993"/>
    <s v="Hipotecaria Su Casita"/>
    <s v="FIDEICOMISO 234036"/>
    <d v="2018-05-03T00:00:00"/>
    <s v="340717"/>
    <x v="1"/>
    <n v="0"/>
    <n v="311451.12"/>
    <n v="0"/>
    <n v="0"/>
    <n v="311451.12"/>
    <n v="952.92"/>
    <n v="0"/>
    <n v="0"/>
    <n v="952.92"/>
    <n v="0"/>
    <m/>
    <n v="310498.2"/>
    <n v="0"/>
    <n v="2465.65"/>
    <n v="0"/>
    <n v="0"/>
    <n v="2465.65"/>
    <n v="0"/>
    <n v="0"/>
    <n v="0"/>
    <n v="0"/>
    <n v="0"/>
    <n v="0"/>
    <n v="0"/>
    <n v="0"/>
    <n v="0"/>
    <n v="0"/>
    <n v="198.45"/>
    <n v="0"/>
    <n v="0"/>
    <n v="0"/>
    <n v="0"/>
    <n v="0"/>
    <n v="0"/>
    <n v="0"/>
    <n v="298.74"/>
    <n v="0"/>
    <n v="215.76"/>
    <n v="0"/>
    <n v="3915.76"/>
    <n v="0"/>
    <n v="0"/>
    <n v="161"/>
    <n v="193"/>
    <n v="116611.8"/>
    <n v="328199.27"/>
    <n v="60.656605999999996"/>
    <n v="57.385158050806098"/>
    <n v="9.5"/>
    <m/>
    <m/>
    <m/>
    <s v="EM"/>
    <s v="IXTAPALUCA"/>
    <s v="56535"/>
    <s v="Al corriente"/>
    <x v="2"/>
  </r>
  <r>
    <n v="4994"/>
    <s v="Hipotecaria Su Casita"/>
    <s v="FIDEICOMISO 234036"/>
    <d v="2018-05-03T00:00:00"/>
    <s v="340718"/>
    <x v="3"/>
    <n v="4"/>
    <n v="290917.59000000003"/>
    <n v="3462.31"/>
    <n v="0"/>
    <n v="294379.90000000002"/>
    <n v="882.96"/>
    <n v="0"/>
    <n v="855.26"/>
    <n v="0"/>
    <n v="0"/>
    <m/>
    <n v="293524.64"/>
    <n v="7549.87"/>
    <n v="2327.34"/>
    <n v="0"/>
    <n v="2007.73"/>
    <n v="0"/>
    <n v="0"/>
    <n v="0"/>
    <n v="7869.48"/>
    <n v="0"/>
    <n v="0"/>
    <n v="0"/>
    <n v="0"/>
    <n v="0"/>
    <n v="0"/>
    <n v="0"/>
    <n v="0"/>
    <n v="0"/>
    <n v="0"/>
    <n v="0"/>
    <n v="350"/>
    <n v="0"/>
    <n v="0"/>
    <n v="212.01"/>
    <n v="0"/>
    <n v="0"/>
    <n v="0"/>
    <n v="0"/>
    <n v="3425"/>
    <n v="3490.01"/>
    <n v="7869.48"/>
    <n v="161"/>
    <n v="193"/>
    <n v="140016.9"/>
    <n v="306423.67"/>
    <n v="44.822288999999998"/>
    <n v="42.935476370676497"/>
    <n v="9.6"/>
    <m/>
    <m/>
    <m/>
    <s v="JAL"/>
    <s v="TONALA"/>
    <s v="45426"/>
    <s v="Morosidad"/>
    <x v="2"/>
  </r>
  <r>
    <n v="4995"/>
    <s v="Hipotecaria Su Casita"/>
    <s v="FIDEICOMISO 234036"/>
    <d v="2018-05-03T00:00:00"/>
    <s v="340719"/>
    <x v="0"/>
    <n v="21"/>
    <n v="372726.89"/>
    <n v="20043.240000000002"/>
    <n v="0"/>
    <n v="392770.13"/>
    <n v="1140.4000000000001"/>
    <n v="0"/>
    <n v="0"/>
    <n v="0"/>
    <n v="0"/>
    <m/>
    <n v="392770.13"/>
    <n v="92095.25"/>
    <n v="2950.75"/>
    <n v="0"/>
    <n v="0"/>
    <n v="0"/>
    <n v="0"/>
    <n v="0"/>
    <n v="950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183.64"/>
    <n v="95046"/>
    <n v="161"/>
    <n v="193"/>
    <n v="107570.1"/>
    <n v="392770.13"/>
    <n v="72.234821999999994"/>
    <n v="72.234821999999994"/>
    <n v="9.5"/>
    <m/>
    <m/>
    <m/>
    <s v="QRO"/>
    <s v="QUERETARO"/>
    <s v="76117"/>
    <s v="Morosidad"/>
    <x v="2"/>
  </r>
  <r>
    <n v="4996"/>
    <s v="Hipotecaria Su Casita"/>
    <s v="FIDEICOMISO 234036"/>
    <d v="2018-05-03T00:00:00"/>
    <s v="340720"/>
    <x v="0"/>
    <n v="21"/>
    <n v="252425.55"/>
    <n v="13454.5"/>
    <n v="0"/>
    <n v="265880.05"/>
    <n v="766.14"/>
    <n v="0"/>
    <n v="0"/>
    <n v="0"/>
    <n v="0"/>
    <m/>
    <n v="265880.05"/>
    <n v="42413.17"/>
    <n v="2019.4"/>
    <n v="0"/>
    <n v="0"/>
    <n v="0"/>
    <n v="0"/>
    <n v="0"/>
    <n v="44432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20.64"/>
    <n v="44432.57"/>
    <n v="161"/>
    <n v="193"/>
    <n v="90835.8"/>
    <n v="265880.05"/>
    <n v="62.251150000000003"/>
    <n v="62.251150000000003"/>
    <n v="9.6"/>
    <m/>
    <m/>
    <m/>
    <s v="QR"/>
    <s v="BENITO JUAREZ"/>
    <s v="77518"/>
    <s v="Morosidad"/>
    <x v="2"/>
  </r>
  <r>
    <n v="4997"/>
    <s v="Hipotecaria Su Casita"/>
    <s v="FIDEICOMISO 234036"/>
    <d v="2018-05-03T00:00:00"/>
    <s v="340721"/>
    <x v="8"/>
    <n v="12"/>
    <n v="180595.68"/>
    <n v="12637.03"/>
    <n v="0"/>
    <n v="193232.71"/>
    <n v="1152.02"/>
    <n v="0"/>
    <n v="0"/>
    <n v="0"/>
    <n v="0"/>
    <m/>
    <n v="193232.71"/>
    <n v="16480.18"/>
    <n v="1444.77"/>
    <n v="0"/>
    <n v="0"/>
    <n v="0"/>
    <n v="0"/>
    <n v="0"/>
    <n v="17924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89.05"/>
    <n v="17924.95"/>
    <n v="101"/>
    <n v="133"/>
    <n v="68104.2"/>
    <n v="200826.96"/>
    <n v="71.099624000000006"/>
    <n v="68.410999327485897"/>
    <n v="9.6"/>
    <m/>
    <m/>
    <m/>
    <s v="EM"/>
    <s v="TECAMAC"/>
    <s v="55765"/>
    <s v="Morosidad"/>
    <x v="2"/>
  </r>
  <r>
    <n v="4998"/>
    <s v="Hipotecaria Su Casita"/>
    <s v="FIDEICOMISO 234036"/>
    <d v="2018-05-03T00:00:00"/>
    <s v="340723"/>
    <x v="1"/>
    <n v="0"/>
    <n v="279328.02"/>
    <n v="0"/>
    <n v="0"/>
    <n v="279328.02"/>
    <n v="847.79"/>
    <n v="0"/>
    <n v="0"/>
    <n v="847.79"/>
    <n v="0"/>
    <m/>
    <n v="278480.23"/>
    <n v="0"/>
    <n v="2234.62"/>
    <n v="0"/>
    <n v="0"/>
    <n v="2234.62"/>
    <n v="0"/>
    <n v="0"/>
    <n v="0"/>
    <n v="0"/>
    <n v="0"/>
    <n v="0"/>
    <n v="0"/>
    <n v="0"/>
    <n v="0"/>
    <n v="0"/>
    <n v="159.07"/>
    <n v="0"/>
    <n v="0"/>
    <n v="0"/>
    <n v="0"/>
    <n v="0"/>
    <n v="0"/>
    <n v="0"/>
    <n v="2.3199999999999998"/>
    <n v="0"/>
    <n v="0.8"/>
    <n v="0"/>
    <n v="3243.8"/>
    <n v="0"/>
    <n v="0"/>
    <n v="161"/>
    <n v="193"/>
    <n v="82519.8"/>
    <n v="294216.42"/>
    <n v="72.064764999999994"/>
    <n v="68.210374975318999"/>
    <n v="9.6"/>
    <m/>
    <m/>
    <m/>
    <s v="QR"/>
    <s v="SOLIDARIDAD"/>
    <s v="77710"/>
    <s v="Al corriente"/>
    <x v="2"/>
  </r>
  <r>
    <n v="4999"/>
    <s v="Hipotecaria Su Casita"/>
    <s v="FIDEICOMISO 234036"/>
    <d v="2018-05-03T00:00:00"/>
    <s v="340725"/>
    <x v="2"/>
    <n v="0"/>
    <n v="373198.48"/>
    <n v="0"/>
    <n v="0"/>
    <n v="373198.48"/>
    <n v="2069.21"/>
    <n v="0"/>
    <n v="0"/>
    <n v="0"/>
    <n v="0"/>
    <m/>
    <n v="373198.48"/>
    <n v="0"/>
    <n v="2954.49"/>
    <n v="0"/>
    <n v="0"/>
    <n v="0"/>
    <n v="0"/>
    <n v="0"/>
    <n v="2954.49"/>
    <n v="0"/>
    <n v="0"/>
    <n v="0"/>
    <n v="0"/>
    <n v="0"/>
    <n v="0"/>
    <n v="0"/>
    <n v="19.72"/>
    <n v="0"/>
    <n v="0"/>
    <n v="0"/>
    <n v="0"/>
    <n v="0"/>
    <n v="0"/>
    <n v="0"/>
    <n v="0"/>
    <n v="0"/>
    <n v="19.72"/>
    <n v="0"/>
    <n v="19.72"/>
    <n v="2069.21"/>
    <n v="2954.49"/>
    <n v="161"/>
    <n v="193"/>
    <n v="130208.1"/>
    <n v="482299.53"/>
    <n v="77.441502999999997"/>
    <n v="59.923448833788903"/>
    <n v="9.5"/>
    <m/>
    <m/>
    <m/>
    <s v="QR"/>
    <s v="SOLIDARIDAD"/>
    <s v="77710"/>
    <s v="Morosidad"/>
    <x v="2"/>
  </r>
  <r>
    <n v="5000"/>
    <s v="Hipotecaria Su Casita"/>
    <s v="FIDEICOMISO 234036"/>
    <d v="2018-05-03T00:00:00"/>
    <s v="340729"/>
    <x v="1"/>
    <n v="0"/>
    <n v="183570.1"/>
    <n v="0"/>
    <n v="0"/>
    <n v="183570.1"/>
    <n v="557.15"/>
    <n v="0"/>
    <n v="0"/>
    <n v="557.15"/>
    <n v="0"/>
    <m/>
    <n v="183012.95"/>
    <n v="0"/>
    <n v="1468.56"/>
    <n v="0"/>
    <n v="0"/>
    <n v="1468.56"/>
    <n v="0"/>
    <n v="0"/>
    <n v="0"/>
    <n v="0"/>
    <n v="0"/>
    <n v="0"/>
    <n v="0"/>
    <n v="0"/>
    <n v="0"/>
    <n v="0"/>
    <n v="136.52000000000001"/>
    <n v="0"/>
    <n v="0"/>
    <n v="0"/>
    <n v="0"/>
    <n v="0"/>
    <n v="0"/>
    <n v="0"/>
    <n v="0.62"/>
    <n v="0"/>
    <n v="0.85"/>
    <n v="0"/>
    <n v="2162.85"/>
    <n v="0"/>
    <n v="0"/>
    <n v="161"/>
    <n v="193"/>
    <n v="91222.8"/>
    <n v="193354.47"/>
    <n v="45.803648000000003"/>
    <n v="43.353850269102097"/>
    <n v="9.6"/>
    <m/>
    <m/>
    <m/>
    <s v="EM"/>
    <s v="ACOLMAN"/>
    <s v="55870"/>
    <s v="Al corriente"/>
    <x v="2"/>
  </r>
  <r>
    <n v="5001"/>
    <s v="Hipotecaria Su Casita"/>
    <s v="FIDEICOMISO 234036"/>
    <d v="2018-05-03T00:00:00"/>
    <s v="340731"/>
    <x v="0"/>
    <n v="21"/>
    <n v="364733.28"/>
    <n v="19613.39"/>
    <n v="0"/>
    <n v="384346.67"/>
    <n v="1115.94"/>
    <n v="0"/>
    <n v="0"/>
    <n v="0"/>
    <n v="0"/>
    <m/>
    <n v="384346.67"/>
    <n v="98537.4"/>
    <n v="2887.47"/>
    <n v="0"/>
    <n v="0"/>
    <n v="0"/>
    <n v="0"/>
    <n v="0"/>
    <n v="101424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729.330000000002"/>
    <n v="101424.87"/>
    <n v="161"/>
    <n v="193"/>
    <n v="105649.5"/>
    <n v="384346.67"/>
    <n v="72.059025000000005"/>
    <n v="72.059025000000005"/>
    <n v="9.5"/>
    <m/>
    <m/>
    <m/>
    <s v="MOR"/>
    <s v="EMILIANO ZAPATA"/>
    <s v="62760"/>
    <s v="Morosidad"/>
    <x v="2"/>
  </r>
  <r>
    <n v="5002"/>
    <s v="Hipotecaria Su Casita"/>
    <s v="FIDEICOMISO 234036"/>
    <d v="2018-05-03T00:00:00"/>
    <s v="340735"/>
    <x v="13"/>
    <n v="2"/>
    <n v="172326.31"/>
    <n v="5664.29"/>
    <n v="0"/>
    <n v="177990.6"/>
    <n v="2865.82"/>
    <n v="0"/>
    <n v="563.77"/>
    <n v="0"/>
    <n v="0"/>
    <m/>
    <n v="177426.83"/>
    <n v="2795.85"/>
    <n v="1364.25"/>
    <n v="0"/>
    <n v="1409.09"/>
    <n v="0"/>
    <n v="0"/>
    <n v="0"/>
    <n v="2751.01"/>
    <n v="0"/>
    <n v="0"/>
    <n v="0"/>
    <n v="0"/>
    <n v="0"/>
    <n v="0"/>
    <n v="0"/>
    <n v="0"/>
    <n v="0"/>
    <n v="0"/>
    <n v="0"/>
    <n v="0"/>
    <n v="0"/>
    <n v="0"/>
    <n v="27.14"/>
    <n v="0"/>
    <n v="0"/>
    <n v="0"/>
    <n v="0"/>
    <n v="2000"/>
    <n v="7966.34"/>
    <n v="2751.01"/>
    <n v="64"/>
    <n v="96"/>
    <n v="129310.8"/>
    <n v="258815.44"/>
    <n v="62.492615000000001"/>
    <n v="42.840823475834597"/>
    <n v="9.5"/>
    <m/>
    <m/>
    <m/>
    <s v="DF"/>
    <s v="MIGUEL HIDALGO"/>
    <s v="11320"/>
    <s v="Morosidad"/>
    <x v="2"/>
  </r>
  <r>
    <n v="5003"/>
    <s v="Hipotecaria Su Casita"/>
    <s v="FIDEICOMISO 234036"/>
    <d v="2018-05-03T00:00:00"/>
    <s v="340739"/>
    <x v="7"/>
    <n v="4"/>
    <n v="733428.14"/>
    <n v="8729.39"/>
    <n v="0"/>
    <n v="742157.53"/>
    <n v="2363.3200000000002"/>
    <n v="0"/>
    <n v="0"/>
    <n v="0"/>
    <n v="0"/>
    <m/>
    <n v="742157.53"/>
    <n v="17345.21"/>
    <n v="5745.19"/>
    <n v="0"/>
    <n v="0"/>
    <n v="0"/>
    <n v="0"/>
    <n v="0"/>
    <n v="23090.4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92.71"/>
    <n v="23090.400000000001"/>
    <n v="157"/>
    <n v="189"/>
    <n v="210205.8"/>
    <n v="774998.73"/>
    <n v="88.110208999999998"/>
    <n v="84.376467403015994"/>
    <n v="9.4"/>
    <m/>
    <m/>
    <m/>
    <s v="CHI"/>
    <s v="CHIHUAHUA"/>
    <s v="31125"/>
    <s v="Morosidad"/>
    <x v="2"/>
  </r>
  <r>
    <n v="5004"/>
    <s v="Hipotecaria Su Casita"/>
    <s v="FIDEICOMISO 234036"/>
    <d v="2018-05-03T00:00:00"/>
    <s v="340741"/>
    <x v="6"/>
    <n v="11"/>
    <n v="303207.78999999998"/>
    <n v="19277.560000000001"/>
    <n v="0"/>
    <n v="322485.34999999998"/>
    <n v="1836.84"/>
    <n v="0"/>
    <n v="0"/>
    <n v="0"/>
    <n v="0"/>
    <m/>
    <n v="322485.34999999998"/>
    <n v="27332.080000000002"/>
    <n v="2400.4"/>
    <n v="0"/>
    <n v="0"/>
    <n v="0"/>
    <n v="0"/>
    <n v="0"/>
    <n v="29732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114.400000000001"/>
    <n v="29732.48"/>
    <n v="105"/>
    <n v="137"/>
    <n v="96266.1"/>
    <n v="335491.59000000003"/>
    <n v="88.806994000000003"/>
    <n v="85.364150387608504"/>
    <n v="9.5"/>
    <m/>
    <m/>
    <m/>
    <s v="GTO"/>
    <s v="PENJAMO"/>
    <s v="36900"/>
    <s v="Proceso judicial"/>
    <x v="2"/>
  </r>
  <r>
    <n v="5005"/>
    <s v="Hipotecaria Su Casita"/>
    <s v="FIDEICOMISO 234036"/>
    <d v="2018-05-03T00:00:00"/>
    <s v="340742"/>
    <x v="1"/>
    <n v="0"/>
    <n v="239787.1"/>
    <n v="0"/>
    <n v="0"/>
    <n v="239787.1"/>
    <n v="752.28"/>
    <n v="0"/>
    <n v="0"/>
    <n v="752.28"/>
    <n v="0"/>
    <m/>
    <n v="239034.82"/>
    <n v="0"/>
    <n v="1918.3"/>
    <n v="0"/>
    <n v="0"/>
    <n v="1918.3"/>
    <n v="0"/>
    <n v="0"/>
    <n v="0"/>
    <n v="0"/>
    <n v="0"/>
    <n v="0"/>
    <n v="0"/>
    <n v="0"/>
    <n v="0"/>
    <n v="0"/>
    <n v="134.6"/>
    <n v="0"/>
    <n v="0"/>
    <n v="0"/>
    <n v="0"/>
    <n v="0"/>
    <n v="0"/>
    <n v="0"/>
    <n v="15.38"/>
    <n v="0"/>
    <n v="0.56000000000000005"/>
    <n v="0"/>
    <n v="2820.56"/>
    <n v="0"/>
    <n v="0"/>
    <n v="158"/>
    <n v="190"/>
    <n v="68868"/>
    <n v="252998.31"/>
    <n v="86.087530000000001"/>
    <n v="81.3361845689586"/>
    <n v="9.6"/>
    <m/>
    <m/>
    <m/>
    <s v="SLP"/>
    <s v="SAN LUIS POTOSI"/>
    <s v="78395"/>
    <s v="Al corriente"/>
    <x v="2"/>
  </r>
  <r>
    <n v="5006"/>
    <s v="Hipotecaria Su Casita"/>
    <s v="FIDEICOMISO 234036"/>
    <d v="2018-05-03T00:00:00"/>
    <s v="340743"/>
    <x v="1"/>
    <n v="0"/>
    <n v="273878.31"/>
    <n v="0"/>
    <n v="0"/>
    <n v="273878.31"/>
    <n v="866.03"/>
    <n v="0"/>
    <n v="0"/>
    <n v="866.03"/>
    <n v="0"/>
    <m/>
    <n v="273012.28000000003"/>
    <n v="0"/>
    <n v="2168.1999999999998"/>
    <n v="0"/>
    <n v="0"/>
    <n v="2168.1999999999998"/>
    <n v="0"/>
    <n v="0"/>
    <n v="0"/>
    <n v="0"/>
    <n v="0"/>
    <n v="0"/>
    <n v="0"/>
    <n v="0"/>
    <n v="0"/>
    <n v="0"/>
    <n v="153.80000000000001"/>
    <n v="0"/>
    <n v="0"/>
    <n v="0"/>
    <n v="0"/>
    <n v="0"/>
    <n v="0"/>
    <n v="0"/>
    <n v="143.63999999999999"/>
    <n v="0"/>
    <n v="131.66999999999999"/>
    <n v="0"/>
    <n v="3331.67"/>
    <n v="0"/>
    <n v="0"/>
    <n v="158"/>
    <n v="190"/>
    <n v="78691.199999999997"/>
    <n v="289099.34999999998"/>
    <n v="90.000202999999999"/>
    <n v="84.992099157237305"/>
    <n v="9.5"/>
    <m/>
    <m/>
    <m/>
    <s v="QR"/>
    <s v="BENITO JUAREZ"/>
    <s v="77535"/>
    <s v="Al corriente"/>
    <x v="2"/>
  </r>
  <r>
    <n v="5007"/>
    <s v="Hipotecaria Su Casita"/>
    <s v="FIDEICOMISO 234036"/>
    <d v="2018-05-03T00:00:00"/>
    <s v="340745"/>
    <x v="0"/>
    <n v="21"/>
    <n v="187658.28"/>
    <n v="10339.24"/>
    <n v="0"/>
    <n v="197997.52"/>
    <n v="588.74"/>
    <n v="0"/>
    <n v="0"/>
    <n v="0"/>
    <n v="0"/>
    <m/>
    <n v="197997.52"/>
    <n v="49136.03"/>
    <n v="1501.27"/>
    <n v="0"/>
    <n v="0"/>
    <n v="0"/>
    <n v="0"/>
    <n v="0"/>
    <n v="50637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27.98"/>
    <n v="50637.3"/>
    <n v="158"/>
    <n v="190"/>
    <n v="53893.8"/>
    <n v="197997.52"/>
    <n v="90.001131999999998"/>
    <n v="90.001131999999998"/>
    <n v="9.6"/>
    <m/>
    <m/>
    <m/>
    <s v="QR"/>
    <s v="BENITO JUAREZ"/>
    <s v="77539"/>
    <s v="Morosidad"/>
    <x v="2"/>
  </r>
  <r>
    <n v="5008"/>
    <s v="Hipotecaria Su Casita"/>
    <s v="FIDEICOMISO 234036"/>
    <d v="2018-05-03T00:00:00"/>
    <s v="340748"/>
    <x v="0"/>
    <n v="21"/>
    <n v="603185.16"/>
    <n v="33814.61"/>
    <n v="0"/>
    <n v="636999.77"/>
    <n v="1922.39"/>
    <n v="0"/>
    <n v="0"/>
    <n v="0"/>
    <n v="0"/>
    <m/>
    <n v="636999.77"/>
    <n v="134345.21"/>
    <n v="4724.95"/>
    <n v="0"/>
    <n v="0"/>
    <n v="0"/>
    <n v="0"/>
    <n v="0"/>
    <n v="139070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737"/>
    <n v="139070.16"/>
    <n v="158"/>
    <n v="190"/>
    <n v="173307.9"/>
    <n v="636999.77"/>
    <n v="90.000034999999997"/>
    <n v="90.000034999999997"/>
    <n v="9.4"/>
    <m/>
    <m/>
    <m/>
    <s v="BCN"/>
    <s v="MEXICALI"/>
    <s v="21000"/>
    <s v="Morosidad"/>
    <x v="2"/>
  </r>
  <r>
    <n v="5009"/>
    <s v="Hipotecaria Su Casita"/>
    <s v="FIDEICOMISO 234036"/>
    <d v="2018-05-03T00:00:00"/>
    <s v="340749"/>
    <x v="1"/>
    <n v="0"/>
    <n v="327980"/>
    <n v="0"/>
    <n v="0"/>
    <n v="327980"/>
    <n v="2163.39"/>
    <n v="0"/>
    <n v="0"/>
    <n v="2163.39"/>
    <n v="0"/>
    <m/>
    <n v="325816.61"/>
    <n v="0"/>
    <n v="2596.5100000000002"/>
    <n v="0"/>
    <n v="0"/>
    <n v="2596.5100000000002"/>
    <n v="0"/>
    <n v="0"/>
    <n v="0"/>
    <n v="0"/>
    <n v="0"/>
    <n v="0"/>
    <n v="0"/>
    <n v="0"/>
    <n v="0"/>
    <n v="0"/>
    <n v="194.71"/>
    <n v="0"/>
    <n v="0"/>
    <n v="0"/>
    <n v="0"/>
    <n v="0"/>
    <n v="0"/>
    <n v="0"/>
    <n v="0"/>
    <n v="0"/>
    <n v="0"/>
    <n v="0"/>
    <n v="4954.6099999999997"/>
    <n v="0"/>
    <n v="0"/>
    <n v="99"/>
    <n v="131"/>
    <n v="99558.6"/>
    <n v="366003.1"/>
    <n v="89.999236999999994"/>
    <n v="80.117480704197803"/>
    <n v="9.5"/>
    <m/>
    <m/>
    <m/>
    <s v="DGO"/>
    <s v="DURANGO"/>
    <s v="34208"/>
    <s v="Al corriente"/>
    <x v="2"/>
  </r>
  <r>
    <n v="5010"/>
    <s v="Hipotecaria Su Casita"/>
    <s v="FIDEICOMISO 234036"/>
    <d v="2018-05-03T00:00:00"/>
    <s v="340750"/>
    <x v="1"/>
    <n v="0"/>
    <n v="850825.32"/>
    <n v="0"/>
    <n v="0"/>
    <n v="850825.32"/>
    <n v="5638.16"/>
    <n v="0"/>
    <n v="0"/>
    <n v="5638.16"/>
    <n v="0"/>
    <m/>
    <n v="845187.16"/>
    <n v="0"/>
    <n v="6664.8"/>
    <n v="0"/>
    <n v="0"/>
    <n v="6664.8"/>
    <n v="0"/>
    <n v="0"/>
    <n v="0"/>
    <n v="0"/>
    <n v="0"/>
    <n v="0"/>
    <n v="0"/>
    <n v="0"/>
    <n v="0"/>
    <n v="0"/>
    <n v="505.4"/>
    <n v="0"/>
    <n v="0"/>
    <n v="0"/>
    <n v="0"/>
    <n v="0"/>
    <n v="0"/>
    <n v="0"/>
    <n v="5372.76"/>
    <n v="0"/>
    <n v="4181.12"/>
    <n v="0"/>
    <n v="18181.12"/>
    <n v="0"/>
    <n v="0"/>
    <n v="99"/>
    <n v="131"/>
    <n v="258343.8"/>
    <n v="949999.91"/>
    <n v="90.000007999999994"/>
    <n v="80.070377229296"/>
    <n v="9.4"/>
    <m/>
    <m/>
    <m/>
    <s v="BCN"/>
    <s v="TIJUANA"/>
    <s v="22214"/>
    <s v="Al corriente"/>
    <x v="2"/>
  </r>
  <r>
    <n v="5011"/>
    <s v="Hipotecaria Su Casita"/>
    <s v="FIDEICOMISO 234036"/>
    <d v="2018-05-03T00:00:00"/>
    <s v="340751"/>
    <x v="3"/>
    <n v="3"/>
    <n v="164251.85999999999"/>
    <n v="1315.73"/>
    <n v="0"/>
    <n v="165567.59"/>
    <n v="509.63"/>
    <n v="0"/>
    <n v="0"/>
    <n v="0"/>
    <n v="0"/>
    <m/>
    <n v="165567.59"/>
    <n v="2640.13"/>
    <n v="1314.01"/>
    <n v="0"/>
    <n v="0"/>
    <n v="0"/>
    <n v="0"/>
    <n v="0"/>
    <n v="3954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25.36"/>
    <n v="3954.14"/>
    <n v="159"/>
    <n v="191"/>
    <n v="47100.9"/>
    <n v="173201.64"/>
    <n v="90.000191000000001"/>
    <n v="86.033335038915894"/>
    <n v="9.6"/>
    <m/>
    <m/>
    <m/>
    <s v="NL"/>
    <s v="GENERAL ESCOBEDO"/>
    <s v="66060"/>
    <s v="Morosidad"/>
    <x v="2"/>
  </r>
  <r>
    <n v="5012"/>
    <s v="Hipotecaria Su Casita"/>
    <s v="FIDEICOMISO 234036"/>
    <d v="2018-05-03T00:00:00"/>
    <s v="340752"/>
    <x v="6"/>
    <n v="11"/>
    <n v="446460.42"/>
    <n v="14653.89"/>
    <n v="0"/>
    <n v="461114.31"/>
    <n v="1396.28"/>
    <n v="0"/>
    <n v="0"/>
    <n v="0"/>
    <n v="0"/>
    <m/>
    <n v="461114.31"/>
    <n v="36269.19"/>
    <n v="3534.48"/>
    <n v="0"/>
    <n v="0"/>
    <n v="0"/>
    <n v="0"/>
    <n v="0"/>
    <n v="39803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50.17"/>
    <n v="39803.67"/>
    <n v="159"/>
    <n v="191"/>
    <n v="128058"/>
    <n v="471001.04"/>
    <n v="89.808718999999996"/>
    <n v="87.9235542530201"/>
    <n v="9.5"/>
    <m/>
    <m/>
    <m/>
    <s v="NL"/>
    <s v="GUADALUPE"/>
    <s v="67177"/>
    <s v="Morosidad"/>
    <x v="2"/>
  </r>
  <r>
    <n v="5013"/>
    <s v="Hipotecaria Su Casita"/>
    <s v="FIDEICOMISO 234036"/>
    <d v="2018-05-03T00:00:00"/>
    <s v="340753"/>
    <x v="1"/>
    <n v="0"/>
    <n v="515286.46"/>
    <n v="0"/>
    <n v="0"/>
    <n v="515286.46"/>
    <n v="3350.26"/>
    <n v="0"/>
    <n v="0"/>
    <n v="3350.26"/>
    <n v="0"/>
    <m/>
    <n v="511936.2"/>
    <n v="0"/>
    <n v="4079.35"/>
    <n v="0"/>
    <n v="0"/>
    <n v="4079.35"/>
    <n v="0"/>
    <n v="0"/>
    <n v="0"/>
    <n v="0"/>
    <n v="0"/>
    <n v="0"/>
    <n v="0"/>
    <n v="0"/>
    <n v="0"/>
    <n v="0"/>
    <n v="306"/>
    <n v="0"/>
    <n v="0"/>
    <n v="0"/>
    <n v="0"/>
    <n v="0"/>
    <n v="0"/>
    <n v="0"/>
    <n v="0"/>
    <n v="0"/>
    <n v="0"/>
    <n v="0"/>
    <n v="7735.61"/>
    <n v="0"/>
    <n v="0"/>
    <n v="100"/>
    <n v="132"/>
    <n v="156498.6"/>
    <n v="574169.55000000005"/>
    <n v="85.863176999999993"/>
    <n v="76.556599968262702"/>
    <n v="9.5"/>
    <m/>
    <m/>
    <m/>
    <s v="COA"/>
    <s v="SALTILLO"/>
    <s v="25090"/>
    <s v="Al corriente"/>
    <x v="2"/>
  </r>
  <r>
    <n v="5014"/>
    <s v="Hipotecaria Su Casita"/>
    <s v="FIDEICOMISO 234036"/>
    <d v="2018-05-03T00:00:00"/>
    <s v="340755"/>
    <x v="1"/>
    <n v="0"/>
    <n v="246937.37"/>
    <n v="0"/>
    <n v="0"/>
    <n v="246937.37"/>
    <n v="1598.02"/>
    <n v="0"/>
    <n v="0"/>
    <n v="1598.02"/>
    <n v="0"/>
    <m/>
    <n v="245339.35"/>
    <n v="0"/>
    <n v="1975.5"/>
    <n v="0"/>
    <n v="0"/>
    <n v="1975.5"/>
    <n v="0"/>
    <n v="0"/>
    <n v="0"/>
    <n v="0"/>
    <n v="0"/>
    <n v="0"/>
    <n v="0"/>
    <n v="0"/>
    <n v="0"/>
    <n v="0"/>
    <n v="146.30000000000001"/>
    <n v="0"/>
    <n v="0"/>
    <n v="0"/>
    <n v="0"/>
    <n v="0"/>
    <n v="0"/>
    <n v="0"/>
    <n v="3.42"/>
    <n v="0"/>
    <n v="3.24"/>
    <n v="0"/>
    <n v="3723.24"/>
    <n v="0"/>
    <n v="0"/>
    <n v="100"/>
    <n v="132"/>
    <n v="74684.399999999994"/>
    <n v="275001.03000000003"/>
    <n v="89.999664999999993"/>
    <n v="80.292278582802894"/>
    <n v="9.6"/>
    <m/>
    <m/>
    <m/>
    <s v="CHI"/>
    <s v="CHIHUAHUA"/>
    <s v="31000"/>
    <s v="Al corriente"/>
    <x v="2"/>
  </r>
  <r>
    <n v="5015"/>
    <s v="Hipotecaria Su Casita"/>
    <s v="FIDEICOMISO 234036"/>
    <d v="2018-05-03T00:00:00"/>
    <s v="340756"/>
    <x v="1"/>
    <n v="0"/>
    <n v="337561.48"/>
    <n v="0"/>
    <n v="0"/>
    <n v="337561.48"/>
    <n v="1044.18"/>
    <n v="0"/>
    <n v="0"/>
    <n v="1044.18"/>
    <n v="0"/>
    <m/>
    <n v="336517.3"/>
    <n v="0"/>
    <n v="2672.36"/>
    <n v="0"/>
    <n v="0"/>
    <n v="2672.36"/>
    <n v="0"/>
    <n v="0"/>
    <n v="0"/>
    <n v="0"/>
    <n v="0"/>
    <n v="0"/>
    <n v="0"/>
    <n v="0"/>
    <n v="0"/>
    <n v="0"/>
    <n v="201.43"/>
    <n v="0"/>
    <n v="0"/>
    <n v="0"/>
    <n v="0"/>
    <n v="0"/>
    <n v="0"/>
    <n v="0"/>
    <n v="32.06"/>
    <n v="0"/>
    <n v="30.03"/>
    <n v="0"/>
    <n v="3950.03"/>
    <n v="0"/>
    <n v="0"/>
    <n v="160"/>
    <n v="192"/>
    <n v="110664"/>
    <n v="355913.64"/>
    <n v="64.313580000000002"/>
    <n v="60.808662165726503"/>
    <n v="9.5"/>
    <m/>
    <m/>
    <m/>
    <s v="QR"/>
    <s v="BENITO JUAREZ"/>
    <s v="77536"/>
    <s v="Al corriente"/>
    <x v="2"/>
  </r>
  <r>
    <n v="5016"/>
    <s v="Hipotecaria Su Casita"/>
    <s v="FIDEICOMISO 234036"/>
    <d v="2018-05-03T00:00:00"/>
    <s v="340757"/>
    <x v="1"/>
    <n v="0"/>
    <n v="746705.46"/>
    <n v="0"/>
    <n v="0"/>
    <n v="746705.46"/>
    <n v="6785.66"/>
    <n v="0"/>
    <n v="0"/>
    <n v="6785.66"/>
    <n v="0"/>
    <m/>
    <n v="739919.8"/>
    <n v="0"/>
    <n v="5849.19"/>
    <n v="0"/>
    <n v="0"/>
    <n v="5849.19"/>
    <n v="0"/>
    <n v="0"/>
    <n v="0"/>
    <n v="0"/>
    <n v="0"/>
    <n v="0"/>
    <n v="0"/>
    <n v="0"/>
    <n v="0"/>
    <n v="0"/>
    <n v="482.53"/>
    <n v="0"/>
    <n v="0"/>
    <n v="0"/>
    <n v="0"/>
    <n v="0"/>
    <n v="0"/>
    <n v="0"/>
    <n v="1.31"/>
    <n v="0"/>
    <n v="0.69"/>
    <n v="0"/>
    <n v="13118.69"/>
    <n v="0"/>
    <n v="0"/>
    <n v="80"/>
    <n v="112"/>
    <n v="257510.1"/>
    <n v="873777.4"/>
    <n v="89.999844999999993"/>
    <n v="76.212393811548594"/>
    <n v="9.4"/>
    <m/>
    <m/>
    <m/>
    <s v="BCN"/>
    <s v="TIJUANA"/>
    <s v="22214"/>
    <s v="Al corriente"/>
    <x v="2"/>
  </r>
  <r>
    <n v="5017"/>
    <s v="Hipotecaria Su Casita"/>
    <s v="FIDEICOMISO 234036"/>
    <d v="2018-05-03T00:00:00"/>
    <s v="340758"/>
    <x v="17"/>
    <n v="18"/>
    <n v="971150.52"/>
    <n v="51209.83"/>
    <n v="0"/>
    <n v="1022360.35"/>
    <n v="3061.38"/>
    <n v="0"/>
    <n v="0"/>
    <n v="0"/>
    <n v="0"/>
    <m/>
    <n v="1022360.35"/>
    <n v="140827.31"/>
    <n v="7607.35"/>
    <n v="0"/>
    <n v="0"/>
    <n v="0"/>
    <n v="0"/>
    <n v="0"/>
    <n v="148434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271.21"/>
    <n v="148434.66"/>
    <n v="159"/>
    <n v="191"/>
    <n v="277428.59999999998"/>
    <n v="1024999.91"/>
    <n v="90.000006999999997"/>
    <n v="89.768240717721099"/>
    <n v="9.4"/>
    <m/>
    <m/>
    <m/>
    <s v="SIN"/>
    <s v="MAZATLAN"/>
    <s v="82165"/>
    <s v="Morosidad"/>
    <x v="2"/>
  </r>
  <r>
    <n v="5018"/>
    <s v="Hipotecaria Su Casita"/>
    <s v="FIDEICOMISO 234036"/>
    <d v="2018-05-03T00:00:00"/>
    <s v="340759"/>
    <x v="1"/>
    <n v="0"/>
    <n v="248805.97"/>
    <n v="0"/>
    <n v="0"/>
    <n v="248805.97"/>
    <n v="3885.91"/>
    <n v="0"/>
    <n v="0"/>
    <n v="3885.91"/>
    <n v="0"/>
    <m/>
    <n v="244920.06"/>
    <n v="0"/>
    <n v="1969.71"/>
    <n v="0"/>
    <n v="0"/>
    <n v="1969.71"/>
    <n v="0"/>
    <n v="0"/>
    <n v="0"/>
    <n v="0"/>
    <n v="0"/>
    <n v="0"/>
    <n v="0"/>
    <n v="0"/>
    <n v="0"/>
    <n v="0"/>
    <n v="190.95"/>
    <n v="0"/>
    <n v="0"/>
    <n v="0"/>
    <n v="0"/>
    <n v="0"/>
    <n v="0"/>
    <n v="0"/>
    <n v="0"/>
    <n v="0"/>
    <n v="0"/>
    <n v="0"/>
    <n v="6046.57"/>
    <n v="0"/>
    <n v="0"/>
    <n v="51"/>
    <n v="83"/>
    <n v="111660.3"/>
    <n v="317103.43"/>
    <n v="84.769367000000003"/>
    <n v="65.473017594927995"/>
    <n v="9.5"/>
    <m/>
    <m/>
    <m/>
    <s v="AGS"/>
    <s v="AGUASCALIENTES"/>
    <s v="20175"/>
    <s v="Al corriente"/>
    <x v="2"/>
  </r>
  <r>
    <n v="5019"/>
    <s v="Hipotecaria Su Casita"/>
    <s v="FIDEICOMISO 234036"/>
    <d v="2018-05-03T00:00:00"/>
    <s v="340760"/>
    <x v="4"/>
    <n v="2"/>
    <n v="319714.45"/>
    <n v="1933.4"/>
    <n v="0"/>
    <n v="321647.84999999998"/>
    <n v="978.2"/>
    <n v="0"/>
    <n v="1583.4"/>
    <n v="0"/>
    <n v="0"/>
    <m/>
    <n v="320064.45"/>
    <n v="5085.1400000000003"/>
    <n v="2531.0700000000002"/>
    <n v="0"/>
    <n v="5085.1400000000003"/>
    <n v="0"/>
    <n v="0"/>
    <n v="0"/>
    <n v="2531.0700000000002"/>
    <n v="0"/>
    <n v="0"/>
    <n v="0"/>
    <n v="0"/>
    <n v="0"/>
    <n v="0"/>
    <n v="0"/>
    <n v="0"/>
    <n v="0"/>
    <n v="0"/>
    <n v="0"/>
    <n v="350"/>
    <n v="0"/>
    <n v="0"/>
    <n v="366.45"/>
    <n v="0"/>
    <n v="0"/>
    <n v="0"/>
    <n v="0"/>
    <n v="7384.99"/>
    <n v="1328.2"/>
    <n v="2531.0700000000002"/>
    <n v="161"/>
    <n v="193"/>
    <n v="124213.5"/>
    <n v="336906.92"/>
    <n v="58.696052000000002"/>
    <n v="55.761750457816099"/>
    <n v="9.5"/>
    <m/>
    <m/>
    <m/>
    <s v="JAL"/>
    <s v="GUADALAJARA"/>
    <s v="44250"/>
    <s v="Morosidad"/>
    <x v="2"/>
  </r>
  <r>
    <n v="5020"/>
    <s v="Hipotecaria Su Casita"/>
    <s v="FIDEICOMISO 234036"/>
    <d v="2018-05-03T00:00:00"/>
    <s v="340761"/>
    <x v="1"/>
    <n v="0"/>
    <n v="457404.4"/>
    <n v="0"/>
    <n v="0"/>
    <n v="457404.4"/>
    <n v="1399.47"/>
    <n v="0"/>
    <n v="0"/>
    <n v="1399.47"/>
    <n v="0"/>
    <m/>
    <n v="456004.93"/>
    <n v="0"/>
    <n v="3621.12"/>
    <n v="0"/>
    <n v="0"/>
    <n v="3621.12"/>
    <n v="0"/>
    <n v="0"/>
    <n v="0"/>
    <n v="0"/>
    <n v="0"/>
    <n v="0"/>
    <n v="0"/>
    <n v="0"/>
    <n v="0"/>
    <n v="0"/>
    <n v="256.42"/>
    <n v="0"/>
    <n v="0"/>
    <n v="0"/>
    <n v="0"/>
    <n v="0"/>
    <n v="0"/>
    <n v="0"/>
    <n v="0"/>
    <n v="0"/>
    <n v="0"/>
    <n v="0"/>
    <n v="5277.01"/>
    <n v="0"/>
    <n v="0"/>
    <n v="161"/>
    <n v="193"/>
    <n v="130016.4"/>
    <n v="482001.09"/>
    <n v="89.626355000000004"/>
    <n v="84.792463307355106"/>
    <n v="9.5"/>
    <m/>
    <m/>
    <m/>
    <s v="TAM"/>
    <s v="MATAMOROS"/>
    <s v="87345"/>
    <s v="Al corriente"/>
    <x v="2"/>
  </r>
  <r>
    <n v="5021"/>
    <s v="Hipotecaria Su Casita"/>
    <s v="FIDEICOMISO 234036"/>
    <d v="2018-05-03T00:00:00"/>
    <s v="340762"/>
    <x v="20"/>
    <n v="8"/>
    <n v="356810.58"/>
    <n v="8430.49"/>
    <n v="0"/>
    <n v="365241.07"/>
    <n v="1091.7"/>
    <n v="0"/>
    <n v="0"/>
    <n v="0"/>
    <n v="0"/>
    <m/>
    <n v="365241.07"/>
    <n v="22901.11"/>
    <n v="2824.75"/>
    <n v="0"/>
    <n v="0"/>
    <n v="0"/>
    <n v="0"/>
    <n v="0"/>
    <n v="25725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22.19"/>
    <n v="25725.86"/>
    <n v="161"/>
    <n v="193"/>
    <n v="101422.8"/>
    <n v="375997.95"/>
    <n v="86.649411999999998"/>
    <n v="84.1704694234393"/>
    <n v="9.5"/>
    <m/>
    <m/>
    <m/>
    <s v="EM"/>
    <s v="CHALCO"/>
    <s v="56640"/>
    <s v="Morosidad"/>
    <x v="2"/>
  </r>
  <r>
    <n v="5022"/>
    <s v="Hipotecaria Su Casita"/>
    <s v="FIDEICOMISO 234036"/>
    <d v="2018-05-03T00:00:00"/>
    <s v="340763"/>
    <x v="2"/>
    <n v="0"/>
    <n v="501505.57"/>
    <n v="0"/>
    <n v="0"/>
    <n v="501505.57"/>
    <n v="3214.32"/>
    <n v="0"/>
    <n v="0"/>
    <n v="830.64"/>
    <n v="0"/>
    <m/>
    <n v="500674.93"/>
    <n v="0"/>
    <n v="3970.25"/>
    <n v="0"/>
    <n v="0"/>
    <n v="3970.25"/>
    <n v="0"/>
    <n v="0"/>
    <n v="0"/>
    <n v="0"/>
    <n v="0"/>
    <n v="0"/>
    <n v="0"/>
    <n v="0"/>
    <n v="0"/>
    <n v="0"/>
    <n v="296.86"/>
    <n v="0"/>
    <n v="0"/>
    <n v="0"/>
    <n v="0"/>
    <n v="0"/>
    <n v="0"/>
    <n v="0"/>
    <n v="0"/>
    <n v="0"/>
    <n v="97.75"/>
    <n v="0"/>
    <n v="5097.75"/>
    <n v="2383.6799999999998"/>
    <n v="0"/>
    <n v="101"/>
    <n v="133"/>
    <n v="150084"/>
    <n v="557999.4"/>
    <n v="87.096866000000006"/>
    <n v="78.149218955736103"/>
    <n v="9.5"/>
    <m/>
    <m/>
    <m/>
    <s v="BCN"/>
    <s v="TIJUANA"/>
    <s v="22244"/>
    <s v="Morosidad"/>
    <x v="2"/>
  </r>
  <r>
    <n v="5023"/>
    <s v="Hipotecaria Su Casita"/>
    <s v="FIDEICOMISO 234036"/>
    <d v="2018-05-03T00:00:00"/>
    <s v="340764"/>
    <x v="1"/>
    <n v="0"/>
    <n v="219158.81"/>
    <n v="0"/>
    <n v="0"/>
    <n v="219158.81"/>
    <n v="1619.06"/>
    <n v="0"/>
    <n v="0"/>
    <n v="1619.06"/>
    <n v="0"/>
    <m/>
    <n v="217539.75"/>
    <n v="0"/>
    <n v="1826.32"/>
    <n v="0"/>
    <n v="0"/>
    <n v="1826.32"/>
    <n v="0"/>
    <n v="0"/>
    <n v="0"/>
    <n v="0"/>
    <n v="0"/>
    <n v="0"/>
    <n v="0"/>
    <n v="0"/>
    <n v="0"/>
    <n v="0"/>
    <n v="131.66999999999999"/>
    <n v="0"/>
    <n v="0"/>
    <n v="0"/>
    <n v="0"/>
    <n v="0"/>
    <n v="0"/>
    <n v="0"/>
    <n v="166.44"/>
    <n v="0"/>
    <n v="143.49"/>
    <n v="0"/>
    <n v="3743.49"/>
    <n v="0"/>
    <n v="0"/>
    <n v="90"/>
    <n v="122"/>
    <n v="68801.100000000006"/>
    <n v="247500.33"/>
    <n v="89.999883999999994"/>
    <n v="79.105156204797794"/>
    <n v="10"/>
    <m/>
    <m/>
    <m/>
    <s v="GRO"/>
    <s v="ACAPULCO DE JUAREZ"/>
    <s v="39907"/>
    <s v="Al corriente"/>
    <x v="2"/>
  </r>
  <r>
    <n v="5024"/>
    <s v="Hipotecaria Su Casita"/>
    <s v="FIDEICOMISO 234036"/>
    <d v="2018-05-03T00:00:00"/>
    <s v="340765"/>
    <x v="1"/>
    <n v="0"/>
    <n v="155233.65"/>
    <n v="0"/>
    <n v="0"/>
    <n v="155233.65"/>
    <n v="1129.05"/>
    <n v="0"/>
    <n v="0"/>
    <n v="1129.05"/>
    <n v="0"/>
    <m/>
    <n v="154104.6"/>
    <n v="0"/>
    <n v="1293.6099999999999"/>
    <n v="0"/>
    <n v="0"/>
    <n v="1293.6099999999999"/>
    <n v="0"/>
    <n v="0"/>
    <n v="0"/>
    <n v="0"/>
    <n v="0"/>
    <n v="0"/>
    <n v="0"/>
    <n v="0"/>
    <n v="0"/>
    <n v="0"/>
    <n v="93.1"/>
    <n v="0"/>
    <n v="0"/>
    <n v="0"/>
    <n v="0"/>
    <n v="0"/>
    <n v="0"/>
    <n v="0"/>
    <n v="2.4"/>
    <n v="0"/>
    <n v="2.16"/>
    <n v="0"/>
    <n v="2518.16"/>
    <n v="0"/>
    <n v="0"/>
    <n v="91"/>
    <n v="123"/>
    <n v="48542.7"/>
    <n v="174997.55"/>
    <n v="90.001256999999995"/>
    <n v="79.256010781192103"/>
    <n v="10"/>
    <m/>
    <m/>
    <m/>
    <s v="GRO"/>
    <s v="ACAPULCO DE JUAREZ"/>
    <s v="39907"/>
    <s v="Al corriente"/>
    <x v="2"/>
  </r>
  <r>
    <n v="5025"/>
    <s v="Hipotecaria Su Casita"/>
    <s v="FIDEICOMISO 234036"/>
    <d v="2018-05-03T00:00:00"/>
    <s v="340767"/>
    <x v="1"/>
    <n v="0"/>
    <n v="290458.44"/>
    <n v="0"/>
    <n v="0"/>
    <n v="290458.44"/>
    <n v="924.05"/>
    <n v="0"/>
    <n v="0"/>
    <n v="924.05"/>
    <n v="0"/>
    <m/>
    <n v="289534.39"/>
    <n v="0"/>
    <n v="2420.4899999999998"/>
    <n v="0"/>
    <n v="0"/>
    <n v="2420.4899999999998"/>
    <n v="0"/>
    <n v="0"/>
    <n v="0"/>
    <n v="0"/>
    <n v="0"/>
    <n v="0"/>
    <n v="0"/>
    <n v="0"/>
    <n v="0"/>
    <n v="0"/>
    <n v="165.53"/>
    <n v="0"/>
    <n v="0"/>
    <n v="0"/>
    <n v="0"/>
    <n v="0"/>
    <n v="0"/>
    <n v="0"/>
    <n v="27.84"/>
    <n v="0"/>
    <n v="26.91"/>
    <n v="0"/>
    <n v="3537.91"/>
    <n v="0"/>
    <n v="0"/>
    <n v="154"/>
    <n v="186"/>
    <n v="86343.6"/>
    <n v="306633.93"/>
    <n v="76.656300999999999"/>
    <n v="72.381537652051094"/>
    <n v="10"/>
    <m/>
    <m/>
    <m/>
    <s v="EM"/>
    <s v="CHALCO"/>
    <s v="56640"/>
    <s v="Al corriente"/>
    <x v="2"/>
  </r>
  <r>
    <n v="5026"/>
    <s v="Hipotecaria Su Casita"/>
    <s v="FIDEICOMISO 234036"/>
    <d v="2018-05-03T00:00:00"/>
    <s v="340768"/>
    <x v="1"/>
    <n v="0"/>
    <n v="196809.71"/>
    <n v="0"/>
    <n v="0"/>
    <n v="196809.71"/>
    <n v="663.38"/>
    <n v="0"/>
    <n v="0"/>
    <n v="663.38"/>
    <n v="0"/>
    <m/>
    <n v="196146.33"/>
    <n v="0"/>
    <n v="1640.08"/>
    <n v="0"/>
    <n v="0"/>
    <n v="1640.08"/>
    <n v="0"/>
    <n v="0"/>
    <n v="0"/>
    <n v="0"/>
    <n v="0"/>
    <n v="0"/>
    <n v="0"/>
    <n v="0"/>
    <n v="0"/>
    <n v="0"/>
    <n v="140.30000000000001"/>
    <n v="0"/>
    <n v="0"/>
    <n v="0"/>
    <n v="0"/>
    <n v="0"/>
    <n v="0"/>
    <n v="0"/>
    <n v="112.8"/>
    <n v="0"/>
    <n v="106.56"/>
    <n v="0"/>
    <n v="2556.56"/>
    <n v="0"/>
    <n v="0"/>
    <n v="149"/>
    <n v="181"/>
    <n v="93576.9"/>
    <n v="208422.14"/>
    <n v="48.038266"/>
    <n v="45.208870686500902"/>
    <n v="10"/>
    <m/>
    <m/>
    <m/>
    <s v="NL"/>
    <s v="APODACA"/>
    <s v="66610"/>
    <s v="Al corriente"/>
    <x v="2"/>
  </r>
  <r>
    <n v="5027"/>
    <s v="Hipotecaria Su Casita"/>
    <s v="FIDEICOMISO 234036"/>
    <d v="2018-05-03T00:00:00"/>
    <s v="340770"/>
    <x v="1"/>
    <n v="0"/>
    <n v="154483.6"/>
    <n v="0"/>
    <n v="0"/>
    <n v="154483.6"/>
    <n v="2565.67"/>
    <n v="0"/>
    <n v="0"/>
    <n v="2565.67"/>
    <n v="0"/>
    <m/>
    <n v="151917.93"/>
    <n v="0"/>
    <n v="1287.3599999999999"/>
    <n v="0"/>
    <n v="0"/>
    <n v="1287.3599999999999"/>
    <n v="0"/>
    <n v="0"/>
    <n v="0"/>
    <n v="0"/>
    <n v="0"/>
    <n v="0"/>
    <n v="0"/>
    <n v="0"/>
    <n v="0"/>
    <n v="0"/>
    <n v="131.51"/>
    <n v="0"/>
    <n v="0"/>
    <n v="0"/>
    <n v="0"/>
    <n v="0"/>
    <n v="0"/>
    <n v="0"/>
    <n v="2.97"/>
    <n v="0"/>
    <n v="2.97"/>
    <n v="0"/>
    <n v="3987.51"/>
    <n v="0"/>
    <n v="0"/>
    <n v="48"/>
    <n v="80"/>
    <n v="86030.399999999994"/>
    <n v="199395.46"/>
    <n v="68.960902000000004"/>
    <n v="52.540802497573701"/>
    <n v="10"/>
    <m/>
    <m/>
    <m/>
    <s v="QR"/>
    <s v="BENITO JUAREZ"/>
    <s v="77534"/>
    <s v="Al corriente"/>
    <x v="2"/>
  </r>
  <r>
    <n v="5028"/>
    <s v="Hipotecaria Su Casita"/>
    <s v="FIDEICOMISO 234036"/>
    <d v="2018-05-03T00:00:00"/>
    <s v="340771"/>
    <x v="0"/>
    <n v="21"/>
    <n v="180819.17"/>
    <n v="14113.24"/>
    <n v="0"/>
    <n v="194932.41"/>
    <n v="806.24"/>
    <n v="0"/>
    <n v="0"/>
    <n v="0"/>
    <n v="0"/>
    <m/>
    <n v="194932.41"/>
    <n v="47005.39"/>
    <n v="1506.83"/>
    <n v="0"/>
    <n v="0"/>
    <n v="0"/>
    <n v="0"/>
    <n v="0"/>
    <n v="48512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19.48"/>
    <n v="48512.22"/>
    <n v="126"/>
    <n v="158"/>
    <n v="96869.4"/>
    <n v="194932.41"/>
    <n v="44.581477999999997"/>
    <n v="44.581477999999997"/>
    <n v="10"/>
    <m/>
    <m/>
    <m/>
    <s v="NL"/>
    <s v="APODACA"/>
    <s v="66613"/>
    <s v="Morosidad"/>
    <x v="2"/>
  </r>
  <r>
    <n v="5029"/>
    <s v="Hipotecaria Su Casita"/>
    <s v="FIDEICOMISO 234036"/>
    <d v="2018-05-03T00:00:00"/>
    <s v="340772"/>
    <x v="2"/>
    <n v="0"/>
    <n v="268686.21999999997"/>
    <n v="0"/>
    <n v="0"/>
    <n v="268686.21999999997"/>
    <n v="874.69"/>
    <n v="0"/>
    <n v="0"/>
    <n v="0"/>
    <n v="0"/>
    <m/>
    <n v="268686.21999999997"/>
    <n v="0"/>
    <n v="2239.0500000000002"/>
    <n v="0"/>
    <n v="0"/>
    <n v="0"/>
    <n v="0"/>
    <n v="0"/>
    <n v="2239.05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4.69"/>
    <n v="2239.0500000000002"/>
    <n v="152"/>
    <n v="184"/>
    <n v="78207.600000000006"/>
    <n v="283997.59999999998"/>
    <n v="78.979613000000001"/>
    <n v="74.721524667929799"/>
    <n v="10"/>
    <m/>
    <m/>
    <m/>
    <s v="QR"/>
    <s v="BENITO JUAREZ"/>
    <s v="77536"/>
    <s v="Morosidad"/>
    <x v="2"/>
  </r>
  <r>
    <n v="5030"/>
    <s v="Hipotecaria Su Casita"/>
    <s v="FIDEICOMISO 234036"/>
    <d v="2018-05-03T00:00:00"/>
    <s v="340773"/>
    <x v="2"/>
    <n v="0"/>
    <n v="385440.39"/>
    <n v="0"/>
    <n v="0"/>
    <n v="385440.39"/>
    <n v="1254.77"/>
    <n v="0"/>
    <n v="0"/>
    <n v="0"/>
    <n v="0"/>
    <m/>
    <n v="385440.39"/>
    <n v="0"/>
    <n v="3212"/>
    <n v="0"/>
    <n v="0"/>
    <n v="0"/>
    <n v="0"/>
    <n v="0"/>
    <n v="3212"/>
    <n v="0"/>
    <n v="0"/>
    <n v="0"/>
    <n v="0"/>
    <n v="0"/>
    <n v="0"/>
    <n v="0"/>
    <n v="30.7"/>
    <n v="0"/>
    <n v="0"/>
    <n v="0"/>
    <n v="0"/>
    <n v="0"/>
    <n v="0"/>
    <n v="0"/>
    <n v="0"/>
    <n v="0"/>
    <n v="30.7"/>
    <n v="0"/>
    <n v="30.7"/>
    <n v="1254.77"/>
    <n v="3212"/>
    <n v="152"/>
    <n v="184"/>
    <n v="117309.6"/>
    <n v="407405.02"/>
    <n v="75.116861999999998"/>
    <n v="71.067049161191406"/>
    <n v="10"/>
    <m/>
    <m/>
    <m/>
    <s v="JAL"/>
    <s v="TLAJOMULCO DE ZUNIGA"/>
    <s v="45640"/>
    <s v="Morosidad"/>
    <x v="2"/>
  </r>
  <r>
    <n v="5031"/>
    <s v="Hipotecaria Su Casita"/>
    <s v="FIDEICOMISO 234036"/>
    <d v="2018-05-03T00:00:00"/>
    <s v="340777"/>
    <x v="1"/>
    <n v="0"/>
    <n v="243563.41"/>
    <n v="0"/>
    <n v="0"/>
    <n v="243563.41"/>
    <n v="757.34"/>
    <n v="0"/>
    <n v="0"/>
    <n v="757.34"/>
    <n v="0"/>
    <m/>
    <n v="242806.07"/>
    <n v="0"/>
    <n v="2029.7"/>
    <n v="0"/>
    <n v="0"/>
    <n v="2029.7"/>
    <n v="0"/>
    <n v="0"/>
    <n v="0"/>
    <n v="0"/>
    <n v="0"/>
    <n v="0"/>
    <n v="0"/>
    <n v="0"/>
    <n v="0"/>
    <n v="0"/>
    <n v="153.38"/>
    <n v="0"/>
    <n v="0"/>
    <n v="0"/>
    <n v="0"/>
    <n v="0"/>
    <n v="0"/>
    <n v="0"/>
    <n v="237.4"/>
    <n v="0"/>
    <n v="227.82"/>
    <n v="0"/>
    <n v="3177.82"/>
    <n v="0"/>
    <n v="0"/>
    <n v="156"/>
    <n v="188"/>
    <n v="89378.1"/>
    <n v="256820.69"/>
    <n v="60.942390000000003"/>
    <n v="57.616783960463998"/>
    <n v="10"/>
    <m/>
    <m/>
    <m/>
    <s v="EM"/>
    <s v="IXTAPALUCA"/>
    <s v="56566"/>
    <s v="Al corriente"/>
    <x v="2"/>
  </r>
  <r>
    <n v="5032"/>
    <s v="Hipotecaria Su Casita"/>
    <s v="FIDEICOMISO 234036"/>
    <d v="2018-05-03T00:00:00"/>
    <s v="340778"/>
    <x v="0"/>
    <n v="21"/>
    <n v="265182.84000000003"/>
    <n v="14434.12"/>
    <n v="0"/>
    <n v="279616.96000000002"/>
    <n v="824.57"/>
    <n v="0"/>
    <n v="0"/>
    <n v="0"/>
    <n v="0"/>
    <m/>
    <n v="279616.96000000002"/>
    <n v="65615.009999999995"/>
    <n v="2209.86"/>
    <n v="0"/>
    <n v="0"/>
    <n v="0"/>
    <n v="0"/>
    <n v="0"/>
    <n v="67824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58.69"/>
    <n v="67824.87"/>
    <n v="156"/>
    <n v="188"/>
    <n v="95896.2"/>
    <n v="279616.96000000002"/>
    <n v="59.272869999999998"/>
    <n v="59.272869999999998"/>
    <n v="10"/>
    <m/>
    <m/>
    <m/>
    <s v="NL"/>
    <s v="SANTA CATARINA"/>
    <s v="66365"/>
    <s v="Morosidad"/>
    <x v="2"/>
  </r>
  <r>
    <n v="5033"/>
    <s v="Hipotecaria Su Casita"/>
    <s v="FIDEICOMISO 234036"/>
    <d v="2018-05-03T00:00:00"/>
    <s v="340780"/>
    <x v="1"/>
    <n v="0"/>
    <n v="156460.92000000001"/>
    <n v="0"/>
    <n v="0"/>
    <n v="156460.92000000001"/>
    <n v="509.34"/>
    <n v="0"/>
    <n v="0"/>
    <n v="509.34"/>
    <n v="0"/>
    <m/>
    <n v="155951.57999999999"/>
    <n v="0"/>
    <n v="1303.8399999999999"/>
    <n v="0"/>
    <n v="0"/>
    <n v="1303.8399999999999"/>
    <n v="0"/>
    <n v="0"/>
    <n v="0"/>
    <n v="0"/>
    <n v="0"/>
    <n v="0"/>
    <n v="0"/>
    <n v="0"/>
    <n v="0"/>
    <n v="0"/>
    <n v="115.5"/>
    <n v="0"/>
    <n v="0"/>
    <n v="0"/>
    <n v="0"/>
    <n v="0"/>
    <n v="0"/>
    <n v="0"/>
    <n v="0"/>
    <n v="0"/>
    <n v="0"/>
    <n v="0.98"/>
    <n v="1928.68"/>
    <n v="0"/>
    <n v="0"/>
    <n v="152"/>
    <n v="184"/>
    <n v="78207.600000000006"/>
    <n v="165376.85999999999"/>
    <n v="42.910330999999999"/>
    <n v="40.464753761638597"/>
    <n v="10"/>
    <m/>
    <m/>
    <m/>
    <s v="QR"/>
    <s v="BENITO JUAREZ"/>
    <s v="77536"/>
    <s v="Al corriente"/>
    <x v="2"/>
  </r>
  <r>
    <n v="5034"/>
    <s v="Hipotecaria Su Casita"/>
    <s v="FIDEICOMISO 234036"/>
    <d v="2018-05-03T00:00:00"/>
    <s v="340782"/>
    <x v="3"/>
    <n v="4"/>
    <n v="226176.09"/>
    <n v="2836.48"/>
    <n v="0"/>
    <n v="229012.57"/>
    <n v="961.23"/>
    <n v="0"/>
    <n v="1883.16"/>
    <n v="0"/>
    <n v="0"/>
    <m/>
    <n v="227129.41"/>
    <n v="4874.18"/>
    <n v="1877.26"/>
    <n v="0"/>
    <n v="3645.48"/>
    <n v="0"/>
    <n v="0"/>
    <n v="0"/>
    <n v="3105.96"/>
    <n v="0"/>
    <n v="0"/>
    <n v="0"/>
    <n v="0"/>
    <n v="0"/>
    <n v="0"/>
    <n v="0"/>
    <n v="0"/>
    <n v="0"/>
    <n v="0"/>
    <n v="0"/>
    <n v="700"/>
    <n v="0"/>
    <n v="0"/>
    <n v="271.36"/>
    <n v="0"/>
    <n v="0"/>
    <n v="0"/>
    <n v="0"/>
    <n v="6500"/>
    <n v="1914.55"/>
    <n v="3105.96"/>
    <n v="130"/>
    <n v="162"/>
    <n v="79914.899999999994"/>
    <n v="243007.79"/>
    <n v="69.999925000000005"/>
    <n v="65.426057597965297"/>
    <n v="9.9600000000000009"/>
    <m/>
    <m/>
    <m/>
    <s v="DF"/>
    <s v="CUAUHTEMOC"/>
    <s v="6720"/>
    <s v="Morosidad"/>
    <x v="2"/>
  </r>
  <r>
    <n v="5035"/>
    <s v="Hipotecaria Su Casita"/>
    <s v="FIDEICOMISO 234036"/>
    <d v="2018-05-03T00:00:00"/>
    <s v="340784"/>
    <x v="1"/>
    <n v="1"/>
    <n v="307922.65999999997"/>
    <n v="1250.4100000000001"/>
    <n v="0"/>
    <n v="309173.07"/>
    <n v="1260.79"/>
    <n v="0"/>
    <n v="1250.4100000000001"/>
    <n v="1260.79"/>
    <n v="0"/>
    <m/>
    <n v="306661.87"/>
    <n v="2383.46"/>
    <n v="2555.7600000000002"/>
    <n v="0"/>
    <n v="2383.46"/>
    <n v="2555.7600000000002"/>
    <n v="0"/>
    <n v="0"/>
    <n v="0"/>
    <n v="0"/>
    <n v="0"/>
    <n v="0"/>
    <n v="0"/>
    <n v="0"/>
    <n v="0"/>
    <n v="0"/>
    <n v="175.56"/>
    <n v="0"/>
    <n v="0"/>
    <n v="0"/>
    <n v="0"/>
    <n v="0"/>
    <n v="0"/>
    <n v="0"/>
    <n v="374.02"/>
    <n v="0"/>
    <n v="0"/>
    <n v="0"/>
    <n v="8000"/>
    <n v="0"/>
    <n v="0"/>
    <n v="133"/>
    <n v="165"/>
    <n v="96413.1"/>
    <n v="329999.87"/>
    <n v="90.000040999999996"/>
    <n v="83.635126502130703"/>
    <n v="9.9600000000000009"/>
    <m/>
    <m/>
    <m/>
    <s v="NL"/>
    <s v="SANTA CATARINA"/>
    <s v="66360"/>
    <s v="Al corriente"/>
    <x v="2"/>
  </r>
  <r>
    <n v="5036"/>
    <s v="Hipotecaria Su Casita"/>
    <s v="FIDEICOMISO 234036"/>
    <d v="2018-05-03T00:00:00"/>
    <s v="340785"/>
    <x v="1"/>
    <n v="1"/>
    <n v="442038.21"/>
    <n v="1427.13"/>
    <n v="0"/>
    <n v="443465.34"/>
    <n v="1439.02"/>
    <n v="0"/>
    <n v="1427.13"/>
    <n v="1439.02"/>
    <n v="0"/>
    <m/>
    <n v="440599.19"/>
    <n v="3695.54"/>
    <n v="3683.65"/>
    <n v="0"/>
    <n v="3695.54"/>
    <n v="3683.65"/>
    <n v="0"/>
    <n v="0"/>
    <n v="0"/>
    <n v="0"/>
    <n v="0"/>
    <n v="0"/>
    <n v="0"/>
    <n v="0"/>
    <n v="0"/>
    <n v="0"/>
    <n v="247.91"/>
    <n v="0"/>
    <n v="0"/>
    <n v="0"/>
    <n v="0"/>
    <n v="0"/>
    <n v="0"/>
    <n v="246.15"/>
    <n v="0.6"/>
    <n v="0"/>
    <n v="0"/>
    <n v="0"/>
    <n v="10740"/>
    <n v="0"/>
    <n v="0"/>
    <n v="152"/>
    <n v="183"/>
    <n v="129418.8"/>
    <n v="465999.05"/>
    <n v="77.897153000000003"/>
    <n v="73.651271424493402"/>
    <n v="10"/>
    <m/>
    <m/>
    <m/>
    <s v="NL"/>
    <s v="SANTA CATARINA"/>
    <s v="66350"/>
    <s v="Al corriente"/>
    <x v="2"/>
  </r>
  <r>
    <n v="5037"/>
    <s v="Hipotecaria Su Casita"/>
    <s v="FIDEICOMISO 234036"/>
    <d v="2018-05-03T00:00:00"/>
    <s v="340787"/>
    <x v="1"/>
    <n v="0"/>
    <n v="129181.39"/>
    <n v="0"/>
    <n v="0"/>
    <n v="129181.39"/>
    <n v="3980.27"/>
    <n v="0"/>
    <n v="0"/>
    <n v="3980.27"/>
    <n v="0"/>
    <m/>
    <n v="125201.12"/>
    <n v="0"/>
    <n v="1022.69"/>
    <n v="0"/>
    <n v="0"/>
    <n v="1022.69"/>
    <n v="0"/>
    <n v="0"/>
    <n v="0"/>
    <n v="0"/>
    <n v="0"/>
    <n v="0"/>
    <n v="0"/>
    <n v="0"/>
    <n v="0"/>
    <n v="0"/>
    <n v="179.68"/>
    <n v="0"/>
    <n v="0"/>
    <n v="0"/>
    <n v="0"/>
    <n v="0"/>
    <n v="0"/>
    <n v="0"/>
    <n v="1.8"/>
    <n v="0"/>
    <n v="1.8"/>
    <n v="0"/>
    <n v="5184.4399999999996"/>
    <n v="0"/>
    <n v="0"/>
    <n v="28"/>
    <n v="60"/>
    <n v="138724.13"/>
    <n v="199137.45"/>
    <n v="74.468082999999993"/>
    <n v="46.819357161864602"/>
    <n v="9.5"/>
    <m/>
    <m/>
    <m/>
    <s v="GRO"/>
    <s v="ACAPULCO DE JUAREZ"/>
    <s v="39906"/>
    <s v="Al corriente"/>
    <x v="2"/>
  </r>
  <r>
    <n v="5038"/>
    <s v="Hipotecaria Su Casita"/>
    <s v="FIDEICOMISO 234036"/>
    <d v="2018-05-03T00:00:00"/>
    <s v="340788"/>
    <x v="1"/>
    <n v="0"/>
    <n v="347955.65"/>
    <n v="0"/>
    <n v="0"/>
    <n v="347955.65"/>
    <n v="1053.05"/>
    <n v="0"/>
    <n v="0"/>
    <n v="1053.05"/>
    <n v="0"/>
    <m/>
    <n v="346902.6"/>
    <n v="0"/>
    <n v="2754.65"/>
    <n v="0"/>
    <n v="0"/>
    <n v="2754.65"/>
    <n v="0"/>
    <n v="0"/>
    <n v="0"/>
    <n v="0"/>
    <n v="0"/>
    <n v="0"/>
    <n v="0"/>
    <n v="0"/>
    <n v="0"/>
    <n v="0"/>
    <n v="229.88"/>
    <n v="0"/>
    <n v="0"/>
    <n v="0"/>
    <n v="0"/>
    <n v="0"/>
    <n v="0"/>
    <n v="0"/>
    <n v="39.68"/>
    <n v="0"/>
    <n v="27.26"/>
    <n v="0"/>
    <n v="4077.26"/>
    <n v="0"/>
    <n v="0"/>
    <n v="162"/>
    <n v="194"/>
    <n v="138503.04000000001"/>
    <n v="366463.74"/>
    <n v="57.324511000000001"/>
    <n v="54.264637231581503"/>
    <n v="9.5"/>
    <m/>
    <m/>
    <m/>
    <s v="QRO"/>
    <s v="SAN JUAN DEL RIO"/>
    <s v="76804"/>
    <s v="Al corriente"/>
    <x v="2"/>
  </r>
  <r>
    <n v="5039"/>
    <s v="Hipotecaria Su Casita"/>
    <s v="FIDEICOMISO 234036"/>
    <d v="2018-05-03T00:00:00"/>
    <s v="340789"/>
    <x v="1"/>
    <n v="0"/>
    <n v="311434.65000000002"/>
    <n v="0"/>
    <n v="0"/>
    <n v="311434.65000000002"/>
    <n v="942.52"/>
    <n v="0"/>
    <n v="0"/>
    <n v="942.52"/>
    <n v="0"/>
    <m/>
    <n v="310492.13"/>
    <n v="0"/>
    <n v="2465.52"/>
    <n v="0"/>
    <n v="0"/>
    <n v="2465.52"/>
    <n v="0"/>
    <n v="0"/>
    <n v="0"/>
    <n v="0"/>
    <n v="0"/>
    <n v="0"/>
    <n v="0"/>
    <n v="0"/>
    <n v="0"/>
    <n v="0"/>
    <n v="174.5"/>
    <n v="0"/>
    <n v="0"/>
    <n v="0"/>
    <n v="0"/>
    <n v="0"/>
    <n v="0"/>
    <n v="0"/>
    <n v="3.22"/>
    <n v="0"/>
    <n v="2.76"/>
    <n v="0"/>
    <n v="3585.76"/>
    <n v="0"/>
    <n v="0"/>
    <n v="162"/>
    <n v="194"/>
    <n v="87806.56"/>
    <n v="328000"/>
    <n v="89.176833999999999"/>
    <n v="84.416783949135393"/>
    <n v="9.5"/>
    <m/>
    <m/>
    <m/>
    <s v="COA"/>
    <s v="TORREON"/>
    <s v="27294"/>
    <s v="Al corriente"/>
    <x v="2"/>
  </r>
  <r>
    <n v="5040"/>
    <s v="Hipotecaria Su Casita"/>
    <s v="FIDEICOMISO 234036"/>
    <d v="2018-05-03T00:00:00"/>
    <s v="340790"/>
    <x v="1"/>
    <n v="0"/>
    <n v="309749.48"/>
    <n v="0"/>
    <n v="0"/>
    <n v="309749.48"/>
    <n v="1134.0899999999999"/>
    <n v="0"/>
    <n v="0"/>
    <n v="1134.0899999999999"/>
    <n v="0"/>
    <m/>
    <n v="308615.39"/>
    <n v="0"/>
    <n v="2452.1799999999998"/>
    <n v="0"/>
    <n v="0"/>
    <n v="2452.1799999999998"/>
    <n v="0"/>
    <n v="0"/>
    <n v="0"/>
    <n v="0"/>
    <n v="0"/>
    <n v="0"/>
    <n v="0"/>
    <n v="0"/>
    <n v="0"/>
    <n v="0"/>
    <n v="183.58"/>
    <n v="0"/>
    <n v="0"/>
    <n v="0"/>
    <n v="0"/>
    <n v="0"/>
    <n v="0"/>
    <n v="0"/>
    <n v="1103.01"/>
    <n v="0"/>
    <n v="872.86"/>
    <n v="0"/>
    <n v="4872.8599999999997"/>
    <n v="0"/>
    <n v="0"/>
    <n v="145"/>
    <n v="177"/>
    <n v="97679.56"/>
    <n v="329681.81"/>
    <n v="72.049536000000003"/>
    <n v="67.445624773653904"/>
    <n v="9.5"/>
    <m/>
    <m/>
    <m/>
    <s v="MICH"/>
    <s v="MORELIA"/>
    <s v="58330"/>
    <s v="Al corriente"/>
    <x v="2"/>
  </r>
  <r>
    <n v="5041"/>
    <s v="Hipotecaria Su Casita"/>
    <s v="FIDEICOMISO 234036"/>
    <d v="2018-05-03T00:00:00"/>
    <s v="340791"/>
    <x v="0"/>
    <n v="21"/>
    <n v="138487.35999999999"/>
    <n v="7107.64"/>
    <n v="0"/>
    <n v="145595"/>
    <n v="405.71"/>
    <n v="0"/>
    <n v="0"/>
    <n v="0"/>
    <n v="0"/>
    <m/>
    <n v="145595"/>
    <n v="37159.449999999997"/>
    <n v="1142.52"/>
    <n v="0"/>
    <n v="0"/>
    <n v="0"/>
    <n v="0"/>
    <n v="0"/>
    <n v="38301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13.35"/>
    <n v="38301.97"/>
    <n v="162"/>
    <n v="194"/>
    <n v="67712.539999999994"/>
    <n v="145595"/>
    <n v="43.219365000000003"/>
    <n v="43.219365000000003"/>
    <n v="9.9"/>
    <m/>
    <m/>
    <m/>
    <s v="QR"/>
    <s v="SOLIDARIDAD"/>
    <s v="77710"/>
    <s v="Morosidad"/>
    <x v="2"/>
  </r>
  <r>
    <n v="5042"/>
    <s v="Hipotecaria Su Casita"/>
    <s v="FIDEICOMISO 234036"/>
    <d v="2018-05-03T00:00:00"/>
    <s v="340795"/>
    <x v="1"/>
    <n v="0"/>
    <n v="232798.27"/>
    <n v="0"/>
    <n v="0"/>
    <n v="232798.27"/>
    <n v="2807.53"/>
    <n v="0"/>
    <n v="0"/>
    <n v="2807.53"/>
    <n v="0"/>
    <m/>
    <n v="229990.74"/>
    <n v="0"/>
    <n v="1842.99"/>
    <n v="0"/>
    <n v="0"/>
    <n v="1842.99"/>
    <n v="0"/>
    <n v="0"/>
    <n v="0"/>
    <n v="0"/>
    <n v="0"/>
    <n v="0"/>
    <n v="0"/>
    <n v="0"/>
    <n v="0"/>
    <n v="0"/>
    <n v="170.74"/>
    <n v="0"/>
    <n v="0"/>
    <n v="0"/>
    <n v="0"/>
    <n v="0"/>
    <n v="0"/>
    <n v="0"/>
    <n v="0"/>
    <n v="0"/>
    <n v="4821.26"/>
    <n v="0"/>
    <n v="4821.26"/>
    <n v="0"/>
    <n v="0"/>
    <n v="63"/>
    <n v="95"/>
    <n v="99279.44"/>
    <n v="282142.59000000003"/>
    <n v="90.000004000000004"/>
    <n v="73.364207509270301"/>
    <n v="9.5"/>
    <m/>
    <m/>
    <m/>
    <s v="EM"/>
    <s v="IXTAPALUCA"/>
    <s v="56530"/>
    <s v="Al corriente"/>
    <x v="2"/>
  </r>
  <r>
    <n v="5043"/>
    <s v="Hipotecaria Su Casita"/>
    <s v="FIDEICOMISO 234036"/>
    <d v="2018-05-03T00:00:00"/>
    <s v="340796"/>
    <x v="0"/>
    <n v="21"/>
    <n v="447687.25"/>
    <n v="23812.76"/>
    <n v="0"/>
    <n v="471500.01"/>
    <n v="1354.87"/>
    <n v="0"/>
    <n v="0"/>
    <n v="0"/>
    <n v="0"/>
    <m/>
    <n v="471500.01"/>
    <n v="115629.64"/>
    <n v="3544.19"/>
    <n v="0"/>
    <n v="0"/>
    <n v="0"/>
    <n v="0"/>
    <n v="0"/>
    <n v="119173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167.63"/>
    <n v="119173.83"/>
    <n v="162"/>
    <n v="194"/>
    <n v="125850.09"/>
    <n v="471500.01"/>
    <n v="89.106014999999999"/>
    <n v="89.106014999999999"/>
    <n v="9.5"/>
    <m/>
    <m/>
    <m/>
    <s v="EM"/>
    <s v="ECATEPEC"/>
    <s v="55070"/>
    <s v="Morosidad"/>
    <x v="2"/>
  </r>
  <r>
    <n v="5044"/>
    <s v="Hipotecaria Su Casita"/>
    <s v="FIDEICOMISO 234036"/>
    <d v="2018-05-03T00:00:00"/>
    <s v="340797"/>
    <x v="1"/>
    <n v="1"/>
    <n v="406073.5"/>
    <n v="5514.55"/>
    <n v="0"/>
    <n v="411588.05"/>
    <n v="5557.75"/>
    <n v="0"/>
    <n v="5514.55"/>
    <n v="5557.75"/>
    <n v="0"/>
    <m/>
    <n v="400515.75"/>
    <n v="3224.11"/>
    <n v="3180.91"/>
    <n v="0"/>
    <n v="3224.11"/>
    <n v="3180.91"/>
    <n v="0"/>
    <n v="0"/>
    <n v="0"/>
    <n v="0"/>
    <n v="0"/>
    <n v="0"/>
    <n v="0"/>
    <n v="0"/>
    <n v="0"/>
    <n v="0"/>
    <n v="294.06"/>
    <n v="0"/>
    <n v="0"/>
    <n v="0"/>
    <n v="0"/>
    <n v="0"/>
    <n v="0"/>
    <n v="294.06"/>
    <n v="0.28000000000000003"/>
    <n v="0"/>
    <n v="0"/>
    <n v="0"/>
    <n v="18065.72"/>
    <n v="0"/>
    <n v="0"/>
    <n v="57"/>
    <n v="89"/>
    <n v="164419.20000000001"/>
    <n v="503833.69"/>
    <n v="87.662340999999998"/>
    <n v="69.685987557463207"/>
    <n v="9.4"/>
    <m/>
    <m/>
    <m/>
    <s v="AGS"/>
    <s v="AGUASCALIENTES"/>
    <s v="20196"/>
    <s v="Al corriente"/>
    <x v="2"/>
  </r>
  <r>
    <n v="5045"/>
    <s v="Hipotecaria Su Casita"/>
    <s v="FIDEICOMISO 234036"/>
    <d v="2018-05-03T00:00:00"/>
    <s v="340798"/>
    <x v="1"/>
    <n v="1"/>
    <n v="413940.96"/>
    <n v="1242.9100000000001"/>
    <n v="0"/>
    <n v="415183.87"/>
    <n v="1252.75"/>
    <n v="0"/>
    <n v="1242.9100000000001"/>
    <n v="1252.75"/>
    <n v="0"/>
    <m/>
    <n v="412688.21"/>
    <n v="3286.87"/>
    <n v="3277.03"/>
    <n v="0"/>
    <n v="3286.87"/>
    <n v="3277.03"/>
    <n v="0"/>
    <n v="0"/>
    <n v="0"/>
    <n v="0"/>
    <n v="0"/>
    <n v="0"/>
    <n v="0"/>
    <n v="0"/>
    <n v="0"/>
    <n v="0"/>
    <n v="250.04"/>
    <n v="0"/>
    <n v="0"/>
    <n v="0"/>
    <n v="0"/>
    <n v="0"/>
    <n v="0"/>
    <n v="34.78"/>
    <n v="1105.6199999999999"/>
    <n v="0"/>
    <n v="0"/>
    <n v="0"/>
    <n v="10450"/>
    <n v="0"/>
    <n v="0"/>
    <n v="162"/>
    <n v="194"/>
    <n v="137014.16"/>
    <n v="435958.88"/>
    <n v="68.695411000000007"/>
    <n v="65.028578385200703"/>
    <n v="9.5"/>
    <m/>
    <m/>
    <m/>
    <s v="BCN"/>
    <s v="TIJUANA"/>
    <s v="22214"/>
    <s v="Al corriente"/>
    <x v="2"/>
  </r>
  <r>
    <n v="5046"/>
    <s v="Hipotecaria Su Casita"/>
    <s v="FIDEICOMISO 234036"/>
    <d v="2018-05-03T00:00:00"/>
    <s v="340799"/>
    <x v="1"/>
    <n v="0"/>
    <n v="317701.24"/>
    <n v="0"/>
    <n v="0"/>
    <n v="317701.24"/>
    <n v="961.49"/>
    <n v="0"/>
    <n v="0"/>
    <n v="961.49"/>
    <n v="0"/>
    <m/>
    <n v="316739.75"/>
    <n v="0"/>
    <n v="2515.13"/>
    <n v="0"/>
    <n v="0"/>
    <n v="2515.13"/>
    <n v="0"/>
    <n v="0"/>
    <n v="0"/>
    <n v="0"/>
    <n v="0"/>
    <n v="0"/>
    <n v="0"/>
    <n v="0"/>
    <n v="0"/>
    <n v="0"/>
    <n v="178.01"/>
    <n v="0"/>
    <n v="0"/>
    <n v="0"/>
    <n v="0"/>
    <n v="0"/>
    <n v="0"/>
    <n v="0"/>
    <n v="0.37"/>
    <n v="0"/>
    <n v="0"/>
    <n v="0"/>
    <n v="3655"/>
    <n v="0"/>
    <n v="0"/>
    <n v="162"/>
    <n v="194"/>
    <n v="89147.55"/>
    <n v="334600"/>
    <n v="85.386531000000005"/>
    <n v="80.828776097750307"/>
    <n v="9.5"/>
    <m/>
    <m/>
    <m/>
    <s v="EM"/>
    <s v="ACOLMAN"/>
    <s v="55870"/>
    <s v="Al corriente"/>
    <x v="2"/>
  </r>
  <r>
    <n v="5047"/>
    <s v="Hipotecaria Su Casita"/>
    <s v="FIDEICOMISO 234036"/>
    <d v="2018-05-03T00:00:00"/>
    <s v="340801"/>
    <x v="1"/>
    <n v="0"/>
    <n v="424604.26"/>
    <n v="0"/>
    <n v="0"/>
    <n v="424604.26"/>
    <n v="2969.77"/>
    <n v="0"/>
    <n v="0"/>
    <n v="2969.77"/>
    <n v="0"/>
    <m/>
    <n v="421634.49"/>
    <n v="0"/>
    <n v="3361.45"/>
    <n v="0"/>
    <n v="0"/>
    <n v="3361.45"/>
    <n v="0"/>
    <n v="0"/>
    <n v="0"/>
    <n v="0"/>
    <n v="0"/>
    <n v="0"/>
    <n v="0"/>
    <n v="0"/>
    <n v="0"/>
    <n v="0"/>
    <n v="253.66"/>
    <n v="0"/>
    <n v="0"/>
    <n v="0"/>
    <n v="0"/>
    <n v="0"/>
    <n v="0"/>
    <n v="0"/>
    <n v="0"/>
    <n v="0"/>
    <n v="0"/>
    <n v="0"/>
    <n v="6584.88"/>
    <n v="0"/>
    <n v="0"/>
    <n v="95"/>
    <n v="127"/>
    <n v="127011.56"/>
    <n v="476800"/>
    <n v="91.652681000000001"/>
    <n v="81.048513864445695"/>
    <n v="9.5"/>
    <m/>
    <m/>
    <m/>
    <s v="EM"/>
    <s v="TECAMAC"/>
    <s v="55764"/>
    <s v="Al corriente"/>
    <x v="2"/>
  </r>
  <r>
    <n v="5048"/>
    <s v="Hipotecaria Su Casita"/>
    <s v="FIDEICOMISO 234036"/>
    <d v="2018-05-03T00:00:00"/>
    <s v="340802"/>
    <x v="14"/>
    <n v="9"/>
    <n v="405434.66"/>
    <n v="10618.27"/>
    <n v="0"/>
    <n v="416052.93"/>
    <n v="1227"/>
    <n v="0"/>
    <n v="0"/>
    <n v="0"/>
    <n v="0"/>
    <m/>
    <n v="416052.93"/>
    <n v="26973.360000000001"/>
    <n v="3209.69"/>
    <n v="0"/>
    <n v="0"/>
    <n v="0"/>
    <n v="0"/>
    <n v="0"/>
    <n v="30183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45.27"/>
    <n v="30183.05"/>
    <n v="162"/>
    <n v="194"/>
    <n v="113685.62"/>
    <n v="427000.01"/>
    <n v="84.894660000000002"/>
    <n v="82.718199548411704"/>
    <n v="9.5"/>
    <m/>
    <m/>
    <m/>
    <s v="EM"/>
    <s v="IXTAPALUCA"/>
    <s v="56535"/>
    <s v="Morosidad"/>
    <x v="2"/>
  </r>
  <r>
    <n v="5049"/>
    <s v="Hipotecaria Su Casita"/>
    <s v="FIDEICOMISO 234036"/>
    <d v="2018-05-03T00:00:00"/>
    <s v="340803"/>
    <x v="2"/>
    <n v="0"/>
    <n v="227457.23"/>
    <n v="0"/>
    <n v="0"/>
    <n v="227457.23"/>
    <n v="682.81"/>
    <n v="0"/>
    <n v="0"/>
    <n v="0"/>
    <n v="0"/>
    <m/>
    <n v="227457.23"/>
    <n v="0"/>
    <n v="1819.66"/>
    <n v="0"/>
    <n v="0"/>
    <n v="0"/>
    <n v="0"/>
    <n v="0"/>
    <n v="1819.66"/>
    <n v="0"/>
    <n v="0"/>
    <n v="0"/>
    <n v="0"/>
    <n v="0"/>
    <n v="0"/>
    <n v="0"/>
    <n v="11.86"/>
    <n v="0"/>
    <n v="0"/>
    <n v="0"/>
    <n v="0"/>
    <n v="0"/>
    <n v="0"/>
    <n v="0"/>
    <n v="0"/>
    <n v="0"/>
    <n v="11.86"/>
    <n v="0"/>
    <n v="11.86"/>
    <n v="682.81"/>
    <n v="1819.66"/>
    <n v="162"/>
    <n v="194"/>
    <n v="64505.27"/>
    <n v="239448.44"/>
    <n v="79.866281000000001"/>
    <n v="75.866700349610298"/>
    <n v="9.6"/>
    <m/>
    <m/>
    <m/>
    <s v="AGS"/>
    <s v="AGUASCALIENTES"/>
    <s v="20126"/>
    <s v="Morosidad"/>
    <x v="2"/>
  </r>
  <r>
    <n v="5050"/>
    <s v="Hipotecaria Su Casita"/>
    <s v="FIDEICOMISO 234036"/>
    <d v="2018-05-03T00:00:00"/>
    <s v="340804"/>
    <x v="2"/>
    <n v="0"/>
    <n v="195200.56"/>
    <n v="0"/>
    <n v="0"/>
    <n v="195200.56"/>
    <n v="585.99"/>
    <n v="0"/>
    <n v="0"/>
    <n v="0"/>
    <n v="0"/>
    <m/>
    <n v="195200.56"/>
    <n v="0"/>
    <n v="1561.6"/>
    <n v="0"/>
    <n v="0"/>
    <n v="0"/>
    <n v="0"/>
    <n v="0"/>
    <n v="156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5.99"/>
    <n v="1561.6"/>
    <n v="162"/>
    <n v="194"/>
    <n v="68146.11"/>
    <n v="205491.34"/>
    <n v="59.907806999999998"/>
    <n v="56.9076900017875"/>
    <n v="9.6"/>
    <m/>
    <m/>
    <m/>
    <s v="NL"/>
    <s v="JUAREZ"/>
    <s v="67250"/>
    <s v="Morosidad"/>
    <x v="2"/>
  </r>
  <r>
    <n v="5051"/>
    <s v="Hipotecaria Su Casita"/>
    <s v="FIDEICOMISO 234036"/>
    <d v="2018-05-03T00:00:00"/>
    <s v="340805"/>
    <x v="20"/>
    <n v="8"/>
    <n v="203357.47"/>
    <n v="36986.43"/>
    <n v="0"/>
    <n v="240343.9"/>
    <n v="5399.25"/>
    <n v="0"/>
    <n v="0"/>
    <n v="0"/>
    <n v="0"/>
    <m/>
    <n v="240343.9"/>
    <n v="12307.71"/>
    <n v="1592.97"/>
    <n v="0"/>
    <n v="0"/>
    <n v="0"/>
    <n v="0"/>
    <n v="0"/>
    <n v="13900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385.68"/>
    <n v="13900.68"/>
    <n v="113"/>
    <n v="145"/>
    <n v="162645.6"/>
    <n v="576419.07999999996"/>
    <n v="89.301635000000005"/>
    <n v="37.2352407770341"/>
    <n v="9.4"/>
    <m/>
    <m/>
    <m/>
    <s v="SIN"/>
    <s v="MAZATLAN"/>
    <s v="82127"/>
    <s v="Morosidad"/>
    <x v="2"/>
  </r>
  <r>
    <n v="5052"/>
    <s v="Hipotecaria Su Casita"/>
    <s v="FIDEICOMISO 234036"/>
    <d v="2018-05-03T00:00:00"/>
    <s v="340806"/>
    <x v="1"/>
    <n v="0"/>
    <n v="447932.04"/>
    <n v="0"/>
    <n v="0"/>
    <n v="447932.04"/>
    <n v="1340.94"/>
    <n v="0"/>
    <n v="0"/>
    <n v="1340.94"/>
    <n v="0"/>
    <m/>
    <n v="446591.1"/>
    <n v="0"/>
    <n v="3546.13"/>
    <n v="0"/>
    <n v="0"/>
    <n v="3546.13"/>
    <n v="0"/>
    <n v="0"/>
    <n v="0"/>
    <n v="0"/>
    <n v="0"/>
    <n v="0"/>
    <n v="0"/>
    <n v="0"/>
    <n v="0"/>
    <n v="0"/>
    <n v="250.84"/>
    <n v="0"/>
    <n v="0"/>
    <n v="0"/>
    <n v="0"/>
    <n v="0"/>
    <n v="0"/>
    <n v="0"/>
    <n v="0"/>
    <n v="0"/>
    <n v="0"/>
    <n v="0"/>
    <n v="5137.91"/>
    <n v="0"/>
    <n v="0"/>
    <n v="163"/>
    <n v="195"/>
    <n v="125445.04"/>
    <n v="471499.99"/>
    <n v="90.000003000000007"/>
    <n v="85.245389591150001"/>
    <n v="9.5"/>
    <m/>
    <m/>
    <m/>
    <s v="EM"/>
    <s v="ECATEPEC"/>
    <s v="55070"/>
    <s v="Al corriente"/>
    <x v="2"/>
  </r>
  <r>
    <n v="5053"/>
    <s v="Hipotecaria Su Casita"/>
    <s v="FIDEICOMISO 234036"/>
    <d v="2018-05-03T00:00:00"/>
    <s v="340808"/>
    <x v="11"/>
    <n v="7"/>
    <n v="580198.13"/>
    <n v="10429.799999999999"/>
    <n v="0"/>
    <n v="590627.93000000005"/>
    <n v="1751.11"/>
    <n v="0"/>
    <n v="2663.03"/>
    <n v="0"/>
    <n v="0"/>
    <m/>
    <n v="587964.9"/>
    <n v="27551.47"/>
    <n v="4544.8900000000003"/>
    <n v="0"/>
    <n v="9236.8700000000008"/>
    <n v="0"/>
    <n v="0"/>
    <n v="0"/>
    <n v="22859.49"/>
    <n v="0"/>
    <n v="0"/>
    <n v="0"/>
    <n v="0"/>
    <n v="0"/>
    <n v="0"/>
    <n v="0"/>
    <n v="0"/>
    <n v="0"/>
    <n v="0"/>
    <n v="0"/>
    <n v="700"/>
    <n v="0"/>
    <n v="0"/>
    <n v="650.1"/>
    <n v="0"/>
    <n v="0"/>
    <n v="0"/>
    <n v="0"/>
    <n v="13250"/>
    <n v="9517.8799999999992"/>
    <n v="22859.49"/>
    <n v="163"/>
    <n v="195"/>
    <n v="162559.75"/>
    <n v="611000"/>
    <n v="89.999996999999993"/>
    <n v="86.606938193298404"/>
    <n v="9.4"/>
    <m/>
    <m/>
    <m/>
    <s v="SIN"/>
    <s v="MAZATLAN"/>
    <s v="82127"/>
    <s v="Morosidad"/>
    <x v="2"/>
  </r>
  <r>
    <n v="5054"/>
    <s v="Hipotecaria Su Casita"/>
    <s v="FIDEICOMISO 234036"/>
    <d v="2018-05-03T00:00:00"/>
    <s v="340811"/>
    <x v="3"/>
    <n v="4"/>
    <n v="234776.36"/>
    <n v="13233.59"/>
    <n v="0"/>
    <n v="248009.95"/>
    <n v="4481.22"/>
    <n v="0"/>
    <n v="0"/>
    <n v="0"/>
    <n v="0"/>
    <m/>
    <n v="248009.95"/>
    <n v="3857.1"/>
    <n v="1858.65"/>
    <n v="0"/>
    <n v="0"/>
    <n v="0"/>
    <n v="0"/>
    <n v="0"/>
    <n v="5715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14.810000000001"/>
    <n v="5715.75"/>
    <n v="43"/>
    <n v="75"/>
    <n v="113465.66"/>
    <n v="313536.94"/>
    <n v="85.362999000000002"/>
    <n v="67.522739469996907"/>
    <n v="9.5"/>
    <m/>
    <m/>
    <m/>
    <s v="EM"/>
    <s v="IXTAPALUCA"/>
    <s v="56535"/>
    <s v="Morosidad"/>
    <x v="2"/>
  </r>
  <r>
    <n v="5055"/>
    <s v="Hipotecaria Su Casita"/>
    <s v="FIDEICOMISO 234036"/>
    <d v="2018-05-03T00:00:00"/>
    <s v="340814"/>
    <x v="1"/>
    <n v="0"/>
    <n v="218600.95"/>
    <n v="0"/>
    <n v="0"/>
    <n v="218600.95"/>
    <n v="649.09"/>
    <n v="0"/>
    <n v="0"/>
    <n v="649.09"/>
    <n v="0"/>
    <m/>
    <n v="217951.86"/>
    <n v="0"/>
    <n v="1748.81"/>
    <n v="0"/>
    <n v="0"/>
    <n v="1748.81"/>
    <n v="0"/>
    <n v="0"/>
    <n v="0"/>
    <n v="0"/>
    <n v="0"/>
    <n v="0"/>
    <n v="0"/>
    <n v="0"/>
    <n v="0"/>
    <n v="0"/>
    <n v="122.36"/>
    <n v="0"/>
    <n v="0"/>
    <n v="0"/>
    <n v="0"/>
    <n v="0"/>
    <n v="0"/>
    <n v="0"/>
    <n v="5390.52"/>
    <n v="0"/>
    <n v="2520.2600000000002"/>
    <n v="0"/>
    <n v="7910.78"/>
    <n v="0"/>
    <n v="0"/>
    <n v="163"/>
    <n v="195"/>
    <n v="61161.67"/>
    <n v="229999.99"/>
    <n v="90.000011000000001"/>
    <n v="85.285524566633498"/>
    <n v="9.6"/>
    <m/>
    <m/>
    <m/>
    <s v="QR"/>
    <s v="BENITO JUAREZ"/>
    <s v="77539"/>
    <s v="Al corriente"/>
    <x v="2"/>
  </r>
  <r>
    <n v="5056"/>
    <s v="Hipotecaria Su Casita"/>
    <s v="FIDEICOMISO 234036"/>
    <d v="2018-05-03T00:00:00"/>
    <s v="340815"/>
    <x v="1"/>
    <n v="0"/>
    <n v="295538.81"/>
    <n v="0"/>
    <n v="0"/>
    <n v="295538.81"/>
    <n v="1841.25"/>
    <n v="0"/>
    <n v="0"/>
    <n v="1841.25"/>
    <n v="0"/>
    <m/>
    <n v="293697.56"/>
    <n v="0"/>
    <n v="2339.6799999999998"/>
    <n v="0"/>
    <n v="0"/>
    <n v="2339.6799999999998"/>
    <n v="0"/>
    <n v="0"/>
    <n v="0"/>
    <n v="0"/>
    <n v="0"/>
    <n v="0"/>
    <n v="0"/>
    <n v="0"/>
    <n v="0"/>
    <n v="0"/>
    <n v="174.44"/>
    <n v="0"/>
    <n v="0"/>
    <n v="0"/>
    <n v="0"/>
    <n v="0"/>
    <n v="0"/>
    <n v="0"/>
    <n v="1125.28"/>
    <n v="0"/>
    <n v="1080.6500000000001"/>
    <n v="0"/>
    <n v="5480.65"/>
    <n v="0"/>
    <n v="0"/>
    <n v="103"/>
    <n v="135"/>
    <n v="87205.8"/>
    <n v="327900"/>
    <n v="89.752975000000006"/>
    <n v="80.391063617691401"/>
    <n v="9.5"/>
    <m/>
    <m/>
    <m/>
    <s v="NL"/>
    <s v="JUAREZ"/>
    <s v="67262"/>
    <s v="Al corriente"/>
    <x v="2"/>
  </r>
  <r>
    <n v="5057"/>
    <s v="Hipotecaria Su Casita"/>
    <s v="FIDEICOMISO 234036"/>
    <d v="2018-05-03T00:00:00"/>
    <s v="340818"/>
    <x v="15"/>
    <n v="6"/>
    <n v="145962.60999999999"/>
    <n v="5200.2"/>
    <n v="0"/>
    <n v="151162.81"/>
    <n v="891.9"/>
    <n v="0"/>
    <n v="0"/>
    <n v="0"/>
    <n v="0"/>
    <m/>
    <n v="151162.81"/>
    <n v="7169.25"/>
    <n v="1204.19"/>
    <n v="0"/>
    <n v="0"/>
    <n v="0"/>
    <n v="0"/>
    <n v="0"/>
    <n v="8373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92.1"/>
    <n v="8373.44"/>
    <n v="103"/>
    <n v="135"/>
    <n v="89041.48"/>
    <n v="161587.84"/>
    <n v="41.841005000000003"/>
    <n v="39.141583234382303"/>
    <n v="9.9"/>
    <m/>
    <m/>
    <m/>
    <s v="EM"/>
    <s v="ACOLMAN"/>
    <s v="55870"/>
    <s v="Morosidad"/>
    <x v="2"/>
  </r>
  <r>
    <n v="5058"/>
    <s v="Hipotecaria Su Casita"/>
    <s v="FIDEICOMISO 234036"/>
    <d v="2018-05-03T00:00:00"/>
    <s v="340819"/>
    <x v="3"/>
    <n v="4"/>
    <n v="285998.71999999997"/>
    <n v="2507.4"/>
    <n v="0"/>
    <n v="288506.12"/>
    <n v="849.21"/>
    <n v="0"/>
    <n v="0"/>
    <n v="0"/>
    <n v="0"/>
    <m/>
    <n v="288506.12"/>
    <n v="6904.2"/>
    <n v="2287.9899999999998"/>
    <n v="0"/>
    <n v="0"/>
    <n v="0"/>
    <n v="0"/>
    <n v="0"/>
    <n v="9192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56.61"/>
    <n v="9192.19"/>
    <n v="163"/>
    <n v="195"/>
    <n v="129601.84"/>
    <n v="300912.13"/>
    <n v="50.031627999999998"/>
    <n v="47.968923258638199"/>
    <n v="9.6"/>
    <m/>
    <m/>
    <m/>
    <s v="NL"/>
    <s v="APODACA"/>
    <s v="66643"/>
    <s v="Morosidad"/>
    <x v="2"/>
  </r>
  <r>
    <n v="5059"/>
    <s v="Hipotecaria Su Casita"/>
    <s v="FIDEICOMISO 234036"/>
    <d v="2018-05-03T00:00:00"/>
    <s v="340820"/>
    <x v="2"/>
    <n v="2"/>
    <n v="165457.85999999999"/>
    <n v="970.91"/>
    <n v="0"/>
    <n v="166428.76999999999"/>
    <n v="491.29"/>
    <n v="0"/>
    <n v="970.91"/>
    <n v="0"/>
    <n v="0"/>
    <m/>
    <n v="165457.85999999999"/>
    <n v="2658.99"/>
    <n v="1323.66"/>
    <n v="0"/>
    <n v="2658.99"/>
    <n v="0"/>
    <n v="0"/>
    <n v="0"/>
    <n v="1323.66"/>
    <n v="0"/>
    <n v="0"/>
    <n v="0"/>
    <n v="0"/>
    <n v="0"/>
    <n v="0"/>
    <n v="0"/>
    <n v="11.58"/>
    <n v="0"/>
    <n v="0"/>
    <n v="0"/>
    <n v="350"/>
    <n v="0"/>
    <n v="0"/>
    <n v="168.52"/>
    <n v="0"/>
    <n v="0"/>
    <n v="0"/>
    <n v="0"/>
    <n v="4160"/>
    <n v="491.29"/>
    <n v="1323.66"/>
    <n v="163"/>
    <n v="195"/>
    <n v="46337.68"/>
    <n v="174085.61"/>
    <n v="89.543175000000005"/>
    <n v="85.105380698068601"/>
    <n v="9.6"/>
    <m/>
    <m/>
    <m/>
    <s v="NL"/>
    <s v="MONTERREY"/>
    <s v="64103"/>
    <s v="Morosidad"/>
    <x v="2"/>
  </r>
  <r>
    <n v="5060"/>
    <s v="Hipotecaria Su Casita"/>
    <s v="FIDEICOMISO 234036"/>
    <d v="2018-05-03T00:00:00"/>
    <s v="340823"/>
    <x v="2"/>
    <n v="1"/>
    <n v="267116.82"/>
    <n v="1651.1"/>
    <n v="0"/>
    <n v="268767.92"/>
    <n v="1664.18"/>
    <n v="0"/>
    <n v="1651.1"/>
    <n v="0"/>
    <n v="0"/>
    <m/>
    <n v="267116.82"/>
    <n v="2127.75"/>
    <n v="2114.67"/>
    <n v="0"/>
    <n v="2127.75"/>
    <n v="0"/>
    <n v="0"/>
    <n v="0"/>
    <n v="2114.67"/>
    <n v="0"/>
    <n v="0"/>
    <n v="0"/>
    <n v="0"/>
    <n v="0"/>
    <n v="0"/>
    <n v="0"/>
    <n v="2.8"/>
    <n v="0"/>
    <n v="0"/>
    <n v="0"/>
    <n v="0"/>
    <n v="0"/>
    <n v="0"/>
    <n v="174.35"/>
    <n v="0"/>
    <n v="0"/>
    <n v="0"/>
    <n v="0"/>
    <n v="3956"/>
    <n v="1664.18"/>
    <n v="2114.67"/>
    <n v="103"/>
    <n v="135"/>
    <n v="100456.2"/>
    <n v="296365.84000000003"/>
    <n v="70.071423999999993"/>
    <n v="63.155915512231999"/>
    <n v="9.5"/>
    <m/>
    <m/>
    <m/>
    <s v="NL"/>
    <s v="APODACA"/>
    <s v="66647"/>
    <s v="Morosidad"/>
    <x v="2"/>
  </r>
  <r>
    <n v="5061"/>
    <s v="Hipotecaria Su Casita"/>
    <s v="FIDEICOMISO 234036"/>
    <d v="2018-05-03T00:00:00"/>
    <s v="340825"/>
    <x v="2"/>
    <n v="0"/>
    <n v="240461.08"/>
    <n v="0"/>
    <n v="0"/>
    <n v="240461.08"/>
    <n v="714"/>
    <n v="0"/>
    <n v="0"/>
    <n v="0"/>
    <n v="0"/>
    <m/>
    <n v="240461.08"/>
    <n v="0"/>
    <n v="1923.69"/>
    <n v="0"/>
    <n v="0"/>
    <n v="0"/>
    <n v="0"/>
    <n v="0"/>
    <n v="1923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4"/>
    <n v="1923.69"/>
    <n v="163"/>
    <n v="195"/>
    <n v="67236.56"/>
    <n v="253000.01"/>
    <n v="84.998400000000004"/>
    <n v="80.785795471992301"/>
    <n v="9.6"/>
    <m/>
    <m/>
    <m/>
    <s v="NL"/>
    <s v="GARCIA"/>
    <s v="66000"/>
    <s v="Morosidad"/>
    <x v="2"/>
  </r>
  <r>
    <n v="5062"/>
    <s v="Hipotecaria Su Casita"/>
    <s v="FIDEICOMISO 234036"/>
    <d v="2018-05-03T00:00:00"/>
    <s v="340826"/>
    <x v="4"/>
    <n v="1"/>
    <n v="358334.4"/>
    <n v="1185.8599999999999"/>
    <n v="0"/>
    <n v="359520.26"/>
    <n v="1195.25"/>
    <n v="0"/>
    <n v="0"/>
    <n v="0"/>
    <n v="0"/>
    <m/>
    <n v="359520.26"/>
    <n v="1775.58"/>
    <n v="2836.81"/>
    <n v="0"/>
    <n v="0"/>
    <n v="0"/>
    <n v="0"/>
    <n v="0"/>
    <n v="4612.39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81.11"/>
    <n v="4612.3900000000003"/>
    <n v="161"/>
    <n v="193"/>
    <n v="139056.47"/>
    <n v="387096.94"/>
    <n v="59.753774999999997"/>
    <n v="55.4969324324328"/>
    <n v="9.5"/>
    <m/>
    <m/>
    <m/>
    <s v="JAL"/>
    <s v="TONALA"/>
    <s v="45420"/>
    <s v="Morosidad"/>
    <x v="2"/>
  </r>
  <r>
    <n v="5063"/>
    <s v="Hipotecaria Su Casita"/>
    <s v="FIDEICOMISO 234036"/>
    <d v="2018-05-03T00:00:00"/>
    <s v="340827"/>
    <x v="1"/>
    <n v="0"/>
    <n v="428599.08"/>
    <n v="0"/>
    <n v="0"/>
    <n v="428599.08"/>
    <n v="1269.21"/>
    <n v="0"/>
    <n v="0"/>
    <n v="1269.21"/>
    <n v="0"/>
    <m/>
    <n v="427329.87"/>
    <n v="0"/>
    <n v="3393.08"/>
    <n v="0"/>
    <n v="0"/>
    <n v="3393.08"/>
    <n v="0"/>
    <n v="0"/>
    <n v="0"/>
    <n v="0"/>
    <n v="0"/>
    <n v="0"/>
    <n v="0"/>
    <n v="0"/>
    <n v="0"/>
    <n v="0"/>
    <n v="253.82"/>
    <n v="0"/>
    <n v="0"/>
    <n v="0"/>
    <n v="0"/>
    <n v="0"/>
    <n v="0"/>
    <n v="0"/>
    <n v="6.24"/>
    <n v="0"/>
    <n v="5.35"/>
    <n v="0"/>
    <n v="4922.3500000000004"/>
    <n v="0"/>
    <n v="0"/>
    <n v="164"/>
    <n v="196"/>
    <n v="135524.89000000001"/>
    <n v="450906.36"/>
    <n v="71.705462999999995"/>
    <n v="67.956207541804901"/>
    <n v="9.5"/>
    <m/>
    <m/>
    <m/>
    <s v="JAL"/>
    <s v="ZAPOPAN"/>
    <s v="45200"/>
    <s v="Al corriente"/>
    <x v="2"/>
  </r>
  <r>
    <n v="5064"/>
    <s v="Hipotecaria Su Casita"/>
    <s v="FIDEICOMISO 234036"/>
    <d v="2018-05-03T00:00:00"/>
    <s v="340828"/>
    <x v="2"/>
    <n v="0"/>
    <n v="144322.91"/>
    <n v="0"/>
    <n v="0"/>
    <n v="144322.91"/>
    <n v="869.39"/>
    <n v="0"/>
    <n v="0"/>
    <n v="0"/>
    <n v="0"/>
    <m/>
    <n v="144322.91"/>
    <n v="0"/>
    <n v="1190.6600000000001"/>
    <n v="0"/>
    <n v="0"/>
    <n v="0"/>
    <n v="0"/>
    <n v="0"/>
    <n v="1190.6600000000001"/>
    <n v="0"/>
    <n v="0"/>
    <n v="0"/>
    <n v="0"/>
    <n v="0"/>
    <n v="0"/>
    <n v="0"/>
    <n v="40.159999999999997"/>
    <n v="0"/>
    <n v="0"/>
    <n v="0"/>
    <n v="0"/>
    <n v="0"/>
    <n v="0"/>
    <n v="0"/>
    <n v="0"/>
    <n v="0"/>
    <n v="40.159999999999997"/>
    <n v="0"/>
    <n v="40.159999999999997"/>
    <n v="869.39"/>
    <n v="1190.6600000000001"/>
    <n v="104"/>
    <n v="136"/>
    <n v="86136.25"/>
    <n v="159553.74"/>
    <n v="43.468865000000001"/>
    <n v="39.319373467504803"/>
    <n v="9.9"/>
    <m/>
    <m/>
    <m/>
    <s v="QR"/>
    <s v="BENITO JUAREZ"/>
    <s v="77500"/>
    <s v="Morosidad"/>
    <x v="2"/>
  </r>
  <r>
    <n v="5065"/>
    <s v="Hipotecaria Su Casita"/>
    <s v="FIDEICOMISO 234036"/>
    <d v="2018-05-03T00:00:00"/>
    <s v="340830"/>
    <x v="2"/>
    <n v="1"/>
    <n v="366903.74"/>
    <n v="1077.98"/>
    <n v="0"/>
    <n v="367981.72"/>
    <n v="1086.52"/>
    <n v="0"/>
    <n v="1077.98"/>
    <n v="0"/>
    <n v="0"/>
    <m/>
    <n v="366903.74"/>
    <n v="2189.9"/>
    <n v="2904.65"/>
    <n v="0"/>
    <n v="2189.9"/>
    <n v="1026.77"/>
    <n v="0"/>
    <n v="0"/>
    <n v="1877.88"/>
    <n v="0"/>
    <n v="0"/>
    <n v="0"/>
    <n v="0"/>
    <n v="0"/>
    <n v="0"/>
    <n v="0"/>
    <n v="205.35"/>
    <n v="0"/>
    <n v="0"/>
    <n v="0"/>
    <n v="0"/>
    <n v="0"/>
    <n v="0"/>
    <n v="0"/>
    <n v="0"/>
    <n v="0"/>
    <n v="0"/>
    <n v="0"/>
    <n v="4500"/>
    <n v="1086.52"/>
    <n v="1877.88"/>
    <n v="164"/>
    <n v="196"/>
    <n v="102303.36"/>
    <n v="385999.99"/>
    <n v="79.984596999999994"/>
    <n v="76.027586896291794"/>
    <n v="9.5"/>
    <m/>
    <m/>
    <m/>
    <s v="QR"/>
    <s v="BENITO JUAREZ"/>
    <s v="77500"/>
    <s v="Morosidad"/>
    <x v="2"/>
  </r>
  <r>
    <n v="5066"/>
    <s v="Hipotecaria Su Casita"/>
    <s v="FIDEICOMISO 234036"/>
    <d v="2018-05-03T00:00:00"/>
    <s v="340831"/>
    <x v="2"/>
    <n v="1"/>
    <n v="541800.78"/>
    <n v="1591.84"/>
    <n v="0"/>
    <n v="543392.62"/>
    <n v="1604.44"/>
    <n v="0"/>
    <n v="1591.84"/>
    <n v="0"/>
    <n v="0"/>
    <m/>
    <n v="541800.78"/>
    <n v="4301.8599999999997"/>
    <n v="4289.26"/>
    <n v="0"/>
    <n v="4301.8599999999997"/>
    <n v="0"/>
    <n v="0"/>
    <n v="0"/>
    <n v="4289.26"/>
    <n v="0"/>
    <n v="0"/>
    <n v="0"/>
    <n v="0"/>
    <n v="0"/>
    <n v="0"/>
    <n v="0"/>
    <n v="149.08000000000001"/>
    <n v="0"/>
    <n v="0"/>
    <n v="0"/>
    <n v="0"/>
    <n v="0"/>
    <n v="0"/>
    <n v="157.22"/>
    <n v="0"/>
    <n v="0"/>
    <n v="0"/>
    <n v="0"/>
    <n v="6200"/>
    <n v="1604.44"/>
    <n v="4289.26"/>
    <n v="164"/>
    <n v="196"/>
    <n v="151069.73000000001"/>
    <n v="569999.99"/>
    <n v="78.947371000000004"/>
    <n v="75.041663047659696"/>
    <n v="9.5"/>
    <m/>
    <m/>
    <m/>
    <s v="MICH"/>
    <s v="MORELIA"/>
    <s v="58336"/>
    <s v="Morosidad"/>
    <x v="2"/>
  </r>
  <r>
    <n v="5067"/>
    <s v="Hipotecaria Su Casita"/>
    <s v="FIDEICOMISO 234036"/>
    <d v="2018-05-03T00:00:00"/>
    <s v="340835"/>
    <x v="1"/>
    <n v="1"/>
    <n v="226454.96"/>
    <n v="1373.38"/>
    <n v="0"/>
    <n v="227828.34"/>
    <n v="1384.37"/>
    <n v="0"/>
    <n v="1373.38"/>
    <n v="1384.37"/>
    <n v="0"/>
    <m/>
    <n v="225070.59"/>
    <n v="1143.23"/>
    <n v="1811.64"/>
    <n v="0"/>
    <n v="1143.23"/>
    <n v="1811.64"/>
    <n v="0"/>
    <n v="0"/>
    <n v="0"/>
    <n v="0"/>
    <n v="0"/>
    <n v="0"/>
    <n v="0"/>
    <n v="0"/>
    <n v="0"/>
    <n v="0"/>
    <n v="165.22"/>
    <n v="0"/>
    <n v="0"/>
    <n v="0"/>
    <n v="0"/>
    <n v="0"/>
    <n v="0"/>
    <n v="0"/>
    <n v="872.16"/>
    <n v="0"/>
    <n v="0"/>
    <n v="0"/>
    <n v="6750"/>
    <n v="0"/>
    <n v="0"/>
    <n v="104"/>
    <n v="136"/>
    <n v="102694.47"/>
    <n v="250766.59"/>
    <n v="57.617941999999999"/>
    <n v="51.713843540823298"/>
    <n v="9.6"/>
    <m/>
    <m/>
    <m/>
    <s v="EM"/>
    <s v="TECAMAC"/>
    <s v="55764"/>
    <s v="Al corriente"/>
    <x v="2"/>
  </r>
  <r>
    <n v="5068"/>
    <s v="Hipotecaria Su Casita"/>
    <s v="FIDEICOMISO 234036"/>
    <d v="2018-05-03T00:00:00"/>
    <s v="340836"/>
    <x v="1"/>
    <n v="1"/>
    <n v="343140.46"/>
    <n v="1008.17"/>
    <n v="0"/>
    <n v="344148.63"/>
    <n v="1016.15"/>
    <n v="0"/>
    <n v="1008.17"/>
    <n v="1016.15"/>
    <n v="0"/>
    <m/>
    <n v="342124.31"/>
    <n v="2724.51"/>
    <n v="2716.53"/>
    <n v="0"/>
    <n v="2724.51"/>
    <n v="2716.53"/>
    <n v="0"/>
    <n v="0"/>
    <n v="0"/>
    <n v="0"/>
    <n v="0"/>
    <n v="0"/>
    <n v="0"/>
    <n v="0"/>
    <n v="0"/>
    <n v="0"/>
    <n v="192.05"/>
    <n v="0"/>
    <n v="0"/>
    <n v="0"/>
    <n v="0"/>
    <n v="0"/>
    <n v="0"/>
    <n v="191.78"/>
    <n v="0.81"/>
    <n v="0"/>
    <n v="0"/>
    <n v="0"/>
    <n v="7850"/>
    <n v="0"/>
    <n v="0"/>
    <n v="164"/>
    <n v="196"/>
    <n v="95559.63"/>
    <n v="361000.01"/>
    <n v="89.999993000000003"/>
    <n v="85.294140310771297"/>
    <n v="9.5"/>
    <m/>
    <m/>
    <m/>
    <s v="JAL"/>
    <s v="TLAJOMULCO DE ZUNIGA"/>
    <s v="45641"/>
    <s v="Al corriente"/>
    <x v="2"/>
  </r>
  <r>
    <n v="5069"/>
    <s v="Hipotecaria Su Casita"/>
    <s v="FIDEICOMISO 234036"/>
    <d v="2018-05-03T00:00:00"/>
    <s v="340837"/>
    <x v="0"/>
    <n v="21"/>
    <n v="449219.42"/>
    <n v="23380.57"/>
    <n v="0"/>
    <n v="472599.99"/>
    <n v="1330.28"/>
    <n v="0"/>
    <n v="0"/>
    <n v="0"/>
    <n v="0"/>
    <m/>
    <n v="472599.99"/>
    <n v="131139.07"/>
    <n v="3556.32"/>
    <n v="0"/>
    <n v="0"/>
    <n v="0"/>
    <n v="0"/>
    <n v="0"/>
    <n v="134695.39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710.85"/>
    <n v="134695.39000000001"/>
    <n v="164"/>
    <n v="196"/>
    <n v="125083.8"/>
    <n v="472599.99"/>
    <n v="85.345327999999995"/>
    <n v="85.345327999999995"/>
    <n v="9.5"/>
    <m/>
    <m/>
    <m/>
    <s v="BCN"/>
    <s v="MEXICALI"/>
    <s v="21000"/>
    <s v="Proceso judicial"/>
    <x v="2"/>
  </r>
  <r>
    <n v="5070"/>
    <s v="Hipotecaria Su Casita"/>
    <s v="FIDEICOMISO 234036"/>
    <d v="2018-05-03T00:00:00"/>
    <s v="340838"/>
    <x v="1"/>
    <n v="0"/>
    <n v="324015.64"/>
    <n v="0"/>
    <n v="0"/>
    <n v="324015.64"/>
    <n v="1990.5"/>
    <n v="0"/>
    <n v="0"/>
    <n v="1990.5"/>
    <n v="0"/>
    <m/>
    <n v="322025.14"/>
    <n v="0"/>
    <n v="2565.12"/>
    <n v="0"/>
    <n v="0"/>
    <n v="2565.12"/>
    <n v="0"/>
    <n v="0"/>
    <n v="0"/>
    <n v="0"/>
    <n v="0"/>
    <n v="0"/>
    <n v="0"/>
    <n v="0"/>
    <n v="0"/>
    <n v="0"/>
    <n v="190.99"/>
    <n v="0"/>
    <n v="0"/>
    <n v="0"/>
    <n v="0"/>
    <n v="0"/>
    <n v="0"/>
    <n v="0"/>
    <n v="4.87"/>
    <n v="0"/>
    <n v="4.4800000000000004"/>
    <n v="0"/>
    <n v="4751.4799999999996"/>
    <n v="0"/>
    <n v="0"/>
    <n v="104"/>
    <n v="136"/>
    <n v="94977.79"/>
    <n v="358999.99"/>
    <n v="89.999999000000003"/>
    <n v="80.7305378420062"/>
    <n v="9.5"/>
    <m/>
    <m/>
    <m/>
    <s v="JAL"/>
    <s v="PUERTO VALLARTA"/>
    <s v="48290"/>
    <s v="Al corriente"/>
    <x v="2"/>
  </r>
  <r>
    <n v="5071"/>
    <s v="Hipotecaria Su Casita"/>
    <s v="FIDEICOMISO 234036"/>
    <d v="2018-05-03T00:00:00"/>
    <s v="340839"/>
    <x v="4"/>
    <n v="2"/>
    <n v="102917.16"/>
    <n v="3772.79"/>
    <n v="0"/>
    <n v="106689.95"/>
    <n v="1909.06"/>
    <n v="0"/>
    <n v="1878.88"/>
    <n v="0"/>
    <n v="0"/>
    <m/>
    <n v="104811.07"/>
    <n v="1644.71"/>
    <n v="823.34"/>
    <n v="0"/>
    <n v="1147.67"/>
    <n v="0"/>
    <n v="0"/>
    <n v="0"/>
    <n v="1320.38"/>
    <n v="0"/>
    <n v="0"/>
    <n v="0"/>
    <n v="0"/>
    <n v="0"/>
    <n v="0"/>
    <n v="0"/>
    <n v="0"/>
    <n v="0"/>
    <n v="0"/>
    <n v="0"/>
    <n v="350"/>
    <n v="0"/>
    <n v="0"/>
    <n v="123.45"/>
    <n v="0"/>
    <n v="0"/>
    <n v="0"/>
    <n v="0"/>
    <n v="3500"/>
    <n v="3802.97"/>
    <n v="1320.38"/>
    <n v="44"/>
    <n v="76"/>
    <n v="94078.78"/>
    <n v="136443.20000000001"/>
    <n v="43.576042999999999"/>
    <n v="33.473648325427803"/>
    <n v="9.6"/>
    <m/>
    <m/>
    <m/>
    <s v="EM"/>
    <s v="TECAMAC"/>
    <s v="55764"/>
    <s v="Morosidad"/>
    <x v="2"/>
  </r>
  <r>
    <n v="5072"/>
    <s v="Hipotecaria Su Casita"/>
    <s v="FIDEICOMISO 234036"/>
    <d v="2018-05-03T00:00:00"/>
    <s v="340840"/>
    <x v="2"/>
    <n v="0"/>
    <n v="259989.81"/>
    <n v="0"/>
    <n v="0"/>
    <n v="259989.81"/>
    <n v="763.61"/>
    <n v="0"/>
    <n v="0"/>
    <n v="0"/>
    <n v="0"/>
    <m/>
    <n v="259989.81"/>
    <n v="0"/>
    <n v="2079.92"/>
    <n v="0"/>
    <n v="0"/>
    <n v="0"/>
    <n v="0"/>
    <n v="0"/>
    <n v="2079.92"/>
    <n v="0"/>
    <n v="0"/>
    <n v="0"/>
    <n v="0"/>
    <n v="0"/>
    <n v="0"/>
    <n v="0"/>
    <n v="11.24"/>
    <n v="0"/>
    <n v="0"/>
    <n v="0"/>
    <n v="0"/>
    <n v="0"/>
    <n v="0"/>
    <n v="0"/>
    <n v="0"/>
    <n v="0"/>
    <n v="11.24"/>
    <n v="0"/>
    <n v="11.24"/>
    <n v="763.61"/>
    <n v="2079.92"/>
    <n v="164"/>
    <n v="196"/>
    <n v="72311.320000000007"/>
    <n v="273399.99"/>
    <n v="89.868322000000006"/>
    <n v="85.460310228244097"/>
    <n v="9.6"/>
    <m/>
    <m/>
    <m/>
    <s v="QRO"/>
    <s v="QUERETARO"/>
    <s v="76116"/>
    <s v="Morosidad"/>
    <x v="2"/>
  </r>
  <r>
    <n v="5073"/>
    <s v="Hipotecaria Su Casita"/>
    <s v="FIDEICOMISO 234036"/>
    <d v="2018-05-03T00:00:00"/>
    <s v="340843"/>
    <x v="7"/>
    <n v="5"/>
    <n v="309906.59999999998"/>
    <n v="9297.14"/>
    <n v="0"/>
    <n v="319203.74"/>
    <n v="1903.82"/>
    <n v="0"/>
    <n v="1830.22"/>
    <n v="0"/>
    <n v="0"/>
    <m/>
    <n v="317373.52"/>
    <n v="11070.36"/>
    <n v="2453.4299999999998"/>
    <n v="0"/>
    <n v="2546.83"/>
    <n v="0"/>
    <n v="0"/>
    <n v="0"/>
    <n v="10976.96"/>
    <n v="0"/>
    <n v="0"/>
    <n v="0"/>
    <n v="0"/>
    <n v="0"/>
    <n v="0"/>
    <n v="0"/>
    <n v="0"/>
    <n v="0"/>
    <n v="0"/>
    <n v="0"/>
    <n v="350"/>
    <n v="0"/>
    <n v="0"/>
    <n v="222.95"/>
    <n v="0"/>
    <n v="0"/>
    <n v="0"/>
    <n v="0"/>
    <n v="4950"/>
    <n v="9370.74"/>
    <n v="10976.96"/>
    <n v="104"/>
    <n v="136"/>
    <n v="136703.12"/>
    <n v="343367.57"/>
    <n v="59.961315999999997"/>
    <n v="55.422047931761099"/>
    <n v="9.5"/>
    <m/>
    <m/>
    <m/>
    <s v="EM"/>
    <s v="TULTITLAN"/>
    <s v="54910"/>
    <s v="Morosidad"/>
    <x v="2"/>
  </r>
  <r>
    <n v="5074"/>
    <s v="Hipotecaria Su Casita"/>
    <s v="FIDEICOMISO 234036"/>
    <d v="2018-05-03T00:00:00"/>
    <s v="340845"/>
    <x v="4"/>
    <n v="2"/>
    <n v="346903.82"/>
    <n v="2462.23"/>
    <n v="0"/>
    <n v="349366.05"/>
    <n v="2131.11"/>
    <n v="0"/>
    <n v="1764.37"/>
    <n v="0"/>
    <n v="0"/>
    <m/>
    <n v="347601.68"/>
    <n v="2763.06"/>
    <n v="2746.32"/>
    <n v="0"/>
    <n v="2763.06"/>
    <n v="0"/>
    <n v="0"/>
    <n v="0"/>
    <n v="2746.32"/>
    <n v="0"/>
    <n v="0"/>
    <n v="0"/>
    <n v="0"/>
    <n v="0"/>
    <n v="0"/>
    <n v="0"/>
    <n v="0"/>
    <n v="0"/>
    <n v="0"/>
    <n v="0"/>
    <n v="350"/>
    <n v="0"/>
    <n v="0"/>
    <n v="226.46"/>
    <n v="0"/>
    <n v="0"/>
    <n v="0"/>
    <n v="0"/>
    <n v="5103.8900000000003"/>
    <n v="2828.97"/>
    <n v="2746.32"/>
    <n v="104"/>
    <n v="136"/>
    <n v="126629.35"/>
    <n v="384359.52"/>
    <n v="68.879149999999996"/>
    <n v="62.291961070645499"/>
    <n v="9.5"/>
    <m/>
    <m/>
    <m/>
    <s v="EM"/>
    <s v="ACOLMAN"/>
    <s v="55870"/>
    <s v="Morosidad"/>
    <x v="2"/>
  </r>
  <r>
    <n v="5075"/>
    <s v="Hipotecaria Su Casita"/>
    <s v="FIDEICOMISO 234036"/>
    <d v="2018-05-03T00:00:00"/>
    <s v="340847"/>
    <x v="1"/>
    <n v="0"/>
    <n v="488571.22"/>
    <n v="0"/>
    <n v="0"/>
    <n v="488571.22"/>
    <n v="1446.81"/>
    <n v="0"/>
    <n v="0"/>
    <n v="1446.81"/>
    <n v="0"/>
    <m/>
    <n v="487124.41"/>
    <n v="0"/>
    <n v="3867.86"/>
    <n v="0"/>
    <n v="0"/>
    <n v="3867.86"/>
    <n v="0"/>
    <n v="0"/>
    <n v="0"/>
    <n v="0"/>
    <n v="0"/>
    <n v="0"/>
    <n v="0"/>
    <n v="0"/>
    <n v="0"/>
    <n v="0"/>
    <n v="273.45"/>
    <n v="0"/>
    <n v="0"/>
    <n v="0"/>
    <n v="0"/>
    <n v="0"/>
    <n v="0"/>
    <n v="0"/>
    <n v="21.35"/>
    <n v="0"/>
    <n v="19.47"/>
    <n v="0"/>
    <n v="5609.47"/>
    <n v="0"/>
    <n v="0"/>
    <n v="164"/>
    <n v="196"/>
    <n v="135755.51999999999"/>
    <n v="513999.99"/>
    <n v="87.494048000000006"/>
    <n v="82.919236069463096"/>
    <n v="9.5"/>
    <m/>
    <m/>
    <m/>
    <s v="BCN"/>
    <s v="TIJUANA"/>
    <s v="22214"/>
    <s v="Al corriente"/>
    <x v="2"/>
  </r>
  <r>
    <n v="5076"/>
    <s v="Hipotecaria Su Casita"/>
    <s v="FIDEICOMISO 234036"/>
    <d v="2018-05-03T00:00:00"/>
    <s v="340848"/>
    <x v="1"/>
    <n v="0"/>
    <n v="277744.13"/>
    <n v="0"/>
    <n v="0"/>
    <n v="277744.13"/>
    <n v="822.49"/>
    <n v="0"/>
    <n v="0"/>
    <n v="822.49"/>
    <n v="0"/>
    <m/>
    <n v="276921.64"/>
    <n v="0"/>
    <n v="2198.81"/>
    <n v="0"/>
    <n v="0"/>
    <n v="2198.81"/>
    <n v="0"/>
    <n v="0"/>
    <n v="0"/>
    <n v="0"/>
    <n v="0"/>
    <n v="0"/>
    <n v="0"/>
    <n v="0"/>
    <n v="0"/>
    <n v="0"/>
    <n v="155.44999999999999"/>
    <n v="0"/>
    <n v="0"/>
    <n v="0"/>
    <n v="0"/>
    <n v="0"/>
    <n v="0"/>
    <n v="0"/>
    <n v="1.67"/>
    <n v="0"/>
    <n v="1.67"/>
    <n v="0"/>
    <n v="3178.42"/>
    <n v="0"/>
    <n v="0"/>
    <n v="164"/>
    <n v="196"/>
    <n v="77156.05"/>
    <n v="292199.99"/>
    <n v="90.000005999999999"/>
    <n v="85.294148235699296"/>
    <n v="9.5"/>
    <m/>
    <m/>
    <m/>
    <s v="BCN"/>
    <s v="MEXICALI"/>
    <s v="21327"/>
    <s v="Al corriente"/>
    <x v="2"/>
  </r>
  <r>
    <n v="5077"/>
    <s v="Hipotecaria Su Casita"/>
    <s v="FIDEICOMISO 234036"/>
    <d v="2018-05-03T00:00:00"/>
    <s v="340849"/>
    <x v="0"/>
    <n v="21"/>
    <n v="328954.84000000003"/>
    <n v="17121.07"/>
    <n v="0"/>
    <n v="346075.91"/>
    <n v="974.13"/>
    <n v="0"/>
    <n v="0"/>
    <n v="0"/>
    <n v="0"/>
    <m/>
    <n v="346075.91"/>
    <n v="69728.92"/>
    <n v="2604.23"/>
    <n v="0"/>
    <n v="0"/>
    <n v="0"/>
    <n v="0"/>
    <n v="0"/>
    <n v="72333.14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95.2"/>
    <n v="72333.149999999994"/>
    <n v="164"/>
    <n v="196"/>
    <n v="101343.23"/>
    <n v="346075.91"/>
    <n v="66.701407000000003"/>
    <n v="66.701407000000003"/>
    <n v="9.5"/>
    <m/>
    <m/>
    <m/>
    <s v="QR"/>
    <s v="SOLIDARIDAD"/>
    <s v="77710"/>
    <s v="Morosidad"/>
    <x v="2"/>
  </r>
  <r>
    <n v="5078"/>
    <s v="Hipotecaria Su Casita"/>
    <s v="FIDEICOMISO 234036"/>
    <d v="2018-05-03T00:00:00"/>
    <s v="340851"/>
    <x v="4"/>
    <n v="1"/>
    <n v="788584.54"/>
    <n v="2336.1999999999998"/>
    <n v="0"/>
    <n v="790920.74"/>
    <n v="2354.5"/>
    <n v="0"/>
    <n v="0"/>
    <n v="0"/>
    <n v="0"/>
    <m/>
    <n v="790920.74"/>
    <n v="2149.59"/>
    <n v="6177.25"/>
    <n v="0"/>
    <n v="0"/>
    <n v="0"/>
    <n v="0"/>
    <n v="0"/>
    <n v="8326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0.7"/>
    <n v="8326.84"/>
    <n v="164"/>
    <n v="196"/>
    <n v="219525.96"/>
    <n v="829999.99"/>
    <n v="80.240966"/>
    <n v="76.462945748993107"/>
    <n v="9.4"/>
    <m/>
    <m/>
    <m/>
    <s v="EM"/>
    <s v="TULTITLAN"/>
    <s v="54910"/>
    <s v="Morosidad"/>
    <x v="2"/>
  </r>
  <r>
    <n v="5079"/>
    <s v="Hipotecaria Su Casita"/>
    <s v="FIDEICOMISO 234036"/>
    <d v="2018-05-03T00:00:00"/>
    <s v="340854"/>
    <x v="6"/>
    <n v="11"/>
    <n v="372405.78"/>
    <n v="11700.25"/>
    <n v="0"/>
    <n v="384106.03"/>
    <n v="1114.8499999999999"/>
    <n v="0"/>
    <n v="0"/>
    <n v="0"/>
    <n v="0"/>
    <m/>
    <n v="384106.03"/>
    <n v="32972.75"/>
    <n v="2948.21"/>
    <n v="0"/>
    <n v="0"/>
    <n v="0"/>
    <n v="0"/>
    <n v="0"/>
    <n v="35920.95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15.1"/>
    <n v="35920.959999999999"/>
    <n v="163"/>
    <n v="195"/>
    <n v="103234.61"/>
    <n v="391999.98"/>
    <n v="89.226791000000006"/>
    <n v="87.429975023595006"/>
    <n v="9.5"/>
    <m/>
    <m/>
    <m/>
    <s v="MOR"/>
    <s v="EMILIANO ZAPATA"/>
    <s v="62760"/>
    <s v="Morosidad"/>
    <x v="2"/>
  </r>
  <r>
    <n v="5080"/>
    <s v="Hipotecaria Su Casita"/>
    <s v="FIDEICOMISO 234036"/>
    <d v="2018-05-03T00:00:00"/>
    <s v="340860"/>
    <x v="0"/>
    <n v="20"/>
    <n v="519356.93"/>
    <n v="60243.08"/>
    <n v="0"/>
    <n v="579600.01"/>
    <n v="3386.28"/>
    <n v="0"/>
    <n v="0"/>
    <n v="0"/>
    <n v="0"/>
    <m/>
    <n v="579600.01"/>
    <n v="72812.88"/>
    <n v="3462.38"/>
    <n v="0"/>
    <n v="0"/>
    <n v="0"/>
    <n v="0"/>
    <n v="0"/>
    <n v="76275.25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629.36"/>
    <n v="76275.259999999995"/>
    <n v="105"/>
    <n v="137"/>
    <n v="152567.39000000001"/>
    <n v="579600.01"/>
    <n v="89.999999000000003"/>
    <n v="89.999999000000003"/>
    <n v="8"/>
    <m/>
    <m/>
    <m/>
    <s v="BCN"/>
    <s v="MEXICALI"/>
    <s v="21000"/>
    <s v="Morosidad"/>
    <x v="2"/>
  </r>
  <r>
    <n v="5081"/>
    <s v="Hipotecaria Su Casita"/>
    <s v="FIDEICOMISO 234036"/>
    <d v="2018-05-03T00:00:00"/>
    <s v="340861"/>
    <x v="1"/>
    <n v="0"/>
    <n v="257807.67"/>
    <n v="0"/>
    <n v="0"/>
    <n v="257807.67"/>
    <n v="2282.81"/>
    <n v="0"/>
    <n v="0"/>
    <n v="2282.81"/>
    <n v="0"/>
    <m/>
    <n v="255524.86"/>
    <n v="0"/>
    <n v="2040.98"/>
    <n v="0"/>
    <n v="0"/>
    <n v="2040.98"/>
    <n v="0"/>
    <n v="0"/>
    <n v="0"/>
    <n v="0"/>
    <n v="0"/>
    <n v="0"/>
    <n v="0"/>
    <n v="0"/>
    <n v="0"/>
    <n v="0"/>
    <n v="181.95"/>
    <n v="0"/>
    <n v="0"/>
    <n v="0"/>
    <n v="0"/>
    <n v="0"/>
    <n v="0"/>
    <n v="0"/>
    <n v="9.82"/>
    <n v="0"/>
    <n v="5.56"/>
    <n v="0"/>
    <n v="4515.5600000000004"/>
    <n v="0"/>
    <n v="0"/>
    <n v="80"/>
    <n v="112"/>
    <n v="104991.46"/>
    <n v="297929.65999999997"/>
    <n v="82.706765000000004"/>
    <n v="70.9349802489551"/>
    <n v="9.5"/>
    <m/>
    <m/>
    <m/>
    <s v="OAX"/>
    <s v="SAN SEBASTIAN TUTLA"/>
    <s v="71246"/>
    <s v="Al corriente"/>
    <x v="2"/>
  </r>
  <r>
    <n v="5082"/>
    <s v="Hipotecaria Su Casita"/>
    <s v="FIDEICOMISO 234036"/>
    <d v="2018-05-03T00:00:00"/>
    <s v="340862"/>
    <x v="1"/>
    <n v="0"/>
    <n v="295771.64"/>
    <n v="0"/>
    <n v="0"/>
    <n v="295771.64"/>
    <n v="866.44"/>
    <n v="0"/>
    <n v="0"/>
    <n v="866.44"/>
    <n v="0"/>
    <m/>
    <n v="294905.2"/>
    <n v="0"/>
    <n v="2341.5300000000002"/>
    <n v="0"/>
    <n v="0"/>
    <n v="2341.5300000000002"/>
    <n v="0"/>
    <n v="0"/>
    <n v="0"/>
    <n v="0"/>
    <n v="0"/>
    <n v="0"/>
    <n v="0"/>
    <n v="0"/>
    <n v="0"/>
    <n v="0"/>
    <n v="165.45"/>
    <n v="0"/>
    <n v="0"/>
    <n v="0"/>
    <n v="0"/>
    <n v="0"/>
    <n v="0"/>
    <n v="0"/>
    <n v="26.58"/>
    <n v="0"/>
    <n v="0"/>
    <n v="0"/>
    <n v="3400"/>
    <n v="0"/>
    <n v="0"/>
    <n v="165"/>
    <n v="197"/>
    <n v="81723.09"/>
    <n v="311000"/>
    <n v="84.121893"/>
    <n v="79.768436268629003"/>
    <n v="9.5"/>
    <m/>
    <m/>
    <m/>
    <s v="BCN"/>
    <s v="MEXICALI"/>
    <s v="21327"/>
    <s v="Al corriente"/>
    <x v="2"/>
  </r>
  <r>
    <n v="5083"/>
    <s v="Hipotecaria Su Casita"/>
    <s v="FIDEICOMISO 234036"/>
    <d v="2018-05-03T00:00:00"/>
    <s v="340865"/>
    <x v="13"/>
    <n v="3"/>
    <n v="173037.31"/>
    <n v="1104.1199999999999"/>
    <n v="0"/>
    <n v="174141.43"/>
    <n v="490.34"/>
    <n v="0"/>
    <n v="169.48"/>
    <n v="0"/>
    <n v="0"/>
    <m/>
    <n v="173971.95"/>
    <n v="2867.12"/>
    <n v="1427.56"/>
    <n v="0"/>
    <n v="1435.55"/>
    <n v="0"/>
    <n v="0"/>
    <n v="0"/>
    <n v="2859.13"/>
    <n v="0"/>
    <n v="0"/>
    <n v="0"/>
    <n v="0"/>
    <n v="0"/>
    <n v="0"/>
    <n v="0"/>
    <n v="0"/>
    <n v="0"/>
    <n v="0"/>
    <n v="0"/>
    <n v="350"/>
    <n v="0"/>
    <n v="0"/>
    <n v="144.97"/>
    <n v="0"/>
    <n v="0"/>
    <n v="0"/>
    <n v="0"/>
    <n v="2100"/>
    <n v="1424.98"/>
    <n v="2859.13"/>
    <n v="165"/>
    <n v="197"/>
    <n v="102376.8"/>
    <n v="181627.65"/>
    <n v="35.384618000000003"/>
    <n v="33.893137930624"/>
    <n v="9.9"/>
    <m/>
    <m/>
    <m/>
    <s v="GTO"/>
    <s v="LEON"/>
    <s v="37545"/>
    <s v="Morosidad"/>
    <x v="2"/>
  </r>
  <r>
    <n v="5084"/>
    <s v="Hipotecaria Su Casita"/>
    <s v="FIDEICOMISO 234036"/>
    <d v="2018-05-03T00:00:00"/>
    <s v="340867"/>
    <x v="3"/>
    <n v="4"/>
    <n v="371290.78"/>
    <n v="3143.58"/>
    <n v="0"/>
    <n v="374434.36"/>
    <n v="1064.49"/>
    <n v="0"/>
    <n v="0"/>
    <n v="0"/>
    <n v="0"/>
    <m/>
    <n v="374434.36"/>
    <n v="8190.3"/>
    <n v="2939.39"/>
    <n v="0"/>
    <n v="0"/>
    <n v="0"/>
    <n v="0"/>
    <n v="0"/>
    <n v="11129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08.07"/>
    <n v="11129.69"/>
    <n v="167"/>
    <n v="199"/>
    <n v="101899.94"/>
    <n v="390000.01"/>
    <n v="84.230766000000003"/>
    <n v="80.868954232898005"/>
    <n v="9.5"/>
    <m/>
    <m/>
    <m/>
    <s v="GRO"/>
    <s v="JOSE AZUETA"/>
    <s v="40880"/>
    <s v="Morosidad"/>
    <x v="2"/>
  </r>
  <r>
    <n v="5085"/>
    <s v="Hipotecaria Su Casita"/>
    <s v="FIDEICOMISO 234036"/>
    <d v="2018-05-03T00:00:00"/>
    <s v="340868"/>
    <x v="1"/>
    <n v="0"/>
    <n v="233239.65"/>
    <n v="0"/>
    <n v="0"/>
    <n v="233239.65"/>
    <n v="720.76"/>
    <n v="0"/>
    <n v="0"/>
    <n v="720.76"/>
    <n v="0"/>
    <m/>
    <n v="232518.89"/>
    <n v="0"/>
    <n v="1671.55"/>
    <n v="0"/>
    <n v="0"/>
    <n v="1671.55"/>
    <n v="0"/>
    <n v="0"/>
    <n v="0"/>
    <n v="0"/>
    <n v="0"/>
    <n v="0"/>
    <n v="0"/>
    <n v="0"/>
    <n v="0"/>
    <n v="0"/>
    <n v="130.87"/>
    <n v="0"/>
    <n v="0"/>
    <n v="0"/>
    <n v="0"/>
    <n v="0"/>
    <n v="0"/>
    <n v="0"/>
    <n v="4.28"/>
    <n v="0"/>
    <n v="3.46"/>
    <n v="0"/>
    <n v="2527.46"/>
    <n v="0"/>
    <n v="0"/>
    <n v="167"/>
    <n v="199"/>
    <n v="64177.89"/>
    <n v="246000.01"/>
    <n v="89.999998000000005"/>
    <n v="85.067881236924407"/>
    <n v="8.6"/>
    <m/>
    <m/>
    <m/>
    <s v="QR"/>
    <s v="SOLIDARIDAD"/>
    <s v="77710"/>
    <s v="Al corriente"/>
    <x v="2"/>
  </r>
  <r>
    <n v="5086"/>
    <s v="Hipotecaria Su Casita"/>
    <s v="FIDEICOMISO 234036"/>
    <d v="2018-05-03T00:00:00"/>
    <s v="340871"/>
    <x v="1"/>
    <n v="0"/>
    <n v="233588.84"/>
    <n v="0"/>
    <n v="0"/>
    <n v="233588.84"/>
    <n v="1395.59"/>
    <n v="0"/>
    <n v="0"/>
    <n v="1395.59"/>
    <n v="0"/>
    <m/>
    <n v="232193.25"/>
    <n v="0"/>
    <n v="1849.24"/>
    <n v="0"/>
    <n v="0"/>
    <n v="1849.24"/>
    <n v="0"/>
    <n v="0"/>
    <n v="0"/>
    <n v="0"/>
    <n v="0"/>
    <n v="0"/>
    <n v="0"/>
    <n v="0"/>
    <n v="0"/>
    <n v="0"/>
    <n v="188.57"/>
    <n v="0"/>
    <n v="0"/>
    <n v="0"/>
    <n v="0"/>
    <n v="0"/>
    <n v="0"/>
    <n v="0"/>
    <n v="0"/>
    <n v="0"/>
    <n v="0"/>
    <n v="0"/>
    <n v="3433.4"/>
    <n v="0"/>
    <n v="0"/>
    <n v="106"/>
    <n v="138"/>
    <n v="125208.4"/>
    <n v="258117.19"/>
    <n v="48.246347999999998"/>
    <n v="43.400737249429199"/>
    <n v="9.5"/>
    <m/>
    <m/>
    <m/>
    <s v="NL"/>
    <s v="APODACA"/>
    <s v="66613"/>
    <s v="Al corriente"/>
    <x v="2"/>
  </r>
  <r>
    <n v="5087"/>
    <s v="Hipotecaria Su Casita"/>
    <s v="FIDEICOMISO 234036"/>
    <d v="2018-05-03T00:00:00"/>
    <s v="340873"/>
    <x v="1"/>
    <n v="0"/>
    <n v="281950.62"/>
    <n v="0"/>
    <n v="0"/>
    <n v="281950.62"/>
    <n v="1761.59"/>
    <n v="0"/>
    <n v="0"/>
    <n v="1761.59"/>
    <n v="0"/>
    <m/>
    <n v="280189.03000000003"/>
    <n v="0"/>
    <n v="2020.65"/>
    <n v="0"/>
    <n v="0"/>
    <n v="2020.65"/>
    <n v="0"/>
    <n v="0"/>
    <n v="0"/>
    <n v="0"/>
    <n v="0"/>
    <n v="0"/>
    <n v="0"/>
    <n v="0"/>
    <n v="0"/>
    <n v="0"/>
    <n v="168.18"/>
    <n v="0"/>
    <n v="0"/>
    <n v="0"/>
    <n v="0"/>
    <n v="0"/>
    <n v="0"/>
    <n v="0"/>
    <n v="1017.49"/>
    <n v="0"/>
    <n v="967.91"/>
    <n v="0"/>
    <n v="4967.91"/>
    <n v="0"/>
    <n v="0"/>
    <n v="106"/>
    <n v="138"/>
    <n v="83637.460000000006"/>
    <n v="313137.94"/>
    <n v="89.999994999999998"/>
    <n v="80.530041486045604"/>
    <n v="8.6"/>
    <m/>
    <m/>
    <m/>
    <s v="EM"/>
    <s v="CHALCO"/>
    <s v="56600"/>
    <s v="Al corriente"/>
    <x v="2"/>
  </r>
  <r>
    <n v="5088"/>
    <s v="Hipotecaria Su Casita"/>
    <s v="FIDEICOMISO 234036"/>
    <d v="2018-05-03T00:00:00"/>
    <s v="340875"/>
    <x v="19"/>
    <n v="16"/>
    <n v="529120.68999999994"/>
    <n v="60597.27"/>
    <n v="0"/>
    <n v="589717.96"/>
    <n v="4022.16"/>
    <n v="0"/>
    <n v="0"/>
    <n v="0"/>
    <n v="0"/>
    <m/>
    <n v="589717.96"/>
    <n v="63902.71"/>
    <n v="3792.03"/>
    <n v="0"/>
    <n v="0"/>
    <n v="0"/>
    <n v="0"/>
    <n v="0"/>
    <n v="67694.74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619.43"/>
    <n v="67694.740000000005"/>
    <n v="92"/>
    <n v="124"/>
    <n v="171118.97"/>
    <n v="600329.14"/>
    <n v="94.999999000000003"/>
    <n v="93.320816661143596"/>
    <n v="8.6"/>
    <m/>
    <m/>
    <m/>
    <s v="QR"/>
    <s v="BENITO JUAREZ"/>
    <s v="77500"/>
    <s v="Morosidad"/>
    <x v="2"/>
  </r>
  <r>
    <n v="5089"/>
    <s v="Hipotecaria Su Casita"/>
    <s v="FIDEICOMISO 234036"/>
    <d v="2018-05-03T00:00:00"/>
    <s v="340877"/>
    <x v="1"/>
    <n v="0"/>
    <n v="236578.87"/>
    <n v="0"/>
    <n v="0"/>
    <n v="236578.87"/>
    <n v="678.27"/>
    <n v="0"/>
    <n v="0"/>
    <n v="678.27"/>
    <n v="0"/>
    <m/>
    <n v="235900.6"/>
    <n v="0"/>
    <n v="1872.92"/>
    <n v="0"/>
    <n v="0"/>
    <n v="1872.92"/>
    <n v="0"/>
    <n v="0"/>
    <n v="0"/>
    <n v="0"/>
    <n v="0"/>
    <n v="0"/>
    <n v="0"/>
    <n v="0"/>
    <n v="0"/>
    <n v="0"/>
    <n v="132.19999999999999"/>
    <n v="0"/>
    <n v="0"/>
    <n v="0"/>
    <n v="0"/>
    <n v="0"/>
    <n v="0"/>
    <n v="0"/>
    <n v="33.22"/>
    <n v="0"/>
    <n v="33.22"/>
    <n v="0"/>
    <n v="2716.61"/>
    <n v="0"/>
    <n v="0"/>
    <n v="167"/>
    <n v="199"/>
    <n v="64893.32"/>
    <n v="248500.01"/>
    <n v="89.999988000000002"/>
    <n v="85.436822192452993"/>
    <n v="9.5"/>
    <m/>
    <m/>
    <m/>
    <s v="SIN"/>
    <s v="CULIACAN"/>
    <s v="80014"/>
    <s v="Al corriente"/>
    <x v="2"/>
  </r>
  <r>
    <n v="5090"/>
    <s v="Hipotecaria Su Casita"/>
    <s v="FIDEICOMISO 234036"/>
    <d v="2018-05-03T00:00:00"/>
    <s v="340878"/>
    <x v="7"/>
    <n v="5"/>
    <n v="217268.68"/>
    <n v="2683.96"/>
    <n v="0"/>
    <n v="219952.64000000001"/>
    <n v="611.07000000000005"/>
    <n v="0"/>
    <n v="287.79000000000002"/>
    <n v="0"/>
    <n v="0"/>
    <m/>
    <n v="219664.85"/>
    <n v="7000.71"/>
    <n v="1738.15"/>
    <n v="0"/>
    <n v="1740.91"/>
    <n v="0"/>
    <n v="0"/>
    <n v="0"/>
    <n v="6997.95"/>
    <n v="0"/>
    <n v="0"/>
    <n v="0"/>
    <n v="0"/>
    <n v="0"/>
    <n v="0"/>
    <n v="0"/>
    <n v="0"/>
    <n v="0"/>
    <n v="0"/>
    <n v="0"/>
    <n v="350"/>
    <n v="0"/>
    <n v="0"/>
    <n v="121.3"/>
    <n v="0"/>
    <n v="0"/>
    <n v="0"/>
    <n v="0"/>
    <n v="2500"/>
    <n v="3007.24"/>
    <n v="6997.95"/>
    <n v="168"/>
    <n v="200"/>
    <n v="59333.25"/>
    <n v="228000"/>
    <n v="78.947368999999995"/>
    <n v="76.061236707366902"/>
    <n v="9.6"/>
    <m/>
    <m/>
    <m/>
    <s v="NL"/>
    <s v="MONTERREY"/>
    <s v="64103"/>
    <s v="Morosidad"/>
    <x v="2"/>
  </r>
  <r>
    <n v="5091"/>
    <s v="Hipotecaria Su Casita"/>
    <s v="FIDEICOMISO 234036"/>
    <d v="2018-05-03T00:00:00"/>
    <s v="340879"/>
    <x v="14"/>
    <n v="9"/>
    <n v="339024.55"/>
    <n v="43754.080000000002"/>
    <n v="0"/>
    <n v="382778.63"/>
    <n v="5056.03"/>
    <n v="0"/>
    <n v="0"/>
    <n v="0"/>
    <n v="0"/>
    <m/>
    <n v="382778.63"/>
    <n v="23389.88"/>
    <n v="2683.94"/>
    <n v="0"/>
    <n v="0"/>
    <n v="0"/>
    <n v="0"/>
    <n v="0"/>
    <n v="26073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810.11"/>
    <n v="26073.82"/>
    <n v="53"/>
    <n v="85"/>
    <n v="201134.37"/>
    <n v="427887.67"/>
    <n v="62.443206000000004"/>
    <n v="55.860279510946803"/>
    <n v="9.5"/>
    <m/>
    <m/>
    <m/>
    <s v="QRO"/>
    <s v="QUERETARO"/>
    <s v="76177"/>
    <s v="Morosidad"/>
    <x v="2"/>
  </r>
  <r>
    <n v="5092"/>
    <s v="Hipotecaria Su Casita"/>
    <s v="FIDEICOMISO 234036"/>
    <d v="2018-05-03T00:00:00"/>
    <s v="340880"/>
    <x v="1"/>
    <n v="0"/>
    <n v="192320.25"/>
    <n v="0"/>
    <n v="0"/>
    <n v="192320.25"/>
    <n v="1156.3499999999999"/>
    <n v="0"/>
    <n v="0"/>
    <n v="1156.3499999999999"/>
    <n v="0"/>
    <m/>
    <n v="191163.9"/>
    <n v="0"/>
    <n v="1458.43"/>
    <n v="0"/>
    <n v="0"/>
    <n v="1458.43"/>
    <n v="0"/>
    <n v="0"/>
    <n v="0"/>
    <n v="0"/>
    <n v="0"/>
    <n v="0"/>
    <n v="0"/>
    <n v="0"/>
    <n v="0"/>
    <n v="0"/>
    <n v="162.41"/>
    <n v="0"/>
    <n v="0"/>
    <n v="0"/>
    <n v="0"/>
    <n v="0"/>
    <n v="0"/>
    <n v="0"/>
    <n v="0"/>
    <n v="0"/>
    <n v="0"/>
    <n v="0"/>
    <n v="2777.19"/>
    <n v="0"/>
    <n v="0"/>
    <n v="107"/>
    <n v="139"/>
    <n v="110942.42"/>
    <n v="212709.68"/>
    <n v="45.584484000000003"/>
    <n v="40.967142355381299"/>
    <n v="9.1"/>
    <m/>
    <m/>
    <m/>
    <s v="COA"/>
    <s v="SALTILLO"/>
    <s v="25000"/>
    <s v="Al corriente"/>
    <x v="2"/>
  </r>
  <r>
    <n v="5093"/>
    <s v="Hipotecaria Su Casita"/>
    <s v="FIDEICOMISO 234036"/>
    <d v="2018-05-03T00:00:00"/>
    <s v="340881"/>
    <x v="0"/>
    <n v="21"/>
    <n v="188177.96"/>
    <n v="19950.27"/>
    <n v="0"/>
    <n v="208128.23"/>
    <n v="1131.44"/>
    <n v="0"/>
    <n v="0"/>
    <n v="0"/>
    <n v="0"/>
    <m/>
    <n v="208128.23"/>
    <n v="58365.53"/>
    <n v="1427.02"/>
    <n v="0"/>
    <n v="0"/>
    <n v="0"/>
    <n v="0"/>
    <n v="0"/>
    <n v="59792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081.71"/>
    <n v="59792.55"/>
    <n v="107"/>
    <n v="139"/>
    <n v="90271.33"/>
    <n v="208128.23"/>
    <n v="54.405779000000003"/>
    <n v="54.405779000000003"/>
    <n v="9.1"/>
    <m/>
    <m/>
    <m/>
    <s v="JAL"/>
    <s v="TLAJOMULCO DE ZUNIGA"/>
    <s v="45640"/>
    <s v="Morosidad"/>
    <x v="2"/>
  </r>
  <r>
    <n v="5094"/>
    <s v="Hipotecaria Su Casita"/>
    <s v="FIDEICOMISO 234036"/>
    <d v="2018-05-03T00:00:00"/>
    <s v="340882"/>
    <x v="1"/>
    <n v="0"/>
    <n v="235609.84"/>
    <n v="0"/>
    <n v="0"/>
    <n v="235609.84"/>
    <n v="728.09"/>
    <n v="0"/>
    <n v="0"/>
    <n v="728.09"/>
    <n v="0"/>
    <m/>
    <n v="234881.75"/>
    <n v="0"/>
    <n v="1688.54"/>
    <n v="0"/>
    <n v="0"/>
    <n v="1688.54"/>
    <n v="0"/>
    <n v="0"/>
    <n v="0"/>
    <n v="0"/>
    <n v="0"/>
    <n v="0"/>
    <n v="0"/>
    <n v="0"/>
    <n v="0"/>
    <n v="0"/>
    <n v="132.19999999999999"/>
    <n v="0"/>
    <n v="0"/>
    <n v="0"/>
    <n v="0"/>
    <n v="0"/>
    <n v="0"/>
    <n v="0"/>
    <n v="25.05"/>
    <n v="0"/>
    <n v="23.88"/>
    <n v="0"/>
    <n v="2573.88"/>
    <n v="0"/>
    <n v="0"/>
    <n v="167"/>
    <n v="199"/>
    <n v="64861.68"/>
    <n v="248500.01"/>
    <n v="89.999996999999993"/>
    <n v="85.0678307632855"/>
    <n v="8.6"/>
    <m/>
    <m/>
    <m/>
    <s v="SIN"/>
    <s v="CULIACAN"/>
    <s v="80014"/>
    <s v="Al corriente"/>
    <x v="2"/>
  </r>
  <r>
    <n v="5095"/>
    <s v="Hipotecaria Su Casita"/>
    <s v="FIDEICOMISO 234036"/>
    <d v="2018-05-03T00:00:00"/>
    <s v="340883"/>
    <x v="1"/>
    <n v="0"/>
    <n v="343249.95"/>
    <n v="0"/>
    <n v="0"/>
    <n v="343249.95"/>
    <n v="953.02"/>
    <n v="0"/>
    <n v="0"/>
    <n v="953.02"/>
    <n v="0"/>
    <m/>
    <n v="342296.93"/>
    <n v="0"/>
    <n v="2717.4"/>
    <n v="0"/>
    <n v="0"/>
    <n v="2717.4"/>
    <n v="0"/>
    <n v="0"/>
    <n v="0"/>
    <n v="0"/>
    <n v="0"/>
    <n v="0"/>
    <n v="0"/>
    <n v="0"/>
    <n v="0"/>
    <n v="0"/>
    <n v="191.52"/>
    <n v="0"/>
    <n v="0"/>
    <n v="0"/>
    <n v="0"/>
    <n v="0"/>
    <n v="0"/>
    <n v="0"/>
    <n v="723.14"/>
    <n v="0"/>
    <n v="685.08"/>
    <n v="0"/>
    <n v="4585.08"/>
    <n v="0"/>
    <n v="0"/>
    <n v="170"/>
    <n v="202"/>
    <n v="94268.08"/>
    <n v="359999.99"/>
    <n v="89.744057999999995"/>
    <n v="85.330878867918699"/>
    <n v="9.5"/>
    <m/>
    <m/>
    <m/>
    <s v="EM"/>
    <s v="TOLUCA"/>
    <s v="50200"/>
    <s v="Al corriente"/>
    <x v="2"/>
  </r>
  <r>
    <n v="5096"/>
    <s v="Hipotecaria Su Casita"/>
    <s v="FIDEICOMISO 234036"/>
    <d v="2018-05-03T00:00:00"/>
    <s v="340884"/>
    <x v="3"/>
    <n v="4"/>
    <n v="393315.98"/>
    <n v="0"/>
    <n v="0"/>
    <n v="393315.98"/>
    <n v="1190.92"/>
    <n v="0"/>
    <n v="0"/>
    <n v="1190.92"/>
    <n v="0"/>
    <m/>
    <n v="392125.06"/>
    <n v="0"/>
    <n v="2818.76"/>
    <n v="0"/>
    <n v="0"/>
    <n v="2818.76"/>
    <n v="0"/>
    <n v="0"/>
    <n v="0"/>
    <n v="0"/>
    <n v="0"/>
    <n v="0"/>
    <n v="0"/>
    <n v="0"/>
    <n v="0"/>
    <n v="0"/>
    <n v="220.46"/>
    <n v="0"/>
    <n v="0"/>
    <n v="0"/>
    <n v="0"/>
    <n v="0"/>
    <n v="0"/>
    <n v="0"/>
    <n v="0"/>
    <n v="0"/>
    <n v="4230.1400000000003"/>
    <n v="0"/>
    <n v="4230.1400000000003"/>
    <n v="0"/>
    <n v="0"/>
    <n v="169"/>
    <n v="201"/>
    <n v="107949.19"/>
    <n v="414399.99"/>
    <n v="89.999999000000003"/>
    <n v="85.162296958247893"/>
    <n v="8.6"/>
    <m/>
    <m/>
    <m/>
    <s v="VER"/>
    <s v="VERACRUZ"/>
    <s v="91808"/>
    <s v="Al corriente"/>
    <x v="2"/>
  </r>
  <r>
    <n v="5097"/>
    <s v="Hipotecaria Su Casita"/>
    <s v="FIDEICOMISO 234036"/>
    <d v="2018-05-03T00:00:00"/>
    <s v="340885"/>
    <x v="3"/>
    <n v="4"/>
    <n v="293824.99"/>
    <n v="3567.79"/>
    <n v="0"/>
    <n v="297392.78000000003"/>
    <n v="907.98"/>
    <n v="0"/>
    <n v="882.42"/>
    <n v="0"/>
    <n v="0"/>
    <m/>
    <n v="296510.36"/>
    <n v="7879.42"/>
    <n v="2105.75"/>
    <n v="0"/>
    <n v="1602.71"/>
    <n v="0"/>
    <n v="0"/>
    <n v="0"/>
    <n v="8382.4599999999991"/>
    <n v="0"/>
    <n v="0"/>
    <n v="0"/>
    <n v="0"/>
    <n v="0"/>
    <n v="0"/>
    <n v="0"/>
    <n v="0"/>
    <n v="0"/>
    <n v="0"/>
    <n v="0"/>
    <n v="350"/>
    <n v="0"/>
    <n v="0"/>
    <n v="164.87"/>
    <n v="0"/>
    <n v="0"/>
    <n v="0"/>
    <n v="0"/>
    <n v="3000"/>
    <n v="3593.35"/>
    <n v="8382.4599999999991"/>
    <n v="167"/>
    <n v="199"/>
    <n v="80831.8"/>
    <n v="309899.99"/>
    <n v="87.008713999999998"/>
    <n v="83.249389944404399"/>
    <n v="8.6"/>
    <m/>
    <m/>
    <m/>
    <s v="EM"/>
    <s v="TECAMAC"/>
    <s v="55764"/>
    <s v="Morosidad"/>
    <x v="2"/>
  </r>
  <r>
    <n v="5098"/>
    <s v="Hipotecaria Su Casita"/>
    <s v="FIDEICOMISO 234036"/>
    <d v="2018-05-03T00:00:00"/>
    <s v="340886"/>
    <x v="3"/>
    <n v="4"/>
    <n v="652184.86"/>
    <n v="5837.86"/>
    <n v="0"/>
    <n v="658022.72"/>
    <n v="1865.57"/>
    <n v="0"/>
    <n v="1833.64"/>
    <n v="0"/>
    <n v="0"/>
    <m/>
    <n v="656189.07999999996"/>
    <n v="15412.89"/>
    <n v="5108.78"/>
    <n v="0"/>
    <n v="5151.9399999999996"/>
    <n v="0"/>
    <n v="0"/>
    <n v="0"/>
    <n v="15369.73"/>
    <n v="0"/>
    <n v="0"/>
    <n v="0"/>
    <n v="0"/>
    <n v="0"/>
    <n v="0"/>
    <n v="0"/>
    <n v="0"/>
    <n v="0"/>
    <n v="0"/>
    <n v="0"/>
    <n v="350"/>
    <n v="0"/>
    <n v="0"/>
    <n v="364.42"/>
    <n v="0"/>
    <n v="0"/>
    <n v="0"/>
    <n v="0"/>
    <n v="7700"/>
    <n v="5869.79"/>
    <n v="15369.73"/>
    <n v="168"/>
    <n v="200"/>
    <n v="178784.05"/>
    <n v="685000"/>
    <n v="84.744523000000001"/>
    <n v="81.180190631253794"/>
    <n v="9.4"/>
    <m/>
    <m/>
    <m/>
    <s v="JAL"/>
    <s v="PUERTO VALLARTA"/>
    <s v="48280"/>
    <s v="Morosidad"/>
    <x v="2"/>
  </r>
  <r>
    <n v="5099"/>
    <s v="Hipotecaria Su Casita"/>
    <s v="FIDEICOMISO 234036"/>
    <d v="2018-05-03T00:00:00"/>
    <s v="340888"/>
    <x v="1"/>
    <n v="0"/>
    <n v="769058.52"/>
    <n v="0"/>
    <n v="0"/>
    <n v="769058.52"/>
    <n v="4741.37"/>
    <n v="0"/>
    <n v="0"/>
    <n v="4741.37"/>
    <n v="0"/>
    <m/>
    <n v="764317.15"/>
    <n v="0"/>
    <n v="5511.59"/>
    <n v="0"/>
    <n v="0"/>
    <n v="5511.59"/>
    <n v="0"/>
    <n v="0"/>
    <n v="0"/>
    <n v="0"/>
    <n v="0"/>
    <n v="0"/>
    <n v="0"/>
    <n v="0"/>
    <n v="0"/>
    <n v="0"/>
    <n v="453.8"/>
    <n v="0"/>
    <n v="0"/>
    <n v="0"/>
    <n v="0"/>
    <n v="0"/>
    <n v="0"/>
    <n v="0"/>
    <n v="3706"/>
    <n v="0"/>
    <n v="3562.76"/>
    <n v="0"/>
    <n v="14412.76"/>
    <n v="0"/>
    <n v="0"/>
    <n v="107"/>
    <n v="139"/>
    <n v="222559.55"/>
    <n v="852999.98"/>
    <n v="90.000001999999995"/>
    <n v="80.643079298353896"/>
    <n v="8.6"/>
    <m/>
    <m/>
    <m/>
    <s v="JAL"/>
    <s v="TONALA"/>
    <s v="45400"/>
    <s v="Al corriente"/>
    <x v="2"/>
  </r>
  <r>
    <n v="5100"/>
    <s v="Hipotecaria Su Casita"/>
    <s v="FIDEICOMISO 234036"/>
    <d v="2018-05-03T00:00:00"/>
    <s v="340891"/>
    <x v="21"/>
    <n v="15"/>
    <n v="647480.85"/>
    <n v="30075.89"/>
    <n v="0"/>
    <n v="677556.74"/>
    <n v="2133"/>
    <n v="0"/>
    <n v="0"/>
    <n v="0"/>
    <n v="0"/>
    <m/>
    <n v="677556.74"/>
    <n v="76659.05"/>
    <n v="5071.93"/>
    <n v="0"/>
    <n v="0"/>
    <n v="0"/>
    <n v="0"/>
    <n v="0"/>
    <n v="8173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208.89"/>
    <n v="81730.98"/>
    <n v="155"/>
    <n v="187"/>
    <n v="178716.37"/>
    <n v="685000.01"/>
    <n v="89.452555000000004"/>
    <n v="88.480555716299506"/>
    <n v="9.4"/>
    <m/>
    <m/>
    <m/>
    <s v="JAL"/>
    <s v="PUERTO VALLARTA"/>
    <s v="48280"/>
    <s v="Morosidad"/>
    <x v="2"/>
  </r>
  <r>
    <n v="5101"/>
    <s v="Hipotecaria Su Casita"/>
    <s v="FIDEICOMISO 234036"/>
    <d v="2018-05-03T00:00:00"/>
    <s v="340895"/>
    <x v="0"/>
    <n v="21"/>
    <n v="366718.23"/>
    <n v="18281.77"/>
    <n v="0"/>
    <n v="385000"/>
    <n v="1040.17"/>
    <n v="0"/>
    <n v="0"/>
    <n v="0"/>
    <n v="0"/>
    <m/>
    <n v="385000"/>
    <n v="89829.11"/>
    <n v="2903.19"/>
    <n v="0"/>
    <n v="0"/>
    <n v="0"/>
    <n v="0"/>
    <n v="0"/>
    <n v="92732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321.939999999999"/>
    <n v="92732.3"/>
    <n v="168"/>
    <n v="200"/>
    <n v="100177.3"/>
    <n v="385000"/>
    <n v="88.311693000000005"/>
    <n v="88.311693000000005"/>
    <n v="9.5"/>
    <m/>
    <m/>
    <m/>
    <s v="SON"/>
    <s v="CAJEME"/>
    <s v="85134"/>
    <s v="Morosidad"/>
    <x v="2"/>
  </r>
  <r>
    <n v="5102"/>
    <s v="Hipotecaria Su Casita"/>
    <s v="FIDEICOMISO 234036"/>
    <d v="2018-05-03T00:00:00"/>
    <s v="340896"/>
    <x v="1"/>
    <n v="0"/>
    <n v="1197916.6599999999"/>
    <n v="0"/>
    <n v="0"/>
    <n v="1197916.6599999999"/>
    <n v="3361.65"/>
    <n v="0"/>
    <n v="0"/>
    <n v="3361.65"/>
    <n v="0"/>
    <m/>
    <n v="1194555.01"/>
    <n v="0"/>
    <n v="9483.51"/>
    <n v="0"/>
    <n v="0"/>
    <n v="9483.51"/>
    <n v="0"/>
    <n v="0"/>
    <n v="0"/>
    <n v="0"/>
    <n v="0"/>
    <n v="0"/>
    <n v="0"/>
    <n v="0"/>
    <n v="0"/>
    <n v="0"/>
    <n v="668.72"/>
    <n v="0"/>
    <n v="0"/>
    <n v="0"/>
    <n v="0"/>
    <n v="0"/>
    <n v="0"/>
    <n v="0"/>
    <n v="0"/>
    <n v="0"/>
    <n v="0"/>
    <n v="0.03"/>
    <n v="13513.88"/>
    <n v="0"/>
    <n v="0"/>
    <n v="169"/>
    <n v="201"/>
    <n v="327351"/>
    <n v="1257000.02"/>
    <n v="88.782814000000002"/>
    <n v="84.372278105133304"/>
    <n v="9.5"/>
    <m/>
    <m/>
    <m/>
    <s v="BCN"/>
    <s v="TIJUANA"/>
    <s v="22226"/>
    <s v="Al corriente"/>
    <x v="2"/>
  </r>
  <r>
    <n v="5103"/>
    <s v="Hipotecaria Su Casita"/>
    <s v="FIDEICOMISO 234036"/>
    <d v="2018-05-03T00:00:00"/>
    <s v="340898"/>
    <x v="3"/>
    <n v="4"/>
    <n v="235734.1"/>
    <n v="0"/>
    <n v="0"/>
    <n v="235734.1"/>
    <n v="721.07"/>
    <n v="0"/>
    <n v="0"/>
    <n v="721.07"/>
    <n v="0"/>
    <m/>
    <n v="235013.03"/>
    <n v="0"/>
    <n v="1689.43"/>
    <n v="0"/>
    <n v="0"/>
    <n v="1689.43"/>
    <n v="0"/>
    <n v="0"/>
    <n v="0"/>
    <n v="0"/>
    <n v="0"/>
    <n v="0"/>
    <n v="0"/>
    <n v="0"/>
    <n v="0"/>
    <n v="0"/>
    <n v="132.19999999999999"/>
    <n v="0"/>
    <n v="0"/>
    <n v="0"/>
    <n v="0"/>
    <n v="0"/>
    <n v="0"/>
    <n v="0"/>
    <n v="0"/>
    <n v="0"/>
    <n v="2542.6999999999998"/>
    <n v="0"/>
    <n v="2542.6999999999998"/>
    <n v="0"/>
    <n v="0"/>
    <n v="168"/>
    <n v="200"/>
    <n v="64765.88"/>
    <n v="248500.01"/>
    <n v="89.999996999999993"/>
    <n v="85.115376836246099"/>
    <n v="8.6"/>
    <m/>
    <m/>
    <m/>
    <s v="SIN"/>
    <s v="CULIACAN"/>
    <s v="80014"/>
    <s v="Al corriente"/>
    <x v="2"/>
  </r>
  <r>
    <n v="5104"/>
    <s v="Hipotecaria Su Casita"/>
    <s v="FIDEICOMISO 234036"/>
    <d v="2018-05-03T00:00:00"/>
    <s v="340899"/>
    <x v="0"/>
    <n v="21"/>
    <n v="282173.90000000002"/>
    <n v="28826.11"/>
    <n v="0"/>
    <n v="311000.01"/>
    <n v="1640.11"/>
    <n v="0"/>
    <n v="0"/>
    <n v="0"/>
    <n v="0"/>
    <m/>
    <n v="311000.01"/>
    <n v="93264.62"/>
    <n v="2233.88"/>
    <n v="0"/>
    <n v="0"/>
    <n v="0"/>
    <n v="0"/>
    <n v="0"/>
    <n v="95498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466.22"/>
    <n v="95498.5"/>
    <n v="108"/>
    <n v="140"/>
    <n v="80983.64"/>
    <n v="311000.01"/>
    <n v="81.723468999999994"/>
    <n v="81.723468999999994"/>
    <n v="9.5"/>
    <m/>
    <m/>
    <m/>
    <s v="BCN"/>
    <s v="MEXICALI"/>
    <s v="21327"/>
    <s v="Morosidad"/>
    <x v="2"/>
  </r>
  <r>
    <n v="5105"/>
    <s v="Hipotecaria Su Casita"/>
    <s v="FIDEICOMISO 234036"/>
    <d v="2018-05-03T00:00:00"/>
    <s v="340900"/>
    <x v="1"/>
    <n v="0"/>
    <n v="260137.99"/>
    <n v="0"/>
    <n v="0"/>
    <n v="260137.99"/>
    <n v="1471.46"/>
    <n v="0"/>
    <n v="0"/>
    <n v="1471.46"/>
    <n v="0"/>
    <m/>
    <n v="258666.53"/>
    <n v="0"/>
    <n v="2059.4299999999998"/>
    <n v="0"/>
    <n v="0"/>
    <n v="2059.4299999999998"/>
    <n v="0"/>
    <n v="0"/>
    <n v="0"/>
    <n v="0"/>
    <n v="0"/>
    <n v="0"/>
    <n v="0"/>
    <n v="0"/>
    <n v="0"/>
    <n v="0"/>
    <n v="152.15"/>
    <n v="0"/>
    <n v="0"/>
    <n v="0"/>
    <n v="0"/>
    <n v="0"/>
    <n v="0"/>
    <n v="0"/>
    <n v="1.8"/>
    <n v="0"/>
    <n v="1.8"/>
    <n v="0"/>
    <n v="3684.84"/>
    <n v="0"/>
    <n v="0"/>
    <n v="110"/>
    <n v="142"/>
    <n v="74564.06"/>
    <n v="286000"/>
    <n v="89.055947000000003"/>
    <n v="80.544730022216498"/>
    <n v="9.5"/>
    <m/>
    <m/>
    <m/>
    <s v="QR"/>
    <s v="BENITO JUAREZ"/>
    <s v="77518"/>
    <s v="Al corriente"/>
    <x v="2"/>
  </r>
  <r>
    <n v="5106"/>
    <s v="Hipotecaria Su Casita"/>
    <s v="FIDEICOMISO 234036"/>
    <d v="2018-05-03T00:00:00"/>
    <s v="340901"/>
    <x v="1"/>
    <n v="0"/>
    <n v="272898.51"/>
    <n v="0"/>
    <n v="0"/>
    <n v="272898.51"/>
    <n v="897.17"/>
    <n v="0"/>
    <n v="0"/>
    <n v="897.17"/>
    <n v="0"/>
    <m/>
    <n v="272001.34000000003"/>
    <n v="0"/>
    <n v="1955.77"/>
    <n v="0"/>
    <n v="0"/>
    <n v="1955.77"/>
    <n v="0"/>
    <n v="0"/>
    <n v="0"/>
    <n v="0"/>
    <n v="0"/>
    <n v="0"/>
    <n v="0"/>
    <n v="0"/>
    <n v="0"/>
    <n v="0"/>
    <n v="156.32"/>
    <n v="0"/>
    <n v="0"/>
    <n v="0"/>
    <n v="0"/>
    <n v="0"/>
    <n v="0"/>
    <n v="0"/>
    <n v="117.6"/>
    <n v="0"/>
    <n v="116.86"/>
    <n v="0"/>
    <n v="3126.86"/>
    <n v="0"/>
    <n v="0"/>
    <n v="161"/>
    <n v="193"/>
    <n v="78203.710000000006"/>
    <n v="288781.98"/>
    <n v="76.537954999999997"/>
    <n v="72.090461880134299"/>
    <n v="8.6"/>
    <m/>
    <m/>
    <m/>
    <s v="PUE"/>
    <s v="CUAUTLANCINGO"/>
    <s v="72710"/>
    <s v="Al corriente"/>
    <x v="2"/>
  </r>
  <r>
    <n v="5107"/>
    <s v="Hipotecaria Su Casita"/>
    <s v="FIDEICOMISO 234036"/>
    <d v="2018-05-03T00:00:00"/>
    <s v="340903"/>
    <x v="0"/>
    <n v="21"/>
    <n v="364557.76"/>
    <n v="19742.22"/>
    <n v="0"/>
    <n v="384299.98"/>
    <n v="1115.1300000000001"/>
    <n v="0"/>
    <n v="0"/>
    <n v="0"/>
    <n v="0"/>
    <m/>
    <n v="384299.98"/>
    <n v="61538.92"/>
    <n v="2612.66"/>
    <n v="0"/>
    <n v="0"/>
    <n v="0"/>
    <n v="0"/>
    <n v="0"/>
    <n v="64151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857.349999999999"/>
    <n v="64151.58"/>
    <n v="168"/>
    <n v="200"/>
    <n v="100007.75"/>
    <n v="384299.98"/>
    <n v="90.000005000000002"/>
    <n v="90.000005000000002"/>
    <n v="8.6"/>
    <m/>
    <m/>
    <m/>
    <s v="BCN"/>
    <s v="MEXICALI"/>
    <s v="21378"/>
    <s v="Morosidad"/>
    <x v="2"/>
  </r>
  <r>
    <n v="5108"/>
    <s v="Hipotecaria Su Casita"/>
    <s v="FIDEICOMISO 234036"/>
    <d v="2018-05-03T00:00:00"/>
    <s v="340905"/>
    <x v="6"/>
    <n v="11"/>
    <n v="523025.99"/>
    <n v="15569.52"/>
    <n v="0"/>
    <n v="538595.51"/>
    <n v="1483.53"/>
    <n v="0"/>
    <n v="0"/>
    <n v="0"/>
    <n v="0"/>
    <m/>
    <n v="538595.51"/>
    <n v="44618.41"/>
    <n v="4140.62"/>
    <n v="0"/>
    <n v="0"/>
    <n v="0"/>
    <n v="0"/>
    <n v="0"/>
    <n v="48759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53.05"/>
    <n v="48759.03"/>
    <n v="168"/>
    <n v="200"/>
    <n v="142966.26999999999"/>
    <n v="549099.99"/>
    <n v="86.625935999999996"/>
    <n v="84.968750735448694"/>
    <n v="9.5"/>
    <m/>
    <m/>
    <m/>
    <s v="BCN"/>
    <s v="MEXICALI"/>
    <s v="21000"/>
    <s v="Morosidad"/>
    <x v="2"/>
  </r>
  <r>
    <n v="5109"/>
    <s v="Hipotecaria Su Casita"/>
    <s v="FIDEICOMISO 234036"/>
    <d v="2018-05-03T00:00:00"/>
    <s v="340906"/>
    <x v="1"/>
    <n v="0"/>
    <n v="469570.96"/>
    <n v="0"/>
    <n v="0"/>
    <n v="469570.96"/>
    <n v="1436.34"/>
    <n v="0"/>
    <n v="0"/>
    <n v="1436.34"/>
    <n v="0"/>
    <m/>
    <n v="468134.62"/>
    <n v="0"/>
    <n v="3365.26"/>
    <n v="0"/>
    <n v="0"/>
    <n v="3365.26"/>
    <n v="0"/>
    <n v="0"/>
    <n v="0"/>
    <n v="0"/>
    <n v="0"/>
    <n v="0"/>
    <n v="0"/>
    <n v="0"/>
    <n v="0"/>
    <n v="0"/>
    <n v="263.33999999999997"/>
    <n v="0"/>
    <n v="0"/>
    <n v="0"/>
    <n v="0"/>
    <n v="0"/>
    <n v="0"/>
    <n v="0"/>
    <n v="61.2"/>
    <n v="0"/>
    <n v="61.14"/>
    <n v="0"/>
    <n v="5126.1400000000003"/>
    <n v="0"/>
    <n v="0"/>
    <n v="168"/>
    <n v="200"/>
    <n v="128880.54"/>
    <n v="495000"/>
    <n v="90.000003000000007"/>
    <n v="85.115388291724997"/>
    <n v="8.6"/>
    <m/>
    <m/>
    <m/>
    <s v="TAM"/>
    <s v="MATAMOROS"/>
    <s v="87345"/>
    <s v="Al corriente"/>
    <x v="2"/>
  </r>
  <r>
    <n v="5110"/>
    <s v="Hipotecaria Su Casita"/>
    <s v="FIDEICOMISO 234036"/>
    <d v="2018-05-03T00:00:00"/>
    <s v="340907"/>
    <x v="0"/>
    <n v="21"/>
    <n v="510361.96"/>
    <n v="27638.05"/>
    <n v="0"/>
    <n v="538000.01"/>
    <n v="1561.12"/>
    <n v="0"/>
    <n v="0"/>
    <n v="0"/>
    <n v="0"/>
    <m/>
    <n v="538000.01"/>
    <n v="115561.68"/>
    <n v="3657.59"/>
    <n v="0"/>
    <n v="0"/>
    <n v="0"/>
    <n v="0"/>
    <n v="0"/>
    <n v="119219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199.17"/>
    <n v="119219.27"/>
    <n v="168"/>
    <n v="200"/>
    <n v="140068.13"/>
    <n v="538000.01"/>
    <n v="90.000001999999995"/>
    <n v="90.000001999999995"/>
    <n v="8.6"/>
    <m/>
    <m/>
    <m/>
    <s v="CHI"/>
    <s v="CHIHUAHUA"/>
    <s v="31124"/>
    <s v="Morosidad"/>
    <x v="2"/>
  </r>
  <r>
    <n v="5111"/>
    <s v="Hipotecaria Su Casita"/>
    <s v="FIDEICOMISO 234036"/>
    <d v="2018-05-03T00:00:00"/>
    <s v="340908"/>
    <x v="1"/>
    <n v="0"/>
    <n v="270739.37"/>
    <n v="0"/>
    <n v="0"/>
    <n v="270739.37"/>
    <n v="3946.27"/>
    <n v="0"/>
    <n v="0"/>
    <n v="3946.27"/>
    <n v="0"/>
    <m/>
    <n v="266793.09999999998"/>
    <n v="0"/>
    <n v="1940.3"/>
    <n v="0"/>
    <n v="0"/>
    <n v="1940.3"/>
    <n v="0"/>
    <n v="0"/>
    <n v="0"/>
    <n v="0"/>
    <n v="0"/>
    <n v="0"/>
    <n v="0"/>
    <n v="0"/>
    <n v="0"/>
    <n v="0"/>
    <n v="226.76"/>
    <n v="0"/>
    <n v="0"/>
    <n v="0"/>
    <n v="0"/>
    <n v="0"/>
    <n v="0"/>
    <n v="0"/>
    <n v="7.22"/>
    <n v="0"/>
    <n v="0.55000000000000004"/>
    <n v="0"/>
    <n v="6120.55"/>
    <n v="0"/>
    <n v="0"/>
    <n v="55"/>
    <n v="87"/>
    <n v="139727.82"/>
    <n v="340604.3"/>
    <n v="72.067036999999999"/>
    <n v="56.449634396995897"/>
    <n v="8.6"/>
    <m/>
    <m/>
    <m/>
    <s v="NL"/>
    <s v="SANTA CATARINA"/>
    <s v="66365"/>
    <s v="Al corriente"/>
    <x v="2"/>
  </r>
  <r>
    <n v="5112"/>
    <s v="Hipotecaria Su Casita"/>
    <s v="FIDEICOMISO 234036"/>
    <d v="2018-05-03T00:00:00"/>
    <s v="340909"/>
    <x v="2"/>
    <n v="0"/>
    <n v="297891.90999999997"/>
    <n v="0"/>
    <n v="0"/>
    <n v="297891.90999999997"/>
    <n v="901.99"/>
    <n v="0"/>
    <n v="0"/>
    <n v="0"/>
    <n v="0"/>
    <m/>
    <n v="297891.90999999997"/>
    <n v="0"/>
    <n v="2134.89"/>
    <n v="0"/>
    <n v="0"/>
    <n v="0"/>
    <n v="0"/>
    <n v="0"/>
    <n v="2134.89"/>
    <n v="0"/>
    <n v="0"/>
    <n v="0"/>
    <n v="0"/>
    <n v="0"/>
    <n v="0"/>
    <n v="0"/>
    <n v="0.66"/>
    <n v="0"/>
    <n v="0"/>
    <n v="0"/>
    <n v="0"/>
    <n v="0"/>
    <n v="0"/>
    <n v="0"/>
    <n v="0"/>
    <n v="0"/>
    <n v="0.66"/>
    <n v="0"/>
    <n v="0.66"/>
    <n v="901.99"/>
    <n v="2134.89"/>
    <n v="169"/>
    <n v="201"/>
    <n v="83954.6"/>
    <n v="313860.73"/>
    <n v="80.812880000000007"/>
    <n v="76.701227247514595"/>
    <n v="8.6"/>
    <m/>
    <m/>
    <m/>
    <s v="CHI"/>
    <s v="JUAREZ"/>
    <s v="32577"/>
    <s v="Morosidad"/>
    <x v="2"/>
  </r>
  <r>
    <n v="5113"/>
    <s v="Hipotecaria Su Casita"/>
    <s v="FIDEICOMISO 234036"/>
    <d v="2018-05-03T00:00:00"/>
    <s v="340911"/>
    <x v="1"/>
    <n v="0"/>
    <n v="410755.96"/>
    <n v="0"/>
    <n v="0"/>
    <n v="410755.96"/>
    <n v="1256.44"/>
    <n v="0"/>
    <n v="0"/>
    <n v="1256.44"/>
    <n v="0"/>
    <m/>
    <n v="409499.52"/>
    <n v="0"/>
    <n v="2943.75"/>
    <n v="0"/>
    <n v="0"/>
    <n v="2943.75"/>
    <n v="0"/>
    <n v="0"/>
    <n v="0"/>
    <n v="0"/>
    <n v="0"/>
    <n v="0"/>
    <n v="0"/>
    <n v="0"/>
    <n v="0"/>
    <n v="0"/>
    <n v="230.36"/>
    <n v="0"/>
    <n v="0"/>
    <n v="0"/>
    <n v="0"/>
    <n v="0"/>
    <n v="0"/>
    <n v="0"/>
    <n v="77.8"/>
    <n v="0"/>
    <n v="8.35"/>
    <n v="0"/>
    <n v="4508.3500000000004"/>
    <n v="0"/>
    <n v="0"/>
    <n v="168"/>
    <n v="200"/>
    <n v="112652.75"/>
    <n v="433000"/>
    <n v="90.000004000000004"/>
    <n v="85.115377454960907"/>
    <n v="8.6"/>
    <m/>
    <m/>
    <m/>
    <s v="JAL"/>
    <s v="TLAJOMULCO DE ZUNIGA"/>
    <s v="45640"/>
    <s v="Al corriente"/>
    <x v="2"/>
  </r>
  <r>
    <n v="5114"/>
    <s v="Hipotecaria Su Casita"/>
    <s v="FIDEICOMISO 234036"/>
    <d v="2018-05-03T00:00:00"/>
    <s v="340912"/>
    <x v="1"/>
    <n v="0"/>
    <n v="215543.29"/>
    <n v="0"/>
    <n v="0"/>
    <n v="215543.29"/>
    <n v="1277.4000000000001"/>
    <n v="0"/>
    <n v="0"/>
    <n v="1277.4000000000001"/>
    <n v="0"/>
    <m/>
    <n v="214265.89"/>
    <n v="0"/>
    <n v="1544.73"/>
    <n v="0"/>
    <n v="0"/>
    <n v="1544.73"/>
    <n v="0"/>
    <n v="0"/>
    <n v="0"/>
    <n v="0"/>
    <n v="0"/>
    <n v="0"/>
    <n v="0"/>
    <n v="0"/>
    <n v="0"/>
    <n v="0"/>
    <n v="162.38999999999999"/>
    <n v="0"/>
    <n v="0"/>
    <n v="0"/>
    <n v="0"/>
    <n v="0"/>
    <n v="0"/>
    <n v="0"/>
    <n v="332.6"/>
    <n v="0"/>
    <n v="317.12"/>
    <n v="0"/>
    <n v="3317.12"/>
    <n v="0"/>
    <n v="0"/>
    <n v="110"/>
    <n v="142"/>
    <n v="102625.65"/>
    <n v="238158.49"/>
    <n v="55.140385999999999"/>
    <n v="49.608577385729703"/>
    <n v="8.6"/>
    <m/>
    <m/>
    <m/>
    <s v="DF"/>
    <s v="MIGUEL HIDALGO"/>
    <s v="11410"/>
    <s v="Al corriente"/>
    <x v="2"/>
  </r>
  <r>
    <n v="5115"/>
    <s v="Hipotecaria Su Casita"/>
    <s v="FIDEICOMISO 234036"/>
    <d v="2018-05-03T00:00:00"/>
    <s v="340913"/>
    <x v="9"/>
    <n v="10"/>
    <n v="393316"/>
    <n v="11452.89"/>
    <n v="0"/>
    <n v="404768.89"/>
    <n v="1190.92"/>
    <n v="0"/>
    <n v="758.84"/>
    <n v="0"/>
    <n v="0"/>
    <m/>
    <n v="404010.05"/>
    <n v="28643.91"/>
    <n v="2818.76"/>
    <n v="0"/>
    <n v="2900.84"/>
    <n v="0"/>
    <n v="0"/>
    <n v="0"/>
    <n v="28561.83"/>
    <n v="0"/>
    <n v="0"/>
    <n v="0"/>
    <n v="0"/>
    <n v="0"/>
    <n v="0"/>
    <n v="0"/>
    <n v="0"/>
    <n v="0"/>
    <n v="0"/>
    <n v="0"/>
    <n v="350"/>
    <n v="0"/>
    <n v="0"/>
    <n v="220.46"/>
    <n v="0"/>
    <n v="0"/>
    <n v="0"/>
    <n v="0"/>
    <n v="4230.1400000000003"/>
    <n v="11884.97"/>
    <n v="28561.83"/>
    <n v="169"/>
    <n v="201"/>
    <n v="107964.27"/>
    <n v="414400.01"/>
    <n v="89.044403000000003"/>
    <n v="86.811855309197895"/>
    <n v="8.6"/>
    <m/>
    <m/>
    <m/>
    <s v="VER"/>
    <s v="VERACRUZ"/>
    <s v="91808"/>
    <s v="Morosidad"/>
    <x v="2"/>
  </r>
  <r>
    <n v="5116"/>
    <s v="Hipotecaria Su Casita"/>
    <s v="FIDEICOMISO 234036"/>
    <d v="2018-05-03T00:00:00"/>
    <s v="340914"/>
    <x v="13"/>
    <n v="4"/>
    <n v="866547.98"/>
    <n v="10309.86"/>
    <n v="0"/>
    <n v="876857.84"/>
    <n v="2623.81"/>
    <n v="0"/>
    <n v="5446.61"/>
    <n v="0"/>
    <n v="0"/>
    <m/>
    <n v="871411.23"/>
    <n v="19110.88"/>
    <n v="6210.26"/>
    <n v="0"/>
    <n v="12881.95"/>
    <n v="0"/>
    <n v="0"/>
    <n v="0"/>
    <n v="12439.19"/>
    <n v="0"/>
    <n v="0"/>
    <n v="0"/>
    <n v="0"/>
    <n v="0"/>
    <n v="0"/>
    <n v="0"/>
    <n v="0"/>
    <n v="0"/>
    <n v="0"/>
    <n v="0"/>
    <n v="700"/>
    <n v="0"/>
    <n v="0"/>
    <n v="971.44"/>
    <n v="0"/>
    <n v="0"/>
    <n v="0"/>
    <n v="0"/>
    <n v="20000"/>
    <n v="7487.06"/>
    <n v="12439.19"/>
    <n v="169"/>
    <n v="201"/>
    <n v="237931.74"/>
    <n v="913000"/>
    <n v="89.997833"/>
    <n v="85.8982720173763"/>
    <n v="8.6"/>
    <m/>
    <m/>
    <m/>
    <s v="JAL"/>
    <s v="TONALA"/>
    <s v="45400"/>
    <s v="Morosidad"/>
    <x v="2"/>
  </r>
  <r>
    <n v="5117"/>
    <s v="Hipotecaria Su Casita"/>
    <s v="FIDEICOMISO 234036"/>
    <d v="2018-05-03T00:00:00"/>
    <s v="340915"/>
    <x v="22"/>
    <n v="14"/>
    <n v="218297.95"/>
    <n v="8774.82"/>
    <n v="0"/>
    <n v="227072.77"/>
    <n v="660.98"/>
    <n v="0"/>
    <n v="0"/>
    <n v="0"/>
    <n v="0"/>
    <m/>
    <n v="227072.77"/>
    <n v="22381.48"/>
    <n v="1564.47"/>
    <n v="0"/>
    <n v="0"/>
    <n v="0"/>
    <n v="0"/>
    <n v="0"/>
    <n v="23945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35.7999999999993"/>
    <n v="23945.95"/>
    <n v="169"/>
    <n v="201"/>
    <n v="59933.42"/>
    <n v="230000.01"/>
    <n v="89.999987000000004"/>
    <n v="88.854545476124102"/>
    <n v="8.6"/>
    <m/>
    <m/>
    <m/>
    <s v="VER"/>
    <s v="VERACRUZ"/>
    <s v="91808"/>
    <s v="Morosidad"/>
    <x v="2"/>
  </r>
  <r>
    <n v="5118"/>
    <s v="Hipotecaria Su Casita"/>
    <s v="FIDEICOMISO 234036"/>
    <d v="2018-05-03T00:00:00"/>
    <s v="340916"/>
    <x v="17"/>
    <n v="21"/>
    <n v="274227.49"/>
    <n v="28772.5"/>
    <n v="0"/>
    <n v="302999.99"/>
    <n v="1625.19"/>
    <n v="0"/>
    <n v="1418.99"/>
    <n v="0"/>
    <n v="0"/>
    <m/>
    <n v="301581"/>
    <n v="46951.11"/>
    <n v="1965.3"/>
    <n v="0"/>
    <n v="10766.14"/>
    <n v="0"/>
    <n v="0"/>
    <n v="0"/>
    <n v="38150.269999999997"/>
    <n v="0"/>
    <n v="0"/>
    <n v="0"/>
    <n v="0"/>
    <n v="0"/>
    <n v="0"/>
    <n v="0"/>
    <n v="0"/>
    <n v="1449.23"/>
    <n v="0"/>
    <n v="0"/>
    <n v="1050"/>
    <n v="0"/>
    <n v="0"/>
    <n v="322.39999999999998"/>
    <n v="0"/>
    <n v="0"/>
    <n v="0"/>
    <n v="0"/>
    <n v="15006.76"/>
    <n v="28978.7"/>
    <n v="38150.269999999997"/>
    <n v="110"/>
    <n v="142"/>
    <n v="79342.3"/>
    <n v="302999.99"/>
    <n v="90"/>
    <n v="89.578517807871904"/>
    <n v="8.6"/>
    <m/>
    <m/>
    <m/>
    <s v="SON"/>
    <s v="NOGALES"/>
    <s v="84094"/>
    <s v="Morosidad"/>
    <x v="2"/>
  </r>
  <r>
    <n v="5119"/>
    <s v="Hipotecaria Su Casita"/>
    <s v="FIDEICOMISO 234036"/>
    <d v="2018-05-03T00:00:00"/>
    <s v="340917"/>
    <x v="4"/>
    <n v="2"/>
    <n v="570878.87"/>
    <n v="2636.2"/>
    <n v="0"/>
    <n v="573515.06999999995"/>
    <n v="1907.08"/>
    <n v="0"/>
    <n v="1913.76"/>
    <n v="0"/>
    <n v="0"/>
    <m/>
    <n v="571601.31000000006"/>
    <n v="3484.38"/>
    <n v="3472.85"/>
    <n v="0"/>
    <n v="3484.38"/>
    <n v="0"/>
    <n v="0"/>
    <n v="0"/>
    <n v="3472.85"/>
    <n v="0"/>
    <n v="0"/>
    <n v="0"/>
    <n v="0"/>
    <n v="0"/>
    <n v="0"/>
    <n v="0"/>
    <n v="0"/>
    <n v="0"/>
    <n v="0"/>
    <n v="0"/>
    <n v="350"/>
    <n v="0"/>
    <n v="0"/>
    <n v="321.86"/>
    <n v="0"/>
    <n v="0"/>
    <n v="0"/>
    <n v="0"/>
    <n v="6070"/>
    <n v="2629.52"/>
    <n v="3472.85"/>
    <n v="170"/>
    <n v="202"/>
    <n v="158431.46"/>
    <n v="605000"/>
    <n v="89.999996999999993"/>
    <n v="85.031597000324098"/>
    <n v="7.3"/>
    <m/>
    <m/>
    <m/>
    <s v="BCN"/>
    <s v="ENSENADA"/>
    <s v="22895"/>
    <s v="Morosidad"/>
    <x v="2"/>
  </r>
  <r>
    <n v="5120"/>
    <s v="Hipotecaria Su Casita"/>
    <s v="FIDEICOMISO 234036"/>
    <d v="2018-05-03T00:00:00"/>
    <s v="340918"/>
    <x v="0"/>
    <n v="20"/>
    <n v="413505.1"/>
    <n v="21721.9"/>
    <n v="0"/>
    <n v="435227"/>
    <n v="1226.95"/>
    <n v="0"/>
    <n v="0"/>
    <n v="0"/>
    <n v="0"/>
    <m/>
    <n v="435227"/>
    <n v="58922.78"/>
    <n v="2963.45"/>
    <n v="0"/>
    <n v="0"/>
    <n v="0"/>
    <n v="0"/>
    <n v="0"/>
    <n v="61886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948.85"/>
    <n v="61886.23"/>
    <n v="171"/>
    <n v="203"/>
    <n v="114012.65"/>
    <n v="435227"/>
    <n v="76.555733000000004"/>
    <n v="76.555733000000004"/>
    <n v="8.6"/>
    <m/>
    <m/>
    <m/>
    <s v="BCN"/>
    <s v="MEXICALI"/>
    <s v="21355"/>
    <s v="Morosidad"/>
    <x v="2"/>
  </r>
  <r>
    <n v="5121"/>
    <s v="Hipotecaria Su Casita"/>
    <s v="FIDEICOMISO 234036"/>
    <d v="2018-05-03T00:00:00"/>
    <s v="340919"/>
    <x v="1"/>
    <n v="0"/>
    <n v="763485.7"/>
    <n v="0"/>
    <n v="0"/>
    <n v="763485.7"/>
    <n v="2288.42"/>
    <n v="0"/>
    <n v="0"/>
    <n v="2288.42"/>
    <n v="0"/>
    <m/>
    <n v="761197.28"/>
    <n v="0"/>
    <n v="5471.65"/>
    <n v="0"/>
    <n v="0"/>
    <n v="5471.65"/>
    <n v="0"/>
    <n v="0"/>
    <n v="0"/>
    <n v="0"/>
    <n v="0"/>
    <n v="0"/>
    <n v="0"/>
    <n v="0"/>
    <n v="0"/>
    <n v="0"/>
    <n v="427.73"/>
    <n v="0"/>
    <n v="0"/>
    <n v="0"/>
    <n v="0"/>
    <n v="0"/>
    <n v="0"/>
    <n v="0"/>
    <n v="206.2"/>
    <n v="0"/>
    <n v="194"/>
    <n v="0"/>
    <n v="8394"/>
    <n v="0"/>
    <n v="0"/>
    <n v="170"/>
    <n v="202"/>
    <n v="210578.26"/>
    <n v="804000.01"/>
    <n v="89.999998000000005"/>
    <n v="85.208647792934002"/>
    <n v="8.6"/>
    <m/>
    <m/>
    <m/>
    <s v="JAL"/>
    <s v="TLAJOMULCO DE ZUNIGA"/>
    <s v="45653"/>
    <s v="Al corriente"/>
    <x v="2"/>
  </r>
  <r>
    <n v="5122"/>
    <s v="Hipotecaria Su Casita"/>
    <s v="FIDEICOMISO 234036"/>
    <d v="2018-05-03T00:00:00"/>
    <s v="340922"/>
    <x v="1"/>
    <n v="0"/>
    <n v="345089.95"/>
    <n v="0"/>
    <n v="0"/>
    <n v="345089.95"/>
    <n v="2018.72"/>
    <n v="0"/>
    <n v="0"/>
    <n v="2018.72"/>
    <n v="0"/>
    <m/>
    <n v="343071.23"/>
    <n v="0"/>
    <n v="2473.14"/>
    <n v="0"/>
    <n v="0"/>
    <n v="2473.14"/>
    <n v="0"/>
    <n v="0"/>
    <n v="0"/>
    <n v="0"/>
    <n v="0"/>
    <n v="0"/>
    <n v="0"/>
    <n v="0"/>
    <n v="0"/>
    <n v="0"/>
    <n v="203.34"/>
    <n v="0"/>
    <n v="0"/>
    <n v="0"/>
    <n v="0"/>
    <n v="0"/>
    <n v="0"/>
    <n v="0"/>
    <n v="4.8"/>
    <n v="0"/>
    <n v="0"/>
    <n v="0"/>
    <n v="4700"/>
    <n v="0"/>
    <n v="0"/>
    <n v="111"/>
    <n v="143"/>
    <n v="100424"/>
    <n v="380829.35"/>
    <n v="89.765624000000003"/>
    <n v="80.865624031859696"/>
    <n v="8.6"/>
    <m/>
    <m/>
    <m/>
    <s v="EM"/>
    <s v="TULTEPEC"/>
    <s v="54960"/>
    <s v="Al corriente"/>
    <x v="2"/>
  </r>
  <r>
    <n v="5123"/>
    <s v="Hipotecaria Su Casita"/>
    <s v="FIDEICOMISO 234036"/>
    <d v="2018-05-03T00:00:00"/>
    <s v="340923"/>
    <x v="1"/>
    <n v="0"/>
    <n v="929002.62"/>
    <n v="0"/>
    <n v="0"/>
    <n v="929002.62"/>
    <n v="2784.53"/>
    <n v="0"/>
    <n v="0"/>
    <n v="2784.53"/>
    <n v="0"/>
    <m/>
    <n v="926218.09"/>
    <n v="0"/>
    <n v="6657.85"/>
    <n v="0"/>
    <n v="0"/>
    <n v="6657.85"/>
    <n v="0"/>
    <n v="0"/>
    <n v="0"/>
    <n v="0"/>
    <n v="0"/>
    <n v="0"/>
    <n v="0"/>
    <n v="0"/>
    <n v="0"/>
    <n v="0"/>
    <n v="520.46"/>
    <n v="0"/>
    <n v="0"/>
    <n v="0"/>
    <n v="0"/>
    <n v="0"/>
    <n v="0"/>
    <n v="0"/>
    <n v="3.2"/>
    <n v="0"/>
    <n v="3.04"/>
    <n v="0"/>
    <n v="9966.0400000000009"/>
    <n v="0"/>
    <n v="0"/>
    <n v="170"/>
    <n v="202"/>
    <n v="256089.29"/>
    <n v="978300.01"/>
    <n v="91.280790999999994"/>
    <n v="86.421260379736907"/>
    <n v="8.6"/>
    <m/>
    <m/>
    <m/>
    <s v="COA"/>
    <s v="TORREON"/>
    <s v="27105"/>
    <s v="Al corriente"/>
    <x v="2"/>
  </r>
  <r>
    <n v="5124"/>
    <s v="Hipotecaria Su Casita"/>
    <s v="FIDEICOMISO 234036"/>
    <d v="2018-05-03T00:00:00"/>
    <s v="340924"/>
    <x v="0"/>
    <n v="20"/>
    <n v="309524.15999999997"/>
    <n v="32475.83"/>
    <n v="0"/>
    <n v="341999.99"/>
    <n v="1834.37"/>
    <n v="0"/>
    <n v="0"/>
    <n v="0"/>
    <n v="0"/>
    <m/>
    <n v="341999.99"/>
    <n v="47284.74"/>
    <n v="2218.2600000000002"/>
    <n v="0"/>
    <n v="0"/>
    <n v="0"/>
    <n v="0"/>
    <n v="0"/>
    <n v="495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310.199999999997"/>
    <n v="49503"/>
    <n v="110"/>
    <n v="142"/>
    <n v="89559.6"/>
    <n v="341999.99"/>
    <n v="89.473691000000002"/>
    <n v="89.473691000000002"/>
    <n v="8.6"/>
    <m/>
    <m/>
    <m/>
    <s v="EM"/>
    <s v="CHALCO"/>
    <s v="56640"/>
    <s v="Morosidad"/>
    <x v="2"/>
  </r>
  <r>
    <n v="5125"/>
    <s v="Hipotecaria Su Casita"/>
    <s v="FIDEICOMISO 234036"/>
    <d v="2018-05-03T00:00:00"/>
    <s v="340925"/>
    <x v="1"/>
    <n v="0"/>
    <n v="567595.32999999996"/>
    <n v="0"/>
    <n v="0"/>
    <n v="567595.32999999996"/>
    <n v="1559.24"/>
    <n v="0"/>
    <n v="0"/>
    <n v="1559.24"/>
    <n v="0"/>
    <m/>
    <n v="566036.09"/>
    <n v="0"/>
    <n v="4493.46"/>
    <n v="0"/>
    <n v="0"/>
    <n v="4493.46"/>
    <n v="0"/>
    <n v="0"/>
    <n v="0"/>
    <n v="0"/>
    <n v="0"/>
    <n v="0"/>
    <n v="0"/>
    <n v="0"/>
    <n v="0"/>
    <n v="0"/>
    <n v="316.54000000000002"/>
    <n v="0"/>
    <n v="0"/>
    <n v="0"/>
    <n v="0"/>
    <n v="0"/>
    <n v="0"/>
    <n v="0"/>
    <n v="0.22"/>
    <n v="0"/>
    <n v="0.22"/>
    <n v="0"/>
    <n v="6369.46"/>
    <n v="0"/>
    <n v="0"/>
    <n v="171"/>
    <n v="203"/>
    <n v="155604.9"/>
    <n v="594999.99"/>
    <n v="85.915964000000002"/>
    <n v="81.733675879794205"/>
    <n v="9.5"/>
    <m/>
    <m/>
    <m/>
    <s v="NL"/>
    <s v="JUAREZ"/>
    <s v="67257"/>
    <s v="Al corriente"/>
    <x v="2"/>
  </r>
  <r>
    <n v="5126"/>
    <s v="Hipotecaria Su Casita"/>
    <s v="FIDEICOMISO 234036"/>
    <d v="2018-05-03T00:00:00"/>
    <s v="340927"/>
    <x v="7"/>
    <n v="4"/>
    <n v="391116.06"/>
    <n v="4214.01"/>
    <n v="0"/>
    <n v="395330.07"/>
    <n v="1074.43"/>
    <n v="0"/>
    <n v="0"/>
    <n v="0"/>
    <n v="0"/>
    <m/>
    <n v="395330.07"/>
    <n v="12469.07"/>
    <n v="3096.34"/>
    <n v="0"/>
    <n v="0"/>
    <n v="0"/>
    <n v="0"/>
    <n v="0"/>
    <n v="15565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88.44"/>
    <n v="15565.41"/>
    <n v="171"/>
    <n v="203"/>
    <n v="107164.72"/>
    <n v="410000"/>
    <n v="87.585363999999998"/>
    <n v="84.451531905110897"/>
    <n v="9.5"/>
    <m/>
    <m/>
    <m/>
    <s v="NL"/>
    <s v="GARCIA"/>
    <s v="66000"/>
    <s v="Morosidad"/>
    <x v="2"/>
  </r>
  <r>
    <n v="5127"/>
    <s v="Hipotecaria Su Casita"/>
    <s v="FIDEICOMISO 234036"/>
    <d v="2018-05-03T00:00:00"/>
    <s v="340928"/>
    <x v="1"/>
    <n v="0"/>
    <n v="391409.74"/>
    <n v="0"/>
    <n v="0"/>
    <n v="391409.74"/>
    <n v="5466.59"/>
    <n v="0"/>
    <n v="0"/>
    <n v="5466.59"/>
    <n v="0"/>
    <m/>
    <n v="385943.15"/>
    <n v="0"/>
    <n v="2805.1"/>
    <n v="0"/>
    <n v="0"/>
    <n v="2805.1"/>
    <n v="0"/>
    <n v="0"/>
    <n v="0"/>
    <n v="0"/>
    <n v="0"/>
    <n v="0"/>
    <n v="0"/>
    <n v="0"/>
    <n v="0"/>
    <n v="0"/>
    <n v="286.83999999999997"/>
    <n v="0"/>
    <n v="0"/>
    <n v="0"/>
    <n v="0"/>
    <n v="0"/>
    <n v="0"/>
    <n v="0"/>
    <n v="1131.76"/>
    <n v="0"/>
    <n v="1190.29"/>
    <n v="0"/>
    <n v="9690.2900000000009"/>
    <n v="0"/>
    <n v="0"/>
    <n v="57"/>
    <n v="89"/>
    <n v="158217.29999999999"/>
    <n v="488190.4"/>
    <n v="90"/>
    <n v="71.150279685958594"/>
    <n v="8.6"/>
    <m/>
    <m/>
    <m/>
    <s v="GRO"/>
    <s v="ACAPULCO DE JUAREZ"/>
    <s v="39890"/>
    <s v="Al corriente"/>
    <x v="2"/>
  </r>
  <r>
    <n v="5128"/>
    <s v="Hipotecaria Su Casita"/>
    <s v="FIDEICOMISO 234036"/>
    <d v="2018-05-03T00:00:00"/>
    <s v="340929"/>
    <x v="1"/>
    <n v="0"/>
    <n v="183776.72"/>
    <n v="0"/>
    <n v="0"/>
    <n v="183776.72"/>
    <n v="2513.58"/>
    <n v="0"/>
    <n v="0"/>
    <n v="2513.58"/>
    <n v="0"/>
    <m/>
    <n v="181263.14"/>
    <n v="0"/>
    <n v="1317.07"/>
    <n v="0"/>
    <n v="0"/>
    <n v="1317.07"/>
    <n v="0"/>
    <n v="0"/>
    <n v="0"/>
    <n v="0"/>
    <n v="0"/>
    <n v="0"/>
    <n v="0"/>
    <n v="0"/>
    <n v="0"/>
    <n v="0"/>
    <n v="133.63"/>
    <n v="0"/>
    <n v="0"/>
    <n v="0"/>
    <n v="0"/>
    <n v="0"/>
    <n v="0"/>
    <n v="0"/>
    <n v="14.36"/>
    <n v="0"/>
    <n v="13.64"/>
    <n v="0"/>
    <n v="3978.64"/>
    <n v="0"/>
    <n v="0"/>
    <n v="58"/>
    <n v="90"/>
    <n v="73533.149999999994"/>
    <n v="228277.3"/>
    <n v="89.743592000000007"/>
    <n v="71.260722291699096"/>
    <n v="8.6"/>
    <m/>
    <m/>
    <m/>
    <s v="QRO"/>
    <s v="QUERETARO"/>
    <s v="76116"/>
    <s v="Al corriente"/>
    <x v="2"/>
  </r>
  <r>
    <n v="5129"/>
    <s v="Hipotecaria Su Casita"/>
    <s v="FIDEICOMISO 234036"/>
    <d v="2018-05-03T00:00:00"/>
    <s v="340931"/>
    <x v="5"/>
    <n v="21"/>
    <n v="367475.67"/>
    <n v="23524.32"/>
    <n v="0"/>
    <n v="390999.99"/>
    <n v="1328.75"/>
    <n v="390999.99"/>
    <n v="0"/>
    <n v="0"/>
    <n v="0"/>
    <m/>
    <n v="390999.99"/>
    <n v="97637.32"/>
    <n v="2633.58"/>
    <n v="0"/>
    <n v="0"/>
    <n v="0"/>
    <n v="0"/>
    <n v="0"/>
    <n v="100270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853.07"/>
    <n v="100270.9"/>
    <n v="152"/>
    <n v="184"/>
    <n v="102235.93"/>
    <n v="390999.99"/>
    <n v="95.000005999999999"/>
    <n v="95.000005999999999"/>
    <n v="8.6"/>
    <m/>
    <m/>
    <m/>
    <s v="QR"/>
    <s v="SOLIDARIDAD"/>
    <s v="77710"/>
    <s v="Proceso judicial"/>
    <x v="2"/>
  </r>
  <r>
    <n v="5130"/>
    <s v="Hipotecaria Su Casita"/>
    <s v="FIDEICOMISO 234036"/>
    <d v="2018-05-03T00:00:00"/>
    <s v="340934"/>
    <x v="1"/>
    <n v="1"/>
    <n v="875417.88"/>
    <n v="11888.34"/>
    <n v="0"/>
    <n v="887306.22"/>
    <n v="11981.47"/>
    <n v="0"/>
    <n v="11888.34"/>
    <n v="11981.47"/>
    <n v="0"/>
    <m/>
    <n v="863436.41"/>
    <n v="6950.57"/>
    <n v="6857.44"/>
    <n v="0"/>
    <n v="6950.57"/>
    <n v="6857.44"/>
    <n v="0"/>
    <n v="0"/>
    <n v="0"/>
    <n v="0"/>
    <n v="0"/>
    <n v="0"/>
    <n v="0"/>
    <n v="0"/>
    <n v="0"/>
    <n v="0"/>
    <n v="630.92999999999995"/>
    <n v="0"/>
    <n v="0"/>
    <n v="0"/>
    <n v="0"/>
    <n v="0"/>
    <n v="0"/>
    <n v="630.77"/>
    <n v="0.48"/>
    <n v="0"/>
    <n v="0"/>
    <n v="0"/>
    <n v="38940"/>
    <n v="0"/>
    <n v="0"/>
    <n v="57"/>
    <n v="89"/>
    <n v="343989.06"/>
    <n v="1086170.54"/>
    <n v="89.999999000000003"/>
    <n v="71.544267842657206"/>
    <n v="9.4"/>
    <m/>
    <m/>
    <m/>
    <s v="SLP"/>
    <s v="SAN LUIS POTOSI"/>
    <s v="78218"/>
    <s v="Al corriente"/>
    <x v="2"/>
  </r>
  <r>
    <n v="5131"/>
    <s v="Hipotecaria Su Casita"/>
    <s v="FIDEICOMISO 234036"/>
    <d v="2018-05-03T00:00:00"/>
    <s v="340935"/>
    <x v="1"/>
    <n v="0"/>
    <n v="167938.43"/>
    <n v="0"/>
    <n v="0"/>
    <n v="167938.43"/>
    <n v="828.77"/>
    <n v="0"/>
    <n v="0"/>
    <n v="828.77"/>
    <n v="0"/>
    <m/>
    <n v="167109.66"/>
    <n v="0"/>
    <n v="1399.49"/>
    <n v="0"/>
    <n v="0"/>
    <n v="1399.49"/>
    <n v="0"/>
    <n v="0"/>
    <n v="0"/>
    <n v="0"/>
    <n v="0"/>
    <n v="0"/>
    <n v="0"/>
    <n v="0"/>
    <n v="0"/>
    <n v="0"/>
    <n v="123.14"/>
    <n v="0"/>
    <n v="0"/>
    <n v="0"/>
    <n v="0"/>
    <n v="0"/>
    <n v="0"/>
    <n v="0"/>
    <n v="2317.9"/>
    <n v="0"/>
    <n v="2329.1"/>
    <n v="0"/>
    <n v="4669.3"/>
    <n v="0"/>
    <n v="0"/>
    <n v="156"/>
    <n v="189"/>
    <n v="82025.399999999994"/>
    <n v="211677.25"/>
    <n v="78.258418000000006"/>
    <n v="61.7814981256506"/>
    <n v="10"/>
    <m/>
    <m/>
    <m/>
    <s v="EM"/>
    <s v="CHICOLOAPAN"/>
    <s v="56370"/>
    <s v="Al corriente"/>
    <x v="2"/>
  </r>
  <r>
    <n v="5132"/>
    <s v="Hipotecaria Su Casita"/>
    <s v="FIDEICOMISO 234036"/>
    <d v="2018-05-03T00:00:00"/>
    <s v="340936"/>
    <x v="1"/>
    <n v="0"/>
    <n v="123327.54"/>
    <n v="0"/>
    <n v="0"/>
    <n v="123327.54"/>
    <n v="285.14999999999998"/>
    <n v="0"/>
    <n v="0"/>
    <n v="285.14999999999998"/>
    <n v="0"/>
    <m/>
    <n v="123042.39"/>
    <n v="0"/>
    <n v="1027.73"/>
    <n v="0"/>
    <n v="0"/>
    <n v="1027.73"/>
    <n v="0"/>
    <n v="0"/>
    <n v="0"/>
    <n v="0"/>
    <n v="0"/>
    <n v="0"/>
    <n v="0"/>
    <n v="0"/>
    <n v="0"/>
    <n v="0"/>
    <n v="97.7"/>
    <n v="0"/>
    <n v="0"/>
    <n v="0"/>
    <n v="0"/>
    <n v="0"/>
    <n v="0"/>
    <n v="0"/>
    <n v="0"/>
    <n v="0"/>
    <n v="0"/>
    <n v="0.44"/>
    <n v="1410.58"/>
    <n v="0"/>
    <n v="0"/>
    <n v="183"/>
    <n v="216"/>
    <n v="80165.399999999994"/>
    <n v="131308.04"/>
    <n v="45.467607999999998"/>
    <n v="42.605488254208304"/>
    <n v="10"/>
    <m/>
    <m/>
    <m/>
    <s v="EM"/>
    <s v="CHICOLOAPAN"/>
    <s v="56370"/>
    <s v="Al corriente"/>
    <x v="2"/>
  </r>
  <r>
    <n v="5133"/>
    <s v="Hipotecaria Su Casita"/>
    <s v="FIDEICOMISO 234036"/>
    <d v="2018-05-03T00:00:00"/>
    <s v="340937"/>
    <x v="16"/>
    <n v="19"/>
    <n v="97943.5"/>
    <n v="50540.18"/>
    <n v="0"/>
    <n v="148483.68"/>
    <n v="2887.19"/>
    <n v="0"/>
    <n v="0"/>
    <n v="0"/>
    <n v="0"/>
    <m/>
    <n v="148483.68"/>
    <n v="19133.2"/>
    <n v="816.2"/>
    <n v="0"/>
    <n v="0"/>
    <n v="0"/>
    <n v="0"/>
    <n v="0"/>
    <n v="19949.4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427.37"/>
    <n v="19949.400000000001"/>
    <n v="29"/>
    <n v="60"/>
    <n v="68570.399999999994"/>
    <n v="174301.23"/>
    <n v="89.513842999999994"/>
    <n v="76.255025966152004"/>
    <n v="10"/>
    <m/>
    <m/>
    <m/>
    <s v="QR"/>
    <s v="SOLIDARIDAD"/>
    <s v="77710"/>
    <s v="Morosidad"/>
    <x v="2"/>
  </r>
  <r>
    <n v="5134"/>
    <s v="Hipotecaria Su Casita"/>
    <s v="FIDEICOMISO 234036"/>
    <d v="2018-05-03T00:00:00"/>
    <s v="340940"/>
    <x v="1"/>
    <n v="0"/>
    <n v="51693.34"/>
    <n v="0"/>
    <n v="0"/>
    <n v="51693.34"/>
    <n v="1523.81"/>
    <n v="0"/>
    <n v="0"/>
    <n v="1523.81"/>
    <n v="0"/>
    <m/>
    <n v="50169.53"/>
    <n v="0"/>
    <n v="430.78"/>
    <n v="0"/>
    <n v="0"/>
    <n v="430.78"/>
    <n v="0"/>
    <n v="0"/>
    <n v="0"/>
    <n v="0"/>
    <n v="0"/>
    <n v="0"/>
    <n v="0"/>
    <n v="0"/>
    <n v="0"/>
    <n v="0"/>
    <n v="75.91"/>
    <n v="0"/>
    <n v="0"/>
    <n v="0"/>
    <n v="0"/>
    <n v="0"/>
    <n v="0"/>
    <n v="0"/>
    <n v="5"/>
    <n v="0"/>
    <n v="4.5"/>
    <n v="0"/>
    <n v="2035.5"/>
    <n v="0"/>
    <n v="0"/>
    <n v="29"/>
    <n v="60"/>
    <n v="67284"/>
    <n v="91993.68"/>
    <n v="38.317312000000001"/>
    <n v="20.896669574511598"/>
    <n v="10"/>
    <m/>
    <m/>
    <m/>
    <s v="QR"/>
    <s v="SOLIDARIDAD"/>
    <s v="77710"/>
    <s v="Al corriente"/>
    <x v="2"/>
  </r>
  <r>
    <n v="5135"/>
    <s v="Hipotecaria Su Casita"/>
    <s v="FIDEICOMISO 234036"/>
    <d v="2018-05-03T00:00:00"/>
    <s v="340941"/>
    <x v="1"/>
    <n v="0"/>
    <n v="92828.92"/>
    <n v="0"/>
    <n v="0"/>
    <n v="92828.92"/>
    <n v="2736.43"/>
    <n v="0"/>
    <n v="0"/>
    <n v="2736.43"/>
    <n v="0"/>
    <m/>
    <n v="90092.49"/>
    <n v="0"/>
    <n v="773.57"/>
    <n v="0"/>
    <n v="0"/>
    <n v="773.57"/>
    <n v="0"/>
    <n v="0"/>
    <n v="0"/>
    <n v="0"/>
    <n v="0"/>
    <n v="0"/>
    <n v="0"/>
    <n v="0"/>
    <n v="0"/>
    <n v="0"/>
    <n v="96.1"/>
    <n v="0"/>
    <n v="0"/>
    <n v="0"/>
    <n v="0"/>
    <n v="0"/>
    <n v="0"/>
    <n v="0"/>
    <n v="0"/>
    <n v="0"/>
    <n v="0"/>
    <n v="0.1"/>
    <n v="3606.1"/>
    <n v="0"/>
    <n v="0"/>
    <n v="29"/>
    <n v="60"/>
    <n v="64811.7"/>
    <n v="165199.28"/>
    <n v="73.046580000000006"/>
    <n v="39.836422278500301"/>
    <n v="10"/>
    <m/>
    <m/>
    <m/>
    <s v="QR"/>
    <s v="SOLIDARIDAD"/>
    <s v="77710"/>
    <s v="Al corriente"/>
    <x v="2"/>
  </r>
  <r>
    <n v="5136"/>
    <s v="Hipotecaria Su Casita"/>
    <s v="FIDEICOMISO 234036"/>
    <d v="2018-05-03T00:00:00"/>
    <s v="340942"/>
    <x v="1"/>
    <n v="0"/>
    <n v="137840.26"/>
    <n v="0"/>
    <n v="0"/>
    <n v="137840.26"/>
    <n v="1034.44"/>
    <n v="0"/>
    <n v="0"/>
    <n v="1034.44"/>
    <n v="0"/>
    <m/>
    <n v="136805.82"/>
    <n v="0"/>
    <n v="1148.67"/>
    <n v="0"/>
    <n v="0"/>
    <n v="1148.67"/>
    <n v="0"/>
    <n v="0"/>
    <n v="0"/>
    <n v="0"/>
    <n v="0"/>
    <n v="0"/>
    <n v="0"/>
    <n v="0"/>
    <n v="0"/>
    <n v="0"/>
    <n v="96.1"/>
    <n v="0"/>
    <n v="0"/>
    <n v="0"/>
    <n v="0"/>
    <n v="0"/>
    <n v="0"/>
    <n v="0"/>
    <n v="0"/>
    <n v="0"/>
    <n v="0"/>
    <n v="0"/>
    <n v="2279.21"/>
    <n v="0"/>
    <n v="0"/>
    <n v="89"/>
    <n v="120"/>
    <n v="64122.6"/>
    <n v="165198.18"/>
    <n v="78.413257999999999"/>
    <n v="64.936490580958903"/>
    <n v="10"/>
    <m/>
    <m/>
    <m/>
    <s v="QR"/>
    <s v="SOLIDARIDAD"/>
    <s v="77710"/>
    <s v="Al corriente"/>
    <x v="2"/>
  </r>
  <r>
    <n v="5137"/>
    <s v="Hipotecaria Su Casita"/>
    <s v="FIDEICOMISO 234036"/>
    <d v="2018-05-03T00:00:00"/>
    <s v="340943"/>
    <x v="1"/>
    <n v="0"/>
    <n v="186987.87"/>
    <n v="0"/>
    <n v="0"/>
    <n v="186987.87"/>
    <n v="443.88"/>
    <n v="0"/>
    <n v="0"/>
    <n v="443.88"/>
    <n v="0"/>
    <m/>
    <n v="186543.99"/>
    <n v="0"/>
    <n v="1480.32"/>
    <n v="0"/>
    <n v="0"/>
    <n v="1480.32"/>
    <n v="0"/>
    <n v="0"/>
    <n v="0"/>
    <n v="0"/>
    <n v="0"/>
    <n v="0"/>
    <n v="0"/>
    <n v="0"/>
    <n v="0"/>
    <n v="0"/>
    <n v="115.64"/>
    <n v="0"/>
    <n v="0"/>
    <n v="0"/>
    <n v="0"/>
    <n v="0"/>
    <n v="0"/>
    <n v="0"/>
    <n v="3.68"/>
    <n v="0"/>
    <n v="3.52"/>
    <n v="0"/>
    <n v="2043.52"/>
    <n v="0"/>
    <n v="0"/>
    <n v="185"/>
    <n v="216"/>
    <n v="76955.100000000006"/>
    <n v="198799.64"/>
    <n v="90.000156000000004"/>
    <n v="84.451803840602693"/>
    <n v="9.5"/>
    <m/>
    <m/>
    <m/>
    <s v="QR"/>
    <s v="SOLIDARIDAD"/>
    <s v="77710"/>
    <s v="Al corriente"/>
    <x v="2"/>
  </r>
  <r>
    <n v="5138"/>
    <s v="Hipotecaria Su Casita"/>
    <s v="FIDEICOMISO 234036"/>
    <d v="2018-05-03T00:00:00"/>
    <s v="340944"/>
    <x v="3"/>
    <n v="4"/>
    <n v="453232.76"/>
    <n v="4928.8500000000004"/>
    <n v="0"/>
    <n v="458161.61"/>
    <n v="1633.51"/>
    <n v="0"/>
    <n v="1656.43"/>
    <n v="0"/>
    <n v="0"/>
    <m/>
    <n v="456505.18"/>
    <n v="10726.76"/>
    <n v="3550.32"/>
    <n v="0"/>
    <n v="3588.12"/>
    <n v="0"/>
    <n v="0"/>
    <n v="0"/>
    <n v="10688.96"/>
    <n v="0"/>
    <n v="0"/>
    <n v="0"/>
    <n v="0"/>
    <n v="0"/>
    <n v="0"/>
    <n v="0"/>
    <n v="0"/>
    <n v="0"/>
    <n v="0"/>
    <n v="0"/>
    <n v="350"/>
    <n v="0"/>
    <n v="0"/>
    <n v="290.45"/>
    <n v="0"/>
    <n v="0"/>
    <n v="0"/>
    <n v="0"/>
    <n v="5885"/>
    <n v="4905.93"/>
    <n v="10688.96"/>
    <n v="147"/>
    <n v="180"/>
    <n v="193362.6"/>
    <n v="499309.68"/>
    <n v="81.312259999999995"/>
    <n v="74.341574726744298"/>
    <n v="9.4"/>
    <m/>
    <m/>
    <m/>
    <s v="EM"/>
    <s v="ECATEPEC"/>
    <s v="55075"/>
    <s v="Morosidad"/>
    <x v="2"/>
  </r>
  <r>
    <n v="5139"/>
    <s v="Hipotecaria Su Casita"/>
    <s v="FIDEICOMISO 234036"/>
    <d v="2018-05-03T00:00:00"/>
    <s v="340945"/>
    <x v="7"/>
    <n v="4"/>
    <n v="451770.77"/>
    <n v="6387.38"/>
    <n v="0"/>
    <n v="458158.15"/>
    <n v="1628.24"/>
    <n v="0"/>
    <n v="0"/>
    <n v="0"/>
    <n v="0"/>
    <m/>
    <n v="458158.15"/>
    <n v="14281.06"/>
    <n v="3538.87"/>
    <n v="0"/>
    <n v="0"/>
    <n v="0"/>
    <n v="0"/>
    <n v="0"/>
    <n v="17819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15.62"/>
    <n v="17819.93"/>
    <n v="147"/>
    <n v="180"/>
    <n v="192738.9"/>
    <n v="497699.14"/>
    <n v="89.421492000000001"/>
    <n v="82.317171263265195"/>
    <n v="9.4"/>
    <m/>
    <m/>
    <m/>
    <s v="EM"/>
    <s v="ECATEPEC"/>
    <s v="55075"/>
    <s v="Morosidad"/>
    <x v="2"/>
  </r>
  <r>
    <n v="5140"/>
    <s v="Hipotecaria Su Casita"/>
    <s v="FIDEICOMISO 234036"/>
    <d v="2018-05-03T00:00:00"/>
    <s v="340946"/>
    <x v="3"/>
    <n v="4"/>
    <n v="125309.13"/>
    <n v="3983.69"/>
    <n v="0"/>
    <n v="129292.82"/>
    <n v="4015.23"/>
    <n v="0"/>
    <n v="0"/>
    <n v="0"/>
    <n v="0"/>
    <m/>
    <n v="129292.82"/>
    <n v="1023.57"/>
    <n v="992.03"/>
    <n v="0"/>
    <n v="0"/>
    <n v="0"/>
    <n v="0"/>
    <n v="0"/>
    <n v="2015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98.92"/>
    <n v="2015.6"/>
    <n v="27"/>
    <n v="60"/>
    <n v="91815.6"/>
    <n v="238420.05"/>
    <n v="88.867250999999996"/>
    <n v="48.1918256767324"/>
    <n v="9.5"/>
    <m/>
    <m/>
    <m/>
    <s v="EM"/>
    <s v="CHICOLOAPAN"/>
    <s v="56370"/>
    <s v="Morosidad"/>
    <x v="2"/>
  </r>
  <r>
    <n v="5141"/>
    <s v="Hipotecaria Su Casita"/>
    <s v="FIDEICOMISO 234036"/>
    <d v="2018-05-03T00:00:00"/>
    <s v="340947"/>
    <x v="7"/>
    <n v="5"/>
    <n v="147255.39000000001"/>
    <n v="5196.72"/>
    <n v="0"/>
    <n v="152452.10999999999"/>
    <n v="1123.5"/>
    <n v="0"/>
    <n v="791.2"/>
    <n v="0"/>
    <n v="0"/>
    <m/>
    <n v="151660.91"/>
    <n v="4800.6400000000003"/>
    <n v="1178.04"/>
    <n v="0"/>
    <n v="1160.78"/>
    <n v="0"/>
    <n v="0"/>
    <n v="0"/>
    <n v="4817.8999999999996"/>
    <n v="0"/>
    <n v="0"/>
    <n v="0"/>
    <n v="0"/>
    <n v="0"/>
    <n v="0"/>
    <n v="0"/>
    <n v="0"/>
    <n v="0"/>
    <n v="0"/>
    <n v="0"/>
    <n v="350"/>
    <n v="0"/>
    <n v="0"/>
    <n v="103.02"/>
    <n v="0"/>
    <n v="0"/>
    <n v="0"/>
    <n v="0"/>
    <n v="2405"/>
    <n v="5529.02"/>
    <n v="4817.8999999999996"/>
    <n v="89"/>
    <n v="120"/>
    <n v="68207.100000000006"/>
    <n v="177115.22"/>
    <n v="90.000088000000005"/>
    <n v="77.065625676664496"/>
    <n v="9.6"/>
    <m/>
    <m/>
    <m/>
    <s v="QR"/>
    <s v="SOLIDARIDAD"/>
    <s v="77710"/>
    <s v="Morosidad"/>
    <x v="2"/>
  </r>
  <r>
    <n v="5142"/>
    <s v="Hipotecaria Su Casita"/>
    <s v="FIDEICOMISO 234036"/>
    <d v="2018-05-03T00:00:00"/>
    <s v="340948"/>
    <x v="1"/>
    <n v="0"/>
    <n v="147255.39000000001"/>
    <n v="0"/>
    <n v="0"/>
    <n v="147255.39000000001"/>
    <n v="1123.5"/>
    <n v="0"/>
    <n v="0"/>
    <n v="1123.5"/>
    <n v="0"/>
    <m/>
    <n v="146131.89000000001"/>
    <n v="0"/>
    <n v="1178.04"/>
    <n v="0"/>
    <n v="0"/>
    <n v="1178.04"/>
    <n v="0"/>
    <n v="0"/>
    <n v="0"/>
    <n v="0"/>
    <n v="0"/>
    <n v="0"/>
    <n v="0"/>
    <n v="0"/>
    <n v="0"/>
    <n v="0"/>
    <n v="103.02"/>
    <n v="0"/>
    <n v="0"/>
    <n v="0"/>
    <n v="0"/>
    <n v="0"/>
    <n v="0"/>
    <n v="0"/>
    <n v="2.52"/>
    <n v="0"/>
    <n v="2.08"/>
    <n v="0"/>
    <n v="2407.08"/>
    <n v="0"/>
    <n v="0"/>
    <n v="89"/>
    <n v="120"/>
    <n v="68207.100000000006"/>
    <n v="177115.22"/>
    <n v="90.000088000000005"/>
    <n v="74.256085725474804"/>
    <n v="9.6"/>
    <m/>
    <m/>
    <m/>
    <s v="QR"/>
    <s v="SOLIDARIDAD"/>
    <s v="77710"/>
    <s v="Al corriente"/>
    <x v="2"/>
  </r>
  <r>
    <n v="5143"/>
    <s v="Hipotecaria Su Casita"/>
    <s v="FIDEICOMISO 234036"/>
    <d v="2018-05-03T00:00:00"/>
    <s v="340949"/>
    <x v="1"/>
    <n v="0"/>
    <n v="134107.48000000001"/>
    <n v="0"/>
    <n v="0"/>
    <n v="134107.48000000001"/>
    <n v="1023.17"/>
    <n v="0"/>
    <n v="0"/>
    <n v="1023.17"/>
    <n v="0"/>
    <m/>
    <n v="133084.31"/>
    <n v="0"/>
    <n v="1072.8599999999999"/>
    <n v="0"/>
    <n v="0"/>
    <n v="1072.8599999999999"/>
    <n v="0"/>
    <n v="0"/>
    <n v="0"/>
    <n v="0"/>
    <n v="0"/>
    <n v="0"/>
    <n v="0"/>
    <n v="0"/>
    <n v="0"/>
    <n v="0"/>
    <n v="114.23"/>
    <n v="0"/>
    <n v="0"/>
    <n v="0"/>
    <n v="0"/>
    <n v="0"/>
    <n v="0"/>
    <n v="0"/>
    <n v="104.8"/>
    <n v="0"/>
    <n v="95.06"/>
    <n v="0"/>
    <n v="2315.06"/>
    <n v="0"/>
    <n v="0"/>
    <n v="89"/>
    <n v="120"/>
    <n v="90509.7"/>
    <n v="161300.84"/>
    <n v="50.119722000000003"/>
    <n v="41.352224946638998"/>
    <n v="9.6"/>
    <m/>
    <m/>
    <m/>
    <s v="QR"/>
    <s v="SOLIDARIDAD"/>
    <s v="77710"/>
    <s v="Al corriente"/>
    <x v="2"/>
  </r>
  <r>
    <n v="5144"/>
    <s v="Hipotecaria Su Casita"/>
    <s v="FIDEICOMISO 234036"/>
    <d v="2018-05-03T00:00:00"/>
    <s v="340950"/>
    <x v="1"/>
    <n v="0"/>
    <n v="184426.52"/>
    <n v="0"/>
    <n v="0"/>
    <n v="184426.52"/>
    <n v="578.6"/>
    <n v="0"/>
    <n v="0"/>
    <n v="578.6"/>
    <n v="0"/>
    <m/>
    <n v="183847.92"/>
    <n v="0"/>
    <n v="1475.41"/>
    <n v="0"/>
    <n v="0"/>
    <n v="1475.41"/>
    <n v="0"/>
    <n v="0"/>
    <n v="0"/>
    <n v="0"/>
    <n v="0"/>
    <n v="0"/>
    <n v="0"/>
    <n v="0"/>
    <n v="0"/>
    <n v="0"/>
    <n v="125.78"/>
    <n v="0"/>
    <n v="0"/>
    <n v="0"/>
    <n v="0"/>
    <n v="0"/>
    <n v="0"/>
    <n v="0"/>
    <n v="6.51"/>
    <n v="0"/>
    <n v="6.3"/>
    <n v="0"/>
    <n v="2186.3000000000002"/>
    <n v="0"/>
    <n v="0"/>
    <n v="158"/>
    <n v="189"/>
    <n v="90509.7"/>
    <n v="199804.27"/>
    <n v="62.083998000000001"/>
    <n v="57.125975824161102"/>
    <n v="9.6"/>
    <m/>
    <m/>
    <m/>
    <s v="QR"/>
    <s v="SOLIDARIDAD"/>
    <s v="77710"/>
    <s v="Al corriente"/>
    <x v="2"/>
  </r>
  <r>
    <n v="5145"/>
    <s v="Hipotecaria Su Casita"/>
    <s v="FIDEICOMISO 234036"/>
    <d v="2018-05-03T00:00:00"/>
    <s v="340952"/>
    <x v="1"/>
    <n v="0"/>
    <n v="114838.25"/>
    <n v="0"/>
    <n v="0"/>
    <n v="114838.25"/>
    <n v="347.9"/>
    <n v="0"/>
    <n v="0"/>
    <n v="347.9"/>
    <n v="0"/>
    <m/>
    <n v="114490.35"/>
    <n v="0"/>
    <n v="947.42"/>
    <n v="0"/>
    <n v="0"/>
    <n v="947.42"/>
    <n v="0"/>
    <n v="0"/>
    <n v="0"/>
    <n v="0"/>
    <n v="0"/>
    <n v="0"/>
    <n v="0"/>
    <n v="0"/>
    <n v="0"/>
    <n v="0"/>
    <n v="107.03"/>
    <n v="0"/>
    <n v="0"/>
    <n v="0"/>
    <n v="0"/>
    <n v="0"/>
    <n v="0"/>
    <n v="0"/>
    <n v="3.55"/>
    <n v="0"/>
    <n v="0.9"/>
    <n v="0"/>
    <n v="1405.9"/>
    <n v="0"/>
    <n v="0"/>
    <n v="159"/>
    <n v="190"/>
    <n v="96364.2"/>
    <n v="124050.62"/>
    <n v="36.083399999999997"/>
    <n v="33.302542907000401"/>
    <n v="9.9"/>
    <m/>
    <m/>
    <m/>
    <s v="QR"/>
    <s v="SOLIDARIDAD"/>
    <s v="77710"/>
    <s v="Al corriente"/>
    <x v="2"/>
  </r>
  <r>
    <n v="5146"/>
    <s v="Hipotecaria Su Casita"/>
    <s v="FIDEICOMISO 234036"/>
    <d v="2018-05-03T00:00:00"/>
    <s v="340953"/>
    <x v="1"/>
    <n v="0"/>
    <n v="164078.59"/>
    <n v="0"/>
    <n v="0"/>
    <n v="164078.59"/>
    <n v="1296.94"/>
    <n v="0"/>
    <n v="0"/>
    <n v="1296.94"/>
    <n v="0"/>
    <m/>
    <n v="162781.65"/>
    <n v="0"/>
    <n v="1298.96"/>
    <n v="0"/>
    <n v="0"/>
    <n v="1298.96"/>
    <n v="0"/>
    <n v="0"/>
    <n v="0"/>
    <n v="0"/>
    <n v="0"/>
    <n v="0"/>
    <n v="0"/>
    <n v="0"/>
    <n v="0"/>
    <n v="0"/>
    <n v="134.72"/>
    <n v="0"/>
    <n v="0"/>
    <n v="0"/>
    <n v="0"/>
    <n v="0"/>
    <n v="0"/>
    <n v="0"/>
    <n v="0"/>
    <n v="0"/>
    <n v="0"/>
    <n v="0"/>
    <n v="2730.62"/>
    <n v="0"/>
    <n v="0"/>
    <n v="87"/>
    <n v="120"/>
    <n v="102872.4"/>
    <n v="200614.12"/>
    <n v="68.614127999999994"/>
    <n v="55.674650264653401"/>
    <n v="9.5"/>
    <m/>
    <m/>
    <m/>
    <s v="EM"/>
    <s v="CHICOLOAPAN"/>
    <s v="56370"/>
    <s v="Al corriente"/>
    <x v="2"/>
  </r>
  <r>
    <n v="5147"/>
    <s v="Hipotecaria Su Casita"/>
    <s v="FIDEICOMISO 234036"/>
    <d v="2018-05-03T00:00:00"/>
    <s v="340955"/>
    <x v="1"/>
    <n v="0"/>
    <n v="142486.22"/>
    <n v="0"/>
    <n v="0"/>
    <n v="142486.22"/>
    <n v="1143.5"/>
    <n v="0"/>
    <n v="0"/>
    <n v="1143.5"/>
    <n v="0"/>
    <m/>
    <n v="141342.72"/>
    <n v="0"/>
    <n v="1139.8900000000001"/>
    <n v="0"/>
    <n v="0"/>
    <n v="1139.8900000000001"/>
    <n v="0"/>
    <n v="0"/>
    <n v="0"/>
    <n v="0"/>
    <n v="0"/>
    <n v="0"/>
    <n v="0"/>
    <n v="0"/>
    <n v="0"/>
    <n v="0"/>
    <n v="102.22"/>
    <n v="0"/>
    <n v="0"/>
    <n v="0"/>
    <n v="0"/>
    <n v="0"/>
    <n v="0"/>
    <n v="0"/>
    <n v="0"/>
    <n v="0"/>
    <n v="0"/>
    <n v="0"/>
    <n v="2385.61"/>
    <n v="0"/>
    <n v="0"/>
    <n v="89"/>
    <n v="120"/>
    <n v="68265"/>
    <n v="175719.09"/>
    <n v="77.032651999999999"/>
    <n v="61.962559460633699"/>
    <n v="9.6"/>
    <m/>
    <m/>
    <m/>
    <s v="QR"/>
    <s v="SOLIDARIDAD"/>
    <s v="77710"/>
    <s v="Al corriente"/>
    <x v="2"/>
  </r>
  <r>
    <n v="5148"/>
    <s v="Hipotecaria Su Casita"/>
    <s v="FIDEICOMISO 234036"/>
    <d v="2018-05-03T00:00:00"/>
    <s v="340957"/>
    <x v="11"/>
    <n v="6"/>
    <n v="261275.3"/>
    <n v="41641.199999999997"/>
    <n v="0"/>
    <n v="302916.5"/>
    <n v="8381.66"/>
    <n v="0"/>
    <n v="7710.96"/>
    <n v="0"/>
    <n v="0"/>
    <m/>
    <n v="295205.53999999998"/>
    <n v="11200.4"/>
    <n v="2046.66"/>
    <n v="0"/>
    <n v="2367.36"/>
    <n v="0"/>
    <n v="0"/>
    <n v="0"/>
    <n v="10879.7"/>
    <n v="0"/>
    <n v="0"/>
    <n v="0"/>
    <n v="0"/>
    <n v="0"/>
    <n v="0"/>
    <n v="0"/>
    <n v="0"/>
    <n v="0"/>
    <n v="0"/>
    <n v="0"/>
    <n v="350"/>
    <n v="0"/>
    <n v="0"/>
    <n v="289.52"/>
    <n v="0"/>
    <n v="0"/>
    <n v="0"/>
    <n v="0"/>
    <n v="10717.84"/>
    <n v="42311.9"/>
    <n v="10879.7"/>
    <n v="27"/>
    <n v="60"/>
    <n v="190779.22"/>
    <n v="497700"/>
    <n v="76.275079000000005"/>
    <n v="45.241763883338699"/>
    <n v="9.4"/>
    <m/>
    <m/>
    <m/>
    <s v="EM"/>
    <s v="ECATEPEC"/>
    <s v="55076"/>
    <s v="Morosidad"/>
    <x v="2"/>
  </r>
  <r>
    <n v="5149"/>
    <s v="Hipotecaria Su Casita"/>
    <s v="FIDEICOMISO 234036"/>
    <d v="2018-05-03T00:00:00"/>
    <s v="340958"/>
    <x v="1"/>
    <n v="0"/>
    <n v="223730.44"/>
    <n v="0"/>
    <n v="0"/>
    <n v="223730.44"/>
    <n v="662.53"/>
    <n v="0"/>
    <n v="0"/>
    <n v="662.53"/>
    <n v="0"/>
    <m/>
    <n v="223067.91"/>
    <n v="0"/>
    <n v="1771.2"/>
    <n v="0"/>
    <n v="0"/>
    <n v="1771.2"/>
    <n v="0"/>
    <n v="0"/>
    <n v="0"/>
    <n v="0"/>
    <n v="0"/>
    <n v="0"/>
    <n v="0"/>
    <n v="0"/>
    <n v="0"/>
    <n v="0"/>
    <n v="140.41"/>
    <n v="0"/>
    <n v="0"/>
    <n v="0"/>
    <n v="0"/>
    <n v="0"/>
    <n v="0"/>
    <n v="0"/>
    <n v="62.9"/>
    <n v="0"/>
    <n v="57.04"/>
    <n v="0"/>
    <n v="2637.04"/>
    <n v="0"/>
    <n v="0"/>
    <n v="164"/>
    <n v="195"/>
    <n v="92273.97"/>
    <n v="241360.62"/>
    <n v="89.999996999999993"/>
    <n v="83.178901474466997"/>
    <n v="9.5"/>
    <m/>
    <m/>
    <m/>
    <s v="QR"/>
    <s v="SOLIDARIDAD"/>
    <s v="77710"/>
    <s v="Al corriente"/>
    <x v="2"/>
  </r>
  <r>
    <n v="5150"/>
    <s v="Hipotecaria Su Casita"/>
    <s v="FIDEICOMISO 234036"/>
    <d v="2018-05-03T00:00:00"/>
    <s v="340959"/>
    <x v="1"/>
    <n v="0"/>
    <n v="94662.73"/>
    <n v="0"/>
    <n v="0"/>
    <n v="94662.73"/>
    <n v="3029.73"/>
    <n v="0"/>
    <n v="0"/>
    <n v="3029.73"/>
    <n v="0"/>
    <m/>
    <n v="91633"/>
    <n v="0"/>
    <n v="757.3"/>
    <n v="0"/>
    <n v="0"/>
    <n v="757.3"/>
    <n v="0"/>
    <n v="0"/>
    <n v="0"/>
    <n v="0"/>
    <n v="0"/>
    <n v="0"/>
    <n v="0"/>
    <n v="0"/>
    <n v="0"/>
    <n v="0"/>
    <n v="104.65"/>
    <n v="0"/>
    <n v="0"/>
    <n v="0"/>
    <n v="0"/>
    <n v="0"/>
    <n v="0"/>
    <n v="0"/>
    <n v="3801.3"/>
    <n v="0"/>
    <n v="3801.3"/>
    <n v="0"/>
    <n v="7692.98"/>
    <n v="0"/>
    <n v="0"/>
    <n v="27"/>
    <n v="60"/>
    <n v="68358.05"/>
    <n v="179900.01"/>
    <n v="89.133612999999997"/>
    <n v="45.400666514854599"/>
    <n v="9.6"/>
    <m/>
    <m/>
    <m/>
    <s v="EM"/>
    <s v="VALLE DE CHALCO SOLIDARIDAD"/>
    <s v="56614"/>
    <s v="Al corriente"/>
    <x v="2"/>
  </r>
  <r>
    <n v="5151"/>
    <s v="Hipotecaria Su Casita"/>
    <s v="FIDEICOMISO 234036"/>
    <d v="2018-05-03T00:00:00"/>
    <s v="340961"/>
    <x v="1"/>
    <n v="0"/>
    <n v="57413.22"/>
    <n v="0"/>
    <n v="0"/>
    <n v="57413.22"/>
    <n v="1831.15"/>
    <n v="0"/>
    <n v="0"/>
    <n v="1831.15"/>
    <n v="0"/>
    <m/>
    <n v="55582.07"/>
    <n v="0"/>
    <n v="473.66"/>
    <n v="0"/>
    <n v="0"/>
    <n v="473.66"/>
    <n v="0"/>
    <n v="0"/>
    <n v="0"/>
    <n v="0"/>
    <n v="0"/>
    <n v="0"/>
    <n v="0"/>
    <n v="0"/>
    <n v="0"/>
    <n v="0"/>
    <n v="83.18"/>
    <n v="0"/>
    <n v="0"/>
    <n v="0"/>
    <n v="0"/>
    <n v="0"/>
    <n v="0"/>
    <n v="0"/>
    <n v="0.13"/>
    <n v="0"/>
    <n v="0.13"/>
    <n v="0"/>
    <n v="2388.12"/>
    <n v="0"/>
    <n v="0"/>
    <n v="27"/>
    <n v="60"/>
    <n v="68239.67"/>
    <n v="108728.56"/>
    <n v="44.069366000000002"/>
    <n v="22.528272110544101"/>
    <n v="9.9"/>
    <m/>
    <m/>
    <m/>
    <s v="EM"/>
    <s v="VALLE DE CHALCO SOLIDARIDAD"/>
    <s v="56614"/>
    <s v="Al corriente"/>
    <x v="2"/>
  </r>
  <r>
    <n v="5152"/>
    <s v="Hipotecaria Su Casita"/>
    <s v="FIDEICOMISO 234036"/>
    <d v="2018-05-03T00:00:00"/>
    <s v="340964"/>
    <x v="1"/>
    <n v="0"/>
    <n v="139571.62"/>
    <n v="0"/>
    <n v="0"/>
    <n v="139571.62"/>
    <n v="319.3"/>
    <n v="0"/>
    <n v="0"/>
    <n v="319.3"/>
    <n v="0"/>
    <m/>
    <n v="139252.32"/>
    <n v="0"/>
    <n v="1163.0999999999999"/>
    <n v="0"/>
    <n v="0"/>
    <n v="1163.0999999999999"/>
    <n v="0"/>
    <n v="0"/>
    <n v="0"/>
    <n v="0"/>
    <n v="0"/>
    <n v="0"/>
    <n v="0"/>
    <n v="0"/>
    <n v="0"/>
    <n v="0"/>
    <n v="100.48"/>
    <n v="0"/>
    <n v="0"/>
    <n v="0"/>
    <n v="0"/>
    <n v="0"/>
    <n v="0"/>
    <n v="0"/>
    <n v="0.6"/>
    <n v="0"/>
    <n v="0.6"/>
    <n v="0"/>
    <n v="1583.48"/>
    <n v="0"/>
    <n v="0"/>
    <n v="184"/>
    <n v="216"/>
    <n v="77147.100000000006"/>
    <n v="148263.12"/>
    <n v="59.859372999999998"/>
    <n v="56.221375646184697"/>
    <n v="10"/>
    <m/>
    <m/>
    <m/>
    <s v="EM"/>
    <s v="TECAMAC"/>
    <s v="55765"/>
    <s v="Al corriente"/>
    <x v="2"/>
  </r>
  <r>
    <n v="5153"/>
    <s v="Hipotecaria Su Casita"/>
    <s v="FIDEICOMISO 234036"/>
    <d v="2018-05-03T00:00:00"/>
    <s v="340965"/>
    <x v="1"/>
    <n v="0"/>
    <n v="284374.98"/>
    <n v="0"/>
    <n v="0"/>
    <n v="284374.98"/>
    <n v="682.04"/>
    <n v="0"/>
    <n v="0"/>
    <n v="682.04"/>
    <n v="0"/>
    <m/>
    <n v="283692.94"/>
    <n v="0"/>
    <n v="2251.3000000000002"/>
    <n v="0"/>
    <n v="0"/>
    <n v="2251.3000000000002"/>
    <n v="0"/>
    <n v="0"/>
    <n v="0"/>
    <n v="0"/>
    <n v="0"/>
    <n v="0"/>
    <n v="0"/>
    <n v="0"/>
    <n v="0"/>
    <n v="0"/>
    <n v="184.75"/>
    <n v="0"/>
    <n v="0"/>
    <n v="0"/>
    <n v="0"/>
    <n v="0"/>
    <n v="0"/>
    <n v="0"/>
    <n v="15.51"/>
    <n v="0"/>
    <n v="13.6"/>
    <n v="0"/>
    <n v="3133.6"/>
    <n v="0"/>
    <n v="0"/>
    <n v="184"/>
    <n v="216"/>
    <n v="128637.6"/>
    <n v="303058.38"/>
    <n v="87.011775999999998"/>
    <n v="81.4517207808655"/>
    <n v="9.5"/>
    <m/>
    <m/>
    <m/>
    <s v="EM"/>
    <s v="TECAMAC"/>
    <s v="55765"/>
    <s v="Al corriente"/>
    <x v="2"/>
  </r>
  <r>
    <n v="5154"/>
    <s v="Hipotecaria Su Casita"/>
    <s v="FIDEICOMISO 234036"/>
    <d v="2018-05-03T00:00:00"/>
    <s v="340966"/>
    <x v="1"/>
    <n v="0"/>
    <n v="308191.59000000003"/>
    <n v="0"/>
    <n v="0"/>
    <n v="308191.59000000003"/>
    <n v="739.15"/>
    <n v="0"/>
    <n v="0"/>
    <n v="739.15"/>
    <n v="0"/>
    <m/>
    <n v="307452.44"/>
    <n v="0"/>
    <n v="2439.85"/>
    <n v="0"/>
    <n v="0"/>
    <n v="2439.85"/>
    <n v="0"/>
    <n v="0"/>
    <n v="0"/>
    <n v="0"/>
    <n v="0"/>
    <n v="0"/>
    <n v="0"/>
    <n v="0"/>
    <n v="0"/>
    <n v="0"/>
    <n v="191.05"/>
    <n v="0"/>
    <n v="0"/>
    <n v="0"/>
    <n v="0"/>
    <n v="0"/>
    <n v="0"/>
    <n v="0"/>
    <n v="458.4"/>
    <n v="0"/>
    <n v="328.45"/>
    <n v="0"/>
    <n v="3828.45"/>
    <n v="0"/>
    <n v="0"/>
    <n v="184"/>
    <n v="216"/>
    <n v="126509.1"/>
    <n v="328439.46000000002"/>
    <n v="90.000150000000005"/>
    <n v="84.249212070516705"/>
    <n v="9.5"/>
    <m/>
    <m/>
    <m/>
    <s v="EM"/>
    <s v="ACOLMAN"/>
    <s v="55870"/>
    <s v="Al corriente"/>
    <x v="2"/>
  </r>
  <r>
    <n v="5155"/>
    <s v="Hipotecaria Su Casita"/>
    <s v="FIDEICOMISO 234036"/>
    <d v="2018-05-03T00:00:00"/>
    <s v="340967"/>
    <x v="1"/>
    <n v="0"/>
    <n v="150868.51999999999"/>
    <n v="0"/>
    <n v="0"/>
    <n v="150868.51999999999"/>
    <n v="935.39"/>
    <n v="0"/>
    <n v="0"/>
    <n v="935.39"/>
    <n v="0"/>
    <m/>
    <n v="149933.13"/>
    <n v="0"/>
    <n v="1206.95"/>
    <n v="0"/>
    <n v="0"/>
    <n v="1206.95"/>
    <n v="0"/>
    <n v="0"/>
    <n v="0"/>
    <n v="0"/>
    <n v="0"/>
    <n v="0"/>
    <n v="0"/>
    <n v="0"/>
    <n v="0"/>
    <n v="0"/>
    <n v="126.36"/>
    <n v="0"/>
    <n v="0"/>
    <n v="0"/>
    <n v="0"/>
    <n v="0"/>
    <n v="0"/>
    <n v="0"/>
    <n v="135.1"/>
    <n v="0"/>
    <n v="135.1"/>
    <n v="0"/>
    <n v="2403.8000000000002"/>
    <n v="0"/>
    <n v="0"/>
    <n v="103"/>
    <n v="135"/>
    <n v="99372.19"/>
    <n v="176459.66"/>
    <n v="59.441307999999999"/>
    <n v="50.5057153557592"/>
    <n v="9.6"/>
    <m/>
    <m/>
    <m/>
    <s v="EM"/>
    <s v="TECAMAC"/>
    <s v="55764"/>
    <s v="Al corriente"/>
    <x v="2"/>
  </r>
  <r>
    <n v="5156"/>
    <s v="Hipotecaria Su Casita"/>
    <s v="FIDEICOMISO 234036"/>
    <d v="2018-05-03T00:00:00"/>
    <s v="340968"/>
    <x v="1"/>
    <n v="0"/>
    <n v="92103.12"/>
    <n v="0"/>
    <n v="0"/>
    <n v="92103.12"/>
    <n v="310.47000000000003"/>
    <n v="0"/>
    <n v="0"/>
    <n v="310.47000000000003"/>
    <n v="0"/>
    <m/>
    <n v="91792.65"/>
    <n v="0"/>
    <n v="698.45"/>
    <n v="0"/>
    <n v="0"/>
    <n v="698.45"/>
    <n v="0"/>
    <n v="0"/>
    <n v="0"/>
    <n v="0"/>
    <n v="0"/>
    <n v="0"/>
    <n v="0"/>
    <n v="0"/>
    <n v="0"/>
    <n v="0"/>
    <n v="104.13"/>
    <n v="0"/>
    <n v="0"/>
    <n v="0"/>
    <n v="0"/>
    <n v="0"/>
    <n v="0"/>
    <n v="0"/>
    <n v="61.7"/>
    <n v="0"/>
    <n v="24.75"/>
    <n v="0"/>
    <n v="1174.75"/>
    <n v="0"/>
    <n v="0"/>
    <n v="155"/>
    <n v="180"/>
    <n v="98335.51"/>
    <n v="98892.226999999999"/>
    <n v="61.175846"/>
    <n v="56.783967665445502"/>
    <n v="9.1"/>
    <m/>
    <m/>
    <m/>
    <s v="EM"/>
    <s v="TECAMAC"/>
    <s v="55764"/>
    <s v="Al corriente"/>
    <x v="2"/>
  </r>
  <r>
    <n v="5157"/>
    <s v="Hipotecaria Su Casita"/>
    <s v="FIDEICOMISO 234036"/>
    <d v="2018-05-03T00:00:00"/>
    <s v="341002"/>
    <x v="2"/>
    <n v="1"/>
    <n v="161573.51"/>
    <n v="1083.5999999999999"/>
    <n v="0"/>
    <n v="162657.10999999999"/>
    <n v="1092.27"/>
    <n v="0"/>
    <n v="1083.5999999999999"/>
    <n v="0"/>
    <n v="0"/>
    <m/>
    <n v="161573.51"/>
    <n v="1301.26"/>
    <n v="1292.5899999999999"/>
    <n v="0"/>
    <n v="1301.26"/>
    <n v="0"/>
    <n v="0"/>
    <n v="0"/>
    <n v="1292.5899999999999"/>
    <n v="0"/>
    <n v="0"/>
    <n v="0"/>
    <n v="0"/>
    <n v="0"/>
    <n v="0"/>
    <n v="0"/>
    <n v="0.78"/>
    <n v="0"/>
    <n v="0"/>
    <n v="0"/>
    <n v="0"/>
    <n v="0"/>
    <n v="0"/>
    <n v="126.86"/>
    <n v="0"/>
    <n v="0"/>
    <n v="0"/>
    <n v="0"/>
    <n v="2512.5"/>
    <n v="1092.27"/>
    <n v="1292.5899999999999"/>
    <n v="97"/>
    <n v="129"/>
    <n v="86292"/>
    <n v="180755.46"/>
    <n v="50.473067999999998"/>
    <n v="45.116815598426101"/>
    <n v="9.6"/>
    <m/>
    <m/>
    <m/>
    <s v="EM"/>
    <s v="CHALCO"/>
    <s v="56640"/>
    <s v="Morosidad"/>
    <x v="2"/>
  </r>
  <r>
    <n v="5158"/>
    <s v="Hipotecaria Su Casita"/>
    <s v="FIDEICOMISO 234036"/>
    <d v="2018-05-03T00:00:00"/>
    <s v="341005"/>
    <x v="1"/>
    <n v="0"/>
    <n v="91258.08"/>
    <n v="0"/>
    <n v="0"/>
    <n v="91258.08"/>
    <n v="279.58999999999997"/>
    <n v="0"/>
    <n v="0"/>
    <n v="279.58999999999997"/>
    <n v="0"/>
    <m/>
    <n v="90978.49"/>
    <n v="0"/>
    <n v="752.88"/>
    <n v="0"/>
    <n v="0"/>
    <n v="752.88"/>
    <n v="0"/>
    <n v="0"/>
    <n v="0"/>
    <n v="0"/>
    <n v="0"/>
    <n v="0"/>
    <n v="0"/>
    <n v="0"/>
    <n v="0"/>
    <n v="0"/>
    <n v="91.03"/>
    <n v="0"/>
    <n v="0"/>
    <n v="0"/>
    <n v="0"/>
    <n v="0"/>
    <n v="0"/>
    <n v="0"/>
    <n v="0"/>
    <n v="0"/>
    <n v="1.5"/>
    <n v="2"/>
    <n v="1123.5"/>
    <n v="0"/>
    <n v="0"/>
    <n v="158"/>
    <n v="190"/>
    <n v="72884.399999999994"/>
    <n v="96156.22"/>
    <n v="27.782433999999999"/>
    <n v="26.286431536562699"/>
    <n v="9.9"/>
    <m/>
    <m/>
    <m/>
    <s v="PUE"/>
    <s v="PUEBLA"/>
    <s v="72498"/>
    <s v="Al corriente"/>
    <x v="2"/>
  </r>
  <r>
    <n v="5159"/>
    <s v="Hipotecaria Su Casita"/>
    <s v="FIDEICOMISO 234036"/>
    <d v="2018-05-03T00:00:00"/>
    <s v="341006"/>
    <x v="1"/>
    <n v="0"/>
    <n v="281623.43"/>
    <n v="0"/>
    <n v="0"/>
    <n v="281623.43"/>
    <n v="1614.74"/>
    <n v="0"/>
    <n v="0"/>
    <n v="1614.74"/>
    <n v="0"/>
    <m/>
    <n v="280008.69"/>
    <n v="0"/>
    <n v="2229.52"/>
    <n v="0"/>
    <n v="0"/>
    <n v="2229.52"/>
    <n v="0"/>
    <n v="0"/>
    <n v="0"/>
    <n v="0"/>
    <n v="0"/>
    <n v="0"/>
    <n v="0"/>
    <n v="0"/>
    <n v="0"/>
    <n v="0"/>
    <n v="164.92"/>
    <n v="0"/>
    <n v="0"/>
    <n v="0"/>
    <n v="0"/>
    <n v="0"/>
    <n v="0"/>
    <n v="0"/>
    <n v="9.84"/>
    <n v="0"/>
    <n v="9.02"/>
    <n v="0"/>
    <n v="4019.02"/>
    <n v="0"/>
    <n v="0"/>
    <n v="109"/>
    <n v="141"/>
    <n v="84186.6"/>
    <n v="310003.59999999998"/>
    <n v="89.998954999999995"/>
    <n v="81.290957559586303"/>
    <n v="9.5"/>
    <m/>
    <m/>
    <m/>
    <s v="QR"/>
    <s v="BENITO JUAREZ"/>
    <s v="77505"/>
    <s v="Al corriente"/>
    <x v="2"/>
  </r>
  <r>
    <n v="5160"/>
    <s v="Hipotecaria Su Casita"/>
    <s v="FIDEICOMISO 234036"/>
    <d v="2018-05-03T00:00:00"/>
    <s v="341010"/>
    <x v="1"/>
    <n v="0"/>
    <n v="227165.77"/>
    <n v="0"/>
    <n v="0"/>
    <n v="227165.77"/>
    <n v="1408.43"/>
    <n v="0"/>
    <n v="0"/>
    <n v="1408.43"/>
    <n v="0"/>
    <m/>
    <n v="225757.34"/>
    <n v="0"/>
    <n v="1817.33"/>
    <n v="0"/>
    <n v="0"/>
    <n v="1817.33"/>
    <n v="0"/>
    <n v="0"/>
    <n v="0"/>
    <n v="0"/>
    <n v="0"/>
    <n v="0"/>
    <n v="0"/>
    <n v="0"/>
    <n v="0"/>
    <n v="0"/>
    <n v="134.01"/>
    <n v="0"/>
    <n v="0"/>
    <n v="0"/>
    <n v="0"/>
    <n v="0"/>
    <n v="0"/>
    <n v="0"/>
    <n v="1393.68"/>
    <n v="0"/>
    <n v="753.45"/>
    <n v="0"/>
    <n v="4753.45"/>
    <n v="0"/>
    <n v="0"/>
    <n v="103"/>
    <n v="135"/>
    <n v="66784.929999999993"/>
    <n v="251900"/>
    <n v="88.963873000000007"/>
    <n v="79.731033444135903"/>
    <n v="9.6"/>
    <m/>
    <m/>
    <m/>
    <s v="EM"/>
    <s v="TECAMAC"/>
    <s v="55764"/>
    <s v="Al corriente"/>
    <x v="2"/>
  </r>
  <r>
    <n v="5161"/>
    <s v="Hipotecaria Su Casita"/>
    <s v="FIDEICOMISO 234036"/>
    <d v="2018-05-03T00:00:00"/>
    <s v="341011"/>
    <x v="2"/>
    <n v="0"/>
    <n v="286119.63"/>
    <n v="0"/>
    <n v="0"/>
    <n v="286119.63"/>
    <n v="2759.51"/>
    <n v="0"/>
    <n v="0"/>
    <n v="0"/>
    <n v="0"/>
    <m/>
    <n v="286119.63"/>
    <n v="0"/>
    <n v="2265.11"/>
    <n v="0"/>
    <n v="0"/>
    <n v="982.62"/>
    <n v="0"/>
    <n v="0"/>
    <n v="1282.49"/>
    <n v="0"/>
    <n v="0"/>
    <n v="0"/>
    <n v="0"/>
    <n v="0"/>
    <n v="0"/>
    <n v="0"/>
    <n v="223.81"/>
    <n v="0"/>
    <n v="0"/>
    <n v="0"/>
    <n v="0"/>
    <n v="0"/>
    <n v="0"/>
    <n v="0"/>
    <n v="0"/>
    <n v="0"/>
    <n v="1206.43"/>
    <n v="0"/>
    <n v="1206.43"/>
    <n v="2759.51"/>
    <n v="1282.49"/>
    <n v="75"/>
    <n v="107"/>
    <n v="140475.76999999999"/>
    <n v="334619.83"/>
    <n v="71.609908000000004"/>
    <n v="61.230681939244398"/>
    <n v="9.5"/>
    <m/>
    <m/>
    <m/>
    <s v="QR"/>
    <s v="SOLIDARIDAD"/>
    <s v="77710"/>
    <s v="Morosidad"/>
    <x v="2"/>
  </r>
  <r>
    <n v="5162"/>
    <s v="Hipotecaria Su Casita"/>
    <s v="FIDEICOMISO 234036"/>
    <d v="2018-05-03T00:00:00"/>
    <s v="341013"/>
    <x v="15"/>
    <n v="6"/>
    <n v="211901.05"/>
    <n v="3749.31"/>
    <n v="0"/>
    <n v="215650.36"/>
    <n v="641.57000000000005"/>
    <n v="0"/>
    <n v="0"/>
    <n v="0"/>
    <n v="0"/>
    <m/>
    <n v="215650.36"/>
    <n v="9741.6299999999992"/>
    <n v="1606.92"/>
    <n v="0"/>
    <n v="0"/>
    <n v="0"/>
    <n v="0"/>
    <n v="0"/>
    <n v="11348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90.88"/>
    <n v="11348.55"/>
    <n v="165"/>
    <n v="197"/>
    <n v="85333.52"/>
    <n v="223213.66"/>
    <n v="52.602880999999996"/>
    <n v="50.8205018666293"/>
    <n v="9.1"/>
    <m/>
    <m/>
    <m/>
    <s v="QR"/>
    <s v="BENITO JUAREZ"/>
    <s v="77524"/>
    <s v="Morosidad"/>
    <x v="2"/>
  </r>
  <r>
    <n v="5163"/>
    <s v="Hipotecaria Su Casita"/>
    <s v="FIDEICOMISO 234036"/>
    <d v="2018-05-03T00:00:00"/>
    <s v="341026"/>
    <x v="3"/>
    <n v="4"/>
    <n v="91736.86"/>
    <n v="5615.85"/>
    <n v="0"/>
    <n v="97352.71"/>
    <n v="2704.24"/>
    <n v="0"/>
    <n v="0"/>
    <n v="0"/>
    <n v="0"/>
    <m/>
    <n v="97352.71"/>
    <n v="1595.81"/>
    <n v="764.47"/>
    <n v="0"/>
    <n v="0"/>
    <n v="0"/>
    <n v="0"/>
    <n v="0"/>
    <n v="2360.28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20.09"/>
    <n v="2360.2800000000002"/>
    <n v="29"/>
    <n v="60"/>
    <n v="100442.1"/>
    <n v="163255.9"/>
    <n v="57.938096000000002"/>
    <n v="34.549628269729702"/>
    <n v="10"/>
    <m/>
    <m/>
    <m/>
    <s v="EM"/>
    <s v="ECATEPEC"/>
    <s v="55450"/>
    <s v="Morosidad"/>
    <x v="2"/>
  </r>
  <r>
    <n v="5164"/>
    <s v="Hipotecaria Su Casita"/>
    <s v="FIDEICOMISO 234036"/>
    <d v="2018-05-03T00:00:00"/>
    <s v="341027"/>
    <x v="1"/>
    <n v="0"/>
    <n v="152897.1"/>
    <n v="0"/>
    <n v="0"/>
    <n v="152897.1"/>
    <n v="1209.26"/>
    <n v="0"/>
    <n v="0"/>
    <n v="1209.26"/>
    <n v="0"/>
    <m/>
    <n v="151687.84"/>
    <n v="0"/>
    <n v="1274.1400000000001"/>
    <n v="0"/>
    <n v="0"/>
    <n v="1274.1400000000001"/>
    <n v="0"/>
    <n v="0"/>
    <n v="0"/>
    <n v="0"/>
    <n v="0"/>
    <n v="0"/>
    <n v="0"/>
    <n v="0"/>
    <n v="0"/>
    <n v="0"/>
    <n v="122.44"/>
    <n v="0"/>
    <n v="0"/>
    <n v="0"/>
    <n v="0"/>
    <n v="0"/>
    <n v="0"/>
    <n v="0"/>
    <n v="1.84"/>
    <n v="0"/>
    <n v="1.68"/>
    <n v="0"/>
    <n v="2607.6799999999998"/>
    <n v="0"/>
    <n v="0"/>
    <n v="89"/>
    <n v="120"/>
    <n v="90892.2"/>
    <n v="187921.71"/>
    <n v="64.341462000000007"/>
    <n v="51.935550145973501"/>
    <n v="10"/>
    <m/>
    <m/>
    <m/>
    <s v="EM"/>
    <s v="TECAMAC"/>
    <s v="55765"/>
    <s v="Al corriente"/>
    <x v="2"/>
  </r>
  <r>
    <n v="5165"/>
    <s v="Hipotecaria Su Casita"/>
    <s v="FIDEICOMISO 234036"/>
    <d v="2018-05-03T00:00:00"/>
    <s v="341028"/>
    <x v="1"/>
    <n v="0"/>
    <n v="211837.44"/>
    <n v="0"/>
    <n v="0"/>
    <n v="211837.44"/>
    <n v="648.13"/>
    <n v="0"/>
    <n v="0"/>
    <n v="648.13"/>
    <n v="0"/>
    <m/>
    <n v="211189.31"/>
    <n v="0"/>
    <n v="1677.05"/>
    <n v="0"/>
    <n v="0"/>
    <n v="1677.05"/>
    <n v="0"/>
    <n v="0"/>
    <n v="0"/>
    <n v="0"/>
    <n v="0"/>
    <n v="0"/>
    <n v="0"/>
    <n v="0"/>
    <n v="0"/>
    <n v="0"/>
    <n v="160.82"/>
    <n v="0"/>
    <n v="0"/>
    <n v="0"/>
    <n v="0"/>
    <n v="0"/>
    <n v="0"/>
    <n v="0"/>
    <n v="585"/>
    <n v="0"/>
    <n v="581"/>
    <n v="0"/>
    <n v="3071"/>
    <n v="0"/>
    <n v="0"/>
    <n v="161"/>
    <n v="192"/>
    <n v="126720"/>
    <n v="229084.5"/>
    <n v="55.321181000000003"/>
    <n v="50.999705539986799"/>
    <n v="9.5"/>
    <m/>
    <m/>
    <m/>
    <s v="EM"/>
    <s v="ECATEPEC"/>
    <s v="55075"/>
    <s v="Al corriente"/>
    <x v="2"/>
  </r>
  <r>
    <n v="5166"/>
    <s v="Hipotecaria Su Casita"/>
    <s v="FIDEICOMISO 234036"/>
    <d v="2018-05-03T00:00:00"/>
    <s v="341029"/>
    <x v="1"/>
    <n v="1"/>
    <n v="313115.90999999997"/>
    <n v="950.49"/>
    <n v="0"/>
    <n v="314066.40000000002"/>
    <n v="958.02"/>
    <n v="0"/>
    <n v="950.49"/>
    <n v="958.02"/>
    <n v="0"/>
    <m/>
    <n v="312157.89"/>
    <n v="2486.36"/>
    <n v="2478.83"/>
    <n v="0"/>
    <n v="2486.36"/>
    <n v="2478.83"/>
    <n v="0"/>
    <n v="0"/>
    <n v="0"/>
    <n v="0"/>
    <n v="0"/>
    <n v="0"/>
    <n v="0"/>
    <n v="0"/>
    <n v="0"/>
    <n v="0"/>
    <n v="202.6"/>
    <n v="0"/>
    <n v="0"/>
    <n v="0"/>
    <n v="0"/>
    <n v="0"/>
    <n v="0"/>
    <n v="196"/>
    <n v="7.7"/>
    <n v="0"/>
    <n v="0"/>
    <n v="0"/>
    <n v="7280"/>
    <n v="0"/>
    <n v="0"/>
    <n v="161"/>
    <n v="192"/>
    <n v="138129.9"/>
    <n v="338609.06"/>
    <n v="81.184449999999998"/>
    <n v="74.842553276071499"/>
    <n v="9.5"/>
    <m/>
    <m/>
    <m/>
    <s v="EM"/>
    <s v="ECATEPEC"/>
    <s v="55075"/>
    <s v="Al corriente"/>
    <x v="2"/>
  </r>
  <r>
    <n v="5167"/>
    <s v="Hipotecaria Su Casita"/>
    <s v="FIDEICOMISO 234036"/>
    <d v="2018-05-03T00:00:00"/>
    <s v="341030"/>
    <x v="1"/>
    <n v="0"/>
    <n v="204237.09"/>
    <n v="0"/>
    <n v="0"/>
    <n v="204237.09"/>
    <n v="624.88"/>
    <n v="0"/>
    <n v="0"/>
    <n v="624.88"/>
    <n v="0"/>
    <m/>
    <n v="203612.21"/>
    <n v="0"/>
    <n v="1616.88"/>
    <n v="0"/>
    <n v="0"/>
    <n v="1616.88"/>
    <n v="0"/>
    <n v="0"/>
    <n v="0"/>
    <n v="0"/>
    <n v="0"/>
    <n v="0"/>
    <n v="0"/>
    <n v="0"/>
    <n v="0"/>
    <n v="0"/>
    <n v="140.80000000000001"/>
    <n v="0"/>
    <n v="0"/>
    <n v="0"/>
    <n v="0"/>
    <n v="0"/>
    <n v="0"/>
    <n v="0"/>
    <n v="84.36"/>
    <n v="0"/>
    <n v="78.92"/>
    <n v="0"/>
    <n v="2466.92"/>
    <n v="0"/>
    <n v="0"/>
    <n v="161"/>
    <n v="192"/>
    <n v="102797.4"/>
    <n v="220865.44"/>
    <n v="71.429092999999995"/>
    <n v="65.849303920185704"/>
    <n v="9.5"/>
    <m/>
    <m/>
    <m/>
    <s v="EM"/>
    <s v="ECATEPEC"/>
    <s v="55075"/>
    <s v="Al corriente"/>
    <x v="2"/>
  </r>
  <r>
    <n v="5168"/>
    <s v="Hipotecaria Su Casita"/>
    <s v="FIDEICOMISO 234036"/>
    <d v="2018-05-03T00:00:00"/>
    <s v="341031"/>
    <x v="1"/>
    <n v="0"/>
    <n v="66116.149999999994"/>
    <n v="0"/>
    <n v="0"/>
    <n v="66116.149999999994"/>
    <n v="2397.0700000000002"/>
    <n v="0"/>
    <n v="0"/>
    <n v="2397.0700000000002"/>
    <n v="0"/>
    <m/>
    <n v="63719.08"/>
    <n v="0"/>
    <n v="523.41999999999996"/>
    <n v="0"/>
    <n v="0"/>
    <n v="523.41999999999996"/>
    <n v="0"/>
    <n v="0"/>
    <n v="0"/>
    <n v="0"/>
    <n v="0"/>
    <n v="0"/>
    <n v="0"/>
    <n v="0"/>
    <n v="0"/>
    <n v="0"/>
    <n v="160.38999999999999"/>
    <n v="0"/>
    <n v="0"/>
    <n v="0"/>
    <n v="0"/>
    <n v="0"/>
    <n v="0"/>
    <n v="0"/>
    <n v="3081.12"/>
    <n v="0"/>
    <n v="0"/>
    <n v="0"/>
    <n v="6162"/>
    <n v="0"/>
    <n v="0"/>
    <n v="89"/>
    <n v="120"/>
    <n v="126697.8"/>
    <n v="225698.99"/>
    <n v="65.531998000000002"/>
    <n v="18.5009185159483"/>
    <n v="9.5"/>
    <m/>
    <m/>
    <m/>
    <s v="EM"/>
    <s v="ECATEPEC"/>
    <s v="55075"/>
    <s v="Al corriente"/>
    <x v="2"/>
  </r>
  <r>
    <n v="5169"/>
    <s v="Hipotecaria Su Casita"/>
    <s v="FIDEICOMISO 234036"/>
    <d v="2018-05-03T00:00:00"/>
    <s v="341033"/>
    <x v="3"/>
    <n v="4"/>
    <n v="178440.78"/>
    <n v="20759.61"/>
    <n v="0"/>
    <n v="199200.39"/>
    <n v="5293.02"/>
    <n v="0"/>
    <n v="5128.68"/>
    <n v="0"/>
    <n v="0"/>
    <m/>
    <n v="194071.71"/>
    <n v="5362.23"/>
    <n v="1412.66"/>
    <n v="0"/>
    <n v="1579.95"/>
    <n v="0"/>
    <n v="0"/>
    <n v="0"/>
    <n v="5194.9399999999996"/>
    <n v="0"/>
    <n v="0"/>
    <n v="0"/>
    <n v="0"/>
    <n v="0"/>
    <n v="0"/>
    <n v="0"/>
    <n v="0"/>
    <n v="0"/>
    <n v="0"/>
    <n v="0"/>
    <n v="350"/>
    <n v="0"/>
    <n v="0"/>
    <n v="191.37"/>
    <n v="0"/>
    <n v="0"/>
    <n v="0"/>
    <n v="0"/>
    <n v="7250"/>
    <n v="20923.95"/>
    <n v="5194.9399999999996"/>
    <n v="29"/>
    <n v="60"/>
    <n v="128820.8"/>
    <n v="319289.99"/>
    <n v="88.029262000000003"/>
    <n v="53.506185415891103"/>
    <n v="9.5"/>
    <m/>
    <m/>
    <m/>
    <s v="EM"/>
    <s v="ECATEPEC"/>
    <s v="55070"/>
    <s v="Morosidad"/>
    <x v="2"/>
  </r>
  <r>
    <n v="5170"/>
    <s v="Hipotecaria Su Casita"/>
    <s v="FIDEICOMISO 234036"/>
    <d v="2018-05-03T00:00:00"/>
    <s v="341035"/>
    <x v="16"/>
    <n v="19"/>
    <n v="414284.6"/>
    <n v="11853.76"/>
    <n v="0"/>
    <n v="426138.36"/>
    <n v="1241.3900000000001"/>
    <n v="0"/>
    <n v="0"/>
    <n v="0"/>
    <n v="0"/>
    <m/>
    <n v="426138.36"/>
    <n v="75544.679999999993"/>
    <n v="3514.51"/>
    <n v="0"/>
    <n v="0"/>
    <n v="0"/>
    <n v="0"/>
    <n v="0"/>
    <n v="79059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95.15"/>
    <n v="79059.19"/>
    <n v="158"/>
    <n v="181"/>
    <n v="463046.40000000002"/>
    <n v="426138.36"/>
    <n v="89.999533999999997"/>
    <n v="89.999533999999997"/>
    <n v="10.18"/>
    <m/>
    <m/>
    <m/>
    <s v="EM"/>
    <s v="ECATEPEC"/>
    <s v="55075"/>
    <s v="Proceso judicial"/>
    <x v="2"/>
  </r>
  <r>
    <n v="5171"/>
    <s v="Hipotecaria Su Casita"/>
    <s v="FIDEICOMISO 234036"/>
    <d v="2018-05-03T00:00:00"/>
    <s v="341036"/>
    <x v="1"/>
    <n v="0"/>
    <n v="156877.72"/>
    <n v="0"/>
    <n v="0"/>
    <n v="156877.72"/>
    <n v="535"/>
    <n v="0"/>
    <n v="0"/>
    <n v="535"/>
    <n v="0"/>
    <m/>
    <n v="156342.72"/>
    <n v="0"/>
    <n v="1307.31"/>
    <n v="0"/>
    <n v="0"/>
    <n v="1307.31"/>
    <n v="0"/>
    <n v="0"/>
    <n v="0"/>
    <n v="0"/>
    <n v="0"/>
    <n v="0"/>
    <n v="0"/>
    <n v="0"/>
    <n v="0"/>
    <n v="0"/>
    <n v="98"/>
    <n v="0"/>
    <n v="0"/>
    <n v="0"/>
    <n v="0"/>
    <n v="0"/>
    <n v="0"/>
    <n v="0"/>
    <n v="1940.31"/>
    <n v="0"/>
    <n v="1940.31"/>
    <n v="0"/>
    <n v="3880.62"/>
    <n v="0"/>
    <n v="0"/>
    <n v="148"/>
    <n v="173"/>
    <n v="67195.199999999997"/>
    <n v="168471.51"/>
    <n v="89.999256000000003"/>
    <n v="83.519928568434594"/>
    <n v="10.59"/>
    <m/>
    <m/>
    <m/>
    <s v="BCN"/>
    <s v="MEXICALI"/>
    <s v="21323"/>
    <s v="Al corriente"/>
    <x v="2"/>
  </r>
  <r>
    <n v="5172"/>
    <s v="Hipotecaria Su Casita"/>
    <s v="FIDEICOMISO 234036"/>
    <d v="2018-05-03T00:00:00"/>
    <s v="341038"/>
    <x v="3"/>
    <n v="4"/>
    <n v="154412.76"/>
    <n v="11854.49"/>
    <n v="0"/>
    <n v="166267.25"/>
    <n v="3723.86"/>
    <n v="0"/>
    <n v="3286.8"/>
    <n v="0"/>
    <n v="0"/>
    <m/>
    <n v="162980.45000000001"/>
    <n v="3841.87"/>
    <n v="1222.43"/>
    <n v="0"/>
    <n v="1309.49"/>
    <n v="0"/>
    <n v="0"/>
    <n v="0"/>
    <n v="3754.81"/>
    <n v="0"/>
    <n v="0"/>
    <n v="0"/>
    <n v="0"/>
    <n v="0"/>
    <n v="0"/>
    <n v="0"/>
    <n v="0"/>
    <n v="0"/>
    <n v="0"/>
    <n v="0"/>
    <n v="350"/>
    <n v="0"/>
    <n v="0"/>
    <n v="145.19999999999999"/>
    <n v="0"/>
    <n v="0"/>
    <n v="0"/>
    <n v="0"/>
    <n v="5091.49"/>
    <n v="12291.55"/>
    <n v="3754.81"/>
    <n v="35"/>
    <n v="60"/>
    <n v="102797.4"/>
    <n v="235516.91"/>
    <n v="66.377165000000005"/>
    <n v="45.933772744488898"/>
    <n v="9.5"/>
    <m/>
    <m/>
    <m/>
    <s v="EM"/>
    <s v="ECATEPEC"/>
    <s v="55075"/>
    <s v="Morosidad"/>
    <x v="2"/>
  </r>
  <r>
    <n v="5173"/>
    <s v="Hipotecaria Su Casita"/>
    <s v="FIDEICOMISO 234036"/>
    <d v="2018-05-03T00:00:00"/>
    <s v="341039"/>
    <x v="1"/>
    <n v="0"/>
    <n v="288330.68"/>
    <n v="0"/>
    <n v="0"/>
    <n v="288330.68"/>
    <n v="942.57"/>
    <n v="0"/>
    <n v="0"/>
    <n v="942.57"/>
    <n v="0"/>
    <m/>
    <n v="287388.11"/>
    <n v="0"/>
    <n v="2282.62"/>
    <n v="0"/>
    <n v="0"/>
    <n v="2282.62"/>
    <n v="0"/>
    <n v="0"/>
    <n v="0"/>
    <n v="0"/>
    <n v="0"/>
    <n v="0"/>
    <n v="0"/>
    <n v="0"/>
    <n v="0"/>
    <n v="0"/>
    <n v="185.31"/>
    <n v="0"/>
    <n v="0"/>
    <n v="0"/>
    <n v="0"/>
    <n v="0"/>
    <n v="0"/>
    <n v="0"/>
    <n v="6"/>
    <n v="0"/>
    <n v="6.5"/>
    <n v="0"/>
    <n v="3416.5"/>
    <n v="0"/>
    <n v="0"/>
    <n v="155"/>
    <n v="180"/>
    <n v="127416.9"/>
    <n v="308859.55"/>
    <n v="88.010302999999993"/>
    <n v="81.891962348897195"/>
    <n v="9.5"/>
    <m/>
    <m/>
    <m/>
    <s v="EM"/>
    <s v="ECATEPEC"/>
    <s v="55075"/>
    <s v="Al corriente"/>
    <x v="2"/>
  </r>
  <r>
    <n v="5174"/>
    <s v="Hipotecaria Su Casita"/>
    <s v="FIDEICOMISO 234036"/>
    <d v="2018-05-03T00:00:00"/>
    <s v="341041"/>
    <x v="2"/>
    <n v="1"/>
    <n v="148067.68"/>
    <n v="1022.86"/>
    <n v="0"/>
    <n v="149090.54"/>
    <n v="1031.04"/>
    <n v="0"/>
    <n v="1022.86"/>
    <n v="0"/>
    <n v="0"/>
    <m/>
    <n v="148067.68"/>
    <n v="943.92"/>
    <n v="1184.54"/>
    <n v="0"/>
    <n v="943.92"/>
    <n v="629.80999999999995"/>
    <n v="0"/>
    <n v="0"/>
    <n v="554.73"/>
    <n v="0"/>
    <n v="0"/>
    <n v="0"/>
    <n v="0"/>
    <n v="0"/>
    <n v="0"/>
    <n v="0"/>
    <n v="103.41"/>
    <n v="0"/>
    <n v="0"/>
    <n v="0"/>
    <n v="0"/>
    <n v="0"/>
    <n v="0"/>
    <n v="0"/>
    <n v="0"/>
    <n v="0"/>
    <n v="0"/>
    <n v="0"/>
    <n v="2700"/>
    <n v="1031.04"/>
    <n v="554.73"/>
    <n v="95"/>
    <n v="120"/>
    <n v="72064.2"/>
    <n v="170500.82"/>
    <n v="84.905278999999993"/>
    <n v="73.734118588301897"/>
    <n v="9.6"/>
    <m/>
    <m/>
    <m/>
    <s v="NL"/>
    <s v="MONTERREY"/>
    <s v="64100"/>
    <s v="Morosidad"/>
    <x v="2"/>
  </r>
  <r>
    <n v="5175"/>
    <s v="Hipotecaria Su Casita"/>
    <s v="FIDEICOMISO 234036"/>
    <d v="2018-05-03T00:00:00"/>
    <s v="341042"/>
    <x v="1"/>
    <n v="0"/>
    <n v="144137.64000000001"/>
    <n v="0"/>
    <n v="0"/>
    <n v="144137.64000000001"/>
    <n v="471.19"/>
    <n v="0"/>
    <n v="0"/>
    <n v="471.19"/>
    <n v="0"/>
    <m/>
    <n v="143666.45000000001"/>
    <n v="0"/>
    <n v="1141.0899999999999"/>
    <n v="0"/>
    <n v="0"/>
    <n v="1141.0899999999999"/>
    <n v="0"/>
    <n v="0"/>
    <n v="0"/>
    <n v="0"/>
    <n v="0"/>
    <n v="0"/>
    <n v="0"/>
    <n v="0"/>
    <n v="0"/>
    <n v="0"/>
    <n v="103.9"/>
    <n v="0"/>
    <n v="0"/>
    <n v="0"/>
    <n v="0"/>
    <n v="0"/>
    <n v="0"/>
    <n v="0"/>
    <n v="1717"/>
    <n v="0"/>
    <n v="1716.18"/>
    <n v="0"/>
    <n v="3433.18"/>
    <n v="0"/>
    <n v="0"/>
    <n v="155"/>
    <n v="180"/>
    <n v="77601.08"/>
    <n v="154399.99"/>
    <n v="86.301376000000005"/>
    <n v="80.301898465376894"/>
    <n v="9.5"/>
    <m/>
    <m/>
    <m/>
    <s v="NL"/>
    <s v="GARCIA"/>
    <s v="66000"/>
    <s v="Al corriente"/>
    <x v="2"/>
  </r>
  <r>
    <n v="5176"/>
    <s v="Hipotecaria Su Casita"/>
    <s v="FIDEICOMISO 234036"/>
    <d v="2018-05-03T00:00:00"/>
    <s v="341043"/>
    <x v="4"/>
    <n v="1"/>
    <n v="118533.31"/>
    <n v="965.35"/>
    <n v="0"/>
    <n v="119498.66"/>
    <n v="1093.18"/>
    <n v="0"/>
    <n v="0"/>
    <n v="0"/>
    <n v="0"/>
    <m/>
    <n v="119498.66"/>
    <n v="0"/>
    <n v="948.27"/>
    <n v="0"/>
    <n v="0"/>
    <n v="0"/>
    <n v="0"/>
    <n v="0"/>
    <n v="94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58.5300000000002"/>
    <n v="948.27"/>
    <n v="95"/>
    <n v="120"/>
    <n v="67236.56"/>
    <n v="157100.01"/>
    <n v="84.998400000000004"/>
    <n v="64.654323714836195"/>
    <n v="9.6"/>
    <m/>
    <m/>
    <m/>
    <s v="NL"/>
    <s v="GARCIA"/>
    <s v="66000"/>
    <s v="Morosidad"/>
    <x v="2"/>
  </r>
  <r>
    <n v="5177"/>
    <s v="Hipotecaria Su Casita"/>
    <s v="FIDEICOMISO 234036"/>
    <d v="2018-05-03T00:00:00"/>
    <s v="341044"/>
    <x v="1"/>
    <n v="0"/>
    <n v="241582.25"/>
    <n v="0"/>
    <n v="0"/>
    <n v="241582.25"/>
    <n v="776.71"/>
    <n v="0"/>
    <n v="0"/>
    <n v="776.71"/>
    <n v="0"/>
    <m/>
    <n v="240805.54"/>
    <n v="0"/>
    <n v="1912.53"/>
    <n v="0"/>
    <n v="0"/>
    <n v="1912.53"/>
    <n v="0"/>
    <n v="0"/>
    <n v="0"/>
    <n v="0"/>
    <n v="0"/>
    <n v="0"/>
    <n v="0"/>
    <n v="0"/>
    <n v="0"/>
    <n v="0"/>
    <n v="168.4"/>
    <n v="0"/>
    <n v="0"/>
    <n v="0"/>
    <n v="0"/>
    <n v="0"/>
    <n v="0"/>
    <n v="0"/>
    <n v="345.96"/>
    <n v="0"/>
    <n v="303.60000000000002"/>
    <n v="0"/>
    <n v="3203.6"/>
    <n v="0"/>
    <n v="0"/>
    <n v="109"/>
    <n v="195"/>
    <n v="380999.999534"/>
    <n v="266700"/>
    <n v="85.301837000000006"/>
    <n v="77.019703493726993"/>
    <n v="9.5"/>
    <m/>
    <m/>
    <m/>
    <s v="NL"/>
    <s v="GARCIA"/>
    <s v="66000"/>
    <s v="Al corriente"/>
    <x v="2"/>
  </r>
  <r>
    <n v="5178"/>
    <s v="Hipotecaria Su Casita"/>
    <s v="FIDEICOMISO 234036"/>
    <d v="2018-05-03T00:00:00"/>
    <s v="341045"/>
    <x v="1"/>
    <n v="0"/>
    <n v="133989.18"/>
    <n v="0"/>
    <n v="0"/>
    <n v="133989.18"/>
    <n v="937.15"/>
    <n v="0"/>
    <n v="0"/>
    <n v="937.15"/>
    <n v="0"/>
    <m/>
    <n v="133052.03"/>
    <n v="0"/>
    <n v="1060.75"/>
    <n v="0"/>
    <n v="0"/>
    <n v="1060.75"/>
    <n v="0"/>
    <n v="0"/>
    <n v="0"/>
    <n v="0"/>
    <n v="0"/>
    <n v="0"/>
    <n v="0"/>
    <n v="0"/>
    <n v="0"/>
    <n v="0"/>
    <n v="103.9"/>
    <n v="0"/>
    <n v="0"/>
    <n v="0"/>
    <n v="0"/>
    <n v="0"/>
    <n v="0"/>
    <n v="0"/>
    <n v="4240.2700000000004"/>
    <n v="0"/>
    <n v="2101.8000000000002"/>
    <n v="0"/>
    <n v="6342.07"/>
    <n v="0"/>
    <n v="0"/>
    <n v="95"/>
    <n v="120"/>
    <n v="77390.11"/>
    <n v="154400"/>
    <n v="87.412332000000006"/>
    <n v="75.326348572758803"/>
    <n v="9.5"/>
    <m/>
    <m/>
    <m/>
    <s v="NL"/>
    <s v="GARCIA"/>
    <s v="66000"/>
    <s v="Al corriente"/>
    <x v="2"/>
  </r>
  <r>
    <n v="5179"/>
    <s v="Hipotecaria Su Casita"/>
    <s v="FIDEICOMISO 234036"/>
    <d v="2018-05-03T00:00:00"/>
    <s v="341052"/>
    <x v="1"/>
    <n v="0"/>
    <n v="189225.28"/>
    <n v="0"/>
    <n v="0"/>
    <n v="189225.28"/>
    <n v="618.59"/>
    <n v="0"/>
    <n v="0"/>
    <n v="618.59"/>
    <n v="0"/>
    <m/>
    <n v="188606.69"/>
    <n v="0"/>
    <n v="1498.03"/>
    <n v="0"/>
    <n v="0"/>
    <n v="1498.03"/>
    <n v="0"/>
    <n v="0"/>
    <n v="0"/>
    <n v="0"/>
    <n v="0"/>
    <n v="0"/>
    <n v="0"/>
    <n v="0"/>
    <n v="0"/>
    <n v="0"/>
    <n v="122.14"/>
    <n v="0"/>
    <n v="0"/>
    <n v="0"/>
    <n v="0"/>
    <n v="0"/>
    <n v="0"/>
    <n v="0"/>
    <n v="212.4"/>
    <n v="0"/>
    <n v="151.16"/>
    <n v="0"/>
    <n v="2451.16"/>
    <n v="0"/>
    <n v="0"/>
    <n v="155"/>
    <n v="180"/>
    <n v="84651.6"/>
    <n v="202697.86"/>
    <n v="89.696862999999993"/>
    <n v="83.461307553091501"/>
    <n v="9.5"/>
    <m/>
    <m/>
    <m/>
    <s v="YUC"/>
    <s v="MERIDA"/>
    <s v="97240"/>
    <s v="Al corriente"/>
    <x v="2"/>
  </r>
  <r>
    <n v="5180"/>
    <s v="Hipotecaria Su Casita"/>
    <s v="FIDEICOMISO 234036"/>
    <d v="2018-05-03T00:00:00"/>
    <s v="341053"/>
    <x v="18"/>
    <n v="13"/>
    <n v="236985.37"/>
    <n v="6783.56"/>
    <n v="0"/>
    <n v="243768.93"/>
    <n v="551.19000000000005"/>
    <n v="0"/>
    <n v="0"/>
    <n v="0"/>
    <n v="0"/>
    <m/>
    <n v="243768.93"/>
    <n v="24771.599999999999"/>
    <n v="1876.13"/>
    <n v="0"/>
    <n v="0"/>
    <n v="0"/>
    <n v="0"/>
    <n v="0"/>
    <n v="26647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34.75"/>
    <n v="26647.73"/>
    <n v="187"/>
    <n v="212"/>
    <n v="95405.23"/>
    <n v="248989.99"/>
    <n v="84.610634000000005"/>
    <n v="82.836437387710305"/>
    <n v="9.5"/>
    <m/>
    <m/>
    <m/>
    <s v="EM"/>
    <s v="TECAMAC"/>
    <s v="55764"/>
    <s v="Morosidad"/>
    <x v="2"/>
  </r>
  <r>
    <n v="5181"/>
    <s v="Hipotecaria Su Casita"/>
    <s v="FIDEICOMISO 234036"/>
    <d v="2018-05-03T00:00:00"/>
    <s v="341054"/>
    <x v="4"/>
    <n v="1"/>
    <n v="236985.37"/>
    <n v="546.86"/>
    <n v="0"/>
    <n v="237532.23"/>
    <n v="551.19000000000005"/>
    <n v="0"/>
    <n v="0"/>
    <n v="0"/>
    <n v="0"/>
    <m/>
    <n v="237532.23"/>
    <n v="1880.46"/>
    <n v="1876.13"/>
    <n v="0"/>
    <n v="0"/>
    <n v="0"/>
    <n v="0"/>
    <n v="0"/>
    <n v="3756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8.05"/>
    <n v="3756.59"/>
    <n v="187"/>
    <n v="212"/>
    <n v="94941.41"/>
    <n v="248989.99"/>
    <n v="84.610635000000002"/>
    <n v="80.7171116126638"/>
    <n v="9.5"/>
    <m/>
    <m/>
    <m/>
    <s v="EM"/>
    <s v="TECAMAC"/>
    <s v="55764"/>
    <s v="Morosidad"/>
    <x v="2"/>
  </r>
  <r>
    <n v="5182"/>
    <s v="Hipotecaria Su Casita"/>
    <s v="FIDEICOMISO 234036"/>
    <d v="2018-05-03T00:00:00"/>
    <s v="341056"/>
    <x v="1"/>
    <n v="4"/>
    <n v="237584.34"/>
    <n v="0"/>
    <n v="0"/>
    <n v="237584.34"/>
    <n v="776.67"/>
    <n v="0"/>
    <n v="0"/>
    <n v="776.67"/>
    <n v="0"/>
    <m/>
    <n v="236807.67"/>
    <n v="0"/>
    <n v="1880.88"/>
    <n v="0"/>
    <n v="0"/>
    <n v="1880.88"/>
    <n v="0"/>
    <n v="0"/>
    <n v="0"/>
    <n v="0"/>
    <n v="0"/>
    <n v="0"/>
    <n v="0"/>
    <n v="0"/>
    <n v="0"/>
    <n v="0"/>
    <n v="152.27000000000001"/>
    <n v="0"/>
    <n v="0"/>
    <n v="0"/>
    <n v="0"/>
    <n v="0"/>
    <n v="0"/>
    <n v="0"/>
    <n v="1.5"/>
    <n v="0"/>
    <n v="1.32"/>
    <n v="0"/>
    <n v="2811.32"/>
    <n v="0"/>
    <n v="0"/>
    <n v="155"/>
    <n v="180"/>
    <n v="102073.04"/>
    <n v="254500.01"/>
    <n v="88.090909999999994"/>
    <n v="81.967003244045898"/>
    <n v="9.5"/>
    <m/>
    <m/>
    <m/>
    <s v="EM"/>
    <s v="TECAMAC"/>
    <s v="55764"/>
    <s v="Al corriente"/>
    <x v="2"/>
  </r>
  <r>
    <n v="5183"/>
    <s v="Hipotecaria Su Casita"/>
    <s v="FIDEICOMISO 234036"/>
    <d v="2018-05-03T00:00:00"/>
    <s v="341058"/>
    <x v="1"/>
    <n v="0"/>
    <n v="226500.83"/>
    <n v="0"/>
    <n v="0"/>
    <n v="226500.83"/>
    <n v="672.54"/>
    <n v="0"/>
    <n v="0"/>
    <n v="672.54"/>
    <n v="0"/>
    <m/>
    <n v="225828.29"/>
    <n v="0"/>
    <n v="1812.01"/>
    <n v="0"/>
    <n v="0"/>
    <n v="1812.01"/>
    <n v="0"/>
    <n v="0"/>
    <n v="0"/>
    <n v="0"/>
    <n v="0"/>
    <n v="0"/>
    <n v="0"/>
    <n v="0"/>
    <n v="0"/>
    <n v="0"/>
    <n v="142.31"/>
    <n v="0"/>
    <n v="0"/>
    <n v="0"/>
    <n v="0"/>
    <n v="0"/>
    <n v="0"/>
    <n v="0"/>
    <n v="2626.86"/>
    <n v="0"/>
    <n v="2626.86"/>
    <n v="0"/>
    <n v="5253.72"/>
    <n v="0"/>
    <n v="0"/>
    <n v="163"/>
    <n v="186"/>
    <n v="336640.8"/>
    <n v="232939.59"/>
    <n v="53.525359999999999"/>
    <n v="51.891310190914297"/>
    <n v="9.6"/>
    <m/>
    <m/>
    <m/>
    <s v="EM"/>
    <s v="CHICOLOAPAN"/>
    <s v="56370"/>
    <s v="Proceso judicial"/>
    <x v="2"/>
  </r>
  <r>
    <n v="5184"/>
    <s v="Hipotecaria Su Casita"/>
    <s v="FIDEICOMISO 234036"/>
    <d v="2018-05-03T00:00:00"/>
    <s v="341060"/>
    <x v="4"/>
    <n v="3"/>
    <n v="347591.1"/>
    <n v="3039.72"/>
    <n v="0"/>
    <n v="350630.82"/>
    <n v="1029.33"/>
    <n v="0"/>
    <n v="2018.48"/>
    <n v="0"/>
    <n v="0"/>
    <m/>
    <n v="348612.34"/>
    <n v="5725.9"/>
    <n v="2751.76"/>
    <n v="0"/>
    <n v="2966.05"/>
    <n v="0"/>
    <n v="0"/>
    <n v="0"/>
    <n v="5511.61"/>
    <n v="0"/>
    <n v="0"/>
    <n v="0"/>
    <n v="0"/>
    <n v="0"/>
    <n v="0"/>
    <n v="0"/>
    <n v="0"/>
    <n v="0"/>
    <n v="0"/>
    <n v="0"/>
    <n v="700"/>
    <n v="0"/>
    <n v="0"/>
    <n v="315.47000000000003"/>
    <n v="0"/>
    <n v="0"/>
    <n v="0"/>
    <n v="0"/>
    <n v="6000"/>
    <n v="2050.5700000000002"/>
    <n v="5511.61"/>
    <n v="164"/>
    <n v="187"/>
    <n v="391813.32"/>
    <n v="357450.02"/>
    <n v="75.271743999999998"/>
    <n v="73.410707353495098"/>
    <n v="9.5"/>
    <m/>
    <m/>
    <m/>
    <s v="EM"/>
    <s v="TECAMAC"/>
    <s v="55764"/>
    <s v="Proceso judicial"/>
    <x v="2"/>
  </r>
  <r>
    <n v="5185"/>
    <s v="Hipotecaria Su Casita"/>
    <s v="FIDEICOMISO 234036"/>
    <d v="2018-05-03T00:00:00"/>
    <s v="341062"/>
    <x v="7"/>
    <n v="4"/>
    <n v="213803.75"/>
    <n v="12421.74"/>
    <n v="0"/>
    <n v="226225.49"/>
    <n v="3863.39"/>
    <n v="0"/>
    <n v="0"/>
    <n v="0"/>
    <n v="0"/>
    <m/>
    <n v="226225.49"/>
    <n v="5314.29"/>
    <n v="1710.43"/>
    <n v="0"/>
    <n v="0"/>
    <n v="0"/>
    <n v="0"/>
    <n v="0"/>
    <n v="7024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285.13"/>
    <n v="7024.72"/>
    <n v="45"/>
    <n v="68"/>
    <n v="471180.44"/>
    <n v="250790.77"/>
    <n v="55.629880999999997"/>
    <n v="50.180862269638901"/>
    <n v="9.6"/>
    <m/>
    <m/>
    <m/>
    <s v="EM"/>
    <s v="CHICOLOAPAN"/>
    <s v="56377"/>
    <s v="Proceso judicial"/>
    <x v="2"/>
  </r>
  <r>
    <n v="5186"/>
    <s v="Hipotecaria Su Casita"/>
    <s v="FIDEICOMISO 234036"/>
    <d v="2018-05-03T00:00:00"/>
    <s v="341115"/>
    <x v="1"/>
    <n v="0"/>
    <n v="234241.62"/>
    <n v="0"/>
    <n v="0"/>
    <n v="234241.62"/>
    <n v="1678.96"/>
    <n v="0"/>
    <n v="0"/>
    <n v="1678.96"/>
    <n v="0"/>
    <m/>
    <n v="232562.66"/>
    <n v="0"/>
    <n v="1952.01"/>
    <n v="0"/>
    <n v="0"/>
    <n v="1952.01"/>
    <n v="0"/>
    <n v="0"/>
    <n v="0"/>
    <n v="0"/>
    <n v="0"/>
    <n v="0"/>
    <n v="0"/>
    <n v="0"/>
    <n v="0"/>
    <n v="0"/>
    <n v="125.55"/>
    <n v="0"/>
    <n v="0"/>
    <n v="0"/>
    <n v="0"/>
    <n v="0"/>
    <n v="0"/>
    <n v="0"/>
    <n v="3.62"/>
    <n v="0"/>
    <n v="3.62"/>
    <n v="0"/>
    <n v="3760.14"/>
    <n v="0"/>
    <n v="0"/>
    <n v="92"/>
    <n v="106"/>
    <n v="259246.8"/>
    <n v="235998.97"/>
    <n v="78.813901999999999"/>
    <n v="77.666316484768203"/>
    <n v="10"/>
    <m/>
    <m/>
    <m/>
    <s v="QR"/>
    <s v="SOLIDARIDAD"/>
    <s v="77710"/>
    <s v="Al corriente"/>
    <x v="2"/>
  </r>
  <r>
    <n v="5187"/>
    <s v="Hipotecaria Su Casita"/>
    <s v="FIDEICOMISO 234036"/>
    <d v="2018-05-03T00:00:00"/>
    <s v="341279"/>
    <x v="1"/>
    <n v="0"/>
    <n v="251899.99"/>
    <n v="0"/>
    <n v="0"/>
    <n v="251899.99"/>
    <n v="756.19"/>
    <n v="0"/>
    <n v="0"/>
    <n v="756.19"/>
    <n v="0"/>
    <m/>
    <n v="251143.8"/>
    <n v="0"/>
    <n v="2015.2"/>
    <n v="0"/>
    <n v="0"/>
    <n v="2015.2"/>
    <n v="0"/>
    <n v="0"/>
    <n v="0"/>
    <n v="0"/>
    <n v="0"/>
    <n v="0"/>
    <n v="0"/>
    <n v="0"/>
    <n v="0"/>
    <n v="0"/>
    <n v="134.01"/>
    <n v="0"/>
    <n v="0"/>
    <n v="0"/>
    <n v="0"/>
    <n v="0"/>
    <n v="0"/>
    <n v="0"/>
    <n v="195.6"/>
    <n v="0"/>
    <n v="101"/>
    <n v="0"/>
    <n v="3101"/>
    <n v="0"/>
    <n v="0"/>
    <n v="162"/>
    <n v="175"/>
    <n v="267776.88"/>
    <n v="251899.99"/>
    <n v="88.963871999999995"/>
    <n v="88.696807319419094"/>
    <n v="9.6"/>
    <m/>
    <m/>
    <m/>
    <s v="EM"/>
    <s v="TECAMAC"/>
    <s v="55764"/>
    <s v="Al corriente"/>
    <x v="2"/>
  </r>
  <r>
    <n v="5188"/>
    <s v="Hipotecaria Su Casita"/>
    <s v="FIDEICOMISO 234036"/>
    <d v="2018-05-03T00:00:00"/>
    <s v="341342"/>
    <x v="8"/>
    <n v="13"/>
    <n v="606848.44999999995"/>
    <n v="15053.31"/>
    <n v="0"/>
    <n v="621901.76"/>
    <n v="1952.91"/>
    <n v="0"/>
    <n v="0"/>
    <n v="0"/>
    <n v="0"/>
    <m/>
    <n v="621901.76"/>
    <n v="71518.66"/>
    <n v="5057.07"/>
    <n v="0"/>
    <n v="2525"/>
    <n v="0"/>
    <n v="0"/>
    <n v="0"/>
    <n v="74050.73"/>
    <n v="0"/>
    <n v="0"/>
    <n v="0"/>
    <n v="0"/>
    <n v="0"/>
    <n v="0"/>
    <n v="0"/>
    <n v="0"/>
    <n v="1125"/>
    <n v="0"/>
    <n v="0"/>
    <n v="350"/>
    <n v="0"/>
    <n v="0"/>
    <n v="0"/>
    <n v="0"/>
    <n v="0"/>
    <n v="0"/>
    <n v="0"/>
    <n v="4000"/>
    <n v="17006.22"/>
    <n v="74050.73"/>
    <n v="153"/>
    <n v="174"/>
    <n v="681628.8"/>
    <n v="621901.76"/>
    <n v="89.999747999999997"/>
    <n v="89.999747999999997"/>
    <n v="10"/>
    <m/>
    <m/>
    <m/>
    <s v="BCN"/>
    <s v="MEXICALI"/>
    <s v="21000"/>
    <s v="Morosidad"/>
    <x v="2"/>
  </r>
  <r>
    <n v="5189"/>
    <s v="Hipotecaria Su Casita"/>
    <s v="FIDEICOMISO 234036"/>
    <d v="2018-05-03T00:00:00"/>
    <s v="341343"/>
    <x v="1"/>
    <n v="0"/>
    <n v="525408.12"/>
    <n v="0"/>
    <n v="0"/>
    <n v="525408.12"/>
    <n v="1633.73"/>
    <n v="0"/>
    <n v="0"/>
    <n v="1633.73"/>
    <n v="0"/>
    <m/>
    <n v="523774.39"/>
    <n v="0"/>
    <n v="4378.3999999999996"/>
    <n v="0"/>
    <n v="0"/>
    <n v="4378.3999999999996"/>
    <n v="0"/>
    <n v="0"/>
    <n v="0"/>
    <n v="0"/>
    <n v="0"/>
    <n v="0"/>
    <n v="0"/>
    <n v="0"/>
    <n v="0"/>
    <n v="0"/>
    <n v="286.22000000000003"/>
    <n v="0"/>
    <n v="0"/>
    <n v="0"/>
    <n v="0"/>
    <n v="0"/>
    <n v="0"/>
    <n v="0"/>
    <n v="0"/>
    <n v="0"/>
    <n v="0"/>
    <n v="0"/>
    <n v="6298.35"/>
    <n v="0"/>
    <n v="0"/>
    <n v="156"/>
    <n v="177"/>
    <n v="584464.80000000005"/>
    <n v="538001.16"/>
    <n v="88.138097999999999"/>
    <n v="85.807395871990707"/>
    <n v="10"/>
    <m/>
    <m/>
    <m/>
    <s v="NL"/>
    <s v="JUAREZ"/>
    <s v="67288"/>
    <s v="Al corriente"/>
    <x v="2"/>
  </r>
  <r>
    <n v="5190"/>
    <s v="Hipotecaria Su Casita"/>
    <s v="FIDEICOMISO 234036"/>
    <d v="2018-05-03T00:00:00"/>
    <s v="341346"/>
    <x v="15"/>
    <n v="6"/>
    <n v="254178.39"/>
    <n v="1877.67"/>
    <n v="0"/>
    <n v="256056.06"/>
    <n v="322.14"/>
    <n v="0"/>
    <n v="0"/>
    <n v="0"/>
    <n v="0"/>
    <m/>
    <n v="256056.06"/>
    <n v="10828.77"/>
    <n v="2118.15"/>
    <n v="0"/>
    <n v="0"/>
    <n v="0"/>
    <n v="0"/>
    <n v="0"/>
    <n v="1294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99.81"/>
    <n v="12946.92"/>
    <n v="243"/>
    <n v="264"/>
    <n v="284889.59999999998"/>
    <n v="256661.46"/>
    <n v="72.656889000000007"/>
    <n v="72.485509625003104"/>
    <n v="10"/>
    <m/>
    <m/>
    <m/>
    <s v="EM"/>
    <s v="HUEHUETOCA"/>
    <s v="54680"/>
    <s v="Morosidad"/>
    <x v="2"/>
  </r>
  <r>
    <n v="5191"/>
    <s v="Hipotecaria Su Casita"/>
    <s v="FIDEICOMISO 234036"/>
    <d v="2018-05-03T00:00:00"/>
    <s v="341350"/>
    <x v="1"/>
    <n v="0"/>
    <n v="119662.03"/>
    <n v="0"/>
    <n v="0"/>
    <n v="119662.03"/>
    <n v="311.38"/>
    <n v="0"/>
    <n v="0"/>
    <n v="311.38"/>
    <n v="0"/>
    <m/>
    <n v="119350.65"/>
    <n v="0"/>
    <n v="997.18"/>
    <n v="0"/>
    <n v="0"/>
    <n v="997.18"/>
    <n v="0"/>
    <n v="0"/>
    <n v="0"/>
    <n v="0"/>
    <n v="0"/>
    <n v="0"/>
    <n v="0"/>
    <n v="0"/>
    <n v="0"/>
    <n v="0"/>
    <n v="106.57"/>
    <n v="0"/>
    <n v="0"/>
    <n v="0"/>
    <n v="0"/>
    <n v="0"/>
    <n v="0"/>
    <n v="0"/>
    <n v="95.33"/>
    <n v="0"/>
    <n v="9.9600000000000009"/>
    <n v="0"/>
    <n v="1510.46"/>
    <n v="0"/>
    <n v="0"/>
    <n v="172"/>
    <n v="193"/>
    <n v="330686.40000000002"/>
    <n v="122062.16"/>
    <n v="31.014894999999999"/>
    <n v="30.325924741392001"/>
    <n v="10"/>
    <m/>
    <m/>
    <m/>
    <s v="QR"/>
    <s v="BENITO JUAREZ"/>
    <s v="77518"/>
    <s v="Al corriente"/>
    <x v="2"/>
  </r>
  <r>
    <n v="5192"/>
    <s v="Hipotecaria Su Casita"/>
    <s v="FIDEICOMISO 234036"/>
    <d v="2018-05-03T00:00:00"/>
    <s v="341352"/>
    <x v="1"/>
    <n v="0"/>
    <n v="252212.62"/>
    <n v="0"/>
    <n v="0"/>
    <n v="252212.62"/>
    <n v="365.88"/>
    <n v="0"/>
    <n v="0"/>
    <n v="365.88"/>
    <n v="0"/>
    <m/>
    <n v="251846.74"/>
    <n v="0"/>
    <n v="2101.77"/>
    <n v="0"/>
    <n v="0"/>
    <n v="2101.77"/>
    <n v="0"/>
    <n v="0"/>
    <n v="0"/>
    <n v="0"/>
    <n v="0"/>
    <n v="0"/>
    <n v="0"/>
    <n v="0"/>
    <n v="0"/>
    <n v="0"/>
    <n v="135.68"/>
    <n v="0"/>
    <n v="0"/>
    <n v="0"/>
    <n v="0"/>
    <n v="0"/>
    <n v="0"/>
    <n v="0"/>
    <n v="0"/>
    <n v="0"/>
    <n v="0"/>
    <n v="1.33"/>
    <n v="2603.33"/>
    <n v="0"/>
    <n v="0"/>
    <n v="229"/>
    <n v="250"/>
    <n v="277164"/>
    <n v="255032.87"/>
    <n v="78.194123000000005"/>
    <n v="77.217242486072607"/>
    <n v="10"/>
    <m/>
    <m/>
    <m/>
    <s v="QR"/>
    <s v="SOLIDARIDAD"/>
    <s v="77710"/>
    <s v="Al corriente"/>
    <x v="2"/>
  </r>
  <r>
    <n v="5193"/>
    <s v="Hipotecaria Su Casita"/>
    <s v="FIDEICOMISO 234036"/>
    <d v="2018-05-03T00:00:00"/>
    <s v="341355"/>
    <x v="1"/>
    <n v="0"/>
    <n v="502456.75"/>
    <n v="0"/>
    <n v="0"/>
    <n v="502456.75"/>
    <n v="1624.39"/>
    <n v="0"/>
    <n v="0"/>
    <n v="1624.39"/>
    <n v="0"/>
    <m/>
    <n v="500832.36"/>
    <n v="0"/>
    <n v="3977.78"/>
    <n v="0"/>
    <n v="0"/>
    <n v="3977.78"/>
    <n v="0"/>
    <n v="0"/>
    <n v="0"/>
    <n v="0"/>
    <n v="0"/>
    <n v="0"/>
    <n v="0"/>
    <n v="0"/>
    <n v="0"/>
    <n v="0"/>
    <n v="273.98"/>
    <n v="0"/>
    <n v="0"/>
    <n v="0"/>
    <n v="0"/>
    <n v="0"/>
    <n v="0"/>
    <n v="0"/>
    <n v="0"/>
    <n v="0"/>
    <n v="0"/>
    <n v="0"/>
    <n v="5876.15"/>
    <n v="0"/>
    <n v="0"/>
    <n v="156"/>
    <n v="177"/>
    <n v="559548"/>
    <n v="515000.85"/>
    <n v="87.518304000000001"/>
    <n v="85.1105366826432"/>
    <n v="9.5"/>
    <m/>
    <m/>
    <m/>
    <s v="SON"/>
    <s v="HERMOSILLO"/>
    <s v="83106"/>
    <s v="Al corriente"/>
    <x v="2"/>
  </r>
  <r>
    <n v="5194"/>
    <s v="Hipotecaria Su Casita"/>
    <s v="FIDEICOMISO 234036"/>
    <d v="2018-05-03T00:00:00"/>
    <s v="341357"/>
    <x v="3"/>
    <n v="3"/>
    <n v="322650.40999999997"/>
    <n v="1912.63"/>
    <n v="0"/>
    <n v="324563.03999999998"/>
    <n v="647.77"/>
    <n v="0"/>
    <n v="0"/>
    <n v="0"/>
    <n v="0"/>
    <m/>
    <n v="324563.03999999998"/>
    <n v="5347.08"/>
    <n v="2581.1999999999998"/>
    <n v="0"/>
    <n v="0"/>
    <n v="0"/>
    <n v="0"/>
    <n v="0"/>
    <n v="7928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60.4"/>
    <n v="7928.28"/>
    <n v="208"/>
    <n v="229"/>
    <n v="360024"/>
    <n v="332000.45"/>
    <n v="73.795079999999999"/>
    <n v="72.141936861360307"/>
    <n v="9.6"/>
    <m/>
    <m/>
    <m/>
    <s v="QRO"/>
    <s v="QUERETARO"/>
    <s v="76117"/>
    <s v="Morosidad"/>
    <x v="2"/>
  </r>
  <r>
    <n v="5195"/>
    <s v="Hipotecaria Su Casita"/>
    <s v="FIDEICOMISO 234036"/>
    <d v="2018-05-03T00:00:00"/>
    <s v="341358"/>
    <x v="1"/>
    <n v="0"/>
    <n v="228502.47"/>
    <n v="0"/>
    <n v="0"/>
    <n v="228502.47"/>
    <n v="704.83"/>
    <n v="0"/>
    <n v="0"/>
    <n v="704.83"/>
    <n v="0"/>
    <m/>
    <n v="227797.64"/>
    <n v="0"/>
    <n v="1828.02"/>
    <n v="0"/>
    <n v="0"/>
    <n v="1828.02"/>
    <n v="0"/>
    <n v="0"/>
    <n v="0"/>
    <n v="0"/>
    <n v="0"/>
    <n v="0"/>
    <n v="0"/>
    <n v="0"/>
    <n v="0"/>
    <n v="0"/>
    <n v="156.18"/>
    <n v="0"/>
    <n v="0"/>
    <n v="0"/>
    <n v="0"/>
    <n v="0"/>
    <n v="0"/>
    <n v="0"/>
    <n v="1.55"/>
    <n v="0"/>
    <n v="1.58"/>
    <n v="0"/>
    <n v="2690.58"/>
    <n v="0"/>
    <n v="0"/>
    <n v="167"/>
    <n v="188"/>
    <n v="395701.2"/>
    <n v="238719.26"/>
    <n v="52.126220000000004"/>
    <n v="49.741398738085898"/>
    <n v="9.6"/>
    <m/>
    <m/>
    <m/>
    <s v="EM"/>
    <s v="TECAMAC"/>
    <s v="55765"/>
    <s v="Al corriente"/>
    <x v="2"/>
  </r>
  <r>
    <n v="5196"/>
    <s v="Hipotecaria Su Casita"/>
    <s v="FIDEICOMISO 234036"/>
    <d v="2018-05-03T00:00:00"/>
    <s v="341359"/>
    <x v="4"/>
    <n v="2"/>
    <n v="371015.19"/>
    <n v="2815.16"/>
    <n v="0"/>
    <n v="373830.35"/>
    <n v="1425.2"/>
    <n v="0"/>
    <n v="1401.74"/>
    <n v="0"/>
    <n v="0"/>
    <m/>
    <n v="372428.61"/>
    <n v="6108.89"/>
    <n v="3091.79"/>
    <n v="0"/>
    <n v="3890.25"/>
    <n v="0"/>
    <n v="0"/>
    <n v="0"/>
    <n v="5310.43"/>
    <n v="0"/>
    <n v="0"/>
    <n v="0"/>
    <n v="0"/>
    <n v="0"/>
    <n v="0"/>
    <n v="0"/>
    <n v="0"/>
    <n v="0"/>
    <n v="0"/>
    <n v="0"/>
    <n v="350"/>
    <n v="0"/>
    <n v="0"/>
    <n v="203.22"/>
    <n v="0"/>
    <n v="0"/>
    <n v="0"/>
    <n v="0"/>
    <n v="5845.21"/>
    <n v="2838.62"/>
    <n v="5310.43"/>
    <n v="138"/>
    <n v="159"/>
    <n v="421286.40000000002"/>
    <n v="382000.81"/>
    <n v="89.999809999999997"/>
    <n v="87.744589176562499"/>
    <n v="10"/>
    <m/>
    <m/>
    <m/>
    <s v="GTO"/>
    <s v="LEON"/>
    <s v="37179"/>
    <s v="Morosidad"/>
    <x v="2"/>
  </r>
  <r>
    <n v="5197"/>
    <s v="Hipotecaria Su Casita"/>
    <s v="FIDEICOMISO 234036"/>
    <d v="2018-05-03T00:00:00"/>
    <s v="341363"/>
    <x v="1"/>
    <n v="0"/>
    <n v="329486.51"/>
    <n v="0"/>
    <n v="0"/>
    <n v="329486.51"/>
    <n v="715.16"/>
    <n v="0"/>
    <n v="0"/>
    <n v="715.16"/>
    <n v="0"/>
    <m/>
    <n v="328771.34999999998"/>
    <n v="0"/>
    <n v="2745.72"/>
    <n v="0"/>
    <n v="0"/>
    <n v="2745.72"/>
    <n v="0"/>
    <n v="0"/>
    <n v="0"/>
    <n v="0"/>
    <n v="0"/>
    <n v="0"/>
    <n v="0"/>
    <n v="0"/>
    <n v="0"/>
    <n v="0"/>
    <n v="178.22"/>
    <n v="0"/>
    <n v="0"/>
    <n v="0"/>
    <n v="0"/>
    <n v="0"/>
    <n v="0"/>
    <n v="0"/>
    <n v="0"/>
    <n v="0"/>
    <n v="0"/>
    <n v="0"/>
    <n v="3639.1"/>
    <n v="0"/>
    <n v="0"/>
    <n v="189"/>
    <n v="210"/>
    <n v="364120.8"/>
    <n v="334999.06"/>
    <n v="83.281131000000002"/>
    <n v="81.732915514440094"/>
    <n v="10"/>
    <m/>
    <m/>
    <m/>
    <s v="EM"/>
    <s v="TECAMAC"/>
    <s v="55765"/>
    <s v="Al corriente"/>
    <x v="2"/>
  </r>
  <r>
    <n v="5198"/>
    <s v="Hipotecaria Su Casita"/>
    <s v="FIDEICOMISO 234036"/>
    <d v="2018-05-03T00:00:00"/>
    <s v="341364"/>
    <x v="2"/>
    <n v="0"/>
    <n v="306109.61"/>
    <n v="0"/>
    <n v="0"/>
    <n v="306109.61"/>
    <n v="504.66"/>
    <n v="0"/>
    <n v="0"/>
    <n v="0"/>
    <n v="0"/>
    <m/>
    <n v="306109.61"/>
    <n v="0"/>
    <n v="2550.91"/>
    <n v="0"/>
    <n v="0"/>
    <n v="0"/>
    <n v="0"/>
    <n v="0"/>
    <n v="2550.91"/>
    <n v="0"/>
    <n v="0"/>
    <n v="0"/>
    <n v="0"/>
    <n v="0"/>
    <n v="0"/>
    <n v="0"/>
    <n v="0.26"/>
    <n v="0"/>
    <n v="0"/>
    <n v="0"/>
    <n v="0"/>
    <n v="0"/>
    <n v="0"/>
    <n v="0"/>
    <n v="0"/>
    <n v="0"/>
    <n v="0.26"/>
    <n v="0"/>
    <n v="0.26"/>
    <n v="504.66"/>
    <n v="2550.91"/>
    <n v="216"/>
    <n v="237"/>
    <n v="346167.6"/>
    <n v="309999.58"/>
    <n v="89.129149999999996"/>
    <n v="88.010730034316495"/>
    <n v="10"/>
    <m/>
    <m/>
    <m/>
    <s v="EM"/>
    <s v="TECAMAC"/>
    <s v="55765"/>
    <s v="Morosidad"/>
    <x v="2"/>
  </r>
  <r>
    <n v="5199"/>
    <s v="Hipotecaria Su Casita"/>
    <s v="FIDEICOMISO 234036"/>
    <d v="2018-05-03T00:00:00"/>
    <s v="341369"/>
    <x v="1"/>
    <n v="0"/>
    <n v="455440.18"/>
    <n v="0"/>
    <n v="0"/>
    <n v="455440.18"/>
    <n v="1499.89"/>
    <n v="0"/>
    <n v="0"/>
    <n v="1499.89"/>
    <n v="0"/>
    <m/>
    <n v="453940.29"/>
    <n v="0"/>
    <n v="3795.33"/>
    <n v="0"/>
    <n v="0"/>
    <n v="3795.33"/>
    <n v="0"/>
    <n v="0"/>
    <n v="0"/>
    <n v="0"/>
    <n v="0"/>
    <n v="0"/>
    <n v="0"/>
    <n v="0"/>
    <n v="0"/>
    <n v="0"/>
    <n v="248.44"/>
    <n v="0"/>
    <n v="0"/>
    <n v="0"/>
    <n v="0"/>
    <n v="0"/>
    <n v="0"/>
    <n v="0"/>
    <n v="30.06"/>
    <n v="0"/>
    <n v="29.72"/>
    <n v="0"/>
    <n v="5573.72"/>
    <n v="0"/>
    <n v="0"/>
    <n v="151"/>
    <n v="172"/>
    <n v="507270"/>
    <n v="467001.51"/>
    <n v="88.426282"/>
    <n v="85.953152688310993"/>
    <n v="10"/>
    <m/>
    <m/>
    <m/>
    <s v="EM"/>
    <s v="ECATEPEC"/>
    <s v="55075"/>
    <s v="Al corriente"/>
    <x v="2"/>
  </r>
  <r>
    <n v="5200"/>
    <s v="Hipotecaria Su Casita"/>
    <s v="FIDEICOMISO 234036"/>
    <d v="2018-05-03T00:00:00"/>
    <s v="341370"/>
    <x v="1"/>
    <n v="0"/>
    <n v="282600.48"/>
    <n v="0"/>
    <n v="0"/>
    <n v="282600.48"/>
    <n v="570.39"/>
    <n v="0"/>
    <n v="0"/>
    <n v="570.39"/>
    <n v="0"/>
    <m/>
    <n v="282030.09000000003"/>
    <n v="0"/>
    <n v="2355"/>
    <n v="0"/>
    <n v="0"/>
    <n v="2355"/>
    <n v="0"/>
    <n v="0"/>
    <n v="0"/>
    <n v="0"/>
    <n v="0"/>
    <n v="0"/>
    <n v="0"/>
    <n v="0"/>
    <n v="0"/>
    <n v="0"/>
    <n v="152.68"/>
    <n v="0"/>
    <n v="0"/>
    <n v="0"/>
    <n v="0"/>
    <n v="0"/>
    <n v="0"/>
    <n v="0"/>
    <n v="457.03"/>
    <n v="0"/>
    <n v="327.10000000000002"/>
    <n v="0"/>
    <n v="3535.1"/>
    <n v="0"/>
    <n v="0"/>
    <n v="196"/>
    <n v="217"/>
    <n v="311946"/>
    <n v="286997.09999999998"/>
    <n v="87.457329000000001"/>
    <n v="85.943719880896396"/>
    <n v="10"/>
    <m/>
    <m/>
    <m/>
    <s v="NL"/>
    <s v="JUAREZ"/>
    <s v="67265"/>
    <s v="Al corriente"/>
    <x v="2"/>
  </r>
  <r>
    <n v="5201"/>
    <s v="Hipotecaria Su Casita"/>
    <s v="FIDEICOMISO 234036"/>
    <d v="2018-05-03T00:00:00"/>
    <s v="341373"/>
    <x v="2"/>
    <n v="0"/>
    <n v="666983.01"/>
    <n v="0"/>
    <n v="0"/>
    <n v="666983.01"/>
    <n v="3442.34"/>
    <n v="0"/>
    <n v="0"/>
    <n v="0"/>
    <n v="0"/>
    <m/>
    <n v="666983.01"/>
    <n v="0"/>
    <n v="5558.19"/>
    <n v="0"/>
    <n v="0"/>
    <n v="0"/>
    <n v="0"/>
    <n v="0"/>
    <n v="5558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42.34"/>
    <n v="5558.19"/>
    <n v="118"/>
    <n v="139"/>
    <n v="763694.4"/>
    <n v="703597.95"/>
    <n v="94.514204000000007"/>
    <n v="89.595724762521101"/>
    <n v="10"/>
    <m/>
    <m/>
    <m/>
    <s v="JAL"/>
    <s v="TONALA"/>
    <s v="45418"/>
    <s v="Morosidad"/>
    <x v="2"/>
  </r>
  <r>
    <n v="5202"/>
    <s v="Hipotecaria Su Casita"/>
    <s v="FIDEICOMISO 234036"/>
    <d v="2018-05-03T00:00:00"/>
    <s v="341375"/>
    <x v="1"/>
    <n v="0"/>
    <n v="198878.5"/>
    <n v="0"/>
    <n v="0"/>
    <n v="198878.5"/>
    <n v="3071.26"/>
    <n v="0"/>
    <n v="0"/>
    <n v="3071.26"/>
    <n v="0"/>
    <m/>
    <n v="195807.24"/>
    <n v="0"/>
    <n v="1657.32"/>
    <n v="0"/>
    <n v="0"/>
    <n v="1657.32"/>
    <n v="0"/>
    <n v="0"/>
    <n v="0"/>
    <n v="0"/>
    <n v="0"/>
    <n v="0"/>
    <n v="0"/>
    <n v="0"/>
    <n v="0"/>
    <n v="0"/>
    <n v="152.80000000000001"/>
    <n v="0"/>
    <n v="0"/>
    <n v="0"/>
    <n v="0"/>
    <n v="0"/>
    <n v="0"/>
    <n v="0"/>
    <n v="1.34"/>
    <n v="0"/>
    <n v="0.72"/>
    <n v="0"/>
    <n v="4882.72"/>
    <n v="0"/>
    <n v="0"/>
    <n v="51"/>
    <n v="72"/>
    <n v="414042"/>
    <n v="222552.22"/>
    <n v="67.329991000000007"/>
    <n v="59.238679834039999"/>
    <n v="10"/>
    <m/>
    <m/>
    <m/>
    <s v="EM"/>
    <s v="CHICOLOAPAN"/>
    <s v="56370"/>
    <s v="Al corriente"/>
    <x v="2"/>
  </r>
  <r>
    <n v="5203"/>
    <s v="Hipotecaria Su Casita"/>
    <s v="FIDEICOMISO 234036"/>
    <d v="2018-05-03T00:00:00"/>
    <s v="341376"/>
    <x v="1"/>
    <n v="0"/>
    <n v="178156.07"/>
    <n v="0"/>
    <n v="0"/>
    <n v="178156.07"/>
    <n v="420.76"/>
    <n v="0"/>
    <n v="0"/>
    <n v="420.76"/>
    <n v="0"/>
    <m/>
    <n v="177735.31"/>
    <n v="0"/>
    <n v="1484.63"/>
    <n v="0"/>
    <n v="0"/>
    <n v="1484.63"/>
    <n v="0"/>
    <n v="0"/>
    <n v="0"/>
    <n v="0"/>
    <n v="0"/>
    <n v="0"/>
    <n v="0"/>
    <n v="0"/>
    <n v="0"/>
    <n v="0"/>
    <n v="111.03"/>
    <n v="0"/>
    <n v="0"/>
    <n v="0"/>
    <n v="0"/>
    <n v="0"/>
    <n v="0"/>
    <n v="0"/>
    <n v="38"/>
    <n v="0"/>
    <n v="4.42"/>
    <n v="0"/>
    <n v="2054.42"/>
    <n v="0"/>
    <n v="0"/>
    <n v="181"/>
    <n v="202"/>
    <n v="271669.2"/>
    <n v="181399.32"/>
    <n v="55.122391"/>
    <n v="54.008996573560502"/>
    <n v="10"/>
    <m/>
    <m/>
    <m/>
    <s v="NL"/>
    <s v="JUAREZ"/>
    <s v="67265"/>
    <s v="Al corriente"/>
    <x v="2"/>
  </r>
  <r>
    <n v="5204"/>
    <s v="Hipotecaria Su Casita"/>
    <s v="FIDEICOMISO 234036"/>
    <d v="2018-05-03T00:00:00"/>
    <s v="341378"/>
    <x v="1"/>
    <n v="0"/>
    <n v="194953.23"/>
    <n v="0"/>
    <n v="0"/>
    <n v="194953.23"/>
    <n v="1463.04"/>
    <n v="0"/>
    <n v="0"/>
    <n v="1463.04"/>
    <n v="0"/>
    <m/>
    <n v="193490.19"/>
    <n v="0"/>
    <n v="1624.61"/>
    <n v="0"/>
    <n v="0"/>
    <n v="1624.61"/>
    <n v="0"/>
    <n v="0"/>
    <n v="0"/>
    <n v="0"/>
    <n v="0"/>
    <n v="0"/>
    <n v="0"/>
    <n v="0"/>
    <n v="0"/>
    <n v="0"/>
    <n v="159.31"/>
    <n v="0"/>
    <n v="0"/>
    <n v="0"/>
    <n v="0"/>
    <n v="0"/>
    <n v="0"/>
    <n v="0"/>
    <n v="3.44"/>
    <n v="0"/>
    <n v="3.4"/>
    <n v="0"/>
    <n v="3250.4"/>
    <n v="0"/>
    <n v="0"/>
    <n v="89"/>
    <n v="110"/>
    <n v="466135.2"/>
    <n v="206230.54"/>
    <n v="41.889271999999998"/>
    <n v="39.301469114330402"/>
    <n v="10"/>
    <m/>
    <m/>
    <m/>
    <s v="EM"/>
    <s v="ECATEPEC"/>
    <s v="55450"/>
    <s v="Al corriente"/>
    <x v="2"/>
  </r>
  <r>
    <n v="5205"/>
    <s v="Hipotecaria Su Casita"/>
    <s v="FIDEICOMISO 234036"/>
    <d v="2018-05-03T00:00:00"/>
    <s v="341383"/>
    <x v="1"/>
    <n v="0"/>
    <n v="160727.31"/>
    <n v="0"/>
    <n v="0"/>
    <n v="160727.31"/>
    <n v="301.97000000000003"/>
    <n v="0"/>
    <n v="0"/>
    <n v="301.97000000000003"/>
    <n v="0"/>
    <m/>
    <n v="160425.34"/>
    <n v="0"/>
    <n v="1339.39"/>
    <n v="0"/>
    <n v="0"/>
    <n v="1339.39"/>
    <n v="0"/>
    <n v="0"/>
    <n v="0"/>
    <n v="0"/>
    <n v="0"/>
    <n v="0"/>
    <n v="0"/>
    <n v="0"/>
    <n v="0"/>
    <n v="0"/>
    <n v="106.69"/>
    <n v="0"/>
    <n v="0"/>
    <n v="0"/>
    <n v="0"/>
    <n v="0"/>
    <n v="0"/>
    <n v="0"/>
    <n v="843.45"/>
    <n v="0"/>
    <n v="791.5"/>
    <n v="0"/>
    <n v="2591.5"/>
    <n v="0"/>
    <n v="0"/>
    <n v="203"/>
    <n v="224"/>
    <n v="274281.59999999998"/>
    <n v="163054.91"/>
    <n v="47.376361000000003"/>
    <n v="46.612327230058497"/>
    <n v="10"/>
    <m/>
    <m/>
    <m/>
    <s v="QR"/>
    <s v="SOLIDARIDAD"/>
    <s v="77710"/>
    <s v="Al corriente"/>
    <x v="2"/>
  </r>
  <r>
    <n v="5206"/>
    <s v="Hipotecaria Su Casita"/>
    <s v="FIDEICOMISO 234036"/>
    <d v="2018-05-03T00:00:00"/>
    <s v="341388"/>
    <x v="1"/>
    <n v="0"/>
    <n v="97738.880000000005"/>
    <n v="0"/>
    <n v="0"/>
    <n v="97738.880000000005"/>
    <n v="284.01"/>
    <n v="0"/>
    <n v="0"/>
    <n v="284.01"/>
    <n v="0"/>
    <m/>
    <n v="97454.87"/>
    <n v="0"/>
    <n v="814.49"/>
    <n v="0"/>
    <n v="0"/>
    <n v="814.49"/>
    <n v="0"/>
    <n v="0"/>
    <n v="0"/>
    <n v="0"/>
    <n v="0"/>
    <n v="0"/>
    <n v="0"/>
    <n v="0"/>
    <n v="0"/>
    <n v="0"/>
    <n v="90.76"/>
    <n v="0"/>
    <n v="0"/>
    <n v="0"/>
    <n v="0"/>
    <n v="0"/>
    <n v="0"/>
    <n v="0"/>
    <n v="2329.02"/>
    <n v="0"/>
    <n v="1138.28"/>
    <n v="0"/>
    <n v="3518.28"/>
    <n v="0"/>
    <n v="0"/>
    <n v="162"/>
    <n v="183"/>
    <n v="288580.8"/>
    <n v="99928.07"/>
    <n v="28.095493999999999"/>
    <n v="27.400136071434002"/>
    <n v="10"/>
    <m/>
    <m/>
    <m/>
    <s v="QR"/>
    <s v="BENITO JUAREZ"/>
    <s v="77517"/>
    <s v="Al corriente"/>
    <x v="2"/>
  </r>
  <r>
    <n v="5207"/>
    <s v="Hipotecaria Su Casita"/>
    <s v="FIDEICOMISO 234036"/>
    <d v="2018-05-03T00:00:00"/>
    <s v="341391"/>
    <x v="1"/>
    <n v="0"/>
    <n v="177555.42"/>
    <n v="0"/>
    <n v="0"/>
    <n v="177555.42"/>
    <n v="477.42"/>
    <n v="0"/>
    <n v="0"/>
    <n v="477.42"/>
    <n v="0"/>
    <m/>
    <n v="177078"/>
    <n v="0"/>
    <n v="1479.63"/>
    <n v="0"/>
    <n v="0"/>
    <n v="1479.63"/>
    <n v="0"/>
    <n v="0"/>
    <n v="0"/>
    <n v="0"/>
    <n v="0"/>
    <n v="0"/>
    <n v="0"/>
    <n v="0"/>
    <n v="0"/>
    <n v="0"/>
    <n v="115.15"/>
    <n v="0"/>
    <n v="0"/>
    <n v="0"/>
    <n v="0"/>
    <n v="0"/>
    <n v="0"/>
    <n v="0"/>
    <n v="79.040000000000006"/>
    <n v="0"/>
    <n v="51.24"/>
    <n v="0"/>
    <n v="2151.2399999999998"/>
    <n v="0"/>
    <n v="0"/>
    <n v="169"/>
    <n v="190"/>
    <n v="288571.2"/>
    <n v="181235.45"/>
    <n v="53.074776999999997"/>
    <n v="51.857268330263203"/>
    <n v="10"/>
    <m/>
    <m/>
    <m/>
    <s v="QR"/>
    <s v="BENITO JUAREZ"/>
    <s v="77517"/>
    <s v="Al corriente"/>
    <x v="2"/>
  </r>
  <r>
    <n v="5208"/>
    <s v="Hipotecaria Su Casita"/>
    <s v="FIDEICOMISO 234036"/>
    <d v="2018-05-03T00:00:00"/>
    <s v="341393"/>
    <x v="21"/>
    <n v="15"/>
    <n v="272776.2"/>
    <n v="3910.37"/>
    <n v="0"/>
    <n v="276686.57"/>
    <n v="507.3"/>
    <n v="0"/>
    <n v="0"/>
    <n v="0"/>
    <n v="0"/>
    <m/>
    <n v="276686.57"/>
    <n v="35944.230000000003"/>
    <n v="2273.14"/>
    <n v="0"/>
    <n v="0"/>
    <n v="0"/>
    <n v="0"/>
    <n v="0"/>
    <n v="38217.37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17.67"/>
    <n v="38217.370000000003"/>
    <n v="204"/>
    <n v="225"/>
    <n v="334012.79999999999"/>
    <n v="276686.57"/>
    <n v="65.921533999999994"/>
    <n v="65.921533999999994"/>
    <n v="10"/>
    <m/>
    <m/>
    <m/>
    <s v="EM"/>
    <s v="CUAUTITLAN IZCALLI"/>
    <s v="54700"/>
    <s v="Morosidad"/>
    <x v="2"/>
  </r>
  <r>
    <n v="5209"/>
    <s v="Hipotecaria Su Casita"/>
    <s v="FIDEICOMISO 234036"/>
    <d v="2018-05-03T00:00:00"/>
    <s v="341395"/>
    <x v="4"/>
    <n v="1"/>
    <n v="154683.16"/>
    <n v="336.47"/>
    <n v="0"/>
    <n v="155019.63"/>
    <n v="339.27"/>
    <n v="0"/>
    <n v="0"/>
    <n v="0"/>
    <n v="0"/>
    <m/>
    <n v="155019.63"/>
    <n v="1291.83"/>
    <n v="1289.03"/>
    <n v="0"/>
    <n v="0"/>
    <n v="0"/>
    <n v="0"/>
    <n v="0"/>
    <n v="2580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5.74"/>
    <n v="2580.86"/>
    <n v="188"/>
    <n v="209"/>
    <n v="303973.2"/>
    <n v="157298.32999999999"/>
    <n v="42.204825999999997"/>
    <n v="41.593426393874502"/>
    <n v="10"/>
    <m/>
    <m/>
    <m/>
    <s v="BCN"/>
    <s v="MEXICALI"/>
    <s v="21970"/>
    <s v="Morosidad"/>
    <x v="2"/>
  </r>
  <r>
    <n v="5210"/>
    <s v="Hipotecaria Su Casita"/>
    <s v="FIDEICOMISO 234036"/>
    <d v="2018-05-03T00:00:00"/>
    <s v="341396"/>
    <x v="1"/>
    <n v="0"/>
    <n v="72352.14"/>
    <n v="0"/>
    <n v="0"/>
    <n v="72352.14"/>
    <n v="650.91"/>
    <n v="0"/>
    <n v="0"/>
    <n v="650.91"/>
    <n v="0"/>
    <m/>
    <n v="71701.23"/>
    <n v="0"/>
    <n v="602.92999999999995"/>
    <n v="0"/>
    <n v="0"/>
    <n v="602.92999999999995"/>
    <n v="0"/>
    <n v="0"/>
    <n v="0"/>
    <n v="0"/>
    <n v="0"/>
    <n v="0"/>
    <n v="0"/>
    <n v="0"/>
    <n v="0"/>
    <n v="0"/>
    <n v="81.58"/>
    <n v="0"/>
    <n v="0"/>
    <n v="0"/>
    <n v="0"/>
    <n v="0"/>
    <n v="0"/>
    <n v="0"/>
    <n v="28.2"/>
    <n v="0"/>
    <n v="0.08"/>
    <n v="0"/>
    <n v="1363.62"/>
    <n v="0"/>
    <n v="0"/>
    <n v="78"/>
    <n v="99"/>
    <n v="273646.8"/>
    <n v="77369.41"/>
    <n v="28.617093000000001"/>
    <n v="26.520568880186499"/>
    <n v="10"/>
    <m/>
    <m/>
    <m/>
    <s v="EM"/>
    <s v="ACOLMAN"/>
    <s v="55870"/>
    <s v="Al corriente"/>
    <x v="2"/>
  </r>
  <r>
    <n v="5211"/>
    <s v="Hipotecaria Su Casita"/>
    <s v="FIDEICOMISO 234036"/>
    <d v="2018-05-03T00:00:00"/>
    <s v="341402"/>
    <x v="1"/>
    <n v="0"/>
    <n v="279263.3"/>
    <n v="0"/>
    <n v="0"/>
    <n v="279263.3"/>
    <n v="498.66"/>
    <n v="0"/>
    <n v="0"/>
    <n v="498.66"/>
    <n v="11.79"/>
    <m/>
    <n v="278752.84999999998"/>
    <n v="0"/>
    <n v="2327.19"/>
    <n v="0"/>
    <n v="0"/>
    <n v="2327.19"/>
    <n v="0"/>
    <n v="0"/>
    <n v="0"/>
    <n v="0"/>
    <n v="0"/>
    <n v="0"/>
    <n v="0"/>
    <n v="0"/>
    <n v="0"/>
    <n v="0"/>
    <n v="153.43"/>
    <n v="0"/>
    <n v="0"/>
    <n v="0"/>
    <n v="0"/>
    <n v="0"/>
    <n v="0"/>
    <n v="0"/>
    <n v="0.6"/>
    <n v="0"/>
    <n v="2.88"/>
    <n v="0"/>
    <n v="2991.67"/>
    <n v="0"/>
    <n v="0"/>
    <n v="220"/>
    <n v="241"/>
    <n v="313472.40000000002"/>
    <n v="288405.03000000003"/>
    <n v="73.853992000000005"/>
    <n v="71.382287451356902"/>
    <n v="10"/>
    <m/>
    <m/>
    <m/>
    <s v="BCN"/>
    <s v="TIJUANA"/>
    <s v="22204"/>
    <s v="Al corriente"/>
    <x v="2"/>
  </r>
  <r>
    <n v="5212"/>
    <s v="Hipotecaria Su Casita"/>
    <s v="FIDEICOMISO 234036"/>
    <d v="2018-05-03T00:00:00"/>
    <s v="341404"/>
    <x v="16"/>
    <n v="19"/>
    <n v="143293.04"/>
    <n v="1767.56"/>
    <n v="0"/>
    <n v="145060.6"/>
    <n v="229.31"/>
    <n v="0"/>
    <n v="0"/>
    <n v="0"/>
    <n v="0"/>
    <m/>
    <n v="145060.6"/>
    <n v="24099.96"/>
    <n v="1194.1099999999999"/>
    <n v="0"/>
    <n v="0"/>
    <n v="0"/>
    <n v="0"/>
    <n v="0"/>
    <n v="25294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6.87"/>
    <n v="25294.07"/>
    <n v="219"/>
    <n v="240"/>
    <n v="327362.40000000002"/>
    <n v="145060.6"/>
    <n v="34.577250999999997"/>
    <n v="34.577250999999997"/>
    <n v="10"/>
    <m/>
    <m/>
    <m/>
    <s v="BCN"/>
    <s v="ENSENADA"/>
    <s v="22800"/>
    <s v="Morosidad"/>
    <x v="2"/>
  </r>
  <r>
    <n v="5213"/>
    <s v="Hipotecaria Su Casita"/>
    <s v="FIDEICOMISO 234036"/>
    <d v="2018-05-03T00:00:00"/>
    <s v="341406"/>
    <x v="1"/>
    <n v="0"/>
    <n v="275437.01"/>
    <n v="0"/>
    <n v="0"/>
    <n v="275437.01"/>
    <n v="1674.87"/>
    <n v="0"/>
    <n v="0"/>
    <n v="1674.87"/>
    <n v="0"/>
    <m/>
    <n v="273762.14"/>
    <n v="0"/>
    <n v="2295.31"/>
    <n v="0"/>
    <n v="0"/>
    <n v="2295.31"/>
    <n v="0"/>
    <n v="0"/>
    <n v="0"/>
    <n v="0"/>
    <n v="0"/>
    <n v="0"/>
    <n v="0"/>
    <n v="0"/>
    <n v="0"/>
    <n v="0"/>
    <n v="164.5"/>
    <n v="0"/>
    <n v="0"/>
    <n v="0"/>
    <n v="0"/>
    <n v="0"/>
    <n v="0"/>
    <n v="0"/>
    <n v="0.7"/>
    <n v="0"/>
    <n v="0.38"/>
    <n v="0"/>
    <n v="4135.38"/>
    <n v="0"/>
    <n v="0"/>
    <n v="103"/>
    <n v="124"/>
    <n v="365374.8"/>
    <n v="288347.18"/>
    <n v="77.161337000000003"/>
    <n v="73.258398928615094"/>
    <n v="10"/>
    <m/>
    <m/>
    <m/>
    <s v="EM"/>
    <s v="CUAUTITLAN"/>
    <s v="54800"/>
    <s v="Al corriente"/>
    <x v="2"/>
  </r>
  <r>
    <n v="5214"/>
    <s v="Hipotecaria Su Casita"/>
    <s v="FIDEICOMISO 234036"/>
    <d v="2018-05-03T00:00:00"/>
    <s v="341410"/>
    <x v="4"/>
    <n v="1"/>
    <n v="479168.34"/>
    <n v="1519.99"/>
    <n v="0"/>
    <n v="480688.33"/>
    <n v="1532.02"/>
    <n v="0"/>
    <n v="0"/>
    <n v="0"/>
    <n v="0"/>
    <m/>
    <n v="480688.33"/>
    <n v="3805.45"/>
    <n v="3793.42"/>
    <n v="0"/>
    <n v="0"/>
    <n v="0"/>
    <n v="0"/>
    <n v="0"/>
    <n v="7598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52.01"/>
    <n v="7598.87"/>
    <n v="157"/>
    <n v="178"/>
    <n v="532106.4"/>
    <n v="490999.19"/>
    <n v="89.816849000000005"/>
    <n v="87.930717669151704"/>
    <n v="9.5"/>
    <m/>
    <m/>
    <m/>
    <s v="AGS"/>
    <s v="AGUASCALIENTES"/>
    <s v="20196"/>
    <s v="Morosidad"/>
    <x v="2"/>
  </r>
  <r>
    <n v="5215"/>
    <s v="Hipotecaria Su Casita"/>
    <s v="FIDEICOMISO 234036"/>
    <d v="2018-05-03T00:00:00"/>
    <s v="341412"/>
    <x v="1"/>
    <n v="0"/>
    <n v="217059.96"/>
    <n v="0"/>
    <n v="0"/>
    <n v="217059.96"/>
    <n v="510.41"/>
    <n v="0"/>
    <n v="0"/>
    <n v="510.41"/>
    <n v="0"/>
    <m/>
    <n v="216549.55"/>
    <n v="0"/>
    <n v="1736.48"/>
    <n v="0"/>
    <n v="0"/>
    <n v="1736.48"/>
    <n v="0"/>
    <n v="0"/>
    <n v="0"/>
    <n v="0"/>
    <n v="0"/>
    <n v="0"/>
    <n v="0"/>
    <n v="0"/>
    <n v="0"/>
    <n v="0"/>
    <n v="117.57"/>
    <n v="0"/>
    <n v="0"/>
    <n v="0"/>
    <n v="0"/>
    <n v="0"/>
    <n v="0"/>
    <n v="0"/>
    <n v="0.54"/>
    <n v="0"/>
    <n v="0.54"/>
    <n v="0"/>
    <n v="2365"/>
    <n v="0"/>
    <n v="0"/>
    <n v="185"/>
    <n v="206"/>
    <n v="240433.2"/>
    <n v="221000.07"/>
    <n v="89.185486999999995"/>
    <n v="87.3894613534776"/>
    <n v="9.6"/>
    <m/>
    <m/>
    <m/>
    <s v="COA"/>
    <s v="SALTILLO"/>
    <s v="25115"/>
    <s v="Al corriente"/>
    <x v="2"/>
  </r>
  <r>
    <n v="5216"/>
    <s v="Hipotecaria Su Casita"/>
    <s v="FIDEICOMISO 234036"/>
    <d v="2018-05-03T00:00:00"/>
    <s v="341416"/>
    <x v="1"/>
    <n v="0"/>
    <n v="243804.88"/>
    <n v="0"/>
    <n v="0"/>
    <n v="243804.88"/>
    <n v="1469.69"/>
    <n v="0"/>
    <n v="0"/>
    <n v="1469.69"/>
    <n v="0"/>
    <m/>
    <n v="242335.19"/>
    <n v="0"/>
    <n v="1950.44"/>
    <n v="0"/>
    <n v="0"/>
    <n v="1950.44"/>
    <n v="0"/>
    <n v="0"/>
    <n v="0"/>
    <n v="0"/>
    <n v="0"/>
    <n v="0"/>
    <n v="0"/>
    <n v="0"/>
    <n v="0"/>
    <n v="0"/>
    <n v="142.44"/>
    <n v="0"/>
    <n v="0"/>
    <n v="0"/>
    <n v="0"/>
    <n v="0"/>
    <n v="0"/>
    <n v="0"/>
    <n v="46.87"/>
    <n v="0"/>
    <n v="39.44"/>
    <n v="0"/>
    <n v="3609.44"/>
    <n v="0"/>
    <n v="0"/>
    <n v="105"/>
    <n v="126"/>
    <n v="308180.40000000002"/>
    <n v="255150.2"/>
    <n v="87.464758000000003"/>
    <n v="83.071809264637096"/>
    <n v="9.6"/>
    <m/>
    <m/>
    <m/>
    <s v="NL"/>
    <s v="JUAREZ"/>
    <s v="67265"/>
    <s v="Al corriente"/>
    <x v="2"/>
  </r>
  <r>
    <n v="5217"/>
    <s v="Hipotecaria Su Casita"/>
    <s v="FIDEICOMISO 234036"/>
    <d v="2018-05-03T00:00:00"/>
    <s v="341420"/>
    <x v="1"/>
    <n v="0"/>
    <n v="390424.46"/>
    <n v="0"/>
    <n v="0"/>
    <n v="390424.46"/>
    <n v="1006.83"/>
    <n v="0"/>
    <n v="0"/>
    <n v="1006.83"/>
    <n v="0"/>
    <m/>
    <n v="389417.63"/>
    <n v="0"/>
    <n v="3090.86"/>
    <n v="0"/>
    <n v="0"/>
    <n v="3090.86"/>
    <n v="0"/>
    <n v="0"/>
    <n v="0"/>
    <n v="0"/>
    <n v="0"/>
    <n v="0"/>
    <n v="0"/>
    <n v="0"/>
    <n v="0"/>
    <n v="0"/>
    <n v="211.84"/>
    <n v="0"/>
    <n v="0"/>
    <n v="0"/>
    <n v="0"/>
    <n v="0"/>
    <n v="0"/>
    <n v="0"/>
    <n v="4.1100000000000003"/>
    <n v="0"/>
    <n v="3.64"/>
    <n v="0"/>
    <n v="4313.6400000000003"/>
    <n v="0"/>
    <n v="0"/>
    <n v="177"/>
    <n v="198"/>
    <n v="431599.2"/>
    <n v="398199.57"/>
    <n v="86.051865000000006"/>
    <n v="84.154067080936201"/>
    <n v="9.5"/>
    <m/>
    <m/>
    <m/>
    <s v="QR"/>
    <s v="BENITO JUAREZ"/>
    <s v="77539"/>
    <s v="Al corriente"/>
    <x v="2"/>
  </r>
  <r>
    <n v="5218"/>
    <s v="Hipotecaria Su Casita"/>
    <s v="FIDEICOMISO 234036"/>
    <d v="2018-05-03T00:00:00"/>
    <s v="341423"/>
    <x v="1"/>
    <n v="0"/>
    <n v="465557.63"/>
    <n v="0"/>
    <n v="0"/>
    <n v="465557.63"/>
    <n v="2781.5"/>
    <n v="0"/>
    <n v="0"/>
    <n v="2781.5"/>
    <n v="0"/>
    <m/>
    <n v="462776.13"/>
    <n v="0"/>
    <n v="3685.66"/>
    <n v="0"/>
    <n v="0"/>
    <n v="3685.66"/>
    <n v="0"/>
    <n v="0"/>
    <n v="0"/>
    <n v="0"/>
    <n v="0"/>
    <n v="0"/>
    <n v="0"/>
    <n v="0"/>
    <n v="0"/>
    <n v="0"/>
    <n v="261.88"/>
    <n v="0"/>
    <n v="0"/>
    <n v="0"/>
    <n v="0"/>
    <n v="0"/>
    <n v="0"/>
    <n v="0"/>
    <n v="697.88"/>
    <n v="0"/>
    <n v="626.91999999999996"/>
    <n v="0"/>
    <n v="7426.92"/>
    <n v="0"/>
    <n v="0"/>
    <n v="106"/>
    <n v="127"/>
    <n v="541386"/>
    <n v="487037.34"/>
    <n v="89.187803000000002"/>
    <n v="84.745014243758803"/>
    <n v="9.5"/>
    <m/>
    <m/>
    <m/>
    <s v="TAM"/>
    <s v="CIUDAD MADERO"/>
    <s v="89506"/>
    <s v="Al corriente"/>
    <x v="2"/>
  </r>
  <r>
    <n v="5219"/>
    <s v="Hipotecaria Su Casita"/>
    <s v="FIDEICOMISO 234036"/>
    <d v="2018-05-03T00:00:00"/>
    <s v="341424"/>
    <x v="4"/>
    <n v="1"/>
    <n v="305833.89"/>
    <n v="1049.25"/>
    <n v="0"/>
    <n v="306883.14"/>
    <n v="1057.56"/>
    <n v="0"/>
    <n v="0"/>
    <n v="0"/>
    <n v="0"/>
    <m/>
    <n v="306883.14"/>
    <n v="2429.4899999999998"/>
    <n v="2421.1799999999998"/>
    <n v="0"/>
    <n v="0"/>
    <n v="0"/>
    <n v="0"/>
    <n v="0"/>
    <n v="4850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06.81"/>
    <n v="4850.67"/>
    <n v="150"/>
    <n v="171"/>
    <n v="341151.6"/>
    <n v="314000.71000000002"/>
    <n v="83.120829999999998"/>
    <n v="81.236699464170599"/>
    <n v="9.5"/>
    <m/>
    <m/>
    <m/>
    <s v="QR"/>
    <s v="BENITO JUAREZ"/>
    <s v="77517"/>
    <s v="Morosidad"/>
    <x v="2"/>
  </r>
  <r>
    <n v="5220"/>
    <s v="Hipotecaria Su Casita"/>
    <s v="FIDEICOMISO 234036"/>
    <d v="2018-05-03T00:00:00"/>
    <s v="341425"/>
    <x v="3"/>
    <n v="4"/>
    <n v="367694.42"/>
    <n v="2693.86"/>
    <n v="0"/>
    <n v="370388.28"/>
    <n v="686.85"/>
    <n v="0"/>
    <n v="665.52"/>
    <n v="0"/>
    <n v="0"/>
    <m/>
    <n v="369722.76"/>
    <n v="9996.5"/>
    <n v="2910.91"/>
    <n v="0"/>
    <n v="2933.04"/>
    <n v="0"/>
    <n v="0"/>
    <n v="0"/>
    <n v="9974.3700000000008"/>
    <n v="0"/>
    <n v="0"/>
    <n v="0"/>
    <n v="0"/>
    <n v="0"/>
    <n v="0"/>
    <n v="0"/>
    <n v="0"/>
    <n v="0"/>
    <n v="0"/>
    <n v="0"/>
    <n v="350"/>
    <n v="0"/>
    <n v="0"/>
    <n v="198.44"/>
    <n v="0"/>
    <n v="0"/>
    <n v="0"/>
    <n v="0"/>
    <n v="4147"/>
    <n v="2715.19"/>
    <n v="9974.3700000000008"/>
    <n v="209"/>
    <n v="230"/>
    <n v="404652"/>
    <n v="372998.5"/>
    <n v="83.606229999999996"/>
    <n v="82.871985031561294"/>
    <n v="9.5"/>
    <m/>
    <m/>
    <m/>
    <s v="EM"/>
    <s v="CHICOLOAPAN"/>
    <s v="56370"/>
    <s v="Morosidad"/>
    <x v="2"/>
  </r>
  <r>
    <n v="5221"/>
    <s v="Hipotecaria Su Casita"/>
    <s v="FIDEICOMISO 234036"/>
    <d v="2018-05-03T00:00:00"/>
    <s v="341427"/>
    <x v="0"/>
    <n v="20"/>
    <n v="497736.34"/>
    <n v="7614.91"/>
    <n v="0"/>
    <n v="505351.25"/>
    <n v="986.09"/>
    <n v="0"/>
    <n v="0"/>
    <n v="0"/>
    <n v="0"/>
    <m/>
    <n v="505351.25"/>
    <n v="88960.79"/>
    <n v="3940.41"/>
    <n v="0"/>
    <n v="0"/>
    <n v="0"/>
    <n v="0"/>
    <n v="0"/>
    <n v="92901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01"/>
    <n v="92901.2"/>
    <n v="203"/>
    <n v="224"/>
    <n v="557302.80000000005"/>
    <n v="505351.25"/>
    <n v="73.190968999999996"/>
    <n v="73.190968999999996"/>
    <n v="9.5"/>
    <m/>
    <m/>
    <m/>
    <s v="BCN"/>
    <s v="TIJUANA"/>
    <s v="22125"/>
    <s v="Morosidad"/>
    <x v="2"/>
  </r>
  <r>
    <n v="5222"/>
    <s v="Hipotecaria Su Casita"/>
    <s v="FIDEICOMISO 234036"/>
    <d v="2018-05-03T00:00:00"/>
    <s v="341433"/>
    <x v="1"/>
    <n v="0"/>
    <n v="336027.3"/>
    <n v="0"/>
    <n v="0"/>
    <n v="336027.3"/>
    <n v="1161.96"/>
    <n v="0"/>
    <n v="0"/>
    <n v="1161.96"/>
    <n v="0"/>
    <m/>
    <n v="334865.34000000003"/>
    <n v="0"/>
    <n v="2660.22"/>
    <n v="0"/>
    <n v="0"/>
    <n v="2660.22"/>
    <n v="0"/>
    <n v="0"/>
    <n v="0"/>
    <n v="0"/>
    <n v="0"/>
    <n v="0"/>
    <n v="0"/>
    <n v="0"/>
    <n v="0"/>
    <n v="0"/>
    <n v="183.54"/>
    <n v="0"/>
    <n v="0"/>
    <n v="0"/>
    <n v="0"/>
    <n v="0"/>
    <n v="0"/>
    <n v="0"/>
    <n v="174.96"/>
    <n v="0"/>
    <n v="180.68"/>
    <n v="0"/>
    <n v="4180.68"/>
    <n v="0"/>
    <n v="0"/>
    <n v="150"/>
    <n v="171"/>
    <n v="372007.2"/>
    <n v="345000.41"/>
    <n v="85.713813999999999"/>
    <n v="83.195801036313995"/>
    <n v="9.5"/>
    <m/>
    <m/>
    <m/>
    <s v="EM"/>
    <s v="IXTAPALUCA"/>
    <s v="56538"/>
    <s v="Al corriente"/>
    <x v="2"/>
  </r>
  <r>
    <n v="5223"/>
    <s v="Hipotecaria Su Casita"/>
    <s v="FIDEICOMISO 234036"/>
    <d v="2018-05-03T00:00:00"/>
    <s v="341434"/>
    <x v="1"/>
    <n v="0"/>
    <n v="248858.93"/>
    <n v="0"/>
    <n v="0"/>
    <n v="248858.93"/>
    <n v="539.26"/>
    <n v="0"/>
    <n v="0"/>
    <n v="539.26"/>
    <n v="0"/>
    <m/>
    <n v="248319.67"/>
    <n v="0"/>
    <n v="1990.87"/>
    <n v="0"/>
    <n v="0"/>
    <n v="1990.87"/>
    <n v="0"/>
    <n v="0"/>
    <n v="0"/>
    <n v="0"/>
    <n v="0"/>
    <n v="0"/>
    <n v="0"/>
    <n v="0"/>
    <n v="0"/>
    <n v="0"/>
    <n v="134.61000000000001"/>
    <n v="0"/>
    <n v="0"/>
    <n v="0"/>
    <n v="0"/>
    <n v="0"/>
    <n v="0"/>
    <n v="0"/>
    <n v="36.299999999999997"/>
    <n v="0"/>
    <n v="1.04"/>
    <n v="0"/>
    <n v="2701.04"/>
    <n v="0"/>
    <n v="0"/>
    <n v="193"/>
    <n v="214"/>
    <n v="272828.40000000002"/>
    <n v="253021.74"/>
    <n v="90.000088000000005"/>
    <n v="88.327556960642795"/>
    <n v="9.6"/>
    <m/>
    <m/>
    <m/>
    <s v="QR"/>
    <s v="SOLIDARIDAD"/>
    <s v="77710"/>
    <s v="Al corriente"/>
    <x v="2"/>
  </r>
  <r>
    <n v="5224"/>
    <s v="Hipotecaria Su Casita"/>
    <s v="FIDEICOMISO 234036"/>
    <d v="2018-05-03T00:00:00"/>
    <s v="341437"/>
    <x v="2"/>
    <n v="0"/>
    <n v="288447.01"/>
    <n v="0"/>
    <n v="0"/>
    <n v="288447.01"/>
    <n v="1782.93"/>
    <n v="0"/>
    <n v="0"/>
    <n v="0"/>
    <n v="0"/>
    <m/>
    <n v="288447.01"/>
    <n v="0"/>
    <n v="2283.54"/>
    <n v="0"/>
    <n v="0"/>
    <n v="0"/>
    <n v="0"/>
    <n v="0"/>
    <n v="2283.54"/>
    <n v="0"/>
    <n v="0"/>
    <n v="0"/>
    <n v="0"/>
    <n v="0"/>
    <n v="0"/>
    <n v="0"/>
    <n v="7.22"/>
    <n v="0"/>
    <n v="0"/>
    <n v="0"/>
    <n v="0"/>
    <n v="0"/>
    <n v="0"/>
    <n v="0"/>
    <n v="0"/>
    <n v="0"/>
    <n v="7.22"/>
    <n v="0"/>
    <n v="7.22"/>
    <n v="1782.93"/>
    <n v="2283.54"/>
    <n v="105"/>
    <n v="126"/>
    <n v="402202.8"/>
    <n v="304601.19"/>
    <n v="75.472005999999993"/>
    <n v="71.469433423428399"/>
    <n v="9.5"/>
    <m/>
    <m/>
    <m/>
    <s v="TAM"/>
    <s v="REYNOSA"/>
    <s v="88715"/>
    <s v="Morosidad"/>
    <x v="2"/>
  </r>
  <r>
    <n v="5225"/>
    <s v="Hipotecaria Su Casita"/>
    <s v="FIDEICOMISO 234036"/>
    <d v="2018-05-03T00:00:00"/>
    <s v="341438"/>
    <x v="1"/>
    <n v="1"/>
    <n v="179487.18"/>
    <n v="2373.42"/>
    <n v="0"/>
    <n v="181860.6"/>
    <n v="2392.4"/>
    <n v="0"/>
    <n v="2373.42"/>
    <n v="2392.4"/>
    <n v="0"/>
    <m/>
    <n v="177094.78"/>
    <n v="1454.88"/>
    <n v="1435.9"/>
    <n v="0"/>
    <n v="1454.88"/>
    <n v="1435.9"/>
    <n v="0"/>
    <n v="0"/>
    <n v="0"/>
    <n v="0"/>
    <n v="0"/>
    <n v="0"/>
    <n v="0"/>
    <n v="0"/>
    <n v="0"/>
    <n v="0"/>
    <n v="175.85"/>
    <n v="0"/>
    <n v="0"/>
    <n v="0"/>
    <n v="0"/>
    <n v="0"/>
    <n v="0"/>
    <n v="175.85"/>
    <n v="0"/>
    <n v="0"/>
    <n v="0"/>
    <n v="8.3000000000000007"/>
    <n v="8008.3"/>
    <n v="0"/>
    <n v="0"/>
    <n v="58"/>
    <n v="79"/>
    <n v="544136.4"/>
    <n v="197955.37"/>
    <n v="49.563470000000002"/>
    <n v="44.340458234028198"/>
    <n v="9.6"/>
    <m/>
    <m/>
    <m/>
    <s v="TAM"/>
    <s v="TAMPICO"/>
    <s v="89310"/>
    <s v="Al corriente"/>
    <x v="2"/>
  </r>
  <r>
    <n v="5226"/>
    <s v="Hipotecaria Su Casita"/>
    <s v="FIDEICOMISO 234036"/>
    <d v="2018-05-03T00:00:00"/>
    <s v="341439"/>
    <x v="1"/>
    <n v="0"/>
    <n v="181943.54"/>
    <n v="0"/>
    <n v="0"/>
    <n v="181943.54"/>
    <n v="963.56"/>
    <n v="0"/>
    <n v="0"/>
    <n v="963.56"/>
    <n v="0"/>
    <m/>
    <n v="180979.98"/>
    <n v="0"/>
    <n v="1455.55"/>
    <n v="0"/>
    <n v="0"/>
    <n v="1455.55"/>
    <n v="0"/>
    <n v="0"/>
    <n v="0"/>
    <n v="0"/>
    <n v="0"/>
    <n v="0"/>
    <n v="0"/>
    <n v="0"/>
    <n v="0"/>
    <n v="0"/>
    <n v="144.96"/>
    <n v="0"/>
    <n v="0"/>
    <n v="0"/>
    <n v="0"/>
    <n v="0"/>
    <n v="0"/>
    <n v="0"/>
    <n v="2565.9299999999998"/>
    <n v="0"/>
    <n v="0"/>
    <n v="0"/>
    <n v="5130"/>
    <n v="0"/>
    <n v="0"/>
    <n v="167"/>
    <n v="188"/>
    <n v="358248"/>
    <n v="227999.22"/>
    <n v="54.932214999999999"/>
    <n v="43.603794662348797"/>
    <n v="9.6"/>
    <m/>
    <m/>
    <m/>
    <s v="JAL"/>
    <s v="IXTLAHUACAN DE LOS MEMBRILLOS"/>
    <s v="45850"/>
    <s v="Al corriente"/>
    <x v="2"/>
  </r>
  <r>
    <n v="5227"/>
    <s v="Hipotecaria Su Casita"/>
    <s v="FIDEICOMISO 234036"/>
    <d v="2018-05-03T00:00:00"/>
    <s v="341442"/>
    <x v="23"/>
    <n v="17"/>
    <n v="338696.29"/>
    <n v="6208.97"/>
    <n v="0"/>
    <n v="344905.26"/>
    <n v="804.02"/>
    <n v="0"/>
    <n v="0"/>
    <n v="0"/>
    <n v="0"/>
    <m/>
    <n v="344905.26"/>
    <n v="51197.91"/>
    <n v="2681.35"/>
    <n v="0"/>
    <n v="0"/>
    <n v="0"/>
    <n v="0"/>
    <n v="0"/>
    <n v="53879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12.99"/>
    <n v="53879.26"/>
    <n v="185"/>
    <n v="206"/>
    <n v="478617.59999999998"/>
    <n v="344905.26"/>
    <n v="60.078476000000002"/>
    <n v="60.078476000000002"/>
    <n v="9.5"/>
    <m/>
    <m/>
    <m/>
    <s v="TAM"/>
    <s v="MATAMOROS"/>
    <s v="87345"/>
    <s v="Morosidad"/>
    <x v="2"/>
  </r>
  <r>
    <n v="5228"/>
    <s v="Hipotecaria Su Casita"/>
    <s v="FIDEICOMISO 234036"/>
    <d v="2018-05-03T00:00:00"/>
    <s v="341444"/>
    <x v="2"/>
    <n v="1"/>
    <n v="305964.53000000003"/>
    <n v="891.5"/>
    <n v="0"/>
    <n v="306856.03000000003"/>
    <n v="898.63"/>
    <n v="0"/>
    <n v="891.5"/>
    <n v="0"/>
    <n v="0"/>
    <m/>
    <n v="305964.53000000003"/>
    <n v="2454.85"/>
    <n v="2447.7199999999998"/>
    <n v="0"/>
    <n v="2454.85"/>
    <n v="319.16000000000003"/>
    <n v="0"/>
    <n v="0"/>
    <n v="2128.56"/>
    <n v="0"/>
    <n v="0"/>
    <n v="0"/>
    <n v="0"/>
    <n v="0"/>
    <n v="0"/>
    <n v="0"/>
    <n v="171.82"/>
    <n v="0"/>
    <n v="0"/>
    <n v="0"/>
    <n v="0"/>
    <n v="0"/>
    <n v="0"/>
    <n v="162.66999999999999"/>
    <n v="0"/>
    <n v="0"/>
    <n v="0"/>
    <n v="0"/>
    <n v="4000"/>
    <n v="898.63"/>
    <n v="2128.56"/>
    <n v="164"/>
    <n v="185"/>
    <n v="364486.8"/>
    <n v="312901.55"/>
    <n v="70.079783000000006"/>
    <n v="68.526115860074796"/>
    <n v="9.6"/>
    <m/>
    <m/>
    <m/>
    <s v="QRO"/>
    <s v="QUERETARO"/>
    <s v="76117"/>
    <s v="Morosidad"/>
    <x v="2"/>
  </r>
  <r>
    <n v="5229"/>
    <s v="Hipotecaria Su Casita"/>
    <s v="FIDEICOMISO 234036"/>
    <d v="2018-05-03T00:00:00"/>
    <s v="341446"/>
    <x v="22"/>
    <n v="14"/>
    <n v="286598.53999999998"/>
    <n v="5961.49"/>
    <n v="0"/>
    <n v="292560.03000000003"/>
    <n v="772.26"/>
    <n v="0"/>
    <n v="0"/>
    <n v="0"/>
    <n v="0"/>
    <m/>
    <n v="292560.03000000003"/>
    <n v="35446.83"/>
    <n v="2292.79"/>
    <n v="0"/>
    <n v="0"/>
    <n v="0"/>
    <n v="0"/>
    <n v="0"/>
    <n v="37739.62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33.75"/>
    <n v="37739.620000000003"/>
    <n v="172"/>
    <n v="193"/>
    <n v="399934.8"/>
    <n v="292560.03000000003"/>
    <n v="62.502538000000001"/>
    <n v="62.502538000000001"/>
    <n v="9.6"/>
    <m/>
    <m/>
    <m/>
    <s v="EM"/>
    <s v="CHICOLOAPAN"/>
    <s v="56370"/>
    <s v="Morosidad"/>
    <x v="2"/>
  </r>
  <r>
    <n v="5230"/>
    <s v="Hipotecaria Su Casita"/>
    <s v="FIDEICOMISO 234036"/>
    <d v="2018-05-03T00:00:00"/>
    <s v="341448"/>
    <x v="9"/>
    <n v="10"/>
    <n v="267188.98"/>
    <n v="5557.73"/>
    <n v="0"/>
    <n v="272746.71000000002"/>
    <n v="719.96"/>
    <n v="0"/>
    <n v="0"/>
    <n v="0"/>
    <n v="0"/>
    <m/>
    <n v="272746.71000000002"/>
    <n v="20412.93"/>
    <n v="2137.5100000000002"/>
    <n v="0"/>
    <n v="0"/>
    <n v="0"/>
    <n v="0"/>
    <n v="0"/>
    <n v="22550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77.69"/>
    <n v="22550.44"/>
    <n v="172"/>
    <n v="193"/>
    <n v="333096"/>
    <n v="272746.71000000002"/>
    <n v="69.963793999999993"/>
    <n v="69.963793999999993"/>
    <n v="9.6"/>
    <m/>
    <m/>
    <m/>
    <s v="EM"/>
    <s v="CHICOLOAPAN"/>
    <s v="56370"/>
    <s v="Morosidad"/>
    <x v="2"/>
  </r>
  <r>
    <n v="5231"/>
    <s v="Hipotecaria Su Casita"/>
    <s v="FIDEICOMISO 234036"/>
    <d v="2018-05-03T00:00:00"/>
    <s v="341451"/>
    <x v="1"/>
    <n v="0"/>
    <n v="329480.7"/>
    <n v="0"/>
    <n v="0"/>
    <n v="329480.7"/>
    <n v="672.13"/>
    <n v="0"/>
    <n v="0"/>
    <n v="672.13"/>
    <n v="0"/>
    <m/>
    <n v="328808.57"/>
    <n v="0"/>
    <n v="2635.85"/>
    <n v="0"/>
    <n v="0"/>
    <n v="2635.85"/>
    <n v="0"/>
    <n v="0"/>
    <n v="0"/>
    <n v="0"/>
    <n v="0"/>
    <n v="0"/>
    <n v="0"/>
    <n v="0"/>
    <n v="0"/>
    <n v="0"/>
    <n v="189.6"/>
    <n v="0"/>
    <n v="0"/>
    <n v="0"/>
    <n v="0"/>
    <n v="0"/>
    <n v="0"/>
    <n v="0"/>
    <n v="5000"/>
    <n v="0"/>
    <n v="3497.58"/>
    <n v="0"/>
    <n v="8497.58"/>
    <n v="0"/>
    <n v="0"/>
    <n v="199"/>
    <n v="220"/>
    <n v="417667.2"/>
    <n v="334669.26"/>
    <n v="65.019834000000003"/>
    <n v="63.881214065424999"/>
    <n v="9.6"/>
    <m/>
    <m/>
    <m/>
    <s v="EM"/>
    <s v="MELCHOR OCAMPO"/>
    <s v="54890"/>
    <s v="Al corriente"/>
    <x v="2"/>
  </r>
  <r>
    <n v="5232"/>
    <s v="Hipotecaria Su Casita"/>
    <s v="FIDEICOMISO 234036"/>
    <d v="2018-05-03T00:00:00"/>
    <s v="341453"/>
    <x v="1"/>
    <n v="0"/>
    <n v="187847.53"/>
    <n v="0"/>
    <n v="0"/>
    <n v="187847.53"/>
    <n v="539.86"/>
    <n v="0"/>
    <n v="0"/>
    <n v="539.86"/>
    <n v="0"/>
    <m/>
    <n v="187307.67"/>
    <n v="0"/>
    <n v="1502.78"/>
    <n v="0"/>
    <n v="0"/>
    <n v="1502.78"/>
    <n v="0"/>
    <n v="0"/>
    <n v="0"/>
    <n v="0"/>
    <n v="0"/>
    <n v="0"/>
    <n v="0"/>
    <n v="0"/>
    <n v="0"/>
    <n v="0"/>
    <n v="131.84"/>
    <n v="0"/>
    <n v="0"/>
    <n v="0"/>
    <n v="0"/>
    <n v="0"/>
    <n v="0"/>
    <n v="0"/>
    <n v="2.08"/>
    <n v="0"/>
    <n v="1.56"/>
    <n v="0"/>
    <n v="2176.56"/>
    <n v="0"/>
    <n v="0"/>
    <n v="166"/>
    <n v="187"/>
    <n v="347605.2"/>
    <n v="192014.98"/>
    <n v="47.92483"/>
    <n v="46.749937127020502"/>
    <n v="9.6"/>
    <m/>
    <m/>
    <m/>
    <s v="QR"/>
    <s v="BENITO JUAREZ"/>
    <s v="77517"/>
    <s v="Al corriente"/>
    <x v="2"/>
  </r>
  <r>
    <n v="5233"/>
    <s v="Hipotecaria Su Casita"/>
    <s v="FIDEICOMISO 234036"/>
    <d v="2018-05-03T00:00:00"/>
    <s v="341455"/>
    <x v="1"/>
    <n v="0"/>
    <n v="203955.32"/>
    <n v="0"/>
    <n v="0"/>
    <n v="203955.32"/>
    <n v="573.63"/>
    <n v="0"/>
    <n v="0"/>
    <n v="573.63"/>
    <n v="0"/>
    <m/>
    <n v="203381.69"/>
    <n v="0"/>
    <n v="1631.64"/>
    <n v="0"/>
    <n v="0"/>
    <n v="1631.64"/>
    <n v="0"/>
    <n v="0"/>
    <n v="0"/>
    <n v="0"/>
    <n v="0"/>
    <n v="0"/>
    <n v="0"/>
    <n v="0"/>
    <n v="0"/>
    <n v="0"/>
    <n v="151.61000000000001"/>
    <n v="0"/>
    <n v="0"/>
    <n v="0"/>
    <n v="0"/>
    <n v="0"/>
    <n v="0"/>
    <n v="0"/>
    <n v="0.38"/>
    <n v="0"/>
    <n v="0.26"/>
    <n v="0"/>
    <n v="2357.2600000000002"/>
    <n v="0"/>
    <n v="0"/>
    <n v="168"/>
    <n v="189"/>
    <n v="418113.6"/>
    <n v="208383.44"/>
    <n v="43.037441999999999"/>
    <n v="42.0044303291902"/>
    <n v="9.6"/>
    <m/>
    <m/>
    <m/>
    <s v="NL"/>
    <s v="APODACA"/>
    <s v="66613"/>
    <s v="Al corriente"/>
    <x v="2"/>
  </r>
  <r>
    <n v="5234"/>
    <s v="Hipotecaria Su Casita"/>
    <s v="FIDEICOMISO 234036"/>
    <d v="2018-05-03T00:00:00"/>
    <s v="341456"/>
    <x v="1"/>
    <n v="1"/>
    <n v="329419.5"/>
    <n v="576.03"/>
    <n v="0"/>
    <n v="329995.53000000003"/>
    <n v="580.59"/>
    <n v="0"/>
    <n v="576.03"/>
    <n v="580.59"/>
    <n v="0"/>
    <m/>
    <n v="328838.90999999997"/>
    <n v="2612.46"/>
    <n v="2607.9"/>
    <n v="0"/>
    <n v="2612.46"/>
    <n v="2607.9"/>
    <n v="0"/>
    <n v="0"/>
    <n v="0"/>
    <n v="0"/>
    <n v="0"/>
    <n v="0"/>
    <n v="0"/>
    <n v="0"/>
    <n v="0"/>
    <n v="0"/>
    <n v="177.63"/>
    <n v="0"/>
    <n v="0"/>
    <n v="0"/>
    <n v="0"/>
    <n v="0"/>
    <n v="0"/>
    <n v="177.63"/>
    <n v="628.76"/>
    <n v="0"/>
    <n v="0"/>
    <n v="0"/>
    <n v="7361"/>
    <n v="0"/>
    <n v="0"/>
    <n v="215"/>
    <n v="236"/>
    <n v="363546"/>
    <n v="333903"/>
    <n v="76.262690000000006"/>
    <n v="75.106063297628097"/>
    <n v="9.5"/>
    <m/>
    <m/>
    <m/>
    <s v="QR"/>
    <s v="SOLIDARIDAD"/>
    <s v="77710"/>
    <s v="Al corriente"/>
    <x v="2"/>
  </r>
  <r>
    <n v="5235"/>
    <s v="Hipotecaria Su Casita"/>
    <s v="FIDEICOMISO 234036"/>
    <d v="2018-05-03T00:00:00"/>
    <s v="341457"/>
    <x v="1"/>
    <n v="0"/>
    <n v="204567.13"/>
    <n v="0"/>
    <n v="0"/>
    <n v="204567.13"/>
    <n v="306.31"/>
    <n v="0"/>
    <n v="0"/>
    <n v="306.31"/>
    <n v="0"/>
    <m/>
    <n v="204260.82"/>
    <n v="0"/>
    <n v="1687.68"/>
    <n v="0"/>
    <n v="0"/>
    <n v="1687.68"/>
    <n v="0"/>
    <n v="0"/>
    <n v="0"/>
    <n v="0"/>
    <n v="0"/>
    <n v="0"/>
    <n v="0"/>
    <n v="0"/>
    <n v="0"/>
    <n v="0"/>
    <n v="140.01"/>
    <n v="0"/>
    <n v="0"/>
    <n v="0"/>
    <n v="0"/>
    <n v="0"/>
    <n v="0"/>
    <n v="0"/>
    <n v="2134.8200000000002"/>
    <n v="0"/>
    <n v="2134"/>
    <n v="0"/>
    <n v="4268.82"/>
    <n v="0"/>
    <n v="0"/>
    <n v="227"/>
    <n v="248"/>
    <n v="365736"/>
    <n v="206929.09"/>
    <n v="43.969529999999999"/>
    <n v="43.402560040323998"/>
    <n v="9.9"/>
    <m/>
    <m/>
    <m/>
    <s v="QR"/>
    <s v="BENITO JUAREZ"/>
    <s v="77539"/>
    <s v="Al corriente"/>
    <x v="2"/>
  </r>
  <r>
    <n v="5236"/>
    <s v="Hipotecaria Su Casita"/>
    <s v="FIDEICOMISO 234036"/>
    <d v="2018-05-03T00:00:00"/>
    <s v="341458"/>
    <x v="1"/>
    <n v="0"/>
    <n v="254263.12"/>
    <n v="0"/>
    <n v="0"/>
    <n v="254263.12"/>
    <n v="730.74"/>
    <n v="0"/>
    <n v="0"/>
    <n v="730.74"/>
    <n v="0"/>
    <m/>
    <n v="253532.38"/>
    <n v="0"/>
    <n v="2034.1"/>
    <n v="0"/>
    <n v="0"/>
    <n v="2034.1"/>
    <n v="0"/>
    <n v="0"/>
    <n v="0"/>
    <n v="0"/>
    <n v="0"/>
    <n v="0"/>
    <n v="0"/>
    <n v="0"/>
    <n v="0"/>
    <n v="0"/>
    <n v="140.38"/>
    <n v="0"/>
    <n v="0"/>
    <n v="0"/>
    <n v="0"/>
    <n v="0"/>
    <n v="0"/>
    <n v="0"/>
    <n v="33.24"/>
    <n v="0"/>
    <n v="33.46"/>
    <n v="0"/>
    <n v="2938.46"/>
    <n v="0"/>
    <n v="0"/>
    <n v="166"/>
    <n v="187"/>
    <n v="292833.59999999998"/>
    <n v="259904.03"/>
    <n v="76.863883999999999"/>
    <n v="74.979535509949301"/>
    <n v="9.6"/>
    <m/>
    <m/>
    <m/>
    <s v="QR"/>
    <s v="BENITO JUAREZ"/>
    <s v="77517"/>
    <s v="Al corriente"/>
    <x v="2"/>
  </r>
  <r>
    <n v="5237"/>
    <s v="Hipotecaria Su Casita"/>
    <s v="FIDEICOMISO 234036"/>
    <d v="2018-05-03T00:00:00"/>
    <s v="341460"/>
    <x v="16"/>
    <n v="19"/>
    <n v="165991.19"/>
    <n v="1843.8"/>
    <n v="0"/>
    <n v="167834.99"/>
    <n v="239.11"/>
    <n v="0"/>
    <n v="0"/>
    <n v="0"/>
    <n v="0"/>
    <m/>
    <n v="167834.99"/>
    <n v="28241.62"/>
    <n v="1369.43"/>
    <n v="0"/>
    <n v="0"/>
    <n v="0"/>
    <n v="0"/>
    <n v="0"/>
    <n v="29611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82.91"/>
    <n v="29611.05"/>
    <n v="231"/>
    <n v="252"/>
    <n v="292833.59999999998"/>
    <n v="167834.99"/>
    <n v="44.347710999999997"/>
    <n v="44.347710999999997"/>
    <n v="9.9"/>
    <m/>
    <m/>
    <m/>
    <s v="QR"/>
    <s v="BENITO JUAREZ"/>
    <s v="77517"/>
    <s v="Morosidad"/>
    <x v="2"/>
  </r>
  <r>
    <n v="5238"/>
    <s v="Hipotecaria Su Casita"/>
    <s v="FIDEICOMISO 234036"/>
    <d v="2018-05-03T00:00:00"/>
    <s v="341461"/>
    <x v="1"/>
    <n v="9"/>
    <n v="237302.39999999999"/>
    <n v="2791.07"/>
    <n v="0"/>
    <n v="240093.47"/>
    <n v="361.56"/>
    <n v="0"/>
    <n v="2791.07"/>
    <n v="361.56"/>
    <n v="0"/>
    <m/>
    <n v="236940.84"/>
    <n v="16479.11"/>
    <n v="1898.42"/>
    <n v="0"/>
    <n v="16479.11"/>
    <n v="1898.42"/>
    <n v="0"/>
    <n v="0"/>
    <n v="0"/>
    <n v="0"/>
    <n v="0"/>
    <n v="0"/>
    <n v="0"/>
    <n v="0"/>
    <n v="0"/>
    <n v="0"/>
    <n v="149.96"/>
    <n v="0"/>
    <n v="0"/>
    <n v="0"/>
    <n v="2800"/>
    <n v="0"/>
    <n v="0"/>
    <n v="1199.68"/>
    <n v="20.2"/>
    <n v="0"/>
    <n v="0"/>
    <n v="0"/>
    <n v="25700"/>
    <n v="0"/>
    <n v="0"/>
    <n v="229"/>
    <n v="250"/>
    <n v="365673.6"/>
    <n v="240093.47"/>
    <n v="51.005695000000003"/>
    <n v="50.335947154596901"/>
    <n v="9.6"/>
    <m/>
    <m/>
    <m/>
    <s v="QR"/>
    <s v="BENITO JUAREZ"/>
    <s v="77518"/>
    <s v="Al corriente"/>
    <x v="2"/>
  </r>
  <r>
    <n v="5239"/>
    <s v="Hipotecaria Su Casita"/>
    <s v="FIDEICOMISO 234036"/>
    <d v="2018-05-03T00:00:00"/>
    <s v="341462"/>
    <x v="1"/>
    <n v="0"/>
    <n v="176544.14"/>
    <n v="0"/>
    <n v="0"/>
    <n v="176544.14"/>
    <n v="1126.19"/>
    <n v="0"/>
    <n v="0"/>
    <n v="1126.19"/>
    <n v="0"/>
    <m/>
    <n v="175417.95"/>
    <n v="0"/>
    <n v="1412.35"/>
    <n v="0"/>
    <n v="0"/>
    <n v="1412.35"/>
    <n v="0"/>
    <n v="0"/>
    <n v="0"/>
    <n v="0"/>
    <n v="0"/>
    <n v="0"/>
    <n v="0"/>
    <n v="0"/>
    <n v="0"/>
    <n v="0"/>
    <n v="122.85"/>
    <n v="0"/>
    <n v="0"/>
    <n v="0"/>
    <n v="0"/>
    <n v="0"/>
    <n v="0"/>
    <n v="0"/>
    <n v="2661.39"/>
    <n v="0"/>
    <n v="2661.39"/>
    <n v="0"/>
    <n v="5322.78"/>
    <n v="0"/>
    <n v="0"/>
    <n v="101"/>
    <n v="122"/>
    <n v="314650.8"/>
    <n v="185237.76000000001"/>
    <n v="53.266122000000003"/>
    <n v="50.442382404591299"/>
    <n v="9.6"/>
    <m/>
    <m/>
    <m/>
    <s v="QR"/>
    <s v="BENITO JUAREZ"/>
    <s v="77517"/>
    <s v="Al corriente"/>
    <x v="2"/>
  </r>
  <r>
    <n v="5240"/>
    <s v="Hipotecaria Su Casita"/>
    <s v="FIDEICOMISO 234036"/>
    <d v="2018-05-03T00:00:00"/>
    <s v="341467"/>
    <x v="13"/>
    <n v="2"/>
    <n v="81102.009999999995"/>
    <n v="537.79"/>
    <n v="0"/>
    <n v="81639.8"/>
    <n v="272.23"/>
    <n v="0"/>
    <n v="0"/>
    <n v="0"/>
    <n v="0"/>
    <m/>
    <n v="81639.8"/>
    <n v="1344.85"/>
    <n v="669.09"/>
    <n v="0"/>
    <n v="0"/>
    <n v="0"/>
    <n v="0"/>
    <n v="0"/>
    <n v="2013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0.02"/>
    <n v="2013.94"/>
    <n v="150"/>
    <n v="171"/>
    <n v="235082.4"/>
    <n v="83201.149999999994"/>
    <n v="31.690760000000001"/>
    <n v="31.096052257066201"/>
    <n v="9.9"/>
    <m/>
    <m/>
    <m/>
    <s v="COA"/>
    <s v="TORREON"/>
    <s v="27054"/>
    <s v="Morosidad"/>
    <x v="2"/>
  </r>
  <r>
    <n v="5241"/>
    <s v="Hipotecaria Su Casita"/>
    <s v="FIDEICOMISO 234036"/>
    <d v="2018-05-03T00:00:00"/>
    <s v="341469"/>
    <x v="1"/>
    <n v="0"/>
    <n v="432112.72"/>
    <n v="0"/>
    <n v="0"/>
    <n v="432112.72"/>
    <n v="799.36"/>
    <n v="0"/>
    <n v="0"/>
    <n v="799.36"/>
    <n v="0"/>
    <m/>
    <n v="431313.36"/>
    <n v="0"/>
    <n v="3420.89"/>
    <n v="0"/>
    <n v="0"/>
    <n v="3420.89"/>
    <n v="0"/>
    <n v="0"/>
    <n v="0"/>
    <n v="0"/>
    <n v="0"/>
    <n v="0"/>
    <n v="0"/>
    <n v="0"/>
    <n v="0"/>
    <n v="0"/>
    <n v="245.4"/>
    <n v="0"/>
    <n v="0"/>
    <n v="0"/>
    <n v="0"/>
    <n v="0"/>
    <n v="0"/>
    <n v="0"/>
    <n v="2559.5500000000002"/>
    <n v="0"/>
    <n v="2520.1999999999998"/>
    <n v="0"/>
    <n v="7025.2"/>
    <n v="0"/>
    <n v="0"/>
    <n v="210"/>
    <n v="231"/>
    <n v="534368.4"/>
    <n v="438285.65"/>
    <n v="65.477472000000006"/>
    <n v="64.435850118811601"/>
    <n v="9.5"/>
    <m/>
    <m/>
    <m/>
    <s v="AGS"/>
    <s v="AGUASCALIENTES"/>
    <s v="20196"/>
    <s v="Al corriente"/>
    <x v="2"/>
  </r>
  <r>
    <n v="5242"/>
    <s v="Hipotecaria Su Casita"/>
    <s v="FIDEICOMISO 234036"/>
    <d v="2018-05-03T00:00:00"/>
    <s v="341471"/>
    <x v="1"/>
    <n v="1"/>
    <n v="347527.11"/>
    <n v="1286.93"/>
    <n v="0"/>
    <n v="348814.04"/>
    <n v="1297.1099999999999"/>
    <n v="0"/>
    <n v="1286.93"/>
    <n v="1297.1099999999999"/>
    <n v="0"/>
    <m/>
    <n v="346230"/>
    <n v="935.43"/>
    <n v="2751.26"/>
    <n v="0"/>
    <n v="935.43"/>
    <n v="2751.26"/>
    <n v="0"/>
    <n v="0"/>
    <n v="0"/>
    <n v="0"/>
    <n v="0"/>
    <n v="0"/>
    <n v="0"/>
    <n v="0"/>
    <n v="0"/>
    <n v="0"/>
    <n v="198.13"/>
    <n v="0"/>
    <n v="0"/>
    <n v="0"/>
    <n v="0"/>
    <n v="0"/>
    <n v="0"/>
    <n v="0"/>
    <n v="1.1399999999999999"/>
    <n v="0"/>
    <n v="0"/>
    <n v="0"/>
    <n v="6470"/>
    <n v="0"/>
    <n v="0"/>
    <n v="155"/>
    <n v="176"/>
    <n v="407232"/>
    <n v="371060.05"/>
    <n v="76.161353000000005"/>
    <n v="71.064899735743595"/>
    <n v="9.5"/>
    <m/>
    <m/>
    <m/>
    <s v="EM"/>
    <s v="CHICOLOAPAN"/>
    <s v="56370"/>
    <s v="Al corriente"/>
    <x v="2"/>
  </r>
  <r>
    <n v="5243"/>
    <s v="Hipotecaria Su Casita"/>
    <s v="FIDEICOMISO 234036"/>
    <d v="2018-05-03T00:00:00"/>
    <s v="341472"/>
    <x v="1"/>
    <n v="0"/>
    <n v="193195.86"/>
    <n v="0"/>
    <n v="0"/>
    <n v="193195.86"/>
    <n v="281"/>
    <n v="0"/>
    <n v="0"/>
    <n v="281"/>
    <n v="0"/>
    <m/>
    <n v="192914.86"/>
    <n v="0"/>
    <n v="1593.87"/>
    <n v="0"/>
    <n v="0"/>
    <n v="1593.87"/>
    <n v="0"/>
    <n v="0"/>
    <n v="0"/>
    <n v="0"/>
    <n v="0"/>
    <n v="0"/>
    <n v="0"/>
    <n v="0"/>
    <n v="0"/>
    <n v="0"/>
    <n v="123.34"/>
    <n v="0"/>
    <n v="0"/>
    <n v="0"/>
    <n v="0"/>
    <n v="0"/>
    <n v="0"/>
    <n v="0"/>
    <n v="85.15"/>
    <n v="0"/>
    <n v="83.36"/>
    <n v="0"/>
    <n v="2083.36"/>
    <n v="0"/>
    <n v="0"/>
    <n v="230"/>
    <n v="251"/>
    <n v="303628.79999999999"/>
    <n v="195362.67"/>
    <n v="49.871870000000001"/>
    <n v="49.2469969774072"/>
    <n v="9.9"/>
    <m/>
    <m/>
    <m/>
    <s v="QR"/>
    <s v="SOLIDARIDAD"/>
    <s v="77710"/>
    <s v="Al corriente"/>
    <x v="2"/>
  </r>
  <r>
    <n v="5244"/>
    <s v="Hipotecaria Su Casita"/>
    <s v="FIDEICOMISO 234036"/>
    <d v="2018-05-03T00:00:00"/>
    <s v="341473"/>
    <x v="2"/>
    <n v="0"/>
    <n v="197670.82"/>
    <n v="0"/>
    <n v="0"/>
    <n v="197670.82"/>
    <n v="538.35"/>
    <n v="0"/>
    <n v="0"/>
    <n v="0"/>
    <n v="0"/>
    <m/>
    <n v="197670.82"/>
    <n v="0"/>
    <n v="1581.37"/>
    <n v="0"/>
    <n v="0"/>
    <n v="0"/>
    <n v="0"/>
    <n v="0"/>
    <n v="1581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8.35"/>
    <n v="1581.37"/>
    <n v="171"/>
    <n v="192"/>
    <n v="365569.2"/>
    <n v="201826.66"/>
    <n v="47.275668000000003"/>
    <n v="46.3022083386197"/>
    <n v="9.6"/>
    <m/>
    <m/>
    <m/>
    <s v="QR"/>
    <s v="BENITO JUAREZ"/>
    <s v="77518"/>
    <s v="Morosidad"/>
    <x v="2"/>
  </r>
  <r>
    <n v="5245"/>
    <s v="Hipotecaria Su Casita"/>
    <s v="FIDEICOMISO 234036"/>
    <d v="2018-05-03T00:00:00"/>
    <s v="341476"/>
    <x v="1"/>
    <n v="0"/>
    <n v="288071.46999999997"/>
    <n v="0"/>
    <n v="0"/>
    <n v="288071.46999999997"/>
    <n v="776.24"/>
    <n v="0"/>
    <n v="0"/>
    <n v="776.24"/>
    <n v="0"/>
    <m/>
    <n v="287295.23"/>
    <n v="0"/>
    <n v="2304.5700000000002"/>
    <n v="0"/>
    <n v="0"/>
    <n v="2304.5700000000002"/>
    <n v="0"/>
    <n v="0"/>
    <n v="0"/>
    <n v="0"/>
    <n v="0"/>
    <n v="0"/>
    <n v="0"/>
    <n v="0"/>
    <n v="0"/>
    <n v="0"/>
    <n v="162.46"/>
    <n v="0"/>
    <n v="0"/>
    <n v="0"/>
    <n v="0"/>
    <n v="0"/>
    <n v="0"/>
    <n v="0"/>
    <n v="56.73"/>
    <n v="0"/>
    <n v="1149.24"/>
    <n v="0"/>
    <n v="3300"/>
    <n v="0"/>
    <n v="0"/>
    <n v="172"/>
    <n v="193"/>
    <n v="348129.6"/>
    <n v="294063.65999999997"/>
    <n v="72.321732999999995"/>
    <n v="70.657111852017294"/>
    <n v="9.6"/>
    <m/>
    <m/>
    <m/>
    <s v="QR"/>
    <s v="BENITO JUAREZ"/>
    <s v="77518"/>
    <s v="Al corriente"/>
    <x v="2"/>
  </r>
  <r>
    <n v="5246"/>
    <s v="Hipotecaria Su Casita"/>
    <s v="FIDEICOMISO 234036"/>
    <d v="2018-05-03T00:00:00"/>
    <s v="341478"/>
    <x v="1"/>
    <n v="0"/>
    <n v="215176.4"/>
    <n v="0"/>
    <n v="0"/>
    <n v="215176.4"/>
    <n v="306.89"/>
    <n v="0"/>
    <n v="0"/>
    <n v="306.89"/>
    <n v="0"/>
    <m/>
    <n v="214869.51"/>
    <n v="0"/>
    <n v="1721.41"/>
    <n v="0"/>
    <n v="0"/>
    <n v="1721.41"/>
    <n v="0"/>
    <n v="0"/>
    <n v="0"/>
    <n v="0"/>
    <n v="0"/>
    <n v="0"/>
    <n v="0"/>
    <n v="0"/>
    <n v="0"/>
    <n v="0"/>
    <n v="129.01"/>
    <n v="0"/>
    <n v="0"/>
    <n v="0"/>
    <n v="0"/>
    <n v="0"/>
    <n v="0"/>
    <n v="0"/>
    <n v="5.76"/>
    <n v="0"/>
    <n v="4.07"/>
    <n v="0"/>
    <n v="2163.0700000000002"/>
    <n v="0"/>
    <n v="0"/>
    <n v="236"/>
    <n v="257"/>
    <n v="298917.59999999998"/>
    <n v="217545.43"/>
    <n v="56.056063999999999"/>
    <n v="55.366545756482402"/>
    <n v="9.6"/>
    <m/>
    <m/>
    <m/>
    <s v="QR"/>
    <s v="SOLIDARIDAD"/>
    <s v="77710"/>
    <s v="Al corriente"/>
    <x v="2"/>
  </r>
  <r>
    <n v="5247"/>
    <s v="Hipotecaria Su Casita"/>
    <s v="FIDEICOMISO 234036"/>
    <d v="2018-05-03T00:00:00"/>
    <s v="341481"/>
    <x v="1"/>
    <n v="0"/>
    <n v="415268.98"/>
    <n v="0"/>
    <n v="0"/>
    <n v="415268.98"/>
    <n v="908.86"/>
    <n v="0"/>
    <n v="0"/>
    <n v="908.86"/>
    <n v="0"/>
    <m/>
    <n v="414360.12"/>
    <n v="0"/>
    <n v="3287.55"/>
    <n v="0"/>
    <n v="0"/>
    <n v="3287.55"/>
    <n v="0"/>
    <n v="0"/>
    <n v="0"/>
    <n v="0"/>
    <n v="0"/>
    <n v="0"/>
    <n v="0"/>
    <n v="0"/>
    <n v="0"/>
    <n v="0"/>
    <n v="246.63"/>
    <n v="0"/>
    <n v="0"/>
    <n v="0"/>
    <n v="0"/>
    <n v="0"/>
    <n v="0"/>
    <n v="0"/>
    <n v="0"/>
    <n v="0"/>
    <n v="0"/>
    <n v="0"/>
    <n v="4443.04"/>
    <n v="0"/>
    <n v="0"/>
    <n v="193"/>
    <n v="214"/>
    <n v="562401.6"/>
    <n v="422287.56"/>
    <n v="61.702157"/>
    <n v="60.5438464225156"/>
    <n v="9.5"/>
    <m/>
    <m/>
    <m/>
    <s v="EM"/>
    <s v="LERMA"/>
    <s v="52000"/>
    <s v="Al corriente"/>
    <x v="2"/>
  </r>
  <r>
    <n v="5248"/>
    <s v="Hipotecaria Su Casita"/>
    <s v="FIDEICOMISO 234036"/>
    <d v="2018-05-03T00:00:00"/>
    <s v="341482"/>
    <x v="21"/>
    <n v="15"/>
    <n v="334520.53999999998"/>
    <n v="6132.44"/>
    <n v="0"/>
    <n v="340652.98"/>
    <n v="794.11"/>
    <n v="0"/>
    <n v="0"/>
    <n v="0"/>
    <n v="0"/>
    <m/>
    <n v="340652.98"/>
    <n v="44673.4"/>
    <n v="2648.29"/>
    <n v="0"/>
    <n v="0"/>
    <n v="0"/>
    <n v="0"/>
    <n v="0"/>
    <n v="47321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26.55"/>
    <n v="47321.69"/>
    <n v="185"/>
    <n v="206"/>
    <n v="424201.2"/>
    <n v="340652.98"/>
    <n v="66.922865999999999"/>
    <n v="66.922865999999999"/>
    <n v="9.5"/>
    <m/>
    <m/>
    <m/>
    <s v="BCN"/>
    <s v="TIJUANA"/>
    <s v="22520"/>
    <s v="Morosidad"/>
    <x v="2"/>
  </r>
  <r>
    <n v="5249"/>
    <s v="Hipotecaria Su Casita"/>
    <s v="FIDEICOMISO 234036"/>
    <d v="2018-05-03T00:00:00"/>
    <s v="341484"/>
    <x v="2"/>
    <n v="0"/>
    <n v="184943.69"/>
    <n v="0"/>
    <n v="0"/>
    <n v="184943.69"/>
    <n v="2200.58"/>
    <n v="0"/>
    <n v="0"/>
    <n v="0"/>
    <n v="0"/>
    <m/>
    <n v="184943.69"/>
    <n v="0"/>
    <n v="1479.55"/>
    <n v="0"/>
    <n v="0"/>
    <n v="0"/>
    <n v="0"/>
    <n v="0"/>
    <n v="1479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00.58"/>
    <n v="1479.55"/>
    <n v="67"/>
    <n v="88"/>
    <n v="453600"/>
    <n v="208959.04"/>
    <n v="51.562609999999999"/>
    <n v="45.6365963369228"/>
    <n v="9.6"/>
    <m/>
    <m/>
    <m/>
    <s v="BCN"/>
    <s v="TIJUANA"/>
    <s v="22723"/>
    <s v="Morosidad"/>
    <x v="2"/>
  </r>
  <r>
    <n v="5250"/>
    <s v="Hipotecaria Su Casita"/>
    <s v="FIDEICOMISO 234036"/>
    <d v="2018-05-03T00:00:00"/>
    <s v="341487"/>
    <x v="1"/>
    <n v="0"/>
    <n v="188452.78"/>
    <n v="0"/>
    <n v="0"/>
    <n v="188452.78"/>
    <n v="258.72000000000003"/>
    <n v="0"/>
    <n v="0"/>
    <n v="258.72000000000003"/>
    <n v="0"/>
    <m/>
    <n v="188194.06"/>
    <n v="0"/>
    <n v="1554.74"/>
    <n v="0"/>
    <n v="0"/>
    <n v="1554.74"/>
    <n v="0"/>
    <n v="0"/>
    <n v="0"/>
    <n v="0"/>
    <n v="0"/>
    <n v="0"/>
    <n v="0"/>
    <n v="0"/>
    <n v="0"/>
    <n v="0"/>
    <n v="119.54"/>
    <n v="0"/>
    <n v="0"/>
    <n v="0"/>
    <n v="0"/>
    <n v="0"/>
    <n v="0"/>
    <n v="0"/>
    <n v="6.9"/>
    <n v="0"/>
    <n v="289.89999999999998"/>
    <n v="0"/>
    <n v="1939.9"/>
    <n v="0"/>
    <n v="0"/>
    <n v="236"/>
    <n v="257"/>
    <n v="292262.40000000002"/>
    <n v="190447.81"/>
    <n v="50.096201000000001"/>
    <n v="49.503365025652201"/>
    <n v="9.9"/>
    <m/>
    <m/>
    <m/>
    <s v="QR"/>
    <s v="BENITO JUAREZ"/>
    <s v="77517"/>
    <s v="Al corriente"/>
    <x v="2"/>
  </r>
  <r>
    <n v="5251"/>
    <s v="Hipotecaria Su Casita"/>
    <s v="FIDEICOMISO 234036"/>
    <d v="2018-05-03T00:00:00"/>
    <s v="341489"/>
    <x v="1"/>
    <n v="0"/>
    <n v="385260.69"/>
    <n v="0"/>
    <n v="0"/>
    <n v="385260.69"/>
    <n v="933.55"/>
    <n v="0"/>
    <n v="0"/>
    <n v="933.55"/>
    <n v="0"/>
    <m/>
    <n v="384327.14"/>
    <n v="0"/>
    <n v="3049.98"/>
    <n v="0"/>
    <n v="0"/>
    <n v="3049.98"/>
    <n v="0"/>
    <n v="0"/>
    <n v="0"/>
    <n v="0"/>
    <n v="0"/>
    <n v="0"/>
    <n v="0"/>
    <n v="0"/>
    <n v="0"/>
    <n v="0"/>
    <n v="219.59"/>
    <n v="0"/>
    <n v="0"/>
    <n v="0"/>
    <n v="0"/>
    <n v="0"/>
    <n v="0"/>
    <n v="0"/>
    <n v="0"/>
    <n v="0"/>
    <n v="0"/>
    <n v="3.12"/>
    <n v="4203.12"/>
    <n v="0"/>
    <n v="0"/>
    <n v="183"/>
    <n v="204"/>
    <n v="476356.8"/>
    <n v="392469.9"/>
    <n v="68.929651000000007"/>
    <n v="67.499534690502699"/>
    <n v="9.5"/>
    <m/>
    <m/>
    <m/>
    <s v="COA"/>
    <s v="TORREON"/>
    <s v="27087"/>
    <s v="Al corriente"/>
    <x v="2"/>
  </r>
  <r>
    <n v="5252"/>
    <s v="Hipotecaria Su Casita"/>
    <s v="FIDEICOMISO 234036"/>
    <d v="2018-05-03T00:00:00"/>
    <s v="341491"/>
    <x v="1"/>
    <n v="0"/>
    <n v="260080.17"/>
    <n v="0"/>
    <n v="0"/>
    <n v="260080.17"/>
    <n v="385.17"/>
    <n v="0"/>
    <n v="0"/>
    <n v="385.17"/>
    <n v="0"/>
    <m/>
    <n v="259695"/>
    <n v="0"/>
    <n v="2080.64"/>
    <n v="0"/>
    <n v="0"/>
    <n v="2080.64"/>
    <n v="0"/>
    <n v="0"/>
    <n v="0"/>
    <n v="0"/>
    <n v="0"/>
    <n v="0"/>
    <n v="0"/>
    <n v="0"/>
    <n v="0"/>
    <n v="0"/>
    <n v="141.51"/>
    <n v="0"/>
    <n v="0"/>
    <n v="0"/>
    <n v="0"/>
    <n v="0"/>
    <n v="0"/>
    <n v="0"/>
    <n v="47.08"/>
    <n v="0"/>
    <n v="34.4"/>
    <n v="0"/>
    <n v="2654.4"/>
    <n v="0"/>
    <n v="0"/>
    <n v="232"/>
    <n v="253"/>
    <n v="292556.40000000002"/>
    <n v="263053.48"/>
    <n v="69.590506000000005"/>
    <n v="68.702023845759399"/>
    <n v="9.6"/>
    <m/>
    <m/>
    <m/>
    <s v="QR"/>
    <s v="SOLIDARIDAD"/>
    <s v="77710"/>
    <s v="Al corriente"/>
    <x v="2"/>
  </r>
  <r>
    <n v="5253"/>
    <s v="Hipotecaria Su Casita"/>
    <s v="FIDEICOMISO 234036"/>
    <d v="2018-05-03T00:00:00"/>
    <s v="341492"/>
    <x v="1"/>
    <n v="0"/>
    <n v="74466.460000000006"/>
    <n v="0"/>
    <n v="0"/>
    <n v="74466.460000000006"/>
    <n v="171.98"/>
    <n v="0"/>
    <n v="0"/>
    <n v="171.98"/>
    <n v="0"/>
    <m/>
    <n v="74294.48"/>
    <n v="0"/>
    <n v="614.35"/>
    <n v="0"/>
    <n v="0"/>
    <n v="614.35"/>
    <n v="0"/>
    <n v="0"/>
    <n v="0"/>
    <n v="0"/>
    <n v="0"/>
    <n v="0"/>
    <n v="0"/>
    <n v="0"/>
    <n v="0"/>
    <n v="0"/>
    <n v="83.66"/>
    <n v="0"/>
    <n v="0"/>
    <n v="0"/>
    <n v="0"/>
    <n v="0"/>
    <n v="0"/>
    <n v="0"/>
    <n v="4.45"/>
    <n v="0"/>
    <n v="4.4400000000000004"/>
    <n v="0"/>
    <n v="874.44"/>
    <n v="0"/>
    <n v="0"/>
    <n v="184"/>
    <n v="205"/>
    <n v="284745.59999999998"/>
    <n v="75792.600000000006"/>
    <n v="22.085173999999999"/>
    <n v="21.648637440060401"/>
    <n v="9.9"/>
    <m/>
    <m/>
    <m/>
    <s v="QR"/>
    <s v="SOLIDARIDAD"/>
    <s v="77710"/>
    <s v="Al corriente"/>
    <x v="2"/>
  </r>
  <r>
    <n v="5254"/>
    <s v="Hipotecaria Su Casita"/>
    <s v="FIDEICOMISO 234036"/>
    <d v="2018-05-03T00:00:00"/>
    <s v="341493"/>
    <x v="1"/>
    <n v="0"/>
    <n v="179682.84"/>
    <n v="0"/>
    <n v="0"/>
    <n v="179682.84"/>
    <n v="348.18"/>
    <n v="0"/>
    <n v="0"/>
    <n v="348.18"/>
    <n v="0"/>
    <m/>
    <n v="179334.66"/>
    <n v="0"/>
    <n v="1482.38"/>
    <n v="0"/>
    <n v="0"/>
    <n v="1482.38"/>
    <n v="0"/>
    <n v="0"/>
    <n v="0"/>
    <n v="0"/>
    <n v="0"/>
    <n v="0"/>
    <n v="0"/>
    <n v="0"/>
    <n v="0"/>
    <n v="0"/>
    <n v="140"/>
    <n v="0"/>
    <n v="0"/>
    <n v="0"/>
    <n v="0"/>
    <n v="0"/>
    <n v="0"/>
    <n v="0"/>
    <n v="0"/>
    <n v="0"/>
    <n v="118.2"/>
    <n v="0"/>
    <n v="1970.56"/>
    <n v="0"/>
    <n v="0"/>
    <n v="201"/>
    <n v="222"/>
    <n v="398616"/>
    <n v="182367.63"/>
    <n v="36.862504000000001"/>
    <n v="36.249440877137303"/>
    <n v="9.9"/>
    <m/>
    <m/>
    <m/>
    <s v="EM"/>
    <s v="CHICOLOAPAN"/>
    <s v="56370"/>
    <s v="Al corriente"/>
    <x v="2"/>
  </r>
  <r>
    <n v="5255"/>
    <s v="Hipotecaria Su Casita"/>
    <s v="FIDEICOMISO 234036"/>
    <d v="2018-05-03T00:00:00"/>
    <s v="341494"/>
    <x v="1"/>
    <n v="0"/>
    <n v="154429.91"/>
    <n v="0"/>
    <n v="0"/>
    <n v="154429.91"/>
    <n v="352.93"/>
    <n v="0"/>
    <n v="0"/>
    <n v="352.93"/>
    <n v="0"/>
    <m/>
    <n v="154076.98000000001"/>
    <n v="0"/>
    <n v="1274.05"/>
    <n v="0"/>
    <n v="0"/>
    <n v="1274.05"/>
    <n v="0"/>
    <n v="0"/>
    <n v="0"/>
    <n v="0"/>
    <n v="0"/>
    <n v="0"/>
    <n v="0"/>
    <n v="0"/>
    <n v="0"/>
    <n v="0"/>
    <n v="112.11"/>
    <n v="0"/>
    <n v="0"/>
    <n v="0"/>
    <n v="0"/>
    <n v="0"/>
    <n v="0"/>
    <n v="0"/>
    <n v="101.37"/>
    <n v="0"/>
    <n v="40.46"/>
    <n v="0"/>
    <n v="1840.46"/>
    <n v="0"/>
    <n v="0"/>
    <n v="185"/>
    <n v="206"/>
    <n v="302859.59999999998"/>
    <n v="157151.38"/>
    <n v="42.971184999999998"/>
    <n v="42.130526705023499"/>
    <n v="9.9"/>
    <m/>
    <m/>
    <m/>
    <s v="QR"/>
    <s v="SOLIDARIDAD"/>
    <s v="77710"/>
    <s v="Al corriente"/>
    <x v="2"/>
  </r>
  <r>
    <n v="5256"/>
    <s v="Hipotecaria Su Casita"/>
    <s v="FIDEICOMISO 234036"/>
    <d v="2018-05-03T00:00:00"/>
    <s v="341495"/>
    <x v="1"/>
    <n v="0"/>
    <n v="259635.7"/>
    <n v="0"/>
    <n v="0"/>
    <n v="259635.7"/>
    <n v="388.16"/>
    <n v="0"/>
    <n v="0"/>
    <n v="388.16"/>
    <n v="0"/>
    <m/>
    <n v="259247.54"/>
    <n v="0"/>
    <n v="2077.09"/>
    <n v="0"/>
    <n v="0"/>
    <n v="2077.09"/>
    <n v="0"/>
    <n v="0"/>
    <n v="0"/>
    <n v="0"/>
    <n v="0"/>
    <n v="0"/>
    <n v="0"/>
    <n v="0"/>
    <n v="0"/>
    <n v="0"/>
    <n v="156.72"/>
    <n v="0"/>
    <n v="0"/>
    <n v="0"/>
    <n v="0"/>
    <n v="0"/>
    <n v="0"/>
    <n v="0"/>
    <n v="2621.97"/>
    <n v="0"/>
    <n v="2621.97"/>
    <n v="0"/>
    <n v="5243.94"/>
    <n v="0"/>
    <n v="0"/>
    <n v="231"/>
    <n v="252"/>
    <n v="362288.4"/>
    <n v="262632.14"/>
    <n v="56.174849000000002"/>
    <n v="55.450910970460299"/>
    <n v="9.6"/>
    <m/>
    <m/>
    <m/>
    <s v="QR"/>
    <s v="BENITO JUAREZ"/>
    <s v="77518"/>
    <s v="Al corriente"/>
    <x v="2"/>
  </r>
  <r>
    <n v="5257"/>
    <s v="Hipotecaria Su Casita"/>
    <s v="FIDEICOMISO 234036"/>
    <d v="2018-05-03T00:00:00"/>
    <s v="341498"/>
    <x v="1"/>
    <n v="0"/>
    <n v="226356.17"/>
    <n v="0"/>
    <n v="0"/>
    <n v="226356.17"/>
    <n v="657.63"/>
    <n v="0"/>
    <n v="0"/>
    <n v="657.63"/>
    <n v="0"/>
    <m/>
    <n v="225698.54"/>
    <n v="0"/>
    <n v="1810.85"/>
    <n v="0"/>
    <n v="0"/>
    <n v="1810.85"/>
    <n v="0"/>
    <n v="0"/>
    <n v="0"/>
    <n v="0"/>
    <n v="0"/>
    <n v="0"/>
    <n v="0"/>
    <n v="0"/>
    <n v="0"/>
    <n v="0"/>
    <n v="142.28"/>
    <n v="0"/>
    <n v="0"/>
    <n v="0"/>
    <n v="0"/>
    <n v="0"/>
    <n v="0"/>
    <n v="0"/>
    <n v="0.24"/>
    <n v="0"/>
    <n v="0"/>
    <n v="0"/>
    <n v="2611"/>
    <n v="0"/>
    <n v="0"/>
    <n v="165"/>
    <n v="186"/>
    <n v="337960.8"/>
    <n v="231432.76"/>
    <n v="55.770350000000001"/>
    <n v="54.388525506453803"/>
    <n v="9.6"/>
    <m/>
    <m/>
    <m/>
    <s v="QR"/>
    <s v="BENITO JUAREZ"/>
    <s v="77517"/>
    <s v="Al corriente"/>
    <x v="2"/>
  </r>
  <r>
    <n v="5258"/>
    <s v="Hipotecaria Su Casita"/>
    <s v="FIDEICOMISO 234036"/>
    <d v="2018-05-03T00:00:00"/>
    <s v="341499"/>
    <x v="1"/>
    <n v="0"/>
    <n v="352502.08"/>
    <n v="0"/>
    <n v="0"/>
    <n v="352502.08"/>
    <n v="633.39"/>
    <n v="0"/>
    <n v="0"/>
    <n v="633.39"/>
    <n v="0"/>
    <m/>
    <n v="351868.69"/>
    <n v="0"/>
    <n v="2790.64"/>
    <n v="0"/>
    <n v="0"/>
    <n v="2790.64"/>
    <n v="0"/>
    <n v="0"/>
    <n v="0"/>
    <n v="0"/>
    <n v="0"/>
    <n v="0"/>
    <n v="0"/>
    <n v="0"/>
    <n v="0"/>
    <n v="0"/>
    <n v="194.92"/>
    <n v="0"/>
    <n v="0"/>
    <n v="0"/>
    <n v="0"/>
    <n v="0"/>
    <n v="0"/>
    <n v="0"/>
    <n v="1.05"/>
    <n v="0"/>
    <n v="0"/>
    <n v="0"/>
    <n v="3620"/>
    <n v="0"/>
    <n v="0"/>
    <n v="213"/>
    <n v="234"/>
    <n v="406680"/>
    <n v="357393.33"/>
    <n v="69.841211999999999"/>
    <n v="68.761596010905606"/>
    <n v="9.5"/>
    <m/>
    <m/>
    <m/>
    <s v="EM"/>
    <s v="CHICOLOAPAN"/>
    <s v="56370"/>
    <s v="Al corriente"/>
    <x v="2"/>
  </r>
  <r>
    <n v="5259"/>
    <s v="Hipotecaria Su Casita"/>
    <s v="FIDEICOMISO 234036"/>
    <d v="2018-05-03T00:00:00"/>
    <s v="341500"/>
    <x v="2"/>
    <n v="0"/>
    <n v="308354.5"/>
    <n v="0"/>
    <n v="0"/>
    <n v="308354.5"/>
    <n v="883.8"/>
    <n v="0"/>
    <n v="0"/>
    <n v="0"/>
    <n v="0"/>
    <m/>
    <n v="308354.5"/>
    <n v="0"/>
    <n v="2441.14"/>
    <n v="0"/>
    <n v="0"/>
    <n v="343.64"/>
    <n v="0"/>
    <n v="0"/>
    <n v="2097.5"/>
    <n v="0"/>
    <n v="0"/>
    <n v="0"/>
    <n v="0"/>
    <n v="0"/>
    <n v="0"/>
    <n v="0"/>
    <n v="170.24"/>
    <n v="0"/>
    <n v="0"/>
    <n v="0"/>
    <n v="0"/>
    <n v="0"/>
    <n v="0"/>
    <n v="0"/>
    <n v="0"/>
    <n v="0"/>
    <n v="513.88"/>
    <n v="0"/>
    <n v="513.88"/>
    <n v="883.8"/>
    <n v="2097.5"/>
    <n v="173"/>
    <n v="194"/>
    <n v="346916.4"/>
    <n v="320001.40999999997"/>
    <n v="83.883875000000003"/>
    <n v="80.830801132055996"/>
    <n v="9.5"/>
    <m/>
    <m/>
    <m/>
    <s v="PUE"/>
    <s v="ATLIXCO"/>
    <s v="74218"/>
    <s v="Morosidad"/>
    <x v="2"/>
  </r>
  <r>
    <n v="5260"/>
    <s v="Hipotecaria Su Casita"/>
    <s v="FIDEICOMISO 234036"/>
    <d v="2018-05-03T00:00:00"/>
    <s v="341501"/>
    <x v="1"/>
    <n v="0"/>
    <n v="645921.86"/>
    <n v="0"/>
    <n v="0"/>
    <n v="645921.86"/>
    <n v="2081.36"/>
    <n v="0"/>
    <n v="0"/>
    <n v="2081.36"/>
    <n v="0"/>
    <m/>
    <n v="643840.5"/>
    <n v="0"/>
    <n v="5059.72"/>
    <n v="0"/>
    <n v="0"/>
    <n v="5059.72"/>
    <n v="0"/>
    <n v="0"/>
    <n v="0"/>
    <n v="0"/>
    <n v="0"/>
    <n v="0"/>
    <n v="0"/>
    <n v="0"/>
    <n v="0"/>
    <n v="0"/>
    <n v="352.18"/>
    <n v="0"/>
    <n v="0"/>
    <n v="0"/>
    <n v="0"/>
    <n v="0"/>
    <n v="0"/>
    <n v="0"/>
    <n v="3.96"/>
    <n v="0"/>
    <n v="2.2200000000000002"/>
    <n v="0"/>
    <n v="7497.22"/>
    <n v="0"/>
    <n v="0"/>
    <n v="157"/>
    <n v="178"/>
    <n v="717567.6"/>
    <n v="662000.78"/>
    <n v="88.649894000000003"/>
    <n v="86.218013335130806"/>
    <n v="9.4"/>
    <m/>
    <m/>
    <m/>
    <s v="CHI"/>
    <s v="CHIHUAHUA"/>
    <s v="31124"/>
    <s v="Al corriente"/>
    <x v="2"/>
  </r>
  <r>
    <n v="5261"/>
    <s v="Hipotecaria Su Casita"/>
    <s v="FIDEICOMISO 234036"/>
    <d v="2018-05-03T00:00:00"/>
    <s v="341502"/>
    <x v="2"/>
    <n v="1"/>
    <n v="455332.73"/>
    <n v="1281.3699999999999"/>
    <n v="0"/>
    <n v="456614.1"/>
    <n v="1291.51"/>
    <n v="0"/>
    <n v="1281.3699999999999"/>
    <n v="0"/>
    <n v="0"/>
    <m/>
    <n v="455332.73"/>
    <n v="3614.86"/>
    <n v="3604.72"/>
    <n v="0"/>
    <n v="3614.86"/>
    <n v="0"/>
    <n v="0"/>
    <n v="0"/>
    <n v="3604.72"/>
    <n v="0"/>
    <n v="0"/>
    <n v="0"/>
    <n v="0"/>
    <n v="0"/>
    <n v="0"/>
    <n v="0"/>
    <n v="2.5299999999999998"/>
    <n v="0"/>
    <n v="0"/>
    <n v="0"/>
    <n v="0"/>
    <n v="0"/>
    <n v="0"/>
    <n v="286.24"/>
    <n v="0"/>
    <n v="0"/>
    <n v="0"/>
    <n v="0"/>
    <n v="5185"/>
    <n v="1291.51"/>
    <n v="3604.72"/>
    <n v="168"/>
    <n v="189"/>
    <n v="687608.4"/>
    <n v="465306.25"/>
    <n v="58.451647999999999"/>
    <n v="57.198777056699797"/>
    <n v="9.5"/>
    <m/>
    <m/>
    <m/>
    <s v="GTO"/>
    <s v="SALAMANCA"/>
    <s v="36765"/>
    <s v="Morosidad"/>
    <x v="2"/>
  </r>
  <r>
    <n v="5262"/>
    <s v="Hipotecaria Su Casita"/>
    <s v="FIDEICOMISO 234036"/>
    <d v="2018-05-03T00:00:00"/>
    <s v="341503"/>
    <x v="2"/>
    <n v="1"/>
    <n v="327012.47999999998"/>
    <n v="770.18"/>
    <n v="0"/>
    <n v="327782.65999999997"/>
    <n v="776.28"/>
    <n v="0"/>
    <n v="770.18"/>
    <n v="0"/>
    <n v="0"/>
    <m/>
    <n v="327012.47999999998"/>
    <n v="2594.9499999999998"/>
    <n v="2588.85"/>
    <n v="0"/>
    <n v="2594.9499999999998"/>
    <n v="36.44"/>
    <n v="0"/>
    <n v="0"/>
    <n v="2552.41"/>
    <n v="0"/>
    <n v="0"/>
    <n v="0"/>
    <n v="0"/>
    <n v="0"/>
    <n v="0"/>
    <n v="0"/>
    <n v="180.64"/>
    <n v="0"/>
    <n v="0"/>
    <n v="0"/>
    <n v="0"/>
    <n v="0"/>
    <n v="0"/>
    <n v="17.79"/>
    <n v="0"/>
    <n v="0"/>
    <n v="0"/>
    <n v="0"/>
    <n v="3600"/>
    <n v="776.28"/>
    <n v="2552.41"/>
    <n v="185"/>
    <n v="206"/>
    <n v="378832.8"/>
    <n v="333007.19"/>
    <n v="73.339984999999999"/>
    <n v="72.019737405708298"/>
    <n v="9.5"/>
    <m/>
    <m/>
    <m/>
    <s v="CHI"/>
    <s v="CHIHUAHUA"/>
    <s v="31180"/>
    <s v="Morosidad"/>
    <x v="2"/>
  </r>
  <r>
    <n v="5263"/>
    <s v="Hipotecaria Su Casita"/>
    <s v="FIDEICOMISO 234036"/>
    <d v="2018-05-03T00:00:00"/>
    <s v="341505"/>
    <x v="1"/>
    <n v="0"/>
    <n v="365902.93"/>
    <n v="0"/>
    <n v="0"/>
    <n v="365902.93"/>
    <n v="1336.77"/>
    <n v="0"/>
    <n v="0"/>
    <n v="1336.77"/>
    <n v="0"/>
    <m/>
    <n v="364566.16"/>
    <n v="0"/>
    <n v="2896.73"/>
    <n v="0"/>
    <n v="0"/>
    <n v="2896.73"/>
    <n v="0"/>
    <n v="0"/>
    <n v="0"/>
    <n v="0"/>
    <n v="0"/>
    <n v="0"/>
    <n v="0"/>
    <n v="0"/>
    <n v="0"/>
    <n v="0"/>
    <n v="206.44"/>
    <n v="0"/>
    <n v="0"/>
    <n v="0"/>
    <n v="0"/>
    <n v="0"/>
    <n v="0"/>
    <n v="0"/>
    <n v="1.56"/>
    <n v="0"/>
    <n v="0"/>
    <n v="0"/>
    <n v="4441.5"/>
    <n v="0"/>
    <n v="0"/>
    <n v="155"/>
    <n v="176"/>
    <n v="422220"/>
    <n v="388028.41"/>
    <n v="88.137871000000004"/>
    <n v="82.808589146978605"/>
    <n v="9.5"/>
    <m/>
    <m/>
    <m/>
    <s v="JAL"/>
    <s v="PUERTO VALLARTA"/>
    <s v="48290"/>
    <s v="Al corriente"/>
    <x v="2"/>
  </r>
  <r>
    <n v="5264"/>
    <s v="Hipotecaria Su Casita"/>
    <s v="FIDEICOMISO 234036"/>
    <d v="2018-05-03T00:00:00"/>
    <s v="341506"/>
    <x v="19"/>
    <n v="16"/>
    <n v="170082.15"/>
    <n v="3119.49"/>
    <n v="0"/>
    <n v="173201.64"/>
    <n v="404.1"/>
    <n v="0"/>
    <n v="0"/>
    <n v="0"/>
    <n v="0"/>
    <m/>
    <n v="173201.64"/>
    <n v="25054.52"/>
    <n v="1360.66"/>
    <n v="0"/>
    <n v="0"/>
    <n v="0"/>
    <n v="0"/>
    <n v="0"/>
    <n v="26415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23.59"/>
    <n v="26415.18"/>
    <n v="184"/>
    <n v="205"/>
    <n v="188403.6"/>
    <n v="173201.64"/>
    <n v="90.000191000000001"/>
    <n v="90.000191000000001"/>
    <n v="9.6"/>
    <m/>
    <m/>
    <m/>
    <s v="NL"/>
    <s v="GENERAL ESCOBEDO"/>
    <s v="66060"/>
    <s v="Morosidad"/>
    <x v="2"/>
  </r>
  <r>
    <n v="5265"/>
    <s v="Hipotecaria Su Casita"/>
    <s v="FIDEICOMISO 234036"/>
    <d v="2018-05-03T00:00:00"/>
    <s v="341507"/>
    <x v="1"/>
    <n v="1"/>
    <n v="226976.83"/>
    <n v="388.61"/>
    <n v="0"/>
    <n v="227365.44"/>
    <n v="391.72"/>
    <n v="0"/>
    <n v="388.61"/>
    <n v="391.72"/>
    <n v="0"/>
    <m/>
    <n v="226585.11"/>
    <n v="1066.28"/>
    <n v="1815.81"/>
    <n v="0"/>
    <n v="1066.28"/>
    <n v="1815.81"/>
    <n v="0"/>
    <n v="0"/>
    <n v="0"/>
    <n v="0"/>
    <n v="0"/>
    <n v="0"/>
    <n v="0"/>
    <n v="0"/>
    <n v="0"/>
    <n v="0"/>
    <n v="122.36"/>
    <n v="0"/>
    <n v="0"/>
    <n v="0"/>
    <n v="0"/>
    <n v="0"/>
    <n v="0"/>
    <n v="0"/>
    <n v="1504.11"/>
    <n v="0"/>
    <n v="0"/>
    <n v="0"/>
    <n v="5288.89"/>
    <n v="0"/>
    <n v="0"/>
    <n v="216"/>
    <n v="237"/>
    <n v="249747.6"/>
    <n v="230000.68"/>
    <n v="89.999728000000005"/>
    <n v="88.663208599427094"/>
    <n v="9.6"/>
    <m/>
    <m/>
    <m/>
    <s v="QR"/>
    <s v="BENITO JUAREZ"/>
    <s v="77539"/>
    <s v="Al corriente"/>
    <x v="2"/>
  </r>
  <r>
    <n v="5266"/>
    <s v="Hipotecaria Su Casita"/>
    <s v="FIDEICOMISO 234036"/>
    <d v="2018-05-03T00:00:00"/>
    <s v="341508"/>
    <x v="1"/>
    <n v="0"/>
    <n v="226216.6"/>
    <n v="0"/>
    <n v="0"/>
    <n v="226216.6"/>
    <n v="490.2"/>
    <n v="0"/>
    <n v="0"/>
    <n v="490.2"/>
    <n v="0"/>
    <m/>
    <n v="225726.4"/>
    <n v="0"/>
    <n v="1809.73"/>
    <n v="0"/>
    <n v="0"/>
    <n v="1809.73"/>
    <n v="0"/>
    <n v="0"/>
    <n v="0"/>
    <n v="0"/>
    <n v="0"/>
    <n v="0"/>
    <n v="0"/>
    <n v="0"/>
    <n v="0"/>
    <n v="0"/>
    <n v="122.36"/>
    <n v="0"/>
    <n v="0"/>
    <n v="0"/>
    <n v="0"/>
    <n v="0"/>
    <n v="0"/>
    <n v="0"/>
    <n v="15.7"/>
    <n v="0"/>
    <n v="987.99"/>
    <n v="0"/>
    <n v="2437.9899999999998"/>
    <n v="0"/>
    <n v="0"/>
    <n v="193"/>
    <n v="214"/>
    <n v="249747.6"/>
    <n v="230000.68"/>
    <n v="89.999728000000005"/>
    <n v="88.327193651858806"/>
    <n v="9.6"/>
    <m/>
    <m/>
    <m/>
    <s v="QR"/>
    <s v="BENITO JUAREZ"/>
    <s v="77539"/>
    <s v="Al corriente"/>
    <x v="2"/>
  </r>
  <r>
    <n v="5267"/>
    <s v="Hipotecaria Su Casita"/>
    <s v="FIDEICOMISO 234036"/>
    <d v="2018-05-03T00:00:00"/>
    <s v="341510"/>
    <x v="1"/>
    <n v="0"/>
    <n v="225772.17"/>
    <n v="0"/>
    <n v="0"/>
    <n v="225772.17"/>
    <n v="547.64"/>
    <n v="0"/>
    <n v="0"/>
    <n v="547.64"/>
    <n v="0"/>
    <m/>
    <n v="225224.53"/>
    <n v="0"/>
    <n v="1806.18"/>
    <n v="0"/>
    <n v="0"/>
    <n v="1806.18"/>
    <n v="0"/>
    <n v="0"/>
    <n v="0"/>
    <n v="0"/>
    <n v="0"/>
    <n v="0"/>
    <n v="0"/>
    <n v="0"/>
    <n v="0"/>
    <n v="0"/>
    <n v="122.36"/>
    <n v="0"/>
    <n v="0"/>
    <n v="0"/>
    <n v="0"/>
    <n v="0"/>
    <n v="0"/>
    <n v="0"/>
    <n v="0"/>
    <n v="0"/>
    <n v="0"/>
    <n v="0"/>
    <n v="2476.1799999999998"/>
    <n v="0"/>
    <n v="0"/>
    <n v="182"/>
    <n v="203"/>
    <n v="249500.4"/>
    <n v="229999.7"/>
    <n v="90.000112000000001"/>
    <n v="88.131562454852599"/>
    <n v="9.6"/>
    <m/>
    <m/>
    <m/>
    <s v="QR"/>
    <s v="BENITO JUAREZ"/>
    <s v="77539"/>
    <s v="Al corriente"/>
    <x v="2"/>
  </r>
  <r>
    <n v="5268"/>
    <s v="Hipotecaria Su Casita"/>
    <s v="FIDEICOMISO 234036"/>
    <d v="2018-05-03T00:00:00"/>
    <s v="341515"/>
    <x v="1"/>
    <n v="0"/>
    <n v="224731.4"/>
    <n v="0"/>
    <n v="0"/>
    <n v="224731.4"/>
    <n v="4756.99"/>
    <n v="0"/>
    <n v="0"/>
    <n v="4756.99"/>
    <n v="0"/>
    <m/>
    <n v="219974.41"/>
    <n v="0"/>
    <n v="1872.76"/>
    <n v="0"/>
    <n v="0"/>
    <n v="1872.76"/>
    <n v="0"/>
    <n v="0"/>
    <n v="0"/>
    <n v="0"/>
    <n v="0"/>
    <n v="0"/>
    <n v="0"/>
    <n v="0"/>
    <n v="0"/>
    <n v="0"/>
    <n v="216"/>
    <n v="0"/>
    <n v="0"/>
    <n v="0"/>
    <n v="0"/>
    <n v="0"/>
    <n v="0"/>
    <n v="0"/>
    <n v="480.61"/>
    <n v="0"/>
    <n v="326.36"/>
    <n v="0"/>
    <n v="7326.36"/>
    <n v="0"/>
    <n v="0"/>
    <n v="39"/>
    <n v="60"/>
    <n v="644474.4"/>
    <n v="261398.96"/>
    <n v="74.199323000000007"/>
    <n v="62.440769845926098"/>
    <n v="10"/>
    <m/>
    <m/>
    <m/>
    <s v="DF"/>
    <s v="IZTACALCO"/>
    <s v="8700"/>
    <s v="Al corriente"/>
    <x v="2"/>
  </r>
  <r>
    <n v="5269"/>
    <s v="Hipotecaria Su Casita"/>
    <s v="FIDEICOMISO 234036"/>
    <d v="2018-05-03T00:00:00"/>
    <s v="341518"/>
    <x v="18"/>
    <n v="13"/>
    <n v="181672.25"/>
    <n v="3935.28"/>
    <n v="0"/>
    <n v="185607.53"/>
    <n v="510.53"/>
    <n v="0"/>
    <n v="0"/>
    <n v="0"/>
    <n v="0"/>
    <m/>
    <n v="185607.53"/>
    <n v="20707.759999999998"/>
    <n v="1513.94"/>
    <n v="0"/>
    <n v="0"/>
    <n v="0"/>
    <n v="0"/>
    <n v="0"/>
    <n v="22221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45.8100000000004"/>
    <n v="22221.7"/>
    <n v="165"/>
    <n v="186"/>
    <n v="373782"/>
    <n v="185607.53"/>
    <n v="42.295893999999997"/>
    <n v="42.295893999999997"/>
    <n v="10"/>
    <m/>
    <m/>
    <m/>
    <s v="TAM"/>
    <s v="ALTAMIRA"/>
    <s v="89600"/>
    <s v="Morosidad"/>
    <x v="2"/>
  </r>
  <r>
    <n v="5270"/>
    <s v="Hipotecaria Su Casita"/>
    <s v="FIDEICOMISO 234036"/>
    <d v="2018-05-03T00:00:00"/>
    <s v="341519"/>
    <x v="1"/>
    <n v="0"/>
    <n v="92084.62"/>
    <n v="0"/>
    <n v="0"/>
    <n v="92084.62"/>
    <n v="244.9"/>
    <n v="0"/>
    <n v="0"/>
    <n v="244.9"/>
    <n v="0"/>
    <m/>
    <n v="91839.72"/>
    <n v="0"/>
    <n v="767.37"/>
    <n v="0"/>
    <n v="0"/>
    <n v="767.37"/>
    <n v="0"/>
    <n v="0"/>
    <n v="0"/>
    <n v="0"/>
    <n v="0"/>
    <n v="0"/>
    <n v="0"/>
    <n v="0"/>
    <n v="0"/>
    <n v="0"/>
    <n v="79.23"/>
    <n v="0"/>
    <n v="0"/>
    <n v="0"/>
    <n v="0"/>
    <n v="0"/>
    <n v="0"/>
    <n v="0"/>
    <n v="15.15"/>
    <n v="0"/>
    <n v="14.65"/>
    <n v="0"/>
    <n v="1106.6500000000001"/>
    <n v="0"/>
    <n v="0"/>
    <n v="170"/>
    <n v="191"/>
    <n v="244170"/>
    <n v="93972.33"/>
    <n v="32.444166000000003"/>
    <n v="31.7078774259776"/>
    <n v="10"/>
    <m/>
    <m/>
    <m/>
    <s v="QR"/>
    <s v="BENITO JUAREZ"/>
    <s v="77518"/>
    <s v="Al corriente"/>
    <x v="2"/>
  </r>
  <r>
    <n v="5271"/>
    <s v="Hipotecaria Su Casita"/>
    <s v="FIDEICOMISO 234036"/>
    <d v="2018-05-03T00:00:00"/>
    <s v="341520"/>
    <x v="1"/>
    <n v="0"/>
    <n v="392138.54"/>
    <n v="0"/>
    <n v="0"/>
    <n v="392138.54"/>
    <n v="1457.92"/>
    <n v="0"/>
    <n v="0"/>
    <n v="1457.92"/>
    <n v="0"/>
    <m/>
    <n v="390680.62"/>
    <n v="0"/>
    <n v="3267.82"/>
    <n v="0"/>
    <n v="0"/>
    <n v="3267.82"/>
    <n v="0"/>
    <n v="0"/>
    <n v="0"/>
    <n v="0"/>
    <n v="0"/>
    <n v="0"/>
    <n v="0"/>
    <n v="0"/>
    <n v="0"/>
    <n v="0"/>
    <n v="229.81"/>
    <n v="0"/>
    <n v="0"/>
    <n v="0"/>
    <n v="0"/>
    <n v="0"/>
    <n v="0"/>
    <n v="0"/>
    <n v="44.45"/>
    <n v="0"/>
    <n v="0"/>
    <n v="0"/>
    <n v="5000"/>
    <n v="0"/>
    <n v="0"/>
    <n v="148"/>
    <n v="169"/>
    <n v="506538"/>
    <n v="412988.72"/>
    <n v="72.288634000000002"/>
    <n v="68.383873414443599"/>
    <n v="10"/>
    <m/>
    <m/>
    <m/>
    <s v="NL"/>
    <s v="APODACA"/>
    <s v="66612"/>
    <s v="Al corriente"/>
    <x v="2"/>
  </r>
  <r>
    <n v="5272"/>
    <s v="Hipotecaria Su Casita"/>
    <s v="FIDEICOMISO 234036"/>
    <d v="2018-05-03T00:00:00"/>
    <s v="341523"/>
    <x v="1"/>
    <n v="0"/>
    <n v="190768.12"/>
    <n v="0"/>
    <n v="0"/>
    <n v="190768.12"/>
    <n v="895.49"/>
    <n v="0"/>
    <n v="0"/>
    <n v="895.49"/>
    <n v="0"/>
    <m/>
    <n v="189872.63"/>
    <n v="0"/>
    <n v="1589.73"/>
    <n v="0"/>
    <n v="0"/>
    <n v="1589.73"/>
    <n v="0"/>
    <n v="0"/>
    <n v="0"/>
    <n v="0"/>
    <n v="0"/>
    <n v="0"/>
    <n v="0"/>
    <n v="0"/>
    <n v="0"/>
    <n v="0"/>
    <n v="149.78"/>
    <n v="0"/>
    <n v="0"/>
    <n v="0"/>
    <n v="0"/>
    <n v="0"/>
    <n v="0"/>
    <n v="0"/>
    <n v="43.39"/>
    <n v="0"/>
    <n v="28.39"/>
    <n v="0"/>
    <n v="2678.39"/>
    <n v="0"/>
    <n v="0"/>
    <n v="122"/>
    <n v="143"/>
    <n v="427749.6"/>
    <n v="197670.66"/>
    <n v="41.915886999999998"/>
    <n v="40.262321699501598"/>
    <n v="10"/>
    <m/>
    <m/>
    <m/>
    <s v="SIN"/>
    <s v="CULIACAN"/>
    <s v="80028"/>
    <s v="Al corriente"/>
    <x v="2"/>
  </r>
  <r>
    <n v="5273"/>
    <s v="Hipotecaria Su Casita"/>
    <s v="FIDEICOMISO 234036"/>
    <d v="2018-05-03T00:00:00"/>
    <s v="341526"/>
    <x v="1"/>
    <n v="0"/>
    <n v="204772.45"/>
    <n v="0"/>
    <n v="0"/>
    <n v="204772.45"/>
    <n v="651.45000000000005"/>
    <n v="0"/>
    <n v="0"/>
    <n v="651.45000000000005"/>
    <n v="0"/>
    <m/>
    <n v="204121"/>
    <n v="0"/>
    <n v="1706.44"/>
    <n v="0"/>
    <n v="0"/>
    <n v="1706.44"/>
    <n v="0"/>
    <n v="0"/>
    <n v="0"/>
    <n v="0"/>
    <n v="0"/>
    <n v="0"/>
    <n v="0"/>
    <n v="0"/>
    <n v="0"/>
    <n v="0"/>
    <n v="127.9"/>
    <n v="0"/>
    <n v="0"/>
    <n v="0"/>
    <n v="0"/>
    <n v="0"/>
    <n v="0"/>
    <n v="0"/>
    <n v="25.17"/>
    <n v="0"/>
    <n v="10.96"/>
    <n v="0"/>
    <n v="2510.96"/>
    <n v="0"/>
    <n v="0"/>
    <n v="154"/>
    <n v="175"/>
    <n v="305486.40000000002"/>
    <n v="209793.94"/>
    <n v="60.000498"/>
    <n v="58.378052541736899"/>
    <n v="10"/>
    <m/>
    <m/>
    <m/>
    <s v="JAL"/>
    <s v="IXTLAHUACAN DE LOS MEMBRILLOS"/>
    <s v="45850"/>
    <s v="Al corriente"/>
    <x v="2"/>
  </r>
  <r>
    <n v="5274"/>
    <s v="Hipotecaria Su Casita"/>
    <s v="FIDEICOMISO 234036"/>
    <d v="2018-05-03T00:00:00"/>
    <s v="341527"/>
    <x v="2"/>
    <n v="0"/>
    <n v="280913.78000000003"/>
    <n v="0"/>
    <n v="0"/>
    <n v="280913.78000000003"/>
    <n v="789.43"/>
    <n v="0"/>
    <n v="0"/>
    <n v="0"/>
    <n v="0"/>
    <m/>
    <n v="280913.78000000003"/>
    <n v="0"/>
    <n v="2340.9499999999998"/>
    <n v="0"/>
    <n v="0"/>
    <n v="0"/>
    <n v="0"/>
    <n v="0"/>
    <n v="2340.9499999999998"/>
    <n v="0"/>
    <n v="0"/>
    <n v="0"/>
    <n v="0"/>
    <n v="0"/>
    <n v="0"/>
    <n v="0"/>
    <n v="16.52"/>
    <n v="0"/>
    <n v="0"/>
    <n v="0"/>
    <n v="0"/>
    <n v="0"/>
    <n v="0"/>
    <n v="0"/>
    <n v="0"/>
    <n v="0"/>
    <n v="16.52"/>
    <n v="0"/>
    <n v="16.52"/>
    <n v="789.43"/>
    <n v="2340.9499999999998"/>
    <n v="165"/>
    <n v="186"/>
    <n v="312027.59999999998"/>
    <n v="286998.84999999998"/>
    <n v="78.815629999999999"/>
    <n v="77.144547953350397"/>
    <n v="10"/>
    <m/>
    <m/>
    <m/>
    <s v="JAL"/>
    <s v="IXTLAHUACAN DE LOS MEMBRILLOS"/>
    <s v="45850"/>
    <s v="Morosidad"/>
    <x v="2"/>
  </r>
  <r>
    <n v="5275"/>
    <s v="Hipotecaria Su Casita"/>
    <s v="FIDEICOMISO 234036"/>
    <d v="2018-05-03T00:00:00"/>
    <s v="341528"/>
    <x v="15"/>
    <n v="6"/>
    <n v="251401.92"/>
    <n v="3535.55"/>
    <n v="0"/>
    <n v="254937.47"/>
    <n v="606.55999999999995"/>
    <n v="0"/>
    <n v="0"/>
    <n v="0"/>
    <n v="0"/>
    <m/>
    <n v="254937.47"/>
    <n v="12673.93"/>
    <n v="2095.02"/>
    <n v="0"/>
    <n v="0"/>
    <n v="0"/>
    <n v="0"/>
    <n v="0"/>
    <n v="14768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42.1099999999997"/>
    <n v="14768.95"/>
    <n v="179"/>
    <n v="200"/>
    <n v="383667.6"/>
    <n v="256077.4"/>
    <n v="55.297418999999998"/>
    <n v="55.051262225366003"/>
    <n v="10"/>
    <m/>
    <m/>
    <m/>
    <s v="NL"/>
    <s v="SANTA CATARINA"/>
    <s v="66365"/>
    <s v="Morosidad"/>
    <x v="2"/>
  </r>
  <r>
    <n v="5276"/>
    <s v="Hipotecaria Su Casita"/>
    <s v="FIDEICOMISO 234036"/>
    <d v="2018-05-03T00:00:00"/>
    <s v="341529"/>
    <x v="11"/>
    <n v="5"/>
    <n v="197596.41"/>
    <n v="2204.79"/>
    <n v="0"/>
    <n v="199801.2"/>
    <n v="452.04"/>
    <n v="0"/>
    <n v="0"/>
    <n v="0"/>
    <n v="0"/>
    <m/>
    <n v="199801.2"/>
    <n v="6916.88"/>
    <n v="1646.64"/>
    <n v="0"/>
    <n v="0"/>
    <n v="0"/>
    <n v="0"/>
    <n v="0"/>
    <n v="8563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6.83"/>
    <n v="8563.52"/>
    <n v="184"/>
    <n v="205"/>
    <n v="405402"/>
    <n v="201080.83"/>
    <n v="40.768028000000001"/>
    <n v="40.508590083070601"/>
    <n v="10"/>
    <m/>
    <m/>
    <m/>
    <s v="NL"/>
    <s v="GARCIA"/>
    <s v="66000"/>
    <s v="Morosidad"/>
    <x v="2"/>
  </r>
  <r>
    <n v="5277"/>
    <s v="Hipotecaria Su Casita"/>
    <s v="FIDEICOMISO 234036"/>
    <d v="2018-05-03T00:00:00"/>
    <s v="341530"/>
    <x v="1"/>
    <n v="0"/>
    <n v="211328.52"/>
    <n v="0"/>
    <n v="0"/>
    <n v="211328.52"/>
    <n v="358.97"/>
    <n v="0"/>
    <n v="0"/>
    <n v="358.97"/>
    <n v="0"/>
    <m/>
    <n v="210969.55"/>
    <n v="0"/>
    <n v="1761.07"/>
    <n v="0"/>
    <n v="0"/>
    <n v="1761.07"/>
    <n v="0"/>
    <n v="0"/>
    <n v="0"/>
    <n v="0"/>
    <n v="0"/>
    <n v="0"/>
    <n v="0"/>
    <n v="0"/>
    <n v="0"/>
    <n v="0"/>
    <n v="148.16999999999999"/>
    <n v="0"/>
    <n v="0"/>
    <n v="0"/>
    <n v="0"/>
    <n v="0"/>
    <n v="0"/>
    <n v="0"/>
    <n v="1.79"/>
    <n v="0"/>
    <n v="0"/>
    <n v="0"/>
    <n v="2270"/>
    <n v="0"/>
    <n v="0"/>
    <n v="213"/>
    <n v="234"/>
    <n v="393124.8"/>
    <n v="214095.5"/>
    <n v="42.815461999999997"/>
    <n v="42.190325117445703"/>
    <n v="10"/>
    <m/>
    <m/>
    <m/>
    <s v="NL"/>
    <s v="APODACA"/>
    <s v="66613"/>
    <s v="Al corriente"/>
    <x v="2"/>
  </r>
  <r>
    <n v="5278"/>
    <s v="Hipotecaria Su Casita"/>
    <s v="FIDEICOMISO 234036"/>
    <d v="2018-05-03T00:00:00"/>
    <s v="341531"/>
    <x v="1"/>
    <n v="0"/>
    <n v="191879.45"/>
    <n v="0"/>
    <n v="0"/>
    <n v="191879.45"/>
    <n v="1218.5999999999999"/>
    <n v="0"/>
    <n v="0"/>
    <n v="1218.5999999999999"/>
    <n v="0"/>
    <m/>
    <n v="190660.85"/>
    <n v="0"/>
    <n v="1599"/>
    <n v="0"/>
    <n v="0"/>
    <n v="1599"/>
    <n v="0"/>
    <n v="0"/>
    <n v="0"/>
    <n v="0"/>
    <n v="0"/>
    <n v="0"/>
    <n v="0"/>
    <n v="0"/>
    <n v="0"/>
    <n v="0"/>
    <n v="122.56"/>
    <n v="0"/>
    <n v="0"/>
    <n v="0"/>
    <n v="0"/>
    <n v="0"/>
    <n v="0"/>
    <n v="0"/>
    <n v="75.44"/>
    <n v="0"/>
    <n v="15.6"/>
    <n v="0"/>
    <n v="3015.6"/>
    <n v="0"/>
    <n v="0"/>
    <n v="100"/>
    <n v="121"/>
    <n v="292396.79999999999"/>
    <n v="201272.63"/>
    <n v="68.470093000000006"/>
    <n v="64.8601160076214"/>
    <n v="10"/>
    <m/>
    <m/>
    <m/>
    <s v="NL"/>
    <s v="APODACA"/>
    <s v="66613"/>
    <s v="Al corriente"/>
    <x v="2"/>
  </r>
  <r>
    <n v="5279"/>
    <s v="Hipotecaria Su Casita"/>
    <s v="FIDEICOMISO 234036"/>
    <d v="2018-05-03T00:00:00"/>
    <s v="341535"/>
    <x v="1"/>
    <n v="0"/>
    <n v="509440.82"/>
    <n v="0"/>
    <n v="0"/>
    <n v="509440.82"/>
    <n v="590.39"/>
    <n v="0"/>
    <n v="0"/>
    <n v="590.39"/>
    <n v="0"/>
    <m/>
    <n v="508850.43"/>
    <n v="0"/>
    <n v="4033.07"/>
    <n v="0"/>
    <n v="0"/>
    <n v="4033.07"/>
    <n v="0"/>
    <n v="0"/>
    <n v="0"/>
    <n v="0"/>
    <n v="0"/>
    <n v="0"/>
    <n v="0"/>
    <n v="0"/>
    <n v="0"/>
    <n v="0"/>
    <n v="273.45"/>
    <n v="0"/>
    <n v="0"/>
    <n v="0"/>
    <n v="0"/>
    <n v="0"/>
    <n v="0"/>
    <n v="0"/>
    <n v="38.04"/>
    <n v="0"/>
    <n v="34.950000000000003"/>
    <n v="0"/>
    <n v="4934.95"/>
    <n v="0"/>
    <n v="0"/>
    <n v="260"/>
    <n v="281"/>
    <n v="551456.72"/>
    <n v="513999.99"/>
    <n v="81.082998000000003"/>
    <n v="80.270659923532605"/>
    <n v="9.5"/>
    <m/>
    <m/>
    <m/>
    <s v="BCN"/>
    <s v="TIJUANA"/>
    <s v="22214"/>
    <s v="Al corriente"/>
    <x v="2"/>
  </r>
  <r>
    <n v="5280"/>
    <s v="Hipotecaria Su Casita"/>
    <s v="FIDEICOMISO 234036"/>
    <d v="2018-05-03T00:00:00"/>
    <s v="341538"/>
    <x v="1"/>
    <n v="0"/>
    <n v="452078.98"/>
    <n v="0"/>
    <n v="0"/>
    <n v="452078.98"/>
    <n v="1923.61"/>
    <n v="0"/>
    <n v="0"/>
    <n v="1923.61"/>
    <n v="0"/>
    <m/>
    <n v="450155.37"/>
    <n v="0"/>
    <n v="3578.96"/>
    <n v="0"/>
    <n v="0"/>
    <n v="3578.96"/>
    <n v="0"/>
    <n v="0"/>
    <n v="0"/>
    <n v="0"/>
    <n v="0"/>
    <n v="0"/>
    <n v="0"/>
    <n v="0"/>
    <n v="0"/>
    <n v="0"/>
    <n v="250.04"/>
    <n v="0"/>
    <n v="0"/>
    <n v="0"/>
    <n v="0"/>
    <n v="0"/>
    <n v="0"/>
    <n v="0"/>
    <n v="0.26"/>
    <n v="0"/>
    <n v="0.87"/>
    <n v="0"/>
    <n v="5752.87"/>
    <n v="0"/>
    <n v="0"/>
    <n v="134"/>
    <n v="155"/>
    <n v="502951.64"/>
    <n v="470000.01"/>
    <n v="90.000000999999997"/>
    <n v="86.199963591820705"/>
    <n v="9.5"/>
    <m/>
    <m/>
    <m/>
    <s v="EM"/>
    <s v="ACOLMAN"/>
    <s v="55870"/>
    <s v="Al corriente"/>
    <x v="2"/>
  </r>
  <r>
    <n v="5281"/>
    <s v="Hipotecaria Su Casita"/>
    <s v="FIDEICOMISO 234036"/>
    <d v="2018-05-03T00:00:00"/>
    <s v="341539"/>
    <x v="1"/>
    <n v="0"/>
    <n v="460732.27"/>
    <n v="0"/>
    <n v="0"/>
    <n v="460732.27"/>
    <n v="1394.36"/>
    <n v="0"/>
    <n v="0"/>
    <n v="1394.36"/>
    <n v="0"/>
    <m/>
    <n v="459337.91"/>
    <n v="0"/>
    <n v="3647.46"/>
    <n v="0"/>
    <n v="0"/>
    <n v="3647.46"/>
    <n v="0"/>
    <n v="0"/>
    <n v="0"/>
    <n v="0"/>
    <n v="0"/>
    <n v="0"/>
    <n v="0"/>
    <n v="0"/>
    <n v="0"/>
    <n v="0"/>
    <n v="250.84"/>
    <n v="0"/>
    <n v="0"/>
    <n v="0"/>
    <n v="0"/>
    <n v="0"/>
    <n v="0"/>
    <n v="0"/>
    <n v="0.11"/>
    <n v="0"/>
    <n v="0.77"/>
    <n v="0"/>
    <n v="5292.77"/>
    <n v="0"/>
    <n v="0"/>
    <n v="162"/>
    <n v="183"/>
    <n v="503565.4"/>
    <n v="471499.99"/>
    <n v="89.076811000000006"/>
    <n v="86.779124203597604"/>
    <n v="9.5"/>
    <m/>
    <m/>
    <m/>
    <s v="EM"/>
    <s v="ECATEPEC"/>
    <s v="55076"/>
    <s v="Al corriente"/>
    <x v="2"/>
  </r>
  <r>
    <n v="5282"/>
    <s v="Hipotecaria Su Casita"/>
    <s v="FIDEICOMISO 234036"/>
    <d v="2018-05-03T00:00:00"/>
    <s v="341540"/>
    <x v="1"/>
    <n v="0"/>
    <n v="246872.75"/>
    <n v="0"/>
    <n v="0"/>
    <n v="246872.75"/>
    <n v="651.24"/>
    <n v="0"/>
    <n v="0"/>
    <n v="651.24"/>
    <n v="0"/>
    <m/>
    <n v="246221.51"/>
    <n v="0"/>
    <n v="1974.98"/>
    <n v="0"/>
    <n v="0"/>
    <n v="1974.98"/>
    <n v="0"/>
    <n v="0"/>
    <n v="0"/>
    <n v="0"/>
    <n v="0"/>
    <n v="0"/>
    <n v="0"/>
    <n v="0"/>
    <n v="0"/>
    <n v="0"/>
    <n v="134.01"/>
    <n v="0"/>
    <n v="0"/>
    <n v="0"/>
    <n v="0"/>
    <n v="0"/>
    <n v="0"/>
    <n v="0"/>
    <n v="103.13"/>
    <n v="0"/>
    <n v="83.36"/>
    <n v="0"/>
    <n v="2863.36"/>
    <n v="0"/>
    <n v="0"/>
    <n v="174"/>
    <n v="195"/>
    <n v="268942.84000000003"/>
    <n v="251900"/>
    <n v="88.963870999999997"/>
    <n v="86.958390841862695"/>
    <n v="9.6"/>
    <m/>
    <m/>
    <m/>
    <s v="EM"/>
    <s v="TECAMAC"/>
    <s v="55764"/>
    <s v="Al corriente"/>
    <x v="2"/>
  </r>
  <r>
    <n v="5283"/>
    <s v="Hipotecaria Su Casita"/>
    <s v="FIDEICOMISO 234036"/>
    <d v="2018-05-03T00:00:00"/>
    <s v="341543"/>
    <x v="7"/>
    <n v="6"/>
    <n v="367056.37"/>
    <n v="3963.55"/>
    <n v="0"/>
    <n v="371019.92"/>
    <n v="679.02"/>
    <n v="0"/>
    <n v="1300.4100000000001"/>
    <n v="0"/>
    <n v="0"/>
    <m/>
    <n v="369719.51"/>
    <n v="16108.38"/>
    <n v="2905.86"/>
    <n v="0"/>
    <n v="6103.47"/>
    <n v="0"/>
    <n v="0"/>
    <n v="0"/>
    <n v="12910.77"/>
    <n v="0"/>
    <n v="0"/>
    <n v="0"/>
    <n v="0"/>
    <n v="0"/>
    <n v="0"/>
    <n v="0"/>
    <n v="0"/>
    <n v="0"/>
    <n v="0"/>
    <n v="0"/>
    <n v="700"/>
    <n v="0"/>
    <n v="0"/>
    <n v="396.12"/>
    <n v="0"/>
    <n v="0"/>
    <n v="0"/>
    <n v="0"/>
    <n v="8500"/>
    <n v="3342.16"/>
    <n v="12910.77"/>
    <n v="210"/>
    <n v="231"/>
    <n v="396698"/>
    <n v="372299.98"/>
    <n v="86.301378"/>
    <n v="85.703209509935505"/>
    <n v="9.5"/>
    <m/>
    <m/>
    <m/>
    <s v="EM"/>
    <s v="TECAMAC"/>
    <s v="55764"/>
    <s v="Morosidad"/>
    <x v="2"/>
  </r>
  <r>
    <n v="5284"/>
    <s v="Hipotecaria Su Casita"/>
    <s v="FIDEICOMISO 234036"/>
    <d v="2018-05-03T00:00:00"/>
    <s v="341545"/>
    <x v="1"/>
    <n v="1"/>
    <n v="611084.27"/>
    <n v="2139.35"/>
    <n v="0"/>
    <n v="613223.62"/>
    <n v="2156.11"/>
    <n v="0"/>
    <n v="2139.35"/>
    <n v="2156.11"/>
    <n v="0"/>
    <m/>
    <n v="608928.16"/>
    <n v="4403.08"/>
    <n v="4786.83"/>
    <n v="0"/>
    <n v="4403.08"/>
    <n v="4786.83"/>
    <n v="0"/>
    <n v="0"/>
    <n v="0"/>
    <n v="0"/>
    <n v="0"/>
    <n v="0"/>
    <n v="0"/>
    <n v="0"/>
    <n v="0"/>
    <n v="0"/>
    <n v="334.1"/>
    <n v="0"/>
    <n v="0"/>
    <n v="0"/>
    <n v="0"/>
    <n v="0"/>
    <n v="0"/>
    <n v="0"/>
    <n v="780.53"/>
    <n v="0"/>
    <n v="0"/>
    <n v="0"/>
    <n v="14600"/>
    <n v="0"/>
    <n v="0"/>
    <n v="149"/>
    <n v="170"/>
    <n v="667625.04"/>
    <n v="627999.99"/>
    <n v="90.000004000000004"/>
    <n v="87.266779790414702"/>
    <n v="9.4"/>
    <m/>
    <m/>
    <m/>
    <s v="NL"/>
    <s v="APODACA"/>
    <s v="66600"/>
    <s v="Al corriente"/>
    <x v="2"/>
  </r>
  <r>
    <n v="5285"/>
    <s v="Hipotecaria Su Casita"/>
    <s v="FIDEICOMISO 234036"/>
    <d v="2018-05-03T00:00:00"/>
    <s v="341546"/>
    <x v="4"/>
    <n v="1"/>
    <n v="370436.3"/>
    <n v="1100.24"/>
    <n v="0"/>
    <n v="371536.54"/>
    <n v="1108.95"/>
    <n v="0"/>
    <n v="0"/>
    <n v="0"/>
    <n v="0"/>
    <m/>
    <n v="371536.54"/>
    <n v="1359.04"/>
    <n v="2932.62"/>
    <n v="0"/>
    <n v="0"/>
    <n v="0"/>
    <n v="0"/>
    <n v="0"/>
    <n v="4291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09.19"/>
    <n v="4291.66"/>
    <n v="163"/>
    <n v="184"/>
    <n v="403086.44"/>
    <n v="379000.01"/>
    <n v="88.812663000000001"/>
    <n v="87.063716750841294"/>
    <n v="9.5"/>
    <m/>
    <m/>
    <m/>
    <s v="NL"/>
    <s v="APODACA"/>
    <s v="66600"/>
    <s v="Morosidad"/>
    <x v="2"/>
  </r>
  <r>
    <n v="5286"/>
    <s v="Hipotecaria Su Casita"/>
    <s v="FIDEICOMISO 234036"/>
    <d v="2018-05-03T00:00:00"/>
    <s v="341547"/>
    <x v="1"/>
    <n v="0"/>
    <n v="394941.8"/>
    <n v="0"/>
    <n v="0"/>
    <n v="394941.8"/>
    <n v="806"/>
    <n v="0"/>
    <n v="0"/>
    <n v="806"/>
    <n v="0"/>
    <m/>
    <n v="394135.8"/>
    <n v="0"/>
    <n v="3126.62"/>
    <n v="0"/>
    <n v="0"/>
    <n v="3126.62"/>
    <n v="0"/>
    <n v="0"/>
    <n v="0"/>
    <n v="0"/>
    <n v="0"/>
    <n v="0"/>
    <n v="0"/>
    <n v="0"/>
    <n v="0"/>
    <n v="0"/>
    <n v="240.06"/>
    <n v="0"/>
    <n v="0"/>
    <n v="0"/>
    <n v="0"/>
    <n v="0"/>
    <n v="0"/>
    <n v="0"/>
    <n v="4.6399999999999997"/>
    <n v="0"/>
    <n v="7.32"/>
    <n v="0"/>
    <n v="4177.32"/>
    <n v="0"/>
    <n v="0"/>
    <n v="200"/>
    <n v="221"/>
    <n v="548793.12"/>
    <n v="401166"/>
    <n v="59.262106000000003"/>
    <n v="58.223572182076303"/>
    <n v="9.5"/>
    <m/>
    <m/>
    <m/>
    <s v="COA"/>
    <s v="TORREON"/>
    <s v="27019"/>
    <s v="Al corriente"/>
    <x v="2"/>
  </r>
  <r>
    <n v="5287"/>
    <s v="Hipotecaria Su Casita"/>
    <s v="FIDEICOMISO 234036"/>
    <d v="2018-05-03T00:00:00"/>
    <s v="341550"/>
    <x v="1"/>
    <n v="0"/>
    <n v="912027.74"/>
    <n v="0"/>
    <n v="0"/>
    <n v="912027.74"/>
    <n v="4491.13"/>
    <n v="0"/>
    <n v="0"/>
    <n v="4491.13"/>
    <n v="0"/>
    <m/>
    <n v="907536.61"/>
    <n v="0"/>
    <n v="7144.22"/>
    <n v="0"/>
    <n v="0"/>
    <n v="7144.22"/>
    <n v="0"/>
    <n v="0"/>
    <n v="0"/>
    <n v="0"/>
    <n v="0"/>
    <n v="0"/>
    <n v="0"/>
    <n v="0"/>
    <n v="0"/>
    <n v="0"/>
    <n v="512.08000000000004"/>
    <n v="0"/>
    <n v="0"/>
    <n v="0"/>
    <n v="0"/>
    <n v="0"/>
    <n v="0"/>
    <n v="0"/>
    <n v="0.18"/>
    <n v="0"/>
    <n v="0.16"/>
    <n v="0"/>
    <n v="12147.61"/>
    <n v="0"/>
    <n v="0"/>
    <n v="121"/>
    <n v="142"/>
    <n v="1046230.8"/>
    <n v="946722.68"/>
    <n v="84.435400000000001"/>
    <n v="80.940510139668405"/>
    <n v="9.4"/>
    <m/>
    <m/>
    <m/>
    <s v="SIN"/>
    <s v="MAZATLAN"/>
    <s v="82165"/>
    <s v="Al corriente"/>
    <x v="2"/>
  </r>
  <r>
    <n v="5288"/>
    <s v="Hipotecaria Su Casita"/>
    <s v="FIDEICOMISO 234036"/>
    <d v="2018-05-03T00:00:00"/>
    <s v="341553"/>
    <x v="1"/>
    <n v="1"/>
    <n v="291909.53000000003"/>
    <n v="788.7"/>
    <n v="0"/>
    <n v="292698.23"/>
    <n v="795.01"/>
    <n v="0"/>
    <n v="788.7"/>
    <n v="795.01"/>
    <n v="0"/>
    <m/>
    <n v="291114.52"/>
    <n v="2341.59"/>
    <n v="2335.2800000000002"/>
    <n v="0"/>
    <n v="2341.59"/>
    <n v="2335.2800000000002"/>
    <n v="0"/>
    <n v="0"/>
    <n v="0"/>
    <n v="0"/>
    <n v="0"/>
    <n v="0"/>
    <n v="0"/>
    <n v="0"/>
    <n v="0"/>
    <n v="0"/>
    <n v="163.65"/>
    <n v="0"/>
    <n v="0"/>
    <n v="0"/>
    <n v="0"/>
    <n v="0"/>
    <n v="0"/>
    <n v="104.33"/>
    <n v="71.44"/>
    <n v="0"/>
    <n v="0"/>
    <n v="0"/>
    <n v="6600"/>
    <n v="0"/>
    <n v="0"/>
    <n v="171"/>
    <n v="192"/>
    <n v="340284.88"/>
    <n v="298046.63"/>
    <n v="75.000005999999999"/>
    <n v="73.255620258773305"/>
    <n v="9.6"/>
    <m/>
    <m/>
    <m/>
    <s v="JAL"/>
    <s v="TLAJOMULCO DE ZUNIGA"/>
    <s v="45640"/>
    <s v="Al corriente"/>
    <x v="2"/>
  </r>
  <r>
    <n v="5289"/>
    <s v="Hipotecaria Su Casita"/>
    <s v="FIDEICOMISO 234036"/>
    <d v="2018-05-03T00:00:00"/>
    <s v="341554"/>
    <x v="2"/>
    <n v="0"/>
    <n v="366149.38"/>
    <n v="0"/>
    <n v="0"/>
    <n v="366149.38"/>
    <n v="1016.61"/>
    <n v="0"/>
    <n v="0"/>
    <n v="0"/>
    <n v="0"/>
    <m/>
    <n v="366149.38"/>
    <n v="0"/>
    <n v="2898.68"/>
    <n v="0"/>
    <n v="0"/>
    <n v="8.9499999999999993"/>
    <n v="0"/>
    <n v="0"/>
    <n v="2889.73"/>
    <n v="0"/>
    <n v="0"/>
    <n v="0"/>
    <n v="0"/>
    <n v="0"/>
    <n v="0"/>
    <n v="0"/>
    <n v="198.97"/>
    <n v="0"/>
    <n v="0"/>
    <n v="0"/>
    <n v="0"/>
    <n v="0"/>
    <n v="0"/>
    <n v="0"/>
    <n v="0"/>
    <n v="0"/>
    <n v="207.92"/>
    <n v="0"/>
    <n v="207.92"/>
    <n v="1016.61"/>
    <n v="2889.73"/>
    <n v="170"/>
    <n v="191"/>
    <n v="397707.96"/>
    <n v="373999.99"/>
    <n v="81.016040000000004"/>
    <n v="79.315437457779595"/>
    <n v="9.5"/>
    <m/>
    <m/>
    <m/>
    <s v="NL"/>
    <s v="APODACA"/>
    <s v="66613"/>
    <s v="Morosidad"/>
    <x v="2"/>
  </r>
  <r>
    <n v="5290"/>
    <s v="Hipotecaria Su Casita"/>
    <s v="FIDEICOMISO 234036"/>
    <d v="2018-05-03T00:00:00"/>
    <s v="341559"/>
    <x v="13"/>
    <n v="2"/>
    <n v="328091.08"/>
    <n v="6968.58"/>
    <n v="0"/>
    <n v="335059.65999999997"/>
    <n v="3525.72"/>
    <n v="0"/>
    <n v="0"/>
    <n v="0"/>
    <n v="0"/>
    <m/>
    <n v="335059.65999999997"/>
    <n v="5277.64"/>
    <n v="2597.39"/>
    <n v="0"/>
    <n v="0"/>
    <n v="0"/>
    <n v="0"/>
    <n v="0"/>
    <n v="7875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94.3"/>
    <n v="7875.03"/>
    <n v="69"/>
    <n v="90"/>
    <n v="435248.8"/>
    <n v="355317.97"/>
    <n v="90"/>
    <n v="84.868686489456195"/>
    <n v="9.5"/>
    <m/>
    <m/>
    <m/>
    <s v="GRO"/>
    <s v="ACAPULCO DE JUAREZ"/>
    <s v="39906"/>
    <s v="Morosidad"/>
    <x v="2"/>
  </r>
  <r>
    <n v="5291"/>
    <s v="Hipotecaria Su Casita"/>
    <s v="FIDEICOMISO 234036"/>
    <d v="2018-05-03T00:00:00"/>
    <s v="341561"/>
    <x v="1"/>
    <n v="0"/>
    <n v="360574.67"/>
    <n v="0"/>
    <n v="0"/>
    <n v="360574.67"/>
    <n v="990.54"/>
    <n v="0"/>
    <n v="0"/>
    <n v="990.54"/>
    <n v="0"/>
    <m/>
    <n v="359584.13"/>
    <n v="0"/>
    <n v="2854.55"/>
    <n v="0"/>
    <n v="0"/>
    <n v="2854.55"/>
    <n v="0"/>
    <n v="0"/>
    <n v="0"/>
    <n v="0"/>
    <n v="0"/>
    <n v="0"/>
    <n v="0"/>
    <n v="0"/>
    <n v="0"/>
    <n v="0"/>
    <n v="205.59"/>
    <n v="0"/>
    <n v="0"/>
    <n v="0"/>
    <n v="0"/>
    <n v="0"/>
    <n v="0"/>
    <n v="0"/>
    <n v="105.42"/>
    <n v="0"/>
    <n v="56.1"/>
    <n v="0"/>
    <n v="4156.1000000000004"/>
    <n v="0"/>
    <n v="0"/>
    <n v="171"/>
    <n v="192"/>
    <n v="434656.76"/>
    <n v="368223.98"/>
    <n v="72.678267000000005"/>
    <n v="70.972975223131101"/>
    <n v="9.5"/>
    <m/>
    <m/>
    <m/>
    <s v="QR"/>
    <s v="BENITO JUAREZ"/>
    <s v="77500"/>
    <s v="Al corriente"/>
    <x v="2"/>
  </r>
  <r>
    <n v="5292"/>
    <s v="Hipotecaria Su Casita"/>
    <s v="FIDEICOMISO 234036"/>
    <d v="2018-05-03T00:00:00"/>
    <s v="341563"/>
    <x v="2"/>
    <n v="0"/>
    <n v="233912.78"/>
    <n v="0"/>
    <n v="0"/>
    <n v="233912.78"/>
    <n v="579.33000000000004"/>
    <n v="0"/>
    <n v="0"/>
    <n v="0"/>
    <n v="0"/>
    <m/>
    <n v="233912.78"/>
    <n v="0"/>
    <n v="1871.3"/>
    <n v="0"/>
    <n v="0"/>
    <n v="0"/>
    <n v="0"/>
    <n v="0"/>
    <n v="1871.3"/>
    <n v="0"/>
    <n v="0"/>
    <n v="0"/>
    <n v="0"/>
    <n v="0"/>
    <n v="0"/>
    <n v="0"/>
    <n v="8.1999999999999993"/>
    <n v="0"/>
    <n v="0"/>
    <n v="0"/>
    <n v="0"/>
    <n v="0"/>
    <n v="0"/>
    <n v="0"/>
    <n v="0"/>
    <n v="0"/>
    <n v="8.1999999999999993"/>
    <n v="0"/>
    <n v="8.1999999999999993"/>
    <n v="579.33000000000004"/>
    <n v="1871.3"/>
    <n v="180"/>
    <n v="201"/>
    <n v="344545"/>
    <n v="238384.9"/>
    <n v="58.132424"/>
    <n v="57.0418550251242"/>
    <n v="9.6"/>
    <m/>
    <m/>
    <m/>
    <s v="QR"/>
    <s v="BENITO JUAREZ"/>
    <s v="77500"/>
    <s v="Morosidad"/>
    <x v="2"/>
  </r>
  <r>
    <n v="5293"/>
    <s v="Hipotecaria Su Casita"/>
    <s v="FIDEICOMISO 234036"/>
    <d v="2018-05-03T00:00:00"/>
    <s v="341564"/>
    <x v="21"/>
    <n v="15"/>
    <n v="250266.63"/>
    <n v="2755.37"/>
    <n v="0"/>
    <n v="253022"/>
    <n v="356.94"/>
    <n v="0"/>
    <n v="0"/>
    <n v="0"/>
    <n v="0"/>
    <m/>
    <n v="253022"/>
    <n v="31083.47"/>
    <n v="2002.13"/>
    <n v="0"/>
    <n v="0"/>
    <n v="0"/>
    <n v="0"/>
    <n v="0"/>
    <n v="33085.5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12.31"/>
    <n v="33085.599999999999"/>
    <n v="236"/>
    <n v="257"/>
    <n v="268238.36"/>
    <n v="253022"/>
    <n v="89.999999000000003"/>
    <n v="89.999999000000003"/>
    <n v="9.6"/>
    <m/>
    <m/>
    <m/>
    <s v="QR"/>
    <s v="SOLIDARIDAD"/>
    <s v="77710"/>
    <s v="Morosidad"/>
    <x v="2"/>
  </r>
  <r>
    <n v="5294"/>
    <s v="Hipotecaria Su Casita"/>
    <s v="FIDEICOMISO 234036"/>
    <d v="2018-05-03T00:00:00"/>
    <s v="341569"/>
    <x v="1"/>
    <n v="0"/>
    <n v="506086.13"/>
    <n v="0"/>
    <n v="0"/>
    <n v="506086.13"/>
    <n v="1675.91"/>
    <n v="0"/>
    <n v="0"/>
    <n v="1675.91"/>
    <n v="0"/>
    <m/>
    <n v="504410.22"/>
    <n v="0"/>
    <n v="3373.91"/>
    <n v="0"/>
    <n v="0"/>
    <n v="3373.91"/>
    <n v="0"/>
    <n v="0"/>
    <n v="0"/>
    <n v="0"/>
    <n v="0"/>
    <n v="0"/>
    <n v="0"/>
    <n v="0"/>
    <n v="0"/>
    <n v="0"/>
    <n v="276.16000000000003"/>
    <n v="0"/>
    <n v="0"/>
    <n v="0"/>
    <n v="0"/>
    <n v="0"/>
    <n v="0"/>
    <n v="0"/>
    <n v="74.98"/>
    <n v="0"/>
    <n v="74.959999999999994"/>
    <n v="0"/>
    <n v="5400.96"/>
    <n v="0"/>
    <n v="0"/>
    <n v="165"/>
    <n v="186"/>
    <n v="549564.12"/>
    <n v="519099.99"/>
    <n v="89.635909999999996"/>
    <n v="87.0993449316002"/>
    <n v="8"/>
    <m/>
    <m/>
    <m/>
    <s v="BCN"/>
    <s v="MEXICALI"/>
    <s v="21000"/>
    <s v="Al corriente"/>
    <x v="2"/>
  </r>
  <r>
    <n v="5295"/>
    <s v="Hipotecaria Su Casita"/>
    <s v="FIDEICOMISO 234036"/>
    <d v="2018-05-03T00:00:00"/>
    <s v="341570"/>
    <x v="1"/>
    <n v="0"/>
    <n v="245940.92"/>
    <n v="0"/>
    <n v="0"/>
    <n v="245940.92"/>
    <n v="566.54999999999995"/>
    <n v="0"/>
    <n v="0"/>
    <n v="566.54999999999995"/>
    <n v="0"/>
    <m/>
    <n v="245374.37"/>
    <n v="0"/>
    <n v="1967.53"/>
    <n v="0"/>
    <n v="0"/>
    <n v="1967.53"/>
    <n v="0"/>
    <n v="0"/>
    <n v="0"/>
    <n v="0"/>
    <n v="0"/>
    <n v="0"/>
    <n v="0"/>
    <n v="0"/>
    <n v="0"/>
    <n v="0"/>
    <n v="161.86000000000001"/>
    <n v="0"/>
    <n v="0"/>
    <n v="0"/>
    <n v="0"/>
    <n v="0"/>
    <n v="0"/>
    <n v="0"/>
    <n v="2692"/>
    <n v="0"/>
    <n v="2695.94"/>
    <n v="0"/>
    <n v="5387.94"/>
    <n v="0"/>
    <n v="0"/>
    <n v="187"/>
    <n v="208"/>
    <n v="395894.12"/>
    <n v="250314.43"/>
    <n v="52.406416"/>
    <n v="51.3721534549883"/>
    <n v="9.6"/>
    <m/>
    <m/>
    <m/>
    <s v="MICH"/>
    <s v="MORELIA"/>
    <s v="58336"/>
    <s v="Al corriente"/>
    <x v="2"/>
  </r>
  <r>
    <n v="5296"/>
    <s v="Hipotecaria Su Casita"/>
    <s v="FIDEICOMISO 234036"/>
    <d v="2018-05-03T00:00:00"/>
    <s v="341572"/>
    <x v="1"/>
    <n v="0"/>
    <n v="333987.67"/>
    <n v="0"/>
    <n v="0"/>
    <n v="333987.67"/>
    <n v="1426.03"/>
    <n v="0"/>
    <n v="0"/>
    <n v="1426.03"/>
    <n v="0"/>
    <m/>
    <n v="332561.64"/>
    <n v="0"/>
    <n v="2644.07"/>
    <n v="0"/>
    <n v="0"/>
    <n v="2644.07"/>
    <n v="0"/>
    <n v="0"/>
    <n v="0"/>
    <n v="0"/>
    <n v="0"/>
    <n v="0"/>
    <n v="0"/>
    <n v="0"/>
    <n v="0"/>
    <n v="0"/>
    <n v="183.54"/>
    <n v="0"/>
    <n v="0"/>
    <n v="0"/>
    <n v="0"/>
    <n v="0"/>
    <n v="0"/>
    <n v="0"/>
    <n v="18.239999999999998"/>
    <n v="0"/>
    <n v="16.88"/>
    <n v="0"/>
    <n v="4271.88"/>
    <n v="0"/>
    <n v="0"/>
    <n v="132"/>
    <n v="153"/>
    <n v="364994.96"/>
    <n v="344999.99"/>
    <n v="85.860001999999994"/>
    <n v="82.764475081646495"/>
    <n v="9.5"/>
    <m/>
    <m/>
    <m/>
    <s v="EM"/>
    <s v="IXTAPALUCA"/>
    <s v="56538"/>
    <s v="Al corriente"/>
    <x v="2"/>
  </r>
  <r>
    <n v="5297"/>
    <s v="Hipotecaria Su Casita"/>
    <s v="FIDEICOMISO 234036"/>
    <d v="2018-05-03T00:00:00"/>
    <s v="341573"/>
    <x v="1"/>
    <n v="0"/>
    <n v="223495.51"/>
    <n v="0"/>
    <n v="0"/>
    <n v="223495.51"/>
    <n v="608.69000000000005"/>
    <n v="0"/>
    <n v="0"/>
    <n v="608.69000000000005"/>
    <n v="0"/>
    <m/>
    <n v="222886.82"/>
    <n v="0"/>
    <n v="1787.96"/>
    <n v="0"/>
    <n v="0"/>
    <n v="1787.96"/>
    <n v="0"/>
    <n v="0"/>
    <n v="0"/>
    <n v="0"/>
    <n v="0"/>
    <n v="0"/>
    <n v="0"/>
    <n v="0"/>
    <n v="0"/>
    <n v="0"/>
    <n v="159.57"/>
    <n v="0"/>
    <n v="0"/>
    <n v="0"/>
    <n v="0"/>
    <n v="0"/>
    <n v="0"/>
    <n v="0"/>
    <n v="10.78"/>
    <n v="0"/>
    <n v="9"/>
    <n v="0"/>
    <n v="2567"/>
    <n v="0"/>
    <n v="0"/>
    <n v="171"/>
    <n v="192"/>
    <n v="415459.48"/>
    <n v="228194.27"/>
    <n v="47.032860999999997"/>
    <n v="45.938948527463097"/>
    <n v="9.6"/>
    <m/>
    <m/>
    <m/>
    <s v="GTO"/>
    <s v="GUANAJUATO"/>
    <s v="37358"/>
    <s v="Al corriente"/>
    <x v="2"/>
  </r>
  <r>
    <n v="5298"/>
    <s v="Hipotecaria Su Casita"/>
    <s v="FIDEICOMISO 234036"/>
    <d v="2018-05-03T00:00:00"/>
    <s v="341574"/>
    <x v="1"/>
    <n v="0"/>
    <n v="215084.42"/>
    <n v="0"/>
    <n v="0"/>
    <n v="215084.42"/>
    <n v="485.42"/>
    <n v="0"/>
    <n v="0"/>
    <n v="485.42"/>
    <n v="0"/>
    <m/>
    <n v="214599"/>
    <n v="0"/>
    <n v="1720.68"/>
    <n v="0"/>
    <n v="0"/>
    <n v="1720.68"/>
    <n v="0"/>
    <n v="0"/>
    <n v="0"/>
    <n v="0"/>
    <n v="0"/>
    <n v="0"/>
    <n v="0"/>
    <n v="0"/>
    <n v="0"/>
    <n v="0"/>
    <n v="154.69"/>
    <n v="0"/>
    <n v="0"/>
    <n v="0"/>
    <n v="0"/>
    <n v="0"/>
    <n v="0"/>
    <n v="0"/>
    <n v="0"/>
    <n v="0"/>
    <n v="0"/>
    <n v="0"/>
    <n v="2360.79"/>
    <n v="0"/>
    <n v="0"/>
    <n v="189"/>
    <n v="210"/>
    <n v="405987.64"/>
    <n v="218831.67"/>
    <n v="44.510458"/>
    <n v="43.6495310589276"/>
    <n v="9.6"/>
    <m/>
    <m/>
    <m/>
    <s v="QR"/>
    <s v="SOLIDARIDAD"/>
    <s v="77710"/>
    <s v="Al corriente"/>
    <x v="2"/>
  </r>
  <r>
    <n v="5299"/>
    <s v="Hipotecaria Su Casita"/>
    <s v="FIDEICOMISO 234036"/>
    <d v="2018-05-03T00:00:00"/>
    <s v="341575"/>
    <x v="1"/>
    <n v="0"/>
    <n v="117383.47"/>
    <n v="0"/>
    <n v="0"/>
    <n v="117383.47"/>
    <n v="282.81"/>
    <n v="0"/>
    <n v="0"/>
    <n v="282.81"/>
    <n v="0"/>
    <m/>
    <n v="117100.66"/>
    <n v="0"/>
    <n v="968.41"/>
    <n v="0"/>
    <n v="0"/>
    <n v="968.41"/>
    <n v="0"/>
    <n v="0"/>
    <n v="0"/>
    <n v="0"/>
    <n v="0"/>
    <n v="0"/>
    <n v="0"/>
    <n v="0"/>
    <n v="0"/>
    <n v="0"/>
    <n v="91.55"/>
    <n v="0"/>
    <n v="0"/>
    <n v="0"/>
    <n v="0"/>
    <n v="0"/>
    <n v="0"/>
    <n v="0"/>
    <n v="58.97"/>
    <n v="0"/>
    <n v="1.74"/>
    <n v="0"/>
    <n v="1401.74"/>
    <n v="0"/>
    <n v="0"/>
    <n v="180"/>
    <n v="201"/>
    <n v="253874.48"/>
    <n v="119564.18"/>
    <n v="39.448155999999997"/>
    <n v="38.635359715451202"/>
    <n v="9.9"/>
    <m/>
    <m/>
    <m/>
    <s v="QR"/>
    <s v="SOLIDARIDAD"/>
    <s v="77710"/>
    <s v="Al corriente"/>
    <x v="2"/>
  </r>
  <r>
    <n v="5300"/>
    <s v="Hipotecaria Su Casita"/>
    <s v="FIDEICOMISO 234036"/>
    <d v="2018-05-03T00:00:00"/>
    <s v="341576"/>
    <x v="1"/>
    <n v="0"/>
    <n v="212374.87"/>
    <n v="0"/>
    <n v="0"/>
    <n v="212374.87"/>
    <n v="2114.9"/>
    <n v="0"/>
    <n v="0"/>
    <n v="2114.9"/>
    <n v="0"/>
    <m/>
    <n v="210259.97"/>
    <n v="0"/>
    <n v="1699"/>
    <n v="0"/>
    <n v="0"/>
    <n v="1699"/>
    <n v="0"/>
    <n v="0"/>
    <n v="0"/>
    <n v="0"/>
    <n v="0"/>
    <n v="0"/>
    <n v="0"/>
    <n v="0"/>
    <n v="0"/>
    <n v="0"/>
    <n v="154.97999999999999"/>
    <n v="0"/>
    <n v="0"/>
    <n v="0"/>
    <n v="0"/>
    <n v="0"/>
    <n v="0"/>
    <n v="0"/>
    <n v="8.1999999999999993"/>
    <n v="0"/>
    <n v="7.08"/>
    <n v="0"/>
    <n v="3977.08"/>
    <n v="0"/>
    <n v="0"/>
    <n v="73"/>
    <n v="94"/>
    <n v="393416"/>
    <n v="228700.88"/>
    <n v="62.334688999999997"/>
    <n v="57.308436413096999"/>
    <n v="9.6"/>
    <m/>
    <m/>
    <m/>
    <s v="EM"/>
    <s v="TECAMAC"/>
    <s v="55764"/>
    <s v="Al corriente"/>
    <x v="2"/>
  </r>
  <r>
    <n v="5301"/>
    <s v="Hipotecaria Su Casita"/>
    <s v="FIDEICOMISO 234036"/>
    <d v="2018-05-03T00:00:00"/>
    <s v="341577"/>
    <x v="1"/>
    <n v="0"/>
    <n v="361019.6"/>
    <n v="0"/>
    <n v="0"/>
    <n v="361019.6"/>
    <n v="774.43"/>
    <n v="0"/>
    <n v="0"/>
    <n v="774.43"/>
    <n v="0"/>
    <m/>
    <n v="360245.17"/>
    <n v="0"/>
    <n v="2858.07"/>
    <n v="0"/>
    <n v="0"/>
    <n v="2858.07"/>
    <n v="0"/>
    <n v="0"/>
    <n v="0"/>
    <n v="0"/>
    <n v="0"/>
    <n v="0"/>
    <n v="0"/>
    <n v="0"/>
    <n v="0"/>
    <n v="0"/>
    <n v="195.24"/>
    <n v="0"/>
    <n v="0"/>
    <n v="0"/>
    <n v="0"/>
    <n v="0"/>
    <n v="0"/>
    <n v="0"/>
    <n v="0.08"/>
    <n v="0"/>
    <n v="175.82"/>
    <n v="0"/>
    <n v="3827.82"/>
    <n v="0"/>
    <n v="0"/>
    <n v="195"/>
    <n v="216"/>
    <n v="387628.64"/>
    <n v="367000.01"/>
    <n v="82.348776000000001"/>
    <n v="80.833100820384004"/>
    <n v="9.5"/>
    <m/>
    <m/>
    <m/>
    <s v="EM"/>
    <s v="ACOLMAN"/>
    <s v="55870"/>
    <s v="Al corriente"/>
    <x v="2"/>
  </r>
  <r>
    <n v="5302"/>
    <s v="Hipotecaria Su Casita"/>
    <s v="FIDEICOMISO 234036"/>
    <d v="2018-05-03T00:00:00"/>
    <s v="341580"/>
    <x v="1"/>
    <n v="0"/>
    <n v="458561.9"/>
    <n v="0"/>
    <n v="0"/>
    <n v="458561.9"/>
    <n v="650.33000000000004"/>
    <n v="0"/>
    <n v="0"/>
    <n v="650.33000000000004"/>
    <n v="0"/>
    <m/>
    <n v="457911.57"/>
    <n v="0"/>
    <n v="3630.28"/>
    <n v="0"/>
    <n v="0"/>
    <n v="3630.28"/>
    <n v="0"/>
    <n v="0"/>
    <n v="0"/>
    <n v="0"/>
    <n v="0"/>
    <n v="0"/>
    <n v="0"/>
    <n v="0"/>
    <n v="0"/>
    <n v="0"/>
    <n v="247.27"/>
    <n v="0"/>
    <n v="0"/>
    <n v="0"/>
    <n v="0"/>
    <n v="0"/>
    <n v="0"/>
    <n v="0"/>
    <n v="0.38"/>
    <n v="0"/>
    <n v="0.38"/>
    <n v="0"/>
    <n v="4528.26"/>
    <n v="0"/>
    <n v="0"/>
    <n v="240"/>
    <n v="261"/>
    <n v="489462.52"/>
    <n v="464810.01"/>
    <n v="86.486948999999996"/>
    <n v="85.203359973034907"/>
    <n v="9.5"/>
    <m/>
    <m/>
    <m/>
    <s v="NL"/>
    <s v="APODACA"/>
    <s v="66600"/>
    <s v="Al corriente"/>
    <x v="2"/>
  </r>
  <r>
    <n v="5303"/>
    <s v="Hipotecaria Su Casita"/>
    <s v="FIDEICOMISO 234036"/>
    <d v="2018-05-03T00:00:00"/>
    <s v="341582"/>
    <x v="1"/>
    <n v="0"/>
    <n v="442207.73"/>
    <n v="0"/>
    <n v="0"/>
    <n v="442207.73"/>
    <n v="884.77"/>
    <n v="0"/>
    <n v="0"/>
    <n v="884.77"/>
    <n v="0"/>
    <m/>
    <n v="441322.96"/>
    <n v="0"/>
    <n v="3500.81"/>
    <n v="0"/>
    <n v="0"/>
    <n v="3500.81"/>
    <n v="0"/>
    <n v="0"/>
    <n v="0"/>
    <n v="0"/>
    <n v="0"/>
    <n v="0"/>
    <n v="0"/>
    <n v="0"/>
    <n v="0"/>
    <n v="0"/>
    <n v="252.19"/>
    <n v="0"/>
    <n v="0"/>
    <n v="0"/>
    <n v="0"/>
    <n v="0"/>
    <n v="0"/>
    <n v="0"/>
    <n v="24.77"/>
    <n v="0"/>
    <n v="22.54"/>
    <n v="0"/>
    <n v="4662.54"/>
    <n v="0"/>
    <n v="0"/>
    <n v="202"/>
    <n v="223"/>
    <n v="531510.28"/>
    <n v="449040.22"/>
    <n v="68.301866000000004"/>
    <n v="67.128021798678503"/>
    <n v="9.5"/>
    <m/>
    <m/>
    <m/>
    <s v="BCN"/>
    <s v="MEXICALI"/>
    <s v="21000"/>
    <s v="Al corriente"/>
    <x v="2"/>
  </r>
  <r>
    <n v="5304"/>
    <s v="Hipotecaria Su Casita"/>
    <s v="FIDEICOMISO 234036"/>
    <d v="2018-05-03T00:00:00"/>
    <s v="341583"/>
    <x v="4"/>
    <n v="1"/>
    <n v="122667.86"/>
    <n v="189.42"/>
    <n v="0"/>
    <n v="122857.28"/>
    <n v="190.98"/>
    <n v="0"/>
    <n v="0"/>
    <n v="0"/>
    <n v="0"/>
    <m/>
    <n v="122857.28"/>
    <n v="1013.57"/>
    <n v="1012.01"/>
    <n v="0"/>
    <n v="0"/>
    <n v="0"/>
    <n v="0"/>
    <n v="0"/>
    <n v="202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0.4"/>
    <n v="2025.58"/>
    <n v="223"/>
    <n v="244"/>
    <n v="341115.4"/>
    <n v="124140.51"/>
    <n v="28.418465000000001"/>
    <n v="28.1247057199556"/>
    <n v="9.9"/>
    <m/>
    <m/>
    <m/>
    <s v="QR"/>
    <s v="BENITO JUAREZ"/>
    <s v="77500"/>
    <s v="Morosidad"/>
    <x v="2"/>
  </r>
  <r>
    <n v="5305"/>
    <s v="Hipotecaria Su Casita"/>
    <s v="FIDEICOMISO 234036"/>
    <d v="2018-05-03T00:00:00"/>
    <s v="341585"/>
    <x v="1"/>
    <n v="0"/>
    <n v="429388.83"/>
    <n v="0"/>
    <n v="0"/>
    <n v="429388.83"/>
    <n v="1108.94"/>
    <n v="0"/>
    <n v="0"/>
    <n v="1108.94"/>
    <n v="0"/>
    <m/>
    <n v="428279.89"/>
    <n v="0"/>
    <n v="2862.59"/>
    <n v="0"/>
    <n v="0"/>
    <n v="2862.59"/>
    <n v="0"/>
    <n v="0"/>
    <n v="0"/>
    <n v="0"/>
    <n v="0"/>
    <n v="0"/>
    <n v="0"/>
    <n v="0"/>
    <n v="0"/>
    <n v="0"/>
    <n v="233.02"/>
    <n v="0"/>
    <n v="0"/>
    <n v="0"/>
    <n v="0"/>
    <n v="0"/>
    <n v="0"/>
    <n v="0"/>
    <n v="51.45"/>
    <n v="0"/>
    <n v="46"/>
    <n v="0"/>
    <n v="4256"/>
    <n v="0"/>
    <n v="0"/>
    <n v="191"/>
    <n v="212"/>
    <n v="457170.64"/>
    <n v="437999.99"/>
    <n v="89.877949999999998"/>
    <n v="87.8833776672586"/>
    <n v="8"/>
    <m/>
    <m/>
    <m/>
    <s v="CHI"/>
    <s v="JUAREZ"/>
    <s v="32379"/>
    <s v="Al corriente"/>
    <x v="2"/>
  </r>
  <r>
    <n v="5306"/>
    <s v="Hipotecaria Su Casita"/>
    <s v="FIDEICOMISO 234036"/>
    <d v="2018-05-03T00:00:00"/>
    <s v="341586"/>
    <x v="1"/>
    <n v="0"/>
    <n v="707475.77"/>
    <n v="0"/>
    <n v="0"/>
    <n v="707475.77"/>
    <n v="1911.77"/>
    <n v="0"/>
    <n v="0"/>
    <n v="1911.77"/>
    <n v="0"/>
    <m/>
    <n v="705564"/>
    <n v="0"/>
    <n v="4716.51"/>
    <n v="0"/>
    <n v="0"/>
    <n v="4716.51"/>
    <n v="0"/>
    <n v="0"/>
    <n v="0"/>
    <n v="0"/>
    <n v="0"/>
    <n v="0"/>
    <n v="0"/>
    <n v="0"/>
    <n v="0"/>
    <n v="0"/>
    <n v="388.89"/>
    <n v="0"/>
    <n v="0"/>
    <n v="0"/>
    <n v="0"/>
    <n v="0"/>
    <n v="0"/>
    <n v="0"/>
    <n v="9.06"/>
    <n v="0"/>
    <n v="6.23"/>
    <n v="0"/>
    <n v="7026.23"/>
    <n v="0"/>
    <n v="0"/>
    <n v="191"/>
    <n v="212"/>
    <n v="762749.84"/>
    <n v="731000"/>
    <n v="89.507521999999994"/>
    <n v="86.393003081269498"/>
    <n v="8"/>
    <m/>
    <m/>
    <m/>
    <s v="CHI"/>
    <s v="JUAREZ"/>
    <s v="32563"/>
    <s v="Al corriente"/>
    <x v="2"/>
  </r>
  <r>
    <n v="5307"/>
    <s v="Hipotecaria Su Casita"/>
    <s v="FIDEICOMISO 234036"/>
    <d v="2018-05-03T00:00:00"/>
    <s v="341587"/>
    <x v="2"/>
    <n v="0"/>
    <n v="310529.2"/>
    <n v="0"/>
    <n v="0"/>
    <n v="310529.2"/>
    <n v="1501.08"/>
    <n v="0"/>
    <n v="0"/>
    <n v="0"/>
    <n v="0"/>
    <m/>
    <n v="310529.2"/>
    <n v="0"/>
    <n v="2458.36"/>
    <n v="0"/>
    <n v="0"/>
    <n v="0"/>
    <n v="0"/>
    <n v="0"/>
    <n v="2458.36"/>
    <n v="0"/>
    <n v="0"/>
    <n v="0"/>
    <n v="0"/>
    <n v="0"/>
    <n v="0"/>
    <n v="0"/>
    <n v="1.08"/>
    <n v="0"/>
    <n v="0"/>
    <n v="0"/>
    <n v="0"/>
    <n v="0"/>
    <n v="0"/>
    <n v="0"/>
    <n v="0"/>
    <n v="0"/>
    <n v="1.08"/>
    <n v="0"/>
    <n v="1.08"/>
    <n v="1501.08"/>
    <n v="2458.36"/>
    <n v="122"/>
    <n v="143"/>
    <n v="392638.92"/>
    <n v="322121.11"/>
    <n v="76.347061999999994"/>
    <n v="73.599622468736698"/>
    <n v="9.5"/>
    <m/>
    <m/>
    <m/>
    <s v="TAB"/>
    <s v="CENTRO"/>
    <s v="86280"/>
    <s v="Morosidad"/>
    <x v="2"/>
  </r>
  <r>
    <n v="5308"/>
    <s v="Hipotecaria Su Casita"/>
    <s v="FIDEICOMISO 234036"/>
    <d v="2018-05-03T00:00:00"/>
    <s v="341591"/>
    <x v="1"/>
    <n v="0"/>
    <n v="263638.95"/>
    <n v="0"/>
    <n v="0"/>
    <n v="263638.95"/>
    <n v="422.29"/>
    <n v="0"/>
    <n v="0"/>
    <n v="422.29"/>
    <n v="0"/>
    <m/>
    <n v="263216.65999999997"/>
    <n v="0"/>
    <n v="2087.14"/>
    <n v="0"/>
    <n v="0"/>
    <n v="2087.14"/>
    <n v="0"/>
    <n v="0"/>
    <n v="0"/>
    <n v="0"/>
    <n v="0"/>
    <n v="0"/>
    <n v="0"/>
    <n v="0"/>
    <n v="0"/>
    <n v="0"/>
    <n v="141.99"/>
    <n v="0"/>
    <n v="0"/>
    <n v="0"/>
    <n v="0"/>
    <n v="0"/>
    <n v="0"/>
    <n v="0"/>
    <n v="2.52"/>
    <n v="0"/>
    <n v="2.52"/>
    <n v="0"/>
    <n v="2653.94"/>
    <n v="0"/>
    <n v="0"/>
    <n v="225"/>
    <n v="246"/>
    <n v="278974.88"/>
    <n v="266900.01"/>
    <n v="88.347695999999999"/>
    <n v="87.128454809032604"/>
    <n v="9.5"/>
    <m/>
    <m/>
    <m/>
    <s v="EM"/>
    <s v="HUEHUETOCA"/>
    <s v="54680"/>
    <s v="Al corriente"/>
    <x v="2"/>
  </r>
  <r>
    <n v="5309"/>
    <s v="Hipotecaria Su Casita"/>
    <s v="FIDEICOMISO 234036"/>
    <d v="2018-05-03T00:00:00"/>
    <s v="341592"/>
    <x v="17"/>
    <n v="18"/>
    <n v="428753.97"/>
    <n v="6246.04"/>
    <n v="0"/>
    <n v="435000.01"/>
    <n v="806.14"/>
    <n v="0"/>
    <n v="0"/>
    <n v="0"/>
    <n v="0"/>
    <m/>
    <n v="435000.01"/>
    <n v="61781.75"/>
    <n v="3072.74"/>
    <n v="0"/>
    <n v="0"/>
    <n v="0"/>
    <n v="0"/>
    <n v="0"/>
    <n v="64854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52.18"/>
    <n v="64854.49"/>
    <n v="219"/>
    <n v="240"/>
    <n v="454679.92"/>
    <n v="435000.01"/>
    <n v="87.196777999999995"/>
    <n v="87.196777999999995"/>
    <n v="8.6"/>
    <m/>
    <m/>
    <m/>
    <s v="MOR"/>
    <s v="EMILIANO ZAPATA"/>
    <s v="62760"/>
    <s v="Morosidad"/>
    <x v="2"/>
  </r>
  <r>
    <n v="5310"/>
    <s v="Hipotecaria Su Casita"/>
    <s v="FIDEICOMISO 234036"/>
    <d v="2018-05-03T00:00:00"/>
    <s v="341593"/>
    <x v="17"/>
    <n v="18"/>
    <n v="334169.61"/>
    <n v="5332.02"/>
    <n v="0"/>
    <n v="339501.63"/>
    <n v="688.18"/>
    <n v="0"/>
    <n v="0"/>
    <n v="0"/>
    <n v="0"/>
    <m/>
    <n v="339501.63"/>
    <n v="47487.32"/>
    <n v="2394.88"/>
    <n v="0"/>
    <n v="0"/>
    <n v="0"/>
    <n v="0"/>
    <n v="0"/>
    <n v="49882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20.2"/>
    <n v="49882.2"/>
    <n v="209"/>
    <n v="230"/>
    <n v="385291.24"/>
    <n v="339501.63"/>
    <n v="71.214232999999993"/>
    <n v="71.214232999999993"/>
    <n v="8.6"/>
    <m/>
    <m/>
    <m/>
    <s v="EM"/>
    <s v="CUAUTITLAN"/>
    <s v="54850"/>
    <s v="Morosidad"/>
    <x v="2"/>
  </r>
  <r>
    <n v="5311"/>
    <s v="Hipotecaria Su Casita"/>
    <s v="FIDEICOMISO 234036"/>
    <d v="2018-05-03T00:00:00"/>
    <s v="341600"/>
    <x v="1"/>
    <n v="0"/>
    <n v="714573.14"/>
    <n v="0"/>
    <n v="0"/>
    <n v="714573.14"/>
    <n v="1026.0999999999999"/>
    <n v="0"/>
    <n v="0"/>
    <n v="1026.0999999999999"/>
    <n v="0"/>
    <m/>
    <n v="713547.04"/>
    <n v="0"/>
    <n v="5597.49"/>
    <n v="0"/>
    <n v="0"/>
    <n v="5597.49"/>
    <n v="0"/>
    <n v="0"/>
    <n v="0"/>
    <n v="0"/>
    <n v="0"/>
    <n v="0"/>
    <n v="0"/>
    <n v="0"/>
    <n v="0"/>
    <n v="0"/>
    <n v="384.37"/>
    <n v="0"/>
    <n v="0"/>
    <n v="0"/>
    <n v="0"/>
    <n v="0"/>
    <n v="0"/>
    <n v="0"/>
    <n v="0.61"/>
    <n v="0"/>
    <n v="0.56999999999999995"/>
    <n v="0"/>
    <n v="7008.57"/>
    <n v="0"/>
    <n v="0"/>
    <n v="238"/>
    <n v="259"/>
    <n v="753727.88"/>
    <n v="722499.99"/>
    <n v="80.346020999999993"/>
    <n v="79.350403119490494"/>
    <n v="9.4"/>
    <m/>
    <m/>
    <m/>
    <s v="JAL"/>
    <s v="PUERTO VALLARTA"/>
    <s v="48280"/>
    <s v="Al corriente"/>
    <x v="2"/>
  </r>
  <r>
    <n v="5312"/>
    <s v="Hipotecaria Su Casita"/>
    <s v="FIDEICOMISO 234036"/>
    <d v="2018-05-03T00:00:00"/>
    <s v="341602"/>
    <x v="1"/>
    <n v="0"/>
    <n v="378627.9"/>
    <n v="0"/>
    <n v="0"/>
    <n v="378627.9"/>
    <n v="1548.09"/>
    <n v="0"/>
    <n v="0"/>
    <n v="1548.09"/>
    <n v="0"/>
    <m/>
    <n v="377079.81"/>
    <n v="0"/>
    <n v="2713.5"/>
    <n v="0"/>
    <n v="0"/>
    <n v="2713.5"/>
    <n v="0"/>
    <n v="0"/>
    <n v="0"/>
    <n v="0"/>
    <n v="0"/>
    <n v="0"/>
    <n v="0"/>
    <n v="0"/>
    <n v="0"/>
    <n v="0"/>
    <n v="209.5"/>
    <n v="0"/>
    <n v="0"/>
    <n v="0"/>
    <n v="0"/>
    <n v="0"/>
    <n v="0"/>
    <n v="0"/>
    <n v="0"/>
    <n v="0"/>
    <n v="1567.8"/>
    <n v="0"/>
    <n v="4471.09"/>
    <n v="0"/>
    <n v="0"/>
    <n v="143"/>
    <n v="164"/>
    <n v="410820.84"/>
    <n v="393800.02"/>
    <n v="89.131535"/>
    <n v="85.347131985438594"/>
    <n v="8.6"/>
    <m/>
    <m/>
    <m/>
    <s v="NL"/>
    <s v="SANTA CATARINA"/>
    <s v="66365"/>
    <s v="Al corriente"/>
    <x v="2"/>
  </r>
  <r>
    <n v="5313"/>
    <s v="Hipotecaria Su Casita"/>
    <s v="FIDEICOMISO 234036"/>
    <d v="2018-05-03T00:00:00"/>
    <s v="341604"/>
    <x v="1"/>
    <n v="1"/>
    <n v="143971.6"/>
    <n v="69.180000000000007"/>
    <n v="0"/>
    <n v="144040.78"/>
    <n v="527.12"/>
    <n v="0"/>
    <n v="69.180000000000007"/>
    <n v="527.12"/>
    <n v="0"/>
    <m/>
    <n v="143444.48000000001"/>
    <n v="0"/>
    <n v="1139.78"/>
    <n v="0"/>
    <n v="0"/>
    <n v="1139.78"/>
    <n v="0"/>
    <n v="0"/>
    <n v="0"/>
    <n v="0"/>
    <n v="0"/>
    <n v="0"/>
    <n v="0"/>
    <n v="0"/>
    <n v="0"/>
    <n v="0"/>
    <n v="108.84"/>
    <n v="0"/>
    <n v="0"/>
    <n v="0"/>
    <n v="0"/>
    <n v="0"/>
    <n v="0"/>
    <n v="0"/>
    <n v="5.08"/>
    <n v="0"/>
    <n v="0"/>
    <n v="0"/>
    <n v="1850"/>
    <n v="0"/>
    <n v="0"/>
    <n v="145"/>
    <n v="166"/>
    <n v="289067.44"/>
    <n v="148042.26"/>
    <n v="46.888975000000002"/>
    <n v="45.432734116650202"/>
    <n v="9.5"/>
    <m/>
    <m/>
    <m/>
    <s v="EM"/>
    <s v="VALLE DE CHALCO SOLIDARIDAD"/>
    <s v="56614"/>
    <s v="Al corriente"/>
    <x v="2"/>
  </r>
  <r>
    <n v="5314"/>
    <s v="Hipotecaria Su Casita"/>
    <s v="FIDEICOMISO 234036"/>
    <d v="2018-05-03T00:00:00"/>
    <s v="341607"/>
    <x v="13"/>
    <n v="2"/>
    <n v="511531.02"/>
    <n v="1776.85"/>
    <n v="0"/>
    <n v="513307.87"/>
    <n v="1093.05"/>
    <n v="0"/>
    <n v="0"/>
    <n v="0"/>
    <n v="0"/>
    <m/>
    <n v="513307.87"/>
    <n v="3673.75"/>
    <n v="3665.97"/>
    <n v="0"/>
    <n v="0"/>
    <n v="0"/>
    <n v="0"/>
    <n v="0"/>
    <n v="7339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69.9"/>
    <n v="7339.72"/>
    <n v="205"/>
    <n v="226"/>
    <n v="542132.56000000006"/>
    <n v="520000"/>
    <n v="83.076920999999999"/>
    <n v="82.007764162823605"/>
    <n v="8.6"/>
    <m/>
    <m/>
    <m/>
    <s v="GTO"/>
    <s v="SILAO"/>
    <s v="36119"/>
    <s v="Morosidad"/>
    <x v="2"/>
  </r>
  <r>
    <n v="5315"/>
    <s v="Hipotecaria Su Casita"/>
    <s v="FIDEICOMISO 234036"/>
    <d v="2018-05-03T00:00:00"/>
    <s v="341613"/>
    <x v="3"/>
    <n v="3"/>
    <n v="376674.71"/>
    <n v="2408.0300000000002"/>
    <n v="0"/>
    <n v="379082.74"/>
    <n v="812.46"/>
    <n v="0"/>
    <n v="0"/>
    <n v="0"/>
    <n v="0"/>
    <m/>
    <n v="379082.74"/>
    <n v="4723.6099999999997"/>
    <n v="2291.44"/>
    <n v="0"/>
    <n v="0"/>
    <n v="0"/>
    <n v="0"/>
    <n v="0"/>
    <n v="7015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20.49"/>
    <n v="7015.05"/>
    <n v="220"/>
    <n v="241"/>
    <n v="401229.16"/>
    <n v="383000.02"/>
    <n v="89.999999000000003"/>
    <n v="89.0794893977219"/>
    <n v="7.3"/>
    <m/>
    <m/>
    <m/>
    <s v="SIN"/>
    <s v="CULIACAN"/>
    <s v="80197"/>
    <s v="Morosidad"/>
    <x v="2"/>
  </r>
  <r>
    <n v="5316"/>
    <s v="Hipotecaria Su Casita"/>
    <s v="FIDEICOMISO 234036"/>
    <d v="2018-05-03T00:00:00"/>
    <s v="341615"/>
    <x v="7"/>
    <n v="5"/>
    <n v="381010.37"/>
    <n v="8836.93"/>
    <n v="0"/>
    <n v="389847.3"/>
    <n v="1805.57"/>
    <n v="0"/>
    <n v="1742.23"/>
    <n v="0"/>
    <n v="0"/>
    <m/>
    <n v="388105.07"/>
    <n v="13843.77"/>
    <n v="2730.57"/>
    <n v="0"/>
    <n v="2793.91"/>
    <n v="0"/>
    <n v="0"/>
    <n v="0"/>
    <n v="13780.43"/>
    <n v="0"/>
    <n v="0"/>
    <n v="0"/>
    <n v="0"/>
    <n v="0"/>
    <n v="0"/>
    <n v="0"/>
    <n v="0"/>
    <n v="0"/>
    <n v="0"/>
    <n v="0"/>
    <n v="8.92"/>
    <n v="0"/>
    <n v="0"/>
    <n v="204.94"/>
    <n v="0"/>
    <n v="0"/>
    <n v="0"/>
    <n v="0"/>
    <n v="4750"/>
    <n v="8900.27"/>
    <n v="13780.43"/>
    <n v="128"/>
    <n v="149"/>
    <n v="413732.12"/>
    <n v="394999.98"/>
    <n v="90.000003000000007"/>
    <n v="88.429010716191002"/>
    <n v="8.6"/>
    <m/>
    <m/>
    <m/>
    <s v="EM"/>
    <s v="IXTAPALUCA"/>
    <s v="56535"/>
    <s v="Morosidad"/>
    <x v="2"/>
  </r>
  <r>
    <n v="5317"/>
    <s v="Hipotecaria Su Casita"/>
    <s v="FIDEICOMISO 234036"/>
    <d v="2018-05-03T00:00:00"/>
    <s v="341618"/>
    <x v="13"/>
    <n v="2"/>
    <n v="415710.41"/>
    <n v="4241.63"/>
    <n v="0"/>
    <n v="419952.04"/>
    <n v="2143.64"/>
    <n v="0"/>
    <n v="0"/>
    <n v="0"/>
    <n v="0"/>
    <m/>
    <n v="419952.04"/>
    <n v="6004.17"/>
    <n v="2979.26"/>
    <n v="0"/>
    <n v="0"/>
    <n v="0"/>
    <n v="0"/>
    <n v="0"/>
    <n v="8983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85.27"/>
    <n v="8983.43"/>
    <n v="121"/>
    <n v="142"/>
    <n v="457138.44"/>
    <n v="432319.44"/>
    <n v="90.000000999999997"/>
    <n v="87.425363106391998"/>
    <n v="8.6"/>
    <m/>
    <m/>
    <m/>
    <s v="SON"/>
    <s v="NOGALES"/>
    <s v="84090"/>
    <s v="Morosidad"/>
    <x v="2"/>
  </r>
  <r>
    <n v="5318"/>
    <s v="Hipotecaria Su Casita"/>
    <s v="FIDEICOMISO 234036"/>
    <d v="2018-05-03T00:00:00"/>
    <s v="341619"/>
    <x v="1"/>
    <n v="0"/>
    <n v="804504.62"/>
    <n v="0"/>
    <n v="0"/>
    <n v="804504.62"/>
    <n v="2387.1"/>
    <n v="0"/>
    <n v="0"/>
    <n v="2387.1"/>
    <n v="0"/>
    <m/>
    <n v="802117.52"/>
    <n v="0"/>
    <n v="5765.62"/>
    <n v="0"/>
    <n v="0"/>
    <n v="5765.62"/>
    <n v="0"/>
    <n v="0"/>
    <n v="0"/>
    <n v="0"/>
    <n v="0"/>
    <n v="0"/>
    <n v="0"/>
    <n v="0"/>
    <n v="0"/>
    <n v="0"/>
    <n v="437.84"/>
    <n v="0"/>
    <n v="0"/>
    <n v="0"/>
    <n v="0"/>
    <n v="0"/>
    <n v="0"/>
    <n v="0"/>
    <n v="56.2"/>
    <n v="0"/>
    <n v="46.76"/>
    <n v="0"/>
    <n v="8646.76"/>
    <n v="0"/>
    <n v="0"/>
    <n v="171"/>
    <n v="192"/>
    <n v="859585"/>
    <n v="822999.99"/>
    <n v="89.375928999999999"/>
    <n v="87.108140204444098"/>
    <n v="8.6"/>
    <m/>
    <m/>
    <m/>
    <s v="BCN"/>
    <s v="TIJUANA"/>
    <s v="22214"/>
    <s v="Al corriente"/>
    <x v="2"/>
  </r>
  <r>
    <n v="5319"/>
    <s v="Hipotecaria Su Casita"/>
    <s v="FIDEICOMISO 234036"/>
    <d v="2018-05-03T00:00:00"/>
    <s v="341621"/>
    <x v="19"/>
    <n v="16"/>
    <n v="304887.37"/>
    <n v="16076.73"/>
    <n v="0"/>
    <n v="320964.09999999998"/>
    <n v="2085.6799999999998"/>
    <n v="0"/>
    <n v="0"/>
    <n v="0"/>
    <n v="0"/>
    <m/>
    <n v="320964.09999999998"/>
    <n v="55168.81"/>
    <n v="2540.73"/>
    <n v="0"/>
    <n v="0"/>
    <n v="0"/>
    <n v="0"/>
    <n v="0"/>
    <n v="57709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62.41"/>
    <n v="57709.54"/>
    <n v="95"/>
    <n v="116"/>
    <n v="354286.8"/>
    <n v="320964.09999999998"/>
    <n v="83.366029999999995"/>
    <n v="83.366029999999995"/>
    <n v="10"/>
    <m/>
    <m/>
    <m/>
    <s v="TAM"/>
    <s v="REYNOSA"/>
    <s v="88707"/>
    <s v="Morosidad"/>
    <x v="2"/>
  </r>
  <r>
    <n v="5320"/>
    <s v="Hipotecaria Su Casita"/>
    <s v="FIDEICOMISO 234036"/>
    <d v="2018-05-03T00:00:00"/>
    <s v="341622"/>
    <x v="1"/>
    <n v="0"/>
    <n v="258304.2"/>
    <n v="0"/>
    <n v="0"/>
    <n v="258304.2"/>
    <n v="840.88"/>
    <n v="0"/>
    <n v="0"/>
    <n v="840.88"/>
    <n v="0"/>
    <m/>
    <n v="257463.32"/>
    <n v="0"/>
    <n v="2152.54"/>
    <n v="0"/>
    <n v="0"/>
    <n v="2152.54"/>
    <n v="0"/>
    <n v="0"/>
    <n v="0"/>
    <n v="0"/>
    <n v="0"/>
    <n v="0"/>
    <n v="0"/>
    <n v="0"/>
    <n v="0"/>
    <n v="0"/>
    <n v="164.35"/>
    <n v="0"/>
    <n v="0"/>
    <n v="0"/>
    <n v="0"/>
    <n v="0"/>
    <n v="0"/>
    <n v="0"/>
    <n v="50.62"/>
    <n v="0"/>
    <n v="50.62"/>
    <n v="0"/>
    <n v="3208.39"/>
    <n v="0"/>
    <n v="0"/>
    <n v="152"/>
    <n v="173"/>
    <n v="403461.6"/>
    <n v="264785.87"/>
    <n v="51.502606"/>
    <n v="50.078321510932298"/>
    <n v="10"/>
    <m/>
    <m/>
    <m/>
    <s v="BCN"/>
    <s v="TIJUANA"/>
    <s v="22245"/>
    <s v="Al corriente"/>
    <x v="2"/>
  </r>
  <r>
    <n v="5321"/>
    <s v="Hipotecaria Su Casita"/>
    <s v="FIDEICOMISO 234036"/>
    <d v="2018-05-03T00:00:00"/>
    <s v="341623"/>
    <x v="1"/>
    <n v="0"/>
    <n v="308435.77"/>
    <n v="0"/>
    <n v="0"/>
    <n v="308435.77"/>
    <n v="981.24"/>
    <n v="0"/>
    <n v="0"/>
    <n v="981.24"/>
    <n v="0"/>
    <m/>
    <n v="307454.53000000003"/>
    <n v="0"/>
    <n v="2570.3000000000002"/>
    <n v="0"/>
    <n v="0"/>
    <n v="2570.3000000000002"/>
    <n v="0"/>
    <n v="0"/>
    <n v="0"/>
    <n v="0"/>
    <n v="0"/>
    <n v="0"/>
    <n v="0"/>
    <n v="0"/>
    <n v="0"/>
    <n v="0"/>
    <n v="168.11"/>
    <n v="0"/>
    <n v="0"/>
    <n v="0"/>
    <n v="0"/>
    <n v="0"/>
    <n v="0"/>
    <n v="0"/>
    <n v="0"/>
    <n v="0"/>
    <n v="0"/>
    <n v="0"/>
    <n v="3719.65"/>
    <n v="0"/>
    <n v="0"/>
    <n v="154"/>
    <n v="175"/>
    <n v="344284.8"/>
    <n v="315999.31"/>
    <n v="90.000197999999997"/>
    <n v="87.566547458590804"/>
    <n v="10"/>
    <m/>
    <m/>
    <m/>
    <s v="QR"/>
    <s v="SOLIDARIDAD"/>
    <s v="77710"/>
    <s v="Al corriente"/>
    <x v="2"/>
  </r>
  <r>
    <n v="5322"/>
    <s v="Hipotecaria Su Casita"/>
    <s v="FIDEICOMISO 234036"/>
    <d v="2018-05-03T00:00:00"/>
    <s v="341624"/>
    <x v="1"/>
    <n v="0"/>
    <n v="229044.41"/>
    <n v="0"/>
    <n v="0"/>
    <n v="229044.41"/>
    <n v="754.31"/>
    <n v="0"/>
    <n v="0"/>
    <n v="754.31"/>
    <n v="0"/>
    <m/>
    <n v="228290.1"/>
    <n v="0"/>
    <n v="1908.7"/>
    <n v="0"/>
    <n v="0"/>
    <n v="1908.7"/>
    <n v="0"/>
    <n v="0"/>
    <n v="0"/>
    <n v="0"/>
    <n v="0"/>
    <n v="0"/>
    <n v="0"/>
    <n v="0"/>
    <n v="0"/>
    <n v="0"/>
    <n v="151.75"/>
    <n v="0"/>
    <n v="0"/>
    <n v="0"/>
    <n v="0"/>
    <n v="0"/>
    <n v="0"/>
    <n v="0"/>
    <n v="9.48"/>
    <n v="0"/>
    <n v="9.24"/>
    <n v="0"/>
    <n v="2824.24"/>
    <n v="0"/>
    <n v="0"/>
    <n v="151"/>
    <n v="172"/>
    <n v="387812.4"/>
    <n v="234858.72"/>
    <n v="52.604280000000003"/>
    <n v="51.133023043078801"/>
    <n v="10"/>
    <m/>
    <m/>
    <m/>
    <s v="EM"/>
    <s v="IXTAPALUCA"/>
    <s v="56535"/>
    <s v="Al corriente"/>
    <x v="2"/>
  </r>
  <r>
    <n v="5323"/>
    <s v="Hipotecaria Su Casita"/>
    <s v="FIDEICOMISO 234036"/>
    <d v="2018-05-03T00:00:00"/>
    <s v="341625"/>
    <x v="20"/>
    <n v="8"/>
    <n v="94319.67"/>
    <n v="4599.49"/>
    <n v="0"/>
    <n v="98919.16"/>
    <n v="675.46"/>
    <n v="0"/>
    <n v="0"/>
    <n v="0"/>
    <n v="0"/>
    <m/>
    <n v="98919.16"/>
    <n v="5655.74"/>
    <n v="786"/>
    <n v="0"/>
    <n v="0"/>
    <n v="0"/>
    <n v="0"/>
    <n v="0"/>
    <n v="6441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74.95"/>
    <n v="6441.74"/>
    <n v="92"/>
    <n v="113"/>
    <n v="356870.40000000002"/>
    <n v="99526.22"/>
    <n v="26.885916999999999"/>
    <n v="26.721926397583701"/>
    <n v="10"/>
    <m/>
    <m/>
    <m/>
    <s v="PUE"/>
    <s v="PUEBLA"/>
    <s v="72490"/>
    <s v="Morosidad"/>
    <x v="2"/>
  </r>
  <r>
    <n v="5324"/>
    <s v="Hipotecaria Su Casita"/>
    <s v="FIDEICOMISO 234036"/>
    <d v="2018-05-03T00:00:00"/>
    <s v="341626"/>
    <x v="2"/>
    <n v="1"/>
    <n v="361086.83"/>
    <n v="1145.42"/>
    <n v="0"/>
    <n v="362232.25"/>
    <n v="1154.49"/>
    <n v="0"/>
    <n v="1145.42"/>
    <n v="0"/>
    <n v="0"/>
    <m/>
    <n v="361086.83"/>
    <n v="2867.67"/>
    <n v="2858.6"/>
    <n v="0"/>
    <n v="2867.67"/>
    <n v="0"/>
    <n v="0"/>
    <n v="0"/>
    <n v="2858.6"/>
    <n v="0"/>
    <n v="0"/>
    <n v="0"/>
    <n v="0"/>
    <n v="0"/>
    <n v="0"/>
    <n v="0"/>
    <n v="126.54"/>
    <n v="0"/>
    <n v="0"/>
    <n v="0"/>
    <n v="0"/>
    <n v="0"/>
    <n v="0"/>
    <n v="160.37"/>
    <n v="0"/>
    <n v="0"/>
    <n v="0"/>
    <n v="0"/>
    <n v="4300"/>
    <n v="1154.49"/>
    <n v="2858.6"/>
    <n v="157"/>
    <n v="178"/>
    <n v="401192.4"/>
    <n v="370002.2"/>
    <n v="83.601414000000005"/>
    <n v="81.587000198316701"/>
    <n v="9.5"/>
    <m/>
    <m/>
    <m/>
    <s v="QR"/>
    <s v="BENITO JUAREZ"/>
    <s v="77534"/>
    <s v="Morosidad"/>
    <x v="2"/>
  </r>
  <r>
    <n v="5325"/>
    <s v="Hipotecaria Su Casita"/>
    <s v="FIDEICOMISO 234036"/>
    <d v="2018-05-03T00:00:00"/>
    <s v="341629"/>
    <x v="3"/>
    <n v="3"/>
    <n v="434606.85"/>
    <n v="8589.42"/>
    <n v="0"/>
    <n v="443196.27"/>
    <n v="2908.59"/>
    <n v="0"/>
    <n v="0"/>
    <n v="0"/>
    <n v="0"/>
    <m/>
    <n v="443196.27"/>
    <n v="10458.27"/>
    <n v="3440.64"/>
    <n v="0"/>
    <n v="0"/>
    <n v="0"/>
    <n v="0"/>
    <n v="0"/>
    <n v="13898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98.01"/>
    <n v="13898.91"/>
    <n v="98"/>
    <n v="119"/>
    <n v="563430"/>
    <n v="457068.04"/>
    <n v="81.514118999999994"/>
    <n v="79.040209184470896"/>
    <n v="9.5"/>
    <m/>
    <m/>
    <m/>
    <s v="NL"/>
    <s v="APODACA"/>
    <s v="66612"/>
    <s v="Morosidad"/>
    <x v="2"/>
  </r>
  <r>
    <n v="5326"/>
    <s v="Hipotecaria Su Casita"/>
    <s v="FIDEICOMISO 234036"/>
    <d v="2018-05-03T00:00:00"/>
    <s v="341630"/>
    <x v="1"/>
    <n v="0"/>
    <n v="324186.13"/>
    <n v="0"/>
    <n v="0"/>
    <n v="324186.13"/>
    <n v="1025.1099999999999"/>
    <n v="0"/>
    <n v="0"/>
    <n v="1025.1099999999999"/>
    <n v="0"/>
    <m/>
    <n v="323161.02"/>
    <n v="0"/>
    <n v="2566.4699999999998"/>
    <n v="0"/>
    <n v="0"/>
    <n v="2566.4699999999998"/>
    <n v="0"/>
    <n v="0"/>
    <n v="0"/>
    <n v="0"/>
    <n v="0"/>
    <n v="0"/>
    <n v="0"/>
    <n v="0"/>
    <n v="0"/>
    <n v="0"/>
    <n v="181.76"/>
    <n v="0"/>
    <n v="0"/>
    <n v="0"/>
    <n v="0"/>
    <n v="0"/>
    <n v="0"/>
    <n v="0"/>
    <n v="27.72"/>
    <n v="0"/>
    <n v="27.72"/>
    <n v="0"/>
    <n v="3801.06"/>
    <n v="0"/>
    <n v="0"/>
    <n v="158"/>
    <n v="179"/>
    <n v="384891.6"/>
    <n v="332102.39"/>
    <n v="75.371632000000005"/>
    <n v="73.342361300635801"/>
    <n v="9.5"/>
    <m/>
    <m/>
    <m/>
    <s v="QR"/>
    <s v="SOLIDARIDAD"/>
    <s v="77710"/>
    <s v="Al corriente"/>
    <x v="2"/>
  </r>
  <r>
    <n v="5327"/>
    <s v="Hipotecaria Su Casita"/>
    <s v="FIDEICOMISO 234036"/>
    <d v="2018-05-03T00:00:00"/>
    <s v="341631"/>
    <x v="1"/>
    <n v="0"/>
    <n v="173888.98"/>
    <n v="0"/>
    <n v="0"/>
    <n v="173888.98"/>
    <n v="1141.69"/>
    <n v="0"/>
    <n v="0"/>
    <n v="1141.69"/>
    <n v="0"/>
    <m/>
    <n v="172747.29"/>
    <n v="0"/>
    <n v="1391.11"/>
    <n v="0"/>
    <n v="0"/>
    <n v="1391.11"/>
    <n v="0"/>
    <n v="0"/>
    <n v="0"/>
    <n v="0"/>
    <n v="0"/>
    <n v="0"/>
    <n v="0"/>
    <n v="0"/>
    <n v="0"/>
    <n v="0"/>
    <n v="134.85"/>
    <n v="0"/>
    <n v="0"/>
    <n v="0"/>
    <n v="0"/>
    <n v="0"/>
    <n v="0"/>
    <n v="0"/>
    <n v="16.75"/>
    <n v="0"/>
    <n v="14.4"/>
    <n v="0"/>
    <n v="2684.4"/>
    <n v="0"/>
    <n v="0"/>
    <n v="99"/>
    <n v="120"/>
    <n v="375279.6"/>
    <n v="182702.26"/>
    <n v="48.116092999999999"/>
    <n v="45.494372489634102"/>
    <n v="9.6"/>
    <m/>
    <m/>
    <m/>
    <s v="EM"/>
    <s v="IXTAPALUCA"/>
    <s v="56538"/>
    <s v="Al corriente"/>
    <x v="2"/>
  </r>
  <r>
    <n v="5328"/>
    <s v="Hipotecaria Su Casita"/>
    <s v="FIDEICOMISO 234036"/>
    <d v="2018-05-03T00:00:00"/>
    <s v="341632"/>
    <x v="4"/>
    <n v="1"/>
    <n v="156679.67000000001"/>
    <n v="465.53"/>
    <n v="0"/>
    <n v="157145.20000000001"/>
    <n v="469.37"/>
    <n v="0"/>
    <n v="0"/>
    <n v="0"/>
    <n v="0"/>
    <m/>
    <n v="157145.20000000001"/>
    <n v="1296.45"/>
    <n v="1292.6099999999999"/>
    <n v="0"/>
    <n v="1104.5"/>
    <n v="0"/>
    <n v="0"/>
    <n v="0"/>
    <n v="1484.56"/>
    <n v="0"/>
    <n v="0"/>
    <n v="0"/>
    <n v="0"/>
    <n v="0"/>
    <n v="0"/>
    <n v="0"/>
    <n v="0"/>
    <n v="0"/>
    <n v="0"/>
    <n v="0"/>
    <n v="0"/>
    <n v="0"/>
    <n v="0"/>
    <n v="95.5"/>
    <n v="0"/>
    <n v="0"/>
    <n v="0"/>
    <n v="0"/>
    <n v="1200"/>
    <n v="934.9"/>
    <n v="1484.56"/>
    <n v="160"/>
    <n v="181"/>
    <n v="362720.4"/>
    <n v="160298.99"/>
    <n v="37.693396999999997"/>
    <n v="36.951801195031898"/>
    <n v="9.9"/>
    <m/>
    <m/>
    <m/>
    <s v="QR"/>
    <s v="SOLIDARIDAD"/>
    <s v="77710"/>
    <s v="Morosidad"/>
    <x v="2"/>
  </r>
  <r>
    <n v="5329"/>
    <s v="Hipotecaria Su Casita"/>
    <s v="FIDEICOMISO 234036"/>
    <d v="2018-05-03T00:00:00"/>
    <s v="341633"/>
    <x v="1"/>
    <n v="0"/>
    <n v="412917.2"/>
    <n v="0"/>
    <n v="0"/>
    <n v="412917.2"/>
    <n v="1305.68"/>
    <n v="0"/>
    <n v="0"/>
    <n v="1305.68"/>
    <n v="0"/>
    <m/>
    <n v="411611.52"/>
    <n v="0"/>
    <n v="3268.93"/>
    <n v="0"/>
    <n v="0"/>
    <n v="3268.93"/>
    <n v="0"/>
    <n v="0"/>
    <n v="0"/>
    <n v="0"/>
    <n v="0"/>
    <n v="0"/>
    <n v="0"/>
    <n v="0"/>
    <n v="0"/>
    <n v="0"/>
    <n v="225.04"/>
    <n v="0"/>
    <n v="0"/>
    <n v="0"/>
    <n v="0"/>
    <n v="0"/>
    <n v="0"/>
    <n v="0"/>
    <n v="0"/>
    <n v="0"/>
    <n v="0"/>
    <n v="0"/>
    <n v="4799.6499999999996"/>
    <n v="0"/>
    <n v="0"/>
    <n v="158"/>
    <n v="179"/>
    <n v="460336.8"/>
    <n v="423000.15"/>
    <n v="74.468058999999997"/>
    <n v="72.463120772982407"/>
    <n v="9.5"/>
    <m/>
    <m/>
    <m/>
    <s v="JAL"/>
    <s v="PUERTO VALLARTA"/>
    <s v="48317"/>
    <s v="Al corriente"/>
    <x v="2"/>
  </r>
  <r>
    <n v="5330"/>
    <s v="Hipotecaria Su Casita"/>
    <s v="FIDEICOMISO 234036"/>
    <d v="2018-05-03T00:00:00"/>
    <s v="341634"/>
    <x v="15"/>
    <n v="6"/>
    <n v="949673.43"/>
    <n v="17479.740000000002"/>
    <n v="0"/>
    <n v="967153.17"/>
    <n v="2993.68"/>
    <n v="0"/>
    <n v="0"/>
    <n v="0"/>
    <n v="0"/>
    <m/>
    <n v="967153.17"/>
    <n v="45117"/>
    <n v="7439.11"/>
    <n v="0"/>
    <n v="0"/>
    <n v="0"/>
    <n v="0"/>
    <n v="0"/>
    <n v="52556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73.419999999998"/>
    <n v="52556.11"/>
    <n v="159"/>
    <n v="180"/>
    <n v="1058256"/>
    <n v="972800.24"/>
    <n v="88.187012999999993"/>
    <n v="87.675090598025804"/>
    <n v="9.4"/>
    <m/>
    <m/>
    <m/>
    <s v="BCN"/>
    <s v="TIJUANA"/>
    <s v="22210"/>
    <s v="Morosidad"/>
    <x v="2"/>
  </r>
  <r>
    <n v="5331"/>
    <s v="Hipotecaria Su Casita"/>
    <s v="FIDEICOMISO 234036"/>
    <d v="2018-05-03T00:00:00"/>
    <s v="341635"/>
    <x v="1"/>
    <n v="0"/>
    <n v="258513"/>
    <n v="0"/>
    <n v="0"/>
    <n v="258513"/>
    <n v="841.56"/>
    <n v="0"/>
    <n v="0"/>
    <n v="841.56"/>
    <n v="0"/>
    <m/>
    <n v="257671.44"/>
    <n v="0"/>
    <n v="2154.2800000000002"/>
    <n v="0"/>
    <n v="0"/>
    <n v="2154.2800000000002"/>
    <n v="0"/>
    <n v="0"/>
    <n v="0"/>
    <n v="0"/>
    <n v="0"/>
    <n v="0"/>
    <n v="0"/>
    <n v="0"/>
    <n v="0"/>
    <n v="0"/>
    <n v="140.97999999999999"/>
    <n v="0"/>
    <n v="0"/>
    <n v="0"/>
    <n v="0"/>
    <n v="0"/>
    <n v="0"/>
    <n v="0"/>
    <n v="280.86"/>
    <n v="0"/>
    <n v="217.68"/>
    <n v="0"/>
    <n v="3417.68"/>
    <n v="0"/>
    <n v="0"/>
    <n v="152"/>
    <n v="173"/>
    <n v="291877.2"/>
    <n v="264999.90999999997"/>
    <n v="84.905692999999999"/>
    <n v="82.557658904517794"/>
    <n v="10"/>
    <m/>
    <m/>
    <m/>
    <s v="NL"/>
    <s v="MONTERREY"/>
    <s v="64100"/>
    <s v="Al corriente"/>
    <x v="2"/>
  </r>
  <r>
    <n v="5332"/>
    <s v="Hipotecaria Su Casita"/>
    <s v="FIDEICOMISO 234036"/>
    <d v="2018-05-03T00:00:00"/>
    <s v="341636"/>
    <x v="1"/>
    <n v="0"/>
    <n v="1025149.29"/>
    <n v="0"/>
    <n v="0"/>
    <n v="1025149.29"/>
    <n v="3224.25"/>
    <n v="0"/>
    <n v="0"/>
    <n v="3224.25"/>
    <n v="0"/>
    <m/>
    <n v="1021925.04"/>
    <n v="0"/>
    <n v="8542.91"/>
    <n v="0"/>
    <n v="0"/>
    <n v="8542.91"/>
    <n v="0"/>
    <n v="0"/>
    <n v="0"/>
    <n v="0"/>
    <n v="0"/>
    <n v="0"/>
    <n v="0"/>
    <n v="0"/>
    <n v="0"/>
    <n v="0"/>
    <n v="558.6"/>
    <n v="0"/>
    <n v="0"/>
    <n v="0"/>
    <n v="0"/>
    <n v="0"/>
    <n v="0"/>
    <n v="0"/>
    <n v="0"/>
    <n v="0"/>
    <n v="0"/>
    <n v="0"/>
    <n v="12325.76"/>
    <n v="0"/>
    <n v="0"/>
    <n v="155"/>
    <n v="176"/>
    <n v="1141177.2"/>
    <n v="1050002.28"/>
    <n v="89.999803999999997"/>
    <n v="87.593193895438205"/>
    <n v="10"/>
    <m/>
    <m/>
    <m/>
    <s v="DF"/>
    <s v="TLALPAN"/>
    <s v="14250"/>
    <s v="Al corriente"/>
    <x v="2"/>
  </r>
  <r>
    <n v="5333"/>
    <s v="Hipotecaria Su Casita"/>
    <s v="FIDEICOMISO 234036"/>
    <d v="2018-05-03T00:00:00"/>
    <s v="341637"/>
    <x v="1"/>
    <n v="0"/>
    <n v="435863.45"/>
    <n v="0"/>
    <n v="0"/>
    <n v="435863.45"/>
    <n v="1319.09"/>
    <n v="0"/>
    <n v="0"/>
    <n v="1319.09"/>
    <n v="0"/>
    <m/>
    <n v="434544.36"/>
    <n v="0"/>
    <n v="3450.59"/>
    <n v="0"/>
    <n v="0"/>
    <n v="3450.59"/>
    <n v="0"/>
    <n v="0"/>
    <n v="0"/>
    <n v="0"/>
    <n v="0"/>
    <n v="0"/>
    <n v="0"/>
    <n v="0"/>
    <n v="0"/>
    <n v="0"/>
    <n v="237.3"/>
    <n v="0"/>
    <n v="0"/>
    <n v="0"/>
    <n v="0"/>
    <n v="0"/>
    <n v="0"/>
    <n v="0"/>
    <n v="0"/>
    <n v="0"/>
    <n v="0"/>
    <n v="0"/>
    <n v="5006.9799999999996"/>
    <n v="0"/>
    <n v="0"/>
    <n v="162"/>
    <n v="183"/>
    <n v="477322.48"/>
    <n v="446049.98"/>
    <n v="87.491375000000005"/>
    <n v="85.234581906931197"/>
    <n v="9.5"/>
    <m/>
    <m/>
    <m/>
    <s v="NL"/>
    <s v="APODACA"/>
    <s v="66600"/>
    <s v="Al corriente"/>
    <x v="2"/>
  </r>
  <r>
    <n v="5334"/>
    <s v="Hipotecaria Su Casita"/>
    <s v="FIDEICOMISO 234036"/>
    <d v="2018-05-03T00:00:00"/>
    <s v="341638"/>
    <x v="1"/>
    <n v="0"/>
    <n v="325935.96999999997"/>
    <n v="0"/>
    <n v="0"/>
    <n v="325935.96999999997"/>
    <n v="2149.91"/>
    <n v="0"/>
    <n v="0"/>
    <n v="2149.91"/>
    <n v="0"/>
    <m/>
    <n v="323786.06"/>
    <n v="0"/>
    <n v="2580.33"/>
    <n v="0"/>
    <n v="0"/>
    <n v="2580.33"/>
    <n v="0"/>
    <n v="0"/>
    <n v="0"/>
    <n v="0"/>
    <n v="0"/>
    <n v="0"/>
    <n v="0"/>
    <n v="0"/>
    <n v="0"/>
    <n v="0"/>
    <n v="222.01"/>
    <n v="0"/>
    <n v="0"/>
    <n v="0"/>
    <n v="0"/>
    <n v="0"/>
    <n v="0"/>
    <n v="0"/>
    <n v="0"/>
    <n v="0"/>
    <n v="0"/>
    <n v="0"/>
    <n v="4952.25"/>
    <n v="0"/>
    <n v="0"/>
    <n v="99"/>
    <n v="120"/>
    <n v="548056.64"/>
    <n v="342538.38"/>
    <n v="57.236296000000003"/>
    <n v="54.102885553536403"/>
    <n v="9.5"/>
    <m/>
    <m/>
    <m/>
    <s v="BCN"/>
    <s v="TIJUANA"/>
    <s v="22214"/>
    <s v="Al corriente"/>
    <x v="2"/>
  </r>
  <r>
    <n v="5335"/>
    <s v="Hipotecaria Su Casita"/>
    <s v="FIDEICOMISO 234036"/>
    <d v="2018-05-03T00:00:00"/>
    <s v="341639"/>
    <x v="1"/>
    <n v="0"/>
    <n v="373507.28"/>
    <n v="0"/>
    <n v="0"/>
    <n v="373507.28"/>
    <n v="2360.13"/>
    <n v="0"/>
    <n v="0"/>
    <n v="2360.13"/>
    <n v="0"/>
    <m/>
    <n v="371147.15"/>
    <n v="0"/>
    <n v="2956.93"/>
    <n v="0"/>
    <n v="0"/>
    <n v="2956.93"/>
    <n v="0"/>
    <n v="0"/>
    <n v="0"/>
    <n v="0"/>
    <n v="0"/>
    <n v="0"/>
    <n v="0"/>
    <n v="0"/>
    <n v="0"/>
    <n v="0"/>
    <n v="216.58"/>
    <n v="0"/>
    <n v="0"/>
    <n v="0"/>
    <n v="0"/>
    <n v="0"/>
    <n v="0"/>
    <n v="0"/>
    <n v="350.36"/>
    <n v="0"/>
    <n v="0.36"/>
    <n v="0"/>
    <n v="5884"/>
    <n v="0"/>
    <n v="0"/>
    <n v="102"/>
    <n v="123"/>
    <n v="455142.96"/>
    <n v="391733.03"/>
    <n v="84.894619000000006"/>
    <n v="80.433339747189194"/>
    <n v="9.5"/>
    <m/>
    <m/>
    <m/>
    <s v="EM"/>
    <s v="IXTAPALUCA"/>
    <s v="56535"/>
    <s v="Al corriente"/>
    <x v="2"/>
  </r>
  <r>
    <n v="5336"/>
    <s v="Hipotecaria Su Casita"/>
    <s v="FIDEICOMISO 234036"/>
    <d v="2018-05-03T00:00:00"/>
    <s v="341642"/>
    <x v="21"/>
    <n v="15"/>
    <n v="474876.68"/>
    <n v="10074.129999999999"/>
    <n v="0"/>
    <n v="484950.81"/>
    <n v="1304.54"/>
    <n v="0"/>
    <n v="0"/>
    <n v="0"/>
    <n v="0"/>
    <m/>
    <n v="484950.81"/>
    <n v="62371.75"/>
    <n v="3759.44"/>
    <n v="0"/>
    <n v="0"/>
    <n v="0"/>
    <n v="0"/>
    <n v="0"/>
    <n v="66131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78.67"/>
    <n v="66131.19"/>
    <n v="171"/>
    <n v="192"/>
    <n v="512252.76"/>
    <n v="484950.81"/>
    <n v="77.142861999999994"/>
    <n v="77.142861999999994"/>
    <n v="9.5"/>
    <m/>
    <m/>
    <m/>
    <s v="NL"/>
    <s v="GUADALUPE"/>
    <s v="67114"/>
    <s v="Morosidad"/>
    <x v="2"/>
  </r>
  <r>
    <n v="5337"/>
    <s v="Hipotecaria Su Casita"/>
    <s v="FIDEICOMISO 234036"/>
    <d v="2018-05-03T00:00:00"/>
    <s v="341643"/>
    <x v="1"/>
    <n v="0"/>
    <n v="439581.88"/>
    <n v="0"/>
    <n v="0"/>
    <n v="439581.88"/>
    <n v="1344.61"/>
    <n v="0"/>
    <n v="0"/>
    <n v="1344.61"/>
    <n v="0"/>
    <m/>
    <n v="438237.27"/>
    <n v="0"/>
    <n v="3150.34"/>
    <n v="0"/>
    <n v="0"/>
    <n v="3150.34"/>
    <n v="0"/>
    <n v="0"/>
    <n v="0"/>
    <n v="0"/>
    <n v="0"/>
    <n v="0"/>
    <n v="0"/>
    <n v="0"/>
    <n v="0"/>
    <n v="0"/>
    <n v="239.4"/>
    <n v="0"/>
    <n v="0"/>
    <n v="0"/>
    <n v="0"/>
    <n v="0"/>
    <n v="0"/>
    <n v="0"/>
    <n v="0"/>
    <n v="0"/>
    <n v="0"/>
    <n v="0"/>
    <n v="4734.3500000000004"/>
    <n v="0"/>
    <n v="0"/>
    <n v="168"/>
    <n v="189"/>
    <n v="468656.52"/>
    <n v="450000.01"/>
    <n v="90.000003000000007"/>
    <n v="87.647454973860604"/>
    <n v="8.6"/>
    <m/>
    <m/>
    <m/>
    <s v="TAM"/>
    <s v="REYNOSA"/>
    <s v="88740"/>
    <s v="Al corriente"/>
    <x v="2"/>
  </r>
  <r>
    <n v="5338"/>
    <s v="Hipotecaria Su Casita"/>
    <s v="FIDEICOMISO 234036"/>
    <d v="2018-05-03T00:00:00"/>
    <s v="341644"/>
    <x v="1"/>
    <n v="0"/>
    <n v="353741.79"/>
    <n v="0"/>
    <n v="0"/>
    <n v="353741.79"/>
    <n v="1130.99"/>
    <n v="0"/>
    <n v="0"/>
    <n v="1130.99"/>
    <n v="0"/>
    <m/>
    <n v="352610.8"/>
    <n v="0"/>
    <n v="2800.46"/>
    <n v="0"/>
    <n v="0"/>
    <n v="2800.46"/>
    <n v="0"/>
    <n v="0"/>
    <n v="0"/>
    <n v="0"/>
    <n v="0"/>
    <n v="0"/>
    <n v="0"/>
    <n v="0"/>
    <n v="0"/>
    <n v="0"/>
    <n v="193.42"/>
    <n v="0"/>
    <n v="0"/>
    <n v="0"/>
    <n v="0"/>
    <n v="0"/>
    <n v="0"/>
    <n v="0"/>
    <n v="0.78"/>
    <n v="0"/>
    <n v="0.78"/>
    <n v="0"/>
    <n v="4125.6499999999996"/>
    <n v="0"/>
    <n v="0"/>
    <n v="157"/>
    <n v="178"/>
    <n v="396246"/>
    <n v="362475.74"/>
    <n v="79.284009999999995"/>
    <n v="77.126260072765206"/>
    <n v="9.5"/>
    <m/>
    <m/>
    <m/>
    <s v="BCN"/>
    <s v="MEXICALI"/>
    <s v="21239"/>
    <s v="Al corriente"/>
    <x v="2"/>
  </r>
  <r>
    <n v="5339"/>
    <s v="Hipotecaria Su Casita"/>
    <s v="FIDEICOMISO 234036"/>
    <d v="2018-05-03T00:00:00"/>
    <s v="341645"/>
    <x v="3"/>
    <n v="3"/>
    <n v="208082.46"/>
    <n v="3029.26"/>
    <n v="0"/>
    <n v="211111.72"/>
    <n v="1025.95"/>
    <n v="0"/>
    <n v="0"/>
    <n v="0"/>
    <n v="0"/>
    <m/>
    <n v="211111.72"/>
    <n v="5042.57"/>
    <n v="1664.66"/>
    <n v="0"/>
    <n v="0"/>
    <n v="0"/>
    <n v="0"/>
    <n v="0"/>
    <n v="6707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55.21"/>
    <n v="6707.23"/>
    <n v="120"/>
    <n v="141"/>
    <n v="232960.8"/>
    <n v="216002.3"/>
    <n v="89.582385000000002"/>
    <n v="87.554120391552303"/>
    <n v="9.6"/>
    <m/>
    <m/>
    <m/>
    <s v="VER"/>
    <s v="VERACRUZ"/>
    <s v="91808"/>
    <s v="Morosidad"/>
    <x v="2"/>
  </r>
  <r>
    <n v="5340"/>
    <s v="Hipotecaria Su Casita"/>
    <s v="FIDEICOMISO 234036"/>
    <d v="2018-05-03T00:00:00"/>
    <s v="341646"/>
    <x v="2"/>
    <n v="0"/>
    <n v="195853.32"/>
    <n v="0"/>
    <n v="0"/>
    <n v="195853.32"/>
    <n v="4576.6400000000003"/>
    <n v="0"/>
    <n v="0"/>
    <n v="0"/>
    <n v="0"/>
    <m/>
    <n v="195853.32"/>
    <n v="0"/>
    <n v="1550.51"/>
    <n v="0"/>
    <n v="0"/>
    <n v="0"/>
    <n v="0"/>
    <n v="0"/>
    <n v="1550.51"/>
    <n v="0"/>
    <n v="0"/>
    <n v="0"/>
    <n v="0"/>
    <n v="0"/>
    <n v="0"/>
    <n v="0"/>
    <n v="3.74"/>
    <n v="0"/>
    <n v="0"/>
    <n v="0"/>
    <n v="0"/>
    <n v="0"/>
    <n v="0"/>
    <n v="0"/>
    <n v="0"/>
    <n v="0"/>
    <n v="3.74"/>
    <n v="0"/>
    <n v="3.74"/>
    <n v="4576.6400000000003"/>
    <n v="1550.51"/>
    <n v="36"/>
    <n v="57"/>
    <n v="560005.19999999995"/>
    <n v="231195.82"/>
    <n v="55.906702000000003"/>
    <n v="47.360342401305701"/>
    <n v="9.5"/>
    <m/>
    <m/>
    <m/>
    <s v="COA"/>
    <s v="TORREON"/>
    <s v="27087"/>
    <s v="Morosidad"/>
    <x v="2"/>
  </r>
  <r>
    <n v="5341"/>
    <s v="Hipotecaria Su Casita"/>
    <s v="FIDEICOMISO 234036"/>
    <d v="2018-05-03T00:00:00"/>
    <s v="341647"/>
    <x v="2"/>
    <n v="1"/>
    <n v="455625.46"/>
    <n v="215.32"/>
    <n v="0"/>
    <n v="455840.78"/>
    <n v="1472.99"/>
    <n v="0"/>
    <n v="215.32"/>
    <n v="1119.21"/>
    <n v="0"/>
    <m/>
    <n v="454506.25"/>
    <n v="0"/>
    <n v="3607.03"/>
    <n v="0"/>
    <n v="0"/>
    <n v="3607.03"/>
    <n v="0"/>
    <n v="0"/>
    <n v="0"/>
    <n v="0"/>
    <n v="0"/>
    <n v="0"/>
    <n v="0"/>
    <n v="0"/>
    <n v="0"/>
    <n v="0"/>
    <n v="248.44"/>
    <n v="0"/>
    <n v="0"/>
    <n v="0"/>
    <n v="0"/>
    <n v="0"/>
    <n v="0"/>
    <n v="0"/>
    <n v="0"/>
    <n v="0"/>
    <n v="0"/>
    <n v="0"/>
    <n v="5190"/>
    <n v="353.78"/>
    <n v="0"/>
    <n v="156"/>
    <n v="177"/>
    <n v="506170.8"/>
    <n v="467000.39"/>
    <n v="88.618307999999999"/>
    <n v="86.247411593007499"/>
    <n v="9.5"/>
    <m/>
    <m/>
    <m/>
    <s v="EM"/>
    <s v="ECATEPEC"/>
    <s v="55075"/>
    <s v="Morosidad"/>
    <x v="2"/>
  </r>
  <r>
    <n v="5342"/>
    <s v="Hipotecaria Su Casita"/>
    <s v="FIDEICOMISO 234036"/>
    <d v="2018-05-03T00:00:00"/>
    <s v="341648"/>
    <x v="3"/>
    <n v="3"/>
    <n v="10957.18"/>
    <n v="15121.61"/>
    <n v="0"/>
    <n v="26078.79"/>
    <n v="5120.5600000000004"/>
    <n v="0"/>
    <n v="0"/>
    <n v="0"/>
    <n v="0"/>
    <m/>
    <n v="26078.79"/>
    <n v="500.29"/>
    <n v="86.74"/>
    <n v="0"/>
    <n v="0"/>
    <n v="0"/>
    <n v="0"/>
    <n v="0"/>
    <n v="587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242.169999999998"/>
    <n v="587.03"/>
    <n v="102"/>
    <n v="123"/>
    <n v="501478.48"/>
    <n v="383646.42"/>
    <n v="74.309979999999996"/>
    <n v="5.0513031330364004"/>
    <n v="9.5"/>
    <m/>
    <m/>
    <m/>
    <s v="EM"/>
    <s v="ECATEPEC"/>
    <s v="55070"/>
    <s v="Morosidad"/>
    <x v="2"/>
  </r>
  <r>
    <n v="5343"/>
    <s v="Hipotecaria Su Casita"/>
    <s v="FIDEICOMISO 234036"/>
    <d v="2018-05-03T00:00:00"/>
    <s v="341649"/>
    <x v="22"/>
    <n v="14"/>
    <n v="271198.90000000002"/>
    <n v="13047.77"/>
    <n v="0"/>
    <n v="284246.67"/>
    <n v="1689.61"/>
    <n v="0"/>
    <n v="0"/>
    <n v="0"/>
    <n v="0"/>
    <m/>
    <n v="284246.67"/>
    <n v="38634.870000000003"/>
    <n v="2146.9899999999998"/>
    <n v="0"/>
    <n v="0"/>
    <n v="0"/>
    <n v="0"/>
    <n v="0"/>
    <n v="40781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37.38"/>
    <n v="40781.86"/>
    <n v="103"/>
    <n v="124"/>
    <n v="498228.68"/>
    <n v="284246.67"/>
    <n v="55.177249000000003"/>
    <n v="55.177249000000003"/>
    <n v="9.5"/>
    <m/>
    <m/>
    <m/>
    <s v="EM"/>
    <s v="ECATEPEC"/>
    <s v="55070"/>
    <s v="Morosidad"/>
    <x v="2"/>
  </r>
  <r>
    <n v="5344"/>
    <s v="Hipotecaria Su Casita"/>
    <s v="FIDEICOMISO 234036"/>
    <d v="2018-05-03T00:00:00"/>
    <s v="341650"/>
    <x v="1"/>
    <n v="0"/>
    <n v="174691.29"/>
    <n v="0"/>
    <n v="0"/>
    <n v="174691.29"/>
    <n v="2722.22"/>
    <n v="0"/>
    <n v="0"/>
    <n v="2722.22"/>
    <n v="0"/>
    <m/>
    <n v="171969.07"/>
    <n v="0"/>
    <n v="1397.53"/>
    <n v="0"/>
    <n v="0"/>
    <n v="1397.53"/>
    <n v="0"/>
    <n v="0"/>
    <n v="0"/>
    <n v="0"/>
    <n v="0"/>
    <n v="0"/>
    <n v="0"/>
    <n v="0"/>
    <n v="0"/>
    <n v="0"/>
    <n v="142"/>
    <n v="0"/>
    <n v="0"/>
    <n v="0"/>
    <n v="0"/>
    <n v="0"/>
    <n v="0"/>
    <n v="0"/>
    <n v="10.119999999999999"/>
    <n v="0"/>
    <n v="6.87"/>
    <n v="0"/>
    <n v="4271.87"/>
    <n v="0"/>
    <n v="0"/>
    <n v="51"/>
    <n v="72"/>
    <n v="390328.8"/>
    <n v="195705.51"/>
    <n v="64.641164000000003"/>
    <n v="56.801062253165398"/>
    <n v="9.6"/>
    <m/>
    <m/>
    <m/>
    <s v="EM"/>
    <s v="TECAMAC"/>
    <s v="55748"/>
    <s v="Al corriente"/>
    <x v="2"/>
  </r>
  <r>
    <n v="5345"/>
    <s v="Hipotecaria Su Casita"/>
    <s v="FIDEICOMISO 234036"/>
    <d v="2018-05-03T00:00:00"/>
    <s v="341651"/>
    <x v="1"/>
    <n v="0"/>
    <n v="224803.07"/>
    <n v="0"/>
    <n v="0"/>
    <n v="224803.07"/>
    <n v="861.91"/>
    <n v="0"/>
    <n v="0"/>
    <n v="861.91"/>
    <n v="0"/>
    <m/>
    <n v="223941.16"/>
    <n v="0"/>
    <n v="1798.42"/>
    <n v="0"/>
    <n v="0"/>
    <n v="1798.42"/>
    <n v="0"/>
    <n v="0"/>
    <n v="0"/>
    <n v="0"/>
    <n v="0"/>
    <n v="0"/>
    <n v="0"/>
    <n v="0"/>
    <n v="0"/>
    <n v="0"/>
    <n v="165.38"/>
    <n v="0"/>
    <n v="0"/>
    <n v="0"/>
    <n v="0"/>
    <n v="0"/>
    <n v="0"/>
    <n v="0"/>
    <n v="18.88"/>
    <n v="0"/>
    <n v="14.59"/>
    <n v="0"/>
    <n v="2844.59"/>
    <n v="0"/>
    <n v="0"/>
    <n v="151"/>
    <n v="172"/>
    <n v="436849.2"/>
    <n v="239610.55"/>
    <n v="47.673228999999999"/>
    <n v="44.555626633324998"/>
    <n v="9.6"/>
    <m/>
    <m/>
    <m/>
    <s v="DF"/>
    <s v="CUAUHTEMOC"/>
    <s v="6300"/>
    <s v="Al corriente"/>
    <x v="2"/>
  </r>
  <r>
    <n v="5346"/>
    <s v="Hipotecaria Su Casita"/>
    <s v="FIDEICOMISO 234036"/>
    <d v="2018-05-03T00:00:00"/>
    <s v="341652"/>
    <x v="2"/>
    <n v="0"/>
    <n v="226764.16"/>
    <n v="0"/>
    <n v="0"/>
    <n v="226764.16"/>
    <n v="719.38"/>
    <n v="0"/>
    <n v="0"/>
    <n v="0"/>
    <n v="0"/>
    <m/>
    <n v="226764.16"/>
    <n v="0"/>
    <n v="1814.11"/>
    <n v="0"/>
    <n v="0"/>
    <n v="0"/>
    <n v="0"/>
    <n v="0"/>
    <n v="1814.11"/>
    <n v="0"/>
    <n v="0"/>
    <n v="0"/>
    <n v="0"/>
    <n v="0"/>
    <n v="0"/>
    <n v="0"/>
    <n v="0.56000000000000005"/>
    <n v="0"/>
    <n v="0"/>
    <n v="0"/>
    <n v="0"/>
    <n v="0"/>
    <n v="0"/>
    <n v="0"/>
    <n v="0"/>
    <n v="0"/>
    <n v="0.56000000000000005"/>
    <n v="0"/>
    <n v="0.56000000000000005"/>
    <n v="719.38"/>
    <n v="1814.11"/>
    <n v="157"/>
    <n v="178"/>
    <n v="347605.2"/>
    <n v="232317.39"/>
    <n v="54.860295999999998"/>
    <n v="53.548935530789798"/>
    <n v="9.6"/>
    <m/>
    <m/>
    <m/>
    <s v="QR"/>
    <s v="BENITO JUAREZ"/>
    <s v="77517"/>
    <s v="Morosidad"/>
    <x v="2"/>
  </r>
  <r>
    <n v="5347"/>
    <s v="Hipotecaria Su Casita"/>
    <s v="FIDEICOMISO 234036"/>
    <d v="2018-05-03T00:00:00"/>
    <s v="341653"/>
    <x v="1"/>
    <n v="0"/>
    <n v="203467.2"/>
    <n v="0"/>
    <n v="0"/>
    <n v="203467.2"/>
    <n v="1375.48"/>
    <n v="0"/>
    <n v="0"/>
    <n v="1375.48"/>
    <n v="0"/>
    <m/>
    <n v="202091.72"/>
    <n v="0"/>
    <n v="1627.74"/>
    <n v="0"/>
    <n v="0"/>
    <n v="1627.74"/>
    <n v="0"/>
    <n v="0"/>
    <n v="0"/>
    <n v="0"/>
    <n v="0"/>
    <n v="0"/>
    <n v="0"/>
    <n v="0"/>
    <n v="0"/>
    <n v="0"/>
    <n v="148.84"/>
    <n v="0"/>
    <n v="0"/>
    <n v="0"/>
    <n v="0"/>
    <n v="0"/>
    <n v="0"/>
    <n v="0"/>
    <n v="437.6"/>
    <n v="0"/>
    <n v="389.66"/>
    <n v="0"/>
    <n v="3589.66"/>
    <n v="0"/>
    <n v="0"/>
    <n v="97"/>
    <n v="118"/>
    <n v="397011.6"/>
    <n v="214085.26"/>
    <n v="47.436115000000001"/>
    <n v="44.778636653769603"/>
    <n v="9.6"/>
    <m/>
    <m/>
    <m/>
    <s v="EM"/>
    <s v="ACOLMAN"/>
    <s v="55870"/>
    <s v="Al corriente"/>
    <x v="2"/>
  </r>
  <r>
    <n v="5348"/>
    <s v="Hipotecaria Su Casita"/>
    <s v="FIDEICOMISO 234036"/>
    <d v="2018-05-03T00:00:00"/>
    <s v="341656"/>
    <x v="1"/>
    <n v="3"/>
    <n v="294782.36"/>
    <n v="5305.76"/>
    <n v="0"/>
    <n v="300088.12"/>
    <n v="2330.08"/>
    <n v="0"/>
    <n v="5305.76"/>
    <n v="2330.08"/>
    <n v="0"/>
    <m/>
    <n v="292452.28000000003"/>
    <n v="4722.1499999999996"/>
    <n v="2333.69"/>
    <n v="0"/>
    <n v="4722.1499999999996"/>
    <n v="2333.69"/>
    <n v="0"/>
    <n v="0"/>
    <n v="0"/>
    <n v="0"/>
    <n v="0"/>
    <n v="0"/>
    <n v="0"/>
    <n v="0"/>
    <n v="0"/>
    <n v="0"/>
    <n v="180.6"/>
    <n v="0"/>
    <n v="0"/>
    <n v="0"/>
    <n v="700"/>
    <n v="0"/>
    <n v="0"/>
    <n v="361.2"/>
    <n v="0"/>
    <n v="0"/>
    <n v="0"/>
    <n v="699.48"/>
    <n v="15933.48"/>
    <n v="0"/>
    <n v="0"/>
    <n v="87"/>
    <n v="108"/>
    <n v="389652.84"/>
    <n v="312776.05"/>
    <n v="78.208561000000003"/>
    <n v="73.126673157900299"/>
    <n v="9.5"/>
    <m/>
    <m/>
    <m/>
    <s v="MICH"/>
    <s v="MORELIA"/>
    <s v="58336"/>
    <s v="Al corriente"/>
    <x v="2"/>
  </r>
  <r>
    <n v="5349"/>
    <s v="Hipotecaria Su Casita"/>
    <s v="FIDEICOMISO 234036"/>
    <d v="2018-05-03T00:00:00"/>
    <s v="341658"/>
    <x v="2"/>
    <n v="1"/>
    <n v="106610.72"/>
    <n v="336.36"/>
    <n v="0"/>
    <n v="106947.08"/>
    <n v="339.17"/>
    <n v="0"/>
    <n v="336.36"/>
    <n v="0"/>
    <n v="0"/>
    <m/>
    <n v="106610.72"/>
    <n v="891.23"/>
    <n v="888.42"/>
    <n v="0"/>
    <n v="891.23"/>
    <n v="45.51"/>
    <n v="0"/>
    <n v="0"/>
    <n v="842.91"/>
    <n v="0"/>
    <n v="0"/>
    <n v="0"/>
    <n v="0"/>
    <n v="0"/>
    <n v="0"/>
    <n v="0"/>
    <n v="80.33"/>
    <n v="0"/>
    <n v="0"/>
    <n v="0"/>
    <n v="0"/>
    <n v="0"/>
    <n v="0"/>
    <n v="46.57"/>
    <n v="0"/>
    <n v="0"/>
    <n v="0"/>
    <n v="0"/>
    <n v="1400"/>
    <n v="339.17"/>
    <n v="842.91"/>
    <n v="154"/>
    <n v="175"/>
    <n v="222794.4"/>
    <n v="109225.06"/>
    <n v="41.219636000000001"/>
    <n v="40.233029600514001"/>
    <n v="10"/>
    <m/>
    <m/>
    <m/>
    <s v="VER"/>
    <s v="VERACRUZ"/>
    <s v="91880"/>
    <s v="Morosidad"/>
    <x v="2"/>
  </r>
  <r>
    <n v="5350"/>
    <s v="Hipotecaria Su Casita"/>
    <s v="FIDEICOMISO 234036"/>
    <d v="2018-05-03T00:00:00"/>
    <s v="341661"/>
    <x v="1"/>
    <n v="0"/>
    <n v="218443.55"/>
    <n v="0"/>
    <n v="0"/>
    <n v="218443.55"/>
    <n v="510.45"/>
    <n v="0"/>
    <n v="0"/>
    <n v="510.45"/>
    <n v="0"/>
    <m/>
    <n v="217933.1"/>
    <n v="0"/>
    <n v="1820.36"/>
    <n v="0"/>
    <n v="0"/>
    <n v="1820.36"/>
    <n v="0"/>
    <n v="0"/>
    <n v="0"/>
    <n v="0"/>
    <n v="0"/>
    <n v="0"/>
    <n v="0"/>
    <n v="0"/>
    <n v="0"/>
    <n v="0"/>
    <n v="143.47999999999999"/>
    <n v="0"/>
    <n v="0"/>
    <n v="0"/>
    <n v="0"/>
    <n v="0"/>
    <n v="0"/>
    <n v="0"/>
    <n v="0"/>
    <n v="0"/>
    <n v="0"/>
    <n v="0"/>
    <n v="2474.29"/>
    <n v="0"/>
    <n v="0"/>
    <n v="182"/>
    <n v="201"/>
    <n v="325000.20371099998"/>
    <n v="226942.91"/>
    <n v="76.867025999999996"/>
    <n v="73.8153452952577"/>
    <n v="10"/>
    <m/>
    <m/>
    <m/>
    <s v="EM"/>
    <s v="CUAUTITLAN IZCALLI"/>
    <s v="54700"/>
    <s v="Al corriente"/>
    <x v="2"/>
  </r>
  <r>
    <n v="5351"/>
    <s v="Hipotecaria Su Casita"/>
    <s v="FIDEICOMISO 234036"/>
    <d v="2018-05-03T00:00:00"/>
    <s v="341662"/>
    <x v="1"/>
    <n v="0"/>
    <n v="224517.85"/>
    <n v="0"/>
    <n v="0"/>
    <n v="224517.85"/>
    <n v="1439.01"/>
    <n v="0"/>
    <n v="0"/>
    <n v="1439.01"/>
    <n v="0"/>
    <m/>
    <n v="223078.84"/>
    <n v="0"/>
    <n v="1777.43"/>
    <n v="0"/>
    <n v="0"/>
    <n v="1777.43"/>
    <n v="0"/>
    <n v="0"/>
    <n v="0"/>
    <n v="0"/>
    <n v="0"/>
    <n v="0"/>
    <n v="0"/>
    <n v="0"/>
    <n v="0"/>
    <n v="0"/>
    <n v="156.94999999999999"/>
    <n v="0"/>
    <n v="0"/>
    <n v="0"/>
    <n v="0"/>
    <n v="0"/>
    <n v="0"/>
    <n v="0"/>
    <n v="30.59"/>
    <n v="0"/>
    <n v="28.98"/>
    <n v="0"/>
    <n v="3403.98"/>
    <n v="0"/>
    <n v="0"/>
    <n v="101"/>
    <n v="120"/>
    <n v="355100.83795700001"/>
    <n v="248570.59"/>
    <n v="82.801266999999996"/>
    <n v="74.309718590965602"/>
    <n v="9.5"/>
    <m/>
    <m/>
    <m/>
    <s v="EM"/>
    <s v="TECAMAC"/>
    <s v="55765"/>
    <s v="Al corriente"/>
    <x v="2"/>
  </r>
  <r>
    <n v="5352"/>
    <s v="Hipotecaria Su Casita"/>
    <s v="FIDEICOMISO 234036"/>
    <d v="2018-05-03T00:00:00"/>
    <s v="341663"/>
    <x v="1"/>
    <n v="0"/>
    <n v="184860.25"/>
    <n v="0"/>
    <n v="0"/>
    <n v="184860.25"/>
    <n v="448.4"/>
    <n v="0"/>
    <n v="0"/>
    <n v="448.4"/>
    <n v="0"/>
    <m/>
    <n v="184411.85"/>
    <n v="0"/>
    <n v="1478.88"/>
    <n v="0"/>
    <n v="0"/>
    <n v="1478.88"/>
    <n v="0"/>
    <n v="0"/>
    <n v="0"/>
    <n v="0"/>
    <n v="0"/>
    <n v="0"/>
    <n v="0"/>
    <n v="0"/>
    <n v="0"/>
    <n v="0"/>
    <n v="121.45"/>
    <n v="0"/>
    <n v="0"/>
    <n v="0"/>
    <n v="0"/>
    <n v="0"/>
    <n v="0"/>
    <n v="0"/>
    <n v="314.13"/>
    <n v="0"/>
    <n v="212.86"/>
    <n v="0"/>
    <n v="2362.86"/>
    <n v="0"/>
    <n v="0"/>
    <n v="182"/>
    <n v="201"/>
    <n v="274784.83790500002"/>
    <n v="192349.39"/>
    <n v="87.695892999999998"/>
    <n v="84.077011450527905"/>
    <n v="9.6"/>
    <m/>
    <m/>
    <m/>
    <s v="QR"/>
    <s v="SOLIDARIDAD"/>
    <s v="77710"/>
    <s v="Al corriente"/>
    <x v="2"/>
  </r>
  <r>
    <n v="5353"/>
    <s v="Hipotecaria Su Casita"/>
    <s v="FIDEICOMISO 234036"/>
    <d v="2018-05-03T00:00:00"/>
    <s v="341664"/>
    <x v="1"/>
    <n v="1"/>
    <n v="479489.78"/>
    <n v="1175.6600000000001"/>
    <n v="0"/>
    <n v="480665.44"/>
    <n v="1184.8699999999999"/>
    <n v="0"/>
    <n v="1175.6600000000001"/>
    <n v="1184.8699999999999"/>
    <n v="0"/>
    <m/>
    <n v="478304.91"/>
    <n v="3765.21"/>
    <n v="3756"/>
    <n v="0"/>
    <n v="3765.21"/>
    <n v="3756"/>
    <n v="0"/>
    <n v="0"/>
    <n v="0"/>
    <n v="0"/>
    <n v="0"/>
    <n v="0"/>
    <n v="0"/>
    <n v="0"/>
    <n v="0"/>
    <n v="0"/>
    <n v="315.27999999999997"/>
    <n v="0"/>
    <n v="0"/>
    <n v="0"/>
    <n v="0"/>
    <n v="0"/>
    <n v="0"/>
    <n v="315.27999999999997"/>
    <n v="0"/>
    <n v="0"/>
    <n v="0"/>
    <n v="0"/>
    <n v="10512.3"/>
    <n v="0"/>
    <n v="0"/>
    <n v="182"/>
    <n v="201"/>
    <n v="713299.76563200005"/>
    <n v="499309.84"/>
    <n v="75.069524000000001"/>
    <n v="71.9115047293337"/>
    <n v="9.4"/>
    <m/>
    <m/>
    <m/>
    <s v="EM"/>
    <s v="ECATEPEC"/>
    <s v="55075"/>
    <s v="Al corriente"/>
    <x v="2"/>
  </r>
  <r>
    <n v="5354"/>
    <s v="Hipotecaria Su Casita"/>
    <s v="FIDEICOMISO 234036"/>
    <d v="2018-05-03T00:00:00"/>
    <s v="341665"/>
    <x v="11"/>
    <n v="5"/>
    <n v="479489.79"/>
    <n v="4799.01"/>
    <n v="0"/>
    <n v="484288.8"/>
    <n v="1184.8599999999999"/>
    <n v="0"/>
    <n v="0"/>
    <n v="0"/>
    <n v="0"/>
    <m/>
    <n v="484288.8"/>
    <n v="15115.39"/>
    <n v="3756"/>
    <n v="0"/>
    <n v="0"/>
    <n v="0"/>
    <n v="0"/>
    <n v="0"/>
    <n v="18871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83.87"/>
    <n v="18871.39"/>
    <n v="182"/>
    <n v="201"/>
    <n v="713299.54911699996"/>
    <n v="499309.68"/>
    <n v="89.133059000000003"/>
    <n v="86.451642963219101"/>
    <n v="9.4"/>
    <m/>
    <m/>
    <m/>
    <s v="EM"/>
    <s v="ECATEPEC"/>
    <s v="55075"/>
    <s v="Morosidad"/>
    <x v="2"/>
  </r>
  <r>
    <n v="5355"/>
    <s v="Hipotecaria Su Casita"/>
    <s v="FIDEICOMISO 234036"/>
    <d v="2018-05-03T00:00:00"/>
    <s v="341666"/>
    <x v="1"/>
    <n v="0"/>
    <n v="197083.42"/>
    <n v="0"/>
    <n v="0"/>
    <n v="197083.42"/>
    <n v="482.52"/>
    <n v="0"/>
    <n v="0"/>
    <n v="482.52"/>
    <n v="0"/>
    <m/>
    <n v="196600.9"/>
    <n v="0"/>
    <n v="1560.24"/>
    <n v="0"/>
    <n v="0"/>
    <n v="1560.24"/>
    <n v="0"/>
    <n v="0"/>
    <n v="0"/>
    <n v="0"/>
    <n v="0"/>
    <n v="0"/>
    <n v="0"/>
    <n v="0"/>
    <n v="0"/>
    <n v="0"/>
    <n v="146.1"/>
    <n v="0"/>
    <n v="0"/>
    <n v="0"/>
    <n v="0"/>
    <n v="0"/>
    <n v="0"/>
    <n v="0"/>
    <n v="209.66"/>
    <n v="0"/>
    <n v="198.52"/>
    <n v="0"/>
    <n v="2398.52"/>
    <n v="0"/>
    <n v="0"/>
    <n v="182"/>
    <n v="201"/>
    <n v="364498.00426800002"/>
    <n v="205148.6"/>
    <n v="88.148628000000002"/>
    <n v="84.475836532958098"/>
    <n v="9.5"/>
    <m/>
    <m/>
    <m/>
    <s v="EM"/>
    <s v="TECAMAC"/>
    <s v="55765"/>
    <s v="Al corriente"/>
    <x v="2"/>
  </r>
  <r>
    <n v="5356"/>
    <s v="Hipotecaria Su Casita"/>
    <s v="FIDEICOMISO 234036"/>
    <d v="2018-05-03T00:00:00"/>
    <s v="341667"/>
    <x v="1"/>
    <n v="0"/>
    <n v="242488.2"/>
    <n v="0"/>
    <n v="0"/>
    <n v="242488.2"/>
    <n v="593.67999999999995"/>
    <n v="0"/>
    <n v="0"/>
    <n v="593.67999999999995"/>
    <n v="0"/>
    <m/>
    <n v="241894.52"/>
    <n v="0"/>
    <n v="1919.7"/>
    <n v="0"/>
    <n v="0"/>
    <n v="1919.7"/>
    <n v="0"/>
    <n v="0"/>
    <n v="0"/>
    <n v="0"/>
    <n v="0"/>
    <n v="0"/>
    <n v="0"/>
    <n v="0"/>
    <n v="0"/>
    <n v="0"/>
    <n v="191.84"/>
    <n v="0"/>
    <n v="0"/>
    <n v="0"/>
    <n v="0"/>
    <n v="0"/>
    <n v="0"/>
    <n v="0"/>
    <n v="2710"/>
    <n v="0"/>
    <n v="2705.22"/>
    <n v="0"/>
    <n v="5415.22"/>
    <n v="0"/>
    <n v="0"/>
    <n v="182"/>
    <n v="201"/>
    <n v="500499.61070999998"/>
    <n v="252411.5"/>
    <n v="68.911143999999993"/>
    <n v="66.039891607675898"/>
    <n v="9.5"/>
    <m/>
    <m/>
    <m/>
    <s v="EM"/>
    <s v="TECAMAC"/>
    <s v="55765"/>
    <s v="Al corriente"/>
    <x v="2"/>
  </r>
  <r>
    <n v="5357"/>
    <s v="Hipotecaria Su Casita"/>
    <s v="FIDEICOMISO 234036"/>
    <d v="2018-05-03T00:00:00"/>
    <s v="341668"/>
    <x v="1"/>
    <n v="0"/>
    <n v="192690.13"/>
    <n v="0"/>
    <n v="0"/>
    <n v="192690.13"/>
    <n v="450.27"/>
    <n v="0"/>
    <n v="0"/>
    <n v="450.27"/>
    <n v="0"/>
    <m/>
    <n v="192239.86"/>
    <n v="0"/>
    <n v="1605.75"/>
    <n v="0"/>
    <n v="0"/>
    <n v="1605.75"/>
    <n v="0"/>
    <n v="0"/>
    <n v="0"/>
    <n v="0"/>
    <n v="0"/>
    <n v="0"/>
    <n v="0"/>
    <n v="0"/>
    <n v="0"/>
    <n v="0"/>
    <n v="141.26"/>
    <n v="0"/>
    <n v="0"/>
    <n v="0"/>
    <n v="0"/>
    <n v="0"/>
    <n v="0"/>
    <n v="0"/>
    <n v="26.68"/>
    <n v="0"/>
    <n v="25.96"/>
    <n v="0"/>
    <n v="2223.96"/>
    <n v="0"/>
    <n v="0"/>
    <n v="182"/>
    <n v="201"/>
    <n v="349998.77303500002"/>
    <n v="200187.5"/>
    <n v="61.124963999999999"/>
    <n v="58.698243006506601"/>
    <n v="10"/>
    <m/>
    <m/>
    <m/>
    <s v="EM"/>
    <s v="CHALCO"/>
    <s v="56640"/>
    <s v="Al corriente"/>
    <x v="2"/>
  </r>
  <r>
    <n v="5358"/>
    <s v="Hipotecaria Su Casita"/>
    <s v="FIDEICOMISO 234036"/>
    <d v="2018-05-03T00:00:00"/>
    <s v="341669"/>
    <x v="1"/>
    <n v="0"/>
    <n v="250883.3"/>
    <n v="0"/>
    <n v="0"/>
    <n v="250883.3"/>
    <n v="614.23"/>
    <n v="0"/>
    <n v="0"/>
    <n v="614.23"/>
    <n v="0"/>
    <m/>
    <n v="250269.07"/>
    <n v="0"/>
    <n v="1986.16"/>
    <n v="0"/>
    <n v="0"/>
    <n v="1986.16"/>
    <n v="0"/>
    <n v="0"/>
    <n v="0"/>
    <n v="0"/>
    <n v="0"/>
    <n v="0"/>
    <n v="0"/>
    <n v="0"/>
    <n v="0"/>
    <n v="0"/>
    <n v="169.99"/>
    <n v="0"/>
    <n v="0"/>
    <n v="0"/>
    <n v="0"/>
    <n v="0"/>
    <n v="0"/>
    <n v="0"/>
    <n v="1538.78"/>
    <n v="0"/>
    <n v="1509.16"/>
    <n v="0"/>
    <n v="4309.16"/>
    <n v="0"/>
    <n v="0"/>
    <n v="182"/>
    <n v="201"/>
    <n v="395000.01216899999"/>
    <n v="261150.05"/>
    <n v="78.539242000000002"/>
    <n v="75.266855410691804"/>
    <n v="9.5"/>
    <m/>
    <m/>
    <m/>
    <s v="EM"/>
    <s v="CHALCO"/>
    <s v="56600"/>
    <s v="Al corriente"/>
    <x v="2"/>
  </r>
  <r>
    <n v="5359"/>
    <s v="Hipotecaria Su Casita"/>
    <s v="FIDEICOMISO 234036"/>
    <d v="2018-05-03T00:00:00"/>
    <s v="341670"/>
    <x v="1"/>
    <n v="0"/>
    <n v="174834.04"/>
    <n v="0"/>
    <n v="0"/>
    <n v="174834.04"/>
    <n v="1083.75"/>
    <n v="0"/>
    <n v="0"/>
    <n v="1083.75"/>
    <n v="0"/>
    <m/>
    <n v="173750.29"/>
    <n v="0"/>
    <n v="1442.38"/>
    <n v="0"/>
    <n v="0"/>
    <n v="1442.38"/>
    <n v="0"/>
    <n v="0"/>
    <n v="0"/>
    <n v="0"/>
    <n v="0"/>
    <n v="0"/>
    <n v="0"/>
    <n v="0"/>
    <n v="0"/>
    <n v="0"/>
    <n v="131.35"/>
    <n v="0"/>
    <n v="0"/>
    <n v="0"/>
    <n v="0"/>
    <n v="0"/>
    <n v="0"/>
    <n v="0"/>
    <n v="2914.28"/>
    <n v="0"/>
    <n v="255.76"/>
    <n v="0"/>
    <n v="5571.76"/>
    <n v="0"/>
    <n v="0"/>
    <n v="102"/>
    <n v="119"/>
    <n v="360789.6"/>
    <n v="179081.08"/>
    <n v="39.002122"/>
    <n v="37.841127650756697"/>
    <n v="9.9"/>
    <m/>
    <m/>
    <m/>
    <s v="EM"/>
    <s v="ACOLMAN"/>
    <s v="55870"/>
    <s v="Proceso judicial"/>
    <x v="2"/>
  </r>
  <r>
    <n v="5360"/>
    <s v="Hipotecaria Su Casita"/>
    <s v="FIDEICOMISO 234036"/>
    <d v="2018-05-03T00:00:00"/>
    <s v="341672"/>
    <x v="20"/>
    <n v="8"/>
    <n v="126403.07"/>
    <n v="4163.2299999999996"/>
    <n v="0"/>
    <n v="130566.3"/>
    <n v="1062.58"/>
    <n v="0"/>
    <n v="0"/>
    <n v="0"/>
    <n v="0"/>
    <m/>
    <n v="130566.3"/>
    <n v="12357.96"/>
    <n v="1053.3599999999999"/>
    <n v="0"/>
    <n v="0"/>
    <n v="0"/>
    <n v="0"/>
    <n v="0"/>
    <n v="13411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25.8100000000004"/>
    <n v="13411.32"/>
    <n v="82"/>
    <n v="99"/>
    <n v="287365.2"/>
    <n v="130566.3"/>
    <n v="44.928654999999999"/>
    <n v="44.928654999999999"/>
    <n v="10"/>
    <m/>
    <m/>
    <m/>
    <s v="QR"/>
    <s v="BENITO JUAREZ"/>
    <s v="77517"/>
    <s v="Proceso judicial"/>
    <x v="2"/>
  </r>
  <r>
    <n v="5361"/>
    <s v="Hipotecaria Su Casita"/>
    <s v="FIDEICOMISO 234036"/>
    <d v="2018-05-03T00:00:00"/>
    <s v="341673"/>
    <x v="1"/>
    <n v="0"/>
    <n v="171001.67"/>
    <n v="0"/>
    <n v="0"/>
    <n v="171001.67"/>
    <n v="3065.61"/>
    <n v="0"/>
    <n v="0"/>
    <n v="3065.61"/>
    <n v="0"/>
    <m/>
    <n v="167936.06"/>
    <n v="0"/>
    <n v="1425.01"/>
    <n v="0"/>
    <n v="0"/>
    <n v="1425.01"/>
    <n v="0"/>
    <n v="0"/>
    <n v="0"/>
    <n v="0"/>
    <n v="0"/>
    <n v="0"/>
    <n v="0"/>
    <n v="0"/>
    <n v="0"/>
    <n v="0"/>
    <n v="133.46"/>
    <n v="0"/>
    <n v="0"/>
    <n v="0"/>
    <n v="0"/>
    <n v="0"/>
    <n v="0"/>
    <n v="0"/>
    <n v="0"/>
    <n v="0"/>
    <n v="0"/>
    <n v="0"/>
    <n v="4624.08"/>
    <n v="0"/>
    <n v="0"/>
    <n v="45"/>
    <n v="60"/>
    <n v="301932.65938700002"/>
    <n v="211352.86"/>
    <n v="83.999943000000002"/>
    <n v="66.744398290350006"/>
    <n v="10"/>
    <m/>
    <m/>
    <m/>
    <s v="BCN"/>
    <s v="TIJUANA"/>
    <s v="22000"/>
    <s v="Al corriente"/>
    <x v="2"/>
  </r>
  <r>
    <n v="5362"/>
    <s v="Hipotecaria Su Casita"/>
    <s v="FIDEICOMISO 234036"/>
    <d v="2018-05-03T00:00:00"/>
    <s v="341674"/>
    <x v="1"/>
    <n v="0"/>
    <n v="209263.03"/>
    <n v="0"/>
    <n v="0"/>
    <n v="209263.03"/>
    <n v="1267.72"/>
    <n v="0"/>
    <n v="0"/>
    <n v="1267.72"/>
    <n v="0"/>
    <m/>
    <n v="207995.31"/>
    <n v="0"/>
    <n v="1656.67"/>
    <n v="0"/>
    <n v="0"/>
    <n v="1656.67"/>
    <n v="0"/>
    <n v="0"/>
    <n v="0"/>
    <n v="0"/>
    <n v="0"/>
    <n v="0"/>
    <n v="0"/>
    <n v="0"/>
    <n v="0"/>
    <n v="0"/>
    <n v="155.96"/>
    <n v="0"/>
    <n v="0"/>
    <n v="0"/>
    <n v="0"/>
    <n v="0"/>
    <n v="0"/>
    <n v="0"/>
    <n v="3080.35"/>
    <n v="0"/>
    <n v="3080.35"/>
    <n v="0"/>
    <n v="6160.7"/>
    <n v="0"/>
    <n v="0"/>
    <n v="105"/>
    <n v="120"/>
    <n v="380000.59472300002"/>
    <n v="226000.42"/>
    <n v="89.763013000000001"/>
    <n v="82.611730170541406"/>
    <n v="9.5"/>
    <m/>
    <m/>
    <m/>
    <s v="BCN"/>
    <s v="TIJUANA"/>
    <s v="22125"/>
    <s v="Al corriente"/>
    <x v="2"/>
  </r>
  <r>
    <n v="5363"/>
    <s v="Hipotecaria Su Casita"/>
    <s v="FIDEICOMISO 234036"/>
    <d v="2018-05-03T00:00:00"/>
    <s v="341675"/>
    <x v="1"/>
    <n v="0"/>
    <n v="68384.91"/>
    <n v="0"/>
    <n v="0"/>
    <n v="68384.91"/>
    <n v="2995.22"/>
    <n v="0"/>
    <n v="0"/>
    <n v="2995.22"/>
    <n v="0"/>
    <m/>
    <n v="65389.69"/>
    <n v="0"/>
    <n v="541.38"/>
    <n v="0"/>
    <n v="0"/>
    <n v="541.38"/>
    <n v="0"/>
    <n v="0"/>
    <n v="0"/>
    <n v="0"/>
    <n v="0"/>
    <n v="0"/>
    <n v="0"/>
    <n v="0"/>
    <n v="0"/>
    <n v="0"/>
    <n v="170"/>
    <n v="0"/>
    <n v="0"/>
    <n v="0"/>
    <n v="0"/>
    <n v="0"/>
    <n v="0"/>
    <n v="0"/>
    <n v="0"/>
    <n v="0"/>
    <n v="0"/>
    <n v="0"/>
    <n v="3706.6"/>
    <n v="0"/>
    <n v="0"/>
    <n v="45"/>
    <n v="60"/>
    <n v="515000.01201200002"/>
    <n v="168394.48"/>
    <n v="73.041691999999998"/>
    <n v="28.3630057051483"/>
    <n v="9.5"/>
    <m/>
    <m/>
    <m/>
    <s v="BCN"/>
    <s v="TIJUANA"/>
    <s v="22240"/>
    <s v="Al corriente"/>
    <x v="2"/>
  </r>
  <r>
    <n v="5364"/>
    <s v="Hipotecaria Su Casita"/>
    <s v="FIDEICOMISO 234036"/>
    <d v="2018-05-03T00:00:00"/>
    <s v="341677"/>
    <x v="1"/>
    <n v="0"/>
    <n v="288813.52"/>
    <n v="0"/>
    <n v="0"/>
    <n v="288813.52"/>
    <n v="1725.53"/>
    <n v="0"/>
    <n v="0"/>
    <n v="1725.53"/>
    <n v="0"/>
    <m/>
    <n v="287087.99"/>
    <n v="0"/>
    <n v="2286.44"/>
    <n v="0"/>
    <n v="0"/>
    <n v="2286.44"/>
    <n v="0"/>
    <n v="0"/>
    <n v="0"/>
    <n v="0"/>
    <n v="0"/>
    <n v="0"/>
    <n v="0"/>
    <n v="0"/>
    <n v="0"/>
    <n v="0"/>
    <n v="202.4"/>
    <n v="0"/>
    <n v="0"/>
    <n v="0"/>
    <n v="0"/>
    <n v="0"/>
    <n v="0"/>
    <n v="0"/>
    <n v="0"/>
    <n v="0"/>
    <n v="0"/>
    <n v="0"/>
    <n v="4214.37"/>
    <n v="0"/>
    <n v="0"/>
    <n v="106"/>
    <n v="120"/>
    <n v="471499.99191600003"/>
    <n v="310049.99"/>
    <n v="89.076811000000006"/>
    <n v="82.479869215928403"/>
    <n v="9.5"/>
    <m/>
    <m/>
    <m/>
    <s v="EM"/>
    <s v="ECATEPEC"/>
    <s v="55076"/>
    <s v="Al corriente"/>
    <x v="2"/>
  </r>
  <r>
    <n v="5365"/>
    <s v="Hipotecaria Su Casita"/>
    <s v="FIDEICOMISO 234036"/>
    <d v="2018-05-03T00:00:00"/>
    <s v="341682"/>
    <x v="6"/>
    <n v="11"/>
    <n v="196671.95"/>
    <n v="1318.99"/>
    <n v="0"/>
    <n v="197990.94"/>
    <n v="1329.54"/>
    <n v="0"/>
    <n v="0"/>
    <n v="0"/>
    <n v="0"/>
    <m/>
    <n v="197990.94"/>
    <n v="29025.47"/>
    <n v="1573.38"/>
    <n v="0"/>
    <n v="0"/>
    <n v="0"/>
    <n v="0"/>
    <n v="0"/>
    <n v="3059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48.53"/>
    <n v="30598.85"/>
    <n v="97"/>
    <n v="111"/>
    <n v="403868.4"/>
    <n v="197990.94"/>
    <n v="47.741542000000003"/>
    <n v="47.741542000000003"/>
    <n v="9.6"/>
    <m/>
    <m/>
    <m/>
    <s v="EM"/>
    <s v="ACOLMAN"/>
    <s v="55870"/>
    <s v="Morosidad"/>
    <x v="2"/>
  </r>
  <r>
    <n v="5366"/>
    <s v="Hipotecaria Su Casita"/>
    <s v="FIDEICOMISO 234036"/>
    <d v="2018-05-03T00:00:00"/>
    <s v="341685"/>
    <x v="1"/>
    <n v="1"/>
    <n v="398853.21"/>
    <n v="1146.8"/>
    <n v="0"/>
    <n v="400000.01"/>
    <n v="1155.8800000000001"/>
    <n v="0"/>
    <n v="1146.8"/>
    <n v="1155.8800000000001"/>
    <n v="0"/>
    <m/>
    <n v="397697.33"/>
    <n v="3048.6"/>
    <n v="3157.59"/>
    <n v="0"/>
    <n v="3048.6"/>
    <n v="3157.59"/>
    <n v="0"/>
    <n v="0"/>
    <n v="0"/>
    <n v="0"/>
    <n v="0"/>
    <n v="0"/>
    <n v="0"/>
    <n v="0"/>
    <n v="0"/>
    <n v="0"/>
    <n v="212.8"/>
    <n v="0"/>
    <n v="0"/>
    <n v="0"/>
    <n v="0"/>
    <n v="0"/>
    <n v="0"/>
    <n v="0"/>
    <n v="3.73"/>
    <n v="0"/>
    <n v="0"/>
    <n v="0"/>
    <n v="8725.4"/>
    <n v="0"/>
    <n v="0"/>
    <n v="166"/>
    <n v="180"/>
    <n v="417778.8"/>
    <n v="400000.01"/>
    <n v="90"/>
    <n v="89.481897012952601"/>
    <n v="9.5"/>
    <m/>
    <m/>
    <m/>
    <s v="TAM"/>
    <s v="ALTAMIRA"/>
    <s v="89603"/>
    <s v="Al corriente"/>
    <x v="2"/>
  </r>
  <r>
    <n v="5367"/>
    <s v="Hipotecaria Su Casita"/>
    <s v="FIDEICOMISO 234036"/>
    <d v="2018-05-03T00:00:00"/>
    <s v="341686"/>
    <x v="22"/>
    <n v="14"/>
    <n v="224311.76"/>
    <n v="688.24"/>
    <n v="0"/>
    <n v="225000"/>
    <n v="693.17"/>
    <n v="0"/>
    <n v="0"/>
    <n v="0"/>
    <n v="0"/>
    <m/>
    <n v="225000"/>
    <n v="30660.06"/>
    <n v="1607.57"/>
    <n v="0"/>
    <n v="0"/>
    <n v="0"/>
    <n v="0"/>
    <n v="0"/>
    <n v="32267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1.41"/>
    <n v="32267.63"/>
    <n v="167"/>
    <n v="181"/>
    <n v="234505.44"/>
    <n v="225000"/>
    <n v="89.999993000000003"/>
    <n v="89.999993000000003"/>
    <n v="8.6"/>
    <m/>
    <m/>
    <m/>
    <s v="EM"/>
    <s v="TECAMAC"/>
    <s v="55740"/>
    <s v="Morosidad"/>
    <x v="2"/>
  </r>
  <r>
    <n v="5368"/>
    <s v="Hipotecaria Su Casita"/>
    <s v="FIDEICOMISO 234036"/>
    <d v="2018-05-03T00:00:00"/>
    <s v="341687"/>
    <x v="1"/>
    <n v="0"/>
    <n v="173039.12"/>
    <n v="0"/>
    <n v="0"/>
    <n v="173039.12"/>
    <n v="569.86"/>
    <n v="0"/>
    <n v="0"/>
    <n v="569.86"/>
    <n v="0"/>
    <m/>
    <n v="172469.26"/>
    <n v="0"/>
    <n v="1441.99"/>
    <n v="0"/>
    <n v="0"/>
    <n v="1441.99"/>
    <n v="0"/>
    <n v="0"/>
    <n v="0"/>
    <n v="0"/>
    <n v="0"/>
    <n v="0"/>
    <n v="0"/>
    <n v="0"/>
    <n v="0"/>
    <n v="0"/>
    <n v="109.85"/>
    <n v="0"/>
    <n v="0"/>
    <n v="0"/>
    <n v="0"/>
    <n v="0"/>
    <n v="0"/>
    <n v="0"/>
    <n v="0.88"/>
    <n v="0"/>
    <n v="0.57999999999999996"/>
    <n v="0"/>
    <n v="2122.58"/>
    <n v="0"/>
    <n v="0"/>
    <n v="151"/>
    <n v="165"/>
    <n v="274257.59999999998"/>
    <n v="173604.27"/>
    <n v="49.439461000000001"/>
    <n v="49.116229995200399"/>
    <n v="10"/>
    <m/>
    <m/>
    <m/>
    <s v="QR"/>
    <s v="SOLIDARIDAD"/>
    <s v="77710"/>
    <s v="Al corriente"/>
    <x v="2"/>
  </r>
  <r>
    <n v="5369"/>
    <s v="Hipotecaria Su Casita"/>
    <s v="FIDEICOMISO 234036"/>
    <d v="2018-05-03T00:00:00"/>
    <s v="341688"/>
    <x v="1"/>
    <n v="0"/>
    <n v="208726.44"/>
    <n v="0"/>
    <n v="0"/>
    <n v="208726.44"/>
    <n v="640.51"/>
    <n v="0"/>
    <n v="0"/>
    <n v="640.51"/>
    <n v="0"/>
    <m/>
    <n v="208085.93"/>
    <n v="0"/>
    <n v="1669.81"/>
    <n v="0"/>
    <n v="0"/>
    <n v="1669.81"/>
    <n v="0"/>
    <n v="0"/>
    <n v="0"/>
    <n v="0"/>
    <n v="0"/>
    <n v="0"/>
    <n v="0"/>
    <n v="0"/>
    <n v="0"/>
    <n v="0"/>
    <n v="121.04"/>
    <n v="0"/>
    <n v="0"/>
    <n v="0"/>
    <n v="0"/>
    <n v="0"/>
    <n v="0"/>
    <n v="0"/>
    <n v="20.2"/>
    <n v="0"/>
    <n v="1.56"/>
    <n v="0"/>
    <n v="2451.56"/>
    <n v="0"/>
    <n v="0"/>
    <n v="160"/>
    <n v="174"/>
    <n v="271770"/>
    <n v="209361.87"/>
    <n v="59.814402000000001"/>
    <n v="59.449867674394902"/>
    <n v="9.6"/>
    <m/>
    <m/>
    <m/>
    <s v="QR"/>
    <s v="SOLIDARIDAD"/>
    <s v="77710"/>
    <s v="Al corriente"/>
    <x v="2"/>
  </r>
  <r>
    <n v="5370"/>
    <s v="Hipotecaria Su Casita"/>
    <s v="FIDEICOMISO 234036"/>
    <d v="2018-05-03T00:00:00"/>
    <s v="341690"/>
    <x v="1"/>
    <n v="0"/>
    <n v="189516.47"/>
    <n v="0"/>
    <n v="0"/>
    <n v="189516.47"/>
    <n v="1116.76"/>
    <n v="0"/>
    <n v="0"/>
    <n v="1116.76"/>
    <n v="0"/>
    <m/>
    <n v="188399.71"/>
    <n v="0"/>
    <n v="1500.34"/>
    <n v="0"/>
    <n v="0"/>
    <n v="1500.34"/>
    <n v="0"/>
    <n v="0"/>
    <n v="0"/>
    <n v="0"/>
    <n v="0"/>
    <n v="0"/>
    <n v="0"/>
    <n v="0"/>
    <n v="0"/>
    <n v="0"/>
    <n v="138.31"/>
    <n v="0"/>
    <n v="0"/>
    <n v="0"/>
    <n v="0"/>
    <n v="0"/>
    <n v="0"/>
    <n v="0"/>
    <n v="4.13"/>
    <n v="0"/>
    <n v="3.54"/>
    <n v="0"/>
    <n v="2759.54"/>
    <n v="0"/>
    <n v="0"/>
    <n v="107"/>
    <n v="120"/>
    <n v="334599.13380700001"/>
    <n v="202252.75"/>
    <n v="84.248086999999998"/>
    <n v="78.477623462992597"/>
    <n v="9.5"/>
    <m/>
    <m/>
    <m/>
    <s v="EM"/>
    <s v="ACOLMAN"/>
    <s v="55870"/>
    <s v="Al corriente"/>
    <x v="2"/>
  </r>
  <r>
    <n v="5371"/>
    <s v="Hipotecaria Su Casita"/>
    <s v="FIDEICOMISO 234036"/>
    <d v="2018-05-03T00:00:00"/>
    <s v="341691"/>
    <x v="1"/>
    <n v="0"/>
    <n v="374098.35"/>
    <n v="0"/>
    <n v="0"/>
    <n v="374098.35"/>
    <n v="6450.23"/>
    <n v="0"/>
    <n v="0"/>
    <n v="6450.23"/>
    <n v="0"/>
    <m/>
    <n v="367648.12"/>
    <n v="0"/>
    <n v="2930.44"/>
    <n v="0"/>
    <n v="0"/>
    <n v="2930.44"/>
    <n v="0"/>
    <n v="0"/>
    <n v="0"/>
    <n v="0"/>
    <n v="0"/>
    <n v="0"/>
    <n v="0"/>
    <n v="0"/>
    <n v="0"/>
    <n v="0"/>
    <n v="299.26"/>
    <n v="0"/>
    <n v="0"/>
    <n v="0"/>
    <n v="0"/>
    <n v="0"/>
    <n v="0"/>
    <n v="0"/>
    <n v="0.77"/>
    <n v="0"/>
    <n v="0.7"/>
    <n v="0"/>
    <n v="9680.7000000000007"/>
    <n v="0"/>
    <n v="0"/>
    <n v="47"/>
    <n v="60"/>
    <n v="710999.98477600003"/>
    <n v="447699.99"/>
    <n v="76.374350000000007"/>
    <n v="62.718085371683799"/>
    <n v="9.4"/>
    <m/>
    <m/>
    <m/>
    <s v="EM"/>
    <s v="ECATEPEC"/>
    <s v="55070"/>
    <s v="Al corriente"/>
    <x v="2"/>
  </r>
  <r>
    <n v="5372"/>
    <s v="Hipotecaria Su Casita"/>
    <s v="FIDEICOMISO 234036"/>
    <d v="2018-05-03T00:00:00"/>
    <s v="341692"/>
    <x v="1"/>
    <n v="0"/>
    <n v="438861.55"/>
    <n v="0"/>
    <n v="0"/>
    <n v="438861.55"/>
    <n v="1491.62"/>
    <n v="0"/>
    <n v="0"/>
    <n v="1491.62"/>
    <n v="0"/>
    <m/>
    <n v="437369.93"/>
    <n v="0"/>
    <n v="3437.75"/>
    <n v="0"/>
    <n v="0"/>
    <n v="3437.75"/>
    <n v="0"/>
    <n v="0"/>
    <n v="0"/>
    <n v="0"/>
    <n v="0"/>
    <n v="0"/>
    <n v="0"/>
    <n v="0"/>
    <n v="0"/>
    <n v="0"/>
    <n v="308.08999999999997"/>
    <n v="0"/>
    <n v="0"/>
    <n v="0"/>
    <n v="0"/>
    <n v="0"/>
    <n v="0"/>
    <n v="0"/>
    <n v="29.54"/>
    <n v="0"/>
    <n v="0"/>
    <n v="0"/>
    <n v="5267"/>
    <n v="0"/>
    <n v="0"/>
    <n v="167"/>
    <n v="180"/>
    <n v="713999.98331299995"/>
    <n v="474799.99"/>
    <n v="90"/>
    <n v="82.905001114258695"/>
    <n v="9.4"/>
    <m/>
    <m/>
    <m/>
    <s v="EM"/>
    <s v="ECATEPEC"/>
    <s v="55070"/>
    <s v="Al corriente"/>
    <x v="2"/>
  </r>
  <r>
    <n v="5373"/>
    <s v="Hipotecaria Su Casita"/>
    <s v="FIDEICOMISO 234036"/>
    <d v="2018-05-03T00:00:00"/>
    <s v="341696"/>
    <x v="1"/>
    <n v="0"/>
    <n v="370001.18"/>
    <n v="0"/>
    <n v="0"/>
    <n v="370001.18"/>
    <n v="1196.17"/>
    <n v="0"/>
    <n v="0"/>
    <n v="1196.17"/>
    <n v="0"/>
    <m/>
    <n v="368805.01"/>
    <n v="0"/>
    <n v="2929.18"/>
    <n v="0"/>
    <n v="0"/>
    <n v="2929.18"/>
    <n v="0"/>
    <n v="0"/>
    <n v="0"/>
    <n v="0"/>
    <n v="0"/>
    <n v="0"/>
    <n v="0"/>
    <n v="0"/>
    <n v="0"/>
    <n v="0"/>
    <n v="196.84"/>
    <n v="0"/>
    <n v="0"/>
    <n v="0"/>
    <n v="0"/>
    <n v="0"/>
    <n v="0"/>
    <n v="0"/>
    <n v="1.1100000000000001"/>
    <n v="0"/>
    <n v="0.3"/>
    <n v="0"/>
    <n v="4323.3"/>
    <n v="0"/>
    <n v="0"/>
    <n v="156"/>
    <n v="169"/>
    <n v="401121.6"/>
    <n v="370001.18"/>
    <n v="74.004452000000001"/>
    <n v="73.765204370171304"/>
    <n v="9.5"/>
    <m/>
    <m/>
    <m/>
    <s v="QR"/>
    <s v="BENITO JUAREZ"/>
    <s v="77534"/>
    <s v="Proceso judicial"/>
    <x v="2"/>
  </r>
  <r>
    <n v="5374"/>
    <s v="Hipotecaria Su Casita"/>
    <s v="FIDEICOMISO 234036"/>
    <d v="2018-05-03T00:00:00"/>
    <s v="341698"/>
    <x v="1"/>
    <n v="0"/>
    <n v="72647.41"/>
    <n v="0"/>
    <n v="0"/>
    <n v="72647.41"/>
    <n v="222.58"/>
    <n v="0"/>
    <n v="0"/>
    <n v="222.58"/>
    <n v="0"/>
    <m/>
    <n v="72424.83"/>
    <n v="0"/>
    <n v="599.34"/>
    <n v="0"/>
    <n v="0"/>
    <n v="599.34"/>
    <n v="0"/>
    <n v="0"/>
    <n v="0"/>
    <n v="0"/>
    <n v="0"/>
    <n v="0"/>
    <n v="0"/>
    <n v="0"/>
    <n v="0"/>
    <n v="0"/>
    <n v="83.97"/>
    <n v="0"/>
    <n v="0"/>
    <n v="0"/>
    <n v="0"/>
    <n v="0"/>
    <n v="0"/>
    <n v="0"/>
    <n v="905.89"/>
    <n v="0"/>
    <n v="905.89"/>
    <n v="0"/>
    <n v="1811.78"/>
    <n v="0"/>
    <n v="0"/>
    <n v="158"/>
    <n v="171"/>
    <n v="291530.40000000002"/>
    <n v="72647.41"/>
    <n v="20.605865000000001"/>
    <n v="20.5427319381097"/>
    <n v="9.9"/>
    <m/>
    <m/>
    <m/>
    <s v="PUE"/>
    <s v="PUEBLA"/>
    <s v="72498"/>
    <s v="Al corriente"/>
    <x v="2"/>
  </r>
  <r>
    <n v="5375"/>
    <s v="Hipotecaria Su Casita"/>
    <s v="FIDEICOMISO 234036"/>
    <d v="2018-05-03T00:00:00"/>
    <s v="341701"/>
    <x v="1"/>
    <n v="0"/>
    <n v="250754.01"/>
    <n v="0"/>
    <n v="0"/>
    <n v="250754.01"/>
    <n v="744.56"/>
    <n v="0"/>
    <n v="0"/>
    <n v="744.56"/>
    <n v="0"/>
    <m/>
    <n v="250009.45"/>
    <n v="0"/>
    <n v="2006.03"/>
    <n v="0"/>
    <n v="0"/>
    <n v="2006.03"/>
    <n v="0"/>
    <n v="0"/>
    <n v="0"/>
    <n v="0"/>
    <n v="0"/>
    <n v="0"/>
    <n v="0"/>
    <n v="0"/>
    <n v="0"/>
    <n v="0"/>
    <n v="157.75"/>
    <n v="0"/>
    <n v="0"/>
    <n v="0"/>
    <n v="0"/>
    <n v="0"/>
    <n v="0"/>
    <n v="0"/>
    <n v="0.16"/>
    <n v="0"/>
    <n v="1.5"/>
    <n v="0"/>
    <n v="2908.5"/>
    <n v="0"/>
    <n v="0"/>
    <n v="163"/>
    <n v="176"/>
    <n v="377348"/>
    <n v="250754.01"/>
    <n v="54.630304000000002"/>
    <n v="54.468091084058102"/>
    <n v="9.6"/>
    <m/>
    <m/>
    <m/>
    <s v="EM"/>
    <s v="TECAMAC"/>
    <s v="55764"/>
    <s v="Al corriente"/>
    <x v="2"/>
  </r>
  <r>
    <n v="5376"/>
    <s v="Hipotecaria Su Casita"/>
    <s v="FIDEICOMISO 234036"/>
    <d v="2018-05-03T00:00:00"/>
    <s v="341702"/>
    <x v="1"/>
    <n v="0"/>
    <n v="424000"/>
    <n v="0"/>
    <n v="0"/>
    <n v="424000"/>
    <n v="1269.29"/>
    <n v="0"/>
    <n v="0"/>
    <n v="1269.29"/>
    <n v="0"/>
    <m/>
    <n v="422730.71"/>
    <n v="0"/>
    <n v="3356.67"/>
    <n v="0"/>
    <n v="0"/>
    <n v="3356.67"/>
    <n v="0"/>
    <n v="0"/>
    <n v="0"/>
    <n v="0"/>
    <n v="0"/>
    <n v="0"/>
    <n v="0"/>
    <n v="0"/>
    <n v="0"/>
    <n v="0"/>
    <n v="225.57"/>
    <n v="0"/>
    <n v="0"/>
    <n v="0"/>
    <n v="0"/>
    <n v="0"/>
    <n v="0"/>
    <n v="0"/>
    <n v="1268.8499999999999"/>
    <n v="0"/>
    <n v="144.11000000000001"/>
    <n v="0"/>
    <n v="6120.38"/>
    <n v="0"/>
    <n v="0"/>
    <n v="163"/>
    <n v="176"/>
    <n v="448048.32"/>
    <n v="424000"/>
    <n v="85.377363000000003"/>
    <n v="85.1217766012211"/>
    <n v="9.5"/>
    <m/>
    <m/>
    <m/>
    <s v="NL"/>
    <s v="APODACA"/>
    <s v="66647"/>
    <s v="Al corriente"/>
    <x v="2"/>
  </r>
  <r>
    <n v="5377"/>
    <s v="Hipotecaria Su Casita"/>
    <s v="FIDEICOMISO 234036"/>
    <d v="2018-05-03T00:00:00"/>
    <s v="341704"/>
    <x v="7"/>
    <n v="8"/>
    <n v="372000.01"/>
    <n v="0"/>
    <n v="0"/>
    <n v="372000.01"/>
    <n v="1078.06"/>
    <n v="0"/>
    <n v="0"/>
    <n v="0"/>
    <n v="0"/>
    <m/>
    <n v="372000.01"/>
    <n v="21111"/>
    <n v="2945"/>
    <n v="0"/>
    <n v="8134"/>
    <n v="0"/>
    <n v="0"/>
    <n v="0"/>
    <n v="15922"/>
    <n v="0"/>
    <n v="0"/>
    <n v="0"/>
    <n v="0"/>
    <n v="0"/>
    <n v="0"/>
    <n v="0"/>
    <n v="0"/>
    <n v="2250"/>
    <n v="0"/>
    <n v="0"/>
    <n v="696"/>
    <n v="0"/>
    <n v="0"/>
    <n v="0"/>
    <n v="0"/>
    <n v="0"/>
    <n v="0"/>
    <n v="0"/>
    <n v="11080"/>
    <n v="1078.06"/>
    <n v="15922"/>
    <n v="166"/>
    <n v="179"/>
    <n v="388218.92"/>
    <n v="372000.01"/>
    <n v="89.516131999999999"/>
    <n v="89.516131999999999"/>
    <n v="9.5"/>
    <m/>
    <m/>
    <m/>
    <s v="EM"/>
    <s v="CUAUTITLAN"/>
    <s v="54800"/>
    <s v="Morosidad"/>
    <x v="2"/>
  </r>
  <r>
    <n v="5378"/>
    <s v="Hipotecaria Su Casita"/>
    <s v="FIDEICOMISO 234036"/>
    <d v="2018-05-03T00:00:00"/>
    <s v="341706"/>
    <x v="10"/>
    <n v="7"/>
    <n v="243998.91"/>
    <n v="0"/>
    <n v="0"/>
    <n v="243998.91"/>
    <n v="0"/>
    <n v="0"/>
    <n v="0"/>
    <n v="0"/>
    <n v="0"/>
    <m/>
    <n v="243998.91"/>
    <n v="20965.63"/>
    <n v="2995.09"/>
    <n v="0"/>
    <n v="0"/>
    <n v="0"/>
    <n v="0"/>
    <n v="0"/>
    <n v="23960.72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960.720000000001"/>
    <n v="149"/>
    <n v="161"/>
    <n v="271440"/>
    <n v="243998.91"/>
    <n v="70.315074999999993"/>
    <n v="70.315074999999993"/>
    <n v="10"/>
    <m/>
    <m/>
    <m/>
    <s v="NL"/>
    <s v="JUAREZ"/>
    <s v="67265"/>
    <s v="Morosidad"/>
    <x v="2"/>
  </r>
  <r>
    <n v="5379"/>
    <s v="Hipotecaria Su Casita"/>
    <s v="FIDEICOMISO 234036"/>
    <d v="2018-05-03T00:00:00"/>
    <s v="341708"/>
    <x v="1"/>
    <n v="0"/>
    <n v="434997.04"/>
    <n v="0"/>
    <n v="0"/>
    <n v="434997.04"/>
    <n v="0"/>
    <n v="0"/>
    <n v="0"/>
    <n v="0"/>
    <n v="0"/>
    <m/>
    <n v="434997.04"/>
    <n v="0"/>
    <n v="5375.84"/>
    <n v="0"/>
    <n v="0"/>
    <n v="5375.84"/>
    <n v="0"/>
    <n v="0"/>
    <n v="0"/>
    <n v="1125"/>
    <n v="0"/>
    <n v="0"/>
    <n v="0"/>
    <n v="0"/>
    <n v="0"/>
    <n v="0"/>
    <n v="0"/>
    <n v="0"/>
    <n v="0"/>
    <n v="0"/>
    <n v="0"/>
    <n v="0"/>
    <n v="0"/>
    <n v="0"/>
    <n v="1.92"/>
    <n v="0"/>
    <n v="1.76"/>
    <n v="0"/>
    <n v="6502.76"/>
    <n v="0"/>
    <n v="0"/>
    <n v="147"/>
    <n v="159"/>
    <n v="486926.4"/>
    <n v="434997.04"/>
    <n v="88.029730999999998"/>
    <n v="88.029730999999998"/>
    <n v="10"/>
    <m/>
    <m/>
    <m/>
    <s v="NL"/>
    <s v="APODACA"/>
    <s v="66610"/>
    <s v="Al corriente"/>
    <x v="2"/>
  </r>
  <r>
    <n v="5380"/>
    <s v="Hipotecaria Su Casita"/>
    <s v="FIDEICOMISO 234036"/>
    <d v="2018-05-03T00:00:00"/>
    <s v="341709"/>
    <x v="1"/>
    <n v="0"/>
    <n v="302001.03000000003"/>
    <n v="0"/>
    <n v="0"/>
    <n v="302001.03000000003"/>
    <n v="0"/>
    <n v="0"/>
    <n v="0"/>
    <n v="0"/>
    <n v="0"/>
    <m/>
    <n v="302001.03000000003"/>
    <n v="0"/>
    <n v="4980.5"/>
    <n v="0"/>
    <n v="0"/>
    <n v="4980.5"/>
    <n v="0"/>
    <n v="0"/>
    <n v="0"/>
    <n v="1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05.5"/>
    <n v="0"/>
    <n v="0"/>
    <n v="89"/>
    <n v="101"/>
    <n v="335952"/>
    <n v="302001.03000000003"/>
    <n v="81.715232999999998"/>
    <n v="81.715232999999998"/>
    <n v="10"/>
    <m/>
    <m/>
    <m/>
    <s v="EM"/>
    <s v="TULTITLAN"/>
    <s v="54930"/>
    <s v="Al corriente"/>
    <x v="2"/>
  </r>
  <r>
    <n v="5381"/>
    <s v="Hipotecaria Su Casita"/>
    <s v="FIDEICOMISO 234036"/>
    <d v="2018-05-03T00:00:00"/>
    <s v="341711"/>
    <x v="1"/>
    <n v="0"/>
    <n v="139844.51999999999"/>
    <n v="0"/>
    <n v="0"/>
    <n v="139844.51999999999"/>
    <n v="0"/>
    <n v="0"/>
    <n v="0"/>
    <n v="0"/>
    <n v="0"/>
    <m/>
    <n v="139844.51999999999"/>
    <n v="0"/>
    <n v="2548.67"/>
    <n v="0"/>
    <n v="0"/>
    <n v="2548.67"/>
    <n v="0"/>
    <n v="0"/>
    <n v="0"/>
    <n v="1125"/>
    <n v="0"/>
    <n v="0"/>
    <n v="0"/>
    <n v="0"/>
    <n v="0"/>
    <n v="0"/>
    <n v="0"/>
    <n v="0"/>
    <n v="0"/>
    <n v="0"/>
    <n v="0"/>
    <n v="0"/>
    <n v="0"/>
    <n v="0"/>
    <n v="3.96"/>
    <n v="0"/>
    <n v="3.63"/>
    <n v="0"/>
    <n v="3677.63"/>
    <n v="0"/>
    <n v="0"/>
    <n v="78"/>
    <n v="90"/>
    <n v="293980.79999999999"/>
    <n v="139844.51999999999"/>
    <n v="52.418498"/>
    <n v="52.418498"/>
    <n v="10"/>
    <m/>
    <m/>
    <m/>
    <s v="QR"/>
    <s v="BENITO JUAREZ"/>
    <s v="77517"/>
    <s v="Al corriente"/>
    <x v="2"/>
  </r>
  <r>
    <n v="5382"/>
    <s v="Hipotecaria Su Casita"/>
    <s v="FIDEICOMISO 234036"/>
    <d v="2018-05-03T00:00:00"/>
    <s v="341714"/>
    <x v="2"/>
    <n v="1"/>
    <n v="394269.27"/>
    <n v="0"/>
    <n v="0"/>
    <n v="394269.27"/>
    <n v="0"/>
    <n v="0"/>
    <n v="0"/>
    <n v="0"/>
    <n v="0"/>
    <m/>
    <n v="394269.27"/>
    <n v="4396.1000000000004"/>
    <n v="4396.1000000000004"/>
    <n v="0"/>
    <n v="4396.1000000000004"/>
    <n v="0"/>
    <n v="0"/>
    <n v="0"/>
    <n v="4396.1000000000004"/>
    <n v="48.9"/>
    <n v="0"/>
    <n v="0"/>
    <n v="0"/>
    <n v="0"/>
    <n v="0"/>
    <n v="0"/>
    <n v="0"/>
    <n v="1080"/>
    <n v="0"/>
    <n v="0"/>
    <n v="0"/>
    <n v="0"/>
    <n v="0"/>
    <n v="0"/>
    <n v="0"/>
    <n v="0"/>
    <n v="0"/>
    <n v="0"/>
    <n v="5525"/>
    <n v="0"/>
    <n v="4396.1000000000004"/>
    <n v="155"/>
    <n v="167"/>
    <n v="475226.4"/>
    <n v="394269.27"/>
    <n v="65.000260999999995"/>
    <n v="65.000260999999995"/>
    <n v="8.4"/>
    <m/>
    <m/>
    <m/>
    <s v="QRO"/>
    <s v="CORREGIDORA"/>
    <s v="76900"/>
    <s v="Morosidad"/>
    <x v="2"/>
  </r>
  <r>
    <n v="5383"/>
    <s v="Hipotecaria Su Casita"/>
    <s v="FIDEICOMISO 234036"/>
    <d v="2018-05-03T00:00:00"/>
    <s v="341718"/>
    <x v="2"/>
    <n v="0"/>
    <n v="289491.62"/>
    <n v="0"/>
    <n v="0"/>
    <n v="289491.62"/>
    <n v="0"/>
    <n v="0"/>
    <n v="0"/>
    <n v="0"/>
    <n v="0"/>
    <m/>
    <n v="289491.62"/>
    <n v="0"/>
    <n v="3406.35"/>
    <n v="0"/>
    <n v="0"/>
    <n v="0"/>
    <n v="0"/>
    <n v="0"/>
    <n v="3406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06.35"/>
    <n v="159"/>
    <n v="171"/>
    <n v="450560.4"/>
    <n v="289491.62"/>
    <n v="49.110396999999999"/>
    <n v="49.110396999999999"/>
    <n v="9.6"/>
    <m/>
    <m/>
    <m/>
    <s v="BCN"/>
    <s v="TIJUANA"/>
    <s v="22723"/>
    <s v="Morosidad"/>
    <x v="2"/>
  </r>
  <r>
    <n v="5384"/>
    <s v="Hipotecaria Su Casita"/>
    <s v="FIDEICOMISO 234036"/>
    <d v="2018-05-03T00:00:00"/>
    <s v="341719"/>
    <x v="1"/>
    <n v="0"/>
    <n v="391935.81"/>
    <n v="0"/>
    <n v="0"/>
    <n v="391935.81"/>
    <n v="0"/>
    <n v="0"/>
    <n v="0"/>
    <n v="0"/>
    <n v="0"/>
    <m/>
    <n v="391935.81"/>
    <n v="0"/>
    <n v="5960.69"/>
    <n v="0"/>
    <n v="0"/>
    <n v="5960.69"/>
    <n v="0"/>
    <n v="0"/>
    <n v="0"/>
    <n v="1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85.69"/>
    <n v="0"/>
    <n v="0"/>
    <n v="99"/>
    <n v="111"/>
    <n v="546620.4"/>
    <n v="391935.81"/>
    <n v="69.946815000000001"/>
    <n v="69.946815000000001"/>
    <n v="9.5"/>
    <m/>
    <m/>
    <m/>
    <s v="QRO"/>
    <s v="QUERETARO"/>
    <s v="76148"/>
    <s v="Al corriente"/>
    <x v="2"/>
  </r>
  <r>
    <n v="5385"/>
    <s v="Hipotecaria Su Casita"/>
    <s v="FIDEICOMISO 234036"/>
    <d v="2018-05-03T00:00:00"/>
    <s v="341721"/>
    <x v="1"/>
    <n v="0"/>
    <n v="173201.99"/>
    <n v="0"/>
    <n v="0"/>
    <n v="173201.99"/>
    <n v="0"/>
    <n v="0"/>
    <n v="0"/>
    <n v="0"/>
    <n v="0"/>
    <m/>
    <n v="173201.99"/>
    <n v="0"/>
    <n v="2631.23"/>
    <n v="0"/>
    <n v="0"/>
    <n v="2631.23"/>
    <n v="0"/>
    <n v="0"/>
    <n v="0"/>
    <n v="1125"/>
    <n v="0"/>
    <n v="0"/>
    <n v="0"/>
    <n v="0"/>
    <n v="0"/>
    <n v="0"/>
    <n v="0"/>
    <n v="0"/>
    <n v="0"/>
    <n v="0"/>
    <n v="0"/>
    <n v="0"/>
    <n v="0"/>
    <n v="0"/>
    <n v="276.87"/>
    <n v="0"/>
    <n v="233.1"/>
    <n v="0"/>
    <n v="4033.1"/>
    <n v="0"/>
    <n v="0"/>
    <n v="99"/>
    <n v="111"/>
    <n v="188072.4"/>
    <n v="173201.99"/>
    <n v="89.844549000000001"/>
    <n v="89.844549000000001"/>
    <n v="9.6"/>
    <m/>
    <m/>
    <m/>
    <s v="PUE"/>
    <s v="SAN MARTIN TEXMELUCAN"/>
    <s v="74120"/>
    <s v="Al corriente"/>
    <x v="2"/>
  </r>
  <r>
    <n v="5386"/>
    <s v="Hipotecaria Su Casita"/>
    <s v="FIDEICOMISO 234036"/>
    <d v="2018-05-03T00:00:00"/>
    <s v="341722"/>
    <x v="1"/>
    <n v="0"/>
    <n v="372999.98"/>
    <n v="0"/>
    <n v="0"/>
    <n v="372999.98"/>
    <n v="0"/>
    <n v="0"/>
    <n v="0"/>
    <n v="0"/>
    <n v="0"/>
    <m/>
    <n v="372999.98"/>
    <n v="0"/>
    <n v="4305.04"/>
    <n v="0"/>
    <n v="0"/>
    <n v="4305.04"/>
    <n v="0"/>
    <n v="0"/>
    <n v="0"/>
    <n v="1125"/>
    <n v="0"/>
    <n v="0"/>
    <n v="0"/>
    <n v="0"/>
    <n v="0"/>
    <n v="0"/>
    <n v="0"/>
    <n v="0"/>
    <n v="0"/>
    <n v="0"/>
    <n v="0"/>
    <n v="0"/>
    <n v="0"/>
    <n v="0"/>
    <n v="91.8"/>
    <n v="0"/>
    <n v="81.84"/>
    <n v="0"/>
    <n v="5521.84"/>
    <n v="0"/>
    <n v="0"/>
    <n v="161"/>
    <n v="173"/>
    <n v="398366.68"/>
    <n v="372999.98"/>
    <n v="84.450406000000001"/>
    <n v="84.450406000000001"/>
    <n v="9.5"/>
    <m/>
    <m/>
    <m/>
    <s v="NL"/>
    <s v="APODACA"/>
    <s v="66613"/>
    <s v="Al corriente"/>
    <x v="2"/>
  </r>
  <r>
    <n v="5387"/>
    <s v="Hipotecaria Su Casita"/>
    <s v="FIDEICOMISO 234036"/>
    <d v="2018-05-03T00:00:00"/>
    <s v="341723"/>
    <x v="1"/>
    <n v="0"/>
    <n v="205000.01"/>
    <n v="0"/>
    <n v="0"/>
    <n v="205000.01"/>
    <n v="0"/>
    <n v="0"/>
    <n v="0"/>
    <n v="0"/>
    <n v="0"/>
    <m/>
    <n v="205000.01"/>
    <n v="0"/>
    <n v="2364.33"/>
    <n v="0"/>
    <n v="0"/>
    <n v="2364.33"/>
    <n v="0"/>
    <n v="0"/>
    <n v="0"/>
    <n v="1125"/>
    <n v="0"/>
    <n v="0"/>
    <n v="0"/>
    <n v="0"/>
    <n v="0"/>
    <n v="0"/>
    <n v="0"/>
    <n v="0"/>
    <n v="0"/>
    <n v="0"/>
    <n v="0"/>
    <n v="0"/>
    <n v="0"/>
    <n v="0"/>
    <n v="18.04"/>
    <n v="0"/>
    <n v="7.37"/>
    <n v="0"/>
    <n v="3507.37"/>
    <n v="0"/>
    <n v="0"/>
    <n v="163"/>
    <n v="175"/>
    <n v="216881.08"/>
    <n v="205000.01"/>
    <n v="87.804873999999998"/>
    <n v="87.804873999999998"/>
    <n v="9.6"/>
    <m/>
    <m/>
    <m/>
    <s v="NL"/>
    <s v="MONTERREY"/>
    <s v="64103"/>
    <s v="Al corriente"/>
    <x v="2"/>
  </r>
  <r>
    <n v="5388"/>
    <s v="Hipotecaria Su Casita"/>
    <s v="FIDEICOMISO 234036"/>
    <d v="2018-05-03T00:00:00"/>
    <s v="341724"/>
    <x v="1"/>
    <n v="0"/>
    <n v="484585.91"/>
    <n v="0"/>
    <n v="0"/>
    <n v="484585.91"/>
    <n v="0"/>
    <n v="0"/>
    <n v="0"/>
    <n v="0"/>
    <n v="0"/>
    <m/>
    <n v="484585.91"/>
    <n v="0"/>
    <n v="5564.66"/>
    <n v="0"/>
    <n v="0"/>
    <n v="5564.66"/>
    <n v="0"/>
    <n v="0"/>
    <n v="0"/>
    <n v="1125"/>
    <n v="0"/>
    <n v="0"/>
    <n v="0"/>
    <n v="0"/>
    <n v="0"/>
    <n v="0"/>
    <n v="0"/>
    <n v="0"/>
    <n v="0"/>
    <n v="0"/>
    <n v="0"/>
    <n v="0"/>
    <n v="0"/>
    <n v="0"/>
    <n v="102.38"/>
    <n v="0"/>
    <n v="92.04"/>
    <n v="0"/>
    <n v="6792.04"/>
    <n v="0"/>
    <n v="0"/>
    <n v="163"/>
    <n v="175"/>
    <n v="534992.96"/>
    <n v="484585.91"/>
    <n v="71.765998999999994"/>
    <n v="71.765998999999994"/>
    <n v="9.5"/>
    <m/>
    <m/>
    <m/>
    <s v="BCN"/>
    <s v="MEXICALI"/>
    <s v="21000"/>
    <s v="Al corriente"/>
    <x v="2"/>
  </r>
  <r>
    <n v="5389"/>
    <s v="Hipotecaria Su Casita"/>
    <s v="FIDEICOMISO 234036"/>
    <d v="2018-05-03T00:00:00"/>
    <s v="341726"/>
    <x v="1"/>
    <n v="0"/>
    <n v="200527.87"/>
    <n v="0"/>
    <n v="0"/>
    <n v="200527.87"/>
    <n v="0"/>
    <n v="0"/>
    <n v="0"/>
    <n v="0"/>
    <n v="0"/>
    <m/>
    <n v="200527.87"/>
    <n v="0"/>
    <n v="2967.81"/>
    <n v="0"/>
    <n v="0"/>
    <n v="2967.81"/>
    <n v="0"/>
    <n v="0"/>
    <n v="0"/>
    <n v="1125"/>
    <n v="0"/>
    <n v="0"/>
    <n v="0"/>
    <n v="0"/>
    <n v="0"/>
    <n v="0"/>
    <n v="0"/>
    <n v="0"/>
    <n v="0"/>
    <n v="0"/>
    <n v="0"/>
    <n v="0"/>
    <n v="0"/>
    <n v="0"/>
    <n v="86.28"/>
    <n v="0"/>
    <n v="679.09"/>
    <n v="0"/>
    <n v="4179.09"/>
    <n v="0"/>
    <n v="0"/>
    <n v="104"/>
    <n v="116"/>
    <n v="273849.8"/>
    <n v="200527.87"/>
    <n v="68.518348000000003"/>
    <n v="68.518348000000003"/>
    <n v="9.6"/>
    <m/>
    <m/>
    <m/>
    <s v="EM"/>
    <s v="CHICOLOAPAN"/>
    <s v="56377"/>
    <s v="Al corriente"/>
    <x v="2"/>
  </r>
  <r>
    <n v="5390"/>
    <s v="Hipotecaria Su Casita"/>
    <s v="FIDEICOMISO 234036"/>
    <d v="2018-05-03T00:00:00"/>
    <s v="341728"/>
    <x v="1"/>
    <n v="0"/>
    <n v="426785.01"/>
    <n v="0"/>
    <n v="0"/>
    <n v="426785.01"/>
    <n v="0"/>
    <n v="0"/>
    <n v="0"/>
    <n v="0"/>
    <n v="0"/>
    <m/>
    <n v="426785.01"/>
    <n v="0"/>
    <n v="4904.47"/>
    <n v="0"/>
    <n v="0"/>
    <n v="4904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44"/>
    <n v="0"/>
    <n v="46.44"/>
    <n v="0"/>
    <n v="4950.91"/>
    <n v="0"/>
    <n v="0"/>
    <n v="165"/>
    <n v="175"/>
    <n v="476014.68"/>
    <n v="426785.01"/>
    <n v="65.011776999999995"/>
    <n v="65.011776999999995"/>
    <n v="9.5"/>
    <m/>
    <m/>
    <m/>
    <s v="QR"/>
    <s v="BENITO JUAREZ"/>
    <s v="77500"/>
    <s v="Proceso judicial"/>
    <x v="2"/>
  </r>
  <r>
    <n v="5391"/>
    <s v="Hipotecaria Su Casita"/>
    <s v="FIDEICOMISO 234036"/>
    <d v="2018-05-03T00:00:00"/>
    <s v="341729"/>
    <x v="1"/>
    <n v="0"/>
    <n v="338744.47"/>
    <n v="0"/>
    <n v="0"/>
    <n v="338744.47"/>
    <n v="869.97"/>
    <n v="0"/>
    <n v="0"/>
    <n v="869.97"/>
    <n v="0"/>
    <m/>
    <n v="337874.5"/>
    <n v="0"/>
    <n v="2681.73"/>
    <n v="0"/>
    <n v="0"/>
    <n v="2681.73"/>
    <n v="0"/>
    <n v="0"/>
    <n v="0"/>
    <n v="0"/>
    <n v="0"/>
    <n v="0"/>
    <n v="0"/>
    <n v="0"/>
    <n v="0"/>
    <n v="0"/>
    <n v="221.44"/>
    <n v="0"/>
    <n v="0"/>
    <n v="0"/>
    <n v="0"/>
    <n v="0"/>
    <n v="0"/>
    <n v="0"/>
    <n v="3020.62"/>
    <n v="0"/>
    <n v="3020.62"/>
    <n v="0"/>
    <n v="6793.76"/>
    <n v="0"/>
    <n v="0"/>
    <n v="183"/>
    <n v="193"/>
    <n v="501000.04474699998"/>
    <n v="350700.03"/>
    <n v="88.742508000000001"/>
    <n v="85.497085698127805"/>
    <n v="9.5"/>
    <m/>
    <m/>
    <m/>
    <s v="QRO"/>
    <s v="SAN JUAN DEL RIO"/>
    <s v="76800"/>
    <s v="Al corriente"/>
    <x v="2"/>
  </r>
  <r>
    <n v="5392"/>
    <s v="Hipotecaria Su Casita"/>
    <s v="FIDEICOMISO 234036"/>
    <d v="2018-05-03T00:00:00"/>
    <s v="341730"/>
    <x v="1"/>
    <n v="1"/>
    <n v="320186.07"/>
    <n v="769.77"/>
    <n v="0"/>
    <n v="320955.84000000003"/>
    <n v="775.86"/>
    <n v="0"/>
    <n v="769.77"/>
    <n v="775.86"/>
    <n v="0"/>
    <m/>
    <n v="319410.21000000002"/>
    <n v="2540.9"/>
    <n v="2534.81"/>
    <n v="0"/>
    <n v="2540.9"/>
    <n v="2534.81"/>
    <n v="0"/>
    <n v="0"/>
    <n v="0"/>
    <n v="1125"/>
    <n v="0"/>
    <n v="0"/>
    <n v="0"/>
    <n v="0"/>
    <n v="0"/>
    <n v="0"/>
    <n v="206.41"/>
    <n v="1125"/>
    <n v="0"/>
    <n v="0"/>
    <n v="0"/>
    <n v="0"/>
    <n v="0"/>
    <n v="197.05"/>
    <n v="11.2"/>
    <n v="0"/>
    <n v="0"/>
    <n v="0"/>
    <n v="9286"/>
    <n v="0"/>
    <n v="0"/>
    <n v="183"/>
    <n v="193"/>
    <n v="467000.39301399997"/>
    <n v="326900.27"/>
    <n v="86.295432000000005"/>
    <n v="84.318199116693094"/>
    <n v="9.5"/>
    <m/>
    <m/>
    <m/>
    <s v="EM"/>
    <s v="ECATEPEC"/>
    <s v="55075"/>
    <s v="Al corriente"/>
    <x v="2"/>
  </r>
  <r>
    <n v="5393"/>
    <s v="Hipotecaria Su Casita"/>
    <s v="FIDEICOMISO 234036"/>
    <d v="2018-05-03T00:00:00"/>
    <s v="341731"/>
    <x v="1"/>
    <n v="0"/>
    <n v="243396.1"/>
    <n v="0"/>
    <n v="0"/>
    <n v="243396.1"/>
    <n v="589.78"/>
    <n v="0"/>
    <n v="0"/>
    <n v="589.78"/>
    <n v="0"/>
    <m/>
    <n v="242806.32"/>
    <n v="0"/>
    <n v="1926.89"/>
    <n v="0"/>
    <n v="0"/>
    <n v="1926.89"/>
    <n v="0"/>
    <n v="0"/>
    <n v="0"/>
    <n v="0"/>
    <n v="0"/>
    <n v="0"/>
    <n v="0"/>
    <n v="0"/>
    <n v="0"/>
    <n v="0"/>
    <n v="156.91"/>
    <n v="0"/>
    <n v="0"/>
    <n v="0"/>
    <n v="0"/>
    <n v="0"/>
    <n v="0"/>
    <n v="0"/>
    <n v="0"/>
    <n v="0"/>
    <n v="0"/>
    <n v="0"/>
    <n v="2673.58"/>
    <n v="0"/>
    <n v="0"/>
    <n v="183"/>
    <n v="193"/>
    <n v="355000.01294799999"/>
    <n v="248500.01"/>
    <n v="89.999994999999998"/>
    <n v="87.937894191506899"/>
    <n v="9.5"/>
    <m/>
    <m/>
    <m/>
    <s v="SON"/>
    <s v="AGUA PRIETA"/>
    <s v="84200"/>
    <s v="Al corriente"/>
    <x v="2"/>
  </r>
  <r>
    <n v="5394"/>
    <s v="Hipotecaria Su Casita"/>
    <s v="FIDEICOMISO 234036"/>
    <d v="2018-05-03T00:00:00"/>
    <s v="341732"/>
    <x v="1"/>
    <n v="0"/>
    <n v="119839.27"/>
    <n v="0"/>
    <n v="0"/>
    <n v="119839.27"/>
    <n v="0"/>
    <n v="0"/>
    <n v="0"/>
    <n v="0"/>
    <n v="0"/>
    <m/>
    <n v="119839.27"/>
    <n v="0"/>
    <n v="1394.13"/>
    <n v="0"/>
    <n v="0"/>
    <n v="1394.13"/>
    <n v="0"/>
    <n v="0"/>
    <n v="0"/>
    <n v="1125"/>
    <n v="0"/>
    <n v="0"/>
    <n v="0"/>
    <n v="0"/>
    <n v="0"/>
    <n v="0"/>
    <n v="0"/>
    <n v="0"/>
    <n v="0"/>
    <n v="0"/>
    <n v="0"/>
    <n v="0"/>
    <n v="0"/>
    <n v="0"/>
    <n v="0"/>
    <n v="0"/>
    <n v="2519.13"/>
    <n v="0"/>
    <n v="2519.13"/>
    <n v="0"/>
    <n v="0"/>
    <n v="179"/>
    <n v="188"/>
    <n v="278604"/>
    <n v="119839.27"/>
    <n v="41.977429999999998"/>
    <n v="41.977429999999998"/>
    <n v="10"/>
    <m/>
    <m/>
    <m/>
    <s v="QR"/>
    <s v="BENITO JUAREZ"/>
    <s v="77517"/>
    <s v="Al corriente"/>
    <x v="2"/>
  </r>
  <r>
    <n v="5395"/>
    <s v="Hipotecaria Su Casita"/>
    <s v="FIDEICOMISO 234036"/>
    <d v="2018-05-03T00:00:00"/>
    <s v="341733"/>
    <x v="1"/>
    <n v="1"/>
    <n v="383999.32"/>
    <n v="0"/>
    <n v="0"/>
    <n v="383999.32"/>
    <n v="0"/>
    <n v="0"/>
    <n v="0"/>
    <n v="0"/>
    <n v="0"/>
    <m/>
    <n v="383999.32"/>
    <n v="945.11"/>
    <n v="4652.79"/>
    <n v="0"/>
    <n v="945.11"/>
    <n v="4652.79"/>
    <n v="0"/>
    <n v="0"/>
    <n v="0"/>
    <n v="1125"/>
    <n v="0"/>
    <n v="0"/>
    <n v="0"/>
    <n v="0"/>
    <n v="0"/>
    <n v="0"/>
    <n v="0"/>
    <n v="0"/>
    <n v="0"/>
    <n v="0"/>
    <n v="0"/>
    <n v="0"/>
    <n v="0"/>
    <n v="0"/>
    <n v="2677.1"/>
    <n v="0"/>
    <n v="0"/>
    <n v="0"/>
    <n v="9400"/>
    <n v="0"/>
    <n v="0"/>
    <n v="155"/>
    <n v="165"/>
    <n v="416412"/>
    <n v="383999.32"/>
    <n v="80.754051000000004"/>
    <n v="80.754051000000004"/>
    <n v="10"/>
    <m/>
    <m/>
    <m/>
    <s v="NL"/>
    <s v="APODACA"/>
    <s v="66613"/>
    <s v="Al corriente"/>
    <x v="2"/>
  </r>
  <r>
    <n v="5396"/>
    <s v="Hipotecaria Su Casita"/>
    <s v="FIDEICOMISO 234036"/>
    <d v="2018-05-03T00:00:00"/>
    <s v="341734"/>
    <x v="2"/>
    <n v="0"/>
    <n v="205000.01"/>
    <n v="0"/>
    <n v="0"/>
    <n v="205000.01"/>
    <n v="0"/>
    <n v="0"/>
    <n v="0"/>
    <n v="0"/>
    <n v="0"/>
    <m/>
    <n v="205000.01"/>
    <n v="0"/>
    <n v="2378"/>
    <n v="0"/>
    <n v="0"/>
    <n v="0"/>
    <n v="0"/>
    <n v="0"/>
    <n v="2378"/>
    <n v="8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8"/>
    <n v="0"/>
    <n v="2378"/>
    <n v="163"/>
    <n v="173"/>
    <n v="216881.08"/>
    <n v="205000.01"/>
    <n v="82.926828"/>
    <n v="82.926828"/>
    <n v="9.6"/>
    <m/>
    <m/>
    <m/>
    <s v="NL"/>
    <s v="MONTERREY"/>
    <s v="64103"/>
    <s v="Morosidad"/>
    <x v="2"/>
  </r>
  <r>
    <n v="5397"/>
    <s v="Hipotecaria Su Casita"/>
    <s v="FIDEICOMISO 234036"/>
    <d v="2018-05-03T00:00:00"/>
    <s v="341735"/>
    <x v="1"/>
    <n v="0"/>
    <n v="358261.49"/>
    <n v="0"/>
    <n v="0"/>
    <n v="358261.49"/>
    <n v="0"/>
    <n v="0"/>
    <n v="0"/>
    <n v="0"/>
    <n v="0"/>
    <m/>
    <n v="358261.49"/>
    <n v="0"/>
    <n v="4457.37"/>
    <n v="0"/>
    <n v="0"/>
    <n v="4457.37"/>
    <n v="0"/>
    <n v="0"/>
    <n v="0"/>
    <n v="1125"/>
    <n v="0"/>
    <n v="0"/>
    <n v="0"/>
    <n v="0"/>
    <n v="0"/>
    <n v="0"/>
    <n v="0"/>
    <n v="0"/>
    <n v="0"/>
    <n v="0"/>
    <n v="0"/>
    <n v="0"/>
    <n v="0"/>
    <n v="0"/>
    <n v="5.17"/>
    <n v="0"/>
    <n v="4.54"/>
    <n v="0"/>
    <n v="5587.54"/>
    <n v="0"/>
    <n v="0"/>
    <n v="148"/>
    <n v="158"/>
    <n v="475090.8"/>
    <n v="358261.49"/>
    <n v="54.956408000000003"/>
    <n v="54.956408000000003"/>
    <n v="10"/>
    <m/>
    <m/>
    <m/>
    <s v="EM"/>
    <s v="NICOLAS ROMERO"/>
    <s v="54414"/>
    <s v="Al corriente"/>
    <x v="2"/>
  </r>
  <r>
    <n v="5398"/>
    <s v="Hipotecaria Su Casita"/>
    <s v="FIDEICOMISO 234036"/>
    <d v="2018-05-03T00:00:00"/>
    <s v="341736"/>
    <x v="4"/>
    <n v="2"/>
    <n v="407893.79"/>
    <n v="0"/>
    <n v="0"/>
    <n v="407893.79"/>
    <n v="0"/>
    <n v="0"/>
    <n v="0"/>
    <n v="0"/>
    <n v="0"/>
    <m/>
    <n v="407893.79"/>
    <n v="10047.780000000001"/>
    <n v="5023.8900000000003"/>
    <n v="0"/>
    <n v="6403.77"/>
    <n v="0"/>
    <n v="0"/>
    <n v="0"/>
    <n v="8667.9"/>
    <n v="0"/>
    <n v="0"/>
    <n v="0"/>
    <n v="0"/>
    <n v="0"/>
    <n v="0"/>
    <n v="0"/>
    <n v="0"/>
    <n v="2246.23"/>
    <n v="0"/>
    <n v="0"/>
    <n v="350"/>
    <n v="0"/>
    <n v="0"/>
    <n v="0"/>
    <n v="0"/>
    <n v="0"/>
    <n v="0"/>
    <n v="0"/>
    <n v="9000"/>
    <n v="0"/>
    <n v="8667.9"/>
    <n v="150"/>
    <n v="160"/>
    <n v="463782"/>
    <n v="407893.79"/>
    <n v="71.398742999999996"/>
    <n v="71.398742999999996"/>
    <n v="10"/>
    <m/>
    <m/>
    <m/>
    <s v="JAL"/>
    <s v="PUERTO VALLARTA"/>
    <s v="48340"/>
    <s v="Morosidad"/>
    <x v="2"/>
  </r>
  <r>
    <n v="5399"/>
    <s v="Hipotecaria Su Casita"/>
    <s v="FIDEICOMISO 234036"/>
    <d v="2018-05-03T00:00:00"/>
    <s v="341737"/>
    <x v="1"/>
    <n v="0"/>
    <n v="181754.91"/>
    <n v="0"/>
    <n v="0"/>
    <n v="181754.91"/>
    <n v="0"/>
    <n v="0"/>
    <n v="0"/>
    <n v="0"/>
    <n v="0"/>
    <m/>
    <n v="181754.91"/>
    <n v="0"/>
    <n v="2252.25"/>
    <n v="0"/>
    <n v="0"/>
    <n v="2252.25"/>
    <n v="0"/>
    <n v="0"/>
    <n v="0"/>
    <n v="1125"/>
    <n v="0"/>
    <n v="0"/>
    <n v="0"/>
    <n v="0"/>
    <n v="0"/>
    <n v="0"/>
    <n v="0"/>
    <n v="0"/>
    <n v="0"/>
    <n v="0"/>
    <n v="0"/>
    <n v="0"/>
    <n v="0"/>
    <n v="0"/>
    <n v="0.5"/>
    <n v="0"/>
    <n v="0.75"/>
    <n v="0"/>
    <n v="3377.75"/>
    <n v="0"/>
    <n v="0"/>
    <n v="150"/>
    <n v="160"/>
    <n v="266730"/>
    <n v="181754.91"/>
    <n v="50.325032999999998"/>
    <n v="50.325032999999998"/>
    <n v="10"/>
    <m/>
    <m/>
    <m/>
    <s v="BCN"/>
    <s v="MEXICALI"/>
    <s v="21323"/>
    <s v="Al corriente"/>
    <x v="2"/>
  </r>
  <r>
    <n v="5400"/>
    <s v="Hipotecaria Su Casita"/>
    <s v="FIDEICOMISO 234036"/>
    <d v="2018-05-03T00:00:00"/>
    <s v="341738"/>
    <x v="1"/>
    <n v="0"/>
    <n v="188306.03"/>
    <n v="0"/>
    <n v="0"/>
    <n v="188306.03"/>
    <n v="0"/>
    <n v="0"/>
    <n v="0"/>
    <n v="0"/>
    <n v="0"/>
    <m/>
    <n v="188306.03"/>
    <n v="0"/>
    <n v="2287.92"/>
    <n v="0"/>
    <n v="0"/>
    <n v="2287.92"/>
    <n v="0"/>
    <n v="0"/>
    <n v="0"/>
    <n v="1125"/>
    <n v="0"/>
    <n v="0"/>
    <n v="0"/>
    <n v="0"/>
    <n v="0"/>
    <n v="0"/>
    <n v="0"/>
    <n v="0"/>
    <n v="0"/>
    <n v="0"/>
    <n v="0"/>
    <n v="0"/>
    <n v="0"/>
    <n v="0"/>
    <n v="998.8"/>
    <n v="0"/>
    <n v="1111.72"/>
    <n v="0"/>
    <n v="4411.72"/>
    <n v="0"/>
    <n v="0"/>
    <n v="157"/>
    <n v="167"/>
    <n v="347605.2"/>
    <n v="188306.03"/>
    <n v="45.150635999999999"/>
    <n v="45.150635999999999"/>
    <n v="9.9"/>
    <m/>
    <m/>
    <m/>
    <s v="QR"/>
    <s v="BENITO JUAREZ"/>
    <s v="77517"/>
    <s v="Al corriente"/>
    <x v="2"/>
  </r>
  <r>
    <n v="5401"/>
    <s v="Hipotecaria Su Casita"/>
    <s v="FIDEICOMISO 234036"/>
    <d v="2018-05-03T00:00:00"/>
    <s v="341740"/>
    <x v="13"/>
    <n v="2"/>
    <n v="783699.99"/>
    <n v="0"/>
    <n v="0"/>
    <n v="783699.99"/>
    <n v="0"/>
    <n v="0"/>
    <n v="0"/>
    <n v="0"/>
    <n v="0"/>
    <m/>
    <n v="783699.99"/>
    <n v="17019.36"/>
    <n v="8509.68"/>
    <n v="0"/>
    <n v="0"/>
    <n v="0"/>
    <n v="0"/>
    <n v="0"/>
    <n v="25529.04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529.040000000001"/>
    <n v="168"/>
    <n v="178"/>
    <n v="816942.4"/>
    <n v="783699.99"/>
    <n v="89.588871999999995"/>
    <n v="89.588871999999995"/>
    <n v="8.6"/>
    <m/>
    <m/>
    <m/>
    <s v="BCN"/>
    <s v="MEXICALI"/>
    <s v="21378"/>
    <s v="Morosidad"/>
    <x v="2"/>
  </r>
  <r>
    <n v="5402"/>
    <s v="Hipotecaria Su Casita"/>
    <s v="FIDEICOMISO 234036"/>
    <d v="2018-05-03T00:00:00"/>
    <s v="341743"/>
    <x v="1"/>
    <n v="0"/>
    <n v="300890.38"/>
    <n v="0"/>
    <n v="0"/>
    <n v="300890.38"/>
    <n v="0"/>
    <n v="0"/>
    <n v="0"/>
    <n v="0"/>
    <n v="0"/>
    <m/>
    <n v="300890.38"/>
    <n v="0"/>
    <n v="3573.07"/>
    <n v="0"/>
    <n v="0"/>
    <n v="3573.07"/>
    <n v="0"/>
    <n v="0"/>
    <n v="0"/>
    <n v="1125"/>
    <n v="0"/>
    <n v="0"/>
    <n v="0"/>
    <n v="0"/>
    <n v="0"/>
    <n v="0"/>
    <n v="0"/>
    <n v="0"/>
    <n v="0"/>
    <n v="0"/>
    <n v="0"/>
    <n v="0"/>
    <n v="0"/>
    <n v="0"/>
    <n v="15.37"/>
    <n v="0"/>
    <n v="13.44"/>
    <n v="0"/>
    <n v="4713.4399999999996"/>
    <n v="0"/>
    <n v="0"/>
    <n v="156"/>
    <n v="166"/>
    <n v="359835.6"/>
    <n v="300890.38"/>
    <n v="62.349150999999999"/>
    <n v="62.349150999999999"/>
    <n v="9.6"/>
    <m/>
    <m/>
    <m/>
    <s v="QRO"/>
    <s v="QUERETARO"/>
    <s v="76116"/>
    <s v="Al corriente"/>
    <x v="2"/>
  </r>
  <r>
    <n v="5403"/>
    <s v="Hipotecaria Su Casita"/>
    <s v="FIDEICOMISO 234036"/>
    <d v="2018-05-03T00:00:00"/>
    <s v="341744"/>
    <x v="1"/>
    <n v="1"/>
    <n v="168866.18"/>
    <n v="0"/>
    <n v="0"/>
    <n v="168866.18"/>
    <n v="0"/>
    <n v="0"/>
    <n v="0"/>
    <n v="0"/>
    <n v="0"/>
    <m/>
    <n v="168866.18"/>
    <n v="2251.5500000000002"/>
    <n v="2251.5500000000002"/>
    <n v="0"/>
    <n v="2251.5500000000002"/>
    <n v="2251.5500000000002"/>
    <n v="0"/>
    <n v="0"/>
    <n v="0"/>
    <n v="1125"/>
    <n v="0"/>
    <n v="0"/>
    <n v="0"/>
    <n v="0"/>
    <n v="0"/>
    <n v="0"/>
    <n v="0"/>
    <n v="1125"/>
    <n v="0"/>
    <n v="0"/>
    <n v="0"/>
    <n v="0"/>
    <n v="0"/>
    <n v="0"/>
    <n v="0"/>
    <n v="0"/>
    <n v="0"/>
    <n v="0"/>
    <n v="6753.1"/>
    <n v="0"/>
    <n v="0"/>
    <n v="130"/>
    <n v="140"/>
    <n v="270839.32"/>
    <n v="168866.18"/>
    <n v="47.500000999999997"/>
    <n v="47.500000999999997"/>
    <n v="9.9"/>
    <m/>
    <m/>
    <m/>
    <s v="EM"/>
    <s v="TECAMAC"/>
    <s v="55764"/>
    <s v="Al corriente"/>
    <x v="2"/>
  </r>
  <r>
    <n v="5404"/>
    <s v="Hipotecaria Su Casita"/>
    <s v="FIDEICOMISO 234036"/>
    <d v="2018-05-03T00:00:00"/>
    <s v="341745"/>
    <x v="2"/>
    <n v="0"/>
    <n v="260449.08"/>
    <n v="0"/>
    <n v="0"/>
    <n v="260449.08"/>
    <n v="0"/>
    <n v="0"/>
    <n v="0"/>
    <n v="0"/>
    <n v="0"/>
    <m/>
    <n v="260449.08"/>
    <n v="0"/>
    <n v="3064.62"/>
    <n v="0"/>
    <n v="0"/>
    <n v="0"/>
    <n v="0"/>
    <n v="0"/>
    <n v="3064.62"/>
    <n v="3.42"/>
    <n v="0"/>
    <n v="0"/>
    <n v="0"/>
    <n v="0"/>
    <n v="0"/>
    <n v="0"/>
    <n v="0"/>
    <n v="0"/>
    <n v="0"/>
    <n v="0"/>
    <n v="0"/>
    <n v="0"/>
    <n v="0"/>
    <n v="0"/>
    <n v="0"/>
    <n v="0"/>
    <n v="3.42"/>
    <n v="0"/>
    <n v="3.42"/>
    <n v="0"/>
    <n v="3064.62"/>
    <n v="160"/>
    <n v="170"/>
    <n v="360789.6"/>
    <n v="260449.08"/>
    <n v="51.703963000000002"/>
    <n v="51.703963000000002"/>
    <n v="9.6"/>
    <m/>
    <m/>
    <m/>
    <s v="EM"/>
    <s v="ACOLMAN"/>
    <s v="55870"/>
    <s v="Morosidad"/>
    <x v="2"/>
  </r>
  <r>
    <n v="5405"/>
    <s v="Hipotecaria Su Casita"/>
    <s v="FIDEICOMISO 234036"/>
    <d v="2018-05-03T00:00:00"/>
    <s v="341746"/>
    <x v="1"/>
    <n v="0"/>
    <n v="94549.09"/>
    <n v="0"/>
    <n v="0"/>
    <n v="94549.09"/>
    <n v="0"/>
    <n v="0"/>
    <n v="0"/>
    <n v="0"/>
    <n v="0"/>
    <m/>
    <n v="94549.09"/>
    <n v="0"/>
    <n v="1165.32"/>
    <n v="0"/>
    <n v="0"/>
    <n v="1165.32"/>
    <n v="0"/>
    <n v="0"/>
    <n v="0"/>
    <n v="1125"/>
    <n v="0"/>
    <n v="0"/>
    <n v="0"/>
    <n v="0"/>
    <n v="0"/>
    <n v="0"/>
    <n v="0"/>
    <n v="0"/>
    <n v="0"/>
    <n v="0"/>
    <n v="0"/>
    <n v="0"/>
    <n v="0"/>
    <n v="0"/>
    <n v="0"/>
    <n v="0"/>
    <n v="0"/>
    <n v="8.32"/>
    <n v="2290.3200000000002"/>
    <n v="0"/>
    <n v="0"/>
    <n v="160"/>
    <n v="169"/>
    <n v="281176.8"/>
    <n v="94549.09"/>
    <n v="25.576889999999999"/>
    <n v="25.576889999999999"/>
    <n v="9.9"/>
    <m/>
    <m/>
    <m/>
    <s v="BCN"/>
    <s v="MEXICALI"/>
    <s v="21355"/>
    <s v="Al corriente"/>
    <x v="2"/>
  </r>
  <r>
    <n v="5406"/>
    <s v="Hipotecaria Su Casita"/>
    <s v="FIDEICOMISO 234036"/>
    <d v="2018-05-03T00:00:00"/>
    <s v="341747"/>
    <x v="1"/>
    <n v="0"/>
    <n v="147270.51"/>
    <n v="0"/>
    <n v="0"/>
    <n v="147270.51"/>
    <n v="0"/>
    <n v="0"/>
    <n v="0"/>
    <n v="0"/>
    <n v="0"/>
    <m/>
    <n v="147270.51"/>
    <n v="0"/>
    <n v="2308.4699999999998"/>
    <n v="0"/>
    <n v="0"/>
    <n v="2308.4699999999998"/>
    <n v="0"/>
    <n v="0"/>
    <n v="0"/>
    <n v="1125"/>
    <n v="0"/>
    <n v="0"/>
    <n v="0"/>
    <n v="0"/>
    <n v="0"/>
    <n v="0"/>
    <n v="0"/>
    <n v="0"/>
    <n v="0"/>
    <n v="0"/>
    <n v="0"/>
    <n v="0"/>
    <n v="0"/>
    <n v="0"/>
    <n v="4.7699999999999996"/>
    <n v="0"/>
    <n v="4.24"/>
    <n v="0"/>
    <n v="3438.24"/>
    <n v="0"/>
    <n v="0"/>
    <n v="100"/>
    <n v="110"/>
    <n v="283983.59999999998"/>
    <n v="147270.51"/>
    <n v="50.541961000000001"/>
    <n v="50.541961000000001"/>
    <n v="10"/>
    <m/>
    <m/>
    <m/>
    <s v="EM"/>
    <s v="HUEHUETOCA"/>
    <s v="54680"/>
    <s v="Al corriente"/>
    <x v="2"/>
  </r>
  <r>
    <n v="5407"/>
    <s v="Hipotecaria Su Casita"/>
    <s v="FIDEICOMISO 234036"/>
    <d v="2018-05-03T00:00:00"/>
    <s v="341748"/>
    <x v="1"/>
    <n v="0"/>
    <n v="353999.99"/>
    <n v="0"/>
    <n v="0"/>
    <n v="353999.99"/>
    <n v="0"/>
    <n v="0"/>
    <n v="0"/>
    <n v="0"/>
    <n v="0"/>
    <m/>
    <n v="353999.99"/>
    <n v="0"/>
    <n v="4147.7"/>
    <n v="0"/>
    <n v="0"/>
    <n v="4147.7"/>
    <n v="0"/>
    <n v="0"/>
    <n v="0"/>
    <n v="1125"/>
    <n v="0"/>
    <n v="0"/>
    <n v="0"/>
    <n v="0"/>
    <n v="0"/>
    <n v="0"/>
    <n v="0"/>
    <n v="0"/>
    <n v="0"/>
    <n v="0"/>
    <n v="0"/>
    <n v="0"/>
    <n v="0"/>
    <n v="0"/>
    <n v="1.5"/>
    <n v="0"/>
    <n v="1.2"/>
    <n v="0"/>
    <n v="5274.2"/>
    <n v="0"/>
    <n v="0"/>
    <n v="158"/>
    <n v="168"/>
    <n v="384988.8"/>
    <n v="353999.99"/>
    <n v="78.715204"/>
    <n v="78.715204"/>
    <n v="9.5"/>
    <m/>
    <m/>
    <m/>
    <s v="QR"/>
    <s v="SOLIDARIDAD"/>
    <s v="77710"/>
    <s v="Al corriente"/>
    <x v="2"/>
  </r>
  <r>
    <n v="5408"/>
    <s v="Hipotecaria Su Casita"/>
    <s v="FIDEICOMISO 234036"/>
    <d v="2018-05-03T00:00:00"/>
    <s v="341749"/>
    <x v="3"/>
    <n v="5"/>
    <n v="335914.44"/>
    <n v="0"/>
    <n v="0"/>
    <n v="335914.44"/>
    <n v="0"/>
    <n v="0"/>
    <n v="0"/>
    <n v="0"/>
    <n v="0"/>
    <m/>
    <n v="335914.44"/>
    <n v="17305.12"/>
    <n v="3969.39"/>
    <n v="0"/>
    <n v="7050"/>
    <n v="0"/>
    <n v="0"/>
    <n v="0"/>
    <n v="14224.51"/>
    <n v="0"/>
    <n v="0"/>
    <n v="0"/>
    <n v="0"/>
    <n v="0"/>
    <n v="0"/>
    <n v="0"/>
    <n v="0"/>
    <n v="2250"/>
    <n v="0"/>
    <n v="0"/>
    <n v="700"/>
    <n v="0"/>
    <n v="0"/>
    <n v="0"/>
    <n v="0"/>
    <n v="0"/>
    <n v="0"/>
    <n v="0"/>
    <n v="10000"/>
    <n v="0"/>
    <n v="14224.51"/>
    <n v="157"/>
    <n v="167"/>
    <n v="365736"/>
    <n v="335914.44"/>
    <n v="73.295447999999993"/>
    <n v="73.295447999999993"/>
    <n v="9.6"/>
    <m/>
    <m/>
    <m/>
    <s v="QR"/>
    <s v="BENITO JUAREZ"/>
    <s v="77539"/>
    <s v="Morosidad"/>
    <x v="2"/>
  </r>
  <r>
    <n v="5409"/>
    <s v="Hipotecaria Su Casita"/>
    <s v="FIDEICOMISO 234036"/>
    <d v="2018-05-03T00:00:00"/>
    <s v="341750"/>
    <x v="1"/>
    <n v="0"/>
    <n v="167803.16"/>
    <n v="0"/>
    <n v="0"/>
    <n v="167803.16"/>
    <n v="0"/>
    <n v="0"/>
    <n v="0"/>
    <n v="0"/>
    <n v="0"/>
    <m/>
    <n v="167803.16"/>
    <n v="0"/>
    <n v="2354.84"/>
    <n v="0"/>
    <n v="0"/>
    <n v="2354.84"/>
    <n v="0"/>
    <n v="0"/>
    <n v="0"/>
    <n v="1125"/>
    <n v="0"/>
    <n v="0"/>
    <n v="0"/>
    <n v="0"/>
    <n v="0"/>
    <n v="0"/>
    <n v="0"/>
    <n v="0"/>
    <n v="0"/>
    <n v="0"/>
    <n v="0"/>
    <n v="0"/>
    <n v="0"/>
    <n v="0"/>
    <n v="21.6"/>
    <n v="0"/>
    <n v="21.44"/>
    <n v="0"/>
    <n v="3501.44"/>
    <n v="0"/>
    <n v="0"/>
    <n v="120"/>
    <n v="130"/>
    <n v="305809.2"/>
    <n v="167803.16"/>
    <n v="46.028241999999999"/>
    <n v="46.028241999999999"/>
    <n v="10"/>
    <m/>
    <m/>
    <m/>
    <s v="EM"/>
    <s v="ZUMPANGO"/>
    <s v="55600"/>
    <s v="Al corriente"/>
    <x v="2"/>
  </r>
  <r>
    <n v="5410"/>
    <s v="Hipotecaria Su Casita"/>
    <s v="FIDEICOMISO 234036"/>
    <d v="2018-05-03T00:00:00"/>
    <s v="341751"/>
    <x v="1"/>
    <n v="0"/>
    <n v="170459.56"/>
    <n v="0"/>
    <n v="0"/>
    <n v="170459.56"/>
    <n v="0"/>
    <n v="0"/>
    <n v="0"/>
    <n v="0"/>
    <n v="0"/>
    <m/>
    <n v="170459.56"/>
    <n v="0"/>
    <n v="2215.9699999999998"/>
    <n v="0"/>
    <n v="0"/>
    <n v="2215.9699999999998"/>
    <n v="0"/>
    <n v="0"/>
    <n v="0"/>
    <n v="1125"/>
    <n v="0"/>
    <n v="0"/>
    <n v="0"/>
    <n v="0"/>
    <n v="0"/>
    <n v="0"/>
    <n v="0"/>
    <n v="0"/>
    <n v="0"/>
    <n v="0"/>
    <n v="0"/>
    <n v="0"/>
    <n v="0"/>
    <n v="0"/>
    <n v="740.3"/>
    <n v="0"/>
    <n v="381.27"/>
    <n v="0"/>
    <n v="4081.27"/>
    <n v="0"/>
    <n v="0"/>
    <n v="140"/>
    <n v="150"/>
    <n v="393062.40000000002"/>
    <n v="170459.56"/>
    <n v="59.932062000000002"/>
    <n v="59.932062000000002"/>
    <n v="10"/>
    <m/>
    <m/>
    <m/>
    <s v="EM"/>
    <s v="CHICOLOAPAN"/>
    <s v="56370"/>
    <s v="Al corriente"/>
    <x v="2"/>
  </r>
  <r>
    <n v="5411"/>
    <s v="Hipotecaria Su Casita"/>
    <s v="FIDEICOMISO 234036"/>
    <d v="2018-05-03T00:00:00"/>
    <s v="341752"/>
    <x v="1"/>
    <n v="0"/>
    <n v="231283.14"/>
    <n v="0"/>
    <n v="0"/>
    <n v="231283.14"/>
    <n v="0"/>
    <n v="0"/>
    <n v="0"/>
    <n v="0"/>
    <n v="0"/>
    <m/>
    <n v="231283.14"/>
    <n v="0"/>
    <n v="2623.14"/>
    <n v="0"/>
    <n v="0"/>
    <n v="2623.14"/>
    <n v="0"/>
    <n v="0"/>
    <n v="0"/>
    <n v="1125"/>
    <n v="0"/>
    <n v="0"/>
    <n v="0"/>
    <n v="0"/>
    <n v="0"/>
    <n v="0"/>
    <n v="0"/>
    <n v="0"/>
    <n v="0"/>
    <n v="0"/>
    <n v="0"/>
    <n v="0"/>
    <n v="0"/>
    <n v="0"/>
    <n v="16.739999999999998"/>
    <n v="0"/>
    <n v="14.88"/>
    <n v="0"/>
    <n v="3764.88"/>
    <n v="0"/>
    <n v="0"/>
    <n v="166"/>
    <n v="175"/>
    <n v="349479.36"/>
    <n v="231283.14"/>
    <n v="50.716414"/>
    <n v="50.716414"/>
    <n v="9.1"/>
    <m/>
    <m/>
    <m/>
    <s v="QR"/>
    <s v="BENITO JUAREZ"/>
    <s v="77518"/>
    <s v="Al corriente"/>
    <x v="2"/>
  </r>
  <r>
    <n v="5412"/>
    <s v="Hipotecaria Su Casita"/>
    <s v="FIDEICOMISO 234036"/>
    <d v="2018-05-03T00:00:00"/>
    <s v="341753"/>
    <x v="1"/>
    <n v="1"/>
    <n v="155883.88"/>
    <n v="0"/>
    <n v="0"/>
    <n v="155883.88"/>
    <n v="0"/>
    <n v="0"/>
    <n v="0"/>
    <n v="0"/>
    <n v="0"/>
    <m/>
    <n v="155883.88"/>
    <n v="1874.5"/>
    <n v="1874.5"/>
    <n v="0"/>
    <n v="1874.5"/>
    <n v="1874.5"/>
    <n v="0"/>
    <n v="0"/>
    <n v="0"/>
    <n v="1125"/>
    <n v="0"/>
    <n v="0"/>
    <n v="0"/>
    <n v="0"/>
    <n v="0"/>
    <n v="0"/>
    <n v="0"/>
    <n v="1125"/>
    <n v="0"/>
    <n v="0"/>
    <n v="0"/>
    <n v="0"/>
    <n v="0"/>
    <n v="0"/>
    <n v="0"/>
    <n v="0"/>
    <n v="0"/>
    <n v="0"/>
    <n v="5999"/>
    <n v="0"/>
    <n v="0"/>
    <n v="160"/>
    <n v="170"/>
    <n v="272828.40000000002"/>
    <n v="155883.88"/>
    <n v="44.423059000000002"/>
    <n v="44.423059000000002"/>
    <n v="9.9"/>
    <m/>
    <m/>
    <m/>
    <s v="QR"/>
    <s v="SOLIDARIDAD"/>
    <s v="77710"/>
    <s v="Al corriente"/>
    <x v="2"/>
  </r>
  <r>
    <n v="5413"/>
    <s v="Hipotecaria Su Casita"/>
    <s v="FIDEICOMISO 234036"/>
    <d v="2018-05-03T00:00:00"/>
    <s v="341754"/>
    <x v="1"/>
    <n v="0"/>
    <n v="149062.92000000001"/>
    <n v="0"/>
    <n v="0"/>
    <n v="149062.92000000001"/>
    <n v="0"/>
    <n v="0"/>
    <n v="0"/>
    <n v="0"/>
    <n v="0"/>
    <m/>
    <n v="149062.92000000001"/>
    <n v="0"/>
    <n v="1811.11"/>
    <n v="0"/>
    <n v="0"/>
    <n v="1811.11"/>
    <n v="0"/>
    <n v="0"/>
    <n v="0"/>
    <n v="1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36.11"/>
    <n v="0"/>
    <n v="0"/>
    <n v="159"/>
    <n v="168"/>
    <n v="298266"/>
    <n v="149062.92000000001"/>
    <n v="38.82694"/>
    <n v="38.82694"/>
    <n v="9.9"/>
    <m/>
    <m/>
    <m/>
    <s v="QR"/>
    <s v="SOLIDARIDAD"/>
    <s v="77710"/>
    <s v="Al corriente"/>
    <x v="2"/>
  </r>
  <r>
    <n v="5414"/>
    <s v="Hipotecaria Su Casita"/>
    <s v="FIDEICOMISO 234036"/>
    <d v="2018-05-03T00:00:00"/>
    <s v="341755"/>
    <x v="1"/>
    <n v="0"/>
    <n v="260300.02"/>
    <n v="0"/>
    <n v="0"/>
    <n v="260300.02"/>
    <n v="0"/>
    <n v="0"/>
    <n v="0"/>
    <n v="0"/>
    <n v="0"/>
    <m/>
    <n v="260300.02"/>
    <n v="0"/>
    <n v="3010.8"/>
    <n v="0"/>
    <n v="0"/>
    <n v="3010.8"/>
    <n v="0"/>
    <n v="0"/>
    <n v="0"/>
    <n v="1125"/>
    <n v="0"/>
    <n v="0"/>
    <n v="0"/>
    <n v="0"/>
    <n v="0"/>
    <n v="0"/>
    <n v="0"/>
    <n v="0"/>
    <n v="0"/>
    <n v="0"/>
    <n v="0"/>
    <n v="0"/>
    <n v="0"/>
    <n v="0"/>
    <n v="1"/>
    <n v="0"/>
    <n v="0.8"/>
    <n v="0"/>
    <n v="4136.8"/>
    <n v="0"/>
    <n v="0"/>
    <n v="164"/>
    <n v="174"/>
    <n v="274073.8"/>
    <n v="260300.02"/>
    <n v="75.873987"/>
    <n v="75.873987"/>
    <n v="9.6"/>
    <m/>
    <m/>
    <m/>
    <s v="EM"/>
    <s v="CHICOLOAPAN"/>
    <s v="56377"/>
    <s v="Al corriente"/>
    <x v="2"/>
  </r>
  <r>
    <n v="5415"/>
    <s v="Hipotecaria Su Casita"/>
    <s v="FIDEICOMISO 234036"/>
    <d v="2018-05-03T00:00:00"/>
    <s v="341756"/>
    <x v="2"/>
    <n v="0"/>
    <n v="253020.22"/>
    <n v="0"/>
    <n v="0"/>
    <n v="253020.22"/>
    <n v="0"/>
    <n v="0"/>
    <n v="0"/>
    <n v="0"/>
    <n v="0"/>
    <m/>
    <n v="253020.22"/>
    <n v="0"/>
    <n v="2962.45"/>
    <n v="0"/>
    <n v="0"/>
    <n v="0"/>
    <n v="0"/>
    <n v="0"/>
    <n v="2962.45"/>
    <n v="45.3"/>
    <n v="0"/>
    <n v="0"/>
    <n v="0"/>
    <n v="0"/>
    <n v="0"/>
    <n v="0"/>
    <n v="0"/>
    <n v="0"/>
    <n v="0"/>
    <n v="0"/>
    <n v="0"/>
    <n v="0"/>
    <n v="0"/>
    <n v="0"/>
    <n v="0"/>
    <n v="0"/>
    <n v="45.3"/>
    <n v="0"/>
    <n v="45.3"/>
    <n v="0"/>
    <n v="2962.45"/>
    <n v="160"/>
    <n v="170"/>
    <n v="273780"/>
    <n v="253020.22"/>
    <n v="79.474936"/>
    <n v="79.474936"/>
    <n v="9.6"/>
    <m/>
    <m/>
    <m/>
    <s v="QR"/>
    <s v="SOLIDARIDAD"/>
    <s v="77710"/>
    <s v="Morosidad"/>
    <x v="2"/>
  </r>
  <r>
    <n v="5416"/>
    <s v="Hipotecaria Su Casita"/>
    <s v="FIDEICOMISO 234036"/>
    <d v="2018-05-03T00:00:00"/>
    <s v="341759"/>
    <x v="1"/>
    <n v="0"/>
    <n v="384003"/>
    <n v="0"/>
    <n v="0"/>
    <n v="384003"/>
    <n v="0"/>
    <n v="0"/>
    <n v="0"/>
    <n v="0"/>
    <n v="0"/>
    <m/>
    <n v="384003"/>
    <n v="0"/>
    <n v="4486.4399999999996"/>
    <n v="0"/>
    <n v="0"/>
    <n v="4486.4399999999996"/>
    <n v="0"/>
    <n v="0"/>
    <n v="0"/>
    <n v="1125"/>
    <n v="0"/>
    <n v="0"/>
    <n v="0"/>
    <n v="0"/>
    <n v="0"/>
    <n v="0"/>
    <n v="0"/>
    <n v="0"/>
    <n v="0"/>
    <n v="0"/>
    <n v="0"/>
    <n v="0"/>
    <n v="0"/>
    <n v="0"/>
    <n v="5.04"/>
    <n v="0"/>
    <n v="4.4800000000000004"/>
    <n v="0"/>
    <n v="5616.48"/>
    <n v="0"/>
    <n v="0"/>
    <n v="159"/>
    <n v="169"/>
    <n v="416678.40000000002"/>
    <n v="384003"/>
    <n v="89.296177"/>
    <n v="89.296177"/>
    <n v="9.5"/>
    <m/>
    <m/>
    <m/>
    <s v="SON"/>
    <s v="HERMOSILLO"/>
    <s v="83106"/>
    <s v="Al corriente"/>
    <x v="2"/>
  </r>
  <r>
    <n v="5417"/>
    <s v="Hipotecaria Su Casita"/>
    <s v="FIDEICOMISO 234036"/>
    <d v="2018-05-03T00:00:00"/>
    <s v="341760"/>
    <x v="1"/>
    <n v="0"/>
    <n v="122502.09"/>
    <n v="0"/>
    <n v="0"/>
    <n v="122502.09"/>
    <n v="0"/>
    <n v="0"/>
    <n v="0"/>
    <n v="0"/>
    <n v="0"/>
    <m/>
    <n v="122502.09"/>
    <n v="0"/>
    <n v="1973.3"/>
    <n v="0"/>
    <n v="0"/>
    <n v="1973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9"/>
    <n v="0"/>
    <n v="11.2"/>
    <n v="0"/>
    <n v="1986.2"/>
    <n v="0"/>
    <n v="0"/>
    <n v="97"/>
    <n v="106"/>
    <n v="365569.2"/>
    <n v="122502.09"/>
    <n v="59.168025999999998"/>
    <n v="59.168025999999998"/>
    <n v="9.6"/>
    <m/>
    <m/>
    <m/>
    <s v="QR"/>
    <s v="BENITO JUAREZ"/>
    <s v="77518"/>
    <s v="Proceso judicial"/>
    <x v="2"/>
  </r>
  <r>
    <n v="5418"/>
    <s v="Hipotecaria Su Casita"/>
    <s v="FIDEICOMISO 234036"/>
    <d v="2018-05-03T00:00:00"/>
    <s v="341761"/>
    <x v="1"/>
    <n v="0"/>
    <n v="293998.90000000002"/>
    <n v="0"/>
    <n v="0"/>
    <n v="293998.90000000002"/>
    <n v="0"/>
    <n v="0"/>
    <n v="0"/>
    <n v="0"/>
    <n v="0"/>
    <m/>
    <n v="293998.90000000002"/>
    <n v="0"/>
    <n v="3456.94"/>
    <n v="0"/>
    <n v="0"/>
    <n v="3456.94"/>
    <n v="0"/>
    <n v="0"/>
    <n v="0"/>
    <n v="1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81.9399999999996"/>
    <n v="0"/>
    <n v="0"/>
    <n v="159"/>
    <n v="167"/>
    <n v="318970.8"/>
    <n v="293998.90000000002"/>
    <n v="90.000338999999997"/>
    <n v="90.000338999999997"/>
    <n v="9.5"/>
    <m/>
    <m/>
    <m/>
    <s v="QR"/>
    <s v="BENITO JUAREZ"/>
    <s v="77536"/>
    <s v="Al corriente"/>
    <x v="2"/>
  </r>
  <r>
    <n v="5419"/>
    <s v="Hipotecaria Su Casita"/>
    <s v="FIDEICOMISO 234036"/>
    <d v="2018-05-03T00:00:00"/>
    <s v="341762"/>
    <x v="1"/>
    <n v="0"/>
    <n v="386000"/>
    <n v="0"/>
    <n v="0"/>
    <n v="386000"/>
    <n v="0"/>
    <n v="0"/>
    <n v="0"/>
    <n v="0"/>
    <n v="0"/>
    <m/>
    <n v="386000"/>
    <n v="0"/>
    <n v="4484.03"/>
    <n v="0"/>
    <n v="0"/>
    <n v="4484.03"/>
    <n v="0"/>
    <n v="0"/>
    <n v="0"/>
    <n v="1125"/>
    <n v="0"/>
    <n v="0"/>
    <n v="0"/>
    <n v="0"/>
    <n v="0"/>
    <n v="0"/>
    <n v="0"/>
    <n v="0"/>
    <n v="0"/>
    <n v="0"/>
    <n v="0"/>
    <n v="0"/>
    <n v="0"/>
    <n v="0"/>
    <n v="88.73"/>
    <n v="0"/>
    <n v="77.760000000000005"/>
    <n v="0"/>
    <n v="5697.76"/>
    <n v="0"/>
    <n v="0"/>
    <n v="162"/>
    <n v="171"/>
    <n v="410748.2"/>
    <n v="386000"/>
    <n v="74.611395000000002"/>
    <n v="74.611395000000002"/>
    <n v="9.5"/>
    <m/>
    <m/>
    <m/>
    <s v="NL"/>
    <s v="GUADALUPE"/>
    <s v="67169"/>
    <s v="Al corriente"/>
    <x v="2"/>
  </r>
  <r>
    <n v="5420"/>
    <s v="Hipotecaria Su Casita"/>
    <s v="FIDEICOMISO 234036"/>
    <d v="2018-05-03T00:00:00"/>
    <s v="341763"/>
    <x v="1"/>
    <n v="0"/>
    <n v="167027.1"/>
    <n v="0"/>
    <n v="0"/>
    <n v="167027.1"/>
    <n v="0"/>
    <n v="0"/>
    <n v="0"/>
    <n v="0"/>
    <n v="0"/>
    <m/>
    <n v="167027.1"/>
    <n v="0"/>
    <n v="2072.5300000000002"/>
    <n v="0"/>
    <n v="0"/>
    <n v="2072.5300000000002"/>
    <n v="0"/>
    <n v="0"/>
    <n v="0"/>
    <n v="1125"/>
    <n v="0"/>
    <n v="0"/>
    <n v="0"/>
    <n v="0"/>
    <n v="0"/>
    <n v="0"/>
    <n v="0"/>
    <n v="0"/>
    <n v="0"/>
    <n v="0"/>
    <n v="0"/>
    <n v="0"/>
    <n v="0"/>
    <n v="0"/>
    <n v="4.9400000000000004"/>
    <n v="0"/>
    <n v="2.4700000000000002"/>
    <n v="0"/>
    <n v="3202.47"/>
    <n v="0"/>
    <n v="0"/>
    <n v="152"/>
    <n v="161"/>
    <n v="287365.2"/>
    <n v="167027.1"/>
    <n v="44.928654999999999"/>
    <n v="44.928654999999999"/>
    <n v="10"/>
    <m/>
    <m/>
    <m/>
    <s v="QR"/>
    <s v="BENITO JUAREZ"/>
    <s v="77517"/>
    <s v="Al corriente"/>
    <x v="2"/>
  </r>
  <r>
    <n v="5421"/>
    <s v="Hipotecaria Su Casita"/>
    <s v="FIDEICOMISO 234036"/>
    <d v="2018-05-03T00:00:00"/>
    <s v="341764"/>
    <x v="1"/>
    <n v="0"/>
    <n v="145757.38"/>
    <n v="0"/>
    <n v="0"/>
    <n v="145757.38"/>
    <n v="0"/>
    <n v="0"/>
    <n v="0"/>
    <n v="0"/>
    <n v="0"/>
    <m/>
    <n v="145757.38"/>
    <n v="0"/>
    <n v="1820.75"/>
    <n v="0"/>
    <n v="0"/>
    <n v="1820.75"/>
    <n v="0"/>
    <n v="0"/>
    <n v="0"/>
    <n v="1125"/>
    <n v="0"/>
    <n v="0"/>
    <n v="0"/>
    <n v="0"/>
    <n v="0"/>
    <n v="0"/>
    <n v="0"/>
    <n v="0"/>
    <n v="0"/>
    <n v="0"/>
    <n v="0"/>
    <n v="0"/>
    <n v="0"/>
    <n v="0"/>
    <n v="29.75"/>
    <n v="0"/>
    <n v="25.5"/>
    <n v="0"/>
    <n v="2975.5"/>
    <n v="0"/>
    <n v="0"/>
    <n v="151"/>
    <n v="160"/>
    <n v="283080"/>
    <n v="145757.38"/>
    <n v="42.968969999999999"/>
    <n v="42.968969999999999"/>
    <n v="10"/>
    <m/>
    <m/>
    <m/>
    <s v="EM"/>
    <s v="HUEHUETOCA"/>
    <s v="54680"/>
    <s v="Al corriente"/>
    <x v="2"/>
  </r>
  <r>
    <n v="5422"/>
    <s v="Hipotecaria Su Casita"/>
    <s v="FIDEICOMISO 234036"/>
    <d v="2018-05-03T00:00:00"/>
    <s v="341765"/>
    <x v="1"/>
    <n v="0"/>
    <n v="434291.05"/>
    <n v="0"/>
    <n v="0"/>
    <n v="434291.05"/>
    <n v="0"/>
    <n v="0"/>
    <n v="0"/>
    <n v="0"/>
    <n v="0"/>
    <m/>
    <n v="434291.05"/>
    <n v="0"/>
    <n v="6076.46"/>
    <n v="0"/>
    <n v="0"/>
    <n v="6076.46"/>
    <n v="0"/>
    <n v="0"/>
    <n v="0"/>
    <n v="1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01.46"/>
    <n v="0"/>
    <n v="0"/>
    <n v="116"/>
    <n v="125"/>
    <n v="539973.6"/>
    <n v="434291.05"/>
    <n v="71.106060999999997"/>
    <n v="71.106060999999997"/>
    <n v="9.5"/>
    <m/>
    <m/>
    <m/>
    <s v="JAL"/>
    <s v="TLAQUEPAQUE"/>
    <s v="45580"/>
    <s v="Al corriente"/>
    <x v="2"/>
  </r>
  <r>
    <n v="5423"/>
    <s v="Hipotecaria Su Casita"/>
    <s v="FIDEICOMISO 234036"/>
    <d v="2018-05-03T00:00:00"/>
    <s v="341766"/>
    <x v="1"/>
    <n v="1"/>
    <n v="97087.91"/>
    <n v="0"/>
    <n v="0"/>
    <n v="97087.91"/>
    <n v="0"/>
    <n v="0"/>
    <n v="0"/>
    <n v="0"/>
    <n v="0"/>
    <m/>
    <n v="97087.91"/>
    <n v="1182.8499999999999"/>
    <n v="1182.8499999999999"/>
    <n v="0"/>
    <n v="1182.8499999999999"/>
    <n v="1182.8499999999999"/>
    <n v="0"/>
    <n v="0"/>
    <n v="0"/>
    <n v="1125"/>
    <n v="0"/>
    <n v="0"/>
    <n v="0"/>
    <n v="0"/>
    <n v="0"/>
    <n v="0"/>
    <n v="0"/>
    <n v="1124.94"/>
    <n v="0"/>
    <n v="0"/>
    <n v="0"/>
    <n v="0"/>
    <n v="0"/>
    <n v="0"/>
    <n v="0.1"/>
    <n v="0"/>
    <n v="0"/>
    <n v="0"/>
    <n v="4615.74"/>
    <n v="0"/>
    <n v="0"/>
    <n v="163"/>
    <n v="172"/>
    <n v="267245.76"/>
    <n v="97087.91"/>
    <n v="28.968257999999999"/>
    <n v="28.968257999999999"/>
    <n v="9.9"/>
    <m/>
    <m/>
    <m/>
    <s v="EM"/>
    <s v="ACOLMAN"/>
    <s v="55870"/>
    <s v="Al corriente"/>
    <x v="2"/>
  </r>
  <r>
    <n v="5424"/>
    <s v="Hipotecaria Su Casita"/>
    <s v="FIDEICOMISO 234036"/>
    <d v="2018-05-03T00:00:00"/>
    <s v="341767"/>
    <x v="1"/>
    <n v="0"/>
    <n v="212389.13"/>
    <n v="0"/>
    <n v="0"/>
    <n v="212389.13"/>
    <n v="0"/>
    <n v="0"/>
    <n v="0"/>
    <n v="0"/>
    <n v="0"/>
    <m/>
    <n v="212389.13"/>
    <n v="0"/>
    <n v="3208.85"/>
    <n v="0"/>
    <n v="0"/>
    <n v="3208.85"/>
    <n v="0"/>
    <n v="0"/>
    <n v="0"/>
    <n v="1125"/>
    <n v="0"/>
    <n v="0"/>
    <n v="0"/>
    <n v="0"/>
    <n v="0"/>
    <n v="0"/>
    <n v="0"/>
    <n v="0"/>
    <n v="0"/>
    <n v="0"/>
    <n v="0"/>
    <n v="0"/>
    <n v="0"/>
    <n v="0"/>
    <n v="0.6"/>
    <n v="0"/>
    <n v="0.45"/>
    <n v="0"/>
    <n v="4334.45"/>
    <n v="0"/>
    <n v="0"/>
    <n v="103"/>
    <n v="112"/>
    <n v="232718.28"/>
    <n v="212389.13"/>
    <n v="86.937734000000006"/>
    <n v="86.937734000000006"/>
    <n v="9.6"/>
    <m/>
    <m/>
    <m/>
    <s v="EM"/>
    <s v="TOLUCA"/>
    <s v="50200"/>
    <s v="Al corriente"/>
    <x v="2"/>
  </r>
  <r>
    <n v="5425"/>
    <s v="Hipotecaria Su Casita"/>
    <s v="FIDEICOMISO 234036"/>
    <d v="2018-05-03T00:00:00"/>
    <s v="341769"/>
    <x v="1"/>
    <n v="0"/>
    <n v="356599.31"/>
    <n v="0"/>
    <n v="0"/>
    <n v="356599.31"/>
    <n v="1091.05"/>
    <n v="0"/>
    <n v="0"/>
    <n v="1091.05"/>
    <n v="0"/>
    <m/>
    <n v="355508.26"/>
    <n v="0"/>
    <n v="2823.08"/>
    <n v="0"/>
    <n v="0"/>
    <n v="2823.08"/>
    <n v="0"/>
    <n v="0"/>
    <n v="0"/>
    <n v="1125"/>
    <n v="0"/>
    <n v="0"/>
    <n v="0"/>
    <n v="0"/>
    <n v="0"/>
    <n v="0"/>
    <n v="229.84"/>
    <n v="0"/>
    <n v="0"/>
    <n v="0"/>
    <n v="0"/>
    <n v="0"/>
    <n v="0"/>
    <n v="0"/>
    <n v="0.06"/>
    <n v="0"/>
    <n v="0.06"/>
    <n v="0"/>
    <n v="5269.03"/>
    <n v="0"/>
    <n v="0"/>
    <n v="161"/>
    <n v="169"/>
    <n v="520000.63750800001"/>
    <n v="364000.45"/>
    <n v="85.301105000000007"/>
    <n v="83.311016276565894"/>
    <n v="9.5"/>
    <m/>
    <m/>
    <m/>
    <s v="BCN"/>
    <s v="TIJUANA"/>
    <s v="22563"/>
    <s v="Al corriente"/>
    <x v="2"/>
  </r>
  <r>
    <n v="5426"/>
    <s v="Hipotecaria Su Casita"/>
    <s v="FIDEICOMISO 234036"/>
    <d v="2018-05-03T00:00:00"/>
    <s v="341770"/>
    <x v="1"/>
    <n v="1"/>
    <n v="353799.74"/>
    <n v="877.37"/>
    <n v="0"/>
    <n v="354677.11"/>
    <n v="884.32"/>
    <n v="0"/>
    <n v="877.37"/>
    <n v="884.32"/>
    <n v="0"/>
    <m/>
    <n v="352915.42"/>
    <n v="2807.86"/>
    <n v="2800.91"/>
    <n v="0"/>
    <n v="2807.86"/>
    <n v="2800.91"/>
    <n v="0"/>
    <n v="0"/>
    <n v="0"/>
    <n v="1125"/>
    <n v="0"/>
    <n v="0"/>
    <n v="0"/>
    <n v="0"/>
    <n v="0"/>
    <n v="0"/>
    <n v="227.19"/>
    <n v="1125"/>
    <n v="0"/>
    <n v="0"/>
    <n v="0"/>
    <n v="0"/>
    <n v="0"/>
    <n v="222.03"/>
    <n v="5.16"/>
    <n v="0"/>
    <n v="0"/>
    <n v="0"/>
    <n v="10074.84"/>
    <n v="0"/>
    <n v="0"/>
    <n v="180"/>
    <n v="188"/>
    <n v="513997.86457699997"/>
    <n v="359798.5"/>
    <n v="79.581843000000006"/>
    <n v="78.059412550966897"/>
    <n v="9.5"/>
    <m/>
    <m/>
    <m/>
    <s v="BCN"/>
    <s v="TIJUANA"/>
    <s v="22125"/>
    <s v="Al corriente"/>
    <x v="2"/>
  </r>
  <r>
    <n v="5427"/>
    <s v="Hipotecaria Su Casita"/>
    <s v="FIDEICOMISO 234036"/>
    <d v="2018-05-03T00:00:00"/>
    <s v="341771"/>
    <x v="2"/>
    <n v="1"/>
    <n v="353799.74"/>
    <n v="877.37"/>
    <n v="0"/>
    <n v="354677.11"/>
    <n v="884.32"/>
    <n v="0"/>
    <n v="877.37"/>
    <n v="0"/>
    <n v="0"/>
    <m/>
    <n v="353799.74"/>
    <n v="243.89"/>
    <n v="2800.91"/>
    <n v="0"/>
    <n v="243.89"/>
    <n v="2566.5500000000002"/>
    <n v="0"/>
    <n v="0"/>
    <n v="234.36"/>
    <n v="1125"/>
    <n v="0"/>
    <n v="0"/>
    <n v="0"/>
    <n v="0"/>
    <n v="0"/>
    <n v="0"/>
    <n v="227.19"/>
    <n v="0"/>
    <n v="0"/>
    <n v="0"/>
    <n v="0"/>
    <n v="0"/>
    <n v="0"/>
    <n v="0"/>
    <n v="0"/>
    <n v="0"/>
    <n v="0"/>
    <n v="0"/>
    <n v="5040"/>
    <n v="884.32"/>
    <n v="234.36"/>
    <n v="180"/>
    <n v="188"/>
    <n v="513997.86457699997"/>
    <n v="359798.5"/>
    <n v="79.581843000000006"/>
    <n v="78.255010407549904"/>
    <n v="9.5"/>
    <m/>
    <m/>
    <m/>
    <s v="BCN"/>
    <s v="TIJUANA"/>
    <s v="22125"/>
    <s v="Morosidad"/>
    <x v="2"/>
  </r>
  <r>
    <n v="5428"/>
    <s v="Hipotecaria Su Casita"/>
    <s v="FIDEICOMISO 234036"/>
    <d v="2018-05-03T00:00:00"/>
    <s v="341772"/>
    <x v="1"/>
    <n v="0"/>
    <n v="337746.24"/>
    <n v="0"/>
    <n v="0"/>
    <n v="337746.24"/>
    <n v="806.23"/>
    <n v="0"/>
    <n v="0"/>
    <n v="806.23"/>
    <n v="0"/>
    <m/>
    <n v="336940.01"/>
    <n v="0"/>
    <n v="2814.55"/>
    <n v="0"/>
    <n v="0"/>
    <n v="2814.55"/>
    <n v="0"/>
    <n v="0"/>
    <n v="0"/>
    <n v="1125"/>
    <n v="0"/>
    <n v="0"/>
    <n v="0"/>
    <n v="0"/>
    <n v="0"/>
    <n v="0"/>
    <n v="216.71"/>
    <n v="0"/>
    <n v="0"/>
    <n v="0"/>
    <n v="0"/>
    <n v="0"/>
    <n v="0"/>
    <n v="0"/>
    <n v="1.03"/>
    <n v="0"/>
    <n v="1.03"/>
    <n v="0"/>
    <n v="4963.5200000000004"/>
    <n v="0"/>
    <n v="0"/>
    <n v="180"/>
    <n v="188"/>
    <n v="490294.74115800002"/>
    <n v="343206.32"/>
    <n v="89.999723000000003"/>
    <n v="88.356495205616397"/>
    <n v="10"/>
    <m/>
    <m/>
    <m/>
    <s v="BCN"/>
    <s v="TIJUANA"/>
    <s v="22204"/>
    <s v="Al corriente"/>
    <x v="2"/>
  </r>
  <r>
    <n v="5429"/>
    <s v="Hipotecaria Su Casita"/>
    <s v="FIDEICOMISO 234036"/>
    <d v="2018-05-03T00:00:00"/>
    <s v="341773"/>
    <x v="1"/>
    <n v="0"/>
    <n v="304032.13"/>
    <n v="0"/>
    <n v="0"/>
    <n v="304032.13"/>
    <n v="0"/>
    <n v="0"/>
    <n v="0"/>
    <n v="0"/>
    <n v="0"/>
    <m/>
    <n v="304032.13"/>
    <n v="0"/>
    <n v="3372.22"/>
    <n v="0"/>
    <n v="0"/>
    <n v="3372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72.22"/>
    <n v="0"/>
    <n v="0"/>
    <n v="183"/>
    <n v="190"/>
    <n v="329647.2"/>
    <n v="304032.13"/>
    <n v="73.337641000000005"/>
    <n v="73.337641000000005"/>
    <n v="9.6"/>
    <m/>
    <m/>
    <m/>
    <s v="QR"/>
    <s v="SOLIDARIDAD"/>
    <s v="77710"/>
    <s v="Proceso judicial"/>
    <x v="2"/>
  </r>
  <r>
    <n v="5430"/>
    <s v="Hipotecaria Su Casita"/>
    <s v="FIDEICOMISO 234036"/>
    <d v="2018-05-03T00:00:00"/>
    <s v="341774"/>
    <x v="1"/>
    <n v="0"/>
    <n v="281464.55"/>
    <n v="0"/>
    <n v="0"/>
    <n v="281464.55"/>
    <n v="783.05"/>
    <n v="0"/>
    <n v="0"/>
    <n v="783.05"/>
    <n v="0"/>
    <m/>
    <n v="280681.5"/>
    <n v="0"/>
    <n v="2228.2600000000002"/>
    <n v="0"/>
    <n v="0"/>
    <n v="2228.2600000000002"/>
    <n v="0"/>
    <n v="0"/>
    <n v="0"/>
    <n v="1125"/>
    <n v="0"/>
    <n v="0"/>
    <n v="0"/>
    <n v="0"/>
    <n v="0"/>
    <n v="0"/>
    <n v="214.84"/>
    <n v="0"/>
    <n v="0"/>
    <n v="0"/>
    <n v="0"/>
    <n v="0"/>
    <n v="0"/>
    <n v="0"/>
    <n v="2745.62"/>
    <n v="0"/>
    <n v="2744.77"/>
    <n v="0"/>
    <n v="7096.77"/>
    <n v="0"/>
    <n v="0"/>
    <n v="181"/>
    <n v="189"/>
    <n v="545000.51140099997"/>
    <n v="294680.03999999998"/>
    <n v="89.999919000000006"/>
    <n v="85.7245447122869"/>
    <n v="9.5"/>
    <m/>
    <m/>
    <m/>
    <s v="BCN"/>
    <s v="TIJUANA"/>
    <s v="22204"/>
    <s v="Al corriente"/>
    <x v="2"/>
  </r>
  <r>
    <n v="5431"/>
    <s v="Hipotecaria Su Casita"/>
    <s v="FIDEICOMISO 234036"/>
    <d v="2018-05-03T00:00:00"/>
    <s v="341775"/>
    <x v="1"/>
    <n v="0"/>
    <n v="203053.23"/>
    <n v="0"/>
    <n v="0"/>
    <n v="203053.23"/>
    <n v="479.56"/>
    <n v="0"/>
    <n v="0"/>
    <n v="479.56"/>
    <n v="0"/>
    <m/>
    <n v="202573.67"/>
    <n v="0"/>
    <n v="1692.11"/>
    <n v="0"/>
    <n v="0"/>
    <n v="1692.11"/>
    <n v="0"/>
    <n v="0"/>
    <n v="0"/>
    <n v="1125"/>
    <n v="0"/>
    <n v="0"/>
    <n v="0"/>
    <n v="0"/>
    <n v="0"/>
    <n v="0"/>
    <n v="138.44999999999999"/>
    <n v="0"/>
    <n v="0"/>
    <n v="0"/>
    <n v="0"/>
    <n v="0"/>
    <n v="0"/>
    <n v="0"/>
    <n v="0"/>
    <n v="0"/>
    <n v="0"/>
    <n v="0"/>
    <n v="3435.12"/>
    <n v="0"/>
    <n v="0"/>
    <n v="181"/>
    <n v="189"/>
    <n v="330000.31080899999"/>
    <n v="206301"/>
    <n v="61.975698000000001"/>
    <n v="60.855956077147802"/>
    <n v="10"/>
    <m/>
    <m/>
    <m/>
    <s v="BCN"/>
    <s v="TIJUANA"/>
    <s v="22245"/>
    <s v="Al corriente"/>
    <x v="2"/>
  </r>
  <r>
    <n v="5432"/>
    <s v="Hipotecaria Su Casita"/>
    <s v="FIDEICOMISO 234036"/>
    <d v="2018-05-03T00:00:00"/>
    <s v="341776"/>
    <x v="1"/>
    <n v="0"/>
    <n v="567192.75"/>
    <n v="0"/>
    <n v="0"/>
    <n v="567192.75"/>
    <n v="1416.06"/>
    <n v="0"/>
    <n v="0"/>
    <n v="1416.06"/>
    <n v="0"/>
    <m/>
    <n v="565776.68999999994"/>
    <n v="0"/>
    <n v="4443.01"/>
    <n v="0"/>
    <n v="0"/>
    <n v="4443.01"/>
    <n v="0"/>
    <n v="0"/>
    <n v="0"/>
    <n v="1125"/>
    <n v="0"/>
    <n v="0"/>
    <n v="0"/>
    <n v="0"/>
    <n v="0"/>
    <n v="0"/>
    <n v="364.21"/>
    <n v="0"/>
    <n v="0"/>
    <n v="0"/>
    <n v="0"/>
    <n v="0"/>
    <n v="0"/>
    <n v="0"/>
    <n v="413.76"/>
    <n v="0"/>
    <n v="362.04"/>
    <n v="0"/>
    <n v="7762.04"/>
    <n v="0"/>
    <n v="0"/>
    <n v="181"/>
    <n v="189"/>
    <n v="824002.48225899995"/>
    <n v="576801.74"/>
    <n v="81.729573000000002"/>
    <n v="80.167385221572601"/>
    <n v="9.4"/>
    <m/>
    <m/>
    <m/>
    <s v="BCN"/>
    <s v="TIJUANA"/>
    <s v="22204"/>
    <s v="Al corriente"/>
    <x v="2"/>
  </r>
  <r>
    <n v="5433"/>
    <s v="Hipotecaria Su Casita"/>
    <s v="FIDEICOMISO 234036"/>
    <d v="2018-05-03T00:00:00"/>
    <s v="341777"/>
    <x v="1"/>
    <n v="0"/>
    <n v="284630.51"/>
    <n v="0"/>
    <n v="0"/>
    <n v="284630.51"/>
    <n v="859.03"/>
    <n v="0"/>
    <n v="0"/>
    <n v="859.03"/>
    <n v="0"/>
    <m/>
    <n v="283771.48"/>
    <n v="0"/>
    <n v="1731.5"/>
    <n v="0"/>
    <n v="0"/>
    <n v="1731.5"/>
    <n v="0"/>
    <n v="0"/>
    <n v="0"/>
    <n v="1125"/>
    <n v="0"/>
    <n v="0"/>
    <n v="0"/>
    <n v="0"/>
    <n v="0"/>
    <n v="0"/>
    <n v="183.43"/>
    <n v="0"/>
    <n v="0"/>
    <n v="0"/>
    <n v="0"/>
    <n v="0"/>
    <n v="0"/>
    <n v="0"/>
    <n v="0.2"/>
    <n v="0"/>
    <n v="0.16"/>
    <n v="0"/>
    <n v="3899.16"/>
    <n v="0"/>
    <n v="0"/>
    <n v="181"/>
    <n v="189"/>
    <n v="415000.01616499998"/>
    <n v="290500.01"/>
    <n v="87.267471"/>
    <n v="85.246191218812996"/>
    <n v="7.3"/>
    <m/>
    <m/>
    <m/>
    <s v="BCN"/>
    <s v="TIJUANA"/>
    <s v="22563"/>
    <s v="Al corriente"/>
    <x v="2"/>
  </r>
  <r>
    <n v="5434"/>
    <s v="Hipotecaria Su Casita"/>
    <s v="FIDEICOMISO 234036"/>
    <d v="2018-05-03T00:00:00"/>
    <s v="341778"/>
    <x v="13"/>
    <n v="4"/>
    <n v="284630.51"/>
    <n v="2842.92"/>
    <n v="0"/>
    <n v="287473.43"/>
    <n v="859.03"/>
    <n v="0"/>
    <n v="1140.42"/>
    <n v="0"/>
    <n v="0"/>
    <m/>
    <n v="286333.01"/>
    <n v="5225.55"/>
    <n v="1731.5"/>
    <n v="0"/>
    <n v="1746.99"/>
    <n v="0"/>
    <n v="0"/>
    <n v="0"/>
    <n v="5210.0600000000004"/>
    <n v="0"/>
    <n v="0"/>
    <n v="0"/>
    <n v="0"/>
    <n v="0"/>
    <n v="0"/>
    <n v="0"/>
    <n v="0"/>
    <n v="1125"/>
    <n v="0"/>
    <n v="0"/>
    <n v="700"/>
    <n v="0"/>
    <n v="0"/>
    <n v="287.58999999999997"/>
    <n v="0"/>
    <n v="0"/>
    <n v="0"/>
    <n v="0"/>
    <n v="5000"/>
    <n v="2561.5300000000002"/>
    <n v="5210.0600000000004"/>
    <n v="181"/>
    <n v="189"/>
    <n v="415000.01795800001"/>
    <n v="290500.01"/>
    <n v="87.265057999999996"/>
    <n v="86.013307624204799"/>
    <n v="7.3"/>
    <m/>
    <m/>
    <m/>
    <s v="BCN"/>
    <s v="TIJUANA"/>
    <s v="22563"/>
    <s v="Morosidad"/>
    <x v="2"/>
  </r>
  <r>
    <n v="5435"/>
    <s v="Hipotecaria Su Casita"/>
    <s v="FIDEICOMISO 234036"/>
    <d v="2018-05-03T00:00:00"/>
    <s v="341779"/>
    <x v="0"/>
    <n v="21"/>
    <n v="324999.96000000002"/>
    <n v="0"/>
    <n v="0"/>
    <n v="324999.96000000002"/>
    <n v="0"/>
    <n v="0"/>
    <n v="0"/>
    <n v="0"/>
    <n v="0"/>
    <m/>
    <n v="324999.96000000002"/>
    <n v="0"/>
    <n v="4113.96"/>
    <n v="0"/>
    <n v="0"/>
    <n v="4113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2"/>
    <n v="0"/>
    <n v="0.08"/>
    <n v="0"/>
    <n v="4114.08"/>
    <n v="0"/>
    <n v="0"/>
    <n v="149"/>
    <n v="152"/>
    <n v="362623.2"/>
    <n v="324999.96000000002"/>
    <n v="83.706889000000004"/>
    <n v="83.706889000000004"/>
    <n v="10"/>
    <m/>
    <m/>
    <m/>
    <s v="EM"/>
    <s v="NICOLAS ROMERO"/>
    <s v="54414"/>
    <s v="Proceso judicial"/>
    <x v="2"/>
  </r>
  <r>
    <n v="5436"/>
    <s v="Hipotecaria Su Casita"/>
    <s v="FIDEICOMISO 234036"/>
    <d v="2018-05-03T00:00:00"/>
    <s v="341781"/>
    <x v="1"/>
    <n v="0"/>
    <n v="414702.1"/>
    <n v="0"/>
    <n v="0"/>
    <n v="414702.1"/>
    <n v="0"/>
    <n v="0"/>
    <n v="0"/>
    <n v="0"/>
    <n v="0"/>
    <m/>
    <n v="414702.1"/>
    <n v="0"/>
    <n v="4876.21"/>
    <n v="0"/>
    <n v="0"/>
    <n v="4876.21"/>
    <n v="0"/>
    <n v="0"/>
    <n v="0"/>
    <n v="1125"/>
    <n v="0"/>
    <n v="0"/>
    <n v="0"/>
    <n v="0"/>
    <n v="0"/>
    <n v="0"/>
    <n v="0"/>
    <n v="0"/>
    <n v="0"/>
    <n v="0"/>
    <n v="0"/>
    <n v="0"/>
    <n v="0"/>
    <n v="0"/>
    <n v="0.74"/>
    <n v="0"/>
    <n v="0.45"/>
    <n v="0"/>
    <n v="6001.95"/>
    <n v="0"/>
    <n v="0"/>
    <n v="159"/>
    <n v="167"/>
    <n v="450560.4"/>
    <n v="414702.1"/>
    <n v="69.334100000000007"/>
    <n v="69.334100000000007"/>
    <n v="9.5"/>
    <m/>
    <m/>
    <m/>
    <s v="BCN"/>
    <s v="TIJUANA"/>
    <s v="22723"/>
    <s v="Al corriente"/>
    <x v="2"/>
  </r>
  <r>
    <n v="5437"/>
    <s v="Hipotecaria Su Casita"/>
    <s v="FIDEICOMISO 234036"/>
    <d v="2018-05-03T00:00:00"/>
    <s v="341782"/>
    <x v="1"/>
    <n v="0"/>
    <n v="270088.28999999998"/>
    <n v="0"/>
    <n v="0"/>
    <n v="270088.28999999998"/>
    <n v="0"/>
    <n v="0"/>
    <n v="0"/>
    <n v="0"/>
    <n v="0"/>
    <m/>
    <n v="270088.28999999998"/>
    <n v="0"/>
    <n v="2973.22"/>
    <n v="0"/>
    <n v="0"/>
    <n v="2973.22"/>
    <n v="0"/>
    <n v="0"/>
    <n v="0"/>
    <n v="1125"/>
    <n v="0"/>
    <n v="0"/>
    <n v="0"/>
    <n v="0"/>
    <n v="0"/>
    <n v="0"/>
    <n v="0"/>
    <n v="0"/>
    <n v="0"/>
    <n v="0"/>
    <n v="0"/>
    <n v="0"/>
    <n v="0"/>
    <n v="0"/>
    <n v="1.24"/>
    <n v="0"/>
    <n v="1.46"/>
    <n v="0"/>
    <n v="4099.46"/>
    <n v="0"/>
    <n v="0"/>
    <n v="170"/>
    <n v="178"/>
    <n v="465824.64"/>
    <n v="270088.28999999998"/>
    <n v="83.489108999999999"/>
    <n v="83.489108999999999"/>
    <n v="8.6"/>
    <m/>
    <m/>
    <m/>
    <s v="PUE"/>
    <s v="PUEBLA"/>
    <s v="72590"/>
    <s v="Al corriente"/>
    <x v="2"/>
  </r>
  <r>
    <n v="5438"/>
    <s v="Hipotecaria Su Casita"/>
    <s v="FIDEICOMISO 234036"/>
    <d v="2018-05-03T00:00:00"/>
    <s v="341783"/>
    <x v="2"/>
    <n v="1"/>
    <n v="292317.96999999997"/>
    <n v="0"/>
    <n v="0"/>
    <n v="292317.96999999997"/>
    <n v="0"/>
    <n v="0"/>
    <n v="0"/>
    <n v="0"/>
    <n v="0"/>
    <m/>
    <n v="292317.96999999997"/>
    <n v="3417.68"/>
    <n v="3417.68"/>
    <n v="0"/>
    <n v="3417.68"/>
    <n v="0"/>
    <n v="0"/>
    <n v="0"/>
    <n v="3417.68"/>
    <n v="29.6"/>
    <n v="0"/>
    <n v="0"/>
    <n v="0"/>
    <n v="0"/>
    <n v="0"/>
    <n v="0"/>
    <n v="0"/>
    <n v="1102.72"/>
    <n v="0"/>
    <n v="0"/>
    <n v="0"/>
    <n v="0"/>
    <n v="0"/>
    <n v="0"/>
    <n v="0"/>
    <n v="0"/>
    <n v="0"/>
    <n v="0"/>
    <n v="4550"/>
    <n v="0"/>
    <n v="3417.68"/>
    <n v="163"/>
    <n v="171"/>
    <n v="335696.28"/>
    <n v="292317.96999999997"/>
    <n v="63.879992999999999"/>
    <n v="63.879992999999999"/>
    <n v="9.6"/>
    <m/>
    <m/>
    <m/>
    <s v="EM"/>
    <s v="CHALCO"/>
    <s v="56640"/>
    <s v="Morosidad"/>
    <x v="2"/>
  </r>
  <r>
    <n v="5439"/>
    <s v="Hipotecaria Su Casita"/>
    <s v="FIDEICOMISO 234036"/>
    <d v="2018-05-03T00:00:00"/>
    <s v="341784"/>
    <x v="0"/>
    <m/>
    <n v="141034.32"/>
    <m/>
    <n v="0"/>
    <n v="141034.32"/>
    <m/>
    <n v="0"/>
    <n v="0"/>
    <n v="0"/>
    <n v="0"/>
    <m/>
    <n v="141034.32"/>
    <n v="0"/>
    <n v="1653.63"/>
    <n v="0"/>
    <n v="0"/>
    <n v="1653.63"/>
    <n v="0"/>
    <n v="0"/>
    <n v="0"/>
    <n v="1125"/>
    <n v="0"/>
    <n v="0"/>
    <n v="0"/>
    <n v="0"/>
    <n v="0"/>
    <n v="0"/>
    <n v="0"/>
    <n v="0"/>
    <n v="0"/>
    <n v="0"/>
    <n v="0"/>
    <n v="0"/>
    <n v="0"/>
    <n v="0"/>
    <n v="1.37"/>
    <n v="0"/>
    <n v="0"/>
    <n v="0"/>
    <n v="2780"/>
    <n v="0"/>
    <n v="0"/>
    <n v="181"/>
    <n v="182"/>
    <n v="274233.59999999998"/>
    <n v="141034.32"/>
    <n v="36.074528999999998"/>
    <n v="36.074528999999998"/>
    <n v="10"/>
    <m/>
    <m/>
    <m/>
    <s v="QR"/>
    <s v="BENITO JUAREZ"/>
    <s v="77505"/>
    <s v="Al corriente"/>
    <x v="2"/>
  </r>
  <r>
    <n v="5440"/>
    <s v="Hipotecaria Su Casita"/>
    <s v="FIDEICOMISO 234036"/>
    <d v="2018-05-03T00:00:00"/>
    <s v="341785"/>
    <x v="1"/>
    <n v="0"/>
    <n v="256399.98"/>
    <n v="0"/>
    <n v="0"/>
    <n v="256399.98"/>
    <n v="0"/>
    <n v="0"/>
    <n v="0"/>
    <n v="0"/>
    <n v="0"/>
    <m/>
    <n v="256399.98"/>
    <n v="0"/>
    <n v="3002.02"/>
    <n v="0"/>
    <n v="0"/>
    <n v="3002.02"/>
    <n v="0"/>
    <n v="0"/>
    <n v="0"/>
    <n v="1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27.0200000000004"/>
    <n v="0"/>
    <n v="0"/>
    <n v="162"/>
    <n v="170"/>
    <n v="272793.8"/>
    <n v="256399.98"/>
    <n v="89.342206000000004"/>
    <n v="89.342206000000004"/>
    <n v="9.6"/>
    <m/>
    <m/>
    <m/>
    <s v="EM"/>
    <s v="VALLE DE CHALCO SOLIDARIDAD"/>
    <s v="56614"/>
    <s v="Al corriente"/>
    <x v="2"/>
  </r>
  <r>
    <n v="5441"/>
    <s v="Hipotecaria Su Casita"/>
    <s v="FIDEICOMISO 234036"/>
    <d v="2018-05-03T00:00:00"/>
    <s v="341786"/>
    <x v="1"/>
    <n v="0"/>
    <n v="302467.11"/>
    <n v="0"/>
    <n v="0"/>
    <n v="302467.11"/>
    <n v="0"/>
    <n v="0"/>
    <n v="0"/>
    <n v="0"/>
    <n v="0"/>
    <m/>
    <n v="302467.11"/>
    <n v="0"/>
    <n v="3611.96"/>
    <n v="0"/>
    <n v="0"/>
    <n v="3611.96"/>
    <n v="0"/>
    <n v="0"/>
    <n v="0"/>
    <n v="1125"/>
    <n v="0"/>
    <n v="0"/>
    <n v="0"/>
    <n v="0"/>
    <n v="0"/>
    <n v="0"/>
    <n v="0"/>
    <n v="0"/>
    <n v="0"/>
    <n v="0"/>
    <n v="0"/>
    <n v="0"/>
    <n v="0"/>
    <n v="0"/>
    <n v="4550.32"/>
    <n v="0"/>
    <n v="4550.28"/>
    <n v="0"/>
    <n v="9287.2800000000007"/>
    <n v="0"/>
    <n v="0"/>
    <n v="157"/>
    <n v="165"/>
    <n v="411489.6"/>
    <n v="302467.11"/>
    <n v="61.271312999999999"/>
    <n v="61.271312999999999"/>
    <n v="9.6"/>
    <m/>
    <m/>
    <m/>
    <s v="EM"/>
    <s v="CHICOLOAPAN"/>
    <s v="56370"/>
    <s v="Al corriente"/>
    <x v="2"/>
  </r>
  <r>
    <n v="5442"/>
    <s v="Hipotecaria Su Casita"/>
    <s v="FIDEICOMISO 234036"/>
    <d v="2018-05-03T00:00:00"/>
    <s v="341787"/>
    <x v="1"/>
    <n v="0"/>
    <n v="251899.99"/>
    <n v="0"/>
    <n v="0"/>
    <n v="251899.99"/>
    <n v="0"/>
    <n v="0"/>
    <n v="0"/>
    <n v="0"/>
    <n v="0"/>
    <m/>
    <n v="251899.99"/>
    <n v="0"/>
    <n v="2949.33"/>
    <n v="0"/>
    <n v="0"/>
    <n v="2949.33"/>
    <n v="0"/>
    <n v="0"/>
    <n v="0"/>
    <n v="1125"/>
    <n v="0"/>
    <n v="0"/>
    <n v="0"/>
    <n v="0"/>
    <n v="0"/>
    <n v="0"/>
    <n v="0"/>
    <n v="0"/>
    <n v="0"/>
    <n v="0"/>
    <n v="0"/>
    <n v="0"/>
    <n v="0"/>
    <n v="0"/>
    <n v="3000"/>
    <n v="0"/>
    <n v="4074.33"/>
    <n v="0"/>
    <n v="7074.33"/>
    <n v="0"/>
    <n v="0"/>
    <n v="162"/>
    <n v="170"/>
    <n v="267776.88"/>
    <n v="251899.99"/>
    <n v="86.498609999999999"/>
    <n v="86.498609999999999"/>
    <n v="9.6"/>
    <m/>
    <m/>
    <m/>
    <s v="EM"/>
    <s v="TECAMAC"/>
    <s v="55764"/>
    <s v="Al corriente"/>
    <x v="2"/>
  </r>
  <r>
    <n v="5443"/>
    <s v="Hipotecaria Su Casita"/>
    <s v="FIDEICOMISO 234036"/>
    <d v="2018-05-03T00:00:00"/>
    <s v="341788"/>
    <x v="2"/>
    <n v="1"/>
    <n v="304013.2"/>
    <n v="0"/>
    <n v="0"/>
    <n v="304013.2"/>
    <n v="0"/>
    <n v="0"/>
    <n v="0"/>
    <n v="0"/>
    <n v="0"/>
    <m/>
    <n v="304013.2"/>
    <n v="1746.79"/>
    <n v="3731.76"/>
    <n v="0"/>
    <n v="1746.79"/>
    <n v="0"/>
    <n v="0"/>
    <n v="0"/>
    <n v="3731.76"/>
    <n v="253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"/>
    <n v="0"/>
    <n v="3731.76"/>
    <n v="153"/>
    <n v="161"/>
    <n v="337881.59999999998"/>
    <n v="304013.2"/>
    <n v="73.049210000000002"/>
    <n v="73.049210000000002"/>
    <n v="10"/>
    <m/>
    <m/>
    <m/>
    <s v="EM"/>
    <s v="TOLUCA"/>
    <s v="50210"/>
    <s v="Morosidad"/>
    <x v="2"/>
  </r>
  <r>
    <n v="5444"/>
    <s v="Hipotecaria Su Casita"/>
    <s v="FIDEICOMISO 234036"/>
    <d v="2018-05-03T00:00:00"/>
    <s v="341789"/>
    <x v="1"/>
    <n v="0"/>
    <n v="353998.24"/>
    <n v="0"/>
    <n v="0"/>
    <n v="353998.24"/>
    <n v="0"/>
    <n v="0"/>
    <n v="0"/>
    <n v="0"/>
    <n v="0"/>
    <m/>
    <n v="353998.24"/>
    <n v="0"/>
    <n v="4188.9799999999996"/>
    <n v="0"/>
    <n v="0"/>
    <n v="4188.9799999999996"/>
    <n v="0"/>
    <n v="0"/>
    <n v="0"/>
    <n v="1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3.98"/>
    <n v="0"/>
    <n v="0"/>
    <n v="159"/>
    <n v="165"/>
    <n v="383539.20000000001"/>
    <n v="353998.24"/>
    <n v="90.000354999999999"/>
    <n v="90.000354999999999"/>
    <n v="9.5"/>
    <m/>
    <m/>
    <m/>
    <s v="QR"/>
    <s v="BENITO JUAREZ"/>
    <s v="77536"/>
    <s v="Al corriente"/>
    <x v="2"/>
  </r>
  <r>
    <n v="5445"/>
    <s v="Hipotecaria Su Casita"/>
    <s v="FIDEICOMISO 234036"/>
    <d v="2018-05-03T00:00:00"/>
    <s v="341790"/>
    <x v="1"/>
    <n v="0"/>
    <n v="222854.43"/>
    <n v="0"/>
    <n v="0"/>
    <n v="222854.43"/>
    <n v="0"/>
    <n v="0"/>
    <n v="0"/>
    <n v="0"/>
    <n v="0"/>
    <m/>
    <n v="222854.43"/>
    <n v="0"/>
    <n v="2663.11"/>
    <n v="0"/>
    <n v="0"/>
    <n v="2663.11"/>
    <n v="0"/>
    <n v="0"/>
    <n v="0"/>
    <n v="1125"/>
    <n v="0"/>
    <n v="0"/>
    <n v="0"/>
    <n v="0"/>
    <n v="0"/>
    <n v="0"/>
    <n v="0"/>
    <n v="0"/>
    <n v="0"/>
    <n v="0"/>
    <n v="0"/>
    <n v="0"/>
    <n v="0"/>
    <n v="0"/>
    <n v="83.23"/>
    <n v="0"/>
    <n v="71.34"/>
    <n v="0"/>
    <n v="3871.34"/>
    <n v="0"/>
    <n v="0"/>
    <n v="159"/>
    <n v="167"/>
    <n v="384340.8"/>
    <n v="222854.43"/>
    <n v="48.204051999999997"/>
    <n v="48.204051999999997"/>
    <n v="9.6"/>
    <m/>
    <m/>
    <m/>
    <s v="QR"/>
    <s v="SOLIDARIDAD"/>
    <s v="77710"/>
    <s v="Al corriente"/>
    <x v="2"/>
  </r>
  <r>
    <n v="5446"/>
    <s v="Hipotecaria Su Casita"/>
    <s v="FIDEICOMISO 234036"/>
    <d v="2018-05-03T00:00:00"/>
    <s v="341791"/>
    <x v="1"/>
    <n v="0"/>
    <n v="324000.68"/>
    <n v="0"/>
    <n v="0"/>
    <n v="324000.68"/>
    <n v="0"/>
    <n v="0"/>
    <n v="0"/>
    <n v="0"/>
    <n v="0"/>
    <m/>
    <n v="324000.68"/>
    <n v="0"/>
    <n v="5508.01"/>
    <n v="0"/>
    <n v="0"/>
    <n v="5508.01"/>
    <n v="0"/>
    <n v="0"/>
    <n v="0"/>
    <n v="1125"/>
    <n v="0"/>
    <n v="0"/>
    <n v="0"/>
    <n v="0"/>
    <n v="0"/>
    <n v="0"/>
    <n v="0"/>
    <n v="0"/>
    <n v="0"/>
    <n v="0"/>
    <n v="0"/>
    <n v="0"/>
    <n v="0"/>
    <n v="0"/>
    <n v="166.95"/>
    <n v="0"/>
    <n v="166.96"/>
    <n v="0"/>
    <n v="6799.96"/>
    <n v="0"/>
    <n v="0"/>
    <n v="89"/>
    <n v="97"/>
    <n v="360225.6"/>
    <n v="324000.68"/>
    <n v="75.509169999999997"/>
    <n v="75.509169999999997"/>
    <n v="10"/>
    <m/>
    <m/>
    <m/>
    <s v="EM"/>
    <s v="CHALCO"/>
    <s v="56600"/>
    <s v="Al corriente"/>
    <x v="2"/>
  </r>
  <r>
    <n v="5447"/>
    <s v="Hipotecaria Su Casita"/>
    <s v="FIDEICOMISO 234036"/>
    <d v="2018-05-03T00:00:00"/>
    <s v="341792"/>
    <x v="2"/>
    <n v="0"/>
    <n v="438002.02"/>
    <n v="0"/>
    <n v="0"/>
    <n v="438002.02"/>
    <n v="0"/>
    <n v="0"/>
    <n v="0"/>
    <n v="0"/>
    <n v="0"/>
    <m/>
    <n v="438002.02"/>
    <n v="0"/>
    <n v="5427.58"/>
    <n v="0"/>
    <n v="0"/>
    <n v="0"/>
    <n v="0"/>
    <n v="0"/>
    <n v="5427.58"/>
    <n v="392.94"/>
    <n v="0"/>
    <n v="0"/>
    <n v="0"/>
    <n v="0"/>
    <n v="0"/>
    <n v="0"/>
    <n v="0"/>
    <n v="0"/>
    <n v="0"/>
    <n v="0"/>
    <n v="0"/>
    <n v="0"/>
    <n v="0"/>
    <n v="0"/>
    <n v="0"/>
    <n v="0"/>
    <n v="392.94"/>
    <n v="0"/>
    <n v="392.94"/>
    <n v="0"/>
    <n v="5427.58"/>
    <n v="150"/>
    <n v="158"/>
    <n v="485864.4"/>
    <n v="438002.02"/>
    <n v="88.247271999999995"/>
    <n v="88.247271999999995"/>
    <n v="10"/>
    <m/>
    <m/>
    <m/>
    <s v="NL"/>
    <s v="APODACA"/>
    <s v="66610"/>
    <s v="Morosidad"/>
    <x v="2"/>
  </r>
  <r>
    <n v="5448"/>
    <s v="Hipotecaria Su Casita"/>
    <s v="FIDEICOMISO 234036"/>
    <d v="2018-05-03T00:00:00"/>
    <s v="341793"/>
    <x v="1"/>
    <n v="2"/>
    <n v="258397.6"/>
    <n v="0"/>
    <n v="0"/>
    <n v="258397.6"/>
    <n v="0"/>
    <n v="0"/>
    <n v="0"/>
    <n v="0"/>
    <n v="0"/>
    <m/>
    <n v="258397.6"/>
    <n v="6141.24"/>
    <n v="3070.62"/>
    <n v="0"/>
    <n v="6141.24"/>
    <n v="3070.62"/>
    <n v="0"/>
    <n v="0"/>
    <n v="0"/>
    <n v="1125"/>
    <n v="0"/>
    <n v="0"/>
    <n v="0"/>
    <n v="0"/>
    <n v="0"/>
    <n v="0"/>
    <n v="0"/>
    <n v="2248.48"/>
    <n v="0"/>
    <n v="0"/>
    <n v="350"/>
    <n v="0"/>
    <n v="0"/>
    <n v="0"/>
    <n v="64.650000000000006"/>
    <n v="0"/>
    <n v="0"/>
    <n v="0"/>
    <n v="12999.99"/>
    <n v="0"/>
    <n v="0"/>
    <n v="159"/>
    <n v="167"/>
    <n v="362720.4"/>
    <n v="258397.6"/>
    <n v="50.562803000000002"/>
    <n v="50.562803000000002"/>
    <n v="9.6"/>
    <m/>
    <m/>
    <m/>
    <s v="QR"/>
    <s v="SOLIDARIDAD"/>
    <s v="77710"/>
    <s v="Al corriente"/>
    <x v="2"/>
  </r>
  <r>
    <n v="5449"/>
    <s v="Hipotecaria Su Casita"/>
    <s v="FIDEICOMISO 234036"/>
    <d v="2018-05-03T00:00:00"/>
    <s v="341796"/>
    <x v="2"/>
    <n v="0"/>
    <n v="213622.88"/>
    <n v="0"/>
    <n v="0"/>
    <n v="213622.88"/>
    <n v="0"/>
    <n v="0"/>
    <n v="0"/>
    <n v="0"/>
    <n v="0"/>
    <m/>
    <n v="213622.88"/>
    <n v="0"/>
    <n v="2559.91"/>
    <n v="0"/>
    <n v="0"/>
    <n v="0"/>
    <n v="0"/>
    <n v="0"/>
    <n v="2559.91"/>
    <n v="0.54"/>
    <n v="0"/>
    <n v="0"/>
    <n v="0"/>
    <n v="0"/>
    <n v="0"/>
    <n v="0"/>
    <n v="0"/>
    <n v="0"/>
    <n v="0"/>
    <n v="0"/>
    <n v="0"/>
    <n v="0"/>
    <n v="0"/>
    <n v="0"/>
    <n v="0"/>
    <n v="0"/>
    <n v="0.54"/>
    <n v="0"/>
    <n v="0.54"/>
    <n v="0"/>
    <n v="2559.91"/>
    <n v="159"/>
    <n v="167"/>
    <n v="399008.4"/>
    <n v="213622.88"/>
    <n v="44.510039999999996"/>
    <n v="44.510039999999996"/>
    <n v="9.6"/>
    <m/>
    <m/>
    <m/>
    <s v="EM"/>
    <s v="CHICOLOAPAN"/>
    <s v="56370"/>
    <s v="Morosidad"/>
    <x v="2"/>
  </r>
  <r>
    <n v="5450"/>
    <s v="Hipotecaria Su Casita"/>
    <s v="FIDEICOMISO 234036"/>
    <d v="2018-05-03T00:00:00"/>
    <s v="341797"/>
    <x v="0"/>
    <m/>
    <n v="305688.14"/>
    <m/>
    <n v="0"/>
    <n v="305688.14"/>
    <m/>
    <n v="0"/>
    <n v="0"/>
    <n v="0"/>
    <n v="0"/>
    <m/>
    <n v="305688.14"/>
    <n v="0"/>
    <n v="5110.09"/>
    <n v="0"/>
    <n v="0"/>
    <n v="5110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1"/>
    <n v="0"/>
    <n v="0"/>
    <n v="0"/>
    <n v="5111"/>
    <n v="0"/>
    <n v="0"/>
    <n v="97"/>
    <n v="98"/>
    <n v="479752.8"/>
    <n v="305688.14"/>
    <n v="66.442567999999994"/>
    <n v="66.442567999999994"/>
    <n v="9.5"/>
    <m/>
    <m/>
    <m/>
    <s v="DF"/>
    <s v="MIGUEL HIDALGO"/>
    <s v="11230"/>
    <s v="Al corriente"/>
    <x v="2"/>
  </r>
  <r>
    <n v="5451"/>
    <s v="Hipotecaria Su Casita"/>
    <s v="FIDEICOMISO 234036"/>
    <d v="2018-05-03T00:00:00"/>
    <s v="341798"/>
    <x v="1"/>
    <n v="0"/>
    <n v="219290.66"/>
    <n v="0"/>
    <n v="0"/>
    <n v="219290.66"/>
    <n v="0"/>
    <n v="0"/>
    <n v="0"/>
    <n v="0"/>
    <n v="0"/>
    <m/>
    <n v="219290.66"/>
    <n v="0"/>
    <n v="2624.18"/>
    <n v="0"/>
    <n v="0"/>
    <n v="2624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24.18"/>
    <n v="0"/>
    <n v="0"/>
    <n v="159"/>
    <n v="166"/>
    <n v="355208.4"/>
    <n v="219290.66"/>
    <n v="48.820118000000001"/>
    <n v="48.820118000000001"/>
    <n v="9.6"/>
    <m/>
    <m/>
    <m/>
    <s v="EM"/>
    <s v="ACOLMAN"/>
    <s v="55870"/>
    <s v="Proceso judicial"/>
    <x v="2"/>
  </r>
  <r>
    <n v="5452"/>
    <s v="Hipotecaria Su Casita"/>
    <s v="FIDEICOMISO 234036"/>
    <d v="2018-05-03T00:00:00"/>
    <s v="341799"/>
    <x v="1"/>
    <n v="0"/>
    <n v="300901.93"/>
    <n v="0"/>
    <n v="0"/>
    <n v="300901.93"/>
    <n v="0"/>
    <n v="0"/>
    <n v="0"/>
    <n v="0"/>
    <n v="0"/>
    <m/>
    <n v="300901.93"/>
    <n v="0"/>
    <n v="3425.27"/>
    <n v="0"/>
    <n v="0"/>
    <n v="3425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.11"/>
    <n v="0"/>
    <n v="28.38"/>
    <n v="0"/>
    <n v="3458.38"/>
    <n v="0"/>
    <n v="0"/>
    <n v="181"/>
    <n v="188"/>
    <n v="328293.59999999998"/>
    <n v="300901.93"/>
    <n v="79.597359999999995"/>
    <n v="79.597359999999995"/>
    <n v="10"/>
    <m/>
    <m/>
    <m/>
    <s v="QR"/>
    <s v="BENITO JUAREZ"/>
    <s v="77518"/>
    <s v="Proceso judicial"/>
    <x v="2"/>
  </r>
  <r>
    <n v="5453"/>
    <s v="Hipotecaria Su Casita"/>
    <s v="FIDEICOMISO 234036"/>
    <d v="2018-05-03T00:00:00"/>
    <s v="341800"/>
    <x v="1"/>
    <n v="1"/>
    <n v="163784.37"/>
    <n v="0"/>
    <n v="0"/>
    <n v="163784.37"/>
    <n v="0"/>
    <n v="0"/>
    <n v="0"/>
    <n v="0"/>
    <n v="0"/>
    <m/>
    <n v="163784.37"/>
    <n v="2864.86"/>
    <n v="2864.86"/>
    <n v="0"/>
    <n v="2864.86"/>
    <n v="2864.86"/>
    <n v="0"/>
    <n v="0"/>
    <n v="0"/>
    <n v="1125"/>
    <n v="0"/>
    <n v="0"/>
    <n v="0"/>
    <n v="0"/>
    <n v="0"/>
    <n v="0"/>
    <n v="0"/>
    <n v="1114.7"/>
    <n v="0"/>
    <n v="0"/>
    <n v="0"/>
    <n v="0"/>
    <n v="0"/>
    <n v="0"/>
    <n v="20.58"/>
    <n v="0"/>
    <n v="0"/>
    <n v="0"/>
    <n v="7990"/>
    <n v="0"/>
    <n v="0"/>
    <n v="89"/>
    <n v="95"/>
    <n v="355734"/>
    <n v="163784.37"/>
    <n v="42.813282000000001"/>
    <n v="42.813282000000001"/>
    <n v="10"/>
    <m/>
    <m/>
    <m/>
    <s v="EM"/>
    <s v="CUAUTITLAN IZCALLI"/>
    <s v="54720"/>
    <s v="Al corriente"/>
    <x v="2"/>
  </r>
  <r>
    <n v="5454"/>
    <s v="Hipotecaria Su Casita"/>
    <s v="FIDEICOMISO 234036"/>
    <d v="2018-05-03T00:00:00"/>
    <s v="341801"/>
    <x v="1"/>
    <n v="0"/>
    <n v="235998.97"/>
    <n v="0"/>
    <n v="0"/>
    <n v="235998.97"/>
    <n v="0"/>
    <n v="0"/>
    <n v="0"/>
    <n v="0"/>
    <n v="0"/>
    <m/>
    <n v="235998.97"/>
    <n v="0"/>
    <n v="2924.42"/>
    <n v="0"/>
    <n v="0"/>
    <n v="2924.42"/>
    <n v="0"/>
    <n v="0"/>
    <n v="0"/>
    <n v="1125"/>
    <n v="0"/>
    <n v="0"/>
    <n v="0"/>
    <n v="0"/>
    <n v="0"/>
    <n v="0"/>
    <n v="0"/>
    <n v="0"/>
    <n v="0"/>
    <n v="0"/>
    <n v="0"/>
    <n v="0"/>
    <n v="0"/>
    <n v="0"/>
    <n v="2.9"/>
    <n v="0"/>
    <n v="2.3199999999999998"/>
    <n v="0"/>
    <n v="4052.32"/>
    <n v="0"/>
    <n v="0"/>
    <n v="152"/>
    <n v="158"/>
    <n v="259246.8"/>
    <n v="235998.97"/>
    <n v="77.037741999999994"/>
    <n v="77.037741999999994"/>
    <n v="10"/>
    <m/>
    <m/>
    <m/>
    <s v="QR"/>
    <s v="SOLIDARIDAD"/>
    <s v="77710"/>
    <s v="Al corriente"/>
    <x v="2"/>
  </r>
  <r>
    <n v="5455"/>
    <s v="Hipotecaria Su Casita"/>
    <s v="FIDEICOMISO 234036"/>
    <d v="2018-05-03T00:00:00"/>
    <s v="341802"/>
    <x v="1"/>
    <n v="0"/>
    <n v="496996.19"/>
    <n v="0"/>
    <n v="0"/>
    <n v="496996.19"/>
    <n v="0"/>
    <n v="0"/>
    <n v="0"/>
    <n v="0"/>
    <n v="0"/>
    <m/>
    <n v="496996.19"/>
    <n v="0"/>
    <n v="5897.69"/>
    <n v="0"/>
    <n v="0"/>
    <n v="5897.69"/>
    <n v="0"/>
    <n v="0"/>
    <n v="0"/>
    <n v="1125"/>
    <n v="0"/>
    <n v="0"/>
    <n v="0"/>
    <n v="0"/>
    <n v="0"/>
    <n v="0"/>
    <n v="0"/>
    <n v="0"/>
    <n v="0"/>
    <n v="0"/>
    <n v="0"/>
    <n v="0"/>
    <n v="0"/>
    <n v="0"/>
    <n v="6.93"/>
    <n v="0"/>
    <n v="4.62"/>
    <n v="0"/>
    <n v="7029.62"/>
    <n v="0"/>
    <n v="0"/>
    <n v="158"/>
    <n v="164"/>
    <n v="540789.6"/>
    <n v="496996.19"/>
    <n v="84.930228"/>
    <n v="84.930228"/>
    <n v="9.5"/>
    <m/>
    <m/>
    <m/>
    <s v="NL"/>
    <s v="APODACA"/>
    <s v="66648"/>
    <s v="Al corriente"/>
    <x v="2"/>
  </r>
  <r>
    <n v="5456"/>
    <s v="Hipotecaria Su Casita"/>
    <s v="FIDEICOMISO 234036"/>
    <d v="2018-05-03T00:00:00"/>
    <s v="341803"/>
    <x v="2"/>
    <n v="1"/>
    <n v="379000.84"/>
    <n v="0"/>
    <n v="0"/>
    <n v="379000.84"/>
    <n v="0"/>
    <n v="0"/>
    <n v="0"/>
    <n v="0"/>
    <n v="0"/>
    <m/>
    <n v="379000.84"/>
    <n v="4544.8500000000004"/>
    <n v="4544.8500000000004"/>
    <n v="0"/>
    <n v="4544.8500000000004"/>
    <n v="0"/>
    <n v="0"/>
    <n v="0"/>
    <n v="4544.8500000000004"/>
    <n v="350.15"/>
    <n v="0"/>
    <n v="0"/>
    <n v="0"/>
    <n v="0"/>
    <n v="0"/>
    <n v="0"/>
    <n v="0"/>
    <n v="1125"/>
    <n v="0"/>
    <n v="0"/>
    <n v="0"/>
    <n v="0"/>
    <n v="0"/>
    <n v="0"/>
    <n v="0"/>
    <n v="0"/>
    <n v="0"/>
    <n v="0"/>
    <n v="6020"/>
    <n v="0"/>
    <n v="4544.8500000000004"/>
    <n v="155"/>
    <n v="161"/>
    <n v="410991.6"/>
    <n v="379000.84"/>
    <n v="89.999804999999995"/>
    <n v="89.999804999999995"/>
    <n v="9.5"/>
    <m/>
    <m/>
    <m/>
    <s v="BCN"/>
    <s v="TIJUANA"/>
    <s v="22125"/>
    <s v="Morosidad"/>
    <x v="2"/>
  </r>
  <r>
    <n v="5457"/>
    <s v="Hipotecaria Su Casita"/>
    <s v="FIDEICOMISO 234036"/>
    <d v="2018-05-03T00:00:00"/>
    <s v="341805"/>
    <x v="1"/>
    <n v="0"/>
    <n v="249997.66"/>
    <n v="0"/>
    <n v="0"/>
    <n v="249997.66"/>
    <n v="0"/>
    <n v="0"/>
    <n v="0"/>
    <n v="0"/>
    <n v="0"/>
    <m/>
    <n v="249997.66"/>
    <n v="0"/>
    <n v="2999.97"/>
    <n v="0"/>
    <n v="0"/>
    <n v="2999.97"/>
    <n v="0"/>
    <n v="0"/>
    <n v="0"/>
    <n v="1125"/>
    <n v="0"/>
    <n v="0"/>
    <n v="0"/>
    <n v="0"/>
    <n v="0"/>
    <n v="0"/>
    <n v="0"/>
    <n v="0"/>
    <n v="0"/>
    <n v="0"/>
    <n v="0"/>
    <n v="0"/>
    <n v="0"/>
    <n v="0"/>
    <n v="2.15"/>
    <n v="0"/>
    <n v="2.12"/>
    <n v="0"/>
    <n v="4127.12"/>
    <n v="0"/>
    <n v="0"/>
    <n v="156"/>
    <n v="162"/>
    <n v="271034.40000000002"/>
    <n v="249997.66"/>
    <n v="90.000840999999994"/>
    <n v="90.000840999999994"/>
    <n v="9.6"/>
    <m/>
    <m/>
    <m/>
    <s v="SIN"/>
    <s v="CULIACAN"/>
    <s v="80197"/>
    <s v="Al corriente"/>
    <x v="2"/>
  </r>
  <r>
    <n v="5458"/>
    <s v="Hipotecaria Su Casita"/>
    <s v="FIDEICOMISO 234036"/>
    <d v="2018-05-03T00:00:00"/>
    <s v="341806"/>
    <x v="1"/>
    <n v="0"/>
    <n v="353002.25"/>
    <n v="0"/>
    <n v="0"/>
    <n v="353002.25"/>
    <n v="0"/>
    <n v="0"/>
    <n v="0"/>
    <n v="0"/>
    <n v="0"/>
    <m/>
    <n v="353002.25"/>
    <n v="0"/>
    <n v="4218.38"/>
    <n v="0"/>
    <n v="0"/>
    <n v="4218.38"/>
    <n v="0"/>
    <n v="0"/>
    <n v="0"/>
    <n v="1125"/>
    <n v="0"/>
    <n v="0"/>
    <n v="0"/>
    <n v="0"/>
    <n v="0"/>
    <n v="0"/>
    <n v="0"/>
    <n v="0"/>
    <n v="0"/>
    <n v="0"/>
    <n v="0"/>
    <n v="0"/>
    <n v="0"/>
    <n v="0"/>
    <n v="33.1"/>
    <n v="0"/>
    <n v="26.48"/>
    <n v="0"/>
    <n v="5376.48"/>
    <n v="0"/>
    <n v="0"/>
    <n v="156"/>
    <n v="162"/>
    <n v="382597.2"/>
    <n v="353002.25"/>
    <n v="86.482597999999996"/>
    <n v="86.482597999999996"/>
    <n v="9.5"/>
    <m/>
    <m/>
    <m/>
    <s v="NL"/>
    <s v="APODACA"/>
    <s v="66600"/>
    <s v="Al corriente"/>
    <x v="2"/>
  </r>
  <r>
    <n v="5459"/>
    <s v="Hipotecaria Su Casita"/>
    <s v="FIDEICOMISO 234036"/>
    <d v="2018-05-03T00:00:00"/>
    <s v="341807"/>
    <x v="2"/>
    <n v="0"/>
    <n v="370001.18"/>
    <n v="0"/>
    <n v="0"/>
    <n v="370001.18"/>
    <n v="0"/>
    <n v="0"/>
    <n v="0"/>
    <n v="0"/>
    <n v="0"/>
    <m/>
    <n v="370001.18"/>
    <n v="0"/>
    <n v="4421.51"/>
    <n v="0"/>
    <n v="0"/>
    <n v="0"/>
    <n v="0"/>
    <n v="0"/>
    <n v="4421.51"/>
    <n v="1.96"/>
    <n v="0"/>
    <n v="0"/>
    <n v="0"/>
    <n v="0"/>
    <n v="0"/>
    <n v="0"/>
    <n v="0"/>
    <n v="0"/>
    <n v="0"/>
    <n v="0"/>
    <n v="0"/>
    <n v="0"/>
    <n v="0"/>
    <n v="0"/>
    <n v="0"/>
    <n v="0"/>
    <n v="1.96"/>
    <n v="0"/>
    <n v="1.96"/>
    <n v="0"/>
    <n v="4421.51"/>
    <n v="156"/>
    <n v="162"/>
    <n v="401121.6"/>
    <n v="370001.18"/>
    <n v="81.202338999999995"/>
    <n v="81.202338999999995"/>
    <n v="9.5"/>
    <m/>
    <m/>
    <m/>
    <s v="QR"/>
    <s v="BENITO JUAREZ"/>
    <s v="77534"/>
    <s v="Morosidad"/>
    <x v="2"/>
  </r>
  <r>
    <n v="5460"/>
    <s v="Hipotecaria Su Casita"/>
    <s v="FIDEICOMISO 234036"/>
    <d v="2018-05-03T00:00:00"/>
    <s v="341808"/>
    <x v="1"/>
    <n v="0"/>
    <n v="376641.79"/>
    <n v="0"/>
    <n v="0"/>
    <n v="376641.79"/>
    <n v="0"/>
    <n v="0"/>
    <n v="0"/>
    <n v="0"/>
    <n v="0"/>
    <m/>
    <n v="376641.79"/>
    <n v="0"/>
    <n v="4463.21"/>
    <n v="0"/>
    <n v="0"/>
    <n v="4463.21"/>
    <n v="0"/>
    <n v="0"/>
    <n v="0"/>
    <n v="1125"/>
    <n v="0"/>
    <n v="0"/>
    <n v="0"/>
    <n v="0"/>
    <n v="0"/>
    <n v="0"/>
    <n v="0"/>
    <n v="0"/>
    <n v="0"/>
    <n v="0"/>
    <n v="0"/>
    <n v="0"/>
    <n v="0"/>
    <n v="0"/>
    <n v="7.74"/>
    <n v="0"/>
    <n v="5.95"/>
    <n v="0"/>
    <n v="5595.95"/>
    <n v="0"/>
    <n v="0"/>
    <n v="160"/>
    <n v="166"/>
    <n v="497847.6"/>
    <n v="376641.79"/>
    <n v="61.107745000000001"/>
    <n v="61.107745000000001"/>
    <n v="9.5"/>
    <m/>
    <m/>
    <m/>
    <s v="SON"/>
    <s v="HERMOSILLO"/>
    <s v="83294"/>
    <s v="Al corriente"/>
    <x v="2"/>
  </r>
  <r>
    <n v="5461"/>
    <s v="Hipotecaria Su Casita"/>
    <s v="FIDEICOMISO 234036"/>
    <d v="2018-05-03T00:00:00"/>
    <s v="341809"/>
    <x v="1"/>
    <n v="1"/>
    <n v="302001.27"/>
    <n v="0"/>
    <n v="0"/>
    <n v="302001.27"/>
    <n v="0"/>
    <n v="0"/>
    <n v="0"/>
    <n v="0"/>
    <n v="0"/>
    <m/>
    <n v="302001.27"/>
    <n v="3608.92"/>
    <n v="3608.92"/>
    <n v="0"/>
    <n v="3608.92"/>
    <n v="3608.92"/>
    <n v="0"/>
    <n v="0"/>
    <n v="0"/>
    <n v="1125"/>
    <n v="0"/>
    <n v="0"/>
    <n v="0"/>
    <n v="0"/>
    <n v="0"/>
    <n v="0"/>
    <n v="0"/>
    <n v="1124.24"/>
    <n v="0"/>
    <n v="0"/>
    <n v="0"/>
    <n v="0"/>
    <n v="0"/>
    <n v="0"/>
    <n v="0.76"/>
    <n v="0"/>
    <n v="0"/>
    <n v="0"/>
    <n v="9467.84"/>
    <n v="0"/>
    <n v="0"/>
    <n v="156"/>
    <n v="162"/>
    <n v="327320.40000000002"/>
    <n v="302001.27"/>
    <n v="85.100458000000003"/>
    <n v="85.100458000000003"/>
    <n v="9.5"/>
    <m/>
    <m/>
    <m/>
    <s v="QR"/>
    <s v="BENITO JUAREZ"/>
    <s v="77518"/>
    <s v="Al corriente"/>
    <x v="2"/>
  </r>
  <r>
    <n v="5462"/>
    <s v="Hipotecaria Su Casita"/>
    <s v="FIDEICOMISO 234036"/>
    <d v="2018-05-03T00:00:00"/>
    <s v="341810"/>
    <x v="1"/>
    <n v="0"/>
    <n v="137097.54999999999"/>
    <n v="0"/>
    <n v="0"/>
    <n v="137097.54999999999"/>
    <n v="0"/>
    <n v="0"/>
    <n v="0"/>
    <n v="0"/>
    <n v="0"/>
    <m/>
    <n v="137097.54999999999"/>
    <n v="0"/>
    <n v="1706.86"/>
    <n v="0"/>
    <n v="0"/>
    <n v="1706.86"/>
    <n v="0"/>
    <n v="0"/>
    <n v="0"/>
    <n v="1125"/>
    <n v="0"/>
    <n v="0"/>
    <n v="0"/>
    <n v="0"/>
    <n v="0"/>
    <n v="0"/>
    <n v="0"/>
    <n v="0"/>
    <n v="0"/>
    <n v="0"/>
    <n v="0"/>
    <n v="0"/>
    <n v="0"/>
    <n v="0"/>
    <n v="1.06"/>
    <n v="0"/>
    <n v="0.42"/>
    <n v="0"/>
    <n v="2832.92"/>
    <n v="0"/>
    <n v="0"/>
    <n v="157"/>
    <n v="163"/>
    <n v="348351.6"/>
    <n v="137097.54999999999"/>
    <n v="31.458653000000002"/>
    <n v="31.458653000000002"/>
    <n v="9.9"/>
    <m/>
    <m/>
    <m/>
    <s v="QR"/>
    <s v="BENITO JUAREZ"/>
    <s v="77518"/>
    <s v="Al corriente"/>
    <x v="2"/>
  </r>
  <r>
    <n v="5463"/>
    <s v="Hipotecaria Su Casita"/>
    <s v="FIDEICOMISO 234036"/>
    <d v="2018-05-03T00:00:00"/>
    <s v="341811"/>
    <x v="2"/>
    <n v="0"/>
    <n v="197997.52"/>
    <n v="0"/>
    <n v="0"/>
    <n v="197997.52"/>
    <n v="0"/>
    <n v="0"/>
    <n v="0"/>
    <n v="0"/>
    <n v="0"/>
    <m/>
    <n v="197997.52"/>
    <n v="0"/>
    <n v="2369.37"/>
    <n v="0"/>
    <n v="0"/>
    <n v="0"/>
    <n v="0"/>
    <n v="0"/>
    <n v="2369.37"/>
    <n v="0.01"/>
    <n v="0"/>
    <n v="0"/>
    <n v="0"/>
    <n v="0"/>
    <n v="0"/>
    <n v="0"/>
    <n v="0"/>
    <n v="0"/>
    <n v="0"/>
    <n v="0"/>
    <n v="0"/>
    <n v="0"/>
    <n v="0"/>
    <n v="0"/>
    <n v="0"/>
    <n v="0"/>
    <n v="0.01"/>
    <n v="0"/>
    <n v="0.01"/>
    <n v="0"/>
    <n v="2369.37"/>
    <n v="157"/>
    <n v="163"/>
    <n v="215575.2"/>
    <n v="197997.52"/>
    <n v="90.001131999999998"/>
    <n v="90.001131999999998"/>
    <n v="9.6"/>
    <m/>
    <m/>
    <m/>
    <s v="QR"/>
    <s v="BENITO JUAREZ"/>
    <s v="77539"/>
    <s v="Morosidad"/>
    <x v="2"/>
  </r>
  <r>
    <n v="5464"/>
    <s v="Hipotecaria Su Casita"/>
    <s v="FIDEICOMISO 234036"/>
    <d v="2018-05-03T00:00:00"/>
    <s v="341812"/>
    <x v="1"/>
    <n v="0"/>
    <n v="220428.95"/>
    <n v="0"/>
    <n v="0"/>
    <n v="220428.95"/>
    <n v="0"/>
    <n v="0"/>
    <n v="0"/>
    <n v="0"/>
    <n v="0"/>
    <m/>
    <n v="220428.95"/>
    <n v="0"/>
    <n v="2727.81"/>
    <n v="0"/>
    <n v="0"/>
    <n v="2727.81"/>
    <n v="0"/>
    <n v="0"/>
    <n v="0"/>
    <n v="1125"/>
    <n v="0"/>
    <n v="0"/>
    <n v="0"/>
    <n v="0"/>
    <n v="0"/>
    <n v="0"/>
    <n v="0"/>
    <n v="0"/>
    <n v="0"/>
    <n v="0"/>
    <n v="0"/>
    <n v="0"/>
    <n v="0"/>
    <n v="0"/>
    <n v="13.14"/>
    <n v="0"/>
    <n v="10.95"/>
    <n v="0"/>
    <n v="3865.95"/>
    <n v="0"/>
    <n v="0"/>
    <n v="154"/>
    <n v="160"/>
    <n v="304318.8"/>
    <n v="220428.95"/>
    <n v="59.643098000000002"/>
    <n v="59.643098000000002"/>
    <n v="10"/>
    <m/>
    <m/>
    <m/>
    <s v="JAL"/>
    <s v="IXTLAHUACAN DE LOS MEMBRILLOS"/>
    <s v="45850"/>
    <s v="Al corriente"/>
    <x v="2"/>
  </r>
  <r>
    <n v="5465"/>
    <s v="Hipotecaria Su Casita"/>
    <s v="FIDEICOMISO 234036"/>
    <d v="2018-05-03T00:00:00"/>
    <s v="341813"/>
    <x v="2"/>
    <n v="1"/>
    <n v="301610.96999999997"/>
    <n v="0"/>
    <n v="0"/>
    <n v="301610.96999999997"/>
    <n v="0"/>
    <n v="0"/>
    <n v="0"/>
    <n v="0"/>
    <n v="0"/>
    <m/>
    <n v="301610.96999999997"/>
    <n v="525.45000000000005"/>
    <n v="3405.69"/>
    <n v="0"/>
    <n v="525.45000000000005"/>
    <n v="2349.5500000000002"/>
    <n v="0"/>
    <n v="0"/>
    <n v="1056.1400000000001"/>
    <n v="1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0"/>
    <n v="0"/>
    <n v="1056.1400000000001"/>
    <n v="178"/>
    <n v="184"/>
    <n v="378322.56"/>
    <n v="301610.96999999997"/>
    <n v="65.960453999999999"/>
    <n v="65.960453999999999"/>
    <n v="9.6"/>
    <m/>
    <m/>
    <m/>
    <s v="JAL"/>
    <s v="TEPATITLAN DE MORELOS"/>
    <s v="47630"/>
    <s v="Morosidad"/>
    <x v="2"/>
  </r>
  <r>
    <n v="5466"/>
    <s v="Hipotecaria Su Casita"/>
    <s v="FIDEICOMISO 234036"/>
    <d v="2018-05-03T00:00:00"/>
    <s v="341814"/>
    <x v="1"/>
    <n v="0"/>
    <n v="383800.01"/>
    <n v="0"/>
    <n v="0"/>
    <n v="383800.01"/>
    <n v="0"/>
    <n v="0"/>
    <n v="0"/>
    <n v="0"/>
    <n v="0"/>
    <m/>
    <n v="383800.01"/>
    <n v="0"/>
    <n v="4484.0600000000004"/>
    <n v="0"/>
    <n v="0"/>
    <n v="4484.0600000000004"/>
    <n v="0"/>
    <n v="0"/>
    <n v="0"/>
    <n v="1125"/>
    <n v="0"/>
    <n v="0"/>
    <n v="0"/>
    <n v="0"/>
    <n v="0"/>
    <n v="0"/>
    <n v="0"/>
    <n v="0"/>
    <n v="0"/>
    <n v="0"/>
    <n v="0"/>
    <n v="0"/>
    <n v="0"/>
    <n v="0"/>
    <n v="3.7"/>
    <n v="0"/>
    <n v="2.76"/>
    <n v="0"/>
    <n v="5612.76"/>
    <n v="0"/>
    <n v="0"/>
    <n v="163"/>
    <n v="169"/>
    <n v="405931.6"/>
    <n v="383800.01"/>
    <n v="76.121829000000005"/>
    <n v="76.121829000000005"/>
    <n v="9.5"/>
    <m/>
    <m/>
    <m/>
    <s v="QR"/>
    <s v="SOLIDARIDAD"/>
    <s v="77710"/>
    <s v="Al corriente"/>
    <x v="2"/>
  </r>
  <r>
    <n v="5467"/>
    <s v="Hipotecaria Su Casita"/>
    <s v="FIDEICOMISO 234036"/>
    <d v="2018-05-03T00:00:00"/>
    <s v="341816"/>
    <x v="1"/>
    <n v="0"/>
    <n v="303880.39"/>
    <n v="0"/>
    <n v="0"/>
    <n v="303880.39"/>
    <n v="0"/>
    <n v="0"/>
    <n v="0"/>
    <n v="0"/>
    <n v="0"/>
    <m/>
    <n v="303880.39"/>
    <n v="0"/>
    <n v="3418.65"/>
    <n v="0"/>
    <n v="0"/>
    <n v="3418.65"/>
    <n v="0"/>
    <n v="0"/>
    <n v="0"/>
    <n v="1125"/>
    <n v="0"/>
    <n v="0"/>
    <n v="0"/>
    <n v="0"/>
    <n v="0"/>
    <n v="0"/>
    <n v="0"/>
    <n v="0"/>
    <n v="0"/>
    <n v="0"/>
    <n v="0"/>
    <n v="0"/>
    <n v="0"/>
    <n v="0"/>
    <n v="3.75"/>
    <n v="0"/>
    <n v="2.4"/>
    <n v="0"/>
    <n v="4547.3999999999996"/>
    <n v="0"/>
    <n v="0"/>
    <n v="165"/>
    <n v="171"/>
    <n v="535337.80000000005"/>
    <n v="303880.39"/>
    <n v="47.265625999999997"/>
    <n v="47.265625999999997"/>
    <n v="8.6"/>
    <m/>
    <m/>
    <m/>
    <s v="GTO"/>
    <s v="LEON"/>
    <s v="37299"/>
    <s v="Al corriente"/>
    <x v="2"/>
  </r>
  <r>
    <n v="5468"/>
    <s v="Hipotecaria Su Casita"/>
    <s v="FIDEICOMISO 234036"/>
    <d v="2018-05-03T00:00:00"/>
    <s v="341817"/>
    <x v="1"/>
    <n v="0"/>
    <n v="273200.7"/>
    <n v="0"/>
    <n v="0"/>
    <n v="273200.7"/>
    <n v="675.82"/>
    <n v="0"/>
    <n v="0"/>
    <n v="675.82"/>
    <n v="0"/>
    <m/>
    <n v="272524.88"/>
    <n v="0"/>
    <n v="2162.84"/>
    <n v="0"/>
    <n v="0"/>
    <n v="2162.84"/>
    <n v="0"/>
    <n v="0"/>
    <n v="0"/>
    <n v="1125"/>
    <n v="0"/>
    <n v="0"/>
    <n v="0"/>
    <n v="0"/>
    <n v="0"/>
    <n v="0"/>
    <n v="174.59"/>
    <n v="0"/>
    <n v="0"/>
    <n v="0"/>
    <n v="0"/>
    <n v="0"/>
    <n v="0"/>
    <n v="0"/>
    <n v="3.75"/>
    <n v="0"/>
    <n v="3.75"/>
    <n v="0"/>
    <n v="4142"/>
    <n v="0"/>
    <n v="0"/>
    <n v="181"/>
    <n v="187"/>
    <n v="395001.44195299997"/>
    <n v="276501.01"/>
    <n v="89.999671000000006"/>
    <n v="88.705460928748494"/>
    <n v="9.5"/>
    <m/>
    <m/>
    <m/>
    <s v="BCN"/>
    <s v="TIJUANA"/>
    <s v="22245"/>
    <s v="Al corriente"/>
    <x v="2"/>
  </r>
  <r>
    <n v="5469"/>
    <s v="Hipotecaria Su Casita"/>
    <s v="FIDEICOMISO 234036"/>
    <d v="2018-05-03T00:00:00"/>
    <s v="341818"/>
    <x v="1"/>
    <n v="0"/>
    <n v="248968.65"/>
    <n v="0"/>
    <n v="0"/>
    <n v="248968.65"/>
    <n v="0"/>
    <n v="0"/>
    <n v="0"/>
    <n v="0"/>
    <n v="0"/>
    <m/>
    <n v="248968.65"/>
    <n v="0"/>
    <n v="2960.65"/>
    <n v="0"/>
    <n v="0"/>
    <n v="2960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60.65"/>
    <n v="0"/>
    <n v="0"/>
    <n v="160"/>
    <n v="165"/>
    <n v="274474.8"/>
    <n v="248968.65"/>
    <n v="70.349583999999993"/>
    <n v="70.349583999999993"/>
    <n v="9.6"/>
    <m/>
    <m/>
    <m/>
    <s v="QR"/>
    <s v="SOLIDARIDAD"/>
    <s v="77710"/>
    <s v="Proceso judicial"/>
    <x v="2"/>
  </r>
  <r>
    <n v="5470"/>
    <s v="Hipotecaria Su Casita"/>
    <s v="FIDEICOMISO 234036"/>
    <d v="2018-05-03T00:00:00"/>
    <s v="341819"/>
    <x v="2"/>
    <n v="21"/>
    <n v="275833.34999999998"/>
    <n v="0"/>
    <n v="0"/>
    <n v="275833.34999999998"/>
    <n v="0"/>
    <n v="0"/>
    <n v="0"/>
    <n v="0"/>
    <n v="0"/>
    <m/>
    <n v="275833.34999999998"/>
    <n v="3452.51"/>
    <n v="3452.51"/>
    <n v="0"/>
    <n v="3452.51"/>
    <n v="0"/>
    <n v="0"/>
    <n v="0"/>
    <n v="3452.51"/>
    <n v="0"/>
    <n v="0"/>
    <n v="0"/>
    <n v="0"/>
    <n v="0"/>
    <n v="0"/>
    <n v="0"/>
    <n v="0"/>
    <n v="1125"/>
    <n v="0"/>
    <n v="0"/>
    <n v="0"/>
    <n v="0"/>
    <n v="0"/>
    <n v="0"/>
    <n v="0"/>
    <n v="0"/>
    <n v="0"/>
    <n v="0"/>
    <n v="4577.51"/>
    <n v="0"/>
    <n v="3452.51"/>
    <n v="152"/>
    <n v="156"/>
    <n v="348378"/>
    <n v="275833.34999999998"/>
    <n v="55.094903000000002"/>
    <n v="55.094903000000002"/>
    <n v="10"/>
    <m/>
    <m/>
    <m/>
    <s v="QR"/>
    <s v="SOLIDARIDAD"/>
    <s v="77710"/>
    <s v="Morosidad"/>
    <x v="2"/>
  </r>
  <r>
    <n v="5471"/>
    <s v="Hipotecaria Su Casita"/>
    <s v="FIDEICOMISO 234036"/>
    <d v="2018-05-03T00:00:00"/>
    <s v="341820"/>
    <x v="1"/>
    <n v="21"/>
    <n v="367000.01"/>
    <n v="0"/>
    <n v="0"/>
    <n v="367000.01"/>
    <n v="0"/>
    <n v="0"/>
    <n v="0"/>
    <n v="0"/>
    <n v="0"/>
    <m/>
    <n v="367000.01"/>
    <n v="0"/>
    <n v="4275.55"/>
    <n v="0"/>
    <n v="0"/>
    <n v="4275.55"/>
    <n v="0"/>
    <n v="0"/>
    <n v="0"/>
    <n v="1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00.55"/>
    <n v="0"/>
    <n v="0"/>
    <n v="166"/>
    <n v="170"/>
    <n v="383686.84"/>
    <n v="367000.01"/>
    <n v="78.474112000000005"/>
    <n v="78.474112000000005"/>
    <n v="9.5"/>
    <m/>
    <m/>
    <m/>
    <s v="EM"/>
    <s v="SAN ANTONIO LA ISLA"/>
    <s v="52280"/>
    <s v="Al corriente"/>
    <x v="2"/>
  </r>
  <r>
    <n v="5472"/>
    <s v="Hipotecaria Su Casita"/>
    <s v="FIDEICOMISO 234036"/>
    <d v="2018-05-03T00:00:00"/>
    <s v="341821"/>
    <x v="1"/>
    <n v="21"/>
    <n v="359000"/>
    <n v="0"/>
    <n v="0"/>
    <n v="359000"/>
    <n v="0"/>
    <n v="0"/>
    <n v="0"/>
    <n v="0"/>
    <n v="0"/>
    <m/>
    <n v="359000"/>
    <n v="0"/>
    <n v="4182.3500000000004"/>
    <n v="0"/>
    <n v="0"/>
    <n v="4182.3500000000004"/>
    <n v="0"/>
    <n v="0"/>
    <n v="0"/>
    <n v="1125"/>
    <n v="0"/>
    <n v="0"/>
    <n v="0"/>
    <n v="0"/>
    <n v="0"/>
    <n v="0"/>
    <n v="0"/>
    <n v="0"/>
    <n v="0"/>
    <n v="0"/>
    <n v="0"/>
    <n v="0"/>
    <n v="0"/>
    <n v="0"/>
    <n v="8.1"/>
    <n v="0"/>
    <n v="5.45"/>
    <n v="0"/>
    <n v="5315.45"/>
    <n v="0"/>
    <n v="0"/>
    <n v="166"/>
    <n v="170"/>
    <n v="375363.8"/>
    <n v="359000"/>
    <n v="80.222845000000007"/>
    <n v="80.222845000000007"/>
    <n v="9.5"/>
    <m/>
    <m/>
    <m/>
    <s v="JAL"/>
    <s v="PUERTO VALLARTA"/>
    <s v="48290"/>
    <s v="Al corriente"/>
    <x v="2"/>
  </r>
  <r>
    <n v="5473"/>
    <s v="Hipotecaria Su Casita"/>
    <s v="FIDEICOMISO 234036"/>
    <d v="2018-05-03T00:00:00"/>
    <s v="341825"/>
    <x v="1"/>
    <n v="21"/>
    <n v="272001.28999999998"/>
    <n v="0"/>
    <n v="0"/>
    <n v="272001.28999999998"/>
    <n v="0"/>
    <n v="0"/>
    <n v="0"/>
    <n v="0"/>
    <n v="0"/>
    <m/>
    <n v="272001.28999999998"/>
    <n v="0"/>
    <n v="3361.48"/>
    <n v="0"/>
    <n v="0"/>
    <n v="3361.48"/>
    <n v="0"/>
    <n v="0"/>
    <n v="0"/>
    <n v="1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86.4799999999996"/>
    <n v="0"/>
    <n v="0"/>
    <n v="155"/>
    <n v="159"/>
    <n v="295620"/>
    <n v="272001.28999999998"/>
    <n v="69.484960000000001"/>
    <n v="69.484960000000001"/>
    <n v="10"/>
    <m/>
    <m/>
    <m/>
    <s v="QR"/>
    <s v="SOLIDARIDAD"/>
    <s v="77710"/>
    <s v="Al corriente"/>
    <x v="2"/>
  </r>
  <r>
    <n v="5474"/>
    <s v="Hipotecaria Su Casita"/>
    <s v="FIDEICOMISO 234036"/>
    <d v="2018-05-03T00:00:00"/>
    <s v="341827"/>
    <x v="4"/>
    <n v="21"/>
    <n v="498998.02"/>
    <n v="0"/>
    <n v="0"/>
    <n v="498998.02"/>
    <n v="0"/>
    <n v="0"/>
    <n v="0"/>
    <n v="0"/>
    <n v="0"/>
    <m/>
    <n v="498998.02"/>
    <n v="2926.91"/>
    <n v="5921.44"/>
    <n v="0"/>
    <n v="0"/>
    <n v="0"/>
    <n v="0"/>
    <n v="0"/>
    <n v="8848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48.35"/>
    <n v="160"/>
    <n v="164"/>
    <n v="541039.19999999995"/>
    <n v="498998.02"/>
    <n v="73.099428000000003"/>
    <n v="73.099428000000003"/>
    <n v="9.5"/>
    <m/>
    <m/>
    <m/>
    <s v="TAM"/>
    <s v="CIUDAD MADERO"/>
    <s v="89506"/>
    <s v="Morosidad"/>
    <x v="2"/>
  </r>
  <r>
    <n v="5475"/>
    <s v="Hipotecaria Su Casita"/>
    <s v="FIDEICOMISO 234036"/>
    <d v="2018-05-03T00:00:00"/>
    <s v="341829"/>
    <x v="1"/>
    <n v="21"/>
    <n v="130780.66"/>
    <n v="0"/>
    <n v="0"/>
    <n v="130780.66"/>
    <n v="0"/>
    <n v="0"/>
    <n v="0"/>
    <n v="0"/>
    <n v="0"/>
    <m/>
    <n v="130780.66"/>
    <n v="0"/>
    <n v="1600.97"/>
    <n v="0"/>
    <n v="0"/>
    <n v="1600.97"/>
    <n v="0"/>
    <n v="0"/>
    <n v="0"/>
    <n v="1125"/>
    <n v="0"/>
    <n v="0"/>
    <n v="0"/>
    <n v="0"/>
    <n v="0"/>
    <n v="0"/>
    <n v="0"/>
    <n v="0"/>
    <n v="0"/>
    <n v="0"/>
    <n v="0"/>
    <n v="0"/>
    <n v="0"/>
    <n v="0"/>
    <n v="0.09"/>
    <n v="0"/>
    <n v="0.06"/>
    <n v="0"/>
    <n v="2726.06"/>
    <n v="0"/>
    <n v="0"/>
    <n v="162"/>
    <n v="166"/>
    <n v="270761.32"/>
    <n v="130780.66"/>
    <n v="36.360481999999998"/>
    <n v="36.360481999999998"/>
    <n v="9.9"/>
    <m/>
    <m/>
    <m/>
    <s v="QR"/>
    <s v="SOLIDARIDAD"/>
    <s v="77710"/>
    <s v="Al corriente"/>
    <x v="2"/>
  </r>
  <r>
    <n v="5476"/>
    <s v="Hipotecaria Su Casita"/>
    <s v="FIDEICOMISO 234036"/>
    <d v="2018-05-03T00:00:00"/>
    <s v="341833"/>
    <x v="1"/>
    <n v="21"/>
    <n v="389998.92"/>
    <n v="0"/>
    <n v="0"/>
    <n v="389998.92"/>
    <n v="0"/>
    <n v="0"/>
    <n v="0"/>
    <n v="0"/>
    <n v="0"/>
    <m/>
    <n v="389998.92"/>
    <n v="4614.99"/>
    <n v="4614.99"/>
    <n v="0"/>
    <n v="4614.99"/>
    <n v="4614.99"/>
    <n v="0"/>
    <n v="0"/>
    <n v="0"/>
    <n v="1125"/>
    <n v="0"/>
    <n v="0"/>
    <n v="0"/>
    <n v="0"/>
    <n v="0"/>
    <n v="0"/>
    <n v="0"/>
    <n v="1064.99"/>
    <n v="0"/>
    <n v="0"/>
    <n v="0"/>
    <n v="0"/>
    <n v="0"/>
    <n v="0"/>
    <n v="60.02"/>
    <n v="0"/>
    <n v="0"/>
    <n v="0"/>
    <n v="11479.99"/>
    <n v="0"/>
    <n v="0"/>
    <n v="161"/>
    <n v="165"/>
    <n v="419756.4"/>
    <n v="389998.92"/>
    <n v="88.846397999999994"/>
    <n v="88.846397999999994"/>
    <n v="9.5"/>
    <m/>
    <m/>
    <m/>
    <s v="VER"/>
    <s v="VERACRUZ"/>
    <s v="91808"/>
    <s v="Al corriente"/>
    <x v="2"/>
  </r>
  <r>
    <n v="5477"/>
    <s v="Hipotecaria Su Casita"/>
    <s v="FIDEICOMISO 234036"/>
    <d v="2018-05-03T00:00:00"/>
    <s v="341834"/>
    <x v="4"/>
    <n v="21"/>
    <n v="396198"/>
    <n v="0"/>
    <n v="0"/>
    <n v="396198"/>
    <n v="0"/>
    <n v="0"/>
    <n v="0"/>
    <n v="0"/>
    <n v="0"/>
    <m/>
    <n v="396198"/>
    <n v="9409.7000000000007"/>
    <n v="4704.8500000000004"/>
    <n v="0"/>
    <n v="4704.8500000000004"/>
    <n v="0"/>
    <n v="0"/>
    <n v="0"/>
    <n v="9409.7000000000007"/>
    <n v="0"/>
    <n v="0"/>
    <n v="0"/>
    <n v="0"/>
    <n v="0"/>
    <n v="0"/>
    <n v="0"/>
    <n v="0"/>
    <n v="1124.8499999999999"/>
    <n v="0"/>
    <n v="0"/>
    <n v="0.15"/>
    <n v="0"/>
    <n v="0"/>
    <n v="0"/>
    <n v="0"/>
    <n v="0"/>
    <n v="0"/>
    <n v="0"/>
    <n v="5829.85"/>
    <n v="0"/>
    <n v="9409.7000000000007"/>
    <n v="161"/>
    <n v="165"/>
    <n v="505712.4"/>
    <n v="396198"/>
    <n v="63.966025000000002"/>
    <n v="63.966025000000002"/>
    <n v="9.5"/>
    <m/>
    <m/>
    <m/>
    <s v="EM"/>
    <s v="ECATEPEC"/>
    <s v="55075"/>
    <s v="Morosidad"/>
    <x v="2"/>
  </r>
  <r>
    <n v="5478"/>
    <s v="Hipotecaria Su Casita"/>
    <s v="FIDEICOMISO 234036"/>
    <d v="2018-05-03T00:00:00"/>
    <s v="341835"/>
    <x v="1"/>
    <n v="21"/>
    <n v="713299.77"/>
    <n v="0"/>
    <n v="0"/>
    <n v="713299.77"/>
    <n v="0"/>
    <n v="0"/>
    <n v="0"/>
    <n v="0"/>
    <n v="0"/>
    <m/>
    <n v="713299.77"/>
    <n v="0"/>
    <n v="7923.57"/>
    <n v="0"/>
    <n v="0"/>
    <n v="7923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23.57"/>
    <n v="0"/>
    <n v="0"/>
    <n v="181"/>
    <n v="185"/>
    <n v="773832"/>
    <n v="713299.77"/>
    <n v="89.089105000000004"/>
    <n v="89.089105000000004"/>
    <n v="9.4"/>
    <m/>
    <m/>
    <m/>
    <s v="EM"/>
    <s v="ECATEPEC"/>
    <s v="55075"/>
    <s v="Proceso judicial"/>
    <x v="2"/>
  </r>
  <r>
    <n v="5479"/>
    <s v="Hipotecaria Su Casita"/>
    <s v="FIDEICOMISO 234036"/>
    <d v="2018-05-03T00:00:00"/>
    <s v="341837"/>
    <x v="0"/>
    <n v="21"/>
    <n v="229239.37"/>
    <n v="0"/>
    <n v="0"/>
    <n v="229239.37"/>
    <n v="0"/>
    <n v="0"/>
    <n v="0"/>
    <n v="0"/>
    <n v="0"/>
    <m/>
    <n v="229239.37"/>
    <n v="2666.64"/>
    <n v="2666.82"/>
    <n v="0"/>
    <n v="2666.64"/>
    <n v="0.36"/>
    <n v="0"/>
    <n v="0"/>
    <n v="2666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67"/>
    <n v="0"/>
    <n v="2666.46"/>
    <n v="181"/>
    <n v="184"/>
    <n v="400424.4"/>
    <n v="229239.37"/>
    <n v="40.853245000000001"/>
    <n v="40.853245000000001"/>
    <n v="10"/>
    <m/>
    <m/>
    <m/>
    <s v="BCN"/>
    <s v="TIJUANA"/>
    <s v="22245"/>
    <s v="Proceso judicial"/>
    <x v="2"/>
  </r>
  <r>
    <n v="5480"/>
    <s v="Hipotecaria Su Casita"/>
    <s v="FIDEICOMISO 234036"/>
    <d v="2018-05-03T00:00:00"/>
    <s v="341838"/>
    <x v="0"/>
    <n v="21"/>
    <n v="278998.55"/>
    <n v="0"/>
    <n v="0"/>
    <n v="278998.55"/>
    <n v="0"/>
    <n v="0"/>
    <n v="0"/>
    <n v="0"/>
    <n v="0"/>
    <m/>
    <n v="278998.55"/>
    <n v="0"/>
    <n v="3382.86"/>
    <n v="0"/>
    <n v="0"/>
    <n v="3382.86"/>
    <n v="0"/>
    <n v="0"/>
    <n v="0"/>
    <n v="1125"/>
    <n v="0"/>
    <n v="0"/>
    <n v="0"/>
    <n v="0"/>
    <n v="0"/>
    <n v="0"/>
    <n v="0"/>
    <n v="0"/>
    <n v="0"/>
    <n v="0"/>
    <n v="0"/>
    <n v="0"/>
    <n v="0"/>
    <n v="0"/>
    <n v="234.96"/>
    <n v="0"/>
    <n v="156.63999999999999"/>
    <n v="0"/>
    <n v="4742.82"/>
    <n v="0"/>
    <n v="0"/>
    <n v="156"/>
    <n v="159"/>
    <n v="302400"/>
    <n v="278998.55"/>
    <n v="89.391124000000005"/>
    <n v="89.391124000000005"/>
    <n v="9.6"/>
    <m/>
    <m/>
    <m/>
    <s v="QR"/>
    <s v="BENITO JUAREZ"/>
    <s v="77539"/>
    <s v="Al corriente"/>
    <x v="2"/>
  </r>
  <r>
    <n v="5481"/>
    <s v="Hipotecaria Su Casita"/>
    <s v="FIDEICOMISO 234036"/>
    <d v="2018-05-03T00:00:00"/>
    <s v="341839"/>
    <x v="0"/>
    <n v="21"/>
    <n v="262622.58"/>
    <n v="0"/>
    <n v="0"/>
    <n v="262622.58"/>
    <n v="0"/>
    <n v="0"/>
    <n v="0"/>
    <n v="0"/>
    <n v="0"/>
    <m/>
    <n v="262622.58"/>
    <n v="0"/>
    <n v="3142.72"/>
    <n v="0"/>
    <n v="0"/>
    <n v="3142.72"/>
    <n v="0"/>
    <n v="0"/>
    <n v="0"/>
    <n v="1125"/>
    <n v="0"/>
    <n v="0"/>
    <n v="0"/>
    <n v="0"/>
    <n v="0"/>
    <n v="0"/>
    <n v="0"/>
    <n v="0"/>
    <n v="0"/>
    <n v="0"/>
    <n v="0"/>
    <n v="0"/>
    <n v="0"/>
    <n v="0"/>
    <n v="3150"/>
    <n v="0"/>
    <n v="4267.72"/>
    <n v="0"/>
    <n v="7417.72"/>
    <n v="0"/>
    <n v="0"/>
    <n v="160"/>
    <n v="163"/>
    <n v="283180.79999999999"/>
    <n v="262622.58"/>
    <n v="86.709607000000005"/>
    <n v="86.709607000000005"/>
    <n v="9.6"/>
    <m/>
    <m/>
    <m/>
    <s v="QR"/>
    <s v="SOLIDARIDAD"/>
    <s v="77710"/>
    <s v="Al corriente"/>
    <x v="2"/>
  </r>
  <r>
    <n v="5482"/>
    <s v="Hipotecaria Su Casita"/>
    <s v="FIDEICOMISO 234036"/>
    <d v="2018-05-03T00:00:00"/>
    <s v="341840"/>
    <x v="0"/>
    <n v="21"/>
    <n v="253021.74"/>
    <n v="0"/>
    <n v="0"/>
    <n v="253021.74"/>
    <n v="0"/>
    <n v="0"/>
    <n v="0"/>
    <n v="0"/>
    <n v="0"/>
    <m/>
    <n v="253021.74"/>
    <n v="0"/>
    <n v="3027.83"/>
    <n v="0"/>
    <n v="0"/>
    <n v="3027.83"/>
    <n v="0"/>
    <n v="0"/>
    <n v="0"/>
    <n v="1125"/>
    <n v="0"/>
    <n v="0"/>
    <n v="0"/>
    <n v="0"/>
    <n v="0"/>
    <n v="0"/>
    <n v="0"/>
    <n v="0"/>
    <n v="0"/>
    <n v="0"/>
    <n v="0"/>
    <n v="0"/>
    <n v="0"/>
    <n v="0"/>
    <n v="0.17"/>
    <n v="0"/>
    <n v="0"/>
    <n v="0"/>
    <n v="4153"/>
    <n v="0"/>
    <n v="0"/>
    <n v="160"/>
    <n v="163"/>
    <n v="272828.40000000002"/>
    <n v="253021.74"/>
    <n v="90.000088000000005"/>
    <n v="90.000088000000005"/>
    <n v="9.6"/>
    <m/>
    <m/>
    <m/>
    <s v="QR"/>
    <s v="SOLIDARIDAD"/>
    <s v="77710"/>
    <s v="Al corriente"/>
    <x v="2"/>
  </r>
  <r>
    <n v="5483"/>
    <s v="Hipotecaria Su Casita"/>
    <s v="FIDEICOMISO 234036"/>
    <d v="2018-05-03T00:00:00"/>
    <s v="341841"/>
    <x v="0"/>
    <n v="21"/>
    <n v="378325.97"/>
    <n v="0"/>
    <n v="0"/>
    <n v="378325.97"/>
    <n v="0"/>
    <n v="0"/>
    <n v="0"/>
    <n v="0"/>
    <n v="0"/>
    <m/>
    <n v="378325.97"/>
    <n v="0"/>
    <n v="4508.38"/>
    <n v="0"/>
    <n v="0"/>
    <n v="0"/>
    <n v="0"/>
    <n v="0"/>
    <n v="4508.38"/>
    <n v="83.24"/>
    <n v="0"/>
    <n v="0"/>
    <n v="0"/>
    <n v="0"/>
    <n v="0"/>
    <n v="0"/>
    <n v="0"/>
    <n v="0"/>
    <n v="0"/>
    <n v="0"/>
    <n v="0"/>
    <n v="0"/>
    <n v="0"/>
    <n v="0"/>
    <n v="0"/>
    <n v="0"/>
    <n v="83.24"/>
    <n v="0"/>
    <n v="83.24"/>
    <n v="0"/>
    <n v="4508.38"/>
    <n v="160"/>
    <n v="163"/>
    <n v="422598"/>
    <n v="378325.97"/>
    <n v="66.202130999999994"/>
    <n v="66.202130999999994"/>
    <n v="9.5"/>
    <m/>
    <m/>
    <m/>
    <s v="MOR"/>
    <s v="EMILIANO ZAPATA"/>
    <s v="62760"/>
    <s v="Morosidad"/>
    <x v="2"/>
  </r>
  <r>
    <n v="5484"/>
    <s v="Hipotecaria Su Casita"/>
    <s v="FIDEICOMISO 234036"/>
    <d v="2018-05-03T00:00:00"/>
    <s v="341843"/>
    <x v="0"/>
    <n v="21"/>
    <n v="413646.85"/>
    <n v="0"/>
    <n v="0"/>
    <n v="413646.85"/>
    <n v="0"/>
    <n v="0"/>
    <n v="0"/>
    <n v="0"/>
    <n v="0"/>
    <m/>
    <n v="413646.85"/>
    <n v="0"/>
    <n v="4901.72"/>
    <n v="0"/>
    <n v="0"/>
    <n v="4901.72"/>
    <n v="0"/>
    <n v="0"/>
    <n v="0"/>
    <n v="1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26.72"/>
    <n v="0"/>
    <n v="0"/>
    <n v="163"/>
    <n v="166"/>
    <n v="547340.88"/>
    <n v="413646.85"/>
    <n v="60.599609999999998"/>
    <n v="60.599609999999998"/>
    <n v="9.5"/>
    <m/>
    <m/>
    <m/>
    <s v="EM"/>
    <s v="LERMA"/>
    <s v="52004"/>
    <s v="Al corriente"/>
    <x v="2"/>
  </r>
  <r>
    <n v="5485"/>
    <s v="Hipotecaria Su Casita"/>
    <s v="FIDEICOMISO 234036"/>
    <d v="2018-05-03T00:00:00"/>
    <s v="341844"/>
    <x v="0"/>
    <n v="21"/>
    <n v="288735.59000000003"/>
    <n v="0"/>
    <n v="0"/>
    <n v="288735.59000000003"/>
    <n v="0"/>
    <n v="0"/>
    <n v="0"/>
    <n v="0"/>
    <n v="0"/>
    <m/>
    <n v="288735.59000000003"/>
    <n v="0"/>
    <n v="3443.17"/>
    <n v="0"/>
    <n v="0"/>
    <n v="3443.17"/>
    <n v="0"/>
    <n v="0"/>
    <n v="0"/>
    <n v="1125"/>
    <n v="0"/>
    <n v="0"/>
    <n v="0"/>
    <n v="0"/>
    <n v="0"/>
    <n v="0"/>
    <n v="0"/>
    <n v="0"/>
    <n v="0"/>
    <n v="0"/>
    <n v="0"/>
    <n v="0"/>
    <n v="0"/>
    <n v="0"/>
    <n v="0.83"/>
    <n v="0"/>
    <n v="0.83"/>
    <n v="0"/>
    <n v="4569"/>
    <n v="0"/>
    <n v="0"/>
    <n v="163"/>
    <n v="166"/>
    <n v="405470.56"/>
    <n v="288735.59000000003"/>
    <n v="50.665084"/>
    <n v="50.665084"/>
    <n v="9.6"/>
    <m/>
    <m/>
    <m/>
    <s v="QR"/>
    <s v="SOLIDARIDAD"/>
    <s v="77710"/>
    <s v="Al corriente"/>
    <x v="2"/>
  </r>
  <r>
    <n v="5486"/>
    <s v="Hipotecaria Su Casita"/>
    <s v="FIDEICOMISO 234036"/>
    <d v="2018-05-03T00:00:00"/>
    <s v="341845"/>
    <x v="0"/>
    <n v="21"/>
    <n v="662000.01"/>
    <n v="0"/>
    <n v="0"/>
    <n v="662000.01"/>
    <n v="0"/>
    <n v="0"/>
    <n v="0"/>
    <n v="0"/>
    <n v="0"/>
    <m/>
    <n v="662000.01"/>
    <n v="0"/>
    <n v="7215.8"/>
    <n v="0"/>
    <n v="0"/>
    <n v="7215.8"/>
    <n v="0"/>
    <n v="0"/>
    <n v="0"/>
    <n v="1125"/>
    <n v="0"/>
    <n v="0"/>
    <n v="0"/>
    <n v="0"/>
    <n v="0"/>
    <n v="0"/>
    <n v="0"/>
    <n v="0"/>
    <n v="0"/>
    <n v="0"/>
    <n v="0"/>
    <n v="0"/>
    <n v="0"/>
    <n v="0"/>
    <n v="7216"/>
    <n v="0"/>
    <n v="8340.7999999999993"/>
    <n v="0"/>
    <n v="15556.8"/>
    <n v="0"/>
    <n v="0"/>
    <n v="164"/>
    <n v="167"/>
    <n v="697029.76"/>
    <n v="662000.01"/>
    <n v="89.999996999999993"/>
    <n v="89.999996999999993"/>
    <n v="8"/>
    <m/>
    <m/>
    <m/>
    <s v="CHI"/>
    <s v="CHIHUAHUA"/>
    <s v="31124"/>
    <s v="Al corriente"/>
    <x v="2"/>
  </r>
  <r>
    <n v="5487"/>
    <s v="Hipotecaria Su Casita"/>
    <s v="FIDEICOMISO 234036"/>
    <d v="2018-05-03T00:00:00"/>
    <s v="341846"/>
    <x v="0"/>
    <n v="21"/>
    <n v="475036.8"/>
    <n v="0"/>
    <n v="0"/>
    <n v="475036.8"/>
    <n v="0"/>
    <n v="0"/>
    <n v="0"/>
    <n v="0"/>
    <n v="0"/>
    <m/>
    <n v="475036.8"/>
    <n v="0"/>
    <n v="5724.19"/>
    <n v="0"/>
    <n v="0"/>
    <n v="5724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7.43"/>
    <n v="0"/>
    <n v="151.62"/>
    <n v="0"/>
    <n v="5951.62"/>
    <n v="0"/>
    <n v="0"/>
    <n v="157"/>
    <n v="160"/>
    <n v="560222.4"/>
    <n v="475036.8"/>
    <n v="62.692174000000001"/>
    <n v="62.692174000000001"/>
    <n v="9.5"/>
    <m/>
    <m/>
    <m/>
    <s v="BCN"/>
    <s v="MEXICALI"/>
    <s v="21376"/>
    <s v="Proceso judicial"/>
    <x v="2"/>
  </r>
  <r>
    <n v="5488"/>
    <s v="Hipotecaria Su Casita"/>
    <s v="FIDEICOMISO 234036"/>
    <d v="2018-05-03T00:00:00"/>
    <s v="341850"/>
    <x v="0"/>
    <m/>
    <n v="251027.29"/>
    <m/>
    <n v="0"/>
    <n v="251027.29"/>
    <m/>
    <n v="0"/>
    <n v="0"/>
    <n v="0"/>
    <n v="0"/>
    <m/>
    <n v="251027.29"/>
    <n v="0"/>
    <n v="2840.79"/>
    <n v="0"/>
    <n v="0"/>
    <n v="2840.79"/>
    <n v="0"/>
    <n v="0"/>
    <n v="0"/>
    <n v="1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65.79"/>
    <n v="0"/>
    <n v="0"/>
    <n v="181"/>
    <n v="182"/>
    <n v="273100.79999999999"/>
    <n v="251027.29"/>
    <n v="75.853824000000003"/>
    <n v="75.853824000000003"/>
    <n v="9.6"/>
    <m/>
    <m/>
    <m/>
    <s v="QR"/>
    <s v="SOLIDARIDAD"/>
    <s v="77710"/>
    <s v="Al corriente"/>
    <x v="2"/>
  </r>
  <r>
    <n v="5489"/>
    <s v="Hipotecaria Su Casita"/>
    <s v="FIDEICOMISO 234036"/>
    <d v="2018-05-03T00:00:00"/>
    <s v="341852"/>
    <x v="0"/>
    <m/>
    <n v="207601.6"/>
    <m/>
    <n v="0"/>
    <n v="207601.6"/>
    <m/>
    <n v="0"/>
    <n v="0"/>
    <n v="0"/>
    <n v="0"/>
    <m/>
    <n v="207601.6"/>
    <n v="0"/>
    <n v="2563.88"/>
    <n v="0"/>
    <n v="0"/>
    <n v="2563.88"/>
    <n v="0"/>
    <n v="0"/>
    <n v="0"/>
    <n v="1125"/>
    <n v="0"/>
    <n v="0"/>
    <n v="0"/>
    <n v="0"/>
    <n v="0"/>
    <n v="0"/>
    <n v="0"/>
    <n v="0"/>
    <n v="0"/>
    <n v="0"/>
    <n v="0"/>
    <n v="0"/>
    <n v="0"/>
    <n v="0"/>
    <n v="0.12"/>
    <n v="0"/>
    <n v="0"/>
    <n v="0"/>
    <n v="3689"/>
    <n v="0"/>
    <n v="0"/>
    <n v="158"/>
    <n v="159"/>
    <n v="275227.2"/>
    <n v="207601.6"/>
    <n v="53.160778000000001"/>
    <n v="53.160778000000001"/>
    <n v="9.9"/>
    <m/>
    <m/>
    <m/>
    <s v="QR"/>
    <s v="SOLIDARIDAD"/>
    <s v="77710"/>
    <s v="Al corriente"/>
    <x v="2"/>
  </r>
  <r>
    <n v="5490"/>
    <s v="Hipotecaria Su Casita"/>
    <s v="FIDEICOMISO 234036"/>
    <d v="2018-05-03T00:00:00"/>
    <s v="341853"/>
    <x v="0"/>
    <n v="21"/>
    <n v="253022.12"/>
    <n v="0"/>
    <n v="0"/>
    <n v="253022.12"/>
    <n v="0"/>
    <n v="0"/>
    <n v="0"/>
    <n v="0"/>
    <n v="0"/>
    <m/>
    <n v="253022.12"/>
    <n v="0"/>
    <n v="3046.81"/>
    <n v="0"/>
    <n v="0"/>
    <n v="0"/>
    <n v="0"/>
    <n v="0"/>
    <n v="3046.81"/>
    <n v="0.19"/>
    <n v="0"/>
    <n v="0"/>
    <n v="0"/>
    <n v="0"/>
    <n v="0"/>
    <n v="0"/>
    <n v="0"/>
    <n v="0"/>
    <n v="0"/>
    <n v="0"/>
    <n v="0"/>
    <n v="0"/>
    <n v="0"/>
    <n v="0"/>
    <n v="0"/>
    <n v="0"/>
    <n v="0.19"/>
    <n v="0"/>
    <n v="0.19"/>
    <n v="0"/>
    <n v="3046.81"/>
    <n v="159"/>
    <n v="161"/>
    <n v="274474.8"/>
    <n v="253022.12"/>
    <n v="77.463577999999998"/>
    <n v="77.463577999999998"/>
    <n v="9.6"/>
    <m/>
    <m/>
    <m/>
    <s v="QR"/>
    <s v="SOLIDARIDAD"/>
    <s v="77710"/>
    <s v="Morosidad"/>
    <x v="2"/>
  </r>
  <r>
    <n v="5491"/>
    <s v="Hipotecaria Su Casita"/>
    <s v="FIDEICOMISO 234036"/>
    <d v="2018-05-03T00:00:00"/>
    <s v="341854"/>
    <x v="0"/>
    <n v="21"/>
    <n v="253022.92"/>
    <n v="0"/>
    <n v="0"/>
    <n v="253022.92"/>
    <n v="0"/>
    <n v="0"/>
    <n v="0"/>
    <n v="0"/>
    <n v="0"/>
    <m/>
    <n v="253022.92"/>
    <n v="3046.82"/>
    <n v="3046.82"/>
    <n v="0"/>
    <n v="0"/>
    <n v="0"/>
    <n v="0"/>
    <n v="0"/>
    <n v="6093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93.64"/>
    <n v="159"/>
    <n v="161"/>
    <n v="274340.40000000002"/>
    <n v="253022.92"/>
    <n v="70.349361999999999"/>
    <n v="70.349361999999999"/>
    <n v="9.6"/>
    <m/>
    <m/>
    <m/>
    <s v="QR"/>
    <s v="SOLIDARIDAD"/>
    <s v="77710"/>
    <s v="Morosidad"/>
    <x v="2"/>
  </r>
  <r>
    <n v="5492"/>
    <s v="Hipotecaria Su Casita"/>
    <s v="FIDEICOMISO 234036"/>
    <d v="2018-05-03T00:00:00"/>
    <s v="341857"/>
    <x v="0"/>
    <n v="21"/>
    <n v="423442.36"/>
    <n v="0"/>
    <n v="0"/>
    <n v="423442.36"/>
    <n v="0"/>
    <n v="0"/>
    <n v="0"/>
    <n v="0"/>
    <n v="0"/>
    <m/>
    <n v="423442.36"/>
    <n v="0"/>
    <n v="5017.79"/>
    <n v="0"/>
    <n v="0"/>
    <n v="0"/>
    <n v="0"/>
    <n v="0"/>
    <n v="5017.79"/>
    <n v="857.21"/>
    <n v="0"/>
    <n v="0"/>
    <n v="0"/>
    <n v="0"/>
    <n v="0"/>
    <n v="0"/>
    <n v="0"/>
    <n v="0"/>
    <n v="0"/>
    <n v="0"/>
    <n v="0"/>
    <n v="0"/>
    <n v="0"/>
    <n v="0"/>
    <n v="0"/>
    <n v="0"/>
    <n v="857.21"/>
    <n v="0"/>
    <n v="857.21"/>
    <n v="0"/>
    <n v="5017.79"/>
    <n v="163"/>
    <n v="165"/>
    <n v="489248.2"/>
    <n v="423442.36"/>
    <n v="70.070364999999995"/>
    <n v="70.070364999999995"/>
    <n v="9.5"/>
    <m/>
    <m/>
    <m/>
    <s v="SON"/>
    <s v="HERMOSILLO"/>
    <s v="83294"/>
    <s v="Morosidad"/>
    <x v="2"/>
  </r>
  <r>
    <n v="5493"/>
    <s v="Hipotecaria Su Casita"/>
    <s v="FIDEICOMISO 234036"/>
    <d v="2018-05-03T00:00:00"/>
    <s v="341861"/>
    <x v="0"/>
    <m/>
    <n v="196414.98"/>
    <m/>
    <n v="0"/>
    <n v="196414.98"/>
    <m/>
    <n v="0"/>
    <n v="0"/>
    <n v="458.98"/>
    <n v="2971.58"/>
    <m/>
    <n v="192984.42"/>
    <n v="0"/>
    <n v="1636.79"/>
    <n v="0"/>
    <n v="0"/>
    <n v="1636.79"/>
    <n v="0"/>
    <n v="0"/>
    <n v="0"/>
    <n v="1125"/>
    <n v="0"/>
    <n v="0"/>
    <n v="0"/>
    <n v="0"/>
    <n v="0"/>
    <n v="0"/>
    <n v="142.83000000000001"/>
    <n v="0"/>
    <n v="0"/>
    <n v="0"/>
    <n v="0"/>
    <n v="0"/>
    <n v="0"/>
    <n v="0"/>
    <n v="0.4"/>
    <n v="0"/>
    <n v="0"/>
    <n v="0"/>
    <n v="6335.58"/>
    <n v="0"/>
    <n v="0"/>
    <n v="182"/>
    <n v="183"/>
    <n v="361699.73431199999"/>
    <n v="196414.98"/>
    <n v="77.806183000000004"/>
    <n v="76.447229730995403"/>
    <n v="10"/>
    <m/>
    <m/>
    <m/>
    <s v="BCN"/>
    <s v="TIJUANA"/>
    <s v="22000"/>
    <s v="Al corriente"/>
    <x v="2"/>
  </r>
  <r>
    <n v="5494"/>
    <s v="Hipotecaria Su Casita"/>
    <s v="FIDEICOMISO 234036"/>
    <d v="2018-05-03T00:00:00"/>
    <s v="341862"/>
    <x v="0"/>
    <m/>
    <n v="384299.84"/>
    <m/>
    <n v="0"/>
    <n v="384299.84"/>
    <m/>
    <n v="0"/>
    <n v="0"/>
    <n v="940.88"/>
    <n v="0"/>
    <m/>
    <n v="383358.96"/>
    <n v="0"/>
    <n v="3042.37"/>
    <n v="0"/>
    <n v="0"/>
    <n v="3042.37"/>
    <n v="0"/>
    <n v="0"/>
    <n v="0"/>
    <n v="1125"/>
    <n v="0"/>
    <n v="0"/>
    <n v="0"/>
    <n v="0"/>
    <n v="0"/>
    <n v="0"/>
    <n v="242.66"/>
    <n v="0"/>
    <n v="0"/>
    <n v="0"/>
    <n v="0"/>
    <n v="0"/>
    <n v="0"/>
    <n v="0"/>
    <n v="0"/>
    <n v="0"/>
    <n v="0"/>
    <n v="0"/>
    <n v="5350.91"/>
    <n v="0"/>
    <n v="0"/>
    <n v="182"/>
    <n v="183"/>
    <n v="548999.76893999998"/>
    <n v="384299.84"/>
    <n v="77.174580000000006"/>
    <n v="76.985633736503303"/>
    <n v="9.5"/>
    <m/>
    <m/>
    <m/>
    <s v="BCN"/>
    <s v="TIJUANA"/>
    <s v="22125"/>
    <s v="Al corriente"/>
    <x v="2"/>
  </r>
  <r>
    <n v="5495"/>
    <s v="Hipotecaria Su Casita"/>
    <s v="FIDEICOMISO 234036"/>
    <d v="2018-05-03T00:00:00"/>
    <s v="341864"/>
    <x v="0"/>
    <m/>
    <n v="280946.8"/>
    <m/>
    <n v="0"/>
    <n v="280946.8"/>
    <m/>
    <n v="0"/>
    <n v="0"/>
    <n v="0"/>
    <n v="0"/>
    <m/>
    <n v="280946.8"/>
    <n v="0"/>
    <n v="3263.67"/>
    <n v="0"/>
    <n v="0"/>
    <n v="3263.67"/>
    <n v="0"/>
    <n v="0"/>
    <n v="0"/>
    <n v="1125"/>
    <n v="0"/>
    <n v="0"/>
    <n v="0"/>
    <n v="0"/>
    <n v="0"/>
    <n v="0"/>
    <n v="0"/>
    <n v="0"/>
    <n v="0"/>
    <n v="0"/>
    <n v="0"/>
    <n v="0"/>
    <n v="0"/>
    <n v="0"/>
    <n v="0.33"/>
    <n v="0"/>
    <n v="0"/>
    <n v="0"/>
    <n v="4389"/>
    <n v="0"/>
    <n v="0"/>
    <n v="181"/>
    <n v="182"/>
    <n v="395233.2"/>
    <n v="280946.8"/>
    <n v="55.336778000000002"/>
    <n v="55.336778000000002"/>
    <n v="10"/>
    <m/>
    <m/>
    <m/>
    <s v="EM"/>
    <s v="TECAMAC"/>
    <s v="55765"/>
    <s v="Al corriente"/>
    <x v="2"/>
  </r>
  <r>
    <n v="5496"/>
    <s v="Hipotecaria Su Casita"/>
    <s v="FIDEICOMISO 234036"/>
    <d v="2018-05-03T00:00:00"/>
    <s v="341866"/>
    <x v="0"/>
    <m/>
    <n v="155808.85"/>
    <m/>
    <n v="0"/>
    <n v="155808.85"/>
    <m/>
    <n v="0"/>
    <n v="0"/>
    <n v="0"/>
    <n v="0"/>
    <m/>
    <n v="155808.85"/>
    <n v="0"/>
    <n v="1813.87"/>
    <n v="0"/>
    <n v="0"/>
    <n v="1813.87"/>
    <n v="0"/>
    <n v="0"/>
    <n v="0"/>
    <n v="1125"/>
    <n v="0"/>
    <n v="0"/>
    <n v="0"/>
    <n v="0"/>
    <n v="0"/>
    <n v="0"/>
    <n v="0"/>
    <n v="0"/>
    <n v="0"/>
    <n v="0"/>
    <n v="0"/>
    <n v="0"/>
    <n v="0"/>
    <n v="0"/>
    <n v="1.1299999999999999"/>
    <n v="0"/>
    <n v="0"/>
    <n v="0"/>
    <n v="2940"/>
    <n v="0"/>
    <n v="0"/>
    <n v="181"/>
    <n v="182"/>
    <n v="275433.59999999998"/>
    <n v="155808.85"/>
    <n v="43.533498000000002"/>
    <n v="43.533498000000002"/>
    <n v="9.9"/>
    <m/>
    <m/>
    <m/>
    <s v="QR"/>
    <s v="SOLIDARIDAD"/>
    <s v="77710"/>
    <s v="Al corriente"/>
    <x v="2"/>
  </r>
  <r>
    <n v="5497"/>
    <s v="Hipotecaria Su Casita"/>
    <s v="FIDEICOMISO 234036"/>
    <d v="2018-05-03T00:00:00"/>
    <s v="341867"/>
    <x v="0"/>
    <m/>
    <n v="354000.87"/>
    <m/>
    <n v="0"/>
    <n v="354000.87"/>
    <m/>
    <n v="0"/>
    <n v="0"/>
    <n v="0"/>
    <n v="0"/>
    <m/>
    <n v="354000.87"/>
    <n v="0"/>
    <n v="3985.46"/>
    <n v="0"/>
    <n v="0"/>
    <n v="3985.46"/>
    <n v="0"/>
    <n v="0"/>
    <n v="0"/>
    <n v="1125"/>
    <n v="0"/>
    <n v="0"/>
    <n v="0"/>
    <n v="0"/>
    <n v="0"/>
    <n v="0"/>
    <n v="0"/>
    <n v="0"/>
    <n v="0"/>
    <n v="0"/>
    <n v="0"/>
    <n v="0"/>
    <n v="0"/>
    <n v="0"/>
    <n v="0.54"/>
    <n v="0"/>
    <n v="0"/>
    <n v="0"/>
    <n v="5111"/>
    <n v="0"/>
    <n v="0"/>
    <n v="181"/>
    <n v="182"/>
    <n v="385064.4"/>
    <n v="354000.87"/>
    <n v="75.371340000000004"/>
    <n v="75.371340000000004"/>
    <n v="9.5"/>
    <m/>
    <m/>
    <m/>
    <s v="QR"/>
    <s v="SOLIDARIDAD"/>
    <s v="77710"/>
    <s v="Al corriente"/>
    <x v="2"/>
  </r>
  <r>
    <n v="5498"/>
    <s v="Hipotecaria Su Casita"/>
    <s v="FIDEICOMISO 234036"/>
    <d v="2018-05-03T00:00:00"/>
    <s v="341868"/>
    <x v="0"/>
    <m/>
    <n v="253020.03"/>
    <m/>
    <n v="0"/>
    <n v="253020.03"/>
    <m/>
    <n v="0"/>
    <n v="0"/>
    <n v="0"/>
    <n v="0"/>
    <m/>
    <n v="253020.03"/>
    <n v="0"/>
    <n v="2863.34"/>
    <n v="0"/>
    <n v="0"/>
    <n v="2863.34"/>
    <n v="0"/>
    <n v="0"/>
    <n v="0"/>
    <n v="1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88.34"/>
    <n v="0"/>
    <n v="0"/>
    <n v="181"/>
    <n v="182"/>
    <n v="275238"/>
    <n v="253020.03"/>
    <n v="71.535833999999994"/>
    <n v="71.535833999999994"/>
    <n v="9.6"/>
    <m/>
    <m/>
    <m/>
    <s v="QR"/>
    <s v="SOLIDARIDAD"/>
    <s v="77710"/>
    <s v="Al corriente"/>
    <x v="2"/>
  </r>
  <r>
    <n v="5499"/>
    <s v="Hipotecaria Su Casita"/>
    <s v="FIDEICOMISO 234036"/>
    <d v="2018-05-03T00:00:00"/>
    <s v="341869"/>
    <x v="0"/>
    <m/>
    <n v="124435.2"/>
    <m/>
    <n v="0"/>
    <n v="124435.2"/>
    <m/>
    <n v="0"/>
    <n v="0"/>
    <n v="0"/>
    <n v="0"/>
    <m/>
    <n v="124435.2"/>
    <n v="0"/>
    <n v="1584.47"/>
    <n v="0"/>
    <n v="0"/>
    <n v="1584.47"/>
    <n v="0"/>
    <n v="0"/>
    <n v="0"/>
    <n v="1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09.47"/>
    <n v="0"/>
    <n v="0"/>
    <n v="154"/>
    <n v="155"/>
    <n v="256479.6"/>
    <n v="124435.2"/>
    <n v="34.202782999999997"/>
    <n v="34.202782999999997"/>
    <n v="10"/>
    <m/>
    <m/>
    <m/>
    <s v="QR"/>
    <s v="SOLIDARIDAD"/>
    <s v="77710"/>
    <s v="Al corriente"/>
    <x v="2"/>
  </r>
  <r>
    <n v="5500"/>
    <s v="Hipotecaria Su Casita"/>
    <s v="FIDEICOMISO 234036"/>
    <d v="2018-05-03T00:00:00"/>
    <s v="341871"/>
    <x v="0"/>
    <m/>
    <n v="329999.42"/>
    <m/>
    <n v="0"/>
    <n v="329999.42"/>
    <m/>
    <n v="0"/>
    <n v="0"/>
    <n v="0"/>
    <n v="0"/>
    <m/>
    <n v="329999.42"/>
    <n v="0"/>
    <n v="4146.99"/>
    <n v="0"/>
    <n v="0"/>
    <n v="4146.99"/>
    <n v="0"/>
    <n v="0"/>
    <n v="0"/>
    <n v="1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71.99"/>
    <n v="0"/>
    <n v="0"/>
    <n v="153"/>
    <n v="154"/>
    <n v="359228.4"/>
    <n v="329999.42"/>
    <n v="86.500153999999995"/>
    <n v="86.500153999999995"/>
    <n v="10"/>
    <m/>
    <m/>
    <m/>
    <s v="QR"/>
    <s v="SOLIDARIDAD"/>
    <s v="77710"/>
    <s v="Al corriente"/>
    <x v="2"/>
  </r>
  <r>
    <n v="5501"/>
    <s v="Hipotecaria Su Casita"/>
    <s v="FIDEICOMISO 234036"/>
    <d v="2018-05-03T00:00:00"/>
    <s v="341873"/>
    <x v="0"/>
    <m/>
    <n v="269980.96999999997"/>
    <m/>
    <n v="0"/>
    <n v="269980.96999999997"/>
    <m/>
    <n v="0"/>
    <n v="0"/>
    <n v="0"/>
    <n v="0"/>
    <m/>
    <n v="269980.96999999997"/>
    <n v="0"/>
    <n v="3410.76"/>
    <n v="0"/>
    <n v="0"/>
    <n v="3410.76"/>
    <n v="0"/>
    <n v="0"/>
    <n v="0"/>
    <n v="1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35.76"/>
    <n v="0"/>
    <n v="0"/>
    <n v="152"/>
    <n v="153"/>
    <n v="320764.79999999999"/>
    <n v="269980.96999999997"/>
    <n v="58.756297000000004"/>
    <n v="58.756297000000004"/>
    <n v="10"/>
    <m/>
    <m/>
    <m/>
    <s v="QR"/>
    <s v="SOLIDARIDAD"/>
    <s v="77710"/>
    <s v="Al corriente"/>
    <x v="2"/>
  </r>
  <r>
    <n v="5502"/>
    <s v="Hipotecaria Su Casita"/>
    <s v="FIDEICOMISO 234036"/>
    <d v="2018-05-03T00:00:00"/>
    <s v="341874"/>
    <x v="0"/>
    <m/>
    <n v="235998.97"/>
    <m/>
    <n v="0"/>
    <n v="235998.97"/>
    <m/>
    <n v="0"/>
    <n v="0"/>
    <n v="0"/>
    <n v="0"/>
    <m/>
    <n v="235998.97"/>
    <n v="0"/>
    <n v="2977.52"/>
    <n v="0"/>
    <n v="0"/>
    <n v="2977.52"/>
    <n v="0"/>
    <n v="0"/>
    <n v="0"/>
    <n v="1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02.5200000000004"/>
    <n v="0"/>
    <n v="0"/>
    <n v="152"/>
    <n v="153"/>
    <n v="259246.8"/>
    <n v="235998.97"/>
    <n v="68.22063"/>
    <n v="68.22063"/>
    <n v="10"/>
    <m/>
    <m/>
    <m/>
    <s v="QR"/>
    <s v="SOLIDARIDAD"/>
    <s v="77710"/>
    <s v="Al corriente"/>
    <x v="2"/>
  </r>
  <r>
    <n v="5503"/>
    <s v="Hipotecaria Su Casita"/>
    <s v="FIDEICOMISO 234036"/>
    <d v="2018-05-03T00:00:00"/>
    <s v="341877"/>
    <x v="0"/>
    <m/>
    <n v="235997.39"/>
    <m/>
    <n v="0"/>
    <n v="235997.39"/>
    <m/>
    <n v="0"/>
    <n v="0"/>
    <n v="0"/>
    <n v="0"/>
    <m/>
    <n v="235997.39"/>
    <n v="0"/>
    <n v="2955.87"/>
    <n v="0"/>
    <n v="0"/>
    <n v="2955.87"/>
    <n v="0"/>
    <n v="0"/>
    <n v="0"/>
    <n v="1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80.87"/>
    <n v="0"/>
    <n v="0"/>
    <n v="154"/>
    <n v="155"/>
    <n v="256490.4"/>
    <n v="235997.39"/>
    <n v="76.532471000000001"/>
    <n v="76.532471000000001"/>
    <n v="10"/>
    <m/>
    <m/>
    <m/>
    <s v="QR"/>
    <s v="SOLIDARIDAD"/>
    <s v="77710"/>
    <s v="Al corriente"/>
    <x v="2"/>
  </r>
  <r>
    <n v="5504"/>
    <s v="Hipotecaria Su Casita"/>
    <s v="FIDEICOMISO 234036"/>
    <d v="2018-05-03T00:00:00"/>
    <s v="341880"/>
    <x v="0"/>
    <m/>
    <n v="253020.68"/>
    <m/>
    <n v="0"/>
    <n v="253020.68"/>
    <m/>
    <n v="0"/>
    <n v="0"/>
    <n v="0"/>
    <n v="0"/>
    <m/>
    <n v="253020.68"/>
    <n v="3076.31"/>
    <n v="0"/>
    <n v="0"/>
    <n v="0"/>
    <n v="0"/>
    <n v="0"/>
    <n v="0"/>
    <n v="3076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76.31"/>
    <n v="156"/>
    <n v="157"/>
    <n v="274243.20000000001"/>
    <n v="253020.68"/>
    <n v="90.000467"/>
    <n v="90.000467"/>
    <n v="9.5"/>
    <m/>
    <m/>
    <m/>
    <s v="QR"/>
    <s v="SOLIDARIDAD"/>
    <s v="77710"/>
    <s v="Morosidad"/>
    <x v="2"/>
  </r>
  <r>
    <n v="5505"/>
    <s v="Hipotecaria Su Casita"/>
    <s v="FIDEICOMISO 234036"/>
    <d v="2018-05-03T00:00:00"/>
    <s v="341881"/>
    <x v="0"/>
    <m/>
    <n v="253019.6"/>
    <m/>
    <n v="0"/>
    <n v="253019.6"/>
    <m/>
    <n v="0"/>
    <n v="0"/>
    <n v="0"/>
    <n v="0"/>
    <m/>
    <n v="253019.6"/>
    <n v="0"/>
    <n v="3067.86"/>
    <n v="0"/>
    <n v="0"/>
    <n v="3067.86"/>
    <n v="0"/>
    <n v="0"/>
    <n v="0"/>
    <n v="1125"/>
    <n v="0"/>
    <n v="0"/>
    <n v="0"/>
    <n v="0"/>
    <n v="0"/>
    <n v="0"/>
    <n v="0"/>
    <n v="0"/>
    <n v="0"/>
    <n v="0"/>
    <n v="0"/>
    <n v="0"/>
    <n v="0"/>
    <n v="0"/>
    <n v="0.14000000000000001"/>
    <n v="0"/>
    <n v="0"/>
    <n v="0"/>
    <n v="4193"/>
    <n v="0"/>
    <n v="0"/>
    <n v="158"/>
    <n v="159"/>
    <n v="275227.2"/>
    <n v="253019.6"/>
    <n v="90.000856999999996"/>
    <n v="90.000856999999996"/>
    <n v="9.6"/>
    <m/>
    <m/>
    <m/>
    <s v="QR"/>
    <s v="SOLIDARIDAD"/>
    <s v="77710"/>
    <s v="Al corriente"/>
    <x v="2"/>
  </r>
  <r>
    <n v="5506"/>
    <s v="Hipotecaria Su Casita"/>
    <s v="FIDEICOMISO 234036"/>
    <d v="2018-05-03T00:00:00"/>
    <s v="341882"/>
    <x v="0"/>
    <m/>
    <n v="253019.6"/>
    <m/>
    <n v="0"/>
    <n v="253019.6"/>
    <m/>
    <n v="0"/>
    <n v="0"/>
    <n v="0"/>
    <n v="0"/>
    <m/>
    <n v="253019.6"/>
    <n v="0"/>
    <n v="3067.86"/>
    <n v="0"/>
    <n v="0"/>
    <n v="3067.86"/>
    <n v="0"/>
    <n v="0"/>
    <n v="0"/>
    <n v="1125"/>
    <n v="0"/>
    <n v="0"/>
    <n v="0"/>
    <n v="0"/>
    <n v="0"/>
    <n v="0"/>
    <n v="0"/>
    <n v="0"/>
    <n v="0"/>
    <n v="0"/>
    <n v="0"/>
    <n v="0"/>
    <n v="0"/>
    <n v="0"/>
    <n v="0.14000000000000001"/>
    <n v="0"/>
    <n v="0"/>
    <n v="0"/>
    <n v="4193"/>
    <n v="0"/>
    <n v="0"/>
    <n v="158"/>
    <n v="159"/>
    <n v="275227.2"/>
    <n v="253019.6"/>
    <n v="90.000856999999996"/>
    <n v="90.000856999999996"/>
    <n v="9.6"/>
    <m/>
    <m/>
    <m/>
    <s v="QR"/>
    <s v="SOLIDARIDAD"/>
    <s v="77710"/>
    <s v="Al corriente"/>
    <x v="2"/>
  </r>
  <r>
    <n v="5507"/>
    <s v="Hipotecaria Su Casita"/>
    <s v="FIDEICOMISO 234036"/>
    <d v="2018-05-03T00:00:00"/>
    <s v="341883"/>
    <x v="0"/>
    <m/>
    <n v="253021.74"/>
    <m/>
    <n v="0"/>
    <n v="253021.74"/>
    <m/>
    <n v="0"/>
    <n v="0"/>
    <n v="0"/>
    <n v="0"/>
    <m/>
    <n v="253021.74"/>
    <n v="0"/>
    <n v="3046.8"/>
    <n v="0"/>
    <n v="0"/>
    <n v="3046.8"/>
    <n v="0"/>
    <n v="0"/>
    <n v="0"/>
    <n v="1125"/>
    <n v="0"/>
    <n v="0"/>
    <n v="0"/>
    <n v="0"/>
    <n v="0"/>
    <n v="0"/>
    <n v="0"/>
    <n v="0"/>
    <n v="0"/>
    <n v="0"/>
    <n v="0"/>
    <n v="0"/>
    <n v="0"/>
    <n v="0"/>
    <n v="0.2"/>
    <n v="0"/>
    <n v="0"/>
    <n v="0"/>
    <n v="4172"/>
    <n v="0"/>
    <n v="0"/>
    <n v="160"/>
    <n v="161"/>
    <n v="272828.40000000002"/>
    <n v="253021.74"/>
    <n v="90.000088000000005"/>
    <n v="90.000088000000005"/>
    <n v="9.6"/>
    <m/>
    <m/>
    <m/>
    <s v="QR"/>
    <s v="SOLIDARIDAD"/>
    <s v="77710"/>
    <s v="Al corriente"/>
    <x v="2"/>
  </r>
  <r>
    <n v="5508"/>
    <s v="Hipotecaria Su Casita"/>
    <s v="FIDEICOMISO 234036"/>
    <d v="2018-05-03T00:00:00"/>
    <s v="341884"/>
    <x v="0"/>
    <m/>
    <n v="261199.51"/>
    <m/>
    <n v="0"/>
    <n v="261199.51"/>
    <m/>
    <n v="0"/>
    <n v="0"/>
    <n v="0"/>
    <n v="0"/>
    <m/>
    <n v="261199.51"/>
    <n v="0"/>
    <n v="3206.22"/>
    <n v="0"/>
    <n v="0"/>
    <n v="3206.22"/>
    <n v="0"/>
    <n v="0"/>
    <n v="0"/>
    <n v="1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31.22"/>
    <n v="0"/>
    <n v="0"/>
    <n v="156"/>
    <n v="157"/>
    <n v="362038.8"/>
    <n v="261199.51"/>
    <n v="50.320120000000003"/>
    <n v="50.320120000000003"/>
    <n v="9.6"/>
    <m/>
    <m/>
    <m/>
    <s v="QR"/>
    <s v="SOLIDARIDAD"/>
    <s v="77710"/>
    <s v="Al corriente"/>
    <x v="2"/>
  </r>
  <r>
    <n v="5509"/>
    <s v="Hipotecaria Su Casita"/>
    <s v="FIDEICOMISO 234036"/>
    <d v="2018-05-03T00:00:00"/>
    <s v="341885"/>
    <x v="0"/>
    <m/>
    <n v="351146.58"/>
    <m/>
    <n v="0"/>
    <n v="351146.58"/>
    <m/>
    <n v="0"/>
    <n v="0"/>
    <n v="0"/>
    <n v="0"/>
    <m/>
    <n v="351146.58"/>
    <n v="0"/>
    <n v="4269.3599999999997"/>
    <n v="0"/>
    <n v="0"/>
    <n v="4269.3599999999997"/>
    <n v="0"/>
    <n v="0"/>
    <n v="0"/>
    <n v="1125"/>
    <n v="0"/>
    <n v="0"/>
    <n v="0"/>
    <n v="0"/>
    <n v="0"/>
    <n v="0"/>
    <n v="0"/>
    <n v="0"/>
    <n v="0"/>
    <n v="0"/>
    <n v="0"/>
    <n v="0"/>
    <n v="0"/>
    <n v="0"/>
    <n v="0.64"/>
    <n v="0"/>
    <n v="0"/>
    <n v="0"/>
    <n v="5395"/>
    <n v="0"/>
    <n v="0"/>
    <n v="156"/>
    <n v="157"/>
    <n v="380740.8"/>
    <n v="351146.58"/>
    <n v="82.378131999999994"/>
    <n v="82.378131999999994"/>
    <n v="9.5"/>
    <m/>
    <m/>
    <m/>
    <s v="QR"/>
    <s v="SOLIDARIDAD"/>
    <s v="77710"/>
    <s v="Al corriente"/>
    <x v="2"/>
  </r>
  <r>
    <n v="5510"/>
    <s v="Hipotecaria Su Casita"/>
    <s v="FIDEICOMISO 234036"/>
    <d v="2018-05-03T00:00:00"/>
    <s v="341886"/>
    <x v="0"/>
    <m/>
    <n v="253019.99"/>
    <m/>
    <n v="0"/>
    <n v="253019.99"/>
    <m/>
    <n v="0"/>
    <n v="0"/>
    <n v="0"/>
    <n v="0"/>
    <m/>
    <n v="253019.99"/>
    <n v="0"/>
    <n v="3078.41"/>
    <n v="0"/>
    <n v="0"/>
    <n v="3078.41"/>
    <n v="0"/>
    <n v="0"/>
    <n v="0"/>
    <n v="1125"/>
    <n v="0"/>
    <n v="0"/>
    <n v="0"/>
    <n v="0"/>
    <n v="0"/>
    <n v="0"/>
    <n v="0"/>
    <n v="0"/>
    <n v="0"/>
    <n v="0"/>
    <n v="0"/>
    <n v="0"/>
    <n v="0"/>
    <n v="0"/>
    <n v="0.59"/>
    <n v="0"/>
    <n v="0"/>
    <n v="0"/>
    <n v="4204"/>
    <n v="0"/>
    <n v="0"/>
    <n v="157"/>
    <n v="158"/>
    <n v="275355.59999999998"/>
    <n v="253019.99"/>
    <n v="74.212109999999996"/>
    <n v="74.212109999999996"/>
    <n v="9.6"/>
    <m/>
    <m/>
    <m/>
    <s v="QR"/>
    <s v="SOLIDARIDAD"/>
    <s v="77710"/>
    <s v="Al corriente"/>
    <x v="2"/>
  </r>
  <r>
    <n v="5511"/>
    <s v="Hipotecaria Su Casita"/>
    <s v="FIDEICOMISO 234036"/>
    <d v="2018-05-03T00:00:00"/>
    <s v="341889"/>
    <x v="0"/>
    <m/>
    <n v="251026.2"/>
    <m/>
    <n v="0"/>
    <n v="251026.2"/>
    <m/>
    <n v="0"/>
    <n v="0"/>
    <n v="0"/>
    <n v="0"/>
    <m/>
    <n v="251026.2"/>
    <n v="0"/>
    <n v="3043.69"/>
    <n v="0"/>
    <n v="0"/>
    <n v="3043.69"/>
    <n v="0"/>
    <n v="0"/>
    <n v="0"/>
    <n v="1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8.6899999999996"/>
    <n v="0"/>
    <n v="0"/>
    <n v="158"/>
    <n v="159"/>
    <n v="273070.8"/>
    <n v="251026.2"/>
    <n v="81.748221000000001"/>
    <n v="81.748221000000001"/>
    <n v="9.6"/>
    <m/>
    <m/>
    <m/>
    <s v="QR"/>
    <s v="SOLIDARIDAD"/>
    <s v="77710"/>
    <s v="Al corriente"/>
    <x v="2"/>
  </r>
  <r>
    <n v="5512"/>
    <s v="Hipotecaria Su Casita"/>
    <s v="FIDEICOMISO 234036"/>
    <d v="2018-05-03T00:00:00"/>
    <s v="341892"/>
    <x v="0"/>
    <m/>
    <n v="105979.45"/>
    <m/>
    <n v="0"/>
    <n v="105979.45"/>
    <m/>
    <n v="0"/>
    <n v="0"/>
    <n v="0"/>
    <n v="0"/>
    <m/>
    <n v="105979.45"/>
    <n v="0"/>
    <n v="1333.57"/>
    <n v="0"/>
    <n v="0"/>
    <n v="1333.57"/>
    <n v="0"/>
    <n v="0"/>
    <n v="0"/>
    <n v="1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58.5700000000002"/>
    <n v="0"/>
    <n v="0"/>
    <n v="159"/>
    <n v="160"/>
    <n v="274340.40000000002"/>
    <n v="105979.45"/>
    <n v="26.634239999999998"/>
    <n v="26.634239999999998"/>
    <n v="9.9"/>
    <m/>
    <m/>
    <m/>
    <s v="QR"/>
    <s v="SOLIDARIDAD"/>
    <s v="77710"/>
    <s v="Al corriente"/>
    <x v="2"/>
  </r>
  <r>
    <n v="5513"/>
    <s v="Hipotecaria Su Casita"/>
    <s v="FIDEICOMISO 234036"/>
    <d v="2018-05-03T00:00:00"/>
    <s v="341893"/>
    <x v="0"/>
    <m/>
    <n v="229559.82"/>
    <m/>
    <n v="0"/>
    <n v="229559.82"/>
    <m/>
    <n v="0"/>
    <n v="0"/>
    <n v="0"/>
    <n v="0"/>
    <m/>
    <n v="229559.82"/>
    <n v="0"/>
    <n v="2770.02"/>
    <n v="0"/>
    <n v="0"/>
    <n v="2770.02"/>
    <n v="0"/>
    <n v="0"/>
    <n v="0"/>
    <n v="1125"/>
    <n v="0"/>
    <n v="0"/>
    <n v="0"/>
    <n v="0"/>
    <n v="0"/>
    <n v="0"/>
    <n v="0"/>
    <n v="0"/>
    <n v="0"/>
    <n v="0"/>
    <n v="0"/>
    <n v="0"/>
    <n v="0"/>
    <n v="0"/>
    <n v="4385.2299999999996"/>
    <n v="0"/>
    <n v="0"/>
    <n v="0"/>
    <n v="8280.25"/>
    <n v="0"/>
    <n v="0"/>
    <n v="160"/>
    <n v="161"/>
    <n v="273931.2"/>
    <n v="229559.82"/>
    <n v="61.260083000000002"/>
    <n v="61.260083000000002"/>
    <n v="9.6"/>
    <m/>
    <m/>
    <m/>
    <s v="QR"/>
    <s v="SOLIDARIDAD"/>
    <s v="77710"/>
    <s v="Al corriente"/>
    <x v="2"/>
  </r>
  <r>
    <n v="5514"/>
    <s v="Hipotecaria Su Casita"/>
    <s v="FIDEICOMISO 234036"/>
    <d v="2018-05-03T00:00:00"/>
    <s v="341896"/>
    <x v="0"/>
    <m/>
    <n v="253022"/>
    <m/>
    <n v="0"/>
    <n v="253022"/>
    <m/>
    <n v="0"/>
    <n v="0"/>
    <n v="0"/>
    <n v="0"/>
    <m/>
    <n v="253022"/>
    <n v="0"/>
    <n v="3036.26"/>
    <n v="0"/>
    <n v="0"/>
    <n v="3036.26"/>
    <n v="0"/>
    <n v="0"/>
    <n v="0"/>
    <n v="1125"/>
    <n v="0"/>
    <n v="0"/>
    <n v="0"/>
    <n v="0"/>
    <n v="0"/>
    <n v="0"/>
    <n v="0"/>
    <n v="0"/>
    <n v="0"/>
    <n v="0"/>
    <n v="0"/>
    <n v="0"/>
    <n v="0"/>
    <n v="0"/>
    <n v="12375.96"/>
    <n v="0"/>
    <n v="0"/>
    <n v="0"/>
    <n v="16537.22"/>
    <n v="0"/>
    <n v="0"/>
    <n v="161"/>
    <n v="162"/>
    <n v="270229.32"/>
    <n v="253022"/>
    <n v="90.000004000000004"/>
    <n v="90.000004000000004"/>
    <n v="9.6"/>
    <m/>
    <m/>
    <m/>
    <s v="QR"/>
    <s v="SOLIDARIDAD"/>
    <s v="77710"/>
    <s v="Al corriente"/>
    <x v="2"/>
  </r>
  <r>
    <n v="5515"/>
    <s v="Hipotecaria Su Casita"/>
    <s v="FIDEICOMISO 234036"/>
    <d v="2018-05-03T00:00:00"/>
    <s v="341897"/>
    <x v="0"/>
    <m/>
    <n v="222781.65"/>
    <m/>
    <n v="0"/>
    <n v="222781.65"/>
    <m/>
    <n v="0"/>
    <n v="0"/>
    <n v="0"/>
    <n v="0"/>
    <m/>
    <n v="222781.65"/>
    <n v="0"/>
    <n v="2732.79"/>
    <n v="0"/>
    <n v="0"/>
    <n v="2732.79"/>
    <n v="0"/>
    <n v="0"/>
    <n v="0"/>
    <n v="1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57.79"/>
    <n v="0"/>
    <n v="0"/>
    <n v="163"/>
    <n v="164"/>
    <n v="405470.56"/>
    <n v="222781.65"/>
    <n v="37.881241000000003"/>
    <n v="37.881241000000003"/>
    <n v="9.9"/>
    <m/>
    <m/>
    <m/>
    <s v="QR"/>
    <s v="SOLIDARIDAD"/>
    <s v="77710"/>
    <s v="Al corriente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964ECC8-7253-40BD-8490-1D04AE006671}" name="TablaDinámica1" cacheId="16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F28" firstHeaderRow="0" firstDataRow="1" firstDataCol="1" rowPageCount="1" colPageCount="1"/>
  <pivotFields count="63">
    <pivotField showAll="0"/>
    <pivotField showAll="0"/>
    <pivotField showAll="0"/>
    <pivotField showAll="0"/>
    <pivotField showAll="0"/>
    <pivotField axis="axisRow" dataField="1" showAll="0" sortType="ascending">
      <items count="48">
        <item x="1"/>
        <item x="2"/>
        <item x="4"/>
        <item x="13"/>
        <item x="3"/>
        <item x="7"/>
        <item x="11"/>
        <item x="15"/>
        <item x="10"/>
        <item x="20"/>
        <item x="14"/>
        <item x="9"/>
        <item x="6"/>
        <item x="8"/>
        <item x="18"/>
        <item x="22"/>
        <item x="21"/>
        <item x="19"/>
        <item x="23"/>
        <item x="17"/>
        <item x="16"/>
        <item x="0"/>
        <item m="1" x="30"/>
        <item m="1" x="39"/>
        <item m="1" x="40"/>
        <item m="1" x="29"/>
        <item m="1" x="41"/>
        <item m="1" x="31"/>
        <item m="1" x="43"/>
        <item m="1" x="32"/>
        <item m="1" x="44"/>
        <item m="1" x="33"/>
        <item m="1" x="45"/>
        <item m="1" x="35"/>
        <item m="1" x="26"/>
        <item m="1" x="27"/>
        <item m="1" x="38"/>
        <item m="1" x="36"/>
        <item m="1" x="46"/>
        <item m="1" x="34"/>
        <item m="1" x="42"/>
        <item m="1" x="28"/>
        <item m="1" x="37"/>
        <item m="1" x="25"/>
        <item x="5"/>
        <item x="12"/>
        <item x="24"/>
        <item t="default"/>
      </items>
    </pivotField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showAll="0">
      <items count="4">
        <item x="2"/>
        <item x="0"/>
        <item x="1"/>
        <item t="default"/>
      </items>
    </pivotField>
  </pivotFields>
  <rowFields count="1">
    <field x="5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44"/>
    </i>
    <i>
      <x v="45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62" item="0" hier="-1"/>
  </pageFields>
  <dataFields count="5">
    <dataField name="Cuenta de Estatus Actual / Status" fld="5" subtotal="count" baseField="0" baseItem="0"/>
    <dataField name="Suma de Saldo Inicial de Principal Total / Beginning Total Principal Balance" fld="10" baseField="0" baseItem="0"/>
    <dataField name="Suma de Saldo Insoluto  Final / Ending Balance" fld="17" baseField="0" baseItem="0"/>
    <dataField name="Suma de Interes Vencido / Interest non paid" fld="47" baseField="0" baseItem="0"/>
    <dataField name="Suma de Monto por Aplicar/ Ammounts pending to be applied" fld="41" baseField="0" baseItem="0"/>
  </dataFields>
  <formats count="2">
    <format dxfId="2">
      <pivotArea field="5" type="button" dataOnly="0" labelOnly="1" outline="0" axis="axisRow" fieldPosition="0"/>
    </format>
    <format dxfId="1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pageSetUpPr fitToPage="1"/>
  </sheetPr>
  <dimension ref="B5:I37"/>
  <sheetViews>
    <sheetView zoomScaleNormal="100" zoomScaleSheetLayoutView="70" workbookViewId="0">
      <selection activeCell="I15" sqref="I15"/>
    </sheetView>
  </sheetViews>
  <sheetFormatPr baseColWidth="10" defaultRowHeight="15" x14ac:dyDescent="0.25"/>
  <cols>
    <col min="1" max="1" width="3.7109375" style="181" customWidth="1"/>
    <col min="2" max="2" width="21.140625" style="181" customWidth="1"/>
    <col min="3" max="3" width="11.85546875" style="181" customWidth="1"/>
    <col min="4" max="4" width="11.42578125" style="181"/>
    <col min="5" max="5" width="15.28515625" style="181" customWidth="1"/>
    <col min="6" max="6" width="15.140625" style="181" bestFit="1" customWidth="1"/>
    <col min="7" max="7" width="14.140625" style="181" bestFit="1" customWidth="1"/>
    <col min="8" max="8" width="11.42578125" style="181"/>
    <col min="9" max="9" width="12.5703125" style="181" bestFit="1" customWidth="1"/>
    <col min="10" max="16384" width="11.42578125" style="181"/>
  </cols>
  <sheetData>
    <row r="5" spans="2:9" x14ac:dyDescent="0.25">
      <c r="B5" s="332" t="s">
        <v>966</v>
      </c>
      <c r="C5" s="333"/>
      <c r="D5" s="333"/>
      <c r="E5" s="334"/>
      <c r="F5" s="180">
        <v>165217.15</v>
      </c>
    </row>
    <row r="6" spans="2:9" x14ac:dyDescent="0.25">
      <c r="B6" s="182" t="s">
        <v>967</v>
      </c>
      <c r="C6" s="183"/>
      <c r="D6" s="183"/>
      <c r="E6" s="184"/>
      <c r="F6" s="185">
        <v>41089.129999999976</v>
      </c>
    </row>
    <row r="7" spans="2:9" x14ac:dyDescent="0.25">
      <c r="B7" s="186" t="s">
        <v>968</v>
      </c>
      <c r="C7" s="187"/>
      <c r="D7" s="187"/>
      <c r="E7" s="188"/>
      <c r="F7" s="189">
        <v>3495750.7132887524</v>
      </c>
    </row>
    <row r="8" spans="2:9" x14ac:dyDescent="0.25">
      <c r="B8" s="335" t="s">
        <v>969</v>
      </c>
      <c r="C8" s="336"/>
      <c r="D8" s="336"/>
      <c r="E8" s="336"/>
      <c r="F8" s="197">
        <f>SUM(F5:F7)</f>
        <v>3702056.9932887522</v>
      </c>
      <c r="G8" s="198"/>
    </row>
    <row r="9" spans="2:9" x14ac:dyDescent="0.25">
      <c r="F9" s="191"/>
      <c r="I9" s="191"/>
    </row>
    <row r="10" spans="2:9" x14ac:dyDescent="0.25">
      <c r="B10" s="335" t="s">
        <v>970</v>
      </c>
      <c r="C10" s="336"/>
      <c r="D10" s="336"/>
      <c r="E10" s="336"/>
      <c r="F10" s="190">
        <v>20903587.950471614</v>
      </c>
    </row>
    <row r="11" spans="2:9" x14ac:dyDescent="0.25">
      <c r="B11" s="192"/>
      <c r="C11" s="192"/>
      <c r="D11" s="192"/>
      <c r="E11" s="192"/>
      <c r="F11" s="193"/>
    </row>
    <row r="12" spans="2:9" x14ac:dyDescent="0.25">
      <c r="B12" s="335" t="s">
        <v>971</v>
      </c>
      <c r="C12" s="336"/>
      <c r="D12" s="336"/>
      <c r="E12" s="336"/>
      <c r="F12" s="190">
        <f>+F8+F10</f>
        <v>24605644.943760365</v>
      </c>
    </row>
    <row r="13" spans="2:9" x14ac:dyDescent="0.25">
      <c r="B13" s="192"/>
      <c r="C13" s="192"/>
      <c r="D13" s="192"/>
      <c r="E13" s="192"/>
      <c r="F13" s="193"/>
    </row>
    <row r="14" spans="2:9" x14ac:dyDescent="0.25">
      <c r="B14" s="194" t="s">
        <v>972</v>
      </c>
      <c r="C14" s="194"/>
      <c r="D14" s="194"/>
      <c r="E14" s="194"/>
      <c r="F14" s="195">
        <v>18285879.417904928</v>
      </c>
    </row>
    <row r="15" spans="2:9" x14ac:dyDescent="0.25">
      <c r="B15" s="192"/>
      <c r="C15" s="192"/>
      <c r="D15" s="192"/>
      <c r="E15" s="192"/>
      <c r="F15" s="193"/>
    </row>
    <row r="16" spans="2:9" x14ac:dyDescent="0.25">
      <c r="B16" s="335" t="s">
        <v>971</v>
      </c>
      <c r="C16" s="336"/>
      <c r="D16" s="336"/>
      <c r="E16" s="336"/>
      <c r="F16" s="195">
        <f>+F12-F14</f>
        <v>6319765.5258554369</v>
      </c>
    </row>
    <row r="23" spans="2:4" x14ac:dyDescent="0.25">
      <c r="B23" s="196"/>
      <c r="C23" s="196"/>
      <c r="D23" s="196"/>
    </row>
    <row r="24" spans="2:4" x14ac:dyDescent="0.25">
      <c r="B24" s="331" t="s">
        <v>973</v>
      </c>
      <c r="C24" s="331"/>
      <c r="D24" s="331"/>
    </row>
    <row r="25" spans="2:4" x14ac:dyDescent="0.25">
      <c r="B25" s="337" t="s">
        <v>974</v>
      </c>
      <c r="C25" s="337"/>
      <c r="D25" s="337"/>
    </row>
    <row r="26" spans="2:4" x14ac:dyDescent="0.25">
      <c r="B26" s="337" t="s">
        <v>975</v>
      </c>
      <c r="C26" s="337"/>
      <c r="D26" s="337"/>
    </row>
    <row r="33" spans="2:7" x14ac:dyDescent="0.25">
      <c r="B33" s="196"/>
      <c r="C33" s="196"/>
      <c r="E33" s="196"/>
      <c r="F33" s="196"/>
      <c r="G33" s="196"/>
    </row>
    <row r="34" spans="2:7" x14ac:dyDescent="0.25">
      <c r="B34" s="331" t="s">
        <v>976</v>
      </c>
      <c r="C34" s="331"/>
      <c r="E34" s="331" t="s">
        <v>976</v>
      </c>
      <c r="F34" s="331"/>
      <c r="G34" s="331"/>
    </row>
    <row r="35" spans="2:7" x14ac:dyDescent="0.25">
      <c r="B35" s="337" t="s">
        <v>964</v>
      </c>
      <c r="C35" s="337"/>
      <c r="E35" s="337" t="s">
        <v>977</v>
      </c>
      <c r="F35" s="337"/>
      <c r="G35" s="337"/>
    </row>
    <row r="36" spans="2:7" x14ac:dyDescent="0.25">
      <c r="B36" s="337" t="s">
        <v>978</v>
      </c>
      <c r="C36" s="337"/>
      <c r="E36" s="337" t="s">
        <v>979</v>
      </c>
      <c r="F36" s="337"/>
      <c r="G36" s="337"/>
    </row>
    <row r="37" spans="2:7" x14ac:dyDescent="0.25">
      <c r="B37" s="337"/>
      <c r="C37" s="337"/>
      <c r="E37" s="337"/>
      <c r="F37" s="337"/>
      <c r="G37" s="337"/>
    </row>
  </sheetData>
  <mergeCells count="16">
    <mergeCell ref="B36:C36"/>
    <mergeCell ref="E36:G36"/>
    <mergeCell ref="B37:C37"/>
    <mergeCell ref="E37:G37"/>
    <mergeCell ref="B25:D25"/>
    <mergeCell ref="B26:D26"/>
    <mergeCell ref="B34:C34"/>
    <mergeCell ref="E34:G34"/>
    <mergeCell ref="B35:C35"/>
    <mergeCell ref="E35:G35"/>
    <mergeCell ref="B24:D24"/>
    <mergeCell ref="B5:E5"/>
    <mergeCell ref="B8:E8"/>
    <mergeCell ref="B10:E10"/>
    <mergeCell ref="B12:E12"/>
    <mergeCell ref="B16:E16"/>
  </mergeCells>
  <pageMargins left="0.70866141732283472" right="0.70866141732283472" top="0.74803149606299213" bottom="0.74803149606299213" header="0.31496062992125984" footer="0.31496062992125984"/>
  <pageSetup scale="9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N133"/>
  <sheetViews>
    <sheetView showGridLines="0" topLeftCell="C49" zoomScale="115" zoomScaleNormal="115" zoomScaleSheetLayoutView="40" workbookViewId="0">
      <selection activeCell="H56" sqref="H56"/>
    </sheetView>
  </sheetViews>
  <sheetFormatPr baseColWidth="10" defaultColWidth="9.140625" defaultRowHeight="15" x14ac:dyDescent="0.25"/>
  <cols>
    <col min="1" max="1" width="65.28515625" style="1" customWidth="1"/>
    <col min="2" max="2" width="19.5703125" style="1" bestFit="1" customWidth="1"/>
    <col min="3" max="3" width="21.85546875" style="1" bestFit="1" customWidth="1"/>
    <col min="4" max="5" width="21.7109375" style="1" customWidth="1"/>
    <col min="6" max="6" width="17.28515625" style="2" customWidth="1"/>
    <col min="7" max="7" width="41.7109375" style="1" customWidth="1"/>
    <col min="8" max="8" width="21.28515625" style="1" customWidth="1"/>
    <col min="9" max="9" width="29.42578125" style="3" customWidth="1"/>
    <col min="10" max="10" width="4" style="1" customWidth="1"/>
    <col min="11" max="11" width="18.5703125" style="1" customWidth="1"/>
    <col min="12" max="12" width="19.140625" style="1" bestFit="1" customWidth="1"/>
    <col min="13" max="13" width="13.28515625" style="1" bestFit="1" customWidth="1"/>
    <col min="14" max="14" width="13.5703125" style="1" customWidth="1"/>
    <col min="15" max="15" width="9.85546875" style="1" bestFit="1" customWidth="1"/>
    <col min="16" max="16" width="6.85546875" style="1" customWidth="1"/>
    <col min="17" max="17" width="23.7109375" style="1" customWidth="1"/>
    <col min="18" max="16384" width="9.140625" style="1"/>
  </cols>
  <sheetData>
    <row r="1" spans="1:13" x14ac:dyDescent="0.25">
      <c r="A1" s="326" t="s">
        <v>0</v>
      </c>
      <c r="B1" s="326"/>
      <c r="C1" s="326"/>
      <c r="D1" s="326"/>
      <c r="E1" s="326"/>
      <c r="F1" s="326"/>
    </row>
    <row r="2" spans="1:13" ht="15" customHeight="1" x14ac:dyDescent="0.25">
      <c r="A2" s="327" t="s">
        <v>1070</v>
      </c>
      <c r="B2" s="327"/>
      <c r="C2" s="327"/>
      <c r="D2" s="327"/>
      <c r="E2" s="327"/>
      <c r="F2" s="327"/>
      <c r="G2" s="217"/>
      <c r="H2" s="217"/>
      <c r="I2" s="5"/>
      <c r="J2" s="4"/>
      <c r="K2" s="4"/>
      <c r="L2" s="4"/>
      <c r="M2" s="4"/>
    </row>
    <row r="3" spans="1:13" ht="15" customHeight="1" x14ac:dyDescent="0.25">
      <c r="A3" s="327" t="s">
        <v>1071</v>
      </c>
      <c r="B3" s="327"/>
      <c r="C3" s="327"/>
      <c r="D3" s="327"/>
      <c r="E3" s="327"/>
      <c r="F3" s="327"/>
      <c r="G3" s="140"/>
      <c r="H3" s="218"/>
      <c r="I3" s="7"/>
      <c r="J3" s="6"/>
      <c r="K3" s="6"/>
      <c r="L3" s="6"/>
      <c r="M3" s="6"/>
    </row>
    <row r="4" spans="1:13" x14ac:dyDescent="0.25">
      <c r="A4" s="8"/>
      <c r="B4" s="338"/>
      <c r="C4" s="338"/>
      <c r="D4" s="338"/>
      <c r="E4" s="338"/>
      <c r="G4" s="330" t="s">
        <v>1</v>
      </c>
      <c r="H4" s="330"/>
      <c r="I4" s="330"/>
    </row>
    <row r="5" spans="1:13" ht="15" customHeight="1" x14ac:dyDescent="0.25">
      <c r="A5" s="151"/>
      <c r="B5" s="10" t="s">
        <v>3</v>
      </c>
      <c r="C5" s="10" t="s">
        <v>4</v>
      </c>
      <c r="D5" s="11" t="s">
        <v>5</v>
      </c>
      <c r="E5" s="10" t="s">
        <v>6</v>
      </c>
      <c r="G5" s="219"/>
      <c r="H5" s="322" t="s">
        <v>175</v>
      </c>
      <c r="I5" s="322" t="s">
        <v>176</v>
      </c>
    </row>
    <row r="6" spans="1:13" x14ac:dyDescent="0.25">
      <c r="A6" s="9" t="s">
        <v>7</v>
      </c>
      <c r="B6" s="13">
        <v>310311497.44999999</v>
      </c>
      <c r="C6" s="199">
        <v>5.9732909999999997</v>
      </c>
      <c r="D6" s="13">
        <f>B6-B8</f>
        <v>637638.14999997616</v>
      </c>
      <c r="E6" s="245"/>
      <c r="F6" s="244"/>
      <c r="G6" s="220"/>
      <c r="H6" s="322"/>
      <c r="I6" s="322"/>
    </row>
    <row r="7" spans="1:13" ht="15" customHeight="1" x14ac:dyDescent="0.25">
      <c r="A7" s="14" t="s">
        <v>8</v>
      </c>
      <c r="B7" s="15" t="s">
        <v>2</v>
      </c>
      <c r="C7" s="15" t="s">
        <v>2</v>
      </c>
      <c r="D7" s="15" t="s">
        <v>2</v>
      </c>
      <c r="E7" s="15" t="s">
        <v>2</v>
      </c>
      <c r="G7" s="221" t="s">
        <v>1017</v>
      </c>
      <c r="H7" s="280">
        <v>310311497.44999999</v>
      </c>
      <c r="I7" s="281">
        <v>295373058.81999999</v>
      </c>
      <c r="J7" s="3"/>
    </row>
    <row r="8" spans="1:13" ht="15" customHeight="1" x14ac:dyDescent="0.25">
      <c r="A8" s="12" t="s">
        <v>9</v>
      </c>
      <c r="B8" s="253">
        <f>H12</f>
        <v>309673859.30000001</v>
      </c>
      <c r="C8" s="174">
        <f>B8*C6</f>
        <v>1849772076.6919563</v>
      </c>
      <c r="D8" s="253">
        <f>I12</f>
        <v>298776168.83999997</v>
      </c>
      <c r="E8" s="174">
        <f>C8+D8</f>
        <v>2148548245.5319562</v>
      </c>
      <c r="F8" s="3"/>
      <c r="G8" s="222" t="s">
        <v>1018</v>
      </c>
      <c r="H8" s="241">
        <v>0</v>
      </c>
      <c r="I8" s="241">
        <v>0</v>
      </c>
    </row>
    <row r="9" spans="1:13" ht="15" customHeight="1" x14ac:dyDescent="0.25">
      <c r="A9" s="12" t="s">
        <v>10</v>
      </c>
      <c r="B9" s="253">
        <v>417395.72</v>
      </c>
      <c r="C9" s="174">
        <f t="shared" ref="C9:C12" si="0">B9*C$6</f>
        <v>2493226.0977145196</v>
      </c>
      <c r="D9" s="254">
        <v>957127.42</v>
      </c>
      <c r="E9" s="174">
        <f>C9+D9</f>
        <v>3450353.5177145195</v>
      </c>
      <c r="F9" s="3"/>
      <c r="G9" s="223" t="s">
        <v>1019</v>
      </c>
      <c r="H9" s="242">
        <v>0</v>
      </c>
      <c r="I9" s="243">
        <v>0</v>
      </c>
      <c r="J9" s="17"/>
    </row>
    <row r="10" spans="1:13" ht="15" customHeight="1" x14ac:dyDescent="0.25">
      <c r="A10" s="12" t="s">
        <v>11</v>
      </c>
      <c r="B10" s="253">
        <v>648179.21</v>
      </c>
      <c r="C10" s="174">
        <f t="shared" si="0"/>
        <v>3871763.0414801096</v>
      </c>
      <c r="D10" s="254">
        <v>450743.79</v>
      </c>
      <c r="E10" s="174">
        <f>C10+D10</f>
        <v>4322506.8314801091</v>
      </c>
      <c r="F10" s="3"/>
      <c r="G10" s="222" t="s">
        <v>1020</v>
      </c>
      <c r="H10" s="241">
        <f>+H7+H8-H9</f>
        <v>310311497.44999999</v>
      </c>
      <c r="I10" s="241">
        <f>+I7+I8-I9</f>
        <v>295373058.81999999</v>
      </c>
    </row>
    <row r="11" spans="1:13" ht="15" customHeight="1" x14ac:dyDescent="0.25">
      <c r="A11" s="12" t="s">
        <v>12</v>
      </c>
      <c r="B11" s="253">
        <v>2840779.86</v>
      </c>
      <c r="C11" s="174">
        <f t="shared" si="0"/>
        <v>16968804.77071926</v>
      </c>
      <c r="D11" s="18">
        <v>0</v>
      </c>
      <c r="E11" s="174">
        <f>C11+D11</f>
        <v>16968804.77071926</v>
      </c>
      <c r="F11" s="3"/>
      <c r="G11" s="222" t="s">
        <v>13</v>
      </c>
      <c r="H11" s="241">
        <v>637638.15</v>
      </c>
      <c r="I11" s="241">
        <v>3403110.02</v>
      </c>
      <c r="J11" s="3"/>
    </row>
    <row r="12" spans="1:13" ht="15" customHeight="1" x14ac:dyDescent="0.25">
      <c r="A12" s="12" t="s">
        <v>1003</v>
      </c>
      <c r="B12" s="253">
        <v>-6.5565109252929698E-7</v>
      </c>
      <c r="C12" s="174">
        <f t="shared" si="0"/>
        <v>-3.9163947701454167E-6</v>
      </c>
      <c r="D12" s="18">
        <v>4.17232513427734E-7</v>
      </c>
      <c r="E12" s="174">
        <f>C12+D12</f>
        <v>-3.4991622567176827E-6</v>
      </c>
      <c r="F12" s="3"/>
      <c r="G12" s="223" t="s">
        <v>15</v>
      </c>
      <c r="H12" s="242">
        <f>H10-H11</f>
        <v>309673859.30000001</v>
      </c>
      <c r="I12" s="243">
        <f>I10+I11</f>
        <v>298776168.83999997</v>
      </c>
    </row>
    <row r="13" spans="1:13" ht="15" customHeight="1" x14ac:dyDescent="0.25">
      <c r="A13" s="19" t="s">
        <v>14</v>
      </c>
      <c r="B13" s="20">
        <f>+B8-B9-B10-B11+B12</f>
        <v>305767504.50999933</v>
      </c>
      <c r="C13" s="20">
        <f>+B13*$C$6</f>
        <v>1826438282.7820385</v>
      </c>
      <c r="D13" s="20">
        <f>D8-D9-D10-D11+D12</f>
        <v>297368297.63000035</v>
      </c>
      <c r="E13" s="20">
        <f>SUM(C13:D13)</f>
        <v>2123806580.4120388</v>
      </c>
      <c r="F13" s="3"/>
      <c r="G13" s="16"/>
      <c r="H13" s="17"/>
    </row>
    <row r="14" spans="1:13" ht="15" customHeight="1" x14ac:dyDescent="0.25">
      <c r="A14" s="14" t="s">
        <v>16</v>
      </c>
      <c r="B14" s="15" t="s">
        <v>2</v>
      </c>
      <c r="C14" s="15" t="s">
        <v>2</v>
      </c>
      <c r="D14" s="15" t="s">
        <v>2</v>
      </c>
      <c r="E14" s="15" t="s">
        <v>2</v>
      </c>
      <c r="F14" s="3"/>
      <c r="G14" s="325" t="s">
        <v>1007</v>
      </c>
      <c r="H14" s="325"/>
      <c r="I14" s="325"/>
    </row>
    <row r="15" spans="1:13" ht="15" customHeight="1" x14ac:dyDescent="0.25">
      <c r="A15" s="12" t="s">
        <v>17</v>
      </c>
      <c r="B15" s="255">
        <f>+B9</f>
        <v>417395.72</v>
      </c>
      <c r="C15" s="174">
        <f>B15*C$6</f>
        <v>2493226.0977145196</v>
      </c>
      <c r="D15" s="255">
        <f>D9</f>
        <v>957127.42</v>
      </c>
      <c r="E15" s="174">
        <f>C15+D15</f>
        <v>3450353.5177145195</v>
      </c>
      <c r="F15" s="3"/>
      <c r="G15" s="323" t="s">
        <v>1008</v>
      </c>
      <c r="H15" s="324"/>
      <c r="I15" s="240">
        <v>924909.5</v>
      </c>
    </row>
    <row r="16" spans="1:13" ht="15" customHeight="1" x14ac:dyDescent="0.25">
      <c r="A16" s="12" t="s">
        <v>11</v>
      </c>
      <c r="B16" s="255">
        <f>+B10</f>
        <v>648179.21</v>
      </c>
      <c r="C16" s="174">
        <f>B16*C6</f>
        <v>3871763.0414801096</v>
      </c>
      <c r="D16" s="255">
        <v>450743.79</v>
      </c>
      <c r="E16" s="174">
        <f>C16+D16</f>
        <v>4322506.8314801091</v>
      </c>
      <c r="F16" s="3"/>
      <c r="G16" s="323" t="s">
        <v>1009</v>
      </c>
      <c r="H16" s="324"/>
      <c r="I16" s="240">
        <v>689670.69</v>
      </c>
    </row>
    <row r="17" spans="1:12" ht="15" customHeight="1" x14ac:dyDescent="0.25">
      <c r="A17" s="210" t="s">
        <v>1033</v>
      </c>
      <c r="B17" s="18" t="e">
        <f>C17/C6</f>
        <v>#REF!</v>
      </c>
      <c r="C17" s="216" t="e">
        <f>#REF!</f>
        <v>#REF!</v>
      </c>
      <c r="D17" s="18">
        <v>0</v>
      </c>
      <c r="E17" s="174" t="e">
        <f>C17+D17</f>
        <v>#REF!</v>
      </c>
      <c r="F17" s="3"/>
      <c r="G17" s="323" t="s">
        <v>1010</v>
      </c>
      <c r="H17" s="324"/>
      <c r="I17" s="240">
        <v>696491.4</v>
      </c>
    </row>
    <row r="18" spans="1:12" ht="15" customHeight="1" x14ac:dyDescent="0.25">
      <c r="A18" s="12" t="s">
        <v>1022</v>
      </c>
      <c r="B18" s="18">
        <v>144021</v>
      </c>
      <c r="C18" s="174">
        <f>B18*C6</f>
        <v>860279.34311099991</v>
      </c>
      <c r="D18" s="18">
        <v>0.09</v>
      </c>
      <c r="E18" s="174">
        <f>C18+D18</f>
        <v>860279.43311099987</v>
      </c>
      <c r="F18" s="3"/>
      <c r="G18" s="328" t="s">
        <v>1011</v>
      </c>
      <c r="H18" s="329"/>
      <c r="I18" s="211">
        <f>I15+I16-I17</f>
        <v>918088.78999999992</v>
      </c>
      <c r="J18" s="2"/>
    </row>
    <row r="19" spans="1:12" ht="15" customHeight="1" x14ac:dyDescent="0.25">
      <c r="A19" s="19" t="s">
        <v>18</v>
      </c>
      <c r="B19" s="176" t="e">
        <f>B15+B16+B17-B18</f>
        <v>#REF!</v>
      </c>
      <c r="C19" s="20" t="e">
        <f>C15+C16+C17-C18</f>
        <v>#REF!</v>
      </c>
      <c r="D19" s="176">
        <f>D15+D16+D17-D18</f>
        <v>1407871.1199999999</v>
      </c>
      <c r="E19" s="20" t="e">
        <f>E15+E16+E17-E18</f>
        <v>#REF!</v>
      </c>
      <c r="F19" s="3" t="e">
        <f>E19/C6</f>
        <v>#REF!</v>
      </c>
      <c r="G19" s="212"/>
      <c r="H19" s="213"/>
      <c r="I19" s="214"/>
    </row>
    <row r="20" spans="1:12" ht="15" customHeight="1" x14ac:dyDescent="0.25">
      <c r="A20" s="12" t="s">
        <v>19</v>
      </c>
      <c r="B20" s="253">
        <v>647404.09</v>
      </c>
      <c r="C20" s="174">
        <f>B20*C$6</f>
        <v>3867133.0241601896</v>
      </c>
      <c r="D20" s="253">
        <v>2061355.46</v>
      </c>
      <c r="E20" s="174">
        <f>C20+D20</f>
        <v>5928488.4841601895</v>
      </c>
      <c r="F20" s="3" t="e">
        <f>+F19*5.991146</f>
        <v>#REF!</v>
      </c>
      <c r="G20" s="325" t="s">
        <v>1012</v>
      </c>
      <c r="H20" s="325"/>
      <c r="I20" s="325"/>
    </row>
    <row r="21" spans="1:12" ht="15" customHeight="1" x14ac:dyDescent="0.25">
      <c r="A21" s="12" t="s">
        <v>20</v>
      </c>
      <c r="B21" s="174">
        <v>0</v>
      </c>
      <c r="C21" s="174">
        <f>B21*C$6</f>
        <v>0</v>
      </c>
      <c r="D21" s="256">
        <v>0</v>
      </c>
      <c r="E21" s="174">
        <f>D21*E$6</f>
        <v>0</v>
      </c>
      <c r="F21" s="3" t="e">
        <f>F20-E19</f>
        <v>#REF!</v>
      </c>
      <c r="G21" s="323" t="s">
        <v>1013</v>
      </c>
      <c r="H21" s="324"/>
      <c r="I21" s="240">
        <v>3802555.41</v>
      </c>
    </row>
    <row r="22" spans="1:12" ht="15" customHeight="1" x14ac:dyDescent="0.25">
      <c r="A22" s="12" t="s">
        <v>21</v>
      </c>
      <c r="B22" s="253">
        <v>66048.19</v>
      </c>
      <c r="C22" s="174">
        <f>B22*C6</f>
        <v>394525.05889329</v>
      </c>
      <c r="D22" s="256">
        <v>123477.04</v>
      </c>
      <c r="E22" s="174">
        <f t="shared" ref="E22:E28" si="1">C22+D22</f>
        <v>518002.09889328998</v>
      </c>
      <c r="F22" s="3"/>
      <c r="G22" s="323" t="s">
        <v>1014</v>
      </c>
      <c r="H22" s="324"/>
      <c r="I22" s="240">
        <v>61969.74</v>
      </c>
    </row>
    <row r="23" spans="1:12" ht="15" customHeight="1" x14ac:dyDescent="0.25">
      <c r="A23" s="12" t="s">
        <v>22</v>
      </c>
      <c r="B23" s="174">
        <v>0</v>
      </c>
      <c r="C23" s="174">
        <f>B23*C$6</f>
        <v>0</v>
      </c>
      <c r="D23" s="256">
        <v>0</v>
      </c>
      <c r="E23" s="174">
        <f t="shared" si="1"/>
        <v>0</v>
      </c>
      <c r="F23" s="3"/>
      <c r="G23" s="323" t="s">
        <v>1015</v>
      </c>
      <c r="H23" s="324"/>
      <c r="I23" s="240">
        <v>19980.669999999998</v>
      </c>
    </row>
    <row r="24" spans="1:12" ht="15" customHeight="1" x14ac:dyDescent="0.25">
      <c r="A24" s="12" t="s">
        <v>23</v>
      </c>
      <c r="B24" s="253">
        <v>-43843.69</v>
      </c>
      <c r="C24" s="174">
        <f>B24*C$6</f>
        <v>-261891.11888379001</v>
      </c>
      <c r="D24" s="256">
        <v>0</v>
      </c>
      <c r="E24" s="174">
        <f t="shared" si="1"/>
        <v>-261891.11888379001</v>
      </c>
      <c r="F24" s="3"/>
      <c r="G24" s="323" t="s">
        <v>1031</v>
      </c>
      <c r="H24" s="324"/>
      <c r="I24" s="211">
        <v>0</v>
      </c>
    </row>
    <row r="25" spans="1:12" ht="15" customHeight="1" x14ac:dyDescent="0.25">
      <c r="A25" s="12" t="s">
        <v>24</v>
      </c>
      <c r="B25" s="274">
        <v>151353.70000000001</v>
      </c>
      <c r="C25" s="174">
        <f>B25*C6</f>
        <v>904079.69402669999</v>
      </c>
      <c r="D25" s="256">
        <v>129131.05</v>
      </c>
      <c r="E25" s="174">
        <f t="shared" si="1"/>
        <v>1033210.7440267</v>
      </c>
      <c r="F25" s="3"/>
      <c r="G25" s="328" t="s">
        <v>1016</v>
      </c>
      <c r="H25" s="329"/>
      <c r="I25" s="211">
        <f>I21+I22-I23-I24</f>
        <v>3844544.4800000004</v>
      </c>
    </row>
    <row r="26" spans="1:12" ht="15" customHeight="1" x14ac:dyDescent="0.25">
      <c r="A26" s="12" t="s">
        <v>25</v>
      </c>
      <c r="B26" s="253">
        <v>10374.469999999999</v>
      </c>
      <c r="C26" s="174">
        <f>B26*C6</f>
        <v>61969.728280769996</v>
      </c>
      <c r="D26" s="256">
        <v>0</v>
      </c>
      <c r="E26" s="175">
        <f t="shared" si="1"/>
        <v>61969.728280769996</v>
      </c>
      <c r="F26" s="3"/>
      <c r="G26" s="16"/>
    </row>
    <row r="27" spans="1:12" ht="15" customHeight="1" x14ac:dyDescent="0.25">
      <c r="A27" s="226" t="s">
        <v>1025</v>
      </c>
      <c r="B27" s="253">
        <v>0</v>
      </c>
      <c r="C27" s="174">
        <f>B27*C6</f>
        <v>0</v>
      </c>
      <c r="D27" s="256">
        <v>0</v>
      </c>
      <c r="E27" s="174">
        <v>0</v>
      </c>
      <c r="F27" s="3"/>
      <c r="G27" s="16"/>
      <c r="H27" s="16"/>
      <c r="I27" s="16"/>
      <c r="J27" s="16"/>
      <c r="K27" s="27"/>
      <c r="L27" s="27"/>
    </row>
    <row r="28" spans="1:12" ht="15" customHeight="1" x14ac:dyDescent="0.25">
      <c r="A28" s="12" t="s">
        <v>26</v>
      </c>
      <c r="B28" s="253">
        <v>22737.34</v>
      </c>
      <c r="C28" s="174">
        <f t="shared" ref="C28:C32" si="2">B28*C$6</f>
        <v>135816.74838593998</v>
      </c>
      <c r="D28" s="256">
        <v>37848.410000000003</v>
      </c>
      <c r="E28" s="174">
        <f t="shared" si="1"/>
        <v>173665.15838593998</v>
      </c>
      <c r="F28" s="3"/>
      <c r="G28" s="16"/>
      <c r="H28" s="16"/>
      <c r="I28" s="16"/>
      <c r="J28" s="16"/>
      <c r="K28" s="27"/>
      <c r="L28" s="27"/>
    </row>
    <row r="29" spans="1:12" ht="15" customHeight="1" x14ac:dyDescent="0.25">
      <c r="A29" s="12" t="s">
        <v>27</v>
      </c>
      <c r="B29" s="174">
        <v>0</v>
      </c>
      <c r="C29" s="174">
        <f t="shared" si="2"/>
        <v>0</v>
      </c>
      <c r="D29" s="256">
        <v>0</v>
      </c>
      <c r="E29" s="174">
        <f>D29*E$6</f>
        <v>0</v>
      </c>
      <c r="F29" s="3"/>
      <c r="G29" s="16"/>
      <c r="H29" s="3"/>
    </row>
    <row r="30" spans="1:12" ht="15" customHeight="1" x14ac:dyDescent="0.25">
      <c r="A30" s="12" t="s">
        <v>28</v>
      </c>
      <c r="B30" s="174">
        <v>0</v>
      </c>
      <c r="C30" s="174">
        <f t="shared" si="2"/>
        <v>0</v>
      </c>
      <c r="D30" s="256">
        <v>0</v>
      </c>
      <c r="E30" s="174">
        <f>D30*E$6</f>
        <v>0</v>
      </c>
      <c r="F30" s="3"/>
      <c r="G30" s="16"/>
      <c r="H30" s="17"/>
    </row>
    <row r="31" spans="1:12" ht="15" customHeight="1" x14ac:dyDescent="0.25">
      <c r="A31" s="12" t="s">
        <v>29</v>
      </c>
      <c r="B31" s="174">
        <v>87220.87</v>
      </c>
      <c r="C31" s="174">
        <f t="shared" si="2"/>
        <v>520995.63778316992</v>
      </c>
      <c r="D31" s="256">
        <v>168675.16</v>
      </c>
      <c r="E31" s="174">
        <f>C31+D31</f>
        <v>689670.7977831699</v>
      </c>
      <c r="F31" s="3"/>
      <c r="G31" s="16"/>
    </row>
    <row r="32" spans="1:12" ht="15" customHeight="1" x14ac:dyDescent="0.25">
      <c r="A32" s="210" t="s">
        <v>1023</v>
      </c>
      <c r="B32" s="253">
        <v>742.06</v>
      </c>
      <c r="C32" s="174">
        <f t="shared" si="2"/>
        <v>4432.5403194599994</v>
      </c>
      <c r="D32" s="256">
        <v>4474.32</v>
      </c>
      <c r="E32" s="174">
        <f>C32+D32</f>
        <v>8906.86031946</v>
      </c>
      <c r="F32" s="3"/>
      <c r="G32" s="16"/>
    </row>
    <row r="33" spans="1:7" ht="22.5" customHeight="1" x14ac:dyDescent="0.25">
      <c r="A33" s="234" t="s">
        <v>1032</v>
      </c>
      <c r="B33" s="254">
        <v>87797.78</v>
      </c>
      <c r="C33" s="174">
        <f>B33*C6</f>
        <v>524441.68909398001</v>
      </c>
      <c r="D33" s="256">
        <v>172050.1</v>
      </c>
      <c r="E33" s="174">
        <f>C33+D33</f>
        <v>696491.78909397998</v>
      </c>
      <c r="F33" s="3"/>
      <c r="G33" s="16"/>
    </row>
    <row r="34" spans="1:7" ht="15" customHeight="1" x14ac:dyDescent="0.25">
      <c r="A34" s="19" t="s">
        <v>30</v>
      </c>
      <c r="B34" s="20" t="e">
        <f>SUM(B19:B31)-B32-B33</f>
        <v>#REF!</v>
      </c>
      <c r="C34" s="20" t="e">
        <f>SUM(C19:C31)-C32-C33</f>
        <v>#REF!</v>
      </c>
      <c r="D34" s="20">
        <f>SUM(D19:D31)-D32-D33</f>
        <v>3751833.8200000003</v>
      </c>
      <c r="E34" s="20" t="e">
        <f>SUM(E19:E31)-E32-E33</f>
        <v>#REF!</v>
      </c>
      <c r="F34" s="3"/>
      <c r="G34" s="16"/>
    </row>
    <row r="35" spans="1:7" ht="15" customHeight="1" x14ac:dyDescent="0.25">
      <c r="A35" s="14" t="s">
        <v>31</v>
      </c>
      <c r="B35" s="15" t="s">
        <v>2</v>
      </c>
      <c r="C35" s="15" t="s">
        <v>2</v>
      </c>
      <c r="D35" s="15" t="s">
        <v>2</v>
      </c>
      <c r="E35" s="15" t="s">
        <v>2</v>
      </c>
      <c r="F35" s="3"/>
      <c r="G35" s="16"/>
    </row>
    <row r="36" spans="1:7" ht="15" customHeight="1" x14ac:dyDescent="0.25">
      <c r="A36" s="12" t="s">
        <v>32</v>
      </c>
      <c r="B36" s="253">
        <v>52086.82</v>
      </c>
      <c r="C36" s="174">
        <f>B36*C$6</f>
        <v>311129.73312461999</v>
      </c>
      <c r="D36" s="21">
        <v>0</v>
      </c>
      <c r="E36" s="174">
        <f>C36+D36</f>
        <v>311129.73312461999</v>
      </c>
      <c r="F36" s="3"/>
      <c r="G36" s="16"/>
    </row>
    <row r="37" spans="1:7" ht="15" customHeight="1" x14ac:dyDescent="0.25">
      <c r="A37" s="12" t="s">
        <v>33</v>
      </c>
      <c r="B37" s="253">
        <v>0</v>
      </c>
      <c r="C37" s="174">
        <f>B37*C6</f>
        <v>0</v>
      </c>
      <c r="D37" s="21">
        <v>0</v>
      </c>
      <c r="E37" s="174">
        <f>C37+D37</f>
        <v>0</v>
      </c>
      <c r="F37" s="3"/>
      <c r="G37" s="16"/>
    </row>
    <row r="38" spans="1:7" ht="15" customHeight="1" x14ac:dyDescent="0.25">
      <c r="A38" s="12" t="s">
        <v>34</v>
      </c>
      <c r="B38" s="253">
        <v>95930.51</v>
      </c>
      <c r="C38" s="174">
        <f>B38*C$6</f>
        <v>573020.85200840991</v>
      </c>
      <c r="D38" s="174">
        <v>0</v>
      </c>
      <c r="E38" s="174">
        <f>C38+D38</f>
        <v>573020.85200840991</v>
      </c>
      <c r="F38" s="3"/>
      <c r="G38" s="16"/>
    </row>
    <row r="39" spans="1:7" ht="15" customHeight="1" x14ac:dyDescent="0.25">
      <c r="A39" s="12" t="s">
        <v>35</v>
      </c>
      <c r="B39" s="253">
        <v>0</v>
      </c>
      <c r="C39" s="174">
        <f>B39*C6</f>
        <v>0</v>
      </c>
      <c r="D39" s="21">
        <v>0</v>
      </c>
      <c r="E39" s="174">
        <f>C39+D39</f>
        <v>0</v>
      </c>
      <c r="F39" s="3"/>
      <c r="G39" s="16"/>
    </row>
    <row r="40" spans="1:7" ht="15" customHeight="1" x14ac:dyDescent="0.25">
      <c r="A40" s="12" t="s">
        <v>36</v>
      </c>
      <c r="B40" s="253">
        <v>52086.82</v>
      </c>
      <c r="C40" s="216">
        <f>B40*C$6</f>
        <v>311129.73312461999</v>
      </c>
      <c r="D40" s="216">
        <v>0</v>
      </c>
      <c r="E40" s="216">
        <f>C40+D40</f>
        <v>311129.73312461999</v>
      </c>
      <c r="F40" s="3"/>
      <c r="G40" s="16"/>
    </row>
    <row r="41" spans="1:7" ht="15" customHeight="1" x14ac:dyDescent="0.25">
      <c r="A41" s="14" t="s">
        <v>37</v>
      </c>
      <c r="B41" s="15" t="s">
        <v>2</v>
      </c>
      <c r="C41" s="15" t="s">
        <v>2</v>
      </c>
      <c r="D41" s="15" t="s">
        <v>2</v>
      </c>
      <c r="E41" s="15" t="s">
        <v>2</v>
      </c>
      <c r="F41" s="3"/>
      <c r="G41" s="16"/>
    </row>
    <row r="42" spans="1:7" ht="15" customHeight="1" x14ac:dyDescent="0.25">
      <c r="A42" s="12" t="s">
        <v>38</v>
      </c>
      <c r="B42" s="253">
        <v>0</v>
      </c>
      <c r="C42" s="174">
        <f>B42*C6</f>
        <v>0</v>
      </c>
      <c r="D42" s="255">
        <v>0</v>
      </c>
      <c r="E42" s="174">
        <f>C42+D42</f>
        <v>0</v>
      </c>
      <c r="F42" s="3"/>
      <c r="G42" s="16"/>
    </row>
    <row r="43" spans="1:7" ht="15" customHeight="1" x14ac:dyDescent="0.25">
      <c r="A43" s="12" t="s">
        <v>39</v>
      </c>
      <c r="B43" s="253">
        <f>C43/C6</f>
        <v>0</v>
      </c>
      <c r="C43" s="174">
        <v>0</v>
      </c>
      <c r="D43" s="18">
        <v>0</v>
      </c>
      <c r="E43" s="174">
        <f>C43+D43</f>
        <v>0</v>
      </c>
      <c r="F43" s="3"/>
      <c r="G43" s="16"/>
    </row>
    <row r="44" spans="1:7" ht="15" customHeight="1" x14ac:dyDescent="0.25">
      <c r="A44" s="22" t="s">
        <v>40</v>
      </c>
      <c r="B44" s="278" t="e">
        <f>C44/C6</f>
        <v>#REF!</v>
      </c>
      <c r="C44" s="279" t="e">
        <f>#REF!+#REF!+#REF!+#REF!+#REF!</f>
        <v>#REF!</v>
      </c>
      <c r="D44" s="279" t="e">
        <f>+#REF!+#REF!</f>
        <v>#REF!</v>
      </c>
      <c r="E44" s="175" t="e">
        <f>C44+D44</f>
        <v>#REF!</v>
      </c>
      <c r="F44" s="3"/>
      <c r="G44" s="16"/>
    </row>
    <row r="45" spans="1:7" ht="15" customHeight="1" x14ac:dyDescent="0.25">
      <c r="A45" s="12" t="s">
        <v>26</v>
      </c>
      <c r="B45" s="18">
        <v>0</v>
      </c>
      <c r="C45" s="18">
        <v>0</v>
      </c>
      <c r="D45" s="18">
        <v>0</v>
      </c>
      <c r="E45" s="174">
        <f>D45+C45</f>
        <v>0</v>
      </c>
      <c r="F45" s="3"/>
      <c r="G45" s="16"/>
    </row>
    <row r="46" spans="1:7" ht="15" customHeight="1" x14ac:dyDescent="0.25">
      <c r="A46" s="12" t="s">
        <v>27</v>
      </c>
      <c r="B46" s="18">
        <v>0</v>
      </c>
      <c r="C46" s="174">
        <f>B46*C$6</f>
        <v>0</v>
      </c>
      <c r="D46" s="18">
        <v>0</v>
      </c>
      <c r="E46" s="174">
        <f>D46+C46</f>
        <v>0</v>
      </c>
      <c r="F46" s="3"/>
      <c r="G46" s="16"/>
    </row>
    <row r="47" spans="1:7" ht="15" customHeight="1" x14ac:dyDescent="0.25">
      <c r="A47" s="12" t="s">
        <v>28</v>
      </c>
      <c r="B47" s="18">
        <v>0</v>
      </c>
      <c r="C47" s="174">
        <f>B47*C$6</f>
        <v>0</v>
      </c>
      <c r="D47" s="18">
        <v>0</v>
      </c>
      <c r="E47" s="174">
        <f>D47+C47</f>
        <v>0</v>
      </c>
      <c r="F47" s="3"/>
      <c r="G47" s="16"/>
    </row>
    <row r="48" spans="1:7" ht="15" customHeight="1" x14ac:dyDescent="0.25">
      <c r="A48" s="22" t="s">
        <v>41</v>
      </c>
      <c r="B48" s="175" t="e">
        <f>C48/C6</f>
        <v>#REF!</v>
      </c>
      <c r="C48" s="275" t="e">
        <f>#REF!</f>
        <v>#REF!</v>
      </c>
      <c r="D48" s="275">
        <v>0</v>
      </c>
      <c r="E48" s="175" t="e">
        <f>D48+C48</f>
        <v>#REF!</v>
      </c>
      <c r="F48" s="3"/>
      <c r="G48" s="16"/>
    </row>
    <row r="49" spans="1:10" ht="15" customHeight="1" x14ac:dyDescent="0.25">
      <c r="A49" s="12" t="s">
        <v>42</v>
      </c>
      <c r="B49" s="18">
        <v>0</v>
      </c>
      <c r="C49" s="174">
        <f>B49*C$6</f>
        <v>0</v>
      </c>
      <c r="D49" s="18">
        <v>0</v>
      </c>
      <c r="E49" s="174">
        <f>D49+C49</f>
        <v>0</v>
      </c>
      <c r="F49" s="3"/>
      <c r="G49" s="167"/>
      <c r="H49" s="139"/>
    </row>
    <row r="50" spans="1:10" ht="15" customHeight="1" x14ac:dyDescent="0.25">
      <c r="A50" s="19" t="s">
        <v>43</v>
      </c>
      <c r="B50" s="20" t="e">
        <f>SUM(B42:B49)</f>
        <v>#REF!</v>
      </c>
      <c r="C50" s="20" t="e">
        <f>SUM(C42:C49)</f>
        <v>#REF!</v>
      </c>
      <c r="D50" s="20" t="e">
        <f>SUM(D42:D49)</f>
        <v>#REF!</v>
      </c>
      <c r="E50" s="20" t="e">
        <f>SUM(E42:E49)</f>
        <v>#REF!</v>
      </c>
      <c r="F50" s="3"/>
      <c r="G50" s="16"/>
    </row>
    <row r="51" spans="1:10" ht="15" customHeight="1" x14ac:dyDescent="0.25">
      <c r="A51" s="14" t="s">
        <v>44</v>
      </c>
      <c r="B51" s="15" t="s">
        <v>2</v>
      </c>
      <c r="C51" s="15" t="s">
        <v>2</v>
      </c>
      <c r="D51" s="15" t="s">
        <v>2</v>
      </c>
      <c r="E51" s="15" t="s">
        <v>2</v>
      </c>
      <c r="F51" s="3"/>
      <c r="G51" s="229" t="s">
        <v>48</v>
      </c>
      <c r="H51" s="229"/>
    </row>
    <row r="52" spans="1:10" ht="15" customHeight="1" x14ac:dyDescent="0.25">
      <c r="A52" s="12" t="s">
        <v>45</v>
      </c>
      <c r="B52" s="253">
        <f>+B25</f>
        <v>151353.70000000001</v>
      </c>
      <c r="C52" s="18">
        <f>B52*C6</f>
        <v>904079.69402669999</v>
      </c>
      <c r="D52" s="253">
        <f>+D25</f>
        <v>129131.05</v>
      </c>
      <c r="E52" s="175">
        <f>D52+C52</f>
        <v>1033210.7440267</v>
      </c>
      <c r="F52" s="3"/>
      <c r="G52" s="157" t="s">
        <v>49</v>
      </c>
      <c r="H52" s="157" t="s">
        <v>50</v>
      </c>
    </row>
    <row r="53" spans="1:10" ht="15" customHeight="1" x14ac:dyDescent="0.25">
      <c r="A53" s="22" t="s">
        <v>39</v>
      </c>
      <c r="B53" s="233">
        <f>+B43</f>
        <v>0</v>
      </c>
      <c r="C53" s="18">
        <f>B53*C6</f>
        <v>0</v>
      </c>
      <c r="D53" s="233">
        <v>0</v>
      </c>
      <c r="E53" s="149">
        <f>+C53+D53</f>
        <v>0</v>
      </c>
      <c r="F53" s="3"/>
      <c r="G53" s="158" t="s">
        <v>52</v>
      </c>
      <c r="H53" s="162">
        <v>15563331.220000001</v>
      </c>
    </row>
    <row r="54" spans="1:10" ht="15" customHeight="1" x14ac:dyDescent="0.25">
      <c r="A54" s="19" t="s">
        <v>46</v>
      </c>
      <c r="B54" s="20">
        <f>+B52-B53</f>
        <v>151353.70000000001</v>
      </c>
      <c r="C54" s="20">
        <f>+C52-C53</f>
        <v>904079.69402669999</v>
      </c>
      <c r="D54" s="20">
        <f>D52-D53</f>
        <v>129131.05</v>
      </c>
      <c r="E54" s="20">
        <f>+E52-E53</f>
        <v>1033210.7440267</v>
      </c>
      <c r="F54" s="3"/>
      <c r="G54" s="178" t="s">
        <v>1024</v>
      </c>
      <c r="H54" s="165" t="e">
        <f>+C44+D44</f>
        <v>#REF!</v>
      </c>
    </row>
    <row r="55" spans="1:10" x14ac:dyDescent="0.25">
      <c r="A55" s="14" t="s">
        <v>47</v>
      </c>
      <c r="B55" s="15" t="s">
        <v>2</v>
      </c>
      <c r="C55" s="15" t="s">
        <v>2</v>
      </c>
      <c r="D55" s="15" t="s">
        <v>2</v>
      </c>
      <c r="E55" s="15" t="s">
        <v>2</v>
      </c>
      <c r="F55" s="3"/>
      <c r="G55" s="159" t="s">
        <v>1069</v>
      </c>
      <c r="H55" s="163" t="e">
        <f>H53+H54</f>
        <v>#REF!</v>
      </c>
      <c r="I55" s="28"/>
      <c r="J55" s="17"/>
    </row>
    <row r="56" spans="1:10" ht="30" x14ac:dyDescent="0.25">
      <c r="A56" s="12" t="s">
        <v>16</v>
      </c>
      <c r="B56" s="18" t="e">
        <f>B34</f>
        <v>#REF!</v>
      </c>
      <c r="C56" s="18" t="e">
        <f>C34</f>
        <v>#REF!</v>
      </c>
      <c r="D56" s="18">
        <f>D34</f>
        <v>3751833.8200000003</v>
      </c>
      <c r="E56" s="18" t="e">
        <f>E34</f>
        <v>#REF!</v>
      </c>
      <c r="F56" s="3"/>
      <c r="G56" s="158" t="s">
        <v>245</v>
      </c>
      <c r="H56" s="164" t="e">
        <f>E19+33164.11+79827.14+24950.53</f>
        <v>#REF!</v>
      </c>
      <c r="I56" s="3">
        <v>24950.53175244946</v>
      </c>
    </row>
    <row r="57" spans="1:10" ht="30" x14ac:dyDescent="0.25">
      <c r="A57" s="12" t="s">
        <v>51</v>
      </c>
      <c r="B57" s="18" t="e">
        <f>+B50</f>
        <v>#REF!</v>
      </c>
      <c r="C57" s="18" t="e">
        <f>+C50</f>
        <v>#REF!</v>
      </c>
      <c r="D57" s="18" t="e">
        <f>+D50</f>
        <v>#REF!</v>
      </c>
      <c r="E57" s="18" t="e">
        <f>+E50</f>
        <v>#REF!</v>
      </c>
      <c r="F57" s="3"/>
      <c r="G57" s="177" t="s">
        <v>1057</v>
      </c>
      <c r="H57" s="227">
        <v>-2250323.79</v>
      </c>
      <c r="I57" s="3" t="e">
        <f>H56-E62</f>
        <v>#REF!</v>
      </c>
    </row>
    <row r="58" spans="1:10" ht="30.75" customHeight="1" x14ac:dyDescent="0.25">
      <c r="A58" s="12" t="s">
        <v>29</v>
      </c>
      <c r="B58" s="174">
        <f>+B31</f>
        <v>87220.87</v>
      </c>
      <c r="C58" s="174">
        <f>B58*C6</f>
        <v>520995.63778316992</v>
      </c>
      <c r="D58" s="174">
        <f>+D31</f>
        <v>168675.16</v>
      </c>
      <c r="E58" s="174">
        <f>C58+D58</f>
        <v>689670.7977831699</v>
      </c>
      <c r="F58" s="3"/>
      <c r="G58" s="160" t="s">
        <v>965</v>
      </c>
      <c r="H58" s="165" t="e">
        <f>+H54+H57</f>
        <v>#REF!</v>
      </c>
      <c r="J58" s="166"/>
    </row>
    <row r="59" spans="1:10" ht="30" x14ac:dyDescent="0.25">
      <c r="A59" s="12" t="s">
        <v>25</v>
      </c>
      <c r="B59" s="18">
        <f>+B26</f>
        <v>10374.469999999999</v>
      </c>
      <c r="C59" s="18">
        <f>+C26</f>
        <v>61969.728280769996</v>
      </c>
      <c r="D59" s="51">
        <v>76024.789999999994</v>
      </c>
      <c r="E59" s="175">
        <f>C59+D59</f>
        <v>137994.51828076999</v>
      </c>
      <c r="F59" s="3"/>
      <c r="G59" s="160" t="s">
        <v>246</v>
      </c>
      <c r="H59" s="165">
        <f>+H53-H57</f>
        <v>17813655.010000002</v>
      </c>
      <c r="I59" s="169"/>
      <c r="J59" s="215"/>
    </row>
    <row r="60" spans="1:10" ht="27.75" customHeight="1" x14ac:dyDescent="0.25">
      <c r="A60" s="12" t="s">
        <v>1029</v>
      </c>
      <c r="B60" s="18">
        <f>+C60/$C$6</f>
        <v>0</v>
      </c>
      <c r="C60" s="18">
        <v>0</v>
      </c>
      <c r="D60" s="51">
        <v>0</v>
      </c>
      <c r="E60" s="174">
        <v>0</v>
      </c>
      <c r="F60" s="3"/>
      <c r="G60" s="230"/>
      <c r="H60" s="231"/>
      <c r="I60" s="169"/>
      <c r="J60" s="215"/>
    </row>
    <row r="61" spans="1:10" ht="30.75" customHeight="1" x14ac:dyDescent="0.25">
      <c r="A61" s="12" t="s">
        <v>1028</v>
      </c>
      <c r="B61" s="18">
        <f>+B33</f>
        <v>87797.78</v>
      </c>
      <c r="C61" s="18">
        <f>+C33</f>
        <v>524441.68909398001</v>
      </c>
      <c r="D61" s="18">
        <f>+D33</f>
        <v>172050.1</v>
      </c>
      <c r="E61" s="18">
        <f>C61+D61</f>
        <v>696491.78909397998</v>
      </c>
      <c r="F61" s="3"/>
      <c r="G61" s="248"/>
      <c r="H61" s="231"/>
      <c r="I61" s="215"/>
    </row>
    <row r="62" spans="1:10" ht="25.5" customHeight="1" x14ac:dyDescent="0.25">
      <c r="A62" s="19" t="s">
        <v>53</v>
      </c>
      <c r="B62" s="20" t="e">
        <f>B56-B57-B58-B59-B60+B61</f>
        <v>#REF!</v>
      </c>
      <c r="C62" s="20" t="e">
        <f>C56-C57-C58-C59-C60+C61</f>
        <v>#REF!</v>
      </c>
      <c r="D62" s="20" t="e">
        <f>D56-D57-D58-D59-D60+D61</f>
        <v>#REF!</v>
      </c>
      <c r="E62" s="250" t="e">
        <f>E56-E57-E58-E59-E60+E61</f>
        <v>#REF!</v>
      </c>
      <c r="F62" s="3"/>
      <c r="G62" s="232"/>
      <c r="H62" s="231"/>
    </row>
    <row r="63" spans="1:10" ht="3" hidden="1" customHeight="1" x14ac:dyDescent="0.25">
      <c r="A63" s="12" t="s">
        <v>2</v>
      </c>
      <c r="B63" s="12" t="s">
        <v>2</v>
      </c>
      <c r="C63" s="12" t="s">
        <v>2</v>
      </c>
      <c r="D63" s="12" t="s">
        <v>2</v>
      </c>
      <c r="E63" s="12" t="s">
        <v>2</v>
      </c>
      <c r="F63" s="3" t="e">
        <f t="shared" ref="F63" si="3">+B63*$C$6+D63-E63</f>
        <v>#VALUE!</v>
      </c>
    </row>
    <row r="64" spans="1:10" ht="48" customHeight="1" x14ac:dyDescent="0.25">
      <c r="A64" s="23" t="s">
        <v>54</v>
      </c>
      <c r="B64" s="23" t="s">
        <v>55</v>
      </c>
      <c r="C64" s="23" t="s">
        <v>56</v>
      </c>
      <c r="D64" s="23" t="s">
        <v>57</v>
      </c>
      <c r="E64" s="24" t="s">
        <v>58</v>
      </c>
      <c r="F64" s="141" t="s">
        <v>59</v>
      </c>
      <c r="G64" s="224"/>
    </row>
    <row r="65" spans="1:10" ht="21" customHeight="1" x14ac:dyDescent="0.25">
      <c r="A65" s="12" t="s">
        <v>60</v>
      </c>
      <c r="B65" s="257">
        <v>1137</v>
      </c>
      <c r="C65" s="283">
        <f t="shared" ref="C65:C72" si="4">B65/B$73</f>
        <v>0.23926767676767677</v>
      </c>
      <c r="D65" s="254">
        <v>54528779.159999996</v>
      </c>
      <c r="E65" s="254">
        <v>53510433.82</v>
      </c>
      <c r="F65" s="145">
        <f t="shared" ref="F65:F72" si="5">E65/E$73</f>
        <v>0.17500366464955719</v>
      </c>
      <c r="G65" s="3"/>
      <c r="H65" s="3"/>
    </row>
    <row r="66" spans="1:10" x14ac:dyDescent="0.25">
      <c r="A66" s="12" t="s">
        <v>61</v>
      </c>
      <c r="B66" s="257">
        <v>124</v>
      </c>
      <c r="C66" s="25">
        <f t="shared" si="4"/>
        <v>2.6094276094276093E-2</v>
      </c>
      <c r="D66" s="254">
        <v>6416590.1299999999</v>
      </c>
      <c r="E66" s="254">
        <v>6399694.0899999999</v>
      </c>
      <c r="F66" s="145">
        <f t="shared" si="5"/>
        <v>2.0929935312307527E-2</v>
      </c>
      <c r="G66" s="3"/>
      <c r="H66" s="3"/>
    </row>
    <row r="67" spans="1:10" ht="15" customHeight="1" x14ac:dyDescent="0.25">
      <c r="A67" s="12" t="s">
        <v>62</v>
      </c>
      <c r="B67" s="258">
        <v>27</v>
      </c>
      <c r="C67" s="25">
        <f t="shared" si="4"/>
        <v>5.681818181818182E-3</v>
      </c>
      <c r="D67" s="254">
        <v>1124940.68</v>
      </c>
      <c r="E67" s="254">
        <v>1118238.27</v>
      </c>
      <c r="F67" s="145">
        <f t="shared" si="5"/>
        <v>3.6571520959756813E-3</v>
      </c>
      <c r="G67" s="3"/>
      <c r="H67" s="3"/>
    </row>
    <row r="68" spans="1:10" ht="15" customHeight="1" x14ac:dyDescent="0.25">
      <c r="A68" s="12" t="s">
        <v>63</v>
      </c>
      <c r="B68" s="258">
        <v>28</v>
      </c>
      <c r="C68" s="25">
        <f t="shared" si="4"/>
        <v>5.8922558922558923E-3</v>
      </c>
      <c r="D68" s="254">
        <v>1291321.81</v>
      </c>
      <c r="E68" s="254">
        <v>1284835.3899999999</v>
      </c>
      <c r="F68" s="145">
        <f t="shared" si="5"/>
        <v>4.202001099034315E-3</v>
      </c>
      <c r="G68" s="3"/>
      <c r="H68" s="3"/>
    </row>
    <row r="69" spans="1:10" ht="15" customHeight="1" x14ac:dyDescent="0.25">
      <c r="A69" s="12" t="s">
        <v>64</v>
      </c>
      <c r="B69" s="258">
        <v>29</v>
      </c>
      <c r="C69" s="25">
        <f t="shared" si="4"/>
        <v>6.1026936026936027E-3</v>
      </c>
      <c r="D69" s="254">
        <v>1998042.94</v>
      </c>
      <c r="E69" s="254">
        <v>1993042.25</v>
      </c>
      <c r="F69" s="145">
        <f t="shared" si="5"/>
        <v>6.5181623966022798E-3</v>
      </c>
      <c r="G69" s="3"/>
      <c r="H69" s="3"/>
    </row>
    <row r="70" spans="1:10" ht="15" customHeight="1" x14ac:dyDescent="0.25">
      <c r="A70" s="12" t="s">
        <v>65</v>
      </c>
      <c r="B70" s="258">
        <v>26</v>
      </c>
      <c r="C70" s="25">
        <f t="shared" si="4"/>
        <v>5.4713804713804716E-3</v>
      </c>
      <c r="D70" s="254">
        <v>1163794.96</v>
      </c>
      <c r="E70" s="254">
        <v>1160945.78</v>
      </c>
      <c r="F70" s="145">
        <f t="shared" si="5"/>
        <v>3.7968252442666999E-3</v>
      </c>
      <c r="G70" s="26"/>
      <c r="H70" s="3"/>
    </row>
    <row r="71" spans="1:10" ht="15" customHeight="1" x14ac:dyDescent="0.25">
      <c r="A71" s="12" t="s">
        <v>66</v>
      </c>
      <c r="B71" s="258">
        <v>14</v>
      </c>
      <c r="C71" s="25">
        <f t="shared" si="4"/>
        <v>2.9461279461279462E-3</v>
      </c>
      <c r="D71" s="254">
        <v>599807.85</v>
      </c>
      <c r="E71" s="254">
        <v>597608.46</v>
      </c>
      <c r="F71" s="145">
        <f t="shared" si="5"/>
        <v>1.9544537963825893E-3</v>
      </c>
      <c r="G71" s="27"/>
      <c r="H71" s="27"/>
    </row>
    <row r="72" spans="1:10" ht="15" customHeight="1" x14ac:dyDescent="0.25">
      <c r="A72" s="12" t="s">
        <v>67</v>
      </c>
      <c r="B72" s="258">
        <v>3367</v>
      </c>
      <c r="C72" s="25">
        <f t="shared" si="4"/>
        <v>0.70854377104377109</v>
      </c>
      <c r="D72" s="254">
        <v>242550581.77000001</v>
      </c>
      <c r="E72" s="254">
        <v>239702706.44999999</v>
      </c>
      <c r="F72" s="145">
        <f t="shared" si="5"/>
        <v>0.78393780540587377</v>
      </c>
      <c r="G72" s="28"/>
      <c r="H72" s="28"/>
    </row>
    <row r="73" spans="1:10" ht="15" customHeight="1" x14ac:dyDescent="0.25">
      <c r="A73" s="19" t="s">
        <v>6</v>
      </c>
      <c r="B73" s="29">
        <f>SUM(B65:B72)</f>
        <v>4752</v>
      </c>
      <c r="C73" s="30">
        <f>SUM(C65:C72)</f>
        <v>1</v>
      </c>
      <c r="D73" s="20">
        <f>SUM(D65:D72)</f>
        <v>309673859.30000001</v>
      </c>
      <c r="E73" s="31">
        <f>SUM(E65:E72)</f>
        <v>305767504.50999999</v>
      </c>
      <c r="F73" s="146">
        <v>1</v>
      </c>
      <c r="G73" s="28"/>
      <c r="H73" s="27"/>
    </row>
    <row r="74" spans="1:10" x14ac:dyDescent="0.25">
      <c r="A74" s="32"/>
      <c r="B74" s="33"/>
      <c r="C74" s="34"/>
      <c r="D74" s="35"/>
      <c r="E74" s="35"/>
      <c r="F74" s="1"/>
      <c r="G74" s="28"/>
      <c r="H74" s="27"/>
      <c r="I74" s="28"/>
    </row>
    <row r="75" spans="1:10" s="27" customFormat="1" x14ac:dyDescent="0.25">
      <c r="A75" s="170" t="s">
        <v>68</v>
      </c>
      <c r="B75" s="170"/>
      <c r="C75" s="170"/>
      <c r="D75" s="170"/>
      <c r="E75" s="170"/>
      <c r="F75" s="170"/>
      <c r="G75" s="179"/>
      <c r="I75" s="28"/>
    </row>
    <row r="76" spans="1:10" s="27" customFormat="1" ht="45.75" customHeight="1" x14ac:dyDescent="0.25">
      <c r="A76" s="23" t="s">
        <v>54</v>
      </c>
      <c r="B76" s="23" t="s">
        <v>55</v>
      </c>
      <c r="C76" s="23" t="s">
        <v>56</v>
      </c>
      <c r="D76" s="23" t="s">
        <v>57</v>
      </c>
      <c r="E76" s="156" t="s">
        <v>58</v>
      </c>
      <c r="F76" s="141" t="s">
        <v>59</v>
      </c>
      <c r="G76" s="36"/>
      <c r="I76" s="28"/>
    </row>
    <row r="77" spans="1:10" s="27" customFormat="1" x14ac:dyDescent="0.25">
      <c r="A77" s="12" t="s">
        <v>60</v>
      </c>
      <c r="B77" s="258">
        <v>534</v>
      </c>
      <c r="C77" s="25">
        <f>B77/B$85</f>
        <v>0.58106637649619153</v>
      </c>
      <c r="D77" s="254">
        <v>164322076.43000001</v>
      </c>
      <c r="E77" s="254">
        <v>163120178.03</v>
      </c>
      <c r="F77" s="145">
        <f t="shared" ref="F77:F84" si="6">E77/E$85</f>
        <v>0.54854595910207615</v>
      </c>
      <c r="G77" s="339"/>
      <c r="H77" s="339"/>
      <c r="I77" s="28"/>
    </row>
    <row r="78" spans="1:10" s="27" customFormat="1" ht="17.25" customHeight="1" x14ac:dyDescent="0.25">
      <c r="A78" s="12" t="s">
        <v>61</v>
      </c>
      <c r="B78" s="258">
        <v>78</v>
      </c>
      <c r="C78" s="25">
        <f>B78/B$85</f>
        <v>8.4874863982589768E-2</v>
      </c>
      <c r="D78" s="254">
        <v>27259246.949999999</v>
      </c>
      <c r="E78" s="254">
        <v>27193771.670000002</v>
      </c>
      <c r="F78" s="145">
        <f t="shared" si="6"/>
        <v>9.1448119677625506E-2</v>
      </c>
      <c r="I78" s="28"/>
      <c r="J78" s="26"/>
    </row>
    <row r="79" spans="1:10" s="27" customFormat="1" x14ac:dyDescent="0.25">
      <c r="A79" s="12" t="s">
        <v>62</v>
      </c>
      <c r="B79" s="258">
        <v>25</v>
      </c>
      <c r="C79" s="25">
        <f>B79/B$85</f>
        <v>2.720348204570185E-2</v>
      </c>
      <c r="D79" s="254">
        <v>8875696.6300000008</v>
      </c>
      <c r="E79" s="254">
        <v>8847010.6899999995</v>
      </c>
      <c r="F79" s="145">
        <f t="shared" si="6"/>
        <v>2.975102174814841E-2</v>
      </c>
    </row>
    <row r="80" spans="1:10" s="27" customFormat="1" x14ac:dyDescent="0.25">
      <c r="A80" s="12" t="s">
        <v>63</v>
      </c>
      <c r="B80" s="258">
        <v>20</v>
      </c>
      <c r="C80" s="25">
        <f>B80/B$85</f>
        <v>2.176278563656148E-2</v>
      </c>
      <c r="D80" s="254">
        <v>7405717.5499999998</v>
      </c>
      <c r="E80" s="254">
        <v>7387343.46</v>
      </c>
      <c r="F80" s="145">
        <f t="shared" si="6"/>
        <v>2.4842404247112076E-2</v>
      </c>
    </row>
    <row r="81" spans="1:14" s="27" customFormat="1" x14ac:dyDescent="0.25">
      <c r="A81" s="12" t="s">
        <v>64</v>
      </c>
      <c r="B81" s="258">
        <v>47</v>
      </c>
      <c r="C81" s="25">
        <f>B81/B$85</f>
        <v>5.1142546245919476E-2</v>
      </c>
      <c r="D81" s="254">
        <v>17542774.960000001</v>
      </c>
      <c r="E81" s="254">
        <v>17474591.43</v>
      </c>
      <c r="F81" s="145">
        <f t="shared" si="6"/>
        <v>5.8764137163480452E-2</v>
      </c>
    </row>
    <row r="82" spans="1:14" s="27" customFormat="1" ht="18" customHeight="1" x14ac:dyDescent="0.25">
      <c r="A82" s="12" t="s">
        <v>65</v>
      </c>
      <c r="B82" s="258">
        <v>14</v>
      </c>
      <c r="C82" s="25">
        <f>B82/B85</f>
        <v>1.5233949945593036E-2</v>
      </c>
      <c r="D82" s="254">
        <v>4764330.8899999997</v>
      </c>
      <c r="E82" s="254">
        <v>4752176.6399999997</v>
      </c>
      <c r="F82" s="145">
        <f t="shared" si="6"/>
        <v>1.5980777634584598E-2</v>
      </c>
    </row>
    <row r="83" spans="1:14" s="27" customFormat="1" x14ac:dyDescent="0.25">
      <c r="A83" s="12" t="s">
        <v>66</v>
      </c>
      <c r="B83" s="258">
        <v>15</v>
      </c>
      <c r="C83" s="25">
        <f>B83/B85</f>
        <v>1.6322089227421111E-2</v>
      </c>
      <c r="D83" s="254">
        <v>5187470.3099999996</v>
      </c>
      <c r="E83" s="254">
        <v>5183125.24</v>
      </c>
      <c r="F83" s="145">
        <f t="shared" si="6"/>
        <v>1.7429985917493784E-2</v>
      </c>
      <c r="G83" s="26"/>
    </row>
    <row r="84" spans="1:14" s="27" customFormat="1" x14ac:dyDescent="0.25">
      <c r="A84" s="12" t="s">
        <v>67</v>
      </c>
      <c r="B84" s="258">
        <v>186</v>
      </c>
      <c r="C84" s="25">
        <f>B84/B85</f>
        <v>0.20239390642002175</v>
      </c>
      <c r="D84" s="254">
        <v>63418855.119999997</v>
      </c>
      <c r="E84" s="254">
        <v>63410100.469999999</v>
      </c>
      <c r="F84" s="145">
        <f t="shared" si="6"/>
        <v>0.21323759450947899</v>
      </c>
    </row>
    <row r="85" spans="1:14" s="27" customFormat="1" x14ac:dyDescent="0.25">
      <c r="A85" s="19" t="s">
        <v>6</v>
      </c>
      <c r="B85" s="29">
        <f>SUM(B77:B84)</f>
        <v>919</v>
      </c>
      <c r="C85" s="38">
        <f>SUM(C77:C84)</f>
        <v>1</v>
      </c>
      <c r="D85" s="20">
        <f>SUM(D77:D84)</f>
        <v>298776168.83999997</v>
      </c>
      <c r="E85" s="20">
        <f>SUM(E77:E84)</f>
        <v>297368297.63</v>
      </c>
      <c r="F85" s="38">
        <v>1</v>
      </c>
      <c r="G85" s="28"/>
      <c r="I85" s="249"/>
    </row>
    <row r="86" spans="1:14" s="27" customFormat="1" x14ac:dyDescent="0.25">
      <c r="A86" s="32"/>
      <c r="B86" s="33"/>
      <c r="C86" s="34"/>
      <c r="D86" s="35"/>
      <c r="E86" s="35"/>
      <c r="I86" s="26"/>
    </row>
    <row r="87" spans="1:14" s="27" customFormat="1" ht="48" x14ac:dyDescent="0.25">
      <c r="A87" s="39" t="s">
        <v>2</v>
      </c>
      <c r="B87" s="39" t="s">
        <v>69</v>
      </c>
      <c r="C87" s="39" t="s">
        <v>70</v>
      </c>
      <c r="D87" s="39" t="s">
        <v>71</v>
      </c>
      <c r="E87" s="40" t="s">
        <v>72</v>
      </c>
      <c r="F87" s="142" t="s">
        <v>73</v>
      </c>
      <c r="G87" s="40" t="s">
        <v>74</v>
      </c>
      <c r="H87" s="251"/>
      <c r="I87" s="251"/>
      <c r="J87" s="251"/>
      <c r="L87" s="247"/>
    </row>
    <row r="88" spans="1:14" ht="21.75" customHeight="1" x14ac:dyDescent="0.25">
      <c r="A88" s="41" t="s">
        <v>75</v>
      </c>
      <c r="B88" s="235">
        <f>SUM(B65:B68)</f>
        <v>1316</v>
      </c>
      <c r="C88" s="235">
        <f>SUM(B69:B72)</f>
        <v>3436</v>
      </c>
      <c r="D88" s="235">
        <f>SUM(B65:B71)</f>
        <v>1385</v>
      </c>
      <c r="E88" s="235">
        <f>SUM(B72)</f>
        <v>3367</v>
      </c>
      <c r="F88" s="236">
        <f>+B73</f>
        <v>4752</v>
      </c>
      <c r="G88" s="43">
        <f>597+12-1+1-6+57+76-1+3-4-2+2+8-1+36-11</f>
        <v>766</v>
      </c>
      <c r="H88" s="273"/>
      <c r="I88" s="251"/>
      <c r="J88" s="249"/>
      <c r="K88" s="17"/>
      <c r="L88" s="27"/>
    </row>
    <row r="89" spans="1:14" ht="24" customHeight="1" x14ac:dyDescent="0.25">
      <c r="A89" s="41" t="s">
        <v>76</v>
      </c>
      <c r="B89" s="237">
        <f>SUM(E65:E68)</f>
        <v>62313201.57</v>
      </c>
      <c r="C89" s="237">
        <f>SUM(E69:E72)</f>
        <v>243454302.94</v>
      </c>
      <c r="D89" s="237">
        <f>SUM(E65:E71)</f>
        <v>66064798.060000002</v>
      </c>
      <c r="E89" s="237">
        <f>SUM(E72)</f>
        <v>239702706.44999999</v>
      </c>
      <c r="F89" s="238">
        <f>+E73</f>
        <v>305767504.50999999</v>
      </c>
      <c r="G89" s="44">
        <f>39071356.6+612961.28-84129.05+34870.32-508032.38+3056753.35+58290.41-67879+4028970.17-82082.67+271446.5-258384.77-41466.98-88747.81+44880.41+34427.01+689401.64-55551.31+2840779.86-860777.12</f>
        <v>48697086.459999993</v>
      </c>
      <c r="H89" s="273"/>
      <c r="I89" s="266"/>
      <c r="J89" s="26"/>
      <c r="K89" s="17"/>
      <c r="L89" s="28"/>
      <c r="N89" s="2"/>
    </row>
    <row r="90" spans="1:14" ht="20.25" customHeight="1" x14ac:dyDescent="0.25">
      <c r="A90" s="41" t="s">
        <v>77</v>
      </c>
      <c r="B90" s="239">
        <f>SUM(F65:F68)</f>
        <v>0.2037927531568747</v>
      </c>
      <c r="C90" s="239">
        <f>SUM(F69:F72)</f>
        <v>0.79620724684312538</v>
      </c>
      <c r="D90" s="239">
        <f>SUM(F65:F71)</f>
        <v>0.21606219459412626</v>
      </c>
      <c r="E90" s="239">
        <f>F72</f>
        <v>0.78393780540587377</v>
      </c>
      <c r="F90" s="145">
        <v>1</v>
      </c>
      <c r="G90" s="43"/>
      <c r="H90" s="26"/>
      <c r="I90" s="26"/>
      <c r="J90" s="27"/>
      <c r="K90" s="27"/>
      <c r="L90" s="27"/>
    </row>
    <row r="91" spans="1:14" ht="24.75" customHeight="1" x14ac:dyDescent="0.25">
      <c r="A91" s="41" t="s">
        <v>78</v>
      </c>
      <c r="B91" s="237">
        <v>78322.86</v>
      </c>
      <c r="C91" s="237">
        <v>139107458.16</v>
      </c>
      <c r="D91" s="237">
        <v>203970.53</v>
      </c>
      <c r="E91" s="237">
        <v>138981810.49000001</v>
      </c>
      <c r="F91" s="237">
        <f>D91+E91</f>
        <v>139185781.02000001</v>
      </c>
      <c r="G91" s="282"/>
      <c r="H91" s="269"/>
      <c r="I91" s="27"/>
      <c r="J91" s="27"/>
      <c r="K91" s="27"/>
      <c r="L91" s="27"/>
    </row>
    <row r="92" spans="1:14" ht="18" customHeight="1" x14ac:dyDescent="0.25">
      <c r="A92" s="41" t="s">
        <v>79</v>
      </c>
      <c r="B92" s="237">
        <v>87220.87</v>
      </c>
      <c r="C92" s="237">
        <v>0</v>
      </c>
      <c r="D92" s="277">
        <v>87220.87</v>
      </c>
      <c r="E92" s="237">
        <v>0</v>
      </c>
      <c r="F92" s="237">
        <f t="shared" ref="F92:F93" si="7">D92+E92</f>
        <v>87220.87</v>
      </c>
      <c r="G92" s="43" t="s">
        <v>2</v>
      </c>
      <c r="H92" s="26"/>
      <c r="I92" s="28"/>
      <c r="J92" s="27"/>
      <c r="K92" s="27"/>
      <c r="L92" s="27"/>
    </row>
    <row r="93" spans="1:14" ht="18" customHeight="1" x14ac:dyDescent="0.25">
      <c r="A93" s="41" t="s">
        <v>80</v>
      </c>
      <c r="B93" s="237">
        <v>30293.66</v>
      </c>
      <c r="C93" s="237">
        <v>47804949.600000001</v>
      </c>
      <c r="D93" s="237">
        <v>77947.48</v>
      </c>
      <c r="E93" s="237">
        <v>47757295.780000001</v>
      </c>
      <c r="F93" s="237">
        <f t="shared" si="7"/>
        <v>47835243.259999998</v>
      </c>
      <c r="G93" s="43" t="s">
        <v>2</v>
      </c>
      <c r="H93" s="26"/>
    </row>
    <row r="94" spans="1:14" ht="30.75" customHeight="1" x14ac:dyDescent="0.25">
      <c r="A94" s="46" t="s">
        <v>2</v>
      </c>
      <c r="B94" s="46" t="s">
        <v>2</v>
      </c>
      <c r="C94" s="47" t="s">
        <v>81</v>
      </c>
      <c r="D94" s="47" t="s">
        <v>82</v>
      </c>
      <c r="E94" s="48" t="s">
        <v>2</v>
      </c>
      <c r="F94" s="143" t="s">
        <v>2</v>
      </c>
      <c r="G94" s="48" t="s">
        <v>2</v>
      </c>
      <c r="H94" s="27"/>
    </row>
    <row r="95" spans="1:14" ht="20.25" customHeight="1" x14ac:dyDescent="0.25">
      <c r="A95" s="41" t="s">
        <v>83</v>
      </c>
      <c r="B95" s="41" t="s">
        <v>2</v>
      </c>
      <c r="C95" s="235">
        <v>1846</v>
      </c>
      <c r="D95" s="237">
        <v>134654996.84</v>
      </c>
      <c r="E95" s="43" t="s">
        <v>2</v>
      </c>
      <c r="F95" s="52" t="s">
        <v>2</v>
      </c>
      <c r="G95" s="43" t="s">
        <v>2</v>
      </c>
    </row>
    <row r="96" spans="1:14" ht="30.75" customHeight="1" x14ac:dyDescent="0.25">
      <c r="A96" s="46" t="s">
        <v>2</v>
      </c>
      <c r="B96" s="46" t="s">
        <v>2</v>
      </c>
      <c r="C96" s="47" t="s">
        <v>81</v>
      </c>
      <c r="D96" s="47" t="s">
        <v>82</v>
      </c>
      <c r="E96" s="48"/>
      <c r="F96" s="143" t="s">
        <v>2</v>
      </c>
      <c r="G96" s="48" t="s">
        <v>2</v>
      </c>
    </row>
    <row r="97" spans="1:10" ht="24" customHeight="1" x14ac:dyDescent="0.25">
      <c r="A97" s="41" t="s">
        <v>84</v>
      </c>
      <c r="B97" s="41" t="s">
        <v>2</v>
      </c>
      <c r="C97" s="259">
        <v>4817</v>
      </c>
      <c r="D97" s="276">
        <f>H7</f>
        <v>310311497.44999999</v>
      </c>
      <c r="E97" s="43"/>
      <c r="F97" s="52"/>
      <c r="G97" s="43" t="s">
        <v>2</v>
      </c>
    </row>
    <row r="98" spans="1:10" ht="15" customHeight="1" x14ac:dyDescent="0.25">
      <c r="A98" s="41" t="s">
        <v>85</v>
      </c>
      <c r="B98" s="41" t="s">
        <v>2</v>
      </c>
      <c r="C98" s="259">
        <v>20</v>
      </c>
      <c r="D98" s="276">
        <v>682793.85</v>
      </c>
      <c r="E98" s="44"/>
      <c r="F98" s="52"/>
      <c r="G98" s="43" t="s">
        <v>2</v>
      </c>
      <c r="H98" s="172"/>
    </row>
    <row r="99" spans="1:10" ht="25.5" customHeight="1" x14ac:dyDescent="0.25">
      <c r="A99" s="41" t="s">
        <v>74</v>
      </c>
      <c r="B99" s="41" t="s">
        <v>2</v>
      </c>
      <c r="C99" s="259">
        <v>36</v>
      </c>
      <c r="D99" s="276">
        <v>2840779.86</v>
      </c>
      <c r="E99" s="49"/>
      <c r="F99" s="52" t="s">
        <v>2</v>
      </c>
      <c r="G99" s="43" t="s">
        <v>2</v>
      </c>
      <c r="H99" s="17"/>
    </row>
    <row r="100" spans="1:10" ht="25.5" customHeight="1" x14ac:dyDescent="0.25">
      <c r="A100" s="41" t="s">
        <v>86</v>
      </c>
      <c r="B100" s="41" t="s">
        <v>2</v>
      </c>
      <c r="C100" s="259">
        <v>0</v>
      </c>
      <c r="D100" s="259">
        <v>0</v>
      </c>
      <c r="E100" s="44"/>
      <c r="F100" s="52" t="s">
        <v>2</v>
      </c>
      <c r="G100" s="43" t="s">
        <v>2</v>
      </c>
    </row>
    <row r="101" spans="1:10" ht="15" customHeight="1" x14ac:dyDescent="0.25">
      <c r="A101" s="41" t="s">
        <v>87</v>
      </c>
      <c r="B101" s="41" t="s">
        <v>2</v>
      </c>
      <c r="C101" s="259">
        <v>9</v>
      </c>
      <c r="D101" s="276">
        <v>637638.15</v>
      </c>
      <c r="E101" s="51"/>
      <c r="F101" s="52" t="s">
        <v>2</v>
      </c>
      <c r="G101" s="43" t="s">
        <v>2</v>
      </c>
    </row>
    <row r="102" spans="1:10" ht="27.75" customHeight="1" x14ac:dyDescent="0.25">
      <c r="A102" s="41" t="s">
        <v>88</v>
      </c>
      <c r="B102" s="41" t="s">
        <v>2</v>
      </c>
      <c r="C102" s="259">
        <f>C97-C98-C99-C101</f>
        <v>4752</v>
      </c>
      <c r="D102" s="276">
        <f>+E73</f>
        <v>305767504.50999999</v>
      </c>
      <c r="E102" s="150"/>
      <c r="F102" s="52"/>
      <c r="G102" s="43" t="s">
        <v>2</v>
      </c>
      <c r="I102" s="53"/>
    </row>
    <row r="103" spans="1:10" ht="26.25" customHeight="1" x14ac:dyDescent="0.25">
      <c r="A103" s="46" t="s">
        <v>2</v>
      </c>
      <c r="B103" s="46" t="s">
        <v>2</v>
      </c>
      <c r="C103" s="46" t="s">
        <v>2</v>
      </c>
      <c r="D103" s="47" t="s">
        <v>89</v>
      </c>
      <c r="E103" s="48" t="s">
        <v>2</v>
      </c>
      <c r="F103" s="143" t="s">
        <v>2</v>
      </c>
      <c r="G103" s="48" t="s">
        <v>2</v>
      </c>
      <c r="J103" s="172"/>
    </row>
    <row r="104" spans="1:10" ht="15" customHeight="1" x14ac:dyDescent="0.25">
      <c r="A104" s="41" t="s">
        <v>90</v>
      </c>
      <c r="B104" s="41" t="s">
        <v>2</v>
      </c>
      <c r="C104" s="41" t="s">
        <v>2</v>
      </c>
      <c r="D104" s="41"/>
      <c r="E104" s="43" t="s">
        <v>2</v>
      </c>
      <c r="F104" s="52" t="s">
        <v>2</v>
      </c>
      <c r="G104" s="43" t="s">
        <v>2</v>
      </c>
    </row>
    <row r="105" spans="1:10" ht="15" customHeight="1" x14ac:dyDescent="0.25">
      <c r="A105" s="41" t="s">
        <v>91</v>
      </c>
      <c r="B105" s="41" t="s">
        <v>2</v>
      </c>
      <c r="C105" s="41" t="s">
        <v>2</v>
      </c>
      <c r="D105" s="276">
        <f>D102+G89</f>
        <v>354464590.96999997</v>
      </c>
      <c r="E105" s="43" t="s">
        <v>2</v>
      </c>
      <c r="F105" s="52" t="s">
        <v>2</v>
      </c>
      <c r="G105" s="43" t="s">
        <v>2</v>
      </c>
    </row>
    <row r="106" spans="1:10" ht="15" customHeight="1" x14ac:dyDescent="0.25">
      <c r="H106" s="251"/>
    </row>
    <row r="107" spans="1:10" ht="15" customHeight="1" x14ac:dyDescent="0.25">
      <c r="A107" s="170" t="s">
        <v>68</v>
      </c>
      <c r="B107" s="170"/>
      <c r="C107" s="170"/>
      <c r="D107" s="170"/>
      <c r="E107" s="170"/>
      <c r="F107" s="144"/>
      <c r="G107" s="170"/>
      <c r="H107" s="251"/>
    </row>
    <row r="108" spans="1:10" ht="48" x14ac:dyDescent="0.25">
      <c r="A108" s="39" t="s">
        <v>2</v>
      </c>
      <c r="B108" s="39" t="s">
        <v>69</v>
      </c>
      <c r="C108" s="39" t="s">
        <v>70</v>
      </c>
      <c r="D108" s="39" t="s">
        <v>71</v>
      </c>
      <c r="E108" s="40" t="s">
        <v>72</v>
      </c>
      <c r="F108" s="142" t="s">
        <v>73</v>
      </c>
      <c r="G108" s="40" t="s">
        <v>74</v>
      </c>
      <c r="H108" s="251"/>
      <c r="I108" s="251"/>
    </row>
    <row r="109" spans="1:10" x14ac:dyDescent="0.25">
      <c r="A109" s="41" t="s">
        <v>75</v>
      </c>
      <c r="B109" s="42">
        <f>SUM(B77:B80)</f>
        <v>657</v>
      </c>
      <c r="C109" s="42">
        <f>SUM(B81:B84)</f>
        <v>262</v>
      </c>
      <c r="D109" s="42">
        <f>SUM(B77:B83)</f>
        <v>733</v>
      </c>
      <c r="E109" s="42">
        <f>+B84</f>
        <v>186</v>
      </c>
      <c r="F109" s="147">
        <f>+B85</f>
        <v>919</v>
      </c>
      <c r="G109" s="260">
        <f>7+2+4+11+2+2</f>
        <v>28</v>
      </c>
      <c r="H109" s="251"/>
      <c r="I109" s="267"/>
    </row>
    <row r="110" spans="1:10" x14ac:dyDescent="0.25">
      <c r="A110" s="41" t="s">
        <v>76</v>
      </c>
      <c r="B110" s="237">
        <f>SUM(E77:E80)</f>
        <v>206548303.84999999</v>
      </c>
      <c r="C110" s="237">
        <f>SUM(E81:E84)</f>
        <v>90819993.780000001</v>
      </c>
      <c r="D110" s="237">
        <f>SUM(E77:E83)</f>
        <v>233958197.16</v>
      </c>
      <c r="E110" s="237">
        <f>SUM(E84)</f>
        <v>63410100.469999999</v>
      </c>
      <c r="F110" s="237">
        <f>+E85</f>
        <v>297368297.63</v>
      </c>
      <c r="G110" s="261">
        <f>1958497.17+668351.86+888914.27+3663007.3+693038.64+951759.23</f>
        <v>8823568.4699999988</v>
      </c>
      <c r="H110" s="252"/>
      <c r="I110" s="268"/>
    </row>
    <row r="111" spans="1:10" x14ac:dyDescent="0.25">
      <c r="A111" s="41" t="s">
        <v>77</v>
      </c>
      <c r="B111" s="45">
        <f>SUM(F77:F80)</f>
        <v>0.69458750477496201</v>
      </c>
      <c r="C111" s="45">
        <f>SUM(F81:F84)</f>
        <v>0.30541249522503783</v>
      </c>
      <c r="D111" s="45">
        <f>SUM(F77:F83)</f>
        <v>0.7867624054905209</v>
      </c>
      <c r="E111" s="54">
        <f>+F84</f>
        <v>0.21323759450947899</v>
      </c>
      <c r="F111" s="148">
        <v>1</v>
      </c>
      <c r="G111" s="43"/>
      <c r="H111" s="251"/>
      <c r="I111" s="28"/>
    </row>
    <row r="112" spans="1:10" x14ac:dyDescent="0.25">
      <c r="A112" s="41" t="s">
        <v>78</v>
      </c>
      <c r="B112" s="237">
        <v>408101.8</v>
      </c>
      <c r="C112" s="237">
        <v>9969255.6699999999</v>
      </c>
      <c r="D112" s="237">
        <v>1167082.1599999999</v>
      </c>
      <c r="E112" s="237">
        <v>9210275.3100000005</v>
      </c>
      <c r="F112" s="237">
        <f>D112+E112</f>
        <v>10377357.470000001</v>
      </c>
      <c r="G112" s="41" t="s">
        <v>2</v>
      </c>
      <c r="H112" s="270"/>
      <c r="I112" s="28"/>
    </row>
    <row r="113" spans="1:9" x14ac:dyDescent="0.25">
      <c r="A113" s="41" t="s">
        <v>79</v>
      </c>
      <c r="B113" s="237">
        <v>168675.16</v>
      </c>
      <c r="C113" s="237">
        <v>0</v>
      </c>
      <c r="D113" s="237">
        <v>168629.51</v>
      </c>
      <c r="E113" s="237">
        <v>45.65</v>
      </c>
      <c r="F113" s="237">
        <f>D113+E113</f>
        <v>168675.16</v>
      </c>
      <c r="G113" s="41" t="s">
        <v>2</v>
      </c>
      <c r="H113" s="271"/>
      <c r="I113" s="28"/>
    </row>
    <row r="114" spans="1:9" x14ac:dyDescent="0.25">
      <c r="A114" s="41" t="s">
        <v>80</v>
      </c>
      <c r="B114" s="237">
        <v>32441.49</v>
      </c>
      <c r="C114" s="237">
        <v>1334196.26</v>
      </c>
      <c r="D114" s="237">
        <v>96499.7</v>
      </c>
      <c r="E114" s="237">
        <v>1270138.05</v>
      </c>
      <c r="F114" s="237">
        <f>D114+E114</f>
        <v>1366637.75</v>
      </c>
      <c r="G114" s="43" t="s">
        <v>2</v>
      </c>
      <c r="H114" s="251"/>
    </row>
    <row r="115" spans="1:9" ht="24" x14ac:dyDescent="0.25">
      <c r="A115" s="46" t="s">
        <v>2</v>
      </c>
      <c r="B115" s="46" t="s">
        <v>2</v>
      </c>
      <c r="C115" s="47" t="s">
        <v>81</v>
      </c>
      <c r="D115" s="47" t="s">
        <v>82</v>
      </c>
      <c r="E115" s="48" t="s">
        <v>2</v>
      </c>
      <c r="F115" s="143" t="s">
        <v>2</v>
      </c>
      <c r="G115" s="48" t="s">
        <v>2</v>
      </c>
      <c r="H115" s="251"/>
    </row>
    <row r="116" spans="1:9" x14ac:dyDescent="0.25">
      <c r="A116" s="41" t="s">
        <v>83</v>
      </c>
      <c r="B116" s="41" t="s">
        <v>2</v>
      </c>
      <c r="C116" s="262">
        <v>29</v>
      </c>
      <c r="D116" s="263">
        <v>8441411.4900000002</v>
      </c>
      <c r="E116" s="43" t="s">
        <v>2</v>
      </c>
      <c r="F116" s="52" t="s">
        <v>2</v>
      </c>
      <c r="G116" s="43" t="s">
        <v>2</v>
      </c>
      <c r="H116" s="251"/>
    </row>
    <row r="117" spans="1:9" ht="24" x14ac:dyDescent="0.25">
      <c r="A117" s="46" t="s">
        <v>2</v>
      </c>
      <c r="B117" s="46" t="s">
        <v>2</v>
      </c>
      <c r="C117" s="47" t="s">
        <v>81</v>
      </c>
      <c r="D117" s="47" t="s">
        <v>82</v>
      </c>
      <c r="E117" s="48" t="s">
        <v>2</v>
      </c>
      <c r="F117" s="143" t="s">
        <v>2</v>
      </c>
      <c r="G117" s="48" t="s">
        <v>2</v>
      </c>
    </row>
    <row r="118" spans="1:9" x14ac:dyDescent="0.25">
      <c r="A118" s="41" t="s">
        <v>84</v>
      </c>
      <c r="B118" s="41" t="s">
        <v>2</v>
      </c>
      <c r="C118" s="264">
        <v>912</v>
      </c>
      <c r="D118" s="37">
        <f>I7</f>
        <v>295373058.81999999</v>
      </c>
      <c r="E118" s="43" t="s">
        <v>2</v>
      </c>
      <c r="F118" s="52" t="s">
        <v>2</v>
      </c>
      <c r="G118" s="43" t="s">
        <v>2</v>
      </c>
    </row>
    <row r="119" spans="1:9" x14ac:dyDescent="0.25">
      <c r="A119" s="41" t="s">
        <v>85</v>
      </c>
      <c r="B119" s="41" t="s">
        <v>2</v>
      </c>
      <c r="C119" s="264">
        <v>2</v>
      </c>
      <c r="D119" s="37">
        <v>393862.94</v>
      </c>
      <c r="E119" s="265"/>
      <c r="F119" s="52" t="s">
        <v>2</v>
      </c>
      <c r="G119" s="43" t="s">
        <v>2</v>
      </c>
      <c r="H119" s="3"/>
    </row>
    <row r="120" spans="1:9" x14ac:dyDescent="0.25">
      <c r="A120" s="41" t="s">
        <v>74</v>
      </c>
      <c r="B120" s="41" t="s">
        <v>2</v>
      </c>
      <c r="C120" s="50">
        <v>0</v>
      </c>
      <c r="D120" s="37">
        <v>0</v>
      </c>
      <c r="E120" s="44"/>
      <c r="F120" s="52" t="s">
        <v>2</v>
      </c>
      <c r="G120" s="43" t="s">
        <v>2</v>
      </c>
    </row>
    <row r="121" spans="1:9" x14ac:dyDescent="0.25">
      <c r="A121" s="41" t="s">
        <v>86</v>
      </c>
      <c r="B121" s="41" t="s">
        <v>2</v>
      </c>
      <c r="C121" s="50">
        <v>9</v>
      </c>
      <c r="D121" s="37">
        <v>3403110.02</v>
      </c>
      <c r="E121" s="43" t="s">
        <v>2</v>
      </c>
      <c r="F121" s="52" t="s">
        <v>2</v>
      </c>
      <c r="G121" s="43" t="s">
        <v>2</v>
      </c>
    </row>
    <row r="122" spans="1:9" x14ac:dyDescent="0.25">
      <c r="A122" s="41" t="s">
        <v>87</v>
      </c>
      <c r="B122" s="41" t="s">
        <v>2</v>
      </c>
      <c r="C122" s="50">
        <v>0</v>
      </c>
      <c r="D122" s="37">
        <v>0</v>
      </c>
      <c r="E122" s="246"/>
      <c r="F122" s="52" t="s">
        <v>2</v>
      </c>
      <c r="G122" s="43" t="s">
        <v>2</v>
      </c>
      <c r="H122" s="3"/>
    </row>
    <row r="123" spans="1:9" x14ac:dyDescent="0.25">
      <c r="A123" s="41" t="s">
        <v>88</v>
      </c>
      <c r="B123" s="41" t="s">
        <v>2</v>
      </c>
      <c r="C123" s="264">
        <f>+C118-C119-C120+C121</f>
        <v>919</v>
      </c>
      <c r="D123" s="37">
        <f>+F110</f>
        <v>297368297.63</v>
      </c>
      <c r="E123" s="43" t="s">
        <v>2</v>
      </c>
      <c r="F123" s="52" t="s">
        <v>2</v>
      </c>
      <c r="G123" s="43" t="s">
        <v>2</v>
      </c>
      <c r="H123" s="224"/>
    </row>
    <row r="124" spans="1:9" x14ac:dyDescent="0.25">
      <c r="A124" s="46" t="s">
        <v>2</v>
      </c>
      <c r="B124" s="46" t="s">
        <v>2</v>
      </c>
      <c r="C124" s="46" t="s">
        <v>2</v>
      </c>
      <c r="D124" s="47" t="s">
        <v>89</v>
      </c>
      <c r="E124" s="48" t="s">
        <v>2</v>
      </c>
      <c r="F124" s="143" t="s">
        <v>2</v>
      </c>
      <c r="G124" s="48" t="s">
        <v>2</v>
      </c>
      <c r="H124" s="225"/>
    </row>
    <row r="125" spans="1:9" x14ac:dyDescent="0.25">
      <c r="A125" s="41" t="s">
        <v>90</v>
      </c>
      <c r="B125" s="41" t="s">
        <v>2</v>
      </c>
      <c r="C125" s="41" t="s">
        <v>2</v>
      </c>
      <c r="D125" s="41" t="s">
        <v>2</v>
      </c>
      <c r="E125" s="43" t="s">
        <v>2</v>
      </c>
      <c r="F125" s="52" t="s">
        <v>2</v>
      </c>
      <c r="G125" s="43" t="s">
        <v>2</v>
      </c>
    </row>
    <row r="126" spans="1:9" x14ac:dyDescent="0.25">
      <c r="A126" s="41" t="s">
        <v>92</v>
      </c>
      <c r="B126" s="41" t="s">
        <v>2</v>
      </c>
      <c r="C126" s="41" t="s">
        <v>2</v>
      </c>
      <c r="D126" s="37">
        <f>D123+G110</f>
        <v>306191866.10000002</v>
      </c>
      <c r="E126" s="43" t="s">
        <v>2</v>
      </c>
      <c r="F126" s="52" t="s">
        <v>2</v>
      </c>
      <c r="G126" s="43" t="s">
        <v>2</v>
      </c>
    </row>
    <row r="127" spans="1:9" x14ac:dyDescent="0.25">
      <c r="C127" s="272"/>
      <c r="F127" s="1"/>
    </row>
    <row r="130" spans="1:6" x14ac:dyDescent="0.25">
      <c r="F130" s="228"/>
    </row>
    <row r="131" spans="1:6" x14ac:dyDescent="0.25">
      <c r="A131" s="171" t="s">
        <v>964</v>
      </c>
      <c r="D131" s="171" t="s">
        <v>244</v>
      </c>
      <c r="E131" s="171"/>
      <c r="F131" s="171"/>
    </row>
    <row r="132" spans="1:6" x14ac:dyDescent="0.25">
      <c r="A132" s="172" t="s">
        <v>93</v>
      </c>
      <c r="D132" s="172" t="s">
        <v>93</v>
      </c>
      <c r="E132" s="172"/>
      <c r="F132" s="172"/>
    </row>
    <row r="133" spans="1:6" x14ac:dyDescent="0.25">
      <c r="F133" s="172"/>
    </row>
  </sheetData>
  <mergeCells count="19">
    <mergeCell ref="G77:H77"/>
    <mergeCell ref="G14:I14"/>
    <mergeCell ref="G15:H15"/>
    <mergeCell ref="G16:H16"/>
    <mergeCell ref="G17:H17"/>
    <mergeCell ref="G18:H18"/>
    <mergeCell ref="G20:I20"/>
    <mergeCell ref="G21:H21"/>
    <mergeCell ref="G22:H22"/>
    <mergeCell ref="G23:H23"/>
    <mergeCell ref="G24:H24"/>
    <mergeCell ref="G25:H25"/>
    <mergeCell ref="H5:H6"/>
    <mergeCell ref="I5:I6"/>
    <mergeCell ref="A1:F1"/>
    <mergeCell ref="A2:F2"/>
    <mergeCell ref="A3:F3"/>
    <mergeCell ref="B4:E4"/>
    <mergeCell ref="G4:I4"/>
  </mergeCells>
  <printOptions horizontalCentered="1"/>
  <pageMargins left="0.70866141732283472" right="0.70866141732283472" top="0.55118110236220474" bottom="0.55118110236220474" header="0.31496062992125984" footer="0.31496062992125984"/>
  <pageSetup scale="45" orientation="landscape" horizontalDpi="4294967294" verticalDpi="4294967294" r:id="rId1"/>
  <rowBreaks count="2" manualBreakCount="2">
    <brk id="73" max="9" man="1"/>
    <brk id="133" max="9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BI281"/>
  <sheetViews>
    <sheetView topLeftCell="D1" zoomScaleNormal="100" workbookViewId="0">
      <selection activeCell="F1" sqref="F1"/>
    </sheetView>
  </sheetViews>
  <sheetFormatPr baseColWidth="10" defaultRowHeight="15" x14ac:dyDescent="0.25"/>
  <cols>
    <col min="1" max="1" width="18" customWidth="1"/>
    <col min="2" max="10" width="22.42578125" customWidth="1"/>
    <col min="11" max="11" width="19.7109375" style="58" customWidth="1"/>
    <col min="12" max="12" width="14.140625" style="58" customWidth="1"/>
    <col min="13" max="61" width="11.42578125" style="58"/>
  </cols>
  <sheetData>
    <row r="1" spans="1:10" x14ac:dyDescent="0.25">
      <c r="A1" s="55"/>
      <c r="B1" s="55"/>
      <c r="C1" s="55"/>
      <c r="D1" s="55"/>
      <c r="E1" s="55"/>
      <c r="F1" s="55"/>
      <c r="G1" s="55"/>
      <c r="H1" s="55"/>
      <c r="I1" s="55"/>
      <c r="J1" s="55"/>
    </row>
    <row r="2" spans="1:10" x14ac:dyDescent="0.25">
      <c r="A2" s="56" t="s">
        <v>94</v>
      </c>
      <c r="B2" s="56"/>
      <c r="C2" s="55"/>
      <c r="D2" s="55"/>
      <c r="E2" s="55"/>
      <c r="F2" s="55"/>
      <c r="G2" s="55"/>
      <c r="H2" s="55"/>
      <c r="I2" s="55"/>
      <c r="J2" s="55"/>
    </row>
    <row r="3" spans="1:10" x14ac:dyDescent="0.25">
      <c r="A3" s="56" t="s">
        <v>95</v>
      </c>
      <c r="B3" s="56"/>
      <c r="C3" s="55"/>
      <c r="D3" s="55"/>
      <c r="E3" s="55"/>
      <c r="F3" s="342" t="s">
        <v>96</v>
      </c>
      <c r="G3" s="355"/>
      <c r="H3" s="57">
        <v>5.4483519999999999</v>
      </c>
      <c r="I3" s="58"/>
      <c r="J3" s="58"/>
    </row>
    <row r="4" spans="1:10" x14ac:dyDescent="0.25">
      <c r="A4" s="55"/>
      <c r="B4" s="55"/>
      <c r="C4" s="55"/>
      <c r="D4" s="55"/>
      <c r="E4" s="55"/>
      <c r="F4" s="55"/>
      <c r="G4" s="55"/>
      <c r="H4" s="55"/>
      <c r="I4" s="55"/>
      <c r="J4" s="55"/>
    </row>
    <row r="5" spans="1:10" x14ac:dyDescent="0.25">
      <c r="A5" s="55"/>
      <c r="B5" s="55"/>
      <c r="C5" s="59"/>
      <c r="D5" s="59"/>
      <c r="E5" s="55"/>
      <c r="F5" s="352" t="s">
        <v>97</v>
      </c>
      <c r="G5" s="353" t="s">
        <v>98</v>
      </c>
      <c r="H5" s="353"/>
      <c r="I5" s="353"/>
      <c r="J5" s="352" t="s">
        <v>99</v>
      </c>
    </row>
    <row r="6" spans="1:10" x14ac:dyDescent="0.25">
      <c r="A6" s="55"/>
      <c r="B6" s="55"/>
      <c r="C6" s="59"/>
      <c r="D6" s="59"/>
      <c r="E6" s="55"/>
      <c r="F6" s="352"/>
      <c r="G6" s="340" t="s">
        <v>100</v>
      </c>
      <c r="H6" s="340" t="s">
        <v>101</v>
      </c>
      <c r="I6" s="340" t="s">
        <v>102</v>
      </c>
      <c r="J6" s="352"/>
    </row>
    <row r="7" spans="1:10" x14ac:dyDescent="0.25">
      <c r="A7" s="55"/>
      <c r="B7" s="55"/>
      <c r="C7" s="59"/>
      <c r="D7" s="59"/>
      <c r="E7" s="55"/>
      <c r="F7" s="352"/>
      <c r="G7" s="340"/>
      <c r="H7" s="340"/>
      <c r="I7" s="340"/>
      <c r="J7" s="352"/>
    </row>
    <row r="8" spans="1:10" x14ac:dyDescent="0.25">
      <c r="A8" s="55"/>
      <c r="B8" s="55"/>
      <c r="C8" s="59"/>
      <c r="D8" s="59"/>
      <c r="E8" s="55"/>
      <c r="F8" s="60" t="s">
        <v>103</v>
      </c>
      <c r="G8" s="62">
        <v>71957587.540000007</v>
      </c>
      <c r="H8" s="62">
        <f t="shared" ref="H8:H16" si="0">G8*$H$3</f>
        <v>392050265.98873413</v>
      </c>
      <c r="I8" s="63">
        <f>(1.65%)/12</f>
        <v>1.3750000000000001E-3</v>
      </c>
      <c r="J8" s="64">
        <f t="shared" ref="J8:J15" si="1">H8*I8</f>
        <v>539069.11573450943</v>
      </c>
    </row>
    <row r="9" spans="1:10" x14ac:dyDescent="0.25">
      <c r="A9" s="55"/>
      <c r="B9" s="55"/>
      <c r="C9" s="59"/>
      <c r="D9" s="59"/>
      <c r="E9" s="55"/>
      <c r="F9" s="60" t="s">
        <v>104</v>
      </c>
      <c r="G9" s="62">
        <v>10031199.6</v>
      </c>
      <c r="H9" s="62">
        <f t="shared" si="0"/>
        <v>54653506.403059199</v>
      </c>
      <c r="I9" s="63">
        <f>(1.65%)/12</f>
        <v>1.3750000000000001E-3</v>
      </c>
      <c r="J9" s="64">
        <f t="shared" si="1"/>
        <v>75148.571304206402</v>
      </c>
    </row>
    <row r="10" spans="1:10" x14ac:dyDescent="0.25">
      <c r="A10" s="55"/>
      <c r="B10" s="55"/>
      <c r="C10" s="59"/>
      <c r="D10" s="59"/>
      <c r="E10" s="55"/>
      <c r="F10" s="60" t="s">
        <v>105</v>
      </c>
      <c r="G10" s="62">
        <v>4100354.07</v>
      </c>
      <c r="H10" s="62">
        <f t="shared" si="0"/>
        <v>22340172.297992639</v>
      </c>
      <c r="I10" s="63">
        <f>(1.65%)/12</f>
        <v>1.3750000000000001E-3</v>
      </c>
      <c r="J10" s="64">
        <f t="shared" si="1"/>
        <v>30717.736909739881</v>
      </c>
    </row>
    <row r="11" spans="1:10" x14ac:dyDescent="0.25">
      <c r="A11" s="55"/>
      <c r="B11" s="55"/>
      <c r="C11" s="59"/>
      <c r="D11" s="59"/>
      <c r="E11" s="55"/>
      <c r="F11" s="60" t="s">
        <v>106</v>
      </c>
      <c r="G11" s="62">
        <v>4183540.58</v>
      </c>
      <c r="H11" s="62">
        <f t="shared" si="0"/>
        <v>22793401.686124161</v>
      </c>
      <c r="I11" s="63">
        <f>(1.65%)/12</f>
        <v>1.3750000000000001E-3</v>
      </c>
      <c r="J11" s="64">
        <f t="shared" si="1"/>
        <v>31340.927318420723</v>
      </c>
    </row>
    <row r="12" spans="1:10" x14ac:dyDescent="0.25">
      <c r="A12" s="55"/>
      <c r="B12" s="55"/>
      <c r="C12" s="59"/>
      <c r="D12" s="59"/>
      <c r="E12" s="55"/>
      <c r="F12" s="60" t="s">
        <v>107</v>
      </c>
      <c r="G12" s="62">
        <v>2290383.42</v>
      </c>
      <c r="H12" s="62">
        <f t="shared" si="0"/>
        <v>12478815.087123839</v>
      </c>
      <c r="I12" s="63">
        <f>(0.011/12)</f>
        <v>9.1666666666666665E-4</v>
      </c>
      <c r="J12" s="64">
        <f t="shared" si="1"/>
        <v>11438.913829863519</v>
      </c>
    </row>
    <row r="13" spans="1:10" x14ac:dyDescent="0.25">
      <c r="A13" s="55"/>
      <c r="B13" s="55"/>
      <c r="C13" s="59"/>
      <c r="D13" s="59"/>
      <c r="E13" s="55"/>
      <c r="F13" s="60" t="s">
        <v>108</v>
      </c>
      <c r="G13" s="62">
        <v>2059597.38</v>
      </c>
      <c r="H13" s="62">
        <f t="shared" si="0"/>
        <v>11221411.504517758</v>
      </c>
      <c r="I13" s="63">
        <f>(0.011/12)</f>
        <v>9.1666666666666665E-4</v>
      </c>
      <c r="J13" s="64">
        <f t="shared" si="1"/>
        <v>10286.293879141278</v>
      </c>
    </row>
    <row r="14" spans="1:10" x14ac:dyDescent="0.25">
      <c r="A14" s="55"/>
      <c r="B14" s="55"/>
      <c r="C14" s="59"/>
      <c r="D14" s="59"/>
      <c r="E14" s="55"/>
      <c r="F14" s="60" t="s">
        <v>109</v>
      </c>
      <c r="G14" s="62">
        <v>1608494.9</v>
      </c>
      <c r="H14" s="62">
        <f t="shared" si="0"/>
        <v>8763646.4054047987</v>
      </c>
      <c r="I14" s="63">
        <f>(0.011/12)</f>
        <v>9.1666666666666665E-4</v>
      </c>
      <c r="J14" s="64">
        <f t="shared" si="1"/>
        <v>8033.3425382877322</v>
      </c>
    </row>
    <row r="15" spans="1:10" x14ac:dyDescent="0.25">
      <c r="A15" s="56"/>
      <c r="B15" s="56"/>
      <c r="C15" s="55"/>
      <c r="D15" s="55"/>
      <c r="E15" s="55"/>
      <c r="F15" s="65" t="s">
        <v>110</v>
      </c>
      <c r="G15" s="62">
        <v>277394617.72000003</v>
      </c>
      <c r="H15" s="66">
        <f t="shared" si="0"/>
        <v>1511343520.2439976</v>
      </c>
      <c r="I15" s="67">
        <v>0</v>
      </c>
      <c r="J15" s="68">
        <f t="shared" si="1"/>
        <v>0</v>
      </c>
    </row>
    <row r="16" spans="1:10" x14ac:dyDescent="0.25">
      <c r="A16" s="55"/>
      <c r="B16" s="55"/>
      <c r="C16" s="55"/>
      <c r="D16" s="55"/>
      <c r="E16" s="55"/>
      <c r="F16" s="69" t="s">
        <v>111</v>
      </c>
      <c r="G16" s="152">
        <f>SUM(G8:G15)</f>
        <v>373625775.21000004</v>
      </c>
      <c r="H16" s="62">
        <f t="shared" si="0"/>
        <v>2035644739.6169541</v>
      </c>
      <c r="I16" s="56" t="s">
        <v>112</v>
      </c>
      <c r="J16" s="64">
        <f>SUM(J8:J15)</f>
        <v>706034.90151416906</v>
      </c>
    </row>
    <row r="17" spans="1:10" x14ac:dyDescent="0.25">
      <c r="A17" s="55"/>
      <c r="B17" s="55"/>
      <c r="C17" s="55"/>
      <c r="D17" s="55"/>
      <c r="E17" s="55"/>
      <c r="F17" s="55"/>
      <c r="G17" s="55"/>
      <c r="H17" s="55"/>
      <c r="I17" s="70" t="s">
        <v>113</v>
      </c>
      <c r="J17" s="71">
        <f>J16*0.16</f>
        <v>112965.58424226705</v>
      </c>
    </row>
    <row r="18" spans="1:10" x14ac:dyDescent="0.25">
      <c r="A18" s="55"/>
      <c r="B18" s="55"/>
      <c r="C18" s="55"/>
      <c r="D18" s="55"/>
      <c r="E18" s="55"/>
      <c r="F18" s="55"/>
      <c r="G18" s="55"/>
      <c r="H18" s="55"/>
      <c r="I18" s="72" t="s">
        <v>114</v>
      </c>
      <c r="J18" s="73">
        <f>J16+J17</f>
        <v>819000.48575643613</v>
      </c>
    </row>
    <row r="19" spans="1:10" x14ac:dyDescent="0.25">
      <c r="A19" s="56" t="s">
        <v>115</v>
      </c>
      <c r="B19" s="56"/>
      <c r="C19" s="55"/>
      <c r="D19" s="55"/>
      <c r="E19" s="55"/>
      <c r="F19" s="55"/>
      <c r="G19" s="55"/>
      <c r="H19" s="55"/>
      <c r="I19" s="55"/>
      <c r="J19" s="55"/>
    </row>
    <row r="20" spans="1:10" x14ac:dyDescent="0.25">
      <c r="A20" s="56" t="s">
        <v>95</v>
      </c>
      <c r="B20" s="56"/>
      <c r="C20" s="59"/>
      <c r="D20" s="59"/>
      <c r="E20" s="55"/>
      <c r="F20" s="352" t="s">
        <v>97</v>
      </c>
      <c r="G20" s="353" t="s">
        <v>98</v>
      </c>
      <c r="H20" s="353"/>
      <c r="I20" s="353"/>
      <c r="J20" s="352" t="s">
        <v>99</v>
      </c>
    </row>
    <row r="21" spans="1:10" x14ac:dyDescent="0.25">
      <c r="A21" s="55"/>
      <c r="B21" s="55"/>
      <c r="C21" s="59"/>
      <c r="D21" s="59"/>
      <c r="E21" s="55"/>
      <c r="F21" s="352"/>
      <c r="G21" s="343" t="s">
        <v>101</v>
      </c>
      <c r="H21" s="343"/>
      <c r="I21" s="340" t="s">
        <v>102</v>
      </c>
      <c r="J21" s="352"/>
    </row>
    <row r="22" spans="1:10" x14ac:dyDescent="0.25">
      <c r="A22" s="55"/>
      <c r="B22" s="55"/>
      <c r="C22" s="59"/>
      <c r="D22" s="59"/>
      <c r="E22" s="55"/>
      <c r="F22" s="352"/>
      <c r="G22" s="343"/>
      <c r="H22" s="343"/>
      <c r="I22" s="340"/>
      <c r="J22" s="352"/>
    </row>
    <row r="23" spans="1:10" x14ac:dyDescent="0.25">
      <c r="A23" s="55"/>
      <c r="B23" s="55"/>
      <c r="C23" s="59"/>
      <c r="D23" s="59"/>
      <c r="E23" s="55"/>
      <c r="F23" s="60" t="s">
        <v>103</v>
      </c>
      <c r="G23" s="354">
        <v>104037954.08</v>
      </c>
      <c r="H23" s="354"/>
      <c r="I23" s="63">
        <f>(1.65%)/12</f>
        <v>1.3750000000000001E-3</v>
      </c>
      <c r="J23" s="64">
        <f>G23*I23</f>
        <v>143052.18686000002</v>
      </c>
    </row>
    <row r="24" spans="1:10" x14ac:dyDescent="0.25">
      <c r="A24" s="55"/>
      <c r="B24" s="55"/>
      <c r="C24" s="59"/>
      <c r="D24" s="59"/>
      <c r="E24" s="55"/>
      <c r="F24" s="60" t="s">
        <v>104</v>
      </c>
      <c r="G24" s="354">
        <v>32653975.41</v>
      </c>
      <c r="H24" s="354"/>
      <c r="I24" s="63">
        <f>(1.65%)/12</f>
        <v>1.3750000000000001E-3</v>
      </c>
      <c r="J24" s="64">
        <f>G24*I24</f>
        <v>44899.216188750004</v>
      </c>
    </row>
    <row r="25" spans="1:10" x14ac:dyDescent="0.25">
      <c r="A25" s="55"/>
      <c r="B25" s="55"/>
      <c r="C25" s="59"/>
      <c r="D25" s="59"/>
      <c r="E25" s="55"/>
      <c r="F25" s="60" t="s">
        <v>105</v>
      </c>
      <c r="G25" s="339">
        <v>6863204.9199999999</v>
      </c>
      <c r="H25" s="339"/>
      <c r="I25" s="63">
        <f>(1.65%)/12</f>
        <v>1.3750000000000001E-3</v>
      </c>
      <c r="J25" s="64">
        <f t="shared" ref="J25:J30" si="2">G25*I25</f>
        <v>9436.9067650000015</v>
      </c>
    </row>
    <row r="26" spans="1:10" x14ac:dyDescent="0.25">
      <c r="A26" s="55"/>
      <c r="B26" s="55"/>
      <c r="C26" s="59"/>
      <c r="D26" s="59"/>
      <c r="E26" s="55"/>
      <c r="F26" s="60" t="s">
        <v>106</v>
      </c>
      <c r="G26" s="339">
        <v>5027353.0599999996</v>
      </c>
      <c r="H26" s="339"/>
      <c r="I26" s="63">
        <f>(1.65%)/12</f>
        <v>1.3750000000000001E-3</v>
      </c>
      <c r="J26" s="64">
        <f t="shared" si="2"/>
        <v>6912.6104574999999</v>
      </c>
    </row>
    <row r="27" spans="1:10" x14ac:dyDescent="0.25">
      <c r="A27" s="55"/>
      <c r="B27" s="55"/>
      <c r="C27" s="59"/>
      <c r="D27" s="59"/>
      <c r="E27" s="55"/>
      <c r="F27" s="60" t="s">
        <v>107</v>
      </c>
      <c r="G27" s="354">
        <v>44256889.060000002</v>
      </c>
      <c r="H27" s="354"/>
      <c r="I27" s="63">
        <f>(0.011/12)</f>
        <v>9.1666666666666665E-4</v>
      </c>
      <c r="J27" s="64">
        <f>G27*I27</f>
        <v>40568.814971666667</v>
      </c>
    </row>
    <row r="28" spans="1:10" x14ac:dyDescent="0.25">
      <c r="A28" s="55"/>
      <c r="B28" s="55"/>
      <c r="C28" s="59"/>
      <c r="D28" s="59"/>
      <c r="E28" s="55"/>
      <c r="F28" s="60" t="s">
        <v>108</v>
      </c>
      <c r="G28" s="339">
        <v>7728504.2300000004</v>
      </c>
      <c r="H28" s="339"/>
      <c r="I28" s="63">
        <f>(0.011/12)</f>
        <v>9.1666666666666665E-4</v>
      </c>
      <c r="J28" s="64">
        <f t="shared" si="2"/>
        <v>7084.4622108333333</v>
      </c>
    </row>
    <row r="29" spans="1:10" x14ac:dyDescent="0.25">
      <c r="A29" s="55"/>
      <c r="B29" s="55"/>
      <c r="C29" s="59"/>
      <c r="D29" s="59"/>
      <c r="E29" s="55"/>
      <c r="F29" s="60" t="s">
        <v>109</v>
      </c>
      <c r="G29" s="339">
        <v>7937732.9900000002</v>
      </c>
      <c r="H29" s="339"/>
      <c r="I29" s="63">
        <f>(0.011/12)</f>
        <v>9.1666666666666665E-4</v>
      </c>
      <c r="J29" s="64">
        <f t="shared" si="2"/>
        <v>7276.2552408333331</v>
      </c>
    </row>
    <row r="30" spans="1:10" x14ac:dyDescent="0.25">
      <c r="A30" s="56"/>
      <c r="B30" s="56"/>
      <c r="C30" s="55"/>
      <c r="D30" s="55"/>
      <c r="E30" s="55"/>
      <c r="F30" s="65" t="s">
        <v>110</v>
      </c>
      <c r="G30" s="346">
        <v>27430214.879999999</v>
      </c>
      <c r="H30" s="346"/>
      <c r="I30" s="67">
        <v>0</v>
      </c>
      <c r="J30" s="68">
        <f t="shared" si="2"/>
        <v>0</v>
      </c>
    </row>
    <row r="31" spans="1:10" x14ac:dyDescent="0.25">
      <c r="A31" s="55"/>
      <c r="B31" s="55"/>
      <c r="C31" s="55"/>
      <c r="D31" s="55"/>
      <c r="E31" s="55"/>
      <c r="F31" s="69" t="s">
        <v>111</v>
      </c>
      <c r="G31" s="347">
        <f>SUM(G23:G30)</f>
        <v>235935828.63</v>
      </c>
      <c r="H31" s="347"/>
      <c r="I31" s="56" t="s">
        <v>112</v>
      </c>
      <c r="J31" s="64">
        <f>SUM(J23:J30)</f>
        <v>259230.45269458333</v>
      </c>
    </row>
    <row r="32" spans="1:10" x14ac:dyDescent="0.25">
      <c r="A32" s="55"/>
      <c r="B32" s="55"/>
      <c r="C32" s="55"/>
      <c r="D32" s="55"/>
      <c r="E32" s="55"/>
      <c r="F32" s="55"/>
      <c r="G32" s="55"/>
      <c r="H32" s="55"/>
      <c r="I32" s="70" t="s">
        <v>113</v>
      </c>
      <c r="J32" s="71">
        <f>J31*0.16</f>
        <v>41476.872431133335</v>
      </c>
    </row>
    <row r="33" spans="1:10" x14ac:dyDescent="0.25">
      <c r="A33" s="55"/>
      <c r="B33" s="55"/>
      <c r="C33" s="55"/>
      <c r="D33" s="55"/>
      <c r="E33" s="55"/>
      <c r="F33" s="55"/>
      <c r="G33" s="55"/>
      <c r="H33" s="55"/>
      <c r="I33" s="72" t="s">
        <v>114</v>
      </c>
      <c r="J33" s="73">
        <f>J31+J32</f>
        <v>300707.32512571668</v>
      </c>
    </row>
    <row r="34" spans="1:10" x14ac:dyDescent="0.25">
      <c r="A34" s="55"/>
      <c r="B34" s="55"/>
      <c r="C34" s="55"/>
      <c r="D34" s="55"/>
      <c r="E34" s="57">
        <v>5.4483519999999999</v>
      </c>
      <c r="F34" s="55"/>
      <c r="G34" s="55"/>
      <c r="H34" s="55"/>
      <c r="I34" s="72"/>
      <c r="J34" s="74"/>
    </row>
    <row r="35" spans="1:10" x14ac:dyDescent="0.25">
      <c r="A35" s="56" t="s">
        <v>116</v>
      </c>
      <c r="B35" s="342" t="s">
        <v>117</v>
      </c>
      <c r="C35" s="342"/>
      <c r="D35" s="342"/>
      <c r="E35" s="342"/>
      <c r="F35" s="342"/>
      <c r="G35" s="342"/>
      <c r="H35" s="342"/>
      <c r="I35" s="342"/>
      <c r="J35" s="342"/>
    </row>
    <row r="36" spans="1:10" ht="30" x14ac:dyDescent="0.25">
      <c r="A36" s="56"/>
      <c r="B36" s="75" t="s">
        <v>118</v>
      </c>
      <c r="C36" s="76" t="s">
        <v>119</v>
      </c>
      <c r="D36" s="75" t="s">
        <v>120</v>
      </c>
      <c r="E36" s="75" t="s">
        <v>121</v>
      </c>
      <c r="F36" s="77" t="s">
        <v>122</v>
      </c>
      <c r="G36" s="76" t="s">
        <v>123</v>
      </c>
      <c r="H36" s="76" t="s">
        <v>124</v>
      </c>
      <c r="I36" s="76" t="s">
        <v>125</v>
      </c>
      <c r="J36" s="76" t="s">
        <v>126</v>
      </c>
    </row>
    <row r="37" spans="1:10" x14ac:dyDescent="0.25">
      <c r="A37" s="55"/>
      <c r="B37" s="78">
        <v>1</v>
      </c>
      <c r="C37" s="161">
        <v>58035</v>
      </c>
      <c r="D37" s="61">
        <v>43321.43</v>
      </c>
      <c r="E37" s="79">
        <f>D37*E$34</f>
        <v>236030.39978335999</v>
      </c>
      <c r="F37" s="79">
        <f>+E37*0.01</f>
        <v>2360.3039978336001</v>
      </c>
      <c r="G37" s="208">
        <v>281203.56</v>
      </c>
      <c r="H37" s="80" t="s">
        <v>127</v>
      </c>
      <c r="I37" s="81">
        <v>0.15</v>
      </c>
      <c r="J37" s="82">
        <f>+F37+(G37*I37)</f>
        <v>44540.837997833602</v>
      </c>
    </row>
    <row r="38" spans="1:10" x14ac:dyDescent="0.25">
      <c r="A38" s="55"/>
      <c r="B38" s="83"/>
      <c r="C38" s="130"/>
      <c r="D38" s="84"/>
      <c r="E38" s="84"/>
      <c r="F38" s="85"/>
      <c r="G38" s="83"/>
      <c r="H38" s="83"/>
      <c r="I38" s="86" t="s">
        <v>112</v>
      </c>
      <c r="J38" s="87">
        <f>SUM(J37:J37)</f>
        <v>44540.837997833602</v>
      </c>
    </row>
    <row r="39" spans="1:10" x14ac:dyDescent="0.25">
      <c r="A39" s="55"/>
      <c r="B39" s="55"/>
      <c r="C39" s="55"/>
      <c r="D39" s="55"/>
      <c r="E39" s="55"/>
      <c r="F39" s="55"/>
      <c r="G39" s="55"/>
      <c r="H39" s="55"/>
      <c r="I39" s="70" t="s">
        <v>113</v>
      </c>
      <c r="J39" s="88">
        <f>+J38*0.16</f>
        <v>7126.5340796533765</v>
      </c>
    </row>
    <row r="40" spans="1:10" x14ac:dyDescent="0.25">
      <c r="A40" s="55"/>
      <c r="B40" s="55"/>
      <c r="C40" s="55"/>
      <c r="D40" s="55"/>
      <c r="E40" s="55"/>
      <c r="F40" s="55"/>
      <c r="G40" s="55"/>
      <c r="H40" s="55"/>
      <c r="I40" s="72" t="s">
        <v>114</v>
      </c>
      <c r="J40" s="89">
        <f>J39+J38</f>
        <v>51667.37207748698</v>
      </c>
    </row>
    <row r="41" spans="1:10" x14ac:dyDescent="0.25">
      <c r="A41" s="56" t="s">
        <v>128</v>
      </c>
      <c r="B41" s="56"/>
      <c r="C41" s="55"/>
      <c r="D41" s="55"/>
      <c r="E41" s="55"/>
      <c r="F41" s="55"/>
      <c r="G41" s="55"/>
      <c r="H41" s="90"/>
      <c r="I41" s="55"/>
      <c r="J41" s="55"/>
    </row>
    <row r="42" spans="1:10" x14ac:dyDescent="0.25">
      <c r="A42" s="56" t="s">
        <v>129</v>
      </c>
      <c r="B42" s="56"/>
      <c r="C42" s="55"/>
      <c r="D42" s="55"/>
      <c r="E42" s="55"/>
      <c r="F42" s="342" t="s">
        <v>130</v>
      </c>
      <c r="G42" s="342"/>
      <c r="H42" s="342"/>
      <c r="I42" s="342"/>
      <c r="J42" s="342"/>
    </row>
    <row r="43" spans="1:10" x14ac:dyDescent="0.25">
      <c r="A43" s="55"/>
      <c r="B43" s="55"/>
      <c r="C43" s="55"/>
      <c r="D43" s="55"/>
      <c r="E43" s="55"/>
      <c r="F43" s="348" t="s">
        <v>131</v>
      </c>
      <c r="G43" s="349" t="s">
        <v>119</v>
      </c>
      <c r="H43" s="350" t="s">
        <v>132</v>
      </c>
      <c r="I43" s="351" t="s">
        <v>133</v>
      </c>
      <c r="J43" s="351" t="s">
        <v>134</v>
      </c>
    </row>
    <row r="44" spans="1:10" x14ac:dyDescent="0.25">
      <c r="A44" s="55"/>
      <c r="B44" s="55"/>
      <c r="C44" s="55"/>
      <c r="D44" s="55"/>
      <c r="E44" s="55"/>
      <c r="F44" s="348"/>
      <c r="G44" s="349"/>
      <c r="H44" s="350"/>
      <c r="I44" s="351"/>
      <c r="J44" s="351"/>
    </row>
    <row r="45" spans="1:10" x14ac:dyDescent="0.25">
      <c r="A45" s="55"/>
      <c r="B45" s="55"/>
      <c r="C45" s="55"/>
      <c r="D45" s="55"/>
      <c r="E45" s="55"/>
      <c r="F45" s="91"/>
      <c r="G45" s="92"/>
      <c r="H45" s="93"/>
      <c r="I45" s="94"/>
      <c r="J45" s="95">
        <f>+I45-H45</f>
        <v>0</v>
      </c>
    </row>
    <row r="46" spans="1:10" x14ac:dyDescent="0.25">
      <c r="A46" s="55"/>
      <c r="B46" s="55"/>
      <c r="C46" s="55"/>
      <c r="D46" s="55"/>
      <c r="E46" s="55"/>
      <c r="F46" s="96"/>
      <c r="G46" s="97"/>
      <c r="H46" s="98"/>
      <c r="I46" s="99"/>
      <c r="J46" s="99">
        <f>+I46-H46</f>
        <v>0</v>
      </c>
    </row>
    <row r="47" spans="1:10" x14ac:dyDescent="0.25">
      <c r="A47" s="55"/>
      <c r="B47" s="55"/>
      <c r="C47" s="55"/>
      <c r="D47" s="55"/>
      <c r="E47" s="55"/>
      <c r="F47" s="55"/>
      <c r="G47" s="55"/>
      <c r="H47" s="55"/>
      <c r="I47" s="100" t="s">
        <v>114</v>
      </c>
      <c r="J47" s="101">
        <f>SUM(J45:J46)</f>
        <v>0</v>
      </c>
    </row>
    <row r="48" spans="1:10" x14ac:dyDescent="0.25">
      <c r="A48" s="55"/>
      <c r="B48" s="55"/>
      <c r="C48" s="55"/>
      <c r="D48" s="55"/>
      <c r="E48" s="55"/>
      <c r="F48" s="55"/>
      <c r="G48" s="55"/>
      <c r="H48" s="55"/>
      <c r="I48" s="55"/>
      <c r="J48" s="102"/>
    </row>
    <row r="49" spans="1:61" x14ac:dyDescent="0.25">
      <c r="A49" s="56" t="s">
        <v>135</v>
      </c>
      <c r="B49" s="56"/>
      <c r="C49" s="55"/>
      <c r="D49" s="55"/>
      <c r="E49" s="342" t="s">
        <v>136</v>
      </c>
      <c r="F49" s="342"/>
      <c r="G49" s="342"/>
      <c r="H49" s="342"/>
      <c r="I49" s="342"/>
      <c r="J49" s="342"/>
    </row>
    <row r="50" spans="1:61" x14ac:dyDescent="0.25">
      <c r="A50" s="56" t="s">
        <v>137</v>
      </c>
      <c r="B50" s="56"/>
      <c r="C50" s="55"/>
      <c r="D50" s="55"/>
      <c r="E50" s="340" t="s">
        <v>138</v>
      </c>
      <c r="F50" s="340" t="s">
        <v>139</v>
      </c>
      <c r="G50" s="340" t="s">
        <v>140</v>
      </c>
      <c r="H50" s="340" t="s">
        <v>102</v>
      </c>
      <c r="I50" s="343" t="s">
        <v>141</v>
      </c>
      <c r="J50" s="340" t="s">
        <v>142</v>
      </c>
    </row>
    <row r="51" spans="1:61" x14ac:dyDescent="0.25">
      <c r="A51" s="55"/>
      <c r="B51" s="55"/>
      <c r="C51" s="55"/>
      <c r="D51" s="55"/>
      <c r="E51" s="340"/>
      <c r="F51" s="340"/>
      <c r="G51" s="340"/>
      <c r="H51" s="340"/>
      <c r="I51" s="343"/>
      <c r="J51" s="340"/>
    </row>
    <row r="52" spans="1:61" x14ac:dyDescent="0.25">
      <c r="A52" s="55"/>
      <c r="B52" s="55"/>
      <c r="C52" s="55"/>
      <c r="D52" s="55"/>
      <c r="E52" s="55">
        <v>0</v>
      </c>
      <c r="F52" s="103">
        <v>0</v>
      </c>
      <c r="G52" s="104">
        <f>F52*H3</f>
        <v>0</v>
      </c>
      <c r="H52" s="105">
        <v>0.01</v>
      </c>
      <c r="I52" s="106">
        <v>0</v>
      </c>
      <c r="J52" s="106">
        <f>(G52*H52)+I52*H3</f>
        <v>0</v>
      </c>
    </row>
    <row r="53" spans="1:61" x14ac:dyDescent="0.25">
      <c r="A53" s="55"/>
      <c r="B53" s="55"/>
      <c r="C53" s="55"/>
      <c r="D53" s="55"/>
      <c r="E53" s="55"/>
      <c r="F53" s="107"/>
      <c r="G53" s="92"/>
      <c r="H53" s="108"/>
      <c r="I53" s="56" t="s">
        <v>112</v>
      </c>
      <c r="J53" s="64">
        <f>SUM(J52:J52)</f>
        <v>0</v>
      </c>
    </row>
    <row r="54" spans="1:61" x14ac:dyDescent="0.25">
      <c r="A54" s="55"/>
      <c r="B54" s="55"/>
      <c r="C54" s="55"/>
      <c r="D54" s="55"/>
      <c r="E54" s="55"/>
      <c r="F54" s="109"/>
      <c r="G54" s="92"/>
      <c r="H54" s="108"/>
      <c r="I54" s="70" t="s">
        <v>113</v>
      </c>
      <c r="J54" s="71">
        <f>J53*0.16</f>
        <v>0</v>
      </c>
    </row>
    <row r="55" spans="1:61" x14ac:dyDescent="0.25">
      <c r="A55" s="55"/>
      <c r="B55" s="55"/>
      <c r="C55" s="55"/>
      <c r="D55" s="55"/>
      <c r="E55" s="55"/>
      <c r="F55" s="109"/>
      <c r="G55" s="92"/>
      <c r="H55" s="108"/>
      <c r="I55" s="72" t="s">
        <v>114</v>
      </c>
      <c r="J55" s="73">
        <f>J53+J54</f>
        <v>0</v>
      </c>
    </row>
    <row r="56" spans="1:61" x14ac:dyDescent="0.25">
      <c r="A56" s="55"/>
      <c r="B56" s="55"/>
      <c r="C56" s="55"/>
      <c r="D56" s="55"/>
      <c r="E56" s="55"/>
      <c r="F56" s="55"/>
      <c r="G56" s="55"/>
      <c r="H56" s="55"/>
      <c r="I56" s="72"/>
      <c r="J56" s="90"/>
    </row>
    <row r="57" spans="1:61" x14ac:dyDescent="0.25">
      <c r="A57" s="55"/>
      <c r="B57" s="55"/>
      <c r="C57" s="55"/>
      <c r="D57" s="55"/>
      <c r="E57" s="55"/>
      <c r="F57" s="55"/>
      <c r="G57" s="55"/>
      <c r="H57" s="55"/>
      <c r="I57" s="72"/>
      <c r="J57" s="90"/>
    </row>
    <row r="58" spans="1:61" x14ac:dyDescent="0.25">
      <c r="A58" s="55"/>
      <c r="B58" s="55"/>
      <c r="C58" s="55"/>
      <c r="D58" s="55"/>
      <c r="E58" s="55"/>
      <c r="F58" s="55"/>
      <c r="G58" s="55"/>
      <c r="H58" s="55"/>
      <c r="I58" s="55"/>
      <c r="J58" s="55"/>
    </row>
    <row r="59" spans="1:61" x14ac:dyDescent="0.25">
      <c r="A59" s="56" t="s">
        <v>143</v>
      </c>
      <c r="B59" s="56"/>
      <c r="C59" s="55"/>
      <c r="D59" s="55"/>
      <c r="E59" s="55"/>
      <c r="F59" s="55"/>
      <c r="G59" s="55"/>
      <c r="H59" s="55"/>
      <c r="I59" s="55"/>
      <c r="J59" s="55"/>
    </row>
    <row r="60" spans="1:61" x14ac:dyDescent="0.25">
      <c r="A60" s="56" t="s">
        <v>144</v>
      </c>
      <c r="B60" s="56"/>
      <c r="C60" s="56"/>
      <c r="D60" s="342" t="s">
        <v>145</v>
      </c>
      <c r="E60" s="342"/>
      <c r="F60" s="342"/>
      <c r="G60" s="342"/>
      <c r="H60" s="342"/>
      <c r="I60" s="342"/>
      <c r="J60" s="342"/>
    </row>
    <row r="61" spans="1:61" x14ac:dyDescent="0.25">
      <c r="A61" s="56"/>
      <c r="B61" s="56"/>
      <c r="C61" s="56"/>
      <c r="D61" s="340" t="s">
        <v>118</v>
      </c>
      <c r="E61" s="340" t="s">
        <v>138</v>
      </c>
      <c r="F61" s="340" t="s">
        <v>139</v>
      </c>
      <c r="G61" s="340" t="s">
        <v>140</v>
      </c>
      <c r="H61" s="340" t="s">
        <v>102</v>
      </c>
      <c r="I61" s="343" t="s">
        <v>141</v>
      </c>
      <c r="J61" s="340" t="s">
        <v>142</v>
      </c>
    </row>
    <row r="62" spans="1:61" x14ac:dyDescent="0.25">
      <c r="A62" s="56"/>
      <c r="B62" s="56"/>
      <c r="C62" s="56"/>
      <c r="D62" s="340"/>
      <c r="E62" s="340"/>
      <c r="F62" s="340"/>
      <c r="G62" s="340"/>
      <c r="H62" s="340"/>
      <c r="I62" s="343"/>
      <c r="J62" s="340"/>
    </row>
    <row r="63" spans="1:61" s="55" customFormat="1" x14ac:dyDescent="0.25">
      <c r="A63" s="56"/>
      <c r="B63" s="56"/>
      <c r="C63" s="56"/>
      <c r="D63" s="108">
        <v>1</v>
      </c>
      <c r="E63" s="78">
        <v>68461</v>
      </c>
      <c r="F63" s="106">
        <v>25987.590000000004</v>
      </c>
      <c r="G63" s="206">
        <f>F63*H$3</f>
        <v>141589.53795168002</v>
      </c>
      <c r="H63" s="119">
        <f t="shared" ref="H63:H74" si="3">+G63*0.01</f>
        <v>1415.8953795168002</v>
      </c>
      <c r="I63" s="109">
        <v>9920</v>
      </c>
      <c r="J63" s="207">
        <f>+(I63*H$3)+H63</f>
        <v>55463.547219516797</v>
      </c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  <c r="AO63" s="58"/>
      <c r="AP63" s="58"/>
      <c r="AQ63" s="58"/>
      <c r="AR63" s="58"/>
      <c r="AS63" s="58"/>
      <c r="AT63" s="58"/>
      <c r="AU63" s="58"/>
      <c r="AV63" s="58"/>
      <c r="AW63" s="58"/>
      <c r="AX63" s="58"/>
      <c r="AY63" s="58"/>
      <c r="AZ63" s="58"/>
      <c r="BA63" s="58"/>
      <c r="BB63" s="58"/>
      <c r="BC63" s="58"/>
      <c r="BD63" s="58"/>
      <c r="BE63" s="58"/>
      <c r="BF63" s="58"/>
      <c r="BG63" s="58"/>
      <c r="BH63" s="58"/>
      <c r="BI63" s="58"/>
    </row>
    <row r="64" spans="1:61" s="55" customFormat="1" x14ac:dyDescent="0.25">
      <c r="A64" s="56"/>
      <c r="B64" s="56"/>
      <c r="C64" s="56"/>
      <c r="D64" s="108">
        <v>2</v>
      </c>
      <c r="E64" s="78">
        <v>55799</v>
      </c>
      <c r="F64" s="106">
        <v>52457.819999999985</v>
      </c>
      <c r="G64" s="206">
        <f t="shared" ref="G64:G74" si="4">F64*H$3</f>
        <v>285808.66851263994</v>
      </c>
      <c r="H64" s="119">
        <f t="shared" si="3"/>
        <v>2858.0866851263995</v>
      </c>
      <c r="I64" s="109">
        <v>9920</v>
      </c>
      <c r="J64" s="207">
        <f t="shared" ref="J64:J74" si="5">+(I64*H$3)+H64</f>
        <v>56905.738525126399</v>
      </c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58"/>
      <c r="BH64" s="58"/>
      <c r="BI64" s="58"/>
    </row>
    <row r="65" spans="1:61" s="55" customFormat="1" x14ac:dyDescent="0.25">
      <c r="A65" s="56"/>
      <c r="B65" s="56"/>
      <c r="C65" s="56"/>
      <c r="D65" s="108">
        <v>3</v>
      </c>
      <c r="E65" s="78">
        <v>59028</v>
      </c>
      <c r="F65" s="106">
        <v>65301.45</v>
      </c>
      <c r="G65" s="206">
        <f t="shared" si="4"/>
        <v>355785.28571039997</v>
      </c>
      <c r="H65" s="119">
        <f t="shared" si="3"/>
        <v>3557.8528571039997</v>
      </c>
      <c r="I65" s="109">
        <v>9920</v>
      </c>
      <c r="J65" s="207">
        <f t="shared" si="5"/>
        <v>57605.504697103999</v>
      </c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  <c r="AA65" s="58"/>
      <c r="AB65" s="58"/>
      <c r="AC65" s="58"/>
      <c r="AD65" s="58"/>
      <c r="AE65" s="58"/>
      <c r="AF65" s="58"/>
      <c r="AG65" s="58"/>
      <c r="AH65" s="58"/>
      <c r="AI65" s="58"/>
      <c r="AJ65" s="58"/>
      <c r="AK65" s="58"/>
      <c r="AL65" s="58"/>
      <c r="AM65" s="58"/>
      <c r="AN65" s="58"/>
      <c r="AO65" s="58"/>
      <c r="AP65" s="58"/>
      <c r="AQ65" s="58"/>
      <c r="AR65" s="58"/>
      <c r="AS65" s="58"/>
      <c r="AT65" s="58"/>
      <c r="AU65" s="58"/>
      <c r="AV65" s="58"/>
      <c r="AW65" s="58"/>
      <c r="AX65" s="58"/>
      <c r="AY65" s="58"/>
      <c r="AZ65" s="58"/>
      <c r="BA65" s="58"/>
      <c r="BB65" s="58"/>
      <c r="BC65" s="58"/>
      <c r="BD65" s="58"/>
      <c r="BE65" s="58"/>
      <c r="BF65" s="58"/>
      <c r="BG65" s="58"/>
      <c r="BH65" s="58"/>
      <c r="BI65" s="58"/>
    </row>
    <row r="66" spans="1:61" s="55" customFormat="1" x14ac:dyDescent="0.25">
      <c r="A66" s="56"/>
      <c r="B66" s="56"/>
      <c r="C66" s="56"/>
      <c r="D66" s="108">
        <v>4</v>
      </c>
      <c r="E66" s="78">
        <v>59154</v>
      </c>
      <c r="F66" s="106">
        <v>106250.43</v>
      </c>
      <c r="G66" s="206">
        <f t="shared" si="4"/>
        <v>578889.74279135989</v>
      </c>
      <c r="H66" s="119">
        <f t="shared" si="3"/>
        <v>5788.8974279135991</v>
      </c>
      <c r="I66" s="109">
        <v>9920</v>
      </c>
      <c r="J66" s="207">
        <f t="shared" si="5"/>
        <v>59836.5492679136</v>
      </c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  <c r="AA66" s="58"/>
      <c r="AB66" s="58"/>
      <c r="AC66" s="58"/>
      <c r="AD66" s="58"/>
      <c r="AE66" s="58"/>
      <c r="AF66" s="58"/>
      <c r="AG66" s="58"/>
      <c r="AH66" s="58"/>
      <c r="AI66" s="58"/>
      <c r="AJ66" s="58"/>
      <c r="AK66" s="58"/>
      <c r="AL66" s="58"/>
      <c r="AM66" s="58"/>
      <c r="AN66" s="58"/>
      <c r="AO66" s="58"/>
      <c r="AP66" s="58"/>
      <c r="AQ66" s="58"/>
      <c r="AR66" s="58"/>
      <c r="AS66" s="58"/>
      <c r="AT66" s="58"/>
      <c r="AU66" s="58"/>
      <c r="AV66" s="58"/>
      <c r="AW66" s="58"/>
      <c r="AX66" s="58"/>
      <c r="AY66" s="58"/>
      <c r="AZ66" s="58"/>
      <c r="BA66" s="58"/>
      <c r="BB66" s="58"/>
      <c r="BC66" s="58"/>
      <c r="BD66" s="58"/>
      <c r="BE66" s="58"/>
      <c r="BF66" s="58"/>
      <c r="BG66" s="58"/>
      <c r="BH66" s="58"/>
      <c r="BI66" s="58"/>
    </row>
    <row r="67" spans="1:61" s="55" customFormat="1" x14ac:dyDescent="0.25">
      <c r="A67" s="56"/>
      <c r="B67" s="56"/>
      <c r="C67" s="56"/>
      <c r="D67" s="108">
        <v>5</v>
      </c>
      <c r="E67" s="78">
        <v>61520</v>
      </c>
      <c r="F67" s="106">
        <v>57082.7</v>
      </c>
      <c r="G67" s="206">
        <f t="shared" si="4"/>
        <v>311006.64271039999</v>
      </c>
      <c r="H67" s="119">
        <f t="shared" si="3"/>
        <v>3110.066427104</v>
      </c>
      <c r="I67" s="109">
        <v>9920</v>
      </c>
      <c r="J67" s="207">
        <f t="shared" si="5"/>
        <v>57157.718267103999</v>
      </c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  <c r="AA67" s="58"/>
      <c r="AB67" s="58"/>
      <c r="AC67" s="58"/>
      <c r="AD67" s="58"/>
      <c r="AE67" s="58"/>
      <c r="AF67" s="58"/>
      <c r="AG67" s="58"/>
      <c r="AH67" s="58"/>
      <c r="AI67" s="58"/>
      <c r="AJ67" s="58"/>
      <c r="AK67" s="58"/>
      <c r="AL67" s="58"/>
      <c r="AM67" s="58"/>
      <c r="AN67" s="58"/>
      <c r="AO67" s="58"/>
      <c r="AP67" s="58"/>
      <c r="AQ67" s="58"/>
      <c r="AR67" s="58"/>
      <c r="AS67" s="58"/>
      <c r="AT67" s="58"/>
      <c r="AU67" s="58"/>
      <c r="AV67" s="58"/>
      <c r="AW67" s="58"/>
      <c r="AX67" s="58"/>
      <c r="AY67" s="58"/>
      <c r="AZ67" s="58"/>
      <c r="BA67" s="58"/>
      <c r="BB67" s="58"/>
      <c r="BC67" s="58"/>
      <c r="BD67" s="58"/>
      <c r="BE67" s="58"/>
      <c r="BF67" s="58"/>
      <c r="BG67" s="58"/>
      <c r="BH67" s="58"/>
      <c r="BI67" s="58"/>
    </row>
    <row r="68" spans="1:61" s="55" customFormat="1" x14ac:dyDescent="0.25">
      <c r="A68" s="56"/>
      <c r="B68" s="56"/>
      <c r="C68" s="56"/>
      <c r="D68" s="108">
        <v>6</v>
      </c>
      <c r="E68" s="78">
        <v>67061</v>
      </c>
      <c r="F68" s="106">
        <v>62860.079999999987</v>
      </c>
      <c r="G68" s="206">
        <f t="shared" si="4"/>
        <v>342483.8425881599</v>
      </c>
      <c r="H68" s="119">
        <f t="shared" si="3"/>
        <v>3424.8384258815991</v>
      </c>
      <c r="I68" s="109">
        <v>9920</v>
      </c>
      <c r="J68" s="207">
        <f t="shared" si="5"/>
        <v>57472.490265881599</v>
      </c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  <c r="AA68" s="58"/>
      <c r="AB68" s="58"/>
      <c r="AC68" s="58"/>
      <c r="AD68" s="58"/>
      <c r="AE68" s="58"/>
      <c r="AF68" s="58"/>
      <c r="AG68" s="58"/>
      <c r="AH68" s="58"/>
      <c r="AI68" s="58"/>
      <c r="AJ68" s="58"/>
      <c r="AK68" s="58"/>
      <c r="AL68" s="58"/>
      <c r="AM68" s="58"/>
      <c r="AN68" s="58"/>
      <c r="AO68" s="58"/>
      <c r="AP68" s="58"/>
      <c r="AQ68" s="58"/>
      <c r="AR68" s="58"/>
      <c r="AS68" s="58"/>
      <c r="AT68" s="58"/>
      <c r="AU68" s="58"/>
      <c r="AV68" s="58"/>
      <c r="AW68" s="58"/>
      <c r="AX68" s="58"/>
      <c r="AY68" s="58"/>
      <c r="AZ68" s="58"/>
      <c r="BA68" s="58"/>
      <c r="BB68" s="58"/>
      <c r="BC68" s="58"/>
      <c r="BD68" s="58"/>
      <c r="BE68" s="58"/>
      <c r="BF68" s="58"/>
      <c r="BG68" s="58"/>
      <c r="BH68" s="58"/>
      <c r="BI68" s="58"/>
    </row>
    <row r="69" spans="1:61" s="55" customFormat="1" x14ac:dyDescent="0.25">
      <c r="A69" s="56"/>
      <c r="B69" s="56"/>
      <c r="C69" s="56"/>
      <c r="D69" s="108">
        <v>7</v>
      </c>
      <c r="E69" s="78">
        <v>67063</v>
      </c>
      <c r="F69" s="106">
        <v>50827.770000000004</v>
      </c>
      <c r="G69" s="206">
        <f t="shared" si="4"/>
        <v>276927.58233504003</v>
      </c>
      <c r="H69" s="119">
        <f t="shared" si="3"/>
        <v>2769.2758233504005</v>
      </c>
      <c r="I69" s="109">
        <v>9920</v>
      </c>
      <c r="J69" s="207">
        <f t="shared" si="5"/>
        <v>56816.927663350398</v>
      </c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  <c r="AO69" s="58"/>
      <c r="AP69" s="58"/>
      <c r="AQ69" s="58"/>
      <c r="AR69" s="58"/>
      <c r="AS69" s="58"/>
      <c r="AT69" s="58"/>
      <c r="AU69" s="58"/>
      <c r="AV69" s="58"/>
      <c r="AW69" s="58"/>
      <c r="AX69" s="58"/>
      <c r="AY69" s="58"/>
      <c r="AZ69" s="58"/>
      <c r="BA69" s="58"/>
      <c r="BB69" s="58"/>
      <c r="BC69" s="58"/>
      <c r="BD69" s="58"/>
      <c r="BE69" s="58"/>
      <c r="BF69" s="58"/>
      <c r="BG69" s="58"/>
      <c r="BH69" s="58"/>
      <c r="BI69" s="58"/>
    </row>
    <row r="70" spans="1:61" s="55" customFormat="1" x14ac:dyDescent="0.25">
      <c r="A70" s="56"/>
      <c r="B70" s="56"/>
      <c r="C70" s="56"/>
      <c r="D70" s="108">
        <v>8</v>
      </c>
      <c r="E70" s="78">
        <v>67291</v>
      </c>
      <c r="F70" s="106">
        <v>60080.679999999986</v>
      </c>
      <c r="G70" s="206">
        <f t="shared" si="4"/>
        <v>327340.69303935993</v>
      </c>
      <c r="H70" s="119">
        <f t="shared" si="3"/>
        <v>3273.4069303935994</v>
      </c>
      <c r="I70" s="109">
        <v>9920</v>
      </c>
      <c r="J70" s="207">
        <f t="shared" si="5"/>
        <v>57321.058770393596</v>
      </c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  <c r="AO70" s="58"/>
      <c r="AP70" s="58"/>
      <c r="AQ70" s="58"/>
      <c r="AR70" s="58"/>
      <c r="AS70" s="58"/>
      <c r="AT70" s="58"/>
      <c r="AU70" s="58"/>
      <c r="AV70" s="58"/>
      <c r="AW70" s="58"/>
      <c r="AX70" s="58"/>
      <c r="AY70" s="58"/>
      <c r="AZ70" s="58"/>
      <c r="BA70" s="58"/>
      <c r="BB70" s="58"/>
      <c r="BC70" s="58"/>
      <c r="BD70" s="58"/>
      <c r="BE70" s="58"/>
      <c r="BF70" s="58"/>
      <c r="BG70" s="58"/>
      <c r="BH70" s="58"/>
      <c r="BI70" s="58"/>
    </row>
    <row r="71" spans="1:61" s="55" customFormat="1" x14ac:dyDescent="0.25">
      <c r="A71" s="56"/>
      <c r="B71" s="56"/>
      <c r="C71" s="56"/>
      <c r="D71" s="108">
        <v>9</v>
      </c>
      <c r="E71" s="78">
        <v>61472</v>
      </c>
      <c r="F71" s="106">
        <v>65066.259999999995</v>
      </c>
      <c r="G71" s="206">
        <f t="shared" si="4"/>
        <v>354503.88780351996</v>
      </c>
      <c r="H71" s="119">
        <f t="shared" si="3"/>
        <v>3545.0388780351996</v>
      </c>
      <c r="I71" s="109">
        <v>9920</v>
      </c>
      <c r="J71" s="207">
        <f t="shared" si="5"/>
        <v>57592.690718035199</v>
      </c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  <c r="AO71" s="58"/>
      <c r="AP71" s="58"/>
      <c r="AQ71" s="58"/>
      <c r="AR71" s="58"/>
      <c r="AS71" s="58"/>
      <c r="AT71" s="58"/>
      <c r="AU71" s="58"/>
      <c r="AV71" s="58"/>
      <c r="AW71" s="58"/>
      <c r="AX71" s="58"/>
      <c r="AY71" s="58"/>
      <c r="AZ71" s="58"/>
      <c r="BA71" s="58"/>
      <c r="BB71" s="58"/>
      <c r="BC71" s="58"/>
      <c r="BD71" s="58"/>
      <c r="BE71" s="58"/>
      <c r="BF71" s="58"/>
      <c r="BG71" s="58"/>
      <c r="BH71" s="58"/>
      <c r="BI71" s="58"/>
    </row>
    <row r="72" spans="1:61" s="55" customFormat="1" x14ac:dyDescent="0.25">
      <c r="A72" s="56"/>
      <c r="B72" s="56"/>
      <c r="C72" s="56"/>
      <c r="D72" s="108">
        <v>10</v>
      </c>
      <c r="E72" s="78">
        <v>66349</v>
      </c>
      <c r="F72" s="106">
        <v>78322.959999999992</v>
      </c>
      <c r="G72" s="206">
        <f t="shared" si="4"/>
        <v>426731.05576191994</v>
      </c>
      <c r="H72" s="119">
        <f t="shared" si="3"/>
        <v>4267.3105576191992</v>
      </c>
      <c r="I72" s="109">
        <v>9920</v>
      </c>
      <c r="J72" s="207">
        <f t="shared" si="5"/>
        <v>58314.962397619194</v>
      </c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8"/>
      <c r="AH72" s="58"/>
      <c r="AI72" s="58"/>
      <c r="AJ72" s="58"/>
      <c r="AK72" s="58"/>
      <c r="AL72" s="58"/>
      <c r="AM72" s="58"/>
      <c r="AN72" s="58"/>
      <c r="AO72" s="58"/>
      <c r="AP72" s="58"/>
      <c r="AQ72" s="58"/>
      <c r="AR72" s="58"/>
      <c r="AS72" s="58"/>
      <c r="AT72" s="58"/>
      <c r="AU72" s="58"/>
      <c r="AV72" s="58"/>
      <c r="AW72" s="58"/>
      <c r="AX72" s="58"/>
      <c r="AY72" s="58"/>
      <c r="AZ72" s="58"/>
      <c r="BA72" s="58"/>
      <c r="BB72" s="58"/>
      <c r="BC72" s="58"/>
      <c r="BD72" s="58"/>
      <c r="BE72" s="58"/>
      <c r="BF72" s="58"/>
      <c r="BG72" s="58"/>
      <c r="BH72" s="58"/>
      <c r="BI72" s="58"/>
    </row>
    <row r="73" spans="1:61" s="55" customFormat="1" x14ac:dyDescent="0.25">
      <c r="A73" s="56"/>
      <c r="B73" s="56"/>
      <c r="C73" s="56"/>
      <c r="D73" s="108">
        <v>11</v>
      </c>
      <c r="E73" s="78">
        <v>66575</v>
      </c>
      <c r="F73" s="106">
        <v>78436.349999999948</v>
      </c>
      <c r="G73" s="206">
        <f t="shared" si="4"/>
        <v>427348.84439519973</v>
      </c>
      <c r="H73" s="119">
        <f t="shared" si="3"/>
        <v>4273.4884439519974</v>
      </c>
      <c r="I73" s="109">
        <v>9920</v>
      </c>
      <c r="J73" s="207">
        <f t="shared" si="5"/>
        <v>58321.140283951994</v>
      </c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58"/>
      <c r="AJ73" s="58"/>
      <c r="AK73" s="58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58"/>
      <c r="BH73" s="58"/>
      <c r="BI73" s="58"/>
    </row>
    <row r="74" spans="1:61" s="55" customFormat="1" x14ac:dyDescent="0.25">
      <c r="A74" s="56"/>
      <c r="B74" s="56"/>
      <c r="C74" s="56"/>
      <c r="D74" s="108">
        <v>12</v>
      </c>
      <c r="E74" s="78">
        <v>67221</v>
      </c>
      <c r="F74" s="106">
        <v>86052.859999999986</v>
      </c>
      <c r="G74" s="206">
        <f t="shared" si="4"/>
        <v>468846.27188671991</v>
      </c>
      <c r="H74" s="119">
        <f t="shared" si="3"/>
        <v>4688.4627188671993</v>
      </c>
      <c r="I74" s="109">
        <v>9920</v>
      </c>
      <c r="J74" s="207">
        <f t="shared" si="5"/>
        <v>58736.114558867201</v>
      </c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  <c r="AO74" s="58"/>
      <c r="AP74" s="58"/>
      <c r="AQ74" s="58"/>
      <c r="AR74" s="58"/>
      <c r="AS74" s="58"/>
      <c r="AT74" s="58"/>
      <c r="AU74" s="58"/>
      <c r="AV74" s="58"/>
      <c r="AW74" s="58"/>
      <c r="AX74" s="58"/>
      <c r="AY74" s="58"/>
      <c r="AZ74" s="58"/>
      <c r="BA74" s="58"/>
      <c r="BB74" s="58"/>
      <c r="BC74" s="58"/>
      <c r="BD74" s="58"/>
      <c r="BE74" s="58"/>
      <c r="BF74" s="58"/>
      <c r="BG74" s="58"/>
      <c r="BH74" s="58"/>
      <c r="BI74" s="58"/>
    </row>
    <row r="75" spans="1:61" x14ac:dyDescent="0.25">
      <c r="A75" s="55"/>
      <c r="B75" s="55"/>
      <c r="C75" s="55"/>
      <c r="D75" s="201"/>
      <c r="E75" s="200"/>
      <c r="F75" s="202"/>
      <c r="G75" s="203"/>
      <c r="H75" s="204"/>
      <c r="I75" s="205" t="s">
        <v>112</v>
      </c>
      <c r="J75" s="117">
        <f>SUM(J63:J74)</f>
        <v>691544.4426348639</v>
      </c>
    </row>
    <row r="76" spans="1:61" x14ac:dyDescent="0.25">
      <c r="A76" s="56"/>
      <c r="B76" s="56"/>
      <c r="C76" s="56"/>
      <c r="D76" s="55"/>
      <c r="E76" s="55"/>
      <c r="F76" s="55"/>
      <c r="G76" s="55"/>
      <c r="H76" s="111"/>
      <c r="I76" s="70" t="s">
        <v>113</v>
      </c>
      <c r="J76" s="88">
        <f>+J75*0.16</f>
        <v>110647.11082157823</v>
      </c>
    </row>
    <row r="77" spans="1:61" x14ac:dyDescent="0.25">
      <c r="A77" s="55"/>
      <c r="B77" s="55"/>
      <c r="C77" s="55"/>
      <c r="D77" s="55"/>
      <c r="E77" s="55"/>
      <c r="F77" s="55"/>
      <c r="G77" s="55"/>
      <c r="H77" s="111"/>
      <c r="I77" s="72" t="s">
        <v>114</v>
      </c>
      <c r="J77" s="89">
        <f>+J75+J76</f>
        <v>802191.55345644208</v>
      </c>
    </row>
    <row r="78" spans="1:61" x14ac:dyDescent="0.25">
      <c r="A78" s="55"/>
      <c r="B78" s="55"/>
      <c r="C78" s="55"/>
      <c r="D78" s="55"/>
      <c r="E78" s="55"/>
      <c r="F78" s="55"/>
      <c r="G78" s="55"/>
      <c r="H78" s="55"/>
      <c r="I78" s="111"/>
      <c r="J78" s="72"/>
    </row>
    <row r="79" spans="1:61" x14ac:dyDescent="0.25">
      <c r="A79" s="56" t="s">
        <v>146</v>
      </c>
      <c r="B79" s="55"/>
      <c r="C79" s="56"/>
      <c r="D79" s="56"/>
      <c r="E79" s="55"/>
      <c r="F79" s="55"/>
      <c r="G79" s="55"/>
      <c r="H79" s="55"/>
      <c r="I79" s="55"/>
      <c r="J79" s="55"/>
    </row>
    <row r="80" spans="1:61" x14ac:dyDescent="0.25">
      <c r="A80" s="56" t="s">
        <v>147</v>
      </c>
      <c r="B80" s="55"/>
      <c r="C80" s="342" t="s">
        <v>148</v>
      </c>
      <c r="D80" s="342"/>
      <c r="E80" s="342"/>
      <c r="F80" s="342"/>
      <c r="G80" s="342"/>
      <c r="H80" s="342"/>
      <c r="I80" s="342"/>
      <c r="J80" s="342"/>
    </row>
    <row r="81" spans="1:11" x14ac:dyDescent="0.25">
      <c r="A81" s="55"/>
      <c r="B81" s="56"/>
      <c r="C81" s="340" t="s">
        <v>149</v>
      </c>
      <c r="D81" s="340"/>
      <c r="E81" s="340"/>
      <c r="F81" s="340"/>
      <c r="G81" s="340" t="s">
        <v>150</v>
      </c>
      <c r="H81" s="340" t="s">
        <v>151</v>
      </c>
      <c r="I81" s="340" t="s">
        <v>152</v>
      </c>
      <c r="J81" s="343" t="s">
        <v>153</v>
      </c>
    </row>
    <row r="82" spans="1:11" x14ac:dyDescent="0.25">
      <c r="A82" s="55"/>
      <c r="B82" s="56"/>
      <c r="C82" s="340"/>
      <c r="D82" s="340"/>
      <c r="E82" s="340"/>
      <c r="F82" s="340"/>
      <c r="G82" s="340"/>
      <c r="H82" s="340"/>
      <c r="I82" s="340"/>
      <c r="J82" s="343"/>
    </row>
    <row r="83" spans="1:11" x14ac:dyDescent="0.25">
      <c r="A83" s="55"/>
      <c r="B83" s="56"/>
      <c r="C83" s="344" t="s">
        <v>154</v>
      </c>
      <c r="D83" s="344"/>
      <c r="E83" s="344"/>
      <c r="F83" s="344"/>
      <c r="G83" s="113">
        <v>1200</v>
      </c>
      <c r="H83" s="114">
        <f>G83*H3</f>
        <v>6538.0223999999998</v>
      </c>
      <c r="I83" s="78">
        <v>0</v>
      </c>
      <c r="J83" s="112">
        <f t="shared" ref="J83:J88" si="6">H83*I83</f>
        <v>0</v>
      </c>
    </row>
    <row r="84" spans="1:11" x14ac:dyDescent="0.25">
      <c r="A84" s="55"/>
      <c r="B84" s="56"/>
      <c r="C84" s="344" t="s">
        <v>155</v>
      </c>
      <c r="D84" s="344"/>
      <c r="E84" s="344"/>
      <c r="F84" s="344"/>
      <c r="G84" s="114">
        <v>2000</v>
      </c>
      <c r="H84" s="114">
        <f>+G84*H$3</f>
        <v>10896.704</v>
      </c>
      <c r="I84" s="78">
        <v>35</v>
      </c>
      <c r="J84" s="112">
        <f t="shared" si="6"/>
        <v>381384.64</v>
      </c>
    </row>
    <row r="85" spans="1:11" x14ac:dyDescent="0.25">
      <c r="A85" s="55"/>
      <c r="B85" s="56"/>
      <c r="C85" s="345" t="s">
        <v>156</v>
      </c>
      <c r="D85" s="345"/>
      <c r="E85" s="345"/>
      <c r="F85" s="345"/>
      <c r="G85" s="115">
        <v>3000</v>
      </c>
      <c r="H85" s="115">
        <f>+G85*H3</f>
        <v>16345.056</v>
      </c>
      <c r="I85" s="109">
        <v>28</v>
      </c>
      <c r="J85" s="116">
        <f t="shared" si="6"/>
        <v>457661.56800000003</v>
      </c>
    </row>
    <row r="86" spans="1:11" x14ac:dyDescent="0.25">
      <c r="A86" s="55"/>
      <c r="B86" s="55"/>
      <c r="C86" s="344" t="s">
        <v>157</v>
      </c>
      <c r="D86" s="344"/>
      <c r="E86" s="344"/>
      <c r="F86" s="344"/>
      <c r="G86" s="114">
        <v>4500</v>
      </c>
      <c r="H86" s="114">
        <f>+G86*H3</f>
        <v>24517.583999999999</v>
      </c>
      <c r="I86" s="78">
        <v>0</v>
      </c>
      <c r="J86" s="112">
        <f>H86*I86</f>
        <v>0</v>
      </c>
    </row>
    <row r="87" spans="1:11" x14ac:dyDescent="0.25">
      <c r="A87" s="55"/>
      <c r="B87" s="55"/>
      <c r="C87" s="344" t="s">
        <v>158</v>
      </c>
      <c r="D87" s="344"/>
      <c r="E87" s="344"/>
      <c r="F87" s="344"/>
      <c r="G87" s="114">
        <v>1200</v>
      </c>
      <c r="H87" s="114">
        <f>G87*H3</f>
        <v>6538.0223999999998</v>
      </c>
      <c r="I87" s="78">
        <v>157</v>
      </c>
      <c r="J87" s="112">
        <f t="shared" si="6"/>
        <v>1026469.5168</v>
      </c>
    </row>
    <row r="88" spans="1:11" x14ac:dyDescent="0.25">
      <c r="A88" s="55"/>
      <c r="B88" s="55"/>
      <c r="C88" s="341" t="s">
        <v>159</v>
      </c>
      <c r="D88" s="341"/>
      <c r="E88" s="341"/>
      <c r="F88" s="341"/>
      <c r="G88" s="88">
        <v>4500</v>
      </c>
      <c r="H88" s="88">
        <f>+G88*H3</f>
        <v>24517.583999999999</v>
      </c>
      <c r="I88" s="110">
        <v>82</v>
      </c>
      <c r="J88" s="117">
        <f t="shared" si="6"/>
        <v>2010441.8879999998</v>
      </c>
    </row>
    <row r="89" spans="1:11" x14ac:dyDescent="0.25">
      <c r="A89" s="55"/>
      <c r="B89" s="55"/>
      <c r="C89" s="55"/>
      <c r="D89" s="55"/>
      <c r="E89" s="55"/>
      <c r="F89" s="55"/>
      <c r="G89" s="55"/>
      <c r="H89" s="55"/>
      <c r="I89" s="56" t="s">
        <v>112</v>
      </c>
      <c r="J89" s="112">
        <f>SUM(J83:J88)</f>
        <v>3875957.6127999998</v>
      </c>
      <c r="K89" s="209"/>
    </row>
    <row r="90" spans="1:11" x14ac:dyDescent="0.25">
      <c r="A90" s="55"/>
      <c r="B90" s="55"/>
      <c r="C90" s="55"/>
      <c r="D90" s="55"/>
      <c r="E90" s="55"/>
      <c r="F90" s="55"/>
      <c r="G90" s="55"/>
      <c r="H90" s="55"/>
      <c r="I90" s="70" t="s">
        <v>113</v>
      </c>
      <c r="J90" s="88">
        <f>0.16*J89</f>
        <v>620153.21804800001</v>
      </c>
      <c r="K90" s="168"/>
    </row>
    <row r="91" spans="1:11" x14ac:dyDescent="0.25">
      <c r="A91" s="55"/>
      <c r="B91" s="56"/>
      <c r="C91" s="55"/>
      <c r="D91" s="55"/>
      <c r="E91" s="55"/>
      <c r="F91" s="55"/>
      <c r="G91" s="55"/>
      <c r="H91" s="55"/>
      <c r="I91" s="72" t="s">
        <v>114</v>
      </c>
      <c r="J91" s="89">
        <f>J90+J89</f>
        <v>4496110.830848</v>
      </c>
      <c r="K91" s="129"/>
    </row>
    <row r="92" spans="1:11" x14ac:dyDescent="0.25">
      <c r="A92" s="56" t="s">
        <v>160</v>
      </c>
      <c r="B92" s="55"/>
      <c r="C92" s="55"/>
      <c r="D92" s="55"/>
      <c r="E92" s="55"/>
      <c r="F92" s="55"/>
      <c r="G92" s="55"/>
      <c r="H92" s="55"/>
      <c r="I92" s="55"/>
      <c r="J92" s="55"/>
      <c r="K92" s="168"/>
    </row>
    <row r="93" spans="1:11" x14ac:dyDescent="0.25">
      <c r="A93" s="56" t="s">
        <v>161</v>
      </c>
      <c r="B93" s="55"/>
      <c r="C93" s="55"/>
      <c r="D93" s="55"/>
      <c r="E93" s="55"/>
      <c r="F93" s="55"/>
      <c r="G93" s="57">
        <v>5.4483519999999999</v>
      </c>
      <c r="H93" s="55"/>
      <c r="I93" s="55"/>
      <c r="J93" s="112"/>
    </row>
    <row r="94" spans="1:11" x14ac:dyDescent="0.25">
      <c r="A94" s="55"/>
      <c r="B94" s="118" t="s">
        <v>162</v>
      </c>
      <c r="C94" s="118"/>
      <c r="D94" s="118"/>
      <c r="E94" s="118"/>
      <c r="F94" s="118"/>
      <c r="G94" s="118"/>
      <c r="H94" s="118"/>
      <c r="I94" s="118"/>
      <c r="J94" s="118"/>
    </row>
    <row r="95" spans="1:11" x14ac:dyDescent="0.25">
      <c r="A95" s="55"/>
      <c r="B95" s="340" t="s">
        <v>163</v>
      </c>
      <c r="C95" s="340" t="s">
        <v>164</v>
      </c>
      <c r="D95" s="340" t="s">
        <v>165</v>
      </c>
      <c r="E95" s="340" t="s">
        <v>166</v>
      </c>
      <c r="F95" s="340" t="s">
        <v>167</v>
      </c>
      <c r="G95" s="340" t="s">
        <v>168</v>
      </c>
      <c r="H95" s="340" t="s">
        <v>169</v>
      </c>
      <c r="I95" s="340" t="s">
        <v>170</v>
      </c>
      <c r="J95" s="340" t="s">
        <v>171</v>
      </c>
    </row>
    <row r="96" spans="1:11" x14ac:dyDescent="0.25">
      <c r="A96" s="55"/>
      <c r="B96" s="340"/>
      <c r="C96" s="340"/>
      <c r="D96" s="340"/>
      <c r="E96" s="340"/>
      <c r="F96" s="340"/>
      <c r="G96" s="340"/>
      <c r="H96" s="340"/>
      <c r="I96" s="340"/>
      <c r="J96" s="340"/>
    </row>
    <row r="97" spans="1:11" x14ac:dyDescent="0.25">
      <c r="A97" s="55"/>
      <c r="B97" s="75"/>
      <c r="C97" s="75"/>
      <c r="D97" s="75"/>
      <c r="E97" s="75"/>
      <c r="F97" s="75"/>
      <c r="G97" s="75"/>
      <c r="H97" s="340"/>
      <c r="I97" s="75"/>
      <c r="J97" s="75"/>
    </row>
    <row r="98" spans="1:11" x14ac:dyDescent="0.25">
      <c r="A98" s="55"/>
      <c r="B98" s="108" t="s">
        <v>980</v>
      </c>
      <c r="C98" s="119">
        <v>166090.57709975998</v>
      </c>
      <c r="D98" s="119">
        <v>150000</v>
      </c>
      <c r="E98" s="119">
        <v>234971.1</v>
      </c>
      <c r="F98" s="119">
        <f t="shared" ref="F98:F118" si="7">+D98*0.02</f>
        <v>3000</v>
      </c>
      <c r="G98" s="119">
        <f t="shared" ref="G98:G118" si="8">+C98*0.0375</f>
        <v>6228.3966412409991</v>
      </c>
      <c r="H98" s="131">
        <f t="shared" ref="H98:H118" si="9">D98/E98</f>
        <v>0.63837637905257283</v>
      </c>
      <c r="I98" s="132">
        <f t="shared" ref="I98:I118" si="10">+IF(H98=0," ",IF(H98&gt;=80%,8%,6%))</f>
        <v>0.06</v>
      </c>
      <c r="J98" s="120">
        <f t="shared" ref="J98:J118" si="11">+F98+G98+(I98*D98)</f>
        <v>18228.396641241001</v>
      </c>
      <c r="K98" s="122">
        <f>D98/H$3</f>
        <v>27531.260828962593</v>
      </c>
    </row>
    <row r="99" spans="1:11" x14ac:dyDescent="0.25">
      <c r="A99" s="55"/>
      <c r="B99" s="108" t="s">
        <v>981</v>
      </c>
      <c r="C99" s="119">
        <v>198169.92191423997</v>
      </c>
      <c r="D99" s="119">
        <v>195000</v>
      </c>
      <c r="E99" s="119">
        <v>322900</v>
      </c>
      <c r="F99" s="119">
        <f t="shared" si="7"/>
        <v>3900</v>
      </c>
      <c r="G99" s="119">
        <f t="shared" si="8"/>
        <v>7431.3720717839988</v>
      </c>
      <c r="H99" s="131">
        <f t="shared" si="9"/>
        <v>0.60390213688448435</v>
      </c>
      <c r="I99" s="132">
        <f t="shared" si="10"/>
        <v>0.06</v>
      </c>
      <c r="J99" s="120">
        <f t="shared" si="11"/>
        <v>23031.372071783997</v>
      </c>
      <c r="K99" s="122">
        <f t="shared" ref="K99:K118" si="12">D99/H$3</f>
        <v>35790.639077651373</v>
      </c>
    </row>
    <row r="100" spans="1:11" x14ac:dyDescent="0.25">
      <c r="A100" s="55"/>
      <c r="B100" s="108" t="s">
        <v>982</v>
      </c>
      <c r="C100" s="119">
        <v>450856.94529839995</v>
      </c>
      <c r="D100" s="119">
        <v>175000</v>
      </c>
      <c r="E100" s="119">
        <v>275000</v>
      </c>
      <c r="F100" s="119">
        <f t="shared" si="7"/>
        <v>3500</v>
      </c>
      <c r="G100" s="119">
        <f t="shared" si="8"/>
        <v>16907.135448689998</v>
      </c>
      <c r="H100" s="131">
        <f t="shared" si="9"/>
        <v>0.63636363636363635</v>
      </c>
      <c r="I100" s="132">
        <f t="shared" si="10"/>
        <v>0.06</v>
      </c>
      <c r="J100" s="120">
        <f t="shared" si="11"/>
        <v>30907.135448689998</v>
      </c>
      <c r="K100" s="122">
        <f t="shared" si="12"/>
        <v>32119.804300456359</v>
      </c>
    </row>
    <row r="101" spans="1:11" x14ac:dyDescent="0.25">
      <c r="A101" s="55"/>
      <c r="B101" s="108" t="s">
        <v>983</v>
      </c>
      <c r="C101" s="119">
        <v>417282.21915648005</v>
      </c>
      <c r="D101" s="119">
        <v>146000</v>
      </c>
      <c r="E101" s="119">
        <v>223324.65</v>
      </c>
      <c r="F101" s="119">
        <f t="shared" si="7"/>
        <v>2920</v>
      </c>
      <c r="G101" s="119">
        <f t="shared" si="8"/>
        <v>15648.083218368001</v>
      </c>
      <c r="H101" s="131">
        <f t="shared" si="9"/>
        <v>0.65375676173678099</v>
      </c>
      <c r="I101" s="132">
        <f t="shared" si="10"/>
        <v>0.06</v>
      </c>
      <c r="J101" s="120">
        <f t="shared" si="11"/>
        <v>27328.083218368003</v>
      </c>
      <c r="K101" s="122">
        <f t="shared" si="12"/>
        <v>26797.09387352359</v>
      </c>
    </row>
    <row r="102" spans="1:11" x14ac:dyDescent="0.25">
      <c r="A102" s="55"/>
      <c r="B102" s="108" t="s">
        <v>984</v>
      </c>
      <c r="C102" s="119">
        <v>243397.33567659999</v>
      </c>
      <c r="D102" s="119">
        <v>116000</v>
      </c>
      <c r="E102" s="119">
        <v>117750</v>
      </c>
      <c r="F102" s="119">
        <f t="shared" si="7"/>
        <v>2320</v>
      </c>
      <c r="G102" s="119">
        <f t="shared" si="8"/>
        <v>9127.4000878725001</v>
      </c>
      <c r="H102" s="131">
        <f t="shared" si="9"/>
        <v>0.9851380042462845</v>
      </c>
      <c r="I102" s="132">
        <f t="shared" si="10"/>
        <v>0.08</v>
      </c>
      <c r="J102" s="120">
        <f t="shared" si="11"/>
        <v>20727.400087872498</v>
      </c>
      <c r="K102" s="122">
        <f t="shared" si="12"/>
        <v>21290.841707731073</v>
      </c>
    </row>
    <row r="103" spans="1:11" x14ac:dyDescent="0.25">
      <c r="A103" s="55"/>
      <c r="B103" s="108" t="s">
        <v>985</v>
      </c>
      <c r="C103" s="119">
        <v>328210.77984084003</v>
      </c>
      <c r="D103" s="119">
        <v>116000</v>
      </c>
      <c r="E103" s="119">
        <v>117750</v>
      </c>
      <c r="F103" s="119">
        <f t="shared" si="7"/>
        <v>2320</v>
      </c>
      <c r="G103" s="119">
        <f t="shared" si="8"/>
        <v>12307.904244031501</v>
      </c>
      <c r="H103" s="131">
        <f t="shared" si="9"/>
        <v>0.9851380042462845</v>
      </c>
      <c r="I103" s="132">
        <f t="shared" si="10"/>
        <v>0.08</v>
      </c>
      <c r="J103" s="120">
        <f t="shared" si="11"/>
        <v>23907.904244031502</v>
      </c>
      <c r="K103" s="122">
        <f t="shared" si="12"/>
        <v>21290.841707731073</v>
      </c>
    </row>
    <row r="104" spans="1:11" x14ac:dyDescent="0.25">
      <c r="A104" s="55"/>
      <c r="B104" s="108" t="s">
        <v>986</v>
      </c>
      <c r="C104" s="119">
        <v>147587.72039896002</v>
      </c>
      <c r="D104" s="119">
        <v>170000</v>
      </c>
      <c r="E104" s="119">
        <v>263890.62</v>
      </c>
      <c r="F104" s="119">
        <f t="shared" si="7"/>
        <v>3400</v>
      </c>
      <c r="G104" s="119">
        <f t="shared" si="8"/>
        <v>5534.5395149610004</v>
      </c>
      <c r="H104" s="131">
        <f t="shared" si="9"/>
        <v>0.6442063003224594</v>
      </c>
      <c r="I104" s="132">
        <f t="shared" si="10"/>
        <v>0.06</v>
      </c>
      <c r="J104" s="120">
        <f t="shared" si="11"/>
        <v>19134.539514961001</v>
      </c>
      <c r="K104" s="122">
        <f t="shared" si="12"/>
        <v>31202.095606157607</v>
      </c>
    </row>
    <row r="105" spans="1:11" x14ac:dyDescent="0.25">
      <c r="A105" s="55"/>
      <c r="B105" s="108" t="s">
        <v>987</v>
      </c>
      <c r="C105" s="119">
        <v>291963.97883012006</v>
      </c>
      <c r="D105" s="119">
        <v>176400</v>
      </c>
      <c r="E105" s="119">
        <v>291900</v>
      </c>
      <c r="F105" s="119">
        <f t="shared" si="7"/>
        <v>3528</v>
      </c>
      <c r="G105" s="119">
        <f t="shared" si="8"/>
        <v>10948.649206129501</v>
      </c>
      <c r="H105" s="131">
        <f t="shared" si="9"/>
        <v>0.60431654676258995</v>
      </c>
      <c r="I105" s="132">
        <f t="shared" si="10"/>
        <v>0.06</v>
      </c>
      <c r="J105" s="120">
        <f t="shared" si="11"/>
        <v>25060.649206129499</v>
      </c>
      <c r="K105" s="122">
        <f t="shared" si="12"/>
        <v>32376.762734860011</v>
      </c>
    </row>
    <row r="106" spans="1:11" x14ac:dyDescent="0.25">
      <c r="A106" s="55"/>
      <c r="B106" s="108" t="s">
        <v>988</v>
      </c>
      <c r="C106" s="119">
        <v>151955.79579654001</v>
      </c>
      <c r="D106" s="119">
        <v>125000</v>
      </c>
      <c r="E106" s="119">
        <v>196500</v>
      </c>
      <c r="F106" s="119">
        <f t="shared" si="7"/>
        <v>2500</v>
      </c>
      <c r="G106" s="119">
        <f t="shared" si="8"/>
        <v>5698.3423423702507</v>
      </c>
      <c r="H106" s="131">
        <f t="shared" si="9"/>
        <v>0.63613231552162852</v>
      </c>
      <c r="I106" s="132">
        <f t="shared" si="10"/>
        <v>0.06</v>
      </c>
      <c r="J106" s="120">
        <f t="shared" si="11"/>
        <v>15698.342342370252</v>
      </c>
      <c r="K106" s="122">
        <f t="shared" si="12"/>
        <v>22942.717357468828</v>
      </c>
    </row>
    <row r="107" spans="1:11" x14ac:dyDescent="0.25">
      <c r="A107" s="55"/>
      <c r="B107" s="108" t="s">
        <v>989</v>
      </c>
      <c r="C107" s="119">
        <v>402088.76152627997</v>
      </c>
      <c r="D107" s="119">
        <v>165000</v>
      </c>
      <c r="E107" s="119">
        <v>254177.23</v>
      </c>
      <c r="F107" s="119">
        <f t="shared" si="7"/>
        <v>3300</v>
      </c>
      <c r="G107" s="119">
        <f t="shared" si="8"/>
        <v>15078.328557235498</v>
      </c>
      <c r="H107" s="131">
        <f t="shared" si="9"/>
        <v>0.64915334863000906</v>
      </c>
      <c r="I107" s="132">
        <f t="shared" si="10"/>
        <v>0.06</v>
      </c>
      <c r="J107" s="120">
        <f t="shared" si="11"/>
        <v>28278.328557235498</v>
      </c>
      <c r="K107" s="122">
        <f t="shared" si="12"/>
        <v>30284.386911858852</v>
      </c>
    </row>
    <row r="108" spans="1:11" x14ac:dyDescent="0.25">
      <c r="A108" s="55"/>
      <c r="B108" s="108" t="s">
        <v>990</v>
      </c>
      <c r="C108" s="119">
        <v>274384.0233532</v>
      </c>
      <c r="D108" s="119">
        <v>116000</v>
      </c>
      <c r="E108" s="119">
        <v>117750</v>
      </c>
      <c r="F108" s="119">
        <f t="shared" si="7"/>
        <v>2320</v>
      </c>
      <c r="G108" s="119">
        <f t="shared" si="8"/>
        <v>10289.400875744999</v>
      </c>
      <c r="H108" s="131">
        <f t="shared" si="9"/>
        <v>0.9851380042462845</v>
      </c>
      <c r="I108" s="132">
        <f t="shared" si="10"/>
        <v>0.08</v>
      </c>
      <c r="J108" s="120">
        <f t="shared" si="11"/>
        <v>21889.400875744999</v>
      </c>
      <c r="K108" s="122">
        <f t="shared" si="12"/>
        <v>21290.841707731073</v>
      </c>
    </row>
    <row r="109" spans="1:11" x14ac:dyDescent="0.25">
      <c r="A109" s="55"/>
      <c r="B109" s="108" t="s">
        <v>991</v>
      </c>
      <c r="C109" s="119">
        <v>281299.84686756</v>
      </c>
      <c r="D109" s="119">
        <v>175000</v>
      </c>
      <c r="E109" s="119">
        <v>275000</v>
      </c>
      <c r="F109" s="119">
        <f t="shared" si="7"/>
        <v>3500</v>
      </c>
      <c r="G109" s="119">
        <f t="shared" si="8"/>
        <v>10548.744257533499</v>
      </c>
      <c r="H109" s="131">
        <f t="shared" si="9"/>
        <v>0.63636363636363635</v>
      </c>
      <c r="I109" s="132">
        <f t="shared" si="10"/>
        <v>0.06</v>
      </c>
      <c r="J109" s="120">
        <f t="shared" si="11"/>
        <v>24548.744257533501</v>
      </c>
      <c r="K109" s="122">
        <f t="shared" si="12"/>
        <v>32119.804300456359</v>
      </c>
    </row>
    <row r="110" spans="1:11" x14ac:dyDescent="0.25">
      <c r="A110" s="55"/>
      <c r="B110" s="108" t="s">
        <v>992</v>
      </c>
      <c r="C110" s="119">
        <v>488193.07844943996</v>
      </c>
      <c r="D110" s="119">
        <v>195000</v>
      </c>
      <c r="E110" s="119">
        <v>302907.45</v>
      </c>
      <c r="F110" s="119">
        <f t="shared" si="7"/>
        <v>3900</v>
      </c>
      <c r="G110" s="119">
        <f t="shared" si="8"/>
        <v>18307.240441853999</v>
      </c>
      <c r="H110" s="131">
        <f t="shared" si="9"/>
        <v>0.64376099036190759</v>
      </c>
      <c r="I110" s="132">
        <f t="shared" si="10"/>
        <v>0.06</v>
      </c>
      <c r="J110" s="120">
        <f t="shared" si="11"/>
        <v>33907.240441853995</v>
      </c>
      <c r="K110" s="122">
        <f t="shared" si="12"/>
        <v>35790.639077651373</v>
      </c>
    </row>
    <row r="111" spans="1:11" x14ac:dyDescent="0.25">
      <c r="A111" s="55"/>
      <c r="B111" s="108" t="s">
        <v>993</v>
      </c>
      <c r="C111" s="119">
        <v>381919.79645848001</v>
      </c>
      <c r="D111" s="119">
        <v>176400</v>
      </c>
      <c r="E111" s="119">
        <v>291900</v>
      </c>
      <c r="F111" s="119">
        <f t="shared" si="7"/>
        <v>3528</v>
      </c>
      <c r="G111" s="119">
        <f t="shared" si="8"/>
        <v>14321.992367192999</v>
      </c>
      <c r="H111" s="131">
        <f t="shared" si="9"/>
        <v>0.60431654676258995</v>
      </c>
      <c r="I111" s="132">
        <f t="shared" si="10"/>
        <v>0.06</v>
      </c>
      <c r="J111" s="120">
        <f t="shared" si="11"/>
        <v>28433.992367193001</v>
      </c>
      <c r="K111" s="122">
        <f t="shared" si="12"/>
        <v>32376.762734860011</v>
      </c>
    </row>
    <row r="112" spans="1:11" x14ac:dyDescent="0.25">
      <c r="A112" s="55"/>
      <c r="B112" s="108" t="s">
        <v>994</v>
      </c>
      <c r="C112" s="119">
        <v>322769.15793943993</v>
      </c>
      <c r="D112" s="119">
        <v>116000</v>
      </c>
      <c r="E112" s="119">
        <v>117750</v>
      </c>
      <c r="F112" s="119">
        <f t="shared" si="7"/>
        <v>2320</v>
      </c>
      <c r="G112" s="119">
        <f t="shared" si="8"/>
        <v>12103.843422728996</v>
      </c>
      <c r="H112" s="131">
        <f t="shared" si="9"/>
        <v>0.9851380042462845</v>
      </c>
      <c r="I112" s="132">
        <f t="shared" si="10"/>
        <v>0.08</v>
      </c>
      <c r="J112" s="120">
        <f t="shared" si="11"/>
        <v>23703.843422728998</v>
      </c>
      <c r="K112" s="122">
        <f t="shared" si="12"/>
        <v>21290.841707731073</v>
      </c>
    </row>
    <row r="113" spans="1:11" x14ac:dyDescent="0.25">
      <c r="A113" s="55"/>
      <c r="B113" s="108" t="s">
        <v>995</v>
      </c>
      <c r="C113" s="119">
        <v>383559.16982188</v>
      </c>
      <c r="D113" s="119">
        <v>176400</v>
      </c>
      <c r="E113" s="119">
        <v>291900</v>
      </c>
      <c r="F113" s="119">
        <f t="shared" si="7"/>
        <v>3528</v>
      </c>
      <c r="G113" s="119">
        <f t="shared" si="8"/>
        <v>14383.4688683205</v>
      </c>
      <c r="H113" s="131">
        <f t="shared" si="9"/>
        <v>0.60431654676258995</v>
      </c>
      <c r="I113" s="132">
        <f t="shared" si="10"/>
        <v>0.06</v>
      </c>
      <c r="J113" s="120">
        <f t="shared" si="11"/>
        <v>28495.468868320502</v>
      </c>
      <c r="K113" s="122">
        <f t="shared" si="12"/>
        <v>32376.762734860011</v>
      </c>
    </row>
    <row r="114" spans="1:11" x14ac:dyDescent="0.25">
      <c r="A114" s="55"/>
      <c r="B114" s="108" t="s">
        <v>996</v>
      </c>
      <c r="C114" s="119">
        <v>398954.71097695007</v>
      </c>
      <c r="D114" s="119">
        <v>247000</v>
      </c>
      <c r="E114" s="119">
        <v>329350</v>
      </c>
      <c r="F114" s="119">
        <f t="shared" si="7"/>
        <v>4940</v>
      </c>
      <c r="G114" s="119">
        <f t="shared" si="8"/>
        <v>14960.801661635627</v>
      </c>
      <c r="H114" s="131">
        <f t="shared" si="9"/>
        <v>0.74996204645513886</v>
      </c>
      <c r="I114" s="132">
        <f t="shared" si="10"/>
        <v>0.06</v>
      </c>
      <c r="J114" s="120">
        <f t="shared" si="11"/>
        <v>34720.801661635625</v>
      </c>
      <c r="K114" s="122">
        <f t="shared" si="12"/>
        <v>45334.809498358401</v>
      </c>
    </row>
    <row r="115" spans="1:11" x14ac:dyDescent="0.25">
      <c r="A115" s="55"/>
      <c r="B115" s="108" t="s">
        <v>997</v>
      </c>
      <c r="C115" s="119">
        <v>415875.70706864004</v>
      </c>
      <c r="D115" s="119">
        <v>190000</v>
      </c>
      <c r="E115" s="119">
        <v>289500</v>
      </c>
      <c r="F115" s="119">
        <f t="shared" si="7"/>
        <v>3800</v>
      </c>
      <c r="G115" s="119">
        <f t="shared" si="8"/>
        <v>15595.339015074002</v>
      </c>
      <c r="H115" s="131">
        <f t="shared" si="9"/>
        <v>0.65630397236614857</v>
      </c>
      <c r="I115" s="132">
        <f t="shared" si="10"/>
        <v>0.06</v>
      </c>
      <c r="J115" s="120">
        <f t="shared" si="11"/>
        <v>30795.339015074002</v>
      </c>
      <c r="K115" s="122">
        <f t="shared" si="12"/>
        <v>34872.930383352621</v>
      </c>
    </row>
    <row r="116" spans="1:11" x14ac:dyDescent="0.25">
      <c r="A116" s="55"/>
      <c r="B116" s="108" t="s">
        <v>998</v>
      </c>
      <c r="C116" s="119">
        <v>768081.3824414002</v>
      </c>
      <c r="D116" s="119">
        <v>342000</v>
      </c>
      <c r="E116" s="119">
        <v>424000</v>
      </c>
      <c r="F116" s="119">
        <f t="shared" si="7"/>
        <v>6840</v>
      </c>
      <c r="G116" s="119">
        <f t="shared" si="8"/>
        <v>28803.051841552508</v>
      </c>
      <c r="H116" s="131">
        <f t="shared" si="9"/>
        <v>0.80660377358490565</v>
      </c>
      <c r="I116" s="132">
        <f t="shared" si="10"/>
        <v>0.08</v>
      </c>
      <c r="J116" s="120">
        <f t="shared" si="11"/>
        <v>63003.051841552508</v>
      </c>
      <c r="K116" s="122">
        <f t="shared" si="12"/>
        <v>62771.274690034712</v>
      </c>
    </row>
    <row r="117" spans="1:11" x14ac:dyDescent="0.25">
      <c r="A117" s="55"/>
      <c r="B117" s="108" t="s">
        <v>999</v>
      </c>
      <c r="C117" s="119">
        <v>804766.4051295598</v>
      </c>
      <c r="D117" s="119">
        <v>339000</v>
      </c>
      <c r="E117" s="119">
        <v>431000</v>
      </c>
      <c r="F117" s="119">
        <f t="shared" si="7"/>
        <v>6780</v>
      </c>
      <c r="G117" s="119">
        <f t="shared" si="8"/>
        <v>30178.740192358491</v>
      </c>
      <c r="H117" s="131">
        <f t="shared" si="9"/>
        <v>0.78654292343387466</v>
      </c>
      <c r="I117" s="132">
        <f t="shared" si="10"/>
        <v>0.06</v>
      </c>
      <c r="J117" s="120">
        <f t="shared" si="11"/>
        <v>57298.740192358491</v>
      </c>
      <c r="K117" s="122">
        <f t="shared" si="12"/>
        <v>62220.649473455458</v>
      </c>
    </row>
    <row r="118" spans="1:11" x14ac:dyDescent="0.25">
      <c r="A118" s="55"/>
      <c r="B118" s="173" t="s">
        <v>1000</v>
      </c>
      <c r="C118" s="98">
        <v>778033.72181380016</v>
      </c>
      <c r="D118" s="98">
        <v>342000</v>
      </c>
      <c r="E118" s="98">
        <v>459000</v>
      </c>
      <c r="F118" s="119">
        <f t="shared" si="7"/>
        <v>6840</v>
      </c>
      <c r="G118" s="119">
        <f t="shared" si="8"/>
        <v>29176.264568017505</v>
      </c>
      <c r="H118" s="131">
        <f t="shared" si="9"/>
        <v>0.74509803921568629</v>
      </c>
      <c r="I118" s="132">
        <f t="shared" si="10"/>
        <v>0.06</v>
      </c>
      <c r="J118" s="120">
        <f t="shared" si="11"/>
        <v>56536.264568017505</v>
      </c>
      <c r="K118" s="122">
        <f t="shared" si="12"/>
        <v>62771.274690034712</v>
      </c>
    </row>
    <row r="119" spans="1:11" x14ac:dyDescent="0.25">
      <c r="A119" s="55"/>
      <c r="B119" s="133"/>
      <c r="C119" s="137">
        <f>SUM(C98:C118)</f>
        <v>8095441.0358585697</v>
      </c>
      <c r="D119" s="137">
        <f>SUM(D98:D118)</f>
        <v>3949200</v>
      </c>
      <c r="E119" s="133"/>
      <c r="F119" s="135"/>
      <c r="G119" s="136"/>
      <c r="H119" s="133"/>
      <c r="I119" s="134" t="s">
        <v>112</v>
      </c>
      <c r="J119" s="137">
        <f>SUM(J98:J118)</f>
        <v>635635.03884469625</v>
      </c>
    </row>
    <row r="120" spans="1:11" x14ac:dyDescent="0.25">
      <c r="A120" s="55"/>
      <c r="B120" s="121"/>
      <c r="C120" s="121"/>
      <c r="D120" s="122"/>
      <c r="E120" s="121"/>
      <c r="F120" s="121"/>
      <c r="G120" s="121"/>
      <c r="H120" s="121"/>
      <c r="I120" s="123" t="s">
        <v>113</v>
      </c>
      <c r="J120" s="124">
        <f>0.16*J119</f>
        <v>101701.60621515141</v>
      </c>
    </row>
    <row r="121" spans="1:11" x14ac:dyDescent="0.25">
      <c r="A121" s="55"/>
      <c r="B121" s="121"/>
      <c r="C121" s="122"/>
      <c r="D121" s="121"/>
      <c r="E121" s="121"/>
      <c r="F121" s="121"/>
      <c r="G121" s="121"/>
      <c r="H121" s="121"/>
      <c r="I121" s="138" t="s">
        <v>114</v>
      </c>
      <c r="J121" s="125">
        <f>J120+J119</f>
        <v>737336.64505984762</v>
      </c>
    </row>
    <row r="122" spans="1:11" x14ac:dyDescent="0.25">
      <c r="A122" s="55"/>
      <c r="B122" s="55"/>
      <c r="C122" s="112"/>
      <c r="D122" s="112"/>
      <c r="E122" s="55"/>
      <c r="F122" s="55"/>
      <c r="G122" s="55"/>
      <c r="H122" s="55"/>
      <c r="I122" s="55"/>
      <c r="J122" s="55"/>
    </row>
    <row r="123" spans="1:11" x14ac:dyDescent="0.25">
      <c r="A123" s="55"/>
      <c r="B123" s="55"/>
      <c r="C123" s="55"/>
      <c r="D123" s="112"/>
      <c r="E123" s="55"/>
      <c r="F123" s="55"/>
      <c r="G123" s="55"/>
      <c r="H123" s="153" t="s">
        <v>932</v>
      </c>
      <c r="I123" s="154"/>
      <c r="J123" s="126">
        <f>+J18+J33+J40+J77+J91+J121+J55</f>
        <v>7207014.2123239292</v>
      </c>
    </row>
    <row r="124" spans="1:11" x14ac:dyDescent="0.25">
      <c r="A124" s="55"/>
      <c r="B124" s="55"/>
      <c r="C124" s="55"/>
      <c r="D124" s="112"/>
      <c r="E124" s="55"/>
      <c r="F124" s="55"/>
      <c r="H124" s="153" t="s">
        <v>172</v>
      </c>
      <c r="I124" s="154"/>
      <c r="J124" s="126">
        <v>18285879.417904899</v>
      </c>
    </row>
    <row r="125" spans="1:11" x14ac:dyDescent="0.25">
      <c r="A125" s="55"/>
      <c r="B125" s="55"/>
      <c r="C125" s="55"/>
      <c r="D125" s="112"/>
      <c r="E125" s="55"/>
      <c r="F125" s="55"/>
      <c r="G125" s="55"/>
      <c r="H125" s="155" t="s">
        <v>243</v>
      </c>
      <c r="I125" s="154"/>
      <c r="J125" s="126"/>
    </row>
    <row r="126" spans="1:11" ht="15.75" thickBot="1" x14ac:dyDescent="0.3">
      <c r="A126" s="55"/>
      <c r="B126" s="55"/>
      <c r="C126" s="55"/>
      <c r="D126" s="112"/>
      <c r="E126" s="55"/>
      <c r="F126" s="55"/>
      <c r="G126" s="56" t="s">
        <v>173</v>
      </c>
      <c r="H126" s="154"/>
      <c r="I126" s="154"/>
      <c r="J126" s="127">
        <f>J123+J124</f>
        <v>25492893.630228829</v>
      </c>
    </row>
    <row r="127" spans="1:11" ht="15.75" thickTop="1" x14ac:dyDescent="0.25">
      <c r="A127" s="55"/>
      <c r="B127" s="55"/>
      <c r="C127" s="55"/>
      <c r="D127" s="112"/>
      <c r="E127" s="55"/>
      <c r="F127" s="55"/>
      <c r="G127" s="56" t="s">
        <v>174</v>
      </c>
      <c r="H127" s="154"/>
      <c r="I127" s="154"/>
      <c r="J127" s="112"/>
    </row>
    <row r="128" spans="1:11" x14ac:dyDescent="0.25">
      <c r="A128" s="55"/>
      <c r="B128" s="55"/>
      <c r="C128" s="55"/>
      <c r="D128" s="112"/>
      <c r="E128" s="55"/>
      <c r="F128" s="55"/>
      <c r="G128" s="55"/>
      <c r="H128" s="55"/>
      <c r="I128" s="55"/>
      <c r="J128" s="55"/>
    </row>
    <row r="129" spans="1:61" x14ac:dyDescent="0.25">
      <c r="A129" s="55"/>
      <c r="B129" s="55"/>
      <c r="C129" s="55"/>
      <c r="D129" s="55"/>
      <c r="E129" s="55"/>
      <c r="F129" s="55"/>
      <c r="G129" s="55"/>
      <c r="H129" s="55"/>
      <c r="I129" s="55" t="s">
        <v>175</v>
      </c>
      <c r="J129" s="61">
        <f>+J18+J40+J91+J121</f>
        <v>6104115.3337417701</v>
      </c>
      <c r="K129" s="122"/>
    </row>
    <row r="130" spans="1:61" x14ac:dyDescent="0.25">
      <c r="A130" s="55"/>
      <c r="B130" s="55"/>
      <c r="C130" s="55"/>
      <c r="D130" s="55"/>
      <c r="E130" s="55"/>
      <c r="F130" s="55"/>
      <c r="G130" s="55"/>
      <c r="H130" s="55"/>
      <c r="I130" s="55" t="s">
        <v>176</v>
      </c>
      <c r="J130" s="112">
        <f>+J33+J77+L96</f>
        <v>1102898.8785821588</v>
      </c>
    </row>
    <row r="131" spans="1:61" x14ac:dyDescent="0.25">
      <c r="A131" s="55"/>
      <c r="B131" s="55"/>
      <c r="C131" s="55"/>
      <c r="D131" s="55"/>
      <c r="E131" s="55"/>
      <c r="F131" s="55"/>
      <c r="G131" s="55"/>
      <c r="H131" s="55"/>
      <c r="I131" s="55"/>
      <c r="J131" s="55"/>
    </row>
    <row r="132" spans="1:61" x14ac:dyDescent="0.25">
      <c r="A132" s="55"/>
      <c r="B132" s="55"/>
      <c r="C132" s="55"/>
      <c r="D132" s="55"/>
      <c r="E132" s="55"/>
      <c r="F132" s="55"/>
      <c r="G132" s="55"/>
      <c r="H132" s="55"/>
      <c r="I132" s="55"/>
      <c r="J132" s="55"/>
    </row>
    <row r="133" spans="1:61" s="55" customFormat="1" x14ac:dyDescent="0.25"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  <c r="AE133" s="58"/>
      <c r="AF133" s="58"/>
      <c r="AG133" s="58"/>
      <c r="AH133" s="58"/>
      <c r="AI133" s="58"/>
      <c r="AJ133" s="58"/>
      <c r="AK133" s="58"/>
      <c r="AL133" s="58"/>
      <c r="AM133" s="58"/>
      <c r="AN133" s="58"/>
      <c r="AO133" s="58"/>
      <c r="AP133" s="58"/>
      <c r="AQ133" s="58"/>
      <c r="AR133" s="58"/>
      <c r="AS133" s="58"/>
      <c r="AT133" s="58"/>
      <c r="AU133" s="58"/>
      <c r="AV133" s="58"/>
      <c r="AW133" s="58"/>
      <c r="AX133" s="58"/>
      <c r="AY133" s="58"/>
      <c r="AZ133" s="58"/>
      <c r="BA133" s="58"/>
      <c r="BB133" s="58"/>
      <c r="BC133" s="58"/>
      <c r="BD133" s="58"/>
      <c r="BE133" s="58"/>
      <c r="BF133" s="58"/>
      <c r="BG133" s="58"/>
      <c r="BH133" s="58"/>
      <c r="BI133" s="58"/>
    </row>
    <row r="134" spans="1:61" s="55" customFormat="1" x14ac:dyDescent="0.25"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  <c r="AE134" s="58"/>
      <c r="AF134" s="58"/>
      <c r="AG134" s="58"/>
      <c r="AH134" s="58"/>
      <c r="AI134" s="58"/>
      <c r="AJ134" s="58"/>
      <c r="AK134" s="58"/>
      <c r="AL134" s="58"/>
      <c r="AM134" s="58"/>
      <c r="AN134" s="58"/>
      <c r="AO134" s="58"/>
      <c r="AP134" s="58"/>
      <c r="AQ134" s="58"/>
      <c r="AR134" s="58"/>
      <c r="AS134" s="58"/>
      <c r="AT134" s="58"/>
      <c r="AU134" s="58"/>
      <c r="AV134" s="58"/>
      <c r="AW134" s="58"/>
      <c r="AX134" s="58"/>
      <c r="AY134" s="58"/>
      <c r="AZ134" s="58"/>
      <c r="BA134" s="58"/>
      <c r="BB134" s="58"/>
      <c r="BC134" s="58"/>
      <c r="BD134" s="58"/>
      <c r="BE134" s="58"/>
      <c r="BF134" s="58"/>
      <c r="BG134" s="58"/>
      <c r="BH134" s="58"/>
      <c r="BI134" s="58"/>
    </row>
    <row r="135" spans="1:61" s="55" customFormat="1" x14ac:dyDescent="0.25"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  <c r="AE135" s="58"/>
      <c r="AF135" s="58"/>
      <c r="AG135" s="58"/>
      <c r="AH135" s="58"/>
      <c r="AI135" s="58"/>
      <c r="AJ135" s="58"/>
      <c r="AK135" s="58"/>
      <c r="AL135" s="58"/>
      <c r="AM135" s="58"/>
      <c r="AN135" s="58"/>
      <c r="AO135" s="58"/>
      <c r="AP135" s="58"/>
      <c r="AQ135" s="58"/>
      <c r="AR135" s="58"/>
      <c r="AS135" s="58"/>
      <c r="AT135" s="58"/>
      <c r="AU135" s="58"/>
      <c r="AV135" s="58"/>
      <c r="AW135" s="58"/>
      <c r="AX135" s="58"/>
      <c r="AY135" s="58"/>
      <c r="AZ135" s="58"/>
      <c r="BA135" s="58"/>
      <c r="BB135" s="58"/>
      <c r="BC135" s="58"/>
      <c r="BD135" s="58"/>
      <c r="BE135" s="58"/>
      <c r="BF135" s="58"/>
      <c r="BG135" s="58"/>
      <c r="BH135" s="58"/>
      <c r="BI135" s="58"/>
    </row>
    <row r="136" spans="1:61" s="55" customFormat="1" x14ac:dyDescent="0.25"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  <c r="AD136" s="58"/>
      <c r="AE136" s="58"/>
      <c r="AF136" s="58"/>
      <c r="AG136" s="58"/>
      <c r="AH136" s="58"/>
      <c r="AI136" s="58"/>
      <c r="AJ136" s="58"/>
      <c r="AK136" s="58"/>
      <c r="AL136" s="58"/>
      <c r="AM136" s="58"/>
      <c r="AN136" s="58"/>
      <c r="AO136" s="58"/>
      <c r="AP136" s="58"/>
      <c r="AQ136" s="58"/>
      <c r="AR136" s="58"/>
      <c r="AS136" s="58"/>
      <c r="AT136" s="58"/>
      <c r="AU136" s="58"/>
      <c r="AV136" s="58"/>
      <c r="AW136" s="58"/>
      <c r="AX136" s="58"/>
      <c r="AY136" s="58"/>
      <c r="AZ136" s="58"/>
      <c r="BA136" s="58"/>
      <c r="BB136" s="58"/>
      <c r="BC136" s="58"/>
      <c r="BD136" s="58"/>
      <c r="BE136" s="58"/>
      <c r="BF136" s="58"/>
      <c r="BG136" s="58"/>
      <c r="BH136" s="58"/>
      <c r="BI136" s="58"/>
    </row>
    <row r="137" spans="1:61" s="55" customFormat="1" x14ac:dyDescent="0.25"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  <c r="AC137" s="58"/>
      <c r="AD137" s="58"/>
      <c r="AE137" s="58"/>
      <c r="AF137" s="58"/>
      <c r="AG137" s="58"/>
      <c r="AH137" s="58"/>
      <c r="AI137" s="58"/>
      <c r="AJ137" s="58"/>
      <c r="AK137" s="58"/>
      <c r="AL137" s="58"/>
      <c r="AM137" s="58"/>
      <c r="AN137" s="58"/>
      <c r="AO137" s="58"/>
      <c r="AP137" s="58"/>
      <c r="AQ137" s="58"/>
      <c r="AR137" s="58"/>
      <c r="AS137" s="58"/>
      <c r="AT137" s="58"/>
      <c r="AU137" s="58"/>
      <c r="AV137" s="58"/>
      <c r="AW137" s="58"/>
      <c r="AX137" s="58"/>
      <c r="AY137" s="58"/>
      <c r="AZ137" s="58"/>
      <c r="BA137" s="58"/>
      <c r="BB137" s="58"/>
      <c r="BC137" s="58"/>
      <c r="BD137" s="58"/>
      <c r="BE137" s="58"/>
      <c r="BF137" s="58"/>
      <c r="BG137" s="58"/>
      <c r="BH137" s="58"/>
      <c r="BI137" s="58"/>
    </row>
    <row r="138" spans="1:61" s="55" customFormat="1" x14ac:dyDescent="0.25"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  <c r="AD138" s="58"/>
      <c r="AE138" s="58"/>
      <c r="AF138" s="58"/>
      <c r="AG138" s="58"/>
      <c r="AH138" s="58"/>
      <c r="AI138" s="58"/>
      <c r="AJ138" s="58"/>
      <c r="AK138" s="58"/>
      <c r="AL138" s="58"/>
      <c r="AM138" s="58"/>
      <c r="AN138" s="58"/>
      <c r="AO138" s="58"/>
      <c r="AP138" s="58"/>
      <c r="AQ138" s="58"/>
      <c r="AR138" s="58"/>
      <c r="AS138" s="58"/>
      <c r="AT138" s="58"/>
      <c r="AU138" s="58"/>
      <c r="AV138" s="58"/>
      <c r="AW138" s="58"/>
      <c r="AX138" s="58"/>
      <c r="AY138" s="58"/>
      <c r="AZ138" s="58"/>
      <c r="BA138" s="58"/>
      <c r="BB138" s="58"/>
      <c r="BC138" s="58"/>
      <c r="BD138" s="58"/>
      <c r="BE138" s="58"/>
      <c r="BF138" s="58"/>
      <c r="BG138" s="58"/>
      <c r="BH138" s="58"/>
      <c r="BI138" s="58"/>
    </row>
    <row r="139" spans="1:61" s="55" customFormat="1" x14ac:dyDescent="0.25"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  <c r="AA139" s="58"/>
      <c r="AB139" s="58"/>
      <c r="AC139" s="58"/>
      <c r="AD139" s="58"/>
      <c r="AE139" s="58"/>
      <c r="AF139" s="58"/>
      <c r="AG139" s="58"/>
      <c r="AH139" s="58"/>
      <c r="AI139" s="58"/>
      <c r="AJ139" s="58"/>
      <c r="AK139" s="58"/>
      <c r="AL139" s="58"/>
      <c r="AM139" s="58"/>
      <c r="AN139" s="58"/>
      <c r="AO139" s="58"/>
      <c r="AP139" s="58"/>
      <c r="AQ139" s="58"/>
      <c r="AR139" s="58"/>
      <c r="AS139" s="58"/>
      <c r="AT139" s="58"/>
      <c r="AU139" s="58"/>
      <c r="AV139" s="58"/>
      <c r="AW139" s="58"/>
      <c r="AX139" s="58"/>
      <c r="AY139" s="58"/>
      <c r="AZ139" s="58"/>
      <c r="BA139" s="58"/>
      <c r="BB139" s="58"/>
      <c r="BC139" s="58"/>
      <c r="BD139" s="58"/>
      <c r="BE139" s="58"/>
      <c r="BF139" s="58"/>
      <c r="BG139" s="58"/>
      <c r="BH139" s="58"/>
      <c r="BI139" s="58"/>
    </row>
    <row r="140" spans="1:61" s="55" customFormat="1" x14ac:dyDescent="0.25"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  <c r="AC140" s="58"/>
      <c r="AD140" s="58"/>
      <c r="AE140" s="58"/>
      <c r="AF140" s="58"/>
      <c r="AG140" s="58"/>
      <c r="AH140" s="58"/>
      <c r="AI140" s="58"/>
      <c r="AJ140" s="58"/>
      <c r="AK140" s="58"/>
      <c r="AL140" s="58"/>
      <c r="AM140" s="58"/>
      <c r="AN140" s="58"/>
      <c r="AO140" s="58"/>
      <c r="AP140" s="58"/>
      <c r="AQ140" s="58"/>
      <c r="AR140" s="58"/>
      <c r="AS140" s="58"/>
      <c r="AT140" s="58"/>
      <c r="AU140" s="58"/>
      <c r="AV140" s="58"/>
      <c r="AW140" s="58"/>
      <c r="AX140" s="58"/>
      <c r="AY140" s="58"/>
      <c r="AZ140" s="58"/>
      <c r="BA140" s="58"/>
      <c r="BB140" s="58"/>
      <c r="BC140" s="58"/>
      <c r="BD140" s="58"/>
      <c r="BE140" s="58"/>
      <c r="BF140" s="58"/>
      <c r="BG140" s="58"/>
      <c r="BH140" s="58"/>
      <c r="BI140" s="58"/>
    </row>
    <row r="141" spans="1:61" s="55" customFormat="1" x14ac:dyDescent="0.25"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  <c r="AA141" s="58"/>
      <c r="AB141" s="58"/>
      <c r="AC141" s="58"/>
      <c r="AD141" s="58"/>
      <c r="AE141" s="58"/>
      <c r="AF141" s="58"/>
      <c r="AG141" s="58"/>
      <c r="AH141" s="58"/>
      <c r="AI141" s="58"/>
      <c r="AJ141" s="58"/>
      <c r="AK141" s="58"/>
      <c r="AL141" s="58"/>
      <c r="AM141" s="58"/>
      <c r="AN141" s="58"/>
      <c r="AO141" s="58"/>
      <c r="AP141" s="58"/>
      <c r="AQ141" s="58"/>
      <c r="AR141" s="58"/>
      <c r="AS141" s="58"/>
      <c r="AT141" s="58"/>
      <c r="AU141" s="58"/>
      <c r="AV141" s="58"/>
      <c r="AW141" s="58"/>
      <c r="AX141" s="58"/>
      <c r="AY141" s="58"/>
      <c r="AZ141" s="58"/>
      <c r="BA141" s="58"/>
      <c r="BB141" s="58"/>
      <c r="BC141" s="58"/>
      <c r="BD141" s="58"/>
      <c r="BE141" s="58"/>
      <c r="BF141" s="58"/>
      <c r="BG141" s="58"/>
      <c r="BH141" s="58"/>
      <c r="BI141" s="58"/>
    </row>
    <row r="142" spans="1:61" s="55" customFormat="1" x14ac:dyDescent="0.25"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  <c r="AA142" s="58"/>
      <c r="AB142" s="58"/>
      <c r="AC142" s="58"/>
      <c r="AD142" s="58"/>
      <c r="AE142" s="58"/>
      <c r="AF142" s="58"/>
      <c r="AG142" s="58"/>
      <c r="AH142" s="58"/>
      <c r="AI142" s="58"/>
      <c r="AJ142" s="58"/>
      <c r="AK142" s="58"/>
      <c r="AL142" s="58"/>
      <c r="AM142" s="58"/>
      <c r="AN142" s="58"/>
      <c r="AO142" s="58"/>
      <c r="AP142" s="58"/>
      <c r="AQ142" s="58"/>
      <c r="AR142" s="58"/>
      <c r="AS142" s="58"/>
      <c r="AT142" s="58"/>
      <c r="AU142" s="58"/>
      <c r="AV142" s="58"/>
      <c r="AW142" s="58"/>
      <c r="AX142" s="58"/>
      <c r="AY142" s="58"/>
      <c r="AZ142" s="58"/>
      <c r="BA142" s="58"/>
      <c r="BB142" s="58"/>
      <c r="BC142" s="58"/>
      <c r="BD142" s="58"/>
      <c r="BE142" s="58"/>
      <c r="BF142" s="58"/>
      <c r="BG142" s="58"/>
      <c r="BH142" s="58"/>
      <c r="BI142" s="58"/>
    </row>
    <row r="143" spans="1:61" s="55" customFormat="1" x14ac:dyDescent="0.25"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  <c r="AA143" s="58"/>
      <c r="AB143" s="58"/>
      <c r="AC143" s="58"/>
      <c r="AD143" s="58"/>
      <c r="AE143" s="58"/>
      <c r="AF143" s="58"/>
      <c r="AG143" s="58"/>
      <c r="AH143" s="58"/>
      <c r="AI143" s="58"/>
      <c r="AJ143" s="58"/>
      <c r="AK143" s="58"/>
      <c r="AL143" s="58"/>
      <c r="AM143" s="58"/>
      <c r="AN143" s="58"/>
      <c r="AO143" s="58"/>
      <c r="AP143" s="58"/>
      <c r="AQ143" s="58"/>
      <c r="AR143" s="58"/>
      <c r="AS143" s="58"/>
      <c r="AT143" s="58"/>
      <c r="AU143" s="58"/>
      <c r="AV143" s="58"/>
      <c r="AW143" s="58"/>
      <c r="AX143" s="58"/>
      <c r="AY143" s="58"/>
      <c r="AZ143" s="58"/>
      <c r="BA143" s="58"/>
      <c r="BB143" s="58"/>
      <c r="BC143" s="58"/>
      <c r="BD143" s="58"/>
      <c r="BE143" s="58"/>
      <c r="BF143" s="58"/>
      <c r="BG143" s="58"/>
      <c r="BH143" s="58"/>
      <c r="BI143" s="58"/>
    </row>
    <row r="144" spans="1:61" s="55" customFormat="1" x14ac:dyDescent="0.25"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  <c r="AA144" s="58"/>
      <c r="AB144" s="58"/>
      <c r="AC144" s="58"/>
      <c r="AD144" s="58"/>
      <c r="AE144" s="58"/>
      <c r="AF144" s="58"/>
      <c r="AG144" s="58"/>
      <c r="AH144" s="58"/>
      <c r="AI144" s="58"/>
      <c r="AJ144" s="58"/>
      <c r="AK144" s="58"/>
      <c r="AL144" s="58"/>
      <c r="AM144" s="58"/>
      <c r="AN144" s="58"/>
      <c r="AO144" s="58"/>
      <c r="AP144" s="58"/>
      <c r="AQ144" s="58"/>
      <c r="AR144" s="58"/>
      <c r="AS144" s="58"/>
      <c r="AT144" s="58"/>
      <c r="AU144" s="58"/>
      <c r="AV144" s="58"/>
      <c r="AW144" s="58"/>
      <c r="AX144" s="58"/>
      <c r="AY144" s="58"/>
      <c r="AZ144" s="58"/>
      <c r="BA144" s="58"/>
      <c r="BB144" s="58"/>
      <c r="BC144" s="58"/>
      <c r="BD144" s="58"/>
      <c r="BE144" s="58"/>
      <c r="BF144" s="58"/>
      <c r="BG144" s="58"/>
      <c r="BH144" s="58"/>
      <c r="BI144" s="58"/>
    </row>
    <row r="145" spans="11:61" s="55" customFormat="1" x14ac:dyDescent="0.25"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  <c r="AA145" s="58"/>
      <c r="AB145" s="58"/>
      <c r="AC145" s="58"/>
      <c r="AD145" s="58"/>
      <c r="AE145" s="58"/>
      <c r="AF145" s="58"/>
      <c r="AG145" s="58"/>
      <c r="AH145" s="58"/>
      <c r="AI145" s="58"/>
      <c r="AJ145" s="58"/>
      <c r="AK145" s="58"/>
      <c r="AL145" s="58"/>
      <c r="AM145" s="58"/>
      <c r="AN145" s="58"/>
      <c r="AO145" s="58"/>
      <c r="AP145" s="58"/>
      <c r="AQ145" s="58"/>
      <c r="AR145" s="58"/>
      <c r="AS145" s="58"/>
      <c r="AT145" s="58"/>
      <c r="AU145" s="58"/>
      <c r="AV145" s="58"/>
      <c r="AW145" s="58"/>
      <c r="AX145" s="58"/>
      <c r="AY145" s="58"/>
      <c r="AZ145" s="58"/>
      <c r="BA145" s="58"/>
      <c r="BB145" s="58"/>
      <c r="BC145" s="58"/>
      <c r="BD145" s="58"/>
      <c r="BE145" s="58"/>
      <c r="BF145" s="58"/>
      <c r="BG145" s="58"/>
      <c r="BH145" s="58"/>
      <c r="BI145" s="58"/>
    </row>
    <row r="146" spans="11:61" s="55" customFormat="1" x14ac:dyDescent="0.25"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  <c r="AA146" s="58"/>
      <c r="AB146" s="58"/>
      <c r="AC146" s="58"/>
      <c r="AD146" s="58"/>
      <c r="AE146" s="58"/>
      <c r="AF146" s="58"/>
      <c r="AG146" s="58"/>
      <c r="AH146" s="58"/>
      <c r="AI146" s="58"/>
      <c r="AJ146" s="58"/>
      <c r="AK146" s="58"/>
      <c r="AL146" s="58"/>
      <c r="AM146" s="58"/>
      <c r="AN146" s="58"/>
      <c r="AO146" s="58"/>
      <c r="AP146" s="58"/>
      <c r="AQ146" s="58"/>
      <c r="AR146" s="58"/>
      <c r="AS146" s="58"/>
      <c r="AT146" s="58"/>
      <c r="AU146" s="58"/>
      <c r="AV146" s="58"/>
      <c r="AW146" s="58"/>
      <c r="AX146" s="58"/>
      <c r="AY146" s="58"/>
      <c r="AZ146" s="58"/>
      <c r="BA146" s="58"/>
      <c r="BB146" s="58"/>
      <c r="BC146" s="58"/>
      <c r="BD146" s="58"/>
      <c r="BE146" s="58"/>
      <c r="BF146" s="58"/>
      <c r="BG146" s="58"/>
      <c r="BH146" s="58"/>
      <c r="BI146" s="58"/>
    </row>
    <row r="147" spans="11:61" s="55" customFormat="1" x14ac:dyDescent="0.25"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  <c r="AA147" s="58"/>
      <c r="AB147" s="58"/>
      <c r="AC147" s="58"/>
      <c r="AD147" s="58"/>
      <c r="AE147" s="58"/>
      <c r="AF147" s="58"/>
      <c r="AG147" s="58"/>
      <c r="AH147" s="58"/>
      <c r="AI147" s="58"/>
      <c r="AJ147" s="58"/>
      <c r="AK147" s="58"/>
      <c r="AL147" s="58"/>
      <c r="AM147" s="58"/>
      <c r="AN147" s="58"/>
      <c r="AO147" s="58"/>
      <c r="AP147" s="58"/>
      <c r="AQ147" s="58"/>
      <c r="AR147" s="58"/>
      <c r="AS147" s="58"/>
      <c r="AT147" s="58"/>
      <c r="AU147" s="58"/>
      <c r="AV147" s="58"/>
      <c r="AW147" s="58"/>
      <c r="AX147" s="58"/>
      <c r="AY147" s="58"/>
      <c r="AZ147" s="58"/>
      <c r="BA147" s="58"/>
      <c r="BB147" s="58"/>
      <c r="BC147" s="58"/>
      <c r="BD147" s="58"/>
      <c r="BE147" s="58"/>
      <c r="BF147" s="58"/>
      <c r="BG147" s="58"/>
      <c r="BH147" s="58"/>
      <c r="BI147" s="58"/>
    </row>
    <row r="148" spans="11:61" s="55" customFormat="1" x14ac:dyDescent="0.25"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  <c r="AA148" s="58"/>
      <c r="AB148" s="58"/>
      <c r="AC148" s="58"/>
      <c r="AD148" s="58"/>
      <c r="AE148" s="58"/>
      <c r="AF148" s="58"/>
      <c r="AG148" s="58"/>
      <c r="AH148" s="58"/>
      <c r="AI148" s="58"/>
      <c r="AJ148" s="58"/>
      <c r="AK148" s="58"/>
      <c r="AL148" s="58"/>
      <c r="AM148" s="58"/>
      <c r="AN148" s="58"/>
      <c r="AO148" s="58"/>
      <c r="AP148" s="58"/>
      <c r="AQ148" s="58"/>
      <c r="AR148" s="58"/>
      <c r="AS148" s="58"/>
      <c r="AT148" s="58"/>
      <c r="AU148" s="58"/>
      <c r="AV148" s="58"/>
      <c r="AW148" s="58"/>
      <c r="AX148" s="58"/>
      <c r="AY148" s="58"/>
      <c r="AZ148" s="58"/>
      <c r="BA148" s="58"/>
      <c r="BB148" s="58"/>
      <c r="BC148" s="58"/>
      <c r="BD148" s="58"/>
      <c r="BE148" s="58"/>
      <c r="BF148" s="58"/>
      <c r="BG148" s="58"/>
      <c r="BH148" s="58"/>
      <c r="BI148" s="58"/>
    </row>
    <row r="149" spans="11:61" s="55" customFormat="1" x14ac:dyDescent="0.25"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  <c r="AA149" s="58"/>
      <c r="AB149" s="58"/>
      <c r="AC149" s="58"/>
      <c r="AD149" s="58"/>
      <c r="AE149" s="58"/>
      <c r="AF149" s="58"/>
      <c r="AG149" s="58"/>
      <c r="AH149" s="58"/>
      <c r="AI149" s="58"/>
      <c r="AJ149" s="58"/>
      <c r="AK149" s="58"/>
      <c r="AL149" s="58"/>
      <c r="AM149" s="58"/>
      <c r="AN149" s="58"/>
      <c r="AO149" s="58"/>
      <c r="AP149" s="58"/>
      <c r="AQ149" s="58"/>
      <c r="AR149" s="58"/>
      <c r="AS149" s="58"/>
      <c r="AT149" s="58"/>
      <c r="AU149" s="58"/>
      <c r="AV149" s="58"/>
      <c r="AW149" s="58"/>
      <c r="AX149" s="58"/>
      <c r="AY149" s="58"/>
      <c r="AZ149" s="58"/>
      <c r="BA149" s="58"/>
      <c r="BB149" s="58"/>
      <c r="BC149" s="58"/>
      <c r="BD149" s="58"/>
      <c r="BE149" s="58"/>
      <c r="BF149" s="58"/>
      <c r="BG149" s="58"/>
      <c r="BH149" s="58"/>
      <c r="BI149" s="58"/>
    </row>
    <row r="150" spans="11:61" s="55" customFormat="1" x14ac:dyDescent="0.25"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  <c r="AA150" s="58"/>
      <c r="AB150" s="58"/>
      <c r="AC150" s="58"/>
      <c r="AD150" s="58"/>
      <c r="AE150" s="58"/>
      <c r="AF150" s="58"/>
      <c r="AG150" s="58"/>
      <c r="AH150" s="58"/>
      <c r="AI150" s="58"/>
      <c r="AJ150" s="58"/>
      <c r="AK150" s="58"/>
      <c r="AL150" s="58"/>
      <c r="AM150" s="58"/>
      <c r="AN150" s="58"/>
      <c r="AO150" s="58"/>
      <c r="AP150" s="58"/>
      <c r="AQ150" s="58"/>
      <c r="AR150" s="58"/>
      <c r="AS150" s="58"/>
      <c r="AT150" s="58"/>
      <c r="AU150" s="58"/>
      <c r="AV150" s="58"/>
      <c r="AW150" s="58"/>
      <c r="AX150" s="58"/>
      <c r="AY150" s="58"/>
      <c r="AZ150" s="58"/>
      <c r="BA150" s="58"/>
      <c r="BB150" s="58"/>
      <c r="BC150" s="58"/>
      <c r="BD150" s="58"/>
      <c r="BE150" s="58"/>
      <c r="BF150" s="58"/>
      <c r="BG150" s="58"/>
      <c r="BH150" s="58"/>
      <c r="BI150" s="58"/>
    </row>
    <row r="151" spans="11:61" s="55" customFormat="1" x14ac:dyDescent="0.25"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  <c r="AA151" s="58"/>
      <c r="AB151" s="58"/>
      <c r="AC151" s="58"/>
      <c r="AD151" s="58"/>
      <c r="AE151" s="58"/>
      <c r="AF151" s="58"/>
      <c r="AG151" s="58"/>
      <c r="AH151" s="58"/>
      <c r="AI151" s="58"/>
      <c r="AJ151" s="58"/>
      <c r="AK151" s="58"/>
      <c r="AL151" s="58"/>
      <c r="AM151" s="58"/>
      <c r="AN151" s="58"/>
      <c r="AO151" s="58"/>
      <c r="AP151" s="58"/>
      <c r="AQ151" s="58"/>
      <c r="AR151" s="58"/>
      <c r="AS151" s="58"/>
      <c r="AT151" s="58"/>
      <c r="AU151" s="58"/>
      <c r="AV151" s="58"/>
      <c r="AW151" s="58"/>
      <c r="AX151" s="58"/>
      <c r="AY151" s="58"/>
      <c r="AZ151" s="58"/>
      <c r="BA151" s="58"/>
      <c r="BB151" s="58"/>
      <c r="BC151" s="58"/>
      <c r="BD151" s="58"/>
      <c r="BE151" s="58"/>
      <c r="BF151" s="58"/>
      <c r="BG151" s="58"/>
      <c r="BH151" s="58"/>
      <c r="BI151" s="58"/>
    </row>
    <row r="152" spans="11:61" s="55" customFormat="1" x14ac:dyDescent="0.25"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  <c r="AA152" s="58"/>
      <c r="AB152" s="58"/>
      <c r="AC152" s="58"/>
      <c r="AD152" s="58"/>
      <c r="AE152" s="58"/>
      <c r="AF152" s="58"/>
      <c r="AG152" s="58"/>
      <c r="AH152" s="58"/>
      <c r="AI152" s="58"/>
      <c r="AJ152" s="58"/>
      <c r="AK152" s="58"/>
      <c r="AL152" s="58"/>
      <c r="AM152" s="58"/>
      <c r="AN152" s="58"/>
      <c r="AO152" s="58"/>
      <c r="AP152" s="58"/>
      <c r="AQ152" s="58"/>
      <c r="AR152" s="58"/>
      <c r="AS152" s="58"/>
      <c r="AT152" s="58"/>
      <c r="AU152" s="58"/>
      <c r="AV152" s="58"/>
      <c r="AW152" s="58"/>
      <c r="AX152" s="58"/>
      <c r="AY152" s="58"/>
      <c r="AZ152" s="58"/>
      <c r="BA152" s="58"/>
      <c r="BB152" s="58"/>
      <c r="BC152" s="58"/>
      <c r="BD152" s="58"/>
      <c r="BE152" s="58"/>
      <c r="BF152" s="58"/>
      <c r="BG152" s="58"/>
      <c r="BH152" s="58"/>
      <c r="BI152" s="58"/>
    </row>
    <row r="153" spans="11:61" s="55" customFormat="1" x14ac:dyDescent="0.25"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  <c r="AA153" s="58"/>
      <c r="AB153" s="58"/>
      <c r="AC153" s="58"/>
      <c r="AD153" s="58"/>
      <c r="AE153" s="58"/>
      <c r="AF153" s="58"/>
      <c r="AG153" s="58"/>
      <c r="AH153" s="58"/>
      <c r="AI153" s="58"/>
      <c r="AJ153" s="58"/>
      <c r="AK153" s="58"/>
      <c r="AL153" s="58"/>
      <c r="AM153" s="58"/>
      <c r="AN153" s="58"/>
      <c r="AO153" s="58"/>
      <c r="AP153" s="58"/>
      <c r="AQ153" s="58"/>
      <c r="AR153" s="58"/>
      <c r="AS153" s="58"/>
      <c r="AT153" s="58"/>
      <c r="AU153" s="58"/>
      <c r="AV153" s="58"/>
      <c r="AW153" s="58"/>
      <c r="AX153" s="58"/>
      <c r="AY153" s="58"/>
      <c r="AZ153" s="58"/>
      <c r="BA153" s="58"/>
      <c r="BB153" s="58"/>
      <c r="BC153" s="58"/>
      <c r="BD153" s="58"/>
      <c r="BE153" s="58"/>
      <c r="BF153" s="58"/>
      <c r="BG153" s="58"/>
      <c r="BH153" s="58"/>
      <c r="BI153" s="58"/>
    </row>
    <row r="154" spans="11:61" s="55" customFormat="1" x14ac:dyDescent="0.25"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  <c r="AA154" s="58"/>
      <c r="AB154" s="58"/>
      <c r="AC154" s="58"/>
      <c r="AD154" s="58"/>
      <c r="AE154" s="58"/>
      <c r="AF154" s="58"/>
      <c r="AG154" s="58"/>
      <c r="AH154" s="58"/>
      <c r="AI154" s="58"/>
      <c r="AJ154" s="58"/>
      <c r="AK154" s="58"/>
      <c r="AL154" s="58"/>
      <c r="AM154" s="58"/>
      <c r="AN154" s="58"/>
      <c r="AO154" s="58"/>
      <c r="AP154" s="58"/>
      <c r="AQ154" s="58"/>
      <c r="AR154" s="58"/>
      <c r="AS154" s="58"/>
      <c r="AT154" s="58"/>
      <c r="AU154" s="58"/>
      <c r="AV154" s="58"/>
      <c r="AW154" s="58"/>
      <c r="AX154" s="58"/>
      <c r="AY154" s="58"/>
      <c r="AZ154" s="58"/>
      <c r="BA154" s="58"/>
      <c r="BB154" s="58"/>
      <c r="BC154" s="58"/>
      <c r="BD154" s="58"/>
      <c r="BE154" s="58"/>
      <c r="BF154" s="58"/>
      <c r="BG154" s="58"/>
      <c r="BH154" s="58"/>
      <c r="BI154" s="58"/>
    </row>
    <row r="155" spans="11:61" s="55" customFormat="1" x14ac:dyDescent="0.25"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  <c r="AA155" s="58"/>
      <c r="AB155" s="58"/>
      <c r="AC155" s="58"/>
      <c r="AD155" s="58"/>
      <c r="AE155" s="58"/>
      <c r="AF155" s="58"/>
      <c r="AG155" s="58"/>
      <c r="AH155" s="58"/>
      <c r="AI155" s="58"/>
      <c r="AJ155" s="58"/>
      <c r="AK155" s="58"/>
      <c r="AL155" s="58"/>
      <c r="AM155" s="58"/>
      <c r="AN155" s="58"/>
      <c r="AO155" s="58"/>
      <c r="AP155" s="58"/>
      <c r="AQ155" s="58"/>
      <c r="AR155" s="58"/>
      <c r="AS155" s="58"/>
      <c r="AT155" s="58"/>
      <c r="AU155" s="58"/>
      <c r="AV155" s="58"/>
      <c r="AW155" s="58"/>
      <c r="AX155" s="58"/>
      <c r="AY155" s="58"/>
      <c r="AZ155" s="58"/>
      <c r="BA155" s="58"/>
      <c r="BB155" s="58"/>
      <c r="BC155" s="58"/>
      <c r="BD155" s="58"/>
      <c r="BE155" s="58"/>
      <c r="BF155" s="58"/>
      <c r="BG155" s="58"/>
      <c r="BH155" s="58"/>
      <c r="BI155" s="58"/>
    </row>
    <row r="156" spans="11:61" s="55" customFormat="1" x14ac:dyDescent="0.25"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  <c r="AA156" s="58"/>
      <c r="AB156" s="58"/>
      <c r="AC156" s="58"/>
      <c r="AD156" s="58"/>
      <c r="AE156" s="58"/>
      <c r="AF156" s="58"/>
      <c r="AG156" s="58"/>
      <c r="AH156" s="58"/>
      <c r="AI156" s="58"/>
      <c r="AJ156" s="58"/>
      <c r="AK156" s="58"/>
      <c r="AL156" s="58"/>
      <c r="AM156" s="58"/>
      <c r="AN156" s="58"/>
      <c r="AO156" s="58"/>
      <c r="AP156" s="58"/>
      <c r="AQ156" s="58"/>
      <c r="AR156" s="58"/>
      <c r="AS156" s="58"/>
      <c r="AT156" s="58"/>
      <c r="AU156" s="58"/>
      <c r="AV156" s="58"/>
      <c r="AW156" s="58"/>
      <c r="AX156" s="58"/>
      <c r="AY156" s="58"/>
      <c r="AZ156" s="58"/>
      <c r="BA156" s="58"/>
      <c r="BB156" s="58"/>
      <c r="BC156" s="58"/>
      <c r="BD156" s="58"/>
      <c r="BE156" s="58"/>
      <c r="BF156" s="58"/>
      <c r="BG156" s="58"/>
      <c r="BH156" s="58"/>
      <c r="BI156" s="58"/>
    </row>
    <row r="157" spans="11:61" s="55" customFormat="1" x14ac:dyDescent="0.25"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  <c r="AA157" s="58"/>
      <c r="AB157" s="58"/>
      <c r="AC157" s="58"/>
      <c r="AD157" s="58"/>
      <c r="AE157" s="58"/>
      <c r="AF157" s="58"/>
      <c r="AG157" s="58"/>
      <c r="AH157" s="58"/>
      <c r="AI157" s="58"/>
      <c r="AJ157" s="58"/>
      <c r="AK157" s="58"/>
      <c r="AL157" s="58"/>
      <c r="AM157" s="58"/>
      <c r="AN157" s="58"/>
      <c r="AO157" s="58"/>
      <c r="AP157" s="58"/>
      <c r="AQ157" s="58"/>
      <c r="AR157" s="58"/>
      <c r="AS157" s="58"/>
      <c r="AT157" s="58"/>
      <c r="AU157" s="58"/>
      <c r="AV157" s="58"/>
      <c r="AW157" s="58"/>
      <c r="AX157" s="58"/>
      <c r="AY157" s="58"/>
      <c r="AZ157" s="58"/>
      <c r="BA157" s="58"/>
      <c r="BB157" s="58"/>
      <c r="BC157" s="58"/>
      <c r="BD157" s="58"/>
      <c r="BE157" s="58"/>
      <c r="BF157" s="58"/>
      <c r="BG157" s="58"/>
      <c r="BH157" s="58"/>
      <c r="BI157" s="58"/>
    </row>
    <row r="158" spans="11:61" s="55" customFormat="1" x14ac:dyDescent="0.25"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  <c r="AA158" s="58"/>
      <c r="AB158" s="58"/>
      <c r="AC158" s="58"/>
      <c r="AD158" s="58"/>
      <c r="AE158" s="58"/>
      <c r="AF158" s="58"/>
      <c r="AG158" s="58"/>
      <c r="AH158" s="58"/>
      <c r="AI158" s="58"/>
      <c r="AJ158" s="58"/>
      <c r="AK158" s="58"/>
      <c r="AL158" s="58"/>
      <c r="AM158" s="58"/>
      <c r="AN158" s="58"/>
      <c r="AO158" s="58"/>
      <c r="AP158" s="58"/>
      <c r="AQ158" s="58"/>
      <c r="AR158" s="58"/>
      <c r="AS158" s="58"/>
      <c r="AT158" s="58"/>
      <c r="AU158" s="58"/>
      <c r="AV158" s="58"/>
      <c r="AW158" s="58"/>
      <c r="AX158" s="58"/>
      <c r="AY158" s="58"/>
      <c r="AZ158" s="58"/>
      <c r="BA158" s="58"/>
      <c r="BB158" s="58"/>
      <c r="BC158" s="58"/>
      <c r="BD158" s="58"/>
      <c r="BE158" s="58"/>
      <c r="BF158" s="58"/>
      <c r="BG158" s="58"/>
      <c r="BH158" s="58"/>
      <c r="BI158" s="58"/>
    </row>
    <row r="159" spans="11:61" s="55" customFormat="1" x14ac:dyDescent="0.25"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  <c r="AA159" s="58"/>
      <c r="AB159" s="58"/>
      <c r="AC159" s="58"/>
      <c r="AD159" s="58"/>
      <c r="AE159" s="58"/>
      <c r="AF159" s="58"/>
      <c r="AG159" s="58"/>
      <c r="AH159" s="58"/>
      <c r="AI159" s="58"/>
      <c r="AJ159" s="58"/>
      <c r="AK159" s="58"/>
      <c r="AL159" s="58"/>
      <c r="AM159" s="58"/>
      <c r="AN159" s="58"/>
      <c r="AO159" s="58"/>
      <c r="AP159" s="58"/>
      <c r="AQ159" s="58"/>
      <c r="AR159" s="58"/>
      <c r="AS159" s="58"/>
      <c r="AT159" s="58"/>
      <c r="AU159" s="58"/>
      <c r="AV159" s="58"/>
      <c r="AW159" s="58"/>
      <c r="AX159" s="58"/>
      <c r="AY159" s="58"/>
      <c r="AZ159" s="58"/>
      <c r="BA159" s="58"/>
      <c r="BB159" s="58"/>
      <c r="BC159" s="58"/>
      <c r="BD159" s="58"/>
      <c r="BE159" s="58"/>
      <c r="BF159" s="58"/>
      <c r="BG159" s="58"/>
      <c r="BH159" s="58"/>
      <c r="BI159" s="58"/>
    </row>
    <row r="160" spans="11:61" s="55" customFormat="1" x14ac:dyDescent="0.25"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  <c r="AA160" s="58"/>
      <c r="AB160" s="58"/>
      <c r="AC160" s="58"/>
      <c r="AD160" s="58"/>
      <c r="AE160" s="58"/>
      <c r="AF160" s="58"/>
      <c r="AG160" s="58"/>
      <c r="AH160" s="58"/>
      <c r="AI160" s="58"/>
      <c r="AJ160" s="58"/>
      <c r="AK160" s="58"/>
      <c r="AL160" s="58"/>
      <c r="AM160" s="58"/>
      <c r="AN160" s="58"/>
      <c r="AO160" s="58"/>
      <c r="AP160" s="58"/>
      <c r="AQ160" s="58"/>
      <c r="AR160" s="58"/>
      <c r="AS160" s="58"/>
      <c r="AT160" s="58"/>
      <c r="AU160" s="58"/>
      <c r="AV160" s="58"/>
      <c r="AW160" s="58"/>
      <c r="AX160" s="58"/>
      <c r="AY160" s="58"/>
      <c r="AZ160" s="58"/>
      <c r="BA160" s="58"/>
      <c r="BB160" s="58"/>
      <c r="BC160" s="58"/>
      <c r="BD160" s="58"/>
      <c r="BE160" s="58"/>
      <c r="BF160" s="58"/>
      <c r="BG160" s="58"/>
      <c r="BH160" s="58"/>
      <c r="BI160" s="58"/>
    </row>
    <row r="161" spans="11:61" s="55" customFormat="1" x14ac:dyDescent="0.25"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  <c r="AD161" s="58"/>
      <c r="AE161" s="58"/>
      <c r="AF161" s="58"/>
      <c r="AG161" s="58"/>
      <c r="AH161" s="58"/>
      <c r="AI161" s="58"/>
      <c r="AJ161" s="58"/>
      <c r="AK161" s="58"/>
      <c r="AL161" s="58"/>
      <c r="AM161" s="58"/>
      <c r="AN161" s="58"/>
      <c r="AO161" s="58"/>
      <c r="AP161" s="58"/>
      <c r="AQ161" s="58"/>
      <c r="AR161" s="58"/>
      <c r="AS161" s="58"/>
      <c r="AT161" s="58"/>
      <c r="AU161" s="58"/>
      <c r="AV161" s="58"/>
      <c r="AW161" s="58"/>
      <c r="AX161" s="58"/>
      <c r="AY161" s="58"/>
      <c r="AZ161" s="58"/>
      <c r="BA161" s="58"/>
      <c r="BB161" s="58"/>
      <c r="BC161" s="58"/>
      <c r="BD161" s="58"/>
      <c r="BE161" s="58"/>
      <c r="BF161" s="58"/>
      <c r="BG161" s="58"/>
      <c r="BH161" s="58"/>
      <c r="BI161" s="58"/>
    </row>
    <row r="162" spans="11:61" s="55" customFormat="1" x14ac:dyDescent="0.25"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  <c r="AC162" s="58"/>
      <c r="AD162" s="58"/>
      <c r="AE162" s="58"/>
      <c r="AF162" s="58"/>
      <c r="AG162" s="58"/>
      <c r="AH162" s="58"/>
      <c r="AI162" s="58"/>
      <c r="AJ162" s="58"/>
      <c r="AK162" s="58"/>
      <c r="AL162" s="58"/>
      <c r="AM162" s="58"/>
      <c r="AN162" s="58"/>
      <c r="AO162" s="58"/>
      <c r="AP162" s="58"/>
      <c r="AQ162" s="58"/>
      <c r="AR162" s="58"/>
      <c r="AS162" s="58"/>
      <c r="AT162" s="58"/>
      <c r="AU162" s="58"/>
      <c r="AV162" s="58"/>
      <c r="AW162" s="58"/>
      <c r="AX162" s="58"/>
      <c r="AY162" s="58"/>
      <c r="AZ162" s="58"/>
      <c r="BA162" s="58"/>
      <c r="BB162" s="58"/>
      <c r="BC162" s="58"/>
      <c r="BD162" s="58"/>
      <c r="BE162" s="58"/>
      <c r="BF162" s="58"/>
      <c r="BG162" s="58"/>
      <c r="BH162" s="58"/>
      <c r="BI162" s="58"/>
    </row>
    <row r="163" spans="11:61" s="55" customFormat="1" x14ac:dyDescent="0.25"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  <c r="AA163" s="58"/>
      <c r="AB163" s="58"/>
      <c r="AC163" s="58"/>
      <c r="AD163" s="58"/>
      <c r="AE163" s="58"/>
      <c r="AF163" s="58"/>
      <c r="AG163" s="58"/>
      <c r="AH163" s="58"/>
      <c r="AI163" s="58"/>
      <c r="AJ163" s="58"/>
      <c r="AK163" s="58"/>
      <c r="AL163" s="58"/>
      <c r="AM163" s="58"/>
      <c r="AN163" s="58"/>
      <c r="AO163" s="58"/>
      <c r="AP163" s="58"/>
      <c r="AQ163" s="58"/>
      <c r="AR163" s="58"/>
      <c r="AS163" s="58"/>
      <c r="AT163" s="58"/>
      <c r="AU163" s="58"/>
      <c r="AV163" s="58"/>
      <c r="AW163" s="58"/>
      <c r="AX163" s="58"/>
      <c r="AY163" s="58"/>
      <c r="AZ163" s="58"/>
      <c r="BA163" s="58"/>
      <c r="BB163" s="58"/>
      <c r="BC163" s="58"/>
      <c r="BD163" s="58"/>
      <c r="BE163" s="58"/>
      <c r="BF163" s="58"/>
      <c r="BG163" s="58"/>
      <c r="BH163" s="58"/>
      <c r="BI163" s="58"/>
    </row>
    <row r="164" spans="11:61" s="55" customFormat="1" x14ac:dyDescent="0.25"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  <c r="AA164" s="58"/>
      <c r="AB164" s="58"/>
      <c r="AC164" s="58"/>
      <c r="AD164" s="58"/>
      <c r="AE164" s="58"/>
      <c r="AF164" s="58"/>
      <c r="AG164" s="58"/>
      <c r="AH164" s="58"/>
      <c r="AI164" s="58"/>
      <c r="AJ164" s="58"/>
      <c r="AK164" s="58"/>
      <c r="AL164" s="58"/>
      <c r="AM164" s="58"/>
      <c r="AN164" s="58"/>
      <c r="AO164" s="58"/>
      <c r="AP164" s="58"/>
      <c r="AQ164" s="58"/>
      <c r="AR164" s="58"/>
      <c r="AS164" s="58"/>
      <c r="AT164" s="58"/>
      <c r="AU164" s="58"/>
      <c r="AV164" s="58"/>
      <c r="AW164" s="58"/>
      <c r="AX164" s="58"/>
      <c r="AY164" s="58"/>
      <c r="AZ164" s="58"/>
      <c r="BA164" s="58"/>
      <c r="BB164" s="58"/>
      <c r="BC164" s="58"/>
      <c r="BD164" s="58"/>
      <c r="BE164" s="58"/>
      <c r="BF164" s="58"/>
      <c r="BG164" s="58"/>
      <c r="BH164" s="58"/>
      <c r="BI164" s="58"/>
    </row>
    <row r="165" spans="11:61" s="55" customFormat="1" x14ac:dyDescent="0.25"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  <c r="AA165" s="58"/>
      <c r="AB165" s="58"/>
      <c r="AC165" s="58"/>
      <c r="AD165" s="58"/>
      <c r="AE165" s="58"/>
      <c r="AF165" s="58"/>
      <c r="AG165" s="58"/>
      <c r="AH165" s="58"/>
      <c r="AI165" s="58"/>
      <c r="AJ165" s="58"/>
      <c r="AK165" s="58"/>
      <c r="AL165" s="58"/>
      <c r="AM165" s="58"/>
      <c r="AN165" s="58"/>
      <c r="AO165" s="58"/>
      <c r="AP165" s="58"/>
      <c r="AQ165" s="58"/>
      <c r="AR165" s="58"/>
      <c r="AS165" s="58"/>
      <c r="AT165" s="58"/>
      <c r="AU165" s="58"/>
      <c r="AV165" s="58"/>
      <c r="AW165" s="58"/>
      <c r="AX165" s="58"/>
      <c r="AY165" s="58"/>
      <c r="AZ165" s="58"/>
      <c r="BA165" s="58"/>
      <c r="BB165" s="58"/>
      <c r="BC165" s="58"/>
      <c r="BD165" s="58"/>
      <c r="BE165" s="58"/>
      <c r="BF165" s="58"/>
      <c r="BG165" s="58"/>
      <c r="BH165" s="58"/>
      <c r="BI165" s="58"/>
    </row>
    <row r="166" spans="11:61" s="55" customFormat="1" x14ac:dyDescent="0.25"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  <c r="AA166" s="58"/>
      <c r="AB166" s="58"/>
      <c r="AC166" s="58"/>
      <c r="AD166" s="58"/>
      <c r="AE166" s="58"/>
      <c r="AF166" s="58"/>
      <c r="AG166" s="58"/>
      <c r="AH166" s="58"/>
      <c r="AI166" s="58"/>
      <c r="AJ166" s="58"/>
      <c r="AK166" s="58"/>
      <c r="AL166" s="58"/>
      <c r="AM166" s="58"/>
      <c r="AN166" s="58"/>
      <c r="AO166" s="58"/>
      <c r="AP166" s="58"/>
      <c r="AQ166" s="58"/>
      <c r="AR166" s="58"/>
      <c r="AS166" s="58"/>
      <c r="AT166" s="58"/>
      <c r="AU166" s="58"/>
      <c r="AV166" s="58"/>
      <c r="AW166" s="58"/>
      <c r="AX166" s="58"/>
      <c r="AY166" s="58"/>
      <c r="AZ166" s="58"/>
      <c r="BA166" s="58"/>
      <c r="BB166" s="58"/>
      <c r="BC166" s="58"/>
      <c r="BD166" s="58"/>
      <c r="BE166" s="58"/>
      <c r="BF166" s="58"/>
      <c r="BG166" s="58"/>
      <c r="BH166" s="58"/>
      <c r="BI166" s="58"/>
    </row>
    <row r="167" spans="11:61" s="55" customFormat="1" x14ac:dyDescent="0.25"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  <c r="AA167" s="58"/>
      <c r="AB167" s="58"/>
      <c r="AC167" s="58"/>
      <c r="AD167" s="58"/>
      <c r="AE167" s="58"/>
      <c r="AF167" s="58"/>
      <c r="AG167" s="58"/>
      <c r="AH167" s="58"/>
      <c r="AI167" s="58"/>
      <c r="AJ167" s="58"/>
      <c r="AK167" s="58"/>
      <c r="AL167" s="58"/>
      <c r="AM167" s="58"/>
      <c r="AN167" s="58"/>
      <c r="AO167" s="58"/>
      <c r="AP167" s="58"/>
      <c r="AQ167" s="58"/>
      <c r="AR167" s="58"/>
      <c r="AS167" s="58"/>
      <c r="AT167" s="58"/>
      <c r="AU167" s="58"/>
      <c r="AV167" s="58"/>
      <c r="AW167" s="58"/>
      <c r="AX167" s="58"/>
      <c r="AY167" s="58"/>
      <c r="AZ167" s="58"/>
      <c r="BA167" s="58"/>
      <c r="BB167" s="58"/>
      <c r="BC167" s="58"/>
      <c r="BD167" s="58"/>
      <c r="BE167" s="58"/>
      <c r="BF167" s="58"/>
      <c r="BG167" s="58"/>
      <c r="BH167" s="58"/>
      <c r="BI167" s="58"/>
    </row>
    <row r="168" spans="11:61" s="55" customFormat="1" x14ac:dyDescent="0.25"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  <c r="AA168" s="58"/>
      <c r="AB168" s="58"/>
      <c r="AC168" s="58"/>
      <c r="AD168" s="58"/>
      <c r="AE168" s="58"/>
      <c r="AF168" s="58"/>
      <c r="AG168" s="58"/>
      <c r="AH168" s="58"/>
      <c r="AI168" s="58"/>
      <c r="AJ168" s="58"/>
      <c r="AK168" s="58"/>
      <c r="AL168" s="58"/>
      <c r="AM168" s="58"/>
      <c r="AN168" s="58"/>
      <c r="AO168" s="58"/>
      <c r="AP168" s="58"/>
      <c r="AQ168" s="58"/>
      <c r="AR168" s="58"/>
      <c r="AS168" s="58"/>
      <c r="AT168" s="58"/>
      <c r="AU168" s="58"/>
      <c r="AV168" s="58"/>
      <c r="AW168" s="58"/>
      <c r="AX168" s="58"/>
      <c r="AY168" s="58"/>
      <c r="AZ168" s="58"/>
      <c r="BA168" s="58"/>
      <c r="BB168" s="58"/>
      <c r="BC168" s="58"/>
      <c r="BD168" s="58"/>
      <c r="BE168" s="58"/>
      <c r="BF168" s="58"/>
      <c r="BG168" s="58"/>
      <c r="BH168" s="58"/>
      <c r="BI168" s="58"/>
    </row>
    <row r="169" spans="11:61" s="55" customFormat="1" x14ac:dyDescent="0.25"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  <c r="AA169" s="58"/>
      <c r="AB169" s="58"/>
      <c r="AC169" s="58"/>
      <c r="AD169" s="58"/>
      <c r="AE169" s="58"/>
      <c r="AF169" s="58"/>
      <c r="AG169" s="58"/>
      <c r="AH169" s="58"/>
      <c r="AI169" s="58"/>
      <c r="AJ169" s="58"/>
      <c r="AK169" s="58"/>
      <c r="AL169" s="58"/>
      <c r="AM169" s="58"/>
      <c r="AN169" s="58"/>
      <c r="AO169" s="58"/>
      <c r="AP169" s="58"/>
      <c r="AQ169" s="58"/>
      <c r="AR169" s="58"/>
      <c r="AS169" s="58"/>
      <c r="AT169" s="58"/>
      <c r="AU169" s="58"/>
      <c r="AV169" s="58"/>
      <c r="AW169" s="58"/>
      <c r="AX169" s="58"/>
      <c r="AY169" s="58"/>
      <c r="AZ169" s="58"/>
      <c r="BA169" s="58"/>
      <c r="BB169" s="58"/>
      <c r="BC169" s="58"/>
      <c r="BD169" s="58"/>
      <c r="BE169" s="58"/>
      <c r="BF169" s="58"/>
      <c r="BG169" s="58"/>
      <c r="BH169" s="58"/>
      <c r="BI169" s="58"/>
    </row>
    <row r="170" spans="11:61" s="55" customFormat="1" x14ac:dyDescent="0.25"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  <c r="AA170" s="58"/>
      <c r="AB170" s="58"/>
      <c r="AC170" s="58"/>
      <c r="AD170" s="58"/>
      <c r="AE170" s="58"/>
      <c r="AF170" s="58"/>
      <c r="AG170" s="58"/>
      <c r="AH170" s="58"/>
      <c r="AI170" s="58"/>
      <c r="AJ170" s="58"/>
      <c r="AK170" s="58"/>
      <c r="AL170" s="58"/>
      <c r="AM170" s="58"/>
      <c r="AN170" s="58"/>
      <c r="AO170" s="58"/>
      <c r="AP170" s="58"/>
      <c r="AQ170" s="58"/>
      <c r="AR170" s="58"/>
      <c r="AS170" s="58"/>
      <c r="AT170" s="58"/>
      <c r="AU170" s="58"/>
      <c r="AV170" s="58"/>
      <c r="AW170" s="58"/>
      <c r="AX170" s="58"/>
      <c r="AY170" s="58"/>
      <c r="AZ170" s="58"/>
      <c r="BA170" s="58"/>
      <c r="BB170" s="58"/>
      <c r="BC170" s="58"/>
      <c r="BD170" s="58"/>
      <c r="BE170" s="58"/>
      <c r="BF170" s="58"/>
      <c r="BG170" s="58"/>
      <c r="BH170" s="58"/>
      <c r="BI170" s="58"/>
    </row>
    <row r="171" spans="11:61" s="55" customFormat="1" x14ac:dyDescent="0.25"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  <c r="AA171" s="58"/>
      <c r="AB171" s="58"/>
      <c r="AC171" s="58"/>
      <c r="AD171" s="58"/>
      <c r="AE171" s="58"/>
      <c r="AF171" s="58"/>
      <c r="AG171" s="58"/>
      <c r="AH171" s="58"/>
      <c r="AI171" s="58"/>
      <c r="AJ171" s="58"/>
      <c r="AK171" s="58"/>
      <c r="AL171" s="58"/>
      <c r="AM171" s="58"/>
      <c r="AN171" s="58"/>
      <c r="AO171" s="58"/>
      <c r="AP171" s="58"/>
      <c r="AQ171" s="58"/>
      <c r="AR171" s="58"/>
      <c r="AS171" s="58"/>
      <c r="AT171" s="58"/>
      <c r="AU171" s="58"/>
      <c r="AV171" s="58"/>
      <c r="AW171" s="58"/>
      <c r="AX171" s="58"/>
      <c r="AY171" s="58"/>
      <c r="AZ171" s="58"/>
      <c r="BA171" s="58"/>
      <c r="BB171" s="58"/>
      <c r="BC171" s="58"/>
      <c r="BD171" s="58"/>
      <c r="BE171" s="58"/>
      <c r="BF171" s="58"/>
      <c r="BG171" s="58"/>
      <c r="BH171" s="58"/>
      <c r="BI171" s="58"/>
    </row>
    <row r="172" spans="11:61" s="55" customFormat="1" x14ac:dyDescent="0.25"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  <c r="AA172" s="58"/>
      <c r="AB172" s="58"/>
      <c r="AC172" s="58"/>
      <c r="AD172" s="58"/>
      <c r="AE172" s="58"/>
      <c r="AF172" s="58"/>
      <c r="AG172" s="58"/>
      <c r="AH172" s="58"/>
      <c r="AI172" s="58"/>
      <c r="AJ172" s="58"/>
      <c r="AK172" s="58"/>
      <c r="AL172" s="58"/>
      <c r="AM172" s="58"/>
      <c r="AN172" s="58"/>
      <c r="AO172" s="58"/>
      <c r="AP172" s="58"/>
      <c r="AQ172" s="58"/>
      <c r="AR172" s="58"/>
      <c r="AS172" s="58"/>
      <c r="AT172" s="58"/>
      <c r="AU172" s="58"/>
      <c r="AV172" s="58"/>
      <c r="AW172" s="58"/>
      <c r="AX172" s="58"/>
      <c r="AY172" s="58"/>
      <c r="AZ172" s="58"/>
      <c r="BA172" s="58"/>
      <c r="BB172" s="58"/>
      <c r="BC172" s="58"/>
      <c r="BD172" s="58"/>
      <c r="BE172" s="58"/>
      <c r="BF172" s="58"/>
      <c r="BG172" s="58"/>
      <c r="BH172" s="58"/>
      <c r="BI172" s="58"/>
    </row>
    <row r="173" spans="11:61" s="55" customFormat="1" x14ac:dyDescent="0.25"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  <c r="AA173" s="58"/>
      <c r="AB173" s="58"/>
      <c r="AC173" s="58"/>
      <c r="AD173" s="58"/>
      <c r="AE173" s="58"/>
      <c r="AF173" s="58"/>
      <c r="AG173" s="58"/>
      <c r="AH173" s="58"/>
      <c r="AI173" s="58"/>
      <c r="AJ173" s="58"/>
      <c r="AK173" s="58"/>
      <c r="AL173" s="58"/>
      <c r="AM173" s="58"/>
      <c r="AN173" s="58"/>
      <c r="AO173" s="58"/>
      <c r="AP173" s="58"/>
      <c r="AQ173" s="58"/>
      <c r="AR173" s="58"/>
      <c r="AS173" s="58"/>
      <c r="AT173" s="58"/>
      <c r="AU173" s="58"/>
      <c r="AV173" s="58"/>
      <c r="AW173" s="58"/>
      <c r="AX173" s="58"/>
      <c r="AY173" s="58"/>
      <c r="AZ173" s="58"/>
      <c r="BA173" s="58"/>
      <c r="BB173" s="58"/>
      <c r="BC173" s="58"/>
      <c r="BD173" s="58"/>
      <c r="BE173" s="58"/>
      <c r="BF173" s="58"/>
      <c r="BG173" s="58"/>
      <c r="BH173" s="58"/>
      <c r="BI173" s="58"/>
    </row>
    <row r="174" spans="11:61" s="55" customFormat="1" x14ac:dyDescent="0.25"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  <c r="AA174" s="58"/>
      <c r="AB174" s="58"/>
      <c r="AC174" s="58"/>
      <c r="AD174" s="58"/>
      <c r="AE174" s="58"/>
      <c r="AF174" s="58"/>
      <c r="AG174" s="58"/>
      <c r="AH174" s="58"/>
      <c r="AI174" s="58"/>
      <c r="AJ174" s="58"/>
      <c r="AK174" s="58"/>
      <c r="AL174" s="58"/>
      <c r="AM174" s="58"/>
      <c r="AN174" s="58"/>
      <c r="AO174" s="58"/>
      <c r="AP174" s="58"/>
      <c r="AQ174" s="58"/>
      <c r="AR174" s="58"/>
      <c r="AS174" s="58"/>
      <c r="AT174" s="58"/>
      <c r="AU174" s="58"/>
      <c r="AV174" s="58"/>
      <c r="AW174" s="58"/>
      <c r="AX174" s="58"/>
      <c r="AY174" s="58"/>
      <c r="AZ174" s="58"/>
      <c r="BA174" s="58"/>
      <c r="BB174" s="58"/>
      <c r="BC174" s="58"/>
      <c r="BD174" s="58"/>
      <c r="BE174" s="58"/>
      <c r="BF174" s="58"/>
      <c r="BG174" s="58"/>
      <c r="BH174" s="58"/>
      <c r="BI174" s="58"/>
    </row>
    <row r="175" spans="11:61" s="55" customFormat="1" x14ac:dyDescent="0.25"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  <c r="AA175" s="58"/>
      <c r="AB175" s="58"/>
      <c r="AC175" s="58"/>
      <c r="AD175" s="58"/>
      <c r="AE175" s="58"/>
      <c r="AF175" s="58"/>
      <c r="AG175" s="58"/>
      <c r="AH175" s="58"/>
      <c r="AI175" s="58"/>
      <c r="AJ175" s="58"/>
      <c r="AK175" s="58"/>
      <c r="AL175" s="58"/>
      <c r="AM175" s="58"/>
      <c r="AN175" s="58"/>
      <c r="AO175" s="58"/>
      <c r="AP175" s="58"/>
      <c r="AQ175" s="58"/>
      <c r="AR175" s="58"/>
      <c r="AS175" s="58"/>
      <c r="AT175" s="58"/>
      <c r="AU175" s="58"/>
      <c r="AV175" s="58"/>
      <c r="AW175" s="58"/>
      <c r="AX175" s="58"/>
      <c r="AY175" s="58"/>
      <c r="AZ175" s="58"/>
      <c r="BA175" s="58"/>
      <c r="BB175" s="58"/>
      <c r="BC175" s="58"/>
      <c r="BD175" s="58"/>
      <c r="BE175" s="58"/>
      <c r="BF175" s="58"/>
      <c r="BG175" s="58"/>
      <c r="BH175" s="58"/>
      <c r="BI175" s="58"/>
    </row>
    <row r="176" spans="11:61" s="55" customFormat="1" x14ac:dyDescent="0.25"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  <c r="AA176" s="58"/>
      <c r="AB176" s="58"/>
      <c r="AC176" s="58"/>
      <c r="AD176" s="58"/>
      <c r="AE176" s="58"/>
      <c r="AF176" s="58"/>
      <c r="AG176" s="58"/>
      <c r="AH176" s="58"/>
      <c r="AI176" s="58"/>
      <c r="AJ176" s="58"/>
      <c r="AK176" s="58"/>
      <c r="AL176" s="58"/>
      <c r="AM176" s="58"/>
      <c r="AN176" s="58"/>
      <c r="AO176" s="58"/>
      <c r="AP176" s="58"/>
      <c r="AQ176" s="58"/>
      <c r="AR176" s="58"/>
      <c r="AS176" s="58"/>
      <c r="AT176" s="58"/>
      <c r="AU176" s="58"/>
      <c r="AV176" s="58"/>
      <c r="AW176" s="58"/>
      <c r="AX176" s="58"/>
      <c r="AY176" s="58"/>
      <c r="AZ176" s="58"/>
      <c r="BA176" s="58"/>
      <c r="BB176" s="58"/>
      <c r="BC176" s="58"/>
      <c r="BD176" s="58"/>
      <c r="BE176" s="58"/>
      <c r="BF176" s="58"/>
      <c r="BG176" s="58"/>
      <c r="BH176" s="58"/>
      <c r="BI176" s="58"/>
    </row>
    <row r="177" spans="11:61" s="55" customFormat="1" x14ac:dyDescent="0.25"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  <c r="AA177" s="58"/>
      <c r="AB177" s="58"/>
      <c r="AC177" s="58"/>
      <c r="AD177" s="58"/>
      <c r="AE177" s="58"/>
      <c r="AF177" s="58"/>
      <c r="AG177" s="58"/>
      <c r="AH177" s="58"/>
      <c r="AI177" s="58"/>
      <c r="AJ177" s="58"/>
      <c r="AK177" s="58"/>
      <c r="AL177" s="58"/>
      <c r="AM177" s="58"/>
      <c r="AN177" s="58"/>
      <c r="AO177" s="58"/>
      <c r="AP177" s="58"/>
      <c r="AQ177" s="58"/>
      <c r="AR177" s="58"/>
      <c r="AS177" s="58"/>
      <c r="AT177" s="58"/>
      <c r="AU177" s="58"/>
      <c r="AV177" s="58"/>
      <c r="AW177" s="58"/>
      <c r="AX177" s="58"/>
      <c r="AY177" s="58"/>
      <c r="AZ177" s="58"/>
      <c r="BA177" s="58"/>
      <c r="BB177" s="58"/>
      <c r="BC177" s="58"/>
      <c r="BD177" s="58"/>
      <c r="BE177" s="58"/>
      <c r="BF177" s="58"/>
      <c r="BG177" s="58"/>
      <c r="BH177" s="58"/>
      <c r="BI177" s="58"/>
    </row>
    <row r="178" spans="11:61" s="55" customFormat="1" x14ac:dyDescent="0.25"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  <c r="AA178" s="58"/>
      <c r="AB178" s="58"/>
      <c r="AC178" s="58"/>
      <c r="AD178" s="58"/>
      <c r="AE178" s="58"/>
      <c r="AF178" s="58"/>
      <c r="AG178" s="58"/>
      <c r="AH178" s="58"/>
      <c r="AI178" s="58"/>
      <c r="AJ178" s="58"/>
      <c r="AK178" s="58"/>
      <c r="AL178" s="58"/>
      <c r="AM178" s="58"/>
      <c r="AN178" s="58"/>
      <c r="AO178" s="58"/>
      <c r="AP178" s="58"/>
      <c r="AQ178" s="58"/>
      <c r="AR178" s="58"/>
      <c r="AS178" s="58"/>
      <c r="AT178" s="58"/>
      <c r="AU178" s="58"/>
      <c r="AV178" s="58"/>
      <c r="AW178" s="58"/>
      <c r="AX178" s="58"/>
      <c r="AY178" s="58"/>
      <c r="AZ178" s="58"/>
      <c r="BA178" s="58"/>
      <c r="BB178" s="58"/>
      <c r="BC178" s="58"/>
      <c r="BD178" s="58"/>
      <c r="BE178" s="58"/>
      <c r="BF178" s="58"/>
      <c r="BG178" s="58"/>
      <c r="BH178" s="58"/>
      <c r="BI178" s="58"/>
    </row>
    <row r="179" spans="11:61" s="55" customFormat="1" x14ac:dyDescent="0.25"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  <c r="AA179" s="58"/>
      <c r="AB179" s="58"/>
      <c r="AC179" s="58"/>
      <c r="AD179" s="58"/>
      <c r="AE179" s="58"/>
      <c r="AF179" s="58"/>
      <c r="AG179" s="58"/>
      <c r="AH179" s="58"/>
      <c r="AI179" s="58"/>
      <c r="AJ179" s="58"/>
      <c r="AK179" s="58"/>
      <c r="AL179" s="58"/>
      <c r="AM179" s="58"/>
      <c r="AN179" s="58"/>
      <c r="AO179" s="58"/>
      <c r="AP179" s="58"/>
      <c r="AQ179" s="58"/>
      <c r="AR179" s="58"/>
      <c r="AS179" s="58"/>
      <c r="AT179" s="58"/>
      <c r="AU179" s="58"/>
      <c r="AV179" s="58"/>
      <c r="AW179" s="58"/>
      <c r="AX179" s="58"/>
      <c r="AY179" s="58"/>
      <c r="AZ179" s="58"/>
      <c r="BA179" s="58"/>
      <c r="BB179" s="58"/>
      <c r="BC179" s="58"/>
      <c r="BD179" s="58"/>
      <c r="BE179" s="58"/>
      <c r="BF179" s="58"/>
      <c r="BG179" s="58"/>
      <c r="BH179" s="58"/>
      <c r="BI179" s="58"/>
    </row>
    <row r="180" spans="11:61" s="55" customFormat="1" x14ac:dyDescent="0.25"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  <c r="AA180" s="58"/>
      <c r="AB180" s="58"/>
      <c r="AC180" s="58"/>
      <c r="AD180" s="58"/>
      <c r="AE180" s="58"/>
      <c r="AF180" s="58"/>
      <c r="AG180" s="58"/>
      <c r="AH180" s="58"/>
      <c r="AI180" s="58"/>
      <c r="AJ180" s="58"/>
      <c r="AK180" s="58"/>
      <c r="AL180" s="58"/>
      <c r="AM180" s="58"/>
      <c r="AN180" s="58"/>
      <c r="AO180" s="58"/>
      <c r="AP180" s="58"/>
      <c r="AQ180" s="58"/>
      <c r="AR180" s="58"/>
      <c r="AS180" s="58"/>
      <c r="AT180" s="58"/>
      <c r="AU180" s="58"/>
      <c r="AV180" s="58"/>
      <c r="AW180" s="58"/>
      <c r="AX180" s="58"/>
      <c r="AY180" s="58"/>
      <c r="AZ180" s="58"/>
      <c r="BA180" s="58"/>
      <c r="BB180" s="58"/>
      <c r="BC180" s="58"/>
      <c r="BD180" s="58"/>
      <c r="BE180" s="58"/>
      <c r="BF180" s="58"/>
      <c r="BG180" s="58"/>
      <c r="BH180" s="58"/>
      <c r="BI180" s="58"/>
    </row>
    <row r="181" spans="11:61" s="55" customFormat="1" x14ac:dyDescent="0.25"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  <c r="AA181" s="58"/>
      <c r="AB181" s="58"/>
      <c r="AC181" s="58"/>
      <c r="AD181" s="58"/>
      <c r="AE181" s="58"/>
      <c r="AF181" s="58"/>
      <c r="AG181" s="58"/>
      <c r="AH181" s="58"/>
      <c r="AI181" s="58"/>
      <c r="AJ181" s="58"/>
      <c r="AK181" s="58"/>
      <c r="AL181" s="58"/>
      <c r="AM181" s="58"/>
      <c r="AN181" s="58"/>
      <c r="AO181" s="58"/>
      <c r="AP181" s="58"/>
      <c r="AQ181" s="58"/>
      <c r="AR181" s="58"/>
      <c r="AS181" s="58"/>
      <c r="AT181" s="58"/>
      <c r="AU181" s="58"/>
      <c r="AV181" s="58"/>
      <c r="AW181" s="58"/>
      <c r="AX181" s="58"/>
      <c r="AY181" s="58"/>
      <c r="AZ181" s="58"/>
      <c r="BA181" s="58"/>
      <c r="BB181" s="58"/>
      <c r="BC181" s="58"/>
      <c r="BD181" s="58"/>
      <c r="BE181" s="58"/>
      <c r="BF181" s="58"/>
      <c r="BG181" s="58"/>
      <c r="BH181" s="58"/>
      <c r="BI181" s="58"/>
    </row>
    <row r="182" spans="11:61" s="55" customFormat="1" x14ac:dyDescent="0.25"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  <c r="AA182" s="58"/>
      <c r="AB182" s="58"/>
      <c r="AC182" s="58"/>
      <c r="AD182" s="58"/>
      <c r="AE182" s="58"/>
      <c r="AF182" s="58"/>
      <c r="AG182" s="58"/>
      <c r="AH182" s="58"/>
      <c r="AI182" s="58"/>
      <c r="AJ182" s="58"/>
      <c r="AK182" s="58"/>
      <c r="AL182" s="58"/>
      <c r="AM182" s="58"/>
      <c r="AN182" s="58"/>
      <c r="AO182" s="58"/>
      <c r="AP182" s="58"/>
      <c r="AQ182" s="58"/>
      <c r="AR182" s="58"/>
      <c r="AS182" s="58"/>
      <c r="AT182" s="58"/>
      <c r="AU182" s="58"/>
      <c r="AV182" s="58"/>
      <c r="AW182" s="58"/>
      <c r="AX182" s="58"/>
      <c r="AY182" s="58"/>
      <c r="AZ182" s="58"/>
      <c r="BA182" s="58"/>
      <c r="BB182" s="58"/>
      <c r="BC182" s="58"/>
      <c r="BD182" s="58"/>
      <c r="BE182" s="58"/>
      <c r="BF182" s="58"/>
      <c r="BG182" s="58"/>
      <c r="BH182" s="58"/>
      <c r="BI182" s="58"/>
    </row>
    <row r="183" spans="11:61" s="55" customFormat="1" x14ac:dyDescent="0.25"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  <c r="AA183" s="58"/>
      <c r="AB183" s="58"/>
      <c r="AC183" s="58"/>
      <c r="AD183" s="58"/>
      <c r="AE183" s="58"/>
      <c r="AF183" s="58"/>
      <c r="AG183" s="58"/>
      <c r="AH183" s="58"/>
      <c r="AI183" s="58"/>
      <c r="AJ183" s="58"/>
      <c r="AK183" s="58"/>
      <c r="AL183" s="58"/>
      <c r="AM183" s="58"/>
      <c r="AN183" s="58"/>
      <c r="AO183" s="58"/>
      <c r="AP183" s="58"/>
      <c r="AQ183" s="58"/>
      <c r="AR183" s="58"/>
      <c r="AS183" s="58"/>
      <c r="AT183" s="58"/>
      <c r="AU183" s="58"/>
      <c r="AV183" s="58"/>
      <c r="AW183" s="58"/>
      <c r="AX183" s="58"/>
      <c r="AY183" s="58"/>
      <c r="AZ183" s="58"/>
      <c r="BA183" s="58"/>
      <c r="BB183" s="58"/>
      <c r="BC183" s="58"/>
      <c r="BD183" s="58"/>
      <c r="BE183" s="58"/>
      <c r="BF183" s="58"/>
      <c r="BG183" s="58"/>
      <c r="BH183" s="58"/>
      <c r="BI183" s="58"/>
    </row>
    <row r="184" spans="11:61" s="55" customFormat="1" x14ac:dyDescent="0.25"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  <c r="AA184" s="58"/>
      <c r="AB184" s="58"/>
      <c r="AC184" s="58"/>
      <c r="AD184" s="58"/>
      <c r="AE184" s="58"/>
      <c r="AF184" s="58"/>
      <c r="AG184" s="58"/>
      <c r="AH184" s="58"/>
      <c r="AI184" s="58"/>
      <c r="AJ184" s="58"/>
      <c r="AK184" s="58"/>
      <c r="AL184" s="58"/>
      <c r="AM184" s="58"/>
      <c r="AN184" s="58"/>
      <c r="AO184" s="58"/>
      <c r="AP184" s="58"/>
      <c r="AQ184" s="58"/>
      <c r="AR184" s="58"/>
      <c r="AS184" s="58"/>
      <c r="AT184" s="58"/>
      <c r="AU184" s="58"/>
      <c r="AV184" s="58"/>
      <c r="AW184" s="58"/>
      <c r="AX184" s="58"/>
      <c r="AY184" s="58"/>
      <c r="AZ184" s="58"/>
      <c r="BA184" s="58"/>
      <c r="BB184" s="58"/>
      <c r="BC184" s="58"/>
      <c r="BD184" s="58"/>
      <c r="BE184" s="58"/>
      <c r="BF184" s="58"/>
      <c r="BG184" s="58"/>
      <c r="BH184" s="58"/>
      <c r="BI184" s="58"/>
    </row>
    <row r="185" spans="11:61" s="55" customFormat="1" x14ac:dyDescent="0.25"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  <c r="AA185" s="58"/>
      <c r="AB185" s="58"/>
      <c r="AC185" s="58"/>
      <c r="AD185" s="58"/>
      <c r="AE185" s="58"/>
      <c r="AF185" s="58"/>
      <c r="AG185" s="58"/>
      <c r="AH185" s="58"/>
      <c r="AI185" s="58"/>
      <c r="AJ185" s="58"/>
      <c r="AK185" s="58"/>
      <c r="AL185" s="58"/>
      <c r="AM185" s="58"/>
      <c r="AN185" s="58"/>
      <c r="AO185" s="58"/>
      <c r="AP185" s="58"/>
      <c r="AQ185" s="58"/>
      <c r="AR185" s="58"/>
      <c r="AS185" s="58"/>
      <c r="AT185" s="58"/>
      <c r="AU185" s="58"/>
      <c r="AV185" s="58"/>
      <c r="AW185" s="58"/>
      <c r="AX185" s="58"/>
      <c r="AY185" s="58"/>
      <c r="AZ185" s="58"/>
      <c r="BA185" s="58"/>
      <c r="BB185" s="58"/>
      <c r="BC185" s="58"/>
      <c r="BD185" s="58"/>
      <c r="BE185" s="58"/>
      <c r="BF185" s="58"/>
      <c r="BG185" s="58"/>
      <c r="BH185" s="58"/>
      <c r="BI185" s="58"/>
    </row>
    <row r="186" spans="11:61" s="55" customFormat="1" x14ac:dyDescent="0.25"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  <c r="AA186" s="58"/>
      <c r="AB186" s="58"/>
      <c r="AC186" s="58"/>
      <c r="AD186" s="58"/>
      <c r="AE186" s="58"/>
      <c r="AF186" s="58"/>
      <c r="AG186" s="58"/>
      <c r="AH186" s="58"/>
      <c r="AI186" s="58"/>
      <c r="AJ186" s="58"/>
      <c r="AK186" s="58"/>
      <c r="AL186" s="58"/>
      <c r="AM186" s="58"/>
      <c r="AN186" s="58"/>
      <c r="AO186" s="58"/>
      <c r="AP186" s="58"/>
      <c r="AQ186" s="58"/>
      <c r="AR186" s="58"/>
      <c r="AS186" s="58"/>
      <c r="AT186" s="58"/>
      <c r="AU186" s="58"/>
      <c r="AV186" s="58"/>
      <c r="AW186" s="58"/>
      <c r="AX186" s="58"/>
      <c r="AY186" s="58"/>
      <c r="AZ186" s="58"/>
      <c r="BA186" s="58"/>
      <c r="BB186" s="58"/>
      <c r="BC186" s="58"/>
      <c r="BD186" s="58"/>
      <c r="BE186" s="58"/>
      <c r="BF186" s="58"/>
      <c r="BG186" s="58"/>
      <c r="BH186" s="58"/>
      <c r="BI186" s="58"/>
    </row>
    <row r="187" spans="11:61" s="55" customFormat="1" x14ac:dyDescent="0.25"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  <c r="AA187" s="58"/>
      <c r="AB187" s="58"/>
      <c r="AC187" s="58"/>
      <c r="AD187" s="58"/>
      <c r="AE187" s="58"/>
      <c r="AF187" s="58"/>
      <c r="AG187" s="58"/>
      <c r="AH187" s="58"/>
      <c r="AI187" s="58"/>
      <c r="AJ187" s="58"/>
      <c r="AK187" s="58"/>
      <c r="AL187" s="58"/>
      <c r="AM187" s="58"/>
      <c r="AN187" s="58"/>
      <c r="AO187" s="58"/>
      <c r="AP187" s="58"/>
      <c r="AQ187" s="58"/>
      <c r="AR187" s="58"/>
      <c r="AS187" s="58"/>
      <c r="AT187" s="58"/>
      <c r="AU187" s="58"/>
      <c r="AV187" s="58"/>
      <c r="AW187" s="58"/>
      <c r="AX187" s="58"/>
      <c r="AY187" s="58"/>
      <c r="AZ187" s="58"/>
      <c r="BA187" s="58"/>
      <c r="BB187" s="58"/>
      <c r="BC187" s="58"/>
      <c r="BD187" s="58"/>
      <c r="BE187" s="58"/>
      <c r="BF187" s="58"/>
      <c r="BG187" s="58"/>
      <c r="BH187" s="58"/>
      <c r="BI187" s="58"/>
    </row>
    <row r="188" spans="11:61" s="55" customFormat="1" x14ac:dyDescent="0.25"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  <c r="AA188" s="58"/>
      <c r="AB188" s="58"/>
      <c r="AC188" s="58"/>
      <c r="AD188" s="58"/>
      <c r="AE188" s="58"/>
      <c r="AF188" s="58"/>
      <c r="AG188" s="58"/>
      <c r="AH188" s="58"/>
      <c r="AI188" s="58"/>
      <c r="AJ188" s="58"/>
      <c r="AK188" s="58"/>
      <c r="AL188" s="58"/>
      <c r="AM188" s="58"/>
      <c r="AN188" s="58"/>
      <c r="AO188" s="58"/>
      <c r="AP188" s="58"/>
      <c r="AQ188" s="58"/>
      <c r="AR188" s="58"/>
      <c r="AS188" s="58"/>
      <c r="AT188" s="58"/>
      <c r="AU188" s="58"/>
      <c r="AV188" s="58"/>
      <c r="AW188" s="58"/>
      <c r="AX188" s="58"/>
      <c r="AY188" s="58"/>
      <c r="AZ188" s="58"/>
      <c r="BA188" s="58"/>
      <c r="BB188" s="58"/>
      <c r="BC188" s="58"/>
      <c r="BD188" s="58"/>
      <c r="BE188" s="58"/>
      <c r="BF188" s="58"/>
      <c r="BG188" s="58"/>
      <c r="BH188" s="58"/>
      <c r="BI188" s="58"/>
    </row>
    <row r="189" spans="11:61" s="55" customFormat="1" x14ac:dyDescent="0.25"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  <c r="AA189" s="58"/>
      <c r="AB189" s="58"/>
      <c r="AC189" s="58"/>
      <c r="AD189" s="58"/>
      <c r="AE189" s="58"/>
      <c r="AF189" s="58"/>
      <c r="AG189" s="58"/>
      <c r="AH189" s="58"/>
      <c r="AI189" s="58"/>
      <c r="AJ189" s="58"/>
      <c r="AK189" s="58"/>
      <c r="AL189" s="58"/>
      <c r="AM189" s="58"/>
      <c r="AN189" s="58"/>
      <c r="AO189" s="58"/>
      <c r="AP189" s="58"/>
      <c r="AQ189" s="58"/>
      <c r="AR189" s="58"/>
      <c r="AS189" s="58"/>
      <c r="AT189" s="58"/>
      <c r="AU189" s="58"/>
      <c r="AV189" s="58"/>
      <c r="AW189" s="58"/>
      <c r="AX189" s="58"/>
      <c r="AY189" s="58"/>
      <c r="AZ189" s="58"/>
      <c r="BA189" s="58"/>
      <c r="BB189" s="58"/>
      <c r="BC189" s="58"/>
      <c r="BD189" s="58"/>
      <c r="BE189" s="58"/>
      <c r="BF189" s="58"/>
      <c r="BG189" s="58"/>
      <c r="BH189" s="58"/>
      <c r="BI189" s="58"/>
    </row>
    <row r="190" spans="11:61" s="55" customFormat="1" x14ac:dyDescent="0.25"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  <c r="AC190" s="58"/>
      <c r="AD190" s="58"/>
      <c r="AE190" s="58"/>
      <c r="AF190" s="58"/>
      <c r="AG190" s="58"/>
      <c r="AH190" s="58"/>
      <c r="AI190" s="58"/>
      <c r="AJ190" s="58"/>
      <c r="AK190" s="58"/>
      <c r="AL190" s="58"/>
      <c r="AM190" s="58"/>
      <c r="AN190" s="58"/>
      <c r="AO190" s="58"/>
      <c r="AP190" s="58"/>
      <c r="AQ190" s="58"/>
      <c r="AR190" s="58"/>
      <c r="AS190" s="58"/>
      <c r="AT190" s="58"/>
      <c r="AU190" s="58"/>
      <c r="AV190" s="58"/>
      <c r="AW190" s="58"/>
      <c r="AX190" s="58"/>
      <c r="AY190" s="58"/>
      <c r="AZ190" s="58"/>
      <c r="BA190" s="58"/>
      <c r="BB190" s="58"/>
      <c r="BC190" s="58"/>
      <c r="BD190" s="58"/>
      <c r="BE190" s="58"/>
      <c r="BF190" s="58"/>
      <c r="BG190" s="58"/>
      <c r="BH190" s="58"/>
      <c r="BI190" s="58"/>
    </row>
    <row r="191" spans="11:61" s="55" customFormat="1" x14ac:dyDescent="0.25"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  <c r="AA191" s="58"/>
      <c r="AB191" s="58"/>
      <c r="AC191" s="58"/>
      <c r="AD191" s="58"/>
      <c r="AE191" s="58"/>
      <c r="AF191" s="58"/>
      <c r="AG191" s="58"/>
      <c r="AH191" s="58"/>
      <c r="AI191" s="58"/>
      <c r="AJ191" s="58"/>
      <c r="AK191" s="58"/>
      <c r="AL191" s="58"/>
      <c r="AM191" s="58"/>
      <c r="AN191" s="58"/>
      <c r="AO191" s="58"/>
      <c r="AP191" s="58"/>
      <c r="AQ191" s="58"/>
      <c r="AR191" s="58"/>
      <c r="AS191" s="58"/>
      <c r="AT191" s="58"/>
      <c r="AU191" s="58"/>
      <c r="AV191" s="58"/>
      <c r="AW191" s="58"/>
      <c r="AX191" s="58"/>
      <c r="AY191" s="58"/>
      <c r="AZ191" s="58"/>
      <c r="BA191" s="58"/>
      <c r="BB191" s="58"/>
      <c r="BC191" s="58"/>
      <c r="BD191" s="58"/>
      <c r="BE191" s="58"/>
      <c r="BF191" s="58"/>
      <c r="BG191" s="58"/>
      <c r="BH191" s="58"/>
      <c r="BI191" s="58"/>
    </row>
    <row r="192" spans="11:61" s="55" customFormat="1" x14ac:dyDescent="0.25"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  <c r="AA192" s="58"/>
      <c r="AB192" s="58"/>
      <c r="AC192" s="58"/>
      <c r="AD192" s="58"/>
      <c r="AE192" s="58"/>
      <c r="AF192" s="58"/>
      <c r="AG192" s="58"/>
      <c r="AH192" s="58"/>
      <c r="AI192" s="58"/>
      <c r="AJ192" s="58"/>
      <c r="AK192" s="58"/>
      <c r="AL192" s="58"/>
      <c r="AM192" s="58"/>
      <c r="AN192" s="58"/>
      <c r="AO192" s="58"/>
      <c r="AP192" s="58"/>
      <c r="AQ192" s="58"/>
      <c r="AR192" s="58"/>
      <c r="AS192" s="58"/>
      <c r="AT192" s="58"/>
      <c r="AU192" s="58"/>
      <c r="AV192" s="58"/>
      <c r="AW192" s="58"/>
      <c r="AX192" s="58"/>
      <c r="AY192" s="58"/>
      <c r="AZ192" s="58"/>
      <c r="BA192" s="58"/>
      <c r="BB192" s="58"/>
      <c r="BC192" s="58"/>
      <c r="BD192" s="58"/>
      <c r="BE192" s="58"/>
      <c r="BF192" s="58"/>
      <c r="BG192" s="58"/>
      <c r="BH192" s="58"/>
      <c r="BI192" s="58"/>
    </row>
    <row r="193" spans="11:61" s="55" customFormat="1" x14ac:dyDescent="0.25"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  <c r="AA193" s="58"/>
      <c r="AB193" s="58"/>
      <c r="AC193" s="58"/>
      <c r="AD193" s="58"/>
      <c r="AE193" s="58"/>
      <c r="AF193" s="58"/>
      <c r="AG193" s="58"/>
      <c r="AH193" s="58"/>
      <c r="AI193" s="58"/>
      <c r="AJ193" s="58"/>
      <c r="AK193" s="58"/>
      <c r="AL193" s="58"/>
      <c r="AM193" s="58"/>
      <c r="AN193" s="58"/>
      <c r="AO193" s="58"/>
      <c r="AP193" s="58"/>
      <c r="AQ193" s="58"/>
      <c r="AR193" s="58"/>
      <c r="AS193" s="58"/>
      <c r="AT193" s="58"/>
      <c r="AU193" s="58"/>
      <c r="AV193" s="58"/>
      <c r="AW193" s="58"/>
      <c r="AX193" s="58"/>
      <c r="AY193" s="58"/>
      <c r="AZ193" s="58"/>
      <c r="BA193" s="58"/>
      <c r="BB193" s="58"/>
      <c r="BC193" s="58"/>
      <c r="BD193" s="58"/>
      <c r="BE193" s="58"/>
      <c r="BF193" s="58"/>
      <c r="BG193" s="58"/>
      <c r="BH193" s="58"/>
      <c r="BI193" s="58"/>
    </row>
    <row r="194" spans="11:61" s="55" customFormat="1" x14ac:dyDescent="0.25"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  <c r="AA194" s="58"/>
      <c r="AB194" s="58"/>
      <c r="AC194" s="58"/>
      <c r="AD194" s="58"/>
      <c r="AE194" s="58"/>
      <c r="AF194" s="58"/>
      <c r="AG194" s="58"/>
      <c r="AH194" s="58"/>
      <c r="AI194" s="58"/>
      <c r="AJ194" s="58"/>
      <c r="AK194" s="58"/>
      <c r="AL194" s="58"/>
      <c r="AM194" s="58"/>
      <c r="AN194" s="58"/>
      <c r="AO194" s="58"/>
      <c r="AP194" s="58"/>
      <c r="AQ194" s="58"/>
      <c r="AR194" s="58"/>
      <c r="AS194" s="58"/>
      <c r="AT194" s="58"/>
      <c r="AU194" s="58"/>
      <c r="AV194" s="58"/>
      <c r="AW194" s="58"/>
      <c r="AX194" s="58"/>
      <c r="AY194" s="58"/>
      <c r="AZ194" s="58"/>
      <c r="BA194" s="58"/>
      <c r="BB194" s="58"/>
      <c r="BC194" s="58"/>
      <c r="BD194" s="58"/>
      <c r="BE194" s="58"/>
      <c r="BF194" s="58"/>
      <c r="BG194" s="58"/>
      <c r="BH194" s="58"/>
      <c r="BI194" s="58"/>
    </row>
    <row r="195" spans="11:61" s="55" customFormat="1" x14ac:dyDescent="0.25"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  <c r="AC195" s="58"/>
      <c r="AD195" s="58"/>
      <c r="AE195" s="58"/>
      <c r="AF195" s="58"/>
      <c r="AG195" s="58"/>
      <c r="AH195" s="58"/>
      <c r="AI195" s="58"/>
      <c r="AJ195" s="58"/>
      <c r="AK195" s="58"/>
      <c r="AL195" s="58"/>
      <c r="AM195" s="58"/>
      <c r="AN195" s="58"/>
      <c r="AO195" s="58"/>
      <c r="AP195" s="58"/>
      <c r="AQ195" s="58"/>
      <c r="AR195" s="58"/>
      <c r="AS195" s="58"/>
      <c r="AT195" s="58"/>
      <c r="AU195" s="58"/>
      <c r="AV195" s="58"/>
      <c r="AW195" s="58"/>
      <c r="AX195" s="58"/>
      <c r="AY195" s="58"/>
      <c r="AZ195" s="58"/>
      <c r="BA195" s="58"/>
      <c r="BB195" s="58"/>
      <c r="BC195" s="58"/>
      <c r="BD195" s="58"/>
      <c r="BE195" s="58"/>
      <c r="BF195" s="58"/>
      <c r="BG195" s="58"/>
      <c r="BH195" s="58"/>
      <c r="BI195" s="58"/>
    </row>
    <row r="196" spans="11:61" s="55" customFormat="1" x14ac:dyDescent="0.25"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  <c r="AA196" s="58"/>
      <c r="AB196" s="58"/>
      <c r="AC196" s="58"/>
      <c r="AD196" s="58"/>
      <c r="AE196" s="58"/>
      <c r="AF196" s="58"/>
      <c r="AG196" s="58"/>
      <c r="AH196" s="58"/>
      <c r="AI196" s="58"/>
      <c r="AJ196" s="58"/>
      <c r="AK196" s="58"/>
      <c r="AL196" s="58"/>
      <c r="AM196" s="58"/>
      <c r="AN196" s="58"/>
      <c r="AO196" s="58"/>
      <c r="AP196" s="58"/>
      <c r="AQ196" s="58"/>
      <c r="AR196" s="58"/>
      <c r="AS196" s="58"/>
      <c r="AT196" s="58"/>
      <c r="AU196" s="58"/>
      <c r="AV196" s="58"/>
      <c r="AW196" s="58"/>
      <c r="AX196" s="58"/>
      <c r="AY196" s="58"/>
      <c r="AZ196" s="58"/>
      <c r="BA196" s="58"/>
      <c r="BB196" s="58"/>
      <c r="BC196" s="58"/>
      <c r="BD196" s="58"/>
      <c r="BE196" s="58"/>
      <c r="BF196" s="58"/>
      <c r="BG196" s="58"/>
      <c r="BH196" s="58"/>
      <c r="BI196" s="58"/>
    </row>
    <row r="197" spans="11:61" s="55" customFormat="1" x14ac:dyDescent="0.25"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  <c r="AA197" s="58"/>
      <c r="AB197" s="58"/>
      <c r="AC197" s="58"/>
      <c r="AD197" s="58"/>
      <c r="AE197" s="58"/>
      <c r="AF197" s="58"/>
      <c r="AG197" s="58"/>
      <c r="AH197" s="58"/>
      <c r="AI197" s="58"/>
      <c r="AJ197" s="58"/>
      <c r="AK197" s="58"/>
      <c r="AL197" s="58"/>
      <c r="AM197" s="58"/>
      <c r="AN197" s="58"/>
      <c r="AO197" s="58"/>
      <c r="AP197" s="58"/>
      <c r="AQ197" s="58"/>
      <c r="AR197" s="58"/>
      <c r="AS197" s="58"/>
      <c r="AT197" s="58"/>
      <c r="AU197" s="58"/>
      <c r="AV197" s="58"/>
      <c r="AW197" s="58"/>
      <c r="AX197" s="58"/>
      <c r="AY197" s="58"/>
      <c r="AZ197" s="58"/>
      <c r="BA197" s="58"/>
      <c r="BB197" s="58"/>
      <c r="BC197" s="58"/>
      <c r="BD197" s="58"/>
      <c r="BE197" s="58"/>
      <c r="BF197" s="58"/>
      <c r="BG197" s="58"/>
      <c r="BH197" s="58"/>
      <c r="BI197" s="58"/>
    </row>
    <row r="198" spans="11:61" s="55" customFormat="1" x14ac:dyDescent="0.25"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  <c r="AA198" s="58"/>
      <c r="AB198" s="58"/>
      <c r="AC198" s="58"/>
      <c r="AD198" s="58"/>
      <c r="AE198" s="58"/>
      <c r="AF198" s="58"/>
      <c r="AG198" s="58"/>
      <c r="AH198" s="58"/>
      <c r="AI198" s="58"/>
      <c r="AJ198" s="58"/>
      <c r="AK198" s="58"/>
      <c r="AL198" s="58"/>
      <c r="AM198" s="58"/>
      <c r="AN198" s="58"/>
      <c r="AO198" s="58"/>
      <c r="AP198" s="58"/>
      <c r="AQ198" s="58"/>
      <c r="AR198" s="58"/>
      <c r="AS198" s="58"/>
      <c r="AT198" s="58"/>
      <c r="AU198" s="58"/>
      <c r="AV198" s="58"/>
      <c r="AW198" s="58"/>
      <c r="AX198" s="58"/>
      <c r="AY198" s="58"/>
      <c r="AZ198" s="58"/>
      <c r="BA198" s="58"/>
      <c r="BB198" s="58"/>
      <c r="BC198" s="58"/>
      <c r="BD198" s="58"/>
      <c r="BE198" s="58"/>
      <c r="BF198" s="58"/>
      <c r="BG198" s="58"/>
      <c r="BH198" s="58"/>
      <c r="BI198" s="58"/>
    </row>
    <row r="199" spans="11:61" s="55" customFormat="1" x14ac:dyDescent="0.25"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  <c r="AA199" s="58"/>
      <c r="AB199" s="58"/>
      <c r="AC199" s="58"/>
      <c r="AD199" s="58"/>
      <c r="AE199" s="58"/>
      <c r="AF199" s="58"/>
      <c r="AG199" s="58"/>
      <c r="AH199" s="58"/>
      <c r="AI199" s="58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  <c r="AU199" s="58"/>
      <c r="AV199" s="58"/>
      <c r="AW199" s="58"/>
      <c r="AX199" s="58"/>
      <c r="AY199" s="58"/>
      <c r="AZ199" s="58"/>
      <c r="BA199" s="58"/>
      <c r="BB199" s="58"/>
      <c r="BC199" s="58"/>
      <c r="BD199" s="58"/>
      <c r="BE199" s="58"/>
      <c r="BF199" s="58"/>
      <c r="BG199" s="58"/>
      <c r="BH199" s="58"/>
      <c r="BI199" s="58"/>
    </row>
    <row r="200" spans="11:61" s="55" customFormat="1" x14ac:dyDescent="0.25"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  <c r="AA200" s="58"/>
      <c r="AB200" s="58"/>
      <c r="AC200" s="58"/>
      <c r="AD200" s="58"/>
      <c r="AE200" s="58"/>
      <c r="AF200" s="58"/>
      <c r="AG200" s="58"/>
      <c r="AH200" s="58"/>
      <c r="AI200" s="58"/>
      <c r="AJ200" s="58"/>
      <c r="AK200" s="58"/>
      <c r="AL200" s="58"/>
      <c r="AM200" s="58"/>
      <c r="AN200" s="58"/>
      <c r="AO200" s="58"/>
      <c r="AP200" s="58"/>
      <c r="AQ200" s="58"/>
      <c r="AR200" s="58"/>
      <c r="AS200" s="58"/>
      <c r="AT200" s="58"/>
      <c r="AU200" s="58"/>
      <c r="AV200" s="58"/>
      <c r="AW200" s="58"/>
      <c r="AX200" s="58"/>
      <c r="AY200" s="58"/>
      <c r="AZ200" s="58"/>
      <c r="BA200" s="58"/>
      <c r="BB200" s="58"/>
      <c r="BC200" s="58"/>
      <c r="BD200" s="58"/>
      <c r="BE200" s="58"/>
      <c r="BF200" s="58"/>
      <c r="BG200" s="58"/>
      <c r="BH200" s="58"/>
      <c r="BI200" s="58"/>
    </row>
    <row r="201" spans="11:61" s="55" customFormat="1" x14ac:dyDescent="0.25"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  <c r="AA201" s="58"/>
      <c r="AB201" s="58"/>
      <c r="AC201" s="58"/>
      <c r="AD201" s="58"/>
      <c r="AE201" s="58"/>
      <c r="AF201" s="58"/>
      <c r="AG201" s="58"/>
      <c r="AH201" s="58"/>
      <c r="AI201" s="58"/>
      <c r="AJ201" s="58"/>
      <c r="AK201" s="58"/>
      <c r="AL201" s="58"/>
      <c r="AM201" s="58"/>
      <c r="AN201" s="58"/>
      <c r="AO201" s="58"/>
      <c r="AP201" s="58"/>
      <c r="AQ201" s="58"/>
      <c r="AR201" s="58"/>
      <c r="AS201" s="58"/>
      <c r="AT201" s="58"/>
      <c r="AU201" s="58"/>
      <c r="AV201" s="58"/>
      <c r="AW201" s="58"/>
      <c r="AX201" s="58"/>
      <c r="AY201" s="58"/>
      <c r="AZ201" s="58"/>
      <c r="BA201" s="58"/>
      <c r="BB201" s="58"/>
      <c r="BC201" s="58"/>
      <c r="BD201" s="58"/>
      <c r="BE201" s="58"/>
      <c r="BF201" s="58"/>
      <c r="BG201" s="58"/>
      <c r="BH201" s="58"/>
      <c r="BI201" s="58"/>
    </row>
    <row r="202" spans="11:61" s="55" customFormat="1" x14ac:dyDescent="0.25"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  <c r="AA202" s="58"/>
      <c r="AB202" s="58"/>
      <c r="AC202" s="58"/>
      <c r="AD202" s="58"/>
      <c r="AE202" s="58"/>
      <c r="AF202" s="58"/>
      <c r="AG202" s="58"/>
      <c r="AH202" s="58"/>
      <c r="AI202" s="58"/>
      <c r="AJ202" s="58"/>
      <c r="AK202" s="58"/>
      <c r="AL202" s="58"/>
      <c r="AM202" s="58"/>
      <c r="AN202" s="58"/>
      <c r="AO202" s="58"/>
      <c r="AP202" s="58"/>
      <c r="AQ202" s="58"/>
      <c r="AR202" s="58"/>
      <c r="AS202" s="58"/>
      <c r="AT202" s="58"/>
      <c r="AU202" s="58"/>
      <c r="AV202" s="58"/>
      <c r="AW202" s="58"/>
      <c r="AX202" s="58"/>
      <c r="AY202" s="58"/>
      <c r="AZ202" s="58"/>
      <c r="BA202" s="58"/>
      <c r="BB202" s="58"/>
      <c r="BC202" s="58"/>
      <c r="BD202" s="58"/>
      <c r="BE202" s="58"/>
      <c r="BF202" s="58"/>
      <c r="BG202" s="58"/>
      <c r="BH202" s="58"/>
      <c r="BI202" s="58"/>
    </row>
    <row r="203" spans="11:61" s="55" customFormat="1" x14ac:dyDescent="0.25"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  <c r="AA203" s="58"/>
      <c r="AB203" s="58"/>
      <c r="AC203" s="58"/>
      <c r="AD203" s="58"/>
      <c r="AE203" s="58"/>
      <c r="AF203" s="58"/>
      <c r="AG203" s="58"/>
      <c r="AH203" s="58"/>
      <c r="AI203" s="58"/>
      <c r="AJ203" s="58"/>
      <c r="AK203" s="58"/>
      <c r="AL203" s="58"/>
      <c r="AM203" s="58"/>
      <c r="AN203" s="58"/>
      <c r="AO203" s="58"/>
      <c r="AP203" s="58"/>
      <c r="AQ203" s="58"/>
      <c r="AR203" s="58"/>
      <c r="AS203" s="58"/>
      <c r="AT203" s="58"/>
      <c r="AU203" s="58"/>
      <c r="AV203" s="58"/>
      <c r="AW203" s="58"/>
      <c r="AX203" s="58"/>
      <c r="AY203" s="58"/>
      <c r="AZ203" s="58"/>
      <c r="BA203" s="58"/>
      <c r="BB203" s="58"/>
      <c r="BC203" s="58"/>
      <c r="BD203" s="58"/>
      <c r="BE203" s="58"/>
      <c r="BF203" s="58"/>
      <c r="BG203" s="58"/>
      <c r="BH203" s="58"/>
      <c r="BI203" s="58"/>
    </row>
    <row r="204" spans="11:61" s="55" customFormat="1" x14ac:dyDescent="0.25"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  <c r="AA204" s="58"/>
      <c r="AB204" s="58"/>
      <c r="AC204" s="58"/>
      <c r="AD204" s="58"/>
      <c r="AE204" s="58"/>
      <c r="AF204" s="58"/>
      <c r="AG204" s="58"/>
      <c r="AH204" s="58"/>
      <c r="AI204" s="58"/>
      <c r="AJ204" s="58"/>
      <c r="AK204" s="58"/>
      <c r="AL204" s="58"/>
      <c r="AM204" s="58"/>
      <c r="AN204" s="58"/>
      <c r="AO204" s="58"/>
      <c r="AP204" s="58"/>
      <c r="AQ204" s="58"/>
      <c r="AR204" s="58"/>
      <c r="AS204" s="58"/>
      <c r="AT204" s="58"/>
      <c r="AU204" s="58"/>
      <c r="AV204" s="58"/>
      <c r="AW204" s="58"/>
      <c r="AX204" s="58"/>
      <c r="AY204" s="58"/>
      <c r="AZ204" s="58"/>
      <c r="BA204" s="58"/>
      <c r="BB204" s="58"/>
      <c r="BC204" s="58"/>
      <c r="BD204" s="58"/>
      <c r="BE204" s="58"/>
      <c r="BF204" s="58"/>
      <c r="BG204" s="58"/>
      <c r="BH204" s="58"/>
      <c r="BI204" s="58"/>
    </row>
    <row r="205" spans="11:61" s="55" customFormat="1" x14ac:dyDescent="0.25"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  <c r="AA205" s="58"/>
      <c r="AB205" s="58"/>
      <c r="AC205" s="58"/>
      <c r="AD205" s="58"/>
      <c r="AE205" s="58"/>
      <c r="AF205" s="58"/>
      <c r="AG205" s="58"/>
      <c r="AH205" s="58"/>
      <c r="AI205" s="58"/>
      <c r="AJ205" s="58"/>
      <c r="AK205" s="58"/>
      <c r="AL205" s="58"/>
      <c r="AM205" s="58"/>
      <c r="AN205" s="58"/>
      <c r="AO205" s="58"/>
      <c r="AP205" s="58"/>
      <c r="AQ205" s="58"/>
      <c r="AR205" s="58"/>
      <c r="AS205" s="58"/>
      <c r="AT205" s="58"/>
      <c r="AU205" s="58"/>
      <c r="AV205" s="58"/>
      <c r="AW205" s="58"/>
      <c r="AX205" s="58"/>
      <c r="AY205" s="58"/>
      <c r="AZ205" s="58"/>
      <c r="BA205" s="58"/>
      <c r="BB205" s="58"/>
      <c r="BC205" s="58"/>
      <c r="BD205" s="58"/>
      <c r="BE205" s="58"/>
      <c r="BF205" s="58"/>
      <c r="BG205" s="58"/>
      <c r="BH205" s="58"/>
      <c r="BI205" s="58"/>
    </row>
    <row r="206" spans="11:61" s="55" customFormat="1" x14ac:dyDescent="0.25"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  <c r="AA206" s="58"/>
      <c r="AB206" s="58"/>
      <c r="AC206" s="58"/>
      <c r="AD206" s="58"/>
      <c r="AE206" s="58"/>
      <c r="AF206" s="58"/>
      <c r="AG206" s="58"/>
      <c r="AH206" s="58"/>
      <c r="AI206" s="58"/>
      <c r="AJ206" s="58"/>
      <c r="AK206" s="58"/>
      <c r="AL206" s="58"/>
      <c r="AM206" s="58"/>
      <c r="AN206" s="58"/>
      <c r="AO206" s="58"/>
      <c r="AP206" s="58"/>
      <c r="AQ206" s="58"/>
      <c r="AR206" s="58"/>
      <c r="AS206" s="58"/>
      <c r="AT206" s="58"/>
      <c r="AU206" s="58"/>
      <c r="AV206" s="58"/>
      <c r="AW206" s="58"/>
      <c r="AX206" s="58"/>
      <c r="AY206" s="58"/>
      <c r="AZ206" s="58"/>
      <c r="BA206" s="58"/>
      <c r="BB206" s="58"/>
      <c r="BC206" s="58"/>
      <c r="BD206" s="58"/>
      <c r="BE206" s="58"/>
      <c r="BF206" s="58"/>
      <c r="BG206" s="58"/>
      <c r="BH206" s="58"/>
      <c r="BI206" s="58"/>
    </row>
    <row r="207" spans="11:61" s="55" customFormat="1" x14ac:dyDescent="0.25"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  <c r="AA207" s="58"/>
      <c r="AB207" s="58"/>
      <c r="AC207" s="58"/>
      <c r="AD207" s="58"/>
      <c r="AE207" s="58"/>
      <c r="AF207" s="58"/>
      <c r="AG207" s="58"/>
      <c r="AH207" s="58"/>
      <c r="AI207" s="58"/>
      <c r="AJ207" s="58"/>
      <c r="AK207" s="58"/>
      <c r="AL207" s="58"/>
      <c r="AM207" s="58"/>
      <c r="AN207" s="58"/>
      <c r="AO207" s="58"/>
      <c r="AP207" s="58"/>
      <c r="AQ207" s="58"/>
      <c r="AR207" s="58"/>
      <c r="AS207" s="58"/>
      <c r="AT207" s="58"/>
      <c r="AU207" s="58"/>
      <c r="AV207" s="58"/>
      <c r="AW207" s="58"/>
      <c r="AX207" s="58"/>
      <c r="AY207" s="58"/>
      <c r="AZ207" s="58"/>
      <c r="BA207" s="58"/>
      <c r="BB207" s="58"/>
      <c r="BC207" s="58"/>
      <c r="BD207" s="58"/>
      <c r="BE207" s="58"/>
      <c r="BF207" s="58"/>
      <c r="BG207" s="58"/>
      <c r="BH207" s="58"/>
      <c r="BI207" s="58"/>
    </row>
    <row r="208" spans="11:61" s="55" customFormat="1" x14ac:dyDescent="0.25"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  <c r="AA208" s="58"/>
      <c r="AB208" s="58"/>
      <c r="AC208" s="58"/>
      <c r="AD208" s="58"/>
      <c r="AE208" s="58"/>
      <c r="AF208" s="58"/>
      <c r="AG208" s="58"/>
      <c r="AH208" s="58"/>
      <c r="AI208" s="58"/>
      <c r="AJ208" s="58"/>
      <c r="AK208" s="58"/>
      <c r="AL208" s="58"/>
      <c r="AM208" s="58"/>
      <c r="AN208" s="58"/>
      <c r="AO208" s="58"/>
      <c r="AP208" s="58"/>
      <c r="AQ208" s="58"/>
      <c r="AR208" s="58"/>
      <c r="AS208" s="58"/>
      <c r="AT208" s="58"/>
      <c r="AU208" s="58"/>
      <c r="AV208" s="58"/>
      <c r="AW208" s="58"/>
      <c r="AX208" s="58"/>
      <c r="AY208" s="58"/>
      <c r="AZ208" s="58"/>
      <c r="BA208" s="58"/>
      <c r="BB208" s="58"/>
      <c r="BC208" s="58"/>
      <c r="BD208" s="58"/>
      <c r="BE208" s="58"/>
      <c r="BF208" s="58"/>
      <c r="BG208" s="58"/>
      <c r="BH208" s="58"/>
      <c r="BI208" s="58"/>
    </row>
    <row r="209" spans="11:61" s="55" customFormat="1" x14ac:dyDescent="0.25"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  <c r="AA209" s="58"/>
      <c r="AB209" s="58"/>
      <c r="AC209" s="58"/>
      <c r="AD209" s="58"/>
      <c r="AE209" s="58"/>
      <c r="AF209" s="58"/>
      <c r="AG209" s="58"/>
      <c r="AH209" s="58"/>
      <c r="AI209" s="58"/>
      <c r="AJ209" s="58"/>
      <c r="AK209" s="58"/>
      <c r="AL209" s="58"/>
      <c r="AM209" s="58"/>
      <c r="AN209" s="58"/>
      <c r="AO209" s="58"/>
      <c r="AP209" s="58"/>
      <c r="AQ209" s="58"/>
      <c r="AR209" s="58"/>
      <c r="AS209" s="58"/>
      <c r="AT209" s="58"/>
      <c r="AU209" s="58"/>
      <c r="AV209" s="58"/>
      <c r="AW209" s="58"/>
      <c r="AX209" s="58"/>
      <c r="AY209" s="58"/>
      <c r="AZ209" s="58"/>
      <c r="BA209" s="58"/>
      <c r="BB209" s="58"/>
      <c r="BC209" s="58"/>
      <c r="BD209" s="58"/>
      <c r="BE209" s="58"/>
      <c r="BF209" s="58"/>
      <c r="BG209" s="58"/>
      <c r="BH209" s="58"/>
      <c r="BI209" s="58"/>
    </row>
    <row r="210" spans="11:61" s="55" customFormat="1" x14ac:dyDescent="0.25"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  <c r="AA210" s="58"/>
      <c r="AB210" s="58"/>
      <c r="AC210" s="58"/>
      <c r="AD210" s="58"/>
      <c r="AE210" s="58"/>
      <c r="AF210" s="58"/>
      <c r="AG210" s="58"/>
      <c r="AH210" s="58"/>
      <c r="AI210" s="58"/>
      <c r="AJ210" s="58"/>
      <c r="AK210" s="58"/>
      <c r="AL210" s="58"/>
      <c r="AM210" s="58"/>
      <c r="AN210" s="58"/>
      <c r="AO210" s="58"/>
      <c r="AP210" s="58"/>
      <c r="AQ210" s="58"/>
      <c r="AR210" s="58"/>
      <c r="AS210" s="58"/>
      <c r="AT210" s="58"/>
      <c r="AU210" s="58"/>
      <c r="AV210" s="58"/>
      <c r="AW210" s="58"/>
      <c r="AX210" s="58"/>
      <c r="AY210" s="58"/>
      <c r="AZ210" s="58"/>
      <c r="BA210" s="58"/>
      <c r="BB210" s="58"/>
      <c r="BC210" s="58"/>
      <c r="BD210" s="58"/>
      <c r="BE210" s="58"/>
      <c r="BF210" s="58"/>
      <c r="BG210" s="58"/>
      <c r="BH210" s="58"/>
      <c r="BI210" s="58"/>
    </row>
    <row r="211" spans="11:61" s="55" customFormat="1" x14ac:dyDescent="0.25"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  <c r="AA211" s="58"/>
      <c r="AB211" s="58"/>
      <c r="AC211" s="58"/>
      <c r="AD211" s="58"/>
      <c r="AE211" s="58"/>
      <c r="AF211" s="58"/>
      <c r="AG211" s="58"/>
      <c r="AH211" s="58"/>
      <c r="AI211" s="58"/>
      <c r="AJ211" s="58"/>
      <c r="AK211" s="58"/>
      <c r="AL211" s="58"/>
      <c r="AM211" s="58"/>
      <c r="AN211" s="58"/>
      <c r="AO211" s="58"/>
      <c r="AP211" s="58"/>
      <c r="AQ211" s="58"/>
      <c r="AR211" s="58"/>
      <c r="AS211" s="58"/>
      <c r="AT211" s="58"/>
      <c r="AU211" s="58"/>
      <c r="AV211" s="58"/>
      <c r="AW211" s="58"/>
      <c r="AX211" s="58"/>
      <c r="AY211" s="58"/>
      <c r="AZ211" s="58"/>
      <c r="BA211" s="58"/>
      <c r="BB211" s="58"/>
      <c r="BC211" s="58"/>
      <c r="BD211" s="58"/>
      <c r="BE211" s="58"/>
      <c r="BF211" s="58"/>
      <c r="BG211" s="58"/>
      <c r="BH211" s="58"/>
      <c r="BI211" s="58"/>
    </row>
    <row r="212" spans="11:61" s="55" customFormat="1" x14ac:dyDescent="0.25"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  <c r="AA212" s="58"/>
      <c r="AB212" s="58"/>
      <c r="AC212" s="58"/>
      <c r="AD212" s="58"/>
      <c r="AE212" s="58"/>
      <c r="AF212" s="58"/>
      <c r="AG212" s="58"/>
      <c r="AH212" s="58"/>
      <c r="AI212" s="58"/>
      <c r="AJ212" s="58"/>
      <c r="AK212" s="58"/>
      <c r="AL212" s="58"/>
      <c r="AM212" s="58"/>
      <c r="AN212" s="58"/>
      <c r="AO212" s="58"/>
      <c r="AP212" s="58"/>
      <c r="AQ212" s="58"/>
      <c r="AR212" s="58"/>
      <c r="AS212" s="58"/>
      <c r="AT212" s="58"/>
      <c r="AU212" s="58"/>
      <c r="AV212" s="58"/>
      <c r="AW212" s="58"/>
      <c r="AX212" s="58"/>
      <c r="AY212" s="58"/>
      <c r="AZ212" s="58"/>
      <c r="BA212" s="58"/>
      <c r="BB212" s="58"/>
      <c r="BC212" s="58"/>
      <c r="BD212" s="58"/>
      <c r="BE212" s="58"/>
      <c r="BF212" s="58"/>
      <c r="BG212" s="58"/>
      <c r="BH212" s="58"/>
      <c r="BI212" s="58"/>
    </row>
    <row r="213" spans="11:61" s="55" customFormat="1" x14ac:dyDescent="0.25"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  <c r="AA213" s="58"/>
      <c r="AB213" s="58"/>
      <c r="AC213" s="58"/>
      <c r="AD213" s="58"/>
      <c r="AE213" s="58"/>
      <c r="AF213" s="58"/>
      <c r="AG213" s="58"/>
      <c r="AH213" s="58"/>
      <c r="AI213" s="58"/>
      <c r="AJ213" s="58"/>
      <c r="AK213" s="58"/>
      <c r="AL213" s="58"/>
      <c r="AM213" s="58"/>
      <c r="AN213" s="58"/>
      <c r="AO213" s="58"/>
      <c r="AP213" s="58"/>
      <c r="AQ213" s="58"/>
      <c r="AR213" s="58"/>
      <c r="AS213" s="58"/>
      <c r="AT213" s="58"/>
      <c r="AU213" s="58"/>
      <c r="AV213" s="58"/>
      <c r="AW213" s="58"/>
      <c r="AX213" s="58"/>
      <c r="AY213" s="58"/>
      <c r="AZ213" s="58"/>
      <c r="BA213" s="58"/>
      <c r="BB213" s="58"/>
      <c r="BC213" s="58"/>
      <c r="BD213" s="58"/>
      <c r="BE213" s="58"/>
      <c r="BF213" s="58"/>
      <c r="BG213" s="58"/>
      <c r="BH213" s="58"/>
      <c r="BI213" s="58"/>
    </row>
    <row r="214" spans="11:61" s="55" customFormat="1" x14ac:dyDescent="0.25"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  <c r="AA214" s="58"/>
      <c r="AB214" s="58"/>
      <c r="AC214" s="58"/>
      <c r="AD214" s="58"/>
      <c r="AE214" s="58"/>
      <c r="AF214" s="58"/>
      <c r="AG214" s="58"/>
      <c r="AH214" s="58"/>
      <c r="AI214" s="58"/>
      <c r="AJ214" s="58"/>
      <c r="AK214" s="58"/>
      <c r="AL214" s="58"/>
      <c r="AM214" s="58"/>
      <c r="AN214" s="58"/>
      <c r="AO214" s="58"/>
      <c r="AP214" s="58"/>
      <c r="AQ214" s="58"/>
      <c r="AR214" s="58"/>
      <c r="AS214" s="58"/>
      <c r="AT214" s="58"/>
      <c r="AU214" s="58"/>
      <c r="AV214" s="58"/>
      <c r="AW214" s="58"/>
      <c r="AX214" s="58"/>
      <c r="AY214" s="58"/>
      <c r="AZ214" s="58"/>
      <c r="BA214" s="58"/>
      <c r="BB214" s="58"/>
      <c r="BC214" s="58"/>
      <c r="BD214" s="58"/>
      <c r="BE214" s="58"/>
      <c r="BF214" s="58"/>
      <c r="BG214" s="58"/>
      <c r="BH214" s="58"/>
      <c r="BI214" s="58"/>
    </row>
    <row r="215" spans="11:61" s="55" customFormat="1" x14ac:dyDescent="0.25"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  <c r="AA215" s="58"/>
      <c r="AB215" s="58"/>
      <c r="AC215" s="58"/>
      <c r="AD215" s="58"/>
      <c r="AE215" s="58"/>
      <c r="AF215" s="58"/>
      <c r="AG215" s="58"/>
      <c r="AH215" s="58"/>
      <c r="AI215" s="58"/>
      <c r="AJ215" s="58"/>
      <c r="AK215" s="58"/>
      <c r="AL215" s="58"/>
      <c r="AM215" s="58"/>
      <c r="AN215" s="58"/>
      <c r="AO215" s="58"/>
      <c r="AP215" s="58"/>
      <c r="AQ215" s="58"/>
      <c r="AR215" s="58"/>
      <c r="AS215" s="58"/>
      <c r="AT215" s="58"/>
      <c r="AU215" s="58"/>
      <c r="AV215" s="58"/>
      <c r="AW215" s="58"/>
      <c r="AX215" s="58"/>
      <c r="AY215" s="58"/>
      <c r="AZ215" s="58"/>
      <c r="BA215" s="58"/>
      <c r="BB215" s="58"/>
      <c r="BC215" s="58"/>
      <c r="BD215" s="58"/>
      <c r="BE215" s="58"/>
      <c r="BF215" s="58"/>
      <c r="BG215" s="58"/>
      <c r="BH215" s="58"/>
      <c r="BI215" s="58"/>
    </row>
    <row r="216" spans="11:61" s="55" customFormat="1" x14ac:dyDescent="0.25"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  <c r="AA216" s="58"/>
      <c r="AB216" s="58"/>
      <c r="AC216" s="58"/>
      <c r="AD216" s="58"/>
      <c r="AE216" s="58"/>
      <c r="AF216" s="58"/>
      <c r="AG216" s="58"/>
      <c r="AH216" s="58"/>
      <c r="AI216" s="58"/>
      <c r="AJ216" s="58"/>
      <c r="AK216" s="58"/>
      <c r="AL216" s="58"/>
      <c r="AM216" s="58"/>
      <c r="AN216" s="58"/>
      <c r="AO216" s="58"/>
      <c r="AP216" s="58"/>
      <c r="AQ216" s="58"/>
      <c r="AR216" s="58"/>
      <c r="AS216" s="58"/>
      <c r="AT216" s="58"/>
      <c r="AU216" s="58"/>
      <c r="AV216" s="58"/>
      <c r="AW216" s="58"/>
      <c r="AX216" s="58"/>
      <c r="AY216" s="58"/>
      <c r="AZ216" s="58"/>
      <c r="BA216" s="58"/>
      <c r="BB216" s="58"/>
      <c r="BC216" s="58"/>
      <c r="BD216" s="58"/>
      <c r="BE216" s="58"/>
      <c r="BF216" s="58"/>
      <c r="BG216" s="58"/>
      <c r="BH216" s="58"/>
      <c r="BI216" s="58"/>
    </row>
    <row r="217" spans="11:61" s="55" customFormat="1" x14ac:dyDescent="0.25"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  <c r="AA217" s="58"/>
      <c r="AB217" s="58"/>
      <c r="AC217" s="58"/>
      <c r="AD217" s="58"/>
      <c r="AE217" s="58"/>
      <c r="AF217" s="58"/>
      <c r="AG217" s="58"/>
      <c r="AH217" s="58"/>
      <c r="AI217" s="58"/>
      <c r="AJ217" s="58"/>
      <c r="AK217" s="58"/>
      <c r="AL217" s="58"/>
      <c r="AM217" s="58"/>
      <c r="AN217" s="58"/>
      <c r="AO217" s="58"/>
      <c r="AP217" s="58"/>
      <c r="AQ217" s="58"/>
      <c r="AR217" s="58"/>
      <c r="AS217" s="58"/>
      <c r="AT217" s="58"/>
      <c r="AU217" s="58"/>
      <c r="AV217" s="58"/>
      <c r="AW217" s="58"/>
      <c r="AX217" s="58"/>
      <c r="AY217" s="58"/>
      <c r="AZ217" s="58"/>
      <c r="BA217" s="58"/>
      <c r="BB217" s="58"/>
      <c r="BC217" s="58"/>
      <c r="BD217" s="58"/>
      <c r="BE217" s="58"/>
      <c r="BF217" s="58"/>
      <c r="BG217" s="58"/>
      <c r="BH217" s="58"/>
      <c r="BI217" s="58"/>
    </row>
    <row r="218" spans="11:61" s="55" customFormat="1" x14ac:dyDescent="0.25"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  <c r="AA218" s="58"/>
      <c r="AB218" s="58"/>
      <c r="AC218" s="58"/>
      <c r="AD218" s="58"/>
      <c r="AE218" s="58"/>
      <c r="AF218" s="58"/>
      <c r="AG218" s="58"/>
      <c r="AH218" s="58"/>
      <c r="AI218" s="58"/>
      <c r="AJ218" s="58"/>
      <c r="AK218" s="58"/>
      <c r="AL218" s="58"/>
      <c r="AM218" s="58"/>
      <c r="AN218" s="58"/>
      <c r="AO218" s="58"/>
      <c r="AP218" s="58"/>
      <c r="AQ218" s="58"/>
      <c r="AR218" s="58"/>
      <c r="AS218" s="58"/>
      <c r="AT218" s="58"/>
      <c r="AU218" s="58"/>
      <c r="AV218" s="58"/>
      <c r="AW218" s="58"/>
      <c r="AX218" s="58"/>
      <c r="AY218" s="58"/>
      <c r="AZ218" s="58"/>
      <c r="BA218" s="58"/>
      <c r="BB218" s="58"/>
      <c r="BC218" s="58"/>
      <c r="BD218" s="58"/>
      <c r="BE218" s="58"/>
      <c r="BF218" s="58"/>
      <c r="BG218" s="58"/>
      <c r="BH218" s="58"/>
      <c r="BI218" s="58"/>
    </row>
    <row r="219" spans="11:61" s="55" customFormat="1" x14ac:dyDescent="0.25"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  <c r="AA219" s="58"/>
      <c r="AB219" s="58"/>
      <c r="AC219" s="58"/>
      <c r="AD219" s="58"/>
      <c r="AE219" s="58"/>
      <c r="AF219" s="58"/>
      <c r="AG219" s="58"/>
      <c r="AH219" s="58"/>
      <c r="AI219" s="58"/>
      <c r="AJ219" s="58"/>
      <c r="AK219" s="58"/>
      <c r="AL219" s="58"/>
      <c r="AM219" s="58"/>
      <c r="AN219" s="58"/>
      <c r="AO219" s="58"/>
      <c r="AP219" s="58"/>
      <c r="AQ219" s="58"/>
      <c r="AR219" s="58"/>
      <c r="AS219" s="58"/>
      <c r="AT219" s="58"/>
      <c r="AU219" s="58"/>
      <c r="AV219" s="58"/>
      <c r="AW219" s="58"/>
      <c r="AX219" s="58"/>
      <c r="AY219" s="58"/>
      <c r="AZ219" s="58"/>
      <c r="BA219" s="58"/>
      <c r="BB219" s="58"/>
      <c r="BC219" s="58"/>
      <c r="BD219" s="58"/>
      <c r="BE219" s="58"/>
      <c r="BF219" s="58"/>
      <c r="BG219" s="58"/>
      <c r="BH219" s="58"/>
      <c r="BI219" s="58"/>
    </row>
    <row r="220" spans="11:61" s="55" customFormat="1" x14ac:dyDescent="0.25"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  <c r="AA220" s="58"/>
      <c r="AB220" s="58"/>
      <c r="AC220" s="58"/>
      <c r="AD220" s="58"/>
      <c r="AE220" s="58"/>
      <c r="AF220" s="58"/>
      <c r="AG220" s="58"/>
      <c r="AH220" s="58"/>
      <c r="AI220" s="58"/>
      <c r="AJ220" s="58"/>
      <c r="AK220" s="58"/>
      <c r="AL220" s="58"/>
      <c r="AM220" s="58"/>
      <c r="AN220" s="58"/>
      <c r="AO220" s="58"/>
      <c r="AP220" s="58"/>
      <c r="AQ220" s="58"/>
      <c r="AR220" s="58"/>
      <c r="AS220" s="58"/>
      <c r="AT220" s="58"/>
      <c r="AU220" s="58"/>
      <c r="AV220" s="58"/>
      <c r="AW220" s="58"/>
      <c r="AX220" s="58"/>
      <c r="AY220" s="58"/>
      <c r="AZ220" s="58"/>
      <c r="BA220" s="58"/>
      <c r="BB220" s="58"/>
      <c r="BC220" s="58"/>
      <c r="BD220" s="58"/>
      <c r="BE220" s="58"/>
      <c r="BF220" s="58"/>
      <c r="BG220" s="58"/>
      <c r="BH220" s="58"/>
      <c r="BI220" s="58"/>
    </row>
    <row r="221" spans="11:61" s="55" customFormat="1" x14ac:dyDescent="0.25"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  <c r="AA221" s="58"/>
      <c r="AB221" s="58"/>
      <c r="AC221" s="58"/>
      <c r="AD221" s="58"/>
      <c r="AE221" s="58"/>
      <c r="AF221" s="58"/>
      <c r="AG221" s="58"/>
      <c r="AH221" s="58"/>
      <c r="AI221" s="58"/>
      <c r="AJ221" s="58"/>
      <c r="AK221" s="58"/>
      <c r="AL221" s="58"/>
      <c r="AM221" s="58"/>
      <c r="AN221" s="58"/>
      <c r="AO221" s="58"/>
      <c r="AP221" s="58"/>
      <c r="AQ221" s="58"/>
      <c r="AR221" s="58"/>
      <c r="AS221" s="58"/>
      <c r="AT221" s="58"/>
      <c r="AU221" s="58"/>
      <c r="AV221" s="58"/>
      <c r="AW221" s="58"/>
      <c r="AX221" s="58"/>
      <c r="AY221" s="58"/>
      <c r="AZ221" s="58"/>
      <c r="BA221" s="58"/>
      <c r="BB221" s="58"/>
      <c r="BC221" s="58"/>
      <c r="BD221" s="58"/>
      <c r="BE221" s="58"/>
      <c r="BF221" s="58"/>
      <c r="BG221" s="58"/>
      <c r="BH221" s="58"/>
      <c r="BI221" s="58"/>
    </row>
    <row r="222" spans="11:61" s="55" customFormat="1" x14ac:dyDescent="0.25"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  <c r="AA222" s="58"/>
      <c r="AB222" s="58"/>
      <c r="AC222" s="58"/>
      <c r="AD222" s="58"/>
      <c r="AE222" s="58"/>
      <c r="AF222" s="58"/>
      <c r="AG222" s="58"/>
      <c r="AH222" s="58"/>
      <c r="AI222" s="58"/>
      <c r="AJ222" s="58"/>
      <c r="AK222" s="58"/>
      <c r="AL222" s="58"/>
      <c r="AM222" s="58"/>
      <c r="AN222" s="58"/>
      <c r="AO222" s="58"/>
      <c r="AP222" s="58"/>
      <c r="AQ222" s="58"/>
      <c r="AR222" s="58"/>
      <c r="AS222" s="58"/>
      <c r="AT222" s="58"/>
      <c r="AU222" s="58"/>
      <c r="AV222" s="58"/>
      <c r="AW222" s="58"/>
      <c r="AX222" s="58"/>
      <c r="AY222" s="58"/>
      <c r="AZ222" s="58"/>
      <c r="BA222" s="58"/>
      <c r="BB222" s="58"/>
      <c r="BC222" s="58"/>
      <c r="BD222" s="58"/>
      <c r="BE222" s="58"/>
      <c r="BF222" s="58"/>
      <c r="BG222" s="58"/>
      <c r="BH222" s="58"/>
      <c r="BI222" s="58"/>
    </row>
    <row r="223" spans="11:61" s="55" customFormat="1" x14ac:dyDescent="0.25"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  <c r="AA223" s="58"/>
      <c r="AB223" s="58"/>
      <c r="AC223" s="58"/>
      <c r="AD223" s="58"/>
      <c r="AE223" s="58"/>
      <c r="AF223" s="58"/>
      <c r="AG223" s="58"/>
      <c r="AH223" s="58"/>
      <c r="AI223" s="58"/>
      <c r="AJ223" s="58"/>
      <c r="AK223" s="58"/>
      <c r="AL223" s="58"/>
      <c r="AM223" s="58"/>
      <c r="AN223" s="58"/>
      <c r="AO223" s="58"/>
      <c r="AP223" s="58"/>
      <c r="AQ223" s="58"/>
      <c r="AR223" s="58"/>
      <c r="AS223" s="58"/>
      <c r="AT223" s="58"/>
      <c r="AU223" s="58"/>
      <c r="AV223" s="58"/>
      <c r="AW223" s="58"/>
      <c r="AX223" s="58"/>
      <c r="AY223" s="58"/>
      <c r="AZ223" s="58"/>
      <c r="BA223" s="58"/>
      <c r="BB223" s="58"/>
      <c r="BC223" s="58"/>
      <c r="BD223" s="58"/>
      <c r="BE223" s="58"/>
      <c r="BF223" s="58"/>
      <c r="BG223" s="58"/>
      <c r="BH223" s="58"/>
      <c r="BI223" s="58"/>
    </row>
    <row r="224" spans="11:61" s="55" customFormat="1" x14ac:dyDescent="0.25"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  <c r="AA224" s="58"/>
      <c r="AB224" s="58"/>
      <c r="AC224" s="58"/>
      <c r="AD224" s="58"/>
      <c r="AE224" s="58"/>
      <c r="AF224" s="58"/>
      <c r="AG224" s="58"/>
      <c r="AH224" s="58"/>
      <c r="AI224" s="58"/>
      <c r="AJ224" s="58"/>
      <c r="AK224" s="58"/>
      <c r="AL224" s="58"/>
      <c r="AM224" s="58"/>
      <c r="AN224" s="58"/>
      <c r="AO224" s="58"/>
      <c r="AP224" s="58"/>
      <c r="AQ224" s="58"/>
      <c r="AR224" s="58"/>
      <c r="AS224" s="58"/>
      <c r="AT224" s="58"/>
      <c r="AU224" s="58"/>
      <c r="AV224" s="58"/>
      <c r="AW224" s="58"/>
      <c r="AX224" s="58"/>
      <c r="AY224" s="58"/>
      <c r="AZ224" s="58"/>
      <c r="BA224" s="58"/>
      <c r="BB224" s="58"/>
      <c r="BC224" s="58"/>
      <c r="BD224" s="58"/>
      <c r="BE224" s="58"/>
      <c r="BF224" s="58"/>
      <c r="BG224" s="58"/>
      <c r="BH224" s="58"/>
      <c r="BI224" s="58"/>
    </row>
    <row r="225" spans="11:61" s="55" customFormat="1" x14ac:dyDescent="0.25"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  <c r="AA225" s="58"/>
      <c r="AB225" s="58"/>
      <c r="AC225" s="58"/>
      <c r="AD225" s="58"/>
      <c r="AE225" s="58"/>
      <c r="AF225" s="58"/>
      <c r="AG225" s="58"/>
      <c r="AH225" s="58"/>
      <c r="AI225" s="58"/>
      <c r="AJ225" s="58"/>
      <c r="AK225" s="58"/>
      <c r="AL225" s="58"/>
      <c r="AM225" s="58"/>
      <c r="AN225" s="58"/>
      <c r="AO225" s="58"/>
      <c r="AP225" s="58"/>
      <c r="AQ225" s="58"/>
      <c r="AR225" s="58"/>
      <c r="AS225" s="58"/>
      <c r="AT225" s="58"/>
      <c r="AU225" s="58"/>
      <c r="AV225" s="58"/>
      <c r="AW225" s="58"/>
      <c r="AX225" s="58"/>
      <c r="AY225" s="58"/>
      <c r="AZ225" s="58"/>
      <c r="BA225" s="58"/>
      <c r="BB225" s="58"/>
      <c r="BC225" s="58"/>
      <c r="BD225" s="58"/>
      <c r="BE225" s="58"/>
      <c r="BF225" s="58"/>
      <c r="BG225" s="58"/>
      <c r="BH225" s="58"/>
      <c r="BI225" s="58"/>
    </row>
    <row r="226" spans="11:61" s="55" customFormat="1" x14ac:dyDescent="0.25"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  <c r="AA226" s="58"/>
      <c r="AB226" s="58"/>
      <c r="AC226" s="58"/>
      <c r="AD226" s="58"/>
      <c r="AE226" s="58"/>
      <c r="AF226" s="58"/>
      <c r="AG226" s="58"/>
      <c r="AH226" s="58"/>
      <c r="AI226" s="58"/>
      <c r="AJ226" s="58"/>
      <c r="AK226" s="58"/>
      <c r="AL226" s="58"/>
      <c r="AM226" s="58"/>
      <c r="AN226" s="58"/>
      <c r="AO226" s="58"/>
      <c r="AP226" s="58"/>
      <c r="AQ226" s="58"/>
      <c r="AR226" s="58"/>
      <c r="AS226" s="58"/>
      <c r="AT226" s="58"/>
      <c r="AU226" s="58"/>
      <c r="AV226" s="58"/>
      <c r="AW226" s="58"/>
      <c r="AX226" s="58"/>
      <c r="AY226" s="58"/>
      <c r="AZ226" s="58"/>
      <c r="BA226" s="58"/>
      <c r="BB226" s="58"/>
      <c r="BC226" s="58"/>
      <c r="BD226" s="58"/>
      <c r="BE226" s="58"/>
      <c r="BF226" s="58"/>
      <c r="BG226" s="58"/>
      <c r="BH226" s="58"/>
      <c r="BI226" s="58"/>
    </row>
    <row r="227" spans="11:61" s="55" customFormat="1" x14ac:dyDescent="0.25"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  <c r="AA227" s="58"/>
      <c r="AB227" s="58"/>
      <c r="AC227" s="58"/>
      <c r="AD227" s="58"/>
      <c r="AE227" s="58"/>
      <c r="AF227" s="58"/>
      <c r="AG227" s="58"/>
      <c r="AH227" s="58"/>
      <c r="AI227" s="58"/>
      <c r="AJ227" s="58"/>
      <c r="AK227" s="58"/>
      <c r="AL227" s="58"/>
      <c r="AM227" s="58"/>
      <c r="AN227" s="58"/>
      <c r="AO227" s="58"/>
      <c r="AP227" s="58"/>
      <c r="AQ227" s="58"/>
      <c r="AR227" s="58"/>
      <c r="AS227" s="58"/>
      <c r="AT227" s="58"/>
      <c r="AU227" s="58"/>
      <c r="AV227" s="58"/>
      <c r="AW227" s="58"/>
      <c r="AX227" s="58"/>
      <c r="AY227" s="58"/>
      <c r="AZ227" s="58"/>
      <c r="BA227" s="58"/>
      <c r="BB227" s="58"/>
      <c r="BC227" s="58"/>
      <c r="BD227" s="58"/>
      <c r="BE227" s="58"/>
      <c r="BF227" s="58"/>
      <c r="BG227" s="58"/>
      <c r="BH227" s="58"/>
      <c r="BI227" s="58"/>
    </row>
    <row r="228" spans="11:61" s="55" customFormat="1" x14ac:dyDescent="0.25"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  <c r="AA228" s="58"/>
      <c r="AB228" s="58"/>
      <c r="AC228" s="58"/>
      <c r="AD228" s="58"/>
      <c r="AE228" s="58"/>
      <c r="AF228" s="58"/>
      <c r="AG228" s="58"/>
      <c r="AH228" s="58"/>
      <c r="AI228" s="58"/>
      <c r="AJ228" s="58"/>
      <c r="AK228" s="58"/>
      <c r="AL228" s="58"/>
      <c r="AM228" s="58"/>
      <c r="AN228" s="58"/>
      <c r="AO228" s="58"/>
      <c r="AP228" s="58"/>
      <c r="AQ228" s="58"/>
      <c r="AR228" s="58"/>
      <c r="AS228" s="58"/>
      <c r="AT228" s="58"/>
      <c r="AU228" s="58"/>
      <c r="AV228" s="58"/>
      <c r="AW228" s="58"/>
      <c r="AX228" s="58"/>
      <c r="AY228" s="58"/>
      <c r="AZ228" s="58"/>
      <c r="BA228" s="58"/>
      <c r="BB228" s="58"/>
      <c r="BC228" s="58"/>
      <c r="BD228" s="58"/>
      <c r="BE228" s="58"/>
      <c r="BF228" s="58"/>
      <c r="BG228" s="58"/>
      <c r="BH228" s="58"/>
      <c r="BI228" s="58"/>
    </row>
    <row r="229" spans="11:61" s="55" customFormat="1" x14ac:dyDescent="0.25"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  <c r="AA229" s="58"/>
      <c r="AB229" s="58"/>
      <c r="AC229" s="58"/>
      <c r="AD229" s="58"/>
      <c r="AE229" s="58"/>
      <c r="AF229" s="58"/>
      <c r="AG229" s="58"/>
      <c r="AH229" s="58"/>
      <c r="AI229" s="58"/>
      <c r="AJ229" s="58"/>
      <c r="AK229" s="58"/>
      <c r="AL229" s="58"/>
      <c r="AM229" s="58"/>
      <c r="AN229" s="58"/>
      <c r="AO229" s="58"/>
      <c r="AP229" s="58"/>
      <c r="AQ229" s="58"/>
      <c r="AR229" s="58"/>
      <c r="AS229" s="58"/>
      <c r="AT229" s="58"/>
      <c r="AU229" s="58"/>
      <c r="AV229" s="58"/>
      <c r="AW229" s="58"/>
      <c r="AX229" s="58"/>
      <c r="AY229" s="58"/>
      <c r="AZ229" s="58"/>
      <c r="BA229" s="58"/>
      <c r="BB229" s="58"/>
      <c r="BC229" s="58"/>
      <c r="BD229" s="58"/>
      <c r="BE229" s="58"/>
      <c r="BF229" s="58"/>
      <c r="BG229" s="58"/>
      <c r="BH229" s="58"/>
      <c r="BI229" s="58"/>
    </row>
    <row r="230" spans="11:61" s="55" customFormat="1" x14ac:dyDescent="0.25"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  <c r="AA230" s="58"/>
      <c r="AB230" s="58"/>
      <c r="AC230" s="58"/>
      <c r="AD230" s="58"/>
      <c r="AE230" s="58"/>
      <c r="AF230" s="58"/>
      <c r="AG230" s="58"/>
      <c r="AH230" s="58"/>
      <c r="AI230" s="58"/>
      <c r="AJ230" s="58"/>
      <c r="AK230" s="58"/>
      <c r="AL230" s="58"/>
      <c r="AM230" s="58"/>
      <c r="AN230" s="58"/>
      <c r="AO230" s="58"/>
      <c r="AP230" s="58"/>
      <c r="AQ230" s="58"/>
      <c r="AR230" s="58"/>
      <c r="AS230" s="58"/>
      <c r="AT230" s="58"/>
      <c r="AU230" s="58"/>
      <c r="AV230" s="58"/>
      <c r="AW230" s="58"/>
      <c r="AX230" s="58"/>
      <c r="AY230" s="58"/>
      <c r="AZ230" s="58"/>
      <c r="BA230" s="58"/>
      <c r="BB230" s="58"/>
      <c r="BC230" s="58"/>
      <c r="BD230" s="58"/>
      <c r="BE230" s="58"/>
      <c r="BF230" s="58"/>
      <c r="BG230" s="58"/>
      <c r="BH230" s="58"/>
      <c r="BI230" s="58"/>
    </row>
    <row r="231" spans="11:61" s="55" customFormat="1" x14ac:dyDescent="0.25"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  <c r="AA231" s="58"/>
      <c r="AB231" s="58"/>
      <c r="AC231" s="58"/>
      <c r="AD231" s="58"/>
      <c r="AE231" s="58"/>
      <c r="AF231" s="58"/>
      <c r="AG231" s="58"/>
      <c r="AH231" s="58"/>
      <c r="AI231" s="58"/>
      <c r="AJ231" s="58"/>
      <c r="AK231" s="58"/>
      <c r="AL231" s="58"/>
      <c r="AM231" s="58"/>
      <c r="AN231" s="58"/>
      <c r="AO231" s="58"/>
      <c r="AP231" s="58"/>
      <c r="AQ231" s="58"/>
      <c r="AR231" s="58"/>
      <c r="AS231" s="58"/>
      <c r="AT231" s="58"/>
      <c r="AU231" s="58"/>
      <c r="AV231" s="58"/>
      <c r="AW231" s="58"/>
      <c r="AX231" s="58"/>
      <c r="AY231" s="58"/>
      <c r="AZ231" s="58"/>
      <c r="BA231" s="58"/>
      <c r="BB231" s="58"/>
      <c r="BC231" s="58"/>
      <c r="BD231" s="58"/>
      <c r="BE231" s="58"/>
      <c r="BF231" s="58"/>
      <c r="BG231" s="58"/>
      <c r="BH231" s="58"/>
      <c r="BI231" s="58"/>
    </row>
    <row r="232" spans="11:61" s="55" customFormat="1" x14ac:dyDescent="0.25"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  <c r="AA232" s="58"/>
      <c r="AB232" s="58"/>
      <c r="AC232" s="58"/>
      <c r="AD232" s="58"/>
      <c r="AE232" s="58"/>
      <c r="AF232" s="58"/>
      <c r="AG232" s="58"/>
      <c r="AH232" s="58"/>
      <c r="AI232" s="58"/>
      <c r="AJ232" s="58"/>
      <c r="AK232" s="58"/>
      <c r="AL232" s="58"/>
      <c r="AM232" s="58"/>
      <c r="AN232" s="58"/>
      <c r="AO232" s="58"/>
      <c r="AP232" s="58"/>
      <c r="AQ232" s="58"/>
      <c r="AR232" s="58"/>
      <c r="AS232" s="58"/>
      <c r="AT232" s="58"/>
      <c r="AU232" s="58"/>
      <c r="AV232" s="58"/>
      <c r="AW232" s="58"/>
      <c r="AX232" s="58"/>
      <c r="AY232" s="58"/>
      <c r="AZ232" s="58"/>
      <c r="BA232" s="58"/>
      <c r="BB232" s="58"/>
      <c r="BC232" s="58"/>
      <c r="BD232" s="58"/>
      <c r="BE232" s="58"/>
      <c r="BF232" s="58"/>
      <c r="BG232" s="58"/>
      <c r="BH232" s="58"/>
      <c r="BI232" s="58"/>
    </row>
    <row r="233" spans="11:61" s="55" customFormat="1" x14ac:dyDescent="0.25"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  <c r="AA233" s="58"/>
      <c r="AB233" s="58"/>
      <c r="AC233" s="58"/>
      <c r="AD233" s="58"/>
      <c r="AE233" s="58"/>
      <c r="AF233" s="58"/>
      <c r="AG233" s="58"/>
      <c r="AH233" s="58"/>
      <c r="AI233" s="58"/>
      <c r="AJ233" s="58"/>
      <c r="AK233" s="58"/>
      <c r="AL233" s="58"/>
      <c r="AM233" s="58"/>
      <c r="AN233" s="58"/>
      <c r="AO233" s="58"/>
      <c r="AP233" s="58"/>
      <c r="AQ233" s="58"/>
      <c r="AR233" s="58"/>
      <c r="AS233" s="58"/>
      <c r="AT233" s="58"/>
      <c r="AU233" s="58"/>
      <c r="AV233" s="58"/>
      <c r="AW233" s="58"/>
      <c r="AX233" s="58"/>
      <c r="AY233" s="58"/>
      <c r="AZ233" s="58"/>
      <c r="BA233" s="58"/>
      <c r="BB233" s="58"/>
      <c r="BC233" s="58"/>
      <c r="BD233" s="58"/>
      <c r="BE233" s="58"/>
      <c r="BF233" s="58"/>
      <c r="BG233" s="58"/>
      <c r="BH233" s="58"/>
      <c r="BI233" s="58"/>
    </row>
    <row r="234" spans="11:61" s="55" customFormat="1" x14ac:dyDescent="0.25"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  <c r="AA234" s="58"/>
      <c r="AB234" s="58"/>
      <c r="AC234" s="58"/>
      <c r="AD234" s="58"/>
      <c r="AE234" s="58"/>
      <c r="AF234" s="58"/>
      <c r="AG234" s="58"/>
      <c r="AH234" s="58"/>
      <c r="AI234" s="58"/>
      <c r="AJ234" s="58"/>
      <c r="AK234" s="58"/>
      <c r="AL234" s="58"/>
      <c r="AM234" s="58"/>
      <c r="AN234" s="58"/>
      <c r="AO234" s="58"/>
      <c r="AP234" s="58"/>
      <c r="AQ234" s="58"/>
      <c r="AR234" s="58"/>
      <c r="AS234" s="58"/>
      <c r="AT234" s="58"/>
      <c r="AU234" s="58"/>
      <c r="AV234" s="58"/>
      <c r="AW234" s="58"/>
      <c r="AX234" s="58"/>
      <c r="AY234" s="58"/>
      <c r="AZ234" s="58"/>
      <c r="BA234" s="58"/>
      <c r="BB234" s="58"/>
      <c r="BC234" s="58"/>
      <c r="BD234" s="58"/>
      <c r="BE234" s="58"/>
      <c r="BF234" s="58"/>
      <c r="BG234" s="58"/>
      <c r="BH234" s="58"/>
      <c r="BI234" s="58"/>
    </row>
    <row r="235" spans="11:61" s="55" customFormat="1" x14ac:dyDescent="0.25"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  <c r="AA235" s="58"/>
      <c r="AB235" s="58"/>
      <c r="AC235" s="58"/>
      <c r="AD235" s="58"/>
      <c r="AE235" s="58"/>
      <c r="AF235" s="58"/>
      <c r="AG235" s="58"/>
      <c r="AH235" s="58"/>
      <c r="AI235" s="58"/>
      <c r="AJ235" s="58"/>
      <c r="AK235" s="58"/>
      <c r="AL235" s="58"/>
      <c r="AM235" s="58"/>
      <c r="AN235" s="58"/>
      <c r="AO235" s="58"/>
      <c r="AP235" s="58"/>
      <c r="AQ235" s="58"/>
      <c r="AR235" s="58"/>
      <c r="AS235" s="58"/>
      <c r="AT235" s="58"/>
      <c r="AU235" s="58"/>
      <c r="AV235" s="58"/>
      <c r="AW235" s="58"/>
      <c r="AX235" s="58"/>
      <c r="AY235" s="58"/>
      <c r="AZ235" s="58"/>
      <c r="BA235" s="58"/>
      <c r="BB235" s="58"/>
      <c r="BC235" s="58"/>
      <c r="BD235" s="58"/>
      <c r="BE235" s="58"/>
      <c r="BF235" s="58"/>
      <c r="BG235" s="58"/>
      <c r="BH235" s="58"/>
      <c r="BI235" s="58"/>
    </row>
    <row r="236" spans="11:61" s="55" customFormat="1" x14ac:dyDescent="0.25"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  <c r="AA236" s="58"/>
      <c r="AB236" s="58"/>
      <c r="AC236" s="58"/>
      <c r="AD236" s="58"/>
      <c r="AE236" s="58"/>
      <c r="AF236" s="58"/>
      <c r="AG236" s="58"/>
      <c r="AH236" s="58"/>
      <c r="AI236" s="58"/>
      <c r="AJ236" s="58"/>
      <c r="AK236" s="58"/>
      <c r="AL236" s="58"/>
      <c r="AM236" s="58"/>
      <c r="AN236" s="58"/>
      <c r="AO236" s="58"/>
      <c r="AP236" s="58"/>
      <c r="AQ236" s="58"/>
      <c r="AR236" s="58"/>
      <c r="AS236" s="58"/>
      <c r="AT236" s="58"/>
      <c r="AU236" s="58"/>
      <c r="AV236" s="58"/>
      <c r="AW236" s="58"/>
      <c r="AX236" s="58"/>
      <c r="AY236" s="58"/>
      <c r="AZ236" s="58"/>
      <c r="BA236" s="58"/>
      <c r="BB236" s="58"/>
      <c r="BC236" s="58"/>
      <c r="BD236" s="58"/>
      <c r="BE236" s="58"/>
      <c r="BF236" s="58"/>
      <c r="BG236" s="58"/>
      <c r="BH236" s="58"/>
      <c r="BI236" s="58"/>
    </row>
    <row r="237" spans="11:61" s="55" customFormat="1" x14ac:dyDescent="0.25"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  <c r="AA237" s="58"/>
      <c r="AB237" s="58"/>
      <c r="AC237" s="58"/>
      <c r="AD237" s="58"/>
      <c r="AE237" s="58"/>
      <c r="AF237" s="58"/>
      <c r="AG237" s="58"/>
      <c r="AH237" s="58"/>
      <c r="AI237" s="58"/>
      <c r="AJ237" s="58"/>
      <c r="AK237" s="58"/>
      <c r="AL237" s="58"/>
      <c r="AM237" s="58"/>
      <c r="AN237" s="58"/>
      <c r="AO237" s="58"/>
      <c r="AP237" s="58"/>
      <c r="AQ237" s="58"/>
      <c r="AR237" s="58"/>
      <c r="AS237" s="58"/>
      <c r="AT237" s="58"/>
      <c r="AU237" s="58"/>
      <c r="AV237" s="58"/>
      <c r="AW237" s="58"/>
      <c r="AX237" s="58"/>
      <c r="AY237" s="58"/>
      <c r="AZ237" s="58"/>
      <c r="BA237" s="58"/>
      <c r="BB237" s="58"/>
      <c r="BC237" s="58"/>
      <c r="BD237" s="58"/>
      <c r="BE237" s="58"/>
      <c r="BF237" s="58"/>
      <c r="BG237" s="58"/>
      <c r="BH237" s="58"/>
      <c r="BI237" s="58"/>
    </row>
    <row r="238" spans="11:61" s="55" customFormat="1" x14ac:dyDescent="0.25"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  <c r="AA238" s="58"/>
      <c r="AB238" s="58"/>
      <c r="AC238" s="58"/>
      <c r="AD238" s="58"/>
      <c r="AE238" s="58"/>
      <c r="AF238" s="58"/>
      <c r="AG238" s="58"/>
      <c r="AH238" s="58"/>
      <c r="AI238" s="58"/>
      <c r="AJ238" s="58"/>
      <c r="AK238" s="58"/>
      <c r="AL238" s="58"/>
      <c r="AM238" s="58"/>
      <c r="AN238" s="58"/>
      <c r="AO238" s="58"/>
      <c r="AP238" s="58"/>
      <c r="AQ238" s="58"/>
      <c r="AR238" s="58"/>
      <c r="AS238" s="58"/>
      <c r="AT238" s="58"/>
      <c r="AU238" s="58"/>
      <c r="AV238" s="58"/>
      <c r="AW238" s="58"/>
      <c r="AX238" s="58"/>
      <c r="AY238" s="58"/>
      <c r="AZ238" s="58"/>
      <c r="BA238" s="58"/>
      <c r="BB238" s="58"/>
      <c r="BC238" s="58"/>
      <c r="BD238" s="58"/>
      <c r="BE238" s="58"/>
      <c r="BF238" s="58"/>
      <c r="BG238" s="58"/>
      <c r="BH238" s="58"/>
      <c r="BI238" s="58"/>
    </row>
    <row r="239" spans="11:61" s="55" customFormat="1" x14ac:dyDescent="0.25"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  <c r="AA239" s="58"/>
      <c r="AB239" s="58"/>
      <c r="AC239" s="58"/>
      <c r="AD239" s="58"/>
      <c r="AE239" s="58"/>
      <c r="AF239" s="58"/>
      <c r="AG239" s="58"/>
      <c r="AH239" s="58"/>
      <c r="AI239" s="58"/>
      <c r="AJ239" s="58"/>
      <c r="AK239" s="58"/>
      <c r="AL239" s="58"/>
      <c r="AM239" s="58"/>
      <c r="AN239" s="58"/>
      <c r="AO239" s="58"/>
      <c r="AP239" s="58"/>
      <c r="AQ239" s="58"/>
      <c r="AR239" s="58"/>
      <c r="AS239" s="58"/>
      <c r="AT239" s="58"/>
      <c r="AU239" s="58"/>
      <c r="AV239" s="58"/>
      <c r="AW239" s="58"/>
      <c r="AX239" s="58"/>
      <c r="AY239" s="58"/>
      <c r="AZ239" s="58"/>
      <c r="BA239" s="58"/>
      <c r="BB239" s="58"/>
      <c r="BC239" s="58"/>
      <c r="BD239" s="58"/>
      <c r="BE239" s="58"/>
      <c r="BF239" s="58"/>
      <c r="BG239" s="58"/>
      <c r="BH239" s="58"/>
      <c r="BI239" s="58"/>
    </row>
    <row r="240" spans="11:61" s="55" customFormat="1" x14ac:dyDescent="0.25"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  <c r="AA240" s="58"/>
      <c r="AB240" s="58"/>
      <c r="AC240" s="58"/>
      <c r="AD240" s="58"/>
      <c r="AE240" s="58"/>
      <c r="AF240" s="58"/>
      <c r="AG240" s="58"/>
      <c r="AH240" s="58"/>
      <c r="AI240" s="58"/>
      <c r="AJ240" s="58"/>
      <c r="AK240" s="58"/>
      <c r="AL240" s="58"/>
      <c r="AM240" s="58"/>
      <c r="AN240" s="58"/>
      <c r="AO240" s="58"/>
      <c r="AP240" s="58"/>
      <c r="AQ240" s="58"/>
      <c r="AR240" s="58"/>
      <c r="AS240" s="58"/>
      <c r="AT240" s="58"/>
      <c r="AU240" s="58"/>
      <c r="AV240" s="58"/>
      <c r="AW240" s="58"/>
      <c r="AX240" s="58"/>
      <c r="AY240" s="58"/>
      <c r="AZ240" s="58"/>
      <c r="BA240" s="58"/>
      <c r="BB240" s="58"/>
      <c r="BC240" s="58"/>
      <c r="BD240" s="58"/>
      <c r="BE240" s="58"/>
      <c r="BF240" s="58"/>
      <c r="BG240" s="58"/>
      <c r="BH240" s="58"/>
      <c r="BI240" s="58"/>
    </row>
    <row r="241" spans="11:61" s="55" customFormat="1" x14ac:dyDescent="0.25"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  <c r="AA241" s="58"/>
      <c r="AB241" s="58"/>
      <c r="AC241" s="58"/>
      <c r="AD241" s="58"/>
      <c r="AE241" s="58"/>
      <c r="AF241" s="58"/>
      <c r="AG241" s="58"/>
      <c r="AH241" s="58"/>
      <c r="AI241" s="58"/>
      <c r="AJ241" s="58"/>
      <c r="AK241" s="58"/>
      <c r="AL241" s="58"/>
      <c r="AM241" s="58"/>
      <c r="AN241" s="58"/>
      <c r="AO241" s="58"/>
      <c r="AP241" s="58"/>
      <c r="AQ241" s="58"/>
      <c r="AR241" s="58"/>
      <c r="AS241" s="58"/>
      <c r="AT241" s="58"/>
      <c r="AU241" s="58"/>
      <c r="AV241" s="58"/>
      <c r="AW241" s="58"/>
      <c r="AX241" s="58"/>
      <c r="AY241" s="58"/>
      <c r="AZ241" s="58"/>
      <c r="BA241" s="58"/>
      <c r="BB241" s="58"/>
      <c r="BC241" s="58"/>
      <c r="BD241" s="58"/>
      <c r="BE241" s="58"/>
      <c r="BF241" s="58"/>
      <c r="BG241" s="58"/>
      <c r="BH241" s="58"/>
      <c r="BI241" s="58"/>
    </row>
    <row r="242" spans="11:61" s="55" customFormat="1" x14ac:dyDescent="0.25"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  <c r="AA242" s="58"/>
      <c r="AB242" s="58"/>
      <c r="AC242" s="58"/>
      <c r="AD242" s="58"/>
      <c r="AE242" s="58"/>
      <c r="AF242" s="58"/>
      <c r="AG242" s="58"/>
      <c r="AH242" s="58"/>
      <c r="AI242" s="58"/>
      <c r="AJ242" s="58"/>
      <c r="AK242" s="58"/>
      <c r="AL242" s="58"/>
      <c r="AM242" s="58"/>
      <c r="AN242" s="58"/>
      <c r="AO242" s="58"/>
      <c r="AP242" s="58"/>
      <c r="AQ242" s="58"/>
      <c r="AR242" s="58"/>
      <c r="AS242" s="58"/>
      <c r="AT242" s="58"/>
      <c r="AU242" s="58"/>
      <c r="AV242" s="58"/>
      <c r="AW242" s="58"/>
      <c r="AX242" s="58"/>
      <c r="AY242" s="58"/>
      <c r="AZ242" s="58"/>
      <c r="BA242" s="58"/>
      <c r="BB242" s="58"/>
      <c r="BC242" s="58"/>
      <c r="BD242" s="58"/>
      <c r="BE242" s="58"/>
      <c r="BF242" s="58"/>
      <c r="BG242" s="58"/>
      <c r="BH242" s="58"/>
      <c r="BI242" s="58"/>
    </row>
    <row r="243" spans="11:61" s="55" customFormat="1" x14ac:dyDescent="0.25"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  <c r="AA243" s="58"/>
      <c r="AB243" s="58"/>
      <c r="AC243" s="58"/>
      <c r="AD243" s="58"/>
      <c r="AE243" s="58"/>
      <c r="AF243" s="58"/>
      <c r="AG243" s="58"/>
      <c r="AH243" s="58"/>
      <c r="AI243" s="58"/>
      <c r="AJ243" s="58"/>
      <c r="AK243" s="58"/>
      <c r="AL243" s="58"/>
      <c r="AM243" s="58"/>
      <c r="AN243" s="58"/>
      <c r="AO243" s="58"/>
      <c r="AP243" s="58"/>
      <c r="AQ243" s="58"/>
      <c r="AR243" s="58"/>
      <c r="AS243" s="58"/>
      <c r="AT243" s="58"/>
      <c r="AU243" s="58"/>
      <c r="AV243" s="58"/>
      <c r="AW243" s="58"/>
      <c r="AX243" s="58"/>
      <c r="AY243" s="58"/>
      <c r="AZ243" s="58"/>
      <c r="BA243" s="58"/>
      <c r="BB243" s="58"/>
      <c r="BC243" s="58"/>
      <c r="BD243" s="58"/>
      <c r="BE243" s="58"/>
      <c r="BF243" s="58"/>
      <c r="BG243" s="58"/>
      <c r="BH243" s="58"/>
      <c r="BI243" s="58"/>
    </row>
    <row r="244" spans="11:61" s="55" customFormat="1" x14ac:dyDescent="0.25"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  <c r="AA244" s="58"/>
      <c r="AB244" s="58"/>
      <c r="AC244" s="58"/>
      <c r="AD244" s="58"/>
      <c r="AE244" s="58"/>
      <c r="AF244" s="58"/>
      <c r="AG244" s="58"/>
      <c r="AH244" s="58"/>
      <c r="AI244" s="58"/>
      <c r="AJ244" s="58"/>
      <c r="AK244" s="58"/>
      <c r="AL244" s="58"/>
      <c r="AM244" s="58"/>
      <c r="AN244" s="58"/>
      <c r="AO244" s="58"/>
      <c r="AP244" s="58"/>
      <c r="AQ244" s="58"/>
      <c r="AR244" s="58"/>
      <c r="AS244" s="58"/>
      <c r="AT244" s="58"/>
      <c r="AU244" s="58"/>
      <c r="AV244" s="58"/>
      <c r="AW244" s="58"/>
      <c r="AX244" s="58"/>
      <c r="AY244" s="58"/>
      <c r="AZ244" s="58"/>
      <c r="BA244" s="58"/>
      <c r="BB244" s="58"/>
      <c r="BC244" s="58"/>
      <c r="BD244" s="58"/>
      <c r="BE244" s="58"/>
      <c r="BF244" s="58"/>
      <c r="BG244" s="58"/>
      <c r="BH244" s="58"/>
      <c r="BI244" s="58"/>
    </row>
    <row r="245" spans="11:61" s="55" customFormat="1" x14ac:dyDescent="0.25"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  <c r="AA245" s="58"/>
      <c r="AB245" s="58"/>
      <c r="AC245" s="58"/>
      <c r="AD245" s="58"/>
      <c r="AE245" s="58"/>
      <c r="AF245" s="58"/>
      <c r="AG245" s="58"/>
      <c r="AH245" s="58"/>
      <c r="AI245" s="58"/>
      <c r="AJ245" s="58"/>
      <c r="AK245" s="58"/>
      <c r="AL245" s="58"/>
      <c r="AM245" s="58"/>
      <c r="AN245" s="58"/>
      <c r="AO245" s="58"/>
      <c r="AP245" s="58"/>
      <c r="AQ245" s="58"/>
      <c r="AR245" s="58"/>
      <c r="AS245" s="58"/>
      <c r="AT245" s="58"/>
      <c r="AU245" s="58"/>
      <c r="AV245" s="58"/>
      <c r="AW245" s="58"/>
      <c r="AX245" s="58"/>
      <c r="AY245" s="58"/>
      <c r="AZ245" s="58"/>
      <c r="BA245" s="58"/>
      <c r="BB245" s="58"/>
      <c r="BC245" s="58"/>
      <c r="BD245" s="58"/>
      <c r="BE245" s="58"/>
      <c r="BF245" s="58"/>
      <c r="BG245" s="58"/>
      <c r="BH245" s="58"/>
      <c r="BI245" s="58"/>
    </row>
    <row r="246" spans="11:61" s="55" customFormat="1" x14ac:dyDescent="0.25"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  <c r="AA246" s="58"/>
      <c r="AB246" s="58"/>
      <c r="AC246" s="58"/>
      <c r="AD246" s="58"/>
      <c r="AE246" s="58"/>
      <c r="AF246" s="58"/>
      <c r="AG246" s="58"/>
      <c r="AH246" s="58"/>
      <c r="AI246" s="58"/>
      <c r="AJ246" s="58"/>
      <c r="AK246" s="58"/>
      <c r="AL246" s="58"/>
      <c r="AM246" s="58"/>
      <c r="AN246" s="58"/>
      <c r="AO246" s="58"/>
      <c r="AP246" s="58"/>
      <c r="AQ246" s="58"/>
      <c r="AR246" s="58"/>
      <c r="AS246" s="58"/>
      <c r="AT246" s="58"/>
      <c r="AU246" s="58"/>
      <c r="AV246" s="58"/>
      <c r="AW246" s="58"/>
      <c r="AX246" s="58"/>
      <c r="AY246" s="58"/>
      <c r="AZ246" s="58"/>
      <c r="BA246" s="58"/>
      <c r="BB246" s="58"/>
      <c r="BC246" s="58"/>
      <c r="BD246" s="58"/>
      <c r="BE246" s="58"/>
      <c r="BF246" s="58"/>
      <c r="BG246" s="58"/>
      <c r="BH246" s="58"/>
      <c r="BI246" s="58"/>
    </row>
    <row r="247" spans="11:61" s="55" customFormat="1" x14ac:dyDescent="0.25"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  <c r="AA247" s="58"/>
      <c r="AB247" s="58"/>
      <c r="AC247" s="58"/>
      <c r="AD247" s="58"/>
      <c r="AE247" s="58"/>
      <c r="AF247" s="58"/>
      <c r="AG247" s="58"/>
      <c r="AH247" s="58"/>
      <c r="AI247" s="58"/>
      <c r="AJ247" s="58"/>
      <c r="AK247" s="58"/>
      <c r="AL247" s="58"/>
      <c r="AM247" s="58"/>
      <c r="AN247" s="58"/>
      <c r="AO247" s="58"/>
      <c r="AP247" s="58"/>
      <c r="AQ247" s="58"/>
      <c r="AR247" s="58"/>
      <c r="AS247" s="58"/>
      <c r="AT247" s="58"/>
      <c r="AU247" s="58"/>
      <c r="AV247" s="58"/>
      <c r="AW247" s="58"/>
      <c r="AX247" s="58"/>
      <c r="AY247" s="58"/>
      <c r="AZ247" s="58"/>
      <c r="BA247" s="58"/>
      <c r="BB247" s="58"/>
      <c r="BC247" s="58"/>
      <c r="BD247" s="58"/>
      <c r="BE247" s="58"/>
      <c r="BF247" s="58"/>
      <c r="BG247" s="58"/>
      <c r="BH247" s="58"/>
      <c r="BI247" s="58"/>
    </row>
    <row r="248" spans="11:61" s="55" customFormat="1" x14ac:dyDescent="0.25"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  <c r="AA248" s="58"/>
      <c r="AB248" s="58"/>
      <c r="AC248" s="58"/>
      <c r="AD248" s="58"/>
      <c r="AE248" s="58"/>
      <c r="AF248" s="58"/>
      <c r="AG248" s="58"/>
      <c r="AH248" s="58"/>
      <c r="AI248" s="58"/>
      <c r="AJ248" s="58"/>
      <c r="AK248" s="58"/>
      <c r="AL248" s="58"/>
      <c r="AM248" s="58"/>
      <c r="AN248" s="58"/>
      <c r="AO248" s="58"/>
      <c r="AP248" s="58"/>
      <c r="AQ248" s="58"/>
      <c r="AR248" s="58"/>
      <c r="AS248" s="58"/>
      <c r="AT248" s="58"/>
      <c r="AU248" s="58"/>
      <c r="AV248" s="58"/>
      <c r="AW248" s="58"/>
      <c r="AX248" s="58"/>
      <c r="AY248" s="58"/>
      <c r="AZ248" s="58"/>
      <c r="BA248" s="58"/>
      <c r="BB248" s="58"/>
      <c r="BC248" s="58"/>
      <c r="BD248" s="58"/>
      <c r="BE248" s="58"/>
      <c r="BF248" s="58"/>
      <c r="BG248" s="58"/>
      <c r="BH248" s="58"/>
      <c r="BI248" s="58"/>
    </row>
    <row r="249" spans="11:61" s="55" customFormat="1" x14ac:dyDescent="0.25"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  <c r="AA249" s="58"/>
      <c r="AB249" s="58"/>
      <c r="AC249" s="58"/>
      <c r="AD249" s="58"/>
      <c r="AE249" s="58"/>
      <c r="AF249" s="58"/>
      <c r="AG249" s="58"/>
      <c r="AH249" s="58"/>
      <c r="AI249" s="58"/>
      <c r="AJ249" s="58"/>
      <c r="AK249" s="58"/>
      <c r="AL249" s="58"/>
      <c r="AM249" s="58"/>
      <c r="AN249" s="58"/>
      <c r="AO249" s="58"/>
      <c r="AP249" s="58"/>
      <c r="AQ249" s="58"/>
      <c r="AR249" s="58"/>
      <c r="AS249" s="58"/>
      <c r="AT249" s="58"/>
      <c r="AU249" s="58"/>
      <c r="AV249" s="58"/>
      <c r="AW249" s="58"/>
      <c r="AX249" s="58"/>
      <c r="AY249" s="58"/>
      <c r="AZ249" s="58"/>
      <c r="BA249" s="58"/>
      <c r="BB249" s="58"/>
      <c r="BC249" s="58"/>
      <c r="BD249" s="58"/>
      <c r="BE249" s="58"/>
      <c r="BF249" s="58"/>
      <c r="BG249" s="58"/>
      <c r="BH249" s="58"/>
      <c r="BI249" s="58"/>
    </row>
    <row r="250" spans="11:61" s="55" customFormat="1" x14ac:dyDescent="0.25"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  <c r="AA250" s="58"/>
      <c r="AB250" s="58"/>
      <c r="AC250" s="58"/>
      <c r="AD250" s="58"/>
      <c r="AE250" s="58"/>
      <c r="AF250" s="58"/>
      <c r="AG250" s="58"/>
      <c r="AH250" s="58"/>
      <c r="AI250" s="58"/>
      <c r="AJ250" s="58"/>
      <c r="AK250" s="58"/>
      <c r="AL250" s="58"/>
      <c r="AM250" s="58"/>
      <c r="AN250" s="58"/>
      <c r="AO250" s="58"/>
      <c r="AP250" s="58"/>
      <c r="AQ250" s="58"/>
      <c r="AR250" s="58"/>
      <c r="AS250" s="58"/>
      <c r="AT250" s="58"/>
      <c r="AU250" s="58"/>
      <c r="AV250" s="58"/>
      <c r="AW250" s="58"/>
      <c r="AX250" s="58"/>
      <c r="AY250" s="58"/>
      <c r="AZ250" s="58"/>
      <c r="BA250" s="58"/>
      <c r="BB250" s="58"/>
      <c r="BC250" s="58"/>
      <c r="BD250" s="58"/>
      <c r="BE250" s="58"/>
      <c r="BF250" s="58"/>
      <c r="BG250" s="58"/>
      <c r="BH250" s="58"/>
      <c r="BI250" s="58"/>
    </row>
    <row r="251" spans="11:61" s="55" customFormat="1" x14ac:dyDescent="0.25"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  <c r="AA251" s="58"/>
      <c r="AB251" s="58"/>
      <c r="AC251" s="58"/>
      <c r="AD251" s="58"/>
      <c r="AE251" s="58"/>
      <c r="AF251" s="58"/>
      <c r="AG251" s="58"/>
      <c r="AH251" s="58"/>
      <c r="AI251" s="58"/>
      <c r="AJ251" s="58"/>
      <c r="AK251" s="58"/>
      <c r="AL251" s="58"/>
      <c r="AM251" s="58"/>
      <c r="AN251" s="58"/>
      <c r="AO251" s="58"/>
      <c r="AP251" s="58"/>
      <c r="AQ251" s="58"/>
      <c r="AR251" s="58"/>
      <c r="AS251" s="58"/>
      <c r="AT251" s="58"/>
      <c r="AU251" s="58"/>
      <c r="AV251" s="58"/>
      <c r="AW251" s="58"/>
      <c r="AX251" s="58"/>
      <c r="AY251" s="58"/>
      <c r="AZ251" s="58"/>
      <c r="BA251" s="58"/>
      <c r="BB251" s="58"/>
      <c r="BC251" s="58"/>
      <c r="BD251" s="58"/>
      <c r="BE251" s="58"/>
      <c r="BF251" s="58"/>
      <c r="BG251" s="58"/>
      <c r="BH251" s="58"/>
      <c r="BI251" s="58"/>
    </row>
    <row r="252" spans="11:61" s="55" customFormat="1" x14ac:dyDescent="0.25"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  <c r="AA252" s="58"/>
      <c r="AB252" s="58"/>
      <c r="AC252" s="58"/>
      <c r="AD252" s="58"/>
      <c r="AE252" s="58"/>
      <c r="AF252" s="58"/>
      <c r="AG252" s="58"/>
      <c r="AH252" s="58"/>
      <c r="AI252" s="58"/>
      <c r="AJ252" s="58"/>
      <c r="AK252" s="58"/>
      <c r="AL252" s="58"/>
      <c r="AM252" s="58"/>
      <c r="AN252" s="58"/>
      <c r="AO252" s="58"/>
      <c r="AP252" s="58"/>
      <c r="AQ252" s="58"/>
      <c r="AR252" s="58"/>
      <c r="AS252" s="58"/>
      <c r="AT252" s="58"/>
      <c r="AU252" s="58"/>
      <c r="AV252" s="58"/>
      <c r="AW252" s="58"/>
      <c r="AX252" s="58"/>
      <c r="AY252" s="58"/>
      <c r="AZ252" s="58"/>
      <c r="BA252" s="58"/>
      <c r="BB252" s="58"/>
      <c r="BC252" s="58"/>
      <c r="BD252" s="58"/>
      <c r="BE252" s="58"/>
      <c r="BF252" s="58"/>
      <c r="BG252" s="58"/>
      <c r="BH252" s="58"/>
      <c r="BI252" s="58"/>
    </row>
    <row r="253" spans="11:61" s="55" customFormat="1" x14ac:dyDescent="0.25"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  <c r="AA253" s="58"/>
      <c r="AB253" s="58"/>
      <c r="AC253" s="58"/>
      <c r="AD253" s="58"/>
      <c r="AE253" s="58"/>
      <c r="AF253" s="58"/>
      <c r="AG253" s="58"/>
      <c r="AH253" s="58"/>
      <c r="AI253" s="58"/>
      <c r="AJ253" s="58"/>
      <c r="AK253" s="58"/>
      <c r="AL253" s="58"/>
      <c r="AM253" s="58"/>
      <c r="AN253" s="58"/>
      <c r="AO253" s="58"/>
      <c r="AP253" s="58"/>
      <c r="AQ253" s="58"/>
      <c r="AR253" s="58"/>
      <c r="AS253" s="58"/>
      <c r="AT253" s="58"/>
      <c r="AU253" s="58"/>
      <c r="AV253" s="58"/>
      <c r="AW253" s="58"/>
      <c r="AX253" s="58"/>
      <c r="AY253" s="58"/>
      <c r="AZ253" s="58"/>
      <c r="BA253" s="58"/>
      <c r="BB253" s="58"/>
      <c r="BC253" s="58"/>
      <c r="BD253" s="58"/>
      <c r="BE253" s="58"/>
      <c r="BF253" s="58"/>
      <c r="BG253" s="58"/>
      <c r="BH253" s="58"/>
      <c r="BI253" s="58"/>
    </row>
    <row r="254" spans="11:61" s="55" customFormat="1" x14ac:dyDescent="0.25"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  <c r="AA254" s="58"/>
      <c r="AB254" s="58"/>
      <c r="AC254" s="58"/>
      <c r="AD254" s="58"/>
      <c r="AE254" s="58"/>
      <c r="AF254" s="58"/>
      <c r="AG254" s="58"/>
      <c r="AH254" s="58"/>
      <c r="AI254" s="58"/>
      <c r="AJ254" s="58"/>
      <c r="AK254" s="58"/>
      <c r="AL254" s="58"/>
      <c r="AM254" s="58"/>
      <c r="AN254" s="58"/>
      <c r="AO254" s="58"/>
      <c r="AP254" s="58"/>
      <c r="AQ254" s="58"/>
      <c r="AR254" s="58"/>
      <c r="AS254" s="58"/>
      <c r="AT254" s="58"/>
      <c r="AU254" s="58"/>
      <c r="AV254" s="58"/>
      <c r="AW254" s="58"/>
      <c r="AX254" s="58"/>
      <c r="AY254" s="58"/>
      <c r="AZ254" s="58"/>
      <c r="BA254" s="58"/>
      <c r="BB254" s="58"/>
      <c r="BC254" s="58"/>
      <c r="BD254" s="58"/>
      <c r="BE254" s="58"/>
      <c r="BF254" s="58"/>
      <c r="BG254" s="58"/>
      <c r="BH254" s="58"/>
      <c r="BI254" s="58"/>
    </row>
    <row r="255" spans="11:61" s="55" customFormat="1" x14ac:dyDescent="0.25"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  <c r="AA255" s="58"/>
      <c r="AB255" s="58"/>
      <c r="AC255" s="58"/>
      <c r="AD255" s="58"/>
      <c r="AE255" s="58"/>
      <c r="AF255" s="58"/>
      <c r="AG255" s="58"/>
      <c r="AH255" s="58"/>
      <c r="AI255" s="58"/>
      <c r="AJ255" s="58"/>
      <c r="AK255" s="58"/>
      <c r="AL255" s="58"/>
      <c r="AM255" s="58"/>
      <c r="AN255" s="58"/>
      <c r="AO255" s="58"/>
      <c r="AP255" s="58"/>
      <c r="AQ255" s="58"/>
      <c r="AR255" s="58"/>
      <c r="AS255" s="58"/>
      <c r="AT255" s="58"/>
      <c r="AU255" s="58"/>
      <c r="AV255" s="58"/>
      <c r="AW255" s="58"/>
      <c r="AX255" s="58"/>
      <c r="AY255" s="58"/>
      <c r="AZ255" s="58"/>
      <c r="BA255" s="58"/>
      <c r="BB255" s="58"/>
      <c r="BC255" s="58"/>
      <c r="BD255" s="58"/>
      <c r="BE255" s="58"/>
      <c r="BF255" s="58"/>
      <c r="BG255" s="58"/>
      <c r="BH255" s="58"/>
      <c r="BI255" s="58"/>
    </row>
    <row r="256" spans="11:61" s="55" customFormat="1" x14ac:dyDescent="0.25"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  <c r="AA256" s="58"/>
      <c r="AB256" s="58"/>
      <c r="AC256" s="58"/>
      <c r="AD256" s="58"/>
      <c r="AE256" s="58"/>
      <c r="AF256" s="58"/>
      <c r="AG256" s="58"/>
      <c r="AH256" s="58"/>
      <c r="AI256" s="58"/>
      <c r="AJ256" s="58"/>
      <c r="AK256" s="58"/>
      <c r="AL256" s="58"/>
      <c r="AM256" s="58"/>
      <c r="AN256" s="58"/>
      <c r="AO256" s="58"/>
      <c r="AP256" s="58"/>
      <c r="AQ256" s="58"/>
      <c r="AR256" s="58"/>
      <c r="AS256" s="58"/>
      <c r="AT256" s="58"/>
      <c r="AU256" s="58"/>
      <c r="AV256" s="58"/>
      <c r="AW256" s="58"/>
      <c r="AX256" s="58"/>
      <c r="AY256" s="58"/>
      <c r="AZ256" s="58"/>
      <c r="BA256" s="58"/>
      <c r="BB256" s="58"/>
      <c r="BC256" s="58"/>
      <c r="BD256" s="58"/>
      <c r="BE256" s="58"/>
      <c r="BF256" s="58"/>
      <c r="BG256" s="58"/>
      <c r="BH256" s="58"/>
      <c r="BI256" s="58"/>
    </row>
    <row r="257" spans="11:61" s="55" customFormat="1" x14ac:dyDescent="0.25"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  <c r="AA257" s="58"/>
      <c r="AB257" s="58"/>
      <c r="AC257" s="58"/>
      <c r="AD257" s="58"/>
      <c r="AE257" s="58"/>
      <c r="AF257" s="58"/>
      <c r="AG257" s="58"/>
      <c r="AH257" s="58"/>
      <c r="AI257" s="58"/>
      <c r="AJ257" s="58"/>
      <c r="AK257" s="58"/>
      <c r="AL257" s="58"/>
      <c r="AM257" s="58"/>
      <c r="AN257" s="58"/>
      <c r="AO257" s="58"/>
      <c r="AP257" s="58"/>
      <c r="AQ257" s="58"/>
      <c r="AR257" s="58"/>
      <c r="AS257" s="58"/>
      <c r="AT257" s="58"/>
      <c r="AU257" s="58"/>
      <c r="AV257" s="58"/>
      <c r="AW257" s="58"/>
      <c r="AX257" s="58"/>
      <c r="AY257" s="58"/>
      <c r="AZ257" s="58"/>
      <c r="BA257" s="58"/>
      <c r="BB257" s="58"/>
      <c r="BC257" s="58"/>
      <c r="BD257" s="58"/>
      <c r="BE257" s="58"/>
      <c r="BF257" s="58"/>
      <c r="BG257" s="58"/>
      <c r="BH257" s="58"/>
      <c r="BI257" s="58"/>
    </row>
    <row r="258" spans="11:61" s="55" customFormat="1" x14ac:dyDescent="0.25"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  <c r="AA258" s="58"/>
      <c r="AB258" s="58"/>
      <c r="AC258" s="58"/>
      <c r="AD258" s="58"/>
      <c r="AE258" s="58"/>
      <c r="AF258" s="58"/>
      <c r="AG258" s="58"/>
      <c r="AH258" s="58"/>
      <c r="AI258" s="58"/>
      <c r="AJ258" s="58"/>
      <c r="AK258" s="58"/>
      <c r="AL258" s="58"/>
      <c r="AM258" s="58"/>
      <c r="AN258" s="58"/>
      <c r="AO258" s="58"/>
      <c r="AP258" s="58"/>
      <c r="AQ258" s="58"/>
      <c r="AR258" s="58"/>
      <c r="AS258" s="58"/>
      <c r="AT258" s="58"/>
      <c r="AU258" s="58"/>
      <c r="AV258" s="58"/>
      <c r="AW258" s="58"/>
      <c r="AX258" s="58"/>
      <c r="AY258" s="58"/>
      <c r="AZ258" s="58"/>
      <c r="BA258" s="58"/>
      <c r="BB258" s="58"/>
      <c r="BC258" s="58"/>
      <c r="BD258" s="58"/>
      <c r="BE258" s="58"/>
      <c r="BF258" s="58"/>
      <c r="BG258" s="58"/>
      <c r="BH258" s="58"/>
      <c r="BI258" s="58"/>
    </row>
    <row r="259" spans="11:61" s="55" customFormat="1" x14ac:dyDescent="0.25"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  <c r="AA259" s="58"/>
      <c r="AB259" s="58"/>
      <c r="AC259" s="58"/>
      <c r="AD259" s="58"/>
      <c r="AE259" s="58"/>
      <c r="AF259" s="58"/>
      <c r="AG259" s="58"/>
      <c r="AH259" s="58"/>
      <c r="AI259" s="58"/>
      <c r="AJ259" s="58"/>
      <c r="AK259" s="58"/>
      <c r="AL259" s="58"/>
      <c r="AM259" s="58"/>
      <c r="AN259" s="58"/>
      <c r="AO259" s="58"/>
      <c r="AP259" s="58"/>
      <c r="AQ259" s="58"/>
      <c r="AR259" s="58"/>
      <c r="AS259" s="58"/>
      <c r="AT259" s="58"/>
      <c r="AU259" s="58"/>
      <c r="AV259" s="58"/>
      <c r="AW259" s="58"/>
      <c r="AX259" s="58"/>
      <c r="AY259" s="58"/>
      <c r="AZ259" s="58"/>
      <c r="BA259" s="58"/>
      <c r="BB259" s="58"/>
      <c r="BC259" s="58"/>
      <c r="BD259" s="58"/>
      <c r="BE259" s="58"/>
      <c r="BF259" s="58"/>
      <c r="BG259" s="58"/>
      <c r="BH259" s="58"/>
      <c r="BI259" s="58"/>
    </row>
    <row r="260" spans="11:61" s="55" customFormat="1" x14ac:dyDescent="0.25"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  <c r="AA260" s="58"/>
      <c r="AB260" s="58"/>
      <c r="AC260" s="58"/>
      <c r="AD260" s="58"/>
      <c r="AE260" s="58"/>
      <c r="AF260" s="58"/>
      <c r="AG260" s="58"/>
      <c r="AH260" s="58"/>
      <c r="AI260" s="58"/>
      <c r="AJ260" s="58"/>
      <c r="AK260" s="58"/>
      <c r="AL260" s="58"/>
      <c r="AM260" s="58"/>
      <c r="AN260" s="58"/>
      <c r="AO260" s="58"/>
      <c r="AP260" s="58"/>
      <c r="AQ260" s="58"/>
      <c r="AR260" s="58"/>
      <c r="AS260" s="58"/>
      <c r="AT260" s="58"/>
      <c r="AU260" s="58"/>
      <c r="AV260" s="58"/>
      <c r="AW260" s="58"/>
      <c r="AX260" s="58"/>
      <c r="AY260" s="58"/>
      <c r="AZ260" s="58"/>
      <c r="BA260" s="58"/>
      <c r="BB260" s="58"/>
      <c r="BC260" s="58"/>
      <c r="BD260" s="58"/>
      <c r="BE260" s="58"/>
      <c r="BF260" s="58"/>
      <c r="BG260" s="58"/>
      <c r="BH260" s="58"/>
      <c r="BI260" s="58"/>
    </row>
    <row r="261" spans="11:61" s="55" customFormat="1" x14ac:dyDescent="0.25"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  <c r="AA261" s="58"/>
      <c r="AB261" s="58"/>
      <c r="AC261" s="58"/>
      <c r="AD261" s="58"/>
      <c r="AE261" s="58"/>
      <c r="AF261" s="58"/>
      <c r="AG261" s="58"/>
      <c r="AH261" s="58"/>
      <c r="AI261" s="58"/>
      <c r="AJ261" s="58"/>
      <c r="AK261" s="58"/>
      <c r="AL261" s="58"/>
      <c r="AM261" s="58"/>
      <c r="AN261" s="58"/>
      <c r="AO261" s="58"/>
      <c r="AP261" s="58"/>
      <c r="AQ261" s="58"/>
      <c r="AR261" s="58"/>
      <c r="AS261" s="58"/>
      <c r="AT261" s="58"/>
      <c r="AU261" s="58"/>
      <c r="AV261" s="58"/>
      <c r="AW261" s="58"/>
      <c r="AX261" s="58"/>
      <c r="AY261" s="58"/>
      <c r="AZ261" s="58"/>
      <c r="BA261" s="58"/>
      <c r="BB261" s="58"/>
      <c r="BC261" s="58"/>
      <c r="BD261" s="58"/>
      <c r="BE261" s="58"/>
      <c r="BF261" s="58"/>
      <c r="BG261" s="58"/>
      <c r="BH261" s="58"/>
      <c r="BI261" s="58"/>
    </row>
    <row r="262" spans="11:61" s="55" customFormat="1" x14ac:dyDescent="0.25"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  <c r="AA262" s="58"/>
      <c r="AB262" s="58"/>
      <c r="AC262" s="58"/>
      <c r="AD262" s="58"/>
      <c r="AE262" s="58"/>
      <c r="AF262" s="58"/>
      <c r="AG262" s="58"/>
      <c r="AH262" s="58"/>
      <c r="AI262" s="58"/>
      <c r="AJ262" s="58"/>
      <c r="AK262" s="58"/>
      <c r="AL262" s="58"/>
      <c r="AM262" s="58"/>
      <c r="AN262" s="58"/>
      <c r="AO262" s="58"/>
      <c r="AP262" s="58"/>
      <c r="AQ262" s="58"/>
      <c r="AR262" s="58"/>
      <c r="AS262" s="58"/>
      <c r="AT262" s="58"/>
      <c r="AU262" s="58"/>
      <c r="AV262" s="58"/>
      <c r="AW262" s="58"/>
      <c r="AX262" s="58"/>
      <c r="AY262" s="58"/>
      <c r="AZ262" s="58"/>
      <c r="BA262" s="58"/>
      <c r="BB262" s="58"/>
      <c r="BC262" s="58"/>
      <c r="BD262" s="58"/>
      <c r="BE262" s="58"/>
      <c r="BF262" s="58"/>
      <c r="BG262" s="58"/>
      <c r="BH262" s="58"/>
      <c r="BI262" s="58"/>
    </row>
    <row r="263" spans="11:61" s="55" customFormat="1" x14ac:dyDescent="0.25"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  <c r="AA263" s="58"/>
      <c r="AB263" s="58"/>
      <c r="AC263" s="58"/>
      <c r="AD263" s="58"/>
      <c r="AE263" s="58"/>
      <c r="AF263" s="58"/>
      <c r="AG263" s="58"/>
      <c r="AH263" s="58"/>
      <c r="AI263" s="58"/>
      <c r="AJ263" s="58"/>
      <c r="AK263" s="58"/>
      <c r="AL263" s="58"/>
      <c r="AM263" s="58"/>
      <c r="AN263" s="58"/>
      <c r="AO263" s="58"/>
      <c r="AP263" s="58"/>
      <c r="AQ263" s="58"/>
      <c r="AR263" s="58"/>
      <c r="AS263" s="58"/>
      <c r="AT263" s="58"/>
      <c r="AU263" s="58"/>
      <c r="AV263" s="58"/>
      <c r="AW263" s="58"/>
      <c r="AX263" s="58"/>
      <c r="AY263" s="58"/>
      <c r="AZ263" s="58"/>
      <c r="BA263" s="58"/>
      <c r="BB263" s="58"/>
      <c r="BC263" s="58"/>
      <c r="BD263" s="58"/>
      <c r="BE263" s="58"/>
      <c r="BF263" s="58"/>
      <c r="BG263" s="58"/>
      <c r="BH263" s="58"/>
      <c r="BI263" s="58"/>
    </row>
    <row r="264" spans="11:61" s="55" customFormat="1" x14ac:dyDescent="0.25"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  <c r="AA264" s="58"/>
      <c r="AB264" s="58"/>
      <c r="AC264" s="58"/>
      <c r="AD264" s="58"/>
      <c r="AE264" s="58"/>
      <c r="AF264" s="58"/>
      <c r="AG264" s="58"/>
      <c r="AH264" s="58"/>
      <c r="AI264" s="58"/>
      <c r="AJ264" s="58"/>
      <c r="AK264" s="58"/>
      <c r="AL264" s="58"/>
      <c r="AM264" s="58"/>
      <c r="AN264" s="58"/>
      <c r="AO264" s="58"/>
      <c r="AP264" s="58"/>
      <c r="AQ264" s="58"/>
      <c r="AR264" s="58"/>
      <c r="AS264" s="58"/>
      <c r="AT264" s="58"/>
      <c r="AU264" s="58"/>
      <c r="AV264" s="58"/>
      <c r="AW264" s="58"/>
      <c r="AX264" s="58"/>
      <c r="AY264" s="58"/>
      <c r="AZ264" s="58"/>
      <c r="BA264" s="58"/>
      <c r="BB264" s="58"/>
      <c r="BC264" s="58"/>
      <c r="BD264" s="58"/>
      <c r="BE264" s="58"/>
      <c r="BF264" s="58"/>
      <c r="BG264" s="58"/>
      <c r="BH264" s="58"/>
      <c r="BI264" s="58"/>
    </row>
    <row r="265" spans="11:61" s="55" customFormat="1" x14ac:dyDescent="0.25"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  <c r="AA265" s="58"/>
      <c r="AB265" s="58"/>
      <c r="AC265" s="58"/>
      <c r="AD265" s="58"/>
      <c r="AE265" s="58"/>
      <c r="AF265" s="58"/>
      <c r="AG265" s="58"/>
      <c r="AH265" s="58"/>
      <c r="AI265" s="58"/>
      <c r="AJ265" s="58"/>
      <c r="AK265" s="58"/>
      <c r="AL265" s="58"/>
      <c r="AM265" s="58"/>
      <c r="AN265" s="58"/>
      <c r="AO265" s="58"/>
      <c r="AP265" s="58"/>
      <c r="AQ265" s="58"/>
      <c r="AR265" s="58"/>
      <c r="AS265" s="58"/>
      <c r="AT265" s="58"/>
      <c r="AU265" s="58"/>
      <c r="AV265" s="58"/>
      <c r="AW265" s="58"/>
      <c r="AX265" s="58"/>
      <c r="AY265" s="58"/>
      <c r="AZ265" s="58"/>
      <c r="BA265" s="58"/>
      <c r="BB265" s="58"/>
      <c r="BC265" s="58"/>
      <c r="BD265" s="58"/>
      <c r="BE265" s="58"/>
      <c r="BF265" s="58"/>
      <c r="BG265" s="58"/>
      <c r="BH265" s="58"/>
      <c r="BI265" s="58"/>
    </row>
    <row r="266" spans="11:61" s="55" customFormat="1" x14ac:dyDescent="0.25"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  <c r="AA266" s="58"/>
      <c r="AB266" s="58"/>
      <c r="AC266" s="58"/>
      <c r="AD266" s="58"/>
      <c r="AE266" s="58"/>
      <c r="AF266" s="58"/>
      <c r="AG266" s="58"/>
      <c r="AH266" s="58"/>
      <c r="AI266" s="58"/>
      <c r="AJ266" s="58"/>
      <c r="AK266" s="58"/>
      <c r="AL266" s="58"/>
      <c r="AM266" s="58"/>
      <c r="AN266" s="58"/>
      <c r="AO266" s="58"/>
      <c r="AP266" s="58"/>
      <c r="AQ266" s="58"/>
      <c r="AR266" s="58"/>
      <c r="AS266" s="58"/>
      <c r="AT266" s="58"/>
      <c r="AU266" s="58"/>
      <c r="AV266" s="58"/>
      <c r="AW266" s="58"/>
      <c r="AX266" s="58"/>
      <c r="AY266" s="58"/>
      <c r="AZ266" s="58"/>
      <c r="BA266" s="58"/>
      <c r="BB266" s="58"/>
      <c r="BC266" s="58"/>
      <c r="BD266" s="58"/>
      <c r="BE266" s="58"/>
      <c r="BF266" s="58"/>
      <c r="BG266" s="58"/>
      <c r="BH266" s="58"/>
      <c r="BI266" s="58"/>
    </row>
    <row r="267" spans="11:61" s="55" customFormat="1" x14ac:dyDescent="0.25"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  <c r="AA267" s="58"/>
      <c r="AB267" s="58"/>
      <c r="AC267" s="58"/>
      <c r="AD267" s="58"/>
      <c r="AE267" s="58"/>
      <c r="AF267" s="58"/>
      <c r="AG267" s="58"/>
      <c r="AH267" s="58"/>
      <c r="AI267" s="58"/>
      <c r="AJ267" s="58"/>
      <c r="AK267" s="58"/>
      <c r="AL267" s="58"/>
      <c r="AM267" s="58"/>
      <c r="AN267" s="58"/>
      <c r="AO267" s="58"/>
      <c r="AP267" s="58"/>
      <c r="AQ267" s="58"/>
      <c r="AR267" s="58"/>
      <c r="AS267" s="58"/>
      <c r="AT267" s="58"/>
      <c r="AU267" s="58"/>
      <c r="AV267" s="58"/>
      <c r="AW267" s="58"/>
      <c r="AX267" s="58"/>
      <c r="AY267" s="58"/>
      <c r="AZ267" s="58"/>
      <c r="BA267" s="58"/>
      <c r="BB267" s="58"/>
      <c r="BC267" s="58"/>
      <c r="BD267" s="58"/>
      <c r="BE267" s="58"/>
      <c r="BF267" s="58"/>
      <c r="BG267" s="58"/>
      <c r="BH267" s="58"/>
      <c r="BI267" s="58"/>
    </row>
    <row r="268" spans="11:61" s="55" customFormat="1" x14ac:dyDescent="0.25"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  <c r="AA268" s="58"/>
      <c r="AB268" s="58"/>
      <c r="AC268" s="58"/>
      <c r="AD268" s="58"/>
      <c r="AE268" s="58"/>
      <c r="AF268" s="58"/>
      <c r="AG268" s="58"/>
      <c r="AH268" s="58"/>
      <c r="AI268" s="58"/>
      <c r="AJ268" s="58"/>
      <c r="AK268" s="58"/>
      <c r="AL268" s="58"/>
      <c r="AM268" s="58"/>
      <c r="AN268" s="58"/>
      <c r="AO268" s="58"/>
      <c r="AP268" s="58"/>
      <c r="AQ268" s="58"/>
      <c r="AR268" s="58"/>
      <c r="AS268" s="58"/>
      <c r="AT268" s="58"/>
      <c r="AU268" s="58"/>
      <c r="AV268" s="58"/>
      <c r="AW268" s="58"/>
      <c r="AX268" s="58"/>
      <c r="AY268" s="58"/>
      <c r="AZ268" s="58"/>
      <c r="BA268" s="58"/>
      <c r="BB268" s="58"/>
      <c r="BC268" s="58"/>
      <c r="BD268" s="58"/>
      <c r="BE268" s="58"/>
      <c r="BF268" s="58"/>
      <c r="BG268" s="58"/>
      <c r="BH268" s="58"/>
      <c r="BI268" s="58"/>
    </row>
    <row r="269" spans="11:61" s="55" customFormat="1" x14ac:dyDescent="0.25"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  <c r="AA269" s="58"/>
      <c r="AB269" s="58"/>
      <c r="AC269" s="58"/>
      <c r="AD269" s="58"/>
      <c r="AE269" s="58"/>
      <c r="AF269" s="58"/>
      <c r="AG269" s="58"/>
      <c r="AH269" s="58"/>
      <c r="AI269" s="58"/>
      <c r="AJ269" s="58"/>
      <c r="AK269" s="58"/>
      <c r="AL269" s="58"/>
      <c r="AM269" s="58"/>
      <c r="AN269" s="58"/>
      <c r="AO269" s="58"/>
      <c r="AP269" s="58"/>
      <c r="AQ269" s="58"/>
      <c r="AR269" s="58"/>
      <c r="AS269" s="58"/>
      <c r="AT269" s="58"/>
      <c r="AU269" s="58"/>
      <c r="AV269" s="58"/>
      <c r="AW269" s="58"/>
      <c r="AX269" s="58"/>
      <c r="AY269" s="58"/>
      <c r="AZ269" s="58"/>
      <c r="BA269" s="58"/>
      <c r="BB269" s="58"/>
      <c r="BC269" s="58"/>
      <c r="BD269" s="58"/>
      <c r="BE269" s="58"/>
      <c r="BF269" s="58"/>
      <c r="BG269" s="58"/>
      <c r="BH269" s="58"/>
      <c r="BI269" s="58"/>
    </row>
    <row r="270" spans="11:61" s="55" customFormat="1" x14ac:dyDescent="0.25"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  <c r="AA270" s="58"/>
      <c r="AB270" s="58"/>
      <c r="AC270" s="58"/>
      <c r="AD270" s="58"/>
      <c r="AE270" s="58"/>
      <c r="AF270" s="58"/>
      <c r="AG270" s="58"/>
      <c r="AH270" s="58"/>
      <c r="AI270" s="58"/>
      <c r="AJ270" s="58"/>
      <c r="AK270" s="58"/>
      <c r="AL270" s="58"/>
      <c r="AM270" s="58"/>
      <c r="AN270" s="58"/>
      <c r="AO270" s="58"/>
      <c r="AP270" s="58"/>
      <c r="AQ270" s="58"/>
      <c r="AR270" s="58"/>
      <c r="AS270" s="58"/>
      <c r="AT270" s="58"/>
      <c r="AU270" s="58"/>
      <c r="AV270" s="58"/>
      <c r="AW270" s="58"/>
      <c r="AX270" s="58"/>
      <c r="AY270" s="58"/>
      <c r="AZ270" s="58"/>
      <c r="BA270" s="58"/>
      <c r="BB270" s="58"/>
      <c r="BC270" s="58"/>
      <c r="BD270" s="58"/>
      <c r="BE270" s="58"/>
      <c r="BF270" s="58"/>
      <c r="BG270" s="58"/>
      <c r="BH270" s="58"/>
      <c r="BI270" s="58"/>
    </row>
    <row r="271" spans="11:61" s="55" customFormat="1" x14ac:dyDescent="0.25"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  <c r="AA271" s="58"/>
      <c r="AB271" s="58"/>
      <c r="AC271" s="58"/>
      <c r="AD271" s="58"/>
      <c r="AE271" s="58"/>
      <c r="AF271" s="58"/>
      <c r="AG271" s="58"/>
      <c r="AH271" s="58"/>
      <c r="AI271" s="58"/>
      <c r="AJ271" s="58"/>
      <c r="AK271" s="58"/>
      <c r="AL271" s="58"/>
      <c r="AM271" s="58"/>
      <c r="AN271" s="58"/>
      <c r="AO271" s="58"/>
      <c r="AP271" s="58"/>
      <c r="AQ271" s="58"/>
      <c r="AR271" s="58"/>
      <c r="AS271" s="58"/>
      <c r="AT271" s="58"/>
      <c r="AU271" s="58"/>
      <c r="AV271" s="58"/>
      <c r="AW271" s="58"/>
      <c r="AX271" s="58"/>
      <c r="AY271" s="58"/>
      <c r="AZ271" s="58"/>
      <c r="BA271" s="58"/>
      <c r="BB271" s="58"/>
      <c r="BC271" s="58"/>
      <c r="BD271" s="58"/>
      <c r="BE271" s="58"/>
      <c r="BF271" s="58"/>
      <c r="BG271" s="58"/>
      <c r="BH271" s="58"/>
      <c r="BI271" s="58"/>
    </row>
    <row r="272" spans="11:61" s="55" customFormat="1" x14ac:dyDescent="0.25"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  <c r="AA272" s="58"/>
      <c r="AB272" s="58"/>
      <c r="AC272" s="58"/>
      <c r="AD272" s="58"/>
      <c r="AE272" s="58"/>
      <c r="AF272" s="58"/>
      <c r="AG272" s="58"/>
      <c r="AH272" s="58"/>
      <c r="AI272" s="58"/>
      <c r="AJ272" s="58"/>
      <c r="AK272" s="58"/>
      <c r="AL272" s="58"/>
      <c r="AM272" s="58"/>
      <c r="AN272" s="58"/>
      <c r="AO272" s="58"/>
      <c r="AP272" s="58"/>
      <c r="AQ272" s="58"/>
      <c r="AR272" s="58"/>
      <c r="AS272" s="58"/>
      <c r="AT272" s="58"/>
      <c r="AU272" s="58"/>
      <c r="AV272" s="58"/>
      <c r="AW272" s="58"/>
      <c r="AX272" s="58"/>
      <c r="AY272" s="58"/>
      <c r="AZ272" s="58"/>
      <c r="BA272" s="58"/>
      <c r="BB272" s="58"/>
      <c r="BC272" s="58"/>
      <c r="BD272" s="58"/>
      <c r="BE272" s="58"/>
      <c r="BF272" s="58"/>
      <c r="BG272" s="58"/>
      <c r="BH272" s="58"/>
      <c r="BI272" s="58"/>
    </row>
    <row r="273" spans="8:61" s="55" customFormat="1" x14ac:dyDescent="0.25"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  <c r="AA273" s="58"/>
      <c r="AB273" s="58"/>
      <c r="AC273" s="58"/>
      <c r="AD273" s="58"/>
      <c r="AE273" s="58"/>
      <c r="AF273" s="58"/>
      <c r="AG273" s="58"/>
      <c r="AH273" s="58"/>
      <c r="AI273" s="58"/>
      <c r="AJ273" s="58"/>
      <c r="AK273" s="58"/>
      <c r="AL273" s="58"/>
      <c r="AM273" s="58"/>
      <c r="AN273" s="58"/>
      <c r="AO273" s="58"/>
      <c r="AP273" s="58"/>
      <c r="AQ273" s="58"/>
      <c r="AR273" s="58"/>
      <c r="AS273" s="58"/>
      <c r="AT273" s="58"/>
      <c r="AU273" s="58"/>
      <c r="AV273" s="58"/>
      <c r="AW273" s="58"/>
      <c r="AX273" s="58"/>
      <c r="AY273" s="58"/>
      <c r="AZ273" s="58"/>
      <c r="BA273" s="58"/>
      <c r="BB273" s="58"/>
      <c r="BC273" s="58"/>
      <c r="BD273" s="58"/>
      <c r="BE273" s="58"/>
      <c r="BF273" s="58"/>
      <c r="BG273" s="58"/>
      <c r="BH273" s="58"/>
      <c r="BI273" s="58"/>
    </row>
    <row r="274" spans="8:61" s="55" customFormat="1" x14ac:dyDescent="0.25"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  <c r="AA274" s="58"/>
      <c r="AB274" s="58"/>
      <c r="AC274" s="58"/>
      <c r="AD274" s="58"/>
      <c r="AE274" s="58"/>
      <c r="AF274" s="58"/>
      <c r="AG274" s="58"/>
      <c r="AH274" s="58"/>
      <c r="AI274" s="58"/>
      <c r="AJ274" s="58"/>
      <c r="AK274" s="58"/>
      <c r="AL274" s="58"/>
      <c r="AM274" s="58"/>
      <c r="AN274" s="58"/>
      <c r="AO274" s="58"/>
      <c r="AP274" s="58"/>
      <c r="AQ274" s="58"/>
      <c r="AR274" s="58"/>
      <c r="AS274" s="58"/>
      <c r="AT274" s="58"/>
      <c r="AU274" s="58"/>
      <c r="AV274" s="58"/>
      <c r="AW274" s="58"/>
      <c r="AX274" s="58"/>
      <c r="AY274" s="58"/>
      <c r="AZ274" s="58"/>
      <c r="BA274" s="58"/>
      <c r="BB274" s="58"/>
      <c r="BC274" s="58"/>
      <c r="BD274" s="58"/>
      <c r="BE274" s="58"/>
      <c r="BF274" s="58"/>
      <c r="BG274" s="58"/>
      <c r="BH274" s="58"/>
      <c r="BI274" s="58"/>
    </row>
    <row r="275" spans="8:61" s="55" customFormat="1" x14ac:dyDescent="0.25"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  <c r="AA275" s="58"/>
      <c r="AB275" s="58"/>
      <c r="AC275" s="58"/>
      <c r="AD275" s="58"/>
      <c r="AE275" s="58"/>
      <c r="AF275" s="58"/>
      <c r="AG275" s="58"/>
      <c r="AH275" s="58"/>
      <c r="AI275" s="58"/>
      <c r="AJ275" s="58"/>
      <c r="AK275" s="58"/>
      <c r="AL275" s="58"/>
      <c r="AM275" s="58"/>
      <c r="AN275" s="58"/>
      <c r="AO275" s="58"/>
      <c r="AP275" s="58"/>
      <c r="AQ275" s="58"/>
      <c r="AR275" s="58"/>
      <c r="AS275" s="58"/>
      <c r="AT275" s="58"/>
      <c r="AU275" s="58"/>
      <c r="AV275" s="58"/>
      <c r="AW275" s="58"/>
      <c r="AX275" s="58"/>
      <c r="AY275" s="58"/>
      <c r="AZ275" s="58"/>
      <c r="BA275" s="58"/>
      <c r="BB275" s="58"/>
      <c r="BC275" s="58"/>
      <c r="BD275" s="58"/>
      <c r="BE275" s="58"/>
      <c r="BF275" s="58"/>
      <c r="BG275" s="58"/>
      <c r="BH275" s="58"/>
      <c r="BI275" s="58"/>
    </row>
    <row r="276" spans="8:61" s="55" customFormat="1" x14ac:dyDescent="0.25"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  <c r="AA276" s="58"/>
      <c r="AB276" s="58"/>
      <c r="AC276" s="58"/>
      <c r="AD276" s="58"/>
      <c r="AE276" s="58"/>
      <c r="AF276" s="58"/>
      <c r="AG276" s="58"/>
      <c r="AH276" s="58"/>
      <c r="AI276" s="58"/>
      <c r="AJ276" s="58"/>
      <c r="AK276" s="58"/>
      <c r="AL276" s="58"/>
      <c r="AM276" s="58"/>
      <c r="AN276" s="58"/>
      <c r="AO276" s="58"/>
      <c r="AP276" s="58"/>
      <c r="AQ276" s="58"/>
      <c r="AR276" s="58"/>
      <c r="AS276" s="58"/>
      <c r="AT276" s="58"/>
      <c r="AU276" s="58"/>
      <c r="AV276" s="58"/>
      <c r="AW276" s="58"/>
      <c r="AX276" s="58"/>
      <c r="AY276" s="58"/>
      <c r="AZ276" s="58"/>
      <c r="BA276" s="58"/>
      <c r="BB276" s="58"/>
      <c r="BC276" s="58"/>
      <c r="BD276" s="58"/>
      <c r="BE276" s="58"/>
      <c r="BF276" s="58"/>
      <c r="BG276" s="58"/>
      <c r="BH276" s="58"/>
      <c r="BI276" s="58"/>
    </row>
    <row r="277" spans="8:61" s="55" customFormat="1" x14ac:dyDescent="0.25"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  <c r="AA277" s="58"/>
      <c r="AB277" s="58"/>
      <c r="AC277" s="58"/>
      <c r="AD277" s="58"/>
      <c r="AE277" s="58"/>
      <c r="AF277" s="58"/>
      <c r="AG277" s="58"/>
      <c r="AH277" s="58"/>
      <c r="AI277" s="58"/>
      <c r="AJ277" s="58"/>
      <c r="AK277" s="58"/>
      <c r="AL277" s="58"/>
      <c r="AM277" s="58"/>
      <c r="AN277" s="58"/>
      <c r="AO277" s="58"/>
      <c r="AP277" s="58"/>
      <c r="AQ277" s="58"/>
      <c r="AR277" s="58"/>
      <c r="AS277" s="58"/>
      <c r="AT277" s="58"/>
      <c r="AU277" s="58"/>
      <c r="AV277" s="58"/>
      <c r="AW277" s="58"/>
      <c r="AX277" s="58"/>
      <c r="AY277" s="58"/>
      <c r="AZ277" s="58"/>
      <c r="BA277" s="58"/>
      <c r="BB277" s="58"/>
      <c r="BC277" s="58"/>
      <c r="BD277" s="58"/>
      <c r="BE277" s="58"/>
      <c r="BF277" s="58"/>
      <c r="BG277" s="58"/>
      <c r="BH277" s="58"/>
      <c r="BI277" s="58"/>
    </row>
    <row r="278" spans="8:61" s="55" customFormat="1" x14ac:dyDescent="0.25"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  <c r="AA278" s="58"/>
      <c r="AB278" s="58"/>
      <c r="AC278" s="58"/>
      <c r="AD278" s="58"/>
      <c r="AE278" s="58"/>
      <c r="AF278" s="58"/>
      <c r="AG278" s="58"/>
      <c r="AH278" s="58"/>
      <c r="AI278" s="58"/>
      <c r="AJ278" s="58"/>
      <c r="AK278" s="58"/>
      <c r="AL278" s="58"/>
      <c r="AM278" s="58"/>
      <c r="AN278" s="58"/>
      <c r="AO278" s="58"/>
      <c r="AP278" s="58"/>
      <c r="AQ278" s="58"/>
      <c r="AR278" s="58"/>
      <c r="AS278" s="58"/>
      <c r="AT278" s="58"/>
      <c r="AU278" s="58"/>
      <c r="AV278" s="58"/>
      <c r="AW278" s="58"/>
      <c r="AX278" s="58"/>
      <c r="AY278" s="58"/>
      <c r="AZ278" s="58"/>
      <c r="BA278" s="58"/>
      <c r="BB278" s="58"/>
      <c r="BC278" s="58"/>
      <c r="BD278" s="58"/>
      <c r="BE278" s="58"/>
      <c r="BF278" s="58"/>
      <c r="BG278" s="58"/>
      <c r="BH278" s="58"/>
      <c r="BI278" s="58"/>
    </row>
    <row r="279" spans="8:61" s="55" customFormat="1" x14ac:dyDescent="0.25"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  <c r="AA279" s="58"/>
      <c r="AB279" s="58"/>
      <c r="AC279" s="58"/>
      <c r="AD279" s="58"/>
      <c r="AE279" s="58"/>
      <c r="AF279" s="58"/>
      <c r="AG279" s="58"/>
      <c r="AH279" s="58"/>
      <c r="AI279" s="58"/>
      <c r="AJ279" s="58"/>
      <c r="AK279" s="58"/>
      <c r="AL279" s="58"/>
      <c r="AM279" s="58"/>
      <c r="AN279" s="58"/>
      <c r="AO279" s="58"/>
      <c r="AP279" s="58"/>
      <c r="AQ279" s="58"/>
      <c r="AR279" s="58"/>
      <c r="AS279" s="58"/>
      <c r="AT279" s="58"/>
      <c r="AU279" s="58"/>
      <c r="AV279" s="58"/>
      <c r="AW279" s="58"/>
      <c r="AX279" s="58"/>
      <c r="AY279" s="58"/>
      <c r="AZ279" s="58"/>
      <c r="BA279" s="58"/>
      <c r="BB279" s="58"/>
      <c r="BC279" s="58"/>
      <c r="BD279" s="58"/>
      <c r="BE279" s="58"/>
      <c r="BF279" s="58"/>
      <c r="BG279" s="58"/>
      <c r="BH279" s="58"/>
      <c r="BI279" s="58"/>
    </row>
    <row r="280" spans="8:61" s="55" customFormat="1" x14ac:dyDescent="0.25"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  <c r="AA280" s="58"/>
      <c r="AB280" s="58"/>
      <c r="AC280" s="58"/>
      <c r="AD280" s="58"/>
      <c r="AE280" s="58"/>
      <c r="AF280" s="58"/>
      <c r="AG280" s="58"/>
      <c r="AH280" s="58"/>
      <c r="AI280" s="58"/>
      <c r="AJ280" s="58"/>
      <c r="AK280" s="58"/>
      <c r="AL280" s="58"/>
      <c r="AM280" s="58"/>
      <c r="AN280" s="58"/>
      <c r="AO280" s="58"/>
      <c r="AP280" s="58"/>
      <c r="AQ280" s="58"/>
      <c r="AR280" s="58"/>
      <c r="AS280" s="58"/>
      <c r="AT280" s="58"/>
      <c r="AU280" s="58"/>
      <c r="AV280" s="58"/>
      <c r="AW280" s="58"/>
      <c r="AX280" s="58"/>
      <c r="AY280" s="58"/>
      <c r="AZ280" s="58"/>
      <c r="BA280" s="58"/>
      <c r="BB280" s="58"/>
      <c r="BC280" s="58"/>
      <c r="BD280" s="58"/>
      <c r="BE280" s="58"/>
      <c r="BF280" s="58"/>
      <c r="BG280" s="58"/>
      <c r="BH280" s="58"/>
      <c r="BI280" s="58"/>
    </row>
    <row r="281" spans="8:61" x14ac:dyDescent="0.25">
      <c r="H281" s="55"/>
      <c r="I281" s="55"/>
      <c r="J281" s="55"/>
    </row>
  </sheetData>
  <mergeCells count="64">
    <mergeCell ref="F3:G3"/>
    <mergeCell ref="F5:F7"/>
    <mergeCell ref="G5:I5"/>
    <mergeCell ref="J5:J7"/>
    <mergeCell ref="G6:G7"/>
    <mergeCell ref="H6:H7"/>
    <mergeCell ref="I6:I7"/>
    <mergeCell ref="G29:H29"/>
    <mergeCell ref="F20:F22"/>
    <mergeCell ref="G20:I20"/>
    <mergeCell ref="J20:J22"/>
    <mergeCell ref="G21:H22"/>
    <mergeCell ref="I21:I22"/>
    <mergeCell ref="G23:H23"/>
    <mergeCell ref="G24:H24"/>
    <mergeCell ref="G25:H25"/>
    <mergeCell ref="G26:H26"/>
    <mergeCell ref="G27:H27"/>
    <mergeCell ref="G28:H28"/>
    <mergeCell ref="G30:H30"/>
    <mergeCell ref="G31:H31"/>
    <mergeCell ref="B35:J35"/>
    <mergeCell ref="F42:J42"/>
    <mergeCell ref="F43:F44"/>
    <mergeCell ref="G43:G44"/>
    <mergeCell ref="H43:H44"/>
    <mergeCell ref="I43:I44"/>
    <mergeCell ref="J43:J44"/>
    <mergeCell ref="E49:J49"/>
    <mergeCell ref="E50:E51"/>
    <mergeCell ref="F50:F51"/>
    <mergeCell ref="G50:G51"/>
    <mergeCell ref="H50:H51"/>
    <mergeCell ref="I50:I51"/>
    <mergeCell ref="J50:J51"/>
    <mergeCell ref="D60:J60"/>
    <mergeCell ref="D61:D62"/>
    <mergeCell ref="E61:E62"/>
    <mergeCell ref="F61:F62"/>
    <mergeCell ref="G61:G62"/>
    <mergeCell ref="H61:H62"/>
    <mergeCell ref="I61:I62"/>
    <mergeCell ref="J61:J62"/>
    <mergeCell ref="C88:F88"/>
    <mergeCell ref="C80:J80"/>
    <mergeCell ref="C81:F82"/>
    <mergeCell ref="G81:G82"/>
    <mergeCell ref="H81:H82"/>
    <mergeCell ref="I81:I82"/>
    <mergeCell ref="J81:J82"/>
    <mergeCell ref="C83:F83"/>
    <mergeCell ref="C84:F84"/>
    <mergeCell ref="C85:F85"/>
    <mergeCell ref="C86:F86"/>
    <mergeCell ref="C87:F87"/>
    <mergeCell ref="H95:H97"/>
    <mergeCell ref="I95:I96"/>
    <mergeCell ref="J95:J96"/>
    <mergeCell ref="B95:B96"/>
    <mergeCell ref="C95:C96"/>
    <mergeCell ref="D95:D96"/>
    <mergeCell ref="E95:E96"/>
    <mergeCell ref="F95:F96"/>
    <mergeCell ref="G95:G96"/>
  </mergeCells>
  <conditionalFormatting sqref="B98:B118">
    <cfRule type="duplicateValues" dxfId="0" priority="12"/>
  </conditionalFormatting>
  <pageMargins left="0.7" right="0.7" top="0.75" bottom="0.75" header="0.3" footer="0.3"/>
  <pageSetup scale="38" orientation="portrait" r:id="rId1"/>
  <colBreaks count="1" manualBreakCount="1">
    <brk id="11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A5C056-0E07-4074-B39A-509725AD6BD3}">
  <sheetPr codeName="Hoja12"/>
  <dimension ref="A1:F37"/>
  <sheetViews>
    <sheetView workbookViewId="0">
      <selection activeCell="D4" sqref="D4:D25"/>
    </sheetView>
  </sheetViews>
  <sheetFormatPr baseColWidth="10" defaultRowHeight="15" x14ac:dyDescent="0.25"/>
  <cols>
    <col min="1" max="1" width="22.5703125" bestFit="1" customWidth="1"/>
    <col min="2" max="2" width="13.7109375" bestFit="1" customWidth="1"/>
    <col min="3" max="3" width="24.85546875" bestFit="1" customWidth="1"/>
    <col min="4" max="4" width="15.140625" bestFit="1" customWidth="1"/>
    <col min="5" max="5" width="17.5703125" bestFit="1" customWidth="1"/>
    <col min="6" max="6" width="20.5703125" bestFit="1" customWidth="1"/>
  </cols>
  <sheetData>
    <row r="1" spans="1:6" x14ac:dyDescent="0.25">
      <c r="A1" s="284" t="s">
        <v>301</v>
      </c>
      <c r="B1" t="s">
        <v>4</v>
      </c>
    </row>
    <row r="3" spans="1:6" s="287" customFormat="1" ht="57.75" customHeight="1" x14ac:dyDescent="0.25">
      <c r="A3" s="286" t="s">
        <v>4046</v>
      </c>
      <c r="B3" s="287" t="s">
        <v>4048</v>
      </c>
      <c r="C3" s="287" t="s">
        <v>4049</v>
      </c>
      <c r="D3" s="287" t="s">
        <v>4050</v>
      </c>
      <c r="E3" s="287" t="s">
        <v>4052</v>
      </c>
      <c r="F3" s="287" t="s">
        <v>4051</v>
      </c>
    </row>
    <row r="4" spans="1:6" x14ac:dyDescent="0.25">
      <c r="A4" s="285">
        <v>0</v>
      </c>
      <c r="B4">
        <v>516</v>
      </c>
      <c r="C4" s="128">
        <v>157594144.81000012</v>
      </c>
      <c r="D4" s="128">
        <v>156784197.90000015</v>
      </c>
      <c r="E4" s="128">
        <v>0</v>
      </c>
      <c r="F4" s="128">
        <v>162382.75</v>
      </c>
    </row>
    <row r="5" spans="1:6" x14ac:dyDescent="0.25">
      <c r="A5" s="285">
        <v>1</v>
      </c>
      <c r="B5">
        <v>103</v>
      </c>
      <c r="C5" s="128">
        <v>33614287.490000002</v>
      </c>
      <c r="D5" s="128">
        <v>33541299.840000007</v>
      </c>
      <c r="E5" s="128">
        <v>236736.63000000009</v>
      </c>
      <c r="F5" s="128">
        <v>0</v>
      </c>
    </row>
    <row r="6" spans="1:6" x14ac:dyDescent="0.25">
      <c r="A6" s="285">
        <v>2</v>
      </c>
      <c r="B6">
        <v>36</v>
      </c>
      <c r="C6" s="128">
        <v>13359689.459999997</v>
      </c>
      <c r="D6" s="128">
        <v>13337945.450000001</v>
      </c>
      <c r="E6" s="128">
        <v>175328.97999999998</v>
      </c>
      <c r="F6" s="128">
        <v>0</v>
      </c>
    </row>
    <row r="7" spans="1:6" x14ac:dyDescent="0.25">
      <c r="A7" s="285">
        <v>3</v>
      </c>
      <c r="B7">
        <v>22</v>
      </c>
      <c r="C7" s="128">
        <v>7845199.5500000007</v>
      </c>
      <c r="D7" s="128">
        <v>7827006.2100000028</v>
      </c>
      <c r="E7" s="128">
        <v>158100.35000000003</v>
      </c>
      <c r="F7" s="128">
        <v>0</v>
      </c>
    </row>
    <row r="8" spans="1:6" x14ac:dyDescent="0.25">
      <c r="A8" s="285">
        <v>4</v>
      </c>
      <c r="B8">
        <v>38</v>
      </c>
      <c r="C8" s="128">
        <v>13394950.420000006</v>
      </c>
      <c r="D8" s="128">
        <v>13353781.879999999</v>
      </c>
      <c r="E8" s="128">
        <v>291833.35000000003</v>
      </c>
      <c r="F8" s="128">
        <v>20.420000000000002</v>
      </c>
    </row>
    <row r="9" spans="1:6" x14ac:dyDescent="0.25">
      <c r="A9" s="285">
        <v>5</v>
      </c>
      <c r="B9">
        <v>17</v>
      </c>
      <c r="C9" s="128">
        <v>5738230.790000001</v>
      </c>
      <c r="D9" s="128">
        <v>5727580.9399999995</v>
      </c>
      <c r="E9" s="128">
        <v>199032.49000000002</v>
      </c>
      <c r="F9" s="128">
        <v>0</v>
      </c>
    </row>
    <row r="10" spans="1:6" x14ac:dyDescent="0.25">
      <c r="A10" s="285">
        <v>6</v>
      </c>
      <c r="B10">
        <v>10</v>
      </c>
      <c r="C10" s="128">
        <v>3447524.5000000005</v>
      </c>
      <c r="D10" s="128">
        <v>3427411.4699999997</v>
      </c>
      <c r="E10" s="128">
        <v>140784.91999999998</v>
      </c>
      <c r="F10" s="128">
        <v>0</v>
      </c>
    </row>
    <row r="11" spans="1:6" x14ac:dyDescent="0.25">
      <c r="A11" s="285">
        <v>7</v>
      </c>
      <c r="B11">
        <v>11</v>
      </c>
      <c r="C11" s="128">
        <v>3829209.3499999996</v>
      </c>
      <c r="D11" s="128">
        <v>3827837.33</v>
      </c>
      <c r="E11" s="128">
        <v>202032.19</v>
      </c>
      <c r="F11" s="128">
        <v>0</v>
      </c>
    </row>
    <row r="12" spans="1:6" x14ac:dyDescent="0.25">
      <c r="A12" s="285">
        <v>8</v>
      </c>
      <c r="B12">
        <v>5</v>
      </c>
      <c r="C12" s="128">
        <v>1509409.27</v>
      </c>
      <c r="D12" s="128">
        <v>1507326.4200000002</v>
      </c>
      <c r="E12" s="128">
        <v>99459.31</v>
      </c>
      <c r="F12" s="128">
        <v>0</v>
      </c>
    </row>
    <row r="13" spans="1:6" x14ac:dyDescent="0.25">
      <c r="A13" s="285">
        <v>9</v>
      </c>
      <c r="B13">
        <v>5</v>
      </c>
      <c r="C13" s="128">
        <v>1614795.79</v>
      </c>
      <c r="D13" s="128">
        <v>1614795.79</v>
      </c>
      <c r="E13" s="128">
        <v>109210.76000000001</v>
      </c>
      <c r="F13" s="128">
        <v>0</v>
      </c>
    </row>
    <row r="14" spans="1:6" x14ac:dyDescent="0.25">
      <c r="A14" s="285">
        <v>10</v>
      </c>
      <c r="B14">
        <v>6</v>
      </c>
      <c r="C14" s="128">
        <v>2077755.8400000003</v>
      </c>
      <c r="D14" s="128">
        <v>2075573.52</v>
      </c>
      <c r="E14" s="128">
        <v>142977.16999999998</v>
      </c>
      <c r="F14" s="128">
        <v>0</v>
      </c>
    </row>
    <row r="15" spans="1:6" x14ac:dyDescent="0.25">
      <c r="A15" s="285">
        <v>11</v>
      </c>
      <c r="B15">
        <v>3</v>
      </c>
      <c r="C15" s="128">
        <v>842120.37000000011</v>
      </c>
      <c r="D15" s="128">
        <v>841361.53</v>
      </c>
      <c r="E15" s="128">
        <v>65143.310000000005</v>
      </c>
      <c r="F15" s="128">
        <v>0</v>
      </c>
    </row>
    <row r="16" spans="1:6" x14ac:dyDescent="0.25">
      <c r="A16" s="285">
        <v>12</v>
      </c>
      <c r="B16">
        <v>7</v>
      </c>
      <c r="C16" s="128">
        <v>2307077.7600000002</v>
      </c>
      <c r="D16" s="128">
        <v>2307077.7600000002</v>
      </c>
      <c r="E16" s="128">
        <v>222481.16000000003</v>
      </c>
      <c r="F16" s="128">
        <v>0</v>
      </c>
    </row>
    <row r="17" spans="1:6" x14ac:dyDescent="0.25">
      <c r="A17" s="285">
        <v>13</v>
      </c>
      <c r="B17">
        <v>3</v>
      </c>
      <c r="C17" s="128">
        <v>1082864.33</v>
      </c>
      <c r="D17" s="128">
        <v>1082864.33</v>
      </c>
      <c r="E17" s="128">
        <v>118651.34999999999</v>
      </c>
      <c r="F17" s="128">
        <v>0</v>
      </c>
    </row>
    <row r="18" spans="1:6" x14ac:dyDescent="0.25">
      <c r="A18" s="285">
        <v>14</v>
      </c>
      <c r="B18">
        <v>7</v>
      </c>
      <c r="C18" s="128">
        <v>2693943.59</v>
      </c>
      <c r="D18" s="128">
        <v>2693066.42</v>
      </c>
      <c r="E18" s="128">
        <v>265204.47999999998</v>
      </c>
      <c r="F18" s="128">
        <v>0</v>
      </c>
    </row>
    <row r="19" spans="1:6" x14ac:dyDescent="0.25">
      <c r="A19" s="285">
        <v>15</v>
      </c>
      <c r="B19">
        <v>5</v>
      </c>
      <c r="C19" s="128">
        <v>1465693.19</v>
      </c>
      <c r="D19" s="128">
        <v>1465693.19</v>
      </c>
      <c r="E19" s="128">
        <v>187046.43000000002</v>
      </c>
      <c r="F19" s="128">
        <v>0</v>
      </c>
    </row>
    <row r="20" spans="1:6" x14ac:dyDescent="0.25">
      <c r="A20" s="285">
        <v>16</v>
      </c>
      <c r="B20">
        <v>8</v>
      </c>
      <c r="C20" s="128">
        <v>3564147.54</v>
      </c>
      <c r="D20" s="128">
        <v>3564147.54</v>
      </c>
      <c r="E20" s="128">
        <v>440044.37000000005</v>
      </c>
      <c r="F20" s="128">
        <v>0</v>
      </c>
    </row>
    <row r="21" spans="1:6" x14ac:dyDescent="0.25">
      <c r="A21" s="285">
        <v>17</v>
      </c>
      <c r="B21">
        <v>5</v>
      </c>
      <c r="C21" s="128">
        <v>1621541.17</v>
      </c>
      <c r="D21" s="128">
        <v>1621541.17</v>
      </c>
      <c r="E21" s="128">
        <v>220309.98000000004</v>
      </c>
      <c r="F21" s="128">
        <v>0</v>
      </c>
    </row>
    <row r="22" spans="1:6" x14ac:dyDescent="0.25">
      <c r="A22" s="285">
        <v>18</v>
      </c>
      <c r="B22">
        <v>2</v>
      </c>
      <c r="C22" s="128">
        <v>658859.05000000005</v>
      </c>
      <c r="D22" s="128">
        <v>658859.05000000005</v>
      </c>
      <c r="E22" s="128">
        <v>97367.35</v>
      </c>
      <c r="F22" s="128">
        <v>0</v>
      </c>
    </row>
    <row r="23" spans="1:6" x14ac:dyDescent="0.25">
      <c r="A23" s="285">
        <v>19</v>
      </c>
      <c r="B23">
        <v>7</v>
      </c>
      <c r="C23" s="128">
        <v>3178630.47</v>
      </c>
      <c r="D23" s="128">
        <v>3177211.4800000004</v>
      </c>
      <c r="E23" s="128">
        <v>455310.43000000005</v>
      </c>
      <c r="F23" s="128">
        <v>0</v>
      </c>
    </row>
    <row r="24" spans="1:6" x14ac:dyDescent="0.25">
      <c r="A24" s="285">
        <v>20</v>
      </c>
      <c r="B24">
        <v>5</v>
      </c>
      <c r="C24" s="128">
        <v>1345696.1199999999</v>
      </c>
      <c r="D24" s="128">
        <v>1345696.1199999999</v>
      </c>
      <c r="E24" s="128">
        <v>221383.65</v>
      </c>
      <c r="F24" s="128">
        <v>0</v>
      </c>
    </row>
    <row r="25" spans="1:6" x14ac:dyDescent="0.25">
      <c r="A25" s="285">
        <v>21</v>
      </c>
      <c r="B25">
        <v>128</v>
      </c>
      <c r="C25" s="128">
        <v>41767793.93</v>
      </c>
      <c r="D25" s="128">
        <v>41763422.490000002</v>
      </c>
      <c r="E25" s="128">
        <v>7365960.25</v>
      </c>
      <c r="F25" s="128">
        <v>27597.21</v>
      </c>
    </row>
    <row r="26" spans="1:6" x14ac:dyDescent="0.25">
      <c r="A26" s="285" t="s">
        <v>1005</v>
      </c>
      <c r="B26">
        <v>1</v>
      </c>
      <c r="C26" s="128">
        <v>390999.99</v>
      </c>
      <c r="D26" s="128">
        <v>390999.99</v>
      </c>
      <c r="E26" s="128">
        <v>100270.9</v>
      </c>
      <c r="F26" s="128">
        <v>0</v>
      </c>
    </row>
    <row r="27" spans="1:6" x14ac:dyDescent="0.25">
      <c r="A27" s="285" t="s">
        <v>4055</v>
      </c>
      <c r="B27">
        <v>1</v>
      </c>
      <c r="C27" s="128">
        <v>226570.75</v>
      </c>
      <c r="D27" s="128">
        <v>0</v>
      </c>
      <c r="E27" s="128">
        <v>0</v>
      </c>
      <c r="F27" s="128">
        <v>0</v>
      </c>
    </row>
    <row r="28" spans="1:6" x14ac:dyDescent="0.25">
      <c r="A28" s="285" t="s">
        <v>4047</v>
      </c>
      <c r="B28">
        <v>951</v>
      </c>
      <c r="C28" s="128">
        <v>305171135.53000003</v>
      </c>
      <c r="D28" s="128">
        <v>303936697.82000005</v>
      </c>
      <c r="E28" s="128">
        <v>11514669.810000001</v>
      </c>
      <c r="F28" s="128">
        <v>190000.38000000003</v>
      </c>
    </row>
    <row r="29" spans="1:6" x14ac:dyDescent="0.25">
      <c r="C29" s="128"/>
      <c r="D29" s="128"/>
      <c r="E29" s="128"/>
      <c r="F29" s="128"/>
    </row>
    <row r="30" spans="1:6" x14ac:dyDescent="0.25">
      <c r="C30" s="128"/>
      <c r="D30" s="128"/>
      <c r="E30" s="128"/>
      <c r="F30" s="128"/>
    </row>
    <row r="31" spans="1:6" x14ac:dyDescent="0.25">
      <c r="C31" s="128"/>
      <c r="D31" s="128"/>
      <c r="E31" s="128"/>
      <c r="F31" s="128"/>
    </row>
    <row r="32" spans="1:6" x14ac:dyDescent="0.25">
      <c r="C32" s="128"/>
      <c r="D32" s="128"/>
      <c r="E32" s="128"/>
      <c r="F32" s="128"/>
    </row>
    <row r="33" spans="3:6" x14ac:dyDescent="0.25">
      <c r="C33" s="128"/>
      <c r="D33" s="128"/>
      <c r="E33" s="128"/>
      <c r="F33" s="128"/>
    </row>
    <row r="34" spans="3:6" x14ac:dyDescent="0.25">
      <c r="C34" s="128"/>
      <c r="D34" s="128"/>
      <c r="E34" s="128"/>
      <c r="F34" s="128"/>
    </row>
    <row r="35" spans="3:6" x14ac:dyDescent="0.25">
      <c r="C35" s="128"/>
      <c r="D35" s="128"/>
      <c r="E35" s="128"/>
      <c r="F35" s="128"/>
    </row>
    <row r="36" spans="3:6" x14ac:dyDescent="0.25">
      <c r="C36" s="128"/>
      <c r="D36" s="128"/>
      <c r="E36" s="128"/>
      <c r="F36" s="128"/>
    </row>
    <row r="37" spans="3:6" x14ac:dyDescent="0.25">
      <c r="C37" s="128"/>
      <c r="D37" s="128"/>
      <c r="E37" s="128"/>
      <c r="F37" s="128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042F0C-5FC7-4B73-AEDA-4369C9B8D5E1}">
  <dimension ref="A1:BW3733"/>
  <sheetViews>
    <sheetView tabSelected="1" workbookViewId="0">
      <pane ySplit="2" topLeftCell="A3" activePane="bottomLeft" state="frozen"/>
      <selection pane="bottomLeft" activeCell="A2" sqref="A2"/>
    </sheetView>
  </sheetViews>
  <sheetFormatPr baseColWidth="10" defaultRowHeight="12.75" x14ac:dyDescent="0.2"/>
  <cols>
    <col min="1" max="1" width="10.5703125" style="307" customWidth="1"/>
    <col min="2" max="5" width="21.5703125" style="307" customWidth="1"/>
    <col min="6" max="7" width="12.85546875" style="307" customWidth="1"/>
    <col min="8" max="8" width="15.42578125" style="307" bestFit="1" customWidth="1"/>
    <col min="9" max="9" width="11.140625" style="307" customWidth="1"/>
    <col min="10" max="10" width="11.42578125" style="307" customWidth="1"/>
    <col min="11" max="11" width="11.7109375" style="307" customWidth="1"/>
    <col min="12" max="12" width="9.85546875" style="307" customWidth="1"/>
    <col min="13" max="13" width="11.140625" style="307" customWidth="1"/>
    <col min="14" max="14" width="11.85546875" style="307" customWidth="1"/>
    <col min="15" max="15" width="10.7109375" style="307" customWidth="1"/>
    <col min="16" max="16" width="9.7109375" style="307" customWidth="1"/>
    <col min="17" max="17" width="10.85546875" style="307" customWidth="1"/>
    <col min="18" max="18" width="11.85546875" style="307" bestFit="1" customWidth="1"/>
    <col min="19" max="19" width="14.7109375" style="307" bestFit="1" customWidth="1"/>
    <col min="20" max="20" width="11" style="307" customWidth="1"/>
    <col min="21" max="21" width="9.42578125" style="307" customWidth="1"/>
    <col min="22" max="22" width="9.5703125" style="307" customWidth="1"/>
    <col min="23" max="23" width="11.140625" style="307" customWidth="1"/>
    <col min="24" max="24" width="9.5703125" style="307" customWidth="1"/>
    <col min="25" max="25" width="14" style="307" customWidth="1"/>
    <col min="26" max="26" width="15.140625" style="307" bestFit="1" customWidth="1"/>
    <col min="27" max="28" width="14.140625" style="307" customWidth="1"/>
    <col min="29" max="29" width="12.5703125" style="307" customWidth="1"/>
    <col min="30" max="30" width="11" style="307" customWidth="1"/>
    <col min="31" max="31" width="9.7109375" style="307" customWidth="1"/>
    <col min="32" max="32" width="14" style="307" customWidth="1"/>
    <col min="33" max="33" width="13.28515625" style="307" customWidth="1"/>
    <col min="34" max="34" width="11.85546875" style="307" customWidth="1"/>
    <col min="35" max="35" width="13.5703125" style="307" customWidth="1"/>
    <col min="36" max="36" width="13.140625" style="307" customWidth="1"/>
    <col min="37" max="37" width="12.5703125" style="307" customWidth="1"/>
    <col min="38" max="38" width="11.140625" style="307" customWidth="1"/>
    <col min="39" max="39" width="11.85546875" style="307" customWidth="1"/>
    <col min="40" max="40" width="11.7109375" style="307" customWidth="1"/>
    <col min="41" max="41" width="11.5703125" style="307" customWidth="1"/>
    <col min="42" max="43" width="10.140625" style="307" customWidth="1"/>
    <col min="44" max="45" width="10.7109375" style="307" customWidth="1"/>
    <col min="46" max="46" width="13.140625" style="307" bestFit="1" customWidth="1"/>
    <col min="47" max="47" width="12.7109375" style="307" bestFit="1" customWidth="1"/>
    <col min="48" max="48" width="14.5703125" style="307" bestFit="1" customWidth="1"/>
    <col min="49" max="50" width="7.140625" style="307" customWidth="1"/>
    <col min="51" max="51" width="11.5703125" style="307" customWidth="1"/>
    <col min="52" max="53" width="13.7109375" style="307" customWidth="1"/>
    <col min="54" max="54" width="8" style="307" customWidth="1"/>
    <col min="55" max="55" width="7.28515625" style="307" customWidth="1"/>
    <col min="56" max="56" width="10.7109375" style="307" customWidth="1"/>
    <col min="57" max="57" width="12.7109375" style="307" customWidth="1"/>
    <col min="58" max="58" width="13.28515625" style="307" customWidth="1"/>
    <col min="59" max="59" width="7.7109375" style="307" customWidth="1"/>
    <col min="60" max="60" width="17.85546875" style="307" customWidth="1"/>
    <col min="61" max="61" width="7.5703125" style="307" customWidth="1"/>
    <col min="62" max="62" width="11.42578125" style="307" customWidth="1"/>
    <col min="63" max="63" width="13.5703125" style="307" customWidth="1"/>
    <col min="64" max="75" width="11.42578125" style="307" customWidth="1"/>
    <col min="76" max="76" width="4.7109375" style="307" customWidth="1"/>
    <col min="77" max="16384" width="11.42578125" style="307"/>
  </cols>
  <sheetData>
    <row r="1" spans="1:75" s="289" customFormat="1" ht="10.7" customHeight="1" x14ac:dyDescent="0.15"/>
    <row r="2" spans="1:75" s="289" customFormat="1" ht="83.65" customHeight="1" x14ac:dyDescent="0.15">
      <c r="A2" s="288" t="s">
        <v>4396</v>
      </c>
      <c r="B2" s="288" t="s">
        <v>248</v>
      </c>
      <c r="C2" s="288" t="s">
        <v>249</v>
      </c>
      <c r="D2" s="288" t="s">
        <v>4261</v>
      </c>
      <c r="E2" s="288" t="s">
        <v>250</v>
      </c>
      <c r="F2" s="288" t="s">
        <v>4200</v>
      </c>
      <c r="G2" s="288" t="s">
        <v>4201</v>
      </c>
      <c r="H2" s="288" t="s">
        <v>4043</v>
      </c>
      <c r="I2" s="288" t="s">
        <v>251</v>
      </c>
      <c r="J2" s="288" t="s">
        <v>4202</v>
      </c>
      <c r="K2" s="288" t="s">
        <v>252</v>
      </c>
      <c r="L2" s="290" t="s">
        <v>253</v>
      </c>
      <c r="M2" s="288" t="s">
        <v>254</v>
      </c>
      <c r="N2" s="288" t="s">
        <v>255</v>
      </c>
      <c r="O2" s="288" t="s">
        <v>256</v>
      </c>
      <c r="P2" s="288" t="s">
        <v>257</v>
      </c>
      <c r="Q2" s="288" t="s">
        <v>258</v>
      </c>
      <c r="R2" s="288" t="s">
        <v>259</v>
      </c>
      <c r="S2" s="288" t="s">
        <v>260</v>
      </c>
      <c r="T2" s="288" t="s">
        <v>261</v>
      </c>
      <c r="U2" s="288" t="s">
        <v>262</v>
      </c>
      <c r="V2" s="288" t="s">
        <v>263</v>
      </c>
      <c r="W2" s="288" t="s">
        <v>264</v>
      </c>
      <c r="X2" s="288" t="s">
        <v>265</v>
      </c>
      <c r="Y2" s="288" t="s">
        <v>266</v>
      </c>
      <c r="Z2" s="288" t="s">
        <v>267</v>
      </c>
      <c r="AA2" s="288" t="s">
        <v>268</v>
      </c>
      <c r="AB2" s="288" t="s">
        <v>269</v>
      </c>
      <c r="AC2" s="288" t="s">
        <v>270</v>
      </c>
      <c r="AD2" s="288" t="s">
        <v>271</v>
      </c>
      <c r="AE2" s="288" t="s">
        <v>272</v>
      </c>
      <c r="AF2" s="288" t="s">
        <v>273</v>
      </c>
      <c r="AG2" s="288" t="s">
        <v>274</v>
      </c>
      <c r="AH2" s="288" t="s">
        <v>275</v>
      </c>
      <c r="AI2" s="288" t="s">
        <v>276</v>
      </c>
      <c r="AJ2" s="288" t="s">
        <v>277</v>
      </c>
      <c r="AK2" s="288" t="s">
        <v>278</v>
      </c>
      <c r="AL2" s="288" t="s">
        <v>279</v>
      </c>
      <c r="AM2" s="288" t="s">
        <v>280</v>
      </c>
      <c r="AN2" s="288" t="s">
        <v>281</v>
      </c>
      <c r="AO2" s="288" t="s">
        <v>282</v>
      </c>
      <c r="AP2" s="288" t="s">
        <v>283</v>
      </c>
      <c r="AQ2" s="288" t="s">
        <v>284</v>
      </c>
      <c r="AR2" s="288" t="s">
        <v>1026</v>
      </c>
      <c r="AS2" s="288" t="s">
        <v>1027</v>
      </c>
      <c r="AT2" s="288" t="s">
        <v>285</v>
      </c>
      <c r="AU2" s="288" t="s">
        <v>286</v>
      </c>
      <c r="AV2" s="288" t="s">
        <v>287</v>
      </c>
      <c r="AW2" s="288" t="s">
        <v>288</v>
      </c>
      <c r="AX2" s="288" t="s">
        <v>289</v>
      </c>
      <c r="AY2" s="288" t="s">
        <v>290</v>
      </c>
      <c r="AZ2" s="288" t="s">
        <v>291</v>
      </c>
      <c r="BA2" s="288" t="s">
        <v>292</v>
      </c>
      <c r="BB2" s="288" t="s">
        <v>293</v>
      </c>
      <c r="BC2" s="288" t="s">
        <v>294</v>
      </c>
      <c r="BD2" s="288" t="s">
        <v>4203</v>
      </c>
      <c r="BE2" s="288" t="s">
        <v>295</v>
      </c>
      <c r="BF2" s="288" t="s">
        <v>296</v>
      </c>
      <c r="BG2" s="288" t="s">
        <v>297</v>
      </c>
      <c r="BH2" s="288" t="s">
        <v>298</v>
      </c>
      <c r="BI2" s="288" t="s">
        <v>299</v>
      </c>
      <c r="BJ2" s="288" t="s">
        <v>300</v>
      </c>
      <c r="BK2" s="288" t="s">
        <v>301</v>
      </c>
      <c r="BL2" s="288" t="s">
        <v>302</v>
      </c>
      <c r="BM2" s="288" t="s">
        <v>303</v>
      </c>
      <c r="BN2" s="288" t="s">
        <v>304</v>
      </c>
      <c r="BO2" s="288" t="s">
        <v>4221</v>
      </c>
      <c r="BP2" s="288" t="s">
        <v>4222</v>
      </c>
      <c r="BQ2" s="315" t="s">
        <v>4737</v>
      </c>
      <c r="BR2" s="315" t="s">
        <v>4738</v>
      </c>
      <c r="BS2" s="315" t="s">
        <v>4739</v>
      </c>
      <c r="BT2" s="315" t="s">
        <v>4740</v>
      </c>
      <c r="BU2" s="290" t="s">
        <v>4199</v>
      </c>
      <c r="BV2" s="288" t="s">
        <v>4197</v>
      </c>
      <c r="BW2" s="288" t="s">
        <v>4198</v>
      </c>
    </row>
    <row r="3" spans="1:75" s="289" customFormat="1" ht="18.2" customHeight="1" x14ac:dyDescent="0.15">
      <c r="A3" s="291">
        <v>1</v>
      </c>
      <c r="B3" s="292" t="s">
        <v>305</v>
      </c>
      <c r="C3" s="292" t="s">
        <v>306</v>
      </c>
      <c r="D3" s="312">
        <v>45170</v>
      </c>
      <c r="E3" s="293" t="s">
        <v>1117</v>
      </c>
      <c r="F3" s="308">
        <v>145</v>
      </c>
      <c r="G3" s="308">
        <v>144</v>
      </c>
      <c r="H3" s="295">
        <v>56531.66</v>
      </c>
      <c r="I3" s="295">
        <v>31968.94</v>
      </c>
      <c r="J3" s="295">
        <v>0</v>
      </c>
      <c r="K3" s="295">
        <v>88500.6</v>
      </c>
      <c r="L3" s="295">
        <v>372.88</v>
      </c>
      <c r="M3" s="295">
        <v>0</v>
      </c>
      <c r="N3" s="295">
        <v>0</v>
      </c>
      <c r="O3" s="295">
        <v>0</v>
      </c>
      <c r="P3" s="295">
        <v>0</v>
      </c>
      <c r="Q3" s="295">
        <v>0</v>
      </c>
      <c r="R3" s="295">
        <v>88500.6</v>
      </c>
      <c r="S3" s="295">
        <v>85509.29</v>
      </c>
      <c r="T3" s="295">
        <v>447.54</v>
      </c>
      <c r="U3" s="295">
        <v>0</v>
      </c>
      <c r="V3" s="295">
        <v>0</v>
      </c>
      <c r="W3" s="295">
        <v>0</v>
      </c>
      <c r="X3" s="295">
        <v>0</v>
      </c>
      <c r="Y3" s="295">
        <v>0</v>
      </c>
      <c r="Z3" s="295">
        <v>85956.83</v>
      </c>
      <c r="AA3" s="295">
        <v>0</v>
      </c>
      <c r="AB3" s="295">
        <v>0</v>
      </c>
      <c r="AC3" s="295">
        <v>0</v>
      </c>
      <c r="AD3" s="295">
        <v>0</v>
      </c>
      <c r="AE3" s="295">
        <v>0</v>
      </c>
      <c r="AF3" s="295">
        <v>0</v>
      </c>
      <c r="AG3" s="295">
        <v>0</v>
      </c>
      <c r="AH3" s="295">
        <v>0</v>
      </c>
      <c r="AI3" s="295">
        <v>0</v>
      </c>
      <c r="AJ3" s="295">
        <v>0</v>
      </c>
      <c r="AK3" s="295">
        <v>0</v>
      </c>
      <c r="AL3" s="295">
        <v>0</v>
      </c>
      <c r="AM3" s="295">
        <v>0</v>
      </c>
      <c r="AN3" s="295">
        <v>0</v>
      </c>
      <c r="AO3" s="295">
        <v>0</v>
      </c>
      <c r="AP3" s="295">
        <v>0</v>
      </c>
      <c r="AQ3" s="295">
        <v>0</v>
      </c>
      <c r="AR3" s="295">
        <v>0</v>
      </c>
      <c r="AS3" s="295">
        <v>0</v>
      </c>
      <c r="AT3" s="295">
        <f t="shared" ref="AT3:AT66" si="0">AQ3-AR3-AS3+AP3+AO3+AN3+AL3+AI3+AH3+AG3+AF3+AA3+W3+V3+Q3+P3+O3+N3-J3</f>
        <v>0</v>
      </c>
      <c r="AU3" s="295">
        <v>32341.82</v>
      </c>
      <c r="AV3" s="295">
        <v>85956.83</v>
      </c>
      <c r="AW3" s="296">
        <v>99</v>
      </c>
      <c r="AX3" s="296">
        <v>300</v>
      </c>
      <c r="AY3" s="295">
        <v>398200.02</v>
      </c>
      <c r="AZ3" s="295">
        <v>93902.29</v>
      </c>
      <c r="BA3" s="294">
        <v>89.073322000000005</v>
      </c>
      <c r="BB3" s="294">
        <v>83.949416366663698</v>
      </c>
      <c r="BC3" s="294">
        <v>9.5</v>
      </c>
      <c r="BD3" s="294"/>
      <c r="BE3" s="293" t="s">
        <v>4204</v>
      </c>
      <c r="BF3" s="291"/>
      <c r="BG3" s="293" t="s">
        <v>307</v>
      </c>
      <c r="BH3" s="293" t="s">
        <v>222</v>
      </c>
      <c r="BI3" s="293" t="s">
        <v>308</v>
      </c>
      <c r="BJ3" s="293" t="s">
        <v>4205</v>
      </c>
      <c r="BK3" s="292" t="s">
        <v>175</v>
      </c>
      <c r="BL3" s="294">
        <v>693056.69465760002</v>
      </c>
      <c r="BM3" s="292" t="s">
        <v>309</v>
      </c>
      <c r="BN3" s="294"/>
      <c r="BO3" s="297">
        <v>39064</v>
      </c>
      <c r="BP3" s="297">
        <v>48195</v>
      </c>
      <c r="BQ3" s="297" t="s">
        <v>4033</v>
      </c>
      <c r="BR3" s="297" t="s">
        <v>4759</v>
      </c>
      <c r="BS3" s="297">
        <v>39064</v>
      </c>
      <c r="BT3" s="297">
        <v>48195</v>
      </c>
      <c r="BU3" s="294">
        <v>32479.18</v>
      </c>
      <c r="BV3" s="294">
        <v>65.2</v>
      </c>
      <c r="BW3" s="294">
        <v>0</v>
      </c>
    </row>
    <row r="4" spans="1:75" s="289" customFormat="1" ht="18.2" customHeight="1" x14ac:dyDescent="0.15">
      <c r="A4" s="298">
        <v>2</v>
      </c>
      <c r="B4" s="299" t="s">
        <v>305</v>
      </c>
      <c r="C4" s="299" t="s">
        <v>306</v>
      </c>
      <c r="D4" s="313">
        <v>45170</v>
      </c>
      <c r="E4" s="300" t="s">
        <v>1118</v>
      </c>
      <c r="F4" s="309">
        <v>178</v>
      </c>
      <c r="G4" s="309">
        <v>177</v>
      </c>
      <c r="H4" s="302">
        <v>43767.42</v>
      </c>
      <c r="I4" s="302">
        <v>31626.54</v>
      </c>
      <c r="J4" s="302">
        <v>0</v>
      </c>
      <c r="K4" s="302">
        <v>75393.960000000006</v>
      </c>
      <c r="L4" s="302">
        <v>353.81</v>
      </c>
      <c r="M4" s="302">
        <v>0</v>
      </c>
      <c r="N4" s="302">
        <v>0</v>
      </c>
      <c r="O4" s="302">
        <v>0</v>
      </c>
      <c r="P4" s="302">
        <v>0</v>
      </c>
      <c r="Q4" s="302">
        <v>0</v>
      </c>
      <c r="R4" s="302">
        <v>75393.960000000006</v>
      </c>
      <c r="S4" s="302">
        <v>98861.67</v>
      </c>
      <c r="T4" s="302">
        <v>386.25</v>
      </c>
      <c r="U4" s="302">
        <v>0</v>
      </c>
      <c r="V4" s="302">
        <v>0</v>
      </c>
      <c r="W4" s="302">
        <v>0</v>
      </c>
      <c r="X4" s="302">
        <v>0</v>
      </c>
      <c r="Y4" s="302">
        <v>0</v>
      </c>
      <c r="Z4" s="302">
        <v>99247.92</v>
      </c>
      <c r="AA4" s="302">
        <v>0</v>
      </c>
      <c r="AB4" s="302">
        <v>0</v>
      </c>
      <c r="AC4" s="302">
        <v>0</v>
      </c>
      <c r="AD4" s="302">
        <v>0</v>
      </c>
      <c r="AE4" s="302">
        <v>0</v>
      </c>
      <c r="AF4" s="302">
        <v>0</v>
      </c>
      <c r="AG4" s="302">
        <v>0</v>
      </c>
      <c r="AH4" s="302">
        <v>0</v>
      </c>
      <c r="AI4" s="302">
        <v>0</v>
      </c>
      <c r="AJ4" s="302">
        <v>0</v>
      </c>
      <c r="AK4" s="302">
        <v>0</v>
      </c>
      <c r="AL4" s="302">
        <v>0</v>
      </c>
      <c r="AM4" s="302">
        <v>0</v>
      </c>
      <c r="AN4" s="302">
        <v>0</v>
      </c>
      <c r="AO4" s="302">
        <v>0</v>
      </c>
      <c r="AP4" s="302">
        <v>0</v>
      </c>
      <c r="AQ4" s="302">
        <v>0</v>
      </c>
      <c r="AR4" s="302">
        <v>0</v>
      </c>
      <c r="AS4" s="302">
        <v>0</v>
      </c>
      <c r="AT4" s="295">
        <f t="shared" si="0"/>
        <v>0</v>
      </c>
      <c r="AU4" s="302">
        <v>31980.35</v>
      </c>
      <c r="AV4" s="302">
        <v>99247.92</v>
      </c>
      <c r="AW4" s="303">
        <v>83</v>
      </c>
      <c r="AX4" s="303">
        <v>300</v>
      </c>
      <c r="AY4" s="302">
        <v>309577.90000000002</v>
      </c>
      <c r="AZ4" s="302">
        <v>77850</v>
      </c>
      <c r="BA4" s="301">
        <v>89.999791999999999</v>
      </c>
      <c r="BB4" s="301">
        <v>87.160445960903303</v>
      </c>
      <c r="BC4" s="301">
        <v>10.59</v>
      </c>
      <c r="BD4" s="301"/>
      <c r="BE4" s="300" t="s">
        <v>4204</v>
      </c>
      <c r="BF4" s="298"/>
      <c r="BG4" s="300" t="s">
        <v>312</v>
      </c>
      <c r="BH4" s="300" t="s">
        <v>188</v>
      </c>
      <c r="BI4" s="300" t="s">
        <v>313</v>
      </c>
      <c r="BJ4" s="300" t="s">
        <v>4205</v>
      </c>
      <c r="BK4" s="299" t="s">
        <v>175</v>
      </c>
      <c r="BL4" s="301">
        <v>590417.33858016005</v>
      </c>
      <c r="BM4" s="299" t="s">
        <v>309</v>
      </c>
      <c r="BN4" s="301"/>
      <c r="BO4" s="304">
        <v>38590</v>
      </c>
      <c r="BP4" s="304">
        <v>47721</v>
      </c>
      <c r="BQ4" s="297" t="s">
        <v>4123</v>
      </c>
      <c r="BR4" s="297" t="s">
        <v>4760</v>
      </c>
      <c r="BS4" s="297">
        <v>38590</v>
      </c>
      <c r="BT4" s="297">
        <v>47721</v>
      </c>
      <c r="BU4" s="301">
        <v>26189.71</v>
      </c>
      <c r="BV4" s="301">
        <v>16.2</v>
      </c>
      <c r="BW4" s="301">
        <v>0</v>
      </c>
    </row>
    <row r="5" spans="1:75" s="289" customFormat="1" ht="18.2" customHeight="1" x14ac:dyDescent="0.15">
      <c r="A5" s="291">
        <v>3</v>
      </c>
      <c r="B5" s="292" t="s">
        <v>305</v>
      </c>
      <c r="C5" s="292" t="s">
        <v>306</v>
      </c>
      <c r="D5" s="312">
        <v>45170</v>
      </c>
      <c r="E5" s="293" t="s">
        <v>1119</v>
      </c>
      <c r="F5" s="308">
        <v>169</v>
      </c>
      <c r="G5" s="308">
        <v>168</v>
      </c>
      <c r="H5" s="295">
        <v>43715</v>
      </c>
      <c r="I5" s="295">
        <v>30375.02</v>
      </c>
      <c r="J5" s="295">
        <v>0</v>
      </c>
      <c r="K5" s="295">
        <v>74090.02</v>
      </c>
      <c r="L5" s="295">
        <v>347.47</v>
      </c>
      <c r="M5" s="295">
        <v>0</v>
      </c>
      <c r="N5" s="295">
        <v>0</v>
      </c>
      <c r="O5" s="295">
        <v>0</v>
      </c>
      <c r="P5" s="295">
        <v>0</v>
      </c>
      <c r="Q5" s="295">
        <v>0</v>
      </c>
      <c r="R5" s="295">
        <v>74090.02</v>
      </c>
      <c r="S5" s="295">
        <v>92810.96</v>
      </c>
      <c r="T5" s="295">
        <v>385.78</v>
      </c>
      <c r="U5" s="295">
        <v>0</v>
      </c>
      <c r="V5" s="295">
        <v>0</v>
      </c>
      <c r="W5" s="295">
        <v>0</v>
      </c>
      <c r="X5" s="295">
        <v>0</v>
      </c>
      <c r="Y5" s="295">
        <v>0</v>
      </c>
      <c r="Z5" s="295">
        <v>93196.74</v>
      </c>
      <c r="AA5" s="295">
        <v>0</v>
      </c>
      <c r="AB5" s="295">
        <v>0</v>
      </c>
      <c r="AC5" s="295">
        <v>0</v>
      </c>
      <c r="AD5" s="295">
        <v>0</v>
      </c>
      <c r="AE5" s="295">
        <v>0</v>
      </c>
      <c r="AF5" s="295">
        <v>0</v>
      </c>
      <c r="AG5" s="295">
        <v>0</v>
      </c>
      <c r="AH5" s="295">
        <v>0</v>
      </c>
      <c r="AI5" s="295">
        <v>0</v>
      </c>
      <c r="AJ5" s="295">
        <v>0</v>
      </c>
      <c r="AK5" s="295">
        <v>0</v>
      </c>
      <c r="AL5" s="295">
        <v>0</v>
      </c>
      <c r="AM5" s="295">
        <v>0</v>
      </c>
      <c r="AN5" s="295">
        <v>0</v>
      </c>
      <c r="AO5" s="295">
        <v>0</v>
      </c>
      <c r="AP5" s="295">
        <v>0</v>
      </c>
      <c r="AQ5" s="295">
        <v>0</v>
      </c>
      <c r="AR5" s="295">
        <v>0</v>
      </c>
      <c r="AS5" s="295">
        <v>0</v>
      </c>
      <c r="AT5" s="295">
        <f t="shared" si="0"/>
        <v>0</v>
      </c>
      <c r="AU5" s="295">
        <v>30722.49</v>
      </c>
      <c r="AV5" s="295">
        <v>93196.74</v>
      </c>
      <c r="AW5" s="296">
        <v>84</v>
      </c>
      <c r="AX5" s="296">
        <v>300</v>
      </c>
      <c r="AY5" s="295">
        <v>309999.58</v>
      </c>
      <c r="AZ5" s="295">
        <v>77134.06</v>
      </c>
      <c r="BA5" s="294">
        <v>89.129149999999996</v>
      </c>
      <c r="BB5" s="294">
        <v>85.611732431600302</v>
      </c>
      <c r="BC5" s="294">
        <v>10.59</v>
      </c>
      <c r="BD5" s="294"/>
      <c r="BE5" s="293" t="s">
        <v>4204</v>
      </c>
      <c r="BF5" s="291"/>
      <c r="BG5" s="293" t="s">
        <v>312</v>
      </c>
      <c r="BH5" s="293" t="s">
        <v>196</v>
      </c>
      <c r="BI5" s="293" t="s">
        <v>314</v>
      </c>
      <c r="BJ5" s="293" t="s">
        <v>4205</v>
      </c>
      <c r="BK5" s="292" t="s">
        <v>175</v>
      </c>
      <c r="BL5" s="294">
        <v>580206.05926192005</v>
      </c>
      <c r="BM5" s="292" t="s">
        <v>309</v>
      </c>
      <c r="BN5" s="294"/>
      <c r="BO5" s="297">
        <v>38615</v>
      </c>
      <c r="BP5" s="297">
        <v>47746</v>
      </c>
      <c r="BQ5" s="297" t="s">
        <v>4123</v>
      </c>
      <c r="BR5" s="297" t="s">
        <v>4760</v>
      </c>
      <c r="BS5" s="297">
        <v>38615</v>
      </c>
      <c r="BT5" s="297">
        <v>47746</v>
      </c>
      <c r="BU5" s="294">
        <v>24916.48</v>
      </c>
      <c r="BV5" s="294">
        <v>16.05</v>
      </c>
      <c r="BW5" s="294">
        <v>0</v>
      </c>
    </row>
    <row r="6" spans="1:75" s="289" customFormat="1" ht="18.2" customHeight="1" x14ac:dyDescent="0.15">
      <c r="A6" s="298">
        <v>4</v>
      </c>
      <c r="B6" s="299" t="s">
        <v>305</v>
      </c>
      <c r="C6" s="299" t="s">
        <v>306</v>
      </c>
      <c r="D6" s="313">
        <v>45170</v>
      </c>
      <c r="E6" s="300" t="s">
        <v>1120</v>
      </c>
      <c r="F6" s="309">
        <v>3</v>
      </c>
      <c r="G6" s="309">
        <v>2</v>
      </c>
      <c r="H6" s="302">
        <v>58605.39</v>
      </c>
      <c r="I6" s="302">
        <v>1058.73</v>
      </c>
      <c r="J6" s="302">
        <v>0</v>
      </c>
      <c r="K6" s="302">
        <v>59664.12</v>
      </c>
      <c r="L6" s="302">
        <v>536.11</v>
      </c>
      <c r="M6" s="302">
        <v>0</v>
      </c>
      <c r="N6" s="302">
        <v>0</v>
      </c>
      <c r="O6" s="302">
        <v>0</v>
      </c>
      <c r="P6" s="302">
        <v>0</v>
      </c>
      <c r="Q6" s="302">
        <v>0</v>
      </c>
      <c r="R6" s="302">
        <v>59664.12</v>
      </c>
      <c r="S6" s="302">
        <v>1007.83</v>
      </c>
      <c r="T6" s="302">
        <v>497.17</v>
      </c>
      <c r="U6" s="302">
        <v>0</v>
      </c>
      <c r="V6" s="302">
        <v>0</v>
      </c>
      <c r="W6" s="302">
        <v>0</v>
      </c>
      <c r="X6" s="302">
        <v>0</v>
      </c>
      <c r="Y6" s="302">
        <v>0</v>
      </c>
      <c r="Z6" s="302">
        <v>1505</v>
      </c>
      <c r="AA6" s="302">
        <v>0</v>
      </c>
      <c r="AB6" s="302">
        <v>0</v>
      </c>
      <c r="AC6" s="302">
        <v>0</v>
      </c>
      <c r="AD6" s="302">
        <v>0</v>
      </c>
      <c r="AE6" s="302">
        <v>0</v>
      </c>
      <c r="AF6" s="302">
        <v>0</v>
      </c>
      <c r="AG6" s="302">
        <v>0</v>
      </c>
      <c r="AH6" s="302">
        <v>0</v>
      </c>
      <c r="AI6" s="302">
        <v>0</v>
      </c>
      <c r="AJ6" s="302">
        <v>0</v>
      </c>
      <c r="AK6" s="302">
        <v>0</v>
      </c>
      <c r="AL6" s="302">
        <v>0</v>
      </c>
      <c r="AM6" s="302">
        <v>0</v>
      </c>
      <c r="AN6" s="302">
        <v>0</v>
      </c>
      <c r="AO6" s="302">
        <v>0</v>
      </c>
      <c r="AP6" s="302">
        <v>0</v>
      </c>
      <c r="AQ6" s="302">
        <v>0</v>
      </c>
      <c r="AR6" s="302">
        <v>0</v>
      </c>
      <c r="AS6" s="302">
        <v>0</v>
      </c>
      <c r="AT6" s="295">
        <f t="shared" si="0"/>
        <v>0</v>
      </c>
      <c r="AU6" s="302">
        <v>1594.84</v>
      </c>
      <c r="AV6" s="302">
        <v>1505</v>
      </c>
      <c r="AW6" s="303">
        <v>87</v>
      </c>
      <c r="AX6" s="303">
        <v>300</v>
      </c>
      <c r="AY6" s="302">
        <v>454842.54</v>
      </c>
      <c r="AZ6" s="302">
        <v>112140</v>
      </c>
      <c r="BA6" s="301">
        <v>89.518354000000002</v>
      </c>
      <c r="BB6" s="301">
        <v>47.628266588714801</v>
      </c>
      <c r="BC6" s="301">
        <v>10.18</v>
      </c>
      <c r="BD6" s="301"/>
      <c r="BE6" s="300" t="s">
        <v>4204</v>
      </c>
      <c r="BF6" s="298"/>
      <c r="BG6" s="300" t="s">
        <v>312</v>
      </c>
      <c r="BH6" s="300" t="s">
        <v>230</v>
      </c>
      <c r="BI6" s="300" t="s">
        <v>322</v>
      </c>
      <c r="BJ6" s="300" t="s">
        <v>177</v>
      </c>
      <c r="BK6" s="299" t="s">
        <v>175</v>
      </c>
      <c r="BL6" s="301">
        <v>467235.45147551998</v>
      </c>
      <c r="BM6" s="299" t="s">
        <v>309</v>
      </c>
      <c r="BN6" s="301"/>
      <c r="BO6" s="304">
        <v>38702</v>
      </c>
      <c r="BP6" s="304">
        <v>47833</v>
      </c>
      <c r="BQ6" s="297" t="s">
        <v>1063</v>
      </c>
      <c r="BR6" s="297" t="s">
        <v>4761</v>
      </c>
      <c r="BS6" s="297">
        <v>38702</v>
      </c>
      <c r="BT6" s="297">
        <v>47833</v>
      </c>
      <c r="BU6" s="301">
        <v>646.29</v>
      </c>
      <c r="BV6" s="301">
        <v>24.04</v>
      </c>
      <c r="BW6" s="301">
        <v>0</v>
      </c>
    </row>
    <row r="7" spans="1:75" s="289" customFormat="1" ht="18.2" customHeight="1" x14ac:dyDescent="0.15">
      <c r="A7" s="291">
        <v>5</v>
      </c>
      <c r="B7" s="292" t="s">
        <v>305</v>
      </c>
      <c r="C7" s="292" t="s">
        <v>306</v>
      </c>
      <c r="D7" s="312">
        <v>45170</v>
      </c>
      <c r="E7" s="293" t="s">
        <v>364</v>
      </c>
      <c r="F7" s="308">
        <v>172</v>
      </c>
      <c r="G7" s="308">
        <v>171</v>
      </c>
      <c r="H7" s="295">
        <v>96736.66</v>
      </c>
      <c r="I7" s="295">
        <v>67020.14</v>
      </c>
      <c r="J7" s="295">
        <v>0</v>
      </c>
      <c r="K7" s="295">
        <v>163756.79999999999</v>
      </c>
      <c r="L7" s="295">
        <v>744.04</v>
      </c>
      <c r="M7" s="295">
        <v>0</v>
      </c>
      <c r="N7" s="295">
        <v>0</v>
      </c>
      <c r="O7" s="295">
        <v>0</v>
      </c>
      <c r="P7" s="295">
        <v>0</v>
      </c>
      <c r="Q7" s="295">
        <v>0</v>
      </c>
      <c r="R7" s="295">
        <v>163756.79999999999</v>
      </c>
      <c r="S7" s="295">
        <v>199217.85</v>
      </c>
      <c r="T7" s="295">
        <v>820.65</v>
      </c>
      <c r="U7" s="295">
        <v>0</v>
      </c>
      <c r="V7" s="295">
        <v>0</v>
      </c>
      <c r="W7" s="295">
        <v>0</v>
      </c>
      <c r="X7" s="295">
        <v>0</v>
      </c>
      <c r="Y7" s="295">
        <v>0</v>
      </c>
      <c r="Z7" s="295">
        <v>200038.5</v>
      </c>
      <c r="AA7" s="295">
        <v>0</v>
      </c>
      <c r="AB7" s="295">
        <v>0</v>
      </c>
      <c r="AC7" s="295">
        <v>0</v>
      </c>
      <c r="AD7" s="295">
        <v>0</v>
      </c>
      <c r="AE7" s="295">
        <v>0</v>
      </c>
      <c r="AF7" s="295">
        <v>0</v>
      </c>
      <c r="AG7" s="295">
        <v>0</v>
      </c>
      <c r="AH7" s="295">
        <v>0</v>
      </c>
      <c r="AI7" s="295">
        <v>0</v>
      </c>
      <c r="AJ7" s="295">
        <v>0</v>
      </c>
      <c r="AK7" s="295">
        <v>0</v>
      </c>
      <c r="AL7" s="295">
        <v>0</v>
      </c>
      <c r="AM7" s="295">
        <v>0</v>
      </c>
      <c r="AN7" s="295">
        <v>0</v>
      </c>
      <c r="AO7" s="295">
        <v>0</v>
      </c>
      <c r="AP7" s="295">
        <v>0</v>
      </c>
      <c r="AQ7" s="295">
        <v>0</v>
      </c>
      <c r="AR7" s="295">
        <v>0</v>
      </c>
      <c r="AS7" s="295">
        <v>0</v>
      </c>
      <c r="AT7" s="295">
        <f t="shared" si="0"/>
        <v>0</v>
      </c>
      <c r="AU7" s="295">
        <v>67764.179999999993</v>
      </c>
      <c r="AV7" s="295">
        <v>200038.5</v>
      </c>
      <c r="AW7" s="296">
        <v>87</v>
      </c>
      <c r="AX7" s="296">
        <v>300</v>
      </c>
      <c r="AY7" s="295">
        <v>685075.21</v>
      </c>
      <c r="AZ7" s="295">
        <v>169812.33</v>
      </c>
      <c r="BA7" s="294">
        <v>90.000223000000005</v>
      </c>
      <c r="BB7" s="294">
        <v>86.790803222394999</v>
      </c>
      <c r="BC7" s="294">
        <v>10.18</v>
      </c>
      <c r="BD7" s="294"/>
      <c r="BE7" s="293" t="s">
        <v>4204</v>
      </c>
      <c r="BF7" s="291"/>
      <c r="BG7" s="293" t="s">
        <v>312</v>
      </c>
      <c r="BH7" s="293" t="s">
        <v>230</v>
      </c>
      <c r="BI7" s="293" t="s">
        <v>322</v>
      </c>
      <c r="BJ7" s="293" t="s">
        <v>4205</v>
      </c>
      <c r="BK7" s="292" t="s">
        <v>175</v>
      </c>
      <c r="BL7" s="294">
        <v>1282395.2214528001</v>
      </c>
      <c r="BM7" s="292" t="s">
        <v>309</v>
      </c>
      <c r="BN7" s="294"/>
      <c r="BO7" s="297">
        <v>38702</v>
      </c>
      <c r="BP7" s="297">
        <v>47833</v>
      </c>
      <c r="BQ7" s="297" t="s">
        <v>4123</v>
      </c>
      <c r="BR7" s="297" t="s">
        <v>4760</v>
      </c>
      <c r="BS7" s="297">
        <v>38702</v>
      </c>
      <c r="BT7" s="297">
        <v>47833</v>
      </c>
      <c r="BU7" s="294">
        <v>55612.99</v>
      </c>
      <c r="BV7" s="294">
        <v>36.4</v>
      </c>
      <c r="BW7" s="294">
        <v>0</v>
      </c>
    </row>
    <row r="8" spans="1:75" s="289" customFormat="1" ht="18.2" customHeight="1" x14ac:dyDescent="0.15">
      <c r="A8" s="298">
        <v>6</v>
      </c>
      <c r="B8" s="299" t="s">
        <v>305</v>
      </c>
      <c r="C8" s="299" t="s">
        <v>306</v>
      </c>
      <c r="D8" s="313">
        <v>45170</v>
      </c>
      <c r="E8" s="300" t="s">
        <v>1121</v>
      </c>
      <c r="F8" s="309">
        <v>161</v>
      </c>
      <c r="G8" s="309">
        <v>160</v>
      </c>
      <c r="H8" s="302">
        <v>42283.58</v>
      </c>
      <c r="I8" s="302">
        <v>27357.58</v>
      </c>
      <c r="J8" s="302">
        <v>0</v>
      </c>
      <c r="K8" s="302">
        <v>69641.16</v>
      </c>
      <c r="L8" s="302">
        <v>319.85000000000002</v>
      </c>
      <c r="M8" s="302">
        <v>0</v>
      </c>
      <c r="N8" s="302">
        <v>0</v>
      </c>
      <c r="O8" s="302">
        <v>0</v>
      </c>
      <c r="P8" s="302">
        <v>0</v>
      </c>
      <c r="Q8" s="302">
        <v>0</v>
      </c>
      <c r="R8" s="302">
        <v>69641.16</v>
      </c>
      <c r="S8" s="302">
        <v>83111.399999999994</v>
      </c>
      <c r="T8" s="302">
        <v>373.15</v>
      </c>
      <c r="U8" s="302">
        <v>0</v>
      </c>
      <c r="V8" s="302">
        <v>0</v>
      </c>
      <c r="W8" s="302">
        <v>0</v>
      </c>
      <c r="X8" s="302">
        <v>0</v>
      </c>
      <c r="Y8" s="302">
        <v>0</v>
      </c>
      <c r="Z8" s="302">
        <v>83484.55</v>
      </c>
      <c r="AA8" s="302">
        <v>0</v>
      </c>
      <c r="AB8" s="302">
        <v>0</v>
      </c>
      <c r="AC8" s="302">
        <v>0</v>
      </c>
      <c r="AD8" s="302">
        <v>0</v>
      </c>
      <c r="AE8" s="302">
        <v>0</v>
      </c>
      <c r="AF8" s="302">
        <v>0</v>
      </c>
      <c r="AG8" s="302">
        <v>0</v>
      </c>
      <c r="AH8" s="302">
        <v>0</v>
      </c>
      <c r="AI8" s="302">
        <v>0</v>
      </c>
      <c r="AJ8" s="302">
        <v>0</v>
      </c>
      <c r="AK8" s="302">
        <v>0</v>
      </c>
      <c r="AL8" s="302">
        <v>0</v>
      </c>
      <c r="AM8" s="302">
        <v>0</v>
      </c>
      <c r="AN8" s="302">
        <v>0</v>
      </c>
      <c r="AO8" s="302">
        <v>0</v>
      </c>
      <c r="AP8" s="302">
        <v>0</v>
      </c>
      <c r="AQ8" s="302">
        <v>0</v>
      </c>
      <c r="AR8" s="302">
        <v>0</v>
      </c>
      <c r="AS8" s="302">
        <v>0</v>
      </c>
      <c r="AT8" s="295">
        <f t="shared" si="0"/>
        <v>0</v>
      </c>
      <c r="AU8" s="302">
        <v>27677.43</v>
      </c>
      <c r="AV8" s="302">
        <v>83484.55</v>
      </c>
      <c r="AW8" s="303">
        <v>87</v>
      </c>
      <c r="AX8" s="303">
        <v>300</v>
      </c>
      <c r="AY8" s="302">
        <v>301999.86</v>
      </c>
      <c r="AZ8" s="302">
        <v>72900</v>
      </c>
      <c r="BA8" s="301">
        <v>87.662338000000005</v>
      </c>
      <c r="BB8" s="301">
        <v>83.743578966146501</v>
      </c>
      <c r="BC8" s="301">
        <v>10.59</v>
      </c>
      <c r="BD8" s="301"/>
      <c r="BE8" s="300" t="s">
        <v>4204</v>
      </c>
      <c r="BF8" s="298"/>
      <c r="BG8" s="300" t="s">
        <v>312</v>
      </c>
      <c r="BH8" s="300" t="s">
        <v>189</v>
      </c>
      <c r="BI8" s="300" t="s">
        <v>323</v>
      </c>
      <c r="BJ8" s="300" t="s">
        <v>4205</v>
      </c>
      <c r="BK8" s="299" t="s">
        <v>175</v>
      </c>
      <c r="BL8" s="301">
        <v>545366.60951135994</v>
      </c>
      <c r="BM8" s="299" t="s">
        <v>309</v>
      </c>
      <c r="BN8" s="301"/>
      <c r="BO8" s="304">
        <v>38708</v>
      </c>
      <c r="BP8" s="304">
        <v>47839</v>
      </c>
      <c r="BQ8" s="297" t="s">
        <v>936</v>
      </c>
      <c r="BR8" s="297" t="s">
        <v>4769</v>
      </c>
      <c r="BS8" s="297">
        <v>38708</v>
      </c>
      <c r="BT8" s="297">
        <v>47839</v>
      </c>
      <c r="BU8" s="301">
        <v>22539.68</v>
      </c>
      <c r="BV8" s="301">
        <v>15.17</v>
      </c>
      <c r="BW8" s="301">
        <v>0</v>
      </c>
    </row>
    <row r="9" spans="1:75" s="289" customFormat="1" ht="18.2" customHeight="1" x14ac:dyDescent="0.15">
      <c r="A9" s="291">
        <v>7</v>
      </c>
      <c r="B9" s="292" t="s">
        <v>305</v>
      </c>
      <c r="C9" s="292" t="s">
        <v>306</v>
      </c>
      <c r="D9" s="312">
        <v>45170</v>
      </c>
      <c r="E9" s="293" t="s">
        <v>1122</v>
      </c>
      <c r="F9" s="308">
        <v>158</v>
      </c>
      <c r="G9" s="308">
        <v>157</v>
      </c>
      <c r="H9" s="295">
        <v>63117.42</v>
      </c>
      <c r="I9" s="295">
        <v>42030.62</v>
      </c>
      <c r="J9" s="295">
        <v>0</v>
      </c>
      <c r="K9" s="295">
        <v>105148.04</v>
      </c>
      <c r="L9" s="295">
        <v>485.42</v>
      </c>
      <c r="M9" s="295">
        <v>0</v>
      </c>
      <c r="N9" s="295">
        <v>0</v>
      </c>
      <c r="O9" s="295">
        <v>0</v>
      </c>
      <c r="P9" s="295">
        <v>0</v>
      </c>
      <c r="Q9" s="295">
        <v>0</v>
      </c>
      <c r="R9" s="295">
        <v>105148.04</v>
      </c>
      <c r="S9" s="295">
        <v>118245.96</v>
      </c>
      <c r="T9" s="295">
        <v>535.45000000000005</v>
      </c>
      <c r="U9" s="295">
        <v>0</v>
      </c>
      <c r="V9" s="295">
        <v>0</v>
      </c>
      <c r="W9" s="295">
        <v>0</v>
      </c>
      <c r="X9" s="295">
        <v>0</v>
      </c>
      <c r="Y9" s="295">
        <v>0</v>
      </c>
      <c r="Z9" s="295">
        <v>118781.41</v>
      </c>
      <c r="AA9" s="295">
        <v>0</v>
      </c>
      <c r="AB9" s="295">
        <v>0</v>
      </c>
      <c r="AC9" s="295">
        <v>0</v>
      </c>
      <c r="AD9" s="295">
        <v>0</v>
      </c>
      <c r="AE9" s="295">
        <v>0</v>
      </c>
      <c r="AF9" s="295">
        <v>0</v>
      </c>
      <c r="AG9" s="295">
        <v>0</v>
      </c>
      <c r="AH9" s="295">
        <v>0</v>
      </c>
      <c r="AI9" s="295">
        <v>0</v>
      </c>
      <c r="AJ9" s="295">
        <v>0</v>
      </c>
      <c r="AK9" s="295">
        <v>0</v>
      </c>
      <c r="AL9" s="295">
        <v>0</v>
      </c>
      <c r="AM9" s="295">
        <v>0</v>
      </c>
      <c r="AN9" s="295">
        <v>0</v>
      </c>
      <c r="AO9" s="295">
        <v>0</v>
      </c>
      <c r="AP9" s="295">
        <v>0</v>
      </c>
      <c r="AQ9" s="295">
        <v>0</v>
      </c>
      <c r="AR9" s="295">
        <v>0</v>
      </c>
      <c r="AS9" s="295">
        <v>0</v>
      </c>
      <c r="AT9" s="295">
        <f t="shared" si="0"/>
        <v>0</v>
      </c>
      <c r="AU9" s="295">
        <v>42516.04</v>
      </c>
      <c r="AV9" s="295">
        <v>118781.41</v>
      </c>
      <c r="AW9" s="296">
        <v>87</v>
      </c>
      <c r="AX9" s="296">
        <v>300</v>
      </c>
      <c r="AY9" s="295">
        <v>466998.39</v>
      </c>
      <c r="AZ9" s="295">
        <v>110793.09</v>
      </c>
      <c r="BA9" s="294">
        <v>86.254000000000005</v>
      </c>
      <c r="BB9" s="294">
        <v>81.859248100761505</v>
      </c>
      <c r="BC9" s="294">
        <v>10.18</v>
      </c>
      <c r="BD9" s="294"/>
      <c r="BE9" s="293" t="s">
        <v>4204</v>
      </c>
      <c r="BF9" s="291"/>
      <c r="BG9" s="293" t="s">
        <v>324</v>
      </c>
      <c r="BH9" s="293" t="s">
        <v>220</v>
      </c>
      <c r="BI9" s="293" t="s">
        <v>325</v>
      </c>
      <c r="BJ9" s="293" t="s">
        <v>4205</v>
      </c>
      <c r="BK9" s="292" t="s">
        <v>175</v>
      </c>
      <c r="BL9" s="294">
        <v>823424.39545184001</v>
      </c>
      <c r="BM9" s="292" t="s">
        <v>309</v>
      </c>
      <c r="BN9" s="294"/>
      <c r="BO9" s="297">
        <v>38715</v>
      </c>
      <c r="BP9" s="297">
        <v>47846</v>
      </c>
      <c r="BQ9" s="297" t="s">
        <v>929</v>
      </c>
      <c r="BR9" s="297" t="s">
        <v>4777</v>
      </c>
      <c r="BS9" s="297">
        <v>38715</v>
      </c>
      <c r="BT9" s="297">
        <v>47846</v>
      </c>
      <c r="BU9" s="294">
        <v>33737.96</v>
      </c>
      <c r="BV9" s="294">
        <v>23.75</v>
      </c>
      <c r="BW9" s="294">
        <v>0</v>
      </c>
    </row>
    <row r="10" spans="1:75" s="289" customFormat="1" ht="18.2" customHeight="1" x14ac:dyDescent="0.15">
      <c r="A10" s="298">
        <v>8</v>
      </c>
      <c r="B10" s="299" t="s">
        <v>305</v>
      </c>
      <c r="C10" s="299" t="s">
        <v>306</v>
      </c>
      <c r="D10" s="313">
        <v>45170</v>
      </c>
      <c r="E10" s="300" t="s">
        <v>1123</v>
      </c>
      <c r="F10" s="299" t="s">
        <v>4163</v>
      </c>
      <c r="G10" s="309">
        <v>0</v>
      </c>
      <c r="H10" s="302">
        <v>853.53</v>
      </c>
      <c r="I10" s="302">
        <v>0</v>
      </c>
      <c r="J10" s="302">
        <v>0</v>
      </c>
      <c r="K10" s="302">
        <v>853.53</v>
      </c>
      <c r="L10" s="302">
        <v>853.53</v>
      </c>
      <c r="M10" s="302">
        <v>0</v>
      </c>
      <c r="N10" s="302">
        <v>0</v>
      </c>
      <c r="O10" s="302">
        <v>853.53</v>
      </c>
      <c r="P10" s="302">
        <v>0</v>
      </c>
      <c r="Q10" s="302">
        <v>0</v>
      </c>
      <c r="R10" s="302">
        <v>0</v>
      </c>
      <c r="S10" s="302">
        <v>0</v>
      </c>
      <c r="T10" s="302">
        <v>7.24</v>
      </c>
      <c r="U10" s="302">
        <v>0</v>
      </c>
      <c r="V10" s="302">
        <v>0</v>
      </c>
      <c r="W10" s="302">
        <v>7.24</v>
      </c>
      <c r="X10" s="302">
        <v>0</v>
      </c>
      <c r="Y10" s="302">
        <v>0</v>
      </c>
      <c r="Z10" s="302">
        <v>0</v>
      </c>
      <c r="AA10" s="302">
        <v>48.5</v>
      </c>
      <c r="AB10" s="302">
        <v>0</v>
      </c>
      <c r="AC10" s="302">
        <v>0</v>
      </c>
      <c r="AD10" s="302">
        <v>0</v>
      </c>
      <c r="AE10" s="302">
        <v>0</v>
      </c>
      <c r="AF10" s="302">
        <v>-105.27</v>
      </c>
      <c r="AG10" s="302">
        <v>106.66</v>
      </c>
      <c r="AH10" s="302">
        <v>281.45999999999998</v>
      </c>
      <c r="AI10" s="302">
        <v>0</v>
      </c>
      <c r="AJ10" s="302">
        <v>0</v>
      </c>
      <c r="AK10" s="302">
        <v>0</v>
      </c>
      <c r="AL10" s="302">
        <v>0</v>
      </c>
      <c r="AM10" s="302">
        <v>0</v>
      </c>
      <c r="AN10" s="302">
        <v>0</v>
      </c>
      <c r="AO10" s="302">
        <v>0</v>
      </c>
      <c r="AP10" s="302">
        <v>0</v>
      </c>
      <c r="AQ10" s="302">
        <v>0</v>
      </c>
      <c r="AR10" s="302">
        <v>0</v>
      </c>
      <c r="AS10" s="302">
        <v>0.91558099999999998</v>
      </c>
      <c r="AT10" s="295">
        <f t="shared" si="0"/>
        <v>1191.2044190000001</v>
      </c>
      <c r="AU10" s="302">
        <v>0</v>
      </c>
      <c r="AV10" s="302">
        <v>0</v>
      </c>
      <c r="AW10" s="303">
        <v>87</v>
      </c>
      <c r="AX10" s="303">
        <v>300</v>
      </c>
      <c r="AY10" s="302">
        <v>967998.8</v>
      </c>
      <c r="AZ10" s="302">
        <v>226255.92</v>
      </c>
      <c r="BA10" s="301">
        <v>85.000107</v>
      </c>
      <c r="BB10" s="301">
        <v>0</v>
      </c>
      <c r="BC10" s="301">
        <v>10.18</v>
      </c>
      <c r="BD10" s="301"/>
      <c r="BE10" s="300" t="s">
        <v>4204</v>
      </c>
      <c r="BF10" s="298"/>
      <c r="BG10" s="300" t="s">
        <v>326</v>
      </c>
      <c r="BH10" s="300" t="s">
        <v>223</v>
      </c>
      <c r="BI10" s="300" t="s">
        <v>327</v>
      </c>
      <c r="BJ10" s="300" t="s">
        <v>103</v>
      </c>
      <c r="BK10" s="299" t="s">
        <v>175</v>
      </c>
      <c r="BL10" s="301">
        <v>0</v>
      </c>
      <c r="BM10" s="299" t="s">
        <v>309</v>
      </c>
      <c r="BN10" s="301"/>
      <c r="BO10" s="304">
        <v>38716</v>
      </c>
      <c r="BP10" s="304">
        <v>47847</v>
      </c>
      <c r="BQ10" s="297" t="s">
        <v>4757</v>
      </c>
      <c r="BR10" s="297" t="s">
        <v>4764</v>
      </c>
      <c r="BS10" s="297">
        <v>38716</v>
      </c>
      <c r="BT10" s="297">
        <v>47847</v>
      </c>
      <c r="BU10" s="301">
        <v>0</v>
      </c>
      <c r="BV10" s="301">
        <v>0</v>
      </c>
      <c r="BW10" s="301">
        <v>0</v>
      </c>
    </row>
    <row r="11" spans="1:75" s="289" customFormat="1" ht="18.2" customHeight="1" x14ac:dyDescent="0.15">
      <c r="A11" s="291">
        <v>9</v>
      </c>
      <c r="B11" s="292" t="s">
        <v>305</v>
      </c>
      <c r="C11" s="292" t="s">
        <v>306</v>
      </c>
      <c r="D11" s="312">
        <v>45170</v>
      </c>
      <c r="E11" s="293" t="s">
        <v>1124</v>
      </c>
      <c r="F11" s="308">
        <v>190</v>
      </c>
      <c r="G11" s="308">
        <v>189</v>
      </c>
      <c r="H11" s="295">
        <v>76228.33</v>
      </c>
      <c r="I11" s="295">
        <v>52536.15</v>
      </c>
      <c r="J11" s="295">
        <v>0</v>
      </c>
      <c r="K11" s="295">
        <v>128764.48</v>
      </c>
      <c r="L11" s="295">
        <v>558.91</v>
      </c>
      <c r="M11" s="295">
        <v>0</v>
      </c>
      <c r="N11" s="295">
        <v>0</v>
      </c>
      <c r="O11" s="295">
        <v>0</v>
      </c>
      <c r="P11" s="295">
        <v>0</v>
      </c>
      <c r="Q11" s="295">
        <v>0</v>
      </c>
      <c r="R11" s="295">
        <v>128764.48</v>
      </c>
      <c r="S11" s="295">
        <v>175318.47</v>
      </c>
      <c r="T11" s="295">
        <v>646.66999999999996</v>
      </c>
      <c r="U11" s="295">
        <v>0</v>
      </c>
      <c r="V11" s="295">
        <v>0</v>
      </c>
      <c r="W11" s="295">
        <v>0</v>
      </c>
      <c r="X11" s="295">
        <v>0</v>
      </c>
      <c r="Y11" s="295">
        <v>0</v>
      </c>
      <c r="Z11" s="295">
        <v>175965.14</v>
      </c>
      <c r="AA11" s="295">
        <v>0</v>
      </c>
      <c r="AB11" s="295">
        <v>0</v>
      </c>
      <c r="AC11" s="295">
        <v>0</v>
      </c>
      <c r="AD11" s="295">
        <v>0</v>
      </c>
      <c r="AE11" s="295">
        <v>0</v>
      </c>
      <c r="AF11" s="295">
        <v>0</v>
      </c>
      <c r="AG11" s="295">
        <v>0</v>
      </c>
      <c r="AH11" s="295">
        <v>0</v>
      </c>
      <c r="AI11" s="295">
        <v>0</v>
      </c>
      <c r="AJ11" s="295">
        <v>0</v>
      </c>
      <c r="AK11" s="295">
        <v>0</v>
      </c>
      <c r="AL11" s="295">
        <v>0</v>
      </c>
      <c r="AM11" s="295">
        <v>0</v>
      </c>
      <c r="AN11" s="295">
        <v>0</v>
      </c>
      <c r="AO11" s="295">
        <v>0</v>
      </c>
      <c r="AP11" s="295">
        <v>0</v>
      </c>
      <c r="AQ11" s="295">
        <v>0</v>
      </c>
      <c r="AR11" s="295">
        <v>0</v>
      </c>
      <c r="AS11" s="295">
        <v>0</v>
      </c>
      <c r="AT11" s="295">
        <f t="shared" si="0"/>
        <v>0</v>
      </c>
      <c r="AU11" s="295">
        <v>53095.06</v>
      </c>
      <c r="AV11" s="295">
        <v>175965.14</v>
      </c>
      <c r="AW11" s="296">
        <v>90</v>
      </c>
      <c r="AX11" s="296">
        <v>300</v>
      </c>
      <c r="AY11" s="295">
        <v>535000.01</v>
      </c>
      <c r="AZ11" s="295">
        <v>130839.3</v>
      </c>
      <c r="BA11" s="294">
        <v>90</v>
      </c>
      <c r="BB11" s="294">
        <v>88.572800374199502</v>
      </c>
      <c r="BC11" s="294">
        <v>10.18</v>
      </c>
      <c r="BD11" s="294"/>
      <c r="BE11" s="293" t="s">
        <v>4204</v>
      </c>
      <c r="BF11" s="291"/>
      <c r="BG11" s="293" t="s">
        <v>315</v>
      </c>
      <c r="BH11" s="293" t="s">
        <v>179</v>
      </c>
      <c r="BI11" s="293" t="s">
        <v>329</v>
      </c>
      <c r="BJ11" s="293" t="s">
        <v>4205</v>
      </c>
      <c r="BK11" s="292" t="s">
        <v>175</v>
      </c>
      <c r="BL11" s="294">
        <v>1008367.00427008</v>
      </c>
      <c r="BM11" s="292" t="s">
        <v>309</v>
      </c>
      <c r="BN11" s="294"/>
      <c r="BO11" s="297">
        <v>38800</v>
      </c>
      <c r="BP11" s="297">
        <v>47931</v>
      </c>
      <c r="BQ11" s="297" t="s">
        <v>937</v>
      </c>
      <c r="BR11" s="297" t="s">
        <v>4765</v>
      </c>
      <c r="BS11" s="297">
        <v>38800</v>
      </c>
      <c r="BT11" s="297">
        <v>47931</v>
      </c>
      <c r="BU11" s="294">
        <v>46221.07</v>
      </c>
      <c r="BV11" s="294">
        <v>28.05</v>
      </c>
      <c r="BW11" s="294">
        <v>0</v>
      </c>
    </row>
    <row r="12" spans="1:75" s="289" customFormat="1" ht="18.2" customHeight="1" x14ac:dyDescent="0.15">
      <c r="A12" s="298">
        <v>10</v>
      </c>
      <c r="B12" s="299" t="s">
        <v>305</v>
      </c>
      <c r="C12" s="299" t="s">
        <v>306</v>
      </c>
      <c r="D12" s="313">
        <v>45170</v>
      </c>
      <c r="E12" s="300" t="s">
        <v>1125</v>
      </c>
      <c r="F12" s="309">
        <v>0</v>
      </c>
      <c r="G12" s="309">
        <v>0</v>
      </c>
      <c r="H12" s="302">
        <v>75227.100000000006</v>
      </c>
      <c r="I12" s="302">
        <v>0</v>
      </c>
      <c r="J12" s="302">
        <v>0</v>
      </c>
      <c r="K12" s="302">
        <v>75227.100000000006</v>
      </c>
      <c r="L12" s="302">
        <v>551.57000000000005</v>
      </c>
      <c r="M12" s="302">
        <v>0</v>
      </c>
      <c r="N12" s="302">
        <v>0</v>
      </c>
      <c r="O12" s="302">
        <v>551.57000000000005</v>
      </c>
      <c r="P12" s="302">
        <v>0</v>
      </c>
      <c r="Q12" s="302">
        <v>0</v>
      </c>
      <c r="R12" s="302">
        <v>74675.53</v>
      </c>
      <c r="S12" s="302">
        <v>0</v>
      </c>
      <c r="T12" s="302">
        <v>638.17999999999995</v>
      </c>
      <c r="U12" s="302">
        <v>0</v>
      </c>
      <c r="V12" s="302">
        <v>0</v>
      </c>
      <c r="W12" s="302">
        <v>638.17999999999995</v>
      </c>
      <c r="X12" s="302">
        <v>0</v>
      </c>
      <c r="Y12" s="302">
        <v>0</v>
      </c>
      <c r="Z12" s="302">
        <v>0</v>
      </c>
      <c r="AA12" s="302">
        <v>27.68</v>
      </c>
      <c r="AB12" s="302">
        <v>0</v>
      </c>
      <c r="AC12" s="302">
        <v>0</v>
      </c>
      <c r="AD12" s="302">
        <v>0</v>
      </c>
      <c r="AE12" s="302">
        <v>0</v>
      </c>
      <c r="AF12" s="302">
        <v>-61.98</v>
      </c>
      <c r="AG12" s="302">
        <v>60.87</v>
      </c>
      <c r="AH12" s="302">
        <v>160.36000000000001</v>
      </c>
      <c r="AI12" s="302">
        <v>0</v>
      </c>
      <c r="AJ12" s="302">
        <v>0</v>
      </c>
      <c r="AK12" s="302">
        <v>0</v>
      </c>
      <c r="AL12" s="302">
        <v>0</v>
      </c>
      <c r="AM12" s="302">
        <v>0</v>
      </c>
      <c r="AN12" s="302">
        <v>0</v>
      </c>
      <c r="AO12" s="302">
        <v>0</v>
      </c>
      <c r="AP12" s="302">
        <v>2.44</v>
      </c>
      <c r="AQ12" s="302">
        <v>0</v>
      </c>
      <c r="AR12" s="302">
        <v>0</v>
      </c>
      <c r="AS12" s="302">
        <v>0</v>
      </c>
      <c r="AT12" s="295">
        <f t="shared" si="0"/>
        <v>1379.12</v>
      </c>
      <c r="AU12" s="302">
        <v>0</v>
      </c>
      <c r="AV12" s="302">
        <v>0</v>
      </c>
      <c r="AW12" s="303">
        <v>90</v>
      </c>
      <c r="AX12" s="303">
        <v>300</v>
      </c>
      <c r="AY12" s="302">
        <v>552612.06999999995</v>
      </c>
      <c r="AZ12" s="302">
        <v>129121.29</v>
      </c>
      <c r="BA12" s="301">
        <v>85.999675999999994</v>
      </c>
      <c r="BB12" s="301">
        <v>49.736735011927799</v>
      </c>
      <c r="BC12" s="301">
        <v>10.18</v>
      </c>
      <c r="BD12" s="301"/>
      <c r="BE12" s="300" t="s">
        <v>4204</v>
      </c>
      <c r="BF12" s="298"/>
      <c r="BG12" s="300" t="s">
        <v>315</v>
      </c>
      <c r="BH12" s="300" t="s">
        <v>179</v>
      </c>
      <c r="BI12" s="300" t="s">
        <v>330</v>
      </c>
      <c r="BJ12" s="300" t="s">
        <v>103</v>
      </c>
      <c r="BK12" s="299" t="s">
        <v>175</v>
      </c>
      <c r="BL12" s="301">
        <v>584791.24428087997</v>
      </c>
      <c r="BM12" s="299" t="s">
        <v>309</v>
      </c>
      <c r="BN12" s="301"/>
      <c r="BO12" s="304">
        <v>38807</v>
      </c>
      <c r="BP12" s="304">
        <v>47938</v>
      </c>
      <c r="BQ12" s="297" t="s">
        <v>4757</v>
      </c>
      <c r="BR12" s="297" t="s">
        <v>4764</v>
      </c>
      <c r="BS12" s="297">
        <v>38807</v>
      </c>
      <c r="BT12" s="297">
        <v>47938</v>
      </c>
      <c r="BU12" s="301">
        <v>0</v>
      </c>
      <c r="BV12" s="301">
        <v>27.68</v>
      </c>
      <c r="BW12" s="301">
        <v>0</v>
      </c>
    </row>
    <row r="13" spans="1:75" s="289" customFormat="1" ht="18.2" customHeight="1" x14ac:dyDescent="0.15">
      <c r="A13" s="291">
        <v>11</v>
      </c>
      <c r="B13" s="292" t="s">
        <v>305</v>
      </c>
      <c r="C13" s="292" t="s">
        <v>306</v>
      </c>
      <c r="D13" s="312">
        <v>45170</v>
      </c>
      <c r="E13" s="293" t="s">
        <v>1126</v>
      </c>
      <c r="F13" s="308">
        <v>153</v>
      </c>
      <c r="G13" s="308">
        <v>152</v>
      </c>
      <c r="H13" s="295">
        <v>92863.05</v>
      </c>
      <c r="I13" s="295">
        <v>58036.97</v>
      </c>
      <c r="J13" s="295">
        <v>0</v>
      </c>
      <c r="K13" s="295">
        <v>150900.01999999999</v>
      </c>
      <c r="L13" s="295">
        <v>680.9</v>
      </c>
      <c r="M13" s="295">
        <v>0</v>
      </c>
      <c r="N13" s="295">
        <v>0</v>
      </c>
      <c r="O13" s="295">
        <v>0</v>
      </c>
      <c r="P13" s="295">
        <v>0</v>
      </c>
      <c r="Q13" s="295">
        <v>0</v>
      </c>
      <c r="R13" s="295">
        <v>150900.01999999999</v>
      </c>
      <c r="S13" s="295">
        <v>163987.20000000001</v>
      </c>
      <c r="T13" s="295">
        <v>787.79</v>
      </c>
      <c r="U13" s="295">
        <v>0</v>
      </c>
      <c r="V13" s="295">
        <v>0</v>
      </c>
      <c r="W13" s="295">
        <v>0</v>
      </c>
      <c r="X13" s="295">
        <v>0</v>
      </c>
      <c r="Y13" s="295">
        <v>0</v>
      </c>
      <c r="Z13" s="295">
        <v>164774.99</v>
      </c>
      <c r="AA13" s="295">
        <v>0</v>
      </c>
      <c r="AB13" s="295">
        <v>0</v>
      </c>
      <c r="AC13" s="295">
        <v>0</v>
      </c>
      <c r="AD13" s="295">
        <v>0</v>
      </c>
      <c r="AE13" s="295">
        <v>0</v>
      </c>
      <c r="AF13" s="295">
        <v>0</v>
      </c>
      <c r="AG13" s="295">
        <v>0</v>
      </c>
      <c r="AH13" s="295">
        <v>0</v>
      </c>
      <c r="AI13" s="295">
        <v>0</v>
      </c>
      <c r="AJ13" s="295">
        <v>0</v>
      </c>
      <c r="AK13" s="295">
        <v>0</v>
      </c>
      <c r="AL13" s="295">
        <v>0</v>
      </c>
      <c r="AM13" s="295">
        <v>0</v>
      </c>
      <c r="AN13" s="295">
        <v>0</v>
      </c>
      <c r="AO13" s="295">
        <v>0</v>
      </c>
      <c r="AP13" s="295">
        <v>0</v>
      </c>
      <c r="AQ13" s="295">
        <v>0</v>
      </c>
      <c r="AR13" s="295">
        <v>0</v>
      </c>
      <c r="AS13" s="295">
        <v>0</v>
      </c>
      <c r="AT13" s="295">
        <f t="shared" si="0"/>
        <v>0</v>
      </c>
      <c r="AU13" s="295">
        <v>58717.87</v>
      </c>
      <c r="AV13" s="295">
        <v>164774.99</v>
      </c>
      <c r="AW13" s="296">
        <v>90</v>
      </c>
      <c r="AX13" s="296">
        <v>300</v>
      </c>
      <c r="AY13" s="295">
        <v>659998.17000000004</v>
      </c>
      <c r="AZ13" s="295">
        <v>159393.85999999999</v>
      </c>
      <c r="BA13" s="294">
        <v>88.889033999999995</v>
      </c>
      <c r="BB13" s="294">
        <v>84.1522817025742</v>
      </c>
      <c r="BC13" s="294">
        <v>10.18</v>
      </c>
      <c r="BD13" s="294"/>
      <c r="BE13" s="293" t="s">
        <v>4204</v>
      </c>
      <c r="BF13" s="291"/>
      <c r="BG13" s="293" t="s">
        <v>315</v>
      </c>
      <c r="BH13" s="293" t="s">
        <v>183</v>
      </c>
      <c r="BI13" s="293" t="s">
        <v>328</v>
      </c>
      <c r="BJ13" s="293" t="s">
        <v>4205</v>
      </c>
      <c r="BK13" s="292" t="s">
        <v>175</v>
      </c>
      <c r="BL13" s="294">
        <v>1181712.5430219199</v>
      </c>
      <c r="BM13" s="292" t="s">
        <v>309</v>
      </c>
      <c r="BN13" s="294"/>
      <c r="BO13" s="297">
        <v>38807</v>
      </c>
      <c r="BP13" s="297">
        <v>47938</v>
      </c>
      <c r="BQ13" s="297" t="s">
        <v>948</v>
      </c>
      <c r="BR13" s="297" t="s">
        <v>4772</v>
      </c>
      <c r="BS13" s="297">
        <v>38807</v>
      </c>
      <c r="BT13" s="297">
        <v>47938</v>
      </c>
      <c r="BU13" s="294">
        <v>46569.55</v>
      </c>
      <c r="BV13" s="294">
        <v>34.17</v>
      </c>
      <c r="BW13" s="294">
        <v>0</v>
      </c>
    </row>
    <row r="14" spans="1:75" s="289" customFormat="1" ht="18.2" customHeight="1" x14ac:dyDescent="0.15">
      <c r="A14" s="298">
        <v>12</v>
      </c>
      <c r="B14" s="299" t="s">
        <v>305</v>
      </c>
      <c r="C14" s="299" t="s">
        <v>306</v>
      </c>
      <c r="D14" s="313">
        <v>45170</v>
      </c>
      <c r="E14" s="300" t="s">
        <v>1127</v>
      </c>
      <c r="F14" s="309">
        <v>118</v>
      </c>
      <c r="G14" s="309">
        <v>118</v>
      </c>
      <c r="H14" s="302">
        <v>0</v>
      </c>
      <c r="I14" s="302">
        <v>57679.519999999997</v>
      </c>
      <c r="J14" s="302">
        <v>0</v>
      </c>
      <c r="K14" s="302">
        <v>57679.519999999997</v>
      </c>
      <c r="L14" s="302">
        <v>0</v>
      </c>
      <c r="M14" s="302">
        <v>0</v>
      </c>
      <c r="N14" s="302">
        <v>0</v>
      </c>
      <c r="O14" s="302">
        <v>0</v>
      </c>
      <c r="P14" s="302">
        <v>0</v>
      </c>
      <c r="Q14" s="302">
        <v>0</v>
      </c>
      <c r="R14" s="302">
        <v>57679.519999999997</v>
      </c>
      <c r="S14" s="302">
        <v>35384.67</v>
      </c>
      <c r="T14" s="302">
        <v>0</v>
      </c>
      <c r="U14" s="302">
        <v>0</v>
      </c>
      <c r="V14" s="302">
        <v>0</v>
      </c>
      <c r="W14" s="302">
        <v>0</v>
      </c>
      <c r="X14" s="302">
        <v>0</v>
      </c>
      <c r="Y14" s="302">
        <v>0</v>
      </c>
      <c r="Z14" s="302">
        <v>35384.67</v>
      </c>
      <c r="AA14" s="302">
        <v>0</v>
      </c>
      <c r="AB14" s="302">
        <v>0</v>
      </c>
      <c r="AC14" s="302">
        <v>0</v>
      </c>
      <c r="AD14" s="302">
        <v>0</v>
      </c>
      <c r="AE14" s="302">
        <v>0</v>
      </c>
      <c r="AF14" s="302">
        <v>0</v>
      </c>
      <c r="AG14" s="302">
        <v>0</v>
      </c>
      <c r="AH14" s="302">
        <v>0</v>
      </c>
      <c r="AI14" s="302">
        <v>0</v>
      </c>
      <c r="AJ14" s="302">
        <v>0</v>
      </c>
      <c r="AK14" s="302">
        <v>0</v>
      </c>
      <c r="AL14" s="302">
        <v>0</v>
      </c>
      <c r="AM14" s="302">
        <v>0</v>
      </c>
      <c r="AN14" s="302">
        <v>0</v>
      </c>
      <c r="AO14" s="302">
        <v>0</v>
      </c>
      <c r="AP14" s="302">
        <v>0</v>
      </c>
      <c r="AQ14" s="302">
        <v>0</v>
      </c>
      <c r="AR14" s="302">
        <v>0</v>
      </c>
      <c r="AS14" s="302">
        <v>0</v>
      </c>
      <c r="AT14" s="295">
        <f t="shared" si="0"/>
        <v>0</v>
      </c>
      <c r="AU14" s="302">
        <v>57679.519999999997</v>
      </c>
      <c r="AV14" s="302">
        <v>35384.67</v>
      </c>
      <c r="AW14" s="303">
        <v>0</v>
      </c>
      <c r="AX14" s="303">
        <v>180</v>
      </c>
      <c r="AY14" s="302">
        <v>323000.78000000003</v>
      </c>
      <c r="AZ14" s="302">
        <v>70989.94</v>
      </c>
      <c r="BA14" s="301">
        <v>80.893303000000003</v>
      </c>
      <c r="BB14" s="301">
        <v>65.726029466352003</v>
      </c>
      <c r="BC14" s="301">
        <v>10.59</v>
      </c>
      <c r="BD14" s="301"/>
      <c r="BE14" s="300" t="s">
        <v>4204</v>
      </c>
      <c r="BF14" s="298"/>
      <c r="BG14" s="300" t="s">
        <v>315</v>
      </c>
      <c r="BH14" s="300" t="s">
        <v>183</v>
      </c>
      <c r="BI14" s="300" t="s">
        <v>331</v>
      </c>
      <c r="BJ14" s="300" t="s">
        <v>4205</v>
      </c>
      <c r="BK14" s="299" t="s">
        <v>175</v>
      </c>
      <c r="BL14" s="301">
        <v>451693.85835391999</v>
      </c>
      <c r="BM14" s="299" t="s">
        <v>309</v>
      </c>
      <c r="BN14" s="301"/>
      <c r="BO14" s="304">
        <v>38807</v>
      </c>
      <c r="BP14" s="304">
        <v>44286</v>
      </c>
      <c r="BQ14" s="297" t="s">
        <v>4147</v>
      </c>
      <c r="BR14" s="297" t="s">
        <v>4788</v>
      </c>
      <c r="BS14" s="297">
        <v>38807</v>
      </c>
      <c r="BT14" s="297">
        <v>44286</v>
      </c>
      <c r="BU14" s="301">
        <v>15522.05</v>
      </c>
      <c r="BV14" s="301">
        <v>0</v>
      </c>
      <c r="BW14" s="301">
        <v>0</v>
      </c>
    </row>
    <row r="15" spans="1:75" s="289" customFormat="1" ht="18.2" customHeight="1" x14ac:dyDescent="0.15">
      <c r="A15" s="291">
        <v>13</v>
      </c>
      <c r="B15" s="292" t="s">
        <v>305</v>
      </c>
      <c r="C15" s="292" t="s">
        <v>306</v>
      </c>
      <c r="D15" s="312">
        <v>45170</v>
      </c>
      <c r="E15" s="293" t="s">
        <v>1128</v>
      </c>
      <c r="F15" s="308">
        <v>186</v>
      </c>
      <c r="G15" s="308">
        <v>185</v>
      </c>
      <c r="H15" s="295">
        <v>34710.839999999997</v>
      </c>
      <c r="I15" s="295">
        <v>91651.31</v>
      </c>
      <c r="J15" s="295">
        <v>0</v>
      </c>
      <c r="K15" s="295">
        <v>126362.15</v>
      </c>
      <c r="L15" s="295">
        <v>983.63</v>
      </c>
      <c r="M15" s="295">
        <v>0</v>
      </c>
      <c r="N15" s="295">
        <v>0</v>
      </c>
      <c r="O15" s="295">
        <v>0</v>
      </c>
      <c r="P15" s="295">
        <v>0</v>
      </c>
      <c r="Q15" s="295">
        <v>0</v>
      </c>
      <c r="R15" s="295">
        <v>126362.15</v>
      </c>
      <c r="S15" s="295">
        <v>144795.35</v>
      </c>
      <c r="T15" s="295">
        <v>294.45999999999998</v>
      </c>
      <c r="U15" s="295">
        <v>0</v>
      </c>
      <c r="V15" s="295">
        <v>0</v>
      </c>
      <c r="W15" s="295">
        <v>0</v>
      </c>
      <c r="X15" s="295">
        <v>0</v>
      </c>
      <c r="Y15" s="295">
        <v>0</v>
      </c>
      <c r="Z15" s="295">
        <v>145089.81</v>
      </c>
      <c r="AA15" s="295">
        <v>0</v>
      </c>
      <c r="AB15" s="295">
        <v>0</v>
      </c>
      <c r="AC15" s="295">
        <v>0</v>
      </c>
      <c r="AD15" s="295">
        <v>0</v>
      </c>
      <c r="AE15" s="295">
        <v>0</v>
      </c>
      <c r="AF15" s="295">
        <v>0</v>
      </c>
      <c r="AG15" s="295">
        <v>0</v>
      </c>
      <c r="AH15" s="295">
        <v>0</v>
      </c>
      <c r="AI15" s="295">
        <v>0</v>
      </c>
      <c r="AJ15" s="295">
        <v>0</v>
      </c>
      <c r="AK15" s="295">
        <v>0</v>
      </c>
      <c r="AL15" s="295">
        <v>0</v>
      </c>
      <c r="AM15" s="295">
        <v>0</v>
      </c>
      <c r="AN15" s="295">
        <v>0</v>
      </c>
      <c r="AO15" s="295">
        <v>0</v>
      </c>
      <c r="AP15" s="295">
        <v>0</v>
      </c>
      <c r="AQ15" s="295">
        <v>0</v>
      </c>
      <c r="AR15" s="295">
        <v>0</v>
      </c>
      <c r="AS15" s="295">
        <v>0</v>
      </c>
      <c r="AT15" s="295">
        <f t="shared" si="0"/>
        <v>0</v>
      </c>
      <c r="AU15" s="295">
        <v>92634.94</v>
      </c>
      <c r="AV15" s="295">
        <v>145089.81</v>
      </c>
      <c r="AW15" s="296">
        <v>30</v>
      </c>
      <c r="AX15" s="296">
        <v>240</v>
      </c>
      <c r="AY15" s="295">
        <v>535002.57999999996</v>
      </c>
      <c r="AZ15" s="295">
        <v>130820.85</v>
      </c>
      <c r="BA15" s="294">
        <v>89.999566999999999</v>
      </c>
      <c r="BB15" s="294">
        <v>86.932157872304401</v>
      </c>
      <c r="BC15" s="294">
        <v>10.18</v>
      </c>
      <c r="BD15" s="294"/>
      <c r="BE15" s="293" t="s">
        <v>4204</v>
      </c>
      <c r="BF15" s="291"/>
      <c r="BG15" s="293" t="s">
        <v>315</v>
      </c>
      <c r="BH15" s="293" t="s">
        <v>179</v>
      </c>
      <c r="BI15" s="293" t="s">
        <v>329</v>
      </c>
      <c r="BJ15" s="293" t="s">
        <v>4205</v>
      </c>
      <c r="BK15" s="292" t="s">
        <v>175</v>
      </c>
      <c r="BL15" s="294">
        <v>989554.12741640001</v>
      </c>
      <c r="BM15" s="292" t="s">
        <v>309</v>
      </c>
      <c r="BN15" s="294"/>
      <c r="BO15" s="297">
        <v>38807</v>
      </c>
      <c r="BP15" s="297">
        <v>46112</v>
      </c>
      <c r="BQ15" s="297" t="s">
        <v>962</v>
      </c>
      <c r="BR15" s="297" t="s">
        <v>4767</v>
      </c>
      <c r="BS15" s="297">
        <v>38807</v>
      </c>
      <c r="BT15" s="297">
        <v>46112</v>
      </c>
      <c r="BU15" s="294">
        <v>44781.66</v>
      </c>
      <c r="BV15" s="294">
        <v>28.24</v>
      </c>
      <c r="BW15" s="294">
        <v>0</v>
      </c>
    </row>
    <row r="16" spans="1:75" s="289" customFormat="1" ht="18.2" customHeight="1" x14ac:dyDescent="0.15">
      <c r="A16" s="298">
        <v>14</v>
      </c>
      <c r="B16" s="299" t="s">
        <v>305</v>
      </c>
      <c r="C16" s="299" t="s">
        <v>306</v>
      </c>
      <c r="D16" s="313">
        <v>45170</v>
      </c>
      <c r="E16" s="300" t="s">
        <v>1129</v>
      </c>
      <c r="F16" s="309">
        <v>193</v>
      </c>
      <c r="G16" s="309">
        <v>192</v>
      </c>
      <c r="H16" s="302">
        <v>93309.58</v>
      </c>
      <c r="I16" s="302">
        <v>64722.42</v>
      </c>
      <c r="J16" s="302">
        <v>0</v>
      </c>
      <c r="K16" s="302">
        <v>158032</v>
      </c>
      <c r="L16" s="302">
        <v>684.2</v>
      </c>
      <c r="M16" s="302">
        <v>0</v>
      </c>
      <c r="N16" s="302">
        <v>0</v>
      </c>
      <c r="O16" s="302">
        <v>0</v>
      </c>
      <c r="P16" s="302">
        <v>0</v>
      </c>
      <c r="Q16" s="302">
        <v>0</v>
      </c>
      <c r="R16" s="302">
        <v>158032</v>
      </c>
      <c r="S16" s="302">
        <v>218627.34</v>
      </c>
      <c r="T16" s="302">
        <v>791.58</v>
      </c>
      <c r="U16" s="302">
        <v>0</v>
      </c>
      <c r="V16" s="302">
        <v>0</v>
      </c>
      <c r="W16" s="302">
        <v>0</v>
      </c>
      <c r="X16" s="302">
        <v>0</v>
      </c>
      <c r="Y16" s="302">
        <v>0</v>
      </c>
      <c r="Z16" s="302">
        <v>219418.92</v>
      </c>
      <c r="AA16" s="302">
        <v>0</v>
      </c>
      <c r="AB16" s="302">
        <v>0</v>
      </c>
      <c r="AC16" s="302">
        <v>0</v>
      </c>
      <c r="AD16" s="302">
        <v>0</v>
      </c>
      <c r="AE16" s="302">
        <v>0</v>
      </c>
      <c r="AF16" s="302">
        <v>0</v>
      </c>
      <c r="AG16" s="302">
        <v>0</v>
      </c>
      <c r="AH16" s="302">
        <v>0</v>
      </c>
      <c r="AI16" s="302">
        <v>0</v>
      </c>
      <c r="AJ16" s="302">
        <v>0</v>
      </c>
      <c r="AK16" s="302">
        <v>0</v>
      </c>
      <c r="AL16" s="302">
        <v>0</v>
      </c>
      <c r="AM16" s="302">
        <v>0</v>
      </c>
      <c r="AN16" s="302">
        <v>0</v>
      </c>
      <c r="AO16" s="302">
        <v>0</v>
      </c>
      <c r="AP16" s="302">
        <v>0</v>
      </c>
      <c r="AQ16" s="302">
        <v>0</v>
      </c>
      <c r="AR16" s="302">
        <v>0</v>
      </c>
      <c r="AS16" s="302">
        <v>0</v>
      </c>
      <c r="AT16" s="295">
        <f t="shared" si="0"/>
        <v>0</v>
      </c>
      <c r="AU16" s="302">
        <v>65406.62</v>
      </c>
      <c r="AV16" s="302">
        <v>219418.92</v>
      </c>
      <c r="AW16" s="303">
        <v>90</v>
      </c>
      <c r="AX16" s="303">
        <v>300</v>
      </c>
      <c r="AY16" s="302">
        <v>654999.54</v>
      </c>
      <c r="AZ16" s="302">
        <v>160163.84</v>
      </c>
      <c r="BA16" s="301">
        <v>90.000062</v>
      </c>
      <c r="BB16" s="301">
        <v>88.8021278584729</v>
      </c>
      <c r="BC16" s="301">
        <v>10.18</v>
      </c>
      <c r="BD16" s="301"/>
      <c r="BE16" s="300" t="s">
        <v>4204</v>
      </c>
      <c r="BF16" s="298"/>
      <c r="BG16" s="300" t="s">
        <v>315</v>
      </c>
      <c r="BH16" s="300" t="s">
        <v>179</v>
      </c>
      <c r="BI16" s="300" t="s">
        <v>329</v>
      </c>
      <c r="BJ16" s="300" t="s">
        <v>4205</v>
      </c>
      <c r="BK16" s="299" t="s">
        <v>175</v>
      </c>
      <c r="BL16" s="301">
        <v>1237563.7630719999</v>
      </c>
      <c r="BM16" s="299" t="s">
        <v>309</v>
      </c>
      <c r="BN16" s="301"/>
      <c r="BO16" s="304">
        <v>38807</v>
      </c>
      <c r="BP16" s="304">
        <v>47938</v>
      </c>
      <c r="BQ16" s="297" t="s">
        <v>938</v>
      </c>
      <c r="BR16" s="297" t="s">
        <v>4768</v>
      </c>
      <c r="BS16" s="297">
        <v>38807</v>
      </c>
      <c r="BT16" s="297">
        <v>47938</v>
      </c>
      <c r="BU16" s="301">
        <v>56877.1</v>
      </c>
      <c r="BV16" s="301">
        <v>34.33</v>
      </c>
      <c r="BW16" s="301">
        <v>0</v>
      </c>
    </row>
    <row r="17" spans="1:75" s="289" customFormat="1" ht="18.2" customHeight="1" x14ac:dyDescent="0.15">
      <c r="A17" s="291">
        <v>15</v>
      </c>
      <c r="B17" s="292" t="s">
        <v>305</v>
      </c>
      <c r="C17" s="292" t="s">
        <v>306</v>
      </c>
      <c r="D17" s="312">
        <v>45170</v>
      </c>
      <c r="E17" s="293" t="s">
        <v>1130</v>
      </c>
      <c r="F17" s="308">
        <v>126</v>
      </c>
      <c r="G17" s="308">
        <v>125</v>
      </c>
      <c r="H17" s="295">
        <v>56536.09</v>
      </c>
      <c r="I17" s="295">
        <v>31867.95</v>
      </c>
      <c r="J17" s="295">
        <v>0</v>
      </c>
      <c r="K17" s="295">
        <v>88404.04</v>
      </c>
      <c r="L17" s="295">
        <v>414.56</v>
      </c>
      <c r="M17" s="295">
        <v>0</v>
      </c>
      <c r="N17" s="295">
        <v>0</v>
      </c>
      <c r="O17" s="295">
        <v>0</v>
      </c>
      <c r="P17" s="295">
        <v>0</v>
      </c>
      <c r="Q17" s="295">
        <v>0</v>
      </c>
      <c r="R17" s="295">
        <v>88404.04</v>
      </c>
      <c r="S17" s="295">
        <v>79704.39</v>
      </c>
      <c r="T17" s="295">
        <v>479.61</v>
      </c>
      <c r="U17" s="295">
        <v>0</v>
      </c>
      <c r="V17" s="295">
        <v>0</v>
      </c>
      <c r="W17" s="295">
        <v>0</v>
      </c>
      <c r="X17" s="295">
        <v>0</v>
      </c>
      <c r="Y17" s="295">
        <v>0</v>
      </c>
      <c r="Z17" s="295">
        <v>80184</v>
      </c>
      <c r="AA17" s="295">
        <v>0</v>
      </c>
      <c r="AB17" s="295">
        <v>0</v>
      </c>
      <c r="AC17" s="295">
        <v>0</v>
      </c>
      <c r="AD17" s="295">
        <v>0</v>
      </c>
      <c r="AE17" s="295">
        <v>0</v>
      </c>
      <c r="AF17" s="295">
        <v>0</v>
      </c>
      <c r="AG17" s="295">
        <v>0</v>
      </c>
      <c r="AH17" s="295">
        <v>0</v>
      </c>
      <c r="AI17" s="295">
        <v>0</v>
      </c>
      <c r="AJ17" s="295">
        <v>0</v>
      </c>
      <c r="AK17" s="295">
        <v>0</v>
      </c>
      <c r="AL17" s="295">
        <v>0</v>
      </c>
      <c r="AM17" s="295">
        <v>0</v>
      </c>
      <c r="AN17" s="295">
        <v>0</v>
      </c>
      <c r="AO17" s="295">
        <v>0</v>
      </c>
      <c r="AP17" s="295">
        <v>0</v>
      </c>
      <c r="AQ17" s="295">
        <v>0</v>
      </c>
      <c r="AR17" s="295">
        <v>0</v>
      </c>
      <c r="AS17" s="295">
        <v>0</v>
      </c>
      <c r="AT17" s="295">
        <f t="shared" si="0"/>
        <v>0</v>
      </c>
      <c r="AU17" s="295">
        <v>32282.51</v>
      </c>
      <c r="AV17" s="295">
        <v>80184</v>
      </c>
      <c r="AW17" s="296">
        <v>90</v>
      </c>
      <c r="AX17" s="296">
        <v>300</v>
      </c>
      <c r="AY17" s="295">
        <v>405877.35</v>
      </c>
      <c r="AZ17" s="295">
        <v>97042.28</v>
      </c>
      <c r="BA17" s="294">
        <v>88.000573000000003</v>
      </c>
      <c r="BB17" s="294">
        <v>80.167182546771599</v>
      </c>
      <c r="BC17" s="294">
        <v>10.18</v>
      </c>
      <c r="BD17" s="294"/>
      <c r="BE17" s="293" t="s">
        <v>4204</v>
      </c>
      <c r="BF17" s="291"/>
      <c r="BG17" s="293" t="s">
        <v>315</v>
      </c>
      <c r="BH17" s="293" t="s">
        <v>179</v>
      </c>
      <c r="BI17" s="293" t="s">
        <v>332</v>
      </c>
      <c r="BJ17" s="293" t="s">
        <v>4205</v>
      </c>
      <c r="BK17" s="292" t="s">
        <v>175</v>
      </c>
      <c r="BL17" s="294">
        <v>692300.52402784</v>
      </c>
      <c r="BM17" s="292" t="s">
        <v>309</v>
      </c>
      <c r="BN17" s="294"/>
      <c r="BO17" s="297">
        <v>38807</v>
      </c>
      <c r="BP17" s="297">
        <v>47938</v>
      </c>
      <c r="BQ17" s="297" t="s">
        <v>936</v>
      </c>
      <c r="BR17" s="297" t="s">
        <v>4769</v>
      </c>
      <c r="BS17" s="297">
        <v>38807</v>
      </c>
      <c r="BT17" s="297">
        <v>47938</v>
      </c>
      <c r="BU17" s="294">
        <v>23337.5</v>
      </c>
      <c r="BV17" s="294">
        <v>20.8</v>
      </c>
      <c r="BW17" s="294">
        <v>0</v>
      </c>
    </row>
    <row r="18" spans="1:75" s="289" customFormat="1" ht="18.2" customHeight="1" x14ac:dyDescent="0.15">
      <c r="A18" s="298">
        <v>16</v>
      </c>
      <c r="B18" s="299" t="s">
        <v>305</v>
      </c>
      <c r="C18" s="299" t="s">
        <v>306</v>
      </c>
      <c r="D18" s="313">
        <v>45170</v>
      </c>
      <c r="E18" s="300" t="s">
        <v>1131</v>
      </c>
      <c r="F18" s="309">
        <v>147</v>
      </c>
      <c r="G18" s="309">
        <v>146</v>
      </c>
      <c r="H18" s="302">
        <v>43480.800000000003</v>
      </c>
      <c r="I18" s="302">
        <v>25255.51</v>
      </c>
      <c r="J18" s="302">
        <v>0</v>
      </c>
      <c r="K18" s="302">
        <v>68736.31</v>
      </c>
      <c r="L18" s="302">
        <v>308.38</v>
      </c>
      <c r="M18" s="302">
        <v>0</v>
      </c>
      <c r="N18" s="302">
        <v>0</v>
      </c>
      <c r="O18" s="302">
        <v>0</v>
      </c>
      <c r="P18" s="302">
        <v>0</v>
      </c>
      <c r="Q18" s="302">
        <v>0</v>
      </c>
      <c r="R18" s="302">
        <v>68736.31</v>
      </c>
      <c r="S18" s="302">
        <v>75447.3</v>
      </c>
      <c r="T18" s="302">
        <v>383.72</v>
      </c>
      <c r="U18" s="302">
        <v>0</v>
      </c>
      <c r="V18" s="302">
        <v>0</v>
      </c>
      <c r="W18" s="302">
        <v>0</v>
      </c>
      <c r="X18" s="302">
        <v>0</v>
      </c>
      <c r="Y18" s="302">
        <v>0</v>
      </c>
      <c r="Z18" s="302">
        <v>75831.02</v>
      </c>
      <c r="AA18" s="302">
        <v>0</v>
      </c>
      <c r="AB18" s="302">
        <v>0</v>
      </c>
      <c r="AC18" s="302">
        <v>0</v>
      </c>
      <c r="AD18" s="302">
        <v>0</v>
      </c>
      <c r="AE18" s="302">
        <v>0</v>
      </c>
      <c r="AF18" s="302">
        <v>0</v>
      </c>
      <c r="AG18" s="302">
        <v>0</v>
      </c>
      <c r="AH18" s="302">
        <v>0</v>
      </c>
      <c r="AI18" s="302">
        <v>0</v>
      </c>
      <c r="AJ18" s="302">
        <v>0</v>
      </c>
      <c r="AK18" s="302">
        <v>0</v>
      </c>
      <c r="AL18" s="302">
        <v>0</v>
      </c>
      <c r="AM18" s="302">
        <v>0</v>
      </c>
      <c r="AN18" s="302">
        <v>0</v>
      </c>
      <c r="AO18" s="302">
        <v>0</v>
      </c>
      <c r="AP18" s="302">
        <v>0</v>
      </c>
      <c r="AQ18" s="302">
        <v>0</v>
      </c>
      <c r="AR18" s="302">
        <v>0</v>
      </c>
      <c r="AS18" s="302">
        <v>0</v>
      </c>
      <c r="AT18" s="295">
        <f t="shared" si="0"/>
        <v>0</v>
      </c>
      <c r="AU18" s="302">
        <v>25563.89</v>
      </c>
      <c r="AV18" s="302">
        <v>75831.02</v>
      </c>
      <c r="AW18" s="303">
        <v>91</v>
      </c>
      <c r="AX18" s="303">
        <v>300</v>
      </c>
      <c r="AY18" s="302">
        <v>343102.09</v>
      </c>
      <c r="AZ18" s="302">
        <v>72805.66</v>
      </c>
      <c r="BA18" s="301">
        <v>78.115817000000007</v>
      </c>
      <c r="BB18" s="301">
        <v>73.749664699355407</v>
      </c>
      <c r="BC18" s="301">
        <v>10.59</v>
      </c>
      <c r="BD18" s="301"/>
      <c r="BE18" s="300" t="s">
        <v>4204</v>
      </c>
      <c r="BF18" s="298"/>
      <c r="BG18" s="300" t="s">
        <v>333</v>
      </c>
      <c r="BH18" s="300" t="s">
        <v>193</v>
      </c>
      <c r="BI18" s="300" t="s">
        <v>334</v>
      </c>
      <c r="BJ18" s="300" t="s">
        <v>4205</v>
      </c>
      <c r="BK18" s="299" t="s">
        <v>175</v>
      </c>
      <c r="BL18" s="301">
        <v>538280.64229575999</v>
      </c>
      <c r="BM18" s="299" t="s">
        <v>309</v>
      </c>
      <c r="BN18" s="301"/>
      <c r="BO18" s="304">
        <v>38814</v>
      </c>
      <c r="BP18" s="304">
        <v>47945</v>
      </c>
      <c r="BQ18" s="297" t="s">
        <v>936</v>
      </c>
      <c r="BR18" s="297" t="s">
        <v>4769</v>
      </c>
      <c r="BS18" s="297">
        <v>38814</v>
      </c>
      <c r="BT18" s="297">
        <v>47945</v>
      </c>
      <c r="BU18" s="301">
        <v>20760.04</v>
      </c>
      <c r="BV18" s="301">
        <v>15.15</v>
      </c>
      <c r="BW18" s="301">
        <v>0</v>
      </c>
    </row>
    <row r="19" spans="1:75" s="289" customFormat="1" ht="18.2" customHeight="1" x14ac:dyDescent="0.15">
      <c r="A19" s="291">
        <v>17</v>
      </c>
      <c r="B19" s="292" t="s">
        <v>305</v>
      </c>
      <c r="C19" s="292" t="s">
        <v>306</v>
      </c>
      <c r="D19" s="312">
        <v>45170</v>
      </c>
      <c r="E19" s="293" t="s">
        <v>1132</v>
      </c>
      <c r="F19" s="308">
        <v>117</v>
      </c>
      <c r="G19" s="308">
        <v>116</v>
      </c>
      <c r="H19" s="295">
        <v>49574.239999999998</v>
      </c>
      <c r="I19" s="295">
        <v>25466.82</v>
      </c>
      <c r="J19" s="295">
        <v>0</v>
      </c>
      <c r="K19" s="295">
        <v>75041.06</v>
      </c>
      <c r="L19" s="295">
        <v>351.65</v>
      </c>
      <c r="M19" s="295">
        <v>0</v>
      </c>
      <c r="N19" s="295">
        <v>0</v>
      </c>
      <c r="O19" s="295">
        <v>0</v>
      </c>
      <c r="P19" s="295">
        <v>0</v>
      </c>
      <c r="Q19" s="295">
        <v>0</v>
      </c>
      <c r="R19" s="295">
        <v>75041.06</v>
      </c>
      <c r="S19" s="295">
        <v>66073.42</v>
      </c>
      <c r="T19" s="295">
        <v>437.49</v>
      </c>
      <c r="U19" s="295">
        <v>0</v>
      </c>
      <c r="V19" s="295">
        <v>0</v>
      </c>
      <c r="W19" s="295">
        <v>0</v>
      </c>
      <c r="X19" s="295">
        <v>0</v>
      </c>
      <c r="Y19" s="295">
        <v>0</v>
      </c>
      <c r="Z19" s="295">
        <v>66510.91</v>
      </c>
      <c r="AA19" s="295">
        <v>0</v>
      </c>
      <c r="AB19" s="295">
        <v>0</v>
      </c>
      <c r="AC19" s="295">
        <v>0</v>
      </c>
      <c r="AD19" s="295">
        <v>0</v>
      </c>
      <c r="AE19" s="295">
        <v>0</v>
      </c>
      <c r="AF19" s="295">
        <v>0</v>
      </c>
      <c r="AG19" s="295">
        <v>0</v>
      </c>
      <c r="AH19" s="295">
        <v>0</v>
      </c>
      <c r="AI19" s="295">
        <v>0</v>
      </c>
      <c r="AJ19" s="295">
        <v>0</v>
      </c>
      <c r="AK19" s="295">
        <v>0</v>
      </c>
      <c r="AL19" s="295">
        <v>0</v>
      </c>
      <c r="AM19" s="295">
        <v>0</v>
      </c>
      <c r="AN19" s="295">
        <v>0</v>
      </c>
      <c r="AO19" s="295">
        <v>0</v>
      </c>
      <c r="AP19" s="295">
        <v>0</v>
      </c>
      <c r="AQ19" s="295">
        <v>0</v>
      </c>
      <c r="AR19" s="295">
        <v>0</v>
      </c>
      <c r="AS19" s="295">
        <v>0</v>
      </c>
      <c r="AT19" s="295">
        <f t="shared" si="0"/>
        <v>0</v>
      </c>
      <c r="AU19" s="295">
        <v>25818.47</v>
      </c>
      <c r="AV19" s="295">
        <v>66510.91</v>
      </c>
      <c r="AW19" s="296">
        <v>91</v>
      </c>
      <c r="AX19" s="296">
        <v>300</v>
      </c>
      <c r="AY19" s="295">
        <v>340000.16</v>
      </c>
      <c r="AZ19" s="295">
        <v>83013.350000000006</v>
      </c>
      <c r="BA19" s="294">
        <v>89.999956999999995</v>
      </c>
      <c r="BB19" s="294">
        <v>81.356699533682502</v>
      </c>
      <c r="BC19" s="294">
        <v>10.59</v>
      </c>
      <c r="BD19" s="294"/>
      <c r="BE19" s="293" t="s">
        <v>4204</v>
      </c>
      <c r="BF19" s="291"/>
      <c r="BG19" s="293" t="s">
        <v>335</v>
      </c>
      <c r="BH19" s="293" t="s">
        <v>200</v>
      </c>
      <c r="BI19" s="293" t="s">
        <v>336</v>
      </c>
      <c r="BJ19" s="293" t="s">
        <v>4205</v>
      </c>
      <c r="BK19" s="292" t="s">
        <v>175</v>
      </c>
      <c r="BL19" s="294">
        <v>587653.74480175995</v>
      </c>
      <c r="BM19" s="292" t="s">
        <v>309</v>
      </c>
      <c r="BN19" s="294"/>
      <c r="BO19" s="297">
        <v>38827</v>
      </c>
      <c r="BP19" s="297">
        <v>47958</v>
      </c>
      <c r="BQ19" s="297" t="s">
        <v>4259</v>
      </c>
      <c r="BR19" s="297" t="s">
        <v>4770</v>
      </c>
      <c r="BS19" s="297">
        <v>38827</v>
      </c>
      <c r="BT19" s="297">
        <v>47958</v>
      </c>
      <c r="BU19" s="294">
        <v>18694.259999999998</v>
      </c>
      <c r="BV19" s="294">
        <v>17.28</v>
      </c>
      <c r="BW19" s="294">
        <v>0</v>
      </c>
    </row>
    <row r="20" spans="1:75" s="289" customFormat="1" ht="18.2" customHeight="1" x14ac:dyDescent="0.15">
      <c r="A20" s="298">
        <v>18</v>
      </c>
      <c r="B20" s="299" t="s">
        <v>305</v>
      </c>
      <c r="C20" s="299" t="s">
        <v>306</v>
      </c>
      <c r="D20" s="313">
        <v>45170</v>
      </c>
      <c r="E20" s="300" t="s">
        <v>1133</v>
      </c>
      <c r="F20" s="309">
        <v>160</v>
      </c>
      <c r="G20" s="309">
        <v>159</v>
      </c>
      <c r="H20" s="302">
        <v>49596.59</v>
      </c>
      <c r="I20" s="302">
        <v>29999.23</v>
      </c>
      <c r="J20" s="302">
        <v>0</v>
      </c>
      <c r="K20" s="302">
        <v>79595.820000000007</v>
      </c>
      <c r="L20" s="302">
        <v>351.74</v>
      </c>
      <c r="M20" s="302">
        <v>0</v>
      </c>
      <c r="N20" s="302">
        <v>0</v>
      </c>
      <c r="O20" s="302">
        <v>0</v>
      </c>
      <c r="P20" s="302">
        <v>0</v>
      </c>
      <c r="Q20" s="302">
        <v>0</v>
      </c>
      <c r="R20" s="302">
        <v>79595.820000000007</v>
      </c>
      <c r="S20" s="302">
        <v>95338.94</v>
      </c>
      <c r="T20" s="302">
        <v>437.69</v>
      </c>
      <c r="U20" s="302">
        <v>0</v>
      </c>
      <c r="V20" s="302">
        <v>0</v>
      </c>
      <c r="W20" s="302">
        <v>0</v>
      </c>
      <c r="X20" s="302">
        <v>0</v>
      </c>
      <c r="Y20" s="302">
        <v>0</v>
      </c>
      <c r="Z20" s="302">
        <v>95776.63</v>
      </c>
      <c r="AA20" s="302">
        <v>0</v>
      </c>
      <c r="AB20" s="302">
        <v>0</v>
      </c>
      <c r="AC20" s="302">
        <v>0</v>
      </c>
      <c r="AD20" s="302">
        <v>0</v>
      </c>
      <c r="AE20" s="302">
        <v>0</v>
      </c>
      <c r="AF20" s="302">
        <v>0</v>
      </c>
      <c r="AG20" s="302">
        <v>0</v>
      </c>
      <c r="AH20" s="302">
        <v>0</v>
      </c>
      <c r="AI20" s="302">
        <v>0</v>
      </c>
      <c r="AJ20" s="302">
        <v>0</v>
      </c>
      <c r="AK20" s="302">
        <v>0</v>
      </c>
      <c r="AL20" s="302">
        <v>0</v>
      </c>
      <c r="AM20" s="302">
        <v>0</v>
      </c>
      <c r="AN20" s="302">
        <v>0</v>
      </c>
      <c r="AO20" s="302">
        <v>0</v>
      </c>
      <c r="AP20" s="302">
        <v>0</v>
      </c>
      <c r="AQ20" s="302">
        <v>0</v>
      </c>
      <c r="AR20" s="302">
        <v>0</v>
      </c>
      <c r="AS20" s="302">
        <v>0</v>
      </c>
      <c r="AT20" s="295">
        <f t="shared" si="0"/>
        <v>0</v>
      </c>
      <c r="AU20" s="302">
        <v>30350.97</v>
      </c>
      <c r="AV20" s="302">
        <v>95776.63</v>
      </c>
      <c r="AW20" s="303">
        <v>91</v>
      </c>
      <c r="AX20" s="303">
        <v>300</v>
      </c>
      <c r="AY20" s="302">
        <v>340000.91</v>
      </c>
      <c r="AZ20" s="302">
        <v>83044.490000000005</v>
      </c>
      <c r="BA20" s="301">
        <v>89.999762000000004</v>
      </c>
      <c r="BB20" s="301">
        <v>86.262253596774897</v>
      </c>
      <c r="BC20" s="301">
        <v>10.59</v>
      </c>
      <c r="BD20" s="301"/>
      <c r="BE20" s="300" t="s">
        <v>4204</v>
      </c>
      <c r="BF20" s="298"/>
      <c r="BG20" s="300" t="s">
        <v>335</v>
      </c>
      <c r="BH20" s="300" t="s">
        <v>200</v>
      </c>
      <c r="BI20" s="300" t="s">
        <v>336</v>
      </c>
      <c r="BJ20" s="300" t="s">
        <v>4205</v>
      </c>
      <c r="BK20" s="299" t="s">
        <v>175</v>
      </c>
      <c r="BL20" s="301">
        <v>623322.50761871994</v>
      </c>
      <c r="BM20" s="299" t="s">
        <v>309</v>
      </c>
      <c r="BN20" s="301"/>
      <c r="BO20" s="304">
        <v>38824</v>
      </c>
      <c r="BP20" s="304">
        <v>47955</v>
      </c>
      <c r="BQ20" s="297" t="s">
        <v>955</v>
      </c>
      <c r="BR20" s="297" t="s">
        <v>4778</v>
      </c>
      <c r="BS20" s="297">
        <v>38824</v>
      </c>
      <c r="BT20" s="297">
        <v>47955</v>
      </c>
      <c r="BU20" s="301">
        <v>25459.5</v>
      </c>
      <c r="BV20" s="301">
        <v>17.28</v>
      </c>
      <c r="BW20" s="301">
        <v>0</v>
      </c>
    </row>
    <row r="21" spans="1:75" s="289" customFormat="1" ht="18.2" customHeight="1" x14ac:dyDescent="0.15">
      <c r="A21" s="291">
        <v>19</v>
      </c>
      <c r="B21" s="292" t="s">
        <v>305</v>
      </c>
      <c r="C21" s="292" t="s">
        <v>306</v>
      </c>
      <c r="D21" s="312">
        <v>45170</v>
      </c>
      <c r="E21" s="293" t="s">
        <v>1134</v>
      </c>
      <c r="F21" s="308">
        <v>68</v>
      </c>
      <c r="G21" s="308">
        <v>67</v>
      </c>
      <c r="H21" s="295">
        <v>50925.72</v>
      </c>
      <c r="I21" s="295">
        <v>18212.09</v>
      </c>
      <c r="J21" s="295">
        <v>0</v>
      </c>
      <c r="K21" s="295">
        <v>69137.81</v>
      </c>
      <c r="L21" s="295">
        <v>361.22</v>
      </c>
      <c r="M21" s="295">
        <v>0</v>
      </c>
      <c r="N21" s="295">
        <v>0</v>
      </c>
      <c r="O21" s="295">
        <v>0</v>
      </c>
      <c r="P21" s="295">
        <v>0</v>
      </c>
      <c r="Q21" s="295">
        <v>0</v>
      </c>
      <c r="R21" s="295">
        <v>69137.81</v>
      </c>
      <c r="S21" s="295">
        <v>36100.79</v>
      </c>
      <c r="T21" s="295">
        <v>449.42</v>
      </c>
      <c r="U21" s="295">
        <v>0</v>
      </c>
      <c r="V21" s="295">
        <v>0</v>
      </c>
      <c r="W21" s="295">
        <v>0</v>
      </c>
      <c r="X21" s="295">
        <v>0</v>
      </c>
      <c r="Y21" s="295">
        <v>0</v>
      </c>
      <c r="Z21" s="295">
        <v>36550.21</v>
      </c>
      <c r="AA21" s="295">
        <v>0</v>
      </c>
      <c r="AB21" s="295">
        <v>0</v>
      </c>
      <c r="AC21" s="295">
        <v>0</v>
      </c>
      <c r="AD21" s="295">
        <v>0</v>
      </c>
      <c r="AE21" s="295">
        <v>0</v>
      </c>
      <c r="AF21" s="295">
        <v>0</v>
      </c>
      <c r="AG21" s="295">
        <v>0</v>
      </c>
      <c r="AH21" s="295">
        <v>0</v>
      </c>
      <c r="AI21" s="295">
        <v>0</v>
      </c>
      <c r="AJ21" s="295">
        <v>0</v>
      </c>
      <c r="AK21" s="295">
        <v>0</v>
      </c>
      <c r="AL21" s="295">
        <v>0</v>
      </c>
      <c r="AM21" s="295">
        <v>0</v>
      </c>
      <c r="AN21" s="295">
        <v>0</v>
      </c>
      <c r="AO21" s="295">
        <v>0</v>
      </c>
      <c r="AP21" s="295">
        <v>0</v>
      </c>
      <c r="AQ21" s="295">
        <v>0</v>
      </c>
      <c r="AR21" s="295">
        <v>0</v>
      </c>
      <c r="AS21" s="295">
        <v>0</v>
      </c>
      <c r="AT21" s="295">
        <f t="shared" si="0"/>
        <v>0</v>
      </c>
      <c r="AU21" s="295">
        <v>18573.310000000001</v>
      </c>
      <c r="AV21" s="295">
        <v>36550.21</v>
      </c>
      <c r="AW21" s="296">
        <v>91</v>
      </c>
      <c r="AX21" s="296">
        <v>300</v>
      </c>
      <c r="AY21" s="295">
        <v>364502.24</v>
      </c>
      <c r="AZ21" s="295">
        <v>85275.15</v>
      </c>
      <c r="BA21" s="294">
        <v>86.295770000000005</v>
      </c>
      <c r="BB21" s="294">
        <v>69.965289419762996</v>
      </c>
      <c r="BC21" s="294">
        <v>10.59</v>
      </c>
      <c r="BD21" s="294"/>
      <c r="BE21" s="293" t="s">
        <v>4204</v>
      </c>
      <c r="BF21" s="291"/>
      <c r="BG21" s="293" t="s">
        <v>312</v>
      </c>
      <c r="BH21" s="293" t="s">
        <v>196</v>
      </c>
      <c r="BI21" s="293" t="s">
        <v>314</v>
      </c>
      <c r="BJ21" s="293" t="s">
        <v>4205</v>
      </c>
      <c r="BK21" s="292" t="s">
        <v>175</v>
      </c>
      <c r="BL21" s="294">
        <v>541424.82733976003</v>
      </c>
      <c r="BM21" s="292" t="s">
        <v>309</v>
      </c>
      <c r="BN21" s="294"/>
      <c r="BO21" s="297">
        <v>38835</v>
      </c>
      <c r="BP21" s="297">
        <v>47966</v>
      </c>
      <c r="BQ21" s="297" t="s">
        <v>4033</v>
      </c>
      <c r="BR21" s="297" t="s">
        <v>4759</v>
      </c>
      <c r="BS21" s="297">
        <v>38835</v>
      </c>
      <c r="BT21" s="297">
        <v>47966</v>
      </c>
      <c r="BU21" s="294">
        <v>11216.77</v>
      </c>
      <c r="BV21" s="294">
        <v>17.75</v>
      </c>
      <c r="BW21" s="294">
        <v>0</v>
      </c>
    </row>
    <row r="22" spans="1:75" s="289" customFormat="1" ht="18.2" customHeight="1" x14ac:dyDescent="0.15">
      <c r="A22" s="298">
        <v>20</v>
      </c>
      <c r="B22" s="299" t="s">
        <v>305</v>
      </c>
      <c r="C22" s="299" t="s">
        <v>306</v>
      </c>
      <c r="D22" s="313">
        <v>45170</v>
      </c>
      <c r="E22" s="300" t="s">
        <v>1135</v>
      </c>
      <c r="F22" s="309">
        <v>107</v>
      </c>
      <c r="G22" s="309">
        <v>106</v>
      </c>
      <c r="H22" s="302">
        <v>30162.73</v>
      </c>
      <c r="I22" s="302">
        <v>14690.01</v>
      </c>
      <c r="J22" s="302">
        <v>0</v>
      </c>
      <c r="K22" s="302">
        <v>44852.74</v>
      </c>
      <c r="L22" s="302">
        <v>213.93</v>
      </c>
      <c r="M22" s="302">
        <v>0</v>
      </c>
      <c r="N22" s="302">
        <v>0</v>
      </c>
      <c r="O22" s="302">
        <v>0</v>
      </c>
      <c r="P22" s="302">
        <v>0</v>
      </c>
      <c r="Q22" s="302">
        <v>0</v>
      </c>
      <c r="R22" s="302">
        <v>44852.74</v>
      </c>
      <c r="S22" s="302">
        <v>36202.71</v>
      </c>
      <c r="T22" s="302">
        <v>266.19</v>
      </c>
      <c r="U22" s="302">
        <v>0</v>
      </c>
      <c r="V22" s="302">
        <v>0</v>
      </c>
      <c r="W22" s="302">
        <v>0</v>
      </c>
      <c r="X22" s="302">
        <v>0</v>
      </c>
      <c r="Y22" s="302">
        <v>0</v>
      </c>
      <c r="Z22" s="302">
        <v>36468.9</v>
      </c>
      <c r="AA22" s="302">
        <v>0</v>
      </c>
      <c r="AB22" s="302">
        <v>0</v>
      </c>
      <c r="AC22" s="302">
        <v>0</v>
      </c>
      <c r="AD22" s="302">
        <v>0</v>
      </c>
      <c r="AE22" s="302">
        <v>0</v>
      </c>
      <c r="AF22" s="302">
        <v>0</v>
      </c>
      <c r="AG22" s="302">
        <v>0</v>
      </c>
      <c r="AH22" s="302">
        <v>0</v>
      </c>
      <c r="AI22" s="302">
        <v>0</v>
      </c>
      <c r="AJ22" s="302">
        <v>0</v>
      </c>
      <c r="AK22" s="302">
        <v>0</v>
      </c>
      <c r="AL22" s="302">
        <v>0</v>
      </c>
      <c r="AM22" s="302">
        <v>0</v>
      </c>
      <c r="AN22" s="302">
        <v>0</v>
      </c>
      <c r="AO22" s="302">
        <v>0</v>
      </c>
      <c r="AP22" s="302">
        <v>0</v>
      </c>
      <c r="AQ22" s="302">
        <v>0</v>
      </c>
      <c r="AR22" s="302">
        <v>0</v>
      </c>
      <c r="AS22" s="302">
        <v>0</v>
      </c>
      <c r="AT22" s="295">
        <f t="shared" si="0"/>
        <v>0</v>
      </c>
      <c r="AU22" s="302">
        <v>14903.94</v>
      </c>
      <c r="AV22" s="302">
        <v>36468.9</v>
      </c>
      <c r="AW22" s="303">
        <v>91</v>
      </c>
      <c r="AX22" s="303">
        <v>300</v>
      </c>
      <c r="AY22" s="302">
        <v>241998.92</v>
      </c>
      <c r="AZ22" s="302">
        <v>50506.31</v>
      </c>
      <c r="BA22" s="301">
        <v>76.983816000000004</v>
      </c>
      <c r="BB22" s="301">
        <v>68.366409726939906</v>
      </c>
      <c r="BC22" s="301">
        <v>10.59</v>
      </c>
      <c r="BD22" s="301"/>
      <c r="BE22" s="300" t="s">
        <v>4204</v>
      </c>
      <c r="BF22" s="298"/>
      <c r="BG22" s="300" t="s">
        <v>312</v>
      </c>
      <c r="BH22" s="300" t="s">
        <v>196</v>
      </c>
      <c r="BI22" s="300" t="s">
        <v>314</v>
      </c>
      <c r="BJ22" s="300" t="s">
        <v>4205</v>
      </c>
      <c r="BK22" s="299" t="s">
        <v>175</v>
      </c>
      <c r="BL22" s="301">
        <v>351246.11280304001</v>
      </c>
      <c r="BM22" s="299" t="s">
        <v>309</v>
      </c>
      <c r="BN22" s="301"/>
      <c r="BO22" s="304">
        <v>38835</v>
      </c>
      <c r="BP22" s="304">
        <v>47966</v>
      </c>
      <c r="BQ22" s="297" t="s">
        <v>948</v>
      </c>
      <c r="BR22" s="297" t="s">
        <v>4772</v>
      </c>
      <c r="BS22" s="297">
        <v>38835</v>
      </c>
      <c r="BT22" s="297">
        <v>47966</v>
      </c>
      <c r="BU22" s="301">
        <v>10557.24</v>
      </c>
      <c r="BV22" s="301">
        <v>10.51</v>
      </c>
      <c r="BW22" s="301">
        <v>0</v>
      </c>
    </row>
    <row r="23" spans="1:75" s="289" customFormat="1" ht="18.2" customHeight="1" x14ac:dyDescent="0.15">
      <c r="A23" s="291">
        <v>21</v>
      </c>
      <c r="B23" s="292" t="s">
        <v>305</v>
      </c>
      <c r="C23" s="292" t="s">
        <v>306</v>
      </c>
      <c r="D23" s="312">
        <v>45170</v>
      </c>
      <c r="E23" s="293" t="s">
        <v>1136</v>
      </c>
      <c r="F23" s="308">
        <v>172</v>
      </c>
      <c r="G23" s="308">
        <v>171</v>
      </c>
      <c r="H23" s="295">
        <v>50256.24</v>
      </c>
      <c r="I23" s="295">
        <v>31398.73</v>
      </c>
      <c r="J23" s="295">
        <v>0</v>
      </c>
      <c r="K23" s="295">
        <v>81654.97</v>
      </c>
      <c r="L23" s="295">
        <v>356.43</v>
      </c>
      <c r="M23" s="295">
        <v>0</v>
      </c>
      <c r="N23" s="295">
        <v>0</v>
      </c>
      <c r="O23" s="295">
        <v>0</v>
      </c>
      <c r="P23" s="295">
        <v>0</v>
      </c>
      <c r="Q23" s="295">
        <v>0</v>
      </c>
      <c r="R23" s="295">
        <v>81654.97</v>
      </c>
      <c r="S23" s="295">
        <v>105391.01</v>
      </c>
      <c r="T23" s="295">
        <v>443.51</v>
      </c>
      <c r="U23" s="295">
        <v>0</v>
      </c>
      <c r="V23" s="295">
        <v>0</v>
      </c>
      <c r="W23" s="295">
        <v>0</v>
      </c>
      <c r="X23" s="295">
        <v>0</v>
      </c>
      <c r="Y23" s="295">
        <v>0</v>
      </c>
      <c r="Z23" s="295">
        <v>105834.52</v>
      </c>
      <c r="AA23" s="295">
        <v>0</v>
      </c>
      <c r="AB23" s="295">
        <v>0</v>
      </c>
      <c r="AC23" s="295">
        <v>0</v>
      </c>
      <c r="AD23" s="295">
        <v>0</v>
      </c>
      <c r="AE23" s="295">
        <v>0</v>
      </c>
      <c r="AF23" s="295">
        <v>0</v>
      </c>
      <c r="AG23" s="295">
        <v>0</v>
      </c>
      <c r="AH23" s="295">
        <v>0</v>
      </c>
      <c r="AI23" s="295">
        <v>0</v>
      </c>
      <c r="AJ23" s="295">
        <v>0</v>
      </c>
      <c r="AK23" s="295">
        <v>0</v>
      </c>
      <c r="AL23" s="295">
        <v>0</v>
      </c>
      <c r="AM23" s="295">
        <v>0</v>
      </c>
      <c r="AN23" s="295">
        <v>0</v>
      </c>
      <c r="AO23" s="295">
        <v>0</v>
      </c>
      <c r="AP23" s="295">
        <v>0</v>
      </c>
      <c r="AQ23" s="295">
        <v>0</v>
      </c>
      <c r="AR23" s="295">
        <v>0</v>
      </c>
      <c r="AS23" s="295">
        <v>0</v>
      </c>
      <c r="AT23" s="295">
        <f t="shared" si="0"/>
        <v>0</v>
      </c>
      <c r="AU23" s="295">
        <v>31755.16</v>
      </c>
      <c r="AV23" s="295">
        <v>105834.52</v>
      </c>
      <c r="AW23" s="296">
        <v>91</v>
      </c>
      <c r="AX23" s="296">
        <v>300</v>
      </c>
      <c r="AY23" s="295">
        <v>357403.97</v>
      </c>
      <c r="AZ23" s="295">
        <v>84150</v>
      </c>
      <c r="BA23" s="294">
        <v>86.846945000000005</v>
      </c>
      <c r="BB23" s="294">
        <v>84.271951141612007</v>
      </c>
      <c r="BC23" s="294">
        <v>10.59</v>
      </c>
      <c r="BD23" s="294"/>
      <c r="BE23" s="293" t="s">
        <v>4204</v>
      </c>
      <c r="BF23" s="291"/>
      <c r="BG23" s="293" t="s">
        <v>312</v>
      </c>
      <c r="BH23" s="293" t="s">
        <v>188</v>
      </c>
      <c r="BI23" s="293" t="s">
        <v>313</v>
      </c>
      <c r="BJ23" s="293" t="s">
        <v>4205</v>
      </c>
      <c r="BK23" s="292" t="s">
        <v>175</v>
      </c>
      <c r="BL23" s="294">
        <v>639447.90894711995</v>
      </c>
      <c r="BM23" s="292" t="s">
        <v>309</v>
      </c>
      <c r="BN23" s="294"/>
      <c r="BO23" s="297">
        <v>38834</v>
      </c>
      <c r="BP23" s="297">
        <v>47965</v>
      </c>
      <c r="BQ23" s="297" t="s">
        <v>4123</v>
      </c>
      <c r="BR23" s="297" t="s">
        <v>4760</v>
      </c>
      <c r="BS23" s="297">
        <v>38834</v>
      </c>
      <c r="BT23" s="297">
        <v>47965</v>
      </c>
      <c r="BU23" s="294">
        <v>27903.02</v>
      </c>
      <c r="BV23" s="294">
        <v>17.510000000000002</v>
      </c>
      <c r="BW23" s="294">
        <v>0</v>
      </c>
    </row>
    <row r="24" spans="1:75" s="289" customFormat="1" ht="18.2" customHeight="1" x14ac:dyDescent="0.15">
      <c r="A24" s="298">
        <v>22</v>
      </c>
      <c r="B24" s="299" t="s">
        <v>305</v>
      </c>
      <c r="C24" s="299" t="s">
        <v>306</v>
      </c>
      <c r="D24" s="313">
        <v>45170</v>
      </c>
      <c r="E24" s="300" t="s">
        <v>1137</v>
      </c>
      <c r="F24" s="309">
        <v>119</v>
      </c>
      <c r="G24" s="309">
        <v>118</v>
      </c>
      <c r="H24" s="302">
        <v>33335.730000000003</v>
      </c>
      <c r="I24" s="302">
        <v>17296.29</v>
      </c>
      <c r="J24" s="302">
        <v>0</v>
      </c>
      <c r="K24" s="302">
        <v>50632.02</v>
      </c>
      <c r="L24" s="302">
        <v>236.5</v>
      </c>
      <c r="M24" s="302">
        <v>0</v>
      </c>
      <c r="N24" s="302">
        <v>0</v>
      </c>
      <c r="O24" s="302">
        <v>0</v>
      </c>
      <c r="P24" s="302">
        <v>0</v>
      </c>
      <c r="Q24" s="302">
        <v>0</v>
      </c>
      <c r="R24" s="302">
        <v>50632.02</v>
      </c>
      <c r="S24" s="302">
        <v>45325.13</v>
      </c>
      <c r="T24" s="302">
        <v>294.19</v>
      </c>
      <c r="U24" s="302">
        <v>0</v>
      </c>
      <c r="V24" s="302">
        <v>0</v>
      </c>
      <c r="W24" s="302">
        <v>0</v>
      </c>
      <c r="X24" s="302">
        <v>0</v>
      </c>
      <c r="Y24" s="302">
        <v>0</v>
      </c>
      <c r="Z24" s="302">
        <v>45619.32</v>
      </c>
      <c r="AA24" s="302">
        <v>0</v>
      </c>
      <c r="AB24" s="302">
        <v>0</v>
      </c>
      <c r="AC24" s="302">
        <v>0</v>
      </c>
      <c r="AD24" s="302">
        <v>0</v>
      </c>
      <c r="AE24" s="302">
        <v>0</v>
      </c>
      <c r="AF24" s="302">
        <v>0</v>
      </c>
      <c r="AG24" s="302">
        <v>0</v>
      </c>
      <c r="AH24" s="302">
        <v>0</v>
      </c>
      <c r="AI24" s="302">
        <v>0</v>
      </c>
      <c r="AJ24" s="302">
        <v>0</v>
      </c>
      <c r="AK24" s="302">
        <v>0</v>
      </c>
      <c r="AL24" s="302">
        <v>0</v>
      </c>
      <c r="AM24" s="302">
        <v>0</v>
      </c>
      <c r="AN24" s="302">
        <v>0</v>
      </c>
      <c r="AO24" s="302">
        <v>0</v>
      </c>
      <c r="AP24" s="302">
        <v>0</v>
      </c>
      <c r="AQ24" s="302">
        <v>0</v>
      </c>
      <c r="AR24" s="302">
        <v>0</v>
      </c>
      <c r="AS24" s="302">
        <v>0</v>
      </c>
      <c r="AT24" s="295">
        <f t="shared" si="0"/>
        <v>0</v>
      </c>
      <c r="AU24" s="302">
        <v>17532.79</v>
      </c>
      <c r="AV24" s="302">
        <v>45619.32</v>
      </c>
      <c r="AW24" s="303">
        <v>91</v>
      </c>
      <c r="AX24" s="303">
        <v>300</v>
      </c>
      <c r="AY24" s="302">
        <v>284001.91999999998</v>
      </c>
      <c r="AZ24" s="302">
        <v>55825.33</v>
      </c>
      <c r="BA24" s="301">
        <v>72.506549000000007</v>
      </c>
      <c r="BB24" s="301">
        <v>65.761421188177096</v>
      </c>
      <c r="BC24" s="301">
        <v>10.59</v>
      </c>
      <c r="BD24" s="301"/>
      <c r="BE24" s="300" t="s">
        <v>4204</v>
      </c>
      <c r="BF24" s="298"/>
      <c r="BG24" s="300" t="s">
        <v>312</v>
      </c>
      <c r="BH24" s="300" t="s">
        <v>196</v>
      </c>
      <c r="BI24" s="300" t="s">
        <v>314</v>
      </c>
      <c r="BJ24" s="300" t="s">
        <v>4205</v>
      </c>
      <c r="BK24" s="299" t="s">
        <v>175</v>
      </c>
      <c r="BL24" s="301">
        <v>396504.20929392002</v>
      </c>
      <c r="BM24" s="299" t="s">
        <v>309</v>
      </c>
      <c r="BN24" s="301"/>
      <c r="BO24" s="304">
        <v>38835</v>
      </c>
      <c r="BP24" s="304">
        <v>47966</v>
      </c>
      <c r="BQ24" s="297" t="s">
        <v>929</v>
      </c>
      <c r="BR24" s="297" t="s">
        <v>4777</v>
      </c>
      <c r="BS24" s="297">
        <v>38835</v>
      </c>
      <c r="BT24" s="297">
        <v>47966</v>
      </c>
      <c r="BU24" s="301">
        <v>13067.22</v>
      </c>
      <c r="BV24" s="301">
        <v>11.62</v>
      </c>
      <c r="BW24" s="301">
        <v>0</v>
      </c>
    </row>
    <row r="25" spans="1:75" s="289" customFormat="1" ht="18.2" customHeight="1" x14ac:dyDescent="0.15">
      <c r="A25" s="291">
        <v>23</v>
      </c>
      <c r="B25" s="292" t="s">
        <v>305</v>
      </c>
      <c r="C25" s="292" t="s">
        <v>306</v>
      </c>
      <c r="D25" s="312">
        <v>45170</v>
      </c>
      <c r="E25" s="293" t="s">
        <v>1138</v>
      </c>
      <c r="F25" s="308">
        <v>156</v>
      </c>
      <c r="G25" s="308">
        <v>155</v>
      </c>
      <c r="H25" s="295">
        <v>19801.650000000001</v>
      </c>
      <c r="I25" s="295">
        <v>45372.62</v>
      </c>
      <c r="J25" s="295">
        <v>0</v>
      </c>
      <c r="K25" s="295">
        <v>65174.27</v>
      </c>
      <c r="L25" s="295">
        <v>538.32000000000005</v>
      </c>
      <c r="M25" s="295">
        <v>0</v>
      </c>
      <c r="N25" s="295">
        <v>0</v>
      </c>
      <c r="O25" s="295">
        <v>0</v>
      </c>
      <c r="P25" s="295">
        <v>0</v>
      </c>
      <c r="Q25" s="295">
        <v>0</v>
      </c>
      <c r="R25" s="295">
        <v>65174.27</v>
      </c>
      <c r="S25" s="295">
        <v>65153.23</v>
      </c>
      <c r="T25" s="295">
        <v>174.75</v>
      </c>
      <c r="U25" s="295">
        <v>0</v>
      </c>
      <c r="V25" s="295">
        <v>0</v>
      </c>
      <c r="W25" s="295">
        <v>0</v>
      </c>
      <c r="X25" s="295">
        <v>0</v>
      </c>
      <c r="Y25" s="295">
        <v>0</v>
      </c>
      <c r="Z25" s="295">
        <v>65327.98</v>
      </c>
      <c r="AA25" s="295">
        <v>0</v>
      </c>
      <c r="AB25" s="295">
        <v>0</v>
      </c>
      <c r="AC25" s="295">
        <v>0</v>
      </c>
      <c r="AD25" s="295">
        <v>0</v>
      </c>
      <c r="AE25" s="295">
        <v>0</v>
      </c>
      <c r="AF25" s="295">
        <v>0</v>
      </c>
      <c r="AG25" s="295">
        <v>0</v>
      </c>
      <c r="AH25" s="295">
        <v>0</v>
      </c>
      <c r="AI25" s="295">
        <v>0</v>
      </c>
      <c r="AJ25" s="295">
        <v>0</v>
      </c>
      <c r="AK25" s="295">
        <v>0</v>
      </c>
      <c r="AL25" s="295">
        <v>0</v>
      </c>
      <c r="AM25" s="295">
        <v>0</v>
      </c>
      <c r="AN25" s="295">
        <v>0</v>
      </c>
      <c r="AO25" s="295">
        <v>0</v>
      </c>
      <c r="AP25" s="295">
        <v>0</v>
      </c>
      <c r="AQ25" s="295">
        <v>0</v>
      </c>
      <c r="AR25" s="295">
        <v>0</v>
      </c>
      <c r="AS25" s="295">
        <v>0</v>
      </c>
      <c r="AT25" s="295">
        <f t="shared" si="0"/>
        <v>0</v>
      </c>
      <c r="AU25" s="295">
        <v>45910.94</v>
      </c>
      <c r="AV25" s="295">
        <v>65327.98</v>
      </c>
      <c r="AW25" s="296">
        <v>31</v>
      </c>
      <c r="AX25" s="296">
        <v>240</v>
      </c>
      <c r="AY25" s="295">
        <v>290799.82</v>
      </c>
      <c r="AZ25" s="295">
        <v>70991.95</v>
      </c>
      <c r="BA25" s="294">
        <v>90.000050999999999</v>
      </c>
      <c r="BB25" s="294">
        <v>82.624686656554303</v>
      </c>
      <c r="BC25" s="294">
        <v>10.59</v>
      </c>
      <c r="BD25" s="294"/>
      <c r="BE25" s="293" t="s">
        <v>4204</v>
      </c>
      <c r="BF25" s="291"/>
      <c r="BG25" s="293" t="s">
        <v>312</v>
      </c>
      <c r="BH25" s="293" t="s">
        <v>189</v>
      </c>
      <c r="BI25" s="293" t="s">
        <v>323</v>
      </c>
      <c r="BJ25" s="293" t="s">
        <v>4205</v>
      </c>
      <c r="BK25" s="292" t="s">
        <v>175</v>
      </c>
      <c r="BL25" s="294">
        <v>510385.96509991999</v>
      </c>
      <c r="BM25" s="292" t="s">
        <v>309</v>
      </c>
      <c r="BN25" s="294"/>
      <c r="BO25" s="297">
        <v>38828</v>
      </c>
      <c r="BP25" s="297">
        <v>46133</v>
      </c>
      <c r="BQ25" s="297" t="s">
        <v>947</v>
      </c>
      <c r="BR25" s="297" t="s">
        <v>4774</v>
      </c>
      <c r="BS25" s="297">
        <v>38828</v>
      </c>
      <c r="BT25" s="297">
        <v>46133</v>
      </c>
      <c r="BU25" s="294">
        <v>20908.18</v>
      </c>
      <c r="BV25" s="294">
        <v>14.88</v>
      </c>
      <c r="BW25" s="294">
        <v>0</v>
      </c>
    </row>
    <row r="26" spans="1:75" s="289" customFormat="1" ht="18.2" customHeight="1" x14ac:dyDescent="0.15">
      <c r="A26" s="298">
        <v>24</v>
      </c>
      <c r="B26" s="299" t="s">
        <v>305</v>
      </c>
      <c r="C26" s="299" t="s">
        <v>306</v>
      </c>
      <c r="D26" s="313">
        <v>45170</v>
      </c>
      <c r="E26" s="300" t="s">
        <v>1139</v>
      </c>
      <c r="F26" s="309">
        <v>163</v>
      </c>
      <c r="G26" s="309">
        <v>162</v>
      </c>
      <c r="H26" s="302">
        <v>45916.65</v>
      </c>
      <c r="I26" s="302">
        <v>30872.9</v>
      </c>
      <c r="J26" s="302">
        <v>0</v>
      </c>
      <c r="K26" s="302">
        <v>76789.55</v>
      </c>
      <c r="L26" s="302">
        <v>358.92</v>
      </c>
      <c r="M26" s="302">
        <v>0</v>
      </c>
      <c r="N26" s="302">
        <v>0</v>
      </c>
      <c r="O26" s="302">
        <v>0</v>
      </c>
      <c r="P26" s="302">
        <v>0</v>
      </c>
      <c r="Q26" s="302">
        <v>0</v>
      </c>
      <c r="R26" s="302">
        <v>76789.55</v>
      </c>
      <c r="S26" s="302">
        <v>92916.17</v>
      </c>
      <c r="T26" s="302">
        <v>405.21</v>
      </c>
      <c r="U26" s="302">
        <v>0</v>
      </c>
      <c r="V26" s="302">
        <v>0</v>
      </c>
      <c r="W26" s="302">
        <v>0</v>
      </c>
      <c r="X26" s="302">
        <v>0</v>
      </c>
      <c r="Y26" s="302">
        <v>0</v>
      </c>
      <c r="Z26" s="302">
        <v>93321.38</v>
      </c>
      <c r="AA26" s="302">
        <v>0</v>
      </c>
      <c r="AB26" s="302">
        <v>0</v>
      </c>
      <c r="AC26" s="302">
        <v>0</v>
      </c>
      <c r="AD26" s="302">
        <v>0</v>
      </c>
      <c r="AE26" s="302">
        <v>0</v>
      </c>
      <c r="AF26" s="302">
        <v>0</v>
      </c>
      <c r="AG26" s="302">
        <v>0</v>
      </c>
      <c r="AH26" s="302">
        <v>0</v>
      </c>
      <c r="AI26" s="302">
        <v>0</v>
      </c>
      <c r="AJ26" s="302">
        <v>0</v>
      </c>
      <c r="AK26" s="302">
        <v>0</v>
      </c>
      <c r="AL26" s="302">
        <v>0</v>
      </c>
      <c r="AM26" s="302">
        <v>0</v>
      </c>
      <c r="AN26" s="302">
        <v>0</v>
      </c>
      <c r="AO26" s="302">
        <v>0</v>
      </c>
      <c r="AP26" s="302">
        <v>0</v>
      </c>
      <c r="AQ26" s="302">
        <v>0</v>
      </c>
      <c r="AR26" s="302">
        <v>0</v>
      </c>
      <c r="AS26" s="302">
        <v>0</v>
      </c>
      <c r="AT26" s="295">
        <f t="shared" si="0"/>
        <v>0</v>
      </c>
      <c r="AU26" s="302">
        <v>31231.82</v>
      </c>
      <c r="AV26" s="302">
        <v>93321.38</v>
      </c>
      <c r="AW26" s="303">
        <v>85</v>
      </c>
      <c r="AX26" s="303">
        <v>300</v>
      </c>
      <c r="AY26" s="302">
        <v>324998.07</v>
      </c>
      <c r="AZ26" s="302">
        <v>80382.740000000005</v>
      </c>
      <c r="BA26" s="301">
        <v>88.952710999999994</v>
      </c>
      <c r="BB26" s="301">
        <v>84.976434604867293</v>
      </c>
      <c r="BC26" s="301">
        <v>10.59</v>
      </c>
      <c r="BD26" s="301"/>
      <c r="BE26" s="300" t="s">
        <v>4204</v>
      </c>
      <c r="BF26" s="298"/>
      <c r="BG26" s="300" t="s">
        <v>312</v>
      </c>
      <c r="BH26" s="300" t="s">
        <v>340</v>
      </c>
      <c r="BI26" s="300" t="s">
        <v>341</v>
      </c>
      <c r="BJ26" s="300" t="s">
        <v>4205</v>
      </c>
      <c r="BK26" s="299" t="s">
        <v>175</v>
      </c>
      <c r="BL26" s="301">
        <v>601346.33784679999</v>
      </c>
      <c r="BM26" s="299" t="s">
        <v>309</v>
      </c>
      <c r="BN26" s="301"/>
      <c r="BO26" s="304">
        <v>38644</v>
      </c>
      <c r="BP26" s="304">
        <v>47775</v>
      </c>
      <c r="BQ26" s="297" t="s">
        <v>942</v>
      </c>
      <c r="BR26" s="297" t="s">
        <v>4776</v>
      </c>
      <c r="BS26" s="297">
        <v>38644</v>
      </c>
      <c r="BT26" s="297">
        <v>47775</v>
      </c>
      <c r="BU26" s="301">
        <v>25196.26</v>
      </c>
      <c r="BV26" s="301">
        <v>16.73</v>
      </c>
      <c r="BW26" s="301">
        <v>0</v>
      </c>
    </row>
    <row r="27" spans="1:75" s="289" customFormat="1" ht="18.2" customHeight="1" x14ac:dyDescent="0.15">
      <c r="A27" s="291">
        <v>25</v>
      </c>
      <c r="B27" s="292" t="s">
        <v>305</v>
      </c>
      <c r="C27" s="292" t="s">
        <v>306</v>
      </c>
      <c r="D27" s="312">
        <v>45170</v>
      </c>
      <c r="E27" s="293" t="s">
        <v>1140</v>
      </c>
      <c r="F27" s="308">
        <v>151</v>
      </c>
      <c r="G27" s="308">
        <v>150</v>
      </c>
      <c r="H27" s="295">
        <v>44727.93</v>
      </c>
      <c r="I27" s="295">
        <v>29010.92</v>
      </c>
      <c r="J27" s="295">
        <v>0</v>
      </c>
      <c r="K27" s="295">
        <v>73738.850000000006</v>
      </c>
      <c r="L27" s="295">
        <v>349.61</v>
      </c>
      <c r="M27" s="295">
        <v>0</v>
      </c>
      <c r="N27" s="295">
        <v>0</v>
      </c>
      <c r="O27" s="295">
        <v>0</v>
      </c>
      <c r="P27" s="295">
        <v>0</v>
      </c>
      <c r="Q27" s="295">
        <v>0</v>
      </c>
      <c r="R27" s="295">
        <v>73738.850000000006</v>
      </c>
      <c r="S27" s="295">
        <v>82336.81</v>
      </c>
      <c r="T27" s="295">
        <v>394.72</v>
      </c>
      <c r="U27" s="295">
        <v>0</v>
      </c>
      <c r="V27" s="295">
        <v>0</v>
      </c>
      <c r="W27" s="295">
        <v>0</v>
      </c>
      <c r="X27" s="295">
        <v>0</v>
      </c>
      <c r="Y27" s="295">
        <v>0</v>
      </c>
      <c r="Z27" s="295">
        <v>82731.53</v>
      </c>
      <c r="AA27" s="295">
        <v>0</v>
      </c>
      <c r="AB27" s="295">
        <v>0</v>
      </c>
      <c r="AC27" s="295">
        <v>0</v>
      </c>
      <c r="AD27" s="295">
        <v>0</v>
      </c>
      <c r="AE27" s="295">
        <v>0</v>
      </c>
      <c r="AF27" s="295">
        <v>0</v>
      </c>
      <c r="AG27" s="295">
        <v>0</v>
      </c>
      <c r="AH27" s="295">
        <v>0</v>
      </c>
      <c r="AI27" s="295">
        <v>0</v>
      </c>
      <c r="AJ27" s="295">
        <v>0</v>
      </c>
      <c r="AK27" s="295">
        <v>0</v>
      </c>
      <c r="AL27" s="295">
        <v>0</v>
      </c>
      <c r="AM27" s="295">
        <v>0</v>
      </c>
      <c r="AN27" s="295">
        <v>0</v>
      </c>
      <c r="AO27" s="295">
        <v>0</v>
      </c>
      <c r="AP27" s="295">
        <v>0</v>
      </c>
      <c r="AQ27" s="295">
        <v>0</v>
      </c>
      <c r="AR27" s="295">
        <v>0</v>
      </c>
      <c r="AS27" s="295">
        <v>0</v>
      </c>
      <c r="AT27" s="295">
        <f t="shared" si="0"/>
        <v>0</v>
      </c>
      <c r="AU27" s="295">
        <v>29360.53</v>
      </c>
      <c r="AV27" s="295">
        <v>82731.53</v>
      </c>
      <c r="AW27" s="296">
        <v>85</v>
      </c>
      <c r="AX27" s="296">
        <v>300</v>
      </c>
      <c r="AY27" s="295">
        <v>341003.16</v>
      </c>
      <c r="AZ27" s="295">
        <v>78300</v>
      </c>
      <c r="BA27" s="294">
        <v>82.587619000000004</v>
      </c>
      <c r="BB27" s="294">
        <v>77.7767056104489</v>
      </c>
      <c r="BC27" s="294">
        <v>10.59</v>
      </c>
      <c r="BD27" s="294"/>
      <c r="BE27" s="293" t="s">
        <v>4204</v>
      </c>
      <c r="BF27" s="291"/>
      <c r="BG27" s="293" t="s">
        <v>333</v>
      </c>
      <c r="BH27" s="293" t="s">
        <v>193</v>
      </c>
      <c r="BI27" s="293" t="s">
        <v>342</v>
      </c>
      <c r="BJ27" s="293" t="s">
        <v>4205</v>
      </c>
      <c r="BK27" s="292" t="s">
        <v>175</v>
      </c>
      <c r="BL27" s="294">
        <v>577456.01327959995</v>
      </c>
      <c r="BM27" s="292" t="s">
        <v>309</v>
      </c>
      <c r="BN27" s="294"/>
      <c r="BO27" s="297">
        <v>38646</v>
      </c>
      <c r="BP27" s="297">
        <v>47777</v>
      </c>
      <c r="BQ27" s="297" t="s">
        <v>946</v>
      </c>
      <c r="BR27" s="297" t="s">
        <v>4775</v>
      </c>
      <c r="BS27" s="297">
        <v>38646</v>
      </c>
      <c r="BT27" s="297">
        <v>47777</v>
      </c>
      <c r="BU27" s="294">
        <v>22817.81</v>
      </c>
      <c r="BV27" s="294">
        <v>16.29</v>
      </c>
      <c r="BW27" s="294">
        <v>0</v>
      </c>
    </row>
    <row r="28" spans="1:75" s="289" customFormat="1" ht="18.2" customHeight="1" x14ac:dyDescent="0.15">
      <c r="A28" s="298">
        <v>26</v>
      </c>
      <c r="B28" s="299" t="s">
        <v>305</v>
      </c>
      <c r="C28" s="299" t="s">
        <v>306</v>
      </c>
      <c r="D28" s="313">
        <v>45170</v>
      </c>
      <c r="E28" s="300" t="s">
        <v>1141</v>
      </c>
      <c r="F28" s="309">
        <v>177</v>
      </c>
      <c r="G28" s="309">
        <v>176</v>
      </c>
      <c r="H28" s="302">
        <v>50347.56</v>
      </c>
      <c r="I28" s="302">
        <v>34521.410000000003</v>
      </c>
      <c r="J28" s="302">
        <v>0</v>
      </c>
      <c r="K28" s="302">
        <v>84868.97</v>
      </c>
      <c r="L28" s="302">
        <v>387.11</v>
      </c>
      <c r="M28" s="302">
        <v>0</v>
      </c>
      <c r="N28" s="302">
        <v>0</v>
      </c>
      <c r="O28" s="302">
        <v>0</v>
      </c>
      <c r="P28" s="302">
        <v>0</v>
      </c>
      <c r="Q28" s="302">
        <v>0</v>
      </c>
      <c r="R28" s="302">
        <v>84868.97</v>
      </c>
      <c r="S28" s="302">
        <v>111810.27</v>
      </c>
      <c r="T28" s="302">
        <v>444.32</v>
      </c>
      <c r="U28" s="302">
        <v>0</v>
      </c>
      <c r="V28" s="302">
        <v>0</v>
      </c>
      <c r="W28" s="302">
        <v>0</v>
      </c>
      <c r="X28" s="302">
        <v>0</v>
      </c>
      <c r="Y28" s="302">
        <v>0</v>
      </c>
      <c r="Z28" s="302">
        <v>112254.59</v>
      </c>
      <c r="AA28" s="302">
        <v>0</v>
      </c>
      <c r="AB28" s="302">
        <v>0</v>
      </c>
      <c r="AC28" s="302">
        <v>0</v>
      </c>
      <c r="AD28" s="302">
        <v>0</v>
      </c>
      <c r="AE28" s="302">
        <v>0</v>
      </c>
      <c r="AF28" s="302">
        <v>0</v>
      </c>
      <c r="AG28" s="302">
        <v>0</v>
      </c>
      <c r="AH28" s="302">
        <v>0</v>
      </c>
      <c r="AI28" s="302">
        <v>0</v>
      </c>
      <c r="AJ28" s="302">
        <v>0</v>
      </c>
      <c r="AK28" s="302">
        <v>0</v>
      </c>
      <c r="AL28" s="302">
        <v>0</v>
      </c>
      <c r="AM28" s="302">
        <v>0</v>
      </c>
      <c r="AN28" s="302">
        <v>0</v>
      </c>
      <c r="AO28" s="302">
        <v>0</v>
      </c>
      <c r="AP28" s="302">
        <v>0</v>
      </c>
      <c r="AQ28" s="302">
        <v>0</v>
      </c>
      <c r="AR28" s="302">
        <v>0</v>
      </c>
      <c r="AS28" s="302">
        <v>0</v>
      </c>
      <c r="AT28" s="295">
        <f t="shared" si="0"/>
        <v>0</v>
      </c>
      <c r="AU28" s="302">
        <v>34908.519999999997</v>
      </c>
      <c r="AV28" s="302">
        <v>112254.59</v>
      </c>
      <c r="AW28" s="303">
        <v>86</v>
      </c>
      <c r="AX28" s="303">
        <v>300</v>
      </c>
      <c r="AY28" s="302">
        <v>375000.33</v>
      </c>
      <c r="AZ28" s="302">
        <v>87462.32</v>
      </c>
      <c r="BA28" s="301">
        <v>83.999927</v>
      </c>
      <c r="BB28" s="301">
        <v>81.509240602869795</v>
      </c>
      <c r="BC28" s="301">
        <v>10.59</v>
      </c>
      <c r="BD28" s="301"/>
      <c r="BE28" s="300" t="s">
        <v>4204</v>
      </c>
      <c r="BF28" s="298"/>
      <c r="BG28" s="300" t="s">
        <v>344</v>
      </c>
      <c r="BH28" s="300" t="s">
        <v>213</v>
      </c>
      <c r="BI28" s="300" t="s">
        <v>345</v>
      </c>
      <c r="BJ28" s="300" t="s">
        <v>4205</v>
      </c>
      <c r="BK28" s="299" t="s">
        <v>175</v>
      </c>
      <c r="BL28" s="301">
        <v>664617.05149112002</v>
      </c>
      <c r="BM28" s="299" t="s">
        <v>309</v>
      </c>
      <c r="BN28" s="301"/>
      <c r="BO28" s="304">
        <v>38660</v>
      </c>
      <c r="BP28" s="304">
        <v>47791</v>
      </c>
      <c r="BQ28" s="297" t="s">
        <v>937</v>
      </c>
      <c r="BR28" s="297" t="s">
        <v>4765</v>
      </c>
      <c r="BS28" s="297">
        <v>38660</v>
      </c>
      <c r="BT28" s="297">
        <v>47791</v>
      </c>
      <c r="BU28" s="301">
        <v>29836.240000000002</v>
      </c>
      <c r="BV28" s="301">
        <v>18.2</v>
      </c>
      <c r="BW28" s="301">
        <v>0</v>
      </c>
    </row>
    <row r="29" spans="1:75" s="289" customFormat="1" ht="18.2" customHeight="1" x14ac:dyDescent="0.15">
      <c r="A29" s="291">
        <v>27</v>
      </c>
      <c r="B29" s="292" t="s">
        <v>305</v>
      </c>
      <c r="C29" s="292" t="s">
        <v>306</v>
      </c>
      <c r="D29" s="312">
        <v>45170</v>
      </c>
      <c r="E29" s="293" t="s">
        <v>1142</v>
      </c>
      <c r="F29" s="308">
        <v>7</v>
      </c>
      <c r="G29" s="308">
        <v>6</v>
      </c>
      <c r="H29" s="295">
        <v>44905.23</v>
      </c>
      <c r="I29" s="295">
        <v>1976.88</v>
      </c>
      <c r="J29" s="295">
        <v>0</v>
      </c>
      <c r="K29" s="295">
        <v>46882.11</v>
      </c>
      <c r="L29" s="295">
        <v>339.73</v>
      </c>
      <c r="M29" s="295">
        <v>0</v>
      </c>
      <c r="N29" s="295">
        <v>0</v>
      </c>
      <c r="O29" s="295">
        <v>0</v>
      </c>
      <c r="P29" s="295">
        <v>0</v>
      </c>
      <c r="Q29" s="295">
        <v>0</v>
      </c>
      <c r="R29" s="295">
        <v>46882.11</v>
      </c>
      <c r="S29" s="295">
        <v>2165.4299999999998</v>
      </c>
      <c r="T29" s="295">
        <v>396.29</v>
      </c>
      <c r="U29" s="295">
        <v>0</v>
      </c>
      <c r="V29" s="295">
        <v>0</v>
      </c>
      <c r="W29" s="295">
        <v>0</v>
      </c>
      <c r="X29" s="295">
        <v>0</v>
      </c>
      <c r="Y29" s="295">
        <v>0</v>
      </c>
      <c r="Z29" s="295">
        <v>2561.7199999999998</v>
      </c>
      <c r="AA29" s="295">
        <v>0</v>
      </c>
      <c r="AB29" s="295">
        <v>0</v>
      </c>
      <c r="AC29" s="295">
        <v>0</v>
      </c>
      <c r="AD29" s="295">
        <v>0</v>
      </c>
      <c r="AE29" s="295">
        <v>0</v>
      </c>
      <c r="AF29" s="295">
        <v>0</v>
      </c>
      <c r="AG29" s="295">
        <v>0</v>
      </c>
      <c r="AH29" s="295">
        <v>0</v>
      </c>
      <c r="AI29" s="295">
        <v>0</v>
      </c>
      <c r="AJ29" s="295">
        <v>0</v>
      </c>
      <c r="AK29" s="295">
        <v>0</v>
      </c>
      <c r="AL29" s="295">
        <v>0</v>
      </c>
      <c r="AM29" s="295">
        <v>0</v>
      </c>
      <c r="AN29" s="295">
        <v>0</v>
      </c>
      <c r="AO29" s="295">
        <v>0</v>
      </c>
      <c r="AP29" s="295">
        <v>0</v>
      </c>
      <c r="AQ29" s="295">
        <v>0</v>
      </c>
      <c r="AR29" s="295">
        <v>0</v>
      </c>
      <c r="AS29" s="295">
        <v>0</v>
      </c>
      <c r="AT29" s="295">
        <f t="shared" si="0"/>
        <v>0</v>
      </c>
      <c r="AU29" s="295">
        <v>2316.61</v>
      </c>
      <c r="AV29" s="295">
        <v>2561.7199999999998</v>
      </c>
      <c r="AW29" s="296">
        <v>87</v>
      </c>
      <c r="AX29" s="296">
        <v>300</v>
      </c>
      <c r="AY29" s="295">
        <v>400851.72</v>
      </c>
      <c r="AZ29" s="295">
        <v>77425</v>
      </c>
      <c r="BA29" s="294">
        <v>70.137439000000001</v>
      </c>
      <c r="BB29" s="294">
        <v>42.469372041540701</v>
      </c>
      <c r="BC29" s="294">
        <v>10.59</v>
      </c>
      <c r="BD29" s="294"/>
      <c r="BE29" s="293" t="s">
        <v>4204</v>
      </c>
      <c r="BF29" s="291"/>
      <c r="BG29" s="293" t="s">
        <v>312</v>
      </c>
      <c r="BH29" s="293" t="s">
        <v>191</v>
      </c>
      <c r="BI29" s="293" t="s">
        <v>348</v>
      </c>
      <c r="BJ29" s="293" t="s">
        <v>4205</v>
      </c>
      <c r="BK29" s="292" t="s">
        <v>175</v>
      </c>
      <c r="BL29" s="294">
        <v>367138.30409256002</v>
      </c>
      <c r="BM29" s="292" t="s">
        <v>309</v>
      </c>
      <c r="BN29" s="294"/>
      <c r="BO29" s="297">
        <v>38705</v>
      </c>
      <c r="BP29" s="297">
        <v>47836</v>
      </c>
      <c r="BQ29" s="297" t="s">
        <v>929</v>
      </c>
      <c r="BR29" s="297" t="s">
        <v>4777</v>
      </c>
      <c r="BS29" s="297">
        <v>38705</v>
      </c>
      <c r="BT29" s="297">
        <v>47836</v>
      </c>
      <c r="BU29" s="294">
        <v>917.28</v>
      </c>
      <c r="BV29" s="294">
        <v>16.11</v>
      </c>
      <c r="BW29" s="294">
        <v>0</v>
      </c>
    </row>
    <row r="30" spans="1:75" s="289" customFormat="1" ht="18.2" customHeight="1" x14ac:dyDescent="0.15">
      <c r="A30" s="298">
        <v>28</v>
      </c>
      <c r="B30" s="299" t="s">
        <v>305</v>
      </c>
      <c r="C30" s="299" t="s">
        <v>306</v>
      </c>
      <c r="D30" s="313">
        <v>45170</v>
      </c>
      <c r="E30" s="300" t="s">
        <v>1143</v>
      </c>
      <c r="F30" s="309">
        <v>152</v>
      </c>
      <c r="G30" s="309">
        <v>151</v>
      </c>
      <c r="H30" s="302">
        <v>46003</v>
      </c>
      <c r="I30" s="302">
        <v>28966.13</v>
      </c>
      <c r="J30" s="302">
        <v>0</v>
      </c>
      <c r="K30" s="302">
        <v>74969.13</v>
      </c>
      <c r="L30" s="302">
        <v>347.95</v>
      </c>
      <c r="M30" s="302">
        <v>0</v>
      </c>
      <c r="N30" s="302">
        <v>0</v>
      </c>
      <c r="O30" s="302">
        <v>0</v>
      </c>
      <c r="P30" s="302">
        <v>0</v>
      </c>
      <c r="Q30" s="302">
        <v>0</v>
      </c>
      <c r="R30" s="302">
        <v>74969.13</v>
      </c>
      <c r="S30" s="302">
        <v>84877.3</v>
      </c>
      <c r="T30" s="302">
        <v>405.98</v>
      </c>
      <c r="U30" s="302">
        <v>0</v>
      </c>
      <c r="V30" s="302">
        <v>0</v>
      </c>
      <c r="W30" s="302">
        <v>0</v>
      </c>
      <c r="X30" s="302">
        <v>0</v>
      </c>
      <c r="Y30" s="302">
        <v>0</v>
      </c>
      <c r="Z30" s="302">
        <v>85283.28</v>
      </c>
      <c r="AA30" s="302">
        <v>0</v>
      </c>
      <c r="AB30" s="302">
        <v>0</v>
      </c>
      <c r="AC30" s="302">
        <v>0</v>
      </c>
      <c r="AD30" s="302">
        <v>0</v>
      </c>
      <c r="AE30" s="302">
        <v>0</v>
      </c>
      <c r="AF30" s="302">
        <v>0</v>
      </c>
      <c r="AG30" s="302">
        <v>0</v>
      </c>
      <c r="AH30" s="302">
        <v>0</v>
      </c>
      <c r="AI30" s="302">
        <v>0</v>
      </c>
      <c r="AJ30" s="302">
        <v>0</v>
      </c>
      <c r="AK30" s="302">
        <v>0</v>
      </c>
      <c r="AL30" s="302">
        <v>0</v>
      </c>
      <c r="AM30" s="302">
        <v>0</v>
      </c>
      <c r="AN30" s="302">
        <v>0</v>
      </c>
      <c r="AO30" s="302">
        <v>0</v>
      </c>
      <c r="AP30" s="302">
        <v>0</v>
      </c>
      <c r="AQ30" s="302">
        <v>0</v>
      </c>
      <c r="AR30" s="302">
        <v>0</v>
      </c>
      <c r="AS30" s="302">
        <v>0</v>
      </c>
      <c r="AT30" s="295">
        <f t="shared" si="0"/>
        <v>0</v>
      </c>
      <c r="AU30" s="302">
        <v>29314.080000000002</v>
      </c>
      <c r="AV30" s="302">
        <v>85283.28</v>
      </c>
      <c r="AW30" s="303">
        <v>87</v>
      </c>
      <c r="AX30" s="303">
        <v>300</v>
      </c>
      <c r="AY30" s="302">
        <v>320001.15000000002</v>
      </c>
      <c r="AZ30" s="302">
        <v>79309.78</v>
      </c>
      <c r="BA30" s="301">
        <v>89.999671000000006</v>
      </c>
      <c r="BB30" s="301">
        <v>85.0739597960835</v>
      </c>
      <c r="BC30" s="301">
        <v>10.59</v>
      </c>
      <c r="BD30" s="301"/>
      <c r="BE30" s="300" t="s">
        <v>4204</v>
      </c>
      <c r="BF30" s="298"/>
      <c r="BG30" s="300" t="s">
        <v>349</v>
      </c>
      <c r="BH30" s="300" t="s">
        <v>180</v>
      </c>
      <c r="BI30" s="300" t="s">
        <v>350</v>
      </c>
      <c r="BJ30" s="300" t="s">
        <v>4205</v>
      </c>
      <c r="BK30" s="299" t="s">
        <v>175</v>
      </c>
      <c r="BL30" s="301">
        <v>587090.45406648004</v>
      </c>
      <c r="BM30" s="299" t="s">
        <v>309</v>
      </c>
      <c r="BN30" s="301"/>
      <c r="BO30" s="304">
        <v>38706</v>
      </c>
      <c r="BP30" s="304">
        <v>47837</v>
      </c>
      <c r="BQ30" s="297" t="s">
        <v>955</v>
      </c>
      <c r="BR30" s="297" t="s">
        <v>4778</v>
      </c>
      <c r="BS30" s="297">
        <v>38706</v>
      </c>
      <c r="BT30" s="297">
        <v>47837</v>
      </c>
      <c r="BU30" s="301">
        <v>23247.07</v>
      </c>
      <c r="BV30" s="301">
        <v>16.510000000000002</v>
      </c>
      <c r="BW30" s="301">
        <v>0</v>
      </c>
    </row>
    <row r="31" spans="1:75" s="289" customFormat="1" ht="18.2" customHeight="1" x14ac:dyDescent="0.15">
      <c r="A31" s="291">
        <v>29</v>
      </c>
      <c r="B31" s="292" t="s">
        <v>305</v>
      </c>
      <c r="C31" s="292" t="s">
        <v>306</v>
      </c>
      <c r="D31" s="312">
        <v>45170</v>
      </c>
      <c r="E31" s="293" t="s">
        <v>1144</v>
      </c>
      <c r="F31" s="308">
        <v>116</v>
      </c>
      <c r="G31" s="308">
        <v>115</v>
      </c>
      <c r="H31" s="295">
        <v>17089.45</v>
      </c>
      <c r="I31" s="295">
        <v>38959.269999999997</v>
      </c>
      <c r="J31" s="295">
        <v>0</v>
      </c>
      <c r="K31" s="295">
        <v>56048.72</v>
      </c>
      <c r="L31" s="295">
        <v>540.65</v>
      </c>
      <c r="M31" s="295">
        <v>0</v>
      </c>
      <c r="N31" s="295">
        <v>0</v>
      </c>
      <c r="O31" s="295">
        <v>0</v>
      </c>
      <c r="P31" s="295">
        <v>0</v>
      </c>
      <c r="Q31" s="295">
        <v>0</v>
      </c>
      <c r="R31" s="295">
        <v>56048.72</v>
      </c>
      <c r="S31" s="295">
        <v>40558.629999999997</v>
      </c>
      <c r="T31" s="295">
        <v>150.81</v>
      </c>
      <c r="U31" s="295">
        <v>0</v>
      </c>
      <c r="V31" s="295">
        <v>0</v>
      </c>
      <c r="W31" s="295">
        <v>0</v>
      </c>
      <c r="X31" s="295">
        <v>0</v>
      </c>
      <c r="Y31" s="295">
        <v>0</v>
      </c>
      <c r="Z31" s="295">
        <v>40709.440000000002</v>
      </c>
      <c r="AA31" s="295">
        <v>0</v>
      </c>
      <c r="AB31" s="295">
        <v>0</v>
      </c>
      <c r="AC31" s="295">
        <v>0</v>
      </c>
      <c r="AD31" s="295">
        <v>0</v>
      </c>
      <c r="AE31" s="295">
        <v>0</v>
      </c>
      <c r="AF31" s="295">
        <v>0</v>
      </c>
      <c r="AG31" s="295">
        <v>0</v>
      </c>
      <c r="AH31" s="295">
        <v>0</v>
      </c>
      <c r="AI31" s="295">
        <v>0</v>
      </c>
      <c r="AJ31" s="295">
        <v>0</v>
      </c>
      <c r="AK31" s="295">
        <v>0</v>
      </c>
      <c r="AL31" s="295">
        <v>0</v>
      </c>
      <c r="AM31" s="295">
        <v>0</v>
      </c>
      <c r="AN31" s="295">
        <v>0</v>
      </c>
      <c r="AO31" s="295">
        <v>0</v>
      </c>
      <c r="AP31" s="295">
        <v>0</v>
      </c>
      <c r="AQ31" s="295">
        <v>0</v>
      </c>
      <c r="AR31" s="295">
        <v>0</v>
      </c>
      <c r="AS31" s="295">
        <v>0</v>
      </c>
      <c r="AT31" s="295">
        <f t="shared" si="0"/>
        <v>0</v>
      </c>
      <c r="AU31" s="295">
        <v>39499.919999999998</v>
      </c>
      <c r="AV31" s="295">
        <v>40709.440000000002</v>
      </c>
      <c r="AW31" s="296">
        <v>27</v>
      </c>
      <c r="AX31" s="296">
        <v>240</v>
      </c>
      <c r="AY31" s="295">
        <v>290000.49</v>
      </c>
      <c r="AZ31" s="295">
        <v>68841.09</v>
      </c>
      <c r="BA31" s="294">
        <v>86.20675</v>
      </c>
      <c r="BB31" s="294">
        <v>70.187412675481994</v>
      </c>
      <c r="BC31" s="294">
        <v>10.59</v>
      </c>
      <c r="BD31" s="294"/>
      <c r="BE31" s="293" t="s">
        <v>4204</v>
      </c>
      <c r="BF31" s="291"/>
      <c r="BG31" s="293" t="s">
        <v>344</v>
      </c>
      <c r="BH31" s="293" t="s">
        <v>213</v>
      </c>
      <c r="BI31" s="293" t="s">
        <v>345</v>
      </c>
      <c r="BJ31" s="293" t="s">
        <v>4205</v>
      </c>
      <c r="BK31" s="292" t="s">
        <v>175</v>
      </c>
      <c r="BL31" s="294">
        <v>438922.90699712001</v>
      </c>
      <c r="BM31" s="292" t="s">
        <v>309</v>
      </c>
      <c r="BN31" s="294"/>
      <c r="BO31" s="297">
        <v>38708</v>
      </c>
      <c r="BP31" s="297">
        <v>46013</v>
      </c>
      <c r="BQ31" s="297" t="s">
        <v>926</v>
      </c>
      <c r="BR31" s="297" t="s">
        <v>4805</v>
      </c>
      <c r="BS31" s="297">
        <v>38708</v>
      </c>
      <c r="BT31" s="297">
        <v>46013</v>
      </c>
      <c r="BU31" s="294">
        <v>15150.76</v>
      </c>
      <c r="BV31" s="294">
        <v>14.43</v>
      </c>
      <c r="BW31" s="294">
        <v>0</v>
      </c>
    </row>
    <row r="32" spans="1:75" s="289" customFormat="1" ht="18.2" customHeight="1" x14ac:dyDescent="0.15">
      <c r="A32" s="298">
        <v>30</v>
      </c>
      <c r="B32" s="299" t="s">
        <v>305</v>
      </c>
      <c r="C32" s="299" t="s">
        <v>306</v>
      </c>
      <c r="D32" s="313">
        <v>45170</v>
      </c>
      <c r="E32" s="300" t="s">
        <v>1145</v>
      </c>
      <c r="F32" s="309">
        <v>0</v>
      </c>
      <c r="G32" s="309">
        <v>0</v>
      </c>
      <c r="H32" s="302">
        <v>60657.23</v>
      </c>
      <c r="I32" s="302">
        <v>0</v>
      </c>
      <c r="J32" s="302">
        <v>0</v>
      </c>
      <c r="K32" s="302">
        <v>60657.23</v>
      </c>
      <c r="L32" s="302">
        <v>458.86</v>
      </c>
      <c r="M32" s="302">
        <v>0</v>
      </c>
      <c r="N32" s="302">
        <v>0</v>
      </c>
      <c r="O32" s="302">
        <v>458.86</v>
      </c>
      <c r="P32" s="302">
        <v>0</v>
      </c>
      <c r="Q32" s="302">
        <v>0</v>
      </c>
      <c r="R32" s="302">
        <v>60198.37</v>
      </c>
      <c r="S32" s="302">
        <v>0</v>
      </c>
      <c r="T32" s="302">
        <v>535.29999999999995</v>
      </c>
      <c r="U32" s="302">
        <v>0</v>
      </c>
      <c r="V32" s="302">
        <v>0</v>
      </c>
      <c r="W32" s="302">
        <v>535.29999999999995</v>
      </c>
      <c r="X32" s="302">
        <v>0</v>
      </c>
      <c r="Y32" s="302">
        <v>0</v>
      </c>
      <c r="Z32" s="302">
        <v>0</v>
      </c>
      <c r="AA32" s="302">
        <v>21.76</v>
      </c>
      <c r="AB32" s="302">
        <v>0</v>
      </c>
      <c r="AC32" s="302">
        <v>0</v>
      </c>
      <c r="AD32" s="302">
        <v>0</v>
      </c>
      <c r="AE32" s="302">
        <v>0</v>
      </c>
      <c r="AF32" s="302">
        <v>-23.83</v>
      </c>
      <c r="AG32" s="302">
        <v>50.8</v>
      </c>
      <c r="AH32" s="302">
        <v>130.22999999999999</v>
      </c>
      <c r="AI32" s="302">
        <v>0</v>
      </c>
      <c r="AJ32" s="302">
        <v>0</v>
      </c>
      <c r="AK32" s="302">
        <v>0</v>
      </c>
      <c r="AL32" s="302">
        <v>0</v>
      </c>
      <c r="AM32" s="302">
        <v>0</v>
      </c>
      <c r="AN32" s="302">
        <v>0</v>
      </c>
      <c r="AO32" s="302">
        <v>0</v>
      </c>
      <c r="AP32" s="302">
        <v>94.71</v>
      </c>
      <c r="AQ32" s="302">
        <v>0</v>
      </c>
      <c r="AR32" s="302">
        <v>93.02</v>
      </c>
      <c r="AS32" s="302">
        <v>0</v>
      </c>
      <c r="AT32" s="295">
        <f t="shared" si="0"/>
        <v>1174.81</v>
      </c>
      <c r="AU32" s="302">
        <v>0</v>
      </c>
      <c r="AV32" s="302">
        <v>0</v>
      </c>
      <c r="AW32" s="303">
        <v>87</v>
      </c>
      <c r="AX32" s="303">
        <v>300</v>
      </c>
      <c r="AY32" s="302">
        <v>449999</v>
      </c>
      <c r="AZ32" s="302">
        <v>104580.19</v>
      </c>
      <c r="BA32" s="301">
        <v>84.400188999999997</v>
      </c>
      <c r="BB32" s="301">
        <v>48.582373062163398</v>
      </c>
      <c r="BC32" s="301">
        <v>10.59</v>
      </c>
      <c r="BD32" s="301"/>
      <c r="BE32" s="300" t="s">
        <v>4204</v>
      </c>
      <c r="BF32" s="298"/>
      <c r="BG32" s="300" t="s">
        <v>351</v>
      </c>
      <c r="BH32" s="300" t="s">
        <v>352</v>
      </c>
      <c r="BI32" s="300" t="s">
        <v>353</v>
      </c>
      <c r="BJ32" s="300" t="s">
        <v>103</v>
      </c>
      <c r="BK32" s="299" t="s">
        <v>175</v>
      </c>
      <c r="BL32" s="301">
        <v>471419.21451352001</v>
      </c>
      <c r="BM32" s="299" t="s">
        <v>309</v>
      </c>
      <c r="BN32" s="301"/>
      <c r="BO32" s="304">
        <v>38709</v>
      </c>
      <c r="BP32" s="304">
        <v>47840</v>
      </c>
      <c r="BQ32" s="297" t="s">
        <v>4757</v>
      </c>
      <c r="BR32" s="297" t="s">
        <v>4764</v>
      </c>
      <c r="BS32" s="297">
        <v>38709</v>
      </c>
      <c r="BT32" s="297">
        <v>47840</v>
      </c>
      <c r="BU32" s="301">
        <v>0</v>
      </c>
      <c r="BV32" s="301">
        <v>21.76</v>
      </c>
      <c r="BW32" s="301">
        <v>0</v>
      </c>
    </row>
    <row r="33" spans="1:75" s="289" customFormat="1" ht="18.2" customHeight="1" x14ac:dyDescent="0.15">
      <c r="A33" s="291">
        <v>31</v>
      </c>
      <c r="B33" s="292" t="s">
        <v>305</v>
      </c>
      <c r="C33" s="292" t="s">
        <v>306</v>
      </c>
      <c r="D33" s="312">
        <v>45170</v>
      </c>
      <c r="E33" s="293" t="s">
        <v>1146</v>
      </c>
      <c r="F33" s="308">
        <v>0</v>
      </c>
      <c r="G33" s="308">
        <v>0</v>
      </c>
      <c r="H33" s="295">
        <v>27545.69</v>
      </c>
      <c r="I33" s="295">
        <v>0</v>
      </c>
      <c r="J33" s="295">
        <v>0</v>
      </c>
      <c r="K33" s="295">
        <v>27545.69</v>
      </c>
      <c r="L33" s="295">
        <v>205.04</v>
      </c>
      <c r="M33" s="295">
        <v>0</v>
      </c>
      <c r="N33" s="295">
        <v>0</v>
      </c>
      <c r="O33" s="295">
        <v>205.04</v>
      </c>
      <c r="P33" s="295">
        <v>0</v>
      </c>
      <c r="Q33" s="295">
        <v>0</v>
      </c>
      <c r="R33" s="295">
        <v>27340.65</v>
      </c>
      <c r="S33" s="295">
        <v>0</v>
      </c>
      <c r="T33" s="295">
        <v>243.09</v>
      </c>
      <c r="U33" s="295">
        <v>0</v>
      </c>
      <c r="V33" s="295">
        <v>0</v>
      </c>
      <c r="W33" s="295">
        <v>243.09</v>
      </c>
      <c r="X33" s="295">
        <v>0</v>
      </c>
      <c r="Y33" s="295">
        <v>0</v>
      </c>
      <c r="Z33" s="295">
        <v>0</v>
      </c>
      <c r="AA33" s="295">
        <v>9.81</v>
      </c>
      <c r="AB33" s="295">
        <v>0</v>
      </c>
      <c r="AC33" s="295">
        <v>0</v>
      </c>
      <c r="AD33" s="295">
        <v>0</v>
      </c>
      <c r="AE33" s="295">
        <v>0</v>
      </c>
      <c r="AF33" s="295">
        <v>-27.85</v>
      </c>
      <c r="AG33" s="295">
        <v>22.9</v>
      </c>
      <c r="AH33" s="295">
        <v>60.82</v>
      </c>
      <c r="AI33" s="295">
        <v>0</v>
      </c>
      <c r="AJ33" s="295">
        <v>0</v>
      </c>
      <c r="AK33" s="295">
        <v>0</v>
      </c>
      <c r="AL33" s="295">
        <v>0</v>
      </c>
      <c r="AM33" s="295">
        <v>0</v>
      </c>
      <c r="AN33" s="295">
        <v>0</v>
      </c>
      <c r="AO33" s="295">
        <v>0</v>
      </c>
      <c r="AP33" s="295">
        <v>0</v>
      </c>
      <c r="AQ33" s="295">
        <v>0</v>
      </c>
      <c r="AR33" s="295">
        <v>1.3</v>
      </c>
      <c r="AS33" s="295">
        <v>6.6402000000000003E-2</v>
      </c>
      <c r="AT33" s="295">
        <f t="shared" si="0"/>
        <v>512.44359799999995</v>
      </c>
      <c r="AU33" s="295">
        <v>0</v>
      </c>
      <c r="AV33" s="295">
        <v>0</v>
      </c>
      <c r="AW33" s="296">
        <v>88</v>
      </c>
      <c r="AX33" s="296">
        <v>300</v>
      </c>
      <c r="AY33" s="295">
        <v>255999.99</v>
      </c>
      <c r="AZ33" s="295">
        <v>47140.63</v>
      </c>
      <c r="BA33" s="294">
        <v>67.187498000000005</v>
      </c>
      <c r="BB33" s="294">
        <v>38.967444160031398</v>
      </c>
      <c r="BC33" s="294">
        <v>10.59</v>
      </c>
      <c r="BD33" s="294"/>
      <c r="BE33" s="293" t="s">
        <v>4204</v>
      </c>
      <c r="BF33" s="291"/>
      <c r="BG33" s="293" t="s">
        <v>312</v>
      </c>
      <c r="BH33" s="293" t="s">
        <v>226</v>
      </c>
      <c r="BI33" s="293" t="s">
        <v>347</v>
      </c>
      <c r="BJ33" s="293" t="s">
        <v>103</v>
      </c>
      <c r="BK33" s="292" t="s">
        <v>175</v>
      </c>
      <c r="BL33" s="294">
        <v>214107.25485239999</v>
      </c>
      <c r="BM33" s="292" t="s">
        <v>309</v>
      </c>
      <c r="BN33" s="294"/>
      <c r="BO33" s="297">
        <v>38729</v>
      </c>
      <c r="BP33" s="297">
        <v>47860</v>
      </c>
      <c r="BQ33" s="297" t="s">
        <v>4757</v>
      </c>
      <c r="BR33" s="297" t="s">
        <v>4764</v>
      </c>
      <c r="BS33" s="297">
        <v>38729</v>
      </c>
      <c r="BT33" s="297">
        <v>47860</v>
      </c>
      <c r="BU33" s="294">
        <v>0</v>
      </c>
      <c r="BV33" s="294">
        <v>9.81</v>
      </c>
      <c r="BW33" s="294">
        <v>0</v>
      </c>
    </row>
    <row r="34" spans="1:75" s="289" customFormat="1" ht="18.2" customHeight="1" x14ac:dyDescent="0.15">
      <c r="A34" s="298">
        <v>32</v>
      </c>
      <c r="B34" s="299" t="s">
        <v>305</v>
      </c>
      <c r="C34" s="299" t="s">
        <v>306</v>
      </c>
      <c r="D34" s="313">
        <v>45170</v>
      </c>
      <c r="E34" s="300" t="s">
        <v>1147</v>
      </c>
      <c r="F34" s="309">
        <v>158</v>
      </c>
      <c r="G34" s="309">
        <v>157</v>
      </c>
      <c r="H34" s="302">
        <v>14614.05</v>
      </c>
      <c r="I34" s="302">
        <v>59822.36</v>
      </c>
      <c r="J34" s="302">
        <v>0</v>
      </c>
      <c r="K34" s="302">
        <v>74436.41</v>
      </c>
      <c r="L34" s="302">
        <v>707.89</v>
      </c>
      <c r="M34" s="302">
        <v>0</v>
      </c>
      <c r="N34" s="302">
        <v>0</v>
      </c>
      <c r="O34" s="302">
        <v>0</v>
      </c>
      <c r="P34" s="302">
        <v>0</v>
      </c>
      <c r="Q34" s="302">
        <v>0</v>
      </c>
      <c r="R34" s="302">
        <v>74436.41</v>
      </c>
      <c r="S34" s="302">
        <v>71044.83</v>
      </c>
      <c r="T34" s="302">
        <v>128.97</v>
      </c>
      <c r="U34" s="302">
        <v>0</v>
      </c>
      <c r="V34" s="302">
        <v>0</v>
      </c>
      <c r="W34" s="302">
        <v>0</v>
      </c>
      <c r="X34" s="302">
        <v>0</v>
      </c>
      <c r="Y34" s="302">
        <v>0</v>
      </c>
      <c r="Z34" s="302">
        <v>71173.8</v>
      </c>
      <c r="AA34" s="302">
        <v>0</v>
      </c>
      <c r="AB34" s="302">
        <v>0</v>
      </c>
      <c r="AC34" s="302">
        <v>0</v>
      </c>
      <c r="AD34" s="302">
        <v>0</v>
      </c>
      <c r="AE34" s="302">
        <v>0</v>
      </c>
      <c r="AF34" s="302">
        <v>0</v>
      </c>
      <c r="AG34" s="302">
        <v>0</v>
      </c>
      <c r="AH34" s="302">
        <v>0</v>
      </c>
      <c r="AI34" s="302">
        <v>0</v>
      </c>
      <c r="AJ34" s="302">
        <v>0</v>
      </c>
      <c r="AK34" s="302">
        <v>0</v>
      </c>
      <c r="AL34" s="302">
        <v>0</v>
      </c>
      <c r="AM34" s="302">
        <v>0</v>
      </c>
      <c r="AN34" s="302">
        <v>0</v>
      </c>
      <c r="AO34" s="302">
        <v>0</v>
      </c>
      <c r="AP34" s="302">
        <v>0</v>
      </c>
      <c r="AQ34" s="302">
        <v>0</v>
      </c>
      <c r="AR34" s="302">
        <v>0</v>
      </c>
      <c r="AS34" s="302">
        <v>0</v>
      </c>
      <c r="AT34" s="295">
        <f t="shared" si="0"/>
        <v>0</v>
      </c>
      <c r="AU34" s="302">
        <v>60530.25</v>
      </c>
      <c r="AV34" s="302">
        <v>71173.8</v>
      </c>
      <c r="AW34" s="303">
        <v>28</v>
      </c>
      <c r="AX34" s="303">
        <v>240</v>
      </c>
      <c r="AY34" s="302">
        <v>344999.66</v>
      </c>
      <c r="AZ34" s="302">
        <v>83316.78</v>
      </c>
      <c r="BA34" s="301">
        <v>88.134848000000005</v>
      </c>
      <c r="BB34" s="301">
        <v>78.740941272762598</v>
      </c>
      <c r="BC34" s="301">
        <v>10.59</v>
      </c>
      <c r="BD34" s="301"/>
      <c r="BE34" s="300" t="s">
        <v>4204</v>
      </c>
      <c r="BF34" s="298"/>
      <c r="BG34" s="300" t="s">
        <v>315</v>
      </c>
      <c r="BH34" s="300" t="s">
        <v>183</v>
      </c>
      <c r="BI34" s="300" t="s">
        <v>338</v>
      </c>
      <c r="BJ34" s="300" t="s">
        <v>4205</v>
      </c>
      <c r="BK34" s="299" t="s">
        <v>175</v>
      </c>
      <c r="BL34" s="301">
        <v>582918.67260536004</v>
      </c>
      <c r="BM34" s="299" t="s">
        <v>309</v>
      </c>
      <c r="BN34" s="301"/>
      <c r="BO34" s="304">
        <v>38730</v>
      </c>
      <c r="BP34" s="304">
        <v>46035</v>
      </c>
      <c r="BQ34" s="297" t="s">
        <v>933</v>
      </c>
      <c r="BR34" s="297" t="s">
        <v>4752</v>
      </c>
      <c r="BS34" s="297">
        <v>38730</v>
      </c>
      <c r="BT34" s="297">
        <v>46035</v>
      </c>
      <c r="BU34" s="301">
        <v>24767.88</v>
      </c>
      <c r="BV34" s="301">
        <v>17.47</v>
      </c>
      <c r="BW34" s="301">
        <v>0</v>
      </c>
    </row>
    <row r="35" spans="1:75" s="289" customFormat="1" ht="18.2" customHeight="1" x14ac:dyDescent="0.15">
      <c r="A35" s="291">
        <v>33</v>
      </c>
      <c r="B35" s="292" t="s">
        <v>305</v>
      </c>
      <c r="C35" s="292" t="s">
        <v>306</v>
      </c>
      <c r="D35" s="312">
        <v>45170</v>
      </c>
      <c r="E35" s="293" t="s">
        <v>1148</v>
      </c>
      <c r="F35" s="308">
        <v>0</v>
      </c>
      <c r="G35" s="308">
        <v>0</v>
      </c>
      <c r="H35" s="295">
        <v>43388.34</v>
      </c>
      <c r="I35" s="295">
        <v>0</v>
      </c>
      <c r="J35" s="295">
        <v>0</v>
      </c>
      <c r="K35" s="295">
        <v>43388.34</v>
      </c>
      <c r="L35" s="295">
        <v>333.63</v>
      </c>
      <c r="M35" s="295">
        <v>0</v>
      </c>
      <c r="N35" s="295">
        <v>0</v>
      </c>
      <c r="O35" s="295">
        <v>333.63</v>
      </c>
      <c r="P35" s="295">
        <v>0</v>
      </c>
      <c r="Q35" s="295">
        <v>0</v>
      </c>
      <c r="R35" s="295">
        <v>43054.71</v>
      </c>
      <c r="S35" s="295">
        <v>0</v>
      </c>
      <c r="T35" s="295">
        <v>382.9</v>
      </c>
      <c r="U35" s="295">
        <v>0</v>
      </c>
      <c r="V35" s="295">
        <v>0</v>
      </c>
      <c r="W35" s="295">
        <v>382.9</v>
      </c>
      <c r="X35" s="295">
        <v>0</v>
      </c>
      <c r="Y35" s="295">
        <v>0</v>
      </c>
      <c r="Z35" s="295">
        <v>0</v>
      </c>
      <c r="AA35" s="295">
        <v>15.69</v>
      </c>
      <c r="AB35" s="295">
        <v>0</v>
      </c>
      <c r="AC35" s="295">
        <v>0</v>
      </c>
      <c r="AD35" s="295">
        <v>0</v>
      </c>
      <c r="AE35" s="295">
        <v>0</v>
      </c>
      <c r="AF35" s="295">
        <v>-22.26</v>
      </c>
      <c r="AG35" s="295">
        <v>36.61</v>
      </c>
      <c r="AH35" s="295">
        <v>93.05</v>
      </c>
      <c r="AI35" s="295">
        <v>0</v>
      </c>
      <c r="AJ35" s="295">
        <v>0</v>
      </c>
      <c r="AK35" s="295">
        <v>0</v>
      </c>
      <c r="AL35" s="295">
        <v>0</v>
      </c>
      <c r="AM35" s="295">
        <v>0</v>
      </c>
      <c r="AN35" s="295">
        <v>0</v>
      </c>
      <c r="AO35" s="295">
        <v>0</v>
      </c>
      <c r="AP35" s="295">
        <v>842.79</v>
      </c>
      <c r="AQ35" s="295">
        <v>0</v>
      </c>
      <c r="AR35" s="295">
        <v>839.62</v>
      </c>
      <c r="AS35" s="295">
        <v>0</v>
      </c>
      <c r="AT35" s="295">
        <f t="shared" si="0"/>
        <v>842.79</v>
      </c>
      <c r="AU35" s="295">
        <v>0</v>
      </c>
      <c r="AV35" s="295">
        <v>0</v>
      </c>
      <c r="AW35" s="296">
        <v>86</v>
      </c>
      <c r="AX35" s="296">
        <v>300</v>
      </c>
      <c r="AY35" s="295">
        <v>301997.43</v>
      </c>
      <c r="AZ35" s="295">
        <v>75375.19</v>
      </c>
      <c r="BA35" s="294">
        <v>90.000764000000004</v>
      </c>
      <c r="BB35" s="294">
        <v>51.408915769213202</v>
      </c>
      <c r="BC35" s="294">
        <v>10.59</v>
      </c>
      <c r="BD35" s="294"/>
      <c r="BE35" s="293" t="s">
        <v>4204</v>
      </c>
      <c r="BF35" s="291"/>
      <c r="BG35" s="293" t="s">
        <v>312</v>
      </c>
      <c r="BH35" s="293" t="s">
        <v>201</v>
      </c>
      <c r="BI35" s="293" t="s">
        <v>354</v>
      </c>
      <c r="BJ35" s="293" t="s">
        <v>103</v>
      </c>
      <c r="BK35" s="292" t="s">
        <v>175</v>
      </c>
      <c r="BL35" s="294">
        <v>337165.56726216001</v>
      </c>
      <c r="BM35" s="292" t="s">
        <v>309</v>
      </c>
      <c r="BN35" s="294"/>
      <c r="BO35" s="297">
        <v>38680</v>
      </c>
      <c r="BP35" s="297">
        <v>47811</v>
      </c>
      <c r="BQ35" s="297" t="s">
        <v>4757</v>
      </c>
      <c r="BR35" s="297" t="s">
        <v>4764</v>
      </c>
      <c r="BS35" s="297">
        <v>38680</v>
      </c>
      <c r="BT35" s="297">
        <v>47811</v>
      </c>
      <c r="BU35" s="294">
        <v>0</v>
      </c>
      <c r="BV35" s="294">
        <v>15.69</v>
      </c>
      <c r="BW35" s="294">
        <v>0</v>
      </c>
    </row>
    <row r="36" spans="1:75" s="289" customFormat="1" ht="18.2" customHeight="1" x14ac:dyDescent="0.15">
      <c r="A36" s="298">
        <v>34</v>
      </c>
      <c r="B36" s="299" t="s">
        <v>305</v>
      </c>
      <c r="C36" s="299" t="s">
        <v>306</v>
      </c>
      <c r="D36" s="313">
        <v>45170</v>
      </c>
      <c r="E36" s="300" t="s">
        <v>1149</v>
      </c>
      <c r="F36" s="309">
        <v>115</v>
      </c>
      <c r="G36" s="309">
        <v>114</v>
      </c>
      <c r="H36" s="302">
        <v>15439.62</v>
      </c>
      <c r="I36" s="302">
        <v>23230.07</v>
      </c>
      <c r="J36" s="302">
        <v>0</v>
      </c>
      <c r="K36" s="302">
        <v>38669.69</v>
      </c>
      <c r="L36" s="302">
        <v>324.01</v>
      </c>
      <c r="M36" s="302">
        <v>0</v>
      </c>
      <c r="N36" s="302">
        <v>0</v>
      </c>
      <c r="O36" s="302">
        <v>0</v>
      </c>
      <c r="P36" s="302">
        <v>0</v>
      </c>
      <c r="Q36" s="302">
        <v>0</v>
      </c>
      <c r="R36" s="302">
        <v>38669.69</v>
      </c>
      <c r="S36" s="302">
        <v>28950.03</v>
      </c>
      <c r="T36" s="302">
        <v>136.25</v>
      </c>
      <c r="U36" s="302">
        <v>0</v>
      </c>
      <c r="V36" s="302">
        <v>0</v>
      </c>
      <c r="W36" s="302">
        <v>0</v>
      </c>
      <c r="X36" s="302">
        <v>0</v>
      </c>
      <c r="Y36" s="302">
        <v>0</v>
      </c>
      <c r="Z36" s="302">
        <v>29086.28</v>
      </c>
      <c r="AA36" s="302">
        <v>0</v>
      </c>
      <c r="AB36" s="302">
        <v>0</v>
      </c>
      <c r="AC36" s="302">
        <v>0</v>
      </c>
      <c r="AD36" s="302">
        <v>0</v>
      </c>
      <c r="AE36" s="302">
        <v>0</v>
      </c>
      <c r="AF36" s="302">
        <v>0</v>
      </c>
      <c r="AG36" s="302">
        <v>0</v>
      </c>
      <c r="AH36" s="302">
        <v>0</v>
      </c>
      <c r="AI36" s="302">
        <v>0</v>
      </c>
      <c r="AJ36" s="302">
        <v>0</v>
      </c>
      <c r="AK36" s="302">
        <v>0</v>
      </c>
      <c r="AL36" s="302">
        <v>0</v>
      </c>
      <c r="AM36" s="302">
        <v>0</v>
      </c>
      <c r="AN36" s="302">
        <v>0</v>
      </c>
      <c r="AO36" s="302">
        <v>0</v>
      </c>
      <c r="AP36" s="302">
        <v>0</v>
      </c>
      <c r="AQ36" s="302">
        <v>0</v>
      </c>
      <c r="AR36" s="302">
        <v>0</v>
      </c>
      <c r="AS36" s="302">
        <v>0</v>
      </c>
      <c r="AT36" s="295">
        <f t="shared" si="0"/>
        <v>0</v>
      </c>
      <c r="AU36" s="302">
        <v>23554.080000000002</v>
      </c>
      <c r="AV36" s="302">
        <v>29086.28</v>
      </c>
      <c r="AW36" s="303">
        <v>90</v>
      </c>
      <c r="AX36" s="303">
        <v>300</v>
      </c>
      <c r="AY36" s="302">
        <v>204999.37</v>
      </c>
      <c r="AZ36" s="302">
        <v>48417.18</v>
      </c>
      <c r="BA36" s="301">
        <v>86.927104</v>
      </c>
      <c r="BB36" s="301">
        <v>69.426682104942103</v>
      </c>
      <c r="BC36" s="301">
        <v>10.59</v>
      </c>
      <c r="BD36" s="301"/>
      <c r="BE36" s="300" t="s">
        <v>4204</v>
      </c>
      <c r="BF36" s="298"/>
      <c r="BG36" s="300" t="s">
        <v>344</v>
      </c>
      <c r="BH36" s="300" t="s">
        <v>213</v>
      </c>
      <c r="BI36" s="300" t="s">
        <v>345</v>
      </c>
      <c r="BJ36" s="300" t="s">
        <v>4205</v>
      </c>
      <c r="BK36" s="299" t="s">
        <v>175</v>
      </c>
      <c r="BL36" s="301">
        <v>302826.05468023999</v>
      </c>
      <c r="BM36" s="299" t="s">
        <v>309</v>
      </c>
      <c r="BN36" s="301"/>
      <c r="BO36" s="304">
        <v>38806</v>
      </c>
      <c r="BP36" s="304">
        <v>47937</v>
      </c>
      <c r="BQ36" s="297" t="s">
        <v>944</v>
      </c>
      <c r="BR36" s="297" t="s">
        <v>4781</v>
      </c>
      <c r="BS36" s="297">
        <v>38806</v>
      </c>
      <c r="BT36" s="297">
        <v>47937</v>
      </c>
      <c r="BU36" s="301">
        <v>10676.1</v>
      </c>
      <c r="BV36" s="301">
        <v>10.08</v>
      </c>
      <c r="BW36" s="301">
        <v>0</v>
      </c>
    </row>
    <row r="37" spans="1:75" s="289" customFormat="1" ht="18.2" customHeight="1" x14ac:dyDescent="0.15">
      <c r="A37" s="291">
        <v>35</v>
      </c>
      <c r="B37" s="292" t="s">
        <v>305</v>
      </c>
      <c r="C37" s="292" t="s">
        <v>306</v>
      </c>
      <c r="D37" s="312">
        <v>45170</v>
      </c>
      <c r="E37" s="293" t="s">
        <v>1150</v>
      </c>
      <c r="F37" s="308">
        <v>130</v>
      </c>
      <c r="G37" s="308">
        <v>129</v>
      </c>
      <c r="H37" s="295">
        <v>40018.46</v>
      </c>
      <c r="I37" s="295">
        <v>22159.15</v>
      </c>
      <c r="J37" s="295">
        <v>0</v>
      </c>
      <c r="K37" s="295">
        <v>62177.61</v>
      </c>
      <c r="L37" s="295">
        <v>288.39999999999998</v>
      </c>
      <c r="M37" s="295">
        <v>0</v>
      </c>
      <c r="N37" s="295">
        <v>0</v>
      </c>
      <c r="O37" s="295">
        <v>0</v>
      </c>
      <c r="P37" s="295">
        <v>0</v>
      </c>
      <c r="Q37" s="295">
        <v>0</v>
      </c>
      <c r="R37" s="295">
        <v>62177.61</v>
      </c>
      <c r="S37" s="295">
        <v>60602.09</v>
      </c>
      <c r="T37" s="295">
        <v>353.16</v>
      </c>
      <c r="U37" s="295">
        <v>0</v>
      </c>
      <c r="V37" s="295">
        <v>0</v>
      </c>
      <c r="W37" s="295">
        <v>0</v>
      </c>
      <c r="X37" s="295">
        <v>0</v>
      </c>
      <c r="Y37" s="295">
        <v>0</v>
      </c>
      <c r="Z37" s="295">
        <v>60955.25</v>
      </c>
      <c r="AA37" s="295">
        <v>0</v>
      </c>
      <c r="AB37" s="295">
        <v>0</v>
      </c>
      <c r="AC37" s="295">
        <v>0</v>
      </c>
      <c r="AD37" s="295">
        <v>0</v>
      </c>
      <c r="AE37" s="295">
        <v>0</v>
      </c>
      <c r="AF37" s="295">
        <v>0</v>
      </c>
      <c r="AG37" s="295">
        <v>0</v>
      </c>
      <c r="AH37" s="295">
        <v>0</v>
      </c>
      <c r="AI37" s="295">
        <v>0</v>
      </c>
      <c r="AJ37" s="295">
        <v>0</v>
      </c>
      <c r="AK37" s="295">
        <v>0</v>
      </c>
      <c r="AL37" s="295">
        <v>0</v>
      </c>
      <c r="AM37" s="295">
        <v>0</v>
      </c>
      <c r="AN37" s="295">
        <v>0</v>
      </c>
      <c r="AO37" s="295">
        <v>0</v>
      </c>
      <c r="AP37" s="295">
        <v>0</v>
      </c>
      <c r="AQ37" s="295">
        <v>0</v>
      </c>
      <c r="AR37" s="295">
        <v>0</v>
      </c>
      <c r="AS37" s="295">
        <v>0</v>
      </c>
      <c r="AT37" s="295">
        <f t="shared" si="0"/>
        <v>0</v>
      </c>
      <c r="AU37" s="295">
        <v>22447.55</v>
      </c>
      <c r="AV37" s="295">
        <v>60955.25</v>
      </c>
      <c r="AW37" s="296">
        <v>90</v>
      </c>
      <c r="AX37" s="296">
        <v>300</v>
      </c>
      <c r="AY37" s="295">
        <v>283998.87</v>
      </c>
      <c r="AZ37" s="295">
        <v>67488.89</v>
      </c>
      <c r="BA37" s="294">
        <v>87.465141000000003</v>
      </c>
      <c r="BB37" s="294">
        <v>80.581758355975495</v>
      </c>
      <c r="BC37" s="294">
        <v>10.59</v>
      </c>
      <c r="BD37" s="294"/>
      <c r="BE37" s="293" t="s">
        <v>4204</v>
      </c>
      <c r="BF37" s="291"/>
      <c r="BG37" s="293" t="s">
        <v>333</v>
      </c>
      <c r="BH37" s="293" t="s">
        <v>185</v>
      </c>
      <c r="BI37" s="293" t="s">
        <v>343</v>
      </c>
      <c r="BJ37" s="293" t="s">
        <v>4205</v>
      </c>
      <c r="BK37" s="292" t="s">
        <v>175</v>
      </c>
      <c r="BL37" s="294">
        <v>486918.83296055999</v>
      </c>
      <c r="BM37" s="292" t="s">
        <v>309</v>
      </c>
      <c r="BN37" s="294"/>
      <c r="BO37" s="297">
        <v>38807</v>
      </c>
      <c r="BP37" s="297">
        <v>47938</v>
      </c>
      <c r="BQ37" s="297" t="s">
        <v>955</v>
      </c>
      <c r="BR37" s="297" t="s">
        <v>4778</v>
      </c>
      <c r="BS37" s="297">
        <v>38807</v>
      </c>
      <c r="BT37" s="297">
        <v>47938</v>
      </c>
      <c r="BU37" s="294">
        <v>16946.669999999998</v>
      </c>
      <c r="BV37" s="294">
        <v>14.05</v>
      </c>
      <c r="BW37" s="294">
        <v>0</v>
      </c>
    </row>
    <row r="38" spans="1:75" s="289" customFormat="1" ht="18.2" customHeight="1" x14ac:dyDescent="0.15">
      <c r="A38" s="298">
        <v>36</v>
      </c>
      <c r="B38" s="299" t="s">
        <v>305</v>
      </c>
      <c r="C38" s="299" t="s">
        <v>306</v>
      </c>
      <c r="D38" s="313">
        <v>45170</v>
      </c>
      <c r="E38" s="300" t="s">
        <v>1151</v>
      </c>
      <c r="F38" s="299" t="s">
        <v>1005</v>
      </c>
      <c r="G38" s="309">
        <v>126</v>
      </c>
      <c r="H38" s="302">
        <v>0</v>
      </c>
      <c r="I38" s="302">
        <v>103036.78</v>
      </c>
      <c r="J38" s="302">
        <v>0</v>
      </c>
      <c r="K38" s="302">
        <v>103036.78</v>
      </c>
      <c r="L38" s="302">
        <v>0</v>
      </c>
      <c r="M38" s="302">
        <v>103036.78</v>
      </c>
      <c r="N38" s="302">
        <v>0</v>
      </c>
      <c r="O38" s="302">
        <v>0</v>
      </c>
      <c r="P38" s="302">
        <v>0</v>
      </c>
      <c r="Q38" s="302">
        <v>0</v>
      </c>
      <c r="R38" s="302">
        <v>103036.78</v>
      </c>
      <c r="S38" s="302">
        <v>67236.98</v>
      </c>
      <c r="T38" s="302">
        <v>0</v>
      </c>
      <c r="U38" s="302">
        <v>0</v>
      </c>
      <c r="V38" s="302">
        <v>0</v>
      </c>
      <c r="W38" s="302">
        <v>0</v>
      </c>
      <c r="X38" s="302">
        <v>0</v>
      </c>
      <c r="Y38" s="302">
        <v>0</v>
      </c>
      <c r="Z38" s="302">
        <v>67236.98</v>
      </c>
      <c r="AA38" s="302">
        <v>0</v>
      </c>
      <c r="AB38" s="302">
        <v>0</v>
      </c>
      <c r="AC38" s="302">
        <v>0</v>
      </c>
      <c r="AD38" s="302">
        <v>0</v>
      </c>
      <c r="AE38" s="302">
        <v>0</v>
      </c>
      <c r="AF38" s="302">
        <v>0</v>
      </c>
      <c r="AG38" s="302">
        <v>0</v>
      </c>
      <c r="AH38" s="302">
        <v>0</v>
      </c>
      <c r="AI38" s="302">
        <v>0</v>
      </c>
      <c r="AJ38" s="302">
        <v>0</v>
      </c>
      <c r="AK38" s="302">
        <v>0</v>
      </c>
      <c r="AL38" s="302">
        <v>0</v>
      </c>
      <c r="AM38" s="302">
        <v>0</v>
      </c>
      <c r="AN38" s="302">
        <v>0</v>
      </c>
      <c r="AO38" s="302">
        <v>0</v>
      </c>
      <c r="AP38" s="302">
        <v>0</v>
      </c>
      <c r="AQ38" s="302">
        <v>0</v>
      </c>
      <c r="AR38" s="302">
        <v>0</v>
      </c>
      <c r="AS38" s="302">
        <v>0</v>
      </c>
      <c r="AT38" s="295">
        <f t="shared" si="0"/>
        <v>0</v>
      </c>
      <c r="AU38" s="302">
        <v>103036.78</v>
      </c>
      <c r="AV38" s="302">
        <v>67236.98</v>
      </c>
      <c r="AW38" s="303">
        <v>0</v>
      </c>
      <c r="AX38" s="303">
        <v>180</v>
      </c>
      <c r="AY38" s="302">
        <v>521001.56</v>
      </c>
      <c r="AZ38" s="302">
        <v>122255.38</v>
      </c>
      <c r="BA38" s="301">
        <v>86.367090000000005</v>
      </c>
      <c r="BB38" s="301">
        <v>72.790145117296305</v>
      </c>
      <c r="BC38" s="301">
        <v>10.59</v>
      </c>
      <c r="BD38" s="301"/>
      <c r="BE38" s="300" t="s">
        <v>4204</v>
      </c>
      <c r="BF38" s="298"/>
      <c r="BG38" s="300" t="s">
        <v>333</v>
      </c>
      <c r="BH38" s="300" t="s">
        <v>193</v>
      </c>
      <c r="BI38" s="300" t="s">
        <v>339</v>
      </c>
      <c r="BJ38" s="300" t="s">
        <v>4205</v>
      </c>
      <c r="BK38" s="299" t="s">
        <v>175</v>
      </c>
      <c r="BL38" s="301">
        <v>0</v>
      </c>
      <c r="BM38" s="299" t="s">
        <v>309</v>
      </c>
      <c r="BN38" s="301"/>
      <c r="BO38" s="304">
        <v>38807</v>
      </c>
      <c r="BP38" s="304">
        <v>44286</v>
      </c>
      <c r="BQ38" s="297" t="s">
        <v>4758</v>
      </c>
      <c r="BR38" s="297" t="s">
        <v>4789</v>
      </c>
      <c r="BS38" s="297">
        <v>38807</v>
      </c>
      <c r="BT38" s="297">
        <v>44286</v>
      </c>
      <c r="BU38" s="301">
        <v>28139.87</v>
      </c>
      <c r="BV38" s="301">
        <v>0</v>
      </c>
      <c r="BW38" s="301">
        <v>0</v>
      </c>
    </row>
    <row r="39" spans="1:75" s="289" customFormat="1" ht="18.2" customHeight="1" x14ac:dyDescent="0.15">
      <c r="A39" s="291">
        <v>37</v>
      </c>
      <c r="B39" s="292" t="s">
        <v>305</v>
      </c>
      <c r="C39" s="292" t="s">
        <v>306</v>
      </c>
      <c r="D39" s="312">
        <v>45170</v>
      </c>
      <c r="E39" s="293" t="s">
        <v>1152</v>
      </c>
      <c r="F39" s="308">
        <v>154</v>
      </c>
      <c r="G39" s="308">
        <v>153</v>
      </c>
      <c r="H39" s="295">
        <v>21233.64</v>
      </c>
      <c r="I39" s="295">
        <v>50142.19</v>
      </c>
      <c r="J39" s="295">
        <v>0</v>
      </c>
      <c r="K39" s="295">
        <v>71375.83</v>
      </c>
      <c r="L39" s="295">
        <v>598.55999999999995</v>
      </c>
      <c r="M39" s="295">
        <v>0</v>
      </c>
      <c r="N39" s="295">
        <v>0</v>
      </c>
      <c r="O39" s="295">
        <v>0</v>
      </c>
      <c r="P39" s="295">
        <v>0</v>
      </c>
      <c r="Q39" s="295">
        <v>0</v>
      </c>
      <c r="R39" s="295">
        <v>71375.83</v>
      </c>
      <c r="S39" s="295">
        <v>69571.81</v>
      </c>
      <c r="T39" s="295">
        <v>187.39</v>
      </c>
      <c r="U39" s="295">
        <v>0</v>
      </c>
      <c r="V39" s="295">
        <v>0</v>
      </c>
      <c r="W39" s="295">
        <v>0</v>
      </c>
      <c r="X39" s="295">
        <v>0</v>
      </c>
      <c r="Y39" s="295">
        <v>0</v>
      </c>
      <c r="Z39" s="295">
        <v>69759.199999999997</v>
      </c>
      <c r="AA39" s="295">
        <v>0</v>
      </c>
      <c r="AB39" s="295">
        <v>0</v>
      </c>
      <c r="AC39" s="295">
        <v>0</v>
      </c>
      <c r="AD39" s="295">
        <v>0</v>
      </c>
      <c r="AE39" s="295">
        <v>0</v>
      </c>
      <c r="AF39" s="295">
        <v>0</v>
      </c>
      <c r="AG39" s="295">
        <v>0</v>
      </c>
      <c r="AH39" s="295">
        <v>0</v>
      </c>
      <c r="AI39" s="295">
        <v>0</v>
      </c>
      <c r="AJ39" s="295">
        <v>0</v>
      </c>
      <c r="AK39" s="295">
        <v>0</v>
      </c>
      <c r="AL39" s="295">
        <v>0</v>
      </c>
      <c r="AM39" s="295">
        <v>0</v>
      </c>
      <c r="AN39" s="295">
        <v>0</v>
      </c>
      <c r="AO39" s="295">
        <v>0</v>
      </c>
      <c r="AP39" s="295">
        <v>0</v>
      </c>
      <c r="AQ39" s="295">
        <v>0</v>
      </c>
      <c r="AR39" s="295">
        <v>0</v>
      </c>
      <c r="AS39" s="295">
        <v>0</v>
      </c>
      <c r="AT39" s="295">
        <f t="shared" si="0"/>
        <v>0</v>
      </c>
      <c r="AU39" s="295">
        <v>50740.75</v>
      </c>
      <c r="AV39" s="295">
        <v>69759.199999999997</v>
      </c>
      <c r="AW39" s="296">
        <v>30</v>
      </c>
      <c r="AX39" s="296">
        <v>240</v>
      </c>
      <c r="AY39" s="295">
        <v>319998.51</v>
      </c>
      <c r="AZ39" s="295">
        <v>78247.98</v>
      </c>
      <c r="BA39" s="294">
        <v>90.000414000000006</v>
      </c>
      <c r="BB39" s="294">
        <v>82.096103306355303</v>
      </c>
      <c r="BC39" s="294">
        <v>10.59</v>
      </c>
      <c r="BD39" s="294"/>
      <c r="BE39" s="293" t="s">
        <v>4204</v>
      </c>
      <c r="BF39" s="291"/>
      <c r="BG39" s="293" t="s">
        <v>312</v>
      </c>
      <c r="BH39" s="293" t="s">
        <v>199</v>
      </c>
      <c r="BI39" s="293" t="s">
        <v>357</v>
      </c>
      <c r="BJ39" s="293" t="s">
        <v>4205</v>
      </c>
      <c r="BK39" s="292" t="s">
        <v>175</v>
      </c>
      <c r="BL39" s="294">
        <v>558950.97680968</v>
      </c>
      <c r="BM39" s="292" t="s">
        <v>309</v>
      </c>
      <c r="BN39" s="294"/>
      <c r="BO39" s="297">
        <v>38807</v>
      </c>
      <c r="BP39" s="297">
        <v>46112</v>
      </c>
      <c r="BQ39" s="297" t="s">
        <v>929</v>
      </c>
      <c r="BR39" s="297" t="s">
        <v>4777</v>
      </c>
      <c r="BS39" s="297">
        <v>38807</v>
      </c>
      <c r="BT39" s="297">
        <v>46112</v>
      </c>
      <c r="BU39" s="294">
        <v>22625.18</v>
      </c>
      <c r="BV39" s="294">
        <v>16.39</v>
      </c>
      <c r="BW39" s="294">
        <v>0</v>
      </c>
    </row>
    <row r="40" spans="1:75" s="289" customFormat="1" ht="18.2" customHeight="1" x14ac:dyDescent="0.15">
      <c r="A40" s="298">
        <v>38</v>
      </c>
      <c r="B40" s="299" t="s">
        <v>305</v>
      </c>
      <c r="C40" s="299" t="s">
        <v>306</v>
      </c>
      <c r="D40" s="313">
        <v>45170</v>
      </c>
      <c r="E40" s="300" t="s">
        <v>1153</v>
      </c>
      <c r="F40" s="309">
        <v>0</v>
      </c>
      <c r="G40" s="309">
        <v>0</v>
      </c>
      <c r="H40" s="302">
        <v>39217.75</v>
      </c>
      <c r="I40" s="302">
        <v>0</v>
      </c>
      <c r="J40" s="302">
        <v>0</v>
      </c>
      <c r="K40" s="302">
        <v>39217.75</v>
      </c>
      <c r="L40" s="302">
        <v>278.17</v>
      </c>
      <c r="M40" s="302">
        <v>0</v>
      </c>
      <c r="N40" s="302">
        <v>0</v>
      </c>
      <c r="O40" s="302">
        <v>278.17</v>
      </c>
      <c r="P40" s="302">
        <v>0</v>
      </c>
      <c r="Q40" s="302">
        <v>0</v>
      </c>
      <c r="R40" s="302">
        <v>38939.58</v>
      </c>
      <c r="S40" s="302">
        <v>0</v>
      </c>
      <c r="T40" s="302">
        <v>346.1</v>
      </c>
      <c r="U40" s="302">
        <v>0</v>
      </c>
      <c r="V40" s="302">
        <v>0</v>
      </c>
      <c r="W40" s="302">
        <v>346.1</v>
      </c>
      <c r="X40" s="302">
        <v>0</v>
      </c>
      <c r="Y40" s="302">
        <v>0</v>
      </c>
      <c r="Z40" s="302">
        <v>0</v>
      </c>
      <c r="AA40" s="302">
        <v>13.67</v>
      </c>
      <c r="AB40" s="302">
        <v>0</v>
      </c>
      <c r="AC40" s="302">
        <v>0</v>
      </c>
      <c r="AD40" s="302">
        <v>0</v>
      </c>
      <c r="AE40" s="302">
        <v>0</v>
      </c>
      <c r="AF40" s="302">
        <v>-29.88</v>
      </c>
      <c r="AG40" s="302">
        <v>31.9</v>
      </c>
      <c r="AH40" s="302">
        <v>81.06</v>
      </c>
      <c r="AI40" s="302">
        <v>0</v>
      </c>
      <c r="AJ40" s="302">
        <v>0</v>
      </c>
      <c r="AK40" s="302">
        <v>0</v>
      </c>
      <c r="AL40" s="302">
        <v>0</v>
      </c>
      <c r="AM40" s="302">
        <v>0</v>
      </c>
      <c r="AN40" s="302">
        <v>0</v>
      </c>
      <c r="AO40" s="302">
        <v>0</v>
      </c>
      <c r="AP40" s="302">
        <v>0</v>
      </c>
      <c r="AQ40" s="302">
        <v>0</v>
      </c>
      <c r="AR40" s="302">
        <v>721.02</v>
      </c>
      <c r="AS40" s="302">
        <v>0</v>
      </c>
      <c r="AT40" s="295">
        <f t="shared" si="0"/>
        <v>-5.6843418860808015E-14</v>
      </c>
      <c r="AU40" s="302">
        <v>0</v>
      </c>
      <c r="AV40" s="302">
        <v>0</v>
      </c>
      <c r="AW40" s="303">
        <v>91</v>
      </c>
      <c r="AX40" s="303">
        <v>300</v>
      </c>
      <c r="AY40" s="302">
        <v>269000.87</v>
      </c>
      <c r="AZ40" s="302">
        <v>65670</v>
      </c>
      <c r="BA40" s="301">
        <v>89.999712000000002</v>
      </c>
      <c r="BB40" s="301">
        <v>53.366087793527598</v>
      </c>
      <c r="BC40" s="301">
        <v>10.59</v>
      </c>
      <c r="BD40" s="301"/>
      <c r="BE40" s="300" t="s">
        <v>4204</v>
      </c>
      <c r="BF40" s="298"/>
      <c r="BG40" s="300" t="s">
        <v>358</v>
      </c>
      <c r="BH40" s="300" t="s">
        <v>182</v>
      </c>
      <c r="BI40" s="300" t="s">
        <v>359</v>
      </c>
      <c r="BJ40" s="300" t="s">
        <v>103</v>
      </c>
      <c r="BK40" s="299" t="s">
        <v>175</v>
      </c>
      <c r="BL40" s="301">
        <v>304939.58917967998</v>
      </c>
      <c r="BM40" s="299" t="s">
        <v>309</v>
      </c>
      <c r="BN40" s="301"/>
      <c r="BO40" s="304">
        <v>38828</v>
      </c>
      <c r="BP40" s="304">
        <v>47959</v>
      </c>
      <c r="BQ40" s="297" t="s">
        <v>4757</v>
      </c>
      <c r="BR40" s="297" t="s">
        <v>4764</v>
      </c>
      <c r="BS40" s="297">
        <v>38828</v>
      </c>
      <c r="BT40" s="297">
        <v>47959</v>
      </c>
      <c r="BU40" s="301">
        <v>0</v>
      </c>
      <c r="BV40" s="301">
        <v>13.67</v>
      </c>
      <c r="BW40" s="301">
        <v>0</v>
      </c>
    </row>
    <row r="41" spans="1:75" s="289" customFormat="1" ht="18.2" customHeight="1" x14ac:dyDescent="0.15">
      <c r="A41" s="291">
        <v>39</v>
      </c>
      <c r="B41" s="292" t="s">
        <v>305</v>
      </c>
      <c r="C41" s="292" t="s">
        <v>306</v>
      </c>
      <c r="D41" s="312">
        <v>45170</v>
      </c>
      <c r="E41" s="293" t="s">
        <v>1154</v>
      </c>
      <c r="F41" s="308">
        <v>147</v>
      </c>
      <c r="G41" s="308">
        <v>146</v>
      </c>
      <c r="H41" s="295">
        <v>12215.69</v>
      </c>
      <c r="I41" s="295">
        <v>35943.43</v>
      </c>
      <c r="J41" s="295">
        <v>0</v>
      </c>
      <c r="K41" s="295">
        <v>48159.12</v>
      </c>
      <c r="L41" s="295">
        <v>438.89</v>
      </c>
      <c r="M41" s="295">
        <v>0</v>
      </c>
      <c r="N41" s="295">
        <v>0</v>
      </c>
      <c r="O41" s="295">
        <v>0</v>
      </c>
      <c r="P41" s="295">
        <v>0</v>
      </c>
      <c r="Q41" s="295">
        <v>0</v>
      </c>
      <c r="R41" s="295">
        <v>48159.12</v>
      </c>
      <c r="S41" s="295">
        <v>43873.31</v>
      </c>
      <c r="T41" s="295">
        <v>107.8</v>
      </c>
      <c r="U41" s="295">
        <v>0</v>
      </c>
      <c r="V41" s="295">
        <v>0</v>
      </c>
      <c r="W41" s="295">
        <v>0</v>
      </c>
      <c r="X41" s="295">
        <v>0</v>
      </c>
      <c r="Y41" s="295">
        <v>0</v>
      </c>
      <c r="Z41" s="295">
        <v>43981.11</v>
      </c>
      <c r="AA41" s="295">
        <v>0</v>
      </c>
      <c r="AB41" s="295">
        <v>0</v>
      </c>
      <c r="AC41" s="295">
        <v>0</v>
      </c>
      <c r="AD41" s="295">
        <v>0</v>
      </c>
      <c r="AE41" s="295">
        <v>0</v>
      </c>
      <c r="AF41" s="295">
        <v>0</v>
      </c>
      <c r="AG41" s="295">
        <v>0</v>
      </c>
      <c r="AH41" s="295">
        <v>0</v>
      </c>
      <c r="AI41" s="295">
        <v>0</v>
      </c>
      <c r="AJ41" s="295">
        <v>0</v>
      </c>
      <c r="AK41" s="295">
        <v>0</v>
      </c>
      <c r="AL41" s="295">
        <v>0</v>
      </c>
      <c r="AM41" s="295">
        <v>0</v>
      </c>
      <c r="AN41" s="295">
        <v>0</v>
      </c>
      <c r="AO41" s="295">
        <v>0</v>
      </c>
      <c r="AP41" s="295">
        <v>0</v>
      </c>
      <c r="AQ41" s="295">
        <v>0</v>
      </c>
      <c r="AR41" s="295">
        <v>0</v>
      </c>
      <c r="AS41" s="295">
        <v>0</v>
      </c>
      <c r="AT41" s="295">
        <f t="shared" si="0"/>
        <v>0</v>
      </c>
      <c r="AU41" s="295">
        <v>36382.32</v>
      </c>
      <c r="AV41" s="295">
        <v>43981.11</v>
      </c>
      <c r="AW41" s="296">
        <v>24</v>
      </c>
      <c r="AX41" s="296">
        <v>240</v>
      </c>
      <c r="AY41" s="295">
        <v>301996.79999999999</v>
      </c>
      <c r="AZ41" s="295">
        <v>54427.66</v>
      </c>
      <c r="BA41" s="294">
        <v>64.547708</v>
      </c>
      <c r="BB41" s="294">
        <v>57.113622288684802</v>
      </c>
      <c r="BC41" s="294">
        <v>10.59</v>
      </c>
      <c r="BD41" s="294"/>
      <c r="BE41" s="293" t="s">
        <v>4204</v>
      </c>
      <c r="BF41" s="291"/>
      <c r="BG41" s="293" t="s">
        <v>360</v>
      </c>
      <c r="BH41" s="293" t="s">
        <v>232</v>
      </c>
      <c r="BI41" s="293" t="s">
        <v>361</v>
      </c>
      <c r="BJ41" s="293" t="s">
        <v>4205</v>
      </c>
      <c r="BK41" s="292" t="s">
        <v>175</v>
      </c>
      <c r="BL41" s="294">
        <v>377138.69199552003</v>
      </c>
      <c r="BM41" s="292" t="s">
        <v>309</v>
      </c>
      <c r="BN41" s="294"/>
      <c r="BO41" s="297">
        <v>38607</v>
      </c>
      <c r="BP41" s="297">
        <v>45912</v>
      </c>
      <c r="BQ41" s="297" t="s">
        <v>946</v>
      </c>
      <c r="BR41" s="297" t="s">
        <v>4775</v>
      </c>
      <c r="BS41" s="297">
        <v>38607</v>
      </c>
      <c r="BT41" s="297">
        <v>45912</v>
      </c>
      <c r="BU41" s="294">
        <v>15572.28</v>
      </c>
      <c r="BV41" s="294">
        <v>11.41</v>
      </c>
      <c r="BW41" s="294">
        <v>0</v>
      </c>
    </row>
    <row r="42" spans="1:75" s="289" customFormat="1" ht="18.2" customHeight="1" x14ac:dyDescent="0.15">
      <c r="A42" s="298">
        <v>40</v>
      </c>
      <c r="B42" s="299" t="s">
        <v>305</v>
      </c>
      <c r="C42" s="299" t="s">
        <v>306</v>
      </c>
      <c r="D42" s="313">
        <v>45170</v>
      </c>
      <c r="E42" s="300" t="s">
        <v>1155</v>
      </c>
      <c r="F42" s="309">
        <v>110</v>
      </c>
      <c r="G42" s="309">
        <v>109</v>
      </c>
      <c r="H42" s="302">
        <v>39151.5</v>
      </c>
      <c r="I42" s="302">
        <v>21730.86</v>
      </c>
      <c r="J42" s="302">
        <v>0</v>
      </c>
      <c r="K42" s="302">
        <v>60882.36</v>
      </c>
      <c r="L42" s="302">
        <v>311.20999999999998</v>
      </c>
      <c r="M42" s="302">
        <v>0</v>
      </c>
      <c r="N42" s="302">
        <v>0</v>
      </c>
      <c r="O42" s="302">
        <v>0</v>
      </c>
      <c r="P42" s="302">
        <v>0</v>
      </c>
      <c r="Q42" s="302">
        <v>0</v>
      </c>
      <c r="R42" s="302">
        <v>60882.36</v>
      </c>
      <c r="S42" s="302">
        <v>49631.69</v>
      </c>
      <c r="T42" s="302">
        <v>345.51</v>
      </c>
      <c r="U42" s="302">
        <v>0</v>
      </c>
      <c r="V42" s="302">
        <v>0</v>
      </c>
      <c r="W42" s="302">
        <v>0</v>
      </c>
      <c r="X42" s="302">
        <v>0</v>
      </c>
      <c r="Y42" s="302">
        <v>0</v>
      </c>
      <c r="Z42" s="302">
        <v>49977.2</v>
      </c>
      <c r="AA42" s="302">
        <v>0</v>
      </c>
      <c r="AB42" s="302">
        <v>0</v>
      </c>
      <c r="AC42" s="302">
        <v>0</v>
      </c>
      <c r="AD42" s="302">
        <v>0</v>
      </c>
      <c r="AE42" s="302">
        <v>0</v>
      </c>
      <c r="AF42" s="302">
        <v>0</v>
      </c>
      <c r="AG42" s="302">
        <v>0</v>
      </c>
      <c r="AH42" s="302">
        <v>0</v>
      </c>
      <c r="AI42" s="302">
        <v>0</v>
      </c>
      <c r="AJ42" s="302">
        <v>0</v>
      </c>
      <c r="AK42" s="302">
        <v>0</v>
      </c>
      <c r="AL42" s="302">
        <v>0</v>
      </c>
      <c r="AM42" s="302">
        <v>0</v>
      </c>
      <c r="AN42" s="302">
        <v>0</v>
      </c>
      <c r="AO42" s="302">
        <v>0</v>
      </c>
      <c r="AP42" s="302">
        <v>0</v>
      </c>
      <c r="AQ42" s="302">
        <v>0</v>
      </c>
      <c r="AR42" s="302">
        <v>0</v>
      </c>
      <c r="AS42" s="302">
        <v>0</v>
      </c>
      <c r="AT42" s="295">
        <f t="shared" si="0"/>
        <v>0</v>
      </c>
      <c r="AU42" s="302">
        <v>22042.07</v>
      </c>
      <c r="AV42" s="302">
        <v>49977.2</v>
      </c>
      <c r="AW42" s="303">
        <v>84</v>
      </c>
      <c r="AX42" s="303">
        <v>300</v>
      </c>
      <c r="AY42" s="302">
        <v>361997.93</v>
      </c>
      <c r="AZ42" s="302">
        <v>69083.350000000006</v>
      </c>
      <c r="BA42" s="301">
        <v>68.365579999999994</v>
      </c>
      <c r="BB42" s="301">
        <v>60.249797573059197</v>
      </c>
      <c r="BC42" s="301">
        <v>10.59</v>
      </c>
      <c r="BD42" s="301"/>
      <c r="BE42" s="300" t="s">
        <v>4204</v>
      </c>
      <c r="BF42" s="298"/>
      <c r="BG42" s="300" t="s">
        <v>312</v>
      </c>
      <c r="BH42" s="300" t="s">
        <v>230</v>
      </c>
      <c r="BI42" s="300" t="s">
        <v>364</v>
      </c>
      <c r="BJ42" s="300" t="s">
        <v>4205</v>
      </c>
      <c r="BK42" s="299" t="s">
        <v>175</v>
      </c>
      <c r="BL42" s="301">
        <v>476775.60586656001</v>
      </c>
      <c r="BM42" s="299" t="s">
        <v>309</v>
      </c>
      <c r="BN42" s="301"/>
      <c r="BO42" s="304">
        <v>38619</v>
      </c>
      <c r="BP42" s="304">
        <v>47750</v>
      </c>
      <c r="BQ42" s="297" t="s">
        <v>936</v>
      </c>
      <c r="BR42" s="297" t="s">
        <v>4769</v>
      </c>
      <c r="BS42" s="297">
        <v>38619</v>
      </c>
      <c r="BT42" s="297">
        <v>47750</v>
      </c>
      <c r="BU42" s="301">
        <v>14910.11</v>
      </c>
      <c r="BV42" s="301">
        <v>14.38</v>
      </c>
      <c r="BW42" s="301">
        <v>0</v>
      </c>
    </row>
    <row r="43" spans="1:75" s="289" customFormat="1" ht="18.2" customHeight="1" x14ac:dyDescent="0.15">
      <c r="A43" s="291">
        <v>41</v>
      </c>
      <c r="B43" s="292" t="s">
        <v>305</v>
      </c>
      <c r="C43" s="292" t="s">
        <v>306</v>
      </c>
      <c r="D43" s="312">
        <v>45170</v>
      </c>
      <c r="E43" s="293" t="s">
        <v>1156</v>
      </c>
      <c r="F43" s="308">
        <v>18</v>
      </c>
      <c r="G43" s="308">
        <v>17</v>
      </c>
      <c r="H43" s="295">
        <v>17780.64</v>
      </c>
      <c r="I43" s="295">
        <v>3840.66</v>
      </c>
      <c r="J43" s="295">
        <v>0</v>
      </c>
      <c r="K43" s="295">
        <v>21621.3</v>
      </c>
      <c r="L43" s="295">
        <v>244.29</v>
      </c>
      <c r="M43" s="295">
        <v>0</v>
      </c>
      <c r="N43" s="295">
        <v>0</v>
      </c>
      <c r="O43" s="295">
        <v>0</v>
      </c>
      <c r="P43" s="295">
        <v>0</v>
      </c>
      <c r="Q43" s="295">
        <v>0</v>
      </c>
      <c r="R43" s="295">
        <v>21621.3</v>
      </c>
      <c r="S43" s="295">
        <v>2979.74</v>
      </c>
      <c r="T43" s="295">
        <v>156.91</v>
      </c>
      <c r="U43" s="295">
        <v>0</v>
      </c>
      <c r="V43" s="295">
        <v>0</v>
      </c>
      <c r="W43" s="295">
        <v>0</v>
      </c>
      <c r="X43" s="295">
        <v>0</v>
      </c>
      <c r="Y43" s="295">
        <v>0</v>
      </c>
      <c r="Z43" s="295">
        <v>3136.65</v>
      </c>
      <c r="AA43" s="295">
        <v>0</v>
      </c>
      <c r="AB43" s="295">
        <v>0</v>
      </c>
      <c r="AC43" s="295">
        <v>0</v>
      </c>
      <c r="AD43" s="295">
        <v>0</v>
      </c>
      <c r="AE43" s="295">
        <v>0</v>
      </c>
      <c r="AF43" s="295">
        <v>0</v>
      </c>
      <c r="AG43" s="295">
        <v>0</v>
      </c>
      <c r="AH43" s="295">
        <v>0</v>
      </c>
      <c r="AI43" s="295">
        <v>0</v>
      </c>
      <c r="AJ43" s="295">
        <v>0</v>
      </c>
      <c r="AK43" s="295">
        <v>0</v>
      </c>
      <c r="AL43" s="295">
        <v>0</v>
      </c>
      <c r="AM43" s="295">
        <v>0</v>
      </c>
      <c r="AN43" s="295">
        <v>0</v>
      </c>
      <c r="AO43" s="295">
        <v>0</v>
      </c>
      <c r="AP43" s="295">
        <v>0</v>
      </c>
      <c r="AQ43" s="295">
        <v>0</v>
      </c>
      <c r="AR43" s="295">
        <v>0</v>
      </c>
      <c r="AS43" s="295">
        <v>0</v>
      </c>
      <c r="AT43" s="295">
        <f t="shared" si="0"/>
        <v>0</v>
      </c>
      <c r="AU43" s="295">
        <v>4084.95</v>
      </c>
      <c r="AV43" s="295">
        <v>3136.65</v>
      </c>
      <c r="AW43" s="296">
        <v>85</v>
      </c>
      <c r="AX43" s="296">
        <v>300</v>
      </c>
      <c r="AY43" s="295">
        <v>327097.77</v>
      </c>
      <c r="AZ43" s="295">
        <v>42203.7</v>
      </c>
      <c r="BA43" s="294">
        <v>46.408954999999999</v>
      </c>
      <c r="BB43" s="294">
        <v>23.775686462123002</v>
      </c>
      <c r="BC43" s="294">
        <v>10.59</v>
      </c>
      <c r="BD43" s="294"/>
      <c r="BE43" s="293" t="s">
        <v>4204</v>
      </c>
      <c r="BF43" s="291"/>
      <c r="BG43" s="293" t="s">
        <v>360</v>
      </c>
      <c r="BH43" s="293" t="s">
        <v>232</v>
      </c>
      <c r="BI43" s="293" t="s">
        <v>361</v>
      </c>
      <c r="BJ43" s="293" t="s">
        <v>4205</v>
      </c>
      <c r="BK43" s="292" t="s">
        <v>175</v>
      </c>
      <c r="BL43" s="294">
        <v>169318.47594480001</v>
      </c>
      <c r="BM43" s="292" t="s">
        <v>309</v>
      </c>
      <c r="BN43" s="294"/>
      <c r="BO43" s="297">
        <v>38647</v>
      </c>
      <c r="BP43" s="297">
        <v>47778</v>
      </c>
      <c r="BQ43" s="297" t="s">
        <v>931</v>
      </c>
      <c r="BR43" s="297" t="s">
        <v>4779</v>
      </c>
      <c r="BS43" s="297">
        <v>38647</v>
      </c>
      <c r="BT43" s="297">
        <v>47778</v>
      </c>
      <c r="BU43" s="294">
        <v>1527.52</v>
      </c>
      <c r="BV43" s="294">
        <v>8.77</v>
      </c>
      <c r="BW43" s="294">
        <v>0</v>
      </c>
    </row>
    <row r="44" spans="1:75" s="289" customFormat="1" ht="18.2" customHeight="1" x14ac:dyDescent="0.15">
      <c r="A44" s="298">
        <v>42</v>
      </c>
      <c r="B44" s="299" t="s">
        <v>305</v>
      </c>
      <c r="C44" s="299" t="s">
        <v>306</v>
      </c>
      <c r="D44" s="313">
        <v>45170</v>
      </c>
      <c r="E44" s="300" t="s">
        <v>1157</v>
      </c>
      <c r="F44" s="309">
        <v>136</v>
      </c>
      <c r="G44" s="309">
        <v>135</v>
      </c>
      <c r="H44" s="302">
        <v>33457.31</v>
      </c>
      <c r="I44" s="302">
        <v>20581.45</v>
      </c>
      <c r="J44" s="302">
        <v>0</v>
      </c>
      <c r="K44" s="302">
        <v>54038.76</v>
      </c>
      <c r="L44" s="302">
        <v>261.49</v>
      </c>
      <c r="M44" s="302">
        <v>0</v>
      </c>
      <c r="N44" s="302">
        <v>0</v>
      </c>
      <c r="O44" s="302">
        <v>0</v>
      </c>
      <c r="P44" s="302">
        <v>0</v>
      </c>
      <c r="Q44" s="302">
        <v>0</v>
      </c>
      <c r="R44" s="302">
        <v>54038.76</v>
      </c>
      <c r="S44" s="302">
        <v>54579.8</v>
      </c>
      <c r="T44" s="302">
        <v>295.26</v>
      </c>
      <c r="U44" s="302">
        <v>0</v>
      </c>
      <c r="V44" s="302">
        <v>0</v>
      </c>
      <c r="W44" s="302">
        <v>0</v>
      </c>
      <c r="X44" s="302">
        <v>0</v>
      </c>
      <c r="Y44" s="302">
        <v>0</v>
      </c>
      <c r="Z44" s="302">
        <v>54875.06</v>
      </c>
      <c r="AA44" s="302">
        <v>0</v>
      </c>
      <c r="AB44" s="302">
        <v>0</v>
      </c>
      <c r="AC44" s="302">
        <v>0</v>
      </c>
      <c r="AD44" s="302">
        <v>0</v>
      </c>
      <c r="AE44" s="302">
        <v>0</v>
      </c>
      <c r="AF44" s="302">
        <v>0</v>
      </c>
      <c r="AG44" s="302">
        <v>0</v>
      </c>
      <c r="AH44" s="302">
        <v>0</v>
      </c>
      <c r="AI44" s="302">
        <v>0</v>
      </c>
      <c r="AJ44" s="302">
        <v>0</v>
      </c>
      <c r="AK44" s="302">
        <v>0</v>
      </c>
      <c r="AL44" s="302">
        <v>0</v>
      </c>
      <c r="AM44" s="302">
        <v>0</v>
      </c>
      <c r="AN44" s="302">
        <v>0</v>
      </c>
      <c r="AO44" s="302">
        <v>0</v>
      </c>
      <c r="AP44" s="302">
        <v>0</v>
      </c>
      <c r="AQ44" s="302">
        <v>0</v>
      </c>
      <c r="AR44" s="302">
        <v>0</v>
      </c>
      <c r="AS44" s="302">
        <v>0</v>
      </c>
      <c r="AT44" s="295">
        <f t="shared" si="0"/>
        <v>0</v>
      </c>
      <c r="AU44" s="302">
        <v>20842.939999999999</v>
      </c>
      <c r="AV44" s="302">
        <v>54875.06</v>
      </c>
      <c r="AW44" s="303">
        <v>85</v>
      </c>
      <c r="AX44" s="303">
        <v>300</v>
      </c>
      <c r="AY44" s="302">
        <v>273000.63</v>
      </c>
      <c r="AZ44" s="302">
        <v>58567.69</v>
      </c>
      <c r="BA44" s="301">
        <v>77.162452000000002</v>
      </c>
      <c r="BB44" s="301">
        <v>71.195623809638406</v>
      </c>
      <c r="BC44" s="301">
        <v>10.59</v>
      </c>
      <c r="BD44" s="301"/>
      <c r="BE44" s="300" t="s">
        <v>4204</v>
      </c>
      <c r="BF44" s="298"/>
      <c r="BG44" s="300" t="s">
        <v>333</v>
      </c>
      <c r="BH44" s="300" t="s">
        <v>185</v>
      </c>
      <c r="BI44" s="300" t="s">
        <v>343</v>
      </c>
      <c r="BJ44" s="300" t="s">
        <v>4205</v>
      </c>
      <c r="BK44" s="299" t="s">
        <v>175</v>
      </c>
      <c r="BL44" s="301">
        <v>423182.71728096</v>
      </c>
      <c r="BM44" s="299" t="s">
        <v>309</v>
      </c>
      <c r="BN44" s="301"/>
      <c r="BO44" s="304">
        <v>38646</v>
      </c>
      <c r="BP44" s="304">
        <v>47777</v>
      </c>
      <c r="BQ44" s="297" t="s">
        <v>944</v>
      </c>
      <c r="BR44" s="297" t="s">
        <v>4781</v>
      </c>
      <c r="BS44" s="297">
        <v>38646</v>
      </c>
      <c r="BT44" s="297">
        <v>47777</v>
      </c>
      <c r="BU44" s="301">
        <v>15577.54</v>
      </c>
      <c r="BV44" s="301">
        <v>12.19</v>
      </c>
      <c r="BW44" s="301">
        <v>0</v>
      </c>
    </row>
    <row r="45" spans="1:75" s="289" customFormat="1" ht="18.2" customHeight="1" x14ac:dyDescent="0.15">
      <c r="A45" s="291">
        <v>43</v>
      </c>
      <c r="B45" s="292" t="s">
        <v>305</v>
      </c>
      <c r="C45" s="292" t="s">
        <v>306</v>
      </c>
      <c r="D45" s="312">
        <v>45170</v>
      </c>
      <c r="E45" s="293" t="s">
        <v>1158</v>
      </c>
      <c r="F45" s="308">
        <v>141</v>
      </c>
      <c r="G45" s="308">
        <v>140</v>
      </c>
      <c r="H45" s="295">
        <v>20967.330000000002</v>
      </c>
      <c r="I45" s="295">
        <v>13148.47</v>
      </c>
      <c r="J45" s="295">
        <v>0</v>
      </c>
      <c r="K45" s="295">
        <v>34115.800000000003</v>
      </c>
      <c r="L45" s="295">
        <v>163.95</v>
      </c>
      <c r="M45" s="295">
        <v>0</v>
      </c>
      <c r="N45" s="295">
        <v>0</v>
      </c>
      <c r="O45" s="295">
        <v>0</v>
      </c>
      <c r="P45" s="295">
        <v>0</v>
      </c>
      <c r="Q45" s="295">
        <v>0</v>
      </c>
      <c r="R45" s="295">
        <v>34115.800000000003</v>
      </c>
      <c r="S45" s="295">
        <v>35414.18</v>
      </c>
      <c r="T45" s="295">
        <v>185.04</v>
      </c>
      <c r="U45" s="295">
        <v>0</v>
      </c>
      <c r="V45" s="295">
        <v>0</v>
      </c>
      <c r="W45" s="295">
        <v>0</v>
      </c>
      <c r="X45" s="295">
        <v>0</v>
      </c>
      <c r="Y45" s="295">
        <v>0</v>
      </c>
      <c r="Z45" s="295">
        <v>35599.22</v>
      </c>
      <c r="AA45" s="295">
        <v>0</v>
      </c>
      <c r="AB45" s="295">
        <v>0</v>
      </c>
      <c r="AC45" s="295">
        <v>0</v>
      </c>
      <c r="AD45" s="295">
        <v>0</v>
      </c>
      <c r="AE45" s="295">
        <v>0</v>
      </c>
      <c r="AF45" s="295">
        <v>0</v>
      </c>
      <c r="AG45" s="295">
        <v>0</v>
      </c>
      <c r="AH45" s="295">
        <v>0</v>
      </c>
      <c r="AI45" s="295">
        <v>0</v>
      </c>
      <c r="AJ45" s="295">
        <v>0</v>
      </c>
      <c r="AK45" s="295">
        <v>0</v>
      </c>
      <c r="AL45" s="295">
        <v>0</v>
      </c>
      <c r="AM45" s="295">
        <v>0</v>
      </c>
      <c r="AN45" s="295">
        <v>0</v>
      </c>
      <c r="AO45" s="295">
        <v>0</v>
      </c>
      <c r="AP45" s="295">
        <v>0</v>
      </c>
      <c r="AQ45" s="295">
        <v>0</v>
      </c>
      <c r="AR45" s="295">
        <v>0</v>
      </c>
      <c r="AS45" s="295">
        <v>0</v>
      </c>
      <c r="AT45" s="295">
        <f t="shared" si="0"/>
        <v>0</v>
      </c>
      <c r="AU45" s="295">
        <v>13312.42</v>
      </c>
      <c r="AV45" s="295">
        <v>35599.22</v>
      </c>
      <c r="AW45" s="296">
        <v>85</v>
      </c>
      <c r="AX45" s="296">
        <v>300</v>
      </c>
      <c r="AY45" s="295">
        <v>327001.18</v>
      </c>
      <c r="AZ45" s="295">
        <v>36711.519999999997</v>
      </c>
      <c r="BA45" s="294">
        <v>40.400444</v>
      </c>
      <c r="BB45" s="294">
        <v>37.5438954152593</v>
      </c>
      <c r="BC45" s="294">
        <v>10.59</v>
      </c>
      <c r="BD45" s="294"/>
      <c r="BE45" s="293" t="s">
        <v>4204</v>
      </c>
      <c r="BF45" s="291"/>
      <c r="BG45" s="293" t="s">
        <v>315</v>
      </c>
      <c r="BH45" s="293" t="s">
        <v>179</v>
      </c>
      <c r="BI45" s="293" t="s">
        <v>363</v>
      </c>
      <c r="BJ45" s="293" t="s">
        <v>4205</v>
      </c>
      <c r="BK45" s="292" t="s">
        <v>175</v>
      </c>
      <c r="BL45" s="294">
        <v>267164.10491679999</v>
      </c>
      <c r="BM45" s="292" t="s">
        <v>309</v>
      </c>
      <c r="BN45" s="294"/>
      <c r="BO45" s="297">
        <v>38653</v>
      </c>
      <c r="BP45" s="297">
        <v>47784</v>
      </c>
      <c r="BQ45" s="297" t="s">
        <v>944</v>
      </c>
      <c r="BR45" s="297" t="s">
        <v>4781</v>
      </c>
      <c r="BS45" s="297">
        <v>38653</v>
      </c>
      <c r="BT45" s="297">
        <v>47784</v>
      </c>
      <c r="BU45" s="294">
        <v>10945.38</v>
      </c>
      <c r="BV45" s="294">
        <v>7.64</v>
      </c>
      <c r="BW45" s="294">
        <v>0</v>
      </c>
    </row>
    <row r="46" spans="1:75" s="289" customFormat="1" ht="18.2" customHeight="1" x14ac:dyDescent="0.15">
      <c r="A46" s="298">
        <v>44</v>
      </c>
      <c r="B46" s="299" t="s">
        <v>305</v>
      </c>
      <c r="C46" s="299" t="s">
        <v>306</v>
      </c>
      <c r="D46" s="313">
        <v>45170</v>
      </c>
      <c r="E46" s="300" t="s">
        <v>1159</v>
      </c>
      <c r="F46" s="309">
        <v>164</v>
      </c>
      <c r="G46" s="309">
        <v>163</v>
      </c>
      <c r="H46" s="302">
        <v>9731.18</v>
      </c>
      <c r="I46" s="302">
        <v>6449.55</v>
      </c>
      <c r="J46" s="302">
        <v>0</v>
      </c>
      <c r="K46" s="302">
        <v>16180.73</v>
      </c>
      <c r="L46" s="302">
        <v>74.77</v>
      </c>
      <c r="M46" s="302">
        <v>0</v>
      </c>
      <c r="N46" s="302">
        <v>0</v>
      </c>
      <c r="O46" s="302">
        <v>0</v>
      </c>
      <c r="P46" s="302">
        <v>0</v>
      </c>
      <c r="Q46" s="302">
        <v>0</v>
      </c>
      <c r="R46" s="302">
        <v>16180.73</v>
      </c>
      <c r="S46" s="302">
        <v>19736.38</v>
      </c>
      <c r="T46" s="302">
        <v>85.88</v>
      </c>
      <c r="U46" s="302">
        <v>0</v>
      </c>
      <c r="V46" s="302">
        <v>0</v>
      </c>
      <c r="W46" s="302">
        <v>0</v>
      </c>
      <c r="X46" s="302">
        <v>0</v>
      </c>
      <c r="Y46" s="302">
        <v>0</v>
      </c>
      <c r="Z46" s="302">
        <v>19822.259999999998</v>
      </c>
      <c r="AA46" s="302">
        <v>0</v>
      </c>
      <c r="AB46" s="302">
        <v>0</v>
      </c>
      <c r="AC46" s="302">
        <v>0</v>
      </c>
      <c r="AD46" s="302">
        <v>0</v>
      </c>
      <c r="AE46" s="302">
        <v>0</v>
      </c>
      <c r="AF46" s="302">
        <v>0</v>
      </c>
      <c r="AG46" s="302">
        <v>0</v>
      </c>
      <c r="AH46" s="302">
        <v>0</v>
      </c>
      <c r="AI46" s="302">
        <v>0</v>
      </c>
      <c r="AJ46" s="302">
        <v>0</v>
      </c>
      <c r="AK46" s="302">
        <v>0</v>
      </c>
      <c r="AL46" s="302">
        <v>0</v>
      </c>
      <c r="AM46" s="302">
        <v>0</v>
      </c>
      <c r="AN46" s="302">
        <v>0</v>
      </c>
      <c r="AO46" s="302">
        <v>0</v>
      </c>
      <c r="AP46" s="302">
        <v>0</v>
      </c>
      <c r="AQ46" s="302">
        <v>0</v>
      </c>
      <c r="AR46" s="302">
        <v>0</v>
      </c>
      <c r="AS46" s="302">
        <v>0</v>
      </c>
      <c r="AT46" s="295">
        <f t="shared" si="0"/>
        <v>0</v>
      </c>
      <c r="AU46" s="302">
        <v>6524.32</v>
      </c>
      <c r="AV46" s="302">
        <v>19822.259999999998</v>
      </c>
      <c r="AW46" s="303">
        <v>86</v>
      </c>
      <c r="AX46" s="303">
        <v>300</v>
      </c>
      <c r="AY46" s="302">
        <v>198000.12</v>
      </c>
      <c r="AZ46" s="302">
        <v>16900.03</v>
      </c>
      <c r="BA46" s="301">
        <v>30.770181999999998</v>
      </c>
      <c r="BB46" s="301">
        <v>29.4605398329388</v>
      </c>
      <c r="BC46" s="301">
        <v>10.59</v>
      </c>
      <c r="BD46" s="301"/>
      <c r="BE46" s="300" t="s">
        <v>4204</v>
      </c>
      <c r="BF46" s="298"/>
      <c r="BG46" s="300" t="s">
        <v>344</v>
      </c>
      <c r="BH46" s="300" t="s">
        <v>213</v>
      </c>
      <c r="BI46" s="300" t="s">
        <v>345</v>
      </c>
      <c r="BJ46" s="300" t="s">
        <v>4205</v>
      </c>
      <c r="BK46" s="299" t="s">
        <v>175</v>
      </c>
      <c r="BL46" s="301">
        <v>126712.84998008001</v>
      </c>
      <c r="BM46" s="299" t="s">
        <v>309</v>
      </c>
      <c r="BN46" s="301"/>
      <c r="BO46" s="304">
        <v>38673</v>
      </c>
      <c r="BP46" s="304">
        <v>47804</v>
      </c>
      <c r="BQ46" s="297" t="s">
        <v>944</v>
      </c>
      <c r="BR46" s="297" t="s">
        <v>4781</v>
      </c>
      <c r="BS46" s="297">
        <v>38673</v>
      </c>
      <c r="BT46" s="297">
        <v>47804</v>
      </c>
      <c r="BU46" s="301">
        <v>6216.55</v>
      </c>
      <c r="BV46" s="301">
        <v>3.52</v>
      </c>
      <c r="BW46" s="301">
        <v>0</v>
      </c>
    </row>
    <row r="47" spans="1:75" s="289" customFormat="1" ht="18.2" customHeight="1" x14ac:dyDescent="0.15">
      <c r="A47" s="291">
        <v>45</v>
      </c>
      <c r="B47" s="292" t="s">
        <v>305</v>
      </c>
      <c r="C47" s="292" t="s">
        <v>306</v>
      </c>
      <c r="D47" s="312">
        <v>45170</v>
      </c>
      <c r="E47" s="293" t="s">
        <v>1160</v>
      </c>
      <c r="F47" s="308">
        <v>152</v>
      </c>
      <c r="G47" s="308">
        <v>151</v>
      </c>
      <c r="H47" s="295">
        <v>26822.43</v>
      </c>
      <c r="I47" s="295">
        <v>17172.41</v>
      </c>
      <c r="J47" s="295">
        <v>0</v>
      </c>
      <c r="K47" s="295">
        <v>43994.84</v>
      </c>
      <c r="L47" s="295">
        <v>206.28</v>
      </c>
      <c r="M47" s="295">
        <v>0</v>
      </c>
      <c r="N47" s="295">
        <v>0</v>
      </c>
      <c r="O47" s="295">
        <v>0</v>
      </c>
      <c r="P47" s="295">
        <v>0</v>
      </c>
      <c r="Q47" s="295">
        <v>0</v>
      </c>
      <c r="R47" s="295">
        <v>43994.84</v>
      </c>
      <c r="S47" s="295">
        <v>49719.08</v>
      </c>
      <c r="T47" s="295">
        <v>236.71</v>
      </c>
      <c r="U47" s="295">
        <v>0</v>
      </c>
      <c r="V47" s="295">
        <v>0</v>
      </c>
      <c r="W47" s="295">
        <v>0</v>
      </c>
      <c r="X47" s="295">
        <v>0</v>
      </c>
      <c r="Y47" s="295">
        <v>0</v>
      </c>
      <c r="Z47" s="295">
        <v>49955.79</v>
      </c>
      <c r="AA47" s="295">
        <v>0</v>
      </c>
      <c r="AB47" s="295">
        <v>0</v>
      </c>
      <c r="AC47" s="295">
        <v>0</v>
      </c>
      <c r="AD47" s="295">
        <v>0</v>
      </c>
      <c r="AE47" s="295">
        <v>0</v>
      </c>
      <c r="AF47" s="295">
        <v>0</v>
      </c>
      <c r="AG47" s="295">
        <v>0</v>
      </c>
      <c r="AH47" s="295">
        <v>0</v>
      </c>
      <c r="AI47" s="295">
        <v>0</v>
      </c>
      <c r="AJ47" s="295">
        <v>0</v>
      </c>
      <c r="AK47" s="295">
        <v>0</v>
      </c>
      <c r="AL47" s="295">
        <v>0</v>
      </c>
      <c r="AM47" s="295">
        <v>0</v>
      </c>
      <c r="AN47" s="295">
        <v>0</v>
      </c>
      <c r="AO47" s="295">
        <v>0</v>
      </c>
      <c r="AP47" s="295">
        <v>0</v>
      </c>
      <c r="AQ47" s="295">
        <v>0</v>
      </c>
      <c r="AR47" s="295">
        <v>0</v>
      </c>
      <c r="AS47" s="295">
        <v>0</v>
      </c>
      <c r="AT47" s="295">
        <f t="shared" si="0"/>
        <v>0</v>
      </c>
      <c r="AU47" s="295">
        <v>17378.689999999999</v>
      </c>
      <c r="AV47" s="295">
        <v>49955.79</v>
      </c>
      <c r="AW47" s="296">
        <v>86</v>
      </c>
      <c r="AX47" s="296">
        <v>300</v>
      </c>
      <c r="AY47" s="295">
        <v>363999</v>
      </c>
      <c r="AZ47" s="295">
        <v>46599.91</v>
      </c>
      <c r="BA47" s="294">
        <v>46.153970000000001</v>
      </c>
      <c r="BB47" s="294">
        <v>43.573829338185398</v>
      </c>
      <c r="BC47" s="294">
        <v>10.59</v>
      </c>
      <c r="BD47" s="294"/>
      <c r="BE47" s="293" t="s">
        <v>4204</v>
      </c>
      <c r="BF47" s="291"/>
      <c r="BG47" s="293" t="s">
        <v>315</v>
      </c>
      <c r="BH47" s="293" t="s">
        <v>179</v>
      </c>
      <c r="BI47" s="293" t="s">
        <v>363</v>
      </c>
      <c r="BJ47" s="293" t="s">
        <v>4205</v>
      </c>
      <c r="BK47" s="292" t="s">
        <v>175</v>
      </c>
      <c r="BL47" s="294">
        <v>344527.81554464001</v>
      </c>
      <c r="BM47" s="292" t="s">
        <v>309</v>
      </c>
      <c r="BN47" s="294"/>
      <c r="BO47" s="297">
        <v>38674</v>
      </c>
      <c r="BP47" s="297">
        <v>47805</v>
      </c>
      <c r="BQ47" s="297" t="s">
        <v>955</v>
      </c>
      <c r="BR47" s="297" t="s">
        <v>4778</v>
      </c>
      <c r="BS47" s="297" t="s">
        <v>4742</v>
      </c>
      <c r="BT47" s="297" t="s">
        <v>4742</v>
      </c>
      <c r="BU47" s="294">
        <v>14736.53</v>
      </c>
      <c r="BV47" s="294">
        <v>9.69</v>
      </c>
      <c r="BW47" s="294">
        <v>0</v>
      </c>
    </row>
    <row r="48" spans="1:75" s="289" customFormat="1" ht="18.2" customHeight="1" x14ac:dyDescent="0.15">
      <c r="A48" s="298">
        <v>46</v>
      </c>
      <c r="B48" s="299" t="s">
        <v>305</v>
      </c>
      <c r="C48" s="299" t="s">
        <v>306</v>
      </c>
      <c r="D48" s="313">
        <v>45170</v>
      </c>
      <c r="E48" s="300" t="s">
        <v>1161</v>
      </c>
      <c r="F48" s="309">
        <v>85</v>
      </c>
      <c r="G48" s="309">
        <v>84</v>
      </c>
      <c r="H48" s="302">
        <v>53560.93</v>
      </c>
      <c r="I48" s="302">
        <v>24360.92</v>
      </c>
      <c r="J48" s="302">
        <v>0</v>
      </c>
      <c r="K48" s="302">
        <v>77921.850000000006</v>
      </c>
      <c r="L48" s="302">
        <v>411.88</v>
      </c>
      <c r="M48" s="302">
        <v>0</v>
      </c>
      <c r="N48" s="302">
        <v>0</v>
      </c>
      <c r="O48" s="302">
        <v>0</v>
      </c>
      <c r="P48" s="302">
        <v>0</v>
      </c>
      <c r="Q48" s="302">
        <v>0</v>
      </c>
      <c r="R48" s="302">
        <v>77921.850000000006</v>
      </c>
      <c r="S48" s="302">
        <v>49656.28</v>
      </c>
      <c r="T48" s="302">
        <v>472.68</v>
      </c>
      <c r="U48" s="302">
        <v>0</v>
      </c>
      <c r="V48" s="302">
        <v>0</v>
      </c>
      <c r="W48" s="302">
        <v>0</v>
      </c>
      <c r="X48" s="302">
        <v>0</v>
      </c>
      <c r="Y48" s="302">
        <v>0</v>
      </c>
      <c r="Z48" s="302">
        <v>50128.959999999999</v>
      </c>
      <c r="AA48" s="302">
        <v>0</v>
      </c>
      <c r="AB48" s="302">
        <v>0</v>
      </c>
      <c r="AC48" s="302">
        <v>0</v>
      </c>
      <c r="AD48" s="302">
        <v>0</v>
      </c>
      <c r="AE48" s="302">
        <v>0</v>
      </c>
      <c r="AF48" s="302">
        <v>0</v>
      </c>
      <c r="AG48" s="302">
        <v>0</v>
      </c>
      <c r="AH48" s="302">
        <v>0</v>
      </c>
      <c r="AI48" s="302">
        <v>0</v>
      </c>
      <c r="AJ48" s="302">
        <v>0</v>
      </c>
      <c r="AK48" s="302">
        <v>0</v>
      </c>
      <c r="AL48" s="302">
        <v>0</v>
      </c>
      <c r="AM48" s="302">
        <v>0</v>
      </c>
      <c r="AN48" s="302">
        <v>0</v>
      </c>
      <c r="AO48" s="302">
        <v>0</v>
      </c>
      <c r="AP48" s="302">
        <v>0</v>
      </c>
      <c r="AQ48" s="302">
        <v>0</v>
      </c>
      <c r="AR48" s="302">
        <v>0</v>
      </c>
      <c r="AS48" s="302">
        <v>0</v>
      </c>
      <c r="AT48" s="295">
        <f t="shared" si="0"/>
        <v>0</v>
      </c>
      <c r="AU48" s="302">
        <v>24772.799999999999</v>
      </c>
      <c r="AV48" s="302">
        <v>50128.959999999999</v>
      </c>
      <c r="AW48" s="303">
        <v>86</v>
      </c>
      <c r="AX48" s="303">
        <v>300</v>
      </c>
      <c r="AY48" s="302">
        <v>455998.65</v>
      </c>
      <c r="AZ48" s="302">
        <v>93050.76</v>
      </c>
      <c r="BA48" s="301">
        <v>73.574780000000004</v>
      </c>
      <c r="BB48" s="301">
        <v>61.612424991939903</v>
      </c>
      <c r="BC48" s="301">
        <v>10.59</v>
      </c>
      <c r="BD48" s="301"/>
      <c r="BE48" s="300" t="s">
        <v>4204</v>
      </c>
      <c r="BF48" s="298"/>
      <c r="BG48" s="300" t="s">
        <v>344</v>
      </c>
      <c r="BH48" s="300" t="s">
        <v>213</v>
      </c>
      <c r="BI48" s="300" t="s">
        <v>345</v>
      </c>
      <c r="BJ48" s="300" t="s">
        <v>4205</v>
      </c>
      <c r="BK48" s="299" t="s">
        <v>175</v>
      </c>
      <c r="BL48" s="301">
        <v>610213.48784760002</v>
      </c>
      <c r="BM48" s="299" t="s">
        <v>309</v>
      </c>
      <c r="BN48" s="301"/>
      <c r="BO48" s="304">
        <v>38677</v>
      </c>
      <c r="BP48" s="304">
        <v>47808</v>
      </c>
      <c r="BQ48" s="297" t="s">
        <v>962</v>
      </c>
      <c r="BR48" s="297" t="s">
        <v>4767</v>
      </c>
      <c r="BS48" s="297">
        <v>38677</v>
      </c>
      <c r="BT48" s="297">
        <v>47808</v>
      </c>
      <c r="BU48" s="301">
        <v>15358.56</v>
      </c>
      <c r="BV48" s="301">
        <v>19.36</v>
      </c>
      <c r="BW48" s="301">
        <v>0</v>
      </c>
    </row>
    <row r="49" spans="1:75" s="289" customFormat="1" ht="18.2" customHeight="1" x14ac:dyDescent="0.15">
      <c r="A49" s="291">
        <v>47</v>
      </c>
      <c r="B49" s="292" t="s">
        <v>305</v>
      </c>
      <c r="C49" s="292" t="s">
        <v>306</v>
      </c>
      <c r="D49" s="312">
        <v>45170</v>
      </c>
      <c r="E49" s="293" t="s">
        <v>1162</v>
      </c>
      <c r="F49" s="308">
        <v>0</v>
      </c>
      <c r="G49" s="308">
        <v>0</v>
      </c>
      <c r="H49" s="295">
        <v>6416.09</v>
      </c>
      <c r="I49" s="295">
        <v>0</v>
      </c>
      <c r="J49" s="295">
        <v>0</v>
      </c>
      <c r="K49" s="295">
        <v>6416.09</v>
      </c>
      <c r="L49" s="295">
        <v>49.36</v>
      </c>
      <c r="M49" s="295">
        <v>0</v>
      </c>
      <c r="N49" s="295">
        <v>0</v>
      </c>
      <c r="O49" s="295">
        <v>49.36</v>
      </c>
      <c r="P49" s="295">
        <v>0</v>
      </c>
      <c r="Q49" s="295">
        <v>0</v>
      </c>
      <c r="R49" s="295">
        <v>6366.73</v>
      </c>
      <c r="S49" s="295">
        <v>0</v>
      </c>
      <c r="T49" s="295">
        <v>56.62</v>
      </c>
      <c r="U49" s="295">
        <v>0</v>
      </c>
      <c r="V49" s="295">
        <v>0</v>
      </c>
      <c r="W49" s="295">
        <v>56.62</v>
      </c>
      <c r="X49" s="295">
        <v>0</v>
      </c>
      <c r="Y49" s="295">
        <v>0</v>
      </c>
      <c r="Z49" s="295">
        <v>0</v>
      </c>
      <c r="AA49" s="295">
        <v>2.31</v>
      </c>
      <c r="AB49" s="295">
        <v>0</v>
      </c>
      <c r="AC49" s="295">
        <v>0</v>
      </c>
      <c r="AD49" s="295">
        <v>0</v>
      </c>
      <c r="AE49" s="295">
        <v>0</v>
      </c>
      <c r="AF49" s="295">
        <v>-5.73</v>
      </c>
      <c r="AG49" s="295">
        <v>5.42</v>
      </c>
      <c r="AH49" s="295">
        <v>20.05</v>
      </c>
      <c r="AI49" s="295">
        <v>0</v>
      </c>
      <c r="AJ49" s="295">
        <v>0</v>
      </c>
      <c r="AK49" s="295">
        <v>0</v>
      </c>
      <c r="AL49" s="295">
        <v>0</v>
      </c>
      <c r="AM49" s="295">
        <v>0</v>
      </c>
      <c r="AN49" s="295">
        <v>0</v>
      </c>
      <c r="AO49" s="295">
        <v>0</v>
      </c>
      <c r="AP49" s="295">
        <v>27.14</v>
      </c>
      <c r="AQ49" s="295">
        <v>0</v>
      </c>
      <c r="AR49" s="295">
        <v>40.24</v>
      </c>
      <c r="AS49" s="295">
        <v>0</v>
      </c>
      <c r="AT49" s="295">
        <f t="shared" si="0"/>
        <v>114.92999999999999</v>
      </c>
      <c r="AU49" s="295">
        <v>0</v>
      </c>
      <c r="AV49" s="295">
        <v>0</v>
      </c>
      <c r="AW49" s="296">
        <v>86</v>
      </c>
      <c r="AX49" s="296">
        <v>300</v>
      </c>
      <c r="AY49" s="295">
        <v>197997.11</v>
      </c>
      <c r="AZ49" s="295">
        <v>11148.34</v>
      </c>
      <c r="BA49" s="294">
        <v>20.301304999999999</v>
      </c>
      <c r="BB49" s="294">
        <v>11.5939169044584</v>
      </c>
      <c r="BC49" s="294">
        <v>10.59</v>
      </c>
      <c r="BD49" s="294"/>
      <c r="BE49" s="293" t="s">
        <v>4204</v>
      </c>
      <c r="BF49" s="291"/>
      <c r="BG49" s="293" t="s">
        <v>344</v>
      </c>
      <c r="BH49" s="293" t="s">
        <v>213</v>
      </c>
      <c r="BI49" s="293" t="s">
        <v>345</v>
      </c>
      <c r="BJ49" s="293" t="s">
        <v>103</v>
      </c>
      <c r="BK49" s="292" t="s">
        <v>175</v>
      </c>
      <c r="BL49" s="294">
        <v>49858.473836079997</v>
      </c>
      <c r="BM49" s="292" t="s">
        <v>309</v>
      </c>
      <c r="BN49" s="294"/>
      <c r="BO49" s="297">
        <v>38677</v>
      </c>
      <c r="BP49" s="297">
        <v>47808</v>
      </c>
      <c r="BQ49" s="297" t="s">
        <v>939</v>
      </c>
      <c r="BR49" s="297" t="s">
        <v>4783</v>
      </c>
      <c r="BS49" s="297">
        <v>38677</v>
      </c>
      <c r="BT49" s="297">
        <v>47808</v>
      </c>
      <c r="BU49" s="294">
        <v>0</v>
      </c>
      <c r="BV49" s="294">
        <v>2.31</v>
      </c>
      <c r="BW49" s="294">
        <v>0</v>
      </c>
    </row>
    <row r="50" spans="1:75" s="289" customFormat="1" ht="18.2" customHeight="1" x14ac:dyDescent="0.15">
      <c r="A50" s="298">
        <v>48</v>
      </c>
      <c r="B50" s="299" t="s">
        <v>305</v>
      </c>
      <c r="C50" s="299" t="s">
        <v>306</v>
      </c>
      <c r="D50" s="313">
        <v>45170</v>
      </c>
      <c r="E50" s="300" t="s">
        <v>1163</v>
      </c>
      <c r="F50" s="309">
        <v>121</v>
      </c>
      <c r="G50" s="309">
        <v>120</v>
      </c>
      <c r="H50" s="302">
        <v>22207.08</v>
      </c>
      <c r="I50" s="302">
        <v>12607.31</v>
      </c>
      <c r="J50" s="302">
        <v>0</v>
      </c>
      <c r="K50" s="302">
        <v>34814.39</v>
      </c>
      <c r="L50" s="302">
        <v>170.75</v>
      </c>
      <c r="M50" s="302">
        <v>0</v>
      </c>
      <c r="N50" s="302">
        <v>0</v>
      </c>
      <c r="O50" s="302">
        <v>0</v>
      </c>
      <c r="P50" s="302">
        <v>0</v>
      </c>
      <c r="Q50" s="302">
        <v>0</v>
      </c>
      <c r="R50" s="302">
        <v>34814.39</v>
      </c>
      <c r="S50" s="302">
        <v>31400.29</v>
      </c>
      <c r="T50" s="302">
        <v>195.98</v>
      </c>
      <c r="U50" s="302">
        <v>0</v>
      </c>
      <c r="V50" s="302">
        <v>0</v>
      </c>
      <c r="W50" s="302">
        <v>0</v>
      </c>
      <c r="X50" s="302">
        <v>0</v>
      </c>
      <c r="Y50" s="302">
        <v>0</v>
      </c>
      <c r="Z50" s="302">
        <v>31596.27</v>
      </c>
      <c r="AA50" s="302">
        <v>0</v>
      </c>
      <c r="AB50" s="302">
        <v>0</v>
      </c>
      <c r="AC50" s="302">
        <v>0</v>
      </c>
      <c r="AD50" s="302">
        <v>0</v>
      </c>
      <c r="AE50" s="302">
        <v>0</v>
      </c>
      <c r="AF50" s="302">
        <v>0</v>
      </c>
      <c r="AG50" s="302">
        <v>0</v>
      </c>
      <c r="AH50" s="302">
        <v>0</v>
      </c>
      <c r="AI50" s="302">
        <v>0</v>
      </c>
      <c r="AJ50" s="302">
        <v>0</v>
      </c>
      <c r="AK50" s="302">
        <v>0</v>
      </c>
      <c r="AL50" s="302">
        <v>0</v>
      </c>
      <c r="AM50" s="302">
        <v>0</v>
      </c>
      <c r="AN50" s="302">
        <v>0</v>
      </c>
      <c r="AO50" s="302">
        <v>0</v>
      </c>
      <c r="AP50" s="302">
        <v>0</v>
      </c>
      <c r="AQ50" s="302">
        <v>0</v>
      </c>
      <c r="AR50" s="302">
        <v>0</v>
      </c>
      <c r="AS50" s="302">
        <v>0</v>
      </c>
      <c r="AT50" s="295">
        <f t="shared" si="0"/>
        <v>0</v>
      </c>
      <c r="AU50" s="302">
        <v>12778.06</v>
      </c>
      <c r="AV50" s="302">
        <v>31596.27</v>
      </c>
      <c r="AW50" s="303">
        <v>86</v>
      </c>
      <c r="AX50" s="303">
        <v>300</v>
      </c>
      <c r="AY50" s="302">
        <v>294500.51</v>
      </c>
      <c r="AZ50" s="302">
        <v>38578.11</v>
      </c>
      <c r="BA50" s="301">
        <v>47.234549999999999</v>
      </c>
      <c r="BB50" s="301">
        <v>42.626298830463703</v>
      </c>
      <c r="BC50" s="301">
        <v>10.59</v>
      </c>
      <c r="BD50" s="301"/>
      <c r="BE50" s="300" t="s">
        <v>4204</v>
      </c>
      <c r="BF50" s="298"/>
      <c r="BG50" s="300" t="s">
        <v>315</v>
      </c>
      <c r="BH50" s="300" t="s">
        <v>192</v>
      </c>
      <c r="BI50" s="300" t="s">
        <v>367</v>
      </c>
      <c r="BJ50" s="300" t="s">
        <v>4205</v>
      </c>
      <c r="BK50" s="299" t="s">
        <v>175</v>
      </c>
      <c r="BL50" s="301">
        <v>272634.83027143998</v>
      </c>
      <c r="BM50" s="299" t="s">
        <v>309</v>
      </c>
      <c r="BN50" s="301"/>
      <c r="BO50" s="304">
        <v>38679</v>
      </c>
      <c r="BP50" s="304">
        <v>47810</v>
      </c>
      <c r="BQ50" s="297" t="s">
        <v>959</v>
      </c>
      <c r="BR50" s="297" t="s">
        <v>4784</v>
      </c>
      <c r="BS50" s="297">
        <v>38679</v>
      </c>
      <c r="BT50" s="297">
        <v>47810</v>
      </c>
      <c r="BU50" s="301">
        <v>9690.89</v>
      </c>
      <c r="BV50" s="301">
        <v>8.02</v>
      </c>
      <c r="BW50" s="301">
        <v>0</v>
      </c>
    </row>
    <row r="51" spans="1:75" s="289" customFormat="1" ht="18.2" customHeight="1" x14ac:dyDescent="0.15">
      <c r="A51" s="291">
        <v>49</v>
      </c>
      <c r="B51" s="292" t="s">
        <v>305</v>
      </c>
      <c r="C51" s="292" t="s">
        <v>306</v>
      </c>
      <c r="D51" s="312">
        <v>45170</v>
      </c>
      <c r="E51" s="293" t="s">
        <v>1164</v>
      </c>
      <c r="F51" s="308">
        <v>0</v>
      </c>
      <c r="G51" s="308">
        <v>0</v>
      </c>
      <c r="H51" s="295">
        <v>12622.35</v>
      </c>
      <c r="I51" s="295">
        <v>0</v>
      </c>
      <c r="J51" s="295">
        <v>0</v>
      </c>
      <c r="K51" s="295">
        <v>12622.35</v>
      </c>
      <c r="L51" s="295">
        <v>97.06</v>
      </c>
      <c r="M51" s="295">
        <v>0</v>
      </c>
      <c r="N51" s="295">
        <v>0</v>
      </c>
      <c r="O51" s="295">
        <v>97.06</v>
      </c>
      <c r="P51" s="295">
        <v>0</v>
      </c>
      <c r="Q51" s="295">
        <v>0</v>
      </c>
      <c r="R51" s="295">
        <v>12525.29</v>
      </c>
      <c r="S51" s="295">
        <v>0</v>
      </c>
      <c r="T51" s="295">
        <v>111.39</v>
      </c>
      <c r="U51" s="295">
        <v>0</v>
      </c>
      <c r="V51" s="295">
        <v>0</v>
      </c>
      <c r="W51" s="295">
        <v>111.39</v>
      </c>
      <c r="X51" s="295">
        <v>0</v>
      </c>
      <c r="Y51" s="295">
        <v>0</v>
      </c>
      <c r="Z51" s="295">
        <v>0</v>
      </c>
      <c r="AA51" s="295">
        <v>4.55</v>
      </c>
      <c r="AB51" s="295">
        <v>0</v>
      </c>
      <c r="AC51" s="295">
        <v>0</v>
      </c>
      <c r="AD51" s="295">
        <v>0</v>
      </c>
      <c r="AE51" s="295">
        <v>0</v>
      </c>
      <c r="AF51" s="295">
        <v>-9.08</v>
      </c>
      <c r="AG51" s="295">
        <v>10.65</v>
      </c>
      <c r="AH51" s="295">
        <v>33.229999999999997</v>
      </c>
      <c r="AI51" s="295">
        <v>0</v>
      </c>
      <c r="AJ51" s="295">
        <v>0</v>
      </c>
      <c r="AK51" s="295">
        <v>0</v>
      </c>
      <c r="AL51" s="295">
        <v>0</v>
      </c>
      <c r="AM51" s="295">
        <v>0</v>
      </c>
      <c r="AN51" s="295">
        <v>0</v>
      </c>
      <c r="AO51" s="295">
        <v>0</v>
      </c>
      <c r="AP51" s="295">
        <v>354.2</v>
      </c>
      <c r="AQ51" s="295">
        <v>0</v>
      </c>
      <c r="AR51" s="295">
        <v>129.52000000000001</v>
      </c>
      <c r="AS51" s="295">
        <v>0</v>
      </c>
      <c r="AT51" s="295">
        <f t="shared" si="0"/>
        <v>472.47999999999996</v>
      </c>
      <c r="AU51" s="295">
        <v>0</v>
      </c>
      <c r="AV51" s="295">
        <v>0</v>
      </c>
      <c r="AW51" s="296">
        <v>86</v>
      </c>
      <c r="AX51" s="296">
        <v>300</v>
      </c>
      <c r="AY51" s="295">
        <v>237997.99</v>
      </c>
      <c r="AZ51" s="295">
        <v>21927.85</v>
      </c>
      <c r="BA51" s="294">
        <v>33.211033</v>
      </c>
      <c r="BB51" s="294">
        <v>18.970296655831302</v>
      </c>
      <c r="BC51" s="294">
        <v>10.59</v>
      </c>
      <c r="BD51" s="294"/>
      <c r="BE51" s="293" t="s">
        <v>4204</v>
      </c>
      <c r="BF51" s="291"/>
      <c r="BG51" s="293" t="s">
        <v>320</v>
      </c>
      <c r="BH51" s="293" t="s">
        <v>181</v>
      </c>
      <c r="BI51" s="293" t="s">
        <v>368</v>
      </c>
      <c r="BJ51" s="293" t="s">
        <v>103</v>
      </c>
      <c r="BK51" s="292" t="s">
        <v>175</v>
      </c>
      <c r="BL51" s="294">
        <v>98086.748417840005</v>
      </c>
      <c r="BM51" s="292" t="s">
        <v>309</v>
      </c>
      <c r="BN51" s="294"/>
      <c r="BO51" s="297">
        <v>38670</v>
      </c>
      <c r="BP51" s="297">
        <v>47801</v>
      </c>
      <c r="BQ51" s="297" t="s">
        <v>4757</v>
      </c>
      <c r="BR51" s="297" t="s">
        <v>4764</v>
      </c>
      <c r="BS51" s="297">
        <v>38670</v>
      </c>
      <c r="BT51" s="297">
        <v>47801</v>
      </c>
      <c r="BU51" s="294">
        <v>0</v>
      </c>
      <c r="BV51" s="294">
        <v>4.55</v>
      </c>
      <c r="BW51" s="294">
        <v>0</v>
      </c>
    </row>
    <row r="52" spans="1:75" s="289" customFormat="1" ht="18.2" customHeight="1" x14ac:dyDescent="0.15">
      <c r="A52" s="298">
        <v>50</v>
      </c>
      <c r="B52" s="299" t="s">
        <v>305</v>
      </c>
      <c r="C52" s="299" t="s">
        <v>306</v>
      </c>
      <c r="D52" s="313">
        <v>45170</v>
      </c>
      <c r="E52" s="300" t="s">
        <v>1165</v>
      </c>
      <c r="F52" s="309">
        <v>0</v>
      </c>
      <c r="G52" s="309">
        <v>0</v>
      </c>
      <c r="H52" s="302">
        <v>20482.25</v>
      </c>
      <c r="I52" s="302">
        <v>0</v>
      </c>
      <c r="J52" s="302">
        <v>0</v>
      </c>
      <c r="K52" s="302">
        <v>20482.25</v>
      </c>
      <c r="L52" s="302">
        <v>313.8</v>
      </c>
      <c r="M52" s="302">
        <v>0</v>
      </c>
      <c r="N52" s="302">
        <v>0</v>
      </c>
      <c r="O52" s="302">
        <v>313.8</v>
      </c>
      <c r="P52" s="302">
        <v>0</v>
      </c>
      <c r="Q52" s="302">
        <v>0</v>
      </c>
      <c r="R52" s="302">
        <v>20168.45</v>
      </c>
      <c r="S52" s="302">
        <v>0</v>
      </c>
      <c r="T52" s="302">
        <v>180.76</v>
      </c>
      <c r="U52" s="302">
        <v>0</v>
      </c>
      <c r="V52" s="302">
        <v>0</v>
      </c>
      <c r="W52" s="302">
        <v>180.76</v>
      </c>
      <c r="X52" s="302">
        <v>0</v>
      </c>
      <c r="Y52" s="302">
        <v>0</v>
      </c>
      <c r="Z52" s="302">
        <v>0</v>
      </c>
      <c r="AA52" s="302">
        <v>10.83</v>
      </c>
      <c r="AB52" s="302">
        <v>0</v>
      </c>
      <c r="AC52" s="302">
        <v>0</v>
      </c>
      <c r="AD52" s="302">
        <v>0</v>
      </c>
      <c r="AE52" s="302">
        <v>0</v>
      </c>
      <c r="AF52" s="302">
        <v>-17.170000000000002</v>
      </c>
      <c r="AG52" s="302">
        <v>25.27</v>
      </c>
      <c r="AH52" s="302">
        <v>67.650000000000006</v>
      </c>
      <c r="AI52" s="302">
        <v>0</v>
      </c>
      <c r="AJ52" s="302">
        <v>0</v>
      </c>
      <c r="AK52" s="302">
        <v>0</v>
      </c>
      <c r="AL52" s="302">
        <v>0</v>
      </c>
      <c r="AM52" s="302">
        <v>0</v>
      </c>
      <c r="AN52" s="302">
        <v>0</v>
      </c>
      <c r="AO52" s="302">
        <v>0</v>
      </c>
      <c r="AP52" s="302">
        <v>0</v>
      </c>
      <c r="AQ52" s="302">
        <v>0</v>
      </c>
      <c r="AR52" s="302">
        <v>0</v>
      </c>
      <c r="AS52" s="302">
        <v>6.1294000000000001E-2</v>
      </c>
      <c r="AT52" s="295">
        <f t="shared" si="0"/>
        <v>581.07870600000001</v>
      </c>
      <c r="AU52" s="302">
        <v>0</v>
      </c>
      <c r="AV52" s="302">
        <v>0</v>
      </c>
      <c r="AW52" s="303">
        <v>86</v>
      </c>
      <c r="AX52" s="303">
        <v>300</v>
      </c>
      <c r="AY52" s="302">
        <v>292398.71999999997</v>
      </c>
      <c r="AZ52" s="302">
        <v>52024.97</v>
      </c>
      <c r="BA52" s="301">
        <v>64.158970999999994</v>
      </c>
      <c r="BB52" s="301">
        <v>24.872421813312901</v>
      </c>
      <c r="BC52" s="301">
        <v>10.59</v>
      </c>
      <c r="BD52" s="301"/>
      <c r="BE52" s="300" t="s">
        <v>4204</v>
      </c>
      <c r="BF52" s="298"/>
      <c r="BG52" s="300" t="s">
        <v>312</v>
      </c>
      <c r="BH52" s="300" t="s">
        <v>189</v>
      </c>
      <c r="BI52" s="300" t="s">
        <v>323</v>
      </c>
      <c r="BJ52" s="300" t="s">
        <v>103</v>
      </c>
      <c r="BK52" s="299" t="s">
        <v>175</v>
      </c>
      <c r="BL52" s="301">
        <v>157941.06812119999</v>
      </c>
      <c r="BM52" s="299" t="s">
        <v>309</v>
      </c>
      <c r="BN52" s="301"/>
      <c r="BO52" s="304">
        <v>38680</v>
      </c>
      <c r="BP52" s="304">
        <v>47811</v>
      </c>
      <c r="BQ52" s="297" t="s">
        <v>939</v>
      </c>
      <c r="BR52" s="297" t="s">
        <v>4783</v>
      </c>
      <c r="BS52" s="297">
        <v>38680</v>
      </c>
      <c r="BT52" s="297">
        <v>47811</v>
      </c>
      <c r="BU52" s="301">
        <v>0</v>
      </c>
      <c r="BV52" s="301">
        <v>10.83</v>
      </c>
      <c r="BW52" s="301">
        <v>0</v>
      </c>
    </row>
    <row r="53" spans="1:75" s="289" customFormat="1" ht="18.2" customHeight="1" x14ac:dyDescent="0.15">
      <c r="A53" s="291">
        <v>51</v>
      </c>
      <c r="B53" s="292" t="s">
        <v>305</v>
      </c>
      <c r="C53" s="292" t="s">
        <v>306</v>
      </c>
      <c r="D53" s="312">
        <v>45170</v>
      </c>
      <c r="E53" s="293" t="s">
        <v>1166</v>
      </c>
      <c r="F53" s="308">
        <v>143</v>
      </c>
      <c r="G53" s="308">
        <v>142</v>
      </c>
      <c r="H53" s="295">
        <v>7343.85</v>
      </c>
      <c r="I53" s="295">
        <v>4565.3500000000004</v>
      </c>
      <c r="J53" s="295">
        <v>0</v>
      </c>
      <c r="K53" s="295">
        <v>11909.2</v>
      </c>
      <c r="L53" s="295">
        <v>56.52</v>
      </c>
      <c r="M53" s="295">
        <v>0</v>
      </c>
      <c r="N53" s="295">
        <v>0</v>
      </c>
      <c r="O53" s="295">
        <v>0</v>
      </c>
      <c r="P53" s="295">
        <v>0</v>
      </c>
      <c r="Q53" s="295">
        <v>0</v>
      </c>
      <c r="R53" s="295">
        <v>11909.2</v>
      </c>
      <c r="S53" s="295">
        <v>12562.61</v>
      </c>
      <c r="T53" s="295">
        <v>64.81</v>
      </c>
      <c r="U53" s="295">
        <v>0</v>
      </c>
      <c r="V53" s="295">
        <v>0</v>
      </c>
      <c r="W53" s="295">
        <v>0</v>
      </c>
      <c r="X53" s="295">
        <v>0</v>
      </c>
      <c r="Y53" s="295">
        <v>0</v>
      </c>
      <c r="Z53" s="295">
        <v>12627.42</v>
      </c>
      <c r="AA53" s="295">
        <v>0</v>
      </c>
      <c r="AB53" s="295">
        <v>0</v>
      </c>
      <c r="AC53" s="295">
        <v>0</v>
      </c>
      <c r="AD53" s="295">
        <v>0</v>
      </c>
      <c r="AE53" s="295">
        <v>0</v>
      </c>
      <c r="AF53" s="295">
        <v>0</v>
      </c>
      <c r="AG53" s="295">
        <v>0</v>
      </c>
      <c r="AH53" s="295">
        <v>0</v>
      </c>
      <c r="AI53" s="295">
        <v>0</v>
      </c>
      <c r="AJ53" s="295">
        <v>0</v>
      </c>
      <c r="AK53" s="295">
        <v>0</v>
      </c>
      <c r="AL53" s="295">
        <v>0</v>
      </c>
      <c r="AM53" s="295">
        <v>0</v>
      </c>
      <c r="AN53" s="295">
        <v>0</v>
      </c>
      <c r="AO53" s="295">
        <v>0</v>
      </c>
      <c r="AP53" s="295">
        <v>0</v>
      </c>
      <c r="AQ53" s="295">
        <v>0</v>
      </c>
      <c r="AR53" s="295">
        <v>0</v>
      </c>
      <c r="AS53" s="295">
        <v>0</v>
      </c>
      <c r="AT53" s="295">
        <f t="shared" si="0"/>
        <v>0</v>
      </c>
      <c r="AU53" s="295">
        <v>4621.87</v>
      </c>
      <c r="AV53" s="295">
        <v>12627.42</v>
      </c>
      <c r="AW53" s="296">
        <v>86</v>
      </c>
      <c r="AX53" s="296">
        <v>300</v>
      </c>
      <c r="AY53" s="295">
        <v>357403.73</v>
      </c>
      <c r="AZ53" s="295">
        <v>12762.82</v>
      </c>
      <c r="BA53" s="294">
        <v>12.870597999999999</v>
      </c>
      <c r="BB53" s="294">
        <v>12.0097694476299</v>
      </c>
      <c r="BC53" s="294">
        <v>10.59</v>
      </c>
      <c r="BD53" s="294"/>
      <c r="BE53" s="293" t="s">
        <v>4204</v>
      </c>
      <c r="BF53" s="291"/>
      <c r="BG53" s="293" t="s">
        <v>312</v>
      </c>
      <c r="BH53" s="293" t="s">
        <v>188</v>
      </c>
      <c r="BI53" s="293" t="s">
        <v>313</v>
      </c>
      <c r="BJ53" s="293" t="s">
        <v>4205</v>
      </c>
      <c r="BK53" s="292" t="s">
        <v>175</v>
      </c>
      <c r="BL53" s="294">
        <v>93262.088483200001</v>
      </c>
      <c r="BM53" s="292" t="s">
        <v>309</v>
      </c>
      <c r="BN53" s="294"/>
      <c r="BO53" s="297">
        <v>38667</v>
      </c>
      <c r="BP53" s="297">
        <v>47798</v>
      </c>
      <c r="BQ53" s="297" t="s">
        <v>4195</v>
      </c>
      <c r="BR53" s="297" t="s">
        <v>4771</v>
      </c>
      <c r="BS53" s="297">
        <v>38667</v>
      </c>
      <c r="BT53" s="297">
        <v>47798</v>
      </c>
      <c r="BU53" s="294">
        <v>5279.45</v>
      </c>
      <c r="BV53" s="294">
        <v>2.66</v>
      </c>
      <c r="BW53" s="294">
        <v>0</v>
      </c>
    </row>
    <row r="54" spans="1:75" s="289" customFormat="1" ht="18.2" customHeight="1" x14ac:dyDescent="0.15">
      <c r="A54" s="298">
        <v>52</v>
      </c>
      <c r="B54" s="299" t="s">
        <v>305</v>
      </c>
      <c r="C54" s="299" t="s">
        <v>306</v>
      </c>
      <c r="D54" s="313">
        <v>45170</v>
      </c>
      <c r="E54" s="300" t="s">
        <v>1167</v>
      </c>
      <c r="F54" s="309">
        <v>0</v>
      </c>
      <c r="G54" s="309">
        <v>0</v>
      </c>
      <c r="H54" s="302">
        <v>4454.6499999999996</v>
      </c>
      <c r="I54" s="302">
        <v>0</v>
      </c>
      <c r="J54" s="302">
        <v>0</v>
      </c>
      <c r="K54" s="302">
        <v>4454.6499999999996</v>
      </c>
      <c r="L54" s="302">
        <v>140.84</v>
      </c>
      <c r="M54" s="302">
        <v>0</v>
      </c>
      <c r="N54" s="302">
        <v>0</v>
      </c>
      <c r="O54" s="302">
        <v>140.84</v>
      </c>
      <c r="P54" s="302">
        <v>0</v>
      </c>
      <c r="Q54" s="302">
        <v>0</v>
      </c>
      <c r="R54" s="302">
        <v>4313.8100000000004</v>
      </c>
      <c r="S54" s="302">
        <v>0</v>
      </c>
      <c r="T54" s="302">
        <v>39.31</v>
      </c>
      <c r="U54" s="302">
        <v>0</v>
      </c>
      <c r="V54" s="302">
        <v>0</v>
      </c>
      <c r="W54" s="302">
        <v>39.31</v>
      </c>
      <c r="X54" s="302">
        <v>0</v>
      </c>
      <c r="Y54" s="302">
        <v>0</v>
      </c>
      <c r="Z54" s="302">
        <v>0</v>
      </c>
      <c r="AA54" s="302">
        <v>3.76</v>
      </c>
      <c r="AB54" s="302">
        <v>0</v>
      </c>
      <c r="AC54" s="302">
        <v>0</v>
      </c>
      <c r="AD54" s="302">
        <v>0</v>
      </c>
      <c r="AE54" s="302">
        <v>0</v>
      </c>
      <c r="AF54" s="302">
        <v>-8.24</v>
      </c>
      <c r="AG54" s="302">
        <v>8</v>
      </c>
      <c r="AH54" s="302">
        <v>32.229999999999997</v>
      </c>
      <c r="AI54" s="302">
        <v>0</v>
      </c>
      <c r="AJ54" s="302">
        <v>0</v>
      </c>
      <c r="AK54" s="302">
        <v>0</v>
      </c>
      <c r="AL54" s="302">
        <v>0</v>
      </c>
      <c r="AM54" s="302">
        <v>0</v>
      </c>
      <c r="AN54" s="302">
        <v>0</v>
      </c>
      <c r="AO54" s="302">
        <v>0</v>
      </c>
      <c r="AP54" s="302">
        <v>0.63</v>
      </c>
      <c r="AQ54" s="302">
        <v>0</v>
      </c>
      <c r="AR54" s="302">
        <v>0.09</v>
      </c>
      <c r="AS54" s="302">
        <v>0</v>
      </c>
      <c r="AT54" s="295">
        <f t="shared" si="0"/>
        <v>216.44</v>
      </c>
      <c r="AU54" s="302">
        <v>0</v>
      </c>
      <c r="AV54" s="302">
        <v>0</v>
      </c>
      <c r="AW54" s="303">
        <v>27</v>
      </c>
      <c r="AX54" s="303">
        <v>240</v>
      </c>
      <c r="AY54" s="302">
        <v>320000.53999999998</v>
      </c>
      <c r="AZ54" s="302">
        <v>17935.91</v>
      </c>
      <c r="BA54" s="301">
        <v>20.302076</v>
      </c>
      <c r="BB54" s="301">
        <v>4.8829024270059298</v>
      </c>
      <c r="BC54" s="301">
        <v>10.59</v>
      </c>
      <c r="BD54" s="301"/>
      <c r="BE54" s="300" t="s">
        <v>4204</v>
      </c>
      <c r="BF54" s="298"/>
      <c r="BG54" s="300" t="s">
        <v>360</v>
      </c>
      <c r="BH54" s="300" t="s">
        <v>232</v>
      </c>
      <c r="BI54" s="300" t="s">
        <v>369</v>
      </c>
      <c r="BJ54" s="300" t="s">
        <v>103</v>
      </c>
      <c r="BK54" s="299" t="s">
        <v>175</v>
      </c>
      <c r="BL54" s="301">
        <v>33781.860235760003</v>
      </c>
      <c r="BM54" s="299" t="s">
        <v>309</v>
      </c>
      <c r="BN54" s="301"/>
      <c r="BO54" s="304">
        <v>38691</v>
      </c>
      <c r="BP54" s="304">
        <v>45996</v>
      </c>
      <c r="BQ54" s="297" t="s">
        <v>4757</v>
      </c>
      <c r="BR54" s="297" t="s">
        <v>4764</v>
      </c>
      <c r="BS54" s="297">
        <v>38691</v>
      </c>
      <c r="BT54" s="297">
        <v>45996</v>
      </c>
      <c r="BU54" s="301">
        <v>0</v>
      </c>
      <c r="BV54" s="301">
        <v>3.76</v>
      </c>
      <c r="BW54" s="301">
        <v>0</v>
      </c>
    </row>
    <row r="55" spans="1:75" s="289" customFormat="1" ht="18.2" customHeight="1" x14ac:dyDescent="0.15">
      <c r="A55" s="291">
        <v>53</v>
      </c>
      <c r="B55" s="292" t="s">
        <v>305</v>
      </c>
      <c r="C55" s="292" t="s">
        <v>306</v>
      </c>
      <c r="D55" s="312">
        <v>45170</v>
      </c>
      <c r="E55" s="293" t="s">
        <v>1168</v>
      </c>
      <c r="F55" s="308">
        <v>0</v>
      </c>
      <c r="G55" s="308">
        <v>0</v>
      </c>
      <c r="H55" s="295">
        <v>47195.32</v>
      </c>
      <c r="I55" s="295">
        <v>0</v>
      </c>
      <c r="J55" s="295">
        <v>0</v>
      </c>
      <c r="K55" s="295">
        <v>47195.32</v>
      </c>
      <c r="L55" s="295">
        <v>356.96</v>
      </c>
      <c r="M55" s="295">
        <v>0</v>
      </c>
      <c r="N55" s="295">
        <v>0</v>
      </c>
      <c r="O55" s="295">
        <v>356.96</v>
      </c>
      <c r="P55" s="295">
        <v>0</v>
      </c>
      <c r="Q55" s="295">
        <v>0</v>
      </c>
      <c r="R55" s="295">
        <v>46838.36</v>
      </c>
      <c r="S55" s="295">
        <v>0</v>
      </c>
      <c r="T55" s="295">
        <v>416.5</v>
      </c>
      <c r="U55" s="295">
        <v>0</v>
      </c>
      <c r="V55" s="295">
        <v>0</v>
      </c>
      <c r="W55" s="295">
        <v>416.5</v>
      </c>
      <c r="X55" s="295">
        <v>0</v>
      </c>
      <c r="Y55" s="295">
        <v>0</v>
      </c>
      <c r="Z55" s="295">
        <v>0</v>
      </c>
      <c r="AA55" s="295">
        <v>16.93</v>
      </c>
      <c r="AB55" s="295">
        <v>0</v>
      </c>
      <c r="AC55" s="295">
        <v>0</v>
      </c>
      <c r="AD55" s="295">
        <v>0</v>
      </c>
      <c r="AE55" s="295">
        <v>0</v>
      </c>
      <c r="AF55" s="295">
        <v>-21.6</v>
      </c>
      <c r="AG55" s="295">
        <v>39.520000000000003</v>
      </c>
      <c r="AH55" s="295">
        <v>103.91</v>
      </c>
      <c r="AI55" s="295">
        <v>0</v>
      </c>
      <c r="AJ55" s="295">
        <v>0</v>
      </c>
      <c r="AK55" s="295">
        <v>0</v>
      </c>
      <c r="AL55" s="295">
        <v>0</v>
      </c>
      <c r="AM55" s="295">
        <v>0</v>
      </c>
      <c r="AN55" s="295">
        <v>0</v>
      </c>
      <c r="AO55" s="295">
        <v>0</v>
      </c>
      <c r="AP55" s="295">
        <v>0.98</v>
      </c>
      <c r="AQ55" s="295">
        <v>0</v>
      </c>
      <c r="AR55" s="295">
        <v>0.18</v>
      </c>
      <c r="AS55" s="295">
        <v>0</v>
      </c>
      <c r="AT55" s="295">
        <f t="shared" si="0"/>
        <v>913.02</v>
      </c>
      <c r="AU55" s="295">
        <v>0</v>
      </c>
      <c r="AV55" s="295">
        <v>0</v>
      </c>
      <c r="AW55" s="296">
        <v>87</v>
      </c>
      <c r="AX55" s="296">
        <v>300</v>
      </c>
      <c r="AY55" s="295">
        <v>413002.27</v>
      </c>
      <c r="AZ55" s="295">
        <v>81364.350000000006</v>
      </c>
      <c r="BA55" s="294">
        <v>71.390835999999993</v>
      </c>
      <c r="BB55" s="294">
        <v>41.096987529169198</v>
      </c>
      <c r="BC55" s="294">
        <v>10.59</v>
      </c>
      <c r="BD55" s="294"/>
      <c r="BE55" s="293" t="s">
        <v>4204</v>
      </c>
      <c r="BF55" s="291"/>
      <c r="BG55" s="293" t="s">
        <v>351</v>
      </c>
      <c r="BH55" s="293" t="s">
        <v>370</v>
      </c>
      <c r="BI55" s="293" t="s">
        <v>371</v>
      </c>
      <c r="BJ55" s="293" t="s">
        <v>103</v>
      </c>
      <c r="BK55" s="292" t="s">
        <v>175</v>
      </c>
      <c r="BL55" s="294">
        <v>366795.69364255999</v>
      </c>
      <c r="BM55" s="292" t="s">
        <v>309</v>
      </c>
      <c r="BN55" s="294"/>
      <c r="BO55" s="297">
        <v>38692</v>
      </c>
      <c r="BP55" s="297">
        <v>47823</v>
      </c>
      <c r="BQ55" s="297" t="s">
        <v>4757</v>
      </c>
      <c r="BR55" s="297" t="s">
        <v>4764</v>
      </c>
      <c r="BS55" s="297">
        <v>38692</v>
      </c>
      <c r="BT55" s="297">
        <v>47823</v>
      </c>
      <c r="BU55" s="294">
        <v>0</v>
      </c>
      <c r="BV55" s="294">
        <v>16.93</v>
      </c>
      <c r="BW55" s="294">
        <v>0</v>
      </c>
    </row>
    <row r="56" spans="1:75" s="289" customFormat="1" ht="18.2" customHeight="1" x14ac:dyDescent="0.15">
      <c r="A56" s="298">
        <v>54</v>
      </c>
      <c r="B56" s="299" t="s">
        <v>305</v>
      </c>
      <c r="C56" s="299" t="s">
        <v>306</v>
      </c>
      <c r="D56" s="313">
        <v>45170</v>
      </c>
      <c r="E56" s="300" t="s">
        <v>1169</v>
      </c>
      <c r="F56" s="309">
        <v>0</v>
      </c>
      <c r="G56" s="309">
        <v>0</v>
      </c>
      <c r="H56" s="302">
        <v>9619.39</v>
      </c>
      <c r="I56" s="302">
        <v>0</v>
      </c>
      <c r="J56" s="302">
        <v>0</v>
      </c>
      <c r="K56" s="302">
        <v>9619.39</v>
      </c>
      <c r="L56" s="302">
        <v>505.55</v>
      </c>
      <c r="M56" s="302">
        <v>0</v>
      </c>
      <c r="N56" s="302">
        <v>0</v>
      </c>
      <c r="O56" s="302">
        <v>505.55</v>
      </c>
      <c r="P56" s="302">
        <v>0</v>
      </c>
      <c r="Q56" s="302">
        <v>0</v>
      </c>
      <c r="R56" s="302">
        <v>9113.84</v>
      </c>
      <c r="S56" s="302">
        <v>0</v>
      </c>
      <c r="T56" s="302">
        <v>84.89</v>
      </c>
      <c r="U56" s="302">
        <v>0</v>
      </c>
      <c r="V56" s="302">
        <v>0</v>
      </c>
      <c r="W56" s="302">
        <v>84.89</v>
      </c>
      <c r="X56" s="302">
        <v>0</v>
      </c>
      <c r="Y56" s="302">
        <v>0</v>
      </c>
      <c r="Z56" s="302">
        <v>0</v>
      </c>
      <c r="AA56" s="302">
        <v>12.92</v>
      </c>
      <c r="AB56" s="302">
        <v>0</v>
      </c>
      <c r="AC56" s="302">
        <v>0</v>
      </c>
      <c r="AD56" s="302">
        <v>0</v>
      </c>
      <c r="AE56" s="302">
        <v>0</v>
      </c>
      <c r="AF56" s="302">
        <v>-18.12</v>
      </c>
      <c r="AG56" s="302">
        <v>30.17</v>
      </c>
      <c r="AH56" s="302">
        <v>83.3</v>
      </c>
      <c r="AI56" s="302">
        <v>0</v>
      </c>
      <c r="AJ56" s="302">
        <v>0</v>
      </c>
      <c r="AK56" s="302">
        <v>0</v>
      </c>
      <c r="AL56" s="302">
        <v>0</v>
      </c>
      <c r="AM56" s="302">
        <v>0</v>
      </c>
      <c r="AN56" s="302">
        <v>0</v>
      </c>
      <c r="AO56" s="302">
        <v>0</v>
      </c>
      <c r="AP56" s="302">
        <v>8.6199999999999992</v>
      </c>
      <c r="AQ56" s="302">
        <v>0</v>
      </c>
      <c r="AR56" s="302">
        <v>5</v>
      </c>
      <c r="AS56" s="302">
        <v>0</v>
      </c>
      <c r="AT56" s="295">
        <f t="shared" si="0"/>
        <v>702.33</v>
      </c>
      <c r="AU56" s="302">
        <v>0</v>
      </c>
      <c r="AV56" s="302">
        <v>0</v>
      </c>
      <c r="AW56" s="303">
        <v>87</v>
      </c>
      <c r="AX56" s="303">
        <v>300</v>
      </c>
      <c r="AY56" s="302">
        <v>413002.27</v>
      </c>
      <c r="AZ56" s="302">
        <v>62111.6</v>
      </c>
      <c r="BA56" s="301">
        <v>54.498058</v>
      </c>
      <c r="BB56" s="301">
        <v>7.9966798620985502</v>
      </c>
      <c r="BC56" s="301">
        <v>10.59</v>
      </c>
      <c r="BD56" s="301"/>
      <c r="BE56" s="300" t="s">
        <v>4204</v>
      </c>
      <c r="BF56" s="298"/>
      <c r="BG56" s="300" t="s">
        <v>351</v>
      </c>
      <c r="BH56" s="300" t="s">
        <v>370</v>
      </c>
      <c r="BI56" s="300" t="s">
        <v>371</v>
      </c>
      <c r="BJ56" s="300" t="s">
        <v>103</v>
      </c>
      <c r="BK56" s="299" t="s">
        <v>175</v>
      </c>
      <c r="BL56" s="301">
        <v>71371.355968639997</v>
      </c>
      <c r="BM56" s="299" t="s">
        <v>309</v>
      </c>
      <c r="BN56" s="301"/>
      <c r="BO56" s="304">
        <v>38692</v>
      </c>
      <c r="BP56" s="304">
        <v>47823</v>
      </c>
      <c r="BQ56" s="297" t="s">
        <v>4757</v>
      </c>
      <c r="BR56" s="297" t="s">
        <v>4764</v>
      </c>
      <c r="BS56" s="297">
        <v>38692</v>
      </c>
      <c r="BT56" s="297">
        <v>47823</v>
      </c>
      <c r="BU56" s="301">
        <v>0</v>
      </c>
      <c r="BV56" s="301">
        <v>12.92</v>
      </c>
      <c r="BW56" s="301">
        <v>0</v>
      </c>
    </row>
    <row r="57" spans="1:75" s="289" customFormat="1" ht="18.2" customHeight="1" x14ac:dyDescent="0.15">
      <c r="A57" s="291">
        <v>55</v>
      </c>
      <c r="B57" s="292" t="s">
        <v>305</v>
      </c>
      <c r="C57" s="292" t="s">
        <v>306</v>
      </c>
      <c r="D57" s="312">
        <v>45170</v>
      </c>
      <c r="E57" s="293" t="s">
        <v>1170</v>
      </c>
      <c r="F57" s="308">
        <v>136</v>
      </c>
      <c r="G57" s="308">
        <v>135</v>
      </c>
      <c r="H57" s="295">
        <v>44118.39</v>
      </c>
      <c r="I57" s="295">
        <v>26266.3</v>
      </c>
      <c r="J57" s="295">
        <v>0</v>
      </c>
      <c r="K57" s="295">
        <v>70384.69</v>
      </c>
      <c r="L57" s="295">
        <v>333.72</v>
      </c>
      <c r="M57" s="295">
        <v>0</v>
      </c>
      <c r="N57" s="295">
        <v>0</v>
      </c>
      <c r="O57" s="295">
        <v>0</v>
      </c>
      <c r="P57" s="295">
        <v>0</v>
      </c>
      <c r="Q57" s="295">
        <v>0</v>
      </c>
      <c r="R57" s="295">
        <v>70384.69</v>
      </c>
      <c r="S57" s="295">
        <v>71346.789999999994</v>
      </c>
      <c r="T57" s="295">
        <v>389.34</v>
      </c>
      <c r="U57" s="295">
        <v>0</v>
      </c>
      <c r="V57" s="295">
        <v>0</v>
      </c>
      <c r="W57" s="295">
        <v>0</v>
      </c>
      <c r="X57" s="295">
        <v>0</v>
      </c>
      <c r="Y57" s="295">
        <v>0</v>
      </c>
      <c r="Z57" s="295">
        <v>71736.13</v>
      </c>
      <c r="AA57" s="295">
        <v>0</v>
      </c>
      <c r="AB57" s="295">
        <v>0</v>
      </c>
      <c r="AC57" s="295">
        <v>0</v>
      </c>
      <c r="AD57" s="295">
        <v>0</v>
      </c>
      <c r="AE57" s="295">
        <v>0</v>
      </c>
      <c r="AF57" s="295">
        <v>0</v>
      </c>
      <c r="AG57" s="295">
        <v>0</v>
      </c>
      <c r="AH57" s="295">
        <v>0</v>
      </c>
      <c r="AI57" s="295">
        <v>0</v>
      </c>
      <c r="AJ57" s="295">
        <v>0</v>
      </c>
      <c r="AK57" s="295">
        <v>0</v>
      </c>
      <c r="AL57" s="295">
        <v>0</v>
      </c>
      <c r="AM57" s="295">
        <v>0</v>
      </c>
      <c r="AN57" s="295">
        <v>0</v>
      </c>
      <c r="AO57" s="295">
        <v>0</v>
      </c>
      <c r="AP57" s="295">
        <v>0</v>
      </c>
      <c r="AQ57" s="295">
        <v>0</v>
      </c>
      <c r="AR57" s="295">
        <v>0</v>
      </c>
      <c r="AS57" s="295">
        <v>0</v>
      </c>
      <c r="AT57" s="295">
        <f t="shared" si="0"/>
        <v>0</v>
      </c>
      <c r="AU57" s="295">
        <v>26600.02</v>
      </c>
      <c r="AV57" s="295">
        <v>71736.13</v>
      </c>
      <c r="AW57" s="296">
        <v>87</v>
      </c>
      <c r="AX57" s="296">
        <v>300</v>
      </c>
      <c r="AY57" s="295">
        <v>364002.26</v>
      </c>
      <c r="AZ57" s="295">
        <v>76062.25</v>
      </c>
      <c r="BA57" s="294">
        <v>75.823708999999994</v>
      </c>
      <c r="BB57" s="294">
        <v>70.163954558472994</v>
      </c>
      <c r="BC57" s="294">
        <v>10.59</v>
      </c>
      <c r="BD57" s="294"/>
      <c r="BE57" s="293" t="s">
        <v>4204</v>
      </c>
      <c r="BF57" s="291"/>
      <c r="BG57" s="293" t="s">
        <v>315</v>
      </c>
      <c r="BH57" s="293" t="s">
        <v>179</v>
      </c>
      <c r="BI57" s="293" t="s">
        <v>363</v>
      </c>
      <c r="BJ57" s="293" t="s">
        <v>4205</v>
      </c>
      <c r="BK57" s="292" t="s">
        <v>175</v>
      </c>
      <c r="BL57" s="294">
        <v>551189.26432024001</v>
      </c>
      <c r="BM57" s="292" t="s">
        <v>309</v>
      </c>
      <c r="BN57" s="294"/>
      <c r="BO57" s="297">
        <v>38695</v>
      </c>
      <c r="BP57" s="297">
        <v>47826</v>
      </c>
      <c r="BQ57" s="297" t="s">
        <v>947</v>
      </c>
      <c r="BR57" s="297" t="s">
        <v>4774</v>
      </c>
      <c r="BS57" s="297">
        <v>38695</v>
      </c>
      <c r="BT57" s="297">
        <v>47826</v>
      </c>
      <c r="BU57" s="294">
        <v>20191.189999999999</v>
      </c>
      <c r="BV57" s="294">
        <v>15.83</v>
      </c>
      <c r="BW57" s="294">
        <v>0</v>
      </c>
    </row>
    <row r="58" spans="1:75" s="289" customFormat="1" ht="18.2" customHeight="1" x14ac:dyDescent="0.15">
      <c r="A58" s="298">
        <v>56</v>
      </c>
      <c r="B58" s="299" t="s">
        <v>305</v>
      </c>
      <c r="C58" s="299" t="s">
        <v>306</v>
      </c>
      <c r="D58" s="313">
        <v>45170</v>
      </c>
      <c r="E58" s="300" t="s">
        <v>1171</v>
      </c>
      <c r="F58" s="309">
        <v>142</v>
      </c>
      <c r="G58" s="309">
        <v>141</v>
      </c>
      <c r="H58" s="302">
        <v>20461.77</v>
      </c>
      <c r="I58" s="302">
        <v>12455.59</v>
      </c>
      <c r="J58" s="302">
        <v>0</v>
      </c>
      <c r="K58" s="302">
        <v>32917.360000000001</v>
      </c>
      <c r="L58" s="302">
        <v>154.75</v>
      </c>
      <c r="M58" s="302">
        <v>0</v>
      </c>
      <c r="N58" s="302">
        <v>0</v>
      </c>
      <c r="O58" s="302">
        <v>0</v>
      </c>
      <c r="P58" s="302">
        <v>0</v>
      </c>
      <c r="Q58" s="302">
        <v>0</v>
      </c>
      <c r="R58" s="302">
        <v>32917.360000000001</v>
      </c>
      <c r="S58" s="302">
        <v>34769.74</v>
      </c>
      <c r="T58" s="302">
        <v>180.58</v>
      </c>
      <c r="U58" s="302">
        <v>0</v>
      </c>
      <c r="V58" s="302">
        <v>0</v>
      </c>
      <c r="W58" s="302">
        <v>0</v>
      </c>
      <c r="X58" s="302">
        <v>0</v>
      </c>
      <c r="Y58" s="302">
        <v>0</v>
      </c>
      <c r="Z58" s="302">
        <v>34950.32</v>
      </c>
      <c r="AA58" s="302">
        <v>0</v>
      </c>
      <c r="AB58" s="302">
        <v>0</v>
      </c>
      <c r="AC58" s="302">
        <v>0</v>
      </c>
      <c r="AD58" s="302">
        <v>0</v>
      </c>
      <c r="AE58" s="302">
        <v>0</v>
      </c>
      <c r="AF58" s="302">
        <v>0</v>
      </c>
      <c r="AG58" s="302">
        <v>0</v>
      </c>
      <c r="AH58" s="302">
        <v>0</v>
      </c>
      <c r="AI58" s="302">
        <v>0</v>
      </c>
      <c r="AJ58" s="302">
        <v>0</v>
      </c>
      <c r="AK58" s="302">
        <v>0</v>
      </c>
      <c r="AL58" s="302">
        <v>0</v>
      </c>
      <c r="AM58" s="302">
        <v>0</v>
      </c>
      <c r="AN58" s="302">
        <v>0</v>
      </c>
      <c r="AO58" s="302">
        <v>0</v>
      </c>
      <c r="AP58" s="302">
        <v>0</v>
      </c>
      <c r="AQ58" s="302">
        <v>0</v>
      </c>
      <c r="AR58" s="302">
        <v>0</v>
      </c>
      <c r="AS58" s="302">
        <v>0</v>
      </c>
      <c r="AT58" s="295">
        <f t="shared" si="0"/>
        <v>0</v>
      </c>
      <c r="AU58" s="302">
        <v>12610.34</v>
      </c>
      <c r="AV58" s="302">
        <v>34950.32</v>
      </c>
      <c r="AW58" s="303">
        <v>87</v>
      </c>
      <c r="AX58" s="303">
        <v>300</v>
      </c>
      <c r="AY58" s="302">
        <v>366000.9</v>
      </c>
      <c r="AZ58" s="302">
        <v>35275.24</v>
      </c>
      <c r="BA58" s="301">
        <v>34.972586999999997</v>
      </c>
      <c r="BB58" s="301">
        <v>32.634937038282899</v>
      </c>
      <c r="BC58" s="301">
        <v>10.59</v>
      </c>
      <c r="BD58" s="301"/>
      <c r="BE58" s="300" t="s">
        <v>4204</v>
      </c>
      <c r="BF58" s="298"/>
      <c r="BG58" s="300" t="s">
        <v>315</v>
      </c>
      <c r="BH58" s="300" t="s">
        <v>179</v>
      </c>
      <c r="BI58" s="300" t="s">
        <v>363</v>
      </c>
      <c r="BJ58" s="300" t="s">
        <v>4205</v>
      </c>
      <c r="BK58" s="299" t="s">
        <v>175</v>
      </c>
      <c r="BL58" s="301">
        <v>257779.00622656001</v>
      </c>
      <c r="BM58" s="299" t="s">
        <v>309</v>
      </c>
      <c r="BN58" s="301"/>
      <c r="BO58" s="304">
        <v>38695</v>
      </c>
      <c r="BP58" s="304">
        <v>47826</v>
      </c>
      <c r="BQ58" s="297" t="s">
        <v>943</v>
      </c>
      <c r="BR58" s="297" t="s">
        <v>4785</v>
      </c>
      <c r="BS58" s="297" t="s">
        <v>4742</v>
      </c>
      <c r="BT58" s="297" t="s">
        <v>4742</v>
      </c>
      <c r="BU58" s="301">
        <v>10873.82</v>
      </c>
      <c r="BV58" s="301">
        <v>7.34</v>
      </c>
      <c r="BW58" s="301">
        <v>0</v>
      </c>
    </row>
    <row r="59" spans="1:75" s="289" customFormat="1" ht="18.2" customHeight="1" x14ac:dyDescent="0.15">
      <c r="A59" s="291">
        <v>57</v>
      </c>
      <c r="B59" s="292" t="s">
        <v>305</v>
      </c>
      <c r="C59" s="292" t="s">
        <v>306</v>
      </c>
      <c r="D59" s="312">
        <v>45170</v>
      </c>
      <c r="E59" s="293" t="s">
        <v>1172</v>
      </c>
      <c r="F59" s="308">
        <v>160</v>
      </c>
      <c r="G59" s="308">
        <v>159</v>
      </c>
      <c r="H59" s="295">
        <v>18368.47</v>
      </c>
      <c r="I59" s="295">
        <v>11854.03</v>
      </c>
      <c r="J59" s="295">
        <v>0</v>
      </c>
      <c r="K59" s="295">
        <v>30222.5</v>
      </c>
      <c r="L59" s="295">
        <v>138.99</v>
      </c>
      <c r="M59" s="295">
        <v>0</v>
      </c>
      <c r="N59" s="295">
        <v>0</v>
      </c>
      <c r="O59" s="295">
        <v>0</v>
      </c>
      <c r="P59" s="295">
        <v>0</v>
      </c>
      <c r="Q59" s="295">
        <v>0</v>
      </c>
      <c r="R59" s="295">
        <v>30222.5</v>
      </c>
      <c r="S59" s="295">
        <v>36019.279999999999</v>
      </c>
      <c r="T59" s="295">
        <v>162.1</v>
      </c>
      <c r="U59" s="295">
        <v>0</v>
      </c>
      <c r="V59" s="295">
        <v>0</v>
      </c>
      <c r="W59" s="295">
        <v>0</v>
      </c>
      <c r="X59" s="295">
        <v>0</v>
      </c>
      <c r="Y59" s="295">
        <v>0</v>
      </c>
      <c r="Z59" s="295">
        <v>36181.379999999997</v>
      </c>
      <c r="AA59" s="295">
        <v>0</v>
      </c>
      <c r="AB59" s="295">
        <v>0</v>
      </c>
      <c r="AC59" s="295">
        <v>0</v>
      </c>
      <c r="AD59" s="295">
        <v>0</v>
      </c>
      <c r="AE59" s="295">
        <v>0</v>
      </c>
      <c r="AF59" s="295">
        <v>0</v>
      </c>
      <c r="AG59" s="295">
        <v>0</v>
      </c>
      <c r="AH59" s="295">
        <v>0</v>
      </c>
      <c r="AI59" s="295">
        <v>0</v>
      </c>
      <c r="AJ59" s="295">
        <v>0</v>
      </c>
      <c r="AK59" s="295">
        <v>0</v>
      </c>
      <c r="AL59" s="295">
        <v>0</v>
      </c>
      <c r="AM59" s="295">
        <v>0</v>
      </c>
      <c r="AN59" s="295">
        <v>0</v>
      </c>
      <c r="AO59" s="295">
        <v>0</v>
      </c>
      <c r="AP59" s="295">
        <v>0</v>
      </c>
      <c r="AQ59" s="295">
        <v>0</v>
      </c>
      <c r="AR59" s="295">
        <v>0</v>
      </c>
      <c r="AS59" s="295">
        <v>0</v>
      </c>
      <c r="AT59" s="295">
        <f t="shared" si="0"/>
        <v>0</v>
      </c>
      <c r="AU59" s="295">
        <v>11993.02</v>
      </c>
      <c r="AV59" s="295">
        <v>36181.379999999997</v>
      </c>
      <c r="AW59" s="296">
        <v>87</v>
      </c>
      <c r="AX59" s="296">
        <v>300</v>
      </c>
      <c r="AY59" s="295">
        <v>366000.93</v>
      </c>
      <c r="AZ59" s="295">
        <v>31672.71</v>
      </c>
      <c r="BA59" s="294">
        <v>31.420684999999999</v>
      </c>
      <c r="BB59" s="294">
        <v>29.982014561194799</v>
      </c>
      <c r="BC59" s="294">
        <v>10.59</v>
      </c>
      <c r="BD59" s="294"/>
      <c r="BE59" s="293" t="s">
        <v>4204</v>
      </c>
      <c r="BF59" s="291"/>
      <c r="BG59" s="293" t="s">
        <v>315</v>
      </c>
      <c r="BH59" s="293" t="s">
        <v>179</v>
      </c>
      <c r="BI59" s="293" t="s">
        <v>363</v>
      </c>
      <c r="BJ59" s="293" t="s">
        <v>4205</v>
      </c>
      <c r="BK59" s="292" t="s">
        <v>175</v>
      </c>
      <c r="BL59" s="294">
        <v>236675.29886000001</v>
      </c>
      <c r="BM59" s="292" t="s">
        <v>309</v>
      </c>
      <c r="BN59" s="294"/>
      <c r="BO59" s="297">
        <v>38702</v>
      </c>
      <c r="BP59" s="297">
        <v>47833</v>
      </c>
      <c r="BQ59" s="297" t="s">
        <v>955</v>
      </c>
      <c r="BR59" s="297" t="s">
        <v>4778</v>
      </c>
      <c r="BS59" s="297">
        <v>38702</v>
      </c>
      <c r="BT59" s="297">
        <v>47833</v>
      </c>
      <c r="BU59" s="294">
        <v>11323.85</v>
      </c>
      <c r="BV59" s="294">
        <v>6.59</v>
      </c>
      <c r="BW59" s="294">
        <v>0</v>
      </c>
    </row>
    <row r="60" spans="1:75" s="289" customFormat="1" ht="18.2" customHeight="1" x14ac:dyDescent="0.15">
      <c r="A60" s="298">
        <v>58</v>
      </c>
      <c r="B60" s="299" t="s">
        <v>305</v>
      </c>
      <c r="C60" s="299" t="s">
        <v>306</v>
      </c>
      <c r="D60" s="313">
        <v>45170</v>
      </c>
      <c r="E60" s="300" t="s">
        <v>1173</v>
      </c>
      <c r="F60" s="309">
        <v>178</v>
      </c>
      <c r="G60" s="309">
        <v>177</v>
      </c>
      <c r="H60" s="302">
        <v>8593.98</v>
      </c>
      <c r="I60" s="302">
        <v>24303.46</v>
      </c>
      <c r="J60" s="302">
        <v>0</v>
      </c>
      <c r="K60" s="302">
        <v>32897.440000000002</v>
      </c>
      <c r="L60" s="302">
        <v>271.89</v>
      </c>
      <c r="M60" s="302">
        <v>0</v>
      </c>
      <c r="N60" s="302">
        <v>0</v>
      </c>
      <c r="O60" s="302">
        <v>0</v>
      </c>
      <c r="P60" s="302">
        <v>0</v>
      </c>
      <c r="Q60" s="302">
        <v>0</v>
      </c>
      <c r="R60" s="302">
        <v>32897.440000000002</v>
      </c>
      <c r="S60" s="302">
        <v>37244.75</v>
      </c>
      <c r="T60" s="302">
        <v>75.84</v>
      </c>
      <c r="U60" s="302">
        <v>0</v>
      </c>
      <c r="V60" s="302">
        <v>0</v>
      </c>
      <c r="W60" s="302">
        <v>0</v>
      </c>
      <c r="X60" s="302">
        <v>0</v>
      </c>
      <c r="Y60" s="302">
        <v>0</v>
      </c>
      <c r="Z60" s="302">
        <v>37320.589999999997</v>
      </c>
      <c r="AA60" s="302">
        <v>0</v>
      </c>
      <c r="AB60" s="302">
        <v>0</v>
      </c>
      <c r="AC60" s="302">
        <v>0</v>
      </c>
      <c r="AD60" s="302">
        <v>0</v>
      </c>
      <c r="AE60" s="302">
        <v>0</v>
      </c>
      <c r="AF60" s="302">
        <v>0</v>
      </c>
      <c r="AG60" s="302">
        <v>0</v>
      </c>
      <c r="AH60" s="302">
        <v>0</v>
      </c>
      <c r="AI60" s="302">
        <v>0</v>
      </c>
      <c r="AJ60" s="302">
        <v>0</v>
      </c>
      <c r="AK60" s="302">
        <v>0</v>
      </c>
      <c r="AL60" s="302">
        <v>0</v>
      </c>
      <c r="AM60" s="302">
        <v>0</v>
      </c>
      <c r="AN60" s="302">
        <v>0</v>
      </c>
      <c r="AO60" s="302">
        <v>0</v>
      </c>
      <c r="AP60" s="302">
        <v>0</v>
      </c>
      <c r="AQ60" s="302">
        <v>0</v>
      </c>
      <c r="AR60" s="302">
        <v>0</v>
      </c>
      <c r="AS60" s="302">
        <v>0</v>
      </c>
      <c r="AT60" s="295">
        <f t="shared" si="0"/>
        <v>0</v>
      </c>
      <c r="AU60" s="302">
        <v>24575.35</v>
      </c>
      <c r="AV60" s="302">
        <v>37320.589999999997</v>
      </c>
      <c r="AW60" s="303">
        <v>27</v>
      </c>
      <c r="AX60" s="303">
        <v>240</v>
      </c>
      <c r="AY60" s="302">
        <v>312203.19</v>
      </c>
      <c r="AZ60" s="302">
        <v>34619.65</v>
      </c>
      <c r="BA60" s="301">
        <v>40.262242000000001</v>
      </c>
      <c r="BB60" s="301">
        <v>38.259332213366697</v>
      </c>
      <c r="BC60" s="301">
        <v>10.59</v>
      </c>
      <c r="BD60" s="301"/>
      <c r="BE60" s="300" t="s">
        <v>4204</v>
      </c>
      <c r="BF60" s="298"/>
      <c r="BG60" s="300" t="s">
        <v>312</v>
      </c>
      <c r="BH60" s="300" t="s">
        <v>189</v>
      </c>
      <c r="BI60" s="300" t="s">
        <v>323</v>
      </c>
      <c r="BJ60" s="300" t="s">
        <v>4205</v>
      </c>
      <c r="BK60" s="299" t="s">
        <v>175</v>
      </c>
      <c r="BL60" s="301">
        <v>257623.01079423999</v>
      </c>
      <c r="BM60" s="299" t="s">
        <v>309</v>
      </c>
      <c r="BN60" s="301"/>
      <c r="BO60" s="304">
        <v>38702</v>
      </c>
      <c r="BP60" s="304">
        <v>46007</v>
      </c>
      <c r="BQ60" s="297" t="s">
        <v>936</v>
      </c>
      <c r="BR60" s="297" t="s">
        <v>4769</v>
      </c>
      <c r="BS60" s="297">
        <v>38702</v>
      </c>
      <c r="BT60" s="297">
        <v>46007</v>
      </c>
      <c r="BU60" s="301">
        <v>12809.11</v>
      </c>
      <c r="BV60" s="301">
        <v>7.26</v>
      </c>
      <c r="BW60" s="301">
        <v>0</v>
      </c>
    </row>
    <row r="61" spans="1:75" s="289" customFormat="1" ht="18.2" customHeight="1" x14ac:dyDescent="0.15">
      <c r="A61" s="291">
        <v>59</v>
      </c>
      <c r="B61" s="292" t="s">
        <v>305</v>
      </c>
      <c r="C61" s="292" t="s">
        <v>306</v>
      </c>
      <c r="D61" s="312">
        <v>45170</v>
      </c>
      <c r="E61" s="293" t="s">
        <v>1112</v>
      </c>
      <c r="F61" s="308">
        <v>174</v>
      </c>
      <c r="G61" s="308">
        <v>173</v>
      </c>
      <c r="H61" s="295">
        <v>39685.57</v>
      </c>
      <c r="I61" s="295">
        <v>26578.59</v>
      </c>
      <c r="J61" s="295">
        <v>0</v>
      </c>
      <c r="K61" s="295">
        <v>66264.160000000003</v>
      </c>
      <c r="L61" s="295">
        <v>300.20999999999998</v>
      </c>
      <c r="M61" s="295">
        <v>0</v>
      </c>
      <c r="N61" s="295">
        <v>0</v>
      </c>
      <c r="O61" s="295">
        <v>0</v>
      </c>
      <c r="P61" s="295">
        <v>0</v>
      </c>
      <c r="Q61" s="295">
        <v>0</v>
      </c>
      <c r="R61" s="295">
        <v>66264.160000000003</v>
      </c>
      <c r="S61" s="295">
        <v>85454.94</v>
      </c>
      <c r="T61" s="295">
        <v>350.23</v>
      </c>
      <c r="U61" s="295">
        <v>0</v>
      </c>
      <c r="V61" s="295">
        <v>0</v>
      </c>
      <c r="W61" s="295">
        <v>0</v>
      </c>
      <c r="X61" s="295">
        <v>0</v>
      </c>
      <c r="Y61" s="295">
        <v>0</v>
      </c>
      <c r="Z61" s="295">
        <v>85805.17</v>
      </c>
      <c r="AA61" s="295">
        <v>0</v>
      </c>
      <c r="AB61" s="295">
        <v>0</v>
      </c>
      <c r="AC61" s="295">
        <v>0</v>
      </c>
      <c r="AD61" s="295">
        <v>0</v>
      </c>
      <c r="AE61" s="295">
        <v>0</v>
      </c>
      <c r="AF61" s="295">
        <v>0</v>
      </c>
      <c r="AG61" s="295">
        <v>0</v>
      </c>
      <c r="AH61" s="295">
        <v>0</v>
      </c>
      <c r="AI61" s="295">
        <v>0</v>
      </c>
      <c r="AJ61" s="295">
        <v>0</v>
      </c>
      <c r="AK61" s="295">
        <v>0</v>
      </c>
      <c r="AL61" s="295">
        <v>0</v>
      </c>
      <c r="AM61" s="295">
        <v>0</v>
      </c>
      <c r="AN61" s="295">
        <v>0</v>
      </c>
      <c r="AO61" s="295">
        <v>0</v>
      </c>
      <c r="AP61" s="295">
        <v>0</v>
      </c>
      <c r="AQ61" s="295">
        <v>0</v>
      </c>
      <c r="AR61" s="295">
        <v>0</v>
      </c>
      <c r="AS61" s="295">
        <v>0</v>
      </c>
      <c r="AT61" s="295">
        <f t="shared" si="0"/>
        <v>0</v>
      </c>
      <c r="AU61" s="295">
        <v>26878.799999999999</v>
      </c>
      <c r="AV61" s="295">
        <v>85805.17</v>
      </c>
      <c r="AW61" s="296">
        <v>87</v>
      </c>
      <c r="AX61" s="296">
        <v>300</v>
      </c>
      <c r="AY61" s="295">
        <v>316300.46000000002</v>
      </c>
      <c r="AZ61" s="295">
        <v>68422.710000000006</v>
      </c>
      <c r="BA61" s="294">
        <v>78.553612000000001</v>
      </c>
      <c r="BB61" s="294">
        <v>76.0754596558061</v>
      </c>
      <c r="BC61" s="294">
        <v>10.59</v>
      </c>
      <c r="BD61" s="294"/>
      <c r="BE61" s="293" t="s">
        <v>4204</v>
      </c>
      <c r="BF61" s="291"/>
      <c r="BG61" s="293" t="s">
        <v>320</v>
      </c>
      <c r="BH61" s="293" t="s">
        <v>197</v>
      </c>
      <c r="BI61" s="293" t="s">
        <v>373</v>
      </c>
      <c r="BJ61" s="293" t="s">
        <v>4205</v>
      </c>
      <c r="BK61" s="292" t="s">
        <v>175</v>
      </c>
      <c r="BL61" s="294">
        <v>518920.99831936002</v>
      </c>
      <c r="BM61" s="292" t="s">
        <v>309</v>
      </c>
      <c r="BN61" s="294"/>
      <c r="BO61" s="297">
        <v>38706</v>
      </c>
      <c r="BP61" s="297">
        <v>47837</v>
      </c>
      <c r="BQ61" s="297" t="s">
        <v>1002</v>
      </c>
      <c r="BR61" s="297" t="s">
        <v>4786</v>
      </c>
      <c r="BS61" s="297">
        <v>38706</v>
      </c>
      <c r="BT61" s="297">
        <v>47837</v>
      </c>
      <c r="BU61" s="294">
        <v>23020.25</v>
      </c>
      <c r="BV61" s="294">
        <v>14.24</v>
      </c>
      <c r="BW61" s="294">
        <v>0</v>
      </c>
    </row>
    <row r="62" spans="1:75" s="289" customFormat="1" ht="18.2" customHeight="1" x14ac:dyDescent="0.15">
      <c r="A62" s="298">
        <v>60</v>
      </c>
      <c r="B62" s="299" t="s">
        <v>305</v>
      </c>
      <c r="C62" s="299" t="s">
        <v>306</v>
      </c>
      <c r="D62" s="313">
        <v>45170</v>
      </c>
      <c r="E62" s="300" t="s">
        <v>1174</v>
      </c>
      <c r="F62" s="309">
        <v>120</v>
      </c>
      <c r="G62" s="309">
        <v>119</v>
      </c>
      <c r="H62" s="302">
        <v>16737.93</v>
      </c>
      <c r="I62" s="302">
        <v>9306</v>
      </c>
      <c r="J62" s="302">
        <v>0</v>
      </c>
      <c r="K62" s="302">
        <v>26043.93</v>
      </c>
      <c r="L62" s="302">
        <v>126.64</v>
      </c>
      <c r="M62" s="302">
        <v>0</v>
      </c>
      <c r="N62" s="302">
        <v>0</v>
      </c>
      <c r="O62" s="302">
        <v>0</v>
      </c>
      <c r="P62" s="302">
        <v>0</v>
      </c>
      <c r="Q62" s="302">
        <v>0</v>
      </c>
      <c r="R62" s="302">
        <v>26043.93</v>
      </c>
      <c r="S62" s="302">
        <v>23341.65</v>
      </c>
      <c r="T62" s="302">
        <v>147.71</v>
      </c>
      <c r="U62" s="302">
        <v>0</v>
      </c>
      <c r="V62" s="302">
        <v>0</v>
      </c>
      <c r="W62" s="302">
        <v>0</v>
      </c>
      <c r="X62" s="302">
        <v>0</v>
      </c>
      <c r="Y62" s="302">
        <v>0</v>
      </c>
      <c r="Z62" s="302">
        <v>23489.360000000001</v>
      </c>
      <c r="AA62" s="302">
        <v>0</v>
      </c>
      <c r="AB62" s="302">
        <v>0</v>
      </c>
      <c r="AC62" s="302">
        <v>0</v>
      </c>
      <c r="AD62" s="302">
        <v>0</v>
      </c>
      <c r="AE62" s="302">
        <v>0</v>
      </c>
      <c r="AF62" s="302">
        <v>0</v>
      </c>
      <c r="AG62" s="302">
        <v>0</v>
      </c>
      <c r="AH62" s="302">
        <v>0</v>
      </c>
      <c r="AI62" s="302">
        <v>0</v>
      </c>
      <c r="AJ62" s="302">
        <v>0</v>
      </c>
      <c r="AK62" s="302">
        <v>0</v>
      </c>
      <c r="AL62" s="302">
        <v>0</v>
      </c>
      <c r="AM62" s="302">
        <v>0</v>
      </c>
      <c r="AN62" s="302">
        <v>0</v>
      </c>
      <c r="AO62" s="302">
        <v>0</v>
      </c>
      <c r="AP62" s="302">
        <v>0</v>
      </c>
      <c r="AQ62" s="302">
        <v>0</v>
      </c>
      <c r="AR62" s="302">
        <v>0</v>
      </c>
      <c r="AS62" s="302">
        <v>0</v>
      </c>
      <c r="AT62" s="295">
        <f t="shared" si="0"/>
        <v>0</v>
      </c>
      <c r="AU62" s="302">
        <v>9432.64</v>
      </c>
      <c r="AV62" s="302">
        <v>23489.360000000001</v>
      </c>
      <c r="AW62" s="303">
        <v>87</v>
      </c>
      <c r="AX62" s="303">
        <v>300</v>
      </c>
      <c r="AY62" s="302">
        <v>249001.75</v>
      </c>
      <c r="AZ62" s="302">
        <v>28859.95</v>
      </c>
      <c r="BA62" s="301">
        <v>42.088057999999997</v>
      </c>
      <c r="BB62" s="301">
        <v>37.981300604745996</v>
      </c>
      <c r="BC62" s="301">
        <v>10.59</v>
      </c>
      <c r="BD62" s="301"/>
      <c r="BE62" s="300" t="s">
        <v>4204</v>
      </c>
      <c r="BF62" s="298"/>
      <c r="BG62" s="300" t="s">
        <v>320</v>
      </c>
      <c r="BH62" s="300" t="s">
        <v>197</v>
      </c>
      <c r="BI62" s="300" t="s">
        <v>373</v>
      </c>
      <c r="BJ62" s="300" t="s">
        <v>4205</v>
      </c>
      <c r="BK62" s="299" t="s">
        <v>175</v>
      </c>
      <c r="BL62" s="301">
        <v>203952.51604727999</v>
      </c>
      <c r="BM62" s="299" t="s">
        <v>309</v>
      </c>
      <c r="BN62" s="301"/>
      <c r="BO62" s="304">
        <v>38706</v>
      </c>
      <c r="BP62" s="304">
        <v>47837</v>
      </c>
      <c r="BQ62" s="297" t="s">
        <v>931</v>
      </c>
      <c r="BR62" s="297" t="s">
        <v>4779</v>
      </c>
      <c r="BS62" s="297">
        <v>38706</v>
      </c>
      <c r="BT62" s="297">
        <v>47837</v>
      </c>
      <c r="BU62" s="301">
        <v>7325.95</v>
      </c>
      <c r="BV62" s="301">
        <v>6.01</v>
      </c>
      <c r="BW62" s="301">
        <v>0</v>
      </c>
    </row>
    <row r="63" spans="1:75" s="289" customFormat="1" ht="18.2" customHeight="1" x14ac:dyDescent="0.15">
      <c r="A63" s="291">
        <v>61</v>
      </c>
      <c r="B63" s="292" t="s">
        <v>305</v>
      </c>
      <c r="C63" s="292" t="s">
        <v>306</v>
      </c>
      <c r="D63" s="312">
        <v>45170</v>
      </c>
      <c r="E63" s="293" t="s">
        <v>1175</v>
      </c>
      <c r="F63" s="308">
        <v>132</v>
      </c>
      <c r="G63" s="308">
        <v>131</v>
      </c>
      <c r="H63" s="295">
        <v>14392.35</v>
      </c>
      <c r="I63" s="295">
        <v>8430.98</v>
      </c>
      <c r="J63" s="295">
        <v>0</v>
      </c>
      <c r="K63" s="295">
        <v>22823.33</v>
      </c>
      <c r="L63" s="295">
        <v>108.83</v>
      </c>
      <c r="M63" s="295">
        <v>0</v>
      </c>
      <c r="N63" s="295">
        <v>0</v>
      </c>
      <c r="O63" s="295">
        <v>0</v>
      </c>
      <c r="P63" s="295">
        <v>0</v>
      </c>
      <c r="Q63" s="295">
        <v>0</v>
      </c>
      <c r="R63" s="295">
        <v>22823.33</v>
      </c>
      <c r="S63" s="295">
        <v>22435.7</v>
      </c>
      <c r="T63" s="295">
        <v>127.01</v>
      </c>
      <c r="U63" s="295">
        <v>0</v>
      </c>
      <c r="V63" s="295">
        <v>0</v>
      </c>
      <c r="W63" s="295">
        <v>0</v>
      </c>
      <c r="X63" s="295">
        <v>0</v>
      </c>
      <c r="Y63" s="295">
        <v>0</v>
      </c>
      <c r="Z63" s="295">
        <v>22562.71</v>
      </c>
      <c r="AA63" s="295">
        <v>0</v>
      </c>
      <c r="AB63" s="295">
        <v>0</v>
      </c>
      <c r="AC63" s="295">
        <v>0</v>
      </c>
      <c r="AD63" s="295">
        <v>0</v>
      </c>
      <c r="AE63" s="295">
        <v>0</v>
      </c>
      <c r="AF63" s="295">
        <v>0</v>
      </c>
      <c r="AG63" s="295">
        <v>0</v>
      </c>
      <c r="AH63" s="295">
        <v>0</v>
      </c>
      <c r="AI63" s="295">
        <v>0</v>
      </c>
      <c r="AJ63" s="295">
        <v>0</v>
      </c>
      <c r="AK63" s="295">
        <v>0</v>
      </c>
      <c r="AL63" s="295">
        <v>0</v>
      </c>
      <c r="AM63" s="295">
        <v>0</v>
      </c>
      <c r="AN63" s="295">
        <v>0</v>
      </c>
      <c r="AO63" s="295">
        <v>0</v>
      </c>
      <c r="AP63" s="295">
        <v>0</v>
      </c>
      <c r="AQ63" s="295">
        <v>0</v>
      </c>
      <c r="AR63" s="295">
        <v>0</v>
      </c>
      <c r="AS63" s="295">
        <v>0</v>
      </c>
      <c r="AT63" s="295">
        <f t="shared" si="0"/>
        <v>0</v>
      </c>
      <c r="AU63" s="295">
        <v>8539.81</v>
      </c>
      <c r="AV63" s="295">
        <v>22562.71</v>
      </c>
      <c r="AW63" s="296">
        <v>87</v>
      </c>
      <c r="AX63" s="296">
        <v>300</v>
      </c>
      <c r="AY63" s="295">
        <v>249002.79</v>
      </c>
      <c r="AZ63" s="295">
        <v>24809.57</v>
      </c>
      <c r="BA63" s="294">
        <v>36.184331999999998</v>
      </c>
      <c r="BB63" s="294">
        <v>33.287435052907398</v>
      </c>
      <c r="BC63" s="294">
        <v>10.59</v>
      </c>
      <c r="BD63" s="294"/>
      <c r="BE63" s="293" t="s">
        <v>4204</v>
      </c>
      <c r="BF63" s="291"/>
      <c r="BG63" s="293" t="s">
        <v>320</v>
      </c>
      <c r="BH63" s="293" t="s">
        <v>197</v>
      </c>
      <c r="BI63" s="293" t="s">
        <v>373</v>
      </c>
      <c r="BJ63" s="293" t="s">
        <v>4205</v>
      </c>
      <c r="BK63" s="292" t="s">
        <v>175</v>
      </c>
      <c r="BL63" s="294">
        <v>178731.68826967999</v>
      </c>
      <c r="BM63" s="292" t="s">
        <v>309</v>
      </c>
      <c r="BN63" s="294"/>
      <c r="BO63" s="297">
        <v>38709</v>
      </c>
      <c r="BP63" s="297">
        <v>47840</v>
      </c>
      <c r="BQ63" s="297" t="s">
        <v>1001</v>
      </c>
      <c r="BR63" s="297" t="s">
        <v>4803</v>
      </c>
      <c r="BS63" s="297">
        <v>38709</v>
      </c>
      <c r="BT63" s="297">
        <v>47840</v>
      </c>
      <c r="BU63" s="294">
        <v>7062.21</v>
      </c>
      <c r="BV63" s="294">
        <v>5.16</v>
      </c>
      <c r="BW63" s="294">
        <v>0</v>
      </c>
    </row>
    <row r="64" spans="1:75" s="289" customFormat="1" ht="18.2" customHeight="1" x14ac:dyDescent="0.15">
      <c r="A64" s="298">
        <v>62</v>
      </c>
      <c r="B64" s="299" t="s">
        <v>305</v>
      </c>
      <c r="C64" s="299" t="s">
        <v>306</v>
      </c>
      <c r="D64" s="313">
        <v>45170</v>
      </c>
      <c r="E64" s="300" t="s">
        <v>1176</v>
      </c>
      <c r="F64" s="309">
        <v>156</v>
      </c>
      <c r="G64" s="309">
        <v>155</v>
      </c>
      <c r="H64" s="302">
        <v>29207.29</v>
      </c>
      <c r="I64" s="302">
        <v>18322.47</v>
      </c>
      <c r="J64" s="302">
        <v>0</v>
      </c>
      <c r="K64" s="302">
        <v>47529.760000000002</v>
      </c>
      <c r="L64" s="302">
        <v>217.39</v>
      </c>
      <c r="M64" s="302">
        <v>0</v>
      </c>
      <c r="N64" s="302">
        <v>0</v>
      </c>
      <c r="O64" s="302">
        <v>0</v>
      </c>
      <c r="P64" s="302">
        <v>0</v>
      </c>
      <c r="Q64" s="302">
        <v>0</v>
      </c>
      <c r="R64" s="302">
        <v>47529.760000000002</v>
      </c>
      <c r="S64" s="302">
        <v>55143.99</v>
      </c>
      <c r="T64" s="302">
        <v>257.75</v>
      </c>
      <c r="U64" s="302">
        <v>0</v>
      </c>
      <c r="V64" s="302">
        <v>0</v>
      </c>
      <c r="W64" s="302">
        <v>0</v>
      </c>
      <c r="X64" s="302">
        <v>0</v>
      </c>
      <c r="Y64" s="302">
        <v>0</v>
      </c>
      <c r="Z64" s="302">
        <v>55401.74</v>
      </c>
      <c r="AA64" s="302">
        <v>0</v>
      </c>
      <c r="AB64" s="302">
        <v>0</v>
      </c>
      <c r="AC64" s="302">
        <v>0</v>
      </c>
      <c r="AD64" s="302">
        <v>0</v>
      </c>
      <c r="AE64" s="302">
        <v>0</v>
      </c>
      <c r="AF64" s="302">
        <v>0</v>
      </c>
      <c r="AG64" s="302">
        <v>0</v>
      </c>
      <c r="AH64" s="302">
        <v>0</v>
      </c>
      <c r="AI64" s="302">
        <v>0</v>
      </c>
      <c r="AJ64" s="302">
        <v>0</v>
      </c>
      <c r="AK64" s="302">
        <v>0</v>
      </c>
      <c r="AL64" s="302">
        <v>0</v>
      </c>
      <c r="AM64" s="302">
        <v>0</v>
      </c>
      <c r="AN64" s="302">
        <v>0</v>
      </c>
      <c r="AO64" s="302">
        <v>0</v>
      </c>
      <c r="AP64" s="302">
        <v>0</v>
      </c>
      <c r="AQ64" s="302">
        <v>0</v>
      </c>
      <c r="AR64" s="302">
        <v>0</v>
      </c>
      <c r="AS64" s="302">
        <v>0</v>
      </c>
      <c r="AT64" s="295">
        <f t="shared" si="0"/>
        <v>0</v>
      </c>
      <c r="AU64" s="302">
        <v>18539.86</v>
      </c>
      <c r="AV64" s="302">
        <v>55401.74</v>
      </c>
      <c r="AW64" s="303">
        <v>88</v>
      </c>
      <c r="AX64" s="303">
        <v>300</v>
      </c>
      <c r="AY64" s="302">
        <v>290998.65000000002</v>
      </c>
      <c r="AZ64" s="302">
        <v>49982.12</v>
      </c>
      <c r="BA64" s="301">
        <v>62.543241999999999</v>
      </c>
      <c r="BB64" s="301">
        <v>59.474573745209703</v>
      </c>
      <c r="BC64" s="301">
        <v>10.59</v>
      </c>
      <c r="BD64" s="301"/>
      <c r="BE64" s="300" t="s">
        <v>4204</v>
      </c>
      <c r="BF64" s="298"/>
      <c r="BG64" s="300" t="s">
        <v>320</v>
      </c>
      <c r="BH64" s="300" t="s">
        <v>197</v>
      </c>
      <c r="BI64" s="300" t="s">
        <v>373</v>
      </c>
      <c r="BJ64" s="300" t="s">
        <v>4205</v>
      </c>
      <c r="BK64" s="299" t="s">
        <v>175</v>
      </c>
      <c r="BL64" s="301">
        <v>372210.11341696</v>
      </c>
      <c r="BM64" s="299" t="s">
        <v>309</v>
      </c>
      <c r="BN64" s="301"/>
      <c r="BO64" s="304">
        <v>38721</v>
      </c>
      <c r="BP64" s="304">
        <v>47852</v>
      </c>
      <c r="BQ64" s="297" t="s">
        <v>946</v>
      </c>
      <c r="BR64" s="297" t="s">
        <v>4775</v>
      </c>
      <c r="BS64" s="297">
        <v>38721</v>
      </c>
      <c r="BT64" s="297">
        <v>47852</v>
      </c>
      <c r="BU64" s="301">
        <v>15496.9</v>
      </c>
      <c r="BV64" s="301">
        <v>10.4</v>
      </c>
      <c r="BW64" s="301">
        <v>0</v>
      </c>
    </row>
    <row r="65" spans="1:75" s="289" customFormat="1" ht="18.2" customHeight="1" x14ac:dyDescent="0.15">
      <c r="A65" s="291">
        <v>63</v>
      </c>
      <c r="B65" s="292" t="s">
        <v>305</v>
      </c>
      <c r="C65" s="292" t="s">
        <v>306</v>
      </c>
      <c r="D65" s="312">
        <v>45170</v>
      </c>
      <c r="E65" s="293" t="s">
        <v>1177</v>
      </c>
      <c r="F65" s="308">
        <v>154</v>
      </c>
      <c r="G65" s="308">
        <v>153</v>
      </c>
      <c r="H65" s="295">
        <v>9338.69</v>
      </c>
      <c r="I65" s="295">
        <v>22890.06</v>
      </c>
      <c r="J65" s="295">
        <v>0</v>
      </c>
      <c r="K65" s="295">
        <v>32228.75</v>
      </c>
      <c r="L65" s="295">
        <v>273.25</v>
      </c>
      <c r="M65" s="295">
        <v>0</v>
      </c>
      <c r="N65" s="295">
        <v>0</v>
      </c>
      <c r="O65" s="295">
        <v>0</v>
      </c>
      <c r="P65" s="295">
        <v>0</v>
      </c>
      <c r="Q65" s="295">
        <v>0</v>
      </c>
      <c r="R65" s="295">
        <v>32228.75</v>
      </c>
      <c r="S65" s="295">
        <v>31525.919999999998</v>
      </c>
      <c r="T65" s="295">
        <v>82.41</v>
      </c>
      <c r="U65" s="295">
        <v>0</v>
      </c>
      <c r="V65" s="295">
        <v>0</v>
      </c>
      <c r="W65" s="295">
        <v>0</v>
      </c>
      <c r="X65" s="295">
        <v>0</v>
      </c>
      <c r="Y65" s="295">
        <v>0</v>
      </c>
      <c r="Z65" s="295">
        <v>31608.33</v>
      </c>
      <c r="AA65" s="295">
        <v>0</v>
      </c>
      <c r="AB65" s="295">
        <v>0</v>
      </c>
      <c r="AC65" s="295">
        <v>0</v>
      </c>
      <c r="AD65" s="295">
        <v>0</v>
      </c>
      <c r="AE65" s="295">
        <v>0</v>
      </c>
      <c r="AF65" s="295">
        <v>0</v>
      </c>
      <c r="AG65" s="295">
        <v>0</v>
      </c>
      <c r="AH65" s="295">
        <v>0</v>
      </c>
      <c r="AI65" s="295">
        <v>0</v>
      </c>
      <c r="AJ65" s="295">
        <v>0</v>
      </c>
      <c r="AK65" s="295">
        <v>0</v>
      </c>
      <c r="AL65" s="295">
        <v>0</v>
      </c>
      <c r="AM65" s="295">
        <v>0</v>
      </c>
      <c r="AN65" s="295">
        <v>0</v>
      </c>
      <c r="AO65" s="295">
        <v>0</v>
      </c>
      <c r="AP65" s="295">
        <v>0</v>
      </c>
      <c r="AQ65" s="295">
        <v>0</v>
      </c>
      <c r="AR65" s="295">
        <v>0</v>
      </c>
      <c r="AS65" s="295">
        <v>0</v>
      </c>
      <c r="AT65" s="295">
        <f t="shared" si="0"/>
        <v>0</v>
      </c>
      <c r="AU65" s="295">
        <v>23163.31</v>
      </c>
      <c r="AV65" s="295">
        <v>31608.33</v>
      </c>
      <c r="AW65" s="296">
        <v>29</v>
      </c>
      <c r="AX65" s="296">
        <v>240</v>
      </c>
      <c r="AY65" s="295">
        <v>307997.55</v>
      </c>
      <c r="AZ65" s="295">
        <v>35409.120000000003</v>
      </c>
      <c r="BA65" s="294">
        <v>42.208132999999997</v>
      </c>
      <c r="BB65" s="294">
        <v>38.417090467759401</v>
      </c>
      <c r="BC65" s="294">
        <v>10.59</v>
      </c>
      <c r="BD65" s="294"/>
      <c r="BE65" s="293" t="s">
        <v>4204</v>
      </c>
      <c r="BF65" s="291"/>
      <c r="BG65" s="293" t="s">
        <v>312</v>
      </c>
      <c r="BH65" s="293" t="s">
        <v>188</v>
      </c>
      <c r="BI65" s="293" t="s">
        <v>313</v>
      </c>
      <c r="BJ65" s="293" t="s">
        <v>4205</v>
      </c>
      <c r="BK65" s="292" t="s">
        <v>175</v>
      </c>
      <c r="BL65" s="294">
        <v>252386.43521</v>
      </c>
      <c r="BM65" s="292" t="s">
        <v>309</v>
      </c>
      <c r="BN65" s="294"/>
      <c r="BO65" s="297">
        <v>38758</v>
      </c>
      <c r="BP65" s="297">
        <v>46063</v>
      </c>
      <c r="BQ65" s="297" t="s">
        <v>4123</v>
      </c>
      <c r="BR65" s="297" t="s">
        <v>4760</v>
      </c>
      <c r="BS65" s="297">
        <v>38758</v>
      </c>
      <c r="BT65" s="297">
        <v>46063</v>
      </c>
      <c r="BU65" s="294">
        <v>11318.39</v>
      </c>
      <c r="BV65" s="294">
        <v>7.42</v>
      </c>
      <c r="BW65" s="294">
        <v>0</v>
      </c>
    </row>
    <row r="66" spans="1:75" s="289" customFormat="1" ht="18.2" customHeight="1" x14ac:dyDescent="0.15">
      <c r="A66" s="298">
        <v>64</v>
      </c>
      <c r="B66" s="299" t="s">
        <v>305</v>
      </c>
      <c r="C66" s="299" t="s">
        <v>306</v>
      </c>
      <c r="D66" s="313">
        <v>45170</v>
      </c>
      <c r="E66" s="300" t="s">
        <v>1178</v>
      </c>
      <c r="F66" s="309">
        <v>102</v>
      </c>
      <c r="G66" s="309">
        <v>101</v>
      </c>
      <c r="H66" s="302">
        <v>26613.040000000001</v>
      </c>
      <c r="I66" s="302">
        <v>13199.52</v>
      </c>
      <c r="J66" s="302">
        <v>0</v>
      </c>
      <c r="K66" s="302">
        <v>39812.559999999998</v>
      </c>
      <c r="L66" s="302">
        <v>198.01</v>
      </c>
      <c r="M66" s="302">
        <v>0</v>
      </c>
      <c r="N66" s="302">
        <v>0</v>
      </c>
      <c r="O66" s="302">
        <v>0</v>
      </c>
      <c r="P66" s="302">
        <v>0</v>
      </c>
      <c r="Q66" s="302">
        <v>0</v>
      </c>
      <c r="R66" s="302">
        <v>39812.559999999998</v>
      </c>
      <c r="S66" s="302">
        <v>30520.35</v>
      </c>
      <c r="T66" s="302">
        <v>234.86</v>
      </c>
      <c r="U66" s="302">
        <v>0</v>
      </c>
      <c r="V66" s="302">
        <v>0</v>
      </c>
      <c r="W66" s="302">
        <v>0</v>
      </c>
      <c r="X66" s="302">
        <v>0</v>
      </c>
      <c r="Y66" s="302">
        <v>0</v>
      </c>
      <c r="Z66" s="302">
        <v>30755.21</v>
      </c>
      <c r="AA66" s="302">
        <v>0</v>
      </c>
      <c r="AB66" s="302">
        <v>0</v>
      </c>
      <c r="AC66" s="302">
        <v>0</v>
      </c>
      <c r="AD66" s="302">
        <v>0</v>
      </c>
      <c r="AE66" s="302">
        <v>0</v>
      </c>
      <c r="AF66" s="302">
        <v>0</v>
      </c>
      <c r="AG66" s="302">
        <v>0</v>
      </c>
      <c r="AH66" s="302">
        <v>0</v>
      </c>
      <c r="AI66" s="302">
        <v>0</v>
      </c>
      <c r="AJ66" s="302">
        <v>0</v>
      </c>
      <c r="AK66" s="302">
        <v>0</v>
      </c>
      <c r="AL66" s="302">
        <v>0</v>
      </c>
      <c r="AM66" s="302">
        <v>0</v>
      </c>
      <c r="AN66" s="302">
        <v>0</v>
      </c>
      <c r="AO66" s="302">
        <v>0</v>
      </c>
      <c r="AP66" s="302">
        <v>0</v>
      </c>
      <c r="AQ66" s="302">
        <v>0</v>
      </c>
      <c r="AR66" s="302">
        <v>0</v>
      </c>
      <c r="AS66" s="302">
        <v>0</v>
      </c>
      <c r="AT66" s="295">
        <f t="shared" si="0"/>
        <v>0</v>
      </c>
      <c r="AU66" s="302">
        <v>13397.53</v>
      </c>
      <c r="AV66" s="302">
        <v>30755.21</v>
      </c>
      <c r="AW66" s="303">
        <v>88</v>
      </c>
      <c r="AX66" s="303">
        <v>300</v>
      </c>
      <c r="AY66" s="302">
        <v>301500.27</v>
      </c>
      <c r="AZ66" s="302">
        <v>45536.17</v>
      </c>
      <c r="BA66" s="301">
        <v>55.08079</v>
      </c>
      <c r="BB66" s="301">
        <v>48.157481332365002</v>
      </c>
      <c r="BC66" s="301">
        <v>10.59</v>
      </c>
      <c r="BD66" s="301"/>
      <c r="BE66" s="300" t="s">
        <v>4204</v>
      </c>
      <c r="BF66" s="298"/>
      <c r="BG66" s="300" t="s">
        <v>320</v>
      </c>
      <c r="BH66" s="300" t="s">
        <v>181</v>
      </c>
      <c r="BI66" s="300" t="s">
        <v>372</v>
      </c>
      <c r="BJ66" s="300" t="s">
        <v>4205</v>
      </c>
      <c r="BK66" s="299" t="s">
        <v>175</v>
      </c>
      <c r="BL66" s="301">
        <v>311775.97936575999</v>
      </c>
      <c r="BM66" s="299" t="s">
        <v>309</v>
      </c>
      <c r="BN66" s="301"/>
      <c r="BO66" s="304">
        <v>38727</v>
      </c>
      <c r="BP66" s="304">
        <v>47858</v>
      </c>
      <c r="BQ66" s="297" t="s">
        <v>931</v>
      </c>
      <c r="BR66" s="297" t="s">
        <v>4779</v>
      </c>
      <c r="BS66" s="297">
        <v>38727</v>
      </c>
      <c r="BT66" s="297">
        <v>47858</v>
      </c>
      <c r="BU66" s="301">
        <v>9426.5499999999993</v>
      </c>
      <c r="BV66" s="301">
        <v>9.48</v>
      </c>
      <c r="BW66" s="301">
        <v>0</v>
      </c>
    </row>
    <row r="67" spans="1:75" s="289" customFormat="1" ht="18.2" customHeight="1" x14ac:dyDescent="0.15">
      <c r="A67" s="291">
        <v>65</v>
      </c>
      <c r="B67" s="292" t="s">
        <v>305</v>
      </c>
      <c r="C67" s="292" t="s">
        <v>306</v>
      </c>
      <c r="D67" s="312">
        <v>45170</v>
      </c>
      <c r="E67" s="293" t="s">
        <v>1179</v>
      </c>
      <c r="F67" s="308">
        <v>0</v>
      </c>
      <c r="G67" s="308">
        <v>0</v>
      </c>
      <c r="H67" s="295">
        <v>2654.49</v>
      </c>
      <c r="I67" s="295">
        <v>0</v>
      </c>
      <c r="J67" s="295">
        <v>0</v>
      </c>
      <c r="K67" s="295">
        <v>2654.49</v>
      </c>
      <c r="L67" s="295">
        <v>154.38999999999999</v>
      </c>
      <c r="M67" s="295">
        <v>0</v>
      </c>
      <c r="N67" s="295">
        <v>0</v>
      </c>
      <c r="O67" s="295">
        <v>154.38999999999999</v>
      </c>
      <c r="P67" s="295">
        <v>0</v>
      </c>
      <c r="Q67" s="295">
        <v>0</v>
      </c>
      <c r="R67" s="295">
        <v>2500.1</v>
      </c>
      <c r="S67" s="295">
        <v>0</v>
      </c>
      <c r="T67" s="295">
        <v>23.43</v>
      </c>
      <c r="U67" s="295">
        <v>0</v>
      </c>
      <c r="V67" s="295">
        <v>0</v>
      </c>
      <c r="W67" s="295">
        <v>23.43</v>
      </c>
      <c r="X67" s="295">
        <v>0</v>
      </c>
      <c r="Y67" s="295">
        <v>0</v>
      </c>
      <c r="Z67" s="295">
        <v>0</v>
      </c>
      <c r="AA67" s="295">
        <v>3.71</v>
      </c>
      <c r="AB67" s="295">
        <v>0</v>
      </c>
      <c r="AC67" s="295">
        <v>0</v>
      </c>
      <c r="AD67" s="295">
        <v>0</v>
      </c>
      <c r="AE67" s="295">
        <v>0</v>
      </c>
      <c r="AF67" s="295">
        <v>-12.99</v>
      </c>
      <c r="AG67" s="295">
        <v>7.9</v>
      </c>
      <c r="AH67" s="295">
        <v>29.15</v>
      </c>
      <c r="AI67" s="295">
        <v>0</v>
      </c>
      <c r="AJ67" s="295">
        <v>0</v>
      </c>
      <c r="AK67" s="295">
        <v>0</v>
      </c>
      <c r="AL67" s="295">
        <v>0</v>
      </c>
      <c r="AM67" s="295">
        <v>0</v>
      </c>
      <c r="AN67" s="295">
        <v>0</v>
      </c>
      <c r="AO67" s="295">
        <v>0</v>
      </c>
      <c r="AP67" s="295">
        <v>47.41</v>
      </c>
      <c r="AQ67" s="295">
        <v>0</v>
      </c>
      <c r="AR67" s="295">
        <v>46.13</v>
      </c>
      <c r="AS67" s="295">
        <v>0</v>
      </c>
      <c r="AT67" s="295">
        <f t="shared" ref="AT67:AT130" si="1">AQ67-AR67-AS67+AP67+AO67+AN67+AL67+AI67+AH67+AG67+AF67+AA67+W67+V67+Q67+P67+O67+N67-J67</f>
        <v>206.86999999999998</v>
      </c>
      <c r="AU67" s="295">
        <v>0</v>
      </c>
      <c r="AV67" s="295">
        <v>0</v>
      </c>
      <c r="AW67" s="296">
        <v>28</v>
      </c>
      <c r="AX67" s="296">
        <v>240</v>
      </c>
      <c r="AY67" s="295">
        <v>251951.17</v>
      </c>
      <c r="AZ67" s="295">
        <v>17703.75</v>
      </c>
      <c r="BA67" s="294">
        <v>25.625965999999998</v>
      </c>
      <c r="BB67" s="294">
        <v>3.6188647939899701</v>
      </c>
      <c r="BC67" s="294">
        <v>10.59</v>
      </c>
      <c r="BD67" s="294"/>
      <c r="BE67" s="293" t="s">
        <v>4204</v>
      </c>
      <c r="BF67" s="291"/>
      <c r="BG67" s="293" t="s">
        <v>320</v>
      </c>
      <c r="BH67" s="293" t="s">
        <v>181</v>
      </c>
      <c r="BI67" s="293" t="s">
        <v>368</v>
      </c>
      <c r="BJ67" s="293" t="s">
        <v>103</v>
      </c>
      <c r="BK67" s="292" t="s">
        <v>175</v>
      </c>
      <c r="BL67" s="294">
        <v>19578.523109599999</v>
      </c>
      <c r="BM67" s="292" t="s">
        <v>309</v>
      </c>
      <c r="BN67" s="294"/>
      <c r="BO67" s="297">
        <v>38727</v>
      </c>
      <c r="BP67" s="297">
        <v>46032</v>
      </c>
      <c r="BQ67" s="297" t="s">
        <v>4757</v>
      </c>
      <c r="BR67" s="297" t="s">
        <v>4764</v>
      </c>
      <c r="BS67" s="297">
        <v>38727</v>
      </c>
      <c r="BT67" s="297">
        <v>46032</v>
      </c>
      <c r="BU67" s="294">
        <v>0</v>
      </c>
      <c r="BV67" s="294">
        <v>3.71</v>
      </c>
      <c r="BW67" s="294">
        <v>0</v>
      </c>
    </row>
    <row r="68" spans="1:75" s="289" customFormat="1" ht="18.2" customHeight="1" x14ac:dyDescent="0.15">
      <c r="A68" s="298">
        <v>66</v>
      </c>
      <c r="B68" s="299" t="s">
        <v>305</v>
      </c>
      <c r="C68" s="299" t="s">
        <v>306</v>
      </c>
      <c r="D68" s="313">
        <v>45170</v>
      </c>
      <c r="E68" s="300" t="s">
        <v>1180</v>
      </c>
      <c r="F68" s="309">
        <v>155</v>
      </c>
      <c r="G68" s="309">
        <v>154</v>
      </c>
      <c r="H68" s="302">
        <v>21827.72</v>
      </c>
      <c r="I68" s="302">
        <v>13647.26</v>
      </c>
      <c r="J68" s="302">
        <v>0</v>
      </c>
      <c r="K68" s="302">
        <v>35474.980000000003</v>
      </c>
      <c r="L68" s="302">
        <v>162.41</v>
      </c>
      <c r="M68" s="302">
        <v>0</v>
      </c>
      <c r="N68" s="302">
        <v>0</v>
      </c>
      <c r="O68" s="302">
        <v>0</v>
      </c>
      <c r="P68" s="302">
        <v>0</v>
      </c>
      <c r="Q68" s="302">
        <v>0</v>
      </c>
      <c r="R68" s="302">
        <v>35474.980000000003</v>
      </c>
      <c r="S68" s="302">
        <v>41028.9</v>
      </c>
      <c r="T68" s="302">
        <v>192.63</v>
      </c>
      <c r="U68" s="302">
        <v>0</v>
      </c>
      <c r="V68" s="302">
        <v>0</v>
      </c>
      <c r="W68" s="302">
        <v>0</v>
      </c>
      <c r="X68" s="302">
        <v>0</v>
      </c>
      <c r="Y68" s="302">
        <v>0</v>
      </c>
      <c r="Z68" s="302">
        <v>41221.53</v>
      </c>
      <c r="AA68" s="302">
        <v>0</v>
      </c>
      <c r="AB68" s="302">
        <v>0</v>
      </c>
      <c r="AC68" s="302">
        <v>0</v>
      </c>
      <c r="AD68" s="302">
        <v>0</v>
      </c>
      <c r="AE68" s="302">
        <v>0</v>
      </c>
      <c r="AF68" s="302">
        <v>0</v>
      </c>
      <c r="AG68" s="302">
        <v>0</v>
      </c>
      <c r="AH68" s="302">
        <v>0</v>
      </c>
      <c r="AI68" s="302">
        <v>0</v>
      </c>
      <c r="AJ68" s="302">
        <v>0</v>
      </c>
      <c r="AK68" s="302">
        <v>0</v>
      </c>
      <c r="AL68" s="302">
        <v>0</v>
      </c>
      <c r="AM68" s="302">
        <v>0</v>
      </c>
      <c r="AN68" s="302">
        <v>0</v>
      </c>
      <c r="AO68" s="302">
        <v>0</v>
      </c>
      <c r="AP68" s="302">
        <v>0</v>
      </c>
      <c r="AQ68" s="302">
        <v>0</v>
      </c>
      <c r="AR68" s="302">
        <v>0</v>
      </c>
      <c r="AS68" s="302">
        <v>0</v>
      </c>
      <c r="AT68" s="295">
        <f t="shared" si="1"/>
        <v>0</v>
      </c>
      <c r="AU68" s="302">
        <v>13809.67</v>
      </c>
      <c r="AV68" s="302">
        <v>41221.53</v>
      </c>
      <c r="AW68" s="303">
        <v>88</v>
      </c>
      <c r="AX68" s="303">
        <v>300</v>
      </c>
      <c r="AY68" s="302">
        <v>262002.56</v>
      </c>
      <c r="AZ68" s="302">
        <v>37348.769999999997</v>
      </c>
      <c r="BA68" s="301">
        <v>51.987881999999999</v>
      </c>
      <c r="BB68" s="301">
        <v>49.379646885087801</v>
      </c>
      <c r="BC68" s="301">
        <v>10.59</v>
      </c>
      <c r="BD68" s="301"/>
      <c r="BE68" s="300" t="s">
        <v>4204</v>
      </c>
      <c r="BF68" s="298"/>
      <c r="BG68" s="300" t="s">
        <v>320</v>
      </c>
      <c r="BH68" s="300" t="s">
        <v>181</v>
      </c>
      <c r="BI68" s="300" t="s">
        <v>368</v>
      </c>
      <c r="BJ68" s="300" t="s">
        <v>4205</v>
      </c>
      <c r="BK68" s="299" t="s">
        <v>175</v>
      </c>
      <c r="BL68" s="301">
        <v>277807.97397807997</v>
      </c>
      <c r="BM68" s="299" t="s">
        <v>309</v>
      </c>
      <c r="BN68" s="301"/>
      <c r="BO68" s="304">
        <v>38727</v>
      </c>
      <c r="BP68" s="304">
        <v>47858</v>
      </c>
      <c r="BQ68" s="297" t="s">
        <v>937</v>
      </c>
      <c r="BR68" s="297" t="s">
        <v>4765</v>
      </c>
      <c r="BS68" s="297">
        <v>38727</v>
      </c>
      <c r="BT68" s="297">
        <v>47858</v>
      </c>
      <c r="BU68" s="301">
        <v>11832.54</v>
      </c>
      <c r="BV68" s="301">
        <v>7.77</v>
      </c>
      <c r="BW68" s="301">
        <v>0</v>
      </c>
    </row>
    <row r="69" spans="1:75" s="289" customFormat="1" ht="18.2" customHeight="1" x14ac:dyDescent="0.15">
      <c r="A69" s="291">
        <v>67</v>
      </c>
      <c r="B69" s="292" t="s">
        <v>305</v>
      </c>
      <c r="C69" s="292" t="s">
        <v>306</v>
      </c>
      <c r="D69" s="312">
        <v>45170</v>
      </c>
      <c r="E69" s="293" t="s">
        <v>1181</v>
      </c>
      <c r="F69" s="308">
        <v>156</v>
      </c>
      <c r="G69" s="308">
        <v>155</v>
      </c>
      <c r="H69" s="295">
        <v>31453.71</v>
      </c>
      <c r="I69" s="295">
        <v>19732.189999999999</v>
      </c>
      <c r="J69" s="295">
        <v>0</v>
      </c>
      <c r="K69" s="295">
        <v>51185.9</v>
      </c>
      <c r="L69" s="295">
        <v>234.11</v>
      </c>
      <c r="M69" s="295">
        <v>0</v>
      </c>
      <c r="N69" s="295">
        <v>0</v>
      </c>
      <c r="O69" s="295">
        <v>0</v>
      </c>
      <c r="P69" s="295">
        <v>0</v>
      </c>
      <c r="Q69" s="295">
        <v>0</v>
      </c>
      <c r="R69" s="295">
        <v>51185.9</v>
      </c>
      <c r="S69" s="295">
        <v>59293.120000000003</v>
      </c>
      <c r="T69" s="295">
        <v>277.58</v>
      </c>
      <c r="U69" s="295">
        <v>0</v>
      </c>
      <c r="V69" s="295">
        <v>0</v>
      </c>
      <c r="W69" s="295">
        <v>0</v>
      </c>
      <c r="X69" s="295">
        <v>0</v>
      </c>
      <c r="Y69" s="295">
        <v>0</v>
      </c>
      <c r="Z69" s="295">
        <v>59570.7</v>
      </c>
      <c r="AA69" s="295">
        <v>0</v>
      </c>
      <c r="AB69" s="295">
        <v>0</v>
      </c>
      <c r="AC69" s="295">
        <v>0</v>
      </c>
      <c r="AD69" s="295">
        <v>0</v>
      </c>
      <c r="AE69" s="295">
        <v>0</v>
      </c>
      <c r="AF69" s="295">
        <v>0</v>
      </c>
      <c r="AG69" s="295">
        <v>0</v>
      </c>
      <c r="AH69" s="295">
        <v>0</v>
      </c>
      <c r="AI69" s="295">
        <v>0</v>
      </c>
      <c r="AJ69" s="295">
        <v>0</v>
      </c>
      <c r="AK69" s="295">
        <v>0</v>
      </c>
      <c r="AL69" s="295">
        <v>0</v>
      </c>
      <c r="AM69" s="295">
        <v>0</v>
      </c>
      <c r="AN69" s="295">
        <v>0</v>
      </c>
      <c r="AO69" s="295">
        <v>0</v>
      </c>
      <c r="AP69" s="295">
        <v>0</v>
      </c>
      <c r="AQ69" s="295">
        <v>0</v>
      </c>
      <c r="AR69" s="295">
        <v>0</v>
      </c>
      <c r="AS69" s="295">
        <v>0</v>
      </c>
      <c r="AT69" s="295">
        <f t="shared" si="1"/>
        <v>0</v>
      </c>
      <c r="AU69" s="295">
        <v>19966.3</v>
      </c>
      <c r="AV69" s="295">
        <v>59570.7</v>
      </c>
      <c r="AW69" s="296">
        <v>88</v>
      </c>
      <c r="AX69" s="296">
        <v>300</v>
      </c>
      <c r="AY69" s="295">
        <v>289002.40000000002</v>
      </c>
      <c r="AZ69" s="295">
        <v>53826.9</v>
      </c>
      <c r="BA69" s="294">
        <v>67.972268999999997</v>
      </c>
      <c r="BB69" s="294">
        <v>64.637230897694295</v>
      </c>
      <c r="BC69" s="294">
        <v>10.59</v>
      </c>
      <c r="BD69" s="294"/>
      <c r="BE69" s="293" t="s">
        <v>4204</v>
      </c>
      <c r="BF69" s="291"/>
      <c r="BG69" s="293" t="s">
        <v>320</v>
      </c>
      <c r="BH69" s="293" t="s">
        <v>197</v>
      </c>
      <c r="BI69" s="293" t="s">
        <v>373</v>
      </c>
      <c r="BJ69" s="293" t="s">
        <v>4205</v>
      </c>
      <c r="BK69" s="292" t="s">
        <v>175</v>
      </c>
      <c r="BL69" s="294">
        <v>400841.69674639998</v>
      </c>
      <c r="BM69" s="292" t="s">
        <v>309</v>
      </c>
      <c r="BN69" s="294"/>
      <c r="BO69" s="297">
        <v>38730</v>
      </c>
      <c r="BP69" s="297">
        <v>47861</v>
      </c>
      <c r="BQ69" s="297" t="s">
        <v>4123</v>
      </c>
      <c r="BR69" s="297" t="s">
        <v>4760</v>
      </c>
      <c r="BS69" s="297">
        <v>38730</v>
      </c>
      <c r="BT69" s="297">
        <v>47861</v>
      </c>
      <c r="BU69" s="294">
        <v>16528.78</v>
      </c>
      <c r="BV69" s="294">
        <v>11.2</v>
      </c>
      <c r="BW69" s="294">
        <v>0</v>
      </c>
    </row>
    <row r="70" spans="1:75" s="289" customFormat="1" ht="18.2" customHeight="1" x14ac:dyDescent="0.15">
      <c r="A70" s="298">
        <v>68</v>
      </c>
      <c r="B70" s="299" t="s">
        <v>305</v>
      </c>
      <c r="C70" s="299" t="s">
        <v>306</v>
      </c>
      <c r="D70" s="313">
        <v>45170</v>
      </c>
      <c r="E70" s="300" t="s">
        <v>1182</v>
      </c>
      <c r="F70" s="309">
        <v>0</v>
      </c>
      <c r="G70" s="309">
        <v>0</v>
      </c>
      <c r="H70" s="302">
        <v>29112.81</v>
      </c>
      <c r="I70" s="302">
        <v>0</v>
      </c>
      <c r="J70" s="302">
        <v>0</v>
      </c>
      <c r="K70" s="302">
        <v>29112.81</v>
      </c>
      <c r="L70" s="302">
        <v>216.66</v>
      </c>
      <c r="M70" s="302">
        <v>0</v>
      </c>
      <c r="N70" s="302">
        <v>0</v>
      </c>
      <c r="O70" s="302">
        <v>216.66</v>
      </c>
      <c r="P70" s="302">
        <v>0</v>
      </c>
      <c r="Q70" s="302">
        <v>0</v>
      </c>
      <c r="R70" s="302">
        <v>28896.15</v>
      </c>
      <c r="S70" s="302">
        <v>0</v>
      </c>
      <c r="T70" s="302">
        <v>256.92</v>
      </c>
      <c r="U70" s="302">
        <v>0</v>
      </c>
      <c r="V70" s="302">
        <v>0</v>
      </c>
      <c r="W70" s="302">
        <v>256.92</v>
      </c>
      <c r="X70" s="302">
        <v>0</v>
      </c>
      <c r="Y70" s="302">
        <v>0</v>
      </c>
      <c r="Z70" s="302">
        <v>0</v>
      </c>
      <c r="AA70" s="302">
        <v>10.37</v>
      </c>
      <c r="AB70" s="302">
        <v>0</v>
      </c>
      <c r="AC70" s="302">
        <v>0</v>
      </c>
      <c r="AD70" s="302">
        <v>0</v>
      </c>
      <c r="AE70" s="302">
        <v>0</v>
      </c>
      <c r="AF70" s="302">
        <v>-28.82</v>
      </c>
      <c r="AG70" s="302">
        <v>24.2</v>
      </c>
      <c r="AH70" s="302">
        <v>62.87</v>
      </c>
      <c r="AI70" s="302">
        <v>0</v>
      </c>
      <c r="AJ70" s="302">
        <v>0</v>
      </c>
      <c r="AK70" s="302">
        <v>0</v>
      </c>
      <c r="AL70" s="302">
        <v>0</v>
      </c>
      <c r="AM70" s="302">
        <v>0</v>
      </c>
      <c r="AN70" s="302">
        <v>0</v>
      </c>
      <c r="AO70" s="302">
        <v>0</v>
      </c>
      <c r="AP70" s="302">
        <v>2.69</v>
      </c>
      <c r="AQ70" s="302">
        <v>0</v>
      </c>
      <c r="AR70" s="302">
        <v>2.19</v>
      </c>
      <c r="AS70" s="302">
        <v>0</v>
      </c>
      <c r="AT70" s="295">
        <f t="shared" si="1"/>
        <v>542.70000000000005</v>
      </c>
      <c r="AU70" s="302">
        <v>0</v>
      </c>
      <c r="AV70" s="302">
        <v>0</v>
      </c>
      <c r="AW70" s="303">
        <v>88</v>
      </c>
      <c r="AX70" s="303">
        <v>300</v>
      </c>
      <c r="AY70" s="302">
        <v>235997.37</v>
      </c>
      <c r="AZ70" s="302">
        <v>49818.239999999998</v>
      </c>
      <c r="BA70" s="301">
        <v>77.039786000000007</v>
      </c>
      <c r="BB70" s="301">
        <v>44.685504992225802</v>
      </c>
      <c r="BC70" s="301">
        <v>10.59</v>
      </c>
      <c r="BD70" s="301"/>
      <c r="BE70" s="300" t="s">
        <v>4204</v>
      </c>
      <c r="BF70" s="298"/>
      <c r="BG70" s="300" t="s">
        <v>320</v>
      </c>
      <c r="BH70" s="300" t="s">
        <v>197</v>
      </c>
      <c r="BI70" s="300" t="s">
        <v>373</v>
      </c>
      <c r="BJ70" s="300" t="s">
        <v>103</v>
      </c>
      <c r="BK70" s="299" t="s">
        <v>175</v>
      </c>
      <c r="BL70" s="301">
        <v>226288.52468040001</v>
      </c>
      <c r="BM70" s="299" t="s">
        <v>309</v>
      </c>
      <c r="BN70" s="301"/>
      <c r="BO70" s="304">
        <v>38730</v>
      </c>
      <c r="BP70" s="304">
        <v>47861</v>
      </c>
      <c r="BQ70" s="297" t="s">
        <v>4757</v>
      </c>
      <c r="BR70" s="297" t="s">
        <v>4764</v>
      </c>
      <c r="BS70" s="297">
        <v>38730</v>
      </c>
      <c r="BT70" s="297">
        <v>47861</v>
      </c>
      <c r="BU70" s="301">
        <v>0</v>
      </c>
      <c r="BV70" s="301">
        <v>10.37</v>
      </c>
      <c r="BW70" s="301">
        <v>0</v>
      </c>
    </row>
    <row r="71" spans="1:75" s="289" customFormat="1" ht="18.2" customHeight="1" x14ac:dyDescent="0.15">
      <c r="A71" s="291">
        <v>69</v>
      </c>
      <c r="B71" s="292" t="s">
        <v>305</v>
      </c>
      <c r="C71" s="292" t="s">
        <v>306</v>
      </c>
      <c r="D71" s="312">
        <v>45170</v>
      </c>
      <c r="E71" s="293" t="s">
        <v>1183</v>
      </c>
      <c r="F71" s="308">
        <v>0</v>
      </c>
      <c r="G71" s="308">
        <v>0</v>
      </c>
      <c r="H71" s="295">
        <v>27686.39</v>
      </c>
      <c r="I71" s="295">
        <v>0</v>
      </c>
      <c r="J71" s="295">
        <v>0</v>
      </c>
      <c r="K71" s="295">
        <v>27686.39</v>
      </c>
      <c r="L71" s="295">
        <v>206.04</v>
      </c>
      <c r="M71" s="295">
        <v>0</v>
      </c>
      <c r="N71" s="295">
        <v>0</v>
      </c>
      <c r="O71" s="295">
        <v>206.04</v>
      </c>
      <c r="P71" s="295">
        <v>0</v>
      </c>
      <c r="Q71" s="295">
        <v>0</v>
      </c>
      <c r="R71" s="295">
        <v>27480.35</v>
      </c>
      <c r="S71" s="295">
        <v>0</v>
      </c>
      <c r="T71" s="295">
        <v>244.33</v>
      </c>
      <c r="U71" s="295">
        <v>0</v>
      </c>
      <c r="V71" s="295">
        <v>0</v>
      </c>
      <c r="W71" s="295">
        <v>244.33</v>
      </c>
      <c r="X71" s="295">
        <v>0</v>
      </c>
      <c r="Y71" s="295">
        <v>0</v>
      </c>
      <c r="Z71" s="295">
        <v>0</v>
      </c>
      <c r="AA71" s="295">
        <v>9.86</v>
      </c>
      <c r="AB71" s="295">
        <v>0</v>
      </c>
      <c r="AC71" s="295">
        <v>0</v>
      </c>
      <c r="AD71" s="295">
        <v>0</v>
      </c>
      <c r="AE71" s="295">
        <v>0</v>
      </c>
      <c r="AF71" s="295">
        <v>-28.93</v>
      </c>
      <c r="AG71" s="295">
        <v>23.01</v>
      </c>
      <c r="AH71" s="295">
        <v>63.84</v>
      </c>
      <c r="AI71" s="295">
        <v>0</v>
      </c>
      <c r="AJ71" s="295">
        <v>0</v>
      </c>
      <c r="AK71" s="295">
        <v>0</v>
      </c>
      <c r="AL71" s="295">
        <v>0</v>
      </c>
      <c r="AM71" s="295">
        <v>0</v>
      </c>
      <c r="AN71" s="295">
        <v>0</v>
      </c>
      <c r="AO71" s="295">
        <v>0</v>
      </c>
      <c r="AP71" s="295">
        <v>0.34</v>
      </c>
      <c r="AQ71" s="295">
        <v>0</v>
      </c>
      <c r="AR71" s="295">
        <v>0.04</v>
      </c>
      <c r="AS71" s="295">
        <v>0</v>
      </c>
      <c r="AT71" s="295">
        <f t="shared" si="1"/>
        <v>518.45000000000005</v>
      </c>
      <c r="AU71" s="295">
        <v>0</v>
      </c>
      <c r="AV71" s="295">
        <v>0</v>
      </c>
      <c r="AW71" s="296">
        <v>88</v>
      </c>
      <c r="AX71" s="296">
        <v>300</v>
      </c>
      <c r="AY71" s="295">
        <v>324901.46999999997</v>
      </c>
      <c r="AZ71" s="295">
        <v>47376.72</v>
      </c>
      <c r="BA71" s="294">
        <v>53.216603999999997</v>
      </c>
      <c r="BB71" s="294">
        <v>30.867711055796999</v>
      </c>
      <c r="BC71" s="294">
        <v>10.59</v>
      </c>
      <c r="BD71" s="294"/>
      <c r="BE71" s="293" t="s">
        <v>4204</v>
      </c>
      <c r="BF71" s="291"/>
      <c r="BG71" s="293" t="s">
        <v>320</v>
      </c>
      <c r="BH71" s="293" t="s">
        <v>181</v>
      </c>
      <c r="BI71" s="293" t="s">
        <v>321</v>
      </c>
      <c r="BJ71" s="293" t="s">
        <v>103</v>
      </c>
      <c r="BK71" s="292" t="s">
        <v>175</v>
      </c>
      <c r="BL71" s="294">
        <v>215201.2589636</v>
      </c>
      <c r="BM71" s="292" t="s">
        <v>309</v>
      </c>
      <c r="BN71" s="294"/>
      <c r="BO71" s="297">
        <v>38730</v>
      </c>
      <c r="BP71" s="297">
        <v>47861</v>
      </c>
      <c r="BQ71" s="297" t="s">
        <v>4757</v>
      </c>
      <c r="BR71" s="297" t="s">
        <v>4764</v>
      </c>
      <c r="BS71" s="297">
        <v>38730</v>
      </c>
      <c r="BT71" s="297">
        <v>47861</v>
      </c>
      <c r="BU71" s="294">
        <v>0</v>
      </c>
      <c r="BV71" s="294">
        <v>9.86</v>
      </c>
      <c r="BW71" s="294">
        <v>0</v>
      </c>
    </row>
    <row r="72" spans="1:75" s="289" customFormat="1" ht="18.2" customHeight="1" x14ac:dyDescent="0.15">
      <c r="A72" s="298">
        <v>70</v>
      </c>
      <c r="B72" s="299" t="s">
        <v>305</v>
      </c>
      <c r="C72" s="299" t="s">
        <v>306</v>
      </c>
      <c r="D72" s="313">
        <v>45170</v>
      </c>
      <c r="E72" s="300" t="s">
        <v>1184</v>
      </c>
      <c r="F72" s="309">
        <v>161</v>
      </c>
      <c r="G72" s="309">
        <v>160</v>
      </c>
      <c r="H72" s="302">
        <v>30102.81</v>
      </c>
      <c r="I72" s="302">
        <v>19163.11</v>
      </c>
      <c r="J72" s="302">
        <v>0</v>
      </c>
      <c r="K72" s="302">
        <v>49265.919999999998</v>
      </c>
      <c r="L72" s="302">
        <v>224.04</v>
      </c>
      <c r="M72" s="302">
        <v>0</v>
      </c>
      <c r="N72" s="302">
        <v>0</v>
      </c>
      <c r="O72" s="302">
        <v>0</v>
      </c>
      <c r="P72" s="302">
        <v>0</v>
      </c>
      <c r="Q72" s="302">
        <v>0</v>
      </c>
      <c r="R72" s="302">
        <v>49265.919999999998</v>
      </c>
      <c r="S72" s="302">
        <v>59188.89</v>
      </c>
      <c r="T72" s="302">
        <v>265.66000000000003</v>
      </c>
      <c r="U72" s="302">
        <v>0</v>
      </c>
      <c r="V72" s="302">
        <v>0</v>
      </c>
      <c r="W72" s="302">
        <v>0</v>
      </c>
      <c r="X72" s="302">
        <v>0</v>
      </c>
      <c r="Y72" s="302">
        <v>0</v>
      </c>
      <c r="Z72" s="302">
        <v>59454.55</v>
      </c>
      <c r="AA72" s="302">
        <v>0</v>
      </c>
      <c r="AB72" s="302">
        <v>0</v>
      </c>
      <c r="AC72" s="302">
        <v>0</v>
      </c>
      <c r="AD72" s="302">
        <v>0</v>
      </c>
      <c r="AE72" s="302">
        <v>0</v>
      </c>
      <c r="AF72" s="302">
        <v>0</v>
      </c>
      <c r="AG72" s="302">
        <v>0</v>
      </c>
      <c r="AH72" s="302">
        <v>0</v>
      </c>
      <c r="AI72" s="302">
        <v>0</v>
      </c>
      <c r="AJ72" s="302">
        <v>0</v>
      </c>
      <c r="AK72" s="302">
        <v>0</v>
      </c>
      <c r="AL72" s="302">
        <v>0</v>
      </c>
      <c r="AM72" s="302">
        <v>0</v>
      </c>
      <c r="AN72" s="302">
        <v>0</v>
      </c>
      <c r="AO72" s="302">
        <v>0</v>
      </c>
      <c r="AP72" s="302">
        <v>0</v>
      </c>
      <c r="AQ72" s="302">
        <v>0</v>
      </c>
      <c r="AR72" s="302">
        <v>0</v>
      </c>
      <c r="AS72" s="302">
        <v>0</v>
      </c>
      <c r="AT72" s="295">
        <f t="shared" si="1"/>
        <v>0</v>
      </c>
      <c r="AU72" s="302">
        <v>19387.150000000001</v>
      </c>
      <c r="AV72" s="302">
        <v>59454.55</v>
      </c>
      <c r="AW72" s="303">
        <v>88</v>
      </c>
      <c r="AX72" s="303">
        <v>300</v>
      </c>
      <c r="AY72" s="302">
        <v>235997.37</v>
      </c>
      <c r="AZ72" s="302">
        <v>51513.85</v>
      </c>
      <c r="BA72" s="301">
        <v>79.661906999999999</v>
      </c>
      <c r="BB72" s="301">
        <v>76.185669238650206</v>
      </c>
      <c r="BC72" s="301">
        <v>10.59</v>
      </c>
      <c r="BD72" s="301"/>
      <c r="BE72" s="300" t="s">
        <v>4204</v>
      </c>
      <c r="BF72" s="298"/>
      <c r="BG72" s="300" t="s">
        <v>320</v>
      </c>
      <c r="BH72" s="300" t="s">
        <v>197</v>
      </c>
      <c r="BI72" s="300" t="s">
        <v>373</v>
      </c>
      <c r="BJ72" s="300" t="s">
        <v>4205</v>
      </c>
      <c r="BK72" s="299" t="s">
        <v>175</v>
      </c>
      <c r="BL72" s="301">
        <v>385806.14904832002</v>
      </c>
      <c r="BM72" s="299" t="s">
        <v>309</v>
      </c>
      <c r="BN72" s="301"/>
      <c r="BO72" s="304">
        <v>38730</v>
      </c>
      <c r="BP72" s="304">
        <v>47861</v>
      </c>
      <c r="BQ72" s="297" t="s">
        <v>947</v>
      </c>
      <c r="BR72" s="297" t="s">
        <v>4774</v>
      </c>
      <c r="BS72" s="297">
        <v>38730</v>
      </c>
      <c r="BT72" s="297">
        <v>47861</v>
      </c>
      <c r="BU72" s="301">
        <v>16166.31</v>
      </c>
      <c r="BV72" s="301">
        <v>10.72</v>
      </c>
      <c r="BW72" s="301">
        <v>0</v>
      </c>
    </row>
    <row r="73" spans="1:75" s="289" customFormat="1" ht="18.2" customHeight="1" x14ac:dyDescent="0.15">
      <c r="A73" s="291">
        <v>71</v>
      </c>
      <c r="B73" s="292" t="s">
        <v>305</v>
      </c>
      <c r="C73" s="292" t="s">
        <v>306</v>
      </c>
      <c r="D73" s="312">
        <v>45170</v>
      </c>
      <c r="E73" s="293" t="s">
        <v>1185</v>
      </c>
      <c r="F73" s="308">
        <v>143</v>
      </c>
      <c r="G73" s="308">
        <v>142</v>
      </c>
      <c r="H73" s="295">
        <v>25780.25</v>
      </c>
      <c r="I73" s="295">
        <v>15497.04</v>
      </c>
      <c r="J73" s="295">
        <v>0</v>
      </c>
      <c r="K73" s="295">
        <v>41277.29</v>
      </c>
      <c r="L73" s="295">
        <v>191.86</v>
      </c>
      <c r="M73" s="295">
        <v>0</v>
      </c>
      <c r="N73" s="295">
        <v>0</v>
      </c>
      <c r="O73" s="295">
        <v>0</v>
      </c>
      <c r="P73" s="295">
        <v>0</v>
      </c>
      <c r="Q73" s="295">
        <v>0</v>
      </c>
      <c r="R73" s="295">
        <v>41277.29</v>
      </c>
      <c r="S73" s="295">
        <v>43753.45</v>
      </c>
      <c r="T73" s="295">
        <v>227.51</v>
      </c>
      <c r="U73" s="295">
        <v>0</v>
      </c>
      <c r="V73" s="295">
        <v>0</v>
      </c>
      <c r="W73" s="295">
        <v>0</v>
      </c>
      <c r="X73" s="295">
        <v>0</v>
      </c>
      <c r="Y73" s="295">
        <v>0</v>
      </c>
      <c r="Z73" s="295">
        <v>43980.959999999999</v>
      </c>
      <c r="AA73" s="295">
        <v>0</v>
      </c>
      <c r="AB73" s="295">
        <v>0</v>
      </c>
      <c r="AC73" s="295">
        <v>0</v>
      </c>
      <c r="AD73" s="295">
        <v>0</v>
      </c>
      <c r="AE73" s="295">
        <v>0</v>
      </c>
      <c r="AF73" s="295">
        <v>0</v>
      </c>
      <c r="AG73" s="295">
        <v>0</v>
      </c>
      <c r="AH73" s="295">
        <v>0</v>
      </c>
      <c r="AI73" s="295">
        <v>0</v>
      </c>
      <c r="AJ73" s="295">
        <v>0</v>
      </c>
      <c r="AK73" s="295">
        <v>0</v>
      </c>
      <c r="AL73" s="295">
        <v>0</v>
      </c>
      <c r="AM73" s="295">
        <v>0</v>
      </c>
      <c r="AN73" s="295">
        <v>0</v>
      </c>
      <c r="AO73" s="295">
        <v>0</v>
      </c>
      <c r="AP73" s="295">
        <v>0</v>
      </c>
      <c r="AQ73" s="295">
        <v>0</v>
      </c>
      <c r="AR73" s="295">
        <v>0</v>
      </c>
      <c r="AS73" s="295">
        <v>0</v>
      </c>
      <c r="AT73" s="295">
        <f t="shared" si="1"/>
        <v>0</v>
      </c>
      <c r="AU73" s="295">
        <v>15688.9</v>
      </c>
      <c r="AV73" s="295">
        <v>43980.959999999999</v>
      </c>
      <c r="AW73" s="296">
        <v>88</v>
      </c>
      <c r="AX73" s="296">
        <v>300</v>
      </c>
      <c r="AY73" s="295">
        <v>198000.55</v>
      </c>
      <c r="AZ73" s="295">
        <v>44115.58</v>
      </c>
      <c r="BA73" s="294">
        <v>81.312895999999995</v>
      </c>
      <c r="BB73" s="294">
        <v>76.081420417272994</v>
      </c>
      <c r="BC73" s="294">
        <v>10.59</v>
      </c>
      <c r="BD73" s="294"/>
      <c r="BE73" s="293" t="s">
        <v>4204</v>
      </c>
      <c r="BF73" s="291"/>
      <c r="BG73" s="293" t="s">
        <v>344</v>
      </c>
      <c r="BH73" s="293" t="s">
        <v>213</v>
      </c>
      <c r="BI73" s="293" t="s">
        <v>345</v>
      </c>
      <c r="BJ73" s="293" t="s">
        <v>4205</v>
      </c>
      <c r="BK73" s="292" t="s">
        <v>175</v>
      </c>
      <c r="BL73" s="294">
        <v>323246.42060984002</v>
      </c>
      <c r="BM73" s="292" t="s">
        <v>309</v>
      </c>
      <c r="BN73" s="294"/>
      <c r="BO73" s="297">
        <v>38730</v>
      </c>
      <c r="BP73" s="297">
        <v>47861</v>
      </c>
      <c r="BQ73" s="297" t="s">
        <v>937</v>
      </c>
      <c r="BR73" s="297" t="s">
        <v>4765</v>
      </c>
      <c r="BS73" s="297">
        <v>38730</v>
      </c>
      <c r="BT73" s="297">
        <v>47861</v>
      </c>
      <c r="BU73" s="294">
        <v>12190.48</v>
      </c>
      <c r="BV73" s="294">
        <v>9.18</v>
      </c>
      <c r="BW73" s="294">
        <v>0</v>
      </c>
    </row>
    <row r="74" spans="1:75" s="289" customFormat="1" ht="18.2" customHeight="1" x14ac:dyDescent="0.15">
      <c r="A74" s="298">
        <v>72</v>
      </c>
      <c r="B74" s="299" t="s">
        <v>305</v>
      </c>
      <c r="C74" s="299" t="s">
        <v>306</v>
      </c>
      <c r="D74" s="313">
        <v>45170</v>
      </c>
      <c r="E74" s="300" t="s">
        <v>1186</v>
      </c>
      <c r="F74" s="309">
        <v>165</v>
      </c>
      <c r="G74" s="309">
        <v>164</v>
      </c>
      <c r="H74" s="302">
        <v>12586.77</v>
      </c>
      <c r="I74" s="302">
        <v>8102.77</v>
      </c>
      <c r="J74" s="302">
        <v>0</v>
      </c>
      <c r="K74" s="302">
        <v>20689.54</v>
      </c>
      <c r="L74" s="302">
        <v>93.68</v>
      </c>
      <c r="M74" s="302">
        <v>0</v>
      </c>
      <c r="N74" s="302">
        <v>0</v>
      </c>
      <c r="O74" s="302">
        <v>0</v>
      </c>
      <c r="P74" s="302">
        <v>0</v>
      </c>
      <c r="Q74" s="302">
        <v>0</v>
      </c>
      <c r="R74" s="302">
        <v>20689.54</v>
      </c>
      <c r="S74" s="302">
        <v>25477.88</v>
      </c>
      <c r="T74" s="302">
        <v>111.08</v>
      </c>
      <c r="U74" s="302">
        <v>0</v>
      </c>
      <c r="V74" s="302">
        <v>0</v>
      </c>
      <c r="W74" s="302">
        <v>0</v>
      </c>
      <c r="X74" s="302">
        <v>0</v>
      </c>
      <c r="Y74" s="302">
        <v>0</v>
      </c>
      <c r="Z74" s="302">
        <v>25588.959999999999</v>
      </c>
      <c r="AA74" s="302">
        <v>0</v>
      </c>
      <c r="AB74" s="302">
        <v>0</v>
      </c>
      <c r="AC74" s="302">
        <v>0</v>
      </c>
      <c r="AD74" s="302">
        <v>0</v>
      </c>
      <c r="AE74" s="302">
        <v>0</v>
      </c>
      <c r="AF74" s="302">
        <v>0</v>
      </c>
      <c r="AG74" s="302">
        <v>0</v>
      </c>
      <c r="AH74" s="302">
        <v>0</v>
      </c>
      <c r="AI74" s="302">
        <v>0</v>
      </c>
      <c r="AJ74" s="302">
        <v>0</v>
      </c>
      <c r="AK74" s="302">
        <v>0</v>
      </c>
      <c r="AL74" s="302">
        <v>0</v>
      </c>
      <c r="AM74" s="302">
        <v>0</v>
      </c>
      <c r="AN74" s="302">
        <v>0</v>
      </c>
      <c r="AO74" s="302">
        <v>0</v>
      </c>
      <c r="AP74" s="302">
        <v>0</v>
      </c>
      <c r="AQ74" s="302">
        <v>0</v>
      </c>
      <c r="AR74" s="302">
        <v>0</v>
      </c>
      <c r="AS74" s="302">
        <v>0</v>
      </c>
      <c r="AT74" s="295">
        <f t="shared" si="1"/>
        <v>0</v>
      </c>
      <c r="AU74" s="302">
        <v>8196.4500000000007</v>
      </c>
      <c r="AV74" s="302">
        <v>25588.959999999999</v>
      </c>
      <c r="AW74" s="303">
        <v>88</v>
      </c>
      <c r="AX74" s="303">
        <v>300</v>
      </c>
      <c r="AY74" s="302">
        <v>198000.55</v>
      </c>
      <c r="AZ74" s="302">
        <v>21539.64</v>
      </c>
      <c r="BA74" s="301">
        <v>39.701405000000001</v>
      </c>
      <c r="BB74" s="301">
        <v>38.134518812928199</v>
      </c>
      <c r="BC74" s="301">
        <v>10.59</v>
      </c>
      <c r="BD74" s="301"/>
      <c r="BE74" s="300" t="s">
        <v>4204</v>
      </c>
      <c r="BF74" s="298"/>
      <c r="BG74" s="300" t="s">
        <v>344</v>
      </c>
      <c r="BH74" s="300" t="s">
        <v>213</v>
      </c>
      <c r="BI74" s="300" t="s">
        <v>345</v>
      </c>
      <c r="BJ74" s="300" t="s">
        <v>4205</v>
      </c>
      <c r="BK74" s="299" t="s">
        <v>175</v>
      </c>
      <c r="BL74" s="301">
        <v>162021.77393584</v>
      </c>
      <c r="BM74" s="299" t="s">
        <v>309</v>
      </c>
      <c r="BN74" s="301"/>
      <c r="BO74" s="304">
        <v>38730</v>
      </c>
      <c r="BP74" s="304">
        <v>47861</v>
      </c>
      <c r="BQ74" s="297" t="s">
        <v>1001</v>
      </c>
      <c r="BR74" s="297" t="s">
        <v>4803</v>
      </c>
      <c r="BS74" s="297">
        <v>38730</v>
      </c>
      <c r="BT74" s="297">
        <v>47861</v>
      </c>
      <c r="BU74" s="301">
        <v>7591.07</v>
      </c>
      <c r="BV74" s="301">
        <v>4.4800000000000004</v>
      </c>
      <c r="BW74" s="301">
        <v>0</v>
      </c>
    </row>
    <row r="75" spans="1:75" s="289" customFormat="1" ht="18.2" customHeight="1" x14ac:dyDescent="0.15">
      <c r="A75" s="291">
        <v>73</v>
      </c>
      <c r="B75" s="292" t="s">
        <v>305</v>
      </c>
      <c r="C75" s="292" t="s">
        <v>306</v>
      </c>
      <c r="D75" s="312">
        <v>45170</v>
      </c>
      <c r="E75" s="293" t="s">
        <v>1187</v>
      </c>
      <c r="F75" s="308">
        <v>0</v>
      </c>
      <c r="G75" s="308">
        <v>0</v>
      </c>
      <c r="H75" s="295">
        <v>11531.96</v>
      </c>
      <c r="I75" s="295">
        <v>0</v>
      </c>
      <c r="J75" s="295">
        <v>0</v>
      </c>
      <c r="K75" s="295">
        <v>11531.96</v>
      </c>
      <c r="L75" s="295">
        <v>85.77</v>
      </c>
      <c r="M75" s="295">
        <v>0</v>
      </c>
      <c r="N75" s="295">
        <v>0</v>
      </c>
      <c r="O75" s="295">
        <v>85.77</v>
      </c>
      <c r="P75" s="295">
        <v>0</v>
      </c>
      <c r="Q75" s="295">
        <v>0</v>
      </c>
      <c r="R75" s="295">
        <v>11446.19</v>
      </c>
      <c r="S75" s="295">
        <v>0</v>
      </c>
      <c r="T75" s="295">
        <v>101.77</v>
      </c>
      <c r="U75" s="295">
        <v>0</v>
      </c>
      <c r="V75" s="295">
        <v>0</v>
      </c>
      <c r="W75" s="295">
        <v>101.77</v>
      </c>
      <c r="X75" s="295">
        <v>0</v>
      </c>
      <c r="Y75" s="295">
        <v>0</v>
      </c>
      <c r="Z75" s="295">
        <v>0</v>
      </c>
      <c r="AA75" s="295">
        <v>4.1100000000000003</v>
      </c>
      <c r="AB75" s="295">
        <v>0</v>
      </c>
      <c r="AC75" s="295">
        <v>0</v>
      </c>
      <c r="AD75" s="295">
        <v>0</v>
      </c>
      <c r="AE75" s="295">
        <v>0</v>
      </c>
      <c r="AF75" s="295">
        <v>-13.08</v>
      </c>
      <c r="AG75" s="295">
        <v>9.58</v>
      </c>
      <c r="AH75" s="295">
        <v>29.13</v>
      </c>
      <c r="AI75" s="295">
        <v>0</v>
      </c>
      <c r="AJ75" s="295">
        <v>0</v>
      </c>
      <c r="AK75" s="295">
        <v>0</v>
      </c>
      <c r="AL75" s="295">
        <v>0</v>
      </c>
      <c r="AM75" s="295">
        <v>0</v>
      </c>
      <c r="AN75" s="295">
        <v>0</v>
      </c>
      <c r="AO75" s="295">
        <v>0</v>
      </c>
      <c r="AP75" s="295">
        <v>1.77</v>
      </c>
      <c r="AQ75" s="295">
        <v>0</v>
      </c>
      <c r="AR75" s="295">
        <v>1.32</v>
      </c>
      <c r="AS75" s="295">
        <v>0</v>
      </c>
      <c r="AT75" s="295">
        <f t="shared" si="1"/>
        <v>217.72999999999996</v>
      </c>
      <c r="AU75" s="295">
        <v>0</v>
      </c>
      <c r="AV75" s="295">
        <v>0</v>
      </c>
      <c r="AW75" s="296">
        <v>88</v>
      </c>
      <c r="AX75" s="296">
        <v>300</v>
      </c>
      <c r="AY75" s="295">
        <v>198000.55</v>
      </c>
      <c r="AZ75" s="295">
        <v>19728.71</v>
      </c>
      <c r="BA75" s="294">
        <v>36.363537999999998</v>
      </c>
      <c r="BB75" s="294">
        <v>21.097373574867301</v>
      </c>
      <c r="BC75" s="294">
        <v>10.59</v>
      </c>
      <c r="BD75" s="294"/>
      <c r="BE75" s="293" t="s">
        <v>4204</v>
      </c>
      <c r="BF75" s="291"/>
      <c r="BG75" s="293" t="s">
        <v>344</v>
      </c>
      <c r="BH75" s="293" t="s">
        <v>213</v>
      </c>
      <c r="BI75" s="293" t="s">
        <v>345</v>
      </c>
      <c r="BJ75" s="293" t="s">
        <v>103</v>
      </c>
      <c r="BK75" s="292" t="s">
        <v>175</v>
      </c>
      <c r="BL75" s="294">
        <v>89636.212724240002</v>
      </c>
      <c r="BM75" s="292" t="s">
        <v>309</v>
      </c>
      <c r="BN75" s="294"/>
      <c r="BO75" s="297">
        <v>38730</v>
      </c>
      <c r="BP75" s="297">
        <v>47861</v>
      </c>
      <c r="BQ75" s="297" t="s">
        <v>4757</v>
      </c>
      <c r="BR75" s="297" t="s">
        <v>4764</v>
      </c>
      <c r="BS75" s="297">
        <v>38730</v>
      </c>
      <c r="BT75" s="297">
        <v>47861</v>
      </c>
      <c r="BU75" s="294">
        <v>0</v>
      </c>
      <c r="BV75" s="294">
        <v>4.1100000000000003</v>
      </c>
      <c r="BW75" s="294">
        <v>0</v>
      </c>
    </row>
    <row r="76" spans="1:75" s="289" customFormat="1" ht="18.2" customHeight="1" x14ac:dyDescent="0.15">
      <c r="A76" s="298">
        <v>74</v>
      </c>
      <c r="B76" s="299" t="s">
        <v>305</v>
      </c>
      <c r="C76" s="299" t="s">
        <v>306</v>
      </c>
      <c r="D76" s="313">
        <v>45170</v>
      </c>
      <c r="E76" s="300" t="s">
        <v>1188</v>
      </c>
      <c r="F76" s="309">
        <v>0</v>
      </c>
      <c r="G76" s="309">
        <v>0</v>
      </c>
      <c r="H76" s="302">
        <v>9747.67</v>
      </c>
      <c r="I76" s="302">
        <v>0</v>
      </c>
      <c r="J76" s="302">
        <v>0</v>
      </c>
      <c r="K76" s="302">
        <v>9747.67</v>
      </c>
      <c r="L76" s="302">
        <v>285.2</v>
      </c>
      <c r="M76" s="302">
        <v>0</v>
      </c>
      <c r="N76" s="302">
        <v>0</v>
      </c>
      <c r="O76" s="302">
        <v>285.2</v>
      </c>
      <c r="P76" s="302">
        <v>0</v>
      </c>
      <c r="Q76" s="302">
        <v>0</v>
      </c>
      <c r="R76" s="302">
        <v>9462.4699999999993</v>
      </c>
      <c r="S76" s="302">
        <v>0</v>
      </c>
      <c r="T76" s="302">
        <v>86.02</v>
      </c>
      <c r="U76" s="302">
        <v>0</v>
      </c>
      <c r="V76" s="302">
        <v>0</v>
      </c>
      <c r="W76" s="302">
        <v>86.02</v>
      </c>
      <c r="X76" s="302">
        <v>0</v>
      </c>
      <c r="Y76" s="302">
        <v>0</v>
      </c>
      <c r="Z76" s="302">
        <v>0</v>
      </c>
      <c r="AA76" s="302">
        <v>7.75</v>
      </c>
      <c r="AB76" s="302">
        <v>0</v>
      </c>
      <c r="AC76" s="302">
        <v>0</v>
      </c>
      <c r="AD76" s="302">
        <v>0</v>
      </c>
      <c r="AE76" s="302">
        <v>0</v>
      </c>
      <c r="AF76" s="302">
        <v>-20.14</v>
      </c>
      <c r="AG76" s="302">
        <v>16.489999999999998</v>
      </c>
      <c r="AH76" s="302">
        <v>51.66</v>
      </c>
      <c r="AI76" s="302">
        <v>0</v>
      </c>
      <c r="AJ76" s="302">
        <v>0</v>
      </c>
      <c r="AK76" s="302">
        <v>0</v>
      </c>
      <c r="AL76" s="302">
        <v>0</v>
      </c>
      <c r="AM76" s="302">
        <v>0</v>
      </c>
      <c r="AN76" s="302">
        <v>0</v>
      </c>
      <c r="AO76" s="302">
        <v>0</v>
      </c>
      <c r="AP76" s="302">
        <v>3.81</v>
      </c>
      <c r="AQ76" s="302">
        <v>0</v>
      </c>
      <c r="AR76" s="302">
        <v>3.01</v>
      </c>
      <c r="AS76" s="302">
        <v>0</v>
      </c>
      <c r="AT76" s="295">
        <f t="shared" si="1"/>
        <v>427.78</v>
      </c>
      <c r="AU76" s="302">
        <v>0</v>
      </c>
      <c r="AV76" s="302">
        <v>0</v>
      </c>
      <c r="AW76" s="303">
        <v>29</v>
      </c>
      <c r="AX76" s="303">
        <v>240</v>
      </c>
      <c r="AY76" s="302">
        <v>301199.46000000002</v>
      </c>
      <c r="AZ76" s="302">
        <v>36958.29</v>
      </c>
      <c r="BA76" s="301">
        <v>45.126778000000002</v>
      </c>
      <c r="BB76" s="301">
        <v>11.5538566048824</v>
      </c>
      <c r="BC76" s="301">
        <v>10.59</v>
      </c>
      <c r="BD76" s="301"/>
      <c r="BE76" s="300" t="s">
        <v>4204</v>
      </c>
      <c r="BF76" s="298"/>
      <c r="BG76" s="300" t="s">
        <v>320</v>
      </c>
      <c r="BH76" s="300" t="s">
        <v>181</v>
      </c>
      <c r="BI76" s="300" t="s">
        <v>372</v>
      </c>
      <c r="BJ76" s="300" t="s">
        <v>103</v>
      </c>
      <c r="BK76" s="299" t="s">
        <v>175</v>
      </c>
      <c r="BL76" s="301">
        <v>74101.510967120004</v>
      </c>
      <c r="BM76" s="299" t="s">
        <v>309</v>
      </c>
      <c r="BN76" s="301"/>
      <c r="BO76" s="304">
        <v>38772</v>
      </c>
      <c r="BP76" s="304">
        <v>46077</v>
      </c>
      <c r="BQ76" s="297" t="s">
        <v>929</v>
      </c>
      <c r="BR76" s="297" t="s">
        <v>4777</v>
      </c>
      <c r="BS76" s="297">
        <v>38772</v>
      </c>
      <c r="BT76" s="297">
        <v>46077</v>
      </c>
      <c r="BU76" s="301">
        <v>0</v>
      </c>
      <c r="BV76" s="301">
        <v>7.75</v>
      </c>
      <c r="BW76" s="301">
        <v>0</v>
      </c>
    </row>
    <row r="77" spans="1:75" s="289" customFormat="1" ht="18.2" customHeight="1" x14ac:dyDescent="0.15">
      <c r="A77" s="291">
        <v>75</v>
      </c>
      <c r="B77" s="292" t="s">
        <v>305</v>
      </c>
      <c r="C77" s="292" t="s">
        <v>306</v>
      </c>
      <c r="D77" s="312">
        <v>45170</v>
      </c>
      <c r="E77" s="293" t="s">
        <v>1189</v>
      </c>
      <c r="F77" s="308">
        <v>0</v>
      </c>
      <c r="G77" s="308">
        <v>0</v>
      </c>
      <c r="H77" s="295">
        <v>17950.53</v>
      </c>
      <c r="I77" s="295">
        <v>0</v>
      </c>
      <c r="J77" s="295">
        <v>0</v>
      </c>
      <c r="K77" s="295">
        <v>17950.53</v>
      </c>
      <c r="L77" s="295">
        <v>506.07</v>
      </c>
      <c r="M77" s="295">
        <v>0</v>
      </c>
      <c r="N77" s="295">
        <v>0</v>
      </c>
      <c r="O77" s="295">
        <v>506.07</v>
      </c>
      <c r="P77" s="295">
        <v>0</v>
      </c>
      <c r="Q77" s="295">
        <v>0</v>
      </c>
      <c r="R77" s="295">
        <v>17444.46</v>
      </c>
      <c r="S77" s="295">
        <v>0</v>
      </c>
      <c r="T77" s="295">
        <v>158.41</v>
      </c>
      <c r="U77" s="295">
        <v>0</v>
      </c>
      <c r="V77" s="295">
        <v>0</v>
      </c>
      <c r="W77" s="295">
        <v>158.41</v>
      </c>
      <c r="X77" s="295">
        <v>0</v>
      </c>
      <c r="Y77" s="295">
        <v>0</v>
      </c>
      <c r="Z77" s="295">
        <v>0</v>
      </c>
      <c r="AA77" s="295">
        <v>13.87</v>
      </c>
      <c r="AB77" s="295">
        <v>0</v>
      </c>
      <c r="AC77" s="295">
        <v>0</v>
      </c>
      <c r="AD77" s="295">
        <v>0</v>
      </c>
      <c r="AE77" s="295">
        <v>0</v>
      </c>
      <c r="AF77" s="295">
        <v>-32.58</v>
      </c>
      <c r="AG77" s="295">
        <v>29.51</v>
      </c>
      <c r="AH77" s="295">
        <v>84.27</v>
      </c>
      <c r="AI77" s="295">
        <v>0</v>
      </c>
      <c r="AJ77" s="295">
        <v>0</v>
      </c>
      <c r="AK77" s="295">
        <v>0</v>
      </c>
      <c r="AL77" s="295">
        <v>0</v>
      </c>
      <c r="AM77" s="295">
        <v>0</v>
      </c>
      <c r="AN77" s="295">
        <v>0</v>
      </c>
      <c r="AO77" s="295">
        <v>0</v>
      </c>
      <c r="AP77" s="295">
        <v>20.82</v>
      </c>
      <c r="AQ77" s="295">
        <v>0</v>
      </c>
      <c r="AR77" s="295">
        <v>14.19</v>
      </c>
      <c r="AS77" s="295">
        <v>0</v>
      </c>
      <c r="AT77" s="295">
        <f t="shared" si="1"/>
        <v>766.18000000000006</v>
      </c>
      <c r="AU77" s="295">
        <v>0</v>
      </c>
      <c r="AV77" s="295">
        <v>0</v>
      </c>
      <c r="AW77" s="296">
        <v>30</v>
      </c>
      <c r="AX77" s="296">
        <v>240</v>
      </c>
      <c r="AY77" s="295">
        <v>334998.19</v>
      </c>
      <c r="AZ77" s="295">
        <v>66154.39</v>
      </c>
      <c r="BA77" s="294">
        <v>72.681398000000002</v>
      </c>
      <c r="BB77" s="294">
        <v>19.1655873503645</v>
      </c>
      <c r="BC77" s="294">
        <v>10.59</v>
      </c>
      <c r="BD77" s="294"/>
      <c r="BE77" s="293" t="s">
        <v>4204</v>
      </c>
      <c r="BF77" s="291"/>
      <c r="BG77" s="293" t="s">
        <v>312</v>
      </c>
      <c r="BH77" s="293" t="s">
        <v>196</v>
      </c>
      <c r="BI77" s="293" t="s">
        <v>314</v>
      </c>
      <c r="BJ77" s="293" t="s">
        <v>103</v>
      </c>
      <c r="BK77" s="292" t="s">
        <v>175</v>
      </c>
      <c r="BL77" s="294">
        <v>136609.24092816</v>
      </c>
      <c r="BM77" s="292" t="s">
        <v>309</v>
      </c>
      <c r="BN77" s="294"/>
      <c r="BO77" s="297">
        <v>38791</v>
      </c>
      <c r="BP77" s="297">
        <v>46096</v>
      </c>
      <c r="BQ77" s="297" t="s">
        <v>4757</v>
      </c>
      <c r="BR77" s="297" t="s">
        <v>4764</v>
      </c>
      <c r="BS77" s="297">
        <v>38791</v>
      </c>
      <c r="BT77" s="297">
        <v>46096</v>
      </c>
      <c r="BU77" s="294">
        <v>0</v>
      </c>
      <c r="BV77" s="294">
        <v>13.87</v>
      </c>
      <c r="BW77" s="294">
        <v>0</v>
      </c>
    </row>
    <row r="78" spans="1:75" s="289" customFormat="1" ht="18.2" customHeight="1" x14ac:dyDescent="0.15">
      <c r="A78" s="298">
        <v>76</v>
      </c>
      <c r="B78" s="299" t="s">
        <v>305</v>
      </c>
      <c r="C78" s="299" t="s">
        <v>306</v>
      </c>
      <c r="D78" s="313">
        <v>45170</v>
      </c>
      <c r="E78" s="300" t="s">
        <v>1190</v>
      </c>
      <c r="F78" s="309">
        <v>138</v>
      </c>
      <c r="G78" s="309">
        <v>137</v>
      </c>
      <c r="H78" s="302">
        <v>34260.949999999997</v>
      </c>
      <c r="I78" s="302">
        <v>19584.169999999998</v>
      </c>
      <c r="J78" s="302">
        <v>0</v>
      </c>
      <c r="K78" s="302">
        <v>53845.120000000003</v>
      </c>
      <c r="L78" s="302">
        <v>246.93</v>
      </c>
      <c r="M78" s="302">
        <v>0</v>
      </c>
      <c r="N78" s="302">
        <v>0</v>
      </c>
      <c r="O78" s="302">
        <v>0</v>
      </c>
      <c r="P78" s="302">
        <v>0</v>
      </c>
      <c r="Q78" s="302">
        <v>0</v>
      </c>
      <c r="R78" s="302">
        <v>53845.120000000003</v>
      </c>
      <c r="S78" s="302">
        <v>55667.19</v>
      </c>
      <c r="T78" s="302">
        <v>302.35000000000002</v>
      </c>
      <c r="U78" s="302">
        <v>0</v>
      </c>
      <c r="V78" s="302">
        <v>0</v>
      </c>
      <c r="W78" s="302">
        <v>0</v>
      </c>
      <c r="X78" s="302">
        <v>0</v>
      </c>
      <c r="Y78" s="302">
        <v>0</v>
      </c>
      <c r="Z78" s="302">
        <v>55969.54</v>
      </c>
      <c r="AA78" s="302">
        <v>0</v>
      </c>
      <c r="AB78" s="302">
        <v>0</v>
      </c>
      <c r="AC78" s="302">
        <v>0</v>
      </c>
      <c r="AD78" s="302">
        <v>0</v>
      </c>
      <c r="AE78" s="302">
        <v>0</v>
      </c>
      <c r="AF78" s="302">
        <v>0</v>
      </c>
      <c r="AG78" s="302">
        <v>0</v>
      </c>
      <c r="AH78" s="302">
        <v>0</v>
      </c>
      <c r="AI78" s="302">
        <v>0</v>
      </c>
      <c r="AJ78" s="302">
        <v>0</v>
      </c>
      <c r="AK78" s="302">
        <v>0</v>
      </c>
      <c r="AL78" s="302">
        <v>0</v>
      </c>
      <c r="AM78" s="302">
        <v>0</v>
      </c>
      <c r="AN78" s="302">
        <v>0</v>
      </c>
      <c r="AO78" s="302">
        <v>0</v>
      </c>
      <c r="AP78" s="302">
        <v>0</v>
      </c>
      <c r="AQ78" s="302">
        <v>0</v>
      </c>
      <c r="AR78" s="302">
        <v>0</v>
      </c>
      <c r="AS78" s="302">
        <v>0</v>
      </c>
      <c r="AT78" s="295">
        <f t="shared" si="1"/>
        <v>0</v>
      </c>
      <c r="AU78" s="302">
        <v>19831.099999999999</v>
      </c>
      <c r="AV78" s="302">
        <v>55969.54</v>
      </c>
      <c r="AW78" s="303">
        <v>90</v>
      </c>
      <c r="AX78" s="303">
        <v>300</v>
      </c>
      <c r="AY78" s="302">
        <v>330000.59000000003</v>
      </c>
      <c r="AZ78" s="302">
        <v>57781.26</v>
      </c>
      <c r="BA78" s="301">
        <v>64.443708000000001</v>
      </c>
      <c r="BB78" s="301">
        <v>60.053712752282699</v>
      </c>
      <c r="BC78" s="301">
        <v>10.59</v>
      </c>
      <c r="BD78" s="301"/>
      <c r="BE78" s="300" t="s">
        <v>4204</v>
      </c>
      <c r="BF78" s="298"/>
      <c r="BG78" s="300" t="s">
        <v>380</v>
      </c>
      <c r="BH78" s="300" t="s">
        <v>203</v>
      </c>
      <c r="BI78" s="300" t="s">
        <v>381</v>
      </c>
      <c r="BJ78" s="300" t="s">
        <v>4205</v>
      </c>
      <c r="BK78" s="299" t="s">
        <v>175</v>
      </c>
      <c r="BL78" s="301">
        <v>421666.30385152</v>
      </c>
      <c r="BM78" s="299" t="s">
        <v>309</v>
      </c>
      <c r="BN78" s="301"/>
      <c r="BO78" s="304">
        <v>38806</v>
      </c>
      <c r="BP78" s="304">
        <v>47937</v>
      </c>
      <c r="BQ78" s="297" t="s">
        <v>959</v>
      </c>
      <c r="BR78" s="297" t="s">
        <v>4784</v>
      </c>
      <c r="BS78" s="297">
        <v>38806</v>
      </c>
      <c r="BT78" s="297">
        <v>47937</v>
      </c>
      <c r="BU78" s="301">
        <v>15894.7</v>
      </c>
      <c r="BV78" s="301">
        <v>12.02</v>
      </c>
      <c r="BW78" s="301">
        <v>0</v>
      </c>
    </row>
    <row r="79" spans="1:75" s="289" customFormat="1" ht="18.2" customHeight="1" x14ac:dyDescent="0.15">
      <c r="A79" s="291">
        <v>77</v>
      </c>
      <c r="B79" s="292" t="s">
        <v>305</v>
      </c>
      <c r="C79" s="292" t="s">
        <v>306</v>
      </c>
      <c r="D79" s="312">
        <v>45170</v>
      </c>
      <c r="E79" s="293" t="s">
        <v>1191</v>
      </c>
      <c r="F79" s="308">
        <v>163</v>
      </c>
      <c r="G79" s="308">
        <v>162</v>
      </c>
      <c r="H79" s="295">
        <v>45106.87</v>
      </c>
      <c r="I79" s="295">
        <v>27965.21</v>
      </c>
      <c r="J79" s="295">
        <v>0</v>
      </c>
      <c r="K79" s="295">
        <v>73072.08</v>
      </c>
      <c r="L79" s="295">
        <v>325.11</v>
      </c>
      <c r="M79" s="295">
        <v>0</v>
      </c>
      <c r="N79" s="295">
        <v>0</v>
      </c>
      <c r="O79" s="295">
        <v>0</v>
      </c>
      <c r="P79" s="295">
        <v>0</v>
      </c>
      <c r="Q79" s="295">
        <v>0</v>
      </c>
      <c r="R79" s="295">
        <v>73072.08</v>
      </c>
      <c r="S79" s="295">
        <v>89189.95</v>
      </c>
      <c r="T79" s="295">
        <v>398.07</v>
      </c>
      <c r="U79" s="295">
        <v>0</v>
      </c>
      <c r="V79" s="295">
        <v>0</v>
      </c>
      <c r="W79" s="295">
        <v>0</v>
      </c>
      <c r="X79" s="295">
        <v>0</v>
      </c>
      <c r="Y79" s="295">
        <v>0</v>
      </c>
      <c r="Z79" s="295">
        <v>89588.02</v>
      </c>
      <c r="AA79" s="295">
        <v>0</v>
      </c>
      <c r="AB79" s="295">
        <v>0</v>
      </c>
      <c r="AC79" s="295">
        <v>0</v>
      </c>
      <c r="AD79" s="295">
        <v>0</v>
      </c>
      <c r="AE79" s="295">
        <v>0</v>
      </c>
      <c r="AF79" s="295">
        <v>0</v>
      </c>
      <c r="AG79" s="295">
        <v>0</v>
      </c>
      <c r="AH79" s="295">
        <v>0</v>
      </c>
      <c r="AI79" s="295">
        <v>0</v>
      </c>
      <c r="AJ79" s="295">
        <v>0</v>
      </c>
      <c r="AK79" s="295">
        <v>0</v>
      </c>
      <c r="AL79" s="295">
        <v>0</v>
      </c>
      <c r="AM79" s="295">
        <v>0</v>
      </c>
      <c r="AN79" s="295">
        <v>0</v>
      </c>
      <c r="AO79" s="295">
        <v>0</v>
      </c>
      <c r="AP79" s="295">
        <v>0</v>
      </c>
      <c r="AQ79" s="295">
        <v>0</v>
      </c>
      <c r="AR79" s="295">
        <v>0</v>
      </c>
      <c r="AS79" s="295">
        <v>0</v>
      </c>
      <c r="AT79" s="295">
        <f t="shared" si="1"/>
        <v>0</v>
      </c>
      <c r="AU79" s="295">
        <v>28290.32</v>
      </c>
      <c r="AV79" s="295">
        <v>89588.02</v>
      </c>
      <c r="AW79" s="296">
        <v>90</v>
      </c>
      <c r="AX79" s="296">
        <v>300</v>
      </c>
      <c r="AY79" s="295">
        <v>497501.26</v>
      </c>
      <c r="AZ79" s="295">
        <v>76074.429999999993</v>
      </c>
      <c r="BA79" s="294">
        <v>56.281266000000002</v>
      </c>
      <c r="BB79" s="294">
        <v>54.060072111658002</v>
      </c>
      <c r="BC79" s="294">
        <v>10.59</v>
      </c>
      <c r="BD79" s="294"/>
      <c r="BE79" s="293" t="s">
        <v>4204</v>
      </c>
      <c r="BF79" s="291"/>
      <c r="BG79" s="293" t="s">
        <v>312</v>
      </c>
      <c r="BH79" s="293" t="s">
        <v>201</v>
      </c>
      <c r="BI79" s="293" t="s">
        <v>382</v>
      </c>
      <c r="BJ79" s="293" t="s">
        <v>4205</v>
      </c>
      <c r="BK79" s="292" t="s">
        <v>175</v>
      </c>
      <c r="BL79" s="294">
        <v>572234.47339967999</v>
      </c>
      <c r="BM79" s="292" t="s">
        <v>309</v>
      </c>
      <c r="BN79" s="294"/>
      <c r="BO79" s="297">
        <v>38807</v>
      </c>
      <c r="BP79" s="297">
        <v>47938</v>
      </c>
      <c r="BQ79" s="297" t="s">
        <v>962</v>
      </c>
      <c r="BR79" s="297" t="s">
        <v>4767</v>
      </c>
      <c r="BS79" s="297">
        <v>38807</v>
      </c>
      <c r="BT79" s="297">
        <v>47938</v>
      </c>
      <c r="BU79" s="294">
        <v>25120.31</v>
      </c>
      <c r="BV79" s="294">
        <v>15.83</v>
      </c>
      <c r="BW79" s="294">
        <v>0</v>
      </c>
    </row>
    <row r="80" spans="1:75" s="289" customFormat="1" ht="18.2" customHeight="1" x14ac:dyDescent="0.15">
      <c r="A80" s="298">
        <v>78</v>
      </c>
      <c r="B80" s="299" t="s">
        <v>305</v>
      </c>
      <c r="C80" s="299" t="s">
        <v>306</v>
      </c>
      <c r="D80" s="313">
        <v>45170</v>
      </c>
      <c r="E80" s="300" t="s">
        <v>1192</v>
      </c>
      <c r="F80" s="309">
        <v>0</v>
      </c>
      <c r="G80" s="309">
        <v>0</v>
      </c>
      <c r="H80" s="302">
        <v>39242.660000000003</v>
      </c>
      <c r="I80" s="302">
        <v>0</v>
      </c>
      <c r="J80" s="302">
        <v>0</v>
      </c>
      <c r="K80" s="302">
        <v>39242.660000000003</v>
      </c>
      <c r="L80" s="302">
        <v>282.8</v>
      </c>
      <c r="M80" s="302">
        <v>0</v>
      </c>
      <c r="N80" s="302">
        <v>0</v>
      </c>
      <c r="O80" s="302">
        <v>282.8</v>
      </c>
      <c r="P80" s="302">
        <v>0</v>
      </c>
      <c r="Q80" s="302">
        <v>0</v>
      </c>
      <c r="R80" s="302">
        <v>38959.86</v>
      </c>
      <c r="S80" s="302">
        <v>0</v>
      </c>
      <c r="T80" s="302">
        <v>346.32</v>
      </c>
      <c r="U80" s="302">
        <v>0</v>
      </c>
      <c r="V80" s="302">
        <v>0</v>
      </c>
      <c r="W80" s="302">
        <v>346.32</v>
      </c>
      <c r="X80" s="302">
        <v>0</v>
      </c>
      <c r="Y80" s="302">
        <v>0</v>
      </c>
      <c r="Z80" s="302">
        <v>0</v>
      </c>
      <c r="AA80" s="302">
        <v>13.77</v>
      </c>
      <c r="AB80" s="302">
        <v>0</v>
      </c>
      <c r="AC80" s="302">
        <v>0</v>
      </c>
      <c r="AD80" s="302">
        <v>0</v>
      </c>
      <c r="AE80" s="302">
        <v>0</v>
      </c>
      <c r="AF80" s="302">
        <v>-33.14</v>
      </c>
      <c r="AG80" s="302">
        <v>32.14</v>
      </c>
      <c r="AH80" s="302">
        <v>86.15</v>
      </c>
      <c r="AI80" s="302">
        <v>0</v>
      </c>
      <c r="AJ80" s="302">
        <v>0</v>
      </c>
      <c r="AK80" s="302">
        <v>0</v>
      </c>
      <c r="AL80" s="302">
        <v>0</v>
      </c>
      <c r="AM80" s="302">
        <v>0</v>
      </c>
      <c r="AN80" s="302">
        <v>0</v>
      </c>
      <c r="AO80" s="302">
        <v>0</v>
      </c>
      <c r="AP80" s="302">
        <v>3.59</v>
      </c>
      <c r="AQ80" s="302">
        <v>0</v>
      </c>
      <c r="AR80" s="302">
        <v>2.48</v>
      </c>
      <c r="AS80" s="302">
        <v>0</v>
      </c>
      <c r="AT80" s="295">
        <f t="shared" si="1"/>
        <v>729.15000000000009</v>
      </c>
      <c r="AU80" s="302">
        <v>0</v>
      </c>
      <c r="AV80" s="302">
        <v>0</v>
      </c>
      <c r="AW80" s="303">
        <v>90</v>
      </c>
      <c r="AX80" s="303">
        <v>300</v>
      </c>
      <c r="AY80" s="302">
        <v>381998.32</v>
      </c>
      <c r="AZ80" s="302">
        <v>66180.22</v>
      </c>
      <c r="BA80" s="301">
        <v>63.765546000000001</v>
      </c>
      <c r="BB80" s="301">
        <v>37.538357306511799</v>
      </c>
      <c r="BC80" s="301">
        <v>10.59</v>
      </c>
      <c r="BD80" s="301"/>
      <c r="BE80" s="300" t="s">
        <v>4204</v>
      </c>
      <c r="BF80" s="298"/>
      <c r="BG80" s="300" t="s">
        <v>312</v>
      </c>
      <c r="BH80" s="300" t="s">
        <v>189</v>
      </c>
      <c r="BI80" s="300" t="s">
        <v>323</v>
      </c>
      <c r="BJ80" s="300" t="s">
        <v>103</v>
      </c>
      <c r="BK80" s="299" t="s">
        <v>175</v>
      </c>
      <c r="BL80" s="301">
        <v>305098.40380655997</v>
      </c>
      <c r="BM80" s="299" t="s">
        <v>309</v>
      </c>
      <c r="BN80" s="301"/>
      <c r="BO80" s="304">
        <v>38807</v>
      </c>
      <c r="BP80" s="304">
        <v>47938</v>
      </c>
      <c r="BQ80" s="297" t="s">
        <v>4757</v>
      </c>
      <c r="BR80" s="297" t="s">
        <v>4764</v>
      </c>
      <c r="BS80" s="297">
        <v>38807</v>
      </c>
      <c r="BT80" s="297">
        <v>47938</v>
      </c>
      <c r="BU80" s="301">
        <v>0</v>
      </c>
      <c r="BV80" s="301">
        <v>13.77</v>
      </c>
      <c r="BW80" s="301">
        <v>0</v>
      </c>
    </row>
    <row r="81" spans="1:75" s="289" customFormat="1" ht="18.2" customHeight="1" x14ac:dyDescent="0.15">
      <c r="A81" s="291">
        <v>79</v>
      </c>
      <c r="B81" s="292" t="s">
        <v>305</v>
      </c>
      <c r="C81" s="292" t="s">
        <v>306</v>
      </c>
      <c r="D81" s="312">
        <v>45170</v>
      </c>
      <c r="E81" s="293" t="s">
        <v>1193</v>
      </c>
      <c r="F81" s="308">
        <v>1</v>
      </c>
      <c r="G81" s="308">
        <v>0</v>
      </c>
      <c r="H81" s="295">
        <v>18328.09</v>
      </c>
      <c r="I81" s="295">
        <v>0</v>
      </c>
      <c r="J81" s="295">
        <v>0</v>
      </c>
      <c r="K81" s="295">
        <v>18328.09</v>
      </c>
      <c r="L81" s="295">
        <v>667.23</v>
      </c>
      <c r="M81" s="295">
        <v>0</v>
      </c>
      <c r="N81" s="295">
        <v>0</v>
      </c>
      <c r="O81" s="295">
        <v>0</v>
      </c>
      <c r="P81" s="295">
        <v>0</v>
      </c>
      <c r="Q81" s="295">
        <v>0</v>
      </c>
      <c r="R81" s="295">
        <v>18328.09</v>
      </c>
      <c r="S81" s="295">
        <v>0</v>
      </c>
      <c r="T81" s="295">
        <v>161.75</v>
      </c>
      <c r="U81" s="295">
        <v>0</v>
      </c>
      <c r="V81" s="295">
        <v>0</v>
      </c>
      <c r="W81" s="295">
        <v>0</v>
      </c>
      <c r="X81" s="295">
        <v>0</v>
      </c>
      <c r="Y81" s="295">
        <v>0</v>
      </c>
      <c r="Z81" s="295">
        <v>161.75</v>
      </c>
      <c r="AA81" s="295">
        <v>0</v>
      </c>
      <c r="AB81" s="295">
        <v>0</v>
      </c>
      <c r="AC81" s="295">
        <v>0</v>
      </c>
      <c r="AD81" s="295">
        <v>0</v>
      </c>
      <c r="AE81" s="295">
        <v>0</v>
      </c>
      <c r="AF81" s="295">
        <v>0</v>
      </c>
      <c r="AG81" s="295">
        <v>0</v>
      </c>
      <c r="AH81" s="295">
        <v>0</v>
      </c>
      <c r="AI81" s="295">
        <v>0</v>
      </c>
      <c r="AJ81" s="295">
        <v>0</v>
      </c>
      <c r="AK81" s="295">
        <v>0</v>
      </c>
      <c r="AL81" s="295">
        <v>0</v>
      </c>
      <c r="AM81" s="295">
        <v>0</v>
      </c>
      <c r="AN81" s="295">
        <v>0</v>
      </c>
      <c r="AO81" s="295">
        <v>0</v>
      </c>
      <c r="AP81" s="295">
        <v>0</v>
      </c>
      <c r="AQ81" s="295">
        <v>0</v>
      </c>
      <c r="AR81" s="295">
        <v>0</v>
      </c>
      <c r="AS81" s="295">
        <v>0</v>
      </c>
      <c r="AT81" s="295">
        <f t="shared" si="1"/>
        <v>0</v>
      </c>
      <c r="AU81" s="295">
        <v>667.23</v>
      </c>
      <c r="AV81" s="295">
        <v>161.75</v>
      </c>
      <c r="AW81" s="296">
        <v>30</v>
      </c>
      <c r="AX81" s="296">
        <v>240</v>
      </c>
      <c r="AY81" s="295">
        <v>497501.26</v>
      </c>
      <c r="AZ81" s="295">
        <v>82532.34</v>
      </c>
      <c r="BA81" s="294">
        <v>61.058947000000003</v>
      </c>
      <c r="BB81" s="294">
        <v>13.559458945684</v>
      </c>
      <c r="BC81" s="294">
        <v>10.59</v>
      </c>
      <c r="BD81" s="294"/>
      <c r="BE81" s="293" t="s">
        <v>4204</v>
      </c>
      <c r="BF81" s="291"/>
      <c r="BG81" s="293" t="s">
        <v>312</v>
      </c>
      <c r="BH81" s="293" t="s">
        <v>201</v>
      </c>
      <c r="BI81" s="293" t="s">
        <v>382</v>
      </c>
      <c r="BJ81" s="293" t="s">
        <v>177</v>
      </c>
      <c r="BK81" s="292" t="s">
        <v>175</v>
      </c>
      <c r="BL81" s="294">
        <v>143529.03228663999</v>
      </c>
      <c r="BM81" s="292" t="s">
        <v>309</v>
      </c>
      <c r="BN81" s="294"/>
      <c r="BO81" s="297">
        <v>38807</v>
      </c>
      <c r="BP81" s="297">
        <v>46112</v>
      </c>
      <c r="BQ81" s="297" t="s">
        <v>4757</v>
      </c>
      <c r="BR81" s="297" t="s">
        <v>4764</v>
      </c>
      <c r="BS81" s="297">
        <v>38807</v>
      </c>
      <c r="BT81" s="297">
        <v>46112</v>
      </c>
      <c r="BU81" s="294">
        <v>162.4</v>
      </c>
      <c r="BV81" s="294">
        <v>17.3</v>
      </c>
      <c r="BW81" s="294">
        <v>0</v>
      </c>
    </row>
    <row r="82" spans="1:75" s="289" customFormat="1" ht="18.2" customHeight="1" x14ac:dyDescent="0.15">
      <c r="A82" s="298">
        <v>80</v>
      </c>
      <c r="B82" s="299" t="s">
        <v>305</v>
      </c>
      <c r="C82" s="299" t="s">
        <v>306</v>
      </c>
      <c r="D82" s="313">
        <v>45170</v>
      </c>
      <c r="E82" s="300" t="s">
        <v>1194</v>
      </c>
      <c r="F82" s="309">
        <v>0</v>
      </c>
      <c r="G82" s="309">
        <v>0</v>
      </c>
      <c r="H82" s="302">
        <v>35840.31</v>
      </c>
      <c r="I82" s="302">
        <v>0</v>
      </c>
      <c r="J82" s="302">
        <v>0</v>
      </c>
      <c r="K82" s="302">
        <v>35840.31</v>
      </c>
      <c r="L82" s="302">
        <v>258.33999999999997</v>
      </c>
      <c r="M82" s="302">
        <v>0</v>
      </c>
      <c r="N82" s="302">
        <v>0</v>
      </c>
      <c r="O82" s="302">
        <v>258.33999999999997</v>
      </c>
      <c r="P82" s="302">
        <v>0</v>
      </c>
      <c r="Q82" s="302">
        <v>0</v>
      </c>
      <c r="R82" s="302">
        <v>35581.97</v>
      </c>
      <c r="S82" s="302">
        <v>0</v>
      </c>
      <c r="T82" s="302">
        <v>316.29000000000002</v>
      </c>
      <c r="U82" s="302">
        <v>0</v>
      </c>
      <c r="V82" s="302">
        <v>0</v>
      </c>
      <c r="W82" s="302">
        <v>316.29000000000002</v>
      </c>
      <c r="X82" s="302">
        <v>0</v>
      </c>
      <c r="Y82" s="302">
        <v>0</v>
      </c>
      <c r="Z82" s="302">
        <v>0</v>
      </c>
      <c r="AA82" s="302">
        <v>12.58</v>
      </c>
      <c r="AB82" s="302">
        <v>0</v>
      </c>
      <c r="AC82" s="302">
        <v>0</v>
      </c>
      <c r="AD82" s="302">
        <v>0</v>
      </c>
      <c r="AE82" s="302">
        <v>0</v>
      </c>
      <c r="AF82" s="302">
        <v>-30.32</v>
      </c>
      <c r="AG82" s="302">
        <v>29.36</v>
      </c>
      <c r="AH82" s="302">
        <v>78.5</v>
      </c>
      <c r="AI82" s="302">
        <v>0</v>
      </c>
      <c r="AJ82" s="302">
        <v>0</v>
      </c>
      <c r="AK82" s="302">
        <v>0</v>
      </c>
      <c r="AL82" s="302">
        <v>0</v>
      </c>
      <c r="AM82" s="302">
        <v>0</v>
      </c>
      <c r="AN82" s="302">
        <v>0</v>
      </c>
      <c r="AO82" s="302">
        <v>0</v>
      </c>
      <c r="AP82" s="302">
        <v>0.1</v>
      </c>
      <c r="AQ82" s="302">
        <v>0</v>
      </c>
      <c r="AR82" s="302">
        <v>7.0000000000000007E-2</v>
      </c>
      <c r="AS82" s="302">
        <v>0</v>
      </c>
      <c r="AT82" s="295">
        <f t="shared" si="1"/>
        <v>664.78</v>
      </c>
      <c r="AU82" s="302">
        <v>0</v>
      </c>
      <c r="AV82" s="302">
        <v>0</v>
      </c>
      <c r="AW82" s="303">
        <v>90</v>
      </c>
      <c r="AX82" s="303">
        <v>300</v>
      </c>
      <c r="AY82" s="302">
        <v>343999.01</v>
      </c>
      <c r="AZ82" s="302">
        <v>60447.65</v>
      </c>
      <c r="BA82" s="301">
        <v>64.675763000000003</v>
      </c>
      <c r="BB82" s="301">
        <v>38.070811004118603</v>
      </c>
      <c r="BC82" s="301">
        <v>10.59</v>
      </c>
      <c r="BD82" s="301"/>
      <c r="BE82" s="300" t="s">
        <v>4204</v>
      </c>
      <c r="BF82" s="298"/>
      <c r="BG82" s="300" t="s">
        <v>326</v>
      </c>
      <c r="BH82" s="300" t="s">
        <v>239</v>
      </c>
      <c r="BI82" s="300" t="s">
        <v>383</v>
      </c>
      <c r="BJ82" s="300" t="s">
        <v>103</v>
      </c>
      <c r="BK82" s="299" t="s">
        <v>175</v>
      </c>
      <c r="BL82" s="301">
        <v>278645.82293912</v>
      </c>
      <c r="BM82" s="299" t="s">
        <v>309</v>
      </c>
      <c r="BN82" s="301"/>
      <c r="BO82" s="304">
        <v>38807</v>
      </c>
      <c r="BP82" s="304">
        <v>47938</v>
      </c>
      <c r="BQ82" s="297" t="s">
        <v>4757</v>
      </c>
      <c r="BR82" s="297" t="s">
        <v>4764</v>
      </c>
      <c r="BS82" s="297">
        <v>38807</v>
      </c>
      <c r="BT82" s="297">
        <v>47938</v>
      </c>
      <c r="BU82" s="301">
        <v>0</v>
      </c>
      <c r="BV82" s="301">
        <v>12.58</v>
      </c>
      <c r="BW82" s="301">
        <v>0</v>
      </c>
    </row>
    <row r="83" spans="1:75" s="289" customFormat="1" ht="18.2" customHeight="1" x14ac:dyDescent="0.15">
      <c r="A83" s="291">
        <v>81</v>
      </c>
      <c r="B83" s="292" t="s">
        <v>305</v>
      </c>
      <c r="C83" s="292" t="s">
        <v>306</v>
      </c>
      <c r="D83" s="312">
        <v>45170</v>
      </c>
      <c r="E83" s="293" t="s">
        <v>1195</v>
      </c>
      <c r="F83" s="308">
        <v>157</v>
      </c>
      <c r="G83" s="308">
        <v>156</v>
      </c>
      <c r="H83" s="295">
        <v>14647.36</v>
      </c>
      <c r="I83" s="295">
        <v>8941.86</v>
      </c>
      <c r="J83" s="295">
        <v>0</v>
      </c>
      <c r="K83" s="295">
        <v>23589.22</v>
      </c>
      <c r="L83" s="295">
        <v>105.58</v>
      </c>
      <c r="M83" s="295">
        <v>0</v>
      </c>
      <c r="N83" s="295">
        <v>0</v>
      </c>
      <c r="O83" s="295">
        <v>0</v>
      </c>
      <c r="P83" s="295">
        <v>0</v>
      </c>
      <c r="Q83" s="295">
        <v>0</v>
      </c>
      <c r="R83" s="295">
        <v>23589.22</v>
      </c>
      <c r="S83" s="295">
        <v>27528.639999999999</v>
      </c>
      <c r="T83" s="295">
        <v>129.26</v>
      </c>
      <c r="U83" s="295">
        <v>0</v>
      </c>
      <c r="V83" s="295">
        <v>0</v>
      </c>
      <c r="W83" s="295">
        <v>0</v>
      </c>
      <c r="X83" s="295">
        <v>0</v>
      </c>
      <c r="Y83" s="295">
        <v>0</v>
      </c>
      <c r="Z83" s="295">
        <v>27657.9</v>
      </c>
      <c r="AA83" s="295">
        <v>0</v>
      </c>
      <c r="AB83" s="295">
        <v>0</v>
      </c>
      <c r="AC83" s="295">
        <v>0</v>
      </c>
      <c r="AD83" s="295">
        <v>0</v>
      </c>
      <c r="AE83" s="295">
        <v>0</v>
      </c>
      <c r="AF83" s="295">
        <v>0</v>
      </c>
      <c r="AG83" s="295">
        <v>0</v>
      </c>
      <c r="AH83" s="295">
        <v>0</v>
      </c>
      <c r="AI83" s="295">
        <v>0</v>
      </c>
      <c r="AJ83" s="295">
        <v>0</v>
      </c>
      <c r="AK83" s="295">
        <v>0</v>
      </c>
      <c r="AL83" s="295">
        <v>0</v>
      </c>
      <c r="AM83" s="295">
        <v>0</v>
      </c>
      <c r="AN83" s="295">
        <v>0</v>
      </c>
      <c r="AO83" s="295">
        <v>0</v>
      </c>
      <c r="AP83" s="295">
        <v>0</v>
      </c>
      <c r="AQ83" s="295">
        <v>0</v>
      </c>
      <c r="AR83" s="295">
        <v>0</v>
      </c>
      <c r="AS83" s="295">
        <v>0</v>
      </c>
      <c r="AT83" s="295">
        <f t="shared" si="1"/>
        <v>0</v>
      </c>
      <c r="AU83" s="295">
        <v>9047.44</v>
      </c>
      <c r="AV83" s="295">
        <v>27657.9</v>
      </c>
      <c r="AW83" s="296">
        <v>90</v>
      </c>
      <c r="AX83" s="296">
        <v>300</v>
      </c>
      <c r="AY83" s="295">
        <v>279001.34000000003</v>
      </c>
      <c r="AZ83" s="295">
        <v>24703.79</v>
      </c>
      <c r="BA83" s="294">
        <v>32.589418999999999</v>
      </c>
      <c r="BB83" s="294">
        <v>31.119070169523798</v>
      </c>
      <c r="BC83" s="294">
        <v>10.59</v>
      </c>
      <c r="BD83" s="294"/>
      <c r="BE83" s="293" t="s">
        <v>4204</v>
      </c>
      <c r="BF83" s="291"/>
      <c r="BG83" s="293" t="s">
        <v>315</v>
      </c>
      <c r="BH83" s="293" t="s">
        <v>183</v>
      </c>
      <c r="BI83" s="293" t="s">
        <v>384</v>
      </c>
      <c r="BJ83" s="293" t="s">
        <v>4205</v>
      </c>
      <c r="BK83" s="292" t="s">
        <v>175</v>
      </c>
      <c r="BL83" s="294">
        <v>184729.44638512001</v>
      </c>
      <c r="BM83" s="292" t="s">
        <v>309</v>
      </c>
      <c r="BN83" s="294"/>
      <c r="BO83" s="297">
        <v>38807</v>
      </c>
      <c r="BP83" s="297">
        <v>47938</v>
      </c>
      <c r="BQ83" s="297" t="s">
        <v>4231</v>
      </c>
      <c r="BR83" s="297" t="s">
        <v>4796</v>
      </c>
      <c r="BS83" s="297">
        <v>38807</v>
      </c>
      <c r="BT83" s="297">
        <v>47938</v>
      </c>
      <c r="BU83" s="294">
        <v>8545.24</v>
      </c>
      <c r="BV83" s="294">
        <v>5.14</v>
      </c>
      <c r="BW83" s="294">
        <v>0</v>
      </c>
    </row>
    <row r="84" spans="1:75" s="289" customFormat="1" ht="18.2" customHeight="1" x14ac:dyDescent="0.15">
      <c r="A84" s="298">
        <v>82</v>
      </c>
      <c r="B84" s="299" t="s">
        <v>305</v>
      </c>
      <c r="C84" s="299" t="s">
        <v>306</v>
      </c>
      <c r="D84" s="313">
        <v>45170</v>
      </c>
      <c r="E84" s="300" t="s">
        <v>1196</v>
      </c>
      <c r="F84" s="309">
        <v>161</v>
      </c>
      <c r="G84" s="309">
        <v>160</v>
      </c>
      <c r="H84" s="302">
        <v>61722.98</v>
      </c>
      <c r="I84" s="302">
        <v>38043.86</v>
      </c>
      <c r="J84" s="302">
        <v>0</v>
      </c>
      <c r="K84" s="302">
        <v>99766.84</v>
      </c>
      <c r="L84" s="302">
        <v>444.78</v>
      </c>
      <c r="M84" s="302">
        <v>0</v>
      </c>
      <c r="N84" s="302">
        <v>0</v>
      </c>
      <c r="O84" s="302">
        <v>0</v>
      </c>
      <c r="P84" s="302">
        <v>0</v>
      </c>
      <c r="Q84" s="302">
        <v>0</v>
      </c>
      <c r="R84" s="302">
        <v>99766.84</v>
      </c>
      <c r="S84" s="302">
        <v>120274.56</v>
      </c>
      <c r="T84" s="302">
        <v>544.71</v>
      </c>
      <c r="U84" s="302">
        <v>0</v>
      </c>
      <c r="V84" s="302">
        <v>0</v>
      </c>
      <c r="W84" s="302">
        <v>0</v>
      </c>
      <c r="X84" s="302">
        <v>0</v>
      </c>
      <c r="Y84" s="302">
        <v>0</v>
      </c>
      <c r="Z84" s="302">
        <v>120819.27</v>
      </c>
      <c r="AA84" s="302">
        <v>0</v>
      </c>
      <c r="AB84" s="302">
        <v>0</v>
      </c>
      <c r="AC84" s="302">
        <v>0</v>
      </c>
      <c r="AD84" s="302">
        <v>0</v>
      </c>
      <c r="AE84" s="302">
        <v>0</v>
      </c>
      <c r="AF84" s="302">
        <v>0</v>
      </c>
      <c r="AG84" s="302">
        <v>0</v>
      </c>
      <c r="AH84" s="302">
        <v>0</v>
      </c>
      <c r="AI84" s="302">
        <v>0</v>
      </c>
      <c r="AJ84" s="302">
        <v>0</v>
      </c>
      <c r="AK84" s="302">
        <v>0</v>
      </c>
      <c r="AL84" s="302">
        <v>0</v>
      </c>
      <c r="AM84" s="302">
        <v>0</v>
      </c>
      <c r="AN84" s="302">
        <v>0</v>
      </c>
      <c r="AO84" s="302">
        <v>0</v>
      </c>
      <c r="AP84" s="302">
        <v>0</v>
      </c>
      <c r="AQ84" s="302">
        <v>0</v>
      </c>
      <c r="AR84" s="302">
        <v>0</v>
      </c>
      <c r="AS84" s="302">
        <v>0</v>
      </c>
      <c r="AT84" s="295">
        <f t="shared" si="1"/>
        <v>0</v>
      </c>
      <c r="AU84" s="302">
        <v>38488.639999999999</v>
      </c>
      <c r="AV84" s="302">
        <v>120819.27</v>
      </c>
      <c r="AW84" s="303">
        <v>90</v>
      </c>
      <c r="AX84" s="303">
        <v>300</v>
      </c>
      <c r="AY84" s="302">
        <v>495002.49</v>
      </c>
      <c r="AZ84" s="302">
        <v>104089.64</v>
      </c>
      <c r="BA84" s="301">
        <v>77.396167000000005</v>
      </c>
      <c r="BB84" s="301">
        <v>74.181935970787094</v>
      </c>
      <c r="BC84" s="301">
        <v>10.59</v>
      </c>
      <c r="BD84" s="301"/>
      <c r="BE84" s="300" t="s">
        <v>4204</v>
      </c>
      <c r="BF84" s="298"/>
      <c r="BG84" s="300" t="s">
        <v>326</v>
      </c>
      <c r="BH84" s="300" t="s">
        <v>190</v>
      </c>
      <c r="BI84" s="300" t="s">
        <v>385</v>
      </c>
      <c r="BJ84" s="300" t="s">
        <v>4205</v>
      </c>
      <c r="BK84" s="299" t="s">
        <v>175</v>
      </c>
      <c r="BL84" s="301">
        <v>781283.70165664004</v>
      </c>
      <c r="BM84" s="299" t="s">
        <v>309</v>
      </c>
      <c r="BN84" s="301"/>
      <c r="BO84" s="304">
        <v>38807</v>
      </c>
      <c r="BP84" s="304">
        <v>47938</v>
      </c>
      <c r="BQ84" s="297" t="s">
        <v>936</v>
      </c>
      <c r="BR84" s="297" t="s">
        <v>4769</v>
      </c>
      <c r="BS84" s="297">
        <v>38807</v>
      </c>
      <c r="BT84" s="297">
        <v>47938</v>
      </c>
      <c r="BU84" s="301">
        <v>32762.77</v>
      </c>
      <c r="BV84" s="301">
        <v>21.66</v>
      </c>
      <c r="BW84" s="301">
        <v>0</v>
      </c>
    </row>
    <row r="85" spans="1:75" s="289" customFormat="1" ht="18.2" customHeight="1" x14ac:dyDescent="0.15">
      <c r="A85" s="291">
        <v>83</v>
      </c>
      <c r="B85" s="292" t="s">
        <v>305</v>
      </c>
      <c r="C85" s="292" t="s">
        <v>306</v>
      </c>
      <c r="D85" s="312">
        <v>45170</v>
      </c>
      <c r="E85" s="293" t="s">
        <v>1197</v>
      </c>
      <c r="F85" s="308">
        <v>0</v>
      </c>
      <c r="G85" s="308">
        <v>0</v>
      </c>
      <c r="H85" s="295">
        <v>67770.850000000006</v>
      </c>
      <c r="I85" s="295">
        <v>0</v>
      </c>
      <c r="J85" s="295">
        <v>0</v>
      </c>
      <c r="K85" s="295">
        <v>67770.850000000006</v>
      </c>
      <c r="L85" s="295">
        <v>488.41</v>
      </c>
      <c r="M85" s="295">
        <v>0</v>
      </c>
      <c r="N85" s="295">
        <v>0</v>
      </c>
      <c r="O85" s="295">
        <v>488.41</v>
      </c>
      <c r="P85" s="295">
        <v>0</v>
      </c>
      <c r="Q85" s="295">
        <v>0</v>
      </c>
      <c r="R85" s="295">
        <v>67282.44</v>
      </c>
      <c r="S85" s="295">
        <v>0</v>
      </c>
      <c r="T85" s="295">
        <v>598.08000000000004</v>
      </c>
      <c r="U85" s="295">
        <v>0</v>
      </c>
      <c r="V85" s="295">
        <v>0</v>
      </c>
      <c r="W85" s="295">
        <v>598.08000000000004</v>
      </c>
      <c r="X85" s="295">
        <v>0</v>
      </c>
      <c r="Y85" s="295">
        <v>0</v>
      </c>
      <c r="Z85" s="295">
        <v>0</v>
      </c>
      <c r="AA85" s="295">
        <v>23.78</v>
      </c>
      <c r="AB85" s="295">
        <v>0</v>
      </c>
      <c r="AC85" s="295">
        <v>0</v>
      </c>
      <c r="AD85" s="295">
        <v>0</v>
      </c>
      <c r="AE85" s="295">
        <v>0</v>
      </c>
      <c r="AF85" s="295">
        <v>-54.91</v>
      </c>
      <c r="AG85" s="295">
        <v>55.51</v>
      </c>
      <c r="AH85" s="295">
        <v>142.43</v>
      </c>
      <c r="AI85" s="295">
        <v>0</v>
      </c>
      <c r="AJ85" s="295">
        <v>0</v>
      </c>
      <c r="AK85" s="295">
        <v>0</v>
      </c>
      <c r="AL85" s="295">
        <v>0</v>
      </c>
      <c r="AM85" s="295">
        <v>0</v>
      </c>
      <c r="AN85" s="295">
        <v>0</v>
      </c>
      <c r="AO85" s="295">
        <v>0</v>
      </c>
      <c r="AP85" s="295">
        <v>16.84</v>
      </c>
      <c r="AQ85" s="295">
        <v>0</v>
      </c>
      <c r="AR85" s="295">
        <v>18.73</v>
      </c>
      <c r="AS85" s="295">
        <v>0</v>
      </c>
      <c r="AT85" s="295">
        <f t="shared" si="1"/>
        <v>1251.4100000000001</v>
      </c>
      <c r="AU85" s="295">
        <v>0</v>
      </c>
      <c r="AV85" s="295">
        <v>0</v>
      </c>
      <c r="AW85" s="296">
        <v>90</v>
      </c>
      <c r="AX85" s="296">
        <v>300</v>
      </c>
      <c r="AY85" s="295">
        <v>500999.3</v>
      </c>
      <c r="AZ85" s="295">
        <v>114293.08</v>
      </c>
      <c r="BA85" s="294">
        <v>83.965744999999998</v>
      </c>
      <c r="BB85" s="294">
        <v>49.429241035571003</v>
      </c>
      <c r="BC85" s="294">
        <v>10.59</v>
      </c>
      <c r="BD85" s="294"/>
      <c r="BE85" s="293" t="s">
        <v>4204</v>
      </c>
      <c r="BF85" s="291"/>
      <c r="BG85" s="293" t="s">
        <v>326</v>
      </c>
      <c r="BH85" s="293" t="s">
        <v>190</v>
      </c>
      <c r="BI85" s="293" t="s">
        <v>385</v>
      </c>
      <c r="BJ85" s="293" t="s">
        <v>103</v>
      </c>
      <c r="BK85" s="292" t="s">
        <v>175</v>
      </c>
      <c r="BL85" s="294">
        <v>526895.24675424001</v>
      </c>
      <c r="BM85" s="292" t="s">
        <v>309</v>
      </c>
      <c r="BN85" s="294"/>
      <c r="BO85" s="297">
        <v>38807</v>
      </c>
      <c r="BP85" s="297">
        <v>47938</v>
      </c>
      <c r="BQ85" s="297" t="s">
        <v>4757</v>
      </c>
      <c r="BR85" s="297" t="s">
        <v>4764</v>
      </c>
      <c r="BS85" s="297">
        <v>38807</v>
      </c>
      <c r="BT85" s="297">
        <v>47938</v>
      </c>
      <c r="BU85" s="294">
        <v>0</v>
      </c>
      <c r="BV85" s="294">
        <v>23.78</v>
      </c>
      <c r="BW85" s="294">
        <v>0</v>
      </c>
    </row>
    <row r="86" spans="1:75" s="289" customFormat="1" ht="18.2" customHeight="1" x14ac:dyDescent="0.15">
      <c r="A86" s="298">
        <v>84</v>
      </c>
      <c r="B86" s="299" t="s">
        <v>305</v>
      </c>
      <c r="C86" s="299" t="s">
        <v>306</v>
      </c>
      <c r="D86" s="313">
        <v>45170</v>
      </c>
      <c r="E86" s="300" t="s">
        <v>1198</v>
      </c>
      <c r="F86" s="309">
        <v>0</v>
      </c>
      <c r="G86" s="309">
        <v>0</v>
      </c>
      <c r="H86" s="302">
        <v>27286.63</v>
      </c>
      <c r="I86" s="302">
        <v>0</v>
      </c>
      <c r="J86" s="302">
        <v>0</v>
      </c>
      <c r="K86" s="302">
        <v>27286.63</v>
      </c>
      <c r="L86" s="302">
        <v>265.42</v>
      </c>
      <c r="M86" s="302">
        <v>0</v>
      </c>
      <c r="N86" s="302">
        <v>0</v>
      </c>
      <c r="O86" s="302">
        <v>265.42</v>
      </c>
      <c r="P86" s="302">
        <v>0</v>
      </c>
      <c r="Q86" s="302">
        <v>0</v>
      </c>
      <c r="R86" s="302">
        <v>27021.21</v>
      </c>
      <c r="S86" s="302">
        <v>0</v>
      </c>
      <c r="T86" s="302">
        <v>240.8</v>
      </c>
      <c r="U86" s="302">
        <v>0</v>
      </c>
      <c r="V86" s="302">
        <v>0</v>
      </c>
      <c r="W86" s="302">
        <v>240.8</v>
      </c>
      <c r="X86" s="302">
        <v>0</v>
      </c>
      <c r="Y86" s="302">
        <v>0</v>
      </c>
      <c r="Z86" s="302">
        <v>0</v>
      </c>
      <c r="AA86" s="302">
        <v>11.08</v>
      </c>
      <c r="AB86" s="302">
        <v>0</v>
      </c>
      <c r="AC86" s="302">
        <v>0</v>
      </c>
      <c r="AD86" s="302">
        <v>0</v>
      </c>
      <c r="AE86" s="302">
        <v>0</v>
      </c>
      <c r="AF86" s="302">
        <v>-25.86</v>
      </c>
      <c r="AG86" s="302">
        <v>25.87</v>
      </c>
      <c r="AH86" s="302">
        <v>67.05</v>
      </c>
      <c r="AI86" s="302">
        <v>0</v>
      </c>
      <c r="AJ86" s="302">
        <v>0</v>
      </c>
      <c r="AK86" s="302">
        <v>0</v>
      </c>
      <c r="AL86" s="302">
        <v>0</v>
      </c>
      <c r="AM86" s="302">
        <v>0</v>
      </c>
      <c r="AN86" s="302">
        <v>0</v>
      </c>
      <c r="AO86" s="302">
        <v>0</v>
      </c>
      <c r="AP86" s="302">
        <v>2.15</v>
      </c>
      <c r="AQ86" s="302">
        <v>0</v>
      </c>
      <c r="AR86" s="302">
        <v>1.66</v>
      </c>
      <c r="AS86" s="302">
        <v>0</v>
      </c>
      <c r="AT86" s="295">
        <f t="shared" si="1"/>
        <v>584.85</v>
      </c>
      <c r="AU86" s="302">
        <v>0</v>
      </c>
      <c r="AV86" s="302">
        <v>0</v>
      </c>
      <c r="AW86" s="303">
        <v>90</v>
      </c>
      <c r="AX86" s="303">
        <v>300</v>
      </c>
      <c r="AY86" s="302">
        <v>250997.09</v>
      </c>
      <c r="AZ86" s="302">
        <v>53252.1</v>
      </c>
      <c r="BA86" s="301">
        <v>78.088555999999997</v>
      </c>
      <c r="BB86" s="301">
        <v>39.623738223896503</v>
      </c>
      <c r="BC86" s="301">
        <v>10.59</v>
      </c>
      <c r="BD86" s="301"/>
      <c r="BE86" s="300" t="s">
        <v>4204</v>
      </c>
      <c r="BF86" s="298"/>
      <c r="BG86" s="300" t="s">
        <v>320</v>
      </c>
      <c r="BH86" s="300" t="s">
        <v>197</v>
      </c>
      <c r="BI86" s="300" t="s">
        <v>373</v>
      </c>
      <c r="BJ86" s="300" t="s">
        <v>103</v>
      </c>
      <c r="BK86" s="299" t="s">
        <v>175</v>
      </c>
      <c r="BL86" s="301">
        <v>211605.68954615999</v>
      </c>
      <c r="BM86" s="299" t="s">
        <v>309</v>
      </c>
      <c r="BN86" s="301"/>
      <c r="BO86" s="304">
        <v>38807</v>
      </c>
      <c r="BP86" s="304">
        <v>47938</v>
      </c>
      <c r="BQ86" s="297" t="s">
        <v>4757</v>
      </c>
      <c r="BR86" s="297" t="s">
        <v>4764</v>
      </c>
      <c r="BS86" s="297">
        <v>38807</v>
      </c>
      <c r="BT86" s="297">
        <v>47938</v>
      </c>
      <c r="BU86" s="301">
        <v>0</v>
      </c>
      <c r="BV86" s="301">
        <v>11.08</v>
      </c>
      <c r="BW86" s="301">
        <v>0</v>
      </c>
    </row>
    <row r="87" spans="1:75" s="289" customFormat="1" ht="18.2" customHeight="1" x14ac:dyDescent="0.15">
      <c r="A87" s="291">
        <v>85</v>
      </c>
      <c r="B87" s="292" t="s">
        <v>305</v>
      </c>
      <c r="C87" s="292" t="s">
        <v>306</v>
      </c>
      <c r="D87" s="312">
        <v>45170</v>
      </c>
      <c r="E87" s="293" t="s">
        <v>1199</v>
      </c>
      <c r="F87" s="308">
        <v>138</v>
      </c>
      <c r="G87" s="308">
        <v>137</v>
      </c>
      <c r="H87" s="295">
        <v>29750.78</v>
      </c>
      <c r="I87" s="295">
        <v>16734.7</v>
      </c>
      <c r="J87" s="295">
        <v>0</v>
      </c>
      <c r="K87" s="295">
        <v>46485.48</v>
      </c>
      <c r="L87" s="295">
        <v>211</v>
      </c>
      <c r="M87" s="295">
        <v>0</v>
      </c>
      <c r="N87" s="295">
        <v>0</v>
      </c>
      <c r="O87" s="295">
        <v>0</v>
      </c>
      <c r="P87" s="295">
        <v>0</v>
      </c>
      <c r="Q87" s="295">
        <v>0</v>
      </c>
      <c r="R87" s="295">
        <v>46485.48</v>
      </c>
      <c r="S87" s="295">
        <v>48141.64</v>
      </c>
      <c r="T87" s="295">
        <v>262.55</v>
      </c>
      <c r="U87" s="295">
        <v>0</v>
      </c>
      <c r="V87" s="295">
        <v>0</v>
      </c>
      <c r="W87" s="295">
        <v>0</v>
      </c>
      <c r="X87" s="295">
        <v>0</v>
      </c>
      <c r="Y87" s="295">
        <v>0</v>
      </c>
      <c r="Z87" s="295">
        <v>48404.19</v>
      </c>
      <c r="AA87" s="295">
        <v>0</v>
      </c>
      <c r="AB87" s="295">
        <v>0</v>
      </c>
      <c r="AC87" s="295">
        <v>0</v>
      </c>
      <c r="AD87" s="295">
        <v>0</v>
      </c>
      <c r="AE87" s="295">
        <v>0</v>
      </c>
      <c r="AF87" s="295">
        <v>0</v>
      </c>
      <c r="AG87" s="295">
        <v>0</v>
      </c>
      <c r="AH87" s="295">
        <v>0</v>
      </c>
      <c r="AI87" s="295">
        <v>0</v>
      </c>
      <c r="AJ87" s="295">
        <v>0</v>
      </c>
      <c r="AK87" s="295">
        <v>0</v>
      </c>
      <c r="AL87" s="295">
        <v>0</v>
      </c>
      <c r="AM87" s="295">
        <v>0</v>
      </c>
      <c r="AN87" s="295">
        <v>0</v>
      </c>
      <c r="AO87" s="295">
        <v>0</v>
      </c>
      <c r="AP87" s="295">
        <v>0</v>
      </c>
      <c r="AQ87" s="295">
        <v>0</v>
      </c>
      <c r="AR87" s="295">
        <v>0</v>
      </c>
      <c r="AS87" s="295">
        <v>0</v>
      </c>
      <c r="AT87" s="295">
        <f t="shared" si="1"/>
        <v>0</v>
      </c>
      <c r="AU87" s="295">
        <v>16945.7</v>
      </c>
      <c r="AV87" s="295">
        <v>48404.19</v>
      </c>
      <c r="AW87" s="296">
        <v>91</v>
      </c>
      <c r="AX87" s="296">
        <v>300</v>
      </c>
      <c r="AY87" s="295">
        <v>302402.38</v>
      </c>
      <c r="AZ87" s="295">
        <v>49815.25</v>
      </c>
      <c r="BA87" s="294">
        <v>60.642110000000002</v>
      </c>
      <c r="BB87" s="294">
        <v>56.588646881483101</v>
      </c>
      <c r="BC87" s="294">
        <v>10.59</v>
      </c>
      <c r="BD87" s="294"/>
      <c r="BE87" s="293" t="s">
        <v>4204</v>
      </c>
      <c r="BF87" s="291"/>
      <c r="BG87" s="293" t="s">
        <v>312</v>
      </c>
      <c r="BH87" s="293" t="s">
        <v>189</v>
      </c>
      <c r="BI87" s="293" t="s">
        <v>323</v>
      </c>
      <c r="BJ87" s="293" t="s">
        <v>4205</v>
      </c>
      <c r="BK87" s="292" t="s">
        <v>175</v>
      </c>
      <c r="BL87" s="294">
        <v>364032.25648608</v>
      </c>
      <c r="BM87" s="292" t="s">
        <v>309</v>
      </c>
      <c r="BN87" s="294"/>
      <c r="BO87" s="297">
        <v>38814</v>
      </c>
      <c r="BP87" s="297">
        <v>47945</v>
      </c>
      <c r="BQ87" s="297" t="s">
        <v>936</v>
      </c>
      <c r="BR87" s="297" t="s">
        <v>4769</v>
      </c>
      <c r="BS87" s="297">
        <v>38814</v>
      </c>
      <c r="BT87" s="297">
        <v>47945</v>
      </c>
      <c r="BU87" s="294">
        <v>13802.9</v>
      </c>
      <c r="BV87" s="294">
        <v>10.37</v>
      </c>
      <c r="BW87" s="294">
        <v>0</v>
      </c>
    </row>
    <row r="88" spans="1:75" s="289" customFormat="1" ht="18.2" customHeight="1" x14ac:dyDescent="0.15">
      <c r="A88" s="298">
        <v>86</v>
      </c>
      <c r="B88" s="299" t="s">
        <v>305</v>
      </c>
      <c r="C88" s="299" t="s">
        <v>306</v>
      </c>
      <c r="D88" s="313">
        <v>45170</v>
      </c>
      <c r="E88" s="300" t="s">
        <v>1200</v>
      </c>
      <c r="F88" s="309">
        <v>173</v>
      </c>
      <c r="G88" s="309">
        <v>172</v>
      </c>
      <c r="H88" s="302">
        <v>7565.77</v>
      </c>
      <c r="I88" s="302">
        <v>18161.8</v>
      </c>
      <c r="J88" s="302">
        <v>0</v>
      </c>
      <c r="K88" s="302">
        <v>25727.57</v>
      </c>
      <c r="L88" s="302">
        <v>205.65</v>
      </c>
      <c r="M88" s="302">
        <v>0</v>
      </c>
      <c r="N88" s="302">
        <v>0</v>
      </c>
      <c r="O88" s="302">
        <v>0</v>
      </c>
      <c r="P88" s="302">
        <v>0</v>
      </c>
      <c r="Q88" s="302">
        <v>0</v>
      </c>
      <c r="R88" s="302">
        <v>25727.57</v>
      </c>
      <c r="S88" s="302">
        <v>28694.44</v>
      </c>
      <c r="T88" s="302">
        <v>66.77</v>
      </c>
      <c r="U88" s="302">
        <v>0</v>
      </c>
      <c r="V88" s="302">
        <v>0</v>
      </c>
      <c r="W88" s="302">
        <v>0</v>
      </c>
      <c r="X88" s="302">
        <v>0</v>
      </c>
      <c r="Y88" s="302">
        <v>0</v>
      </c>
      <c r="Z88" s="302">
        <v>28761.21</v>
      </c>
      <c r="AA88" s="302">
        <v>0</v>
      </c>
      <c r="AB88" s="302">
        <v>0</v>
      </c>
      <c r="AC88" s="302">
        <v>0</v>
      </c>
      <c r="AD88" s="302">
        <v>0</v>
      </c>
      <c r="AE88" s="302">
        <v>0</v>
      </c>
      <c r="AF88" s="302">
        <v>0</v>
      </c>
      <c r="AG88" s="302">
        <v>0</v>
      </c>
      <c r="AH88" s="302">
        <v>0</v>
      </c>
      <c r="AI88" s="302">
        <v>0</v>
      </c>
      <c r="AJ88" s="302">
        <v>0</v>
      </c>
      <c r="AK88" s="302">
        <v>0</v>
      </c>
      <c r="AL88" s="302">
        <v>0</v>
      </c>
      <c r="AM88" s="302">
        <v>0</v>
      </c>
      <c r="AN88" s="302">
        <v>0</v>
      </c>
      <c r="AO88" s="302">
        <v>0</v>
      </c>
      <c r="AP88" s="302">
        <v>0</v>
      </c>
      <c r="AQ88" s="302">
        <v>0</v>
      </c>
      <c r="AR88" s="302">
        <v>0</v>
      </c>
      <c r="AS88" s="302">
        <v>0</v>
      </c>
      <c r="AT88" s="295">
        <f t="shared" si="1"/>
        <v>0</v>
      </c>
      <c r="AU88" s="302">
        <v>18367.45</v>
      </c>
      <c r="AV88" s="302">
        <v>28761.21</v>
      </c>
      <c r="AW88" s="303">
        <v>31</v>
      </c>
      <c r="AX88" s="303">
        <v>240</v>
      </c>
      <c r="AY88" s="302">
        <v>256002.17</v>
      </c>
      <c r="AZ88" s="302">
        <v>27121.759999999998</v>
      </c>
      <c r="BA88" s="301">
        <v>39.062165999999998</v>
      </c>
      <c r="BB88" s="301">
        <v>37.054181222627903</v>
      </c>
      <c r="BC88" s="301">
        <v>10.59</v>
      </c>
      <c r="BD88" s="301"/>
      <c r="BE88" s="300" t="s">
        <v>4204</v>
      </c>
      <c r="BF88" s="298"/>
      <c r="BG88" s="300" t="s">
        <v>317</v>
      </c>
      <c r="BH88" s="300" t="s">
        <v>390</v>
      </c>
      <c r="BI88" s="300" t="s">
        <v>391</v>
      </c>
      <c r="BJ88" s="300" t="s">
        <v>4205</v>
      </c>
      <c r="BK88" s="299" t="s">
        <v>175</v>
      </c>
      <c r="BL88" s="301">
        <v>201475.07051672001</v>
      </c>
      <c r="BM88" s="299" t="s">
        <v>309</v>
      </c>
      <c r="BN88" s="301"/>
      <c r="BO88" s="304">
        <v>38829</v>
      </c>
      <c r="BP88" s="304">
        <v>46134</v>
      </c>
      <c r="BQ88" s="297" t="s">
        <v>937</v>
      </c>
      <c r="BR88" s="297" t="s">
        <v>4765</v>
      </c>
      <c r="BS88" s="297">
        <v>38829</v>
      </c>
      <c r="BT88" s="297">
        <v>46134</v>
      </c>
      <c r="BU88" s="301">
        <v>9836.0499999999993</v>
      </c>
      <c r="BV88" s="301">
        <v>5.69</v>
      </c>
      <c r="BW88" s="301">
        <v>0</v>
      </c>
    </row>
    <row r="89" spans="1:75" s="289" customFormat="1" ht="18.2" customHeight="1" x14ac:dyDescent="0.15">
      <c r="A89" s="291">
        <v>87</v>
      </c>
      <c r="B89" s="292" t="s">
        <v>305</v>
      </c>
      <c r="C89" s="292" t="s">
        <v>306</v>
      </c>
      <c r="D89" s="312">
        <v>45170</v>
      </c>
      <c r="E89" s="293" t="s">
        <v>1201</v>
      </c>
      <c r="F89" s="308">
        <v>162</v>
      </c>
      <c r="G89" s="308">
        <v>161</v>
      </c>
      <c r="H89" s="295">
        <v>11073.83</v>
      </c>
      <c r="I89" s="295">
        <v>25814.69</v>
      </c>
      <c r="J89" s="295">
        <v>0</v>
      </c>
      <c r="K89" s="295">
        <v>36888.519999999997</v>
      </c>
      <c r="L89" s="295">
        <v>300.95</v>
      </c>
      <c r="M89" s="295">
        <v>0</v>
      </c>
      <c r="N89" s="295">
        <v>0</v>
      </c>
      <c r="O89" s="295">
        <v>0</v>
      </c>
      <c r="P89" s="295">
        <v>0</v>
      </c>
      <c r="Q89" s="295">
        <v>0</v>
      </c>
      <c r="R89" s="295">
        <v>36888.519999999997</v>
      </c>
      <c r="S89" s="295">
        <v>38139.040000000001</v>
      </c>
      <c r="T89" s="295">
        <v>97.73</v>
      </c>
      <c r="U89" s="295">
        <v>0</v>
      </c>
      <c r="V89" s="295">
        <v>0</v>
      </c>
      <c r="W89" s="295">
        <v>0</v>
      </c>
      <c r="X89" s="295">
        <v>0</v>
      </c>
      <c r="Y89" s="295">
        <v>0</v>
      </c>
      <c r="Z89" s="295">
        <v>38236.769999999997</v>
      </c>
      <c r="AA89" s="295">
        <v>0</v>
      </c>
      <c r="AB89" s="295">
        <v>0</v>
      </c>
      <c r="AC89" s="295">
        <v>0</v>
      </c>
      <c r="AD89" s="295">
        <v>0</v>
      </c>
      <c r="AE89" s="295">
        <v>0</v>
      </c>
      <c r="AF89" s="295">
        <v>0</v>
      </c>
      <c r="AG89" s="295">
        <v>0</v>
      </c>
      <c r="AH89" s="295">
        <v>0</v>
      </c>
      <c r="AI89" s="295">
        <v>0</v>
      </c>
      <c r="AJ89" s="295">
        <v>0</v>
      </c>
      <c r="AK89" s="295">
        <v>0</v>
      </c>
      <c r="AL89" s="295">
        <v>0</v>
      </c>
      <c r="AM89" s="295">
        <v>0</v>
      </c>
      <c r="AN89" s="295">
        <v>0</v>
      </c>
      <c r="AO89" s="295">
        <v>0</v>
      </c>
      <c r="AP89" s="295">
        <v>0</v>
      </c>
      <c r="AQ89" s="295">
        <v>0</v>
      </c>
      <c r="AR89" s="295">
        <v>0</v>
      </c>
      <c r="AS89" s="295">
        <v>0</v>
      </c>
      <c r="AT89" s="295">
        <f t="shared" si="1"/>
        <v>0</v>
      </c>
      <c r="AU89" s="295">
        <v>26115.64</v>
      </c>
      <c r="AV89" s="295">
        <v>38236.769999999997</v>
      </c>
      <c r="AW89" s="296">
        <v>31</v>
      </c>
      <c r="AX89" s="296">
        <v>240</v>
      </c>
      <c r="AY89" s="295">
        <v>262198.67</v>
      </c>
      <c r="AZ89" s="295">
        <v>39692.33</v>
      </c>
      <c r="BA89" s="294">
        <v>55.815935000000003</v>
      </c>
      <c r="BB89" s="294">
        <v>51.8731763684873</v>
      </c>
      <c r="BC89" s="294">
        <v>10.59</v>
      </c>
      <c r="BD89" s="294"/>
      <c r="BE89" s="293" t="s">
        <v>4204</v>
      </c>
      <c r="BF89" s="291"/>
      <c r="BG89" s="293" t="s">
        <v>317</v>
      </c>
      <c r="BH89" s="293" t="s">
        <v>390</v>
      </c>
      <c r="BI89" s="293" t="s">
        <v>391</v>
      </c>
      <c r="BJ89" s="293" t="s">
        <v>4205</v>
      </c>
      <c r="BK89" s="292" t="s">
        <v>175</v>
      </c>
      <c r="BL89" s="294">
        <v>288877.54141791997</v>
      </c>
      <c r="BM89" s="292" t="s">
        <v>309</v>
      </c>
      <c r="BN89" s="294"/>
      <c r="BO89" s="297">
        <v>38829</v>
      </c>
      <c r="BP89" s="297">
        <v>46134</v>
      </c>
      <c r="BQ89" s="297" t="s">
        <v>937</v>
      </c>
      <c r="BR89" s="297" t="s">
        <v>4765</v>
      </c>
      <c r="BS89" s="297">
        <v>38829</v>
      </c>
      <c r="BT89" s="297">
        <v>46134</v>
      </c>
      <c r="BU89" s="294">
        <v>12720.61</v>
      </c>
      <c r="BV89" s="294">
        <v>8.32</v>
      </c>
      <c r="BW89" s="294">
        <v>0</v>
      </c>
    </row>
    <row r="90" spans="1:75" s="289" customFormat="1" ht="18.2" customHeight="1" x14ac:dyDescent="0.15">
      <c r="A90" s="298">
        <v>88</v>
      </c>
      <c r="B90" s="299" t="s">
        <v>305</v>
      </c>
      <c r="C90" s="299" t="s">
        <v>306</v>
      </c>
      <c r="D90" s="313">
        <v>45170</v>
      </c>
      <c r="E90" s="300" t="s">
        <v>1202</v>
      </c>
      <c r="F90" s="309">
        <v>0</v>
      </c>
      <c r="G90" s="309">
        <v>0</v>
      </c>
      <c r="H90" s="302">
        <v>29887.01</v>
      </c>
      <c r="I90" s="302">
        <v>0</v>
      </c>
      <c r="J90" s="302">
        <v>0</v>
      </c>
      <c r="K90" s="302">
        <v>29887.01</v>
      </c>
      <c r="L90" s="302">
        <v>212</v>
      </c>
      <c r="M90" s="302">
        <v>0</v>
      </c>
      <c r="N90" s="302">
        <v>0</v>
      </c>
      <c r="O90" s="302">
        <v>212</v>
      </c>
      <c r="P90" s="302">
        <v>0</v>
      </c>
      <c r="Q90" s="302">
        <v>0</v>
      </c>
      <c r="R90" s="302">
        <v>29675.01</v>
      </c>
      <c r="S90" s="302">
        <v>0</v>
      </c>
      <c r="T90" s="302">
        <v>263.75</v>
      </c>
      <c r="U90" s="302">
        <v>0</v>
      </c>
      <c r="V90" s="302">
        <v>0</v>
      </c>
      <c r="W90" s="302">
        <v>263.75</v>
      </c>
      <c r="X90" s="302">
        <v>0</v>
      </c>
      <c r="Y90" s="302">
        <v>0</v>
      </c>
      <c r="Z90" s="302">
        <v>0</v>
      </c>
      <c r="AA90" s="302">
        <v>10.41</v>
      </c>
      <c r="AB90" s="302">
        <v>0</v>
      </c>
      <c r="AC90" s="302">
        <v>0</v>
      </c>
      <c r="AD90" s="302">
        <v>0</v>
      </c>
      <c r="AE90" s="302">
        <v>0</v>
      </c>
      <c r="AF90" s="302">
        <v>-24.84</v>
      </c>
      <c r="AG90" s="302">
        <v>24.31</v>
      </c>
      <c r="AH90" s="302">
        <v>68.040000000000006</v>
      </c>
      <c r="AI90" s="302">
        <v>0</v>
      </c>
      <c r="AJ90" s="302">
        <v>0</v>
      </c>
      <c r="AK90" s="302">
        <v>0</v>
      </c>
      <c r="AL90" s="302">
        <v>0</v>
      </c>
      <c r="AM90" s="302">
        <v>0</v>
      </c>
      <c r="AN90" s="302">
        <v>0</v>
      </c>
      <c r="AO90" s="302">
        <v>0</v>
      </c>
      <c r="AP90" s="302">
        <v>2.99</v>
      </c>
      <c r="AQ90" s="302">
        <v>0</v>
      </c>
      <c r="AR90" s="302">
        <v>20.34</v>
      </c>
      <c r="AS90" s="302">
        <v>0</v>
      </c>
      <c r="AT90" s="295">
        <f t="shared" si="1"/>
        <v>536.31999999999994</v>
      </c>
      <c r="AU90" s="302">
        <v>0</v>
      </c>
      <c r="AV90" s="302">
        <v>0</v>
      </c>
      <c r="AW90" s="303">
        <v>91</v>
      </c>
      <c r="AX90" s="303">
        <v>300</v>
      </c>
      <c r="AY90" s="302">
        <v>361999.38</v>
      </c>
      <c r="AZ90" s="302">
        <v>50046.37</v>
      </c>
      <c r="BA90" s="301">
        <v>50.992899999999999</v>
      </c>
      <c r="BB90" s="301">
        <v>30.236255245465401</v>
      </c>
      <c r="BC90" s="301">
        <v>10.59</v>
      </c>
      <c r="BD90" s="301"/>
      <c r="BE90" s="300" t="s">
        <v>4204</v>
      </c>
      <c r="BF90" s="298"/>
      <c r="BG90" s="300" t="s">
        <v>335</v>
      </c>
      <c r="BH90" s="300" t="s">
        <v>225</v>
      </c>
      <c r="BI90" s="300" t="s">
        <v>392</v>
      </c>
      <c r="BJ90" s="300" t="s">
        <v>103</v>
      </c>
      <c r="BK90" s="299" t="s">
        <v>175</v>
      </c>
      <c r="BL90" s="301">
        <v>232387.85211096</v>
      </c>
      <c r="BM90" s="299" t="s">
        <v>309</v>
      </c>
      <c r="BN90" s="301"/>
      <c r="BO90" s="304">
        <v>38832</v>
      </c>
      <c r="BP90" s="304">
        <v>47963</v>
      </c>
      <c r="BQ90" s="297" t="s">
        <v>4757</v>
      </c>
      <c r="BR90" s="297" t="s">
        <v>4764</v>
      </c>
      <c r="BS90" s="297">
        <v>38832</v>
      </c>
      <c r="BT90" s="297">
        <v>47963</v>
      </c>
      <c r="BU90" s="301">
        <v>0</v>
      </c>
      <c r="BV90" s="301">
        <v>10.41</v>
      </c>
      <c r="BW90" s="301">
        <v>0</v>
      </c>
    </row>
    <row r="91" spans="1:75" s="289" customFormat="1" ht="18.2" customHeight="1" x14ac:dyDescent="0.15">
      <c r="A91" s="291">
        <v>89</v>
      </c>
      <c r="B91" s="292" t="s">
        <v>305</v>
      </c>
      <c r="C91" s="292" t="s">
        <v>306</v>
      </c>
      <c r="D91" s="312">
        <v>45170</v>
      </c>
      <c r="E91" s="293" t="s">
        <v>1203</v>
      </c>
      <c r="F91" s="308">
        <v>119</v>
      </c>
      <c r="G91" s="308">
        <v>118</v>
      </c>
      <c r="H91" s="295">
        <v>37854.269999999997</v>
      </c>
      <c r="I91" s="295">
        <v>19638.34</v>
      </c>
      <c r="J91" s="295">
        <v>0</v>
      </c>
      <c r="K91" s="295">
        <v>57492.61</v>
      </c>
      <c r="L91" s="295">
        <v>268.52999999999997</v>
      </c>
      <c r="M91" s="295">
        <v>0</v>
      </c>
      <c r="N91" s="295">
        <v>0</v>
      </c>
      <c r="O91" s="295">
        <v>0</v>
      </c>
      <c r="P91" s="295">
        <v>0</v>
      </c>
      <c r="Q91" s="295">
        <v>0</v>
      </c>
      <c r="R91" s="295">
        <v>57492.61</v>
      </c>
      <c r="S91" s="295">
        <v>51467.28</v>
      </c>
      <c r="T91" s="295">
        <v>334.06</v>
      </c>
      <c r="U91" s="295">
        <v>0</v>
      </c>
      <c r="V91" s="295">
        <v>0</v>
      </c>
      <c r="W91" s="295">
        <v>0</v>
      </c>
      <c r="X91" s="295">
        <v>0</v>
      </c>
      <c r="Y91" s="295">
        <v>0</v>
      </c>
      <c r="Z91" s="295">
        <v>51801.34</v>
      </c>
      <c r="AA91" s="295">
        <v>0</v>
      </c>
      <c r="AB91" s="295">
        <v>0</v>
      </c>
      <c r="AC91" s="295">
        <v>0</v>
      </c>
      <c r="AD91" s="295">
        <v>0</v>
      </c>
      <c r="AE91" s="295">
        <v>0</v>
      </c>
      <c r="AF91" s="295">
        <v>0</v>
      </c>
      <c r="AG91" s="295">
        <v>0</v>
      </c>
      <c r="AH91" s="295">
        <v>0</v>
      </c>
      <c r="AI91" s="295">
        <v>0</v>
      </c>
      <c r="AJ91" s="295">
        <v>0</v>
      </c>
      <c r="AK91" s="295">
        <v>0</v>
      </c>
      <c r="AL91" s="295">
        <v>0</v>
      </c>
      <c r="AM91" s="295">
        <v>0</v>
      </c>
      <c r="AN91" s="295">
        <v>0</v>
      </c>
      <c r="AO91" s="295">
        <v>0</v>
      </c>
      <c r="AP91" s="295">
        <v>0</v>
      </c>
      <c r="AQ91" s="295">
        <v>0</v>
      </c>
      <c r="AR91" s="295">
        <v>0</v>
      </c>
      <c r="AS91" s="295">
        <v>0</v>
      </c>
      <c r="AT91" s="295">
        <f t="shared" si="1"/>
        <v>0</v>
      </c>
      <c r="AU91" s="295">
        <v>19906.87</v>
      </c>
      <c r="AV91" s="295">
        <v>51801.34</v>
      </c>
      <c r="AW91" s="296">
        <v>91</v>
      </c>
      <c r="AX91" s="296">
        <v>300</v>
      </c>
      <c r="AY91" s="295">
        <v>302396.07</v>
      </c>
      <c r="AZ91" s="295">
        <v>63389.13</v>
      </c>
      <c r="BA91" s="294">
        <v>77.279878999999994</v>
      </c>
      <c r="BB91" s="294">
        <v>70.091227694625104</v>
      </c>
      <c r="BC91" s="294">
        <v>10.59</v>
      </c>
      <c r="BD91" s="294"/>
      <c r="BE91" s="293" t="s">
        <v>4204</v>
      </c>
      <c r="BF91" s="291"/>
      <c r="BG91" s="293" t="s">
        <v>312</v>
      </c>
      <c r="BH91" s="293" t="s">
        <v>189</v>
      </c>
      <c r="BI91" s="293" t="s">
        <v>323</v>
      </c>
      <c r="BJ91" s="293" t="s">
        <v>4205</v>
      </c>
      <c r="BK91" s="292" t="s">
        <v>175</v>
      </c>
      <c r="BL91" s="294">
        <v>450230.14820056001</v>
      </c>
      <c r="BM91" s="292" t="s">
        <v>309</v>
      </c>
      <c r="BN91" s="294"/>
      <c r="BO91" s="297">
        <v>38828</v>
      </c>
      <c r="BP91" s="297">
        <v>47959</v>
      </c>
      <c r="BQ91" s="297" t="s">
        <v>947</v>
      </c>
      <c r="BR91" s="297" t="s">
        <v>4774</v>
      </c>
      <c r="BS91" s="297">
        <v>38828</v>
      </c>
      <c r="BT91" s="297">
        <v>47959</v>
      </c>
      <c r="BU91" s="294">
        <v>14747.52</v>
      </c>
      <c r="BV91" s="294">
        <v>13.19</v>
      </c>
      <c r="BW91" s="294">
        <v>0</v>
      </c>
    </row>
    <row r="92" spans="1:75" s="289" customFormat="1" ht="18.2" customHeight="1" x14ac:dyDescent="0.15">
      <c r="A92" s="298">
        <v>90</v>
      </c>
      <c r="B92" s="299" t="s">
        <v>305</v>
      </c>
      <c r="C92" s="299" t="s">
        <v>306</v>
      </c>
      <c r="D92" s="313">
        <v>45170</v>
      </c>
      <c r="E92" s="300" t="s">
        <v>1204</v>
      </c>
      <c r="F92" s="309">
        <v>0</v>
      </c>
      <c r="G92" s="309">
        <v>0</v>
      </c>
      <c r="H92" s="302">
        <v>38091.85</v>
      </c>
      <c r="I92" s="302">
        <v>0</v>
      </c>
      <c r="J92" s="302">
        <v>0</v>
      </c>
      <c r="K92" s="302">
        <v>38091.85</v>
      </c>
      <c r="L92" s="302">
        <v>270.23</v>
      </c>
      <c r="M92" s="302">
        <v>0</v>
      </c>
      <c r="N92" s="302">
        <v>0</v>
      </c>
      <c r="O92" s="302">
        <v>270.23</v>
      </c>
      <c r="P92" s="302">
        <v>0</v>
      </c>
      <c r="Q92" s="302">
        <v>0</v>
      </c>
      <c r="R92" s="302">
        <v>37821.620000000003</v>
      </c>
      <c r="S92" s="302">
        <v>0</v>
      </c>
      <c r="T92" s="302">
        <v>336.16</v>
      </c>
      <c r="U92" s="302">
        <v>0</v>
      </c>
      <c r="V92" s="302">
        <v>0</v>
      </c>
      <c r="W92" s="302">
        <v>336.16</v>
      </c>
      <c r="X92" s="302">
        <v>0</v>
      </c>
      <c r="Y92" s="302">
        <v>0</v>
      </c>
      <c r="Z92" s="302">
        <v>0</v>
      </c>
      <c r="AA92" s="302">
        <v>13.27</v>
      </c>
      <c r="AB92" s="302">
        <v>0</v>
      </c>
      <c r="AC92" s="302">
        <v>0</v>
      </c>
      <c r="AD92" s="302">
        <v>0</v>
      </c>
      <c r="AE92" s="302">
        <v>0</v>
      </c>
      <c r="AF92" s="302">
        <v>-30.31</v>
      </c>
      <c r="AG92" s="302">
        <v>30.98</v>
      </c>
      <c r="AH92" s="302">
        <v>82.81</v>
      </c>
      <c r="AI92" s="302">
        <v>0</v>
      </c>
      <c r="AJ92" s="302">
        <v>0</v>
      </c>
      <c r="AK92" s="302">
        <v>0</v>
      </c>
      <c r="AL92" s="302">
        <v>0</v>
      </c>
      <c r="AM92" s="302">
        <v>0</v>
      </c>
      <c r="AN92" s="302">
        <v>0</v>
      </c>
      <c r="AO92" s="302">
        <v>0</v>
      </c>
      <c r="AP92" s="302">
        <v>201.47</v>
      </c>
      <c r="AQ92" s="302">
        <v>0</v>
      </c>
      <c r="AR92" s="302">
        <v>201</v>
      </c>
      <c r="AS92" s="302">
        <v>0</v>
      </c>
      <c r="AT92" s="295">
        <f t="shared" si="1"/>
        <v>703.61</v>
      </c>
      <c r="AU92" s="302">
        <v>0</v>
      </c>
      <c r="AV92" s="302">
        <v>0</v>
      </c>
      <c r="AW92" s="303">
        <v>91</v>
      </c>
      <c r="AX92" s="303">
        <v>300</v>
      </c>
      <c r="AY92" s="302">
        <v>363000.59</v>
      </c>
      <c r="AZ92" s="302">
        <v>63788.68</v>
      </c>
      <c r="BA92" s="301">
        <v>64.819175000000001</v>
      </c>
      <c r="BB92" s="301">
        <v>38.432621674621601</v>
      </c>
      <c r="BC92" s="301">
        <v>10.59</v>
      </c>
      <c r="BD92" s="301"/>
      <c r="BE92" s="300" t="s">
        <v>4204</v>
      </c>
      <c r="BF92" s="298"/>
      <c r="BG92" s="300" t="s">
        <v>333</v>
      </c>
      <c r="BH92" s="300" t="s">
        <v>193</v>
      </c>
      <c r="BI92" s="300" t="s">
        <v>334</v>
      </c>
      <c r="BJ92" s="300" t="s">
        <v>103</v>
      </c>
      <c r="BK92" s="299" t="s">
        <v>175</v>
      </c>
      <c r="BL92" s="301">
        <v>296184.73709552002</v>
      </c>
      <c r="BM92" s="299" t="s">
        <v>309</v>
      </c>
      <c r="BN92" s="301"/>
      <c r="BO92" s="304">
        <v>38835</v>
      </c>
      <c r="BP92" s="304">
        <v>47966</v>
      </c>
      <c r="BQ92" s="297" t="s">
        <v>4757</v>
      </c>
      <c r="BR92" s="297" t="s">
        <v>4764</v>
      </c>
      <c r="BS92" s="297">
        <v>38835</v>
      </c>
      <c r="BT92" s="297">
        <v>47966</v>
      </c>
      <c r="BU92" s="301">
        <v>0</v>
      </c>
      <c r="BV92" s="301">
        <v>13.27</v>
      </c>
      <c r="BW92" s="301">
        <v>0</v>
      </c>
    </row>
    <row r="93" spans="1:75" s="289" customFormat="1" ht="18.2" customHeight="1" x14ac:dyDescent="0.15">
      <c r="A93" s="291">
        <v>91</v>
      </c>
      <c r="B93" s="292" t="s">
        <v>305</v>
      </c>
      <c r="C93" s="292" t="s">
        <v>306</v>
      </c>
      <c r="D93" s="312">
        <v>45170</v>
      </c>
      <c r="E93" s="293" t="s">
        <v>1205</v>
      </c>
      <c r="F93" s="308">
        <v>0</v>
      </c>
      <c r="G93" s="308">
        <v>0</v>
      </c>
      <c r="H93" s="295">
        <v>46350.15</v>
      </c>
      <c r="I93" s="295">
        <v>0</v>
      </c>
      <c r="J93" s="295">
        <v>0</v>
      </c>
      <c r="K93" s="295">
        <v>46350.15</v>
      </c>
      <c r="L93" s="295">
        <v>344.36</v>
      </c>
      <c r="M93" s="295">
        <v>0</v>
      </c>
      <c r="N93" s="295">
        <v>0</v>
      </c>
      <c r="O93" s="295">
        <v>344.36</v>
      </c>
      <c r="P93" s="295">
        <v>0</v>
      </c>
      <c r="Q93" s="295">
        <v>0</v>
      </c>
      <c r="R93" s="295">
        <v>46005.79</v>
      </c>
      <c r="S93" s="295">
        <v>0</v>
      </c>
      <c r="T93" s="295">
        <v>366.94</v>
      </c>
      <c r="U93" s="295">
        <v>0</v>
      </c>
      <c r="V93" s="295">
        <v>0</v>
      </c>
      <c r="W93" s="295">
        <v>366.94</v>
      </c>
      <c r="X93" s="295">
        <v>0</v>
      </c>
      <c r="Y93" s="295">
        <v>0</v>
      </c>
      <c r="Z93" s="295">
        <v>0</v>
      </c>
      <c r="AA93" s="295">
        <v>56.54</v>
      </c>
      <c r="AB93" s="295">
        <v>0</v>
      </c>
      <c r="AC93" s="295">
        <v>0</v>
      </c>
      <c r="AD93" s="295">
        <v>0</v>
      </c>
      <c r="AE93" s="295">
        <v>0</v>
      </c>
      <c r="AF93" s="295">
        <v>-38.450000000000003</v>
      </c>
      <c r="AG93" s="295">
        <v>38.39</v>
      </c>
      <c r="AH93" s="295">
        <v>100.49</v>
      </c>
      <c r="AI93" s="295">
        <v>0</v>
      </c>
      <c r="AJ93" s="295">
        <v>0</v>
      </c>
      <c r="AK93" s="295">
        <v>0</v>
      </c>
      <c r="AL93" s="295">
        <v>0</v>
      </c>
      <c r="AM93" s="295">
        <v>0</v>
      </c>
      <c r="AN93" s="295">
        <v>0</v>
      </c>
      <c r="AO93" s="295">
        <v>0</v>
      </c>
      <c r="AP93" s="295">
        <v>0.17</v>
      </c>
      <c r="AQ93" s="295">
        <v>0</v>
      </c>
      <c r="AR93" s="295">
        <v>0.1</v>
      </c>
      <c r="AS93" s="295">
        <v>0</v>
      </c>
      <c r="AT93" s="295">
        <f t="shared" si="1"/>
        <v>868.34</v>
      </c>
      <c r="AU93" s="295">
        <v>0</v>
      </c>
      <c r="AV93" s="295">
        <v>0</v>
      </c>
      <c r="AW93" s="296">
        <v>91</v>
      </c>
      <c r="AX93" s="296">
        <v>300</v>
      </c>
      <c r="AY93" s="295">
        <v>333000.33</v>
      </c>
      <c r="AZ93" s="295">
        <v>81412.210000000006</v>
      </c>
      <c r="BA93" s="294">
        <v>89.999911999999995</v>
      </c>
      <c r="BB93" s="294">
        <v>50.858674042757002</v>
      </c>
      <c r="BC93" s="294">
        <v>9.5</v>
      </c>
      <c r="BD93" s="294"/>
      <c r="BE93" s="293" t="s">
        <v>4204</v>
      </c>
      <c r="BF93" s="291"/>
      <c r="BG93" s="293" t="s">
        <v>349</v>
      </c>
      <c r="BH93" s="293" t="s">
        <v>185</v>
      </c>
      <c r="BI93" s="293" t="s">
        <v>396</v>
      </c>
      <c r="BJ93" s="293" t="s">
        <v>103</v>
      </c>
      <c r="BK93" s="292" t="s">
        <v>175</v>
      </c>
      <c r="BL93" s="294">
        <v>360275.75804584002</v>
      </c>
      <c r="BM93" s="292" t="s">
        <v>309</v>
      </c>
      <c r="BN93" s="294"/>
      <c r="BO93" s="297">
        <v>38814</v>
      </c>
      <c r="BP93" s="297">
        <v>47945</v>
      </c>
      <c r="BQ93" s="297" t="s">
        <v>4757</v>
      </c>
      <c r="BR93" s="297" t="s">
        <v>4764</v>
      </c>
      <c r="BS93" s="297">
        <v>38814</v>
      </c>
      <c r="BT93" s="297">
        <v>47945</v>
      </c>
      <c r="BU93" s="294">
        <v>0</v>
      </c>
      <c r="BV93" s="294">
        <v>56.54</v>
      </c>
      <c r="BW93" s="294">
        <v>0</v>
      </c>
    </row>
    <row r="94" spans="1:75" s="289" customFormat="1" ht="18.2" customHeight="1" x14ac:dyDescent="0.15">
      <c r="A94" s="298">
        <v>92</v>
      </c>
      <c r="B94" s="299" t="s">
        <v>305</v>
      </c>
      <c r="C94" s="299" t="s">
        <v>306</v>
      </c>
      <c r="D94" s="313">
        <v>45170</v>
      </c>
      <c r="E94" s="300" t="s">
        <v>1206</v>
      </c>
      <c r="F94" s="309">
        <v>158</v>
      </c>
      <c r="G94" s="309">
        <v>157</v>
      </c>
      <c r="H94" s="302">
        <v>56933.599999999999</v>
      </c>
      <c r="I94" s="302">
        <v>37930.230000000003</v>
      </c>
      <c r="J94" s="302">
        <v>0</v>
      </c>
      <c r="K94" s="302">
        <v>94863.83</v>
      </c>
      <c r="L94" s="302">
        <v>422.91</v>
      </c>
      <c r="M94" s="302">
        <v>0</v>
      </c>
      <c r="N94" s="302">
        <v>0</v>
      </c>
      <c r="O94" s="302">
        <v>0</v>
      </c>
      <c r="P94" s="302">
        <v>0</v>
      </c>
      <c r="Q94" s="302">
        <v>0</v>
      </c>
      <c r="R94" s="302">
        <v>94863.83</v>
      </c>
      <c r="S94" s="302">
        <v>99229.67</v>
      </c>
      <c r="T94" s="302">
        <v>450.72</v>
      </c>
      <c r="U94" s="302">
        <v>0</v>
      </c>
      <c r="V94" s="302">
        <v>0</v>
      </c>
      <c r="W94" s="302">
        <v>0</v>
      </c>
      <c r="X94" s="302">
        <v>0</v>
      </c>
      <c r="Y94" s="302">
        <v>0</v>
      </c>
      <c r="Z94" s="302">
        <v>99680.39</v>
      </c>
      <c r="AA94" s="302">
        <v>0</v>
      </c>
      <c r="AB94" s="302">
        <v>0</v>
      </c>
      <c r="AC94" s="302">
        <v>0</v>
      </c>
      <c r="AD94" s="302">
        <v>0</v>
      </c>
      <c r="AE94" s="302">
        <v>0</v>
      </c>
      <c r="AF94" s="302">
        <v>0</v>
      </c>
      <c r="AG94" s="302">
        <v>0</v>
      </c>
      <c r="AH94" s="302">
        <v>0</v>
      </c>
      <c r="AI94" s="302">
        <v>0</v>
      </c>
      <c r="AJ94" s="302">
        <v>0</v>
      </c>
      <c r="AK94" s="302">
        <v>0</v>
      </c>
      <c r="AL94" s="302">
        <v>0</v>
      </c>
      <c r="AM94" s="302">
        <v>0</v>
      </c>
      <c r="AN94" s="302">
        <v>0</v>
      </c>
      <c r="AO94" s="302">
        <v>0</v>
      </c>
      <c r="AP94" s="302">
        <v>0</v>
      </c>
      <c r="AQ94" s="302">
        <v>0</v>
      </c>
      <c r="AR94" s="302">
        <v>0</v>
      </c>
      <c r="AS94" s="302">
        <v>0</v>
      </c>
      <c r="AT94" s="295">
        <f t="shared" si="1"/>
        <v>0</v>
      </c>
      <c r="AU94" s="302">
        <v>38353.14</v>
      </c>
      <c r="AV94" s="302">
        <v>99680.39</v>
      </c>
      <c r="AW94" s="303">
        <v>91</v>
      </c>
      <c r="AX94" s="303">
        <v>300</v>
      </c>
      <c r="AY94" s="302">
        <v>408998.22</v>
      </c>
      <c r="AZ94" s="302">
        <v>99992.77</v>
      </c>
      <c r="BA94" s="301">
        <v>90.000387000000003</v>
      </c>
      <c r="BB94" s="301">
        <v>85.383987385310107</v>
      </c>
      <c r="BC94" s="301">
        <v>9.5</v>
      </c>
      <c r="BD94" s="301"/>
      <c r="BE94" s="300" t="s">
        <v>4204</v>
      </c>
      <c r="BF94" s="298"/>
      <c r="BG94" s="300" t="s">
        <v>397</v>
      </c>
      <c r="BH94" s="300" t="s">
        <v>215</v>
      </c>
      <c r="BI94" s="300" t="s">
        <v>398</v>
      </c>
      <c r="BJ94" s="300" t="s">
        <v>4205</v>
      </c>
      <c r="BK94" s="299" t="s">
        <v>175</v>
      </c>
      <c r="BL94" s="301">
        <v>742887.75965768006</v>
      </c>
      <c r="BM94" s="299" t="s">
        <v>309</v>
      </c>
      <c r="BN94" s="301"/>
      <c r="BO94" s="304">
        <v>38814</v>
      </c>
      <c r="BP94" s="304">
        <v>47945</v>
      </c>
      <c r="BQ94" s="297" t="s">
        <v>4123</v>
      </c>
      <c r="BR94" s="297" t="s">
        <v>4760</v>
      </c>
      <c r="BS94" s="297">
        <v>38814</v>
      </c>
      <c r="BT94" s="297">
        <v>47945</v>
      </c>
      <c r="BU94" s="301">
        <v>37922.720000000001</v>
      </c>
      <c r="BV94" s="301">
        <v>69.44</v>
      </c>
      <c r="BW94" s="301">
        <v>0</v>
      </c>
    </row>
    <row r="95" spans="1:75" s="289" customFormat="1" ht="18.2" customHeight="1" x14ac:dyDescent="0.15">
      <c r="A95" s="291">
        <v>93</v>
      </c>
      <c r="B95" s="292" t="s">
        <v>305</v>
      </c>
      <c r="C95" s="292" t="s">
        <v>306</v>
      </c>
      <c r="D95" s="312">
        <v>45170</v>
      </c>
      <c r="E95" s="293" t="s">
        <v>1207</v>
      </c>
      <c r="F95" s="308">
        <v>152</v>
      </c>
      <c r="G95" s="308">
        <v>151</v>
      </c>
      <c r="H95" s="295">
        <v>45933.87</v>
      </c>
      <c r="I95" s="295">
        <v>30000.75</v>
      </c>
      <c r="J95" s="295">
        <v>0</v>
      </c>
      <c r="K95" s="295">
        <v>75934.62</v>
      </c>
      <c r="L95" s="295">
        <v>341.25</v>
      </c>
      <c r="M95" s="295">
        <v>0</v>
      </c>
      <c r="N95" s="295">
        <v>0</v>
      </c>
      <c r="O95" s="295">
        <v>0</v>
      </c>
      <c r="P95" s="295">
        <v>0</v>
      </c>
      <c r="Q95" s="295">
        <v>0</v>
      </c>
      <c r="R95" s="295">
        <v>75934.62</v>
      </c>
      <c r="S95" s="295">
        <v>76437.63</v>
      </c>
      <c r="T95" s="295">
        <v>363.64</v>
      </c>
      <c r="U95" s="295">
        <v>0</v>
      </c>
      <c r="V95" s="295">
        <v>0</v>
      </c>
      <c r="W95" s="295">
        <v>0</v>
      </c>
      <c r="X95" s="295">
        <v>0</v>
      </c>
      <c r="Y95" s="295">
        <v>0</v>
      </c>
      <c r="Z95" s="295">
        <v>76801.27</v>
      </c>
      <c r="AA95" s="295">
        <v>0</v>
      </c>
      <c r="AB95" s="295">
        <v>0</v>
      </c>
      <c r="AC95" s="295">
        <v>0</v>
      </c>
      <c r="AD95" s="295">
        <v>0</v>
      </c>
      <c r="AE95" s="295">
        <v>0</v>
      </c>
      <c r="AF95" s="295">
        <v>0</v>
      </c>
      <c r="AG95" s="295">
        <v>0</v>
      </c>
      <c r="AH95" s="295">
        <v>0</v>
      </c>
      <c r="AI95" s="295">
        <v>0</v>
      </c>
      <c r="AJ95" s="295">
        <v>0</v>
      </c>
      <c r="AK95" s="295">
        <v>0</v>
      </c>
      <c r="AL95" s="295">
        <v>0</v>
      </c>
      <c r="AM95" s="295">
        <v>0</v>
      </c>
      <c r="AN95" s="295">
        <v>0</v>
      </c>
      <c r="AO95" s="295">
        <v>0</v>
      </c>
      <c r="AP95" s="295">
        <v>0</v>
      </c>
      <c r="AQ95" s="295">
        <v>0</v>
      </c>
      <c r="AR95" s="295">
        <v>0</v>
      </c>
      <c r="AS95" s="295">
        <v>0</v>
      </c>
      <c r="AT95" s="295">
        <f t="shared" si="1"/>
        <v>0</v>
      </c>
      <c r="AU95" s="295">
        <v>30342</v>
      </c>
      <c r="AV95" s="295">
        <v>76801.27</v>
      </c>
      <c r="AW95" s="296">
        <v>91</v>
      </c>
      <c r="AX95" s="296">
        <v>300</v>
      </c>
      <c r="AY95" s="295">
        <v>329998.62</v>
      </c>
      <c r="AZ95" s="295">
        <v>80678.77</v>
      </c>
      <c r="BA95" s="294">
        <v>90.000378999999995</v>
      </c>
      <c r="BB95" s="294">
        <v>84.708090854892603</v>
      </c>
      <c r="BC95" s="294">
        <v>9.5</v>
      </c>
      <c r="BD95" s="294"/>
      <c r="BE95" s="293" t="s">
        <v>4204</v>
      </c>
      <c r="BF95" s="291"/>
      <c r="BG95" s="293" t="s">
        <v>380</v>
      </c>
      <c r="BH95" s="293" t="s">
        <v>203</v>
      </c>
      <c r="BI95" s="293" t="s">
        <v>381</v>
      </c>
      <c r="BJ95" s="293" t="s">
        <v>4205</v>
      </c>
      <c r="BK95" s="292" t="s">
        <v>175</v>
      </c>
      <c r="BL95" s="294">
        <v>594651.29894352006</v>
      </c>
      <c r="BM95" s="292" t="s">
        <v>309</v>
      </c>
      <c r="BN95" s="294"/>
      <c r="BO95" s="297">
        <v>38814</v>
      </c>
      <c r="BP95" s="297">
        <v>47945</v>
      </c>
      <c r="BQ95" s="297" t="s">
        <v>4147</v>
      </c>
      <c r="BR95" s="297" t="s">
        <v>4788</v>
      </c>
      <c r="BS95" s="297">
        <v>38814</v>
      </c>
      <c r="BT95" s="297">
        <v>47945</v>
      </c>
      <c r="BU95" s="294">
        <v>29438.52</v>
      </c>
      <c r="BV95" s="294">
        <v>56.03</v>
      </c>
      <c r="BW95" s="294">
        <v>0</v>
      </c>
    </row>
    <row r="96" spans="1:75" s="289" customFormat="1" ht="18.2" customHeight="1" x14ac:dyDescent="0.15">
      <c r="A96" s="298">
        <v>94</v>
      </c>
      <c r="B96" s="299" t="s">
        <v>305</v>
      </c>
      <c r="C96" s="299" t="s">
        <v>306</v>
      </c>
      <c r="D96" s="313">
        <v>45170</v>
      </c>
      <c r="E96" s="300" t="s">
        <v>1208</v>
      </c>
      <c r="F96" s="309">
        <v>169</v>
      </c>
      <c r="G96" s="309">
        <v>168</v>
      </c>
      <c r="H96" s="302">
        <v>52385.85</v>
      </c>
      <c r="I96" s="302">
        <v>36085.879999999997</v>
      </c>
      <c r="J96" s="302">
        <v>0</v>
      </c>
      <c r="K96" s="302">
        <v>88471.73</v>
      </c>
      <c r="L96" s="302">
        <v>389.14</v>
      </c>
      <c r="M96" s="302">
        <v>0</v>
      </c>
      <c r="N96" s="302">
        <v>0</v>
      </c>
      <c r="O96" s="302">
        <v>0</v>
      </c>
      <c r="P96" s="302">
        <v>0</v>
      </c>
      <c r="Q96" s="302">
        <v>0</v>
      </c>
      <c r="R96" s="302">
        <v>88471.73</v>
      </c>
      <c r="S96" s="302">
        <v>98439.49</v>
      </c>
      <c r="T96" s="302">
        <v>414.72</v>
      </c>
      <c r="U96" s="302">
        <v>0</v>
      </c>
      <c r="V96" s="302">
        <v>0</v>
      </c>
      <c r="W96" s="302">
        <v>0</v>
      </c>
      <c r="X96" s="302">
        <v>0</v>
      </c>
      <c r="Y96" s="302">
        <v>0</v>
      </c>
      <c r="Z96" s="302">
        <v>98854.21</v>
      </c>
      <c r="AA96" s="302">
        <v>0</v>
      </c>
      <c r="AB96" s="302">
        <v>0</v>
      </c>
      <c r="AC96" s="302">
        <v>0</v>
      </c>
      <c r="AD96" s="302">
        <v>0</v>
      </c>
      <c r="AE96" s="302">
        <v>0</v>
      </c>
      <c r="AF96" s="302">
        <v>0</v>
      </c>
      <c r="AG96" s="302">
        <v>0</v>
      </c>
      <c r="AH96" s="302">
        <v>0</v>
      </c>
      <c r="AI96" s="302">
        <v>0</v>
      </c>
      <c r="AJ96" s="302">
        <v>0</v>
      </c>
      <c r="AK96" s="302">
        <v>0</v>
      </c>
      <c r="AL96" s="302">
        <v>0</v>
      </c>
      <c r="AM96" s="302">
        <v>0</v>
      </c>
      <c r="AN96" s="302">
        <v>0</v>
      </c>
      <c r="AO96" s="302">
        <v>0</v>
      </c>
      <c r="AP96" s="302">
        <v>0</v>
      </c>
      <c r="AQ96" s="302">
        <v>0</v>
      </c>
      <c r="AR96" s="302">
        <v>0</v>
      </c>
      <c r="AS96" s="302">
        <v>0</v>
      </c>
      <c r="AT96" s="295">
        <f t="shared" si="1"/>
        <v>0</v>
      </c>
      <c r="AU96" s="302">
        <v>36475.019999999997</v>
      </c>
      <c r="AV96" s="302">
        <v>98854.21</v>
      </c>
      <c r="AW96" s="303">
        <v>91</v>
      </c>
      <c r="AX96" s="303">
        <v>300</v>
      </c>
      <c r="AY96" s="302">
        <v>385997.16</v>
      </c>
      <c r="AZ96" s="302">
        <v>92007</v>
      </c>
      <c r="BA96" s="301">
        <v>87.754086000000001</v>
      </c>
      <c r="BB96" s="301">
        <v>84.382229645448504</v>
      </c>
      <c r="BC96" s="301">
        <v>9.5</v>
      </c>
      <c r="BD96" s="301"/>
      <c r="BE96" s="300" t="s">
        <v>4204</v>
      </c>
      <c r="BF96" s="298"/>
      <c r="BG96" s="300" t="s">
        <v>315</v>
      </c>
      <c r="BH96" s="300" t="s">
        <v>179</v>
      </c>
      <c r="BI96" s="300" t="s">
        <v>363</v>
      </c>
      <c r="BJ96" s="300" t="s">
        <v>4205</v>
      </c>
      <c r="BK96" s="299" t="s">
        <v>175</v>
      </c>
      <c r="BL96" s="301">
        <v>692830.61091607995</v>
      </c>
      <c r="BM96" s="299" t="s">
        <v>309</v>
      </c>
      <c r="BN96" s="301"/>
      <c r="BO96" s="304">
        <v>38817</v>
      </c>
      <c r="BP96" s="304">
        <v>47948</v>
      </c>
      <c r="BQ96" s="297" t="s">
        <v>931</v>
      </c>
      <c r="BR96" s="297" t="s">
        <v>4779</v>
      </c>
      <c r="BS96" s="297">
        <v>38817</v>
      </c>
      <c r="BT96" s="297">
        <v>47948</v>
      </c>
      <c r="BU96" s="301">
        <v>37147.870000000003</v>
      </c>
      <c r="BV96" s="301">
        <v>63.89</v>
      </c>
      <c r="BW96" s="301">
        <v>0</v>
      </c>
    </row>
    <row r="97" spans="1:75" s="289" customFormat="1" ht="18.2" customHeight="1" x14ac:dyDescent="0.15">
      <c r="A97" s="291">
        <v>95</v>
      </c>
      <c r="B97" s="292" t="s">
        <v>305</v>
      </c>
      <c r="C97" s="292" t="s">
        <v>306</v>
      </c>
      <c r="D97" s="312">
        <v>45170</v>
      </c>
      <c r="E97" s="293" t="s">
        <v>1209</v>
      </c>
      <c r="F97" s="308">
        <v>150</v>
      </c>
      <c r="G97" s="308">
        <v>149</v>
      </c>
      <c r="H97" s="295">
        <v>60260.89</v>
      </c>
      <c r="I97" s="295">
        <v>39015.300000000003</v>
      </c>
      <c r="J97" s="295">
        <v>0</v>
      </c>
      <c r="K97" s="295">
        <v>99276.19</v>
      </c>
      <c r="L97" s="295">
        <v>447.64</v>
      </c>
      <c r="M97" s="295">
        <v>0</v>
      </c>
      <c r="N97" s="295">
        <v>0</v>
      </c>
      <c r="O97" s="295">
        <v>0</v>
      </c>
      <c r="P97" s="295">
        <v>0</v>
      </c>
      <c r="Q97" s="295">
        <v>0</v>
      </c>
      <c r="R97" s="295">
        <v>99276.19</v>
      </c>
      <c r="S97" s="295">
        <v>97913.87</v>
      </c>
      <c r="T97" s="295">
        <v>477.07</v>
      </c>
      <c r="U97" s="295">
        <v>0</v>
      </c>
      <c r="V97" s="295">
        <v>0</v>
      </c>
      <c r="W97" s="295">
        <v>0</v>
      </c>
      <c r="X97" s="295">
        <v>0</v>
      </c>
      <c r="Y97" s="295">
        <v>0</v>
      </c>
      <c r="Z97" s="295">
        <v>98390.94</v>
      </c>
      <c r="AA97" s="295">
        <v>0</v>
      </c>
      <c r="AB97" s="295">
        <v>0</v>
      </c>
      <c r="AC97" s="295">
        <v>0</v>
      </c>
      <c r="AD97" s="295">
        <v>0</v>
      </c>
      <c r="AE97" s="295">
        <v>0</v>
      </c>
      <c r="AF97" s="295">
        <v>0</v>
      </c>
      <c r="AG97" s="295">
        <v>0</v>
      </c>
      <c r="AH97" s="295">
        <v>0</v>
      </c>
      <c r="AI97" s="295">
        <v>0</v>
      </c>
      <c r="AJ97" s="295">
        <v>0</v>
      </c>
      <c r="AK97" s="295">
        <v>0</v>
      </c>
      <c r="AL97" s="295">
        <v>0</v>
      </c>
      <c r="AM97" s="295">
        <v>0</v>
      </c>
      <c r="AN97" s="295">
        <v>0</v>
      </c>
      <c r="AO97" s="295">
        <v>0</v>
      </c>
      <c r="AP97" s="295">
        <v>0</v>
      </c>
      <c r="AQ97" s="295">
        <v>0</v>
      </c>
      <c r="AR97" s="295">
        <v>0</v>
      </c>
      <c r="AS97" s="295">
        <v>0</v>
      </c>
      <c r="AT97" s="295">
        <f t="shared" si="1"/>
        <v>0</v>
      </c>
      <c r="AU97" s="295">
        <v>39462.94</v>
      </c>
      <c r="AV97" s="295">
        <v>98390.94</v>
      </c>
      <c r="AW97" s="296">
        <v>91</v>
      </c>
      <c r="AX97" s="296">
        <v>300</v>
      </c>
      <c r="AY97" s="295">
        <v>433000.94</v>
      </c>
      <c r="AZ97" s="295">
        <v>105838.96</v>
      </c>
      <c r="BA97" s="294">
        <v>89.999803999999997</v>
      </c>
      <c r="BB97" s="294">
        <v>84.419174582467207</v>
      </c>
      <c r="BC97" s="294">
        <v>9.5</v>
      </c>
      <c r="BD97" s="294"/>
      <c r="BE97" s="293" t="s">
        <v>4204</v>
      </c>
      <c r="BF97" s="291"/>
      <c r="BG97" s="293" t="s">
        <v>315</v>
      </c>
      <c r="BH97" s="293" t="s">
        <v>179</v>
      </c>
      <c r="BI97" s="293" t="s">
        <v>401</v>
      </c>
      <c r="BJ97" s="293" t="s">
        <v>4205</v>
      </c>
      <c r="BK97" s="292" t="s">
        <v>175</v>
      </c>
      <c r="BL97" s="294">
        <v>777441.37440424005</v>
      </c>
      <c r="BM97" s="292" t="s">
        <v>309</v>
      </c>
      <c r="BN97" s="294"/>
      <c r="BO97" s="297">
        <v>38818</v>
      </c>
      <c r="BP97" s="297">
        <v>47949</v>
      </c>
      <c r="BQ97" s="297" t="s">
        <v>931</v>
      </c>
      <c r="BR97" s="297" t="s">
        <v>4779</v>
      </c>
      <c r="BS97" s="297">
        <v>38818</v>
      </c>
      <c r="BT97" s="297">
        <v>47949</v>
      </c>
      <c r="BU97" s="294">
        <v>37853.089999999997</v>
      </c>
      <c r="BV97" s="294">
        <v>73.5</v>
      </c>
      <c r="BW97" s="294">
        <v>0</v>
      </c>
    </row>
    <row r="98" spans="1:75" s="289" customFormat="1" ht="18.2" customHeight="1" x14ac:dyDescent="0.15">
      <c r="A98" s="298">
        <v>96</v>
      </c>
      <c r="B98" s="299" t="s">
        <v>305</v>
      </c>
      <c r="C98" s="299" t="s">
        <v>306</v>
      </c>
      <c r="D98" s="313">
        <v>45170</v>
      </c>
      <c r="E98" s="300" t="s">
        <v>1210</v>
      </c>
      <c r="F98" s="309">
        <v>177</v>
      </c>
      <c r="G98" s="309">
        <v>176</v>
      </c>
      <c r="H98" s="302">
        <v>34539.75</v>
      </c>
      <c r="I98" s="302">
        <v>24079.96</v>
      </c>
      <c r="J98" s="302">
        <v>0</v>
      </c>
      <c r="K98" s="302">
        <v>58619.71</v>
      </c>
      <c r="L98" s="302">
        <v>255.49</v>
      </c>
      <c r="M98" s="302">
        <v>0</v>
      </c>
      <c r="N98" s="302">
        <v>0</v>
      </c>
      <c r="O98" s="302">
        <v>0</v>
      </c>
      <c r="P98" s="302">
        <v>0</v>
      </c>
      <c r="Q98" s="302">
        <v>0</v>
      </c>
      <c r="R98" s="302">
        <v>58619.71</v>
      </c>
      <c r="S98" s="302">
        <v>69492.78</v>
      </c>
      <c r="T98" s="302">
        <v>276.32</v>
      </c>
      <c r="U98" s="302">
        <v>0</v>
      </c>
      <c r="V98" s="302">
        <v>0</v>
      </c>
      <c r="W98" s="302">
        <v>0</v>
      </c>
      <c r="X98" s="302">
        <v>0</v>
      </c>
      <c r="Y98" s="302">
        <v>0</v>
      </c>
      <c r="Z98" s="302">
        <v>69769.100000000006</v>
      </c>
      <c r="AA98" s="302">
        <v>0</v>
      </c>
      <c r="AB98" s="302">
        <v>0</v>
      </c>
      <c r="AC98" s="302">
        <v>0</v>
      </c>
      <c r="AD98" s="302">
        <v>0</v>
      </c>
      <c r="AE98" s="302">
        <v>0</v>
      </c>
      <c r="AF98" s="302">
        <v>0</v>
      </c>
      <c r="AG98" s="302">
        <v>0</v>
      </c>
      <c r="AH98" s="302">
        <v>0</v>
      </c>
      <c r="AI98" s="302">
        <v>0</v>
      </c>
      <c r="AJ98" s="302">
        <v>0</v>
      </c>
      <c r="AK98" s="302">
        <v>0</v>
      </c>
      <c r="AL98" s="302">
        <v>0</v>
      </c>
      <c r="AM98" s="302">
        <v>0</v>
      </c>
      <c r="AN98" s="302">
        <v>0</v>
      </c>
      <c r="AO98" s="302">
        <v>0</v>
      </c>
      <c r="AP98" s="302">
        <v>0</v>
      </c>
      <c r="AQ98" s="302">
        <v>0</v>
      </c>
      <c r="AR98" s="302">
        <v>0</v>
      </c>
      <c r="AS98" s="302">
        <v>0</v>
      </c>
      <c r="AT98" s="295">
        <f t="shared" si="1"/>
        <v>0</v>
      </c>
      <c r="AU98" s="302">
        <v>24335.45</v>
      </c>
      <c r="AV98" s="302">
        <v>69769.100000000006</v>
      </c>
      <c r="AW98" s="303">
        <v>91</v>
      </c>
      <c r="AX98" s="303">
        <v>300</v>
      </c>
      <c r="AY98" s="302">
        <v>250999.95</v>
      </c>
      <c r="AZ98" s="302">
        <v>60387.98</v>
      </c>
      <c r="BA98" s="301">
        <v>88.745035999999999</v>
      </c>
      <c r="BB98" s="301">
        <v>86.1464197719407</v>
      </c>
      <c r="BC98" s="301">
        <v>9.6</v>
      </c>
      <c r="BD98" s="301"/>
      <c r="BE98" s="300" t="s">
        <v>4204</v>
      </c>
      <c r="BF98" s="298"/>
      <c r="BG98" s="300" t="s">
        <v>312</v>
      </c>
      <c r="BH98" s="300" t="s">
        <v>196</v>
      </c>
      <c r="BI98" s="300" t="s">
        <v>314</v>
      </c>
      <c r="BJ98" s="300" t="s">
        <v>4205</v>
      </c>
      <c r="BK98" s="299" t="s">
        <v>175</v>
      </c>
      <c r="BL98" s="301">
        <v>459056.57650215999</v>
      </c>
      <c r="BM98" s="299" t="s">
        <v>309</v>
      </c>
      <c r="BN98" s="301"/>
      <c r="BO98" s="304">
        <v>38835</v>
      </c>
      <c r="BP98" s="304">
        <v>47966</v>
      </c>
      <c r="BQ98" s="297" t="s">
        <v>936</v>
      </c>
      <c r="BR98" s="297" t="s">
        <v>4769</v>
      </c>
      <c r="BS98" s="297">
        <v>38835</v>
      </c>
      <c r="BT98" s="297">
        <v>47966</v>
      </c>
      <c r="BU98" s="301">
        <v>27804.46</v>
      </c>
      <c r="BV98" s="301">
        <v>54.74</v>
      </c>
      <c r="BW98" s="301">
        <v>0</v>
      </c>
    </row>
    <row r="99" spans="1:75" s="289" customFormat="1" ht="18.2" customHeight="1" x14ac:dyDescent="0.15">
      <c r="A99" s="291">
        <v>97</v>
      </c>
      <c r="B99" s="292" t="s">
        <v>305</v>
      </c>
      <c r="C99" s="292" t="s">
        <v>306</v>
      </c>
      <c r="D99" s="312">
        <v>45170</v>
      </c>
      <c r="E99" s="293" t="s">
        <v>1211</v>
      </c>
      <c r="F99" s="308">
        <v>102</v>
      </c>
      <c r="G99" s="308">
        <v>101</v>
      </c>
      <c r="H99" s="295">
        <v>45494.49</v>
      </c>
      <c r="I99" s="295">
        <v>23441.19</v>
      </c>
      <c r="J99" s="295">
        <v>0</v>
      </c>
      <c r="K99" s="295">
        <v>68935.679999999993</v>
      </c>
      <c r="L99" s="295">
        <v>337.99</v>
      </c>
      <c r="M99" s="295">
        <v>0</v>
      </c>
      <c r="N99" s="295">
        <v>0</v>
      </c>
      <c r="O99" s="295">
        <v>0</v>
      </c>
      <c r="P99" s="295">
        <v>0</v>
      </c>
      <c r="Q99" s="295">
        <v>0</v>
      </c>
      <c r="R99" s="295">
        <v>68935.679999999993</v>
      </c>
      <c r="S99" s="295">
        <v>47071.96</v>
      </c>
      <c r="T99" s="295">
        <v>360.16</v>
      </c>
      <c r="U99" s="295">
        <v>0</v>
      </c>
      <c r="V99" s="295">
        <v>0</v>
      </c>
      <c r="W99" s="295">
        <v>0</v>
      </c>
      <c r="X99" s="295">
        <v>0</v>
      </c>
      <c r="Y99" s="295">
        <v>0</v>
      </c>
      <c r="Z99" s="295">
        <v>47432.12</v>
      </c>
      <c r="AA99" s="295">
        <v>0</v>
      </c>
      <c r="AB99" s="295">
        <v>0</v>
      </c>
      <c r="AC99" s="295">
        <v>0</v>
      </c>
      <c r="AD99" s="295">
        <v>0</v>
      </c>
      <c r="AE99" s="295">
        <v>0</v>
      </c>
      <c r="AF99" s="295">
        <v>0</v>
      </c>
      <c r="AG99" s="295">
        <v>0</v>
      </c>
      <c r="AH99" s="295">
        <v>0</v>
      </c>
      <c r="AI99" s="295">
        <v>0</v>
      </c>
      <c r="AJ99" s="295">
        <v>0</v>
      </c>
      <c r="AK99" s="295">
        <v>0</v>
      </c>
      <c r="AL99" s="295">
        <v>0</v>
      </c>
      <c r="AM99" s="295">
        <v>0</v>
      </c>
      <c r="AN99" s="295">
        <v>0</v>
      </c>
      <c r="AO99" s="295">
        <v>0</v>
      </c>
      <c r="AP99" s="295">
        <v>0</v>
      </c>
      <c r="AQ99" s="295">
        <v>0</v>
      </c>
      <c r="AR99" s="295">
        <v>0</v>
      </c>
      <c r="AS99" s="295">
        <v>0</v>
      </c>
      <c r="AT99" s="295">
        <f t="shared" si="1"/>
        <v>0</v>
      </c>
      <c r="AU99" s="295">
        <v>23779.18</v>
      </c>
      <c r="AV99" s="295">
        <v>47432.12</v>
      </c>
      <c r="AW99" s="296">
        <v>91</v>
      </c>
      <c r="AX99" s="296">
        <v>300</v>
      </c>
      <c r="AY99" s="295">
        <v>334999.32</v>
      </c>
      <c r="AZ99" s="295">
        <v>79907.33</v>
      </c>
      <c r="BA99" s="294">
        <v>87.985256000000007</v>
      </c>
      <c r="BB99" s="294">
        <v>75.904468993446301</v>
      </c>
      <c r="BC99" s="294">
        <v>9.5</v>
      </c>
      <c r="BD99" s="294"/>
      <c r="BE99" s="293" t="s">
        <v>4204</v>
      </c>
      <c r="BF99" s="291"/>
      <c r="BG99" s="293" t="s">
        <v>312</v>
      </c>
      <c r="BH99" s="293" t="s">
        <v>196</v>
      </c>
      <c r="BI99" s="293" t="s">
        <v>314</v>
      </c>
      <c r="BJ99" s="293" t="s">
        <v>4205</v>
      </c>
      <c r="BK99" s="292" t="s">
        <v>175</v>
      </c>
      <c r="BL99" s="294">
        <v>539841.92790528003</v>
      </c>
      <c r="BM99" s="292" t="s">
        <v>309</v>
      </c>
      <c r="BN99" s="294"/>
      <c r="BO99" s="297">
        <v>38835</v>
      </c>
      <c r="BP99" s="297">
        <v>47966</v>
      </c>
      <c r="BQ99" s="297" t="s">
        <v>4195</v>
      </c>
      <c r="BR99" s="297" t="s">
        <v>4771</v>
      </c>
      <c r="BS99" s="297">
        <v>38835</v>
      </c>
      <c r="BT99" s="297">
        <v>47966</v>
      </c>
      <c r="BU99" s="294">
        <v>19593.52</v>
      </c>
      <c r="BV99" s="294">
        <v>55.49</v>
      </c>
      <c r="BW99" s="294">
        <v>0</v>
      </c>
    </row>
    <row r="100" spans="1:75" s="289" customFormat="1" ht="18.2" customHeight="1" x14ac:dyDescent="0.15">
      <c r="A100" s="298">
        <v>98</v>
      </c>
      <c r="B100" s="299" t="s">
        <v>305</v>
      </c>
      <c r="C100" s="299" t="s">
        <v>306</v>
      </c>
      <c r="D100" s="313">
        <v>45170</v>
      </c>
      <c r="E100" s="300" t="s">
        <v>412</v>
      </c>
      <c r="F100" s="309">
        <v>122</v>
      </c>
      <c r="G100" s="309">
        <v>122</v>
      </c>
      <c r="H100" s="302">
        <v>0</v>
      </c>
      <c r="I100" s="302">
        <v>45385.13</v>
      </c>
      <c r="J100" s="302">
        <v>0</v>
      </c>
      <c r="K100" s="302">
        <v>45385.13</v>
      </c>
      <c r="L100" s="302">
        <v>0</v>
      </c>
      <c r="M100" s="302">
        <v>0</v>
      </c>
      <c r="N100" s="302">
        <v>0</v>
      </c>
      <c r="O100" s="302">
        <v>0</v>
      </c>
      <c r="P100" s="302">
        <v>0</v>
      </c>
      <c r="Q100" s="302">
        <v>0</v>
      </c>
      <c r="R100" s="302">
        <v>45385.13</v>
      </c>
      <c r="S100" s="302">
        <v>25599.41</v>
      </c>
      <c r="T100" s="302">
        <v>0</v>
      </c>
      <c r="U100" s="302">
        <v>0</v>
      </c>
      <c r="V100" s="302">
        <v>0</v>
      </c>
      <c r="W100" s="302">
        <v>0</v>
      </c>
      <c r="X100" s="302">
        <v>0</v>
      </c>
      <c r="Y100" s="302">
        <v>0</v>
      </c>
      <c r="Z100" s="302">
        <v>25599.41</v>
      </c>
      <c r="AA100" s="302">
        <v>0</v>
      </c>
      <c r="AB100" s="302">
        <v>0</v>
      </c>
      <c r="AC100" s="302">
        <v>0</v>
      </c>
      <c r="AD100" s="302">
        <v>0</v>
      </c>
      <c r="AE100" s="302">
        <v>0</v>
      </c>
      <c r="AF100" s="302">
        <v>0</v>
      </c>
      <c r="AG100" s="302">
        <v>0</v>
      </c>
      <c r="AH100" s="302">
        <v>0</v>
      </c>
      <c r="AI100" s="302">
        <v>0</v>
      </c>
      <c r="AJ100" s="302">
        <v>0</v>
      </c>
      <c r="AK100" s="302">
        <v>0</v>
      </c>
      <c r="AL100" s="302">
        <v>0</v>
      </c>
      <c r="AM100" s="302">
        <v>0</v>
      </c>
      <c r="AN100" s="302">
        <v>0</v>
      </c>
      <c r="AO100" s="302">
        <v>0</v>
      </c>
      <c r="AP100" s="302">
        <v>0</v>
      </c>
      <c r="AQ100" s="302">
        <v>0</v>
      </c>
      <c r="AR100" s="302">
        <v>0</v>
      </c>
      <c r="AS100" s="302">
        <v>0</v>
      </c>
      <c r="AT100" s="295">
        <f t="shared" si="1"/>
        <v>0</v>
      </c>
      <c r="AU100" s="302">
        <v>45385.13</v>
      </c>
      <c r="AV100" s="302">
        <v>25599.41</v>
      </c>
      <c r="AW100" s="303">
        <v>0</v>
      </c>
      <c r="AX100" s="303">
        <v>180</v>
      </c>
      <c r="AY100" s="302">
        <v>241998.92</v>
      </c>
      <c r="AZ100" s="302">
        <v>55825.33</v>
      </c>
      <c r="BA100" s="301">
        <v>85.091286999999994</v>
      </c>
      <c r="BB100" s="301">
        <v>69.177900468520505</v>
      </c>
      <c r="BC100" s="301">
        <v>9.6</v>
      </c>
      <c r="BD100" s="301"/>
      <c r="BE100" s="300" t="s">
        <v>4204</v>
      </c>
      <c r="BF100" s="298"/>
      <c r="BG100" s="300" t="s">
        <v>312</v>
      </c>
      <c r="BH100" s="300" t="s">
        <v>196</v>
      </c>
      <c r="BI100" s="300" t="s">
        <v>314</v>
      </c>
      <c r="BJ100" s="300" t="s">
        <v>4205</v>
      </c>
      <c r="BK100" s="299" t="s">
        <v>175</v>
      </c>
      <c r="BL100" s="301">
        <v>355415.31000247999</v>
      </c>
      <c r="BM100" s="299" t="s">
        <v>309</v>
      </c>
      <c r="BN100" s="301"/>
      <c r="BO100" s="304">
        <v>38835</v>
      </c>
      <c r="BP100" s="304">
        <v>44314</v>
      </c>
      <c r="BQ100" s="297" t="s">
        <v>931</v>
      </c>
      <c r="BR100" s="297" t="s">
        <v>4779</v>
      </c>
      <c r="BS100" s="297">
        <v>38835</v>
      </c>
      <c r="BT100" s="297">
        <v>44314</v>
      </c>
      <c r="BU100" s="301">
        <v>16538.47</v>
      </c>
      <c r="BV100" s="301">
        <v>0</v>
      </c>
      <c r="BW100" s="301">
        <v>0</v>
      </c>
    </row>
    <row r="101" spans="1:75" s="289" customFormat="1" ht="18.2" customHeight="1" x14ac:dyDescent="0.15">
      <c r="A101" s="291">
        <v>99</v>
      </c>
      <c r="B101" s="292" t="s">
        <v>305</v>
      </c>
      <c r="C101" s="292" t="s">
        <v>306</v>
      </c>
      <c r="D101" s="312">
        <v>45170</v>
      </c>
      <c r="E101" s="293" t="s">
        <v>1212</v>
      </c>
      <c r="F101" s="308">
        <v>75</v>
      </c>
      <c r="G101" s="308">
        <v>74</v>
      </c>
      <c r="H101" s="295">
        <v>61892.800000000003</v>
      </c>
      <c r="I101" s="295">
        <v>25673.64</v>
      </c>
      <c r="J101" s="295">
        <v>0</v>
      </c>
      <c r="K101" s="295">
        <v>87566.44</v>
      </c>
      <c r="L101" s="295">
        <v>459.77</v>
      </c>
      <c r="M101" s="295">
        <v>0</v>
      </c>
      <c r="N101" s="295">
        <v>0</v>
      </c>
      <c r="O101" s="295">
        <v>0</v>
      </c>
      <c r="P101" s="295">
        <v>0</v>
      </c>
      <c r="Q101" s="295">
        <v>0</v>
      </c>
      <c r="R101" s="295">
        <v>87566.44</v>
      </c>
      <c r="S101" s="295">
        <v>44607.86</v>
      </c>
      <c r="T101" s="295">
        <v>489.98</v>
      </c>
      <c r="U101" s="295">
        <v>0</v>
      </c>
      <c r="V101" s="295">
        <v>0</v>
      </c>
      <c r="W101" s="295">
        <v>0</v>
      </c>
      <c r="X101" s="295">
        <v>0</v>
      </c>
      <c r="Y101" s="295">
        <v>0</v>
      </c>
      <c r="Z101" s="295">
        <v>45097.84</v>
      </c>
      <c r="AA101" s="295">
        <v>0</v>
      </c>
      <c r="AB101" s="295">
        <v>0</v>
      </c>
      <c r="AC101" s="295">
        <v>0</v>
      </c>
      <c r="AD101" s="295">
        <v>0</v>
      </c>
      <c r="AE101" s="295">
        <v>0</v>
      </c>
      <c r="AF101" s="295">
        <v>0</v>
      </c>
      <c r="AG101" s="295">
        <v>0</v>
      </c>
      <c r="AH101" s="295">
        <v>0</v>
      </c>
      <c r="AI101" s="295">
        <v>0</v>
      </c>
      <c r="AJ101" s="295">
        <v>0</v>
      </c>
      <c r="AK101" s="295">
        <v>0</v>
      </c>
      <c r="AL101" s="295">
        <v>0</v>
      </c>
      <c r="AM101" s="295">
        <v>0</v>
      </c>
      <c r="AN101" s="295">
        <v>0</v>
      </c>
      <c r="AO101" s="295">
        <v>0</v>
      </c>
      <c r="AP101" s="295">
        <v>0</v>
      </c>
      <c r="AQ101" s="295">
        <v>0</v>
      </c>
      <c r="AR101" s="295">
        <v>0</v>
      </c>
      <c r="AS101" s="295">
        <v>0</v>
      </c>
      <c r="AT101" s="295">
        <f t="shared" si="1"/>
        <v>0</v>
      </c>
      <c r="AU101" s="295">
        <v>26133.41</v>
      </c>
      <c r="AV101" s="295">
        <v>45097.84</v>
      </c>
      <c r="AW101" s="296">
        <v>91</v>
      </c>
      <c r="AX101" s="296">
        <v>300</v>
      </c>
      <c r="AY101" s="295">
        <v>447699.8</v>
      </c>
      <c r="AZ101" s="295">
        <v>108704.96000000001</v>
      </c>
      <c r="BA101" s="294">
        <v>89.469103000000004</v>
      </c>
      <c r="BB101" s="294">
        <v>72.071144129056506</v>
      </c>
      <c r="BC101" s="294">
        <v>9.5</v>
      </c>
      <c r="BD101" s="294"/>
      <c r="BE101" s="293" t="s">
        <v>4204</v>
      </c>
      <c r="BF101" s="291"/>
      <c r="BG101" s="293" t="s">
        <v>317</v>
      </c>
      <c r="BH101" s="293" t="s">
        <v>390</v>
      </c>
      <c r="BI101" s="293" t="s">
        <v>404</v>
      </c>
      <c r="BJ101" s="293" t="s">
        <v>4205</v>
      </c>
      <c r="BK101" s="292" t="s">
        <v>175</v>
      </c>
      <c r="BL101" s="294">
        <v>685741.19801824004</v>
      </c>
      <c r="BM101" s="292" t="s">
        <v>309</v>
      </c>
      <c r="BN101" s="294"/>
      <c r="BO101" s="297">
        <v>38824</v>
      </c>
      <c r="BP101" s="297">
        <v>47955</v>
      </c>
      <c r="BQ101" s="297" t="s">
        <v>4123</v>
      </c>
      <c r="BR101" s="297" t="s">
        <v>4760</v>
      </c>
      <c r="BS101" s="297">
        <v>38824</v>
      </c>
      <c r="BT101" s="297">
        <v>47955</v>
      </c>
      <c r="BU101" s="294">
        <v>19576.48</v>
      </c>
      <c r="BV101" s="294">
        <v>75.48</v>
      </c>
      <c r="BW101" s="294">
        <v>0</v>
      </c>
    </row>
    <row r="102" spans="1:75" s="289" customFormat="1" ht="18.2" customHeight="1" x14ac:dyDescent="0.15">
      <c r="A102" s="298">
        <v>100</v>
      </c>
      <c r="B102" s="299" t="s">
        <v>305</v>
      </c>
      <c r="C102" s="299" t="s">
        <v>306</v>
      </c>
      <c r="D102" s="313">
        <v>45170</v>
      </c>
      <c r="E102" s="300" t="s">
        <v>1213</v>
      </c>
      <c r="F102" s="309">
        <v>151</v>
      </c>
      <c r="G102" s="309">
        <v>150</v>
      </c>
      <c r="H102" s="302">
        <v>106810.8</v>
      </c>
      <c r="I102" s="302">
        <v>70167.149999999994</v>
      </c>
      <c r="J102" s="302">
        <v>0</v>
      </c>
      <c r="K102" s="302">
        <v>176977.95</v>
      </c>
      <c r="L102" s="302">
        <v>796.86</v>
      </c>
      <c r="M102" s="302">
        <v>0</v>
      </c>
      <c r="N102" s="302">
        <v>0</v>
      </c>
      <c r="O102" s="302">
        <v>0</v>
      </c>
      <c r="P102" s="302">
        <v>0</v>
      </c>
      <c r="Q102" s="302">
        <v>0</v>
      </c>
      <c r="R102" s="302">
        <v>176977.95</v>
      </c>
      <c r="S102" s="302">
        <v>174435.3</v>
      </c>
      <c r="T102" s="302">
        <v>836.68</v>
      </c>
      <c r="U102" s="302">
        <v>0</v>
      </c>
      <c r="V102" s="302">
        <v>0</v>
      </c>
      <c r="W102" s="302">
        <v>0</v>
      </c>
      <c r="X102" s="302">
        <v>0</v>
      </c>
      <c r="Y102" s="302">
        <v>0</v>
      </c>
      <c r="Z102" s="302">
        <v>175271.98</v>
      </c>
      <c r="AA102" s="302">
        <v>0</v>
      </c>
      <c r="AB102" s="302">
        <v>0</v>
      </c>
      <c r="AC102" s="302">
        <v>0</v>
      </c>
      <c r="AD102" s="302">
        <v>0</v>
      </c>
      <c r="AE102" s="302">
        <v>0</v>
      </c>
      <c r="AF102" s="302">
        <v>0</v>
      </c>
      <c r="AG102" s="302">
        <v>0</v>
      </c>
      <c r="AH102" s="302">
        <v>0</v>
      </c>
      <c r="AI102" s="302">
        <v>0</v>
      </c>
      <c r="AJ102" s="302">
        <v>0</v>
      </c>
      <c r="AK102" s="302">
        <v>0</v>
      </c>
      <c r="AL102" s="302">
        <v>0</v>
      </c>
      <c r="AM102" s="302">
        <v>0</v>
      </c>
      <c r="AN102" s="302">
        <v>0</v>
      </c>
      <c r="AO102" s="302">
        <v>0</v>
      </c>
      <c r="AP102" s="302">
        <v>0</v>
      </c>
      <c r="AQ102" s="302">
        <v>0</v>
      </c>
      <c r="AR102" s="302">
        <v>0</v>
      </c>
      <c r="AS102" s="302">
        <v>0</v>
      </c>
      <c r="AT102" s="295">
        <f t="shared" si="1"/>
        <v>0</v>
      </c>
      <c r="AU102" s="302">
        <v>70964.009999999995</v>
      </c>
      <c r="AV102" s="302">
        <v>175271.98</v>
      </c>
      <c r="AW102" s="303">
        <v>91</v>
      </c>
      <c r="AX102" s="303">
        <v>300</v>
      </c>
      <c r="AY102" s="302">
        <v>771999.3</v>
      </c>
      <c r="AZ102" s="302">
        <v>188465.57</v>
      </c>
      <c r="BA102" s="301">
        <v>90.000080999999994</v>
      </c>
      <c r="BB102" s="301">
        <v>84.514268761206395</v>
      </c>
      <c r="BC102" s="301">
        <v>9.4</v>
      </c>
      <c r="BD102" s="301"/>
      <c r="BE102" s="300" t="s">
        <v>4204</v>
      </c>
      <c r="BF102" s="298"/>
      <c r="BG102" s="300" t="s">
        <v>326</v>
      </c>
      <c r="BH102" s="300" t="s">
        <v>239</v>
      </c>
      <c r="BI102" s="300" t="s">
        <v>405</v>
      </c>
      <c r="BJ102" s="300" t="s">
        <v>4205</v>
      </c>
      <c r="BK102" s="299" t="s">
        <v>175</v>
      </c>
      <c r="BL102" s="301">
        <v>1385931.3163332001</v>
      </c>
      <c r="BM102" s="299" t="s">
        <v>309</v>
      </c>
      <c r="BN102" s="301"/>
      <c r="BO102" s="304">
        <v>38828</v>
      </c>
      <c r="BP102" s="304">
        <v>47959</v>
      </c>
      <c r="BQ102" s="297" t="s">
        <v>962</v>
      </c>
      <c r="BR102" s="297" t="s">
        <v>4767</v>
      </c>
      <c r="BS102" s="297">
        <v>38828</v>
      </c>
      <c r="BT102" s="297">
        <v>47959</v>
      </c>
      <c r="BU102" s="301">
        <v>58513.31</v>
      </c>
      <c r="BV102" s="301">
        <v>72.17</v>
      </c>
      <c r="BW102" s="301">
        <v>0</v>
      </c>
    </row>
    <row r="103" spans="1:75" s="289" customFormat="1" ht="18.2" customHeight="1" x14ac:dyDescent="0.15">
      <c r="A103" s="291">
        <v>101</v>
      </c>
      <c r="B103" s="292" t="s">
        <v>305</v>
      </c>
      <c r="C103" s="292" t="s">
        <v>306</v>
      </c>
      <c r="D103" s="312">
        <v>45170</v>
      </c>
      <c r="E103" s="293" t="s">
        <v>1214</v>
      </c>
      <c r="F103" s="308">
        <v>130</v>
      </c>
      <c r="G103" s="308">
        <v>129</v>
      </c>
      <c r="H103" s="295">
        <v>6874.74</v>
      </c>
      <c r="I103" s="295">
        <v>6178.09</v>
      </c>
      <c r="J103" s="295">
        <v>0</v>
      </c>
      <c r="K103" s="295">
        <v>13052.83</v>
      </c>
      <c r="L103" s="295">
        <v>77.989999999999995</v>
      </c>
      <c r="M103" s="295">
        <v>0</v>
      </c>
      <c r="N103" s="295">
        <v>0</v>
      </c>
      <c r="O103" s="295">
        <v>0</v>
      </c>
      <c r="P103" s="295">
        <v>0</v>
      </c>
      <c r="Q103" s="295">
        <v>0</v>
      </c>
      <c r="R103" s="295">
        <v>13052.83</v>
      </c>
      <c r="S103" s="295">
        <v>11199.5</v>
      </c>
      <c r="T103" s="295">
        <v>56.72</v>
      </c>
      <c r="U103" s="295">
        <v>0</v>
      </c>
      <c r="V103" s="295">
        <v>0</v>
      </c>
      <c r="W103" s="295">
        <v>0</v>
      </c>
      <c r="X103" s="295">
        <v>0</v>
      </c>
      <c r="Y103" s="295">
        <v>0</v>
      </c>
      <c r="Z103" s="295">
        <v>11256.22</v>
      </c>
      <c r="AA103" s="295">
        <v>0</v>
      </c>
      <c r="AB103" s="295">
        <v>0</v>
      </c>
      <c r="AC103" s="295">
        <v>0</v>
      </c>
      <c r="AD103" s="295">
        <v>0</v>
      </c>
      <c r="AE103" s="295">
        <v>0</v>
      </c>
      <c r="AF103" s="295">
        <v>0</v>
      </c>
      <c r="AG103" s="295">
        <v>0</v>
      </c>
      <c r="AH103" s="295">
        <v>0</v>
      </c>
      <c r="AI103" s="295">
        <v>0</v>
      </c>
      <c r="AJ103" s="295">
        <v>0</v>
      </c>
      <c r="AK103" s="295">
        <v>0</v>
      </c>
      <c r="AL103" s="295">
        <v>0</v>
      </c>
      <c r="AM103" s="295">
        <v>0</v>
      </c>
      <c r="AN103" s="295">
        <v>0</v>
      </c>
      <c r="AO103" s="295">
        <v>0</v>
      </c>
      <c r="AP103" s="295">
        <v>0</v>
      </c>
      <c r="AQ103" s="295">
        <v>0</v>
      </c>
      <c r="AR103" s="295">
        <v>0</v>
      </c>
      <c r="AS103" s="295">
        <v>0</v>
      </c>
      <c r="AT103" s="295">
        <f t="shared" si="1"/>
        <v>0</v>
      </c>
      <c r="AU103" s="295">
        <v>6256.08</v>
      </c>
      <c r="AV103" s="295">
        <v>11256.22</v>
      </c>
      <c r="AW103" s="296">
        <v>91</v>
      </c>
      <c r="AX103" s="296">
        <v>300</v>
      </c>
      <c r="AY103" s="295">
        <v>204999.4</v>
      </c>
      <c r="AZ103" s="295">
        <v>14940.51</v>
      </c>
      <c r="BA103" s="294">
        <v>26.829343000000001</v>
      </c>
      <c r="BB103" s="294">
        <v>23.439551473858</v>
      </c>
      <c r="BC103" s="294">
        <v>9.9</v>
      </c>
      <c r="BD103" s="294"/>
      <c r="BE103" s="293" t="s">
        <v>4204</v>
      </c>
      <c r="BF103" s="291"/>
      <c r="BG103" s="293" t="s">
        <v>344</v>
      </c>
      <c r="BH103" s="293" t="s">
        <v>213</v>
      </c>
      <c r="BI103" s="293" t="s">
        <v>345</v>
      </c>
      <c r="BJ103" s="293" t="s">
        <v>4205</v>
      </c>
      <c r="BK103" s="292" t="s">
        <v>175</v>
      </c>
      <c r="BL103" s="294">
        <v>102217.96480168001</v>
      </c>
      <c r="BM103" s="292" t="s">
        <v>309</v>
      </c>
      <c r="BN103" s="294"/>
      <c r="BO103" s="297">
        <v>38814</v>
      </c>
      <c r="BP103" s="297">
        <v>47945</v>
      </c>
      <c r="BQ103" s="297" t="s">
        <v>929</v>
      </c>
      <c r="BR103" s="297" t="s">
        <v>4777</v>
      </c>
      <c r="BS103" s="297">
        <v>38814</v>
      </c>
      <c r="BT103" s="297">
        <v>47945</v>
      </c>
      <c r="BU103" s="294">
        <v>7387.88</v>
      </c>
      <c r="BV103" s="294">
        <v>24.63</v>
      </c>
      <c r="BW103" s="294">
        <v>0</v>
      </c>
    </row>
    <row r="104" spans="1:75" s="289" customFormat="1" ht="18.2" customHeight="1" x14ac:dyDescent="0.15">
      <c r="A104" s="298">
        <v>102</v>
      </c>
      <c r="B104" s="299" t="s">
        <v>305</v>
      </c>
      <c r="C104" s="299" t="s">
        <v>306</v>
      </c>
      <c r="D104" s="313">
        <v>45170</v>
      </c>
      <c r="E104" s="300" t="s">
        <v>242</v>
      </c>
      <c r="F104" s="309">
        <v>156</v>
      </c>
      <c r="G104" s="309">
        <v>155</v>
      </c>
      <c r="H104" s="302">
        <v>34410.559999999998</v>
      </c>
      <c r="I104" s="302">
        <v>22566.720000000001</v>
      </c>
      <c r="J104" s="302">
        <v>0</v>
      </c>
      <c r="K104" s="302">
        <v>56977.279999999999</v>
      </c>
      <c r="L104" s="302">
        <v>254.57</v>
      </c>
      <c r="M104" s="302">
        <v>0</v>
      </c>
      <c r="N104" s="302">
        <v>0</v>
      </c>
      <c r="O104" s="302">
        <v>0</v>
      </c>
      <c r="P104" s="302">
        <v>0</v>
      </c>
      <c r="Q104" s="302">
        <v>0</v>
      </c>
      <c r="R104" s="302">
        <v>56977.279999999999</v>
      </c>
      <c r="S104" s="302">
        <v>59560.02</v>
      </c>
      <c r="T104" s="302">
        <v>275.27999999999997</v>
      </c>
      <c r="U104" s="302">
        <v>0</v>
      </c>
      <c r="V104" s="302">
        <v>0</v>
      </c>
      <c r="W104" s="302">
        <v>0</v>
      </c>
      <c r="X104" s="302">
        <v>0</v>
      </c>
      <c r="Y104" s="302">
        <v>0</v>
      </c>
      <c r="Z104" s="302">
        <v>59835.3</v>
      </c>
      <c r="AA104" s="302">
        <v>0</v>
      </c>
      <c r="AB104" s="302">
        <v>0</v>
      </c>
      <c r="AC104" s="302">
        <v>0</v>
      </c>
      <c r="AD104" s="302">
        <v>0</v>
      </c>
      <c r="AE104" s="302">
        <v>0</v>
      </c>
      <c r="AF104" s="302">
        <v>0</v>
      </c>
      <c r="AG104" s="302">
        <v>0</v>
      </c>
      <c r="AH104" s="302">
        <v>0</v>
      </c>
      <c r="AI104" s="302">
        <v>0</v>
      </c>
      <c r="AJ104" s="302">
        <v>0</v>
      </c>
      <c r="AK104" s="302">
        <v>0</v>
      </c>
      <c r="AL104" s="302">
        <v>0</v>
      </c>
      <c r="AM104" s="302">
        <v>0</v>
      </c>
      <c r="AN104" s="302">
        <v>0</v>
      </c>
      <c r="AO104" s="302">
        <v>0</v>
      </c>
      <c r="AP104" s="302">
        <v>0</v>
      </c>
      <c r="AQ104" s="302">
        <v>0</v>
      </c>
      <c r="AR104" s="302">
        <v>0</v>
      </c>
      <c r="AS104" s="302">
        <v>0</v>
      </c>
      <c r="AT104" s="295">
        <f t="shared" si="1"/>
        <v>0</v>
      </c>
      <c r="AU104" s="302">
        <v>22821.29</v>
      </c>
      <c r="AV104" s="302">
        <v>59835.3</v>
      </c>
      <c r="AW104" s="303">
        <v>91</v>
      </c>
      <c r="AX104" s="303">
        <v>300</v>
      </c>
      <c r="AY104" s="302">
        <v>272393.07</v>
      </c>
      <c r="AZ104" s="302">
        <v>60165.01</v>
      </c>
      <c r="BA104" s="301">
        <v>81.310220999999999</v>
      </c>
      <c r="BB104" s="301">
        <v>77.002151728702103</v>
      </c>
      <c r="BC104" s="301">
        <v>9.6</v>
      </c>
      <c r="BD104" s="301"/>
      <c r="BE104" s="300" t="s">
        <v>4204</v>
      </c>
      <c r="BF104" s="298"/>
      <c r="BG104" s="300" t="s">
        <v>320</v>
      </c>
      <c r="BH104" s="300" t="s">
        <v>197</v>
      </c>
      <c r="BI104" s="300" t="s">
        <v>373</v>
      </c>
      <c r="BJ104" s="300" t="s">
        <v>4205</v>
      </c>
      <c r="BK104" s="299" t="s">
        <v>175</v>
      </c>
      <c r="BL104" s="301">
        <v>446194.54949887999</v>
      </c>
      <c r="BM104" s="299" t="s">
        <v>309</v>
      </c>
      <c r="BN104" s="301"/>
      <c r="BO104" s="304">
        <v>38814</v>
      </c>
      <c r="BP104" s="304">
        <v>47945</v>
      </c>
      <c r="BQ104" s="297" t="s">
        <v>4666</v>
      </c>
      <c r="BR104" s="297" t="s">
        <v>4812</v>
      </c>
      <c r="BS104" s="297">
        <v>38814</v>
      </c>
      <c r="BT104" s="297">
        <v>47945</v>
      </c>
      <c r="BU104" s="301">
        <v>24788.66</v>
      </c>
      <c r="BV104" s="301">
        <v>54.54</v>
      </c>
      <c r="BW104" s="301">
        <v>0</v>
      </c>
    </row>
    <row r="105" spans="1:75" s="289" customFormat="1" ht="18.2" customHeight="1" x14ac:dyDescent="0.15">
      <c r="A105" s="291">
        <v>103</v>
      </c>
      <c r="B105" s="292" t="s">
        <v>305</v>
      </c>
      <c r="C105" s="292" t="s">
        <v>306</v>
      </c>
      <c r="D105" s="312">
        <v>45170</v>
      </c>
      <c r="E105" s="293" t="s">
        <v>1215</v>
      </c>
      <c r="F105" s="308">
        <v>166</v>
      </c>
      <c r="G105" s="308">
        <v>165</v>
      </c>
      <c r="H105" s="295">
        <v>38014.120000000003</v>
      </c>
      <c r="I105" s="295">
        <v>25712.33</v>
      </c>
      <c r="J105" s="295">
        <v>0</v>
      </c>
      <c r="K105" s="295">
        <v>63726.45</v>
      </c>
      <c r="L105" s="295">
        <v>281.22000000000003</v>
      </c>
      <c r="M105" s="295">
        <v>0</v>
      </c>
      <c r="N105" s="295">
        <v>0</v>
      </c>
      <c r="O105" s="295">
        <v>0</v>
      </c>
      <c r="P105" s="295">
        <v>0</v>
      </c>
      <c r="Q105" s="295">
        <v>0</v>
      </c>
      <c r="R105" s="295">
        <v>63726.45</v>
      </c>
      <c r="S105" s="295">
        <v>70867.12</v>
      </c>
      <c r="T105" s="295">
        <v>304.11</v>
      </c>
      <c r="U105" s="295">
        <v>0</v>
      </c>
      <c r="V105" s="295">
        <v>0</v>
      </c>
      <c r="W105" s="295">
        <v>0</v>
      </c>
      <c r="X105" s="295">
        <v>0</v>
      </c>
      <c r="Y105" s="295">
        <v>0</v>
      </c>
      <c r="Z105" s="295">
        <v>71171.23</v>
      </c>
      <c r="AA105" s="295">
        <v>0</v>
      </c>
      <c r="AB105" s="295">
        <v>0</v>
      </c>
      <c r="AC105" s="295">
        <v>0</v>
      </c>
      <c r="AD105" s="295">
        <v>0</v>
      </c>
      <c r="AE105" s="295">
        <v>0</v>
      </c>
      <c r="AF105" s="295">
        <v>0</v>
      </c>
      <c r="AG105" s="295">
        <v>0</v>
      </c>
      <c r="AH105" s="295">
        <v>0</v>
      </c>
      <c r="AI105" s="295">
        <v>0</v>
      </c>
      <c r="AJ105" s="295">
        <v>0</v>
      </c>
      <c r="AK105" s="295">
        <v>0</v>
      </c>
      <c r="AL105" s="295">
        <v>0</v>
      </c>
      <c r="AM105" s="295">
        <v>0</v>
      </c>
      <c r="AN105" s="295">
        <v>0</v>
      </c>
      <c r="AO105" s="295">
        <v>0</v>
      </c>
      <c r="AP105" s="295">
        <v>0</v>
      </c>
      <c r="AQ105" s="295">
        <v>0</v>
      </c>
      <c r="AR105" s="295">
        <v>0</v>
      </c>
      <c r="AS105" s="295">
        <v>0</v>
      </c>
      <c r="AT105" s="295">
        <f t="shared" si="1"/>
        <v>0</v>
      </c>
      <c r="AU105" s="295">
        <v>25993.55</v>
      </c>
      <c r="AV105" s="295">
        <v>71171.23</v>
      </c>
      <c r="AW105" s="296">
        <v>91</v>
      </c>
      <c r="AX105" s="296">
        <v>300</v>
      </c>
      <c r="AY105" s="295">
        <v>351999.69</v>
      </c>
      <c r="AZ105" s="295">
        <v>66464.94</v>
      </c>
      <c r="BA105" s="294">
        <v>69.602334999999997</v>
      </c>
      <c r="BB105" s="294">
        <v>66.734577978416098</v>
      </c>
      <c r="BC105" s="294">
        <v>9.6</v>
      </c>
      <c r="BD105" s="294"/>
      <c r="BE105" s="293" t="s">
        <v>4204</v>
      </c>
      <c r="BF105" s="291"/>
      <c r="BG105" s="293" t="s">
        <v>326</v>
      </c>
      <c r="BH105" s="293" t="s">
        <v>239</v>
      </c>
      <c r="BI105" s="293" t="s">
        <v>383</v>
      </c>
      <c r="BJ105" s="293" t="s">
        <v>4205</v>
      </c>
      <c r="BK105" s="292" t="s">
        <v>175</v>
      </c>
      <c r="BL105" s="294">
        <v>499047.94768919999</v>
      </c>
      <c r="BM105" s="292" t="s">
        <v>309</v>
      </c>
      <c r="BN105" s="294"/>
      <c r="BO105" s="297">
        <v>38827</v>
      </c>
      <c r="BP105" s="297">
        <v>47958</v>
      </c>
      <c r="BQ105" s="297" t="s">
        <v>937</v>
      </c>
      <c r="BR105" s="297" t="s">
        <v>4765</v>
      </c>
      <c r="BS105" s="297">
        <v>38827</v>
      </c>
      <c r="BT105" s="297">
        <v>47958</v>
      </c>
      <c r="BU105" s="294">
        <v>29502.83</v>
      </c>
      <c r="BV105" s="294">
        <v>60.25</v>
      </c>
      <c r="BW105" s="294">
        <v>0</v>
      </c>
    </row>
    <row r="106" spans="1:75" s="289" customFormat="1" ht="18.2" customHeight="1" x14ac:dyDescent="0.15">
      <c r="A106" s="298">
        <v>104</v>
      </c>
      <c r="B106" s="299" t="s">
        <v>305</v>
      </c>
      <c r="C106" s="299" t="s">
        <v>306</v>
      </c>
      <c r="D106" s="313">
        <v>45170</v>
      </c>
      <c r="E106" s="300" t="s">
        <v>314</v>
      </c>
      <c r="F106" s="309">
        <v>15</v>
      </c>
      <c r="G106" s="309">
        <v>14</v>
      </c>
      <c r="H106" s="302">
        <v>8726.3700000000008</v>
      </c>
      <c r="I106" s="302">
        <v>839.86</v>
      </c>
      <c r="J106" s="302">
        <v>0</v>
      </c>
      <c r="K106" s="302">
        <v>9566.23</v>
      </c>
      <c r="L106" s="302">
        <v>63.77</v>
      </c>
      <c r="M106" s="302">
        <v>0</v>
      </c>
      <c r="N106" s="302">
        <v>0</v>
      </c>
      <c r="O106" s="302">
        <v>0</v>
      </c>
      <c r="P106" s="302">
        <v>0</v>
      </c>
      <c r="Q106" s="302">
        <v>0</v>
      </c>
      <c r="R106" s="302">
        <v>9566.23</v>
      </c>
      <c r="S106" s="302">
        <v>1060.78</v>
      </c>
      <c r="T106" s="302">
        <v>71.989999999999995</v>
      </c>
      <c r="U106" s="302">
        <v>0</v>
      </c>
      <c r="V106" s="302">
        <v>0</v>
      </c>
      <c r="W106" s="302">
        <v>0</v>
      </c>
      <c r="X106" s="302">
        <v>0</v>
      </c>
      <c r="Y106" s="302">
        <v>0</v>
      </c>
      <c r="Z106" s="302">
        <v>1132.77</v>
      </c>
      <c r="AA106" s="302">
        <v>0</v>
      </c>
      <c r="AB106" s="302">
        <v>0</v>
      </c>
      <c r="AC106" s="302">
        <v>0</v>
      </c>
      <c r="AD106" s="302">
        <v>0</v>
      </c>
      <c r="AE106" s="302">
        <v>0</v>
      </c>
      <c r="AF106" s="302">
        <v>0</v>
      </c>
      <c r="AG106" s="302">
        <v>0</v>
      </c>
      <c r="AH106" s="302">
        <v>0</v>
      </c>
      <c r="AI106" s="302">
        <v>0</v>
      </c>
      <c r="AJ106" s="302">
        <v>0</v>
      </c>
      <c r="AK106" s="302">
        <v>0</v>
      </c>
      <c r="AL106" s="302">
        <v>0</v>
      </c>
      <c r="AM106" s="302">
        <v>0</v>
      </c>
      <c r="AN106" s="302">
        <v>0</v>
      </c>
      <c r="AO106" s="302">
        <v>0</v>
      </c>
      <c r="AP106" s="302">
        <v>0</v>
      </c>
      <c r="AQ106" s="302">
        <v>0</v>
      </c>
      <c r="AR106" s="302">
        <v>0</v>
      </c>
      <c r="AS106" s="302">
        <v>0</v>
      </c>
      <c r="AT106" s="295">
        <f t="shared" si="1"/>
        <v>0</v>
      </c>
      <c r="AU106" s="302">
        <v>903.63</v>
      </c>
      <c r="AV106" s="302">
        <v>1132.77</v>
      </c>
      <c r="AW106" s="303">
        <v>91</v>
      </c>
      <c r="AX106" s="303">
        <v>300</v>
      </c>
      <c r="AY106" s="302">
        <v>205002.87</v>
      </c>
      <c r="AZ106" s="302">
        <v>15056.34</v>
      </c>
      <c r="BA106" s="301">
        <v>27.072785</v>
      </c>
      <c r="BB106" s="301">
        <v>17.201025484981699</v>
      </c>
      <c r="BC106" s="301">
        <v>9.9</v>
      </c>
      <c r="BD106" s="301"/>
      <c r="BE106" s="300" t="s">
        <v>4204</v>
      </c>
      <c r="BF106" s="298"/>
      <c r="BG106" s="300" t="s">
        <v>344</v>
      </c>
      <c r="BH106" s="300" t="s">
        <v>213</v>
      </c>
      <c r="BI106" s="300" t="s">
        <v>345</v>
      </c>
      <c r="BJ106" s="300" t="s">
        <v>4205</v>
      </c>
      <c r="BK106" s="299" t="s">
        <v>175</v>
      </c>
      <c r="BL106" s="301">
        <v>74914.065488079999</v>
      </c>
      <c r="BM106" s="299" t="s">
        <v>309</v>
      </c>
      <c r="BN106" s="301"/>
      <c r="BO106" s="304">
        <v>38827</v>
      </c>
      <c r="BP106" s="304">
        <v>47958</v>
      </c>
      <c r="BQ106" s="297" t="s">
        <v>4123</v>
      </c>
      <c r="BR106" s="297" t="s">
        <v>4760</v>
      </c>
      <c r="BS106" s="297">
        <v>38827</v>
      </c>
      <c r="BT106" s="297">
        <v>47958</v>
      </c>
      <c r="BU106" s="301">
        <v>856.12</v>
      </c>
      <c r="BV106" s="301">
        <v>24.82</v>
      </c>
      <c r="BW106" s="301">
        <v>0</v>
      </c>
    </row>
    <row r="107" spans="1:75" s="289" customFormat="1" ht="18.2" customHeight="1" x14ac:dyDescent="0.15">
      <c r="A107" s="291">
        <v>105</v>
      </c>
      <c r="B107" s="292" t="s">
        <v>305</v>
      </c>
      <c r="C107" s="292" t="s">
        <v>306</v>
      </c>
      <c r="D107" s="312">
        <v>45170</v>
      </c>
      <c r="E107" s="293" t="s">
        <v>1216</v>
      </c>
      <c r="F107" s="308">
        <v>136</v>
      </c>
      <c r="G107" s="308">
        <v>135</v>
      </c>
      <c r="H107" s="295">
        <v>34002.01</v>
      </c>
      <c r="I107" s="295">
        <v>20714.990000000002</v>
      </c>
      <c r="J107" s="295">
        <v>0</v>
      </c>
      <c r="K107" s="295">
        <v>54717</v>
      </c>
      <c r="L107" s="295">
        <v>251.49</v>
      </c>
      <c r="M107" s="295">
        <v>0</v>
      </c>
      <c r="N107" s="295">
        <v>0</v>
      </c>
      <c r="O107" s="295">
        <v>0</v>
      </c>
      <c r="P107" s="295">
        <v>0</v>
      </c>
      <c r="Q107" s="295">
        <v>0</v>
      </c>
      <c r="R107" s="295">
        <v>54717</v>
      </c>
      <c r="S107" s="295">
        <v>49958.86</v>
      </c>
      <c r="T107" s="295">
        <v>272.02</v>
      </c>
      <c r="U107" s="295">
        <v>0</v>
      </c>
      <c r="V107" s="295">
        <v>0</v>
      </c>
      <c r="W107" s="295">
        <v>0</v>
      </c>
      <c r="X107" s="295">
        <v>0</v>
      </c>
      <c r="Y107" s="295">
        <v>0</v>
      </c>
      <c r="Z107" s="295">
        <v>50230.879999999997</v>
      </c>
      <c r="AA107" s="295">
        <v>0</v>
      </c>
      <c r="AB107" s="295">
        <v>0</v>
      </c>
      <c r="AC107" s="295">
        <v>0</v>
      </c>
      <c r="AD107" s="295">
        <v>0</v>
      </c>
      <c r="AE107" s="295">
        <v>0</v>
      </c>
      <c r="AF107" s="295">
        <v>0</v>
      </c>
      <c r="AG107" s="295">
        <v>0</v>
      </c>
      <c r="AH107" s="295">
        <v>0</v>
      </c>
      <c r="AI107" s="295">
        <v>0</v>
      </c>
      <c r="AJ107" s="295">
        <v>0</v>
      </c>
      <c r="AK107" s="295">
        <v>0</v>
      </c>
      <c r="AL107" s="295">
        <v>0</v>
      </c>
      <c r="AM107" s="295">
        <v>0</v>
      </c>
      <c r="AN107" s="295">
        <v>0</v>
      </c>
      <c r="AO107" s="295">
        <v>0</v>
      </c>
      <c r="AP107" s="295">
        <v>0</v>
      </c>
      <c r="AQ107" s="295">
        <v>0</v>
      </c>
      <c r="AR107" s="295">
        <v>0</v>
      </c>
      <c r="AS107" s="295">
        <v>0</v>
      </c>
      <c r="AT107" s="295">
        <f t="shared" si="1"/>
        <v>0</v>
      </c>
      <c r="AU107" s="295">
        <v>20966.48</v>
      </c>
      <c r="AV107" s="295">
        <v>50230.879999999997</v>
      </c>
      <c r="AW107" s="296">
        <v>91</v>
      </c>
      <c r="AX107" s="296">
        <v>300</v>
      </c>
      <c r="AY107" s="295">
        <v>341000.62</v>
      </c>
      <c r="AZ107" s="295">
        <v>59445.69</v>
      </c>
      <c r="BA107" s="294">
        <v>64.299880999999999</v>
      </c>
      <c r="BB107" s="294">
        <v>59.1850576328915</v>
      </c>
      <c r="BC107" s="294">
        <v>9.6</v>
      </c>
      <c r="BD107" s="294"/>
      <c r="BE107" s="293" t="s">
        <v>4204</v>
      </c>
      <c r="BF107" s="291"/>
      <c r="BG107" s="293" t="s">
        <v>315</v>
      </c>
      <c r="BH107" s="293" t="s">
        <v>179</v>
      </c>
      <c r="BI107" s="293" t="s">
        <v>363</v>
      </c>
      <c r="BJ107" s="293" t="s">
        <v>4205</v>
      </c>
      <c r="BK107" s="292" t="s">
        <v>175</v>
      </c>
      <c r="BL107" s="294">
        <v>428494.07983200002</v>
      </c>
      <c r="BM107" s="292" t="s">
        <v>309</v>
      </c>
      <c r="BN107" s="294"/>
      <c r="BO107" s="297">
        <v>38832</v>
      </c>
      <c r="BP107" s="297">
        <v>47963</v>
      </c>
      <c r="BQ107" s="297" t="s">
        <v>947</v>
      </c>
      <c r="BR107" s="297" t="s">
        <v>4774</v>
      </c>
      <c r="BS107" s="297">
        <v>38832</v>
      </c>
      <c r="BT107" s="297">
        <v>47963</v>
      </c>
      <c r="BU107" s="294">
        <v>21641.040000000001</v>
      </c>
      <c r="BV107" s="294">
        <v>53.89</v>
      </c>
      <c r="BW107" s="294">
        <v>0</v>
      </c>
    </row>
    <row r="108" spans="1:75" s="289" customFormat="1" ht="18.2" customHeight="1" x14ac:dyDescent="0.15">
      <c r="A108" s="298">
        <v>106</v>
      </c>
      <c r="B108" s="299" t="s">
        <v>305</v>
      </c>
      <c r="C108" s="299" t="s">
        <v>306</v>
      </c>
      <c r="D108" s="313">
        <v>45170</v>
      </c>
      <c r="E108" s="300" t="s">
        <v>1217</v>
      </c>
      <c r="F108" s="309">
        <v>111</v>
      </c>
      <c r="G108" s="309">
        <v>110</v>
      </c>
      <c r="H108" s="302">
        <v>36082.11</v>
      </c>
      <c r="I108" s="302">
        <v>19372.689999999999</v>
      </c>
      <c r="J108" s="302">
        <v>0</v>
      </c>
      <c r="K108" s="302">
        <v>55454.8</v>
      </c>
      <c r="L108" s="302">
        <v>266.87</v>
      </c>
      <c r="M108" s="302">
        <v>0</v>
      </c>
      <c r="N108" s="302">
        <v>0</v>
      </c>
      <c r="O108" s="302">
        <v>0</v>
      </c>
      <c r="P108" s="302">
        <v>0</v>
      </c>
      <c r="Q108" s="302">
        <v>0</v>
      </c>
      <c r="R108" s="302">
        <v>55454.8</v>
      </c>
      <c r="S108" s="302">
        <v>41190.04</v>
      </c>
      <c r="T108" s="302">
        <v>288.66000000000003</v>
      </c>
      <c r="U108" s="302">
        <v>0</v>
      </c>
      <c r="V108" s="302">
        <v>0</v>
      </c>
      <c r="W108" s="302">
        <v>0</v>
      </c>
      <c r="X108" s="302">
        <v>0</v>
      </c>
      <c r="Y108" s="302">
        <v>0</v>
      </c>
      <c r="Z108" s="302">
        <v>41478.699999999997</v>
      </c>
      <c r="AA108" s="302">
        <v>0</v>
      </c>
      <c r="AB108" s="302">
        <v>0</v>
      </c>
      <c r="AC108" s="302">
        <v>0</v>
      </c>
      <c r="AD108" s="302">
        <v>0</v>
      </c>
      <c r="AE108" s="302">
        <v>0</v>
      </c>
      <c r="AF108" s="302">
        <v>0</v>
      </c>
      <c r="AG108" s="302">
        <v>0</v>
      </c>
      <c r="AH108" s="302">
        <v>0</v>
      </c>
      <c r="AI108" s="302">
        <v>0</v>
      </c>
      <c r="AJ108" s="302">
        <v>0</v>
      </c>
      <c r="AK108" s="302">
        <v>0</v>
      </c>
      <c r="AL108" s="302">
        <v>0</v>
      </c>
      <c r="AM108" s="302">
        <v>0</v>
      </c>
      <c r="AN108" s="302">
        <v>0</v>
      </c>
      <c r="AO108" s="302">
        <v>0</v>
      </c>
      <c r="AP108" s="302">
        <v>0</v>
      </c>
      <c r="AQ108" s="302">
        <v>0</v>
      </c>
      <c r="AR108" s="302">
        <v>0</v>
      </c>
      <c r="AS108" s="302">
        <v>0</v>
      </c>
      <c r="AT108" s="295">
        <f t="shared" si="1"/>
        <v>0</v>
      </c>
      <c r="AU108" s="302">
        <v>19639.560000000001</v>
      </c>
      <c r="AV108" s="302">
        <v>41478.699999999997</v>
      </c>
      <c r="AW108" s="303">
        <v>91</v>
      </c>
      <c r="AX108" s="303">
        <v>300</v>
      </c>
      <c r="AY108" s="302">
        <v>290001.83</v>
      </c>
      <c r="AZ108" s="302">
        <v>63081.74</v>
      </c>
      <c r="BA108" s="301">
        <v>80.171904999999995</v>
      </c>
      <c r="BB108" s="301">
        <v>70.478667160956604</v>
      </c>
      <c r="BC108" s="301">
        <v>9.6</v>
      </c>
      <c r="BD108" s="301"/>
      <c r="BE108" s="300" t="s">
        <v>4204</v>
      </c>
      <c r="BF108" s="298"/>
      <c r="BG108" s="300" t="s">
        <v>344</v>
      </c>
      <c r="BH108" s="300" t="s">
        <v>213</v>
      </c>
      <c r="BI108" s="300" t="s">
        <v>345</v>
      </c>
      <c r="BJ108" s="300" t="s">
        <v>4205</v>
      </c>
      <c r="BK108" s="299" t="s">
        <v>175</v>
      </c>
      <c r="BL108" s="301">
        <v>434271.86246079998</v>
      </c>
      <c r="BM108" s="299" t="s">
        <v>309</v>
      </c>
      <c r="BN108" s="301"/>
      <c r="BO108" s="304">
        <v>38826</v>
      </c>
      <c r="BP108" s="304">
        <v>47957</v>
      </c>
      <c r="BQ108" s="297" t="s">
        <v>937</v>
      </c>
      <c r="BR108" s="297" t="s">
        <v>4765</v>
      </c>
      <c r="BS108" s="297">
        <v>38826</v>
      </c>
      <c r="BT108" s="297">
        <v>47957</v>
      </c>
      <c r="BU108" s="301">
        <v>18365.599999999999</v>
      </c>
      <c r="BV108" s="301">
        <v>57.19</v>
      </c>
      <c r="BW108" s="301">
        <v>0</v>
      </c>
    </row>
    <row r="109" spans="1:75" s="289" customFormat="1" ht="18.2" customHeight="1" x14ac:dyDescent="0.15">
      <c r="A109" s="291">
        <v>107</v>
      </c>
      <c r="B109" s="292" t="s">
        <v>305</v>
      </c>
      <c r="C109" s="292" t="s">
        <v>306</v>
      </c>
      <c r="D109" s="312">
        <v>45170</v>
      </c>
      <c r="E109" s="293" t="s">
        <v>1218</v>
      </c>
      <c r="F109" s="308">
        <v>0</v>
      </c>
      <c r="G109" s="308">
        <v>0</v>
      </c>
      <c r="H109" s="295">
        <v>8651.08</v>
      </c>
      <c r="I109" s="295">
        <v>0</v>
      </c>
      <c r="J109" s="295">
        <v>0</v>
      </c>
      <c r="K109" s="295">
        <v>8651.08</v>
      </c>
      <c r="L109" s="295">
        <v>63.18</v>
      </c>
      <c r="M109" s="295">
        <v>0</v>
      </c>
      <c r="N109" s="295">
        <v>0</v>
      </c>
      <c r="O109" s="295">
        <v>63.18</v>
      </c>
      <c r="P109" s="295">
        <v>0</v>
      </c>
      <c r="Q109" s="295">
        <v>0</v>
      </c>
      <c r="R109" s="295">
        <v>8587.9</v>
      </c>
      <c r="S109" s="295">
        <v>0</v>
      </c>
      <c r="T109" s="295">
        <v>71.37</v>
      </c>
      <c r="U109" s="295">
        <v>0</v>
      </c>
      <c r="V109" s="295">
        <v>0</v>
      </c>
      <c r="W109" s="295">
        <v>71.37</v>
      </c>
      <c r="X109" s="295">
        <v>0</v>
      </c>
      <c r="Y109" s="295">
        <v>0</v>
      </c>
      <c r="Z109" s="295">
        <v>0</v>
      </c>
      <c r="AA109" s="295">
        <v>24.6</v>
      </c>
      <c r="AB109" s="295">
        <v>0</v>
      </c>
      <c r="AC109" s="295">
        <v>0</v>
      </c>
      <c r="AD109" s="295">
        <v>0</v>
      </c>
      <c r="AE109" s="295">
        <v>0</v>
      </c>
      <c r="AF109" s="295">
        <v>-8.9600000000000009</v>
      </c>
      <c r="AG109" s="295">
        <v>7.96</v>
      </c>
      <c r="AH109" s="295">
        <v>24.19</v>
      </c>
      <c r="AI109" s="295">
        <v>0</v>
      </c>
      <c r="AJ109" s="295">
        <v>0</v>
      </c>
      <c r="AK109" s="295">
        <v>0</v>
      </c>
      <c r="AL109" s="295">
        <v>0</v>
      </c>
      <c r="AM109" s="295">
        <v>0</v>
      </c>
      <c r="AN109" s="295">
        <v>0</v>
      </c>
      <c r="AO109" s="295">
        <v>0</v>
      </c>
      <c r="AP109" s="295">
        <v>9.4600000000000009</v>
      </c>
      <c r="AQ109" s="295">
        <v>0</v>
      </c>
      <c r="AR109" s="295">
        <v>9.44</v>
      </c>
      <c r="AS109" s="295">
        <v>0</v>
      </c>
      <c r="AT109" s="295">
        <f t="shared" si="1"/>
        <v>182.36</v>
      </c>
      <c r="AU109" s="295">
        <v>0</v>
      </c>
      <c r="AV109" s="295">
        <v>0</v>
      </c>
      <c r="AW109" s="296">
        <v>91</v>
      </c>
      <c r="AX109" s="296">
        <v>300</v>
      </c>
      <c r="AY109" s="295">
        <v>204998.3</v>
      </c>
      <c r="AZ109" s="295">
        <v>14922.56</v>
      </c>
      <c r="BA109" s="294">
        <v>26.829485999999999</v>
      </c>
      <c r="BB109" s="294">
        <v>15.440309358407699</v>
      </c>
      <c r="BC109" s="294">
        <v>9.9</v>
      </c>
      <c r="BD109" s="294"/>
      <c r="BE109" s="293" t="s">
        <v>4204</v>
      </c>
      <c r="BF109" s="291"/>
      <c r="BG109" s="293" t="s">
        <v>344</v>
      </c>
      <c r="BH109" s="293" t="s">
        <v>213</v>
      </c>
      <c r="BI109" s="293" t="s">
        <v>345</v>
      </c>
      <c r="BJ109" s="293" t="s">
        <v>103</v>
      </c>
      <c r="BK109" s="292" t="s">
        <v>175</v>
      </c>
      <c r="BL109" s="294">
        <v>67252.669338399995</v>
      </c>
      <c r="BM109" s="292" t="s">
        <v>309</v>
      </c>
      <c r="BN109" s="294"/>
      <c r="BO109" s="297">
        <v>38826</v>
      </c>
      <c r="BP109" s="297">
        <v>47957</v>
      </c>
      <c r="BQ109" s="297" t="s">
        <v>4757</v>
      </c>
      <c r="BR109" s="297" t="s">
        <v>4764</v>
      </c>
      <c r="BS109" s="297">
        <v>38826</v>
      </c>
      <c r="BT109" s="297">
        <v>47957</v>
      </c>
      <c r="BU109" s="294">
        <v>0</v>
      </c>
      <c r="BV109" s="294">
        <v>24.6</v>
      </c>
      <c r="BW109" s="294">
        <v>0</v>
      </c>
    </row>
    <row r="110" spans="1:75" s="289" customFormat="1" ht="18.2" customHeight="1" x14ac:dyDescent="0.15">
      <c r="A110" s="298">
        <v>108</v>
      </c>
      <c r="B110" s="299" t="s">
        <v>305</v>
      </c>
      <c r="C110" s="299" t="s">
        <v>306</v>
      </c>
      <c r="D110" s="313">
        <v>45170</v>
      </c>
      <c r="E110" s="300" t="s">
        <v>1219</v>
      </c>
      <c r="F110" s="309">
        <v>171</v>
      </c>
      <c r="G110" s="309">
        <v>170</v>
      </c>
      <c r="H110" s="302">
        <v>47619.73</v>
      </c>
      <c r="I110" s="302">
        <v>32986.43</v>
      </c>
      <c r="J110" s="302">
        <v>0</v>
      </c>
      <c r="K110" s="302">
        <v>80606.16</v>
      </c>
      <c r="L110" s="302">
        <v>353.71</v>
      </c>
      <c r="M110" s="302">
        <v>0</v>
      </c>
      <c r="N110" s="302">
        <v>0</v>
      </c>
      <c r="O110" s="302">
        <v>0</v>
      </c>
      <c r="P110" s="302">
        <v>0</v>
      </c>
      <c r="Q110" s="302">
        <v>0</v>
      </c>
      <c r="R110" s="302">
        <v>80606.16</v>
      </c>
      <c r="S110" s="302">
        <v>91232.56</v>
      </c>
      <c r="T110" s="302">
        <v>376.99</v>
      </c>
      <c r="U110" s="302">
        <v>0</v>
      </c>
      <c r="V110" s="302">
        <v>0</v>
      </c>
      <c r="W110" s="302">
        <v>0</v>
      </c>
      <c r="X110" s="302">
        <v>0</v>
      </c>
      <c r="Y110" s="302">
        <v>0</v>
      </c>
      <c r="Z110" s="302">
        <v>91609.55</v>
      </c>
      <c r="AA110" s="302">
        <v>0</v>
      </c>
      <c r="AB110" s="302">
        <v>0</v>
      </c>
      <c r="AC110" s="302">
        <v>0</v>
      </c>
      <c r="AD110" s="302">
        <v>0</v>
      </c>
      <c r="AE110" s="302">
        <v>0</v>
      </c>
      <c r="AF110" s="302">
        <v>0</v>
      </c>
      <c r="AG110" s="302">
        <v>0</v>
      </c>
      <c r="AH110" s="302">
        <v>0</v>
      </c>
      <c r="AI110" s="302">
        <v>0</v>
      </c>
      <c r="AJ110" s="302">
        <v>0</v>
      </c>
      <c r="AK110" s="302">
        <v>0</v>
      </c>
      <c r="AL110" s="302">
        <v>0</v>
      </c>
      <c r="AM110" s="302">
        <v>0</v>
      </c>
      <c r="AN110" s="302">
        <v>0</v>
      </c>
      <c r="AO110" s="302">
        <v>0</v>
      </c>
      <c r="AP110" s="302">
        <v>0</v>
      </c>
      <c r="AQ110" s="302">
        <v>0</v>
      </c>
      <c r="AR110" s="302">
        <v>0</v>
      </c>
      <c r="AS110" s="302">
        <v>0</v>
      </c>
      <c r="AT110" s="295">
        <f t="shared" si="1"/>
        <v>0</v>
      </c>
      <c r="AU110" s="302">
        <v>33340.14</v>
      </c>
      <c r="AV110" s="302">
        <v>91609.55</v>
      </c>
      <c r="AW110" s="303">
        <v>91</v>
      </c>
      <c r="AX110" s="303">
        <v>300</v>
      </c>
      <c r="AY110" s="302">
        <v>362498.19</v>
      </c>
      <c r="AZ110" s="302">
        <v>83633.679999999993</v>
      </c>
      <c r="BA110" s="301">
        <v>85.102549999999994</v>
      </c>
      <c r="BB110" s="301">
        <v>82.021857243493301</v>
      </c>
      <c r="BC110" s="301">
        <v>9.5</v>
      </c>
      <c r="BD110" s="301"/>
      <c r="BE110" s="300" t="s">
        <v>4204</v>
      </c>
      <c r="BF110" s="298"/>
      <c r="BG110" s="300" t="s">
        <v>380</v>
      </c>
      <c r="BH110" s="300" t="s">
        <v>203</v>
      </c>
      <c r="BI110" s="300" t="s">
        <v>381</v>
      </c>
      <c r="BJ110" s="300" t="s">
        <v>4205</v>
      </c>
      <c r="BK110" s="299" t="s">
        <v>175</v>
      </c>
      <c r="BL110" s="301">
        <v>631234.57715135999</v>
      </c>
      <c r="BM110" s="299" t="s">
        <v>309</v>
      </c>
      <c r="BN110" s="301"/>
      <c r="BO110" s="304">
        <v>38835</v>
      </c>
      <c r="BP110" s="304">
        <v>47966</v>
      </c>
      <c r="BQ110" s="297" t="s">
        <v>1001</v>
      </c>
      <c r="BR110" s="297" t="s">
        <v>4803</v>
      </c>
      <c r="BS110" s="297">
        <v>38835</v>
      </c>
      <c r="BT110" s="297">
        <v>47966</v>
      </c>
      <c r="BU110" s="301">
        <v>34289.68</v>
      </c>
      <c r="BV110" s="301">
        <v>58.08</v>
      </c>
      <c r="BW110" s="301">
        <v>0</v>
      </c>
    </row>
    <row r="111" spans="1:75" s="289" customFormat="1" ht="18.2" customHeight="1" x14ac:dyDescent="0.15">
      <c r="A111" s="291">
        <v>109</v>
      </c>
      <c r="B111" s="292" t="s">
        <v>305</v>
      </c>
      <c r="C111" s="292" t="s">
        <v>306</v>
      </c>
      <c r="D111" s="312">
        <v>45170</v>
      </c>
      <c r="E111" s="293" t="s">
        <v>1220</v>
      </c>
      <c r="F111" s="308">
        <v>0</v>
      </c>
      <c r="G111" s="308">
        <v>0</v>
      </c>
      <c r="H111" s="295">
        <v>20036.59</v>
      </c>
      <c r="I111" s="295">
        <v>0</v>
      </c>
      <c r="J111" s="295">
        <v>0</v>
      </c>
      <c r="K111" s="295">
        <v>20036.59</v>
      </c>
      <c r="L111" s="295">
        <v>552.65</v>
      </c>
      <c r="M111" s="295">
        <v>0</v>
      </c>
      <c r="N111" s="295">
        <v>0</v>
      </c>
      <c r="O111" s="295">
        <v>552.65</v>
      </c>
      <c r="P111" s="295">
        <v>0</v>
      </c>
      <c r="Q111" s="295">
        <v>0</v>
      </c>
      <c r="R111" s="295">
        <v>19483.939999999999</v>
      </c>
      <c r="S111" s="295">
        <v>0</v>
      </c>
      <c r="T111" s="295">
        <v>158.62</v>
      </c>
      <c r="U111" s="295">
        <v>0</v>
      </c>
      <c r="V111" s="295">
        <v>0</v>
      </c>
      <c r="W111" s="295">
        <v>158.62</v>
      </c>
      <c r="X111" s="295">
        <v>0</v>
      </c>
      <c r="Y111" s="295">
        <v>0</v>
      </c>
      <c r="Z111" s="295">
        <v>0</v>
      </c>
      <c r="AA111" s="295">
        <v>50.51</v>
      </c>
      <c r="AB111" s="295">
        <v>0</v>
      </c>
      <c r="AC111" s="295">
        <v>0</v>
      </c>
      <c r="AD111" s="295">
        <v>0</v>
      </c>
      <c r="AE111" s="295">
        <v>0</v>
      </c>
      <c r="AF111" s="295">
        <v>-35.82</v>
      </c>
      <c r="AG111" s="295">
        <v>33.14</v>
      </c>
      <c r="AH111" s="295">
        <v>97.37</v>
      </c>
      <c r="AI111" s="295">
        <v>0</v>
      </c>
      <c r="AJ111" s="295">
        <v>0</v>
      </c>
      <c r="AK111" s="295">
        <v>0</v>
      </c>
      <c r="AL111" s="295">
        <v>0</v>
      </c>
      <c r="AM111" s="295">
        <v>0</v>
      </c>
      <c r="AN111" s="295">
        <v>0</v>
      </c>
      <c r="AO111" s="295">
        <v>0</v>
      </c>
      <c r="AP111" s="295">
        <v>4.34</v>
      </c>
      <c r="AQ111" s="295">
        <v>0</v>
      </c>
      <c r="AR111" s="295">
        <v>5.25</v>
      </c>
      <c r="AS111" s="295">
        <v>0</v>
      </c>
      <c r="AT111" s="295">
        <f t="shared" si="1"/>
        <v>855.56</v>
      </c>
      <c r="AU111" s="295">
        <v>0</v>
      </c>
      <c r="AV111" s="295">
        <v>0</v>
      </c>
      <c r="AW111" s="296">
        <v>31</v>
      </c>
      <c r="AX111" s="296">
        <v>240</v>
      </c>
      <c r="AY111" s="295">
        <v>392001.05</v>
      </c>
      <c r="AZ111" s="295">
        <v>76305.78</v>
      </c>
      <c r="BA111" s="294">
        <v>71.800918999999993</v>
      </c>
      <c r="BB111" s="294">
        <v>18.3336674854888</v>
      </c>
      <c r="BC111" s="294">
        <v>9.5</v>
      </c>
      <c r="BD111" s="294"/>
      <c r="BE111" s="293" t="s">
        <v>4204</v>
      </c>
      <c r="BF111" s="291"/>
      <c r="BG111" s="293" t="s">
        <v>320</v>
      </c>
      <c r="BH111" s="293" t="s">
        <v>181</v>
      </c>
      <c r="BI111" s="293" t="s">
        <v>400</v>
      </c>
      <c r="BJ111" s="293" t="s">
        <v>103</v>
      </c>
      <c r="BK111" s="292" t="s">
        <v>175</v>
      </c>
      <c r="BL111" s="294">
        <v>152580.60459824</v>
      </c>
      <c r="BM111" s="292" t="s">
        <v>309</v>
      </c>
      <c r="BN111" s="294"/>
      <c r="BO111" s="297">
        <v>38834</v>
      </c>
      <c r="BP111" s="297">
        <v>46139</v>
      </c>
      <c r="BQ111" s="297" t="s">
        <v>4757</v>
      </c>
      <c r="BR111" s="297" t="s">
        <v>4764</v>
      </c>
      <c r="BS111" s="297">
        <v>38834</v>
      </c>
      <c r="BT111" s="297">
        <v>46139</v>
      </c>
      <c r="BU111" s="294">
        <v>0</v>
      </c>
      <c r="BV111" s="294">
        <v>50.51</v>
      </c>
      <c r="BW111" s="294">
        <v>0</v>
      </c>
    </row>
    <row r="112" spans="1:75" s="289" customFormat="1" ht="18.2" customHeight="1" x14ac:dyDescent="0.15">
      <c r="A112" s="298">
        <v>110</v>
      </c>
      <c r="B112" s="299" t="s">
        <v>305</v>
      </c>
      <c r="C112" s="299" t="s">
        <v>306</v>
      </c>
      <c r="D112" s="313">
        <v>45170</v>
      </c>
      <c r="E112" s="300" t="s">
        <v>1221</v>
      </c>
      <c r="F112" s="309">
        <v>5</v>
      </c>
      <c r="G112" s="309">
        <v>5</v>
      </c>
      <c r="H112" s="302">
        <v>25980.07</v>
      </c>
      <c r="I112" s="302">
        <v>1364.56</v>
      </c>
      <c r="J112" s="302">
        <v>0</v>
      </c>
      <c r="K112" s="302">
        <v>27344.63</v>
      </c>
      <c r="L112" s="302">
        <v>286.38</v>
      </c>
      <c r="M112" s="302">
        <v>0</v>
      </c>
      <c r="N112" s="302">
        <v>249.14</v>
      </c>
      <c r="O112" s="302">
        <v>0</v>
      </c>
      <c r="P112" s="302">
        <v>0</v>
      </c>
      <c r="Q112" s="302">
        <v>0</v>
      </c>
      <c r="R112" s="302">
        <v>27095.49</v>
      </c>
      <c r="S112" s="302">
        <v>853.91</v>
      </c>
      <c r="T112" s="302">
        <v>207.84</v>
      </c>
      <c r="U112" s="302">
        <v>0</v>
      </c>
      <c r="V112" s="302">
        <v>216.82</v>
      </c>
      <c r="W112" s="302">
        <v>0</v>
      </c>
      <c r="X112" s="302">
        <v>0</v>
      </c>
      <c r="Y112" s="302">
        <v>0</v>
      </c>
      <c r="Z112" s="302">
        <v>844.93</v>
      </c>
      <c r="AA112" s="302">
        <v>0</v>
      </c>
      <c r="AB112" s="302">
        <v>0</v>
      </c>
      <c r="AC112" s="302">
        <v>0</v>
      </c>
      <c r="AD112" s="302">
        <v>0</v>
      </c>
      <c r="AE112" s="302">
        <v>0</v>
      </c>
      <c r="AF112" s="302">
        <v>-29.3</v>
      </c>
      <c r="AG112" s="302">
        <v>0</v>
      </c>
      <c r="AH112" s="302">
        <v>0</v>
      </c>
      <c r="AI112" s="302">
        <v>50.87</v>
      </c>
      <c r="AJ112" s="302">
        <v>0</v>
      </c>
      <c r="AK112" s="302">
        <v>0</v>
      </c>
      <c r="AL112" s="302">
        <v>43.72</v>
      </c>
      <c r="AM112" s="302">
        <v>0</v>
      </c>
      <c r="AN112" s="302">
        <v>27.25</v>
      </c>
      <c r="AO112" s="302">
        <v>79.98</v>
      </c>
      <c r="AP112" s="302">
        <v>0</v>
      </c>
      <c r="AQ112" s="302">
        <v>0</v>
      </c>
      <c r="AR112" s="302">
        <v>0</v>
      </c>
      <c r="AS112" s="302">
        <v>0</v>
      </c>
      <c r="AT112" s="295">
        <f t="shared" si="1"/>
        <v>638.48</v>
      </c>
      <c r="AU112" s="302">
        <v>1401.8</v>
      </c>
      <c r="AV112" s="302">
        <v>844.93</v>
      </c>
      <c r="AW112" s="303">
        <v>91</v>
      </c>
      <c r="AX112" s="303">
        <v>300</v>
      </c>
      <c r="AY112" s="302">
        <v>497000.68</v>
      </c>
      <c r="AZ112" s="302">
        <v>56119.08</v>
      </c>
      <c r="BA112" s="301">
        <v>41.649842</v>
      </c>
      <c r="BB112" s="301">
        <v>20.109432966694801</v>
      </c>
      <c r="BC112" s="301">
        <v>9.6</v>
      </c>
      <c r="BD112" s="301"/>
      <c r="BE112" s="300" t="s">
        <v>4204</v>
      </c>
      <c r="BF112" s="298"/>
      <c r="BG112" s="300" t="s">
        <v>315</v>
      </c>
      <c r="BH112" s="300" t="s">
        <v>179</v>
      </c>
      <c r="BI112" s="300" t="s">
        <v>407</v>
      </c>
      <c r="BJ112" s="300" t="s">
        <v>177</v>
      </c>
      <c r="BK112" s="299" t="s">
        <v>175</v>
      </c>
      <c r="BL112" s="301">
        <v>212187.38335704</v>
      </c>
      <c r="BM112" s="299" t="s">
        <v>309</v>
      </c>
      <c r="BN112" s="301"/>
      <c r="BO112" s="304">
        <v>38834</v>
      </c>
      <c r="BP112" s="304">
        <v>47965</v>
      </c>
      <c r="BQ112" s="297" t="s">
        <v>1063</v>
      </c>
      <c r="BR112" s="297" t="s">
        <v>4761</v>
      </c>
      <c r="BS112" s="297">
        <v>38834</v>
      </c>
      <c r="BT112" s="297">
        <v>47965</v>
      </c>
      <c r="BU112" s="301">
        <v>632.4</v>
      </c>
      <c r="BV112" s="301">
        <v>50.87</v>
      </c>
      <c r="BW112" s="301">
        <v>0</v>
      </c>
    </row>
    <row r="113" spans="1:75" s="289" customFormat="1" ht="18.2" customHeight="1" x14ac:dyDescent="0.15">
      <c r="A113" s="291">
        <v>111</v>
      </c>
      <c r="B113" s="292" t="s">
        <v>305</v>
      </c>
      <c r="C113" s="292" t="s">
        <v>306</v>
      </c>
      <c r="D113" s="312">
        <v>45170</v>
      </c>
      <c r="E113" s="293" t="s">
        <v>1222</v>
      </c>
      <c r="F113" s="308">
        <v>148</v>
      </c>
      <c r="G113" s="308">
        <v>147</v>
      </c>
      <c r="H113" s="295">
        <v>27601.25</v>
      </c>
      <c r="I113" s="295">
        <v>17609.88</v>
      </c>
      <c r="J113" s="295">
        <v>0</v>
      </c>
      <c r="K113" s="295">
        <v>45211.13</v>
      </c>
      <c r="L113" s="295">
        <v>204.16</v>
      </c>
      <c r="M113" s="295">
        <v>0</v>
      </c>
      <c r="N113" s="295">
        <v>0</v>
      </c>
      <c r="O113" s="295">
        <v>0</v>
      </c>
      <c r="P113" s="295">
        <v>0</v>
      </c>
      <c r="Q113" s="295">
        <v>0</v>
      </c>
      <c r="R113" s="295">
        <v>45211.13</v>
      </c>
      <c r="S113" s="295">
        <v>44543.57</v>
      </c>
      <c r="T113" s="295">
        <v>220.81</v>
      </c>
      <c r="U113" s="295">
        <v>0</v>
      </c>
      <c r="V113" s="295">
        <v>0</v>
      </c>
      <c r="W113" s="295">
        <v>0</v>
      </c>
      <c r="X113" s="295">
        <v>0</v>
      </c>
      <c r="Y113" s="295">
        <v>0</v>
      </c>
      <c r="Z113" s="295">
        <v>44764.38</v>
      </c>
      <c r="AA113" s="295">
        <v>0</v>
      </c>
      <c r="AB113" s="295">
        <v>0</v>
      </c>
      <c r="AC113" s="295">
        <v>0</v>
      </c>
      <c r="AD113" s="295">
        <v>0</v>
      </c>
      <c r="AE113" s="295">
        <v>0</v>
      </c>
      <c r="AF113" s="295">
        <v>0</v>
      </c>
      <c r="AG113" s="295">
        <v>0</v>
      </c>
      <c r="AH113" s="295">
        <v>0</v>
      </c>
      <c r="AI113" s="295">
        <v>0</v>
      </c>
      <c r="AJ113" s="295">
        <v>0</v>
      </c>
      <c r="AK113" s="295">
        <v>0</v>
      </c>
      <c r="AL113" s="295">
        <v>0</v>
      </c>
      <c r="AM113" s="295">
        <v>0</v>
      </c>
      <c r="AN113" s="295">
        <v>0</v>
      </c>
      <c r="AO113" s="295">
        <v>0</v>
      </c>
      <c r="AP113" s="295">
        <v>0</v>
      </c>
      <c r="AQ113" s="295">
        <v>0</v>
      </c>
      <c r="AR113" s="295">
        <v>0</v>
      </c>
      <c r="AS113" s="295">
        <v>0</v>
      </c>
      <c r="AT113" s="295">
        <f t="shared" si="1"/>
        <v>0</v>
      </c>
      <c r="AU113" s="295">
        <v>17814.04</v>
      </c>
      <c r="AV113" s="295">
        <v>44764.38</v>
      </c>
      <c r="AW113" s="296">
        <v>91</v>
      </c>
      <c r="AX113" s="296">
        <v>300</v>
      </c>
      <c r="AY113" s="295">
        <v>250999.95</v>
      </c>
      <c r="AZ113" s="295">
        <v>48256.160000000003</v>
      </c>
      <c r="BA113" s="294">
        <v>70.916342999999998</v>
      </c>
      <c r="BB113" s="294">
        <v>66.441424317591597</v>
      </c>
      <c r="BC113" s="294">
        <v>9.6</v>
      </c>
      <c r="BD113" s="294"/>
      <c r="BE113" s="293" t="s">
        <v>4204</v>
      </c>
      <c r="BF113" s="291"/>
      <c r="BG113" s="293" t="s">
        <v>320</v>
      </c>
      <c r="BH113" s="293" t="s">
        <v>197</v>
      </c>
      <c r="BI113" s="293" t="s">
        <v>373</v>
      </c>
      <c r="BJ113" s="293" t="s">
        <v>4205</v>
      </c>
      <c r="BK113" s="292" t="s">
        <v>175</v>
      </c>
      <c r="BL113" s="294">
        <v>354052.69929848</v>
      </c>
      <c r="BM113" s="292" t="s">
        <v>309</v>
      </c>
      <c r="BN113" s="294"/>
      <c r="BO113" s="297">
        <v>38835</v>
      </c>
      <c r="BP113" s="297">
        <v>47966</v>
      </c>
      <c r="BQ113" s="297" t="s">
        <v>943</v>
      </c>
      <c r="BR113" s="297" t="s">
        <v>4785</v>
      </c>
      <c r="BS113" s="297">
        <v>38835</v>
      </c>
      <c r="BT113" s="297">
        <v>47966</v>
      </c>
      <c r="BU113" s="294">
        <v>18946.669999999998</v>
      </c>
      <c r="BV113" s="294">
        <v>43.75</v>
      </c>
      <c r="BW113" s="294">
        <v>0</v>
      </c>
    </row>
    <row r="114" spans="1:75" s="289" customFormat="1" ht="18.2" customHeight="1" x14ac:dyDescent="0.15">
      <c r="A114" s="298">
        <v>112</v>
      </c>
      <c r="B114" s="299" t="s">
        <v>305</v>
      </c>
      <c r="C114" s="299" t="s">
        <v>306</v>
      </c>
      <c r="D114" s="313">
        <v>45170</v>
      </c>
      <c r="E114" s="300" t="s">
        <v>1223</v>
      </c>
      <c r="F114" s="309">
        <v>127</v>
      </c>
      <c r="G114" s="309">
        <v>126</v>
      </c>
      <c r="H114" s="302">
        <v>38636.85</v>
      </c>
      <c r="I114" s="302">
        <v>22828</v>
      </c>
      <c r="J114" s="302">
        <v>0</v>
      </c>
      <c r="K114" s="302">
        <v>61464.85</v>
      </c>
      <c r="L114" s="302">
        <v>286.97000000000003</v>
      </c>
      <c r="M114" s="302">
        <v>0</v>
      </c>
      <c r="N114" s="302">
        <v>0</v>
      </c>
      <c r="O114" s="302">
        <v>0</v>
      </c>
      <c r="P114" s="302">
        <v>0</v>
      </c>
      <c r="Q114" s="302">
        <v>0</v>
      </c>
      <c r="R114" s="302">
        <v>61464.85</v>
      </c>
      <c r="S114" s="302">
        <v>51871.1</v>
      </c>
      <c r="T114" s="302">
        <v>305.88</v>
      </c>
      <c r="U114" s="302">
        <v>0</v>
      </c>
      <c r="V114" s="302">
        <v>0</v>
      </c>
      <c r="W114" s="302">
        <v>0</v>
      </c>
      <c r="X114" s="302">
        <v>0</v>
      </c>
      <c r="Y114" s="302">
        <v>0</v>
      </c>
      <c r="Z114" s="302">
        <v>52176.98</v>
      </c>
      <c r="AA114" s="302">
        <v>0</v>
      </c>
      <c r="AB114" s="302">
        <v>0</v>
      </c>
      <c r="AC114" s="302">
        <v>0</v>
      </c>
      <c r="AD114" s="302">
        <v>0</v>
      </c>
      <c r="AE114" s="302">
        <v>0</v>
      </c>
      <c r="AF114" s="302">
        <v>0</v>
      </c>
      <c r="AG114" s="302">
        <v>0</v>
      </c>
      <c r="AH114" s="302">
        <v>0</v>
      </c>
      <c r="AI114" s="302">
        <v>0</v>
      </c>
      <c r="AJ114" s="302">
        <v>0</v>
      </c>
      <c r="AK114" s="302">
        <v>0</v>
      </c>
      <c r="AL114" s="302">
        <v>0</v>
      </c>
      <c r="AM114" s="302">
        <v>0</v>
      </c>
      <c r="AN114" s="302">
        <v>0</v>
      </c>
      <c r="AO114" s="302">
        <v>0</v>
      </c>
      <c r="AP114" s="302">
        <v>0</v>
      </c>
      <c r="AQ114" s="302">
        <v>0</v>
      </c>
      <c r="AR114" s="302">
        <v>0</v>
      </c>
      <c r="AS114" s="302">
        <v>0</v>
      </c>
      <c r="AT114" s="295">
        <f t="shared" si="1"/>
        <v>0</v>
      </c>
      <c r="AU114" s="302">
        <v>23114.97</v>
      </c>
      <c r="AV114" s="302">
        <v>52176.98</v>
      </c>
      <c r="AW114" s="303">
        <v>91</v>
      </c>
      <c r="AX114" s="303">
        <v>300</v>
      </c>
      <c r="AY114" s="302">
        <v>284000.84999999998</v>
      </c>
      <c r="AZ114" s="302">
        <v>67855.92</v>
      </c>
      <c r="BA114" s="301">
        <v>88.039732999999998</v>
      </c>
      <c r="BB114" s="301">
        <v>79.747632673539002</v>
      </c>
      <c r="BC114" s="301">
        <v>9.5</v>
      </c>
      <c r="BD114" s="301"/>
      <c r="BE114" s="300" t="s">
        <v>4204</v>
      </c>
      <c r="BF114" s="298"/>
      <c r="BG114" s="300" t="s">
        <v>349</v>
      </c>
      <c r="BH114" s="300" t="s">
        <v>180</v>
      </c>
      <c r="BI114" s="300" t="s">
        <v>413</v>
      </c>
      <c r="BJ114" s="300" t="s">
        <v>4205</v>
      </c>
      <c r="BK114" s="299" t="s">
        <v>175</v>
      </c>
      <c r="BL114" s="301">
        <v>481337.14097559999</v>
      </c>
      <c r="BM114" s="299" t="s">
        <v>309</v>
      </c>
      <c r="BN114" s="301"/>
      <c r="BO114" s="304">
        <v>38824</v>
      </c>
      <c r="BP114" s="304">
        <v>47955</v>
      </c>
      <c r="BQ114" s="297" t="s">
        <v>944</v>
      </c>
      <c r="BR114" s="297" t="s">
        <v>4781</v>
      </c>
      <c r="BS114" s="297">
        <v>38824</v>
      </c>
      <c r="BT114" s="297">
        <v>47955</v>
      </c>
      <c r="BU114" s="301">
        <v>20708.07</v>
      </c>
      <c r="BV114" s="301">
        <v>47.12</v>
      </c>
      <c r="BW114" s="301">
        <v>0</v>
      </c>
    </row>
    <row r="115" spans="1:75" s="289" customFormat="1" ht="18.2" customHeight="1" x14ac:dyDescent="0.15">
      <c r="A115" s="291">
        <v>113</v>
      </c>
      <c r="B115" s="292" t="s">
        <v>305</v>
      </c>
      <c r="C115" s="292" t="s">
        <v>306</v>
      </c>
      <c r="D115" s="312">
        <v>45170</v>
      </c>
      <c r="E115" s="293" t="s">
        <v>1224</v>
      </c>
      <c r="F115" s="308">
        <v>167</v>
      </c>
      <c r="G115" s="308">
        <v>166</v>
      </c>
      <c r="H115" s="295">
        <v>46535.54</v>
      </c>
      <c r="I115" s="295">
        <v>31876.26</v>
      </c>
      <c r="J115" s="295">
        <v>0</v>
      </c>
      <c r="K115" s="295">
        <v>78411.8</v>
      </c>
      <c r="L115" s="295">
        <v>345.73</v>
      </c>
      <c r="M115" s="295">
        <v>0</v>
      </c>
      <c r="N115" s="295">
        <v>0</v>
      </c>
      <c r="O115" s="295">
        <v>0</v>
      </c>
      <c r="P115" s="295">
        <v>0</v>
      </c>
      <c r="Q115" s="295">
        <v>0</v>
      </c>
      <c r="R115" s="295">
        <v>78411.8</v>
      </c>
      <c r="S115" s="295">
        <v>86670.96</v>
      </c>
      <c r="T115" s="295">
        <v>368.41</v>
      </c>
      <c r="U115" s="295">
        <v>0</v>
      </c>
      <c r="V115" s="295">
        <v>0</v>
      </c>
      <c r="W115" s="295">
        <v>0</v>
      </c>
      <c r="X115" s="295">
        <v>0</v>
      </c>
      <c r="Y115" s="295">
        <v>0</v>
      </c>
      <c r="Z115" s="295">
        <v>87039.37</v>
      </c>
      <c r="AA115" s="295">
        <v>0</v>
      </c>
      <c r="AB115" s="295">
        <v>0</v>
      </c>
      <c r="AC115" s="295">
        <v>0</v>
      </c>
      <c r="AD115" s="295">
        <v>0</v>
      </c>
      <c r="AE115" s="295">
        <v>0</v>
      </c>
      <c r="AF115" s="295">
        <v>0</v>
      </c>
      <c r="AG115" s="295">
        <v>0</v>
      </c>
      <c r="AH115" s="295">
        <v>0</v>
      </c>
      <c r="AI115" s="295">
        <v>0</v>
      </c>
      <c r="AJ115" s="295">
        <v>0</v>
      </c>
      <c r="AK115" s="295">
        <v>0</v>
      </c>
      <c r="AL115" s="295">
        <v>0</v>
      </c>
      <c r="AM115" s="295">
        <v>0</v>
      </c>
      <c r="AN115" s="295">
        <v>0</v>
      </c>
      <c r="AO115" s="295">
        <v>0</v>
      </c>
      <c r="AP115" s="295">
        <v>0</v>
      </c>
      <c r="AQ115" s="295">
        <v>0</v>
      </c>
      <c r="AR115" s="295">
        <v>0</v>
      </c>
      <c r="AS115" s="295">
        <v>0</v>
      </c>
      <c r="AT115" s="295">
        <f t="shared" si="1"/>
        <v>0</v>
      </c>
      <c r="AU115" s="295">
        <v>32221.99</v>
      </c>
      <c r="AV115" s="295">
        <v>87039.37</v>
      </c>
      <c r="AW115" s="296">
        <v>91</v>
      </c>
      <c r="AX115" s="296">
        <v>300</v>
      </c>
      <c r="AY115" s="295">
        <v>334999.32</v>
      </c>
      <c r="AZ115" s="295">
        <v>81737.27</v>
      </c>
      <c r="BA115" s="294">
        <v>90.000186999999997</v>
      </c>
      <c r="BB115" s="294">
        <v>86.338541316667403</v>
      </c>
      <c r="BC115" s="294">
        <v>9.5</v>
      </c>
      <c r="BD115" s="294"/>
      <c r="BE115" s="293" t="s">
        <v>4204</v>
      </c>
      <c r="BF115" s="291"/>
      <c r="BG115" s="293" t="s">
        <v>414</v>
      </c>
      <c r="BH115" s="293" t="s">
        <v>212</v>
      </c>
      <c r="BI115" s="293" t="s">
        <v>415</v>
      </c>
      <c r="BJ115" s="293" t="s">
        <v>4205</v>
      </c>
      <c r="BK115" s="292" t="s">
        <v>175</v>
      </c>
      <c r="BL115" s="294">
        <v>614050.33333279996</v>
      </c>
      <c r="BM115" s="292" t="s">
        <v>309</v>
      </c>
      <c r="BN115" s="294"/>
      <c r="BO115" s="297">
        <v>38835</v>
      </c>
      <c r="BP115" s="297">
        <v>47966</v>
      </c>
      <c r="BQ115" s="297" t="s">
        <v>936</v>
      </c>
      <c r="BR115" s="297" t="s">
        <v>4769</v>
      </c>
      <c r="BS115" s="297">
        <v>38835</v>
      </c>
      <c r="BT115" s="297">
        <v>47966</v>
      </c>
      <c r="BU115" s="294">
        <v>32751.33</v>
      </c>
      <c r="BV115" s="294">
        <v>56.76</v>
      </c>
      <c r="BW115" s="294">
        <v>0</v>
      </c>
    </row>
    <row r="116" spans="1:75" s="289" customFormat="1" ht="18.2" customHeight="1" x14ac:dyDescent="0.15">
      <c r="A116" s="298">
        <v>114</v>
      </c>
      <c r="B116" s="299" t="s">
        <v>305</v>
      </c>
      <c r="C116" s="299" t="s">
        <v>306</v>
      </c>
      <c r="D116" s="313">
        <v>45170</v>
      </c>
      <c r="E116" s="300" t="s">
        <v>1225</v>
      </c>
      <c r="F116" s="309">
        <v>139</v>
      </c>
      <c r="G116" s="309">
        <v>138</v>
      </c>
      <c r="H116" s="302">
        <v>68801.47</v>
      </c>
      <c r="I116" s="302">
        <v>42816.52</v>
      </c>
      <c r="J116" s="302">
        <v>0</v>
      </c>
      <c r="K116" s="302">
        <v>111617.99</v>
      </c>
      <c r="L116" s="302">
        <v>511.12</v>
      </c>
      <c r="M116" s="302">
        <v>0</v>
      </c>
      <c r="N116" s="302">
        <v>0</v>
      </c>
      <c r="O116" s="302">
        <v>0</v>
      </c>
      <c r="P116" s="302">
        <v>0</v>
      </c>
      <c r="Q116" s="302">
        <v>0</v>
      </c>
      <c r="R116" s="302">
        <v>111617.99</v>
      </c>
      <c r="S116" s="302">
        <v>102086.83</v>
      </c>
      <c r="T116" s="302">
        <v>544.67999999999995</v>
      </c>
      <c r="U116" s="302">
        <v>0</v>
      </c>
      <c r="V116" s="302">
        <v>0</v>
      </c>
      <c r="W116" s="302">
        <v>0</v>
      </c>
      <c r="X116" s="302">
        <v>0</v>
      </c>
      <c r="Y116" s="302">
        <v>0</v>
      </c>
      <c r="Z116" s="302">
        <v>102631.51</v>
      </c>
      <c r="AA116" s="302">
        <v>0</v>
      </c>
      <c r="AB116" s="302">
        <v>0</v>
      </c>
      <c r="AC116" s="302">
        <v>0</v>
      </c>
      <c r="AD116" s="302">
        <v>0</v>
      </c>
      <c r="AE116" s="302">
        <v>0</v>
      </c>
      <c r="AF116" s="302">
        <v>0</v>
      </c>
      <c r="AG116" s="302">
        <v>0</v>
      </c>
      <c r="AH116" s="302">
        <v>0</v>
      </c>
      <c r="AI116" s="302">
        <v>0</v>
      </c>
      <c r="AJ116" s="302">
        <v>0</v>
      </c>
      <c r="AK116" s="302">
        <v>0</v>
      </c>
      <c r="AL116" s="302">
        <v>0</v>
      </c>
      <c r="AM116" s="302">
        <v>0</v>
      </c>
      <c r="AN116" s="302">
        <v>0</v>
      </c>
      <c r="AO116" s="302">
        <v>0</v>
      </c>
      <c r="AP116" s="302">
        <v>0</v>
      </c>
      <c r="AQ116" s="302">
        <v>0</v>
      </c>
      <c r="AR116" s="302">
        <v>0</v>
      </c>
      <c r="AS116" s="302">
        <v>0</v>
      </c>
      <c r="AT116" s="295">
        <f t="shared" si="1"/>
        <v>0</v>
      </c>
      <c r="AU116" s="302">
        <v>43327.64</v>
      </c>
      <c r="AV116" s="302">
        <v>102631.51</v>
      </c>
      <c r="AW116" s="303">
        <v>91</v>
      </c>
      <c r="AX116" s="303">
        <v>300</v>
      </c>
      <c r="AY116" s="302">
        <v>552999.99</v>
      </c>
      <c r="AZ116" s="302">
        <v>120842.56</v>
      </c>
      <c r="BA116" s="301">
        <v>80.560579000000004</v>
      </c>
      <c r="BB116" s="301">
        <v>74.410951747598006</v>
      </c>
      <c r="BC116" s="301">
        <v>9.5</v>
      </c>
      <c r="BD116" s="301"/>
      <c r="BE116" s="300" t="s">
        <v>4204</v>
      </c>
      <c r="BF116" s="298"/>
      <c r="BG116" s="300" t="s">
        <v>315</v>
      </c>
      <c r="BH116" s="300" t="s">
        <v>417</v>
      </c>
      <c r="BI116" s="300" t="s">
        <v>418</v>
      </c>
      <c r="BJ116" s="300" t="s">
        <v>4205</v>
      </c>
      <c r="BK116" s="299" t="s">
        <v>175</v>
      </c>
      <c r="BL116" s="301">
        <v>874091.19501704001</v>
      </c>
      <c r="BM116" s="299" t="s">
        <v>309</v>
      </c>
      <c r="BN116" s="301"/>
      <c r="BO116" s="304">
        <v>38828</v>
      </c>
      <c r="BP116" s="304">
        <v>47959</v>
      </c>
      <c r="BQ116" s="297" t="s">
        <v>942</v>
      </c>
      <c r="BR116" s="297" t="s">
        <v>4776</v>
      </c>
      <c r="BS116" s="297">
        <v>38828</v>
      </c>
      <c r="BT116" s="297">
        <v>47959</v>
      </c>
      <c r="BU116" s="301">
        <v>40350.78</v>
      </c>
      <c r="BV116" s="301">
        <v>83.92</v>
      </c>
      <c r="BW116" s="301">
        <v>0</v>
      </c>
    </row>
    <row r="117" spans="1:75" s="289" customFormat="1" ht="18.2" customHeight="1" x14ac:dyDescent="0.15">
      <c r="A117" s="291">
        <v>115</v>
      </c>
      <c r="B117" s="292" t="s">
        <v>305</v>
      </c>
      <c r="C117" s="292" t="s">
        <v>306</v>
      </c>
      <c r="D117" s="312">
        <v>45170</v>
      </c>
      <c r="E117" s="293" t="s">
        <v>1226</v>
      </c>
      <c r="F117" s="308">
        <v>0</v>
      </c>
      <c r="G117" s="308">
        <v>0</v>
      </c>
      <c r="H117" s="295">
        <v>54829.279999999999</v>
      </c>
      <c r="I117" s="295">
        <v>0</v>
      </c>
      <c r="J117" s="295">
        <v>0</v>
      </c>
      <c r="K117" s="295">
        <v>54829.279999999999</v>
      </c>
      <c r="L117" s="295">
        <v>435.79</v>
      </c>
      <c r="M117" s="295">
        <v>0</v>
      </c>
      <c r="N117" s="295">
        <v>0</v>
      </c>
      <c r="O117" s="295">
        <v>435.79</v>
      </c>
      <c r="P117" s="295">
        <v>0</v>
      </c>
      <c r="Q117" s="295">
        <v>0</v>
      </c>
      <c r="R117" s="295">
        <v>54393.49</v>
      </c>
      <c r="S117" s="295">
        <v>0</v>
      </c>
      <c r="T117" s="295">
        <v>483.87</v>
      </c>
      <c r="U117" s="295">
        <v>0</v>
      </c>
      <c r="V117" s="295">
        <v>0</v>
      </c>
      <c r="W117" s="295">
        <v>483.87</v>
      </c>
      <c r="X117" s="295">
        <v>0</v>
      </c>
      <c r="Y117" s="295">
        <v>0</v>
      </c>
      <c r="Z117" s="295">
        <v>0</v>
      </c>
      <c r="AA117" s="295">
        <v>20.13</v>
      </c>
      <c r="AB117" s="295">
        <v>0</v>
      </c>
      <c r="AC117" s="295">
        <v>0</v>
      </c>
      <c r="AD117" s="295">
        <v>0</v>
      </c>
      <c r="AE117" s="295">
        <v>0</v>
      </c>
      <c r="AF117" s="295">
        <v>-36.64</v>
      </c>
      <c r="AG117" s="295">
        <v>46.99</v>
      </c>
      <c r="AH117" s="295">
        <v>119.42</v>
      </c>
      <c r="AI117" s="295">
        <v>0</v>
      </c>
      <c r="AJ117" s="295">
        <v>0</v>
      </c>
      <c r="AK117" s="295">
        <v>0</v>
      </c>
      <c r="AL117" s="295">
        <v>0</v>
      </c>
      <c r="AM117" s="295">
        <v>0</v>
      </c>
      <c r="AN117" s="295">
        <v>0</v>
      </c>
      <c r="AO117" s="295">
        <v>0</v>
      </c>
      <c r="AP117" s="295">
        <v>21.79</v>
      </c>
      <c r="AQ117" s="295">
        <v>0</v>
      </c>
      <c r="AR117" s="295">
        <v>18.71</v>
      </c>
      <c r="AS117" s="295">
        <v>0</v>
      </c>
      <c r="AT117" s="295">
        <f t="shared" si="1"/>
        <v>1072.6400000000001</v>
      </c>
      <c r="AU117" s="295">
        <v>0</v>
      </c>
      <c r="AV117" s="295">
        <v>0</v>
      </c>
      <c r="AW117" s="296">
        <v>84</v>
      </c>
      <c r="AX117" s="296">
        <v>300</v>
      </c>
      <c r="AY117" s="295">
        <v>385001.77</v>
      </c>
      <c r="AZ117" s="295">
        <v>96743.53</v>
      </c>
      <c r="BA117" s="294">
        <v>89.999590999999995</v>
      </c>
      <c r="BB117" s="294">
        <v>50.601749316596099</v>
      </c>
      <c r="BC117" s="294">
        <v>10.59</v>
      </c>
      <c r="BD117" s="294"/>
      <c r="BE117" s="293" t="s">
        <v>4204</v>
      </c>
      <c r="BF117" s="291"/>
      <c r="BG117" s="293" t="s">
        <v>360</v>
      </c>
      <c r="BH117" s="293" t="s">
        <v>232</v>
      </c>
      <c r="BI117" s="293" t="s">
        <v>419</v>
      </c>
      <c r="BJ117" s="293" t="s">
        <v>103</v>
      </c>
      <c r="BK117" s="292" t="s">
        <v>175</v>
      </c>
      <c r="BL117" s="294">
        <v>425960.64196504001</v>
      </c>
      <c r="BM117" s="292" t="s">
        <v>309</v>
      </c>
      <c r="BN117" s="294"/>
      <c r="BO117" s="297">
        <v>38609</v>
      </c>
      <c r="BP117" s="297">
        <v>47740</v>
      </c>
      <c r="BQ117" s="297" t="s">
        <v>4757</v>
      </c>
      <c r="BR117" s="297" t="s">
        <v>4764</v>
      </c>
      <c r="BS117" s="297">
        <v>38609</v>
      </c>
      <c r="BT117" s="297">
        <v>47740</v>
      </c>
      <c r="BU117" s="294">
        <v>0</v>
      </c>
      <c r="BV117" s="294">
        <v>20.13</v>
      </c>
      <c r="BW117" s="294">
        <v>0</v>
      </c>
    </row>
    <row r="118" spans="1:75" s="289" customFormat="1" ht="18.2" customHeight="1" x14ac:dyDescent="0.15">
      <c r="A118" s="298">
        <v>116</v>
      </c>
      <c r="B118" s="299" t="s">
        <v>305</v>
      </c>
      <c r="C118" s="299" t="s">
        <v>306</v>
      </c>
      <c r="D118" s="313">
        <v>45170</v>
      </c>
      <c r="E118" s="300" t="s">
        <v>1227</v>
      </c>
      <c r="F118" s="309">
        <v>136</v>
      </c>
      <c r="G118" s="309">
        <v>135</v>
      </c>
      <c r="H118" s="302">
        <v>42858.11</v>
      </c>
      <c r="I118" s="302">
        <v>26281</v>
      </c>
      <c r="J118" s="302">
        <v>0</v>
      </c>
      <c r="K118" s="302">
        <v>69139.11</v>
      </c>
      <c r="L118" s="302">
        <v>335.02</v>
      </c>
      <c r="M118" s="302">
        <v>0</v>
      </c>
      <c r="N118" s="302">
        <v>0</v>
      </c>
      <c r="O118" s="302">
        <v>0</v>
      </c>
      <c r="P118" s="302">
        <v>0</v>
      </c>
      <c r="Q118" s="302">
        <v>0</v>
      </c>
      <c r="R118" s="302">
        <v>69139.11</v>
      </c>
      <c r="S118" s="302">
        <v>69307.679999999993</v>
      </c>
      <c r="T118" s="302">
        <v>378.22</v>
      </c>
      <c r="U118" s="302">
        <v>0</v>
      </c>
      <c r="V118" s="302">
        <v>0</v>
      </c>
      <c r="W118" s="302">
        <v>0</v>
      </c>
      <c r="X118" s="302">
        <v>0</v>
      </c>
      <c r="Y118" s="302">
        <v>0</v>
      </c>
      <c r="Z118" s="302">
        <v>69685.899999999994</v>
      </c>
      <c r="AA118" s="302">
        <v>0</v>
      </c>
      <c r="AB118" s="302">
        <v>0</v>
      </c>
      <c r="AC118" s="302">
        <v>0</v>
      </c>
      <c r="AD118" s="302">
        <v>0</v>
      </c>
      <c r="AE118" s="302">
        <v>0</v>
      </c>
      <c r="AF118" s="302">
        <v>0</v>
      </c>
      <c r="AG118" s="302">
        <v>0</v>
      </c>
      <c r="AH118" s="302">
        <v>0</v>
      </c>
      <c r="AI118" s="302">
        <v>0</v>
      </c>
      <c r="AJ118" s="302">
        <v>0</v>
      </c>
      <c r="AK118" s="302">
        <v>0</v>
      </c>
      <c r="AL118" s="302">
        <v>0</v>
      </c>
      <c r="AM118" s="302">
        <v>0</v>
      </c>
      <c r="AN118" s="302">
        <v>0</v>
      </c>
      <c r="AO118" s="302">
        <v>0</v>
      </c>
      <c r="AP118" s="302">
        <v>0</v>
      </c>
      <c r="AQ118" s="302">
        <v>0</v>
      </c>
      <c r="AR118" s="302">
        <v>0</v>
      </c>
      <c r="AS118" s="302">
        <v>0</v>
      </c>
      <c r="AT118" s="295">
        <f t="shared" si="1"/>
        <v>0</v>
      </c>
      <c r="AU118" s="302">
        <v>26616.02</v>
      </c>
      <c r="AV118" s="302">
        <v>69685.899999999994</v>
      </c>
      <c r="AW118" s="303">
        <v>85</v>
      </c>
      <c r="AX118" s="303">
        <v>300</v>
      </c>
      <c r="AY118" s="302">
        <v>374999.25</v>
      </c>
      <c r="AZ118" s="302">
        <v>75029.259999999995</v>
      </c>
      <c r="BA118" s="301">
        <v>72.000141999999997</v>
      </c>
      <c r="BB118" s="301">
        <v>66.347792018122306</v>
      </c>
      <c r="BC118" s="301">
        <v>10.59</v>
      </c>
      <c r="BD118" s="301"/>
      <c r="BE118" s="300" t="s">
        <v>4204</v>
      </c>
      <c r="BF118" s="298"/>
      <c r="BG118" s="300" t="s">
        <v>414</v>
      </c>
      <c r="BH118" s="300" t="s">
        <v>425</v>
      </c>
      <c r="BI118" s="300" t="s">
        <v>426</v>
      </c>
      <c r="BJ118" s="300" t="s">
        <v>4205</v>
      </c>
      <c r="BK118" s="299" t="s">
        <v>175</v>
      </c>
      <c r="BL118" s="301">
        <v>541435.00776456005</v>
      </c>
      <c r="BM118" s="299" t="s">
        <v>309</v>
      </c>
      <c r="BN118" s="301"/>
      <c r="BO118" s="304">
        <v>38653</v>
      </c>
      <c r="BP118" s="304">
        <v>47784</v>
      </c>
      <c r="BQ118" s="297" t="s">
        <v>946</v>
      </c>
      <c r="BR118" s="297" t="s">
        <v>4775</v>
      </c>
      <c r="BS118" s="297">
        <v>38653</v>
      </c>
      <c r="BT118" s="297">
        <v>47784</v>
      </c>
      <c r="BU118" s="301">
        <v>19946.25</v>
      </c>
      <c r="BV118" s="301">
        <v>15.61</v>
      </c>
      <c r="BW118" s="301">
        <v>0</v>
      </c>
    </row>
    <row r="119" spans="1:75" s="289" customFormat="1" ht="18.2" customHeight="1" x14ac:dyDescent="0.15">
      <c r="A119" s="291">
        <v>117</v>
      </c>
      <c r="B119" s="292" t="s">
        <v>305</v>
      </c>
      <c r="C119" s="292" t="s">
        <v>306</v>
      </c>
      <c r="D119" s="312">
        <v>45170</v>
      </c>
      <c r="E119" s="293" t="s">
        <v>1228</v>
      </c>
      <c r="F119" s="308">
        <v>129</v>
      </c>
      <c r="G119" s="308">
        <v>128</v>
      </c>
      <c r="H119" s="295">
        <v>44834.99</v>
      </c>
      <c r="I119" s="295">
        <v>25945.83</v>
      </c>
      <c r="J119" s="295">
        <v>0</v>
      </c>
      <c r="K119" s="295">
        <v>70780.820000000007</v>
      </c>
      <c r="L119" s="295">
        <v>339.1</v>
      </c>
      <c r="M119" s="295">
        <v>0</v>
      </c>
      <c r="N119" s="295">
        <v>0</v>
      </c>
      <c r="O119" s="295">
        <v>0</v>
      </c>
      <c r="P119" s="295">
        <v>0</v>
      </c>
      <c r="Q119" s="295">
        <v>0</v>
      </c>
      <c r="R119" s="295">
        <v>70780.820000000007</v>
      </c>
      <c r="S119" s="295">
        <v>68104.73</v>
      </c>
      <c r="T119" s="295">
        <v>395.67</v>
      </c>
      <c r="U119" s="295">
        <v>0</v>
      </c>
      <c r="V119" s="295">
        <v>0</v>
      </c>
      <c r="W119" s="295">
        <v>0</v>
      </c>
      <c r="X119" s="295">
        <v>0</v>
      </c>
      <c r="Y119" s="295">
        <v>0</v>
      </c>
      <c r="Z119" s="295">
        <v>68500.399999999994</v>
      </c>
      <c r="AA119" s="295">
        <v>0</v>
      </c>
      <c r="AB119" s="295">
        <v>0</v>
      </c>
      <c r="AC119" s="295">
        <v>0</v>
      </c>
      <c r="AD119" s="295">
        <v>0</v>
      </c>
      <c r="AE119" s="295">
        <v>0</v>
      </c>
      <c r="AF119" s="295">
        <v>0</v>
      </c>
      <c r="AG119" s="295">
        <v>0</v>
      </c>
      <c r="AH119" s="295">
        <v>0</v>
      </c>
      <c r="AI119" s="295">
        <v>0</v>
      </c>
      <c r="AJ119" s="295">
        <v>0</v>
      </c>
      <c r="AK119" s="295">
        <v>0</v>
      </c>
      <c r="AL119" s="295">
        <v>0</v>
      </c>
      <c r="AM119" s="295">
        <v>0</v>
      </c>
      <c r="AN119" s="295">
        <v>0</v>
      </c>
      <c r="AO119" s="295">
        <v>0</v>
      </c>
      <c r="AP119" s="295">
        <v>0</v>
      </c>
      <c r="AQ119" s="295">
        <v>0</v>
      </c>
      <c r="AR119" s="295">
        <v>0</v>
      </c>
      <c r="AS119" s="295">
        <v>0</v>
      </c>
      <c r="AT119" s="295">
        <f t="shared" si="1"/>
        <v>0</v>
      </c>
      <c r="AU119" s="295">
        <v>26284.93</v>
      </c>
      <c r="AV119" s="295">
        <v>68500.399999999994</v>
      </c>
      <c r="AW119" s="296">
        <v>87</v>
      </c>
      <c r="AX119" s="296">
        <v>300</v>
      </c>
      <c r="AY119" s="295">
        <v>368200.52</v>
      </c>
      <c r="AZ119" s="295">
        <v>77294.399999999994</v>
      </c>
      <c r="BA119" s="294">
        <v>76.216621000000004</v>
      </c>
      <c r="BB119" s="294">
        <v>69.793865170170406</v>
      </c>
      <c r="BC119" s="294">
        <v>10.59</v>
      </c>
      <c r="BD119" s="294"/>
      <c r="BE119" s="293" t="s">
        <v>4204</v>
      </c>
      <c r="BF119" s="291"/>
      <c r="BG119" s="293" t="s">
        <v>326</v>
      </c>
      <c r="BH119" s="293" t="s">
        <v>216</v>
      </c>
      <c r="BI119" s="293" t="s">
        <v>430</v>
      </c>
      <c r="BJ119" s="293" t="s">
        <v>4205</v>
      </c>
      <c r="BK119" s="292" t="s">
        <v>175</v>
      </c>
      <c r="BL119" s="294">
        <v>554291.39637871995</v>
      </c>
      <c r="BM119" s="292" t="s">
        <v>309</v>
      </c>
      <c r="BN119" s="294"/>
      <c r="BO119" s="297">
        <v>38700</v>
      </c>
      <c r="BP119" s="297">
        <v>47831</v>
      </c>
      <c r="BQ119" s="297" t="s">
        <v>1030</v>
      </c>
      <c r="BR119" s="297" t="s">
        <v>4790</v>
      </c>
      <c r="BS119" s="297">
        <v>38700</v>
      </c>
      <c r="BT119" s="297">
        <v>47831</v>
      </c>
      <c r="BU119" s="294">
        <v>19508.78</v>
      </c>
      <c r="BV119" s="294">
        <v>16.07</v>
      </c>
      <c r="BW119" s="294">
        <v>0</v>
      </c>
    </row>
    <row r="120" spans="1:75" s="289" customFormat="1" ht="18.2" customHeight="1" x14ac:dyDescent="0.15">
      <c r="A120" s="298">
        <v>118</v>
      </c>
      <c r="B120" s="299" t="s">
        <v>305</v>
      </c>
      <c r="C120" s="299" t="s">
        <v>306</v>
      </c>
      <c r="D120" s="313">
        <v>45170</v>
      </c>
      <c r="E120" s="300" t="s">
        <v>1229</v>
      </c>
      <c r="F120" s="309">
        <v>149</v>
      </c>
      <c r="G120" s="309">
        <v>148</v>
      </c>
      <c r="H120" s="302">
        <v>13208.14</v>
      </c>
      <c r="I120" s="302">
        <v>34358.85</v>
      </c>
      <c r="J120" s="302">
        <v>0</v>
      </c>
      <c r="K120" s="302">
        <v>47566.99</v>
      </c>
      <c r="L120" s="302">
        <v>417.89</v>
      </c>
      <c r="M120" s="302">
        <v>0</v>
      </c>
      <c r="N120" s="302">
        <v>0</v>
      </c>
      <c r="O120" s="302">
        <v>0</v>
      </c>
      <c r="P120" s="302">
        <v>0</v>
      </c>
      <c r="Q120" s="302">
        <v>0</v>
      </c>
      <c r="R120" s="302">
        <v>47566.99</v>
      </c>
      <c r="S120" s="302">
        <v>44225.59</v>
      </c>
      <c r="T120" s="302">
        <v>116.56</v>
      </c>
      <c r="U120" s="302">
        <v>0</v>
      </c>
      <c r="V120" s="302">
        <v>0</v>
      </c>
      <c r="W120" s="302">
        <v>0</v>
      </c>
      <c r="X120" s="302">
        <v>0</v>
      </c>
      <c r="Y120" s="302">
        <v>0</v>
      </c>
      <c r="Z120" s="302">
        <v>44342.15</v>
      </c>
      <c r="AA120" s="302">
        <v>0</v>
      </c>
      <c r="AB120" s="302">
        <v>0</v>
      </c>
      <c r="AC120" s="302">
        <v>0</v>
      </c>
      <c r="AD120" s="302">
        <v>0</v>
      </c>
      <c r="AE120" s="302">
        <v>0</v>
      </c>
      <c r="AF120" s="302">
        <v>0</v>
      </c>
      <c r="AG120" s="302">
        <v>0</v>
      </c>
      <c r="AH120" s="302">
        <v>0</v>
      </c>
      <c r="AI120" s="302">
        <v>0</v>
      </c>
      <c r="AJ120" s="302">
        <v>0</v>
      </c>
      <c r="AK120" s="302">
        <v>0</v>
      </c>
      <c r="AL120" s="302">
        <v>0</v>
      </c>
      <c r="AM120" s="302">
        <v>0</v>
      </c>
      <c r="AN120" s="302">
        <v>0</v>
      </c>
      <c r="AO120" s="302">
        <v>0</v>
      </c>
      <c r="AP120" s="302">
        <v>0</v>
      </c>
      <c r="AQ120" s="302">
        <v>0</v>
      </c>
      <c r="AR120" s="302">
        <v>0</v>
      </c>
      <c r="AS120" s="302">
        <v>0</v>
      </c>
      <c r="AT120" s="295">
        <f t="shared" si="1"/>
        <v>0</v>
      </c>
      <c r="AU120" s="302">
        <v>34776.74</v>
      </c>
      <c r="AV120" s="302">
        <v>44342.15</v>
      </c>
      <c r="AW120" s="303">
        <v>27</v>
      </c>
      <c r="AX120" s="303">
        <v>240</v>
      </c>
      <c r="AY120" s="302">
        <v>214998.84</v>
      </c>
      <c r="AZ120" s="302">
        <v>53209.19</v>
      </c>
      <c r="BA120" s="301">
        <v>90.000490999999997</v>
      </c>
      <c r="BB120" s="301">
        <v>80.457012320467399</v>
      </c>
      <c r="BC120" s="301">
        <v>10.59</v>
      </c>
      <c r="BD120" s="301"/>
      <c r="BE120" s="300" t="s">
        <v>4204</v>
      </c>
      <c r="BF120" s="298"/>
      <c r="BG120" s="300" t="s">
        <v>414</v>
      </c>
      <c r="BH120" s="300" t="s">
        <v>212</v>
      </c>
      <c r="BI120" s="300" t="s">
        <v>415</v>
      </c>
      <c r="BJ120" s="300" t="s">
        <v>4205</v>
      </c>
      <c r="BK120" s="299" t="s">
        <v>175</v>
      </c>
      <c r="BL120" s="301">
        <v>372501.66512104002</v>
      </c>
      <c r="BM120" s="299" t="s">
        <v>309</v>
      </c>
      <c r="BN120" s="301"/>
      <c r="BO120" s="304">
        <v>38716</v>
      </c>
      <c r="BP120" s="304">
        <v>46021</v>
      </c>
      <c r="BQ120" s="297" t="s">
        <v>4514</v>
      </c>
      <c r="BR120" s="297" t="s">
        <v>4816</v>
      </c>
      <c r="BS120" s="297">
        <v>38716</v>
      </c>
      <c r="BT120" s="297">
        <v>46021</v>
      </c>
      <c r="BU120" s="301">
        <v>14882.71</v>
      </c>
      <c r="BV120" s="301">
        <v>11.16</v>
      </c>
      <c r="BW120" s="301">
        <v>0</v>
      </c>
    </row>
    <row r="121" spans="1:75" s="289" customFormat="1" ht="18.2" customHeight="1" x14ac:dyDescent="0.15">
      <c r="A121" s="291">
        <v>119</v>
      </c>
      <c r="B121" s="292" t="s">
        <v>305</v>
      </c>
      <c r="C121" s="292" t="s">
        <v>306</v>
      </c>
      <c r="D121" s="312">
        <v>45170</v>
      </c>
      <c r="E121" s="293" t="s">
        <v>1230</v>
      </c>
      <c r="F121" s="308">
        <v>161</v>
      </c>
      <c r="G121" s="308">
        <v>160</v>
      </c>
      <c r="H121" s="295">
        <v>115488.23</v>
      </c>
      <c r="I121" s="295">
        <v>74718.080000000002</v>
      </c>
      <c r="J121" s="295">
        <v>0</v>
      </c>
      <c r="K121" s="295">
        <v>190206.31</v>
      </c>
      <c r="L121" s="295">
        <v>873.56</v>
      </c>
      <c r="M121" s="295">
        <v>0</v>
      </c>
      <c r="N121" s="295">
        <v>0</v>
      </c>
      <c r="O121" s="295">
        <v>0</v>
      </c>
      <c r="P121" s="295">
        <v>0</v>
      </c>
      <c r="Q121" s="295">
        <v>0</v>
      </c>
      <c r="R121" s="295">
        <v>190206.31</v>
      </c>
      <c r="S121" s="295">
        <v>227463.65</v>
      </c>
      <c r="T121" s="295">
        <v>1019.18</v>
      </c>
      <c r="U121" s="295">
        <v>0</v>
      </c>
      <c r="V121" s="295">
        <v>0</v>
      </c>
      <c r="W121" s="295">
        <v>0</v>
      </c>
      <c r="X121" s="295">
        <v>0</v>
      </c>
      <c r="Y121" s="295">
        <v>0</v>
      </c>
      <c r="Z121" s="295">
        <v>228482.83</v>
      </c>
      <c r="AA121" s="295">
        <v>0</v>
      </c>
      <c r="AB121" s="295">
        <v>0</v>
      </c>
      <c r="AC121" s="295">
        <v>0</v>
      </c>
      <c r="AD121" s="295">
        <v>0</v>
      </c>
      <c r="AE121" s="295">
        <v>0</v>
      </c>
      <c r="AF121" s="295">
        <v>0</v>
      </c>
      <c r="AG121" s="295">
        <v>0</v>
      </c>
      <c r="AH121" s="295">
        <v>0</v>
      </c>
      <c r="AI121" s="295">
        <v>0</v>
      </c>
      <c r="AJ121" s="295">
        <v>0</v>
      </c>
      <c r="AK121" s="295">
        <v>0</v>
      </c>
      <c r="AL121" s="295">
        <v>0</v>
      </c>
      <c r="AM121" s="295">
        <v>0</v>
      </c>
      <c r="AN121" s="295">
        <v>0</v>
      </c>
      <c r="AO121" s="295">
        <v>0</v>
      </c>
      <c r="AP121" s="295">
        <v>0</v>
      </c>
      <c r="AQ121" s="295">
        <v>0</v>
      </c>
      <c r="AR121" s="295">
        <v>0</v>
      </c>
      <c r="AS121" s="295">
        <v>0</v>
      </c>
      <c r="AT121" s="295">
        <f t="shared" si="1"/>
        <v>0</v>
      </c>
      <c r="AU121" s="295">
        <v>75591.64</v>
      </c>
      <c r="AV121" s="295">
        <v>228482.83</v>
      </c>
      <c r="AW121" s="296">
        <v>87</v>
      </c>
      <c r="AX121" s="296">
        <v>300</v>
      </c>
      <c r="AY121" s="295">
        <v>844000.24</v>
      </c>
      <c r="AZ121" s="295">
        <v>199106.69</v>
      </c>
      <c r="BA121" s="294">
        <v>85.663482000000002</v>
      </c>
      <c r="BB121" s="294">
        <v>81.834190568741903</v>
      </c>
      <c r="BC121" s="294">
        <v>10.59</v>
      </c>
      <c r="BD121" s="294"/>
      <c r="BE121" s="293" t="s">
        <v>4204</v>
      </c>
      <c r="BF121" s="291"/>
      <c r="BG121" s="293" t="s">
        <v>397</v>
      </c>
      <c r="BH121" s="293" t="s">
        <v>215</v>
      </c>
      <c r="BI121" s="293" t="s">
        <v>433</v>
      </c>
      <c r="BJ121" s="293" t="s">
        <v>4205</v>
      </c>
      <c r="BK121" s="292" t="s">
        <v>175</v>
      </c>
      <c r="BL121" s="294">
        <v>1489523.87341576</v>
      </c>
      <c r="BM121" s="292" t="s">
        <v>309</v>
      </c>
      <c r="BN121" s="294"/>
      <c r="BO121" s="297">
        <v>38705</v>
      </c>
      <c r="BP121" s="297">
        <v>47836</v>
      </c>
      <c r="BQ121" s="297" t="s">
        <v>956</v>
      </c>
      <c r="BR121" s="297" t="s">
        <v>4794</v>
      </c>
      <c r="BS121" s="297">
        <v>38705</v>
      </c>
      <c r="BT121" s="297">
        <v>47836</v>
      </c>
      <c r="BU121" s="294">
        <v>61686.239999999998</v>
      </c>
      <c r="BV121" s="294">
        <v>41.43</v>
      </c>
      <c r="BW121" s="294">
        <v>0</v>
      </c>
    </row>
    <row r="122" spans="1:75" s="289" customFormat="1" ht="18.2" customHeight="1" x14ac:dyDescent="0.15">
      <c r="A122" s="298">
        <v>120</v>
      </c>
      <c r="B122" s="299" t="s">
        <v>305</v>
      </c>
      <c r="C122" s="299" t="s">
        <v>306</v>
      </c>
      <c r="D122" s="313">
        <v>45170</v>
      </c>
      <c r="E122" s="300" t="s">
        <v>1231</v>
      </c>
      <c r="F122" s="309">
        <v>75</v>
      </c>
      <c r="G122" s="309">
        <v>75</v>
      </c>
      <c r="H122" s="302">
        <v>0</v>
      </c>
      <c r="I122" s="302">
        <v>88678.93</v>
      </c>
      <c r="J122" s="302">
        <v>0</v>
      </c>
      <c r="K122" s="302">
        <v>88678.93</v>
      </c>
      <c r="L122" s="302">
        <v>0</v>
      </c>
      <c r="M122" s="302">
        <v>0</v>
      </c>
      <c r="N122" s="302">
        <v>0</v>
      </c>
      <c r="O122" s="302">
        <v>0</v>
      </c>
      <c r="P122" s="302">
        <v>0</v>
      </c>
      <c r="Q122" s="302">
        <v>0</v>
      </c>
      <c r="R122" s="302">
        <v>88678.93</v>
      </c>
      <c r="S122" s="302">
        <v>32434.89</v>
      </c>
      <c r="T122" s="302">
        <v>0</v>
      </c>
      <c r="U122" s="302">
        <v>0</v>
      </c>
      <c r="V122" s="302">
        <v>0</v>
      </c>
      <c r="W122" s="302">
        <v>0</v>
      </c>
      <c r="X122" s="302">
        <v>0</v>
      </c>
      <c r="Y122" s="302">
        <v>0</v>
      </c>
      <c r="Z122" s="302">
        <v>32434.89</v>
      </c>
      <c r="AA122" s="302">
        <v>0</v>
      </c>
      <c r="AB122" s="302">
        <v>0</v>
      </c>
      <c r="AC122" s="302">
        <v>0</v>
      </c>
      <c r="AD122" s="302">
        <v>0</v>
      </c>
      <c r="AE122" s="302">
        <v>0</v>
      </c>
      <c r="AF122" s="302">
        <v>0</v>
      </c>
      <c r="AG122" s="302">
        <v>0</v>
      </c>
      <c r="AH122" s="302">
        <v>0</v>
      </c>
      <c r="AI122" s="302">
        <v>0</v>
      </c>
      <c r="AJ122" s="302">
        <v>0</v>
      </c>
      <c r="AK122" s="302">
        <v>0</v>
      </c>
      <c r="AL122" s="302">
        <v>0</v>
      </c>
      <c r="AM122" s="302">
        <v>0</v>
      </c>
      <c r="AN122" s="302">
        <v>0</v>
      </c>
      <c r="AO122" s="302">
        <v>0</v>
      </c>
      <c r="AP122" s="302">
        <v>0</v>
      </c>
      <c r="AQ122" s="302">
        <v>0</v>
      </c>
      <c r="AR122" s="302">
        <v>0</v>
      </c>
      <c r="AS122" s="302">
        <v>0</v>
      </c>
      <c r="AT122" s="295">
        <f t="shared" si="1"/>
        <v>0</v>
      </c>
      <c r="AU122" s="302">
        <v>88678.93</v>
      </c>
      <c r="AV122" s="302">
        <v>32434.89</v>
      </c>
      <c r="AW122" s="303">
        <v>102</v>
      </c>
      <c r="AX122" s="303">
        <v>240</v>
      </c>
      <c r="AY122" s="302">
        <v>800001.54</v>
      </c>
      <c r="AZ122" s="302">
        <v>161564.31</v>
      </c>
      <c r="BA122" s="301">
        <v>73.874855999999994</v>
      </c>
      <c r="BB122" s="301">
        <v>40.548207608376401</v>
      </c>
      <c r="BC122" s="301">
        <v>10.59</v>
      </c>
      <c r="BD122" s="301"/>
      <c r="BE122" s="300" t="s">
        <v>4204</v>
      </c>
      <c r="BF122" s="298"/>
      <c r="BG122" s="300" t="s">
        <v>324</v>
      </c>
      <c r="BH122" s="300" t="s">
        <v>224</v>
      </c>
      <c r="BI122" s="300" t="s">
        <v>435</v>
      </c>
      <c r="BJ122" s="300" t="s">
        <v>4205</v>
      </c>
      <c r="BK122" s="299" t="s">
        <v>175</v>
      </c>
      <c r="BL122" s="301">
        <v>694453.21400727995</v>
      </c>
      <c r="BM122" s="299" t="s">
        <v>309</v>
      </c>
      <c r="BN122" s="301"/>
      <c r="BO122" s="304">
        <v>38740</v>
      </c>
      <c r="BP122" s="304">
        <v>46045</v>
      </c>
      <c r="BQ122" s="297" t="s">
        <v>959</v>
      </c>
      <c r="BR122" s="297" t="s">
        <v>4784</v>
      </c>
      <c r="BS122" s="297">
        <v>38740</v>
      </c>
      <c r="BT122" s="297">
        <v>46045</v>
      </c>
      <c r="BU122" s="301">
        <v>23024</v>
      </c>
      <c r="BV122" s="301">
        <v>0</v>
      </c>
      <c r="BW122" s="301">
        <v>0</v>
      </c>
    </row>
    <row r="123" spans="1:75" s="289" customFormat="1" ht="18.2" customHeight="1" x14ac:dyDescent="0.15">
      <c r="A123" s="291">
        <v>121</v>
      </c>
      <c r="B123" s="292" t="s">
        <v>305</v>
      </c>
      <c r="C123" s="292" t="s">
        <v>306</v>
      </c>
      <c r="D123" s="312">
        <v>45170</v>
      </c>
      <c r="E123" s="293" t="s">
        <v>1232</v>
      </c>
      <c r="F123" s="308">
        <v>152</v>
      </c>
      <c r="G123" s="308">
        <v>151</v>
      </c>
      <c r="H123" s="295">
        <v>17284.89</v>
      </c>
      <c r="I123" s="295">
        <v>43748.92</v>
      </c>
      <c r="J123" s="295">
        <v>0</v>
      </c>
      <c r="K123" s="295">
        <v>61033.81</v>
      </c>
      <c r="L123" s="295">
        <v>525.53</v>
      </c>
      <c r="M123" s="295">
        <v>0</v>
      </c>
      <c r="N123" s="295">
        <v>0</v>
      </c>
      <c r="O123" s="295">
        <v>0</v>
      </c>
      <c r="P123" s="295">
        <v>0</v>
      </c>
      <c r="Q123" s="295">
        <v>0</v>
      </c>
      <c r="R123" s="295">
        <v>61033.81</v>
      </c>
      <c r="S123" s="295">
        <v>58639.65</v>
      </c>
      <c r="T123" s="295">
        <v>152.54</v>
      </c>
      <c r="U123" s="295">
        <v>0</v>
      </c>
      <c r="V123" s="295">
        <v>0</v>
      </c>
      <c r="W123" s="295">
        <v>0</v>
      </c>
      <c r="X123" s="295">
        <v>0</v>
      </c>
      <c r="Y123" s="295">
        <v>0</v>
      </c>
      <c r="Z123" s="295">
        <v>58792.19</v>
      </c>
      <c r="AA123" s="295">
        <v>0</v>
      </c>
      <c r="AB123" s="295">
        <v>0</v>
      </c>
      <c r="AC123" s="295">
        <v>0</v>
      </c>
      <c r="AD123" s="295">
        <v>0</v>
      </c>
      <c r="AE123" s="295">
        <v>0</v>
      </c>
      <c r="AF123" s="295">
        <v>0</v>
      </c>
      <c r="AG123" s="295">
        <v>0</v>
      </c>
      <c r="AH123" s="295">
        <v>0</v>
      </c>
      <c r="AI123" s="295">
        <v>0</v>
      </c>
      <c r="AJ123" s="295">
        <v>0</v>
      </c>
      <c r="AK123" s="295">
        <v>0</v>
      </c>
      <c r="AL123" s="295">
        <v>0</v>
      </c>
      <c r="AM123" s="295">
        <v>0</v>
      </c>
      <c r="AN123" s="295">
        <v>0</v>
      </c>
      <c r="AO123" s="295">
        <v>0</v>
      </c>
      <c r="AP123" s="295">
        <v>0</v>
      </c>
      <c r="AQ123" s="295">
        <v>0</v>
      </c>
      <c r="AR123" s="295">
        <v>0</v>
      </c>
      <c r="AS123" s="295">
        <v>0</v>
      </c>
      <c r="AT123" s="295">
        <f t="shared" si="1"/>
        <v>0</v>
      </c>
      <c r="AU123" s="295">
        <v>44274.45</v>
      </c>
      <c r="AV123" s="295">
        <v>58792.19</v>
      </c>
      <c r="AW123" s="296">
        <v>28</v>
      </c>
      <c r="AX123" s="296">
        <v>240</v>
      </c>
      <c r="AY123" s="295">
        <v>274002.19</v>
      </c>
      <c r="AZ123" s="295">
        <v>67508.100000000006</v>
      </c>
      <c r="BA123" s="294">
        <v>89.999279999999999</v>
      </c>
      <c r="BB123" s="294">
        <v>81.367998146249107</v>
      </c>
      <c r="BC123" s="294">
        <v>10.59</v>
      </c>
      <c r="BD123" s="294"/>
      <c r="BE123" s="293" t="s">
        <v>4204</v>
      </c>
      <c r="BF123" s="291"/>
      <c r="BG123" s="293" t="s">
        <v>324</v>
      </c>
      <c r="BH123" s="293" t="s">
        <v>187</v>
      </c>
      <c r="BI123" s="293" t="s">
        <v>438</v>
      </c>
      <c r="BJ123" s="293" t="s">
        <v>4205</v>
      </c>
      <c r="BK123" s="292" t="s">
        <v>175</v>
      </c>
      <c r="BL123" s="294">
        <v>477961.62535575998</v>
      </c>
      <c r="BM123" s="292" t="s">
        <v>309</v>
      </c>
      <c r="BN123" s="294"/>
      <c r="BO123" s="297">
        <v>38734</v>
      </c>
      <c r="BP123" s="297">
        <v>46039</v>
      </c>
      <c r="BQ123" s="297" t="s">
        <v>957</v>
      </c>
      <c r="BR123" s="297" t="s">
        <v>4780</v>
      </c>
      <c r="BS123" s="297">
        <v>38734</v>
      </c>
      <c r="BT123" s="297">
        <v>46039</v>
      </c>
      <c r="BU123" s="294">
        <v>19388.91</v>
      </c>
      <c r="BV123" s="294">
        <v>14.15</v>
      </c>
      <c r="BW123" s="294">
        <v>0</v>
      </c>
    </row>
    <row r="124" spans="1:75" s="289" customFormat="1" ht="18.2" customHeight="1" x14ac:dyDescent="0.15">
      <c r="A124" s="298">
        <v>122</v>
      </c>
      <c r="B124" s="299" t="s">
        <v>305</v>
      </c>
      <c r="C124" s="299" t="s">
        <v>306</v>
      </c>
      <c r="D124" s="313">
        <v>45170</v>
      </c>
      <c r="E124" s="300" t="s">
        <v>1233</v>
      </c>
      <c r="F124" s="309">
        <v>0</v>
      </c>
      <c r="G124" s="309">
        <v>0</v>
      </c>
      <c r="H124" s="302">
        <v>35552.43</v>
      </c>
      <c r="I124" s="302">
        <v>0</v>
      </c>
      <c r="J124" s="302">
        <v>0</v>
      </c>
      <c r="K124" s="302">
        <v>35552.43</v>
      </c>
      <c r="L124" s="302">
        <v>260.31</v>
      </c>
      <c r="M124" s="302">
        <v>0</v>
      </c>
      <c r="N124" s="302">
        <v>0</v>
      </c>
      <c r="O124" s="302">
        <v>260.31</v>
      </c>
      <c r="P124" s="302">
        <v>0</v>
      </c>
      <c r="Q124" s="302">
        <v>0</v>
      </c>
      <c r="R124" s="302">
        <v>35292.120000000003</v>
      </c>
      <c r="S124" s="302">
        <v>0</v>
      </c>
      <c r="T124" s="302">
        <v>313.75</v>
      </c>
      <c r="U124" s="302">
        <v>0</v>
      </c>
      <c r="V124" s="302">
        <v>0</v>
      </c>
      <c r="W124" s="302">
        <v>313.75</v>
      </c>
      <c r="X124" s="302">
        <v>0</v>
      </c>
      <c r="Y124" s="302">
        <v>0</v>
      </c>
      <c r="Z124" s="302">
        <v>0</v>
      </c>
      <c r="AA124" s="302">
        <v>12.57</v>
      </c>
      <c r="AB124" s="302">
        <v>0</v>
      </c>
      <c r="AC124" s="302">
        <v>0</v>
      </c>
      <c r="AD124" s="302">
        <v>0</v>
      </c>
      <c r="AE124" s="302">
        <v>0</v>
      </c>
      <c r="AF124" s="302">
        <v>-31.25</v>
      </c>
      <c r="AG124" s="302">
        <v>29.33</v>
      </c>
      <c r="AH124" s="302">
        <v>74.53</v>
      </c>
      <c r="AI124" s="302">
        <v>0</v>
      </c>
      <c r="AJ124" s="302">
        <v>0</v>
      </c>
      <c r="AK124" s="302">
        <v>0</v>
      </c>
      <c r="AL124" s="302">
        <v>0</v>
      </c>
      <c r="AM124" s="302">
        <v>0</v>
      </c>
      <c r="AN124" s="302">
        <v>0</v>
      </c>
      <c r="AO124" s="302">
        <v>0</v>
      </c>
      <c r="AP124" s="302">
        <v>61.25</v>
      </c>
      <c r="AQ124" s="302">
        <v>0</v>
      </c>
      <c r="AR124" s="302">
        <v>56.46</v>
      </c>
      <c r="AS124" s="302">
        <v>0</v>
      </c>
      <c r="AT124" s="295">
        <f t="shared" si="1"/>
        <v>664.03</v>
      </c>
      <c r="AU124" s="302">
        <v>0</v>
      </c>
      <c r="AV124" s="302">
        <v>0</v>
      </c>
      <c r="AW124" s="303">
        <v>89</v>
      </c>
      <c r="AX124" s="303">
        <v>300</v>
      </c>
      <c r="AY124" s="302">
        <v>245998.31</v>
      </c>
      <c r="AZ124" s="302">
        <v>60388.61</v>
      </c>
      <c r="BA124" s="301">
        <v>90.000611000000006</v>
      </c>
      <c r="BB124" s="301">
        <v>52.597871742458103</v>
      </c>
      <c r="BC124" s="301">
        <v>10.59</v>
      </c>
      <c r="BD124" s="301"/>
      <c r="BE124" s="300" t="s">
        <v>4204</v>
      </c>
      <c r="BF124" s="298"/>
      <c r="BG124" s="300" t="s">
        <v>310</v>
      </c>
      <c r="BH124" s="300" t="s">
        <v>184</v>
      </c>
      <c r="BI124" s="300" t="s">
        <v>440</v>
      </c>
      <c r="BJ124" s="300" t="s">
        <v>103</v>
      </c>
      <c r="BK124" s="299" t="s">
        <v>175</v>
      </c>
      <c r="BL124" s="301">
        <v>276375.97976352001</v>
      </c>
      <c r="BM124" s="299" t="s">
        <v>309</v>
      </c>
      <c r="BN124" s="301"/>
      <c r="BO124" s="304">
        <v>38751</v>
      </c>
      <c r="BP124" s="304">
        <v>47882</v>
      </c>
      <c r="BQ124" s="297" t="s">
        <v>4757</v>
      </c>
      <c r="BR124" s="297" t="s">
        <v>4764</v>
      </c>
      <c r="BS124" s="297">
        <v>38751</v>
      </c>
      <c r="BT124" s="297">
        <v>47882</v>
      </c>
      <c r="BU124" s="301">
        <v>0</v>
      </c>
      <c r="BV124" s="301">
        <v>12.57</v>
      </c>
      <c r="BW124" s="301">
        <v>0</v>
      </c>
    </row>
    <row r="125" spans="1:75" s="289" customFormat="1" ht="18.2" customHeight="1" x14ac:dyDescent="0.15">
      <c r="A125" s="291">
        <v>123</v>
      </c>
      <c r="B125" s="292" t="s">
        <v>305</v>
      </c>
      <c r="C125" s="292" t="s">
        <v>306</v>
      </c>
      <c r="D125" s="312">
        <v>45170</v>
      </c>
      <c r="E125" s="293" t="s">
        <v>1234</v>
      </c>
      <c r="F125" s="308">
        <v>114</v>
      </c>
      <c r="G125" s="308">
        <v>113</v>
      </c>
      <c r="H125" s="295">
        <v>79831.05</v>
      </c>
      <c r="I125" s="295">
        <v>42379.64</v>
      </c>
      <c r="J125" s="295">
        <v>0</v>
      </c>
      <c r="K125" s="295">
        <v>122210.69</v>
      </c>
      <c r="L125" s="295">
        <v>594.14</v>
      </c>
      <c r="M125" s="295">
        <v>0</v>
      </c>
      <c r="N125" s="295">
        <v>0</v>
      </c>
      <c r="O125" s="295">
        <v>0</v>
      </c>
      <c r="P125" s="295">
        <v>0</v>
      </c>
      <c r="Q125" s="295">
        <v>0</v>
      </c>
      <c r="R125" s="295">
        <v>122210.69</v>
      </c>
      <c r="S125" s="295">
        <v>103469.75</v>
      </c>
      <c r="T125" s="295">
        <v>704.51</v>
      </c>
      <c r="U125" s="295">
        <v>0</v>
      </c>
      <c r="V125" s="295">
        <v>0</v>
      </c>
      <c r="W125" s="295">
        <v>0</v>
      </c>
      <c r="X125" s="295">
        <v>0</v>
      </c>
      <c r="Y125" s="295">
        <v>0</v>
      </c>
      <c r="Z125" s="295">
        <v>104174.26</v>
      </c>
      <c r="AA125" s="295">
        <v>0</v>
      </c>
      <c r="AB125" s="295">
        <v>0</v>
      </c>
      <c r="AC125" s="295">
        <v>0</v>
      </c>
      <c r="AD125" s="295">
        <v>0</v>
      </c>
      <c r="AE125" s="295">
        <v>0</v>
      </c>
      <c r="AF125" s="295">
        <v>0</v>
      </c>
      <c r="AG125" s="295">
        <v>0</v>
      </c>
      <c r="AH125" s="295">
        <v>0</v>
      </c>
      <c r="AI125" s="295">
        <v>0</v>
      </c>
      <c r="AJ125" s="295">
        <v>0</v>
      </c>
      <c r="AK125" s="295">
        <v>0</v>
      </c>
      <c r="AL125" s="295">
        <v>0</v>
      </c>
      <c r="AM125" s="295">
        <v>0</v>
      </c>
      <c r="AN125" s="295">
        <v>0</v>
      </c>
      <c r="AO125" s="295">
        <v>0</v>
      </c>
      <c r="AP125" s="295">
        <v>0</v>
      </c>
      <c r="AQ125" s="295">
        <v>0</v>
      </c>
      <c r="AR125" s="295">
        <v>0</v>
      </c>
      <c r="AS125" s="295">
        <v>0</v>
      </c>
      <c r="AT125" s="295">
        <f t="shared" si="1"/>
        <v>0</v>
      </c>
      <c r="AU125" s="295">
        <v>42973.78</v>
      </c>
      <c r="AV125" s="295">
        <v>104174.26</v>
      </c>
      <c r="AW125" s="296">
        <v>88</v>
      </c>
      <c r="AX125" s="296">
        <v>300</v>
      </c>
      <c r="AY125" s="295">
        <v>552997.68000000005</v>
      </c>
      <c r="AZ125" s="295">
        <v>136611.12</v>
      </c>
      <c r="BA125" s="294">
        <v>90.000376000000003</v>
      </c>
      <c r="BB125" s="294">
        <v>80.513270451332502</v>
      </c>
      <c r="BC125" s="294">
        <v>10.59</v>
      </c>
      <c r="BD125" s="294"/>
      <c r="BE125" s="293" t="s">
        <v>4204</v>
      </c>
      <c r="BF125" s="291"/>
      <c r="BG125" s="293" t="s">
        <v>310</v>
      </c>
      <c r="BH125" s="293" t="s">
        <v>184</v>
      </c>
      <c r="BI125" s="293" t="s">
        <v>443</v>
      </c>
      <c r="BJ125" s="293" t="s">
        <v>4205</v>
      </c>
      <c r="BK125" s="292" t="s">
        <v>175</v>
      </c>
      <c r="BL125" s="294">
        <v>957043.64561623998</v>
      </c>
      <c r="BM125" s="292" t="s">
        <v>309</v>
      </c>
      <c r="BN125" s="294"/>
      <c r="BO125" s="297">
        <v>38723</v>
      </c>
      <c r="BP125" s="297">
        <v>47854</v>
      </c>
      <c r="BQ125" s="297" t="s">
        <v>4260</v>
      </c>
      <c r="BR125" s="297" t="s">
        <v>4782</v>
      </c>
      <c r="BS125" s="297">
        <v>38723</v>
      </c>
      <c r="BT125" s="297">
        <v>47854</v>
      </c>
      <c r="BU125" s="294">
        <v>29763.07</v>
      </c>
      <c r="BV125" s="294">
        <v>28.43</v>
      </c>
      <c r="BW125" s="294">
        <v>0</v>
      </c>
    </row>
    <row r="126" spans="1:75" s="289" customFormat="1" ht="18.2" customHeight="1" x14ac:dyDescent="0.15">
      <c r="A126" s="298">
        <v>124</v>
      </c>
      <c r="B126" s="299" t="s">
        <v>305</v>
      </c>
      <c r="C126" s="299" t="s">
        <v>306</v>
      </c>
      <c r="D126" s="313">
        <v>45170</v>
      </c>
      <c r="E126" s="300" t="s">
        <v>1235</v>
      </c>
      <c r="F126" s="309">
        <v>0</v>
      </c>
      <c r="G126" s="309">
        <v>0</v>
      </c>
      <c r="H126" s="302">
        <v>48920.31</v>
      </c>
      <c r="I126" s="302">
        <v>0</v>
      </c>
      <c r="J126" s="302">
        <v>0</v>
      </c>
      <c r="K126" s="302">
        <v>48920.31</v>
      </c>
      <c r="L126" s="302">
        <v>364.12</v>
      </c>
      <c r="M126" s="302">
        <v>0</v>
      </c>
      <c r="N126" s="302">
        <v>0</v>
      </c>
      <c r="O126" s="302">
        <v>364.12</v>
      </c>
      <c r="P126" s="302">
        <v>0</v>
      </c>
      <c r="Q126" s="302">
        <v>0</v>
      </c>
      <c r="R126" s="302">
        <v>48556.19</v>
      </c>
      <c r="S126" s="302">
        <v>0</v>
      </c>
      <c r="T126" s="302">
        <v>431.72</v>
      </c>
      <c r="U126" s="302">
        <v>0</v>
      </c>
      <c r="V126" s="302">
        <v>0</v>
      </c>
      <c r="W126" s="302">
        <v>431.72</v>
      </c>
      <c r="X126" s="302">
        <v>0</v>
      </c>
      <c r="Y126" s="302">
        <v>0</v>
      </c>
      <c r="Z126" s="302">
        <v>0</v>
      </c>
      <c r="AA126" s="302">
        <v>17.420000000000002</v>
      </c>
      <c r="AB126" s="302">
        <v>0</v>
      </c>
      <c r="AC126" s="302">
        <v>0</v>
      </c>
      <c r="AD126" s="302">
        <v>0</v>
      </c>
      <c r="AE126" s="302">
        <v>0</v>
      </c>
      <c r="AF126" s="302">
        <v>-50.54</v>
      </c>
      <c r="AG126" s="302">
        <v>40.659999999999997</v>
      </c>
      <c r="AH126" s="302">
        <v>106.89</v>
      </c>
      <c r="AI126" s="302">
        <v>0</v>
      </c>
      <c r="AJ126" s="302">
        <v>0</v>
      </c>
      <c r="AK126" s="302">
        <v>0</v>
      </c>
      <c r="AL126" s="302">
        <v>0</v>
      </c>
      <c r="AM126" s="302">
        <v>0</v>
      </c>
      <c r="AN126" s="302">
        <v>0</v>
      </c>
      <c r="AO126" s="302">
        <v>0</v>
      </c>
      <c r="AP126" s="302">
        <v>0.81</v>
      </c>
      <c r="AQ126" s="302">
        <v>0</v>
      </c>
      <c r="AR126" s="302">
        <v>0.61</v>
      </c>
      <c r="AS126" s="302">
        <v>0</v>
      </c>
      <c r="AT126" s="295">
        <f t="shared" si="1"/>
        <v>910.47</v>
      </c>
      <c r="AU126" s="302">
        <v>0</v>
      </c>
      <c r="AV126" s="302">
        <v>0</v>
      </c>
      <c r="AW126" s="303">
        <v>88</v>
      </c>
      <c r="AX126" s="303">
        <v>300</v>
      </c>
      <c r="AY126" s="302">
        <v>427001.67</v>
      </c>
      <c r="AZ126" s="302">
        <v>83717.89</v>
      </c>
      <c r="BA126" s="301">
        <v>71.428295000000006</v>
      </c>
      <c r="BB126" s="301">
        <v>41.428252233734597</v>
      </c>
      <c r="BC126" s="301">
        <v>10.59</v>
      </c>
      <c r="BD126" s="301"/>
      <c r="BE126" s="300" t="s">
        <v>4204</v>
      </c>
      <c r="BF126" s="298"/>
      <c r="BG126" s="300" t="s">
        <v>351</v>
      </c>
      <c r="BH126" s="300" t="s">
        <v>444</v>
      </c>
      <c r="BI126" s="300" t="s">
        <v>445</v>
      </c>
      <c r="BJ126" s="300" t="s">
        <v>103</v>
      </c>
      <c r="BK126" s="299" t="s">
        <v>175</v>
      </c>
      <c r="BL126" s="301">
        <v>380248.18528424</v>
      </c>
      <c r="BM126" s="299" t="s">
        <v>309</v>
      </c>
      <c r="BN126" s="301"/>
      <c r="BO126" s="304">
        <v>38723</v>
      </c>
      <c r="BP126" s="304">
        <v>47854</v>
      </c>
      <c r="BQ126" s="297" t="s">
        <v>4757</v>
      </c>
      <c r="BR126" s="297" t="s">
        <v>4764</v>
      </c>
      <c r="BS126" s="297">
        <v>38723</v>
      </c>
      <c r="BT126" s="297">
        <v>47854</v>
      </c>
      <c r="BU126" s="301">
        <v>0</v>
      </c>
      <c r="BV126" s="301">
        <v>17.420000000000002</v>
      </c>
      <c r="BW126" s="301">
        <v>0</v>
      </c>
    </row>
    <row r="127" spans="1:75" s="289" customFormat="1" ht="18.2" customHeight="1" x14ac:dyDescent="0.15">
      <c r="A127" s="291">
        <v>125</v>
      </c>
      <c r="B127" s="292" t="s">
        <v>305</v>
      </c>
      <c r="C127" s="292" t="s">
        <v>306</v>
      </c>
      <c r="D127" s="312">
        <v>45170</v>
      </c>
      <c r="E127" s="293" t="s">
        <v>1236</v>
      </c>
      <c r="F127" s="308">
        <v>116</v>
      </c>
      <c r="G127" s="308">
        <v>115</v>
      </c>
      <c r="H127" s="295">
        <v>30357.200000000001</v>
      </c>
      <c r="I127" s="295">
        <v>66521.149999999994</v>
      </c>
      <c r="J127" s="295">
        <v>0</v>
      </c>
      <c r="K127" s="295">
        <v>96878.35</v>
      </c>
      <c r="L127" s="295">
        <v>923.13</v>
      </c>
      <c r="M127" s="295">
        <v>0</v>
      </c>
      <c r="N127" s="295">
        <v>0</v>
      </c>
      <c r="O127" s="295">
        <v>0</v>
      </c>
      <c r="P127" s="295">
        <v>0</v>
      </c>
      <c r="Q127" s="295">
        <v>0</v>
      </c>
      <c r="R127" s="295">
        <v>96878.35</v>
      </c>
      <c r="S127" s="295">
        <v>69663.61</v>
      </c>
      <c r="T127" s="295">
        <v>267.89999999999998</v>
      </c>
      <c r="U127" s="295">
        <v>0</v>
      </c>
      <c r="V127" s="295">
        <v>0</v>
      </c>
      <c r="W127" s="295">
        <v>0</v>
      </c>
      <c r="X127" s="295">
        <v>0</v>
      </c>
      <c r="Y127" s="295">
        <v>0</v>
      </c>
      <c r="Z127" s="295">
        <v>69931.509999999995</v>
      </c>
      <c r="AA127" s="295">
        <v>0</v>
      </c>
      <c r="AB127" s="295">
        <v>0</v>
      </c>
      <c r="AC127" s="295">
        <v>0</v>
      </c>
      <c r="AD127" s="295">
        <v>0</v>
      </c>
      <c r="AE127" s="295">
        <v>0</v>
      </c>
      <c r="AF127" s="295">
        <v>0</v>
      </c>
      <c r="AG127" s="295">
        <v>0</v>
      </c>
      <c r="AH127" s="295">
        <v>0</v>
      </c>
      <c r="AI127" s="295">
        <v>0</v>
      </c>
      <c r="AJ127" s="295">
        <v>0</v>
      </c>
      <c r="AK127" s="295">
        <v>0</v>
      </c>
      <c r="AL127" s="295">
        <v>0</v>
      </c>
      <c r="AM127" s="295">
        <v>0</v>
      </c>
      <c r="AN127" s="295">
        <v>0</v>
      </c>
      <c r="AO127" s="295">
        <v>0</v>
      </c>
      <c r="AP127" s="295">
        <v>0</v>
      </c>
      <c r="AQ127" s="295">
        <v>0</v>
      </c>
      <c r="AR127" s="295">
        <v>0</v>
      </c>
      <c r="AS127" s="295">
        <v>0</v>
      </c>
      <c r="AT127" s="295">
        <f t="shared" si="1"/>
        <v>0</v>
      </c>
      <c r="AU127" s="295">
        <v>67444.28</v>
      </c>
      <c r="AV127" s="295">
        <v>69931.509999999995</v>
      </c>
      <c r="AW127" s="296">
        <v>28</v>
      </c>
      <c r="AX127" s="296">
        <v>240</v>
      </c>
      <c r="AY127" s="295">
        <v>480002.41</v>
      </c>
      <c r="AZ127" s="295">
        <v>118577.47</v>
      </c>
      <c r="BA127" s="294">
        <v>89.999551999999994</v>
      </c>
      <c r="BB127" s="294">
        <v>73.530056751077595</v>
      </c>
      <c r="BC127" s="294">
        <v>10.59</v>
      </c>
      <c r="BD127" s="294"/>
      <c r="BE127" s="293" t="s">
        <v>4204</v>
      </c>
      <c r="BF127" s="291"/>
      <c r="BG127" s="293" t="s">
        <v>351</v>
      </c>
      <c r="BH127" s="293" t="s">
        <v>446</v>
      </c>
      <c r="BI127" s="293" t="s">
        <v>447</v>
      </c>
      <c r="BJ127" s="293" t="s">
        <v>4205</v>
      </c>
      <c r="BK127" s="292" t="s">
        <v>175</v>
      </c>
      <c r="BL127" s="294">
        <v>758663.65917160001</v>
      </c>
      <c r="BM127" s="292" t="s">
        <v>309</v>
      </c>
      <c r="BN127" s="294"/>
      <c r="BO127" s="297">
        <v>38723</v>
      </c>
      <c r="BP127" s="297">
        <v>46028</v>
      </c>
      <c r="BQ127" s="297" t="s">
        <v>936</v>
      </c>
      <c r="BR127" s="297" t="s">
        <v>4769</v>
      </c>
      <c r="BS127" s="297">
        <v>38723</v>
      </c>
      <c r="BT127" s="297">
        <v>46028</v>
      </c>
      <c r="BU127" s="294">
        <v>25773.8</v>
      </c>
      <c r="BV127" s="294">
        <v>24.86</v>
      </c>
      <c r="BW127" s="294">
        <v>0</v>
      </c>
    </row>
    <row r="128" spans="1:75" s="289" customFormat="1" ht="18.2" customHeight="1" x14ac:dyDescent="0.15">
      <c r="A128" s="298">
        <v>126</v>
      </c>
      <c r="B128" s="299" t="s">
        <v>305</v>
      </c>
      <c r="C128" s="299" t="s">
        <v>306</v>
      </c>
      <c r="D128" s="313">
        <v>45170</v>
      </c>
      <c r="E128" s="300" t="s">
        <v>1237</v>
      </c>
      <c r="F128" s="309">
        <v>149</v>
      </c>
      <c r="G128" s="309">
        <v>148</v>
      </c>
      <c r="H128" s="302">
        <v>56648.14</v>
      </c>
      <c r="I128" s="302">
        <v>34701.199999999997</v>
      </c>
      <c r="J128" s="302">
        <v>0</v>
      </c>
      <c r="K128" s="302">
        <v>91349.34</v>
      </c>
      <c r="L128" s="302">
        <v>421.63</v>
      </c>
      <c r="M128" s="302">
        <v>0</v>
      </c>
      <c r="N128" s="302">
        <v>0</v>
      </c>
      <c r="O128" s="302">
        <v>0</v>
      </c>
      <c r="P128" s="302">
        <v>0</v>
      </c>
      <c r="Q128" s="302">
        <v>0</v>
      </c>
      <c r="R128" s="302">
        <v>91349.34</v>
      </c>
      <c r="S128" s="302">
        <v>100821.81</v>
      </c>
      <c r="T128" s="302">
        <v>499.92</v>
      </c>
      <c r="U128" s="302">
        <v>0</v>
      </c>
      <c r="V128" s="302">
        <v>0</v>
      </c>
      <c r="W128" s="302">
        <v>0</v>
      </c>
      <c r="X128" s="302">
        <v>0</v>
      </c>
      <c r="Y128" s="302">
        <v>0</v>
      </c>
      <c r="Z128" s="302">
        <v>101321.73</v>
      </c>
      <c r="AA128" s="302">
        <v>0</v>
      </c>
      <c r="AB128" s="302">
        <v>0</v>
      </c>
      <c r="AC128" s="302">
        <v>0</v>
      </c>
      <c r="AD128" s="302">
        <v>0</v>
      </c>
      <c r="AE128" s="302">
        <v>0</v>
      </c>
      <c r="AF128" s="302">
        <v>0</v>
      </c>
      <c r="AG128" s="302">
        <v>0</v>
      </c>
      <c r="AH128" s="302">
        <v>0</v>
      </c>
      <c r="AI128" s="302">
        <v>0</v>
      </c>
      <c r="AJ128" s="302">
        <v>0</v>
      </c>
      <c r="AK128" s="302">
        <v>0</v>
      </c>
      <c r="AL128" s="302">
        <v>0</v>
      </c>
      <c r="AM128" s="302">
        <v>0</v>
      </c>
      <c r="AN128" s="302">
        <v>0</v>
      </c>
      <c r="AO128" s="302">
        <v>0</v>
      </c>
      <c r="AP128" s="302">
        <v>0</v>
      </c>
      <c r="AQ128" s="302">
        <v>0</v>
      </c>
      <c r="AR128" s="302">
        <v>0</v>
      </c>
      <c r="AS128" s="302">
        <v>0</v>
      </c>
      <c r="AT128" s="295">
        <f t="shared" si="1"/>
        <v>0</v>
      </c>
      <c r="AU128" s="302">
        <v>35122.83</v>
      </c>
      <c r="AV128" s="302">
        <v>101321.73</v>
      </c>
      <c r="AW128" s="303">
        <v>88</v>
      </c>
      <c r="AX128" s="303">
        <v>300</v>
      </c>
      <c r="AY128" s="302">
        <v>393099.75</v>
      </c>
      <c r="AZ128" s="302">
        <v>96941.94</v>
      </c>
      <c r="BA128" s="301">
        <v>90.000056000000001</v>
      </c>
      <c r="BB128" s="301">
        <v>84.807934682997299</v>
      </c>
      <c r="BC128" s="301">
        <v>10.59</v>
      </c>
      <c r="BD128" s="301"/>
      <c r="BE128" s="300" t="s">
        <v>4204</v>
      </c>
      <c r="BF128" s="298"/>
      <c r="BG128" s="300" t="s">
        <v>376</v>
      </c>
      <c r="BH128" s="300" t="s">
        <v>449</v>
      </c>
      <c r="BI128" s="300" t="s">
        <v>450</v>
      </c>
      <c r="BJ128" s="300" t="s">
        <v>4205</v>
      </c>
      <c r="BK128" s="299" t="s">
        <v>175</v>
      </c>
      <c r="BL128" s="301">
        <v>715365.45107664005</v>
      </c>
      <c r="BM128" s="299" t="s">
        <v>309</v>
      </c>
      <c r="BN128" s="301"/>
      <c r="BO128" s="304">
        <v>38730</v>
      </c>
      <c r="BP128" s="304">
        <v>47861</v>
      </c>
      <c r="BQ128" s="297" t="s">
        <v>4123</v>
      </c>
      <c r="BR128" s="297" t="s">
        <v>4760</v>
      </c>
      <c r="BS128" s="297">
        <v>38730</v>
      </c>
      <c r="BT128" s="297">
        <v>47861</v>
      </c>
      <c r="BU128" s="301">
        <v>27662.05</v>
      </c>
      <c r="BV128" s="301">
        <v>20.170000000000002</v>
      </c>
      <c r="BW128" s="301">
        <v>0</v>
      </c>
    </row>
    <row r="129" spans="1:75" s="289" customFormat="1" ht="18.2" customHeight="1" x14ac:dyDescent="0.15">
      <c r="A129" s="291">
        <v>127</v>
      </c>
      <c r="B129" s="292" t="s">
        <v>305</v>
      </c>
      <c r="C129" s="292" t="s">
        <v>306</v>
      </c>
      <c r="D129" s="312">
        <v>45170</v>
      </c>
      <c r="E129" s="293" t="s">
        <v>1084</v>
      </c>
      <c r="F129" s="308">
        <v>157</v>
      </c>
      <c r="G129" s="308">
        <v>156</v>
      </c>
      <c r="H129" s="295">
        <v>25114.06</v>
      </c>
      <c r="I129" s="295">
        <v>15298.17</v>
      </c>
      <c r="J129" s="295">
        <v>0</v>
      </c>
      <c r="K129" s="295">
        <v>40412.230000000003</v>
      </c>
      <c r="L129" s="295">
        <v>180.96</v>
      </c>
      <c r="M129" s="295">
        <v>0</v>
      </c>
      <c r="N129" s="295">
        <v>0</v>
      </c>
      <c r="O129" s="295">
        <v>0</v>
      </c>
      <c r="P129" s="295">
        <v>0</v>
      </c>
      <c r="Q129" s="295">
        <v>0</v>
      </c>
      <c r="R129" s="295">
        <v>40412.230000000003</v>
      </c>
      <c r="S129" s="295">
        <v>47402.080000000002</v>
      </c>
      <c r="T129" s="295">
        <v>221.63</v>
      </c>
      <c r="U129" s="295">
        <v>0</v>
      </c>
      <c r="V129" s="295">
        <v>0</v>
      </c>
      <c r="W129" s="295">
        <v>0</v>
      </c>
      <c r="X129" s="295">
        <v>0</v>
      </c>
      <c r="Y129" s="295">
        <v>0</v>
      </c>
      <c r="Z129" s="295">
        <v>47623.71</v>
      </c>
      <c r="AA129" s="295">
        <v>0</v>
      </c>
      <c r="AB129" s="295">
        <v>0</v>
      </c>
      <c r="AC129" s="295">
        <v>0</v>
      </c>
      <c r="AD129" s="295">
        <v>0</v>
      </c>
      <c r="AE129" s="295">
        <v>0</v>
      </c>
      <c r="AF129" s="295">
        <v>0</v>
      </c>
      <c r="AG129" s="295">
        <v>0</v>
      </c>
      <c r="AH129" s="295">
        <v>0</v>
      </c>
      <c r="AI129" s="295">
        <v>0</v>
      </c>
      <c r="AJ129" s="295">
        <v>0</v>
      </c>
      <c r="AK129" s="295">
        <v>0</v>
      </c>
      <c r="AL129" s="295">
        <v>0</v>
      </c>
      <c r="AM129" s="295">
        <v>0</v>
      </c>
      <c r="AN129" s="295">
        <v>0</v>
      </c>
      <c r="AO129" s="295">
        <v>0</v>
      </c>
      <c r="AP129" s="295">
        <v>0</v>
      </c>
      <c r="AQ129" s="295">
        <v>0</v>
      </c>
      <c r="AR129" s="295">
        <v>0</v>
      </c>
      <c r="AS129" s="295">
        <v>0</v>
      </c>
      <c r="AT129" s="295">
        <f t="shared" si="1"/>
        <v>0</v>
      </c>
      <c r="AU129" s="295">
        <v>15479.13</v>
      </c>
      <c r="AV129" s="295">
        <v>47623.71</v>
      </c>
      <c r="AW129" s="296">
        <v>90</v>
      </c>
      <c r="AX129" s="296">
        <v>300</v>
      </c>
      <c r="AY129" s="295">
        <v>182657.8</v>
      </c>
      <c r="AZ129" s="295">
        <v>42350.76</v>
      </c>
      <c r="BA129" s="294">
        <v>85.340894000000006</v>
      </c>
      <c r="BB129" s="294">
        <v>81.434567803118995</v>
      </c>
      <c r="BC129" s="294">
        <v>10.59</v>
      </c>
      <c r="BD129" s="294"/>
      <c r="BE129" s="293" t="s">
        <v>4204</v>
      </c>
      <c r="BF129" s="291"/>
      <c r="BG129" s="293" t="s">
        <v>333</v>
      </c>
      <c r="BH129" s="293" t="s">
        <v>208</v>
      </c>
      <c r="BI129" s="293" t="s">
        <v>453</v>
      </c>
      <c r="BJ129" s="293" t="s">
        <v>4205</v>
      </c>
      <c r="BK129" s="292" t="s">
        <v>175</v>
      </c>
      <c r="BL129" s="294">
        <v>316472.05270408001</v>
      </c>
      <c r="BM129" s="292" t="s">
        <v>309</v>
      </c>
      <c r="BN129" s="294"/>
      <c r="BO129" s="297">
        <v>38786</v>
      </c>
      <c r="BP129" s="297">
        <v>47917</v>
      </c>
      <c r="BQ129" s="297" t="s">
        <v>936</v>
      </c>
      <c r="BR129" s="297" t="s">
        <v>4769</v>
      </c>
      <c r="BS129" s="297">
        <v>38786</v>
      </c>
      <c r="BT129" s="297">
        <v>47917</v>
      </c>
      <c r="BU129" s="294">
        <v>12797.8</v>
      </c>
      <c r="BV129" s="294">
        <v>8.81</v>
      </c>
      <c r="BW129" s="294">
        <v>0</v>
      </c>
    </row>
    <row r="130" spans="1:75" s="289" customFormat="1" ht="18.2" customHeight="1" x14ac:dyDescent="0.15">
      <c r="A130" s="298">
        <v>128</v>
      </c>
      <c r="B130" s="299" t="s">
        <v>305</v>
      </c>
      <c r="C130" s="299" t="s">
        <v>306</v>
      </c>
      <c r="D130" s="313">
        <v>45170</v>
      </c>
      <c r="E130" s="300" t="s">
        <v>1238</v>
      </c>
      <c r="F130" s="309">
        <v>0</v>
      </c>
      <c r="G130" s="309">
        <v>0</v>
      </c>
      <c r="H130" s="302">
        <v>25881.99</v>
      </c>
      <c r="I130" s="302">
        <v>0</v>
      </c>
      <c r="J130" s="302">
        <v>0</v>
      </c>
      <c r="K130" s="302">
        <v>25881.99</v>
      </c>
      <c r="L130" s="302">
        <v>729.46</v>
      </c>
      <c r="M130" s="302">
        <v>0</v>
      </c>
      <c r="N130" s="302">
        <v>0</v>
      </c>
      <c r="O130" s="302">
        <v>729.46</v>
      </c>
      <c r="P130" s="302">
        <v>0</v>
      </c>
      <c r="Q130" s="302">
        <v>0</v>
      </c>
      <c r="R130" s="302">
        <v>25152.53</v>
      </c>
      <c r="S130" s="302">
        <v>0</v>
      </c>
      <c r="T130" s="302">
        <v>228.41</v>
      </c>
      <c r="U130" s="302">
        <v>0</v>
      </c>
      <c r="V130" s="302">
        <v>0</v>
      </c>
      <c r="W130" s="302">
        <v>228.41</v>
      </c>
      <c r="X130" s="302">
        <v>0</v>
      </c>
      <c r="Y130" s="302">
        <v>0</v>
      </c>
      <c r="Z130" s="302">
        <v>0</v>
      </c>
      <c r="AA130" s="302">
        <v>19.98</v>
      </c>
      <c r="AB130" s="302">
        <v>0</v>
      </c>
      <c r="AC130" s="302">
        <v>0</v>
      </c>
      <c r="AD130" s="302">
        <v>0</v>
      </c>
      <c r="AE130" s="302">
        <v>0</v>
      </c>
      <c r="AF130" s="302">
        <v>-45.33</v>
      </c>
      <c r="AG130" s="302">
        <v>42.54</v>
      </c>
      <c r="AH130" s="302">
        <v>117.71</v>
      </c>
      <c r="AI130" s="302">
        <v>0</v>
      </c>
      <c r="AJ130" s="302">
        <v>0</v>
      </c>
      <c r="AK130" s="302">
        <v>0</v>
      </c>
      <c r="AL130" s="302">
        <v>0</v>
      </c>
      <c r="AM130" s="302">
        <v>0</v>
      </c>
      <c r="AN130" s="302">
        <v>0</v>
      </c>
      <c r="AO130" s="302">
        <v>0</v>
      </c>
      <c r="AP130" s="302">
        <v>5.83</v>
      </c>
      <c r="AQ130" s="302">
        <v>0</v>
      </c>
      <c r="AR130" s="302">
        <v>1.7</v>
      </c>
      <c r="AS130" s="302">
        <v>0</v>
      </c>
      <c r="AT130" s="295">
        <f t="shared" si="1"/>
        <v>1096.9000000000001</v>
      </c>
      <c r="AU130" s="302">
        <v>0</v>
      </c>
      <c r="AV130" s="302">
        <v>0</v>
      </c>
      <c r="AW130" s="303">
        <v>30</v>
      </c>
      <c r="AX130" s="303">
        <v>240</v>
      </c>
      <c r="AY130" s="302">
        <v>390000.32</v>
      </c>
      <c r="AZ130" s="302">
        <v>95364.73</v>
      </c>
      <c r="BA130" s="301">
        <v>89.999925000000005</v>
      </c>
      <c r="BB130" s="301">
        <v>23.7375580422684</v>
      </c>
      <c r="BC130" s="301">
        <v>10.59</v>
      </c>
      <c r="BD130" s="301"/>
      <c r="BE130" s="300" t="s">
        <v>4204</v>
      </c>
      <c r="BF130" s="298"/>
      <c r="BG130" s="300" t="s">
        <v>320</v>
      </c>
      <c r="BH130" s="300" t="s">
        <v>181</v>
      </c>
      <c r="BI130" s="300" t="s">
        <v>400</v>
      </c>
      <c r="BJ130" s="300" t="s">
        <v>103</v>
      </c>
      <c r="BK130" s="299" t="s">
        <v>175</v>
      </c>
      <c r="BL130" s="301">
        <v>196971.87707287999</v>
      </c>
      <c r="BM130" s="299" t="s">
        <v>309</v>
      </c>
      <c r="BN130" s="301"/>
      <c r="BO130" s="304">
        <v>38807</v>
      </c>
      <c r="BP130" s="304">
        <v>46112</v>
      </c>
      <c r="BQ130" s="297" t="s">
        <v>4757</v>
      </c>
      <c r="BR130" s="297" t="s">
        <v>4764</v>
      </c>
      <c r="BS130" s="297">
        <v>38807</v>
      </c>
      <c r="BT130" s="297">
        <v>46112</v>
      </c>
      <c r="BU130" s="301">
        <v>0</v>
      </c>
      <c r="BV130" s="301">
        <v>19.98</v>
      </c>
      <c r="BW130" s="301">
        <v>0</v>
      </c>
    </row>
    <row r="131" spans="1:75" s="289" customFormat="1" ht="18.2" customHeight="1" x14ac:dyDescent="0.15">
      <c r="A131" s="291">
        <v>129</v>
      </c>
      <c r="B131" s="292" t="s">
        <v>305</v>
      </c>
      <c r="C131" s="292" t="s">
        <v>306</v>
      </c>
      <c r="D131" s="312">
        <v>45170</v>
      </c>
      <c r="E131" s="293" t="s">
        <v>1239</v>
      </c>
      <c r="F131" s="308">
        <v>135</v>
      </c>
      <c r="G131" s="308">
        <v>134</v>
      </c>
      <c r="H131" s="295">
        <v>155306.43</v>
      </c>
      <c r="I131" s="295">
        <v>95186.42</v>
      </c>
      <c r="J131" s="295">
        <v>0</v>
      </c>
      <c r="K131" s="295">
        <v>250492.85</v>
      </c>
      <c r="L131" s="295">
        <v>1214.06</v>
      </c>
      <c r="M131" s="295">
        <v>0</v>
      </c>
      <c r="N131" s="295">
        <v>0</v>
      </c>
      <c r="O131" s="295">
        <v>0</v>
      </c>
      <c r="P131" s="295">
        <v>0</v>
      </c>
      <c r="Q131" s="295">
        <v>0</v>
      </c>
      <c r="R131" s="295">
        <v>250492.85</v>
      </c>
      <c r="S131" s="295">
        <v>251155.33</v>
      </c>
      <c r="T131" s="295">
        <v>1370.58</v>
      </c>
      <c r="U131" s="295">
        <v>0</v>
      </c>
      <c r="V131" s="295">
        <v>0</v>
      </c>
      <c r="W131" s="295">
        <v>0</v>
      </c>
      <c r="X131" s="295">
        <v>0</v>
      </c>
      <c r="Y131" s="295">
        <v>0</v>
      </c>
      <c r="Z131" s="295">
        <v>252525.91</v>
      </c>
      <c r="AA131" s="295">
        <v>0</v>
      </c>
      <c r="AB131" s="295">
        <v>0</v>
      </c>
      <c r="AC131" s="295">
        <v>0</v>
      </c>
      <c r="AD131" s="295">
        <v>0</v>
      </c>
      <c r="AE131" s="295">
        <v>0</v>
      </c>
      <c r="AF131" s="295">
        <v>0</v>
      </c>
      <c r="AG131" s="295">
        <v>0</v>
      </c>
      <c r="AH131" s="295">
        <v>0</v>
      </c>
      <c r="AI131" s="295">
        <v>0</v>
      </c>
      <c r="AJ131" s="295">
        <v>0</v>
      </c>
      <c r="AK131" s="295">
        <v>0</v>
      </c>
      <c r="AL131" s="295">
        <v>0</v>
      </c>
      <c r="AM131" s="295">
        <v>0</v>
      </c>
      <c r="AN131" s="295">
        <v>0</v>
      </c>
      <c r="AO131" s="295">
        <v>0</v>
      </c>
      <c r="AP131" s="295">
        <v>0</v>
      </c>
      <c r="AQ131" s="295">
        <v>0</v>
      </c>
      <c r="AR131" s="295">
        <v>0</v>
      </c>
      <c r="AS131" s="295">
        <v>0</v>
      </c>
      <c r="AT131" s="295">
        <f t="shared" ref="AT131:AT194" si="2">AQ131-AR131-AS131+AP131+AO131+AN131+AL131+AI131+AH131+AG131+AF131+AA131+W131+V131+Q131+P131+O131+N131-J131</f>
        <v>0</v>
      </c>
      <c r="AU131" s="295">
        <v>96400.48</v>
      </c>
      <c r="AV131" s="295">
        <v>252525.91</v>
      </c>
      <c r="AW131" s="296">
        <v>85</v>
      </c>
      <c r="AX131" s="296">
        <v>300</v>
      </c>
      <c r="AY131" s="295">
        <v>1149997.8999999999</v>
      </c>
      <c r="AZ131" s="295">
        <v>271890.68</v>
      </c>
      <c r="BA131" s="294">
        <v>85.000156000000004</v>
      </c>
      <c r="BB131" s="294">
        <v>78.3106332548236</v>
      </c>
      <c r="BC131" s="294">
        <v>10.59</v>
      </c>
      <c r="BD131" s="294"/>
      <c r="BE131" s="293" t="s">
        <v>4204</v>
      </c>
      <c r="BF131" s="291"/>
      <c r="BG131" s="293" t="s">
        <v>315</v>
      </c>
      <c r="BH131" s="293" t="s">
        <v>179</v>
      </c>
      <c r="BI131" s="293" t="s">
        <v>316</v>
      </c>
      <c r="BJ131" s="293" t="s">
        <v>4205</v>
      </c>
      <c r="BK131" s="292" t="s">
        <v>175</v>
      </c>
      <c r="BL131" s="294">
        <v>1961633.5556636001</v>
      </c>
      <c r="BM131" s="292" t="s">
        <v>309</v>
      </c>
      <c r="BN131" s="294"/>
      <c r="BO131" s="297">
        <v>38635</v>
      </c>
      <c r="BP131" s="297">
        <v>47766</v>
      </c>
      <c r="BQ131" s="297" t="s">
        <v>929</v>
      </c>
      <c r="BR131" s="297" t="s">
        <v>4777</v>
      </c>
      <c r="BS131" s="297">
        <v>38635</v>
      </c>
      <c r="BT131" s="297">
        <v>47766</v>
      </c>
      <c r="BU131" s="294">
        <v>71074.84</v>
      </c>
      <c r="BV131" s="294">
        <v>56.58</v>
      </c>
      <c r="BW131" s="294">
        <v>0</v>
      </c>
    </row>
    <row r="132" spans="1:75" s="289" customFormat="1" ht="18.2" customHeight="1" x14ac:dyDescent="0.15">
      <c r="A132" s="298">
        <v>130</v>
      </c>
      <c r="B132" s="299" t="s">
        <v>305</v>
      </c>
      <c r="C132" s="299" t="s">
        <v>306</v>
      </c>
      <c r="D132" s="313">
        <v>45170</v>
      </c>
      <c r="E132" s="300" t="s">
        <v>1240</v>
      </c>
      <c r="F132" s="309">
        <v>160</v>
      </c>
      <c r="G132" s="309">
        <v>159</v>
      </c>
      <c r="H132" s="302">
        <v>35148.120000000003</v>
      </c>
      <c r="I132" s="302">
        <v>23829.35</v>
      </c>
      <c r="J132" s="302">
        <v>0</v>
      </c>
      <c r="K132" s="302">
        <v>58977.47</v>
      </c>
      <c r="L132" s="302">
        <v>279.39999999999998</v>
      </c>
      <c r="M132" s="302">
        <v>0</v>
      </c>
      <c r="N132" s="302">
        <v>0</v>
      </c>
      <c r="O132" s="302">
        <v>0</v>
      </c>
      <c r="P132" s="302">
        <v>0</v>
      </c>
      <c r="Q132" s="302">
        <v>0</v>
      </c>
      <c r="R132" s="302">
        <v>58977.47</v>
      </c>
      <c r="S132" s="302">
        <v>69913.88</v>
      </c>
      <c r="T132" s="302">
        <v>310.18</v>
      </c>
      <c r="U132" s="302">
        <v>0</v>
      </c>
      <c r="V132" s="302">
        <v>0</v>
      </c>
      <c r="W132" s="302">
        <v>0</v>
      </c>
      <c r="X132" s="302">
        <v>0</v>
      </c>
      <c r="Y132" s="302">
        <v>0</v>
      </c>
      <c r="Z132" s="302">
        <v>70224.06</v>
      </c>
      <c r="AA132" s="302">
        <v>0</v>
      </c>
      <c r="AB132" s="302">
        <v>0</v>
      </c>
      <c r="AC132" s="302">
        <v>0</v>
      </c>
      <c r="AD132" s="302">
        <v>0</v>
      </c>
      <c r="AE132" s="302">
        <v>0</v>
      </c>
      <c r="AF132" s="302">
        <v>0</v>
      </c>
      <c r="AG132" s="302">
        <v>0</v>
      </c>
      <c r="AH132" s="302">
        <v>0</v>
      </c>
      <c r="AI132" s="302">
        <v>0</v>
      </c>
      <c r="AJ132" s="302">
        <v>0</v>
      </c>
      <c r="AK132" s="302">
        <v>0</v>
      </c>
      <c r="AL132" s="302">
        <v>0</v>
      </c>
      <c r="AM132" s="302">
        <v>0</v>
      </c>
      <c r="AN132" s="302">
        <v>0</v>
      </c>
      <c r="AO132" s="302">
        <v>0</v>
      </c>
      <c r="AP132" s="302">
        <v>0</v>
      </c>
      <c r="AQ132" s="302">
        <v>0</v>
      </c>
      <c r="AR132" s="302">
        <v>0</v>
      </c>
      <c r="AS132" s="302">
        <v>0</v>
      </c>
      <c r="AT132" s="295">
        <f t="shared" si="2"/>
        <v>0</v>
      </c>
      <c r="AU132" s="302">
        <v>24108.75</v>
      </c>
      <c r="AV132" s="302">
        <v>70224.06</v>
      </c>
      <c r="AW132" s="303">
        <v>84</v>
      </c>
      <c r="AX132" s="303">
        <v>300</v>
      </c>
      <c r="AY132" s="302">
        <v>335197.49</v>
      </c>
      <c r="AZ132" s="302">
        <v>62020.58</v>
      </c>
      <c r="BA132" s="301">
        <v>66.282122999999999</v>
      </c>
      <c r="BB132" s="301">
        <v>63.0299155662332</v>
      </c>
      <c r="BC132" s="301">
        <v>10.59</v>
      </c>
      <c r="BD132" s="301"/>
      <c r="BE132" s="300" t="s">
        <v>4204</v>
      </c>
      <c r="BF132" s="298"/>
      <c r="BG132" s="300" t="s">
        <v>333</v>
      </c>
      <c r="BH132" s="300" t="s">
        <v>193</v>
      </c>
      <c r="BI132" s="300" t="s">
        <v>339</v>
      </c>
      <c r="BJ132" s="300" t="s">
        <v>4205</v>
      </c>
      <c r="BK132" s="299" t="s">
        <v>175</v>
      </c>
      <c r="BL132" s="301">
        <v>461858.22940711997</v>
      </c>
      <c r="BM132" s="299" t="s">
        <v>309</v>
      </c>
      <c r="BN132" s="301"/>
      <c r="BO132" s="304">
        <v>38618</v>
      </c>
      <c r="BP132" s="304">
        <v>47749</v>
      </c>
      <c r="BQ132" s="297" t="s">
        <v>944</v>
      </c>
      <c r="BR132" s="297" t="s">
        <v>4781</v>
      </c>
      <c r="BS132" s="297">
        <v>38618</v>
      </c>
      <c r="BT132" s="297">
        <v>47749</v>
      </c>
      <c r="BU132" s="301">
        <v>19659.419999999998</v>
      </c>
      <c r="BV132" s="301">
        <v>12.91</v>
      </c>
      <c r="BW132" s="301">
        <v>0</v>
      </c>
    </row>
    <row r="133" spans="1:75" s="289" customFormat="1" ht="18.2" customHeight="1" x14ac:dyDescent="0.15">
      <c r="A133" s="291">
        <v>131</v>
      </c>
      <c r="B133" s="292" t="s">
        <v>305</v>
      </c>
      <c r="C133" s="292" t="s">
        <v>306</v>
      </c>
      <c r="D133" s="312">
        <v>45170</v>
      </c>
      <c r="E133" s="293" t="s">
        <v>1241</v>
      </c>
      <c r="F133" s="308">
        <v>0</v>
      </c>
      <c r="G133" s="308">
        <v>0</v>
      </c>
      <c r="H133" s="295">
        <v>35765.699999999997</v>
      </c>
      <c r="I133" s="295">
        <v>0</v>
      </c>
      <c r="J133" s="295">
        <v>0</v>
      </c>
      <c r="K133" s="295">
        <v>35765.699999999997</v>
      </c>
      <c r="L133" s="295">
        <v>284.29000000000002</v>
      </c>
      <c r="M133" s="295">
        <v>0</v>
      </c>
      <c r="N133" s="295">
        <v>0</v>
      </c>
      <c r="O133" s="295">
        <v>284.29000000000002</v>
      </c>
      <c r="P133" s="295">
        <v>0</v>
      </c>
      <c r="Q133" s="295">
        <v>0</v>
      </c>
      <c r="R133" s="295">
        <v>35481.410000000003</v>
      </c>
      <c r="S133" s="295">
        <v>0</v>
      </c>
      <c r="T133" s="295">
        <v>315.63</v>
      </c>
      <c r="U133" s="295">
        <v>0</v>
      </c>
      <c r="V133" s="295">
        <v>0</v>
      </c>
      <c r="W133" s="295">
        <v>315.63</v>
      </c>
      <c r="X133" s="295">
        <v>0</v>
      </c>
      <c r="Y133" s="295">
        <v>0</v>
      </c>
      <c r="Z133" s="295">
        <v>0</v>
      </c>
      <c r="AA133" s="295">
        <v>13.13</v>
      </c>
      <c r="AB133" s="295">
        <v>0</v>
      </c>
      <c r="AC133" s="295">
        <v>0</v>
      </c>
      <c r="AD133" s="295">
        <v>0</v>
      </c>
      <c r="AE133" s="295">
        <v>0</v>
      </c>
      <c r="AF133" s="295">
        <v>-23.7</v>
      </c>
      <c r="AG133" s="295">
        <v>30.65</v>
      </c>
      <c r="AH133" s="295">
        <v>80.3</v>
      </c>
      <c r="AI133" s="295">
        <v>0</v>
      </c>
      <c r="AJ133" s="295">
        <v>0</v>
      </c>
      <c r="AK133" s="295">
        <v>0</v>
      </c>
      <c r="AL133" s="295">
        <v>0</v>
      </c>
      <c r="AM133" s="295">
        <v>0</v>
      </c>
      <c r="AN133" s="295">
        <v>0</v>
      </c>
      <c r="AO133" s="295">
        <v>0</v>
      </c>
      <c r="AP133" s="295">
        <v>0.04</v>
      </c>
      <c r="AQ133" s="295">
        <v>0</v>
      </c>
      <c r="AR133" s="295">
        <v>0.05</v>
      </c>
      <c r="AS133" s="295">
        <v>0</v>
      </c>
      <c r="AT133" s="295">
        <f t="shared" si="2"/>
        <v>700.29</v>
      </c>
      <c r="AU133" s="295">
        <v>0</v>
      </c>
      <c r="AV133" s="295">
        <v>0</v>
      </c>
      <c r="AW133" s="296">
        <v>84</v>
      </c>
      <c r="AX133" s="296">
        <v>300</v>
      </c>
      <c r="AY133" s="295">
        <v>310000.59000000003</v>
      </c>
      <c r="AZ133" s="295">
        <v>63108.38</v>
      </c>
      <c r="BA133" s="294">
        <v>73.015992999999995</v>
      </c>
      <c r="BB133" s="294">
        <v>41.051764982560599</v>
      </c>
      <c r="BC133" s="294">
        <v>10.59</v>
      </c>
      <c r="BD133" s="294"/>
      <c r="BE133" s="293" t="s">
        <v>4204</v>
      </c>
      <c r="BF133" s="291"/>
      <c r="BG133" s="293" t="s">
        <v>326</v>
      </c>
      <c r="BH133" s="293" t="s">
        <v>217</v>
      </c>
      <c r="BI133" s="293" t="s">
        <v>423</v>
      </c>
      <c r="BJ133" s="293" t="s">
        <v>103</v>
      </c>
      <c r="BK133" s="292" t="s">
        <v>175</v>
      </c>
      <c r="BL133" s="294">
        <v>277858.32792536</v>
      </c>
      <c r="BM133" s="292" t="s">
        <v>309</v>
      </c>
      <c r="BN133" s="294"/>
      <c r="BO133" s="297">
        <v>38625</v>
      </c>
      <c r="BP133" s="297">
        <v>47756</v>
      </c>
      <c r="BQ133" s="297" t="s">
        <v>4757</v>
      </c>
      <c r="BR133" s="297" t="s">
        <v>4764</v>
      </c>
      <c r="BS133" s="297">
        <v>38625</v>
      </c>
      <c r="BT133" s="297">
        <v>47756</v>
      </c>
      <c r="BU133" s="294">
        <v>0</v>
      </c>
      <c r="BV133" s="294">
        <v>13.13</v>
      </c>
      <c r="BW133" s="294">
        <v>0</v>
      </c>
    </row>
    <row r="134" spans="1:75" s="289" customFormat="1" ht="18.2" customHeight="1" x14ac:dyDescent="0.15">
      <c r="A134" s="298">
        <v>132</v>
      </c>
      <c r="B134" s="299" t="s">
        <v>305</v>
      </c>
      <c r="C134" s="299" t="s">
        <v>306</v>
      </c>
      <c r="D134" s="313">
        <v>45170</v>
      </c>
      <c r="E134" s="300" t="s">
        <v>313</v>
      </c>
      <c r="F134" s="309">
        <v>141</v>
      </c>
      <c r="G134" s="309">
        <v>140</v>
      </c>
      <c r="H134" s="302">
        <v>20168.97</v>
      </c>
      <c r="I134" s="302">
        <v>12646.03</v>
      </c>
      <c r="J134" s="302">
        <v>0</v>
      </c>
      <c r="K134" s="302">
        <v>32815</v>
      </c>
      <c r="L134" s="302">
        <v>157.69</v>
      </c>
      <c r="M134" s="302">
        <v>0</v>
      </c>
      <c r="N134" s="302">
        <v>0</v>
      </c>
      <c r="O134" s="302">
        <v>0</v>
      </c>
      <c r="P134" s="302">
        <v>0</v>
      </c>
      <c r="Q134" s="302">
        <v>0</v>
      </c>
      <c r="R134" s="302">
        <v>32815</v>
      </c>
      <c r="S134" s="302">
        <v>34349.17</v>
      </c>
      <c r="T134" s="302">
        <v>177.99</v>
      </c>
      <c r="U134" s="302">
        <v>0</v>
      </c>
      <c r="V134" s="302">
        <v>0</v>
      </c>
      <c r="W134" s="302">
        <v>0</v>
      </c>
      <c r="X134" s="302">
        <v>0</v>
      </c>
      <c r="Y134" s="302">
        <v>0</v>
      </c>
      <c r="Z134" s="302">
        <v>34527.160000000003</v>
      </c>
      <c r="AA134" s="302">
        <v>0</v>
      </c>
      <c r="AB134" s="302">
        <v>0</v>
      </c>
      <c r="AC134" s="302">
        <v>0</v>
      </c>
      <c r="AD134" s="302">
        <v>0</v>
      </c>
      <c r="AE134" s="302">
        <v>0</v>
      </c>
      <c r="AF134" s="302">
        <v>0</v>
      </c>
      <c r="AG134" s="302">
        <v>0</v>
      </c>
      <c r="AH134" s="302">
        <v>0</v>
      </c>
      <c r="AI134" s="302">
        <v>0</v>
      </c>
      <c r="AJ134" s="302">
        <v>0</v>
      </c>
      <c r="AK134" s="302">
        <v>0</v>
      </c>
      <c r="AL134" s="302">
        <v>0</v>
      </c>
      <c r="AM134" s="302">
        <v>0</v>
      </c>
      <c r="AN134" s="302">
        <v>0</v>
      </c>
      <c r="AO134" s="302">
        <v>0</v>
      </c>
      <c r="AP134" s="302">
        <v>0</v>
      </c>
      <c r="AQ134" s="302">
        <v>0</v>
      </c>
      <c r="AR134" s="302">
        <v>0</v>
      </c>
      <c r="AS134" s="302">
        <v>0</v>
      </c>
      <c r="AT134" s="295">
        <f t="shared" si="2"/>
        <v>0</v>
      </c>
      <c r="AU134" s="302">
        <v>12803.72</v>
      </c>
      <c r="AV134" s="302">
        <v>34527.160000000003</v>
      </c>
      <c r="AW134" s="303">
        <v>85</v>
      </c>
      <c r="AX134" s="303">
        <v>300</v>
      </c>
      <c r="AY134" s="302">
        <v>343901.88</v>
      </c>
      <c r="AZ134" s="302">
        <v>35311.61</v>
      </c>
      <c r="BA134" s="301">
        <v>36.929839000000001</v>
      </c>
      <c r="BB134" s="301">
        <v>34.318816581430298</v>
      </c>
      <c r="BC134" s="301">
        <v>10.59</v>
      </c>
      <c r="BD134" s="301"/>
      <c r="BE134" s="300" t="s">
        <v>4204</v>
      </c>
      <c r="BF134" s="298"/>
      <c r="BG134" s="300" t="s">
        <v>333</v>
      </c>
      <c r="BH134" s="300" t="s">
        <v>193</v>
      </c>
      <c r="BI134" s="300" t="s">
        <v>334</v>
      </c>
      <c r="BJ134" s="300" t="s">
        <v>4205</v>
      </c>
      <c r="BK134" s="299" t="s">
        <v>175</v>
      </c>
      <c r="BL134" s="301">
        <v>256977.41524</v>
      </c>
      <c r="BM134" s="299" t="s">
        <v>309</v>
      </c>
      <c r="BN134" s="301"/>
      <c r="BO134" s="304">
        <v>38645</v>
      </c>
      <c r="BP134" s="304">
        <v>47776</v>
      </c>
      <c r="BQ134" s="297" t="s">
        <v>931</v>
      </c>
      <c r="BR134" s="297" t="s">
        <v>4779</v>
      </c>
      <c r="BS134" s="297">
        <v>38645</v>
      </c>
      <c r="BT134" s="297">
        <v>47776</v>
      </c>
      <c r="BU134" s="301">
        <v>10765.76</v>
      </c>
      <c r="BV134" s="301">
        <v>7.35</v>
      </c>
      <c r="BW134" s="301">
        <v>0</v>
      </c>
    </row>
    <row r="135" spans="1:75" s="289" customFormat="1" ht="18.2" customHeight="1" x14ac:dyDescent="0.15">
      <c r="A135" s="291">
        <v>133</v>
      </c>
      <c r="B135" s="292" t="s">
        <v>305</v>
      </c>
      <c r="C135" s="292" t="s">
        <v>306</v>
      </c>
      <c r="D135" s="312">
        <v>45170</v>
      </c>
      <c r="E135" s="293" t="s">
        <v>1242</v>
      </c>
      <c r="F135" s="308">
        <v>124</v>
      </c>
      <c r="G135" s="308">
        <v>123</v>
      </c>
      <c r="H135" s="295">
        <v>30478</v>
      </c>
      <c r="I135" s="295">
        <v>17836.490000000002</v>
      </c>
      <c r="J135" s="295">
        <v>0</v>
      </c>
      <c r="K135" s="295">
        <v>48314.49</v>
      </c>
      <c r="L135" s="295">
        <v>238.26</v>
      </c>
      <c r="M135" s="295">
        <v>0</v>
      </c>
      <c r="N135" s="295">
        <v>0</v>
      </c>
      <c r="O135" s="295">
        <v>0</v>
      </c>
      <c r="P135" s="295">
        <v>0</v>
      </c>
      <c r="Q135" s="295">
        <v>0</v>
      </c>
      <c r="R135" s="295">
        <v>48314.49</v>
      </c>
      <c r="S135" s="295">
        <v>44185.63</v>
      </c>
      <c r="T135" s="295">
        <v>268.97000000000003</v>
      </c>
      <c r="U135" s="295">
        <v>0</v>
      </c>
      <c r="V135" s="295">
        <v>0</v>
      </c>
      <c r="W135" s="295">
        <v>0</v>
      </c>
      <c r="X135" s="295">
        <v>0</v>
      </c>
      <c r="Y135" s="295">
        <v>0</v>
      </c>
      <c r="Z135" s="295">
        <v>44454.6</v>
      </c>
      <c r="AA135" s="295">
        <v>0</v>
      </c>
      <c r="AB135" s="295">
        <v>0</v>
      </c>
      <c r="AC135" s="295">
        <v>0</v>
      </c>
      <c r="AD135" s="295">
        <v>0</v>
      </c>
      <c r="AE135" s="295">
        <v>0</v>
      </c>
      <c r="AF135" s="295">
        <v>0</v>
      </c>
      <c r="AG135" s="295">
        <v>0</v>
      </c>
      <c r="AH135" s="295">
        <v>0</v>
      </c>
      <c r="AI135" s="295">
        <v>0</v>
      </c>
      <c r="AJ135" s="295">
        <v>0</v>
      </c>
      <c r="AK135" s="295">
        <v>0</v>
      </c>
      <c r="AL135" s="295">
        <v>0</v>
      </c>
      <c r="AM135" s="295">
        <v>0</v>
      </c>
      <c r="AN135" s="295">
        <v>0</v>
      </c>
      <c r="AO135" s="295">
        <v>0</v>
      </c>
      <c r="AP135" s="295">
        <v>0</v>
      </c>
      <c r="AQ135" s="295">
        <v>0</v>
      </c>
      <c r="AR135" s="295">
        <v>0</v>
      </c>
      <c r="AS135" s="295">
        <v>0</v>
      </c>
      <c r="AT135" s="295">
        <f t="shared" si="2"/>
        <v>0</v>
      </c>
      <c r="AU135" s="295">
        <v>18074.75</v>
      </c>
      <c r="AV135" s="295">
        <v>44454.6</v>
      </c>
      <c r="AW135" s="296">
        <v>85</v>
      </c>
      <c r="AX135" s="296">
        <v>300</v>
      </c>
      <c r="AY135" s="295">
        <v>247997.16</v>
      </c>
      <c r="AZ135" s="295">
        <v>53357.86</v>
      </c>
      <c r="BA135" s="294">
        <v>77.380024000000006</v>
      </c>
      <c r="BB135" s="294">
        <v>70.066085779072907</v>
      </c>
      <c r="BC135" s="294">
        <v>10.59</v>
      </c>
      <c r="BD135" s="294"/>
      <c r="BE135" s="293" t="s">
        <v>4204</v>
      </c>
      <c r="BF135" s="291"/>
      <c r="BG135" s="293" t="s">
        <v>320</v>
      </c>
      <c r="BH135" s="293" t="s">
        <v>181</v>
      </c>
      <c r="BI135" s="293" t="s">
        <v>461</v>
      </c>
      <c r="BJ135" s="293" t="s">
        <v>4205</v>
      </c>
      <c r="BK135" s="292" t="s">
        <v>175</v>
      </c>
      <c r="BL135" s="294">
        <v>378355.40938104002</v>
      </c>
      <c r="BM135" s="292" t="s">
        <v>309</v>
      </c>
      <c r="BN135" s="294"/>
      <c r="BO135" s="297">
        <v>38644</v>
      </c>
      <c r="BP135" s="297">
        <v>47775</v>
      </c>
      <c r="BQ135" s="297" t="s">
        <v>4893</v>
      </c>
      <c r="BR135" s="297" t="s">
        <v>4894</v>
      </c>
      <c r="BS135" s="297">
        <v>38644</v>
      </c>
      <c r="BT135" s="297">
        <v>47775</v>
      </c>
      <c r="BU135" s="294">
        <v>12830.13</v>
      </c>
      <c r="BV135" s="294">
        <v>11.1</v>
      </c>
      <c r="BW135" s="294">
        <v>0</v>
      </c>
    </row>
    <row r="136" spans="1:75" s="289" customFormat="1" ht="18.2" customHeight="1" x14ac:dyDescent="0.15">
      <c r="A136" s="298">
        <v>134</v>
      </c>
      <c r="B136" s="299" t="s">
        <v>305</v>
      </c>
      <c r="C136" s="299" t="s">
        <v>306</v>
      </c>
      <c r="D136" s="313">
        <v>45170</v>
      </c>
      <c r="E136" s="300" t="s">
        <v>1243</v>
      </c>
      <c r="F136" s="309">
        <v>63</v>
      </c>
      <c r="G136" s="309">
        <v>63</v>
      </c>
      <c r="H136" s="302">
        <v>0</v>
      </c>
      <c r="I136" s="302">
        <v>40181.019999999997</v>
      </c>
      <c r="J136" s="302">
        <v>0</v>
      </c>
      <c r="K136" s="302">
        <v>40181.019999999997</v>
      </c>
      <c r="L136" s="302">
        <v>0</v>
      </c>
      <c r="M136" s="302">
        <v>0</v>
      </c>
      <c r="N136" s="302">
        <v>0</v>
      </c>
      <c r="O136" s="302">
        <v>0</v>
      </c>
      <c r="P136" s="302">
        <v>0</v>
      </c>
      <c r="Q136" s="302">
        <v>0</v>
      </c>
      <c r="R136" s="302">
        <v>40181.019999999997</v>
      </c>
      <c r="S136" s="302">
        <v>12124.67</v>
      </c>
      <c r="T136" s="302">
        <v>0</v>
      </c>
      <c r="U136" s="302">
        <v>0</v>
      </c>
      <c r="V136" s="302">
        <v>0</v>
      </c>
      <c r="W136" s="302">
        <v>0</v>
      </c>
      <c r="X136" s="302">
        <v>0</v>
      </c>
      <c r="Y136" s="302">
        <v>0</v>
      </c>
      <c r="Z136" s="302">
        <v>12124.67</v>
      </c>
      <c r="AA136" s="302">
        <v>0</v>
      </c>
      <c r="AB136" s="302">
        <v>0</v>
      </c>
      <c r="AC136" s="302">
        <v>0</v>
      </c>
      <c r="AD136" s="302">
        <v>0</v>
      </c>
      <c r="AE136" s="302">
        <v>0</v>
      </c>
      <c r="AF136" s="302">
        <v>0</v>
      </c>
      <c r="AG136" s="302">
        <v>0</v>
      </c>
      <c r="AH136" s="302">
        <v>0</v>
      </c>
      <c r="AI136" s="302">
        <v>0</v>
      </c>
      <c r="AJ136" s="302">
        <v>0</v>
      </c>
      <c r="AK136" s="302">
        <v>0</v>
      </c>
      <c r="AL136" s="302">
        <v>0</v>
      </c>
      <c r="AM136" s="302">
        <v>0</v>
      </c>
      <c r="AN136" s="302">
        <v>0</v>
      </c>
      <c r="AO136" s="302">
        <v>0</v>
      </c>
      <c r="AP136" s="302">
        <v>0</v>
      </c>
      <c r="AQ136" s="302">
        <v>0</v>
      </c>
      <c r="AR136" s="302">
        <v>0</v>
      </c>
      <c r="AS136" s="302">
        <v>0</v>
      </c>
      <c r="AT136" s="295">
        <f t="shared" si="2"/>
        <v>0</v>
      </c>
      <c r="AU136" s="302">
        <v>40181.019999999997</v>
      </c>
      <c r="AV136" s="302">
        <v>12124.67</v>
      </c>
      <c r="AW136" s="303">
        <v>0</v>
      </c>
      <c r="AX136" s="303">
        <v>120</v>
      </c>
      <c r="AY136" s="302">
        <v>382897.45</v>
      </c>
      <c r="AZ136" s="302">
        <v>62139.89</v>
      </c>
      <c r="BA136" s="301">
        <v>58.449064999999997</v>
      </c>
      <c r="BB136" s="301">
        <v>37.794451353974097</v>
      </c>
      <c r="BC136" s="301">
        <v>10.59</v>
      </c>
      <c r="BD136" s="301"/>
      <c r="BE136" s="300" t="s">
        <v>4204</v>
      </c>
      <c r="BF136" s="298"/>
      <c r="BG136" s="300" t="s">
        <v>326</v>
      </c>
      <c r="BH136" s="300" t="s">
        <v>239</v>
      </c>
      <c r="BI136" s="300" t="s">
        <v>383</v>
      </c>
      <c r="BJ136" s="300" t="s">
        <v>4205</v>
      </c>
      <c r="BK136" s="299" t="s">
        <v>175</v>
      </c>
      <c r="BL136" s="301">
        <v>314661.42499792</v>
      </c>
      <c r="BM136" s="299" t="s">
        <v>309</v>
      </c>
      <c r="BN136" s="301"/>
      <c r="BO136" s="304">
        <v>38660</v>
      </c>
      <c r="BP136" s="304">
        <v>42312</v>
      </c>
      <c r="BQ136" s="297" t="s">
        <v>954</v>
      </c>
      <c r="BR136" s="297" t="s">
        <v>4795</v>
      </c>
      <c r="BS136" s="297">
        <v>38660</v>
      </c>
      <c r="BT136" s="297">
        <v>42312</v>
      </c>
      <c r="BU136" s="301">
        <v>7199.46</v>
      </c>
      <c r="BV136" s="301">
        <v>0</v>
      </c>
      <c r="BW136" s="301">
        <v>0</v>
      </c>
    </row>
    <row r="137" spans="1:75" s="289" customFormat="1" ht="18.2" customHeight="1" x14ac:dyDescent="0.15">
      <c r="A137" s="291">
        <v>135</v>
      </c>
      <c r="B137" s="292" t="s">
        <v>305</v>
      </c>
      <c r="C137" s="292" t="s">
        <v>306</v>
      </c>
      <c r="D137" s="312">
        <v>45170</v>
      </c>
      <c r="E137" s="293" t="s">
        <v>1244</v>
      </c>
      <c r="F137" s="308">
        <v>0</v>
      </c>
      <c r="G137" s="308">
        <v>0</v>
      </c>
      <c r="H137" s="295">
        <v>8097.1</v>
      </c>
      <c r="I137" s="295">
        <v>0</v>
      </c>
      <c r="J137" s="295">
        <v>0</v>
      </c>
      <c r="K137" s="295">
        <v>8097.1</v>
      </c>
      <c r="L137" s="295">
        <v>581.88</v>
      </c>
      <c r="M137" s="295">
        <v>0</v>
      </c>
      <c r="N137" s="295">
        <v>0</v>
      </c>
      <c r="O137" s="295">
        <v>581.88</v>
      </c>
      <c r="P137" s="295">
        <v>0</v>
      </c>
      <c r="Q137" s="295">
        <v>0</v>
      </c>
      <c r="R137" s="295">
        <v>7515.22</v>
      </c>
      <c r="S137" s="295">
        <v>0</v>
      </c>
      <c r="T137" s="295">
        <v>71.459999999999994</v>
      </c>
      <c r="U137" s="295">
        <v>0</v>
      </c>
      <c r="V137" s="295">
        <v>0</v>
      </c>
      <c r="W137" s="295">
        <v>71.459999999999994</v>
      </c>
      <c r="X137" s="295">
        <v>0</v>
      </c>
      <c r="Y137" s="295">
        <v>0</v>
      </c>
      <c r="Z137" s="295">
        <v>0</v>
      </c>
      <c r="AA137" s="295">
        <v>14.3</v>
      </c>
      <c r="AB137" s="295">
        <v>0</v>
      </c>
      <c r="AC137" s="295">
        <v>0</v>
      </c>
      <c r="AD137" s="295">
        <v>0</v>
      </c>
      <c r="AE137" s="295">
        <v>0</v>
      </c>
      <c r="AF137" s="295">
        <v>-23.77</v>
      </c>
      <c r="AG137" s="295">
        <v>33.380000000000003</v>
      </c>
      <c r="AH137" s="295">
        <v>90.71</v>
      </c>
      <c r="AI137" s="295">
        <v>0</v>
      </c>
      <c r="AJ137" s="295">
        <v>0</v>
      </c>
      <c r="AK137" s="295">
        <v>0</v>
      </c>
      <c r="AL137" s="295">
        <v>0</v>
      </c>
      <c r="AM137" s="295">
        <v>0</v>
      </c>
      <c r="AN137" s="295">
        <v>0</v>
      </c>
      <c r="AO137" s="295">
        <v>0</v>
      </c>
      <c r="AP137" s="295">
        <v>5.99</v>
      </c>
      <c r="AQ137" s="295">
        <v>0</v>
      </c>
      <c r="AR137" s="295">
        <v>7.77</v>
      </c>
      <c r="AS137" s="295">
        <v>0</v>
      </c>
      <c r="AT137" s="295">
        <f t="shared" si="2"/>
        <v>766.18000000000006</v>
      </c>
      <c r="AU137" s="295">
        <v>0</v>
      </c>
      <c r="AV137" s="295">
        <v>0</v>
      </c>
      <c r="AW137" s="296">
        <v>86</v>
      </c>
      <c r="AX137" s="296">
        <v>300</v>
      </c>
      <c r="AY137" s="295">
        <v>418002.86</v>
      </c>
      <c r="AZ137" s="295">
        <v>68728.399999999994</v>
      </c>
      <c r="BA137" s="294">
        <v>59.258684000000002</v>
      </c>
      <c r="BB137" s="294">
        <v>6.4797383202646897</v>
      </c>
      <c r="BC137" s="294">
        <v>10.59</v>
      </c>
      <c r="BD137" s="294"/>
      <c r="BE137" s="293" t="s">
        <v>4204</v>
      </c>
      <c r="BF137" s="291"/>
      <c r="BG137" s="293" t="s">
        <v>315</v>
      </c>
      <c r="BH137" s="293" t="s">
        <v>183</v>
      </c>
      <c r="BI137" s="293" t="s">
        <v>378</v>
      </c>
      <c r="BJ137" s="293" t="s">
        <v>103</v>
      </c>
      <c r="BK137" s="292" t="s">
        <v>175</v>
      </c>
      <c r="BL137" s="294">
        <v>58852.409281120003</v>
      </c>
      <c r="BM137" s="292" t="s">
        <v>309</v>
      </c>
      <c r="BN137" s="294"/>
      <c r="BO137" s="297">
        <v>38666</v>
      </c>
      <c r="BP137" s="297">
        <v>47797</v>
      </c>
      <c r="BQ137" s="297" t="s">
        <v>4757</v>
      </c>
      <c r="BR137" s="297" t="s">
        <v>4764</v>
      </c>
      <c r="BS137" s="297">
        <v>38666</v>
      </c>
      <c r="BT137" s="297">
        <v>47797</v>
      </c>
      <c r="BU137" s="294">
        <v>0</v>
      </c>
      <c r="BV137" s="294">
        <v>14.3</v>
      </c>
      <c r="BW137" s="294">
        <v>0</v>
      </c>
    </row>
    <row r="138" spans="1:75" s="289" customFormat="1" ht="18.2" customHeight="1" x14ac:dyDescent="0.15">
      <c r="A138" s="298">
        <v>136</v>
      </c>
      <c r="B138" s="299" t="s">
        <v>305</v>
      </c>
      <c r="C138" s="299" t="s">
        <v>306</v>
      </c>
      <c r="D138" s="313">
        <v>45170</v>
      </c>
      <c r="E138" s="300" t="s">
        <v>509</v>
      </c>
      <c r="F138" s="309">
        <v>0</v>
      </c>
      <c r="G138" s="309">
        <v>0</v>
      </c>
      <c r="H138" s="302">
        <v>16796.03</v>
      </c>
      <c r="I138" s="302">
        <v>0</v>
      </c>
      <c r="J138" s="302">
        <v>0</v>
      </c>
      <c r="K138" s="302">
        <v>16796.03</v>
      </c>
      <c r="L138" s="302">
        <v>129.16999999999999</v>
      </c>
      <c r="M138" s="302">
        <v>0</v>
      </c>
      <c r="N138" s="302">
        <v>0</v>
      </c>
      <c r="O138" s="302">
        <v>129.16999999999999</v>
      </c>
      <c r="P138" s="302">
        <v>0</v>
      </c>
      <c r="Q138" s="302">
        <v>0</v>
      </c>
      <c r="R138" s="302">
        <v>16666.86</v>
      </c>
      <c r="S138" s="302">
        <v>0</v>
      </c>
      <c r="T138" s="302">
        <v>148.22</v>
      </c>
      <c r="U138" s="302">
        <v>0</v>
      </c>
      <c r="V138" s="302">
        <v>0</v>
      </c>
      <c r="W138" s="302">
        <v>148.22</v>
      </c>
      <c r="X138" s="302">
        <v>0</v>
      </c>
      <c r="Y138" s="302">
        <v>0</v>
      </c>
      <c r="Z138" s="302">
        <v>0</v>
      </c>
      <c r="AA138" s="302">
        <v>6.07</v>
      </c>
      <c r="AB138" s="302">
        <v>0</v>
      </c>
      <c r="AC138" s="302">
        <v>0</v>
      </c>
      <c r="AD138" s="302">
        <v>0</v>
      </c>
      <c r="AE138" s="302">
        <v>0</v>
      </c>
      <c r="AF138" s="302">
        <v>-10.68</v>
      </c>
      <c r="AG138" s="302">
        <v>14.17</v>
      </c>
      <c r="AH138" s="302">
        <v>40.11</v>
      </c>
      <c r="AI138" s="302">
        <v>0</v>
      </c>
      <c r="AJ138" s="302">
        <v>0</v>
      </c>
      <c r="AK138" s="302">
        <v>0</v>
      </c>
      <c r="AL138" s="302">
        <v>0</v>
      </c>
      <c r="AM138" s="302">
        <v>0</v>
      </c>
      <c r="AN138" s="302">
        <v>0</v>
      </c>
      <c r="AO138" s="302">
        <v>0</v>
      </c>
      <c r="AP138" s="302">
        <v>0</v>
      </c>
      <c r="AQ138" s="302">
        <v>0</v>
      </c>
      <c r="AR138" s="302">
        <v>0</v>
      </c>
      <c r="AS138" s="302">
        <v>1.2769999999999999E-3</v>
      </c>
      <c r="AT138" s="295">
        <f t="shared" si="2"/>
        <v>327.05872299999999</v>
      </c>
      <c r="AU138" s="302">
        <v>0</v>
      </c>
      <c r="AV138" s="302">
        <v>0</v>
      </c>
      <c r="AW138" s="303">
        <v>86</v>
      </c>
      <c r="AX138" s="303">
        <v>300</v>
      </c>
      <c r="AY138" s="302">
        <v>216441.88</v>
      </c>
      <c r="AZ138" s="302">
        <v>29179.84</v>
      </c>
      <c r="BA138" s="301">
        <v>48.588850999999998</v>
      </c>
      <c r="BB138" s="301">
        <v>27.752845018268101</v>
      </c>
      <c r="BC138" s="301">
        <v>10.59</v>
      </c>
      <c r="BD138" s="301"/>
      <c r="BE138" s="300" t="s">
        <v>4204</v>
      </c>
      <c r="BF138" s="298"/>
      <c r="BG138" s="300" t="s">
        <v>320</v>
      </c>
      <c r="BH138" s="300" t="s">
        <v>181</v>
      </c>
      <c r="BI138" s="300" t="s">
        <v>372</v>
      </c>
      <c r="BJ138" s="300" t="s">
        <v>103</v>
      </c>
      <c r="BK138" s="299" t="s">
        <v>175</v>
      </c>
      <c r="BL138" s="301">
        <v>130519.78067856</v>
      </c>
      <c r="BM138" s="299" t="s">
        <v>309</v>
      </c>
      <c r="BN138" s="301"/>
      <c r="BO138" s="304">
        <v>38666</v>
      </c>
      <c r="BP138" s="304">
        <v>47797</v>
      </c>
      <c r="BQ138" s="297" t="s">
        <v>4757</v>
      </c>
      <c r="BR138" s="297" t="s">
        <v>4764</v>
      </c>
      <c r="BS138" s="297">
        <v>38666</v>
      </c>
      <c r="BT138" s="297">
        <v>47797</v>
      </c>
      <c r="BU138" s="301">
        <v>0</v>
      </c>
      <c r="BV138" s="301">
        <v>6.07</v>
      </c>
      <c r="BW138" s="301">
        <v>0</v>
      </c>
    </row>
    <row r="139" spans="1:75" s="289" customFormat="1" ht="18.2" customHeight="1" x14ac:dyDescent="0.15">
      <c r="A139" s="291">
        <v>137</v>
      </c>
      <c r="B139" s="292" t="s">
        <v>305</v>
      </c>
      <c r="C139" s="292" t="s">
        <v>306</v>
      </c>
      <c r="D139" s="312">
        <v>45170</v>
      </c>
      <c r="E139" s="293" t="s">
        <v>1245</v>
      </c>
      <c r="F139" s="308">
        <v>135</v>
      </c>
      <c r="G139" s="308">
        <v>134</v>
      </c>
      <c r="H139" s="295">
        <v>22469.439999999999</v>
      </c>
      <c r="I139" s="295">
        <v>58074.73</v>
      </c>
      <c r="J139" s="295">
        <v>0</v>
      </c>
      <c r="K139" s="295">
        <v>80544.17</v>
      </c>
      <c r="L139" s="295">
        <v>740.72</v>
      </c>
      <c r="M139" s="295">
        <v>0</v>
      </c>
      <c r="N139" s="295">
        <v>0</v>
      </c>
      <c r="O139" s="295">
        <v>0</v>
      </c>
      <c r="P139" s="295">
        <v>0</v>
      </c>
      <c r="Q139" s="295">
        <v>0</v>
      </c>
      <c r="R139" s="295">
        <v>80544.17</v>
      </c>
      <c r="S139" s="295">
        <v>67752.61</v>
      </c>
      <c r="T139" s="295">
        <v>198.29</v>
      </c>
      <c r="U139" s="295">
        <v>0</v>
      </c>
      <c r="V139" s="295">
        <v>0</v>
      </c>
      <c r="W139" s="295">
        <v>0</v>
      </c>
      <c r="X139" s="295">
        <v>0</v>
      </c>
      <c r="Y139" s="295">
        <v>0</v>
      </c>
      <c r="Z139" s="295">
        <v>67950.899999999994</v>
      </c>
      <c r="AA139" s="295">
        <v>0</v>
      </c>
      <c r="AB139" s="295">
        <v>0</v>
      </c>
      <c r="AC139" s="295">
        <v>0</v>
      </c>
      <c r="AD139" s="295">
        <v>0</v>
      </c>
      <c r="AE139" s="295">
        <v>0</v>
      </c>
      <c r="AF139" s="295">
        <v>0</v>
      </c>
      <c r="AG139" s="295">
        <v>0</v>
      </c>
      <c r="AH139" s="295">
        <v>0</v>
      </c>
      <c r="AI139" s="295">
        <v>0</v>
      </c>
      <c r="AJ139" s="295">
        <v>0</v>
      </c>
      <c r="AK139" s="295">
        <v>0</v>
      </c>
      <c r="AL139" s="295">
        <v>0</v>
      </c>
      <c r="AM139" s="295">
        <v>0</v>
      </c>
      <c r="AN139" s="295">
        <v>0</v>
      </c>
      <c r="AO139" s="295">
        <v>0</v>
      </c>
      <c r="AP139" s="295">
        <v>0</v>
      </c>
      <c r="AQ139" s="295">
        <v>0</v>
      </c>
      <c r="AR139" s="295">
        <v>0</v>
      </c>
      <c r="AS139" s="295">
        <v>0</v>
      </c>
      <c r="AT139" s="295">
        <f t="shared" si="2"/>
        <v>0</v>
      </c>
      <c r="AU139" s="295">
        <v>58815.45</v>
      </c>
      <c r="AV139" s="295">
        <v>67950.899999999994</v>
      </c>
      <c r="AW139" s="296">
        <v>26</v>
      </c>
      <c r="AX139" s="296">
        <v>240</v>
      </c>
      <c r="AY139" s="295">
        <v>406001.21</v>
      </c>
      <c r="AZ139" s="295">
        <v>93486.27</v>
      </c>
      <c r="BA139" s="294">
        <v>82.991129000000001</v>
      </c>
      <c r="BB139" s="294">
        <v>71.501960690782994</v>
      </c>
      <c r="BC139" s="294">
        <v>10.59</v>
      </c>
      <c r="BD139" s="294"/>
      <c r="BE139" s="293" t="s">
        <v>4204</v>
      </c>
      <c r="BF139" s="291"/>
      <c r="BG139" s="293" t="s">
        <v>326</v>
      </c>
      <c r="BH139" s="293" t="s">
        <v>217</v>
      </c>
      <c r="BI139" s="293" t="s">
        <v>463</v>
      </c>
      <c r="BJ139" s="293" t="s">
        <v>4205</v>
      </c>
      <c r="BK139" s="292" t="s">
        <v>175</v>
      </c>
      <c r="BL139" s="294">
        <v>630749.12751032005</v>
      </c>
      <c r="BM139" s="292" t="s">
        <v>309</v>
      </c>
      <c r="BN139" s="294"/>
      <c r="BO139" s="297">
        <v>38667</v>
      </c>
      <c r="BP139" s="297">
        <v>45972</v>
      </c>
      <c r="BQ139" s="297" t="s">
        <v>959</v>
      </c>
      <c r="BR139" s="297" t="s">
        <v>4784</v>
      </c>
      <c r="BS139" s="297">
        <v>38667</v>
      </c>
      <c r="BT139" s="297">
        <v>45972</v>
      </c>
      <c r="BU139" s="294">
        <v>23905.26</v>
      </c>
      <c r="BV139" s="294">
        <v>19.600000000000001</v>
      </c>
      <c r="BW139" s="294">
        <v>0</v>
      </c>
    </row>
    <row r="140" spans="1:75" s="289" customFormat="1" ht="18.2" customHeight="1" x14ac:dyDescent="0.15">
      <c r="A140" s="298">
        <v>138</v>
      </c>
      <c r="B140" s="299" t="s">
        <v>305</v>
      </c>
      <c r="C140" s="299" t="s">
        <v>306</v>
      </c>
      <c r="D140" s="313">
        <v>45170</v>
      </c>
      <c r="E140" s="300" t="s">
        <v>1246</v>
      </c>
      <c r="F140" s="309">
        <v>0</v>
      </c>
      <c r="G140" s="309">
        <v>0</v>
      </c>
      <c r="H140" s="302">
        <v>47094.35</v>
      </c>
      <c r="I140" s="302">
        <v>0</v>
      </c>
      <c r="J140" s="302">
        <v>0</v>
      </c>
      <c r="K140" s="302">
        <v>47094.35</v>
      </c>
      <c r="L140" s="302">
        <v>362.14</v>
      </c>
      <c r="M140" s="302">
        <v>0</v>
      </c>
      <c r="N140" s="302">
        <v>0</v>
      </c>
      <c r="O140" s="302">
        <v>362.14</v>
      </c>
      <c r="P140" s="302">
        <v>0</v>
      </c>
      <c r="Q140" s="302">
        <v>0</v>
      </c>
      <c r="R140" s="302">
        <v>46732.21</v>
      </c>
      <c r="S140" s="302">
        <v>0</v>
      </c>
      <c r="T140" s="302">
        <v>415.61</v>
      </c>
      <c r="U140" s="302">
        <v>0</v>
      </c>
      <c r="V140" s="302">
        <v>0</v>
      </c>
      <c r="W140" s="302">
        <v>415.61</v>
      </c>
      <c r="X140" s="302">
        <v>0</v>
      </c>
      <c r="Y140" s="302">
        <v>0</v>
      </c>
      <c r="Z140" s="302">
        <v>0</v>
      </c>
      <c r="AA140" s="302">
        <v>17.02</v>
      </c>
      <c r="AB140" s="302">
        <v>0</v>
      </c>
      <c r="AC140" s="302">
        <v>0</v>
      </c>
      <c r="AD140" s="302">
        <v>0</v>
      </c>
      <c r="AE140" s="302">
        <v>0</v>
      </c>
      <c r="AF140" s="302">
        <v>-26.88</v>
      </c>
      <c r="AG140" s="302">
        <v>39.74</v>
      </c>
      <c r="AH140" s="302">
        <v>106.26</v>
      </c>
      <c r="AI140" s="302">
        <v>0</v>
      </c>
      <c r="AJ140" s="302">
        <v>0</v>
      </c>
      <c r="AK140" s="302">
        <v>0</v>
      </c>
      <c r="AL140" s="302">
        <v>0</v>
      </c>
      <c r="AM140" s="302">
        <v>0</v>
      </c>
      <c r="AN140" s="302">
        <v>0</v>
      </c>
      <c r="AO140" s="302">
        <v>0</v>
      </c>
      <c r="AP140" s="302">
        <v>0.05</v>
      </c>
      <c r="AQ140" s="302">
        <v>0</v>
      </c>
      <c r="AR140" s="302">
        <v>0.03</v>
      </c>
      <c r="AS140" s="302">
        <v>0</v>
      </c>
      <c r="AT140" s="295">
        <f t="shared" si="2"/>
        <v>913.91</v>
      </c>
      <c r="AU140" s="302">
        <v>0</v>
      </c>
      <c r="AV140" s="302">
        <v>0</v>
      </c>
      <c r="AW140" s="303">
        <v>86</v>
      </c>
      <c r="AX140" s="303">
        <v>300</v>
      </c>
      <c r="AY140" s="302">
        <v>456500.2</v>
      </c>
      <c r="AZ140" s="302">
        <v>81815.06</v>
      </c>
      <c r="BA140" s="301">
        <v>64.622094000000004</v>
      </c>
      <c r="BB140" s="301">
        <v>36.911703877595897</v>
      </c>
      <c r="BC140" s="301">
        <v>10.59</v>
      </c>
      <c r="BD140" s="301"/>
      <c r="BE140" s="300" t="s">
        <v>4204</v>
      </c>
      <c r="BF140" s="298"/>
      <c r="BG140" s="300" t="s">
        <v>333</v>
      </c>
      <c r="BH140" s="300" t="s">
        <v>193</v>
      </c>
      <c r="BI140" s="300" t="s">
        <v>464</v>
      </c>
      <c r="BJ140" s="300" t="s">
        <v>103</v>
      </c>
      <c r="BK140" s="299" t="s">
        <v>175</v>
      </c>
      <c r="BL140" s="301">
        <v>365964.42280216003</v>
      </c>
      <c r="BM140" s="299" t="s">
        <v>309</v>
      </c>
      <c r="BN140" s="301"/>
      <c r="BO140" s="304">
        <v>38678</v>
      </c>
      <c r="BP140" s="304">
        <v>47809</v>
      </c>
      <c r="BQ140" s="297" t="s">
        <v>929</v>
      </c>
      <c r="BR140" s="297" t="s">
        <v>4777</v>
      </c>
      <c r="BS140" s="297">
        <v>38678</v>
      </c>
      <c r="BT140" s="297">
        <v>47809</v>
      </c>
      <c r="BU140" s="301">
        <v>0</v>
      </c>
      <c r="BV140" s="301">
        <v>17.02</v>
      </c>
      <c r="BW140" s="301">
        <v>0</v>
      </c>
    </row>
    <row r="141" spans="1:75" s="289" customFormat="1" ht="18.2" customHeight="1" x14ac:dyDescent="0.15">
      <c r="A141" s="291">
        <v>139</v>
      </c>
      <c r="B141" s="292" t="s">
        <v>305</v>
      </c>
      <c r="C141" s="292" t="s">
        <v>306</v>
      </c>
      <c r="D141" s="312">
        <v>45170</v>
      </c>
      <c r="E141" s="293" t="s">
        <v>1247</v>
      </c>
      <c r="F141" s="308">
        <v>0</v>
      </c>
      <c r="G141" s="308">
        <v>0</v>
      </c>
      <c r="H141" s="295">
        <v>15810.96</v>
      </c>
      <c r="I141" s="295">
        <v>0</v>
      </c>
      <c r="J141" s="295">
        <v>0</v>
      </c>
      <c r="K141" s="295">
        <v>15810.96</v>
      </c>
      <c r="L141" s="295">
        <v>121.57</v>
      </c>
      <c r="M141" s="295">
        <v>0</v>
      </c>
      <c r="N141" s="295">
        <v>0</v>
      </c>
      <c r="O141" s="295">
        <v>121.57</v>
      </c>
      <c r="P141" s="295">
        <v>0</v>
      </c>
      <c r="Q141" s="295">
        <v>0</v>
      </c>
      <c r="R141" s="295">
        <v>15689.39</v>
      </c>
      <c r="S141" s="295">
        <v>0</v>
      </c>
      <c r="T141" s="295">
        <v>139.53</v>
      </c>
      <c r="U141" s="295">
        <v>0</v>
      </c>
      <c r="V141" s="295">
        <v>0</v>
      </c>
      <c r="W141" s="295">
        <v>139.53</v>
      </c>
      <c r="X141" s="295">
        <v>0</v>
      </c>
      <c r="Y141" s="295">
        <v>0</v>
      </c>
      <c r="Z141" s="295">
        <v>0</v>
      </c>
      <c r="AA141" s="295">
        <v>5.72</v>
      </c>
      <c r="AB141" s="295">
        <v>0</v>
      </c>
      <c r="AC141" s="295">
        <v>0</v>
      </c>
      <c r="AD141" s="295">
        <v>0</v>
      </c>
      <c r="AE141" s="295">
        <v>0</v>
      </c>
      <c r="AF141" s="295">
        <v>-10.01</v>
      </c>
      <c r="AG141" s="295">
        <v>13.34</v>
      </c>
      <c r="AH141" s="295">
        <v>38.24</v>
      </c>
      <c r="AI141" s="295">
        <v>0</v>
      </c>
      <c r="AJ141" s="295">
        <v>0</v>
      </c>
      <c r="AK141" s="295">
        <v>0</v>
      </c>
      <c r="AL141" s="295">
        <v>0</v>
      </c>
      <c r="AM141" s="295">
        <v>0</v>
      </c>
      <c r="AN141" s="295">
        <v>0</v>
      </c>
      <c r="AO141" s="295">
        <v>0</v>
      </c>
      <c r="AP141" s="295">
        <v>1.25</v>
      </c>
      <c r="AQ141" s="295">
        <v>0</v>
      </c>
      <c r="AR141" s="295">
        <v>0.62</v>
      </c>
      <c r="AS141" s="295">
        <v>0</v>
      </c>
      <c r="AT141" s="295">
        <f t="shared" si="2"/>
        <v>309.02</v>
      </c>
      <c r="AU141" s="295">
        <v>0</v>
      </c>
      <c r="AV141" s="295">
        <v>0</v>
      </c>
      <c r="AW141" s="296">
        <v>86</v>
      </c>
      <c r="AX141" s="296">
        <v>300</v>
      </c>
      <c r="AY141" s="295">
        <v>215471.89</v>
      </c>
      <c r="AZ141" s="295">
        <v>27466.41</v>
      </c>
      <c r="BA141" s="294">
        <v>45.962117999999997</v>
      </c>
      <c r="BB141" s="294">
        <v>26.254526693806</v>
      </c>
      <c r="BC141" s="294">
        <v>10.59</v>
      </c>
      <c r="BD141" s="294"/>
      <c r="BE141" s="293" t="s">
        <v>4204</v>
      </c>
      <c r="BF141" s="291"/>
      <c r="BG141" s="293" t="s">
        <v>320</v>
      </c>
      <c r="BH141" s="293" t="s">
        <v>181</v>
      </c>
      <c r="BI141" s="293" t="s">
        <v>372</v>
      </c>
      <c r="BJ141" s="293" t="s">
        <v>103</v>
      </c>
      <c r="BK141" s="292" t="s">
        <v>175</v>
      </c>
      <c r="BL141" s="294">
        <v>122865.11927143999</v>
      </c>
      <c r="BM141" s="292" t="s">
        <v>309</v>
      </c>
      <c r="BN141" s="294"/>
      <c r="BO141" s="297">
        <v>38678</v>
      </c>
      <c r="BP141" s="297">
        <v>47809</v>
      </c>
      <c r="BQ141" s="297" t="s">
        <v>937</v>
      </c>
      <c r="BR141" s="297" t="s">
        <v>4765</v>
      </c>
      <c r="BS141" s="297">
        <v>38678</v>
      </c>
      <c r="BT141" s="297">
        <v>47809</v>
      </c>
      <c r="BU141" s="294">
        <v>0</v>
      </c>
      <c r="BV141" s="294">
        <v>5.72</v>
      </c>
      <c r="BW141" s="294">
        <v>0</v>
      </c>
    </row>
    <row r="142" spans="1:75" s="289" customFormat="1" ht="18.2" customHeight="1" x14ac:dyDescent="0.15">
      <c r="A142" s="298">
        <v>140</v>
      </c>
      <c r="B142" s="299" t="s">
        <v>305</v>
      </c>
      <c r="C142" s="299" t="s">
        <v>306</v>
      </c>
      <c r="D142" s="313">
        <v>45170</v>
      </c>
      <c r="E142" s="300" t="s">
        <v>1248</v>
      </c>
      <c r="F142" s="309">
        <v>51</v>
      </c>
      <c r="G142" s="309">
        <v>50</v>
      </c>
      <c r="H142" s="302">
        <v>34170.86</v>
      </c>
      <c r="I142" s="302">
        <v>10414.719999999999</v>
      </c>
      <c r="J142" s="302">
        <v>0</v>
      </c>
      <c r="K142" s="302">
        <v>44585.58</v>
      </c>
      <c r="L142" s="302">
        <v>258.52</v>
      </c>
      <c r="M142" s="302">
        <v>0</v>
      </c>
      <c r="N142" s="302">
        <v>0</v>
      </c>
      <c r="O142" s="302">
        <v>0</v>
      </c>
      <c r="P142" s="302">
        <v>0</v>
      </c>
      <c r="Q142" s="302">
        <v>0</v>
      </c>
      <c r="R142" s="302">
        <v>44585.58</v>
      </c>
      <c r="S142" s="302">
        <v>17575.32</v>
      </c>
      <c r="T142" s="302">
        <v>301.56</v>
      </c>
      <c r="U142" s="302">
        <v>0</v>
      </c>
      <c r="V142" s="302">
        <v>0</v>
      </c>
      <c r="W142" s="302">
        <v>0</v>
      </c>
      <c r="X142" s="302">
        <v>0</v>
      </c>
      <c r="Y142" s="302">
        <v>0</v>
      </c>
      <c r="Z142" s="302">
        <v>17876.88</v>
      </c>
      <c r="AA142" s="302">
        <v>0</v>
      </c>
      <c r="AB142" s="302">
        <v>0</v>
      </c>
      <c r="AC142" s="302">
        <v>0</v>
      </c>
      <c r="AD142" s="302">
        <v>0</v>
      </c>
      <c r="AE142" s="302">
        <v>0</v>
      </c>
      <c r="AF142" s="302">
        <v>0</v>
      </c>
      <c r="AG142" s="302">
        <v>0</v>
      </c>
      <c r="AH142" s="302">
        <v>0</v>
      </c>
      <c r="AI142" s="302">
        <v>0</v>
      </c>
      <c r="AJ142" s="302">
        <v>0</v>
      </c>
      <c r="AK142" s="302">
        <v>0</v>
      </c>
      <c r="AL142" s="302">
        <v>0</v>
      </c>
      <c r="AM142" s="302">
        <v>0</v>
      </c>
      <c r="AN142" s="302">
        <v>0</v>
      </c>
      <c r="AO142" s="302">
        <v>0</v>
      </c>
      <c r="AP142" s="302">
        <v>0</v>
      </c>
      <c r="AQ142" s="302">
        <v>0</v>
      </c>
      <c r="AR142" s="302">
        <v>0</v>
      </c>
      <c r="AS142" s="302">
        <v>0</v>
      </c>
      <c r="AT142" s="295">
        <f t="shared" si="2"/>
        <v>0</v>
      </c>
      <c r="AU142" s="302">
        <v>10673.24</v>
      </c>
      <c r="AV142" s="302">
        <v>17876.88</v>
      </c>
      <c r="AW142" s="303">
        <v>87</v>
      </c>
      <c r="AX142" s="303">
        <v>300</v>
      </c>
      <c r="AY142" s="302">
        <v>269999.90999999997</v>
      </c>
      <c r="AZ142" s="302">
        <v>58917.13</v>
      </c>
      <c r="BA142" s="301">
        <v>78.934426999999999</v>
      </c>
      <c r="BB142" s="301">
        <v>59.733683731075502</v>
      </c>
      <c r="BC142" s="301">
        <v>10.59</v>
      </c>
      <c r="BD142" s="301"/>
      <c r="BE142" s="300" t="s">
        <v>4204</v>
      </c>
      <c r="BF142" s="298"/>
      <c r="BG142" s="300" t="s">
        <v>324</v>
      </c>
      <c r="BH142" s="300" t="s">
        <v>187</v>
      </c>
      <c r="BI142" s="300" t="s">
        <v>466</v>
      </c>
      <c r="BJ142" s="300" t="s">
        <v>4205</v>
      </c>
      <c r="BK142" s="299" t="s">
        <v>175</v>
      </c>
      <c r="BL142" s="301">
        <v>349153.95719568001</v>
      </c>
      <c r="BM142" s="299" t="s">
        <v>309</v>
      </c>
      <c r="BN142" s="301"/>
      <c r="BO142" s="304">
        <v>38688</v>
      </c>
      <c r="BP142" s="304">
        <v>47819</v>
      </c>
      <c r="BQ142" s="297" t="s">
        <v>4123</v>
      </c>
      <c r="BR142" s="297" t="s">
        <v>4760</v>
      </c>
      <c r="BS142" s="297">
        <v>38688</v>
      </c>
      <c r="BT142" s="297">
        <v>47819</v>
      </c>
      <c r="BU142" s="301">
        <v>5748</v>
      </c>
      <c r="BV142" s="301">
        <v>12.26</v>
      </c>
      <c r="BW142" s="301">
        <v>0</v>
      </c>
    </row>
    <row r="143" spans="1:75" s="289" customFormat="1" ht="18.2" customHeight="1" x14ac:dyDescent="0.15">
      <c r="A143" s="291">
        <v>141</v>
      </c>
      <c r="B143" s="292" t="s">
        <v>305</v>
      </c>
      <c r="C143" s="292" t="s">
        <v>306</v>
      </c>
      <c r="D143" s="312">
        <v>45170</v>
      </c>
      <c r="E143" s="293" t="s">
        <v>1249</v>
      </c>
      <c r="F143" s="308">
        <v>155</v>
      </c>
      <c r="G143" s="308">
        <v>154</v>
      </c>
      <c r="H143" s="295">
        <v>24301.74</v>
      </c>
      <c r="I143" s="295">
        <v>15450.2</v>
      </c>
      <c r="J143" s="295">
        <v>0</v>
      </c>
      <c r="K143" s="295">
        <v>39751.94</v>
      </c>
      <c r="L143" s="295">
        <v>183.87</v>
      </c>
      <c r="M143" s="295">
        <v>0</v>
      </c>
      <c r="N143" s="295">
        <v>0</v>
      </c>
      <c r="O143" s="295">
        <v>0</v>
      </c>
      <c r="P143" s="295">
        <v>0</v>
      </c>
      <c r="Q143" s="295">
        <v>0</v>
      </c>
      <c r="R143" s="295">
        <v>39751.94</v>
      </c>
      <c r="S143" s="295">
        <v>45807.89</v>
      </c>
      <c r="T143" s="295">
        <v>214.46</v>
      </c>
      <c r="U143" s="295">
        <v>0</v>
      </c>
      <c r="V143" s="295">
        <v>0</v>
      </c>
      <c r="W143" s="295">
        <v>0</v>
      </c>
      <c r="X143" s="295">
        <v>0</v>
      </c>
      <c r="Y143" s="295">
        <v>0</v>
      </c>
      <c r="Z143" s="295">
        <v>46022.35</v>
      </c>
      <c r="AA143" s="295">
        <v>0</v>
      </c>
      <c r="AB143" s="295">
        <v>0</v>
      </c>
      <c r="AC143" s="295">
        <v>0</v>
      </c>
      <c r="AD143" s="295">
        <v>0</v>
      </c>
      <c r="AE143" s="295">
        <v>0</v>
      </c>
      <c r="AF143" s="295">
        <v>0</v>
      </c>
      <c r="AG143" s="295">
        <v>0</v>
      </c>
      <c r="AH143" s="295">
        <v>0</v>
      </c>
      <c r="AI143" s="295">
        <v>0</v>
      </c>
      <c r="AJ143" s="295">
        <v>0</v>
      </c>
      <c r="AK143" s="295">
        <v>0</v>
      </c>
      <c r="AL143" s="295">
        <v>0</v>
      </c>
      <c r="AM143" s="295">
        <v>0</v>
      </c>
      <c r="AN143" s="295">
        <v>0</v>
      </c>
      <c r="AO143" s="295">
        <v>0</v>
      </c>
      <c r="AP143" s="295">
        <v>0</v>
      </c>
      <c r="AQ143" s="295">
        <v>0</v>
      </c>
      <c r="AR143" s="295">
        <v>0</v>
      </c>
      <c r="AS143" s="295">
        <v>0</v>
      </c>
      <c r="AT143" s="295">
        <f t="shared" si="2"/>
        <v>0</v>
      </c>
      <c r="AU143" s="295">
        <v>15634.07</v>
      </c>
      <c r="AV143" s="295">
        <v>46022.35</v>
      </c>
      <c r="AW143" s="296">
        <v>87</v>
      </c>
      <c r="AX143" s="296">
        <v>300</v>
      </c>
      <c r="AY143" s="295">
        <v>266054.90999999997</v>
      </c>
      <c r="AZ143" s="295">
        <v>41901.839999999997</v>
      </c>
      <c r="BA143" s="294">
        <v>57.148094</v>
      </c>
      <c r="BB143" s="294">
        <v>54.215939056670599</v>
      </c>
      <c r="BC143" s="294">
        <v>10.59</v>
      </c>
      <c r="BD143" s="294"/>
      <c r="BE143" s="293" t="s">
        <v>4204</v>
      </c>
      <c r="BF143" s="291"/>
      <c r="BG143" s="293" t="s">
        <v>360</v>
      </c>
      <c r="BH143" s="293" t="s">
        <v>467</v>
      </c>
      <c r="BI143" s="293" t="s">
        <v>468</v>
      </c>
      <c r="BJ143" s="293" t="s">
        <v>4205</v>
      </c>
      <c r="BK143" s="292" t="s">
        <v>175</v>
      </c>
      <c r="BL143" s="294">
        <v>311301.25832624</v>
      </c>
      <c r="BM143" s="292" t="s">
        <v>309</v>
      </c>
      <c r="BN143" s="294"/>
      <c r="BO143" s="297">
        <v>38695</v>
      </c>
      <c r="BP143" s="297">
        <v>47826</v>
      </c>
      <c r="BQ143" s="297" t="s">
        <v>944</v>
      </c>
      <c r="BR143" s="297" t="s">
        <v>4781</v>
      </c>
      <c r="BS143" s="297">
        <v>38695</v>
      </c>
      <c r="BT143" s="297">
        <v>47826</v>
      </c>
      <c r="BU143" s="294">
        <v>13051.5</v>
      </c>
      <c r="BV143" s="294">
        <v>8.7200000000000006</v>
      </c>
      <c r="BW143" s="294">
        <v>0</v>
      </c>
    </row>
    <row r="144" spans="1:75" s="289" customFormat="1" ht="18.2" customHeight="1" x14ac:dyDescent="0.15">
      <c r="A144" s="298">
        <v>142</v>
      </c>
      <c r="B144" s="299" t="s">
        <v>305</v>
      </c>
      <c r="C144" s="299" t="s">
        <v>306</v>
      </c>
      <c r="D144" s="313">
        <v>45170</v>
      </c>
      <c r="E144" s="300" t="s">
        <v>1250</v>
      </c>
      <c r="F144" s="309">
        <v>0</v>
      </c>
      <c r="G144" s="309">
        <v>0</v>
      </c>
      <c r="H144" s="302">
        <v>45815.44</v>
      </c>
      <c r="I144" s="302">
        <v>0</v>
      </c>
      <c r="J144" s="302">
        <v>0</v>
      </c>
      <c r="K144" s="302">
        <v>45815.44</v>
      </c>
      <c r="L144" s="302">
        <v>346.51</v>
      </c>
      <c r="M144" s="302">
        <v>0</v>
      </c>
      <c r="N144" s="302">
        <v>0</v>
      </c>
      <c r="O144" s="302">
        <v>346.51</v>
      </c>
      <c r="P144" s="302">
        <v>0</v>
      </c>
      <c r="Q144" s="302">
        <v>0</v>
      </c>
      <c r="R144" s="302">
        <v>45468.93</v>
      </c>
      <c r="S144" s="302">
        <v>0</v>
      </c>
      <c r="T144" s="302">
        <v>404.32</v>
      </c>
      <c r="U144" s="302">
        <v>0</v>
      </c>
      <c r="V144" s="302">
        <v>0</v>
      </c>
      <c r="W144" s="302">
        <v>404.32</v>
      </c>
      <c r="X144" s="302">
        <v>0</v>
      </c>
      <c r="Y144" s="302">
        <v>0</v>
      </c>
      <c r="Z144" s="302">
        <v>0</v>
      </c>
      <c r="AA144" s="302">
        <v>16.440000000000001</v>
      </c>
      <c r="AB144" s="302">
        <v>0</v>
      </c>
      <c r="AC144" s="302">
        <v>0</v>
      </c>
      <c r="AD144" s="302">
        <v>0</v>
      </c>
      <c r="AE144" s="302">
        <v>0</v>
      </c>
      <c r="AF144" s="302">
        <v>-20.91</v>
      </c>
      <c r="AG144" s="302">
        <v>38.36</v>
      </c>
      <c r="AH144" s="302">
        <v>104.72</v>
      </c>
      <c r="AI144" s="302">
        <v>0</v>
      </c>
      <c r="AJ144" s="302">
        <v>0</v>
      </c>
      <c r="AK144" s="302">
        <v>0</v>
      </c>
      <c r="AL144" s="302">
        <v>0</v>
      </c>
      <c r="AM144" s="302">
        <v>0</v>
      </c>
      <c r="AN144" s="302">
        <v>0</v>
      </c>
      <c r="AO144" s="302">
        <v>0</v>
      </c>
      <c r="AP144" s="302">
        <v>0.56000000000000005</v>
      </c>
      <c r="AQ144" s="302">
        <v>0</v>
      </c>
      <c r="AR144" s="302">
        <v>0.46</v>
      </c>
      <c r="AS144" s="302">
        <v>0</v>
      </c>
      <c r="AT144" s="295">
        <f t="shared" si="2"/>
        <v>889.54</v>
      </c>
      <c r="AU144" s="302">
        <v>0</v>
      </c>
      <c r="AV144" s="302">
        <v>0</v>
      </c>
      <c r="AW144" s="303">
        <v>87</v>
      </c>
      <c r="AX144" s="303">
        <v>300</v>
      </c>
      <c r="AY144" s="302">
        <v>496301.24</v>
      </c>
      <c r="AZ144" s="302">
        <v>78983.899999999994</v>
      </c>
      <c r="BA144" s="301">
        <v>57.780231000000001</v>
      </c>
      <c r="BB144" s="301">
        <v>33.2625418436267</v>
      </c>
      <c r="BC144" s="301">
        <v>10.59</v>
      </c>
      <c r="BD144" s="301"/>
      <c r="BE144" s="300" t="s">
        <v>4204</v>
      </c>
      <c r="BF144" s="298"/>
      <c r="BG144" s="300" t="s">
        <v>333</v>
      </c>
      <c r="BH144" s="300" t="s">
        <v>193</v>
      </c>
      <c r="BI144" s="300" t="s">
        <v>464</v>
      </c>
      <c r="BJ144" s="300" t="s">
        <v>103</v>
      </c>
      <c r="BK144" s="299" t="s">
        <v>175</v>
      </c>
      <c r="BL144" s="301">
        <v>356071.55584728002</v>
      </c>
      <c r="BM144" s="299" t="s">
        <v>309</v>
      </c>
      <c r="BN144" s="301"/>
      <c r="BO144" s="304">
        <v>38700</v>
      </c>
      <c r="BP144" s="304">
        <v>47831</v>
      </c>
      <c r="BQ144" s="297" t="s">
        <v>4757</v>
      </c>
      <c r="BR144" s="297" t="s">
        <v>4764</v>
      </c>
      <c r="BS144" s="297">
        <v>38700</v>
      </c>
      <c r="BT144" s="297">
        <v>47831</v>
      </c>
      <c r="BU144" s="301">
        <v>0</v>
      </c>
      <c r="BV144" s="301">
        <v>16.440000000000001</v>
      </c>
      <c r="BW144" s="301">
        <v>0</v>
      </c>
    </row>
    <row r="145" spans="1:75" s="289" customFormat="1" ht="18.2" customHeight="1" x14ac:dyDescent="0.15">
      <c r="A145" s="291">
        <v>143</v>
      </c>
      <c r="B145" s="292" t="s">
        <v>305</v>
      </c>
      <c r="C145" s="292" t="s">
        <v>306</v>
      </c>
      <c r="D145" s="312">
        <v>45170</v>
      </c>
      <c r="E145" s="293" t="s">
        <v>1251</v>
      </c>
      <c r="F145" s="308">
        <v>139</v>
      </c>
      <c r="G145" s="308">
        <v>138</v>
      </c>
      <c r="H145" s="295">
        <v>11227.38</v>
      </c>
      <c r="I145" s="295">
        <v>38658.78</v>
      </c>
      <c r="J145" s="295">
        <v>0</v>
      </c>
      <c r="K145" s="295">
        <v>49886.16</v>
      </c>
      <c r="L145" s="295">
        <v>485.61</v>
      </c>
      <c r="M145" s="295">
        <v>0</v>
      </c>
      <c r="N145" s="295">
        <v>0</v>
      </c>
      <c r="O145" s="295">
        <v>0</v>
      </c>
      <c r="P145" s="295">
        <v>0</v>
      </c>
      <c r="Q145" s="295">
        <v>0</v>
      </c>
      <c r="R145" s="295">
        <v>49886.16</v>
      </c>
      <c r="S145" s="295">
        <v>41945.4</v>
      </c>
      <c r="T145" s="295">
        <v>99.08</v>
      </c>
      <c r="U145" s="295">
        <v>0</v>
      </c>
      <c r="V145" s="295">
        <v>0</v>
      </c>
      <c r="W145" s="295">
        <v>0</v>
      </c>
      <c r="X145" s="295">
        <v>0</v>
      </c>
      <c r="Y145" s="295">
        <v>0</v>
      </c>
      <c r="Z145" s="295">
        <v>42044.480000000003</v>
      </c>
      <c r="AA145" s="295">
        <v>0</v>
      </c>
      <c r="AB145" s="295">
        <v>0</v>
      </c>
      <c r="AC145" s="295">
        <v>0</v>
      </c>
      <c r="AD145" s="295">
        <v>0</v>
      </c>
      <c r="AE145" s="295">
        <v>0</v>
      </c>
      <c r="AF145" s="295">
        <v>0</v>
      </c>
      <c r="AG145" s="295">
        <v>0</v>
      </c>
      <c r="AH145" s="295">
        <v>0</v>
      </c>
      <c r="AI145" s="295">
        <v>0</v>
      </c>
      <c r="AJ145" s="295">
        <v>0</v>
      </c>
      <c r="AK145" s="295">
        <v>0</v>
      </c>
      <c r="AL145" s="295">
        <v>0</v>
      </c>
      <c r="AM145" s="295">
        <v>0</v>
      </c>
      <c r="AN145" s="295">
        <v>0</v>
      </c>
      <c r="AO145" s="295">
        <v>0</v>
      </c>
      <c r="AP145" s="295">
        <v>0</v>
      </c>
      <c r="AQ145" s="295">
        <v>0</v>
      </c>
      <c r="AR145" s="295">
        <v>0</v>
      </c>
      <c r="AS145" s="295">
        <v>0</v>
      </c>
      <c r="AT145" s="295">
        <f t="shared" si="2"/>
        <v>0</v>
      </c>
      <c r="AU145" s="295">
        <v>39144.39</v>
      </c>
      <c r="AV145" s="295">
        <v>42044.480000000003</v>
      </c>
      <c r="AW145" s="296">
        <v>87</v>
      </c>
      <c r="AX145" s="296">
        <v>300</v>
      </c>
      <c r="AY145" s="295">
        <v>368199.8</v>
      </c>
      <c r="AZ145" s="295">
        <v>61505.95</v>
      </c>
      <c r="BA145" s="294">
        <v>60.650295999999997</v>
      </c>
      <c r="BB145" s="294">
        <v>49.192157349059102</v>
      </c>
      <c r="BC145" s="294">
        <v>10.59</v>
      </c>
      <c r="BD145" s="294"/>
      <c r="BE145" s="293" t="s">
        <v>4204</v>
      </c>
      <c r="BF145" s="291"/>
      <c r="BG145" s="293" t="s">
        <v>326</v>
      </c>
      <c r="BH145" s="293" t="s">
        <v>216</v>
      </c>
      <c r="BI145" s="293" t="s">
        <v>430</v>
      </c>
      <c r="BJ145" s="293" t="s">
        <v>4205</v>
      </c>
      <c r="BK145" s="292" t="s">
        <v>175</v>
      </c>
      <c r="BL145" s="294">
        <v>390663.30803135998</v>
      </c>
      <c r="BM145" s="292" t="s">
        <v>309</v>
      </c>
      <c r="BN145" s="294"/>
      <c r="BO145" s="297">
        <v>38701</v>
      </c>
      <c r="BP145" s="297">
        <v>47832</v>
      </c>
      <c r="BQ145" s="297" t="s">
        <v>944</v>
      </c>
      <c r="BR145" s="297" t="s">
        <v>4781</v>
      </c>
      <c r="BS145" s="297">
        <v>38701</v>
      </c>
      <c r="BT145" s="297">
        <v>47832</v>
      </c>
      <c r="BU145" s="294">
        <v>17040.03</v>
      </c>
      <c r="BV145" s="294">
        <v>12.8</v>
      </c>
      <c r="BW145" s="294">
        <v>0</v>
      </c>
    </row>
    <row r="146" spans="1:75" s="289" customFormat="1" ht="18.2" customHeight="1" x14ac:dyDescent="0.15">
      <c r="A146" s="298">
        <v>144</v>
      </c>
      <c r="B146" s="299" t="s">
        <v>305</v>
      </c>
      <c r="C146" s="299" t="s">
        <v>306</v>
      </c>
      <c r="D146" s="313">
        <v>45170</v>
      </c>
      <c r="E146" s="300" t="s">
        <v>1252</v>
      </c>
      <c r="F146" s="309">
        <v>159</v>
      </c>
      <c r="G146" s="309">
        <v>158</v>
      </c>
      <c r="H146" s="302">
        <v>37000.83</v>
      </c>
      <c r="I146" s="302">
        <v>23805.22</v>
      </c>
      <c r="J146" s="302">
        <v>0</v>
      </c>
      <c r="K146" s="302">
        <v>60806.05</v>
      </c>
      <c r="L146" s="302">
        <v>279.93</v>
      </c>
      <c r="M146" s="302">
        <v>0</v>
      </c>
      <c r="N146" s="302">
        <v>0</v>
      </c>
      <c r="O146" s="302">
        <v>0</v>
      </c>
      <c r="P146" s="302">
        <v>0</v>
      </c>
      <c r="Q146" s="302">
        <v>0</v>
      </c>
      <c r="R146" s="302">
        <v>60806.05</v>
      </c>
      <c r="S146" s="302">
        <v>72015.460000000006</v>
      </c>
      <c r="T146" s="302">
        <v>326.52999999999997</v>
      </c>
      <c r="U146" s="302">
        <v>0</v>
      </c>
      <c r="V146" s="302">
        <v>0</v>
      </c>
      <c r="W146" s="302">
        <v>0</v>
      </c>
      <c r="X146" s="302">
        <v>0</v>
      </c>
      <c r="Y146" s="302">
        <v>0</v>
      </c>
      <c r="Z146" s="302">
        <v>72341.990000000005</v>
      </c>
      <c r="AA146" s="302">
        <v>0</v>
      </c>
      <c r="AB146" s="302">
        <v>0</v>
      </c>
      <c r="AC146" s="302">
        <v>0</v>
      </c>
      <c r="AD146" s="302">
        <v>0</v>
      </c>
      <c r="AE146" s="302">
        <v>0</v>
      </c>
      <c r="AF146" s="302">
        <v>0</v>
      </c>
      <c r="AG146" s="302">
        <v>0</v>
      </c>
      <c r="AH146" s="302">
        <v>0</v>
      </c>
      <c r="AI146" s="302">
        <v>0</v>
      </c>
      <c r="AJ146" s="302">
        <v>0</v>
      </c>
      <c r="AK146" s="302">
        <v>0</v>
      </c>
      <c r="AL146" s="302">
        <v>0</v>
      </c>
      <c r="AM146" s="302">
        <v>0</v>
      </c>
      <c r="AN146" s="302">
        <v>0</v>
      </c>
      <c r="AO146" s="302">
        <v>0</v>
      </c>
      <c r="AP146" s="302">
        <v>0</v>
      </c>
      <c r="AQ146" s="302">
        <v>0</v>
      </c>
      <c r="AR146" s="302">
        <v>0</v>
      </c>
      <c r="AS146" s="302">
        <v>0</v>
      </c>
      <c r="AT146" s="295">
        <f t="shared" si="2"/>
        <v>0</v>
      </c>
      <c r="AU146" s="302">
        <v>24085.15</v>
      </c>
      <c r="AV146" s="302">
        <v>72341.990000000005</v>
      </c>
      <c r="AW146" s="303">
        <v>87</v>
      </c>
      <c r="AX146" s="303">
        <v>300</v>
      </c>
      <c r="AY146" s="302">
        <v>310002.21000000002</v>
      </c>
      <c r="AZ146" s="302">
        <v>63796.03</v>
      </c>
      <c r="BA146" s="301">
        <v>74.838178999999997</v>
      </c>
      <c r="BB146" s="301">
        <v>71.330677695507902</v>
      </c>
      <c r="BC146" s="301">
        <v>10.59</v>
      </c>
      <c r="BD146" s="301"/>
      <c r="BE146" s="300" t="s">
        <v>4204</v>
      </c>
      <c r="BF146" s="298"/>
      <c r="BG146" s="300" t="s">
        <v>349</v>
      </c>
      <c r="BH146" s="300" t="s">
        <v>185</v>
      </c>
      <c r="BI146" s="300" t="s">
        <v>386</v>
      </c>
      <c r="BJ146" s="300" t="s">
        <v>4205</v>
      </c>
      <c r="BK146" s="299" t="s">
        <v>175</v>
      </c>
      <c r="BL146" s="301">
        <v>476178.01493080001</v>
      </c>
      <c r="BM146" s="299" t="s">
        <v>309</v>
      </c>
      <c r="BN146" s="301"/>
      <c r="BO146" s="304">
        <v>38716</v>
      </c>
      <c r="BP146" s="304">
        <v>47847</v>
      </c>
      <c r="BQ146" s="297" t="s">
        <v>937</v>
      </c>
      <c r="BR146" s="297" t="s">
        <v>4765</v>
      </c>
      <c r="BS146" s="297">
        <v>38716</v>
      </c>
      <c r="BT146" s="297">
        <v>47847</v>
      </c>
      <c r="BU146" s="301">
        <v>19886.39</v>
      </c>
      <c r="BV146" s="301">
        <v>13.28</v>
      </c>
      <c r="BW146" s="301">
        <v>0</v>
      </c>
    </row>
    <row r="147" spans="1:75" s="289" customFormat="1" ht="18.2" customHeight="1" x14ac:dyDescent="0.15">
      <c r="A147" s="291">
        <v>145</v>
      </c>
      <c r="B147" s="292" t="s">
        <v>305</v>
      </c>
      <c r="C147" s="292" t="s">
        <v>306</v>
      </c>
      <c r="D147" s="312">
        <v>45170</v>
      </c>
      <c r="E147" s="293" t="s">
        <v>1253</v>
      </c>
      <c r="F147" s="308">
        <v>0</v>
      </c>
      <c r="G147" s="308">
        <v>0</v>
      </c>
      <c r="H147" s="295">
        <v>12496.84</v>
      </c>
      <c r="I147" s="295">
        <v>0</v>
      </c>
      <c r="J147" s="295">
        <v>0</v>
      </c>
      <c r="K147" s="295">
        <v>12496.84</v>
      </c>
      <c r="L147" s="295">
        <v>414.02</v>
      </c>
      <c r="M147" s="295">
        <v>0</v>
      </c>
      <c r="N147" s="295">
        <v>0</v>
      </c>
      <c r="O147" s="295">
        <v>414.02</v>
      </c>
      <c r="P147" s="295">
        <v>0</v>
      </c>
      <c r="Q147" s="295">
        <v>0</v>
      </c>
      <c r="R147" s="295">
        <v>12082.82</v>
      </c>
      <c r="S147" s="295">
        <v>0</v>
      </c>
      <c r="T147" s="295">
        <v>110.28</v>
      </c>
      <c r="U147" s="295">
        <v>0</v>
      </c>
      <c r="V147" s="295">
        <v>0</v>
      </c>
      <c r="W147" s="295">
        <v>110.28</v>
      </c>
      <c r="X147" s="295">
        <v>0</v>
      </c>
      <c r="Y147" s="295">
        <v>0</v>
      </c>
      <c r="Z147" s="295">
        <v>0</v>
      </c>
      <c r="AA147" s="295">
        <v>11.48</v>
      </c>
      <c r="AB147" s="295">
        <v>0</v>
      </c>
      <c r="AC147" s="295">
        <v>0</v>
      </c>
      <c r="AD147" s="295">
        <v>0</v>
      </c>
      <c r="AE147" s="295">
        <v>0</v>
      </c>
      <c r="AF147" s="295">
        <v>-29.59</v>
      </c>
      <c r="AG147" s="295">
        <v>26.79</v>
      </c>
      <c r="AH147" s="295">
        <v>76.069999999999993</v>
      </c>
      <c r="AI147" s="295">
        <v>0</v>
      </c>
      <c r="AJ147" s="295">
        <v>0</v>
      </c>
      <c r="AK147" s="295">
        <v>0</v>
      </c>
      <c r="AL147" s="295">
        <v>0</v>
      </c>
      <c r="AM147" s="295">
        <v>0</v>
      </c>
      <c r="AN147" s="295">
        <v>0</v>
      </c>
      <c r="AO147" s="295">
        <v>0</v>
      </c>
      <c r="AP147" s="295">
        <v>0.25</v>
      </c>
      <c r="AQ147" s="295">
        <v>0</v>
      </c>
      <c r="AR147" s="295">
        <v>0.19</v>
      </c>
      <c r="AS147" s="295">
        <v>0</v>
      </c>
      <c r="AT147" s="295">
        <f t="shared" si="2"/>
        <v>609.1099999999999</v>
      </c>
      <c r="AU147" s="295">
        <v>0</v>
      </c>
      <c r="AV147" s="295">
        <v>0</v>
      </c>
      <c r="AW147" s="296">
        <v>90</v>
      </c>
      <c r="AX147" s="296">
        <v>300</v>
      </c>
      <c r="AY147" s="295">
        <v>424997.37</v>
      </c>
      <c r="AZ147" s="295">
        <v>55153.96</v>
      </c>
      <c r="BA147" s="294">
        <v>47.765000999999998</v>
      </c>
      <c r="BB147" s="294">
        <v>10.464088333509</v>
      </c>
      <c r="BC147" s="294">
        <v>10.59</v>
      </c>
      <c r="BD147" s="294"/>
      <c r="BE147" s="293" t="s">
        <v>4204</v>
      </c>
      <c r="BF147" s="291"/>
      <c r="BG147" s="293" t="s">
        <v>397</v>
      </c>
      <c r="BH147" s="293" t="s">
        <v>215</v>
      </c>
      <c r="BI147" s="293" t="s">
        <v>398</v>
      </c>
      <c r="BJ147" s="293" t="s">
        <v>103</v>
      </c>
      <c r="BK147" s="292" t="s">
        <v>175</v>
      </c>
      <c r="BL147" s="294">
        <v>94621.723370720007</v>
      </c>
      <c r="BM147" s="292" t="s">
        <v>309</v>
      </c>
      <c r="BN147" s="294"/>
      <c r="BO147" s="297">
        <v>38807</v>
      </c>
      <c r="BP147" s="297">
        <v>47938</v>
      </c>
      <c r="BQ147" s="297" t="s">
        <v>4757</v>
      </c>
      <c r="BR147" s="297" t="s">
        <v>4764</v>
      </c>
      <c r="BS147" s="297">
        <v>38807</v>
      </c>
      <c r="BT147" s="297">
        <v>47938</v>
      </c>
      <c r="BU147" s="294">
        <v>0</v>
      </c>
      <c r="BV147" s="294">
        <v>11.48</v>
      </c>
      <c r="BW147" s="294">
        <v>0</v>
      </c>
    </row>
    <row r="148" spans="1:75" s="289" customFormat="1" ht="18.2" customHeight="1" x14ac:dyDescent="0.15">
      <c r="A148" s="298">
        <v>146</v>
      </c>
      <c r="B148" s="299" t="s">
        <v>305</v>
      </c>
      <c r="C148" s="299" t="s">
        <v>306</v>
      </c>
      <c r="D148" s="313">
        <v>45170</v>
      </c>
      <c r="E148" s="300" t="s">
        <v>1254</v>
      </c>
      <c r="F148" s="309">
        <v>145</v>
      </c>
      <c r="G148" s="309">
        <v>144</v>
      </c>
      <c r="H148" s="302">
        <v>46110.28</v>
      </c>
      <c r="I148" s="302">
        <v>27812.09</v>
      </c>
      <c r="J148" s="302">
        <v>0</v>
      </c>
      <c r="K148" s="302">
        <v>73922.37</v>
      </c>
      <c r="L148" s="302">
        <v>339.65</v>
      </c>
      <c r="M148" s="302">
        <v>0</v>
      </c>
      <c r="N148" s="302">
        <v>0</v>
      </c>
      <c r="O148" s="302">
        <v>0</v>
      </c>
      <c r="P148" s="302">
        <v>0</v>
      </c>
      <c r="Q148" s="302">
        <v>0</v>
      </c>
      <c r="R148" s="302">
        <v>73922.37</v>
      </c>
      <c r="S148" s="302">
        <v>78609.25</v>
      </c>
      <c r="T148" s="302">
        <v>401.54</v>
      </c>
      <c r="U148" s="302">
        <v>0</v>
      </c>
      <c r="V148" s="302">
        <v>0</v>
      </c>
      <c r="W148" s="302">
        <v>0</v>
      </c>
      <c r="X148" s="302">
        <v>0</v>
      </c>
      <c r="Y148" s="302">
        <v>0</v>
      </c>
      <c r="Z148" s="302">
        <v>79010.789999999994</v>
      </c>
      <c r="AA148" s="302">
        <v>0</v>
      </c>
      <c r="AB148" s="302">
        <v>0</v>
      </c>
      <c r="AC148" s="302">
        <v>0</v>
      </c>
      <c r="AD148" s="302">
        <v>0</v>
      </c>
      <c r="AE148" s="302">
        <v>0</v>
      </c>
      <c r="AF148" s="302">
        <v>0</v>
      </c>
      <c r="AG148" s="302">
        <v>0</v>
      </c>
      <c r="AH148" s="302">
        <v>0</v>
      </c>
      <c r="AI148" s="302">
        <v>0</v>
      </c>
      <c r="AJ148" s="302">
        <v>0</v>
      </c>
      <c r="AK148" s="302">
        <v>0</v>
      </c>
      <c r="AL148" s="302">
        <v>0</v>
      </c>
      <c r="AM148" s="302">
        <v>0</v>
      </c>
      <c r="AN148" s="302">
        <v>0</v>
      </c>
      <c r="AO148" s="302">
        <v>0</v>
      </c>
      <c r="AP148" s="302">
        <v>0</v>
      </c>
      <c r="AQ148" s="302">
        <v>0</v>
      </c>
      <c r="AR148" s="302">
        <v>0</v>
      </c>
      <c r="AS148" s="302">
        <v>0</v>
      </c>
      <c r="AT148" s="295">
        <f t="shared" si="2"/>
        <v>0</v>
      </c>
      <c r="AU148" s="302">
        <v>28151.74</v>
      </c>
      <c r="AV148" s="302">
        <v>79010.789999999994</v>
      </c>
      <c r="AW148" s="303">
        <v>89</v>
      </c>
      <c r="AX148" s="303">
        <v>300</v>
      </c>
      <c r="AY148" s="302">
        <v>426000.75</v>
      </c>
      <c r="AZ148" s="302">
        <v>78798.600000000006</v>
      </c>
      <c r="BA148" s="301">
        <v>67.815768000000006</v>
      </c>
      <c r="BB148" s="301">
        <v>63.619179705352103</v>
      </c>
      <c r="BC148" s="301">
        <v>10.45</v>
      </c>
      <c r="BD148" s="301"/>
      <c r="BE148" s="300" t="s">
        <v>4204</v>
      </c>
      <c r="BF148" s="298"/>
      <c r="BG148" s="300" t="s">
        <v>414</v>
      </c>
      <c r="BH148" s="300" t="s">
        <v>211</v>
      </c>
      <c r="BI148" s="300" t="s">
        <v>416</v>
      </c>
      <c r="BJ148" s="300" t="s">
        <v>4205</v>
      </c>
      <c r="BK148" s="299" t="s">
        <v>175</v>
      </c>
      <c r="BL148" s="301">
        <v>578893.17601752002</v>
      </c>
      <c r="BM148" s="299" t="s">
        <v>309</v>
      </c>
      <c r="BN148" s="301"/>
      <c r="BO148" s="304">
        <v>38751</v>
      </c>
      <c r="BP148" s="304">
        <v>47882</v>
      </c>
      <c r="BQ148" s="297" t="s">
        <v>955</v>
      </c>
      <c r="BR148" s="297" t="s">
        <v>4778</v>
      </c>
      <c r="BS148" s="297">
        <v>38751</v>
      </c>
      <c r="BT148" s="297">
        <v>47882</v>
      </c>
      <c r="BU148" s="301">
        <v>25889.22</v>
      </c>
      <c r="BV148" s="301">
        <v>39.29</v>
      </c>
      <c r="BW148" s="301">
        <v>0</v>
      </c>
    </row>
    <row r="149" spans="1:75" s="289" customFormat="1" ht="18.2" customHeight="1" x14ac:dyDescent="0.15">
      <c r="A149" s="291">
        <v>147</v>
      </c>
      <c r="B149" s="292" t="s">
        <v>305</v>
      </c>
      <c r="C149" s="292" t="s">
        <v>306</v>
      </c>
      <c r="D149" s="312">
        <v>45170</v>
      </c>
      <c r="E149" s="293" t="s">
        <v>1255</v>
      </c>
      <c r="F149" s="308">
        <v>179</v>
      </c>
      <c r="G149" s="308">
        <v>178</v>
      </c>
      <c r="H149" s="295">
        <v>20640.060000000001</v>
      </c>
      <c r="I149" s="295">
        <v>50754.37</v>
      </c>
      <c r="J149" s="295">
        <v>0</v>
      </c>
      <c r="K149" s="295">
        <v>71394.429999999993</v>
      </c>
      <c r="L149" s="295">
        <v>562.08000000000004</v>
      </c>
      <c r="M149" s="295">
        <v>0</v>
      </c>
      <c r="N149" s="295">
        <v>0</v>
      </c>
      <c r="O149" s="295">
        <v>0</v>
      </c>
      <c r="P149" s="295">
        <v>0</v>
      </c>
      <c r="Q149" s="295">
        <v>0</v>
      </c>
      <c r="R149" s="295">
        <v>71394.429999999993</v>
      </c>
      <c r="S149" s="295">
        <v>81091.69</v>
      </c>
      <c r="T149" s="295">
        <v>179.74</v>
      </c>
      <c r="U149" s="295">
        <v>0</v>
      </c>
      <c r="V149" s="295">
        <v>0</v>
      </c>
      <c r="W149" s="295">
        <v>0</v>
      </c>
      <c r="X149" s="295">
        <v>0</v>
      </c>
      <c r="Y149" s="295">
        <v>0</v>
      </c>
      <c r="Z149" s="295">
        <v>81271.429999999993</v>
      </c>
      <c r="AA149" s="295">
        <v>0</v>
      </c>
      <c r="AB149" s="295">
        <v>0</v>
      </c>
      <c r="AC149" s="295">
        <v>0</v>
      </c>
      <c r="AD149" s="295">
        <v>0</v>
      </c>
      <c r="AE149" s="295">
        <v>0</v>
      </c>
      <c r="AF149" s="295">
        <v>0</v>
      </c>
      <c r="AG149" s="295">
        <v>0</v>
      </c>
      <c r="AH149" s="295">
        <v>0</v>
      </c>
      <c r="AI149" s="295">
        <v>0</v>
      </c>
      <c r="AJ149" s="295">
        <v>0</v>
      </c>
      <c r="AK149" s="295">
        <v>0</v>
      </c>
      <c r="AL149" s="295">
        <v>0</v>
      </c>
      <c r="AM149" s="295">
        <v>0</v>
      </c>
      <c r="AN149" s="295">
        <v>0</v>
      </c>
      <c r="AO149" s="295">
        <v>0</v>
      </c>
      <c r="AP149" s="295">
        <v>0</v>
      </c>
      <c r="AQ149" s="295">
        <v>0</v>
      </c>
      <c r="AR149" s="295">
        <v>0</v>
      </c>
      <c r="AS149" s="295">
        <v>0</v>
      </c>
      <c r="AT149" s="295">
        <f t="shared" si="2"/>
        <v>0</v>
      </c>
      <c r="AU149" s="295">
        <v>51316.45</v>
      </c>
      <c r="AV149" s="295">
        <v>81271.429999999993</v>
      </c>
      <c r="AW149" s="296">
        <v>31</v>
      </c>
      <c r="AX149" s="296">
        <v>240</v>
      </c>
      <c r="AY149" s="295">
        <v>370201.2</v>
      </c>
      <c r="AZ149" s="295">
        <v>74553.06</v>
      </c>
      <c r="BA149" s="294">
        <v>74.283929000000001</v>
      </c>
      <c r="BB149" s="294">
        <v>71.136701419304202</v>
      </c>
      <c r="BC149" s="294">
        <v>10.45</v>
      </c>
      <c r="BD149" s="294"/>
      <c r="BE149" s="293" t="s">
        <v>4204</v>
      </c>
      <c r="BF149" s="291"/>
      <c r="BG149" s="293" t="s">
        <v>355</v>
      </c>
      <c r="BH149" s="293" t="s">
        <v>476</v>
      </c>
      <c r="BI149" s="293" t="s">
        <v>477</v>
      </c>
      <c r="BJ149" s="293" t="s">
        <v>4205</v>
      </c>
      <c r="BK149" s="292" t="s">
        <v>175</v>
      </c>
      <c r="BL149" s="294">
        <v>559096.63519527996</v>
      </c>
      <c r="BM149" s="292" t="s">
        <v>309</v>
      </c>
      <c r="BN149" s="294"/>
      <c r="BO149" s="297">
        <v>38835</v>
      </c>
      <c r="BP149" s="297">
        <v>46140</v>
      </c>
      <c r="BQ149" s="297" t="s">
        <v>956</v>
      </c>
      <c r="BR149" s="297" t="s">
        <v>4794</v>
      </c>
      <c r="BS149" s="297">
        <v>38835</v>
      </c>
      <c r="BT149" s="297">
        <v>46140</v>
      </c>
      <c r="BU149" s="294">
        <v>29127.54</v>
      </c>
      <c r="BV149" s="294">
        <v>36.22</v>
      </c>
      <c r="BW149" s="294">
        <v>0</v>
      </c>
    </row>
    <row r="150" spans="1:75" s="289" customFormat="1" ht="18.2" customHeight="1" x14ac:dyDescent="0.15">
      <c r="A150" s="298">
        <v>148</v>
      </c>
      <c r="B150" s="299" t="s">
        <v>305</v>
      </c>
      <c r="C150" s="299" t="s">
        <v>306</v>
      </c>
      <c r="D150" s="313">
        <v>45170</v>
      </c>
      <c r="E150" s="300" t="s">
        <v>1256</v>
      </c>
      <c r="F150" s="309">
        <v>169</v>
      </c>
      <c r="G150" s="309">
        <v>168</v>
      </c>
      <c r="H150" s="302">
        <v>61089.11</v>
      </c>
      <c r="I150" s="302">
        <v>41601.06</v>
      </c>
      <c r="J150" s="302">
        <v>0</v>
      </c>
      <c r="K150" s="302">
        <v>102690.17</v>
      </c>
      <c r="L150" s="302">
        <v>472.34</v>
      </c>
      <c r="M150" s="302">
        <v>0</v>
      </c>
      <c r="N150" s="302">
        <v>0</v>
      </c>
      <c r="O150" s="302">
        <v>0</v>
      </c>
      <c r="P150" s="302">
        <v>0</v>
      </c>
      <c r="Q150" s="302">
        <v>0</v>
      </c>
      <c r="R150" s="302">
        <v>102690.17</v>
      </c>
      <c r="S150" s="302">
        <v>127124.71</v>
      </c>
      <c r="T150" s="302">
        <v>531.98</v>
      </c>
      <c r="U150" s="302">
        <v>0</v>
      </c>
      <c r="V150" s="302">
        <v>0</v>
      </c>
      <c r="W150" s="302">
        <v>0</v>
      </c>
      <c r="X150" s="302">
        <v>0</v>
      </c>
      <c r="Y150" s="302">
        <v>0</v>
      </c>
      <c r="Z150" s="302">
        <v>127656.69</v>
      </c>
      <c r="AA150" s="302">
        <v>0</v>
      </c>
      <c r="AB150" s="302">
        <v>0</v>
      </c>
      <c r="AC150" s="302">
        <v>0</v>
      </c>
      <c r="AD150" s="302">
        <v>0</v>
      </c>
      <c r="AE150" s="302">
        <v>0</v>
      </c>
      <c r="AF150" s="302">
        <v>0</v>
      </c>
      <c r="AG150" s="302">
        <v>0</v>
      </c>
      <c r="AH150" s="302">
        <v>0</v>
      </c>
      <c r="AI150" s="302">
        <v>0</v>
      </c>
      <c r="AJ150" s="302">
        <v>0</v>
      </c>
      <c r="AK150" s="302">
        <v>0</v>
      </c>
      <c r="AL150" s="302">
        <v>0</v>
      </c>
      <c r="AM150" s="302">
        <v>0</v>
      </c>
      <c r="AN150" s="302">
        <v>0</v>
      </c>
      <c r="AO150" s="302">
        <v>0</v>
      </c>
      <c r="AP150" s="302">
        <v>0</v>
      </c>
      <c r="AQ150" s="302">
        <v>0</v>
      </c>
      <c r="AR150" s="302">
        <v>0</v>
      </c>
      <c r="AS150" s="302">
        <v>0</v>
      </c>
      <c r="AT150" s="295">
        <f t="shared" si="2"/>
        <v>0</v>
      </c>
      <c r="AU150" s="302">
        <v>42073.4</v>
      </c>
      <c r="AV150" s="302">
        <v>127656.69</v>
      </c>
      <c r="AW150" s="303">
        <v>86</v>
      </c>
      <c r="AX150" s="303">
        <v>300</v>
      </c>
      <c r="AY150" s="302">
        <v>433998.32</v>
      </c>
      <c r="AZ150" s="302">
        <v>106773.2</v>
      </c>
      <c r="BA150" s="301">
        <v>88.714628000000005</v>
      </c>
      <c r="BB150" s="301">
        <v>85.322161654860594</v>
      </c>
      <c r="BC150" s="301">
        <v>10.45</v>
      </c>
      <c r="BD150" s="301"/>
      <c r="BE150" s="300" t="s">
        <v>4204</v>
      </c>
      <c r="BF150" s="298"/>
      <c r="BG150" s="300" t="s">
        <v>333</v>
      </c>
      <c r="BH150" s="300" t="s">
        <v>193</v>
      </c>
      <c r="BI150" s="300" t="s">
        <v>339</v>
      </c>
      <c r="BJ150" s="300" t="s">
        <v>4205</v>
      </c>
      <c r="BK150" s="299" t="s">
        <v>175</v>
      </c>
      <c r="BL150" s="301">
        <v>804176.57952631998</v>
      </c>
      <c r="BM150" s="299" t="s">
        <v>309</v>
      </c>
      <c r="BN150" s="301"/>
      <c r="BO150" s="304">
        <v>38680</v>
      </c>
      <c r="BP150" s="304">
        <v>47811</v>
      </c>
      <c r="BQ150" s="297" t="s">
        <v>947</v>
      </c>
      <c r="BR150" s="297" t="s">
        <v>4774</v>
      </c>
      <c r="BS150" s="297">
        <v>38680</v>
      </c>
      <c r="BT150" s="297">
        <v>47811</v>
      </c>
      <c r="BU150" s="301">
        <v>40059.300000000003</v>
      </c>
      <c r="BV150" s="301">
        <v>53.24</v>
      </c>
      <c r="BW150" s="301">
        <v>0</v>
      </c>
    </row>
    <row r="151" spans="1:75" s="289" customFormat="1" ht="18.2" customHeight="1" x14ac:dyDescent="0.15">
      <c r="A151" s="291">
        <v>149</v>
      </c>
      <c r="B151" s="292" t="s">
        <v>305</v>
      </c>
      <c r="C151" s="292" t="s">
        <v>306</v>
      </c>
      <c r="D151" s="312">
        <v>45170</v>
      </c>
      <c r="E151" s="293" t="s">
        <v>1257</v>
      </c>
      <c r="F151" s="308">
        <v>148</v>
      </c>
      <c r="G151" s="308">
        <v>147</v>
      </c>
      <c r="H151" s="295">
        <v>45125.03</v>
      </c>
      <c r="I151" s="295">
        <v>27939.75</v>
      </c>
      <c r="J151" s="295">
        <v>0</v>
      </c>
      <c r="K151" s="295">
        <v>73064.78</v>
      </c>
      <c r="L151" s="295">
        <v>337.72</v>
      </c>
      <c r="M151" s="295">
        <v>0</v>
      </c>
      <c r="N151" s="295">
        <v>0</v>
      </c>
      <c r="O151" s="295">
        <v>0</v>
      </c>
      <c r="P151" s="295">
        <v>0</v>
      </c>
      <c r="Q151" s="295">
        <v>0</v>
      </c>
      <c r="R151" s="295">
        <v>73064.78</v>
      </c>
      <c r="S151" s="295">
        <v>79470.210000000006</v>
      </c>
      <c r="T151" s="295">
        <v>392.96</v>
      </c>
      <c r="U151" s="295">
        <v>0</v>
      </c>
      <c r="V151" s="295">
        <v>0</v>
      </c>
      <c r="W151" s="295">
        <v>0</v>
      </c>
      <c r="X151" s="295">
        <v>0</v>
      </c>
      <c r="Y151" s="295">
        <v>0</v>
      </c>
      <c r="Z151" s="295">
        <v>79863.17</v>
      </c>
      <c r="AA151" s="295">
        <v>0</v>
      </c>
      <c r="AB151" s="295">
        <v>0</v>
      </c>
      <c r="AC151" s="295">
        <v>0</v>
      </c>
      <c r="AD151" s="295">
        <v>0</v>
      </c>
      <c r="AE151" s="295">
        <v>0</v>
      </c>
      <c r="AF151" s="295">
        <v>0</v>
      </c>
      <c r="AG151" s="295">
        <v>0</v>
      </c>
      <c r="AH151" s="295">
        <v>0</v>
      </c>
      <c r="AI151" s="295">
        <v>0</v>
      </c>
      <c r="AJ151" s="295">
        <v>0</v>
      </c>
      <c r="AK151" s="295">
        <v>0</v>
      </c>
      <c r="AL151" s="295">
        <v>0</v>
      </c>
      <c r="AM151" s="295">
        <v>0</v>
      </c>
      <c r="AN151" s="295">
        <v>0</v>
      </c>
      <c r="AO151" s="295">
        <v>0</v>
      </c>
      <c r="AP151" s="295">
        <v>0</v>
      </c>
      <c r="AQ151" s="295">
        <v>0</v>
      </c>
      <c r="AR151" s="295">
        <v>0</v>
      </c>
      <c r="AS151" s="295">
        <v>0</v>
      </c>
      <c r="AT151" s="295">
        <f t="shared" si="2"/>
        <v>0</v>
      </c>
      <c r="AU151" s="295">
        <v>28277.47</v>
      </c>
      <c r="AV151" s="295">
        <v>79863.17</v>
      </c>
      <c r="AW151" s="296">
        <v>88</v>
      </c>
      <c r="AX151" s="296">
        <v>300</v>
      </c>
      <c r="AY151" s="295">
        <v>315001.83</v>
      </c>
      <c r="AZ151" s="295">
        <v>77681.789999999994</v>
      </c>
      <c r="BA151" s="294">
        <v>89.999478999999994</v>
      </c>
      <c r="BB151" s="294">
        <v>84.650368294160302</v>
      </c>
      <c r="BC151" s="294">
        <v>10.45</v>
      </c>
      <c r="BD151" s="294"/>
      <c r="BE151" s="293" t="s">
        <v>4204</v>
      </c>
      <c r="BF151" s="291"/>
      <c r="BG151" s="293" t="s">
        <v>360</v>
      </c>
      <c r="BH151" s="293" t="s">
        <v>436</v>
      </c>
      <c r="BI151" s="293" t="s">
        <v>437</v>
      </c>
      <c r="BJ151" s="293" t="s">
        <v>4205</v>
      </c>
      <c r="BK151" s="292" t="s">
        <v>175</v>
      </c>
      <c r="BL151" s="294">
        <v>572177.30639887997</v>
      </c>
      <c r="BM151" s="292" t="s">
        <v>309</v>
      </c>
      <c r="BN151" s="294"/>
      <c r="BO151" s="297">
        <v>38730</v>
      </c>
      <c r="BP151" s="297">
        <v>47861</v>
      </c>
      <c r="BQ151" s="297" t="s">
        <v>930</v>
      </c>
      <c r="BR151" s="297" t="s">
        <v>4793</v>
      </c>
      <c r="BS151" s="297">
        <v>38730</v>
      </c>
      <c r="BT151" s="297">
        <v>47861</v>
      </c>
      <c r="BU151" s="294">
        <v>25609.35</v>
      </c>
      <c r="BV151" s="294">
        <v>38.74</v>
      </c>
      <c r="BW151" s="294">
        <v>0</v>
      </c>
    </row>
    <row r="152" spans="1:75" s="289" customFormat="1" ht="18.2" customHeight="1" x14ac:dyDescent="0.15">
      <c r="A152" s="298">
        <v>150</v>
      </c>
      <c r="B152" s="299" t="s">
        <v>305</v>
      </c>
      <c r="C152" s="299" t="s">
        <v>306</v>
      </c>
      <c r="D152" s="313">
        <v>45170</v>
      </c>
      <c r="E152" s="300" t="s">
        <v>1258</v>
      </c>
      <c r="F152" s="309">
        <v>120</v>
      </c>
      <c r="G152" s="309">
        <v>120</v>
      </c>
      <c r="H152" s="302">
        <v>0</v>
      </c>
      <c r="I152" s="302">
        <v>43941.11</v>
      </c>
      <c r="J152" s="302">
        <v>0</v>
      </c>
      <c r="K152" s="302">
        <v>43941.11</v>
      </c>
      <c r="L152" s="302">
        <v>0</v>
      </c>
      <c r="M152" s="302">
        <v>0</v>
      </c>
      <c r="N152" s="302">
        <v>0</v>
      </c>
      <c r="O152" s="302">
        <v>0</v>
      </c>
      <c r="P152" s="302">
        <v>0</v>
      </c>
      <c r="Q152" s="302">
        <v>0</v>
      </c>
      <c r="R152" s="302">
        <v>43941.11</v>
      </c>
      <c r="S152" s="302">
        <v>26753.67</v>
      </c>
      <c r="T152" s="302">
        <v>0</v>
      </c>
      <c r="U152" s="302">
        <v>0</v>
      </c>
      <c r="V152" s="302">
        <v>0</v>
      </c>
      <c r="W152" s="302">
        <v>0</v>
      </c>
      <c r="X152" s="302">
        <v>0</v>
      </c>
      <c r="Y152" s="302">
        <v>0</v>
      </c>
      <c r="Z152" s="302">
        <v>26753.67</v>
      </c>
      <c r="AA152" s="302">
        <v>0</v>
      </c>
      <c r="AB152" s="302">
        <v>0</v>
      </c>
      <c r="AC152" s="302">
        <v>0</v>
      </c>
      <c r="AD152" s="302">
        <v>0</v>
      </c>
      <c r="AE152" s="302">
        <v>0</v>
      </c>
      <c r="AF152" s="302">
        <v>0</v>
      </c>
      <c r="AG152" s="302">
        <v>0</v>
      </c>
      <c r="AH152" s="302">
        <v>0</v>
      </c>
      <c r="AI152" s="302">
        <v>0</v>
      </c>
      <c r="AJ152" s="302">
        <v>0</v>
      </c>
      <c r="AK152" s="302">
        <v>0</v>
      </c>
      <c r="AL152" s="302">
        <v>0</v>
      </c>
      <c r="AM152" s="302">
        <v>0</v>
      </c>
      <c r="AN152" s="302">
        <v>0</v>
      </c>
      <c r="AO152" s="302">
        <v>0</v>
      </c>
      <c r="AP152" s="302">
        <v>0</v>
      </c>
      <c r="AQ152" s="302">
        <v>0</v>
      </c>
      <c r="AR152" s="302">
        <v>0</v>
      </c>
      <c r="AS152" s="302">
        <v>0</v>
      </c>
      <c r="AT152" s="295">
        <f t="shared" si="2"/>
        <v>0</v>
      </c>
      <c r="AU152" s="302">
        <v>43941.11</v>
      </c>
      <c r="AV152" s="302">
        <v>26753.67</v>
      </c>
      <c r="AW152" s="303">
        <v>0</v>
      </c>
      <c r="AX152" s="303">
        <v>180</v>
      </c>
      <c r="AY152" s="302">
        <v>226000.88</v>
      </c>
      <c r="AZ152" s="302">
        <v>53678.2</v>
      </c>
      <c r="BA152" s="301">
        <v>87.610270999999997</v>
      </c>
      <c r="BB152" s="301">
        <v>71.717988962759705</v>
      </c>
      <c r="BC152" s="301">
        <v>10.45</v>
      </c>
      <c r="BD152" s="301"/>
      <c r="BE152" s="300" t="s">
        <v>4204</v>
      </c>
      <c r="BF152" s="298"/>
      <c r="BG152" s="300" t="s">
        <v>414</v>
      </c>
      <c r="BH152" s="300" t="s">
        <v>211</v>
      </c>
      <c r="BI152" s="300" t="s">
        <v>416</v>
      </c>
      <c r="BJ152" s="300" t="s">
        <v>4205</v>
      </c>
      <c r="BK152" s="299" t="s">
        <v>175</v>
      </c>
      <c r="BL152" s="301">
        <v>344107.05075656</v>
      </c>
      <c r="BM152" s="299" t="s">
        <v>309</v>
      </c>
      <c r="BN152" s="301"/>
      <c r="BO152" s="304">
        <v>38835</v>
      </c>
      <c r="BP152" s="304">
        <v>44314</v>
      </c>
      <c r="BQ152" s="297" t="s">
        <v>942</v>
      </c>
      <c r="BR152" s="297" t="s">
        <v>4776</v>
      </c>
      <c r="BS152" s="297">
        <v>38835</v>
      </c>
      <c r="BT152" s="297">
        <v>44314</v>
      </c>
      <c r="BU152" s="301">
        <v>13451.25</v>
      </c>
      <c r="BV152" s="301">
        <v>0</v>
      </c>
      <c r="BW152" s="301">
        <v>0</v>
      </c>
    </row>
    <row r="153" spans="1:75" s="289" customFormat="1" ht="18.2" customHeight="1" x14ac:dyDescent="0.15">
      <c r="A153" s="291">
        <v>151</v>
      </c>
      <c r="B153" s="292" t="s">
        <v>305</v>
      </c>
      <c r="C153" s="292" t="s">
        <v>306</v>
      </c>
      <c r="D153" s="312">
        <v>45170</v>
      </c>
      <c r="E153" s="293" t="s">
        <v>1259</v>
      </c>
      <c r="F153" s="308">
        <v>74</v>
      </c>
      <c r="G153" s="308">
        <v>73</v>
      </c>
      <c r="H153" s="295">
        <v>43902.29</v>
      </c>
      <c r="I153" s="295">
        <v>16975.439999999999</v>
      </c>
      <c r="J153" s="295">
        <v>0</v>
      </c>
      <c r="K153" s="295">
        <v>60877.73</v>
      </c>
      <c r="L153" s="295">
        <v>316.42</v>
      </c>
      <c r="M153" s="295">
        <v>0</v>
      </c>
      <c r="N153" s="295">
        <v>0</v>
      </c>
      <c r="O153" s="295">
        <v>0</v>
      </c>
      <c r="P153" s="295">
        <v>0</v>
      </c>
      <c r="Q153" s="295">
        <v>0</v>
      </c>
      <c r="R153" s="295">
        <v>60877.73</v>
      </c>
      <c r="S153" s="295">
        <v>34406.339999999997</v>
      </c>
      <c r="T153" s="295">
        <v>387.44</v>
      </c>
      <c r="U153" s="295">
        <v>0</v>
      </c>
      <c r="V153" s="295">
        <v>0</v>
      </c>
      <c r="W153" s="295">
        <v>0</v>
      </c>
      <c r="X153" s="295">
        <v>0</v>
      </c>
      <c r="Y153" s="295">
        <v>0</v>
      </c>
      <c r="Z153" s="295">
        <v>34793.78</v>
      </c>
      <c r="AA153" s="295">
        <v>0</v>
      </c>
      <c r="AB153" s="295">
        <v>0</v>
      </c>
      <c r="AC153" s="295">
        <v>0</v>
      </c>
      <c r="AD153" s="295">
        <v>0</v>
      </c>
      <c r="AE153" s="295">
        <v>0</v>
      </c>
      <c r="AF153" s="295">
        <v>0</v>
      </c>
      <c r="AG153" s="295">
        <v>0</v>
      </c>
      <c r="AH153" s="295">
        <v>0</v>
      </c>
      <c r="AI153" s="295">
        <v>0</v>
      </c>
      <c r="AJ153" s="295">
        <v>0</v>
      </c>
      <c r="AK153" s="295">
        <v>0</v>
      </c>
      <c r="AL153" s="295">
        <v>0</v>
      </c>
      <c r="AM153" s="295">
        <v>0</v>
      </c>
      <c r="AN153" s="295">
        <v>0</v>
      </c>
      <c r="AO153" s="295">
        <v>0</v>
      </c>
      <c r="AP153" s="295">
        <v>0</v>
      </c>
      <c r="AQ153" s="295">
        <v>0</v>
      </c>
      <c r="AR153" s="295">
        <v>0</v>
      </c>
      <c r="AS153" s="295">
        <v>0</v>
      </c>
      <c r="AT153" s="295">
        <f t="shared" si="2"/>
        <v>0</v>
      </c>
      <c r="AU153" s="295">
        <v>17291.86</v>
      </c>
      <c r="AV153" s="295">
        <v>34793.78</v>
      </c>
      <c r="AW153" s="296">
        <v>90</v>
      </c>
      <c r="AX153" s="296">
        <v>300</v>
      </c>
      <c r="AY153" s="295">
        <v>302799.78000000003</v>
      </c>
      <c r="AZ153" s="295">
        <v>74042.16</v>
      </c>
      <c r="BA153" s="294">
        <v>90.000073</v>
      </c>
      <c r="BB153" s="294">
        <v>73.998383408510605</v>
      </c>
      <c r="BC153" s="294">
        <v>10.59</v>
      </c>
      <c r="BD153" s="294"/>
      <c r="BE153" s="293" t="s">
        <v>4204</v>
      </c>
      <c r="BF153" s="291"/>
      <c r="BG153" s="293" t="s">
        <v>312</v>
      </c>
      <c r="BH153" s="293" t="s">
        <v>479</v>
      </c>
      <c r="BI153" s="293" t="s">
        <v>480</v>
      </c>
      <c r="BJ153" s="293" t="s">
        <v>4205</v>
      </c>
      <c r="BK153" s="292" t="s">
        <v>175</v>
      </c>
      <c r="BL153" s="294">
        <v>476739.34789208003</v>
      </c>
      <c r="BM153" s="292" t="s">
        <v>309</v>
      </c>
      <c r="BN153" s="294"/>
      <c r="BO153" s="297">
        <v>38807</v>
      </c>
      <c r="BP153" s="297">
        <v>47938</v>
      </c>
      <c r="BQ153" s="297" t="s">
        <v>4123</v>
      </c>
      <c r="BR153" s="297" t="s">
        <v>4760</v>
      </c>
      <c r="BS153" s="297">
        <v>38807</v>
      </c>
      <c r="BT153" s="297">
        <v>47938</v>
      </c>
      <c r="BU153" s="294">
        <v>10563.5</v>
      </c>
      <c r="BV153" s="294">
        <v>15.41</v>
      </c>
      <c r="BW153" s="294">
        <v>0</v>
      </c>
    </row>
    <row r="154" spans="1:75" s="289" customFormat="1" ht="18.2" customHeight="1" x14ac:dyDescent="0.15">
      <c r="A154" s="298">
        <v>152</v>
      </c>
      <c r="B154" s="299" t="s">
        <v>305</v>
      </c>
      <c r="C154" s="299" t="s">
        <v>306</v>
      </c>
      <c r="D154" s="313">
        <v>45170</v>
      </c>
      <c r="E154" s="300" t="s">
        <v>1260</v>
      </c>
      <c r="F154" s="309">
        <v>177</v>
      </c>
      <c r="G154" s="309">
        <v>176</v>
      </c>
      <c r="H154" s="302">
        <v>138012.81</v>
      </c>
      <c r="I154" s="302">
        <v>87301.83</v>
      </c>
      <c r="J154" s="302">
        <v>0</v>
      </c>
      <c r="K154" s="302">
        <v>225314.64</v>
      </c>
      <c r="L154" s="302">
        <v>978.98</v>
      </c>
      <c r="M154" s="302">
        <v>0</v>
      </c>
      <c r="N154" s="302">
        <v>0</v>
      </c>
      <c r="O154" s="302">
        <v>0</v>
      </c>
      <c r="P154" s="302">
        <v>0</v>
      </c>
      <c r="Q154" s="302">
        <v>0</v>
      </c>
      <c r="R154" s="302">
        <v>225314.64</v>
      </c>
      <c r="S154" s="302">
        <v>298407.86</v>
      </c>
      <c r="T154" s="302">
        <v>1217.96</v>
      </c>
      <c r="U154" s="302">
        <v>0</v>
      </c>
      <c r="V154" s="302">
        <v>0</v>
      </c>
      <c r="W154" s="302">
        <v>0</v>
      </c>
      <c r="X154" s="302">
        <v>0</v>
      </c>
      <c r="Y154" s="302">
        <v>0</v>
      </c>
      <c r="Z154" s="302">
        <v>299625.82</v>
      </c>
      <c r="AA154" s="302">
        <v>0</v>
      </c>
      <c r="AB154" s="302">
        <v>0</v>
      </c>
      <c r="AC154" s="302">
        <v>0</v>
      </c>
      <c r="AD154" s="302">
        <v>0</v>
      </c>
      <c r="AE154" s="302">
        <v>0</v>
      </c>
      <c r="AF154" s="302">
        <v>0</v>
      </c>
      <c r="AG154" s="302">
        <v>0</v>
      </c>
      <c r="AH154" s="302">
        <v>0</v>
      </c>
      <c r="AI154" s="302">
        <v>0</v>
      </c>
      <c r="AJ154" s="302">
        <v>0</v>
      </c>
      <c r="AK154" s="302">
        <v>0</v>
      </c>
      <c r="AL154" s="302">
        <v>0</v>
      </c>
      <c r="AM154" s="302">
        <v>0</v>
      </c>
      <c r="AN154" s="302">
        <v>0</v>
      </c>
      <c r="AO154" s="302">
        <v>0</v>
      </c>
      <c r="AP154" s="302">
        <v>0</v>
      </c>
      <c r="AQ154" s="302">
        <v>0</v>
      </c>
      <c r="AR154" s="302">
        <v>0</v>
      </c>
      <c r="AS154" s="302">
        <v>0</v>
      </c>
      <c r="AT154" s="295">
        <f t="shared" si="2"/>
        <v>0</v>
      </c>
      <c r="AU154" s="302">
        <v>88280.81</v>
      </c>
      <c r="AV154" s="302">
        <v>299625.82</v>
      </c>
      <c r="AW154" s="303">
        <v>91</v>
      </c>
      <c r="AX154" s="303">
        <v>300</v>
      </c>
      <c r="AY154" s="302">
        <v>1105001.28</v>
      </c>
      <c r="AZ154" s="302">
        <v>231106.31</v>
      </c>
      <c r="BA154" s="301">
        <v>77.103982000000002</v>
      </c>
      <c r="BB154" s="301">
        <v>75.171707544015106</v>
      </c>
      <c r="BC154" s="301">
        <v>10.59</v>
      </c>
      <c r="BD154" s="301"/>
      <c r="BE154" s="300" t="s">
        <v>4204</v>
      </c>
      <c r="BF154" s="298"/>
      <c r="BG154" s="300" t="s">
        <v>333</v>
      </c>
      <c r="BH154" s="300" t="s">
        <v>209</v>
      </c>
      <c r="BI154" s="300" t="s">
        <v>481</v>
      </c>
      <c r="BJ154" s="300" t="s">
        <v>4205</v>
      </c>
      <c r="BK154" s="299" t="s">
        <v>175</v>
      </c>
      <c r="BL154" s="301">
        <v>1764460.57604544</v>
      </c>
      <c r="BM154" s="299" t="s">
        <v>309</v>
      </c>
      <c r="BN154" s="301"/>
      <c r="BO154" s="304">
        <v>38828</v>
      </c>
      <c r="BP154" s="304">
        <v>47959</v>
      </c>
      <c r="BQ154" s="297" t="s">
        <v>4195</v>
      </c>
      <c r="BR154" s="297" t="s">
        <v>4771</v>
      </c>
      <c r="BS154" s="297">
        <v>38828</v>
      </c>
      <c r="BT154" s="297">
        <v>47959</v>
      </c>
      <c r="BU154" s="301">
        <v>79018.12</v>
      </c>
      <c r="BV154" s="301">
        <v>48.09</v>
      </c>
      <c r="BW154" s="301">
        <v>0</v>
      </c>
    </row>
    <row r="155" spans="1:75" s="289" customFormat="1" ht="18.2" customHeight="1" x14ac:dyDescent="0.15">
      <c r="A155" s="291">
        <v>153</v>
      </c>
      <c r="B155" s="292" t="s">
        <v>305</v>
      </c>
      <c r="C155" s="292" t="s">
        <v>306</v>
      </c>
      <c r="D155" s="312">
        <v>45170</v>
      </c>
      <c r="E155" s="293" t="s">
        <v>1261</v>
      </c>
      <c r="F155" s="308">
        <v>180</v>
      </c>
      <c r="G155" s="308">
        <v>179</v>
      </c>
      <c r="H155" s="295">
        <v>64467.199999999997</v>
      </c>
      <c r="I155" s="295">
        <v>157372.34</v>
      </c>
      <c r="J155" s="295">
        <v>0</v>
      </c>
      <c r="K155" s="295">
        <v>221839.54</v>
      </c>
      <c r="L155" s="295">
        <v>1752.39</v>
      </c>
      <c r="M155" s="295">
        <v>0</v>
      </c>
      <c r="N155" s="295">
        <v>0</v>
      </c>
      <c r="O155" s="295">
        <v>0</v>
      </c>
      <c r="P155" s="295">
        <v>0</v>
      </c>
      <c r="Q155" s="295">
        <v>0</v>
      </c>
      <c r="R155" s="295">
        <v>221839.54</v>
      </c>
      <c r="S155" s="295">
        <v>256601.08</v>
      </c>
      <c r="T155" s="295">
        <v>568.91999999999996</v>
      </c>
      <c r="U155" s="295">
        <v>0</v>
      </c>
      <c r="V155" s="295">
        <v>0</v>
      </c>
      <c r="W155" s="295">
        <v>0</v>
      </c>
      <c r="X155" s="295">
        <v>0</v>
      </c>
      <c r="Y155" s="295">
        <v>0</v>
      </c>
      <c r="Z155" s="295">
        <v>257170</v>
      </c>
      <c r="AA155" s="295">
        <v>0</v>
      </c>
      <c r="AB155" s="295">
        <v>0</v>
      </c>
      <c r="AC155" s="295">
        <v>0</v>
      </c>
      <c r="AD155" s="295">
        <v>0</v>
      </c>
      <c r="AE155" s="295">
        <v>0</v>
      </c>
      <c r="AF155" s="295">
        <v>0</v>
      </c>
      <c r="AG155" s="295">
        <v>0</v>
      </c>
      <c r="AH155" s="295">
        <v>0</v>
      </c>
      <c r="AI155" s="295">
        <v>0</v>
      </c>
      <c r="AJ155" s="295">
        <v>0</v>
      </c>
      <c r="AK155" s="295">
        <v>0</v>
      </c>
      <c r="AL155" s="295">
        <v>0</v>
      </c>
      <c r="AM155" s="295">
        <v>0</v>
      </c>
      <c r="AN155" s="295">
        <v>0</v>
      </c>
      <c r="AO155" s="295">
        <v>0</v>
      </c>
      <c r="AP155" s="295">
        <v>0</v>
      </c>
      <c r="AQ155" s="295">
        <v>0</v>
      </c>
      <c r="AR155" s="295">
        <v>0</v>
      </c>
      <c r="AS155" s="295">
        <v>0</v>
      </c>
      <c r="AT155" s="295">
        <f t="shared" si="2"/>
        <v>0</v>
      </c>
      <c r="AU155" s="295">
        <v>159124.73000000001</v>
      </c>
      <c r="AV155" s="295">
        <v>257170</v>
      </c>
      <c r="AW155" s="296">
        <v>31</v>
      </c>
      <c r="AX155" s="296">
        <v>240</v>
      </c>
      <c r="AY155" s="295">
        <v>1195001.8700000001</v>
      </c>
      <c r="AZ155" s="295">
        <v>231106.31</v>
      </c>
      <c r="BA155" s="294">
        <v>71.296958000000004</v>
      </c>
      <c r="BB155" s="294">
        <v>68.438132935960596</v>
      </c>
      <c r="BC155" s="294">
        <v>10.59</v>
      </c>
      <c r="BD155" s="294"/>
      <c r="BE155" s="293" t="s">
        <v>4204</v>
      </c>
      <c r="BF155" s="291"/>
      <c r="BG155" s="293" t="s">
        <v>333</v>
      </c>
      <c r="BH155" s="293" t="s">
        <v>209</v>
      </c>
      <c r="BI155" s="293" t="s">
        <v>482</v>
      </c>
      <c r="BJ155" s="293" t="s">
        <v>4205</v>
      </c>
      <c r="BK155" s="292" t="s">
        <v>175</v>
      </c>
      <c r="BL155" s="294">
        <v>1737246.73433584</v>
      </c>
      <c r="BM155" s="292" t="s">
        <v>309</v>
      </c>
      <c r="BN155" s="294"/>
      <c r="BO155" s="297">
        <v>38828</v>
      </c>
      <c r="BP155" s="297">
        <v>46133</v>
      </c>
      <c r="BQ155" s="297" t="s">
        <v>4666</v>
      </c>
      <c r="BR155" s="297" t="s">
        <v>4812</v>
      </c>
      <c r="BS155" s="297">
        <v>38828</v>
      </c>
      <c r="BT155" s="297">
        <v>46133</v>
      </c>
      <c r="BU155" s="294">
        <v>79015.72</v>
      </c>
      <c r="BV155" s="294">
        <v>48.44</v>
      </c>
      <c r="BW155" s="294">
        <v>0</v>
      </c>
    </row>
    <row r="156" spans="1:75" s="289" customFormat="1" ht="18.2" customHeight="1" x14ac:dyDescent="0.15">
      <c r="A156" s="298">
        <v>154</v>
      </c>
      <c r="B156" s="299" t="s">
        <v>305</v>
      </c>
      <c r="C156" s="299" t="s">
        <v>306</v>
      </c>
      <c r="D156" s="313">
        <v>45170</v>
      </c>
      <c r="E156" s="300" t="s">
        <v>1262</v>
      </c>
      <c r="F156" s="309">
        <v>157</v>
      </c>
      <c r="G156" s="309">
        <v>156</v>
      </c>
      <c r="H156" s="302">
        <v>59147.97</v>
      </c>
      <c r="I156" s="302">
        <v>41918.519999999997</v>
      </c>
      <c r="J156" s="302">
        <v>0</v>
      </c>
      <c r="K156" s="302">
        <v>101066.49</v>
      </c>
      <c r="L156" s="302">
        <v>485.62</v>
      </c>
      <c r="M156" s="302">
        <v>0</v>
      </c>
      <c r="N156" s="302">
        <v>0</v>
      </c>
      <c r="O156" s="302">
        <v>0</v>
      </c>
      <c r="P156" s="302">
        <v>0</v>
      </c>
      <c r="Q156" s="302">
        <v>0</v>
      </c>
      <c r="R156" s="302">
        <v>101066.49</v>
      </c>
      <c r="S156" s="302">
        <v>112114.31</v>
      </c>
      <c r="T156" s="302">
        <v>501.77</v>
      </c>
      <c r="U156" s="302">
        <v>0</v>
      </c>
      <c r="V156" s="302">
        <v>0</v>
      </c>
      <c r="W156" s="302">
        <v>0</v>
      </c>
      <c r="X156" s="302">
        <v>0</v>
      </c>
      <c r="Y156" s="302">
        <v>0</v>
      </c>
      <c r="Z156" s="302">
        <v>112616.08</v>
      </c>
      <c r="AA156" s="302">
        <v>0</v>
      </c>
      <c r="AB156" s="302">
        <v>0</v>
      </c>
      <c r="AC156" s="302">
        <v>0</v>
      </c>
      <c r="AD156" s="302">
        <v>0</v>
      </c>
      <c r="AE156" s="302">
        <v>0</v>
      </c>
      <c r="AF156" s="302">
        <v>0</v>
      </c>
      <c r="AG156" s="302">
        <v>0</v>
      </c>
      <c r="AH156" s="302">
        <v>0</v>
      </c>
      <c r="AI156" s="302">
        <v>0</v>
      </c>
      <c r="AJ156" s="302">
        <v>0</v>
      </c>
      <c r="AK156" s="302">
        <v>0</v>
      </c>
      <c r="AL156" s="302">
        <v>0</v>
      </c>
      <c r="AM156" s="302">
        <v>0</v>
      </c>
      <c r="AN156" s="302">
        <v>0</v>
      </c>
      <c r="AO156" s="302">
        <v>0</v>
      </c>
      <c r="AP156" s="302">
        <v>0</v>
      </c>
      <c r="AQ156" s="302">
        <v>0</v>
      </c>
      <c r="AR156" s="302">
        <v>0</v>
      </c>
      <c r="AS156" s="302">
        <v>0</v>
      </c>
      <c r="AT156" s="295">
        <f t="shared" si="2"/>
        <v>0</v>
      </c>
      <c r="AU156" s="302">
        <v>42404.14</v>
      </c>
      <c r="AV156" s="302">
        <v>112616.08</v>
      </c>
      <c r="AW156" s="303">
        <v>83</v>
      </c>
      <c r="AX156" s="303">
        <v>300</v>
      </c>
      <c r="AY156" s="302">
        <v>435001.34</v>
      </c>
      <c r="AZ156" s="302">
        <v>107160</v>
      </c>
      <c r="BA156" s="301">
        <v>88.013463000000002</v>
      </c>
      <c r="BB156" s="301">
        <v>83.008695204879302</v>
      </c>
      <c r="BC156" s="301">
        <v>10.18</v>
      </c>
      <c r="BD156" s="301"/>
      <c r="BE156" s="300" t="s">
        <v>4204</v>
      </c>
      <c r="BF156" s="298"/>
      <c r="BG156" s="300" t="s">
        <v>333</v>
      </c>
      <c r="BH156" s="300" t="s">
        <v>193</v>
      </c>
      <c r="BI156" s="300" t="s">
        <v>342</v>
      </c>
      <c r="BJ156" s="300" t="s">
        <v>4205</v>
      </c>
      <c r="BK156" s="299" t="s">
        <v>175</v>
      </c>
      <c r="BL156" s="301">
        <v>791461.38557304</v>
      </c>
      <c r="BM156" s="299" t="s">
        <v>309</v>
      </c>
      <c r="BN156" s="301"/>
      <c r="BO156" s="304">
        <v>38568</v>
      </c>
      <c r="BP156" s="304">
        <v>47699</v>
      </c>
      <c r="BQ156" s="297" t="s">
        <v>946</v>
      </c>
      <c r="BR156" s="297" t="s">
        <v>4775</v>
      </c>
      <c r="BS156" s="297">
        <v>38568</v>
      </c>
      <c r="BT156" s="297">
        <v>47699</v>
      </c>
      <c r="BU156" s="301">
        <v>32088.04</v>
      </c>
      <c r="BV156" s="301">
        <v>22.97</v>
      </c>
      <c r="BW156" s="301">
        <v>0</v>
      </c>
    </row>
    <row r="157" spans="1:75" s="289" customFormat="1" ht="18.2" customHeight="1" x14ac:dyDescent="0.15">
      <c r="A157" s="291">
        <v>155</v>
      </c>
      <c r="B157" s="292" t="s">
        <v>305</v>
      </c>
      <c r="C157" s="292" t="s">
        <v>306</v>
      </c>
      <c r="D157" s="312">
        <v>45170</v>
      </c>
      <c r="E157" s="293" t="s">
        <v>1263</v>
      </c>
      <c r="F157" s="308">
        <v>96</v>
      </c>
      <c r="G157" s="308">
        <v>95</v>
      </c>
      <c r="H157" s="295">
        <v>49005.18</v>
      </c>
      <c r="I157" s="295">
        <v>29665.98</v>
      </c>
      <c r="J157" s="295">
        <v>0</v>
      </c>
      <c r="K157" s="295">
        <v>78671.16</v>
      </c>
      <c r="L157" s="295">
        <v>457.12</v>
      </c>
      <c r="M157" s="295">
        <v>0</v>
      </c>
      <c r="N157" s="295">
        <v>0</v>
      </c>
      <c r="O157" s="295">
        <v>0</v>
      </c>
      <c r="P157" s="295">
        <v>0</v>
      </c>
      <c r="Q157" s="295">
        <v>0</v>
      </c>
      <c r="R157" s="295">
        <v>78671.16</v>
      </c>
      <c r="S157" s="295">
        <v>52519.09</v>
      </c>
      <c r="T157" s="295">
        <v>415.73</v>
      </c>
      <c r="U157" s="295">
        <v>0</v>
      </c>
      <c r="V157" s="295">
        <v>0</v>
      </c>
      <c r="W157" s="295">
        <v>0</v>
      </c>
      <c r="X157" s="295">
        <v>0</v>
      </c>
      <c r="Y157" s="295">
        <v>0</v>
      </c>
      <c r="Z157" s="295">
        <v>52934.82</v>
      </c>
      <c r="AA157" s="295">
        <v>0</v>
      </c>
      <c r="AB157" s="295">
        <v>0</v>
      </c>
      <c r="AC157" s="295">
        <v>0</v>
      </c>
      <c r="AD157" s="295">
        <v>0</v>
      </c>
      <c r="AE157" s="295">
        <v>0</v>
      </c>
      <c r="AF157" s="295">
        <v>0</v>
      </c>
      <c r="AG157" s="295">
        <v>0</v>
      </c>
      <c r="AH157" s="295">
        <v>0</v>
      </c>
      <c r="AI157" s="295">
        <v>0</v>
      </c>
      <c r="AJ157" s="295">
        <v>0</v>
      </c>
      <c r="AK157" s="295">
        <v>0</v>
      </c>
      <c r="AL157" s="295">
        <v>0</v>
      </c>
      <c r="AM157" s="295">
        <v>0</v>
      </c>
      <c r="AN157" s="295">
        <v>0</v>
      </c>
      <c r="AO157" s="295">
        <v>0</v>
      </c>
      <c r="AP157" s="295">
        <v>0</v>
      </c>
      <c r="AQ157" s="295">
        <v>0</v>
      </c>
      <c r="AR157" s="295">
        <v>0</v>
      </c>
      <c r="AS157" s="295">
        <v>0</v>
      </c>
      <c r="AT157" s="295">
        <f t="shared" si="2"/>
        <v>0</v>
      </c>
      <c r="AU157" s="295">
        <v>30123.1</v>
      </c>
      <c r="AV157" s="295">
        <v>52934.82</v>
      </c>
      <c r="AW157" s="296">
        <v>83</v>
      </c>
      <c r="AX157" s="296">
        <v>300</v>
      </c>
      <c r="AY157" s="295">
        <v>382000.49</v>
      </c>
      <c r="AZ157" s="295">
        <v>94729</v>
      </c>
      <c r="BA157" s="294">
        <v>88.613929999999996</v>
      </c>
      <c r="BB157" s="294">
        <v>73.592676638186802</v>
      </c>
      <c r="BC157" s="294">
        <v>10.18</v>
      </c>
      <c r="BD157" s="294"/>
      <c r="BE157" s="293" t="s">
        <v>4204</v>
      </c>
      <c r="BF157" s="291"/>
      <c r="BG157" s="293" t="s">
        <v>333</v>
      </c>
      <c r="BH157" s="293" t="s">
        <v>193</v>
      </c>
      <c r="BI157" s="293" t="s">
        <v>342</v>
      </c>
      <c r="BJ157" s="293" t="s">
        <v>4205</v>
      </c>
      <c r="BK157" s="292" t="s">
        <v>175</v>
      </c>
      <c r="BL157" s="294">
        <v>616081.40639135998</v>
      </c>
      <c r="BM157" s="292" t="s">
        <v>309</v>
      </c>
      <c r="BN157" s="294"/>
      <c r="BO157" s="297">
        <v>38569</v>
      </c>
      <c r="BP157" s="297">
        <v>47700</v>
      </c>
      <c r="BQ157" s="297" t="s">
        <v>937</v>
      </c>
      <c r="BR157" s="297" t="s">
        <v>4765</v>
      </c>
      <c r="BS157" s="297">
        <v>38569</v>
      </c>
      <c r="BT157" s="297">
        <v>47700</v>
      </c>
      <c r="BU157" s="294">
        <v>17099.05</v>
      </c>
      <c r="BV157" s="294">
        <v>20.3</v>
      </c>
      <c r="BW157" s="294">
        <v>0</v>
      </c>
    </row>
    <row r="158" spans="1:75" s="289" customFormat="1" ht="18.2" customHeight="1" x14ac:dyDescent="0.15">
      <c r="A158" s="298">
        <v>156</v>
      </c>
      <c r="B158" s="299" t="s">
        <v>305</v>
      </c>
      <c r="C158" s="299" t="s">
        <v>306</v>
      </c>
      <c r="D158" s="313">
        <v>45170</v>
      </c>
      <c r="E158" s="300" t="s">
        <v>1264</v>
      </c>
      <c r="F158" s="309">
        <v>176</v>
      </c>
      <c r="G158" s="309">
        <v>175</v>
      </c>
      <c r="H158" s="302">
        <v>34249.160000000003</v>
      </c>
      <c r="I158" s="302">
        <v>24619.89</v>
      </c>
      <c r="J158" s="302">
        <v>0</v>
      </c>
      <c r="K158" s="302">
        <v>58869.05</v>
      </c>
      <c r="L158" s="302">
        <v>276.88</v>
      </c>
      <c r="M158" s="302">
        <v>0</v>
      </c>
      <c r="N158" s="302">
        <v>0</v>
      </c>
      <c r="O158" s="302">
        <v>0</v>
      </c>
      <c r="P158" s="302">
        <v>0</v>
      </c>
      <c r="Q158" s="302">
        <v>0</v>
      </c>
      <c r="R158" s="302">
        <v>58869.05</v>
      </c>
      <c r="S158" s="302">
        <v>76195.740000000005</v>
      </c>
      <c r="T158" s="302">
        <v>302.25</v>
      </c>
      <c r="U158" s="302">
        <v>0</v>
      </c>
      <c r="V158" s="302">
        <v>0</v>
      </c>
      <c r="W158" s="302">
        <v>0</v>
      </c>
      <c r="X158" s="302">
        <v>0</v>
      </c>
      <c r="Y158" s="302">
        <v>0</v>
      </c>
      <c r="Z158" s="302">
        <v>76497.990000000005</v>
      </c>
      <c r="AA158" s="302">
        <v>0</v>
      </c>
      <c r="AB158" s="302">
        <v>0</v>
      </c>
      <c r="AC158" s="302">
        <v>0</v>
      </c>
      <c r="AD158" s="302">
        <v>0</v>
      </c>
      <c r="AE158" s="302">
        <v>0</v>
      </c>
      <c r="AF158" s="302">
        <v>0</v>
      </c>
      <c r="AG158" s="302">
        <v>0</v>
      </c>
      <c r="AH158" s="302">
        <v>0</v>
      </c>
      <c r="AI158" s="302">
        <v>0</v>
      </c>
      <c r="AJ158" s="302">
        <v>0</v>
      </c>
      <c r="AK158" s="302">
        <v>0</v>
      </c>
      <c r="AL158" s="302">
        <v>0</v>
      </c>
      <c r="AM158" s="302">
        <v>0</v>
      </c>
      <c r="AN158" s="302">
        <v>0</v>
      </c>
      <c r="AO158" s="302">
        <v>0</v>
      </c>
      <c r="AP158" s="302">
        <v>0</v>
      </c>
      <c r="AQ158" s="302">
        <v>0</v>
      </c>
      <c r="AR158" s="302">
        <v>0</v>
      </c>
      <c r="AS158" s="302">
        <v>0</v>
      </c>
      <c r="AT158" s="295">
        <f t="shared" si="2"/>
        <v>0</v>
      </c>
      <c r="AU158" s="302">
        <v>24896.77</v>
      </c>
      <c r="AV158" s="302">
        <v>76497.990000000005</v>
      </c>
      <c r="AW158" s="303">
        <v>83</v>
      </c>
      <c r="AX158" s="303">
        <v>300</v>
      </c>
      <c r="AY158" s="302">
        <v>242184.86</v>
      </c>
      <c r="AZ158" s="302">
        <v>60921</v>
      </c>
      <c r="BA158" s="301">
        <v>90.000532000000007</v>
      </c>
      <c r="BB158" s="301">
        <v>86.969120965424096</v>
      </c>
      <c r="BC158" s="301">
        <v>10.59</v>
      </c>
      <c r="BD158" s="301"/>
      <c r="BE158" s="300" t="s">
        <v>4204</v>
      </c>
      <c r="BF158" s="298"/>
      <c r="BG158" s="300" t="s">
        <v>312</v>
      </c>
      <c r="BH158" s="300" t="s">
        <v>188</v>
      </c>
      <c r="BI158" s="300" t="s">
        <v>313</v>
      </c>
      <c r="BJ158" s="300" t="s">
        <v>4205</v>
      </c>
      <c r="BK158" s="299" t="s">
        <v>175</v>
      </c>
      <c r="BL158" s="301">
        <v>461009.18197879998</v>
      </c>
      <c r="BM158" s="299" t="s">
        <v>309</v>
      </c>
      <c r="BN158" s="301"/>
      <c r="BO158" s="304">
        <v>38583</v>
      </c>
      <c r="BP158" s="304">
        <v>47714</v>
      </c>
      <c r="BQ158" s="297" t="s">
        <v>944</v>
      </c>
      <c r="BR158" s="297" t="s">
        <v>4781</v>
      </c>
      <c r="BS158" s="297">
        <v>38583</v>
      </c>
      <c r="BT158" s="297">
        <v>47714</v>
      </c>
      <c r="BU158" s="301">
        <v>20291.919999999998</v>
      </c>
      <c r="BV158" s="301">
        <v>12.68</v>
      </c>
      <c r="BW158" s="301">
        <v>0</v>
      </c>
    </row>
    <row r="159" spans="1:75" s="289" customFormat="1" ht="18.2" customHeight="1" x14ac:dyDescent="0.15">
      <c r="A159" s="291">
        <v>157</v>
      </c>
      <c r="B159" s="292" t="s">
        <v>305</v>
      </c>
      <c r="C159" s="292" t="s">
        <v>306</v>
      </c>
      <c r="D159" s="312">
        <v>45170</v>
      </c>
      <c r="E159" s="293" t="s">
        <v>1265</v>
      </c>
      <c r="F159" s="308">
        <v>7</v>
      </c>
      <c r="G159" s="308">
        <v>7</v>
      </c>
      <c r="H159" s="295">
        <v>0</v>
      </c>
      <c r="I159" s="295">
        <v>4506.88</v>
      </c>
      <c r="J159" s="295">
        <v>0</v>
      </c>
      <c r="K159" s="295">
        <v>4506.88</v>
      </c>
      <c r="L159" s="295">
        <v>0</v>
      </c>
      <c r="M159" s="295">
        <v>0</v>
      </c>
      <c r="N159" s="295">
        <v>0</v>
      </c>
      <c r="O159" s="295">
        <v>0</v>
      </c>
      <c r="P159" s="295">
        <v>0</v>
      </c>
      <c r="Q159" s="295">
        <v>0</v>
      </c>
      <c r="R159" s="295">
        <v>4506.88</v>
      </c>
      <c r="S159" s="295">
        <v>118.65</v>
      </c>
      <c r="T159" s="295">
        <v>0</v>
      </c>
      <c r="U159" s="295">
        <v>0</v>
      </c>
      <c r="V159" s="295">
        <v>0</v>
      </c>
      <c r="W159" s="295">
        <v>0</v>
      </c>
      <c r="X159" s="295">
        <v>0</v>
      </c>
      <c r="Y159" s="295">
        <v>0</v>
      </c>
      <c r="Z159" s="295">
        <v>118.65</v>
      </c>
      <c r="AA159" s="295">
        <v>0</v>
      </c>
      <c r="AB159" s="295">
        <v>0</v>
      </c>
      <c r="AC159" s="295">
        <v>0</v>
      </c>
      <c r="AD159" s="295">
        <v>0</v>
      </c>
      <c r="AE159" s="295">
        <v>0</v>
      </c>
      <c r="AF159" s="295">
        <v>0</v>
      </c>
      <c r="AG159" s="295">
        <v>0</v>
      </c>
      <c r="AH159" s="295">
        <v>0</v>
      </c>
      <c r="AI159" s="295">
        <v>0</v>
      </c>
      <c r="AJ159" s="295">
        <v>0</v>
      </c>
      <c r="AK159" s="295">
        <v>0</v>
      </c>
      <c r="AL159" s="295">
        <v>0</v>
      </c>
      <c r="AM159" s="295">
        <v>0</v>
      </c>
      <c r="AN159" s="295">
        <v>0</v>
      </c>
      <c r="AO159" s="295">
        <v>0</v>
      </c>
      <c r="AP159" s="295">
        <v>0</v>
      </c>
      <c r="AQ159" s="295">
        <v>0</v>
      </c>
      <c r="AR159" s="295">
        <v>0</v>
      </c>
      <c r="AS159" s="295">
        <v>0</v>
      </c>
      <c r="AT159" s="295">
        <f t="shared" si="2"/>
        <v>0</v>
      </c>
      <c r="AU159" s="295">
        <v>4506.88</v>
      </c>
      <c r="AV159" s="295">
        <v>118.65</v>
      </c>
      <c r="AW159" s="296">
        <v>191</v>
      </c>
      <c r="AX159" s="296">
        <v>300</v>
      </c>
      <c r="AY159" s="295">
        <v>289893.09000000003</v>
      </c>
      <c r="AZ159" s="295">
        <v>72900</v>
      </c>
      <c r="BA159" s="294">
        <v>90</v>
      </c>
      <c r="BB159" s="294">
        <v>5.5640493827160498</v>
      </c>
      <c r="BC159" s="294">
        <v>10.59</v>
      </c>
      <c r="BD159" s="294"/>
      <c r="BE159" s="293" t="s">
        <v>4204</v>
      </c>
      <c r="BF159" s="291"/>
      <c r="BG159" s="293" t="s">
        <v>312</v>
      </c>
      <c r="BH159" s="293" t="s">
        <v>189</v>
      </c>
      <c r="BI159" s="293" t="s">
        <v>323</v>
      </c>
      <c r="BJ159" s="293" t="s">
        <v>4205</v>
      </c>
      <c r="BK159" s="292" t="s">
        <v>175</v>
      </c>
      <c r="BL159" s="294">
        <v>35293.809940480001</v>
      </c>
      <c r="BM159" s="292" t="s">
        <v>309</v>
      </c>
      <c r="BN159" s="294"/>
      <c r="BO159" s="297">
        <v>38590</v>
      </c>
      <c r="BP159" s="297">
        <v>47721</v>
      </c>
      <c r="BQ159" s="297" t="s">
        <v>929</v>
      </c>
      <c r="BR159" s="297" t="s">
        <v>4777</v>
      </c>
      <c r="BS159" s="297">
        <v>38590</v>
      </c>
      <c r="BT159" s="297">
        <v>47721</v>
      </c>
      <c r="BU159" s="294">
        <v>833.22</v>
      </c>
      <c r="BV159" s="294">
        <v>0</v>
      </c>
      <c r="BW159" s="294">
        <v>0</v>
      </c>
    </row>
    <row r="160" spans="1:75" s="289" customFormat="1" ht="18.2" customHeight="1" x14ac:dyDescent="0.15">
      <c r="A160" s="298">
        <v>158</v>
      </c>
      <c r="B160" s="299" t="s">
        <v>305</v>
      </c>
      <c r="C160" s="299" t="s">
        <v>306</v>
      </c>
      <c r="D160" s="313">
        <v>45170</v>
      </c>
      <c r="E160" s="300" t="s">
        <v>1266</v>
      </c>
      <c r="F160" s="309">
        <v>164</v>
      </c>
      <c r="G160" s="309">
        <v>163</v>
      </c>
      <c r="H160" s="302">
        <v>34249.160000000003</v>
      </c>
      <c r="I160" s="302">
        <v>23882.69</v>
      </c>
      <c r="J160" s="302">
        <v>0</v>
      </c>
      <c r="K160" s="302">
        <v>58131.85</v>
      </c>
      <c r="L160" s="302">
        <v>276.88</v>
      </c>
      <c r="M160" s="302">
        <v>0</v>
      </c>
      <c r="N160" s="302">
        <v>0</v>
      </c>
      <c r="O160" s="302">
        <v>0</v>
      </c>
      <c r="P160" s="302">
        <v>0</v>
      </c>
      <c r="Q160" s="302">
        <v>0</v>
      </c>
      <c r="R160" s="302">
        <v>58131.85</v>
      </c>
      <c r="S160" s="302">
        <v>70515.5</v>
      </c>
      <c r="T160" s="302">
        <v>302.25</v>
      </c>
      <c r="U160" s="302">
        <v>0</v>
      </c>
      <c r="V160" s="302">
        <v>0</v>
      </c>
      <c r="W160" s="302">
        <v>0</v>
      </c>
      <c r="X160" s="302">
        <v>0</v>
      </c>
      <c r="Y160" s="302">
        <v>0</v>
      </c>
      <c r="Z160" s="302">
        <v>70817.75</v>
      </c>
      <c r="AA160" s="302">
        <v>0</v>
      </c>
      <c r="AB160" s="302">
        <v>0</v>
      </c>
      <c r="AC160" s="302">
        <v>0</v>
      </c>
      <c r="AD160" s="302">
        <v>0</v>
      </c>
      <c r="AE160" s="302">
        <v>0</v>
      </c>
      <c r="AF160" s="302">
        <v>0</v>
      </c>
      <c r="AG160" s="302">
        <v>0</v>
      </c>
      <c r="AH160" s="302">
        <v>0</v>
      </c>
      <c r="AI160" s="302">
        <v>0</v>
      </c>
      <c r="AJ160" s="302">
        <v>0</v>
      </c>
      <c r="AK160" s="302">
        <v>0</v>
      </c>
      <c r="AL160" s="302">
        <v>0</v>
      </c>
      <c r="AM160" s="302">
        <v>0</v>
      </c>
      <c r="AN160" s="302">
        <v>0</v>
      </c>
      <c r="AO160" s="302">
        <v>0</v>
      </c>
      <c r="AP160" s="302">
        <v>0</v>
      </c>
      <c r="AQ160" s="302">
        <v>0</v>
      </c>
      <c r="AR160" s="302">
        <v>0</v>
      </c>
      <c r="AS160" s="302">
        <v>0</v>
      </c>
      <c r="AT160" s="295">
        <f t="shared" si="2"/>
        <v>0</v>
      </c>
      <c r="AU160" s="302">
        <v>24159.57</v>
      </c>
      <c r="AV160" s="302">
        <v>70817.75</v>
      </c>
      <c r="AW160" s="303">
        <v>83</v>
      </c>
      <c r="AX160" s="303">
        <v>300</v>
      </c>
      <c r="AY160" s="302">
        <v>242256.14</v>
      </c>
      <c r="AZ160" s="302">
        <v>60921</v>
      </c>
      <c r="BA160" s="301">
        <v>90.000532000000007</v>
      </c>
      <c r="BB160" s="301">
        <v>85.880031945375194</v>
      </c>
      <c r="BC160" s="301">
        <v>10.59</v>
      </c>
      <c r="BD160" s="301"/>
      <c r="BE160" s="300" t="s">
        <v>4204</v>
      </c>
      <c r="BF160" s="298"/>
      <c r="BG160" s="300" t="s">
        <v>312</v>
      </c>
      <c r="BH160" s="300" t="s">
        <v>188</v>
      </c>
      <c r="BI160" s="300" t="s">
        <v>313</v>
      </c>
      <c r="BJ160" s="300" t="s">
        <v>4205</v>
      </c>
      <c r="BK160" s="299" t="s">
        <v>175</v>
      </c>
      <c r="BL160" s="301">
        <v>455236.0980076</v>
      </c>
      <c r="BM160" s="299" t="s">
        <v>309</v>
      </c>
      <c r="BN160" s="301"/>
      <c r="BO160" s="304">
        <v>38590</v>
      </c>
      <c r="BP160" s="304">
        <v>47721</v>
      </c>
      <c r="BQ160" s="297" t="s">
        <v>937</v>
      </c>
      <c r="BR160" s="297" t="s">
        <v>4765</v>
      </c>
      <c r="BS160" s="297">
        <v>38590</v>
      </c>
      <c r="BT160" s="297">
        <v>47721</v>
      </c>
      <c r="BU160" s="301">
        <v>19100.099999999999</v>
      </c>
      <c r="BV160" s="301">
        <v>12.68</v>
      </c>
      <c r="BW160" s="301">
        <v>0</v>
      </c>
    </row>
    <row r="161" spans="1:75" s="289" customFormat="1" ht="18.2" customHeight="1" x14ac:dyDescent="0.15">
      <c r="A161" s="291">
        <v>159</v>
      </c>
      <c r="B161" s="292" t="s">
        <v>305</v>
      </c>
      <c r="C161" s="292" t="s">
        <v>306</v>
      </c>
      <c r="D161" s="312">
        <v>45170</v>
      </c>
      <c r="E161" s="293" t="s">
        <v>1267</v>
      </c>
      <c r="F161" s="308">
        <v>172</v>
      </c>
      <c r="G161" s="308">
        <v>171</v>
      </c>
      <c r="H161" s="295">
        <v>134330.81</v>
      </c>
      <c r="I161" s="295">
        <v>97719.38</v>
      </c>
      <c r="J161" s="295">
        <v>0</v>
      </c>
      <c r="K161" s="295">
        <v>232050.19</v>
      </c>
      <c r="L161" s="295">
        <v>1084.8599999999999</v>
      </c>
      <c r="M161" s="295">
        <v>0</v>
      </c>
      <c r="N161" s="295">
        <v>0</v>
      </c>
      <c r="O161" s="295">
        <v>0</v>
      </c>
      <c r="P161" s="295">
        <v>0</v>
      </c>
      <c r="Q161" s="295">
        <v>0</v>
      </c>
      <c r="R161" s="295">
        <v>232050.19</v>
      </c>
      <c r="S161" s="295">
        <v>282658.14</v>
      </c>
      <c r="T161" s="295">
        <v>1139.57</v>
      </c>
      <c r="U161" s="295">
        <v>0</v>
      </c>
      <c r="V161" s="295">
        <v>0</v>
      </c>
      <c r="W161" s="295">
        <v>0</v>
      </c>
      <c r="X161" s="295">
        <v>0</v>
      </c>
      <c r="Y161" s="295">
        <v>0</v>
      </c>
      <c r="Z161" s="295">
        <v>283797.71000000002</v>
      </c>
      <c r="AA161" s="295">
        <v>0</v>
      </c>
      <c r="AB161" s="295">
        <v>0</v>
      </c>
      <c r="AC161" s="295">
        <v>0</v>
      </c>
      <c r="AD161" s="295">
        <v>0</v>
      </c>
      <c r="AE161" s="295">
        <v>0</v>
      </c>
      <c r="AF161" s="295">
        <v>0</v>
      </c>
      <c r="AG161" s="295">
        <v>0</v>
      </c>
      <c r="AH161" s="295">
        <v>0</v>
      </c>
      <c r="AI161" s="295">
        <v>0</v>
      </c>
      <c r="AJ161" s="295">
        <v>0</v>
      </c>
      <c r="AK161" s="295">
        <v>0</v>
      </c>
      <c r="AL161" s="295">
        <v>0</v>
      </c>
      <c r="AM161" s="295">
        <v>0</v>
      </c>
      <c r="AN161" s="295">
        <v>0</v>
      </c>
      <c r="AO161" s="295">
        <v>0</v>
      </c>
      <c r="AP161" s="295">
        <v>0</v>
      </c>
      <c r="AQ161" s="295">
        <v>0</v>
      </c>
      <c r="AR161" s="295">
        <v>0</v>
      </c>
      <c r="AS161" s="295">
        <v>0</v>
      </c>
      <c r="AT161" s="295">
        <f t="shared" si="2"/>
        <v>0</v>
      </c>
      <c r="AU161" s="295">
        <v>98804.24</v>
      </c>
      <c r="AV161" s="295">
        <v>283797.71000000002</v>
      </c>
      <c r="AW161" s="296">
        <v>84</v>
      </c>
      <c r="AX161" s="296">
        <v>300</v>
      </c>
      <c r="AY161" s="295">
        <v>1019056.33</v>
      </c>
      <c r="AZ161" s="295">
        <v>241413.38</v>
      </c>
      <c r="BA161" s="294">
        <v>84.968241000000006</v>
      </c>
      <c r="BB161" s="294">
        <v>81.672757607783794</v>
      </c>
      <c r="BC161" s="294">
        <v>10.18</v>
      </c>
      <c r="BD161" s="294"/>
      <c r="BE161" s="293" t="s">
        <v>4204</v>
      </c>
      <c r="BF161" s="291"/>
      <c r="BG161" s="293" t="s">
        <v>315</v>
      </c>
      <c r="BH161" s="293" t="s">
        <v>179</v>
      </c>
      <c r="BI161" s="293" t="s">
        <v>316</v>
      </c>
      <c r="BJ161" s="293" t="s">
        <v>4205</v>
      </c>
      <c r="BK161" s="292" t="s">
        <v>175</v>
      </c>
      <c r="BL161" s="294">
        <v>1817207.3147082401</v>
      </c>
      <c r="BM161" s="292" t="s">
        <v>309</v>
      </c>
      <c r="BN161" s="294"/>
      <c r="BO161" s="297">
        <v>38625</v>
      </c>
      <c r="BP161" s="297">
        <v>47756</v>
      </c>
      <c r="BQ161" s="297" t="s">
        <v>931</v>
      </c>
      <c r="BR161" s="297" t="s">
        <v>4779</v>
      </c>
      <c r="BS161" s="297">
        <v>38625</v>
      </c>
      <c r="BT161" s="297">
        <v>47756</v>
      </c>
      <c r="BU161" s="294">
        <v>79259.97</v>
      </c>
      <c r="BV161" s="294">
        <v>51.75</v>
      </c>
      <c r="BW161" s="294">
        <v>0</v>
      </c>
    </row>
    <row r="162" spans="1:75" s="289" customFormat="1" ht="18.2" customHeight="1" x14ac:dyDescent="0.15">
      <c r="A162" s="298">
        <v>160</v>
      </c>
      <c r="B162" s="299" t="s">
        <v>305</v>
      </c>
      <c r="C162" s="299" t="s">
        <v>306</v>
      </c>
      <c r="D162" s="313">
        <v>45170</v>
      </c>
      <c r="E162" s="300" t="s">
        <v>1268</v>
      </c>
      <c r="F162" s="309">
        <v>155</v>
      </c>
      <c r="G162" s="309">
        <v>154</v>
      </c>
      <c r="H162" s="302">
        <v>94183.79</v>
      </c>
      <c r="I162" s="302">
        <v>63147.56</v>
      </c>
      <c r="J162" s="302">
        <v>0</v>
      </c>
      <c r="K162" s="302">
        <v>157331.35</v>
      </c>
      <c r="L162" s="302">
        <v>736.14</v>
      </c>
      <c r="M162" s="302">
        <v>0</v>
      </c>
      <c r="N162" s="302">
        <v>0</v>
      </c>
      <c r="O162" s="302">
        <v>0</v>
      </c>
      <c r="P162" s="302">
        <v>0</v>
      </c>
      <c r="Q162" s="302">
        <v>0</v>
      </c>
      <c r="R162" s="302">
        <v>157331.35</v>
      </c>
      <c r="S162" s="302">
        <v>172063.79</v>
      </c>
      <c r="T162" s="302">
        <v>798.99</v>
      </c>
      <c r="U162" s="302">
        <v>0</v>
      </c>
      <c r="V162" s="302">
        <v>0</v>
      </c>
      <c r="W162" s="302">
        <v>0</v>
      </c>
      <c r="X162" s="302">
        <v>0</v>
      </c>
      <c r="Y162" s="302">
        <v>0</v>
      </c>
      <c r="Z162" s="302">
        <v>172862.78</v>
      </c>
      <c r="AA162" s="302">
        <v>0</v>
      </c>
      <c r="AB162" s="302">
        <v>0</v>
      </c>
      <c r="AC162" s="302">
        <v>0</v>
      </c>
      <c r="AD162" s="302">
        <v>0</v>
      </c>
      <c r="AE162" s="302">
        <v>0</v>
      </c>
      <c r="AF162" s="302">
        <v>0</v>
      </c>
      <c r="AG162" s="302">
        <v>0</v>
      </c>
      <c r="AH162" s="302">
        <v>0</v>
      </c>
      <c r="AI162" s="302">
        <v>0</v>
      </c>
      <c r="AJ162" s="302">
        <v>0</v>
      </c>
      <c r="AK162" s="302">
        <v>0</v>
      </c>
      <c r="AL162" s="302">
        <v>0</v>
      </c>
      <c r="AM162" s="302">
        <v>0</v>
      </c>
      <c r="AN162" s="302">
        <v>0</v>
      </c>
      <c r="AO162" s="302">
        <v>0</v>
      </c>
      <c r="AP162" s="302">
        <v>0</v>
      </c>
      <c r="AQ162" s="302">
        <v>0</v>
      </c>
      <c r="AR162" s="302">
        <v>0</v>
      </c>
      <c r="AS162" s="302">
        <v>0</v>
      </c>
      <c r="AT162" s="295">
        <f t="shared" si="2"/>
        <v>0</v>
      </c>
      <c r="AU162" s="302">
        <v>63883.7</v>
      </c>
      <c r="AV162" s="302">
        <v>172862.78</v>
      </c>
      <c r="AW162" s="303">
        <v>86</v>
      </c>
      <c r="AX162" s="303">
        <v>300</v>
      </c>
      <c r="AY162" s="302">
        <v>690494.11</v>
      </c>
      <c r="AZ162" s="302">
        <v>166605</v>
      </c>
      <c r="BA162" s="301">
        <v>86.963943</v>
      </c>
      <c r="BB162" s="301">
        <v>82.123312946868694</v>
      </c>
      <c r="BC162" s="301">
        <v>10.18</v>
      </c>
      <c r="BD162" s="301"/>
      <c r="BE162" s="300" t="s">
        <v>4204</v>
      </c>
      <c r="BF162" s="298"/>
      <c r="BG162" s="300" t="s">
        <v>312</v>
      </c>
      <c r="BH162" s="300" t="s">
        <v>230</v>
      </c>
      <c r="BI162" s="300" t="s">
        <v>322</v>
      </c>
      <c r="BJ162" s="300" t="s">
        <v>4205</v>
      </c>
      <c r="BK162" s="299" t="s">
        <v>175</v>
      </c>
      <c r="BL162" s="301">
        <v>1232076.9056595999</v>
      </c>
      <c r="BM162" s="299" t="s">
        <v>309</v>
      </c>
      <c r="BN162" s="301"/>
      <c r="BO162" s="304">
        <v>38667</v>
      </c>
      <c r="BP162" s="304">
        <v>47798</v>
      </c>
      <c r="BQ162" s="297" t="s">
        <v>931</v>
      </c>
      <c r="BR162" s="297" t="s">
        <v>4779</v>
      </c>
      <c r="BS162" s="297">
        <v>38667</v>
      </c>
      <c r="BT162" s="297">
        <v>47798</v>
      </c>
      <c r="BU162" s="301">
        <v>49412.66</v>
      </c>
      <c r="BV162" s="301">
        <v>35.71</v>
      </c>
      <c r="BW162" s="301">
        <v>0</v>
      </c>
    </row>
    <row r="163" spans="1:75" s="289" customFormat="1" ht="18.2" customHeight="1" x14ac:dyDescent="0.15">
      <c r="A163" s="291">
        <v>161</v>
      </c>
      <c r="B163" s="292" t="s">
        <v>305</v>
      </c>
      <c r="C163" s="292" t="s">
        <v>306</v>
      </c>
      <c r="D163" s="312">
        <v>45170</v>
      </c>
      <c r="E163" s="293" t="s">
        <v>1269</v>
      </c>
      <c r="F163" s="308">
        <v>161</v>
      </c>
      <c r="G163" s="308">
        <v>160</v>
      </c>
      <c r="H163" s="295">
        <v>136755.04</v>
      </c>
      <c r="I163" s="295">
        <v>93390.97</v>
      </c>
      <c r="J163" s="295">
        <v>0</v>
      </c>
      <c r="K163" s="295">
        <v>230146.01</v>
      </c>
      <c r="L163" s="295">
        <v>1068.93</v>
      </c>
      <c r="M163" s="295">
        <v>0</v>
      </c>
      <c r="N163" s="295">
        <v>0</v>
      </c>
      <c r="O163" s="295">
        <v>0</v>
      </c>
      <c r="P163" s="295">
        <v>0</v>
      </c>
      <c r="Q163" s="295">
        <v>0</v>
      </c>
      <c r="R163" s="295">
        <v>230146.01</v>
      </c>
      <c r="S163" s="295">
        <v>263260.23</v>
      </c>
      <c r="T163" s="295">
        <v>1160.1400000000001</v>
      </c>
      <c r="U163" s="295">
        <v>0</v>
      </c>
      <c r="V163" s="295">
        <v>0</v>
      </c>
      <c r="W163" s="295">
        <v>0</v>
      </c>
      <c r="X163" s="295">
        <v>0</v>
      </c>
      <c r="Y163" s="295">
        <v>0</v>
      </c>
      <c r="Z163" s="295">
        <v>264420.37</v>
      </c>
      <c r="AA163" s="295">
        <v>0</v>
      </c>
      <c r="AB163" s="295">
        <v>0</v>
      </c>
      <c r="AC163" s="295">
        <v>0</v>
      </c>
      <c r="AD163" s="295">
        <v>0</v>
      </c>
      <c r="AE163" s="295">
        <v>0</v>
      </c>
      <c r="AF163" s="295">
        <v>0</v>
      </c>
      <c r="AG163" s="295">
        <v>0</v>
      </c>
      <c r="AH163" s="295">
        <v>0</v>
      </c>
      <c r="AI163" s="295">
        <v>0</v>
      </c>
      <c r="AJ163" s="295">
        <v>0</v>
      </c>
      <c r="AK163" s="295">
        <v>0</v>
      </c>
      <c r="AL163" s="295">
        <v>0</v>
      </c>
      <c r="AM163" s="295">
        <v>0</v>
      </c>
      <c r="AN163" s="295">
        <v>0</v>
      </c>
      <c r="AO163" s="295">
        <v>0</v>
      </c>
      <c r="AP163" s="295">
        <v>0</v>
      </c>
      <c r="AQ163" s="295">
        <v>0</v>
      </c>
      <c r="AR163" s="295">
        <v>0</v>
      </c>
      <c r="AS163" s="295">
        <v>0</v>
      </c>
      <c r="AT163" s="295">
        <f t="shared" si="2"/>
        <v>0</v>
      </c>
      <c r="AU163" s="295">
        <v>94459.9</v>
      </c>
      <c r="AV163" s="295">
        <v>264420.37</v>
      </c>
      <c r="AW163" s="296">
        <v>86</v>
      </c>
      <c r="AX163" s="296">
        <v>300</v>
      </c>
      <c r="AY163" s="295">
        <v>968801.09</v>
      </c>
      <c r="AZ163" s="295">
        <v>241916.48</v>
      </c>
      <c r="BA163" s="294">
        <v>89.999896000000007</v>
      </c>
      <c r="BB163" s="294">
        <v>85.620942255835402</v>
      </c>
      <c r="BC163" s="294">
        <v>10.18</v>
      </c>
      <c r="BD163" s="294"/>
      <c r="BE163" s="293" t="s">
        <v>4204</v>
      </c>
      <c r="BF163" s="291"/>
      <c r="BG163" s="293" t="s">
        <v>315</v>
      </c>
      <c r="BH163" s="293" t="s">
        <v>192</v>
      </c>
      <c r="BI163" s="293" t="s">
        <v>485</v>
      </c>
      <c r="BJ163" s="293" t="s">
        <v>4205</v>
      </c>
      <c r="BK163" s="292" t="s">
        <v>175</v>
      </c>
      <c r="BL163" s="294">
        <v>1802295.49832696</v>
      </c>
      <c r="BM163" s="292" t="s">
        <v>309</v>
      </c>
      <c r="BN163" s="294"/>
      <c r="BO163" s="297">
        <v>38667</v>
      </c>
      <c r="BP163" s="297">
        <v>47798</v>
      </c>
      <c r="BQ163" s="297" t="s">
        <v>4231</v>
      </c>
      <c r="BR163" s="297" t="s">
        <v>4796</v>
      </c>
      <c r="BS163" s="297">
        <v>38667</v>
      </c>
      <c r="BT163" s="297">
        <v>47798</v>
      </c>
      <c r="BU163" s="294">
        <v>74159.62</v>
      </c>
      <c r="BV163" s="294">
        <v>51.85</v>
      </c>
      <c r="BW163" s="294">
        <v>0</v>
      </c>
    </row>
    <row r="164" spans="1:75" s="289" customFormat="1" ht="18.2" customHeight="1" x14ac:dyDescent="0.15">
      <c r="A164" s="298">
        <v>162</v>
      </c>
      <c r="B164" s="299" t="s">
        <v>305</v>
      </c>
      <c r="C164" s="299" t="s">
        <v>306</v>
      </c>
      <c r="D164" s="313">
        <v>45170</v>
      </c>
      <c r="E164" s="300" t="s">
        <v>1114</v>
      </c>
      <c r="F164" s="309">
        <v>128</v>
      </c>
      <c r="G164" s="309">
        <v>127</v>
      </c>
      <c r="H164" s="302">
        <v>30644.55</v>
      </c>
      <c r="I164" s="302">
        <v>17658.419999999998</v>
      </c>
      <c r="J164" s="302">
        <v>0</v>
      </c>
      <c r="K164" s="302">
        <v>48302.97</v>
      </c>
      <c r="L164" s="302">
        <v>231.77</v>
      </c>
      <c r="M164" s="302">
        <v>0</v>
      </c>
      <c r="N164" s="302">
        <v>0</v>
      </c>
      <c r="O164" s="302">
        <v>0</v>
      </c>
      <c r="P164" s="302">
        <v>0</v>
      </c>
      <c r="Q164" s="302">
        <v>0</v>
      </c>
      <c r="R164" s="302">
        <v>48302.97</v>
      </c>
      <c r="S164" s="302">
        <v>46087.519999999997</v>
      </c>
      <c r="T164" s="302">
        <v>270.44</v>
      </c>
      <c r="U164" s="302">
        <v>0</v>
      </c>
      <c r="V164" s="302">
        <v>0</v>
      </c>
      <c r="W164" s="302">
        <v>0</v>
      </c>
      <c r="X164" s="302">
        <v>0</v>
      </c>
      <c r="Y164" s="302">
        <v>0</v>
      </c>
      <c r="Z164" s="302">
        <v>46357.96</v>
      </c>
      <c r="AA164" s="302">
        <v>0</v>
      </c>
      <c r="AB164" s="302">
        <v>0</v>
      </c>
      <c r="AC164" s="302">
        <v>0</v>
      </c>
      <c r="AD164" s="302">
        <v>0</v>
      </c>
      <c r="AE164" s="302">
        <v>0</v>
      </c>
      <c r="AF164" s="302">
        <v>0</v>
      </c>
      <c r="AG164" s="302">
        <v>0</v>
      </c>
      <c r="AH164" s="302">
        <v>0</v>
      </c>
      <c r="AI164" s="302">
        <v>0</v>
      </c>
      <c r="AJ164" s="302">
        <v>0</v>
      </c>
      <c r="AK164" s="302">
        <v>0</v>
      </c>
      <c r="AL164" s="302">
        <v>0</v>
      </c>
      <c r="AM164" s="302">
        <v>0</v>
      </c>
      <c r="AN164" s="302">
        <v>0</v>
      </c>
      <c r="AO164" s="302">
        <v>0</v>
      </c>
      <c r="AP164" s="302">
        <v>0</v>
      </c>
      <c r="AQ164" s="302">
        <v>0</v>
      </c>
      <c r="AR164" s="302">
        <v>0</v>
      </c>
      <c r="AS164" s="302">
        <v>0</v>
      </c>
      <c r="AT164" s="295">
        <f t="shared" si="2"/>
        <v>0</v>
      </c>
      <c r="AU164" s="302">
        <v>17890.189999999999</v>
      </c>
      <c r="AV164" s="302">
        <v>46357.96</v>
      </c>
      <c r="AW164" s="303">
        <v>87</v>
      </c>
      <c r="AX164" s="303">
        <v>300</v>
      </c>
      <c r="AY164" s="302">
        <v>213000.68</v>
      </c>
      <c r="AZ164" s="302">
        <v>52830.19</v>
      </c>
      <c r="BA164" s="301">
        <v>89.999709999999993</v>
      </c>
      <c r="BB164" s="301">
        <v>82.287292401157401</v>
      </c>
      <c r="BC164" s="301">
        <v>10.59</v>
      </c>
      <c r="BD164" s="301"/>
      <c r="BE164" s="300" t="s">
        <v>4204</v>
      </c>
      <c r="BF164" s="298"/>
      <c r="BG164" s="300" t="s">
        <v>312</v>
      </c>
      <c r="BH164" s="300" t="s">
        <v>189</v>
      </c>
      <c r="BI164" s="300" t="s">
        <v>323</v>
      </c>
      <c r="BJ164" s="300" t="s">
        <v>4205</v>
      </c>
      <c r="BK164" s="299" t="s">
        <v>175</v>
      </c>
      <c r="BL164" s="301">
        <v>378265.19515511999</v>
      </c>
      <c r="BM164" s="299" t="s">
        <v>309</v>
      </c>
      <c r="BN164" s="301"/>
      <c r="BO164" s="304">
        <v>38695</v>
      </c>
      <c r="BP164" s="304">
        <v>47826</v>
      </c>
      <c r="BQ164" s="297" t="s">
        <v>4895</v>
      </c>
      <c r="BR164" s="297" t="s">
        <v>4896</v>
      </c>
      <c r="BS164" s="297">
        <v>38695</v>
      </c>
      <c r="BT164" s="297">
        <v>47826</v>
      </c>
      <c r="BU164" s="301">
        <v>12934.95</v>
      </c>
      <c r="BV164" s="301">
        <v>10.99</v>
      </c>
      <c r="BW164" s="301">
        <v>0</v>
      </c>
    </row>
    <row r="165" spans="1:75" s="289" customFormat="1" ht="18.2" customHeight="1" x14ac:dyDescent="0.15">
      <c r="A165" s="291">
        <v>163</v>
      </c>
      <c r="B165" s="292" t="s">
        <v>305</v>
      </c>
      <c r="C165" s="292" t="s">
        <v>306</v>
      </c>
      <c r="D165" s="312">
        <v>45170</v>
      </c>
      <c r="E165" s="293" t="s">
        <v>1270</v>
      </c>
      <c r="F165" s="308">
        <v>161</v>
      </c>
      <c r="G165" s="308">
        <v>160</v>
      </c>
      <c r="H165" s="295">
        <v>38024.26</v>
      </c>
      <c r="I165" s="295">
        <v>24605.85</v>
      </c>
      <c r="J165" s="295">
        <v>0</v>
      </c>
      <c r="K165" s="295">
        <v>62630.11</v>
      </c>
      <c r="L165" s="295">
        <v>287.68</v>
      </c>
      <c r="M165" s="295">
        <v>0</v>
      </c>
      <c r="N165" s="295">
        <v>0</v>
      </c>
      <c r="O165" s="295">
        <v>0</v>
      </c>
      <c r="P165" s="295">
        <v>0</v>
      </c>
      <c r="Q165" s="295">
        <v>0</v>
      </c>
      <c r="R165" s="295">
        <v>62630.11</v>
      </c>
      <c r="S165" s="295">
        <v>75112.55</v>
      </c>
      <c r="T165" s="295">
        <v>335.56</v>
      </c>
      <c r="U165" s="295">
        <v>0</v>
      </c>
      <c r="V165" s="295">
        <v>0</v>
      </c>
      <c r="W165" s="295">
        <v>0</v>
      </c>
      <c r="X165" s="295">
        <v>0</v>
      </c>
      <c r="Y165" s="295">
        <v>0</v>
      </c>
      <c r="Z165" s="295">
        <v>75448.11</v>
      </c>
      <c r="AA165" s="295">
        <v>0</v>
      </c>
      <c r="AB165" s="295">
        <v>0</v>
      </c>
      <c r="AC165" s="295">
        <v>0</v>
      </c>
      <c r="AD165" s="295">
        <v>0</v>
      </c>
      <c r="AE165" s="295">
        <v>0</v>
      </c>
      <c r="AF165" s="295">
        <v>0</v>
      </c>
      <c r="AG165" s="295">
        <v>0</v>
      </c>
      <c r="AH165" s="295">
        <v>0</v>
      </c>
      <c r="AI165" s="295">
        <v>0</v>
      </c>
      <c r="AJ165" s="295">
        <v>0</v>
      </c>
      <c r="AK165" s="295">
        <v>0</v>
      </c>
      <c r="AL165" s="295">
        <v>0</v>
      </c>
      <c r="AM165" s="295">
        <v>0</v>
      </c>
      <c r="AN165" s="295">
        <v>0</v>
      </c>
      <c r="AO165" s="295">
        <v>0</v>
      </c>
      <c r="AP165" s="295">
        <v>0</v>
      </c>
      <c r="AQ165" s="295">
        <v>0</v>
      </c>
      <c r="AR165" s="295">
        <v>0</v>
      </c>
      <c r="AS165" s="295">
        <v>0</v>
      </c>
      <c r="AT165" s="295">
        <f t="shared" si="2"/>
        <v>0</v>
      </c>
      <c r="AU165" s="295">
        <v>24893.53</v>
      </c>
      <c r="AV165" s="295">
        <v>75448.11</v>
      </c>
      <c r="AW165" s="296">
        <v>87</v>
      </c>
      <c r="AX165" s="296">
        <v>300</v>
      </c>
      <c r="AY165" s="295">
        <v>265900.51</v>
      </c>
      <c r="AZ165" s="295">
        <v>65561.16</v>
      </c>
      <c r="BA165" s="294">
        <v>89.535070000000005</v>
      </c>
      <c r="BB165" s="294">
        <v>85.532215765518799</v>
      </c>
      <c r="BC165" s="294">
        <v>10.59</v>
      </c>
      <c r="BD165" s="294"/>
      <c r="BE165" s="293" t="s">
        <v>4204</v>
      </c>
      <c r="BF165" s="291"/>
      <c r="BG165" s="293" t="s">
        <v>320</v>
      </c>
      <c r="BH165" s="293" t="s">
        <v>197</v>
      </c>
      <c r="BI165" s="293" t="s">
        <v>373</v>
      </c>
      <c r="BJ165" s="293" t="s">
        <v>4205</v>
      </c>
      <c r="BK165" s="292" t="s">
        <v>175</v>
      </c>
      <c r="BL165" s="294">
        <v>490462.40390055999</v>
      </c>
      <c r="BM165" s="292" t="s">
        <v>309</v>
      </c>
      <c r="BN165" s="294"/>
      <c r="BO165" s="297">
        <v>38706</v>
      </c>
      <c r="BP165" s="297">
        <v>47837</v>
      </c>
      <c r="BQ165" s="297" t="s">
        <v>936</v>
      </c>
      <c r="BR165" s="297" t="s">
        <v>4769</v>
      </c>
      <c r="BS165" s="297">
        <v>38706</v>
      </c>
      <c r="BT165" s="297">
        <v>47837</v>
      </c>
      <c r="BU165" s="294">
        <v>20359.29</v>
      </c>
      <c r="BV165" s="294">
        <v>13.64</v>
      </c>
      <c r="BW165" s="294">
        <v>0</v>
      </c>
    </row>
    <row r="166" spans="1:75" s="289" customFormat="1" ht="18.2" customHeight="1" x14ac:dyDescent="0.15">
      <c r="A166" s="298">
        <v>164</v>
      </c>
      <c r="B166" s="299" t="s">
        <v>305</v>
      </c>
      <c r="C166" s="299" t="s">
        <v>306</v>
      </c>
      <c r="D166" s="313">
        <v>45170</v>
      </c>
      <c r="E166" s="300" t="s">
        <v>1271</v>
      </c>
      <c r="F166" s="309">
        <v>168</v>
      </c>
      <c r="G166" s="309">
        <v>167</v>
      </c>
      <c r="H166" s="302">
        <v>94080.95</v>
      </c>
      <c r="I166" s="302">
        <v>64488.36</v>
      </c>
      <c r="J166" s="302">
        <v>0</v>
      </c>
      <c r="K166" s="302">
        <v>158569.31</v>
      </c>
      <c r="L166" s="302">
        <v>723.61</v>
      </c>
      <c r="M166" s="302">
        <v>0</v>
      </c>
      <c r="N166" s="302">
        <v>0</v>
      </c>
      <c r="O166" s="302">
        <v>0</v>
      </c>
      <c r="P166" s="302">
        <v>0</v>
      </c>
      <c r="Q166" s="302">
        <v>0</v>
      </c>
      <c r="R166" s="302">
        <v>158569.31</v>
      </c>
      <c r="S166" s="302">
        <v>189640.54</v>
      </c>
      <c r="T166" s="302">
        <v>798.12</v>
      </c>
      <c r="U166" s="302">
        <v>0</v>
      </c>
      <c r="V166" s="302">
        <v>0</v>
      </c>
      <c r="W166" s="302">
        <v>0</v>
      </c>
      <c r="X166" s="302">
        <v>0</v>
      </c>
      <c r="Y166" s="302">
        <v>0</v>
      </c>
      <c r="Z166" s="302">
        <v>190438.66</v>
      </c>
      <c r="AA166" s="302">
        <v>0</v>
      </c>
      <c r="AB166" s="302">
        <v>0</v>
      </c>
      <c r="AC166" s="302">
        <v>0</v>
      </c>
      <c r="AD166" s="302">
        <v>0</v>
      </c>
      <c r="AE166" s="302">
        <v>0</v>
      </c>
      <c r="AF166" s="302">
        <v>0</v>
      </c>
      <c r="AG166" s="302">
        <v>0</v>
      </c>
      <c r="AH166" s="302">
        <v>0</v>
      </c>
      <c r="AI166" s="302">
        <v>0</v>
      </c>
      <c r="AJ166" s="302">
        <v>0</v>
      </c>
      <c r="AK166" s="302">
        <v>0</v>
      </c>
      <c r="AL166" s="302">
        <v>0</v>
      </c>
      <c r="AM166" s="302">
        <v>0</v>
      </c>
      <c r="AN166" s="302">
        <v>0</v>
      </c>
      <c r="AO166" s="302">
        <v>0</v>
      </c>
      <c r="AP166" s="302">
        <v>0</v>
      </c>
      <c r="AQ166" s="302">
        <v>0</v>
      </c>
      <c r="AR166" s="302">
        <v>0</v>
      </c>
      <c r="AS166" s="302">
        <v>0</v>
      </c>
      <c r="AT166" s="295">
        <f t="shared" si="2"/>
        <v>0</v>
      </c>
      <c r="AU166" s="302">
        <v>65211.97</v>
      </c>
      <c r="AV166" s="302">
        <v>190438.66</v>
      </c>
      <c r="AW166" s="303">
        <v>87</v>
      </c>
      <c r="AX166" s="303">
        <v>300</v>
      </c>
      <c r="AY166" s="302">
        <v>669774.04</v>
      </c>
      <c r="AZ166" s="302">
        <v>165150</v>
      </c>
      <c r="BA166" s="301">
        <v>89.545247000000003</v>
      </c>
      <c r="BB166" s="301">
        <v>85.977160342534503</v>
      </c>
      <c r="BC166" s="301">
        <v>10.18</v>
      </c>
      <c r="BD166" s="301"/>
      <c r="BE166" s="300" t="s">
        <v>4204</v>
      </c>
      <c r="BF166" s="298"/>
      <c r="BG166" s="300" t="s">
        <v>315</v>
      </c>
      <c r="BH166" s="300" t="s">
        <v>179</v>
      </c>
      <c r="BI166" s="300" t="s">
        <v>330</v>
      </c>
      <c r="BJ166" s="300" t="s">
        <v>4205</v>
      </c>
      <c r="BK166" s="299" t="s">
        <v>175</v>
      </c>
      <c r="BL166" s="301">
        <v>1241771.4892637599</v>
      </c>
      <c r="BM166" s="299" t="s">
        <v>309</v>
      </c>
      <c r="BN166" s="301"/>
      <c r="BO166" s="304">
        <v>38708</v>
      </c>
      <c r="BP166" s="304">
        <v>47839</v>
      </c>
      <c r="BQ166" s="297" t="s">
        <v>955</v>
      </c>
      <c r="BR166" s="297" t="s">
        <v>4778</v>
      </c>
      <c r="BS166" s="297">
        <v>38708</v>
      </c>
      <c r="BT166" s="297">
        <v>47839</v>
      </c>
      <c r="BU166" s="301">
        <v>53261.8</v>
      </c>
      <c r="BV166" s="301">
        <v>35.4</v>
      </c>
      <c r="BW166" s="301">
        <v>0</v>
      </c>
    </row>
    <row r="167" spans="1:75" s="289" customFormat="1" ht="18.2" customHeight="1" x14ac:dyDescent="0.15">
      <c r="A167" s="291">
        <v>165</v>
      </c>
      <c r="B167" s="292" t="s">
        <v>305</v>
      </c>
      <c r="C167" s="292" t="s">
        <v>306</v>
      </c>
      <c r="D167" s="312">
        <v>45170</v>
      </c>
      <c r="E167" s="293" t="s">
        <v>1272</v>
      </c>
      <c r="F167" s="308">
        <v>157</v>
      </c>
      <c r="G167" s="308">
        <v>156</v>
      </c>
      <c r="H167" s="295">
        <v>130239.25</v>
      </c>
      <c r="I167" s="295">
        <v>86459.6</v>
      </c>
      <c r="J167" s="295">
        <v>0</v>
      </c>
      <c r="K167" s="295">
        <v>216698.85</v>
      </c>
      <c r="L167" s="295">
        <v>1001.62</v>
      </c>
      <c r="M167" s="295">
        <v>0</v>
      </c>
      <c r="N167" s="295">
        <v>0</v>
      </c>
      <c r="O167" s="295">
        <v>0</v>
      </c>
      <c r="P167" s="295">
        <v>0</v>
      </c>
      <c r="Q167" s="295">
        <v>0</v>
      </c>
      <c r="R167" s="295">
        <v>216698.85</v>
      </c>
      <c r="S167" s="295">
        <v>242151.29</v>
      </c>
      <c r="T167" s="295">
        <v>1104.8599999999999</v>
      </c>
      <c r="U167" s="295">
        <v>0</v>
      </c>
      <c r="V167" s="295">
        <v>0</v>
      </c>
      <c r="W167" s="295">
        <v>0</v>
      </c>
      <c r="X167" s="295">
        <v>0</v>
      </c>
      <c r="Y167" s="295">
        <v>0</v>
      </c>
      <c r="Z167" s="295">
        <v>243256.15</v>
      </c>
      <c r="AA167" s="295">
        <v>0</v>
      </c>
      <c r="AB167" s="295">
        <v>0</v>
      </c>
      <c r="AC167" s="295">
        <v>0</v>
      </c>
      <c r="AD167" s="295">
        <v>0</v>
      </c>
      <c r="AE167" s="295">
        <v>0</v>
      </c>
      <c r="AF167" s="295">
        <v>0</v>
      </c>
      <c r="AG167" s="295">
        <v>0</v>
      </c>
      <c r="AH167" s="295">
        <v>0</v>
      </c>
      <c r="AI167" s="295">
        <v>0</v>
      </c>
      <c r="AJ167" s="295">
        <v>0</v>
      </c>
      <c r="AK167" s="295">
        <v>0</v>
      </c>
      <c r="AL167" s="295">
        <v>0</v>
      </c>
      <c r="AM167" s="295">
        <v>0</v>
      </c>
      <c r="AN167" s="295">
        <v>0</v>
      </c>
      <c r="AO167" s="295">
        <v>0</v>
      </c>
      <c r="AP167" s="295">
        <v>0</v>
      </c>
      <c r="AQ167" s="295">
        <v>0</v>
      </c>
      <c r="AR167" s="295">
        <v>0</v>
      </c>
      <c r="AS167" s="295">
        <v>0</v>
      </c>
      <c r="AT167" s="295">
        <f t="shared" si="2"/>
        <v>0</v>
      </c>
      <c r="AU167" s="295">
        <v>87461.22</v>
      </c>
      <c r="AV167" s="295">
        <v>243256.15</v>
      </c>
      <c r="AW167" s="296">
        <v>87</v>
      </c>
      <c r="AX167" s="296">
        <v>300</v>
      </c>
      <c r="AY167" s="295">
        <v>1007997.54</v>
      </c>
      <c r="AZ167" s="295">
        <v>228612.63</v>
      </c>
      <c r="BA167" s="294">
        <v>82.363163</v>
      </c>
      <c r="BB167" s="294">
        <v>78.070939057315201</v>
      </c>
      <c r="BC167" s="294">
        <v>10.18</v>
      </c>
      <c r="BD167" s="294"/>
      <c r="BE167" s="293" t="s">
        <v>4204</v>
      </c>
      <c r="BF167" s="291"/>
      <c r="BG167" s="293" t="s">
        <v>315</v>
      </c>
      <c r="BH167" s="293" t="s">
        <v>179</v>
      </c>
      <c r="BI167" s="293" t="s">
        <v>316</v>
      </c>
      <c r="BJ167" s="293" t="s">
        <v>4205</v>
      </c>
      <c r="BK167" s="292" t="s">
        <v>175</v>
      </c>
      <c r="BL167" s="294">
        <v>1696989.4974396001</v>
      </c>
      <c r="BM167" s="292" t="s">
        <v>309</v>
      </c>
      <c r="BN167" s="294"/>
      <c r="BO167" s="297">
        <v>38708</v>
      </c>
      <c r="BP167" s="297">
        <v>47839</v>
      </c>
      <c r="BQ167" s="297" t="s">
        <v>931</v>
      </c>
      <c r="BR167" s="297" t="s">
        <v>4779</v>
      </c>
      <c r="BS167" s="297">
        <v>38708</v>
      </c>
      <c r="BT167" s="297">
        <v>47839</v>
      </c>
      <c r="BU167" s="294">
        <v>69455.83</v>
      </c>
      <c r="BV167" s="294">
        <v>49</v>
      </c>
      <c r="BW167" s="294">
        <v>0</v>
      </c>
    </row>
    <row r="168" spans="1:75" s="289" customFormat="1" ht="18.2" customHeight="1" x14ac:dyDescent="0.15">
      <c r="A168" s="298">
        <v>166</v>
      </c>
      <c r="B168" s="299" t="s">
        <v>305</v>
      </c>
      <c r="C168" s="299" t="s">
        <v>306</v>
      </c>
      <c r="D168" s="313">
        <v>45170</v>
      </c>
      <c r="E168" s="300" t="s">
        <v>1273</v>
      </c>
      <c r="F168" s="309">
        <v>162</v>
      </c>
      <c r="G168" s="309">
        <v>161</v>
      </c>
      <c r="H168" s="302">
        <v>106441.18</v>
      </c>
      <c r="I168" s="302">
        <v>71732.94</v>
      </c>
      <c r="J168" s="302">
        <v>0</v>
      </c>
      <c r="K168" s="302">
        <v>178174.12</v>
      </c>
      <c r="L168" s="302">
        <v>818.63</v>
      </c>
      <c r="M168" s="302">
        <v>0</v>
      </c>
      <c r="N168" s="302">
        <v>0</v>
      </c>
      <c r="O168" s="302">
        <v>0</v>
      </c>
      <c r="P168" s="302">
        <v>0</v>
      </c>
      <c r="Q168" s="302">
        <v>0</v>
      </c>
      <c r="R168" s="302">
        <v>178174.12</v>
      </c>
      <c r="S168" s="302">
        <v>205446.27</v>
      </c>
      <c r="T168" s="302">
        <v>902.98</v>
      </c>
      <c r="U168" s="302">
        <v>0</v>
      </c>
      <c r="V168" s="302">
        <v>0</v>
      </c>
      <c r="W168" s="302">
        <v>0</v>
      </c>
      <c r="X168" s="302">
        <v>0</v>
      </c>
      <c r="Y168" s="302">
        <v>0</v>
      </c>
      <c r="Z168" s="302">
        <v>206349.25</v>
      </c>
      <c r="AA168" s="302">
        <v>0</v>
      </c>
      <c r="AB168" s="302">
        <v>0</v>
      </c>
      <c r="AC168" s="302">
        <v>0</v>
      </c>
      <c r="AD168" s="302">
        <v>0</v>
      </c>
      <c r="AE168" s="302">
        <v>0</v>
      </c>
      <c r="AF168" s="302">
        <v>0</v>
      </c>
      <c r="AG168" s="302">
        <v>0</v>
      </c>
      <c r="AH168" s="302">
        <v>0</v>
      </c>
      <c r="AI168" s="302">
        <v>0</v>
      </c>
      <c r="AJ168" s="302">
        <v>0</v>
      </c>
      <c r="AK168" s="302">
        <v>0</v>
      </c>
      <c r="AL168" s="302">
        <v>0</v>
      </c>
      <c r="AM168" s="302">
        <v>0</v>
      </c>
      <c r="AN168" s="302">
        <v>0</v>
      </c>
      <c r="AO168" s="302">
        <v>0</v>
      </c>
      <c r="AP168" s="302">
        <v>0</v>
      </c>
      <c r="AQ168" s="302">
        <v>0</v>
      </c>
      <c r="AR168" s="302">
        <v>0</v>
      </c>
      <c r="AS168" s="302">
        <v>0</v>
      </c>
      <c r="AT168" s="295">
        <f t="shared" si="2"/>
        <v>0</v>
      </c>
      <c r="AU168" s="302">
        <v>72551.570000000007</v>
      </c>
      <c r="AV168" s="302">
        <v>206349.25</v>
      </c>
      <c r="AW168" s="303">
        <v>87</v>
      </c>
      <c r="AX168" s="303">
        <v>300</v>
      </c>
      <c r="AY168" s="302">
        <v>758997.23</v>
      </c>
      <c r="AZ168" s="302">
        <v>186842.97</v>
      </c>
      <c r="BA168" s="301">
        <v>89.400946000000005</v>
      </c>
      <c r="BB168" s="301">
        <v>85.253059725594795</v>
      </c>
      <c r="BC168" s="301">
        <v>10.18</v>
      </c>
      <c r="BD168" s="301"/>
      <c r="BE168" s="300" t="s">
        <v>4204</v>
      </c>
      <c r="BF168" s="298"/>
      <c r="BG168" s="300" t="s">
        <v>315</v>
      </c>
      <c r="BH168" s="300" t="s">
        <v>179</v>
      </c>
      <c r="BI168" s="300" t="s">
        <v>316</v>
      </c>
      <c r="BJ168" s="300" t="s">
        <v>4205</v>
      </c>
      <c r="BK168" s="299" t="s">
        <v>175</v>
      </c>
      <c r="BL168" s="301">
        <v>1395298.63843552</v>
      </c>
      <c r="BM168" s="299" t="s">
        <v>309</v>
      </c>
      <c r="BN168" s="301"/>
      <c r="BO168" s="304">
        <v>38709</v>
      </c>
      <c r="BP168" s="304">
        <v>47840</v>
      </c>
      <c r="BQ168" s="297" t="s">
        <v>929</v>
      </c>
      <c r="BR168" s="297" t="s">
        <v>4777</v>
      </c>
      <c r="BS168" s="297">
        <v>38709</v>
      </c>
      <c r="BT168" s="297">
        <v>47840</v>
      </c>
      <c r="BU168" s="301">
        <v>58151.06</v>
      </c>
      <c r="BV168" s="301">
        <v>40.04</v>
      </c>
      <c r="BW168" s="301">
        <v>0</v>
      </c>
    </row>
    <row r="169" spans="1:75" s="289" customFormat="1" ht="18.2" customHeight="1" x14ac:dyDescent="0.15">
      <c r="A169" s="291">
        <v>167</v>
      </c>
      <c r="B169" s="292" t="s">
        <v>305</v>
      </c>
      <c r="C169" s="292" t="s">
        <v>306</v>
      </c>
      <c r="D169" s="312">
        <v>45170</v>
      </c>
      <c r="E169" s="293" t="s">
        <v>1274</v>
      </c>
      <c r="F169" s="308">
        <v>0</v>
      </c>
      <c r="G169" s="308">
        <v>0</v>
      </c>
      <c r="H169" s="295">
        <v>90780.08</v>
      </c>
      <c r="I169" s="295">
        <v>0</v>
      </c>
      <c r="J169" s="295">
        <v>0</v>
      </c>
      <c r="K169" s="295">
        <v>90780.08</v>
      </c>
      <c r="L169" s="295">
        <v>698.16</v>
      </c>
      <c r="M169" s="295">
        <v>0</v>
      </c>
      <c r="N169" s="295">
        <v>0</v>
      </c>
      <c r="O169" s="295">
        <v>698.16</v>
      </c>
      <c r="P169" s="295">
        <v>0</v>
      </c>
      <c r="Q169" s="295">
        <v>0</v>
      </c>
      <c r="R169" s="295">
        <v>90081.919999999998</v>
      </c>
      <c r="S169" s="295">
        <v>0</v>
      </c>
      <c r="T169" s="295">
        <v>770.12</v>
      </c>
      <c r="U169" s="295">
        <v>0</v>
      </c>
      <c r="V169" s="295">
        <v>0</v>
      </c>
      <c r="W169" s="295">
        <v>770.12</v>
      </c>
      <c r="X169" s="295">
        <v>0</v>
      </c>
      <c r="Y169" s="295">
        <v>0</v>
      </c>
      <c r="Z169" s="295">
        <v>0</v>
      </c>
      <c r="AA169" s="295">
        <v>34.15</v>
      </c>
      <c r="AB169" s="295">
        <v>0</v>
      </c>
      <c r="AC169" s="295">
        <v>0</v>
      </c>
      <c r="AD169" s="295">
        <v>0</v>
      </c>
      <c r="AE169" s="295">
        <v>0</v>
      </c>
      <c r="AF169" s="295">
        <v>-36.49</v>
      </c>
      <c r="AG169" s="295">
        <v>75.12</v>
      </c>
      <c r="AH169" s="295">
        <v>197.28</v>
      </c>
      <c r="AI169" s="295">
        <v>0</v>
      </c>
      <c r="AJ169" s="295">
        <v>0</v>
      </c>
      <c r="AK169" s="295">
        <v>0</v>
      </c>
      <c r="AL169" s="295">
        <v>0</v>
      </c>
      <c r="AM169" s="295">
        <v>0</v>
      </c>
      <c r="AN169" s="295">
        <v>0</v>
      </c>
      <c r="AO169" s="295">
        <v>0</v>
      </c>
      <c r="AP169" s="295">
        <v>0</v>
      </c>
      <c r="AQ169" s="295">
        <v>0</v>
      </c>
      <c r="AR169" s="295">
        <v>0</v>
      </c>
      <c r="AS169" s="295">
        <v>0.15834300000000001</v>
      </c>
      <c r="AT169" s="295">
        <f t="shared" si="2"/>
        <v>1738.1816570000001</v>
      </c>
      <c r="AU169" s="295">
        <v>0</v>
      </c>
      <c r="AV169" s="295">
        <v>0</v>
      </c>
      <c r="AW169" s="296">
        <v>87</v>
      </c>
      <c r="AX169" s="296">
        <v>300</v>
      </c>
      <c r="AY169" s="295">
        <v>657999.07999999996</v>
      </c>
      <c r="AZ169" s="295">
        <v>159349.82999999999</v>
      </c>
      <c r="BA169" s="294">
        <v>88.000123000000002</v>
      </c>
      <c r="BB169" s="294">
        <v>49.747276417402901</v>
      </c>
      <c r="BC169" s="294">
        <v>10.18</v>
      </c>
      <c r="BD169" s="294"/>
      <c r="BE169" s="293" t="s">
        <v>4204</v>
      </c>
      <c r="BF169" s="291"/>
      <c r="BG169" s="293" t="s">
        <v>315</v>
      </c>
      <c r="BH169" s="293" t="s">
        <v>179</v>
      </c>
      <c r="BI169" s="293" t="s">
        <v>402</v>
      </c>
      <c r="BJ169" s="293" t="s">
        <v>103</v>
      </c>
      <c r="BK169" s="292" t="s">
        <v>175</v>
      </c>
      <c r="BL169" s="294">
        <v>705440.16338431998</v>
      </c>
      <c r="BM169" s="292" t="s">
        <v>309</v>
      </c>
      <c r="BN169" s="294"/>
      <c r="BO169" s="297">
        <v>38713</v>
      </c>
      <c r="BP169" s="297">
        <v>47844</v>
      </c>
      <c r="BQ169" s="297" t="s">
        <v>4757</v>
      </c>
      <c r="BR169" s="297" t="s">
        <v>4764</v>
      </c>
      <c r="BS169" s="297">
        <v>38713</v>
      </c>
      <c r="BT169" s="297">
        <v>47844</v>
      </c>
      <c r="BU169" s="294">
        <v>0</v>
      </c>
      <c r="BV169" s="294">
        <v>34.15</v>
      </c>
      <c r="BW169" s="294">
        <v>0</v>
      </c>
    </row>
    <row r="170" spans="1:75" s="289" customFormat="1" ht="18.2" customHeight="1" x14ac:dyDescent="0.15">
      <c r="A170" s="298">
        <v>168</v>
      </c>
      <c r="B170" s="299" t="s">
        <v>305</v>
      </c>
      <c r="C170" s="299" t="s">
        <v>306</v>
      </c>
      <c r="D170" s="313">
        <v>45170</v>
      </c>
      <c r="E170" s="300" t="s">
        <v>1275</v>
      </c>
      <c r="F170" s="309">
        <v>95</v>
      </c>
      <c r="G170" s="309">
        <v>94</v>
      </c>
      <c r="H170" s="302">
        <v>67953.13</v>
      </c>
      <c r="I170" s="302">
        <v>45120.46</v>
      </c>
      <c r="J170" s="302">
        <v>0</v>
      </c>
      <c r="K170" s="302">
        <v>113073.59</v>
      </c>
      <c r="L170" s="302">
        <v>698.49</v>
      </c>
      <c r="M170" s="302">
        <v>0</v>
      </c>
      <c r="N170" s="302">
        <v>0</v>
      </c>
      <c r="O170" s="302">
        <v>0</v>
      </c>
      <c r="P170" s="302">
        <v>0</v>
      </c>
      <c r="Q170" s="302">
        <v>0</v>
      </c>
      <c r="R170" s="302">
        <v>113073.59</v>
      </c>
      <c r="S170" s="302">
        <v>74725.78</v>
      </c>
      <c r="T170" s="302">
        <v>576.47</v>
      </c>
      <c r="U170" s="302">
        <v>0</v>
      </c>
      <c r="V170" s="302">
        <v>0</v>
      </c>
      <c r="W170" s="302">
        <v>0</v>
      </c>
      <c r="X170" s="302">
        <v>0</v>
      </c>
      <c r="Y170" s="302">
        <v>0</v>
      </c>
      <c r="Z170" s="302">
        <v>75302.25</v>
      </c>
      <c r="AA170" s="302">
        <v>0</v>
      </c>
      <c r="AB170" s="302">
        <v>0</v>
      </c>
      <c r="AC170" s="302">
        <v>0</v>
      </c>
      <c r="AD170" s="302">
        <v>0</v>
      </c>
      <c r="AE170" s="302">
        <v>0</v>
      </c>
      <c r="AF170" s="302">
        <v>0</v>
      </c>
      <c r="AG170" s="302">
        <v>0</v>
      </c>
      <c r="AH170" s="302">
        <v>0</v>
      </c>
      <c r="AI170" s="302">
        <v>0</v>
      </c>
      <c r="AJ170" s="302">
        <v>0</v>
      </c>
      <c r="AK170" s="302">
        <v>0</v>
      </c>
      <c r="AL170" s="302">
        <v>0</v>
      </c>
      <c r="AM170" s="302">
        <v>0</v>
      </c>
      <c r="AN170" s="302">
        <v>0</v>
      </c>
      <c r="AO170" s="302">
        <v>0</v>
      </c>
      <c r="AP170" s="302">
        <v>0</v>
      </c>
      <c r="AQ170" s="302">
        <v>0</v>
      </c>
      <c r="AR170" s="302">
        <v>0</v>
      </c>
      <c r="AS170" s="302">
        <v>0</v>
      </c>
      <c r="AT170" s="295">
        <f t="shared" si="2"/>
        <v>0</v>
      </c>
      <c r="AU170" s="302">
        <v>45818.95</v>
      </c>
      <c r="AV170" s="302">
        <v>75302.25</v>
      </c>
      <c r="AW170" s="303">
        <v>88</v>
      </c>
      <c r="AX170" s="303">
        <v>300</v>
      </c>
      <c r="AY170" s="302">
        <v>573001.18999999994</v>
      </c>
      <c r="AZ170" s="302">
        <v>138369.12</v>
      </c>
      <c r="BA170" s="301">
        <v>88.272070999999997</v>
      </c>
      <c r="BB170" s="301">
        <v>72.134880706800004</v>
      </c>
      <c r="BC170" s="301">
        <v>10.18</v>
      </c>
      <c r="BD170" s="301"/>
      <c r="BE170" s="300" t="s">
        <v>4204</v>
      </c>
      <c r="BF170" s="298"/>
      <c r="BG170" s="300" t="s">
        <v>324</v>
      </c>
      <c r="BH170" s="300" t="s">
        <v>224</v>
      </c>
      <c r="BI170" s="300" t="s">
        <v>486</v>
      </c>
      <c r="BJ170" s="300" t="s">
        <v>4205</v>
      </c>
      <c r="BK170" s="299" t="s">
        <v>175</v>
      </c>
      <c r="BL170" s="301">
        <v>885490.13835463999</v>
      </c>
      <c r="BM170" s="299" t="s">
        <v>309</v>
      </c>
      <c r="BN170" s="301"/>
      <c r="BO170" s="304">
        <v>38737</v>
      </c>
      <c r="BP170" s="304">
        <v>47868</v>
      </c>
      <c r="BQ170" s="297" t="s">
        <v>4123</v>
      </c>
      <c r="BR170" s="297" t="s">
        <v>4760</v>
      </c>
      <c r="BS170" s="297">
        <v>38737</v>
      </c>
      <c r="BT170" s="297">
        <v>47868</v>
      </c>
      <c r="BU170" s="301">
        <v>25270.799999999999</v>
      </c>
      <c r="BV170" s="301">
        <v>29.66</v>
      </c>
      <c r="BW170" s="301">
        <v>0</v>
      </c>
    </row>
    <row r="171" spans="1:75" s="289" customFormat="1" ht="18.2" customHeight="1" x14ac:dyDescent="0.15">
      <c r="A171" s="291">
        <v>169</v>
      </c>
      <c r="B171" s="292" t="s">
        <v>305</v>
      </c>
      <c r="C171" s="292" t="s">
        <v>306</v>
      </c>
      <c r="D171" s="312">
        <v>45170</v>
      </c>
      <c r="E171" s="293" t="s">
        <v>1276</v>
      </c>
      <c r="F171" s="308">
        <v>173</v>
      </c>
      <c r="G171" s="308">
        <v>172</v>
      </c>
      <c r="H171" s="295">
        <v>126282.05</v>
      </c>
      <c r="I171" s="295">
        <v>92410.23</v>
      </c>
      <c r="J171" s="295">
        <v>0</v>
      </c>
      <c r="K171" s="295">
        <v>218692.28</v>
      </c>
      <c r="L171" s="295">
        <v>1026.5899999999999</v>
      </c>
      <c r="M171" s="295">
        <v>0</v>
      </c>
      <c r="N171" s="295">
        <v>0</v>
      </c>
      <c r="O171" s="295">
        <v>0</v>
      </c>
      <c r="P171" s="295">
        <v>0</v>
      </c>
      <c r="Q171" s="295">
        <v>0</v>
      </c>
      <c r="R171" s="295">
        <v>218692.28</v>
      </c>
      <c r="S171" s="295">
        <v>268421.27</v>
      </c>
      <c r="T171" s="295">
        <v>1071.29</v>
      </c>
      <c r="U171" s="295">
        <v>0</v>
      </c>
      <c r="V171" s="295">
        <v>0</v>
      </c>
      <c r="W171" s="295">
        <v>0</v>
      </c>
      <c r="X171" s="295">
        <v>0</v>
      </c>
      <c r="Y171" s="295">
        <v>0</v>
      </c>
      <c r="Z171" s="295">
        <v>269492.56</v>
      </c>
      <c r="AA171" s="295">
        <v>0</v>
      </c>
      <c r="AB171" s="295">
        <v>0</v>
      </c>
      <c r="AC171" s="295">
        <v>0</v>
      </c>
      <c r="AD171" s="295">
        <v>0</v>
      </c>
      <c r="AE171" s="295">
        <v>0</v>
      </c>
      <c r="AF171" s="295">
        <v>0</v>
      </c>
      <c r="AG171" s="295">
        <v>0</v>
      </c>
      <c r="AH171" s="295">
        <v>0</v>
      </c>
      <c r="AI171" s="295">
        <v>0</v>
      </c>
      <c r="AJ171" s="295">
        <v>0</v>
      </c>
      <c r="AK171" s="295">
        <v>0</v>
      </c>
      <c r="AL171" s="295">
        <v>0</v>
      </c>
      <c r="AM171" s="295">
        <v>0</v>
      </c>
      <c r="AN171" s="295">
        <v>0</v>
      </c>
      <c r="AO171" s="295">
        <v>0</v>
      </c>
      <c r="AP171" s="295">
        <v>0</v>
      </c>
      <c r="AQ171" s="295">
        <v>0</v>
      </c>
      <c r="AR171" s="295">
        <v>0</v>
      </c>
      <c r="AS171" s="295">
        <v>0</v>
      </c>
      <c r="AT171" s="295">
        <f t="shared" si="2"/>
        <v>0</v>
      </c>
      <c r="AU171" s="295">
        <v>93436.82</v>
      </c>
      <c r="AV171" s="295">
        <v>269492.56</v>
      </c>
      <c r="AW171" s="296">
        <v>88</v>
      </c>
      <c r="AX171" s="296">
        <v>300</v>
      </c>
      <c r="AY171" s="295">
        <v>926001.17</v>
      </c>
      <c r="AZ171" s="295">
        <v>227679.1</v>
      </c>
      <c r="BA171" s="294">
        <v>89.999885000000006</v>
      </c>
      <c r="BB171" s="294">
        <v>86.447460704069002</v>
      </c>
      <c r="BC171" s="294">
        <v>10.18</v>
      </c>
      <c r="BD171" s="294"/>
      <c r="BE171" s="293" t="s">
        <v>4204</v>
      </c>
      <c r="BF171" s="291"/>
      <c r="BG171" s="293" t="s">
        <v>326</v>
      </c>
      <c r="BH171" s="293" t="s">
        <v>223</v>
      </c>
      <c r="BI171" s="293" t="s">
        <v>327</v>
      </c>
      <c r="BJ171" s="293" t="s">
        <v>4205</v>
      </c>
      <c r="BK171" s="292" t="s">
        <v>175</v>
      </c>
      <c r="BL171" s="294">
        <v>1712600.23913888</v>
      </c>
      <c r="BM171" s="292" t="s">
        <v>309</v>
      </c>
      <c r="BN171" s="294"/>
      <c r="BO171" s="297">
        <v>38743</v>
      </c>
      <c r="BP171" s="297">
        <v>47874</v>
      </c>
      <c r="BQ171" s="297" t="s">
        <v>958</v>
      </c>
      <c r="BR171" s="297" t="s">
        <v>4792</v>
      </c>
      <c r="BS171" s="297">
        <v>38743</v>
      </c>
      <c r="BT171" s="297">
        <v>47874</v>
      </c>
      <c r="BU171" s="294">
        <v>74951.25</v>
      </c>
      <c r="BV171" s="294">
        <v>48.8</v>
      </c>
      <c r="BW171" s="294">
        <v>0</v>
      </c>
    </row>
    <row r="172" spans="1:75" s="289" customFormat="1" ht="18.2" customHeight="1" x14ac:dyDescent="0.15">
      <c r="A172" s="298">
        <v>170</v>
      </c>
      <c r="B172" s="299" t="s">
        <v>305</v>
      </c>
      <c r="C172" s="299" t="s">
        <v>306</v>
      </c>
      <c r="D172" s="313">
        <v>45170</v>
      </c>
      <c r="E172" s="300" t="s">
        <v>1277</v>
      </c>
      <c r="F172" s="309">
        <v>0</v>
      </c>
      <c r="G172" s="309">
        <v>0</v>
      </c>
      <c r="H172" s="302">
        <v>26042.27</v>
      </c>
      <c r="I172" s="302">
        <v>0</v>
      </c>
      <c r="J172" s="302">
        <v>0</v>
      </c>
      <c r="K172" s="302">
        <v>26042.27</v>
      </c>
      <c r="L172" s="302">
        <v>762.11</v>
      </c>
      <c r="M172" s="302">
        <v>0</v>
      </c>
      <c r="N172" s="302">
        <v>0</v>
      </c>
      <c r="O172" s="302">
        <v>762.11</v>
      </c>
      <c r="P172" s="302">
        <v>0</v>
      </c>
      <c r="Q172" s="302">
        <v>0</v>
      </c>
      <c r="R172" s="302">
        <v>25280.16</v>
      </c>
      <c r="S172" s="302">
        <v>0</v>
      </c>
      <c r="T172" s="302">
        <v>229.82</v>
      </c>
      <c r="U172" s="302">
        <v>0</v>
      </c>
      <c r="V172" s="302">
        <v>0</v>
      </c>
      <c r="W172" s="302">
        <v>229.82</v>
      </c>
      <c r="X172" s="302">
        <v>0</v>
      </c>
      <c r="Y172" s="302">
        <v>0</v>
      </c>
      <c r="Z172" s="302">
        <v>0</v>
      </c>
      <c r="AA172" s="302">
        <v>20.7</v>
      </c>
      <c r="AB172" s="302">
        <v>0</v>
      </c>
      <c r="AC172" s="302">
        <v>0</v>
      </c>
      <c r="AD172" s="302">
        <v>0</v>
      </c>
      <c r="AE172" s="302">
        <v>0</v>
      </c>
      <c r="AF172" s="302">
        <v>-49.41</v>
      </c>
      <c r="AG172" s="302">
        <v>44.05</v>
      </c>
      <c r="AH172" s="302">
        <v>121.9</v>
      </c>
      <c r="AI172" s="302">
        <v>0</v>
      </c>
      <c r="AJ172" s="302">
        <v>0</v>
      </c>
      <c r="AK172" s="302">
        <v>0</v>
      </c>
      <c r="AL172" s="302">
        <v>0</v>
      </c>
      <c r="AM172" s="302">
        <v>0</v>
      </c>
      <c r="AN172" s="302">
        <v>0</v>
      </c>
      <c r="AO172" s="302">
        <v>0</v>
      </c>
      <c r="AP172" s="302">
        <v>43.67</v>
      </c>
      <c r="AQ172" s="302">
        <v>0</v>
      </c>
      <c r="AR172" s="302">
        <v>23.57</v>
      </c>
      <c r="AS172" s="302">
        <v>0</v>
      </c>
      <c r="AT172" s="295">
        <f t="shared" si="2"/>
        <v>1149.27</v>
      </c>
      <c r="AU172" s="302">
        <v>0</v>
      </c>
      <c r="AV172" s="302">
        <v>0</v>
      </c>
      <c r="AW172" s="303">
        <v>29</v>
      </c>
      <c r="AX172" s="303">
        <v>240</v>
      </c>
      <c r="AY172" s="302">
        <v>403000.99</v>
      </c>
      <c r="AZ172" s="302">
        <v>98754.96</v>
      </c>
      <c r="BA172" s="301">
        <v>89.999780999999999</v>
      </c>
      <c r="BB172" s="301">
        <v>23.038932562424801</v>
      </c>
      <c r="BC172" s="301">
        <v>10.59</v>
      </c>
      <c r="BD172" s="301"/>
      <c r="BE172" s="300" t="s">
        <v>4204</v>
      </c>
      <c r="BF172" s="298"/>
      <c r="BG172" s="300" t="s">
        <v>317</v>
      </c>
      <c r="BH172" s="300" t="s">
        <v>390</v>
      </c>
      <c r="BI172" s="300" t="s">
        <v>404</v>
      </c>
      <c r="BJ172" s="300" t="s">
        <v>103</v>
      </c>
      <c r="BK172" s="299" t="s">
        <v>175</v>
      </c>
      <c r="BL172" s="301">
        <v>197971.35985536</v>
      </c>
      <c r="BM172" s="299" t="s">
        <v>309</v>
      </c>
      <c r="BN172" s="301"/>
      <c r="BO172" s="304">
        <v>38761</v>
      </c>
      <c r="BP172" s="304">
        <v>46066</v>
      </c>
      <c r="BQ172" s="297" t="s">
        <v>4757</v>
      </c>
      <c r="BR172" s="297" t="s">
        <v>4764</v>
      </c>
      <c r="BS172" s="297">
        <v>38761</v>
      </c>
      <c r="BT172" s="297">
        <v>46066</v>
      </c>
      <c r="BU172" s="301">
        <v>0</v>
      </c>
      <c r="BV172" s="301">
        <v>20.7</v>
      </c>
      <c r="BW172" s="301">
        <v>0</v>
      </c>
    </row>
    <row r="173" spans="1:75" s="289" customFormat="1" ht="18.2" customHeight="1" x14ac:dyDescent="0.15">
      <c r="A173" s="291">
        <v>171</v>
      </c>
      <c r="B173" s="292" t="s">
        <v>305</v>
      </c>
      <c r="C173" s="292" t="s">
        <v>306</v>
      </c>
      <c r="D173" s="312">
        <v>45170</v>
      </c>
      <c r="E173" s="293" t="s">
        <v>1278</v>
      </c>
      <c r="F173" s="308">
        <v>156</v>
      </c>
      <c r="G173" s="308">
        <v>155</v>
      </c>
      <c r="H173" s="295">
        <v>48946.04</v>
      </c>
      <c r="I173" s="295">
        <v>30208.04</v>
      </c>
      <c r="J173" s="295">
        <v>0</v>
      </c>
      <c r="K173" s="295">
        <v>79154.080000000002</v>
      </c>
      <c r="L173" s="295">
        <v>358.4</v>
      </c>
      <c r="M173" s="295">
        <v>0</v>
      </c>
      <c r="N173" s="295">
        <v>0</v>
      </c>
      <c r="O173" s="295">
        <v>0</v>
      </c>
      <c r="P173" s="295">
        <v>0</v>
      </c>
      <c r="Q173" s="295">
        <v>0</v>
      </c>
      <c r="R173" s="295">
        <v>79154.080000000002</v>
      </c>
      <c r="S173" s="295">
        <v>92173.27</v>
      </c>
      <c r="T173" s="295">
        <v>431.95</v>
      </c>
      <c r="U173" s="295">
        <v>0</v>
      </c>
      <c r="V173" s="295">
        <v>0</v>
      </c>
      <c r="W173" s="295">
        <v>0</v>
      </c>
      <c r="X173" s="295">
        <v>0</v>
      </c>
      <c r="Y173" s="295">
        <v>0</v>
      </c>
      <c r="Z173" s="295">
        <v>92605.22</v>
      </c>
      <c r="AA173" s="295">
        <v>0</v>
      </c>
      <c r="AB173" s="295">
        <v>0</v>
      </c>
      <c r="AC173" s="295">
        <v>0</v>
      </c>
      <c r="AD173" s="295">
        <v>0</v>
      </c>
      <c r="AE173" s="295">
        <v>0</v>
      </c>
      <c r="AF173" s="295">
        <v>0</v>
      </c>
      <c r="AG173" s="295">
        <v>0</v>
      </c>
      <c r="AH173" s="295">
        <v>0</v>
      </c>
      <c r="AI173" s="295">
        <v>0</v>
      </c>
      <c r="AJ173" s="295">
        <v>0</v>
      </c>
      <c r="AK173" s="295">
        <v>0</v>
      </c>
      <c r="AL173" s="295">
        <v>0</v>
      </c>
      <c r="AM173" s="295">
        <v>0</v>
      </c>
      <c r="AN173" s="295">
        <v>0</v>
      </c>
      <c r="AO173" s="295">
        <v>0</v>
      </c>
      <c r="AP173" s="295">
        <v>0</v>
      </c>
      <c r="AQ173" s="295">
        <v>0</v>
      </c>
      <c r="AR173" s="295">
        <v>0</v>
      </c>
      <c r="AS173" s="295">
        <v>0</v>
      </c>
      <c r="AT173" s="295">
        <f t="shared" si="2"/>
        <v>0</v>
      </c>
      <c r="AU173" s="295">
        <v>30566.44</v>
      </c>
      <c r="AV173" s="295">
        <v>92605.22</v>
      </c>
      <c r="AW173" s="296">
        <v>89</v>
      </c>
      <c r="AX173" s="296">
        <v>300</v>
      </c>
      <c r="AY173" s="295">
        <v>339448.86</v>
      </c>
      <c r="AZ173" s="295">
        <v>83141.11</v>
      </c>
      <c r="BA173" s="294">
        <v>90.000303000000002</v>
      </c>
      <c r="BB173" s="294">
        <v>85.684340558915295</v>
      </c>
      <c r="BC173" s="294">
        <v>10.59</v>
      </c>
      <c r="BD173" s="294"/>
      <c r="BE173" s="293" t="s">
        <v>4204</v>
      </c>
      <c r="BF173" s="291"/>
      <c r="BG173" s="293" t="s">
        <v>315</v>
      </c>
      <c r="BH173" s="293" t="s">
        <v>179</v>
      </c>
      <c r="BI173" s="293" t="s">
        <v>332</v>
      </c>
      <c r="BJ173" s="293" t="s">
        <v>4205</v>
      </c>
      <c r="BK173" s="292" t="s">
        <v>175</v>
      </c>
      <c r="BL173" s="294">
        <v>619863.19927167997</v>
      </c>
      <c r="BM173" s="292" t="s">
        <v>309</v>
      </c>
      <c r="BN173" s="294"/>
      <c r="BO173" s="297">
        <v>38765</v>
      </c>
      <c r="BP173" s="297">
        <v>47896</v>
      </c>
      <c r="BQ173" s="297" t="s">
        <v>947</v>
      </c>
      <c r="BR173" s="297" t="s">
        <v>4774</v>
      </c>
      <c r="BS173" s="297">
        <v>38765</v>
      </c>
      <c r="BT173" s="297">
        <v>47896</v>
      </c>
      <c r="BU173" s="294">
        <v>24845.85</v>
      </c>
      <c r="BV173" s="294">
        <v>17.3</v>
      </c>
      <c r="BW173" s="294">
        <v>0</v>
      </c>
    </row>
    <row r="174" spans="1:75" s="289" customFormat="1" ht="18.2" customHeight="1" x14ac:dyDescent="0.15">
      <c r="A174" s="298">
        <v>172</v>
      </c>
      <c r="B174" s="299" t="s">
        <v>305</v>
      </c>
      <c r="C174" s="299" t="s">
        <v>306</v>
      </c>
      <c r="D174" s="313">
        <v>45170</v>
      </c>
      <c r="E174" s="300" t="s">
        <v>1279</v>
      </c>
      <c r="F174" s="309">
        <v>178</v>
      </c>
      <c r="G174" s="309">
        <v>177</v>
      </c>
      <c r="H174" s="302">
        <v>139982.72</v>
      </c>
      <c r="I174" s="302">
        <v>93865.08</v>
      </c>
      <c r="J174" s="302">
        <v>0</v>
      </c>
      <c r="K174" s="302">
        <v>233847.8</v>
      </c>
      <c r="L174" s="302">
        <v>1026.4100000000001</v>
      </c>
      <c r="M174" s="302">
        <v>0</v>
      </c>
      <c r="N174" s="302">
        <v>0</v>
      </c>
      <c r="O174" s="302">
        <v>0</v>
      </c>
      <c r="P174" s="302">
        <v>0</v>
      </c>
      <c r="Q174" s="302">
        <v>0</v>
      </c>
      <c r="R174" s="302">
        <v>233847.8</v>
      </c>
      <c r="S174" s="302">
        <v>296450.7</v>
      </c>
      <c r="T174" s="302">
        <v>1187.52</v>
      </c>
      <c r="U174" s="302">
        <v>0</v>
      </c>
      <c r="V174" s="302">
        <v>0</v>
      </c>
      <c r="W174" s="302">
        <v>0</v>
      </c>
      <c r="X174" s="302">
        <v>0</v>
      </c>
      <c r="Y174" s="302">
        <v>0</v>
      </c>
      <c r="Z174" s="302">
        <v>297638.21999999997</v>
      </c>
      <c r="AA174" s="302">
        <v>0</v>
      </c>
      <c r="AB174" s="302">
        <v>0</v>
      </c>
      <c r="AC174" s="302">
        <v>0</v>
      </c>
      <c r="AD174" s="302">
        <v>0</v>
      </c>
      <c r="AE174" s="302">
        <v>0</v>
      </c>
      <c r="AF174" s="302">
        <v>0</v>
      </c>
      <c r="AG174" s="302">
        <v>0</v>
      </c>
      <c r="AH174" s="302">
        <v>0</v>
      </c>
      <c r="AI174" s="302">
        <v>0</v>
      </c>
      <c r="AJ174" s="302">
        <v>0</v>
      </c>
      <c r="AK174" s="302">
        <v>0</v>
      </c>
      <c r="AL174" s="302">
        <v>0</v>
      </c>
      <c r="AM174" s="302">
        <v>0</v>
      </c>
      <c r="AN174" s="302">
        <v>0</v>
      </c>
      <c r="AO174" s="302">
        <v>0</v>
      </c>
      <c r="AP174" s="302">
        <v>0</v>
      </c>
      <c r="AQ174" s="302">
        <v>0</v>
      </c>
      <c r="AR174" s="302">
        <v>0</v>
      </c>
      <c r="AS174" s="302">
        <v>0</v>
      </c>
      <c r="AT174" s="295">
        <f t="shared" si="2"/>
        <v>0</v>
      </c>
      <c r="AU174" s="302">
        <v>94891.49</v>
      </c>
      <c r="AV174" s="302">
        <v>297638.21999999997</v>
      </c>
      <c r="AW174" s="303">
        <v>90</v>
      </c>
      <c r="AX174" s="303">
        <v>300</v>
      </c>
      <c r="AY174" s="302">
        <v>1003998.75</v>
      </c>
      <c r="AZ174" s="302">
        <v>240273.09</v>
      </c>
      <c r="BA174" s="301">
        <v>88.047921000000002</v>
      </c>
      <c r="BB174" s="301">
        <v>85.693377566434094</v>
      </c>
      <c r="BC174" s="301">
        <v>10.18</v>
      </c>
      <c r="BD174" s="301"/>
      <c r="BE174" s="300" t="s">
        <v>4204</v>
      </c>
      <c r="BF174" s="298"/>
      <c r="BG174" s="300" t="s">
        <v>326</v>
      </c>
      <c r="BH174" s="300" t="s">
        <v>223</v>
      </c>
      <c r="BI174" s="300" t="s">
        <v>327</v>
      </c>
      <c r="BJ174" s="300" t="s">
        <v>4205</v>
      </c>
      <c r="BK174" s="299" t="s">
        <v>175</v>
      </c>
      <c r="BL174" s="301">
        <v>1831284.5711888</v>
      </c>
      <c r="BM174" s="299" t="s">
        <v>309</v>
      </c>
      <c r="BN174" s="301"/>
      <c r="BO174" s="304">
        <v>38778</v>
      </c>
      <c r="BP174" s="304">
        <v>47909</v>
      </c>
      <c r="BQ174" s="297" t="s">
        <v>929</v>
      </c>
      <c r="BR174" s="297" t="s">
        <v>4777</v>
      </c>
      <c r="BS174" s="297">
        <v>38778</v>
      </c>
      <c r="BT174" s="297">
        <v>47909</v>
      </c>
      <c r="BU174" s="301">
        <v>81122.62</v>
      </c>
      <c r="BV174" s="301">
        <v>51.5</v>
      </c>
      <c r="BW174" s="301">
        <v>0</v>
      </c>
    </row>
    <row r="175" spans="1:75" s="289" customFormat="1" ht="18.2" customHeight="1" x14ac:dyDescent="0.15">
      <c r="A175" s="291">
        <v>173</v>
      </c>
      <c r="B175" s="292" t="s">
        <v>305</v>
      </c>
      <c r="C175" s="292" t="s">
        <v>306</v>
      </c>
      <c r="D175" s="312">
        <v>45170</v>
      </c>
      <c r="E175" s="293" t="s">
        <v>1280</v>
      </c>
      <c r="F175" s="308">
        <v>166</v>
      </c>
      <c r="G175" s="308">
        <v>165</v>
      </c>
      <c r="H175" s="295">
        <v>97629.96</v>
      </c>
      <c r="I175" s="295">
        <v>63446.28</v>
      </c>
      <c r="J175" s="295">
        <v>0</v>
      </c>
      <c r="K175" s="295">
        <v>161076.24</v>
      </c>
      <c r="L175" s="295">
        <v>715.85</v>
      </c>
      <c r="M175" s="295">
        <v>0</v>
      </c>
      <c r="N175" s="295">
        <v>0</v>
      </c>
      <c r="O175" s="295">
        <v>0</v>
      </c>
      <c r="P175" s="295">
        <v>0</v>
      </c>
      <c r="Q175" s="295">
        <v>0</v>
      </c>
      <c r="R175" s="295">
        <v>161076.24</v>
      </c>
      <c r="S175" s="295">
        <v>190621.17</v>
      </c>
      <c r="T175" s="295">
        <v>828.23</v>
      </c>
      <c r="U175" s="295">
        <v>0</v>
      </c>
      <c r="V175" s="295">
        <v>0</v>
      </c>
      <c r="W175" s="295">
        <v>0</v>
      </c>
      <c r="X175" s="295">
        <v>0</v>
      </c>
      <c r="Y175" s="295">
        <v>0</v>
      </c>
      <c r="Z175" s="295">
        <v>191449.4</v>
      </c>
      <c r="AA175" s="295">
        <v>0</v>
      </c>
      <c r="AB175" s="295">
        <v>0</v>
      </c>
      <c r="AC175" s="295">
        <v>0</v>
      </c>
      <c r="AD175" s="295">
        <v>0</v>
      </c>
      <c r="AE175" s="295">
        <v>0</v>
      </c>
      <c r="AF175" s="295">
        <v>0</v>
      </c>
      <c r="AG175" s="295">
        <v>0</v>
      </c>
      <c r="AH175" s="295">
        <v>0</v>
      </c>
      <c r="AI175" s="295">
        <v>0</v>
      </c>
      <c r="AJ175" s="295">
        <v>0</v>
      </c>
      <c r="AK175" s="295">
        <v>0</v>
      </c>
      <c r="AL175" s="295">
        <v>0</v>
      </c>
      <c r="AM175" s="295">
        <v>0</v>
      </c>
      <c r="AN175" s="295">
        <v>0</v>
      </c>
      <c r="AO175" s="295">
        <v>0</v>
      </c>
      <c r="AP175" s="295">
        <v>0</v>
      </c>
      <c r="AQ175" s="295">
        <v>0</v>
      </c>
      <c r="AR175" s="295">
        <v>0</v>
      </c>
      <c r="AS175" s="295">
        <v>0</v>
      </c>
      <c r="AT175" s="295">
        <f t="shared" si="2"/>
        <v>0</v>
      </c>
      <c r="AU175" s="295">
        <v>64162.13</v>
      </c>
      <c r="AV175" s="295">
        <v>191449.4</v>
      </c>
      <c r="AW175" s="296">
        <v>90</v>
      </c>
      <c r="AX175" s="296">
        <v>300</v>
      </c>
      <c r="AY175" s="295">
        <v>685075.64</v>
      </c>
      <c r="AZ175" s="295">
        <v>167575.82</v>
      </c>
      <c r="BA175" s="294">
        <v>90.000172000000006</v>
      </c>
      <c r="BB175" s="294">
        <v>86.509433790109298</v>
      </c>
      <c r="BC175" s="294">
        <v>10.18</v>
      </c>
      <c r="BD175" s="294"/>
      <c r="BE175" s="293" t="s">
        <v>4204</v>
      </c>
      <c r="BF175" s="291"/>
      <c r="BG175" s="293" t="s">
        <v>312</v>
      </c>
      <c r="BH175" s="293" t="s">
        <v>230</v>
      </c>
      <c r="BI175" s="293" t="s">
        <v>322</v>
      </c>
      <c r="BJ175" s="293" t="s">
        <v>4205</v>
      </c>
      <c r="BK175" s="292" t="s">
        <v>175</v>
      </c>
      <c r="BL175" s="294">
        <v>1261403.4987590399</v>
      </c>
      <c r="BM175" s="292" t="s">
        <v>309</v>
      </c>
      <c r="BN175" s="294"/>
      <c r="BO175" s="297">
        <v>38779</v>
      </c>
      <c r="BP175" s="297">
        <v>47910</v>
      </c>
      <c r="BQ175" s="297" t="s">
        <v>4123</v>
      </c>
      <c r="BR175" s="297" t="s">
        <v>4760</v>
      </c>
      <c r="BS175" s="297">
        <v>38779</v>
      </c>
      <c r="BT175" s="297">
        <v>47910</v>
      </c>
      <c r="BU175" s="294">
        <v>53077.73</v>
      </c>
      <c r="BV175" s="294">
        <v>35.92</v>
      </c>
      <c r="BW175" s="294">
        <v>0</v>
      </c>
    </row>
    <row r="176" spans="1:75" s="289" customFormat="1" ht="18.2" customHeight="1" x14ac:dyDescent="0.15">
      <c r="A176" s="298">
        <v>174</v>
      </c>
      <c r="B176" s="299" t="s">
        <v>305</v>
      </c>
      <c r="C176" s="299" t="s">
        <v>306</v>
      </c>
      <c r="D176" s="313">
        <v>45170</v>
      </c>
      <c r="E176" s="300" t="s">
        <v>1281</v>
      </c>
      <c r="F176" s="309">
        <v>182</v>
      </c>
      <c r="G176" s="309">
        <v>181</v>
      </c>
      <c r="H176" s="302">
        <v>76071.83</v>
      </c>
      <c r="I176" s="302">
        <v>51498.46</v>
      </c>
      <c r="J176" s="302">
        <v>0</v>
      </c>
      <c r="K176" s="302">
        <v>127570.29</v>
      </c>
      <c r="L176" s="302">
        <v>557.78</v>
      </c>
      <c r="M176" s="302">
        <v>0</v>
      </c>
      <c r="N176" s="302">
        <v>0</v>
      </c>
      <c r="O176" s="302">
        <v>0</v>
      </c>
      <c r="P176" s="302">
        <v>0</v>
      </c>
      <c r="Q176" s="302">
        <v>0</v>
      </c>
      <c r="R176" s="302">
        <v>127570.29</v>
      </c>
      <c r="S176" s="302">
        <v>166266.26999999999</v>
      </c>
      <c r="T176" s="302">
        <v>645.34</v>
      </c>
      <c r="U176" s="302">
        <v>0</v>
      </c>
      <c r="V176" s="302">
        <v>0</v>
      </c>
      <c r="W176" s="302">
        <v>0</v>
      </c>
      <c r="X176" s="302">
        <v>0</v>
      </c>
      <c r="Y176" s="302">
        <v>0</v>
      </c>
      <c r="Z176" s="302">
        <v>166911.60999999999</v>
      </c>
      <c r="AA176" s="302">
        <v>0</v>
      </c>
      <c r="AB176" s="302">
        <v>0</v>
      </c>
      <c r="AC176" s="302">
        <v>0</v>
      </c>
      <c r="AD176" s="302">
        <v>0</v>
      </c>
      <c r="AE176" s="302">
        <v>0</v>
      </c>
      <c r="AF176" s="302">
        <v>0</v>
      </c>
      <c r="AG176" s="302">
        <v>0</v>
      </c>
      <c r="AH176" s="302">
        <v>0</v>
      </c>
      <c r="AI176" s="302">
        <v>0</v>
      </c>
      <c r="AJ176" s="302">
        <v>0</v>
      </c>
      <c r="AK176" s="302">
        <v>0</v>
      </c>
      <c r="AL176" s="302">
        <v>0</v>
      </c>
      <c r="AM176" s="302">
        <v>0</v>
      </c>
      <c r="AN176" s="302">
        <v>0</v>
      </c>
      <c r="AO176" s="302">
        <v>0</v>
      </c>
      <c r="AP176" s="302">
        <v>0</v>
      </c>
      <c r="AQ176" s="302">
        <v>0</v>
      </c>
      <c r="AR176" s="302">
        <v>0</v>
      </c>
      <c r="AS176" s="302">
        <v>0</v>
      </c>
      <c r="AT176" s="295">
        <f t="shared" si="2"/>
        <v>0</v>
      </c>
      <c r="AU176" s="302">
        <v>52056.24</v>
      </c>
      <c r="AV176" s="302">
        <v>166911.60999999999</v>
      </c>
      <c r="AW176" s="303">
        <v>90</v>
      </c>
      <c r="AX176" s="303">
        <v>300</v>
      </c>
      <c r="AY176" s="302">
        <v>533799.37</v>
      </c>
      <c r="AZ176" s="302">
        <v>130572.15</v>
      </c>
      <c r="BA176" s="301">
        <v>90.000102999999996</v>
      </c>
      <c r="BB176" s="301">
        <v>87.930996309242602</v>
      </c>
      <c r="BC176" s="301">
        <v>10.18</v>
      </c>
      <c r="BD176" s="301"/>
      <c r="BE176" s="300" t="s">
        <v>4204</v>
      </c>
      <c r="BF176" s="298"/>
      <c r="BG176" s="300" t="s">
        <v>315</v>
      </c>
      <c r="BH176" s="300" t="s">
        <v>192</v>
      </c>
      <c r="BI176" s="300" t="s">
        <v>367</v>
      </c>
      <c r="BJ176" s="300" t="s">
        <v>4205</v>
      </c>
      <c r="BK176" s="299" t="s">
        <v>175</v>
      </c>
      <c r="BL176" s="301">
        <v>999015.18773783999</v>
      </c>
      <c r="BM176" s="299" t="s">
        <v>309</v>
      </c>
      <c r="BN176" s="301"/>
      <c r="BO176" s="304">
        <v>38779</v>
      </c>
      <c r="BP176" s="304">
        <v>47910</v>
      </c>
      <c r="BQ176" s="297" t="s">
        <v>1021</v>
      </c>
      <c r="BR176" s="297" t="s">
        <v>4799</v>
      </c>
      <c r="BS176" s="297">
        <v>38779</v>
      </c>
      <c r="BT176" s="297">
        <v>47910</v>
      </c>
      <c r="BU176" s="301">
        <v>44730.559999999998</v>
      </c>
      <c r="BV176" s="301">
        <v>27.99</v>
      </c>
      <c r="BW176" s="301">
        <v>0</v>
      </c>
    </row>
    <row r="177" spans="1:75" s="289" customFormat="1" ht="18.2" customHeight="1" x14ac:dyDescent="0.15">
      <c r="A177" s="291">
        <v>175</v>
      </c>
      <c r="B177" s="292" t="s">
        <v>305</v>
      </c>
      <c r="C177" s="292" t="s">
        <v>306</v>
      </c>
      <c r="D177" s="312">
        <v>45170</v>
      </c>
      <c r="E177" s="293" t="s">
        <v>1282</v>
      </c>
      <c r="F177" s="308">
        <v>179</v>
      </c>
      <c r="G177" s="308">
        <v>178</v>
      </c>
      <c r="H177" s="295">
        <v>59863.47</v>
      </c>
      <c r="I177" s="295">
        <v>38651.699999999997</v>
      </c>
      <c r="J177" s="295">
        <v>0</v>
      </c>
      <c r="K177" s="295">
        <v>98515.17</v>
      </c>
      <c r="L177" s="295">
        <v>431.39</v>
      </c>
      <c r="M177" s="295">
        <v>0</v>
      </c>
      <c r="N177" s="295">
        <v>0</v>
      </c>
      <c r="O177" s="295">
        <v>0</v>
      </c>
      <c r="P177" s="295">
        <v>0</v>
      </c>
      <c r="Q177" s="295">
        <v>0</v>
      </c>
      <c r="R177" s="295">
        <v>98515.17</v>
      </c>
      <c r="S177" s="295">
        <v>132173.1</v>
      </c>
      <c r="T177" s="295">
        <v>528.29999999999995</v>
      </c>
      <c r="U177" s="295">
        <v>0</v>
      </c>
      <c r="V177" s="295">
        <v>0</v>
      </c>
      <c r="W177" s="295">
        <v>0</v>
      </c>
      <c r="X177" s="295">
        <v>0</v>
      </c>
      <c r="Y177" s="295">
        <v>0</v>
      </c>
      <c r="Z177" s="295">
        <v>132701.4</v>
      </c>
      <c r="AA177" s="295">
        <v>0</v>
      </c>
      <c r="AB177" s="295">
        <v>0</v>
      </c>
      <c r="AC177" s="295">
        <v>0</v>
      </c>
      <c r="AD177" s="295">
        <v>0</v>
      </c>
      <c r="AE177" s="295">
        <v>0</v>
      </c>
      <c r="AF177" s="295">
        <v>0</v>
      </c>
      <c r="AG177" s="295">
        <v>0</v>
      </c>
      <c r="AH177" s="295">
        <v>0</v>
      </c>
      <c r="AI177" s="295">
        <v>0</v>
      </c>
      <c r="AJ177" s="295">
        <v>0</v>
      </c>
      <c r="AK177" s="295">
        <v>0</v>
      </c>
      <c r="AL177" s="295">
        <v>0</v>
      </c>
      <c r="AM177" s="295">
        <v>0</v>
      </c>
      <c r="AN177" s="295">
        <v>0</v>
      </c>
      <c r="AO177" s="295">
        <v>0</v>
      </c>
      <c r="AP177" s="295">
        <v>0</v>
      </c>
      <c r="AQ177" s="295">
        <v>0</v>
      </c>
      <c r="AR177" s="295">
        <v>0</v>
      </c>
      <c r="AS177" s="295">
        <v>0</v>
      </c>
      <c r="AT177" s="295">
        <f t="shared" si="2"/>
        <v>0</v>
      </c>
      <c r="AU177" s="295">
        <v>39083.089999999997</v>
      </c>
      <c r="AV177" s="295">
        <v>132701.4</v>
      </c>
      <c r="AW177" s="296">
        <v>90</v>
      </c>
      <c r="AX177" s="296">
        <v>300</v>
      </c>
      <c r="AY177" s="295">
        <v>448000.54</v>
      </c>
      <c r="AZ177" s="295">
        <v>100954.68</v>
      </c>
      <c r="BA177" s="294">
        <v>82.928918999999993</v>
      </c>
      <c r="BB177" s="294">
        <v>80.924990829560599</v>
      </c>
      <c r="BC177" s="294">
        <v>10.59</v>
      </c>
      <c r="BD177" s="294"/>
      <c r="BE177" s="293" t="s">
        <v>4204</v>
      </c>
      <c r="BF177" s="291"/>
      <c r="BG177" s="293" t="s">
        <v>317</v>
      </c>
      <c r="BH177" s="293" t="s">
        <v>390</v>
      </c>
      <c r="BI177" s="293" t="s">
        <v>404</v>
      </c>
      <c r="BJ177" s="293" t="s">
        <v>4205</v>
      </c>
      <c r="BK177" s="292" t="s">
        <v>175</v>
      </c>
      <c r="BL177" s="294">
        <v>771481.75372631999</v>
      </c>
      <c r="BM177" s="292" t="s">
        <v>309</v>
      </c>
      <c r="BN177" s="294"/>
      <c r="BO177" s="297">
        <v>38800</v>
      </c>
      <c r="BP177" s="297">
        <v>47931</v>
      </c>
      <c r="BQ177" s="297" t="s">
        <v>959</v>
      </c>
      <c r="BR177" s="297" t="s">
        <v>4784</v>
      </c>
      <c r="BS177" s="297">
        <v>38800</v>
      </c>
      <c r="BT177" s="297">
        <v>47931</v>
      </c>
      <c r="BU177" s="294">
        <v>34682.83</v>
      </c>
      <c r="BV177" s="294">
        <v>21.01</v>
      </c>
      <c r="BW177" s="294">
        <v>0</v>
      </c>
    </row>
    <row r="178" spans="1:75" s="289" customFormat="1" ht="18.2" customHeight="1" x14ac:dyDescent="0.15">
      <c r="A178" s="298">
        <v>176</v>
      </c>
      <c r="B178" s="299" t="s">
        <v>305</v>
      </c>
      <c r="C178" s="299" t="s">
        <v>306</v>
      </c>
      <c r="D178" s="313">
        <v>45170</v>
      </c>
      <c r="E178" s="300" t="s">
        <v>1283</v>
      </c>
      <c r="F178" s="309">
        <v>131</v>
      </c>
      <c r="G178" s="309">
        <v>130</v>
      </c>
      <c r="H178" s="302">
        <v>59035.7</v>
      </c>
      <c r="I178" s="302">
        <v>108987.96</v>
      </c>
      <c r="J178" s="302">
        <v>0</v>
      </c>
      <c r="K178" s="302">
        <v>168023.66</v>
      </c>
      <c r="L178" s="302">
        <v>1387.17</v>
      </c>
      <c r="M178" s="302">
        <v>0</v>
      </c>
      <c r="N178" s="302">
        <v>0</v>
      </c>
      <c r="O178" s="302">
        <v>0</v>
      </c>
      <c r="P178" s="302">
        <v>0</v>
      </c>
      <c r="Q178" s="302">
        <v>0</v>
      </c>
      <c r="R178" s="302">
        <v>168023.66</v>
      </c>
      <c r="S178" s="302">
        <v>136450.74</v>
      </c>
      <c r="T178" s="302">
        <v>500.82</v>
      </c>
      <c r="U178" s="302">
        <v>0</v>
      </c>
      <c r="V178" s="302">
        <v>0</v>
      </c>
      <c r="W178" s="302">
        <v>0</v>
      </c>
      <c r="X178" s="302">
        <v>0</v>
      </c>
      <c r="Y178" s="302">
        <v>0</v>
      </c>
      <c r="Z178" s="302">
        <v>136951.56</v>
      </c>
      <c r="AA178" s="302">
        <v>0</v>
      </c>
      <c r="AB178" s="302">
        <v>0</v>
      </c>
      <c r="AC178" s="302">
        <v>0</v>
      </c>
      <c r="AD178" s="302">
        <v>0</v>
      </c>
      <c r="AE178" s="302">
        <v>0</v>
      </c>
      <c r="AF178" s="302">
        <v>0</v>
      </c>
      <c r="AG178" s="302">
        <v>0</v>
      </c>
      <c r="AH178" s="302">
        <v>0</v>
      </c>
      <c r="AI178" s="302">
        <v>0</v>
      </c>
      <c r="AJ178" s="302">
        <v>0</v>
      </c>
      <c r="AK178" s="302">
        <v>0</v>
      </c>
      <c r="AL178" s="302">
        <v>0</v>
      </c>
      <c r="AM178" s="302">
        <v>0</v>
      </c>
      <c r="AN178" s="302">
        <v>0</v>
      </c>
      <c r="AO178" s="302">
        <v>0</v>
      </c>
      <c r="AP178" s="302">
        <v>0</v>
      </c>
      <c r="AQ178" s="302">
        <v>0</v>
      </c>
      <c r="AR178" s="302">
        <v>0</v>
      </c>
      <c r="AS178" s="302">
        <v>0</v>
      </c>
      <c r="AT178" s="295">
        <f t="shared" si="2"/>
        <v>0</v>
      </c>
      <c r="AU178" s="302">
        <v>110375.13</v>
      </c>
      <c r="AV178" s="302">
        <v>136951.56</v>
      </c>
      <c r="AW178" s="303">
        <v>90</v>
      </c>
      <c r="AX178" s="303">
        <v>300</v>
      </c>
      <c r="AY178" s="302">
        <v>1062003.21</v>
      </c>
      <c r="AZ178" s="302">
        <v>204900</v>
      </c>
      <c r="BA178" s="301">
        <v>71.007147000000003</v>
      </c>
      <c r="BB178" s="301">
        <v>58.227821986813197</v>
      </c>
      <c r="BC178" s="301">
        <v>10.18</v>
      </c>
      <c r="BD178" s="301"/>
      <c r="BE178" s="300" t="s">
        <v>4204</v>
      </c>
      <c r="BF178" s="298"/>
      <c r="BG178" s="300" t="s">
        <v>315</v>
      </c>
      <c r="BH178" s="300" t="s">
        <v>179</v>
      </c>
      <c r="BI178" s="300" t="s">
        <v>316</v>
      </c>
      <c r="BJ178" s="300" t="s">
        <v>4205</v>
      </c>
      <c r="BK178" s="299" t="s">
        <v>175</v>
      </c>
      <c r="BL178" s="301">
        <v>1315809.41173136</v>
      </c>
      <c r="BM178" s="299" t="s">
        <v>309</v>
      </c>
      <c r="BN178" s="301"/>
      <c r="BO178" s="304">
        <v>38804</v>
      </c>
      <c r="BP178" s="304">
        <v>47935</v>
      </c>
      <c r="BQ178" s="297" t="s">
        <v>4123</v>
      </c>
      <c r="BR178" s="297" t="s">
        <v>4760</v>
      </c>
      <c r="BS178" s="297">
        <v>38804</v>
      </c>
      <c r="BT178" s="297">
        <v>47935</v>
      </c>
      <c r="BU178" s="301">
        <v>52349.59</v>
      </c>
      <c r="BV178" s="301">
        <v>43.92</v>
      </c>
      <c r="BW178" s="301">
        <v>0</v>
      </c>
    </row>
    <row r="179" spans="1:75" s="289" customFormat="1" ht="18.2" customHeight="1" x14ac:dyDescent="0.15">
      <c r="A179" s="291">
        <v>177</v>
      </c>
      <c r="B179" s="292" t="s">
        <v>305</v>
      </c>
      <c r="C179" s="292" t="s">
        <v>306</v>
      </c>
      <c r="D179" s="312">
        <v>45170</v>
      </c>
      <c r="E179" s="293" t="s">
        <v>1284</v>
      </c>
      <c r="F179" s="308">
        <v>163</v>
      </c>
      <c r="G179" s="308">
        <v>162</v>
      </c>
      <c r="H179" s="295">
        <v>49566.5</v>
      </c>
      <c r="I179" s="295">
        <v>123269.16</v>
      </c>
      <c r="J179" s="295">
        <v>0</v>
      </c>
      <c r="K179" s="295">
        <v>172835.66</v>
      </c>
      <c r="L179" s="295">
        <v>1404.69</v>
      </c>
      <c r="M179" s="295">
        <v>0</v>
      </c>
      <c r="N179" s="295">
        <v>0</v>
      </c>
      <c r="O179" s="295">
        <v>0</v>
      </c>
      <c r="P179" s="295">
        <v>0</v>
      </c>
      <c r="Q179" s="295">
        <v>0</v>
      </c>
      <c r="R179" s="295">
        <v>172835.66</v>
      </c>
      <c r="S179" s="295">
        <v>170767.72</v>
      </c>
      <c r="T179" s="295">
        <v>420.49</v>
      </c>
      <c r="U179" s="295">
        <v>0</v>
      </c>
      <c r="V179" s="295">
        <v>0</v>
      </c>
      <c r="W179" s="295">
        <v>0</v>
      </c>
      <c r="X179" s="295">
        <v>0</v>
      </c>
      <c r="Y179" s="295">
        <v>0</v>
      </c>
      <c r="Z179" s="295">
        <v>171188.21</v>
      </c>
      <c r="AA179" s="295">
        <v>0</v>
      </c>
      <c r="AB179" s="295">
        <v>0</v>
      </c>
      <c r="AC179" s="295">
        <v>0</v>
      </c>
      <c r="AD179" s="295">
        <v>0</v>
      </c>
      <c r="AE179" s="295">
        <v>0</v>
      </c>
      <c r="AF179" s="295">
        <v>0</v>
      </c>
      <c r="AG179" s="295">
        <v>0</v>
      </c>
      <c r="AH179" s="295">
        <v>0</v>
      </c>
      <c r="AI179" s="295">
        <v>0</v>
      </c>
      <c r="AJ179" s="295">
        <v>0</v>
      </c>
      <c r="AK179" s="295">
        <v>0</v>
      </c>
      <c r="AL179" s="295">
        <v>0</v>
      </c>
      <c r="AM179" s="295">
        <v>0</v>
      </c>
      <c r="AN179" s="295">
        <v>0</v>
      </c>
      <c r="AO179" s="295">
        <v>0</v>
      </c>
      <c r="AP179" s="295">
        <v>0</v>
      </c>
      <c r="AQ179" s="295">
        <v>0</v>
      </c>
      <c r="AR179" s="295">
        <v>0</v>
      </c>
      <c r="AS179" s="295">
        <v>0</v>
      </c>
      <c r="AT179" s="295">
        <f t="shared" si="2"/>
        <v>0</v>
      </c>
      <c r="AU179" s="295">
        <v>124673.85</v>
      </c>
      <c r="AV179" s="295">
        <v>171188.21</v>
      </c>
      <c r="AW179" s="296">
        <v>30</v>
      </c>
      <c r="AX179" s="296">
        <v>240</v>
      </c>
      <c r="AY179" s="295">
        <v>763985.96</v>
      </c>
      <c r="AZ179" s="295">
        <v>186818.65</v>
      </c>
      <c r="BA179" s="294">
        <v>90.000119999999995</v>
      </c>
      <c r="BB179" s="294">
        <v>83.263796951103103</v>
      </c>
      <c r="BC179" s="294">
        <v>10.18</v>
      </c>
      <c r="BD179" s="294"/>
      <c r="BE179" s="293" t="s">
        <v>4204</v>
      </c>
      <c r="BF179" s="291"/>
      <c r="BG179" s="293" t="s">
        <v>376</v>
      </c>
      <c r="BH179" s="293" t="s">
        <v>195</v>
      </c>
      <c r="BI179" s="293" t="s">
        <v>491</v>
      </c>
      <c r="BJ179" s="293" t="s">
        <v>4205</v>
      </c>
      <c r="BK179" s="292" t="s">
        <v>175</v>
      </c>
      <c r="BL179" s="294">
        <v>1353492.6456833601</v>
      </c>
      <c r="BM179" s="292" t="s">
        <v>309</v>
      </c>
      <c r="BN179" s="294"/>
      <c r="BO179" s="297">
        <v>38806</v>
      </c>
      <c r="BP179" s="297">
        <v>46111</v>
      </c>
      <c r="BQ179" s="297" t="s">
        <v>4033</v>
      </c>
      <c r="BR179" s="297" t="s">
        <v>4759</v>
      </c>
      <c r="BS179" s="297">
        <v>38806</v>
      </c>
      <c r="BT179" s="297">
        <v>46111</v>
      </c>
      <c r="BU179" s="294">
        <v>57037.7</v>
      </c>
      <c r="BV179" s="294">
        <v>40.33</v>
      </c>
      <c r="BW179" s="294">
        <v>0</v>
      </c>
    </row>
    <row r="180" spans="1:75" s="289" customFormat="1" ht="18.2" customHeight="1" x14ac:dyDescent="0.15">
      <c r="A180" s="298">
        <v>178</v>
      </c>
      <c r="B180" s="299" t="s">
        <v>305</v>
      </c>
      <c r="C180" s="299" t="s">
        <v>306</v>
      </c>
      <c r="D180" s="313">
        <v>45170</v>
      </c>
      <c r="E180" s="300" t="s">
        <v>1285</v>
      </c>
      <c r="F180" s="309">
        <v>152</v>
      </c>
      <c r="G180" s="309">
        <v>151</v>
      </c>
      <c r="H180" s="302">
        <v>99012.22</v>
      </c>
      <c r="I180" s="302">
        <v>61679.519999999997</v>
      </c>
      <c r="J180" s="302">
        <v>0</v>
      </c>
      <c r="K180" s="302">
        <v>160691.74</v>
      </c>
      <c r="L180" s="302">
        <v>726</v>
      </c>
      <c r="M180" s="302">
        <v>0</v>
      </c>
      <c r="N180" s="302">
        <v>0</v>
      </c>
      <c r="O180" s="302">
        <v>0</v>
      </c>
      <c r="P180" s="302">
        <v>0</v>
      </c>
      <c r="Q180" s="302">
        <v>0</v>
      </c>
      <c r="R180" s="302">
        <v>160691.74</v>
      </c>
      <c r="S180" s="302">
        <v>174778.93</v>
      </c>
      <c r="T180" s="302">
        <v>839.95</v>
      </c>
      <c r="U180" s="302">
        <v>0</v>
      </c>
      <c r="V180" s="302">
        <v>0</v>
      </c>
      <c r="W180" s="302">
        <v>0</v>
      </c>
      <c r="X180" s="302">
        <v>0</v>
      </c>
      <c r="Y180" s="302">
        <v>0</v>
      </c>
      <c r="Z180" s="302">
        <v>175618.88</v>
      </c>
      <c r="AA180" s="302">
        <v>0</v>
      </c>
      <c r="AB180" s="302">
        <v>0</v>
      </c>
      <c r="AC180" s="302">
        <v>0</v>
      </c>
      <c r="AD180" s="302">
        <v>0</v>
      </c>
      <c r="AE180" s="302">
        <v>0</v>
      </c>
      <c r="AF180" s="302">
        <v>0</v>
      </c>
      <c r="AG180" s="302">
        <v>0</v>
      </c>
      <c r="AH180" s="302">
        <v>0</v>
      </c>
      <c r="AI180" s="302">
        <v>0</v>
      </c>
      <c r="AJ180" s="302">
        <v>0</v>
      </c>
      <c r="AK180" s="302">
        <v>0</v>
      </c>
      <c r="AL180" s="302">
        <v>0</v>
      </c>
      <c r="AM180" s="302">
        <v>0</v>
      </c>
      <c r="AN180" s="302">
        <v>0</v>
      </c>
      <c r="AO180" s="302">
        <v>0</v>
      </c>
      <c r="AP180" s="302">
        <v>0</v>
      </c>
      <c r="AQ180" s="302">
        <v>0</v>
      </c>
      <c r="AR180" s="302">
        <v>0</v>
      </c>
      <c r="AS180" s="302">
        <v>0</v>
      </c>
      <c r="AT180" s="295">
        <f t="shared" si="2"/>
        <v>0</v>
      </c>
      <c r="AU180" s="302">
        <v>62405.52</v>
      </c>
      <c r="AV180" s="302">
        <v>175618.88</v>
      </c>
      <c r="AW180" s="303">
        <v>90</v>
      </c>
      <c r="AX180" s="303">
        <v>300</v>
      </c>
      <c r="AY180" s="302">
        <v>694997.34</v>
      </c>
      <c r="AZ180" s="302">
        <v>169949.18</v>
      </c>
      <c r="BA180" s="301">
        <v>90.000343999999998</v>
      </c>
      <c r="BB180" s="301">
        <v>85.097862066522197</v>
      </c>
      <c r="BC180" s="301">
        <v>10.18</v>
      </c>
      <c r="BD180" s="301"/>
      <c r="BE180" s="300" t="s">
        <v>4204</v>
      </c>
      <c r="BF180" s="298"/>
      <c r="BG180" s="300" t="s">
        <v>317</v>
      </c>
      <c r="BH180" s="300" t="s">
        <v>492</v>
      </c>
      <c r="BI180" s="300" t="s">
        <v>493</v>
      </c>
      <c r="BJ180" s="300" t="s">
        <v>4205</v>
      </c>
      <c r="BK180" s="299" t="s">
        <v>175</v>
      </c>
      <c r="BL180" s="301">
        <v>1258392.4423470399</v>
      </c>
      <c r="BM180" s="299" t="s">
        <v>309</v>
      </c>
      <c r="BN180" s="301"/>
      <c r="BO180" s="304">
        <v>38806</v>
      </c>
      <c r="BP180" s="304">
        <v>47937</v>
      </c>
      <c r="BQ180" s="297" t="s">
        <v>4147</v>
      </c>
      <c r="BR180" s="297" t="s">
        <v>4788</v>
      </c>
      <c r="BS180" s="297">
        <v>38806</v>
      </c>
      <c r="BT180" s="297">
        <v>47937</v>
      </c>
      <c r="BU180" s="301">
        <v>49525.58</v>
      </c>
      <c r="BV180" s="301">
        <v>36.43</v>
      </c>
      <c r="BW180" s="301">
        <v>0</v>
      </c>
    </row>
    <row r="181" spans="1:75" s="289" customFormat="1" ht="18.2" customHeight="1" x14ac:dyDescent="0.15">
      <c r="A181" s="291">
        <v>179</v>
      </c>
      <c r="B181" s="292" t="s">
        <v>305</v>
      </c>
      <c r="C181" s="292" t="s">
        <v>306</v>
      </c>
      <c r="D181" s="312">
        <v>45170</v>
      </c>
      <c r="E181" s="293" t="s">
        <v>1286</v>
      </c>
      <c r="F181" s="308">
        <v>138</v>
      </c>
      <c r="G181" s="308">
        <v>137</v>
      </c>
      <c r="H181" s="295">
        <v>54459.87</v>
      </c>
      <c r="I181" s="295">
        <v>53740.84</v>
      </c>
      <c r="J181" s="295">
        <v>0</v>
      </c>
      <c r="K181" s="295">
        <v>108200.71</v>
      </c>
      <c r="L181" s="295">
        <v>677.59</v>
      </c>
      <c r="M181" s="295">
        <v>0</v>
      </c>
      <c r="N181" s="295">
        <v>0</v>
      </c>
      <c r="O181" s="295">
        <v>0</v>
      </c>
      <c r="P181" s="295">
        <v>0</v>
      </c>
      <c r="Q181" s="295">
        <v>0</v>
      </c>
      <c r="R181" s="295">
        <v>108200.71</v>
      </c>
      <c r="S181" s="295">
        <v>104102.52</v>
      </c>
      <c r="T181" s="295">
        <v>480.61</v>
      </c>
      <c r="U181" s="295">
        <v>0</v>
      </c>
      <c r="V181" s="295">
        <v>0</v>
      </c>
      <c r="W181" s="295">
        <v>0</v>
      </c>
      <c r="X181" s="295">
        <v>0</v>
      </c>
      <c r="Y181" s="295">
        <v>0</v>
      </c>
      <c r="Z181" s="295">
        <v>104583.13</v>
      </c>
      <c r="AA181" s="295">
        <v>0</v>
      </c>
      <c r="AB181" s="295">
        <v>0</v>
      </c>
      <c r="AC181" s="295">
        <v>0</v>
      </c>
      <c r="AD181" s="295">
        <v>0</v>
      </c>
      <c r="AE181" s="295">
        <v>0</v>
      </c>
      <c r="AF181" s="295">
        <v>0</v>
      </c>
      <c r="AG181" s="295">
        <v>0</v>
      </c>
      <c r="AH181" s="295">
        <v>0</v>
      </c>
      <c r="AI181" s="295">
        <v>0</v>
      </c>
      <c r="AJ181" s="295">
        <v>0</v>
      </c>
      <c r="AK181" s="295">
        <v>0</v>
      </c>
      <c r="AL181" s="295">
        <v>0</v>
      </c>
      <c r="AM181" s="295">
        <v>0</v>
      </c>
      <c r="AN181" s="295">
        <v>0</v>
      </c>
      <c r="AO181" s="295">
        <v>0</v>
      </c>
      <c r="AP181" s="295">
        <v>0</v>
      </c>
      <c r="AQ181" s="295">
        <v>0</v>
      </c>
      <c r="AR181" s="295">
        <v>0</v>
      </c>
      <c r="AS181" s="295">
        <v>0</v>
      </c>
      <c r="AT181" s="295">
        <f t="shared" si="2"/>
        <v>0</v>
      </c>
      <c r="AU181" s="295">
        <v>54418.43</v>
      </c>
      <c r="AV181" s="295">
        <v>104583.13</v>
      </c>
      <c r="AW181" s="296">
        <v>90</v>
      </c>
      <c r="AX181" s="296">
        <v>300</v>
      </c>
      <c r="AY181" s="295">
        <v>509837.72</v>
      </c>
      <c r="AZ181" s="295">
        <v>121837.13</v>
      </c>
      <c r="BA181" s="294">
        <v>87.949551999999997</v>
      </c>
      <c r="BB181" s="294">
        <v>78.105943324353802</v>
      </c>
      <c r="BC181" s="294">
        <v>10.59</v>
      </c>
      <c r="BD181" s="294"/>
      <c r="BE181" s="293" t="s">
        <v>4204</v>
      </c>
      <c r="BF181" s="291"/>
      <c r="BG181" s="293" t="s">
        <v>494</v>
      </c>
      <c r="BH181" s="293" t="s">
        <v>218</v>
      </c>
      <c r="BI181" s="293" t="s">
        <v>495</v>
      </c>
      <c r="BJ181" s="293" t="s">
        <v>4205</v>
      </c>
      <c r="BK181" s="292" t="s">
        <v>175</v>
      </c>
      <c r="BL181" s="294">
        <v>847330.14727815997</v>
      </c>
      <c r="BM181" s="292" t="s">
        <v>309</v>
      </c>
      <c r="BN181" s="294"/>
      <c r="BO181" s="297">
        <v>38804</v>
      </c>
      <c r="BP181" s="297">
        <v>47935</v>
      </c>
      <c r="BQ181" s="297" t="s">
        <v>4123</v>
      </c>
      <c r="BR181" s="297" t="s">
        <v>4760</v>
      </c>
      <c r="BS181" s="297">
        <v>38804</v>
      </c>
      <c r="BT181" s="297">
        <v>47935</v>
      </c>
      <c r="BU181" s="294">
        <v>32246.639999999999</v>
      </c>
      <c r="BV181" s="294">
        <v>25.35</v>
      </c>
      <c r="BW181" s="294">
        <v>0</v>
      </c>
    </row>
    <row r="182" spans="1:75" s="289" customFormat="1" ht="18.2" customHeight="1" x14ac:dyDescent="0.15">
      <c r="A182" s="298">
        <v>180</v>
      </c>
      <c r="B182" s="299" t="s">
        <v>305</v>
      </c>
      <c r="C182" s="299" t="s">
        <v>306</v>
      </c>
      <c r="D182" s="313">
        <v>45170</v>
      </c>
      <c r="E182" s="300" t="s">
        <v>1287</v>
      </c>
      <c r="F182" s="309">
        <v>0</v>
      </c>
      <c r="G182" s="309">
        <v>0</v>
      </c>
      <c r="H182" s="302">
        <v>79894.03</v>
      </c>
      <c r="I182" s="302">
        <v>0</v>
      </c>
      <c r="J182" s="302">
        <v>0</v>
      </c>
      <c r="K182" s="302">
        <v>79894.03</v>
      </c>
      <c r="L182" s="302">
        <v>575.77</v>
      </c>
      <c r="M182" s="302">
        <v>0</v>
      </c>
      <c r="N182" s="302">
        <v>0</v>
      </c>
      <c r="O182" s="302">
        <v>575.77</v>
      </c>
      <c r="P182" s="302">
        <v>0</v>
      </c>
      <c r="Q182" s="302">
        <v>0</v>
      </c>
      <c r="R182" s="302">
        <v>79318.259999999995</v>
      </c>
      <c r="S182" s="302">
        <v>0</v>
      </c>
      <c r="T182" s="302">
        <v>705.06</v>
      </c>
      <c r="U182" s="302">
        <v>0</v>
      </c>
      <c r="V182" s="302">
        <v>0</v>
      </c>
      <c r="W182" s="302">
        <v>705.06</v>
      </c>
      <c r="X182" s="302">
        <v>0</v>
      </c>
      <c r="Y182" s="302">
        <v>0</v>
      </c>
      <c r="Z182" s="302">
        <v>0</v>
      </c>
      <c r="AA182" s="302">
        <v>28.04</v>
      </c>
      <c r="AB182" s="302">
        <v>0</v>
      </c>
      <c r="AC182" s="302">
        <v>0</v>
      </c>
      <c r="AD182" s="302">
        <v>0</v>
      </c>
      <c r="AE182" s="302">
        <v>0</v>
      </c>
      <c r="AF182" s="302">
        <v>-65.67</v>
      </c>
      <c r="AG182" s="302">
        <v>65.44</v>
      </c>
      <c r="AH182" s="302">
        <v>170.28</v>
      </c>
      <c r="AI182" s="302">
        <v>0</v>
      </c>
      <c r="AJ182" s="302">
        <v>0</v>
      </c>
      <c r="AK182" s="302">
        <v>0</v>
      </c>
      <c r="AL182" s="302">
        <v>0</v>
      </c>
      <c r="AM182" s="302">
        <v>0</v>
      </c>
      <c r="AN182" s="302">
        <v>0</v>
      </c>
      <c r="AO182" s="302">
        <v>0</v>
      </c>
      <c r="AP182" s="302">
        <v>16.48</v>
      </c>
      <c r="AQ182" s="302">
        <v>0</v>
      </c>
      <c r="AR182" s="302">
        <v>14.13</v>
      </c>
      <c r="AS182" s="302">
        <v>0</v>
      </c>
      <c r="AT182" s="295">
        <f t="shared" si="2"/>
        <v>1481.27</v>
      </c>
      <c r="AU182" s="302">
        <v>0</v>
      </c>
      <c r="AV182" s="302">
        <v>0</v>
      </c>
      <c r="AW182" s="303">
        <v>90</v>
      </c>
      <c r="AX182" s="303">
        <v>300</v>
      </c>
      <c r="AY182" s="302">
        <v>650000.91</v>
      </c>
      <c r="AZ182" s="302">
        <v>134736.84</v>
      </c>
      <c r="BA182" s="301">
        <v>76.294235</v>
      </c>
      <c r="BB182" s="301">
        <v>44.9136699972413</v>
      </c>
      <c r="BC182" s="301">
        <v>10.59</v>
      </c>
      <c r="BD182" s="301"/>
      <c r="BE182" s="300" t="s">
        <v>4204</v>
      </c>
      <c r="BF182" s="298"/>
      <c r="BG182" s="300" t="s">
        <v>326</v>
      </c>
      <c r="BH182" s="300" t="s">
        <v>217</v>
      </c>
      <c r="BI182" s="300" t="s">
        <v>496</v>
      </c>
      <c r="BJ182" s="300" t="s">
        <v>103</v>
      </c>
      <c r="BK182" s="299" t="s">
        <v>175</v>
      </c>
      <c r="BL182" s="301">
        <v>621148.90861296002</v>
      </c>
      <c r="BM182" s="299" t="s">
        <v>309</v>
      </c>
      <c r="BN182" s="301"/>
      <c r="BO182" s="304">
        <v>38807</v>
      </c>
      <c r="BP182" s="304">
        <v>47938</v>
      </c>
      <c r="BQ182" s="297" t="s">
        <v>4757</v>
      </c>
      <c r="BR182" s="297" t="s">
        <v>4764</v>
      </c>
      <c r="BS182" s="297">
        <v>38807</v>
      </c>
      <c r="BT182" s="297">
        <v>47938</v>
      </c>
      <c r="BU182" s="301">
        <v>0</v>
      </c>
      <c r="BV182" s="301">
        <v>28.04</v>
      </c>
      <c r="BW182" s="301">
        <v>0</v>
      </c>
    </row>
    <row r="183" spans="1:75" s="289" customFormat="1" ht="18.2" customHeight="1" x14ac:dyDescent="0.15">
      <c r="A183" s="291">
        <v>181</v>
      </c>
      <c r="B183" s="292" t="s">
        <v>305</v>
      </c>
      <c r="C183" s="292" t="s">
        <v>306</v>
      </c>
      <c r="D183" s="312">
        <v>45170</v>
      </c>
      <c r="E183" s="293" t="s">
        <v>1288</v>
      </c>
      <c r="F183" s="308">
        <v>191</v>
      </c>
      <c r="G183" s="308">
        <v>190</v>
      </c>
      <c r="H183" s="295">
        <v>123648.33</v>
      </c>
      <c r="I183" s="295">
        <v>84066.54</v>
      </c>
      <c r="J183" s="295">
        <v>0</v>
      </c>
      <c r="K183" s="295">
        <v>207714.87</v>
      </c>
      <c r="L183" s="295">
        <v>892.44</v>
      </c>
      <c r="M183" s="295">
        <v>0</v>
      </c>
      <c r="N183" s="295">
        <v>0</v>
      </c>
      <c r="O183" s="295">
        <v>0</v>
      </c>
      <c r="P183" s="295">
        <v>0</v>
      </c>
      <c r="Q183" s="295">
        <v>0</v>
      </c>
      <c r="R183" s="295">
        <v>207714.87</v>
      </c>
      <c r="S183" s="295">
        <v>284797.56</v>
      </c>
      <c r="T183" s="295">
        <v>1048.95</v>
      </c>
      <c r="U183" s="295">
        <v>0</v>
      </c>
      <c r="V183" s="295">
        <v>0</v>
      </c>
      <c r="W183" s="295">
        <v>0</v>
      </c>
      <c r="X183" s="295">
        <v>0</v>
      </c>
      <c r="Y183" s="295">
        <v>0</v>
      </c>
      <c r="Z183" s="295">
        <v>285846.51</v>
      </c>
      <c r="AA183" s="295">
        <v>0</v>
      </c>
      <c r="AB183" s="295">
        <v>0</v>
      </c>
      <c r="AC183" s="295">
        <v>0</v>
      </c>
      <c r="AD183" s="295">
        <v>0</v>
      </c>
      <c r="AE183" s="295">
        <v>0</v>
      </c>
      <c r="AF183" s="295">
        <v>0</v>
      </c>
      <c r="AG183" s="295">
        <v>0</v>
      </c>
      <c r="AH183" s="295">
        <v>0</v>
      </c>
      <c r="AI183" s="295">
        <v>0</v>
      </c>
      <c r="AJ183" s="295">
        <v>0</v>
      </c>
      <c r="AK183" s="295">
        <v>0</v>
      </c>
      <c r="AL183" s="295">
        <v>0</v>
      </c>
      <c r="AM183" s="295">
        <v>0</v>
      </c>
      <c r="AN183" s="295">
        <v>0</v>
      </c>
      <c r="AO183" s="295">
        <v>0</v>
      </c>
      <c r="AP183" s="295">
        <v>0</v>
      </c>
      <c r="AQ183" s="295">
        <v>0</v>
      </c>
      <c r="AR183" s="295">
        <v>0</v>
      </c>
      <c r="AS183" s="295">
        <v>0</v>
      </c>
      <c r="AT183" s="295">
        <f t="shared" si="2"/>
        <v>0</v>
      </c>
      <c r="AU183" s="295">
        <v>84958.98</v>
      </c>
      <c r="AV183" s="295">
        <v>285846.51</v>
      </c>
      <c r="AW183" s="296">
        <v>91</v>
      </c>
      <c r="AX183" s="296">
        <v>300</v>
      </c>
      <c r="AY183" s="295">
        <v>871001.4</v>
      </c>
      <c r="AZ183" s="295">
        <v>210695.84</v>
      </c>
      <c r="BA183" s="294">
        <v>89.040959000000001</v>
      </c>
      <c r="BB183" s="294">
        <v>87.781188386824994</v>
      </c>
      <c r="BC183" s="294">
        <v>10.18</v>
      </c>
      <c r="BD183" s="294"/>
      <c r="BE183" s="293" t="s">
        <v>4204</v>
      </c>
      <c r="BF183" s="291"/>
      <c r="BG183" s="293" t="s">
        <v>355</v>
      </c>
      <c r="BH183" s="293" t="s">
        <v>476</v>
      </c>
      <c r="BI183" s="293" t="s">
        <v>497</v>
      </c>
      <c r="BJ183" s="293" t="s">
        <v>4205</v>
      </c>
      <c r="BK183" s="292" t="s">
        <v>175</v>
      </c>
      <c r="BL183" s="294">
        <v>1626635.0875975201</v>
      </c>
      <c r="BM183" s="292" t="s">
        <v>309</v>
      </c>
      <c r="BN183" s="294"/>
      <c r="BO183" s="297">
        <v>38810</v>
      </c>
      <c r="BP183" s="297">
        <v>47941</v>
      </c>
      <c r="BQ183" s="297" t="s">
        <v>947</v>
      </c>
      <c r="BR183" s="297" t="s">
        <v>4774</v>
      </c>
      <c r="BS183" s="297">
        <v>38810</v>
      </c>
      <c r="BT183" s="297">
        <v>47941</v>
      </c>
      <c r="BU183" s="294">
        <v>74631.14</v>
      </c>
      <c r="BV183" s="294">
        <v>45.16</v>
      </c>
      <c r="BW183" s="294">
        <v>0</v>
      </c>
    </row>
    <row r="184" spans="1:75" s="289" customFormat="1" ht="18.2" customHeight="1" x14ac:dyDescent="0.15">
      <c r="A184" s="298">
        <v>182</v>
      </c>
      <c r="B184" s="299" t="s">
        <v>305</v>
      </c>
      <c r="C184" s="299" t="s">
        <v>306</v>
      </c>
      <c r="D184" s="313">
        <v>45170</v>
      </c>
      <c r="E184" s="300" t="s">
        <v>1289</v>
      </c>
      <c r="F184" s="309">
        <v>120</v>
      </c>
      <c r="G184" s="309">
        <v>119</v>
      </c>
      <c r="H184" s="302">
        <v>109511.61</v>
      </c>
      <c r="I184" s="302">
        <v>57083.44</v>
      </c>
      <c r="J184" s="302">
        <v>0</v>
      </c>
      <c r="K184" s="302">
        <v>166595.04999999999</v>
      </c>
      <c r="L184" s="302">
        <v>776.8</v>
      </c>
      <c r="M184" s="302">
        <v>0</v>
      </c>
      <c r="N184" s="302">
        <v>0</v>
      </c>
      <c r="O184" s="302">
        <v>0</v>
      </c>
      <c r="P184" s="302">
        <v>0</v>
      </c>
      <c r="Q184" s="302">
        <v>0</v>
      </c>
      <c r="R184" s="302">
        <v>166595.04999999999</v>
      </c>
      <c r="S184" s="302">
        <v>149460.97</v>
      </c>
      <c r="T184" s="302">
        <v>966.44</v>
      </c>
      <c r="U184" s="302">
        <v>0</v>
      </c>
      <c r="V184" s="302">
        <v>0</v>
      </c>
      <c r="W184" s="302">
        <v>0</v>
      </c>
      <c r="X184" s="302">
        <v>0</v>
      </c>
      <c r="Y184" s="302">
        <v>0</v>
      </c>
      <c r="Z184" s="302">
        <v>150427.41</v>
      </c>
      <c r="AA184" s="302">
        <v>0</v>
      </c>
      <c r="AB184" s="302">
        <v>0</v>
      </c>
      <c r="AC184" s="302">
        <v>0</v>
      </c>
      <c r="AD184" s="302">
        <v>0</v>
      </c>
      <c r="AE184" s="302">
        <v>0</v>
      </c>
      <c r="AF184" s="302">
        <v>0</v>
      </c>
      <c r="AG184" s="302">
        <v>0</v>
      </c>
      <c r="AH184" s="302">
        <v>0</v>
      </c>
      <c r="AI184" s="302">
        <v>0</v>
      </c>
      <c r="AJ184" s="302">
        <v>0</v>
      </c>
      <c r="AK184" s="302">
        <v>0</v>
      </c>
      <c r="AL184" s="302">
        <v>0</v>
      </c>
      <c r="AM184" s="302">
        <v>0</v>
      </c>
      <c r="AN184" s="302">
        <v>0</v>
      </c>
      <c r="AO184" s="302">
        <v>0</v>
      </c>
      <c r="AP184" s="302">
        <v>0</v>
      </c>
      <c r="AQ184" s="302">
        <v>0</v>
      </c>
      <c r="AR184" s="302">
        <v>0</v>
      </c>
      <c r="AS184" s="302">
        <v>0</v>
      </c>
      <c r="AT184" s="295">
        <f t="shared" si="2"/>
        <v>0</v>
      </c>
      <c r="AU184" s="302">
        <v>57860.24</v>
      </c>
      <c r="AV184" s="302">
        <v>150427.41</v>
      </c>
      <c r="AW184" s="303">
        <v>91</v>
      </c>
      <c r="AX184" s="303">
        <v>300</v>
      </c>
      <c r="AY184" s="302">
        <v>749999.17</v>
      </c>
      <c r="AZ184" s="302">
        <v>183379.61</v>
      </c>
      <c r="BA184" s="301">
        <v>90.000097999999994</v>
      </c>
      <c r="BB184" s="301">
        <v>81.762475262734498</v>
      </c>
      <c r="BC184" s="301">
        <v>10.59</v>
      </c>
      <c r="BD184" s="301"/>
      <c r="BE184" s="300" t="s">
        <v>4204</v>
      </c>
      <c r="BF184" s="298"/>
      <c r="BG184" s="300" t="s">
        <v>317</v>
      </c>
      <c r="BH184" s="300" t="s">
        <v>390</v>
      </c>
      <c r="BI184" s="300" t="s">
        <v>473</v>
      </c>
      <c r="BJ184" s="300" t="s">
        <v>4205</v>
      </c>
      <c r="BK184" s="299" t="s">
        <v>175</v>
      </c>
      <c r="BL184" s="301">
        <v>1304621.8296747999</v>
      </c>
      <c r="BM184" s="299" t="s">
        <v>309</v>
      </c>
      <c r="BN184" s="301"/>
      <c r="BO184" s="304">
        <v>38810</v>
      </c>
      <c r="BP184" s="304">
        <v>47941</v>
      </c>
      <c r="BQ184" s="297" t="s">
        <v>943</v>
      </c>
      <c r="BR184" s="297" t="s">
        <v>4785</v>
      </c>
      <c r="BS184" s="297">
        <v>38810</v>
      </c>
      <c r="BT184" s="297">
        <v>47941</v>
      </c>
      <c r="BU184" s="301">
        <v>42074.83</v>
      </c>
      <c r="BV184" s="301">
        <v>38.15</v>
      </c>
      <c r="BW184" s="301">
        <v>0</v>
      </c>
    </row>
    <row r="185" spans="1:75" s="289" customFormat="1" ht="18.2" customHeight="1" x14ac:dyDescent="0.15">
      <c r="A185" s="291">
        <v>183</v>
      </c>
      <c r="B185" s="292" t="s">
        <v>305</v>
      </c>
      <c r="C185" s="292" t="s">
        <v>306</v>
      </c>
      <c r="D185" s="312">
        <v>45170</v>
      </c>
      <c r="E185" s="293" t="s">
        <v>1290</v>
      </c>
      <c r="F185" s="308">
        <v>0</v>
      </c>
      <c r="G185" s="308">
        <v>0</v>
      </c>
      <c r="H185" s="295">
        <v>49642.06</v>
      </c>
      <c r="I185" s="295">
        <v>0</v>
      </c>
      <c r="J185" s="295">
        <v>0</v>
      </c>
      <c r="K185" s="295">
        <v>49642.06</v>
      </c>
      <c r="L185" s="295">
        <v>352.14</v>
      </c>
      <c r="M185" s="295">
        <v>0</v>
      </c>
      <c r="N185" s="295">
        <v>0</v>
      </c>
      <c r="O185" s="295">
        <v>352.14</v>
      </c>
      <c r="P185" s="295">
        <v>0</v>
      </c>
      <c r="Q185" s="295">
        <v>0</v>
      </c>
      <c r="R185" s="295">
        <v>49289.919999999998</v>
      </c>
      <c r="S185" s="295">
        <v>0</v>
      </c>
      <c r="T185" s="295">
        <v>438.09</v>
      </c>
      <c r="U185" s="295">
        <v>0</v>
      </c>
      <c r="V185" s="295">
        <v>0</v>
      </c>
      <c r="W185" s="295">
        <v>438.09</v>
      </c>
      <c r="X185" s="295">
        <v>0</v>
      </c>
      <c r="Y185" s="295">
        <v>0</v>
      </c>
      <c r="Z185" s="295">
        <v>0</v>
      </c>
      <c r="AA185" s="295">
        <v>17.3</v>
      </c>
      <c r="AB185" s="295">
        <v>0</v>
      </c>
      <c r="AC185" s="295">
        <v>0</v>
      </c>
      <c r="AD185" s="295">
        <v>0</v>
      </c>
      <c r="AE185" s="295">
        <v>0</v>
      </c>
      <c r="AF185" s="295">
        <v>-39.43</v>
      </c>
      <c r="AG185" s="295">
        <v>40.380000000000003</v>
      </c>
      <c r="AH185" s="295">
        <v>102.6</v>
      </c>
      <c r="AI185" s="295">
        <v>0</v>
      </c>
      <c r="AJ185" s="295">
        <v>0</v>
      </c>
      <c r="AK185" s="295">
        <v>0</v>
      </c>
      <c r="AL185" s="295">
        <v>0</v>
      </c>
      <c r="AM185" s="295">
        <v>0</v>
      </c>
      <c r="AN185" s="295">
        <v>0</v>
      </c>
      <c r="AO185" s="295">
        <v>0</v>
      </c>
      <c r="AP185" s="295">
        <v>0</v>
      </c>
      <c r="AQ185" s="295">
        <v>0</v>
      </c>
      <c r="AR185" s="295">
        <v>0</v>
      </c>
      <c r="AS185" s="295">
        <v>5.1079999999999997E-3</v>
      </c>
      <c r="AT185" s="295">
        <f t="shared" si="2"/>
        <v>911.07489199999998</v>
      </c>
      <c r="AU185" s="295">
        <v>0</v>
      </c>
      <c r="AV185" s="295">
        <v>0</v>
      </c>
      <c r="AW185" s="296">
        <v>91</v>
      </c>
      <c r="AX185" s="296">
        <v>300</v>
      </c>
      <c r="AY185" s="295">
        <v>340000.1</v>
      </c>
      <c r="AZ185" s="295">
        <v>83127.850000000006</v>
      </c>
      <c r="BA185" s="294">
        <v>89.999977999999999</v>
      </c>
      <c r="BB185" s="294">
        <v>53.364687233240801</v>
      </c>
      <c r="BC185" s="294">
        <v>10.59</v>
      </c>
      <c r="BD185" s="294"/>
      <c r="BE185" s="293" t="s">
        <v>4204</v>
      </c>
      <c r="BF185" s="291"/>
      <c r="BG185" s="293" t="s">
        <v>335</v>
      </c>
      <c r="BH185" s="293" t="s">
        <v>200</v>
      </c>
      <c r="BI185" s="293" t="s">
        <v>336</v>
      </c>
      <c r="BJ185" s="293" t="s">
        <v>103</v>
      </c>
      <c r="BK185" s="292" t="s">
        <v>175</v>
      </c>
      <c r="BL185" s="294">
        <v>385994.09535232</v>
      </c>
      <c r="BM185" s="292" t="s">
        <v>309</v>
      </c>
      <c r="BN185" s="294"/>
      <c r="BO185" s="297">
        <v>38812</v>
      </c>
      <c r="BP185" s="297">
        <v>47943</v>
      </c>
      <c r="BQ185" s="297" t="s">
        <v>4757</v>
      </c>
      <c r="BR185" s="297" t="s">
        <v>4764</v>
      </c>
      <c r="BS185" s="297">
        <v>38812</v>
      </c>
      <c r="BT185" s="297">
        <v>47943</v>
      </c>
      <c r="BU185" s="294">
        <v>0</v>
      </c>
      <c r="BV185" s="294">
        <v>17.3</v>
      </c>
      <c r="BW185" s="294">
        <v>0</v>
      </c>
    </row>
    <row r="186" spans="1:75" s="289" customFormat="1" ht="18.2" customHeight="1" x14ac:dyDescent="0.15">
      <c r="A186" s="298">
        <v>184</v>
      </c>
      <c r="B186" s="299" t="s">
        <v>305</v>
      </c>
      <c r="C186" s="299" t="s">
        <v>306</v>
      </c>
      <c r="D186" s="313">
        <v>45170</v>
      </c>
      <c r="E186" s="300" t="s">
        <v>1291</v>
      </c>
      <c r="F186" s="309">
        <v>180</v>
      </c>
      <c r="G186" s="309">
        <v>179</v>
      </c>
      <c r="H186" s="302">
        <v>49640.29</v>
      </c>
      <c r="I186" s="302">
        <v>31623.27</v>
      </c>
      <c r="J186" s="302">
        <v>0</v>
      </c>
      <c r="K186" s="302">
        <v>81263.56</v>
      </c>
      <c r="L186" s="302">
        <v>352.13</v>
      </c>
      <c r="M186" s="302">
        <v>0</v>
      </c>
      <c r="N186" s="302">
        <v>0</v>
      </c>
      <c r="O186" s="302">
        <v>0</v>
      </c>
      <c r="P186" s="302">
        <v>0</v>
      </c>
      <c r="Q186" s="302">
        <v>0</v>
      </c>
      <c r="R186" s="302">
        <v>81263.56</v>
      </c>
      <c r="S186" s="302">
        <v>109824.3</v>
      </c>
      <c r="T186" s="302">
        <v>438.08</v>
      </c>
      <c r="U186" s="302">
        <v>0</v>
      </c>
      <c r="V186" s="302">
        <v>0</v>
      </c>
      <c r="W186" s="302">
        <v>0</v>
      </c>
      <c r="X186" s="302">
        <v>0</v>
      </c>
      <c r="Y186" s="302">
        <v>0</v>
      </c>
      <c r="Z186" s="302">
        <v>110262.38</v>
      </c>
      <c r="AA186" s="302">
        <v>0</v>
      </c>
      <c r="AB186" s="302">
        <v>0</v>
      </c>
      <c r="AC186" s="302">
        <v>0</v>
      </c>
      <c r="AD186" s="302">
        <v>0</v>
      </c>
      <c r="AE186" s="302">
        <v>0</v>
      </c>
      <c r="AF186" s="302">
        <v>0</v>
      </c>
      <c r="AG186" s="302">
        <v>0</v>
      </c>
      <c r="AH186" s="302">
        <v>0</v>
      </c>
      <c r="AI186" s="302">
        <v>0</v>
      </c>
      <c r="AJ186" s="302">
        <v>0</v>
      </c>
      <c r="AK186" s="302">
        <v>0</v>
      </c>
      <c r="AL186" s="302">
        <v>0</v>
      </c>
      <c r="AM186" s="302">
        <v>0</v>
      </c>
      <c r="AN186" s="302">
        <v>0</v>
      </c>
      <c r="AO186" s="302">
        <v>0</v>
      </c>
      <c r="AP186" s="302">
        <v>0</v>
      </c>
      <c r="AQ186" s="302">
        <v>0</v>
      </c>
      <c r="AR186" s="302">
        <v>0</v>
      </c>
      <c r="AS186" s="302">
        <v>0</v>
      </c>
      <c r="AT186" s="295">
        <f t="shared" si="2"/>
        <v>0</v>
      </c>
      <c r="AU186" s="302">
        <v>31975.4</v>
      </c>
      <c r="AV186" s="302">
        <v>110262.38</v>
      </c>
      <c r="AW186" s="303">
        <v>91</v>
      </c>
      <c r="AX186" s="303">
        <v>300</v>
      </c>
      <c r="AY186" s="302">
        <v>340002.25</v>
      </c>
      <c r="AZ186" s="302">
        <v>83125.7</v>
      </c>
      <c r="BA186" s="301">
        <v>89.999404999999996</v>
      </c>
      <c r="BB186" s="301">
        <v>87.983283727918106</v>
      </c>
      <c r="BC186" s="301">
        <v>10.59</v>
      </c>
      <c r="BD186" s="301"/>
      <c r="BE186" s="300" t="s">
        <v>4204</v>
      </c>
      <c r="BF186" s="298"/>
      <c r="BG186" s="300" t="s">
        <v>335</v>
      </c>
      <c r="BH186" s="300" t="s">
        <v>200</v>
      </c>
      <c r="BI186" s="300" t="s">
        <v>336</v>
      </c>
      <c r="BJ186" s="300" t="s">
        <v>4205</v>
      </c>
      <c r="BK186" s="299" t="s">
        <v>175</v>
      </c>
      <c r="BL186" s="301">
        <v>636382.73966176005</v>
      </c>
      <c r="BM186" s="299" t="s">
        <v>309</v>
      </c>
      <c r="BN186" s="301"/>
      <c r="BO186" s="304">
        <v>38813</v>
      </c>
      <c r="BP186" s="304">
        <v>47944</v>
      </c>
      <c r="BQ186" s="297" t="s">
        <v>947</v>
      </c>
      <c r="BR186" s="297" t="s">
        <v>4774</v>
      </c>
      <c r="BS186" s="297">
        <v>38813</v>
      </c>
      <c r="BT186" s="297">
        <v>47944</v>
      </c>
      <c r="BU186" s="301">
        <v>28464.62</v>
      </c>
      <c r="BV186" s="301">
        <v>17.3</v>
      </c>
      <c r="BW186" s="301">
        <v>0</v>
      </c>
    </row>
    <row r="187" spans="1:75" s="289" customFormat="1" ht="18.2" customHeight="1" x14ac:dyDescent="0.15">
      <c r="A187" s="291">
        <v>185</v>
      </c>
      <c r="B187" s="292" t="s">
        <v>305</v>
      </c>
      <c r="C187" s="292" t="s">
        <v>306</v>
      </c>
      <c r="D187" s="312">
        <v>45170</v>
      </c>
      <c r="E187" s="293" t="s">
        <v>1292</v>
      </c>
      <c r="F187" s="308">
        <v>155</v>
      </c>
      <c r="G187" s="308">
        <v>154</v>
      </c>
      <c r="H187" s="295">
        <v>49640.29</v>
      </c>
      <c r="I187" s="295">
        <v>29589.65</v>
      </c>
      <c r="J187" s="295">
        <v>0</v>
      </c>
      <c r="K187" s="295">
        <v>79229.94</v>
      </c>
      <c r="L187" s="295">
        <v>352.13</v>
      </c>
      <c r="M187" s="295">
        <v>0</v>
      </c>
      <c r="N187" s="295">
        <v>0</v>
      </c>
      <c r="O187" s="295">
        <v>0</v>
      </c>
      <c r="P187" s="295">
        <v>0</v>
      </c>
      <c r="Q187" s="295">
        <v>0</v>
      </c>
      <c r="R187" s="295">
        <v>79229.94</v>
      </c>
      <c r="S187" s="295">
        <v>92102.69</v>
      </c>
      <c r="T187" s="295">
        <v>438.08</v>
      </c>
      <c r="U187" s="295">
        <v>0</v>
      </c>
      <c r="V187" s="295">
        <v>0</v>
      </c>
      <c r="W187" s="295">
        <v>0</v>
      </c>
      <c r="X187" s="295">
        <v>0</v>
      </c>
      <c r="Y187" s="295">
        <v>0</v>
      </c>
      <c r="Z187" s="295">
        <v>92540.77</v>
      </c>
      <c r="AA187" s="295">
        <v>0</v>
      </c>
      <c r="AB187" s="295">
        <v>0</v>
      </c>
      <c r="AC187" s="295">
        <v>0</v>
      </c>
      <c r="AD187" s="295">
        <v>0</v>
      </c>
      <c r="AE187" s="295">
        <v>0</v>
      </c>
      <c r="AF187" s="295">
        <v>0</v>
      </c>
      <c r="AG187" s="295">
        <v>0</v>
      </c>
      <c r="AH187" s="295">
        <v>0</v>
      </c>
      <c r="AI187" s="295">
        <v>0</v>
      </c>
      <c r="AJ187" s="295">
        <v>0</v>
      </c>
      <c r="AK187" s="295">
        <v>0</v>
      </c>
      <c r="AL187" s="295">
        <v>0</v>
      </c>
      <c r="AM187" s="295">
        <v>0</v>
      </c>
      <c r="AN187" s="295">
        <v>0</v>
      </c>
      <c r="AO187" s="295">
        <v>0</v>
      </c>
      <c r="AP187" s="295">
        <v>0</v>
      </c>
      <c r="AQ187" s="295">
        <v>0</v>
      </c>
      <c r="AR187" s="295">
        <v>0</v>
      </c>
      <c r="AS187" s="295">
        <v>0</v>
      </c>
      <c r="AT187" s="295">
        <f t="shared" si="2"/>
        <v>0</v>
      </c>
      <c r="AU187" s="295">
        <v>29941.78</v>
      </c>
      <c r="AV187" s="295">
        <v>92540.77</v>
      </c>
      <c r="AW187" s="296">
        <v>91</v>
      </c>
      <c r="AX187" s="296">
        <v>300</v>
      </c>
      <c r="AY187" s="295">
        <v>340002.25</v>
      </c>
      <c r="AZ187" s="295">
        <v>83125.7</v>
      </c>
      <c r="BA187" s="294">
        <v>89.999404999999996</v>
      </c>
      <c r="BB187" s="294">
        <v>85.781502690331607</v>
      </c>
      <c r="BC187" s="294">
        <v>10.59</v>
      </c>
      <c r="BD187" s="294"/>
      <c r="BE187" s="293" t="s">
        <v>4204</v>
      </c>
      <c r="BF187" s="291"/>
      <c r="BG187" s="293" t="s">
        <v>335</v>
      </c>
      <c r="BH187" s="293" t="s">
        <v>200</v>
      </c>
      <c r="BI187" s="293" t="s">
        <v>336</v>
      </c>
      <c r="BJ187" s="293" t="s">
        <v>4205</v>
      </c>
      <c r="BK187" s="292" t="s">
        <v>175</v>
      </c>
      <c r="BL187" s="294">
        <v>620457.26621423999</v>
      </c>
      <c r="BM187" s="292" t="s">
        <v>309</v>
      </c>
      <c r="BN187" s="294"/>
      <c r="BO187" s="297">
        <v>38813</v>
      </c>
      <c r="BP187" s="297">
        <v>47944</v>
      </c>
      <c r="BQ187" s="297" t="s">
        <v>4146</v>
      </c>
      <c r="BR187" s="297" t="s">
        <v>4815</v>
      </c>
      <c r="BS187" s="297">
        <v>38813</v>
      </c>
      <c r="BT187" s="297">
        <v>47944</v>
      </c>
      <c r="BU187" s="294">
        <v>24834.67</v>
      </c>
      <c r="BV187" s="294">
        <v>17.3</v>
      </c>
      <c r="BW187" s="294">
        <v>0</v>
      </c>
    </row>
    <row r="188" spans="1:75" s="289" customFormat="1" ht="18.2" customHeight="1" x14ac:dyDescent="0.15">
      <c r="A188" s="298">
        <v>186</v>
      </c>
      <c r="B188" s="299" t="s">
        <v>305</v>
      </c>
      <c r="C188" s="299" t="s">
        <v>306</v>
      </c>
      <c r="D188" s="313">
        <v>45170</v>
      </c>
      <c r="E188" s="300" t="s">
        <v>1293</v>
      </c>
      <c r="F188" s="309">
        <v>63</v>
      </c>
      <c r="G188" s="309">
        <v>63</v>
      </c>
      <c r="H188" s="302">
        <v>0</v>
      </c>
      <c r="I188" s="302">
        <v>49831.83</v>
      </c>
      <c r="J188" s="302">
        <v>0</v>
      </c>
      <c r="K188" s="302">
        <v>49831.83</v>
      </c>
      <c r="L188" s="302">
        <v>0</v>
      </c>
      <c r="M188" s="302">
        <v>0</v>
      </c>
      <c r="N188" s="302">
        <v>0</v>
      </c>
      <c r="O188" s="302">
        <v>0</v>
      </c>
      <c r="P188" s="302">
        <v>0</v>
      </c>
      <c r="Q188" s="302">
        <v>0</v>
      </c>
      <c r="R188" s="302">
        <v>49831.83</v>
      </c>
      <c r="S188" s="302">
        <v>14580.72</v>
      </c>
      <c r="T188" s="302">
        <v>0</v>
      </c>
      <c r="U188" s="302">
        <v>0</v>
      </c>
      <c r="V188" s="302">
        <v>0</v>
      </c>
      <c r="W188" s="302">
        <v>0</v>
      </c>
      <c r="X188" s="302">
        <v>0</v>
      </c>
      <c r="Y188" s="302">
        <v>0</v>
      </c>
      <c r="Z188" s="302">
        <v>14580.72</v>
      </c>
      <c r="AA188" s="302">
        <v>0</v>
      </c>
      <c r="AB188" s="302">
        <v>0</v>
      </c>
      <c r="AC188" s="302">
        <v>0</v>
      </c>
      <c r="AD188" s="302">
        <v>0</v>
      </c>
      <c r="AE188" s="302">
        <v>0</v>
      </c>
      <c r="AF188" s="302">
        <v>0</v>
      </c>
      <c r="AG188" s="302">
        <v>0</v>
      </c>
      <c r="AH188" s="302">
        <v>0</v>
      </c>
      <c r="AI188" s="302">
        <v>0</v>
      </c>
      <c r="AJ188" s="302">
        <v>0</v>
      </c>
      <c r="AK188" s="302">
        <v>0</v>
      </c>
      <c r="AL188" s="302">
        <v>0</v>
      </c>
      <c r="AM188" s="302">
        <v>0</v>
      </c>
      <c r="AN188" s="302">
        <v>0</v>
      </c>
      <c r="AO188" s="302">
        <v>0</v>
      </c>
      <c r="AP188" s="302">
        <v>0</v>
      </c>
      <c r="AQ188" s="302">
        <v>0</v>
      </c>
      <c r="AR188" s="302">
        <v>0</v>
      </c>
      <c r="AS188" s="302">
        <v>0</v>
      </c>
      <c r="AT188" s="295">
        <f t="shared" si="2"/>
        <v>0</v>
      </c>
      <c r="AU188" s="302">
        <v>49831.83</v>
      </c>
      <c r="AV188" s="302">
        <v>14580.72</v>
      </c>
      <c r="AW188" s="303">
        <v>162</v>
      </c>
      <c r="AX188" s="303">
        <v>300</v>
      </c>
      <c r="AY188" s="302">
        <v>463827.67</v>
      </c>
      <c r="AZ188" s="302">
        <v>111841.85</v>
      </c>
      <c r="BA188" s="301">
        <v>88.763373000000001</v>
      </c>
      <c r="BB188" s="301">
        <v>39.5490714214991</v>
      </c>
      <c r="BC188" s="301">
        <v>10.18</v>
      </c>
      <c r="BD188" s="301"/>
      <c r="BE188" s="300" t="s">
        <v>4204</v>
      </c>
      <c r="BF188" s="298"/>
      <c r="BG188" s="300" t="s">
        <v>312</v>
      </c>
      <c r="BH188" s="300" t="s">
        <v>230</v>
      </c>
      <c r="BI188" s="300" t="s">
        <v>322</v>
      </c>
      <c r="BJ188" s="300" t="s">
        <v>4205</v>
      </c>
      <c r="BK188" s="299" t="s">
        <v>175</v>
      </c>
      <c r="BL188" s="301">
        <v>390237.84458568</v>
      </c>
      <c r="BM188" s="299" t="s">
        <v>309</v>
      </c>
      <c r="BN188" s="301"/>
      <c r="BO188" s="304">
        <v>38813</v>
      </c>
      <c r="BP188" s="304">
        <v>47944</v>
      </c>
      <c r="BQ188" s="297" t="s">
        <v>1021</v>
      </c>
      <c r="BR188" s="297" t="s">
        <v>4799</v>
      </c>
      <c r="BS188" s="297">
        <v>38813</v>
      </c>
      <c r="BT188" s="297">
        <v>47944</v>
      </c>
      <c r="BU188" s="301">
        <v>13545.57</v>
      </c>
      <c r="BV188" s="301">
        <v>0</v>
      </c>
      <c r="BW188" s="301">
        <v>0</v>
      </c>
    </row>
    <row r="189" spans="1:75" s="289" customFormat="1" ht="18.2" customHeight="1" x14ac:dyDescent="0.15">
      <c r="A189" s="291">
        <v>187</v>
      </c>
      <c r="B189" s="292" t="s">
        <v>305</v>
      </c>
      <c r="C189" s="292" t="s">
        <v>306</v>
      </c>
      <c r="D189" s="312">
        <v>45170</v>
      </c>
      <c r="E189" s="293" t="s">
        <v>1294</v>
      </c>
      <c r="F189" s="308">
        <v>168</v>
      </c>
      <c r="G189" s="308">
        <v>167</v>
      </c>
      <c r="H189" s="295">
        <v>17849.05</v>
      </c>
      <c r="I189" s="295">
        <v>43472.1</v>
      </c>
      <c r="J189" s="295">
        <v>0</v>
      </c>
      <c r="K189" s="295">
        <v>61321.15</v>
      </c>
      <c r="L189" s="295">
        <v>487.79</v>
      </c>
      <c r="M189" s="295">
        <v>0</v>
      </c>
      <c r="N189" s="295">
        <v>0</v>
      </c>
      <c r="O189" s="295">
        <v>0</v>
      </c>
      <c r="P189" s="295">
        <v>0</v>
      </c>
      <c r="Q189" s="295">
        <v>0</v>
      </c>
      <c r="R189" s="295">
        <v>61321.15</v>
      </c>
      <c r="S189" s="295">
        <v>62878.720000000001</v>
      </c>
      <c r="T189" s="295">
        <v>151.41999999999999</v>
      </c>
      <c r="U189" s="295">
        <v>0</v>
      </c>
      <c r="V189" s="295">
        <v>0</v>
      </c>
      <c r="W189" s="295">
        <v>0</v>
      </c>
      <c r="X189" s="295">
        <v>0</v>
      </c>
      <c r="Y189" s="295">
        <v>0</v>
      </c>
      <c r="Z189" s="295">
        <v>63030.14</v>
      </c>
      <c r="AA189" s="295">
        <v>0</v>
      </c>
      <c r="AB189" s="295">
        <v>0</v>
      </c>
      <c r="AC189" s="295">
        <v>0</v>
      </c>
      <c r="AD189" s="295">
        <v>0</v>
      </c>
      <c r="AE189" s="295">
        <v>0</v>
      </c>
      <c r="AF189" s="295">
        <v>0</v>
      </c>
      <c r="AG189" s="295">
        <v>0</v>
      </c>
      <c r="AH189" s="295">
        <v>0</v>
      </c>
      <c r="AI189" s="295">
        <v>0</v>
      </c>
      <c r="AJ189" s="295">
        <v>0</v>
      </c>
      <c r="AK189" s="295">
        <v>0</v>
      </c>
      <c r="AL189" s="295">
        <v>0</v>
      </c>
      <c r="AM189" s="295">
        <v>0</v>
      </c>
      <c r="AN189" s="295">
        <v>0</v>
      </c>
      <c r="AO189" s="295">
        <v>0</v>
      </c>
      <c r="AP189" s="295">
        <v>0</v>
      </c>
      <c r="AQ189" s="295">
        <v>0</v>
      </c>
      <c r="AR189" s="295">
        <v>0</v>
      </c>
      <c r="AS189" s="295">
        <v>0</v>
      </c>
      <c r="AT189" s="295">
        <f t="shared" si="2"/>
        <v>0</v>
      </c>
      <c r="AU189" s="295">
        <v>43959.89</v>
      </c>
      <c r="AV189" s="295">
        <v>63030.14</v>
      </c>
      <c r="AW189" s="296">
        <v>31</v>
      </c>
      <c r="AX189" s="296">
        <v>240</v>
      </c>
      <c r="AY189" s="295">
        <v>282733.89</v>
      </c>
      <c r="AZ189" s="295">
        <v>65427.58</v>
      </c>
      <c r="BA189" s="294">
        <v>85.186171999999999</v>
      </c>
      <c r="BB189" s="294">
        <v>79.839633853763203</v>
      </c>
      <c r="BC189" s="294">
        <v>10.18</v>
      </c>
      <c r="BD189" s="294"/>
      <c r="BE189" s="293" t="s">
        <v>4204</v>
      </c>
      <c r="BF189" s="291"/>
      <c r="BG189" s="293" t="s">
        <v>315</v>
      </c>
      <c r="BH189" s="293" t="s">
        <v>179</v>
      </c>
      <c r="BI189" s="293" t="s">
        <v>329</v>
      </c>
      <c r="BJ189" s="293" t="s">
        <v>4205</v>
      </c>
      <c r="BK189" s="292" t="s">
        <v>175</v>
      </c>
      <c r="BL189" s="294">
        <v>480211.81248040003</v>
      </c>
      <c r="BM189" s="292" t="s">
        <v>309</v>
      </c>
      <c r="BN189" s="294"/>
      <c r="BO189" s="297">
        <v>38813</v>
      </c>
      <c r="BP189" s="297">
        <v>46118</v>
      </c>
      <c r="BQ189" s="297" t="s">
        <v>931</v>
      </c>
      <c r="BR189" s="297" t="s">
        <v>4779</v>
      </c>
      <c r="BS189" s="297">
        <v>38813</v>
      </c>
      <c r="BT189" s="297">
        <v>46118</v>
      </c>
      <c r="BU189" s="294">
        <v>20682.189999999999</v>
      </c>
      <c r="BV189" s="294">
        <v>14.12</v>
      </c>
      <c r="BW189" s="294">
        <v>0</v>
      </c>
    </row>
    <row r="190" spans="1:75" s="289" customFormat="1" ht="18.2" customHeight="1" x14ac:dyDescent="0.15">
      <c r="A190" s="298">
        <v>188</v>
      </c>
      <c r="B190" s="299" t="s">
        <v>305</v>
      </c>
      <c r="C190" s="299" t="s">
        <v>306</v>
      </c>
      <c r="D190" s="313">
        <v>45170</v>
      </c>
      <c r="E190" s="300" t="s">
        <v>1295</v>
      </c>
      <c r="F190" s="309">
        <v>157</v>
      </c>
      <c r="G190" s="309">
        <v>156</v>
      </c>
      <c r="H190" s="302">
        <v>72015.11</v>
      </c>
      <c r="I190" s="302">
        <v>43186.68</v>
      </c>
      <c r="J190" s="302">
        <v>0</v>
      </c>
      <c r="K190" s="302">
        <v>115201.79</v>
      </c>
      <c r="L190" s="302">
        <v>510.85</v>
      </c>
      <c r="M190" s="302">
        <v>0</v>
      </c>
      <c r="N190" s="302">
        <v>0</v>
      </c>
      <c r="O190" s="302">
        <v>0</v>
      </c>
      <c r="P190" s="302">
        <v>0</v>
      </c>
      <c r="Q190" s="302">
        <v>0</v>
      </c>
      <c r="R190" s="302">
        <v>115201.79</v>
      </c>
      <c r="S190" s="302">
        <v>135648.6</v>
      </c>
      <c r="T190" s="302">
        <v>635.53</v>
      </c>
      <c r="U190" s="302">
        <v>0</v>
      </c>
      <c r="V190" s="302">
        <v>0</v>
      </c>
      <c r="W190" s="302">
        <v>0</v>
      </c>
      <c r="X190" s="302">
        <v>0</v>
      </c>
      <c r="Y190" s="302">
        <v>0</v>
      </c>
      <c r="Z190" s="302">
        <v>136284.13</v>
      </c>
      <c r="AA190" s="302">
        <v>0</v>
      </c>
      <c r="AB190" s="302">
        <v>0</v>
      </c>
      <c r="AC190" s="302">
        <v>0</v>
      </c>
      <c r="AD190" s="302">
        <v>0</v>
      </c>
      <c r="AE190" s="302">
        <v>0</v>
      </c>
      <c r="AF190" s="302">
        <v>0</v>
      </c>
      <c r="AG190" s="302">
        <v>0</v>
      </c>
      <c r="AH190" s="302">
        <v>0</v>
      </c>
      <c r="AI190" s="302">
        <v>0</v>
      </c>
      <c r="AJ190" s="302">
        <v>0</v>
      </c>
      <c r="AK190" s="302">
        <v>0</v>
      </c>
      <c r="AL190" s="302">
        <v>0</v>
      </c>
      <c r="AM190" s="302">
        <v>0</v>
      </c>
      <c r="AN190" s="302">
        <v>0</v>
      </c>
      <c r="AO190" s="302">
        <v>0</v>
      </c>
      <c r="AP190" s="302">
        <v>0</v>
      </c>
      <c r="AQ190" s="302">
        <v>0</v>
      </c>
      <c r="AR190" s="302">
        <v>0</v>
      </c>
      <c r="AS190" s="302">
        <v>0</v>
      </c>
      <c r="AT190" s="295">
        <f t="shared" si="2"/>
        <v>0</v>
      </c>
      <c r="AU190" s="302">
        <v>43697.53</v>
      </c>
      <c r="AV190" s="302">
        <v>136284.13</v>
      </c>
      <c r="AW190" s="303">
        <v>91</v>
      </c>
      <c r="AX190" s="303">
        <v>300</v>
      </c>
      <c r="AY190" s="302">
        <v>509838.27</v>
      </c>
      <c r="AZ190" s="302">
        <v>120592.84</v>
      </c>
      <c r="BA190" s="301">
        <v>87.071333999999993</v>
      </c>
      <c r="BB190" s="301">
        <v>83.178848217587898</v>
      </c>
      <c r="BC190" s="301">
        <v>10.59</v>
      </c>
      <c r="BD190" s="301"/>
      <c r="BE190" s="300" t="s">
        <v>4204</v>
      </c>
      <c r="BF190" s="298"/>
      <c r="BG190" s="300" t="s">
        <v>494</v>
      </c>
      <c r="BH190" s="300" t="s">
        <v>218</v>
      </c>
      <c r="BI190" s="300" t="s">
        <v>495</v>
      </c>
      <c r="BJ190" s="300" t="s">
        <v>4205</v>
      </c>
      <c r="BK190" s="299" t="s">
        <v>175</v>
      </c>
      <c r="BL190" s="301">
        <v>902156.27686184004</v>
      </c>
      <c r="BM190" s="299" t="s">
        <v>309</v>
      </c>
      <c r="BN190" s="301"/>
      <c r="BO190" s="304">
        <v>38813</v>
      </c>
      <c r="BP190" s="304">
        <v>47944</v>
      </c>
      <c r="BQ190" s="297" t="s">
        <v>4147</v>
      </c>
      <c r="BR190" s="297" t="s">
        <v>4788</v>
      </c>
      <c r="BS190" s="297">
        <v>38813</v>
      </c>
      <c r="BT190" s="297">
        <v>47944</v>
      </c>
      <c r="BU190" s="301">
        <v>36549.43</v>
      </c>
      <c r="BV190" s="301">
        <v>25.09</v>
      </c>
      <c r="BW190" s="301">
        <v>0</v>
      </c>
    </row>
    <row r="191" spans="1:75" s="289" customFormat="1" ht="18.2" customHeight="1" x14ac:dyDescent="0.15">
      <c r="A191" s="291">
        <v>189</v>
      </c>
      <c r="B191" s="292" t="s">
        <v>305</v>
      </c>
      <c r="C191" s="292" t="s">
        <v>306</v>
      </c>
      <c r="D191" s="312">
        <v>45170</v>
      </c>
      <c r="E191" s="293" t="s">
        <v>1296</v>
      </c>
      <c r="F191" s="308">
        <v>2</v>
      </c>
      <c r="G191" s="308">
        <v>3</v>
      </c>
      <c r="H191" s="295">
        <v>51025.25</v>
      </c>
      <c r="I191" s="295">
        <v>750.24</v>
      </c>
      <c r="J191" s="295">
        <v>0</v>
      </c>
      <c r="K191" s="295">
        <v>51775.49</v>
      </c>
      <c r="L191" s="295">
        <v>361.97</v>
      </c>
      <c r="M191" s="295">
        <v>0</v>
      </c>
      <c r="N191" s="295">
        <v>391.43</v>
      </c>
      <c r="O191" s="295">
        <v>0</v>
      </c>
      <c r="P191" s="295">
        <v>0</v>
      </c>
      <c r="Q191" s="295">
        <v>0</v>
      </c>
      <c r="R191" s="295">
        <v>51384.06</v>
      </c>
      <c r="S191" s="295">
        <v>910.06</v>
      </c>
      <c r="T191" s="295">
        <v>450.3</v>
      </c>
      <c r="U191" s="295">
        <v>0</v>
      </c>
      <c r="V191" s="295">
        <v>558.77</v>
      </c>
      <c r="W191" s="295">
        <v>0</v>
      </c>
      <c r="X191" s="295">
        <v>0</v>
      </c>
      <c r="Y191" s="295">
        <v>0</v>
      </c>
      <c r="Z191" s="295">
        <v>801.59</v>
      </c>
      <c r="AA191" s="295">
        <v>0</v>
      </c>
      <c r="AB191" s="295">
        <v>0</v>
      </c>
      <c r="AC191" s="295">
        <v>0</v>
      </c>
      <c r="AD191" s="295">
        <v>0</v>
      </c>
      <c r="AE191" s="295">
        <v>0</v>
      </c>
      <c r="AF191" s="295">
        <v>-91.76</v>
      </c>
      <c r="AG191" s="295">
        <v>0</v>
      </c>
      <c r="AH191" s="295">
        <v>0</v>
      </c>
      <c r="AI191" s="295">
        <v>35.56</v>
      </c>
      <c r="AJ191" s="295">
        <v>0</v>
      </c>
      <c r="AK191" s="295">
        <v>0</v>
      </c>
      <c r="AL191" s="295">
        <v>87.82</v>
      </c>
      <c r="AM191" s="295">
        <v>0</v>
      </c>
      <c r="AN191" s="295">
        <v>83</v>
      </c>
      <c r="AO191" s="295">
        <v>212.14</v>
      </c>
      <c r="AP191" s="295">
        <v>0</v>
      </c>
      <c r="AQ191" s="295">
        <v>0</v>
      </c>
      <c r="AR191" s="295">
        <v>0</v>
      </c>
      <c r="AS191" s="295">
        <v>0</v>
      </c>
      <c r="AT191" s="295">
        <f t="shared" si="2"/>
        <v>1276.96</v>
      </c>
      <c r="AU191" s="295">
        <v>720.78</v>
      </c>
      <c r="AV191" s="295">
        <v>801.59</v>
      </c>
      <c r="AW191" s="296">
        <v>91</v>
      </c>
      <c r="AX191" s="296">
        <v>300</v>
      </c>
      <c r="AY191" s="295">
        <v>364498.34</v>
      </c>
      <c r="AZ191" s="295">
        <v>85446.15</v>
      </c>
      <c r="BA191" s="294">
        <v>86.296689999999998</v>
      </c>
      <c r="BB191" s="294">
        <v>51.895542359268397</v>
      </c>
      <c r="BC191" s="294">
        <v>10.59</v>
      </c>
      <c r="BD191" s="294"/>
      <c r="BE191" s="293" t="s">
        <v>4204</v>
      </c>
      <c r="BF191" s="291"/>
      <c r="BG191" s="293" t="s">
        <v>312</v>
      </c>
      <c r="BH191" s="293" t="s">
        <v>196</v>
      </c>
      <c r="BI191" s="293" t="s">
        <v>314</v>
      </c>
      <c r="BJ191" s="293" t="s">
        <v>177</v>
      </c>
      <c r="BK191" s="292" t="s">
        <v>175</v>
      </c>
      <c r="BL191" s="294">
        <v>402393.50672975997</v>
      </c>
      <c r="BM191" s="292" t="s">
        <v>309</v>
      </c>
      <c r="BN191" s="294"/>
      <c r="BO191" s="297">
        <v>38814</v>
      </c>
      <c r="BP191" s="297">
        <v>47945</v>
      </c>
      <c r="BQ191" s="297" t="s">
        <v>1063</v>
      </c>
      <c r="BR191" s="297" t="s">
        <v>4761</v>
      </c>
      <c r="BS191" s="297">
        <v>38814</v>
      </c>
      <c r="BT191" s="297">
        <v>47945</v>
      </c>
      <c r="BU191" s="294">
        <v>165.35</v>
      </c>
      <c r="BV191" s="294">
        <v>17.78</v>
      </c>
      <c r="BW191" s="294">
        <v>0</v>
      </c>
    </row>
    <row r="192" spans="1:75" s="289" customFormat="1" ht="18.2" customHeight="1" x14ac:dyDescent="0.15">
      <c r="A192" s="298">
        <v>190</v>
      </c>
      <c r="B192" s="299" t="s">
        <v>305</v>
      </c>
      <c r="C192" s="299" t="s">
        <v>306</v>
      </c>
      <c r="D192" s="313">
        <v>45170</v>
      </c>
      <c r="E192" s="300" t="s">
        <v>928</v>
      </c>
      <c r="F192" s="309">
        <v>178</v>
      </c>
      <c r="G192" s="309">
        <v>177</v>
      </c>
      <c r="H192" s="302">
        <v>37574.07</v>
      </c>
      <c r="I192" s="302">
        <v>23825.33</v>
      </c>
      <c r="J192" s="302">
        <v>0</v>
      </c>
      <c r="K192" s="302">
        <v>61399.4</v>
      </c>
      <c r="L192" s="302">
        <v>266.54000000000002</v>
      </c>
      <c r="M192" s="302">
        <v>0</v>
      </c>
      <c r="N192" s="302">
        <v>0</v>
      </c>
      <c r="O192" s="302">
        <v>0</v>
      </c>
      <c r="P192" s="302">
        <v>0</v>
      </c>
      <c r="Q192" s="302">
        <v>0</v>
      </c>
      <c r="R192" s="302">
        <v>61399.4</v>
      </c>
      <c r="S192" s="302">
        <v>82043.67</v>
      </c>
      <c r="T192" s="302">
        <v>331.59</v>
      </c>
      <c r="U192" s="302">
        <v>0</v>
      </c>
      <c r="V192" s="302">
        <v>0</v>
      </c>
      <c r="W192" s="302">
        <v>0</v>
      </c>
      <c r="X192" s="302">
        <v>0</v>
      </c>
      <c r="Y192" s="302">
        <v>0</v>
      </c>
      <c r="Z192" s="302">
        <v>82375.259999999995</v>
      </c>
      <c r="AA192" s="302">
        <v>0</v>
      </c>
      <c r="AB192" s="302">
        <v>0</v>
      </c>
      <c r="AC192" s="302">
        <v>0</v>
      </c>
      <c r="AD192" s="302">
        <v>0</v>
      </c>
      <c r="AE192" s="302">
        <v>0</v>
      </c>
      <c r="AF192" s="302">
        <v>0</v>
      </c>
      <c r="AG192" s="302">
        <v>0</v>
      </c>
      <c r="AH192" s="302">
        <v>0</v>
      </c>
      <c r="AI192" s="302">
        <v>0</v>
      </c>
      <c r="AJ192" s="302">
        <v>0</v>
      </c>
      <c r="AK192" s="302">
        <v>0</v>
      </c>
      <c r="AL192" s="302">
        <v>0</v>
      </c>
      <c r="AM192" s="302">
        <v>0</v>
      </c>
      <c r="AN192" s="302">
        <v>0</v>
      </c>
      <c r="AO192" s="302">
        <v>0</v>
      </c>
      <c r="AP192" s="302">
        <v>0</v>
      </c>
      <c r="AQ192" s="302">
        <v>0</v>
      </c>
      <c r="AR192" s="302">
        <v>0</v>
      </c>
      <c r="AS192" s="302">
        <v>0</v>
      </c>
      <c r="AT192" s="295">
        <f t="shared" si="2"/>
        <v>0</v>
      </c>
      <c r="AU192" s="302">
        <v>24091.87</v>
      </c>
      <c r="AV192" s="302">
        <v>82375.259999999995</v>
      </c>
      <c r="AW192" s="303">
        <v>91</v>
      </c>
      <c r="AX192" s="303">
        <v>300</v>
      </c>
      <c r="AY192" s="302">
        <v>263232.24</v>
      </c>
      <c r="AZ192" s="302">
        <v>62920</v>
      </c>
      <c r="BA192" s="301">
        <v>87.992739</v>
      </c>
      <c r="BB192" s="301">
        <v>85.866201191300107</v>
      </c>
      <c r="BC192" s="301">
        <v>10.59</v>
      </c>
      <c r="BD192" s="301"/>
      <c r="BE192" s="300" t="s">
        <v>4204</v>
      </c>
      <c r="BF192" s="298"/>
      <c r="BG192" s="300" t="s">
        <v>320</v>
      </c>
      <c r="BH192" s="300" t="s">
        <v>181</v>
      </c>
      <c r="BI192" s="300" t="s">
        <v>321</v>
      </c>
      <c r="BJ192" s="300" t="s">
        <v>4205</v>
      </c>
      <c r="BK192" s="299" t="s">
        <v>175</v>
      </c>
      <c r="BL192" s="301">
        <v>480824.59574239998</v>
      </c>
      <c r="BM192" s="299" t="s">
        <v>309</v>
      </c>
      <c r="BN192" s="301"/>
      <c r="BO192" s="304">
        <v>38814</v>
      </c>
      <c r="BP192" s="304">
        <v>47945</v>
      </c>
      <c r="BQ192" s="297" t="s">
        <v>961</v>
      </c>
      <c r="BR192" s="297" t="s">
        <v>4773</v>
      </c>
      <c r="BS192" s="297" t="s">
        <v>4742</v>
      </c>
      <c r="BT192" s="297" t="s">
        <v>4742</v>
      </c>
      <c r="BU192" s="301">
        <v>21416.99</v>
      </c>
      <c r="BV192" s="301">
        <v>13.09</v>
      </c>
      <c r="BW192" s="301">
        <v>0</v>
      </c>
    </row>
    <row r="193" spans="1:75" s="289" customFormat="1" ht="18.2" customHeight="1" x14ac:dyDescent="0.15">
      <c r="A193" s="291">
        <v>191</v>
      </c>
      <c r="B193" s="292" t="s">
        <v>305</v>
      </c>
      <c r="C193" s="292" t="s">
        <v>306</v>
      </c>
      <c r="D193" s="312">
        <v>45170</v>
      </c>
      <c r="E193" s="293" t="s">
        <v>1297</v>
      </c>
      <c r="F193" s="308">
        <v>0</v>
      </c>
      <c r="G193" s="308">
        <v>0</v>
      </c>
      <c r="H193" s="295">
        <v>44749.13</v>
      </c>
      <c r="I193" s="295">
        <v>0</v>
      </c>
      <c r="J193" s="295">
        <v>0</v>
      </c>
      <c r="K193" s="295">
        <v>44749.13</v>
      </c>
      <c r="L193" s="295">
        <v>317.42</v>
      </c>
      <c r="M193" s="295">
        <v>0</v>
      </c>
      <c r="N193" s="295">
        <v>0</v>
      </c>
      <c r="O193" s="295">
        <v>317.42</v>
      </c>
      <c r="P193" s="295">
        <v>0</v>
      </c>
      <c r="Q193" s="295">
        <v>0</v>
      </c>
      <c r="R193" s="295">
        <v>44431.71</v>
      </c>
      <c r="S193" s="295">
        <v>0</v>
      </c>
      <c r="T193" s="295">
        <v>394.91</v>
      </c>
      <c r="U193" s="295">
        <v>0</v>
      </c>
      <c r="V193" s="295">
        <v>0</v>
      </c>
      <c r="W193" s="295">
        <v>394.91</v>
      </c>
      <c r="X193" s="295">
        <v>0</v>
      </c>
      <c r="Y193" s="295">
        <v>0</v>
      </c>
      <c r="Z193" s="295">
        <v>0</v>
      </c>
      <c r="AA193" s="295">
        <v>15.59</v>
      </c>
      <c r="AB193" s="295">
        <v>0</v>
      </c>
      <c r="AC193" s="295">
        <v>0</v>
      </c>
      <c r="AD193" s="295">
        <v>0</v>
      </c>
      <c r="AE193" s="295">
        <v>0</v>
      </c>
      <c r="AF193" s="295">
        <v>-36.89</v>
      </c>
      <c r="AG193" s="295">
        <v>36.4</v>
      </c>
      <c r="AH193" s="295">
        <v>95.89</v>
      </c>
      <c r="AI193" s="295">
        <v>0</v>
      </c>
      <c r="AJ193" s="295">
        <v>0</v>
      </c>
      <c r="AK193" s="295">
        <v>0</v>
      </c>
      <c r="AL193" s="295">
        <v>0</v>
      </c>
      <c r="AM193" s="295">
        <v>0</v>
      </c>
      <c r="AN193" s="295">
        <v>0</v>
      </c>
      <c r="AO193" s="295">
        <v>0</v>
      </c>
      <c r="AP193" s="295">
        <v>3.61</v>
      </c>
      <c r="AQ193" s="295">
        <v>0</v>
      </c>
      <c r="AR193" s="295">
        <v>3.29</v>
      </c>
      <c r="AS193" s="295">
        <v>0</v>
      </c>
      <c r="AT193" s="295">
        <f t="shared" si="2"/>
        <v>823.6400000000001</v>
      </c>
      <c r="AU193" s="295">
        <v>0</v>
      </c>
      <c r="AV193" s="295">
        <v>0</v>
      </c>
      <c r="AW193" s="296">
        <v>91</v>
      </c>
      <c r="AX193" s="296">
        <v>300</v>
      </c>
      <c r="AY193" s="295">
        <v>390997.94</v>
      </c>
      <c r="AZ193" s="295">
        <v>74933.460000000006</v>
      </c>
      <c r="BA193" s="294">
        <v>70.550244000000006</v>
      </c>
      <c r="BB193" s="294">
        <v>41.832687051114902</v>
      </c>
      <c r="BC193" s="294">
        <v>10.59</v>
      </c>
      <c r="BD193" s="294"/>
      <c r="BE193" s="293" t="s">
        <v>4204</v>
      </c>
      <c r="BF193" s="291"/>
      <c r="BG193" s="293" t="s">
        <v>312</v>
      </c>
      <c r="BH193" s="293" t="s">
        <v>196</v>
      </c>
      <c r="BI193" s="293" t="s">
        <v>314</v>
      </c>
      <c r="BJ193" s="293" t="s">
        <v>103</v>
      </c>
      <c r="BK193" s="292" t="s">
        <v>175</v>
      </c>
      <c r="BL193" s="294">
        <v>347948.98645416001</v>
      </c>
      <c r="BM193" s="292" t="s">
        <v>309</v>
      </c>
      <c r="BN193" s="294"/>
      <c r="BO193" s="297">
        <v>38814</v>
      </c>
      <c r="BP193" s="297">
        <v>47945</v>
      </c>
      <c r="BQ193" s="297" t="s">
        <v>4757</v>
      </c>
      <c r="BR193" s="297" t="s">
        <v>4764</v>
      </c>
      <c r="BS193" s="297">
        <v>38814</v>
      </c>
      <c r="BT193" s="297">
        <v>47945</v>
      </c>
      <c r="BU193" s="294">
        <v>0</v>
      </c>
      <c r="BV193" s="294">
        <v>15.59</v>
      </c>
      <c r="BW193" s="294">
        <v>0</v>
      </c>
    </row>
    <row r="194" spans="1:75" s="289" customFormat="1" ht="18.2" customHeight="1" x14ac:dyDescent="0.15">
      <c r="A194" s="298">
        <v>192</v>
      </c>
      <c r="B194" s="299" t="s">
        <v>305</v>
      </c>
      <c r="C194" s="299" t="s">
        <v>306</v>
      </c>
      <c r="D194" s="313">
        <v>45170</v>
      </c>
      <c r="E194" s="300" t="s">
        <v>1298</v>
      </c>
      <c r="F194" s="309">
        <v>0</v>
      </c>
      <c r="G194" s="309">
        <v>0</v>
      </c>
      <c r="H194" s="302">
        <v>54325.33</v>
      </c>
      <c r="I194" s="302">
        <v>0</v>
      </c>
      <c r="J194" s="302">
        <v>0</v>
      </c>
      <c r="K194" s="302">
        <v>54325.33</v>
      </c>
      <c r="L194" s="302">
        <v>461.3</v>
      </c>
      <c r="M194" s="302">
        <v>0</v>
      </c>
      <c r="N194" s="302">
        <v>0</v>
      </c>
      <c r="O194" s="302">
        <v>461.3</v>
      </c>
      <c r="P194" s="302">
        <v>0</v>
      </c>
      <c r="Q194" s="302">
        <v>0</v>
      </c>
      <c r="R194" s="302">
        <v>53864.03</v>
      </c>
      <c r="S194" s="302">
        <v>0</v>
      </c>
      <c r="T194" s="302">
        <v>460.86</v>
      </c>
      <c r="U194" s="302">
        <v>0</v>
      </c>
      <c r="V194" s="302">
        <v>0</v>
      </c>
      <c r="W194" s="302">
        <v>460.86</v>
      </c>
      <c r="X194" s="302">
        <v>0</v>
      </c>
      <c r="Y194" s="302">
        <v>0</v>
      </c>
      <c r="Z194" s="302">
        <v>0</v>
      </c>
      <c r="AA194" s="302">
        <v>21.45</v>
      </c>
      <c r="AB194" s="302">
        <v>0</v>
      </c>
      <c r="AC194" s="302">
        <v>0</v>
      </c>
      <c r="AD194" s="302">
        <v>0</v>
      </c>
      <c r="AE194" s="302">
        <v>0</v>
      </c>
      <c r="AF194" s="302">
        <v>-42.65</v>
      </c>
      <c r="AG194" s="302">
        <v>44.93</v>
      </c>
      <c r="AH194" s="302">
        <v>123.54</v>
      </c>
      <c r="AI194" s="302">
        <v>0</v>
      </c>
      <c r="AJ194" s="302">
        <v>0</v>
      </c>
      <c r="AK194" s="302">
        <v>0</v>
      </c>
      <c r="AL194" s="302">
        <v>0</v>
      </c>
      <c r="AM194" s="302">
        <v>0</v>
      </c>
      <c r="AN194" s="302">
        <v>0</v>
      </c>
      <c r="AO194" s="302">
        <v>0</v>
      </c>
      <c r="AP194" s="302">
        <v>22.96</v>
      </c>
      <c r="AQ194" s="302">
        <v>0</v>
      </c>
      <c r="AR194" s="302">
        <v>19.739999999999998</v>
      </c>
      <c r="AS194" s="302">
        <v>0</v>
      </c>
      <c r="AT194" s="295">
        <f t="shared" si="2"/>
        <v>1072.6500000000001</v>
      </c>
      <c r="AU194" s="302">
        <v>0</v>
      </c>
      <c r="AV194" s="302">
        <v>0</v>
      </c>
      <c r="AW194" s="303">
        <v>81</v>
      </c>
      <c r="AX194" s="303">
        <v>300</v>
      </c>
      <c r="AY194" s="302">
        <v>396669.44</v>
      </c>
      <c r="AZ194" s="302">
        <v>100080</v>
      </c>
      <c r="BA194" s="301">
        <v>89.999919000000006</v>
      </c>
      <c r="BB194" s="301">
        <v>48.438832304292298</v>
      </c>
      <c r="BC194" s="301">
        <v>10.18</v>
      </c>
      <c r="BD194" s="301"/>
      <c r="BE194" s="300" t="s">
        <v>4204</v>
      </c>
      <c r="BF194" s="298"/>
      <c r="BG194" s="300" t="s">
        <v>315</v>
      </c>
      <c r="BH194" s="300" t="s">
        <v>179</v>
      </c>
      <c r="BI194" s="300" t="s">
        <v>332</v>
      </c>
      <c r="BJ194" s="300" t="s">
        <v>103</v>
      </c>
      <c r="BK194" s="299" t="s">
        <v>175</v>
      </c>
      <c r="BL194" s="301">
        <v>421814.38987687998</v>
      </c>
      <c r="BM194" s="299" t="s">
        <v>309</v>
      </c>
      <c r="BN194" s="301"/>
      <c r="BO194" s="304">
        <v>38520</v>
      </c>
      <c r="BP194" s="304">
        <v>47651</v>
      </c>
      <c r="BQ194" s="297" t="s">
        <v>4757</v>
      </c>
      <c r="BR194" s="297" t="s">
        <v>4764</v>
      </c>
      <c r="BS194" s="297">
        <v>38520</v>
      </c>
      <c r="BT194" s="297">
        <v>47651</v>
      </c>
      <c r="BU194" s="301">
        <v>0</v>
      </c>
      <c r="BV194" s="301">
        <v>21.45</v>
      </c>
      <c r="BW194" s="301">
        <v>0</v>
      </c>
    </row>
    <row r="195" spans="1:75" s="289" customFormat="1" ht="18.2" customHeight="1" x14ac:dyDescent="0.15">
      <c r="A195" s="291">
        <v>193</v>
      </c>
      <c r="B195" s="292" t="s">
        <v>305</v>
      </c>
      <c r="C195" s="292" t="s">
        <v>306</v>
      </c>
      <c r="D195" s="312">
        <v>45170</v>
      </c>
      <c r="E195" s="293" t="s">
        <v>1299</v>
      </c>
      <c r="F195" s="308">
        <v>144</v>
      </c>
      <c r="G195" s="308">
        <v>143</v>
      </c>
      <c r="H195" s="295">
        <v>63874.91</v>
      </c>
      <c r="I195" s="295">
        <v>38107.94</v>
      </c>
      <c r="J195" s="295">
        <v>0</v>
      </c>
      <c r="K195" s="295">
        <v>101982.85</v>
      </c>
      <c r="L195" s="295">
        <v>461.04</v>
      </c>
      <c r="M195" s="295">
        <v>0</v>
      </c>
      <c r="N195" s="295">
        <v>0</v>
      </c>
      <c r="O195" s="295">
        <v>0</v>
      </c>
      <c r="P195" s="295">
        <v>0</v>
      </c>
      <c r="Q195" s="295">
        <v>0</v>
      </c>
      <c r="R195" s="295">
        <v>101982.85</v>
      </c>
      <c r="S195" s="295">
        <v>105308.17</v>
      </c>
      <c r="T195" s="295">
        <v>541.87</v>
      </c>
      <c r="U195" s="295">
        <v>0</v>
      </c>
      <c r="V195" s="295">
        <v>0</v>
      </c>
      <c r="W195" s="295">
        <v>0</v>
      </c>
      <c r="X195" s="295">
        <v>0</v>
      </c>
      <c r="Y195" s="295">
        <v>0</v>
      </c>
      <c r="Z195" s="295">
        <v>105850.04</v>
      </c>
      <c r="AA195" s="295">
        <v>0</v>
      </c>
      <c r="AB195" s="295">
        <v>0</v>
      </c>
      <c r="AC195" s="295">
        <v>0</v>
      </c>
      <c r="AD195" s="295">
        <v>0</v>
      </c>
      <c r="AE195" s="295">
        <v>0</v>
      </c>
      <c r="AF195" s="295">
        <v>0</v>
      </c>
      <c r="AG195" s="295">
        <v>0</v>
      </c>
      <c r="AH195" s="295">
        <v>0</v>
      </c>
      <c r="AI195" s="295">
        <v>0</v>
      </c>
      <c r="AJ195" s="295">
        <v>0</v>
      </c>
      <c r="AK195" s="295">
        <v>0</v>
      </c>
      <c r="AL195" s="295">
        <v>0</v>
      </c>
      <c r="AM195" s="295">
        <v>0</v>
      </c>
      <c r="AN195" s="295">
        <v>0</v>
      </c>
      <c r="AO195" s="295">
        <v>0</v>
      </c>
      <c r="AP195" s="295">
        <v>0</v>
      </c>
      <c r="AQ195" s="295">
        <v>0</v>
      </c>
      <c r="AR195" s="295">
        <v>0</v>
      </c>
      <c r="AS195" s="295">
        <v>0</v>
      </c>
      <c r="AT195" s="295">
        <f t="shared" ref="AT195:AT258" si="3">AQ195-AR195-AS195+AP195+AO195+AN195+AL195+AI195+AH195+AG195+AF195+AA195+W195+V195+Q195+P195+O195+N195-J195</f>
        <v>0</v>
      </c>
      <c r="AU195" s="295">
        <v>38568.980000000003</v>
      </c>
      <c r="AV195" s="295">
        <v>105850.04</v>
      </c>
      <c r="AW195" s="296">
        <v>91</v>
      </c>
      <c r="AX195" s="296">
        <v>300</v>
      </c>
      <c r="AY195" s="295">
        <v>466997.74</v>
      </c>
      <c r="AZ195" s="295">
        <v>108844</v>
      </c>
      <c r="BA195" s="294">
        <v>85.913850999999994</v>
      </c>
      <c r="BB195" s="294">
        <v>80.498138431657694</v>
      </c>
      <c r="BC195" s="294">
        <v>10.18</v>
      </c>
      <c r="BD195" s="294"/>
      <c r="BE195" s="293" t="s">
        <v>4204</v>
      </c>
      <c r="BF195" s="291"/>
      <c r="BG195" s="293" t="s">
        <v>312</v>
      </c>
      <c r="BH195" s="293" t="s">
        <v>230</v>
      </c>
      <c r="BI195" s="293" t="s">
        <v>322</v>
      </c>
      <c r="BJ195" s="293" t="s">
        <v>4205</v>
      </c>
      <c r="BK195" s="292" t="s">
        <v>175</v>
      </c>
      <c r="BL195" s="294">
        <v>798637.48870360001</v>
      </c>
      <c r="BM195" s="292" t="s">
        <v>309</v>
      </c>
      <c r="BN195" s="294"/>
      <c r="BO195" s="297">
        <v>38827</v>
      </c>
      <c r="BP195" s="297">
        <v>47958</v>
      </c>
      <c r="BQ195" s="297" t="s">
        <v>944</v>
      </c>
      <c r="BR195" s="297" t="s">
        <v>4781</v>
      </c>
      <c r="BS195" s="297">
        <v>38827</v>
      </c>
      <c r="BT195" s="297">
        <v>47958</v>
      </c>
      <c r="BU195" s="294">
        <v>30157.52</v>
      </c>
      <c r="BV195" s="294">
        <v>23.33</v>
      </c>
      <c r="BW195" s="294">
        <v>0</v>
      </c>
    </row>
    <row r="196" spans="1:75" s="289" customFormat="1" ht="18.2" customHeight="1" x14ac:dyDescent="0.15">
      <c r="A196" s="298">
        <v>194</v>
      </c>
      <c r="B196" s="299" t="s">
        <v>305</v>
      </c>
      <c r="C196" s="299" t="s">
        <v>306</v>
      </c>
      <c r="D196" s="313">
        <v>45170</v>
      </c>
      <c r="E196" s="300" t="s">
        <v>1300</v>
      </c>
      <c r="F196" s="309">
        <v>123</v>
      </c>
      <c r="G196" s="309">
        <v>122</v>
      </c>
      <c r="H196" s="302">
        <v>65107.87</v>
      </c>
      <c r="I196" s="302">
        <v>35633.050000000003</v>
      </c>
      <c r="J196" s="302">
        <v>0</v>
      </c>
      <c r="K196" s="302">
        <v>100740.92</v>
      </c>
      <c r="L196" s="302">
        <v>469.97</v>
      </c>
      <c r="M196" s="302">
        <v>0</v>
      </c>
      <c r="N196" s="302">
        <v>0</v>
      </c>
      <c r="O196" s="302">
        <v>0</v>
      </c>
      <c r="P196" s="302">
        <v>0</v>
      </c>
      <c r="Q196" s="302">
        <v>0</v>
      </c>
      <c r="R196" s="302">
        <v>100740.92</v>
      </c>
      <c r="S196" s="302">
        <v>89087.55</v>
      </c>
      <c r="T196" s="302">
        <v>552.33000000000004</v>
      </c>
      <c r="U196" s="302">
        <v>0</v>
      </c>
      <c r="V196" s="302">
        <v>0</v>
      </c>
      <c r="W196" s="302">
        <v>0</v>
      </c>
      <c r="X196" s="302">
        <v>0</v>
      </c>
      <c r="Y196" s="302">
        <v>0</v>
      </c>
      <c r="Z196" s="302">
        <v>89639.88</v>
      </c>
      <c r="AA196" s="302">
        <v>0</v>
      </c>
      <c r="AB196" s="302">
        <v>0</v>
      </c>
      <c r="AC196" s="302">
        <v>0</v>
      </c>
      <c r="AD196" s="302">
        <v>0</v>
      </c>
      <c r="AE196" s="302">
        <v>0</v>
      </c>
      <c r="AF196" s="302">
        <v>0</v>
      </c>
      <c r="AG196" s="302">
        <v>0</v>
      </c>
      <c r="AH196" s="302">
        <v>0</v>
      </c>
      <c r="AI196" s="302">
        <v>0</v>
      </c>
      <c r="AJ196" s="302">
        <v>0</v>
      </c>
      <c r="AK196" s="302">
        <v>0</v>
      </c>
      <c r="AL196" s="302">
        <v>0</v>
      </c>
      <c r="AM196" s="302">
        <v>0</v>
      </c>
      <c r="AN196" s="302">
        <v>0</v>
      </c>
      <c r="AO196" s="302">
        <v>0</v>
      </c>
      <c r="AP196" s="302">
        <v>0</v>
      </c>
      <c r="AQ196" s="302">
        <v>0</v>
      </c>
      <c r="AR196" s="302">
        <v>0</v>
      </c>
      <c r="AS196" s="302">
        <v>0</v>
      </c>
      <c r="AT196" s="295">
        <f t="shared" si="3"/>
        <v>0</v>
      </c>
      <c r="AU196" s="302">
        <v>36103.019999999997</v>
      </c>
      <c r="AV196" s="302">
        <v>89639.88</v>
      </c>
      <c r="AW196" s="303">
        <v>91</v>
      </c>
      <c r="AX196" s="303">
        <v>300</v>
      </c>
      <c r="AY196" s="302">
        <v>466997.74</v>
      </c>
      <c r="AZ196" s="302">
        <v>110948</v>
      </c>
      <c r="BA196" s="301">
        <v>87.574601999999999</v>
      </c>
      <c r="BB196" s="301">
        <v>79.517845964900999</v>
      </c>
      <c r="BC196" s="301">
        <v>10.18</v>
      </c>
      <c r="BD196" s="301"/>
      <c r="BE196" s="300" t="s">
        <v>4204</v>
      </c>
      <c r="BF196" s="298"/>
      <c r="BG196" s="300" t="s">
        <v>312</v>
      </c>
      <c r="BH196" s="300" t="s">
        <v>230</v>
      </c>
      <c r="BI196" s="300" t="s">
        <v>322</v>
      </c>
      <c r="BJ196" s="300" t="s">
        <v>4205</v>
      </c>
      <c r="BK196" s="299" t="s">
        <v>175</v>
      </c>
      <c r="BL196" s="301">
        <v>788911.81564832001</v>
      </c>
      <c r="BM196" s="299" t="s">
        <v>309</v>
      </c>
      <c r="BN196" s="301"/>
      <c r="BO196" s="304">
        <v>38827</v>
      </c>
      <c r="BP196" s="304">
        <v>47958</v>
      </c>
      <c r="BQ196" s="297" t="s">
        <v>959</v>
      </c>
      <c r="BR196" s="297" t="s">
        <v>4784</v>
      </c>
      <c r="BS196" s="297">
        <v>38827</v>
      </c>
      <c r="BT196" s="297">
        <v>47958</v>
      </c>
      <c r="BU196" s="301">
        <v>26262.959999999999</v>
      </c>
      <c r="BV196" s="301">
        <v>23.78</v>
      </c>
      <c r="BW196" s="301">
        <v>0</v>
      </c>
    </row>
    <row r="197" spans="1:75" s="289" customFormat="1" ht="18.2" customHeight="1" x14ac:dyDescent="0.15">
      <c r="A197" s="291">
        <v>195</v>
      </c>
      <c r="B197" s="292" t="s">
        <v>305</v>
      </c>
      <c r="C197" s="292" t="s">
        <v>306</v>
      </c>
      <c r="D197" s="312">
        <v>45170</v>
      </c>
      <c r="E197" s="293" t="s">
        <v>1301</v>
      </c>
      <c r="F197" s="308">
        <v>168</v>
      </c>
      <c r="G197" s="308">
        <v>167</v>
      </c>
      <c r="H197" s="295">
        <v>34352.04</v>
      </c>
      <c r="I197" s="295">
        <v>21245.11</v>
      </c>
      <c r="J197" s="295">
        <v>0</v>
      </c>
      <c r="K197" s="295">
        <v>55597.15</v>
      </c>
      <c r="L197" s="295">
        <v>243.66</v>
      </c>
      <c r="M197" s="295">
        <v>0</v>
      </c>
      <c r="N197" s="295">
        <v>0</v>
      </c>
      <c r="O197" s="295">
        <v>0</v>
      </c>
      <c r="P197" s="295">
        <v>0</v>
      </c>
      <c r="Q197" s="295">
        <v>0</v>
      </c>
      <c r="R197" s="295">
        <v>55597.15</v>
      </c>
      <c r="S197" s="295">
        <v>70073.83</v>
      </c>
      <c r="T197" s="295">
        <v>303.16000000000003</v>
      </c>
      <c r="U197" s="295">
        <v>0</v>
      </c>
      <c r="V197" s="295">
        <v>0</v>
      </c>
      <c r="W197" s="295">
        <v>0</v>
      </c>
      <c r="X197" s="295">
        <v>0</v>
      </c>
      <c r="Y197" s="295">
        <v>0</v>
      </c>
      <c r="Z197" s="295">
        <v>70376.990000000005</v>
      </c>
      <c r="AA197" s="295">
        <v>0</v>
      </c>
      <c r="AB197" s="295">
        <v>0</v>
      </c>
      <c r="AC197" s="295">
        <v>0</v>
      </c>
      <c r="AD197" s="295">
        <v>0</v>
      </c>
      <c r="AE197" s="295">
        <v>0</v>
      </c>
      <c r="AF197" s="295">
        <v>0</v>
      </c>
      <c r="AG197" s="295">
        <v>0</v>
      </c>
      <c r="AH197" s="295">
        <v>0</v>
      </c>
      <c r="AI197" s="295">
        <v>0</v>
      </c>
      <c r="AJ197" s="295">
        <v>0</v>
      </c>
      <c r="AK197" s="295">
        <v>0</v>
      </c>
      <c r="AL197" s="295">
        <v>0</v>
      </c>
      <c r="AM197" s="295">
        <v>0</v>
      </c>
      <c r="AN197" s="295">
        <v>0</v>
      </c>
      <c r="AO197" s="295">
        <v>0</v>
      </c>
      <c r="AP197" s="295">
        <v>0</v>
      </c>
      <c r="AQ197" s="295">
        <v>0</v>
      </c>
      <c r="AR197" s="295">
        <v>0</v>
      </c>
      <c r="AS197" s="295">
        <v>0</v>
      </c>
      <c r="AT197" s="295">
        <f t="shared" si="3"/>
        <v>0</v>
      </c>
      <c r="AU197" s="295">
        <v>21488.77</v>
      </c>
      <c r="AV197" s="295">
        <v>70376.990000000005</v>
      </c>
      <c r="AW197" s="296">
        <v>91</v>
      </c>
      <c r="AX197" s="296">
        <v>300</v>
      </c>
      <c r="AY197" s="295">
        <v>251601.38</v>
      </c>
      <c r="AZ197" s="295">
        <v>57522.62</v>
      </c>
      <c r="BA197" s="294">
        <v>84.190820000000002</v>
      </c>
      <c r="BB197" s="294">
        <v>81.372678229242695</v>
      </c>
      <c r="BC197" s="294">
        <v>10.59</v>
      </c>
      <c r="BD197" s="294"/>
      <c r="BE197" s="293" t="s">
        <v>4204</v>
      </c>
      <c r="BF197" s="291"/>
      <c r="BG197" s="293" t="s">
        <v>312</v>
      </c>
      <c r="BH197" s="293" t="s">
        <v>188</v>
      </c>
      <c r="BI197" s="293" t="s">
        <v>313</v>
      </c>
      <c r="BJ197" s="293" t="s">
        <v>4205</v>
      </c>
      <c r="BK197" s="292" t="s">
        <v>175</v>
      </c>
      <c r="BL197" s="294">
        <v>435386.6189764</v>
      </c>
      <c r="BM197" s="292" t="s">
        <v>309</v>
      </c>
      <c r="BN197" s="294"/>
      <c r="BO197" s="297">
        <v>38819</v>
      </c>
      <c r="BP197" s="297">
        <v>47950</v>
      </c>
      <c r="BQ197" s="297" t="s">
        <v>931</v>
      </c>
      <c r="BR197" s="297" t="s">
        <v>4779</v>
      </c>
      <c r="BS197" s="297">
        <v>38819</v>
      </c>
      <c r="BT197" s="297">
        <v>47950</v>
      </c>
      <c r="BU197" s="294">
        <v>18729.490000000002</v>
      </c>
      <c r="BV197" s="294">
        <v>11.97</v>
      </c>
      <c r="BW197" s="294">
        <v>0</v>
      </c>
    </row>
    <row r="198" spans="1:75" s="289" customFormat="1" ht="18.2" customHeight="1" x14ac:dyDescent="0.15">
      <c r="A198" s="298">
        <v>196</v>
      </c>
      <c r="B198" s="299" t="s">
        <v>305</v>
      </c>
      <c r="C198" s="299" t="s">
        <v>306</v>
      </c>
      <c r="D198" s="313">
        <v>45170</v>
      </c>
      <c r="E198" s="300" t="s">
        <v>1302</v>
      </c>
      <c r="F198" s="309">
        <v>138</v>
      </c>
      <c r="G198" s="309">
        <v>137</v>
      </c>
      <c r="H198" s="302">
        <v>49623.9</v>
      </c>
      <c r="I198" s="302">
        <v>27849.94</v>
      </c>
      <c r="J198" s="302">
        <v>0</v>
      </c>
      <c r="K198" s="302">
        <v>77473.84</v>
      </c>
      <c r="L198" s="302">
        <v>352</v>
      </c>
      <c r="M198" s="302">
        <v>0</v>
      </c>
      <c r="N198" s="302">
        <v>0</v>
      </c>
      <c r="O198" s="302">
        <v>0</v>
      </c>
      <c r="P198" s="302">
        <v>0</v>
      </c>
      <c r="Q198" s="302">
        <v>0</v>
      </c>
      <c r="R198" s="302">
        <v>77473.84</v>
      </c>
      <c r="S198" s="302">
        <v>79618.509999999995</v>
      </c>
      <c r="T198" s="302">
        <v>437.93</v>
      </c>
      <c r="U198" s="302">
        <v>0</v>
      </c>
      <c r="V198" s="302">
        <v>0</v>
      </c>
      <c r="W198" s="302">
        <v>0</v>
      </c>
      <c r="X198" s="302">
        <v>0</v>
      </c>
      <c r="Y198" s="302">
        <v>0</v>
      </c>
      <c r="Z198" s="302">
        <v>80056.44</v>
      </c>
      <c r="AA198" s="302">
        <v>0</v>
      </c>
      <c r="AB198" s="302">
        <v>0</v>
      </c>
      <c r="AC198" s="302">
        <v>0</v>
      </c>
      <c r="AD198" s="302">
        <v>0</v>
      </c>
      <c r="AE198" s="302">
        <v>0</v>
      </c>
      <c r="AF198" s="302">
        <v>0</v>
      </c>
      <c r="AG198" s="302">
        <v>0</v>
      </c>
      <c r="AH198" s="302">
        <v>0</v>
      </c>
      <c r="AI198" s="302">
        <v>0</v>
      </c>
      <c r="AJ198" s="302">
        <v>0</v>
      </c>
      <c r="AK198" s="302">
        <v>0</v>
      </c>
      <c r="AL198" s="302">
        <v>0</v>
      </c>
      <c r="AM198" s="302">
        <v>0</v>
      </c>
      <c r="AN198" s="302">
        <v>0</v>
      </c>
      <c r="AO198" s="302">
        <v>0</v>
      </c>
      <c r="AP198" s="302">
        <v>0</v>
      </c>
      <c r="AQ198" s="302">
        <v>0</v>
      </c>
      <c r="AR198" s="302">
        <v>0</v>
      </c>
      <c r="AS198" s="302">
        <v>0</v>
      </c>
      <c r="AT198" s="295">
        <f t="shared" si="3"/>
        <v>0</v>
      </c>
      <c r="AU198" s="302">
        <v>28201.94</v>
      </c>
      <c r="AV198" s="302">
        <v>80056.44</v>
      </c>
      <c r="AW198" s="303">
        <v>91</v>
      </c>
      <c r="AX198" s="303">
        <v>300</v>
      </c>
      <c r="AY198" s="302">
        <v>340000.52</v>
      </c>
      <c r="AZ198" s="302">
        <v>83096.42</v>
      </c>
      <c r="BA198" s="301">
        <v>89.999859000000001</v>
      </c>
      <c r="BB198" s="301">
        <v>83.910169369373094</v>
      </c>
      <c r="BC198" s="301">
        <v>10.59</v>
      </c>
      <c r="BD198" s="301"/>
      <c r="BE198" s="300" t="s">
        <v>4204</v>
      </c>
      <c r="BF198" s="298"/>
      <c r="BG198" s="300" t="s">
        <v>335</v>
      </c>
      <c r="BH198" s="300" t="s">
        <v>200</v>
      </c>
      <c r="BI198" s="300" t="s">
        <v>336</v>
      </c>
      <c r="BJ198" s="300" t="s">
        <v>4205</v>
      </c>
      <c r="BK198" s="299" t="s">
        <v>175</v>
      </c>
      <c r="BL198" s="301">
        <v>606705.07852863998</v>
      </c>
      <c r="BM198" s="299" t="s">
        <v>309</v>
      </c>
      <c r="BN198" s="301"/>
      <c r="BO198" s="304">
        <v>38819</v>
      </c>
      <c r="BP198" s="304">
        <v>47950</v>
      </c>
      <c r="BQ198" s="297" t="s">
        <v>960</v>
      </c>
      <c r="BR198" s="297" t="s">
        <v>4800</v>
      </c>
      <c r="BS198" s="297">
        <v>38819</v>
      </c>
      <c r="BT198" s="297">
        <v>47950</v>
      </c>
      <c r="BU198" s="301">
        <v>21948.89</v>
      </c>
      <c r="BV198" s="301">
        <v>17.29</v>
      </c>
      <c r="BW198" s="301">
        <v>0</v>
      </c>
    </row>
    <row r="199" spans="1:75" s="289" customFormat="1" ht="18.2" customHeight="1" x14ac:dyDescent="0.15">
      <c r="A199" s="291">
        <v>197</v>
      </c>
      <c r="B199" s="292" t="s">
        <v>305</v>
      </c>
      <c r="C199" s="292" t="s">
        <v>306</v>
      </c>
      <c r="D199" s="312">
        <v>45170</v>
      </c>
      <c r="E199" s="293" t="s">
        <v>1303</v>
      </c>
      <c r="F199" s="308">
        <v>163</v>
      </c>
      <c r="G199" s="308">
        <v>162</v>
      </c>
      <c r="H199" s="295">
        <v>55178.81</v>
      </c>
      <c r="I199" s="295">
        <v>35000.65</v>
      </c>
      <c r="J199" s="295">
        <v>0</v>
      </c>
      <c r="K199" s="295">
        <v>90179.46</v>
      </c>
      <c r="L199" s="295">
        <v>398.28</v>
      </c>
      <c r="M199" s="295">
        <v>0</v>
      </c>
      <c r="N199" s="295">
        <v>0</v>
      </c>
      <c r="O199" s="295">
        <v>0</v>
      </c>
      <c r="P199" s="295">
        <v>0</v>
      </c>
      <c r="Q199" s="295">
        <v>0</v>
      </c>
      <c r="R199" s="295">
        <v>90179.46</v>
      </c>
      <c r="S199" s="295">
        <v>105352.9</v>
      </c>
      <c r="T199" s="295">
        <v>468.1</v>
      </c>
      <c r="U199" s="295">
        <v>0</v>
      </c>
      <c r="V199" s="295">
        <v>0</v>
      </c>
      <c r="W199" s="295">
        <v>0</v>
      </c>
      <c r="X199" s="295">
        <v>0</v>
      </c>
      <c r="Y199" s="295">
        <v>0</v>
      </c>
      <c r="Z199" s="295">
        <v>105821</v>
      </c>
      <c r="AA199" s="295">
        <v>0</v>
      </c>
      <c r="AB199" s="295">
        <v>0</v>
      </c>
      <c r="AC199" s="295">
        <v>0</v>
      </c>
      <c r="AD199" s="295">
        <v>0</v>
      </c>
      <c r="AE199" s="295">
        <v>0</v>
      </c>
      <c r="AF199" s="295">
        <v>0</v>
      </c>
      <c r="AG199" s="295">
        <v>0</v>
      </c>
      <c r="AH199" s="295">
        <v>0</v>
      </c>
      <c r="AI199" s="295">
        <v>0</v>
      </c>
      <c r="AJ199" s="295">
        <v>0</v>
      </c>
      <c r="AK199" s="295">
        <v>0</v>
      </c>
      <c r="AL199" s="295">
        <v>0</v>
      </c>
      <c r="AM199" s="295">
        <v>0</v>
      </c>
      <c r="AN199" s="295">
        <v>0</v>
      </c>
      <c r="AO199" s="295">
        <v>0</v>
      </c>
      <c r="AP199" s="295">
        <v>0</v>
      </c>
      <c r="AQ199" s="295">
        <v>0</v>
      </c>
      <c r="AR199" s="295">
        <v>0</v>
      </c>
      <c r="AS199" s="295">
        <v>0</v>
      </c>
      <c r="AT199" s="295">
        <f t="shared" si="3"/>
        <v>0</v>
      </c>
      <c r="AU199" s="295">
        <v>35398.93</v>
      </c>
      <c r="AV199" s="295">
        <v>105821</v>
      </c>
      <c r="AW199" s="296">
        <v>91</v>
      </c>
      <c r="AX199" s="296">
        <v>300</v>
      </c>
      <c r="AY199" s="295">
        <v>384722.63</v>
      </c>
      <c r="AZ199" s="295">
        <v>94026.5</v>
      </c>
      <c r="BA199" s="294">
        <v>89.999818000000005</v>
      </c>
      <c r="BB199" s="294">
        <v>86.317527370882502</v>
      </c>
      <c r="BC199" s="294">
        <v>10.18</v>
      </c>
      <c r="BD199" s="294"/>
      <c r="BE199" s="293" t="s">
        <v>4204</v>
      </c>
      <c r="BF199" s="291"/>
      <c r="BG199" s="293" t="s">
        <v>312</v>
      </c>
      <c r="BH199" s="293" t="s">
        <v>191</v>
      </c>
      <c r="BI199" s="293" t="s">
        <v>348</v>
      </c>
      <c r="BJ199" s="293" t="s">
        <v>4205</v>
      </c>
      <c r="BK199" s="292" t="s">
        <v>175</v>
      </c>
      <c r="BL199" s="294">
        <v>706204.00848815998</v>
      </c>
      <c r="BM199" s="292" t="s">
        <v>309</v>
      </c>
      <c r="BN199" s="294"/>
      <c r="BO199" s="297">
        <v>38819</v>
      </c>
      <c r="BP199" s="297">
        <v>47950</v>
      </c>
      <c r="BQ199" s="297" t="s">
        <v>947</v>
      </c>
      <c r="BR199" s="297" t="s">
        <v>4774</v>
      </c>
      <c r="BS199" s="297">
        <v>38819</v>
      </c>
      <c r="BT199" s="297">
        <v>47950</v>
      </c>
      <c r="BU199" s="294">
        <v>29319.89</v>
      </c>
      <c r="BV199" s="294">
        <v>20.16</v>
      </c>
      <c r="BW199" s="294">
        <v>0</v>
      </c>
    </row>
    <row r="200" spans="1:75" s="289" customFormat="1" ht="18.2" customHeight="1" x14ac:dyDescent="0.15">
      <c r="A200" s="298">
        <v>198</v>
      </c>
      <c r="B200" s="299" t="s">
        <v>305</v>
      </c>
      <c r="C200" s="299" t="s">
        <v>306</v>
      </c>
      <c r="D200" s="313">
        <v>45170</v>
      </c>
      <c r="E200" s="300" t="s">
        <v>1304</v>
      </c>
      <c r="F200" s="309">
        <v>4</v>
      </c>
      <c r="G200" s="309">
        <v>4</v>
      </c>
      <c r="H200" s="302">
        <v>0</v>
      </c>
      <c r="I200" s="302">
        <v>4627.6099999999997</v>
      </c>
      <c r="J200" s="302">
        <v>0</v>
      </c>
      <c r="K200" s="302">
        <v>4627.6099999999997</v>
      </c>
      <c r="L200" s="302">
        <v>0</v>
      </c>
      <c r="M200" s="302">
        <v>0</v>
      </c>
      <c r="N200" s="302">
        <v>0</v>
      </c>
      <c r="O200" s="302">
        <v>0</v>
      </c>
      <c r="P200" s="302">
        <v>0</v>
      </c>
      <c r="Q200" s="302">
        <v>0</v>
      </c>
      <c r="R200" s="302">
        <v>4627.6099999999997</v>
      </c>
      <c r="S200" s="302">
        <v>98.57</v>
      </c>
      <c r="T200" s="302">
        <v>0</v>
      </c>
      <c r="U200" s="302">
        <v>0</v>
      </c>
      <c r="V200" s="302">
        <v>0</v>
      </c>
      <c r="W200" s="302">
        <v>0</v>
      </c>
      <c r="X200" s="302">
        <v>0</v>
      </c>
      <c r="Y200" s="302">
        <v>0</v>
      </c>
      <c r="Z200" s="302">
        <v>98.57</v>
      </c>
      <c r="AA200" s="302">
        <v>0</v>
      </c>
      <c r="AB200" s="302">
        <v>0</v>
      </c>
      <c r="AC200" s="302">
        <v>0</v>
      </c>
      <c r="AD200" s="302">
        <v>0</v>
      </c>
      <c r="AE200" s="302">
        <v>0</v>
      </c>
      <c r="AF200" s="302">
        <v>0</v>
      </c>
      <c r="AG200" s="302">
        <v>0</v>
      </c>
      <c r="AH200" s="302">
        <v>0</v>
      </c>
      <c r="AI200" s="302">
        <v>0</v>
      </c>
      <c r="AJ200" s="302">
        <v>0</v>
      </c>
      <c r="AK200" s="302">
        <v>0</v>
      </c>
      <c r="AL200" s="302">
        <v>0</v>
      </c>
      <c r="AM200" s="302">
        <v>0</v>
      </c>
      <c r="AN200" s="302">
        <v>0</v>
      </c>
      <c r="AO200" s="302">
        <v>0</v>
      </c>
      <c r="AP200" s="302">
        <v>0</v>
      </c>
      <c r="AQ200" s="302">
        <v>0</v>
      </c>
      <c r="AR200" s="302">
        <v>0</v>
      </c>
      <c r="AS200" s="302">
        <v>0</v>
      </c>
      <c r="AT200" s="295">
        <f t="shared" si="3"/>
        <v>0</v>
      </c>
      <c r="AU200" s="302">
        <v>4627.6099999999997</v>
      </c>
      <c r="AV200" s="302">
        <v>98.57</v>
      </c>
      <c r="AW200" s="303">
        <v>0</v>
      </c>
      <c r="AX200" s="303">
        <v>180</v>
      </c>
      <c r="AY200" s="302">
        <v>467001.51</v>
      </c>
      <c r="AZ200" s="302">
        <v>108824</v>
      </c>
      <c r="BA200" s="301">
        <v>85.811501000000007</v>
      </c>
      <c r="BB200" s="301">
        <v>3.6490310973922102</v>
      </c>
      <c r="BC200" s="301">
        <v>10.18</v>
      </c>
      <c r="BD200" s="301"/>
      <c r="BE200" s="300" t="s">
        <v>4204</v>
      </c>
      <c r="BF200" s="298"/>
      <c r="BG200" s="300" t="s">
        <v>312</v>
      </c>
      <c r="BH200" s="300" t="s">
        <v>230</v>
      </c>
      <c r="BI200" s="300" t="s">
        <v>322</v>
      </c>
      <c r="BJ200" s="300" t="s">
        <v>177</v>
      </c>
      <c r="BK200" s="299" t="s">
        <v>175</v>
      </c>
      <c r="BL200" s="301">
        <v>36239.258160559999</v>
      </c>
      <c r="BM200" s="299" t="s">
        <v>309</v>
      </c>
      <c r="BN200" s="301"/>
      <c r="BO200" s="304">
        <v>38819</v>
      </c>
      <c r="BP200" s="304">
        <v>44298</v>
      </c>
      <c r="BQ200" s="297" t="s">
        <v>1063</v>
      </c>
      <c r="BR200" s="297" t="s">
        <v>4761</v>
      </c>
      <c r="BS200" s="297">
        <v>38819</v>
      </c>
      <c r="BT200" s="297">
        <v>44298</v>
      </c>
      <c r="BU200" s="301">
        <v>604.91</v>
      </c>
      <c r="BV200" s="301">
        <v>0</v>
      </c>
      <c r="BW200" s="301">
        <v>0</v>
      </c>
    </row>
    <row r="201" spans="1:75" s="289" customFormat="1" ht="18.2" customHeight="1" x14ac:dyDescent="0.15">
      <c r="A201" s="291">
        <v>199</v>
      </c>
      <c r="B201" s="292" t="s">
        <v>305</v>
      </c>
      <c r="C201" s="292" t="s">
        <v>306</v>
      </c>
      <c r="D201" s="312">
        <v>45170</v>
      </c>
      <c r="E201" s="293" t="s">
        <v>1305</v>
      </c>
      <c r="F201" s="308">
        <v>168</v>
      </c>
      <c r="G201" s="308">
        <v>167</v>
      </c>
      <c r="H201" s="295">
        <v>49596.58</v>
      </c>
      <c r="I201" s="295">
        <v>30668.36</v>
      </c>
      <c r="J201" s="295">
        <v>0</v>
      </c>
      <c r="K201" s="295">
        <v>80264.94</v>
      </c>
      <c r="L201" s="295">
        <v>351.74</v>
      </c>
      <c r="M201" s="295">
        <v>0</v>
      </c>
      <c r="N201" s="295">
        <v>0</v>
      </c>
      <c r="O201" s="295">
        <v>0</v>
      </c>
      <c r="P201" s="295">
        <v>0</v>
      </c>
      <c r="Q201" s="295">
        <v>0</v>
      </c>
      <c r="R201" s="295">
        <v>80264.94</v>
      </c>
      <c r="S201" s="295">
        <v>101166.46</v>
      </c>
      <c r="T201" s="295">
        <v>437.69</v>
      </c>
      <c r="U201" s="295">
        <v>0</v>
      </c>
      <c r="V201" s="295">
        <v>0</v>
      </c>
      <c r="W201" s="295">
        <v>0</v>
      </c>
      <c r="X201" s="295">
        <v>0</v>
      </c>
      <c r="Y201" s="295">
        <v>0</v>
      </c>
      <c r="Z201" s="295">
        <v>101604.15</v>
      </c>
      <c r="AA201" s="295">
        <v>0</v>
      </c>
      <c r="AB201" s="295">
        <v>0</v>
      </c>
      <c r="AC201" s="295">
        <v>0</v>
      </c>
      <c r="AD201" s="295">
        <v>0</v>
      </c>
      <c r="AE201" s="295">
        <v>0</v>
      </c>
      <c r="AF201" s="295">
        <v>0</v>
      </c>
      <c r="AG201" s="295">
        <v>0</v>
      </c>
      <c r="AH201" s="295">
        <v>0</v>
      </c>
      <c r="AI201" s="295">
        <v>0</v>
      </c>
      <c r="AJ201" s="295">
        <v>0</v>
      </c>
      <c r="AK201" s="295">
        <v>0</v>
      </c>
      <c r="AL201" s="295">
        <v>0</v>
      </c>
      <c r="AM201" s="295">
        <v>0</v>
      </c>
      <c r="AN201" s="295">
        <v>0</v>
      </c>
      <c r="AO201" s="295">
        <v>0</v>
      </c>
      <c r="AP201" s="295">
        <v>0</v>
      </c>
      <c r="AQ201" s="295">
        <v>0</v>
      </c>
      <c r="AR201" s="295">
        <v>0</v>
      </c>
      <c r="AS201" s="295">
        <v>0</v>
      </c>
      <c r="AT201" s="295">
        <f t="shared" si="3"/>
        <v>0</v>
      </c>
      <c r="AU201" s="295">
        <v>31020.1</v>
      </c>
      <c r="AV201" s="295">
        <v>101604.15</v>
      </c>
      <c r="AW201" s="296">
        <v>91</v>
      </c>
      <c r="AX201" s="296">
        <v>300</v>
      </c>
      <c r="AY201" s="295">
        <v>340000.91</v>
      </c>
      <c r="AZ201" s="295">
        <v>83044.490000000005</v>
      </c>
      <c r="BA201" s="294">
        <v>89.999762000000004</v>
      </c>
      <c r="BB201" s="294">
        <v>86.987414781453694</v>
      </c>
      <c r="BC201" s="294">
        <v>10.59</v>
      </c>
      <c r="BD201" s="294"/>
      <c r="BE201" s="293" t="s">
        <v>4204</v>
      </c>
      <c r="BF201" s="291"/>
      <c r="BG201" s="293" t="s">
        <v>335</v>
      </c>
      <c r="BH201" s="293" t="s">
        <v>200</v>
      </c>
      <c r="BI201" s="293" t="s">
        <v>336</v>
      </c>
      <c r="BJ201" s="293" t="s">
        <v>4205</v>
      </c>
      <c r="BK201" s="292" t="s">
        <v>175</v>
      </c>
      <c r="BL201" s="294">
        <v>628562.45057423995</v>
      </c>
      <c r="BM201" s="292" t="s">
        <v>309</v>
      </c>
      <c r="BN201" s="294"/>
      <c r="BO201" s="297">
        <v>38824</v>
      </c>
      <c r="BP201" s="297">
        <v>47955</v>
      </c>
      <c r="BQ201" s="297" t="s">
        <v>938</v>
      </c>
      <c r="BR201" s="297" t="s">
        <v>4768</v>
      </c>
      <c r="BS201" s="297">
        <v>38824</v>
      </c>
      <c r="BT201" s="297">
        <v>47955</v>
      </c>
      <c r="BU201" s="294">
        <v>26883.5</v>
      </c>
      <c r="BV201" s="294">
        <v>17.28</v>
      </c>
      <c r="BW201" s="294">
        <v>0</v>
      </c>
    </row>
    <row r="202" spans="1:75" s="289" customFormat="1" ht="18.2" customHeight="1" x14ac:dyDescent="0.15">
      <c r="A202" s="298">
        <v>200</v>
      </c>
      <c r="B202" s="299" t="s">
        <v>305</v>
      </c>
      <c r="C202" s="299" t="s">
        <v>306</v>
      </c>
      <c r="D202" s="313">
        <v>45170</v>
      </c>
      <c r="E202" s="300" t="s">
        <v>1306</v>
      </c>
      <c r="F202" s="309">
        <v>143</v>
      </c>
      <c r="G202" s="309">
        <v>142</v>
      </c>
      <c r="H202" s="302">
        <v>49291.23</v>
      </c>
      <c r="I202" s="302">
        <v>28239.46</v>
      </c>
      <c r="J202" s="302">
        <v>0</v>
      </c>
      <c r="K202" s="302">
        <v>77530.69</v>
      </c>
      <c r="L202" s="302">
        <v>349.61</v>
      </c>
      <c r="M202" s="302">
        <v>0</v>
      </c>
      <c r="N202" s="302">
        <v>0</v>
      </c>
      <c r="O202" s="302">
        <v>0</v>
      </c>
      <c r="P202" s="302">
        <v>0</v>
      </c>
      <c r="Q202" s="302">
        <v>0</v>
      </c>
      <c r="R202" s="302">
        <v>77530.69</v>
      </c>
      <c r="S202" s="302">
        <v>82639.09</v>
      </c>
      <c r="T202" s="302">
        <v>435</v>
      </c>
      <c r="U202" s="302">
        <v>0</v>
      </c>
      <c r="V202" s="302">
        <v>0</v>
      </c>
      <c r="W202" s="302">
        <v>0</v>
      </c>
      <c r="X202" s="302">
        <v>0</v>
      </c>
      <c r="Y202" s="302">
        <v>0</v>
      </c>
      <c r="Z202" s="302">
        <v>83074.09</v>
      </c>
      <c r="AA202" s="302">
        <v>0</v>
      </c>
      <c r="AB202" s="302">
        <v>0</v>
      </c>
      <c r="AC202" s="302">
        <v>0</v>
      </c>
      <c r="AD202" s="302">
        <v>0</v>
      </c>
      <c r="AE202" s="302">
        <v>0</v>
      </c>
      <c r="AF202" s="302">
        <v>0</v>
      </c>
      <c r="AG202" s="302">
        <v>0</v>
      </c>
      <c r="AH202" s="302">
        <v>0</v>
      </c>
      <c r="AI202" s="302">
        <v>0</v>
      </c>
      <c r="AJ202" s="302">
        <v>0</v>
      </c>
      <c r="AK202" s="302">
        <v>0</v>
      </c>
      <c r="AL202" s="302">
        <v>0</v>
      </c>
      <c r="AM202" s="302">
        <v>0</v>
      </c>
      <c r="AN202" s="302">
        <v>0</v>
      </c>
      <c r="AO202" s="302">
        <v>0</v>
      </c>
      <c r="AP202" s="302">
        <v>0</v>
      </c>
      <c r="AQ202" s="302">
        <v>0</v>
      </c>
      <c r="AR202" s="302">
        <v>0</v>
      </c>
      <c r="AS202" s="302">
        <v>0</v>
      </c>
      <c r="AT202" s="295">
        <f t="shared" si="3"/>
        <v>0</v>
      </c>
      <c r="AU202" s="302">
        <v>28589.07</v>
      </c>
      <c r="AV202" s="302">
        <v>83074.09</v>
      </c>
      <c r="AW202" s="303">
        <v>91</v>
      </c>
      <c r="AX202" s="303">
        <v>300</v>
      </c>
      <c r="AY202" s="302">
        <v>364502.24</v>
      </c>
      <c r="AZ202" s="302">
        <v>82537.02</v>
      </c>
      <c r="BA202" s="301">
        <v>83.524868999999995</v>
      </c>
      <c r="BB202" s="301">
        <v>78.458620455761704</v>
      </c>
      <c r="BC202" s="301">
        <v>10.59</v>
      </c>
      <c r="BD202" s="301"/>
      <c r="BE202" s="300" t="s">
        <v>4204</v>
      </c>
      <c r="BF202" s="298"/>
      <c r="BG202" s="300" t="s">
        <v>312</v>
      </c>
      <c r="BH202" s="300" t="s">
        <v>196</v>
      </c>
      <c r="BI202" s="300" t="s">
        <v>314</v>
      </c>
      <c r="BJ202" s="300" t="s">
        <v>4205</v>
      </c>
      <c r="BK202" s="299" t="s">
        <v>175</v>
      </c>
      <c r="BL202" s="301">
        <v>607150.27633624</v>
      </c>
      <c r="BM202" s="299" t="s">
        <v>309</v>
      </c>
      <c r="BN202" s="301"/>
      <c r="BO202" s="304">
        <v>38835</v>
      </c>
      <c r="BP202" s="304">
        <v>47966</v>
      </c>
      <c r="BQ202" s="297" t="s">
        <v>951</v>
      </c>
      <c r="BR202" s="297" t="s">
        <v>4801</v>
      </c>
      <c r="BS202" s="297">
        <v>38835</v>
      </c>
      <c r="BT202" s="297">
        <v>47966</v>
      </c>
      <c r="BU202" s="301">
        <v>22748.18</v>
      </c>
      <c r="BV202" s="301">
        <v>17.18</v>
      </c>
      <c r="BW202" s="301">
        <v>0</v>
      </c>
    </row>
    <row r="203" spans="1:75" s="289" customFormat="1" ht="18.2" customHeight="1" x14ac:dyDescent="0.15">
      <c r="A203" s="291">
        <v>201</v>
      </c>
      <c r="B203" s="292" t="s">
        <v>305</v>
      </c>
      <c r="C203" s="292" t="s">
        <v>306</v>
      </c>
      <c r="D203" s="312">
        <v>45170</v>
      </c>
      <c r="E203" s="293" t="s">
        <v>1307</v>
      </c>
      <c r="F203" s="308">
        <v>179</v>
      </c>
      <c r="G203" s="308">
        <v>178</v>
      </c>
      <c r="H203" s="295">
        <v>55440.1</v>
      </c>
      <c r="I203" s="295">
        <v>36120.050000000003</v>
      </c>
      <c r="J203" s="295">
        <v>0</v>
      </c>
      <c r="K203" s="295">
        <v>91560.15</v>
      </c>
      <c r="L203" s="295">
        <v>394.01</v>
      </c>
      <c r="M203" s="295">
        <v>0</v>
      </c>
      <c r="N203" s="295">
        <v>0</v>
      </c>
      <c r="O203" s="295">
        <v>0</v>
      </c>
      <c r="P203" s="295">
        <v>0</v>
      </c>
      <c r="Q203" s="295">
        <v>0</v>
      </c>
      <c r="R203" s="295">
        <v>91560.15</v>
      </c>
      <c r="S203" s="295">
        <v>117730.69</v>
      </c>
      <c r="T203" s="295">
        <v>470.32</v>
      </c>
      <c r="U203" s="295">
        <v>0</v>
      </c>
      <c r="V203" s="295">
        <v>0</v>
      </c>
      <c r="W203" s="295">
        <v>0</v>
      </c>
      <c r="X203" s="295">
        <v>0</v>
      </c>
      <c r="Y203" s="295">
        <v>0</v>
      </c>
      <c r="Z203" s="295">
        <v>118201.01</v>
      </c>
      <c r="AA203" s="295">
        <v>0</v>
      </c>
      <c r="AB203" s="295">
        <v>0</v>
      </c>
      <c r="AC203" s="295">
        <v>0</v>
      </c>
      <c r="AD203" s="295">
        <v>0</v>
      </c>
      <c r="AE203" s="295">
        <v>0</v>
      </c>
      <c r="AF203" s="295">
        <v>0</v>
      </c>
      <c r="AG203" s="295">
        <v>0</v>
      </c>
      <c r="AH203" s="295">
        <v>0</v>
      </c>
      <c r="AI203" s="295">
        <v>0</v>
      </c>
      <c r="AJ203" s="295">
        <v>0</v>
      </c>
      <c r="AK203" s="295">
        <v>0</v>
      </c>
      <c r="AL203" s="295">
        <v>0</v>
      </c>
      <c r="AM203" s="295">
        <v>0</v>
      </c>
      <c r="AN203" s="295">
        <v>0</v>
      </c>
      <c r="AO203" s="295">
        <v>0</v>
      </c>
      <c r="AP203" s="295">
        <v>0</v>
      </c>
      <c r="AQ203" s="295">
        <v>0</v>
      </c>
      <c r="AR203" s="295">
        <v>0</v>
      </c>
      <c r="AS203" s="295">
        <v>0</v>
      </c>
      <c r="AT203" s="295">
        <f t="shared" si="3"/>
        <v>0</v>
      </c>
      <c r="AU203" s="295">
        <v>36514.06</v>
      </c>
      <c r="AV203" s="295">
        <v>118201.01</v>
      </c>
      <c r="AW203" s="296">
        <v>92</v>
      </c>
      <c r="AX203" s="296">
        <v>300</v>
      </c>
      <c r="AY203" s="295">
        <v>401799.23</v>
      </c>
      <c r="AZ203" s="295">
        <v>93803.67</v>
      </c>
      <c r="BA203" s="294">
        <v>86.125101000000001</v>
      </c>
      <c r="BB203" s="294">
        <v>84.065230777486093</v>
      </c>
      <c r="BC203" s="294">
        <v>10.18</v>
      </c>
      <c r="BD203" s="294"/>
      <c r="BE203" s="293" t="s">
        <v>4204</v>
      </c>
      <c r="BF203" s="291"/>
      <c r="BG203" s="293" t="s">
        <v>307</v>
      </c>
      <c r="BH203" s="293" t="s">
        <v>229</v>
      </c>
      <c r="BI203" s="293" t="s">
        <v>499</v>
      </c>
      <c r="BJ203" s="293" t="s">
        <v>4205</v>
      </c>
      <c r="BK203" s="292" t="s">
        <v>175</v>
      </c>
      <c r="BL203" s="294">
        <v>717016.32442439999</v>
      </c>
      <c r="BM203" s="292" t="s">
        <v>309</v>
      </c>
      <c r="BN203" s="294"/>
      <c r="BO203" s="297">
        <v>38842</v>
      </c>
      <c r="BP203" s="297">
        <v>47973</v>
      </c>
      <c r="BQ203" s="297" t="s">
        <v>4033</v>
      </c>
      <c r="BR203" s="297" t="s">
        <v>4759</v>
      </c>
      <c r="BS203" s="297">
        <v>38842</v>
      </c>
      <c r="BT203" s="297">
        <v>47973</v>
      </c>
      <c r="BU203" s="294">
        <v>31938.83</v>
      </c>
      <c r="BV203" s="294">
        <v>20.11</v>
      </c>
      <c r="BW203" s="294">
        <v>0</v>
      </c>
    </row>
    <row r="204" spans="1:75" s="289" customFormat="1" ht="18.2" customHeight="1" x14ac:dyDescent="0.15">
      <c r="A204" s="298">
        <v>202</v>
      </c>
      <c r="B204" s="299" t="s">
        <v>305</v>
      </c>
      <c r="C204" s="299" t="s">
        <v>306</v>
      </c>
      <c r="D204" s="313">
        <v>45170</v>
      </c>
      <c r="E204" s="300" t="s">
        <v>1308</v>
      </c>
      <c r="F204" s="309">
        <v>142</v>
      </c>
      <c r="G204" s="309">
        <v>141</v>
      </c>
      <c r="H204" s="302">
        <v>95357.440000000002</v>
      </c>
      <c r="I204" s="302">
        <v>53589.14</v>
      </c>
      <c r="J204" s="302">
        <v>0</v>
      </c>
      <c r="K204" s="302">
        <v>148946.57999999999</v>
      </c>
      <c r="L204" s="302">
        <v>665.82</v>
      </c>
      <c r="M204" s="302">
        <v>0</v>
      </c>
      <c r="N204" s="302">
        <v>0</v>
      </c>
      <c r="O204" s="302">
        <v>0</v>
      </c>
      <c r="P204" s="302">
        <v>0</v>
      </c>
      <c r="Q204" s="302">
        <v>0</v>
      </c>
      <c r="R204" s="302">
        <v>148946.57999999999</v>
      </c>
      <c r="S204" s="302">
        <v>158818.01</v>
      </c>
      <c r="T204" s="302">
        <v>841.53</v>
      </c>
      <c r="U204" s="302">
        <v>0</v>
      </c>
      <c r="V204" s="302">
        <v>0</v>
      </c>
      <c r="W204" s="302">
        <v>0</v>
      </c>
      <c r="X204" s="302">
        <v>0</v>
      </c>
      <c r="Y204" s="302">
        <v>0</v>
      </c>
      <c r="Z204" s="302">
        <v>159659.54</v>
      </c>
      <c r="AA204" s="302">
        <v>0</v>
      </c>
      <c r="AB204" s="302">
        <v>0</v>
      </c>
      <c r="AC204" s="302">
        <v>0</v>
      </c>
      <c r="AD204" s="302">
        <v>0</v>
      </c>
      <c r="AE204" s="302">
        <v>0</v>
      </c>
      <c r="AF204" s="302">
        <v>0</v>
      </c>
      <c r="AG204" s="302">
        <v>0</v>
      </c>
      <c r="AH204" s="302">
        <v>0</v>
      </c>
      <c r="AI204" s="302">
        <v>0</v>
      </c>
      <c r="AJ204" s="302">
        <v>0</v>
      </c>
      <c r="AK204" s="302">
        <v>0</v>
      </c>
      <c r="AL204" s="302">
        <v>0</v>
      </c>
      <c r="AM204" s="302">
        <v>0</v>
      </c>
      <c r="AN204" s="302">
        <v>0</v>
      </c>
      <c r="AO204" s="302">
        <v>0</v>
      </c>
      <c r="AP204" s="302">
        <v>0</v>
      </c>
      <c r="AQ204" s="302">
        <v>0</v>
      </c>
      <c r="AR204" s="302">
        <v>0</v>
      </c>
      <c r="AS204" s="302">
        <v>0</v>
      </c>
      <c r="AT204" s="295">
        <f t="shared" si="3"/>
        <v>0</v>
      </c>
      <c r="AU204" s="302">
        <v>54254.96</v>
      </c>
      <c r="AV204" s="302">
        <v>159659.54</v>
      </c>
      <c r="AW204" s="303">
        <v>92</v>
      </c>
      <c r="AX204" s="303">
        <v>300</v>
      </c>
      <c r="AY204" s="302">
        <v>649998.07999999996</v>
      </c>
      <c r="AZ204" s="302">
        <v>158564.99</v>
      </c>
      <c r="BA204" s="301">
        <v>90.000266999999994</v>
      </c>
      <c r="BB204" s="301">
        <v>84.540931568417804</v>
      </c>
      <c r="BC204" s="301">
        <v>10.59</v>
      </c>
      <c r="BD204" s="301"/>
      <c r="BE204" s="300" t="s">
        <v>4204</v>
      </c>
      <c r="BF204" s="298"/>
      <c r="BG204" s="300" t="s">
        <v>326</v>
      </c>
      <c r="BH204" s="300" t="s">
        <v>217</v>
      </c>
      <c r="BI204" s="300" t="s">
        <v>496</v>
      </c>
      <c r="BJ204" s="300" t="s">
        <v>4205</v>
      </c>
      <c r="BK204" s="299" t="s">
        <v>175</v>
      </c>
      <c r="BL204" s="301">
        <v>1166414.9668516801</v>
      </c>
      <c r="BM204" s="299" t="s">
        <v>309</v>
      </c>
      <c r="BN204" s="301"/>
      <c r="BO204" s="304">
        <v>38846</v>
      </c>
      <c r="BP204" s="304">
        <v>47977</v>
      </c>
      <c r="BQ204" s="297" t="s">
        <v>944</v>
      </c>
      <c r="BR204" s="297" t="s">
        <v>4781</v>
      </c>
      <c r="BS204" s="297">
        <v>38846</v>
      </c>
      <c r="BT204" s="297">
        <v>47977</v>
      </c>
      <c r="BU204" s="301">
        <v>43108.43</v>
      </c>
      <c r="BV204" s="301">
        <v>33</v>
      </c>
      <c r="BW204" s="301">
        <v>0</v>
      </c>
    </row>
    <row r="205" spans="1:75" s="289" customFormat="1" ht="18.2" customHeight="1" x14ac:dyDescent="0.15">
      <c r="A205" s="291">
        <v>203</v>
      </c>
      <c r="B205" s="292" t="s">
        <v>305</v>
      </c>
      <c r="C205" s="292" t="s">
        <v>306</v>
      </c>
      <c r="D205" s="312">
        <v>45170</v>
      </c>
      <c r="E205" s="293" t="s">
        <v>1309</v>
      </c>
      <c r="F205" s="308">
        <v>169</v>
      </c>
      <c r="G205" s="308">
        <v>168</v>
      </c>
      <c r="H205" s="295">
        <v>46278.14</v>
      </c>
      <c r="I205" s="295">
        <v>32121.69</v>
      </c>
      <c r="J205" s="295">
        <v>0</v>
      </c>
      <c r="K205" s="295">
        <v>78399.83</v>
      </c>
      <c r="L205" s="295">
        <v>367.79</v>
      </c>
      <c r="M205" s="295">
        <v>0</v>
      </c>
      <c r="N205" s="295">
        <v>0</v>
      </c>
      <c r="O205" s="295">
        <v>0</v>
      </c>
      <c r="P205" s="295">
        <v>0</v>
      </c>
      <c r="Q205" s="295">
        <v>0</v>
      </c>
      <c r="R205" s="295">
        <v>78399.83</v>
      </c>
      <c r="S205" s="295">
        <v>97556.38</v>
      </c>
      <c r="T205" s="295">
        <v>408.4</v>
      </c>
      <c r="U205" s="295">
        <v>0</v>
      </c>
      <c r="V205" s="295">
        <v>0</v>
      </c>
      <c r="W205" s="295">
        <v>0</v>
      </c>
      <c r="X205" s="295">
        <v>0</v>
      </c>
      <c r="Y205" s="295">
        <v>0</v>
      </c>
      <c r="Z205" s="295">
        <v>97964.78</v>
      </c>
      <c r="AA205" s="295">
        <v>0</v>
      </c>
      <c r="AB205" s="295">
        <v>0</v>
      </c>
      <c r="AC205" s="295">
        <v>0</v>
      </c>
      <c r="AD205" s="295">
        <v>0</v>
      </c>
      <c r="AE205" s="295">
        <v>0</v>
      </c>
      <c r="AF205" s="295">
        <v>0</v>
      </c>
      <c r="AG205" s="295">
        <v>0</v>
      </c>
      <c r="AH205" s="295">
        <v>0</v>
      </c>
      <c r="AI205" s="295">
        <v>0</v>
      </c>
      <c r="AJ205" s="295">
        <v>0</v>
      </c>
      <c r="AK205" s="295">
        <v>0</v>
      </c>
      <c r="AL205" s="295">
        <v>0</v>
      </c>
      <c r="AM205" s="295">
        <v>0</v>
      </c>
      <c r="AN205" s="295">
        <v>0</v>
      </c>
      <c r="AO205" s="295">
        <v>0</v>
      </c>
      <c r="AP205" s="295">
        <v>0</v>
      </c>
      <c r="AQ205" s="295">
        <v>0</v>
      </c>
      <c r="AR205" s="295">
        <v>0</v>
      </c>
      <c r="AS205" s="295">
        <v>0</v>
      </c>
      <c r="AT205" s="295">
        <f t="shared" si="3"/>
        <v>0</v>
      </c>
      <c r="AU205" s="295">
        <v>32489.48</v>
      </c>
      <c r="AV205" s="295">
        <v>97964.78</v>
      </c>
      <c r="AW205" s="296">
        <v>84</v>
      </c>
      <c r="AX205" s="296">
        <v>300</v>
      </c>
      <c r="AY205" s="295">
        <v>324999.77</v>
      </c>
      <c r="AZ205" s="295">
        <v>81651.570000000007</v>
      </c>
      <c r="BA205" s="294">
        <v>90.000066000000004</v>
      </c>
      <c r="BB205" s="294">
        <v>86.415850600163395</v>
      </c>
      <c r="BC205" s="294">
        <v>10.59</v>
      </c>
      <c r="BD205" s="294"/>
      <c r="BE205" s="293" t="s">
        <v>4204</v>
      </c>
      <c r="BF205" s="291"/>
      <c r="BG205" s="293" t="s">
        <v>312</v>
      </c>
      <c r="BH205" s="293" t="s">
        <v>465</v>
      </c>
      <c r="BI205" s="293" t="s">
        <v>500</v>
      </c>
      <c r="BJ205" s="293" t="s">
        <v>4205</v>
      </c>
      <c r="BK205" s="292" t="s">
        <v>175</v>
      </c>
      <c r="BL205" s="294">
        <v>613956.59511368</v>
      </c>
      <c r="BM205" s="292" t="s">
        <v>309</v>
      </c>
      <c r="BN205" s="294"/>
      <c r="BO205" s="297">
        <v>38618</v>
      </c>
      <c r="BP205" s="297">
        <v>47749</v>
      </c>
      <c r="BQ205" s="297" t="s">
        <v>955</v>
      </c>
      <c r="BR205" s="297" t="s">
        <v>4778</v>
      </c>
      <c r="BS205" s="297">
        <v>38618</v>
      </c>
      <c r="BT205" s="297">
        <v>47749</v>
      </c>
      <c r="BU205" s="294">
        <v>26432.240000000002</v>
      </c>
      <c r="BV205" s="294">
        <v>16.98</v>
      </c>
      <c r="BW205" s="294">
        <v>0</v>
      </c>
    </row>
    <row r="206" spans="1:75" s="289" customFormat="1" ht="18.2" customHeight="1" x14ac:dyDescent="0.15">
      <c r="A206" s="298">
        <v>204</v>
      </c>
      <c r="B206" s="299" t="s">
        <v>305</v>
      </c>
      <c r="C206" s="299" t="s">
        <v>306</v>
      </c>
      <c r="D206" s="313">
        <v>45170</v>
      </c>
      <c r="E206" s="300" t="s">
        <v>1310</v>
      </c>
      <c r="F206" s="309">
        <v>150</v>
      </c>
      <c r="G206" s="309">
        <v>149</v>
      </c>
      <c r="H206" s="302">
        <v>47330.28</v>
      </c>
      <c r="I206" s="302">
        <v>30604.25</v>
      </c>
      <c r="J206" s="302">
        <v>0</v>
      </c>
      <c r="K206" s="302">
        <v>77934.53</v>
      </c>
      <c r="L206" s="302">
        <v>370</v>
      </c>
      <c r="M206" s="302">
        <v>0</v>
      </c>
      <c r="N206" s="302">
        <v>0</v>
      </c>
      <c r="O206" s="302">
        <v>0</v>
      </c>
      <c r="P206" s="302">
        <v>0</v>
      </c>
      <c r="Q206" s="302">
        <v>0</v>
      </c>
      <c r="R206" s="302">
        <v>77934.53</v>
      </c>
      <c r="S206" s="302">
        <v>86761.56</v>
      </c>
      <c r="T206" s="302">
        <v>417.69</v>
      </c>
      <c r="U206" s="302">
        <v>0</v>
      </c>
      <c r="V206" s="302">
        <v>0</v>
      </c>
      <c r="W206" s="302">
        <v>0</v>
      </c>
      <c r="X206" s="302">
        <v>0</v>
      </c>
      <c r="Y206" s="302">
        <v>0</v>
      </c>
      <c r="Z206" s="302">
        <v>87179.25</v>
      </c>
      <c r="AA206" s="302">
        <v>0</v>
      </c>
      <c r="AB206" s="302">
        <v>0</v>
      </c>
      <c r="AC206" s="302">
        <v>0</v>
      </c>
      <c r="AD206" s="302">
        <v>0</v>
      </c>
      <c r="AE206" s="302">
        <v>0</v>
      </c>
      <c r="AF206" s="302">
        <v>0</v>
      </c>
      <c r="AG206" s="302">
        <v>0</v>
      </c>
      <c r="AH206" s="302">
        <v>0</v>
      </c>
      <c r="AI206" s="302">
        <v>0</v>
      </c>
      <c r="AJ206" s="302">
        <v>0</v>
      </c>
      <c r="AK206" s="302">
        <v>0</v>
      </c>
      <c r="AL206" s="302">
        <v>0</v>
      </c>
      <c r="AM206" s="302">
        <v>0</v>
      </c>
      <c r="AN206" s="302">
        <v>0</v>
      </c>
      <c r="AO206" s="302">
        <v>0</v>
      </c>
      <c r="AP206" s="302">
        <v>0</v>
      </c>
      <c r="AQ206" s="302">
        <v>0</v>
      </c>
      <c r="AR206" s="302">
        <v>0</v>
      </c>
      <c r="AS206" s="302">
        <v>0</v>
      </c>
      <c r="AT206" s="295">
        <f t="shared" si="3"/>
        <v>0</v>
      </c>
      <c r="AU206" s="302">
        <v>30974.25</v>
      </c>
      <c r="AV206" s="302">
        <v>87179.25</v>
      </c>
      <c r="AW206" s="303">
        <v>85</v>
      </c>
      <c r="AX206" s="303">
        <v>300</v>
      </c>
      <c r="AY206" s="302">
        <v>330609.14</v>
      </c>
      <c r="AZ206" s="302">
        <v>82860.78</v>
      </c>
      <c r="BA206" s="301">
        <v>89.999934999999994</v>
      </c>
      <c r="BB206" s="301">
        <v>84.649247017172101</v>
      </c>
      <c r="BC206" s="301">
        <v>10.59</v>
      </c>
      <c r="BD206" s="301"/>
      <c r="BE206" s="300" t="s">
        <v>4204</v>
      </c>
      <c r="BF206" s="298"/>
      <c r="BG206" s="300" t="s">
        <v>360</v>
      </c>
      <c r="BH206" s="300" t="s">
        <v>232</v>
      </c>
      <c r="BI206" s="300" t="s">
        <v>362</v>
      </c>
      <c r="BJ206" s="300" t="s">
        <v>4205</v>
      </c>
      <c r="BK206" s="299" t="s">
        <v>175</v>
      </c>
      <c r="BL206" s="301">
        <v>610312.78614488</v>
      </c>
      <c r="BM206" s="299" t="s">
        <v>309</v>
      </c>
      <c r="BN206" s="301"/>
      <c r="BO206" s="304">
        <v>38630</v>
      </c>
      <c r="BP206" s="304">
        <v>47761</v>
      </c>
      <c r="BQ206" s="297" t="s">
        <v>944</v>
      </c>
      <c r="BR206" s="297" t="s">
        <v>4781</v>
      </c>
      <c r="BS206" s="297">
        <v>38630</v>
      </c>
      <c r="BT206" s="297">
        <v>47761</v>
      </c>
      <c r="BU206" s="301">
        <v>23964.55</v>
      </c>
      <c r="BV206" s="301">
        <v>17.23</v>
      </c>
      <c r="BW206" s="301">
        <v>0</v>
      </c>
    </row>
    <row r="207" spans="1:75" s="289" customFormat="1" ht="18.2" customHeight="1" x14ac:dyDescent="0.15">
      <c r="A207" s="291">
        <v>205</v>
      </c>
      <c r="B207" s="292" t="s">
        <v>305</v>
      </c>
      <c r="C207" s="292" t="s">
        <v>306</v>
      </c>
      <c r="D207" s="312">
        <v>45170</v>
      </c>
      <c r="E207" s="293" t="s">
        <v>1311</v>
      </c>
      <c r="F207" s="308">
        <v>175</v>
      </c>
      <c r="G207" s="308">
        <v>174</v>
      </c>
      <c r="H207" s="295">
        <v>18323.82</v>
      </c>
      <c r="I207" s="295">
        <v>58435.040000000001</v>
      </c>
      <c r="J207" s="295">
        <v>0</v>
      </c>
      <c r="K207" s="295">
        <v>76758.86</v>
      </c>
      <c r="L207" s="295">
        <v>658.43</v>
      </c>
      <c r="M207" s="295">
        <v>0</v>
      </c>
      <c r="N207" s="295">
        <v>0</v>
      </c>
      <c r="O207" s="295">
        <v>0</v>
      </c>
      <c r="P207" s="295">
        <v>0</v>
      </c>
      <c r="Q207" s="295">
        <v>0</v>
      </c>
      <c r="R207" s="295">
        <v>76758.86</v>
      </c>
      <c r="S207" s="295">
        <v>83900.15</v>
      </c>
      <c r="T207" s="295">
        <v>161.71</v>
      </c>
      <c r="U207" s="295">
        <v>0</v>
      </c>
      <c r="V207" s="295">
        <v>0</v>
      </c>
      <c r="W207" s="295">
        <v>0</v>
      </c>
      <c r="X207" s="295">
        <v>0</v>
      </c>
      <c r="Y207" s="295">
        <v>0</v>
      </c>
      <c r="Z207" s="295">
        <v>84061.86</v>
      </c>
      <c r="AA207" s="295">
        <v>0</v>
      </c>
      <c r="AB207" s="295">
        <v>0</v>
      </c>
      <c r="AC207" s="295">
        <v>0</v>
      </c>
      <c r="AD207" s="295">
        <v>0</v>
      </c>
      <c r="AE207" s="295">
        <v>0</v>
      </c>
      <c r="AF207" s="295">
        <v>0</v>
      </c>
      <c r="AG207" s="295">
        <v>0</v>
      </c>
      <c r="AH207" s="295">
        <v>0</v>
      </c>
      <c r="AI207" s="295">
        <v>0</v>
      </c>
      <c r="AJ207" s="295">
        <v>0</v>
      </c>
      <c r="AK207" s="295">
        <v>0</v>
      </c>
      <c r="AL207" s="295">
        <v>0</v>
      </c>
      <c r="AM207" s="295">
        <v>0</v>
      </c>
      <c r="AN207" s="295">
        <v>0</v>
      </c>
      <c r="AO207" s="295">
        <v>0</v>
      </c>
      <c r="AP207" s="295">
        <v>0</v>
      </c>
      <c r="AQ207" s="295">
        <v>0</v>
      </c>
      <c r="AR207" s="295">
        <v>0</v>
      </c>
      <c r="AS207" s="295">
        <v>0</v>
      </c>
      <c r="AT207" s="295">
        <f t="shared" si="3"/>
        <v>0</v>
      </c>
      <c r="AU207" s="295">
        <v>59093.47</v>
      </c>
      <c r="AV207" s="295">
        <v>84061.86</v>
      </c>
      <c r="AW207" s="296">
        <v>24</v>
      </c>
      <c r="AX207" s="296">
        <v>240</v>
      </c>
      <c r="AY207" s="295">
        <v>324999.77</v>
      </c>
      <c r="AZ207" s="295">
        <v>81651.570000000007</v>
      </c>
      <c r="BA207" s="294">
        <v>90.000066000000004</v>
      </c>
      <c r="BB207" s="294">
        <v>84.607098994970499</v>
      </c>
      <c r="BC207" s="294">
        <v>10.59</v>
      </c>
      <c r="BD207" s="294"/>
      <c r="BE207" s="293" t="s">
        <v>4204</v>
      </c>
      <c r="BF207" s="291"/>
      <c r="BG207" s="293" t="s">
        <v>312</v>
      </c>
      <c r="BH207" s="293" t="s">
        <v>465</v>
      </c>
      <c r="BI207" s="293" t="s">
        <v>500</v>
      </c>
      <c r="BJ207" s="293" t="s">
        <v>4205</v>
      </c>
      <c r="BK207" s="292" t="s">
        <v>175</v>
      </c>
      <c r="BL207" s="294">
        <v>601106.00151056005</v>
      </c>
      <c r="BM207" s="292" t="s">
        <v>309</v>
      </c>
      <c r="BN207" s="294"/>
      <c r="BO207" s="297">
        <v>38618</v>
      </c>
      <c r="BP207" s="297">
        <v>45923</v>
      </c>
      <c r="BQ207" s="297" t="s">
        <v>942</v>
      </c>
      <c r="BR207" s="297" t="s">
        <v>4776</v>
      </c>
      <c r="BS207" s="297">
        <v>38618</v>
      </c>
      <c r="BT207" s="297">
        <v>45923</v>
      </c>
      <c r="BU207" s="294">
        <v>26732.41</v>
      </c>
      <c r="BV207" s="294">
        <v>17.12</v>
      </c>
      <c r="BW207" s="294">
        <v>0</v>
      </c>
    </row>
    <row r="208" spans="1:75" s="289" customFormat="1" ht="18.2" customHeight="1" x14ac:dyDescent="0.15">
      <c r="A208" s="298">
        <v>206</v>
      </c>
      <c r="B208" s="299" t="s">
        <v>305</v>
      </c>
      <c r="C208" s="299" t="s">
        <v>306</v>
      </c>
      <c r="D208" s="313">
        <v>45170</v>
      </c>
      <c r="E208" s="300" t="s">
        <v>1312</v>
      </c>
      <c r="F208" s="309">
        <v>133</v>
      </c>
      <c r="G208" s="309">
        <v>132</v>
      </c>
      <c r="H208" s="302">
        <v>46518.080000000002</v>
      </c>
      <c r="I208" s="302">
        <v>28283.83</v>
      </c>
      <c r="J208" s="302">
        <v>0</v>
      </c>
      <c r="K208" s="302">
        <v>74801.91</v>
      </c>
      <c r="L208" s="302">
        <v>363.62</v>
      </c>
      <c r="M208" s="302">
        <v>0</v>
      </c>
      <c r="N208" s="302">
        <v>0</v>
      </c>
      <c r="O208" s="302">
        <v>0</v>
      </c>
      <c r="P208" s="302">
        <v>0</v>
      </c>
      <c r="Q208" s="302">
        <v>0</v>
      </c>
      <c r="R208" s="302">
        <v>74801.91</v>
      </c>
      <c r="S208" s="302">
        <v>73902.649999999994</v>
      </c>
      <c r="T208" s="302">
        <v>410.52</v>
      </c>
      <c r="U208" s="302">
        <v>0</v>
      </c>
      <c r="V208" s="302">
        <v>0</v>
      </c>
      <c r="W208" s="302">
        <v>0</v>
      </c>
      <c r="X208" s="302">
        <v>0</v>
      </c>
      <c r="Y208" s="302">
        <v>0</v>
      </c>
      <c r="Z208" s="302">
        <v>74313.17</v>
      </c>
      <c r="AA208" s="302">
        <v>0</v>
      </c>
      <c r="AB208" s="302">
        <v>0</v>
      </c>
      <c r="AC208" s="302">
        <v>0</v>
      </c>
      <c r="AD208" s="302">
        <v>0</v>
      </c>
      <c r="AE208" s="302">
        <v>0</v>
      </c>
      <c r="AF208" s="302">
        <v>0</v>
      </c>
      <c r="AG208" s="302">
        <v>0</v>
      </c>
      <c r="AH208" s="302">
        <v>0</v>
      </c>
      <c r="AI208" s="302">
        <v>0</v>
      </c>
      <c r="AJ208" s="302">
        <v>0</v>
      </c>
      <c r="AK208" s="302">
        <v>0</v>
      </c>
      <c r="AL208" s="302">
        <v>0</v>
      </c>
      <c r="AM208" s="302">
        <v>0</v>
      </c>
      <c r="AN208" s="302">
        <v>0</v>
      </c>
      <c r="AO208" s="302">
        <v>0</v>
      </c>
      <c r="AP208" s="302">
        <v>0</v>
      </c>
      <c r="AQ208" s="302">
        <v>0</v>
      </c>
      <c r="AR208" s="302">
        <v>0</v>
      </c>
      <c r="AS208" s="302">
        <v>0</v>
      </c>
      <c r="AT208" s="295">
        <f t="shared" si="3"/>
        <v>0</v>
      </c>
      <c r="AU208" s="302">
        <v>28647.45</v>
      </c>
      <c r="AV208" s="302">
        <v>74313.17</v>
      </c>
      <c r="AW208" s="303">
        <v>85</v>
      </c>
      <c r="AX208" s="303">
        <v>300</v>
      </c>
      <c r="AY208" s="302">
        <v>324998</v>
      </c>
      <c r="AZ208" s="302">
        <v>81435.740000000005</v>
      </c>
      <c r="BA208" s="301">
        <v>90.000552999999996</v>
      </c>
      <c r="BB208" s="301">
        <v>82.669025485078507</v>
      </c>
      <c r="BC208" s="301">
        <v>10.59</v>
      </c>
      <c r="BD208" s="301"/>
      <c r="BE208" s="300" t="s">
        <v>4204</v>
      </c>
      <c r="BF208" s="298"/>
      <c r="BG208" s="300" t="s">
        <v>312</v>
      </c>
      <c r="BH208" s="300" t="s">
        <v>340</v>
      </c>
      <c r="BI208" s="300" t="s">
        <v>346</v>
      </c>
      <c r="BJ208" s="300" t="s">
        <v>4205</v>
      </c>
      <c r="BK208" s="299" t="s">
        <v>175</v>
      </c>
      <c r="BL208" s="301">
        <v>585780.93819335999</v>
      </c>
      <c r="BM208" s="299" t="s">
        <v>309</v>
      </c>
      <c r="BN208" s="301"/>
      <c r="BO208" s="304">
        <v>38631</v>
      </c>
      <c r="BP208" s="304">
        <v>47762</v>
      </c>
      <c r="BQ208" s="297" t="s">
        <v>957</v>
      </c>
      <c r="BR208" s="297" t="s">
        <v>4780</v>
      </c>
      <c r="BS208" s="297">
        <v>38631</v>
      </c>
      <c r="BT208" s="297">
        <v>47762</v>
      </c>
      <c r="BU208" s="301">
        <v>20885.05</v>
      </c>
      <c r="BV208" s="301">
        <v>16.95</v>
      </c>
      <c r="BW208" s="301">
        <v>0</v>
      </c>
    </row>
    <row r="209" spans="1:75" s="289" customFormat="1" ht="18.2" customHeight="1" x14ac:dyDescent="0.15">
      <c r="A209" s="291">
        <v>207</v>
      </c>
      <c r="B209" s="292" t="s">
        <v>305</v>
      </c>
      <c r="C209" s="292" t="s">
        <v>306</v>
      </c>
      <c r="D209" s="312">
        <v>45170</v>
      </c>
      <c r="E209" s="293" t="s">
        <v>1313</v>
      </c>
      <c r="F209" s="308">
        <v>169</v>
      </c>
      <c r="G209" s="308">
        <v>168</v>
      </c>
      <c r="H209" s="295">
        <v>46518.080000000002</v>
      </c>
      <c r="I209" s="295">
        <v>31787.09</v>
      </c>
      <c r="J209" s="295">
        <v>0</v>
      </c>
      <c r="K209" s="295">
        <v>78305.17</v>
      </c>
      <c r="L209" s="295">
        <v>363.62</v>
      </c>
      <c r="M209" s="295">
        <v>0</v>
      </c>
      <c r="N209" s="295">
        <v>0</v>
      </c>
      <c r="O209" s="295">
        <v>0</v>
      </c>
      <c r="P209" s="295">
        <v>0</v>
      </c>
      <c r="Q209" s="295">
        <v>0</v>
      </c>
      <c r="R209" s="295">
        <v>78305.17</v>
      </c>
      <c r="S209" s="295">
        <v>98268.43</v>
      </c>
      <c r="T209" s="295">
        <v>410.52</v>
      </c>
      <c r="U209" s="295">
        <v>0</v>
      </c>
      <c r="V209" s="295">
        <v>0</v>
      </c>
      <c r="W209" s="295">
        <v>0</v>
      </c>
      <c r="X209" s="295">
        <v>0</v>
      </c>
      <c r="Y209" s="295">
        <v>0</v>
      </c>
      <c r="Z209" s="295">
        <v>98678.95</v>
      </c>
      <c r="AA209" s="295">
        <v>0</v>
      </c>
      <c r="AB209" s="295">
        <v>0</v>
      </c>
      <c r="AC209" s="295">
        <v>0</v>
      </c>
      <c r="AD209" s="295">
        <v>0</v>
      </c>
      <c r="AE209" s="295">
        <v>0</v>
      </c>
      <c r="AF209" s="295">
        <v>0</v>
      </c>
      <c r="AG209" s="295">
        <v>0</v>
      </c>
      <c r="AH209" s="295">
        <v>0</v>
      </c>
      <c r="AI209" s="295">
        <v>0</v>
      </c>
      <c r="AJ209" s="295">
        <v>0</v>
      </c>
      <c r="AK209" s="295">
        <v>0</v>
      </c>
      <c r="AL209" s="295">
        <v>0</v>
      </c>
      <c r="AM209" s="295">
        <v>0</v>
      </c>
      <c r="AN209" s="295">
        <v>0</v>
      </c>
      <c r="AO209" s="295">
        <v>0</v>
      </c>
      <c r="AP209" s="295">
        <v>0</v>
      </c>
      <c r="AQ209" s="295">
        <v>0</v>
      </c>
      <c r="AR209" s="295">
        <v>0</v>
      </c>
      <c r="AS209" s="295">
        <v>0</v>
      </c>
      <c r="AT209" s="295">
        <f t="shared" si="3"/>
        <v>0</v>
      </c>
      <c r="AU209" s="295">
        <v>32150.71</v>
      </c>
      <c r="AV209" s="295">
        <v>98678.95</v>
      </c>
      <c r="AW209" s="296">
        <v>85</v>
      </c>
      <c r="AX209" s="296">
        <v>300</v>
      </c>
      <c r="AY209" s="295">
        <v>324998</v>
      </c>
      <c r="AZ209" s="295">
        <v>81435.740000000005</v>
      </c>
      <c r="BA209" s="294">
        <v>90.000552999999996</v>
      </c>
      <c r="BB209" s="294">
        <v>86.540732640963398</v>
      </c>
      <c r="BC209" s="294">
        <v>10.59</v>
      </c>
      <c r="BD209" s="294"/>
      <c r="BE209" s="293" t="s">
        <v>4204</v>
      </c>
      <c r="BF209" s="291"/>
      <c r="BG209" s="293" t="s">
        <v>312</v>
      </c>
      <c r="BH209" s="293" t="s">
        <v>340</v>
      </c>
      <c r="BI209" s="293" t="s">
        <v>346</v>
      </c>
      <c r="BJ209" s="293" t="s">
        <v>4205</v>
      </c>
      <c r="BK209" s="292" t="s">
        <v>175</v>
      </c>
      <c r="BL209" s="294">
        <v>613215.30356631998</v>
      </c>
      <c r="BM209" s="292" t="s">
        <v>309</v>
      </c>
      <c r="BN209" s="294"/>
      <c r="BO209" s="297">
        <v>38631</v>
      </c>
      <c r="BP209" s="297">
        <v>47762</v>
      </c>
      <c r="BQ209" s="297" t="s">
        <v>941</v>
      </c>
      <c r="BR209" s="297" t="s">
        <v>4791</v>
      </c>
      <c r="BS209" s="297">
        <v>38631</v>
      </c>
      <c r="BT209" s="297">
        <v>47762</v>
      </c>
      <c r="BU209" s="294">
        <v>26477.97</v>
      </c>
      <c r="BV209" s="294">
        <v>16.95</v>
      </c>
      <c r="BW209" s="294">
        <v>0</v>
      </c>
    </row>
    <row r="210" spans="1:75" s="289" customFormat="1" ht="18.2" customHeight="1" x14ac:dyDescent="0.15">
      <c r="A210" s="298">
        <v>208</v>
      </c>
      <c r="B210" s="299" t="s">
        <v>305</v>
      </c>
      <c r="C210" s="299" t="s">
        <v>306</v>
      </c>
      <c r="D210" s="313">
        <v>45170</v>
      </c>
      <c r="E210" s="300" t="s">
        <v>1314</v>
      </c>
      <c r="F210" s="309">
        <v>0</v>
      </c>
      <c r="G210" s="309">
        <v>0</v>
      </c>
      <c r="H210" s="302">
        <v>46458.18</v>
      </c>
      <c r="I210" s="302">
        <v>0</v>
      </c>
      <c r="J210" s="302">
        <v>0</v>
      </c>
      <c r="K210" s="302">
        <v>46458.18</v>
      </c>
      <c r="L210" s="302">
        <v>363.14</v>
      </c>
      <c r="M210" s="302">
        <v>0</v>
      </c>
      <c r="N210" s="302">
        <v>0</v>
      </c>
      <c r="O210" s="302">
        <v>363.14</v>
      </c>
      <c r="P210" s="302">
        <v>0</v>
      </c>
      <c r="Q210" s="302">
        <v>0</v>
      </c>
      <c r="R210" s="302">
        <v>46095.040000000001</v>
      </c>
      <c r="S210" s="302">
        <v>0</v>
      </c>
      <c r="T210" s="302">
        <v>409.99</v>
      </c>
      <c r="U210" s="302">
        <v>0</v>
      </c>
      <c r="V210" s="302">
        <v>0</v>
      </c>
      <c r="W210" s="302">
        <v>409.99</v>
      </c>
      <c r="X210" s="302">
        <v>0</v>
      </c>
      <c r="Y210" s="302">
        <v>0</v>
      </c>
      <c r="Z210" s="302">
        <v>0</v>
      </c>
      <c r="AA210" s="302">
        <v>16.93</v>
      </c>
      <c r="AB210" s="302">
        <v>0</v>
      </c>
      <c r="AC210" s="302">
        <v>0</v>
      </c>
      <c r="AD210" s="302">
        <v>0</v>
      </c>
      <c r="AE210" s="302">
        <v>0</v>
      </c>
      <c r="AF210" s="302">
        <v>-27.07</v>
      </c>
      <c r="AG210" s="302">
        <v>39.5</v>
      </c>
      <c r="AH210" s="302">
        <v>100.39</v>
      </c>
      <c r="AI210" s="302">
        <v>0</v>
      </c>
      <c r="AJ210" s="302">
        <v>0</v>
      </c>
      <c r="AK210" s="302">
        <v>0</v>
      </c>
      <c r="AL210" s="302">
        <v>0</v>
      </c>
      <c r="AM210" s="302">
        <v>0</v>
      </c>
      <c r="AN210" s="302">
        <v>0</v>
      </c>
      <c r="AO210" s="302">
        <v>0</v>
      </c>
      <c r="AP210" s="302">
        <v>0</v>
      </c>
      <c r="AQ210" s="302">
        <v>0</v>
      </c>
      <c r="AR210" s="302">
        <v>7.0000000000000007E-2</v>
      </c>
      <c r="AS210" s="302">
        <v>0</v>
      </c>
      <c r="AT210" s="295">
        <f t="shared" si="3"/>
        <v>902.81000000000006</v>
      </c>
      <c r="AU210" s="302">
        <v>0</v>
      </c>
      <c r="AV210" s="302">
        <v>0</v>
      </c>
      <c r="AW210" s="303">
        <v>85</v>
      </c>
      <c r="AX210" s="303">
        <v>300</v>
      </c>
      <c r="AY210" s="302">
        <v>324998.07</v>
      </c>
      <c r="AZ210" s="302">
        <v>81329.61</v>
      </c>
      <c r="BA210" s="301">
        <v>90.000530999999995</v>
      </c>
      <c r="BB210" s="301">
        <v>51.009442642922302</v>
      </c>
      <c r="BC210" s="301">
        <v>10.59</v>
      </c>
      <c r="BD210" s="301"/>
      <c r="BE210" s="300" t="s">
        <v>4204</v>
      </c>
      <c r="BF210" s="298"/>
      <c r="BG210" s="300" t="s">
        <v>312</v>
      </c>
      <c r="BH210" s="300" t="s">
        <v>340</v>
      </c>
      <c r="BI210" s="300" t="s">
        <v>341</v>
      </c>
      <c r="BJ210" s="300" t="s">
        <v>103</v>
      </c>
      <c r="BK210" s="299" t="s">
        <v>175</v>
      </c>
      <c r="BL210" s="301">
        <v>360974.68336383998</v>
      </c>
      <c r="BM210" s="299" t="s">
        <v>309</v>
      </c>
      <c r="BN210" s="301"/>
      <c r="BO210" s="304">
        <v>38644</v>
      </c>
      <c r="BP210" s="304">
        <v>47775</v>
      </c>
      <c r="BQ210" s="297" t="s">
        <v>939</v>
      </c>
      <c r="BR210" s="297" t="s">
        <v>4783</v>
      </c>
      <c r="BS210" s="297">
        <v>38644</v>
      </c>
      <c r="BT210" s="297">
        <v>47775</v>
      </c>
      <c r="BU210" s="301">
        <v>0</v>
      </c>
      <c r="BV210" s="301">
        <v>16.93</v>
      </c>
      <c r="BW210" s="301">
        <v>0</v>
      </c>
    </row>
    <row r="211" spans="1:75" s="289" customFormat="1" ht="18.2" customHeight="1" x14ac:dyDescent="0.15">
      <c r="A211" s="291">
        <v>209</v>
      </c>
      <c r="B211" s="292" t="s">
        <v>305</v>
      </c>
      <c r="C211" s="292" t="s">
        <v>306</v>
      </c>
      <c r="D211" s="312">
        <v>45170</v>
      </c>
      <c r="E211" s="293" t="s">
        <v>1315</v>
      </c>
      <c r="F211" s="308">
        <v>145</v>
      </c>
      <c r="G211" s="308">
        <v>144</v>
      </c>
      <c r="H211" s="295">
        <v>46458.18</v>
      </c>
      <c r="I211" s="295">
        <v>29537.48</v>
      </c>
      <c r="J211" s="295">
        <v>0</v>
      </c>
      <c r="K211" s="295">
        <v>75995.66</v>
      </c>
      <c r="L211" s="295">
        <v>363.14</v>
      </c>
      <c r="M211" s="295">
        <v>0</v>
      </c>
      <c r="N211" s="295">
        <v>0</v>
      </c>
      <c r="O211" s="295">
        <v>0</v>
      </c>
      <c r="P211" s="295">
        <v>0</v>
      </c>
      <c r="Q211" s="295">
        <v>0</v>
      </c>
      <c r="R211" s="295">
        <v>75995.66</v>
      </c>
      <c r="S211" s="295">
        <v>81793.240000000005</v>
      </c>
      <c r="T211" s="295">
        <v>409.99</v>
      </c>
      <c r="U211" s="295">
        <v>0</v>
      </c>
      <c r="V211" s="295">
        <v>0</v>
      </c>
      <c r="W211" s="295">
        <v>0</v>
      </c>
      <c r="X211" s="295">
        <v>0</v>
      </c>
      <c r="Y211" s="295">
        <v>0</v>
      </c>
      <c r="Z211" s="295">
        <v>82203.23</v>
      </c>
      <c r="AA211" s="295">
        <v>0</v>
      </c>
      <c r="AB211" s="295">
        <v>0</v>
      </c>
      <c r="AC211" s="295">
        <v>0</v>
      </c>
      <c r="AD211" s="295">
        <v>0</v>
      </c>
      <c r="AE211" s="295">
        <v>0</v>
      </c>
      <c r="AF211" s="295">
        <v>0</v>
      </c>
      <c r="AG211" s="295">
        <v>0</v>
      </c>
      <c r="AH211" s="295">
        <v>0</v>
      </c>
      <c r="AI211" s="295">
        <v>0</v>
      </c>
      <c r="AJ211" s="295">
        <v>0</v>
      </c>
      <c r="AK211" s="295">
        <v>0</v>
      </c>
      <c r="AL211" s="295">
        <v>0</v>
      </c>
      <c r="AM211" s="295">
        <v>0</v>
      </c>
      <c r="AN211" s="295">
        <v>0</v>
      </c>
      <c r="AO211" s="295">
        <v>0</v>
      </c>
      <c r="AP211" s="295">
        <v>0</v>
      </c>
      <c r="AQ211" s="295">
        <v>0</v>
      </c>
      <c r="AR211" s="295">
        <v>0</v>
      </c>
      <c r="AS211" s="295">
        <v>0</v>
      </c>
      <c r="AT211" s="295">
        <f t="shared" si="3"/>
        <v>0</v>
      </c>
      <c r="AU211" s="295">
        <v>29900.62</v>
      </c>
      <c r="AV211" s="295">
        <v>82203.23</v>
      </c>
      <c r="AW211" s="296">
        <v>85</v>
      </c>
      <c r="AX211" s="296">
        <v>300</v>
      </c>
      <c r="AY211" s="295">
        <v>325113.52</v>
      </c>
      <c r="AZ211" s="295">
        <v>81329.61</v>
      </c>
      <c r="BA211" s="294">
        <v>89.968571999999995</v>
      </c>
      <c r="BB211" s="294">
        <v>84.068041250874302</v>
      </c>
      <c r="BC211" s="294">
        <v>10.59</v>
      </c>
      <c r="BD211" s="294"/>
      <c r="BE211" s="293" t="s">
        <v>4204</v>
      </c>
      <c r="BF211" s="291"/>
      <c r="BG211" s="293" t="s">
        <v>312</v>
      </c>
      <c r="BH211" s="293" t="s">
        <v>465</v>
      </c>
      <c r="BI211" s="293" t="s">
        <v>500</v>
      </c>
      <c r="BJ211" s="293" t="s">
        <v>4205</v>
      </c>
      <c r="BK211" s="292" t="s">
        <v>175</v>
      </c>
      <c r="BL211" s="294">
        <v>595129.30904335994</v>
      </c>
      <c r="BM211" s="292" t="s">
        <v>309</v>
      </c>
      <c r="BN211" s="294"/>
      <c r="BO211" s="297">
        <v>38644</v>
      </c>
      <c r="BP211" s="297">
        <v>47775</v>
      </c>
      <c r="BQ211" s="297" t="s">
        <v>931</v>
      </c>
      <c r="BR211" s="297" t="s">
        <v>4779</v>
      </c>
      <c r="BS211" s="297">
        <v>38644</v>
      </c>
      <c r="BT211" s="297">
        <v>47775</v>
      </c>
      <c r="BU211" s="294">
        <v>22739.32</v>
      </c>
      <c r="BV211" s="294">
        <v>16.93</v>
      </c>
      <c r="BW211" s="294">
        <v>0</v>
      </c>
    </row>
    <row r="212" spans="1:75" s="289" customFormat="1" ht="18.2" customHeight="1" x14ac:dyDescent="0.15">
      <c r="A212" s="298">
        <v>210</v>
      </c>
      <c r="B212" s="299" t="s">
        <v>305</v>
      </c>
      <c r="C212" s="299" t="s">
        <v>306</v>
      </c>
      <c r="D212" s="313">
        <v>45170</v>
      </c>
      <c r="E212" s="300" t="s">
        <v>1316</v>
      </c>
      <c r="F212" s="309">
        <v>96</v>
      </c>
      <c r="G212" s="309">
        <v>95</v>
      </c>
      <c r="H212" s="302">
        <v>25588.58</v>
      </c>
      <c r="I212" s="302">
        <v>54094.33</v>
      </c>
      <c r="J212" s="302">
        <v>0</v>
      </c>
      <c r="K212" s="302">
        <v>79682.91</v>
      </c>
      <c r="L212" s="302">
        <v>843.44</v>
      </c>
      <c r="M212" s="302">
        <v>0</v>
      </c>
      <c r="N212" s="302">
        <v>0</v>
      </c>
      <c r="O212" s="302">
        <v>0</v>
      </c>
      <c r="P212" s="302">
        <v>0</v>
      </c>
      <c r="Q212" s="302">
        <v>0</v>
      </c>
      <c r="R212" s="302">
        <v>79682.91</v>
      </c>
      <c r="S212" s="302">
        <v>46867.040000000001</v>
      </c>
      <c r="T212" s="302">
        <v>225.82</v>
      </c>
      <c r="U212" s="302">
        <v>0</v>
      </c>
      <c r="V212" s="302">
        <v>0</v>
      </c>
      <c r="W212" s="302">
        <v>0</v>
      </c>
      <c r="X212" s="302">
        <v>0</v>
      </c>
      <c r="Y212" s="302">
        <v>0</v>
      </c>
      <c r="Z212" s="302">
        <v>47092.86</v>
      </c>
      <c r="AA212" s="302">
        <v>0</v>
      </c>
      <c r="AB212" s="302">
        <v>0</v>
      </c>
      <c r="AC212" s="302">
        <v>0</v>
      </c>
      <c r="AD212" s="302">
        <v>0</v>
      </c>
      <c r="AE212" s="302">
        <v>0</v>
      </c>
      <c r="AF212" s="302">
        <v>0</v>
      </c>
      <c r="AG212" s="302">
        <v>0</v>
      </c>
      <c r="AH212" s="302">
        <v>0</v>
      </c>
      <c r="AI212" s="302">
        <v>0</v>
      </c>
      <c r="AJ212" s="302">
        <v>0</v>
      </c>
      <c r="AK212" s="302">
        <v>0</v>
      </c>
      <c r="AL212" s="302">
        <v>0</v>
      </c>
      <c r="AM212" s="302">
        <v>0</v>
      </c>
      <c r="AN212" s="302">
        <v>0</v>
      </c>
      <c r="AO212" s="302">
        <v>0</v>
      </c>
      <c r="AP212" s="302">
        <v>0</v>
      </c>
      <c r="AQ212" s="302">
        <v>0</v>
      </c>
      <c r="AR212" s="302">
        <v>0</v>
      </c>
      <c r="AS212" s="302">
        <v>0</v>
      </c>
      <c r="AT212" s="295">
        <f t="shared" si="3"/>
        <v>0</v>
      </c>
      <c r="AU212" s="302">
        <v>54937.77</v>
      </c>
      <c r="AV212" s="302">
        <v>47092.86</v>
      </c>
      <c r="AW212" s="303">
        <v>26</v>
      </c>
      <c r="AX212" s="303">
        <v>240</v>
      </c>
      <c r="AY212" s="302">
        <v>425999.38</v>
      </c>
      <c r="AZ212" s="302">
        <v>106454.14</v>
      </c>
      <c r="BA212" s="301">
        <v>90.000135</v>
      </c>
      <c r="BB212" s="301">
        <v>67.366780260428101</v>
      </c>
      <c r="BC212" s="301">
        <v>10.59</v>
      </c>
      <c r="BD212" s="301"/>
      <c r="BE212" s="300" t="s">
        <v>4204</v>
      </c>
      <c r="BF212" s="298"/>
      <c r="BG212" s="300" t="s">
        <v>312</v>
      </c>
      <c r="BH212" s="300" t="s">
        <v>340</v>
      </c>
      <c r="BI212" s="300" t="s">
        <v>346</v>
      </c>
      <c r="BJ212" s="300" t="s">
        <v>4205</v>
      </c>
      <c r="BK212" s="299" t="s">
        <v>175</v>
      </c>
      <c r="BL212" s="301">
        <v>624004.51776935998</v>
      </c>
      <c r="BM212" s="299" t="s">
        <v>309</v>
      </c>
      <c r="BN212" s="301"/>
      <c r="BO212" s="304">
        <v>38660</v>
      </c>
      <c r="BP212" s="304">
        <v>45965</v>
      </c>
      <c r="BQ212" s="297" t="s">
        <v>962</v>
      </c>
      <c r="BR212" s="297" t="s">
        <v>4767</v>
      </c>
      <c r="BS212" s="297">
        <v>38660</v>
      </c>
      <c r="BT212" s="297">
        <v>45965</v>
      </c>
      <c r="BU212" s="301">
        <v>19113.05</v>
      </c>
      <c r="BV212" s="301">
        <v>22.32</v>
      </c>
      <c r="BW212" s="301">
        <v>0</v>
      </c>
    </row>
    <row r="213" spans="1:75" s="289" customFormat="1" ht="18.2" customHeight="1" x14ac:dyDescent="0.15">
      <c r="A213" s="291">
        <v>211</v>
      </c>
      <c r="B213" s="292" t="s">
        <v>305</v>
      </c>
      <c r="C213" s="292" t="s">
        <v>306</v>
      </c>
      <c r="D213" s="312">
        <v>45170</v>
      </c>
      <c r="E213" s="293" t="s">
        <v>1317</v>
      </c>
      <c r="F213" s="308">
        <v>161</v>
      </c>
      <c r="G213" s="308">
        <v>160</v>
      </c>
      <c r="H213" s="295">
        <v>46752.49</v>
      </c>
      <c r="I213" s="295">
        <v>30744.85</v>
      </c>
      <c r="J213" s="295">
        <v>0</v>
      </c>
      <c r="K213" s="295">
        <v>77497.34</v>
      </c>
      <c r="L213" s="295">
        <v>359.45</v>
      </c>
      <c r="M213" s="295">
        <v>0</v>
      </c>
      <c r="N213" s="295">
        <v>0</v>
      </c>
      <c r="O213" s="295">
        <v>0</v>
      </c>
      <c r="P213" s="295">
        <v>0</v>
      </c>
      <c r="Q213" s="295">
        <v>0</v>
      </c>
      <c r="R213" s="295">
        <v>77497.34</v>
      </c>
      <c r="S213" s="295">
        <v>92328.25</v>
      </c>
      <c r="T213" s="295">
        <v>412.59</v>
      </c>
      <c r="U213" s="295">
        <v>0</v>
      </c>
      <c r="V213" s="295">
        <v>0</v>
      </c>
      <c r="W213" s="295">
        <v>0</v>
      </c>
      <c r="X213" s="295">
        <v>0</v>
      </c>
      <c r="Y213" s="295">
        <v>0</v>
      </c>
      <c r="Z213" s="295">
        <v>92740.84</v>
      </c>
      <c r="AA213" s="295">
        <v>0</v>
      </c>
      <c r="AB213" s="295">
        <v>0</v>
      </c>
      <c r="AC213" s="295">
        <v>0</v>
      </c>
      <c r="AD213" s="295">
        <v>0</v>
      </c>
      <c r="AE213" s="295">
        <v>0</v>
      </c>
      <c r="AF213" s="295">
        <v>0</v>
      </c>
      <c r="AG213" s="295">
        <v>0</v>
      </c>
      <c r="AH213" s="295">
        <v>0</v>
      </c>
      <c r="AI213" s="295">
        <v>0</v>
      </c>
      <c r="AJ213" s="295">
        <v>0</v>
      </c>
      <c r="AK213" s="295">
        <v>0</v>
      </c>
      <c r="AL213" s="295">
        <v>0</v>
      </c>
      <c r="AM213" s="295">
        <v>0</v>
      </c>
      <c r="AN213" s="295">
        <v>0</v>
      </c>
      <c r="AO213" s="295">
        <v>0</v>
      </c>
      <c r="AP213" s="295">
        <v>0</v>
      </c>
      <c r="AQ213" s="295">
        <v>0</v>
      </c>
      <c r="AR213" s="295">
        <v>0</v>
      </c>
      <c r="AS213" s="295">
        <v>0</v>
      </c>
      <c r="AT213" s="295">
        <f t="shared" si="3"/>
        <v>0</v>
      </c>
      <c r="AU213" s="295">
        <v>31104.3</v>
      </c>
      <c r="AV213" s="295">
        <v>92740.84</v>
      </c>
      <c r="AW213" s="296">
        <v>86</v>
      </c>
      <c r="AX213" s="296">
        <v>300</v>
      </c>
      <c r="AY213" s="295">
        <v>325000.71999999997</v>
      </c>
      <c r="AZ213" s="295">
        <v>81215.009999999995</v>
      </c>
      <c r="BA213" s="294">
        <v>89.999801000000005</v>
      </c>
      <c r="BB213" s="294">
        <v>85.880001468070304</v>
      </c>
      <c r="BC213" s="294">
        <v>10.59</v>
      </c>
      <c r="BD213" s="294"/>
      <c r="BE213" s="293" t="s">
        <v>4204</v>
      </c>
      <c r="BF213" s="291"/>
      <c r="BG213" s="293" t="s">
        <v>312</v>
      </c>
      <c r="BH213" s="293" t="s">
        <v>340</v>
      </c>
      <c r="BI213" s="293" t="s">
        <v>346</v>
      </c>
      <c r="BJ213" s="293" t="s">
        <v>4205</v>
      </c>
      <c r="BK213" s="292" t="s">
        <v>175</v>
      </c>
      <c r="BL213" s="294">
        <v>606889.10928464006</v>
      </c>
      <c r="BM213" s="292" t="s">
        <v>309</v>
      </c>
      <c r="BN213" s="294"/>
      <c r="BO213" s="297">
        <v>38660</v>
      </c>
      <c r="BP213" s="297">
        <v>47791</v>
      </c>
      <c r="BQ213" s="297" t="s">
        <v>942</v>
      </c>
      <c r="BR213" s="297" t="s">
        <v>4776</v>
      </c>
      <c r="BS213" s="297">
        <v>38660</v>
      </c>
      <c r="BT213" s="297">
        <v>47791</v>
      </c>
      <c r="BU213" s="294">
        <v>25053.78</v>
      </c>
      <c r="BV213" s="294">
        <v>16.89</v>
      </c>
      <c r="BW213" s="294">
        <v>0</v>
      </c>
    </row>
    <row r="214" spans="1:75" s="289" customFormat="1" ht="18.2" customHeight="1" x14ac:dyDescent="0.15">
      <c r="A214" s="298">
        <v>212</v>
      </c>
      <c r="B214" s="299" t="s">
        <v>305</v>
      </c>
      <c r="C214" s="299" t="s">
        <v>306</v>
      </c>
      <c r="D214" s="313">
        <v>45170</v>
      </c>
      <c r="E214" s="300" t="s">
        <v>1318</v>
      </c>
      <c r="F214" s="309">
        <v>138</v>
      </c>
      <c r="G214" s="309">
        <v>137</v>
      </c>
      <c r="H214" s="302">
        <v>26910.77</v>
      </c>
      <c r="I214" s="302">
        <v>16413.71</v>
      </c>
      <c r="J214" s="302">
        <v>0</v>
      </c>
      <c r="K214" s="302">
        <v>43324.480000000003</v>
      </c>
      <c r="L214" s="302">
        <v>206.95</v>
      </c>
      <c r="M214" s="302">
        <v>0</v>
      </c>
      <c r="N214" s="302">
        <v>0</v>
      </c>
      <c r="O214" s="302">
        <v>0</v>
      </c>
      <c r="P214" s="302">
        <v>0</v>
      </c>
      <c r="Q214" s="302">
        <v>0</v>
      </c>
      <c r="R214" s="302">
        <v>43324.480000000003</v>
      </c>
      <c r="S214" s="302">
        <v>44474.559999999998</v>
      </c>
      <c r="T214" s="302">
        <v>237.49</v>
      </c>
      <c r="U214" s="302">
        <v>0</v>
      </c>
      <c r="V214" s="302">
        <v>0</v>
      </c>
      <c r="W214" s="302">
        <v>0</v>
      </c>
      <c r="X214" s="302">
        <v>0</v>
      </c>
      <c r="Y214" s="302">
        <v>0</v>
      </c>
      <c r="Z214" s="302">
        <v>44712.05</v>
      </c>
      <c r="AA214" s="302">
        <v>0</v>
      </c>
      <c r="AB214" s="302">
        <v>0</v>
      </c>
      <c r="AC214" s="302">
        <v>0</v>
      </c>
      <c r="AD214" s="302">
        <v>0</v>
      </c>
      <c r="AE214" s="302">
        <v>0</v>
      </c>
      <c r="AF214" s="302">
        <v>0</v>
      </c>
      <c r="AG214" s="302">
        <v>0</v>
      </c>
      <c r="AH214" s="302">
        <v>0</v>
      </c>
      <c r="AI214" s="302">
        <v>0</v>
      </c>
      <c r="AJ214" s="302">
        <v>0</v>
      </c>
      <c r="AK214" s="302">
        <v>0</v>
      </c>
      <c r="AL214" s="302">
        <v>0</v>
      </c>
      <c r="AM214" s="302">
        <v>0</v>
      </c>
      <c r="AN214" s="302">
        <v>0</v>
      </c>
      <c r="AO214" s="302">
        <v>0</v>
      </c>
      <c r="AP214" s="302">
        <v>0</v>
      </c>
      <c r="AQ214" s="302">
        <v>0</v>
      </c>
      <c r="AR214" s="302">
        <v>0</v>
      </c>
      <c r="AS214" s="302">
        <v>0</v>
      </c>
      <c r="AT214" s="295">
        <f t="shared" si="3"/>
        <v>0</v>
      </c>
      <c r="AU214" s="302">
        <v>16620.66</v>
      </c>
      <c r="AV214" s="302">
        <v>44712.05</v>
      </c>
      <c r="AW214" s="303">
        <v>86</v>
      </c>
      <c r="AX214" s="303">
        <v>300</v>
      </c>
      <c r="AY214" s="302">
        <v>198001.58</v>
      </c>
      <c r="AZ214" s="302">
        <v>46752.5</v>
      </c>
      <c r="BA214" s="301">
        <v>85.100322000000006</v>
      </c>
      <c r="BB214" s="301">
        <v>78.860535767767701</v>
      </c>
      <c r="BC214" s="301">
        <v>10.59</v>
      </c>
      <c r="BD214" s="301"/>
      <c r="BE214" s="300" t="s">
        <v>4204</v>
      </c>
      <c r="BF214" s="298"/>
      <c r="BG214" s="300" t="s">
        <v>344</v>
      </c>
      <c r="BH214" s="300" t="s">
        <v>213</v>
      </c>
      <c r="BI214" s="300" t="s">
        <v>345</v>
      </c>
      <c r="BJ214" s="300" t="s">
        <v>4205</v>
      </c>
      <c r="BK214" s="299" t="s">
        <v>175</v>
      </c>
      <c r="BL214" s="301">
        <v>339278.16203007998</v>
      </c>
      <c r="BM214" s="299" t="s">
        <v>309</v>
      </c>
      <c r="BN214" s="301"/>
      <c r="BO214" s="304">
        <v>38666</v>
      </c>
      <c r="BP214" s="304">
        <v>47797</v>
      </c>
      <c r="BQ214" s="297" t="s">
        <v>937</v>
      </c>
      <c r="BR214" s="297" t="s">
        <v>4765</v>
      </c>
      <c r="BS214" s="297">
        <v>38666</v>
      </c>
      <c r="BT214" s="297">
        <v>47797</v>
      </c>
      <c r="BU214" s="301">
        <v>12427.13</v>
      </c>
      <c r="BV214" s="301">
        <v>9.73</v>
      </c>
      <c r="BW214" s="301">
        <v>0</v>
      </c>
    </row>
    <row r="215" spans="1:75" s="289" customFormat="1" ht="18.2" customHeight="1" x14ac:dyDescent="0.15">
      <c r="A215" s="291">
        <v>213</v>
      </c>
      <c r="B215" s="292" t="s">
        <v>305</v>
      </c>
      <c r="C215" s="292" t="s">
        <v>306</v>
      </c>
      <c r="D215" s="312">
        <v>45170</v>
      </c>
      <c r="E215" s="293" t="s">
        <v>1319</v>
      </c>
      <c r="F215" s="308">
        <v>153</v>
      </c>
      <c r="G215" s="308">
        <v>152</v>
      </c>
      <c r="H215" s="295">
        <v>61217.73</v>
      </c>
      <c r="I215" s="295">
        <v>39312.74</v>
      </c>
      <c r="J215" s="295">
        <v>0</v>
      </c>
      <c r="K215" s="295">
        <v>100530.47</v>
      </c>
      <c r="L215" s="295">
        <v>470.75</v>
      </c>
      <c r="M215" s="295">
        <v>0</v>
      </c>
      <c r="N215" s="295">
        <v>0</v>
      </c>
      <c r="O215" s="295">
        <v>0</v>
      </c>
      <c r="P215" s="295">
        <v>0</v>
      </c>
      <c r="Q215" s="295">
        <v>0</v>
      </c>
      <c r="R215" s="295">
        <v>100530.47</v>
      </c>
      <c r="S215" s="295">
        <v>114359.26</v>
      </c>
      <c r="T215" s="295">
        <v>540.25</v>
      </c>
      <c r="U215" s="295">
        <v>0</v>
      </c>
      <c r="V215" s="295">
        <v>0</v>
      </c>
      <c r="W215" s="295">
        <v>0</v>
      </c>
      <c r="X215" s="295">
        <v>0</v>
      </c>
      <c r="Y215" s="295">
        <v>0</v>
      </c>
      <c r="Z215" s="295">
        <v>114899.51</v>
      </c>
      <c r="AA215" s="295">
        <v>0</v>
      </c>
      <c r="AB215" s="295">
        <v>0</v>
      </c>
      <c r="AC215" s="295">
        <v>0</v>
      </c>
      <c r="AD215" s="295">
        <v>0</v>
      </c>
      <c r="AE215" s="295">
        <v>0</v>
      </c>
      <c r="AF215" s="295">
        <v>0</v>
      </c>
      <c r="AG215" s="295">
        <v>0</v>
      </c>
      <c r="AH215" s="295">
        <v>0</v>
      </c>
      <c r="AI215" s="295">
        <v>0</v>
      </c>
      <c r="AJ215" s="295">
        <v>0</v>
      </c>
      <c r="AK215" s="295">
        <v>0</v>
      </c>
      <c r="AL215" s="295">
        <v>0</v>
      </c>
      <c r="AM215" s="295">
        <v>0</v>
      </c>
      <c r="AN215" s="295">
        <v>0</v>
      </c>
      <c r="AO215" s="295">
        <v>0</v>
      </c>
      <c r="AP215" s="295">
        <v>0</v>
      </c>
      <c r="AQ215" s="295">
        <v>0</v>
      </c>
      <c r="AR215" s="295">
        <v>0</v>
      </c>
      <c r="AS215" s="295">
        <v>0</v>
      </c>
      <c r="AT215" s="295">
        <f t="shared" si="3"/>
        <v>0</v>
      </c>
      <c r="AU215" s="295">
        <v>39783.49</v>
      </c>
      <c r="AV215" s="295">
        <v>114899.51</v>
      </c>
      <c r="AW215" s="296">
        <v>86</v>
      </c>
      <c r="AX215" s="296">
        <v>300</v>
      </c>
      <c r="AY215" s="295">
        <v>425996.92</v>
      </c>
      <c r="AZ215" s="295">
        <v>106351.61</v>
      </c>
      <c r="BA215" s="294">
        <v>90.000652000000002</v>
      </c>
      <c r="BB215" s="294">
        <v>85.0744793225645</v>
      </c>
      <c r="BC215" s="294">
        <v>10.59</v>
      </c>
      <c r="BD215" s="294"/>
      <c r="BE215" s="293" t="s">
        <v>4204</v>
      </c>
      <c r="BF215" s="291"/>
      <c r="BG215" s="293" t="s">
        <v>312</v>
      </c>
      <c r="BH215" s="293" t="s">
        <v>340</v>
      </c>
      <c r="BI215" s="293" t="s">
        <v>346</v>
      </c>
      <c r="BJ215" s="293" t="s">
        <v>4205</v>
      </c>
      <c r="BK215" s="292" t="s">
        <v>175</v>
      </c>
      <c r="BL215" s="294">
        <v>787263.76149512001</v>
      </c>
      <c r="BM215" s="292" t="s">
        <v>309</v>
      </c>
      <c r="BN215" s="294"/>
      <c r="BO215" s="297">
        <v>38673</v>
      </c>
      <c r="BP215" s="297">
        <v>47804</v>
      </c>
      <c r="BQ215" s="297" t="s">
        <v>936</v>
      </c>
      <c r="BR215" s="297" t="s">
        <v>4769</v>
      </c>
      <c r="BS215" s="297">
        <v>38673</v>
      </c>
      <c r="BT215" s="297">
        <v>47804</v>
      </c>
      <c r="BU215" s="294">
        <v>31376.37</v>
      </c>
      <c r="BV215" s="294">
        <v>22.13</v>
      </c>
      <c r="BW215" s="294">
        <v>0</v>
      </c>
    </row>
    <row r="216" spans="1:75" s="289" customFormat="1" ht="18.2" customHeight="1" x14ac:dyDescent="0.15">
      <c r="A216" s="298">
        <v>214</v>
      </c>
      <c r="B216" s="299" t="s">
        <v>305</v>
      </c>
      <c r="C216" s="299" t="s">
        <v>306</v>
      </c>
      <c r="D216" s="313">
        <v>45170</v>
      </c>
      <c r="E216" s="300" t="s">
        <v>1320</v>
      </c>
      <c r="F216" s="309">
        <v>33</v>
      </c>
      <c r="G216" s="309">
        <v>33</v>
      </c>
      <c r="H216" s="302">
        <v>0</v>
      </c>
      <c r="I216" s="302">
        <v>66064.56</v>
      </c>
      <c r="J216" s="302">
        <v>0</v>
      </c>
      <c r="K216" s="302">
        <v>66064.56</v>
      </c>
      <c r="L216" s="302">
        <v>0</v>
      </c>
      <c r="M216" s="302">
        <v>0</v>
      </c>
      <c r="N216" s="302">
        <v>0</v>
      </c>
      <c r="O216" s="302">
        <v>0</v>
      </c>
      <c r="P216" s="302">
        <v>0</v>
      </c>
      <c r="Q216" s="302">
        <v>0</v>
      </c>
      <c r="R216" s="302">
        <v>66064.56</v>
      </c>
      <c r="S216" s="302">
        <v>10375.19</v>
      </c>
      <c r="T216" s="302">
        <v>0</v>
      </c>
      <c r="U216" s="302">
        <v>0</v>
      </c>
      <c r="V216" s="302">
        <v>0</v>
      </c>
      <c r="W216" s="302">
        <v>0</v>
      </c>
      <c r="X216" s="302">
        <v>0</v>
      </c>
      <c r="Y216" s="302">
        <v>0</v>
      </c>
      <c r="Z216" s="302">
        <v>10375.19</v>
      </c>
      <c r="AA216" s="302">
        <v>0</v>
      </c>
      <c r="AB216" s="302">
        <v>0</v>
      </c>
      <c r="AC216" s="302">
        <v>0</v>
      </c>
      <c r="AD216" s="302">
        <v>0</v>
      </c>
      <c r="AE216" s="302">
        <v>0</v>
      </c>
      <c r="AF216" s="302">
        <v>0</v>
      </c>
      <c r="AG216" s="302">
        <v>0</v>
      </c>
      <c r="AH216" s="302">
        <v>0</v>
      </c>
      <c r="AI216" s="302">
        <v>0</v>
      </c>
      <c r="AJ216" s="302">
        <v>0</v>
      </c>
      <c r="AK216" s="302">
        <v>0</v>
      </c>
      <c r="AL216" s="302">
        <v>0</v>
      </c>
      <c r="AM216" s="302">
        <v>0</v>
      </c>
      <c r="AN216" s="302">
        <v>0</v>
      </c>
      <c r="AO216" s="302">
        <v>0</v>
      </c>
      <c r="AP216" s="302">
        <v>0</v>
      </c>
      <c r="AQ216" s="302">
        <v>0</v>
      </c>
      <c r="AR216" s="302">
        <v>0</v>
      </c>
      <c r="AS216" s="302">
        <v>0</v>
      </c>
      <c r="AT216" s="295">
        <f t="shared" si="3"/>
        <v>0</v>
      </c>
      <c r="AU216" s="302">
        <v>66064.56</v>
      </c>
      <c r="AV216" s="302">
        <v>10375.19</v>
      </c>
      <c r="AW216" s="303">
        <v>0</v>
      </c>
      <c r="AX216" s="303">
        <v>120</v>
      </c>
      <c r="AY216" s="302">
        <v>685077.89</v>
      </c>
      <c r="AZ216" s="302">
        <v>171024.24</v>
      </c>
      <c r="BA216" s="301">
        <v>89.999874000000005</v>
      </c>
      <c r="BB216" s="301">
        <v>34.765844162590298</v>
      </c>
      <c r="BC216" s="301">
        <v>10.59</v>
      </c>
      <c r="BD216" s="301"/>
      <c r="BE216" s="300" t="s">
        <v>4204</v>
      </c>
      <c r="BF216" s="298"/>
      <c r="BG216" s="300" t="s">
        <v>312</v>
      </c>
      <c r="BH216" s="300" t="s">
        <v>230</v>
      </c>
      <c r="BI216" s="300" t="s">
        <v>322</v>
      </c>
      <c r="BJ216" s="300" t="s">
        <v>4205</v>
      </c>
      <c r="BK216" s="299" t="s">
        <v>175</v>
      </c>
      <c r="BL216" s="301">
        <v>517357.91155775997</v>
      </c>
      <c r="BM216" s="299" t="s">
        <v>309</v>
      </c>
      <c r="BN216" s="301"/>
      <c r="BO216" s="304">
        <v>38674</v>
      </c>
      <c r="BP216" s="304">
        <v>42326</v>
      </c>
      <c r="BQ216" s="297" t="s">
        <v>937</v>
      </c>
      <c r="BR216" s="297" t="s">
        <v>4765</v>
      </c>
      <c r="BS216" s="297">
        <v>38674</v>
      </c>
      <c r="BT216" s="297">
        <v>42326</v>
      </c>
      <c r="BU216" s="301">
        <v>10040.98</v>
      </c>
      <c r="BV216" s="301">
        <v>0</v>
      </c>
      <c r="BW216" s="301">
        <v>0</v>
      </c>
    </row>
    <row r="217" spans="1:75" s="289" customFormat="1" ht="18.2" customHeight="1" x14ac:dyDescent="0.15">
      <c r="A217" s="291">
        <v>215</v>
      </c>
      <c r="B217" s="292" t="s">
        <v>305</v>
      </c>
      <c r="C217" s="292" t="s">
        <v>306</v>
      </c>
      <c r="D217" s="312">
        <v>45170</v>
      </c>
      <c r="E217" s="293" t="s">
        <v>1321</v>
      </c>
      <c r="F217" s="308">
        <v>136</v>
      </c>
      <c r="G217" s="308">
        <v>135</v>
      </c>
      <c r="H217" s="295">
        <v>46458.26</v>
      </c>
      <c r="I217" s="295">
        <v>28581.97</v>
      </c>
      <c r="J217" s="295">
        <v>0</v>
      </c>
      <c r="K217" s="295">
        <v>75040.23</v>
      </c>
      <c r="L217" s="295">
        <v>363.14</v>
      </c>
      <c r="M217" s="295">
        <v>0</v>
      </c>
      <c r="N217" s="295">
        <v>0</v>
      </c>
      <c r="O217" s="295">
        <v>0</v>
      </c>
      <c r="P217" s="295">
        <v>0</v>
      </c>
      <c r="Q217" s="295">
        <v>0</v>
      </c>
      <c r="R217" s="295">
        <v>75040.23</v>
      </c>
      <c r="S217" s="295">
        <v>75627.88</v>
      </c>
      <c r="T217" s="295">
        <v>409.99</v>
      </c>
      <c r="U217" s="295">
        <v>0</v>
      </c>
      <c r="V217" s="295">
        <v>0</v>
      </c>
      <c r="W217" s="295">
        <v>0</v>
      </c>
      <c r="X217" s="295">
        <v>0</v>
      </c>
      <c r="Y217" s="295">
        <v>0</v>
      </c>
      <c r="Z217" s="295">
        <v>76037.87</v>
      </c>
      <c r="AA217" s="295">
        <v>0</v>
      </c>
      <c r="AB217" s="295">
        <v>0</v>
      </c>
      <c r="AC217" s="295">
        <v>0</v>
      </c>
      <c r="AD217" s="295">
        <v>0</v>
      </c>
      <c r="AE217" s="295">
        <v>0</v>
      </c>
      <c r="AF217" s="295">
        <v>0</v>
      </c>
      <c r="AG217" s="295">
        <v>0</v>
      </c>
      <c r="AH217" s="295">
        <v>0</v>
      </c>
      <c r="AI217" s="295">
        <v>0</v>
      </c>
      <c r="AJ217" s="295">
        <v>0</v>
      </c>
      <c r="AK217" s="295">
        <v>0</v>
      </c>
      <c r="AL217" s="295">
        <v>0</v>
      </c>
      <c r="AM217" s="295">
        <v>0</v>
      </c>
      <c r="AN217" s="295">
        <v>0</v>
      </c>
      <c r="AO217" s="295">
        <v>0</v>
      </c>
      <c r="AP217" s="295">
        <v>0</v>
      </c>
      <c r="AQ217" s="295">
        <v>0</v>
      </c>
      <c r="AR217" s="295">
        <v>0</v>
      </c>
      <c r="AS217" s="295">
        <v>0</v>
      </c>
      <c r="AT217" s="295">
        <f t="shared" si="3"/>
        <v>0</v>
      </c>
      <c r="AU217" s="295">
        <v>28945.11</v>
      </c>
      <c r="AV217" s="295">
        <v>76037.87</v>
      </c>
      <c r="AW217" s="296">
        <v>85</v>
      </c>
      <c r="AX217" s="296">
        <v>300</v>
      </c>
      <c r="AY217" s="295">
        <v>324998.07</v>
      </c>
      <c r="AZ217" s="295">
        <v>81329.61</v>
      </c>
      <c r="BA217" s="294">
        <v>90.000530999999995</v>
      </c>
      <c r="BB217" s="294">
        <v>83.040611486543796</v>
      </c>
      <c r="BC217" s="294">
        <v>10.59</v>
      </c>
      <c r="BD217" s="294"/>
      <c r="BE217" s="293" t="s">
        <v>4204</v>
      </c>
      <c r="BF217" s="291"/>
      <c r="BG217" s="293" t="s">
        <v>312</v>
      </c>
      <c r="BH217" s="293" t="s">
        <v>340</v>
      </c>
      <c r="BI217" s="293" t="s">
        <v>501</v>
      </c>
      <c r="BJ217" s="293" t="s">
        <v>4205</v>
      </c>
      <c r="BK217" s="292" t="s">
        <v>175</v>
      </c>
      <c r="BL217" s="294">
        <v>587647.24499208003</v>
      </c>
      <c r="BM217" s="292" t="s">
        <v>309</v>
      </c>
      <c r="BN217" s="294"/>
      <c r="BO217" s="297">
        <v>38644</v>
      </c>
      <c r="BP217" s="297">
        <v>47775</v>
      </c>
      <c r="BQ217" s="297" t="s">
        <v>943</v>
      </c>
      <c r="BR217" s="297" t="s">
        <v>4785</v>
      </c>
      <c r="BS217" s="297">
        <v>38644</v>
      </c>
      <c r="BT217" s="297">
        <v>47775</v>
      </c>
      <c r="BU217" s="294">
        <v>21170.78</v>
      </c>
      <c r="BV217" s="294">
        <v>16.93</v>
      </c>
      <c r="BW217" s="294">
        <v>0</v>
      </c>
    </row>
    <row r="218" spans="1:75" s="289" customFormat="1" ht="18.2" customHeight="1" x14ac:dyDescent="0.15">
      <c r="A218" s="298">
        <v>216</v>
      </c>
      <c r="B218" s="299" t="s">
        <v>305</v>
      </c>
      <c r="C218" s="299" t="s">
        <v>306</v>
      </c>
      <c r="D218" s="313">
        <v>45170</v>
      </c>
      <c r="E218" s="300" t="s">
        <v>1322</v>
      </c>
      <c r="F218" s="309">
        <v>107</v>
      </c>
      <c r="G218" s="309">
        <v>106</v>
      </c>
      <c r="H218" s="302">
        <v>58002.63</v>
      </c>
      <c r="I218" s="302">
        <v>30624.14</v>
      </c>
      <c r="J218" s="302">
        <v>0</v>
      </c>
      <c r="K218" s="302">
        <v>88626.77</v>
      </c>
      <c r="L218" s="302">
        <v>445.99</v>
      </c>
      <c r="M218" s="302">
        <v>0</v>
      </c>
      <c r="N218" s="302">
        <v>0</v>
      </c>
      <c r="O218" s="302">
        <v>0</v>
      </c>
      <c r="P218" s="302">
        <v>0</v>
      </c>
      <c r="Q218" s="302">
        <v>0</v>
      </c>
      <c r="R218" s="302">
        <v>88626.77</v>
      </c>
      <c r="S218" s="302">
        <v>70909.02</v>
      </c>
      <c r="T218" s="302">
        <v>511.87</v>
      </c>
      <c r="U218" s="302">
        <v>0</v>
      </c>
      <c r="V218" s="302">
        <v>0</v>
      </c>
      <c r="W218" s="302">
        <v>0</v>
      </c>
      <c r="X218" s="302">
        <v>0</v>
      </c>
      <c r="Y218" s="302">
        <v>0</v>
      </c>
      <c r="Z218" s="302">
        <v>71420.89</v>
      </c>
      <c r="AA218" s="302">
        <v>0</v>
      </c>
      <c r="AB218" s="302">
        <v>0</v>
      </c>
      <c r="AC218" s="302">
        <v>0</v>
      </c>
      <c r="AD218" s="302">
        <v>0</v>
      </c>
      <c r="AE218" s="302">
        <v>0</v>
      </c>
      <c r="AF218" s="302">
        <v>0</v>
      </c>
      <c r="AG218" s="302">
        <v>0</v>
      </c>
      <c r="AH218" s="302">
        <v>0</v>
      </c>
      <c r="AI218" s="302">
        <v>0</v>
      </c>
      <c r="AJ218" s="302">
        <v>0</v>
      </c>
      <c r="AK218" s="302">
        <v>0</v>
      </c>
      <c r="AL218" s="302">
        <v>0</v>
      </c>
      <c r="AM218" s="302">
        <v>0</v>
      </c>
      <c r="AN218" s="302">
        <v>0</v>
      </c>
      <c r="AO218" s="302">
        <v>0</v>
      </c>
      <c r="AP218" s="302">
        <v>0</v>
      </c>
      <c r="AQ218" s="302">
        <v>0</v>
      </c>
      <c r="AR218" s="302">
        <v>0</v>
      </c>
      <c r="AS218" s="302">
        <v>0</v>
      </c>
      <c r="AT218" s="295">
        <f t="shared" si="3"/>
        <v>0</v>
      </c>
      <c r="AU218" s="302">
        <v>31070.13</v>
      </c>
      <c r="AV218" s="302">
        <v>71420.89</v>
      </c>
      <c r="AW218" s="303">
        <v>86</v>
      </c>
      <c r="AX218" s="303">
        <v>300</v>
      </c>
      <c r="AY218" s="302">
        <v>412000.32</v>
      </c>
      <c r="AZ218" s="302">
        <v>100762</v>
      </c>
      <c r="BA218" s="301">
        <v>88.193461999999997</v>
      </c>
      <c r="BB218" s="301">
        <v>77.571918701273702</v>
      </c>
      <c r="BC218" s="301">
        <v>10.59</v>
      </c>
      <c r="BD218" s="301"/>
      <c r="BE218" s="300" t="s">
        <v>4204</v>
      </c>
      <c r="BF218" s="298"/>
      <c r="BG218" s="300" t="s">
        <v>333</v>
      </c>
      <c r="BH218" s="300" t="s">
        <v>193</v>
      </c>
      <c r="BI218" s="300" t="s">
        <v>342</v>
      </c>
      <c r="BJ218" s="300" t="s">
        <v>4205</v>
      </c>
      <c r="BK218" s="299" t="s">
        <v>175</v>
      </c>
      <c r="BL218" s="301">
        <v>694044.74403992004</v>
      </c>
      <c r="BM218" s="299" t="s">
        <v>309</v>
      </c>
      <c r="BN218" s="301"/>
      <c r="BO218" s="304">
        <v>38681</v>
      </c>
      <c r="BP218" s="304">
        <v>47812</v>
      </c>
      <c r="BQ218" s="297" t="s">
        <v>955</v>
      </c>
      <c r="BR218" s="297" t="s">
        <v>4778</v>
      </c>
      <c r="BS218" s="297">
        <v>38681</v>
      </c>
      <c r="BT218" s="297">
        <v>47812</v>
      </c>
      <c r="BU218" s="301">
        <v>20826.48</v>
      </c>
      <c r="BV218" s="301">
        <v>20.97</v>
      </c>
      <c r="BW218" s="301">
        <v>0</v>
      </c>
    </row>
    <row r="219" spans="1:75" s="289" customFormat="1" ht="18.2" customHeight="1" x14ac:dyDescent="0.15">
      <c r="A219" s="291">
        <v>217</v>
      </c>
      <c r="B219" s="292" t="s">
        <v>305</v>
      </c>
      <c r="C219" s="292" t="s">
        <v>306</v>
      </c>
      <c r="D219" s="312">
        <v>45170</v>
      </c>
      <c r="E219" s="293" t="s">
        <v>1323</v>
      </c>
      <c r="F219" s="308">
        <v>0</v>
      </c>
      <c r="G219" s="308">
        <v>0</v>
      </c>
      <c r="H219" s="295">
        <v>15808.28</v>
      </c>
      <c r="I219" s="295">
        <v>0</v>
      </c>
      <c r="J219" s="295">
        <v>0</v>
      </c>
      <c r="K219" s="295">
        <v>15808.28</v>
      </c>
      <c r="L219" s="295">
        <v>500.25</v>
      </c>
      <c r="M219" s="295">
        <v>0</v>
      </c>
      <c r="N219" s="295">
        <v>0</v>
      </c>
      <c r="O219" s="295">
        <v>500.25</v>
      </c>
      <c r="P219" s="295">
        <v>0</v>
      </c>
      <c r="Q219" s="295">
        <v>0</v>
      </c>
      <c r="R219" s="295">
        <v>15308.03</v>
      </c>
      <c r="S219" s="295">
        <v>0</v>
      </c>
      <c r="T219" s="295">
        <v>139.51</v>
      </c>
      <c r="U219" s="295">
        <v>0</v>
      </c>
      <c r="V219" s="295">
        <v>0</v>
      </c>
      <c r="W219" s="295">
        <v>139.51</v>
      </c>
      <c r="X219" s="295">
        <v>0</v>
      </c>
      <c r="Y219" s="295">
        <v>0</v>
      </c>
      <c r="Z219" s="295">
        <v>0</v>
      </c>
      <c r="AA219" s="295">
        <v>13.35</v>
      </c>
      <c r="AB219" s="295">
        <v>0</v>
      </c>
      <c r="AC219" s="295">
        <v>0</v>
      </c>
      <c r="AD219" s="295">
        <v>0</v>
      </c>
      <c r="AE219" s="295">
        <v>0</v>
      </c>
      <c r="AF219" s="295">
        <v>-16.23</v>
      </c>
      <c r="AG219" s="295">
        <v>28.41</v>
      </c>
      <c r="AH219" s="295">
        <v>78.62</v>
      </c>
      <c r="AI219" s="295">
        <v>0</v>
      </c>
      <c r="AJ219" s="295">
        <v>0</v>
      </c>
      <c r="AK219" s="295">
        <v>0</v>
      </c>
      <c r="AL219" s="295">
        <v>0</v>
      </c>
      <c r="AM219" s="295">
        <v>0</v>
      </c>
      <c r="AN219" s="295">
        <v>0</v>
      </c>
      <c r="AO219" s="295">
        <v>0</v>
      </c>
      <c r="AP219" s="295">
        <v>0.56000000000000005</v>
      </c>
      <c r="AQ219" s="295">
        <v>0</v>
      </c>
      <c r="AR219" s="295">
        <v>0</v>
      </c>
      <c r="AS219" s="295">
        <v>0</v>
      </c>
      <c r="AT219" s="295">
        <f t="shared" si="3"/>
        <v>744.47</v>
      </c>
      <c r="AU219" s="295">
        <v>0</v>
      </c>
      <c r="AV219" s="295">
        <v>0</v>
      </c>
      <c r="AW219" s="296">
        <v>27</v>
      </c>
      <c r="AX219" s="296">
        <v>240</v>
      </c>
      <c r="AY219" s="295">
        <v>255998.66</v>
      </c>
      <c r="AZ219" s="295">
        <v>63693.33</v>
      </c>
      <c r="BA219" s="294">
        <v>90.000466000000003</v>
      </c>
      <c r="BB219" s="294">
        <v>21.6306767685404</v>
      </c>
      <c r="BC219" s="294">
        <v>10.59</v>
      </c>
      <c r="BD219" s="294"/>
      <c r="BE219" s="293" t="s">
        <v>4204</v>
      </c>
      <c r="BF219" s="291"/>
      <c r="BG219" s="293" t="s">
        <v>312</v>
      </c>
      <c r="BH219" s="293" t="s">
        <v>226</v>
      </c>
      <c r="BI219" s="293" t="s">
        <v>347</v>
      </c>
      <c r="BJ219" s="293" t="s">
        <v>103</v>
      </c>
      <c r="BK219" s="292" t="s">
        <v>175</v>
      </c>
      <c r="BL219" s="294">
        <v>119878.65250087999</v>
      </c>
      <c r="BM219" s="292" t="s">
        <v>309</v>
      </c>
      <c r="BN219" s="294"/>
      <c r="BO219" s="297">
        <v>38688</v>
      </c>
      <c r="BP219" s="297">
        <v>45993</v>
      </c>
      <c r="BQ219" s="297" t="s">
        <v>4757</v>
      </c>
      <c r="BR219" s="297" t="s">
        <v>4764</v>
      </c>
      <c r="BS219" s="297">
        <v>38688</v>
      </c>
      <c r="BT219" s="297">
        <v>45993</v>
      </c>
      <c r="BU219" s="294">
        <v>0</v>
      </c>
      <c r="BV219" s="294">
        <v>13.35</v>
      </c>
      <c r="BW219" s="294">
        <v>0</v>
      </c>
    </row>
    <row r="220" spans="1:75" s="289" customFormat="1" ht="18.2" customHeight="1" x14ac:dyDescent="0.15">
      <c r="A220" s="298">
        <v>218</v>
      </c>
      <c r="B220" s="299" t="s">
        <v>305</v>
      </c>
      <c r="C220" s="299" t="s">
        <v>306</v>
      </c>
      <c r="D220" s="313">
        <v>45170</v>
      </c>
      <c r="E220" s="300" t="s">
        <v>1324</v>
      </c>
      <c r="F220" s="309">
        <v>2</v>
      </c>
      <c r="G220" s="309">
        <v>2</v>
      </c>
      <c r="H220" s="302">
        <v>0</v>
      </c>
      <c r="I220" s="302">
        <v>1364.33</v>
      </c>
      <c r="J220" s="302">
        <v>0</v>
      </c>
      <c r="K220" s="302">
        <v>1364.33</v>
      </c>
      <c r="L220" s="302">
        <v>0</v>
      </c>
      <c r="M220" s="302">
        <v>0</v>
      </c>
      <c r="N220" s="302">
        <v>0</v>
      </c>
      <c r="O220" s="302">
        <v>0</v>
      </c>
      <c r="P220" s="302">
        <v>0</v>
      </c>
      <c r="Q220" s="302">
        <v>0</v>
      </c>
      <c r="R220" s="302">
        <v>1364.33</v>
      </c>
      <c r="S220" s="302">
        <v>18.07</v>
      </c>
      <c r="T220" s="302">
        <v>0</v>
      </c>
      <c r="U220" s="302">
        <v>0</v>
      </c>
      <c r="V220" s="302">
        <v>0</v>
      </c>
      <c r="W220" s="302">
        <v>0</v>
      </c>
      <c r="X220" s="302">
        <v>0</v>
      </c>
      <c r="Y220" s="302">
        <v>0</v>
      </c>
      <c r="Z220" s="302">
        <v>18.07</v>
      </c>
      <c r="AA220" s="302">
        <v>0</v>
      </c>
      <c r="AB220" s="302">
        <v>0</v>
      </c>
      <c r="AC220" s="302">
        <v>0</v>
      </c>
      <c r="AD220" s="302">
        <v>0</v>
      </c>
      <c r="AE220" s="302">
        <v>0</v>
      </c>
      <c r="AF220" s="302">
        <v>0</v>
      </c>
      <c r="AG220" s="302">
        <v>0</v>
      </c>
      <c r="AH220" s="302">
        <v>0</v>
      </c>
      <c r="AI220" s="302">
        <v>0</v>
      </c>
      <c r="AJ220" s="302">
        <v>0</v>
      </c>
      <c r="AK220" s="302">
        <v>0</v>
      </c>
      <c r="AL220" s="302">
        <v>0</v>
      </c>
      <c r="AM220" s="302">
        <v>0</v>
      </c>
      <c r="AN220" s="302">
        <v>0</v>
      </c>
      <c r="AO220" s="302">
        <v>0</v>
      </c>
      <c r="AP220" s="302">
        <v>0</v>
      </c>
      <c r="AQ220" s="302">
        <v>0</v>
      </c>
      <c r="AR220" s="302">
        <v>0</v>
      </c>
      <c r="AS220" s="302">
        <v>0</v>
      </c>
      <c r="AT220" s="295">
        <f t="shared" si="3"/>
        <v>0</v>
      </c>
      <c r="AU220" s="302">
        <v>1364.33</v>
      </c>
      <c r="AV220" s="302">
        <v>18.07</v>
      </c>
      <c r="AW220" s="303">
        <v>196</v>
      </c>
      <c r="AX220" s="303">
        <v>300</v>
      </c>
      <c r="AY220" s="302">
        <v>292999.63</v>
      </c>
      <c r="AZ220" s="302">
        <v>72899.009999999995</v>
      </c>
      <c r="BA220" s="301">
        <v>90.000111000000004</v>
      </c>
      <c r="BB220" s="301">
        <v>1.6843829764029701</v>
      </c>
      <c r="BC220" s="301">
        <v>10.59</v>
      </c>
      <c r="BD220" s="301"/>
      <c r="BE220" s="300" t="s">
        <v>4204</v>
      </c>
      <c r="BF220" s="298"/>
      <c r="BG220" s="300" t="s">
        <v>312</v>
      </c>
      <c r="BH220" s="300" t="s">
        <v>189</v>
      </c>
      <c r="BI220" s="300" t="s">
        <v>323</v>
      </c>
      <c r="BJ220" s="300" t="s">
        <v>177</v>
      </c>
      <c r="BK220" s="299" t="s">
        <v>175</v>
      </c>
      <c r="BL220" s="301">
        <v>10684.199205680001</v>
      </c>
      <c r="BM220" s="299" t="s">
        <v>309</v>
      </c>
      <c r="BN220" s="301"/>
      <c r="BO220" s="304">
        <v>38688</v>
      </c>
      <c r="BP220" s="304">
        <v>47819</v>
      </c>
      <c r="BQ220" s="297" t="s">
        <v>929</v>
      </c>
      <c r="BR220" s="297" t="s">
        <v>4777</v>
      </c>
      <c r="BS220" s="297">
        <v>38688</v>
      </c>
      <c r="BT220" s="297">
        <v>47819</v>
      </c>
      <c r="BU220" s="301">
        <v>407.56</v>
      </c>
      <c r="BV220" s="301">
        <v>0</v>
      </c>
      <c r="BW220" s="301">
        <v>0</v>
      </c>
    </row>
    <row r="221" spans="1:75" s="289" customFormat="1" ht="18.2" customHeight="1" x14ac:dyDescent="0.15">
      <c r="A221" s="291">
        <v>219</v>
      </c>
      <c r="B221" s="292" t="s">
        <v>305</v>
      </c>
      <c r="C221" s="292" t="s">
        <v>306</v>
      </c>
      <c r="D221" s="312">
        <v>45170</v>
      </c>
      <c r="E221" s="293" t="s">
        <v>1325</v>
      </c>
      <c r="F221" s="308">
        <v>139</v>
      </c>
      <c r="G221" s="308">
        <v>138</v>
      </c>
      <c r="H221" s="295">
        <v>42078.28</v>
      </c>
      <c r="I221" s="295">
        <v>25286.46</v>
      </c>
      <c r="J221" s="295">
        <v>0</v>
      </c>
      <c r="K221" s="295">
        <v>67364.740000000005</v>
      </c>
      <c r="L221" s="295">
        <v>318.3</v>
      </c>
      <c r="M221" s="295">
        <v>0</v>
      </c>
      <c r="N221" s="295">
        <v>0</v>
      </c>
      <c r="O221" s="295">
        <v>0</v>
      </c>
      <c r="P221" s="295">
        <v>0</v>
      </c>
      <c r="Q221" s="295">
        <v>0</v>
      </c>
      <c r="R221" s="295">
        <v>67364.740000000005</v>
      </c>
      <c r="S221" s="295">
        <v>69235.89</v>
      </c>
      <c r="T221" s="295">
        <v>371.34</v>
      </c>
      <c r="U221" s="295">
        <v>0</v>
      </c>
      <c r="V221" s="295">
        <v>0</v>
      </c>
      <c r="W221" s="295">
        <v>0</v>
      </c>
      <c r="X221" s="295">
        <v>0</v>
      </c>
      <c r="Y221" s="295">
        <v>0</v>
      </c>
      <c r="Z221" s="295">
        <v>69607.23</v>
      </c>
      <c r="AA221" s="295">
        <v>0</v>
      </c>
      <c r="AB221" s="295">
        <v>0</v>
      </c>
      <c r="AC221" s="295">
        <v>0</v>
      </c>
      <c r="AD221" s="295">
        <v>0</v>
      </c>
      <c r="AE221" s="295">
        <v>0</v>
      </c>
      <c r="AF221" s="295">
        <v>0</v>
      </c>
      <c r="AG221" s="295">
        <v>0</v>
      </c>
      <c r="AH221" s="295">
        <v>0</v>
      </c>
      <c r="AI221" s="295">
        <v>0</v>
      </c>
      <c r="AJ221" s="295">
        <v>0</v>
      </c>
      <c r="AK221" s="295">
        <v>0</v>
      </c>
      <c r="AL221" s="295">
        <v>0</v>
      </c>
      <c r="AM221" s="295">
        <v>0</v>
      </c>
      <c r="AN221" s="295">
        <v>0</v>
      </c>
      <c r="AO221" s="295">
        <v>0</v>
      </c>
      <c r="AP221" s="295">
        <v>0</v>
      </c>
      <c r="AQ221" s="295">
        <v>0</v>
      </c>
      <c r="AR221" s="295">
        <v>0</v>
      </c>
      <c r="AS221" s="295">
        <v>0</v>
      </c>
      <c r="AT221" s="295">
        <f t="shared" si="3"/>
        <v>0</v>
      </c>
      <c r="AU221" s="295">
        <v>25604.76</v>
      </c>
      <c r="AV221" s="295">
        <v>69607.23</v>
      </c>
      <c r="AW221" s="296">
        <v>87</v>
      </c>
      <c r="AX221" s="296">
        <v>300</v>
      </c>
      <c r="AY221" s="295">
        <v>293000.27</v>
      </c>
      <c r="AZ221" s="295">
        <v>72546.490000000005</v>
      </c>
      <c r="BA221" s="294">
        <v>89.897520999999998</v>
      </c>
      <c r="BB221" s="294">
        <v>83.476445639334699</v>
      </c>
      <c r="BC221" s="294">
        <v>10.59</v>
      </c>
      <c r="BD221" s="294"/>
      <c r="BE221" s="293" t="s">
        <v>4204</v>
      </c>
      <c r="BF221" s="291"/>
      <c r="BG221" s="293" t="s">
        <v>312</v>
      </c>
      <c r="BH221" s="293" t="s">
        <v>189</v>
      </c>
      <c r="BI221" s="293" t="s">
        <v>323</v>
      </c>
      <c r="BJ221" s="293" t="s">
        <v>4205</v>
      </c>
      <c r="BK221" s="292" t="s">
        <v>175</v>
      </c>
      <c r="BL221" s="294">
        <v>527539.74595503998</v>
      </c>
      <c r="BM221" s="292" t="s">
        <v>309</v>
      </c>
      <c r="BN221" s="294"/>
      <c r="BO221" s="297">
        <v>38701</v>
      </c>
      <c r="BP221" s="297">
        <v>47832</v>
      </c>
      <c r="BQ221" s="297" t="s">
        <v>944</v>
      </c>
      <c r="BR221" s="297" t="s">
        <v>4781</v>
      </c>
      <c r="BS221" s="297">
        <v>38701</v>
      </c>
      <c r="BT221" s="297">
        <v>47832</v>
      </c>
      <c r="BU221" s="294">
        <v>19306.34</v>
      </c>
      <c r="BV221" s="294">
        <v>15.1</v>
      </c>
      <c r="BW221" s="294">
        <v>0</v>
      </c>
    </row>
    <row r="222" spans="1:75" s="289" customFormat="1" ht="18.2" customHeight="1" x14ac:dyDescent="0.15">
      <c r="A222" s="298">
        <v>220</v>
      </c>
      <c r="B222" s="299" t="s">
        <v>305</v>
      </c>
      <c r="C222" s="299" t="s">
        <v>306</v>
      </c>
      <c r="D222" s="313">
        <v>45170</v>
      </c>
      <c r="E222" s="300" t="s">
        <v>1326</v>
      </c>
      <c r="F222" s="309">
        <v>176</v>
      </c>
      <c r="G222" s="309">
        <v>175</v>
      </c>
      <c r="H222" s="302">
        <v>61246.49</v>
      </c>
      <c r="I222" s="302">
        <v>41219.480000000003</v>
      </c>
      <c r="J222" s="302">
        <v>0</v>
      </c>
      <c r="K222" s="302">
        <v>102465.97</v>
      </c>
      <c r="L222" s="302">
        <v>463.33</v>
      </c>
      <c r="M222" s="302">
        <v>0</v>
      </c>
      <c r="N222" s="302">
        <v>0</v>
      </c>
      <c r="O222" s="302">
        <v>0</v>
      </c>
      <c r="P222" s="302">
        <v>0</v>
      </c>
      <c r="Q222" s="302">
        <v>0</v>
      </c>
      <c r="R222" s="302">
        <v>102465.97</v>
      </c>
      <c r="S222" s="302">
        <v>134367.21</v>
      </c>
      <c r="T222" s="302">
        <v>540.5</v>
      </c>
      <c r="U222" s="302">
        <v>0</v>
      </c>
      <c r="V222" s="302">
        <v>0</v>
      </c>
      <c r="W222" s="302">
        <v>0</v>
      </c>
      <c r="X222" s="302">
        <v>0</v>
      </c>
      <c r="Y222" s="302">
        <v>0</v>
      </c>
      <c r="Z222" s="302">
        <v>134907.71</v>
      </c>
      <c r="AA222" s="302">
        <v>0</v>
      </c>
      <c r="AB222" s="302">
        <v>0</v>
      </c>
      <c r="AC222" s="302">
        <v>0</v>
      </c>
      <c r="AD222" s="302">
        <v>0</v>
      </c>
      <c r="AE222" s="302">
        <v>0</v>
      </c>
      <c r="AF222" s="302">
        <v>0</v>
      </c>
      <c r="AG222" s="302">
        <v>0</v>
      </c>
      <c r="AH222" s="302">
        <v>0</v>
      </c>
      <c r="AI222" s="302">
        <v>0</v>
      </c>
      <c r="AJ222" s="302">
        <v>0</v>
      </c>
      <c r="AK222" s="302">
        <v>0</v>
      </c>
      <c r="AL222" s="302">
        <v>0</v>
      </c>
      <c r="AM222" s="302">
        <v>0</v>
      </c>
      <c r="AN222" s="302">
        <v>0</v>
      </c>
      <c r="AO222" s="302">
        <v>0</v>
      </c>
      <c r="AP222" s="302">
        <v>0</v>
      </c>
      <c r="AQ222" s="302">
        <v>0</v>
      </c>
      <c r="AR222" s="302">
        <v>0</v>
      </c>
      <c r="AS222" s="302">
        <v>0</v>
      </c>
      <c r="AT222" s="295">
        <f t="shared" si="3"/>
        <v>0</v>
      </c>
      <c r="AU222" s="302">
        <v>41682.81</v>
      </c>
      <c r="AV222" s="302">
        <v>134907.71</v>
      </c>
      <c r="AW222" s="303">
        <v>87</v>
      </c>
      <c r="AX222" s="303">
        <v>300</v>
      </c>
      <c r="AY222" s="302">
        <v>425997.74</v>
      </c>
      <c r="AZ222" s="302">
        <v>105597.29</v>
      </c>
      <c r="BA222" s="301">
        <v>90.000477000000004</v>
      </c>
      <c r="BB222" s="301">
        <v>87.331655729684798</v>
      </c>
      <c r="BC222" s="301">
        <v>10.59</v>
      </c>
      <c r="BD222" s="301"/>
      <c r="BE222" s="300" t="s">
        <v>4204</v>
      </c>
      <c r="BF222" s="298"/>
      <c r="BG222" s="300" t="s">
        <v>312</v>
      </c>
      <c r="BH222" s="300" t="s">
        <v>340</v>
      </c>
      <c r="BI222" s="300" t="s">
        <v>346</v>
      </c>
      <c r="BJ222" s="300" t="s">
        <v>4205</v>
      </c>
      <c r="BK222" s="299" t="s">
        <v>175</v>
      </c>
      <c r="BL222" s="301">
        <v>802420.84780312004</v>
      </c>
      <c r="BM222" s="299" t="s">
        <v>309</v>
      </c>
      <c r="BN222" s="301"/>
      <c r="BO222" s="304">
        <v>38701</v>
      </c>
      <c r="BP222" s="304">
        <v>47832</v>
      </c>
      <c r="BQ222" s="297" t="s">
        <v>937</v>
      </c>
      <c r="BR222" s="297" t="s">
        <v>4765</v>
      </c>
      <c r="BS222" s="297">
        <v>38701</v>
      </c>
      <c r="BT222" s="297">
        <v>47832</v>
      </c>
      <c r="BU222" s="301">
        <v>35452.65</v>
      </c>
      <c r="BV222" s="301">
        <v>21.97</v>
      </c>
      <c r="BW222" s="301">
        <v>0</v>
      </c>
    </row>
    <row r="223" spans="1:75" s="289" customFormat="1" ht="18.2" customHeight="1" x14ac:dyDescent="0.15">
      <c r="A223" s="291">
        <v>221</v>
      </c>
      <c r="B223" s="292" t="s">
        <v>305</v>
      </c>
      <c r="C223" s="292" t="s">
        <v>306</v>
      </c>
      <c r="D223" s="312">
        <v>45170</v>
      </c>
      <c r="E223" s="293" t="s">
        <v>241</v>
      </c>
      <c r="F223" s="308">
        <v>170</v>
      </c>
      <c r="G223" s="308">
        <v>169</v>
      </c>
      <c r="H223" s="295">
        <v>70289.23</v>
      </c>
      <c r="I223" s="295">
        <v>46602.61</v>
      </c>
      <c r="J223" s="295">
        <v>0</v>
      </c>
      <c r="K223" s="295">
        <v>116891.84</v>
      </c>
      <c r="L223" s="295">
        <v>531.72</v>
      </c>
      <c r="M223" s="295">
        <v>0</v>
      </c>
      <c r="N223" s="295">
        <v>0</v>
      </c>
      <c r="O223" s="295">
        <v>0</v>
      </c>
      <c r="P223" s="295">
        <v>0</v>
      </c>
      <c r="Q223" s="295">
        <v>0</v>
      </c>
      <c r="R223" s="295">
        <v>116891.84</v>
      </c>
      <c r="S223" s="295">
        <v>148088.78</v>
      </c>
      <c r="T223" s="295">
        <v>620.29999999999995</v>
      </c>
      <c r="U223" s="295">
        <v>0</v>
      </c>
      <c r="V223" s="295">
        <v>0</v>
      </c>
      <c r="W223" s="295">
        <v>0</v>
      </c>
      <c r="X223" s="295">
        <v>0</v>
      </c>
      <c r="Y223" s="295">
        <v>0</v>
      </c>
      <c r="Z223" s="295">
        <v>148709.07999999999</v>
      </c>
      <c r="AA223" s="295">
        <v>0</v>
      </c>
      <c r="AB223" s="295">
        <v>0</v>
      </c>
      <c r="AC223" s="295">
        <v>0</v>
      </c>
      <c r="AD223" s="295">
        <v>0</v>
      </c>
      <c r="AE223" s="295">
        <v>0</v>
      </c>
      <c r="AF223" s="295">
        <v>0</v>
      </c>
      <c r="AG223" s="295">
        <v>0</v>
      </c>
      <c r="AH223" s="295">
        <v>0</v>
      </c>
      <c r="AI223" s="295">
        <v>0</v>
      </c>
      <c r="AJ223" s="295">
        <v>0</v>
      </c>
      <c r="AK223" s="295">
        <v>0</v>
      </c>
      <c r="AL223" s="295">
        <v>0</v>
      </c>
      <c r="AM223" s="295">
        <v>0</v>
      </c>
      <c r="AN223" s="295">
        <v>0</v>
      </c>
      <c r="AO223" s="295">
        <v>0</v>
      </c>
      <c r="AP223" s="295">
        <v>0</v>
      </c>
      <c r="AQ223" s="295">
        <v>0</v>
      </c>
      <c r="AR223" s="295">
        <v>0</v>
      </c>
      <c r="AS223" s="295">
        <v>0</v>
      </c>
      <c r="AT223" s="295">
        <f t="shared" si="3"/>
        <v>0</v>
      </c>
      <c r="AU223" s="295">
        <v>47134.33</v>
      </c>
      <c r="AV223" s="295">
        <v>148709.07999999999</v>
      </c>
      <c r="AW223" s="296">
        <v>87</v>
      </c>
      <c r="AX223" s="296">
        <v>300</v>
      </c>
      <c r="AY223" s="295">
        <v>503370.28</v>
      </c>
      <c r="AZ223" s="295">
        <v>121186.25</v>
      </c>
      <c r="BA223" s="294">
        <v>87.410803000000001</v>
      </c>
      <c r="BB223" s="294">
        <v>84.313274802607694</v>
      </c>
      <c r="BC223" s="294">
        <v>10.59</v>
      </c>
      <c r="BD223" s="294"/>
      <c r="BE223" s="293" t="s">
        <v>4204</v>
      </c>
      <c r="BF223" s="291"/>
      <c r="BG223" s="293" t="s">
        <v>312</v>
      </c>
      <c r="BH223" s="293" t="s">
        <v>199</v>
      </c>
      <c r="BI223" s="293" t="s">
        <v>357</v>
      </c>
      <c r="BJ223" s="293" t="s">
        <v>4205</v>
      </c>
      <c r="BK223" s="292" t="s">
        <v>175</v>
      </c>
      <c r="BL223" s="294">
        <v>915391.22065664001</v>
      </c>
      <c r="BM223" s="292" t="s">
        <v>309</v>
      </c>
      <c r="BN223" s="294"/>
      <c r="BO223" s="297">
        <v>38701</v>
      </c>
      <c r="BP223" s="297">
        <v>47832</v>
      </c>
      <c r="BQ223" s="297" t="s">
        <v>947</v>
      </c>
      <c r="BR223" s="297" t="s">
        <v>4774</v>
      </c>
      <c r="BS223" s="297">
        <v>38701</v>
      </c>
      <c r="BT223" s="297">
        <v>47832</v>
      </c>
      <c r="BU223" s="294">
        <v>39745.120000000003</v>
      </c>
      <c r="BV223" s="294">
        <v>25.22</v>
      </c>
      <c r="BW223" s="294">
        <v>0</v>
      </c>
    </row>
    <row r="224" spans="1:75" s="289" customFormat="1" ht="18.2" customHeight="1" x14ac:dyDescent="0.15">
      <c r="A224" s="298">
        <v>222</v>
      </c>
      <c r="B224" s="299" t="s">
        <v>305</v>
      </c>
      <c r="C224" s="299" t="s">
        <v>306</v>
      </c>
      <c r="D224" s="313">
        <v>45170</v>
      </c>
      <c r="E224" s="300" t="s">
        <v>1327</v>
      </c>
      <c r="F224" s="309">
        <v>0</v>
      </c>
      <c r="G224" s="309">
        <v>0</v>
      </c>
      <c r="H224" s="302">
        <v>24194.6</v>
      </c>
      <c r="I224" s="302">
        <v>0</v>
      </c>
      <c r="J224" s="302">
        <v>0</v>
      </c>
      <c r="K224" s="302">
        <v>24194.6</v>
      </c>
      <c r="L224" s="302">
        <v>531.67999999999995</v>
      </c>
      <c r="M224" s="302">
        <v>0</v>
      </c>
      <c r="N224" s="302">
        <v>0</v>
      </c>
      <c r="O224" s="302">
        <v>531.67999999999995</v>
      </c>
      <c r="P224" s="302">
        <v>0</v>
      </c>
      <c r="Q224" s="302">
        <v>0</v>
      </c>
      <c r="R224" s="302">
        <v>23662.92</v>
      </c>
      <c r="S224" s="302">
        <v>0</v>
      </c>
      <c r="T224" s="302">
        <v>213.52</v>
      </c>
      <c r="U224" s="302">
        <v>0</v>
      </c>
      <c r="V224" s="302">
        <v>0</v>
      </c>
      <c r="W224" s="302">
        <v>213.52</v>
      </c>
      <c r="X224" s="302">
        <v>0</v>
      </c>
      <c r="Y224" s="302">
        <v>0</v>
      </c>
      <c r="Z224" s="302">
        <v>0</v>
      </c>
      <c r="AA224" s="302">
        <v>16.3</v>
      </c>
      <c r="AB224" s="302">
        <v>0</v>
      </c>
      <c r="AC224" s="302">
        <v>0</v>
      </c>
      <c r="AD224" s="302">
        <v>0</v>
      </c>
      <c r="AE224" s="302">
        <v>0</v>
      </c>
      <c r="AF224" s="302">
        <v>-41.87</v>
      </c>
      <c r="AG224" s="302">
        <v>38.08</v>
      </c>
      <c r="AH224" s="302">
        <v>96.92</v>
      </c>
      <c r="AI224" s="302">
        <v>0</v>
      </c>
      <c r="AJ224" s="302">
        <v>0</v>
      </c>
      <c r="AK224" s="302">
        <v>0</v>
      </c>
      <c r="AL224" s="302">
        <v>0</v>
      </c>
      <c r="AM224" s="302">
        <v>0</v>
      </c>
      <c r="AN224" s="302">
        <v>0</v>
      </c>
      <c r="AO224" s="302">
        <v>0</v>
      </c>
      <c r="AP224" s="302">
        <v>0.04</v>
      </c>
      <c r="AQ224" s="302">
        <v>0</v>
      </c>
      <c r="AR224" s="302">
        <v>0</v>
      </c>
      <c r="AS224" s="302">
        <v>0</v>
      </c>
      <c r="AT224" s="295">
        <f t="shared" si="3"/>
        <v>854.67</v>
      </c>
      <c r="AU224" s="302">
        <v>0</v>
      </c>
      <c r="AV224" s="302">
        <v>0</v>
      </c>
      <c r="AW224" s="303">
        <v>88</v>
      </c>
      <c r="AX224" s="303">
        <v>300</v>
      </c>
      <c r="AY224" s="302">
        <v>322998.27</v>
      </c>
      <c r="AZ224" s="302">
        <v>78391.399999999994</v>
      </c>
      <c r="BA224" s="301">
        <v>88.908775000000006</v>
      </c>
      <c r="BB224" s="301">
        <v>26.837653494171601</v>
      </c>
      <c r="BC224" s="301">
        <v>10.59</v>
      </c>
      <c r="BD224" s="301"/>
      <c r="BE224" s="300" t="s">
        <v>4204</v>
      </c>
      <c r="BF224" s="298"/>
      <c r="BG224" s="300" t="s">
        <v>355</v>
      </c>
      <c r="BH224" s="300" t="s">
        <v>227</v>
      </c>
      <c r="BI224" s="300" t="s">
        <v>502</v>
      </c>
      <c r="BJ224" s="300" t="s">
        <v>103</v>
      </c>
      <c r="BK224" s="299" t="s">
        <v>175</v>
      </c>
      <c r="BL224" s="301">
        <v>185306.59816031999</v>
      </c>
      <c r="BM224" s="299" t="s">
        <v>309</v>
      </c>
      <c r="BN224" s="301"/>
      <c r="BO224" s="304">
        <v>38747</v>
      </c>
      <c r="BP224" s="304">
        <v>47878</v>
      </c>
      <c r="BQ224" s="297" t="s">
        <v>4757</v>
      </c>
      <c r="BR224" s="297" t="s">
        <v>4764</v>
      </c>
      <c r="BS224" s="297">
        <v>38747</v>
      </c>
      <c r="BT224" s="297">
        <v>47878</v>
      </c>
      <c r="BU224" s="301">
        <v>0</v>
      </c>
      <c r="BV224" s="301">
        <v>16.3</v>
      </c>
      <c r="BW224" s="301">
        <v>0</v>
      </c>
    </row>
    <row r="225" spans="1:75" s="289" customFormat="1" ht="18.2" customHeight="1" x14ac:dyDescent="0.15">
      <c r="A225" s="291">
        <v>223</v>
      </c>
      <c r="B225" s="292" t="s">
        <v>305</v>
      </c>
      <c r="C225" s="292" t="s">
        <v>306</v>
      </c>
      <c r="D225" s="312">
        <v>45170</v>
      </c>
      <c r="E225" s="293" t="s">
        <v>1328</v>
      </c>
      <c r="F225" s="308">
        <v>0</v>
      </c>
      <c r="G225" s="308">
        <v>0</v>
      </c>
      <c r="H225" s="295">
        <v>26880.94</v>
      </c>
      <c r="I225" s="295">
        <v>0</v>
      </c>
      <c r="J225" s="295">
        <v>0</v>
      </c>
      <c r="K225" s="295">
        <v>26880.94</v>
      </c>
      <c r="L225" s="295">
        <v>196.87</v>
      </c>
      <c r="M225" s="295">
        <v>0</v>
      </c>
      <c r="N225" s="295">
        <v>0</v>
      </c>
      <c r="O225" s="295">
        <v>196.87</v>
      </c>
      <c r="P225" s="295">
        <v>0</v>
      </c>
      <c r="Q225" s="295">
        <v>0</v>
      </c>
      <c r="R225" s="295">
        <v>26684.07</v>
      </c>
      <c r="S225" s="295">
        <v>0</v>
      </c>
      <c r="T225" s="295">
        <v>237.22</v>
      </c>
      <c r="U225" s="295">
        <v>0</v>
      </c>
      <c r="V225" s="295">
        <v>0</v>
      </c>
      <c r="W225" s="295">
        <v>237.22</v>
      </c>
      <c r="X225" s="295">
        <v>0</v>
      </c>
      <c r="Y225" s="295">
        <v>0</v>
      </c>
      <c r="Z225" s="295">
        <v>0</v>
      </c>
      <c r="AA225" s="295">
        <v>9.5</v>
      </c>
      <c r="AB225" s="295">
        <v>0</v>
      </c>
      <c r="AC225" s="295">
        <v>0</v>
      </c>
      <c r="AD225" s="295">
        <v>0</v>
      </c>
      <c r="AE225" s="295">
        <v>0</v>
      </c>
      <c r="AF225" s="295">
        <v>-25.22</v>
      </c>
      <c r="AG225" s="295">
        <v>22.18</v>
      </c>
      <c r="AH225" s="295">
        <v>62.19</v>
      </c>
      <c r="AI225" s="295">
        <v>0</v>
      </c>
      <c r="AJ225" s="295">
        <v>0</v>
      </c>
      <c r="AK225" s="295">
        <v>0</v>
      </c>
      <c r="AL225" s="295">
        <v>0</v>
      </c>
      <c r="AM225" s="295">
        <v>0</v>
      </c>
      <c r="AN225" s="295">
        <v>0</v>
      </c>
      <c r="AO225" s="295">
        <v>0</v>
      </c>
      <c r="AP225" s="295">
        <v>0</v>
      </c>
      <c r="AQ225" s="295">
        <v>0</v>
      </c>
      <c r="AR225" s="295">
        <v>0</v>
      </c>
      <c r="AS225" s="295">
        <v>3.8310000000000002E-3</v>
      </c>
      <c r="AT225" s="295">
        <f t="shared" si="3"/>
        <v>502.73616900000002</v>
      </c>
      <c r="AU225" s="295">
        <v>0</v>
      </c>
      <c r="AV225" s="295">
        <v>0</v>
      </c>
      <c r="AW225" s="296">
        <v>89</v>
      </c>
      <c r="AX225" s="296">
        <v>300</v>
      </c>
      <c r="AY225" s="295">
        <v>330999.43</v>
      </c>
      <c r="AZ225" s="295">
        <v>45663.93</v>
      </c>
      <c r="BA225" s="294">
        <v>50.649400999999997</v>
      </c>
      <c r="BB225" s="294">
        <v>29.597368464389099</v>
      </c>
      <c r="BC225" s="294">
        <v>10.59</v>
      </c>
      <c r="BD225" s="294"/>
      <c r="BE225" s="293" t="s">
        <v>4204</v>
      </c>
      <c r="BF225" s="291"/>
      <c r="BG225" s="293" t="s">
        <v>360</v>
      </c>
      <c r="BH225" s="293" t="s">
        <v>232</v>
      </c>
      <c r="BI225" s="293" t="s">
        <v>362</v>
      </c>
      <c r="BJ225" s="293" t="s">
        <v>103</v>
      </c>
      <c r="BK225" s="292" t="s">
        <v>175</v>
      </c>
      <c r="BL225" s="294">
        <v>208965.51384072</v>
      </c>
      <c r="BM225" s="292" t="s">
        <v>309</v>
      </c>
      <c r="BN225" s="294"/>
      <c r="BO225" s="297">
        <v>38758</v>
      </c>
      <c r="BP225" s="297">
        <v>47889</v>
      </c>
      <c r="BQ225" s="297" t="s">
        <v>4757</v>
      </c>
      <c r="BR225" s="297" t="s">
        <v>4764</v>
      </c>
      <c r="BS225" s="297">
        <v>38758</v>
      </c>
      <c r="BT225" s="297">
        <v>47889</v>
      </c>
      <c r="BU225" s="294">
        <v>0</v>
      </c>
      <c r="BV225" s="294">
        <v>9.5</v>
      </c>
      <c r="BW225" s="294">
        <v>0</v>
      </c>
    </row>
    <row r="226" spans="1:75" s="289" customFormat="1" ht="18.2" customHeight="1" x14ac:dyDescent="0.15">
      <c r="A226" s="298">
        <v>224</v>
      </c>
      <c r="B226" s="299" t="s">
        <v>305</v>
      </c>
      <c r="C226" s="299" t="s">
        <v>306</v>
      </c>
      <c r="D226" s="313">
        <v>45170</v>
      </c>
      <c r="E226" s="300" t="s">
        <v>1329</v>
      </c>
      <c r="F226" s="309">
        <v>164</v>
      </c>
      <c r="G226" s="309">
        <v>163</v>
      </c>
      <c r="H226" s="302">
        <v>10765.91</v>
      </c>
      <c r="I226" s="302">
        <v>27163.78</v>
      </c>
      <c r="J226" s="302">
        <v>0</v>
      </c>
      <c r="K226" s="302">
        <v>37929.69</v>
      </c>
      <c r="L226" s="302">
        <v>314.92</v>
      </c>
      <c r="M226" s="302">
        <v>0</v>
      </c>
      <c r="N226" s="302">
        <v>0</v>
      </c>
      <c r="O226" s="302">
        <v>0</v>
      </c>
      <c r="P226" s="302">
        <v>0</v>
      </c>
      <c r="Q226" s="302">
        <v>0</v>
      </c>
      <c r="R226" s="302">
        <v>37929.69</v>
      </c>
      <c r="S226" s="302">
        <v>39605.68</v>
      </c>
      <c r="T226" s="302">
        <v>95.01</v>
      </c>
      <c r="U226" s="302">
        <v>0</v>
      </c>
      <c r="V226" s="302">
        <v>0</v>
      </c>
      <c r="W226" s="302">
        <v>0</v>
      </c>
      <c r="X226" s="302">
        <v>0</v>
      </c>
      <c r="Y226" s="302">
        <v>0</v>
      </c>
      <c r="Z226" s="302">
        <v>39700.69</v>
      </c>
      <c r="AA226" s="302">
        <v>0</v>
      </c>
      <c r="AB226" s="302">
        <v>0</v>
      </c>
      <c r="AC226" s="302">
        <v>0</v>
      </c>
      <c r="AD226" s="302">
        <v>0</v>
      </c>
      <c r="AE226" s="302">
        <v>0</v>
      </c>
      <c r="AF226" s="302">
        <v>0</v>
      </c>
      <c r="AG226" s="302">
        <v>0</v>
      </c>
      <c r="AH226" s="302">
        <v>0</v>
      </c>
      <c r="AI226" s="302">
        <v>0</v>
      </c>
      <c r="AJ226" s="302">
        <v>0</v>
      </c>
      <c r="AK226" s="302">
        <v>0</v>
      </c>
      <c r="AL226" s="302">
        <v>0</v>
      </c>
      <c r="AM226" s="302">
        <v>0</v>
      </c>
      <c r="AN226" s="302">
        <v>0</v>
      </c>
      <c r="AO226" s="302">
        <v>0</v>
      </c>
      <c r="AP226" s="302">
        <v>0</v>
      </c>
      <c r="AQ226" s="302">
        <v>0</v>
      </c>
      <c r="AR226" s="302">
        <v>0</v>
      </c>
      <c r="AS226" s="302">
        <v>0</v>
      </c>
      <c r="AT226" s="295">
        <f t="shared" si="3"/>
        <v>0</v>
      </c>
      <c r="AU226" s="302">
        <v>27478.7</v>
      </c>
      <c r="AV226" s="302">
        <v>39700.69</v>
      </c>
      <c r="AW226" s="303">
        <v>29</v>
      </c>
      <c r="AX226" s="303">
        <v>240</v>
      </c>
      <c r="AY226" s="302">
        <v>184997.46</v>
      </c>
      <c r="AZ226" s="302">
        <v>40812.51</v>
      </c>
      <c r="BA226" s="301">
        <v>81.024467000000001</v>
      </c>
      <c r="BB226" s="301">
        <v>75.3012474784136</v>
      </c>
      <c r="BC226" s="301">
        <v>10.59</v>
      </c>
      <c r="BD226" s="301"/>
      <c r="BE226" s="300" t="s">
        <v>4204</v>
      </c>
      <c r="BF226" s="298"/>
      <c r="BG226" s="300" t="s">
        <v>355</v>
      </c>
      <c r="BH226" s="300" t="s">
        <v>227</v>
      </c>
      <c r="BI226" s="300" t="s">
        <v>503</v>
      </c>
      <c r="BJ226" s="300" t="s">
        <v>4205</v>
      </c>
      <c r="BK226" s="299" t="s">
        <v>175</v>
      </c>
      <c r="BL226" s="301">
        <v>297031.04364023998</v>
      </c>
      <c r="BM226" s="299" t="s">
        <v>309</v>
      </c>
      <c r="BN226" s="301"/>
      <c r="BO226" s="304">
        <v>38761</v>
      </c>
      <c r="BP226" s="304">
        <v>46066</v>
      </c>
      <c r="BQ226" s="297" t="s">
        <v>929</v>
      </c>
      <c r="BR226" s="297" t="s">
        <v>4777</v>
      </c>
      <c r="BS226" s="297">
        <v>38761</v>
      </c>
      <c r="BT226" s="297">
        <v>46066</v>
      </c>
      <c r="BU226" s="301">
        <v>12694.66</v>
      </c>
      <c r="BV226" s="301">
        <v>8.56</v>
      </c>
      <c r="BW226" s="301">
        <v>0</v>
      </c>
    </row>
    <row r="227" spans="1:75" s="289" customFormat="1" ht="18.2" customHeight="1" x14ac:dyDescent="0.15">
      <c r="A227" s="291">
        <v>225</v>
      </c>
      <c r="B227" s="292" t="s">
        <v>305</v>
      </c>
      <c r="C227" s="292" t="s">
        <v>306</v>
      </c>
      <c r="D227" s="312">
        <v>45170</v>
      </c>
      <c r="E227" s="293" t="s">
        <v>1330</v>
      </c>
      <c r="F227" s="308">
        <v>0</v>
      </c>
      <c r="G227" s="308">
        <v>0</v>
      </c>
      <c r="H227" s="295">
        <v>43087.56</v>
      </c>
      <c r="I227" s="295">
        <v>0</v>
      </c>
      <c r="J227" s="295">
        <v>0</v>
      </c>
      <c r="K227" s="295">
        <v>43087.56</v>
      </c>
      <c r="L227" s="295">
        <v>315.49</v>
      </c>
      <c r="M227" s="295">
        <v>0</v>
      </c>
      <c r="N227" s="295">
        <v>0</v>
      </c>
      <c r="O227" s="295">
        <v>315.49</v>
      </c>
      <c r="P227" s="295">
        <v>0</v>
      </c>
      <c r="Q227" s="295">
        <v>0</v>
      </c>
      <c r="R227" s="295">
        <v>42772.07</v>
      </c>
      <c r="S227" s="295">
        <v>0</v>
      </c>
      <c r="T227" s="295">
        <v>380.25</v>
      </c>
      <c r="U227" s="295">
        <v>0</v>
      </c>
      <c r="V227" s="295">
        <v>0</v>
      </c>
      <c r="W227" s="295">
        <v>380.25</v>
      </c>
      <c r="X227" s="295">
        <v>0</v>
      </c>
      <c r="Y227" s="295">
        <v>0</v>
      </c>
      <c r="Z227" s="295">
        <v>0</v>
      </c>
      <c r="AA227" s="295">
        <v>15.23</v>
      </c>
      <c r="AB227" s="295">
        <v>0</v>
      </c>
      <c r="AC227" s="295">
        <v>0</v>
      </c>
      <c r="AD227" s="295">
        <v>0</v>
      </c>
      <c r="AE227" s="295">
        <v>0</v>
      </c>
      <c r="AF227" s="295">
        <v>-35.47</v>
      </c>
      <c r="AG227" s="295">
        <v>35.549999999999997</v>
      </c>
      <c r="AH227" s="295">
        <v>90.34</v>
      </c>
      <c r="AI227" s="295">
        <v>0</v>
      </c>
      <c r="AJ227" s="295">
        <v>0</v>
      </c>
      <c r="AK227" s="295">
        <v>0</v>
      </c>
      <c r="AL227" s="295">
        <v>0</v>
      </c>
      <c r="AM227" s="295">
        <v>0</v>
      </c>
      <c r="AN227" s="295">
        <v>0</v>
      </c>
      <c r="AO227" s="295">
        <v>0</v>
      </c>
      <c r="AP227" s="295">
        <v>183.72</v>
      </c>
      <c r="AQ227" s="295">
        <v>0</v>
      </c>
      <c r="AR227" s="295">
        <v>218.93</v>
      </c>
      <c r="AS227" s="295">
        <v>0</v>
      </c>
      <c r="AT227" s="295">
        <f t="shared" si="3"/>
        <v>766.18000000000006</v>
      </c>
      <c r="AU227" s="295">
        <v>0</v>
      </c>
      <c r="AV227" s="295">
        <v>0</v>
      </c>
      <c r="AW227" s="296">
        <v>89</v>
      </c>
      <c r="AX227" s="296">
        <v>300</v>
      </c>
      <c r="AY227" s="295">
        <v>299001.99</v>
      </c>
      <c r="AZ227" s="295">
        <v>73188.679999999993</v>
      </c>
      <c r="BA227" s="294">
        <v>89.999397000000002</v>
      </c>
      <c r="BB227" s="294">
        <v>52.5963920710387</v>
      </c>
      <c r="BC227" s="294">
        <v>10.59</v>
      </c>
      <c r="BD227" s="294"/>
      <c r="BE227" s="293" t="s">
        <v>4204</v>
      </c>
      <c r="BF227" s="291"/>
      <c r="BG227" s="293" t="s">
        <v>312</v>
      </c>
      <c r="BH227" s="293" t="s">
        <v>465</v>
      </c>
      <c r="BI227" s="293" t="s">
        <v>500</v>
      </c>
      <c r="BJ227" s="293" t="s">
        <v>103</v>
      </c>
      <c r="BK227" s="292" t="s">
        <v>175</v>
      </c>
      <c r="BL227" s="294">
        <v>334952.18628872</v>
      </c>
      <c r="BM227" s="292" t="s">
        <v>309</v>
      </c>
      <c r="BN227" s="294"/>
      <c r="BO227" s="297">
        <v>38770</v>
      </c>
      <c r="BP227" s="297">
        <v>47901</v>
      </c>
      <c r="BQ227" s="297" t="s">
        <v>4757</v>
      </c>
      <c r="BR227" s="297" t="s">
        <v>4764</v>
      </c>
      <c r="BS227" s="297">
        <v>38770</v>
      </c>
      <c r="BT227" s="297">
        <v>47901</v>
      </c>
      <c r="BU227" s="294">
        <v>0</v>
      </c>
      <c r="BV227" s="294">
        <v>15.23</v>
      </c>
      <c r="BW227" s="294">
        <v>0</v>
      </c>
    </row>
    <row r="228" spans="1:75" s="289" customFormat="1" ht="18.2" customHeight="1" x14ac:dyDescent="0.15">
      <c r="A228" s="298">
        <v>226</v>
      </c>
      <c r="B228" s="299" t="s">
        <v>305</v>
      </c>
      <c r="C228" s="299" t="s">
        <v>306</v>
      </c>
      <c r="D228" s="313">
        <v>45170</v>
      </c>
      <c r="E228" s="300" t="s">
        <v>1331</v>
      </c>
      <c r="F228" s="309">
        <v>90</v>
      </c>
      <c r="G228" s="309">
        <v>90</v>
      </c>
      <c r="H228" s="302">
        <v>0</v>
      </c>
      <c r="I228" s="302">
        <v>103301.68</v>
      </c>
      <c r="J228" s="302">
        <v>0</v>
      </c>
      <c r="K228" s="302">
        <v>103301.68</v>
      </c>
      <c r="L228" s="302">
        <v>0</v>
      </c>
      <c r="M228" s="302">
        <v>0</v>
      </c>
      <c r="N228" s="302">
        <v>0</v>
      </c>
      <c r="O228" s="302">
        <v>0</v>
      </c>
      <c r="P228" s="302">
        <v>0</v>
      </c>
      <c r="Q228" s="302">
        <v>0</v>
      </c>
      <c r="R228" s="302">
        <v>103301.68</v>
      </c>
      <c r="S228" s="302">
        <v>46829.64</v>
      </c>
      <c r="T228" s="302">
        <v>0</v>
      </c>
      <c r="U228" s="302">
        <v>0</v>
      </c>
      <c r="V228" s="302">
        <v>0</v>
      </c>
      <c r="W228" s="302">
        <v>0</v>
      </c>
      <c r="X228" s="302">
        <v>0</v>
      </c>
      <c r="Y228" s="302">
        <v>0</v>
      </c>
      <c r="Z228" s="302">
        <v>46829.64</v>
      </c>
      <c r="AA228" s="302">
        <v>0</v>
      </c>
      <c r="AB228" s="302">
        <v>0</v>
      </c>
      <c r="AC228" s="302">
        <v>0</v>
      </c>
      <c r="AD228" s="302">
        <v>0</v>
      </c>
      <c r="AE228" s="302">
        <v>0</v>
      </c>
      <c r="AF228" s="302">
        <v>0</v>
      </c>
      <c r="AG228" s="302">
        <v>0</v>
      </c>
      <c r="AH228" s="302">
        <v>0</v>
      </c>
      <c r="AI228" s="302">
        <v>0</v>
      </c>
      <c r="AJ228" s="302">
        <v>0</v>
      </c>
      <c r="AK228" s="302">
        <v>0</v>
      </c>
      <c r="AL228" s="302">
        <v>0</v>
      </c>
      <c r="AM228" s="302">
        <v>0</v>
      </c>
      <c r="AN228" s="302">
        <v>0</v>
      </c>
      <c r="AO228" s="302">
        <v>0</v>
      </c>
      <c r="AP228" s="302">
        <v>0</v>
      </c>
      <c r="AQ228" s="302">
        <v>0</v>
      </c>
      <c r="AR228" s="302">
        <v>0</v>
      </c>
      <c r="AS228" s="302">
        <v>0</v>
      </c>
      <c r="AT228" s="295">
        <f t="shared" si="3"/>
        <v>0</v>
      </c>
      <c r="AU228" s="302">
        <v>103301.68</v>
      </c>
      <c r="AV228" s="302">
        <v>46829.64</v>
      </c>
      <c r="AW228" s="303">
        <v>0</v>
      </c>
      <c r="AX228" s="303">
        <v>180</v>
      </c>
      <c r="AY228" s="302">
        <v>614000.39</v>
      </c>
      <c r="AZ228" s="302">
        <v>150149.32999999999</v>
      </c>
      <c r="BA228" s="301">
        <v>89.999939999999995</v>
      </c>
      <c r="BB228" s="301">
        <v>61.919323928379796</v>
      </c>
      <c r="BC228" s="301">
        <v>10.59</v>
      </c>
      <c r="BD228" s="301"/>
      <c r="BE228" s="300" t="s">
        <v>4204</v>
      </c>
      <c r="BF228" s="298"/>
      <c r="BG228" s="300" t="s">
        <v>326</v>
      </c>
      <c r="BH228" s="300" t="s">
        <v>216</v>
      </c>
      <c r="BI228" s="300" t="s">
        <v>430</v>
      </c>
      <c r="BJ228" s="300" t="s">
        <v>4205</v>
      </c>
      <c r="BK228" s="299" t="s">
        <v>175</v>
      </c>
      <c r="BL228" s="301">
        <v>808965.37304127996</v>
      </c>
      <c r="BM228" s="299" t="s">
        <v>309</v>
      </c>
      <c r="BN228" s="301"/>
      <c r="BO228" s="304">
        <v>38784</v>
      </c>
      <c r="BP228" s="304">
        <v>44263</v>
      </c>
      <c r="BQ228" s="297" t="s">
        <v>950</v>
      </c>
      <c r="BR228" s="297" t="s">
        <v>4766</v>
      </c>
      <c r="BS228" s="297">
        <v>38784</v>
      </c>
      <c r="BT228" s="297">
        <v>44263</v>
      </c>
      <c r="BU228" s="301">
        <v>24789.46</v>
      </c>
      <c r="BV228" s="301">
        <v>0</v>
      </c>
      <c r="BW228" s="301">
        <v>0</v>
      </c>
    </row>
    <row r="229" spans="1:75" s="289" customFormat="1" ht="18.2" customHeight="1" x14ac:dyDescent="0.15">
      <c r="A229" s="291">
        <v>227</v>
      </c>
      <c r="B229" s="292" t="s">
        <v>305</v>
      </c>
      <c r="C229" s="292" t="s">
        <v>306</v>
      </c>
      <c r="D229" s="312">
        <v>45170</v>
      </c>
      <c r="E229" s="293" t="s">
        <v>1332</v>
      </c>
      <c r="F229" s="308">
        <v>90</v>
      </c>
      <c r="G229" s="308">
        <v>89</v>
      </c>
      <c r="H229" s="295">
        <v>44306.39</v>
      </c>
      <c r="I229" s="295">
        <v>19626.919999999998</v>
      </c>
      <c r="J229" s="295">
        <v>0</v>
      </c>
      <c r="K229" s="295">
        <v>63933.31</v>
      </c>
      <c r="L229" s="295">
        <v>319.27999999999997</v>
      </c>
      <c r="M229" s="295">
        <v>0</v>
      </c>
      <c r="N229" s="295">
        <v>0</v>
      </c>
      <c r="O229" s="295">
        <v>0</v>
      </c>
      <c r="P229" s="295">
        <v>0</v>
      </c>
      <c r="Q229" s="295">
        <v>0</v>
      </c>
      <c r="R229" s="295">
        <v>63933.31</v>
      </c>
      <c r="S229" s="295">
        <v>43588</v>
      </c>
      <c r="T229" s="295">
        <v>391</v>
      </c>
      <c r="U229" s="295">
        <v>0</v>
      </c>
      <c r="V229" s="295">
        <v>0</v>
      </c>
      <c r="W229" s="295">
        <v>0</v>
      </c>
      <c r="X229" s="295">
        <v>0</v>
      </c>
      <c r="Y229" s="295">
        <v>0</v>
      </c>
      <c r="Z229" s="295">
        <v>43979</v>
      </c>
      <c r="AA229" s="295">
        <v>0</v>
      </c>
      <c r="AB229" s="295">
        <v>0</v>
      </c>
      <c r="AC229" s="295">
        <v>0</v>
      </c>
      <c r="AD229" s="295">
        <v>0</v>
      </c>
      <c r="AE229" s="295">
        <v>0</v>
      </c>
      <c r="AF229" s="295">
        <v>0</v>
      </c>
      <c r="AG229" s="295">
        <v>0</v>
      </c>
      <c r="AH229" s="295">
        <v>0</v>
      </c>
      <c r="AI229" s="295">
        <v>0</v>
      </c>
      <c r="AJ229" s="295">
        <v>0</v>
      </c>
      <c r="AK229" s="295">
        <v>0</v>
      </c>
      <c r="AL229" s="295">
        <v>0</v>
      </c>
      <c r="AM229" s="295">
        <v>0</v>
      </c>
      <c r="AN229" s="295">
        <v>0</v>
      </c>
      <c r="AO229" s="295">
        <v>0</v>
      </c>
      <c r="AP229" s="295">
        <v>0</v>
      </c>
      <c r="AQ229" s="295">
        <v>0</v>
      </c>
      <c r="AR229" s="295">
        <v>0</v>
      </c>
      <c r="AS229" s="295">
        <v>0</v>
      </c>
      <c r="AT229" s="295">
        <f t="shared" si="3"/>
        <v>0</v>
      </c>
      <c r="AU229" s="295">
        <v>19946.2</v>
      </c>
      <c r="AV229" s="295">
        <v>43979</v>
      </c>
      <c r="AW229" s="296">
        <v>90</v>
      </c>
      <c r="AX229" s="296">
        <v>300</v>
      </c>
      <c r="AY229" s="295">
        <v>314997.59999999998</v>
      </c>
      <c r="AZ229" s="295">
        <v>74718.070000000007</v>
      </c>
      <c r="BA229" s="294">
        <v>87.302252999999993</v>
      </c>
      <c r="BB229" s="294">
        <v>74.701099810894902</v>
      </c>
      <c r="BC229" s="294">
        <v>10.59</v>
      </c>
      <c r="BD229" s="294"/>
      <c r="BE229" s="293" t="s">
        <v>4204</v>
      </c>
      <c r="BF229" s="291"/>
      <c r="BG229" s="293" t="s">
        <v>326</v>
      </c>
      <c r="BH229" s="293" t="s">
        <v>239</v>
      </c>
      <c r="BI229" s="293" t="s">
        <v>508</v>
      </c>
      <c r="BJ229" s="293" t="s">
        <v>4205</v>
      </c>
      <c r="BK229" s="292" t="s">
        <v>175</v>
      </c>
      <c r="BL229" s="294">
        <v>500667.88820776</v>
      </c>
      <c r="BM229" s="292" t="s">
        <v>309</v>
      </c>
      <c r="BN229" s="294"/>
      <c r="BO229" s="297">
        <v>38791</v>
      </c>
      <c r="BP229" s="297">
        <v>47922</v>
      </c>
      <c r="BQ229" s="297" t="s">
        <v>931</v>
      </c>
      <c r="BR229" s="297" t="s">
        <v>4779</v>
      </c>
      <c r="BS229" s="297">
        <v>38791</v>
      </c>
      <c r="BT229" s="297">
        <v>47922</v>
      </c>
      <c r="BU229" s="294">
        <v>13001.36</v>
      </c>
      <c r="BV229" s="294">
        <v>15.55</v>
      </c>
      <c r="BW229" s="294">
        <v>0</v>
      </c>
    </row>
    <row r="230" spans="1:75" s="289" customFormat="1" ht="18.2" customHeight="1" x14ac:dyDescent="0.15">
      <c r="A230" s="298">
        <v>228</v>
      </c>
      <c r="B230" s="299" t="s">
        <v>305</v>
      </c>
      <c r="C230" s="299" t="s">
        <v>306</v>
      </c>
      <c r="D230" s="313">
        <v>45170</v>
      </c>
      <c r="E230" s="300" t="s">
        <v>1333</v>
      </c>
      <c r="F230" s="309">
        <v>164</v>
      </c>
      <c r="G230" s="309">
        <v>163</v>
      </c>
      <c r="H230" s="302">
        <v>51901.919999999998</v>
      </c>
      <c r="I230" s="302">
        <v>32262.78</v>
      </c>
      <c r="J230" s="302">
        <v>0</v>
      </c>
      <c r="K230" s="302">
        <v>84164.7</v>
      </c>
      <c r="L230" s="302">
        <v>374.04</v>
      </c>
      <c r="M230" s="302">
        <v>0</v>
      </c>
      <c r="N230" s="302">
        <v>0</v>
      </c>
      <c r="O230" s="302">
        <v>0</v>
      </c>
      <c r="P230" s="302">
        <v>0</v>
      </c>
      <c r="Q230" s="302">
        <v>0</v>
      </c>
      <c r="R230" s="302">
        <v>84164.7</v>
      </c>
      <c r="S230" s="302">
        <v>103364.63</v>
      </c>
      <c r="T230" s="302">
        <v>458.03</v>
      </c>
      <c r="U230" s="302">
        <v>0</v>
      </c>
      <c r="V230" s="302">
        <v>0</v>
      </c>
      <c r="W230" s="302">
        <v>0</v>
      </c>
      <c r="X230" s="302">
        <v>0</v>
      </c>
      <c r="Y230" s="302">
        <v>0</v>
      </c>
      <c r="Z230" s="302">
        <v>103822.66</v>
      </c>
      <c r="AA230" s="302">
        <v>0</v>
      </c>
      <c r="AB230" s="302">
        <v>0</v>
      </c>
      <c r="AC230" s="302">
        <v>0</v>
      </c>
      <c r="AD230" s="302">
        <v>0</v>
      </c>
      <c r="AE230" s="302">
        <v>0</v>
      </c>
      <c r="AF230" s="302">
        <v>0</v>
      </c>
      <c r="AG230" s="302">
        <v>0</v>
      </c>
      <c r="AH230" s="302">
        <v>0</v>
      </c>
      <c r="AI230" s="302">
        <v>0</v>
      </c>
      <c r="AJ230" s="302">
        <v>0</v>
      </c>
      <c r="AK230" s="302">
        <v>0</v>
      </c>
      <c r="AL230" s="302">
        <v>0</v>
      </c>
      <c r="AM230" s="302">
        <v>0</v>
      </c>
      <c r="AN230" s="302">
        <v>0</v>
      </c>
      <c r="AO230" s="302">
        <v>0</v>
      </c>
      <c r="AP230" s="302">
        <v>0</v>
      </c>
      <c r="AQ230" s="302">
        <v>0</v>
      </c>
      <c r="AR230" s="302">
        <v>0</v>
      </c>
      <c r="AS230" s="302">
        <v>0</v>
      </c>
      <c r="AT230" s="295">
        <f t="shared" si="3"/>
        <v>0</v>
      </c>
      <c r="AU230" s="302">
        <v>32636.82</v>
      </c>
      <c r="AV230" s="302">
        <v>103822.66</v>
      </c>
      <c r="AW230" s="303">
        <v>90</v>
      </c>
      <c r="AX230" s="303">
        <v>300</v>
      </c>
      <c r="AY230" s="302">
        <v>375001.19</v>
      </c>
      <c r="AZ230" s="302">
        <v>87529.57</v>
      </c>
      <c r="BA230" s="301">
        <v>85.906031999999996</v>
      </c>
      <c r="BB230" s="301">
        <v>82.603575128615404</v>
      </c>
      <c r="BC230" s="301">
        <v>10.59</v>
      </c>
      <c r="BD230" s="301"/>
      <c r="BE230" s="300" t="s">
        <v>4204</v>
      </c>
      <c r="BF230" s="298"/>
      <c r="BG230" s="300" t="s">
        <v>315</v>
      </c>
      <c r="BH230" s="300" t="s">
        <v>183</v>
      </c>
      <c r="BI230" s="300" t="s">
        <v>338</v>
      </c>
      <c r="BJ230" s="300" t="s">
        <v>4205</v>
      </c>
      <c r="BK230" s="299" t="s">
        <v>175</v>
      </c>
      <c r="BL230" s="301">
        <v>659101.84551120002</v>
      </c>
      <c r="BM230" s="299" t="s">
        <v>309</v>
      </c>
      <c r="BN230" s="301"/>
      <c r="BO230" s="304">
        <v>38792</v>
      </c>
      <c r="BP230" s="304">
        <v>47923</v>
      </c>
      <c r="BQ230" s="297" t="s">
        <v>937</v>
      </c>
      <c r="BR230" s="297" t="s">
        <v>4765</v>
      </c>
      <c r="BS230" s="297">
        <v>38792</v>
      </c>
      <c r="BT230" s="297">
        <v>47923</v>
      </c>
      <c r="BU230" s="301">
        <v>27727.7</v>
      </c>
      <c r="BV230" s="301">
        <v>18.22</v>
      </c>
      <c r="BW230" s="301">
        <v>0</v>
      </c>
    </row>
    <row r="231" spans="1:75" s="289" customFormat="1" ht="18.2" customHeight="1" x14ac:dyDescent="0.15">
      <c r="A231" s="291">
        <v>229</v>
      </c>
      <c r="B231" s="292" t="s">
        <v>305</v>
      </c>
      <c r="C231" s="292" t="s">
        <v>306</v>
      </c>
      <c r="D231" s="312">
        <v>45170</v>
      </c>
      <c r="E231" s="293" t="s">
        <v>1334</v>
      </c>
      <c r="F231" s="308">
        <v>146</v>
      </c>
      <c r="G231" s="308">
        <v>145</v>
      </c>
      <c r="H231" s="295">
        <v>3823.77</v>
      </c>
      <c r="I231" s="295">
        <v>63886.91</v>
      </c>
      <c r="J231" s="295">
        <v>0</v>
      </c>
      <c r="K231" s="295">
        <v>67710.679999999993</v>
      </c>
      <c r="L231" s="295">
        <v>783.02</v>
      </c>
      <c r="M231" s="295">
        <v>0</v>
      </c>
      <c r="N231" s="295">
        <v>0</v>
      </c>
      <c r="O231" s="295">
        <v>0</v>
      </c>
      <c r="P231" s="295">
        <v>0</v>
      </c>
      <c r="Q231" s="295">
        <v>0</v>
      </c>
      <c r="R231" s="295">
        <v>67710.679999999993</v>
      </c>
      <c r="S231" s="295">
        <v>54395.02</v>
      </c>
      <c r="T231" s="295">
        <v>33.74</v>
      </c>
      <c r="U231" s="295">
        <v>0</v>
      </c>
      <c r="V231" s="295">
        <v>0</v>
      </c>
      <c r="W231" s="295">
        <v>0</v>
      </c>
      <c r="X231" s="295">
        <v>0</v>
      </c>
      <c r="Y231" s="295">
        <v>0</v>
      </c>
      <c r="Z231" s="295">
        <v>54428.76</v>
      </c>
      <c r="AA231" s="295">
        <v>0</v>
      </c>
      <c r="AB231" s="295">
        <v>0</v>
      </c>
      <c r="AC231" s="295">
        <v>0</v>
      </c>
      <c r="AD231" s="295">
        <v>0</v>
      </c>
      <c r="AE231" s="295">
        <v>0</v>
      </c>
      <c r="AF231" s="295">
        <v>0</v>
      </c>
      <c r="AG231" s="295">
        <v>0</v>
      </c>
      <c r="AH231" s="295">
        <v>0</v>
      </c>
      <c r="AI231" s="295">
        <v>0</v>
      </c>
      <c r="AJ231" s="295">
        <v>0</v>
      </c>
      <c r="AK231" s="295">
        <v>0</v>
      </c>
      <c r="AL231" s="295">
        <v>0</v>
      </c>
      <c r="AM231" s="295">
        <v>0</v>
      </c>
      <c r="AN231" s="295">
        <v>0</v>
      </c>
      <c r="AO231" s="295">
        <v>0</v>
      </c>
      <c r="AP231" s="295">
        <v>0</v>
      </c>
      <c r="AQ231" s="295">
        <v>0</v>
      </c>
      <c r="AR231" s="295">
        <v>0</v>
      </c>
      <c r="AS231" s="295">
        <v>0</v>
      </c>
      <c r="AT231" s="295">
        <f t="shared" si="3"/>
        <v>0</v>
      </c>
      <c r="AU231" s="295">
        <v>64669.93</v>
      </c>
      <c r="AV231" s="295">
        <v>54428.76</v>
      </c>
      <c r="AW231" s="296">
        <v>30</v>
      </c>
      <c r="AX231" s="296">
        <v>240</v>
      </c>
      <c r="AY231" s="295">
        <v>315001.83</v>
      </c>
      <c r="AZ231" s="295">
        <v>81316.009999999995</v>
      </c>
      <c r="BA231" s="294">
        <v>94.999444999999994</v>
      </c>
      <c r="BB231" s="294">
        <v>79.104680868780903</v>
      </c>
      <c r="BC231" s="294">
        <v>10.59</v>
      </c>
      <c r="BD231" s="294"/>
      <c r="BE231" s="293" t="s">
        <v>4204</v>
      </c>
      <c r="BF231" s="291"/>
      <c r="BG231" s="293" t="s">
        <v>326</v>
      </c>
      <c r="BH231" s="293" t="s">
        <v>239</v>
      </c>
      <c r="BI231" s="293" t="s">
        <v>508</v>
      </c>
      <c r="BJ231" s="293" t="s">
        <v>4205</v>
      </c>
      <c r="BK231" s="292" t="s">
        <v>175</v>
      </c>
      <c r="BL231" s="294">
        <v>530248.83530528005</v>
      </c>
      <c r="BM231" s="292" t="s">
        <v>309</v>
      </c>
      <c r="BN231" s="294"/>
      <c r="BO231" s="297">
        <v>38800</v>
      </c>
      <c r="BP231" s="297">
        <v>46105</v>
      </c>
      <c r="BQ231" s="297" t="s">
        <v>944</v>
      </c>
      <c r="BR231" s="297" t="s">
        <v>4781</v>
      </c>
      <c r="BS231" s="297">
        <v>38800</v>
      </c>
      <c r="BT231" s="297">
        <v>46105</v>
      </c>
      <c r="BU231" s="294">
        <v>22183.97</v>
      </c>
      <c r="BV231" s="294">
        <v>17.05</v>
      </c>
      <c r="BW231" s="294">
        <v>0</v>
      </c>
    </row>
    <row r="232" spans="1:75" s="289" customFormat="1" ht="18.2" customHeight="1" x14ac:dyDescent="0.15">
      <c r="A232" s="298">
        <v>230</v>
      </c>
      <c r="B232" s="299" t="s">
        <v>305</v>
      </c>
      <c r="C232" s="299" t="s">
        <v>306</v>
      </c>
      <c r="D232" s="313">
        <v>45170</v>
      </c>
      <c r="E232" s="300" t="s">
        <v>1335</v>
      </c>
      <c r="F232" s="309">
        <v>0</v>
      </c>
      <c r="G232" s="309">
        <v>0</v>
      </c>
      <c r="H232" s="302">
        <v>28721.09</v>
      </c>
      <c r="I232" s="302">
        <v>0</v>
      </c>
      <c r="J232" s="302">
        <v>0</v>
      </c>
      <c r="K232" s="302">
        <v>28721.09</v>
      </c>
      <c r="L232" s="302">
        <v>311.45</v>
      </c>
      <c r="M232" s="302">
        <v>0</v>
      </c>
      <c r="N232" s="302">
        <v>0</v>
      </c>
      <c r="O232" s="302">
        <v>311.45</v>
      </c>
      <c r="P232" s="302">
        <v>0</v>
      </c>
      <c r="Q232" s="302">
        <v>0</v>
      </c>
      <c r="R232" s="302">
        <v>28409.64</v>
      </c>
      <c r="S232" s="302">
        <v>0</v>
      </c>
      <c r="T232" s="302">
        <v>253.46</v>
      </c>
      <c r="U232" s="302">
        <v>0</v>
      </c>
      <c r="V232" s="302">
        <v>0</v>
      </c>
      <c r="W232" s="302">
        <v>253.46</v>
      </c>
      <c r="X232" s="302">
        <v>0</v>
      </c>
      <c r="Y232" s="302">
        <v>0</v>
      </c>
      <c r="Z232" s="302">
        <v>0</v>
      </c>
      <c r="AA232" s="302">
        <v>12.37</v>
      </c>
      <c r="AB232" s="302">
        <v>0</v>
      </c>
      <c r="AC232" s="302">
        <v>0</v>
      </c>
      <c r="AD232" s="302">
        <v>0</v>
      </c>
      <c r="AE232" s="302">
        <v>0</v>
      </c>
      <c r="AF232" s="302">
        <v>-28.31</v>
      </c>
      <c r="AG232" s="302">
        <v>28.86</v>
      </c>
      <c r="AH232" s="302">
        <v>73.349999999999994</v>
      </c>
      <c r="AI232" s="302">
        <v>0</v>
      </c>
      <c r="AJ232" s="302">
        <v>0</v>
      </c>
      <c r="AK232" s="302">
        <v>0</v>
      </c>
      <c r="AL232" s="302">
        <v>0</v>
      </c>
      <c r="AM232" s="302">
        <v>0</v>
      </c>
      <c r="AN232" s="302">
        <v>0</v>
      </c>
      <c r="AO232" s="302">
        <v>0</v>
      </c>
      <c r="AP232" s="302">
        <v>1.1499999999999999</v>
      </c>
      <c r="AQ232" s="302">
        <v>0</v>
      </c>
      <c r="AR232" s="302">
        <v>1.08</v>
      </c>
      <c r="AS232" s="302">
        <v>0</v>
      </c>
      <c r="AT232" s="295">
        <f t="shared" si="3"/>
        <v>651.25</v>
      </c>
      <c r="AU232" s="302">
        <v>0</v>
      </c>
      <c r="AV232" s="302">
        <v>0</v>
      </c>
      <c r="AW232" s="303">
        <v>90</v>
      </c>
      <c r="AX232" s="303">
        <v>300</v>
      </c>
      <c r="AY232" s="302">
        <v>243001.1</v>
      </c>
      <c r="AZ232" s="302">
        <v>59425.65</v>
      </c>
      <c r="BA232" s="301">
        <v>89.999590999999995</v>
      </c>
      <c r="BB232" s="301">
        <v>43.026134008752798</v>
      </c>
      <c r="BC232" s="301">
        <v>10.59</v>
      </c>
      <c r="BD232" s="301"/>
      <c r="BE232" s="300" t="s">
        <v>4204</v>
      </c>
      <c r="BF232" s="298"/>
      <c r="BG232" s="300" t="s">
        <v>312</v>
      </c>
      <c r="BH232" s="300" t="s">
        <v>188</v>
      </c>
      <c r="BI232" s="300" t="s">
        <v>509</v>
      </c>
      <c r="BJ232" s="300" t="s">
        <v>103</v>
      </c>
      <c r="BK232" s="299" t="s">
        <v>175</v>
      </c>
      <c r="BL232" s="301">
        <v>222478.61816544001</v>
      </c>
      <c r="BM232" s="299" t="s">
        <v>309</v>
      </c>
      <c r="BN232" s="301"/>
      <c r="BO232" s="304">
        <v>38803</v>
      </c>
      <c r="BP232" s="304">
        <v>47934</v>
      </c>
      <c r="BQ232" s="297" t="s">
        <v>939</v>
      </c>
      <c r="BR232" s="297" t="s">
        <v>4783</v>
      </c>
      <c r="BS232" s="297">
        <v>38803</v>
      </c>
      <c r="BT232" s="297">
        <v>47934</v>
      </c>
      <c r="BU232" s="301">
        <v>0</v>
      </c>
      <c r="BV232" s="301">
        <v>12.37</v>
      </c>
      <c r="BW232" s="301">
        <v>0</v>
      </c>
    </row>
    <row r="233" spans="1:75" s="289" customFormat="1" ht="18.2" customHeight="1" x14ac:dyDescent="0.15">
      <c r="A233" s="291">
        <v>231</v>
      </c>
      <c r="B233" s="292" t="s">
        <v>305</v>
      </c>
      <c r="C233" s="292" t="s">
        <v>306</v>
      </c>
      <c r="D233" s="312">
        <v>45170</v>
      </c>
      <c r="E233" s="293" t="s">
        <v>1336</v>
      </c>
      <c r="F233" s="308">
        <v>46</v>
      </c>
      <c r="G233" s="308">
        <v>45</v>
      </c>
      <c r="H233" s="295">
        <v>64022.09</v>
      </c>
      <c r="I233" s="295">
        <v>25113.919999999998</v>
      </c>
      <c r="J233" s="295">
        <v>0</v>
      </c>
      <c r="K233" s="295">
        <v>89136.01</v>
      </c>
      <c r="L233" s="295">
        <v>678.65</v>
      </c>
      <c r="M233" s="295">
        <v>0</v>
      </c>
      <c r="N233" s="295">
        <v>0</v>
      </c>
      <c r="O233" s="295">
        <v>0</v>
      </c>
      <c r="P233" s="295">
        <v>0</v>
      </c>
      <c r="Q233" s="295">
        <v>0</v>
      </c>
      <c r="R233" s="295">
        <v>89136.01</v>
      </c>
      <c r="S233" s="295">
        <v>30237.01</v>
      </c>
      <c r="T233" s="295">
        <v>564.99</v>
      </c>
      <c r="U233" s="295">
        <v>0</v>
      </c>
      <c r="V233" s="295">
        <v>0</v>
      </c>
      <c r="W233" s="295">
        <v>0</v>
      </c>
      <c r="X233" s="295">
        <v>0</v>
      </c>
      <c r="Y233" s="295">
        <v>0</v>
      </c>
      <c r="Z233" s="295">
        <v>30802</v>
      </c>
      <c r="AA233" s="295">
        <v>0</v>
      </c>
      <c r="AB233" s="295">
        <v>0</v>
      </c>
      <c r="AC233" s="295">
        <v>0</v>
      </c>
      <c r="AD233" s="295">
        <v>0</v>
      </c>
      <c r="AE233" s="295">
        <v>0</v>
      </c>
      <c r="AF233" s="295">
        <v>0</v>
      </c>
      <c r="AG233" s="295">
        <v>0</v>
      </c>
      <c r="AH233" s="295">
        <v>0</v>
      </c>
      <c r="AI233" s="295">
        <v>0</v>
      </c>
      <c r="AJ233" s="295">
        <v>0</v>
      </c>
      <c r="AK233" s="295">
        <v>0</v>
      </c>
      <c r="AL233" s="295">
        <v>0</v>
      </c>
      <c r="AM233" s="295">
        <v>0</v>
      </c>
      <c r="AN233" s="295">
        <v>0</v>
      </c>
      <c r="AO233" s="295">
        <v>0</v>
      </c>
      <c r="AP233" s="295">
        <v>0</v>
      </c>
      <c r="AQ233" s="295">
        <v>0</v>
      </c>
      <c r="AR233" s="295">
        <v>0</v>
      </c>
      <c r="AS233" s="295">
        <v>0</v>
      </c>
      <c r="AT233" s="295">
        <f t="shared" si="3"/>
        <v>0</v>
      </c>
      <c r="AU233" s="295">
        <v>25792.57</v>
      </c>
      <c r="AV233" s="295">
        <v>30802</v>
      </c>
      <c r="AW233" s="296">
        <v>90</v>
      </c>
      <c r="AX233" s="296">
        <v>300</v>
      </c>
      <c r="AY233" s="295">
        <v>534999.96</v>
      </c>
      <c r="AZ233" s="295">
        <v>130824.19</v>
      </c>
      <c r="BA233" s="294">
        <v>90.000006999999997</v>
      </c>
      <c r="BB233" s="294">
        <v>61.320781148746804</v>
      </c>
      <c r="BC233" s="294">
        <v>10.59</v>
      </c>
      <c r="BD233" s="294"/>
      <c r="BE233" s="293" t="s">
        <v>4204</v>
      </c>
      <c r="BF233" s="291"/>
      <c r="BG233" s="293" t="s">
        <v>312</v>
      </c>
      <c r="BH233" s="293" t="s">
        <v>201</v>
      </c>
      <c r="BI233" s="293" t="s">
        <v>382</v>
      </c>
      <c r="BJ233" s="293" t="s">
        <v>4205</v>
      </c>
      <c r="BK233" s="292" t="s">
        <v>175</v>
      </c>
      <c r="BL233" s="294">
        <v>698032.65136696002</v>
      </c>
      <c r="BM233" s="292" t="s">
        <v>309</v>
      </c>
      <c r="BN233" s="294"/>
      <c r="BO233" s="297">
        <v>38806</v>
      </c>
      <c r="BP233" s="297">
        <v>47937</v>
      </c>
      <c r="BQ233" s="297" t="s">
        <v>4573</v>
      </c>
      <c r="BR233" s="297" t="s">
        <v>4802</v>
      </c>
      <c r="BS233" s="297">
        <v>38806</v>
      </c>
      <c r="BT233" s="297">
        <v>47937</v>
      </c>
      <c r="BU233" s="294">
        <v>11350.35</v>
      </c>
      <c r="BV233" s="294">
        <v>27.22</v>
      </c>
      <c r="BW233" s="294">
        <v>0</v>
      </c>
    </row>
    <row r="234" spans="1:75" s="289" customFormat="1" ht="18.2" customHeight="1" x14ac:dyDescent="0.15">
      <c r="A234" s="298">
        <v>232</v>
      </c>
      <c r="B234" s="299" t="s">
        <v>305</v>
      </c>
      <c r="C234" s="299" t="s">
        <v>306</v>
      </c>
      <c r="D234" s="313">
        <v>45170</v>
      </c>
      <c r="E234" s="300" t="s">
        <v>1337</v>
      </c>
      <c r="F234" s="309">
        <v>120</v>
      </c>
      <c r="G234" s="309">
        <v>119</v>
      </c>
      <c r="H234" s="302">
        <v>18530.64</v>
      </c>
      <c r="I234" s="302">
        <v>37006.959999999999</v>
      </c>
      <c r="J234" s="302">
        <v>0</v>
      </c>
      <c r="K234" s="302">
        <v>55537.599999999999</v>
      </c>
      <c r="L234" s="302">
        <v>503.6</v>
      </c>
      <c r="M234" s="302">
        <v>0</v>
      </c>
      <c r="N234" s="302">
        <v>0</v>
      </c>
      <c r="O234" s="302">
        <v>0</v>
      </c>
      <c r="P234" s="302">
        <v>0</v>
      </c>
      <c r="Q234" s="302">
        <v>0</v>
      </c>
      <c r="R234" s="302">
        <v>55537.599999999999</v>
      </c>
      <c r="S234" s="302">
        <v>42381.51</v>
      </c>
      <c r="T234" s="302">
        <v>163.53</v>
      </c>
      <c r="U234" s="302">
        <v>0</v>
      </c>
      <c r="V234" s="302">
        <v>0</v>
      </c>
      <c r="W234" s="302">
        <v>0</v>
      </c>
      <c r="X234" s="302">
        <v>0</v>
      </c>
      <c r="Y234" s="302">
        <v>0</v>
      </c>
      <c r="Z234" s="302">
        <v>42545.04</v>
      </c>
      <c r="AA234" s="302">
        <v>0</v>
      </c>
      <c r="AB234" s="302">
        <v>0</v>
      </c>
      <c r="AC234" s="302">
        <v>0</v>
      </c>
      <c r="AD234" s="302">
        <v>0</v>
      </c>
      <c r="AE234" s="302">
        <v>0</v>
      </c>
      <c r="AF234" s="302">
        <v>0</v>
      </c>
      <c r="AG234" s="302">
        <v>0</v>
      </c>
      <c r="AH234" s="302">
        <v>0</v>
      </c>
      <c r="AI234" s="302">
        <v>0</v>
      </c>
      <c r="AJ234" s="302">
        <v>0</v>
      </c>
      <c r="AK234" s="302">
        <v>0</v>
      </c>
      <c r="AL234" s="302">
        <v>0</v>
      </c>
      <c r="AM234" s="302">
        <v>0</v>
      </c>
      <c r="AN234" s="302">
        <v>0</v>
      </c>
      <c r="AO234" s="302">
        <v>0</v>
      </c>
      <c r="AP234" s="302">
        <v>0</v>
      </c>
      <c r="AQ234" s="302">
        <v>0</v>
      </c>
      <c r="AR234" s="302">
        <v>0</v>
      </c>
      <c r="AS234" s="302">
        <v>0</v>
      </c>
      <c r="AT234" s="295">
        <f t="shared" si="3"/>
        <v>0</v>
      </c>
      <c r="AU234" s="302">
        <v>37510.559999999998</v>
      </c>
      <c r="AV234" s="302">
        <v>42545.04</v>
      </c>
      <c r="AW234" s="303">
        <v>31</v>
      </c>
      <c r="AX234" s="303">
        <v>240</v>
      </c>
      <c r="AY234" s="302">
        <v>283999.46999999997</v>
      </c>
      <c r="AZ234" s="302">
        <v>66419.06</v>
      </c>
      <c r="BA234" s="301">
        <v>86.091702999999995</v>
      </c>
      <c r="BB234" s="301">
        <v>71.987266374031805</v>
      </c>
      <c r="BC234" s="301">
        <v>10.59</v>
      </c>
      <c r="BD234" s="301"/>
      <c r="BE234" s="300" t="s">
        <v>4204</v>
      </c>
      <c r="BF234" s="298"/>
      <c r="BG234" s="300" t="s">
        <v>333</v>
      </c>
      <c r="BH234" s="300" t="s">
        <v>185</v>
      </c>
      <c r="BI234" s="300" t="s">
        <v>343</v>
      </c>
      <c r="BJ234" s="300" t="s">
        <v>4205</v>
      </c>
      <c r="BK234" s="299" t="s">
        <v>175</v>
      </c>
      <c r="BL234" s="301">
        <v>434920.27720960003</v>
      </c>
      <c r="BM234" s="299" t="s">
        <v>309</v>
      </c>
      <c r="BN234" s="301"/>
      <c r="BO234" s="304">
        <v>38813</v>
      </c>
      <c r="BP234" s="304">
        <v>46118</v>
      </c>
      <c r="BQ234" s="297" t="s">
        <v>959</v>
      </c>
      <c r="BR234" s="297" t="s">
        <v>4784</v>
      </c>
      <c r="BS234" s="297">
        <v>38813</v>
      </c>
      <c r="BT234" s="297">
        <v>46118</v>
      </c>
      <c r="BU234" s="301">
        <v>15105.84</v>
      </c>
      <c r="BV234" s="301">
        <v>13.93</v>
      </c>
      <c r="BW234" s="301">
        <v>0</v>
      </c>
    </row>
    <row r="235" spans="1:75" s="289" customFormat="1" ht="18.2" customHeight="1" x14ac:dyDescent="0.15">
      <c r="A235" s="291">
        <v>233</v>
      </c>
      <c r="B235" s="292" t="s">
        <v>305</v>
      </c>
      <c r="C235" s="292" t="s">
        <v>306</v>
      </c>
      <c r="D235" s="312">
        <v>45170</v>
      </c>
      <c r="E235" s="293" t="s">
        <v>1338</v>
      </c>
      <c r="F235" s="308">
        <v>157</v>
      </c>
      <c r="G235" s="308">
        <v>156</v>
      </c>
      <c r="H235" s="295">
        <v>39747.480000000003</v>
      </c>
      <c r="I235" s="295">
        <v>23832.36</v>
      </c>
      <c r="J235" s="295">
        <v>0</v>
      </c>
      <c r="K235" s="295">
        <v>63579.839999999997</v>
      </c>
      <c r="L235" s="295">
        <v>281.91000000000003</v>
      </c>
      <c r="M235" s="295">
        <v>0</v>
      </c>
      <c r="N235" s="295">
        <v>0</v>
      </c>
      <c r="O235" s="295">
        <v>0</v>
      </c>
      <c r="P235" s="295">
        <v>0</v>
      </c>
      <c r="Q235" s="295">
        <v>0</v>
      </c>
      <c r="R235" s="295">
        <v>63579.839999999997</v>
      </c>
      <c r="S235" s="295">
        <v>74865.73</v>
      </c>
      <c r="T235" s="295">
        <v>350.77</v>
      </c>
      <c r="U235" s="295">
        <v>0</v>
      </c>
      <c r="V235" s="295">
        <v>0</v>
      </c>
      <c r="W235" s="295">
        <v>0</v>
      </c>
      <c r="X235" s="295">
        <v>0</v>
      </c>
      <c r="Y235" s="295">
        <v>0</v>
      </c>
      <c r="Z235" s="295">
        <v>75216.5</v>
      </c>
      <c r="AA235" s="295">
        <v>0</v>
      </c>
      <c r="AB235" s="295">
        <v>0</v>
      </c>
      <c r="AC235" s="295">
        <v>0</v>
      </c>
      <c r="AD235" s="295">
        <v>0</v>
      </c>
      <c r="AE235" s="295">
        <v>0</v>
      </c>
      <c r="AF235" s="295">
        <v>0</v>
      </c>
      <c r="AG235" s="295">
        <v>0</v>
      </c>
      <c r="AH235" s="295">
        <v>0</v>
      </c>
      <c r="AI235" s="295">
        <v>0</v>
      </c>
      <c r="AJ235" s="295">
        <v>0</v>
      </c>
      <c r="AK235" s="295">
        <v>0</v>
      </c>
      <c r="AL235" s="295">
        <v>0</v>
      </c>
      <c r="AM235" s="295">
        <v>0</v>
      </c>
      <c r="AN235" s="295">
        <v>0</v>
      </c>
      <c r="AO235" s="295">
        <v>0</v>
      </c>
      <c r="AP235" s="295">
        <v>0</v>
      </c>
      <c r="AQ235" s="295">
        <v>0</v>
      </c>
      <c r="AR235" s="295">
        <v>0</v>
      </c>
      <c r="AS235" s="295">
        <v>0</v>
      </c>
      <c r="AT235" s="295">
        <f t="shared" si="3"/>
        <v>0</v>
      </c>
      <c r="AU235" s="295">
        <v>24114.27</v>
      </c>
      <c r="AV235" s="295">
        <v>75216.5</v>
      </c>
      <c r="AW235" s="296">
        <v>91</v>
      </c>
      <c r="AX235" s="296">
        <v>300</v>
      </c>
      <c r="AY235" s="295">
        <v>277999.53000000003</v>
      </c>
      <c r="AZ235" s="295">
        <v>66554.89</v>
      </c>
      <c r="BA235" s="294">
        <v>88.129643999999999</v>
      </c>
      <c r="BB235" s="294">
        <v>84.190187449441495</v>
      </c>
      <c r="BC235" s="294">
        <v>10.59</v>
      </c>
      <c r="BD235" s="294"/>
      <c r="BE235" s="293" t="s">
        <v>4204</v>
      </c>
      <c r="BF235" s="291"/>
      <c r="BG235" s="293" t="s">
        <v>333</v>
      </c>
      <c r="BH235" s="293" t="s">
        <v>185</v>
      </c>
      <c r="BI235" s="293" t="s">
        <v>343</v>
      </c>
      <c r="BJ235" s="293" t="s">
        <v>4205</v>
      </c>
      <c r="BK235" s="292" t="s">
        <v>175</v>
      </c>
      <c r="BL235" s="294">
        <v>497899.83070464002</v>
      </c>
      <c r="BM235" s="292" t="s">
        <v>309</v>
      </c>
      <c r="BN235" s="294"/>
      <c r="BO235" s="297">
        <v>38813</v>
      </c>
      <c r="BP235" s="297">
        <v>47944</v>
      </c>
      <c r="BQ235" s="297" t="s">
        <v>929</v>
      </c>
      <c r="BR235" s="297" t="s">
        <v>4777</v>
      </c>
      <c r="BS235" s="297">
        <v>38813</v>
      </c>
      <c r="BT235" s="297">
        <v>47944</v>
      </c>
      <c r="BU235" s="294">
        <v>20184.36</v>
      </c>
      <c r="BV235" s="294">
        <v>13.85</v>
      </c>
      <c r="BW235" s="294">
        <v>0</v>
      </c>
    </row>
    <row r="236" spans="1:75" s="289" customFormat="1" ht="18.2" customHeight="1" x14ac:dyDescent="0.15">
      <c r="A236" s="298">
        <v>234</v>
      </c>
      <c r="B236" s="299" t="s">
        <v>305</v>
      </c>
      <c r="C236" s="299" t="s">
        <v>306</v>
      </c>
      <c r="D236" s="313">
        <v>45170</v>
      </c>
      <c r="E236" s="300" t="s">
        <v>1339</v>
      </c>
      <c r="F236" s="309">
        <v>82</v>
      </c>
      <c r="G236" s="309">
        <v>82</v>
      </c>
      <c r="H236" s="302">
        <v>0</v>
      </c>
      <c r="I236" s="302">
        <v>64797.15</v>
      </c>
      <c r="J236" s="302">
        <v>0</v>
      </c>
      <c r="K236" s="302">
        <v>64797.15</v>
      </c>
      <c r="L236" s="302">
        <v>0</v>
      </c>
      <c r="M236" s="302">
        <v>0</v>
      </c>
      <c r="N236" s="302">
        <v>0</v>
      </c>
      <c r="O236" s="302">
        <v>0</v>
      </c>
      <c r="P236" s="302">
        <v>0</v>
      </c>
      <c r="Q236" s="302">
        <v>0</v>
      </c>
      <c r="R236" s="302">
        <v>64797.15</v>
      </c>
      <c r="S236" s="302">
        <v>26521.87</v>
      </c>
      <c r="T236" s="302">
        <v>0</v>
      </c>
      <c r="U236" s="302">
        <v>0</v>
      </c>
      <c r="V236" s="302">
        <v>0</v>
      </c>
      <c r="W236" s="302">
        <v>0</v>
      </c>
      <c r="X236" s="302">
        <v>0</v>
      </c>
      <c r="Y236" s="302">
        <v>0</v>
      </c>
      <c r="Z236" s="302">
        <v>26521.87</v>
      </c>
      <c r="AA236" s="302">
        <v>0</v>
      </c>
      <c r="AB236" s="302">
        <v>0</v>
      </c>
      <c r="AC236" s="302">
        <v>0</v>
      </c>
      <c r="AD236" s="302">
        <v>0</v>
      </c>
      <c r="AE236" s="302">
        <v>0</v>
      </c>
      <c r="AF236" s="302">
        <v>0</v>
      </c>
      <c r="AG236" s="302">
        <v>0</v>
      </c>
      <c r="AH236" s="302">
        <v>0</v>
      </c>
      <c r="AI236" s="302">
        <v>0</v>
      </c>
      <c r="AJ236" s="302">
        <v>0</v>
      </c>
      <c r="AK236" s="302">
        <v>0</v>
      </c>
      <c r="AL236" s="302">
        <v>0</v>
      </c>
      <c r="AM236" s="302">
        <v>0</v>
      </c>
      <c r="AN236" s="302">
        <v>0</v>
      </c>
      <c r="AO236" s="302">
        <v>0</v>
      </c>
      <c r="AP236" s="302">
        <v>0</v>
      </c>
      <c r="AQ236" s="302">
        <v>0</v>
      </c>
      <c r="AR236" s="302">
        <v>0</v>
      </c>
      <c r="AS236" s="302">
        <v>0</v>
      </c>
      <c r="AT236" s="295">
        <f t="shared" si="3"/>
        <v>0</v>
      </c>
      <c r="AU236" s="302">
        <v>64797.15</v>
      </c>
      <c r="AV236" s="302">
        <v>26521.87</v>
      </c>
      <c r="AW236" s="303">
        <v>0</v>
      </c>
      <c r="AX236" s="303">
        <v>180</v>
      </c>
      <c r="AY236" s="302">
        <v>454999.49</v>
      </c>
      <c r="AZ236" s="302">
        <v>100239.81</v>
      </c>
      <c r="BA236" s="301">
        <v>81.098989000000003</v>
      </c>
      <c r="BB236" s="301">
        <v>52.424115279960603</v>
      </c>
      <c r="BC236" s="301">
        <v>10.59</v>
      </c>
      <c r="BD236" s="301"/>
      <c r="BE236" s="300" t="s">
        <v>4204</v>
      </c>
      <c r="BF236" s="298"/>
      <c r="BG236" s="300" t="s">
        <v>312</v>
      </c>
      <c r="BH236" s="300" t="s">
        <v>504</v>
      </c>
      <c r="BI236" s="300" t="s">
        <v>505</v>
      </c>
      <c r="BJ236" s="300" t="s">
        <v>4205</v>
      </c>
      <c r="BK236" s="299" t="s">
        <v>175</v>
      </c>
      <c r="BL236" s="301">
        <v>507432.70217639999</v>
      </c>
      <c r="BM236" s="299" t="s">
        <v>309</v>
      </c>
      <c r="BN236" s="301"/>
      <c r="BO236" s="304">
        <v>38813</v>
      </c>
      <c r="BP236" s="304">
        <v>44292</v>
      </c>
      <c r="BQ236" s="297" t="s">
        <v>957</v>
      </c>
      <c r="BR236" s="297" t="s">
        <v>4780</v>
      </c>
      <c r="BS236" s="297">
        <v>38813</v>
      </c>
      <c r="BT236" s="297">
        <v>44292</v>
      </c>
      <c r="BU236" s="301">
        <v>15047.33</v>
      </c>
      <c r="BV236" s="301">
        <v>0</v>
      </c>
      <c r="BW236" s="301">
        <v>0</v>
      </c>
    </row>
    <row r="237" spans="1:75" s="289" customFormat="1" ht="18.2" customHeight="1" x14ac:dyDescent="0.15">
      <c r="A237" s="291">
        <v>235</v>
      </c>
      <c r="B237" s="292" t="s">
        <v>305</v>
      </c>
      <c r="C237" s="292" t="s">
        <v>306</v>
      </c>
      <c r="D237" s="312">
        <v>45170</v>
      </c>
      <c r="E237" s="293" t="s">
        <v>1340</v>
      </c>
      <c r="F237" s="308">
        <v>67</v>
      </c>
      <c r="G237" s="308">
        <v>66</v>
      </c>
      <c r="H237" s="295">
        <v>32548.37</v>
      </c>
      <c r="I237" s="295">
        <v>11513.93</v>
      </c>
      <c r="J237" s="295">
        <v>0</v>
      </c>
      <c r="K237" s="295">
        <v>44062.3</v>
      </c>
      <c r="L237" s="295">
        <v>230.91</v>
      </c>
      <c r="M237" s="295">
        <v>0</v>
      </c>
      <c r="N237" s="295">
        <v>0</v>
      </c>
      <c r="O237" s="295">
        <v>0</v>
      </c>
      <c r="P237" s="295">
        <v>0</v>
      </c>
      <c r="Q237" s="295">
        <v>0</v>
      </c>
      <c r="R237" s="295">
        <v>44062.3</v>
      </c>
      <c r="S237" s="295">
        <v>22683.97</v>
      </c>
      <c r="T237" s="295">
        <v>287.24</v>
      </c>
      <c r="U237" s="295">
        <v>0</v>
      </c>
      <c r="V237" s="295">
        <v>0</v>
      </c>
      <c r="W237" s="295">
        <v>0</v>
      </c>
      <c r="X237" s="295">
        <v>0</v>
      </c>
      <c r="Y237" s="295">
        <v>0</v>
      </c>
      <c r="Z237" s="295">
        <v>22971.21</v>
      </c>
      <c r="AA237" s="295">
        <v>0</v>
      </c>
      <c r="AB237" s="295">
        <v>0</v>
      </c>
      <c r="AC237" s="295">
        <v>0</v>
      </c>
      <c r="AD237" s="295">
        <v>0</v>
      </c>
      <c r="AE237" s="295">
        <v>0</v>
      </c>
      <c r="AF237" s="295">
        <v>0</v>
      </c>
      <c r="AG237" s="295">
        <v>0</v>
      </c>
      <c r="AH237" s="295">
        <v>0</v>
      </c>
      <c r="AI237" s="295">
        <v>0</v>
      </c>
      <c r="AJ237" s="295">
        <v>0</v>
      </c>
      <c r="AK237" s="295">
        <v>0</v>
      </c>
      <c r="AL237" s="295">
        <v>0</v>
      </c>
      <c r="AM237" s="295">
        <v>0</v>
      </c>
      <c r="AN237" s="295">
        <v>0</v>
      </c>
      <c r="AO237" s="295">
        <v>0</v>
      </c>
      <c r="AP237" s="295">
        <v>0</v>
      </c>
      <c r="AQ237" s="295">
        <v>0</v>
      </c>
      <c r="AR237" s="295">
        <v>0</v>
      </c>
      <c r="AS237" s="295">
        <v>0</v>
      </c>
      <c r="AT237" s="295">
        <f t="shared" si="3"/>
        <v>0</v>
      </c>
      <c r="AU237" s="295">
        <v>11744.84</v>
      </c>
      <c r="AV237" s="295">
        <v>22971.21</v>
      </c>
      <c r="AW237" s="296">
        <v>91</v>
      </c>
      <c r="AX237" s="296">
        <v>300</v>
      </c>
      <c r="AY237" s="295">
        <v>231000.54</v>
      </c>
      <c r="AZ237" s="295">
        <v>54506.26</v>
      </c>
      <c r="BA237" s="294">
        <v>86.859936000000005</v>
      </c>
      <c r="BB237" s="294">
        <v>70.216678928490097</v>
      </c>
      <c r="BC237" s="294">
        <v>10.59</v>
      </c>
      <c r="BD237" s="294"/>
      <c r="BE237" s="293" t="s">
        <v>4204</v>
      </c>
      <c r="BF237" s="291"/>
      <c r="BG237" s="293" t="s">
        <v>312</v>
      </c>
      <c r="BH237" s="293" t="s">
        <v>393</v>
      </c>
      <c r="BI237" s="293" t="s">
        <v>394</v>
      </c>
      <c r="BJ237" s="293" t="s">
        <v>4205</v>
      </c>
      <c r="BK237" s="292" t="s">
        <v>175</v>
      </c>
      <c r="BL237" s="294">
        <v>345056.10128080001</v>
      </c>
      <c r="BM237" s="292" t="s">
        <v>309</v>
      </c>
      <c r="BN237" s="294"/>
      <c r="BO237" s="297">
        <v>38813</v>
      </c>
      <c r="BP237" s="297">
        <v>47944</v>
      </c>
      <c r="BQ237" s="297" t="s">
        <v>4123</v>
      </c>
      <c r="BR237" s="297" t="s">
        <v>4760</v>
      </c>
      <c r="BS237" s="297">
        <v>38813</v>
      </c>
      <c r="BT237" s="297">
        <v>47944</v>
      </c>
      <c r="BU237" s="294">
        <v>7061.07</v>
      </c>
      <c r="BV237" s="294">
        <v>11.34</v>
      </c>
      <c r="BW237" s="294">
        <v>0</v>
      </c>
    </row>
    <row r="238" spans="1:75" s="289" customFormat="1" ht="18.2" customHeight="1" x14ac:dyDescent="0.15">
      <c r="A238" s="298">
        <v>236</v>
      </c>
      <c r="B238" s="299" t="s">
        <v>305</v>
      </c>
      <c r="C238" s="299" t="s">
        <v>306</v>
      </c>
      <c r="D238" s="313">
        <v>45170</v>
      </c>
      <c r="E238" s="300" t="s">
        <v>1341</v>
      </c>
      <c r="F238" s="309">
        <v>0</v>
      </c>
      <c r="G238" s="309">
        <v>0</v>
      </c>
      <c r="H238" s="302">
        <v>2809.8</v>
      </c>
      <c r="I238" s="302">
        <v>0</v>
      </c>
      <c r="J238" s="302">
        <v>0</v>
      </c>
      <c r="K238" s="302">
        <v>2809.8</v>
      </c>
      <c r="L238" s="302">
        <v>723.55</v>
      </c>
      <c r="M238" s="302">
        <v>0</v>
      </c>
      <c r="N238" s="302">
        <v>0</v>
      </c>
      <c r="O238" s="302">
        <v>723.55</v>
      </c>
      <c r="P238" s="302">
        <v>0</v>
      </c>
      <c r="Q238" s="302">
        <v>0</v>
      </c>
      <c r="R238" s="302">
        <v>2086.25</v>
      </c>
      <c r="S238" s="302">
        <v>0</v>
      </c>
      <c r="T238" s="302">
        <v>24.8</v>
      </c>
      <c r="U238" s="302">
        <v>0</v>
      </c>
      <c r="V238" s="302">
        <v>0</v>
      </c>
      <c r="W238" s="302">
        <v>24.8</v>
      </c>
      <c r="X238" s="302">
        <v>0</v>
      </c>
      <c r="Y238" s="302">
        <v>0</v>
      </c>
      <c r="Z238" s="302">
        <v>0</v>
      </c>
      <c r="AA238" s="302">
        <v>16.38</v>
      </c>
      <c r="AB238" s="302">
        <v>0</v>
      </c>
      <c r="AC238" s="302">
        <v>0</v>
      </c>
      <c r="AD238" s="302">
        <v>0</v>
      </c>
      <c r="AE238" s="302">
        <v>0</v>
      </c>
      <c r="AF238" s="302">
        <v>-37.19</v>
      </c>
      <c r="AG238" s="302">
        <v>38.24</v>
      </c>
      <c r="AH238" s="302">
        <v>97.17</v>
      </c>
      <c r="AI238" s="302">
        <v>0</v>
      </c>
      <c r="AJ238" s="302">
        <v>0</v>
      </c>
      <c r="AK238" s="302">
        <v>0</v>
      </c>
      <c r="AL238" s="302">
        <v>0</v>
      </c>
      <c r="AM238" s="302">
        <v>0</v>
      </c>
      <c r="AN238" s="302">
        <v>0</v>
      </c>
      <c r="AO238" s="302">
        <v>0</v>
      </c>
      <c r="AP238" s="302">
        <v>0.85</v>
      </c>
      <c r="AQ238" s="302">
        <v>0</v>
      </c>
      <c r="AR238" s="302">
        <v>8.24</v>
      </c>
      <c r="AS238" s="302">
        <v>0</v>
      </c>
      <c r="AT238" s="295">
        <f t="shared" si="3"/>
        <v>855.56</v>
      </c>
      <c r="AU238" s="302">
        <v>0</v>
      </c>
      <c r="AV238" s="302">
        <v>0</v>
      </c>
      <c r="AW238" s="303">
        <v>91</v>
      </c>
      <c r="AX238" s="303">
        <v>300</v>
      </c>
      <c r="AY238" s="302">
        <v>322001.81</v>
      </c>
      <c r="AZ238" s="302">
        <v>78722.92</v>
      </c>
      <c r="BA238" s="301">
        <v>89.999497000000005</v>
      </c>
      <c r="BB238" s="301">
        <v>2.3850925577487501</v>
      </c>
      <c r="BC238" s="301">
        <v>10.59</v>
      </c>
      <c r="BD238" s="301"/>
      <c r="BE238" s="300" t="s">
        <v>4204</v>
      </c>
      <c r="BF238" s="298"/>
      <c r="BG238" s="300" t="s">
        <v>312</v>
      </c>
      <c r="BH238" s="300" t="s">
        <v>199</v>
      </c>
      <c r="BI238" s="300" t="s">
        <v>357</v>
      </c>
      <c r="BJ238" s="300" t="s">
        <v>103</v>
      </c>
      <c r="BK238" s="299" t="s">
        <v>175</v>
      </c>
      <c r="BL238" s="301">
        <v>16337.624030000001</v>
      </c>
      <c r="BM238" s="299" t="s">
        <v>309</v>
      </c>
      <c r="BN238" s="301"/>
      <c r="BO238" s="304">
        <v>38814</v>
      </c>
      <c r="BP238" s="304">
        <v>47945</v>
      </c>
      <c r="BQ238" s="297" t="s">
        <v>4757</v>
      </c>
      <c r="BR238" s="297" t="s">
        <v>4764</v>
      </c>
      <c r="BS238" s="297">
        <v>38814</v>
      </c>
      <c r="BT238" s="297">
        <v>47945</v>
      </c>
      <c r="BU238" s="301">
        <v>0</v>
      </c>
      <c r="BV238" s="301">
        <v>16.38</v>
      </c>
      <c r="BW238" s="301">
        <v>0</v>
      </c>
    </row>
    <row r="239" spans="1:75" s="289" customFormat="1" ht="18.2" customHeight="1" x14ac:dyDescent="0.15">
      <c r="A239" s="291">
        <v>237</v>
      </c>
      <c r="B239" s="292" t="s">
        <v>305</v>
      </c>
      <c r="C239" s="292" t="s">
        <v>306</v>
      </c>
      <c r="D239" s="312">
        <v>45170</v>
      </c>
      <c r="E239" s="293" t="s">
        <v>1342</v>
      </c>
      <c r="F239" s="308">
        <v>156</v>
      </c>
      <c r="G239" s="308">
        <v>155</v>
      </c>
      <c r="H239" s="295">
        <v>40240.42</v>
      </c>
      <c r="I239" s="295">
        <v>24061.7</v>
      </c>
      <c r="J239" s="295">
        <v>0</v>
      </c>
      <c r="K239" s="295">
        <v>64302.12</v>
      </c>
      <c r="L239" s="295">
        <v>285.48</v>
      </c>
      <c r="M239" s="295">
        <v>0</v>
      </c>
      <c r="N239" s="295">
        <v>0</v>
      </c>
      <c r="O239" s="295">
        <v>0</v>
      </c>
      <c r="P239" s="295">
        <v>0</v>
      </c>
      <c r="Q239" s="295">
        <v>0</v>
      </c>
      <c r="R239" s="295">
        <v>64302.12</v>
      </c>
      <c r="S239" s="295">
        <v>75231.289999999994</v>
      </c>
      <c r="T239" s="295">
        <v>355.12</v>
      </c>
      <c r="U239" s="295">
        <v>0</v>
      </c>
      <c r="V239" s="295">
        <v>0</v>
      </c>
      <c r="W239" s="295">
        <v>0</v>
      </c>
      <c r="X239" s="295">
        <v>0</v>
      </c>
      <c r="Y239" s="295">
        <v>0</v>
      </c>
      <c r="Z239" s="295">
        <v>75586.41</v>
      </c>
      <c r="AA239" s="295">
        <v>0</v>
      </c>
      <c r="AB239" s="295">
        <v>0</v>
      </c>
      <c r="AC239" s="295">
        <v>0</v>
      </c>
      <c r="AD239" s="295">
        <v>0</v>
      </c>
      <c r="AE239" s="295">
        <v>0</v>
      </c>
      <c r="AF239" s="295">
        <v>0</v>
      </c>
      <c r="AG239" s="295">
        <v>0</v>
      </c>
      <c r="AH239" s="295">
        <v>0</v>
      </c>
      <c r="AI239" s="295">
        <v>0</v>
      </c>
      <c r="AJ239" s="295">
        <v>0</v>
      </c>
      <c r="AK239" s="295">
        <v>0</v>
      </c>
      <c r="AL239" s="295">
        <v>0</v>
      </c>
      <c r="AM239" s="295">
        <v>0</v>
      </c>
      <c r="AN239" s="295">
        <v>0</v>
      </c>
      <c r="AO239" s="295">
        <v>0</v>
      </c>
      <c r="AP239" s="295">
        <v>0</v>
      </c>
      <c r="AQ239" s="295">
        <v>0</v>
      </c>
      <c r="AR239" s="295">
        <v>0</v>
      </c>
      <c r="AS239" s="295">
        <v>0</v>
      </c>
      <c r="AT239" s="295">
        <f t="shared" si="3"/>
        <v>0</v>
      </c>
      <c r="AU239" s="295">
        <v>24347.18</v>
      </c>
      <c r="AV239" s="295">
        <v>75586.41</v>
      </c>
      <c r="AW239" s="296">
        <v>91</v>
      </c>
      <c r="AX239" s="296">
        <v>300</v>
      </c>
      <c r="AY239" s="295">
        <v>284000.09999999998</v>
      </c>
      <c r="AZ239" s="295">
        <v>67387.31</v>
      </c>
      <c r="BA239" s="294">
        <v>87.464758000000003</v>
      </c>
      <c r="BB239" s="294">
        <v>83.460363155718198</v>
      </c>
      <c r="BC239" s="294">
        <v>10.59</v>
      </c>
      <c r="BD239" s="294"/>
      <c r="BE239" s="293" t="s">
        <v>4204</v>
      </c>
      <c r="BF239" s="291"/>
      <c r="BG239" s="293" t="s">
        <v>333</v>
      </c>
      <c r="BH239" s="293" t="s">
        <v>185</v>
      </c>
      <c r="BI239" s="293" t="s">
        <v>343</v>
      </c>
      <c r="BJ239" s="293" t="s">
        <v>4205</v>
      </c>
      <c r="BK239" s="292" t="s">
        <v>175</v>
      </c>
      <c r="BL239" s="294">
        <v>503556.07472352003</v>
      </c>
      <c r="BM239" s="292" t="s">
        <v>309</v>
      </c>
      <c r="BN239" s="294"/>
      <c r="BO239" s="297">
        <v>38827</v>
      </c>
      <c r="BP239" s="297">
        <v>47958</v>
      </c>
      <c r="BQ239" s="297" t="s">
        <v>937</v>
      </c>
      <c r="BR239" s="297" t="s">
        <v>4765</v>
      </c>
      <c r="BS239" s="297">
        <v>38827</v>
      </c>
      <c r="BT239" s="297">
        <v>47958</v>
      </c>
      <c r="BU239" s="294">
        <v>20317.87</v>
      </c>
      <c r="BV239" s="294">
        <v>14.02</v>
      </c>
      <c r="BW239" s="294">
        <v>0</v>
      </c>
    </row>
    <row r="240" spans="1:75" s="289" customFormat="1" ht="18.2" customHeight="1" x14ac:dyDescent="0.15">
      <c r="A240" s="298">
        <v>238</v>
      </c>
      <c r="B240" s="299" t="s">
        <v>305</v>
      </c>
      <c r="C240" s="299" t="s">
        <v>306</v>
      </c>
      <c r="D240" s="313">
        <v>45170</v>
      </c>
      <c r="E240" s="300" t="s">
        <v>1343</v>
      </c>
      <c r="F240" s="309">
        <v>141</v>
      </c>
      <c r="G240" s="309">
        <v>140</v>
      </c>
      <c r="H240" s="302">
        <v>23924.59</v>
      </c>
      <c r="I240" s="302">
        <v>52159.199999999997</v>
      </c>
      <c r="J240" s="302">
        <v>0</v>
      </c>
      <c r="K240" s="302">
        <v>76083.789999999994</v>
      </c>
      <c r="L240" s="302">
        <v>650.4</v>
      </c>
      <c r="M240" s="302">
        <v>0</v>
      </c>
      <c r="N240" s="302">
        <v>0</v>
      </c>
      <c r="O240" s="302">
        <v>0</v>
      </c>
      <c r="P240" s="302">
        <v>0</v>
      </c>
      <c r="Q240" s="302">
        <v>0</v>
      </c>
      <c r="R240" s="302">
        <v>76083.789999999994</v>
      </c>
      <c r="S240" s="302">
        <v>68455</v>
      </c>
      <c r="T240" s="302">
        <v>211.13</v>
      </c>
      <c r="U240" s="302">
        <v>0</v>
      </c>
      <c r="V240" s="302">
        <v>0</v>
      </c>
      <c r="W240" s="302">
        <v>0</v>
      </c>
      <c r="X240" s="302">
        <v>0</v>
      </c>
      <c r="Y240" s="302">
        <v>0</v>
      </c>
      <c r="Z240" s="302">
        <v>68666.13</v>
      </c>
      <c r="AA240" s="302">
        <v>0</v>
      </c>
      <c r="AB240" s="302">
        <v>0</v>
      </c>
      <c r="AC240" s="302">
        <v>0</v>
      </c>
      <c r="AD240" s="302">
        <v>0</v>
      </c>
      <c r="AE240" s="302">
        <v>0</v>
      </c>
      <c r="AF240" s="302">
        <v>0</v>
      </c>
      <c r="AG240" s="302">
        <v>0</v>
      </c>
      <c r="AH240" s="302">
        <v>0</v>
      </c>
      <c r="AI240" s="302">
        <v>0</v>
      </c>
      <c r="AJ240" s="302">
        <v>0</v>
      </c>
      <c r="AK240" s="302">
        <v>0</v>
      </c>
      <c r="AL240" s="302">
        <v>0</v>
      </c>
      <c r="AM240" s="302">
        <v>0</v>
      </c>
      <c r="AN240" s="302">
        <v>0</v>
      </c>
      <c r="AO240" s="302">
        <v>0</v>
      </c>
      <c r="AP240" s="302">
        <v>0</v>
      </c>
      <c r="AQ240" s="302">
        <v>0</v>
      </c>
      <c r="AR240" s="302">
        <v>0</v>
      </c>
      <c r="AS240" s="302">
        <v>0</v>
      </c>
      <c r="AT240" s="295">
        <f t="shared" si="3"/>
        <v>0</v>
      </c>
      <c r="AU240" s="302">
        <v>52809.599999999999</v>
      </c>
      <c r="AV240" s="302">
        <v>68666.13</v>
      </c>
      <c r="AW240" s="303">
        <v>31</v>
      </c>
      <c r="AX240" s="303">
        <v>240</v>
      </c>
      <c r="AY240" s="302">
        <v>355999.73</v>
      </c>
      <c r="AZ240" s="302">
        <v>85772.41</v>
      </c>
      <c r="BA240" s="301">
        <v>88.867486999999997</v>
      </c>
      <c r="BB240" s="301">
        <v>78.829255453306402</v>
      </c>
      <c r="BC240" s="301">
        <v>10.59</v>
      </c>
      <c r="BD240" s="301"/>
      <c r="BE240" s="300" t="s">
        <v>4204</v>
      </c>
      <c r="BF240" s="298"/>
      <c r="BG240" s="300" t="s">
        <v>312</v>
      </c>
      <c r="BH240" s="300" t="s">
        <v>199</v>
      </c>
      <c r="BI240" s="300" t="s">
        <v>357</v>
      </c>
      <c r="BJ240" s="300" t="s">
        <v>4205</v>
      </c>
      <c r="BK240" s="299" t="s">
        <v>175</v>
      </c>
      <c r="BL240" s="301">
        <v>595819.46353384003</v>
      </c>
      <c r="BM240" s="299" t="s">
        <v>309</v>
      </c>
      <c r="BN240" s="301"/>
      <c r="BO240" s="304">
        <v>38832</v>
      </c>
      <c r="BP240" s="304">
        <v>46137</v>
      </c>
      <c r="BQ240" s="297" t="s">
        <v>4123</v>
      </c>
      <c r="BR240" s="297" t="s">
        <v>4760</v>
      </c>
      <c r="BS240" s="297">
        <v>38832</v>
      </c>
      <c r="BT240" s="297">
        <v>46137</v>
      </c>
      <c r="BU240" s="301">
        <v>22884</v>
      </c>
      <c r="BV240" s="301">
        <v>17.98</v>
      </c>
      <c r="BW240" s="301">
        <v>0</v>
      </c>
    </row>
    <row r="241" spans="1:75" s="289" customFormat="1" ht="18.2" customHeight="1" x14ac:dyDescent="0.15">
      <c r="A241" s="291">
        <v>239</v>
      </c>
      <c r="B241" s="292" t="s">
        <v>305</v>
      </c>
      <c r="C241" s="292" t="s">
        <v>306</v>
      </c>
      <c r="D241" s="312">
        <v>45170</v>
      </c>
      <c r="E241" s="293" t="s">
        <v>1344</v>
      </c>
      <c r="F241" s="308">
        <v>153</v>
      </c>
      <c r="G241" s="308">
        <v>153</v>
      </c>
      <c r="H241" s="295">
        <v>0</v>
      </c>
      <c r="I241" s="295">
        <v>63038.74</v>
      </c>
      <c r="J241" s="295">
        <v>0</v>
      </c>
      <c r="K241" s="295">
        <v>63038.74</v>
      </c>
      <c r="L241" s="295">
        <v>0</v>
      </c>
      <c r="M241" s="295">
        <v>0</v>
      </c>
      <c r="N241" s="295">
        <v>0</v>
      </c>
      <c r="O241" s="295">
        <v>0</v>
      </c>
      <c r="P241" s="295">
        <v>0</v>
      </c>
      <c r="Q241" s="295">
        <v>0</v>
      </c>
      <c r="R241" s="295">
        <v>63038.74</v>
      </c>
      <c r="S241" s="295">
        <v>51721.09</v>
      </c>
      <c r="T241" s="295">
        <v>0</v>
      </c>
      <c r="U241" s="295">
        <v>0</v>
      </c>
      <c r="V241" s="295">
        <v>0</v>
      </c>
      <c r="W241" s="295">
        <v>0</v>
      </c>
      <c r="X241" s="295">
        <v>0</v>
      </c>
      <c r="Y241" s="295">
        <v>0</v>
      </c>
      <c r="Z241" s="295">
        <v>51721.09</v>
      </c>
      <c r="AA241" s="295">
        <v>0</v>
      </c>
      <c r="AB241" s="295">
        <v>0</v>
      </c>
      <c r="AC241" s="295">
        <v>0</v>
      </c>
      <c r="AD241" s="295">
        <v>0</v>
      </c>
      <c r="AE241" s="295">
        <v>0</v>
      </c>
      <c r="AF241" s="295">
        <v>0</v>
      </c>
      <c r="AG241" s="295">
        <v>0</v>
      </c>
      <c r="AH241" s="295">
        <v>0</v>
      </c>
      <c r="AI241" s="295">
        <v>0</v>
      </c>
      <c r="AJ241" s="295">
        <v>0</v>
      </c>
      <c r="AK241" s="295">
        <v>0</v>
      </c>
      <c r="AL241" s="295">
        <v>0</v>
      </c>
      <c r="AM241" s="295">
        <v>0</v>
      </c>
      <c r="AN241" s="295">
        <v>0</v>
      </c>
      <c r="AO241" s="295">
        <v>0</v>
      </c>
      <c r="AP241" s="295">
        <v>0</v>
      </c>
      <c r="AQ241" s="295">
        <v>0</v>
      </c>
      <c r="AR241" s="295">
        <v>0</v>
      </c>
      <c r="AS241" s="295">
        <v>0</v>
      </c>
      <c r="AT241" s="295">
        <f t="shared" si="3"/>
        <v>0</v>
      </c>
      <c r="AU241" s="295">
        <v>63038.74</v>
      </c>
      <c r="AV241" s="295">
        <v>51721.09</v>
      </c>
      <c r="AW241" s="296">
        <v>44</v>
      </c>
      <c r="AX241" s="296">
        <v>240</v>
      </c>
      <c r="AY241" s="295">
        <v>315001.40999999997</v>
      </c>
      <c r="AZ241" s="295">
        <v>75141.38</v>
      </c>
      <c r="BA241" s="294">
        <v>87.985607000000002</v>
      </c>
      <c r="BB241" s="294">
        <v>73.814212667044202</v>
      </c>
      <c r="BC241" s="294">
        <v>10.59</v>
      </c>
      <c r="BD241" s="294"/>
      <c r="BE241" s="293" t="s">
        <v>4204</v>
      </c>
      <c r="BF241" s="291"/>
      <c r="BG241" s="293" t="s">
        <v>312</v>
      </c>
      <c r="BH241" s="293" t="s">
        <v>199</v>
      </c>
      <c r="BI241" s="293" t="s">
        <v>357</v>
      </c>
      <c r="BJ241" s="293" t="s">
        <v>4205</v>
      </c>
      <c r="BK241" s="292" t="s">
        <v>175</v>
      </c>
      <c r="BL241" s="294">
        <v>493662.42465904</v>
      </c>
      <c r="BM241" s="292" t="s">
        <v>309</v>
      </c>
      <c r="BN241" s="294"/>
      <c r="BO241" s="297">
        <v>38832</v>
      </c>
      <c r="BP241" s="297">
        <v>46137</v>
      </c>
      <c r="BQ241" s="297" t="s">
        <v>961</v>
      </c>
      <c r="BR241" s="297" t="s">
        <v>4773</v>
      </c>
      <c r="BS241" s="297">
        <v>38832</v>
      </c>
      <c r="BT241" s="297">
        <v>46137</v>
      </c>
      <c r="BU241" s="294">
        <v>21763.200000000001</v>
      </c>
      <c r="BV241" s="294">
        <v>0</v>
      </c>
      <c r="BW241" s="294">
        <v>0</v>
      </c>
    </row>
    <row r="242" spans="1:75" s="289" customFormat="1" ht="18.2" customHeight="1" x14ac:dyDescent="0.15">
      <c r="A242" s="298">
        <v>240</v>
      </c>
      <c r="B242" s="299" t="s">
        <v>305</v>
      </c>
      <c r="C242" s="299" t="s">
        <v>306</v>
      </c>
      <c r="D242" s="313">
        <v>45170</v>
      </c>
      <c r="E242" s="300" t="s">
        <v>1345</v>
      </c>
      <c r="F242" s="309">
        <v>0</v>
      </c>
      <c r="G242" s="309">
        <v>0</v>
      </c>
      <c r="H242" s="302">
        <v>15014.79</v>
      </c>
      <c r="I242" s="302">
        <v>0</v>
      </c>
      <c r="J242" s="302">
        <v>0</v>
      </c>
      <c r="K242" s="302">
        <v>15014.79</v>
      </c>
      <c r="L242" s="302">
        <v>123.45</v>
      </c>
      <c r="M242" s="302">
        <v>0</v>
      </c>
      <c r="N242" s="302">
        <v>0</v>
      </c>
      <c r="O242" s="302">
        <v>123.45</v>
      </c>
      <c r="P242" s="302">
        <v>0</v>
      </c>
      <c r="Q242" s="302">
        <v>0</v>
      </c>
      <c r="R242" s="302">
        <v>14891.34</v>
      </c>
      <c r="S242" s="302">
        <v>0</v>
      </c>
      <c r="T242" s="302">
        <v>132.51</v>
      </c>
      <c r="U242" s="302">
        <v>0</v>
      </c>
      <c r="V242" s="302">
        <v>0</v>
      </c>
      <c r="W242" s="302">
        <v>132.51</v>
      </c>
      <c r="X242" s="302">
        <v>0</v>
      </c>
      <c r="Y242" s="302">
        <v>0</v>
      </c>
      <c r="Z242" s="302">
        <v>0</v>
      </c>
      <c r="AA242" s="302">
        <v>5.6</v>
      </c>
      <c r="AB242" s="302">
        <v>0</v>
      </c>
      <c r="AC242" s="302">
        <v>0</v>
      </c>
      <c r="AD242" s="302">
        <v>0</v>
      </c>
      <c r="AE242" s="302">
        <v>0</v>
      </c>
      <c r="AF242" s="302">
        <v>-14.19</v>
      </c>
      <c r="AG242" s="302">
        <v>13.08</v>
      </c>
      <c r="AH242" s="302">
        <v>39.799999999999997</v>
      </c>
      <c r="AI242" s="302">
        <v>0</v>
      </c>
      <c r="AJ242" s="302">
        <v>0</v>
      </c>
      <c r="AK242" s="302">
        <v>0</v>
      </c>
      <c r="AL242" s="302">
        <v>0</v>
      </c>
      <c r="AM242" s="302">
        <v>0</v>
      </c>
      <c r="AN242" s="302">
        <v>0</v>
      </c>
      <c r="AO242" s="302">
        <v>0</v>
      </c>
      <c r="AP242" s="302">
        <v>1.34</v>
      </c>
      <c r="AQ242" s="302">
        <v>0</v>
      </c>
      <c r="AR242" s="302">
        <v>0.22</v>
      </c>
      <c r="AS242" s="302">
        <v>0</v>
      </c>
      <c r="AT242" s="295">
        <f t="shared" si="3"/>
        <v>301.37</v>
      </c>
      <c r="AU242" s="302">
        <v>0</v>
      </c>
      <c r="AV242" s="302">
        <v>0</v>
      </c>
      <c r="AW242" s="303">
        <v>82</v>
      </c>
      <c r="AX242" s="303">
        <v>300</v>
      </c>
      <c r="AY242" s="302">
        <v>265000.64</v>
      </c>
      <c r="AZ242" s="302">
        <v>26925.439999999999</v>
      </c>
      <c r="BA242" s="301">
        <v>36.226334000000001</v>
      </c>
      <c r="BB242" s="301">
        <v>20.035277289714099</v>
      </c>
      <c r="BC242" s="301">
        <v>10.59</v>
      </c>
      <c r="BD242" s="301"/>
      <c r="BE242" s="300" t="s">
        <v>4204</v>
      </c>
      <c r="BF242" s="298"/>
      <c r="BG242" s="300" t="s">
        <v>320</v>
      </c>
      <c r="BH242" s="300" t="s">
        <v>181</v>
      </c>
      <c r="BI242" s="300" t="s">
        <v>462</v>
      </c>
      <c r="BJ242" s="300" t="s">
        <v>103</v>
      </c>
      <c r="BK242" s="299" t="s">
        <v>175</v>
      </c>
      <c r="BL242" s="301">
        <v>116615.51310864001</v>
      </c>
      <c r="BM242" s="299" t="s">
        <v>309</v>
      </c>
      <c r="BN242" s="301"/>
      <c r="BO242" s="304">
        <v>38555</v>
      </c>
      <c r="BP242" s="304">
        <v>47686</v>
      </c>
      <c r="BQ242" s="297" t="s">
        <v>4757</v>
      </c>
      <c r="BR242" s="297" t="s">
        <v>4764</v>
      </c>
      <c r="BS242" s="297">
        <v>38555</v>
      </c>
      <c r="BT242" s="297">
        <v>47686</v>
      </c>
      <c r="BU242" s="301">
        <v>0</v>
      </c>
      <c r="BV242" s="301">
        <v>5.6</v>
      </c>
      <c r="BW242" s="301">
        <v>0</v>
      </c>
    </row>
    <row r="243" spans="1:75" s="289" customFormat="1" ht="18.2" customHeight="1" x14ac:dyDescent="0.15">
      <c r="A243" s="291">
        <v>241</v>
      </c>
      <c r="B243" s="292" t="s">
        <v>305</v>
      </c>
      <c r="C243" s="292" t="s">
        <v>306</v>
      </c>
      <c r="D243" s="312">
        <v>45170</v>
      </c>
      <c r="E243" s="293" t="s">
        <v>1346</v>
      </c>
      <c r="F243" s="308">
        <v>0</v>
      </c>
      <c r="G243" s="308">
        <v>0</v>
      </c>
      <c r="H243" s="295">
        <v>12583.56</v>
      </c>
      <c r="I243" s="295">
        <v>0</v>
      </c>
      <c r="J243" s="295">
        <v>0</v>
      </c>
      <c r="K243" s="295">
        <v>12583.56</v>
      </c>
      <c r="L243" s="295">
        <v>103.49</v>
      </c>
      <c r="M243" s="295">
        <v>0</v>
      </c>
      <c r="N243" s="295">
        <v>0</v>
      </c>
      <c r="O243" s="295">
        <v>103.49</v>
      </c>
      <c r="P243" s="295">
        <v>0</v>
      </c>
      <c r="Q243" s="295">
        <v>0</v>
      </c>
      <c r="R243" s="295">
        <v>12480.07</v>
      </c>
      <c r="S243" s="295">
        <v>0</v>
      </c>
      <c r="T243" s="295">
        <v>111.05</v>
      </c>
      <c r="U243" s="295">
        <v>0</v>
      </c>
      <c r="V243" s="295">
        <v>0</v>
      </c>
      <c r="W243" s="295">
        <v>111.05</v>
      </c>
      <c r="X243" s="295">
        <v>0</v>
      </c>
      <c r="Y243" s="295">
        <v>0</v>
      </c>
      <c r="Z243" s="295">
        <v>0</v>
      </c>
      <c r="AA243" s="295">
        <v>4.7</v>
      </c>
      <c r="AB243" s="295">
        <v>0</v>
      </c>
      <c r="AC243" s="295">
        <v>0</v>
      </c>
      <c r="AD243" s="295">
        <v>0</v>
      </c>
      <c r="AE243" s="295">
        <v>0</v>
      </c>
      <c r="AF243" s="295">
        <v>-12.06</v>
      </c>
      <c r="AG243" s="295">
        <v>10.96</v>
      </c>
      <c r="AH243" s="295">
        <v>34.01</v>
      </c>
      <c r="AI243" s="295">
        <v>0</v>
      </c>
      <c r="AJ243" s="295">
        <v>0</v>
      </c>
      <c r="AK243" s="295">
        <v>0</v>
      </c>
      <c r="AL243" s="295">
        <v>0</v>
      </c>
      <c r="AM243" s="295">
        <v>0</v>
      </c>
      <c r="AN243" s="295">
        <v>0</v>
      </c>
      <c r="AO243" s="295">
        <v>0</v>
      </c>
      <c r="AP243" s="295">
        <v>0</v>
      </c>
      <c r="AQ243" s="295">
        <v>0</v>
      </c>
      <c r="AR243" s="295">
        <v>0</v>
      </c>
      <c r="AS243" s="295">
        <v>0</v>
      </c>
      <c r="AT243" s="295">
        <f t="shared" si="3"/>
        <v>252.14999999999998</v>
      </c>
      <c r="AU243" s="295">
        <v>0</v>
      </c>
      <c r="AV243" s="295">
        <v>0</v>
      </c>
      <c r="AW243" s="296">
        <v>82</v>
      </c>
      <c r="AX243" s="296">
        <v>300</v>
      </c>
      <c r="AY243" s="295">
        <v>237999.54</v>
      </c>
      <c r="AZ243" s="295">
        <v>22568.09</v>
      </c>
      <c r="BA243" s="294">
        <v>33.819448999999999</v>
      </c>
      <c r="BB243" s="294">
        <v>18.702029763326401</v>
      </c>
      <c r="BC243" s="294">
        <v>10.59</v>
      </c>
      <c r="BD243" s="294"/>
      <c r="BE243" s="293" t="s">
        <v>4204</v>
      </c>
      <c r="BF243" s="291"/>
      <c r="BG243" s="293" t="s">
        <v>320</v>
      </c>
      <c r="BH243" s="293" t="s">
        <v>181</v>
      </c>
      <c r="BI243" s="293" t="s">
        <v>462</v>
      </c>
      <c r="BJ243" s="293" t="s">
        <v>103</v>
      </c>
      <c r="BK243" s="292" t="s">
        <v>175</v>
      </c>
      <c r="BL243" s="294">
        <v>97732.626256720003</v>
      </c>
      <c r="BM243" s="292" t="s">
        <v>309</v>
      </c>
      <c r="BN243" s="294"/>
      <c r="BO243" s="297">
        <v>38558</v>
      </c>
      <c r="BP243" s="297">
        <v>47689</v>
      </c>
      <c r="BQ243" s="297" t="s">
        <v>4757</v>
      </c>
      <c r="BR243" s="297" t="s">
        <v>4764</v>
      </c>
      <c r="BS243" s="297">
        <v>38558</v>
      </c>
      <c r="BT243" s="297">
        <v>47689</v>
      </c>
      <c r="BU243" s="294">
        <v>0</v>
      </c>
      <c r="BV243" s="294">
        <v>4.7</v>
      </c>
      <c r="BW243" s="294">
        <v>0</v>
      </c>
    </row>
    <row r="244" spans="1:75" s="289" customFormat="1" ht="18.2" customHeight="1" x14ac:dyDescent="0.15">
      <c r="A244" s="298">
        <v>242</v>
      </c>
      <c r="B244" s="299" t="s">
        <v>305</v>
      </c>
      <c r="C244" s="299" t="s">
        <v>306</v>
      </c>
      <c r="D244" s="313">
        <v>45170</v>
      </c>
      <c r="E244" s="300" t="s">
        <v>1347</v>
      </c>
      <c r="F244" s="309">
        <v>0</v>
      </c>
      <c r="G244" s="309">
        <v>0</v>
      </c>
      <c r="H244" s="302">
        <v>10212.709999999999</v>
      </c>
      <c r="I244" s="302">
        <v>0</v>
      </c>
      <c r="J244" s="302">
        <v>0</v>
      </c>
      <c r="K244" s="302">
        <v>10212.709999999999</v>
      </c>
      <c r="L244" s="302">
        <v>82.6</v>
      </c>
      <c r="M244" s="302">
        <v>0</v>
      </c>
      <c r="N244" s="302">
        <v>0</v>
      </c>
      <c r="O244" s="302">
        <v>82.6</v>
      </c>
      <c r="P244" s="302">
        <v>0</v>
      </c>
      <c r="Q244" s="302">
        <v>0</v>
      </c>
      <c r="R244" s="302">
        <v>10130.11</v>
      </c>
      <c r="S244" s="302">
        <v>0</v>
      </c>
      <c r="T244" s="302">
        <v>90.13</v>
      </c>
      <c r="U244" s="302">
        <v>0</v>
      </c>
      <c r="V244" s="302">
        <v>0</v>
      </c>
      <c r="W244" s="302">
        <v>90.13</v>
      </c>
      <c r="X244" s="302">
        <v>0</v>
      </c>
      <c r="Y244" s="302">
        <v>0</v>
      </c>
      <c r="Z244" s="302">
        <v>0</v>
      </c>
      <c r="AA244" s="302">
        <v>3.78</v>
      </c>
      <c r="AB244" s="302">
        <v>0</v>
      </c>
      <c r="AC244" s="302">
        <v>0</v>
      </c>
      <c r="AD244" s="302">
        <v>0</v>
      </c>
      <c r="AE244" s="302">
        <v>0</v>
      </c>
      <c r="AF244" s="302">
        <v>-10.54</v>
      </c>
      <c r="AG244" s="302">
        <v>8.83</v>
      </c>
      <c r="AH244" s="302">
        <v>30.41</v>
      </c>
      <c r="AI244" s="302">
        <v>0</v>
      </c>
      <c r="AJ244" s="302">
        <v>0</v>
      </c>
      <c r="AK244" s="302">
        <v>0</v>
      </c>
      <c r="AL244" s="302">
        <v>0</v>
      </c>
      <c r="AM244" s="302">
        <v>0</v>
      </c>
      <c r="AN244" s="302">
        <v>0</v>
      </c>
      <c r="AO244" s="302">
        <v>0</v>
      </c>
      <c r="AP244" s="302">
        <v>36.36</v>
      </c>
      <c r="AQ244" s="302">
        <v>0</v>
      </c>
      <c r="AR244" s="302">
        <v>37.26</v>
      </c>
      <c r="AS244" s="302">
        <v>0</v>
      </c>
      <c r="AT244" s="295">
        <f t="shared" si="3"/>
        <v>204.31</v>
      </c>
      <c r="AU244" s="302">
        <v>0</v>
      </c>
      <c r="AV244" s="302">
        <v>0</v>
      </c>
      <c r="AW244" s="303">
        <v>83</v>
      </c>
      <c r="AX244" s="303">
        <v>300</v>
      </c>
      <c r="AY244" s="302">
        <v>264999.87</v>
      </c>
      <c r="AZ244" s="302">
        <v>18169.8</v>
      </c>
      <c r="BA244" s="301">
        <v>24.501206</v>
      </c>
      <c r="BB244" s="301">
        <v>13.6600244313454</v>
      </c>
      <c r="BC244" s="301">
        <v>10.59</v>
      </c>
      <c r="BD244" s="301"/>
      <c r="BE244" s="300" t="s">
        <v>4204</v>
      </c>
      <c r="BF244" s="298"/>
      <c r="BG244" s="300" t="s">
        <v>320</v>
      </c>
      <c r="BH244" s="300" t="s">
        <v>181</v>
      </c>
      <c r="BI244" s="300" t="s">
        <v>462</v>
      </c>
      <c r="BJ244" s="300" t="s">
        <v>103</v>
      </c>
      <c r="BK244" s="299" t="s">
        <v>175</v>
      </c>
      <c r="BL244" s="301">
        <v>79329.863900559998</v>
      </c>
      <c r="BM244" s="299" t="s">
        <v>309</v>
      </c>
      <c r="BN244" s="301"/>
      <c r="BO244" s="304">
        <v>38569</v>
      </c>
      <c r="BP244" s="304">
        <v>47700</v>
      </c>
      <c r="BQ244" s="297" t="s">
        <v>4757</v>
      </c>
      <c r="BR244" s="297" t="s">
        <v>4764</v>
      </c>
      <c r="BS244" s="297">
        <v>38569</v>
      </c>
      <c r="BT244" s="297">
        <v>47700</v>
      </c>
      <c r="BU244" s="301">
        <v>0</v>
      </c>
      <c r="BV244" s="301">
        <v>3.78</v>
      </c>
      <c r="BW244" s="301">
        <v>0</v>
      </c>
    </row>
    <row r="245" spans="1:75" s="289" customFormat="1" ht="18.2" customHeight="1" x14ac:dyDescent="0.15">
      <c r="A245" s="291">
        <v>243</v>
      </c>
      <c r="B245" s="292" t="s">
        <v>305</v>
      </c>
      <c r="C245" s="292" t="s">
        <v>306</v>
      </c>
      <c r="D245" s="312">
        <v>45170</v>
      </c>
      <c r="E245" s="293" t="s">
        <v>1348</v>
      </c>
      <c r="F245" s="308">
        <v>0</v>
      </c>
      <c r="G245" s="308">
        <v>0</v>
      </c>
      <c r="H245" s="295">
        <v>12038.41</v>
      </c>
      <c r="I245" s="295">
        <v>0</v>
      </c>
      <c r="J245" s="295">
        <v>0</v>
      </c>
      <c r="K245" s="295">
        <v>12038.41</v>
      </c>
      <c r="L245" s="295">
        <v>432.54</v>
      </c>
      <c r="M245" s="295">
        <v>0</v>
      </c>
      <c r="N245" s="295">
        <v>0</v>
      </c>
      <c r="O245" s="295">
        <v>432.54</v>
      </c>
      <c r="P245" s="295">
        <v>0</v>
      </c>
      <c r="Q245" s="295">
        <v>0</v>
      </c>
      <c r="R245" s="295">
        <v>11605.87</v>
      </c>
      <c r="S245" s="295">
        <v>0</v>
      </c>
      <c r="T245" s="295">
        <v>106.24</v>
      </c>
      <c r="U245" s="295">
        <v>0</v>
      </c>
      <c r="V245" s="295">
        <v>0</v>
      </c>
      <c r="W245" s="295">
        <v>106.24</v>
      </c>
      <c r="X245" s="295">
        <v>0</v>
      </c>
      <c r="Y245" s="295">
        <v>0</v>
      </c>
      <c r="Z245" s="295">
        <v>0</v>
      </c>
      <c r="AA245" s="295">
        <v>11.25</v>
      </c>
      <c r="AB245" s="295">
        <v>0</v>
      </c>
      <c r="AC245" s="295">
        <v>0</v>
      </c>
      <c r="AD245" s="295">
        <v>0</v>
      </c>
      <c r="AE245" s="295">
        <v>0</v>
      </c>
      <c r="AF245" s="295">
        <v>-21.49</v>
      </c>
      <c r="AG245" s="295">
        <v>23.93</v>
      </c>
      <c r="AH245" s="295">
        <v>70.069999999999993</v>
      </c>
      <c r="AI245" s="295">
        <v>0</v>
      </c>
      <c r="AJ245" s="295">
        <v>0</v>
      </c>
      <c r="AK245" s="295">
        <v>0</v>
      </c>
      <c r="AL245" s="295">
        <v>0</v>
      </c>
      <c r="AM245" s="295">
        <v>0</v>
      </c>
      <c r="AN245" s="295">
        <v>0</v>
      </c>
      <c r="AO245" s="295">
        <v>0</v>
      </c>
      <c r="AP245" s="295">
        <v>40.08</v>
      </c>
      <c r="AQ245" s="295">
        <v>0</v>
      </c>
      <c r="AR245" s="295">
        <v>24.14</v>
      </c>
      <c r="AS245" s="295">
        <v>0</v>
      </c>
      <c r="AT245" s="295">
        <f t="shared" si="3"/>
        <v>638.48</v>
      </c>
      <c r="AU245" s="295">
        <v>0</v>
      </c>
      <c r="AV245" s="295">
        <v>0</v>
      </c>
      <c r="AW245" s="296">
        <v>24</v>
      </c>
      <c r="AX245" s="296">
        <v>240</v>
      </c>
      <c r="AY245" s="295">
        <v>307000.13</v>
      </c>
      <c r="AZ245" s="295">
        <v>53640.02</v>
      </c>
      <c r="BA245" s="294">
        <v>62.568697999999998</v>
      </c>
      <c r="BB245" s="294">
        <v>13.537731250981301</v>
      </c>
      <c r="BC245" s="294">
        <v>10.59</v>
      </c>
      <c r="BD245" s="294"/>
      <c r="BE245" s="293" t="s">
        <v>4204</v>
      </c>
      <c r="BF245" s="291"/>
      <c r="BG245" s="293" t="s">
        <v>360</v>
      </c>
      <c r="BH245" s="293" t="s">
        <v>232</v>
      </c>
      <c r="BI245" s="293" t="s">
        <v>361</v>
      </c>
      <c r="BJ245" s="293" t="s">
        <v>103</v>
      </c>
      <c r="BK245" s="292" t="s">
        <v>175</v>
      </c>
      <c r="BL245" s="294">
        <v>90886.682133519993</v>
      </c>
      <c r="BM245" s="292" t="s">
        <v>309</v>
      </c>
      <c r="BN245" s="294"/>
      <c r="BO245" s="297">
        <v>38603</v>
      </c>
      <c r="BP245" s="297">
        <v>45908</v>
      </c>
      <c r="BQ245" s="297" t="s">
        <v>4757</v>
      </c>
      <c r="BR245" s="297" t="s">
        <v>4764</v>
      </c>
      <c r="BS245" s="297">
        <v>38603</v>
      </c>
      <c r="BT245" s="297">
        <v>45908</v>
      </c>
      <c r="BU245" s="294">
        <v>0</v>
      </c>
      <c r="BV245" s="294">
        <v>11.25</v>
      </c>
      <c r="BW245" s="294">
        <v>0</v>
      </c>
    </row>
    <row r="246" spans="1:75" s="289" customFormat="1" ht="18.2" customHeight="1" x14ac:dyDescent="0.15">
      <c r="A246" s="298">
        <v>244</v>
      </c>
      <c r="B246" s="299" t="s">
        <v>305</v>
      </c>
      <c r="C246" s="299" t="s">
        <v>306</v>
      </c>
      <c r="D246" s="313">
        <v>45170</v>
      </c>
      <c r="E246" s="300" t="s">
        <v>1349</v>
      </c>
      <c r="F246" s="309">
        <v>0</v>
      </c>
      <c r="G246" s="309">
        <v>0</v>
      </c>
      <c r="H246" s="302">
        <v>10691.7</v>
      </c>
      <c r="I246" s="302">
        <v>0</v>
      </c>
      <c r="J246" s="302">
        <v>0</v>
      </c>
      <c r="K246" s="302">
        <v>10691.7</v>
      </c>
      <c r="L246" s="302">
        <v>384.03</v>
      </c>
      <c r="M246" s="302">
        <v>0</v>
      </c>
      <c r="N246" s="302">
        <v>0</v>
      </c>
      <c r="O246" s="302">
        <v>384.03</v>
      </c>
      <c r="P246" s="302">
        <v>0</v>
      </c>
      <c r="Q246" s="302">
        <v>0</v>
      </c>
      <c r="R246" s="302">
        <v>10307.67</v>
      </c>
      <c r="S246" s="302">
        <v>0</v>
      </c>
      <c r="T246" s="302">
        <v>94.35</v>
      </c>
      <c r="U246" s="302">
        <v>0</v>
      </c>
      <c r="V246" s="302">
        <v>0</v>
      </c>
      <c r="W246" s="302">
        <v>94.35</v>
      </c>
      <c r="X246" s="302">
        <v>0</v>
      </c>
      <c r="Y246" s="302">
        <v>0</v>
      </c>
      <c r="Z246" s="302">
        <v>0</v>
      </c>
      <c r="AA246" s="302">
        <v>9.98</v>
      </c>
      <c r="AB246" s="302">
        <v>0</v>
      </c>
      <c r="AC246" s="302">
        <v>0</v>
      </c>
      <c r="AD246" s="302">
        <v>0</v>
      </c>
      <c r="AE246" s="302">
        <v>0</v>
      </c>
      <c r="AF246" s="302">
        <v>-19.149999999999999</v>
      </c>
      <c r="AG246" s="302">
        <v>21.24</v>
      </c>
      <c r="AH246" s="302">
        <v>62.54</v>
      </c>
      <c r="AI246" s="302">
        <v>0</v>
      </c>
      <c r="AJ246" s="302">
        <v>0</v>
      </c>
      <c r="AK246" s="302">
        <v>0</v>
      </c>
      <c r="AL246" s="302">
        <v>0</v>
      </c>
      <c r="AM246" s="302">
        <v>0</v>
      </c>
      <c r="AN246" s="302">
        <v>0</v>
      </c>
      <c r="AO246" s="302">
        <v>0</v>
      </c>
      <c r="AP246" s="302">
        <v>0</v>
      </c>
      <c r="AQ246" s="302">
        <v>0</v>
      </c>
      <c r="AR246" s="302">
        <v>0</v>
      </c>
      <c r="AS246" s="302">
        <v>3.8310000000000002E-3</v>
      </c>
      <c r="AT246" s="295">
        <f t="shared" si="3"/>
        <v>552.98616900000002</v>
      </c>
      <c r="AU246" s="302">
        <v>0</v>
      </c>
      <c r="AV246" s="302">
        <v>0</v>
      </c>
      <c r="AW246" s="303">
        <v>24</v>
      </c>
      <c r="AX246" s="303">
        <v>240</v>
      </c>
      <c r="AY246" s="302">
        <v>281005.25</v>
      </c>
      <c r="AZ246" s="302">
        <v>47627.15</v>
      </c>
      <c r="BA246" s="301">
        <v>60.715769999999999</v>
      </c>
      <c r="BB246" s="301">
        <v>13.140364707019</v>
      </c>
      <c r="BC246" s="301">
        <v>10.59</v>
      </c>
      <c r="BD246" s="301"/>
      <c r="BE246" s="300" t="s">
        <v>4204</v>
      </c>
      <c r="BF246" s="298"/>
      <c r="BG246" s="300" t="s">
        <v>315</v>
      </c>
      <c r="BH246" s="300" t="s">
        <v>179</v>
      </c>
      <c r="BI246" s="300" t="s">
        <v>316</v>
      </c>
      <c r="BJ246" s="300" t="s">
        <v>103</v>
      </c>
      <c r="BK246" s="299" t="s">
        <v>175</v>
      </c>
      <c r="BL246" s="301">
        <v>80720.353306320001</v>
      </c>
      <c r="BM246" s="299" t="s">
        <v>309</v>
      </c>
      <c r="BN246" s="301"/>
      <c r="BO246" s="304">
        <v>38618</v>
      </c>
      <c r="BP246" s="304">
        <v>45923</v>
      </c>
      <c r="BQ246" s="297" t="s">
        <v>4757</v>
      </c>
      <c r="BR246" s="297" t="s">
        <v>4764</v>
      </c>
      <c r="BS246" s="297">
        <v>38618</v>
      </c>
      <c r="BT246" s="297">
        <v>45923</v>
      </c>
      <c r="BU246" s="301">
        <v>0</v>
      </c>
      <c r="BV246" s="301">
        <v>9.98</v>
      </c>
      <c r="BW246" s="301">
        <v>0</v>
      </c>
    </row>
    <row r="247" spans="1:75" s="289" customFormat="1" ht="18.2" customHeight="1" x14ac:dyDescent="0.15">
      <c r="A247" s="291">
        <v>245</v>
      </c>
      <c r="B247" s="292" t="s">
        <v>305</v>
      </c>
      <c r="C247" s="292" t="s">
        <v>306</v>
      </c>
      <c r="D247" s="312">
        <v>45170</v>
      </c>
      <c r="E247" s="293" t="s">
        <v>1350</v>
      </c>
      <c r="F247" s="308">
        <v>147</v>
      </c>
      <c r="G247" s="308">
        <v>146</v>
      </c>
      <c r="H247" s="295">
        <v>20529.37</v>
      </c>
      <c r="I247" s="295">
        <v>13365.39</v>
      </c>
      <c r="J247" s="295">
        <v>0</v>
      </c>
      <c r="K247" s="295">
        <v>33894.76</v>
      </c>
      <c r="L247" s="295">
        <v>163.19999999999999</v>
      </c>
      <c r="M247" s="295">
        <v>0</v>
      </c>
      <c r="N247" s="295">
        <v>0</v>
      </c>
      <c r="O247" s="295">
        <v>0</v>
      </c>
      <c r="P247" s="295">
        <v>0</v>
      </c>
      <c r="Q247" s="295">
        <v>0</v>
      </c>
      <c r="R247" s="295">
        <v>33894.76</v>
      </c>
      <c r="S247" s="295">
        <v>36912.629999999997</v>
      </c>
      <c r="T247" s="295">
        <v>181.17</v>
      </c>
      <c r="U247" s="295">
        <v>0</v>
      </c>
      <c r="V247" s="295">
        <v>0</v>
      </c>
      <c r="W247" s="295">
        <v>0</v>
      </c>
      <c r="X247" s="295">
        <v>0</v>
      </c>
      <c r="Y247" s="295">
        <v>0</v>
      </c>
      <c r="Z247" s="295">
        <v>37093.800000000003</v>
      </c>
      <c r="AA247" s="295">
        <v>0</v>
      </c>
      <c r="AB247" s="295">
        <v>0</v>
      </c>
      <c r="AC247" s="295">
        <v>0</v>
      </c>
      <c r="AD247" s="295">
        <v>0</v>
      </c>
      <c r="AE247" s="295">
        <v>0</v>
      </c>
      <c r="AF247" s="295">
        <v>0</v>
      </c>
      <c r="AG247" s="295">
        <v>0</v>
      </c>
      <c r="AH247" s="295">
        <v>0</v>
      </c>
      <c r="AI247" s="295">
        <v>0</v>
      </c>
      <c r="AJ247" s="295">
        <v>0</v>
      </c>
      <c r="AK247" s="295">
        <v>0</v>
      </c>
      <c r="AL247" s="295">
        <v>0</v>
      </c>
      <c r="AM247" s="295">
        <v>0</v>
      </c>
      <c r="AN247" s="295">
        <v>0</v>
      </c>
      <c r="AO247" s="295">
        <v>0</v>
      </c>
      <c r="AP247" s="295">
        <v>0</v>
      </c>
      <c r="AQ247" s="295">
        <v>0</v>
      </c>
      <c r="AR247" s="295">
        <v>0</v>
      </c>
      <c r="AS247" s="295">
        <v>0</v>
      </c>
      <c r="AT247" s="295">
        <f t="shared" si="3"/>
        <v>0</v>
      </c>
      <c r="AU247" s="295">
        <v>13528.59</v>
      </c>
      <c r="AV247" s="295">
        <v>37093.800000000003</v>
      </c>
      <c r="AW247" s="296">
        <v>84</v>
      </c>
      <c r="AX247" s="296">
        <v>300</v>
      </c>
      <c r="AY247" s="295">
        <v>363997.8</v>
      </c>
      <c r="AZ247" s="295">
        <v>36225.68</v>
      </c>
      <c r="BA247" s="294">
        <v>35.695318999999998</v>
      </c>
      <c r="BB247" s="294">
        <v>33.398524765537601</v>
      </c>
      <c r="BC247" s="294">
        <v>10.59</v>
      </c>
      <c r="BD247" s="294"/>
      <c r="BE247" s="293" t="s">
        <v>4204</v>
      </c>
      <c r="BF247" s="291"/>
      <c r="BG247" s="293" t="s">
        <v>315</v>
      </c>
      <c r="BH247" s="293" t="s">
        <v>179</v>
      </c>
      <c r="BI247" s="293" t="s">
        <v>363</v>
      </c>
      <c r="BJ247" s="293" t="s">
        <v>4205</v>
      </c>
      <c r="BK247" s="292" t="s">
        <v>175</v>
      </c>
      <c r="BL247" s="294">
        <v>265433.11945696</v>
      </c>
      <c r="BM247" s="292" t="s">
        <v>309</v>
      </c>
      <c r="BN247" s="294"/>
      <c r="BO247" s="297">
        <v>38625</v>
      </c>
      <c r="BP247" s="297">
        <v>47756</v>
      </c>
      <c r="BQ247" s="297" t="s">
        <v>931</v>
      </c>
      <c r="BR247" s="297" t="s">
        <v>4779</v>
      </c>
      <c r="BS247" s="297">
        <v>38625</v>
      </c>
      <c r="BT247" s="297">
        <v>47756</v>
      </c>
      <c r="BU247" s="294">
        <v>11598.46</v>
      </c>
      <c r="BV247" s="294">
        <v>7.54</v>
      </c>
      <c r="BW247" s="294">
        <v>0</v>
      </c>
    </row>
    <row r="248" spans="1:75" s="289" customFormat="1" ht="18.2" customHeight="1" x14ac:dyDescent="0.15">
      <c r="A248" s="298">
        <v>246</v>
      </c>
      <c r="B248" s="299" t="s">
        <v>305</v>
      </c>
      <c r="C248" s="299" t="s">
        <v>306</v>
      </c>
      <c r="D248" s="313">
        <v>45170</v>
      </c>
      <c r="E248" s="300" t="s">
        <v>1351</v>
      </c>
      <c r="F248" s="309">
        <v>177</v>
      </c>
      <c r="G248" s="309">
        <v>176</v>
      </c>
      <c r="H248" s="302">
        <v>21653.39</v>
      </c>
      <c r="I248" s="302">
        <v>15342.73</v>
      </c>
      <c r="J248" s="302">
        <v>0</v>
      </c>
      <c r="K248" s="302">
        <v>36996.120000000003</v>
      </c>
      <c r="L248" s="302">
        <v>172.05</v>
      </c>
      <c r="M248" s="302">
        <v>0</v>
      </c>
      <c r="N248" s="302">
        <v>0</v>
      </c>
      <c r="O248" s="302">
        <v>0</v>
      </c>
      <c r="P248" s="302">
        <v>0</v>
      </c>
      <c r="Q248" s="302">
        <v>0</v>
      </c>
      <c r="R248" s="302">
        <v>36996.120000000003</v>
      </c>
      <c r="S248" s="302">
        <v>48569.919999999998</v>
      </c>
      <c r="T248" s="302">
        <v>191.09</v>
      </c>
      <c r="U248" s="302">
        <v>0</v>
      </c>
      <c r="V248" s="302">
        <v>0</v>
      </c>
      <c r="W248" s="302">
        <v>0</v>
      </c>
      <c r="X248" s="302">
        <v>0</v>
      </c>
      <c r="Y248" s="302">
        <v>0</v>
      </c>
      <c r="Z248" s="302">
        <v>48761.01</v>
      </c>
      <c r="AA248" s="302">
        <v>0</v>
      </c>
      <c r="AB248" s="302">
        <v>0</v>
      </c>
      <c r="AC248" s="302">
        <v>0</v>
      </c>
      <c r="AD248" s="302">
        <v>0</v>
      </c>
      <c r="AE248" s="302">
        <v>0</v>
      </c>
      <c r="AF248" s="302">
        <v>0</v>
      </c>
      <c r="AG248" s="302">
        <v>0</v>
      </c>
      <c r="AH248" s="302">
        <v>0</v>
      </c>
      <c r="AI248" s="302">
        <v>0</v>
      </c>
      <c r="AJ248" s="302">
        <v>0</v>
      </c>
      <c r="AK248" s="302">
        <v>0</v>
      </c>
      <c r="AL248" s="302">
        <v>0</v>
      </c>
      <c r="AM248" s="302">
        <v>0</v>
      </c>
      <c r="AN248" s="302">
        <v>0</v>
      </c>
      <c r="AO248" s="302">
        <v>0</v>
      </c>
      <c r="AP248" s="302">
        <v>0</v>
      </c>
      <c r="AQ248" s="302">
        <v>0</v>
      </c>
      <c r="AR248" s="302">
        <v>0</v>
      </c>
      <c r="AS248" s="302">
        <v>0</v>
      </c>
      <c r="AT248" s="295">
        <f t="shared" si="3"/>
        <v>0</v>
      </c>
      <c r="AU248" s="302">
        <v>15514.78</v>
      </c>
      <c r="AV248" s="302">
        <v>48761.01</v>
      </c>
      <c r="AW248" s="303">
        <v>84</v>
      </c>
      <c r="AX248" s="303">
        <v>300</v>
      </c>
      <c r="AY248" s="302">
        <v>366001.32</v>
      </c>
      <c r="AZ248" s="302">
        <v>38200.959999999999</v>
      </c>
      <c r="BA248" s="301">
        <v>37.435625999999999</v>
      </c>
      <c r="BB248" s="301">
        <v>36.254924268162902</v>
      </c>
      <c r="BC248" s="301">
        <v>10.59</v>
      </c>
      <c r="BD248" s="301"/>
      <c r="BE248" s="300" t="s">
        <v>4204</v>
      </c>
      <c r="BF248" s="298"/>
      <c r="BG248" s="300" t="s">
        <v>315</v>
      </c>
      <c r="BH248" s="300" t="s">
        <v>179</v>
      </c>
      <c r="BI248" s="300" t="s">
        <v>316</v>
      </c>
      <c r="BJ248" s="300" t="s">
        <v>4205</v>
      </c>
      <c r="BK248" s="299" t="s">
        <v>175</v>
      </c>
      <c r="BL248" s="301">
        <v>289720.16734752001</v>
      </c>
      <c r="BM248" s="299" t="s">
        <v>309</v>
      </c>
      <c r="BN248" s="301"/>
      <c r="BO248" s="304">
        <v>38625</v>
      </c>
      <c r="BP248" s="304">
        <v>47756</v>
      </c>
      <c r="BQ248" s="297" t="s">
        <v>947</v>
      </c>
      <c r="BR248" s="297" t="s">
        <v>4774</v>
      </c>
      <c r="BS248" s="297">
        <v>38625</v>
      </c>
      <c r="BT248" s="297">
        <v>47756</v>
      </c>
      <c r="BU248" s="301">
        <v>14509.79</v>
      </c>
      <c r="BV248" s="301">
        <v>7.95</v>
      </c>
      <c r="BW248" s="301">
        <v>0</v>
      </c>
    </row>
    <row r="249" spans="1:75" s="289" customFormat="1" ht="18.2" customHeight="1" x14ac:dyDescent="0.15">
      <c r="A249" s="291">
        <v>247</v>
      </c>
      <c r="B249" s="292" t="s">
        <v>305</v>
      </c>
      <c r="C249" s="292" t="s">
        <v>306</v>
      </c>
      <c r="D249" s="312">
        <v>45170</v>
      </c>
      <c r="E249" s="293" t="s">
        <v>1352</v>
      </c>
      <c r="F249" s="308">
        <v>11</v>
      </c>
      <c r="G249" s="308">
        <v>11</v>
      </c>
      <c r="H249" s="295">
        <v>22152.55</v>
      </c>
      <c r="I249" s="295">
        <v>1712.99</v>
      </c>
      <c r="J249" s="295">
        <v>0</v>
      </c>
      <c r="K249" s="295">
        <v>23865.54</v>
      </c>
      <c r="L249" s="295">
        <v>176.04</v>
      </c>
      <c r="M249" s="295">
        <v>0</v>
      </c>
      <c r="N249" s="295">
        <v>89.42</v>
      </c>
      <c r="O249" s="295">
        <v>0</v>
      </c>
      <c r="P249" s="295">
        <v>0</v>
      </c>
      <c r="Q249" s="295">
        <v>0</v>
      </c>
      <c r="R249" s="295">
        <v>23776.12</v>
      </c>
      <c r="S249" s="295">
        <v>2037.49</v>
      </c>
      <c r="T249" s="295">
        <v>195.5</v>
      </c>
      <c r="U249" s="295">
        <v>0</v>
      </c>
      <c r="V249" s="295">
        <v>210.3</v>
      </c>
      <c r="W249" s="295">
        <v>0</v>
      </c>
      <c r="X249" s="295">
        <v>0</v>
      </c>
      <c r="Y249" s="295">
        <v>0</v>
      </c>
      <c r="Z249" s="295">
        <v>2022.69</v>
      </c>
      <c r="AA249" s="295">
        <v>0</v>
      </c>
      <c r="AB249" s="295">
        <v>0</v>
      </c>
      <c r="AC249" s="295">
        <v>0</v>
      </c>
      <c r="AD249" s="295">
        <v>0</v>
      </c>
      <c r="AE249" s="295">
        <v>0</v>
      </c>
      <c r="AF249" s="295">
        <v>-45.7</v>
      </c>
      <c r="AG249" s="295">
        <v>0</v>
      </c>
      <c r="AH249" s="295">
        <v>0</v>
      </c>
      <c r="AI249" s="295">
        <v>8.1300000000000008</v>
      </c>
      <c r="AJ249" s="295">
        <v>0</v>
      </c>
      <c r="AK249" s="295">
        <v>0</v>
      </c>
      <c r="AL249" s="295">
        <v>46.66</v>
      </c>
      <c r="AM249" s="295">
        <v>0</v>
      </c>
      <c r="AN249" s="295">
        <v>18.98</v>
      </c>
      <c r="AO249" s="295">
        <v>55.3</v>
      </c>
      <c r="AP249" s="295">
        <v>0</v>
      </c>
      <c r="AQ249" s="295">
        <v>0</v>
      </c>
      <c r="AR249" s="295">
        <v>0</v>
      </c>
      <c r="AS249" s="295">
        <v>0</v>
      </c>
      <c r="AT249" s="295">
        <f t="shared" si="3"/>
        <v>383.09000000000003</v>
      </c>
      <c r="AU249" s="295">
        <v>1799.61</v>
      </c>
      <c r="AV249" s="295">
        <v>2022.69</v>
      </c>
      <c r="AW249" s="296">
        <v>84</v>
      </c>
      <c r="AX249" s="296">
        <v>300</v>
      </c>
      <c r="AY249" s="295">
        <v>326996.09999999998</v>
      </c>
      <c r="AZ249" s="295">
        <v>39084.36</v>
      </c>
      <c r="BA249" s="294">
        <v>42.870041999999998</v>
      </c>
      <c r="BB249" s="294">
        <v>26.0790572750082</v>
      </c>
      <c r="BC249" s="294">
        <v>10.59</v>
      </c>
      <c r="BD249" s="294"/>
      <c r="BE249" s="293" t="s">
        <v>4204</v>
      </c>
      <c r="BF249" s="291"/>
      <c r="BG249" s="293" t="s">
        <v>315</v>
      </c>
      <c r="BH249" s="293" t="s">
        <v>179</v>
      </c>
      <c r="BI249" s="293" t="s">
        <v>363</v>
      </c>
      <c r="BJ249" s="293" t="s">
        <v>4205</v>
      </c>
      <c r="BK249" s="292" t="s">
        <v>175</v>
      </c>
      <c r="BL249" s="294">
        <v>186193.07822751999</v>
      </c>
      <c r="BM249" s="292" t="s">
        <v>309</v>
      </c>
      <c r="BN249" s="294"/>
      <c r="BO249" s="297">
        <v>38625</v>
      </c>
      <c r="BP249" s="297">
        <v>47756</v>
      </c>
      <c r="BQ249" s="297" t="s">
        <v>4260</v>
      </c>
      <c r="BR249" s="297" t="s">
        <v>4782</v>
      </c>
      <c r="BS249" s="297">
        <v>38625</v>
      </c>
      <c r="BT249" s="297">
        <v>47756</v>
      </c>
      <c r="BU249" s="294">
        <v>824.1</v>
      </c>
      <c r="BV249" s="294">
        <v>8.1300000000000008</v>
      </c>
      <c r="BW249" s="294">
        <v>0</v>
      </c>
    </row>
    <row r="250" spans="1:75" s="289" customFormat="1" ht="18.2" customHeight="1" x14ac:dyDescent="0.15">
      <c r="A250" s="298">
        <v>248</v>
      </c>
      <c r="B250" s="299" t="s">
        <v>305</v>
      </c>
      <c r="C250" s="299" t="s">
        <v>306</v>
      </c>
      <c r="D250" s="313">
        <v>45170</v>
      </c>
      <c r="E250" s="300" t="s">
        <v>1353</v>
      </c>
      <c r="F250" s="309">
        <v>31</v>
      </c>
      <c r="G250" s="309">
        <v>30</v>
      </c>
      <c r="H250" s="302">
        <v>14495.22</v>
      </c>
      <c r="I250" s="302">
        <v>3023.64</v>
      </c>
      <c r="J250" s="302">
        <v>0</v>
      </c>
      <c r="K250" s="302">
        <v>17518.86</v>
      </c>
      <c r="L250" s="302">
        <v>115.16</v>
      </c>
      <c r="M250" s="302">
        <v>0</v>
      </c>
      <c r="N250" s="302">
        <v>0</v>
      </c>
      <c r="O250" s="302">
        <v>0</v>
      </c>
      <c r="P250" s="302">
        <v>0</v>
      </c>
      <c r="Q250" s="302">
        <v>0</v>
      </c>
      <c r="R250" s="302">
        <v>17518.86</v>
      </c>
      <c r="S250" s="302">
        <v>4115.1499999999996</v>
      </c>
      <c r="T250" s="302">
        <v>127.92</v>
      </c>
      <c r="U250" s="302">
        <v>0</v>
      </c>
      <c r="V250" s="302">
        <v>0</v>
      </c>
      <c r="W250" s="302">
        <v>0</v>
      </c>
      <c r="X250" s="302">
        <v>0</v>
      </c>
      <c r="Y250" s="302">
        <v>0</v>
      </c>
      <c r="Z250" s="302">
        <v>4243.07</v>
      </c>
      <c r="AA250" s="302">
        <v>0</v>
      </c>
      <c r="AB250" s="302">
        <v>0</v>
      </c>
      <c r="AC250" s="302">
        <v>0</v>
      </c>
      <c r="AD250" s="302">
        <v>0</v>
      </c>
      <c r="AE250" s="302">
        <v>0</v>
      </c>
      <c r="AF250" s="302">
        <v>0</v>
      </c>
      <c r="AG250" s="302">
        <v>0</v>
      </c>
      <c r="AH250" s="302">
        <v>0</v>
      </c>
      <c r="AI250" s="302">
        <v>0</v>
      </c>
      <c r="AJ250" s="302">
        <v>0</v>
      </c>
      <c r="AK250" s="302">
        <v>0</v>
      </c>
      <c r="AL250" s="302">
        <v>0</v>
      </c>
      <c r="AM250" s="302">
        <v>0</v>
      </c>
      <c r="AN250" s="302">
        <v>0</v>
      </c>
      <c r="AO250" s="302">
        <v>0</v>
      </c>
      <c r="AP250" s="302">
        <v>0</v>
      </c>
      <c r="AQ250" s="302">
        <v>0</v>
      </c>
      <c r="AR250" s="302">
        <v>0</v>
      </c>
      <c r="AS250" s="302">
        <v>0</v>
      </c>
      <c r="AT250" s="295">
        <f t="shared" si="3"/>
        <v>0</v>
      </c>
      <c r="AU250" s="302">
        <v>3138.8</v>
      </c>
      <c r="AV250" s="302">
        <v>4243.07</v>
      </c>
      <c r="AW250" s="303">
        <v>84</v>
      </c>
      <c r="AX250" s="303">
        <v>300</v>
      </c>
      <c r="AY250" s="302">
        <v>420000.05</v>
      </c>
      <c r="AZ250" s="302">
        <v>25571.25</v>
      </c>
      <c r="BA250" s="301">
        <v>21.809522000000001</v>
      </c>
      <c r="BB250" s="301">
        <v>14.941700643688501</v>
      </c>
      <c r="BC250" s="301">
        <v>10.59</v>
      </c>
      <c r="BD250" s="301"/>
      <c r="BE250" s="300" t="s">
        <v>4204</v>
      </c>
      <c r="BF250" s="298"/>
      <c r="BG250" s="300" t="s">
        <v>312</v>
      </c>
      <c r="BH250" s="300" t="s">
        <v>230</v>
      </c>
      <c r="BI250" s="300" t="s">
        <v>364</v>
      </c>
      <c r="BJ250" s="300" t="s">
        <v>4205</v>
      </c>
      <c r="BK250" s="299" t="s">
        <v>175</v>
      </c>
      <c r="BL250" s="301">
        <v>137191.87447056</v>
      </c>
      <c r="BM250" s="299" t="s">
        <v>309</v>
      </c>
      <c r="BN250" s="301"/>
      <c r="BO250" s="304">
        <v>38616</v>
      </c>
      <c r="BP250" s="304">
        <v>47747</v>
      </c>
      <c r="BQ250" s="297" t="s">
        <v>4123</v>
      </c>
      <c r="BR250" s="297" t="s">
        <v>4760</v>
      </c>
      <c r="BS250" s="297">
        <v>38616</v>
      </c>
      <c r="BT250" s="297">
        <v>47747</v>
      </c>
      <c r="BU250" s="301">
        <v>1873.5</v>
      </c>
      <c r="BV250" s="301">
        <v>5.32</v>
      </c>
      <c r="BW250" s="301">
        <v>0</v>
      </c>
    </row>
    <row r="251" spans="1:75" s="289" customFormat="1" ht="18.2" customHeight="1" x14ac:dyDescent="0.15">
      <c r="A251" s="291">
        <v>249</v>
      </c>
      <c r="B251" s="292" t="s">
        <v>305</v>
      </c>
      <c r="C251" s="292" t="s">
        <v>306</v>
      </c>
      <c r="D251" s="312">
        <v>45170</v>
      </c>
      <c r="E251" s="293" t="s">
        <v>1354</v>
      </c>
      <c r="F251" s="308">
        <v>0</v>
      </c>
      <c r="G251" s="308">
        <v>0</v>
      </c>
      <c r="H251" s="295">
        <v>20994.959999999999</v>
      </c>
      <c r="I251" s="295">
        <v>0</v>
      </c>
      <c r="J251" s="295">
        <v>0</v>
      </c>
      <c r="K251" s="295">
        <v>20994.959999999999</v>
      </c>
      <c r="L251" s="295">
        <v>535.69000000000005</v>
      </c>
      <c r="M251" s="295">
        <v>0</v>
      </c>
      <c r="N251" s="295">
        <v>0</v>
      </c>
      <c r="O251" s="295">
        <v>535.69000000000005</v>
      </c>
      <c r="P251" s="295">
        <v>0</v>
      </c>
      <c r="Q251" s="295">
        <v>0</v>
      </c>
      <c r="R251" s="295">
        <v>20459.27</v>
      </c>
      <c r="S251" s="295">
        <v>0</v>
      </c>
      <c r="T251" s="295">
        <v>185.28</v>
      </c>
      <c r="U251" s="295">
        <v>0</v>
      </c>
      <c r="V251" s="295">
        <v>0</v>
      </c>
      <c r="W251" s="295">
        <v>185.28</v>
      </c>
      <c r="X251" s="295">
        <v>0</v>
      </c>
      <c r="Y251" s="295">
        <v>0</v>
      </c>
      <c r="Z251" s="295">
        <v>0</v>
      </c>
      <c r="AA251" s="295">
        <v>15.78</v>
      </c>
      <c r="AB251" s="295">
        <v>0</v>
      </c>
      <c r="AC251" s="295">
        <v>0</v>
      </c>
      <c r="AD251" s="295">
        <v>0</v>
      </c>
      <c r="AE251" s="295">
        <v>0</v>
      </c>
      <c r="AF251" s="295">
        <v>-29.51</v>
      </c>
      <c r="AG251" s="295">
        <v>36.840000000000003</v>
      </c>
      <c r="AH251" s="295">
        <v>98.72</v>
      </c>
      <c r="AI251" s="295">
        <v>0</v>
      </c>
      <c r="AJ251" s="295">
        <v>0</v>
      </c>
      <c r="AK251" s="295">
        <v>0</v>
      </c>
      <c r="AL251" s="295">
        <v>0</v>
      </c>
      <c r="AM251" s="295">
        <v>0</v>
      </c>
      <c r="AN251" s="295">
        <v>0</v>
      </c>
      <c r="AO251" s="295">
        <v>0</v>
      </c>
      <c r="AP251" s="295">
        <v>1.01</v>
      </c>
      <c r="AQ251" s="295">
        <v>0</v>
      </c>
      <c r="AR251" s="295">
        <v>1.01</v>
      </c>
      <c r="AS251" s="295">
        <v>0</v>
      </c>
      <c r="AT251" s="295">
        <f t="shared" si="3"/>
        <v>842.80000000000007</v>
      </c>
      <c r="AU251" s="295">
        <v>0</v>
      </c>
      <c r="AV251" s="295">
        <v>0</v>
      </c>
      <c r="AW251" s="296">
        <v>84</v>
      </c>
      <c r="AX251" s="296">
        <v>300</v>
      </c>
      <c r="AY251" s="295">
        <v>426000.5</v>
      </c>
      <c r="AZ251" s="295">
        <v>75842.8</v>
      </c>
      <c r="BA251" s="294">
        <v>63.855415000000001</v>
      </c>
      <c r="BB251" s="294">
        <v>17.2255662560856</v>
      </c>
      <c r="BC251" s="294">
        <v>10.59</v>
      </c>
      <c r="BD251" s="294"/>
      <c r="BE251" s="293" t="s">
        <v>4204</v>
      </c>
      <c r="BF251" s="291"/>
      <c r="BG251" s="293" t="s">
        <v>312</v>
      </c>
      <c r="BH251" s="293" t="s">
        <v>201</v>
      </c>
      <c r="BI251" s="293" t="s">
        <v>354</v>
      </c>
      <c r="BJ251" s="293" t="s">
        <v>103</v>
      </c>
      <c r="BK251" s="292" t="s">
        <v>175</v>
      </c>
      <c r="BL251" s="294">
        <v>160218.50745991999</v>
      </c>
      <c r="BM251" s="292" t="s">
        <v>309</v>
      </c>
      <c r="BN251" s="294"/>
      <c r="BO251" s="297">
        <v>38625</v>
      </c>
      <c r="BP251" s="297">
        <v>47756</v>
      </c>
      <c r="BQ251" s="297" t="s">
        <v>4757</v>
      </c>
      <c r="BR251" s="297" t="s">
        <v>4764</v>
      </c>
      <c r="BS251" s="297">
        <v>38625</v>
      </c>
      <c r="BT251" s="297">
        <v>47756</v>
      </c>
      <c r="BU251" s="294">
        <v>0</v>
      </c>
      <c r="BV251" s="294">
        <v>15.78</v>
      </c>
      <c r="BW251" s="294">
        <v>0</v>
      </c>
    </row>
    <row r="252" spans="1:75" s="289" customFormat="1" ht="18.2" customHeight="1" x14ac:dyDescent="0.15">
      <c r="A252" s="298">
        <v>250</v>
      </c>
      <c r="B252" s="299" t="s">
        <v>305</v>
      </c>
      <c r="C252" s="299" t="s">
        <v>306</v>
      </c>
      <c r="D252" s="313">
        <v>45170</v>
      </c>
      <c r="E252" s="300" t="s">
        <v>1355</v>
      </c>
      <c r="F252" s="309">
        <v>134</v>
      </c>
      <c r="G252" s="309">
        <v>133</v>
      </c>
      <c r="H252" s="302">
        <v>3531.62</v>
      </c>
      <c r="I252" s="302">
        <v>9484.9500000000007</v>
      </c>
      <c r="J252" s="302">
        <v>0</v>
      </c>
      <c r="K252" s="302">
        <v>13016.57</v>
      </c>
      <c r="L252" s="302">
        <v>121.45</v>
      </c>
      <c r="M252" s="302">
        <v>0</v>
      </c>
      <c r="N252" s="302">
        <v>0</v>
      </c>
      <c r="O252" s="302">
        <v>0</v>
      </c>
      <c r="P252" s="302">
        <v>0</v>
      </c>
      <c r="Q252" s="302">
        <v>0</v>
      </c>
      <c r="R252" s="302">
        <v>13016.57</v>
      </c>
      <c r="S252" s="302">
        <v>10711.77</v>
      </c>
      <c r="T252" s="302">
        <v>31.17</v>
      </c>
      <c r="U252" s="302">
        <v>0</v>
      </c>
      <c r="V252" s="302">
        <v>0</v>
      </c>
      <c r="W252" s="302">
        <v>0</v>
      </c>
      <c r="X252" s="302">
        <v>0</v>
      </c>
      <c r="Y252" s="302">
        <v>0</v>
      </c>
      <c r="Z252" s="302">
        <v>10742.94</v>
      </c>
      <c r="AA252" s="302">
        <v>0</v>
      </c>
      <c r="AB252" s="302">
        <v>0</v>
      </c>
      <c r="AC252" s="302">
        <v>0</v>
      </c>
      <c r="AD252" s="302">
        <v>0</v>
      </c>
      <c r="AE252" s="302">
        <v>0</v>
      </c>
      <c r="AF252" s="302">
        <v>0</v>
      </c>
      <c r="AG252" s="302">
        <v>0</v>
      </c>
      <c r="AH252" s="302">
        <v>0</v>
      </c>
      <c r="AI252" s="302">
        <v>0</v>
      </c>
      <c r="AJ252" s="302">
        <v>0</v>
      </c>
      <c r="AK252" s="302">
        <v>0</v>
      </c>
      <c r="AL252" s="302">
        <v>0</v>
      </c>
      <c r="AM252" s="302">
        <v>0</v>
      </c>
      <c r="AN252" s="302">
        <v>0</v>
      </c>
      <c r="AO252" s="302">
        <v>0</v>
      </c>
      <c r="AP252" s="302">
        <v>0</v>
      </c>
      <c r="AQ252" s="302">
        <v>0</v>
      </c>
      <c r="AR252" s="302">
        <v>0</v>
      </c>
      <c r="AS252" s="302">
        <v>0</v>
      </c>
      <c r="AT252" s="295">
        <f t="shared" si="3"/>
        <v>0</v>
      </c>
      <c r="AU252" s="302">
        <v>9606.4</v>
      </c>
      <c r="AV252" s="302">
        <v>10742.94</v>
      </c>
      <c r="AW252" s="303">
        <v>25</v>
      </c>
      <c r="AX252" s="303">
        <v>240</v>
      </c>
      <c r="AY252" s="302">
        <v>241100.99</v>
      </c>
      <c r="AZ252" s="302">
        <v>15194.63</v>
      </c>
      <c r="BA252" s="301">
        <v>22.636118</v>
      </c>
      <c r="BB252" s="301">
        <v>19.3913648753053</v>
      </c>
      <c r="BC252" s="301">
        <v>10.59</v>
      </c>
      <c r="BD252" s="301"/>
      <c r="BE252" s="300" t="s">
        <v>4204</v>
      </c>
      <c r="BF252" s="298"/>
      <c r="BG252" s="300" t="s">
        <v>312</v>
      </c>
      <c r="BH252" s="300" t="s">
        <v>393</v>
      </c>
      <c r="BI252" s="300" t="s">
        <v>238</v>
      </c>
      <c r="BJ252" s="300" t="s">
        <v>4205</v>
      </c>
      <c r="BK252" s="299" t="s">
        <v>175</v>
      </c>
      <c r="BL252" s="301">
        <v>101934.00926072001</v>
      </c>
      <c r="BM252" s="299" t="s">
        <v>309</v>
      </c>
      <c r="BN252" s="301"/>
      <c r="BO252" s="304">
        <v>38631</v>
      </c>
      <c r="BP252" s="304">
        <v>45936</v>
      </c>
      <c r="BQ252" s="297" t="s">
        <v>4123</v>
      </c>
      <c r="BR252" s="297" t="s">
        <v>4760</v>
      </c>
      <c r="BS252" s="297">
        <v>38631</v>
      </c>
      <c r="BT252" s="297">
        <v>45936</v>
      </c>
      <c r="BU252" s="301">
        <v>4805.3500000000004</v>
      </c>
      <c r="BV252" s="301">
        <v>3.19</v>
      </c>
      <c r="BW252" s="301">
        <v>0</v>
      </c>
    </row>
    <row r="253" spans="1:75" s="289" customFormat="1" ht="18.2" customHeight="1" x14ac:dyDescent="0.15">
      <c r="A253" s="291">
        <v>251</v>
      </c>
      <c r="B253" s="292" t="s">
        <v>305</v>
      </c>
      <c r="C253" s="292" t="s">
        <v>306</v>
      </c>
      <c r="D253" s="312">
        <v>45170</v>
      </c>
      <c r="E253" s="293" t="s">
        <v>1356</v>
      </c>
      <c r="F253" s="308">
        <v>126</v>
      </c>
      <c r="G253" s="308">
        <v>125</v>
      </c>
      <c r="H253" s="295">
        <v>18799.099999999999</v>
      </c>
      <c r="I253" s="295">
        <v>11288.69</v>
      </c>
      <c r="J253" s="295">
        <v>0</v>
      </c>
      <c r="K253" s="295">
        <v>30087.79</v>
      </c>
      <c r="L253" s="295">
        <v>149.46</v>
      </c>
      <c r="M253" s="295">
        <v>0</v>
      </c>
      <c r="N253" s="295">
        <v>0</v>
      </c>
      <c r="O253" s="295">
        <v>0</v>
      </c>
      <c r="P253" s="295">
        <v>0</v>
      </c>
      <c r="Q253" s="295">
        <v>0</v>
      </c>
      <c r="R253" s="295">
        <v>30087.79</v>
      </c>
      <c r="S253" s="295">
        <v>28131.31</v>
      </c>
      <c r="T253" s="295">
        <v>165.9</v>
      </c>
      <c r="U253" s="295">
        <v>0</v>
      </c>
      <c r="V253" s="295">
        <v>0</v>
      </c>
      <c r="W253" s="295">
        <v>0</v>
      </c>
      <c r="X253" s="295">
        <v>0</v>
      </c>
      <c r="Y253" s="295">
        <v>0</v>
      </c>
      <c r="Z253" s="295">
        <v>28297.21</v>
      </c>
      <c r="AA253" s="295">
        <v>0</v>
      </c>
      <c r="AB253" s="295">
        <v>0</v>
      </c>
      <c r="AC253" s="295">
        <v>0</v>
      </c>
      <c r="AD253" s="295">
        <v>0</v>
      </c>
      <c r="AE253" s="295">
        <v>0</v>
      </c>
      <c r="AF253" s="295">
        <v>0</v>
      </c>
      <c r="AG253" s="295">
        <v>0</v>
      </c>
      <c r="AH253" s="295">
        <v>0</v>
      </c>
      <c r="AI253" s="295">
        <v>0</v>
      </c>
      <c r="AJ253" s="295">
        <v>0</v>
      </c>
      <c r="AK253" s="295">
        <v>0</v>
      </c>
      <c r="AL253" s="295">
        <v>0</v>
      </c>
      <c r="AM253" s="295">
        <v>0</v>
      </c>
      <c r="AN253" s="295">
        <v>0</v>
      </c>
      <c r="AO253" s="295">
        <v>0</v>
      </c>
      <c r="AP253" s="295">
        <v>0</v>
      </c>
      <c r="AQ253" s="295">
        <v>0</v>
      </c>
      <c r="AR253" s="295">
        <v>0</v>
      </c>
      <c r="AS253" s="295">
        <v>0</v>
      </c>
      <c r="AT253" s="295">
        <f t="shared" si="3"/>
        <v>0</v>
      </c>
      <c r="AU253" s="295">
        <v>11438.15</v>
      </c>
      <c r="AV253" s="295">
        <v>28297.21</v>
      </c>
      <c r="AW253" s="296">
        <v>84</v>
      </c>
      <c r="AX253" s="296">
        <v>300</v>
      </c>
      <c r="AY253" s="295">
        <v>324999.96000000002</v>
      </c>
      <c r="AZ253" s="295">
        <v>33173.94</v>
      </c>
      <c r="BA253" s="294">
        <v>36.593290000000003</v>
      </c>
      <c r="BB253" s="294">
        <v>33.1890400998223</v>
      </c>
      <c r="BC253" s="294">
        <v>10.59</v>
      </c>
      <c r="BD253" s="294"/>
      <c r="BE253" s="293" t="s">
        <v>4204</v>
      </c>
      <c r="BF253" s="291"/>
      <c r="BG253" s="293" t="s">
        <v>312</v>
      </c>
      <c r="BH253" s="293" t="s">
        <v>465</v>
      </c>
      <c r="BI253" s="293" t="s">
        <v>500</v>
      </c>
      <c r="BJ253" s="293" t="s">
        <v>4205</v>
      </c>
      <c r="BK253" s="292" t="s">
        <v>175</v>
      </c>
      <c r="BL253" s="294">
        <v>235620.37191784001</v>
      </c>
      <c r="BM253" s="292" t="s">
        <v>309</v>
      </c>
      <c r="BN253" s="294"/>
      <c r="BO253" s="297">
        <v>38623</v>
      </c>
      <c r="BP253" s="297">
        <v>47754</v>
      </c>
      <c r="BQ253" s="297" t="s">
        <v>936</v>
      </c>
      <c r="BR253" s="297" t="s">
        <v>4769</v>
      </c>
      <c r="BS253" s="297">
        <v>38623</v>
      </c>
      <c r="BT253" s="297">
        <v>47754</v>
      </c>
      <c r="BU253" s="294">
        <v>9061.85</v>
      </c>
      <c r="BV253" s="294">
        <v>6.9</v>
      </c>
      <c r="BW253" s="294">
        <v>0</v>
      </c>
    </row>
    <row r="254" spans="1:75" s="289" customFormat="1" ht="18.2" customHeight="1" x14ac:dyDescent="0.15">
      <c r="A254" s="298">
        <v>252</v>
      </c>
      <c r="B254" s="299" t="s">
        <v>305</v>
      </c>
      <c r="C254" s="299" t="s">
        <v>306</v>
      </c>
      <c r="D254" s="313">
        <v>45170</v>
      </c>
      <c r="E254" s="300" t="s">
        <v>1357</v>
      </c>
      <c r="F254" s="299" t="s">
        <v>4163</v>
      </c>
      <c r="G254" s="309">
        <v>0</v>
      </c>
      <c r="H254" s="302">
        <v>9191.32</v>
      </c>
      <c r="I254" s="302">
        <v>0</v>
      </c>
      <c r="J254" s="302">
        <v>0</v>
      </c>
      <c r="K254" s="302">
        <v>9191.32</v>
      </c>
      <c r="L254" s="302">
        <v>330.09</v>
      </c>
      <c r="M254" s="302">
        <v>0</v>
      </c>
      <c r="N254" s="302">
        <v>0</v>
      </c>
      <c r="O254" s="302">
        <v>330.09</v>
      </c>
      <c r="P254" s="302">
        <v>8861.23</v>
      </c>
      <c r="Q254" s="302">
        <v>0</v>
      </c>
      <c r="R254" s="302">
        <v>0</v>
      </c>
      <c r="S254" s="302">
        <v>0</v>
      </c>
      <c r="T254" s="302">
        <v>81.11</v>
      </c>
      <c r="U254" s="302">
        <v>0</v>
      </c>
      <c r="V254" s="302">
        <v>0</v>
      </c>
      <c r="W254" s="302">
        <v>81.11</v>
      </c>
      <c r="X254" s="302">
        <v>0</v>
      </c>
      <c r="Y254" s="302">
        <v>0</v>
      </c>
      <c r="Z254" s="302">
        <v>0</v>
      </c>
      <c r="AA254" s="302">
        <v>8.58</v>
      </c>
      <c r="AB254" s="302">
        <v>0</v>
      </c>
      <c r="AC254" s="302">
        <v>0</v>
      </c>
      <c r="AD254" s="302">
        <v>0</v>
      </c>
      <c r="AE254" s="302">
        <v>0</v>
      </c>
      <c r="AF254" s="302">
        <v>-16.79</v>
      </c>
      <c r="AG254" s="302">
        <v>18.260000000000002</v>
      </c>
      <c r="AH254" s="302">
        <v>56.5</v>
      </c>
      <c r="AI254" s="302">
        <v>0</v>
      </c>
      <c r="AJ254" s="302">
        <v>0</v>
      </c>
      <c r="AK254" s="302">
        <v>0</v>
      </c>
      <c r="AL254" s="302">
        <v>0</v>
      </c>
      <c r="AM254" s="302">
        <v>0</v>
      </c>
      <c r="AN254" s="302">
        <v>0</v>
      </c>
      <c r="AO254" s="302">
        <v>0</v>
      </c>
      <c r="AP254" s="302">
        <v>0</v>
      </c>
      <c r="AQ254" s="302">
        <v>0.81</v>
      </c>
      <c r="AR254" s="302">
        <v>0.09</v>
      </c>
      <c r="AS254" s="302">
        <v>0</v>
      </c>
      <c r="AT254" s="295">
        <f t="shared" si="3"/>
        <v>9339.6999999999989</v>
      </c>
      <c r="AU254" s="302">
        <v>0</v>
      </c>
      <c r="AV254" s="302">
        <v>0</v>
      </c>
      <c r="AW254" s="303">
        <v>24</v>
      </c>
      <c r="AX254" s="303">
        <v>240</v>
      </c>
      <c r="AY254" s="302">
        <v>308402.71999999997</v>
      </c>
      <c r="AZ254" s="302">
        <v>40938.89</v>
      </c>
      <c r="BA254" s="301">
        <v>47.611443000000001</v>
      </c>
      <c r="BB254" s="301">
        <v>0</v>
      </c>
      <c r="BC254" s="301">
        <v>10.59</v>
      </c>
      <c r="BD254" s="301"/>
      <c r="BE254" s="300" t="s">
        <v>4204</v>
      </c>
      <c r="BF254" s="298"/>
      <c r="BG254" s="300" t="s">
        <v>312</v>
      </c>
      <c r="BH254" s="300" t="s">
        <v>191</v>
      </c>
      <c r="BI254" s="300" t="s">
        <v>348</v>
      </c>
      <c r="BJ254" s="300" t="s">
        <v>103</v>
      </c>
      <c r="BK254" s="299" t="s">
        <v>175</v>
      </c>
      <c r="BL254" s="301">
        <v>0</v>
      </c>
      <c r="BM254" s="299" t="s">
        <v>309</v>
      </c>
      <c r="BN254" s="301"/>
      <c r="BO254" s="304">
        <v>38625</v>
      </c>
      <c r="BP254" s="304">
        <v>45930</v>
      </c>
      <c r="BQ254" s="297" t="s">
        <v>929</v>
      </c>
      <c r="BR254" s="297" t="s">
        <v>4777</v>
      </c>
      <c r="BS254" s="297">
        <v>38625</v>
      </c>
      <c r="BT254" s="297">
        <v>45930</v>
      </c>
      <c r="BU254" s="301">
        <v>0</v>
      </c>
      <c r="BV254" s="301">
        <v>0</v>
      </c>
      <c r="BW254" s="301">
        <v>0</v>
      </c>
    </row>
    <row r="255" spans="1:75" s="289" customFormat="1" ht="18.2" customHeight="1" x14ac:dyDescent="0.15">
      <c r="A255" s="291">
        <v>253</v>
      </c>
      <c r="B255" s="292" t="s">
        <v>305</v>
      </c>
      <c r="C255" s="292" t="s">
        <v>306</v>
      </c>
      <c r="D255" s="312">
        <v>45170</v>
      </c>
      <c r="E255" s="293" t="s">
        <v>1358</v>
      </c>
      <c r="F255" s="308">
        <v>9</v>
      </c>
      <c r="G255" s="308">
        <v>8</v>
      </c>
      <c r="H255" s="295">
        <v>2654.37</v>
      </c>
      <c r="I255" s="295">
        <v>2760.11</v>
      </c>
      <c r="J255" s="295">
        <v>0</v>
      </c>
      <c r="K255" s="295">
        <v>5414.48</v>
      </c>
      <c r="L255" s="295">
        <v>358.86</v>
      </c>
      <c r="M255" s="295">
        <v>0</v>
      </c>
      <c r="N255" s="295">
        <v>0</v>
      </c>
      <c r="O255" s="295">
        <v>0</v>
      </c>
      <c r="P255" s="295">
        <v>0</v>
      </c>
      <c r="Q255" s="295">
        <v>0</v>
      </c>
      <c r="R255" s="295">
        <v>5414.48</v>
      </c>
      <c r="S255" s="295">
        <v>298.13</v>
      </c>
      <c r="T255" s="295">
        <v>23.42</v>
      </c>
      <c r="U255" s="295">
        <v>0</v>
      </c>
      <c r="V255" s="295">
        <v>0</v>
      </c>
      <c r="W255" s="295">
        <v>0</v>
      </c>
      <c r="X255" s="295">
        <v>0</v>
      </c>
      <c r="Y255" s="295">
        <v>0</v>
      </c>
      <c r="Z255" s="295">
        <v>321.55</v>
      </c>
      <c r="AA255" s="295">
        <v>0</v>
      </c>
      <c r="AB255" s="295">
        <v>0</v>
      </c>
      <c r="AC255" s="295">
        <v>0</v>
      </c>
      <c r="AD255" s="295">
        <v>0</v>
      </c>
      <c r="AE255" s="295">
        <v>0</v>
      </c>
      <c r="AF255" s="295">
        <v>0</v>
      </c>
      <c r="AG255" s="295">
        <v>0</v>
      </c>
      <c r="AH255" s="295">
        <v>0</v>
      </c>
      <c r="AI255" s="295">
        <v>0</v>
      </c>
      <c r="AJ255" s="295">
        <v>0</v>
      </c>
      <c r="AK255" s="295">
        <v>0</v>
      </c>
      <c r="AL255" s="295">
        <v>0</v>
      </c>
      <c r="AM255" s="295">
        <v>0</v>
      </c>
      <c r="AN255" s="295">
        <v>0</v>
      </c>
      <c r="AO255" s="295">
        <v>0</v>
      </c>
      <c r="AP255" s="295">
        <v>0</v>
      </c>
      <c r="AQ255" s="295">
        <v>0</v>
      </c>
      <c r="AR255" s="295">
        <v>0</v>
      </c>
      <c r="AS255" s="295">
        <v>0</v>
      </c>
      <c r="AT255" s="295">
        <f t="shared" si="3"/>
        <v>0</v>
      </c>
      <c r="AU255" s="295">
        <v>3118.97</v>
      </c>
      <c r="AV255" s="295">
        <v>321.55</v>
      </c>
      <c r="AW255" s="296">
        <v>85</v>
      </c>
      <c r="AX255" s="296">
        <v>300</v>
      </c>
      <c r="AY255" s="295">
        <v>363998.36</v>
      </c>
      <c r="AZ255" s="295">
        <v>40214.269999999997</v>
      </c>
      <c r="BA255" s="294">
        <v>39.681818999999997</v>
      </c>
      <c r="BB255" s="294">
        <v>5.3427903910507402</v>
      </c>
      <c r="BC255" s="294">
        <v>10.59</v>
      </c>
      <c r="BD255" s="294"/>
      <c r="BE255" s="293" t="s">
        <v>4204</v>
      </c>
      <c r="BF255" s="291"/>
      <c r="BG255" s="293" t="s">
        <v>315</v>
      </c>
      <c r="BH255" s="293" t="s">
        <v>179</v>
      </c>
      <c r="BI255" s="293" t="s">
        <v>363</v>
      </c>
      <c r="BJ255" s="293" t="s">
        <v>4205</v>
      </c>
      <c r="BK255" s="292" t="s">
        <v>175</v>
      </c>
      <c r="BL255" s="294">
        <v>42401.312670079998</v>
      </c>
      <c r="BM255" s="292" t="s">
        <v>309</v>
      </c>
      <c r="BN255" s="294"/>
      <c r="BO255" s="297">
        <v>38631</v>
      </c>
      <c r="BP255" s="297">
        <v>47762</v>
      </c>
      <c r="BQ255" s="297" t="s">
        <v>962</v>
      </c>
      <c r="BR255" s="297" t="s">
        <v>4767</v>
      </c>
      <c r="BS255" s="297">
        <v>38631</v>
      </c>
      <c r="BT255" s="297">
        <v>47762</v>
      </c>
      <c r="BU255" s="294">
        <v>773.09</v>
      </c>
      <c r="BV255" s="294">
        <v>8.36</v>
      </c>
      <c r="BW255" s="294">
        <v>0</v>
      </c>
    </row>
    <row r="256" spans="1:75" s="289" customFormat="1" ht="18.2" customHeight="1" x14ac:dyDescent="0.15">
      <c r="A256" s="298">
        <v>254</v>
      </c>
      <c r="B256" s="299" t="s">
        <v>305</v>
      </c>
      <c r="C256" s="299" t="s">
        <v>306</v>
      </c>
      <c r="D256" s="313">
        <v>45170</v>
      </c>
      <c r="E256" s="300" t="s">
        <v>1359</v>
      </c>
      <c r="F256" s="309">
        <v>172</v>
      </c>
      <c r="G256" s="309">
        <v>171</v>
      </c>
      <c r="H256" s="302">
        <v>29321.040000000001</v>
      </c>
      <c r="I256" s="302">
        <v>20191.86</v>
      </c>
      <c r="J256" s="302">
        <v>0</v>
      </c>
      <c r="K256" s="302">
        <v>49512.9</v>
      </c>
      <c r="L256" s="302">
        <v>229.21</v>
      </c>
      <c r="M256" s="302">
        <v>0</v>
      </c>
      <c r="N256" s="302">
        <v>0</v>
      </c>
      <c r="O256" s="302">
        <v>0</v>
      </c>
      <c r="P256" s="302">
        <v>0</v>
      </c>
      <c r="Q256" s="302">
        <v>0</v>
      </c>
      <c r="R256" s="302">
        <v>49512.9</v>
      </c>
      <c r="S256" s="302">
        <v>63251.01</v>
      </c>
      <c r="T256" s="302">
        <v>258.76</v>
      </c>
      <c r="U256" s="302">
        <v>0</v>
      </c>
      <c r="V256" s="302">
        <v>0</v>
      </c>
      <c r="W256" s="302">
        <v>0</v>
      </c>
      <c r="X256" s="302">
        <v>0</v>
      </c>
      <c r="Y256" s="302">
        <v>0</v>
      </c>
      <c r="Z256" s="302">
        <v>63509.77</v>
      </c>
      <c r="AA256" s="302">
        <v>0</v>
      </c>
      <c r="AB256" s="302">
        <v>0</v>
      </c>
      <c r="AC256" s="302">
        <v>0</v>
      </c>
      <c r="AD256" s="302">
        <v>0</v>
      </c>
      <c r="AE256" s="302">
        <v>0</v>
      </c>
      <c r="AF256" s="302">
        <v>0</v>
      </c>
      <c r="AG256" s="302">
        <v>0</v>
      </c>
      <c r="AH256" s="302">
        <v>0</v>
      </c>
      <c r="AI256" s="302">
        <v>0</v>
      </c>
      <c r="AJ256" s="302">
        <v>0</v>
      </c>
      <c r="AK256" s="302">
        <v>0</v>
      </c>
      <c r="AL256" s="302">
        <v>0</v>
      </c>
      <c r="AM256" s="302">
        <v>0</v>
      </c>
      <c r="AN256" s="302">
        <v>0</v>
      </c>
      <c r="AO256" s="302">
        <v>0</v>
      </c>
      <c r="AP256" s="302">
        <v>0</v>
      </c>
      <c r="AQ256" s="302">
        <v>0</v>
      </c>
      <c r="AR256" s="302">
        <v>0</v>
      </c>
      <c r="AS256" s="302">
        <v>0</v>
      </c>
      <c r="AT256" s="295">
        <f t="shared" si="3"/>
        <v>0</v>
      </c>
      <c r="AU256" s="302">
        <v>20421.07</v>
      </c>
      <c r="AV256" s="302">
        <v>63509.77</v>
      </c>
      <c r="AW256" s="303">
        <v>85</v>
      </c>
      <c r="AX256" s="303">
        <v>300</v>
      </c>
      <c r="AY256" s="302">
        <v>324998</v>
      </c>
      <c r="AZ256" s="302">
        <v>51331.88</v>
      </c>
      <c r="BA256" s="301">
        <v>56.730589999999999</v>
      </c>
      <c r="BB256" s="301">
        <v>54.720303047755102</v>
      </c>
      <c r="BC256" s="301">
        <v>10.59</v>
      </c>
      <c r="BD256" s="301"/>
      <c r="BE256" s="300" t="s">
        <v>4204</v>
      </c>
      <c r="BF256" s="298"/>
      <c r="BG256" s="300" t="s">
        <v>312</v>
      </c>
      <c r="BH256" s="300" t="s">
        <v>465</v>
      </c>
      <c r="BI256" s="300" t="s">
        <v>500</v>
      </c>
      <c r="BJ256" s="300" t="s">
        <v>4205</v>
      </c>
      <c r="BK256" s="299" t="s">
        <v>175</v>
      </c>
      <c r="BL256" s="301">
        <v>387740.27313839999</v>
      </c>
      <c r="BM256" s="299" t="s">
        <v>309</v>
      </c>
      <c r="BN256" s="301"/>
      <c r="BO256" s="304">
        <v>38631</v>
      </c>
      <c r="BP256" s="304">
        <v>47762</v>
      </c>
      <c r="BQ256" s="297" t="s">
        <v>4033</v>
      </c>
      <c r="BR256" s="297" t="s">
        <v>4759</v>
      </c>
      <c r="BS256" s="297">
        <v>38631</v>
      </c>
      <c r="BT256" s="297">
        <v>47762</v>
      </c>
      <c r="BU256" s="301">
        <v>17820.490000000002</v>
      </c>
      <c r="BV256" s="301">
        <v>10.68</v>
      </c>
      <c r="BW256" s="301">
        <v>0</v>
      </c>
    </row>
    <row r="257" spans="1:75" s="289" customFormat="1" ht="18.2" customHeight="1" x14ac:dyDescent="0.15">
      <c r="A257" s="291">
        <v>255</v>
      </c>
      <c r="B257" s="292" t="s">
        <v>305</v>
      </c>
      <c r="C257" s="292" t="s">
        <v>306</v>
      </c>
      <c r="D257" s="312">
        <v>45170</v>
      </c>
      <c r="E257" s="293" t="s">
        <v>1360</v>
      </c>
      <c r="F257" s="308">
        <v>0</v>
      </c>
      <c r="G257" s="308">
        <v>0</v>
      </c>
      <c r="H257" s="295">
        <v>17226.439999999999</v>
      </c>
      <c r="I257" s="295">
        <v>0</v>
      </c>
      <c r="J257" s="295">
        <v>0</v>
      </c>
      <c r="K257" s="295">
        <v>17226.439999999999</v>
      </c>
      <c r="L257" s="295">
        <v>134.71</v>
      </c>
      <c r="M257" s="295">
        <v>0</v>
      </c>
      <c r="N257" s="295">
        <v>0</v>
      </c>
      <c r="O257" s="295">
        <v>134.71</v>
      </c>
      <c r="P257" s="295">
        <v>0</v>
      </c>
      <c r="Q257" s="295">
        <v>0</v>
      </c>
      <c r="R257" s="295">
        <v>17091.73</v>
      </c>
      <c r="S257" s="295">
        <v>0</v>
      </c>
      <c r="T257" s="295">
        <v>152.02000000000001</v>
      </c>
      <c r="U257" s="295">
        <v>0</v>
      </c>
      <c r="V257" s="295">
        <v>0</v>
      </c>
      <c r="W257" s="295">
        <v>152.02000000000001</v>
      </c>
      <c r="X257" s="295">
        <v>0</v>
      </c>
      <c r="Y257" s="295">
        <v>0</v>
      </c>
      <c r="Z257" s="295">
        <v>0</v>
      </c>
      <c r="AA257" s="295">
        <v>6.28</v>
      </c>
      <c r="AB257" s="295">
        <v>0</v>
      </c>
      <c r="AC257" s="295">
        <v>0</v>
      </c>
      <c r="AD257" s="295">
        <v>0</v>
      </c>
      <c r="AE257" s="295">
        <v>0</v>
      </c>
      <c r="AF257" s="295">
        <v>-13.23</v>
      </c>
      <c r="AG257" s="295">
        <v>14.65</v>
      </c>
      <c r="AH257" s="295">
        <v>45.19</v>
      </c>
      <c r="AI257" s="295">
        <v>0</v>
      </c>
      <c r="AJ257" s="295">
        <v>0</v>
      </c>
      <c r="AK257" s="295">
        <v>0</v>
      </c>
      <c r="AL257" s="295">
        <v>0</v>
      </c>
      <c r="AM257" s="295">
        <v>0</v>
      </c>
      <c r="AN257" s="295">
        <v>0</v>
      </c>
      <c r="AO257" s="295">
        <v>0</v>
      </c>
      <c r="AP257" s="295">
        <v>4.18</v>
      </c>
      <c r="AQ257" s="295">
        <v>0</v>
      </c>
      <c r="AR257" s="295">
        <v>5.41</v>
      </c>
      <c r="AS257" s="295">
        <v>0</v>
      </c>
      <c r="AT257" s="295">
        <f t="shared" si="3"/>
        <v>338.39</v>
      </c>
      <c r="AU257" s="295">
        <v>0</v>
      </c>
      <c r="AV257" s="295">
        <v>0</v>
      </c>
      <c r="AW257" s="296">
        <v>85</v>
      </c>
      <c r="AX257" s="296">
        <v>300</v>
      </c>
      <c r="AY257" s="295">
        <v>314500.23</v>
      </c>
      <c r="AZ257" s="295">
        <v>30162.07</v>
      </c>
      <c r="BA257" s="294">
        <v>34.482365999999999</v>
      </c>
      <c r="BB257" s="294">
        <v>19.539882025112298</v>
      </c>
      <c r="BC257" s="294">
        <v>10.59</v>
      </c>
      <c r="BD257" s="294"/>
      <c r="BE257" s="293" t="s">
        <v>4204</v>
      </c>
      <c r="BF257" s="291"/>
      <c r="BG257" s="293" t="s">
        <v>312</v>
      </c>
      <c r="BH257" s="293" t="s">
        <v>365</v>
      </c>
      <c r="BI257" s="293" t="s">
        <v>472</v>
      </c>
      <c r="BJ257" s="293" t="s">
        <v>103</v>
      </c>
      <c r="BK257" s="292" t="s">
        <v>175</v>
      </c>
      <c r="BL257" s="294">
        <v>133846.97843608001</v>
      </c>
      <c r="BM257" s="292" t="s">
        <v>309</v>
      </c>
      <c r="BN257" s="294"/>
      <c r="BO257" s="297">
        <v>38637</v>
      </c>
      <c r="BP257" s="297">
        <v>47768</v>
      </c>
      <c r="BQ257" s="297" t="s">
        <v>4757</v>
      </c>
      <c r="BR257" s="297" t="s">
        <v>4764</v>
      </c>
      <c r="BS257" s="297">
        <v>38637</v>
      </c>
      <c r="BT257" s="297">
        <v>47768</v>
      </c>
      <c r="BU257" s="294">
        <v>0</v>
      </c>
      <c r="BV257" s="294">
        <v>6.28</v>
      </c>
      <c r="BW257" s="294">
        <v>0</v>
      </c>
    </row>
    <row r="258" spans="1:75" s="289" customFormat="1" ht="18.2" customHeight="1" x14ac:dyDescent="0.15">
      <c r="A258" s="298">
        <v>256</v>
      </c>
      <c r="B258" s="299" t="s">
        <v>305</v>
      </c>
      <c r="C258" s="299" t="s">
        <v>306</v>
      </c>
      <c r="D258" s="313">
        <v>45170</v>
      </c>
      <c r="E258" s="300" t="s">
        <v>1361</v>
      </c>
      <c r="F258" s="309">
        <v>117</v>
      </c>
      <c r="G258" s="309">
        <v>116</v>
      </c>
      <c r="H258" s="302">
        <v>7740.27</v>
      </c>
      <c r="I258" s="302">
        <v>19270.8</v>
      </c>
      <c r="J258" s="302">
        <v>0</v>
      </c>
      <c r="K258" s="302">
        <v>27011.07</v>
      </c>
      <c r="L258" s="302">
        <v>266.08999999999997</v>
      </c>
      <c r="M258" s="302">
        <v>0</v>
      </c>
      <c r="N258" s="302">
        <v>0</v>
      </c>
      <c r="O258" s="302">
        <v>0</v>
      </c>
      <c r="P258" s="302">
        <v>0</v>
      </c>
      <c r="Q258" s="302">
        <v>0</v>
      </c>
      <c r="R258" s="302">
        <v>27011.07</v>
      </c>
      <c r="S258" s="302">
        <v>19467.419999999998</v>
      </c>
      <c r="T258" s="302">
        <v>68.31</v>
      </c>
      <c r="U258" s="302">
        <v>0</v>
      </c>
      <c r="V258" s="302">
        <v>0</v>
      </c>
      <c r="W258" s="302">
        <v>0</v>
      </c>
      <c r="X258" s="302">
        <v>0</v>
      </c>
      <c r="Y258" s="302">
        <v>0</v>
      </c>
      <c r="Z258" s="302">
        <v>19535.73</v>
      </c>
      <c r="AA258" s="302">
        <v>0</v>
      </c>
      <c r="AB258" s="302">
        <v>0</v>
      </c>
      <c r="AC258" s="302">
        <v>0</v>
      </c>
      <c r="AD258" s="302">
        <v>0</v>
      </c>
      <c r="AE258" s="302">
        <v>0</v>
      </c>
      <c r="AF258" s="302">
        <v>0</v>
      </c>
      <c r="AG258" s="302">
        <v>0</v>
      </c>
      <c r="AH258" s="302">
        <v>0</v>
      </c>
      <c r="AI258" s="302">
        <v>0</v>
      </c>
      <c r="AJ258" s="302">
        <v>0</v>
      </c>
      <c r="AK258" s="302">
        <v>0</v>
      </c>
      <c r="AL258" s="302">
        <v>0</v>
      </c>
      <c r="AM258" s="302">
        <v>0</v>
      </c>
      <c r="AN258" s="302">
        <v>0</v>
      </c>
      <c r="AO258" s="302">
        <v>0</v>
      </c>
      <c r="AP258" s="302">
        <v>0</v>
      </c>
      <c r="AQ258" s="302">
        <v>0</v>
      </c>
      <c r="AR258" s="302">
        <v>0</v>
      </c>
      <c r="AS258" s="302">
        <v>0</v>
      </c>
      <c r="AT258" s="295">
        <f t="shared" si="3"/>
        <v>0</v>
      </c>
      <c r="AU258" s="302">
        <v>19536.89</v>
      </c>
      <c r="AV258" s="302">
        <v>19535.73</v>
      </c>
      <c r="AW258" s="303">
        <v>25</v>
      </c>
      <c r="AX258" s="303">
        <v>240</v>
      </c>
      <c r="AY258" s="302">
        <v>325001.8</v>
      </c>
      <c r="AZ258" s="302">
        <v>33292.68</v>
      </c>
      <c r="BA258" s="301">
        <v>36.832993999999999</v>
      </c>
      <c r="BB258" s="301">
        <v>29.8834031758206</v>
      </c>
      <c r="BC258" s="301">
        <v>10.59</v>
      </c>
      <c r="BD258" s="301"/>
      <c r="BE258" s="300" t="s">
        <v>4204</v>
      </c>
      <c r="BF258" s="298"/>
      <c r="BG258" s="300" t="s">
        <v>312</v>
      </c>
      <c r="BH258" s="300" t="s">
        <v>465</v>
      </c>
      <c r="BI258" s="300" t="s">
        <v>500</v>
      </c>
      <c r="BJ258" s="300" t="s">
        <v>4205</v>
      </c>
      <c r="BK258" s="299" t="s">
        <v>175</v>
      </c>
      <c r="BL258" s="301">
        <v>211526.28223272</v>
      </c>
      <c r="BM258" s="299" t="s">
        <v>309</v>
      </c>
      <c r="BN258" s="301"/>
      <c r="BO258" s="304">
        <v>38638</v>
      </c>
      <c r="BP258" s="304">
        <v>45943</v>
      </c>
      <c r="BQ258" s="297" t="s">
        <v>4054</v>
      </c>
      <c r="BR258" s="297" t="s">
        <v>4813</v>
      </c>
      <c r="BS258" s="297">
        <v>38638</v>
      </c>
      <c r="BT258" s="297">
        <v>45943</v>
      </c>
      <c r="BU258" s="301">
        <v>8213.9599999999991</v>
      </c>
      <c r="BV258" s="301">
        <v>6.98</v>
      </c>
      <c r="BW258" s="301">
        <v>0</v>
      </c>
    </row>
    <row r="259" spans="1:75" s="289" customFormat="1" ht="18.2" customHeight="1" x14ac:dyDescent="0.15">
      <c r="A259" s="291">
        <v>257</v>
      </c>
      <c r="B259" s="292" t="s">
        <v>305</v>
      </c>
      <c r="C259" s="292" t="s">
        <v>306</v>
      </c>
      <c r="D259" s="312">
        <v>45170</v>
      </c>
      <c r="E259" s="293" t="s">
        <v>1362</v>
      </c>
      <c r="F259" s="308">
        <v>0</v>
      </c>
      <c r="G259" s="308">
        <v>0</v>
      </c>
      <c r="H259" s="295">
        <v>21783.72</v>
      </c>
      <c r="I259" s="295">
        <v>0</v>
      </c>
      <c r="J259" s="295">
        <v>0</v>
      </c>
      <c r="K259" s="295">
        <v>21783.72</v>
      </c>
      <c r="L259" s="295">
        <v>170.29</v>
      </c>
      <c r="M259" s="295">
        <v>0</v>
      </c>
      <c r="N259" s="295">
        <v>0</v>
      </c>
      <c r="O259" s="295">
        <v>170.29</v>
      </c>
      <c r="P259" s="295">
        <v>0</v>
      </c>
      <c r="Q259" s="295">
        <v>0</v>
      </c>
      <c r="R259" s="295">
        <v>21613.43</v>
      </c>
      <c r="S259" s="295">
        <v>0</v>
      </c>
      <c r="T259" s="295">
        <v>192.24</v>
      </c>
      <c r="U259" s="295">
        <v>0</v>
      </c>
      <c r="V259" s="295">
        <v>0</v>
      </c>
      <c r="W259" s="295">
        <v>192.24</v>
      </c>
      <c r="X259" s="295">
        <v>0</v>
      </c>
      <c r="Y259" s="295">
        <v>0</v>
      </c>
      <c r="Z259" s="295">
        <v>0</v>
      </c>
      <c r="AA259" s="295">
        <v>7.94</v>
      </c>
      <c r="AB259" s="295">
        <v>0</v>
      </c>
      <c r="AC259" s="295">
        <v>0</v>
      </c>
      <c r="AD259" s="295">
        <v>0</v>
      </c>
      <c r="AE259" s="295">
        <v>0</v>
      </c>
      <c r="AF259" s="295">
        <v>-14.25</v>
      </c>
      <c r="AG259" s="295">
        <v>18.52</v>
      </c>
      <c r="AH259" s="295">
        <v>51.16</v>
      </c>
      <c r="AI259" s="295">
        <v>0</v>
      </c>
      <c r="AJ259" s="295">
        <v>0</v>
      </c>
      <c r="AK259" s="295">
        <v>0</v>
      </c>
      <c r="AL259" s="295">
        <v>0</v>
      </c>
      <c r="AM259" s="295">
        <v>0</v>
      </c>
      <c r="AN259" s="295">
        <v>0</v>
      </c>
      <c r="AO259" s="295">
        <v>0</v>
      </c>
      <c r="AP259" s="295">
        <v>38.93</v>
      </c>
      <c r="AQ259" s="295">
        <v>0</v>
      </c>
      <c r="AR259" s="295">
        <v>17.899999999999999</v>
      </c>
      <c r="AS259" s="295">
        <v>0</v>
      </c>
      <c r="AT259" s="295">
        <f t="shared" ref="AT259:AT322" si="4">AQ259-AR259-AS259+AP259+AO259+AN259+AL259+AI259+AH259+AG259+AF259+AA259+W259+V259+Q259+P259+O259+N259-J259</f>
        <v>446.92999999999995</v>
      </c>
      <c r="AU259" s="295">
        <v>0</v>
      </c>
      <c r="AV259" s="295">
        <v>0</v>
      </c>
      <c r="AW259" s="296">
        <v>85</v>
      </c>
      <c r="AX259" s="296">
        <v>300</v>
      </c>
      <c r="AY259" s="295">
        <v>251947.75</v>
      </c>
      <c r="AZ259" s="295">
        <v>38136.28</v>
      </c>
      <c r="BA259" s="294">
        <v>54.425429999999999</v>
      </c>
      <c r="BB259" s="294">
        <v>30.8451747659945</v>
      </c>
      <c r="BC259" s="294">
        <v>10.59</v>
      </c>
      <c r="BD259" s="294"/>
      <c r="BE259" s="293" t="s">
        <v>4204</v>
      </c>
      <c r="BF259" s="291"/>
      <c r="BG259" s="293" t="s">
        <v>320</v>
      </c>
      <c r="BH259" s="293" t="s">
        <v>181</v>
      </c>
      <c r="BI259" s="293" t="s">
        <v>462</v>
      </c>
      <c r="BJ259" s="293" t="s">
        <v>103</v>
      </c>
      <c r="BK259" s="292" t="s">
        <v>175</v>
      </c>
      <c r="BL259" s="294">
        <v>169256.84521927999</v>
      </c>
      <c r="BM259" s="292" t="s">
        <v>309</v>
      </c>
      <c r="BN259" s="294"/>
      <c r="BO259" s="297">
        <v>38638</v>
      </c>
      <c r="BP259" s="297">
        <v>47769</v>
      </c>
      <c r="BQ259" s="297" t="s">
        <v>4757</v>
      </c>
      <c r="BR259" s="297" t="s">
        <v>4764</v>
      </c>
      <c r="BS259" s="297">
        <v>38638</v>
      </c>
      <c r="BT259" s="297">
        <v>47769</v>
      </c>
      <c r="BU259" s="294">
        <v>0</v>
      </c>
      <c r="BV259" s="294">
        <v>7.94</v>
      </c>
      <c r="BW259" s="294">
        <v>0</v>
      </c>
    </row>
    <row r="260" spans="1:75" s="289" customFormat="1" ht="18.2" customHeight="1" x14ac:dyDescent="0.15">
      <c r="A260" s="298">
        <v>258</v>
      </c>
      <c r="B260" s="299" t="s">
        <v>305</v>
      </c>
      <c r="C260" s="299" t="s">
        <v>306</v>
      </c>
      <c r="D260" s="313">
        <v>45170</v>
      </c>
      <c r="E260" s="300" t="s">
        <v>1363</v>
      </c>
      <c r="F260" s="309">
        <v>0</v>
      </c>
      <c r="G260" s="309">
        <v>0</v>
      </c>
      <c r="H260" s="302">
        <v>18895.97</v>
      </c>
      <c r="I260" s="302">
        <v>0</v>
      </c>
      <c r="J260" s="302">
        <v>0</v>
      </c>
      <c r="K260" s="302">
        <v>18895.97</v>
      </c>
      <c r="L260" s="302">
        <v>147.74</v>
      </c>
      <c r="M260" s="302">
        <v>0</v>
      </c>
      <c r="N260" s="302">
        <v>0</v>
      </c>
      <c r="O260" s="302">
        <v>147.74</v>
      </c>
      <c r="P260" s="302">
        <v>0</v>
      </c>
      <c r="Q260" s="302">
        <v>0</v>
      </c>
      <c r="R260" s="302">
        <v>18748.23</v>
      </c>
      <c r="S260" s="302">
        <v>0</v>
      </c>
      <c r="T260" s="302">
        <v>166.76</v>
      </c>
      <c r="U260" s="302">
        <v>0</v>
      </c>
      <c r="V260" s="302">
        <v>0</v>
      </c>
      <c r="W260" s="302">
        <v>166.76</v>
      </c>
      <c r="X260" s="302">
        <v>0</v>
      </c>
      <c r="Y260" s="302">
        <v>0</v>
      </c>
      <c r="Z260" s="302">
        <v>0</v>
      </c>
      <c r="AA260" s="302">
        <v>6.88</v>
      </c>
      <c r="AB260" s="302">
        <v>0</v>
      </c>
      <c r="AC260" s="302">
        <v>0</v>
      </c>
      <c r="AD260" s="302">
        <v>0</v>
      </c>
      <c r="AE260" s="302">
        <v>0</v>
      </c>
      <c r="AF260" s="302">
        <v>-14.42</v>
      </c>
      <c r="AG260" s="302">
        <v>16.07</v>
      </c>
      <c r="AH260" s="302">
        <v>48.84</v>
      </c>
      <c r="AI260" s="302">
        <v>0</v>
      </c>
      <c r="AJ260" s="302">
        <v>0</v>
      </c>
      <c r="AK260" s="302">
        <v>0</v>
      </c>
      <c r="AL260" s="302">
        <v>0</v>
      </c>
      <c r="AM260" s="302">
        <v>0</v>
      </c>
      <c r="AN260" s="302">
        <v>0</v>
      </c>
      <c r="AO260" s="302">
        <v>0</v>
      </c>
      <c r="AP260" s="302">
        <v>1.1000000000000001</v>
      </c>
      <c r="AQ260" s="302">
        <v>0</v>
      </c>
      <c r="AR260" s="302">
        <v>0.1</v>
      </c>
      <c r="AS260" s="302">
        <v>0</v>
      </c>
      <c r="AT260" s="295">
        <f t="shared" si="4"/>
        <v>372.87</v>
      </c>
      <c r="AU260" s="302">
        <v>0</v>
      </c>
      <c r="AV260" s="302">
        <v>0</v>
      </c>
      <c r="AW260" s="303">
        <v>85</v>
      </c>
      <c r="AX260" s="303">
        <v>300</v>
      </c>
      <c r="AY260" s="302">
        <v>326998.42</v>
      </c>
      <c r="AZ260" s="302">
        <v>33083.5</v>
      </c>
      <c r="BA260" s="301">
        <v>36.379520999999997</v>
      </c>
      <c r="BB260" s="301">
        <v>20.616066226301001</v>
      </c>
      <c r="BC260" s="301">
        <v>10.59</v>
      </c>
      <c r="BD260" s="301"/>
      <c r="BE260" s="300" t="s">
        <v>4204</v>
      </c>
      <c r="BF260" s="298"/>
      <c r="BG260" s="300" t="s">
        <v>315</v>
      </c>
      <c r="BH260" s="300" t="s">
        <v>179</v>
      </c>
      <c r="BI260" s="300" t="s">
        <v>510</v>
      </c>
      <c r="BJ260" s="300" t="s">
        <v>103</v>
      </c>
      <c r="BK260" s="299" t="s">
        <v>175</v>
      </c>
      <c r="BL260" s="301">
        <v>146819.18896008001</v>
      </c>
      <c r="BM260" s="299" t="s">
        <v>309</v>
      </c>
      <c r="BN260" s="301"/>
      <c r="BO260" s="304">
        <v>38639</v>
      </c>
      <c r="BP260" s="304">
        <v>47770</v>
      </c>
      <c r="BQ260" s="297" t="s">
        <v>4757</v>
      </c>
      <c r="BR260" s="297" t="s">
        <v>4764</v>
      </c>
      <c r="BS260" s="297">
        <v>38639</v>
      </c>
      <c r="BT260" s="297">
        <v>47770</v>
      </c>
      <c r="BU260" s="301">
        <v>0</v>
      </c>
      <c r="BV260" s="301">
        <v>6.88</v>
      </c>
      <c r="BW260" s="301">
        <v>0</v>
      </c>
    </row>
    <row r="261" spans="1:75" s="289" customFormat="1" ht="18.2" customHeight="1" x14ac:dyDescent="0.15">
      <c r="A261" s="291">
        <v>259</v>
      </c>
      <c r="B261" s="292" t="s">
        <v>305</v>
      </c>
      <c r="C261" s="292" t="s">
        <v>306</v>
      </c>
      <c r="D261" s="312">
        <v>45170</v>
      </c>
      <c r="E261" s="293" t="s">
        <v>1364</v>
      </c>
      <c r="F261" s="308">
        <v>0</v>
      </c>
      <c r="G261" s="308">
        <v>0</v>
      </c>
      <c r="H261" s="295">
        <v>18508.11</v>
      </c>
      <c r="I261" s="295">
        <v>0</v>
      </c>
      <c r="J261" s="295">
        <v>0</v>
      </c>
      <c r="K261" s="295">
        <v>18508.11</v>
      </c>
      <c r="L261" s="295">
        <v>144.68</v>
      </c>
      <c r="M261" s="295">
        <v>0</v>
      </c>
      <c r="N261" s="295">
        <v>0</v>
      </c>
      <c r="O261" s="295">
        <v>144.68</v>
      </c>
      <c r="P261" s="295">
        <v>0</v>
      </c>
      <c r="Q261" s="295">
        <v>0</v>
      </c>
      <c r="R261" s="295">
        <v>18363.43</v>
      </c>
      <c r="S261" s="295">
        <v>0</v>
      </c>
      <c r="T261" s="295">
        <v>163.33000000000001</v>
      </c>
      <c r="U261" s="295">
        <v>0</v>
      </c>
      <c r="V261" s="295">
        <v>0</v>
      </c>
      <c r="W261" s="295">
        <v>163.33000000000001</v>
      </c>
      <c r="X261" s="295">
        <v>0</v>
      </c>
      <c r="Y261" s="295">
        <v>0</v>
      </c>
      <c r="Z261" s="295">
        <v>0</v>
      </c>
      <c r="AA261" s="295">
        <v>6.74</v>
      </c>
      <c r="AB261" s="295">
        <v>0</v>
      </c>
      <c r="AC261" s="295">
        <v>0</v>
      </c>
      <c r="AD261" s="295">
        <v>0</v>
      </c>
      <c r="AE261" s="295">
        <v>0</v>
      </c>
      <c r="AF261" s="295">
        <v>-13.61</v>
      </c>
      <c r="AG261" s="295">
        <v>15.74</v>
      </c>
      <c r="AH261" s="295">
        <v>45.77</v>
      </c>
      <c r="AI261" s="295">
        <v>0</v>
      </c>
      <c r="AJ261" s="295">
        <v>0</v>
      </c>
      <c r="AK261" s="295">
        <v>0</v>
      </c>
      <c r="AL261" s="295">
        <v>0</v>
      </c>
      <c r="AM261" s="295">
        <v>0</v>
      </c>
      <c r="AN261" s="295">
        <v>0</v>
      </c>
      <c r="AO261" s="295">
        <v>0</v>
      </c>
      <c r="AP261" s="295">
        <v>0.04</v>
      </c>
      <c r="AQ261" s="295">
        <v>0</v>
      </c>
      <c r="AR261" s="295">
        <v>0.03</v>
      </c>
      <c r="AS261" s="295">
        <v>0</v>
      </c>
      <c r="AT261" s="295">
        <f t="shared" si="4"/>
        <v>362.66</v>
      </c>
      <c r="AU261" s="295">
        <v>0</v>
      </c>
      <c r="AV261" s="295">
        <v>0</v>
      </c>
      <c r="AW261" s="296">
        <v>85</v>
      </c>
      <c r="AX261" s="296">
        <v>300</v>
      </c>
      <c r="AY261" s="295">
        <v>269998.37</v>
      </c>
      <c r="AZ261" s="295">
        <v>32401.1</v>
      </c>
      <c r="BA261" s="294">
        <v>43.103191000000002</v>
      </c>
      <c r="BB261" s="294">
        <v>24.428875275997701</v>
      </c>
      <c r="BC261" s="294">
        <v>10.59</v>
      </c>
      <c r="BD261" s="294"/>
      <c r="BE261" s="293" t="s">
        <v>4204</v>
      </c>
      <c r="BF261" s="291"/>
      <c r="BG261" s="293" t="s">
        <v>312</v>
      </c>
      <c r="BH261" s="293" t="s">
        <v>201</v>
      </c>
      <c r="BI261" s="293" t="s">
        <v>354</v>
      </c>
      <c r="BJ261" s="293" t="s">
        <v>103</v>
      </c>
      <c r="BK261" s="292" t="s">
        <v>175</v>
      </c>
      <c r="BL261" s="294">
        <v>143805.78321928001</v>
      </c>
      <c r="BM261" s="292" t="s">
        <v>309</v>
      </c>
      <c r="BN261" s="294"/>
      <c r="BO261" s="297">
        <v>38631</v>
      </c>
      <c r="BP261" s="297">
        <v>47762</v>
      </c>
      <c r="BQ261" s="297" t="s">
        <v>4757</v>
      </c>
      <c r="BR261" s="297" t="s">
        <v>4764</v>
      </c>
      <c r="BS261" s="297">
        <v>38631</v>
      </c>
      <c r="BT261" s="297">
        <v>47762</v>
      </c>
      <c r="BU261" s="294">
        <v>0</v>
      </c>
      <c r="BV261" s="294">
        <v>6.74</v>
      </c>
      <c r="BW261" s="294">
        <v>0</v>
      </c>
    </row>
    <row r="262" spans="1:75" s="289" customFormat="1" ht="18.2" customHeight="1" x14ac:dyDescent="0.15">
      <c r="A262" s="298">
        <v>260</v>
      </c>
      <c r="B262" s="299" t="s">
        <v>305</v>
      </c>
      <c r="C262" s="299" t="s">
        <v>306</v>
      </c>
      <c r="D262" s="313">
        <v>45170</v>
      </c>
      <c r="E262" s="300" t="s">
        <v>1365</v>
      </c>
      <c r="F262" s="309">
        <v>1</v>
      </c>
      <c r="G262" s="309">
        <v>0</v>
      </c>
      <c r="H262" s="302">
        <v>27793.119999999999</v>
      </c>
      <c r="I262" s="302">
        <v>0</v>
      </c>
      <c r="J262" s="302">
        <v>0</v>
      </c>
      <c r="K262" s="302">
        <v>27793.119999999999</v>
      </c>
      <c r="L262" s="302">
        <v>217.27</v>
      </c>
      <c r="M262" s="302">
        <v>0</v>
      </c>
      <c r="N262" s="302">
        <v>0</v>
      </c>
      <c r="O262" s="302">
        <v>202.98</v>
      </c>
      <c r="P262" s="302">
        <v>0</v>
      </c>
      <c r="Q262" s="302">
        <v>0</v>
      </c>
      <c r="R262" s="302">
        <v>27590.14</v>
      </c>
      <c r="S262" s="302">
        <v>0</v>
      </c>
      <c r="T262" s="302">
        <v>245.27</v>
      </c>
      <c r="U262" s="302">
        <v>0</v>
      </c>
      <c r="V262" s="302">
        <v>0</v>
      </c>
      <c r="W262" s="302">
        <v>245.27</v>
      </c>
      <c r="X262" s="302">
        <v>0</v>
      </c>
      <c r="Y262" s="302">
        <v>0</v>
      </c>
      <c r="Z262" s="302">
        <v>0</v>
      </c>
      <c r="AA262" s="302">
        <v>10.130000000000001</v>
      </c>
      <c r="AB262" s="302">
        <v>0</v>
      </c>
      <c r="AC262" s="302">
        <v>0</v>
      </c>
      <c r="AD262" s="302">
        <v>0</v>
      </c>
      <c r="AE262" s="302">
        <v>0</v>
      </c>
      <c r="AF262" s="302">
        <v>-18.72</v>
      </c>
      <c r="AG262" s="302">
        <v>23.63</v>
      </c>
      <c r="AH262" s="302">
        <v>65.42</v>
      </c>
      <c r="AI262" s="302">
        <v>0</v>
      </c>
      <c r="AJ262" s="302">
        <v>0</v>
      </c>
      <c r="AK262" s="302">
        <v>0</v>
      </c>
      <c r="AL262" s="302">
        <v>0</v>
      </c>
      <c r="AM262" s="302">
        <v>0</v>
      </c>
      <c r="AN262" s="302">
        <v>0</v>
      </c>
      <c r="AO262" s="302">
        <v>0</v>
      </c>
      <c r="AP262" s="302">
        <v>0</v>
      </c>
      <c r="AQ262" s="302">
        <v>0</v>
      </c>
      <c r="AR262" s="302">
        <v>81.78</v>
      </c>
      <c r="AS262" s="302">
        <v>0</v>
      </c>
      <c r="AT262" s="295">
        <f t="shared" si="4"/>
        <v>446.93</v>
      </c>
      <c r="AU262" s="302">
        <v>14.29</v>
      </c>
      <c r="AV262" s="302">
        <v>0</v>
      </c>
      <c r="AW262" s="303">
        <v>85</v>
      </c>
      <c r="AX262" s="303">
        <v>300</v>
      </c>
      <c r="AY262" s="302">
        <v>325000.2</v>
      </c>
      <c r="AZ262" s="302">
        <v>48656.81</v>
      </c>
      <c r="BA262" s="301">
        <v>53.846122000000001</v>
      </c>
      <c r="BB262" s="301">
        <v>30.532664275300402</v>
      </c>
      <c r="BC262" s="301">
        <v>10.59</v>
      </c>
      <c r="BD262" s="301"/>
      <c r="BE262" s="300" t="s">
        <v>4204</v>
      </c>
      <c r="BF262" s="298"/>
      <c r="BG262" s="300" t="s">
        <v>312</v>
      </c>
      <c r="BH262" s="300" t="s">
        <v>340</v>
      </c>
      <c r="BI262" s="300" t="s">
        <v>341</v>
      </c>
      <c r="BJ262" s="300" t="s">
        <v>177</v>
      </c>
      <c r="BK262" s="299" t="s">
        <v>175</v>
      </c>
      <c r="BL262" s="301">
        <v>216061.03499344</v>
      </c>
      <c r="BM262" s="299" t="s">
        <v>309</v>
      </c>
      <c r="BN262" s="301"/>
      <c r="BO262" s="304">
        <v>38645</v>
      </c>
      <c r="BP262" s="304">
        <v>47776</v>
      </c>
      <c r="BQ262" s="297" t="s">
        <v>939</v>
      </c>
      <c r="BR262" s="297" t="s">
        <v>4783</v>
      </c>
      <c r="BS262" s="297">
        <v>38645</v>
      </c>
      <c r="BT262" s="297">
        <v>47776</v>
      </c>
      <c r="BU262" s="301">
        <v>0</v>
      </c>
      <c r="BV262" s="301">
        <v>10.130000000000001</v>
      </c>
      <c r="BW262" s="301">
        <v>0</v>
      </c>
    </row>
    <row r="263" spans="1:75" s="289" customFormat="1" ht="18.2" customHeight="1" x14ac:dyDescent="0.15">
      <c r="A263" s="291">
        <v>261</v>
      </c>
      <c r="B263" s="292" t="s">
        <v>305</v>
      </c>
      <c r="C263" s="292" t="s">
        <v>306</v>
      </c>
      <c r="D263" s="312">
        <v>45170</v>
      </c>
      <c r="E263" s="293" t="s">
        <v>1366</v>
      </c>
      <c r="F263" s="308">
        <v>131</v>
      </c>
      <c r="G263" s="308">
        <v>130</v>
      </c>
      <c r="H263" s="295">
        <v>20053.62</v>
      </c>
      <c r="I263" s="295">
        <v>12092.19</v>
      </c>
      <c r="J263" s="295">
        <v>0</v>
      </c>
      <c r="K263" s="295">
        <v>32145.81</v>
      </c>
      <c r="L263" s="295">
        <v>156.72999999999999</v>
      </c>
      <c r="M263" s="295">
        <v>0</v>
      </c>
      <c r="N263" s="295">
        <v>0</v>
      </c>
      <c r="O263" s="295">
        <v>0</v>
      </c>
      <c r="P263" s="295">
        <v>0</v>
      </c>
      <c r="Q263" s="295">
        <v>0</v>
      </c>
      <c r="R263" s="295">
        <v>32145.81</v>
      </c>
      <c r="S263" s="295">
        <v>31286.9</v>
      </c>
      <c r="T263" s="295">
        <v>176.97</v>
      </c>
      <c r="U263" s="295">
        <v>0</v>
      </c>
      <c r="V263" s="295">
        <v>0</v>
      </c>
      <c r="W263" s="295">
        <v>0</v>
      </c>
      <c r="X263" s="295">
        <v>0</v>
      </c>
      <c r="Y263" s="295">
        <v>0</v>
      </c>
      <c r="Z263" s="295">
        <v>31463.87</v>
      </c>
      <c r="AA263" s="295">
        <v>0</v>
      </c>
      <c r="AB263" s="295">
        <v>0</v>
      </c>
      <c r="AC263" s="295">
        <v>0</v>
      </c>
      <c r="AD263" s="295">
        <v>0</v>
      </c>
      <c r="AE263" s="295">
        <v>0</v>
      </c>
      <c r="AF263" s="295">
        <v>0</v>
      </c>
      <c r="AG263" s="295">
        <v>0</v>
      </c>
      <c r="AH263" s="295">
        <v>0</v>
      </c>
      <c r="AI263" s="295">
        <v>0</v>
      </c>
      <c r="AJ263" s="295">
        <v>0</v>
      </c>
      <c r="AK263" s="295">
        <v>0</v>
      </c>
      <c r="AL263" s="295">
        <v>0</v>
      </c>
      <c r="AM263" s="295">
        <v>0</v>
      </c>
      <c r="AN263" s="295">
        <v>0</v>
      </c>
      <c r="AO263" s="295">
        <v>0</v>
      </c>
      <c r="AP263" s="295">
        <v>0</v>
      </c>
      <c r="AQ263" s="295">
        <v>0</v>
      </c>
      <c r="AR263" s="295">
        <v>0</v>
      </c>
      <c r="AS263" s="295">
        <v>0</v>
      </c>
      <c r="AT263" s="295">
        <f t="shared" si="4"/>
        <v>0</v>
      </c>
      <c r="AU263" s="295">
        <v>12248.92</v>
      </c>
      <c r="AV263" s="295">
        <v>31463.87</v>
      </c>
      <c r="AW263" s="296">
        <v>85</v>
      </c>
      <c r="AX263" s="296">
        <v>300</v>
      </c>
      <c r="AY263" s="295">
        <v>262001.4</v>
      </c>
      <c r="AZ263" s="295">
        <v>35103.81</v>
      </c>
      <c r="BA263" s="294">
        <v>48.209519999999998</v>
      </c>
      <c r="BB263" s="294">
        <v>44.1471757655708</v>
      </c>
      <c r="BC263" s="294">
        <v>10.59</v>
      </c>
      <c r="BD263" s="294"/>
      <c r="BE263" s="293" t="s">
        <v>4204</v>
      </c>
      <c r="BF263" s="291"/>
      <c r="BG263" s="293" t="s">
        <v>315</v>
      </c>
      <c r="BH263" s="293" t="s">
        <v>192</v>
      </c>
      <c r="BI263" s="293" t="s">
        <v>367</v>
      </c>
      <c r="BJ263" s="293" t="s">
        <v>4205</v>
      </c>
      <c r="BK263" s="292" t="s">
        <v>175</v>
      </c>
      <c r="BL263" s="294">
        <v>251736.92410775999</v>
      </c>
      <c r="BM263" s="292" t="s">
        <v>309</v>
      </c>
      <c r="BN263" s="294"/>
      <c r="BO263" s="297">
        <v>38652</v>
      </c>
      <c r="BP263" s="297">
        <v>47783</v>
      </c>
      <c r="BQ263" s="297" t="s">
        <v>4259</v>
      </c>
      <c r="BR263" s="297" t="s">
        <v>4770</v>
      </c>
      <c r="BS263" s="297">
        <v>38652</v>
      </c>
      <c r="BT263" s="297">
        <v>47783</v>
      </c>
      <c r="BU263" s="294">
        <v>9447.1</v>
      </c>
      <c r="BV263" s="294">
        <v>7.3</v>
      </c>
      <c r="BW263" s="294">
        <v>0</v>
      </c>
    </row>
    <row r="264" spans="1:75" s="289" customFormat="1" ht="18.2" customHeight="1" x14ac:dyDescent="0.15">
      <c r="A264" s="298">
        <v>262</v>
      </c>
      <c r="B264" s="299" t="s">
        <v>305</v>
      </c>
      <c r="C264" s="299" t="s">
        <v>306</v>
      </c>
      <c r="D264" s="313">
        <v>45170</v>
      </c>
      <c r="E264" s="300" t="s">
        <v>1367</v>
      </c>
      <c r="F264" s="309">
        <v>0</v>
      </c>
      <c r="G264" s="309">
        <v>0</v>
      </c>
      <c r="H264" s="302">
        <v>6872.64</v>
      </c>
      <c r="I264" s="302">
        <v>0</v>
      </c>
      <c r="J264" s="302">
        <v>0</v>
      </c>
      <c r="K264" s="302">
        <v>6872.64</v>
      </c>
      <c r="L264" s="302">
        <v>660.32</v>
      </c>
      <c r="M264" s="302">
        <v>0</v>
      </c>
      <c r="N264" s="302">
        <v>0</v>
      </c>
      <c r="O264" s="302">
        <v>660.32</v>
      </c>
      <c r="P264" s="302">
        <v>0</v>
      </c>
      <c r="Q264" s="302">
        <v>0</v>
      </c>
      <c r="R264" s="302">
        <v>6212.32</v>
      </c>
      <c r="S264" s="302">
        <v>0</v>
      </c>
      <c r="T264" s="302">
        <v>60.65</v>
      </c>
      <c r="U264" s="302">
        <v>0</v>
      </c>
      <c r="V264" s="302">
        <v>0</v>
      </c>
      <c r="W264" s="302">
        <v>60.65</v>
      </c>
      <c r="X264" s="302">
        <v>0</v>
      </c>
      <c r="Y264" s="302">
        <v>0</v>
      </c>
      <c r="Z264" s="302">
        <v>0</v>
      </c>
      <c r="AA264" s="302">
        <v>15.78</v>
      </c>
      <c r="AB264" s="302">
        <v>0</v>
      </c>
      <c r="AC264" s="302">
        <v>0</v>
      </c>
      <c r="AD264" s="302">
        <v>0</v>
      </c>
      <c r="AE264" s="302">
        <v>0</v>
      </c>
      <c r="AF264" s="302">
        <v>-26.48</v>
      </c>
      <c r="AG264" s="302">
        <v>36.840000000000003</v>
      </c>
      <c r="AH264" s="302">
        <v>98.77</v>
      </c>
      <c r="AI264" s="302">
        <v>0</v>
      </c>
      <c r="AJ264" s="302">
        <v>0</v>
      </c>
      <c r="AK264" s="302">
        <v>0</v>
      </c>
      <c r="AL264" s="302">
        <v>0</v>
      </c>
      <c r="AM264" s="302">
        <v>0</v>
      </c>
      <c r="AN264" s="302">
        <v>0</v>
      </c>
      <c r="AO264" s="302">
        <v>0</v>
      </c>
      <c r="AP264" s="302">
        <v>0.11</v>
      </c>
      <c r="AQ264" s="302">
        <v>0</v>
      </c>
      <c r="AR264" s="302">
        <v>0</v>
      </c>
      <c r="AS264" s="302">
        <v>0</v>
      </c>
      <c r="AT264" s="295">
        <f t="shared" si="4"/>
        <v>845.99</v>
      </c>
      <c r="AU264" s="302">
        <v>0</v>
      </c>
      <c r="AV264" s="302">
        <v>0</v>
      </c>
      <c r="AW264" s="303">
        <v>86</v>
      </c>
      <c r="AX264" s="303">
        <v>300</v>
      </c>
      <c r="AY264" s="302">
        <v>428999.64</v>
      </c>
      <c r="AZ264" s="302">
        <v>75842.53</v>
      </c>
      <c r="BA264" s="301">
        <v>63.656616999999997</v>
      </c>
      <c r="BB264" s="301">
        <v>5.2141624880056101</v>
      </c>
      <c r="BC264" s="301">
        <v>10.59</v>
      </c>
      <c r="BD264" s="301"/>
      <c r="BE264" s="300" t="s">
        <v>4204</v>
      </c>
      <c r="BF264" s="298"/>
      <c r="BG264" s="300" t="s">
        <v>315</v>
      </c>
      <c r="BH264" s="300" t="s">
        <v>183</v>
      </c>
      <c r="BI264" s="300" t="s">
        <v>378</v>
      </c>
      <c r="BJ264" s="300" t="s">
        <v>103</v>
      </c>
      <c r="BK264" s="299" t="s">
        <v>175</v>
      </c>
      <c r="BL264" s="301">
        <v>48649.274302719998</v>
      </c>
      <c r="BM264" s="299" t="s">
        <v>309</v>
      </c>
      <c r="BN264" s="301"/>
      <c r="BO264" s="304">
        <v>38658</v>
      </c>
      <c r="BP264" s="304">
        <v>47789</v>
      </c>
      <c r="BQ264" s="297" t="s">
        <v>4757</v>
      </c>
      <c r="BR264" s="297" t="s">
        <v>4764</v>
      </c>
      <c r="BS264" s="297">
        <v>38658</v>
      </c>
      <c r="BT264" s="297">
        <v>47789</v>
      </c>
      <c r="BU264" s="301">
        <v>0</v>
      </c>
      <c r="BV264" s="301">
        <v>15.78</v>
      </c>
      <c r="BW264" s="301">
        <v>0</v>
      </c>
    </row>
    <row r="265" spans="1:75" s="289" customFormat="1" ht="18.2" customHeight="1" x14ac:dyDescent="0.15">
      <c r="A265" s="291">
        <v>263</v>
      </c>
      <c r="B265" s="292" t="s">
        <v>305</v>
      </c>
      <c r="C265" s="292" t="s">
        <v>306</v>
      </c>
      <c r="D265" s="312">
        <v>45170</v>
      </c>
      <c r="E265" s="293" t="s">
        <v>1368</v>
      </c>
      <c r="F265" s="308">
        <v>0</v>
      </c>
      <c r="G265" s="308">
        <v>0</v>
      </c>
      <c r="H265" s="295">
        <v>19183.82</v>
      </c>
      <c r="I265" s="295">
        <v>0</v>
      </c>
      <c r="J265" s="295">
        <v>0</v>
      </c>
      <c r="K265" s="295">
        <v>19183.82</v>
      </c>
      <c r="L265" s="295">
        <v>147.47</v>
      </c>
      <c r="M265" s="295">
        <v>0</v>
      </c>
      <c r="N265" s="295">
        <v>0</v>
      </c>
      <c r="O265" s="295">
        <v>147.47</v>
      </c>
      <c r="P265" s="295">
        <v>0</v>
      </c>
      <c r="Q265" s="295">
        <v>0</v>
      </c>
      <c r="R265" s="295">
        <v>19036.349999999999</v>
      </c>
      <c r="S265" s="295">
        <v>0</v>
      </c>
      <c r="T265" s="295">
        <v>169.3</v>
      </c>
      <c r="U265" s="295">
        <v>0</v>
      </c>
      <c r="V265" s="295">
        <v>0</v>
      </c>
      <c r="W265" s="295">
        <v>169.3</v>
      </c>
      <c r="X265" s="295">
        <v>0</v>
      </c>
      <c r="Y265" s="295">
        <v>0</v>
      </c>
      <c r="Z265" s="295">
        <v>0</v>
      </c>
      <c r="AA265" s="295">
        <v>6.93</v>
      </c>
      <c r="AB265" s="295">
        <v>0</v>
      </c>
      <c r="AC265" s="295">
        <v>0</v>
      </c>
      <c r="AD265" s="295">
        <v>0</v>
      </c>
      <c r="AE265" s="295">
        <v>0</v>
      </c>
      <c r="AF265" s="295">
        <v>-14.51</v>
      </c>
      <c r="AG265" s="295">
        <v>16.190000000000001</v>
      </c>
      <c r="AH265" s="295">
        <v>50.69</v>
      </c>
      <c r="AI265" s="295">
        <v>0</v>
      </c>
      <c r="AJ265" s="295">
        <v>0</v>
      </c>
      <c r="AK265" s="295">
        <v>0</v>
      </c>
      <c r="AL265" s="295">
        <v>0</v>
      </c>
      <c r="AM265" s="295">
        <v>0</v>
      </c>
      <c r="AN265" s="295">
        <v>0</v>
      </c>
      <c r="AO265" s="295">
        <v>0</v>
      </c>
      <c r="AP265" s="295">
        <v>8.43</v>
      </c>
      <c r="AQ265" s="295">
        <v>0</v>
      </c>
      <c r="AR265" s="295">
        <v>1.41</v>
      </c>
      <c r="AS265" s="295">
        <v>0</v>
      </c>
      <c r="AT265" s="295">
        <f t="shared" si="4"/>
        <v>383.09000000000003</v>
      </c>
      <c r="AU265" s="295">
        <v>0</v>
      </c>
      <c r="AV265" s="295">
        <v>0</v>
      </c>
      <c r="AW265" s="296">
        <v>86</v>
      </c>
      <c r="AX265" s="296">
        <v>300</v>
      </c>
      <c r="AY265" s="295">
        <v>365999.2</v>
      </c>
      <c r="AZ265" s="295">
        <v>33322.89</v>
      </c>
      <c r="BA265" s="294">
        <v>32.786954000000001</v>
      </c>
      <c r="BB265" s="294">
        <v>18.7301861206486</v>
      </c>
      <c r="BC265" s="294">
        <v>10.59</v>
      </c>
      <c r="BD265" s="294"/>
      <c r="BE265" s="293" t="s">
        <v>4204</v>
      </c>
      <c r="BF265" s="291"/>
      <c r="BG265" s="293" t="s">
        <v>315</v>
      </c>
      <c r="BH265" s="293" t="s">
        <v>179</v>
      </c>
      <c r="BI265" s="293" t="s">
        <v>363</v>
      </c>
      <c r="BJ265" s="293" t="s">
        <v>103</v>
      </c>
      <c r="BK265" s="292" t="s">
        <v>175</v>
      </c>
      <c r="BL265" s="294">
        <v>149075.48433959999</v>
      </c>
      <c r="BM265" s="292" t="s">
        <v>309</v>
      </c>
      <c r="BN265" s="294"/>
      <c r="BO265" s="297">
        <v>38659</v>
      </c>
      <c r="BP265" s="297">
        <v>47790</v>
      </c>
      <c r="BQ265" s="297" t="s">
        <v>4757</v>
      </c>
      <c r="BR265" s="297" t="s">
        <v>4764</v>
      </c>
      <c r="BS265" s="297">
        <v>38659</v>
      </c>
      <c r="BT265" s="297">
        <v>47790</v>
      </c>
      <c r="BU265" s="294">
        <v>0</v>
      </c>
      <c r="BV265" s="294">
        <v>6.93</v>
      </c>
      <c r="BW265" s="294">
        <v>0</v>
      </c>
    </row>
    <row r="266" spans="1:75" s="289" customFormat="1" ht="18.2" customHeight="1" x14ac:dyDescent="0.15">
      <c r="A266" s="298">
        <v>264</v>
      </c>
      <c r="B266" s="299" t="s">
        <v>305</v>
      </c>
      <c r="C266" s="299" t="s">
        <v>306</v>
      </c>
      <c r="D266" s="313">
        <v>45170</v>
      </c>
      <c r="E266" s="300" t="s">
        <v>1369</v>
      </c>
      <c r="F266" s="309">
        <v>0</v>
      </c>
      <c r="G266" s="309">
        <v>0</v>
      </c>
      <c r="H266" s="302">
        <v>15748.01</v>
      </c>
      <c r="I266" s="302">
        <v>0</v>
      </c>
      <c r="J266" s="302">
        <v>0</v>
      </c>
      <c r="K266" s="302">
        <v>15748.01</v>
      </c>
      <c r="L266" s="302">
        <v>121.08</v>
      </c>
      <c r="M266" s="302">
        <v>0</v>
      </c>
      <c r="N266" s="302">
        <v>0</v>
      </c>
      <c r="O266" s="302">
        <v>121.08</v>
      </c>
      <c r="P266" s="302">
        <v>0</v>
      </c>
      <c r="Q266" s="302">
        <v>0</v>
      </c>
      <c r="R266" s="302">
        <v>15626.93</v>
      </c>
      <c r="S266" s="302">
        <v>0</v>
      </c>
      <c r="T266" s="302">
        <v>138.97999999999999</v>
      </c>
      <c r="U266" s="302">
        <v>0</v>
      </c>
      <c r="V266" s="302">
        <v>0</v>
      </c>
      <c r="W266" s="302">
        <v>138.97999999999999</v>
      </c>
      <c r="X266" s="302">
        <v>0</v>
      </c>
      <c r="Y266" s="302">
        <v>0</v>
      </c>
      <c r="Z266" s="302">
        <v>0</v>
      </c>
      <c r="AA266" s="302">
        <v>5.69</v>
      </c>
      <c r="AB266" s="302">
        <v>0</v>
      </c>
      <c r="AC266" s="302">
        <v>0</v>
      </c>
      <c r="AD266" s="302">
        <v>0</v>
      </c>
      <c r="AE266" s="302">
        <v>0</v>
      </c>
      <c r="AF266" s="302">
        <v>-10.15</v>
      </c>
      <c r="AG266" s="302">
        <v>13.29</v>
      </c>
      <c r="AH266" s="302">
        <v>37.39</v>
      </c>
      <c r="AI266" s="302">
        <v>0</v>
      </c>
      <c r="AJ266" s="302">
        <v>0</v>
      </c>
      <c r="AK266" s="302">
        <v>0</v>
      </c>
      <c r="AL266" s="302">
        <v>0</v>
      </c>
      <c r="AM266" s="302">
        <v>0</v>
      </c>
      <c r="AN266" s="302">
        <v>0</v>
      </c>
      <c r="AO266" s="302">
        <v>0</v>
      </c>
      <c r="AP266" s="302">
        <v>15.33</v>
      </c>
      <c r="AQ266" s="302">
        <v>0</v>
      </c>
      <c r="AR266" s="302">
        <v>15.14</v>
      </c>
      <c r="AS266" s="302">
        <v>0</v>
      </c>
      <c r="AT266" s="295">
        <f t="shared" si="4"/>
        <v>306.46999999999997</v>
      </c>
      <c r="AU266" s="302">
        <v>0</v>
      </c>
      <c r="AV266" s="302">
        <v>0</v>
      </c>
      <c r="AW266" s="303">
        <v>86</v>
      </c>
      <c r="AX266" s="303">
        <v>300</v>
      </c>
      <c r="AY266" s="302">
        <v>197998.51</v>
      </c>
      <c r="AZ266" s="302">
        <v>27357.01</v>
      </c>
      <c r="BA266" s="301">
        <v>49.761823</v>
      </c>
      <c r="BB266" s="301">
        <v>28.4250553950666</v>
      </c>
      <c r="BC266" s="301">
        <v>10.59</v>
      </c>
      <c r="BD266" s="301"/>
      <c r="BE266" s="300" t="s">
        <v>4204</v>
      </c>
      <c r="BF266" s="298"/>
      <c r="BG266" s="300" t="s">
        <v>344</v>
      </c>
      <c r="BH266" s="300" t="s">
        <v>213</v>
      </c>
      <c r="BI266" s="300" t="s">
        <v>345</v>
      </c>
      <c r="BJ266" s="300" t="s">
        <v>103</v>
      </c>
      <c r="BK266" s="299" t="s">
        <v>175</v>
      </c>
      <c r="BL266" s="301">
        <v>122375.98901528001</v>
      </c>
      <c r="BM266" s="299" t="s">
        <v>309</v>
      </c>
      <c r="BN266" s="301"/>
      <c r="BO266" s="304">
        <v>38660</v>
      </c>
      <c r="BP266" s="304">
        <v>47791</v>
      </c>
      <c r="BQ266" s="297" t="s">
        <v>4757</v>
      </c>
      <c r="BR266" s="297" t="s">
        <v>4764</v>
      </c>
      <c r="BS266" s="297">
        <v>38660</v>
      </c>
      <c r="BT266" s="297">
        <v>47791</v>
      </c>
      <c r="BU266" s="301">
        <v>0</v>
      </c>
      <c r="BV266" s="301">
        <v>5.69</v>
      </c>
      <c r="BW266" s="301">
        <v>0</v>
      </c>
    </row>
    <row r="267" spans="1:75" s="289" customFormat="1" ht="18.2" customHeight="1" x14ac:dyDescent="0.15">
      <c r="A267" s="291">
        <v>265</v>
      </c>
      <c r="B267" s="292" t="s">
        <v>305</v>
      </c>
      <c r="C267" s="292" t="s">
        <v>306</v>
      </c>
      <c r="D267" s="312">
        <v>45170</v>
      </c>
      <c r="E267" s="293" t="s">
        <v>1370</v>
      </c>
      <c r="F267" s="308">
        <v>1</v>
      </c>
      <c r="G267" s="308">
        <v>0</v>
      </c>
      <c r="H267" s="295">
        <v>24360.880000000001</v>
      </c>
      <c r="I267" s="295">
        <v>0</v>
      </c>
      <c r="J267" s="295">
        <v>0</v>
      </c>
      <c r="K267" s="295">
        <v>24360.880000000001</v>
      </c>
      <c r="L267" s="295">
        <v>187.27</v>
      </c>
      <c r="M267" s="295">
        <v>0</v>
      </c>
      <c r="N267" s="295">
        <v>0</v>
      </c>
      <c r="O267" s="295">
        <v>0</v>
      </c>
      <c r="P267" s="295">
        <v>0</v>
      </c>
      <c r="Q267" s="295">
        <v>0</v>
      </c>
      <c r="R267" s="295">
        <v>24360.880000000001</v>
      </c>
      <c r="S267" s="295">
        <v>0</v>
      </c>
      <c r="T267" s="295">
        <v>214.98</v>
      </c>
      <c r="U267" s="295">
        <v>0</v>
      </c>
      <c r="V267" s="295">
        <v>0</v>
      </c>
      <c r="W267" s="295">
        <v>0</v>
      </c>
      <c r="X267" s="295">
        <v>0</v>
      </c>
      <c r="Y267" s="295">
        <v>0</v>
      </c>
      <c r="Z267" s="295">
        <v>214.98</v>
      </c>
      <c r="AA267" s="295">
        <v>0</v>
      </c>
      <c r="AB267" s="295">
        <v>0</v>
      </c>
      <c r="AC267" s="295">
        <v>0</v>
      </c>
      <c r="AD267" s="295">
        <v>0</v>
      </c>
      <c r="AE267" s="295">
        <v>0</v>
      </c>
      <c r="AF267" s="295">
        <v>-5.84</v>
      </c>
      <c r="AG267" s="295">
        <v>0</v>
      </c>
      <c r="AH267" s="295">
        <v>10.8</v>
      </c>
      <c r="AI267" s="295">
        <v>0</v>
      </c>
      <c r="AJ267" s="295">
        <v>0</v>
      </c>
      <c r="AK267" s="295">
        <v>0</v>
      </c>
      <c r="AL267" s="295">
        <v>0</v>
      </c>
      <c r="AM267" s="295">
        <v>0</v>
      </c>
      <c r="AN267" s="295">
        <v>0</v>
      </c>
      <c r="AO267" s="295">
        <v>0</v>
      </c>
      <c r="AP267" s="295">
        <v>0</v>
      </c>
      <c r="AQ267" s="295">
        <v>0</v>
      </c>
      <c r="AR267" s="295">
        <v>4.96</v>
      </c>
      <c r="AS267" s="295">
        <v>0</v>
      </c>
      <c r="AT267" s="295">
        <f t="shared" si="4"/>
        <v>8.8817841970012523E-16</v>
      </c>
      <c r="AU267" s="295">
        <v>187.27</v>
      </c>
      <c r="AV267" s="295">
        <v>214.98</v>
      </c>
      <c r="AW267" s="296">
        <v>86</v>
      </c>
      <c r="AX267" s="296">
        <v>300</v>
      </c>
      <c r="AY267" s="295">
        <v>312201.53000000003</v>
      </c>
      <c r="AZ267" s="295">
        <v>42315.1</v>
      </c>
      <c r="BA267" s="294">
        <v>48.814619999999998</v>
      </c>
      <c r="BB267" s="294">
        <v>28.102665480303699</v>
      </c>
      <c r="BC267" s="294">
        <v>10.59</v>
      </c>
      <c r="BD267" s="294"/>
      <c r="BE267" s="293" t="s">
        <v>4204</v>
      </c>
      <c r="BF267" s="291"/>
      <c r="BG267" s="293" t="s">
        <v>312</v>
      </c>
      <c r="BH267" s="293" t="s">
        <v>188</v>
      </c>
      <c r="BI267" s="293" t="s">
        <v>313</v>
      </c>
      <c r="BJ267" s="293" t="s">
        <v>177</v>
      </c>
      <c r="BK267" s="292" t="s">
        <v>175</v>
      </c>
      <c r="BL267" s="294">
        <v>190772.38992448</v>
      </c>
      <c r="BM267" s="292" t="s">
        <v>309</v>
      </c>
      <c r="BN267" s="294"/>
      <c r="BO267" s="297">
        <v>38660</v>
      </c>
      <c r="BP267" s="297">
        <v>47791</v>
      </c>
      <c r="BQ267" s="297" t="s">
        <v>4757</v>
      </c>
      <c r="BR267" s="297" t="s">
        <v>4764</v>
      </c>
      <c r="BS267" s="297">
        <v>38660</v>
      </c>
      <c r="BT267" s="297">
        <v>47791</v>
      </c>
      <c r="BU267" s="294">
        <v>76.66</v>
      </c>
      <c r="BV267" s="294">
        <v>8.81</v>
      </c>
      <c r="BW267" s="294">
        <v>0</v>
      </c>
    </row>
    <row r="268" spans="1:75" s="289" customFormat="1" ht="18.2" customHeight="1" x14ac:dyDescent="0.15">
      <c r="A268" s="298">
        <v>266</v>
      </c>
      <c r="B268" s="299" t="s">
        <v>305</v>
      </c>
      <c r="C268" s="299" t="s">
        <v>306</v>
      </c>
      <c r="D268" s="313">
        <v>45170</v>
      </c>
      <c r="E268" s="300" t="s">
        <v>1371</v>
      </c>
      <c r="F268" s="309">
        <v>122</v>
      </c>
      <c r="G268" s="309">
        <v>121</v>
      </c>
      <c r="H268" s="302">
        <v>9588.2099999999991</v>
      </c>
      <c r="I268" s="302">
        <v>5469.53</v>
      </c>
      <c r="J268" s="302">
        <v>0</v>
      </c>
      <c r="K268" s="302">
        <v>15057.74</v>
      </c>
      <c r="L268" s="302">
        <v>73.73</v>
      </c>
      <c r="M268" s="302">
        <v>0</v>
      </c>
      <c r="N268" s="302">
        <v>0</v>
      </c>
      <c r="O268" s="302">
        <v>0</v>
      </c>
      <c r="P268" s="302">
        <v>0</v>
      </c>
      <c r="Q268" s="302">
        <v>0</v>
      </c>
      <c r="R268" s="302">
        <v>15057.74</v>
      </c>
      <c r="S268" s="302">
        <v>13584.9</v>
      </c>
      <c r="T268" s="302">
        <v>84.62</v>
      </c>
      <c r="U268" s="302">
        <v>0</v>
      </c>
      <c r="V268" s="302">
        <v>0</v>
      </c>
      <c r="W268" s="302">
        <v>0</v>
      </c>
      <c r="X268" s="302">
        <v>0</v>
      </c>
      <c r="Y268" s="302">
        <v>0</v>
      </c>
      <c r="Z268" s="302">
        <v>13669.52</v>
      </c>
      <c r="AA268" s="302">
        <v>0</v>
      </c>
      <c r="AB268" s="302">
        <v>0</v>
      </c>
      <c r="AC268" s="302">
        <v>0</v>
      </c>
      <c r="AD268" s="302">
        <v>0</v>
      </c>
      <c r="AE268" s="302">
        <v>0</v>
      </c>
      <c r="AF268" s="302">
        <v>0</v>
      </c>
      <c r="AG268" s="302">
        <v>0</v>
      </c>
      <c r="AH268" s="302">
        <v>0</v>
      </c>
      <c r="AI268" s="302">
        <v>0</v>
      </c>
      <c r="AJ268" s="302">
        <v>0</v>
      </c>
      <c r="AK268" s="302">
        <v>0</v>
      </c>
      <c r="AL268" s="302">
        <v>0</v>
      </c>
      <c r="AM268" s="302">
        <v>0</v>
      </c>
      <c r="AN268" s="302">
        <v>0</v>
      </c>
      <c r="AO268" s="302">
        <v>0</v>
      </c>
      <c r="AP268" s="302">
        <v>0</v>
      </c>
      <c r="AQ268" s="302">
        <v>0</v>
      </c>
      <c r="AR268" s="302">
        <v>0</v>
      </c>
      <c r="AS268" s="302">
        <v>0</v>
      </c>
      <c r="AT268" s="295">
        <f t="shared" si="4"/>
        <v>0</v>
      </c>
      <c r="AU268" s="302">
        <v>5543.26</v>
      </c>
      <c r="AV268" s="302">
        <v>13669.52</v>
      </c>
      <c r="AW268" s="303">
        <v>86</v>
      </c>
      <c r="AX268" s="303">
        <v>300</v>
      </c>
      <c r="AY268" s="302">
        <v>198001.18</v>
      </c>
      <c r="AZ268" s="302">
        <v>16657.54</v>
      </c>
      <c r="BA268" s="301">
        <v>30.302855000000001</v>
      </c>
      <c r="BB268" s="301">
        <v>27.392550871719401</v>
      </c>
      <c r="BC268" s="301">
        <v>10.59</v>
      </c>
      <c r="BD268" s="301"/>
      <c r="BE268" s="300" t="s">
        <v>4204</v>
      </c>
      <c r="BF268" s="298"/>
      <c r="BG268" s="300" t="s">
        <v>344</v>
      </c>
      <c r="BH268" s="300" t="s">
        <v>213</v>
      </c>
      <c r="BI268" s="300" t="s">
        <v>345</v>
      </c>
      <c r="BJ268" s="300" t="s">
        <v>4205</v>
      </c>
      <c r="BK268" s="299" t="s">
        <v>175</v>
      </c>
      <c r="BL268" s="301">
        <v>117918.60748304</v>
      </c>
      <c r="BM268" s="299" t="s">
        <v>309</v>
      </c>
      <c r="BN268" s="301"/>
      <c r="BO268" s="304">
        <v>38661</v>
      </c>
      <c r="BP268" s="304">
        <v>47792</v>
      </c>
      <c r="BQ268" s="297" t="s">
        <v>4260</v>
      </c>
      <c r="BR268" s="297" t="s">
        <v>4782</v>
      </c>
      <c r="BS268" s="297">
        <v>38661</v>
      </c>
      <c r="BT268" s="297">
        <v>47792</v>
      </c>
      <c r="BU268" s="301">
        <v>4536.29</v>
      </c>
      <c r="BV268" s="301">
        <v>3.47</v>
      </c>
      <c r="BW268" s="301">
        <v>0</v>
      </c>
    </row>
    <row r="269" spans="1:75" s="289" customFormat="1" ht="18.2" customHeight="1" x14ac:dyDescent="0.15">
      <c r="A269" s="291">
        <v>267</v>
      </c>
      <c r="B269" s="292" t="s">
        <v>305</v>
      </c>
      <c r="C269" s="292" t="s">
        <v>306</v>
      </c>
      <c r="D269" s="312">
        <v>45170</v>
      </c>
      <c r="E269" s="293" t="s">
        <v>1372</v>
      </c>
      <c r="F269" s="308">
        <v>137</v>
      </c>
      <c r="G269" s="308">
        <v>136</v>
      </c>
      <c r="H269" s="295">
        <v>12556.22</v>
      </c>
      <c r="I269" s="295">
        <v>7599.69</v>
      </c>
      <c r="J269" s="295">
        <v>0</v>
      </c>
      <c r="K269" s="295">
        <v>20155.91</v>
      </c>
      <c r="L269" s="295">
        <v>96.53</v>
      </c>
      <c r="M269" s="295">
        <v>0</v>
      </c>
      <c r="N269" s="295">
        <v>0</v>
      </c>
      <c r="O269" s="295">
        <v>0</v>
      </c>
      <c r="P269" s="295">
        <v>0</v>
      </c>
      <c r="Q269" s="295">
        <v>0</v>
      </c>
      <c r="R269" s="295">
        <v>20155.91</v>
      </c>
      <c r="S269" s="295">
        <v>20393.04</v>
      </c>
      <c r="T269" s="295">
        <v>110.81</v>
      </c>
      <c r="U269" s="295">
        <v>0</v>
      </c>
      <c r="V269" s="295">
        <v>0</v>
      </c>
      <c r="W269" s="295">
        <v>0</v>
      </c>
      <c r="X269" s="295">
        <v>0</v>
      </c>
      <c r="Y269" s="295">
        <v>0</v>
      </c>
      <c r="Z269" s="295">
        <v>20503.849999999999</v>
      </c>
      <c r="AA269" s="295">
        <v>0</v>
      </c>
      <c r="AB269" s="295">
        <v>0</v>
      </c>
      <c r="AC269" s="295">
        <v>0</v>
      </c>
      <c r="AD269" s="295">
        <v>0</v>
      </c>
      <c r="AE269" s="295">
        <v>0</v>
      </c>
      <c r="AF269" s="295">
        <v>0</v>
      </c>
      <c r="AG269" s="295">
        <v>0</v>
      </c>
      <c r="AH269" s="295">
        <v>0</v>
      </c>
      <c r="AI269" s="295">
        <v>0</v>
      </c>
      <c r="AJ269" s="295">
        <v>0</v>
      </c>
      <c r="AK269" s="295">
        <v>0</v>
      </c>
      <c r="AL269" s="295">
        <v>0</v>
      </c>
      <c r="AM269" s="295">
        <v>0</v>
      </c>
      <c r="AN269" s="295">
        <v>0</v>
      </c>
      <c r="AO269" s="295">
        <v>0</v>
      </c>
      <c r="AP269" s="295">
        <v>0</v>
      </c>
      <c r="AQ269" s="295">
        <v>0</v>
      </c>
      <c r="AR269" s="295">
        <v>0</v>
      </c>
      <c r="AS269" s="295">
        <v>0</v>
      </c>
      <c r="AT269" s="295">
        <f t="shared" si="4"/>
        <v>0</v>
      </c>
      <c r="AU269" s="295">
        <v>7696.22</v>
      </c>
      <c r="AV269" s="295">
        <v>20503.849999999999</v>
      </c>
      <c r="AW269" s="296">
        <v>86</v>
      </c>
      <c r="AX269" s="296">
        <v>300</v>
      </c>
      <c r="AY269" s="295">
        <v>198001.58</v>
      </c>
      <c r="AZ269" s="295">
        <v>21811.25</v>
      </c>
      <c r="BA269" s="294">
        <v>39.701500000000003</v>
      </c>
      <c r="BB269" s="294">
        <v>36.688399833342899</v>
      </c>
      <c r="BC269" s="294">
        <v>10.59</v>
      </c>
      <c r="BD269" s="294"/>
      <c r="BE269" s="293" t="s">
        <v>4204</v>
      </c>
      <c r="BF269" s="291"/>
      <c r="BG269" s="293" t="s">
        <v>344</v>
      </c>
      <c r="BH269" s="293" t="s">
        <v>213</v>
      </c>
      <c r="BI269" s="293" t="s">
        <v>345</v>
      </c>
      <c r="BJ269" s="293" t="s">
        <v>4205</v>
      </c>
      <c r="BK269" s="292" t="s">
        <v>175</v>
      </c>
      <c r="BL269" s="294">
        <v>157842.86617736</v>
      </c>
      <c r="BM269" s="292" t="s">
        <v>309</v>
      </c>
      <c r="BN269" s="294"/>
      <c r="BO269" s="297">
        <v>38666</v>
      </c>
      <c r="BP269" s="297">
        <v>47797</v>
      </c>
      <c r="BQ269" s="297" t="s">
        <v>931</v>
      </c>
      <c r="BR269" s="297" t="s">
        <v>4779</v>
      </c>
      <c r="BS269" s="297">
        <v>38666</v>
      </c>
      <c r="BT269" s="297">
        <v>47797</v>
      </c>
      <c r="BU269" s="294">
        <v>6336.19</v>
      </c>
      <c r="BV269" s="294">
        <v>4.54</v>
      </c>
      <c r="BW269" s="294">
        <v>0</v>
      </c>
    </row>
    <row r="270" spans="1:75" s="289" customFormat="1" ht="18.2" customHeight="1" x14ac:dyDescent="0.15">
      <c r="A270" s="298">
        <v>268</v>
      </c>
      <c r="B270" s="299" t="s">
        <v>305</v>
      </c>
      <c r="C270" s="299" t="s">
        <v>306</v>
      </c>
      <c r="D270" s="313">
        <v>45170</v>
      </c>
      <c r="E270" s="300" t="s">
        <v>1373</v>
      </c>
      <c r="F270" s="309">
        <v>125</v>
      </c>
      <c r="G270" s="309">
        <v>124</v>
      </c>
      <c r="H270" s="302">
        <v>13465.26</v>
      </c>
      <c r="I270" s="302">
        <v>7766.98</v>
      </c>
      <c r="J270" s="302">
        <v>0</v>
      </c>
      <c r="K270" s="302">
        <v>21232.240000000002</v>
      </c>
      <c r="L270" s="302">
        <v>103.52</v>
      </c>
      <c r="M270" s="302">
        <v>0</v>
      </c>
      <c r="N270" s="302">
        <v>0</v>
      </c>
      <c r="O270" s="302">
        <v>0</v>
      </c>
      <c r="P270" s="302">
        <v>0</v>
      </c>
      <c r="Q270" s="302">
        <v>0</v>
      </c>
      <c r="R270" s="302">
        <v>21232.240000000002</v>
      </c>
      <c r="S270" s="302">
        <v>19599.509999999998</v>
      </c>
      <c r="T270" s="302">
        <v>118.83</v>
      </c>
      <c r="U270" s="302">
        <v>0</v>
      </c>
      <c r="V270" s="302">
        <v>0</v>
      </c>
      <c r="W270" s="302">
        <v>0</v>
      </c>
      <c r="X270" s="302">
        <v>0</v>
      </c>
      <c r="Y270" s="302">
        <v>0</v>
      </c>
      <c r="Z270" s="302">
        <v>19718.34</v>
      </c>
      <c r="AA270" s="302">
        <v>0</v>
      </c>
      <c r="AB270" s="302">
        <v>0</v>
      </c>
      <c r="AC270" s="302">
        <v>0</v>
      </c>
      <c r="AD270" s="302">
        <v>0</v>
      </c>
      <c r="AE270" s="302">
        <v>0</v>
      </c>
      <c r="AF270" s="302">
        <v>0</v>
      </c>
      <c r="AG270" s="302">
        <v>0</v>
      </c>
      <c r="AH270" s="302">
        <v>0</v>
      </c>
      <c r="AI270" s="302">
        <v>0</v>
      </c>
      <c r="AJ270" s="302">
        <v>0</v>
      </c>
      <c r="AK270" s="302">
        <v>0</v>
      </c>
      <c r="AL270" s="302">
        <v>0</v>
      </c>
      <c r="AM270" s="302">
        <v>0</v>
      </c>
      <c r="AN270" s="302">
        <v>0</v>
      </c>
      <c r="AO270" s="302">
        <v>0</v>
      </c>
      <c r="AP270" s="302">
        <v>0</v>
      </c>
      <c r="AQ270" s="302">
        <v>0</v>
      </c>
      <c r="AR270" s="302">
        <v>0</v>
      </c>
      <c r="AS270" s="302">
        <v>0</v>
      </c>
      <c r="AT270" s="295">
        <f t="shared" si="4"/>
        <v>0</v>
      </c>
      <c r="AU270" s="302">
        <v>7870.5</v>
      </c>
      <c r="AV270" s="302">
        <v>19718.34</v>
      </c>
      <c r="AW270" s="303">
        <v>86</v>
      </c>
      <c r="AX270" s="303">
        <v>300</v>
      </c>
      <c r="AY270" s="302">
        <v>200998.74</v>
      </c>
      <c r="AZ270" s="302">
        <v>23390.26</v>
      </c>
      <c r="BA270" s="301">
        <v>41.940803000000002</v>
      </c>
      <c r="BB270" s="301">
        <v>38.071282452128401</v>
      </c>
      <c r="BC270" s="301">
        <v>10.59</v>
      </c>
      <c r="BD270" s="301"/>
      <c r="BE270" s="300" t="s">
        <v>4204</v>
      </c>
      <c r="BF270" s="298"/>
      <c r="BG270" s="300" t="s">
        <v>344</v>
      </c>
      <c r="BH270" s="300" t="s">
        <v>213</v>
      </c>
      <c r="BI270" s="300" t="s">
        <v>345</v>
      </c>
      <c r="BJ270" s="300" t="s">
        <v>4205</v>
      </c>
      <c r="BK270" s="299" t="s">
        <v>175</v>
      </c>
      <c r="BL270" s="301">
        <v>166271.70973504</v>
      </c>
      <c r="BM270" s="299" t="s">
        <v>309</v>
      </c>
      <c r="BN270" s="301"/>
      <c r="BO270" s="304">
        <v>38666</v>
      </c>
      <c r="BP270" s="304">
        <v>47797</v>
      </c>
      <c r="BQ270" s="297" t="s">
        <v>948</v>
      </c>
      <c r="BR270" s="297" t="s">
        <v>4772</v>
      </c>
      <c r="BS270" s="297">
        <v>38666</v>
      </c>
      <c r="BT270" s="297">
        <v>47797</v>
      </c>
      <c r="BU270" s="301">
        <v>6136.76</v>
      </c>
      <c r="BV270" s="301">
        <v>4.87</v>
      </c>
      <c r="BW270" s="301">
        <v>0</v>
      </c>
    </row>
    <row r="271" spans="1:75" s="289" customFormat="1" ht="18.2" customHeight="1" x14ac:dyDescent="0.15">
      <c r="A271" s="291">
        <v>269</v>
      </c>
      <c r="B271" s="292" t="s">
        <v>305</v>
      </c>
      <c r="C271" s="292" t="s">
        <v>306</v>
      </c>
      <c r="D271" s="312">
        <v>45170</v>
      </c>
      <c r="E271" s="293" t="s">
        <v>1374</v>
      </c>
      <c r="F271" s="308">
        <v>144</v>
      </c>
      <c r="G271" s="308">
        <v>143</v>
      </c>
      <c r="H271" s="295">
        <v>10384.39</v>
      </c>
      <c r="I271" s="295">
        <v>6468.24</v>
      </c>
      <c r="J271" s="295">
        <v>0</v>
      </c>
      <c r="K271" s="295">
        <v>16852.63</v>
      </c>
      <c r="L271" s="295">
        <v>79.8</v>
      </c>
      <c r="M271" s="295">
        <v>0</v>
      </c>
      <c r="N271" s="295">
        <v>0</v>
      </c>
      <c r="O271" s="295">
        <v>0</v>
      </c>
      <c r="P271" s="295">
        <v>0</v>
      </c>
      <c r="Q271" s="295">
        <v>0</v>
      </c>
      <c r="R271" s="295">
        <v>16852.63</v>
      </c>
      <c r="S271" s="295">
        <v>17942.150000000001</v>
      </c>
      <c r="T271" s="295">
        <v>91.64</v>
      </c>
      <c r="U271" s="295">
        <v>0</v>
      </c>
      <c r="V271" s="295">
        <v>0</v>
      </c>
      <c r="W271" s="295">
        <v>0</v>
      </c>
      <c r="X271" s="295">
        <v>0</v>
      </c>
      <c r="Y271" s="295">
        <v>0</v>
      </c>
      <c r="Z271" s="295">
        <v>18033.79</v>
      </c>
      <c r="AA271" s="295">
        <v>0</v>
      </c>
      <c r="AB271" s="295">
        <v>0</v>
      </c>
      <c r="AC271" s="295">
        <v>0</v>
      </c>
      <c r="AD271" s="295">
        <v>0</v>
      </c>
      <c r="AE271" s="295">
        <v>0</v>
      </c>
      <c r="AF271" s="295">
        <v>0</v>
      </c>
      <c r="AG271" s="295">
        <v>0</v>
      </c>
      <c r="AH271" s="295">
        <v>0</v>
      </c>
      <c r="AI271" s="295">
        <v>0</v>
      </c>
      <c r="AJ271" s="295">
        <v>0</v>
      </c>
      <c r="AK271" s="295">
        <v>0</v>
      </c>
      <c r="AL271" s="295">
        <v>0</v>
      </c>
      <c r="AM271" s="295">
        <v>0</v>
      </c>
      <c r="AN271" s="295">
        <v>0</v>
      </c>
      <c r="AO271" s="295">
        <v>0</v>
      </c>
      <c r="AP271" s="295">
        <v>0</v>
      </c>
      <c r="AQ271" s="295">
        <v>0</v>
      </c>
      <c r="AR271" s="295">
        <v>0</v>
      </c>
      <c r="AS271" s="295">
        <v>0</v>
      </c>
      <c r="AT271" s="295">
        <f t="shared" si="4"/>
        <v>0</v>
      </c>
      <c r="AU271" s="295">
        <v>6548.04</v>
      </c>
      <c r="AV271" s="295">
        <v>18033.79</v>
      </c>
      <c r="AW271" s="296">
        <v>86</v>
      </c>
      <c r="AX271" s="296">
        <v>300</v>
      </c>
      <c r="AY271" s="295">
        <v>200998.74</v>
      </c>
      <c r="AZ271" s="295">
        <v>18035.09</v>
      </c>
      <c r="BA271" s="294">
        <v>32.338509999999999</v>
      </c>
      <c r="BB271" s="294">
        <v>30.218254734592399</v>
      </c>
      <c r="BC271" s="294">
        <v>10.59</v>
      </c>
      <c r="BD271" s="294"/>
      <c r="BE271" s="293" t="s">
        <v>4204</v>
      </c>
      <c r="BF271" s="291"/>
      <c r="BG271" s="293" t="s">
        <v>344</v>
      </c>
      <c r="BH271" s="293" t="s">
        <v>213</v>
      </c>
      <c r="BI271" s="293" t="s">
        <v>345</v>
      </c>
      <c r="BJ271" s="293" t="s">
        <v>4205</v>
      </c>
      <c r="BK271" s="292" t="s">
        <v>175</v>
      </c>
      <c r="BL271" s="294">
        <v>131974.56338248</v>
      </c>
      <c r="BM271" s="292" t="s">
        <v>309</v>
      </c>
      <c r="BN271" s="294"/>
      <c r="BO271" s="297">
        <v>38666</v>
      </c>
      <c r="BP271" s="297">
        <v>47797</v>
      </c>
      <c r="BQ271" s="297" t="s">
        <v>931</v>
      </c>
      <c r="BR271" s="297" t="s">
        <v>4779</v>
      </c>
      <c r="BS271" s="297">
        <v>38666</v>
      </c>
      <c r="BT271" s="297">
        <v>47797</v>
      </c>
      <c r="BU271" s="294">
        <v>5727.15</v>
      </c>
      <c r="BV271" s="294">
        <v>3.75</v>
      </c>
      <c r="BW271" s="294">
        <v>0</v>
      </c>
    </row>
    <row r="272" spans="1:75" s="289" customFormat="1" ht="18.2" customHeight="1" x14ac:dyDescent="0.15">
      <c r="A272" s="298">
        <v>270</v>
      </c>
      <c r="B272" s="299" t="s">
        <v>305</v>
      </c>
      <c r="C272" s="299" t="s">
        <v>306</v>
      </c>
      <c r="D272" s="313">
        <v>45170</v>
      </c>
      <c r="E272" s="300" t="s">
        <v>1375</v>
      </c>
      <c r="F272" s="309">
        <v>166</v>
      </c>
      <c r="G272" s="309">
        <v>165</v>
      </c>
      <c r="H272" s="302">
        <v>13236.62</v>
      </c>
      <c r="I272" s="302">
        <v>8827.74</v>
      </c>
      <c r="J272" s="302">
        <v>0</v>
      </c>
      <c r="K272" s="302">
        <v>22064.36</v>
      </c>
      <c r="L272" s="302">
        <v>101.79</v>
      </c>
      <c r="M272" s="302">
        <v>0</v>
      </c>
      <c r="N272" s="302">
        <v>0</v>
      </c>
      <c r="O272" s="302">
        <v>0</v>
      </c>
      <c r="P272" s="302">
        <v>0</v>
      </c>
      <c r="Q272" s="302">
        <v>0</v>
      </c>
      <c r="R272" s="302">
        <v>22064.36</v>
      </c>
      <c r="S272" s="302">
        <v>27129.14</v>
      </c>
      <c r="T272" s="302">
        <v>116.81</v>
      </c>
      <c r="U272" s="302">
        <v>0</v>
      </c>
      <c r="V272" s="302">
        <v>0</v>
      </c>
      <c r="W272" s="302">
        <v>0</v>
      </c>
      <c r="X272" s="302">
        <v>0</v>
      </c>
      <c r="Y272" s="302">
        <v>0</v>
      </c>
      <c r="Z272" s="302">
        <v>27245.95</v>
      </c>
      <c r="AA272" s="302">
        <v>0</v>
      </c>
      <c r="AB272" s="302">
        <v>0</v>
      </c>
      <c r="AC272" s="302">
        <v>0</v>
      </c>
      <c r="AD272" s="302">
        <v>0</v>
      </c>
      <c r="AE272" s="302">
        <v>0</v>
      </c>
      <c r="AF272" s="302">
        <v>0</v>
      </c>
      <c r="AG272" s="302">
        <v>0</v>
      </c>
      <c r="AH272" s="302">
        <v>0</v>
      </c>
      <c r="AI272" s="302">
        <v>0</v>
      </c>
      <c r="AJ272" s="302">
        <v>0</v>
      </c>
      <c r="AK272" s="302">
        <v>0</v>
      </c>
      <c r="AL272" s="302">
        <v>0</v>
      </c>
      <c r="AM272" s="302">
        <v>0</v>
      </c>
      <c r="AN272" s="302">
        <v>0</v>
      </c>
      <c r="AO272" s="302">
        <v>0</v>
      </c>
      <c r="AP272" s="302">
        <v>0</v>
      </c>
      <c r="AQ272" s="302">
        <v>0</v>
      </c>
      <c r="AR272" s="302">
        <v>0</v>
      </c>
      <c r="AS272" s="302">
        <v>0</v>
      </c>
      <c r="AT272" s="295">
        <f t="shared" si="4"/>
        <v>0</v>
      </c>
      <c r="AU272" s="302">
        <v>8929.5300000000007</v>
      </c>
      <c r="AV272" s="302">
        <v>27245.95</v>
      </c>
      <c r="AW272" s="303">
        <v>86</v>
      </c>
      <c r="AX272" s="303">
        <v>300</v>
      </c>
      <c r="AY272" s="302">
        <v>198001.58</v>
      </c>
      <c r="AZ272" s="302">
        <v>22995.51</v>
      </c>
      <c r="BA272" s="301">
        <v>41.857126000000001</v>
      </c>
      <c r="BB272" s="301">
        <v>40.162218477840199</v>
      </c>
      <c r="BC272" s="301">
        <v>10.59</v>
      </c>
      <c r="BD272" s="301"/>
      <c r="BE272" s="300" t="s">
        <v>4204</v>
      </c>
      <c r="BF272" s="298"/>
      <c r="BG272" s="300" t="s">
        <v>344</v>
      </c>
      <c r="BH272" s="300" t="s">
        <v>213</v>
      </c>
      <c r="BI272" s="300" t="s">
        <v>345</v>
      </c>
      <c r="BJ272" s="300" t="s">
        <v>4205</v>
      </c>
      <c r="BK272" s="299" t="s">
        <v>175</v>
      </c>
      <c r="BL272" s="301">
        <v>172788.12133856001</v>
      </c>
      <c r="BM272" s="299" t="s">
        <v>309</v>
      </c>
      <c r="BN272" s="301"/>
      <c r="BO272" s="304">
        <v>38666</v>
      </c>
      <c r="BP272" s="304">
        <v>47797</v>
      </c>
      <c r="BQ272" s="297" t="s">
        <v>947</v>
      </c>
      <c r="BR272" s="297" t="s">
        <v>4774</v>
      </c>
      <c r="BS272" s="297">
        <v>38666</v>
      </c>
      <c r="BT272" s="297">
        <v>47797</v>
      </c>
      <c r="BU272" s="301">
        <v>8031.72</v>
      </c>
      <c r="BV272" s="301">
        <v>4.79</v>
      </c>
      <c r="BW272" s="301">
        <v>0</v>
      </c>
    </row>
    <row r="273" spans="1:75" s="289" customFormat="1" ht="18.2" customHeight="1" x14ac:dyDescent="0.15">
      <c r="A273" s="291">
        <v>271</v>
      </c>
      <c r="B273" s="292" t="s">
        <v>305</v>
      </c>
      <c r="C273" s="292" t="s">
        <v>306</v>
      </c>
      <c r="D273" s="312">
        <v>45170</v>
      </c>
      <c r="E273" s="293" t="s">
        <v>1376</v>
      </c>
      <c r="F273" s="308">
        <v>148</v>
      </c>
      <c r="G273" s="308">
        <v>147</v>
      </c>
      <c r="H273" s="295">
        <v>6391.35</v>
      </c>
      <c r="I273" s="295">
        <v>4034.33</v>
      </c>
      <c r="J273" s="295">
        <v>0</v>
      </c>
      <c r="K273" s="295">
        <v>10425.68</v>
      </c>
      <c r="L273" s="295">
        <v>49.1</v>
      </c>
      <c r="M273" s="295">
        <v>0</v>
      </c>
      <c r="N273" s="295">
        <v>0</v>
      </c>
      <c r="O273" s="295">
        <v>0</v>
      </c>
      <c r="P273" s="295">
        <v>0</v>
      </c>
      <c r="Q273" s="295">
        <v>0</v>
      </c>
      <c r="R273" s="295">
        <v>10425.68</v>
      </c>
      <c r="S273" s="295">
        <v>11405.79</v>
      </c>
      <c r="T273" s="295">
        <v>56.4</v>
      </c>
      <c r="U273" s="295">
        <v>0</v>
      </c>
      <c r="V273" s="295">
        <v>0</v>
      </c>
      <c r="W273" s="295">
        <v>0</v>
      </c>
      <c r="X273" s="295">
        <v>0</v>
      </c>
      <c r="Y273" s="295">
        <v>0</v>
      </c>
      <c r="Z273" s="295">
        <v>11462.19</v>
      </c>
      <c r="AA273" s="295">
        <v>0</v>
      </c>
      <c r="AB273" s="295">
        <v>0</v>
      </c>
      <c r="AC273" s="295">
        <v>0</v>
      </c>
      <c r="AD273" s="295">
        <v>0</v>
      </c>
      <c r="AE273" s="295">
        <v>0</v>
      </c>
      <c r="AF273" s="295">
        <v>0</v>
      </c>
      <c r="AG273" s="295">
        <v>0</v>
      </c>
      <c r="AH273" s="295">
        <v>0</v>
      </c>
      <c r="AI273" s="295">
        <v>0</v>
      </c>
      <c r="AJ273" s="295">
        <v>0</v>
      </c>
      <c r="AK273" s="295">
        <v>0</v>
      </c>
      <c r="AL273" s="295">
        <v>0</v>
      </c>
      <c r="AM273" s="295">
        <v>0</v>
      </c>
      <c r="AN273" s="295">
        <v>0</v>
      </c>
      <c r="AO273" s="295">
        <v>0</v>
      </c>
      <c r="AP273" s="295">
        <v>0</v>
      </c>
      <c r="AQ273" s="295">
        <v>0</v>
      </c>
      <c r="AR273" s="295">
        <v>0</v>
      </c>
      <c r="AS273" s="295">
        <v>0</v>
      </c>
      <c r="AT273" s="295">
        <f t="shared" si="4"/>
        <v>0</v>
      </c>
      <c r="AU273" s="295">
        <v>4083.43</v>
      </c>
      <c r="AV273" s="295">
        <v>11462.19</v>
      </c>
      <c r="AW273" s="296">
        <v>86</v>
      </c>
      <c r="AX273" s="296">
        <v>300</v>
      </c>
      <c r="AY273" s="295">
        <v>247998.53</v>
      </c>
      <c r="AZ273" s="295">
        <v>11098.52</v>
      </c>
      <c r="BA273" s="294">
        <v>16.129131999999998</v>
      </c>
      <c r="BB273" s="294">
        <v>15.1513146716643</v>
      </c>
      <c r="BC273" s="294">
        <v>10.59</v>
      </c>
      <c r="BD273" s="294"/>
      <c r="BE273" s="293" t="s">
        <v>4204</v>
      </c>
      <c r="BF273" s="291"/>
      <c r="BG273" s="293" t="s">
        <v>344</v>
      </c>
      <c r="BH273" s="293" t="s">
        <v>213</v>
      </c>
      <c r="BI273" s="293" t="s">
        <v>345</v>
      </c>
      <c r="BJ273" s="293" t="s">
        <v>4205</v>
      </c>
      <c r="BK273" s="292" t="s">
        <v>175</v>
      </c>
      <c r="BL273" s="294">
        <v>81644.50094528</v>
      </c>
      <c r="BM273" s="292" t="s">
        <v>309</v>
      </c>
      <c r="BN273" s="294"/>
      <c r="BO273" s="297">
        <v>38666</v>
      </c>
      <c r="BP273" s="297">
        <v>47797</v>
      </c>
      <c r="BQ273" s="297" t="s">
        <v>963</v>
      </c>
      <c r="BR273" s="297" t="s">
        <v>4810</v>
      </c>
      <c r="BS273" s="297">
        <v>38666</v>
      </c>
      <c r="BT273" s="297">
        <v>47797</v>
      </c>
      <c r="BU273" s="294">
        <v>4371.78</v>
      </c>
      <c r="BV273" s="294">
        <v>2.31</v>
      </c>
      <c r="BW273" s="294">
        <v>0</v>
      </c>
    </row>
    <row r="274" spans="1:75" s="289" customFormat="1" ht="18.2" customHeight="1" x14ac:dyDescent="0.15">
      <c r="A274" s="298">
        <v>272</v>
      </c>
      <c r="B274" s="299" t="s">
        <v>305</v>
      </c>
      <c r="C274" s="299" t="s">
        <v>306</v>
      </c>
      <c r="D274" s="313">
        <v>45170</v>
      </c>
      <c r="E274" s="300" t="s">
        <v>1377</v>
      </c>
      <c r="F274" s="309">
        <v>69</v>
      </c>
      <c r="G274" s="309">
        <v>68</v>
      </c>
      <c r="H274" s="302">
        <v>17244.68</v>
      </c>
      <c r="I274" s="302">
        <v>6706.09</v>
      </c>
      <c r="J274" s="302">
        <v>0</v>
      </c>
      <c r="K274" s="302">
        <v>23950.77</v>
      </c>
      <c r="L274" s="302">
        <v>132.62</v>
      </c>
      <c r="M274" s="302">
        <v>0</v>
      </c>
      <c r="N274" s="302">
        <v>0</v>
      </c>
      <c r="O274" s="302">
        <v>0</v>
      </c>
      <c r="P274" s="302">
        <v>0</v>
      </c>
      <c r="Q274" s="302">
        <v>0</v>
      </c>
      <c r="R274" s="302">
        <v>23950.77</v>
      </c>
      <c r="S274" s="302">
        <v>12395.33</v>
      </c>
      <c r="T274" s="302">
        <v>152.18</v>
      </c>
      <c r="U274" s="302">
        <v>0</v>
      </c>
      <c r="V274" s="302">
        <v>0</v>
      </c>
      <c r="W274" s="302">
        <v>0</v>
      </c>
      <c r="X274" s="302">
        <v>0</v>
      </c>
      <c r="Y274" s="302">
        <v>0</v>
      </c>
      <c r="Z274" s="302">
        <v>12547.51</v>
      </c>
      <c r="AA274" s="302">
        <v>0</v>
      </c>
      <c r="AB274" s="302">
        <v>0</v>
      </c>
      <c r="AC274" s="302">
        <v>0</v>
      </c>
      <c r="AD274" s="302">
        <v>0</v>
      </c>
      <c r="AE274" s="302">
        <v>0</v>
      </c>
      <c r="AF274" s="302">
        <v>0</v>
      </c>
      <c r="AG274" s="302">
        <v>0</v>
      </c>
      <c r="AH274" s="302">
        <v>0</v>
      </c>
      <c r="AI274" s="302">
        <v>0</v>
      </c>
      <c r="AJ274" s="302">
        <v>0</v>
      </c>
      <c r="AK274" s="302">
        <v>0</v>
      </c>
      <c r="AL274" s="302">
        <v>0</v>
      </c>
      <c r="AM274" s="302">
        <v>0</v>
      </c>
      <c r="AN274" s="302">
        <v>0</v>
      </c>
      <c r="AO274" s="302">
        <v>0</v>
      </c>
      <c r="AP274" s="302">
        <v>0</v>
      </c>
      <c r="AQ274" s="302">
        <v>0</v>
      </c>
      <c r="AR274" s="302">
        <v>0</v>
      </c>
      <c r="AS274" s="302">
        <v>0</v>
      </c>
      <c r="AT274" s="295">
        <f t="shared" si="4"/>
        <v>0</v>
      </c>
      <c r="AU274" s="302">
        <v>6838.71</v>
      </c>
      <c r="AV274" s="302">
        <v>12547.51</v>
      </c>
      <c r="AW274" s="303">
        <v>86</v>
      </c>
      <c r="AX274" s="303">
        <v>300</v>
      </c>
      <c r="AY274" s="302">
        <v>241700.09</v>
      </c>
      <c r="AZ274" s="302">
        <v>29959.31</v>
      </c>
      <c r="BA274" s="301">
        <v>44.642094999999998</v>
      </c>
      <c r="BB274" s="301">
        <v>35.688824264081902</v>
      </c>
      <c r="BC274" s="301">
        <v>10.59</v>
      </c>
      <c r="BD274" s="301"/>
      <c r="BE274" s="300" t="s">
        <v>4204</v>
      </c>
      <c r="BF274" s="298"/>
      <c r="BG274" s="300" t="s">
        <v>312</v>
      </c>
      <c r="BH274" s="300" t="s">
        <v>188</v>
      </c>
      <c r="BI274" s="300" t="s">
        <v>313</v>
      </c>
      <c r="BJ274" s="300" t="s">
        <v>4205</v>
      </c>
      <c r="BK274" s="299" t="s">
        <v>175</v>
      </c>
      <c r="BL274" s="301">
        <v>187560.77914391999</v>
      </c>
      <c r="BM274" s="299" t="s">
        <v>309</v>
      </c>
      <c r="BN274" s="301"/>
      <c r="BO274" s="304">
        <v>38660</v>
      </c>
      <c r="BP274" s="304">
        <v>47791</v>
      </c>
      <c r="BQ274" s="297" t="s">
        <v>4033</v>
      </c>
      <c r="BR274" s="297" t="s">
        <v>4759</v>
      </c>
      <c r="BS274" s="297">
        <v>38660</v>
      </c>
      <c r="BT274" s="297">
        <v>47791</v>
      </c>
      <c r="BU274" s="301">
        <v>4268.3599999999997</v>
      </c>
      <c r="BV274" s="301">
        <v>6.23</v>
      </c>
      <c r="BW274" s="301">
        <v>0</v>
      </c>
    </row>
    <row r="275" spans="1:75" s="289" customFormat="1" ht="18.2" customHeight="1" x14ac:dyDescent="0.15">
      <c r="A275" s="291">
        <v>273</v>
      </c>
      <c r="B275" s="292" t="s">
        <v>305</v>
      </c>
      <c r="C275" s="292" t="s">
        <v>306</v>
      </c>
      <c r="D275" s="312">
        <v>45170</v>
      </c>
      <c r="E275" s="293" t="s">
        <v>1378</v>
      </c>
      <c r="F275" s="308">
        <v>0</v>
      </c>
      <c r="G275" s="308">
        <v>0</v>
      </c>
      <c r="H275" s="295">
        <v>8134.27</v>
      </c>
      <c r="I275" s="295">
        <v>0</v>
      </c>
      <c r="J275" s="295">
        <v>0</v>
      </c>
      <c r="K275" s="295">
        <v>8134.27</v>
      </c>
      <c r="L275" s="295">
        <v>268.27</v>
      </c>
      <c r="M275" s="295">
        <v>0</v>
      </c>
      <c r="N275" s="295">
        <v>0</v>
      </c>
      <c r="O275" s="295">
        <v>268.27</v>
      </c>
      <c r="P275" s="295">
        <v>0</v>
      </c>
      <c r="Q275" s="295">
        <v>0</v>
      </c>
      <c r="R275" s="295">
        <v>7866</v>
      </c>
      <c r="S275" s="295">
        <v>0</v>
      </c>
      <c r="T275" s="295">
        <v>71.78</v>
      </c>
      <c r="U275" s="295">
        <v>0</v>
      </c>
      <c r="V275" s="295">
        <v>0</v>
      </c>
      <c r="W275" s="295">
        <v>71.78</v>
      </c>
      <c r="X275" s="295">
        <v>0</v>
      </c>
      <c r="Y275" s="295">
        <v>0</v>
      </c>
      <c r="Z275" s="295">
        <v>0</v>
      </c>
      <c r="AA275" s="295">
        <v>7.1</v>
      </c>
      <c r="AB275" s="295">
        <v>0</v>
      </c>
      <c r="AC275" s="295">
        <v>0</v>
      </c>
      <c r="AD275" s="295">
        <v>0</v>
      </c>
      <c r="AE275" s="295">
        <v>0</v>
      </c>
      <c r="AF275" s="295">
        <v>-13.37</v>
      </c>
      <c r="AG275" s="295">
        <v>15.1</v>
      </c>
      <c r="AH275" s="295">
        <v>49.56</v>
      </c>
      <c r="AI275" s="295">
        <v>0</v>
      </c>
      <c r="AJ275" s="295">
        <v>0</v>
      </c>
      <c r="AK275" s="295">
        <v>0</v>
      </c>
      <c r="AL275" s="295">
        <v>0</v>
      </c>
      <c r="AM275" s="295">
        <v>0</v>
      </c>
      <c r="AN275" s="295">
        <v>0</v>
      </c>
      <c r="AO275" s="295">
        <v>0</v>
      </c>
      <c r="AP275" s="295">
        <v>0.88</v>
      </c>
      <c r="AQ275" s="295">
        <v>0</v>
      </c>
      <c r="AR275" s="295">
        <v>0.9</v>
      </c>
      <c r="AS275" s="295">
        <v>0</v>
      </c>
      <c r="AT275" s="295">
        <f t="shared" si="4"/>
        <v>398.41999999999996</v>
      </c>
      <c r="AU275" s="295">
        <v>0</v>
      </c>
      <c r="AV275" s="295">
        <v>0</v>
      </c>
      <c r="AW275" s="296">
        <v>26</v>
      </c>
      <c r="AX275" s="296">
        <v>240</v>
      </c>
      <c r="AY275" s="295">
        <v>324998.78000000003</v>
      </c>
      <c r="AZ275" s="295">
        <v>33854.449999999997</v>
      </c>
      <c r="BA275" s="294">
        <v>37.538601</v>
      </c>
      <c r="BB275" s="294">
        <v>8.7220036203807805</v>
      </c>
      <c r="BC275" s="294">
        <v>10.59</v>
      </c>
      <c r="BD275" s="294"/>
      <c r="BE275" s="293" t="s">
        <v>4204</v>
      </c>
      <c r="BF275" s="291"/>
      <c r="BG275" s="293" t="s">
        <v>312</v>
      </c>
      <c r="BH275" s="293" t="s">
        <v>465</v>
      </c>
      <c r="BI275" s="293" t="s">
        <v>512</v>
      </c>
      <c r="BJ275" s="293" t="s">
        <v>103</v>
      </c>
      <c r="BK275" s="292" t="s">
        <v>175</v>
      </c>
      <c r="BL275" s="294">
        <v>61599.401136</v>
      </c>
      <c r="BM275" s="292" t="s">
        <v>309</v>
      </c>
      <c r="BN275" s="294"/>
      <c r="BO275" s="297">
        <v>38665</v>
      </c>
      <c r="BP275" s="297">
        <v>45970</v>
      </c>
      <c r="BQ275" s="297" t="s">
        <v>4757</v>
      </c>
      <c r="BR275" s="297" t="s">
        <v>4764</v>
      </c>
      <c r="BS275" s="297">
        <v>38665</v>
      </c>
      <c r="BT275" s="297">
        <v>45970</v>
      </c>
      <c r="BU275" s="294">
        <v>0</v>
      </c>
      <c r="BV275" s="294">
        <v>7.1</v>
      </c>
      <c r="BW275" s="294">
        <v>0</v>
      </c>
    </row>
    <row r="276" spans="1:75" s="289" customFormat="1" ht="18.2" customHeight="1" x14ac:dyDescent="0.15">
      <c r="A276" s="298">
        <v>274</v>
      </c>
      <c r="B276" s="299" t="s">
        <v>305</v>
      </c>
      <c r="C276" s="299" t="s">
        <v>306</v>
      </c>
      <c r="D276" s="313">
        <v>45170</v>
      </c>
      <c r="E276" s="300" t="s">
        <v>1379</v>
      </c>
      <c r="F276" s="309">
        <v>157</v>
      </c>
      <c r="G276" s="309">
        <v>156</v>
      </c>
      <c r="H276" s="302">
        <v>14669.46</v>
      </c>
      <c r="I276" s="302">
        <v>40868.25</v>
      </c>
      <c r="J276" s="302">
        <v>0</v>
      </c>
      <c r="K276" s="302">
        <v>55537.71</v>
      </c>
      <c r="L276" s="302">
        <v>483.42</v>
      </c>
      <c r="M276" s="302">
        <v>0</v>
      </c>
      <c r="N276" s="302">
        <v>0</v>
      </c>
      <c r="O276" s="302">
        <v>0</v>
      </c>
      <c r="P276" s="302">
        <v>0</v>
      </c>
      <c r="Q276" s="302">
        <v>0</v>
      </c>
      <c r="R276" s="302">
        <v>55537.71</v>
      </c>
      <c r="S276" s="302">
        <v>54741.02</v>
      </c>
      <c r="T276" s="302">
        <v>129.46</v>
      </c>
      <c r="U276" s="302">
        <v>0</v>
      </c>
      <c r="V276" s="302">
        <v>0</v>
      </c>
      <c r="W276" s="302">
        <v>0</v>
      </c>
      <c r="X276" s="302">
        <v>0</v>
      </c>
      <c r="Y276" s="302">
        <v>0</v>
      </c>
      <c r="Z276" s="302">
        <v>54870.48</v>
      </c>
      <c r="AA276" s="302">
        <v>0</v>
      </c>
      <c r="AB276" s="302">
        <v>0</v>
      </c>
      <c r="AC276" s="302">
        <v>0</v>
      </c>
      <c r="AD276" s="302">
        <v>0</v>
      </c>
      <c r="AE276" s="302">
        <v>0</v>
      </c>
      <c r="AF276" s="302">
        <v>0</v>
      </c>
      <c r="AG276" s="302">
        <v>0</v>
      </c>
      <c r="AH276" s="302">
        <v>0</v>
      </c>
      <c r="AI276" s="302">
        <v>0</v>
      </c>
      <c r="AJ276" s="302">
        <v>0</v>
      </c>
      <c r="AK276" s="302">
        <v>0</v>
      </c>
      <c r="AL276" s="302">
        <v>0</v>
      </c>
      <c r="AM276" s="302">
        <v>0</v>
      </c>
      <c r="AN276" s="302">
        <v>0</v>
      </c>
      <c r="AO276" s="302">
        <v>0</v>
      </c>
      <c r="AP276" s="302">
        <v>0</v>
      </c>
      <c r="AQ276" s="302">
        <v>0</v>
      </c>
      <c r="AR276" s="302">
        <v>0</v>
      </c>
      <c r="AS276" s="302">
        <v>0</v>
      </c>
      <c r="AT276" s="295">
        <f t="shared" si="4"/>
        <v>0</v>
      </c>
      <c r="AU276" s="302">
        <v>41351.67</v>
      </c>
      <c r="AV276" s="302">
        <v>54870.48</v>
      </c>
      <c r="AW276" s="303">
        <v>26</v>
      </c>
      <c r="AX276" s="303">
        <v>240</v>
      </c>
      <c r="AY276" s="302">
        <v>419997.72</v>
      </c>
      <c r="AZ276" s="302">
        <v>61017.98</v>
      </c>
      <c r="BA276" s="301">
        <v>52.360757</v>
      </c>
      <c r="BB276" s="301">
        <v>47.658026988872301</v>
      </c>
      <c r="BC276" s="301">
        <v>10.59</v>
      </c>
      <c r="BD276" s="301"/>
      <c r="BE276" s="300" t="s">
        <v>4204</v>
      </c>
      <c r="BF276" s="298"/>
      <c r="BG276" s="300" t="s">
        <v>312</v>
      </c>
      <c r="BH276" s="300" t="s">
        <v>230</v>
      </c>
      <c r="BI276" s="300" t="s">
        <v>364</v>
      </c>
      <c r="BJ276" s="300" t="s">
        <v>4205</v>
      </c>
      <c r="BK276" s="299" t="s">
        <v>175</v>
      </c>
      <c r="BL276" s="301">
        <v>434921.13863016001</v>
      </c>
      <c r="BM276" s="299" t="s">
        <v>309</v>
      </c>
      <c r="BN276" s="301"/>
      <c r="BO276" s="304">
        <v>38666</v>
      </c>
      <c r="BP276" s="304">
        <v>45971</v>
      </c>
      <c r="BQ276" s="297" t="s">
        <v>936</v>
      </c>
      <c r="BR276" s="297" t="s">
        <v>4769</v>
      </c>
      <c r="BS276" s="297">
        <v>38666</v>
      </c>
      <c r="BT276" s="297">
        <v>45971</v>
      </c>
      <c r="BU276" s="301">
        <v>19231.61</v>
      </c>
      <c r="BV276" s="301">
        <v>12.79</v>
      </c>
      <c r="BW276" s="301">
        <v>0</v>
      </c>
    </row>
    <row r="277" spans="1:75" s="289" customFormat="1" ht="18.2" customHeight="1" x14ac:dyDescent="0.15">
      <c r="A277" s="291">
        <v>275</v>
      </c>
      <c r="B277" s="292" t="s">
        <v>305</v>
      </c>
      <c r="C277" s="292" t="s">
        <v>306</v>
      </c>
      <c r="D277" s="312">
        <v>45170</v>
      </c>
      <c r="E277" s="293" t="s">
        <v>1380</v>
      </c>
      <c r="F277" s="308">
        <v>67</v>
      </c>
      <c r="G277" s="308">
        <v>66</v>
      </c>
      <c r="H277" s="295">
        <v>21226.52</v>
      </c>
      <c r="I277" s="295">
        <v>15901.64</v>
      </c>
      <c r="J277" s="295">
        <v>0</v>
      </c>
      <c r="K277" s="295">
        <v>37128.160000000003</v>
      </c>
      <c r="L277" s="295">
        <v>318.91000000000003</v>
      </c>
      <c r="M277" s="295">
        <v>0</v>
      </c>
      <c r="N277" s="295">
        <v>0</v>
      </c>
      <c r="O277" s="295">
        <v>0</v>
      </c>
      <c r="P277" s="295">
        <v>0</v>
      </c>
      <c r="Q277" s="295">
        <v>0</v>
      </c>
      <c r="R277" s="295">
        <v>37128.160000000003</v>
      </c>
      <c r="S277" s="295">
        <v>17366.689999999999</v>
      </c>
      <c r="T277" s="295">
        <v>187.32</v>
      </c>
      <c r="U277" s="295">
        <v>0</v>
      </c>
      <c r="V277" s="295">
        <v>0</v>
      </c>
      <c r="W277" s="295">
        <v>0</v>
      </c>
      <c r="X277" s="295">
        <v>0</v>
      </c>
      <c r="Y277" s="295">
        <v>0</v>
      </c>
      <c r="Z277" s="295">
        <v>17554.009999999998</v>
      </c>
      <c r="AA277" s="295">
        <v>0</v>
      </c>
      <c r="AB277" s="295">
        <v>0</v>
      </c>
      <c r="AC277" s="295">
        <v>0</v>
      </c>
      <c r="AD277" s="295">
        <v>0</v>
      </c>
      <c r="AE277" s="295">
        <v>0</v>
      </c>
      <c r="AF277" s="295">
        <v>0</v>
      </c>
      <c r="AG277" s="295">
        <v>0</v>
      </c>
      <c r="AH277" s="295">
        <v>0</v>
      </c>
      <c r="AI277" s="295">
        <v>0</v>
      </c>
      <c r="AJ277" s="295">
        <v>0</v>
      </c>
      <c r="AK277" s="295">
        <v>0</v>
      </c>
      <c r="AL277" s="295">
        <v>0</v>
      </c>
      <c r="AM277" s="295">
        <v>0</v>
      </c>
      <c r="AN277" s="295">
        <v>0</v>
      </c>
      <c r="AO277" s="295">
        <v>0</v>
      </c>
      <c r="AP277" s="295">
        <v>0</v>
      </c>
      <c r="AQ277" s="295">
        <v>0</v>
      </c>
      <c r="AR277" s="295">
        <v>0</v>
      </c>
      <c r="AS277" s="295">
        <v>0</v>
      </c>
      <c r="AT277" s="295">
        <f t="shared" si="4"/>
        <v>0</v>
      </c>
      <c r="AU277" s="295">
        <v>16220.55</v>
      </c>
      <c r="AV277" s="295">
        <v>17554.009999999998</v>
      </c>
      <c r="AW277" s="296">
        <v>86</v>
      </c>
      <c r="AX277" s="296">
        <v>300</v>
      </c>
      <c r="AY277" s="295">
        <v>324999.09000000003</v>
      </c>
      <c r="AZ277" s="295">
        <v>53252.63</v>
      </c>
      <c r="BA277" s="294">
        <v>59.054628999999998</v>
      </c>
      <c r="BB277" s="294">
        <v>41.173360156158303</v>
      </c>
      <c r="BC277" s="294">
        <v>10.59</v>
      </c>
      <c r="BD277" s="294"/>
      <c r="BE277" s="293" t="s">
        <v>4204</v>
      </c>
      <c r="BF277" s="291"/>
      <c r="BG277" s="293" t="s">
        <v>312</v>
      </c>
      <c r="BH277" s="293" t="s">
        <v>189</v>
      </c>
      <c r="BI277" s="293" t="s">
        <v>323</v>
      </c>
      <c r="BJ277" s="293" t="s">
        <v>4205</v>
      </c>
      <c r="BK277" s="292" t="s">
        <v>175</v>
      </c>
      <c r="BL277" s="294">
        <v>290754.18526335998</v>
      </c>
      <c r="BM277" s="292" t="s">
        <v>309</v>
      </c>
      <c r="BN277" s="294"/>
      <c r="BO277" s="297">
        <v>38666</v>
      </c>
      <c r="BP277" s="297">
        <v>47797</v>
      </c>
      <c r="BQ277" s="297" t="s">
        <v>4195</v>
      </c>
      <c r="BR277" s="297" t="s">
        <v>4771</v>
      </c>
      <c r="BS277" s="297">
        <v>38666</v>
      </c>
      <c r="BT277" s="297">
        <v>47797</v>
      </c>
      <c r="BU277" s="294">
        <v>7079.82</v>
      </c>
      <c r="BV277" s="294">
        <v>11.08</v>
      </c>
      <c r="BW277" s="294">
        <v>0</v>
      </c>
    </row>
    <row r="278" spans="1:75" s="289" customFormat="1" ht="18.2" customHeight="1" x14ac:dyDescent="0.15">
      <c r="A278" s="298">
        <v>276</v>
      </c>
      <c r="B278" s="299" t="s">
        <v>305</v>
      </c>
      <c r="C278" s="299" t="s">
        <v>306</v>
      </c>
      <c r="D278" s="313">
        <v>45170</v>
      </c>
      <c r="E278" s="300" t="s">
        <v>1381</v>
      </c>
      <c r="F278" s="309">
        <v>143</v>
      </c>
      <c r="G278" s="309">
        <v>142</v>
      </c>
      <c r="H278" s="302">
        <v>42804.01</v>
      </c>
      <c r="I278" s="302">
        <v>26585.24</v>
      </c>
      <c r="J278" s="302">
        <v>0</v>
      </c>
      <c r="K278" s="302">
        <v>69389.25</v>
      </c>
      <c r="L278" s="302">
        <v>329.13</v>
      </c>
      <c r="M278" s="302">
        <v>0</v>
      </c>
      <c r="N278" s="302">
        <v>0</v>
      </c>
      <c r="O278" s="302">
        <v>0</v>
      </c>
      <c r="P278" s="302">
        <v>0</v>
      </c>
      <c r="Q278" s="302">
        <v>0</v>
      </c>
      <c r="R278" s="302">
        <v>69389.25</v>
      </c>
      <c r="S278" s="302">
        <v>73394.740000000005</v>
      </c>
      <c r="T278" s="302">
        <v>377.75</v>
      </c>
      <c r="U278" s="302">
        <v>0</v>
      </c>
      <c r="V278" s="302">
        <v>0</v>
      </c>
      <c r="W278" s="302">
        <v>0</v>
      </c>
      <c r="X278" s="302">
        <v>0</v>
      </c>
      <c r="Y278" s="302">
        <v>0</v>
      </c>
      <c r="Z278" s="302">
        <v>73772.490000000005</v>
      </c>
      <c r="AA278" s="302">
        <v>0</v>
      </c>
      <c r="AB278" s="302">
        <v>0</v>
      </c>
      <c r="AC278" s="302">
        <v>0</v>
      </c>
      <c r="AD278" s="302">
        <v>0</v>
      </c>
      <c r="AE278" s="302">
        <v>0</v>
      </c>
      <c r="AF278" s="302">
        <v>0</v>
      </c>
      <c r="AG278" s="302">
        <v>0</v>
      </c>
      <c r="AH278" s="302">
        <v>0</v>
      </c>
      <c r="AI278" s="302">
        <v>0</v>
      </c>
      <c r="AJ278" s="302">
        <v>0</v>
      </c>
      <c r="AK278" s="302">
        <v>0</v>
      </c>
      <c r="AL278" s="302">
        <v>0</v>
      </c>
      <c r="AM278" s="302">
        <v>0</v>
      </c>
      <c r="AN278" s="302">
        <v>0</v>
      </c>
      <c r="AO278" s="302">
        <v>0</v>
      </c>
      <c r="AP278" s="302">
        <v>0</v>
      </c>
      <c r="AQ278" s="302">
        <v>0</v>
      </c>
      <c r="AR278" s="302">
        <v>0</v>
      </c>
      <c r="AS278" s="302">
        <v>0</v>
      </c>
      <c r="AT278" s="295">
        <f t="shared" si="4"/>
        <v>0</v>
      </c>
      <c r="AU278" s="302">
        <v>26914.37</v>
      </c>
      <c r="AV278" s="302">
        <v>73772.490000000005</v>
      </c>
      <c r="AW278" s="303">
        <v>86</v>
      </c>
      <c r="AX278" s="303">
        <v>300</v>
      </c>
      <c r="AY278" s="302">
        <v>362001.87</v>
      </c>
      <c r="AZ278" s="302">
        <v>74360.070000000007</v>
      </c>
      <c r="BA278" s="301">
        <v>74.032770999999997</v>
      </c>
      <c r="BB278" s="301">
        <v>69.083830274927806</v>
      </c>
      <c r="BC278" s="301">
        <v>10.59</v>
      </c>
      <c r="BD278" s="301"/>
      <c r="BE278" s="300" t="s">
        <v>4204</v>
      </c>
      <c r="BF278" s="298"/>
      <c r="BG278" s="300" t="s">
        <v>312</v>
      </c>
      <c r="BH278" s="300" t="s">
        <v>230</v>
      </c>
      <c r="BI278" s="300" t="s">
        <v>364</v>
      </c>
      <c r="BJ278" s="300" t="s">
        <v>4205</v>
      </c>
      <c r="BK278" s="299" t="s">
        <v>175</v>
      </c>
      <c r="BL278" s="301">
        <v>543393.87811799999</v>
      </c>
      <c r="BM278" s="299" t="s">
        <v>309</v>
      </c>
      <c r="BN278" s="301"/>
      <c r="BO278" s="304">
        <v>38666</v>
      </c>
      <c r="BP278" s="304">
        <v>47797</v>
      </c>
      <c r="BQ278" s="297" t="s">
        <v>955</v>
      </c>
      <c r="BR278" s="297" t="s">
        <v>4778</v>
      </c>
      <c r="BS278" s="297">
        <v>38666</v>
      </c>
      <c r="BT278" s="297">
        <v>47797</v>
      </c>
      <c r="BU278" s="301">
        <v>20734.509999999998</v>
      </c>
      <c r="BV278" s="301">
        <v>15.47</v>
      </c>
      <c r="BW278" s="301">
        <v>0</v>
      </c>
    </row>
    <row r="279" spans="1:75" s="289" customFormat="1" ht="18.2" customHeight="1" x14ac:dyDescent="0.15">
      <c r="A279" s="291">
        <v>277</v>
      </c>
      <c r="B279" s="292" t="s">
        <v>305</v>
      </c>
      <c r="C279" s="292" t="s">
        <v>306</v>
      </c>
      <c r="D279" s="312">
        <v>45170</v>
      </c>
      <c r="E279" s="293" t="s">
        <v>1382</v>
      </c>
      <c r="F279" s="308">
        <v>0</v>
      </c>
      <c r="G279" s="308">
        <v>0</v>
      </c>
      <c r="H279" s="295">
        <v>11555.23</v>
      </c>
      <c r="I279" s="295">
        <v>0</v>
      </c>
      <c r="J279" s="295">
        <v>0</v>
      </c>
      <c r="K279" s="295">
        <v>11555.23</v>
      </c>
      <c r="L279" s="295">
        <v>346.41</v>
      </c>
      <c r="M279" s="295">
        <v>0</v>
      </c>
      <c r="N279" s="295">
        <v>0</v>
      </c>
      <c r="O279" s="295">
        <v>346.41</v>
      </c>
      <c r="P279" s="295">
        <v>0</v>
      </c>
      <c r="Q279" s="295">
        <v>0</v>
      </c>
      <c r="R279" s="295">
        <v>11208.82</v>
      </c>
      <c r="S279" s="295">
        <v>0</v>
      </c>
      <c r="T279" s="295">
        <v>101.97</v>
      </c>
      <c r="U279" s="295">
        <v>0</v>
      </c>
      <c r="V279" s="295">
        <v>0</v>
      </c>
      <c r="W279" s="295">
        <v>101.97</v>
      </c>
      <c r="X279" s="295">
        <v>0</v>
      </c>
      <c r="Y279" s="295">
        <v>0</v>
      </c>
      <c r="Z279" s="295">
        <v>0</v>
      </c>
      <c r="AA279" s="295">
        <v>9.82</v>
      </c>
      <c r="AB279" s="295">
        <v>0</v>
      </c>
      <c r="AC279" s="295">
        <v>0</v>
      </c>
      <c r="AD279" s="295">
        <v>0</v>
      </c>
      <c r="AE279" s="295">
        <v>0</v>
      </c>
      <c r="AF279" s="295">
        <v>-15.37</v>
      </c>
      <c r="AG279" s="295">
        <v>22.91</v>
      </c>
      <c r="AH279" s="295">
        <v>60.47</v>
      </c>
      <c r="AI279" s="295">
        <v>0</v>
      </c>
      <c r="AJ279" s="295">
        <v>0</v>
      </c>
      <c r="AK279" s="295">
        <v>0</v>
      </c>
      <c r="AL279" s="295">
        <v>0</v>
      </c>
      <c r="AM279" s="295">
        <v>0</v>
      </c>
      <c r="AN279" s="295">
        <v>0</v>
      </c>
      <c r="AO279" s="295">
        <v>0</v>
      </c>
      <c r="AP279" s="295">
        <v>13.19</v>
      </c>
      <c r="AQ279" s="295">
        <v>0</v>
      </c>
      <c r="AR279" s="295">
        <v>28.62</v>
      </c>
      <c r="AS279" s="295">
        <v>0</v>
      </c>
      <c r="AT279" s="295">
        <f t="shared" si="4"/>
        <v>510.78000000000003</v>
      </c>
      <c r="AU279" s="295">
        <v>0</v>
      </c>
      <c r="AV279" s="295">
        <v>0</v>
      </c>
      <c r="AW279" s="296">
        <v>86</v>
      </c>
      <c r="AX279" s="296">
        <v>300</v>
      </c>
      <c r="AY279" s="295">
        <v>243996.26</v>
      </c>
      <c r="AZ279" s="295">
        <v>47166.95</v>
      </c>
      <c r="BA279" s="294">
        <v>69.673208000000002</v>
      </c>
      <c r="BB279" s="294">
        <v>16.557238644740899</v>
      </c>
      <c r="BC279" s="294">
        <v>10.59</v>
      </c>
      <c r="BD279" s="294"/>
      <c r="BE279" s="293" t="s">
        <v>4204</v>
      </c>
      <c r="BF279" s="291"/>
      <c r="BG279" s="293" t="s">
        <v>333</v>
      </c>
      <c r="BH279" s="293" t="s">
        <v>185</v>
      </c>
      <c r="BI279" s="293" t="s">
        <v>343</v>
      </c>
      <c r="BJ279" s="293" t="s">
        <v>103</v>
      </c>
      <c r="BK279" s="292" t="s">
        <v>175</v>
      </c>
      <c r="BL279" s="294">
        <v>87777.345466719999</v>
      </c>
      <c r="BM279" s="292" t="s">
        <v>309</v>
      </c>
      <c r="BN279" s="294"/>
      <c r="BO279" s="297">
        <v>38667</v>
      </c>
      <c r="BP279" s="297">
        <v>47798</v>
      </c>
      <c r="BQ279" s="297" t="s">
        <v>4757</v>
      </c>
      <c r="BR279" s="297" t="s">
        <v>4764</v>
      </c>
      <c r="BS279" s="297">
        <v>38667</v>
      </c>
      <c r="BT279" s="297">
        <v>47798</v>
      </c>
      <c r="BU279" s="294">
        <v>0</v>
      </c>
      <c r="BV279" s="294">
        <v>9.82</v>
      </c>
      <c r="BW279" s="294">
        <v>0</v>
      </c>
    </row>
    <row r="280" spans="1:75" s="289" customFormat="1" ht="18.2" customHeight="1" x14ac:dyDescent="0.15">
      <c r="A280" s="298">
        <v>278</v>
      </c>
      <c r="B280" s="299" t="s">
        <v>305</v>
      </c>
      <c r="C280" s="299" t="s">
        <v>306</v>
      </c>
      <c r="D280" s="313">
        <v>45170</v>
      </c>
      <c r="E280" s="300" t="s">
        <v>1383</v>
      </c>
      <c r="F280" s="309">
        <v>4</v>
      </c>
      <c r="G280" s="309">
        <v>4</v>
      </c>
      <c r="H280" s="302">
        <v>0</v>
      </c>
      <c r="I280" s="302">
        <v>1136.3599999999999</v>
      </c>
      <c r="J280" s="302">
        <v>0</v>
      </c>
      <c r="K280" s="302">
        <v>1136.3599999999999</v>
      </c>
      <c r="L280" s="302">
        <v>0</v>
      </c>
      <c r="M280" s="302">
        <v>0</v>
      </c>
      <c r="N280" s="302">
        <v>0</v>
      </c>
      <c r="O280" s="302">
        <v>0</v>
      </c>
      <c r="P280" s="302">
        <v>0</v>
      </c>
      <c r="Q280" s="302">
        <v>0</v>
      </c>
      <c r="R280" s="302">
        <v>1136.3599999999999</v>
      </c>
      <c r="S280" s="302">
        <v>15.62</v>
      </c>
      <c r="T280" s="302">
        <v>0</v>
      </c>
      <c r="U280" s="302">
        <v>0</v>
      </c>
      <c r="V280" s="302">
        <v>0</v>
      </c>
      <c r="W280" s="302">
        <v>0</v>
      </c>
      <c r="X280" s="302">
        <v>0</v>
      </c>
      <c r="Y280" s="302">
        <v>0</v>
      </c>
      <c r="Z280" s="302">
        <v>15.62</v>
      </c>
      <c r="AA280" s="302">
        <v>0</v>
      </c>
      <c r="AB280" s="302">
        <v>0</v>
      </c>
      <c r="AC280" s="302">
        <v>0</v>
      </c>
      <c r="AD280" s="302">
        <v>0</v>
      </c>
      <c r="AE280" s="302">
        <v>0</v>
      </c>
      <c r="AF280" s="302">
        <v>0</v>
      </c>
      <c r="AG280" s="302">
        <v>0</v>
      </c>
      <c r="AH280" s="302">
        <v>0</v>
      </c>
      <c r="AI280" s="302">
        <v>0</v>
      </c>
      <c r="AJ280" s="302">
        <v>0</v>
      </c>
      <c r="AK280" s="302">
        <v>0</v>
      </c>
      <c r="AL280" s="302">
        <v>0</v>
      </c>
      <c r="AM280" s="302">
        <v>0</v>
      </c>
      <c r="AN280" s="302">
        <v>0</v>
      </c>
      <c r="AO280" s="302">
        <v>0</v>
      </c>
      <c r="AP280" s="302">
        <v>0</v>
      </c>
      <c r="AQ280" s="302">
        <v>0</v>
      </c>
      <c r="AR280" s="302">
        <v>0</v>
      </c>
      <c r="AS280" s="302">
        <v>0</v>
      </c>
      <c r="AT280" s="295">
        <f t="shared" si="4"/>
        <v>0</v>
      </c>
      <c r="AU280" s="302">
        <v>1136.3599999999999</v>
      </c>
      <c r="AV280" s="302">
        <v>15.62</v>
      </c>
      <c r="AW280" s="303">
        <v>0</v>
      </c>
      <c r="AX280" s="303">
        <v>60</v>
      </c>
      <c r="AY280" s="302">
        <v>289198.63</v>
      </c>
      <c r="AZ280" s="302">
        <v>13893.43</v>
      </c>
      <c r="BA280" s="301">
        <v>17.314433000000001</v>
      </c>
      <c r="BB280" s="301">
        <v>1.41616786379461</v>
      </c>
      <c r="BC280" s="301">
        <v>10.59</v>
      </c>
      <c r="BD280" s="301"/>
      <c r="BE280" s="300" t="s">
        <v>4204</v>
      </c>
      <c r="BF280" s="298"/>
      <c r="BG280" s="300" t="s">
        <v>312</v>
      </c>
      <c r="BH280" s="300" t="s">
        <v>189</v>
      </c>
      <c r="BI280" s="300" t="s">
        <v>323</v>
      </c>
      <c r="BJ280" s="300" t="s">
        <v>177</v>
      </c>
      <c r="BK280" s="299" t="s">
        <v>175</v>
      </c>
      <c r="BL280" s="301">
        <v>8898.94425056</v>
      </c>
      <c r="BM280" s="299" t="s">
        <v>309</v>
      </c>
      <c r="BN280" s="301"/>
      <c r="BO280" s="304">
        <v>38666</v>
      </c>
      <c r="BP280" s="304">
        <v>40492</v>
      </c>
      <c r="BQ280" s="297" t="s">
        <v>929</v>
      </c>
      <c r="BR280" s="297" t="s">
        <v>4777</v>
      </c>
      <c r="BS280" s="297">
        <v>38666</v>
      </c>
      <c r="BT280" s="297">
        <v>40492</v>
      </c>
      <c r="BU280" s="301">
        <v>100.29</v>
      </c>
      <c r="BV280" s="301">
        <v>0</v>
      </c>
      <c r="BW280" s="301">
        <v>0</v>
      </c>
    </row>
    <row r="281" spans="1:75" s="289" customFormat="1" ht="18.2" customHeight="1" x14ac:dyDescent="0.15">
      <c r="A281" s="291">
        <v>279</v>
      </c>
      <c r="B281" s="292" t="s">
        <v>305</v>
      </c>
      <c r="C281" s="292" t="s">
        <v>306</v>
      </c>
      <c r="D281" s="312">
        <v>45170</v>
      </c>
      <c r="E281" s="293" t="s">
        <v>1384</v>
      </c>
      <c r="F281" s="308">
        <v>59</v>
      </c>
      <c r="G281" s="308">
        <v>58</v>
      </c>
      <c r="H281" s="295">
        <v>53173.04</v>
      </c>
      <c r="I281" s="295">
        <v>18498.740000000002</v>
      </c>
      <c r="J281" s="295">
        <v>0</v>
      </c>
      <c r="K281" s="295">
        <v>71671.78</v>
      </c>
      <c r="L281" s="295">
        <v>408.88</v>
      </c>
      <c r="M281" s="295">
        <v>0</v>
      </c>
      <c r="N281" s="295">
        <v>0</v>
      </c>
      <c r="O281" s="295">
        <v>0</v>
      </c>
      <c r="P281" s="295">
        <v>0</v>
      </c>
      <c r="Q281" s="295">
        <v>0</v>
      </c>
      <c r="R281" s="295">
        <v>71671.78</v>
      </c>
      <c r="S281" s="295">
        <v>32432.799999999999</v>
      </c>
      <c r="T281" s="295">
        <v>469.25</v>
      </c>
      <c r="U281" s="295">
        <v>0</v>
      </c>
      <c r="V281" s="295">
        <v>0</v>
      </c>
      <c r="W281" s="295">
        <v>0</v>
      </c>
      <c r="X281" s="295">
        <v>0</v>
      </c>
      <c r="Y281" s="295">
        <v>0</v>
      </c>
      <c r="Z281" s="295">
        <v>32902.050000000003</v>
      </c>
      <c r="AA281" s="295">
        <v>0</v>
      </c>
      <c r="AB281" s="295">
        <v>0</v>
      </c>
      <c r="AC281" s="295">
        <v>0</v>
      </c>
      <c r="AD281" s="295">
        <v>0</v>
      </c>
      <c r="AE281" s="295">
        <v>0</v>
      </c>
      <c r="AF281" s="295">
        <v>0</v>
      </c>
      <c r="AG281" s="295">
        <v>0</v>
      </c>
      <c r="AH281" s="295">
        <v>0</v>
      </c>
      <c r="AI281" s="295">
        <v>0</v>
      </c>
      <c r="AJ281" s="295">
        <v>0</v>
      </c>
      <c r="AK281" s="295">
        <v>0</v>
      </c>
      <c r="AL281" s="295">
        <v>0</v>
      </c>
      <c r="AM281" s="295">
        <v>0</v>
      </c>
      <c r="AN281" s="295">
        <v>0</v>
      </c>
      <c r="AO281" s="295">
        <v>0</v>
      </c>
      <c r="AP281" s="295">
        <v>0</v>
      </c>
      <c r="AQ281" s="295">
        <v>0</v>
      </c>
      <c r="AR281" s="295">
        <v>0</v>
      </c>
      <c r="AS281" s="295">
        <v>0</v>
      </c>
      <c r="AT281" s="295">
        <f t="shared" si="4"/>
        <v>0</v>
      </c>
      <c r="AU281" s="295">
        <v>18907.62</v>
      </c>
      <c r="AV281" s="295">
        <v>32902.050000000003</v>
      </c>
      <c r="AW281" s="296">
        <v>86</v>
      </c>
      <c r="AX281" s="296">
        <v>300</v>
      </c>
      <c r="AY281" s="295">
        <v>424999.11</v>
      </c>
      <c r="AZ281" s="295">
        <v>92374.55</v>
      </c>
      <c r="BA281" s="294">
        <v>78.353104999999999</v>
      </c>
      <c r="BB281" s="294">
        <v>60.792788748382499</v>
      </c>
      <c r="BC281" s="294">
        <v>10.59</v>
      </c>
      <c r="BD281" s="294"/>
      <c r="BE281" s="293" t="s">
        <v>4204</v>
      </c>
      <c r="BF281" s="291"/>
      <c r="BG281" s="293" t="s">
        <v>312</v>
      </c>
      <c r="BH281" s="293" t="s">
        <v>340</v>
      </c>
      <c r="BI281" s="293" t="s">
        <v>346</v>
      </c>
      <c r="BJ281" s="293" t="s">
        <v>4205</v>
      </c>
      <c r="BK281" s="292" t="s">
        <v>175</v>
      </c>
      <c r="BL281" s="294">
        <v>561268.58967088</v>
      </c>
      <c r="BM281" s="292" t="s">
        <v>309</v>
      </c>
      <c r="BN281" s="294"/>
      <c r="BO281" s="297">
        <v>38672</v>
      </c>
      <c r="BP281" s="297">
        <v>47803</v>
      </c>
      <c r="BQ281" s="297" t="s">
        <v>955</v>
      </c>
      <c r="BR281" s="297" t="s">
        <v>4778</v>
      </c>
      <c r="BS281" s="297">
        <v>38672</v>
      </c>
      <c r="BT281" s="297">
        <v>47803</v>
      </c>
      <c r="BU281" s="294">
        <v>10641.24</v>
      </c>
      <c r="BV281" s="294">
        <v>19.22</v>
      </c>
      <c r="BW281" s="294">
        <v>0</v>
      </c>
    </row>
    <row r="282" spans="1:75" s="289" customFormat="1" ht="18.2" customHeight="1" x14ac:dyDescent="0.15">
      <c r="A282" s="298">
        <v>280</v>
      </c>
      <c r="B282" s="299" t="s">
        <v>305</v>
      </c>
      <c r="C282" s="299" t="s">
        <v>306</v>
      </c>
      <c r="D282" s="313">
        <v>45170</v>
      </c>
      <c r="E282" s="300" t="s">
        <v>1385</v>
      </c>
      <c r="F282" s="309">
        <v>83</v>
      </c>
      <c r="G282" s="309">
        <v>82</v>
      </c>
      <c r="H282" s="302">
        <v>14138.33</v>
      </c>
      <c r="I282" s="302">
        <v>6328.13</v>
      </c>
      <c r="J282" s="302">
        <v>0</v>
      </c>
      <c r="K282" s="302">
        <v>20466.46</v>
      </c>
      <c r="L282" s="302">
        <v>108.76</v>
      </c>
      <c r="M282" s="302">
        <v>0</v>
      </c>
      <c r="N282" s="302">
        <v>0</v>
      </c>
      <c r="O282" s="302">
        <v>0</v>
      </c>
      <c r="P282" s="302">
        <v>0</v>
      </c>
      <c r="Q282" s="302">
        <v>0</v>
      </c>
      <c r="R282" s="302">
        <v>20466.46</v>
      </c>
      <c r="S282" s="302">
        <v>12821.33</v>
      </c>
      <c r="T282" s="302">
        <v>124.77</v>
      </c>
      <c r="U282" s="302">
        <v>0</v>
      </c>
      <c r="V282" s="302">
        <v>0</v>
      </c>
      <c r="W282" s="302">
        <v>0</v>
      </c>
      <c r="X282" s="302">
        <v>0</v>
      </c>
      <c r="Y282" s="302">
        <v>0</v>
      </c>
      <c r="Z282" s="302">
        <v>12946.1</v>
      </c>
      <c r="AA282" s="302">
        <v>0</v>
      </c>
      <c r="AB282" s="302">
        <v>0</v>
      </c>
      <c r="AC282" s="302">
        <v>0</v>
      </c>
      <c r="AD282" s="302">
        <v>0</v>
      </c>
      <c r="AE282" s="302">
        <v>0</v>
      </c>
      <c r="AF282" s="302">
        <v>0</v>
      </c>
      <c r="AG282" s="302">
        <v>0</v>
      </c>
      <c r="AH282" s="302">
        <v>0</v>
      </c>
      <c r="AI282" s="302">
        <v>0</v>
      </c>
      <c r="AJ282" s="302">
        <v>0</v>
      </c>
      <c r="AK282" s="302">
        <v>0</v>
      </c>
      <c r="AL282" s="302">
        <v>0</v>
      </c>
      <c r="AM282" s="302">
        <v>0</v>
      </c>
      <c r="AN282" s="302">
        <v>0</v>
      </c>
      <c r="AO282" s="302">
        <v>0</v>
      </c>
      <c r="AP282" s="302">
        <v>0</v>
      </c>
      <c r="AQ282" s="302">
        <v>0</v>
      </c>
      <c r="AR282" s="302">
        <v>0</v>
      </c>
      <c r="AS282" s="302">
        <v>0</v>
      </c>
      <c r="AT282" s="295">
        <f t="shared" si="4"/>
        <v>0</v>
      </c>
      <c r="AU282" s="302">
        <v>6436.89</v>
      </c>
      <c r="AV282" s="302">
        <v>12946.1</v>
      </c>
      <c r="AW282" s="303">
        <v>86</v>
      </c>
      <c r="AX282" s="303">
        <v>300</v>
      </c>
      <c r="AY282" s="302">
        <v>208000.81</v>
      </c>
      <c r="AZ282" s="302">
        <v>24565.72</v>
      </c>
      <c r="BA282" s="301">
        <v>42.576749</v>
      </c>
      <c r="BB282" s="301">
        <v>35.472004498078597</v>
      </c>
      <c r="BC282" s="301">
        <v>10.59</v>
      </c>
      <c r="BD282" s="301"/>
      <c r="BE282" s="300" t="s">
        <v>4204</v>
      </c>
      <c r="BF282" s="298"/>
      <c r="BG282" s="300" t="s">
        <v>344</v>
      </c>
      <c r="BH282" s="300" t="s">
        <v>213</v>
      </c>
      <c r="BI282" s="300" t="s">
        <v>345</v>
      </c>
      <c r="BJ282" s="300" t="s">
        <v>4205</v>
      </c>
      <c r="BK282" s="299" t="s">
        <v>175</v>
      </c>
      <c r="BL282" s="301">
        <v>160274.81304015999</v>
      </c>
      <c r="BM282" s="299" t="s">
        <v>309</v>
      </c>
      <c r="BN282" s="301"/>
      <c r="BO282" s="304">
        <v>38673</v>
      </c>
      <c r="BP282" s="304">
        <v>47804</v>
      </c>
      <c r="BQ282" s="297" t="s">
        <v>944</v>
      </c>
      <c r="BR282" s="297" t="s">
        <v>4781</v>
      </c>
      <c r="BS282" s="297">
        <v>38673</v>
      </c>
      <c r="BT282" s="297">
        <v>47804</v>
      </c>
      <c r="BU282" s="301">
        <v>4296.21</v>
      </c>
      <c r="BV282" s="301">
        <v>5.1100000000000003</v>
      </c>
      <c r="BW282" s="301">
        <v>0</v>
      </c>
    </row>
    <row r="283" spans="1:75" s="289" customFormat="1" ht="18.2" customHeight="1" x14ac:dyDescent="0.15">
      <c r="A283" s="291">
        <v>281</v>
      </c>
      <c r="B283" s="292" t="s">
        <v>305</v>
      </c>
      <c r="C283" s="292" t="s">
        <v>306</v>
      </c>
      <c r="D283" s="312">
        <v>45170</v>
      </c>
      <c r="E283" s="293" t="s">
        <v>1386</v>
      </c>
      <c r="F283" s="308">
        <v>126</v>
      </c>
      <c r="G283" s="308">
        <v>125</v>
      </c>
      <c r="H283" s="295">
        <v>8233.85</v>
      </c>
      <c r="I283" s="295">
        <v>4784.6099999999997</v>
      </c>
      <c r="J283" s="295">
        <v>0</v>
      </c>
      <c r="K283" s="295">
        <v>13018.46</v>
      </c>
      <c r="L283" s="295">
        <v>63.35</v>
      </c>
      <c r="M283" s="295">
        <v>0</v>
      </c>
      <c r="N283" s="295">
        <v>0</v>
      </c>
      <c r="O283" s="295">
        <v>0</v>
      </c>
      <c r="P283" s="295">
        <v>0</v>
      </c>
      <c r="Q283" s="295">
        <v>0</v>
      </c>
      <c r="R283" s="295">
        <v>13018.46</v>
      </c>
      <c r="S283" s="295">
        <v>12122.87</v>
      </c>
      <c r="T283" s="295">
        <v>72.66</v>
      </c>
      <c r="U283" s="295">
        <v>0</v>
      </c>
      <c r="V283" s="295">
        <v>0</v>
      </c>
      <c r="W283" s="295">
        <v>0</v>
      </c>
      <c r="X283" s="295">
        <v>0</v>
      </c>
      <c r="Y283" s="295">
        <v>0</v>
      </c>
      <c r="Z283" s="295">
        <v>12195.53</v>
      </c>
      <c r="AA283" s="295">
        <v>0</v>
      </c>
      <c r="AB283" s="295">
        <v>0</v>
      </c>
      <c r="AC283" s="295">
        <v>0</v>
      </c>
      <c r="AD283" s="295">
        <v>0</v>
      </c>
      <c r="AE283" s="295">
        <v>0</v>
      </c>
      <c r="AF283" s="295">
        <v>0</v>
      </c>
      <c r="AG283" s="295">
        <v>0</v>
      </c>
      <c r="AH283" s="295">
        <v>0</v>
      </c>
      <c r="AI283" s="295">
        <v>0</v>
      </c>
      <c r="AJ283" s="295">
        <v>0</v>
      </c>
      <c r="AK283" s="295">
        <v>0</v>
      </c>
      <c r="AL283" s="295">
        <v>0</v>
      </c>
      <c r="AM283" s="295">
        <v>0</v>
      </c>
      <c r="AN283" s="295">
        <v>0</v>
      </c>
      <c r="AO283" s="295">
        <v>0</v>
      </c>
      <c r="AP283" s="295">
        <v>0</v>
      </c>
      <c r="AQ283" s="295">
        <v>0</v>
      </c>
      <c r="AR283" s="295">
        <v>0</v>
      </c>
      <c r="AS283" s="295">
        <v>0</v>
      </c>
      <c r="AT283" s="295">
        <f t="shared" si="4"/>
        <v>0</v>
      </c>
      <c r="AU283" s="295">
        <v>4847.96</v>
      </c>
      <c r="AV283" s="295">
        <v>12195.53</v>
      </c>
      <c r="AW283" s="296">
        <v>86</v>
      </c>
      <c r="AX283" s="296">
        <v>300</v>
      </c>
      <c r="AY283" s="295">
        <v>198000.12</v>
      </c>
      <c r="AZ283" s="295">
        <v>14307.24</v>
      </c>
      <c r="BA283" s="294">
        <v>26.049443</v>
      </c>
      <c r="BB283" s="294">
        <v>23.702938632313401</v>
      </c>
      <c r="BC283" s="294">
        <v>10.59</v>
      </c>
      <c r="BD283" s="294"/>
      <c r="BE283" s="293" t="s">
        <v>4204</v>
      </c>
      <c r="BF283" s="291"/>
      <c r="BG283" s="293" t="s">
        <v>344</v>
      </c>
      <c r="BH283" s="293" t="s">
        <v>213</v>
      </c>
      <c r="BI283" s="293" t="s">
        <v>345</v>
      </c>
      <c r="BJ283" s="293" t="s">
        <v>4205</v>
      </c>
      <c r="BK283" s="292" t="s">
        <v>175</v>
      </c>
      <c r="BL283" s="294">
        <v>101948.81003216001</v>
      </c>
      <c r="BM283" s="292" t="s">
        <v>309</v>
      </c>
      <c r="BN283" s="294"/>
      <c r="BO283" s="297">
        <v>38673</v>
      </c>
      <c r="BP283" s="297">
        <v>47804</v>
      </c>
      <c r="BQ283" s="297" t="s">
        <v>931</v>
      </c>
      <c r="BR283" s="297" t="s">
        <v>4779</v>
      </c>
      <c r="BS283" s="297">
        <v>38673</v>
      </c>
      <c r="BT283" s="297">
        <v>47804</v>
      </c>
      <c r="BU283" s="294">
        <v>4167.5</v>
      </c>
      <c r="BV283" s="294">
        <v>2.98</v>
      </c>
      <c r="BW283" s="294">
        <v>0</v>
      </c>
    </row>
    <row r="284" spans="1:75" s="289" customFormat="1" ht="18.2" customHeight="1" x14ac:dyDescent="0.15">
      <c r="A284" s="298">
        <v>282</v>
      </c>
      <c r="B284" s="299" t="s">
        <v>305</v>
      </c>
      <c r="C284" s="299" t="s">
        <v>306</v>
      </c>
      <c r="D284" s="313">
        <v>45170</v>
      </c>
      <c r="E284" s="300" t="s">
        <v>1387</v>
      </c>
      <c r="F284" s="309">
        <v>180</v>
      </c>
      <c r="G284" s="309">
        <v>179</v>
      </c>
      <c r="H284" s="302">
        <v>15725.87</v>
      </c>
      <c r="I284" s="302">
        <v>10861.78</v>
      </c>
      <c r="J284" s="302">
        <v>0</v>
      </c>
      <c r="K284" s="302">
        <v>26587.65</v>
      </c>
      <c r="L284" s="302">
        <v>120.95</v>
      </c>
      <c r="M284" s="302">
        <v>0</v>
      </c>
      <c r="N284" s="302">
        <v>0</v>
      </c>
      <c r="O284" s="302">
        <v>0</v>
      </c>
      <c r="P284" s="302">
        <v>0</v>
      </c>
      <c r="Q284" s="302">
        <v>0</v>
      </c>
      <c r="R284" s="302">
        <v>26587.65</v>
      </c>
      <c r="S284" s="302">
        <v>35629.879999999997</v>
      </c>
      <c r="T284" s="302">
        <v>138.78</v>
      </c>
      <c r="U284" s="302">
        <v>0</v>
      </c>
      <c r="V284" s="302">
        <v>0</v>
      </c>
      <c r="W284" s="302">
        <v>0</v>
      </c>
      <c r="X284" s="302">
        <v>0</v>
      </c>
      <c r="Y284" s="302">
        <v>0</v>
      </c>
      <c r="Z284" s="302">
        <v>35768.660000000003</v>
      </c>
      <c r="AA284" s="302">
        <v>0</v>
      </c>
      <c r="AB284" s="302">
        <v>0</v>
      </c>
      <c r="AC284" s="302">
        <v>0</v>
      </c>
      <c r="AD284" s="302">
        <v>0</v>
      </c>
      <c r="AE284" s="302">
        <v>0</v>
      </c>
      <c r="AF284" s="302">
        <v>0</v>
      </c>
      <c r="AG284" s="302">
        <v>0</v>
      </c>
      <c r="AH284" s="302">
        <v>0</v>
      </c>
      <c r="AI284" s="302">
        <v>0</v>
      </c>
      <c r="AJ284" s="302">
        <v>0</v>
      </c>
      <c r="AK284" s="302">
        <v>0</v>
      </c>
      <c r="AL284" s="302">
        <v>0</v>
      </c>
      <c r="AM284" s="302">
        <v>0</v>
      </c>
      <c r="AN284" s="302">
        <v>0</v>
      </c>
      <c r="AO284" s="302">
        <v>0</v>
      </c>
      <c r="AP284" s="302">
        <v>0</v>
      </c>
      <c r="AQ284" s="302">
        <v>0</v>
      </c>
      <c r="AR284" s="302">
        <v>0</v>
      </c>
      <c r="AS284" s="302">
        <v>0</v>
      </c>
      <c r="AT284" s="295">
        <f t="shared" si="4"/>
        <v>0</v>
      </c>
      <c r="AU284" s="302">
        <v>10982.73</v>
      </c>
      <c r="AV284" s="302">
        <v>35768.660000000003</v>
      </c>
      <c r="AW284" s="303">
        <v>86</v>
      </c>
      <c r="AX284" s="303">
        <v>300</v>
      </c>
      <c r="AY284" s="302">
        <v>289997.39</v>
      </c>
      <c r="AZ284" s="302">
        <v>27321.97</v>
      </c>
      <c r="BA284" s="301">
        <v>33.965820000000001</v>
      </c>
      <c r="BB284" s="301">
        <v>33.052936304483197</v>
      </c>
      <c r="BC284" s="301">
        <v>10.59</v>
      </c>
      <c r="BD284" s="301"/>
      <c r="BE284" s="300" t="s">
        <v>4204</v>
      </c>
      <c r="BF284" s="298"/>
      <c r="BG284" s="300" t="s">
        <v>344</v>
      </c>
      <c r="BH284" s="300" t="s">
        <v>213</v>
      </c>
      <c r="BI284" s="300" t="s">
        <v>345</v>
      </c>
      <c r="BJ284" s="300" t="s">
        <v>4205</v>
      </c>
      <c r="BK284" s="299" t="s">
        <v>175</v>
      </c>
      <c r="BL284" s="301">
        <v>208210.4395644</v>
      </c>
      <c r="BM284" s="299" t="s">
        <v>309</v>
      </c>
      <c r="BN284" s="301"/>
      <c r="BO284" s="304">
        <v>38674</v>
      </c>
      <c r="BP284" s="304">
        <v>47805</v>
      </c>
      <c r="BQ284" s="297" t="s">
        <v>1002</v>
      </c>
      <c r="BR284" s="297" t="s">
        <v>4786</v>
      </c>
      <c r="BS284" s="297">
        <v>38674</v>
      </c>
      <c r="BT284" s="297">
        <v>47805</v>
      </c>
      <c r="BU284" s="301">
        <v>10733.31</v>
      </c>
      <c r="BV284" s="301">
        <v>5.69</v>
      </c>
      <c r="BW284" s="301">
        <v>0</v>
      </c>
    </row>
    <row r="285" spans="1:75" s="289" customFormat="1" ht="18.2" customHeight="1" x14ac:dyDescent="0.15">
      <c r="A285" s="291">
        <v>283</v>
      </c>
      <c r="B285" s="292" t="s">
        <v>305</v>
      </c>
      <c r="C285" s="292" t="s">
        <v>306</v>
      </c>
      <c r="D285" s="312">
        <v>45170</v>
      </c>
      <c r="E285" s="293" t="s">
        <v>1388</v>
      </c>
      <c r="F285" s="308">
        <v>0</v>
      </c>
      <c r="G285" s="308">
        <v>0</v>
      </c>
      <c r="H285" s="295">
        <v>14141.99</v>
      </c>
      <c r="I285" s="295">
        <v>0</v>
      </c>
      <c r="J285" s="295">
        <v>0</v>
      </c>
      <c r="K285" s="295">
        <v>14141.99</v>
      </c>
      <c r="L285" s="295">
        <v>108.74</v>
      </c>
      <c r="M285" s="295">
        <v>0</v>
      </c>
      <c r="N285" s="295">
        <v>0</v>
      </c>
      <c r="O285" s="295">
        <v>108.74</v>
      </c>
      <c r="P285" s="295">
        <v>0</v>
      </c>
      <c r="Q285" s="295">
        <v>0</v>
      </c>
      <c r="R285" s="295">
        <v>14033.25</v>
      </c>
      <c r="S285" s="295">
        <v>0</v>
      </c>
      <c r="T285" s="295">
        <v>124.8</v>
      </c>
      <c r="U285" s="295">
        <v>0</v>
      </c>
      <c r="V285" s="295">
        <v>0</v>
      </c>
      <c r="W285" s="295">
        <v>124.8</v>
      </c>
      <c r="X285" s="295">
        <v>0</v>
      </c>
      <c r="Y285" s="295">
        <v>0</v>
      </c>
      <c r="Z285" s="295">
        <v>0</v>
      </c>
      <c r="AA285" s="295">
        <v>5.1100000000000003</v>
      </c>
      <c r="AB285" s="295">
        <v>0</v>
      </c>
      <c r="AC285" s="295">
        <v>0</v>
      </c>
      <c r="AD285" s="295">
        <v>0</v>
      </c>
      <c r="AE285" s="295">
        <v>0</v>
      </c>
      <c r="AF285" s="295">
        <v>-9.51</v>
      </c>
      <c r="AG285" s="295">
        <v>11.93</v>
      </c>
      <c r="AH285" s="295">
        <v>35.83</v>
      </c>
      <c r="AI285" s="295">
        <v>0</v>
      </c>
      <c r="AJ285" s="295">
        <v>0</v>
      </c>
      <c r="AK285" s="295">
        <v>0</v>
      </c>
      <c r="AL285" s="295">
        <v>0</v>
      </c>
      <c r="AM285" s="295">
        <v>0</v>
      </c>
      <c r="AN285" s="295">
        <v>0</v>
      </c>
      <c r="AO285" s="295">
        <v>0</v>
      </c>
      <c r="AP285" s="295">
        <v>306.47000000000003</v>
      </c>
      <c r="AQ285" s="295">
        <v>0</v>
      </c>
      <c r="AR285" s="295">
        <v>276.89999999999998</v>
      </c>
      <c r="AS285" s="295">
        <v>0</v>
      </c>
      <c r="AT285" s="295">
        <f t="shared" si="4"/>
        <v>306.47000000000003</v>
      </c>
      <c r="AU285" s="295">
        <v>0</v>
      </c>
      <c r="AV285" s="295">
        <v>0</v>
      </c>
      <c r="AW285" s="296">
        <v>86</v>
      </c>
      <c r="AX285" s="296">
        <v>300</v>
      </c>
      <c r="AY285" s="295">
        <v>233000.94</v>
      </c>
      <c r="AZ285" s="295">
        <v>24567.21</v>
      </c>
      <c r="BA285" s="294">
        <v>38.012143000000002</v>
      </c>
      <c r="BB285" s="294">
        <v>21.713247281834199</v>
      </c>
      <c r="BC285" s="294">
        <v>10.59</v>
      </c>
      <c r="BD285" s="294"/>
      <c r="BE285" s="293" t="s">
        <v>4204</v>
      </c>
      <c r="BF285" s="291"/>
      <c r="BG285" s="293" t="s">
        <v>344</v>
      </c>
      <c r="BH285" s="293" t="s">
        <v>213</v>
      </c>
      <c r="BI285" s="293" t="s">
        <v>345</v>
      </c>
      <c r="BJ285" s="293" t="s">
        <v>103</v>
      </c>
      <c r="BK285" s="292" t="s">
        <v>175</v>
      </c>
      <c r="BL285" s="294">
        <v>109895.727942</v>
      </c>
      <c r="BM285" s="292" t="s">
        <v>309</v>
      </c>
      <c r="BN285" s="294"/>
      <c r="BO285" s="297">
        <v>38674</v>
      </c>
      <c r="BP285" s="297">
        <v>47805</v>
      </c>
      <c r="BQ285" s="297" t="s">
        <v>944</v>
      </c>
      <c r="BR285" s="297" t="s">
        <v>4781</v>
      </c>
      <c r="BS285" s="297">
        <v>38674</v>
      </c>
      <c r="BT285" s="297">
        <v>47805</v>
      </c>
      <c r="BU285" s="294">
        <v>0</v>
      </c>
      <c r="BV285" s="294">
        <v>5.1100000000000003</v>
      </c>
      <c r="BW285" s="294">
        <v>0</v>
      </c>
    </row>
    <row r="286" spans="1:75" s="289" customFormat="1" ht="18.2" customHeight="1" x14ac:dyDescent="0.15">
      <c r="A286" s="298">
        <v>284</v>
      </c>
      <c r="B286" s="299" t="s">
        <v>305</v>
      </c>
      <c r="C286" s="299" t="s">
        <v>306</v>
      </c>
      <c r="D286" s="313">
        <v>45170</v>
      </c>
      <c r="E286" s="300" t="s">
        <v>1389</v>
      </c>
      <c r="F286" s="309">
        <v>116</v>
      </c>
      <c r="G286" s="309">
        <v>115</v>
      </c>
      <c r="H286" s="302">
        <v>6644.95</v>
      </c>
      <c r="I286" s="302">
        <v>3682.12</v>
      </c>
      <c r="J286" s="302">
        <v>0</v>
      </c>
      <c r="K286" s="302">
        <v>10327.07</v>
      </c>
      <c r="L286" s="302">
        <v>51.1</v>
      </c>
      <c r="M286" s="302">
        <v>0</v>
      </c>
      <c r="N286" s="302">
        <v>0</v>
      </c>
      <c r="O286" s="302">
        <v>0</v>
      </c>
      <c r="P286" s="302">
        <v>0</v>
      </c>
      <c r="Q286" s="302">
        <v>0</v>
      </c>
      <c r="R286" s="302">
        <v>10327.07</v>
      </c>
      <c r="S286" s="302">
        <v>8937.98</v>
      </c>
      <c r="T286" s="302">
        <v>58.64</v>
      </c>
      <c r="U286" s="302">
        <v>0</v>
      </c>
      <c r="V286" s="302">
        <v>0</v>
      </c>
      <c r="W286" s="302">
        <v>0</v>
      </c>
      <c r="X286" s="302">
        <v>0</v>
      </c>
      <c r="Y286" s="302">
        <v>0</v>
      </c>
      <c r="Z286" s="302">
        <v>8996.6200000000008</v>
      </c>
      <c r="AA286" s="302">
        <v>0</v>
      </c>
      <c r="AB286" s="302">
        <v>0</v>
      </c>
      <c r="AC286" s="302">
        <v>0</v>
      </c>
      <c r="AD286" s="302">
        <v>0</v>
      </c>
      <c r="AE286" s="302">
        <v>0</v>
      </c>
      <c r="AF286" s="302">
        <v>0</v>
      </c>
      <c r="AG286" s="302">
        <v>0</v>
      </c>
      <c r="AH286" s="302">
        <v>0</v>
      </c>
      <c r="AI286" s="302">
        <v>0</v>
      </c>
      <c r="AJ286" s="302">
        <v>0</v>
      </c>
      <c r="AK286" s="302">
        <v>0</v>
      </c>
      <c r="AL286" s="302">
        <v>0</v>
      </c>
      <c r="AM286" s="302">
        <v>0</v>
      </c>
      <c r="AN286" s="302">
        <v>0</v>
      </c>
      <c r="AO286" s="302">
        <v>0</v>
      </c>
      <c r="AP286" s="302">
        <v>0</v>
      </c>
      <c r="AQ286" s="302">
        <v>0</v>
      </c>
      <c r="AR286" s="302">
        <v>0</v>
      </c>
      <c r="AS286" s="302">
        <v>0</v>
      </c>
      <c r="AT286" s="295">
        <f t="shared" si="4"/>
        <v>0</v>
      </c>
      <c r="AU286" s="302">
        <v>3733.22</v>
      </c>
      <c r="AV286" s="302">
        <v>8996.6200000000008</v>
      </c>
      <c r="AW286" s="303">
        <v>86</v>
      </c>
      <c r="AX286" s="303">
        <v>300</v>
      </c>
      <c r="AY286" s="302">
        <v>198000.99</v>
      </c>
      <c r="AZ286" s="302">
        <v>11544.02</v>
      </c>
      <c r="BA286" s="301">
        <v>21.019089000000001</v>
      </c>
      <c r="BB286" s="301">
        <v>18.803294124510401</v>
      </c>
      <c r="BC286" s="301">
        <v>10.59</v>
      </c>
      <c r="BD286" s="301"/>
      <c r="BE286" s="300" t="s">
        <v>4204</v>
      </c>
      <c r="BF286" s="298"/>
      <c r="BG286" s="300" t="s">
        <v>344</v>
      </c>
      <c r="BH286" s="300" t="s">
        <v>213</v>
      </c>
      <c r="BI286" s="300" t="s">
        <v>345</v>
      </c>
      <c r="BJ286" s="300" t="s">
        <v>4205</v>
      </c>
      <c r="BK286" s="299" t="s">
        <v>175</v>
      </c>
      <c r="BL286" s="301">
        <v>80872.276568720001</v>
      </c>
      <c r="BM286" s="299" t="s">
        <v>309</v>
      </c>
      <c r="BN286" s="301"/>
      <c r="BO286" s="304">
        <v>38674</v>
      </c>
      <c r="BP286" s="304">
        <v>47805</v>
      </c>
      <c r="BQ286" s="297" t="s">
        <v>931</v>
      </c>
      <c r="BR286" s="297" t="s">
        <v>4779</v>
      </c>
      <c r="BS286" s="297">
        <v>38674</v>
      </c>
      <c r="BT286" s="297">
        <v>47805</v>
      </c>
      <c r="BU286" s="301">
        <v>3303.67</v>
      </c>
      <c r="BV286" s="301">
        <v>2.4</v>
      </c>
      <c r="BW286" s="301">
        <v>0</v>
      </c>
    </row>
    <row r="287" spans="1:75" s="289" customFormat="1" ht="18.2" customHeight="1" x14ac:dyDescent="0.15">
      <c r="A287" s="291">
        <v>285</v>
      </c>
      <c r="B287" s="292" t="s">
        <v>305</v>
      </c>
      <c r="C287" s="292" t="s">
        <v>306</v>
      </c>
      <c r="D287" s="312">
        <v>45170</v>
      </c>
      <c r="E287" s="293" t="s">
        <v>1390</v>
      </c>
      <c r="F287" s="308">
        <v>179</v>
      </c>
      <c r="G287" s="308">
        <v>178</v>
      </c>
      <c r="H287" s="295">
        <v>9599.18</v>
      </c>
      <c r="I287" s="295">
        <v>6611.98</v>
      </c>
      <c r="J287" s="295">
        <v>0</v>
      </c>
      <c r="K287" s="295">
        <v>16211.16</v>
      </c>
      <c r="L287" s="295">
        <v>73.8</v>
      </c>
      <c r="M287" s="295">
        <v>0</v>
      </c>
      <c r="N287" s="295">
        <v>0</v>
      </c>
      <c r="O287" s="295">
        <v>0</v>
      </c>
      <c r="P287" s="295">
        <v>0</v>
      </c>
      <c r="Q287" s="295">
        <v>0</v>
      </c>
      <c r="R287" s="295">
        <v>16211.16</v>
      </c>
      <c r="S287" s="295">
        <v>21602.799999999999</v>
      </c>
      <c r="T287" s="295">
        <v>84.71</v>
      </c>
      <c r="U287" s="295">
        <v>0</v>
      </c>
      <c r="V287" s="295">
        <v>0</v>
      </c>
      <c r="W287" s="295">
        <v>0</v>
      </c>
      <c r="X287" s="295">
        <v>0</v>
      </c>
      <c r="Y287" s="295">
        <v>0</v>
      </c>
      <c r="Z287" s="295">
        <v>21687.51</v>
      </c>
      <c r="AA287" s="295">
        <v>0</v>
      </c>
      <c r="AB287" s="295">
        <v>0</v>
      </c>
      <c r="AC287" s="295">
        <v>0</v>
      </c>
      <c r="AD287" s="295">
        <v>0</v>
      </c>
      <c r="AE287" s="295">
        <v>0</v>
      </c>
      <c r="AF287" s="295">
        <v>0</v>
      </c>
      <c r="AG287" s="295">
        <v>0</v>
      </c>
      <c r="AH287" s="295">
        <v>0</v>
      </c>
      <c r="AI287" s="295">
        <v>0</v>
      </c>
      <c r="AJ287" s="295">
        <v>0</v>
      </c>
      <c r="AK287" s="295">
        <v>0</v>
      </c>
      <c r="AL287" s="295">
        <v>0</v>
      </c>
      <c r="AM287" s="295">
        <v>0</v>
      </c>
      <c r="AN287" s="295">
        <v>0</v>
      </c>
      <c r="AO287" s="295">
        <v>0</v>
      </c>
      <c r="AP287" s="295">
        <v>0</v>
      </c>
      <c r="AQ287" s="295">
        <v>0</v>
      </c>
      <c r="AR287" s="295">
        <v>0</v>
      </c>
      <c r="AS287" s="295">
        <v>0</v>
      </c>
      <c r="AT287" s="295">
        <f t="shared" si="4"/>
        <v>0</v>
      </c>
      <c r="AU287" s="295">
        <v>6685.78</v>
      </c>
      <c r="AV287" s="295">
        <v>21687.51</v>
      </c>
      <c r="AW287" s="296">
        <v>86</v>
      </c>
      <c r="AX287" s="296">
        <v>300</v>
      </c>
      <c r="AY287" s="295">
        <v>198000.99</v>
      </c>
      <c r="AZ287" s="295">
        <v>16674.509999999998</v>
      </c>
      <c r="BA287" s="294">
        <v>30.360569000000002</v>
      </c>
      <c r="BB287" s="294">
        <v>29.516911846287499</v>
      </c>
      <c r="BC287" s="294">
        <v>10.59</v>
      </c>
      <c r="BD287" s="294"/>
      <c r="BE287" s="293" t="s">
        <v>4204</v>
      </c>
      <c r="BF287" s="291"/>
      <c r="BG287" s="293" t="s">
        <v>344</v>
      </c>
      <c r="BH287" s="293" t="s">
        <v>213</v>
      </c>
      <c r="BI287" s="293" t="s">
        <v>345</v>
      </c>
      <c r="BJ287" s="293" t="s">
        <v>4205</v>
      </c>
      <c r="BK287" s="292" t="s">
        <v>175</v>
      </c>
      <c r="BL287" s="294">
        <v>126951.15023136001</v>
      </c>
      <c r="BM287" s="292" t="s">
        <v>309</v>
      </c>
      <c r="BN287" s="294"/>
      <c r="BO287" s="297">
        <v>38674</v>
      </c>
      <c r="BP287" s="297">
        <v>47805</v>
      </c>
      <c r="BQ287" s="297" t="s">
        <v>931</v>
      </c>
      <c r="BR287" s="297" t="s">
        <v>4779</v>
      </c>
      <c r="BS287" s="297">
        <v>38674</v>
      </c>
      <c r="BT287" s="297">
        <v>47805</v>
      </c>
      <c r="BU287" s="294">
        <v>6668.81</v>
      </c>
      <c r="BV287" s="294">
        <v>3.47</v>
      </c>
      <c r="BW287" s="294">
        <v>0</v>
      </c>
    </row>
    <row r="288" spans="1:75" s="289" customFormat="1" ht="18.2" customHeight="1" x14ac:dyDescent="0.15">
      <c r="A288" s="298">
        <v>286</v>
      </c>
      <c r="B288" s="299" t="s">
        <v>305</v>
      </c>
      <c r="C288" s="299" t="s">
        <v>306</v>
      </c>
      <c r="D288" s="313">
        <v>45170</v>
      </c>
      <c r="E288" s="300" t="s">
        <v>1391</v>
      </c>
      <c r="F288" s="309">
        <v>0</v>
      </c>
      <c r="G288" s="309">
        <v>0</v>
      </c>
      <c r="H288" s="302">
        <v>9722.2199999999993</v>
      </c>
      <c r="I288" s="302">
        <v>0</v>
      </c>
      <c r="J288" s="302">
        <v>0</v>
      </c>
      <c r="K288" s="302">
        <v>9722.2199999999993</v>
      </c>
      <c r="L288" s="302">
        <v>147.74</v>
      </c>
      <c r="M288" s="302">
        <v>0</v>
      </c>
      <c r="N288" s="302">
        <v>0</v>
      </c>
      <c r="O288" s="302">
        <v>147.74</v>
      </c>
      <c r="P288" s="302">
        <v>0</v>
      </c>
      <c r="Q288" s="302">
        <v>0</v>
      </c>
      <c r="R288" s="302">
        <v>9574.48</v>
      </c>
      <c r="S288" s="302">
        <v>0</v>
      </c>
      <c r="T288" s="302">
        <v>85.8</v>
      </c>
      <c r="U288" s="302">
        <v>0</v>
      </c>
      <c r="V288" s="302">
        <v>0</v>
      </c>
      <c r="W288" s="302">
        <v>85.8</v>
      </c>
      <c r="X288" s="302">
        <v>0</v>
      </c>
      <c r="Y288" s="302">
        <v>0</v>
      </c>
      <c r="Z288" s="302">
        <v>0</v>
      </c>
      <c r="AA288" s="302">
        <v>5.1100000000000003</v>
      </c>
      <c r="AB288" s="302">
        <v>0</v>
      </c>
      <c r="AC288" s="302">
        <v>0</v>
      </c>
      <c r="AD288" s="302">
        <v>0</v>
      </c>
      <c r="AE288" s="302">
        <v>0</v>
      </c>
      <c r="AF288" s="302">
        <v>-9.07</v>
      </c>
      <c r="AG288" s="302">
        <v>11.93</v>
      </c>
      <c r="AH288" s="302">
        <v>34.46</v>
      </c>
      <c r="AI288" s="302">
        <v>0</v>
      </c>
      <c r="AJ288" s="302">
        <v>0</v>
      </c>
      <c r="AK288" s="302">
        <v>0</v>
      </c>
      <c r="AL288" s="302">
        <v>0</v>
      </c>
      <c r="AM288" s="302">
        <v>0</v>
      </c>
      <c r="AN288" s="302">
        <v>0</v>
      </c>
      <c r="AO288" s="302">
        <v>0</v>
      </c>
      <c r="AP288" s="302">
        <v>255.39</v>
      </c>
      <c r="AQ288" s="302">
        <v>0</v>
      </c>
      <c r="AR288" s="302">
        <v>275.97000000000003</v>
      </c>
      <c r="AS288" s="302">
        <v>0</v>
      </c>
      <c r="AT288" s="295">
        <f t="shared" si="4"/>
        <v>255.38999999999996</v>
      </c>
      <c r="AU288" s="302">
        <v>0</v>
      </c>
      <c r="AV288" s="302">
        <v>0</v>
      </c>
      <c r="AW288" s="303">
        <v>86</v>
      </c>
      <c r="AX288" s="303">
        <v>300</v>
      </c>
      <c r="AY288" s="302">
        <v>198999.26</v>
      </c>
      <c r="AZ288" s="302">
        <v>24567.21</v>
      </c>
      <c r="BA288" s="301">
        <v>44.507024999999999</v>
      </c>
      <c r="BB288" s="301">
        <v>17.3455439474812</v>
      </c>
      <c r="BC288" s="301">
        <v>10.59</v>
      </c>
      <c r="BD288" s="301"/>
      <c r="BE288" s="300" t="s">
        <v>4204</v>
      </c>
      <c r="BF288" s="298"/>
      <c r="BG288" s="300" t="s">
        <v>344</v>
      </c>
      <c r="BH288" s="300" t="s">
        <v>213</v>
      </c>
      <c r="BI288" s="300" t="s">
        <v>345</v>
      </c>
      <c r="BJ288" s="300" t="s">
        <v>103</v>
      </c>
      <c r="BK288" s="299" t="s">
        <v>175</v>
      </c>
      <c r="BL288" s="301">
        <v>74978.672030079993</v>
      </c>
      <c r="BM288" s="299" t="s">
        <v>309</v>
      </c>
      <c r="BN288" s="301"/>
      <c r="BO288" s="304">
        <v>38674</v>
      </c>
      <c r="BP288" s="304">
        <v>47805</v>
      </c>
      <c r="BQ288" s="297" t="s">
        <v>4757</v>
      </c>
      <c r="BR288" s="297" t="s">
        <v>4764</v>
      </c>
      <c r="BS288" s="297">
        <v>38674</v>
      </c>
      <c r="BT288" s="297">
        <v>47805</v>
      </c>
      <c r="BU288" s="301">
        <v>0</v>
      </c>
      <c r="BV288" s="301">
        <v>5.1100000000000003</v>
      </c>
      <c r="BW288" s="301">
        <v>0</v>
      </c>
    </row>
    <row r="289" spans="1:75" s="289" customFormat="1" ht="18.2" customHeight="1" x14ac:dyDescent="0.15">
      <c r="A289" s="291">
        <v>287</v>
      </c>
      <c r="B289" s="292" t="s">
        <v>305</v>
      </c>
      <c r="C289" s="292" t="s">
        <v>306</v>
      </c>
      <c r="D289" s="312">
        <v>45170</v>
      </c>
      <c r="E289" s="293" t="s">
        <v>1392</v>
      </c>
      <c r="F289" s="308">
        <v>147</v>
      </c>
      <c r="G289" s="308">
        <v>146</v>
      </c>
      <c r="H289" s="295">
        <v>11184.06</v>
      </c>
      <c r="I289" s="295">
        <v>7039.09</v>
      </c>
      <c r="J289" s="295">
        <v>0</v>
      </c>
      <c r="K289" s="295">
        <v>18223.150000000001</v>
      </c>
      <c r="L289" s="295">
        <v>85.95</v>
      </c>
      <c r="M289" s="295">
        <v>0</v>
      </c>
      <c r="N289" s="295">
        <v>0</v>
      </c>
      <c r="O289" s="295">
        <v>0</v>
      </c>
      <c r="P289" s="295">
        <v>0</v>
      </c>
      <c r="Q289" s="295">
        <v>0</v>
      </c>
      <c r="R289" s="295">
        <v>18223.150000000001</v>
      </c>
      <c r="S289" s="295">
        <v>19816.37</v>
      </c>
      <c r="T289" s="295">
        <v>98.7</v>
      </c>
      <c r="U289" s="295">
        <v>0</v>
      </c>
      <c r="V289" s="295">
        <v>0</v>
      </c>
      <c r="W289" s="295">
        <v>0</v>
      </c>
      <c r="X289" s="295">
        <v>0</v>
      </c>
      <c r="Y289" s="295">
        <v>0</v>
      </c>
      <c r="Z289" s="295">
        <v>19915.07</v>
      </c>
      <c r="AA289" s="295">
        <v>0</v>
      </c>
      <c r="AB289" s="295">
        <v>0</v>
      </c>
      <c r="AC289" s="295">
        <v>0</v>
      </c>
      <c r="AD289" s="295">
        <v>0</v>
      </c>
      <c r="AE289" s="295">
        <v>0</v>
      </c>
      <c r="AF289" s="295">
        <v>0</v>
      </c>
      <c r="AG289" s="295">
        <v>0</v>
      </c>
      <c r="AH289" s="295">
        <v>0</v>
      </c>
      <c r="AI289" s="295">
        <v>0</v>
      </c>
      <c r="AJ289" s="295">
        <v>0</v>
      </c>
      <c r="AK289" s="295">
        <v>0</v>
      </c>
      <c r="AL289" s="295">
        <v>0</v>
      </c>
      <c r="AM289" s="295">
        <v>0</v>
      </c>
      <c r="AN289" s="295">
        <v>0</v>
      </c>
      <c r="AO289" s="295">
        <v>0</v>
      </c>
      <c r="AP289" s="295">
        <v>0</v>
      </c>
      <c r="AQ289" s="295">
        <v>0</v>
      </c>
      <c r="AR289" s="295">
        <v>0</v>
      </c>
      <c r="AS289" s="295">
        <v>0</v>
      </c>
      <c r="AT289" s="295">
        <f t="shared" si="4"/>
        <v>0</v>
      </c>
      <c r="AU289" s="295">
        <v>7125.04</v>
      </c>
      <c r="AV289" s="295">
        <v>19915.07</v>
      </c>
      <c r="AW289" s="296">
        <v>86</v>
      </c>
      <c r="AX289" s="296">
        <v>300</v>
      </c>
      <c r="AY289" s="295">
        <v>260000.97</v>
      </c>
      <c r="AZ289" s="295">
        <v>19424.689999999999</v>
      </c>
      <c r="BA289" s="294">
        <v>26.922982999999999</v>
      </c>
      <c r="BB289" s="294">
        <v>25.257626127184</v>
      </c>
      <c r="BC289" s="294">
        <v>10.59</v>
      </c>
      <c r="BD289" s="294"/>
      <c r="BE289" s="293" t="s">
        <v>4204</v>
      </c>
      <c r="BF289" s="291"/>
      <c r="BG289" s="293" t="s">
        <v>312</v>
      </c>
      <c r="BH289" s="293" t="s">
        <v>189</v>
      </c>
      <c r="BI289" s="293" t="s">
        <v>323</v>
      </c>
      <c r="BJ289" s="293" t="s">
        <v>4205</v>
      </c>
      <c r="BK289" s="292" t="s">
        <v>175</v>
      </c>
      <c r="BL289" s="294">
        <v>142707.23707239999</v>
      </c>
      <c r="BM289" s="292" t="s">
        <v>309</v>
      </c>
      <c r="BN289" s="294"/>
      <c r="BO289" s="297">
        <v>38665</v>
      </c>
      <c r="BP289" s="297">
        <v>47796</v>
      </c>
      <c r="BQ289" s="297" t="s">
        <v>962</v>
      </c>
      <c r="BR289" s="297" t="s">
        <v>4767</v>
      </c>
      <c r="BS289" s="297">
        <v>38665</v>
      </c>
      <c r="BT289" s="297">
        <v>47796</v>
      </c>
      <c r="BU289" s="294">
        <v>6558.02</v>
      </c>
      <c r="BV289" s="294">
        <v>4.04</v>
      </c>
      <c r="BW289" s="294">
        <v>0</v>
      </c>
    </row>
    <row r="290" spans="1:75" s="289" customFormat="1" ht="18.2" customHeight="1" x14ac:dyDescent="0.15">
      <c r="A290" s="298">
        <v>288</v>
      </c>
      <c r="B290" s="299" t="s">
        <v>305</v>
      </c>
      <c r="C290" s="299" t="s">
        <v>306</v>
      </c>
      <c r="D290" s="313">
        <v>45170</v>
      </c>
      <c r="E290" s="300" t="s">
        <v>1393</v>
      </c>
      <c r="F290" s="309">
        <v>0</v>
      </c>
      <c r="G290" s="309">
        <v>0</v>
      </c>
      <c r="H290" s="302">
        <v>14973.05</v>
      </c>
      <c r="I290" s="302">
        <v>0</v>
      </c>
      <c r="J290" s="302">
        <v>0</v>
      </c>
      <c r="K290" s="302">
        <v>14973.05</v>
      </c>
      <c r="L290" s="302">
        <v>115.15</v>
      </c>
      <c r="M290" s="302">
        <v>0</v>
      </c>
      <c r="N290" s="302">
        <v>0</v>
      </c>
      <c r="O290" s="302">
        <v>115.15</v>
      </c>
      <c r="P290" s="302">
        <v>0</v>
      </c>
      <c r="Q290" s="302">
        <v>0</v>
      </c>
      <c r="R290" s="302">
        <v>14857.9</v>
      </c>
      <c r="S290" s="302">
        <v>0</v>
      </c>
      <c r="T290" s="302">
        <v>132.13999999999999</v>
      </c>
      <c r="U290" s="302">
        <v>0</v>
      </c>
      <c r="V290" s="302">
        <v>0</v>
      </c>
      <c r="W290" s="302">
        <v>132.13999999999999</v>
      </c>
      <c r="X290" s="302">
        <v>0</v>
      </c>
      <c r="Y290" s="302">
        <v>0</v>
      </c>
      <c r="Z290" s="302">
        <v>0</v>
      </c>
      <c r="AA290" s="302">
        <v>5.41</v>
      </c>
      <c r="AB290" s="302">
        <v>0</v>
      </c>
      <c r="AC290" s="302">
        <v>0</v>
      </c>
      <c r="AD290" s="302">
        <v>0</v>
      </c>
      <c r="AE290" s="302">
        <v>0</v>
      </c>
      <c r="AF290" s="302">
        <v>-10.39</v>
      </c>
      <c r="AG290" s="302">
        <v>12.64</v>
      </c>
      <c r="AH290" s="302">
        <v>38.33</v>
      </c>
      <c r="AI290" s="302">
        <v>0</v>
      </c>
      <c r="AJ290" s="302">
        <v>0</v>
      </c>
      <c r="AK290" s="302">
        <v>0</v>
      </c>
      <c r="AL290" s="302">
        <v>0</v>
      </c>
      <c r="AM290" s="302">
        <v>0</v>
      </c>
      <c r="AN290" s="302">
        <v>0</v>
      </c>
      <c r="AO290" s="302">
        <v>0</v>
      </c>
      <c r="AP290" s="302">
        <v>3.9</v>
      </c>
      <c r="AQ290" s="302">
        <v>0</v>
      </c>
      <c r="AR290" s="302">
        <v>3.48</v>
      </c>
      <c r="AS290" s="302">
        <v>0</v>
      </c>
      <c r="AT290" s="295">
        <f t="shared" si="4"/>
        <v>293.7</v>
      </c>
      <c r="AU290" s="302">
        <v>0</v>
      </c>
      <c r="AV290" s="302">
        <v>0</v>
      </c>
      <c r="AW290" s="303">
        <v>86</v>
      </c>
      <c r="AX290" s="303">
        <v>300</v>
      </c>
      <c r="AY290" s="302">
        <v>255998.93</v>
      </c>
      <c r="AZ290" s="302">
        <v>26013.45</v>
      </c>
      <c r="BA290" s="301">
        <v>36.640777999999997</v>
      </c>
      <c r="BB290" s="301">
        <v>20.927828313668499</v>
      </c>
      <c r="BC290" s="301">
        <v>10.59</v>
      </c>
      <c r="BD290" s="301"/>
      <c r="BE290" s="300" t="s">
        <v>4204</v>
      </c>
      <c r="BF290" s="298"/>
      <c r="BG290" s="300" t="s">
        <v>312</v>
      </c>
      <c r="BH290" s="300" t="s">
        <v>226</v>
      </c>
      <c r="BI290" s="300" t="s">
        <v>347</v>
      </c>
      <c r="BJ290" s="300" t="s">
        <v>103</v>
      </c>
      <c r="BK290" s="299" t="s">
        <v>175</v>
      </c>
      <c r="BL290" s="301">
        <v>116353.64125840001</v>
      </c>
      <c r="BM290" s="299" t="s">
        <v>309</v>
      </c>
      <c r="BN290" s="301"/>
      <c r="BO290" s="304">
        <v>38679</v>
      </c>
      <c r="BP290" s="304">
        <v>47810</v>
      </c>
      <c r="BQ290" s="297" t="s">
        <v>4033</v>
      </c>
      <c r="BR290" s="297" t="s">
        <v>4759</v>
      </c>
      <c r="BS290" s="297">
        <v>38679</v>
      </c>
      <c r="BT290" s="297">
        <v>47810</v>
      </c>
      <c r="BU290" s="301">
        <v>0</v>
      </c>
      <c r="BV290" s="301">
        <v>5.41</v>
      </c>
      <c r="BW290" s="301">
        <v>0</v>
      </c>
    </row>
    <row r="291" spans="1:75" s="289" customFormat="1" ht="18.2" customHeight="1" x14ac:dyDescent="0.15">
      <c r="A291" s="291">
        <v>289</v>
      </c>
      <c r="B291" s="292" t="s">
        <v>305</v>
      </c>
      <c r="C291" s="292" t="s">
        <v>306</v>
      </c>
      <c r="D291" s="312">
        <v>45170</v>
      </c>
      <c r="E291" s="293" t="s">
        <v>1394</v>
      </c>
      <c r="F291" s="308">
        <v>0</v>
      </c>
      <c r="G291" s="308">
        <v>0</v>
      </c>
      <c r="H291" s="295">
        <v>9083.33</v>
      </c>
      <c r="I291" s="295">
        <v>0</v>
      </c>
      <c r="J291" s="295">
        <v>0</v>
      </c>
      <c r="K291" s="295">
        <v>9083.33</v>
      </c>
      <c r="L291" s="295">
        <v>348.82</v>
      </c>
      <c r="M291" s="295">
        <v>0</v>
      </c>
      <c r="N291" s="295">
        <v>0</v>
      </c>
      <c r="O291" s="295">
        <v>348.82</v>
      </c>
      <c r="P291" s="295">
        <v>0</v>
      </c>
      <c r="Q291" s="295">
        <v>0</v>
      </c>
      <c r="R291" s="295">
        <v>8734.51</v>
      </c>
      <c r="S291" s="295">
        <v>0</v>
      </c>
      <c r="T291" s="295">
        <v>80.16</v>
      </c>
      <c r="U291" s="295">
        <v>0</v>
      </c>
      <c r="V291" s="295">
        <v>0</v>
      </c>
      <c r="W291" s="295">
        <v>80.16</v>
      </c>
      <c r="X291" s="295">
        <v>0</v>
      </c>
      <c r="Y291" s="295">
        <v>0</v>
      </c>
      <c r="Z291" s="295">
        <v>0</v>
      </c>
      <c r="AA291" s="295">
        <v>8.94</v>
      </c>
      <c r="AB291" s="295">
        <v>0</v>
      </c>
      <c r="AC291" s="295">
        <v>0</v>
      </c>
      <c r="AD291" s="295">
        <v>0</v>
      </c>
      <c r="AE291" s="295">
        <v>0</v>
      </c>
      <c r="AF291" s="295">
        <v>-15.15</v>
      </c>
      <c r="AG291" s="295">
        <v>19.05</v>
      </c>
      <c r="AH291" s="295">
        <v>59.03</v>
      </c>
      <c r="AI291" s="295">
        <v>0</v>
      </c>
      <c r="AJ291" s="295">
        <v>0</v>
      </c>
      <c r="AK291" s="295">
        <v>0</v>
      </c>
      <c r="AL291" s="295">
        <v>0</v>
      </c>
      <c r="AM291" s="295">
        <v>0</v>
      </c>
      <c r="AN291" s="295">
        <v>0</v>
      </c>
      <c r="AO291" s="295">
        <v>0</v>
      </c>
      <c r="AP291" s="295">
        <v>10.17</v>
      </c>
      <c r="AQ291" s="295">
        <v>0</v>
      </c>
      <c r="AR291" s="295">
        <v>0.24</v>
      </c>
      <c r="AS291" s="295">
        <v>0</v>
      </c>
      <c r="AT291" s="295">
        <f t="shared" si="4"/>
        <v>510.78</v>
      </c>
      <c r="AU291" s="295">
        <v>0</v>
      </c>
      <c r="AV291" s="295">
        <v>0</v>
      </c>
      <c r="AW291" s="296">
        <v>26</v>
      </c>
      <c r="AX291" s="296">
        <v>240</v>
      </c>
      <c r="AY291" s="295">
        <v>325001.48</v>
      </c>
      <c r="AZ291" s="295">
        <v>42708.65</v>
      </c>
      <c r="BA291" s="294">
        <v>47.384399999999999</v>
      </c>
      <c r="BB291" s="294">
        <v>9.6907655859878492</v>
      </c>
      <c r="BC291" s="294">
        <v>10.59</v>
      </c>
      <c r="BD291" s="294"/>
      <c r="BE291" s="293" t="s">
        <v>4204</v>
      </c>
      <c r="BF291" s="291"/>
      <c r="BG291" s="293" t="s">
        <v>312</v>
      </c>
      <c r="BH291" s="293" t="s">
        <v>465</v>
      </c>
      <c r="BI291" s="293" t="s">
        <v>500</v>
      </c>
      <c r="BJ291" s="293" t="s">
        <v>103</v>
      </c>
      <c r="BK291" s="292" t="s">
        <v>175</v>
      </c>
      <c r="BL291" s="294">
        <v>68400.786322960004</v>
      </c>
      <c r="BM291" s="292" t="s">
        <v>309</v>
      </c>
      <c r="BN291" s="294"/>
      <c r="BO291" s="297">
        <v>38679</v>
      </c>
      <c r="BP291" s="297">
        <v>45984</v>
      </c>
      <c r="BQ291" s="297" t="s">
        <v>4757</v>
      </c>
      <c r="BR291" s="297" t="s">
        <v>4764</v>
      </c>
      <c r="BS291" s="297">
        <v>38679</v>
      </c>
      <c r="BT291" s="297">
        <v>45984</v>
      </c>
      <c r="BU291" s="294">
        <v>0</v>
      </c>
      <c r="BV291" s="294">
        <v>8.94</v>
      </c>
      <c r="BW291" s="294">
        <v>0</v>
      </c>
    </row>
    <row r="292" spans="1:75" s="289" customFormat="1" ht="18.2" customHeight="1" x14ac:dyDescent="0.15">
      <c r="A292" s="298">
        <v>290</v>
      </c>
      <c r="B292" s="299" t="s">
        <v>305</v>
      </c>
      <c r="C292" s="299" t="s">
        <v>306</v>
      </c>
      <c r="D292" s="313">
        <v>45170</v>
      </c>
      <c r="E292" s="300" t="s">
        <v>1395</v>
      </c>
      <c r="F292" s="309">
        <v>109</v>
      </c>
      <c r="G292" s="309">
        <v>108</v>
      </c>
      <c r="H292" s="302">
        <v>9507.8799999999992</v>
      </c>
      <c r="I292" s="302">
        <v>5073.07</v>
      </c>
      <c r="J292" s="302">
        <v>0</v>
      </c>
      <c r="K292" s="302">
        <v>14580.95</v>
      </c>
      <c r="L292" s="302">
        <v>73.05</v>
      </c>
      <c r="M292" s="302">
        <v>0</v>
      </c>
      <c r="N292" s="302">
        <v>0</v>
      </c>
      <c r="O292" s="302">
        <v>0</v>
      </c>
      <c r="P292" s="302">
        <v>0</v>
      </c>
      <c r="Q292" s="302">
        <v>0</v>
      </c>
      <c r="R292" s="302">
        <v>14580.95</v>
      </c>
      <c r="S292" s="302">
        <v>11878.61</v>
      </c>
      <c r="T292" s="302">
        <v>83.91</v>
      </c>
      <c r="U292" s="302">
        <v>0</v>
      </c>
      <c r="V292" s="302">
        <v>0</v>
      </c>
      <c r="W292" s="302">
        <v>0</v>
      </c>
      <c r="X292" s="302">
        <v>0</v>
      </c>
      <c r="Y292" s="302">
        <v>0</v>
      </c>
      <c r="Z292" s="302">
        <v>11962.52</v>
      </c>
      <c r="AA292" s="302">
        <v>0</v>
      </c>
      <c r="AB292" s="302">
        <v>0</v>
      </c>
      <c r="AC292" s="302">
        <v>0</v>
      </c>
      <c r="AD292" s="302">
        <v>0</v>
      </c>
      <c r="AE292" s="302">
        <v>0</v>
      </c>
      <c r="AF292" s="302">
        <v>0</v>
      </c>
      <c r="AG292" s="302">
        <v>0</v>
      </c>
      <c r="AH292" s="302">
        <v>0</v>
      </c>
      <c r="AI292" s="302">
        <v>0</v>
      </c>
      <c r="AJ292" s="302">
        <v>0</v>
      </c>
      <c r="AK292" s="302">
        <v>0</v>
      </c>
      <c r="AL292" s="302">
        <v>0</v>
      </c>
      <c r="AM292" s="302">
        <v>0</v>
      </c>
      <c r="AN292" s="302">
        <v>0</v>
      </c>
      <c r="AO292" s="302">
        <v>0</v>
      </c>
      <c r="AP292" s="302">
        <v>0</v>
      </c>
      <c r="AQ292" s="302">
        <v>0</v>
      </c>
      <c r="AR292" s="302">
        <v>0</v>
      </c>
      <c r="AS292" s="302">
        <v>0</v>
      </c>
      <c r="AT292" s="295">
        <f t="shared" si="4"/>
        <v>0</v>
      </c>
      <c r="AU292" s="302">
        <v>5146.12</v>
      </c>
      <c r="AV292" s="302">
        <v>11962.52</v>
      </c>
      <c r="AW292" s="303">
        <v>86</v>
      </c>
      <c r="AX292" s="303">
        <v>300</v>
      </c>
      <c r="AY292" s="302">
        <v>294500.51</v>
      </c>
      <c r="AZ292" s="302">
        <v>16511.87</v>
      </c>
      <c r="BA292" s="301">
        <v>20.216925</v>
      </c>
      <c r="BB292" s="301">
        <v>17.852730949235301</v>
      </c>
      <c r="BC292" s="301">
        <v>10.59</v>
      </c>
      <c r="BD292" s="301"/>
      <c r="BE292" s="300" t="s">
        <v>4204</v>
      </c>
      <c r="BF292" s="298"/>
      <c r="BG292" s="300" t="s">
        <v>315</v>
      </c>
      <c r="BH292" s="300" t="s">
        <v>192</v>
      </c>
      <c r="BI292" s="300" t="s">
        <v>367</v>
      </c>
      <c r="BJ292" s="300" t="s">
        <v>4205</v>
      </c>
      <c r="BK292" s="299" t="s">
        <v>175</v>
      </c>
      <c r="BL292" s="301">
        <v>114184.8192212</v>
      </c>
      <c r="BM292" s="299" t="s">
        <v>309</v>
      </c>
      <c r="BN292" s="301"/>
      <c r="BO292" s="304">
        <v>38679</v>
      </c>
      <c r="BP292" s="304">
        <v>47810</v>
      </c>
      <c r="BQ292" s="297" t="s">
        <v>937</v>
      </c>
      <c r="BR292" s="297" t="s">
        <v>4765</v>
      </c>
      <c r="BS292" s="297">
        <v>38679</v>
      </c>
      <c r="BT292" s="297">
        <v>47810</v>
      </c>
      <c r="BU292" s="301">
        <v>4491.78</v>
      </c>
      <c r="BV292" s="301">
        <v>3.44</v>
      </c>
      <c r="BW292" s="301">
        <v>0</v>
      </c>
    </row>
    <row r="293" spans="1:75" s="289" customFormat="1" ht="18.2" customHeight="1" x14ac:dyDescent="0.15">
      <c r="A293" s="291">
        <v>291</v>
      </c>
      <c r="B293" s="292" t="s">
        <v>305</v>
      </c>
      <c r="C293" s="292" t="s">
        <v>306</v>
      </c>
      <c r="D293" s="312">
        <v>45170</v>
      </c>
      <c r="E293" s="293" t="s">
        <v>1396</v>
      </c>
      <c r="F293" s="308">
        <v>171</v>
      </c>
      <c r="G293" s="308">
        <v>170</v>
      </c>
      <c r="H293" s="295">
        <v>20434.62</v>
      </c>
      <c r="I293" s="295">
        <v>13805.64</v>
      </c>
      <c r="J293" s="295">
        <v>0</v>
      </c>
      <c r="K293" s="295">
        <v>34240.26</v>
      </c>
      <c r="L293" s="295">
        <v>157.11000000000001</v>
      </c>
      <c r="M293" s="295">
        <v>0</v>
      </c>
      <c r="N293" s="295">
        <v>0</v>
      </c>
      <c r="O293" s="295">
        <v>0</v>
      </c>
      <c r="P293" s="295">
        <v>0</v>
      </c>
      <c r="Q293" s="295">
        <v>0</v>
      </c>
      <c r="R293" s="295">
        <v>34240.26</v>
      </c>
      <c r="S293" s="295">
        <v>43560.87</v>
      </c>
      <c r="T293" s="295">
        <v>180.34</v>
      </c>
      <c r="U293" s="295">
        <v>0</v>
      </c>
      <c r="V293" s="295">
        <v>0</v>
      </c>
      <c r="W293" s="295">
        <v>0</v>
      </c>
      <c r="X293" s="295">
        <v>0</v>
      </c>
      <c r="Y293" s="295">
        <v>0</v>
      </c>
      <c r="Z293" s="295">
        <v>43741.21</v>
      </c>
      <c r="AA293" s="295">
        <v>0</v>
      </c>
      <c r="AB293" s="295">
        <v>0</v>
      </c>
      <c r="AC293" s="295">
        <v>0</v>
      </c>
      <c r="AD293" s="295">
        <v>0</v>
      </c>
      <c r="AE293" s="295">
        <v>0</v>
      </c>
      <c r="AF293" s="295">
        <v>0</v>
      </c>
      <c r="AG293" s="295">
        <v>0</v>
      </c>
      <c r="AH293" s="295">
        <v>0</v>
      </c>
      <c r="AI293" s="295">
        <v>0</v>
      </c>
      <c r="AJ293" s="295">
        <v>0</v>
      </c>
      <c r="AK293" s="295">
        <v>0</v>
      </c>
      <c r="AL293" s="295">
        <v>0</v>
      </c>
      <c r="AM293" s="295">
        <v>0</v>
      </c>
      <c r="AN293" s="295">
        <v>0</v>
      </c>
      <c r="AO293" s="295">
        <v>0</v>
      </c>
      <c r="AP293" s="295">
        <v>0</v>
      </c>
      <c r="AQ293" s="295">
        <v>0</v>
      </c>
      <c r="AR293" s="295">
        <v>0</v>
      </c>
      <c r="AS293" s="295">
        <v>0</v>
      </c>
      <c r="AT293" s="295">
        <f t="shared" si="4"/>
        <v>0</v>
      </c>
      <c r="AU293" s="295">
        <v>13962.75</v>
      </c>
      <c r="AV293" s="295">
        <v>43741.21</v>
      </c>
      <c r="AW293" s="296">
        <v>86</v>
      </c>
      <c r="AX293" s="296">
        <v>300</v>
      </c>
      <c r="AY293" s="295">
        <v>294000.74</v>
      </c>
      <c r="AZ293" s="295">
        <v>35498.1</v>
      </c>
      <c r="BA293" s="294">
        <v>43.537306999999998</v>
      </c>
      <c r="BB293" s="294">
        <v>41.994605665650298</v>
      </c>
      <c r="BC293" s="294">
        <v>10.59</v>
      </c>
      <c r="BD293" s="294"/>
      <c r="BE293" s="293" t="s">
        <v>4204</v>
      </c>
      <c r="BF293" s="291"/>
      <c r="BG293" s="293" t="s">
        <v>312</v>
      </c>
      <c r="BH293" s="293" t="s">
        <v>189</v>
      </c>
      <c r="BI293" s="293" t="s">
        <v>323</v>
      </c>
      <c r="BJ293" s="293" t="s">
        <v>4205</v>
      </c>
      <c r="BK293" s="292" t="s">
        <v>175</v>
      </c>
      <c r="BL293" s="294">
        <v>268138.76312496001</v>
      </c>
      <c r="BM293" s="292" t="s">
        <v>309</v>
      </c>
      <c r="BN293" s="294"/>
      <c r="BO293" s="297">
        <v>38679</v>
      </c>
      <c r="BP293" s="297">
        <v>47810</v>
      </c>
      <c r="BQ293" s="297" t="s">
        <v>946</v>
      </c>
      <c r="BR293" s="297" t="s">
        <v>4775</v>
      </c>
      <c r="BS293" s="297">
        <v>38679</v>
      </c>
      <c r="BT293" s="297">
        <v>47810</v>
      </c>
      <c r="BU293" s="294">
        <v>12738.64</v>
      </c>
      <c r="BV293" s="294">
        <v>7.39</v>
      </c>
      <c r="BW293" s="294">
        <v>0</v>
      </c>
    </row>
    <row r="294" spans="1:75" s="289" customFormat="1" ht="18.2" customHeight="1" x14ac:dyDescent="0.15">
      <c r="A294" s="298">
        <v>292</v>
      </c>
      <c r="B294" s="299" t="s">
        <v>305</v>
      </c>
      <c r="C294" s="299" t="s">
        <v>306</v>
      </c>
      <c r="D294" s="313">
        <v>45170</v>
      </c>
      <c r="E294" s="300" t="s">
        <v>1397</v>
      </c>
      <c r="F294" s="309">
        <v>98</v>
      </c>
      <c r="G294" s="309">
        <v>97</v>
      </c>
      <c r="H294" s="302">
        <v>14367.88</v>
      </c>
      <c r="I294" s="302">
        <v>7179.9</v>
      </c>
      <c r="J294" s="302">
        <v>0</v>
      </c>
      <c r="K294" s="302">
        <v>21547.78</v>
      </c>
      <c r="L294" s="302">
        <v>110.47</v>
      </c>
      <c r="M294" s="302">
        <v>0</v>
      </c>
      <c r="N294" s="302">
        <v>0</v>
      </c>
      <c r="O294" s="302">
        <v>0</v>
      </c>
      <c r="P294" s="302">
        <v>0</v>
      </c>
      <c r="Q294" s="302">
        <v>0</v>
      </c>
      <c r="R294" s="302">
        <v>21547.78</v>
      </c>
      <c r="S294" s="302">
        <v>15835.29</v>
      </c>
      <c r="T294" s="302">
        <v>126.8</v>
      </c>
      <c r="U294" s="302">
        <v>0</v>
      </c>
      <c r="V294" s="302">
        <v>0</v>
      </c>
      <c r="W294" s="302">
        <v>0</v>
      </c>
      <c r="X294" s="302">
        <v>0</v>
      </c>
      <c r="Y294" s="302">
        <v>0</v>
      </c>
      <c r="Z294" s="302">
        <v>15962.09</v>
      </c>
      <c r="AA294" s="302">
        <v>0</v>
      </c>
      <c r="AB294" s="302">
        <v>0</v>
      </c>
      <c r="AC294" s="302">
        <v>0</v>
      </c>
      <c r="AD294" s="302">
        <v>0</v>
      </c>
      <c r="AE294" s="302">
        <v>0</v>
      </c>
      <c r="AF294" s="302">
        <v>0</v>
      </c>
      <c r="AG294" s="302">
        <v>0</v>
      </c>
      <c r="AH294" s="302">
        <v>0</v>
      </c>
      <c r="AI294" s="302">
        <v>0</v>
      </c>
      <c r="AJ294" s="302">
        <v>0</v>
      </c>
      <c r="AK294" s="302">
        <v>0</v>
      </c>
      <c r="AL294" s="302">
        <v>0</v>
      </c>
      <c r="AM294" s="302">
        <v>0</v>
      </c>
      <c r="AN294" s="302">
        <v>0</v>
      </c>
      <c r="AO294" s="302">
        <v>0</v>
      </c>
      <c r="AP294" s="302">
        <v>0</v>
      </c>
      <c r="AQ294" s="302">
        <v>0</v>
      </c>
      <c r="AR294" s="302">
        <v>0</v>
      </c>
      <c r="AS294" s="302">
        <v>0</v>
      </c>
      <c r="AT294" s="295">
        <f t="shared" si="4"/>
        <v>0</v>
      </c>
      <c r="AU294" s="302">
        <v>7290.37</v>
      </c>
      <c r="AV294" s="302">
        <v>15962.09</v>
      </c>
      <c r="AW294" s="303">
        <v>86</v>
      </c>
      <c r="AX294" s="303">
        <v>300</v>
      </c>
      <c r="AY294" s="302">
        <v>292999.05</v>
      </c>
      <c r="AZ294" s="302">
        <v>24959.599999999999</v>
      </c>
      <c r="BA294" s="301">
        <v>30.716823999999999</v>
      </c>
      <c r="BB294" s="301">
        <v>26.518027766900101</v>
      </c>
      <c r="BC294" s="301">
        <v>10.59</v>
      </c>
      <c r="BD294" s="301"/>
      <c r="BE294" s="300" t="s">
        <v>4204</v>
      </c>
      <c r="BF294" s="298"/>
      <c r="BG294" s="300" t="s">
        <v>312</v>
      </c>
      <c r="BH294" s="300" t="s">
        <v>189</v>
      </c>
      <c r="BI294" s="300" t="s">
        <v>323</v>
      </c>
      <c r="BJ294" s="300" t="s">
        <v>4205</v>
      </c>
      <c r="BK294" s="299" t="s">
        <v>175</v>
      </c>
      <c r="BL294" s="301">
        <v>168742.73376688</v>
      </c>
      <c r="BM294" s="299" t="s">
        <v>309</v>
      </c>
      <c r="BN294" s="301"/>
      <c r="BO294" s="304">
        <v>38679</v>
      </c>
      <c r="BP294" s="304">
        <v>47810</v>
      </c>
      <c r="BQ294" s="297" t="s">
        <v>4195</v>
      </c>
      <c r="BR294" s="297" t="s">
        <v>4771</v>
      </c>
      <c r="BS294" s="297">
        <v>38679</v>
      </c>
      <c r="BT294" s="297">
        <v>47810</v>
      </c>
      <c r="BU294" s="301">
        <v>5490.67</v>
      </c>
      <c r="BV294" s="301">
        <v>5.19</v>
      </c>
      <c r="BW294" s="301">
        <v>0</v>
      </c>
    </row>
    <row r="295" spans="1:75" s="289" customFormat="1" ht="18.2" customHeight="1" x14ac:dyDescent="0.15">
      <c r="A295" s="291">
        <v>293</v>
      </c>
      <c r="B295" s="292" t="s">
        <v>305</v>
      </c>
      <c r="C295" s="292" t="s">
        <v>306</v>
      </c>
      <c r="D295" s="312">
        <v>45170</v>
      </c>
      <c r="E295" s="293" t="s">
        <v>1398</v>
      </c>
      <c r="F295" s="308">
        <v>150</v>
      </c>
      <c r="G295" s="308">
        <v>149</v>
      </c>
      <c r="H295" s="295">
        <v>15974.69</v>
      </c>
      <c r="I295" s="295">
        <v>10164.16</v>
      </c>
      <c r="J295" s="295">
        <v>0</v>
      </c>
      <c r="K295" s="295">
        <v>26138.85</v>
      </c>
      <c r="L295" s="295">
        <v>122.88</v>
      </c>
      <c r="M295" s="295">
        <v>0</v>
      </c>
      <c r="N295" s="295">
        <v>0</v>
      </c>
      <c r="O295" s="295">
        <v>0</v>
      </c>
      <c r="P295" s="295">
        <v>0</v>
      </c>
      <c r="Q295" s="295">
        <v>0</v>
      </c>
      <c r="R295" s="295">
        <v>26138.85</v>
      </c>
      <c r="S295" s="295">
        <v>28973.759999999998</v>
      </c>
      <c r="T295" s="295">
        <v>140.97999999999999</v>
      </c>
      <c r="U295" s="295">
        <v>0</v>
      </c>
      <c r="V295" s="295">
        <v>0</v>
      </c>
      <c r="W295" s="295">
        <v>0</v>
      </c>
      <c r="X295" s="295">
        <v>0</v>
      </c>
      <c r="Y295" s="295">
        <v>0</v>
      </c>
      <c r="Z295" s="295">
        <v>29114.74</v>
      </c>
      <c r="AA295" s="295">
        <v>0</v>
      </c>
      <c r="AB295" s="295">
        <v>0</v>
      </c>
      <c r="AC295" s="295">
        <v>0</v>
      </c>
      <c r="AD295" s="295">
        <v>0</v>
      </c>
      <c r="AE295" s="295">
        <v>0</v>
      </c>
      <c r="AF295" s="295">
        <v>0</v>
      </c>
      <c r="AG295" s="295">
        <v>0</v>
      </c>
      <c r="AH295" s="295">
        <v>0</v>
      </c>
      <c r="AI295" s="295">
        <v>0</v>
      </c>
      <c r="AJ295" s="295">
        <v>0</v>
      </c>
      <c r="AK295" s="295">
        <v>0</v>
      </c>
      <c r="AL295" s="295">
        <v>0</v>
      </c>
      <c r="AM295" s="295">
        <v>0</v>
      </c>
      <c r="AN295" s="295">
        <v>0</v>
      </c>
      <c r="AO295" s="295">
        <v>0</v>
      </c>
      <c r="AP295" s="295">
        <v>0</v>
      </c>
      <c r="AQ295" s="295">
        <v>0</v>
      </c>
      <c r="AR295" s="295">
        <v>0</v>
      </c>
      <c r="AS295" s="295">
        <v>0</v>
      </c>
      <c r="AT295" s="295">
        <f t="shared" si="4"/>
        <v>0</v>
      </c>
      <c r="AU295" s="295">
        <v>10287.040000000001</v>
      </c>
      <c r="AV295" s="295">
        <v>29114.74</v>
      </c>
      <c r="AW295" s="296">
        <v>86</v>
      </c>
      <c r="AX295" s="296">
        <v>300</v>
      </c>
      <c r="AY295" s="295">
        <v>365000.78</v>
      </c>
      <c r="AZ295" s="295">
        <v>27756.23</v>
      </c>
      <c r="BA295" s="294">
        <v>27.421278999999998</v>
      </c>
      <c r="BB295" s="294">
        <v>25.8234168901594</v>
      </c>
      <c r="BC295" s="294">
        <v>10.59</v>
      </c>
      <c r="BD295" s="294"/>
      <c r="BE295" s="293" t="s">
        <v>4204</v>
      </c>
      <c r="BF295" s="291"/>
      <c r="BG295" s="293" t="s">
        <v>315</v>
      </c>
      <c r="BH295" s="293" t="s">
        <v>179</v>
      </c>
      <c r="BI295" s="293" t="s">
        <v>363</v>
      </c>
      <c r="BJ295" s="293" t="s">
        <v>4205</v>
      </c>
      <c r="BK295" s="292" t="s">
        <v>175</v>
      </c>
      <c r="BL295" s="294">
        <v>204695.84367959999</v>
      </c>
      <c r="BM295" s="292" t="s">
        <v>309</v>
      </c>
      <c r="BN295" s="294"/>
      <c r="BO295" s="297">
        <v>38680</v>
      </c>
      <c r="BP295" s="297">
        <v>47811</v>
      </c>
      <c r="BQ295" s="297" t="s">
        <v>4147</v>
      </c>
      <c r="BR295" s="297" t="s">
        <v>4788</v>
      </c>
      <c r="BS295" s="297">
        <v>38680</v>
      </c>
      <c r="BT295" s="297">
        <v>47811</v>
      </c>
      <c r="BU295" s="294">
        <v>9526.8799999999992</v>
      </c>
      <c r="BV295" s="294">
        <v>5.78</v>
      </c>
      <c r="BW295" s="294">
        <v>0</v>
      </c>
    </row>
    <row r="296" spans="1:75" s="289" customFormat="1" ht="18.2" customHeight="1" x14ac:dyDescent="0.15">
      <c r="A296" s="298">
        <v>294</v>
      </c>
      <c r="B296" s="299" t="s">
        <v>305</v>
      </c>
      <c r="C296" s="299" t="s">
        <v>306</v>
      </c>
      <c r="D296" s="313">
        <v>45170</v>
      </c>
      <c r="E296" s="300" t="s">
        <v>1399</v>
      </c>
      <c r="F296" s="309">
        <v>162</v>
      </c>
      <c r="G296" s="309">
        <v>161</v>
      </c>
      <c r="H296" s="302">
        <v>17332.97</v>
      </c>
      <c r="I296" s="302">
        <v>11429.42</v>
      </c>
      <c r="J296" s="302">
        <v>0</v>
      </c>
      <c r="K296" s="302">
        <v>28762.39</v>
      </c>
      <c r="L296" s="302">
        <v>133.25</v>
      </c>
      <c r="M296" s="302">
        <v>0</v>
      </c>
      <c r="N296" s="302">
        <v>0</v>
      </c>
      <c r="O296" s="302">
        <v>0</v>
      </c>
      <c r="P296" s="302">
        <v>0</v>
      </c>
      <c r="Q296" s="302">
        <v>0</v>
      </c>
      <c r="R296" s="302">
        <v>28762.39</v>
      </c>
      <c r="S296" s="302">
        <v>34560.68</v>
      </c>
      <c r="T296" s="302">
        <v>152.96</v>
      </c>
      <c r="U296" s="302">
        <v>0</v>
      </c>
      <c r="V296" s="302">
        <v>0</v>
      </c>
      <c r="W296" s="302">
        <v>0</v>
      </c>
      <c r="X296" s="302">
        <v>0</v>
      </c>
      <c r="Y296" s="302">
        <v>0</v>
      </c>
      <c r="Z296" s="302">
        <v>34713.64</v>
      </c>
      <c r="AA296" s="302">
        <v>0</v>
      </c>
      <c r="AB296" s="302">
        <v>0</v>
      </c>
      <c r="AC296" s="302">
        <v>0</v>
      </c>
      <c r="AD296" s="302">
        <v>0</v>
      </c>
      <c r="AE296" s="302">
        <v>0</v>
      </c>
      <c r="AF296" s="302">
        <v>0</v>
      </c>
      <c r="AG296" s="302">
        <v>0</v>
      </c>
      <c r="AH296" s="302">
        <v>0</v>
      </c>
      <c r="AI296" s="302">
        <v>0</v>
      </c>
      <c r="AJ296" s="302">
        <v>0</v>
      </c>
      <c r="AK296" s="302">
        <v>0</v>
      </c>
      <c r="AL296" s="302">
        <v>0</v>
      </c>
      <c r="AM296" s="302">
        <v>0</v>
      </c>
      <c r="AN296" s="302">
        <v>0</v>
      </c>
      <c r="AO296" s="302">
        <v>0</v>
      </c>
      <c r="AP296" s="302">
        <v>0</v>
      </c>
      <c r="AQ296" s="302">
        <v>0</v>
      </c>
      <c r="AR296" s="302">
        <v>0</v>
      </c>
      <c r="AS296" s="302">
        <v>0</v>
      </c>
      <c r="AT296" s="295">
        <f t="shared" si="4"/>
        <v>0</v>
      </c>
      <c r="AU296" s="302">
        <v>11562.67</v>
      </c>
      <c r="AV296" s="302">
        <v>34713.64</v>
      </c>
      <c r="AW296" s="303">
        <v>86</v>
      </c>
      <c r="AX296" s="303">
        <v>300</v>
      </c>
      <c r="AY296" s="302">
        <v>254998.06</v>
      </c>
      <c r="AZ296" s="302">
        <v>30108.15</v>
      </c>
      <c r="BA296" s="301">
        <v>42.576329999999999</v>
      </c>
      <c r="BB296" s="301">
        <v>40.673273124675497</v>
      </c>
      <c r="BC296" s="301">
        <v>10.59</v>
      </c>
      <c r="BD296" s="301"/>
      <c r="BE296" s="300" t="s">
        <v>4204</v>
      </c>
      <c r="BF296" s="298"/>
      <c r="BG296" s="300" t="s">
        <v>320</v>
      </c>
      <c r="BH296" s="300" t="s">
        <v>181</v>
      </c>
      <c r="BI296" s="300" t="s">
        <v>461</v>
      </c>
      <c r="BJ296" s="300" t="s">
        <v>4205</v>
      </c>
      <c r="BK296" s="299" t="s">
        <v>175</v>
      </c>
      <c r="BL296" s="301">
        <v>225241.03727944</v>
      </c>
      <c r="BM296" s="299" t="s">
        <v>309</v>
      </c>
      <c r="BN296" s="301"/>
      <c r="BO296" s="304">
        <v>38680</v>
      </c>
      <c r="BP296" s="304">
        <v>47811</v>
      </c>
      <c r="BQ296" s="297" t="s">
        <v>936</v>
      </c>
      <c r="BR296" s="297" t="s">
        <v>4769</v>
      </c>
      <c r="BS296" s="297">
        <v>38680</v>
      </c>
      <c r="BT296" s="297">
        <v>47811</v>
      </c>
      <c r="BU296" s="301">
        <v>10231.709999999999</v>
      </c>
      <c r="BV296" s="301">
        <v>6.27</v>
      </c>
      <c r="BW296" s="301">
        <v>0</v>
      </c>
    </row>
    <row r="297" spans="1:75" s="289" customFormat="1" ht="18.2" customHeight="1" x14ac:dyDescent="0.15">
      <c r="A297" s="291">
        <v>295</v>
      </c>
      <c r="B297" s="292" t="s">
        <v>305</v>
      </c>
      <c r="C297" s="292" t="s">
        <v>306</v>
      </c>
      <c r="D297" s="312">
        <v>45170</v>
      </c>
      <c r="E297" s="293" t="s">
        <v>1400</v>
      </c>
      <c r="F297" s="308">
        <v>117</v>
      </c>
      <c r="G297" s="308">
        <v>116</v>
      </c>
      <c r="H297" s="295">
        <v>21231.27</v>
      </c>
      <c r="I297" s="295">
        <v>11823.12</v>
      </c>
      <c r="J297" s="295">
        <v>0</v>
      </c>
      <c r="K297" s="295">
        <v>33054.39</v>
      </c>
      <c r="L297" s="295">
        <v>163.25</v>
      </c>
      <c r="M297" s="295">
        <v>0</v>
      </c>
      <c r="N297" s="295">
        <v>0</v>
      </c>
      <c r="O297" s="295">
        <v>0</v>
      </c>
      <c r="P297" s="295">
        <v>0</v>
      </c>
      <c r="Q297" s="295">
        <v>0</v>
      </c>
      <c r="R297" s="295">
        <v>33054.39</v>
      </c>
      <c r="S297" s="295">
        <v>28848.799999999999</v>
      </c>
      <c r="T297" s="295">
        <v>187.37</v>
      </c>
      <c r="U297" s="295">
        <v>0</v>
      </c>
      <c r="V297" s="295">
        <v>0</v>
      </c>
      <c r="W297" s="295">
        <v>0</v>
      </c>
      <c r="X297" s="295">
        <v>0</v>
      </c>
      <c r="Y297" s="295">
        <v>0</v>
      </c>
      <c r="Z297" s="295">
        <v>29036.17</v>
      </c>
      <c r="AA297" s="295">
        <v>0</v>
      </c>
      <c r="AB297" s="295">
        <v>0</v>
      </c>
      <c r="AC297" s="295">
        <v>0</v>
      </c>
      <c r="AD297" s="295">
        <v>0</v>
      </c>
      <c r="AE297" s="295">
        <v>0</v>
      </c>
      <c r="AF297" s="295">
        <v>0</v>
      </c>
      <c r="AG297" s="295">
        <v>0</v>
      </c>
      <c r="AH297" s="295">
        <v>0</v>
      </c>
      <c r="AI297" s="295">
        <v>0</v>
      </c>
      <c r="AJ297" s="295">
        <v>0</v>
      </c>
      <c r="AK297" s="295">
        <v>0</v>
      </c>
      <c r="AL297" s="295">
        <v>0</v>
      </c>
      <c r="AM297" s="295">
        <v>0</v>
      </c>
      <c r="AN297" s="295">
        <v>0</v>
      </c>
      <c r="AO297" s="295">
        <v>0</v>
      </c>
      <c r="AP297" s="295">
        <v>0</v>
      </c>
      <c r="AQ297" s="295">
        <v>0</v>
      </c>
      <c r="AR297" s="295">
        <v>0</v>
      </c>
      <c r="AS297" s="295">
        <v>0</v>
      </c>
      <c r="AT297" s="295">
        <f t="shared" si="4"/>
        <v>0</v>
      </c>
      <c r="AU297" s="295">
        <v>11986.37</v>
      </c>
      <c r="AV297" s="295">
        <v>29036.17</v>
      </c>
      <c r="AW297" s="296">
        <v>86</v>
      </c>
      <c r="AX297" s="296">
        <v>300</v>
      </c>
      <c r="AY297" s="295">
        <v>365999.27</v>
      </c>
      <c r="AZ297" s="295">
        <v>36883.370000000003</v>
      </c>
      <c r="BA297" s="294">
        <v>36.338867999999998</v>
      </c>
      <c r="BB297" s="294">
        <v>32.566414485187202</v>
      </c>
      <c r="BC297" s="294">
        <v>10.59</v>
      </c>
      <c r="BD297" s="294"/>
      <c r="BE297" s="293" t="s">
        <v>4204</v>
      </c>
      <c r="BF297" s="291"/>
      <c r="BG297" s="293" t="s">
        <v>315</v>
      </c>
      <c r="BH297" s="293" t="s">
        <v>179</v>
      </c>
      <c r="BI297" s="293" t="s">
        <v>363</v>
      </c>
      <c r="BJ297" s="293" t="s">
        <v>4205</v>
      </c>
      <c r="BK297" s="292" t="s">
        <v>175</v>
      </c>
      <c r="BL297" s="294">
        <v>258852.10131144</v>
      </c>
      <c r="BM297" s="292" t="s">
        <v>309</v>
      </c>
      <c r="BN297" s="294"/>
      <c r="BO297" s="297">
        <v>38680</v>
      </c>
      <c r="BP297" s="297">
        <v>47811</v>
      </c>
      <c r="BQ297" s="297" t="s">
        <v>937</v>
      </c>
      <c r="BR297" s="297" t="s">
        <v>4765</v>
      </c>
      <c r="BS297" s="297">
        <v>38680</v>
      </c>
      <c r="BT297" s="297">
        <v>47811</v>
      </c>
      <c r="BU297" s="294">
        <v>9370.5300000000007</v>
      </c>
      <c r="BV297" s="294">
        <v>7.68</v>
      </c>
      <c r="BW297" s="294">
        <v>0</v>
      </c>
    </row>
    <row r="298" spans="1:75" s="289" customFormat="1" ht="18.2" customHeight="1" x14ac:dyDescent="0.15">
      <c r="A298" s="298">
        <v>296</v>
      </c>
      <c r="B298" s="299" t="s">
        <v>305</v>
      </c>
      <c r="C298" s="299" t="s">
        <v>306</v>
      </c>
      <c r="D298" s="313">
        <v>45170</v>
      </c>
      <c r="E298" s="300" t="s">
        <v>1401</v>
      </c>
      <c r="F298" s="309">
        <v>0</v>
      </c>
      <c r="G298" s="309">
        <v>0</v>
      </c>
      <c r="H298" s="302">
        <v>21892.880000000001</v>
      </c>
      <c r="I298" s="302">
        <v>0</v>
      </c>
      <c r="J298" s="302">
        <v>0</v>
      </c>
      <c r="K298" s="302">
        <v>21892.880000000001</v>
      </c>
      <c r="L298" s="302">
        <v>168.29</v>
      </c>
      <c r="M298" s="302">
        <v>0</v>
      </c>
      <c r="N298" s="302">
        <v>0</v>
      </c>
      <c r="O298" s="302">
        <v>168.29</v>
      </c>
      <c r="P298" s="302">
        <v>0</v>
      </c>
      <c r="Q298" s="302">
        <v>0</v>
      </c>
      <c r="R298" s="302">
        <v>21724.59</v>
      </c>
      <c r="S298" s="302">
        <v>0</v>
      </c>
      <c r="T298" s="302">
        <v>193.2</v>
      </c>
      <c r="U298" s="302">
        <v>0</v>
      </c>
      <c r="V298" s="302">
        <v>0</v>
      </c>
      <c r="W298" s="302">
        <v>193.2</v>
      </c>
      <c r="X298" s="302">
        <v>0</v>
      </c>
      <c r="Y298" s="302">
        <v>0</v>
      </c>
      <c r="Z298" s="302">
        <v>0</v>
      </c>
      <c r="AA298" s="302">
        <v>7.91</v>
      </c>
      <c r="AB298" s="302">
        <v>0</v>
      </c>
      <c r="AC298" s="302">
        <v>0</v>
      </c>
      <c r="AD298" s="302">
        <v>0</v>
      </c>
      <c r="AE298" s="302">
        <v>0</v>
      </c>
      <c r="AF298" s="302">
        <v>-13.99</v>
      </c>
      <c r="AG298" s="302">
        <v>18.47</v>
      </c>
      <c r="AH298" s="302">
        <v>53.02</v>
      </c>
      <c r="AI298" s="302">
        <v>0</v>
      </c>
      <c r="AJ298" s="302">
        <v>0</v>
      </c>
      <c r="AK298" s="302">
        <v>0</v>
      </c>
      <c r="AL298" s="302">
        <v>0</v>
      </c>
      <c r="AM298" s="302">
        <v>0</v>
      </c>
      <c r="AN298" s="302">
        <v>0</v>
      </c>
      <c r="AO298" s="302">
        <v>0</v>
      </c>
      <c r="AP298" s="302">
        <v>2.69</v>
      </c>
      <c r="AQ298" s="302">
        <v>0</v>
      </c>
      <c r="AR298" s="302">
        <v>1.8</v>
      </c>
      <c r="AS298" s="302">
        <v>0</v>
      </c>
      <c r="AT298" s="295">
        <f t="shared" si="4"/>
        <v>427.78999999999996</v>
      </c>
      <c r="AU298" s="302">
        <v>0</v>
      </c>
      <c r="AV298" s="302">
        <v>0</v>
      </c>
      <c r="AW298" s="303">
        <v>86</v>
      </c>
      <c r="AX298" s="303">
        <v>300</v>
      </c>
      <c r="AY298" s="302">
        <v>300900.06</v>
      </c>
      <c r="AZ298" s="302">
        <v>38027.39</v>
      </c>
      <c r="BA298" s="301">
        <v>45.554769</v>
      </c>
      <c r="BB298" s="301">
        <v>26.024890981729499</v>
      </c>
      <c r="BC298" s="301">
        <v>10.59</v>
      </c>
      <c r="BD298" s="301"/>
      <c r="BE298" s="300" t="s">
        <v>4204</v>
      </c>
      <c r="BF298" s="298"/>
      <c r="BG298" s="300" t="s">
        <v>320</v>
      </c>
      <c r="BH298" s="300" t="s">
        <v>181</v>
      </c>
      <c r="BI298" s="300" t="s">
        <v>372</v>
      </c>
      <c r="BJ298" s="300" t="s">
        <v>103</v>
      </c>
      <c r="BK298" s="299" t="s">
        <v>175</v>
      </c>
      <c r="BL298" s="301">
        <v>170127.34985063999</v>
      </c>
      <c r="BM298" s="299" t="s">
        <v>309</v>
      </c>
      <c r="BN298" s="301"/>
      <c r="BO298" s="304">
        <v>38670</v>
      </c>
      <c r="BP298" s="304">
        <v>47801</v>
      </c>
      <c r="BQ298" s="297" t="s">
        <v>4757</v>
      </c>
      <c r="BR298" s="297" t="s">
        <v>4764</v>
      </c>
      <c r="BS298" s="297">
        <v>38670</v>
      </c>
      <c r="BT298" s="297">
        <v>47801</v>
      </c>
      <c r="BU298" s="301">
        <v>0</v>
      </c>
      <c r="BV298" s="301">
        <v>7.91</v>
      </c>
      <c r="BW298" s="301">
        <v>0</v>
      </c>
    </row>
    <row r="299" spans="1:75" s="289" customFormat="1" ht="18.2" customHeight="1" x14ac:dyDescent="0.15">
      <c r="A299" s="291">
        <v>297</v>
      </c>
      <c r="B299" s="292" t="s">
        <v>305</v>
      </c>
      <c r="C299" s="292" t="s">
        <v>306</v>
      </c>
      <c r="D299" s="312">
        <v>45170</v>
      </c>
      <c r="E299" s="293" t="s">
        <v>1402</v>
      </c>
      <c r="F299" s="308">
        <v>0</v>
      </c>
      <c r="G299" s="308">
        <v>0</v>
      </c>
      <c r="H299" s="295">
        <v>15991.86</v>
      </c>
      <c r="I299" s="295">
        <v>0</v>
      </c>
      <c r="J299" s="295">
        <v>0</v>
      </c>
      <c r="K299" s="295">
        <v>15991.86</v>
      </c>
      <c r="L299" s="295">
        <v>122.94</v>
      </c>
      <c r="M299" s="295">
        <v>0</v>
      </c>
      <c r="N299" s="295">
        <v>0</v>
      </c>
      <c r="O299" s="295">
        <v>122.94</v>
      </c>
      <c r="P299" s="295">
        <v>0</v>
      </c>
      <c r="Q299" s="295">
        <v>0</v>
      </c>
      <c r="R299" s="295">
        <v>15868.92</v>
      </c>
      <c r="S299" s="295">
        <v>0</v>
      </c>
      <c r="T299" s="295">
        <v>141.13</v>
      </c>
      <c r="U299" s="295">
        <v>0</v>
      </c>
      <c r="V299" s="295">
        <v>0</v>
      </c>
      <c r="W299" s="295">
        <v>141.13</v>
      </c>
      <c r="X299" s="295">
        <v>0</v>
      </c>
      <c r="Y299" s="295">
        <v>0</v>
      </c>
      <c r="Z299" s="295">
        <v>0</v>
      </c>
      <c r="AA299" s="295">
        <v>5.78</v>
      </c>
      <c r="AB299" s="295">
        <v>0</v>
      </c>
      <c r="AC299" s="295">
        <v>0</v>
      </c>
      <c r="AD299" s="295">
        <v>0</v>
      </c>
      <c r="AE299" s="295">
        <v>0</v>
      </c>
      <c r="AF299" s="295">
        <v>-10.78</v>
      </c>
      <c r="AG299" s="295">
        <v>13.49</v>
      </c>
      <c r="AH299" s="295">
        <v>40.06</v>
      </c>
      <c r="AI299" s="295">
        <v>0</v>
      </c>
      <c r="AJ299" s="295">
        <v>0</v>
      </c>
      <c r="AK299" s="295">
        <v>0</v>
      </c>
      <c r="AL299" s="295">
        <v>0</v>
      </c>
      <c r="AM299" s="295">
        <v>0</v>
      </c>
      <c r="AN299" s="295">
        <v>0</v>
      </c>
      <c r="AO299" s="295">
        <v>0</v>
      </c>
      <c r="AP299" s="295">
        <v>4.01</v>
      </c>
      <c r="AQ299" s="295">
        <v>0</v>
      </c>
      <c r="AR299" s="295">
        <v>1.22</v>
      </c>
      <c r="AS299" s="295">
        <v>0</v>
      </c>
      <c r="AT299" s="295">
        <f t="shared" si="4"/>
        <v>315.40999999999997</v>
      </c>
      <c r="AU299" s="295">
        <v>0</v>
      </c>
      <c r="AV299" s="295">
        <v>0</v>
      </c>
      <c r="AW299" s="296">
        <v>86</v>
      </c>
      <c r="AX299" s="296">
        <v>300</v>
      </c>
      <c r="AY299" s="295">
        <v>251950.03</v>
      </c>
      <c r="AZ299" s="295">
        <v>27779.040000000001</v>
      </c>
      <c r="BA299" s="294">
        <v>39.743163000000003</v>
      </c>
      <c r="BB299" s="294">
        <v>22.703487024532201</v>
      </c>
      <c r="BC299" s="294">
        <v>10.59</v>
      </c>
      <c r="BD299" s="294"/>
      <c r="BE299" s="293" t="s">
        <v>4204</v>
      </c>
      <c r="BF299" s="291"/>
      <c r="BG299" s="293" t="s">
        <v>320</v>
      </c>
      <c r="BH299" s="293" t="s">
        <v>181</v>
      </c>
      <c r="BI299" s="293" t="s">
        <v>368</v>
      </c>
      <c r="BJ299" s="293" t="s">
        <v>103</v>
      </c>
      <c r="BK299" s="292" t="s">
        <v>175</v>
      </c>
      <c r="BL299" s="294">
        <v>124271.03593632</v>
      </c>
      <c r="BM299" s="292" t="s">
        <v>309</v>
      </c>
      <c r="BN299" s="294"/>
      <c r="BO299" s="297">
        <v>38670</v>
      </c>
      <c r="BP299" s="297">
        <v>47801</v>
      </c>
      <c r="BQ299" s="297" t="s">
        <v>4757</v>
      </c>
      <c r="BR299" s="297" t="s">
        <v>4764</v>
      </c>
      <c r="BS299" s="297">
        <v>38670</v>
      </c>
      <c r="BT299" s="297">
        <v>47801</v>
      </c>
      <c r="BU299" s="294">
        <v>0</v>
      </c>
      <c r="BV299" s="294">
        <v>5.78</v>
      </c>
      <c r="BW299" s="294">
        <v>0</v>
      </c>
    </row>
    <row r="300" spans="1:75" s="289" customFormat="1" ht="18.2" customHeight="1" x14ac:dyDescent="0.15">
      <c r="A300" s="298">
        <v>298</v>
      </c>
      <c r="B300" s="299" t="s">
        <v>305</v>
      </c>
      <c r="C300" s="299" t="s">
        <v>306</v>
      </c>
      <c r="D300" s="313">
        <v>45170</v>
      </c>
      <c r="E300" s="300" t="s">
        <v>1403</v>
      </c>
      <c r="F300" s="309">
        <v>0</v>
      </c>
      <c r="G300" s="309">
        <v>0</v>
      </c>
      <c r="H300" s="302">
        <v>17348.02</v>
      </c>
      <c r="I300" s="302">
        <v>0</v>
      </c>
      <c r="J300" s="302">
        <v>0</v>
      </c>
      <c r="K300" s="302">
        <v>17348.02</v>
      </c>
      <c r="L300" s="302">
        <v>133.4</v>
      </c>
      <c r="M300" s="302">
        <v>0</v>
      </c>
      <c r="N300" s="302">
        <v>0</v>
      </c>
      <c r="O300" s="302">
        <v>133.4</v>
      </c>
      <c r="P300" s="302">
        <v>0</v>
      </c>
      <c r="Q300" s="302">
        <v>0</v>
      </c>
      <c r="R300" s="302">
        <v>17214.62</v>
      </c>
      <c r="S300" s="302">
        <v>0</v>
      </c>
      <c r="T300" s="302">
        <v>153.1</v>
      </c>
      <c r="U300" s="302">
        <v>0</v>
      </c>
      <c r="V300" s="302">
        <v>0</v>
      </c>
      <c r="W300" s="302">
        <v>153.1</v>
      </c>
      <c r="X300" s="302">
        <v>0</v>
      </c>
      <c r="Y300" s="302">
        <v>0</v>
      </c>
      <c r="Z300" s="302">
        <v>0</v>
      </c>
      <c r="AA300" s="302">
        <v>6.27</v>
      </c>
      <c r="AB300" s="302">
        <v>0</v>
      </c>
      <c r="AC300" s="302">
        <v>0</v>
      </c>
      <c r="AD300" s="302">
        <v>0</v>
      </c>
      <c r="AE300" s="302">
        <v>0</v>
      </c>
      <c r="AF300" s="302">
        <v>-11.24</v>
      </c>
      <c r="AG300" s="302">
        <v>14.64</v>
      </c>
      <c r="AH300" s="302">
        <v>42.59</v>
      </c>
      <c r="AI300" s="302">
        <v>0</v>
      </c>
      <c r="AJ300" s="302">
        <v>0</v>
      </c>
      <c r="AK300" s="302">
        <v>0</v>
      </c>
      <c r="AL300" s="302">
        <v>0</v>
      </c>
      <c r="AM300" s="302">
        <v>0</v>
      </c>
      <c r="AN300" s="302">
        <v>0</v>
      </c>
      <c r="AO300" s="302">
        <v>0</v>
      </c>
      <c r="AP300" s="302">
        <v>4.5599999999999996</v>
      </c>
      <c r="AQ300" s="302">
        <v>0</v>
      </c>
      <c r="AR300" s="302">
        <v>2.37</v>
      </c>
      <c r="AS300" s="302">
        <v>0</v>
      </c>
      <c r="AT300" s="295">
        <f t="shared" si="4"/>
        <v>340.95000000000005</v>
      </c>
      <c r="AU300" s="302">
        <v>0</v>
      </c>
      <c r="AV300" s="302">
        <v>0</v>
      </c>
      <c r="AW300" s="303">
        <v>86</v>
      </c>
      <c r="AX300" s="303">
        <v>300</v>
      </c>
      <c r="AY300" s="302">
        <v>251951.4</v>
      </c>
      <c r="AZ300" s="302">
        <v>30138.240000000002</v>
      </c>
      <c r="BA300" s="301">
        <v>43.131031999999998</v>
      </c>
      <c r="BB300" s="301">
        <v>24.6359550553662</v>
      </c>
      <c r="BC300" s="301">
        <v>10.59</v>
      </c>
      <c r="BD300" s="301"/>
      <c r="BE300" s="300" t="s">
        <v>4204</v>
      </c>
      <c r="BF300" s="298"/>
      <c r="BG300" s="300" t="s">
        <v>320</v>
      </c>
      <c r="BH300" s="300" t="s">
        <v>181</v>
      </c>
      <c r="BI300" s="300" t="s">
        <v>368</v>
      </c>
      <c r="BJ300" s="300" t="s">
        <v>103</v>
      </c>
      <c r="BK300" s="299" t="s">
        <v>175</v>
      </c>
      <c r="BL300" s="301">
        <v>134809.34182351999</v>
      </c>
      <c r="BM300" s="299" t="s">
        <v>309</v>
      </c>
      <c r="BN300" s="301"/>
      <c r="BO300" s="304">
        <v>38678</v>
      </c>
      <c r="BP300" s="304">
        <v>47809</v>
      </c>
      <c r="BQ300" s="297" t="s">
        <v>4757</v>
      </c>
      <c r="BR300" s="297" t="s">
        <v>4764</v>
      </c>
      <c r="BS300" s="297">
        <v>38678</v>
      </c>
      <c r="BT300" s="297">
        <v>47809</v>
      </c>
      <c r="BU300" s="301">
        <v>0</v>
      </c>
      <c r="BV300" s="301">
        <v>6.27</v>
      </c>
      <c r="BW300" s="301">
        <v>0</v>
      </c>
    </row>
    <row r="301" spans="1:75" s="289" customFormat="1" ht="18.2" customHeight="1" x14ac:dyDescent="0.15">
      <c r="A301" s="291">
        <v>299</v>
      </c>
      <c r="B301" s="292" t="s">
        <v>305</v>
      </c>
      <c r="C301" s="292" t="s">
        <v>306</v>
      </c>
      <c r="D301" s="312">
        <v>45170</v>
      </c>
      <c r="E301" s="293" t="s">
        <v>1404</v>
      </c>
      <c r="F301" s="308">
        <v>0</v>
      </c>
      <c r="G301" s="308">
        <v>0</v>
      </c>
      <c r="H301" s="295">
        <v>16358.57</v>
      </c>
      <c r="I301" s="295">
        <v>0</v>
      </c>
      <c r="J301" s="295">
        <v>0</v>
      </c>
      <c r="K301" s="295">
        <v>16358.57</v>
      </c>
      <c r="L301" s="295">
        <v>125.8</v>
      </c>
      <c r="M301" s="295">
        <v>0</v>
      </c>
      <c r="N301" s="295">
        <v>0</v>
      </c>
      <c r="O301" s="295">
        <v>125.8</v>
      </c>
      <c r="P301" s="295">
        <v>0</v>
      </c>
      <c r="Q301" s="295">
        <v>0</v>
      </c>
      <c r="R301" s="295">
        <v>16232.77</v>
      </c>
      <c r="S301" s="295">
        <v>0</v>
      </c>
      <c r="T301" s="295">
        <v>144.36000000000001</v>
      </c>
      <c r="U301" s="295">
        <v>0</v>
      </c>
      <c r="V301" s="295">
        <v>0</v>
      </c>
      <c r="W301" s="295">
        <v>144.36000000000001</v>
      </c>
      <c r="X301" s="295">
        <v>0</v>
      </c>
      <c r="Y301" s="295">
        <v>0</v>
      </c>
      <c r="Z301" s="295">
        <v>0</v>
      </c>
      <c r="AA301" s="295">
        <v>5.91</v>
      </c>
      <c r="AB301" s="295">
        <v>0</v>
      </c>
      <c r="AC301" s="295">
        <v>0</v>
      </c>
      <c r="AD301" s="295">
        <v>0</v>
      </c>
      <c r="AE301" s="295">
        <v>0</v>
      </c>
      <c r="AF301" s="295">
        <v>-11.73</v>
      </c>
      <c r="AG301" s="295">
        <v>13.8</v>
      </c>
      <c r="AH301" s="295">
        <v>42.73</v>
      </c>
      <c r="AI301" s="295">
        <v>0</v>
      </c>
      <c r="AJ301" s="295">
        <v>0</v>
      </c>
      <c r="AK301" s="295">
        <v>0</v>
      </c>
      <c r="AL301" s="295">
        <v>0</v>
      </c>
      <c r="AM301" s="295">
        <v>0</v>
      </c>
      <c r="AN301" s="295">
        <v>0</v>
      </c>
      <c r="AO301" s="295">
        <v>0</v>
      </c>
      <c r="AP301" s="295">
        <v>3.22</v>
      </c>
      <c r="AQ301" s="295">
        <v>0</v>
      </c>
      <c r="AR301" s="295">
        <v>4.8499999999999996</v>
      </c>
      <c r="AS301" s="295">
        <v>0</v>
      </c>
      <c r="AT301" s="295">
        <f t="shared" si="4"/>
        <v>319.24</v>
      </c>
      <c r="AU301" s="295">
        <v>0</v>
      </c>
      <c r="AV301" s="295">
        <v>0</v>
      </c>
      <c r="AW301" s="296">
        <v>86</v>
      </c>
      <c r="AX301" s="296">
        <v>300</v>
      </c>
      <c r="AY301" s="295">
        <v>300400.71000000002</v>
      </c>
      <c r="AZ301" s="295">
        <v>28419.34</v>
      </c>
      <c r="BA301" s="294">
        <v>34.114111000000001</v>
      </c>
      <c r="BB301" s="294">
        <v>19.4855516566349</v>
      </c>
      <c r="BC301" s="294">
        <v>10.59</v>
      </c>
      <c r="BD301" s="294"/>
      <c r="BE301" s="293" t="s">
        <v>4204</v>
      </c>
      <c r="BF301" s="291"/>
      <c r="BG301" s="293" t="s">
        <v>320</v>
      </c>
      <c r="BH301" s="293" t="s">
        <v>181</v>
      </c>
      <c r="BI301" s="293" t="s">
        <v>372</v>
      </c>
      <c r="BJ301" s="293" t="s">
        <v>103</v>
      </c>
      <c r="BK301" s="292" t="s">
        <v>175</v>
      </c>
      <c r="BL301" s="294">
        <v>127120.38021592</v>
      </c>
      <c r="BM301" s="292" t="s">
        <v>309</v>
      </c>
      <c r="BN301" s="294"/>
      <c r="BO301" s="297">
        <v>38680</v>
      </c>
      <c r="BP301" s="297">
        <v>47811</v>
      </c>
      <c r="BQ301" s="297" t="s">
        <v>4757</v>
      </c>
      <c r="BR301" s="297" t="s">
        <v>4764</v>
      </c>
      <c r="BS301" s="297">
        <v>38680</v>
      </c>
      <c r="BT301" s="297">
        <v>47811</v>
      </c>
      <c r="BU301" s="294">
        <v>0</v>
      </c>
      <c r="BV301" s="294">
        <v>5.91</v>
      </c>
      <c r="BW301" s="294">
        <v>0</v>
      </c>
    </row>
    <row r="302" spans="1:75" s="289" customFormat="1" ht="18.2" customHeight="1" x14ac:dyDescent="0.15">
      <c r="A302" s="298">
        <v>300</v>
      </c>
      <c r="B302" s="299" t="s">
        <v>305</v>
      </c>
      <c r="C302" s="299" t="s">
        <v>306</v>
      </c>
      <c r="D302" s="313">
        <v>45170</v>
      </c>
      <c r="E302" s="300" t="s">
        <v>1405</v>
      </c>
      <c r="F302" s="309">
        <v>118</v>
      </c>
      <c r="G302" s="309">
        <v>117</v>
      </c>
      <c r="H302" s="302">
        <v>16076.41</v>
      </c>
      <c r="I302" s="302">
        <v>38559.57</v>
      </c>
      <c r="J302" s="302">
        <v>0</v>
      </c>
      <c r="K302" s="302">
        <v>54635.98</v>
      </c>
      <c r="L302" s="302">
        <v>529.82000000000005</v>
      </c>
      <c r="M302" s="302">
        <v>0</v>
      </c>
      <c r="N302" s="302">
        <v>0</v>
      </c>
      <c r="O302" s="302">
        <v>0</v>
      </c>
      <c r="P302" s="302">
        <v>0</v>
      </c>
      <c r="Q302" s="302">
        <v>0</v>
      </c>
      <c r="R302" s="302">
        <v>54635.98</v>
      </c>
      <c r="S302" s="302">
        <v>39956.61</v>
      </c>
      <c r="T302" s="302">
        <v>141.87</v>
      </c>
      <c r="U302" s="302">
        <v>0</v>
      </c>
      <c r="V302" s="302">
        <v>0</v>
      </c>
      <c r="W302" s="302">
        <v>0</v>
      </c>
      <c r="X302" s="302">
        <v>0</v>
      </c>
      <c r="Y302" s="302">
        <v>0</v>
      </c>
      <c r="Z302" s="302">
        <v>40098.480000000003</v>
      </c>
      <c r="AA302" s="302">
        <v>0</v>
      </c>
      <c r="AB302" s="302">
        <v>0</v>
      </c>
      <c r="AC302" s="302">
        <v>0</v>
      </c>
      <c r="AD302" s="302">
        <v>0</v>
      </c>
      <c r="AE302" s="302">
        <v>0</v>
      </c>
      <c r="AF302" s="302">
        <v>0</v>
      </c>
      <c r="AG302" s="302">
        <v>0</v>
      </c>
      <c r="AH302" s="302">
        <v>0</v>
      </c>
      <c r="AI302" s="302">
        <v>0</v>
      </c>
      <c r="AJ302" s="302">
        <v>0</v>
      </c>
      <c r="AK302" s="302">
        <v>0</v>
      </c>
      <c r="AL302" s="302">
        <v>0</v>
      </c>
      <c r="AM302" s="302">
        <v>0</v>
      </c>
      <c r="AN302" s="302">
        <v>0</v>
      </c>
      <c r="AO302" s="302">
        <v>0</v>
      </c>
      <c r="AP302" s="302">
        <v>0</v>
      </c>
      <c r="AQ302" s="302">
        <v>0</v>
      </c>
      <c r="AR302" s="302">
        <v>0</v>
      </c>
      <c r="AS302" s="302">
        <v>0</v>
      </c>
      <c r="AT302" s="295">
        <f t="shared" si="4"/>
        <v>0</v>
      </c>
      <c r="AU302" s="302">
        <v>39089.39</v>
      </c>
      <c r="AV302" s="302">
        <v>40098.480000000003</v>
      </c>
      <c r="AW302" s="303">
        <v>26</v>
      </c>
      <c r="AX302" s="303">
        <v>240</v>
      </c>
      <c r="AY302" s="302">
        <v>308000.90000000002</v>
      </c>
      <c r="AZ302" s="302">
        <v>66872.89</v>
      </c>
      <c r="BA302" s="301">
        <v>78.295224000000005</v>
      </c>
      <c r="BB302" s="301">
        <v>63.968168454504102</v>
      </c>
      <c r="BC302" s="301">
        <v>10.59</v>
      </c>
      <c r="BD302" s="301"/>
      <c r="BE302" s="300" t="s">
        <v>4204</v>
      </c>
      <c r="BF302" s="298"/>
      <c r="BG302" s="300" t="s">
        <v>312</v>
      </c>
      <c r="BH302" s="300" t="s">
        <v>188</v>
      </c>
      <c r="BI302" s="300" t="s">
        <v>313</v>
      </c>
      <c r="BJ302" s="300" t="s">
        <v>4205</v>
      </c>
      <c r="BK302" s="299" t="s">
        <v>175</v>
      </c>
      <c r="BL302" s="301">
        <v>427859.60443408001</v>
      </c>
      <c r="BM302" s="299" t="s">
        <v>309</v>
      </c>
      <c r="BN302" s="301"/>
      <c r="BO302" s="304">
        <v>38681</v>
      </c>
      <c r="BP302" s="304">
        <v>45986</v>
      </c>
      <c r="BQ302" s="297" t="s">
        <v>931</v>
      </c>
      <c r="BR302" s="297" t="s">
        <v>4779</v>
      </c>
      <c r="BS302" s="297">
        <v>38681</v>
      </c>
      <c r="BT302" s="297">
        <v>45986</v>
      </c>
      <c r="BU302" s="301">
        <v>14976</v>
      </c>
      <c r="BV302" s="301">
        <v>14.02</v>
      </c>
      <c r="BW302" s="301">
        <v>0</v>
      </c>
    </row>
    <row r="303" spans="1:75" s="289" customFormat="1" ht="18.2" customHeight="1" x14ac:dyDescent="0.15">
      <c r="A303" s="291">
        <v>301</v>
      </c>
      <c r="B303" s="292" t="s">
        <v>305</v>
      </c>
      <c r="C303" s="292" t="s">
        <v>306</v>
      </c>
      <c r="D303" s="312">
        <v>45170</v>
      </c>
      <c r="E303" s="293" t="s">
        <v>1406</v>
      </c>
      <c r="F303" s="308">
        <v>0</v>
      </c>
      <c r="G303" s="308">
        <v>0</v>
      </c>
      <c r="H303" s="295">
        <v>21191.32</v>
      </c>
      <c r="I303" s="295">
        <v>0</v>
      </c>
      <c r="J303" s="295">
        <v>0</v>
      </c>
      <c r="K303" s="295">
        <v>21191.32</v>
      </c>
      <c r="L303" s="295">
        <v>162.88999999999999</v>
      </c>
      <c r="M303" s="295">
        <v>0</v>
      </c>
      <c r="N303" s="295">
        <v>0</v>
      </c>
      <c r="O303" s="295">
        <v>162.88999999999999</v>
      </c>
      <c r="P303" s="295">
        <v>0</v>
      </c>
      <c r="Q303" s="295">
        <v>0</v>
      </c>
      <c r="R303" s="295">
        <v>21028.43</v>
      </c>
      <c r="S303" s="295">
        <v>0</v>
      </c>
      <c r="T303" s="295">
        <v>187.01</v>
      </c>
      <c r="U303" s="295">
        <v>0</v>
      </c>
      <c r="V303" s="295">
        <v>0</v>
      </c>
      <c r="W303" s="295">
        <v>187.01</v>
      </c>
      <c r="X303" s="295">
        <v>0</v>
      </c>
      <c r="Y303" s="295">
        <v>0</v>
      </c>
      <c r="Z303" s="295">
        <v>0</v>
      </c>
      <c r="AA303" s="295">
        <v>7.66</v>
      </c>
      <c r="AB303" s="295">
        <v>0</v>
      </c>
      <c r="AC303" s="295">
        <v>0</v>
      </c>
      <c r="AD303" s="295">
        <v>0</v>
      </c>
      <c r="AE303" s="295">
        <v>0</v>
      </c>
      <c r="AF303" s="295">
        <v>-14.06</v>
      </c>
      <c r="AG303" s="295">
        <v>17.88</v>
      </c>
      <c r="AH303" s="295">
        <v>53.16</v>
      </c>
      <c r="AI303" s="295">
        <v>0</v>
      </c>
      <c r="AJ303" s="295">
        <v>0</v>
      </c>
      <c r="AK303" s="295">
        <v>0</v>
      </c>
      <c r="AL303" s="295">
        <v>0</v>
      </c>
      <c r="AM303" s="295">
        <v>0</v>
      </c>
      <c r="AN303" s="295">
        <v>0</v>
      </c>
      <c r="AO303" s="295">
        <v>0</v>
      </c>
      <c r="AP303" s="295">
        <v>6.59</v>
      </c>
      <c r="AQ303" s="295">
        <v>0</v>
      </c>
      <c r="AR303" s="295">
        <v>6.12</v>
      </c>
      <c r="AS303" s="295">
        <v>0</v>
      </c>
      <c r="AT303" s="295">
        <f t="shared" si="4"/>
        <v>415.01</v>
      </c>
      <c r="AU303" s="295">
        <v>0</v>
      </c>
      <c r="AV303" s="295">
        <v>0</v>
      </c>
      <c r="AW303" s="296">
        <v>86</v>
      </c>
      <c r="AX303" s="296">
        <v>300</v>
      </c>
      <c r="AY303" s="295">
        <v>336098.15</v>
      </c>
      <c r="AZ303" s="295">
        <v>36808.199999999997</v>
      </c>
      <c r="BA303" s="294">
        <v>39.49259</v>
      </c>
      <c r="BB303" s="294">
        <v>22.562015103528601</v>
      </c>
      <c r="BC303" s="294">
        <v>10.59</v>
      </c>
      <c r="BD303" s="294"/>
      <c r="BE303" s="293" t="s">
        <v>4204</v>
      </c>
      <c r="BF303" s="291"/>
      <c r="BG303" s="293" t="s">
        <v>315</v>
      </c>
      <c r="BH303" s="293" t="s">
        <v>179</v>
      </c>
      <c r="BI303" s="293" t="s">
        <v>363</v>
      </c>
      <c r="BJ303" s="293" t="s">
        <v>103</v>
      </c>
      <c r="BK303" s="292" t="s">
        <v>175</v>
      </c>
      <c r="BL303" s="294">
        <v>164675.65405928</v>
      </c>
      <c r="BM303" s="292" t="s">
        <v>309</v>
      </c>
      <c r="BN303" s="294"/>
      <c r="BO303" s="297">
        <v>38681</v>
      </c>
      <c r="BP303" s="297">
        <v>47812</v>
      </c>
      <c r="BQ303" s="297" t="s">
        <v>4757</v>
      </c>
      <c r="BR303" s="297" t="s">
        <v>4764</v>
      </c>
      <c r="BS303" s="297">
        <v>38681</v>
      </c>
      <c r="BT303" s="297">
        <v>47812</v>
      </c>
      <c r="BU303" s="294">
        <v>0</v>
      </c>
      <c r="BV303" s="294">
        <v>7.66</v>
      </c>
      <c r="BW303" s="294">
        <v>0</v>
      </c>
    </row>
    <row r="304" spans="1:75" s="289" customFormat="1" ht="18.2" customHeight="1" x14ac:dyDescent="0.15">
      <c r="A304" s="298">
        <v>302</v>
      </c>
      <c r="B304" s="299" t="s">
        <v>305</v>
      </c>
      <c r="C304" s="299" t="s">
        <v>306</v>
      </c>
      <c r="D304" s="313">
        <v>45170</v>
      </c>
      <c r="E304" s="300" t="s">
        <v>1407</v>
      </c>
      <c r="F304" s="309">
        <v>98</v>
      </c>
      <c r="G304" s="309">
        <v>97</v>
      </c>
      <c r="H304" s="302">
        <v>24102.04</v>
      </c>
      <c r="I304" s="302">
        <v>12046.88</v>
      </c>
      <c r="J304" s="302">
        <v>0</v>
      </c>
      <c r="K304" s="302">
        <v>36148.92</v>
      </c>
      <c r="L304" s="302">
        <v>185.36</v>
      </c>
      <c r="M304" s="302">
        <v>0</v>
      </c>
      <c r="N304" s="302">
        <v>0</v>
      </c>
      <c r="O304" s="302">
        <v>0</v>
      </c>
      <c r="P304" s="302">
        <v>0</v>
      </c>
      <c r="Q304" s="302">
        <v>0</v>
      </c>
      <c r="R304" s="302">
        <v>36148.92</v>
      </c>
      <c r="S304" s="302">
        <v>26418.44</v>
      </c>
      <c r="T304" s="302">
        <v>212.7</v>
      </c>
      <c r="U304" s="302">
        <v>0</v>
      </c>
      <c r="V304" s="302">
        <v>0</v>
      </c>
      <c r="W304" s="302">
        <v>0</v>
      </c>
      <c r="X304" s="302">
        <v>0</v>
      </c>
      <c r="Y304" s="302">
        <v>0</v>
      </c>
      <c r="Z304" s="302">
        <v>26631.14</v>
      </c>
      <c r="AA304" s="302">
        <v>0</v>
      </c>
      <c r="AB304" s="302">
        <v>0</v>
      </c>
      <c r="AC304" s="302">
        <v>0</v>
      </c>
      <c r="AD304" s="302">
        <v>0</v>
      </c>
      <c r="AE304" s="302">
        <v>0</v>
      </c>
      <c r="AF304" s="302">
        <v>0</v>
      </c>
      <c r="AG304" s="302">
        <v>0</v>
      </c>
      <c r="AH304" s="302">
        <v>0</v>
      </c>
      <c r="AI304" s="302">
        <v>0</v>
      </c>
      <c r="AJ304" s="302">
        <v>0</v>
      </c>
      <c r="AK304" s="302">
        <v>0</v>
      </c>
      <c r="AL304" s="302">
        <v>0</v>
      </c>
      <c r="AM304" s="302">
        <v>0</v>
      </c>
      <c r="AN304" s="302">
        <v>0</v>
      </c>
      <c r="AO304" s="302">
        <v>0</v>
      </c>
      <c r="AP304" s="302">
        <v>0</v>
      </c>
      <c r="AQ304" s="302">
        <v>0</v>
      </c>
      <c r="AR304" s="302">
        <v>0</v>
      </c>
      <c r="AS304" s="302">
        <v>0</v>
      </c>
      <c r="AT304" s="295">
        <f t="shared" si="4"/>
        <v>0</v>
      </c>
      <c r="AU304" s="302">
        <v>12232.24</v>
      </c>
      <c r="AV304" s="302">
        <v>26631.14</v>
      </c>
      <c r="AW304" s="303">
        <v>86</v>
      </c>
      <c r="AX304" s="303">
        <v>300</v>
      </c>
      <c r="AY304" s="302">
        <v>289999.28000000003</v>
      </c>
      <c r="AZ304" s="302">
        <v>41873.550000000003</v>
      </c>
      <c r="BA304" s="301">
        <v>52.069094999999997</v>
      </c>
      <c r="BB304" s="301">
        <v>44.950608430080599</v>
      </c>
      <c r="BC304" s="301">
        <v>10.59</v>
      </c>
      <c r="BD304" s="301"/>
      <c r="BE304" s="300" t="s">
        <v>4204</v>
      </c>
      <c r="BF304" s="298"/>
      <c r="BG304" s="300" t="s">
        <v>344</v>
      </c>
      <c r="BH304" s="300" t="s">
        <v>213</v>
      </c>
      <c r="BI304" s="300" t="s">
        <v>345</v>
      </c>
      <c r="BJ304" s="300" t="s">
        <v>4205</v>
      </c>
      <c r="BK304" s="299" t="s">
        <v>175</v>
      </c>
      <c r="BL304" s="301">
        <v>283085.66281632002</v>
      </c>
      <c r="BM304" s="299" t="s">
        <v>309</v>
      </c>
      <c r="BN304" s="301"/>
      <c r="BO304" s="304">
        <v>38681</v>
      </c>
      <c r="BP304" s="304">
        <v>47812</v>
      </c>
      <c r="BQ304" s="297" t="s">
        <v>935</v>
      </c>
      <c r="BR304" s="297" t="s">
        <v>4746</v>
      </c>
      <c r="BS304" s="297">
        <v>38681</v>
      </c>
      <c r="BT304" s="297">
        <v>47812</v>
      </c>
      <c r="BU304" s="301">
        <v>8316.7800000000007</v>
      </c>
      <c r="BV304" s="301">
        <v>8.7100000000000009</v>
      </c>
      <c r="BW304" s="301">
        <v>0</v>
      </c>
    </row>
    <row r="305" spans="1:75" s="289" customFormat="1" ht="18.2" customHeight="1" x14ac:dyDescent="0.15">
      <c r="A305" s="291">
        <v>303</v>
      </c>
      <c r="B305" s="292" t="s">
        <v>305</v>
      </c>
      <c r="C305" s="292" t="s">
        <v>306</v>
      </c>
      <c r="D305" s="312">
        <v>45170</v>
      </c>
      <c r="E305" s="293" t="s">
        <v>1408</v>
      </c>
      <c r="F305" s="308">
        <v>128</v>
      </c>
      <c r="G305" s="308">
        <v>127</v>
      </c>
      <c r="H305" s="295">
        <v>19034.919999999998</v>
      </c>
      <c r="I305" s="295">
        <v>11148.47</v>
      </c>
      <c r="J305" s="295">
        <v>0</v>
      </c>
      <c r="K305" s="295">
        <v>30183.39</v>
      </c>
      <c r="L305" s="295">
        <v>146.33000000000001</v>
      </c>
      <c r="M305" s="295">
        <v>0</v>
      </c>
      <c r="N305" s="295">
        <v>0</v>
      </c>
      <c r="O305" s="295">
        <v>0</v>
      </c>
      <c r="P305" s="295">
        <v>0</v>
      </c>
      <c r="Q305" s="295">
        <v>0</v>
      </c>
      <c r="R305" s="295">
        <v>30183.39</v>
      </c>
      <c r="S305" s="295">
        <v>28768.9</v>
      </c>
      <c r="T305" s="295">
        <v>167.98</v>
      </c>
      <c r="U305" s="295">
        <v>0</v>
      </c>
      <c r="V305" s="295">
        <v>0</v>
      </c>
      <c r="W305" s="295">
        <v>0</v>
      </c>
      <c r="X305" s="295">
        <v>0</v>
      </c>
      <c r="Y305" s="295">
        <v>0</v>
      </c>
      <c r="Z305" s="295">
        <v>28936.880000000001</v>
      </c>
      <c r="AA305" s="295">
        <v>0</v>
      </c>
      <c r="AB305" s="295">
        <v>0</v>
      </c>
      <c r="AC305" s="295">
        <v>0</v>
      </c>
      <c r="AD305" s="295">
        <v>0</v>
      </c>
      <c r="AE305" s="295">
        <v>0</v>
      </c>
      <c r="AF305" s="295">
        <v>0</v>
      </c>
      <c r="AG305" s="295">
        <v>0</v>
      </c>
      <c r="AH305" s="295">
        <v>0</v>
      </c>
      <c r="AI305" s="295">
        <v>0</v>
      </c>
      <c r="AJ305" s="295">
        <v>0</v>
      </c>
      <c r="AK305" s="295">
        <v>0</v>
      </c>
      <c r="AL305" s="295">
        <v>0</v>
      </c>
      <c r="AM305" s="295">
        <v>0</v>
      </c>
      <c r="AN305" s="295">
        <v>0</v>
      </c>
      <c r="AO305" s="295">
        <v>0</v>
      </c>
      <c r="AP305" s="295">
        <v>0</v>
      </c>
      <c r="AQ305" s="295">
        <v>0</v>
      </c>
      <c r="AR305" s="295">
        <v>0</v>
      </c>
      <c r="AS305" s="295">
        <v>0</v>
      </c>
      <c r="AT305" s="295">
        <f t="shared" si="4"/>
        <v>0</v>
      </c>
      <c r="AU305" s="295">
        <v>11294.8</v>
      </c>
      <c r="AV305" s="295">
        <v>28936.880000000001</v>
      </c>
      <c r="AW305" s="296">
        <v>86</v>
      </c>
      <c r="AX305" s="296">
        <v>300</v>
      </c>
      <c r="AY305" s="295">
        <v>336098.15</v>
      </c>
      <c r="AZ305" s="295">
        <v>33064.129999999997</v>
      </c>
      <c r="BA305" s="294">
        <v>35.475468999999997</v>
      </c>
      <c r="BB305" s="294">
        <v>32.384639071401899</v>
      </c>
      <c r="BC305" s="294">
        <v>10.59</v>
      </c>
      <c r="BD305" s="294"/>
      <c r="BE305" s="293" t="s">
        <v>4204</v>
      </c>
      <c r="BF305" s="291"/>
      <c r="BG305" s="293" t="s">
        <v>315</v>
      </c>
      <c r="BH305" s="293" t="s">
        <v>179</v>
      </c>
      <c r="BI305" s="293" t="s">
        <v>363</v>
      </c>
      <c r="BJ305" s="293" t="s">
        <v>4205</v>
      </c>
      <c r="BK305" s="292" t="s">
        <v>175</v>
      </c>
      <c r="BL305" s="294">
        <v>236369.02469543999</v>
      </c>
      <c r="BM305" s="292" t="s">
        <v>309</v>
      </c>
      <c r="BN305" s="294"/>
      <c r="BO305" s="297">
        <v>38681</v>
      </c>
      <c r="BP305" s="297">
        <v>47812</v>
      </c>
      <c r="BQ305" s="297" t="s">
        <v>947</v>
      </c>
      <c r="BR305" s="297" t="s">
        <v>4774</v>
      </c>
      <c r="BS305" s="297">
        <v>38681</v>
      </c>
      <c r="BT305" s="297">
        <v>47812</v>
      </c>
      <c r="BU305" s="294">
        <v>9226.23</v>
      </c>
      <c r="BV305" s="294">
        <v>6.88</v>
      </c>
      <c r="BW305" s="294">
        <v>0</v>
      </c>
    </row>
    <row r="306" spans="1:75" s="289" customFormat="1" ht="18.2" customHeight="1" x14ac:dyDescent="0.15">
      <c r="A306" s="298">
        <v>304</v>
      </c>
      <c r="B306" s="299" t="s">
        <v>305</v>
      </c>
      <c r="C306" s="299" t="s">
        <v>306</v>
      </c>
      <c r="D306" s="313">
        <v>45170</v>
      </c>
      <c r="E306" s="300" t="s">
        <v>1409</v>
      </c>
      <c r="F306" s="309">
        <v>0</v>
      </c>
      <c r="G306" s="309">
        <v>0</v>
      </c>
      <c r="H306" s="302">
        <v>3714.04</v>
      </c>
      <c r="I306" s="302">
        <v>0</v>
      </c>
      <c r="J306" s="302">
        <v>0</v>
      </c>
      <c r="K306" s="302">
        <v>3714.04</v>
      </c>
      <c r="L306" s="302">
        <v>651.13</v>
      </c>
      <c r="M306" s="302">
        <v>0</v>
      </c>
      <c r="N306" s="302">
        <v>0</v>
      </c>
      <c r="O306" s="302">
        <v>651.13</v>
      </c>
      <c r="P306" s="302">
        <v>0</v>
      </c>
      <c r="Q306" s="302">
        <v>0</v>
      </c>
      <c r="R306" s="302">
        <v>3062.91</v>
      </c>
      <c r="S306" s="302">
        <v>0</v>
      </c>
      <c r="T306" s="302">
        <v>32.78</v>
      </c>
      <c r="U306" s="302">
        <v>0</v>
      </c>
      <c r="V306" s="302">
        <v>0</v>
      </c>
      <c r="W306" s="302">
        <v>32.78</v>
      </c>
      <c r="X306" s="302">
        <v>0</v>
      </c>
      <c r="Y306" s="302">
        <v>0</v>
      </c>
      <c r="Z306" s="302">
        <v>0</v>
      </c>
      <c r="AA306" s="302">
        <v>14.97</v>
      </c>
      <c r="AB306" s="302">
        <v>0</v>
      </c>
      <c r="AC306" s="302">
        <v>0</v>
      </c>
      <c r="AD306" s="302">
        <v>0</v>
      </c>
      <c r="AE306" s="302">
        <v>0</v>
      </c>
      <c r="AF306" s="302">
        <v>-23.8</v>
      </c>
      <c r="AG306" s="302">
        <v>34.94</v>
      </c>
      <c r="AH306" s="302">
        <v>94.57</v>
      </c>
      <c r="AI306" s="302">
        <v>0</v>
      </c>
      <c r="AJ306" s="302">
        <v>0</v>
      </c>
      <c r="AK306" s="302">
        <v>0</v>
      </c>
      <c r="AL306" s="302">
        <v>0</v>
      </c>
      <c r="AM306" s="302">
        <v>0</v>
      </c>
      <c r="AN306" s="302">
        <v>0</v>
      </c>
      <c r="AO306" s="302">
        <v>0</v>
      </c>
      <c r="AP306" s="302">
        <v>0.08</v>
      </c>
      <c r="AQ306" s="302">
        <v>0</v>
      </c>
      <c r="AR306" s="302">
        <v>0.05</v>
      </c>
      <c r="AS306" s="302">
        <v>0</v>
      </c>
      <c r="AT306" s="295">
        <f t="shared" si="4"/>
        <v>804.62</v>
      </c>
      <c r="AU306" s="302">
        <v>0</v>
      </c>
      <c r="AV306" s="302">
        <v>0</v>
      </c>
      <c r="AW306" s="303">
        <v>86</v>
      </c>
      <c r="AX306" s="303">
        <v>300</v>
      </c>
      <c r="AY306" s="302">
        <v>428998.22</v>
      </c>
      <c r="AZ306" s="302">
        <v>71943.45</v>
      </c>
      <c r="BA306" s="301">
        <v>60.501472</v>
      </c>
      <c r="BB306" s="301">
        <v>2.5757808890666198</v>
      </c>
      <c r="BC306" s="301">
        <v>10.59</v>
      </c>
      <c r="BD306" s="301"/>
      <c r="BE306" s="300" t="s">
        <v>4204</v>
      </c>
      <c r="BF306" s="298"/>
      <c r="BG306" s="300" t="s">
        <v>315</v>
      </c>
      <c r="BH306" s="300" t="s">
        <v>183</v>
      </c>
      <c r="BI306" s="300" t="s">
        <v>378</v>
      </c>
      <c r="BJ306" s="300" t="s">
        <v>103</v>
      </c>
      <c r="BK306" s="299" t="s">
        <v>175</v>
      </c>
      <c r="BL306" s="301">
        <v>23985.94224936</v>
      </c>
      <c r="BM306" s="299" t="s">
        <v>309</v>
      </c>
      <c r="BN306" s="301"/>
      <c r="BO306" s="304">
        <v>38682</v>
      </c>
      <c r="BP306" s="304">
        <v>47813</v>
      </c>
      <c r="BQ306" s="297" t="s">
        <v>939</v>
      </c>
      <c r="BR306" s="297" t="s">
        <v>4783</v>
      </c>
      <c r="BS306" s="297">
        <v>38682</v>
      </c>
      <c r="BT306" s="297">
        <v>47813</v>
      </c>
      <c r="BU306" s="301">
        <v>0</v>
      </c>
      <c r="BV306" s="301">
        <v>14.97</v>
      </c>
      <c r="BW306" s="301">
        <v>0</v>
      </c>
    </row>
    <row r="307" spans="1:75" s="289" customFormat="1" ht="18.2" customHeight="1" x14ac:dyDescent="0.15">
      <c r="A307" s="291">
        <v>305</v>
      </c>
      <c r="B307" s="292" t="s">
        <v>305</v>
      </c>
      <c r="C307" s="292" t="s">
        <v>306</v>
      </c>
      <c r="D307" s="312">
        <v>45170</v>
      </c>
      <c r="E307" s="293" t="s">
        <v>1410</v>
      </c>
      <c r="F307" s="308">
        <v>175</v>
      </c>
      <c r="G307" s="308">
        <v>174</v>
      </c>
      <c r="H307" s="295">
        <v>10662.39</v>
      </c>
      <c r="I307" s="295">
        <v>7284.03</v>
      </c>
      <c r="J307" s="295">
        <v>0</v>
      </c>
      <c r="K307" s="295">
        <v>17946.419999999998</v>
      </c>
      <c r="L307" s="295">
        <v>82.07</v>
      </c>
      <c r="M307" s="295">
        <v>0</v>
      </c>
      <c r="N307" s="295">
        <v>0</v>
      </c>
      <c r="O307" s="295">
        <v>0</v>
      </c>
      <c r="P307" s="295">
        <v>0</v>
      </c>
      <c r="Q307" s="295">
        <v>0</v>
      </c>
      <c r="R307" s="295">
        <v>17946.419999999998</v>
      </c>
      <c r="S307" s="295">
        <v>23369.55</v>
      </c>
      <c r="T307" s="295">
        <v>94.1</v>
      </c>
      <c r="U307" s="295">
        <v>0</v>
      </c>
      <c r="V307" s="295">
        <v>0</v>
      </c>
      <c r="W307" s="295">
        <v>0</v>
      </c>
      <c r="X307" s="295">
        <v>0</v>
      </c>
      <c r="Y307" s="295">
        <v>0</v>
      </c>
      <c r="Z307" s="295">
        <v>23463.65</v>
      </c>
      <c r="AA307" s="295">
        <v>0</v>
      </c>
      <c r="AB307" s="295">
        <v>0</v>
      </c>
      <c r="AC307" s="295">
        <v>0</v>
      </c>
      <c r="AD307" s="295">
        <v>0</v>
      </c>
      <c r="AE307" s="295">
        <v>0</v>
      </c>
      <c r="AF307" s="295">
        <v>0</v>
      </c>
      <c r="AG307" s="295">
        <v>0</v>
      </c>
      <c r="AH307" s="295">
        <v>0</v>
      </c>
      <c r="AI307" s="295">
        <v>0</v>
      </c>
      <c r="AJ307" s="295">
        <v>0</v>
      </c>
      <c r="AK307" s="295">
        <v>0</v>
      </c>
      <c r="AL307" s="295">
        <v>0</v>
      </c>
      <c r="AM307" s="295">
        <v>0</v>
      </c>
      <c r="AN307" s="295">
        <v>0</v>
      </c>
      <c r="AO307" s="295">
        <v>0</v>
      </c>
      <c r="AP307" s="295">
        <v>0</v>
      </c>
      <c r="AQ307" s="295">
        <v>0</v>
      </c>
      <c r="AR307" s="295">
        <v>0</v>
      </c>
      <c r="AS307" s="295">
        <v>0</v>
      </c>
      <c r="AT307" s="295">
        <f t="shared" si="4"/>
        <v>0</v>
      </c>
      <c r="AU307" s="295">
        <v>7366.1</v>
      </c>
      <c r="AV307" s="295">
        <v>23463.65</v>
      </c>
      <c r="AW307" s="296">
        <v>86</v>
      </c>
      <c r="AX307" s="296">
        <v>300</v>
      </c>
      <c r="AY307" s="295">
        <v>292398.71999999997</v>
      </c>
      <c r="AZ307" s="295">
        <v>18531.71</v>
      </c>
      <c r="BA307" s="294">
        <v>22.853937999999999</v>
      </c>
      <c r="BB307" s="294">
        <v>22.132138372657501</v>
      </c>
      <c r="BC307" s="294">
        <v>10.59</v>
      </c>
      <c r="BD307" s="294"/>
      <c r="BE307" s="293" t="s">
        <v>4204</v>
      </c>
      <c r="BF307" s="291"/>
      <c r="BG307" s="293" t="s">
        <v>312</v>
      </c>
      <c r="BH307" s="293" t="s">
        <v>189</v>
      </c>
      <c r="BI307" s="293" t="s">
        <v>323</v>
      </c>
      <c r="BJ307" s="293" t="s">
        <v>4205</v>
      </c>
      <c r="BK307" s="292" t="s">
        <v>175</v>
      </c>
      <c r="BL307" s="294">
        <v>140540.13787631999</v>
      </c>
      <c r="BM307" s="292" t="s">
        <v>309</v>
      </c>
      <c r="BN307" s="294"/>
      <c r="BO307" s="297">
        <v>38680</v>
      </c>
      <c r="BP307" s="297">
        <v>47811</v>
      </c>
      <c r="BQ307" s="297" t="s">
        <v>936</v>
      </c>
      <c r="BR307" s="297" t="s">
        <v>4769</v>
      </c>
      <c r="BS307" s="297">
        <v>38680</v>
      </c>
      <c r="BT307" s="297">
        <v>47811</v>
      </c>
      <c r="BU307" s="294">
        <v>7767.16</v>
      </c>
      <c r="BV307" s="294">
        <v>3.86</v>
      </c>
      <c r="BW307" s="294">
        <v>0</v>
      </c>
    </row>
    <row r="308" spans="1:75" s="289" customFormat="1" ht="18.2" customHeight="1" x14ac:dyDescent="0.15">
      <c r="A308" s="298">
        <v>306</v>
      </c>
      <c r="B308" s="299" t="s">
        <v>305</v>
      </c>
      <c r="C308" s="299" t="s">
        <v>306</v>
      </c>
      <c r="D308" s="313">
        <v>45170</v>
      </c>
      <c r="E308" s="300" t="s">
        <v>1411</v>
      </c>
      <c r="F308" s="309">
        <v>55</v>
      </c>
      <c r="G308" s="309">
        <v>55</v>
      </c>
      <c r="H308" s="302">
        <v>0</v>
      </c>
      <c r="I308" s="302">
        <v>23402.39</v>
      </c>
      <c r="J308" s="302">
        <v>0</v>
      </c>
      <c r="K308" s="302">
        <v>23402.39</v>
      </c>
      <c r="L308" s="302">
        <v>0</v>
      </c>
      <c r="M308" s="302">
        <v>0</v>
      </c>
      <c r="N308" s="302">
        <v>0</v>
      </c>
      <c r="O308" s="302">
        <v>0</v>
      </c>
      <c r="P308" s="302">
        <v>0</v>
      </c>
      <c r="Q308" s="302">
        <v>0</v>
      </c>
      <c r="R308" s="302">
        <v>23402.39</v>
      </c>
      <c r="S308" s="302">
        <v>6127.57</v>
      </c>
      <c r="T308" s="302">
        <v>0</v>
      </c>
      <c r="U308" s="302">
        <v>0</v>
      </c>
      <c r="V308" s="302">
        <v>0</v>
      </c>
      <c r="W308" s="302">
        <v>0</v>
      </c>
      <c r="X308" s="302">
        <v>0</v>
      </c>
      <c r="Y308" s="302">
        <v>0</v>
      </c>
      <c r="Z308" s="302">
        <v>6127.57</v>
      </c>
      <c r="AA308" s="302">
        <v>0</v>
      </c>
      <c r="AB308" s="302">
        <v>0</v>
      </c>
      <c r="AC308" s="302">
        <v>0</v>
      </c>
      <c r="AD308" s="302">
        <v>0</v>
      </c>
      <c r="AE308" s="302">
        <v>0</v>
      </c>
      <c r="AF308" s="302">
        <v>0</v>
      </c>
      <c r="AG308" s="302">
        <v>0</v>
      </c>
      <c r="AH308" s="302">
        <v>0</v>
      </c>
      <c r="AI308" s="302">
        <v>0</v>
      </c>
      <c r="AJ308" s="302">
        <v>0</v>
      </c>
      <c r="AK308" s="302">
        <v>0</v>
      </c>
      <c r="AL308" s="302">
        <v>0</v>
      </c>
      <c r="AM308" s="302">
        <v>0</v>
      </c>
      <c r="AN308" s="302">
        <v>0</v>
      </c>
      <c r="AO308" s="302">
        <v>0</v>
      </c>
      <c r="AP308" s="302">
        <v>0</v>
      </c>
      <c r="AQ308" s="302">
        <v>0</v>
      </c>
      <c r="AR308" s="302">
        <v>0</v>
      </c>
      <c r="AS308" s="302">
        <v>0</v>
      </c>
      <c r="AT308" s="295">
        <f t="shared" si="4"/>
        <v>0</v>
      </c>
      <c r="AU308" s="302">
        <v>23402.39</v>
      </c>
      <c r="AV308" s="302">
        <v>6127.57</v>
      </c>
      <c r="AW308" s="303">
        <v>0</v>
      </c>
      <c r="AX308" s="303">
        <v>120</v>
      </c>
      <c r="AY308" s="302">
        <v>294499.68</v>
      </c>
      <c r="AZ308" s="302">
        <v>39790.99</v>
      </c>
      <c r="BA308" s="301">
        <v>48.723343</v>
      </c>
      <c r="BB308" s="301">
        <v>28.6558005968127</v>
      </c>
      <c r="BC308" s="301">
        <v>10.59</v>
      </c>
      <c r="BD308" s="301"/>
      <c r="BE308" s="300" t="s">
        <v>4204</v>
      </c>
      <c r="BF308" s="298"/>
      <c r="BG308" s="300" t="s">
        <v>315</v>
      </c>
      <c r="BH308" s="300" t="s">
        <v>192</v>
      </c>
      <c r="BI308" s="300" t="s">
        <v>367</v>
      </c>
      <c r="BJ308" s="300" t="s">
        <v>4205</v>
      </c>
      <c r="BK308" s="299" t="s">
        <v>175</v>
      </c>
      <c r="BL308" s="301">
        <v>183266.36271943999</v>
      </c>
      <c r="BM308" s="299" t="s">
        <v>309</v>
      </c>
      <c r="BN308" s="301"/>
      <c r="BO308" s="304">
        <v>38681</v>
      </c>
      <c r="BP308" s="304">
        <v>42333</v>
      </c>
      <c r="BQ308" s="297" t="s">
        <v>958</v>
      </c>
      <c r="BR308" s="297" t="s">
        <v>4792</v>
      </c>
      <c r="BS308" s="297">
        <v>38681</v>
      </c>
      <c r="BT308" s="297">
        <v>42333</v>
      </c>
      <c r="BU308" s="301">
        <v>4125.2299999999996</v>
      </c>
      <c r="BV308" s="301">
        <v>0</v>
      </c>
      <c r="BW308" s="301">
        <v>0</v>
      </c>
    </row>
    <row r="309" spans="1:75" s="289" customFormat="1" ht="18.2" customHeight="1" x14ac:dyDescent="0.15">
      <c r="A309" s="291">
        <v>307</v>
      </c>
      <c r="B309" s="292" t="s">
        <v>305</v>
      </c>
      <c r="C309" s="292" t="s">
        <v>306</v>
      </c>
      <c r="D309" s="312">
        <v>45170</v>
      </c>
      <c r="E309" s="293" t="s">
        <v>1412</v>
      </c>
      <c r="F309" s="308">
        <v>159</v>
      </c>
      <c r="G309" s="308">
        <v>158</v>
      </c>
      <c r="H309" s="295">
        <v>27444.93</v>
      </c>
      <c r="I309" s="295">
        <v>17950.25</v>
      </c>
      <c r="J309" s="295">
        <v>0</v>
      </c>
      <c r="K309" s="295">
        <v>45395.18</v>
      </c>
      <c r="L309" s="295">
        <v>211.08</v>
      </c>
      <c r="M309" s="295">
        <v>0</v>
      </c>
      <c r="N309" s="295">
        <v>0</v>
      </c>
      <c r="O309" s="295">
        <v>0</v>
      </c>
      <c r="P309" s="295">
        <v>0</v>
      </c>
      <c r="Q309" s="295">
        <v>0</v>
      </c>
      <c r="R309" s="295">
        <v>45395.18</v>
      </c>
      <c r="S309" s="295">
        <v>53667.98</v>
      </c>
      <c r="T309" s="295">
        <v>242.2</v>
      </c>
      <c r="U309" s="295">
        <v>0</v>
      </c>
      <c r="V309" s="295">
        <v>0</v>
      </c>
      <c r="W309" s="295">
        <v>0</v>
      </c>
      <c r="X309" s="295">
        <v>0</v>
      </c>
      <c r="Y309" s="295">
        <v>0</v>
      </c>
      <c r="Z309" s="295">
        <v>53910.18</v>
      </c>
      <c r="AA309" s="295">
        <v>0</v>
      </c>
      <c r="AB309" s="295">
        <v>0</v>
      </c>
      <c r="AC309" s="295">
        <v>0</v>
      </c>
      <c r="AD309" s="295">
        <v>0</v>
      </c>
      <c r="AE309" s="295">
        <v>0</v>
      </c>
      <c r="AF309" s="295">
        <v>0</v>
      </c>
      <c r="AG309" s="295">
        <v>0</v>
      </c>
      <c r="AH309" s="295">
        <v>0</v>
      </c>
      <c r="AI309" s="295">
        <v>0</v>
      </c>
      <c r="AJ309" s="295">
        <v>0</v>
      </c>
      <c r="AK309" s="295">
        <v>0</v>
      </c>
      <c r="AL309" s="295">
        <v>0</v>
      </c>
      <c r="AM309" s="295">
        <v>0</v>
      </c>
      <c r="AN309" s="295">
        <v>0</v>
      </c>
      <c r="AO309" s="295">
        <v>0</v>
      </c>
      <c r="AP309" s="295">
        <v>0</v>
      </c>
      <c r="AQ309" s="295">
        <v>0</v>
      </c>
      <c r="AR309" s="295">
        <v>0</v>
      </c>
      <c r="AS309" s="295">
        <v>0</v>
      </c>
      <c r="AT309" s="295">
        <f t="shared" si="4"/>
        <v>0</v>
      </c>
      <c r="AU309" s="295">
        <v>18161.330000000002</v>
      </c>
      <c r="AV309" s="295">
        <v>53910.18</v>
      </c>
      <c r="AW309" s="296">
        <v>86</v>
      </c>
      <c r="AX309" s="296">
        <v>300</v>
      </c>
      <c r="AY309" s="295">
        <v>294499.68</v>
      </c>
      <c r="AZ309" s="295">
        <v>47682.22</v>
      </c>
      <c r="BA309" s="294">
        <v>58.386011000000003</v>
      </c>
      <c r="BB309" s="294">
        <v>55.585572123675902</v>
      </c>
      <c r="BC309" s="294">
        <v>10.59</v>
      </c>
      <c r="BD309" s="294"/>
      <c r="BE309" s="293" t="s">
        <v>4204</v>
      </c>
      <c r="BF309" s="291"/>
      <c r="BG309" s="293" t="s">
        <v>315</v>
      </c>
      <c r="BH309" s="293" t="s">
        <v>192</v>
      </c>
      <c r="BI309" s="293" t="s">
        <v>367</v>
      </c>
      <c r="BJ309" s="293" t="s">
        <v>4205</v>
      </c>
      <c r="BK309" s="292" t="s">
        <v>175</v>
      </c>
      <c r="BL309" s="294">
        <v>355494.01251728</v>
      </c>
      <c r="BM309" s="292" t="s">
        <v>309</v>
      </c>
      <c r="BN309" s="294"/>
      <c r="BO309" s="297">
        <v>38681</v>
      </c>
      <c r="BP309" s="297">
        <v>47812</v>
      </c>
      <c r="BQ309" s="297" t="s">
        <v>4195</v>
      </c>
      <c r="BR309" s="297" t="s">
        <v>4771</v>
      </c>
      <c r="BS309" s="297">
        <v>38681</v>
      </c>
      <c r="BT309" s="297">
        <v>47812</v>
      </c>
      <c r="BU309" s="294">
        <v>15287.17</v>
      </c>
      <c r="BV309" s="294">
        <v>9.92</v>
      </c>
      <c r="BW309" s="294">
        <v>0</v>
      </c>
    </row>
    <row r="310" spans="1:75" s="289" customFormat="1" ht="18.2" customHeight="1" x14ac:dyDescent="0.15">
      <c r="A310" s="298">
        <v>308</v>
      </c>
      <c r="B310" s="299" t="s">
        <v>305</v>
      </c>
      <c r="C310" s="299" t="s">
        <v>306</v>
      </c>
      <c r="D310" s="313">
        <v>45170</v>
      </c>
      <c r="E310" s="300" t="s">
        <v>1413</v>
      </c>
      <c r="F310" s="309">
        <v>0</v>
      </c>
      <c r="G310" s="309">
        <v>0</v>
      </c>
      <c r="H310" s="302">
        <v>21549.38</v>
      </c>
      <c r="I310" s="302">
        <v>0</v>
      </c>
      <c r="J310" s="302">
        <v>0</v>
      </c>
      <c r="K310" s="302">
        <v>21549.38</v>
      </c>
      <c r="L310" s="302">
        <v>165.71</v>
      </c>
      <c r="M310" s="302">
        <v>0</v>
      </c>
      <c r="N310" s="302">
        <v>0</v>
      </c>
      <c r="O310" s="302">
        <v>165.71</v>
      </c>
      <c r="P310" s="302">
        <v>0</v>
      </c>
      <c r="Q310" s="302">
        <v>0</v>
      </c>
      <c r="R310" s="302">
        <v>21383.67</v>
      </c>
      <c r="S310" s="302">
        <v>0</v>
      </c>
      <c r="T310" s="302">
        <v>190.17</v>
      </c>
      <c r="U310" s="302">
        <v>0</v>
      </c>
      <c r="V310" s="302">
        <v>0</v>
      </c>
      <c r="W310" s="302">
        <v>190.17</v>
      </c>
      <c r="X310" s="302">
        <v>0</v>
      </c>
      <c r="Y310" s="302">
        <v>0</v>
      </c>
      <c r="Z310" s="302">
        <v>0</v>
      </c>
      <c r="AA310" s="302">
        <v>7.79</v>
      </c>
      <c r="AB310" s="302">
        <v>0</v>
      </c>
      <c r="AC310" s="302">
        <v>0</v>
      </c>
      <c r="AD310" s="302">
        <v>0</v>
      </c>
      <c r="AE310" s="302">
        <v>0</v>
      </c>
      <c r="AF310" s="302">
        <v>-14.14</v>
      </c>
      <c r="AG310" s="302">
        <v>18.18</v>
      </c>
      <c r="AH310" s="302">
        <v>53.37</v>
      </c>
      <c r="AI310" s="302">
        <v>0</v>
      </c>
      <c r="AJ310" s="302">
        <v>0</v>
      </c>
      <c r="AK310" s="302">
        <v>0</v>
      </c>
      <c r="AL310" s="302">
        <v>0</v>
      </c>
      <c r="AM310" s="302">
        <v>0</v>
      </c>
      <c r="AN310" s="302">
        <v>0</v>
      </c>
      <c r="AO310" s="302">
        <v>0</v>
      </c>
      <c r="AP310" s="302">
        <v>7.6</v>
      </c>
      <c r="AQ310" s="302">
        <v>0</v>
      </c>
      <c r="AR310" s="302">
        <v>109.43</v>
      </c>
      <c r="AS310" s="302">
        <v>0</v>
      </c>
      <c r="AT310" s="295">
        <f t="shared" si="4"/>
        <v>319.25</v>
      </c>
      <c r="AU310" s="302">
        <v>0</v>
      </c>
      <c r="AV310" s="302">
        <v>0</v>
      </c>
      <c r="AW310" s="303">
        <v>86</v>
      </c>
      <c r="AX310" s="303">
        <v>300</v>
      </c>
      <c r="AY310" s="302">
        <v>324998.59000000003</v>
      </c>
      <c r="AZ310" s="302">
        <v>37436.620000000003</v>
      </c>
      <c r="BA310" s="301">
        <v>41.538643999999998</v>
      </c>
      <c r="BB310" s="301">
        <v>23.726732155399699</v>
      </c>
      <c r="BC310" s="301">
        <v>10.59</v>
      </c>
      <c r="BD310" s="301"/>
      <c r="BE310" s="300" t="s">
        <v>4204</v>
      </c>
      <c r="BF310" s="298"/>
      <c r="BG310" s="300" t="s">
        <v>312</v>
      </c>
      <c r="BH310" s="300" t="s">
        <v>465</v>
      </c>
      <c r="BI310" s="300" t="s">
        <v>500</v>
      </c>
      <c r="BJ310" s="300" t="s">
        <v>103</v>
      </c>
      <c r="BK310" s="299" t="s">
        <v>175</v>
      </c>
      <c r="BL310" s="301">
        <v>167457.57260232</v>
      </c>
      <c r="BM310" s="299" t="s">
        <v>309</v>
      </c>
      <c r="BN310" s="301"/>
      <c r="BO310" s="304">
        <v>38681</v>
      </c>
      <c r="BP310" s="304">
        <v>47812</v>
      </c>
      <c r="BQ310" s="297" t="s">
        <v>4757</v>
      </c>
      <c r="BR310" s="297" t="s">
        <v>4764</v>
      </c>
      <c r="BS310" s="297">
        <v>38681</v>
      </c>
      <c r="BT310" s="297">
        <v>47812</v>
      </c>
      <c r="BU310" s="301">
        <v>0</v>
      </c>
      <c r="BV310" s="301">
        <v>7.79</v>
      </c>
      <c r="BW310" s="301">
        <v>0</v>
      </c>
    </row>
    <row r="311" spans="1:75" s="289" customFormat="1" ht="18.2" customHeight="1" x14ac:dyDescent="0.15">
      <c r="A311" s="291">
        <v>309</v>
      </c>
      <c r="B311" s="292" t="s">
        <v>305</v>
      </c>
      <c r="C311" s="292" t="s">
        <v>306</v>
      </c>
      <c r="D311" s="312">
        <v>45170</v>
      </c>
      <c r="E311" s="293" t="s">
        <v>1414</v>
      </c>
      <c r="F311" s="308">
        <v>0</v>
      </c>
      <c r="G311" s="308">
        <v>0</v>
      </c>
      <c r="H311" s="295">
        <v>9801.15</v>
      </c>
      <c r="I311" s="295">
        <v>0</v>
      </c>
      <c r="J311" s="295">
        <v>0</v>
      </c>
      <c r="K311" s="295">
        <v>9801.15</v>
      </c>
      <c r="L311" s="295">
        <v>323.06</v>
      </c>
      <c r="M311" s="295">
        <v>0</v>
      </c>
      <c r="N311" s="295">
        <v>0</v>
      </c>
      <c r="O311" s="295">
        <v>323.06</v>
      </c>
      <c r="P311" s="295">
        <v>0</v>
      </c>
      <c r="Q311" s="295">
        <v>0</v>
      </c>
      <c r="R311" s="295">
        <v>9478.09</v>
      </c>
      <c r="S311" s="295">
        <v>0</v>
      </c>
      <c r="T311" s="295">
        <v>86.5</v>
      </c>
      <c r="U311" s="295">
        <v>0</v>
      </c>
      <c r="V311" s="295">
        <v>0</v>
      </c>
      <c r="W311" s="295">
        <v>86.5</v>
      </c>
      <c r="X311" s="295">
        <v>0</v>
      </c>
      <c r="Y311" s="295">
        <v>0</v>
      </c>
      <c r="Z311" s="295">
        <v>0</v>
      </c>
      <c r="AA311" s="295">
        <v>8.5500000000000007</v>
      </c>
      <c r="AB311" s="295">
        <v>0</v>
      </c>
      <c r="AC311" s="295">
        <v>0</v>
      </c>
      <c r="AD311" s="295">
        <v>0</v>
      </c>
      <c r="AE311" s="295">
        <v>0</v>
      </c>
      <c r="AF311" s="295">
        <v>-12.43</v>
      </c>
      <c r="AG311" s="295">
        <v>18.190000000000001</v>
      </c>
      <c r="AH311" s="295">
        <v>54.65</v>
      </c>
      <c r="AI311" s="295">
        <v>0</v>
      </c>
      <c r="AJ311" s="295">
        <v>0</v>
      </c>
      <c r="AK311" s="295">
        <v>0</v>
      </c>
      <c r="AL311" s="295">
        <v>0</v>
      </c>
      <c r="AM311" s="295">
        <v>0</v>
      </c>
      <c r="AN311" s="295">
        <v>0</v>
      </c>
      <c r="AO311" s="295">
        <v>0</v>
      </c>
      <c r="AP311" s="295">
        <v>510.78</v>
      </c>
      <c r="AQ311" s="295">
        <v>0</v>
      </c>
      <c r="AR311" s="295">
        <v>478.52</v>
      </c>
      <c r="AS311" s="295">
        <v>0</v>
      </c>
      <c r="AT311" s="295">
        <f t="shared" si="4"/>
        <v>510.78</v>
      </c>
      <c r="AU311" s="295">
        <v>0</v>
      </c>
      <c r="AV311" s="295">
        <v>0</v>
      </c>
      <c r="AW311" s="296">
        <v>26</v>
      </c>
      <c r="AX311" s="296">
        <v>240</v>
      </c>
      <c r="AY311" s="295">
        <v>269500.88</v>
      </c>
      <c r="AZ311" s="295">
        <v>40775.26</v>
      </c>
      <c r="BA311" s="294">
        <v>54.681322000000002</v>
      </c>
      <c r="BB311" s="294">
        <v>12.710513464168701</v>
      </c>
      <c r="BC311" s="294">
        <v>10.59</v>
      </c>
      <c r="BD311" s="294"/>
      <c r="BE311" s="293" t="s">
        <v>4204</v>
      </c>
      <c r="BF311" s="291"/>
      <c r="BG311" s="293" t="s">
        <v>355</v>
      </c>
      <c r="BH311" s="293" t="s">
        <v>227</v>
      </c>
      <c r="BI311" s="293" t="s">
        <v>503</v>
      </c>
      <c r="BJ311" s="293" t="s">
        <v>103</v>
      </c>
      <c r="BK311" s="292" t="s">
        <v>175</v>
      </c>
      <c r="BL311" s="294">
        <v>74223.832686640002</v>
      </c>
      <c r="BM311" s="292" t="s">
        <v>309</v>
      </c>
      <c r="BN311" s="294"/>
      <c r="BO311" s="297">
        <v>38686</v>
      </c>
      <c r="BP311" s="297">
        <v>45991</v>
      </c>
      <c r="BQ311" s="297" t="s">
        <v>4757</v>
      </c>
      <c r="BR311" s="297" t="s">
        <v>4764</v>
      </c>
      <c r="BS311" s="297">
        <v>38686</v>
      </c>
      <c r="BT311" s="297">
        <v>45991</v>
      </c>
      <c r="BU311" s="294">
        <v>0</v>
      </c>
      <c r="BV311" s="294">
        <v>8.5500000000000007</v>
      </c>
      <c r="BW311" s="294">
        <v>0</v>
      </c>
    </row>
    <row r="312" spans="1:75" s="289" customFormat="1" ht="18.2" customHeight="1" x14ac:dyDescent="0.15">
      <c r="A312" s="298">
        <v>310</v>
      </c>
      <c r="B312" s="299" t="s">
        <v>305</v>
      </c>
      <c r="C312" s="299" t="s">
        <v>306</v>
      </c>
      <c r="D312" s="313">
        <v>45170</v>
      </c>
      <c r="E312" s="300" t="s">
        <v>1415</v>
      </c>
      <c r="F312" s="309">
        <v>158</v>
      </c>
      <c r="G312" s="309">
        <v>157</v>
      </c>
      <c r="H312" s="302">
        <v>16175.63</v>
      </c>
      <c r="I312" s="302">
        <v>10542.09</v>
      </c>
      <c r="J312" s="302">
        <v>0</v>
      </c>
      <c r="K312" s="302">
        <v>26717.72</v>
      </c>
      <c r="L312" s="302">
        <v>124.33</v>
      </c>
      <c r="M312" s="302">
        <v>0</v>
      </c>
      <c r="N312" s="302">
        <v>0</v>
      </c>
      <c r="O312" s="302">
        <v>0</v>
      </c>
      <c r="P312" s="302">
        <v>0</v>
      </c>
      <c r="Q312" s="302">
        <v>0</v>
      </c>
      <c r="R312" s="302">
        <v>26717.72</v>
      </c>
      <c r="S312" s="302">
        <v>31389.46</v>
      </c>
      <c r="T312" s="302">
        <v>142.75</v>
      </c>
      <c r="U312" s="302">
        <v>0</v>
      </c>
      <c r="V312" s="302">
        <v>0</v>
      </c>
      <c r="W312" s="302">
        <v>0</v>
      </c>
      <c r="X312" s="302">
        <v>0</v>
      </c>
      <c r="Y312" s="302">
        <v>0</v>
      </c>
      <c r="Z312" s="302">
        <v>31532.21</v>
      </c>
      <c r="AA312" s="302">
        <v>0</v>
      </c>
      <c r="AB312" s="302">
        <v>0</v>
      </c>
      <c r="AC312" s="302">
        <v>0</v>
      </c>
      <c r="AD312" s="302">
        <v>0</v>
      </c>
      <c r="AE312" s="302">
        <v>0</v>
      </c>
      <c r="AF312" s="302">
        <v>0</v>
      </c>
      <c r="AG312" s="302">
        <v>0</v>
      </c>
      <c r="AH312" s="302">
        <v>0</v>
      </c>
      <c r="AI312" s="302">
        <v>0</v>
      </c>
      <c r="AJ312" s="302">
        <v>0</v>
      </c>
      <c r="AK312" s="302">
        <v>0</v>
      </c>
      <c r="AL312" s="302">
        <v>0</v>
      </c>
      <c r="AM312" s="302">
        <v>0</v>
      </c>
      <c r="AN312" s="302">
        <v>0</v>
      </c>
      <c r="AO312" s="302">
        <v>0</v>
      </c>
      <c r="AP312" s="302">
        <v>0</v>
      </c>
      <c r="AQ312" s="302">
        <v>0</v>
      </c>
      <c r="AR312" s="302">
        <v>0</v>
      </c>
      <c r="AS312" s="302">
        <v>0</v>
      </c>
      <c r="AT312" s="295">
        <f t="shared" si="4"/>
        <v>0</v>
      </c>
      <c r="AU312" s="302">
        <v>10666.42</v>
      </c>
      <c r="AV312" s="302">
        <v>31532.21</v>
      </c>
      <c r="AW312" s="303">
        <v>86</v>
      </c>
      <c r="AX312" s="303">
        <v>300</v>
      </c>
      <c r="AY312" s="302">
        <v>296499.43</v>
      </c>
      <c r="AZ312" s="302">
        <v>28095.86</v>
      </c>
      <c r="BA312" s="301">
        <v>34.246872000000003</v>
      </c>
      <c r="BB312" s="301">
        <v>32.567016527411504</v>
      </c>
      <c r="BC312" s="301">
        <v>10.59</v>
      </c>
      <c r="BD312" s="301"/>
      <c r="BE312" s="300" t="s">
        <v>4204</v>
      </c>
      <c r="BF312" s="298"/>
      <c r="BG312" s="300" t="s">
        <v>315</v>
      </c>
      <c r="BH312" s="300" t="s">
        <v>192</v>
      </c>
      <c r="BI312" s="300" t="s">
        <v>367</v>
      </c>
      <c r="BJ312" s="300" t="s">
        <v>4205</v>
      </c>
      <c r="BK312" s="299" t="s">
        <v>175</v>
      </c>
      <c r="BL312" s="301">
        <v>209229.03022111999</v>
      </c>
      <c r="BM312" s="299" t="s">
        <v>309</v>
      </c>
      <c r="BN312" s="301"/>
      <c r="BO312" s="304">
        <v>38686</v>
      </c>
      <c r="BP312" s="304">
        <v>47817</v>
      </c>
      <c r="BQ312" s="297" t="s">
        <v>947</v>
      </c>
      <c r="BR312" s="297" t="s">
        <v>4774</v>
      </c>
      <c r="BS312" s="297">
        <v>38686</v>
      </c>
      <c r="BT312" s="297">
        <v>47817</v>
      </c>
      <c r="BU312" s="301">
        <v>9700.4699999999993</v>
      </c>
      <c r="BV312" s="301">
        <v>5.85</v>
      </c>
      <c r="BW312" s="301">
        <v>0</v>
      </c>
    </row>
    <row r="313" spans="1:75" s="289" customFormat="1" ht="18.2" customHeight="1" x14ac:dyDescent="0.15">
      <c r="A313" s="291">
        <v>311</v>
      </c>
      <c r="B313" s="292" t="s">
        <v>305</v>
      </c>
      <c r="C313" s="292" t="s">
        <v>306</v>
      </c>
      <c r="D313" s="312">
        <v>45170</v>
      </c>
      <c r="E313" s="293" t="s">
        <v>1416</v>
      </c>
      <c r="F313" s="308">
        <v>0</v>
      </c>
      <c r="G313" s="308">
        <v>0</v>
      </c>
      <c r="H313" s="295">
        <v>9367.23</v>
      </c>
      <c r="I313" s="295">
        <v>0</v>
      </c>
      <c r="J313" s="295">
        <v>0</v>
      </c>
      <c r="K313" s="295">
        <v>9367.23</v>
      </c>
      <c r="L313" s="295">
        <v>301.35000000000002</v>
      </c>
      <c r="M313" s="295">
        <v>0</v>
      </c>
      <c r="N313" s="295">
        <v>0</v>
      </c>
      <c r="O313" s="295">
        <v>301.35000000000002</v>
      </c>
      <c r="P313" s="295">
        <v>0</v>
      </c>
      <c r="Q313" s="295">
        <v>0</v>
      </c>
      <c r="R313" s="295">
        <v>9065.8799999999992</v>
      </c>
      <c r="S313" s="295">
        <v>0</v>
      </c>
      <c r="T313" s="295">
        <v>82.67</v>
      </c>
      <c r="U313" s="295">
        <v>0</v>
      </c>
      <c r="V313" s="295">
        <v>0</v>
      </c>
      <c r="W313" s="295">
        <v>82.67</v>
      </c>
      <c r="X313" s="295">
        <v>0</v>
      </c>
      <c r="Y313" s="295">
        <v>0</v>
      </c>
      <c r="Z313" s="295">
        <v>0</v>
      </c>
      <c r="AA313" s="295">
        <v>8.41</v>
      </c>
      <c r="AB313" s="295">
        <v>0</v>
      </c>
      <c r="AC313" s="295">
        <v>0</v>
      </c>
      <c r="AD313" s="295">
        <v>0</v>
      </c>
      <c r="AE313" s="295">
        <v>0</v>
      </c>
      <c r="AF313" s="295">
        <v>-13.58</v>
      </c>
      <c r="AG313" s="295">
        <v>19.62</v>
      </c>
      <c r="AH313" s="295">
        <v>53.58</v>
      </c>
      <c r="AI313" s="295">
        <v>0</v>
      </c>
      <c r="AJ313" s="295">
        <v>0</v>
      </c>
      <c r="AK313" s="295">
        <v>0</v>
      </c>
      <c r="AL313" s="295">
        <v>0</v>
      </c>
      <c r="AM313" s="295">
        <v>0</v>
      </c>
      <c r="AN313" s="295">
        <v>0</v>
      </c>
      <c r="AO313" s="295">
        <v>0</v>
      </c>
      <c r="AP313" s="295">
        <v>0</v>
      </c>
      <c r="AQ313" s="295">
        <v>0</v>
      </c>
      <c r="AR313" s="295">
        <v>0</v>
      </c>
      <c r="AS313" s="295">
        <v>2.5539999999999998E-3</v>
      </c>
      <c r="AT313" s="295">
        <f t="shared" si="4"/>
        <v>452.04744600000004</v>
      </c>
      <c r="AU313" s="295">
        <v>0</v>
      </c>
      <c r="AV313" s="295">
        <v>0</v>
      </c>
      <c r="AW313" s="296">
        <v>86</v>
      </c>
      <c r="AX313" s="296">
        <v>300</v>
      </c>
      <c r="AY313" s="295">
        <v>251951.4</v>
      </c>
      <c r="AZ313" s="295">
        <v>40397.22</v>
      </c>
      <c r="BA313" s="294">
        <v>57.812725</v>
      </c>
      <c r="BB313" s="294">
        <v>12.974239992826201</v>
      </c>
      <c r="BC313" s="294">
        <v>10.59</v>
      </c>
      <c r="BD313" s="294"/>
      <c r="BE313" s="293" t="s">
        <v>4204</v>
      </c>
      <c r="BF313" s="291"/>
      <c r="BG313" s="293" t="s">
        <v>320</v>
      </c>
      <c r="BH313" s="293" t="s">
        <v>181</v>
      </c>
      <c r="BI313" s="293" t="s">
        <v>368</v>
      </c>
      <c r="BJ313" s="293" t="s">
        <v>103</v>
      </c>
      <c r="BK313" s="292" t="s">
        <v>175</v>
      </c>
      <c r="BL313" s="294">
        <v>70995.776604479994</v>
      </c>
      <c r="BM313" s="292" t="s">
        <v>309</v>
      </c>
      <c r="BN313" s="294"/>
      <c r="BO313" s="297">
        <v>38678</v>
      </c>
      <c r="BP313" s="297">
        <v>47809</v>
      </c>
      <c r="BQ313" s="297" t="s">
        <v>4757</v>
      </c>
      <c r="BR313" s="297" t="s">
        <v>4764</v>
      </c>
      <c r="BS313" s="297">
        <v>38678</v>
      </c>
      <c r="BT313" s="297">
        <v>47809</v>
      </c>
      <c r="BU313" s="294">
        <v>0</v>
      </c>
      <c r="BV313" s="294">
        <v>8.41</v>
      </c>
      <c r="BW313" s="294">
        <v>0</v>
      </c>
    </row>
    <row r="314" spans="1:75" s="289" customFormat="1" ht="18.2" customHeight="1" x14ac:dyDescent="0.15">
      <c r="A314" s="298">
        <v>312</v>
      </c>
      <c r="B314" s="299" t="s">
        <v>305</v>
      </c>
      <c r="C314" s="299" t="s">
        <v>306</v>
      </c>
      <c r="D314" s="313">
        <v>45170</v>
      </c>
      <c r="E314" s="300" t="s">
        <v>1417</v>
      </c>
      <c r="F314" s="309">
        <v>144</v>
      </c>
      <c r="G314" s="309">
        <v>143</v>
      </c>
      <c r="H314" s="302">
        <v>19613.490000000002</v>
      </c>
      <c r="I314" s="302">
        <v>12211.69</v>
      </c>
      <c r="J314" s="302">
        <v>0</v>
      </c>
      <c r="K314" s="302">
        <v>31825.18</v>
      </c>
      <c r="L314" s="302">
        <v>150.76</v>
      </c>
      <c r="M314" s="302">
        <v>0</v>
      </c>
      <c r="N314" s="302">
        <v>0</v>
      </c>
      <c r="O314" s="302">
        <v>0</v>
      </c>
      <c r="P314" s="302">
        <v>0</v>
      </c>
      <c r="Q314" s="302">
        <v>0</v>
      </c>
      <c r="R314" s="302">
        <v>31825.18</v>
      </c>
      <c r="S314" s="302">
        <v>33809.29</v>
      </c>
      <c r="T314" s="302">
        <v>173.09</v>
      </c>
      <c r="U314" s="302">
        <v>0</v>
      </c>
      <c r="V314" s="302">
        <v>0</v>
      </c>
      <c r="W314" s="302">
        <v>0</v>
      </c>
      <c r="X314" s="302">
        <v>0</v>
      </c>
      <c r="Y314" s="302">
        <v>0</v>
      </c>
      <c r="Z314" s="302">
        <v>33982.379999999997</v>
      </c>
      <c r="AA314" s="302">
        <v>0</v>
      </c>
      <c r="AB314" s="302">
        <v>0</v>
      </c>
      <c r="AC314" s="302">
        <v>0</v>
      </c>
      <c r="AD314" s="302">
        <v>0</v>
      </c>
      <c r="AE314" s="302">
        <v>0</v>
      </c>
      <c r="AF314" s="302">
        <v>0</v>
      </c>
      <c r="AG314" s="302">
        <v>0</v>
      </c>
      <c r="AH314" s="302">
        <v>0</v>
      </c>
      <c r="AI314" s="302">
        <v>0</v>
      </c>
      <c r="AJ314" s="302">
        <v>0</v>
      </c>
      <c r="AK314" s="302">
        <v>0</v>
      </c>
      <c r="AL314" s="302">
        <v>0</v>
      </c>
      <c r="AM314" s="302">
        <v>0</v>
      </c>
      <c r="AN314" s="302">
        <v>0</v>
      </c>
      <c r="AO314" s="302">
        <v>0</v>
      </c>
      <c r="AP314" s="302">
        <v>0</v>
      </c>
      <c r="AQ314" s="302">
        <v>0</v>
      </c>
      <c r="AR314" s="302">
        <v>0</v>
      </c>
      <c r="AS314" s="302">
        <v>0</v>
      </c>
      <c r="AT314" s="295">
        <f t="shared" si="4"/>
        <v>0</v>
      </c>
      <c r="AU314" s="302">
        <v>12362.45</v>
      </c>
      <c r="AV314" s="302">
        <v>33982.379999999997</v>
      </c>
      <c r="AW314" s="303">
        <v>86</v>
      </c>
      <c r="AX314" s="303">
        <v>300</v>
      </c>
      <c r="AY314" s="302">
        <v>300900.5</v>
      </c>
      <c r="AZ314" s="302">
        <v>34067.79</v>
      </c>
      <c r="BA314" s="301">
        <v>40.826493999999997</v>
      </c>
      <c r="BB314" s="301">
        <v>38.1389729218984</v>
      </c>
      <c r="BC314" s="301">
        <v>10.59</v>
      </c>
      <c r="BD314" s="301"/>
      <c r="BE314" s="300" t="s">
        <v>4204</v>
      </c>
      <c r="BF314" s="298"/>
      <c r="BG314" s="300" t="s">
        <v>320</v>
      </c>
      <c r="BH314" s="300" t="s">
        <v>181</v>
      </c>
      <c r="BI314" s="300" t="s">
        <v>372</v>
      </c>
      <c r="BJ314" s="300" t="s">
        <v>4205</v>
      </c>
      <c r="BK314" s="299" t="s">
        <v>175</v>
      </c>
      <c r="BL314" s="301">
        <v>249226.03979728001</v>
      </c>
      <c r="BM314" s="299" t="s">
        <v>309</v>
      </c>
      <c r="BN314" s="301"/>
      <c r="BO314" s="304">
        <v>38680</v>
      </c>
      <c r="BP314" s="304">
        <v>47811</v>
      </c>
      <c r="BQ314" s="297" t="s">
        <v>944</v>
      </c>
      <c r="BR314" s="297" t="s">
        <v>4781</v>
      </c>
      <c r="BS314" s="297">
        <v>38680</v>
      </c>
      <c r="BT314" s="297">
        <v>47811</v>
      </c>
      <c r="BU314" s="301">
        <v>10358.780000000001</v>
      </c>
      <c r="BV314" s="301">
        <v>7.09</v>
      </c>
      <c r="BW314" s="301">
        <v>0</v>
      </c>
    </row>
    <row r="315" spans="1:75" s="289" customFormat="1" ht="18.2" customHeight="1" x14ac:dyDescent="0.15">
      <c r="A315" s="291">
        <v>313</v>
      </c>
      <c r="B315" s="292" t="s">
        <v>305</v>
      </c>
      <c r="C315" s="292" t="s">
        <v>306</v>
      </c>
      <c r="D315" s="312">
        <v>45170</v>
      </c>
      <c r="E315" s="293" t="s">
        <v>1418</v>
      </c>
      <c r="F315" s="308">
        <v>150</v>
      </c>
      <c r="G315" s="308">
        <v>149</v>
      </c>
      <c r="H315" s="295">
        <v>33532.83</v>
      </c>
      <c r="I315" s="295">
        <v>21323.94</v>
      </c>
      <c r="J315" s="295">
        <v>0</v>
      </c>
      <c r="K315" s="295">
        <v>54856.77</v>
      </c>
      <c r="L315" s="295">
        <v>257.8</v>
      </c>
      <c r="M315" s="295">
        <v>0</v>
      </c>
      <c r="N315" s="295">
        <v>0</v>
      </c>
      <c r="O315" s="295">
        <v>0</v>
      </c>
      <c r="P315" s="295">
        <v>0</v>
      </c>
      <c r="Q315" s="295">
        <v>0</v>
      </c>
      <c r="R315" s="295">
        <v>54856.77</v>
      </c>
      <c r="S315" s="295">
        <v>61121.67</v>
      </c>
      <c r="T315" s="295">
        <v>295.93</v>
      </c>
      <c r="U315" s="295">
        <v>0</v>
      </c>
      <c r="V315" s="295">
        <v>0</v>
      </c>
      <c r="W315" s="295">
        <v>0</v>
      </c>
      <c r="X315" s="295">
        <v>0</v>
      </c>
      <c r="Y315" s="295">
        <v>0</v>
      </c>
      <c r="Z315" s="295">
        <v>61417.599999999999</v>
      </c>
      <c r="AA315" s="295">
        <v>0</v>
      </c>
      <c r="AB315" s="295">
        <v>0</v>
      </c>
      <c r="AC315" s="295">
        <v>0</v>
      </c>
      <c r="AD315" s="295">
        <v>0</v>
      </c>
      <c r="AE315" s="295">
        <v>0</v>
      </c>
      <c r="AF315" s="295">
        <v>0</v>
      </c>
      <c r="AG315" s="295">
        <v>0</v>
      </c>
      <c r="AH315" s="295">
        <v>0</v>
      </c>
      <c r="AI315" s="295">
        <v>0</v>
      </c>
      <c r="AJ315" s="295">
        <v>0</v>
      </c>
      <c r="AK315" s="295">
        <v>0</v>
      </c>
      <c r="AL315" s="295">
        <v>0</v>
      </c>
      <c r="AM315" s="295">
        <v>0</v>
      </c>
      <c r="AN315" s="295">
        <v>0</v>
      </c>
      <c r="AO315" s="295">
        <v>0</v>
      </c>
      <c r="AP315" s="295">
        <v>0</v>
      </c>
      <c r="AQ315" s="295">
        <v>0</v>
      </c>
      <c r="AR315" s="295">
        <v>0</v>
      </c>
      <c r="AS315" s="295">
        <v>0</v>
      </c>
      <c r="AT315" s="295">
        <f t="shared" si="4"/>
        <v>0</v>
      </c>
      <c r="AU315" s="295">
        <v>21581.74</v>
      </c>
      <c r="AV315" s="295">
        <v>61417.599999999999</v>
      </c>
      <c r="AW315" s="296">
        <v>86</v>
      </c>
      <c r="AX315" s="296">
        <v>300</v>
      </c>
      <c r="AY315" s="295">
        <v>333088.5</v>
      </c>
      <c r="AZ315" s="295">
        <v>58249.89</v>
      </c>
      <c r="BA315" s="294">
        <v>63.062710000000003</v>
      </c>
      <c r="BB315" s="294">
        <v>59.389237954727498</v>
      </c>
      <c r="BC315" s="294">
        <v>10.59</v>
      </c>
      <c r="BD315" s="294"/>
      <c r="BE315" s="293" t="s">
        <v>4204</v>
      </c>
      <c r="BF315" s="291"/>
      <c r="BG315" s="293" t="s">
        <v>312</v>
      </c>
      <c r="BH315" s="293" t="s">
        <v>230</v>
      </c>
      <c r="BI315" s="293" t="s">
        <v>511</v>
      </c>
      <c r="BJ315" s="293" t="s">
        <v>4205</v>
      </c>
      <c r="BK315" s="292" t="s">
        <v>175</v>
      </c>
      <c r="BL315" s="294">
        <v>429588.63211991999</v>
      </c>
      <c r="BM315" s="292" t="s">
        <v>309</v>
      </c>
      <c r="BN315" s="294"/>
      <c r="BO315" s="297">
        <v>38681</v>
      </c>
      <c r="BP315" s="297">
        <v>47812</v>
      </c>
      <c r="BQ315" s="297" t="s">
        <v>931</v>
      </c>
      <c r="BR315" s="297" t="s">
        <v>4779</v>
      </c>
      <c r="BS315" s="297">
        <v>38681</v>
      </c>
      <c r="BT315" s="297">
        <v>47812</v>
      </c>
      <c r="BU315" s="294">
        <v>17343.78</v>
      </c>
      <c r="BV315" s="294">
        <v>12.12</v>
      </c>
      <c r="BW315" s="294">
        <v>0</v>
      </c>
    </row>
    <row r="316" spans="1:75" s="289" customFormat="1" ht="18.2" customHeight="1" x14ac:dyDescent="0.15">
      <c r="A316" s="298">
        <v>314</v>
      </c>
      <c r="B316" s="299" t="s">
        <v>305</v>
      </c>
      <c r="C316" s="299" t="s">
        <v>306</v>
      </c>
      <c r="D316" s="313">
        <v>45170</v>
      </c>
      <c r="E316" s="300" t="s">
        <v>1419</v>
      </c>
      <c r="F316" s="309">
        <v>189</v>
      </c>
      <c r="G316" s="309">
        <v>188</v>
      </c>
      <c r="H316" s="302">
        <v>20997.279999999999</v>
      </c>
      <c r="I316" s="302">
        <v>14790.21</v>
      </c>
      <c r="J316" s="302">
        <v>0</v>
      </c>
      <c r="K316" s="302">
        <v>35787.49</v>
      </c>
      <c r="L316" s="302">
        <v>161.47999999999999</v>
      </c>
      <c r="M316" s="302">
        <v>0</v>
      </c>
      <c r="N316" s="302">
        <v>0</v>
      </c>
      <c r="O316" s="302">
        <v>0</v>
      </c>
      <c r="P316" s="302">
        <v>0</v>
      </c>
      <c r="Q316" s="302">
        <v>0</v>
      </c>
      <c r="R316" s="302">
        <v>35787.49</v>
      </c>
      <c r="S316" s="302">
        <v>50404.4</v>
      </c>
      <c r="T316" s="302">
        <v>185.3</v>
      </c>
      <c r="U316" s="302">
        <v>0</v>
      </c>
      <c r="V316" s="302">
        <v>0</v>
      </c>
      <c r="W316" s="302">
        <v>0</v>
      </c>
      <c r="X316" s="302">
        <v>0</v>
      </c>
      <c r="Y316" s="302">
        <v>0</v>
      </c>
      <c r="Z316" s="302">
        <v>50589.7</v>
      </c>
      <c r="AA316" s="302">
        <v>0</v>
      </c>
      <c r="AB316" s="302">
        <v>0</v>
      </c>
      <c r="AC316" s="302">
        <v>0</v>
      </c>
      <c r="AD316" s="302">
        <v>0</v>
      </c>
      <c r="AE316" s="302">
        <v>0</v>
      </c>
      <c r="AF316" s="302">
        <v>0</v>
      </c>
      <c r="AG316" s="302">
        <v>0</v>
      </c>
      <c r="AH316" s="302">
        <v>0</v>
      </c>
      <c r="AI316" s="302">
        <v>0</v>
      </c>
      <c r="AJ316" s="302">
        <v>0</v>
      </c>
      <c r="AK316" s="302">
        <v>0</v>
      </c>
      <c r="AL316" s="302">
        <v>0</v>
      </c>
      <c r="AM316" s="302">
        <v>0</v>
      </c>
      <c r="AN316" s="302">
        <v>0</v>
      </c>
      <c r="AO316" s="302">
        <v>0</v>
      </c>
      <c r="AP316" s="302">
        <v>0</v>
      </c>
      <c r="AQ316" s="302">
        <v>0</v>
      </c>
      <c r="AR316" s="302">
        <v>0</v>
      </c>
      <c r="AS316" s="302">
        <v>0</v>
      </c>
      <c r="AT316" s="295">
        <f t="shared" si="4"/>
        <v>0</v>
      </c>
      <c r="AU316" s="302">
        <v>14951.69</v>
      </c>
      <c r="AV316" s="302">
        <v>50589.7</v>
      </c>
      <c r="AW316" s="303">
        <v>86</v>
      </c>
      <c r="AX316" s="303">
        <v>300</v>
      </c>
      <c r="AY316" s="302">
        <v>299462.01</v>
      </c>
      <c r="AZ316" s="302">
        <v>36479.22</v>
      </c>
      <c r="BA316" s="301">
        <v>43.916528</v>
      </c>
      <c r="BB316" s="301">
        <v>43.083769516856997</v>
      </c>
      <c r="BC316" s="301">
        <v>10.59</v>
      </c>
      <c r="BD316" s="301"/>
      <c r="BE316" s="300" t="s">
        <v>4204</v>
      </c>
      <c r="BF316" s="298"/>
      <c r="BG316" s="300" t="s">
        <v>320</v>
      </c>
      <c r="BH316" s="300" t="s">
        <v>181</v>
      </c>
      <c r="BI316" s="300" t="s">
        <v>321</v>
      </c>
      <c r="BJ316" s="300" t="s">
        <v>4205</v>
      </c>
      <c r="BK316" s="299" t="s">
        <v>175</v>
      </c>
      <c r="BL316" s="301">
        <v>280255.26978903997</v>
      </c>
      <c r="BM316" s="299" t="s">
        <v>309</v>
      </c>
      <c r="BN316" s="301"/>
      <c r="BO316" s="304">
        <v>38674</v>
      </c>
      <c r="BP316" s="304">
        <v>47805</v>
      </c>
      <c r="BQ316" s="297" t="s">
        <v>1001</v>
      </c>
      <c r="BR316" s="297" t="s">
        <v>4803</v>
      </c>
      <c r="BS316" s="297">
        <v>38674</v>
      </c>
      <c r="BT316" s="297">
        <v>47805</v>
      </c>
      <c r="BU316" s="301">
        <v>14251.92</v>
      </c>
      <c r="BV316" s="301">
        <v>7.59</v>
      </c>
      <c r="BW316" s="301">
        <v>0</v>
      </c>
    </row>
    <row r="317" spans="1:75" s="289" customFormat="1" ht="18.2" customHeight="1" x14ac:dyDescent="0.15">
      <c r="A317" s="291">
        <v>315</v>
      </c>
      <c r="B317" s="292" t="s">
        <v>305</v>
      </c>
      <c r="C317" s="292" t="s">
        <v>306</v>
      </c>
      <c r="D317" s="312">
        <v>45170</v>
      </c>
      <c r="E317" s="293" t="s">
        <v>1420</v>
      </c>
      <c r="F317" s="308">
        <v>166</v>
      </c>
      <c r="G317" s="308">
        <v>165</v>
      </c>
      <c r="H317" s="295">
        <v>18760.32</v>
      </c>
      <c r="I317" s="295">
        <v>12294.15</v>
      </c>
      <c r="J317" s="295">
        <v>0</v>
      </c>
      <c r="K317" s="295">
        <v>31054.47</v>
      </c>
      <c r="L317" s="295">
        <v>141.91</v>
      </c>
      <c r="M317" s="295">
        <v>0</v>
      </c>
      <c r="N317" s="295">
        <v>0</v>
      </c>
      <c r="O317" s="295">
        <v>0</v>
      </c>
      <c r="P317" s="295">
        <v>0</v>
      </c>
      <c r="Q317" s="295">
        <v>0</v>
      </c>
      <c r="R317" s="295">
        <v>31054.47</v>
      </c>
      <c r="S317" s="295">
        <v>38178.199999999997</v>
      </c>
      <c r="T317" s="295">
        <v>165.56</v>
      </c>
      <c r="U317" s="295">
        <v>0</v>
      </c>
      <c r="V317" s="295">
        <v>0</v>
      </c>
      <c r="W317" s="295">
        <v>0</v>
      </c>
      <c r="X317" s="295">
        <v>0</v>
      </c>
      <c r="Y317" s="295">
        <v>0</v>
      </c>
      <c r="Z317" s="295">
        <v>38343.760000000002</v>
      </c>
      <c r="AA317" s="295">
        <v>0</v>
      </c>
      <c r="AB317" s="295">
        <v>0</v>
      </c>
      <c r="AC317" s="295">
        <v>0</v>
      </c>
      <c r="AD317" s="295">
        <v>0</v>
      </c>
      <c r="AE317" s="295">
        <v>0</v>
      </c>
      <c r="AF317" s="295">
        <v>0</v>
      </c>
      <c r="AG317" s="295">
        <v>0</v>
      </c>
      <c r="AH317" s="295">
        <v>0</v>
      </c>
      <c r="AI317" s="295">
        <v>0</v>
      </c>
      <c r="AJ317" s="295">
        <v>0</v>
      </c>
      <c r="AK317" s="295">
        <v>0</v>
      </c>
      <c r="AL317" s="295">
        <v>0</v>
      </c>
      <c r="AM317" s="295">
        <v>0</v>
      </c>
      <c r="AN317" s="295">
        <v>0</v>
      </c>
      <c r="AO317" s="295">
        <v>0</v>
      </c>
      <c r="AP317" s="295">
        <v>0</v>
      </c>
      <c r="AQ317" s="295">
        <v>0</v>
      </c>
      <c r="AR317" s="295">
        <v>0</v>
      </c>
      <c r="AS317" s="295">
        <v>0</v>
      </c>
      <c r="AT317" s="295">
        <f t="shared" si="4"/>
        <v>0</v>
      </c>
      <c r="AU317" s="295">
        <v>12436.06</v>
      </c>
      <c r="AV317" s="295">
        <v>38343.760000000002</v>
      </c>
      <c r="AW317" s="296">
        <v>87</v>
      </c>
      <c r="AX317" s="296">
        <v>300</v>
      </c>
      <c r="AY317" s="295">
        <v>366003.20000000001</v>
      </c>
      <c r="AZ317" s="295">
        <v>32344.27</v>
      </c>
      <c r="BA317" s="294">
        <v>31.966932</v>
      </c>
      <c r="BB317" s="294">
        <v>30.692179195450699</v>
      </c>
      <c r="BC317" s="294">
        <v>10.59</v>
      </c>
      <c r="BD317" s="294"/>
      <c r="BE317" s="293" t="s">
        <v>4204</v>
      </c>
      <c r="BF317" s="291"/>
      <c r="BG317" s="293" t="s">
        <v>315</v>
      </c>
      <c r="BH317" s="293" t="s">
        <v>179</v>
      </c>
      <c r="BI317" s="293" t="s">
        <v>363</v>
      </c>
      <c r="BJ317" s="293" t="s">
        <v>4205</v>
      </c>
      <c r="BK317" s="292" t="s">
        <v>175</v>
      </c>
      <c r="BL317" s="294">
        <v>243190.53579912</v>
      </c>
      <c r="BM317" s="292" t="s">
        <v>309</v>
      </c>
      <c r="BN317" s="294"/>
      <c r="BO317" s="297">
        <v>38688</v>
      </c>
      <c r="BP317" s="297">
        <v>47819</v>
      </c>
      <c r="BQ317" s="297" t="s">
        <v>931</v>
      </c>
      <c r="BR317" s="297" t="s">
        <v>4779</v>
      </c>
      <c r="BS317" s="297">
        <v>38688</v>
      </c>
      <c r="BT317" s="297">
        <v>47819</v>
      </c>
      <c r="BU317" s="294">
        <v>11880.02</v>
      </c>
      <c r="BV317" s="294">
        <v>6.73</v>
      </c>
      <c r="BW317" s="294">
        <v>0</v>
      </c>
    </row>
    <row r="318" spans="1:75" s="289" customFormat="1" ht="18.2" customHeight="1" x14ac:dyDescent="0.15">
      <c r="A318" s="298">
        <v>316</v>
      </c>
      <c r="B318" s="299" t="s">
        <v>305</v>
      </c>
      <c r="C318" s="299" t="s">
        <v>306</v>
      </c>
      <c r="D318" s="313">
        <v>45170</v>
      </c>
      <c r="E318" s="300" t="s">
        <v>1421</v>
      </c>
      <c r="F318" s="309">
        <v>0</v>
      </c>
      <c r="G318" s="309">
        <v>0</v>
      </c>
      <c r="H318" s="302">
        <v>4703.5200000000004</v>
      </c>
      <c r="I318" s="302">
        <v>0</v>
      </c>
      <c r="J318" s="302">
        <v>0</v>
      </c>
      <c r="K318" s="302">
        <v>4703.5200000000004</v>
      </c>
      <c r="L318" s="302">
        <v>497.22</v>
      </c>
      <c r="M318" s="302">
        <v>0</v>
      </c>
      <c r="N318" s="302">
        <v>0</v>
      </c>
      <c r="O318" s="302">
        <v>497.22</v>
      </c>
      <c r="P318" s="302">
        <v>0</v>
      </c>
      <c r="Q318" s="302">
        <v>0</v>
      </c>
      <c r="R318" s="302">
        <v>4206.3</v>
      </c>
      <c r="S318" s="302">
        <v>0</v>
      </c>
      <c r="T318" s="302">
        <v>41.51</v>
      </c>
      <c r="U318" s="302">
        <v>0</v>
      </c>
      <c r="V318" s="302">
        <v>0</v>
      </c>
      <c r="W318" s="302">
        <v>41.51</v>
      </c>
      <c r="X318" s="302">
        <v>0</v>
      </c>
      <c r="Y318" s="302">
        <v>0</v>
      </c>
      <c r="Z318" s="302">
        <v>0</v>
      </c>
      <c r="AA318" s="302">
        <v>11.79</v>
      </c>
      <c r="AB318" s="302">
        <v>0</v>
      </c>
      <c r="AC318" s="302">
        <v>0</v>
      </c>
      <c r="AD318" s="302">
        <v>0</v>
      </c>
      <c r="AE318" s="302">
        <v>0</v>
      </c>
      <c r="AF318" s="302">
        <v>-16.78</v>
      </c>
      <c r="AG318" s="302">
        <v>27.53</v>
      </c>
      <c r="AH318" s="302">
        <v>73.94</v>
      </c>
      <c r="AI318" s="302">
        <v>0</v>
      </c>
      <c r="AJ318" s="302">
        <v>0</v>
      </c>
      <c r="AK318" s="302">
        <v>0</v>
      </c>
      <c r="AL318" s="302">
        <v>0</v>
      </c>
      <c r="AM318" s="302">
        <v>0</v>
      </c>
      <c r="AN318" s="302">
        <v>0</v>
      </c>
      <c r="AO318" s="302">
        <v>0</v>
      </c>
      <c r="AP318" s="302">
        <v>2.4900000000000002</v>
      </c>
      <c r="AQ318" s="302">
        <v>0</v>
      </c>
      <c r="AR318" s="302">
        <v>1.77</v>
      </c>
      <c r="AS318" s="302">
        <v>0</v>
      </c>
      <c r="AT318" s="295">
        <f t="shared" si="4"/>
        <v>635.93000000000006</v>
      </c>
      <c r="AU318" s="302">
        <v>0</v>
      </c>
      <c r="AV318" s="302">
        <v>0</v>
      </c>
      <c r="AW318" s="303">
        <v>87</v>
      </c>
      <c r="AX318" s="303">
        <v>300</v>
      </c>
      <c r="AY318" s="302">
        <v>325001.09000000003</v>
      </c>
      <c r="AZ318" s="302">
        <v>56671.59</v>
      </c>
      <c r="BA318" s="301">
        <v>63.076715</v>
      </c>
      <c r="BB318" s="301">
        <v>4.6817035891263998</v>
      </c>
      <c r="BC318" s="301">
        <v>10.59</v>
      </c>
      <c r="BD318" s="301"/>
      <c r="BE318" s="300" t="s">
        <v>4204</v>
      </c>
      <c r="BF318" s="298"/>
      <c r="BG318" s="300" t="s">
        <v>312</v>
      </c>
      <c r="BH318" s="300" t="s">
        <v>340</v>
      </c>
      <c r="BI318" s="300" t="s">
        <v>346</v>
      </c>
      <c r="BJ318" s="300" t="s">
        <v>103</v>
      </c>
      <c r="BK318" s="299" t="s">
        <v>175</v>
      </c>
      <c r="BL318" s="301">
        <v>32939.939104800003</v>
      </c>
      <c r="BM318" s="299" t="s">
        <v>309</v>
      </c>
      <c r="BN318" s="301"/>
      <c r="BO318" s="304">
        <v>38688</v>
      </c>
      <c r="BP318" s="304">
        <v>47819</v>
      </c>
      <c r="BQ318" s="297" t="s">
        <v>939</v>
      </c>
      <c r="BR318" s="297" t="s">
        <v>4783</v>
      </c>
      <c r="BS318" s="297">
        <v>38688</v>
      </c>
      <c r="BT318" s="297">
        <v>47819</v>
      </c>
      <c r="BU318" s="301">
        <v>0</v>
      </c>
      <c r="BV318" s="301">
        <v>11.79</v>
      </c>
      <c r="BW318" s="301">
        <v>0</v>
      </c>
    </row>
    <row r="319" spans="1:75" s="289" customFormat="1" ht="18.2" customHeight="1" x14ac:dyDescent="0.15">
      <c r="A319" s="291">
        <v>317</v>
      </c>
      <c r="B319" s="292" t="s">
        <v>305</v>
      </c>
      <c r="C319" s="292" t="s">
        <v>306</v>
      </c>
      <c r="D319" s="312">
        <v>45170</v>
      </c>
      <c r="E319" s="293" t="s">
        <v>1422</v>
      </c>
      <c r="F319" s="308">
        <v>150</v>
      </c>
      <c r="G319" s="308">
        <v>149</v>
      </c>
      <c r="H319" s="295">
        <v>27452.16</v>
      </c>
      <c r="I319" s="295">
        <v>17179.29</v>
      </c>
      <c r="J319" s="295">
        <v>0</v>
      </c>
      <c r="K319" s="295">
        <v>44631.45</v>
      </c>
      <c r="L319" s="295">
        <v>207.69</v>
      </c>
      <c r="M319" s="295">
        <v>0</v>
      </c>
      <c r="N319" s="295">
        <v>0</v>
      </c>
      <c r="O319" s="295">
        <v>0</v>
      </c>
      <c r="P319" s="295">
        <v>0</v>
      </c>
      <c r="Q319" s="295">
        <v>0</v>
      </c>
      <c r="R319" s="295">
        <v>44631.45</v>
      </c>
      <c r="S319" s="295">
        <v>49864.75</v>
      </c>
      <c r="T319" s="295">
        <v>242.27</v>
      </c>
      <c r="U319" s="295">
        <v>0</v>
      </c>
      <c r="V319" s="295">
        <v>0</v>
      </c>
      <c r="W319" s="295">
        <v>0</v>
      </c>
      <c r="X319" s="295">
        <v>0</v>
      </c>
      <c r="Y319" s="295">
        <v>0</v>
      </c>
      <c r="Z319" s="295">
        <v>50107.02</v>
      </c>
      <c r="AA319" s="295">
        <v>0</v>
      </c>
      <c r="AB319" s="295">
        <v>0</v>
      </c>
      <c r="AC319" s="295">
        <v>0</v>
      </c>
      <c r="AD319" s="295">
        <v>0</v>
      </c>
      <c r="AE319" s="295">
        <v>0</v>
      </c>
      <c r="AF319" s="295">
        <v>0</v>
      </c>
      <c r="AG319" s="295">
        <v>0</v>
      </c>
      <c r="AH319" s="295">
        <v>0</v>
      </c>
      <c r="AI319" s="295">
        <v>0</v>
      </c>
      <c r="AJ319" s="295">
        <v>0</v>
      </c>
      <c r="AK319" s="295">
        <v>0</v>
      </c>
      <c r="AL319" s="295">
        <v>0</v>
      </c>
      <c r="AM319" s="295">
        <v>0</v>
      </c>
      <c r="AN319" s="295">
        <v>0</v>
      </c>
      <c r="AO319" s="295">
        <v>0</v>
      </c>
      <c r="AP319" s="295">
        <v>0</v>
      </c>
      <c r="AQ319" s="295">
        <v>0</v>
      </c>
      <c r="AR319" s="295">
        <v>0</v>
      </c>
      <c r="AS319" s="295">
        <v>0</v>
      </c>
      <c r="AT319" s="295">
        <f t="shared" si="4"/>
        <v>0</v>
      </c>
      <c r="AU319" s="295">
        <v>17386.98</v>
      </c>
      <c r="AV319" s="295">
        <v>50107.02</v>
      </c>
      <c r="AW319" s="296">
        <v>87</v>
      </c>
      <c r="AX319" s="296">
        <v>300</v>
      </c>
      <c r="AY319" s="295">
        <v>300900.96999999997</v>
      </c>
      <c r="AZ319" s="295">
        <v>47333.1</v>
      </c>
      <c r="BA319" s="294">
        <v>56.902303000000003</v>
      </c>
      <c r="BB319" s="294">
        <v>53.654467829686801</v>
      </c>
      <c r="BC319" s="294">
        <v>10.59</v>
      </c>
      <c r="BD319" s="294"/>
      <c r="BE319" s="293" t="s">
        <v>4204</v>
      </c>
      <c r="BF319" s="291"/>
      <c r="BG319" s="293" t="s">
        <v>320</v>
      </c>
      <c r="BH319" s="293" t="s">
        <v>181</v>
      </c>
      <c r="BI319" s="293" t="s">
        <v>372</v>
      </c>
      <c r="BJ319" s="293" t="s">
        <v>4205</v>
      </c>
      <c r="BK319" s="292" t="s">
        <v>175</v>
      </c>
      <c r="BL319" s="294">
        <v>349513.16956920002</v>
      </c>
      <c r="BM319" s="292" t="s">
        <v>309</v>
      </c>
      <c r="BN319" s="294"/>
      <c r="BO319" s="297">
        <v>38688</v>
      </c>
      <c r="BP319" s="297">
        <v>47819</v>
      </c>
      <c r="BQ319" s="297" t="s">
        <v>4259</v>
      </c>
      <c r="BR319" s="297" t="s">
        <v>4770</v>
      </c>
      <c r="BS319" s="297">
        <v>38688</v>
      </c>
      <c r="BT319" s="297">
        <v>47819</v>
      </c>
      <c r="BU319" s="294">
        <v>14367.38</v>
      </c>
      <c r="BV319" s="294">
        <v>9.85</v>
      </c>
      <c r="BW319" s="294">
        <v>0</v>
      </c>
    </row>
    <row r="320" spans="1:75" s="289" customFormat="1" ht="18.2" customHeight="1" x14ac:dyDescent="0.15">
      <c r="A320" s="298">
        <v>318</v>
      </c>
      <c r="B320" s="299" t="s">
        <v>305</v>
      </c>
      <c r="C320" s="299" t="s">
        <v>306</v>
      </c>
      <c r="D320" s="313">
        <v>45170</v>
      </c>
      <c r="E320" s="300" t="s">
        <v>1423</v>
      </c>
      <c r="F320" s="309">
        <v>178</v>
      </c>
      <c r="G320" s="309">
        <v>177</v>
      </c>
      <c r="H320" s="302">
        <v>12601.55</v>
      </c>
      <c r="I320" s="302">
        <v>8523.2000000000007</v>
      </c>
      <c r="J320" s="302">
        <v>0</v>
      </c>
      <c r="K320" s="302">
        <v>21124.75</v>
      </c>
      <c r="L320" s="302">
        <v>95.35</v>
      </c>
      <c r="M320" s="302">
        <v>0</v>
      </c>
      <c r="N320" s="302">
        <v>0</v>
      </c>
      <c r="O320" s="302">
        <v>0</v>
      </c>
      <c r="P320" s="302">
        <v>0</v>
      </c>
      <c r="Q320" s="302">
        <v>0</v>
      </c>
      <c r="R320" s="302">
        <v>21124.75</v>
      </c>
      <c r="S320" s="302">
        <v>28037.919999999998</v>
      </c>
      <c r="T320" s="302">
        <v>111.21</v>
      </c>
      <c r="U320" s="302">
        <v>0</v>
      </c>
      <c r="V320" s="302">
        <v>0</v>
      </c>
      <c r="W320" s="302">
        <v>0</v>
      </c>
      <c r="X320" s="302">
        <v>0</v>
      </c>
      <c r="Y320" s="302">
        <v>0</v>
      </c>
      <c r="Z320" s="302">
        <v>28149.13</v>
      </c>
      <c r="AA320" s="302">
        <v>0</v>
      </c>
      <c r="AB320" s="302">
        <v>0</v>
      </c>
      <c r="AC320" s="302">
        <v>0</v>
      </c>
      <c r="AD320" s="302">
        <v>0</v>
      </c>
      <c r="AE320" s="302">
        <v>0</v>
      </c>
      <c r="AF320" s="302">
        <v>0</v>
      </c>
      <c r="AG320" s="302">
        <v>0</v>
      </c>
      <c r="AH320" s="302">
        <v>0</v>
      </c>
      <c r="AI320" s="302">
        <v>0</v>
      </c>
      <c r="AJ320" s="302">
        <v>0</v>
      </c>
      <c r="AK320" s="302">
        <v>0</v>
      </c>
      <c r="AL320" s="302">
        <v>0</v>
      </c>
      <c r="AM320" s="302">
        <v>0</v>
      </c>
      <c r="AN320" s="302">
        <v>0</v>
      </c>
      <c r="AO320" s="302">
        <v>0</v>
      </c>
      <c r="AP320" s="302">
        <v>0</v>
      </c>
      <c r="AQ320" s="302">
        <v>0</v>
      </c>
      <c r="AR320" s="302">
        <v>0</v>
      </c>
      <c r="AS320" s="302">
        <v>0</v>
      </c>
      <c r="AT320" s="295">
        <f t="shared" si="4"/>
        <v>0</v>
      </c>
      <c r="AU320" s="302">
        <v>8618.5499999999993</v>
      </c>
      <c r="AV320" s="302">
        <v>28149.13</v>
      </c>
      <c r="AW320" s="303">
        <v>87</v>
      </c>
      <c r="AX320" s="303">
        <v>300</v>
      </c>
      <c r="AY320" s="302">
        <v>197996.89</v>
      </c>
      <c r="AZ320" s="302">
        <v>21728.720000000001</v>
      </c>
      <c r="BA320" s="301">
        <v>39.697600999999999</v>
      </c>
      <c r="BB320" s="301">
        <v>38.594169225096998</v>
      </c>
      <c r="BC320" s="301">
        <v>10.59</v>
      </c>
      <c r="BD320" s="301"/>
      <c r="BE320" s="300" t="s">
        <v>4204</v>
      </c>
      <c r="BF320" s="298"/>
      <c r="BG320" s="300" t="s">
        <v>344</v>
      </c>
      <c r="BH320" s="300" t="s">
        <v>213</v>
      </c>
      <c r="BI320" s="300" t="s">
        <v>345</v>
      </c>
      <c r="BJ320" s="300" t="s">
        <v>4205</v>
      </c>
      <c r="BK320" s="299" t="s">
        <v>175</v>
      </c>
      <c r="BL320" s="301">
        <v>165429.94522600001</v>
      </c>
      <c r="BM320" s="299" t="s">
        <v>309</v>
      </c>
      <c r="BN320" s="301"/>
      <c r="BO320" s="304">
        <v>38688</v>
      </c>
      <c r="BP320" s="304">
        <v>47819</v>
      </c>
      <c r="BQ320" s="297" t="s">
        <v>937</v>
      </c>
      <c r="BR320" s="297" t="s">
        <v>4765</v>
      </c>
      <c r="BS320" s="297">
        <v>38688</v>
      </c>
      <c r="BT320" s="297">
        <v>47819</v>
      </c>
      <c r="BU320" s="301">
        <v>8207.01</v>
      </c>
      <c r="BV320" s="301">
        <v>4.51</v>
      </c>
      <c r="BW320" s="301">
        <v>0</v>
      </c>
    </row>
    <row r="321" spans="1:75" s="289" customFormat="1" ht="18.2" customHeight="1" x14ac:dyDescent="0.15">
      <c r="A321" s="291">
        <v>319</v>
      </c>
      <c r="B321" s="292" t="s">
        <v>305</v>
      </c>
      <c r="C321" s="292" t="s">
        <v>306</v>
      </c>
      <c r="D321" s="312">
        <v>45170</v>
      </c>
      <c r="E321" s="293" t="s">
        <v>1424</v>
      </c>
      <c r="F321" s="308">
        <v>57</v>
      </c>
      <c r="G321" s="308">
        <v>57</v>
      </c>
      <c r="H321" s="295">
        <v>0</v>
      </c>
      <c r="I321" s="295">
        <v>23233.62</v>
      </c>
      <c r="J321" s="295">
        <v>0</v>
      </c>
      <c r="K321" s="295">
        <v>23233.62</v>
      </c>
      <c r="L321" s="295">
        <v>0</v>
      </c>
      <c r="M321" s="295">
        <v>0</v>
      </c>
      <c r="N321" s="295">
        <v>0</v>
      </c>
      <c r="O321" s="295">
        <v>0</v>
      </c>
      <c r="P321" s="295">
        <v>0</v>
      </c>
      <c r="Q321" s="295">
        <v>0</v>
      </c>
      <c r="R321" s="295">
        <v>23233.62</v>
      </c>
      <c r="S321" s="295">
        <v>6431.67</v>
      </c>
      <c r="T321" s="295">
        <v>0</v>
      </c>
      <c r="U321" s="295">
        <v>0</v>
      </c>
      <c r="V321" s="295">
        <v>0</v>
      </c>
      <c r="W321" s="295">
        <v>0</v>
      </c>
      <c r="X321" s="295">
        <v>0</v>
      </c>
      <c r="Y321" s="295">
        <v>0</v>
      </c>
      <c r="Z321" s="295">
        <v>6431.67</v>
      </c>
      <c r="AA321" s="295">
        <v>0</v>
      </c>
      <c r="AB321" s="295">
        <v>0</v>
      </c>
      <c r="AC321" s="295">
        <v>0</v>
      </c>
      <c r="AD321" s="295">
        <v>0</v>
      </c>
      <c r="AE321" s="295">
        <v>0</v>
      </c>
      <c r="AF321" s="295">
        <v>0</v>
      </c>
      <c r="AG321" s="295">
        <v>0</v>
      </c>
      <c r="AH321" s="295">
        <v>0</v>
      </c>
      <c r="AI321" s="295">
        <v>0</v>
      </c>
      <c r="AJ321" s="295">
        <v>0</v>
      </c>
      <c r="AK321" s="295">
        <v>0</v>
      </c>
      <c r="AL321" s="295">
        <v>0</v>
      </c>
      <c r="AM321" s="295">
        <v>0</v>
      </c>
      <c r="AN321" s="295">
        <v>0</v>
      </c>
      <c r="AO321" s="295">
        <v>0</v>
      </c>
      <c r="AP321" s="295">
        <v>0</v>
      </c>
      <c r="AQ321" s="295">
        <v>0</v>
      </c>
      <c r="AR321" s="295">
        <v>0</v>
      </c>
      <c r="AS321" s="295">
        <v>0</v>
      </c>
      <c r="AT321" s="295">
        <f t="shared" si="4"/>
        <v>0</v>
      </c>
      <c r="AU321" s="295">
        <v>23233.62</v>
      </c>
      <c r="AV321" s="295">
        <v>6431.67</v>
      </c>
      <c r="AW321" s="296">
        <v>0</v>
      </c>
      <c r="AX321" s="296">
        <v>120</v>
      </c>
      <c r="AY321" s="295">
        <v>312198.99</v>
      </c>
      <c r="AZ321" s="295">
        <v>38426.1</v>
      </c>
      <c r="BA321" s="294">
        <v>44.522886</v>
      </c>
      <c r="BB321" s="294">
        <v>26.919927201233499</v>
      </c>
      <c r="BC321" s="294">
        <v>10.59</v>
      </c>
      <c r="BD321" s="294"/>
      <c r="BE321" s="293" t="s">
        <v>4204</v>
      </c>
      <c r="BF321" s="291"/>
      <c r="BG321" s="293" t="s">
        <v>312</v>
      </c>
      <c r="BH321" s="293" t="s">
        <v>188</v>
      </c>
      <c r="BI321" s="293" t="s">
        <v>313</v>
      </c>
      <c r="BJ321" s="293" t="s">
        <v>4205</v>
      </c>
      <c r="BK321" s="292" t="s">
        <v>175</v>
      </c>
      <c r="BL321" s="294">
        <v>181944.70864751999</v>
      </c>
      <c r="BM321" s="292" t="s">
        <v>309</v>
      </c>
      <c r="BN321" s="294"/>
      <c r="BO321" s="297">
        <v>38688</v>
      </c>
      <c r="BP321" s="297">
        <v>42340</v>
      </c>
      <c r="BQ321" s="297" t="s">
        <v>929</v>
      </c>
      <c r="BR321" s="297" t="s">
        <v>4777</v>
      </c>
      <c r="BS321" s="297">
        <v>38688</v>
      </c>
      <c r="BT321" s="297">
        <v>42340</v>
      </c>
      <c r="BU321" s="294">
        <v>4266.6400000000003</v>
      </c>
      <c r="BV321" s="294">
        <v>0</v>
      </c>
      <c r="BW321" s="294">
        <v>0</v>
      </c>
    </row>
    <row r="322" spans="1:75" s="289" customFormat="1" ht="18.2" customHeight="1" x14ac:dyDescent="0.15">
      <c r="A322" s="298">
        <v>320</v>
      </c>
      <c r="B322" s="299" t="s">
        <v>305</v>
      </c>
      <c r="C322" s="299" t="s">
        <v>306</v>
      </c>
      <c r="D322" s="313">
        <v>45170</v>
      </c>
      <c r="E322" s="300" t="s">
        <v>1425</v>
      </c>
      <c r="F322" s="309">
        <v>171</v>
      </c>
      <c r="G322" s="309">
        <v>170</v>
      </c>
      <c r="H322" s="302">
        <v>15573.03</v>
      </c>
      <c r="I322" s="302">
        <v>10346.530000000001</v>
      </c>
      <c r="J322" s="302">
        <v>0</v>
      </c>
      <c r="K322" s="302">
        <v>25919.56</v>
      </c>
      <c r="L322" s="302">
        <v>117.75</v>
      </c>
      <c r="M322" s="302">
        <v>0</v>
      </c>
      <c r="N322" s="302">
        <v>0</v>
      </c>
      <c r="O322" s="302">
        <v>0</v>
      </c>
      <c r="P322" s="302">
        <v>0</v>
      </c>
      <c r="Q322" s="302">
        <v>0</v>
      </c>
      <c r="R322" s="302">
        <v>25919.56</v>
      </c>
      <c r="S322" s="302">
        <v>33034.080000000002</v>
      </c>
      <c r="T322" s="302">
        <v>137.43</v>
      </c>
      <c r="U322" s="302">
        <v>0</v>
      </c>
      <c r="V322" s="302">
        <v>0</v>
      </c>
      <c r="W322" s="302">
        <v>0</v>
      </c>
      <c r="X322" s="302">
        <v>0</v>
      </c>
      <c r="Y322" s="302">
        <v>0</v>
      </c>
      <c r="Z322" s="302">
        <v>33171.51</v>
      </c>
      <c r="AA322" s="302">
        <v>0</v>
      </c>
      <c r="AB322" s="302">
        <v>0</v>
      </c>
      <c r="AC322" s="302">
        <v>0</v>
      </c>
      <c r="AD322" s="302">
        <v>0</v>
      </c>
      <c r="AE322" s="302">
        <v>0</v>
      </c>
      <c r="AF322" s="302">
        <v>0</v>
      </c>
      <c r="AG322" s="302">
        <v>0</v>
      </c>
      <c r="AH322" s="302">
        <v>0</v>
      </c>
      <c r="AI322" s="302">
        <v>0</v>
      </c>
      <c r="AJ322" s="302">
        <v>0</v>
      </c>
      <c r="AK322" s="302">
        <v>0</v>
      </c>
      <c r="AL322" s="302">
        <v>0</v>
      </c>
      <c r="AM322" s="302">
        <v>0</v>
      </c>
      <c r="AN322" s="302">
        <v>0</v>
      </c>
      <c r="AO322" s="302">
        <v>0</v>
      </c>
      <c r="AP322" s="302">
        <v>0</v>
      </c>
      <c r="AQ322" s="302">
        <v>0</v>
      </c>
      <c r="AR322" s="302">
        <v>0</v>
      </c>
      <c r="AS322" s="302">
        <v>0</v>
      </c>
      <c r="AT322" s="295">
        <f t="shared" si="4"/>
        <v>0</v>
      </c>
      <c r="AU322" s="302">
        <v>10464.280000000001</v>
      </c>
      <c r="AV322" s="302">
        <v>33171.51</v>
      </c>
      <c r="AW322" s="303">
        <v>87</v>
      </c>
      <c r="AX322" s="303">
        <v>300</v>
      </c>
      <c r="AY322" s="302">
        <v>197996.89</v>
      </c>
      <c r="AZ322" s="302">
        <v>26844.09</v>
      </c>
      <c r="BA322" s="301">
        <v>49.043199999999999</v>
      </c>
      <c r="BB322" s="301">
        <v>47.354116492382502</v>
      </c>
      <c r="BC322" s="301">
        <v>10.59</v>
      </c>
      <c r="BD322" s="301"/>
      <c r="BE322" s="300" t="s">
        <v>4204</v>
      </c>
      <c r="BF322" s="298"/>
      <c r="BG322" s="300" t="s">
        <v>344</v>
      </c>
      <c r="BH322" s="300" t="s">
        <v>213</v>
      </c>
      <c r="BI322" s="300" t="s">
        <v>345</v>
      </c>
      <c r="BJ322" s="300" t="s">
        <v>4205</v>
      </c>
      <c r="BK322" s="299" t="s">
        <v>175</v>
      </c>
      <c r="BL322" s="301">
        <v>202978.56263776001</v>
      </c>
      <c r="BM322" s="299" t="s">
        <v>309</v>
      </c>
      <c r="BN322" s="301"/>
      <c r="BO322" s="304">
        <v>38688</v>
      </c>
      <c r="BP322" s="304">
        <v>47819</v>
      </c>
      <c r="BQ322" s="297" t="s">
        <v>1001</v>
      </c>
      <c r="BR322" s="297" t="s">
        <v>4803</v>
      </c>
      <c r="BS322" s="297">
        <v>38688</v>
      </c>
      <c r="BT322" s="297">
        <v>47819</v>
      </c>
      <c r="BU322" s="301">
        <v>9460.09</v>
      </c>
      <c r="BV322" s="301">
        <v>5.59</v>
      </c>
      <c r="BW322" s="301">
        <v>0</v>
      </c>
    </row>
    <row r="323" spans="1:75" s="289" customFormat="1" ht="18.2" customHeight="1" x14ac:dyDescent="0.15">
      <c r="A323" s="291">
        <v>321</v>
      </c>
      <c r="B323" s="292" t="s">
        <v>305</v>
      </c>
      <c r="C323" s="292" t="s">
        <v>306</v>
      </c>
      <c r="D323" s="312">
        <v>45170</v>
      </c>
      <c r="E323" s="293" t="s">
        <v>1426</v>
      </c>
      <c r="F323" s="308">
        <v>143</v>
      </c>
      <c r="G323" s="308">
        <v>142</v>
      </c>
      <c r="H323" s="295">
        <v>6906.67</v>
      </c>
      <c r="I323" s="295">
        <v>13876.69</v>
      </c>
      <c r="J323" s="295">
        <v>0</v>
      </c>
      <c r="K323" s="295">
        <v>20783.36</v>
      </c>
      <c r="L323" s="295">
        <v>171.8</v>
      </c>
      <c r="M323" s="295">
        <v>0</v>
      </c>
      <c r="N323" s="295">
        <v>0</v>
      </c>
      <c r="O323" s="295">
        <v>0</v>
      </c>
      <c r="P323" s="295">
        <v>0</v>
      </c>
      <c r="Q323" s="295">
        <v>0</v>
      </c>
      <c r="R323" s="295">
        <v>20783.36</v>
      </c>
      <c r="S323" s="295">
        <v>19173.810000000001</v>
      </c>
      <c r="T323" s="295">
        <v>60.95</v>
      </c>
      <c r="U323" s="295">
        <v>0</v>
      </c>
      <c r="V323" s="295">
        <v>0</v>
      </c>
      <c r="W323" s="295">
        <v>0</v>
      </c>
      <c r="X323" s="295">
        <v>0</v>
      </c>
      <c r="Y323" s="295">
        <v>0</v>
      </c>
      <c r="Z323" s="295">
        <v>19234.759999999998</v>
      </c>
      <c r="AA323" s="295">
        <v>0</v>
      </c>
      <c r="AB323" s="295">
        <v>0</v>
      </c>
      <c r="AC323" s="295">
        <v>0</v>
      </c>
      <c r="AD323" s="295">
        <v>0</v>
      </c>
      <c r="AE323" s="295">
        <v>0</v>
      </c>
      <c r="AF323" s="295">
        <v>0</v>
      </c>
      <c r="AG323" s="295">
        <v>0</v>
      </c>
      <c r="AH323" s="295">
        <v>0</v>
      </c>
      <c r="AI323" s="295">
        <v>0</v>
      </c>
      <c r="AJ323" s="295">
        <v>0</v>
      </c>
      <c r="AK323" s="295">
        <v>0</v>
      </c>
      <c r="AL323" s="295">
        <v>0</v>
      </c>
      <c r="AM323" s="295">
        <v>0</v>
      </c>
      <c r="AN323" s="295">
        <v>0</v>
      </c>
      <c r="AO323" s="295">
        <v>0</v>
      </c>
      <c r="AP323" s="295">
        <v>0</v>
      </c>
      <c r="AQ323" s="295">
        <v>0</v>
      </c>
      <c r="AR323" s="295">
        <v>0</v>
      </c>
      <c r="AS323" s="295">
        <v>0</v>
      </c>
      <c r="AT323" s="295">
        <f t="shared" ref="AT323:AT386" si="5">AQ323-AR323-AS323+AP323+AO323+AN323+AL323+AI323+AH323+AG323+AF323+AA323+W323+V323+Q323+P323+O323+N323-J323</f>
        <v>0</v>
      </c>
      <c r="AU323" s="295">
        <v>14048.49</v>
      </c>
      <c r="AV323" s="295">
        <v>19234.759999999998</v>
      </c>
      <c r="AW323" s="296">
        <v>87</v>
      </c>
      <c r="AX323" s="296">
        <v>300</v>
      </c>
      <c r="AY323" s="295">
        <v>197996.89</v>
      </c>
      <c r="AZ323" s="295">
        <v>24484.34</v>
      </c>
      <c r="BA323" s="294">
        <v>44.732021000000003</v>
      </c>
      <c r="BB323" s="294">
        <v>37.970461771506201</v>
      </c>
      <c r="BC323" s="294">
        <v>10.59</v>
      </c>
      <c r="BD323" s="294"/>
      <c r="BE323" s="293" t="s">
        <v>4204</v>
      </c>
      <c r="BF323" s="291"/>
      <c r="BG323" s="293" t="s">
        <v>344</v>
      </c>
      <c r="BH323" s="293" t="s">
        <v>213</v>
      </c>
      <c r="BI323" s="293" t="s">
        <v>345</v>
      </c>
      <c r="BJ323" s="293" t="s">
        <v>4205</v>
      </c>
      <c r="BK323" s="292" t="s">
        <v>175</v>
      </c>
      <c r="BL323" s="294">
        <v>162756.48736256</v>
      </c>
      <c r="BM323" s="292" t="s">
        <v>309</v>
      </c>
      <c r="BN323" s="294"/>
      <c r="BO323" s="297">
        <v>38688</v>
      </c>
      <c r="BP323" s="297">
        <v>47819</v>
      </c>
      <c r="BQ323" s="297" t="s">
        <v>931</v>
      </c>
      <c r="BR323" s="297" t="s">
        <v>4779</v>
      </c>
      <c r="BS323" s="297">
        <v>38688</v>
      </c>
      <c r="BT323" s="297">
        <v>47819</v>
      </c>
      <c r="BU323" s="294">
        <v>7331.91</v>
      </c>
      <c r="BV323" s="294">
        <v>5.09</v>
      </c>
      <c r="BW323" s="294">
        <v>0</v>
      </c>
    </row>
    <row r="324" spans="1:75" s="289" customFormat="1" ht="18.2" customHeight="1" x14ac:dyDescent="0.15">
      <c r="A324" s="298">
        <v>322</v>
      </c>
      <c r="B324" s="299" t="s">
        <v>305</v>
      </c>
      <c r="C324" s="299" t="s">
        <v>306</v>
      </c>
      <c r="D324" s="313">
        <v>45170</v>
      </c>
      <c r="E324" s="300" t="s">
        <v>1427</v>
      </c>
      <c r="F324" s="309">
        <v>140</v>
      </c>
      <c r="G324" s="309">
        <v>139</v>
      </c>
      <c r="H324" s="302">
        <v>16028.69</v>
      </c>
      <c r="I324" s="302">
        <v>9684.8700000000008</v>
      </c>
      <c r="J324" s="302">
        <v>0</v>
      </c>
      <c r="K324" s="302">
        <v>25713.56</v>
      </c>
      <c r="L324" s="302">
        <v>121.21</v>
      </c>
      <c r="M324" s="302">
        <v>0</v>
      </c>
      <c r="N324" s="302">
        <v>0</v>
      </c>
      <c r="O324" s="302">
        <v>0</v>
      </c>
      <c r="P324" s="302">
        <v>0</v>
      </c>
      <c r="Q324" s="302">
        <v>0</v>
      </c>
      <c r="R324" s="302">
        <v>25713.56</v>
      </c>
      <c r="S324" s="302">
        <v>26682.78</v>
      </c>
      <c r="T324" s="302">
        <v>141.44999999999999</v>
      </c>
      <c r="U324" s="302">
        <v>0</v>
      </c>
      <c r="V324" s="302">
        <v>0</v>
      </c>
      <c r="W324" s="302">
        <v>0</v>
      </c>
      <c r="X324" s="302">
        <v>0</v>
      </c>
      <c r="Y324" s="302">
        <v>0</v>
      </c>
      <c r="Z324" s="302">
        <v>26824.23</v>
      </c>
      <c r="AA324" s="302">
        <v>0</v>
      </c>
      <c r="AB324" s="302">
        <v>0</v>
      </c>
      <c r="AC324" s="302">
        <v>0</v>
      </c>
      <c r="AD324" s="302">
        <v>0</v>
      </c>
      <c r="AE324" s="302">
        <v>0</v>
      </c>
      <c r="AF324" s="302">
        <v>0</v>
      </c>
      <c r="AG324" s="302">
        <v>0</v>
      </c>
      <c r="AH324" s="302">
        <v>0</v>
      </c>
      <c r="AI324" s="302">
        <v>0</v>
      </c>
      <c r="AJ324" s="302">
        <v>0</v>
      </c>
      <c r="AK324" s="302">
        <v>0</v>
      </c>
      <c r="AL324" s="302">
        <v>0</v>
      </c>
      <c r="AM324" s="302">
        <v>0</v>
      </c>
      <c r="AN324" s="302">
        <v>0</v>
      </c>
      <c r="AO324" s="302">
        <v>0</v>
      </c>
      <c r="AP324" s="302">
        <v>0</v>
      </c>
      <c r="AQ324" s="302">
        <v>0</v>
      </c>
      <c r="AR324" s="302">
        <v>0</v>
      </c>
      <c r="AS324" s="302">
        <v>0</v>
      </c>
      <c r="AT324" s="295">
        <f t="shared" si="5"/>
        <v>0</v>
      </c>
      <c r="AU324" s="302">
        <v>9806.08</v>
      </c>
      <c r="AV324" s="302">
        <v>26824.23</v>
      </c>
      <c r="AW324" s="303">
        <v>87</v>
      </c>
      <c r="AX324" s="303">
        <v>300</v>
      </c>
      <c r="AY324" s="302">
        <v>197996.89</v>
      </c>
      <c r="AZ324" s="302">
        <v>27630.85</v>
      </c>
      <c r="BA324" s="301">
        <v>50.480583000000003</v>
      </c>
      <c r="BB324" s="301">
        <v>46.9777621682098</v>
      </c>
      <c r="BC324" s="301">
        <v>10.59</v>
      </c>
      <c r="BD324" s="301"/>
      <c r="BE324" s="300" t="s">
        <v>4204</v>
      </c>
      <c r="BF324" s="298"/>
      <c r="BG324" s="300" t="s">
        <v>344</v>
      </c>
      <c r="BH324" s="300" t="s">
        <v>213</v>
      </c>
      <c r="BI324" s="300" t="s">
        <v>345</v>
      </c>
      <c r="BJ324" s="300" t="s">
        <v>4205</v>
      </c>
      <c r="BK324" s="299" t="s">
        <v>175</v>
      </c>
      <c r="BL324" s="301">
        <v>201365.35686176</v>
      </c>
      <c r="BM324" s="299" t="s">
        <v>309</v>
      </c>
      <c r="BN324" s="301"/>
      <c r="BO324" s="304">
        <v>38688</v>
      </c>
      <c r="BP324" s="304">
        <v>47819</v>
      </c>
      <c r="BQ324" s="297" t="s">
        <v>4033</v>
      </c>
      <c r="BR324" s="297" t="s">
        <v>4759</v>
      </c>
      <c r="BS324" s="297">
        <v>38688</v>
      </c>
      <c r="BT324" s="297">
        <v>47819</v>
      </c>
      <c r="BU324" s="301">
        <v>7899.29</v>
      </c>
      <c r="BV324" s="301">
        <v>5.75</v>
      </c>
      <c r="BW324" s="301">
        <v>0</v>
      </c>
    </row>
    <row r="325" spans="1:75" s="289" customFormat="1" ht="18.2" customHeight="1" x14ac:dyDescent="0.15">
      <c r="A325" s="291">
        <v>323</v>
      </c>
      <c r="B325" s="292" t="s">
        <v>305</v>
      </c>
      <c r="C325" s="292" t="s">
        <v>306</v>
      </c>
      <c r="D325" s="312">
        <v>45170</v>
      </c>
      <c r="E325" s="293" t="s">
        <v>1428</v>
      </c>
      <c r="F325" s="308">
        <v>149</v>
      </c>
      <c r="G325" s="308">
        <v>148</v>
      </c>
      <c r="H325" s="295">
        <v>7209.56</v>
      </c>
      <c r="I325" s="295">
        <v>4500.25</v>
      </c>
      <c r="J325" s="295">
        <v>0</v>
      </c>
      <c r="K325" s="295">
        <v>11709.81</v>
      </c>
      <c r="L325" s="295">
        <v>54.59</v>
      </c>
      <c r="M325" s="295">
        <v>0</v>
      </c>
      <c r="N325" s="295">
        <v>0</v>
      </c>
      <c r="O325" s="295">
        <v>0</v>
      </c>
      <c r="P325" s="295">
        <v>0</v>
      </c>
      <c r="Q325" s="295">
        <v>0</v>
      </c>
      <c r="R325" s="295">
        <v>11709.81</v>
      </c>
      <c r="S325" s="295">
        <v>12994.83</v>
      </c>
      <c r="T325" s="295">
        <v>63.62</v>
      </c>
      <c r="U325" s="295">
        <v>0</v>
      </c>
      <c r="V325" s="295">
        <v>0</v>
      </c>
      <c r="W325" s="295">
        <v>0</v>
      </c>
      <c r="X325" s="295">
        <v>0</v>
      </c>
      <c r="Y325" s="295">
        <v>0</v>
      </c>
      <c r="Z325" s="295">
        <v>13058.45</v>
      </c>
      <c r="AA325" s="295">
        <v>0</v>
      </c>
      <c r="AB325" s="295">
        <v>0</v>
      </c>
      <c r="AC325" s="295">
        <v>0</v>
      </c>
      <c r="AD325" s="295">
        <v>0</v>
      </c>
      <c r="AE325" s="295">
        <v>0</v>
      </c>
      <c r="AF325" s="295">
        <v>0</v>
      </c>
      <c r="AG325" s="295">
        <v>0</v>
      </c>
      <c r="AH325" s="295">
        <v>0</v>
      </c>
      <c r="AI325" s="295">
        <v>0</v>
      </c>
      <c r="AJ325" s="295">
        <v>0</v>
      </c>
      <c r="AK325" s="295">
        <v>0</v>
      </c>
      <c r="AL325" s="295">
        <v>0</v>
      </c>
      <c r="AM325" s="295">
        <v>0</v>
      </c>
      <c r="AN325" s="295">
        <v>0</v>
      </c>
      <c r="AO325" s="295">
        <v>0</v>
      </c>
      <c r="AP325" s="295">
        <v>0</v>
      </c>
      <c r="AQ325" s="295">
        <v>0</v>
      </c>
      <c r="AR325" s="295">
        <v>0</v>
      </c>
      <c r="AS325" s="295">
        <v>0</v>
      </c>
      <c r="AT325" s="295">
        <f t="shared" si="5"/>
        <v>0</v>
      </c>
      <c r="AU325" s="295">
        <v>4554.84</v>
      </c>
      <c r="AV325" s="295">
        <v>13058.45</v>
      </c>
      <c r="AW325" s="296">
        <v>87</v>
      </c>
      <c r="AX325" s="296">
        <v>300</v>
      </c>
      <c r="AY325" s="295">
        <v>198000.28</v>
      </c>
      <c r="AZ325" s="295">
        <v>12434.57</v>
      </c>
      <c r="BA325" s="294">
        <v>22.727235</v>
      </c>
      <c r="BB325" s="294">
        <v>21.402557842800402</v>
      </c>
      <c r="BC325" s="294">
        <v>10.59</v>
      </c>
      <c r="BD325" s="294"/>
      <c r="BE325" s="293" t="s">
        <v>4204</v>
      </c>
      <c r="BF325" s="291"/>
      <c r="BG325" s="293" t="s">
        <v>344</v>
      </c>
      <c r="BH325" s="293" t="s">
        <v>213</v>
      </c>
      <c r="BI325" s="293" t="s">
        <v>345</v>
      </c>
      <c r="BJ325" s="293" t="s">
        <v>4205</v>
      </c>
      <c r="BK325" s="292" t="s">
        <v>175</v>
      </c>
      <c r="BL325" s="294">
        <v>91700.646251760001</v>
      </c>
      <c r="BM325" s="292" t="s">
        <v>309</v>
      </c>
      <c r="BN325" s="294"/>
      <c r="BO325" s="297">
        <v>38689</v>
      </c>
      <c r="BP325" s="297">
        <v>47820</v>
      </c>
      <c r="BQ325" s="297" t="s">
        <v>931</v>
      </c>
      <c r="BR325" s="297" t="s">
        <v>4779</v>
      </c>
      <c r="BS325" s="297">
        <v>38689</v>
      </c>
      <c r="BT325" s="297">
        <v>47820</v>
      </c>
      <c r="BU325" s="294">
        <v>4474.29</v>
      </c>
      <c r="BV325" s="294">
        <v>2.59</v>
      </c>
      <c r="BW325" s="294">
        <v>0</v>
      </c>
    </row>
    <row r="326" spans="1:75" s="289" customFormat="1" ht="18.2" customHeight="1" x14ac:dyDescent="0.15">
      <c r="A326" s="298">
        <v>324</v>
      </c>
      <c r="B326" s="299" t="s">
        <v>305</v>
      </c>
      <c r="C326" s="299" t="s">
        <v>306</v>
      </c>
      <c r="D326" s="313">
        <v>45170</v>
      </c>
      <c r="E326" s="300" t="s">
        <v>1429</v>
      </c>
      <c r="F326" s="309">
        <v>124</v>
      </c>
      <c r="G326" s="309">
        <v>123</v>
      </c>
      <c r="H326" s="302">
        <v>7048.24</v>
      </c>
      <c r="I326" s="302">
        <v>16702.150000000001</v>
      </c>
      <c r="J326" s="302">
        <v>0</v>
      </c>
      <c r="K326" s="302">
        <v>23750.39</v>
      </c>
      <c r="L326" s="302">
        <v>223.11</v>
      </c>
      <c r="M326" s="302">
        <v>0</v>
      </c>
      <c r="N326" s="302">
        <v>0</v>
      </c>
      <c r="O326" s="302">
        <v>0</v>
      </c>
      <c r="P326" s="302">
        <v>0</v>
      </c>
      <c r="Q326" s="302">
        <v>0</v>
      </c>
      <c r="R326" s="302">
        <v>23750.39</v>
      </c>
      <c r="S326" s="302">
        <v>18390.98</v>
      </c>
      <c r="T326" s="302">
        <v>62.2</v>
      </c>
      <c r="U326" s="302">
        <v>0</v>
      </c>
      <c r="V326" s="302">
        <v>0</v>
      </c>
      <c r="W326" s="302">
        <v>0</v>
      </c>
      <c r="X326" s="302">
        <v>0</v>
      </c>
      <c r="Y326" s="302">
        <v>0</v>
      </c>
      <c r="Z326" s="302">
        <v>18453.18</v>
      </c>
      <c r="AA326" s="302">
        <v>0</v>
      </c>
      <c r="AB326" s="302">
        <v>0</v>
      </c>
      <c r="AC326" s="302">
        <v>0</v>
      </c>
      <c r="AD326" s="302">
        <v>0</v>
      </c>
      <c r="AE326" s="302">
        <v>0</v>
      </c>
      <c r="AF326" s="302">
        <v>0</v>
      </c>
      <c r="AG326" s="302">
        <v>0</v>
      </c>
      <c r="AH326" s="302">
        <v>0</v>
      </c>
      <c r="AI326" s="302">
        <v>0</v>
      </c>
      <c r="AJ326" s="302">
        <v>0</v>
      </c>
      <c r="AK326" s="302">
        <v>0</v>
      </c>
      <c r="AL326" s="302">
        <v>0</v>
      </c>
      <c r="AM326" s="302">
        <v>0</v>
      </c>
      <c r="AN326" s="302">
        <v>0</v>
      </c>
      <c r="AO326" s="302">
        <v>0</v>
      </c>
      <c r="AP326" s="302">
        <v>0</v>
      </c>
      <c r="AQ326" s="302">
        <v>0</v>
      </c>
      <c r="AR326" s="302">
        <v>0</v>
      </c>
      <c r="AS326" s="302">
        <v>0</v>
      </c>
      <c r="AT326" s="295">
        <f t="shared" si="5"/>
        <v>0</v>
      </c>
      <c r="AU326" s="302">
        <v>16925.259999999998</v>
      </c>
      <c r="AV326" s="302">
        <v>18453.18</v>
      </c>
      <c r="AW326" s="303">
        <v>27</v>
      </c>
      <c r="AX326" s="303">
        <v>240</v>
      </c>
      <c r="AY326" s="302">
        <v>198000.28</v>
      </c>
      <c r="AZ326" s="302">
        <v>28404.71</v>
      </c>
      <c r="BA326" s="301">
        <v>51.916592999999999</v>
      </c>
      <c r="BB326" s="301">
        <v>43.409678578703002</v>
      </c>
      <c r="BC326" s="301">
        <v>10.59</v>
      </c>
      <c r="BD326" s="301"/>
      <c r="BE326" s="300" t="s">
        <v>4204</v>
      </c>
      <c r="BF326" s="298"/>
      <c r="BG326" s="300" t="s">
        <v>344</v>
      </c>
      <c r="BH326" s="300" t="s">
        <v>213</v>
      </c>
      <c r="BI326" s="300" t="s">
        <v>345</v>
      </c>
      <c r="BJ326" s="300" t="s">
        <v>4205</v>
      </c>
      <c r="BK326" s="299" t="s">
        <v>175</v>
      </c>
      <c r="BL326" s="301">
        <v>185991.58412744</v>
      </c>
      <c r="BM326" s="299" t="s">
        <v>309</v>
      </c>
      <c r="BN326" s="301"/>
      <c r="BO326" s="304">
        <v>38689</v>
      </c>
      <c r="BP326" s="304">
        <v>45994</v>
      </c>
      <c r="BQ326" s="297" t="s">
        <v>950</v>
      </c>
      <c r="BR326" s="297" t="s">
        <v>4766</v>
      </c>
      <c r="BS326" s="297">
        <v>38689</v>
      </c>
      <c r="BT326" s="297">
        <v>45994</v>
      </c>
      <c r="BU326" s="301">
        <v>7063</v>
      </c>
      <c r="BV326" s="301">
        <v>5.95</v>
      </c>
      <c r="BW326" s="301">
        <v>0</v>
      </c>
    </row>
    <row r="327" spans="1:75" s="289" customFormat="1" ht="18.2" customHeight="1" x14ac:dyDescent="0.15">
      <c r="A327" s="291">
        <v>325</v>
      </c>
      <c r="B327" s="292" t="s">
        <v>305</v>
      </c>
      <c r="C327" s="292" t="s">
        <v>306</v>
      </c>
      <c r="D327" s="312">
        <v>45170</v>
      </c>
      <c r="E327" s="293" t="s">
        <v>1430</v>
      </c>
      <c r="F327" s="308">
        <v>148</v>
      </c>
      <c r="G327" s="308">
        <v>147</v>
      </c>
      <c r="H327" s="295">
        <v>17318.78</v>
      </c>
      <c r="I327" s="295">
        <v>10766.25</v>
      </c>
      <c r="J327" s="295">
        <v>0</v>
      </c>
      <c r="K327" s="295">
        <v>28085.03</v>
      </c>
      <c r="L327" s="295">
        <v>131.02000000000001</v>
      </c>
      <c r="M327" s="295">
        <v>0</v>
      </c>
      <c r="N327" s="295">
        <v>0</v>
      </c>
      <c r="O327" s="295">
        <v>0</v>
      </c>
      <c r="P327" s="295">
        <v>0</v>
      </c>
      <c r="Q327" s="295">
        <v>0</v>
      </c>
      <c r="R327" s="295">
        <v>28085.03</v>
      </c>
      <c r="S327" s="295">
        <v>30961.17</v>
      </c>
      <c r="T327" s="295">
        <v>152.84</v>
      </c>
      <c r="U327" s="295">
        <v>0</v>
      </c>
      <c r="V327" s="295">
        <v>0</v>
      </c>
      <c r="W327" s="295">
        <v>0</v>
      </c>
      <c r="X327" s="295">
        <v>0</v>
      </c>
      <c r="Y327" s="295">
        <v>0</v>
      </c>
      <c r="Z327" s="295">
        <v>31114.01</v>
      </c>
      <c r="AA327" s="295">
        <v>0</v>
      </c>
      <c r="AB327" s="295">
        <v>0</v>
      </c>
      <c r="AC327" s="295">
        <v>0</v>
      </c>
      <c r="AD327" s="295">
        <v>0</v>
      </c>
      <c r="AE327" s="295">
        <v>0</v>
      </c>
      <c r="AF327" s="295">
        <v>0</v>
      </c>
      <c r="AG327" s="295">
        <v>0</v>
      </c>
      <c r="AH327" s="295">
        <v>0</v>
      </c>
      <c r="AI327" s="295">
        <v>0</v>
      </c>
      <c r="AJ327" s="295">
        <v>0</v>
      </c>
      <c r="AK327" s="295">
        <v>0</v>
      </c>
      <c r="AL327" s="295">
        <v>0</v>
      </c>
      <c r="AM327" s="295">
        <v>0</v>
      </c>
      <c r="AN327" s="295">
        <v>0</v>
      </c>
      <c r="AO327" s="295">
        <v>0</v>
      </c>
      <c r="AP327" s="295">
        <v>0</v>
      </c>
      <c r="AQ327" s="295">
        <v>0</v>
      </c>
      <c r="AR327" s="295">
        <v>0</v>
      </c>
      <c r="AS327" s="295">
        <v>0</v>
      </c>
      <c r="AT327" s="295">
        <f t="shared" si="5"/>
        <v>0</v>
      </c>
      <c r="AU327" s="295">
        <v>10897.27</v>
      </c>
      <c r="AV327" s="295">
        <v>31114.01</v>
      </c>
      <c r="AW327" s="296">
        <v>87</v>
      </c>
      <c r="AX327" s="296">
        <v>300</v>
      </c>
      <c r="AY327" s="295">
        <v>260999.23</v>
      </c>
      <c r="AZ327" s="295">
        <v>29860.42</v>
      </c>
      <c r="BA327" s="294">
        <v>41.477299000000002</v>
      </c>
      <c r="BB327" s="294">
        <v>39.011212391988103</v>
      </c>
      <c r="BC327" s="294">
        <v>10.59</v>
      </c>
      <c r="BD327" s="294"/>
      <c r="BE327" s="293" t="s">
        <v>4204</v>
      </c>
      <c r="BF327" s="291"/>
      <c r="BG327" s="293" t="s">
        <v>320</v>
      </c>
      <c r="BH327" s="293" t="s">
        <v>181</v>
      </c>
      <c r="BI327" s="293" t="s">
        <v>321</v>
      </c>
      <c r="BJ327" s="293" t="s">
        <v>4205</v>
      </c>
      <c r="BK327" s="292" t="s">
        <v>175</v>
      </c>
      <c r="BL327" s="294">
        <v>219936.56609288001</v>
      </c>
      <c r="BM327" s="292" t="s">
        <v>309</v>
      </c>
      <c r="BN327" s="294"/>
      <c r="BO327" s="297">
        <v>38693</v>
      </c>
      <c r="BP327" s="297">
        <v>47824</v>
      </c>
      <c r="BQ327" s="297" t="s">
        <v>956</v>
      </c>
      <c r="BR327" s="297" t="s">
        <v>4794</v>
      </c>
      <c r="BS327" s="297">
        <v>38693</v>
      </c>
      <c r="BT327" s="297">
        <v>47824</v>
      </c>
      <c r="BU327" s="294">
        <v>9369.7099999999991</v>
      </c>
      <c r="BV327" s="294">
        <v>6.21</v>
      </c>
      <c r="BW327" s="294">
        <v>0</v>
      </c>
    </row>
    <row r="328" spans="1:75" s="289" customFormat="1" ht="18.2" customHeight="1" x14ac:dyDescent="0.15">
      <c r="A328" s="298">
        <v>326</v>
      </c>
      <c r="B328" s="299" t="s">
        <v>305</v>
      </c>
      <c r="C328" s="299" t="s">
        <v>306</v>
      </c>
      <c r="D328" s="313">
        <v>45170</v>
      </c>
      <c r="E328" s="300" t="s">
        <v>1431</v>
      </c>
      <c r="F328" s="309">
        <v>82</v>
      </c>
      <c r="G328" s="309">
        <v>82</v>
      </c>
      <c r="H328" s="302">
        <v>0</v>
      </c>
      <c r="I328" s="302">
        <v>47268.44</v>
      </c>
      <c r="J328" s="302">
        <v>0</v>
      </c>
      <c r="K328" s="302">
        <v>47268.44</v>
      </c>
      <c r="L328" s="302">
        <v>0</v>
      </c>
      <c r="M328" s="302">
        <v>0</v>
      </c>
      <c r="N328" s="302">
        <v>0</v>
      </c>
      <c r="O328" s="302">
        <v>0</v>
      </c>
      <c r="P328" s="302">
        <v>0</v>
      </c>
      <c r="Q328" s="302">
        <v>0</v>
      </c>
      <c r="R328" s="302">
        <v>47268.44</v>
      </c>
      <c r="S328" s="302">
        <v>19090.439999999999</v>
      </c>
      <c r="T328" s="302">
        <v>0</v>
      </c>
      <c r="U328" s="302">
        <v>0</v>
      </c>
      <c r="V328" s="302">
        <v>0</v>
      </c>
      <c r="W328" s="302">
        <v>0</v>
      </c>
      <c r="X328" s="302">
        <v>0</v>
      </c>
      <c r="Y328" s="302">
        <v>0</v>
      </c>
      <c r="Z328" s="302">
        <v>19090.439999999999</v>
      </c>
      <c r="AA328" s="302">
        <v>0</v>
      </c>
      <c r="AB328" s="302">
        <v>0</v>
      </c>
      <c r="AC328" s="302">
        <v>0</v>
      </c>
      <c r="AD328" s="302">
        <v>0</v>
      </c>
      <c r="AE328" s="302">
        <v>0</v>
      </c>
      <c r="AF328" s="302">
        <v>0</v>
      </c>
      <c r="AG328" s="302">
        <v>0</v>
      </c>
      <c r="AH328" s="302">
        <v>0</v>
      </c>
      <c r="AI328" s="302">
        <v>0</v>
      </c>
      <c r="AJ328" s="302">
        <v>0</v>
      </c>
      <c r="AK328" s="302">
        <v>0</v>
      </c>
      <c r="AL328" s="302">
        <v>0</v>
      </c>
      <c r="AM328" s="302">
        <v>0</v>
      </c>
      <c r="AN328" s="302">
        <v>0</v>
      </c>
      <c r="AO328" s="302">
        <v>0</v>
      </c>
      <c r="AP328" s="302">
        <v>0</v>
      </c>
      <c r="AQ328" s="302">
        <v>0</v>
      </c>
      <c r="AR328" s="302">
        <v>0</v>
      </c>
      <c r="AS328" s="302">
        <v>0</v>
      </c>
      <c r="AT328" s="295">
        <f t="shared" si="5"/>
        <v>0</v>
      </c>
      <c r="AU328" s="302">
        <v>47268.44</v>
      </c>
      <c r="AV328" s="302">
        <v>19090.439999999999</v>
      </c>
      <c r="AW328" s="303">
        <v>0</v>
      </c>
      <c r="AX328" s="303">
        <v>180</v>
      </c>
      <c r="AY328" s="302">
        <v>313248.24</v>
      </c>
      <c r="AZ328" s="302">
        <v>73738.61</v>
      </c>
      <c r="BA328" s="301">
        <v>85.379408999999995</v>
      </c>
      <c r="BB328" s="301">
        <v>54.730506468076399</v>
      </c>
      <c r="BC328" s="301">
        <v>10.59</v>
      </c>
      <c r="BD328" s="301"/>
      <c r="BE328" s="300" t="s">
        <v>4204</v>
      </c>
      <c r="BF328" s="298"/>
      <c r="BG328" s="300" t="s">
        <v>320</v>
      </c>
      <c r="BH328" s="300" t="s">
        <v>197</v>
      </c>
      <c r="BI328" s="300" t="s">
        <v>373</v>
      </c>
      <c r="BJ328" s="300" t="s">
        <v>4205</v>
      </c>
      <c r="BK328" s="299" t="s">
        <v>175</v>
      </c>
      <c r="BL328" s="301">
        <v>370163.69141024002</v>
      </c>
      <c r="BM328" s="299" t="s">
        <v>309</v>
      </c>
      <c r="BN328" s="301"/>
      <c r="BO328" s="304">
        <v>38694</v>
      </c>
      <c r="BP328" s="304">
        <v>44173</v>
      </c>
      <c r="BQ328" s="297" t="s">
        <v>929</v>
      </c>
      <c r="BR328" s="297" t="s">
        <v>4777</v>
      </c>
      <c r="BS328" s="297">
        <v>38694</v>
      </c>
      <c r="BT328" s="297">
        <v>44173</v>
      </c>
      <c r="BU328" s="301">
        <v>11009.52</v>
      </c>
      <c r="BV328" s="301">
        <v>0</v>
      </c>
      <c r="BW328" s="301">
        <v>0</v>
      </c>
    </row>
    <row r="329" spans="1:75" s="289" customFormat="1" ht="18.2" customHeight="1" x14ac:dyDescent="0.15">
      <c r="A329" s="291">
        <v>327</v>
      </c>
      <c r="B329" s="292" t="s">
        <v>305</v>
      </c>
      <c r="C329" s="292" t="s">
        <v>306</v>
      </c>
      <c r="D329" s="312">
        <v>45170</v>
      </c>
      <c r="E329" s="293" t="s">
        <v>1432</v>
      </c>
      <c r="F329" s="308">
        <v>125</v>
      </c>
      <c r="G329" s="308">
        <v>124</v>
      </c>
      <c r="H329" s="295">
        <v>40077.29</v>
      </c>
      <c r="I329" s="295">
        <v>22799.63</v>
      </c>
      <c r="J329" s="295">
        <v>0</v>
      </c>
      <c r="K329" s="295">
        <v>62876.92</v>
      </c>
      <c r="L329" s="295">
        <v>303.2</v>
      </c>
      <c r="M329" s="295">
        <v>0</v>
      </c>
      <c r="N329" s="295">
        <v>0</v>
      </c>
      <c r="O329" s="295">
        <v>0</v>
      </c>
      <c r="P329" s="295">
        <v>0</v>
      </c>
      <c r="Q329" s="295">
        <v>0</v>
      </c>
      <c r="R329" s="295">
        <v>62876.92</v>
      </c>
      <c r="S329" s="295">
        <v>58116.84</v>
      </c>
      <c r="T329" s="295">
        <v>353.68</v>
      </c>
      <c r="U329" s="295">
        <v>0</v>
      </c>
      <c r="V329" s="295">
        <v>0</v>
      </c>
      <c r="W329" s="295">
        <v>0</v>
      </c>
      <c r="X329" s="295">
        <v>0</v>
      </c>
      <c r="Y329" s="295">
        <v>0</v>
      </c>
      <c r="Z329" s="295">
        <v>58470.52</v>
      </c>
      <c r="AA329" s="295">
        <v>0</v>
      </c>
      <c r="AB329" s="295">
        <v>0</v>
      </c>
      <c r="AC329" s="295">
        <v>0</v>
      </c>
      <c r="AD329" s="295">
        <v>0</v>
      </c>
      <c r="AE329" s="295">
        <v>0</v>
      </c>
      <c r="AF329" s="295">
        <v>0</v>
      </c>
      <c r="AG329" s="295">
        <v>0</v>
      </c>
      <c r="AH329" s="295">
        <v>0</v>
      </c>
      <c r="AI329" s="295">
        <v>0</v>
      </c>
      <c r="AJ329" s="295">
        <v>0</v>
      </c>
      <c r="AK329" s="295">
        <v>0</v>
      </c>
      <c r="AL329" s="295">
        <v>0</v>
      </c>
      <c r="AM329" s="295">
        <v>0</v>
      </c>
      <c r="AN329" s="295">
        <v>0</v>
      </c>
      <c r="AO329" s="295">
        <v>0</v>
      </c>
      <c r="AP329" s="295">
        <v>0</v>
      </c>
      <c r="AQ329" s="295">
        <v>0</v>
      </c>
      <c r="AR329" s="295">
        <v>0</v>
      </c>
      <c r="AS329" s="295">
        <v>0</v>
      </c>
      <c r="AT329" s="295">
        <f t="shared" si="5"/>
        <v>0</v>
      </c>
      <c r="AU329" s="295">
        <v>23102.83</v>
      </c>
      <c r="AV329" s="295">
        <v>58470.52</v>
      </c>
      <c r="AW329" s="296">
        <v>87</v>
      </c>
      <c r="AX329" s="296">
        <v>300</v>
      </c>
      <c r="AY329" s="295">
        <v>313248.24</v>
      </c>
      <c r="AZ329" s="295">
        <v>69100</v>
      </c>
      <c r="BA329" s="294">
        <v>80.008521999999999</v>
      </c>
      <c r="BB329" s="294">
        <v>72.803030927818199</v>
      </c>
      <c r="BC329" s="294">
        <v>10.59</v>
      </c>
      <c r="BD329" s="294"/>
      <c r="BE329" s="293" t="s">
        <v>4204</v>
      </c>
      <c r="BF329" s="291"/>
      <c r="BG329" s="293" t="s">
        <v>320</v>
      </c>
      <c r="BH329" s="293" t="s">
        <v>197</v>
      </c>
      <c r="BI329" s="293" t="s">
        <v>373</v>
      </c>
      <c r="BJ329" s="293" t="s">
        <v>4205</v>
      </c>
      <c r="BK329" s="292" t="s">
        <v>175</v>
      </c>
      <c r="BL329" s="294">
        <v>492395.19670432003</v>
      </c>
      <c r="BM329" s="292" t="s">
        <v>309</v>
      </c>
      <c r="BN329" s="294"/>
      <c r="BO329" s="297">
        <v>38694</v>
      </c>
      <c r="BP329" s="297">
        <v>47825</v>
      </c>
      <c r="BQ329" s="297" t="s">
        <v>946</v>
      </c>
      <c r="BR329" s="297" t="s">
        <v>4775</v>
      </c>
      <c r="BS329" s="297">
        <v>38694</v>
      </c>
      <c r="BT329" s="297">
        <v>47825</v>
      </c>
      <c r="BU329" s="294">
        <v>16697.84</v>
      </c>
      <c r="BV329" s="294">
        <v>14.38</v>
      </c>
      <c r="BW329" s="294">
        <v>0</v>
      </c>
    </row>
    <row r="330" spans="1:75" s="289" customFormat="1" ht="18.2" customHeight="1" x14ac:dyDescent="0.15">
      <c r="A330" s="298">
        <v>328</v>
      </c>
      <c r="B330" s="299" t="s">
        <v>305</v>
      </c>
      <c r="C330" s="299" t="s">
        <v>306</v>
      </c>
      <c r="D330" s="313">
        <v>45170</v>
      </c>
      <c r="E330" s="300" t="s">
        <v>1433</v>
      </c>
      <c r="F330" s="309">
        <v>4</v>
      </c>
      <c r="G330" s="309">
        <v>3</v>
      </c>
      <c r="H330" s="302">
        <v>7449.37</v>
      </c>
      <c r="I330" s="302">
        <v>694.8</v>
      </c>
      <c r="J330" s="302">
        <v>0</v>
      </c>
      <c r="K330" s="302">
        <v>8144.17</v>
      </c>
      <c r="L330" s="302">
        <v>235.7</v>
      </c>
      <c r="M330" s="302">
        <v>0</v>
      </c>
      <c r="N330" s="302">
        <v>0</v>
      </c>
      <c r="O330" s="302">
        <v>0</v>
      </c>
      <c r="P330" s="302">
        <v>0</v>
      </c>
      <c r="Q330" s="302">
        <v>0</v>
      </c>
      <c r="R330" s="302">
        <v>8144.17</v>
      </c>
      <c r="S330" s="302">
        <v>209.52</v>
      </c>
      <c r="T330" s="302">
        <v>65.739999999999995</v>
      </c>
      <c r="U330" s="302">
        <v>0</v>
      </c>
      <c r="V330" s="302">
        <v>0</v>
      </c>
      <c r="W330" s="302">
        <v>0</v>
      </c>
      <c r="X330" s="302">
        <v>0</v>
      </c>
      <c r="Y330" s="302">
        <v>0</v>
      </c>
      <c r="Z330" s="302">
        <v>275.26</v>
      </c>
      <c r="AA330" s="302">
        <v>0</v>
      </c>
      <c r="AB330" s="302">
        <v>0</v>
      </c>
      <c r="AC330" s="302">
        <v>0</v>
      </c>
      <c r="AD330" s="302">
        <v>0</v>
      </c>
      <c r="AE330" s="302">
        <v>0</v>
      </c>
      <c r="AF330" s="302">
        <v>0</v>
      </c>
      <c r="AG330" s="302">
        <v>0</v>
      </c>
      <c r="AH330" s="302">
        <v>0</v>
      </c>
      <c r="AI330" s="302">
        <v>0</v>
      </c>
      <c r="AJ330" s="302">
        <v>0</v>
      </c>
      <c r="AK330" s="302">
        <v>0</v>
      </c>
      <c r="AL330" s="302">
        <v>0</v>
      </c>
      <c r="AM330" s="302">
        <v>0</v>
      </c>
      <c r="AN330" s="302">
        <v>0</v>
      </c>
      <c r="AO330" s="302">
        <v>0</v>
      </c>
      <c r="AP330" s="302">
        <v>0</v>
      </c>
      <c r="AQ330" s="302">
        <v>0</v>
      </c>
      <c r="AR330" s="302">
        <v>0</v>
      </c>
      <c r="AS330" s="302">
        <v>0</v>
      </c>
      <c r="AT330" s="295">
        <f t="shared" si="5"/>
        <v>0</v>
      </c>
      <c r="AU330" s="302">
        <v>930.5</v>
      </c>
      <c r="AV330" s="302">
        <v>275.26</v>
      </c>
      <c r="AW330" s="303">
        <v>27</v>
      </c>
      <c r="AX330" s="303">
        <v>240</v>
      </c>
      <c r="AY330" s="302">
        <v>244298.51</v>
      </c>
      <c r="AZ330" s="302">
        <v>30010.92</v>
      </c>
      <c r="BA330" s="301">
        <v>44.575727000000001</v>
      </c>
      <c r="BB330" s="301">
        <v>12.0966734295913</v>
      </c>
      <c r="BC330" s="301">
        <v>10.59</v>
      </c>
      <c r="BD330" s="301"/>
      <c r="BE330" s="300" t="s">
        <v>4204</v>
      </c>
      <c r="BF330" s="298"/>
      <c r="BG330" s="300" t="s">
        <v>312</v>
      </c>
      <c r="BH330" s="300" t="s">
        <v>188</v>
      </c>
      <c r="BI330" s="300" t="s">
        <v>313</v>
      </c>
      <c r="BJ330" s="300" t="s">
        <v>177</v>
      </c>
      <c r="BK330" s="299" t="s">
        <v>175</v>
      </c>
      <c r="BL330" s="301">
        <v>63777.777110319999</v>
      </c>
      <c r="BM330" s="299" t="s">
        <v>309</v>
      </c>
      <c r="BN330" s="301"/>
      <c r="BO330" s="304">
        <v>38695</v>
      </c>
      <c r="BP330" s="304">
        <v>46000</v>
      </c>
      <c r="BQ330" s="297" t="s">
        <v>1063</v>
      </c>
      <c r="BR330" s="297" t="s">
        <v>4761</v>
      </c>
      <c r="BS330" s="297">
        <v>38695</v>
      </c>
      <c r="BT330" s="297">
        <v>46000</v>
      </c>
      <c r="BU330" s="301">
        <v>225.99</v>
      </c>
      <c r="BV330" s="301">
        <v>6.29</v>
      </c>
      <c r="BW330" s="301">
        <v>0</v>
      </c>
    </row>
    <row r="331" spans="1:75" s="289" customFormat="1" ht="18.2" customHeight="1" x14ac:dyDescent="0.15">
      <c r="A331" s="291">
        <v>329</v>
      </c>
      <c r="B331" s="292" t="s">
        <v>305</v>
      </c>
      <c r="C331" s="292" t="s">
        <v>306</v>
      </c>
      <c r="D331" s="312">
        <v>45170</v>
      </c>
      <c r="E331" s="293" t="s">
        <v>1434</v>
      </c>
      <c r="F331" s="308">
        <v>0</v>
      </c>
      <c r="G331" s="308">
        <v>0</v>
      </c>
      <c r="H331" s="295">
        <v>19047.259999999998</v>
      </c>
      <c r="I331" s="295">
        <v>0</v>
      </c>
      <c r="J331" s="295">
        <v>0</v>
      </c>
      <c r="K331" s="295">
        <v>19047.259999999998</v>
      </c>
      <c r="L331" s="295">
        <v>144.11000000000001</v>
      </c>
      <c r="M331" s="295">
        <v>0</v>
      </c>
      <c r="N331" s="295">
        <v>0</v>
      </c>
      <c r="O331" s="295">
        <v>144.11000000000001</v>
      </c>
      <c r="P331" s="295">
        <v>0</v>
      </c>
      <c r="Q331" s="295">
        <v>0</v>
      </c>
      <c r="R331" s="295">
        <v>18903.150000000001</v>
      </c>
      <c r="S331" s="295">
        <v>0</v>
      </c>
      <c r="T331" s="295">
        <v>168.09</v>
      </c>
      <c r="U331" s="295">
        <v>0</v>
      </c>
      <c r="V331" s="295">
        <v>0</v>
      </c>
      <c r="W331" s="295">
        <v>168.09</v>
      </c>
      <c r="X331" s="295">
        <v>0</v>
      </c>
      <c r="Y331" s="295">
        <v>0</v>
      </c>
      <c r="Z331" s="295">
        <v>0</v>
      </c>
      <c r="AA331" s="295">
        <v>6.83</v>
      </c>
      <c r="AB331" s="295">
        <v>0</v>
      </c>
      <c r="AC331" s="295">
        <v>0</v>
      </c>
      <c r="AD331" s="295">
        <v>0</v>
      </c>
      <c r="AE331" s="295">
        <v>0</v>
      </c>
      <c r="AF331" s="295">
        <v>-9.08</v>
      </c>
      <c r="AG331" s="295">
        <v>15.95</v>
      </c>
      <c r="AH331" s="295">
        <v>44.58</v>
      </c>
      <c r="AI331" s="295">
        <v>0</v>
      </c>
      <c r="AJ331" s="295">
        <v>0</v>
      </c>
      <c r="AK331" s="295">
        <v>0</v>
      </c>
      <c r="AL331" s="295">
        <v>0</v>
      </c>
      <c r="AM331" s="295">
        <v>0</v>
      </c>
      <c r="AN331" s="295">
        <v>0</v>
      </c>
      <c r="AO331" s="295">
        <v>0</v>
      </c>
      <c r="AP331" s="295">
        <v>2.48</v>
      </c>
      <c r="AQ331" s="295">
        <v>0</v>
      </c>
      <c r="AR331" s="295">
        <v>2.39</v>
      </c>
      <c r="AS331" s="295">
        <v>0</v>
      </c>
      <c r="AT331" s="295">
        <f t="shared" si="5"/>
        <v>370.57000000000005</v>
      </c>
      <c r="AU331" s="295">
        <v>0</v>
      </c>
      <c r="AV331" s="295">
        <v>0</v>
      </c>
      <c r="AW331" s="296">
        <v>87</v>
      </c>
      <c r="AX331" s="296">
        <v>300</v>
      </c>
      <c r="AY331" s="295">
        <v>231998.62</v>
      </c>
      <c r="AZ331" s="295">
        <v>32841.53</v>
      </c>
      <c r="BA331" s="294">
        <v>51.366256999999997</v>
      </c>
      <c r="BB331" s="294">
        <v>29.565737680599799</v>
      </c>
      <c r="BC331" s="294">
        <v>10.59</v>
      </c>
      <c r="BD331" s="294"/>
      <c r="BE331" s="293" t="s">
        <v>4204</v>
      </c>
      <c r="BF331" s="291"/>
      <c r="BG331" s="293" t="s">
        <v>355</v>
      </c>
      <c r="BH331" s="293" t="s">
        <v>227</v>
      </c>
      <c r="BI331" s="293" t="s">
        <v>503</v>
      </c>
      <c r="BJ331" s="293" t="s">
        <v>103</v>
      </c>
      <c r="BK331" s="292" t="s">
        <v>175</v>
      </c>
      <c r="BL331" s="294">
        <v>148032.38235239999</v>
      </c>
      <c r="BM331" s="292" t="s">
        <v>309</v>
      </c>
      <c r="BN331" s="294"/>
      <c r="BO331" s="297">
        <v>38695</v>
      </c>
      <c r="BP331" s="297">
        <v>47826</v>
      </c>
      <c r="BQ331" s="297" t="s">
        <v>4757</v>
      </c>
      <c r="BR331" s="297" t="s">
        <v>4764</v>
      </c>
      <c r="BS331" s="297">
        <v>38695</v>
      </c>
      <c r="BT331" s="297">
        <v>47826</v>
      </c>
      <c r="BU331" s="294">
        <v>0</v>
      </c>
      <c r="BV331" s="294">
        <v>6.83</v>
      </c>
      <c r="BW331" s="294">
        <v>0</v>
      </c>
    </row>
    <row r="332" spans="1:75" s="289" customFormat="1" ht="18.2" customHeight="1" x14ac:dyDescent="0.15">
      <c r="A332" s="298">
        <v>330</v>
      </c>
      <c r="B332" s="299" t="s">
        <v>305</v>
      </c>
      <c r="C332" s="299" t="s">
        <v>306</v>
      </c>
      <c r="D332" s="313">
        <v>45170</v>
      </c>
      <c r="E332" s="300" t="s">
        <v>1435</v>
      </c>
      <c r="F332" s="309">
        <v>0</v>
      </c>
      <c r="G332" s="309">
        <v>0</v>
      </c>
      <c r="H332" s="302">
        <v>30989.71</v>
      </c>
      <c r="I332" s="302">
        <v>0</v>
      </c>
      <c r="J332" s="302">
        <v>0</v>
      </c>
      <c r="K332" s="302">
        <v>30989.71</v>
      </c>
      <c r="L332" s="302">
        <v>344.68</v>
      </c>
      <c r="M332" s="302">
        <v>0</v>
      </c>
      <c r="N332" s="302">
        <v>0</v>
      </c>
      <c r="O332" s="302">
        <v>344.68</v>
      </c>
      <c r="P332" s="302">
        <v>0</v>
      </c>
      <c r="Q332" s="302">
        <v>0</v>
      </c>
      <c r="R332" s="302">
        <v>30645.03</v>
      </c>
      <c r="S332" s="302">
        <v>0</v>
      </c>
      <c r="T332" s="302">
        <v>273.48</v>
      </c>
      <c r="U332" s="302">
        <v>0</v>
      </c>
      <c r="V332" s="302">
        <v>0</v>
      </c>
      <c r="W332" s="302">
        <v>273.48</v>
      </c>
      <c r="X332" s="302">
        <v>0</v>
      </c>
      <c r="Y332" s="302">
        <v>0</v>
      </c>
      <c r="Z332" s="302">
        <v>0</v>
      </c>
      <c r="AA332" s="302">
        <v>13.53</v>
      </c>
      <c r="AB332" s="302">
        <v>0</v>
      </c>
      <c r="AC332" s="302">
        <v>0</v>
      </c>
      <c r="AD332" s="302">
        <v>0</v>
      </c>
      <c r="AE332" s="302">
        <v>0</v>
      </c>
      <c r="AF332" s="302">
        <v>-15.67</v>
      </c>
      <c r="AG332" s="302">
        <v>31.58</v>
      </c>
      <c r="AH332" s="302">
        <v>81.84</v>
      </c>
      <c r="AI332" s="302">
        <v>0</v>
      </c>
      <c r="AJ332" s="302">
        <v>0</v>
      </c>
      <c r="AK332" s="302">
        <v>0</v>
      </c>
      <c r="AL332" s="302">
        <v>0</v>
      </c>
      <c r="AM332" s="302">
        <v>0</v>
      </c>
      <c r="AN332" s="302">
        <v>0</v>
      </c>
      <c r="AO332" s="302">
        <v>0</v>
      </c>
      <c r="AP332" s="302">
        <v>0</v>
      </c>
      <c r="AQ332" s="302">
        <v>0</v>
      </c>
      <c r="AR332" s="302">
        <v>4.82</v>
      </c>
      <c r="AS332" s="302">
        <v>5.1079999999999997E-3</v>
      </c>
      <c r="AT332" s="295">
        <f t="shared" si="5"/>
        <v>724.61489200000005</v>
      </c>
      <c r="AU332" s="302">
        <v>0</v>
      </c>
      <c r="AV332" s="302">
        <v>0</v>
      </c>
      <c r="AW332" s="303">
        <v>87</v>
      </c>
      <c r="AX332" s="303">
        <v>300</v>
      </c>
      <c r="AY332" s="302">
        <v>300897.15999999997</v>
      </c>
      <c r="AZ332" s="302">
        <v>65027.4</v>
      </c>
      <c r="BA332" s="301">
        <v>78.418447999999998</v>
      </c>
      <c r="BB332" s="301">
        <v>36.955740065163901</v>
      </c>
      <c r="BC332" s="301">
        <v>10.59</v>
      </c>
      <c r="BD332" s="301"/>
      <c r="BE332" s="300" t="s">
        <v>4204</v>
      </c>
      <c r="BF332" s="298"/>
      <c r="BG332" s="300" t="s">
        <v>320</v>
      </c>
      <c r="BH332" s="300" t="s">
        <v>181</v>
      </c>
      <c r="BI332" s="300" t="s">
        <v>372</v>
      </c>
      <c r="BJ332" s="300" t="s">
        <v>103</v>
      </c>
      <c r="BK332" s="299" t="s">
        <v>175</v>
      </c>
      <c r="BL332" s="301">
        <v>239984.17185288001</v>
      </c>
      <c r="BM332" s="299" t="s">
        <v>309</v>
      </c>
      <c r="BN332" s="301"/>
      <c r="BO332" s="304">
        <v>38695</v>
      </c>
      <c r="BP332" s="304">
        <v>47826</v>
      </c>
      <c r="BQ332" s="297" t="s">
        <v>4757</v>
      </c>
      <c r="BR332" s="297" t="s">
        <v>4764</v>
      </c>
      <c r="BS332" s="297">
        <v>38695</v>
      </c>
      <c r="BT332" s="297">
        <v>47826</v>
      </c>
      <c r="BU332" s="301">
        <v>0</v>
      </c>
      <c r="BV332" s="301">
        <v>13.53</v>
      </c>
      <c r="BW332" s="301">
        <v>0</v>
      </c>
    </row>
    <row r="333" spans="1:75" s="289" customFormat="1" ht="18.2" customHeight="1" x14ac:dyDescent="0.15">
      <c r="A333" s="291">
        <v>331</v>
      </c>
      <c r="B333" s="292" t="s">
        <v>305</v>
      </c>
      <c r="C333" s="292" t="s">
        <v>306</v>
      </c>
      <c r="D333" s="312">
        <v>45170</v>
      </c>
      <c r="E333" s="293" t="s">
        <v>1436</v>
      </c>
      <c r="F333" s="308">
        <v>172</v>
      </c>
      <c r="G333" s="308">
        <v>171</v>
      </c>
      <c r="H333" s="295">
        <v>29129.21</v>
      </c>
      <c r="I333" s="295">
        <v>19412.47</v>
      </c>
      <c r="J333" s="295">
        <v>0</v>
      </c>
      <c r="K333" s="295">
        <v>48541.68</v>
      </c>
      <c r="L333" s="295">
        <v>220.36</v>
      </c>
      <c r="M333" s="295">
        <v>0</v>
      </c>
      <c r="N333" s="295">
        <v>0</v>
      </c>
      <c r="O333" s="295">
        <v>0</v>
      </c>
      <c r="P333" s="295">
        <v>0</v>
      </c>
      <c r="Q333" s="295">
        <v>0</v>
      </c>
      <c r="R333" s="295">
        <v>48541.68</v>
      </c>
      <c r="S333" s="295">
        <v>62228.03</v>
      </c>
      <c r="T333" s="295">
        <v>257.07</v>
      </c>
      <c r="U333" s="295">
        <v>0</v>
      </c>
      <c r="V333" s="295">
        <v>0</v>
      </c>
      <c r="W333" s="295">
        <v>0</v>
      </c>
      <c r="X333" s="295">
        <v>0</v>
      </c>
      <c r="Y333" s="295">
        <v>0</v>
      </c>
      <c r="Z333" s="295">
        <v>62485.1</v>
      </c>
      <c r="AA333" s="295">
        <v>0</v>
      </c>
      <c r="AB333" s="295">
        <v>0</v>
      </c>
      <c r="AC333" s="295">
        <v>0</v>
      </c>
      <c r="AD333" s="295">
        <v>0</v>
      </c>
      <c r="AE333" s="295">
        <v>0</v>
      </c>
      <c r="AF333" s="295">
        <v>0</v>
      </c>
      <c r="AG333" s="295">
        <v>0</v>
      </c>
      <c r="AH333" s="295">
        <v>0</v>
      </c>
      <c r="AI333" s="295">
        <v>0</v>
      </c>
      <c r="AJ333" s="295">
        <v>0</v>
      </c>
      <c r="AK333" s="295">
        <v>0</v>
      </c>
      <c r="AL333" s="295">
        <v>0</v>
      </c>
      <c r="AM333" s="295">
        <v>0</v>
      </c>
      <c r="AN333" s="295">
        <v>0</v>
      </c>
      <c r="AO333" s="295">
        <v>0</v>
      </c>
      <c r="AP333" s="295">
        <v>0</v>
      </c>
      <c r="AQ333" s="295">
        <v>0</v>
      </c>
      <c r="AR333" s="295">
        <v>0</v>
      </c>
      <c r="AS333" s="295">
        <v>0</v>
      </c>
      <c r="AT333" s="295">
        <f t="shared" si="5"/>
        <v>0</v>
      </c>
      <c r="AU333" s="295">
        <v>19632.830000000002</v>
      </c>
      <c r="AV333" s="295">
        <v>62485.1</v>
      </c>
      <c r="AW333" s="296">
        <v>87</v>
      </c>
      <c r="AX333" s="296">
        <v>300</v>
      </c>
      <c r="AY333" s="295">
        <v>313248.24</v>
      </c>
      <c r="AZ333" s="295">
        <v>50222.92</v>
      </c>
      <c r="BA333" s="294">
        <v>58.151398</v>
      </c>
      <c r="BB333" s="294">
        <v>56.204747817702398</v>
      </c>
      <c r="BC333" s="294">
        <v>10.59</v>
      </c>
      <c r="BD333" s="294"/>
      <c r="BE333" s="293" t="s">
        <v>4204</v>
      </c>
      <c r="BF333" s="291"/>
      <c r="BG333" s="293" t="s">
        <v>320</v>
      </c>
      <c r="BH333" s="293" t="s">
        <v>197</v>
      </c>
      <c r="BI333" s="293" t="s">
        <v>373</v>
      </c>
      <c r="BJ333" s="293" t="s">
        <v>4205</v>
      </c>
      <c r="BK333" s="292" t="s">
        <v>175</v>
      </c>
      <c r="BL333" s="294">
        <v>380134.55608128</v>
      </c>
      <c r="BM333" s="292" t="s">
        <v>309</v>
      </c>
      <c r="BN333" s="294"/>
      <c r="BO333" s="297">
        <v>38694</v>
      </c>
      <c r="BP333" s="297">
        <v>47825</v>
      </c>
      <c r="BQ333" s="297" t="s">
        <v>959</v>
      </c>
      <c r="BR333" s="297" t="s">
        <v>4784</v>
      </c>
      <c r="BS333" s="297">
        <v>38694</v>
      </c>
      <c r="BT333" s="297">
        <v>47825</v>
      </c>
      <c r="BU333" s="294">
        <v>17377.54</v>
      </c>
      <c r="BV333" s="294">
        <v>10.45</v>
      </c>
      <c r="BW333" s="294">
        <v>0</v>
      </c>
    </row>
    <row r="334" spans="1:75" s="289" customFormat="1" ht="18.2" customHeight="1" x14ac:dyDescent="0.15">
      <c r="A334" s="298">
        <v>332</v>
      </c>
      <c r="B334" s="299" t="s">
        <v>305</v>
      </c>
      <c r="C334" s="299" t="s">
        <v>306</v>
      </c>
      <c r="D334" s="313">
        <v>45170</v>
      </c>
      <c r="E334" s="300" t="s">
        <v>1437</v>
      </c>
      <c r="F334" s="309">
        <v>171</v>
      </c>
      <c r="G334" s="309">
        <v>170</v>
      </c>
      <c r="H334" s="302">
        <v>24676.560000000001</v>
      </c>
      <c r="I334" s="302">
        <v>16397.37</v>
      </c>
      <c r="J334" s="302">
        <v>0</v>
      </c>
      <c r="K334" s="302">
        <v>41073.93</v>
      </c>
      <c r="L334" s="302">
        <v>186.61</v>
      </c>
      <c r="M334" s="302">
        <v>0</v>
      </c>
      <c r="N334" s="302">
        <v>0</v>
      </c>
      <c r="O334" s="302">
        <v>0</v>
      </c>
      <c r="P334" s="302">
        <v>0</v>
      </c>
      <c r="Q334" s="302">
        <v>0</v>
      </c>
      <c r="R334" s="302">
        <v>41073.93</v>
      </c>
      <c r="S334" s="302">
        <v>52347.23</v>
      </c>
      <c r="T334" s="302">
        <v>217.77</v>
      </c>
      <c r="U334" s="302">
        <v>0</v>
      </c>
      <c r="V334" s="302">
        <v>0</v>
      </c>
      <c r="W334" s="302">
        <v>0</v>
      </c>
      <c r="X334" s="302">
        <v>0</v>
      </c>
      <c r="Y334" s="302">
        <v>0</v>
      </c>
      <c r="Z334" s="302">
        <v>52565</v>
      </c>
      <c r="AA334" s="302">
        <v>0</v>
      </c>
      <c r="AB334" s="302">
        <v>0</v>
      </c>
      <c r="AC334" s="302">
        <v>0</v>
      </c>
      <c r="AD334" s="302">
        <v>0</v>
      </c>
      <c r="AE334" s="302">
        <v>0</v>
      </c>
      <c r="AF334" s="302">
        <v>0</v>
      </c>
      <c r="AG334" s="302">
        <v>0</v>
      </c>
      <c r="AH334" s="302">
        <v>0</v>
      </c>
      <c r="AI334" s="302">
        <v>0</v>
      </c>
      <c r="AJ334" s="302">
        <v>0</v>
      </c>
      <c r="AK334" s="302">
        <v>0</v>
      </c>
      <c r="AL334" s="302">
        <v>0</v>
      </c>
      <c r="AM334" s="302">
        <v>0</v>
      </c>
      <c r="AN334" s="302">
        <v>0</v>
      </c>
      <c r="AO334" s="302">
        <v>0</v>
      </c>
      <c r="AP334" s="302">
        <v>0</v>
      </c>
      <c r="AQ334" s="302">
        <v>0</v>
      </c>
      <c r="AR334" s="302">
        <v>0</v>
      </c>
      <c r="AS334" s="302">
        <v>0</v>
      </c>
      <c r="AT334" s="295">
        <f t="shared" si="5"/>
        <v>0</v>
      </c>
      <c r="AU334" s="302">
        <v>16583.98</v>
      </c>
      <c r="AV334" s="302">
        <v>52565</v>
      </c>
      <c r="AW334" s="303">
        <v>87</v>
      </c>
      <c r="AX334" s="303">
        <v>300</v>
      </c>
      <c r="AY334" s="302">
        <v>312200.99</v>
      </c>
      <c r="AZ334" s="302">
        <v>42539.17</v>
      </c>
      <c r="BA334" s="301">
        <v>49.441845000000001</v>
      </c>
      <c r="BB334" s="301">
        <v>47.738845882532502</v>
      </c>
      <c r="BC334" s="301">
        <v>10.59</v>
      </c>
      <c r="BD334" s="301"/>
      <c r="BE334" s="300" t="s">
        <v>4204</v>
      </c>
      <c r="BF334" s="298"/>
      <c r="BG334" s="300" t="s">
        <v>312</v>
      </c>
      <c r="BH334" s="300" t="s">
        <v>188</v>
      </c>
      <c r="BI334" s="300" t="s">
        <v>313</v>
      </c>
      <c r="BJ334" s="300" t="s">
        <v>4205</v>
      </c>
      <c r="BK334" s="299" t="s">
        <v>175</v>
      </c>
      <c r="BL334" s="301">
        <v>321653.88892727997</v>
      </c>
      <c r="BM334" s="299" t="s">
        <v>309</v>
      </c>
      <c r="BN334" s="301"/>
      <c r="BO334" s="304">
        <v>38695</v>
      </c>
      <c r="BP334" s="304">
        <v>47826</v>
      </c>
      <c r="BQ334" s="297" t="s">
        <v>4893</v>
      </c>
      <c r="BR334" s="297" t="s">
        <v>4894</v>
      </c>
      <c r="BS334" s="297">
        <v>38695</v>
      </c>
      <c r="BT334" s="297">
        <v>47826</v>
      </c>
      <c r="BU334" s="301">
        <v>14969.11</v>
      </c>
      <c r="BV334" s="301">
        <v>8.85</v>
      </c>
      <c r="BW334" s="301">
        <v>0</v>
      </c>
    </row>
    <row r="335" spans="1:75" s="289" customFormat="1" ht="18.2" customHeight="1" x14ac:dyDescent="0.15">
      <c r="A335" s="291">
        <v>333</v>
      </c>
      <c r="B335" s="292" t="s">
        <v>305</v>
      </c>
      <c r="C335" s="292" t="s">
        <v>306</v>
      </c>
      <c r="D335" s="312">
        <v>45170</v>
      </c>
      <c r="E335" s="293" t="s">
        <v>1438</v>
      </c>
      <c r="F335" s="308">
        <v>82</v>
      </c>
      <c r="G335" s="308">
        <v>82</v>
      </c>
      <c r="H335" s="295">
        <v>0</v>
      </c>
      <c r="I335" s="295">
        <v>61309.54</v>
      </c>
      <c r="J335" s="295">
        <v>0</v>
      </c>
      <c r="K335" s="295">
        <v>61309.54</v>
      </c>
      <c r="L335" s="295">
        <v>0</v>
      </c>
      <c r="M335" s="295">
        <v>0</v>
      </c>
      <c r="N335" s="295">
        <v>0</v>
      </c>
      <c r="O335" s="295">
        <v>0</v>
      </c>
      <c r="P335" s="295">
        <v>0</v>
      </c>
      <c r="Q335" s="295">
        <v>0</v>
      </c>
      <c r="R335" s="295">
        <v>61309.54</v>
      </c>
      <c r="S335" s="295">
        <v>25094.78</v>
      </c>
      <c r="T335" s="295">
        <v>0</v>
      </c>
      <c r="U335" s="295">
        <v>0</v>
      </c>
      <c r="V335" s="295">
        <v>0</v>
      </c>
      <c r="W335" s="295">
        <v>0</v>
      </c>
      <c r="X335" s="295">
        <v>0</v>
      </c>
      <c r="Y335" s="295">
        <v>0</v>
      </c>
      <c r="Z335" s="295">
        <v>25094.78</v>
      </c>
      <c r="AA335" s="295">
        <v>0</v>
      </c>
      <c r="AB335" s="295">
        <v>0</v>
      </c>
      <c r="AC335" s="295">
        <v>0</v>
      </c>
      <c r="AD335" s="295">
        <v>0</v>
      </c>
      <c r="AE335" s="295">
        <v>0</v>
      </c>
      <c r="AF335" s="295">
        <v>0</v>
      </c>
      <c r="AG335" s="295">
        <v>0</v>
      </c>
      <c r="AH335" s="295">
        <v>0</v>
      </c>
      <c r="AI335" s="295">
        <v>0</v>
      </c>
      <c r="AJ335" s="295">
        <v>0</v>
      </c>
      <c r="AK335" s="295">
        <v>0</v>
      </c>
      <c r="AL335" s="295">
        <v>0</v>
      </c>
      <c r="AM335" s="295">
        <v>0</v>
      </c>
      <c r="AN335" s="295">
        <v>0</v>
      </c>
      <c r="AO335" s="295">
        <v>0</v>
      </c>
      <c r="AP335" s="295">
        <v>0</v>
      </c>
      <c r="AQ335" s="295">
        <v>0</v>
      </c>
      <c r="AR335" s="295">
        <v>0</v>
      </c>
      <c r="AS335" s="295">
        <v>0</v>
      </c>
      <c r="AT335" s="295">
        <f t="shared" si="5"/>
        <v>0</v>
      </c>
      <c r="AU335" s="295">
        <v>61309.54</v>
      </c>
      <c r="AV335" s="295">
        <v>25094.78</v>
      </c>
      <c r="AW335" s="296">
        <v>0</v>
      </c>
      <c r="AX335" s="296">
        <v>120</v>
      </c>
      <c r="AY335" s="295">
        <v>333997.49</v>
      </c>
      <c r="AZ335" s="295">
        <v>77798.899999999994</v>
      </c>
      <c r="BA335" s="294">
        <v>84.569997000000001</v>
      </c>
      <c r="BB335" s="294">
        <v>66.645513161129301</v>
      </c>
      <c r="BC335" s="294">
        <v>10.59</v>
      </c>
      <c r="BD335" s="294"/>
      <c r="BE335" s="293" t="s">
        <v>4204</v>
      </c>
      <c r="BF335" s="291"/>
      <c r="BG335" s="293" t="s">
        <v>326</v>
      </c>
      <c r="BH335" s="293" t="s">
        <v>239</v>
      </c>
      <c r="BI335" s="293" t="s">
        <v>508</v>
      </c>
      <c r="BJ335" s="293" t="s">
        <v>4205</v>
      </c>
      <c r="BK335" s="292" t="s">
        <v>175</v>
      </c>
      <c r="BL335" s="294">
        <v>480120.89345584001</v>
      </c>
      <c r="BM335" s="292" t="s">
        <v>309</v>
      </c>
      <c r="BN335" s="294"/>
      <c r="BO335" s="297">
        <v>38700</v>
      </c>
      <c r="BP335" s="297">
        <v>42352</v>
      </c>
      <c r="BQ335" s="297" t="s">
        <v>962</v>
      </c>
      <c r="BR335" s="297" t="s">
        <v>4767</v>
      </c>
      <c r="BS335" s="297">
        <v>38700</v>
      </c>
      <c r="BT335" s="297">
        <v>42352</v>
      </c>
      <c r="BU335" s="294">
        <v>11266.89</v>
      </c>
      <c r="BV335" s="294">
        <v>0</v>
      </c>
      <c r="BW335" s="294">
        <v>0</v>
      </c>
    </row>
    <row r="336" spans="1:75" s="289" customFormat="1" ht="18.2" customHeight="1" x14ac:dyDescent="0.15">
      <c r="A336" s="298">
        <v>334</v>
      </c>
      <c r="B336" s="299" t="s">
        <v>305</v>
      </c>
      <c r="C336" s="299" t="s">
        <v>306</v>
      </c>
      <c r="D336" s="313">
        <v>45170</v>
      </c>
      <c r="E336" s="300" t="s">
        <v>1439</v>
      </c>
      <c r="F336" s="309">
        <v>0</v>
      </c>
      <c r="G336" s="309">
        <v>0</v>
      </c>
      <c r="H336" s="302">
        <v>24123.33</v>
      </c>
      <c r="I336" s="302">
        <v>0</v>
      </c>
      <c r="J336" s="302">
        <v>0</v>
      </c>
      <c r="K336" s="302">
        <v>24123.33</v>
      </c>
      <c r="L336" s="302">
        <v>182.46</v>
      </c>
      <c r="M336" s="302">
        <v>0</v>
      </c>
      <c r="N336" s="302">
        <v>0</v>
      </c>
      <c r="O336" s="302">
        <v>182.46</v>
      </c>
      <c r="P336" s="302">
        <v>0</v>
      </c>
      <c r="Q336" s="302">
        <v>0</v>
      </c>
      <c r="R336" s="302">
        <v>23940.87</v>
      </c>
      <c r="S336" s="302">
        <v>0</v>
      </c>
      <c r="T336" s="302">
        <v>212.89</v>
      </c>
      <c r="U336" s="302">
        <v>0</v>
      </c>
      <c r="V336" s="302">
        <v>0</v>
      </c>
      <c r="W336" s="302">
        <v>212.89</v>
      </c>
      <c r="X336" s="302">
        <v>0</v>
      </c>
      <c r="Y336" s="302">
        <v>0</v>
      </c>
      <c r="Z336" s="302">
        <v>0</v>
      </c>
      <c r="AA336" s="302">
        <v>8.65</v>
      </c>
      <c r="AB336" s="302">
        <v>0</v>
      </c>
      <c r="AC336" s="302">
        <v>0</v>
      </c>
      <c r="AD336" s="302">
        <v>0</v>
      </c>
      <c r="AE336" s="302">
        <v>0</v>
      </c>
      <c r="AF336" s="302">
        <v>-10.53</v>
      </c>
      <c r="AG336" s="302">
        <v>20.2</v>
      </c>
      <c r="AH336" s="302">
        <v>54.44</v>
      </c>
      <c r="AI336" s="302">
        <v>0</v>
      </c>
      <c r="AJ336" s="302">
        <v>0</v>
      </c>
      <c r="AK336" s="302">
        <v>0</v>
      </c>
      <c r="AL336" s="302">
        <v>0</v>
      </c>
      <c r="AM336" s="302">
        <v>0</v>
      </c>
      <c r="AN336" s="302">
        <v>0</v>
      </c>
      <c r="AO336" s="302">
        <v>0</v>
      </c>
      <c r="AP336" s="302">
        <v>43.37</v>
      </c>
      <c r="AQ336" s="302">
        <v>0</v>
      </c>
      <c r="AR336" s="302">
        <v>90.08</v>
      </c>
      <c r="AS336" s="302">
        <v>0</v>
      </c>
      <c r="AT336" s="295">
        <f t="shared" si="5"/>
        <v>421.4</v>
      </c>
      <c r="AU336" s="302">
        <v>0</v>
      </c>
      <c r="AV336" s="302">
        <v>0</v>
      </c>
      <c r="AW336" s="303">
        <v>87</v>
      </c>
      <c r="AX336" s="303">
        <v>300</v>
      </c>
      <c r="AY336" s="302">
        <v>243998.97</v>
      </c>
      <c r="AZ336" s="302">
        <v>41588.92</v>
      </c>
      <c r="BA336" s="301">
        <v>61.885511000000001</v>
      </c>
      <c r="BB336" s="301">
        <v>35.624704217723597</v>
      </c>
      <c r="BC336" s="301">
        <v>10.59</v>
      </c>
      <c r="BD336" s="301"/>
      <c r="BE336" s="300" t="s">
        <v>4204</v>
      </c>
      <c r="BF336" s="298"/>
      <c r="BG336" s="300" t="s">
        <v>333</v>
      </c>
      <c r="BH336" s="300" t="s">
        <v>185</v>
      </c>
      <c r="BI336" s="300" t="s">
        <v>343</v>
      </c>
      <c r="BJ336" s="300" t="s">
        <v>103</v>
      </c>
      <c r="BK336" s="299" t="s">
        <v>175</v>
      </c>
      <c r="BL336" s="301">
        <v>187483.25129352001</v>
      </c>
      <c r="BM336" s="299" t="s">
        <v>309</v>
      </c>
      <c r="BN336" s="301"/>
      <c r="BO336" s="304">
        <v>38701</v>
      </c>
      <c r="BP336" s="304">
        <v>47832</v>
      </c>
      <c r="BQ336" s="297" t="s">
        <v>4757</v>
      </c>
      <c r="BR336" s="297" t="s">
        <v>4764</v>
      </c>
      <c r="BS336" s="297">
        <v>38701</v>
      </c>
      <c r="BT336" s="297">
        <v>47832</v>
      </c>
      <c r="BU336" s="301">
        <v>0</v>
      </c>
      <c r="BV336" s="301">
        <v>8.65</v>
      </c>
      <c r="BW336" s="301">
        <v>0</v>
      </c>
    </row>
    <row r="337" spans="1:75" s="289" customFormat="1" ht="18.2" customHeight="1" x14ac:dyDescent="0.15">
      <c r="A337" s="291">
        <v>335</v>
      </c>
      <c r="B337" s="292" t="s">
        <v>305</v>
      </c>
      <c r="C337" s="292" t="s">
        <v>306</v>
      </c>
      <c r="D337" s="312">
        <v>45170</v>
      </c>
      <c r="E337" s="293" t="s">
        <v>1440</v>
      </c>
      <c r="F337" s="308">
        <v>151</v>
      </c>
      <c r="G337" s="308">
        <v>150</v>
      </c>
      <c r="H337" s="295">
        <v>27797.48</v>
      </c>
      <c r="I337" s="295">
        <v>17447.509999999998</v>
      </c>
      <c r="J337" s="295">
        <v>0</v>
      </c>
      <c r="K337" s="295">
        <v>45244.99</v>
      </c>
      <c r="L337" s="295">
        <v>210.26</v>
      </c>
      <c r="M337" s="295">
        <v>0</v>
      </c>
      <c r="N337" s="295">
        <v>0</v>
      </c>
      <c r="O337" s="295">
        <v>0</v>
      </c>
      <c r="P337" s="295">
        <v>0</v>
      </c>
      <c r="Q337" s="295">
        <v>0</v>
      </c>
      <c r="R337" s="295">
        <v>45244.99</v>
      </c>
      <c r="S337" s="295">
        <v>50687.68</v>
      </c>
      <c r="T337" s="295">
        <v>245.31</v>
      </c>
      <c r="U337" s="295">
        <v>0</v>
      </c>
      <c r="V337" s="295">
        <v>0</v>
      </c>
      <c r="W337" s="295">
        <v>0</v>
      </c>
      <c r="X337" s="295">
        <v>0</v>
      </c>
      <c r="Y337" s="295">
        <v>0</v>
      </c>
      <c r="Z337" s="295">
        <v>50932.99</v>
      </c>
      <c r="AA337" s="295">
        <v>0</v>
      </c>
      <c r="AB337" s="295">
        <v>0</v>
      </c>
      <c r="AC337" s="295">
        <v>0</v>
      </c>
      <c r="AD337" s="295">
        <v>0</v>
      </c>
      <c r="AE337" s="295">
        <v>0</v>
      </c>
      <c r="AF337" s="295">
        <v>0</v>
      </c>
      <c r="AG337" s="295">
        <v>0</v>
      </c>
      <c r="AH337" s="295">
        <v>0</v>
      </c>
      <c r="AI337" s="295">
        <v>0</v>
      </c>
      <c r="AJ337" s="295">
        <v>0</v>
      </c>
      <c r="AK337" s="295">
        <v>0</v>
      </c>
      <c r="AL337" s="295">
        <v>0</v>
      </c>
      <c r="AM337" s="295">
        <v>0</v>
      </c>
      <c r="AN337" s="295">
        <v>0</v>
      </c>
      <c r="AO337" s="295">
        <v>0</v>
      </c>
      <c r="AP337" s="295">
        <v>0</v>
      </c>
      <c r="AQ337" s="295">
        <v>0</v>
      </c>
      <c r="AR337" s="295">
        <v>0</v>
      </c>
      <c r="AS337" s="295">
        <v>0</v>
      </c>
      <c r="AT337" s="295">
        <f t="shared" si="5"/>
        <v>0</v>
      </c>
      <c r="AU337" s="295">
        <v>17657.77</v>
      </c>
      <c r="AV337" s="295">
        <v>50932.99</v>
      </c>
      <c r="AW337" s="296">
        <v>87</v>
      </c>
      <c r="AX337" s="296">
        <v>300</v>
      </c>
      <c r="AY337" s="295">
        <v>273001.96999999997</v>
      </c>
      <c r="AZ337" s="295">
        <v>47923.65</v>
      </c>
      <c r="BA337" s="294">
        <v>63.735801000000002</v>
      </c>
      <c r="BB337" s="294">
        <v>60.173331515587599</v>
      </c>
      <c r="BC337" s="294">
        <v>10.59</v>
      </c>
      <c r="BD337" s="294"/>
      <c r="BE337" s="293" t="s">
        <v>4204</v>
      </c>
      <c r="BF337" s="291"/>
      <c r="BG337" s="293" t="s">
        <v>333</v>
      </c>
      <c r="BH337" s="293" t="s">
        <v>185</v>
      </c>
      <c r="BI337" s="293" t="s">
        <v>343</v>
      </c>
      <c r="BJ337" s="293" t="s">
        <v>4205</v>
      </c>
      <c r="BK337" s="292" t="s">
        <v>175</v>
      </c>
      <c r="BL337" s="294">
        <v>354317.86020903999</v>
      </c>
      <c r="BM337" s="292" t="s">
        <v>309</v>
      </c>
      <c r="BN337" s="294"/>
      <c r="BO337" s="297">
        <v>38701</v>
      </c>
      <c r="BP337" s="297">
        <v>47832</v>
      </c>
      <c r="BQ337" s="297" t="s">
        <v>931</v>
      </c>
      <c r="BR337" s="297" t="s">
        <v>4779</v>
      </c>
      <c r="BS337" s="297">
        <v>38701</v>
      </c>
      <c r="BT337" s="297">
        <v>47832</v>
      </c>
      <c r="BU337" s="294">
        <v>14346</v>
      </c>
      <c r="BV337" s="294">
        <v>9.9700000000000006</v>
      </c>
      <c r="BW337" s="294">
        <v>0</v>
      </c>
    </row>
    <row r="338" spans="1:75" s="289" customFormat="1" ht="18.2" customHeight="1" x14ac:dyDescent="0.15">
      <c r="A338" s="298">
        <v>336</v>
      </c>
      <c r="B338" s="299" t="s">
        <v>305</v>
      </c>
      <c r="C338" s="299" t="s">
        <v>306</v>
      </c>
      <c r="D338" s="313">
        <v>45170</v>
      </c>
      <c r="E338" s="300" t="s">
        <v>1441</v>
      </c>
      <c r="F338" s="309">
        <v>137</v>
      </c>
      <c r="G338" s="309">
        <v>136</v>
      </c>
      <c r="H338" s="302">
        <v>30537.21</v>
      </c>
      <c r="I338" s="302">
        <v>18790.41</v>
      </c>
      <c r="J338" s="302">
        <v>0</v>
      </c>
      <c r="K338" s="302">
        <v>49327.62</v>
      </c>
      <c r="L338" s="302">
        <v>238.66</v>
      </c>
      <c r="M338" s="302">
        <v>0</v>
      </c>
      <c r="N338" s="302">
        <v>0</v>
      </c>
      <c r="O338" s="302">
        <v>0</v>
      </c>
      <c r="P338" s="302">
        <v>0</v>
      </c>
      <c r="Q338" s="302">
        <v>0</v>
      </c>
      <c r="R338" s="302">
        <v>49327.62</v>
      </c>
      <c r="S338" s="302">
        <v>49815.66</v>
      </c>
      <c r="T338" s="302">
        <v>269.49</v>
      </c>
      <c r="U338" s="302">
        <v>0</v>
      </c>
      <c r="V338" s="302">
        <v>0</v>
      </c>
      <c r="W338" s="302">
        <v>0</v>
      </c>
      <c r="X338" s="302">
        <v>0</v>
      </c>
      <c r="Y338" s="302">
        <v>0</v>
      </c>
      <c r="Z338" s="302">
        <v>50085.15</v>
      </c>
      <c r="AA338" s="302">
        <v>0</v>
      </c>
      <c r="AB338" s="302">
        <v>0</v>
      </c>
      <c r="AC338" s="302">
        <v>0</v>
      </c>
      <c r="AD338" s="302">
        <v>0</v>
      </c>
      <c r="AE338" s="302">
        <v>0</v>
      </c>
      <c r="AF338" s="302">
        <v>0</v>
      </c>
      <c r="AG338" s="302">
        <v>0</v>
      </c>
      <c r="AH338" s="302">
        <v>0</v>
      </c>
      <c r="AI338" s="302">
        <v>0</v>
      </c>
      <c r="AJ338" s="302">
        <v>0</v>
      </c>
      <c r="AK338" s="302">
        <v>0</v>
      </c>
      <c r="AL338" s="302">
        <v>0</v>
      </c>
      <c r="AM338" s="302">
        <v>0</v>
      </c>
      <c r="AN338" s="302">
        <v>0</v>
      </c>
      <c r="AO338" s="302">
        <v>0</v>
      </c>
      <c r="AP338" s="302">
        <v>0</v>
      </c>
      <c r="AQ338" s="302">
        <v>0</v>
      </c>
      <c r="AR338" s="302">
        <v>0</v>
      </c>
      <c r="AS338" s="302">
        <v>0</v>
      </c>
      <c r="AT338" s="295">
        <f t="shared" si="5"/>
        <v>0</v>
      </c>
      <c r="AU338" s="302">
        <v>19029.07</v>
      </c>
      <c r="AV338" s="302">
        <v>50085.15</v>
      </c>
      <c r="AW338" s="303">
        <v>85</v>
      </c>
      <c r="AX338" s="303">
        <v>300</v>
      </c>
      <c r="AY338" s="302">
        <v>324998</v>
      </c>
      <c r="AZ338" s="302">
        <v>53455.26</v>
      </c>
      <c r="BA338" s="301">
        <v>59.077291000000002</v>
      </c>
      <c r="BB338" s="301">
        <v>54.515536190029202</v>
      </c>
      <c r="BC338" s="301">
        <v>10.59</v>
      </c>
      <c r="BD338" s="301"/>
      <c r="BE338" s="300" t="s">
        <v>4204</v>
      </c>
      <c r="BF338" s="298"/>
      <c r="BG338" s="300" t="s">
        <v>312</v>
      </c>
      <c r="BH338" s="300" t="s">
        <v>465</v>
      </c>
      <c r="BI338" s="300" t="s">
        <v>500</v>
      </c>
      <c r="BJ338" s="300" t="s">
        <v>4205</v>
      </c>
      <c r="BK338" s="299" t="s">
        <v>175</v>
      </c>
      <c r="BL338" s="301">
        <v>386289.32767152</v>
      </c>
      <c r="BM338" s="299" t="s">
        <v>309</v>
      </c>
      <c r="BN338" s="301"/>
      <c r="BO338" s="304">
        <v>38631</v>
      </c>
      <c r="BP338" s="304">
        <v>47762</v>
      </c>
      <c r="BQ338" s="297" t="s">
        <v>940</v>
      </c>
      <c r="BR338" s="297" t="s">
        <v>4762</v>
      </c>
      <c r="BS338" s="297">
        <v>38631</v>
      </c>
      <c r="BT338" s="297">
        <v>47762</v>
      </c>
      <c r="BU338" s="301">
        <v>14641.71</v>
      </c>
      <c r="BV338" s="301">
        <v>11.12</v>
      </c>
      <c r="BW338" s="301">
        <v>0</v>
      </c>
    </row>
    <row r="339" spans="1:75" s="289" customFormat="1" ht="18.2" customHeight="1" x14ac:dyDescent="0.15">
      <c r="A339" s="291">
        <v>337</v>
      </c>
      <c r="B339" s="292" t="s">
        <v>305</v>
      </c>
      <c r="C339" s="292" t="s">
        <v>306</v>
      </c>
      <c r="D339" s="312">
        <v>45170</v>
      </c>
      <c r="E339" s="293" t="s">
        <v>1442</v>
      </c>
      <c r="F339" s="308">
        <v>147</v>
      </c>
      <c r="G339" s="308">
        <v>146</v>
      </c>
      <c r="H339" s="295">
        <v>14467.95</v>
      </c>
      <c r="I339" s="295">
        <v>37499.78</v>
      </c>
      <c r="J339" s="295">
        <v>0</v>
      </c>
      <c r="K339" s="295">
        <v>51967.73</v>
      </c>
      <c r="L339" s="295">
        <v>457.89</v>
      </c>
      <c r="M339" s="295">
        <v>0</v>
      </c>
      <c r="N339" s="295">
        <v>0</v>
      </c>
      <c r="O339" s="295">
        <v>0</v>
      </c>
      <c r="P339" s="295">
        <v>0</v>
      </c>
      <c r="Q339" s="295">
        <v>0</v>
      </c>
      <c r="R339" s="295">
        <v>51967.73</v>
      </c>
      <c r="S339" s="295">
        <v>47993.440000000002</v>
      </c>
      <c r="T339" s="295">
        <v>127.68</v>
      </c>
      <c r="U339" s="295">
        <v>0</v>
      </c>
      <c r="V339" s="295">
        <v>0</v>
      </c>
      <c r="W339" s="295">
        <v>0</v>
      </c>
      <c r="X339" s="295">
        <v>0</v>
      </c>
      <c r="Y339" s="295">
        <v>0</v>
      </c>
      <c r="Z339" s="295">
        <v>48121.120000000003</v>
      </c>
      <c r="AA339" s="295">
        <v>0</v>
      </c>
      <c r="AB339" s="295">
        <v>0</v>
      </c>
      <c r="AC339" s="295">
        <v>0</v>
      </c>
      <c r="AD339" s="295">
        <v>0</v>
      </c>
      <c r="AE339" s="295">
        <v>0</v>
      </c>
      <c r="AF339" s="295">
        <v>0</v>
      </c>
      <c r="AG339" s="295">
        <v>0</v>
      </c>
      <c r="AH339" s="295">
        <v>0</v>
      </c>
      <c r="AI339" s="295">
        <v>0</v>
      </c>
      <c r="AJ339" s="295">
        <v>0</v>
      </c>
      <c r="AK339" s="295">
        <v>0</v>
      </c>
      <c r="AL339" s="295">
        <v>0</v>
      </c>
      <c r="AM339" s="295">
        <v>0</v>
      </c>
      <c r="AN339" s="295">
        <v>0</v>
      </c>
      <c r="AO339" s="295">
        <v>0</v>
      </c>
      <c r="AP339" s="295">
        <v>0</v>
      </c>
      <c r="AQ339" s="295">
        <v>0</v>
      </c>
      <c r="AR339" s="295">
        <v>0</v>
      </c>
      <c r="AS339" s="295">
        <v>0</v>
      </c>
      <c r="AT339" s="295">
        <f t="shared" si="5"/>
        <v>0</v>
      </c>
      <c r="AU339" s="295">
        <v>37957.67</v>
      </c>
      <c r="AV339" s="295">
        <v>48121.120000000003</v>
      </c>
      <c r="AW339" s="296">
        <v>27</v>
      </c>
      <c r="AX339" s="296">
        <v>240</v>
      </c>
      <c r="AY339" s="295">
        <v>303000.53000000003</v>
      </c>
      <c r="AZ339" s="295">
        <v>58298.11</v>
      </c>
      <c r="BA339" s="294">
        <v>69.784332000000006</v>
      </c>
      <c r="BB339" s="294">
        <v>62.206704876133401</v>
      </c>
      <c r="BC339" s="294">
        <v>10.59</v>
      </c>
      <c r="BD339" s="294"/>
      <c r="BE339" s="293" t="s">
        <v>4204</v>
      </c>
      <c r="BF339" s="291"/>
      <c r="BG339" s="293" t="s">
        <v>326</v>
      </c>
      <c r="BH339" s="293" t="s">
        <v>239</v>
      </c>
      <c r="BI339" s="293" t="s">
        <v>508</v>
      </c>
      <c r="BJ339" s="293" t="s">
        <v>4205</v>
      </c>
      <c r="BK339" s="292" t="s">
        <v>175</v>
      </c>
      <c r="BL339" s="294">
        <v>406964.28253208002</v>
      </c>
      <c r="BM339" s="292" t="s">
        <v>309</v>
      </c>
      <c r="BN339" s="294"/>
      <c r="BO339" s="297">
        <v>38694</v>
      </c>
      <c r="BP339" s="297">
        <v>45999</v>
      </c>
      <c r="BQ339" s="297" t="s">
        <v>940</v>
      </c>
      <c r="BR339" s="297" t="s">
        <v>4762</v>
      </c>
      <c r="BS339" s="297">
        <v>38694</v>
      </c>
      <c r="BT339" s="297">
        <v>45999</v>
      </c>
      <c r="BU339" s="294">
        <v>16603.97</v>
      </c>
      <c r="BV339" s="294">
        <v>12.22</v>
      </c>
      <c r="BW339" s="294">
        <v>0</v>
      </c>
    </row>
    <row r="340" spans="1:75" s="289" customFormat="1" ht="18.2" customHeight="1" x14ac:dyDescent="0.15">
      <c r="A340" s="298">
        <v>338</v>
      </c>
      <c r="B340" s="299" t="s">
        <v>305</v>
      </c>
      <c r="C340" s="299" t="s">
        <v>306</v>
      </c>
      <c r="D340" s="313">
        <v>45170</v>
      </c>
      <c r="E340" s="300" t="s">
        <v>1443</v>
      </c>
      <c r="F340" s="309">
        <v>156</v>
      </c>
      <c r="G340" s="309">
        <v>155</v>
      </c>
      <c r="H340" s="302">
        <v>7193.55</v>
      </c>
      <c r="I340" s="302">
        <v>4585.68</v>
      </c>
      <c r="J340" s="302">
        <v>0</v>
      </c>
      <c r="K340" s="302">
        <v>11779.23</v>
      </c>
      <c r="L340" s="302">
        <v>54.41</v>
      </c>
      <c r="M340" s="302">
        <v>0</v>
      </c>
      <c r="N340" s="302">
        <v>0</v>
      </c>
      <c r="O340" s="302">
        <v>0</v>
      </c>
      <c r="P340" s="302">
        <v>0</v>
      </c>
      <c r="Q340" s="302">
        <v>0</v>
      </c>
      <c r="R340" s="302">
        <v>11779.23</v>
      </c>
      <c r="S340" s="302">
        <v>13687.26</v>
      </c>
      <c r="T340" s="302">
        <v>63.48</v>
      </c>
      <c r="U340" s="302">
        <v>0</v>
      </c>
      <c r="V340" s="302">
        <v>0</v>
      </c>
      <c r="W340" s="302">
        <v>0</v>
      </c>
      <c r="X340" s="302">
        <v>0</v>
      </c>
      <c r="Y340" s="302">
        <v>0</v>
      </c>
      <c r="Z340" s="302">
        <v>13750.74</v>
      </c>
      <c r="AA340" s="302">
        <v>0</v>
      </c>
      <c r="AB340" s="302">
        <v>0</v>
      </c>
      <c r="AC340" s="302">
        <v>0</v>
      </c>
      <c r="AD340" s="302">
        <v>0</v>
      </c>
      <c r="AE340" s="302">
        <v>0</v>
      </c>
      <c r="AF340" s="302">
        <v>0</v>
      </c>
      <c r="AG340" s="302">
        <v>0</v>
      </c>
      <c r="AH340" s="302">
        <v>0</v>
      </c>
      <c r="AI340" s="302">
        <v>0</v>
      </c>
      <c r="AJ340" s="302">
        <v>0</v>
      </c>
      <c r="AK340" s="302">
        <v>0</v>
      </c>
      <c r="AL340" s="302">
        <v>0</v>
      </c>
      <c r="AM340" s="302">
        <v>0</v>
      </c>
      <c r="AN340" s="302">
        <v>0</v>
      </c>
      <c r="AO340" s="302">
        <v>0</v>
      </c>
      <c r="AP340" s="302">
        <v>0</v>
      </c>
      <c r="AQ340" s="302">
        <v>0</v>
      </c>
      <c r="AR340" s="302">
        <v>0</v>
      </c>
      <c r="AS340" s="302">
        <v>0</v>
      </c>
      <c r="AT340" s="295">
        <f t="shared" si="5"/>
        <v>0</v>
      </c>
      <c r="AU340" s="302">
        <v>4640.09</v>
      </c>
      <c r="AV340" s="302">
        <v>13750.74</v>
      </c>
      <c r="AW340" s="303">
        <v>87</v>
      </c>
      <c r="AX340" s="303">
        <v>300</v>
      </c>
      <c r="AY340" s="302">
        <v>197998.93</v>
      </c>
      <c r="AZ340" s="302">
        <v>12401.45</v>
      </c>
      <c r="BA340" s="301">
        <v>22.727388999999999</v>
      </c>
      <c r="BB340" s="301">
        <v>21.587083956349499</v>
      </c>
      <c r="BC340" s="301">
        <v>10.59</v>
      </c>
      <c r="BD340" s="301"/>
      <c r="BE340" s="300" t="s">
        <v>4204</v>
      </c>
      <c r="BF340" s="298"/>
      <c r="BG340" s="300" t="s">
        <v>344</v>
      </c>
      <c r="BH340" s="300" t="s">
        <v>213</v>
      </c>
      <c r="BI340" s="300" t="s">
        <v>345</v>
      </c>
      <c r="BJ340" s="300" t="s">
        <v>4205</v>
      </c>
      <c r="BK340" s="299" t="s">
        <v>175</v>
      </c>
      <c r="BL340" s="301">
        <v>92244.280936080002</v>
      </c>
      <c r="BM340" s="299" t="s">
        <v>309</v>
      </c>
      <c r="BN340" s="301"/>
      <c r="BO340" s="304">
        <v>38695</v>
      </c>
      <c r="BP340" s="304">
        <v>47826</v>
      </c>
      <c r="BQ340" s="297" t="s">
        <v>4123</v>
      </c>
      <c r="BR340" s="297" t="s">
        <v>4760</v>
      </c>
      <c r="BS340" s="297">
        <v>38695</v>
      </c>
      <c r="BT340" s="297">
        <v>47826</v>
      </c>
      <c r="BU340" s="301">
        <v>4671.95</v>
      </c>
      <c r="BV340" s="301">
        <v>2.58</v>
      </c>
      <c r="BW340" s="301">
        <v>0</v>
      </c>
    </row>
    <row r="341" spans="1:75" s="289" customFormat="1" ht="18.2" customHeight="1" x14ac:dyDescent="0.15">
      <c r="A341" s="291">
        <v>339</v>
      </c>
      <c r="B341" s="292" t="s">
        <v>305</v>
      </c>
      <c r="C341" s="292" t="s">
        <v>306</v>
      </c>
      <c r="D341" s="312">
        <v>45170</v>
      </c>
      <c r="E341" s="293" t="s">
        <v>1444</v>
      </c>
      <c r="F341" s="308">
        <v>113</v>
      </c>
      <c r="G341" s="308">
        <v>112</v>
      </c>
      <c r="H341" s="295">
        <v>7193.53</v>
      </c>
      <c r="I341" s="295">
        <v>3860.63</v>
      </c>
      <c r="J341" s="295">
        <v>0</v>
      </c>
      <c r="K341" s="295">
        <v>11054.16</v>
      </c>
      <c r="L341" s="295">
        <v>54.41</v>
      </c>
      <c r="M341" s="295">
        <v>0</v>
      </c>
      <c r="N341" s="295">
        <v>0</v>
      </c>
      <c r="O341" s="295">
        <v>0</v>
      </c>
      <c r="P341" s="295">
        <v>0</v>
      </c>
      <c r="Q341" s="295">
        <v>0</v>
      </c>
      <c r="R341" s="295">
        <v>11054.16</v>
      </c>
      <c r="S341" s="295">
        <v>9343.0499999999993</v>
      </c>
      <c r="T341" s="295">
        <v>63.48</v>
      </c>
      <c r="U341" s="295">
        <v>0</v>
      </c>
      <c r="V341" s="295">
        <v>0</v>
      </c>
      <c r="W341" s="295">
        <v>0</v>
      </c>
      <c r="X341" s="295">
        <v>0</v>
      </c>
      <c r="Y341" s="295">
        <v>0</v>
      </c>
      <c r="Z341" s="295">
        <v>9406.5300000000007</v>
      </c>
      <c r="AA341" s="295">
        <v>0</v>
      </c>
      <c r="AB341" s="295">
        <v>0</v>
      </c>
      <c r="AC341" s="295">
        <v>0</v>
      </c>
      <c r="AD341" s="295">
        <v>0</v>
      </c>
      <c r="AE341" s="295">
        <v>0</v>
      </c>
      <c r="AF341" s="295">
        <v>0</v>
      </c>
      <c r="AG341" s="295">
        <v>0</v>
      </c>
      <c r="AH341" s="295">
        <v>0</v>
      </c>
      <c r="AI341" s="295">
        <v>0</v>
      </c>
      <c r="AJ341" s="295">
        <v>0</v>
      </c>
      <c r="AK341" s="295">
        <v>0</v>
      </c>
      <c r="AL341" s="295">
        <v>0</v>
      </c>
      <c r="AM341" s="295">
        <v>0</v>
      </c>
      <c r="AN341" s="295">
        <v>0</v>
      </c>
      <c r="AO341" s="295">
        <v>0</v>
      </c>
      <c r="AP341" s="295">
        <v>0</v>
      </c>
      <c r="AQ341" s="295">
        <v>0</v>
      </c>
      <c r="AR341" s="295">
        <v>0</v>
      </c>
      <c r="AS341" s="295">
        <v>0</v>
      </c>
      <c r="AT341" s="295">
        <f t="shared" si="5"/>
        <v>0</v>
      </c>
      <c r="AU341" s="295">
        <v>3915.04</v>
      </c>
      <c r="AV341" s="295">
        <v>9406.5300000000007</v>
      </c>
      <c r="AW341" s="296">
        <v>87</v>
      </c>
      <c r="AX341" s="296">
        <v>300</v>
      </c>
      <c r="AY341" s="295">
        <v>197998.93</v>
      </c>
      <c r="AZ341" s="295">
        <v>12401.45</v>
      </c>
      <c r="BA341" s="294">
        <v>22.727388999999999</v>
      </c>
      <c r="BB341" s="294">
        <v>20.258291924592701</v>
      </c>
      <c r="BC341" s="294">
        <v>10.59</v>
      </c>
      <c r="BD341" s="294"/>
      <c r="BE341" s="293" t="s">
        <v>4204</v>
      </c>
      <c r="BF341" s="291"/>
      <c r="BG341" s="293" t="s">
        <v>344</v>
      </c>
      <c r="BH341" s="293" t="s">
        <v>213</v>
      </c>
      <c r="BI341" s="293" t="s">
        <v>345</v>
      </c>
      <c r="BJ341" s="293" t="s">
        <v>4205</v>
      </c>
      <c r="BK341" s="292" t="s">
        <v>175</v>
      </c>
      <c r="BL341" s="294">
        <v>86566.188159359997</v>
      </c>
      <c r="BM341" s="292" t="s">
        <v>309</v>
      </c>
      <c r="BN341" s="294"/>
      <c r="BO341" s="297">
        <v>38695</v>
      </c>
      <c r="BP341" s="297">
        <v>47826</v>
      </c>
      <c r="BQ341" s="297" t="s">
        <v>931</v>
      </c>
      <c r="BR341" s="297" t="s">
        <v>4779</v>
      </c>
      <c r="BS341" s="297">
        <v>38695</v>
      </c>
      <c r="BT341" s="297">
        <v>47826</v>
      </c>
      <c r="BU341" s="294">
        <v>3384.22</v>
      </c>
      <c r="BV341" s="294">
        <v>2.58</v>
      </c>
      <c r="BW341" s="294">
        <v>0</v>
      </c>
    </row>
    <row r="342" spans="1:75" s="289" customFormat="1" ht="18.2" customHeight="1" x14ac:dyDescent="0.15">
      <c r="A342" s="298">
        <v>340</v>
      </c>
      <c r="B342" s="299" t="s">
        <v>305</v>
      </c>
      <c r="C342" s="299" t="s">
        <v>306</v>
      </c>
      <c r="D342" s="313">
        <v>45170</v>
      </c>
      <c r="E342" s="300" t="s">
        <v>1445</v>
      </c>
      <c r="F342" s="309">
        <v>148</v>
      </c>
      <c r="G342" s="309">
        <v>147</v>
      </c>
      <c r="H342" s="302">
        <v>13109.13</v>
      </c>
      <c r="I342" s="302">
        <v>8145.82</v>
      </c>
      <c r="J342" s="302">
        <v>0</v>
      </c>
      <c r="K342" s="302">
        <v>21254.95</v>
      </c>
      <c r="L342" s="302">
        <v>99.13</v>
      </c>
      <c r="M342" s="302">
        <v>0</v>
      </c>
      <c r="N342" s="302">
        <v>0</v>
      </c>
      <c r="O342" s="302">
        <v>0</v>
      </c>
      <c r="P342" s="302">
        <v>0</v>
      </c>
      <c r="Q342" s="302">
        <v>0</v>
      </c>
      <c r="R342" s="302">
        <v>21254.95</v>
      </c>
      <c r="S342" s="302">
        <v>23316.33</v>
      </c>
      <c r="T342" s="302">
        <v>115.69</v>
      </c>
      <c r="U342" s="302">
        <v>0</v>
      </c>
      <c r="V342" s="302">
        <v>0</v>
      </c>
      <c r="W342" s="302">
        <v>0</v>
      </c>
      <c r="X342" s="302">
        <v>0</v>
      </c>
      <c r="Y342" s="302">
        <v>0</v>
      </c>
      <c r="Z342" s="302">
        <v>23432.02</v>
      </c>
      <c r="AA342" s="302">
        <v>0</v>
      </c>
      <c r="AB342" s="302">
        <v>0</v>
      </c>
      <c r="AC342" s="302">
        <v>0</v>
      </c>
      <c r="AD342" s="302">
        <v>0</v>
      </c>
      <c r="AE342" s="302">
        <v>0</v>
      </c>
      <c r="AF342" s="302">
        <v>0</v>
      </c>
      <c r="AG342" s="302">
        <v>0</v>
      </c>
      <c r="AH342" s="302">
        <v>0</v>
      </c>
      <c r="AI342" s="302">
        <v>0</v>
      </c>
      <c r="AJ342" s="302">
        <v>0</v>
      </c>
      <c r="AK342" s="302">
        <v>0</v>
      </c>
      <c r="AL342" s="302">
        <v>0</v>
      </c>
      <c r="AM342" s="302">
        <v>0</v>
      </c>
      <c r="AN342" s="302">
        <v>0</v>
      </c>
      <c r="AO342" s="302">
        <v>0</v>
      </c>
      <c r="AP342" s="302">
        <v>0</v>
      </c>
      <c r="AQ342" s="302">
        <v>0</v>
      </c>
      <c r="AR342" s="302">
        <v>0</v>
      </c>
      <c r="AS342" s="302">
        <v>0</v>
      </c>
      <c r="AT342" s="295">
        <f t="shared" si="5"/>
        <v>0</v>
      </c>
      <c r="AU342" s="302">
        <v>8244.9500000000007</v>
      </c>
      <c r="AV342" s="302">
        <v>23432.02</v>
      </c>
      <c r="AW342" s="303">
        <v>87</v>
      </c>
      <c r="AX342" s="303">
        <v>300</v>
      </c>
      <c r="AY342" s="302">
        <v>197998.93</v>
      </c>
      <c r="AZ342" s="302">
        <v>22598.2</v>
      </c>
      <c r="BA342" s="301">
        <v>41.414358</v>
      </c>
      <c r="BB342" s="301">
        <v>38.952664750825299</v>
      </c>
      <c r="BC342" s="301">
        <v>10.59</v>
      </c>
      <c r="BD342" s="301"/>
      <c r="BE342" s="300" t="s">
        <v>4204</v>
      </c>
      <c r="BF342" s="298"/>
      <c r="BG342" s="300" t="s">
        <v>344</v>
      </c>
      <c r="BH342" s="300" t="s">
        <v>213</v>
      </c>
      <c r="BI342" s="300" t="s">
        <v>345</v>
      </c>
      <c r="BJ342" s="300" t="s">
        <v>4205</v>
      </c>
      <c r="BK342" s="299" t="s">
        <v>175</v>
      </c>
      <c r="BL342" s="301">
        <v>166449.55392519999</v>
      </c>
      <c r="BM342" s="299" t="s">
        <v>309</v>
      </c>
      <c r="BN342" s="301"/>
      <c r="BO342" s="304">
        <v>38695</v>
      </c>
      <c r="BP342" s="304">
        <v>47826</v>
      </c>
      <c r="BQ342" s="297" t="s">
        <v>1021</v>
      </c>
      <c r="BR342" s="297" t="s">
        <v>4799</v>
      </c>
      <c r="BS342" s="297">
        <v>38695</v>
      </c>
      <c r="BT342" s="297">
        <v>47826</v>
      </c>
      <c r="BU342" s="301">
        <v>7045.55</v>
      </c>
      <c r="BV342" s="301">
        <v>4.7</v>
      </c>
      <c r="BW342" s="301">
        <v>0</v>
      </c>
    </row>
    <row r="343" spans="1:75" s="289" customFormat="1" ht="18.2" customHeight="1" x14ac:dyDescent="0.15">
      <c r="A343" s="291">
        <v>341</v>
      </c>
      <c r="B343" s="292" t="s">
        <v>305</v>
      </c>
      <c r="C343" s="292" t="s">
        <v>306</v>
      </c>
      <c r="D343" s="312">
        <v>45170</v>
      </c>
      <c r="E343" s="293" t="s">
        <v>1446</v>
      </c>
      <c r="F343" s="292" t="s">
        <v>1005</v>
      </c>
      <c r="G343" s="308">
        <v>158</v>
      </c>
      <c r="H343" s="295">
        <v>15282.59</v>
      </c>
      <c r="I343" s="295">
        <v>9871.5300000000007</v>
      </c>
      <c r="J343" s="295">
        <v>0</v>
      </c>
      <c r="K343" s="295">
        <v>25154.12</v>
      </c>
      <c r="L343" s="295">
        <v>115.8</v>
      </c>
      <c r="M343" s="295">
        <v>25154.12</v>
      </c>
      <c r="N343" s="295">
        <v>0</v>
      </c>
      <c r="O343" s="295">
        <v>0</v>
      </c>
      <c r="P343" s="295">
        <v>0</v>
      </c>
      <c r="Q343" s="295">
        <v>0</v>
      </c>
      <c r="R343" s="295">
        <v>25154.12</v>
      </c>
      <c r="S343" s="295">
        <v>29579.62</v>
      </c>
      <c r="T343" s="295">
        <v>134.87</v>
      </c>
      <c r="U343" s="295">
        <v>0</v>
      </c>
      <c r="V343" s="295">
        <v>0</v>
      </c>
      <c r="W343" s="295">
        <v>0</v>
      </c>
      <c r="X343" s="295">
        <v>0</v>
      </c>
      <c r="Y343" s="295">
        <v>0</v>
      </c>
      <c r="Z343" s="295">
        <v>29714.49</v>
      </c>
      <c r="AA343" s="295">
        <v>0</v>
      </c>
      <c r="AB343" s="295">
        <v>0</v>
      </c>
      <c r="AC343" s="295">
        <v>0</v>
      </c>
      <c r="AD343" s="295">
        <v>0</v>
      </c>
      <c r="AE343" s="295">
        <v>0</v>
      </c>
      <c r="AF343" s="295">
        <v>0</v>
      </c>
      <c r="AG343" s="295">
        <v>0</v>
      </c>
      <c r="AH343" s="295">
        <v>0</v>
      </c>
      <c r="AI343" s="295">
        <v>0</v>
      </c>
      <c r="AJ343" s="295">
        <v>0</v>
      </c>
      <c r="AK343" s="295">
        <v>0</v>
      </c>
      <c r="AL343" s="295">
        <v>0</v>
      </c>
      <c r="AM343" s="295">
        <v>0</v>
      </c>
      <c r="AN343" s="295">
        <v>0</v>
      </c>
      <c r="AO343" s="295">
        <v>0</v>
      </c>
      <c r="AP343" s="295">
        <v>0</v>
      </c>
      <c r="AQ343" s="295">
        <v>0</v>
      </c>
      <c r="AR343" s="295">
        <v>0</v>
      </c>
      <c r="AS343" s="295">
        <v>0</v>
      </c>
      <c r="AT343" s="295">
        <f t="shared" si="5"/>
        <v>0</v>
      </c>
      <c r="AU343" s="295">
        <v>9987.33</v>
      </c>
      <c r="AV343" s="295">
        <v>29714.49</v>
      </c>
      <c r="AW343" s="296">
        <v>87</v>
      </c>
      <c r="AX343" s="296">
        <v>300</v>
      </c>
      <c r="AY343" s="295">
        <v>197998.93</v>
      </c>
      <c r="AZ343" s="295">
        <v>26368.799999999999</v>
      </c>
      <c r="BA343" s="294">
        <v>48.324508999999999</v>
      </c>
      <c r="BB343" s="294">
        <v>46.098438242433502</v>
      </c>
      <c r="BC343" s="294">
        <v>10.59</v>
      </c>
      <c r="BD343" s="294"/>
      <c r="BE343" s="293" t="s">
        <v>4204</v>
      </c>
      <c r="BF343" s="291"/>
      <c r="BG343" s="293" t="s">
        <v>344</v>
      </c>
      <c r="BH343" s="293" t="s">
        <v>213</v>
      </c>
      <c r="BI343" s="293" t="s">
        <v>345</v>
      </c>
      <c r="BJ343" s="293" t="s">
        <v>4205</v>
      </c>
      <c r="BK343" s="292" t="s">
        <v>175</v>
      </c>
      <c r="BL343" s="294">
        <v>0</v>
      </c>
      <c r="BM343" s="292" t="s">
        <v>309</v>
      </c>
      <c r="BN343" s="294"/>
      <c r="BO343" s="297">
        <v>38695</v>
      </c>
      <c r="BP343" s="297">
        <v>47826</v>
      </c>
      <c r="BQ343" s="297" t="s">
        <v>4758</v>
      </c>
      <c r="BR343" s="297" t="s">
        <v>4789</v>
      </c>
      <c r="BS343" s="297">
        <v>38695</v>
      </c>
      <c r="BT343" s="297">
        <v>47826</v>
      </c>
      <c r="BU343" s="294">
        <v>8620.7999999999993</v>
      </c>
      <c r="BV343" s="294">
        <v>0</v>
      </c>
      <c r="BW343" s="294">
        <v>0</v>
      </c>
    </row>
    <row r="344" spans="1:75" s="289" customFormat="1" ht="18.2" customHeight="1" x14ac:dyDescent="0.15">
      <c r="A344" s="298">
        <v>342</v>
      </c>
      <c r="B344" s="299" t="s">
        <v>305</v>
      </c>
      <c r="C344" s="299" t="s">
        <v>306</v>
      </c>
      <c r="D344" s="313">
        <v>45170</v>
      </c>
      <c r="E344" s="300" t="s">
        <v>1447</v>
      </c>
      <c r="F344" s="309">
        <v>78</v>
      </c>
      <c r="G344" s="309">
        <v>77</v>
      </c>
      <c r="H344" s="302">
        <v>8460.42</v>
      </c>
      <c r="I344" s="302">
        <v>7151.13</v>
      </c>
      <c r="J344" s="302">
        <v>0</v>
      </c>
      <c r="K344" s="302">
        <v>15611.55</v>
      </c>
      <c r="L344" s="302">
        <v>128.37</v>
      </c>
      <c r="M344" s="302">
        <v>0</v>
      </c>
      <c r="N344" s="302">
        <v>0</v>
      </c>
      <c r="O344" s="302">
        <v>0</v>
      </c>
      <c r="P344" s="302">
        <v>0</v>
      </c>
      <c r="Q344" s="302">
        <v>0</v>
      </c>
      <c r="R344" s="302">
        <v>15611.55</v>
      </c>
      <c r="S344" s="302">
        <v>8482.18</v>
      </c>
      <c r="T344" s="302">
        <v>74.66</v>
      </c>
      <c r="U344" s="302">
        <v>0</v>
      </c>
      <c r="V344" s="302">
        <v>0</v>
      </c>
      <c r="W344" s="302">
        <v>0</v>
      </c>
      <c r="X344" s="302">
        <v>0</v>
      </c>
      <c r="Y344" s="302">
        <v>0</v>
      </c>
      <c r="Z344" s="302">
        <v>8556.84</v>
      </c>
      <c r="AA344" s="302">
        <v>0</v>
      </c>
      <c r="AB344" s="302">
        <v>0</v>
      </c>
      <c r="AC344" s="302">
        <v>0</v>
      </c>
      <c r="AD344" s="302">
        <v>0</v>
      </c>
      <c r="AE344" s="302">
        <v>0</v>
      </c>
      <c r="AF344" s="302">
        <v>0</v>
      </c>
      <c r="AG344" s="302">
        <v>0</v>
      </c>
      <c r="AH344" s="302">
        <v>0</v>
      </c>
      <c r="AI344" s="302">
        <v>0</v>
      </c>
      <c r="AJ344" s="302">
        <v>0</v>
      </c>
      <c r="AK344" s="302">
        <v>0</v>
      </c>
      <c r="AL344" s="302">
        <v>0</v>
      </c>
      <c r="AM344" s="302">
        <v>0</v>
      </c>
      <c r="AN344" s="302">
        <v>0</v>
      </c>
      <c r="AO344" s="302">
        <v>0</v>
      </c>
      <c r="AP344" s="302">
        <v>0</v>
      </c>
      <c r="AQ344" s="302">
        <v>0</v>
      </c>
      <c r="AR344" s="302">
        <v>0</v>
      </c>
      <c r="AS344" s="302">
        <v>0</v>
      </c>
      <c r="AT344" s="295">
        <f t="shared" si="5"/>
        <v>0</v>
      </c>
      <c r="AU344" s="302">
        <v>7279.5</v>
      </c>
      <c r="AV344" s="302">
        <v>8556.84</v>
      </c>
      <c r="AW344" s="303">
        <v>87</v>
      </c>
      <c r="AX344" s="303">
        <v>300</v>
      </c>
      <c r="AY344" s="302">
        <v>207997.56</v>
      </c>
      <c r="AZ344" s="302">
        <v>21358.06</v>
      </c>
      <c r="BA344" s="301">
        <v>37.260055999999999</v>
      </c>
      <c r="BB344" s="301">
        <v>27.235021684872098</v>
      </c>
      <c r="BC344" s="301">
        <v>10.59</v>
      </c>
      <c r="BD344" s="301"/>
      <c r="BE344" s="300" t="s">
        <v>4204</v>
      </c>
      <c r="BF344" s="298"/>
      <c r="BG344" s="300" t="s">
        <v>344</v>
      </c>
      <c r="BH344" s="300" t="s">
        <v>213</v>
      </c>
      <c r="BI344" s="300" t="s">
        <v>345</v>
      </c>
      <c r="BJ344" s="300" t="s">
        <v>4205</v>
      </c>
      <c r="BK344" s="299" t="s">
        <v>175</v>
      </c>
      <c r="BL344" s="301">
        <v>122255.5467588</v>
      </c>
      <c r="BM344" s="299" t="s">
        <v>309</v>
      </c>
      <c r="BN344" s="301"/>
      <c r="BO344" s="304">
        <v>38695</v>
      </c>
      <c r="BP344" s="304">
        <v>47826</v>
      </c>
      <c r="BQ344" s="297" t="s">
        <v>931</v>
      </c>
      <c r="BR344" s="297" t="s">
        <v>4779</v>
      </c>
      <c r="BS344" s="297">
        <v>38695</v>
      </c>
      <c r="BT344" s="297">
        <v>47826</v>
      </c>
      <c r="BU344" s="301">
        <v>3554.82</v>
      </c>
      <c r="BV344" s="301">
        <v>4.4400000000000004</v>
      </c>
      <c r="BW344" s="301">
        <v>0</v>
      </c>
    </row>
    <row r="345" spans="1:75" s="289" customFormat="1" ht="18.2" customHeight="1" x14ac:dyDescent="0.15">
      <c r="A345" s="291">
        <v>343</v>
      </c>
      <c r="B345" s="292" t="s">
        <v>305</v>
      </c>
      <c r="C345" s="292" t="s">
        <v>306</v>
      </c>
      <c r="D345" s="312">
        <v>45170</v>
      </c>
      <c r="E345" s="293" t="s">
        <v>1448</v>
      </c>
      <c r="F345" s="308">
        <v>157</v>
      </c>
      <c r="G345" s="308">
        <v>156</v>
      </c>
      <c r="H345" s="295">
        <v>3282.71</v>
      </c>
      <c r="I345" s="295">
        <v>8783.68</v>
      </c>
      <c r="J345" s="295">
        <v>0</v>
      </c>
      <c r="K345" s="295">
        <v>12066.39</v>
      </c>
      <c r="L345" s="295">
        <v>103.9</v>
      </c>
      <c r="M345" s="295">
        <v>0</v>
      </c>
      <c r="N345" s="295">
        <v>0</v>
      </c>
      <c r="O345" s="295">
        <v>0</v>
      </c>
      <c r="P345" s="295">
        <v>0</v>
      </c>
      <c r="Q345" s="295">
        <v>0</v>
      </c>
      <c r="R345" s="295">
        <v>12066.39</v>
      </c>
      <c r="S345" s="295">
        <v>11944.03</v>
      </c>
      <c r="T345" s="295">
        <v>28.97</v>
      </c>
      <c r="U345" s="295">
        <v>0</v>
      </c>
      <c r="V345" s="295">
        <v>0</v>
      </c>
      <c r="W345" s="295">
        <v>0</v>
      </c>
      <c r="X345" s="295">
        <v>0</v>
      </c>
      <c r="Y345" s="295">
        <v>0</v>
      </c>
      <c r="Z345" s="295">
        <v>11973</v>
      </c>
      <c r="AA345" s="295">
        <v>0</v>
      </c>
      <c r="AB345" s="295">
        <v>0</v>
      </c>
      <c r="AC345" s="295">
        <v>0</v>
      </c>
      <c r="AD345" s="295">
        <v>0</v>
      </c>
      <c r="AE345" s="295">
        <v>0</v>
      </c>
      <c r="AF345" s="295">
        <v>0</v>
      </c>
      <c r="AG345" s="295">
        <v>0</v>
      </c>
      <c r="AH345" s="295">
        <v>0</v>
      </c>
      <c r="AI345" s="295">
        <v>0</v>
      </c>
      <c r="AJ345" s="295">
        <v>0</v>
      </c>
      <c r="AK345" s="295">
        <v>0</v>
      </c>
      <c r="AL345" s="295">
        <v>0</v>
      </c>
      <c r="AM345" s="295">
        <v>0</v>
      </c>
      <c r="AN345" s="295">
        <v>0</v>
      </c>
      <c r="AO345" s="295">
        <v>0</v>
      </c>
      <c r="AP345" s="295">
        <v>0</v>
      </c>
      <c r="AQ345" s="295">
        <v>0</v>
      </c>
      <c r="AR345" s="295">
        <v>0</v>
      </c>
      <c r="AS345" s="295">
        <v>0</v>
      </c>
      <c r="AT345" s="295">
        <f t="shared" si="5"/>
        <v>0</v>
      </c>
      <c r="AU345" s="295">
        <v>8887.58</v>
      </c>
      <c r="AV345" s="295">
        <v>11973</v>
      </c>
      <c r="AW345" s="296">
        <v>27</v>
      </c>
      <c r="AX345" s="296">
        <v>240</v>
      </c>
      <c r="AY345" s="295">
        <v>197998.93</v>
      </c>
      <c r="AZ345" s="295">
        <v>13228.22</v>
      </c>
      <c r="BA345" s="294">
        <v>24.242560999999998</v>
      </c>
      <c r="BB345" s="294">
        <v>22.113345228971799</v>
      </c>
      <c r="BC345" s="294">
        <v>10.59</v>
      </c>
      <c r="BD345" s="294"/>
      <c r="BE345" s="293" t="s">
        <v>4204</v>
      </c>
      <c r="BF345" s="291"/>
      <c r="BG345" s="293" t="s">
        <v>344</v>
      </c>
      <c r="BH345" s="293" t="s">
        <v>213</v>
      </c>
      <c r="BI345" s="293" t="s">
        <v>345</v>
      </c>
      <c r="BJ345" s="293" t="s">
        <v>4205</v>
      </c>
      <c r="BK345" s="292" t="s">
        <v>175</v>
      </c>
      <c r="BL345" s="294">
        <v>94493.05846344</v>
      </c>
      <c r="BM345" s="292" t="s">
        <v>309</v>
      </c>
      <c r="BN345" s="294"/>
      <c r="BO345" s="297">
        <v>38695</v>
      </c>
      <c r="BP345" s="297">
        <v>46000</v>
      </c>
      <c r="BQ345" s="297" t="s">
        <v>947</v>
      </c>
      <c r="BR345" s="297" t="s">
        <v>4774</v>
      </c>
      <c r="BS345" s="297">
        <v>38695</v>
      </c>
      <c r="BT345" s="297">
        <v>46000</v>
      </c>
      <c r="BU345" s="294">
        <v>4843.6000000000004</v>
      </c>
      <c r="BV345" s="294">
        <v>2.77</v>
      </c>
      <c r="BW345" s="294">
        <v>0</v>
      </c>
    </row>
    <row r="346" spans="1:75" s="289" customFormat="1" ht="18.2" customHeight="1" x14ac:dyDescent="0.15">
      <c r="A346" s="298">
        <v>344</v>
      </c>
      <c r="B346" s="299" t="s">
        <v>305</v>
      </c>
      <c r="C346" s="299" t="s">
        <v>306</v>
      </c>
      <c r="D346" s="313">
        <v>45170</v>
      </c>
      <c r="E346" s="300" t="s">
        <v>1449</v>
      </c>
      <c r="F346" s="309">
        <v>0</v>
      </c>
      <c r="G346" s="309">
        <v>0</v>
      </c>
      <c r="H346" s="302">
        <v>24513.58</v>
      </c>
      <c r="I346" s="302">
        <v>0</v>
      </c>
      <c r="J346" s="302">
        <v>0</v>
      </c>
      <c r="K346" s="302">
        <v>24513.58</v>
      </c>
      <c r="L346" s="302">
        <v>185.42</v>
      </c>
      <c r="M346" s="302">
        <v>0</v>
      </c>
      <c r="N346" s="302">
        <v>0</v>
      </c>
      <c r="O346" s="302">
        <v>185.42</v>
      </c>
      <c r="P346" s="302">
        <v>0</v>
      </c>
      <c r="Q346" s="302">
        <v>0</v>
      </c>
      <c r="R346" s="302">
        <v>24328.16</v>
      </c>
      <c r="S346" s="302">
        <v>0</v>
      </c>
      <c r="T346" s="302">
        <v>216.33</v>
      </c>
      <c r="U346" s="302">
        <v>0</v>
      </c>
      <c r="V346" s="302">
        <v>0</v>
      </c>
      <c r="W346" s="302">
        <v>216.33</v>
      </c>
      <c r="X346" s="302">
        <v>0</v>
      </c>
      <c r="Y346" s="302">
        <v>0</v>
      </c>
      <c r="Z346" s="302">
        <v>0</v>
      </c>
      <c r="AA346" s="302">
        <v>8.7799999999999994</v>
      </c>
      <c r="AB346" s="302">
        <v>0</v>
      </c>
      <c r="AC346" s="302">
        <v>0</v>
      </c>
      <c r="AD346" s="302">
        <v>0</v>
      </c>
      <c r="AE346" s="302">
        <v>0</v>
      </c>
      <c r="AF346" s="302">
        <v>-11.66</v>
      </c>
      <c r="AG346" s="302">
        <v>20.53</v>
      </c>
      <c r="AH346" s="302">
        <v>57.5</v>
      </c>
      <c r="AI346" s="302">
        <v>0</v>
      </c>
      <c r="AJ346" s="302">
        <v>0</v>
      </c>
      <c r="AK346" s="302">
        <v>0</v>
      </c>
      <c r="AL346" s="302">
        <v>0</v>
      </c>
      <c r="AM346" s="302">
        <v>0</v>
      </c>
      <c r="AN346" s="302">
        <v>0</v>
      </c>
      <c r="AO346" s="302">
        <v>0</v>
      </c>
      <c r="AP346" s="302">
        <v>7.77</v>
      </c>
      <c r="AQ346" s="302">
        <v>0</v>
      </c>
      <c r="AR346" s="302">
        <v>12.19</v>
      </c>
      <c r="AS346" s="302">
        <v>0</v>
      </c>
      <c r="AT346" s="295">
        <f t="shared" si="5"/>
        <v>472.48</v>
      </c>
      <c r="AU346" s="302">
        <v>0</v>
      </c>
      <c r="AV346" s="302">
        <v>0</v>
      </c>
      <c r="AW346" s="303">
        <v>87</v>
      </c>
      <c r="AX346" s="303">
        <v>300</v>
      </c>
      <c r="AY346" s="302">
        <v>301697.8</v>
      </c>
      <c r="AZ346" s="302">
        <v>42262.12</v>
      </c>
      <c r="BA346" s="301">
        <v>50.860247999999999</v>
      </c>
      <c r="BB346" s="301">
        <v>29.2776664063156</v>
      </c>
      <c r="BC346" s="301">
        <v>10.59</v>
      </c>
      <c r="BD346" s="301"/>
      <c r="BE346" s="300" t="s">
        <v>4204</v>
      </c>
      <c r="BF346" s="298"/>
      <c r="BG346" s="300" t="s">
        <v>320</v>
      </c>
      <c r="BH346" s="300" t="s">
        <v>181</v>
      </c>
      <c r="BI346" s="300" t="s">
        <v>372</v>
      </c>
      <c r="BJ346" s="300" t="s">
        <v>103</v>
      </c>
      <c r="BK346" s="299" t="s">
        <v>175</v>
      </c>
      <c r="BL346" s="301">
        <v>190516.15646336001</v>
      </c>
      <c r="BM346" s="299" t="s">
        <v>309</v>
      </c>
      <c r="BN346" s="301"/>
      <c r="BO346" s="304">
        <v>38701</v>
      </c>
      <c r="BP346" s="304">
        <v>47832</v>
      </c>
      <c r="BQ346" s="297" t="s">
        <v>4757</v>
      </c>
      <c r="BR346" s="297" t="s">
        <v>4764</v>
      </c>
      <c r="BS346" s="297">
        <v>38701</v>
      </c>
      <c r="BT346" s="297">
        <v>47832</v>
      </c>
      <c r="BU346" s="301">
        <v>0</v>
      </c>
      <c r="BV346" s="301">
        <v>8.7799999999999994</v>
      </c>
      <c r="BW346" s="301">
        <v>0</v>
      </c>
    </row>
    <row r="347" spans="1:75" s="289" customFormat="1" ht="18.2" customHeight="1" x14ac:dyDescent="0.15">
      <c r="A347" s="291">
        <v>345</v>
      </c>
      <c r="B347" s="292" t="s">
        <v>305</v>
      </c>
      <c r="C347" s="292" t="s">
        <v>306</v>
      </c>
      <c r="D347" s="312">
        <v>45170</v>
      </c>
      <c r="E347" s="293" t="s">
        <v>1106</v>
      </c>
      <c r="F347" s="308">
        <v>135</v>
      </c>
      <c r="G347" s="308">
        <v>134</v>
      </c>
      <c r="H347" s="295">
        <v>21987.15</v>
      </c>
      <c r="I347" s="295">
        <v>13035.64</v>
      </c>
      <c r="J347" s="295">
        <v>0</v>
      </c>
      <c r="K347" s="295">
        <v>35022.79</v>
      </c>
      <c r="L347" s="295">
        <v>166.26</v>
      </c>
      <c r="M347" s="295">
        <v>0</v>
      </c>
      <c r="N347" s="295">
        <v>0</v>
      </c>
      <c r="O347" s="295">
        <v>0</v>
      </c>
      <c r="P347" s="295">
        <v>0</v>
      </c>
      <c r="Q347" s="295">
        <v>0</v>
      </c>
      <c r="R347" s="295">
        <v>35022.79</v>
      </c>
      <c r="S347" s="295">
        <v>35229.93</v>
      </c>
      <c r="T347" s="295">
        <v>194.04</v>
      </c>
      <c r="U347" s="295">
        <v>0</v>
      </c>
      <c r="V347" s="295">
        <v>0</v>
      </c>
      <c r="W347" s="295">
        <v>0</v>
      </c>
      <c r="X347" s="295">
        <v>0</v>
      </c>
      <c r="Y347" s="295">
        <v>0</v>
      </c>
      <c r="Z347" s="295">
        <v>35423.97</v>
      </c>
      <c r="AA347" s="295">
        <v>0</v>
      </c>
      <c r="AB347" s="295">
        <v>0</v>
      </c>
      <c r="AC347" s="295">
        <v>0</v>
      </c>
      <c r="AD347" s="295">
        <v>0</v>
      </c>
      <c r="AE347" s="295">
        <v>0</v>
      </c>
      <c r="AF347" s="295">
        <v>0</v>
      </c>
      <c r="AG347" s="295">
        <v>0</v>
      </c>
      <c r="AH347" s="295">
        <v>0</v>
      </c>
      <c r="AI347" s="295">
        <v>0</v>
      </c>
      <c r="AJ347" s="295">
        <v>0</v>
      </c>
      <c r="AK347" s="295">
        <v>0</v>
      </c>
      <c r="AL347" s="295">
        <v>0</v>
      </c>
      <c r="AM347" s="295">
        <v>0</v>
      </c>
      <c r="AN347" s="295">
        <v>0</v>
      </c>
      <c r="AO347" s="295">
        <v>0</v>
      </c>
      <c r="AP347" s="295">
        <v>0</v>
      </c>
      <c r="AQ347" s="295">
        <v>0</v>
      </c>
      <c r="AR347" s="295">
        <v>0</v>
      </c>
      <c r="AS347" s="295">
        <v>0</v>
      </c>
      <c r="AT347" s="295">
        <f t="shared" si="5"/>
        <v>0</v>
      </c>
      <c r="AU347" s="295">
        <v>13201.9</v>
      </c>
      <c r="AV347" s="295">
        <v>35423.97</v>
      </c>
      <c r="AW347" s="296">
        <v>87</v>
      </c>
      <c r="AX347" s="296">
        <v>300</v>
      </c>
      <c r="AY347" s="295">
        <v>301500.65000000002</v>
      </c>
      <c r="AZ347" s="295">
        <v>37902.19</v>
      </c>
      <c r="BA347" s="294">
        <v>45.643127</v>
      </c>
      <c r="BB347" s="294">
        <v>42.175654015357203</v>
      </c>
      <c r="BC347" s="294">
        <v>10.59</v>
      </c>
      <c r="BD347" s="294"/>
      <c r="BE347" s="293" t="s">
        <v>4204</v>
      </c>
      <c r="BF347" s="291"/>
      <c r="BG347" s="293" t="s">
        <v>320</v>
      </c>
      <c r="BH347" s="293" t="s">
        <v>181</v>
      </c>
      <c r="BI347" s="293" t="s">
        <v>372</v>
      </c>
      <c r="BJ347" s="293" t="s">
        <v>4205</v>
      </c>
      <c r="BK347" s="292" t="s">
        <v>175</v>
      </c>
      <c r="BL347" s="294">
        <v>274266.83067783999</v>
      </c>
      <c r="BM347" s="292" t="s">
        <v>309</v>
      </c>
      <c r="BN347" s="294"/>
      <c r="BO347" s="297">
        <v>38701</v>
      </c>
      <c r="BP347" s="297">
        <v>47832</v>
      </c>
      <c r="BQ347" s="297" t="s">
        <v>4195</v>
      </c>
      <c r="BR347" s="297" t="s">
        <v>4771</v>
      </c>
      <c r="BS347" s="297" t="s">
        <v>4742</v>
      </c>
      <c r="BT347" s="297" t="s">
        <v>4742</v>
      </c>
      <c r="BU347" s="294">
        <v>10602.06</v>
      </c>
      <c r="BV347" s="294">
        <v>7.89</v>
      </c>
      <c r="BW347" s="294">
        <v>0</v>
      </c>
    </row>
    <row r="348" spans="1:75" s="289" customFormat="1" ht="18.2" customHeight="1" x14ac:dyDescent="0.15">
      <c r="A348" s="298">
        <v>346</v>
      </c>
      <c r="B348" s="299" t="s">
        <v>305</v>
      </c>
      <c r="C348" s="299" t="s">
        <v>306</v>
      </c>
      <c r="D348" s="313">
        <v>45170</v>
      </c>
      <c r="E348" s="300" t="s">
        <v>1450</v>
      </c>
      <c r="F348" s="309">
        <v>92</v>
      </c>
      <c r="G348" s="309">
        <v>91</v>
      </c>
      <c r="H348" s="302">
        <v>19167.78</v>
      </c>
      <c r="I348" s="302">
        <v>9046.06</v>
      </c>
      <c r="J348" s="302">
        <v>0</v>
      </c>
      <c r="K348" s="302">
        <v>28213.84</v>
      </c>
      <c r="L348" s="302">
        <v>145.02000000000001</v>
      </c>
      <c r="M348" s="302">
        <v>0</v>
      </c>
      <c r="N348" s="302">
        <v>0</v>
      </c>
      <c r="O348" s="302">
        <v>0</v>
      </c>
      <c r="P348" s="302">
        <v>0</v>
      </c>
      <c r="Q348" s="302">
        <v>0</v>
      </c>
      <c r="R348" s="302">
        <v>28213.84</v>
      </c>
      <c r="S348" s="302">
        <v>19488.66</v>
      </c>
      <c r="T348" s="302">
        <v>169.16</v>
      </c>
      <c r="U348" s="302">
        <v>0</v>
      </c>
      <c r="V348" s="302">
        <v>0</v>
      </c>
      <c r="W348" s="302">
        <v>0</v>
      </c>
      <c r="X348" s="302">
        <v>0</v>
      </c>
      <c r="Y348" s="302">
        <v>0</v>
      </c>
      <c r="Z348" s="302">
        <v>19657.82</v>
      </c>
      <c r="AA348" s="302">
        <v>0</v>
      </c>
      <c r="AB348" s="302">
        <v>0</v>
      </c>
      <c r="AC348" s="302">
        <v>0</v>
      </c>
      <c r="AD348" s="302">
        <v>0</v>
      </c>
      <c r="AE348" s="302">
        <v>0</v>
      </c>
      <c r="AF348" s="302">
        <v>0</v>
      </c>
      <c r="AG348" s="302">
        <v>0</v>
      </c>
      <c r="AH348" s="302">
        <v>0</v>
      </c>
      <c r="AI348" s="302">
        <v>0</v>
      </c>
      <c r="AJ348" s="302">
        <v>0</v>
      </c>
      <c r="AK348" s="302">
        <v>0</v>
      </c>
      <c r="AL348" s="302">
        <v>0</v>
      </c>
      <c r="AM348" s="302">
        <v>0</v>
      </c>
      <c r="AN348" s="302">
        <v>0</v>
      </c>
      <c r="AO348" s="302">
        <v>0</v>
      </c>
      <c r="AP348" s="302">
        <v>0</v>
      </c>
      <c r="AQ348" s="302">
        <v>0</v>
      </c>
      <c r="AR348" s="302">
        <v>0</v>
      </c>
      <c r="AS348" s="302">
        <v>0</v>
      </c>
      <c r="AT348" s="295">
        <f t="shared" si="5"/>
        <v>0</v>
      </c>
      <c r="AU348" s="302">
        <v>9191.08</v>
      </c>
      <c r="AV348" s="302">
        <v>19657.82</v>
      </c>
      <c r="AW348" s="303">
        <v>87</v>
      </c>
      <c r="AX348" s="303">
        <v>300</v>
      </c>
      <c r="AY348" s="302">
        <v>366000.93</v>
      </c>
      <c r="AZ348" s="302">
        <v>33049.78</v>
      </c>
      <c r="BA348" s="301">
        <v>32.786797</v>
      </c>
      <c r="BB348" s="301">
        <v>27.989337437964199</v>
      </c>
      <c r="BC348" s="301">
        <v>10.59</v>
      </c>
      <c r="BD348" s="301"/>
      <c r="BE348" s="300" t="s">
        <v>4204</v>
      </c>
      <c r="BF348" s="298"/>
      <c r="BG348" s="300" t="s">
        <v>315</v>
      </c>
      <c r="BH348" s="300" t="s">
        <v>179</v>
      </c>
      <c r="BI348" s="300" t="s">
        <v>363</v>
      </c>
      <c r="BJ348" s="300" t="s">
        <v>4205</v>
      </c>
      <c r="BK348" s="299" t="s">
        <v>175</v>
      </c>
      <c r="BL348" s="301">
        <v>220945.28956864</v>
      </c>
      <c r="BM348" s="299" t="s">
        <v>309</v>
      </c>
      <c r="BN348" s="301"/>
      <c r="BO348" s="304">
        <v>38702</v>
      </c>
      <c r="BP348" s="304">
        <v>47833</v>
      </c>
      <c r="BQ348" s="297" t="s">
        <v>955</v>
      </c>
      <c r="BR348" s="297" t="s">
        <v>4778</v>
      </c>
      <c r="BS348" s="297">
        <v>38702</v>
      </c>
      <c r="BT348" s="297">
        <v>47833</v>
      </c>
      <c r="BU348" s="301">
        <v>6660.29</v>
      </c>
      <c r="BV348" s="301">
        <v>6.88</v>
      </c>
      <c r="BW348" s="301">
        <v>0</v>
      </c>
    </row>
    <row r="349" spans="1:75" s="289" customFormat="1" ht="18.2" customHeight="1" x14ac:dyDescent="0.15">
      <c r="A349" s="291">
        <v>347</v>
      </c>
      <c r="B349" s="292" t="s">
        <v>305</v>
      </c>
      <c r="C349" s="292" t="s">
        <v>306</v>
      </c>
      <c r="D349" s="312">
        <v>45170</v>
      </c>
      <c r="E349" s="293" t="s">
        <v>1451</v>
      </c>
      <c r="F349" s="308">
        <v>128</v>
      </c>
      <c r="G349" s="308">
        <v>127</v>
      </c>
      <c r="H349" s="295">
        <v>19967.150000000001</v>
      </c>
      <c r="I349" s="295">
        <v>11509.07</v>
      </c>
      <c r="J349" s="295">
        <v>0</v>
      </c>
      <c r="K349" s="295">
        <v>31476.22</v>
      </c>
      <c r="L349" s="295">
        <v>151.06</v>
      </c>
      <c r="M349" s="295">
        <v>0</v>
      </c>
      <c r="N349" s="295">
        <v>0</v>
      </c>
      <c r="O349" s="295">
        <v>0</v>
      </c>
      <c r="P349" s="295">
        <v>0</v>
      </c>
      <c r="Q349" s="295">
        <v>0</v>
      </c>
      <c r="R349" s="295">
        <v>31476.22</v>
      </c>
      <c r="S349" s="295">
        <v>30054.22</v>
      </c>
      <c r="T349" s="295">
        <v>176.21</v>
      </c>
      <c r="U349" s="295">
        <v>0</v>
      </c>
      <c r="V349" s="295">
        <v>0</v>
      </c>
      <c r="W349" s="295">
        <v>0</v>
      </c>
      <c r="X349" s="295">
        <v>0</v>
      </c>
      <c r="Y349" s="295">
        <v>0</v>
      </c>
      <c r="Z349" s="295">
        <v>30230.43</v>
      </c>
      <c r="AA349" s="295">
        <v>0</v>
      </c>
      <c r="AB349" s="295">
        <v>0</v>
      </c>
      <c r="AC349" s="295">
        <v>0</v>
      </c>
      <c r="AD349" s="295">
        <v>0</v>
      </c>
      <c r="AE349" s="295">
        <v>0</v>
      </c>
      <c r="AF349" s="295">
        <v>0</v>
      </c>
      <c r="AG349" s="295">
        <v>0</v>
      </c>
      <c r="AH349" s="295">
        <v>0</v>
      </c>
      <c r="AI349" s="295">
        <v>0</v>
      </c>
      <c r="AJ349" s="295">
        <v>0</v>
      </c>
      <c r="AK349" s="295">
        <v>0</v>
      </c>
      <c r="AL349" s="295">
        <v>0</v>
      </c>
      <c r="AM349" s="295">
        <v>0</v>
      </c>
      <c r="AN349" s="295">
        <v>0</v>
      </c>
      <c r="AO349" s="295">
        <v>0</v>
      </c>
      <c r="AP349" s="295">
        <v>0</v>
      </c>
      <c r="AQ349" s="295">
        <v>0</v>
      </c>
      <c r="AR349" s="295">
        <v>0</v>
      </c>
      <c r="AS349" s="295">
        <v>0</v>
      </c>
      <c r="AT349" s="295">
        <f t="shared" si="5"/>
        <v>0</v>
      </c>
      <c r="AU349" s="295">
        <v>11660.13</v>
      </c>
      <c r="AV349" s="295">
        <v>30230.43</v>
      </c>
      <c r="AW349" s="296">
        <v>87</v>
      </c>
      <c r="AX349" s="296">
        <v>300</v>
      </c>
      <c r="AY349" s="295">
        <v>366000.93</v>
      </c>
      <c r="AZ349" s="295">
        <v>34426.86</v>
      </c>
      <c r="BA349" s="294">
        <v>34.152918999999997</v>
      </c>
      <c r="BB349" s="294">
        <v>31.225757797434301</v>
      </c>
      <c r="BC349" s="294">
        <v>10.59</v>
      </c>
      <c r="BD349" s="294"/>
      <c r="BE349" s="293" t="s">
        <v>4204</v>
      </c>
      <c r="BF349" s="291"/>
      <c r="BG349" s="293" t="s">
        <v>315</v>
      </c>
      <c r="BH349" s="293" t="s">
        <v>179</v>
      </c>
      <c r="BI349" s="293" t="s">
        <v>363</v>
      </c>
      <c r="BJ349" s="293" t="s">
        <v>4205</v>
      </c>
      <c r="BK349" s="292" t="s">
        <v>175</v>
      </c>
      <c r="BL349" s="294">
        <v>246493.30053712</v>
      </c>
      <c r="BM349" s="292" t="s">
        <v>309</v>
      </c>
      <c r="BN349" s="294"/>
      <c r="BO349" s="297">
        <v>38702</v>
      </c>
      <c r="BP349" s="297">
        <v>47833</v>
      </c>
      <c r="BQ349" s="297" t="s">
        <v>947</v>
      </c>
      <c r="BR349" s="297" t="s">
        <v>4774</v>
      </c>
      <c r="BS349" s="297">
        <v>38702</v>
      </c>
      <c r="BT349" s="297">
        <v>47833</v>
      </c>
      <c r="BU349" s="294">
        <v>9679.36</v>
      </c>
      <c r="BV349" s="294">
        <v>7.16</v>
      </c>
      <c r="BW349" s="294">
        <v>0</v>
      </c>
    </row>
    <row r="350" spans="1:75" s="289" customFormat="1" ht="18.2" customHeight="1" x14ac:dyDescent="0.15">
      <c r="A350" s="298">
        <v>348</v>
      </c>
      <c r="B350" s="299" t="s">
        <v>305</v>
      </c>
      <c r="C350" s="299" t="s">
        <v>306</v>
      </c>
      <c r="D350" s="313">
        <v>45170</v>
      </c>
      <c r="E350" s="300" t="s">
        <v>1452</v>
      </c>
      <c r="F350" s="309">
        <v>172</v>
      </c>
      <c r="G350" s="309">
        <v>171</v>
      </c>
      <c r="H350" s="302">
        <v>27624.26</v>
      </c>
      <c r="I350" s="302">
        <v>18411.009999999998</v>
      </c>
      <c r="J350" s="302">
        <v>0</v>
      </c>
      <c r="K350" s="302">
        <v>46035.27</v>
      </c>
      <c r="L350" s="302">
        <v>209</v>
      </c>
      <c r="M350" s="302">
        <v>0</v>
      </c>
      <c r="N350" s="302">
        <v>0</v>
      </c>
      <c r="O350" s="302">
        <v>0</v>
      </c>
      <c r="P350" s="302">
        <v>0</v>
      </c>
      <c r="Q350" s="302">
        <v>0</v>
      </c>
      <c r="R350" s="302">
        <v>46035.27</v>
      </c>
      <c r="S350" s="302">
        <v>58959.54</v>
      </c>
      <c r="T350" s="302">
        <v>243.78</v>
      </c>
      <c r="U350" s="302">
        <v>0</v>
      </c>
      <c r="V350" s="302">
        <v>0</v>
      </c>
      <c r="W350" s="302">
        <v>0</v>
      </c>
      <c r="X350" s="302">
        <v>0</v>
      </c>
      <c r="Y350" s="302">
        <v>0</v>
      </c>
      <c r="Z350" s="302">
        <v>59203.32</v>
      </c>
      <c r="AA350" s="302">
        <v>0</v>
      </c>
      <c r="AB350" s="302">
        <v>0</v>
      </c>
      <c r="AC350" s="302">
        <v>0</v>
      </c>
      <c r="AD350" s="302">
        <v>0</v>
      </c>
      <c r="AE350" s="302">
        <v>0</v>
      </c>
      <c r="AF350" s="302">
        <v>0</v>
      </c>
      <c r="AG350" s="302">
        <v>0</v>
      </c>
      <c r="AH350" s="302">
        <v>0</v>
      </c>
      <c r="AI350" s="302">
        <v>0</v>
      </c>
      <c r="AJ350" s="302">
        <v>0</v>
      </c>
      <c r="AK350" s="302">
        <v>0</v>
      </c>
      <c r="AL350" s="302">
        <v>0</v>
      </c>
      <c r="AM350" s="302">
        <v>0</v>
      </c>
      <c r="AN350" s="302">
        <v>0</v>
      </c>
      <c r="AO350" s="302">
        <v>0</v>
      </c>
      <c r="AP350" s="302">
        <v>0</v>
      </c>
      <c r="AQ350" s="302">
        <v>0</v>
      </c>
      <c r="AR350" s="302">
        <v>0</v>
      </c>
      <c r="AS350" s="302">
        <v>0</v>
      </c>
      <c r="AT350" s="295">
        <f t="shared" si="5"/>
        <v>0</v>
      </c>
      <c r="AU350" s="302">
        <v>18620.009999999998</v>
      </c>
      <c r="AV350" s="302">
        <v>59203.32</v>
      </c>
      <c r="AW350" s="303">
        <v>87</v>
      </c>
      <c r="AX350" s="303">
        <v>300</v>
      </c>
      <c r="AY350" s="302">
        <v>322998.90000000002</v>
      </c>
      <c r="AZ350" s="302">
        <v>47629.74</v>
      </c>
      <c r="BA350" s="301">
        <v>53.541407</v>
      </c>
      <c r="BB350" s="301">
        <v>51.7490359473911</v>
      </c>
      <c r="BC350" s="301">
        <v>10.59</v>
      </c>
      <c r="BD350" s="301"/>
      <c r="BE350" s="300" t="s">
        <v>4204</v>
      </c>
      <c r="BF350" s="298"/>
      <c r="BG350" s="300" t="s">
        <v>315</v>
      </c>
      <c r="BH350" s="300" t="s">
        <v>179</v>
      </c>
      <c r="BI350" s="300" t="s">
        <v>363</v>
      </c>
      <c r="BJ350" s="300" t="s">
        <v>4205</v>
      </c>
      <c r="BK350" s="299" t="s">
        <v>175</v>
      </c>
      <c r="BL350" s="301">
        <v>360506.61875591998</v>
      </c>
      <c r="BM350" s="299" t="s">
        <v>309</v>
      </c>
      <c r="BN350" s="301"/>
      <c r="BO350" s="304">
        <v>38702</v>
      </c>
      <c r="BP350" s="304">
        <v>47833</v>
      </c>
      <c r="BQ350" s="297" t="s">
        <v>936</v>
      </c>
      <c r="BR350" s="297" t="s">
        <v>4769</v>
      </c>
      <c r="BS350" s="297">
        <v>38702</v>
      </c>
      <c r="BT350" s="297">
        <v>47833</v>
      </c>
      <c r="BU350" s="301">
        <v>16572.16</v>
      </c>
      <c r="BV350" s="301">
        <v>9.91</v>
      </c>
      <c r="BW350" s="301">
        <v>0</v>
      </c>
    </row>
    <row r="351" spans="1:75" s="289" customFormat="1" ht="18.2" customHeight="1" x14ac:dyDescent="0.15">
      <c r="A351" s="291">
        <v>349</v>
      </c>
      <c r="B351" s="292" t="s">
        <v>305</v>
      </c>
      <c r="C351" s="292" t="s">
        <v>306</v>
      </c>
      <c r="D351" s="312">
        <v>45170</v>
      </c>
      <c r="E351" s="293" t="s">
        <v>1453</v>
      </c>
      <c r="F351" s="308">
        <v>0</v>
      </c>
      <c r="G351" s="308">
        <v>1</v>
      </c>
      <c r="H351" s="295">
        <v>22516.47</v>
      </c>
      <c r="I351" s="295">
        <v>168.79</v>
      </c>
      <c r="J351" s="295">
        <v>0</v>
      </c>
      <c r="K351" s="295">
        <v>22685.26</v>
      </c>
      <c r="L351" s="295">
        <v>170.28</v>
      </c>
      <c r="M351" s="295">
        <v>0</v>
      </c>
      <c r="N351" s="295">
        <v>168.79</v>
      </c>
      <c r="O351" s="295">
        <v>170.28</v>
      </c>
      <c r="P351" s="295">
        <v>0</v>
      </c>
      <c r="Q351" s="295">
        <v>0</v>
      </c>
      <c r="R351" s="295">
        <v>22346.19</v>
      </c>
      <c r="S351" s="295">
        <v>88.72</v>
      </c>
      <c r="T351" s="295">
        <v>198.71</v>
      </c>
      <c r="U351" s="295">
        <v>0</v>
      </c>
      <c r="V351" s="295">
        <v>88.72</v>
      </c>
      <c r="W351" s="295">
        <v>198.71</v>
      </c>
      <c r="X351" s="295">
        <v>0</v>
      </c>
      <c r="Y351" s="295">
        <v>0</v>
      </c>
      <c r="Z351" s="295">
        <v>0</v>
      </c>
      <c r="AA351" s="295">
        <v>8.08</v>
      </c>
      <c r="AB351" s="295">
        <v>0</v>
      </c>
      <c r="AC351" s="295">
        <v>0</v>
      </c>
      <c r="AD351" s="295">
        <v>0</v>
      </c>
      <c r="AE351" s="295">
        <v>0</v>
      </c>
      <c r="AF351" s="295">
        <v>1.86</v>
      </c>
      <c r="AG351" s="295">
        <v>18.850000000000001</v>
      </c>
      <c r="AH351" s="295">
        <v>54.61</v>
      </c>
      <c r="AI351" s="295">
        <v>0</v>
      </c>
      <c r="AJ351" s="295">
        <v>0</v>
      </c>
      <c r="AK351" s="295">
        <v>0</v>
      </c>
      <c r="AL351" s="295">
        <v>42.78</v>
      </c>
      <c r="AM351" s="295">
        <v>0</v>
      </c>
      <c r="AN351" s="295">
        <v>0</v>
      </c>
      <c r="AO351" s="295">
        <v>0</v>
      </c>
      <c r="AP351" s="295">
        <v>0.73</v>
      </c>
      <c r="AQ351" s="295">
        <v>0</v>
      </c>
      <c r="AR351" s="295">
        <v>0</v>
      </c>
      <c r="AS351" s="295">
        <v>0</v>
      </c>
      <c r="AT351" s="295">
        <f t="shared" si="5"/>
        <v>753.41</v>
      </c>
      <c r="AU351" s="295">
        <v>0</v>
      </c>
      <c r="AV351" s="295">
        <v>0</v>
      </c>
      <c r="AW351" s="296">
        <v>87</v>
      </c>
      <c r="AX351" s="296">
        <v>300</v>
      </c>
      <c r="AY351" s="295">
        <v>321000.09999999998</v>
      </c>
      <c r="AZ351" s="295">
        <v>38816.18</v>
      </c>
      <c r="BA351" s="294">
        <v>43.905633000000002</v>
      </c>
      <c r="BB351" s="294">
        <v>25.276150746628598</v>
      </c>
      <c r="BC351" s="294">
        <v>10.59</v>
      </c>
      <c r="BD351" s="294"/>
      <c r="BE351" s="293" t="s">
        <v>4204</v>
      </c>
      <c r="BF351" s="291"/>
      <c r="BG351" s="293" t="s">
        <v>310</v>
      </c>
      <c r="BH351" s="293" t="s">
        <v>184</v>
      </c>
      <c r="BI351" s="293" t="s">
        <v>395</v>
      </c>
      <c r="BJ351" s="293" t="s">
        <v>103</v>
      </c>
      <c r="BK351" s="292" t="s">
        <v>175</v>
      </c>
      <c r="BL351" s="294">
        <v>174995.15912423999</v>
      </c>
      <c r="BM351" s="292" t="s">
        <v>309</v>
      </c>
      <c r="BN351" s="294"/>
      <c r="BO351" s="297">
        <v>38702</v>
      </c>
      <c r="BP351" s="297">
        <v>47833</v>
      </c>
      <c r="BQ351" s="297" t="s">
        <v>1063</v>
      </c>
      <c r="BR351" s="297" t="s">
        <v>4761</v>
      </c>
      <c r="BS351" s="297">
        <v>38702</v>
      </c>
      <c r="BT351" s="297">
        <v>47833</v>
      </c>
      <c r="BU351" s="294">
        <v>0</v>
      </c>
      <c r="BV351" s="294">
        <v>8.08</v>
      </c>
      <c r="BW351" s="294">
        <v>0</v>
      </c>
    </row>
    <row r="352" spans="1:75" s="289" customFormat="1" ht="18.2" customHeight="1" x14ac:dyDescent="0.15">
      <c r="A352" s="298">
        <v>350</v>
      </c>
      <c r="B352" s="299" t="s">
        <v>305</v>
      </c>
      <c r="C352" s="299" t="s">
        <v>306</v>
      </c>
      <c r="D352" s="313">
        <v>45170</v>
      </c>
      <c r="E352" s="300" t="s">
        <v>1454</v>
      </c>
      <c r="F352" s="309">
        <v>99</v>
      </c>
      <c r="G352" s="309">
        <v>98</v>
      </c>
      <c r="H352" s="302">
        <v>8913.66</v>
      </c>
      <c r="I352" s="302">
        <v>4406.09</v>
      </c>
      <c r="J352" s="302">
        <v>0</v>
      </c>
      <c r="K352" s="302">
        <v>13319.75</v>
      </c>
      <c r="L352" s="302">
        <v>67.42</v>
      </c>
      <c r="M352" s="302">
        <v>0</v>
      </c>
      <c r="N352" s="302">
        <v>0</v>
      </c>
      <c r="O352" s="302">
        <v>0</v>
      </c>
      <c r="P352" s="302">
        <v>0</v>
      </c>
      <c r="Q352" s="302">
        <v>0</v>
      </c>
      <c r="R352" s="302">
        <v>13319.75</v>
      </c>
      <c r="S352" s="302">
        <v>9788.18</v>
      </c>
      <c r="T352" s="302">
        <v>78.66</v>
      </c>
      <c r="U352" s="302">
        <v>0</v>
      </c>
      <c r="V352" s="302">
        <v>0</v>
      </c>
      <c r="W352" s="302">
        <v>0</v>
      </c>
      <c r="X352" s="302">
        <v>0</v>
      </c>
      <c r="Y352" s="302">
        <v>0</v>
      </c>
      <c r="Z352" s="302">
        <v>9866.84</v>
      </c>
      <c r="AA352" s="302">
        <v>0</v>
      </c>
      <c r="AB352" s="302">
        <v>0</v>
      </c>
      <c r="AC352" s="302">
        <v>0</v>
      </c>
      <c r="AD352" s="302">
        <v>0</v>
      </c>
      <c r="AE352" s="302">
        <v>0</v>
      </c>
      <c r="AF352" s="302">
        <v>0</v>
      </c>
      <c r="AG352" s="302">
        <v>0</v>
      </c>
      <c r="AH352" s="302">
        <v>0</v>
      </c>
      <c r="AI352" s="302">
        <v>0</v>
      </c>
      <c r="AJ352" s="302">
        <v>0</v>
      </c>
      <c r="AK352" s="302">
        <v>0</v>
      </c>
      <c r="AL352" s="302">
        <v>0</v>
      </c>
      <c r="AM352" s="302">
        <v>0</v>
      </c>
      <c r="AN352" s="302">
        <v>0</v>
      </c>
      <c r="AO352" s="302">
        <v>0</v>
      </c>
      <c r="AP352" s="302">
        <v>0</v>
      </c>
      <c r="AQ352" s="302">
        <v>0</v>
      </c>
      <c r="AR352" s="302">
        <v>0</v>
      </c>
      <c r="AS352" s="302">
        <v>0</v>
      </c>
      <c r="AT352" s="295">
        <f t="shared" si="5"/>
        <v>0</v>
      </c>
      <c r="AU352" s="302">
        <v>4473.51</v>
      </c>
      <c r="AV352" s="302">
        <v>9866.84</v>
      </c>
      <c r="AW352" s="303">
        <v>87</v>
      </c>
      <c r="AX352" s="303">
        <v>300</v>
      </c>
      <c r="AY352" s="302">
        <v>205945.31</v>
      </c>
      <c r="AZ352" s="302">
        <v>15366.95</v>
      </c>
      <c r="BA352" s="301">
        <v>27.092457</v>
      </c>
      <c r="BB352" s="301">
        <v>23.4831735722281</v>
      </c>
      <c r="BC352" s="301">
        <v>10.59</v>
      </c>
      <c r="BD352" s="301"/>
      <c r="BE352" s="300" t="s">
        <v>4204</v>
      </c>
      <c r="BF352" s="298"/>
      <c r="BG352" s="300" t="s">
        <v>310</v>
      </c>
      <c r="BH352" s="300" t="s">
        <v>184</v>
      </c>
      <c r="BI352" s="300" t="s">
        <v>395</v>
      </c>
      <c r="BJ352" s="300" t="s">
        <v>4205</v>
      </c>
      <c r="BK352" s="299" t="s">
        <v>175</v>
      </c>
      <c r="BL352" s="301">
        <v>104308.24094600001</v>
      </c>
      <c r="BM352" s="299" t="s">
        <v>309</v>
      </c>
      <c r="BN352" s="301"/>
      <c r="BO352" s="304">
        <v>38702</v>
      </c>
      <c r="BP352" s="304">
        <v>47833</v>
      </c>
      <c r="BQ352" s="297" t="s">
        <v>4260</v>
      </c>
      <c r="BR352" s="297" t="s">
        <v>4782</v>
      </c>
      <c r="BS352" s="297">
        <v>38702</v>
      </c>
      <c r="BT352" s="297">
        <v>47833</v>
      </c>
      <c r="BU352" s="301">
        <v>3479</v>
      </c>
      <c r="BV352" s="301">
        <v>3.2</v>
      </c>
      <c r="BW352" s="301">
        <v>0</v>
      </c>
    </row>
    <row r="353" spans="1:75" s="289" customFormat="1" ht="18.2" customHeight="1" x14ac:dyDescent="0.15">
      <c r="A353" s="291">
        <v>351</v>
      </c>
      <c r="B353" s="292" t="s">
        <v>305</v>
      </c>
      <c r="C353" s="292" t="s">
        <v>306</v>
      </c>
      <c r="D353" s="312">
        <v>45170</v>
      </c>
      <c r="E353" s="293" t="s">
        <v>1455</v>
      </c>
      <c r="F353" s="308">
        <v>120</v>
      </c>
      <c r="G353" s="308">
        <v>119</v>
      </c>
      <c r="H353" s="295">
        <v>32171.279999999999</v>
      </c>
      <c r="I353" s="295">
        <v>17883.990000000002</v>
      </c>
      <c r="J353" s="295">
        <v>0</v>
      </c>
      <c r="K353" s="295">
        <v>50055.27</v>
      </c>
      <c r="L353" s="295">
        <v>243.37</v>
      </c>
      <c r="M353" s="295">
        <v>0</v>
      </c>
      <c r="N353" s="295">
        <v>0</v>
      </c>
      <c r="O353" s="295">
        <v>0</v>
      </c>
      <c r="P353" s="295">
        <v>0</v>
      </c>
      <c r="Q353" s="295">
        <v>0</v>
      </c>
      <c r="R353" s="295">
        <v>50055.27</v>
      </c>
      <c r="S353" s="295">
        <v>44862.33</v>
      </c>
      <c r="T353" s="295">
        <v>283.91000000000003</v>
      </c>
      <c r="U353" s="295">
        <v>0</v>
      </c>
      <c r="V353" s="295">
        <v>0</v>
      </c>
      <c r="W353" s="295">
        <v>0</v>
      </c>
      <c r="X353" s="295">
        <v>0</v>
      </c>
      <c r="Y353" s="295">
        <v>0</v>
      </c>
      <c r="Z353" s="295">
        <v>45146.239999999998</v>
      </c>
      <c r="AA353" s="295">
        <v>0</v>
      </c>
      <c r="AB353" s="295">
        <v>0</v>
      </c>
      <c r="AC353" s="295">
        <v>0</v>
      </c>
      <c r="AD353" s="295">
        <v>0</v>
      </c>
      <c r="AE353" s="295">
        <v>0</v>
      </c>
      <c r="AF353" s="295">
        <v>0</v>
      </c>
      <c r="AG353" s="295">
        <v>0</v>
      </c>
      <c r="AH353" s="295">
        <v>0</v>
      </c>
      <c r="AI353" s="295">
        <v>0</v>
      </c>
      <c r="AJ353" s="295">
        <v>0</v>
      </c>
      <c r="AK353" s="295">
        <v>0</v>
      </c>
      <c r="AL353" s="295">
        <v>0</v>
      </c>
      <c r="AM353" s="295">
        <v>0</v>
      </c>
      <c r="AN353" s="295">
        <v>0</v>
      </c>
      <c r="AO353" s="295">
        <v>0</v>
      </c>
      <c r="AP353" s="295">
        <v>0</v>
      </c>
      <c r="AQ353" s="295">
        <v>0</v>
      </c>
      <c r="AR353" s="295">
        <v>0</v>
      </c>
      <c r="AS353" s="295">
        <v>0</v>
      </c>
      <c r="AT353" s="295">
        <f t="shared" si="5"/>
        <v>0</v>
      </c>
      <c r="AU353" s="295">
        <v>18127.36</v>
      </c>
      <c r="AV353" s="295">
        <v>45146.239999999998</v>
      </c>
      <c r="AW353" s="296">
        <v>87</v>
      </c>
      <c r="AX353" s="296">
        <v>300</v>
      </c>
      <c r="AY353" s="295">
        <v>282997.59999999998</v>
      </c>
      <c r="AZ353" s="295">
        <v>55467</v>
      </c>
      <c r="BA353" s="294">
        <v>71.120018000000002</v>
      </c>
      <c r="BB353" s="294">
        <v>64.181075295127897</v>
      </c>
      <c r="BC353" s="294">
        <v>10.59</v>
      </c>
      <c r="BD353" s="294"/>
      <c r="BE353" s="293" t="s">
        <v>4204</v>
      </c>
      <c r="BF353" s="291"/>
      <c r="BG353" s="293" t="s">
        <v>312</v>
      </c>
      <c r="BH353" s="293" t="s">
        <v>365</v>
      </c>
      <c r="BI353" s="293" t="s">
        <v>366</v>
      </c>
      <c r="BJ353" s="293" t="s">
        <v>4205</v>
      </c>
      <c r="BK353" s="292" t="s">
        <v>175</v>
      </c>
      <c r="BL353" s="294">
        <v>391987.62467592</v>
      </c>
      <c r="BM353" s="292" t="s">
        <v>309</v>
      </c>
      <c r="BN353" s="294"/>
      <c r="BO353" s="297">
        <v>38695</v>
      </c>
      <c r="BP353" s="297">
        <v>47826</v>
      </c>
      <c r="BQ353" s="297" t="s">
        <v>936</v>
      </c>
      <c r="BR353" s="297" t="s">
        <v>4769</v>
      </c>
      <c r="BS353" s="297">
        <v>38695</v>
      </c>
      <c r="BT353" s="297">
        <v>47826</v>
      </c>
      <c r="BU353" s="294">
        <v>13121.26</v>
      </c>
      <c r="BV353" s="294">
        <v>11.54</v>
      </c>
      <c r="BW353" s="294">
        <v>0</v>
      </c>
    </row>
    <row r="354" spans="1:75" s="289" customFormat="1" ht="18.2" customHeight="1" x14ac:dyDescent="0.15">
      <c r="A354" s="298">
        <v>352</v>
      </c>
      <c r="B354" s="299" t="s">
        <v>305</v>
      </c>
      <c r="C354" s="299" t="s">
        <v>306</v>
      </c>
      <c r="D354" s="313">
        <v>45170</v>
      </c>
      <c r="E354" s="300" t="s">
        <v>1456</v>
      </c>
      <c r="F354" s="309">
        <v>160</v>
      </c>
      <c r="G354" s="309">
        <v>159</v>
      </c>
      <c r="H354" s="302">
        <v>12720.46</v>
      </c>
      <c r="I354" s="302">
        <v>8206.6</v>
      </c>
      <c r="J354" s="302">
        <v>0</v>
      </c>
      <c r="K354" s="302">
        <v>20927.060000000001</v>
      </c>
      <c r="L354" s="302">
        <v>96.22</v>
      </c>
      <c r="M354" s="302">
        <v>0</v>
      </c>
      <c r="N354" s="302">
        <v>0</v>
      </c>
      <c r="O354" s="302">
        <v>0</v>
      </c>
      <c r="P354" s="302">
        <v>0</v>
      </c>
      <c r="Q354" s="302">
        <v>0</v>
      </c>
      <c r="R354" s="302">
        <v>20927.060000000001</v>
      </c>
      <c r="S354" s="302">
        <v>24941.71</v>
      </c>
      <c r="T354" s="302">
        <v>112.26</v>
      </c>
      <c r="U354" s="302">
        <v>0</v>
      </c>
      <c r="V354" s="302">
        <v>0</v>
      </c>
      <c r="W354" s="302">
        <v>0</v>
      </c>
      <c r="X354" s="302">
        <v>0</v>
      </c>
      <c r="Y354" s="302">
        <v>0</v>
      </c>
      <c r="Z354" s="302">
        <v>25053.97</v>
      </c>
      <c r="AA354" s="302">
        <v>0</v>
      </c>
      <c r="AB354" s="302">
        <v>0</v>
      </c>
      <c r="AC354" s="302">
        <v>0</v>
      </c>
      <c r="AD354" s="302">
        <v>0</v>
      </c>
      <c r="AE354" s="302">
        <v>0</v>
      </c>
      <c r="AF354" s="302">
        <v>0</v>
      </c>
      <c r="AG354" s="302">
        <v>0</v>
      </c>
      <c r="AH354" s="302">
        <v>0</v>
      </c>
      <c r="AI354" s="302">
        <v>0</v>
      </c>
      <c r="AJ354" s="302">
        <v>0</v>
      </c>
      <c r="AK354" s="302">
        <v>0</v>
      </c>
      <c r="AL354" s="302">
        <v>0</v>
      </c>
      <c r="AM354" s="302">
        <v>0</v>
      </c>
      <c r="AN354" s="302">
        <v>0</v>
      </c>
      <c r="AO354" s="302">
        <v>0</v>
      </c>
      <c r="AP354" s="302">
        <v>0</v>
      </c>
      <c r="AQ354" s="302">
        <v>0</v>
      </c>
      <c r="AR354" s="302">
        <v>0</v>
      </c>
      <c r="AS354" s="302">
        <v>0</v>
      </c>
      <c r="AT354" s="295">
        <f t="shared" si="5"/>
        <v>0</v>
      </c>
      <c r="AU354" s="302">
        <v>8302.82</v>
      </c>
      <c r="AV354" s="302">
        <v>25053.97</v>
      </c>
      <c r="AW354" s="303">
        <v>87</v>
      </c>
      <c r="AX354" s="303">
        <v>300</v>
      </c>
      <c r="AY354" s="302">
        <v>292398.15000000002</v>
      </c>
      <c r="AZ354" s="302">
        <v>21931.040000000001</v>
      </c>
      <c r="BA354" s="301">
        <v>27.233108000000001</v>
      </c>
      <c r="BB354" s="301">
        <v>25.986404890168501</v>
      </c>
      <c r="BC354" s="301">
        <v>10.59</v>
      </c>
      <c r="BD354" s="301"/>
      <c r="BE354" s="300" t="s">
        <v>4204</v>
      </c>
      <c r="BF354" s="298"/>
      <c r="BG354" s="300" t="s">
        <v>312</v>
      </c>
      <c r="BH354" s="300" t="s">
        <v>189</v>
      </c>
      <c r="BI354" s="300" t="s">
        <v>323</v>
      </c>
      <c r="BJ354" s="300" t="s">
        <v>4205</v>
      </c>
      <c r="BK354" s="299" t="s">
        <v>175</v>
      </c>
      <c r="BL354" s="301">
        <v>163881.81585776</v>
      </c>
      <c r="BM354" s="299" t="s">
        <v>309</v>
      </c>
      <c r="BN354" s="301"/>
      <c r="BO354" s="304">
        <v>38702</v>
      </c>
      <c r="BP354" s="304">
        <v>47833</v>
      </c>
      <c r="BQ354" s="297" t="s">
        <v>948</v>
      </c>
      <c r="BR354" s="297" t="s">
        <v>4772</v>
      </c>
      <c r="BS354" s="297">
        <v>38702</v>
      </c>
      <c r="BT354" s="297">
        <v>47833</v>
      </c>
      <c r="BU354" s="301">
        <v>8091.76</v>
      </c>
      <c r="BV354" s="301">
        <v>4.55</v>
      </c>
      <c r="BW354" s="301">
        <v>0</v>
      </c>
    </row>
    <row r="355" spans="1:75" s="289" customFormat="1" ht="18.2" customHeight="1" x14ac:dyDescent="0.15">
      <c r="A355" s="291">
        <v>353</v>
      </c>
      <c r="B355" s="292" t="s">
        <v>305</v>
      </c>
      <c r="C355" s="292" t="s">
        <v>306</v>
      </c>
      <c r="D355" s="312">
        <v>45170</v>
      </c>
      <c r="E355" s="293" t="s">
        <v>1457</v>
      </c>
      <c r="F355" s="308">
        <v>157</v>
      </c>
      <c r="G355" s="308">
        <v>156</v>
      </c>
      <c r="H355" s="295">
        <v>19889.990000000002</v>
      </c>
      <c r="I355" s="295">
        <v>12715.67</v>
      </c>
      <c r="J355" s="295">
        <v>0</v>
      </c>
      <c r="K355" s="295">
        <v>32605.66</v>
      </c>
      <c r="L355" s="295">
        <v>150.41</v>
      </c>
      <c r="M355" s="295">
        <v>0</v>
      </c>
      <c r="N355" s="295">
        <v>0</v>
      </c>
      <c r="O355" s="295">
        <v>0</v>
      </c>
      <c r="P355" s="295">
        <v>0</v>
      </c>
      <c r="Q355" s="295">
        <v>0</v>
      </c>
      <c r="R355" s="295">
        <v>32605.66</v>
      </c>
      <c r="S355" s="295">
        <v>38130.959999999999</v>
      </c>
      <c r="T355" s="295">
        <v>175.53</v>
      </c>
      <c r="U355" s="295">
        <v>0</v>
      </c>
      <c r="V355" s="295">
        <v>0</v>
      </c>
      <c r="W355" s="295">
        <v>0</v>
      </c>
      <c r="X355" s="295">
        <v>0</v>
      </c>
      <c r="Y355" s="295">
        <v>0</v>
      </c>
      <c r="Z355" s="295">
        <v>38306.49</v>
      </c>
      <c r="AA355" s="295">
        <v>0</v>
      </c>
      <c r="AB355" s="295">
        <v>0</v>
      </c>
      <c r="AC355" s="295">
        <v>0</v>
      </c>
      <c r="AD355" s="295">
        <v>0</v>
      </c>
      <c r="AE355" s="295">
        <v>0</v>
      </c>
      <c r="AF355" s="295">
        <v>0</v>
      </c>
      <c r="AG355" s="295">
        <v>0</v>
      </c>
      <c r="AH355" s="295">
        <v>0</v>
      </c>
      <c r="AI355" s="295">
        <v>0</v>
      </c>
      <c r="AJ355" s="295">
        <v>0</v>
      </c>
      <c r="AK355" s="295">
        <v>0</v>
      </c>
      <c r="AL355" s="295">
        <v>0</v>
      </c>
      <c r="AM355" s="295">
        <v>0</v>
      </c>
      <c r="AN355" s="295">
        <v>0</v>
      </c>
      <c r="AO355" s="295">
        <v>0</v>
      </c>
      <c r="AP355" s="295">
        <v>0</v>
      </c>
      <c r="AQ355" s="295">
        <v>0</v>
      </c>
      <c r="AR355" s="295">
        <v>0</v>
      </c>
      <c r="AS355" s="295">
        <v>0</v>
      </c>
      <c r="AT355" s="295">
        <f t="shared" si="5"/>
        <v>0</v>
      </c>
      <c r="AU355" s="295">
        <v>12866.08</v>
      </c>
      <c r="AV355" s="295">
        <v>38306.49</v>
      </c>
      <c r="AW355" s="296">
        <v>87</v>
      </c>
      <c r="AX355" s="296">
        <v>300</v>
      </c>
      <c r="AY355" s="295">
        <v>249001.75</v>
      </c>
      <c r="AZ355" s="295">
        <v>34287.599999999999</v>
      </c>
      <c r="BA355" s="294">
        <v>50.003500000000003</v>
      </c>
      <c r="BB355" s="294">
        <v>47.550634042919299</v>
      </c>
      <c r="BC355" s="294">
        <v>10.59</v>
      </c>
      <c r="BD355" s="294"/>
      <c r="BE355" s="293" t="s">
        <v>4204</v>
      </c>
      <c r="BF355" s="291"/>
      <c r="BG355" s="293" t="s">
        <v>320</v>
      </c>
      <c r="BH355" s="293" t="s">
        <v>197</v>
      </c>
      <c r="BI355" s="293" t="s">
        <v>373</v>
      </c>
      <c r="BJ355" s="293" t="s">
        <v>4205</v>
      </c>
      <c r="BK355" s="292" t="s">
        <v>175</v>
      </c>
      <c r="BL355" s="294">
        <v>255338.05360335999</v>
      </c>
      <c r="BM355" s="292" t="s">
        <v>309</v>
      </c>
      <c r="BN355" s="294"/>
      <c r="BO355" s="297">
        <v>38706</v>
      </c>
      <c r="BP355" s="297">
        <v>47837</v>
      </c>
      <c r="BQ355" s="297" t="s">
        <v>946</v>
      </c>
      <c r="BR355" s="297" t="s">
        <v>4775</v>
      </c>
      <c r="BS355" s="297">
        <v>38706</v>
      </c>
      <c r="BT355" s="297">
        <v>47837</v>
      </c>
      <c r="BU355" s="294">
        <v>11084.7</v>
      </c>
      <c r="BV355" s="294">
        <v>7.13</v>
      </c>
      <c r="BW355" s="294">
        <v>0</v>
      </c>
    </row>
    <row r="356" spans="1:75" s="289" customFormat="1" ht="18.2" customHeight="1" x14ac:dyDescent="0.15">
      <c r="A356" s="298">
        <v>354</v>
      </c>
      <c r="B356" s="299" t="s">
        <v>305</v>
      </c>
      <c r="C356" s="299" t="s">
        <v>306</v>
      </c>
      <c r="D356" s="313">
        <v>45170</v>
      </c>
      <c r="E356" s="300" t="s">
        <v>1458</v>
      </c>
      <c r="F356" s="309">
        <v>95</v>
      </c>
      <c r="G356" s="309">
        <v>94</v>
      </c>
      <c r="H356" s="302">
        <v>8594.7999999999993</v>
      </c>
      <c r="I356" s="302">
        <v>11210.23</v>
      </c>
      <c r="J356" s="302">
        <v>0</v>
      </c>
      <c r="K356" s="302">
        <v>19805.03</v>
      </c>
      <c r="L356" s="302">
        <v>175.98</v>
      </c>
      <c r="M356" s="302">
        <v>0</v>
      </c>
      <c r="N356" s="302">
        <v>0</v>
      </c>
      <c r="O356" s="302">
        <v>0</v>
      </c>
      <c r="P356" s="302">
        <v>0</v>
      </c>
      <c r="Q356" s="302">
        <v>0</v>
      </c>
      <c r="R356" s="302">
        <v>19805.03</v>
      </c>
      <c r="S356" s="302">
        <v>12461.79</v>
      </c>
      <c r="T356" s="302">
        <v>75.849999999999994</v>
      </c>
      <c r="U356" s="302">
        <v>0</v>
      </c>
      <c r="V356" s="302">
        <v>0</v>
      </c>
      <c r="W356" s="302">
        <v>0</v>
      </c>
      <c r="X356" s="302">
        <v>0</v>
      </c>
      <c r="Y356" s="302">
        <v>0</v>
      </c>
      <c r="Z356" s="302">
        <v>12537.64</v>
      </c>
      <c r="AA356" s="302">
        <v>0</v>
      </c>
      <c r="AB356" s="302">
        <v>0</v>
      </c>
      <c r="AC356" s="302">
        <v>0</v>
      </c>
      <c r="AD356" s="302">
        <v>0</v>
      </c>
      <c r="AE356" s="302">
        <v>0</v>
      </c>
      <c r="AF356" s="302">
        <v>0</v>
      </c>
      <c r="AG356" s="302">
        <v>0</v>
      </c>
      <c r="AH356" s="302">
        <v>0</v>
      </c>
      <c r="AI356" s="302">
        <v>0</v>
      </c>
      <c r="AJ356" s="302">
        <v>0</v>
      </c>
      <c r="AK356" s="302">
        <v>0</v>
      </c>
      <c r="AL356" s="302">
        <v>0</v>
      </c>
      <c r="AM356" s="302">
        <v>0</v>
      </c>
      <c r="AN356" s="302">
        <v>0</v>
      </c>
      <c r="AO356" s="302">
        <v>0</v>
      </c>
      <c r="AP356" s="302">
        <v>0</v>
      </c>
      <c r="AQ356" s="302">
        <v>0</v>
      </c>
      <c r="AR356" s="302">
        <v>0</v>
      </c>
      <c r="AS356" s="302">
        <v>0</v>
      </c>
      <c r="AT356" s="295">
        <f t="shared" si="5"/>
        <v>0</v>
      </c>
      <c r="AU356" s="302">
        <v>11386.21</v>
      </c>
      <c r="AV356" s="302">
        <v>12537.64</v>
      </c>
      <c r="AW356" s="303">
        <v>87</v>
      </c>
      <c r="AX356" s="303">
        <v>300</v>
      </c>
      <c r="AY356" s="302">
        <v>249001.75</v>
      </c>
      <c r="AZ356" s="302">
        <v>26491.67</v>
      </c>
      <c r="BA356" s="301">
        <v>38.634264999999999</v>
      </c>
      <c r="BB356" s="301">
        <v>28.882768710049199</v>
      </c>
      <c r="BC356" s="301">
        <v>10.59</v>
      </c>
      <c r="BD356" s="301"/>
      <c r="BE356" s="300" t="s">
        <v>4204</v>
      </c>
      <c r="BF356" s="298"/>
      <c r="BG356" s="300" t="s">
        <v>320</v>
      </c>
      <c r="BH356" s="300" t="s">
        <v>197</v>
      </c>
      <c r="BI356" s="300" t="s">
        <v>373</v>
      </c>
      <c r="BJ356" s="300" t="s">
        <v>4205</v>
      </c>
      <c r="BK356" s="299" t="s">
        <v>175</v>
      </c>
      <c r="BL356" s="301">
        <v>155095.09121288001</v>
      </c>
      <c r="BM356" s="299" t="s">
        <v>309</v>
      </c>
      <c r="BN356" s="301"/>
      <c r="BO356" s="304">
        <v>38706</v>
      </c>
      <c r="BP356" s="304">
        <v>47837</v>
      </c>
      <c r="BQ356" s="297" t="s">
        <v>963</v>
      </c>
      <c r="BR356" s="297" t="s">
        <v>4810</v>
      </c>
      <c r="BS356" s="297">
        <v>38706</v>
      </c>
      <c r="BT356" s="297">
        <v>47837</v>
      </c>
      <c r="BU356" s="301">
        <v>5350.44</v>
      </c>
      <c r="BV356" s="301">
        <v>5.51</v>
      </c>
      <c r="BW356" s="301">
        <v>0</v>
      </c>
    </row>
    <row r="357" spans="1:75" s="289" customFormat="1" ht="18.2" customHeight="1" x14ac:dyDescent="0.15">
      <c r="A357" s="291">
        <v>355</v>
      </c>
      <c r="B357" s="292" t="s">
        <v>305</v>
      </c>
      <c r="C357" s="292" t="s">
        <v>306</v>
      </c>
      <c r="D357" s="312">
        <v>45170</v>
      </c>
      <c r="E357" s="293" t="s">
        <v>1459</v>
      </c>
      <c r="F357" s="308">
        <v>0</v>
      </c>
      <c r="G357" s="308">
        <v>0</v>
      </c>
      <c r="H357" s="295">
        <v>17257.97</v>
      </c>
      <c r="I357" s="295">
        <v>0</v>
      </c>
      <c r="J357" s="295">
        <v>0</v>
      </c>
      <c r="K357" s="295">
        <v>17257.97</v>
      </c>
      <c r="L357" s="295">
        <v>130.55000000000001</v>
      </c>
      <c r="M357" s="295">
        <v>0</v>
      </c>
      <c r="N357" s="295">
        <v>0</v>
      </c>
      <c r="O357" s="295">
        <v>130.55000000000001</v>
      </c>
      <c r="P357" s="295">
        <v>0</v>
      </c>
      <c r="Q357" s="295">
        <v>0</v>
      </c>
      <c r="R357" s="295">
        <v>17127.419999999998</v>
      </c>
      <c r="S357" s="295">
        <v>0</v>
      </c>
      <c r="T357" s="295">
        <v>152.30000000000001</v>
      </c>
      <c r="U357" s="295">
        <v>0</v>
      </c>
      <c r="V357" s="295">
        <v>0</v>
      </c>
      <c r="W357" s="295">
        <v>152.30000000000001</v>
      </c>
      <c r="X357" s="295">
        <v>0</v>
      </c>
      <c r="Y357" s="295">
        <v>0</v>
      </c>
      <c r="Z357" s="295">
        <v>0</v>
      </c>
      <c r="AA357" s="295">
        <v>6.19</v>
      </c>
      <c r="AB357" s="295">
        <v>0</v>
      </c>
      <c r="AC357" s="295">
        <v>0</v>
      </c>
      <c r="AD357" s="295">
        <v>0</v>
      </c>
      <c r="AE357" s="295">
        <v>0</v>
      </c>
      <c r="AF357" s="295">
        <v>-8.76</v>
      </c>
      <c r="AG357" s="295">
        <v>14.45</v>
      </c>
      <c r="AH357" s="295">
        <v>41.98</v>
      </c>
      <c r="AI357" s="295">
        <v>0</v>
      </c>
      <c r="AJ357" s="295">
        <v>0</v>
      </c>
      <c r="AK357" s="295">
        <v>0</v>
      </c>
      <c r="AL357" s="295">
        <v>0</v>
      </c>
      <c r="AM357" s="295">
        <v>0</v>
      </c>
      <c r="AN357" s="295">
        <v>0</v>
      </c>
      <c r="AO357" s="295">
        <v>0</v>
      </c>
      <c r="AP357" s="295">
        <v>7.0000000000000007E-2</v>
      </c>
      <c r="AQ357" s="295">
        <v>0</v>
      </c>
      <c r="AR357" s="295">
        <v>0.04</v>
      </c>
      <c r="AS357" s="295">
        <v>0</v>
      </c>
      <c r="AT357" s="295">
        <f t="shared" si="5"/>
        <v>336.74</v>
      </c>
      <c r="AU357" s="295">
        <v>0</v>
      </c>
      <c r="AV357" s="295">
        <v>0</v>
      </c>
      <c r="AW357" s="296">
        <v>87</v>
      </c>
      <c r="AX357" s="296">
        <v>300</v>
      </c>
      <c r="AY357" s="295">
        <v>249001.75</v>
      </c>
      <c r="AZ357" s="295">
        <v>29754.3</v>
      </c>
      <c r="BA357" s="294">
        <v>43.392338000000002</v>
      </c>
      <c r="BB357" s="294">
        <v>24.977861946272</v>
      </c>
      <c r="BC357" s="294">
        <v>10.59</v>
      </c>
      <c r="BD357" s="294"/>
      <c r="BE357" s="293" t="s">
        <v>4204</v>
      </c>
      <c r="BF357" s="291"/>
      <c r="BG357" s="293" t="s">
        <v>320</v>
      </c>
      <c r="BH357" s="293" t="s">
        <v>197</v>
      </c>
      <c r="BI357" s="293" t="s">
        <v>373</v>
      </c>
      <c r="BJ357" s="293" t="s">
        <v>103</v>
      </c>
      <c r="BK357" s="292" t="s">
        <v>175</v>
      </c>
      <c r="BL357" s="294">
        <v>134126.47025232</v>
      </c>
      <c r="BM357" s="292" t="s">
        <v>309</v>
      </c>
      <c r="BN357" s="294"/>
      <c r="BO357" s="297">
        <v>38706</v>
      </c>
      <c r="BP357" s="297">
        <v>47837</v>
      </c>
      <c r="BQ357" s="297" t="s">
        <v>4757</v>
      </c>
      <c r="BR357" s="297" t="s">
        <v>4764</v>
      </c>
      <c r="BS357" s="297">
        <v>38706</v>
      </c>
      <c r="BT357" s="297">
        <v>47837</v>
      </c>
      <c r="BU357" s="294">
        <v>0</v>
      </c>
      <c r="BV357" s="294">
        <v>6.19</v>
      </c>
      <c r="BW357" s="294">
        <v>0</v>
      </c>
    </row>
    <row r="358" spans="1:75" s="289" customFormat="1" ht="18.2" customHeight="1" x14ac:dyDescent="0.15">
      <c r="A358" s="298">
        <v>356</v>
      </c>
      <c r="B358" s="299" t="s">
        <v>305</v>
      </c>
      <c r="C358" s="299" t="s">
        <v>306</v>
      </c>
      <c r="D358" s="313">
        <v>45170</v>
      </c>
      <c r="E358" s="300" t="s">
        <v>1460</v>
      </c>
      <c r="F358" s="309">
        <v>186</v>
      </c>
      <c r="G358" s="309">
        <v>185</v>
      </c>
      <c r="H358" s="302">
        <v>42895.47</v>
      </c>
      <c r="I358" s="302">
        <v>29526.71</v>
      </c>
      <c r="J358" s="302">
        <v>0</v>
      </c>
      <c r="K358" s="302">
        <v>72422.179999999993</v>
      </c>
      <c r="L358" s="302">
        <v>324.43</v>
      </c>
      <c r="M358" s="302">
        <v>0</v>
      </c>
      <c r="N358" s="302">
        <v>0</v>
      </c>
      <c r="O358" s="302">
        <v>0</v>
      </c>
      <c r="P358" s="302">
        <v>0</v>
      </c>
      <c r="Q358" s="302">
        <v>0</v>
      </c>
      <c r="R358" s="302">
        <v>72422.179999999993</v>
      </c>
      <c r="S358" s="302">
        <v>100524.6</v>
      </c>
      <c r="T358" s="302">
        <v>378.55</v>
      </c>
      <c r="U358" s="302">
        <v>0</v>
      </c>
      <c r="V358" s="302">
        <v>0</v>
      </c>
      <c r="W358" s="302">
        <v>0</v>
      </c>
      <c r="X358" s="302">
        <v>0</v>
      </c>
      <c r="Y358" s="302">
        <v>0</v>
      </c>
      <c r="Z358" s="302">
        <v>100903.15</v>
      </c>
      <c r="AA358" s="302">
        <v>0</v>
      </c>
      <c r="AB358" s="302">
        <v>0</v>
      </c>
      <c r="AC358" s="302">
        <v>0</v>
      </c>
      <c r="AD358" s="302">
        <v>0</v>
      </c>
      <c r="AE358" s="302">
        <v>0</v>
      </c>
      <c r="AF358" s="302">
        <v>0</v>
      </c>
      <c r="AG358" s="302">
        <v>0</v>
      </c>
      <c r="AH358" s="302">
        <v>0</v>
      </c>
      <c r="AI358" s="302">
        <v>0</v>
      </c>
      <c r="AJ358" s="302">
        <v>0</v>
      </c>
      <c r="AK358" s="302">
        <v>0</v>
      </c>
      <c r="AL358" s="302">
        <v>0</v>
      </c>
      <c r="AM358" s="302">
        <v>0</v>
      </c>
      <c r="AN358" s="302">
        <v>0</v>
      </c>
      <c r="AO358" s="302">
        <v>0</v>
      </c>
      <c r="AP358" s="302">
        <v>0</v>
      </c>
      <c r="AQ358" s="302">
        <v>0</v>
      </c>
      <c r="AR358" s="302">
        <v>0</v>
      </c>
      <c r="AS358" s="302">
        <v>0</v>
      </c>
      <c r="AT358" s="295">
        <f t="shared" si="5"/>
        <v>0</v>
      </c>
      <c r="AU358" s="302">
        <v>29851.14</v>
      </c>
      <c r="AV358" s="302">
        <v>100903.15</v>
      </c>
      <c r="AW358" s="303">
        <v>87</v>
      </c>
      <c r="AX358" s="303">
        <v>300</v>
      </c>
      <c r="AY358" s="302">
        <v>372001.91</v>
      </c>
      <c r="AZ358" s="302">
        <v>73950.25</v>
      </c>
      <c r="BA358" s="301">
        <v>72.189406000000005</v>
      </c>
      <c r="BB358" s="301">
        <v>70.697721176400094</v>
      </c>
      <c r="BC358" s="301">
        <v>10.59</v>
      </c>
      <c r="BD358" s="301"/>
      <c r="BE358" s="300" t="s">
        <v>4204</v>
      </c>
      <c r="BF358" s="298"/>
      <c r="BG358" s="300" t="s">
        <v>312</v>
      </c>
      <c r="BH358" s="300" t="s">
        <v>199</v>
      </c>
      <c r="BI358" s="300" t="s">
        <v>357</v>
      </c>
      <c r="BJ358" s="300" t="s">
        <v>4205</v>
      </c>
      <c r="BK358" s="299" t="s">
        <v>175</v>
      </c>
      <c r="BL358" s="301">
        <v>567145.04410927999</v>
      </c>
      <c r="BM358" s="299" t="s">
        <v>309</v>
      </c>
      <c r="BN358" s="301"/>
      <c r="BO358" s="304">
        <v>38707</v>
      </c>
      <c r="BP358" s="304">
        <v>47838</v>
      </c>
      <c r="BQ358" s="297" t="s">
        <v>4514</v>
      </c>
      <c r="BR358" s="297" t="s">
        <v>4816</v>
      </c>
      <c r="BS358" s="297">
        <v>38707</v>
      </c>
      <c r="BT358" s="297">
        <v>47838</v>
      </c>
      <c r="BU358" s="301">
        <v>26735.29</v>
      </c>
      <c r="BV358" s="301">
        <v>15.39</v>
      </c>
      <c r="BW358" s="301">
        <v>0</v>
      </c>
    </row>
    <row r="359" spans="1:75" s="289" customFormat="1" ht="18.2" customHeight="1" x14ac:dyDescent="0.15">
      <c r="A359" s="291">
        <v>357</v>
      </c>
      <c r="B359" s="292" t="s">
        <v>305</v>
      </c>
      <c r="C359" s="292" t="s">
        <v>306</v>
      </c>
      <c r="D359" s="312">
        <v>45170</v>
      </c>
      <c r="E359" s="293" t="s">
        <v>1461</v>
      </c>
      <c r="F359" s="308">
        <v>141</v>
      </c>
      <c r="G359" s="308">
        <v>140</v>
      </c>
      <c r="H359" s="295">
        <v>8784.75</v>
      </c>
      <c r="I359" s="295">
        <v>5331</v>
      </c>
      <c r="J359" s="295">
        <v>0</v>
      </c>
      <c r="K359" s="295">
        <v>14115.75</v>
      </c>
      <c r="L359" s="295">
        <v>66.47</v>
      </c>
      <c r="M359" s="295">
        <v>0</v>
      </c>
      <c r="N359" s="295">
        <v>0</v>
      </c>
      <c r="O359" s="295">
        <v>0</v>
      </c>
      <c r="P359" s="295">
        <v>0</v>
      </c>
      <c r="Q359" s="295">
        <v>0</v>
      </c>
      <c r="R359" s="295">
        <v>14115.75</v>
      </c>
      <c r="S359" s="295">
        <v>14829</v>
      </c>
      <c r="T359" s="295">
        <v>77.53</v>
      </c>
      <c r="U359" s="295">
        <v>0</v>
      </c>
      <c r="V359" s="295">
        <v>0</v>
      </c>
      <c r="W359" s="295">
        <v>0</v>
      </c>
      <c r="X359" s="295">
        <v>0</v>
      </c>
      <c r="Y359" s="295">
        <v>0</v>
      </c>
      <c r="Z359" s="295">
        <v>14906.53</v>
      </c>
      <c r="AA359" s="295">
        <v>0</v>
      </c>
      <c r="AB359" s="295">
        <v>0</v>
      </c>
      <c r="AC359" s="295">
        <v>0</v>
      </c>
      <c r="AD359" s="295">
        <v>0</v>
      </c>
      <c r="AE359" s="295">
        <v>0</v>
      </c>
      <c r="AF359" s="295">
        <v>0</v>
      </c>
      <c r="AG359" s="295">
        <v>0</v>
      </c>
      <c r="AH359" s="295">
        <v>0</v>
      </c>
      <c r="AI359" s="295">
        <v>0</v>
      </c>
      <c r="AJ359" s="295">
        <v>0</v>
      </c>
      <c r="AK359" s="295">
        <v>0</v>
      </c>
      <c r="AL359" s="295">
        <v>0</v>
      </c>
      <c r="AM359" s="295">
        <v>0</v>
      </c>
      <c r="AN359" s="295">
        <v>0</v>
      </c>
      <c r="AO359" s="295">
        <v>0</v>
      </c>
      <c r="AP359" s="295">
        <v>0</v>
      </c>
      <c r="AQ359" s="295">
        <v>0</v>
      </c>
      <c r="AR359" s="295">
        <v>0</v>
      </c>
      <c r="AS359" s="295">
        <v>0</v>
      </c>
      <c r="AT359" s="295">
        <f t="shared" si="5"/>
        <v>0</v>
      </c>
      <c r="AU359" s="295">
        <v>5397.47</v>
      </c>
      <c r="AV359" s="295">
        <v>14906.53</v>
      </c>
      <c r="AW359" s="296">
        <v>87</v>
      </c>
      <c r="AX359" s="296">
        <v>300</v>
      </c>
      <c r="AY359" s="295">
        <v>199001.79</v>
      </c>
      <c r="AZ359" s="295">
        <v>15147.82</v>
      </c>
      <c r="BA359" s="294">
        <v>27.643015999999999</v>
      </c>
      <c r="BB359" s="294">
        <v>25.759607857896398</v>
      </c>
      <c r="BC359" s="294">
        <v>10.59</v>
      </c>
      <c r="BD359" s="294"/>
      <c r="BE359" s="293" t="s">
        <v>4204</v>
      </c>
      <c r="BF359" s="291"/>
      <c r="BG359" s="293" t="s">
        <v>344</v>
      </c>
      <c r="BH359" s="293" t="s">
        <v>213</v>
      </c>
      <c r="BI359" s="293" t="s">
        <v>345</v>
      </c>
      <c r="BJ359" s="293" t="s">
        <v>4205</v>
      </c>
      <c r="BK359" s="292" t="s">
        <v>175</v>
      </c>
      <c r="BL359" s="294">
        <v>110541.793362</v>
      </c>
      <c r="BM359" s="292" t="s">
        <v>309</v>
      </c>
      <c r="BN359" s="294"/>
      <c r="BO359" s="297">
        <v>38708</v>
      </c>
      <c r="BP359" s="297">
        <v>47839</v>
      </c>
      <c r="BQ359" s="297" t="s">
        <v>955</v>
      </c>
      <c r="BR359" s="297" t="s">
        <v>4778</v>
      </c>
      <c r="BS359" s="297">
        <v>38708</v>
      </c>
      <c r="BT359" s="297">
        <v>47839</v>
      </c>
      <c r="BU359" s="294">
        <v>4909.55</v>
      </c>
      <c r="BV359" s="294">
        <v>3.15</v>
      </c>
      <c r="BW359" s="294">
        <v>0</v>
      </c>
    </row>
    <row r="360" spans="1:75" s="289" customFormat="1" ht="18.2" customHeight="1" x14ac:dyDescent="0.15">
      <c r="A360" s="298">
        <v>358</v>
      </c>
      <c r="B360" s="299" t="s">
        <v>305</v>
      </c>
      <c r="C360" s="299" t="s">
        <v>306</v>
      </c>
      <c r="D360" s="313">
        <v>45170</v>
      </c>
      <c r="E360" s="300" t="s">
        <v>1462</v>
      </c>
      <c r="F360" s="309">
        <v>0</v>
      </c>
      <c r="G360" s="309">
        <v>0</v>
      </c>
      <c r="H360" s="302">
        <v>26830.83</v>
      </c>
      <c r="I360" s="302">
        <v>0</v>
      </c>
      <c r="J360" s="302">
        <v>0</v>
      </c>
      <c r="K360" s="302">
        <v>26830.83</v>
      </c>
      <c r="L360" s="302">
        <v>202.99</v>
      </c>
      <c r="M360" s="302">
        <v>0</v>
      </c>
      <c r="N360" s="302">
        <v>0</v>
      </c>
      <c r="O360" s="302">
        <v>202.99</v>
      </c>
      <c r="P360" s="302">
        <v>0</v>
      </c>
      <c r="Q360" s="302">
        <v>0</v>
      </c>
      <c r="R360" s="302">
        <v>26627.84</v>
      </c>
      <c r="S360" s="302">
        <v>0</v>
      </c>
      <c r="T360" s="302">
        <v>236.78</v>
      </c>
      <c r="U360" s="302">
        <v>0</v>
      </c>
      <c r="V360" s="302">
        <v>0</v>
      </c>
      <c r="W360" s="302">
        <v>236.78</v>
      </c>
      <c r="X360" s="302">
        <v>0</v>
      </c>
      <c r="Y360" s="302">
        <v>0</v>
      </c>
      <c r="Z360" s="302">
        <v>0</v>
      </c>
      <c r="AA360" s="302">
        <v>9.6300000000000008</v>
      </c>
      <c r="AB360" s="302">
        <v>0</v>
      </c>
      <c r="AC360" s="302">
        <v>0</v>
      </c>
      <c r="AD360" s="302">
        <v>0</v>
      </c>
      <c r="AE360" s="302">
        <v>0</v>
      </c>
      <c r="AF360" s="302">
        <v>-12.7</v>
      </c>
      <c r="AG360" s="302">
        <v>22.47</v>
      </c>
      <c r="AH360" s="302">
        <v>62.74</v>
      </c>
      <c r="AI360" s="302">
        <v>0</v>
      </c>
      <c r="AJ360" s="302">
        <v>0</v>
      </c>
      <c r="AK360" s="302">
        <v>0</v>
      </c>
      <c r="AL360" s="302">
        <v>0</v>
      </c>
      <c r="AM360" s="302">
        <v>0</v>
      </c>
      <c r="AN360" s="302">
        <v>0</v>
      </c>
      <c r="AO360" s="302">
        <v>0</v>
      </c>
      <c r="AP360" s="302">
        <v>510.78</v>
      </c>
      <c r="AQ360" s="302">
        <v>0</v>
      </c>
      <c r="AR360" s="302">
        <v>521.91</v>
      </c>
      <c r="AS360" s="302">
        <v>0</v>
      </c>
      <c r="AT360" s="295">
        <f t="shared" si="5"/>
        <v>510.78000000000003</v>
      </c>
      <c r="AU360" s="302">
        <v>0</v>
      </c>
      <c r="AV360" s="302">
        <v>0</v>
      </c>
      <c r="AW360" s="303">
        <v>87</v>
      </c>
      <c r="AX360" s="303">
        <v>300</v>
      </c>
      <c r="AY360" s="302">
        <v>324900.43</v>
      </c>
      <c r="AZ360" s="302">
        <v>46261.21</v>
      </c>
      <c r="BA360" s="301">
        <v>51.708145999999999</v>
      </c>
      <c r="BB360" s="301">
        <v>29.763083118332599</v>
      </c>
      <c r="BC360" s="301">
        <v>10.59</v>
      </c>
      <c r="BD360" s="301"/>
      <c r="BE360" s="300" t="s">
        <v>4204</v>
      </c>
      <c r="BF360" s="298"/>
      <c r="BG360" s="300" t="s">
        <v>320</v>
      </c>
      <c r="BH360" s="300" t="s">
        <v>181</v>
      </c>
      <c r="BI360" s="300" t="s">
        <v>321</v>
      </c>
      <c r="BJ360" s="300" t="s">
        <v>103</v>
      </c>
      <c r="BK360" s="299" t="s">
        <v>175</v>
      </c>
      <c r="BL360" s="301">
        <v>208525.17131264001</v>
      </c>
      <c r="BM360" s="299" t="s">
        <v>309</v>
      </c>
      <c r="BN360" s="301"/>
      <c r="BO360" s="304">
        <v>38708</v>
      </c>
      <c r="BP360" s="304">
        <v>47839</v>
      </c>
      <c r="BQ360" s="297" t="s">
        <v>4757</v>
      </c>
      <c r="BR360" s="297" t="s">
        <v>4764</v>
      </c>
      <c r="BS360" s="297">
        <v>38708</v>
      </c>
      <c r="BT360" s="297">
        <v>47839</v>
      </c>
      <c r="BU360" s="301">
        <v>0</v>
      </c>
      <c r="BV360" s="301">
        <v>9.6300000000000008</v>
      </c>
      <c r="BW360" s="301">
        <v>0</v>
      </c>
    </row>
    <row r="361" spans="1:75" s="289" customFormat="1" ht="18.2" customHeight="1" x14ac:dyDescent="0.15">
      <c r="A361" s="291">
        <v>359</v>
      </c>
      <c r="B361" s="292" t="s">
        <v>305</v>
      </c>
      <c r="C361" s="292" t="s">
        <v>306</v>
      </c>
      <c r="D361" s="312">
        <v>45170</v>
      </c>
      <c r="E361" s="293" t="s">
        <v>1463</v>
      </c>
      <c r="F361" s="308">
        <v>0</v>
      </c>
      <c r="G361" s="308">
        <v>0</v>
      </c>
      <c r="H361" s="295">
        <v>7724.61</v>
      </c>
      <c r="I361" s="295">
        <v>0</v>
      </c>
      <c r="J361" s="295">
        <v>0</v>
      </c>
      <c r="K361" s="295">
        <v>7724.61</v>
      </c>
      <c r="L361" s="295">
        <v>244.37</v>
      </c>
      <c r="M361" s="295">
        <v>0</v>
      </c>
      <c r="N361" s="295">
        <v>0</v>
      </c>
      <c r="O361" s="295">
        <v>244.37</v>
      </c>
      <c r="P361" s="295">
        <v>0</v>
      </c>
      <c r="Q361" s="295">
        <v>0</v>
      </c>
      <c r="R361" s="295">
        <v>7480.24</v>
      </c>
      <c r="S361" s="295">
        <v>0</v>
      </c>
      <c r="T361" s="295">
        <v>68.17</v>
      </c>
      <c r="U361" s="295">
        <v>0</v>
      </c>
      <c r="V361" s="295">
        <v>0</v>
      </c>
      <c r="W361" s="295">
        <v>68.17</v>
      </c>
      <c r="X361" s="295">
        <v>0</v>
      </c>
      <c r="Y361" s="295">
        <v>0</v>
      </c>
      <c r="Z361" s="295">
        <v>0</v>
      </c>
      <c r="AA361" s="295">
        <v>6.52</v>
      </c>
      <c r="AB361" s="295">
        <v>0</v>
      </c>
      <c r="AC361" s="295">
        <v>0</v>
      </c>
      <c r="AD361" s="295">
        <v>0</v>
      </c>
      <c r="AE361" s="295">
        <v>0</v>
      </c>
      <c r="AF361" s="295">
        <v>-9.68</v>
      </c>
      <c r="AG361" s="295">
        <v>13.88</v>
      </c>
      <c r="AH361" s="295">
        <v>46.52</v>
      </c>
      <c r="AI361" s="295">
        <v>0</v>
      </c>
      <c r="AJ361" s="295">
        <v>0</v>
      </c>
      <c r="AK361" s="295">
        <v>0</v>
      </c>
      <c r="AL361" s="295">
        <v>0</v>
      </c>
      <c r="AM361" s="295">
        <v>0</v>
      </c>
      <c r="AN361" s="295">
        <v>0</v>
      </c>
      <c r="AO361" s="295">
        <v>0</v>
      </c>
      <c r="AP361" s="295">
        <v>3.88</v>
      </c>
      <c r="AQ361" s="295">
        <v>0</v>
      </c>
      <c r="AR361" s="295">
        <v>3.88</v>
      </c>
      <c r="AS361" s="295">
        <v>0</v>
      </c>
      <c r="AT361" s="295">
        <f t="shared" si="5"/>
        <v>369.78000000000003</v>
      </c>
      <c r="AU361" s="295">
        <v>0</v>
      </c>
      <c r="AV361" s="295">
        <v>0</v>
      </c>
      <c r="AW361" s="296">
        <v>27</v>
      </c>
      <c r="AX361" s="296">
        <v>240</v>
      </c>
      <c r="AY361" s="295">
        <v>324900.43</v>
      </c>
      <c r="AZ361" s="295">
        <v>31116.17</v>
      </c>
      <c r="BA361" s="294">
        <v>34.779882999999998</v>
      </c>
      <c r="BB361" s="294">
        <v>8.3609863299988394</v>
      </c>
      <c r="BC361" s="294">
        <v>10.59</v>
      </c>
      <c r="BD361" s="294"/>
      <c r="BE361" s="293" t="s">
        <v>4204</v>
      </c>
      <c r="BF361" s="291"/>
      <c r="BG361" s="293" t="s">
        <v>320</v>
      </c>
      <c r="BH361" s="293" t="s">
        <v>181</v>
      </c>
      <c r="BI361" s="293" t="s">
        <v>321</v>
      </c>
      <c r="BJ361" s="293" t="s">
        <v>103</v>
      </c>
      <c r="BK361" s="292" t="s">
        <v>175</v>
      </c>
      <c r="BL361" s="294">
        <v>58578.477543039997</v>
      </c>
      <c r="BM361" s="292" t="s">
        <v>309</v>
      </c>
      <c r="BN361" s="294"/>
      <c r="BO361" s="297">
        <v>38708</v>
      </c>
      <c r="BP361" s="297">
        <v>46013</v>
      </c>
      <c r="BQ361" s="297" t="s">
        <v>4757</v>
      </c>
      <c r="BR361" s="297" t="s">
        <v>4764</v>
      </c>
      <c r="BS361" s="297">
        <v>38708</v>
      </c>
      <c r="BT361" s="297">
        <v>46013</v>
      </c>
      <c r="BU361" s="294">
        <v>0</v>
      </c>
      <c r="BV361" s="294">
        <v>6.52</v>
      </c>
      <c r="BW361" s="294">
        <v>0</v>
      </c>
    </row>
    <row r="362" spans="1:75" s="289" customFormat="1" ht="18.2" customHeight="1" x14ac:dyDescent="0.15">
      <c r="A362" s="298">
        <v>360</v>
      </c>
      <c r="B362" s="299" t="s">
        <v>305</v>
      </c>
      <c r="C362" s="299" t="s">
        <v>306</v>
      </c>
      <c r="D362" s="313">
        <v>45170</v>
      </c>
      <c r="E362" s="300" t="s">
        <v>1464</v>
      </c>
      <c r="F362" s="309">
        <v>0</v>
      </c>
      <c r="G362" s="309">
        <v>0</v>
      </c>
      <c r="H362" s="302">
        <v>7041.76</v>
      </c>
      <c r="I362" s="302">
        <v>0</v>
      </c>
      <c r="J362" s="302">
        <v>0</v>
      </c>
      <c r="K362" s="302">
        <v>7041.76</v>
      </c>
      <c r="L362" s="302">
        <v>222.74</v>
      </c>
      <c r="M362" s="302">
        <v>0</v>
      </c>
      <c r="N362" s="302">
        <v>0</v>
      </c>
      <c r="O362" s="302">
        <v>222.74</v>
      </c>
      <c r="P362" s="302">
        <v>0</v>
      </c>
      <c r="Q362" s="302">
        <v>0</v>
      </c>
      <c r="R362" s="302">
        <v>6819.02</v>
      </c>
      <c r="S362" s="302">
        <v>0</v>
      </c>
      <c r="T362" s="302">
        <v>62.14</v>
      </c>
      <c r="U362" s="302">
        <v>0</v>
      </c>
      <c r="V362" s="302">
        <v>0</v>
      </c>
      <c r="W362" s="302">
        <v>62.14</v>
      </c>
      <c r="X362" s="302">
        <v>0</v>
      </c>
      <c r="Y362" s="302">
        <v>0</v>
      </c>
      <c r="Z362" s="302">
        <v>0</v>
      </c>
      <c r="AA362" s="302">
        <v>5.95</v>
      </c>
      <c r="AB362" s="302">
        <v>0</v>
      </c>
      <c r="AC362" s="302">
        <v>0</v>
      </c>
      <c r="AD362" s="302">
        <v>0</v>
      </c>
      <c r="AE362" s="302">
        <v>0</v>
      </c>
      <c r="AF362" s="302">
        <v>-9.24</v>
      </c>
      <c r="AG362" s="302">
        <v>12.65</v>
      </c>
      <c r="AH362" s="302">
        <v>43.04</v>
      </c>
      <c r="AI362" s="302">
        <v>0</v>
      </c>
      <c r="AJ362" s="302">
        <v>0</v>
      </c>
      <c r="AK362" s="302">
        <v>0</v>
      </c>
      <c r="AL362" s="302">
        <v>0</v>
      </c>
      <c r="AM362" s="302">
        <v>0</v>
      </c>
      <c r="AN362" s="302">
        <v>0</v>
      </c>
      <c r="AO362" s="302">
        <v>0</v>
      </c>
      <c r="AP362" s="302">
        <v>39.54</v>
      </c>
      <c r="AQ362" s="302">
        <v>0</v>
      </c>
      <c r="AR362" s="302">
        <v>32.049999999999997</v>
      </c>
      <c r="AS362" s="302">
        <v>0</v>
      </c>
      <c r="AT362" s="295">
        <f t="shared" si="5"/>
        <v>344.77</v>
      </c>
      <c r="AU362" s="302">
        <v>0</v>
      </c>
      <c r="AV362" s="302">
        <v>0</v>
      </c>
      <c r="AW362" s="303">
        <v>27</v>
      </c>
      <c r="AX362" s="303">
        <v>240</v>
      </c>
      <c r="AY362" s="302">
        <v>312201.62</v>
      </c>
      <c r="AZ362" s="302">
        <v>28362.53</v>
      </c>
      <c r="BA362" s="301">
        <v>32.991501999999997</v>
      </c>
      <c r="BB362" s="301">
        <v>7.9319338566778104</v>
      </c>
      <c r="BC362" s="301">
        <v>10.59</v>
      </c>
      <c r="BD362" s="301"/>
      <c r="BE362" s="300" t="s">
        <v>4204</v>
      </c>
      <c r="BF362" s="298"/>
      <c r="BG362" s="300" t="s">
        <v>312</v>
      </c>
      <c r="BH362" s="300" t="s">
        <v>188</v>
      </c>
      <c r="BI362" s="300" t="s">
        <v>313</v>
      </c>
      <c r="BJ362" s="300" t="s">
        <v>103</v>
      </c>
      <c r="BK362" s="299" t="s">
        <v>175</v>
      </c>
      <c r="BL362" s="301">
        <v>53400.400245919998</v>
      </c>
      <c r="BM362" s="299" t="s">
        <v>309</v>
      </c>
      <c r="BN362" s="301"/>
      <c r="BO362" s="304">
        <v>38708</v>
      </c>
      <c r="BP362" s="304">
        <v>46013</v>
      </c>
      <c r="BQ362" s="297" t="s">
        <v>4757</v>
      </c>
      <c r="BR362" s="297" t="s">
        <v>4764</v>
      </c>
      <c r="BS362" s="297">
        <v>38708</v>
      </c>
      <c r="BT362" s="297">
        <v>46013</v>
      </c>
      <c r="BU362" s="301">
        <v>0</v>
      </c>
      <c r="BV362" s="301">
        <v>5.95</v>
      </c>
      <c r="BW362" s="301">
        <v>0</v>
      </c>
    </row>
    <row r="363" spans="1:75" s="289" customFormat="1" ht="18.2" customHeight="1" x14ac:dyDescent="0.15">
      <c r="A363" s="291">
        <v>361</v>
      </c>
      <c r="B363" s="292" t="s">
        <v>305</v>
      </c>
      <c r="C363" s="292" t="s">
        <v>306</v>
      </c>
      <c r="D363" s="312">
        <v>45170</v>
      </c>
      <c r="E363" s="293" t="s">
        <v>1465</v>
      </c>
      <c r="F363" s="308">
        <v>150</v>
      </c>
      <c r="G363" s="308">
        <v>149</v>
      </c>
      <c r="H363" s="295">
        <v>10458.98</v>
      </c>
      <c r="I363" s="295">
        <v>27366.73</v>
      </c>
      <c r="J363" s="295">
        <v>0</v>
      </c>
      <c r="K363" s="295">
        <v>37825.71</v>
      </c>
      <c r="L363" s="295">
        <v>330.86</v>
      </c>
      <c r="M363" s="295">
        <v>0</v>
      </c>
      <c r="N363" s="295">
        <v>0</v>
      </c>
      <c r="O363" s="295">
        <v>0</v>
      </c>
      <c r="P363" s="295">
        <v>0</v>
      </c>
      <c r="Q363" s="295">
        <v>0</v>
      </c>
      <c r="R363" s="295">
        <v>37825.71</v>
      </c>
      <c r="S363" s="295">
        <v>35492.78</v>
      </c>
      <c r="T363" s="295">
        <v>92.3</v>
      </c>
      <c r="U363" s="295">
        <v>0</v>
      </c>
      <c r="V363" s="295">
        <v>0</v>
      </c>
      <c r="W363" s="295">
        <v>0</v>
      </c>
      <c r="X363" s="295">
        <v>0</v>
      </c>
      <c r="Y363" s="295">
        <v>0</v>
      </c>
      <c r="Z363" s="295">
        <v>35585.08</v>
      </c>
      <c r="AA363" s="295">
        <v>0</v>
      </c>
      <c r="AB363" s="295">
        <v>0</v>
      </c>
      <c r="AC363" s="295">
        <v>0</v>
      </c>
      <c r="AD363" s="295">
        <v>0</v>
      </c>
      <c r="AE363" s="295">
        <v>0</v>
      </c>
      <c r="AF363" s="295">
        <v>0</v>
      </c>
      <c r="AG363" s="295">
        <v>0</v>
      </c>
      <c r="AH363" s="295">
        <v>0</v>
      </c>
      <c r="AI363" s="295">
        <v>0</v>
      </c>
      <c r="AJ363" s="295">
        <v>0</v>
      </c>
      <c r="AK363" s="295">
        <v>0</v>
      </c>
      <c r="AL363" s="295">
        <v>0</v>
      </c>
      <c r="AM363" s="295">
        <v>0</v>
      </c>
      <c r="AN363" s="295">
        <v>0</v>
      </c>
      <c r="AO363" s="295">
        <v>0</v>
      </c>
      <c r="AP363" s="295">
        <v>0</v>
      </c>
      <c r="AQ363" s="295">
        <v>0</v>
      </c>
      <c r="AR363" s="295">
        <v>0</v>
      </c>
      <c r="AS363" s="295">
        <v>0</v>
      </c>
      <c r="AT363" s="295">
        <f t="shared" si="5"/>
        <v>0</v>
      </c>
      <c r="AU363" s="295">
        <v>27697.59</v>
      </c>
      <c r="AV363" s="295">
        <v>35585.08</v>
      </c>
      <c r="AW363" s="296">
        <v>27</v>
      </c>
      <c r="AX363" s="296">
        <v>240</v>
      </c>
      <c r="AY363" s="295">
        <v>384001.51</v>
      </c>
      <c r="AZ363" s="295">
        <v>42129.46</v>
      </c>
      <c r="BA363" s="294">
        <v>39.843592999999998</v>
      </c>
      <c r="BB363" s="294">
        <v>35.7733565580007</v>
      </c>
      <c r="BC363" s="294">
        <v>10.59</v>
      </c>
      <c r="BD363" s="294"/>
      <c r="BE363" s="293" t="s">
        <v>4204</v>
      </c>
      <c r="BF363" s="291"/>
      <c r="BG363" s="293" t="s">
        <v>312</v>
      </c>
      <c r="BH363" s="293" t="s">
        <v>189</v>
      </c>
      <c r="BI363" s="293" t="s">
        <v>323</v>
      </c>
      <c r="BJ363" s="293" t="s">
        <v>4205</v>
      </c>
      <c r="BK363" s="292" t="s">
        <v>175</v>
      </c>
      <c r="BL363" s="294">
        <v>296216.76627815998</v>
      </c>
      <c r="BM363" s="292" t="s">
        <v>309</v>
      </c>
      <c r="BN363" s="294"/>
      <c r="BO363" s="297">
        <v>38709</v>
      </c>
      <c r="BP363" s="297">
        <v>46014</v>
      </c>
      <c r="BQ363" s="297" t="s">
        <v>4196</v>
      </c>
      <c r="BR363" s="297" t="s">
        <v>4804</v>
      </c>
      <c r="BS363" s="297">
        <v>38709</v>
      </c>
      <c r="BT363" s="297">
        <v>46014</v>
      </c>
      <c r="BU363" s="294">
        <v>13162.12</v>
      </c>
      <c r="BV363" s="294">
        <v>8.83</v>
      </c>
      <c r="BW363" s="294">
        <v>0</v>
      </c>
    </row>
    <row r="364" spans="1:75" s="289" customFormat="1" ht="18.2" customHeight="1" x14ac:dyDescent="0.15">
      <c r="A364" s="298">
        <v>362</v>
      </c>
      <c r="B364" s="299" t="s">
        <v>305</v>
      </c>
      <c r="C364" s="299" t="s">
        <v>306</v>
      </c>
      <c r="D364" s="313">
        <v>45170</v>
      </c>
      <c r="E364" s="300" t="s">
        <v>1466</v>
      </c>
      <c r="F364" s="309">
        <v>101</v>
      </c>
      <c r="G364" s="309">
        <v>100</v>
      </c>
      <c r="H364" s="302">
        <v>27138.799999999999</v>
      </c>
      <c r="I364" s="302">
        <v>13601.6</v>
      </c>
      <c r="J364" s="302">
        <v>0</v>
      </c>
      <c r="K364" s="302">
        <v>40740.400000000001</v>
      </c>
      <c r="L364" s="302">
        <v>205.31</v>
      </c>
      <c r="M364" s="302">
        <v>0</v>
      </c>
      <c r="N364" s="302">
        <v>0</v>
      </c>
      <c r="O364" s="302">
        <v>0</v>
      </c>
      <c r="P364" s="302">
        <v>0</v>
      </c>
      <c r="Q364" s="302">
        <v>0</v>
      </c>
      <c r="R364" s="302">
        <v>40740.400000000001</v>
      </c>
      <c r="S364" s="302">
        <v>30559.58</v>
      </c>
      <c r="T364" s="302">
        <v>239.5</v>
      </c>
      <c r="U364" s="302">
        <v>0</v>
      </c>
      <c r="V364" s="302">
        <v>0</v>
      </c>
      <c r="W364" s="302">
        <v>0</v>
      </c>
      <c r="X364" s="302">
        <v>0</v>
      </c>
      <c r="Y364" s="302">
        <v>0</v>
      </c>
      <c r="Z364" s="302">
        <v>30799.08</v>
      </c>
      <c r="AA364" s="302">
        <v>0</v>
      </c>
      <c r="AB364" s="302">
        <v>0</v>
      </c>
      <c r="AC364" s="302">
        <v>0</v>
      </c>
      <c r="AD364" s="302">
        <v>0</v>
      </c>
      <c r="AE364" s="302">
        <v>0</v>
      </c>
      <c r="AF364" s="302">
        <v>0</v>
      </c>
      <c r="AG364" s="302">
        <v>0</v>
      </c>
      <c r="AH364" s="302">
        <v>0</v>
      </c>
      <c r="AI364" s="302">
        <v>0</v>
      </c>
      <c r="AJ364" s="302">
        <v>0</v>
      </c>
      <c r="AK364" s="302">
        <v>0</v>
      </c>
      <c r="AL364" s="302">
        <v>0</v>
      </c>
      <c r="AM364" s="302">
        <v>0</v>
      </c>
      <c r="AN364" s="302">
        <v>0</v>
      </c>
      <c r="AO364" s="302">
        <v>0</v>
      </c>
      <c r="AP364" s="302">
        <v>0</v>
      </c>
      <c r="AQ364" s="302">
        <v>0</v>
      </c>
      <c r="AR364" s="302">
        <v>0</v>
      </c>
      <c r="AS364" s="302">
        <v>0</v>
      </c>
      <c r="AT364" s="295">
        <f t="shared" si="5"/>
        <v>0</v>
      </c>
      <c r="AU364" s="302">
        <v>13806.91</v>
      </c>
      <c r="AV364" s="302">
        <v>30799.08</v>
      </c>
      <c r="AW364" s="303">
        <v>87</v>
      </c>
      <c r="AX364" s="303">
        <v>300</v>
      </c>
      <c r="AY364" s="302">
        <v>307500.17</v>
      </c>
      <c r="AZ364" s="302">
        <v>46791.51</v>
      </c>
      <c r="BA364" s="301">
        <v>55.262081999999999</v>
      </c>
      <c r="BB364" s="301">
        <v>48.115551849316297</v>
      </c>
      <c r="BC364" s="301">
        <v>10.59</v>
      </c>
      <c r="BD364" s="301"/>
      <c r="BE364" s="300" t="s">
        <v>4204</v>
      </c>
      <c r="BF364" s="298"/>
      <c r="BG364" s="300" t="s">
        <v>315</v>
      </c>
      <c r="BH364" s="300" t="s">
        <v>192</v>
      </c>
      <c r="BI364" s="300" t="s">
        <v>485</v>
      </c>
      <c r="BJ364" s="300" t="s">
        <v>4205</v>
      </c>
      <c r="BK364" s="299" t="s">
        <v>175</v>
      </c>
      <c r="BL364" s="301">
        <v>319041.98347839998</v>
      </c>
      <c r="BM364" s="299" t="s">
        <v>309</v>
      </c>
      <c r="BN364" s="301"/>
      <c r="BO364" s="304">
        <v>38709</v>
      </c>
      <c r="BP364" s="304">
        <v>47840</v>
      </c>
      <c r="BQ364" s="297" t="s">
        <v>1021</v>
      </c>
      <c r="BR364" s="297" t="s">
        <v>4799</v>
      </c>
      <c r="BS364" s="297">
        <v>38709</v>
      </c>
      <c r="BT364" s="297">
        <v>47840</v>
      </c>
      <c r="BU364" s="301">
        <v>9508</v>
      </c>
      <c r="BV364" s="301">
        <v>9.74</v>
      </c>
      <c r="BW364" s="301">
        <v>0</v>
      </c>
    </row>
    <row r="365" spans="1:75" s="289" customFormat="1" ht="18.2" customHeight="1" x14ac:dyDescent="0.15">
      <c r="A365" s="291">
        <v>363</v>
      </c>
      <c r="B365" s="292" t="s">
        <v>305</v>
      </c>
      <c r="C365" s="292" t="s">
        <v>306</v>
      </c>
      <c r="D365" s="312">
        <v>45170</v>
      </c>
      <c r="E365" s="293" t="s">
        <v>1467</v>
      </c>
      <c r="F365" s="308">
        <v>119</v>
      </c>
      <c r="G365" s="308">
        <v>118</v>
      </c>
      <c r="H365" s="295">
        <v>13290.28</v>
      </c>
      <c r="I365" s="295">
        <v>7349.44</v>
      </c>
      <c r="J365" s="295">
        <v>0</v>
      </c>
      <c r="K365" s="295">
        <v>20639.72</v>
      </c>
      <c r="L365" s="295">
        <v>100.49</v>
      </c>
      <c r="M365" s="295">
        <v>0</v>
      </c>
      <c r="N365" s="295">
        <v>0</v>
      </c>
      <c r="O365" s="295">
        <v>0</v>
      </c>
      <c r="P365" s="295">
        <v>0</v>
      </c>
      <c r="Q365" s="295">
        <v>0</v>
      </c>
      <c r="R365" s="295">
        <v>20639.72</v>
      </c>
      <c r="S365" s="295">
        <v>18348.599999999999</v>
      </c>
      <c r="T365" s="295">
        <v>117.29</v>
      </c>
      <c r="U365" s="295">
        <v>0</v>
      </c>
      <c r="V365" s="295">
        <v>0</v>
      </c>
      <c r="W365" s="295">
        <v>0</v>
      </c>
      <c r="X365" s="295">
        <v>0</v>
      </c>
      <c r="Y365" s="295">
        <v>0</v>
      </c>
      <c r="Z365" s="295">
        <v>18465.89</v>
      </c>
      <c r="AA365" s="295">
        <v>0</v>
      </c>
      <c r="AB365" s="295">
        <v>0</v>
      </c>
      <c r="AC365" s="295">
        <v>0</v>
      </c>
      <c r="AD365" s="295">
        <v>0</v>
      </c>
      <c r="AE365" s="295">
        <v>0</v>
      </c>
      <c r="AF365" s="295">
        <v>0</v>
      </c>
      <c r="AG365" s="295">
        <v>0</v>
      </c>
      <c r="AH365" s="295">
        <v>0</v>
      </c>
      <c r="AI365" s="295">
        <v>0</v>
      </c>
      <c r="AJ365" s="295">
        <v>0</v>
      </c>
      <c r="AK365" s="295">
        <v>0</v>
      </c>
      <c r="AL365" s="295">
        <v>0</v>
      </c>
      <c r="AM365" s="295">
        <v>0</v>
      </c>
      <c r="AN365" s="295">
        <v>0</v>
      </c>
      <c r="AO365" s="295">
        <v>0</v>
      </c>
      <c r="AP365" s="295">
        <v>0</v>
      </c>
      <c r="AQ365" s="295">
        <v>0</v>
      </c>
      <c r="AR365" s="295">
        <v>0</v>
      </c>
      <c r="AS365" s="295">
        <v>0</v>
      </c>
      <c r="AT365" s="295">
        <f t="shared" si="5"/>
        <v>0</v>
      </c>
      <c r="AU365" s="295">
        <v>7449.93</v>
      </c>
      <c r="AV365" s="295">
        <v>18465.89</v>
      </c>
      <c r="AW365" s="296">
        <v>87</v>
      </c>
      <c r="AX365" s="296">
        <v>300</v>
      </c>
      <c r="AY365" s="295">
        <v>249002.79</v>
      </c>
      <c r="AZ365" s="295">
        <v>22909.71</v>
      </c>
      <c r="BA365" s="294">
        <v>33.413418999999998</v>
      </c>
      <c r="BB365" s="294">
        <v>30.102677528553599</v>
      </c>
      <c r="BC365" s="294">
        <v>10.59</v>
      </c>
      <c r="BD365" s="294"/>
      <c r="BE365" s="293" t="s">
        <v>4204</v>
      </c>
      <c r="BF365" s="291"/>
      <c r="BG365" s="293" t="s">
        <v>320</v>
      </c>
      <c r="BH365" s="293" t="s">
        <v>197</v>
      </c>
      <c r="BI365" s="293" t="s">
        <v>373</v>
      </c>
      <c r="BJ365" s="293" t="s">
        <v>4205</v>
      </c>
      <c r="BK365" s="292" t="s">
        <v>175</v>
      </c>
      <c r="BL365" s="294">
        <v>161631.62873311999</v>
      </c>
      <c r="BM365" s="292" t="s">
        <v>309</v>
      </c>
      <c r="BN365" s="294"/>
      <c r="BO365" s="297">
        <v>38709</v>
      </c>
      <c r="BP365" s="297">
        <v>47840</v>
      </c>
      <c r="BQ365" s="297" t="s">
        <v>937</v>
      </c>
      <c r="BR365" s="297" t="s">
        <v>4765</v>
      </c>
      <c r="BS365" s="297">
        <v>38709</v>
      </c>
      <c r="BT365" s="297">
        <v>47840</v>
      </c>
      <c r="BU365" s="294">
        <v>6014.15</v>
      </c>
      <c r="BV365" s="294">
        <v>4.76</v>
      </c>
      <c r="BW365" s="294">
        <v>0</v>
      </c>
    </row>
    <row r="366" spans="1:75" s="289" customFormat="1" ht="18.2" customHeight="1" x14ac:dyDescent="0.15">
      <c r="A366" s="298">
        <v>364</v>
      </c>
      <c r="B366" s="299" t="s">
        <v>305</v>
      </c>
      <c r="C366" s="299" t="s">
        <v>306</v>
      </c>
      <c r="D366" s="313">
        <v>45170</v>
      </c>
      <c r="E366" s="300" t="s">
        <v>1468</v>
      </c>
      <c r="F366" s="309">
        <v>133</v>
      </c>
      <c r="G366" s="309">
        <v>132</v>
      </c>
      <c r="H366" s="302">
        <v>17088.189999999999</v>
      </c>
      <c r="I366" s="302">
        <v>42053.15</v>
      </c>
      <c r="J366" s="302">
        <v>0</v>
      </c>
      <c r="K366" s="302">
        <v>59141.34</v>
      </c>
      <c r="L366" s="302">
        <v>540.64</v>
      </c>
      <c r="M366" s="302">
        <v>0</v>
      </c>
      <c r="N366" s="302">
        <v>0</v>
      </c>
      <c r="O366" s="302">
        <v>0</v>
      </c>
      <c r="P366" s="302">
        <v>0</v>
      </c>
      <c r="Q366" s="302">
        <v>0</v>
      </c>
      <c r="R366" s="302">
        <v>59141.34</v>
      </c>
      <c r="S366" s="302">
        <v>49216.91</v>
      </c>
      <c r="T366" s="302">
        <v>150.80000000000001</v>
      </c>
      <c r="U366" s="302">
        <v>0</v>
      </c>
      <c r="V366" s="302">
        <v>0</v>
      </c>
      <c r="W366" s="302">
        <v>0</v>
      </c>
      <c r="X366" s="302">
        <v>0</v>
      </c>
      <c r="Y366" s="302">
        <v>0</v>
      </c>
      <c r="Z366" s="302">
        <v>49367.71</v>
      </c>
      <c r="AA366" s="302">
        <v>0</v>
      </c>
      <c r="AB366" s="302">
        <v>0</v>
      </c>
      <c r="AC366" s="302">
        <v>0</v>
      </c>
      <c r="AD366" s="302">
        <v>0</v>
      </c>
      <c r="AE366" s="302">
        <v>0</v>
      </c>
      <c r="AF366" s="302">
        <v>0</v>
      </c>
      <c r="AG366" s="302">
        <v>0</v>
      </c>
      <c r="AH366" s="302">
        <v>0</v>
      </c>
      <c r="AI366" s="302">
        <v>0</v>
      </c>
      <c r="AJ366" s="302">
        <v>0</v>
      </c>
      <c r="AK366" s="302">
        <v>0</v>
      </c>
      <c r="AL366" s="302">
        <v>0</v>
      </c>
      <c r="AM366" s="302">
        <v>0</v>
      </c>
      <c r="AN366" s="302">
        <v>0</v>
      </c>
      <c r="AO366" s="302">
        <v>0</v>
      </c>
      <c r="AP366" s="302">
        <v>0</v>
      </c>
      <c r="AQ366" s="302">
        <v>0</v>
      </c>
      <c r="AR366" s="302">
        <v>0</v>
      </c>
      <c r="AS366" s="302">
        <v>0</v>
      </c>
      <c r="AT366" s="295">
        <f t="shared" si="5"/>
        <v>0</v>
      </c>
      <c r="AU366" s="302">
        <v>42593.79</v>
      </c>
      <c r="AV366" s="302">
        <v>49367.71</v>
      </c>
      <c r="AW366" s="303">
        <v>27</v>
      </c>
      <c r="AX366" s="303">
        <v>240</v>
      </c>
      <c r="AY366" s="302">
        <v>353000.91</v>
      </c>
      <c r="AZ366" s="302">
        <v>68838.990000000005</v>
      </c>
      <c r="BA366" s="301">
        <v>70.821349999999995</v>
      </c>
      <c r="BB366" s="301">
        <v>60.844436265102097</v>
      </c>
      <c r="BC366" s="301">
        <v>10.59</v>
      </c>
      <c r="BD366" s="301"/>
      <c r="BE366" s="300" t="s">
        <v>4204</v>
      </c>
      <c r="BF366" s="298"/>
      <c r="BG366" s="300" t="s">
        <v>312</v>
      </c>
      <c r="BH366" s="300" t="s">
        <v>189</v>
      </c>
      <c r="BI366" s="300" t="s">
        <v>323</v>
      </c>
      <c r="BJ366" s="300" t="s">
        <v>4205</v>
      </c>
      <c r="BK366" s="299" t="s">
        <v>175</v>
      </c>
      <c r="BL366" s="301">
        <v>463141.51110864</v>
      </c>
      <c r="BM366" s="299" t="s">
        <v>309</v>
      </c>
      <c r="BN366" s="301"/>
      <c r="BO366" s="304">
        <v>38709</v>
      </c>
      <c r="BP366" s="304">
        <v>46014</v>
      </c>
      <c r="BQ366" s="297" t="s">
        <v>4196</v>
      </c>
      <c r="BR366" s="297" t="s">
        <v>4804</v>
      </c>
      <c r="BS366" s="297">
        <v>38709</v>
      </c>
      <c r="BT366" s="297">
        <v>46014</v>
      </c>
      <c r="BU366" s="301">
        <v>17711.59</v>
      </c>
      <c r="BV366" s="301">
        <v>14.43</v>
      </c>
      <c r="BW366" s="301">
        <v>0</v>
      </c>
    </row>
    <row r="367" spans="1:75" s="289" customFormat="1" ht="18.2" customHeight="1" x14ac:dyDescent="0.15">
      <c r="A367" s="291">
        <v>365</v>
      </c>
      <c r="B367" s="292" t="s">
        <v>305</v>
      </c>
      <c r="C367" s="292" t="s">
        <v>306</v>
      </c>
      <c r="D367" s="312">
        <v>45170</v>
      </c>
      <c r="E367" s="293" t="s">
        <v>1469</v>
      </c>
      <c r="F367" s="308">
        <v>96</v>
      </c>
      <c r="G367" s="308">
        <v>95</v>
      </c>
      <c r="H367" s="295">
        <v>15566.12</v>
      </c>
      <c r="I367" s="295">
        <v>7554.44</v>
      </c>
      <c r="J367" s="295">
        <v>0</v>
      </c>
      <c r="K367" s="295">
        <v>23120.560000000001</v>
      </c>
      <c r="L367" s="295">
        <v>117.79</v>
      </c>
      <c r="M367" s="295">
        <v>0</v>
      </c>
      <c r="N367" s="295">
        <v>0</v>
      </c>
      <c r="O367" s="295">
        <v>0</v>
      </c>
      <c r="P367" s="295">
        <v>0</v>
      </c>
      <c r="Q367" s="295">
        <v>0</v>
      </c>
      <c r="R367" s="295">
        <v>23120.560000000001</v>
      </c>
      <c r="S367" s="295">
        <v>16563.240000000002</v>
      </c>
      <c r="T367" s="295">
        <v>137.37</v>
      </c>
      <c r="U367" s="295">
        <v>0</v>
      </c>
      <c r="V367" s="295">
        <v>0</v>
      </c>
      <c r="W367" s="295">
        <v>0</v>
      </c>
      <c r="X367" s="295">
        <v>0</v>
      </c>
      <c r="Y367" s="295">
        <v>0</v>
      </c>
      <c r="Z367" s="295">
        <v>16700.61</v>
      </c>
      <c r="AA367" s="295">
        <v>0</v>
      </c>
      <c r="AB367" s="295">
        <v>0</v>
      </c>
      <c r="AC367" s="295">
        <v>0</v>
      </c>
      <c r="AD367" s="295">
        <v>0</v>
      </c>
      <c r="AE367" s="295">
        <v>0</v>
      </c>
      <c r="AF367" s="295">
        <v>0</v>
      </c>
      <c r="AG367" s="295">
        <v>0</v>
      </c>
      <c r="AH367" s="295">
        <v>0</v>
      </c>
      <c r="AI367" s="295">
        <v>0</v>
      </c>
      <c r="AJ367" s="295">
        <v>0</v>
      </c>
      <c r="AK367" s="295">
        <v>0</v>
      </c>
      <c r="AL367" s="295">
        <v>0</v>
      </c>
      <c r="AM367" s="295">
        <v>0</v>
      </c>
      <c r="AN367" s="295">
        <v>0</v>
      </c>
      <c r="AO367" s="295">
        <v>0</v>
      </c>
      <c r="AP367" s="295">
        <v>0</v>
      </c>
      <c r="AQ367" s="295">
        <v>0</v>
      </c>
      <c r="AR367" s="295">
        <v>0</v>
      </c>
      <c r="AS367" s="295">
        <v>0</v>
      </c>
      <c r="AT367" s="295">
        <f t="shared" si="5"/>
        <v>0</v>
      </c>
      <c r="AU367" s="295">
        <v>7672.23</v>
      </c>
      <c r="AV367" s="295">
        <v>16700.61</v>
      </c>
      <c r="AW367" s="296">
        <v>87</v>
      </c>
      <c r="AX367" s="296">
        <v>300</v>
      </c>
      <c r="AY367" s="295">
        <v>249002.79</v>
      </c>
      <c r="AZ367" s="295">
        <v>26841.119999999999</v>
      </c>
      <c r="BA367" s="294">
        <v>39.147312999999997</v>
      </c>
      <c r="BB367" s="294">
        <v>33.720940074604897</v>
      </c>
      <c r="BC367" s="294">
        <v>10.59</v>
      </c>
      <c r="BD367" s="294"/>
      <c r="BE367" s="293" t="s">
        <v>4204</v>
      </c>
      <c r="BF367" s="291"/>
      <c r="BG367" s="293" t="s">
        <v>320</v>
      </c>
      <c r="BH367" s="293" t="s">
        <v>197</v>
      </c>
      <c r="BI367" s="293" t="s">
        <v>373</v>
      </c>
      <c r="BJ367" s="293" t="s">
        <v>4205</v>
      </c>
      <c r="BK367" s="292" t="s">
        <v>175</v>
      </c>
      <c r="BL367" s="294">
        <v>181059.32493376001</v>
      </c>
      <c r="BM367" s="292" t="s">
        <v>309</v>
      </c>
      <c r="BN367" s="294"/>
      <c r="BO367" s="297">
        <v>38709</v>
      </c>
      <c r="BP367" s="297">
        <v>47840</v>
      </c>
      <c r="BQ367" s="297" t="s">
        <v>937</v>
      </c>
      <c r="BR367" s="297" t="s">
        <v>4765</v>
      </c>
      <c r="BS367" s="297">
        <v>38709</v>
      </c>
      <c r="BT367" s="297">
        <v>47840</v>
      </c>
      <c r="BU367" s="294">
        <v>5461.55</v>
      </c>
      <c r="BV367" s="294">
        <v>5.59</v>
      </c>
      <c r="BW367" s="294">
        <v>0</v>
      </c>
    </row>
    <row r="368" spans="1:75" s="289" customFormat="1" ht="18.2" customHeight="1" x14ac:dyDescent="0.15">
      <c r="A368" s="298">
        <v>366</v>
      </c>
      <c r="B368" s="299" t="s">
        <v>305</v>
      </c>
      <c r="C368" s="299" t="s">
        <v>306</v>
      </c>
      <c r="D368" s="313">
        <v>45170</v>
      </c>
      <c r="E368" s="300" t="s">
        <v>1470</v>
      </c>
      <c r="F368" s="309">
        <v>8</v>
      </c>
      <c r="G368" s="309">
        <v>8</v>
      </c>
      <c r="H368" s="302">
        <v>0</v>
      </c>
      <c r="I368" s="302">
        <v>2848.51</v>
      </c>
      <c r="J368" s="302">
        <v>0</v>
      </c>
      <c r="K368" s="302">
        <v>2848.51</v>
      </c>
      <c r="L368" s="302">
        <v>0</v>
      </c>
      <c r="M368" s="302">
        <v>0</v>
      </c>
      <c r="N368" s="302">
        <v>0</v>
      </c>
      <c r="O368" s="302">
        <v>0</v>
      </c>
      <c r="P368" s="302">
        <v>0</v>
      </c>
      <c r="Q368" s="302">
        <v>0</v>
      </c>
      <c r="R368" s="302">
        <v>2848.51</v>
      </c>
      <c r="S368" s="302">
        <v>102</v>
      </c>
      <c r="T368" s="302">
        <v>0</v>
      </c>
      <c r="U368" s="302">
        <v>0</v>
      </c>
      <c r="V368" s="302">
        <v>0</v>
      </c>
      <c r="W368" s="302">
        <v>0</v>
      </c>
      <c r="X368" s="302">
        <v>0</v>
      </c>
      <c r="Y368" s="302">
        <v>0</v>
      </c>
      <c r="Z368" s="302">
        <v>102</v>
      </c>
      <c r="AA368" s="302">
        <v>0</v>
      </c>
      <c r="AB368" s="302">
        <v>0</v>
      </c>
      <c r="AC368" s="302">
        <v>0</v>
      </c>
      <c r="AD368" s="302">
        <v>0</v>
      </c>
      <c r="AE368" s="302">
        <v>0</v>
      </c>
      <c r="AF368" s="302">
        <v>0</v>
      </c>
      <c r="AG368" s="302">
        <v>0</v>
      </c>
      <c r="AH368" s="302">
        <v>0</v>
      </c>
      <c r="AI368" s="302">
        <v>0</v>
      </c>
      <c r="AJ368" s="302">
        <v>0</v>
      </c>
      <c r="AK368" s="302">
        <v>0</v>
      </c>
      <c r="AL368" s="302">
        <v>0</v>
      </c>
      <c r="AM368" s="302">
        <v>0</v>
      </c>
      <c r="AN368" s="302">
        <v>0</v>
      </c>
      <c r="AO368" s="302">
        <v>0</v>
      </c>
      <c r="AP368" s="302">
        <v>0</v>
      </c>
      <c r="AQ368" s="302">
        <v>0</v>
      </c>
      <c r="AR368" s="302">
        <v>0</v>
      </c>
      <c r="AS368" s="302">
        <v>0</v>
      </c>
      <c r="AT368" s="295">
        <f t="shared" si="5"/>
        <v>0</v>
      </c>
      <c r="AU368" s="302">
        <v>2848.51</v>
      </c>
      <c r="AV368" s="302">
        <v>102</v>
      </c>
      <c r="AW368" s="303">
        <v>54</v>
      </c>
      <c r="AX368" s="303">
        <v>180</v>
      </c>
      <c r="AY368" s="302">
        <v>327199.40000000002</v>
      </c>
      <c r="AZ368" s="302">
        <v>37726.239999999998</v>
      </c>
      <c r="BA368" s="301">
        <v>41.873240000000003</v>
      </c>
      <c r="BB368" s="301">
        <v>3.1616281631140599</v>
      </c>
      <c r="BC368" s="301">
        <v>10.59</v>
      </c>
      <c r="BD368" s="301"/>
      <c r="BE368" s="300" t="s">
        <v>4204</v>
      </c>
      <c r="BF368" s="298"/>
      <c r="BG368" s="300" t="s">
        <v>315</v>
      </c>
      <c r="BH368" s="300" t="s">
        <v>192</v>
      </c>
      <c r="BI368" s="300" t="s">
        <v>485</v>
      </c>
      <c r="BJ368" s="300" t="s">
        <v>4205</v>
      </c>
      <c r="BK368" s="299" t="s">
        <v>175</v>
      </c>
      <c r="BL368" s="301">
        <v>22306.955266960002</v>
      </c>
      <c r="BM368" s="299" t="s">
        <v>309</v>
      </c>
      <c r="BN368" s="301"/>
      <c r="BO368" s="304">
        <v>38709</v>
      </c>
      <c r="BP368" s="304">
        <v>44188</v>
      </c>
      <c r="BQ368" s="297" t="s">
        <v>929</v>
      </c>
      <c r="BR368" s="297" t="s">
        <v>4777</v>
      </c>
      <c r="BS368" s="297">
        <v>38709</v>
      </c>
      <c r="BT368" s="297">
        <v>44188</v>
      </c>
      <c r="BU368" s="301">
        <v>610.87</v>
      </c>
      <c r="BV368" s="301">
        <v>0</v>
      </c>
      <c r="BW368" s="301">
        <v>0</v>
      </c>
    </row>
    <row r="369" spans="1:75" s="289" customFormat="1" ht="18.2" customHeight="1" x14ac:dyDescent="0.15">
      <c r="A369" s="291">
        <v>367</v>
      </c>
      <c r="B369" s="292" t="s">
        <v>305</v>
      </c>
      <c r="C369" s="292" t="s">
        <v>306</v>
      </c>
      <c r="D369" s="312">
        <v>45170</v>
      </c>
      <c r="E369" s="293" t="s">
        <v>1471</v>
      </c>
      <c r="F369" s="308">
        <v>162</v>
      </c>
      <c r="G369" s="308">
        <v>161</v>
      </c>
      <c r="H369" s="295">
        <v>28260.99</v>
      </c>
      <c r="I369" s="295">
        <v>18337.82</v>
      </c>
      <c r="J369" s="295">
        <v>0</v>
      </c>
      <c r="K369" s="295">
        <v>46598.81</v>
      </c>
      <c r="L369" s="295">
        <v>213.79</v>
      </c>
      <c r="M369" s="295">
        <v>0</v>
      </c>
      <c r="N369" s="295">
        <v>0</v>
      </c>
      <c r="O369" s="295">
        <v>0</v>
      </c>
      <c r="P369" s="295">
        <v>0</v>
      </c>
      <c r="Q369" s="295">
        <v>0</v>
      </c>
      <c r="R369" s="295">
        <v>46598.81</v>
      </c>
      <c r="S369" s="295">
        <v>56235.79</v>
      </c>
      <c r="T369" s="295">
        <v>249.4</v>
      </c>
      <c r="U369" s="295">
        <v>0</v>
      </c>
      <c r="V369" s="295">
        <v>0</v>
      </c>
      <c r="W369" s="295">
        <v>0</v>
      </c>
      <c r="X369" s="295">
        <v>0</v>
      </c>
      <c r="Y369" s="295">
        <v>0</v>
      </c>
      <c r="Z369" s="295">
        <v>56485.19</v>
      </c>
      <c r="AA369" s="295">
        <v>0</v>
      </c>
      <c r="AB369" s="295">
        <v>0</v>
      </c>
      <c r="AC369" s="295">
        <v>0</v>
      </c>
      <c r="AD369" s="295">
        <v>0</v>
      </c>
      <c r="AE369" s="295">
        <v>0</v>
      </c>
      <c r="AF369" s="295">
        <v>0</v>
      </c>
      <c r="AG369" s="295">
        <v>0</v>
      </c>
      <c r="AH369" s="295">
        <v>0</v>
      </c>
      <c r="AI369" s="295">
        <v>0</v>
      </c>
      <c r="AJ369" s="295">
        <v>0</v>
      </c>
      <c r="AK369" s="295">
        <v>0</v>
      </c>
      <c r="AL369" s="295">
        <v>0</v>
      </c>
      <c r="AM369" s="295">
        <v>0</v>
      </c>
      <c r="AN369" s="295">
        <v>0</v>
      </c>
      <c r="AO369" s="295">
        <v>0</v>
      </c>
      <c r="AP369" s="295">
        <v>0</v>
      </c>
      <c r="AQ369" s="295">
        <v>0</v>
      </c>
      <c r="AR369" s="295">
        <v>0</v>
      </c>
      <c r="AS369" s="295">
        <v>0</v>
      </c>
      <c r="AT369" s="295">
        <f t="shared" si="5"/>
        <v>0</v>
      </c>
      <c r="AU369" s="295">
        <v>18551.61</v>
      </c>
      <c r="AV369" s="295">
        <v>56485.19</v>
      </c>
      <c r="AW369" s="296">
        <v>87</v>
      </c>
      <c r="AX369" s="296">
        <v>300</v>
      </c>
      <c r="AY369" s="295">
        <v>345998.7</v>
      </c>
      <c r="AZ369" s="295">
        <v>48725.09</v>
      </c>
      <c r="BA369" s="294">
        <v>51.142707999999999</v>
      </c>
      <c r="BB369" s="294">
        <v>48.910927265141602</v>
      </c>
      <c r="BC369" s="294">
        <v>10.59</v>
      </c>
      <c r="BD369" s="294"/>
      <c r="BE369" s="293" t="s">
        <v>4204</v>
      </c>
      <c r="BF369" s="291"/>
      <c r="BG369" s="293" t="s">
        <v>324</v>
      </c>
      <c r="BH369" s="293" t="s">
        <v>220</v>
      </c>
      <c r="BI369" s="293" t="s">
        <v>325</v>
      </c>
      <c r="BJ369" s="293" t="s">
        <v>4205</v>
      </c>
      <c r="BK369" s="292" t="s">
        <v>175</v>
      </c>
      <c r="BL369" s="294">
        <v>364919.75459576002</v>
      </c>
      <c r="BM369" s="292" t="s">
        <v>309</v>
      </c>
      <c r="BN369" s="294"/>
      <c r="BO369" s="297">
        <v>38709</v>
      </c>
      <c r="BP369" s="297">
        <v>47840</v>
      </c>
      <c r="BQ369" s="297" t="s">
        <v>931</v>
      </c>
      <c r="BR369" s="297" t="s">
        <v>4779</v>
      </c>
      <c r="BS369" s="297">
        <v>38709</v>
      </c>
      <c r="BT369" s="297">
        <v>47840</v>
      </c>
      <c r="BU369" s="294">
        <v>16205.36</v>
      </c>
      <c r="BV369" s="294">
        <v>10.14</v>
      </c>
      <c r="BW369" s="294">
        <v>0</v>
      </c>
    </row>
    <row r="370" spans="1:75" s="289" customFormat="1" ht="18.2" customHeight="1" x14ac:dyDescent="0.15">
      <c r="A370" s="298">
        <v>368</v>
      </c>
      <c r="B370" s="299" t="s">
        <v>305</v>
      </c>
      <c r="C370" s="299" t="s">
        <v>306</v>
      </c>
      <c r="D370" s="313">
        <v>45170</v>
      </c>
      <c r="E370" s="300" t="s">
        <v>1472</v>
      </c>
      <c r="F370" s="309">
        <v>138</v>
      </c>
      <c r="G370" s="309">
        <v>137</v>
      </c>
      <c r="H370" s="302">
        <v>7493.82</v>
      </c>
      <c r="I370" s="302">
        <v>4491.97</v>
      </c>
      <c r="J370" s="302">
        <v>0</v>
      </c>
      <c r="K370" s="302">
        <v>11985.79</v>
      </c>
      <c r="L370" s="302">
        <v>56.64</v>
      </c>
      <c r="M370" s="302">
        <v>0</v>
      </c>
      <c r="N370" s="302">
        <v>0</v>
      </c>
      <c r="O370" s="302">
        <v>0</v>
      </c>
      <c r="P370" s="302">
        <v>0</v>
      </c>
      <c r="Q370" s="302">
        <v>0</v>
      </c>
      <c r="R370" s="302">
        <v>11985.79</v>
      </c>
      <c r="S370" s="302">
        <v>12327.52</v>
      </c>
      <c r="T370" s="302">
        <v>66.13</v>
      </c>
      <c r="U370" s="302">
        <v>0</v>
      </c>
      <c r="V370" s="302">
        <v>0</v>
      </c>
      <c r="W370" s="302">
        <v>0</v>
      </c>
      <c r="X370" s="302">
        <v>0</v>
      </c>
      <c r="Y370" s="302">
        <v>0</v>
      </c>
      <c r="Z370" s="302">
        <v>12393.65</v>
      </c>
      <c r="AA370" s="302">
        <v>0</v>
      </c>
      <c r="AB370" s="302">
        <v>0</v>
      </c>
      <c r="AC370" s="302">
        <v>0</v>
      </c>
      <c r="AD370" s="302">
        <v>0</v>
      </c>
      <c r="AE370" s="302">
        <v>0</v>
      </c>
      <c r="AF370" s="302">
        <v>0</v>
      </c>
      <c r="AG370" s="302">
        <v>0</v>
      </c>
      <c r="AH370" s="302">
        <v>0</v>
      </c>
      <c r="AI370" s="302">
        <v>0</v>
      </c>
      <c r="AJ370" s="302">
        <v>0</v>
      </c>
      <c r="AK370" s="302">
        <v>0</v>
      </c>
      <c r="AL370" s="302">
        <v>0</v>
      </c>
      <c r="AM370" s="302">
        <v>0</v>
      </c>
      <c r="AN370" s="302">
        <v>0</v>
      </c>
      <c r="AO370" s="302">
        <v>0</v>
      </c>
      <c r="AP370" s="302">
        <v>0</v>
      </c>
      <c r="AQ370" s="302">
        <v>0</v>
      </c>
      <c r="AR370" s="302">
        <v>0</v>
      </c>
      <c r="AS370" s="302">
        <v>0</v>
      </c>
      <c r="AT370" s="295">
        <f t="shared" si="5"/>
        <v>0</v>
      </c>
      <c r="AU370" s="302">
        <v>4548.6099999999997</v>
      </c>
      <c r="AV370" s="302">
        <v>12393.65</v>
      </c>
      <c r="AW370" s="303">
        <v>87</v>
      </c>
      <c r="AX370" s="303">
        <v>300</v>
      </c>
      <c r="AY370" s="302">
        <v>190001.89</v>
      </c>
      <c r="AZ370" s="302">
        <v>12915.23</v>
      </c>
      <c r="BA370" s="301">
        <v>24.693850999999999</v>
      </c>
      <c r="BB370" s="301">
        <v>22.916766668289299</v>
      </c>
      <c r="BC370" s="301">
        <v>10.59</v>
      </c>
      <c r="BD370" s="301"/>
      <c r="BE370" s="300" t="s">
        <v>4204</v>
      </c>
      <c r="BF370" s="298"/>
      <c r="BG370" s="300" t="s">
        <v>310</v>
      </c>
      <c r="BH370" s="300" t="s">
        <v>184</v>
      </c>
      <c r="BI370" s="300" t="s">
        <v>374</v>
      </c>
      <c r="BJ370" s="300" t="s">
        <v>4205</v>
      </c>
      <c r="BK370" s="299" t="s">
        <v>175</v>
      </c>
      <c r="BL370" s="301">
        <v>93861.872125840004</v>
      </c>
      <c r="BM370" s="299" t="s">
        <v>309</v>
      </c>
      <c r="BN370" s="301"/>
      <c r="BO370" s="304">
        <v>38712</v>
      </c>
      <c r="BP370" s="304">
        <v>47843</v>
      </c>
      <c r="BQ370" s="297" t="s">
        <v>4123</v>
      </c>
      <c r="BR370" s="297" t="s">
        <v>4760</v>
      </c>
      <c r="BS370" s="297">
        <v>38712</v>
      </c>
      <c r="BT370" s="297">
        <v>47843</v>
      </c>
      <c r="BU370" s="301">
        <v>4210.3100000000004</v>
      </c>
      <c r="BV370" s="301">
        <v>2.69</v>
      </c>
      <c r="BW370" s="301">
        <v>0</v>
      </c>
    </row>
    <row r="371" spans="1:75" s="289" customFormat="1" ht="18.2" customHeight="1" x14ac:dyDescent="0.15">
      <c r="A371" s="291">
        <v>369</v>
      </c>
      <c r="B371" s="292" t="s">
        <v>305</v>
      </c>
      <c r="C371" s="292" t="s">
        <v>306</v>
      </c>
      <c r="D371" s="312">
        <v>45170</v>
      </c>
      <c r="E371" s="293" t="s">
        <v>1473</v>
      </c>
      <c r="F371" s="308">
        <v>81</v>
      </c>
      <c r="G371" s="308">
        <v>80</v>
      </c>
      <c r="H371" s="295">
        <v>27399.97</v>
      </c>
      <c r="I371" s="295">
        <v>11855.35</v>
      </c>
      <c r="J371" s="295">
        <v>0</v>
      </c>
      <c r="K371" s="295">
        <v>39255.32</v>
      </c>
      <c r="L371" s="295">
        <v>207.24</v>
      </c>
      <c r="M371" s="295">
        <v>0</v>
      </c>
      <c r="N371" s="295">
        <v>0</v>
      </c>
      <c r="O371" s="295">
        <v>0</v>
      </c>
      <c r="P371" s="295">
        <v>0</v>
      </c>
      <c r="Q371" s="295">
        <v>0</v>
      </c>
      <c r="R371" s="295">
        <v>39255.32</v>
      </c>
      <c r="S371" s="295">
        <v>23779.8</v>
      </c>
      <c r="T371" s="295">
        <v>241.8</v>
      </c>
      <c r="U371" s="295">
        <v>0</v>
      </c>
      <c r="V371" s="295">
        <v>0</v>
      </c>
      <c r="W371" s="295">
        <v>0</v>
      </c>
      <c r="X371" s="295">
        <v>0</v>
      </c>
      <c r="Y371" s="295">
        <v>0</v>
      </c>
      <c r="Z371" s="295">
        <v>24021.599999999999</v>
      </c>
      <c r="AA371" s="295">
        <v>0</v>
      </c>
      <c r="AB371" s="295">
        <v>0</v>
      </c>
      <c r="AC371" s="295">
        <v>0</v>
      </c>
      <c r="AD371" s="295">
        <v>0</v>
      </c>
      <c r="AE371" s="295">
        <v>0</v>
      </c>
      <c r="AF371" s="295">
        <v>0</v>
      </c>
      <c r="AG371" s="295">
        <v>0</v>
      </c>
      <c r="AH371" s="295">
        <v>0</v>
      </c>
      <c r="AI371" s="295">
        <v>0</v>
      </c>
      <c r="AJ371" s="295">
        <v>0</v>
      </c>
      <c r="AK371" s="295">
        <v>0</v>
      </c>
      <c r="AL371" s="295">
        <v>0</v>
      </c>
      <c r="AM371" s="295">
        <v>0</v>
      </c>
      <c r="AN371" s="295">
        <v>0</v>
      </c>
      <c r="AO371" s="295">
        <v>0</v>
      </c>
      <c r="AP371" s="295">
        <v>0</v>
      </c>
      <c r="AQ371" s="295">
        <v>0</v>
      </c>
      <c r="AR371" s="295">
        <v>0</v>
      </c>
      <c r="AS371" s="295">
        <v>0</v>
      </c>
      <c r="AT371" s="295">
        <f t="shared" si="5"/>
        <v>0</v>
      </c>
      <c r="AU371" s="295">
        <v>12062.59</v>
      </c>
      <c r="AV371" s="295">
        <v>24021.599999999999</v>
      </c>
      <c r="AW371" s="296">
        <v>87</v>
      </c>
      <c r="AX371" s="296">
        <v>300</v>
      </c>
      <c r="AY371" s="295">
        <v>298001.15000000002</v>
      </c>
      <c r="AZ371" s="295">
        <v>47236.94</v>
      </c>
      <c r="BA371" s="294">
        <v>57.599772999999999</v>
      </c>
      <c r="BB371" s="294">
        <v>47.867146369818997</v>
      </c>
      <c r="BC371" s="294">
        <v>10.59</v>
      </c>
      <c r="BD371" s="294"/>
      <c r="BE371" s="293" t="s">
        <v>4204</v>
      </c>
      <c r="BF371" s="291"/>
      <c r="BG371" s="293" t="s">
        <v>312</v>
      </c>
      <c r="BH371" s="293" t="s">
        <v>199</v>
      </c>
      <c r="BI371" s="293" t="s">
        <v>514</v>
      </c>
      <c r="BJ371" s="293" t="s">
        <v>4205</v>
      </c>
      <c r="BK371" s="292" t="s">
        <v>175</v>
      </c>
      <c r="BL371" s="294">
        <v>307412.17943071999</v>
      </c>
      <c r="BM371" s="292" t="s">
        <v>309</v>
      </c>
      <c r="BN371" s="294"/>
      <c r="BO371" s="297">
        <v>38713</v>
      </c>
      <c r="BP371" s="297">
        <v>47844</v>
      </c>
      <c r="BQ371" s="297" t="s">
        <v>955</v>
      </c>
      <c r="BR371" s="297" t="s">
        <v>4778</v>
      </c>
      <c r="BS371" s="297">
        <v>38713</v>
      </c>
      <c r="BT371" s="297">
        <v>47844</v>
      </c>
      <c r="BU371" s="294">
        <v>7635.2</v>
      </c>
      <c r="BV371" s="294">
        <v>9.83</v>
      </c>
      <c r="BW371" s="294">
        <v>0</v>
      </c>
    </row>
    <row r="372" spans="1:75" s="289" customFormat="1" ht="18.2" customHeight="1" x14ac:dyDescent="0.15">
      <c r="A372" s="298">
        <v>370</v>
      </c>
      <c r="B372" s="299" t="s">
        <v>305</v>
      </c>
      <c r="C372" s="299" t="s">
        <v>306</v>
      </c>
      <c r="D372" s="313">
        <v>45170</v>
      </c>
      <c r="E372" s="300" t="s">
        <v>1474</v>
      </c>
      <c r="F372" s="309">
        <v>54</v>
      </c>
      <c r="G372" s="309">
        <v>53</v>
      </c>
      <c r="H372" s="302">
        <v>14944.63</v>
      </c>
      <c r="I372" s="302">
        <v>19946.34</v>
      </c>
      <c r="J372" s="302">
        <v>0</v>
      </c>
      <c r="K372" s="302">
        <v>34890.97</v>
      </c>
      <c r="L372" s="302">
        <v>472.82</v>
      </c>
      <c r="M372" s="302">
        <v>0</v>
      </c>
      <c r="N372" s="302">
        <v>0</v>
      </c>
      <c r="O372" s="302">
        <v>0</v>
      </c>
      <c r="P372" s="302">
        <v>0</v>
      </c>
      <c r="Q372" s="302">
        <v>0</v>
      </c>
      <c r="R372" s="302">
        <v>34890.97</v>
      </c>
      <c r="S372" s="302">
        <v>11970.76</v>
      </c>
      <c r="T372" s="302">
        <v>131.88999999999999</v>
      </c>
      <c r="U372" s="302">
        <v>0</v>
      </c>
      <c r="V372" s="302">
        <v>0</v>
      </c>
      <c r="W372" s="302">
        <v>0</v>
      </c>
      <c r="X372" s="302">
        <v>0</v>
      </c>
      <c r="Y372" s="302">
        <v>0</v>
      </c>
      <c r="Z372" s="302">
        <v>12102.65</v>
      </c>
      <c r="AA372" s="302">
        <v>0</v>
      </c>
      <c r="AB372" s="302">
        <v>0</v>
      </c>
      <c r="AC372" s="302">
        <v>0</v>
      </c>
      <c r="AD372" s="302">
        <v>0</v>
      </c>
      <c r="AE372" s="302">
        <v>0</v>
      </c>
      <c r="AF372" s="302">
        <v>0</v>
      </c>
      <c r="AG372" s="302">
        <v>0</v>
      </c>
      <c r="AH372" s="302">
        <v>0</v>
      </c>
      <c r="AI372" s="302">
        <v>0</v>
      </c>
      <c r="AJ372" s="302">
        <v>0</v>
      </c>
      <c r="AK372" s="302">
        <v>0</v>
      </c>
      <c r="AL372" s="302">
        <v>0</v>
      </c>
      <c r="AM372" s="302">
        <v>0</v>
      </c>
      <c r="AN372" s="302">
        <v>0</v>
      </c>
      <c r="AO372" s="302">
        <v>0</v>
      </c>
      <c r="AP372" s="302">
        <v>0</v>
      </c>
      <c r="AQ372" s="302">
        <v>0</v>
      </c>
      <c r="AR372" s="302">
        <v>0</v>
      </c>
      <c r="AS372" s="302">
        <v>0</v>
      </c>
      <c r="AT372" s="295">
        <f t="shared" si="5"/>
        <v>0</v>
      </c>
      <c r="AU372" s="302">
        <v>20419.16</v>
      </c>
      <c r="AV372" s="302">
        <v>12102.65</v>
      </c>
      <c r="AW372" s="303">
        <v>27</v>
      </c>
      <c r="AX372" s="303">
        <v>240</v>
      </c>
      <c r="AY372" s="302">
        <v>352997.11</v>
      </c>
      <c r="AZ372" s="302">
        <v>60204.21</v>
      </c>
      <c r="BA372" s="301">
        <v>61.974448000000002</v>
      </c>
      <c r="BB372" s="301">
        <v>35.916900262200301</v>
      </c>
      <c r="BC372" s="301">
        <v>10.59</v>
      </c>
      <c r="BD372" s="301"/>
      <c r="BE372" s="300" t="s">
        <v>4204</v>
      </c>
      <c r="BF372" s="298"/>
      <c r="BG372" s="300" t="s">
        <v>312</v>
      </c>
      <c r="BH372" s="300" t="s">
        <v>189</v>
      </c>
      <c r="BI372" s="300" t="s">
        <v>323</v>
      </c>
      <c r="BJ372" s="300" t="s">
        <v>4205</v>
      </c>
      <c r="BK372" s="299" t="s">
        <v>175</v>
      </c>
      <c r="BL372" s="301">
        <v>273234.53560311999</v>
      </c>
      <c r="BM372" s="299" t="s">
        <v>309</v>
      </c>
      <c r="BN372" s="301"/>
      <c r="BO372" s="304">
        <v>38713</v>
      </c>
      <c r="BP372" s="304">
        <v>46018</v>
      </c>
      <c r="BQ372" s="297" t="s">
        <v>944</v>
      </c>
      <c r="BR372" s="297" t="s">
        <v>4781</v>
      </c>
      <c r="BS372" s="297">
        <v>38713</v>
      </c>
      <c r="BT372" s="297">
        <v>46018</v>
      </c>
      <c r="BU372" s="301">
        <v>6267.78</v>
      </c>
      <c r="BV372" s="301">
        <v>12.62</v>
      </c>
      <c r="BW372" s="301">
        <v>0</v>
      </c>
    </row>
    <row r="373" spans="1:75" s="289" customFormat="1" ht="18.2" customHeight="1" x14ac:dyDescent="0.15">
      <c r="A373" s="291">
        <v>371</v>
      </c>
      <c r="B373" s="292" t="s">
        <v>305</v>
      </c>
      <c r="C373" s="292" t="s">
        <v>306</v>
      </c>
      <c r="D373" s="312">
        <v>45170</v>
      </c>
      <c r="E373" s="293" t="s">
        <v>1475</v>
      </c>
      <c r="F373" s="308">
        <v>108</v>
      </c>
      <c r="G373" s="308">
        <v>107</v>
      </c>
      <c r="H373" s="295">
        <v>8860.15</v>
      </c>
      <c r="I373" s="295">
        <v>4626.7</v>
      </c>
      <c r="J373" s="295">
        <v>0</v>
      </c>
      <c r="K373" s="295">
        <v>13486.85</v>
      </c>
      <c r="L373" s="295">
        <v>67</v>
      </c>
      <c r="M373" s="295">
        <v>0</v>
      </c>
      <c r="N373" s="295">
        <v>0</v>
      </c>
      <c r="O373" s="295">
        <v>0</v>
      </c>
      <c r="P373" s="295">
        <v>0</v>
      </c>
      <c r="Q373" s="295">
        <v>0</v>
      </c>
      <c r="R373" s="295">
        <v>13486.85</v>
      </c>
      <c r="S373" s="295">
        <v>10908.63</v>
      </c>
      <c r="T373" s="295">
        <v>78.19</v>
      </c>
      <c r="U373" s="295">
        <v>0</v>
      </c>
      <c r="V373" s="295">
        <v>0</v>
      </c>
      <c r="W373" s="295">
        <v>0</v>
      </c>
      <c r="X373" s="295">
        <v>0</v>
      </c>
      <c r="Y373" s="295">
        <v>0</v>
      </c>
      <c r="Z373" s="295">
        <v>10986.82</v>
      </c>
      <c r="AA373" s="295">
        <v>0</v>
      </c>
      <c r="AB373" s="295">
        <v>0</v>
      </c>
      <c r="AC373" s="295">
        <v>0</v>
      </c>
      <c r="AD373" s="295">
        <v>0</v>
      </c>
      <c r="AE373" s="295">
        <v>0</v>
      </c>
      <c r="AF373" s="295">
        <v>0</v>
      </c>
      <c r="AG373" s="295">
        <v>0</v>
      </c>
      <c r="AH373" s="295">
        <v>0</v>
      </c>
      <c r="AI373" s="295">
        <v>0</v>
      </c>
      <c r="AJ373" s="295">
        <v>0</v>
      </c>
      <c r="AK373" s="295">
        <v>0</v>
      </c>
      <c r="AL373" s="295">
        <v>0</v>
      </c>
      <c r="AM373" s="295">
        <v>0</v>
      </c>
      <c r="AN373" s="295">
        <v>0</v>
      </c>
      <c r="AO373" s="295">
        <v>0</v>
      </c>
      <c r="AP373" s="295">
        <v>0</v>
      </c>
      <c r="AQ373" s="295">
        <v>0</v>
      </c>
      <c r="AR373" s="295">
        <v>0</v>
      </c>
      <c r="AS373" s="295">
        <v>0</v>
      </c>
      <c r="AT373" s="295">
        <f t="shared" si="5"/>
        <v>0</v>
      </c>
      <c r="AU373" s="295">
        <v>4693.7</v>
      </c>
      <c r="AV373" s="295">
        <v>10986.82</v>
      </c>
      <c r="AW373" s="296">
        <v>87</v>
      </c>
      <c r="AX373" s="296">
        <v>300</v>
      </c>
      <c r="AY373" s="295">
        <v>198002.46</v>
      </c>
      <c r="AZ373" s="295">
        <v>15273.41</v>
      </c>
      <c r="BA373" s="294">
        <v>28.029954</v>
      </c>
      <c r="BB373" s="294">
        <v>24.751236633135601</v>
      </c>
      <c r="BC373" s="294">
        <v>10.59</v>
      </c>
      <c r="BD373" s="294"/>
      <c r="BE373" s="293" t="s">
        <v>4204</v>
      </c>
      <c r="BF373" s="291"/>
      <c r="BG373" s="293" t="s">
        <v>344</v>
      </c>
      <c r="BH373" s="293" t="s">
        <v>213</v>
      </c>
      <c r="BI373" s="293" t="s">
        <v>345</v>
      </c>
      <c r="BJ373" s="293" t="s">
        <v>4205</v>
      </c>
      <c r="BK373" s="292" t="s">
        <v>175</v>
      </c>
      <c r="BL373" s="294">
        <v>105616.81708759999</v>
      </c>
      <c r="BM373" s="292" t="s">
        <v>309</v>
      </c>
      <c r="BN373" s="294"/>
      <c r="BO373" s="297">
        <v>38713</v>
      </c>
      <c r="BP373" s="297">
        <v>47844</v>
      </c>
      <c r="BQ373" s="297" t="s">
        <v>4195</v>
      </c>
      <c r="BR373" s="297" t="s">
        <v>4771</v>
      </c>
      <c r="BS373" s="297">
        <v>38713</v>
      </c>
      <c r="BT373" s="297">
        <v>47844</v>
      </c>
      <c r="BU373" s="294">
        <v>3774.62</v>
      </c>
      <c r="BV373" s="294">
        <v>3.18</v>
      </c>
      <c r="BW373" s="294">
        <v>0</v>
      </c>
    </row>
    <row r="374" spans="1:75" s="289" customFormat="1" ht="18.2" customHeight="1" x14ac:dyDescent="0.15">
      <c r="A374" s="298">
        <v>372</v>
      </c>
      <c r="B374" s="299" t="s">
        <v>305</v>
      </c>
      <c r="C374" s="299" t="s">
        <v>306</v>
      </c>
      <c r="D374" s="313">
        <v>45170</v>
      </c>
      <c r="E374" s="300" t="s">
        <v>1476</v>
      </c>
      <c r="F374" s="309">
        <v>0</v>
      </c>
      <c r="G374" s="309">
        <v>0</v>
      </c>
      <c r="H374" s="302">
        <v>18344.830000000002</v>
      </c>
      <c r="I374" s="302">
        <v>0</v>
      </c>
      <c r="J374" s="302">
        <v>0</v>
      </c>
      <c r="K374" s="302">
        <v>18344.830000000002</v>
      </c>
      <c r="L374" s="302">
        <v>138.80000000000001</v>
      </c>
      <c r="M374" s="302">
        <v>0</v>
      </c>
      <c r="N374" s="302">
        <v>0</v>
      </c>
      <c r="O374" s="302">
        <v>138.80000000000001</v>
      </c>
      <c r="P374" s="302">
        <v>0</v>
      </c>
      <c r="Q374" s="302">
        <v>0</v>
      </c>
      <c r="R374" s="302">
        <v>18206.03</v>
      </c>
      <c r="S374" s="302">
        <v>0</v>
      </c>
      <c r="T374" s="302">
        <v>161.88999999999999</v>
      </c>
      <c r="U374" s="302">
        <v>0</v>
      </c>
      <c r="V374" s="302">
        <v>0</v>
      </c>
      <c r="W374" s="302">
        <v>161.88999999999999</v>
      </c>
      <c r="X374" s="302">
        <v>0</v>
      </c>
      <c r="Y374" s="302">
        <v>0</v>
      </c>
      <c r="Z374" s="302">
        <v>0</v>
      </c>
      <c r="AA374" s="302">
        <v>6.58</v>
      </c>
      <c r="AB374" s="302">
        <v>0</v>
      </c>
      <c r="AC374" s="302">
        <v>0</v>
      </c>
      <c r="AD374" s="302">
        <v>0</v>
      </c>
      <c r="AE374" s="302">
        <v>0</v>
      </c>
      <c r="AF374" s="302">
        <v>-9.3699999999999992</v>
      </c>
      <c r="AG374" s="302">
        <v>15.36</v>
      </c>
      <c r="AH374" s="302">
        <v>44.5</v>
      </c>
      <c r="AI374" s="302">
        <v>0</v>
      </c>
      <c r="AJ374" s="302">
        <v>0</v>
      </c>
      <c r="AK374" s="302">
        <v>0</v>
      </c>
      <c r="AL374" s="302">
        <v>0</v>
      </c>
      <c r="AM374" s="302">
        <v>0</v>
      </c>
      <c r="AN374" s="302">
        <v>0</v>
      </c>
      <c r="AO374" s="302">
        <v>0</v>
      </c>
      <c r="AP374" s="302">
        <v>29.82</v>
      </c>
      <c r="AQ374" s="302">
        <v>0</v>
      </c>
      <c r="AR374" s="302">
        <v>28.75</v>
      </c>
      <c r="AS374" s="302">
        <v>0</v>
      </c>
      <c r="AT374" s="295">
        <f t="shared" si="5"/>
        <v>358.83</v>
      </c>
      <c r="AU374" s="302">
        <v>0</v>
      </c>
      <c r="AV374" s="302">
        <v>0</v>
      </c>
      <c r="AW374" s="303">
        <v>87</v>
      </c>
      <c r="AX374" s="303">
        <v>300</v>
      </c>
      <c r="AY374" s="302">
        <v>261999.05</v>
      </c>
      <c r="AZ374" s="302">
        <v>31630.77</v>
      </c>
      <c r="BA374" s="301">
        <v>43.843207999999997</v>
      </c>
      <c r="BB374" s="301">
        <v>25.235261744947699</v>
      </c>
      <c r="BC374" s="301">
        <v>10.59</v>
      </c>
      <c r="BD374" s="301"/>
      <c r="BE374" s="300" t="s">
        <v>4204</v>
      </c>
      <c r="BF374" s="298"/>
      <c r="BG374" s="300" t="s">
        <v>320</v>
      </c>
      <c r="BH374" s="300" t="s">
        <v>181</v>
      </c>
      <c r="BI374" s="300" t="s">
        <v>368</v>
      </c>
      <c r="BJ374" s="300" t="s">
        <v>103</v>
      </c>
      <c r="BK374" s="299" t="s">
        <v>175</v>
      </c>
      <c r="BL374" s="301">
        <v>142573.16870888</v>
      </c>
      <c r="BM374" s="299" t="s">
        <v>309</v>
      </c>
      <c r="BN374" s="301"/>
      <c r="BO374" s="304">
        <v>38708</v>
      </c>
      <c r="BP374" s="304">
        <v>47839</v>
      </c>
      <c r="BQ374" s="297" t="s">
        <v>4757</v>
      </c>
      <c r="BR374" s="297" t="s">
        <v>4764</v>
      </c>
      <c r="BS374" s="297">
        <v>38708</v>
      </c>
      <c r="BT374" s="297">
        <v>47839</v>
      </c>
      <c r="BU374" s="301">
        <v>0</v>
      </c>
      <c r="BV374" s="301">
        <v>6.58</v>
      </c>
      <c r="BW374" s="301">
        <v>0</v>
      </c>
    </row>
    <row r="375" spans="1:75" s="289" customFormat="1" ht="18.2" customHeight="1" x14ac:dyDescent="0.15">
      <c r="A375" s="291">
        <v>373</v>
      </c>
      <c r="B375" s="292" t="s">
        <v>305</v>
      </c>
      <c r="C375" s="292" t="s">
        <v>306</v>
      </c>
      <c r="D375" s="312">
        <v>45170</v>
      </c>
      <c r="E375" s="293" t="s">
        <v>1477</v>
      </c>
      <c r="F375" s="308">
        <v>0</v>
      </c>
      <c r="G375" s="308">
        <v>0</v>
      </c>
      <c r="H375" s="295">
        <v>23344.09</v>
      </c>
      <c r="I375" s="295">
        <v>0</v>
      </c>
      <c r="J375" s="295">
        <v>0</v>
      </c>
      <c r="K375" s="295">
        <v>23344.09</v>
      </c>
      <c r="L375" s="295">
        <v>176.6</v>
      </c>
      <c r="M375" s="295">
        <v>0</v>
      </c>
      <c r="N375" s="295">
        <v>0</v>
      </c>
      <c r="O375" s="295">
        <v>176.6</v>
      </c>
      <c r="P375" s="295">
        <v>0</v>
      </c>
      <c r="Q375" s="295">
        <v>0</v>
      </c>
      <c r="R375" s="295">
        <v>23167.49</v>
      </c>
      <c r="S375" s="295">
        <v>0</v>
      </c>
      <c r="T375" s="295">
        <v>206.01</v>
      </c>
      <c r="U375" s="295">
        <v>0</v>
      </c>
      <c r="V375" s="295">
        <v>0</v>
      </c>
      <c r="W375" s="295">
        <v>206.01</v>
      </c>
      <c r="X375" s="295">
        <v>0</v>
      </c>
      <c r="Y375" s="295">
        <v>0</v>
      </c>
      <c r="Z375" s="295">
        <v>0</v>
      </c>
      <c r="AA375" s="295">
        <v>8.3800000000000008</v>
      </c>
      <c r="AB375" s="295">
        <v>0</v>
      </c>
      <c r="AC375" s="295">
        <v>0</v>
      </c>
      <c r="AD375" s="295">
        <v>0</v>
      </c>
      <c r="AE375" s="295">
        <v>0</v>
      </c>
      <c r="AF375" s="295">
        <v>-10.66</v>
      </c>
      <c r="AG375" s="295">
        <v>19.55</v>
      </c>
      <c r="AH375" s="295">
        <v>53.74</v>
      </c>
      <c r="AI375" s="295">
        <v>0</v>
      </c>
      <c r="AJ375" s="295">
        <v>0</v>
      </c>
      <c r="AK375" s="295">
        <v>0</v>
      </c>
      <c r="AL375" s="295">
        <v>0</v>
      </c>
      <c r="AM375" s="295">
        <v>0</v>
      </c>
      <c r="AN375" s="295">
        <v>0</v>
      </c>
      <c r="AO375" s="295">
        <v>0</v>
      </c>
      <c r="AP375" s="295">
        <v>0.09</v>
      </c>
      <c r="AQ375" s="295">
        <v>0</v>
      </c>
      <c r="AR375" s="295">
        <v>0.26</v>
      </c>
      <c r="AS375" s="295">
        <v>0</v>
      </c>
      <c r="AT375" s="295">
        <f t="shared" si="5"/>
        <v>453.45000000000005</v>
      </c>
      <c r="AU375" s="295">
        <v>0</v>
      </c>
      <c r="AV375" s="295">
        <v>0</v>
      </c>
      <c r="AW375" s="296">
        <v>87</v>
      </c>
      <c r="AX375" s="296">
        <v>300</v>
      </c>
      <c r="AY375" s="295">
        <v>261998.34</v>
      </c>
      <c r="AZ375" s="295">
        <v>40248.400000000001</v>
      </c>
      <c r="BA375" s="294">
        <v>55.789906000000002</v>
      </c>
      <c r="BB375" s="294">
        <v>32.113378155552503</v>
      </c>
      <c r="BC375" s="294">
        <v>10.59</v>
      </c>
      <c r="BD375" s="294"/>
      <c r="BE375" s="293" t="s">
        <v>4204</v>
      </c>
      <c r="BF375" s="291"/>
      <c r="BG375" s="293" t="s">
        <v>320</v>
      </c>
      <c r="BH375" s="293" t="s">
        <v>181</v>
      </c>
      <c r="BI375" s="293" t="s">
        <v>368</v>
      </c>
      <c r="BJ375" s="293" t="s">
        <v>103</v>
      </c>
      <c r="BK375" s="292" t="s">
        <v>175</v>
      </c>
      <c r="BL375" s="294">
        <v>181426.83826903999</v>
      </c>
      <c r="BM375" s="292" t="s">
        <v>309</v>
      </c>
      <c r="BN375" s="294"/>
      <c r="BO375" s="297">
        <v>38709</v>
      </c>
      <c r="BP375" s="297">
        <v>47840</v>
      </c>
      <c r="BQ375" s="297" t="s">
        <v>929</v>
      </c>
      <c r="BR375" s="297" t="s">
        <v>4777</v>
      </c>
      <c r="BS375" s="297">
        <v>38709</v>
      </c>
      <c r="BT375" s="297">
        <v>47840</v>
      </c>
      <c r="BU375" s="294">
        <v>0</v>
      </c>
      <c r="BV375" s="294">
        <v>8.3800000000000008</v>
      </c>
      <c r="BW375" s="294">
        <v>0</v>
      </c>
    </row>
    <row r="376" spans="1:75" s="289" customFormat="1" ht="18.2" customHeight="1" x14ac:dyDescent="0.15">
      <c r="A376" s="298">
        <v>374</v>
      </c>
      <c r="B376" s="299" t="s">
        <v>305</v>
      </c>
      <c r="C376" s="299" t="s">
        <v>306</v>
      </c>
      <c r="D376" s="313">
        <v>45170</v>
      </c>
      <c r="E376" s="300" t="s">
        <v>1478</v>
      </c>
      <c r="F376" s="309">
        <v>0</v>
      </c>
      <c r="G376" s="309">
        <v>0</v>
      </c>
      <c r="H376" s="302">
        <v>3710.4</v>
      </c>
      <c r="I376" s="302">
        <v>0</v>
      </c>
      <c r="J376" s="302">
        <v>0</v>
      </c>
      <c r="K376" s="302">
        <v>3710.4</v>
      </c>
      <c r="L376" s="302">
        <v>117.41</v>
      </c>
      <c r="M376" s="302">
        <v>0</v>
      </c>
      <c r="N376" s="302">
        <v>0</v>
      </c>
      <c r="O376" s="302">
        <v>117.41</v>
      </c>
      <c r="P376" s="302">
        <v>0</v>
      </c>
      <c r="Q376" s="302">
        <v>0</v>
      </c>
      <c r="R376" s="302">
        <v>3592.99</v>
      </c>
      <c r="S376" s="302">
        <v>0</v>
      </c>
      <c r="T376" s="302">
        <v>32.74</v>
      </c>
      <c r="U376" s="302">
        <v>0</v>
      </c>
      <c r="V376" s="302">
        <v>0</v>
      </c>
      <c r="W376" s="302">
        <v>32.74</v>
      </c>
      <c r="X376" s="302">
        <v>0</v>
      </c>
      <c r="Y376" s="302">
        <v>0</v>
      </c>
      <c r="Z376" s="302">
        <v>0</v>
      </c>
      <c r="AA376" s="302">
        <v>3.13</v>
      </c>
      <c r="AB376" s="302">
        <v>0</v>
      </c>
      <c r="AC376" s="302">
        <v>0</v>
      </c>
      <c r="AD376" s="302">
        <v>0</v>
      </c>
      <c r="AE376" s="302">
        <v>0</v>
      </c>
      <c r="AF376" s="302">
        <v>-4.96</v>
      </c>
      <c r="AG376" s="302">
        <v>6.67</v>
      </c>
      <c r="AH376" s="302">
        <v>23.72</v>
      </c>
      <c r="AI376" s="302">
        <v>0</v>
      </c>
      <c r="AJ376" s="302">
        <v>0</v>
      </c>
      <c r="AK376" s="302">
        <v>0</v>
      </c>
      <c r="AL376" s="302">
        <v>0</v>
      </c>
      <c r="AM376" s="302">
        <v>0</v>
      </c>
      <c r="AN376" s="302">
        <v>0</v>
      </c>
      <c r="AO376" s="302">
        <v>0</v>
      </c>
      <c r="AP376" s="302">
        <v>0.68</v>
      </c>
      <c r="AQ376" s="302">
        <v>0</v>
      </c>
      <c r="AR376" s="302">
        <v>0.62</v>
      </c>
      <c r="AS376" s="302">
        <v>0</v>
      </c>
      <c r="AT376" s="295">
        <f t="shared" si="5"/>
        <v>178.76999999999998</v>
      </c>
      <c r="AU376" s="302">
        <v>0</v>
      </c>
      <c r="AV376" s="302">
        <v>0</v>
      </c>
      <c r="AW376" s="303">
        <v>27</v>
      </c>
      <c r="AX376" s="303">
        <v>240</v>
      </c>
      <c r="AY376" s="302">
        <v>189999.1</v>
      </c>
      <c r="AZ376" s="302">
        <v>14948.7</v>
      </c>
      <c r="BA376" s="301">
        <v>28.611868999999999</v>
      </c>
      <c r="BB376" s="301">
        <v>6.8769966082876799</v>
      </c>
      <c r="BC376" s="301">
        <v>10.59</v>
      </c>
      <c r="BD376" s="301"/>
      <c r="BE376" s="300" t="s">
        <v>4204</v>
      </c>
      <c r="BF376" s="298"/>
      <c r="BG376" s="300" t="s">
        <v>310</v>
      </c>
      <c r="BH376" s="300" t="s">
        <v>184</v>
      </c>
      <c r="BI376" s="300" t="s">
        <v>374</v>
      </c>
      <c r="BJ376" s="300" t="s">
        <v>103</v>
      </c>
      <c r="BK376" s="299" t="s">
        <v>175</v>
      </c>
      <c r="BL376" s="301">
        <v>28137.04961704</v>
      </c>
      <c r="BM376" s="299" t="s">
        <v>309</v>
      </c>
      <c r="BN376" s="301"/>
      <c r="BO376" s="304">
        <v>38716</v>
      </c>
      <c r="BP376" s="304">
        <v>46021</v>
      </c>
      <c r="BQ376" s="297" t="s">
        <v>4757</v>
      </c>
      <c r="BR376" s="297" t="s">
        <v>4764</v>
      </c>
      <c r="BS376" s="297">
        <v>38716</v>
      </c>
      <c r="BT376" s="297">
        <v>46021</v>
      </c>
      <c r="BU376" s="301">
        <v>0</v>
      </c>
      <c r="BV376" s="301">
        <v>3.13</v>
      </c>
      <c r="BW376" s="301">
        <v>0</v>
      </c>
    </row>
    <row r="377" spans="1:75" s="289" customFormat="1" ht="18.2" customHeight="1" x14ac:dyDescent="0.15">
      <c r="A377" s="291">
        <v>375</v>
      </c>
      <c r="B377" s="292" t="s">
        <v>305</v>
      </c>
      <c r="C377" s="292" t="s">
        <v>306</v>
      </c>
      <c r="D377" s="312">
        <v>45170</v>
      </c>
      <c r="E377" s="293" t="s">
        <v>1479</v>
      </c>
      <c r="F377" s="308">
        <v>99</v>
      </c>
      <c r="G377" s="308">
        <v>98</v>
      </c>
      <c r="H377" s="295">
        <v>24553.91</v>
      </c>
      <c r="I377" s="295">
        <v>11954</v>
      </c>
      <c r="J377" s="295">
        <v>0</v>
      </c>
      <c r="K377" s="295">
        <v>36507.910000000003</v>
      </c>
      <c r="L377" s="295">
        <v>182.74</v>
      </c>
      <c r="M377" s="295">
        <v>0</v>
      </c>
      <c r="N377" s="295">
        <v>0</v>
      </c>
      <c r="O377" s="295">
        <v>0</v>
      </c>
      <c r="P377" s="295">
        <v>0</v>
      </c>
      <c r="Q377" s="295">
        <v>0</v>
      </c>
      <c r="R377" s="295">
        <v>36507.910000000003</v>
      </c>
      <c r="S377" s="295">
        <v>27124.240000000002</v>
      </c>
      <c r="T377" s="295">
        <v>216.69</v>
      </c>
      <c r="U377" s="295">
        <v>0</v>
      </c>
      <c r="V377" s="295">
        <v>0</v>
      </c>
      <c r="W377" s="295">
        <v>0</v>
      </c>
      <c r="X377" s="295">
        <v>0</v>
      </c>
      <c r="Y377" s="295">
        <v>0</v>
      </c>
      <c r="Z377" s="295">
        <v>27340.93</v>
      </c>
      <c r="AA377" s="295">
        <v>0</v>
      </c>
      <c r="AB377" s="295">
        <v>0</v>
      </c>
      <c r="AC377" s="295">
        <v>0</v>
      </c>
      <c r="AD377" s="295">
        <v>0</v>
      </c>
      <c r="AE377" s="295">
        <v>0</v>
      </c>
      <c r="AF377" s="295">
        <v>0</v>
      </c>
      <c r="AG377" s="295">
        <v>0</v>
      </c>
      <c r="AH377" s="295">
        <v>0</v>
      </c>
      <c r="AI377" s="295">
        <v>0</v>
      </c>
      <c r="AJ377" s="295">
        <v>0</v>
      </c>
      <c r="AK377" s="295">
        <v>0</v>
      </c>
      <c r="AL377" s="295">
        <v>0</v>
      </c>
      <c r="AM377" s="295">
        <v>0</v>
      </c>
      <c r="AN377" s="295">
        <v>0</v>
      </c>
      <c r="AO377" s="295">
        <v>0</v>
      </c>
      <c r="AP377" s="295">
        <v>0</v>
      </c>
      <c r="AQ377" s="295">
        <v>0</v>
      </c>
      <c r="AR377" s="295">
        <v>0</v>
      </c>
      <c r="AS377" s="295">
        <v>0</v>
      </c>
      <c r="AT377" s="295">
        <f t="shared" si="5"/>
        <v>0</v>
      </c>
      <c r="AU377" s="295">
        <v>12136.74</v>
      </c>
      <c r="AV377" s="295">
        <v>27340.93</v>
      </c>
      <c r="AW377" s="296">
        <v>88</v>
      </c>
      <c r="AX377" s="296">
        <v>300</v>
      </c>
      <c r="AY377" s="295">
        <v>235998.97</v>
      </c>
      <c r="AZ377" s="295">
        <v>42017.94</v>
      </c>
      <c r="BA377" s="294">
        <v>64.830793999999997</v>
      </c>
      <c r="BB377" s="294">
        <v>56.329196352332801</v>
      </c>
      <c r="BC377" s="294">
        <v>10.59</v>
      </c>
      <c r="BD377" s="294"/>
      <c r="BE377" s="293" t="s">
        <v>4204</v>
      </c>
      <c r="BF377" s="291"/>
      <c r="BG377" s="293" t="s">
        <v>320</v>
      </c>
      <c r="BH377" s="293" t="s">
        <v>197</v>
      </c>
      <c r="BI377" s="293" t="s">
        <v>373</v>
      </c>
      <c r="BJ377" s="293" t="s">
        <v>4205</v>
      </c>
      <c r="BK377" s="292" t="s">
        <v>175</v>
      </c>
      <c r="BL377" s="294">
        <v>285896.94796935999</v>
      </c>
      <c r="BM377" s="292" t="s">
        <v>309</v>
      </c>
      <c r="BN377" s="294"/>
      <c r="BO377" s="297">
        <v>38721</v>
      </c>
      <c r="BP377" s="297">
        <v>47852</v>
      </c>
      <c r="BQ377" s="297" t="s">
        <v>936</v>
      </c>
      <c r="BR377" s="297" t="s">
        <v>4769</v>
      </c>
      <c r="BS377" s="297">
        <v>38721</v>
      </c>
      <c r="BT377" s="297">
        <v>47852</v>
      </c>
      <c r="BU377" s="294">
        <v>8201.6200000000008</v>
      </c>
      <c r="BV377" s="294">
        <v>8.74</v>
      </c>
      <c r="BW377" s="294">
        <v>0</v>
      </c>
    </row>
    <row r="378" spans="1:75" s="289" customFormat="1" ht="18.2" customHeight="1" x14ac:dyDescent="0.15">
      <c r="A378" s="298">
        <v>376</v>
      </c>
      <c r="B378" s="299" t="s">
        <v>305</v>
      </c>
      <c r="C378" s="299" t="s">
        <v>306</v>
      </c>
      <c r="D378" s="313">
        <v>45170</v>
      </c>
      <c r="E378" s="300" t="s">
        <v>1480</v>
      </c>
      <c r="F378" s="299" t="s">
        <v>1005</v>
      </c>
      <c r="G378" s="309">
        <v>93</v>
      </c>
      <c r="H378" s="302">
        <v>29451.56</v>
      </c>
      <c r="I378" s="302">
        <v>13863.55</v>
      </c>
      <c r="J378" s="302">
        <v>0</v>
      </c>
      <c r="K378" s="302">
        <v>43315.11</v>
      </c>
      <c r="L378" s="302">
        <v>219.14</v>
      </c>
      <c r="M378" s="302">
        <v>43315.11</v>
      </c>
      <c r="N378" s="302">
        <v>0</v>
      </c>
      <c r="O378" s="302">
        <v>0</v>
      </c>
      <c r="P378" s="302">
        <v>0</v>
      </c>
      <c r="Q378" s="302">
        <v>0</v>
      </c>
      <c r="R378" s="302">
        <v>43315.11</v>
      </c>
      <c r="S378" s="302">
        <v>30475.93</v>
      </c>
      <c r="T378" s="302">
        <v>259.91000000000003</v>
      </c>
      <c r="U378" s="302">
        <v>0</v>
      </c>
      <c r="V378" s="302">
        <v>0</v>
      </c>
      <c r="W378" s="302">
        <v>0</v>
      </c>
      <c r="X378" s="302">
        <v>0</v>
      </c>
      <c r="Y378" s="302">
        <v>0</v>
      </c>
      <c r="Z378" s="302">
        <v>30735.84</v>
      </c>
      <c r="AA378" s="302">
        <v>0</v>
      </c>
      <c r="AB378" s="302">
        <v>0</v>
      </c>
      <c r="AC378" s="302">
        <v>0</v>
      </c>
      <c r="AD378" s="302">
        <v>0</v>
      </c>
      <c r="AE378" s="302">
        <v>0</v>
      </c>
      <c r="AF378" s="302">
        <v>0</v>
      </c>
      <c r="AG378" s="302">
        <v>0</v>
      </c>
      <c r="AH378" s="302">
        <v>0</v>
      </c>
      <c r="AI378" s="302">
        <v>0</v>
      </c>
      <c r="AJ378" s="302">
        <v>0</v>
      </c>
      <c r="AK378" s="302">
        <v>0</v>
      </c>
      <c r="AL378" s="302">
        <v>0</v>
      </c>
      <c r="AM378" s="302">
        <v>0</v>
      </c>
      <c r="AN378" s="302">
        <v>0</v>
      </c>
      <c r="AO378" s="302">
        <v>0</v>
      </c>
      <c r="AP378" s="302">
        <v>0</v>
      </c>
      <c r="AQ378" s="302">
        <v>0</v>
      </c>
      <c r="AR378" s="302">
        <v>0</v>
      </c>
      <c r="AS378" s="302">
        <v>0</v>
      </c>
      <c r="AT378" s="295">
        <f t="shared" si="5"/>
        <v>0</v>
      </c>
      <c r="AU378" s="302">
        <v>14082.69</v>
      </c>
      <c r="AV378" s="302">
        <v>30735.84</v>
      </c>
      <c r="AW378" s="303">
        <v>88</v>
      </c>
      <c r="AX378" s="303">
        <v>300</v>
      </c>
      <c r="AY378" s="302">
        <v>235998.97</v>
      </c>
      <c r="AZ378" s="302">
        <v>50394.06</v>
      </c>
      <c r="BA378" s="301">
        <v>77.754571999999996</v>
      </c>
      <c r="BB378" s="301">
        <v>66.832238545235697</v>
      </c>
      <c r="BC378" s="301">
        <v>10.59</v>
      </c>
      <c r="BD378" s="301"/>
      <c r="BE378" s="300" t="s">
        <v>4204</v>
      </c>
      <c r="BF378" s="298"/>
      <c r="BG378" s="300" t="s">
        <v>320</v>
      </c>
      <c r="BH378" s="300" t="s">
        <v>197</v>
      </c>
      <c r="BI378" s="300" t="s">
        <v>373</v>
      </c>
      <c r="BJ378" s="300" t="s">
        <v>4205</v>
      </c>
      <c r="BK378" s="299" t="s">
        <v>175</v>
      </c>
      <c r="BL378" s="301">
        <v>0</v>
      </c>
      <c r="BM378" s="299" t="s">
        <v>309</v>
      </c>
      <c r="BN378" s="301"/>
      <c r="BO378" s="304">
        <v>38721</v>
      </c>
      <c r="BP378" s="304">
        <v>47852</v>
      </c>
      <c r="BQ378" s="297" t="s">
        <v>4758</v>
      </c>
      <c r="BR378" s="297" t="s">
        <v>4789</v>
      </c>
      <c r="BS378" s="297">
        <v>38721</v>
      </c>
      <c r="BT378" s="297">
        <v>47852</v>
      </c>
      <c r="BU378" s="301">
        <v>9156.7800000000007</v>
      </c>
      <c r="BV378" s="301">
        <v>0</v>
      </c>
      <c r="BW378" s="301">
        <v>0</v>
      </c>
    </row>
    <row r="379" spans="1:75" s="289" customFormat="1" ht="18.2" customHeight="1" x14ac:dyDescent="0.15">
      <c r="A379" s="291">
        <v>377</v>
      </c>
      <c r="B379" s="292" t="s">
        <v>305</v>
      </c>
      <c r="C379" s="292" t="s">
        <v>306</v>
      </c>
      <c r="D379" s="312">
        <v>45170</v>
      </c>
      <c r="E379" s="293" t="s">
        <v>1481</v>
      </c>
      <c r="F379" s="308">
        <v>106</v>
      </c>
      <c r="G379" s="308">
        <v>105</v>
      </c>
      <c r="H379" s="295">
        <v>18420.02</v>
      </c>
      <c r="I379" s="295">
        <v>9358.24</v>
      </c>
      <c r="J379" s="295">
        <v>0</v>
      </c>
      <c r="K379" s="295">
        <v>27778.26</v>
      </c>
      <c r="L379" s="295">
        <v>137.07</v>
      </c>
      <c r="M379" s="295">
        <v>0</v>
      </c>
      <c r="N379" s="295">
        <v>0</v>
      </c>
      <c r="O379" s="295">
        <v>0</v>
      </c>
      <c r="P379" s="295">
        <v>0</v>
      </c>
      <c r="Q379" s="295">
        <v>0</v>
      </c>
      <c r="R379" s="295">
        <v>27778.26</v>
      </c>
      <c r="S379" s="295">
        <v>22052.54</v>
      </c>
      <c r="T379" s="295">
        <v>162.56</v>
      </c>
      <c r="U379" s="295">
        <v>0</v>
      </c>
      <c r="V379" s="295">
        <v>0</v>
      </c>
      <c r="W379" s="295">
        <v>0</v>
      </c>
      <c r="X379" s="295">
        <v>0</v>
      </c>
      <c r="Y379" s="295">
        <v>0</v>
      </c>
      <c r="Z379" s="295">
        <v>22215.1</v>
      </c>
      <c r="AA379" s="295">
        <v>0</v>
      </c>
      <c r="AB379" s="295">
        <v>0</v>
      </c>
      <c r="AC379" s="295">
        <v>0</v>
      </c>
      <c r="AD379" s="295">
        <v>0</v>
      </c>
      <c r="AE379" s="295">
        <v>0</v>
      </c>
      <c r="AF379" s="295">
        <v>0</v>
      </c>
      <c r="AG379" s="295">
        <v>0</v>
      </c>
      <c r="AH379" s="295">
        <v>0</v>
      </c>
      <c r="AI379" s="295">
        <v>0</v>
      </c>
      <c r="AJ379" s="295">
        <v>0</v>
      </c>
      <c r="AK379" s="295">
        <v>0</v>
      </c>
      <c r="AL379" s="295">
        <v>0</v>
      </c>
      <c r="AM379" s="295">
        <v>0</v>
      </c>
      <c r="AN379" s="295">
        <v>0</v>
      </c>
      <c r="AO379" s="295">
        <v>0</v>
      </c>
      <c r="AP379" s="295">
        <v>0</v>
      </c>
      <c r="AQ379" s="295">
        <v>0</v>
      </c>
      <c r="AR379" s="295">
        <v>0</v>
      </c>
      <c r="AS379" s="295">
        <v>0</v>
      </c>
      <c r="AT379" s="295">
        <f t="shared" si="5"/>
        <v>0</v>
      </c>
      <c r="AU379" s="295">
        <v>9495.31</v>
      </c>
      <c r="AV379" s="295">
        <v>22215.1</v>
      </c>
      <c r="AW379" s="296">
        <v>88</v>
      </c>
      <c r="AX379" s="296">
        <v>300</v>
      </c>
      <c r="AY379" s="295">
        <v>235998.97</v>
      </c>
      <c r="AZ379" s="295">
        <v>31519.68</v>
      </c>
      <c r="BA379" s="294">
        <v>48.632700999999997</v>
      </c>
      <c r="BB379" s="294">
        <v>42.859946956322503</v>
      </c>
      <c r="BC379" s="294">
        <v>10.59</v>
      </c>
      <c r="BD379" s="294"/>
      <c r="BE379" s="293" t="s">
        <v>4204</v>
      </c>
      <c r="BF379" s="291"/>
      <c r="BG379" s="293" t="s">
        <v>320</v>
      </c>
      <c r="BH379" s="293" t="s">
        <v>197</v>
      </c>
      <c r="BI379" s="293" t="s">
        <v>373</v>
      </c>
      <c r="BJ379" s="293" t="s">
        <v>4205</v>
      </c>
      <c r="BK379" s="292" t="s">
        <v>175</v>
      </c>
      <c r="BL379" s="294">
        <v>217534.22077295999</v>
      </c>
      <c r="BM379" s="292" t="s">
        <v>309</v>
      </c>
      <c r="BN379" s="294"/>
      <c r="BO379" s="297">
        <v>38721</v>
      </c>
      <c r="BP379" s="297">
        <v>47852</v>
      </c>
      <c r="BQ379" s="297" t="s">
        <v>944</v>
      </c>
      <c r="BR379" s="297" t="s">
        <v>4781</v>
      </c>
      <c r="BS379" s="297">
        <v>38721</v>
      </c>
      <c r="BT379" s="297">
        <v>47852</v>
      </c>
      <c r="BU379" s="294">
        <v>6841.8</v>
      </c>
      <c r="BV379" s="294">
        <v>6.56</v>
      </c>
      <c r="BW379" s="294">
        <v>0</v>
      </c>
    </row>
    <row r="380" spans="1:75" s="289" customFormat="1" ht="18.2" customHeight="1" x14ac:dyDescent="0.15">
      <c r="A380" s="298">
        <v>378</v>
      </c>
      <c r="B380" s="299" t="s">
        <v>305</v>
      </c>
      <c r="C380" s="299" t="s">
        <v>306</v>
      </c>
      <c r="D380" s="313">
        <v>45170</v>
      </c>
      <c r="E380" s="300" t="s">
        <v>1482</v>
      </c>
      <c r="F380" s="309">
        <v>0</v>
      </c>
      <c r="G380" s="309">
        <v>0</v>
      </c>
      <c r="H380" s="302">
        <v>29294.51</v>
      </c>
      <c r="I380" s="302">
        <v>0</v>
      </c>
      <c r="J380" s="302">
        <v>0</v>
      </c>
      <c r="K380" s="302">
        <v>29294.51</v>
      </c>
      <c r="L380" s="302">
        <v>217.98</v>
      </c>
      <c r="M380" s="302">
        <v>0</v>
      </c>
      <c r="N380" s="302">
        <v>0</v>
      </c>
      <c r="O380" s="302">
        <v>217.98</v>
      </c>
      <c r="P380" s="302">
        <v>0</v>
      </c>
      <c r="Q380" s="302">
        <v>0</v>
      </c>
      <c r="R380" s="302">
        <v>29076.53</v>
      </c>
      <c r="S380" s="302">
        <v>0</v>
      </c>
      <c r="T380" s="302">
        <v>258.52</v>
      </c>
      <c r="U380" s="302">
        <v>0</v>
      </c>
      <c r="V380" s="302">
        <v>0</v>
      </c>
      <c r="W380" s="302">
        <v>258.52</v>
      </c>
      <c r="X380" s="302">
        <v>0</v>
      </c>
      <c r="Y380" s="302">
        <v>0</v>
      </c>
      <c r="Z380" s="302">
        <v>0</v>
      </c>
      <c r="AA380" s="302">
        <v>10.43</v>
      </c>
      <c r="AB380" s="302">
        <v>0</v>
      </c>
      <c r="AC380" s="302">
        <v>0</v>
      </c>
      <c r="AD380" s="302">
        <v>0</v>
      </c>
      <c r="AE380" s="302">
        <v>0</v>
      </c>
      <c r="AF380" s="302">
        <v>-30.41</v>
      </c>
      <c r="AG380" s="302">
        <v>24.35</v>
      </c>
      <c r="AH380" s="302">
        <v>63.2</v>
      </c>
      <c r="AI380" s="302">
        <v>0</v>
      </c>
      <c r="AJ380" s="302">
        <v>0</v>
      </c>
      <c r="AK380" s="302">
        <v>0</v>
      </c>
      <c r="AL380" s="302">
        <v>0</v>
      </c>
      <c r="AM380" s="302">
        <v>0</v>
      </c>
      <c r="AN380" s="302">
        <v>0</v>
      </c>
      <c r="AO380" s="302">
        <v>0</v>
      </c>
      <c r="AP380" s="302">
        <v>0.17</v>
      </c>
      <c r="AQ380" s="302">
        <v>0</v>
      </c>
      <c r="AR380" s="302">
        <v>0.13</v>
      </c>
      <c r="AS380" s="302">
        <v>0</v>
      </c>
      <c r="AT380" s="295">
        <f t="shared" si="5"/>
        <v>544.11</v>
      </c>
      <c r="AU380" s="302">
        <v>0</v>
      </c>
      <c r="AV380" s="302">
        <v>0</v>
      </c>
      <c r="AW380" s="303">
        <v>88</v>
      </c>
      <c r="AX380" s="303">
        <v>300</v>
      </c>
      <c r="AY380" s="302">
        <v>235998.97</v>
      </c>
      <c r="AZ380" s="302">
        <v>50125.75</v>
      </c>
      <c r="BA380" s="301">
        <v>77.340587999999997</v>
      </c>
      <c r="BB380" s="301">
        <v>44.863087877979702</v>
      </c>
      <c r="BC380" s="301">
        <v>10.59</v>
      </c>
      <c r="BD380" s="301"/>
      <c r="BE380" s="300" t="s">
        <v>4204</v>
      </c>
      <c r="BF380" s="298"/>
      <c r="BG380" s="300" t="s">
        <v>320</v>
      </c>
      <c r="BH380" s="300" t="s">
        <v>197</v>
      </c>
      <c r="BI380" s="300" t="s">
        <v>373</v>
      </c>
      <c r="BJ380" s="300" t="s">
        <v>103</v>
      </c>
      <c r="BK380" s="299" t="s">
        <v>175</v>
      </c>
      <c r="BL380" s="301">
        <v>227701.09777687999</v>
      </c>
      <c r="BM380" s="299" t="s">
        <v>309</v>
      </c>
      <c r="BN380" s="301"/>
      <c r="BO380" s="304">
        <v>38721</v>
      </c>
      <c r="BP380" s="304">
        <v>47852</v>
      </c>
      <c r="BQ380" s="297" t="s">
        <v>4757</v>
      </c>
      <c r="BR380" s="297" t="s">
        <v>4764</v>
      </c>
      <c r="BS380" s="297">
        <v>38721</v>
      </c>
      <c r="BT380" s="297">
        <v>47852</v>
      </c>
      <c r="BU380" s="301">
        <v>0</v>
      </c>
      <c r="BV380" s="301">
        <v>10.43</v>
      </c>
      <c r="BW380" s="301">
        <v>0</v>
      </c>
    </row>
    <row r="381" spans="1:75" s="289" customFormat="1" ht="18.2" customHeight="1" x14ac:dyDescent="0.15">
      <c r="A381" s="291">
        <v>379</v>
      </c>
      <c r="B381" s="292" t="s">
        <v>305</v>
      </c>
      <c r="C381" s="292" t="s">
        <v>306</v>
      </c>
      <c r="D381" s="312">
        <v>45170</v>
      </c>
      <c r="E381" s="293" t="s">
        <v>1483</v>
      </c>
      <c r="F381" s="308">
        <v>125</v>
      </c>
      <c r="G381" s="308">
        <v>124</v>
      </c>
      <c r="H381" s="295">
        <v>31292.67</v>
      </c>
      <c r="I381" s="295">
        <v>17484.599999999999</v>
      </c>
      <c r="J381" s="295">
        <v>0</v>
      </c>
      <c r="K381" s="295">
        <v>48777.27</v>
      </c>
      <c r="L381" s="295">
        <v>232.92</v>
      </c>
      <c r="M381" s="295">
        <v>0</v>
      </c>
      <c r="N381" s="295">
        <v>0</v>
      </c>
      <c r="O381" s="295">
        <v>0</v>
      </c>
      <c r="P381" s="295">
        <v>0</v>
      </c>
      <c r="Q381" s="295">
        <v>0</v>
      </c>
      <c r="R381" s="295">
        <v>48777.27</v>
      </c>
      <c r="S381" s="295">
        <v>45180.12</v>
      </c>
      <c r="T381" s="295">
        <v>276.16000000000003</v>
      </c>
      <c r="U381" s="295">
        <v>0</v>
      </c>
      <c r="V381" s="295">
        <v>0</v>
      </c>
      <c r="W381" s="295">
        <v>0</v>
      </c>
      <c r="X381" s="295">
        <v>0</v>
      </c>
      <c r="Y381" s="295">
        <v>0</v>
      </c>
      <c r="Z381" s="295">
        <v>45456.28</v>
      </c>
      <c r="AA381" s="295">
        <v>0</v>
      </c>
      <c r="AB381" s="295">
        <v>0</v>
      </c>
      <c r="AC381" s="295">
        <v>0</v>
      </c>
      <c r="AD381" s="295">
        <v>0</v>
      </c>
      <c r="AE381" s="295">
        <v>0</v>
      </c>
      <c r="AF381" s="295">
        <v>0</v>
      </c>
      <c r="AG381" s="295">
        <v>0</v>
      </c>
      <c r="AH381" s="295">
        <v>0</v>
      </c>
      <c r="AI381" s="295">
        <v>0</v>
      </c>
      <c r="AJ381" s="295">
        <v>0</v>
      </c>
      <c r="AK381" s="295">
        <v>0</v>
      </c>
      <c r="AL381" s="295">
        <v>0</v>
      </c>
      <c r="AM381" s="295">
        <v>0</v>
      </c>
      <c r="AN381" s="295">
        <v>0</v>
      </c>
      <c r="AO381" s="295">
        <v>0</v>
      </c>
      <c r="AP381" s="295">
        <v>0</v>
      </c>
      <c r="AQ381" s="295">
        <v>0</v>
      </c>
      <c r="AR381" s="295">
        <v>0</v>
      </c>
      <c r="AS381" s="295">
        <v>0</v>
      </c>
      <c r="AT381" s="295">
        <f t="shared" si="5"/>
        <v>0</v>
      </c>
      <c r="AU381" s="295">
        <v>17717.52</v>
      </c>
      <c r="AV381" s="295">
        <v>45456.28</v>
      </c>
      <c r="AW381" s="296">
        <v>88</v>
      </c>
      <c r="AX381" s="296">
        <v>300</v>
      </c>
      <c r="AY381" s="295">
        <v>282999.08</v>
      </c>
      <c r="AZ381" s="295">
        <v>53552.27</v>
      </c>
      <c r="BA381" s="294">
        <v>68.904814000000002</v>
      </c>
      <c r="BB381" s="294">
        <v>62.7609010183468</v>
      </c>
      <c r="BC381" s="294">
        <v>10.59</v>
      </c>
      <c r="BD381" s="294"/>
      <c r="BE381" s="293" t="s">
        <v>4204</v>
      </c>
      <c r="BF381" s="291"/>
      <c r="BG381" s="293" t="s">
        <v>320</v>
      </c>
      <c r="BH381" s="293" t="s">
        <v>197</v>
      </c>
      <c r="BI381" s="293" t="s">
        <v>373</v>
      </c>
      <c r="BJ381" s="293" t="s">
        <v>4205</v>
      </c>
      <c r="BK381" s="292" t="s">
        <v>175</v>
      </c>
      <c r="BL381" s="294">
        <v>381979.48398791999</v>
      </c>
      <c r="BM381" s="292" t="s">
        <v>309</v>
      </c>
      <c r="BN381" s="294"/>
      <c r="BO381" s="297">
        <v>38721</v>
      </c>
      <c r="BP381" s="297">
        <v>47852</v>
      </c>
      <c r="BQ381" s="297" t="s">
        <v>943</v>
      </c>
      <c r="BR381" s="297" t="s">
        <v>4785</v>
      </c>
      <c r="BS381" s="297">
        <v>38721</v>
      </c>
      <c r="BT381" s="297">
        <v>47852</v>
      </c>
      <c r="BU381" s="294">
        <v>13137.8</v>
      </c>
      <c r="BV381" s="294">
        <v>11.14</v>
      </c>
      <c r="BW381" s="294">
        <v>0</v>
      </c>
    </row>
    <row r="382" spans="1:75" s="289" customFormat="1" ht="18.2" customHeight="1" x14ac:dyDescent="0.15">
      <c r="A382" s="298">
        <v>380</v>
      </c>
      <c r="B382" s="299" t="s">
        <v>305</v>
      </c>
      <c r="C382" s="299" t="s">
        <v>306</v>
      </c>
      <c r="D382" s="313">
        <v>45170</v>
      </c>
      <c r="E382" s="300" t="s">
        <v>1484</v>
      </c>
      <c r="F382" s="309">
        <v>98</v>
      </c>
      <c r="G382" s="309">
        <v>97</v>
      </c>
      <c r="H382" s="302">
        <v>19132.509999999998</v>
      </c>
      <c r="I382" s="302">
        <v>9252.59</v>
      </c>
      <c r="J382" s="302">
        <v>0</v>
      </c>
      <c r="K382" s="302">
        <v>28385.1</v>
      </c>
      <c r="L382" s="302">
        <v>142.37</v>
      </c>
      <c r="M382" s="302">
        <v>0</v>
      </c>
      <c r="N382" s="302">
        <v>0</v>
      </c>
      <c r="O382" s="302">
        <v>0</v>
      </c>
      <c r="P382" s="302">
        <v>0</v>
      </c>
      <c r="Q382" s="302">
        <v>0</v>
      </c>
      <c r="R382" s="302">
        <v>28385.1</v>
      </c>
      <c r="S382" s="302">
        <v>20934.78</v>
      </c>
      <c r="T382" s="302">
        <v>168.84</v>
      </c>
      <c r="U382" s="302">
        <v>0</v>
      </c>
      <c r="V382" s="302">
        <v>0</v>
      </c>
      <c r="W382" s="302">
        <v>0</v>
      </c>
      <c r="X382" s="302">
        <v>0</v>
      </c>
      <c r="Y382" s="302">
        <v>0</v>
      </c>
      <c r="Z382" s="302">
        <v>21103.62</v>
      </c>
      <c r="AA382" s="302">
        <v>0</v>
      </c>
      <c r="AB382" s="302">
        <v>0</v>
      </c>
      <c r="AC382" s="302">
        <v>0</v>
      </c>
      <c r="AD382" s="302">
        <v>0</v>
      </c>
      <c r="AE382" s="302">
        <v>0</v>
      </c>
      <c r="AF382" s="302">
        <v>0</v>
      </c>
      <c r="AG382" s="302">
        <v>0</v>
      </c>
      <c r="AH382" s="302">
        <v>0</v>
      </c>
      <c r="AI382" s="302">
        <v>0</v>
      </c>
      <c r="AJ382" s="302">
        <v>0</v>
      </c>
      <c r="AK382" s="302">
        <v>0</v>
      </c>
      <c r="AL382" s="302">
        <v>0</v>
      </c>
      <c r="AM382" s="302">
        <v>0</v>
      </c>
      <c r="AN382" s="302">
        <v>0</v>
      </c>
      <c r="AO382" s="302">
        <v>0</v>
      </c>
      <c r="AP382" s="302">
        <v>0</v>
      </c>
      <c r="AQ382" s="302">
        <v>0</v>
      </c>
      <c r="AR382" s="302">
        <v>0</v>
      </c>
      <c r="AS382" s="302">
        <v>0</v>
      </c>
      <c r="AT382" s="295">
        <f t="shared" si="5"/>
        <v>0</v>
      </c>
      <c r="AU382" s="302">
        <v>9394.9599999999991</v>
      </c>
      <c r="AV382" s="302">
        <v>21103.62</v>
      </c>
      <c r="AW382" s="303">
        <v>88</v>
      </c>
      <c r="AX382" s="303">
        <v>300</v>
      </c>
      <c r="AY382" s="302">
        <v>235998.97</v>
      </c>
      <c r="AZ382" s="302">
        <v>32737.91</v>
      </c>
      <c r="BA382" s="301">
        <v>50.512346000000001</v>
      </c>
      <c r="BB382" s="301">
        <v>43.796259212778097</v>
      </c>
      <c r="BC382" s="301">
        <v>10.59</v>
      </c>
      <c r="BD382" s="301"/>
      <c r="BE382" s="300" t="s">
        <v>4204</v>
      </c>
      <c r="BF382" s="298"/>
      <c r="BG382" s="300" t="s">
        <v>320</v>
      </c>
      <c r="BH382" s="300" t="s">
        <v>197</v>
      </c>
      <c r="BI382" s="300" t="s">
        <v>373</v>
      </c>
      <c r="BJ382" s="300" t="s">
        <v>4205</v>
      </c>
      <c r="BK382" s="299" t="s">
        <v>175</v>
      </c>
      <c r="BL382" s="301">
        <v>222286.44306960001</v>
      </c>
      <c r="BM382" s="299" t="s">
        <v>309</v>
      </c>
      <c r="BN382" s="301"/>
      <c r="BO382" s="304">
        <v>38721</v>
      </c>
      <c r="BP382" s="304">
        <v>47852</v>
      </c>
      <c r="BQ382" s="297" t="s">
        <v>947</v>
      </c>
      <c r="BR382" s="297" t="s">
        <v>4774</v>
      </c>
      <c r="BS382" s="297">
        <v>38721</v>
      </c>
      <c r="BT382" s="297">
        <v>47852</v>
      </c>
      <c r="BU382" s="301">
        <v>6596.6</v>
      </c>
      <c r="BV382" s="301">
        <v>6.81</v>
      </c>
      <c r="BW382" s="301">
        <v>0</v>
      </c>
    </row>
    <row r="383" spans="1:75" s="289" customFormat="1" ht="18.2" customHeight="1" x14ac:dyDescent="0.15">
      <c r="A383" s="291">
        <v>381</v>
      </c>
      <c r="B383" s="292" t="s">
        <v>305</v>
      </c>
      <c r="C383" s="292" t="s">
        <v>306</v>
      </c>
      <c r="D383" s="312">
        <v>45170</v>
      </c>
      <c r="E383" s="293" t="s">
        <v>1485</v>
      </c>
      <c r="F383" s="308">
        <v>145</v>
      </c>
      <c r="G383" s="308">
        <v>144</v>
      </c>
      <c r="H383" s="295">
        <v>31453.71</v>
      </c>
      <c r="I383" s="295">
        <v>18986.7</v>
      </c>
      <c r="J383" s="295">
        <v>0</v>
      </c>
      <c r="K383" s="295">
        <v>50440.41</v>
      </c>
      <c r="L383" s="295">
        <v>234.11</v>
      </c>
      <c r="M383" s="295">
        <v>0</v>
      </c>
      <c r="N383" s="295">
        <v>0</v>
      </c>
      <c r="O383" s="295">
        <v>0</v>
      </c>
      <c r="P383" s="295">
        <v>0</v>
      </c>
      <c r="Q383" s="295">
        <v>0</v>
      </c>
      <c r="R383" s="295">
        <v>50440.41</v>
      </c>
      <c r="S383" s="295">
        <v>54195.15</v>
      </c>
      <c r="T383" s="295">
        <v>277.58</v>
      </c>
      <c r="U383" s="295">
        <v>0</v>
      </c>
      <c r="V383" s="295">
        <v>0</v>
      </c>
      <c r="W383" s="295">
        <v>0</v>
      </c>
      <c r="X383" s="295">
        <v>0</v>
      </c>
      <c r="Y383" s="295">
        <v>0</v>
      </c>
      <c r="Z383" s="295">
        <v>54472.73</v>
      </c>
      <c r="AA383" s="295">
        <v>0</v>
      </c>
      <c r="AB383" s="295">
        <v>0</v>
      </c>
      <c r="AC383" s="295">
        <v>0</v>
      </c>
      <c r="AD383" s="295">
        <v>0</v>
      </c>
      <c r="AE383" s="295">
        <v>0</v>
      </c>
      <c r="AF383" s="295">
        <v>0</v>
      </c>
      <c r="AG383" s="295">
        <v>0</v>
      </c>
      <c r="AH383" s="295">
        <v>0</v>
      </c>
      <c r="AI383" s="295">
        <v>0</v>
      </c>
      <c r="AJ383" s="295">
        <v>0</v>
      </c>
      <c r="AK383" s="295">
        <v>0</v>
      </c>
      <c r="AL383" s="295">
        <v>0</v>
      </c>
      <c r="AM383" s="295">
        <v>0</v>
      </c>
      <c r="AN383" s="295">
        <v>0</v>
      </c>
      <c r="AO383" s="295">
        <v>0</v>
      </c>
      <c r="AP383" s="295">
        <v>0</v>
      </c>
      <c r="AQ383" s="295">
        <v>0</v>
      </c>
      <c r="AR383" s="295">
        <v>0</v>
      </c>
      <c r="AS383" s="295">
        <v>0</v>
      </c>
      <c r="AT383" s="295">
        <f t="shared" si="5"/>
        <v>0</v>
      </c>
      <c r="AU383" s="295">
        <v>19220.810000000001</v>
      </c>
      <c r="AV383" s="295">
        <v>54472.73</v>
      </c>
      <c r="AW383" s="296">
        <v>88</v>
      </c>
      <c r="AX383" s="296">
        <v>300</v>
      </c>
      <c r="AY383" s="295">
        <v>245999.81</v>
      </c>
      <c r="AZ383" s="295">
        <v>53826.9</v>
      </c>
      <c r="BA383" s="294">
        <v>79.674858</v>
      </c>
      <c r="BB383" s="294">
        <v>74.662157846946002</v>
      </c>
      <c r="BC383" s="294">
        <v>10.59</v>
      </c>
      <c r="BD383" s="294"/>
      <c r="BE383" s="293" t="s">
        <v>4204</v>
      </c>
      <c r="BF383" s="291"/>
      <c r="BG383" s="293" t="s">
        <v>320</v>
      </c>
      <c r="BH383" s="293" t="s">
        <v>197</v>
      </c>
      <c r="BI383" s="293" t="s">
        <v>373</v>
      </c>
      <c r="BJ383" s="293" t="s">
        <v>4205</v>
      </c>
      <c r="BK383" s="292" t="s">
        <v>175</v>
      </c>
      <c r="BL383" s="294">
        <v>395003.69298936002</v>
      </c>
      <c r="BM383" s="292" t="s">
        <v>309</v>
      </c>
      <c r="BN383" s="294"/>
      <c r="BO383" s="297">
        <v>38721</v>
      </c>
      <c r="BP383" s="297">
        <v>47852</v>
      </c>
      <c r="BQ383" s="297" t="s">
        <v>929</v>
      </c>
      <c r="BR383" s="297" t="s">
        <v>4777</v>
      </c>
      <c r="BS383" s="297">
        <v>38721</v>
      </c>
      <c r="BT383" s="297">
        <v>47852</v>
      </c>
      <c r="BU383" s="294">
        <v>15108.61</v>
      </c>
      <c r="BV383" s="294">
        <v>11.2</v>
      </c>
      <c r="BW383" s="294">
        <v>0</v>
      </c>
    </row>
    <row r="384" spans="1:75" s="289" customFormat="1" ht="18.2" customHeight="1" x14ac:dyDescent="0.15">
      <c r="A384" s="298">
        <v>382</v>
      </c>
      <c r="B384" s="299" t="s">
        <v>305</v>
      </c>
      <c r="C384" s="299" t="s">
        <v>306</v>
      </c>
      <c r="D384" s="313">
        <v>45170</v>
      </c>
      <c r="E384" s="300" t="s">
        <v>1486</v>
      </c>
      <c r="F384" s="309">
        <v>159</v>
      </c>
      <c r="G384" s="309">
        <v>158</v>
      </c>
      <c r="H384" s="302">
        <v>5721.04</v>
      </c>
      <c r="I384" s="302">
        <v>14788.72</v>
      </c>
      <c r="J384" s="302">
        <v>0</v>
      </c>
      <c r="K384" s="302">
        <v>20509.759999999998</v>
      </c>
      <c r="L384" s="302">
        <v>173.9</v>
      </c>
      <c r="M384" s="302">
        <v>0</v>
      </c>
      <c r="N384" s="302">
        <v>0</v>
      </c>
      <c r="O384" s="302">
        <v>0</v>
      </c>
      <c r="P384" s="302">
        <v>0</v>
      </c>
      <c r="Q384" s="302">
        <v>0</v>
      </c>
      <c r="R384" s="302">
        <v>20509.759999999998</v>
      </c>
      <c r="S384" s="302">
        <v>20664.88</v>
      </c>
      <c r="T384" s="302">
        <v>50.49</v>
      </c>
      <c r="U384" s="302">
        <v>0</v>
      </c>
      <c r="V384" s="302">
        <v>0</v>
      </c>
      <c r="W384" s="302">
        <v>0</v>
      </c>
      <c r="X384" s="302">
        <v>0</v>
      </c>
      <c r="Y384" s="302">
        <v>0</v>
      </c>
      <c r="Z384" s="302">
        <v>20715.37</v>
      </c>
      <c r="AA384" s="302">
        <v>0</v>
      </c>
      <c r="AB384" s="302">
        <v>0</v>
      </c>
      <c r="AC384" s="302">
        <v>0</v>
      </c>
      <c r="AD384" s="302">
        <v>0</v>
      </c>
      <c r="AE384" s="302">
        <v>0</v>
      </c>
      <c r="AF384" s="302">
        <v>0</v>
      </c>
      <c r="AG384" s="302">
        <v>0</v>
      </c>
      <c r="AH384" s="302">
        <v>0</v>
      </c>
      <c r="AI384" s="302">
        <v>0</v>
      </c>
      <c r="AJ384" s="302">
        <v>0</v>
      </c>
      <c r="AK384" s="302">
        <v>0</v>
      </c>
      <c r="AL384" s="302">
        <v>0</v>
      </c>
      <c r="AM384" s="302">
        <v>0</v>
      </c>
      <c r="AN384" s="302">
        <v>0</v>
      </c>
      <c r="AO384" s="302">
        <v>0</v>
      </c>
      <c r="AP384" s="302">
        <v>0</v>
      </c>
      <c r="AQ384" s="302">
        <v>0</v>
      </c>
      <c r="AR384" s="302">
        <v>0</v>
      </c>
      <c r="AS384" s="302">
        <v>0</v>
      </c>
      <c r="AT384" s="295">
        <f t="shared" si="5"/>
        <v>0</v>
      </c>
      <c r="AU384" s="302">
        <v>14962.62</v>
      </c>
      <c r="AV384" s="302">
        <v>20715.37</v>
      </c>
      <c r="AW384" s="303">
        <v>28</v>
      </c>
      <c r="AX384" s="303">
        <v>240</v>
      </c>
      <c r="AY384" s="302">
        <v>208000.23</v>
      </c>
      <c r="AZ384" s="302">
        <v>22340.240000000002</v>
      </c>
      <c r="BA384" s="301">
        <v>39.119487999999997</v>
      </c>
      <c r="BB384" s="301">
        <v>35.914175953475898</v>
      </c>
      <c r="BC384" s="301">
        <v>10.59</v>
      </c>
      <c r="BD384" s="301"/>
      <c r="BE384" s="300" t="s">
        <v>4204</v>
      </c>
      <c r="BF384" s="298"/>
      <c r="BG384" s="300" t="s">
        <v>414</v>
      </c>
      <c r="BH384" s="300" t="s">
        <v>211</v>
      </c>
      <c r="BI384" s="300" t="s">
        <v>516</v>
      </c>
      <c r="BJ384" s="300" t="s">
        <v>4205</v>
      </c>
      <c r="BK384" s="299" t="s">
        <v>175</v>
      </c>
      <c r="BL384" s="301">
        <v>160613.89949695999</v>
      </c>
      <c r="BM384" s="299" t="s">
        <v>309</v>
      </c>
      <c r="BN384" s="301"/>
      <c r="BO384" s="304">
        <v>38722</v>
      </c>
      <c r="BP384" s="304">
        <v>46027</v>
      </c>
      <c r="BQ384" s="297" t="s">
        <v>944</v>
      </c>
      <c r="BR384" s="297" t="s">
        <v>4781</v>
      </c>
      <c r="BS384" s="297">
        <v>38722</v>
      </c>
      <c r="BT384" s="297">
        <v>46027</v>
      </c>
      <c r="BU384" s="301">
        <v>7461.71</v>
      </c>
      <c r="BV384" s="301">
        <v>4.68</v>
      </c>
      <c r="BW384" s="301">
        <v>0</v>
      </c>
    </row>
    <row r="385" spans="1:75" s="289" customFormat="1" ht="18.2" customHeight="1" x14ac:dyDescent="0.15">
      <c r="A385" s="291">
        <v>383</v>
      </c>
      <c r="B385" s="292" t="s">
        <v>305</v>
      </c>
      <c r="C385" s="292" t="s">
        <v>306</v>
      </c>
      <c r="D385" s="312">
        <v>45170</v>
      </c>
      <c r="E385" s="293" t="s">
        <v>1487</v>
      </c>
      <c r="F385" s="308">
        <v>0</v>
      </c>
      <c r="G385" s="308">
        <v>0</v>
      </c>
      <c r="H385" s="295">
        <v>17076</v>
      </c>
      <c r="I385" s="295">
        <v>0</v>
      </c>
      <c r="J385" s="295">
        <v>0</v>
      </c>
      <c r="K385" s="295">
        <v>17076</v>
      </c>
      <c r="L385" s="295">
        <v>519.23</v>
      </c>
      <c r="M385" s="295">
        <v>0</v>
      </c>
      <c r="N385" s="295">
        <v>0</v>
      </c>
      <c r="O385" s="295">
        <v>519.23</v>
      </c>
      <c r="P385" s="295">
        <v>0</v>
      </c>
      <c r="Q385" s="295">
        <v>0</v>
      </c>
      <c r="R385" s="295">
        <v>16556.77</v>
      </c>
      <c r="S385" s="295">
        <v>0</v>
      </c>
      <c r="T385" s="295">
        <v>150.69999999999999</v>
      </c>
      <c r="U385" s="295">
        <v>0</v>
      </c>
      <c r="V385" s="295">
        <v>0</v>
      </c>
      <c r="W385" s="295">
        <v>150.69999999999999</v>
      </c>
      <c r="X385" s="295">
        <v>0</v>
      </c>
      <c r="Y385" s="295">
        <v>0</v>
      </c>
      <c r="Z385" s="295">
        <v>0</v>
      </c>
      <c r="AA385" s="295">
        <v>13.98</v>
      </c>
      <c r="AB385" s="295">
        <v>0</v>
      </c>
      <c r="AC385" s="295">
        <v>0</v>
      </c>
      <c r="AD385" s="295">
        <v>0</v>
      </c>
      <c r="AE385" s="295">
        <v>0</v>
      </c>
      <c r="AF385" s="295">
        <v>-40.28</v>
      </c>
      <c r="AG385" s="295">
        <v>29.75</v>
      </c>
      <c r="AH385" s="295">
        <v>86.28</v>
      </c>
      <c r="AI385" s="295">
        <v>0</v>
      </c>
      <c r="AJ385" s="295">
        <v>0</v>
      </c>
      <c r="AK385" s="295">
        <v>0</v>
      </c>
      <c r="AL385" s="295">
        <v>0</v>
      </c>
      <c r="AM385" s="295">
        <v>0</v>
      </c>
      <c r="AN385" s="295">
        <v>0</v>
      </c>
      <c r="AO385" s="295">
        <v>0</v>
      </c>
      <c r="AP385" s="295">
        <v>9.42</v>
      </c>
      <c r="AQ385" s="295">
        <v>0</v>
      </c>
      <c r="AR385" s="295">
        <v>2.91</v>
      </c>
      <c r="AS385" s="295">
        <v>0</v>
      </c>
      <c r="AT385" s="295">
        <f t="shared" si="5"/>
        <v>766.17000000000007</v>
      </c>
      <c r="AU385" s="295">
        <v>0</v>
      </c>
      <c r="AV385" s="295">
        <v>0</v>
      </c>
      <c r="AW385" s="296">
        <v>28</v>
      </c>
      <c r="AX385" s="296">
        <v>240</v>
      </c>
      <c r="AY385" s="295">
        <v>368072.42</v>
      </c>
      <c r="AZ385" s="295">
        <v>66697.55</v>
      </c>
      <c r="BA385" s="294">
        <v>66.101119999999995</v>
      </c>
      <c r="BB385" s="294">
        <v>16.4087142718496</v>
      </c>
      <c r="BC385" s="294">
        <v>10.59</v>
      </c>
      <c r="BD385" s="294"/>
      <c r="BE385" s="293" t="s">
        <v>4204</v>
      </c>
      <c r="BF385" s="291"/>
      <c r="BG385" s="293" t="s">
        <v>376</v>
      </c>
      <c r="BH385" s="293" t="s">
        <v>195</v>
      </c>
      <c r="BI385" s="293" t="s">
        <v>513</v>
      </c>
      <c r="BJ385" s="293" t="s">
        <v>103</v>
      </c>
      <c r="BK385" s="292" t="s">
        <v>175</v>
      </c>
      <c r="BL385" s="294">
        <v>129657.65531992</v>
      </c>
      <c r="BM385" s="292" t="s">
        <v>309</v>
      </c>
      <c r="BN385" s="294"/>
      <c r="BO385" s="297">
        <v>38728</v>
      </c>
      <c r="BP385" s="297">
        <v>46033</v>
      </c>
      <c r="BQ385" s="297" t="s">
        <v>4757</v>
      </c>
      <c r="BR385" s="297" t="s">
        <v>4764</v>
      </c>
      <c r="BS385" s="297">
        <v>38728</v>
      </c>
      <c r="BT385" s="297">
        <v>46033</v>
      </c>
      <c r="BU385" s="294">
        <v>0</v>
      </c>
      <c r="BV385" s="294">
        <v>13.98</v>
      </c>
      <c r="BW385" s="294">
        <v>0</v>
      </c>
    </row>
    <row r="386" spans="1:75" s="289" customFormat="1" ht="18.2" customHeight="1" x14ac:dyDescent="0.15">
      <c r="A386" s="298">
        <v>384</v>
      </c>
      <c r="B386" s="299" t="s">
        <v>305</v>
      </c>
      <c r="C386" s="299" t="s">
        <v>306</v>
      </c>
      <c r="D386" s="313">
        <v>45170</v>
      </c>
      <c r="E386" s="300" t="s">
        <v>1488</v>
      </c>
      <c r="F386" s="309">
        <v>4</v>
      </c>
      <c r="G386" s="309">
        <v>4</v>
      </c>
      <c r="H386" s="302">
        <v>20930.39</v>
      </c>
      <c r="I386" s="302">
        <v>942.9</v>
      </c>
      <c r="J386" s="302">
        <v>0</v>
      </c>
      <c r="K386" s="302">
        <v>21873.29</v>
      </c>
      <c r="L386" s="302">
        <v>240.95</v>
      </c>
      <c r="M386" s="302">
        <v>0</v>
      </c>
      <c r="N386" s="302">
        <v>232.63</v>
      </c>
      <c r="O386" s="302">
        <v>0</v>
      </c>
      <c r="P386" s="302">
        <v>0</v>
      </c>
      <c r="Q386" s="302">
        <v>0</v>
      </c>
      <c r="R386" s="302">
        <v>21640.66</v>
      </c>
      <c r="S386" s="302">
        <v>622.62</v>
      </c>
      <c r="T386" s="302">
        <v>184.71</v>
      </c>
      <c r="U386" s="302">
        <v>0</v>
      </c>
      <c r="V386" s="302">
        <v>132.44999999999999</v>
      </c>
      <c r="W386" s="302">
        <v>0</v>
      </c>
      <c r="X386" s="302">
        <v>0</v>
      </c>
      <c r="Y386" s="302">
        <v>0</v>
      </c>
      <c r="Z386" s="302">
        <v>674.88</v>
      </c>
      <c r="AA386" s="302">
        <v>0</v>
      </c>
      <c r="AB386" s="302">
        <v>0</v>
      </c>
      <c r="AC386" s="302">
        <v>0</v>
      </c>
      <c r="AD386" s="302">
        <v>0</v>
      </c>
      <c r="AE386" s="302">
        <v>0</v>
      </c>
      <c r="AF386" s="302">
        <v>-26.75</v>
      </c>
      <c r="AG386" s="302">
        <v>0</v>
      </c>
      <c r="AH386" s="302">
        <v>0</v>
      </c>
      <c r="AI386" s="302">
        <v>9.32</v>
      </c>
      <c r="AJ386" s="302">
        <v>0</v>
      </c>
      <c r="AK386" s="302">
        <v>0</v>
      </c>
      <c r="AL386" s="302">
        <v>44.23</v>
      </c>
      <c r="AM386" s="302">
        <v>0</v>
      </c>
      <c r="AN386" s="302">
        <v>21.75</v>
      </c>
      <c r="AO386" s="302">
        <v>58.85</v>
      </c>
      <c r="AP386" s="302">
        <v>0</v>
      </c>
      <c r="AQ386" s="302">
        <v>0</v>
      </c>
      <c r="AR386" s="302">
        <v>0</v>
      </c>
      <c r="AS386" s="302">
        <v>0</v>
      </c>
      <c r="AT386" s="295">
        <f t="shared" si="5"/>
        <v>472.47999999999996</v>
      </c>
      <c r="AU386" s="302">
        <v>951.22</v>
      </c>
      <c r="AV386" s="302">
        <v>674.88</v>
      </c>
      <c r="AW386" s="303">
        <v>88</v>
      </c>
      <c r="AX386" s="303">
        <v>300</v>
      </c>
      <c r="AY386" s="302">
        <v>270605.34000000003</v>
      </c>
      <c r="AZ386" s="302">
        <v>44777.64</v>
      </c>
      <c r="BA386" s="301">
        <v>60.459260999999998</v>
      </c>
      <c r="BB386" s="301">
        <v>29.2194566563191</v>
      </c>
      <c r="BC386" s="301">
        <v>10.59</v>
      </c>
      <c r="BD386" s="301"/>
      <c r="BE386" s="300" t="s">
        <v>4204</v>
      </c>
      <c r="BF386" s="298"/>
      <c r="BG386" s="300" t="s">
        <v>315</v>
      </c>
      <c r="BH386" s="300" t="s">
        <v>179</v>
      </c>
      <c r="BI386" s="300" t="s">
        <v>316</v>
      </c>
      <c r="BJ386" s="300" t="s">
        <v>177</v>
      </c>
      <c r="BK386" s="299" t="s">
        <v>175</v>
      </c>
      <c r="BL386" s="301">
        <v>169470.08596336</v>
      </c>
      <c r="BM386" s="299" t="s">
        <v>309</v>
      </c>
      <c r="BN386" s="301"/>
      <c r="BO386" s="304">
        <v>38735</v>
      </c>
      <c r="BP386" s="304">
        <v>47866</v>
      </c>
      <c r="BQ386" s="297" t="s">
        <v>929</v>
      </c>
      <c r="BR386" s="297" t="s">
        <v>4777</v>
      </c>
      <c r="BS386" s="297">
        <v>38735</v>
      </c>
      <c r="BT386" s="297">
        <v>47866</v>
      </c>
      <c r="BU386" s="301">
        <v>269.76</v>
      </c>
      <c r="BV386" s="301">
        <v>9.32</v>
      </c>
      <c r="BW386" s="301">
        <v>0</v>
      </c>
    </row>
    <row r="387" spans="1:75" s="289" customFormat="1" ht="18.2" customHeight="1" x14ac:dyDescent="0.15">
      <c r="A387" s="291">
        <v>385</v>
      </c>
      <c r="B387" s="292" t="s">
        <v>305</v>
      </c>
      <c r="C387" s="292" t="s">
        <v>306</v>
      </c>
      <c r="D387" s="312">
        <v>45170</v>
      </c>
      <c r="E387" s="293" t="s">
        <v>1489</v>
      </c>
      <c r="F387" s="308">
        <v>6</v>
      </c>
      <c r="G387" s="308">
        <v>6</v>
      </c>
      <c r="H387" s="295">
        <v>0</v>
      </c>
      <c r="I387" s="295">
        <v>1023.6</v>
      </c>
      <c r="J387" s="295">
        <v>0</v>
      </c>
      <c r="K387" s="295">
        <v>1023.6</v>
      </c>
      <c r="L387" s="295">
        <v>0</v>
      </c>
      <c r="M387" s="295">
        <v>0</v>
      </c>
      <c r="N387" s="295">
        <v>0</v>
      </c>
      <c r="O387" s="295">
        <v>0</v>
      </c>
      <c r="P387" s="295">
        <v>0</v>
      </c>
      <c r="Q387" s="295">
        <v>0</v>
      </c>
      <c r="R387" s="295">
        <v>1023.6</v>
      </c>
      <c r="S387" s="295">
        <v>31.65</v>
      </c>
      <c r="T387" s="295">
        <v>0</v>
      </c>
      <c r="U387" s="295">
        <v>0</v>
      </c>
      <c r="V387" s="295">
        <v>0</v>
      </c>
      <c r="W387" s="295">
        <v>0</v>
      </c>
      <c r="X387" s="295">
        <v>0</v>
      </c>
      <c r="Y387" s="295">
        <v>0</v>
      </c>
      <c r="Z387" s="295">
        <v>31.65</v>
      </c>
      <c r="AA387" s="295">
        <v>0</v>
      </c>
      <c r="AB387" s="295">
        <v>0</v>
      </c>
      <c r="AC387" s="295">
        <v>0</v>
      </c>
      <c r="AD387" s="295">
        <v>0</v>
      </c>
      <c r="AE387" s="295">
        <v>0</v>
      </c>
      <c r="AF387" s="295">
        <v>0</v>
      </c>
      <c r="AG387" s="295">
        <v>0</v>
      </c>
      <c r="AH387" s="295">
        <v>0</v>
      </c>
      <c r="AI387" s="295">
        <v>0</v>
      </c>
      <c r="AJ387" s="295">
        <v>0</v>
      </c>
      <c r="AK387" s="295">
        <v>0</v>
      </c>
      <c r="AL387" s="295">
        <v>0</v>
      </c>
      <c r="AM387" s="295">
        <v>0</v>
      </c>
      <c r="AN387" s="295">
        <v>0</v>
      </c>
      <c r="AO387" s="295">
        <v>0</v>
      </c>
      <c r="AP387" s="295">
        <v>0</v>
      </c>
      <c r="AQ387" s="295">
        <v>0</v>
      </c>
      <c r="AR387" s="295">
        <v>0</v>
      </c>
      <c r="AS387" s="295">
        <v>0</v>
      </c>
      <c r="AT387" s="295">
        <f t="shared" ref="AT387:AT450" si="6">AQ387-AR387-AS387+AP387+AO387+AN387+AL387+AI387+AH387+AG387+AF387+AA387+W387+V387+Q387+P387+O387+N387-J387</f>
        <v>0</v>
      </c>
      <c r="AU387" s="295">
        <v>1023.6</v>
      </c>
      <c r="AV387" s="295">
        <v>31.65</v>
      </c>
      <c r="AW387" s="296">
        <v>0</v>
      </c>
      <c r="AX387" s="296">
        <v>60</v>
      </c>
      <c r="AY387" s="295">
        <v>189998.9</v>
      </c>
      <c r="AZ387" s="295">
        <v>8166.76</v>
      </c>
      <c r="BA387" s="294">
        <v>15.708600000000001</v>
      </c>
      <c r="BB387" s="294">
        <v>1.96887418756031</v>
      </c>
      <c r="BC387" s="294">
        <v>10.59</v>
      </c>
      <c r="BD387" s="294"/>
      <c r="BE387" s="293" t="s">
        <v>4204</v>
      </c>
      <c r="BF387" s="291"/>
      <c r="BG387" s="293" t="s">
        <v>310</v>
      </c>
      <c r="BH387" s="293" t="s">
        <v>184</v>
      </c>
      <c r="BI387" s="293" t="s">
        <v>374</v>
      </c>
      <c r="BJ387" s="293" t="s">
        <v>177</v>
      </c>
      <c r="BK387" s="292" t="s">
        <v>175</v>
      </c>
      <c r="BL387" s="294">
        <v>8015.9098655999996</v>
      </c>
      <c r="BM387" s="292" t="s">
        <v>309</v>
      </c>
      <c r="BN387" s="294"/>
      <c r="BO387" s="297">
        <v>38736</v>
      </c>
      <c r="BP387" s="297">
        <v>40562</v>
      </c>
      <c r="BQ387" s="297" t="s">
        <v>929</v>
      </c>
      <c r="BR387" s="297" t="s">
        <v>4777</v>
      </c>
      <c r="BS387" s="297">
        <v>38736</v>
      </c>
      <c r="BT387" s="297">
        <v>40562</v>
      </c>
      <c r="BU387" s="294">
        <v>122.21</v>
      </c>
      <c r="BV387" s="294">
        <v>0</v>
      </c>
      <c r="BW387" s="294">
        <v>0</v>
      </c>
    </row>
    <row r="388" spans="1:75" s="289" customFormat="1" ht="18.2" customHeight="1" x14ac:dyDescent="0.15">
      <c r="A388" s="298">
        <v>386</v>
      </c>
      <c r="B388" s="299" t="s">
        <v>305</v>
      </c>
      <c r="C388" s="299" t="s">
        <v>306</v>
      </c>
      <c r="D388" s="313">
        <v>45170</v>
      </c>
      <c r="E388" s="300" t="s">
        <v>1490</v>
      </c>
      <c r="F388" s="309">
        <v>0</v>
      </c>
      <c r="G388" s="309">
        <v>0</v>
      </c>
      <c r="H388" s="302">
        <v>3926.41</v>
      </c>
      <c r="I388" s="302">
        <v>0</v>
      </c>
      <c r="J388" s="302">
        <v>0</v>
      </c>
      <c r="K388" s="302">
        <v>3926.41</v>
      </c>
      <c r="L388" s="302">
        <v>119.3</v>
      </c>
      <c r="M388" s="302">
        <v>0</v>
      </c>
      <c r="N388" s="302">
        <v>0</v>
      </c>
      <c r="O388" s="302">
        <v>119.3</v>
      </c>
      <c r="P388" s="302">
        <v>0</v>
      </c>
      <c r="Q388" s="302">
        <v>0</v>
      </c>
      <c r="R388" s="302">
        <v>3807.11</v>
      </c>
      <c r="S388" s="302">
        <v>0</v>
      </c>
      <c r="T388" s="302">
        <v>34.65</v>
      </c>
      <c r="U388" s="302">
        <v>0</v>
      </c>
      <c r="V388" s="302">
        <v>0</v>
      </c>
      <c r="W388" s="302">
        <v>34.65</v>
      </c>
      <c r="X388" s="302">
        <v>0</v>
      </c>
      <c r="Y388" s="302">
        <v>0</v>
      </c>
      <c r="Z388" s="302">
        <v>0</v>
      </c>
      <c r="AA388" s="302">
        <v>3.21</v>
      </c>
      <c r="AB388" s="302">
        <v>0</v>
      </c>
      <c r="AC388" s="302">
        <v>0</v>
      </c>
      <c r="AD388" s="302">
        <v>0</v>
      </c>
      <c r="AE388" s="302">
        <v>0</v>
      </c>
      <c r="AF388" s="302">
        <v>-11.37</v>
      </c>
      <c r="AG388" s="302">
        <v>6.84</v>
      </c>
      <c r="AH388" s="302">
        <v>26.59</v>
      </c>
      <c r="AI388" s="302">
        <v>0</v>
      </c>
      <c r="AJ388" s="302">
        <v>0</v>
      </c>
      <c r="AK388" s="302">
        <v>0</v>
      </c>
      <c r="AL388" s="302">
        <v>0</v>
      </c>
      <c r="AM388" s="302">
        <v>0</v>
      </c>
      <c r="AN388" s="302">
        <v>0</v>
      </c>
      <c r="AO388" s="302">
        <v>0</v>
      </c>
      <c r="AP388" s="302">
        <v>0.19</v>
      </c>
      <c r="AQ388" s="302">
        <v>0</v>
      </c>
      <c r="AR388" s="302">
        <v>0</v>
      </c>
      <c r="AS388" s="302">
        <v>0</v>
      </c>
      <c r="AT388" s="295">
        <f t="shared" si="6"/>
        <v>179.41</v>
      </c>
      <c r="AU388" s="302">
        <v>0</v>
      </c>
      <c r="AV388" s="302">
        <v>0</v>
      </c>
      <c r="AW388" s="303">
        <v>28</v>
      </c>
      <c r="AX388" s="303">
        <v>240</v>
      </c>
      <c r="AY388" s="302">
        <v>251953.4</v>
      </c>
      <c r="AZ388" s="302">
        <v>15327.46</v>
      </c>
      <c r="BA388" s="301">
        <v>22.237687999999999</v>
      </c>
      <c r="BB388" s="301">
        <v>5.5235064623675401</v>
      </c>
      <c r="BC388" s="301">
        <v>10.59</v>
      </c>
      <c r="BD388" s="301"/>
      <c r="BE388" s="300" t="s">
        <v>4204</v>
      </c>
      <c r="BF388" s="298"/>
      <c r="BG388" s="300" t="s">
        <v>320</v>
      </c>
      <c r="BH388" s="300" t="s">
        <v>181</v>
      </c>
      <c r="BI388" s="300" t="s">
        <v>368</v>
      </c>
      <c r="BJ388" s="300" t="s">
        <v>103</v>
      </c>
      <c r="BK388" s="299" t="s">
        <v>175</v>
      </c>
      <c r="BL388" s="301">
        <v>29813.843892559998</v>
      </c>
      <c r="BM388" s="299" t="s">
        <v>309</v>
      </c>
      <c r="BN388" s="301"/>
      <c r="BO388" s="304">
        <v>38737</v>
      </c>
      <c r="BP388" s="304">
        <v>46042</v>
      </c>
      <c r="BQ388" s="297" t="s">
        <v>4757</v>
      </c>
      <c r="BR388" s="297" t="s">
        <v>4764</v>
      </c>
      <c r="BS388" s="297">
        <v>38737</v>
      </c>
      <c r="BT388" s="297">
        <v>46042</v>
      </c>
      <c r="BU388" s="301">
        <v>0</v>
      </c>
      <c r="BV388" s="301">
        <v>3.21</v>
      </c>
      <c r="BW388" s="301">
        <v>0</v>
      </c>
    </row>
    <row r="389" spans="1:75" s="289" customFormat="1" ht="18.2" customHeight="1" x14ac:dyDescent="0.15">
      <c r="A389" s="291">
        <v>387</v>
      </c>
      <c r="B389" s="292" t="s">
        <v>305</v>
      </c>
      <c r="C389" s="292" t="s">
        <v>306</v>
      </c>
      <c r="D389" s="312">
        <v>45170</v>
      </c>
      <c r="E389" s="293" t="s">
        <v>1491</v>
      </c>
      <c r="F389" s="308">
        <v>0</v>
      </c>
      <c r="G389" s="308">
        <v>0</v>
      </c>
      <c r="H389" s="295">
        <v>19919.84</v>
      </c>
      <c r="I389" s="295">
        <v>0</v>
      </c>
      <c r="J389" s="295">
        <v>0</v>
      </c>
      <c r="K389" s="295">
        <v>19919.84</v>
      </c>
      <c r="L389" s="295">
        <v>148.21</v>
      </c>
      <c r="M389" s="295">
        <v>0</v>
      </c>
      <c r="N389" s="295">
        <v>0</v>
      </c>
      <c r="O389" s="295">
        <v>148.21</v>
      </c>
      <c r="P389" s="295">
        <v>0</v>
      </c>
      <c r="Q389" s="295">
        <v>0</v>
      </c>
      <c r="R389" s="295">
        <v>19771.63</v>
      </c>
      <c r="S389" s="295">
        <v>0</v>
      </c>
      <c r="T389" s="295">
        <v>175.79</v>
      </c>
      <c r="U389" s="295">
        <v>0</v>
      </c>
      <c r="V389" s="295">
        <v>0</v>
      </c>
      <c r="W389" s="295">
        <v>175.79</v>
      </c>
      <c r="X389" s="295">
        <v>0</v>
      </c>
      <c r="Y389" s="295">
        <v>0</v>
      </c>
      <c r="Z389" s="295">
        <v>0</v>
      </c>
      <c r="AA389" s="295">
        <v>7.09</v>
      </c>
      <c r="AB389" s="295">
        <v>0</v>
      </c>
      <c r="AC389" s="295">
        <v>0</v>
      </c>
      <c r="AD389" s="295">
        <v>0</v>
      </c>
      <c r="AE389" s="295">
        <v>0</v>
      </c>
      <c r="AF389" s="295">
        <v>-22.24</v>
      </c>
      <c r="AG389" s="295">
        <v>16.55</v>
      </c>
      <c r="AH389" s="295">
        <v>50.35</v>
      </c>
      <c r="AI389" s="295">
        <v>0</v>
      </c>
      <c r="AJ389" s="295">
        <v>0</v>
      </c>
      <c r="AK389" s="295">
        <v>0</v>
      </c>
      <c r="AL389" s="295">
        <v>0</v>
      </c>
      <c r="AM389" s="295">
        <v>0</v>
      </c>
      <c r="AN389" s="295">
        <v>0</v>
      </c>
      <c r="AO389" s="295">
        <v>0</v>
      </c>
      <c r="AP389" s="295">
        <v>0.39</v>
      </c>
      <c r="AQ389" s="295">
        <v>0</v>
      </c>
      <c r="AR389" s="295">
        <v>0.34</v>
      </c>
      <c r="AS389" s="295">
        <v>0</v>
      </c>
      <c r="AT389" s="295">
        <f t="shared" si="6"/>
        <v>375.8</v>
      </c>
      <c r="AU389" s="295">
        <v>0</v>
      </c>
      <c r="AV389" s="295">
        <v>0</v>
      </c>
      <c r="AW389" s="296">
        <v>88</v>
      </c>
      <c r="AX389" s="296">
        <v>300</v>
      </c>
      <c r="AY389" s="295">
        <v>343000.17</v>
      </c>
      <c r="AZ389" s="295">
        <v>34083.49</v>
      </c>
      <c r="BA389" s="294">
        <v>36.323642</v>
      </c>
      <c r="BB389" s="294">
        <v>21.0711288625801</v>
      </c>
      <c r="BC389" s="294">
        <v>10.59</v>
      </c>
      <c r="BD389" s="294"/>
      <c r="BE389" s="293" t="s">
        <v>4204</v>
      </c>
      <c r="BF389" s="291"/>
      <c r="BG389" s="293" t="s">
        <v>312</v>
      </c>
      <c r="BH389" s="293" t="s">
        <v>199</v>
      </c>
      <c r="BI389" s="293" t="s">
        <v>357</v>
      </c>
      <c r="BJ389" s="293" t="s">
        <v>103</v>
      </c>
      <c r="BK389" s="292" t="s">
        <v>175</v>
      </c>
      <c r="BL389" s="294">
        <v>154833.53260648</v>
      </c>
      <c r="BM389" s="292" t="s">
        <v>309</v>
      </c>
      <c r="BN389" s="294"/>
      <c r="BO389" s="297">
        <v>38737</v>
      </c>
      <c r="BP389" s="297">
        <v>47868</v>
      </c>
      <c r="BQ389" s="297" t="s">
        <v>939</v>
      </c>
      <c r="BR389" s="297" t="s">
        <v>4783</v>
      </c>
      <c r="BS389" s="297">
        <v>38737</v>
      </c>
      <c r="BT389" s="297">
        <v>47868</v>
      </c>
      <c r="BU389" s="294">
        <v>0</v>
      </c>
      <c r="BV389" s="294">
        <v>7.09</v>
      </c>
      <c r="BW389" s="294">
        <v>0</v>
      </c>
    </row>
    <row r="390" spans="1:75" s="289" customFormat="1" ht="18.2" customHeight="1" x14ac:dyDescent="0.15">
      <c r="A390" s="298">
        <v>388</v>
      </c>
      <c r="B390" s="299" t="s">
        <v>305</v>
      </c>
      <c r="C390" s="299" t="s">
        <v>306</v>
      </c>
      <c r="D390" s="313">
        <v>45170</v>
      </c>
      <c r="E390" s="300" t="s">
        <v>1492</v>
      </c>
      <c r="F390" s="309">
        <v>0</v>
      </c>
      <c r="G390" s="309">
        <v>0</v>
      </c>
      <c r="H390" s="302">
        <v>15787.43</v>
      </c>
      <c r="I390" s="302">
        <v>0</v>
      </c>
      <c r="J390" s="302">
        <v>0</v>
      </c>
      <c r="K390" s="302">
        <v>15787.43</v>
      </c>
      <c r="L390" s="302">
        <v>144.6</v>
      </c>
      <c r="M390" s="302">
        <v>0</v>
      </c>
      <c r="N390" s="302">
        <v>0</v>
      </c>
      <c r="O390" s="302">
        <v>144.6</v>
      </c>
      <c r="P390" s="302">
        <v>0</v>
      </c>
      <c r="Q390" s="302">
        <v>0</v>
      </c>
      <c r="R390" s="302">
        <v>15642.83</v>
      </c>
      <c r="S390" s="302">
        <v>0</v>
      </c>
      <c r="T390" s="302">
        <v>139.32</v>
      </c>
      <c r="U390" s="302">
        <v>0</v>
      </c>
      <c r="V390" s="302">
        <v>0</v>
      </c>
      <c r="W390" s="302">
        <v>139.32</v>
      </c>
      <c r="X390" s="302">
        <v>0</v>
      </c>
      <c r="Y390" s="302">
        <v>0</v>
      </c>
      <c r="Z390" s="302">
        <v>0</v>
      </c>
      <c r="AA390" s="302">
        <v>6.22</v>
      </c>
      <c r="AB390" s="302">
        <v>0</v>
      </c>
      <c r="AC390" s="302">
        <v>0</v>
      </c>
      <c r="AD390" s="302">
        <v>0</v>
      </c>
      <c r="AE390" s="302">
        <v>0</v>
      </c>
      <c r="AF390" s="302">
        <v>-18.78</v>
      </c>
      <c r="AG390" s="302">
        <v>14.51</v>
      </c>
      <c r="AH390" s="302">
        <v>42.55</v>
      </c>
      <c r="AI390" s="302">
        <v>0</v>
      </c>
      <c r="AJ390" s="302">
        <v>0</v>
      </c>
      <c r="AK390" s="302">
        <v>0</v>
      </c>
      <c r="AL390" s="302">
        <v>0</v>
      </c>
      <c r="AM390" s="302">
        <v>0</v>
      </c>
      <c r="AN390" s="302">
        <v>0</v>
      </c>
      <c r="AO390" s="302">
        <v>0</v>
      </c>
      <c r="AP390" s="302">
        <v>8.91</v>
      </c>
      <c r="AQ390" s="302">
        <v>0</v>
      </c>
      <c r="AR390" s="302">
        <v>6.6</v>
      </c>
      <c r="AS390" s="302">
        <v>0</v>
      </c>
      <c r="AT390" s="295">
        <f t="shared" si="6"/>
        <v>330.73</v>
      </c>
      <c r="AU390" s="302">
        <v>0</v>
      </c>
      <c r="AV390" s="302">
        <v>0</v>
      </c>
      <c r="AW390" s="303">
        <v>88</v>
      </c>
      <c r="AX390" s="303">
        <v>300</v>
      </c>
      <c r="AY390" s="302">
        <v>261999.64</v>
      </c>
      <c r="AZ390" s="302">
        <v>29867.24</v>
      </c>
      <c r="BA390" s="301">
        <v>41.671013000000002</v>
      </c>
      <c r="BB390" s="301">
        <v>21.825001985010701</v>
      </c>
      <c r="BC390" s="301">
        <v>10.59</v>
      </c>
      <c r="BD390" s="301"/>
      <c r="BE390" s="300" t="s">
        <v>4204</v>
      </c>
      <c r="BF390" s="298"/>
      <c r="BG390" s="300" t="s">
        <v>320</v>
      </c>
      <c r="BH390" s="300" t="s">
        <v>181</v>
      </c>
      <c r="BI390" s="300" t="s">
        <v>368</v>
      </c>
      <c r="BJ390" s="300" t="s">
        <v>103</v>
      </c>
      <c r="BK390" s="299" t="s">
        <v>175</v>
      </c>
      <c r="BL390" s="301">
        <v>122500.50344168</v>
      </c>
      <c r="BM390" s="299" t="s">
        <v>309</v>
      </c>
      <c r="BN390" s="301"/>
      <c r="BO390" s="304">
        <v>38737</v>
      </c>
      <c r="BP390" s="304">
        <v>47868</v>
      </c>
      <c r="BQ390" s="297" t="s">
        <v>929</v>
      </c>
      <c r="BR390" s="297" t="s">
        <v>4777</v>
      </c>
      <c r="BS390" s="297">
        <v>38737</v>
      </c>
      <c r="BT390" s="297">
        <v>47868</v>
      </c>
      <c r="BU390" s="301">
        <v>0</v>
      </c>
      <c r="BV390" s="301">
        <v>6.22</v>
      </c>
      <c r="BW390" s="301">
        <v>0</v>
      </c>
    </row>
    <row r="391" spans="1:75" s="289" customFormat="1" ht="18.2" customHeight="1" x14ac:dyDescent="0.15">
      <c r="A391" s="291">
        <v>389</v>
      </c>
      <c r="B391" s="292" t="s">
        <v>305</v>
      </c>
      <c r="C391" s="292" t="s">
        <v>306</v>
      </c>
      <c r="D391" s="312">
        <v>45170</v>
      </c>
      <c r="E391" s="293" t="s">
        <v>1493</v>
      </c>
      <c r="F391" s="308">
        <v>164</v>
      </c>
      <c r="G391" s="308">
        <v>163</v>
      </c>
      <c r="H391" s="295">
        <v>36688.65</v>
      </c>
      <c r="I391" s="295">
        <v>23548.080000000002</v>
      </c>
      <c r="J391" s="295">
        <v>0</v>
      </c>
      <c r="K391" s="295">
        <v>60236.73</v>
      </c>
      <c r="L391" s="295">
        <v>273</v>
      </c>
      <c r="M391" s="295">
        <v>0</v>
      </c>
      <c r="N391" s="295">
        <v>0</v>
      </c>
      <c r="O391" s="295">
        <v>0</v>
      </c>
      <c r="P391" s="295">
        <v>0</v>
      </c>
      <c r="Q391" s="295">
        <v>0</v>
      </c>
      <c r="R391" s="295">
        <v>60236.73</v>
      </c>
      <c r="S391" s="295">
        <v>73294.66</v>
      </c>
      <c r="T391" s="295">
        <v>323.77999999999997</v>
      </c>
      <c r="U391" s="295">
        <v>0</v>
      </c>
      <c r="V391" s="295">
        <v>0</v>
      </c>
      <c r="W391" s="295">
        <v>0</v>
      </c>
      <c r="X391" s="295">
        <v>0</v>
      </c>
      <c r="Y391" s="295">
        <v>0</v>
      </c>
      <c r="Z391" s="295">
        <v>73618.44</v>
      </c>
      <c r="AA391" s="295">
        <v>0</v>
      </c>
      <c r="AB391" s="295">
        <v>0</v>
      </c>
      <c r="AC391" s="295">
        <v>0</v>
      </c>
      <c r="AD391" s="295">
        <v>0</v>
      </c>
      <c r="AE391" s="295">
        <v>0</v>
      </c>
      <c r="AF391" s="295">
        <v>0</v>
      </c>
      <c r="AG391" s="295">
        <v>0</v>
      </c>
      <c r="AH391" s="295">
        <v>0</v>
      </c>
      <c r="AI391" s="295">
        <v>0</v>
      </c>
      <c r="AJ391" s="295">
        <v>0</v>
      </c>
      <c r="AK391" s="295">
        <v>0</v>
      </c>
      <c r="AL391" s="295">
        <v>0</v>
      </c>
      <c r="AM391" s="295">
        <v>0</v>
      </c>
      <c r="AN391" s="295">
        <v>0</v>
      </c>
      <c r="AO391" s="295">
        <v>0</v>
      </c>
      <c r="AP391" s="295">
        <v>0</v>
      </c>
      <c r="AQ391" s="295">
        <v>0</v>
      </c>
      <c r="AR391" s="295">
        <v>0</v>
      </c>
      <c r="AS391" s="295">
        <v>0</v>
      </c>
      <c r="AT391" s="295">
        <f t="shared" si="6"/>
        <v>0</v>
      </c>
      <c r="AU391" s="295">
        <v>23821.08</v>
      </c>
      <c r="AV391" s="295">
        <v>73618.44</v>
      </c>
      <c r="AW391" s="296">
        <v>88</v>
      </c>
      <c r="AX391" s="296">
        <v>300</v>
      </c>
      <c r="AY391" s="295">
        <v>342299.42</v>
      </c>
      <c r="AZ391" s="295">
        <v>62778.61</v>
      </c>
      <c r="BA391" s="294">
        <v>67.041725999999997</v>
      </c>
      <c r="BB391" s="294">
        <v>64.327234193238397</v>
      </c>
      <c r="BC391" s="294">
        <v>10.59</v>
      </c>
      <c r="BD391" s="294"/>
      <c r="BE391" s="293" t="s">
        <v>4204</v>
      </c>
      <c r="BF391" s="291"/>
      <c r="BG391" s="293" t="s">
        <v>320</v>
      </c>
      <c r="BH391" s="293" t="s">
        <v>197</v>
      </c>
      <c r="BI391" s="293" t="s">
        <v>373</v>
      </c>
      <c r="BJ391" s="293" t="s">
        <v>4205</v>
      </c>
      <c r="BK391" s="292" t="s">
        <v>175</v>
      </c>
      <c r="BL391" s="294">
        <v>471719.61535608</v>
      </c>
      <c r="BM391" s="292" t="s">
        <v>309</v>
      </c>
      <c r="BN391" s="294"/>
      <c r="BO391" s="297">
        <v>38737</v>
      </c>
      <c r="BP391" s="297">
        <v>47868</v>
      </c>
      <c r="BQ391" s="297" t="s">
        <v>948</v>
      </c>
      <c r="BR391" s="297" t="s">
        <v>4772</v>
      </c>
      <c r="BS391" s="297">
        <v>38737</v>
      </c>
      <c r="BT391" s="297">
        <v>47868</v>
      </c>
      <c r="BU391" s="294">
        <v>20305.560000000001</v>
      </c>
      <c r="BV391" s="294">
        <v>13.06</v>
      </c>
      <c r="BW391" s="294">
        <v>0</v>
      </c>
    </row>
    <row r="392" spans="1:75" s="289" customFormat="1" ht="18.2" customHeight="1" x14ac:dyDescent="0.15">
      <c r="A392" s="298">
        <v>390</v>
      </c>
      <c r="B392" s="299" t="s">
        <v>305</v>
      </c>
      <c r="C392" s="299" t="s">
        <v>306</v>
      </c>
      <c r="D392" s="313">
        <v>45170</v>
      </c>
      <c r="E392" s="300" t="s">
        <v>1494</v>
      </c>
      <c r="F392" s="309">
        <v>0</v>
      </c>
      <c r="G392" s="309">
        <v>0</v>
      </c>
      <c r="H392" s="302">
        <v>10276.27</v>
      </c>
      <c r="I392" s="302">
        <v>0</v>
      </c>
      <c r="J392" s="302">
        <v>0</v>
      </c>
      <c r="K392" s="302">
        <v>10276.27</v>
      </c>
      <c r="L392" s="302">
        <v>76.53</v>
      </c>
      <c r="M392" s="302">
        <v>0</v>
      </c>
      <c r="N392" s="302">
        <v>0</v>
      </c>
      <c r="O392" s="302">
        <v>76.53</v>
      </c>
      <c r="P392" s="302">
        <v>0</v>
      </c>
      <c r="Q392" s="302">
        <v>0</v>
      </c>
      <c r="R392" s="302">
        <v>10199.74</v>
      </c>
      <c r="S392" s="302">
        <v>0</v>
      </c>
      <c r="T392" s="302">
        <v>90.69</v>
      </c>
      <c r="U392" s="302">
        <v>0</v>
      </c>
      <c r="V392" s="302">
        <v>0</v>
      </c>
      <c r="W392" s="302">
        <v>90.69</v>
      </c>
      <c r="X392" s="302">
        <v>0</v>
      </c>
      <c r="Y392" s="302">
        <v>0</v>
      </c>
      <c r="Z392" s="302">
        <v>0</v>
      </c>
      <c r="AA392" s="302">
        <v>3.66</v>
      </c>
      <c r="AB392" s="302">
        <v>0</v>
      </c>
      <c r="AC392" s="302">
        <v>0</v>
      </c>
      <c r="AD392" s="302">
        <v>0</v>
      </c>
      <c r="AE392" s="302">
        <v>0</v>
      </c>
      <c r="AF392" s="302">
        <v>-13.21</v>
      </c>
      <c r="AG392" s="302">
        <v>8.5399999999999991</v>
      </c>
      <c r="AH392" s="302">
        <v>30.35</v>
      </c>
      <c r="AI392" s="302">
        <v>0</v>
      </c>
      <c r="AJ392" s="302">
        <v>0</v>
      </c>
      <c r="AK392" s="302">
        <v>0</v>
      </c>
      <c r="AL392" s="302">
        <v>0</v>
      </c>
      <c r="AM392" s="302">
        <v>0</v>
      </c>
      <c r="AN392" s="302">
        <v>0</v>
      </c>
      <c r="AO392" s="302">
        <v>0</v>
      </c>
      <c r="AP392" s="302">
        <v>0.1</v>
      </c>
      <c r="AQ392" s="302">
        <v>0</v>
      </c>
      <c r="AR392" s="302">
        <v>0</v>
      </c>
      <c r="AS392" s="302">
        <v>0</v>
      </c>
      <c r="AT392" s="295">
        <f t="shared" si="6"/>
        <v>196.66</v>
      </c>
      <c r="AU392" s="302">
        <v>0</v>
      </c>
      <c r="AV392" s="302">
        <v>0</v>
      </c>
      <c r="AW392" s="303">
        <v>88</v>
      </c>
      <c r="AX392" s="303">
        <v>300</v>
      </c>
      <c r="AY392" s="302">
        <v>285001.5</v>
      </c>
      <c r="AZ392" s="302">
        <v>17590.22</v>
      </c>
      <c r="BA392" s="301">
        <v>22.561283</v>
      </c>
      <c r="BB392" s="301">
        <v>13.0822252744093</v>
      </c>
      <c r="BC392" s="301">
        <v>10.59</v>
      </c>
      <c r="BD392" s="301"/>
      <c r="BE392" s="300" t="s">
        <v>4204</v>
      </c>
      <c r="BF392" s="298"/>
      <c r="BG392" s="300" t="s">
        <v>312</v>
      </c>
      <c r="BH392" s="300" t="s">
        <v>230</v>
      </c>
      <c r="BI392" s="300" t="s">
        <v>511</v>
      </c>
      <c r="BJ392" s="300" t="s">
        <v>103</v>
      </c>
      <c r="BK392" s="299" t="s">
        <v>175</v>
      </c>
      <c r="BL392" s="301">
        <v>79875.143115040002</v>
      </c>
      <c r="BM392" s="299" t="s">
        <v>309</v>
      </c>
      <c r="BN392" s="301"/>
      <c r="BO392" s="304">
        <v>38737</v>
      </c>
      <c r="BP392" s="304">
        <v>47868</v>
      </c>
      <c r="BQ392" s="297" t="s">
        <v>939</v>
      </c>
      <c r="BR392" s="297" t="s">
        <v>4783</v>
      </c>
      <c r="BS392" s="297">
        <v>38737</v>
      </c>
      <c r="BT392" s="297">
        <v>47868</v>
      </c>
      <c r="BU392" s="301">
        <v>0</v>
      </c>
      <c r="BV392" s="301">
        <v>3.66</v>
      </c>
      <c r="BW392" s="301">
        <v>0</v>
      </c>
    </row>
    <row r="393" spans="1:75" s="289" customFormat="1" ht="18.2" customHeight="1" x14ac:dyDescent="0.15">
      <c r="A393" s="291">
        <v>391</v>
      </c>
      <c r="B393" s="292" t="s">
        <v>305</v>
      </c>
      <c r="C393" s="292" t="s">
        <v>306</v>
      </c>
      <c r="D393" s="312">
        <v>45170</v>
      </c>
      <c r="E393" s="293" t="s">
        <v>1495</v>
      </c>
      <c r="F393" s="308">
        <v>117</v>
      </c>
      <c r="G393" s="308">
        <v>116</v>
      </c>
      <c r="H393" s="295">
        <v>8552.56</v>
      </c>
      <c r="I393" s="295">
        <v>4609.8900000000003</v>
      </c>
      <c r="J393" s="295">
        <v>0</v>
      </c>
      <c r="K393" s="295">
        <v>13162.45</v>
      </c>
      <c r="L393" s="295">
        <v>63.65</v>
      </c>
      <c r="M393" s="295">
        <v>0</v>
      </c>
      <c r="N393" s="295">
        <v>0</v>
      </c>
      <c r="O393" s="295">
        <v>0</v>
      </c>
      <c r="P393" s="295">
        <v>0</v>
      </c>
      <c r="Q393" s="295">
        <v>0</v>
      </c>
      <c r="R393" s="295">
        <v>13162.45</v>
      </c>
      <c r="S393" s="295">
        <v>11529.19</v>
      </c>
      <c r="T393" s="295">
        <v>75.48</v>
      </c>
      <c r="U393" s="295">
        <v>0</v>
      </c>
      <c r="V393" s="295">
        <v>0</v>
      </c>
      <c r="W393" s="295">
        <v>0</v>
      </c>
      <c r="X393" s="295">
        <v>0</v>
      </c>
      <c r="Y393" s="295">
        <v>0</v>
      </c>
      <c r="Z393" s="295">
        <v>11604.67</v>
      </c>
      <c r="AA393" s="295">
        <v>0</v>
      </c>
      <c r="AB393" s="295">
        <v>0</v>
      </c>
      <c r="AC393" s="295">
        <v>0</v>
      </c>
      <c r="AD393" s="295">
        <v>0</v>
      </c>
      <c r="AE393" s="295">
        <v>0</v>
      </c>
      <c r="AF393" s="295">
        <v>0</v>
      </c>
      <c r="AG393" s="295">
        <v>0</v>
      </c>
      <c r="AH393" s="295">
        <v>0</v>
      </c>
      <c r="AI393" s="295">
        <v>0</v>
      </c>
      <c r="AJ393" s="295">
        <v>0</v>
      </c>
      <c r="AK393" s="295">
        <v>0</v>
      </c>
      <c r="AL393" s="295">
        <v>0</v>
      </c>
      <c r="AM393" s="295">
        <v>0</v>
      </c>
      <c r="AN393" s="295">
        <v>0</v>
      </c>
      <c r="AO393" s="295">
        <v>0</v>
      </c>
      <c r="AP393" s="295">
        <v>0</v>
      </c>
      <c r="AQ393" s="295">
        <v>0</v>
      </c>
      <c r="AR393" s="295">
        <v>0</v>
      </c>
      <c r="AS393" s="295">
        <v>0</v>
      </c>
      <c r="AT393" s="295">
        <f t="shared" si="6"/>
        <v>0</v>
      </c>
      <c r="AU393" s="295">
        <v>4673.54</v>
      </c>
      <c r="AV393" s="295">
        <v>11604.67</v>
      </c>
      <c r="AW393" s="296">
        <v>88</v>
      </c>
      <c r="AX393" s="296">
        <v>300</v>
      </c>
      <c r="AY393" s="295">
        <v>198002.39</v>
      </c>
      <c r="AZ393" s="295">
        <v>14635.72</v>
      </c>
      <c r="BA393" s="294">
        <v>27.019874000000002</v>
      </c>
      <c r="BB393" s="294">
        <v>24.2999825448492</v>
      </c>
      <c r="BC393" s="294">
        <v>10.59</v>
      </c>
      <c r="BD393" s="294"/>
      <c r="BE393" s="293" t="s">
        <v>4204</v>
      </c>
      <c r="BF393" s="291"/>
      <c r="BG393" s="293" t="s">
        <v>344</v>
      </c>
      <c r="BH393" s="293" t="s">
        <v>213</v>
      </c>
      <c r="BI393" s="293" t="s">
        <v>345</v>
      </c>
      <c r="BJ393" s="293" t="s">
        <v>4205</v>
      </c>
      <c r="BK393" s="292" t="s">
        <v>175</v>
      </c>
      <c r="BL393" s="294">
        <v>103076.4095452</v>
      </c>
      <c r="BM393" s="292" t="s">
        <v>309</v>
      </c>
      <c r="BN393" s="294"/>
      <c r="BO393" s="297">
        <v>38737</v>
      </c>
      <c r="BP393" s="297">
        <v>47868</v>
      </c>
      <c r="BQ393" s="297" t="s">
        <v>955</v>
      </c>
      <c r="BR393" s="297" t="s">
        <v>4778</v>
      </c>
      <c r="BS393" s="297">
        <v>38737</v>
      </c>
      <c r="BT393" s="297">
        <v>47868</v>
      </c>
      <c r="BU393" s="294">
        <v>3953.71</v>
      </c>
      <c r="BV393" s="294">
        <v>3.05</v>
      </c>
      <c r="BW393" s="294">
        <v>0</v>
      </c>
    </row>
    <row r="394" spans="1:75" s="289" customFormat="1" ht="18.2" customHeight="1" x14ac:dyDescent="0.15">
      <c r="A394" s="298">
        <v>392</v>
      </c>
      <c r="B394" s="299" t="s">
        <v>305</v>
      </c>
      <c r="C394" s="299" t="s">
        <v>306</v>
      </c>
      <c r="D394" s="313">
        <v>45170</v>
      </c>
      <c r="E394" s="300" t="s">
        <v>1496</v>
      </c>
      <c r="F394" s="309">
        <v>123</v>
      </c>
      <c r="G394" s="309">
        <v>122</v>
      </c>
      <c r="H394" s="302">
        <v>7431.13</v>
      </c>
      <c r="I394" s="302">
        <v>4124.7700000000004</v>
      </c>
      <c r="J394" s="302">
        <v>0</v>
      </c>
      <c r="K394" s="302">
        <v>11555.9</v>
      </c>
      <c r="L394" s="302">
        <v>55.35</v>
      </c>
      <c r="M394" s="302">
        <v>0</v>
      </c>
      <c r="N394" s="302">
        <v>0</v>
      </c>
      <c r="O394" s="302">
        <v>0</v>
      </c>
      <c r="P394" s="302">
        <v>0</v>
      </c>
      <c r="Q394" s="302">
        <v>0</v>
      </c>
      <c r="R394" s="302">
        <v>11555.9</v>
      </c>
      <c r="S394" s="302">
        <v>10628.69</v>
      </c>
      <c r="T394" s="302">
        <v>65.58</v>
      </c>
      <c r="U394" s="302">
        <v>0</v>
      </c>
      <c r="V394" s="302">
        <v>0</v>
      </c>
      <c r="W394" s="302">
        <v>0</v>
      </c>
      <c r="X394" s="302">
        <v>0</v>
      </c>
      <c r="Y394" s="302">
        <v>0</v>
      </c>
      <c r="Z394" s="302">
        <v>10694.27</v>
      </c>
      <c r="AA394" s="302">
        <v>0</v>
      </c>
      <c r="AB394" s="302">
        <v>0</v>
      </c>
      <c r="AC394" s="302">
        <v>0</v>
      </c>
      <c r="AD394" s="302">
        <v>0</v>
      </c>
      <c r="AE394" s="302">
        <v>0</v>
      </c>
      <c r="AF394" s="302">
        <v>0</v>
      </c>
      <c r="AG394" s="302">
        <v>0</v>
      </c>
      <c r="AH394" s="302">
        <v>0</v>
      </c>
      <c r="AI394" s="302">
        <v>0</v>
      </c>
      <c r="AJ394" s="302">
        <v>0</v>
      </c>
      <c r="AK394" s="302">
        <v>0</v>
      </c>
      <c r="AL394" s="302">
        <v>0</v>
      </c>
      <c r="AM394" s="302">
        <v>0</v>
      </c>
      <c r="AN394" s="302">
        <v>0</v>
      </c>
      <c r="AO394" s="302">
        <v>0</v>
      </c>
      <c r="AP394" s="302">
        <v>0</v>
      </c>
      <c r="AQ394" s="302">
        <v>0</v>
      </c>
      <c r="AR394" s="302">
        <v>0</v>
      </c>
      <c r="AS394" s="302">
        <v>0</v>
      </c>
      <c r="AT394" s="295">
        <f t="shared" si="6"/>
        <v>0</v>
      </c>
      <c r="AU394" s="302">
        <v>4180.12</v>
      </c>
      <c r="AV394" s="302">
        <v>10694.27</v>
      </c>
      <c r="AW394" s="303">
        <v>88</v>
      </c>
      <c r="AX394" s="303">
        <v>300</v>
      </c>
      <c r="AY394" s="302">
        <v>198002.39</v>
      </c>
      <c r="AZ394" s="302">
        <v>12720.77</v>
      </c>
      <c r="BA394" s="301">
        <v>23.484570999999999</v>
      </c>
      <c r="BB394" s="301">
        <v>21.334035126718</v>
      </c>
      <c r="BC394" s="301">
        <v>10.59</v>
      </c>
      <c r="BD394" s="301"/>
      <c r="BE394" s="300" t="s">
        <v>4204</v>
      </c>
      <c r="BF394" s="298"/>
      <c r="BG394" s="300" t="s">
        <v>344</v>
      </c>
      <c r="BH394" s="300" t="s">
        <v>213</v>
      </c>
      <c r="BI394" s="300" t="s">
        <v>345</v>
      </c>
      <c r="BJ394" s="300" t="s">
        <v>4205</v>
      </c>
      <c r="BK394" s="299" t="s">
        <v>175</v>
      </c>
      <c r="BL394" s="301">
        <v>90495.362266399999</v>
      </c>
      <c r="BM394" s="299" t="s">
        <v>309</v>
      </c>
      <c r="BN394" s="301"/>
      <c r="BO394" s="304">
        <v>38737</v>
      </c>
      <c r="BP394" s="304">
        <v>47868</v>
      </c>
      <c r="BQ394" s="297" t="s">
        <v>955</v>
      </c>
      <c r="BR394" s="297" t="s">
        <v>4778</v>
      </c>
      <c r="BS394" s="297">
        <v>38737</v>
      </c>
      <c r="BT394" s="297">
        <v>47868</v>
      </c>
      <c r="BU394" s="301">
        <v>3740.32</v>
      </c>
      <c r="BV394" s="301">
        <v>2.65</v>
      </c>
      <c r="BW394" s="301">
        <v>0</v>
      </c>
    </row>
    <row r="395" spans="1:75" s="289" customFormat="1" ht="18.2" customHeight="1" x14ac:dyDescent="0.15">
      <c r="A395" s="291">
        <v>393</v>
      </c>
      <c r="B395" s="292" t="s">
        <v>305</v>
      </c>
      <c r="C395" s="292" t="s">
        <v>306</v>
      </c>
      <c r="D395" s="312">
        <v>45170</v>
      </c>
      <c r="E395" s="293" t="s">
        <v>1497</v>
      </c>
      <c r="F395" s="308">
        <v>151</v>
      </c>
      <c r="G395" s="308">
        <v>150</v>
      </c>
      <c r="H395" s="295">
        <v>31466.06</v>
      </c>
      <c r="I395" s="295">
        <v>19429.580000000002</v>
      </c>
      <c r="J395" s="295">
        <v>0</v>
      </c>
      <c r="K395" s="295">
        <v>50895.64</v>
      </c>
      <c r="L395" s="295">
        <v>234.14</v>
      </c>
      <c r="M395" s="295">
        <v>0</v>
      </c>
      <c r="N395" s="295">
        <v>0</v>
      </c>
      <c r="O395" s="295">
        <v>0</v>
      </c>
      <c r="P395" s="295">
        <v>0</v>
      </c>
      <c r="Q395" s="295">
        <v>0</v>
      </c>
      <c r="R395" s="295">
        <v>50895.64</v>
      </c>
      <c r="S395" s="295">
        <v>57344.92</v>
      </c>
      <c r="T395" s="295">
        <v>277.69</v>
      </c>
      <c r="U395" s="295">
        <v>0</v>
      </c>
      <c r="V395" s="295">
        <v>0</v>
      </c>
      <c r="W395" s="295">
        <v>0</v>
      </c>
      <c r="X395" s="295">
        <v>0</v>
      </c>
      <c r="Y395" s="295">
        <v>0</v>
      </c>
      <c r="Z395" s="295">
        <v>57622.61</v>
      </c>
      <c r="AA395" s="295">
        <v>0</v>
      </c>
      <c r="AB395" s="295">
        <v>0</v>
      </c>
      <c r="AC395" s="295">
        <v>0</v>
      </c>
      <c r="AD395" s="295">
        <v>0</v>
      </c>
      <c r="AE395" s="295">
        <v>0</v>
      </c>
      <c r="AF395" s="295">
        <v>0</v>
      </c>
      <c r="AG395" s="295">
        <v>0</v>
      </c>
      <c r="AH395" s="295">
        <v>0</v>
      </c>
      <c r="AI395" s="295">
        <v>0</v>
      </c>
      <c r="AJ395" s="295">
        <v>0</v>
      </c>
      <c r="AK395" s="295">
        <v>0</v>
      </c>
      <c r="AL395" s="295">
        <v>0</v>
      </c>
      <c r="AM395" s="295">
        <v>0</v>
      </c>
      <c r="AN395" s="295">
        <v>0</v>
      </c>
      <c r="AO395" s="295">
        <v>0</v>
      </c>
      <c r="AP395" s="295">
        <v>0</v>
      </c>
      <c r="AQ395" s="295">
        <v>0</v>
      </c>
      <c r="AR395" s="295">
        <v>0</v>
      </c>
      <c r="AS395" s="295">
        <v>0</v>
      </c>
      <c r="AT395" s="295">
        <f t="shared" si="6"/>
        <v>0</v>
      </c>
      <c r="AU395" s="295">
        <v>19663.72</v>
      </c>
      <c r="AV395" s="295">
        <v>57622.61</v>
      </c>
      <c r="AW395" s="296">
        <v>88</v>
      </c>
      <c r="AX395" s="296">
        <v>300</v>
      </c>
      <c r="AY395" s="295">
        <v>236000.41</v>
      </c>
      <c r="AZ395" s="295">
        <v>53842.26</v>
      </c>
      <c r="BA395" s="294">
        <v>83.474430999999996</v>
      </c>
      <c r="BB395" s="294">
        <v>78.906134129229301</v>
      </c>
      <c r="BC395" s="294">
        <v>10.59</v>
      </c>
      <c r="BD395" s="294"/>
      <c r="BE395" s="293" t="s">
        <v>4204</v>
      </c>
      <c r="BF395" s="291"/>
      <c r="BG395" s="293" t="s">
        <v>320</v>
      </c>
      <c r="BH395" s="293" t="s">
        <v>197</v>
      </c>
      <c r="BI395" s="293" t="s">
        <v>373</v>
      </c>
      <c r="BJ395" s="293" t="s">
        <v>4205</v>
      </c>
      <c r="BK395" s="292" t="s">
        <v>175</v>
      </c>
      <c r="BL395" s="294">
        <v>398568.64282144001</v>
      </c>
      <c r="BM395" s="292" t="s">
        <v>309</v>
      </c>
      <c r="BN395" s="294"/>
      <c r="BO395" s="297">
        <v>38741</v>
      </c>
      <c r="BP395" s="297">
        <v>47872</v>
      </c>
      <c r="BQ395" s="297" t="s">
        <v>955</v>
      </c>
      <c r="BR395" s="297" t="s">
        <v>4778</v>
      </c>
      <c r="BS395" s="297">
        <v>38741</v>
      </c>
      <c r="BT395" s="297">
        <v>47872</v>
      </c>
      <c r="BU395" s="294">
        <v>15777.99</v>
      </c>
      <c r="BV395" s="294">
        <v>11.2</v>
      </c>
      <c r="BW395" s="294">
        <v>0</v>
      </c>
    </row>
    <row r="396" spans="1:75" s="289" customFormat="1" ht="18.2" customHeight="1" x14ac:dyDescent="0.15">
      <c r="A396" s="298">
        <v>394</v>
      </c>
      <c r="B396" s="299" t="s">
        <v>305</v>
      </c>
      <c r="C396" s="299" t="s">
        <v>306</v>
      </c>
      <c r="D396" s="313">
        <v>45170</v>
      </c>
      <c r="E396" s="300" t="s">
        <v>1498</v>
      </c>
      <c r="F396" s="309">
        <v>0</v>
      </c>
      <c r="G396" s="309">
        <v>0</v>
      </c>
      <c r="H396" s="302">
        <v>20361.689999999999</v>
      </c>
      <c r="I396" s="302">
        <v>0</v>
      </c>
      <c r="J396" s="302">
        <v>0</v>
      </c>
      <c r="K396" s="302">
        <v>20361.689999999999</v>
      </c>
      <c r="L396" s="302">
        <v>210.66</v>
      </c>
      <c r="M396" s="302">
        <v>0</v>
      </c>
      <c r="N396" s="302">
        <v>0</v>
      </c>
      <c r="O396" s="302">
        <v>210.66</v>
      </c>
      <c r="P396" s="302">
        <v>0</v>
      </c>
      <c r="Q396" s="302">
        <v>0</v>
      </c>
      <c r="R396" s="302">
        <v>20151.03</v>
      </c>
      <c r="S396" s="302">
        <v>0</v>
      </c>
      <c r="T396" s="302">
        <v>179.69</v>
      </c>
      <c r="U396" s="302">
        <v>0</v>
      </c>
      <c r="V396" s="302">
        <v>0</v>
      </c>
      <c r="W396" s="302">
        <v>179.69</v>
      </c>
      <c r="X396" s="302">
        <v>0</v>
      </c>
      <c r="Y396" s="302">
        <v>0</v>
      </c>
      <c r="Z396" s="302">
        <v>0</v>
      </c>
      <c r="AA396" s="302">
        <v>8.5299999999999994</v>
      </c>
      <c r="AB396" s="302">
        <v>0</v>
      </c>
      <c r="AC396" s="302">
        <v>0</v>
      </c>
      <c r="AD396" s="302">
        <v>0</v>
      </c>
      <c r="AE396" s="302">
        <v>0</v>
      </c>
      <c r="AF396" s="302">
        <v>-24.37</v>
      </c>
      <c r="AG396" s="302">
        <v>19.95</v>
      </c>
      <c r="AH396" s="302">
        <v>55.26</v>
      </c>
      <c r="AI396" s="302">
        <v>0</v>
      </c>
      <c r="AJ396" s="302">
        <v>0</v>
      </c>
      <c r="AK396" s="302">
        <v>0</v>
      </c>
      <c r="AL396" s="302">
        <v>0</v>
      </c>
      <c r="AM396" s="302">
        <v>0</v>
      </c>
      <c r="AN396" s="302">
        <v>0</v>
      </c>
      <c r="AO396" s="302">
        <v>0</v>
      </c>
      <c r="AP396" s="302">
        <v>61.06</v>
      </c>
      <c r="AQ396" s="302">
        <v>0</v>
      </c>
      <c r="AR396" s="302">
        <v>0</v>
      </c>
      <c r="AS396" s="302">
        <v>0</v>
      </c>
      <c r="AT396" s="295">
        <f t="shared" si="6"/>
        <v>510.78</v>
      </c>
      <c r="AU396" s="302">
        <v>0</v>
      </c>
      <c r="AV396" s="302">
        <v>0</v>
      </c>
      <c r="AW396" s="303">
        <v>88</v>
      </c>
      <c r="AX396" s="303">
        <v>300</v>
      </c>
      <c r="AY396" s="302">
        <v>279999.74</v>
      </c>
      <c r="AZ396" s="302">
        <v>41063.33</v>
      </c>
      <c r="BA396" s="301">
        <v>53.658617</v>
      </c>
      <c r="BB396" s="301">
        <v>26.331921958728401</v>
      </c>
      <c r="BC396" s="301">
        <v>10.59</v>
      </c>
      <c r="BD396" s="301"/>
      <c r="BE396" s="300" t="s">
        <v>4204</v>
      </c>
      <c r="BF396" s="298"/>
      <c r="BG396" s="300" t="s">
        <v>320</v>
      </c>
      <c r="BH396" s="300" t="s">
        <v>197</v>
      </c>
      <c r="BI396" s="300" t="s">
        <v>373</v>
      </c>
      <c r="BJ396" s="300" t="s">
        <v>103</v>
      </c>
      <c r="BK396" s="299" t="s">
        <v>175</v>
      </c>
      <c r="BL396" s="301">
        <v>157804.65042888001</v>
      </c>
      <c r="BM396" s="299" t="s">
        <v>309</v>
      </c>
      <c r="BN396" s="301"/>
      <c r="BO396" s="304">
        <v>38741</v>
      </c>
      <c r="BP396" s="304">
        <v>47872</v>
      </c>
      <c r="BQ396" s="297" t="s">
        <v>929</v>
      </c>
      <c r="BR396" s="297" t="s">
        <v>4777</v>
      </c>
      <c r="BS396" s="297">
        <v>38741</v>
      </c>
      <c r="BT396" s="297">
        <v>47872</v>
      </c>
      <c r="BU396" s="301">
        <v>0</v>
      </c>
      <c r="BV396" s="301">
        <v>8.5299999999999994</v>
      </c>
      <c r="BW396" s="301">
        <v>0</v>
      </c>
    </row>
    <row r="397" spans="1:75" s="289" customFormat="1" ht="18.2" customHeight="1" x14ac:dyDescent="0.15">
      <c r="A397" s="291">
        <v>395</v>
      </c>
      <c r="B397" s="292" t="s">
        <v>305</v>
      </c>
      <c r="C397" s="292" t="s">
        <v>306</v>
      </c>
      <c r="D397" s="312">
        <v>45170</v>
      </c>
      <c r="E397" s="293" t="s">
        <v>1499</v>
      </c>
      <c r="F397" s="308">
        <v>140</v>
      </c>
      <c r="G397" s="308">
        <v>139</v>
      </c>
      <c r="H397" s="295">
        <v>36797.129999999997</v>
      </c>
      <c r="I397" s="295">
        <v>21878.1</v>
      </c>
      <c r="J397" s="295">
        <v>0</v>
      </c>
      <c r="K397" s="295">
        <v>58675.23</v>
      </c>
      <c r="L397" s="295">
        <v>273.81</v>
      </c>
      <c r="M397" s="295">
        <v>0</v>
      </c>
      <c r="N397" s="295">
        <v>0</v>
      </c>
      <c r="O397" s="295">
        <v>0</v>
      </c>
      <c r="P397" s="295">
        <v>0</v>
      </c>
      <c r="Q397" s="295">
        <v>0</v>
      </c>
      <c r="R397" s="295">
        <v>58675.23</v>
      </c>
      <c r="S397" s="295">
        <v>61318.96</v>
      </c>
      <c r="T397" s="295">
        <v>324.73</v>
      </c>
      <c r="U397" s="295">
        <v>0</v>
      </c>
      <c r="V397" s="295">
        <v>0</v>
      </c>
      <c r="W397" s="295">
        <v>0</v>
      </c>
      <c r="X397" s="295">
        <v>0</v>
      </c>
      <c r="Y397" s="295">
        <v>0</v>
      </c>
      <c r="Z397" s="295">
        <v>61643.69</v>
      </c>
      <c r="AA397" s="295">
        <v>0</v>
      </c>
      <c r="AB397" s="295">
        <v>0</v>
      </c>
      <c r="AC397" s="295">
        <v>0</v>
      </c>
      <c r="AD397" s="295">
        <v>0</v>
      </c>
      <c r="AE397" s="295">
        <v>0</v>
      </c>
      <c r="AF397" s="295">
        <v>0</v>
      </c>
      <c r="AG397" s="295">
        <v>0</v>
      </c>
      <c r="AH397" s="295">
        <v>0</v>
      </c>
      <c r="AI397" s="295">
        <v>0</v>
      </c>
      <c r="AJ397" s="295">
        <v>0</v>
      </c>
      <c r="AK397" s="295">
        <v>0</v>
      </c>
      <c r="AL397" s="295">
        <v>0</v>
      </c>
      <c r="AM397" s="295">
        <v>0</v>
      </c>
      <c r="AN397" s="295">
        <v>0</v>
      </c>
      <c r="AO397" s="295">
        <v>0</v>
      </c>
      <c r="AP397" s="295">
        <v>0</v>
      </c>
      <c r="AQ397" s="295">
        <v>0</v>
      </c>
      <c r="AR397" s="295">
        <v>0</v>
      </c>
      <c r="AS397" s="295">
        <v>0</v>
      </c>
      <c r="AT397" s="295">
        <f t="shared" si="6"/>
        <v>0</v>
      </c>
      <c r="AU397" s="295">
        <v>22151.91</v>
      </c>
      <c r="AV397" s="295">
        <v>61643.69</v>
      </c>
      <c r="AW397" s="296">
        <v>88</v>
      </c>
      <c r="AX397" s="296">
        <v>300</v>
      </c>
      <c r="AY397" s="295">
        <v>313249.78000000003</v>
      </c>
      <c r="AZ397" s="295">
        <v>62963.77</v>
      </c>
      <c r="BA397" s="294">
        <v>73.543261999999999</v>
      </c>
      <c r="BB397" s="294">
        <v>68.534139756883405</v>
      </c>
      <c r="BC397" s="294">
        <v>10.59</v>
      </c>
      <c r="BD397" s="294"/>
      <c r="BE397" s="293" t="s">
        <v>4204</v>
      </c>
      <c r="BF397" s="291"/>
      <c r="BG397" s="293" t="s">
        <v>320</v>
      </c>
      <c r="BH397" s="293" t="s">
        <v>197</v>
      </c>
      <c r="BI397" s="293" t="s">
        <v>373</v>
      </c>
      <c r="BJ397" s="293" t="s">
        <v>4205</v>
      </c>
      <c r="BK397" s="292" t="s">
        <v>175</v>
      </c>
      <c r="BL397" s="294">
        <v>459491.35895208002</v>
      </c>
      <c r="BM397" s="292" t="s">
        <v>309</v>
      </c>
      <c r="BN397" s="294"/>
      <c r="BO397" s="297">
        <v>38741</v>
      </c>
      <c r="BP397" s="297">
        <v>47872</v>
      </c>
      <c r="BQ397" s="297" t="s">
        <v>1001</v>
      </c>
      <c r="BR397" s="297" t="s">
        <v>4803</v>
      </c>
      <c r="BS397" s="297">
        <v>38741</v>
      </c>
      <c r="BT397" s="297">
        <v>47872</v>
      </c>
      <c r="BU397" s="294">
        <v>17312.3</v>
      </c>
      <c r="BV397" s="294">
        <v>13.1</v>
      </c>
      <c r="BW397" s="294">
        <v>0</v>
      </c>
    </row>
    <row r="398" spans="1:75" s="289" customFormat="1" ht="18.2" customHeight="1" x14ac:dyDescent="0.15">
      <c r="A398" s="298">
        <v>396</v>
      </c>
      <c r="B398" s="299" t="s">
        <v>305</v>
      </c>
      <c r="C398" s="299" t="s">
        <v>306</v>
      </c>
      <c r="D398" s="313">
        <v>45170</v>
      </c>
      <c r="E398" s="300" t="s">
        <v>1500</v>
      </c>
      <c r="F398" s="309">
        <v>0</v>
      </c>
      <c r="G398" s="309">
        <v>0</v>
      </c>
      <c r="H398" s="302">
        <v>6018.64</v>
      </c>
      <c r="I398" s="302">
        <v>0</v>
      </c>
      <c r="J398" s="302">
        <v>0</v>
      </c>
      <c r="K398" s="302">
        <v>6018.64</v>
      </c>
      <c r="L398" s="302">
        <v>308.37</v>
      </c>
      <c r="M398" s="302">
        <v>0</v>
      </c>
      <c r="N398" s="302">
        <v>0</v>
      </c>
      <c r="O398" s="302">
        <v>308.37</v>
      </c>
      <c r="P398" s="302">
        <v>0</v>
      </c>
      <c r="Q398" s="302">
        <v>0</v>
      </c>
      <c r="R398" s="302">
        <v>5710.27</v>
      </c>
      <c r="S398" s="302">
        <v>0</v>
      </c>
      <c r="T398" s="302">
        <v>53.11</v>
      </c>
      <c r="U398" s="302">
        <v>0</v>
      </c>
      <c r="V398" s="302">
        <v>0</v>
      </c>
      <c r="W398" s="302">
        <v>53.11</v>
      </c>
      <c r="X398" s="302">
        <v>0</v>
      </c>
      <c r="Y398" s="302">
        <v>0</v>
      </c>
      <c r="Z398" s="302">
        <v>0</v>
      </c>
      <c r="AA398" s="302">
        <v>7.91</v>
      </c>
      <c r="AB398" s="302">
        <v>0</v>
      </c>
      <c r="AC398" s="302">
        <v>0</v>
      </c>
      <c r="AD398" s="302">
        <v>0</v>
      </c>
      <c r="AE398" s="302">
        <v>0</v>
      </c>
      <c r="AF398" s="302">
        <v>-22.69</v>
      </c>
      <c r="AG398" s="302">
        <v>18.47</v>
      </c>
      <c r="AH398" s="302">
        <v>52.02</v>
      </c>
      <c r="AI398" s="302">
        <v>0</v>
      </c>
      <c r="AJ398" s="302">
        <v>0</v>
      </c>
      <c r="AK398" s="302">
        <v>0</v>
      </c>
      <c r="AL398" s="302">
        <v>0</v>
      </c>
      <c r="AM398" s="302">
        <v>0</v>
      </c>
      <c r="AN398" s="302">
        <v>0</v>
      </c>
      <c r="AO398" s="302">
        <v>0</v>
      </c>
      <c r="AP398" s="302">
        <v>358.76</v>
      </c>
      <c r="AQ398" s="302">
        <v>0</v>
      </c>
      <c r="AR398" s="302">
        <v>265.17</v>
      </c>
      <c r="AS398" s="302">
        <v>0</v>
      </c>
      <c r="AT398" s="295">
        <f t="shared" si="6"/>
        <v>510.78</v>
      </c>
      <c r="AU398" s="302">
        <v>0</v>
      </c>
      <c r="AV398" s="302">
        <v>0</v>
      </c>
      <c r="AW398" s="303">
        <v>88</v>
      </c>
      <c r="AX398" s="303">
        <v>300</v>
      </c>
      <c r="AY398" s="302">
        <v>279999.74</v>
      </c>
      <c r="AZ398" s="302">
        <v>38025.93</v>
      </c>
      <c r="BA398" s="301">
        <v>49.689560999999998</v>
      </c>
      <c r="BB398" s="301">
        <v>7.4617717302764204</v>
      </c>
      <c r="BC398" s="301">
        <v>10.59</v>
      </c>
      <c r="BD398" s="301"/>
      <c r="BE398" s="300" t="s">
        <v>4204</v>
      </c>
      <c r="BF398" s="298"/>
      <c r="BG398" s="300" t="s">
        <v>320</v>
      </c>
      <c r="BH398" s="300" t="s">
        <v>197</v>
      </c>
      <c r="BI398" s="300" t="s">
        <v>373</v>
      </c>
      <c r="BJ398" s="300" t="s">
        <v>103</v>
      </c>
      <c r="BK398" s="299" t="s">
        <v>175</v>
      </c>
      <c r="BL398" s="301">
        <v>44717.672555919999</v>
      </c>
      <c r="BM398" s="299" t="s">
        <v>309</v>
      </c>
      <c r="BN398" s="301"/>
      <c r="BO398" s="304">
        <v>38741</v>
      </c>
      <c r="BP398" s="304">
        <v>47872</v>
      </c>
      <c r="BQ398" s="297" t="s">
        <v>939</v>
      </c>
      <c r="BR398" s="297" t="s">
        <v>4783</v>
      </c>
      <c r="BS398" s="297">
        <v>38741</v>
      </c>
      <c r="BT398" s="297">
        <v>47872</v>
      </c>
      <c r="BU398" s="301">
        <v>0</v>
      </c>
      <c r="BV398" s="301">
        <v>7.91</v>
      </c>
      <c r="BW398" s="301">
        <v>0</v>
      </c>
    </row>
    <row r="399" spans="1:75" s="289" customFormat="1" ht="18.2" customHeight="1" x14ac:dyDescent="0.15">
      <c r="A399" s="291">
        <v>397</v>
      </c>
      <c r="B399" s="292" t="s">
        <v>305</v>
      </c>
      <c r="C399" s="292" t="s">
        <v>306</v>
      </c>
      <c r="D399" s="312">
        <v>45170</v>
      </c>
      <c r="E399" s="293" t="s">
        <v>1501</v>
      </c>
      <c r="F399" s="308">
        <v>0</v>
      </c>
      <c r="G399" s="308">
        <v>0</v>
      </c>
      <c r="H399" s="295">
        <v>9527.42</v>
      </c>
      <c r="I399" s="295">
        <v>0</v>
      </c>
      <c r="J399" s="295">
        <v>0</v>
      </c>
      <c r="K399" s="295">
        <v>9527.42</v>
      </c>
      <c r="L399" s="295">
        <v>289.66000000000003</v>
      </c>
      <c r="M399" s="295">
        <v>0</v>
      </c>
      <c r="N399" s="295">
        <v>0</v>
      </c>
      <c r="O399" s="295">
        <v>289.66000000000003</v>
      </c>
      <c r="P399" s="295">
        <v>0</v>
      </c>
      <c r="Q399" s="295">
        <v>0</v>
      </c>
      <c r="R399" s="295">
        <v>9237.76</v>
      </c>
      <c r="S399" s="295">
        <v>0</v>
      </c>
      <c r="T399" s="295">
        <v>84.08</v>
      </c>
      <c r="U399" s="295">
        <v>0</v>
      </c>
      <c r="V399" s="295">
        <v>0</v>
      </c>
      <c r="W399" s="295">
        <v>84.08</v>
      </c>
      <c r="X399" s="295">
        <v>0</v>
      </c>
      <c r="Y399" s="295">
        <v>0</v>
      </c>
      <c r="Z399" s="295">
        <v>0</v>
      </c>
      <c r="AA399" s="295">
        <v>7.8</v>
      </c>
      <c r="AB399" s="295">
        <v>0</v>
      </c>
      <c r="AC399" s="295">
        <v>0</v>
      </c>
      <c r="AD399" s="295">
        <v>0</v>
      </c>
      <c r="AE399" s="295">
        <v>0</v>
      </c>
      <c r="AF399" s="295">
        <v>-23.03</v>
      </c>
      <c r="AG399" s="295">
        <v>16.600000000000001</v>
      </c>
      <c r="AH399" s="295">
        <v>52.73</v>
      </c>
      <c r="AI399" s="295">
        <v>0</v>
      </c>
      <c r="AJ399" s="295">
        <v>0</v>
      </c>
      <c r="AK399" s="295">
        <v>0</v>
      </c>
      <c r="AL399" s="295">
        <v>0</v>
      </c>
      <c r="AM399" s="295">
        <v>0</v>
      </c>
      <c r="AN399" s="295">
        <v>0</v>
      </c>
      <c r="AO399" s="295">
        <v>0</v>
      </c>
      <c r="AP399" s="295">
        <v>11.56</v>
      </c>
      <c r="AQ399" s="295">
        <v>0</v>
      </c>
      <c r="AR399" s="295">
        <v>5.23</v>
      </c>
      <c r="AS399" s="295">
        <v>0</v>
      </c>
      <c r="AT399" s="295">
        <f t="shared" si="6"/>
        <v>434.17</v>
      </c>
      <c r="AU399" s="295">
        <v>0</v>
      </c>
      <c r="AV399" s="295">
        <v>0</v>
      </c>
      <c r="AW399" s="296">
        <v>28</v>
      </c>
      <c r="AX399" s="296">
        <v>240</v>
      </c>
      <c r="AY399" s="295">
        <v>319998.83</v>
      </c>
      <c r="AZ399" s="295">
        <v>37209.300000000003</v>
      </c>
      <c r="BA399" s="294">
        <v>42.554630000000003</v>
      </c>
      <c r="BB399" s="294">
        <v>10.5648173663251</v>
      </c>
      <c r="BC399" s="294">
        <v>10.59</v>
      </c>
      <c r="BD399" s="294"/>
      <c r="BE399" s="293" t="s">
        <v>4204</v>
      </c>
      <c r="BF399" s="291"/>
      <c r="BG399" s="293" t="s">
        <v>360</v>
      </c>
      <c r="BH399" s="293" t="s">
        <v>232</v>
      </c>
      <c r="BI399" s="293" t="s">
        <v>369</v>
      </c>
      <c r="BJ399" s="293" t="s">
        <v>103</v>
      </c>
      <c r="BK399" s="292" t="s">
        <v>175</v>
      </c>
      <c r="BL399" s="294">
        <v>72341.785384960007</v>
      </c>
      <c r="BM399" s="292" t="s">
        <v>309</v>
      </c>
      <c r="BN399" s="294"/>
      <c r="BO399" s="297">
        <v>38742</v>
      </c>
      <c r="BP399" s="297">
        <v>46047</v>
      </c>
      <c r="BQ399" s="297" t="s">
        <v>4757</v>
      </c>
      <c r="BR399" s="297" t="s">
        <v>4764</v>
      </c>
      <c r="BS399" s="297">
        <v>38742</v>
      </c>
      <c r="BT399" s="297">
        <v>46047</v>
      </c>
      <c r="BU399" s="294">
        <v>0</v>
      </c>
      <c r="BV399" s="294">
        <v>7.8</v>
      </c>
      <c r="BW399" s="294">
        <v>0</v>
      </c>
    </row>
    <row r="400" spans="1:75" s="289" customFormat="1" ht="18.2" customHeight="1" x14ac:dyDescent="0.15">
      <c r="A400" s="298">
        <v>398</v>
      </c>
      <c r="B400" s="299" t="s">
        <v>305</v>
      </c>
      <c r="C400" s="299" t="s">
        <v>306</v>
      </c>
      <c r="D400" s="313">
        <v>45170</v>
      </c>
      <c r="E400" s="300" t="s">
        <v>1502</v>
      </c>
      <c r="F400" s="309">
        <v>110</v>
      </c>
      <c r="G400" s="309">
        <v>109</v>
      </c>
      <c r="H400" s="302">
        <v>28612.51</v>
      </c>
      <c r="I400" s="302">
        <v>14868</v>
      </c>
      <c r="J400" s="302">
        <v>0</v>
      </c>
      <c r="K400" s="302">
        <v>43480.51</v>
      </c>
      <c r="L400" s="302">
        <v>212.92</v>
      </c>
      <c r="M400" s="302">
        <v>0</v>
      </c>
      <c r="N400" s="302">
        <v>0</v>
      </c>
      <c r="O400" s="302">
        <v>0</v>
      </c>
      <c r="P400" s="302">
        <v>0</v>
      </c>
      <c r="Q400" s="302">
        <v>0</v>
      </c>
      <c r="R400" s="302">
        <v>43480.51</v>
      </c>
      <c r="S400" s="302">
        <v>35533.58</v>
      </c>
      <c r="T400" s="302">
        <v>252.51</v>
      </c>
      <c r="U400" s="302">
        <v>0</v>
      </c>
      <c r="V400" s="302">
        <v>0</v>
      </c>
      <c r="W400" s="302">
        <v>0</v>
      </c>
      <c r="X400" s="302">
        <v>0</v>
      </c>
      <c r="Y400" s="302">
        <v>0</v>
      </c>
      <c r="Z400" s="302">
        <v>35786.089999999997</v>
      </c>
      <c r="AA400" s="302">
        <v>0</v>
      </c>
      <c r="AB400" s="302">
        <v>0</v>
      </c>
      <c r="AC400" s="302">
        <v>0</v>
      </c>
      <c r="AD400" s="302">
        <v>0</v>
      </c>
      <c r="AE400" s="302">
        <v>0</v>
      </c>
      <c r="AF400" s="302">
        <v>0</v>
      </c>
      <c r="AG400" s="302">
        <v>0</v>
      </c>
      <c r="AH400" s="302">
        <v>0</v>
      </c>
      <c r="AI400" s="302">
        <v>0</v>
      </c>
      <c r="AJ400" s="302">
        <v>0</v>
      </c>
      <c r="AK400" s="302">
        <v>0</v>
      </c>
      <c r="AL400" s="302">
        <v>0</v>
      </c>
      <c r="AM400" s="302">
        <v>0</v>
      </c>
      <c r="AN400" s="302">
        <v>0</v>
      </c>
      <c r="AO400" s="302">
        <v>0</v>
      </c>
      <c r="AP400" s="302">
        <v>0</v>
      </c>
      <c r="AQ400" s="302">
        <v>0</v>
      </c>
      <c r="AR400" s="302">
        <v>0</v>
      </c>
      <c r="AS400" s="302">
        <v>0</v>
      </c>
      <c r="AT400" s="295">
        <f t="shared" si="6"/>
        <v>0</v>
      </c>
      <c r="AU400" s="302">
        <v>15080.92</v>
      </c>
      <c r="AV400" s="302">
        <v>35786.089999999997</v>
      </c>
      <c r="AW400" s="303">
        <v>88</v>
      </c>
      <c r="AX400" s="303">
        <v>300</v>
      </c>
      <c r="AY400" s="302">
        <v>236000.41</v>
      </c>
      <c r="AZ400" s="302">
        <v>48961.03</v>
      </c>
      <c r="BA400" s="301">
        <v>75.906807999999998</v>
      </c>
      <c r="BB400" s="301">
        <v>67.410075407157095</v>
      </c>
      <c r="BC400" s="301">
        <v>10.59</v>
      </c>
      <c r="BD400" s="301"/>
      <c r="BE400" s="300" t="s">
        <v>4204</v>
      </c>
      <c r="BF400" s="298"/>
      <c r="BG400" s="300" t="s">
        <v>320</v>
      </c>
      <c r="BH400" s="300" t="s">
        <v>197</v>
      </c>
      <c r="BI400" s="300" t="s">
        <v>373</v>
      </c>
      <c r="BJ400" s="300" t="s">
        <v>4205</v>
      </c>
      <c r="BK400" s="299" t="s">
        <v>175</v>
      </c>
      <c r="BL400" s="301">
        <v>340500.04793896002</v>
      </c>
      <c r="BM400" s="299" t="s">
        <v>309</v>
      </c>
      <c r="BN400" s="301"/>
      <c r="BO400" s="304">
        <v>38741</v>
      </c>
      <c r="BP400" s="304">
        <v>47872</v>
      </c>
      <c r="BQ400" s="297" t="s">
        <v>931</v>
      </c>
      <c r="BR400" s="297" t="s">
        <v>4779</v>
      </c>
      <c r="BS400" s="297">
        <v>38741</v>
      </c>
      <c r="BT400" s="297">
        <v>47872</v>
      </c>
      <c r="BU400" s="301">
        <v>10452.01</v>
      </c>
      <c r="BV400" s="301">
        <v>10.19</v>
      </c>
      <c r="BW400" s="301">
        <v>0</v>
      </c>
    </row>
    <row r="401" spans="1:75" s="289" customFormat="1" ht="18.2" customHeight="1" x14ac:dyDescent="0.15">
      <c r="A401" s="291">
        <v>399</v>
      </c>
      <c r="B401" s="292" t="s">
        <v>305</v>
      </c>
      <c r="C401" s="292" t="s">
        <v>306</v>
      </c>
      <c r="D401" s="312">
        <v>45170</v>
      </c>
      <c r="E401" s="293" t="s">
        <v>1503</v>
      </c>
      <c r="F401" s="308">
        <v>49</v>
      </c>
      <c r="G401" s="308">
        <v>48</v>
      </c>
      <c r="H401" s="295">
        <v>13172.37</v>
      </c>
      <c r="I401" s="295">
        <v>3821.3</v>
      </c>
      <c r="J401" s="295">
        <v>0</v>
      </c>
      <c r="K401" s="295">
        <v>16993.669999999998</v>
      </c>
      <c r="L401" s="295">
        <v>98</v>
      </c>
      <c r="M401" s="295">
        <v>0</v>
      </c>
      <c r="N401" s="295">
        <v>0</v>
      </c>
      <c r="O401" s="295">
        <v>0</v>
      </c>
      <c r="P401" s="295">
        <v>0</v>
      </c>
      <c r="Q401" s="295">
        <v>0</v>
      </c>
      <c r="R401" s="295">
        <v>16993.669999999998</v>
      </c>
      <c r="S401" s="295">
        <v>6462.7</v>
      </c>
      <c r="T401" s="295">
        <v>116.25</v>
      </c>
      <c r="U401" s="295">
        <v>0</v>
      </c>
      <c r="V401" s="295">
        <v>0</v>
      </c>
      <c r="W401" s="295">
        <v>0</v>
      </c>
      <c r="X401" s="295">
        <v>0</v>
      </c>
      <c r="Y401" s="295">
        <v>0</v>
      </c>
      <c r="Z401" s="295">
        <v>6578.95</v>
      </c>
      <c r="AA401" s="295">
        <v>0</v>
      </c>
      <c r="AB401" s="295">
        <v>0</v>
      </c>
      <c r="AC401" s="295">
        <v>0</v>
      </c>
      <c r="AD401" s="295">
        <v>0</v>
      </c>
      <c r="AE401" s="295">
        <v>0</v>
      </c>
      <c r="AF401" s="295">
        <v>0</v>
      </c>
      <c r="AG401" s="295">
        <v>0</v>
      </c>
      <c r="AH401" s="295">
        <v>0</v>
      </c>
      <c r="AI401" s="295">
        <v>0</v>
      </c>
      <c r="AJ401" s="295">
        <v>0</v>
      </c>
      <c r="AK401" s="295">
        <v>0</v>
      </c>
      <c r="AL401" s="295">
        <v>0</v>
      </c>
      <c r="AM401" s="295">
        <v>0</v>
      </c>
      <c r="AN401" s="295">
        <v>0</v>
      </c>
      <c r="AO401" s="295">
        <v>0</v>
      </c>
      <c r="AP401" s="295">
        <v>0</v>
      </c>
      <c r="AQ401" s="295">
        <v>0</v>
      </c>
      <c r="AR401" s="295">
        <v>0</v>
      </c>
      <c r="AS401" s="295">
        <v>0</v>
      </c>
      <c r="AT401" s="295">
        <f t="shared" si="6"/>
        <v>0</v>
      </c>
      <c r="AU401" s="295">
        <v>3919.3</v>
      </c>
      <c r="AV401" s="295">
        <v>6578.95</v>
      </c>
      <c r="AW401" s="296">
        <v>88</v>
      </c>
      <c r="AX401" s="296">
        <v>300</v>
      </c>
      <c r="AY401" s="295">
        <v>299701.61</v>
      </c>
      <c r="AZ401" s="295">
        <v>22538.26</v>
      </c>
      <c r="BA401" s="294">
        <v>27.532655999999999</v>
      </c>
      <c r="BB401" s="294">
        <v>20.759405130986998</v>
      </c>
      <c r="BC401" s="294">
        <v>10.59</v>
      </c>
      <c r="BD401" s="294"/>
      <c r="BE401" s="293" t="s">
        <v>4204</v>
      </c>
      <c r="BF401" s="291"/>
      <c r="BG401" s="293" t="s">
        <v>315</v>
      </c>
      <c r="BH401" s="293" t="s">
        <v>192</v>
      </c>
      <c r="BI401" s="293" t="s">
        <v>367</v>
      </c>
      <c r="BJ401" s="293" t="s">
        <v>4205</v>
      </c>
      <c r="BK401" s="292" t="s">
        <v>175</v>
      </c>
      <c r="BL401" s="294">
        <v>133079.06116231999</v>
      </c>
      <c r="BM401" s="292" t="s">
        <v>309</v>
      </c>
      <c r="BN401" s="294"/>
      <c r="BO401" s="297">
        <v>38744</v>
      </c>
      <c r="BP401" s="297">
        <v>47875</v>
      </c>
      <c r="BQ401" s="297" t="s">
        <v>4259</v>
      </c>
      <c r="BR401" s="297" t="s">
        <v>4770</v>
      </c>
      <c r="BS401" s="297">
        <v>38744</v>
      </c>
      <c r="BT401" s="297">
        <v>47875</v>
      </c>
      <c r="BU401" s="294">
        <v>2541.63</v>
      </c>
      <c r="BV401" s="294">
        <v>4.6900000000000004</v>
      </c>
      <c r="BW401" s="294">
        <v>0</v>
      </c>
    </row>
    <row r="402" spans="1:75" s="289" customFormat="1" ht="18.2" customHeight="1" x14ac:dyDescent="0.15">
      <c r="A402" s="298">
        <v>400</v>
      </c>
      <c r="B402" s="299" t="s">
        <v>305</v>
      </c>
      <c r="C402" s="299" t="s">
        <v>306</v>
      </c>
      <c r="D402" s="313">
        <v>45170</v>
      </c>
      <c r="E402" s="300" t="s">
        <v>1504</v>
      </c>
      <c r="F402" s="309">
        <v>154</v>
      </c>
      <c r="G402" s="309">
        <v>153</v>
      </c>
      <c r="H402" s="302">
        <v>5844.64</v>
      </c>
      <c r="I402" s="302">
        <v>14892.88</v>
      </c>
      <c r="J402" s="302">
        <v>0</v>
      </c>
      <c r="K402" s="302">
        <v>20737.52</v>
      </c>
      <c r="L402" s="302">
        <v>177.78</v>
      </c>
      <c r="M402" s="302">
        <v>0</v>
      </c>
      <c r="N402" s="302">
        <v>0</v>
      </c>
      <c r="O402" s="302">
        <v>0</v>
      </c>
      <c r="P402" s="302">
        <v>0</v>
      </c>
      <c r="Q402" s="302">
        <v>0</v>
      </c>
      <c r="R402" s="302">
        <v>20737.52</v>
      </c>
      <c r="S402" s="302">
        <v>20102.39</v>
      </c>
      <c r="T402" s="302">
        <v>51.58</v>
      </c>
      <c r="U402" s="302">
        <v>0</v>
      </c>
      <c r="V402" s="302">
        <v>0</v>
      </c>
      <c r="W402" s="302">
        <v>0</v>
      </c>
      <c r="X402" s="302">
        <v>0</v>
      </c>
      <c r="Y402" s="302">
        <v>0</v>
      </c>
      <c r="Z402" s="302">
        <v>20153.97</v>
      </c>
      <c r="AA402" s="302">
        <v>0</v>
      </c>
      <c r="AB402" s="302">
        <v>0</v>
      </c>
      <c r="AC402" s="302">
        <v>0</v>
      </c>
      <c r="AD402" s="302">
        <v>0</v>
      </c>
      <c r="AE402" s="302">
        <v>0</v>
      </c>
      <c r="AF402" s="302">
        <v>0</v>
      </c>
      <c r="AG402" s="302">
        <v>0</v>
      </c>
      <c r="AH402" s="302">
        <v>0</v>
      </c>
      <c r="AI402" s="302">
        <v>0</v>
      </c>
      <c r="AJ402" s="302">
        <v>0</v>
      </c>
      <c r="AK402" s="302">
        <v>0</v>
      </c>
      <c r="AL402" s="302">
        <v>0</v>
      </c>
      <c r="AM402" s="302">
        <v>0</v>
      </c>
      <c r="AN402" s="302">
        <v>0</v>
      </c>
      <c r="AO402" s="302">
        <v>0</v>
      </c>
      <c r="AP402" s="302">
        <v>0</v>
      </c>
      <c r="AQ402" s="302">
        <v>0</v>
      </c>
      <c r="AR402" s="302">
        <v>0</v>
      </c>
      <c r="AS402" s="302">
        <v>0</v>
      </c>
      <c r="AT402" s="295">
        <f t="shared" si="6"/>
        <v>0</v>
      </c>
      <c r="AU402" s="302">
        <v>15070.66</v>
      </c>
      <c r="AV402" s="302">
        <v>20153.97</v>
      </c>
      <c r="AW402" s="303">
        <v>28</v>
      </c>
      <c r="AX402" s="303">
        <v>240</v>
      </c>
      <c r="AY402" s="302">
        <v>231998.64</v>
      </c>
      <c r="AZ402" s="302">
        <v>22834.57</v>
      </c>
      <c r="BA402" s="301">
        <v>36.034973999999998</v>
      </c>
      <c r="BB402" s="301">
        <v>32.725643356738502</v>
      </c>
      <c r="BC402" s="301">
        <v>10.59</v>
      </c>
      <c r="BD402" s="301"/>
      <c r="BE402" s="300" t="s">
        <v>4204</v>
      </c>
      <c r="BF402" s="298"/>
      <c r="BG402" s="300" t="s">
        <v>355</v>
      </c>
      <c r="BH402" s="300" t="s">
        <v>227</v>
      </c>
      <c r="BI402" s="300" t="s">
        <v>503</v>
      </c>
      <c r="BJ402" s="300" t="s">
        <v>4205</v>
      </c>
      <c r="BK402" s="299" t="s">
        <v>175</v>
      </c>
      <c r="BL402" s="301">
        <v>162397.50992191999</v>
      </c>
      <c r="BM402" s="299" t="s">
        <v>309</v>
      </c>
      <c r="BN402" s="301"/>
      <c r="BO402" s="304">
        <v>38744</v>
      </c>
      <c r="BP402" s="304">
        <v>46049</v>
      </c>
      <c r="BQ402" s="297" t="s">
        <v>945</v>
      </c>
      <c r="BR402" s="297" t="s">
        <v>4808</v>
      </c>
      <c r="BS402" s="297">
        <v>38744</v>
      </c>
      <c r="BT402" s="297">
        <v>46049</v>
      </c>
      <c r="BU402" s="301">
        <v>7462.9</v>
      </c>
      <c r="BV402" s="301">
        <v>4.79</v>
      </c>
      <c r="BW402" s="301">
        <v>0</v>
      </c>
    </row>
    <row r="403" spans="1:75" s="289" customFormat="1" ht="18.2" customHeight="1" x14ac:dyDescent="0.15">
      <c r="A403" s="291">
        <v>401</v>
      </c>
      <c r="B403" s="292" t="s">
        <v>305</v>
      </c>
      <c r="C403" s="292" t="s">
        <v>306</v>
      </c>
      <c r="D403" s="312">
        <v>45170</v>
      </c>
      <c r="E403" s="293" t="s">
        <v>1505</v>
      </c>
      <c r="F403" s="308">
        <v>0</v>
      </c>
      <c r="G403" s="308">
        <v>0</v>
      </c>
      <c r="H403" s="295">
        <v>9078.2800000000007</v>
      </c>
      <c r="I403" s="295">
        <v>0</v>
      </c>
      <c r="J403" s="295">
        <v>0</v>
      </c>
      <c r="K403" s="295">
        <v>9078.2800000000007</v>
      </c>
      <c r="L403" s="295">
        <v>490.83</v>
      </c>
      <c r="M403" s="295">
        <v>0</v>
      </c>
      <c r="N403" s="295">
        <v>0</v>
      </c>
      <c r="O403" s="295">
        <v>490.83</v>
      </c>
      <c r="P403" s="295">
        <v>0</v>
      </c>
      <c r="Q403" s="295">
        <v>0</v>
      </c>
      <c r="R403" s="295">
        <v>8587.4500000000007</v>
      </c>
      <c r="S403" s="295">
        <v>0</v>
      </c>
      <c r="T403" s="295">
        <v>80.12</v>
      </c>
      <c r="U403" s="295">
        <v>0</v>
      </c>
      <c r="V403" s="295">
        <v>0</v>
      </c>
      <c r="W403" s="295">
        <v>80.12</v>
      </c>
      <c r="X403" s="295">
        <v>0</v>
      </c>
      <c r="Y403" s="295">
        <v>0</v>
      </c>
      <c r="Z403" s="295">
        <v>0</v>
      </c>
      <c r="AA403" s="295">
        <v>12.5</v>
      </c>
      <c r="AB403" s="295">
        <v>0</v>
      </c>
      <c r="AC403" s="295">
        <v>0</v>
      </c>
      <c r="AD403" s="295">
        <v>0</v>
      </c>
      <c r="AE403" s="295">
        <v>0</v>
      </c>
      <c r="AF403" s="295">
        <v>-34.200000000000003</v>
      </c>
      <c r="AG403" s="295">
        <v>29.17</v>
      </c>
      <c r="AH403" s="295">
        <v>78.900000000000006</v>
      </c>
      <c r="AI403" s="295">
        <v>0</v>
      </c>
      <c r="AJ403" s="295">
        <v>0</v>
      </c>
      <c r="AK403" s="295">
        <v>0</v>
      </c>
      <c r="AL403" s="295">
        <v>0</v>
      </c>
      <c r="AM403" s="295">
        <v>0</v>
      </c>
      <c r="AN403" s="295">
        <v>0</v>
      </c>
      <c r="AO403" s="295">
        <v>0</v>
      </c>
      <c r="AP403" s="295">
        <v>0</v>
      </c>
      <c r="AQ403" s="295">
        <v>0</v>
      </c>
      <c r="AR403" s="295">
        <v>0</v>
      </c>
      <c r="AS403" s="295">
        <v>3.8310000000000002E-3</v>
      </c>
      <c r="AT403" s="295">
        <f t="shared" si="6"/>
        <v>657.31616899999995</v>
      </c>
      <c r="AU403" s="295">
        <v>0</v>
      </c>
      <c r="AV403" s="295">
        <v>0</v>
      </c>
      <c r="AW403" s="296">
        <v>88</v>
      </c>
      <c r="AX403" s="296">
        <v>300</v>
      </c>
      <c r="AY403" s="295">
        <v>362000.74</v>
      </c>
      <c r="AZ403" s="295">
        <v>60061.279999999999</v>
      </c>
      <c r="BA403" s="294">
        <v>60.743797000000001</v>
      </c>
      <c r="BB403" s="294">
        <v>8.6850350100372502</v>
      </c>
      <c r="BC403" s="294">
        <v>10.59</v>
      </c>
      <c r="BD403" s="294"/>
      <c r="BE403" s="293" t="s">
        <v>4204</v>
      </c>
      <c r="BF403" s="291"/>
      <c r="BG403" s="293" t="s">
        <v>312</v>
      </c>
      <c r="BH403" s="293" t="s">
        <v>230</v>
      </c>
      <c r="BI403" s="293" t="s">
        <v>322</v>
      </c>
      <c r="BJ403" s="293" t="s">
        <v>103</v>
      </c>
      <c r="BK403" s="292" t="s">
        <v>175</v>
      </c>
      <c r="BL403" s="294">
        <v>67249.145345199999</v>
      </c>
      <c r="BM403" s="292" t="s">
        <v>309</v>
      </c>
      <c r="BN403" s="294"/>
      <c r="BO403" s="297">
        <v>38744</v>
      </c>
      <c r="BP403" s="297">
        <v>47875</v>
      </c>
      <c r="BQ403" s="297" t="s">
        <v>4757</v>
      </c>
      <c r="BR403" s="297" t="s">
        <v>4764</v>
      </c>
      <c r="BS403" s="297">
        <v>38744</v>
      </c>
      <c r="BT403" s="297">
        <v>47875</v>
      </c>
      <c r="BU403" s="294">
        <v>0</v>
      </c>
      <c r="BV403" s="294">
        <v>12.5</v>
      </c>
      <c r="BW403" s="294">
        <v>0</v>
      </c>
    </row>
    <row r="404" spans="1:75" s="289" customFormat="1" ht="18.2" customHeight="1" x14ac:dyDescent="0.15">
      <c r="A404" s="298">
        <v>402</v>
      </c>
      <c r="B404" s="299" t="s">
        <v>305</v>
      </c>
      <c r="C404" s="299" t="s">
        <v>306</v>
      </c>
      <c r="D404" s="313">
        <v>45170</v>
      </c>
      <c r="E404" s="300" t="s">
        <v>1506</v>
      </c>
      <c r="F404" s="309">
        <v>0</v>
      </c>
      <c r="G404" s="309">
        <v>0</v>
      </c>
      <c r="H404" s="302">
        <v>11049.97</v>
      </c>
      <c r="I404" s="302">
        <v>0</v>
      </c>
      <c r="J404" s="302">
        <v>0</v>
      </c>
      <c r="K404" s="302">
        <v>11049.97</v>
      </c>
      <c r="L404" s="302">
        <v>136.16999999999999</v>
      </c>
      <c r="M404" s="302">
        <v>0</v>
      </c>
      <c r="N404" s="302">
        <v>0</v>
      </c>
      <c r="O404" s="302">
        <v>136.16999999999999</v>
      </c>
      <c r="P404" s="302">
        <v>0</v>
      </c>
      <c r="Q404" s="302">
        <v>0</v>
      </c>
      <c r="R404" s="302">
        <v>10913.8</v>
      </c>
      <c r="S404" s="302">
        <v>0</v>
      </c>
      <c r="T404" s="302">
        <v>97.52</v>
      </c>
      <c r="U404" s="302">
        <v>0</v>
      </c>
      <c r="V404" s="302">
        <v>0</v>
      </c>
      <c r="W404" s="302">
        <v>97.52</v>
      </c>
      <c r="X404" s="302">
        <v>0</v>
      </c>
      <c r="Y404" s="302">
        <v>0</v>
      </c>
      <c r="Z404" s="302">
        <v>0</v>
      </c>
      <c r="AA404" s="302">
        <v>5.12</v>
      </c>
      <c r="AB404" s="302">
        <v>0</v>
      </c>
      <c r="AC404" s="302">
        <v>0</v>
      </c>
      <c r="AD404" s="302">
        <v>0</v>
      </c>
      <c r="AE404" s="302">
        <v>0</v>
      </c>
      <c r="AF404" s="302">
        <v>-17.239999999999998</v>
      </c>
      <c r="AG404" s="302">
        <v>11.94</v>
      </c>
      <c r="AH404" s="302">
        <v>40.229999999999997</v>
      </c>
      <c r="AI404" s="302">
        <v>0</v>
      </c>
      <c r="AJ404" s="302">
        <v>0</v>
      </c>
      <c r="AK404" s="302">
        <v>0</v>
      </c>
      <c r="AL404" s="302">
        <v>0</v>
      </c>
      <c r="AM404" s="302">
        <v>0</v>
      </c>
      <c r="AN404" s="302">
        <v>0</v>
      </c>
      <c r="AO404" s="302">
        <v>0</v>
      </c>
      <c r="AP404" s="302">
        <v>134.59</v>
      </c>
      <c r="AQ404" s="302">
        <v>0</v>
      </c>
      <c r="AR404" s="302">
        <v>152.94</v>
      </c>
      <c r="AS404" s="302">
        <v>0</v>
      </c>
      <c r="AT404" s="295">
        <f t="shared" si="6"/>
        <v>255.39</v>
      </c>
      <c r="AU404" s="302">
        <v>0</v>
      </c>
      <c r="AV404" s="302">
        <v>0</v>
      </c>
      <c r="AW404" s="303">
        <v>88</v>
      </c>
      <c r="AX404" s="303">
        <v>300</v>
      </c>
      <c r="AY404" s="302">
        <v>345002.78</v>
      </c>
      <c r="AZ404" s="302">
        <v>24582.48</v>
      </c>
      <c r="BA404" s="301">
        <v>26.086746000000002</v>
      </c>
      <c r="BB404" s="301">
        <v>11.5816438575278</v>
      </c>
      <c r="BC404" s="301">
        <v>10.59</v>
      </c>
      <c r="BD404" s="301"/>
      <c r="BE404" s="300" t="s">
        <v>4204</v>
      </c>
      <c r="BF404" s="298"/>
      <c r="BG404" s="300" t="s">
        <v>312</v>
      </c>
      <c r="BH404" s="300" t="s">
        <v>188</v>
      </c>
      <c r="BI404" s="300" t="s">
        <v>511</v>
      </c>
      <c r="BJ404" s="300" t="s">
        <v>103</v>
      </c>
      <c r="BK404" s="299" t="s">
        <v>175</v>
      </c>
      <c r="BL404" s="301">
        <v>85467.015524799994</v>
      </c>
      <c r="BM404" s="299" t="s">
        <v>309</v>
      </c>
      <c r="BN404" s="301"/>
      <c r="BO404" s="304">
        <v>38744</v>
      </c>
      <c r="BP404" s="304">
        <v>47875</v>
      </c>
      <c r="BQ404" s="297" t="s">
        <v>4757</v>
      </c>
      <c r="BR404" s="297" t="s">
        <v>4764</v>
      </c>
      <c r="BS404" s="297">
        <v>38744</v>
      </c>
      <c r="BT404" s="297">
        <v>47875</v>
      </c>
      <c r="BU404" s="301">
        <v>0</v>
      </c>
      <c r="BV404" s="301">
        <v>5.12</v>
      </c>
      <c r="BW404" s="301">
        <v>0</v>
      </c>
    </row>
    <row r="405" spans="1:75" s="289" customFormat="1" ht="18.2" customHeight="1" x14ac:dyDescent="0.15">
      <c r="A405" s="291">
        <v>403</v>
      </c>
      <c r="B405" s="292" t="s">
        <v>305</v>
      </c>
      <c r="C405" s="292" t="s">
        <v>306</v>
      </c>
      <c r="D405" s="312">
        <v>45170</v>
      </c>
      <c r="E405" s="293" t="s">
        <v>1507</v>
      </c>
      <c r="F405" s="308">
        <v>0</v>
      </c>
      <c r="G405" s="308">
        <v>0</v>
      </c>
      <c r="H405" s="295">
        <v>36229.57</v>
      </c>
      <c r="I405" s="295">
        <v>0</v>
      </c>
      <c r="J405" s="295">
        <v>0</v>
      </c>
      <c r="K405" s="295">
        <v>36229.57</v>
      </c>
      <c r="L405" s="295">
        <v>492.9</v>
      </c>
      <c r="M405" s="295">
        <v>0</v>
      </c>
      <c r="N405" s="295">
        <v>0</v>
      </c>
      <c r="O405" s="295">
        <v>492.9</v>
      </c>
      <c r="P405" s="295">
        <v>0</v>
      </c>
      <c r="Q405" s="295">
        <v>0</v>
      </c>
      <c r="R405" s="295">
        <v>35736.67</v>
      </c>
      <c r="S405" s="295">
        <v>0</v>
      </c>
      <c r="T405" s="295">
        <v>319.73</v>
      </c>
      <c r="U405" s="295">
        <v>0</v>
      </c>
      <c r="V405" s="295">
        <v>0</v>
      </c>
      <c r="W405" s="295">
        <v>319.73</v>
      </c>
      <c r="X405" s="295">
        <v>0</v>
      </c>
      <c r="Y405" s="295">
        <v>0</v>
      </c>
      <c r="Z405" s="295">
        <v>0</v>
      </c>
      <c r="AA405" s="295">
        <v>17.79</v>
      </c>
      <c r="AB405" s="295">
        <v>0</v>
      </c>
      <c r="AC405" s="295">
        <v>0</v>
      </c>
      <c r="AD405" s="295">
        <v>0</v>
      </c>
      <c r="AE405" s="295">
        <v>0</v>
      </c>
      <c r="AF405" s="295">
        <v>-48.37</v>
      </c>
      <c r="AG405" s="295">
        <v>41.52</v>
      </c>
      <c r="AH405" s="295">
        <v>111.53</v>
      </c>
      <c r="AI405" s="295">
        <v>0</v>
      </c>
      <c r="AJ405" s="295">
        <v>0</v>
      </c>
      <c r="AK405" s="295">
        <v>0</v>
      </c>
      <c r="AL405" s="295">
        <v>0</v>
      </c>
      <c r="AM405" s="295">
        <v>0</v>
      </c>
      <c r="AN405" s="295">
        <v>0</v>
      </c>
      <c r="AO405" s="295">
        <v>0</v>
      </c>
      <c r="AP405" s="295">
        <v>0</v>
      </c>
      <c r="AQ405" s="295">
        <v>0</v>
      </c>
      <c r="AR405" s="295">
        <v>0</v>
      </c>
      <c r="AS405" s="295">
        <v>5.1079999999999997E-3</v>
      </c>
      <c r="AT405" s="295">
        <f t="shared" si="6"/>
        <v>935.09489199999996</v>
      </c>
      <c r="AU405" s="295">
        <v>0</v>
      </c>
      <c r="AV405" s="295">
        <v>0</v>
      </c>
      <c r="AW405" s="296">
        <v>88</v>
      </c>
      <c r="AX405" s="296">
        <v>300</v>
      </c>
      <c r="AY405" s="295">
        <v>496999.43</v>
      </c>
      <c r="AZ405" s="295">
        <v>85484.65</v>
      </c>
      <c r="BA405" s="294">
        <v>62.984783999999998</v>
      </c>
      <c r="BB405" s="294">
        <v>26.330650483206998</v>
      </c>
      <c r="BC405" s="294">
        <v>10.59</v>
      </c>
      <c r="BD405" s="294"/>
      <c r="BE405" s="293" t="s">
        <v>4204</v>
      </c>
      <c r="BF405" s="291"/>
      <c r="BG405" s="293" t="s">
        <v>315</v>
      </c>
      <c r="BH405" s="293" t="s">
        <v>183</v>
      </c>
      <c r="BI405" s="293" t="s">
        <v>378</v>
      </c>
      <c r="BJ405" s="293" t="s">
        <v>103</v>
      </c>
      <c r="BK405" s="292" t="s">
        <v>175</v>
      </c>
      <c r="BL405" s="294">
        <v>279857.29349031998</v>
      </c>
      <c r="BM405" s="292" t="s">
        <v>309</v>
      </c>
      <c r="BN405" s="294"/>
      <c r="BO405" s="297">
        <v>38745</v>
      </c>
      <c r="BP405" s="297">
        <v>47876</v>
      </c>
      <c r="BQ405" s="297" t="s">
        <v>4757</v>
      </c>
      <c r="BR405" s="297" t="s">
        <v>4764</v>
      </c>
      <c r="BS405" s="297">
        <v>38745</v>
      </c>
      <c r="BT405" s="297">
        <v>47876</v>
      </c>
      <c r="BU405" s="294">
        <v>0</v>
      </c>
      <c r="BV405" s="294">
        <v>17.79</v>
      </c>
      <c r="BW405" s="294">
        <v>0</v>
      </c>
    </row>
    <row r="406" spans="1:75" s="289" customFormat="1" ht="18.2" customHeight="1" x14ac:dyDescent="0.15">
      <c r="A406" s="298">
        <v>404</v>
      </c>
      <c r="B406" s="299" t="s">
        <v>305</v>
      </c>
      <c r="C406" s="299" t="s">
        <v>306</v>
      </c>
      <c r="D406" s="313">
        <v>45170</v>
      </c>
      <c r="E406" s="300" t="s">
        <v>1085</v>
      </c>
      <c r="F406" s="309">
        <v>151</v>
      </c>
      <c r="G406" s="309">
        <v>150</v>
      </c>
      <c r="H406" s="302">
        <v>9146.31</v>
      </c>
      <c r="I406" s="302">
        <v>23070.91</v>
      </c>
      <c r="J406" s="302">
        <v>0</v>
      </c>
      <c r="K406" s="302">
        <v>32217.22</v>
      </c>
      <c r="L406" s="302">
        <v>278.02</v>
      </c>
      <c r="M406" s="302">
        <v>0</v>
      </c>
      <c r="N406" s="302">
        <v>0</v>
      </c>
      <c r="O406" s="302">
        <v>0</v>
      </c>
      <c r="P406" s="302">
        <v>0</v>
      </c>
      <c r="Q406" s="302">
        <v>0</v>
      </c>
      <c r="R406" s="302">
        <v>32217.22</v>
      </c>
      <c r="S406" s="302">
        <v>30740.09</v>
      </c>
      <c r="T406" s="302">
        <v>80.72</v>
      </c>
      <c r="U406" s="302">
        <v>0</v>
      </c>
      <c r="V406" s="302">
        <v>0</v>
      </c>
      <c r="W406" s="302">
        <v>0</v>
      </c>
      <c r="X406" s="302">
        <v>0</v>
      </c>
      <c r="Y406" s="302">
        <v>0</v>
      </c>
      <c r="Z406" s="302">
        <v>30820.81</v>
      </c>
      <c r="AA406" s="302">
        <v>0</v>
      </c>
      <c r="AB406" s="302">
        <v>0</v>
      </c>
      <c r="AC406" s="302">
        <v>0</v>
      </c>
      <c r="AD406" s="302">
        <v>0</v>
      </c>
      <c r="AE406" s="302">
        <v>0</v>
      </c>
      <c r="AF406" s="302">
        <v>0</v>
      </c>
      <c r="AG406" s="302">
        <v>0</v>
      </c>
      <c r="AH406" s="302">
        <v>0</v>
      </c>
      <c r="AI406" s="302">
        <v>0</v>
      </c>
      <c r="AJ406" s="302">
        <v>0</v>
      </c>
      <c r="AK406" s="302">
        <v>0</v>
      </c>
      <c r="AL406" s="302">
        <v>0</v>
      </c>
      <c r="AM406" s="302">
        <v>0</v>
      </c>
      <c r="AN406" s="302">
        <v>0</v>
      </c>
      <c r="AO406" s="302">
        <v>0</v>
      </c>
      <c r="AP406" s="302">
        <v>0</v>
      </c>
      <c r="AQ406" s="302">
        <v>0</v>
      </c>
      <c r="AR406" s="302">
        <v>0</v>
      </c>
      <c r="AS406" s="302">
        <v>0</v>
      </c>
      <c r="AT406" s="295">
        <f t="shared" si="6"/>
        <v>0</v>
      </c>
      <c r="AU406" s="302">
        <v>23348.93</v>
      </c>
      <c r="AV406" s="302">
        <v>30820.81</v>
      </c>
      <c r="AW406" s="303">
        <v>28</v>
      </c>
      <c r="AX406" s="303">
        <v>240</v>
      </c>
      <c r="AY406" s="302">
        <v>239999.6</v>
      </c>
      <c r="AZ406" s="302">
        <v>35716.11</v>
      </c>
      <c r="BA406" s="301">
        <v>54.516759999999998</v>
      </c>
      <c r="BB406" s="301">
        <v>49.176084702594999</v>
      </c>
      <c r="BC406" s="301">
        <v>10.59</v>
      </c>
      <c r="BD406" s="301"/>
      <c r="BE406" s="300" t="s">
        <v>4204</v>
      </c>
      <c r="BF406" s="298"/>
      <c r="BG406" s="300" t="s">
        <v>333</v>
      </c>
      <c r="BH406" s="300" t="s">
        <v>519</v>
      </c>
      <c r="BI406" s="300" t="s">
        <v>520</v>
      </c>
      <c r="BJ406" s="300" t="s">
        <v>4205</v>
      </c>
      <c r="BK406" s="299" t="s">
        <v>175</v>
      </c>
      <c r="BL406" s="301">
        <v>252296.14267311999</v>
      </c>
      <c r="BM406" s="299" t="s">
        <v>309</v>
      </c>
      <c r="BN406" s="301"/>
      <c r="BO406" s="304">
        <v>38747</v>
      </c>
      <c r="BP406" s="304">
        <v>46052</v>
      </c>
      <c r="BQ406" s="297" t="s">
        <v>4162</v>
      </c>
      <c r="BR406" s="297" t="s">
        <v>4797</v>
      </c>
      <c r="BS406" s="297">
        <v>38747</v>
      </c>
      <c r="BT406" s="297">
        <v>46052</v>
      </c>
      <c r="BU406" s="301">
        <v>10772.14</v>
      </c>
      <c r="BV406" s="301">
        <v>7.49</v>
      </c>
      <c r="BW406" s="301">
        <v>0</v>
      </c>
    </row>
    <row r="407" spans="1:75" s="289" customFormat="1" ht="18.2" customHeight="1" x14ac:dyDescent="0.15">
      <c r="A407" s="291">
        <v>405</v>
      </c>
      <c r="B407" s="292" t="s">
        <v>305</v>
      </c>
      <c r="C407" s="292" t="s">
        <v>306</v>
      </c>
      <c r="D407" s="312">
        <v>45170</v>
      </c>
      <c r="E407" s="293" t="s">
        <v>1508</v>
      </c>
      <c r="F407" s="308">
        <v>109</v>
      </c>
      <c r="G407" s="308">
        <v>108</v>
      </c>
      <c r="H407" s="295">
        <v>37349.33</v>
      </c>
      <c r="I407" s="295">
        <v>20350.650000000001</v>
      </c>
      <c r="J407" s="295">
        <v>0</v>
      </c>
      <c r="K407" s="295">
        <v>57699.98</v>
      </c>
      <c r="L407" s="295">
        <v>293.05</v>
      </c>
      <c r="M407" s="295">
        <v>0</v>
      </c>
      <c r="N407" s="295">
        <v>0</v>
      </c>
      <c r="O407" s="295">
        <v>0</v>
      </c>
      <c r="P407" s="295">
        <v>0</v>
      </c>
      <c r="Q407" s="295">
        <v>0</v>
      </c>
      <c r="R407" s="295">
        <v>57699.98</v>
      </c>
      <c r="S407" s="295">
        <v>46616.22</v>
      </c>
      <c r="T407" s="295">
        <v>329.61</v>
      </c>
      <c r="U407" s="295">
        <v>0</v>
      </c>
      <c r="V407" s="295">
        <v>0</v>
      </c>
      <c r="W407" s="295">
        <v>0</v>
      </c>
      <c r="X407" s="295">
        <v>0</v>
      </c>
      <c r="Y407" s="295">
        <v>0</v>
      </c>
      <c r="Z407" s="295">
        <v>46945.83</v>
      </c>
      <c r="AA407" s="295">
        <v>0</v>
      </c>
      <c r="AB407" s="295">
        <v>0</v>
      </c>
      <c r="AC407" s="295">
        <v>0</v>
      </c>
      <c r="AD407" s="295">
        <v>0</v>
      </c>
      <c r="AE407" s="295">
        <v>0</v>
      </c>
      <c r="AF407" s="295">
        <v>0</v>
      </c>
      <c r="AG407" s="295">
        <v>0</v>
      </c>
      <c r="AH407" s="295">
        <v>0</v>
      </c>
      <c r="AI407" s="295">
        <v>0</v>
      </c>
      <c r="AJ407" s="295">
        <v>0</v>
      </c>
      <c r="AK407" s="295">
        <v>0</v>
      </c>
      <c r="AL407" s="295">
        <v>0</v>
      </c>
      <c r="AM407" s="295">
        <v>0</v>
      </c>
      <c r="AN407" s="295">
        <v>0</v>
      </c>
      <c r="AO407" s="295">
        <v>0</v>
      </c>
      <c r="AP407" s="295">
        <v>0</v>
      </c>
      <c r="AQ407" s="295">
        <v>0</v>
      </c>
      <c r="AR407" s="295">
        <v>0</v>
      </c>
      <c r="AS407" s="295">
        <v>0</v>
      </c>
      <c r="AT407" s="295">
        <f t="shared" si="6"/>
        <v>0</v>
      </c>
      <c r="AU407" s="295">
        <v>20643.7</v>
      </c>
      <c r="AV407" s="295">
        <v>46945.83</v>
      </c>
      <c r="AW407" s="296">
        <v>88</v>
      </c>
      <c r="AX407" s="296">
        <v>300</v>
      </c>
      <c r="AY407" s="295">
        <v>313901.74</v>
      </c>
      <c r="AZ407" s="295">
        <v>65501.06</v>
      </c>
      <c r="BA407" s="294">
        <v>76.457048999999998</v>
      </c>
      <c r="BB407" s="294">
        <v>67.351126808619895</v>
      </c>
      <c r="BC407" s="294">
        <v>10.59</v>
      </c>
      <c r="BD407" s="294"/>
      <c r="BE407" s="293" t="s">
        <v>4204</v>
      </c>
      <c r="BF407" s="291"/>
      <c r="BG407" s="293" t="s">
        <v>312</v>
      </c>
      <c r="BH407" s="293" t="s">
        <v>340</v>
      </c>
      <c r="BI407" s="293" t="s">
        <v>341</v>
      </c>
      <c r="BJ407" s="293" t="s">
        <v>4205</v>
      </c>
      <c r="BK407" s="292" t="s">
        <v>175</v>
      </c>
      <c r="BL407" s="294">
        <v>451854.08257808001</v>
      </c>
      <c r="BM407" s="292" t="s">
        <v>309</v>
      </c>
      <c r="BN407" s="294"/>
      <c r="BO407" s="297">
        <v>38748</v>
      </c>
      <c r="BP407" s="297">
        <v>47879</v>
      </c>
      <c r="BQ407" s="297" t="s">
        <v>4196</v>
      </c>
      <c r="BR407" s="297" t="s">
        <v>4804</v>
      </c>
      <c r="BS407" s="297">
        <v>38748</v>
      </c>
      <c r="BT407" s="297">
        <v>47879</v>
      </c>
      <c r="BU407" s="294">
        <v>13845.6</v>
      </c>
      <c r="BV407" s="294">
        <v>13.63</v>
      </c>
      <c r="BW407" s="294">
        <v>0</v>
      </c>
    </row>
    <row r="408" spans="1:75" s="289" customFormat="1" ht="18.2" customHeight="1" x14ac:dyDescent="0.15">
      <c r="A408" s="298">
        <v>406</v>
      </c>
      <c r="B408" s="299" t="s">
        <v>305</v>
      </c>
      <c r="C408" s="299" t="s">
        <v>306</v>
      </c>
      <c r="D408" s="313">
        <v>45170</v>
      </c>
      <c r="E408" s="300" t="s">
        <v>1509</v>
      </c>
      <c r="F408" s="299" t="s">
        <v>1005</v>
      </c>
      <c r="G408" s="309">
        <v>118</v>
      </c>
      <c r="H408" s="302">
        <v>0</v>
      </c>
      <c r="I408" s="302">
        <v>28117.27</v>
      </c>
      <c r="J408" s="302">
        <v>0</v>
      </c>
      <c r="K408" s="302">
        <v>28117.27</v>
      </c>
      <c r="L408" s="302">
        <v>0</v>
      </c>
      <c r="M408" s="302">
        <v>28117.27</v>
      </c>
      <c r="N408" s="302">
        <v>0</v>
      </c>
      <c r="O408" s="302">
        <v>0</v>
      </c>
      <c r="P408" s="302">
        <v>0</v>
      </c>
      <c r="Q408" s="302">
        <v>0</v>
      </c>
      <c r="R408" s="302">
        <v>28117.27</v>
      </c>
      <c r="S408" s="302">
        <v>17010.560000000001</v>
      </c>
      <c r="T408" s="302">
        <v>0</v>
      </c>
      <c r="U408" s="302">
        <v>0</v>
      </c>
      <c r="V408" s="302">
        <v>0</v>
      </c>
      <c r="W408" s="302">
        <v>0</v>
      </c>
      <c r="X408" s="302">
        <v>0</v>
      </c>
      <c r="Y408" s="302">
        <v>0</v>
      </c>
      <c r="Z408" s="302">
        <v>17010.560000000001</v>
      </c>
      <c r="AA408" s="302">
        <v>0</v>
      </c>
      <c r="AB408" s="302">
        <v>0</v>
      </c>
      <c r="AC408" s="302">
        <v>0</v>
      </c>
      <c r="AD408" s="302">
        <v>0</v>
      </c>
      <c r="AE408" s="302">
        <v>0</v>
      </c>
      <c r="AF408" s="302">
        <v>0</v>
      </c>
      <c r="AG408" s="302">
        <v>0</v>
      </c>
      <c r="AH408" s="302">
        <v>0</v>
      </c>
      <c r="AI408" s="302">
        <v>0</v>
      </c>
      <c r="AJ408" s="302">
        <v>0</v>
      </c>
      <c r="AK408" s="302">
        <v>0</v>
      </c>
      <c r="AL408" s="302">
        <v>0</v>
      </c>
      <c r="AM408" s="302">
        <v>0</v>
      </c>
      <c r="AN408" s="302">
        <v>0</v>
      </c>
      <c r="AO408" s="302">
        <v>0</v>
      </c>
      <c r="AP408" s="302">
        <v>0</v>
      </c>
      <c r="AQ408" s="302">
        <v>0</v>
      </c>
      <c r="AR408" s="302">
        <v>0</v>
      </c>
      <c r="AS408" s="302">
        <v>0</v>
      </c>
      <c r="AT408" s="295">
        <f t="shared" si="6"/>
        <v>0</v>
      </c>
      <c r="AU408" s="302">
        <v>28117.27</v>
      </c>
      <c r="AV408" s="302">
        <v>17010.560000000001</v>
      </c>
      <c r="AW408" s="303">
        <v>0</v>
      </c>
      <c r="AX408" s="303">
        <v>180</v>
      </c>
      <c r="AY408" s="302">
        <v>264082.59999999998</v>
      </c>
      <c r="AZ408" s="302">
        <v>34629.620000000003</v>
      </c>
      <c r="BA408" s="301">
        <v>48.066653000000002</v>
      </c>
      <c r="BB408" s="301">
        <v>39.027371954913498</v>
      </c>
      <c r="BC408" s="301">
        <v>10.59</v>
      </c>
      <c r="BD408" s="301"/>
      <c r="BE408" s="300" t="s">
        <v>4204</v>
      </c>
      <c r="BF408" s="298"/>
      <c r="BG408" s="300" t="s">
        <v>315</v>
      </c>
      <c r="BH408" s="300" t="s">
        <v>179</v>
      </c>
      <c r="BI408" s="300" t="s">
        <v>316</v>
      </c>
      <c r="BJ408" s="300" t="s">
        <v>4205</v>
      </c>
      <c r="BK408" s="299" t="s">
        <v>175</v>
      </c>
      <c r="BL408" s="301">
        <v>0</v>
      </c>
      <c r="BM408" s="299" t="s">
        <v>309</v>
      </c>
      <c r="BN408" s="301"/>
      <c r="BO408" s="304">
        <v>38750</v>
      </c>
      <c r="BP408" s="304">
        <v>44229</v>
      </c>
      <c r="BQ408" s="297" t="s">
        <v>4758</v>
      </c>
      <c r="BR408" s="297" t="s">
        <v>4789</v>
      </c>
      <c r="BS408" s="297">
        <v>38750</v>
      </c>
      <c r="BT408" s="297">
        <v>44229</v>
      </c>
      <c r="BU408" s="301">
        <v>8012.82</v>
      </c>
      <c r="BV408" s="301">
        <v>0</v>
      </c>
      <c r="BW408" s="301">
        <v>0</v>
      </c>
    </row>
    <row r="409" spans="1:75" s="289" customFormat="1" ht="18.2" customHeight="1" x14ac:dyDescent="0.15">
      <c r="A409" s="291">
        <v>407</v>
      </c>
      <c r="B409" s="292" t="s">
        <v>305</v>
      </c>
      <c r="C409" s="292" t="s">
        <v>306</v>
      </c>
      <c r="D409" s="312">
        <v>45170</v>
      </c>
      <c r="E409" s="293" t="s">
        <v>1510</v>
      </c>
      <c r="F409" s="308">
        <v>98</v>
      </c>
      <c r="G409" s="308">
        <v>98</v>
      </c>
      <c r="H409" s="295">
        <v>0</v>
      </c>
      <c r="I409" s="295">
        <v>15434.47</v>
      </c>
      <c r="J409" s="295">
        <v>0</v>
      </c>
      <c r="K409" s="295">
        <v>15434.47</v>
      </c>
      <c r="L409" s="295">
        <v>0</v>
      </c>
      <c r="M409" s="295">
        <v>0</v>
      </c>
      <c r="N409" s="295">
        <v>0</v>
      </c>
      <c r="O409" s="295">
        <v>0</v>
      </c>
      <c r="P409" s="295">
        <v>0</v>
      </c>
      <c r="Q409" s="295">
        <v>0</v>
      </c>
      <c r="R409" s="295">
        <v>15434.47</v>
      </c>
      <c r="S409" s="295">
        <v>7687.82</v>
      </c>
      <c r="T409" s="295">
        <v>0</v>
      </c>
      <c r="U409" s="295">
        <v>0</v>
      </c>
      <c r="V409" s="295">
        <v>0</v>
      </c>
      <c r="W409" s="295">
        <v>0</v>
      </c>
      <c r="X409" s="295">
        <v>0</v>
      </c>
      <c r="Y409" s="295">
        <v>0</v>
      </c>
      <c r="Z409" s="295">
        <v>7687.82</v>
      </c>
      <c r="AA409" s="295">
        <v>0</v>
      </c>
      <c r="AB409" s="295">
        <v>0</v>
      </c>
      <c r="AC409" s="295">
        <v>0</v>
      </c>
      <c r="AD409" s="295">
        <v>0</v>
      </c>
      <c r="AE409" s="295">
        <v>0</v>
      </c>
      <c r="AF409" s="295">
        <v>0</v>
      </c>
      <c r="AG409" s="295">
        <v>0</v>
      </c>
      <c r="AH409" s="295">
        <v>0</v>
      </c>
      <c r="AI409" s="295">
        <v>0</v>
      </c>
      <c r="AJ409" s="295">
        <v>0</v>
      </c>
      <c r="AK409" s="295">
        <v>0</v>
      </c>
      <c r="AL409" s="295">
        <v>0</v>
      </c>
      <c r="AM409" s="295">
        <v>0</v>
      </c>
      <c r="AN409" s="295">
        <v>0</v>
      </c>
      <c r="AO409" s="295">
        <v>0</v>
      </c>
      <c r="AP409" s="295">
        <v>0</v>
      </c>
      <c r="AQ409" s="295">
        <v>0</v>
      </c>
      <c r="AR409" s="295">
        <v>0</v>
      </c>
      <c r="AS409" s="295">
        <v>0</v>
      </c>
      <c r="AT409" s="295">
        <f t="shared" si="6"/>
        <v>0</v>
      </c>
      <c r="AU409" s="295">
        <v>15434.47</v>
      </c>
      <c r="AV409" s="295">
        <v>7687.82</v>
      </c>
      <c r="AW409" s="296">
        <v>0</v>
      </c>
      <c r="AX409" s="296">
        <v>180</v>
      </c>
      <c r="AY409" s="295">
        <v>270609.07</v>
      </c>
      <c r="AZ409" s="295">
        <v>21238.44</v>
      </c>
      <c r="BA409" s="294">
        <v>28.768433999999999</v>
      </c>
      <c r="BB409" s="294">
        <v>20.9066923710018</v>
      </c>
      <c r="BC409" s="294">
        <v>10.59</v>
      </c>
      <c r="BD409" s="294"/>
      <c r="BE409" s="293" t="s">
        <v>4204</v>
      </c>
      <c r="BF409" s="291"/>
      <c r="BG409" s="293" t="s">
        <v>315</v>
      </c>
      <c r="BH409" s="293" t="s">
        <v>179</v>
      </c>
      <c r="BI409" s="293" t="s">
        <v>316</v>
      </c>
      <c r="BJ409" s="293" t="s">
        <v>4205</v>
      </c>
      <c r="BK409" s="292" t="s">
        <v>175</v>
      </c>
      <c r="BL409" s="294">
        <v>120868.81627912</v>
      </c>
      <c r="BM409" s="292" t="s">
        <v>309</v>
      </c>
      <c r="BN409" s="294"/>
      <c r="BO409" s="297">
        <v>38750</v>
      </c>
      <c r="BP409" s="297">
        <v>44229</v>
      </c>
      <c r="BQ409" s="297" t="s">
        <v>955</v>
      </c>
      <c r="BR409" s="297" t="s">
        <v>4778</v>
      </c>
      <c r="BS409" s="297">
        <v>38750</v>
      </c>
      <c r="BT409" s="297">
        <v>44229</v>
      </c>
      <c r="BU409" s="294">
        <v>4547.2</v>
      </c>
      <c r="BV409" s="294">
        <v>0</v>
      </c>
      <c r="BW409" s="294">
        <v>0</v>
      </c>
    </row>
    <row r="410" spans="1:75" s="289" customFormat="1" ht="18.2" customHeight="1" x14ac:dyDescent="0.15">
      <c r="A410" s="298">
        <v>408</v>
      </c>
      <c r="B410" s="299" t="s">
        <v>305</v>
      </c>
      <c r="C410" s="299" t="s">
        <v>306</v>
      </c>
      <c r="D410" s="313">
        <v>45170</v>
      </c>
      <c r="E410" s="300" t="s">
        <v>1511</v>
      </c>
      <c r="F410" s="309">
        <v>169</v>
      </c>
      <c r="G410" s="309">
        <v>168</v>
      </c>
      <c r="H410" s="302">
        <v>18745.16</v>
      </c>
      <c r="I410" s="302">
        <v>11997.71</v>
      </c>
      <c r="J410" s="302">
        <v>0</v>
      </c>
      <c r="K410" s="302">
        <v>30742.87</v>
      </c>
      <c r="L410" s="302">
        <v>137.24</v>
      </c>
      <c r="M410" s="302">
        <v>0</v>
      </c>
      <c r="N410" s="302">
        <v>0</v>
      </c>
      <c r="O410" s="302">
        <v>0</v>
      </c>
      <c r="P410" s="302">
        <v>0</v>
      </c>
      <c r="Q410" s="302">
        <v>0</v>
      </c>
      <c r="R410" s="302">
        <v>30742.87</v>
      </c>
      <c r="S410" s="302">
        <v>38850.86</v>
      </c>
      <c r="T410" s="302">
        <v>165.43</v>
      </c>
      <c r="U410" s="302">
        <v>0</v>
      </c>
      <c r="V410" s="302">
        <v>0</v>
      </c>
      <c r="W410" s="302">
        <v>0</v>
      </c>
      <c r="X410" s="302">
        <v>0</v>
      </c>
      <c r="Y410" s="302">
        <v>0</v>
      </c>
      <c r="Z410" s="302">
        <v>39016.29</v>
      </c>
      <c r="AA410" s="302">
        <v>0</v>
      </c>
      <c r="AB410" s="302">
        <v>0</v>
      </c>
      <c r="AC410" s="302">
        <v>0</v>
      </c>
      <c r="AD410" s="302">
        <v>0</v>
      </c>
      <c r="AE410" s="302">
        <v>0</v>
      </c>
      <c r="AF410" s="302">
        <v>0</v>
      </c>
      <c r="AG410" s="302">
        <v>0</v>
      </c>
      <c r="AH410" s="302">
        <v>0</v>
      </c>
      <c r="AI410" s="302">
        <v>0</v>
      </c>
      <c r="AJ410" s="302">
        <v>0</v>
      </c>
      <c r="AK410" s="302">
        <v>0</v>
      </c>
      <c r="AL410" s="302">
        <v>0</v>
      </c>
      <c r="AM410" s="302">
        <v>0</v>
      </c>
      <c r="AN410" s="302">
        <v>0</v>
      </c>
      <c r="AO410" s="302">
        <v>0</v>
      </c>
      <c r="AP410" s="302">
        <v>0</v>
      </c>
      <c r="AQ410" s="302">
        <v>0</v>
      </c>
      <c r="AR410" s="302">
        <v>0</v>
      </c>
      <c r="AS410" s="302">
        <v>0</v>
      </c>
      <c r="AT410" s="295">
        <f t="shared" si="6"/>
        <v>0</v>
      </c>
      <c r="AU410" s="302">
        <v>12134.95</v>
      </c>
      <c r="AV410" s="302">
        <v>39016.29</v>
      </c>
      <c r="AW410" s="303">
        <v>89</v>
      </c>
      <c r="AX410" s="303">
        <v>300</v>
      </c>
      <c r="AY410" s="302">
        <v>264082.59999999998</v>
      </c>
      <c r="AZ410" s="302">
        <v>31839.62</v>
      </c>
      <c r="BA410" s="301">
        <v>44.194073000000003</v>
      </c>
      <c r="BB410" s="301">
        <v>42.671760561511398</v>
      </c>
      <c r="BC410" s="301">
        <v>10.59</v>
      </c>
      <c r="BD410" s="301"/>
      <c r="BE410" s="300" t="s">
        <v>4204</v>
      </c>
      <c r="BF410" s="298"/>
      <c r="BG410" s="300" t="s">
        <v>315</v>
      </c>
      <c r="BH410" s="300" t="s">
        <v>179</v>
      </c>
      <c r="BI410" s="300" t="s">
        <v>316</v>
      </c>
      <c r="BJ410" s="300" t="s">
        <v>4205</v>
      </c>
      <c r="BK410" s="299" t="s">
        <v>175</v>
      </c>
      <c r="BL410" s="301">
        <v>240750.36628551999</v>
      </c>
      <c r="BM410" s="299" t="s">
        <v>309</v>
      </c>
      <c r="BN410" s="301"/>
      <c r="BO410" s="304">
        <v>38750</v>
      </c>
      <c r="BP410" s="304">
        <v>47881</v>
      </c>
      <c r="BQ410" s="297" t="s">
        <v>929</v>
      </c>
      <c r="BR410" s="297" t="s">
        <v>4777</v>
      </c>
      <c r="BS410" s="297">
        <v>38750</v>
      </c>
      <c r="BT410" s="297">
        <v>47881</v>
      </c>
      <c r="BU410" s="301">
        <v>11277.89</v>
      </c>
      <c r="BV410" s="301">
        <v>6.63</v>
      </c>
      <c r="BW410" s="301">
        <v>0</v>
      </c>
    </row>
    <row r="411" spans="1:75" s="289" customFormat="1" ht="18.2" customHeight="1" x14ac:dyDescent="0.15">
      <c r="A411" s="291">
        <v>409</v>
      </c>
      <c r="B411" s="292" t="s">
        <v>305</v>
      </c>
      <c r="C411" s="292" t="s">
        <v>306</v>
      </c>
      <c r="D411" s="312">
        <v>45170</v>
      </c>
      <c r="E411" s="293" t="s">
        <v>1034</v>
      </c>
      <c r="F411" s="308">
        <v>138</v>
      </c>
      <c r="G411" s="308">
        <v>137</v>
      </c>
      <c r="H411" s="295">
        <v>8440.67</v>
      </c>
      <c r="I411" s="295">
        <v>4900.74</v>
      </c>
      <c r="J411" s="295">
        <v>0</v>
      </c>
      <c r="K411" s="295">
        <v>13341.41</v>
      </c>
      <c r="L411" s="295">
        <v>61.79</v>
      </c>
      <c r="M411" s="295">
        <v>0</v>
      </c>
      <c r="N411" s="295">
        <v>0</v>
      </c>
      <c r="O411" s="295">
        <v>0</v>
      </c>
      <c r="P411" s="295">
        <v>0</v>
      </c>
      <c r="Q411" s="295">
        <v>0</v>
      </c>
      <c r="R411" s="295">
        <v>13341.41</v>
      </c>
      <c r="S411" s="295">
        <v>13718.27</v>
      </c>
      <c r="T411" s="295">
        <v>74.489999999999995</v>
      </c>
      <c r="U411" s="295">
        <v>0</v>
      </c>
      <c r="V411" s="295">
        <v>0</v>
      </c>
      <c r="W411" s="295">
        <v>0</v>
      </c>
      <c r="X411" s="295">
        <v>0</v>
      </c>
      <c r="Y411" s="295">
        <v>0</v>
      </c>
      <c r="Z411" s="295">
        <v>13792.76</v>
      </c>
      <c r="AA411" s="295">
        <v>0</v>
      </c>
      <c r="AB411" s="295">
        <v>0</v>
      </c>
      <c r="AC411" s="295">
        <v>0</v>
      </c>
      <c r="AD411" s="295">
        <v>0</v>
      </c>
      <c r="AE411" s="295">
        <v>0</v>
      </c>
      <c r="AF411" s="295">
        <v>0</v>
      </c>
      <c r="AG411" s="295">
        <v>0</v>
      </c>
      <c r="AH411" s="295">
        <v>0</v>
      </c>
      <c r="AI411" s="295">
        <v>0</v>
      </c>
      <c r="AJ411" s="295">
        <v>0</v>
      </c>
      <c r="AK411" s="295">
        <v>0</v>
      </c>
      <c r="AL411" s="295">
        <v>0</v>
      </c>
      <c r="AM411" s="295">
        <v>0</v>
      </c>
      <c r="AN411" s="295">
        <v>0</v>
      </c>
      <c r="AO411" s="295">
        <v>0</v>
      </c>
      <c r="AP411" s="295">
        <v>0</v>
      </c>
      <c r="AQ411" s="295">
        <v>0</v>
      </c>
      <c r="AR411" s="295">
        <v>0</v>
      </c>
      <c r="AS411" s="295">
        <v>0</v>
      </c>
      <c r="AT411" s="295">
        <f t="shared" si="6"/>
        <v>0</v>
      </c>
      <c r="AU411" s="295">
        <v>4962.53</v>
      </c>
      <c r="AV411" s="295">
        <v>13792.76</v>
      </c>
      <c r="AW411" s="296">
        <v>89</v>
      </c>
      <c r="AX411" s="296">
        <v>300</v>
      </c>
      <c r="AY411" s="295">
        <v>256000.59</v>
      </c>
      <c r="AZ411" s="295">
        <v>14336.16</v>
      </c>
      <c r="BA411" s="294">
        <v>20.531205</v>
      </c>
      <c r="BB411" s="294">
        <v>19.1065964455649</v>
      </c>
      <c r="BC411" s="294">
        <v>10.59</v>
      </c>
      <c r="BD411" s="294"/>
      <c r="BE411" s="293" t="s">
        <v>4204</v>
      </c>
      <c r="BF411" s="291"/>
      <c r="BG411" s="293" t="s">
        <v>320</v>
      </c>
      <c r="BH411" s="293" t="s">
        <v>181</v>
      </c>
      <c r="BI411" s="293" t="s">
        <v>321</v>
      </c>
      <c r="BJ411" s="293" t="s">
        <v>4205</v>
      </c>
      <c r="BK411" s="292" t="s">
        <v>175</v>
      </c>
      <c r="BL411" s="294">
        <v>104477.86248536</v>
      </c>
      <c r="BM411" s="292" t="s">
        <v>309</v>
      </c>
      <c r="BN411" s="294"/>
      <c r="BO411" s="297">
        <v>38751</v>
      </c>
      <c r="BP411" s="297">
        <v>47882</v>
      </c>
      <c r="BQ411" s="297" t="s">
        <v>4123</v>
      </c>
      <c r="BR411" s="297" t="s">
        <v>4760</v>
      </c>
      <c r="BS411" s="297" t="s">
        <v>4742</v>
      </c>
      <c r="BT411" s="297" t="s">
        <v>4742</v>
      </c>
      <c r="BU411" s="294">
        <v>4877.1400000000003</v>
      </c>
      <c r="BV411" s="294">
        <v>2.98</v>
      </c>
      <c r="BW411" s="294">
        <v>0</v>
      </c>
    </row>
    <row r="412" spans="1:75" s="289" customFormat="1" ht="18.2" customHeight="1" x14ac:dyDescent="0.15">
      <c r="A412" s="298">
        <v>410</v>
      </c>
      <c r="B412" s="299" t="s">
        <v>305</v>
      </c>
      <c r="C412" s="299" t="s">
        <v>306</v>
      </c>
      <c r="D412" s="313">
        <v>45170</v>
      </c>
      <c r="E412" s="300" t="s">
        <v>1512</v>
      </c>
      <c r="F412" s="309">
        <v>122</v>
      </c>
      <c r="G412" s="309">
        <v>121</v>
      </c>
      <c r="H412" s="302">
        <v>8511.75</v>
      </c>
      <c r="I412" s="302">
        <v>4621.6400000000003</v>
      </c>
      <c r="J412" s="302">
        <v>0</v>
      </c>
      <c r="K412" s="302">
        <v>13133.39</v>
      </c>
      <c r="L412" s="302">
        <v>62.3</v>
      </c>
      <c r="M412" s="302">
        <v>0</v>
      </c>
      <c r="N412" s="302">
        <v>0</v>
      </c>
      <c r="O412" s="302">
        <v>0</v>
      </c>
      <c r="P412" s="302">
        <v>0</v>
      </c>
      <c r="Q412" s="302">
        <v>0</v>
      </c>
      <c r="R412" s="302">
        <v>13133.39</v>
      </c>
      <c r="S412" s="302">
        <v>12006.18</v>
      </c>
      <c r="T412" s="302">
        <v>75.12</v>
      </c>
      <c r="U412" s="302">
        <v>0</v>
      </c>
      <c r="V412" s="302">
        <v>0</v>
      </c>
      <c r="W412" s="302">
        <v>0</v>
      </c>
      <c r="X412" s="302">
        <v>0</v>
      </c>
      <c r="Y412" s="302">
        <v>0</v>
      </c>
      <c r="Z412" s="302">
        <v>12081.3</v>
      </c>
      <c r="AA412" s="302">
        <v>0</v>
      </c>
      <c r="AB412" s="302">
        <v>0</v>
      </c>
      <c r="AC412" s="302">
        <v>0</v>
      </c>
      <c r="AD412" s="302">
        <v>0</v>
      </c>
      <c r="AE412" s="302">
        <v>0</v>
      </c>
      <c r="AF412" s="302">
        <v>0</v>
      </c>
      <c r="AG412" s="302">
        <v>0</v>
      </c>
      <c r="AH412" s="302">
        <v>0</v>
      </c>
      <c r="AI412" s="302">
        <v>0</v>
      </c>
      <c r="AJ412" s="302">
        <v>0</v>
      </c>
      <c r="AK412" s="302">
        <v>0</v>
      </c>
      <c r="AL412" s="302">
        <v>0</v>
      </c>
      <c r="AM412" s="302">
        <v>0</v>
      </c>
      <c r="AN412" s="302">
        <v>0</v>
      </c>
      <c r="AO412" s="302">
        <v>0</v>
      </c>
      <c r="AP412" s="302">
        <v>0</v>
      </c>
      <c r="AQ412" s="302">
        <v>0</v>
      </c>
      <c r="AR412" s="302">
        <v>0</v>
      </c>
      <c r="AS412" s="302">
        <v>0</v>
      </c>
      <c r="AT412" s="295">
        <f t="shared" si="6"/>
        <v>0</v>
      </c>
      <c r="AU412" s="302">
        <v>4683.9399999999996</v>
      </c>
      <c r="AV412" s="302">
        <v>12081.3</v>
      </c>
      <c r="AW412" s="303">
        <v>89</v>
      </c>
      <c r="AX412" s="303">
        <v>300</v>
      </c>
      <c r="AY412" s="302">
        <v>197998.61</v>
      </c>
      <c r="AZ412" s="302">
        <v>14456.17</v>
      </c>
      <c r="BA412" s="301">
        <v>26.767859999999999</v>
      </c>
      <c r="BB412" s="301">
        <v>24.318525919756102</v>
      </c>
      <c r="BC412" s="301">
        <v>10.59</v>
      </c>
      <c r="BD412" s="301"/>
      <c r="BE412" s="300" t="s">
        <v>4204</v>
      </c>
      <c r="BF412" s="298"/>
      <c r="BG412" s="300" t="s">
        <v>344</v>
      </c>
      <c r="BH412" s="300" t="s">
        <v>213</v>
      </c>
      <c r="BI412" s="300" t="s">
        <v>345</v>
      </c>
      <c r="BJ412" s="300" t="s">
        <v>4205</v>
      </c>
      <c r="BK412" s="299" t="s">
        <v>175</v>
      </c>
      <c r="BL412" s="301">
        <v>102848.83789544</v>
      </c>
      <c r="BM412" s="299" t="s">
        <v>309</v>
      </c>
      <c r="BN412" s="301"/>
      <c r="BO412" s="304">
        <v>38751</v>
      </c>
      <c r="BP412" s="304">
        <v>47882</v>
      </c>
      <c r="BQ412" s="297" t="s">
        <v>957</v>
      </c>
      <c r="BR412" s="297" t="s">
        <v>4780</v>
      </c>
      <c r="BS412" s="297">
        <v>38751</v>
      </c>
      <c r="BT412" s="297">
        <v>47882</v>
      </c>
      <c r="BU412" s="301">
        <v>4084.56</v>
      </c>
      <c r="BV412" s="301">
        <v>3.01</v>
      </c>
      <c r="BW412" s="301">
        <v>0</v>
      </c>
    </row>
    <row r="413" spans="1:75" s="289" customFormat="1" ht="18.2" customHeight="1" x14ac:dyDescent="0.15">
      <c r="A413" s="291">
        <v>411</v>
      </c>
      <c r="B413" s="292" t="s">
        <v>305</v>
      </c>
      <c r="C413" s="292" t="s">
        <v>306</v>
      </c>
      <c r="D413" s="312">
        <v>45170</v>
      </c>
      <c r="E413" s="293" t="s">
        <v>1513</v>
      </c>
      <c r="F413" s="308">
        <v>128</v>
      </c>
      <c r="G413" s="308">
        <v>127</v>
      </c>
      <c r="H413" s="295">
        <v>36566.51</v>
      </c>
      <c r="I413" s="295">
        <v>20401.14</v>
      </c>
      <c r="J413" s="295">
        <v>0</v>
      </c>
      <c r="K413" s="295">
        <v>56967.65</v>
      </c>
      <c r="L413" s="295">
        <v>267.77</v>
      </c>
      <c r="M413" s="295">
        <v>0</v>
      </c>
      <c r="N413" s="295">
        <v>0</v>
      </c>
      <c r="O413" s="295">
        <v>0</v>
      </c>
      <c r="P413" s="295">
        <v>0</v>
      </c>
      <c r="Q413" s="295">
        <v>0</v>
      </c>
      <c r="R413" s="295">
        <v>56967.65</v>
      </c>
      <c r="S413" s="295">
        <v>54443.21</v>
      </c>
      <c r="T413" s="295">
        <v>322.7</v>
      </c>
      <c r="U413" s="295">
        <v>0</v>
      </c>
      <c r="V413" s="295">
        <v>0</v>
      </c>
      <c r="W413" s="295">
        <v>0</v>
      </c>
      <c r="X413" s="295">
        <v>0</v>
      </c>
      <c r="Y413" s="295">
        <v>0</v>
      </c>
      <c r="Z413" s="295">
        <v>54765.91</v>
      </c>
      <c r="AA413" s="295">
        <v>0</v>
      </c>
      <c r="AB413" s="295">
        <v>0</v>
      </c>
      <c r="AC413" s="295">
        <v>0</v>
      </c>
      <c r="AD413" s="295">
        <v>0</v>
      </c>
      <c r="AE413" s="295">
        <v>0</v>
      </c>
      <c r="AF413" s="295">
        <v>0</v>
      </c>
      <c r="AG413" s="295">
        <v>0</v>
      </c>
      <c r="AH413" s="295">
        <v>0</v>
      </c>
      <c r="AI413" s="295">
        <v>0</v>
      </c>
      <c r="AJ413" s="295">
        <v>0</v>
      </c>
      <c r="AK413" s="295">
        <v>0</v>
      </c>
      <c r="AL413" s="295">
        <v>0</v>
      </c>
      <c r="AM413" s="295">
        <v>0</v>
      </c>
      <c r="AN413" s="295">
        <v>0</v>
      </c>
      <c r="AO413" s="295">
        <v>0</v>
      </c>
      <c r="AP413" s="295">
        <v>0</v>
      </c>
      <c r="AQ413" s="295">
        <v>0</v>
      </c>
      <c r="AR413" s="295">
        <v>0</v>
      </c>
      <c r="AS413" s="295">
        <v>0</v>
      </c>
      <c r="AT413" s="295">
        <f t="shared" si="6"/>
        <v>0</v>
      </c>
      <c r="AU413" s="295">
        <v>20668.91</v>
      </c>
      <c r="AV413" s="295">
        <v>54765.91</v>
      </c>
      <c r="AW413" s="296">
        <v>89</v>
      </c>
      <c r="AX413" s="296">
        <v>300</v>
      </c>
      <c r="AY413" s="295">
        <v>287996.87</v>
      </c>
      <c r="AZ413" s="295">
        <v>62114.53</v>
      </c>
      <c r="BA413" s="294">
        <v>79.167533000000006</v>
      </c>
      <c r="BB413" s="294">
        <v>72.607621941395195</v>
      </c>
      <c r="BC413" s="294">
        <v>10.59</v>
      </c>
      <c r="BD413" s="294"/>
      <c r="BE413" s="293" t="s">
        <v>4204</v>
      </c>
      <c r="BF413" s="291"/>
      <c r="BG413" s="293" t="s">
        <v>333</v>
      </c>
      <c r="BH413" s="293" t="s">
        <v>185</v>
      </c>
      <c r="BI413" s="293" t="s">
        <v>343</v>
      </c>
      <c r="BJ413" s="293" t="s">
        <v>4205</v>
      </c>
      <c r="BK413" s="292" t="s">
        <v>175</v>
      </c>
      <c r="BL413" s="294">
        <v>446119.13604439999</v>
      </c>
      <c r="BM413" s="292" t="s">
        <v>309</v>
      </c>
      <c r="BN413" s="294"/>
      <c r="BO413" s="297">
        <v>38757</v>
      </c>
      <c r="BP413" s="297">
        <v>47888</v>
      </c>
      <c r="BQ413" s="297" t="s">
        <v>4033</v>
      </c>
      <c r="BR413" s="297" t="s">
        <v>4759</v>
      </c>
      <c r="BS413" s="297">
        <v>38757</v>
      </c>
      <c r="BT413" s="297">
        <v>47888</v>
      </c>
      <c r="BU413" s="294">
        <v>15387.32</v>
      </c>
      <c r="BV413" s="294">
        <v>12.93</v>
      </c>
      <c r="BW413" s="294">
        <v>0</v>
      </c>
    </row>
    <row r="414" spans="1:75" s="289" customFormat="1" ht="18.2" customHeight="1" x14ac:dyDescent="0.15">
      <c r="A414" s="298">
        <v>412</v>
      </c>
      <c r="B414" s="299" t="s">
        <v>305</v>
      </c>
      <c r="C414" s="299" t="s">
        <v>306</v>
      </c>
      <c r="D414" s="313">
        <v>45170</v>
      </c>
      <c r="E414" s="300" t="s">
        <v>1514</v>
      </c>
      <c r="F414" s="309">
        <v>0</v>
      </c>
      <c r="G414" s="309">
        <v>0</v>
      </c>
      <c r="H414" s="302">
        <v>31432.66</v>
      </c>
      <c r="I414" s="302">
        <v>0</v>
      </c>
      <c r="J414" s="302">
        <v>0</v>
      </c>
      <c r="K414" s="302">
        <v>31432.66</v>
      </c>
      <c r="L414" s="302">
        <v>230.21</v>
      </c>
      <c r="M414" s="302">
        <v>0</v>
      </c>
      <c r="N414" s="302">
        <v>0</v>
      </c>
      <c r="O414" s="302">
        <v>230.21</v>
      </c>
      <c r="P414" s="302">
        <v>0</v>
      </c>
      <c r="Q414" s="302">
        <v>0</v>
      </c>
      <c r="R414" s="302">
        <v>31202.45</v>
      </c>
      <c r="S414" s="302">
        <v>0</v>
      </c>
      <c r="T414" s="302">
        <v>277.39</v>
      </c>
      <c r="U414" s="302">
        <v>0</v>
      </c>
      <c r="V414" s="302">
        <v>0</v>
      </c>
      <c r="W414" s="302">
        <v>277.39</v>
      </c>
      <c r="X414" s="302">
        <v>0</v>
      </c>
      <c r="Y414" s="302">
        <v>0</v>
      </c>
      <c r="Z414" s="302">
        <v>0</v>
      </c>
      <c r="AA414" s="302">
        <v>11.11</v>
      </c>
      <c r="AB414" s="302">
        <v>0</v>
      </c>
      <c r="AC414" s="302">
        <v>0</v>
      </c>
      <c r="AD414" s="302">
        <v>0</v>
      </c>
      <c r="AE414" s="302">
        <v>0</v>
      </c>
      <c r="AF414" s="302">
        <v>-27.9</v>
      </c>
      <c r="AG414" s="302">
        <v>25.94</v>
      </c>
      <c r="AH414" s="302">
        <v>68.72</v>
      </c>
      <c r="AI414" s="302">
        <v>0</v>
      </c>
      <c r="AJ414" s="302">
        <v>0</v>
      </c>
      <c r="AK414" s="302">
        <v>0</v>
      </c>
      <c r="AL414" s="302">
        <v>0</v>
      </c>
      <c r="AM414" s="302">
        <v>0</v>
      </c>
      <c r="AN414" s="302">
        <v>0</v>
      </c>
      <c r="AO414" s="302">
        <v>0</v>
      </c>
      <c r="AP414" s="302">
        <v>5.21</v>
      </c>
      <c r="AQ414" s="302">
        <v>0</v>
      </c>
      <c r="AR414" s="302">
        <v>4.55</v>
      </c>
      <c r="AS414" s="302">
        <v>0</v>
      </c>
      <c r="AT414" s="295">
        <f t="shared" si="6"/>
        <v>586.13</v>
      </c>
      <c r="AU414" s="302">
        <v>0</v>
      </c>
      <c r="AV414" s="302">
        <v>0</v>
      </c>
      <c r="AW414" s="303">
        <v>89</v>
      </c>
      <c r="AX414" s="303">
        <v>300</v>
      </c>
      <c r="AY414" s="302">
        <v>287996.87</v>
      </c>
      <c r="AZ414" s="302">
        <v>53396.7</v>
      </c>
      <c r="BA414" s="301">
        <v>68.056298999999996</v>
      </c>
      <c r="BB414" s="301">
        <v>39.768810932745801</v>
      </c>
      <c r="BC414" s="301">
        <v>10.59</v>
      </c>
      <c r="BD414" s="301"/>
      <c r="BE414" s="300" t="s">
        <v>4204</v>
      </c>
      <c r="BF414" s="298"/>
      <c r="BG414" s="300" t="s">
        <v>333</v>
      </c>
      <c r="BH414" s="300" t="s">
        <v>185</v>
      </c>
      <c r="BI414" s="300" t="s">
        <v>343</v>
      </c>
      <c r="BJ414" s="300" t="s">
        <v>103</v>
      </c>
      <c r="BK414" s="299" t="s">
        <v>175</v>
      </c>
      <c r="BL414" s="301">
        <v>244349.38138519999</v>
      </c>
      <c r="BM414" s="299" t="s">
        <v>309</v>
      </c>
      <c r="BN414" s="301"/>
      <c r="BO414" s="304">
        <v>38757</v>
      </c>
      <c r="BP414" s="304">
        <v>47888</v>
      </c>
      <c r="BQ414" s="297" t="s">
        <v>4757</v>
      </c>
      <c r="BR414" s="297" t="s">
        <v>4764</v>
      </c>
      <c r="BS414" s="297">
        <v>38757</v>
      </c>
      <c r="BT414" s="297">
        <v>47888</v>
      </c>
      <c r="BU414" s="301">
        <v>0</v>
      </c>
      <c r="BV414" s="301">
        <v>11.11</v>
      </c>
      <c r="BW414" s="301">
        <v>0</v>
      </c>
    </row>
    <row r="415" spans="1:75" s="289" customFormat="1" ht="18.2" customHeight="1" x14ac:dyDescent="0.15">
      <c r="A415" s="291">
        <v>413</v>
      </c>
      <c r="B415" s="292" t="s">
        <v>305</v>
      </c>
      <c r="C415" s="292" t="s">
        <v>306</v>
      </c>
      <c r="D415" s="312">
        <v>45170</v>
      </c>
      <c r="E415" s="293" t="s">
        <v>1515</v>
      </c>
      <c r="F415" s="308">
        <v>0</v>
      </c>
      <c r="G415" s="308">
        <v>0</v>
      </c>
      <c r="H415" s="295">
        <v>34498.81</v>
      </c>
      <c r="I415" s="295">
        <v>0</v>
      </c>
      <c r="J415" s="295">
        <v>0</v>
      </c>
      <c r="K415" s="295">
        <v>34498.81</v>
      </c>
      <c r="L415" s="295">
        <v>252.61</v>
      </c>
      <c r="M415" s="295">
        <v>0</v>
      </c>
      <c r="N415" s="295">
        <v>0</v>
      </c>
      <c r="O415" s="295">
        <v>252.61</v>
      </c>
      <c r="P415" s="295">
        <v>0</v>
      </c>
      <c r="Q415" s="295">
        <v>0</v>
      </c>
      <c r="R415" s="295">
        <v>34246.199999999997</v>
      </c>
      <c r="S415" s="295">
        <v>0</v>
      </c>
      <c r="T415" s="295">
        <v>304.45</v>
      </c>
      <c r="U415" s="295">
        <v>0</v>
      </c>
      <c r="V415" s="295">
        <v>0</v>
      </c>
      <c r="W415" s="295">
        <v>304.45</v>
      </c>
      <c r="X415" s="295">
        <v>0</v>
      </c>
      <c r="Y415" s="295">
        <v>0</v>
      </c>
      <c r="Z415" s="295">
        <v>0</v>
      </c>
      <c r="AA415" s="295">
        <v>12.19</v>
      </c>
      <c r="AB415" s="295">
        <v>0</v>
      </c>
      <c r="AC415" s="295">
        <v>0</v>
      </c>
      <c r="AD415" s="295">
        <v>0</v>
      </c>
      <c r="AE415" s="295">
        <v>0</v>
      </c>
      <c r="AF415" s="295">
        <v>-30.98</v>
      </c>
      <c r="AG415" s="295">
        <v>28.46</v>
      </c>
      <c r="AH415" s="295">
        <v>75.97</v>
      </c>
      <c r="AI415" s="295">
        <v>0</v>
      </c>
      <c r="AJ415" s="295">
        <v>0</v>
      </c>
      <c r="AK415" s="295">
        <v>0</v>
      </c>
      <c r="AL415" s="295">
        <v>0</v>
      </c>
      <c r="AM415" s="295">
        <v>0</v>
      </c>
      <c r="AN415" s="295">
        <v>0</v>
      </c>
      <c r="AO415" s="295">
        <v>0</v>
      </c>
      <c r="AP415" s="295">
        <v>0</v>
      </c>
      <c r="AQ415" s="295">
        <v>0</v>
      </c>
      <c r="AR415" s="295">
        <v>0</v>
      </c>
      <c r="AS415" s="295">
        <v>2.5539999999999998E-3</v>
      </c>
      <c r="AT415" s="295">
        <f t="shared" si="6"/>
        <v>642.69744600000001</v>
      </c>
      <c r="AU415" s="295">
        <v>0</v>
      </c>
      <c r="AV415" s="295">
        <v>0</v>
      </c>
      <c r="AW415" s="296">
        <v>89</v>
      </c>
      <c r="AX415" s="296">
        <v>300</v>
      </c>
      <c r="AY415" s="295">
        <v>329600.99</v>
      </c>
      <c r="AZ415" s="295">
        <v>58600.15</v>
      </c>
      <c r="BA415" s="294">
        <v>65.260724999999994</v>
      </c>
      <c r="BB415" s="294">
        <v>38.1386709845453</v>
      </c>
      <c r="BC415" s="294">
        <v>10.59</v>
      </c>
      <c r="BD415" s="294"/>
      <c r="BE415" s="293" t="s">
        <v>4204</v>
      </c>
      <c r="BF415" s="291"/>
      <c r="BG415" s="293" t="s">
        <v>312</v>
      </c>
      <c r="BH415" s="293" t="s">
        <v>340</v>
      </c>
      <c r="BI415" s="293" t="s">
        <v>341</v>
      </c>
      <c r="BJ415" s="293" t="s">
        <v>103</v>
      </c>
      <c r="BK415" s="292" t="s">
        <v>175</v>
      </c>
      <c r="BL415" s="294">
        <v>268185.2798352</v>
      </c>
      <c r="BM415" s="292" t="s">
        <v>309</v>
      </c>
      <c r="BN415" s="294"/>
      <c r="BO415" s="297">
        <v>38757</v>
      </c>
      <c r="BP415" s="297">
        <v>47888</v>
      </c>
      <c r="BQ415" s="297" t="s">
        <v>4757</v>
      </c>
      <c r="BR415" s="297" t="s">
        <v>4764</v>
      </c>
      <c r="BS415" s="297">
        <v>38757</v>
      </c>
      <c r="BT415" s="297">
        <v>47888</v>
      </c>
      <c r="BU415" s="294">
        <v>0</v>
      </c>
      <c r="BV415" s="294">
        <v>12.19</v>
      </c>
      <c r="BW415" s="294">
        <v>0</v>
      </c>
    </row>
    <row r="416" spans="1:75" s="289" customFormat="1" ht="18.2" customHeight="1" x14ac:dyDescent="0.15">
      <c r="A416" s="298">
        <v>414</v>
      </c>
      <c r="B416" s="299" t="s">
        <v>305</v>
      </c>
      <c r="C416" s="299" t="s">
        <v>306</v>
      </c>
      <c r="D416" s="313">
        <v>45170</v>
      </c>
      <c r="E416" s="300" t="s">
        <v>1516</v>
      </c>
      <c r="F416" s="309">
        <v>0</v>
      </c>
      <c r="G416" s="309">
        <v>0</v>
      </c>
      <c r="H416" s="302">
        <v>35286.39</v>
      </c>
      <c r="I416" s="302">
        <v>0</v>
      </c>
      <c r="J416" s="302">
        <v>0</v>
      </c>
      <c r="K416" s="302">
        <v>35286.39</v>
      </c>
      <c r="L416" s="302">
        <v>258.43</v>
      </c>
      <c r="M416" s="302">
        <v>0</v>
      </c>
      <c r="N416" s="302">
        <v>0</v>
      </c>
      <c r="O416" s="302">
        <v>258.43</v>
      </c>
      <c r="P416" s="302">
        <v>0</v>
      </c>
      <c r="Q416" s="302">
        <v>0</v>
      </c>
      <c r="R416" s="302">
        <v>35027.96</v>
      </c>
      <c r="S416" s="302">
        <v>0</v>
      </c>
      <c r="T416" s="302">
        <v>311.39999999999998</v>
      </c>
      <c r="U416" s="302">
        <v>0</v>
      </c>
      <c r="V416" s="302">
        <v>0</v>
      </c>
      <c r="W416" s="302">
        <v>311.39999999999998</v>
      </c>
      <c r="X416" s="302">
        <v>0</v>
      </c>
      <c r="Y416" s="302">
        <v>0</v>
      </c>
      <c r="Z416" s="302">
        <v>0</v>
      </c>
      <c r="AA416" s="302">
        <v>12.47</v>
      </c>
      <c r="AB416" s="302">
        <v>0</v>
      </c>
      <c r="AC416" s="302">
        <v>0</v>
      </c>
      <c r="AD416" s="302">
        <v>0</v>
      </c>
      <c r="AE416" s="302">
        <v>0</v>
      </c>
      <c r="AF416" s="302">
        <v>-30.76</v>
      </c>
      <c r="AG416" s="302">
        <v>29.12</v>
      </c>
      <c r="AH416" s="302">
        <v>75.88</v>
      </c>
      <c r="AI416" s="302">
        <v>0</v>
      </c>
      <c r="AJ416" s="302">
        <v>0</v>
      </c>
      <c r="AK416" s="302">
        <v>0</v>
      </c>
      <c r="AL416" s="302">
        <v>0</v>
      </c>
      <c r="AM416" s="302">
        <v>0</v>
      </c>
      <c r="AN416" s="302">
        <v>0</v>
      </c>
      <c r="AO416" s="302">
        <v>0</v>
      </c>
      <c r="AP416" s="302">
        <v>6.84</v>
      </c>
      <c r="AQ416" s="302">
        <v>0</v>
      </c>
      <c r="AR416" s="302">
        <v>5.75</v>
      </c>
      <c r="AS416" s="302">
        <v>0</v>
      </c>
      <c r="AT416" s="295">
        <f t="shared" si="6"/>
        <v>657.63</v>
      </c>
      <c r="AU416" s="302">
        <v>0</v>
      </c>
      <c r="AV416" s="302">
        <v>0</v>
      </c>
      <c r="AW416" s="303">
        <v>89</v>
      </c>
      <c r="AX416" s="303">
        <v>300</v>
      </c>
      <c r="AY416" s="302">
        <v>291999.7</v>
      </c>
      <c r="AZ416" s="302">
        <v>59942.99</v>
      </c>
      <c r="BA416" s="301">
        <v>75.352501000000004</v>
      </c>
      <c r="BB416" s="301">
        <v>44.032578136792303</v>
      </c>
      <c r="BC416" s="301">
        <v>10.59</v>
      </c>
      <c r="BD416" s="301"/>
      <c r="BE416" s="300" t="s">
        <v>4204</v>
      </c>
      <c r="BF416" s="298"/>
      <c r="BG416" s="300" t="s">
        <v>333</v>
      </c>
      <c r="BH416" s="300" t="s">
        <v>185</v>
      </c>
      <c r="BI416" s="300" t="s">
        <v>343</v>
      </c>
      <c r="BJ416" s="300" t="s">
        <v>103</v>
      </c>
      <c r="BK416" s="299" t="s">
        <v>175</v>
      </c>
      <c r="BL416" s="301">
        <v>274307.31744416</v>
      </c>
      <c r="BM416" s="299" t="s">
        <v>309</v>
      </c>
      <c r="BN416" s="301"/>
      <c r="BO416" s="304">
        <v>38757</v>
      </c>
      <c r="BP416" s="304">
        <v>47888</v>
      </c>
      <c r="BQ416" s="297" t="s">
        <v>4757</v>
      </c>
      <c r="BR416" s="297" t="s">
        <v>4764</v>
      </c>
      <c r="BS416" s="297">
        <v>38757</v>
      </c>
      <c r="BT416" s="297">
        <v>47888</v>
      </c>
      <c r="BU416" s="301">
        <v>0</v>
      </c>
      <c r="BV416" s="301">
        <v>12.47</v>
      </c>
      <c r="BW416" s="301">
        <v>0</v>
      </c>
    </row>
    <row r="417" spans="1:75" s="289" customFormat="1" ht="18.2" customHeight="1" x14ac:dyDescent="0.15">
      <c r="A417" s="291">
        <v>415</v>
      </c>
      <c r="B417" s="292" t="s">
        <v>305</v>
      </c>
      <c r="C417" s="292" t="s">
        <v>306</v>
      </c>
      <c r="D417" s="312">
        <v>45170</v>
      </c>
      <c r="E417" s="293" t="s">
        <v>1517</v>
      </c>
      <c r="F417" s="308">
        <v>0</v>
      </c>
      <c r="G417" s="308">
        <v>0</v>
      </c>
      <c r="H417" s="295">
        <v>11872.14</v>
      </c>
      <c r="I417" s="295">
        <v>0</v>
      </c>
      <c r="J417" s="295">
        <v>0</v>
      </c>
      <c r="K417" s="295">
        <v>11872.14</v>
      </c>
      <c r="L417" s="295">
        <v>177.15</v>
      </c>
      <c r="M417" s="295">
        <v>0</v>
      </c>
      <c r="N417" s="295">
        <v>0</v>
      </c>
      <c r="O417" s="295">
        <v>177.15</v>
      </c>
      <c r="P417" s="295">
        <v>0</v>
      </c>
      <c r="Q417" s="295">
        <v>0</v>
      </c>
      <c r="R417" s="295">
        <v>11694.99</v>
      </c>
      <c r="S417" s="295">
        <v>0</v>
      </c>
      <c r="T417" s="295">
        <v>104.77</v>
      </c>
      <c r="U417" s="295">
        <v>0</v>
      </c>
      <c r="V417" s="295">
        <v>0</v>
      </c>
      <c r="W417" s="295">
        <v>104.77</v>
      </c>
      <c r="X417" s="295">
        <v>0</v>
      </c>
      <c r="Y417" s="295">
        <v>0</v>
      </c>
      <c r="Z417" s="295">
        <v>0</v>
      </c>
      <c r="AA417" s="295">
        <v>6.17</v>
      </c>
      <c r="AB417" s="295">
        <v>0</v>
      </c>
      <c r="AC417" s="295">
        <v>0</v>
      </c>
      <c r="AD417" s="295">
        <v>0</v>
      </c>
      <c r="AE417" s="295">
        <v>0</v>
      </c>
      <c r="AF417" s="295">
        <v>-17.09</v>
      </c>
      <c r="AG417" s="295">
        <v>14.4</v>
      </c>
      <c r="AH417" s="295">
        <v>42.37</v>
      </c>
      <c r="AI417" s="295">
        <v>0</v>
      </c>
      <c r="AJ417" s="295">
        <v>0</v>
      </c>
      <c r="AK417" s="295">
        <v>0</v>
      </c>
      <c r="AL417" s="295">
        <v>0</v>
      </c>
      <c r="AM417" s="295">
        <v>0</v>
      </c>
      <c r="AN417" s="295">
        <v>0</v>
      </c>
      <c r="AO417" s="295">
        <v>0</v>
      </c>
      <c r="AP417" s="295">
        <v>59.56</v>
      </c>
      <c r="AQ417" s="295">
        <v>0</v>
      </c>
      <c r="AR417" s="295">
        <v>55.32</v>
      </c>
      <c r="AS417" s="295">
        <v>0</v>
      </c>
      <c r="AT417" s="295">
        <f t="shared" si="6"/>
        <v>332.01</v>
      </c>
      <c r="AU417" s="295">
        <v>0</v>
      </c>
      <c r="AV417" s="295">
        <v>0</v>
      </c>
      <c r="AW417" s="296">
        <v>89</v>
      </c>
      <c r="AX417" s="296">
        <v>300</v>
      </c>
      <c r="AY417" s="295">
        <v>264080.98</v>
      </c>
      <c r="AZ417" s="295">
        <v>29656.5</v>
      </c>
      <c r="BA417" s="294">
        <v>41.229782</v>
      </c>
      <c r="BB417" s="294">
        <v>16.258893942042398</v>
      </c>
      <c r="BC417" s="294">
        <v>10.59</v>
      </c>
      <c r="BD417" s="294"/>
      <c r="BE417" s="293" t="s">
        <v>4204</v>
      </c>
      <c r="BF417" s="291"/>
      <c r="BG417" s="293" t="s">
        <v>315</v>
      </c>
      <c r="BH417" s="293" t="s">
        <v>179</v>
      </c>
      <c r="BI417" s="293" t="s">
        <v>329</v>
      </c>
      <c r="BJ417" s="293" t="s">
        <v>103</v>
      </c>
      <c r="BK417" s="292" t="s">
        <v>175</v>
      </c>
      <c r="BL417" s="294">
        <v>91584.589409039996</v>
      </c>
      <c r="BM417" s="292" t="s">
        <v>309</v>
      </c>
      <c r="BN417" s="294"/>
      <c r="BO417" s="297">
        <v>38758</v>
      </c>
      <c r="BP417" s="297">
        <v>47889</v>
      </c>
      <c r="BQ417" s="297" t="s">
        <v>4757</v>
      </c>
      <c r="BR417" s="297" t="s">
        <v>4764</v>
      </c>
      <c r="BS417" s="297">
        <v>38758</v>
      </c>
      <c r="BT417" s="297">
        <v>47889</v>
      </c>
      <c r="BU417" s="294">
        <v>0</v>
      </c>
      <c r="BV417" s="294">
        <v>6.17</v>
      </c>
      <c r="BW417" s="294">
        <v>0</v>
      </c>
    </row>
    <row r="418" spans="1:75" s="289" customFormat="1" ht="18.2" customHeight="1" x14ac:dyDescent="0.15">
      <c r="A418" s="298">
        <v>416</v>
      </c>
      <c r="B418" s="299" t="s">
        <v>305</v>
      </c>
      <c r="C418" s="299" t="s">
        <v>306</v>
      </c>
      <c r="D418" s="313">
        <v>45170</v>
      </c>
      <c r="E418" s="300" t="s">
        <v>1518</v>
      </c>
      <c r="F418" s="309">
        <v>167</v>
      </c>
      <c r="G418" s="309">
        <v>166</v>
      </c>
      <c r="H418" s="302">
        <v>25799.4</v>
      </c>
      <c r="I418" s="302">
        <v>16424.98</v>
      </c>
      <c r="J418" s="302">
        <v>0</v>
      </c>
      <c r="K418" s="302">
        <v>42224.38</v>
      </c>
      <c r="L418" s="302">
        <v>188.88</v>
      </c>
      <c r="M418" s="302">
        <v>0</v>
      </c>
      <c r="N418" s="302">
        <v>0</v>
      </c>
      <c r="O418" s="302">
        <v>0</v>
      </c>
      <c r="P418" s="302">
        <v>0</v>
      </c>
      <c r="Q418" s="302">
        <v>0</v>
      </c>
      <c r="R418" s="302">
        <v>42224.38</v>
      </c>
      <c r="S418" s="302">
        <v>52400.69</v>
      </c>
      <c r="T418" s="302">
        <v>227.68</v>
      </c>
      <c r="U418" s="302">
        <v>0</v>
      </c>
      <c r="V418" s="302">
        <v>0</v>
      </c>
      <c r="W418" s="302">
        <v>0</v>
      </c>
      <c r="X418" s="302">
        <v>0</v>
      </c>
      <c r="Y418" s="302">
        <v>0</v>
      </c>
      <c r="Z418" s="302">
        <v>52628.37</v>
      </c>
      <c r="AA418" s="302">
        <v>0</v>
      </c>
      <c r="AB418" s="302">
        <v>0</v>
      </c>
      <c r="AC418" s="302">
        <v>0</v>
      </c>
      <c r="AD418" s="302">
        <v>0</v>
      </c>
      <c r="AE418" s="302">
        <v>0</v>
      </c>
      <c r="AF418" s="302">
        <v>0</v>
      </c>
      <c r="AG418" s="302">
        <v>0</v>
      </c>
      <c r="AH418" s="302">
        <v>0</v>
      </c>
      <c r="AI418" s="302">
        <v>0</v>
      </c>
      <c r="AJ418" s="302">
        <v>0</v>
      </c>
      <c r="AK418" s="302">
        <v>0</v>
      </c>
      <c r="AL418" s="302">
        <v>0</v>
      </c>
      <c r="AM418" s="302">
        <v>0</v>
      </c>
      <c r="AN418" s="302">
        <v>0</v>
      </c>
      <c r="AO418" s="302">
        <v>0</v>
      </c>
      <c r="AP418" s="302">
        <v>0</v>
      </c>
      <c r="AQ418" s="302">
        <v>0</v>
      </c>
      <c r="AR418" s="302">
        <v>0</v>
      </c>
      <c r="AS418" s="302">
        <v>0</v>
      </c>
      <c r="AT418" s="295">
        <f t="shared" si="6"/>
        <v>0</v>
      </c>
      <c r="AU418" s="302">
        <v>16613.86</v>
      </c>
      <c r="AV418" s="302">
        <v>52628.37</v>
      </c>
      <c r="AW418" s="303">
        <v>89</v>
      </c>
      <c r="AX418" s="303">
        <v>300</v>
      </c>
      <c r="AY418" s="302">
        <v>366001.49</v>
      </c>
      <c r="AZ418" s="302">
        <v>43820.46</v>
      </c>
      <c r="BA418" s="301">
        <v>43.988892999999997</v>
      </c>
      <c r="BB418" s="301">
        <v>42.386678136453597</v>
      </c>
      <c r="BC418" s="301">
        <v>10.59</v>
      </c>
      <c r="BD418" s="301"/>
      <c r="BE418" s="300" t="s">
        <v>4204</v>
      </c>
      <c r="BF418" s="298"/>
      <c r="BG418" s="300" t="s">
        <v>315</v>
      </c>
      <c r="BH418" s="300" t="s">
        <v>179</v>
      </c>
      <c r="BI418" s="300" t="s">
        <v>407</v>
      </c>
      <c r="BJ418" s="300" t="s">
        <v>4205</v>
      </c>
      <c r="BK418" s="299" t="s">
        <v>175</v>
      </c>
      <c r="BL418" s="301">
        <v>330663.17332047998</v>
      </c>
      <c r="BM418" s="299" t="s">
        <v>309</v>
      </c>
      <c r="BN418" s="301"/>
      <c r="BO418" s="304">
        <v>38764</v>
      </c>
      <c r="BP418" s="304">
        <v>47895</v>
      </c>
      <c r="BQ418" s="297" t="s">
        <v>958</v>
      </c>
      <c r="BR418" s="297" t="s">
        <v>4792</v>
      </c>
      <c r="BS418" s="297">
        <v>38764</v>
      </c>
      <c r="BT418" s="297">
        <v>47895</v>
      </c>
      <c r="BU418" s="301">
        <v>15266.1</v>
      </c>
      <c r="BV418" s="301">
        <v>9.11</v>
      </c>
      <c r="BW418" s="301">
        <v>0</v>
      </c>
    </row>
    <row r="419" spans="1:75" s="289" customFormat="1" ht="18.2" customHeight="1" x14ac:dyDescent="0.15">
      <c r="A419" s="291">
        <v>417</v>
      </c>
      <c r="B419" s="292" t="s">
        <v>305</v>
      </c>
      <c r="C419" s="292" t="s">
        <v>306</v>
      </c>
      <c r="D419" s="312">
        <v>45170</v>
      </c>
      <c r="E419" s="293" t="s">
        <v>1519</v>
      </c>
      <c r="F419" s="308">
        <v>146</v>
      </c>
      <c r="G419" s="308">
        <v>145</v>
      </c>
      <c r="H419" s="295">
        <v>25949.66</v>
      </c>
      <c r="I419" s="295">
        <v>15512.16</v>
      </c>
      <c r="J419" s="295">
        <v>0</v>
      </c>
      <c r="K419" s="295">
        <v>41461.82</v>
      </c>
      <c r="L419" s="295">
        <v>190.05</v>
      </c>
      <c r="M419" s="295">
        <v>0</v>
      </c>
      <c r="N419" s="295">
        <v>0</v>
      </c>
      <c r="O419" s="295">
        <v>0</v>
      </c>
      <c r="P419" s="295">
        <v>0</v>
      </c>
      <c r="Q419" s="295">
        <v>0</v>
      </c>
      <c r="R419" s="295">
        <v>41461.82</v>
      </c>
      <c r="S419" s="295">
        <v>45251.54</v>
      </c>
      <c r="T419" s="295">
        <v>229.01</v>
      </c>
      <c r="U419" s="295">
        <v>0</v>
      </c>
      <c r="V419" s="295">
        <v>0</v>
      </c>
      <c r="W419" s="295">
        <v>0</v>
      </c>
      <c r="X419" s="295">
        <v>0</v>
      </c>
      <c r="Y419" s="295">
        <v>0</v>
      </c>
      <c r="Z419" s="295">
        <v>45480.55</v>
      </c>
      <c r="AA419" s="295">
        <v>0</v>
      </c>
      <c r="AB419" s="295">
        <v>0</v>
      </c>
      <c r="AC419" s="295">
        <v>0</v>
      </c>
      <c r="AD419" s="295">
        <v>0</v>
      </c>
      <c r="AE419" s="295">
        <v>0</v>
      </c>
      <c r="AF419" s="295">
        <v>0</v>
      </c>
      <c r="AG419" s="295">
        <v>0</v>
      </c>
      <c r="AH419" s="295">
        <v>0</v>
      </c>
      <c r="AI419" s="295">
        <v>0</v>
      </c>
      <c r="AJ419" s="295">
        <v>0</v>
      </c>
      <c r="AK419" s="295">
        <v>0</v>
      </c>
      <c r="AL419" s="295">
        <v>0</v>
      </c>
      <c r="AM419" s="295">
        <v>0</v>
      </c>
      <c r="AN419" s="295">
        <v>0</v>
      </c>
      <c r="AO419" s="295">
        <v>0</v>
      </c>
      <c r="AP419" s="295">
        <v>0</v>
      </c>
      <c r="AQ419" s="295">
        <v>0</v>
      </c>
      <c r="AR419" s="295">
        <v>0</v>
      </c>
      <c r="AS419" s="295">
        <v>0</v>
      </c>
      <c r="AT419" s="295">
        <f t="shared" si="6"/>
        <v>0</v>
      </c>
      <c r="AU419" s="295">
        <v>15702.21</v>
      </c>
      <c r="AV419" s="295">
        <v>45480.55</v>
      </c>
      <c r="AW419" s="296">
        <v>89</v>
      </c>
      <c r="AX419" s="296">
        <v>300</v>
      </c>
      <c r="AY419" s="295">
        <v>366001.49</v>
      </c>
      <c r="AZ419" s="295">
        <v>44082.74</v>
      </c>
      <c r="BA419" s="294">
        <v>44.252181999999998</v>
      </c>
      <c r="BB419" s="294">
        <v>41.621187900099699</v>
      </c>
      <c r="BC419" s="294">
        <v>10.59</v>
      </c>
      <c r="BD419" s="294"/>
      <c r="BE419" s="293" t="s">
        <v>4204</v>
      </c>
      <c r="BF419" s="291"/>
      <c r="BG419" s="293" t="s">
        <v>315</v>
      </c>
      <c r="BH419" s="293" t="s">
        <v>179</v>
      </c>
      <c r="BI419" s="293" t="s">
        <v>363</v>
      </c>
      <c r="BJ419" s="293" t="s">
        <v>4205</v>
      </c>
      <c r="BK419" s="292" t="s">
        <v>175</v>
      </c>
      <c r="BL419" s="294">
        <v>324691.49275471998</v>
      </c>
      <c r="BM419" s="292" t="s">
        <v>309</v>
      </c>
      <c r="BN419" s="294"/>
      <c r="BO419" s="297">
        <v>38764</v>
      </c>
      <c r="BP419" s="297">
        <v>47895</v>
      </c>
      <c r="BQ419" s="297" t="s">
        <v>947</v>
      </c>
      <c r="BR419" s="297" t="s">
        <v>4774</v>
      </c>
      <c r="BS419" s="297">
        <v>38764</v>
      </c>
      <c r="BT419" s="297">
        <v>47895</v>
      </c>
      <c r="BU419" s="294">
        <v>13502.08</v>
      </c>
      <c r="BV419" s="294">
        <v>9.17</v>
      </c>
      <c r="BW419" s="294">
        <v>0</v>
      </c>
    </row>
    <row r="420" spans="1:75" s="289" customFormat="1" ht="18.2" customHeight="1" x14ac:dyDescent="0.15">
      <c r="A420" s="298">
        <v>418</v>
      </c>
      <c r="B420" s="299" t="s">
        <v>305</v>
      </c>
      <c r="C420" s="299" t="s">
        <v>306</v>
      </c>
      <c r="D420" s="313">
        <v>45170</v>
      </c>
      <c r="E420" s="300" t="s">
        <v>1520</v>
      </c>
      <c r="F420" s="309">
        <v>106</v>
      </c>
      <c r="G420" s="309">
        <v>106</v>
      </c>
      <c r="H420" s="302">
        <v>0</v>
      </c>
      <c r="I420" s="302">
        <v>33127.449999999997</v>
      </c>
      <c r="J420" s="302">
        <v>0</v>
      </c>
      <c r="K420" s="302">
        <v>33127.449999999997</v>
      </c>
      <c r="L420" s="302">
        <v>0</v>
      </c>
      <c r="M420" s="302">
        <v>0</v>
      </c>
      <c r="N420" s="302">
        <v>0</v>
      </c>
      <c r="O420" s="302">
        <v>0</v>
      </c>
      <c r="P420" s="302">
        <v>0</v>
      </c>
      <c r="Q420" s="302">
        <v>0</v>
      </c>
      <c r="R420" s="302">
        <v>33127.449999999997</v>
      </c>
      <c r="S420" s="302">
        <v>17942.8</v>
      </c>
      <c r="T420" s="302">
        <v>0</v>
      </c>
      <c r="U420" s="302">
        <v>0</v>
      </c>
      <c r="V420" s="302">
        <v>0</v>
      </c>
      <c r="W420" s="302">
        <v>0</v>
      </c>
      <c r="X420" s="302">
        <v>0</v>
      </c>
      <c r="Y420" s="302">
        <v>0</v>
      </c>
      <c r="Z420" s="302">
        <v>17942.8</v>
      </c>
      <c r="AA420" s="302">
        <v>0</v>
      </c>
      <c r="AB420" s="302">
        <v>0</v>
      </c>
      <c r="AC420" s="302">
        <v>0</v>
      </c>
      <c r="AD420" s="302">
        <v>0</v>
      </c>
      <c r="AE420" s="302">
        <v>0</v>
      </c>
      <c r="AF420" s="302">
        <v>0</v>
      </c>
      <c r="AG420" s="302">
        <v>0</v>
      </c>
      <c r="AH420" s="302">
        <v>0</v>
      </c>
      <c r="AI420" s="302">
        <v>0</v>
      </c>
      <c r="AJ420" s="302">
        <v>0</v>
      </c>
      <c r="AK420" s="302">
        <v>0</v>
      </c>
      <c r="AL420" s="302">
        <v>0</v>
      </c>
      <c r="AM420" s="302">
        <v>0</v>
      </c>
      <c r="AN420" s="302">
        <v>0</v>
      </c>
      <c r="AO420" s="302">
        <v>0</v>
      </c>
      <c r="AP420" s="302">
        <v>0</v>
      </c>
      <c r="AQ420" s="302">
        <v>0</v>
      </c>
      <c r="AR420" s="302">
        <v>0</v>
      </c>
      <c r="AS420" s="302">
        <v>0</v>
      </c>
      <c r="AT420" s="295">
        <f t="shared" si="6"/>
        <v>0</v>
      </c>
      <c r="AU420" s="302">
        <v>33127.449999999997</v>
      </c>
      <c r="AV420" s="302">
        <v>17942.8</v>
      </c>
      <c r="AW420" s="303">
        <v>104</v>
      </c>
      <c r="AX420" s="303">
        <v>300</v>
      </c>
      <c r="AY420" s="302">
        <v>405878.22</v>
      </c>
      <c r="AZ420" s="302">
        <v>50850</v>
      </c>
      <c r="BA420" s="301">
        <v>46.036014000000002</v>
      </c>
      <c r="BB420" s="301">
        <v>29.991263559179899</v>
      </c>
      <c r="BC420" s="301">
        <v>10.59</v>
      </c>
      <c r="BD420" s="301"/>
      <c r="BE420" s="300" t="s">
        <v>4204</v>
      </c>
      <c r="BF420" s="298"/>
      <c r="BG420" s="300" t="s">
        <v>315</v>
      </c>
      <c r="BH420" s="300" t="s">
        <v>179</v>
      </c>
      <c r="BI420" s="300" t="s">
        <v>332</v>
      </c>
      <c r="BJ420" s="300" t="s">
        <v>4205</v>
      </c>
      <c r="BK420" s="299" t="s">
        <v>175</v>
      </c>
      <c r="BL420" s="301">
        <v>259424.24118519999</v>
      </c>
      <c r="BM420" s="299" t="s">
        <v>309</v>
      </c>
      <c r="BN420" s="301"/>
      <c r="BO420" s="304">
        <v>38765</v>
      </c>
      <c r="BP420" s="304">
        <v>47896</v>
      </c>
      <c r="BQ420" s="297" t="s">
        <v>937</v>
      </c>
      <c r="BR420" s="297" t="s">
        <v>4765</v>
      </c>
      <c r="BS420" s="297">
        <v>38765</v>
      </c>
      <c r="BT420" s="297">
        <v>47896</v>
      </c>
      <c r="BU420" s="301">
        <v>11238.12</v>
      </c>
      <c r="BV420" s="301">
        <v>0</v>
      </c>
      <c r="BW420" s="301">
        <v>0</v>
      </c>
    </row>
    <row r="421" spans="1:75" s="289" customFormat="1" ht="18.2" customHeight="1" x14ac:dyDescent="0.15">
      <c r="A421" s="291">
        <v>419</v>
      </c>
      <c r="B421" s="292" t="s">
        <v>305</v>
      </c>
      <c r="C421" s="292" t="s">
        <v>306</v>
      </c>
      <c r="D421" s="312">
        <v>45170</v>
      </c>
      <c r="E421" s="293" t="s">
        <v>1521</v>
      </c>
      <c r="F421" s="308">
        <v>134</v>
      </c>
      <c r="G421" s="308">
        <v>133</v>
      </c>
      <c r="H421" s="295">
        <v>15215.95</v>
      </c>
      <c r="I421" s="295">
        <v>34769.519999999997</v>
      </c>
      <c r="J421" s="295">
        <v>0</v>
      </c>
      <c r="K421" s="295">
        <v>49985.47</v>
      </c>
      <c r="L421" s="295">
        <v>445.22</v>
      </c>
      <c r="M421" s="295">
        <v>0</v>
      </c>
      <c r="N421" s="295">
        <v>0</v>
      </c>
      <c r="O421" s="295">
        <v>0</v>
      </c>
      <c r="P421" s="295">
        <v>0</v>
      </c>
      <c r="Q421" s="295">
        <v>0</v>
      </c>
      <c r="R421" s="295">
        <v>49985.47</v>
      </c>
      <c r="S421" s="295">
        <v>42139.6</v>
      </c>
      <c r="T421" s="295">
        <v>134.28</v>
      </c>
      <c r="U421" s="295">
        <v>0</v>
      </c>
      <c r="V421" s="295">
        <v>0</v>
      </c>
      <c r="W421" s="295">
        <v>0</v>
      </c>
      <c r="X421" s="295">
        <v>0</v>
      </c>
      <c r="Y421" s="295">
        <v>0</v>
      </c>
      <c r="Z421" s="295">
        <v>42273.88</v>
      </c>
      <c r="AA421" s="295">
        <v>0</v>
      </c>
      <c r="AB421" s="295">
        <v>0</v>
      </c>
      <c r="AC421" s="295">
        <v>0</v>
      </c>
      <c r="AD421" s="295">
        <v>0</v>
      </c>
      <c r="AE421" s="295">
        <v>0</v>
      </c>
      <c r="AF421" s="295">
        <v>0</v>
      </c>
      <c r="AG421" s="295">
        <v>0</v>
      </c>
      <c r="AH421" s="295">
        <v>0</v>
      </c>
      <c r="AI421" s="295">
        <v>0</v>
      </c>
      <c r="AJ421" s="295">
        <v>0</v>
      </c>
      <c r="AK421" s="295">
        <v>0</v>
      </c>
      <c r="AL421" s="295">
        <v>0</v>
      </c>
      <c r="AM421" s="295">
        <v>0</v>
      </c>
      <c r="AN421" s="295">
        <v>0</v>
      </c>
      <c r="AO421" s="295">
        <v>0</v>
      </c>
      <c r="AP421" s="295">
        <v>0</v>
      </c>
      <c r="AQ421" s="295">
        <v>0</v>
      </c>
      <c r="AR421" s="295">
        <v>0</v>
      </c>
      <c r="AS421" s="295">
        <v>0</v>
      </c>
      <c r="AT421" s="295">
        <f t="shared" si="6"/>
        <v>0</v>
      </c>
      <c r="AU421" s="295">
        <v>35214.74</v>
      </c>
      <c r="AV421" s="295">
        <v>42273.88</v>
      </c>
      <c r="AW421" s="296">
        <v>29</v>
      </c>
      <c r="AX421" s="296">
        <v>240</v>
      </c>
      <c r="AY421" s="295">
        <v>307998.51</v>
      </c>
      <c r="AZ421" s="295">
        <v>57694.36</v>
      </c>
      <c r="BA421" s="294">
        <v>68.831503999999995</v>
      </c>
      <c r="BB421" s="294">
        <v>59.634513291193102</v>
      </c>
      <c r="BC421" s="294">
        <v>10.59</v>
      </c>
      <c r="BD421" s="294"/>
      <c r="BE421" s="293" t="s">
        <v>4204</v>
      </c>
      <c r="BF421" s="291"/>
      <c r="BG421" s="293" t="s">
        <v>312</v>
      </c>
      <c r="BH421" s="293" t="s">
        <v>188</v>
      </c>
      <c r="BI421" s="293" t="s">
        <v>313</v>
      </c>
      <c r="BJ421" s="293" t="s">
        <v>4205</v>
      </c>
      <c r="BK421" s="292" t="s">
        <v>175</v>
      </c>
      <c r="BL421" s="294">
        <v>391441.01417511998</v>
      </c>
      <c r="BM421" s="292" t="s">
        <v>309</v>
      </c>
      <c r="BN421" s="294"/>
      <c r="BO421" s="297">
        <v>38765</v>
      </c>
      <c r="BP421" s="297">
        <v>46070</v>
      </c>
      <c r="BQ421" s="297" t="s">
        <v>948</v>
      </c>
      <c r="BR421" s="297" t="s">
        <v>4772</v>
      </c>
      <c r="BS421" s="297">
        <v>38765</v>
      </c>
      <c r="BT421" s="297">
        <v>46070</v>
      </c>
      <c r="BU421" s="294">
        <v>14887.98</v>
      </c>
      <c r="BV421" s="294">
        <v>12.1</v>
      </c>
      <c r="BW421" s="294">
        <v>0</v>
      </c>
    </row>
    <row r="422" spans="1:75" s="289" customFormat="1" ht="18.2" customHeight="1" x14ac:dyDescent="0.15">
      <c r="A422" s="298">
        <v>420</v>
      </c>
      <c r="B422" s="299" t="s">
        <v>305</v>
      </c>
      <c r="C422" s="299" t="s">
        <v>306</v>
      </c>
      <c r="D422" s="313">
        <v>45170</v>
      </c>
      <c r="E422" s="300" t="s">
        <v>1522</v>
      </c>
      <c r="F422" s="309">
        <v>0</v>
      </c>
      <c r="G422" s="309">
        <v>0</v>
      </c>
      <c r="H422" s="302">
        <v>9378.1299999999992</v>
      </c>
      <c r="I422" s="302">
        <v>0</v>
      </c>
      <c r="J422" s="302">
        <v>0</v>
      </c>
      <c r="K422" s="302">
        <v>9378.1299999999992</v>
      </c>
      <c r="L422" s="302">
        <v>68.73</v>
      </c>
      <c r="M422" s="302">
        <v>0</v>
      </c>
      <c r="N422" s="302">
        <v>0</v>
      </c>
      <c r="O422" s="302">
        <v>68.73</v>
      </c>
      <c r="P422" s="302">
        <v>0</v>
      </c>
      <c r="Q422" s="302">
        <v>0</v>
      </c>
      <c r="R422" s="302">
        <v>9309.4</v>
      </c>
      <c r="S422" s="302">
        <v>0</v>
      </c>
      <c r="T422" s="302">
        <v>82.76</v>
      </c>
      <c r="U422" s="302">
        <v>0</v>
      </c>
      <c r="V422" s="302">
        <v>0</v>
      </c>
      <c r="W422" s="302">
        <v>82.76</v>
      </c>
      <c r="X422" s="302">
        <v>0</v>
      </c>
      <c r="Y422" s="302">
        <v>0</v>
      </c>
      <c r="Z422" s="302">
        <v>0</v>
      </c>
      <c r="AA422" s="302">
        <v>3.32</v>
      </c>
      <c r="AB422" s="302">
        <v>0</v>
      </c>
      <c r="AC422" s="302">
        <v>0</v>
      </c>
      <c r="AD422" s="302">
        <v>0</v>
      </c>
      <c r="AE422" s="302">
        <v>0</v>
      </c>
      <c r="AF422" s="302">
        <v>-11.68</v>
      </c>
      <c r="AG422" s="302">
        <v>7.74</v>
      </c>
      <c r="AH422" s="302">
        <v>29.5</v>
      </c>
      <c r="AI422" s="302">
        <v>0</v>
      </c>
      <c r="AJ422" s="302">
        <v>0</v>
      </c>
      <c r="AK422" s="302">
        <v>0</v>
      </c>
      <c r="AL422" s="302">
        <v>0</v>
      </c>
      <c r="AM422" s="302">
        <v>0</v>
      </c>
      <c r="AN422" s="302">
        <v>0</v>
      </c>
      <c r="AO422" s="302">
        <v>0</v>
      </c>
      <c r="AP422" s="302">
        <v>17.98</v>
      </c>
      <c r="AQ422" s="302">
        <v>0</v>
      </c>
      <c r="AR422" s="302">
        <v>13.19</v>
      </c>
      <c r="AS422" s="302">
        <v>0</v>
      </c>
      <c r="AT422" s="295">
        <f t="shared" si="6"/>
        <v>185.16000000000003</v>
      </c>
      <c r="AU422" s="302">
        <v>0</v>
      </c>
      <c r="AV422" s="302">
        <v>0</v>
      </c>
      <c r="AW422" s="303">
        <v>89</v>
      </c>
      <c r="AX422" s="303">
        <v>300</v>
      </c>
      <c r="AY422" s="302">
        <v>308999.45</v>
      </c>
      <c r="AZ422" s="302">
        <v>15935.5</v>
      </c>
      <c r="BA422" s="301">
        <v>18.950056</v>
      </c>
      <c r="BB422" s="301">
        <v>11.070481084773</v>
      </c>
      <c r="BC422" s="301">
        <v>10.59</v>
      </c>
      <c r="BD422" s="301"/>
      <c r="BE422" s="300" t="s">
        <v>4204</v>
      </c>
      <c r="BF422" s="298"/>
      <c r="BG422" s="300" t="s">
        <v>312</v>
      </c>
      <c r="BH422" s="300" t="s">
        <v>189</v>
      </c>
      <c r="BI422" s="300" t="s">
        <v>323</v>
      </c>
      <c r="BJ422" s="300" t="s">
        <v>103</v>
      </c>
      <c r="BK422" s="299" t="s">
        <v>175</v>
      </c>
      <c r="BL422" s="301">
        <v>72902.805102400001</v>
      </c>
      <c r="BM422" s="299" t="s">
        <v>309</v>
      </c>
      <c r="BN422" s="301"/>
      <c r="BO422" s="304">
        <v>38765</v>
      </c>
      <c r="BP422" s="304">
        <v>47896</v>
      </c>
      <c r="BQ422" s="297" t="s">
        <v>939</v>
      </c>
      <c r="BR422" s="297" t="s">
        <v>4783</v>
      </c>
      <c r="BS422" s="297">
        <v>38765</v>
      </c>
      <c r="BT422" s="297">
        <v>47896</v>
      </c>
      <c r="BU422" s="301">
        <v>0</v>
      </c>
      <c r="BV422" s="301">
        <v>3.32</v>
      </c>
      <c r="BW422" s="301">
        <v>0</v>
      </c>
    </row>
    <row r="423" spans="1:75" s="289" customFormat="1" ht="18.2" customHeight="1" x14ac:dyDescent="0.15">
      <c r="A423" s="291">
        <v>421</v>
      </c>
      <c r="B423" s="292" t="s">
        <v>305</v>
      </c>
      <c r="C423" s="292" t="s">
        <v>306</v>
      </c>
      <c r="D423" s="312">
        <v>45170</v>
      </c>
      <c r="E423" s="293" t="s">
        <v>1523</v>
      </c>
      <c r="F423" s="308">
        <v>164</v>
      </c>
      <c r="G423" s="308">
        <v>163</v>
      </c>
      <c r="H423" s="295">
        <v>17366.07</v>
      </c>
      <c r="I423" s="295">
        <v>43839.95</v>
      </c>
      <c r="J423" s="295">
        <v>0</v>
      </c>
      <c r="K423" s="295">
        <v>61206.02</v>
      </c>
      <c r="L423" s="295">
        <v>508.25</v>
      </c>
      <c r="M423" s="295">
        <v>0</v>
      </c>
      <c r="N423" s="295">
        <v>0</v>
      </c>
      <c r="O423" s="295">
        <v>0</v>
      </c>
      <c r="P423" s="295">
        <v>0</v>
      </c>
      <c r="Q423" s="295">
        <v>0</v>
      </c>
      <c r="R423" s="295">
        <v>61206.02</v>
      </c>
      <c r="S423" s="295">
        <v>63986.19</v>
      </c>
      <c r="T423" s="295">
        <v>153.26</v>
      </c>
      <c r="U423" s="295">
        <v>0</v>
      </c>
      <c r="V423" s="295">
        <v>0</v>
      </c>
      <c r="W423" s="295">
        <v>0</v>
      </c>
      <c r="X423" s="295">
        <v>0</v>
      </c>
      <c r="Y423" s="295">
        <v>0</v>
      </c>
      <c r="Z423" s="295">
        <v>64139.45</v>
      </c>
      <c r="AA423" s="295">
        <v>0</v>
      </c>
      <c r="AB423" s="295">
        <v>0</v>
      </c>
      <c r="AC423" s="295">
        <v>0</v>
      </c>
      <c r="AD423" s="295">
        <v>0</v>
      </c>
      <c r="AE423" s="295">
        <v>0</v>
      </c>
      <c r="AF423" s="295">
        <v>0</v>
      </c>
      <c r="AG423" s="295">
        <v>0</v>
      </c>
      <c r="AH423" s="295">
        <v>0</v>
      </c>
      <c r="AI423" s="295">
        <v>0</v>
      </c>
      <c r="AJ423" s="295">
        <v>0</v>
      </c>
      <c r="AK423" s="295">
        <v>0</v>
      </c>
      <c r="AL423" s="295">
        <v>0</v>
      </c>
      <c r="AM423" s="295">
        <v>0</v>
      </c>
      <c r="AN423" s="295">
        <v>0</v>
      </c>
      <c r="AO423" s="295">
        <v>0</v>
      </c>
      <c r="AP423" s="295">
        <v>0</v>
      </c>
      <c r="AQ423" s="295">
        <v>0</v>
      </c>
      <c r="AR423" s="295">
        <v>0</v>
      </c>
      <c r="AS423" s="295">
        <v>0</v>
      </c>
      <c r="AT423" s="295">
        <f t="shared" si="6"/>
        <v>0</v>
      </c>
      <c r="AU423" s="295">
        <v>44348.2</v>
      </c>
      <c r="AV423" s="295">
        <v>64139.45</v>
      </c>
      <c r="AW423" s="296">
        <v>29</v>
      </c>
      <c r="AX423" s="296">
        <v>240</v>
      </c>
      <c r="AY423" s="295">
        <v>353002.38</v>
      </c>
      <c r="AZ423" s="295">
        <v>65858.66</v>
      </c>
      <c r="BA423" s="294">
        <v>68.554782000000003</v>
      </c>
      <c r="BB423" s="294">
        <v>63.711672211181302</v>
      </c>
      <c r="BC423" s="294">
        <v>10.59</v>
      </c>
      <c r="BD423" s="294"/>
      <c r="BE423" s="293" t="s">
        <v>4204</v>
      </c>
      <c r="BF423" s="291"/>
      <c r="BG423" s="293" t="s">
        <v>312</v>
      </c>
      <c r="BH423" s="293" t="s">
        <v>189</v>
      </c>
      <c r="BI423" s="293" t="s">
        <v>323</v>
      </c>
      <c r="BJ423" s="293" t="s">
        <v>4205</v>
      </c>
      <c r="BK423" s="292" t="s">
        <v>175</v>
      </c>
      <c r="BL423" s="294">
        <v>479310.21839792002</v>
      </c>
      <c r="BM423" s="292" t="s">
        <v>309</v>
      </c>
      <c r="BN423" s="294"/>
      <c r="BO423" s="297">
        <v>38765</v>
      </c>
      <c r="BP423" s="297">
        <v>46070</v>
      </c>
      <c r="BQ423" s="297" t="s">
        <v>931</v>
      </c>
      <c r="BR423" s="297" t="s">
        <v>4779</v>
      </c>
      <c r="BS423" s="297">
        <v>38765</v>
      </c>
      <c r="BT423" s="297">
        <v>46070</v>
      </c>
      <c r="BU423" s="294">
        <v>20968.48</v>
      </c>
      <c r="BV423" s="294">
        <v>13.81</v>
      </c>
      <c r="BW423" s="294">
        <v>0</v>
      </c>
    </row>
    <row r="424" spans="1:75" s="289" customFormat="1" ht="18.2" customHeight="1" x14ac:dyDescent="0.15">
      <c r="A424" s="298">
        <v>422</v>
      </c>
      <c r="B424" s="299" t="s">
        <v>305</v>
      </c>
      <c r="C424" s="299" t="s">
        <v>306</v>
      </c>
      <c r="D424" s="313">
        <v>45170</v>
      </c>
      <c r="E424" s="300" t="s">
        <v>1524</v>
      </c>
      <c r="F424" s="309">
        <v>169</v>
      </c>
      <c r="G424" s="309">
        <v>168</v>
      </c>
      <c r="H424" s="302">
        <v>32046.21</v>
      </c>
      <c r="I424" s="302">
        <v>20847.87</v>
      </c>
      <c r="J424" s="302">
        <v>0</v>
      </c>
      <c r="K424" s="302">
        <v>52894.080000000002</v>
      </c>
      <c r="L424" s="302">
        <v>238.48</v>
      </c>
      <c r="M424" s="302">
        <v>0</v>
      </c>
      <c r="N424" s="302">
        <v>0</v>
      </c>
      <c r="O424" s="302">
        <v>0</v>
      </c>
      <c r="P424" s="302">
        <v>0</v>
      </c>
      <c r="Q424" s="302">
        <v>0</v>
      </c>
      <c r="R424" s="302">
        <v>52894.080000000002</v>
      </c>
      <c r="S424" s="302">
        <v>66459.17</v>
      </c>
      <c r="T424" s="302">
        <v>282.81</v>
      </c>
      <c r="U424" s="302">
        <v>0</v>
      </c>
      <c r="V424" s="302">
        <v>0</v>
      </c>
      <c r="W424" s="302">
        <v>0</v>
      </c>
      <c r="X424" s="302">
        <v>0</v>
      </c>
      <c r="Y424" s="302">
        <v>0</v>
      </c>
      <c r="Z424" s="302">
        <v>66741.98</v>
      </c>
      <c r="AA424" s="302">
        <v>0</v>
      </c>
      <c r="AB424" s="302">
        <v>0</v>
      </c>
      <c r="AC424" s="302">
        <v>0</v>
      </c>
      <c r="AD424" s="302">
        <v>0</v>
      </c>
      <c r="AE424" s="302">
        <v>0</v>
      </c>
      <c r="AF424" s="302">
        <v>0</v>
      </c>
      <c r="AG424" s="302">
        <v>0</v>
      </c>
      <c r="AH424" s="302">
        <v>0</v>
      </c>
      <c r="AI424" s="302">
        <v>0</v>
      </c>
      <c r="AJ424" s="302">
        <v>0</v>
      </c>
      <c r="AK424" s="302">
        <v>0</v>
      </c>
      <c r="AL424" s="302">
        <v>0</v>
      </c>
      <c r="AM424" s="302">
        <v>0</v>
      </c>
      <c r="AN424" s="302">
        <v>0</v>
      </c>
      <c r="AO424" s="302">
        <v>0</v>
      </c>
      <c r="AP424" s="302">
        <v>0</v>
      </c>
      <c r="AQ424" s="302">
        <v>0</v>
      </c>
      <c r="AR424" s="302">
        <v>0</v>
      </c>
      <c r="AS424" s="302">
        <v>0</v>
      </c>
      <c r="AT424" s="295">
        <f t="shared" si="6"/>
        <v>0</v>
      </c>
      <c r="AU424" s="302">
        <v>21086.35</v>
      </c>
      <c r="AV424" s="302">
        <v>66741.98</v>
      </c>
      <c r="AW424" s="303">
        <v>89</v>
      </c>
      <c r="AX424" s="303">
        <v>300</v>
      </c>
      <c r="AY424" s="302">
        <v>374001.26</v>
      </c>
      <c r="AZ424" s="302">
        <v>54836.86</v>
      </c>
      <c r="BA424" s="301">
        <v>53.876829000000001</v>
      </c>
      <c r="BB424" s="301">
        <v>51.968061323575398</v>
      </c>
      <c r="BC424" s="301">
        <v>10.59</v>
      </c>
      <c r="BD424" s="301"/>
      <c r="BE424" s="300" t="s">
        <v>4204</v>
      </c>
      <c r="BF424" s="298"/>
      <c r="BG424" s="300" t="s">
        <v>312</v>
      </c>
      <c r="BH424" s="300" t="s">
        <v>199</v>
      </c>
      <c r="BI424" s="300" t="s">
        <v>357</v>
      </c>
      <c r="BJ424" s="300" t="s">
        <v>4205</v>
      </c>
      <c r="BK424" s="299" t="s">
        <v>175</v>
      </c>
      <c r="BL424" s="301">
        <v>414218.61831167998</v>
      </c>
      <c r="BM424" s="299" t="s">
        <v>309</v>
      </c>
      <c r="BN424" s="301"/>
      <c r="BO424" s="304">
        <v>38765</v>
      </c>
      <c r="BP424" s="304">
        <v>47896</v>
      </c>
      <c r="BQ424" s="297" t="s">
        <v>946</v>
      </c>
      <c r="BR424" s="297" t="s">
        <v>4775</v>
      </c>
      <c r="BS424" s="297">
        <v>38765</v>
      </c>
      <c r="BT424" s="297">
        <v>47896</v>
      </c>
      <c r="BU424" s="301">
        <v>18767.23</v>
      </c>
      <c r="BV424" s="301">
        <v>11.41</v>
      </c>
      <c r="BW424" s="301">
        <v>0</v>
      </c>
    </row>
    <row r="425" spans="1:75" s="289" customFormat="1" ht="18.2" customHeight="1" x14ac:dyDescent="0.15">
      <c r="A425" s="291">
        <v>423</v>
      </c>
      <c r="B425" s="292" t="s">
        <v>305</v>
      </c>
      <c r="C425" s="292" t="s">
        <v>306</v>
      </c>
      <c r="D425" s="312">
        <v>45170</v>
      </c>
      <c r="E425" s="293" t="s">
        <v>1525</v>
      </c>
      <c r="F425" s="308">
        <v>84</v>
      </c>
      <c r="G425" s="308">
        <v>84</v>
      </c>
      <c r="H425" s="295">
        <v>0</v>
      </c>
      <c r="I425" s="295">
        <v>14534.52</v>
      </c>
      <c r="J425" s="295">
        <v>0</v>
      </c>
      <c r="K425" s="295">
        <v>14534.52</v>
      </c>
      <c r="L425" s="295">
        <v>0</v>
      </c>
      <c r="M425" s="295">
        <v>0</v>
      </c>
      <c r="N425" s="295">
        <v>0</v>
      </c>
      <c r="O425" s="295">
        <v>0</v>
      </c>
      <c r="P425" s="295">
        <v>0</v>
      </c>
      <c r="Q425" s="295">
        <v>0</v>
      </c>
      <c r="R425" s="295">
        <v>14534.52</v>
      </c>
      <c r="S425" s="295">
        <v>6028.74</v>
      </c>
      <c r="T425" s="295">
        <v>0</v>
      </c>
      <c r="U425" s="295">
        <v>0</v>
      </c>
      <c r="V425" s="295">
        <v>0</v>
      </c>
      <c r="W425" s="295">
        <v>0</v>
      </c>
      <c r="X425" s="295">
        <v>0</v>
      </c>
      <c r="Y425" s="295">
        <v>0</v>
      </c>
      <c r="Z425" s="295">
        <v>6028.74</v>
      </c>
      <c r="AA425" s="295">
        <v>0</v>
      </c>
      <c r="AB425" s="295">
        <v>0</v>
      </c>
      <c r="AC425" s="295">
        <v>0</v>
      </c>
      <c r="AD425" s="295">
        <v>0</v>
      </c>
      <c r="AE425" s="295">
        <v>0</v>
      </c>
      <c r="AF425" s="295">
        <v>0</v>
      </c>
      <c r="AG425" s="295">
        <v>0</v>
      </c>
      <c r="AH425" s="295">
        <v>0</v>
      </c>
      <c r="AI425" s="295">
        <v>0</v>
      </c>
      <c r="AJ425" s="295">
        <v>0</v>
      </c>
      <c r="AK425" s="295">
        <v>0</v>
      </c>
      <c r="AL425" s="295">
        <v>0</v>
      </c>
      <c r="AM425" s="295">
        <v>0</v>
      </c>
      <c r="AN425" s="295">
        <v>0</v>
      </c>
      <c r="AO425" s="295">
        <v>0</v>
      </c>
      <c r="AP425" s="295">
        <v>0</v>
      </c>
      <c r="AQ425" s="295">
        <v>0</v>
      </c>
      <c r="AR425" s="295">
        <v>0</v>
      </c>
      <c r="AS425" s="295">
        <v>0</v>
      </c>
      <c r="AT425" s="295">
        <f t="shared" si="6"/>
        <v>0</v>
      </c>
      <c r="AU425" s="295">
        <v>14534.52</v>
      </c>
      <c r="AV425" s="295">
        <v>6028.74</v>
      </c>
      <c r="AW425" s="296">
        <v>0</v>
      </c>
      <c r="AX425" s="296">
        <v>180</v>
      </c>
      <c r="AY425" s="295">
        <v>198002.32</v>
      </c>
      <c r="AZ425" s="295">
        <v>22299.27</v>
      </c>
      <c r="BA425" s="294">
        <v>41.413663999999997</v>
      </c>
      <c r="BB425" s="294">
        <v>26.993158416454001</v>
      </c>
      <c r="BC425" s="294">
        <v>10.59</v>
      </c>
      <c r="BD425" s="294"/>
      <c r="BE425" s="293" t="s">
        <v>4204</v>
      </c>
      <c r="BF425" s="291"/>
      <c r="BG425" s="293" t="s">
        <v>344</v>
      </c>
      <c r="BH425" s="293" t="s">
        <v>213</v>
      </c>
      <c r="BI425" s="293" t="s">
        <v>345</v>
      </c>
      <c r="BJ425" s="293" t="s">
        <v>4205</v>
      </c>
      <c r="BK425" s="292" t="s">
        <v>175</v>
      </c>
      <c r="BL425" s="294">
        <v>113821.22143392</v>
      </c>
      <c r="BM425" s="292" t="s">
        <v>309</v>
      </c>
      <c r="BN425" s="294"/>
      <c r="BO425" s="297">
        <v>38771</v>
      </c>
      <c r="BP425" s="297">
        <v>44250</v>
      </c>
      <c r="BQ425" s="297" t="s">
        <v>946</v>
      </c>
      <c r="BR425" s="297" t="s">
        <v>4775</v>
      </c>
      <c r="BS425" s="297">
        <v>38771</v>
      </c>
      <c r="BT425" s="297">
        <v>44250</v>
      </c>
      <c r="BU425" s="294">
        <v>3751.6</v>
      </c>
      <c r="BV425" s="294">
        <v>0</v>
      </c>
      <c r="BW425" s="294">
        <v>0</v>
      </c>
    </row>
    <row r="426" spans="1:75" s="289" customFormat="1" ht="18.2" customHeight="1" x14ac:dyDescent="0.15">
      <c r="A426" s="298">
        <v>424</v>
      </c>
      <c r="B426" s="299" t="s">
        <v>305</v>
      </c>
      <c r="C426" s="299" t="s">
        <v>306</v>
      </c>
      <c r="D426" s="313">
        <v>45170</v>
      </c>
      <c r="E426" s="300" t="s">
        <v>1526</v>
      </c>
      <c r="F426" s="309">
        <v>145</v>
      </c>
      <c r="G426" s="309">
        <v>144</v>
      </c>
      <c r="H426" s="302">
        <v>9283.59</v>
      </c>
      <c r="I426" s="302">
        <v>5532.1</v>
      </c>
      <c r="J426" s="302">
        <v>0</v>
      </c>
      <c r="K426" s="302">
        <v>14815.69</v>
      </c>
      <c r="L426" s="302">
        <v>68.010000000000005</v>
      </c>
      <c r="M426" s="302">
        <v>0</v>
      </c>
      <c r="N426" s="302">
        <v>0</v>
      </c>
      <c r="O426" s="302">
        <v>0</v>
      </c>
      <c r="P426" s="302">
        <v>0</v>
      </c>
      <c r="Q426" s="302">
        <v>0</v>
      </c>
      <c r="R426" s="302">
        <v>14815.69</v>
      </c>
      <c r="S426" s="302">
        <v>16003.99</v>
      </c>
      <c r="T426" s="302">
        <v>81.93</v>
      </c>
      <c r="U426" s="302">
        <v>0</v>
      </c>
      <c r="V426" s="302">
        <v>0</v>
      </c>
      <c r="W426" s="302">
        <v>0</v>
      </c>
      <c r="X426" s="302">
        <v>0</v>
      </c>
      <c r="Y426" s="302">
        <v>0</v>
      </c>
      <c r="Z426" s="302">
        <v>16085.92</v>
      </c>
      <c r="AA426" s="302">
        <v>0</v>
      </c>
      <c r="AB426" s="302">
        <v>0</v>
      </c>
      <c r="AC426" s="302">
        <v>0</v>
      </c>
      <c r="AD426" s="302">
        <v>0</v>
      </c>
      <c r="AE426" s="302">
        <v>0</v>
      </c>
      <c r="AF426" s="302">
        <v>0</v>
      </c>
      <c r="AG426" s="302">
        <v>0</v>
      </c>
      <c r="AH426" s="302">
        <v>0</v>
      </c>
      <c r="AI426" s="302">
        <v>0</v>
      </c>
      <c r="AJ426" s="302">
        <v>0</v>
      </c>
      <c r="AK426" s="302">
        <v>0</v>
      </c>
      <c r="AL426" s="302">
        <v>0</v>
      </c>
      <c r="AM426" s="302">
        <v>0</v>
      </c>
      <c r="AN426" s="302">
        <v>0</v>
      </c>
      <c r="AO426" s="302">
        <v>0</v>
      </c>
      <c r="AP426" s="302">
        <v>0</v>
      </c>
      <c r="AQ426" s="302">
        <v>0</v>
      </c>
      <c r="AR426" s="302">
        <v>0</v>
      </c>
      <c r="AS426" s="302">
        <v>0</v>
      </c>
      <c r="AT426" s="295">
        <f t="shared" si="6"/>
        <v>0</v>
      </c>
      <c r="AU426" s="302">
        <v>5600.11</v>
      </c>
      <c r="AV426" s="302">
        <v>16085.92</v>
      </c>
      <c r="AW426" s="303">
        <v>89</v>
      </c>
      <c r="AX426" s="303">
        <v>300</v>
      </c>
      <c r="AY426" s="302">
        <v>198002.32</v>
      </c>
      <c r="AZ426" s="302">
        <v>15772.65</v>
      </c>
      <c r="BA426" s="301">
        <v>29.292583</v>
      </c>
      <c r="BB426" s="301">
        <v>27.5153400999369</v>
      </c>
      <c r="BC426" s="301">
        <v>10.59</v>
      </c>
      <c r="BD426" s="301"/>
      <c r="BE426" s="300" t="s">
        <v>4204</v>
      </c>
      <c r="BF426" s="298"/>
      <c r="BG426" s="300" t="s">
        <v>344</v>
      </c>
      <c r="BH426" s="300" t="s">
        <v>213</v>
      </c>
      <c r="BI426" s="300" t="s">
        <v>345</v>
      </c>
      <c r="BJ426" s="300" t="s">
        <v>4205</v>
      </c>
      <c r="BK426" s="299" t="s">
        <v>175</v>
      </c>
      <c r="BL426" s="301">
        <v>116023.09069624</v>
      </c>
      <c r="BM426" s="299" t="s">
        <v>309</v>
      </c>
      <c r="BN426" s="301"/>
      <c r="BO426" s="304">
        <v>38771</v>
      </c>
      <c r="BP426" s="304">
        <v>47902</v>
      </c>
      <c r="BQ426" s="297" t="s">
        <v>931</v>
      </c>
      <c r="BR426" s="297" t="s">
        <v>4779</v>
      </c>
      <c r="BS426" s="297">
        <v>38771</v>
      </c>
      <c r="BT426" s="297">
        <v>47902</v>
      </c>
      <c r="BU426" s="301">
        <v>5153.63</v>
      </c>
      <c r="BV426" s="301">
        <v>3.28</v>
      </c>
      <c r="BW426" s="301">
        <v>0</v>
      </c>
    </row>
    <row r="427" spans="1:75" s="289" customFormat="1" ht="18.2" customHeight="1" x14ac:dyDescent="0.15">
      <c r="A427" s="291">
        <v>425</v>
      </c>
      <c r="B427" s="292" t="s">
        <v>305</v>
      </c>
      <c r="C427" s="292" t="s">
        <v>306</v>
      </c>
      <c r="D427" s="312">
        <v>45170</v>
      </c>
      <c r="E427" s="293" t="s">
        <v>1527</v>
      </c>
      <c r="F427" s="308">
        <v>163</v>
      </c>
      <c r="G427" s="308">
        <v>162</v>
      </c>
      <c r="H427" s="295">
        <v>5698.41</v>
      </c>
      <c r="I427" s="295">
        <v>14351.22</v>
      </c>
      <c r="J427" s="295">
        <v>0</v>
      </c>
      <c r="K427" s="295">
        <v>20049.63</v>
      </c>
      <c r="L427" s="295">
        <v>166.84</v>
      </c>
      <c r="M427" s="295">
        <v>0</v>
      </c>
      <c r="N427" s="295">
        <v>0</v>
      </c>
      <c r="O427" s="295">
        <v>0</v>
      </c>
      <c r="P427" s="295">
        <v>0</v>
      </c>
      <c r="Q427" s="295">
        <v>0</v>
      </c>
      <c r="R427" s="295">
        <v>20049.63</v>
      </c>
      <c r="S427" s="295">
        <v>20823.84</v>
      </c>
      <c r="T427" s="295">
        <v>50.29</v>
      </c>
      <c r="U427" s="295">
        <v>0</v>
      </c>
      <c r="V427" s="295">
        <v>0</v>
      </c>
      <c r="W427" s="295">
        <v>0</v>
      </c>
      <c r="X427" s="295">
        <v>0</v>
      </c>
      <c r="Y427" s="295">
        <v>0</v>
      </c>
      <c r="Z427" s="295">
        <v>20874.13</v>
      </c>
      <c r="AA427" s="295">
        <v>0</v>
      </c>
      <c r="AB427" s="295">
        <v>0</v>
      </c>
      <c r="AC427" s="295">
        <v>0</v>
      </c>
      <c r="AD427" s="295">
        <v>0</v>
      </c>
      <c r="AE427" s="295">
        <v>0</v>
      </c>
      <c r="AF427" s="295">
        <v>0</v>
      </c>
      <c r="AG427" s="295">
        <v>0</v>
      </c>
      <c r="AH427" s="295">
        <v>0</v>
      </c>
      <c r="AI427" s="295">
        <v>0</v>
      </c>
      <c r="AJ427" s="295">
        <v>0</v>
      </c>
      <c r="AK427" s="295">
        <v>0</v>
      </c>
      <c r="AL427" s="295">
        <v>0</v>
      </c>
      <c r="AM427" s="295">
        <v>0</v>
      </c>
      <c r="AN427" s="295">
        <v>0</v>
      </c>
      <c r="AO427" s="295">
        <v>0</v>
      </c>
      <c r="AP427" s="295">
        <v>0</v>
      </c>
      <c r="AQ427" s="295">
        <v>0</v>
      </c>
      <c r="AR427" s="295">
        <v>0</v>
      </c>
      <c r="AS427" s="295">
        <v>0</v>
      </c>
      <c r="AT427" s="295">
        <f t="shared" si="6"/>
        <v>0</v>
      </c>
      <c r="AU427" s="295">
        <v>14518.06</v>
      </c>
      <c r="AV427" s="295">
        <v>20874.13</v>
      </c>
      <c r="AW427" s="296">
        <v>29</v>
      </c>
      <c r="AX427" s="296">
        <v>240</v>
      </c>
      <c r="AY427" s="295">
        <v>254500.73</v>
      </c>
      <c r="AZ427" s="295">
        <v>21616.75</v>
      </c>
      <c r="BA427" s="294">
        <v>31.237627</v>
      </c>
      <c r="BB427" s="294">
        <v>28.973035420588701</v>
      </c>
      <c r="BC427" s="294">
        <v>10.59</v>
      </c>
      <c r="BD427" s="294"/>
      <c r="BE427" s="293" t="s">
        <v>4204</v>
      </c>
      <c r="BF427" s="291"/>
      <c r="BG427" s="293" t="s">
        <v>312</v>
      </c>
      <c r="BH427" s="293" t="s">
        <v>188</v>
      </c>
      <c r="BI427" s="293" t="s">
        <v>313</v>
      </c>
      <c r="BJ427" s="293" t="s">
        <v>4205</v>
      </c>
      <c r="BK427" s="292" t="s">
        <v>175</v>
      </c>
      <c r="BL427" s="294">
        <v>157010.57729448</v>
      </c>
      <c r="BM427" s="292" t="s">
        <v>309</v>
      </c>
      <c r="BN427" s="294"/>
      <c r="BO427" s="297">
        <v>38772</v>
      </c>
      <c r="BP427" s="297">
        <v>46077</v>
      </c>
      <c r="BQ427" s="297" t="s">
        <v>956</v>
      </c>
      <c r="BR427" s="297" t="s">
        <v>4794</v>
      </c>
      <c r="BS427" s="297">
        <v>38772</v>
      </c>
      <c r="BT427" s="297">
        <v>46077</v>
      </c>
      <c r="BU427" s="294">
        <v>7747.17</v>
      </c>
      <c r="BV427" s="294">
        <v>4.53</v>
      </c>
      <c r="BW427" s="294">
        <v>0</v>
      </c>
    </row>
    <row r="428" spans="1:75" s="289" customFormat="1" ht="18.2" customHeight="1" x14ac:dyDescent="0.15">
      <c r="A428" s="298">
        <v>426</v>
      </c>
      <c r="B428" s="299" t="s">
        <v>305</v>
      </c>
      <c r="C428" s="299" t="s">
        <v>306</v>
      </c>
      <c r="D428" s="313">
        <v>45170</v>
      </c>
      <c r="E428" s="300" t="s">
        <v>1528</v>
      </c>
      <c r="F428" s="309">
        <v>166</v>
      </c>
      <c r="G428" s="309">
        <v>165</v>
      </c>
      <c r="H428" s="302">
        <v>29100.080000000002</v>
      </c>
      <c r="I428" s="302">
        <v>18480.830000000002</v>
      </c>
      <c r="J428" s="302">
        <v>0</v>
      </c>
      <c r="K428" s="302">
        <v>47580.91</v>
      </c>
      <c r="L428" s="302">
        <v>213.09</v>
      </c>
      <c r="M428" s="302">
        <v>0</v>
      </c>
      <c r="N428" s="302">
        <v>0</v>
      </c>
      <c r="O428" s="302">
        <v>0</v>
      </c>
      <c r="P428" s="302">
        <v>0</v>
      </c>
      <c r="Q428" s="302">
        <v>0</v>
      </c>
      <c r="R428" s="302">
        <v>47580.91</v>
      </c>
      <c r="S428" s="302">
        <v>59052.66</v>
      </c>
      <c r="T428" s="302">
        <v>256.81</v>
      </c>
      <c r="U428" s="302">
        <v>0</v>
      </c>
      <c r="V428" s="302">
        <v>0</v>
      </c>
      <c r="W428" s="302">
        <v>0</v>
      </c>
      <c r="X428" s="302">
        <v>0</v>
      </c>
      <c r="Y428" s="302">
        <v>0</v>
      </c>
      <c r="Z428" s="302">
        <v>59309.47</v>
      </c>
      <c r="AA428" s="302">
        <v>0</v>
      </c>
      <c r="AB428" s="302">
        <v>0</v>
      </c>
      <c r="AC428" s="302">
        <v>0</v>
      </c>
      <c r="AD428" s="302">
        <v>0</v>
      </c>
      <c r="AE428" s="302">
        <v>0</v>
      </c>
      <c r="AF428" s="302">
        <v>0</v>
      </c>
      <c r="AG428" s="302">
        <v>0</v>
      </c>
      <c r="AH428" s="302">
        <v>0</v>
      </c>
      <c r="AI428" s="302">
        <v>0</v>
      </c>
      <c r="AJ428" s="302">
        <v>0</v>
      </c>
      <c r="AK428" s="302">
        <v>0</v>
      </c>
      <c r="AL428" s="302">
        <v>0</v>
      </c>
      <c r="AM428" s="302">
        <v>0</v>
      </c>
      <c r="AN428" s="302">
        <v>0</v>
      </c>
      <c r="AO428" s="302">
        <v>0</v>
      </c>
      <c r="AP428" s="302">
        <v>0</v>
      </c>
      <c r="AQ428" s="302">
        <v>0</v>
      </c>
      <c r="AR428" s="302">
        <v>0</v>
      </c>
      <c r="AS428" s="302">
        <v>0</v>
      </c>
      <c r="AT428" s="295">
        <f t="shared" si="6"/>
        <v>0</v>
      </c>
      <c r="AU428" s="302">
        <v>18693.919999999998</v>
      </c>
      <c r="AV428" s="302">
        <v>59309.47</v>
      </c>
      <c r="AW428" s="303">
        <v>89</v>
      </c>
      <c r="AX428" s="303">
        <v>300</v>
      </c>
      <c r="AY428" s="302">
        <v>365000.62</v>
      </c>
      <c r="AZ428" s="302">
        <v>49431.13</v>
      </c>
      <c r="BA428" s="301">
        <v>49.806221000000001</v>
      </c>
      <c r="BB428" s="301">
        <v>47.941961246710498</v>
      </c>
      <c r="BC428" s="301">
        <v>10.59</v>
      </c>
      <c r="BD428" s="301"/>
      <c r="BE428" s="300" t="s">
        <v>4204</v>
      </c>
      <c r="BF428" s="298"/>
      <c r="BG428" s="300" t="s">
        <v>312</v>
      </c>
      <c r="BH428" s="300" t="s">
        <v>230</v>
      </c>
      <c r="BI428" s="300" t="s">
        <v>322</v>
      </c>
      <c r="BJ428" s="300" t="s">
        <v>4205</v>
      </c>
      <c r="BK428" s="299" t="s">
        <v>175</v>
      </c>
      <c r="BL428" s="301">
        <v>372610.67397736001</v>
      </c>
      <c r="BM428" s="299" t="s">
        <v>309</v>
      </c>
      <c r="BN428" s="301"/>
      <c r="BO428" s="304">
        <v>38772</v>
      </c>
      <c r="BP428" s="304">
        <v>47903</v>
      </c>
      <c r="BQ428" s="297" t="s">
        <v>955</v>
      </c>
      <c r="BR428" s="297" t="s">
        <v>4778</v>
      </c>
      <c r="BS428" s="297">
        <v>38772</v>
      </c>
      <c r="BT428" s="297">
        <v>47903</v>
      </c>
      <c r="BU428" s="301">
        <v>16878.48</v>
      </c>
      <c r="BV428" s="301">
        <v>10.29</v>
      </c>
      <c r="BW428" s="301">
        <v>0</v>
      </c>
    </row>
    <row r="429" spans="1:75" s="289" customFormat="1" ht="18.2" customHeight="1" x14ac:dyDescent="0.15">
      <c r="A429" s="291">
        <v>427</v>
      </c>
      <c r="B429" s="292" t="s">
        <v>305</v>
      </c>
      <c r="C429" s="292" t="s">
        <v>306</v>
      </c>
      <c r="D429" s="312">
        <v>45170</v>
      </c>
      <c r="E429" s="293" t="s">
        <v>1529</v>
      </c>
      <c r="F429" s="308">
        <v>105</v>
      </c>
      <c r="G429" s="308">
        <v>104</v>
      </c>
      <c r="H429" s="295">
        <v>8577.07</v>
      </c>
      <c r="I429" s="295">
        <v>4266.43</v>
      </c>
      <c r="J429" s="295">
        <v>0</v>
      </c>
      <c r="K429" s="295">
        <v>12843.5</v>
      </c>
      <c r="L429" s="295">
        <v>62.86</v>
      </c>
      <c r="M429" s="295">
        <v>0</v>
      </c>
      <c r="N429" s="295">
        <v>0</v>
      </c>
      <c r="O429" s="295">
        <v>0</v>
      </c>
      <c r="P429" s="295">
        <v>0</v>
      </c>
      <c r="Q429" s="295">
        <v>0</v>
      </c>
      <c r="R429" s="295">
        <v>12843.5</v>
      </c>
      <c r="S429" s="295">
        <v>10142.77</v>
      </c>
      <c r="T429" s="295">
        <v>75.69</v>
      </c>
      <c r="U429" s="295">
        <v>0</v>
      </c>
      <c r="V429" s="295">
        <v>0</v>
      </c>
      <c r="W429" s="295">
        <v>0</v>
      </c>
      <c r="X429" s="295">
        <v>0</v>
      </c>
      <c r="Y429" s="295">
        <v>0</v>
      </c>
      <c r="Z429" s="295">
        <v>10218.459999999999</v>
      </c>
      <c r="AA429" s="295">
        <v>0</v>
      </c>
      <c r="AB429" s="295">
        <v>0</v>
      </c>
      <c r="AC429" s="295">
        <v>0</v>
      </c>
      <c r="AD429" s="295">
        <v>0</v>
      </c>
      <c r="AE429" s="295">
        <v>0</v>
      </c>
      <c r="AF429" s="295">
        <v>0</v>
      </c>
      <c r="AG429" s="295">
        <v>0</v>
      </c>
      <c r="AH429" s="295">
        <v>0</v>
      </c>
      <c r="AI429" s="295">
        <v>0</v>
      </c>
      <c r="AJ429" s="295">
        <v>0</v>
      </c>
      <c r="AK429" s="295">
        <v>0</v>
      </c>
      <c r="AL429" s="295">
        <v>0</v>
      </c>
      <c r="AM429" s="295">
        <v>0</v>
      </c>
      <c r="AN429" s="295">
        <v>0</v>
      </c>
      <c r="AO429" s="295">
        <v>0</v>
      </c>
      <c r="AP429" s="295">
        <v>0</v>
      </c>
      <c r="AQ429" s="295">
        <v>0</v>
      </c>
      <c r="AR429" s="295">
        <v>0</v>
      </c>
      <c r="AS429" s="295">
        <v>0</v>
      </c>
      <c r="AT429" s="295">
        <f t="shared" si="6"/>
        <v>0</v>
      </c>
      <c r="AU429" s="295">
        <v>4329.29</v>
      </c>
      <c r="AV429" s="295">
        <v>10218.459999999999</v>
      </c>
      <c r="AW429" s="296">
        <v>89</v>
      </c>
      <c r="AX429" s="296">
        <v>300</v>
      </c>
      <c r="AY429" s="295">
        <v>213997.08</v>
      </c>
      <c r="AZ429" s="295">
        <v>14574.31</v>
      </c>
      <c r="BA429" s="294">
        <v>25.047063000000001</v>
      </c>
      <c r="BB429" s="294">
        <v>22.0725340438415</v>
      </c>
      <c r="BC429" s="294">
        <v>10.59</v>
      </c>
      <c r="BD429" s="294"/>
      <c r="BE429" s="293" t="s">
        <v>4204</v>
      </c>
      <c r="BF429" s="291"/>
      <c r="BG429" s="293" t="s">
        <v>310</v>
      </c>
      <c r="BH429" s="293" t="s">
        <v>184</v>
      </c>
      <c r="BI429" s="293" t="s">
        <v>395</v>
      </c>
      <c r="BJ429" s="293" t="s">
        <v>4205</v>
      </c>
      <c r="BK429" s="292" t="s">
        <v>175</v>
      </c>
      <c r="BL429" s="294">
        <v>100578.681476</v>
      </c>
      <c r="BM429" s="292" t="s">
        <v>309</v>
      </c>
      <c r="BN429" s="294"/>
      <c r="BO429" s="297">
        <v>38772</v>
      </c>
      <c r="BP429" s="297">
        <v>47903</v>
      </c>
      <c r="BQ429" s="297" t="s">
        <v>4260</v>
      </c>
      <c r="BR429" s="297" t="s">
        <v>4782</v>
      </c>
      <c r="BS429" s="297">
        <v>38772</v>
      </c>
      <c r="BT429" s="297">
        <v>47903</v>
      </c>
      <c r="BU429" s="294">
        <v>3602.55</v>
      </c>
      <c r="BV429" s="294">
        <v>3.03</v>
      </c>
      <c r="BW429" s="294">
        <v>0</v>
      </c>
    </row>
    <row r="430" spans="1:75" s="289" customFormat="1" ht="18.2" customHeight="1" x14ac:dyDescent="0.15">
      <c r="A430" s="298">
        <v>428</v>
      </c>
      <c r="B430" s="299" t="s">
        <v>305</v>
      </c>
      <c r="C430" s="299" t="s">
        <v>306</v>
      </c>
      <c r="D430" s="313">
        <v>45170</v>
      </c>
      <c r="E430" s="300" t="s">
        <v>1530</v>
      </c>
      <c r="F430" s="309">
        <v>149</v>
      </c>
      <c r="G430" s="309">
        <v>148</v>
      </c>
      <c r="H430" s="302">
        <v>11314.63</v>
      </c>
      <c r="I430" s="302">
        <v>6834.5</v>
      </c>
      <c r="J430" s="302">
        <v>0</v>
      </c>
      <c r="K430" s="302">
        <v>18149.13</v>
      </c>
      <c r="L430" s="302">
        <v>82.9</v>
      </c>
      <c r="M430" s="302">
        <v>0</v>
      </c>
      <c r="N430" s="302">
        <v>0</v>
      </c>
      <c r="O430" s="302">
        <v>0</v>
      </c>
      <c r="P430" s="302">
        <v>0</v>
      </c>
      <c r="Q430" s="302">
        <v>0</v>
      </c>
      <c r="R430" s="302">
        <v>18149.13</v>
      </c>
      <c r="S430" s="302">
        <v>20212.5</v>
      </c>
      <c r="T430" s="302">
        <v>99.85</v>
      </c>
      <c r="U430" s="302">
        <v>0</v>
      </c>
      <c r="V430" s="302">
        <v>0</v>
      </c>
      <c r="W430" s="302">
        <v>0</v>
      </c>
      <c r="X430" s="302">
        <v>0</v>
      </c>
      <c r="Y430" s="302">
        <v>0</v>
      </c>
      <c r="Z430" s="302">
        <v>20312.349999999999</v>
      </c>
      <c r="AA430" s="302">
        <v>0</v>
      </c>
      <c r="AB430" s="302">
        <v>0</v>
      </c>
      <c r="AC430" s="302">
        <v>0</v>
      </c>
      <c r="AD430" s="302">
        <v>0</v>
      </c>
      <c r="AE430" s="302">
        <v>0</v>
      </c>
      <c r="AF430" s="302">
        <v>0</v>
      </c>
      <c r="AG430" s="302">
        <v>0</v>
      </c>
      <c r="AH430" s="302">
        <v>0</v>
      </c>
      <c r="AI430" s="302">
        <v>0</v>
      </c>
      <c r="AJ430" s="302">
        <v>0</v>
      </c>
      <c r="AK430" s="302">
        <v>0</v>
      </c>
      <c r="AL430" s="302">
        <v>0</v>
      </c>
      <c r="AM430" s="302">
        <v>0</v>
      </c>
      <c r="AN430" s="302">
        <v>0</v>
      </c>
      <c r="AO430" s="302">
        <v>0</v>
      </c>
      <c r="AP430" s="302">
        <v>0</v>
      </c>
      <c r="AQ430" s="302">
        <v>0</v>
      </c>
      <c r="AR430" s="302">
        <v>0</v>
      </c>
      <c r="AS430" s="302">
        <v>0</v>
      </c>
      <c r="AT430" s="295">
        <f t="shared" si="6"/>
        <v>0</v>
      </c>
      <c r="AU430" s="302">
        <v>6917.4</v>
      </c>
      <c r="AV430" s="302">
        <v>20312.349999999999</v>
      </c>
      <c r="AW430" s="303">
        <v>89</v>
      </c>
      <c r="AX430" s="303">
        <v>300</v>
      </c>
      <c r="AY430" s="302">
        <v>315899.98</v>
      </c>
      <c r="AZ430" s="302">
        <v>19223.96</v>
      </c>
      <c r="BA430" s="301">
        <v>22.380507000000001</v>
      </c>
      <c r="BB430" s="301">
        <v>21.129191436567201</v>
      </c>
      <c r="BC430" s="301">
        <v>10.59</v>
      </c>
      <c r="BD430" s="301"/>
      <c r="BE430" s="300" t="s">
        <v>4204</v>
      </c>
      <c r="BF430" s="298"/>
      <c r="BG430" s="300" t="s">
        <v>312</v>
      </c>
      <c r="BH430" s="300" t="s">
        <v>188</v>
      </c>
      <c r="BI430" s="300" t="s">
        <v>313</v>
      </c>
      <c r="BJ430" s="300" t="s">
        <v>4205</v>
      </c>
      <c r="BK430" s="299" t="s">
        <v>175</v>
      </c>
      <c r="BL430" s="301">
        <v>142127.57934647999</v>
      </c>
      <c r="BM430" s="299" t="s">
        <v>309</v>
      </c>
      <c r="BN430" s="301"/>
      <c r="BO430" s="304">
        <v>38772</v>
      </c>
      <c r="BP430" s="304">
        <v>47903</v>
      </c>
      <c r="BQ430" s="297" t="s">
        <v>941</v>
      </c>
      <c r="BR430" s="297" t="s">
        <v>4791</v>
      </c>
      <c r="BS430" s="297">
        <v>38772</v>
      </c>
      <c r="BT430" s="297">
        <v>47903</v>
      </c>
      <c r="BU430" s="301">
        <v>6943.58</v>
      </c>
      <c r="BV430" s="301">
        <v>4</v>
      </c>
      <c r="BW430" s="301">
        <v>0</v>
      </c>
    </row>
    <row r="431" spans="1:75" s="289" customFormat="1" ht="18.2" customHeight="1" x14ac:dyDescent="0.15">
      <c r="A431" s="291">
        <v>429</v>
      </c>
      <c r="B431" s="292" t="s">
        <v>305</v>
      </c>
      <c r="C431" s="292" t="s">
        <v>306</v>
      </c>
      <c r="D431" s="312">
        <v>45170</v>
      </c>
      <c r="E431" s="293" t="s">
        <v>1531</v>
      </c>
      <c r="F431" s="308">
        <v>154</v>
      </c>
      <c r="G431" s="308">
        <v>153</v>
      </c>
      <c r="H431" s="295">
        <v>22925.06</v>
      </c>
      <c r="I431" s="295">
        <v>14060.68</v>
      </c>
      <c r="J431" s="295">
        <v>0</v>
      </c>
      <c r="K431" s="295">
        <v>36985.74</v>
      </c>
      <c r="L431" s="295">
        <v>167.85</v>
      </c>
      <c r="M431" s="295">
        <v>0</v>
      </c>
      <c r="N431" s="295">
        <v>0</v>
      </c>
      <c r="O431" s="295">
        <v>0</v>
      </c>
      <c r="P431" s="295">
        <v>0</v>
      </c>
      <c r="Q431" s="295">
        <v>0</v>
      </c>
      <c r="R431" s="295">
        <v>36985.74</v>
      </c>
      <c r="S431" s="295">
        <v>42573.79</v>
      </c>
      <c r="T431" s="295">
        <v>202.31</v>
      </c>
      <c r="U431" s="295">
        <v>0</v>
      </c>
      <c r="V431" s="295">
        <v>0</v>
      </c>
      <c r="W431" s="295">
        <v>0</v>
      </c>
      <c r="X431" s="295">
        <v>0</v>
      </c>
      <c r="Y431" s="295">
        <v>0</v>
      </c>
      <c r="Z431" s="295">
        <v>42776.1</v>
      </c>
      <c r="AA431" s="295">
        <v>0</v>
      </c>
      <c r="AB431" s="295">
        <v>0</v>
      </c>
      <c r="AC431" s="295">
        <v>0</v>
      </c>
      <c r="AD431" s="295">
        <v>0</v>
      </c>
      <c r="AE431" s="295">
        <v>0</v>
      </c>
      <c r="AF431" s="295">
        <v>0</v>
      </c>
      <c r="AG431" s="295">
        <v>0</v>
      </c>
      <c r="AH431" s="295">
        <v>0</v>
      </c>
      <c r="AI431" s="295">
        <v>0</v>
      </c>
      <c r="AJ431" s="295">
        <v>0</v>
      </c>
      <c r="AK431" s="295">
        <v>0</v>
      </c>
      <c r="AL431" s="295">
        <v>0</v>
      </c>
      <c r="AM431" s="295">
        <v>0</v>
      </c>
      <c r="AN431" s="295">
        <v>0</v>
      </c>
      <c r="AO431" s="295">
        <v>0</v>
      </c>
      <c r="AP431" s="295">
        <v>0</v>
      </c>
      <c r="AQ431" s="295">
        <v>0</v>
      </c>
      <c r="AR431" s="295">
        <v>0</v>
      </c>
      <c r="AS431" s="295">
        <v>0</v>
      </c>
      <c r="AT431" s="295">
        <f t="shared" si="6"/>
        <v>0</v>
      </c>
      <c r="AU431" s="295">
        <v>14228.53</v>
      </c>
      <c r="AV431" s="295">
        <v>42776.1</v>
      </c>
      <c r="AW431" s="296">
        <v>89</v>
      </c>
      <c r="AX431" s="296">
        <v>300</v>
      </c>
      <c r="AY431" s="295">
        <v>350001.43</v>
      </c>
      <c r="AZ431" s="295">
        <v>38939.31</v>
      </c>
      <c r="BA431" s="294">
        <v>40.92783</v>
      </c>
      <c r="BB431" s="294">
        <v>38.874496726937402</v>
      </c>
      <c r="BC431" s="294">
        <v>10.59</v>
      </c>
      <c r="BD431" s="294"/>
      <c r="BE431" s="293" t="s">
        <v>4204</v>
      </c>
      <c r="BF431" s="291"/>
      <c r="BG431" s="293" t="s">
        <v>333</v>
      </c>
      <c r="BH431" s="293" t="s">
        <v>193</v>
      </c>
      <c r="BI431" s="293" t="s">
        <v>339</v>
      </c>
      <c r="BJ431" s="293" t="s">
        <v>4205</v>
      </c>
      <c r="BK431" s="292" t="s">
        <v>175</v>
      </c>
      <c r="BL431" s="294">
        <v>289638.88057103998</v>
      </c>
      <c r="BM431" s="292" t="s">
        <v>309</v>
      </c>
      <c r="BN431" s="294"/>
      <c r="BO431" s="297">
        <v>38776</v>
      </c>
      <c r="BP431" s="297">
        <v>47907</v>
      </c>
      <c r="BQ431" s="297" t="s">
        <v>944</v>
      </c>
      <c r="BR431" s="297" t="s">
        <v>4781</v>
      </c>
      <c r="BS431" s="297">
        <v>38776</v>
      </c>
      <c r="BT431" s="297">
        <v>47907</v>
      </c>
      <c r="BU431" s="294">
        <v>12742.19</v>
      </c>
      <c r="BV431" s="294">
        <v>8.1</v>
      </c>
      <c r="BW431" s="294">
        <v>0</v>
      </c>
    </row>
    <row r="432" spans="1:75" s="289" customFormat="1" ht="18.2" customHeight="1" x14ac:dyDescent="0.15">
      <c r="A432" s="298">
        <v>430</v>
      </c>
      <c r="B432" s="299" t="s">
        <v>305</v>
      </c>
      <c r="C432" s="299" t="s">
        <v>306</v>
      </c>
      <c r="D432" s="313">
        <v>45170</v>
      </c>
      <c r="E432" s="300" t="s">
        <v>1532</v>
      </c>
      <c r="F432" s="309">
        <v>141</v>
      </c>
      <c r="G432" s="309">
        <v>140</v>
      </c>
      <c r="H432" s="302">
        <v>16453.400000000001</v>
      </c>
      <c r="I432" s="302">
        <v>9666.7099999999991</v>
      </c>
      <c r="J432" s="302">
        <v>0</v>
      </c>
      <c r="K432" s="302">
        <v>26120.11</v>
      </c>
      <c r="L432" s="302">
        <v>120.54</v>
      </c>
      <c r="M432" s="302">
        <v>0</v>
      </c>
      <c r="N432" s="302">
        <v>0</v>
      </c>
      <c r="O432" s="302">
        <v>0</v>
      </c>
      <c r="P432" s="302">
        <v>0</v>
      </c>
      <c r="Q432" s="302">
        <v>0</v>
      </c>
      <c r="R432" s="302">
        <v>26120.11</v>
      </c>
      <c r="S432" s="302">
        <v>27474.29</v>
      </c>
      <c r="T432" s="302">
        <v>145.19999999999999</v>
      </c>
      <c r="U432" s="302">
        <v>0</v>
      </c>
      <c r="V432" s="302">
        <v>0</v>
      </c>
      <c r="W432" s="302">
        <v>0</v>
      </c>
      <c r="X432" s="302">
        <v>0</v>
      </c>
      <c r="Y432" s="302">
        <v>0</v>
      </c>
      <c r="Z432" s="302">
        <v>27619.49</v>
      </c>
      <c r="AA432" s="302">
        <v>0</v>
      </c>
      <c r="AB432" s="302">
        <v>0</v>
      </c>
      <c r="AC432" s="302">
        <v>0</v>
      </c>
      <c r="AD432" s="302">
        <v>0</v>
      </c>
      <c r="AE432" s="302">
        <v>0</v>
      </c>
      <c r="AF432" s="302">
        <v>0</v>
      </c>
      <c r="AG432" s="302">
        <v>0</v>
      </c>
      <c r="AH432" s="302">
        <v>0</v>
      </c>
      <c r="AI432" s="302">
        <v>0</v>
      </c>
      <c r="AJ432" s="302">
        <v>0</v>
      </c>
      <c r="AK432" s="302">
        <v>0</v>
      </c>
      <c r="AL432" s="302">
        <v>0</v>
      </c>
      <c r="AM432" s="302">
        <v>0</v>
      </c>
      <c r="AN432" s="302">
        <v>0</v>
      </c>
      <c r="AO432" s="302">
        <v>0</v>
      </c>
      <c r="AP432" s="302">
        <v>0</v>
      </c>
      <c r="AQ432" s="302">
        <v>0</v>
      </c>
      <c r="AR432" s="302">
        <v>0</v>
      </c>
      <c r="AS432" s="302">
        <v>0</v>
      </c>
      <c r="AT432" s="295">
        <f t="shared" si="6"/>
        <v>0</v>
      </c>
      <c r="AU432" s="302">
        <v>9787.25</v>
      </c>
      <c r="AV432" s="302">
        <v>27619.49</v>
      </c>
      <c r="AW432" s="303">
        <v>89</v>
      </c>
      <c r="AX432" s="303">
        <v>300</v>
      </c>
      <c r="AY432" s="302">
        <v>301200.23</v>
      </c>
      <c r="AZ432" s="302">
        <v>27953.98</v>
      </c>
      <c r="BA432" s="301">
        <v>34.141973999999998</v>
      </c>
      <c r="BB432" s="301">
        <v>31.902151911718502</v>
      </c>
      <c r="BC432" s="301">
        <v>10.59</v>
      </c>
      <c r="BD432" s="301"/>
      <c r="BE432" s="300" t="s">
        <v>4204</v>
      </c>
      <c r="BF432" s="298"/>
      <c r="BG432" s="300" t="s">
        <v>315</v>
      </c>
      <c r="BH432" s="300" t="s">
        <v>192</v>
      </c>
      <c r="BI432" s="300" t="s">
        <v>367</v>
      </c>
      <c r="BJ432" s="300" t="s">
        <v>4205</v>
      </c>
      <c r="BK432" s="299" t="s">
        <v>175</v>
      </c>
      <c r="BL432" s="301">
        <v>204549.08894056</v>
      </c>
      <c r="BM432" s="299" t="s">
        <v>309</v>
      </c>
      <c r="BN432" s="301"/>
      <c r="BO432" s="304">
        <v>38776</v>
      </c>
      <c r="BP432" s="304">
        <v>47907</v>
      </c>
      <c r="BQ432" s="297" t="s">
        <v>961</v>
      </c>
      <c r="BR432" s="297" t="s">
        <v>4773</v>
      </c>
      <c r="BS432" s="297">
        <v>38776</v>
      </c>
      <c r="BT432" s="297">
        <v>47907</v>
      </c>
      <c r="BU432" s="301">
        <v>8598.7099999999991</v>
      </c>
      <c r="BV432" s="301">
        <v>5.82</v>
      </c>
      <c r="BW432" s="301">
        <v>0</v>
      </c>
    </row>
    <row r="433" spans="1:75" s="289" customFormat="1" ht="18.2" customHeight="1" x14ac:dyDescent="0.15">
      <c r="A433" s="291">
        <v>431</v>
      </c>
      <c r="B433" s="292" t="s">
        <v>305</v>
      </c>
      <c r="C433" s="292" t="s">
        <v>306</v>
      </c>
      <c r="D433" s="312">
        <v>45170</v>
      </c>
      <c r="E433" s="293" t="s">
        <v>1533</v>
      </c>
      <c r="F433" s="308">
        <v>3</v>
      </c>
      <c r="G433" s="308">
        <v>2</v>
      </c>
      <c r="H433" s="295">
        <v>18504.05</v>
      </c>
      <c r="I433" s="295">
        <v>1004.19</v>
      </c>
      <c r="J433" s="295">
        <v>0</v>
      </c>
      <c r="K433" s="295">
        <v>19508.240000000002</v>
      </c>
      <c r="L433" s="295">
        <v>508.75</v>
      </c>
      <c r="M433" s="295">
        <v>0</v>
      </c>
      <c r="N433" s="295">
        <v>0</v>
      </c>
      <c r="O433" s="295">
        <v>0</v>
      </c>
      <c r="P433" s="295">
        <v>0</v>
      </c>
      <c r="Q433" s="295">
        <v>0</v>
      </c>
      <c r="R433" s="295">
        <v>19508.240000000002</v>
      </c>
      <c r="S433" s="295">
        <v>339.91</v>
      </c>
      <c r="T433" s="295">
        <v>163.30000000000001</v>
      </c>
      <c r="U433" s="295">
        <v>0</v>
      </c>
      <c r="V433" s="295">
        <v>0</v>
      </c>
      <c r="W433" s="295">
        <v>0</v>
      </c>
      <c r="X433" s="295">
        <v>0</v>
      </c>
      <c r="Y433" s="295">
        <v>0</v>
      </c>
      <c r="Z433" s="295">
        <v>503.21</v>
      </c>
      <c r="AA433" s="295">
        <v>0</v>
      </c>
      <c r="AB433" s="295">
        <v>0</v>
      </c>
      <c r="AC433" s="295">
        <v>0</v>
      </c>
      <c r="AD433" s="295">
        <v>0</v>
      </c>
      <c r="AE433" s="295">
        <v>0</v>
      </c>
      <c r="AF433" s="295">
        <v>0</v>
      </c>
      <c r="AG433" s="295">
        <v>0</v>
      </c>
      <c r="AH433" s="295">
        <v>0</v>
      </c>
      <c r="AI433" s="295">
        <v>0</v>
      </c>
      <c r="AJ433" s="295">
        <v>0</v>
      </c>
      <c r="AK433" s="295">
        <v>0</v>
      </c>
      <c r="AL433" s="295">
        <v>0</v>
      </c>
      <c r="AM433" s="295">
        <v>0</v>
      </c>
      <c r="AN433" s="295">
        <v>0</v>
      </c>
      <c r="AO433" s="295">
        <v>0</v>
      </c>
      <c r="AP433" s="295">
        <v>0</v>
      </c>
      <c r="AQ433" s="295">
        <v>0</v>
      </c>
      <c r="AR433" s="295">
        <v>0</v>
      </c>
      <c r="AS433" s="295">
        <v>0</v>
      </c>
      <c r="AT433" s="295">
        <f t="shared" si="6"/>
        <v>0</v>
      </c>
      <c r="AU433" s="295">
        <v>1512.94</v>
      </c>
      <c r="AV433" s="295">
        <v>503.21</v>
      </c>
      <c r="AW433" s="296">
        <v>89</v>
      </c>
      <c r="AX433" s="296">
        <v>300</v>
      </c>
      <c r="AY433" s="295">
        <v>374001.43</v>
      </c>
      <c r="AZ433" s="295">
        <v>70696.3</v>
      </c>
      <c r="BA433" s="294">
        <v>69.518449000000004</v>
      </c>
      <c r="BB433" s="294">
        <v>19.1832187472295</v>
      </c>
      <c r="BC433" s="294">
        <v>10.59</v>
      </c>
      <c r="BD433" s="294"/>
      <c r="BE433" s="293" t="s">
        <v>4204</v>
      </c>
      <c r="BF433" s="291"/>
      <c r="BG433" s="293" t="s">
        <v>312</v>
      </c>
      <c r="BH433" s="293" t="s">
        <v>199</v>
      </c>
      <c r="BI433" s="293" t="s">
        <v>357</v>
      </c>
      <c r="BJ433" s="293" t="s">
        <v>177</v>
      </c>
      <c r="BK433" s="292" t="s">
        <v>175</v>
      </c>
      <c r="BL433" s="294">
        <v>152770.90023104</v>
      </c>
      <c r="BM433" s="292" t="s">
        <v>309</v>
      </c>
      <c r="BN433" s="294"/>
      <c r="BO433" s="297">
        <v>38772</v>
      </c>
      <c r="BP433" s="297">
        <v>47903</v>
      </c>
      <c r="BQ433" s="297" t="s">
        <v>929</v>
      </c>
      <c r="BR433" s="297" t="s">
        <v>4777</v>
      </c>
      <c r="BS433" s="297">
        <v>38772</v>
      </c>
      <c r="BT433" s="297">
        <v>47903</v>
      </c>
      <c r="BU433" s="294">
        <v>298.64999999999998</v>
      </c>
      <c r="BV433" s="294">
        <v>14.71</v>
      </c>
      <c r="BW433" s="294">
        <v>0</v>
      </c>
    </row>
    <row r="434" spans="1:75" s="289" customFormat="1" ht="18.2" customHeight="1" x14ac:dyDescent="0.15">
      <c r="A434" s="298">
        <v>432</v>
      </c>
      <c r="B434" s="299" t="s">
        <v>305</v>
      </c>
      <c r="C434" s="299" t="s">
        <v>306</v>
      </c>
      <c r="D434" s="313">
        <v>45170</v>
      </c>
      <c r="E434" s="300" t="s">
        <v>1534</v>
      </c>
      <c r="F434" s="309">
        <v>102</v>
      </c>
      <c r="G434" s="309">
        <v>101</v>
      </c>
      <c r="H434" s="302">
        <v>11953.98</v>
      </c>
      <c r="I434" s="302">
        <v>5742.56</v>
      </c>
      <c r="J434" s="302">
        <v>0</v>
      </c>
      <c r="K434" s="302">
        <v>17696.54</v>
      </c>
      <c r="L434" s="302">
        <v>86.15</v>
      </c>
      <c r="M434" s="302">
        <v>0</v>
      </c>
      <c r="N434" s="302">
        <v>0</v>
      </c>
      <c r="O434" s="302">
        <v>0</v>
      </c>
      <c r="P434" s="302">
        <v>0</v>
      </c>
      <c r="Q434" s="302">
        <v>0</v>
      </c>
      <c r="R434" s="302">
        <v>17696.54</v>
      </c>
      <c r="S434" s="302">
        <v>13557.17</v>
      </c>
      <c r="T434" s="302">
        <v>105.49</v>
      </c>
      <c r="U434" s="302">
        <v>0</v>
      </c>
      <c r="V434" s="302">
        <v>0</v>
      </c>
      <c r="W434" s="302">
        <v>0</v>
      </c>
      <c r="X434" s="302">
        <v>0</v>
      </c>
      <c r="Y434" s="302">
        <v>0</v>
      </c>
      <c r="Z434" s="302">
        <v>13662.66</v>
      </c>
      <c r="AA434" s="302">
        <v>0</v>
      </c>
      <c r="AB434" s="302">
        <v>0</v>
      </c>
      <c r="AC434" s="302">
        <v>0</v>
      </c>
      <c r="AD434" s="302">
        <v>0</v>
      </c>
      <c r="AE434" s="302">
        <v>0</v>
      </c>
      <c r="AF434" s="302">
        <v>0</v>
      </c>
      <c r="AG434" s="302">
        <v>0</v>
      </c>
      <c r="AH434" s="302">
        <v>0</v>
      </c>
      <c r="AI434" s="302">
        <v>0</v>
      </c>
      <c r="AJ434" s="302">
        <v>0</v>
      </c>
      <c r="AK434" s="302">
        <v>0</v>
      </c>
      <c r="AL434" s="302">
        <v>0</v>
      </c>
      <c r="AM434" s="302">
        <v>0</v>
      </c>
      <c r="AN434" s="302">
        <v>0</v>
      </c>
      <c r="AO434" s="302">
        <v>0</v>
      </c>
      <c r="AP434" s="302">
        <v>0</v>
      </c>
      <c r="AQ434" s="302">
        <v>0</v>
      </c>
      <c r="AR434" s="302">
        <v>0</v>
      </c>
      <c r="AS434" s="302">
        <v>0</v>
      </c>
      <c r="AT434" s="295">
        <f t="shared" si="6"/>
        <v>0</v>
      </c>
      <c r="AU434" s="302">
        <v>5828.71</v>
      </c>
      <c r="AV434" s="302">
        <v>13662.66</v>
      </c>
      <c r="AW434" s="303">
        <v>90</v>
      </c>
      <c r="AX434" s="303">
        <v>300</v>
      </c>
      <c r="AY434" s="302">
        <v>224999.34</v>
      </c>
      <c r="AZ434" s="302">
        <v>20159.560000000001</v>
      </c>
      <c r="BA434" s="301">
        <v>32.964534999999998</v>
      </c>
      <c r="BB434" s="301">
        <v>28.937050819010899</v>
      </c>
      <c r="BC434" s="301">
        <v>10.59</v>
      </c>
      <c r="BD434" s="301"/>
      <c r="BE434" s="300" t="s">
        <v>4204</v>
      </c>
      <c r="BF434" s="298"/>
      <c r="BG434" s="300" t="s">
        <v>310</v>
      </c>
      <c r="BH434" s="300" t="s">
        <v>184</v>
      </c>
      <c r="BI434" s="300" t="s">
        <v>374</v>
      </c>
      <c r="BJ434" s="300" t="s">
        <v>4205</v>
      </c>
      <c r="BK434" s="299" t="s">
        <v>175</v>
      </c>
      <c r="BL434" s="301">
        <v>138583.30360784</v>
      </c>
      <c r="BM434" s="299" t="s">
        <v>309</v>
      </c>
      <c r="BN434" s="301"/>
      <c r="BO434" s="304">
        <v>38778</v>
      </c>
      <c r="BP434" s="304">
        <v>47909</v>
      </c>
      <c r="BQ434" s="297" t="s">
        <v>931</v>
      </c>
      <c r="BR434" s="297" t="s">
        <v>4779</v>
      </c>
      <c r="BS434" s="297">
        <v>38778</v>
      </c>
      <c r="BT434" s="297">
        <v>47909</v>
      </c>
      <c r="BU434" s="301">
        <v>4504.6000000000004</v>
      </c>
      <c r="BV434" s="301">
        <v>4.1900000000000004</v>
      </c>
      <c r="BW434" s="301">
        <v>0</v>
      </c>
    </row>
    <row r="435" spans="1:75" s="289" customFormat="1" ht="18.2" customHeight="1" x14ac:dyDescent="0.15">
      <c r="A435" s="291">
        <v>433</v>
      </c>
      <c r="B435" s="292" t="s">
        <v>305</v>
      </c>
      <c r="C435" s="292" t="s">
        <v>306</v>
      </c>
      <c r="D435" s="312">
        <v>45170</v>
      </c>
      <c r="E435" s="293" t="s">
        <v>1535</v>
      </c>
      <c r="F435" s="308">
        <v>111</v>
      </c>
      <c r="G435" s="308">
        <v>110</v>
      </c>
      <c r="H435" s="295">
        <v>20635.45</v>
      </c>
      <c r="I435" s="295">
        <v>10437.27</v>
      </c>
      <c r="J435" s="295">
        <v>0</v>
      </c>
      <c r="K435" s="295">
        <v>31072.720000000001</v>
      </c>
      <c r="L435" s="295">
        <v>148.66</v>
      </c>
      <c r="M435" s="295">
        <v>0</v>
      </c>
      <c r="N435" s="295">
        <v>0</v>
      </c>
      <c r="O435" s="295">
        <v>0</v>
      </c>
      <c r="P435" s="295">
        <v>0</v>
      </c>
      <c r="Q435" s="295">
        <v>0</v>
      </c>
      <c r="R435" s="295">
        <v>31072.720000000001</v>
      </c>
      <c r="S435" s="295">
        <v>25816.16</v>
      </c>
      <c r="T435" s="295">
        <v>182.11</v>
      </c>
      <c r="U435" s="295">
        <v>0</v>
      </c>
      <c r="V435" s="295">
        <v>0</v>
      </c>
      <c r="W435" s="295">
        <v>0</v>
      </c>
      <c r="X435" s="295">
        <v>0</v>
      </c>
      <c r="Y435" s="295">
        <v>0</v>
      </c>
      <c r="Z435" s="295">
        <v>25998.27</v>
      </c>
      <c r="AA435" s="295">
        <v>0</v>
      </c>
      <c r="AB435" s="295">
        <v>0</v>
      </c>
      <c r="AC435" s="295">
        <v>0</v>
      </c>
      <c r="AD435" s="295">
        <v>0</v>
      </c>
      <c r="AE435" s="295">
        <v>0</v>
      </c>
      <c r="AF435" s="295">
        <v>0</v>
      </c>
      <c r="AG435" s="295">
        <v>0</v>
      </c>
      <c r="AH435" s="295">
        <v>0</v>
      </c>
      <c r="AI435" s="295">
        <v>0</v>
      </c>
      <c r="AJ435" s="295">
        <v>0</v>
      </c>
      <c r="AK435" s="295">
        <v>0</v>
      </c>
      <c r="AL435" s="295">
        <v>0</v>
      </c>
      <c r="AM435" s="295">
        <v>0</v>
      </c>
      <c r="AN435" s="295">
        <v>0</v>
      </c>
      <c r="AO435" s="295">
        <v>0</v>
      </c>
      <c r="AP435" s="295">
        <v>0</v>
      </c>
      <c r="AQ435" s="295">
        <v>0</v>
      </c>
      <c r="AR435" s="295">
        <v>0</v>
      </c>
      <c r="AS435" s="295">
        <v>0</v>
      </c>
      <c r="AT435" s="295">
        <f t="shared" si="6"/>
        <v>0</v>
      </c>
      <c r="AU435" s="295">
        <v>10585.93</v>
      </c>
      <c r="AV435" s="295">
        <v>25998.27</v>
      </c>
      <c r="AW435" s="296">
        <v>90</v>
      </c>
      <c r="AX435" s="296">
        <v>300</v>
      </c>
      <c r="AY435" s="295">
        <v>305002.02</v>
      </c>
      <c r="AZ435" s="295">
        <v>34795.82</v>
      </c>
      <c r="BA435" s="294">
        <v>41.973143999999998</v>
      </c>
      <c r="BB435" s="294">
        <v>37.482081210665001</v>
      </c>
      <c r="BC435" s="294">
        <v>10.59</v>
      </c>
      <c r="BD435" s="294"/>
      <c r="BE435" s="293" t="s">
        <v>4204</v>
      </c>
      <c r="BF435" s="291"/>
      <c r="BG435" s="293" t="s">
        <v>315</v>
      </c>
      <c r="BH435" s="293" t="s">
        <v>192</v>
      </c>
      <c r="BI435" s="293" t="s">
        <v>367</v>
      </c>
      <c r="BJ435" s="293" t="s">
        <v>4205</v>
      </c>
      <c r="BK435" s="292" t="s">
        <v>175</v>
      </c>
      <c r="BL435" s="294">
        <v>243333.45330112</v>
      </c>
      <c r="BM435" s="292" t="s">
        <v>309</v>
      </c>
      <c r="BN435" s="294"/>
      <c r="BO435" s="297">
        <v>38778</v>
      </c>
      <c r="BP435" s="297">
        <v>47909</v>
      </c>
      <c r="BQ435" s="297" t="s">
        <v>959</v>
      </c>
      <c r="BR435" s="297" t="s">
        <v>4784</v>
      </c>
      <c r="BS435" s="297">
        <v>38778</v>
      </c>
      <c r="BT435" s="297">
        <v>47909</v>
      </c>
      <c r="BU435" s="294">
        <v>8098.2</v>
      </c>
      <c r="BV435" s="294">
        <v>7.24</v>
      </c>
      <c r="BW435" s="294">
        <v>0</v>
      </c>
    </row>
    <row r="436" spans="1:75" s="289" customFormat="1" ht="18.2" customHeight="1" x14ac:dyDescent="0.15">
      <c r="A436" s="298">
        <v>434</v>
      </c>
      <c r="B436" s="299" t="s">
        <v>305</v>
      </c>
      <c r="C436" s="299" t="s">
        <v>306</v>
      </c>
      <c r="D436" s="313">
        <v>45170</v>
      </c>
      <c r="E436" s="300" t="s">
        <v>1536</v>
      </c>
      <c r="F436" s="309">
        <v>0</v>
      </c>
      <c r="G436" s="309">
        <v>0</v>
      </c>
      <c r="H436" s="302">
        <v>5451.32</v>
      </c>
      <c r="I436" s="302">
        <v>0</v>
      </c>
      <c r="J436" s="302">
        <v>0</v>
      </c>
      <c r="K436" s="302">
        <v>5451.32</v>
      </c>
      <c r="L436" s="302">
        <v>171.51</v>
      </c>
      <c r="M436" s="302">
        <v>0</v>
      </c>
      <c r="N436" s="302">
        <v>0</v>
      </c>
      <c r="O436" s="302">
        <v>171.51</v>
      </c>
      <c r="P436" s="302">
        <v>0</v>
      </c>
      <c r="Q436" s="302">
        <v>0</v>
      </c>
      <c r="R436" s="302">
        <v>5279.81</v>
      </c>
      <c r="S436" s="302">
        <v>0</v>
      </c>
      <c r="T436" s="302">
        <v>48.11</v>
      </c>
      <c r="U436" s="302">
        <v>0</v>
      </c>
      <c r="V436" s="302">
        <v>0</v>
      </c>
      <c r="W436" s="302">
        <v>48.11</v>
      </c>
      <c r="X436" s="302">
        <v>0</v>
      </c>
      <c r="Y436" s="302">
        <v>0</v>
      </c>
      <c r="Z436" s="302">
        <v>0</v>
      </c>
      <c r="AA436" s="302">
        <v>4.8</v>
      </c>
      <c r="AB436" s="302">
        <v>0</v>
      </c>
      <c r="AC436" s="302">
        <v>0</v>
      </c>
      <c r="AD436" s="302">
        <v>0</v>
      </c>
      <c r="AE436" s="302">
        <v>0</v>
      </c>
      <c r="AF436" s="302">
        <v>-14.91</v>
      </c>
      <c r="AG436" s="302">
        <v>11.22</v>
      </c>
      <c r="AH436" s="302">
        <v>38.18</v>
      </c>
      <c r="AI436" s="302">
        <v>0</v>
      </c>
      <c r="AJ436" s="302">
        <v>0</v>
      </c>
      <c r="AK436" s="302">
        <v>0</v>
      </c>
      <c r="AL436" s="302">
        <v>0</v>
      </c>
      <c r="AM436" s="302">
        <v>0</v>
      </c>
      <c r="AN436" s="302">
        <v>0</v>
      </c>
      <c r="AO436" s="302">
        <v>0</v>
      </c>
      <c r="AP436" s="302">
        <v>1.5</v>
      </c>
      <c r="AQ436" s="302">
        <v>0</v>
      </c>
      <c r="AR436" s="302">
        <v>5.01</v>
      </c>
      <c r="AS436" s="302">
        <v>0</v>
      </c>
      <c r="AT436" s="295">
        <f t="shared" si="6"/>
        <v>255.39999999999998</v>
      </c>
      <c r="AU436" s="302">
        <v>0</v>
      </c>
      <c r="AV436" s="302">
        <v>0</v>
      </c>
      <c r="AW436" s="303">
        <v>90</v>
      </c>
      <c r="AX436" s="303">
        <v>300</v>
      </c>
      <c r="AY436" s="302">
        <v>335000.68</v>
      </c>
      <c r="AZ436" s="302">
        <v>23103.18</v>
      </c>
      <c r="BA436" s="301">
        <v>25.373080999999999</v>
      </c>
      <c r="BB436" s="301">
        <v>5.7985544325331002</v>
      </c>
      <c r="BC436" s="301">
        <v>10.59</v>
      </c>
      <c r="BD436" s="301"/>
      <c r="BE436" s="300" t="s">
        <v>4204</v>
      </c>
      <c r="BF436" s="298"/>
      <c r="BG436" s="300" t="s">
        <v>315</v>
      </c>
      <c r="BH436" s="300" t="s">
        <v>179</v>
      </c>
      <c r="BI436" s="300" t="s">
        <v>363</v>
      </c>
      <c r="BJ436" s="300" t="s">
        <v>103</v>
      </c>
      <c r="BK436" s="299" t="s">
        <v>175</v>
      </c>
      <c r="BL436" s="301">
        <v>41346.698971760001</v>
      </c>
      <c r="BM436" s="299" t="s">
        <v>309</v>
      </c>
      <c r="BN436" s="301"/>
      <c r="BO436" s="304">
        <v>38778</v>
      </c>
      <c r="BP436" s="304">
        <v>47909</v>
      </c>
      <c r="BQ436" s="297" t="s">
        <v>939</v>
      </c>
      <c r="BR436" s="297" t="s">
        <v>4783</v>
      </c>
      <c r="BS436" s="297">
        <v>38778</v>
      </c>
      <c r="BT436" s="297">
        <v>47909</v>
      </c>
      <c r="BU436" s="301">
        <v>0</v>
      </c>
      <c r="BV436" s="301">
        <v>4.8</v>
      </c>
      <c r="BW436" s="301">
        <v>0</v>
      </c>
    </row>
    <row r="437" spans="1:75" s="289" customFormat="1" ht="18.2" customHeight="1" x14ac:dyDescent="0.15">
      <c r="A437" s="291">
        <v>435</v>
      </c>
      <c r="B437" s="292" t="s">
        <v>305</v>
      </c>
      <c r="C437" s="292" t="s">
        <v>306</v>
      </c>
      <c r="D437" s="312">
        <v>45170</v>
      </c>
      <c r="E437" s="293" t="s">
        <v>1537</v>
      </c>
      <c r="F437" s="308">
        <v>0</v>
      </c>
      <c r="G437" s="308">
        <v>0</v>
      </c>
      <c r="H437" s="295">
        <v>32553.38</v>
      </c>
      <c r="I437" s="295">
        <v>0</v>
      </c>
      <c r="J437" s="295">
        <v>0</v>
      </c>
      <c r="K437" s="295">
        <v>32553.38</v>
      </c>
      <c r="L437" s="295">
        <v>234.62</v>
      </c>
      <c r="M437" s="295">
        <v>0</v>
      </c>
      <c r="N437" s="295">
        <v>0</v>
      </c>
      <c r="O437" s="295">
        <v>234.62</v>
      </c>
      <c r="P437" s="295">
        <v>0</v>
      </c>
      <c r="Q437" s="295">
        <v>0</v>
      </c>
      <c r="R437" s="295">
        <v>32318.76</v>
      </c>
      <c r="S437" s="295">
        <v>0</v>
      </c>
      <c r="T437" s="295">
        <v>287.27999999999997</v>
      </c>
      <c r="U437" s="295">
        <v>0</v>
      </c>
      <c r="V437" s="295">
        <v>0</v>
      </c>
      <c r="W437" s="295">
        <v>287.27999999999997</v>
      </c>
      <c r="X437" s="295">
        <v>0</v>
      </c>
      <c r="Y437" s="295">
        <v>0</v>
      </c>
      <c r="Z437" s="295">
        <v>0</v>
      </c>
      <c r="AA437" s="295">
        <v>11.42</v>
      </c>
      <c r="AB437" s="295">
        <v>0</v>
      </c>
      <c r="AC437" s="295">
        <v>0</v>
      </c>
      <c r="AD437" s="295">
        <v>0</v>
      </c>
      <c r="AE437" s="295">
        <v>0</v>
      </c>
      <c r="AF437" s="295">
        <v>-27.58</v>
      </c>
      <c r="AG437" s="295">
        <v>26.67</v>
      </c>
      <c r="AH437" s="295">
        <v>71.28</v>
      </c>
      <c r="AI437" s="295">
        <v>0</v>
      </c>
      <c r="AJ437" s="295">
        <v>0</v>
      </c>
      <c r="AK437" s="295">
        <v>0</v>
      </c>
      <c r="AL437" s="295">
        <v>0</v>
      </c>
      <c r="AM437" s="295">
        <v>0</v>
      </c>
      <c r="AN437" s="295">
        <v>0</v>
      </c>
      <c r="AO437" s="295">
        <v>0</v>
      </c>
      <c r="AP437" s="295">
        <v>0.11</v>
      </c>
      <c r="AQ437" s="295">
        <v>0</v>
      </c>
      <c r="AR437" s="295">
        <v>0.06</v>
      </c>
      <c r="AS437" s="295">
        <v>0</v>
      </c>
      <c r="AT437" s="295">
        <f t="shared" si="6"/>
        <v>603.74</v>
      </c>
      <c r="AU437" s="295">
        <v>0</v>
      </c>
      <c r="AV437" s="295">
        <v>0</v>
      </c>
      <c r="AW437" s="296">
        <v>90</v>
      </c>
      <c r="AX437" s="296">
        <v>300</v>
      </c>
      <c r="AY437" s="295">
        <v>312199.78000000003</v>
      </c>
      <c r="AZ437" s="295">
        <v>54901.08</v>
      </c>
      <c r="BA437" s="294">
        <v>64.702163999999996</v>
      </c>
      <c r="BB437" s="294">
        <v>38.0883893321705</v>
      </c>
      <c r="BC437" s="294">
        <v>10.59</v>
      </c>
      <c r="BD437" s="294"/>
      <c r="BE437" s="293" t="s">
        <v>4204</v>
      </c>
      <c r="BF437" s="291"/>
      <c r="BG437" s="293" t="s">
        <v>312</v>
      </c>
      <c r="BH437" s="293" t="s">
        <v>188</v>
      </c>
      <c r="BI437" s="293" t="s">
        <v>313</v>
      </c>
      <c r="BJ437" s="293" t="s">
        <v>103</v>
      </c>
      <c r="BK437" s="292" t="s">
        <v>175</v>
      </c>
      <c r="BL437" s="294">
        <v>253091.31216095999</v>
      </c>
      <c r="BM437" s="292" t="s">
        <v>309</v>
      </c>
      <c r="BN437" s="294"/>
      <c r="BO437" s="297">
        <v>38779</v>
      </c>
      <c r="BP437" s="297">
        <v>47910</v>
      </c>
      <c r="BQ437" s="297" t="s">
        <v>929</v>
      </c>
      <c r="BR437" s="297" t="s">
        <v>4777</v>
      </c>
      <c r="BS437" s="297">
        <v>38779</v>
      </c>
      <c r="BT437" s="297">
        <v>47910</v>
      </c>
      <c r="BU437" s="294">
        <v>0</v>
      </c>
      <c r="BV437" s="294">
        <v>11.42</v>
      </c>
      <c r="BW437" s="294">
        <v>0</v>
      </c>
    </row>
    <row r="438" spans="1:75" s="289" customFormat="1" ht="18.2" customHeight="1" x14ac:dyDescent="0.15">
      <c r="A438" s="298">
        <v>436</v>
      </c>
      <c r="B438" s="299" t="s">
        <v>305</v>
      </c>
      <c r="C438" s="299" t="s">
        <v>306</v>
      </c>
      <c r="D438" s="313">
        <v>45170</v>
      </c>
      <c r="E438" s="300" t="s">
        <v>1538</v>
      </c>
      <c r="F438" s="309">
        <v>153</v>
      </c>
      <c r="G438" s="309">
        <v>152</v>
      </c>
      <c r="H438" s="302">
        <v>13322.76</v>
      </c>
      <c r="I438" s="302">
        <v>31353.62</v>
      </c>
      <c r="J438" s="302">
        <v>0</v>
      </c>
      <c r="K438" s="302">
        <v>44676.38</v>
      </c>
      <c r="L438" s="302">
        <v>375.45</v>
      </c>
      <c r="M438" s="302">
        <v>0</v>
      </c>
      <c r="N438" s="302">
        <v>0</v>
      </c>
      <c r="O438" s="302">
        <v>0</v>
      </c>
      <c r="P438" s="302">
        <v>0</v>
      </c>
      <c r="Q438" s="302">
        <v>0</v>
      </c>
      <c r="R438" s="302">
        <v>44676.38</v>
      </c>
      <c r="S438" s="302">
        <v>43585.42</v>
      </c>
      <c r="T438" s="302">
        <v>117.57</v>
      </c>
      <c r="U438" s="302">
        <v>0</v>
      </c>
      <c r="V438" s="302">
        <v>0</v>
      </c>
      <c r="W438" s="302">
        <v>0</v>
      </c>
      <c r="X438" s="302">
        <v>0</v>
      </c>
      <c r="Y438" s="302">
        <v>0</v>
      </c>
      <c r="Z438" s="302">
        <v>43702.99</v>
      </c>
      <c r="AA438" s="302">
        <v>0</v>
      </c>
      <c r="AB438" s="302">
        <v>0</v>
      </c>
      <c r="AC438" s="302">
        <v>0</v>
      </c>
      <c r="AD438" s="302">
        <v>0</v>
      </c>
      <c r="AE438" s="302">
        <v>0</v>
      </c>
      <c r="AF438" s="302">
        <v>0</v>
      </c>
      <c r="AG438" s="302">
        <v>0</v>
      </c>
      <c r="AH438" s="302">
        <v>0</v>
      </c>
      <c r="AI438" s="302">
        <v>0</v>
      </c>
      <c r="AJ438" s="302">
        <v>0</v>
      </c>
      <c r="AK438" s="302">
        <v>0</v>
      </c>
      <c r="AL438" s="302">
        <v>0</v>
      </c>
      <c r="AM438" s="302">
        <v>0</v>
      </c>
      <c r="AN438" s="302">
        <v>0</v>
      </c>
      <c r="AO438" s="302">
        <v>0</v>
      </c>
      <c r="AP438" s="302">
        <v>0</v>
      </c>
      <c r="AQ438" s="302">
        <v>0</v>
      </c>
      <c r="AR438" s="302">
        <v>0</v>
      </c>
      <c r="AS438" s="302">
        <v>0</v>
      </c>
      <c r="AT438" s="295">
        <f t="shared" si="6"/>
        <v>0</v>
      </c>
      <c r="AU438" s="302">
        <v>31729.07</v>
      </c>
      <c r="AV438" s="302">
        <v>43702.99</v>
      </c>
      <c r="AW438" s="303">
        <v>30</v>
      </c>
      <c r="AX438" s="303">
        <v>240</v>
      </c>
      <c r="AY438" s="302">
        <v>364699.99</v>
      </c>
      <c r="AZ438" s="302">
        <v>49084.82</v>
      </c>
      <c r="BA438" s="301">
        <v>49.520152000000003</v>
      </c>
      <c r="BB438" s="301">
        <v>45.0726136595746</v>
      </c>
      <c r="BC438" s="301">
        <v>10.59</v>
      </c>
      <c r="BD438" s="301"/>
      <c r="BE438" s="300" t="s">
        <v>4204</v>
      </c>
      <c r="BF438" s="298"/>
      <c r="BG438" s="300" t="s">
        <v>312</v>
      </c>
      <c r="BH438" s="300" t="s">
        <v>188</v>
      </c>
      <c r="BI438" s="300" t="s">
        <v>313</v>
      </c>
      <c r="BJ438" s="300" t="s">
        <v>4205</v>
      </c>
      <c r="BK438" s="299" t="s">
        <v>175</v>
      </c>
      <c r="BL438" s="301">
        <v>349865.02071248001</v>
      </c>
      <c r="BM438" s="299" t="s">
        <v>309</v>
      </c>
      <c r="BN438" s="301"/>
      <c r="BO438" s="304">
        <v>38779</v>
      </c>
      <c r="BP438" s="304">
        <v>46084</v>
      </c>
      <c r="BQ438" s="297" t="s">
        <v>954</v>
      </c>
      <c r="BR438" s="297" t="s">
        <v>4795</v>
      </c>
      <c r="BS438" s="297">
        <v>38779</v>
      </c>
      <c r="BT438" s="297">
        <v>46084</v>
      </c>
      <c r="BU438" s="301">
        <v>15200.99</v>
      </c>
      <c r="BV438" s="301">
        <v>10.29</v>
      </c>
      <c r="BW438" s="301">
        <v>0</v>
      </c>
    </row>
    <row r="439" spans="1:75" s="289" customFormat="1" ht="18.2" customHeight="1" x14ac:dyDescent="0.15">
      <c r="A439" s="291">
        <v>437</v>
      </c>
      <c r="B439" s="292" t="s">
        <v>305</v>
      </c>
      <c r="C439" s="292" t="s">
        <v>306</v>
      </c>
      <c r="D439" s="312">
        <v>45170</v>
      </c>
      <c r="E439" s="293" t="s">
        <v>1539</v>
      </c>
      <c r="F439" s="308">
        <v>56</v>
      </c>
      <c r="G439" s="308">
        <v>55</v>
      </c>
      <c r="H439" s="295">
        <v>10534.51</v>
      </c>
      <c r="I439" s="295">
        <v>3296.94</v>
      </c>
      <c r="J439" s="295">
        <v>0</v>
      </c>
      <c r="K439" s="295">
        <v>13831.45</v>
      </c>
      <c r="L439" s="295">
        <v>75.92</v>
      </c>
      <c r="M439" s="295">
        <v>0</v>
      </c>
      <c r="N439" s="295">
        <v>0</v>
      </c>
      <c r="O439" s="295">
        <v>0</v>
      </c>
      <c r="P439" s="295">
        <v>0</v>
      </c>
      <c r="Q439" s="295">
        <v>0</v>
      </c>
      <c r="R439" s="295">
        <v>13831.45</v>
      </c>
      <c r="S439" s="295">
        <v>5992.01</v>
      </c>
      <c r="T439" s="295">
        <v>92.97</v>
      </c>
      <c r="U439" s="295">
        <v>0</v>
      </c>
      <c r="V439" s="295">
        <v>0</v>
      </c>
      <c r="W439" s="295">
        <v>0</v>
      </c>
      <c r="X439" s="295">
        <v>0</v>
      </c>
      <c r="Y439" s="295">
        <v>0</v>
      </c>
      <c r="Z439" s="295">
        <v>6084.98</v>
      </c>
      <c r="AA439" s="295">
        <v>0</v>
      </c>
      <c r="AB439" s="295">
        <v>0</v>
      </c>
      <c r="AC439" s="295">
        <v>0</v>
      </c>
      <c r="AD439" s="295">
        <v>0</v>
      </c>
      <c r="AE439" s="295">
        <v>0</v>
      </c>
      <c r="AF439" s="295">
        <v>0</v>
      </c>
      <c r="AG439" s="295">
        <v>0</v>
      </c>
      <c r="AH439" s="295">
        <v>0</v>
      </c>
      <c r="AI439" s="295">
        <v>0</v>
      </c>
      <c r="AJ439" s="295">
        <v>0</v>
      </c>
      <c r="AK439" s="295">
        <v>0</v>
      </c>
      <c r="AL439" s="295">
        <v>0</v>
      </c>
      <c r="AM439" s="295">
        <v>0</v>
      </c>
      <c r="AN439" s="295">
        <v>0</v>
      </c>
      <c r="AO439" s="295">
        <v>0</v>
      </c>
      <c r="AP439" s="295">
        <v>0</v>
      </c>
      <c r="AQ439" s="295">
        <v>0</v>
      </c>
      <c r="AR439" s="295">
        <v>0</v>
      </c>
      <c r="AS439" s="295">
        <v>0</v>
      </c>
      <c r="AT439" s="295">
        <f t="shared" si="6"/>
        <v>0</v>
      </c>
      <c r="AU439" s="295">
        <v>3372.86</v>
      </c>
      <c r="AV439" s="295">
        <v>6084.98</v>
      </c>
      <c r="AW439" s="296">
        <v>90</v>
      </c>
      <c r="AX439" s="296">
        <v>300</v>
      </c>
      <c r="AY439" s="295">
        <v>322998.26</v>
      </c>
      <c r="AZ439" s="295">
        <v>17766.32</v>
      </c>
      <c r="BA439" s="294">
        <v>20.242366000000001</v>
      </c>
      <c r="BB439" s="294">
        <v>15.7591033602175</v>
      </c>
      <c r="BC439" s="294">
        <v>10.59</v>
      </c>
      <c r="BD439" s="294"/>
      <c r="BE439" s="293" t="s">
        <v>4204</v>
      </c>
      <c r="BF439" s="291"/>
      <c r="BG439" s="293" t="s">
        <v>355</v>
      </c>
      <c r="BH439" s="293" t="s">
        <v>227</v>
      </c>
      <c r="BI439" s="293" t="s">
        <v>502</v>
      </c>
      <c r="BJ439" s="293" t="s">
        <v>4205</v>
      </c>
      <c r="BK439" s="292" t="s">
        <v>175</v>
      </c>
      <c r="BL439" s="294">
        <v>108315.4127692</v>
      </c>
      <c r="BM439" s="292" t="s">
        <v>309</v>
      </c>
      <c r="BN439" s="294"/>
      <c r="BO439" s="297">
        <v>38783</v>
      </c>
      <c r="BP439" s="297">
        <v>47914</v>
      </c>
      <c r="BQ439" s="297" t="s">
        <v>929</v>
      </c>
      <c r="BR439" s="297" t="s">
        <v>4777</v>
      </c>
      <c r="BS439" s="297">
        <v>38783</v>
      </c>
      <c r="BT439" s="297">
        <v>47914</v>
      </c>
      <c r="BU439" s="294">
        <v>2481.92</v>
      </c>
      <c r="BV439" s="294">
        <v>3.7</v>
      </c>
      <c r="BW439" s="294">
        <v>0</v>
      </c>
    </row>
    <row r="440" spans="1:75" s="289" customFormat="1" ht="18.2" customHeight="1" x14ac:dyDescent="0.15">
      <c r="A440" s="298">
        <v>438</v>
      </c>
      <c r="B440" s="299" t="s">
        <v>305</v>
      </c>
      <c r="C440" s="299" t="s">
        <v>306</v>
      </c>
      <c r="D440" s="313">
        <v>45170</v>
      </c>
      <c r="E440" s="300" t="s">
        <v>1540</v>
      </c>
      <c r="F440" s="309">
        <v>55</v>
      </c>
      <c r="G440" s="309">
        <v>55</v>
      </c>
      <c r="H440" s="302">
        <v>0</v>
      </c>
      <c r="I440" s="302">
        <v>43050.65</v>
      </c>
      <c r="J440" s="302">
        <v>0</v>
      </c>
      <c r="K440" s="302">
        <v>43050.65</v>
      </c>
      <c r="L440" s="302">
        <v>0</v>
      </c>
      <c r="M440" s="302">
        <v>0</v>
      </c>
      <c r="N440" s="302">
        <v>0</v>
      </c>
      <c r="O440" s="302">
        <v>0</v>
      </c>
      <c r="P440" s="302">
        <v>0</v>
      </c>
      <c r="Q440" s="302">
        <v>0</v>
      </c>
      <c r="R440" s="302">
        <v>43050.65</v>
      </c>
      <c r="S440" s="302">
        <v>11148.02</v>
      </c>
      <c r="T440" s="302">
        <v>0</v>
      </c>
      <c r="U440" s="302">
        <v>0</v>
      </c>
      <c r="V440" s="302">
        <v>0</v>
      </c>
      <c r="W440" s="302">
        <v>0</v>
      </c>
      <c r="X440" s="302">
        <v>0</v>
      </c>
      <c r="Y440" s="302">
        <v>0</v>
      </c>
      <c r="Z440" s="302">
        <v>11148.02</v>
      </c>
      <c r="AA440" s="302">
        <v>0</v>
      </c>
      <c r="AB440" s="302">
        <v>0</v>
      </c>
      <c r="AC440" s="302">
        <v>0</v>
      </c>
      <c r="AD440" s="302">
        <v>0</v>
      </c>
      <c r="AE440" s="302">
        <v>0</v>
      </c>
      <c r="AF440" s="302">
        <v>0</v>
      </c>
      <c r="AG440" s="302">
        <v>0</v>
      </c>
      <c r="AH440" s="302">
        <v>0</v>
      </c>
      <c r="AI440" s="302">
        <v>0</v>
      </c>
      <c r="AJ440" s="302">
        <v>0</v>
      </c>
      <c r="AK440" s="302">
        <v>0</v>
      </c>
      <c r="AL440" s="302">
        <v>0</v>
      </c>
      <c r="AM440" s="302">
        <v>0</v>
      </c>
      <c r="AN440" s="302">
        <v>0</v>
      </c>
      <c r="AO440" s="302">
        <v>0</v>
      </c>
      <c r="AP440" s="302">
        <v>0</v>
      </c>
      <c r="AQ440" s="302">
        <v>0</v>
      </c>
      <c r="AR440" s="302">
        <v>0</v>
      </c>
      <c r="AS440" s="302">
        <v>0</v>
      </c>
      <c r="AT440" s="295">
        <f t="shared" si="6"/>
        <v>0</v>
      </c>
      <c r="AU440" s="302">
        <v>43050.65</v>
      </c>
      <c r="AV440" s="302">
        <v>11148.02</v>
      </c>
      <c r="AW440" s="303">
        <v>48</v>
      </c>
      <c r="AX440" s="303">
        <v>240</v>
      </c>
      <c r="AY440" s="302">
        <v>497501.46</v>
      </c>
      <c r="AZ440" s="302">
        <v>99630.94</v>
      </c>
      <c r="BA440" s="301">
        <v>73.707334000000003</v>
      </c>
      <c r="BB440" s="301">
        <v>31.849028408916901</v>
      </c>
      <c r="BC440" s="301">
        <v>10.59</v>
      </c>
      <c r="BD440" s="301"/>
      <c r="BE440" s="300" t="s">
        <v>4204</v>
      </c>
      <c r="BF440" s="298"/>
      <c r="BG440" s="300" t="s">
        <v>312</v>
      </c>
      <c r="BH440" s="300" t="s">
        <v>201</v>
      </c>
      <c r="BI440" s="300" t="s">
        <v>382</v>
      </c>
      <c r="BJ440" s="300" t="s">
        <v>4205</v>
      </c>
      <c r="BK440" s="299" t="s">
        <v>175</v>
      </c>
      <c r="BL440" s="301">
        <v>337133.77301240002</v>
      </c>
      <c r="BM440" s="299" t="s">
        <v>309</v>
      </c>
      <c r="BN440" s="301"/>
      <c r="BO440" s="304">
        <v>38785</v>
      </c>
      <c r="BP440" s="304">
        <v>46090</v>
      </c>
      <c r="BQ440" s="297" t="s">
        <v>4259</v>
      </c>
      <c r="BR440" s="297" t="s">
        <v>4770</v>
      </c>
      <c r="BS440" s="297">
        <v>38785</v>
      </c>
      <c r="BT440" s="297">
        <v>46090</v>
      </c>
      <c r="BU440" s="301">
        <v>10364.219999999999</v>
      </c>
      <c r="BV440" s="301">
        <v>0</v>
      </c>
      <c r="BW440" s="301">
        <v>0</v>
      </c>
    </row>
    <row r="441" spans="1:75" s="289" customFormat="1" ht="18.2" customHeight="1" x14ac:dyDescent="0.15">
      <c r="A441" s="291">
        <v>439</v>
      </c>
      <c r="B441" s="292" t="s">
        <v>305</v>
      </c>
      <c r="C441" s="292" t="s">
        <v>306</v>
      </c>
      <c r="D441" s="312">
        <v>45170</v>
      </c>
      <c r="E441" s="293" t="s">
        <v>1541</v>
      </c>
      <c r="F441" s="308">
        <v>135</v>
      </c>
      <c r="G441" s="308">
        <v>134</v>
      </c>
      <c r="H441" s="295">
        <v>18854.169999999998</v>
      </c>
      <c r="I441" s="295">
        <v>10651.25</v>
      </c>
      <c r="J441" s="295">
        <v>0</v>
      </c>
      <c r="K441" s="295">
        <v>29505.42</v>
      </c>
      <c r="L441" s="295">
        <v>135.85</v>
      </c>
      <c r="M441" s="295">
        <v>0</v>
      </c>
      <c r="N441" s="295">
        <v>0</v>
      </c>
      <c r="O441" s="295">
        <v>0</v>
      </c>
      <c r="P441" s="295">
        <v>0</v>
      </c>
      <c r="Q441" s="295">
        <v>0</v>
      </c>
      <c r="R441" s="295">
        <v>29505.42</v>
      </c>
      <c r="S441" s="295">
        <v>29848.91</v>
      </c>
      <c r="T441" s="295">
        <v>166.39</v>
      </c>
      <c r="U441" s="295">
        <v>0</v>
      </c>
      <c r="V441" s="295">
        <v>0</v>
      </c>
      <c r="W441" s="295">
        <v>0</v>
      </c>
      <c r="X441" s="295">
        <v>0</v>
      </c>
      <c r="Y441" s="295">
        <v>0</v>
      </c>
      <c r="Z441" s="295">
        <v>30015.3</v>
      </c>
      <c r="AA441" s="295">
        <v>0</v>
      </c>
      <c r="AB441" s="295">
        <v>0</v>
      </c>
      <c r="AC441" s="295">
        <v>0</v>
      </c>
      <c r="AD441" s="295">
        <v>0</v>
      </c>
      <c r="AE441" s="295">
        <v>0</v>
      </c>
      <c r="AF441" s="295">
        <v>0</v>
      </c>
      <c r="AG441" s="295">
        <v>0</v>
      </c>
      <c r="AH441" s="295">
        <v>0</v>
      </c>
      <c r="AI441" s="295">
        <v>0</v>
      </c>
      <c r="AJ441" s="295">
        <v>0</v>
      </c>
      <c r="AK441" s="295">
        <v>0</v>
      </c>
      <c r="AL441" s="295">
        <v>0</v>
      </c>
      <c r="AM441" s="295">
        <v>0</v>
      </c>
      <c r="AN441" s="295">
        <v>0</v>
      </c>
      <c r="AO441" s="295">
        <v>0</v>
      </c>
      <c r="AP441" s="295">
        <v>0</v>
      </c>
      <c r="AQ441" s="295">
        <v>0</v>
      </c>
      <c r="AR441" s="295">
        <v>0</v>
      </c>
      <c r="AS441" s="295">
        <v>0</v>
      </c>
      <c r="AT441" s="295">
        <f t="shared" si="6"/>
        <v>0</v>
      </c>
      <c r="AU441" s="295">
        <v>10787.1</v>
      </c>
      <c r="AV441" s="295">
        <v>30015.3</v>
      </c>
      <c r="AW441" s="296">
        <v>90</v>
      </c>
      <c r="AX441" s="296">
        <v>300</v>
      </c>
      <c r="AY441" s="295">
        <v>245102.59</v>
      </c>
      <c r="AZ441" s="295">
        <v>31794.36</v>
      </c>
      <c r="BA441" s="294">
        <v>47.743364999999997</v>
      </c>
      <c r="BB441" s="294">
        <v>44.306224013891097</v>
      </c>
      <c r="BC441" s="294">
        <v>10.59</v>
      </c>
      <c r="BD441" s="294"/>
      <c r="BE441" s="293" t="s">
        <v>4204</v>
      </c>
      <c r="BF441" s="291"/>
      <c r="BG441" s="293" t="s">
        <v>315</v>
      </c>
      <c r="BH441" s="293" t="s">
        <v>192</v>
      </c>
      <c r="BI441" s="293" t="s">
        <v>367</v>
      </c>
      <c r="BJ441" s="293" t="s">
        <v>4205</v>
      </c>
      <c r="BK441" s="292" t="s">
        <v>175</v>
      </c>
      <c r="BL441" s="294">
        <v>231059.77654031999</v>
      </c>
      <c r="BM441" s="292" t="s">
        <v>309</v>
      </c>
      <c r="BN441" s="294"/>
      <c r="BO441" s="297">
        <v>38785</v>
      </c>
      <c r="BP441" s="297">
        <v>47916</v>
      </c>
      <c r="BQ441" s="297" t="s">
        <v>958</v>
      </c>
      <c r="BR441" s="297" t="s">
        <v>4792</v>
      </c>
      <c r="BS441" s="297">
        <v>38785</v>
      </c>
      <c r="BT441" s="297">
        <v>47916</v>
      </c>
      <c r="BU441" s="294">
        <v>8899.24</v>
      </c>
      <c r="BV441" s="294">
        <v>6.62</v>
      </c>
      <c r="BW441" s="294">
        <v>0</v>
      </c>
    </row>
    <row r="442" spans="1:75" s="289" customFormat="1" ht="18.2" customHeight="1" x14ac:dyDescent="0.15">
      <c r="A442" s="298">
        <v>440</v>
      </c>
      <c r="B442" s="299" t="s">
        <v>305</v>
      </c>
      <c r="C442" s="299" t="s">
        <v>306</v>
      </c>
      <c r="D442" s="313">
        <v>45170</v>
      </c>
      <c r="E442" s="300" t="s">
        <v>1542</v>
      </c>
      <c r="F442" s="309">
        <v>114</v>
      </c>
      <c r="G442" s="309">
        <v>113</v>
      </c>
      <c r="H442" s="302">
        <v>34285.42</v>
      </c>
      <c r="I442" s="302">
        <v>17626.240000000002</v>
      </c>
      <c r="J442" s="302">
        <v>0</v>
      </c>
      <c r="K442" s="302">
        <v>51911.66</v>
      </c>
      <c r="L442" s="302">
        <v>247.11</v>
      </c>
      <c r="M442" s="302">
        <v>0</v>
      </c>
      <c r="N442" s="302">
        <v>0</v>
      </c>
      <c r="O442" s="302">
        <v>0</v>
      </c>
      <c r="P442" s="302">
        <v>0</v>
      </c>
      <c r="Q442" s="302">
        <v>0</v>
      </c>
      <c r="R442" s="302">
        <v>51911.66</v>
      </c>
      <c r="S442" s="302">
        <v>44338.080000000002</v>
      </c>
      <c r="T442" s="302">
        <v>302.57</v>
      </c>
      <c r="U442" s="302">
        <v>0</v>
      </c>
      <c r="V442" s="302">
        <v>0</v>
      </c>
      <c r="W442" s="302">
        <v>0</v>
      </c>
      <c r="X442" s="302">
        <v>0</v>
      </c>
      <c r="Y442" s="302">
        <v>0</v>
      </c>
      <c r="Z442" s="302">
        <v>44640.65</v>
      </c>
      <c r="AA442" s="302">
        <v>0</v>
      </c>
      <c r="AB442" s="302">
        <v>0</v>
      </c>
      <c r="AC442" s="302">
        <v>0</v>
      </c>
      <c r="AD442" s="302">
        <v>0</v>
      </c>
      <c r="AE442" s="302">
        <v>0</v>
      </c>
      <c r="AF442" s="302">
        <v>0</v>
      </c>
      <c r="AG442" s="302">
        <v>0</v>
      </c>
      <c r="AH442" s="302">
        <v>0</v>
      </c>
      <c r="AI442" s="302">
        <v>0</v>
      </c>
      <c r="AJ442" s="302">
        <v>0</v>
      </c>
      <c r="AK442" s="302">
        <v>0</v>
      </c>
      <c r="AL442" s="302">
        <v>0</v>
      </c>
      <c r="AM442" s="302">
        <v>0</v>
      </c>
      <c r="AN442" s="302">
        <v>0</v>
      </c>
      <c r="AO442" s="302">
        <v>0</v>
      </c>
      <c r="AP442" s="302">
        <v>0</v>
      </c>
      <c r="AQ442" s="302">
        <v>0</v>
      </c>
      <c r="AR442" s="302">
        <v>0</v>
      </c>
      <c r="AS442" s="302">
        <v>0</v>
      </c>
      <c r="AT442" s="295">
        <f t="shared" si="6"/>
        <v>0</v>
      </c>
      <c r="AU442" s="302">
        <v>17873.349999999999</v>
      </c>
      <c r="AV442" s="302">
        <v>44640.65</v>
      </c>
      <c r="AW442" s="303">
        <v>90</v>
      </c>
      <c r="AX442" s="303">
        <v>300</v>
      </c>
      <c r="AY442" s="302">
        <v>293000.25</v>
      </c>
      <c r="AZ442" s="302">
        <v>57823.28</v>
      </c>
      <c r="BA442" s="301">
        <v>72.638844000000006</v>
      </c>
      <c r="BB442" s="301">
        <v>65.212540217729597</v>
      </c>
      <c r="BC442" s="301">
        <v>10.59</v>
      </c>
      <c r="BD442" s="301"/>
      <c r="BE442" s="300" t="s">
        <v>4204</v>
      </c>
      <c r="BF442" s="298"/>
      <c r="BG442" s="300" t="s">
        <v>333</v>
      </c>
      <c r="BH442" s="300" t="s">
        <v>185</v>
      </c>
      <c r="BI442" s="300" t="s">
        <v>343</v>
      </c>
      <c r="BJ442" s="300" t="s">
        <v>4205</v>
      </c>
      <c r="BK442" s="299" t="s">
        <v>175</v>
      </c>
      <c r="BL442" s="301">
        <v>406525.19297936</v>
      </c>
      <c r="BM442" s="299" t="s">
        <v>309</v>
      </c>
      <c r="BN442" s="301"/>
      <c r="BO442" s="304">
        <v>38786</v>
      </c>
      <c r="BP442" s="304">
        <v>47917</v>
      </c>
      <c r="BQ442" s="297" t="s">
        <v>946</v>
      </c>
      <c r="BR442" s="297" t="s">
        <v>4775</v>
      </c>
      <c r="BS442" s="297">
        <v>38786</v>
      </c>
      <c r="BT442" s="297">
        <v>47917</v>
      </c>
      <c r="BU442" s="301">
        <v>12852.62</v>
      </c>
      <c r="BV442" s="301">
        <v>12.03</v>
      </c>
      <c r="BW442" s="301">
        <v>0</v>
      </c>
    </row>
    <row r="443" spans="1:75" s="289" customFormat="1" ht="18.2" customHeight="1" x14ac:dyDescent="0.15">
      <c r="A443" s="291">
        <v>441</v>
      </c>
      <c r="B443" s="292" t="s">
        <v>305</v>
      </c>
      <c r="C443" s="292" t="s">
        <v>306</v>
      </c>
      <c r="D443" s="312">
        <v>45170</v>
      </c>
      <c r="E443" s="293" t="s">
        <v>1543</v>
      </c>
      <c r="F443" s="308">
        <v>121</v>
      </c>
      <c r="G443" s="308">
        <v>121</v>
      </c>
      <c r="H443" s="295">
        <v>0</v>
      </c>
      <c r="I443" s="295">
        <v>26399.599999999999</v>
      </c>
      <c r="J443" s="295">
        <v>0</v>
      </c>
      <c r="K443" s="295">
        <v>26399.599999999999</v>
      </c>
      <c r="L443" s="295">
        <v>0</v>
      </c>
      <c r="M443" s="295">
        <v>0</v>
      </c>
      <c r="N443" s="295">
        <v>0</v>
      </c>
      <c r="O443" s="295">
        <v>0</v>
      </c>
      <c r="P443" s="295">
        <v>0</v>
      </c>
      <c r="Q443" s="295">
        <v>0</v>
      </c>
      <c r="R443" s="295">
        <v>26399.599999999999</v>
      </c>
      <c r="S443" s="295">
        <v>16507.46</v>
      </c>
      <c r="T443" s="295">
        <v>0</v>
      </c>
      <c r="U443" s="295">
        <v>0</v>
      </c>
      <c r="V443" s="295">
        <v>0</v>
      </c>
      <c r="W443" s="295">
        <v>0</v>
      </c>
      <c r="X443" s="295">
        <v>0</v>
      </c>
      <c r="Y443" s="295">
        <v>0</v>
      </c>
      <c r="Z443" s="295">
        <v>16507.46</v>
      </c>
      <c r="AA443" s="295">
        <v>0</v>
      </c>
      <c r="AB443" s="295">
        <v>0</v>
      </c>
      <c r="AC443" s="295">
        <v>0</v>
      </c>
      <c r="AD443" s="295">
        <v>0</v>
      </c>
      <c r="AE443" s="295">
        <v>0</v>
      </c>
      <c r="AF443" s="295">
        <v>0</v>
      </c>
      <c r="AG443" s="295">
        <v>0</v>
      </c>
      <c r="AH443" s="295">
        <v>0</v>
      </c>
      <c r="AI443" s="295">
        <v>0</v>
      </c>
      <c r="AJ443" s="295">
        <v>0</v>
      </c>
      <c r="AK443" s="295">
        <v>0</v>
      </c>
      <c r="AL443" s="295">
        <v>0</v>
      </c>
      <c r="AM443" s="295">
        <v>0</v>
      </c>
      <c r="AN443" s="295">
        <v>0</v>
      </c>
      <c r="AO443" s="295">
        <v>0</v>
      </c>
      <c r="AP443" s="295">
        <v>0</v>
      </c>
      <c r="AQ443" s="295">
        <v>0</v>
      </c>
      <c r="AR443" s="295">
        <v>0</v>
      </c>
      <c r="AS443" s="295">
        <v>0</v>
      </c>
      <c r="AT443" s="295">
        <f t="shared" si="6"/>
        <v>0</v>
      </c>
      <c r="AU443" s="295">
        <v>26399.599999999999</v>
      </c>
      <c r="AV443" s="295">
        <v>16507.46</v>
      </c>
      <c r="AW443" s="296">
        <v>0</v>
      </c>
      <c r="AX443" s="296">
        <v>180</v>
      </c>
      <c r="AY443" s="295">
        <v>190000.19</v>
      </c>
      <c r="AZ443" s="295">
        <v>32183.360000000001</v>
      </c>
      <c r="BA443" s="294">
        <v>62.343305999999998</v>
      </c>
      <c r="BB443" s="294">
        <v>51.1394192861653</v>
      </c>
      <c r="BC443" s="294">
        <v>10.59</v>
      </c>
      <c r="BD443" s="294"/>
      <c r="BE443" s="293" t="s">
        <v>4204</v>
      </c>
      <c r="BF443" s="291"/>
      <c r="BG443" s="293" t="s">
        <v>312</v>
      </c>
      <c r="BH443" s="293" t="s">
        <v>393</v>
      </c>
      <c r="BI443" s="293" t="s">
        <v>394</v>
      </c>
      <c r="BJ443" s="293" t="s">
        <v>4205</v>
      </c>
      <c r="BK443" s="292" t="s">
        <v>175</v>
      </c>
      <c r="BL443" s="294">
        <v>206737.80196159999</v>
      </c>
      <c r="BM443" s="292" t="s">
        <v>309</v>
      </c>
      <c r="BN443" s="294"/>
      <c r="BO443" s="297">
        <v>38790</v>
      </c>
      <c r="BP443" s="297">
        <v>44269</v>
      </c>
      <c r="BQ443" s="297" t="s">
        <v>931</v>
      </c>
      <c r="BR443" s="297" t="s">
        <v>4779</v>
      </c>
      <c r="BS443" s="297">
        <v>38790</v>
      </c>
      <c r="BT443" s="297">
        <v>44269</v>
      </c>
      <c r="BU443" s="294">
        <v>7364.59</v>
      </c>
      <c r="BV443" s="294">
        <v>0</v>
      </c>
      <c r="BW443" s="294">
        <v>0</v>
      </c>
    </row>
    <row r="444" spans="1:75" s="289" customFormat="1" ht="18.2" customHeight="1" x14ac:dyDescent="0.15">
      <c r="A444" s="298">
        <v>442</v>
      </c>
      <c r="B444" s="299" t="s">
        <v>305</v>
      </c>
      <c r="C444" s="299" t="s">
        <v>306</v>
      </c>
      <c r="D444" s="313">
        <v>45170</v>
      </c>
      <c r="E444" s="300" t="s">
        <v>1544</v>
      </c>
      <c r="F444" s="309">
        <v>176</v>
      </c>
      <c r="G444" s="309">
        <v>175</v>
      </c>
      <c r="H444" s="302">
        <v>4104.6400000000003</v>
      </c>
      <c r="I444" s="302">
        <v>29176.93</v>
      </c>
      <c r="J444" s="302">
        <v>0</v>
      </c>
      <c r="K444" s="302">
        <v>33281.57</v>
      </c>
      <c r="L444" s="302">
        <v>331.74</v>
      </c>
      <c r="M444" s="302">
        <v>0</v>
      </c>
      <c r="N444" s="302">
        <v>0</v>
      </c>
      <c r="O444" s="302">
        <v>0</v>
      </c>
      <c r="P444" s="302">
        <v>0</v>
      </c>
      <c r="Q444" s="302">
        <v>0</v>
      </c>
      <c r="R444" s="302">
        <v>33281.57</v>
      </c>
      <c r="S444" s="302">
        <v>35088.94</v>
      </c>
      <c r="T444" s="302">
        <v>36.22</v>
      </c>
      <c r="U444" s="302">
        <v>0</v>
      </c>
      <c r="V444" s="302">
        <v>0</v>
      </c>
      <c r="W444" s="302">
        <v>0</v>
      </c>
      <c r="X444" s="302">
        <v>0</v>
      </c>
      <c r="Y444" s="302">
        <v>0</v>
      </c>
      <c r="Z444" s="302">
        <v>35125.160000000003</v>
      </c>
      <c r="AA444" s="302">
        <v>0</v>
      </c>
      <c r="AB444" s="302">
        <v>0</v>
      </c>
      <c r="AC444" s="302">
        <v>0</v>
      </c>
      <c r="AD444" s="302">
        <v>0</v>
      </c>
      <c r="AE444" s="302">
        <v>0</v>
      </c>
      <c r="AF444" s="302">
        <v>0</v>
      </c>
      <c r="AG444" s="302">
        <v>0</v>
      </c>
      <c r="AH444" s="302">
        <v>0</v>
      </c>
      <c r="AI444" s="302">
        <v>0</v>
      </c>
      <c r="AJ444" s="302">
        <v>0</v>
      </c>
      <c r="AK444" s="302">
        <v>0</v>
      </c>
      <c r="AL444" s="302">
        <v>0</v>
      </c>
      <c r="AM444" s="302">
        <v>0</v>
      </c>
      <c r="AN444" s="302">
        <v>0</v>
      </c>
      <c r="AO444" s="302">
        <v>0</v>
      </c>
      <c r="AP444" s="302">
        <v>0</v>
      </c>
      <c r="AQ444" s="302">
        <v>0</v>
      </c>
      <c r="AR444" s="302">
        <v>0</v>
      </c>
      <c r="AS444" s="302">
        <v>0</v>
      </c>
      <c r="AT444" s="295">
        <f t="shared" si="6"/>
        <v>0</v>
      </c>
      <c r="AU444" s="302">
        <v>29508.67</v>
      </c>
      <c r="AV444" s="302">
        <v>35125.160000000003</v>
      </c>
      <c r="AW444" s="303">
        <v>30</v>
      </c>
      <c r="AX444" s="303">
        <v>240</v>
      </c>
      <c r="AY444" s="302">
        <v>297998.51</v>
      </c>
      <c r="AZ444" s="302">
        <v>36633.129999999997</v>
      </c>
      <c r="BA444" s="301">
        <v>45.245190000000001</v>
      </c>
      <c r="BB444" s="301">
        <v>41.1057138210221</v>
      </c>
      <c r="BC444" s="301">
        <v>10.59</v>
      </c>
      <c r="BD444" s="301"/>
      <c r="BE444" s="300" t="s">
        <v>4204</v>
      </c>
      <c r="BF444" s="298"/>
      <c r="BG444" s="300" t="s">
        <v>344</v>
      </c>
      <c r="BH444" s="300" t="s">
        <v>525</v>
      </c>
      <c r="BI444" s="300" t="s">
        <v>526</v>
      </c>
      <c r="BJ444" s="300" t="s">
        <v>4205</v>
      </c>
      <c r="BK444" s="299" t="s">
        <v>175</v>
      </c>
      <c r="BL444" s="301">
        <v>260631.16970072</v>
      </c>
      <c r="BM444" s="299" t="s">
        <v>309</v>
      </c>
      <c r="BN444" s="301"/>
      <c r="BO444" s="304">
        <v>38790</v>
      </c>
      <c r="BP444" s="304">
        <v>46095</v>
      </c>
      <c r="BQ444" s="297" t="s">
        <v>4123</v>
      </c>
      <c r="BR444" s="297" t="s">
        <v>4760</v>
      </c>
      <c r="BS444" s="297">
        <v>38790</v>
      </c>
      <c r="BT444" s="297">
        <v>46095</v>
      </c>
      <c r="BU444" s="301">
        <v>13095.9</v>
      </c>
      <c r="BV444" s="301">
        <v>7.68</v>
      </c>
      <c r="BW444" s="301">
        <v>0</v>
      </c>
    </row>
    <row r="445" spans="1:75" s="289" customFormat="1" ht="18.2" customHeight="1" x14ac:dyDescent="0.15">
      <c r="A445" s="291">
        <v>443</v>
      </c>
      <c r="B445" s="292" t="s">
        <v>305</v>
      </c>
      <c r="C445" s="292" t="s">
        <v>306</v>
      </c>
      <c r="D445" s="312">
        <v>45170</v>
      </c>
      <c r="E445" s="293" t="s">
        <v>1545</v>
      </c>
      <c r="F445" s="308">
        <v>94</v>
      </c>
      <c r="G445" s="308">
        <v>93</v>
      </c>
      <c r="H445" s="295">
        <v>26184.76</v>
      </c>
      <c r="I445" s="295">
        <v>11937.81</v>
      </c>
      <c r="J445" s="295">
        <v>0</v>
      </c>
      <c r="K445" s="295">
        <v>38122.57</v>
      </c>
      <c r="L445" s="295">
        <v>188.7</v>
      </c>
      <c r="M445" s="295">
        <v>0</v>
      </c>
      <c r="N445" s="295">
        <v>0</v>
      </c>
      <c r="O445" s="295">
        <v>0</v>
      </c>
      <c r="P445" s="295">
        <v>0</v>
      </c>
      <c r="Q445" s="295">
        <v>0</v>
      </c>
      <c r="R445" s="295">
        <v>38122.57</v>
      </c>
      <c r="S445" s="295">
        <v>26829.61</v>
      </c>
      <c r="T445" s="295">
        <v>231.08</v>
      </c>
      <c r="U445" s="295">
        <v>0</v>
      </c>
      <c r="V445" s="295">
        <v>0</v>
      </c>
      <c r="W445" s="295">
        <v>0</v>
      </c>
      <c r="X445" s="295">
        <v>0</v>
      </c>
      <c r="Y445" s="295">
        <v>0</v>
      </c>
      <c r="Z445" s="295">
        <v>27060.69</v>
      </c>
      <c r="AA445" s="295">
        <v>0</v>
      </c>
      <c r="AB445" s="295">
        <v>0</v>
      </c>
      <c r="AC445" s="295">
        <v>0</v>
      </c>
      <c r="AD445" s="295">
        <v>0</v>
      </c>
      <c r="AE445" s="295">
        <v>0</v>
      </c>
      <c r="AF445" s="295">
        <v>0</v>
      </c>
      <c r="AG445" s="295">
        <v>0</v>
      </c>
      <c r="AH445" s="295">
        <v>0</v>
      </c>
      <c r="AI445" s="295">
        <v>0</v>
      </c>
      <c r="AJ445" s="295">
        <v>0</v>
      </c>
      <c r="AK445" s="295">
        <v>0</v>
      </c>
      <c r="AL445" s="295">
        <v>0</v>
      </c>
      <c r="AM445" s="295">
        <v>0</v>
      </c>
      <c r="AN445" s="295">
        <v>0</v>
      </c>
      <c r="AO445" s="295">
        <v>0</v>
      </c>
      <c r="AP445" s="295">
        <v>0</v>
      </c>
      <c r="AQ445" s="295">
        <v>0</v>
      </c>
      <c r="AR445" s="295">
        <v>0</v>
      </c>
      <c r="AS445" s="295">
        <v>0</v>
      </c>
      <c r="AT445" s="295">
        <f t="shared" si="6"/>
        <v>0</v>
      </c>
      <c r="AU445" s="295">
        <v>12126.51</v>
      </c>
      <c r="AV445" s="295">
        <v>27060.69</v>
      </c>
      <c r="AW445" s="296">
        <v>90</v>
      </c>
      <c r="AX445" s="296">
        <v>300</v>
      </c>
      <c r="AY445" s="295">
        <v>365998.06</v>
      </c>
      <c r="AZ445" s="295">
        <v>44158.81</v>
      </c>
      <c r="BA445" s="294">
        <v>44.405839999999998</v>
      </c>
      <c r="BB445" s="294">
        <v>38.335832505649499</v>
      </c>
      <c r="BC445" s="294">
        <v>10.59</v>
      </c>
      <c r="BD445" s="294"/>
      <c r="BE445" s="293" t="s">
        <v>4204</v>
      </c>
      <c r="BF445" s="291"/>
      <c r="BG445" s="293" t="s">
        <v>315</v>
      </c>
      <c r="BH445" s="293" t="s">
        <v>179</v>
      </c>
      <c r="BI445" s="293" t="s">
        <v>363</v>
      </c>
      <c r="BJ445" s="293" t="s">
        <v>4205</v>
      </c>
      <c r="BK445" s="292" t="s">
        <v>175</v>
      </c>
      <c r="BL445" s="294">
        <v>298541.50543671998</v>
      </c>
      <c r="BM445" s="292" t="s">
        <v>309</v>
      </c>
      <c r="BN445" s="294"/>
      <c r="BO445" s="297">
        <v>38792</v>
      </c>
      <c r="BP445" s="297">
        <v>47923</v>
      </c>
      <c r="BQ445" s="297" t="s">
        <v>4123</v>
      </c>
      <c r="BR445" s="297" t="s">
        <v>4760</v>
      </c>
      <c r="BS445" s="297">
        <v>38792</v>
      </c>
      <c r="BT445" s="297">
        <v>47923</v>
      </c>
      <c r="BU445" s="294">
        <v>8611.7999999999993</v>
      </c>
      <c r="BV445" s="294">
        <v>9.19</v>
      </c>
      <c r="BW445" s="294">
        <v>0</v>
      </c>
    </row>
    <row r="446" spans="1:75" s="289" customFormat="1" ht="18.2" customHeight="1" x14ac:dyDescent="0.15">
      <c r="A446" s="298">
        <v>444</v>
      </c>
      <c r="B446" s="299" t="s">
        <v>305</v>
      </c>
      <c r="C446" s="299" t="s">
        <v>306</v>
      </c>
      <c r="D446" s="313">
        <v>45170</v>
      </c>
      <c r="E446" s="300" t="s">
        <v>1546</v>
      </c>
      <c r="F446" s="309">
        <v>136</v>
      </c>
      <c r="G446" s="309">
        <v>135</v>
      </c>
      <c r="H446" s="302">
        <v>10839.73</v>
      </c>
      <c r="I446" s="302">
        <v>24049.41</v>
      </c>
      <c r="J446" s="302">
        <v>0</v>
      </c>
      <c r="K446" s="302">
        <v>34889.14</v>
      </c>
      <c r="L446" s="302">
        <v>305.55</v>
      </c>
      <c r="M446" s="302">
        <v>0</v>
      </c>
      <c r="N446" s="302">
        <v>0</v>
      </c>
      <c r="O446" s="302">
        <v>0</v>
      </c>
      <c r="P446" s="302">
        <v>0</v>
      </c>
      <c r="Q446" s="302">
        <v>0</v>
      </c>
      <c r="R446" s="302">
        <v>34889.14</v>
      </c>
      <c r="S446" s="302">
        <v>30113.93</v>
      </c>
      <c r="T446" s="302">
        <v>95.66</v>
      </c>
      <c r="U446" s="302">
        <v>0</v>
      </c>
      <c r="V446" s="302">
        <v>0</v>
      </c>
      <c r="W446" s="302">
        <v>0</v>
      </c>
      <c r="X446" s="302">
        <v>0</v>
      </c>
      <c r="Y446" s="302">
        <v>0</v>
      </c>
      <c r="Z446" s="302">
        <v>30209.59</v>
      </c>
      <c r="AA446" s="302">
        <v>0</v>
      </c>
      <c r="AB446" s="302">
        <v>0</v>
      </c>
      <c r="AC446" s="302">
        <v>0</v>
      </c>
      <c r="AD446" s="302">
        <v>0</v>
      </c>
      <c r="AE446" s="302">
        <v>0</v>
      </c>
      <c r="AF446" s="302">
        <v>0</v>
      </c>
      <c r="AG446" s="302">
        <v>0</v>
      </c>
      <c r="AH446" s="302">
        <v>0</v>
      </c>
      <c r="AI446" s="302">
        <v>0</v>
      </c>
      <c r="AJ446" s="302">
        <v>0</v>
      </c>
      <c r="AK446" s="302">
        <v>0</v>
      </c>
      <c r="AL446" s="302">
        <v>0</v>
      </c>
      <c r="AM446" s="302">
        <v>0</v>
      </c>
      <c r="AN446" s="302">
        <v>0</v>
      </c>
      <c r="AO446" s="302">
        <v>0</v>
      </c>
      <c r="AP446" s="302">
        <v>0</v>
      </c>
      <c r="AQ446" s="302">
        <v>0</v>
      </c>
      <c r="AR446" s="302">
        <v>0</v>
      </c>
      <c r="AS446" s="302">
        <v>0</v>
      </c>
      <c r="AT446" s="295">
        <f t="shared" si="6"/>
        <v>0</v>
      </c>
      <c r="AU446" s="302">
        <v>24354.959999999999</v>
      </c>
      <c r="AV446" s="302">
        <v>30209.59</v>
      </c>
      <c r="AW446" s="303">
        <v>30</v>
      </c>
      <c r="AX446" s="303">
        <v>240</v>
      </c>
      <c r="AY446" s="302">
        <v>321000.08</v>
      </c>
      <c r="AZ446" s="302">
        <v>39943.93</v>
      </c>
      <c r="BA446" s="301">
        <v>45.798068000000001</v>
      </c>
      <c r="BB446" s="301">
        <v>40.002453593863201</v>
      </c>
      <c r="BC446" s="301">
        <v>10.59</v>
      </c>
      <c r="BD446" s="301"/>
      <c r="BE446" s="300" t="s">
        <v>4204</v>
      </c>
      <c r="BF446" s="298"/>
      <c r="BG446" s="300" t="s">
        <v>312</v>
      </c>
      <c r="BH446" s="300" t="s">
        <v>188</v>
      </c>
      <c r="BI446" s="300" t="s">
        <v>313</v>
      </c>
      <c r="BJ446" s="300" t="s">
        <v>4205</v>
      </c>
      <c r="BK446" s="299" t="s">
        <v>175</v>
      </c>
      <c r="BL446" s="301">
        <v>273220.20469743997</v>
      </c>
      <c r="BM446" s="299" t="s">
        <v>309</v>
      </c>
      <c r="BN446" s="301"/>
      <c r="BO446" s="304">
        <v>38792</v>
      </c>
      <c r="BP446" s="304">
        <v>46097</v>
      </c>
      <c r="BQ446" s="297" t="s">
        <v>937</v>
      </c>
      <c r="BR446" s="297" t="s">
        <v>4765</v>
      </c>
      <c r="BS446" s="297">
        <v>38792</v>
      </c>
      <c r="BT446" s="297">
        <v>46097</v>
      </c>
      <c r="BU446" s="301">
        <v>11126.24</v>
      </c>
      <c r="BV446" s="301">
        <v>8.36</v>
      </c>
      <c r="BW446" s="301">
        <v>0</v>
      </c>
    </row>
    <row r="447" spans="1:75" s="289" customFormat="1" ht="18.2" customHeight="1" x14ac:dyDescent="0.15">
      <c r="A447" s="291">
        <v>445</v>
      </c>
      <c r="B447" s="292" t="s">
        <v>305</v>
      </c>
      <c r="C447" s="292" t="s">
        <v>306</v>
      </c>
      <c r="D447" s="312">
        <v>45170</v>
      </c>
      <c r="E447" s="293" t="s">
        <v>1547</v>
      </c>
      <c r="F447" s="308">
        <v>115</v>
      </c>
      <c r="G447" s="308">
        <v>114</v>
      </c>
      <c r="H447" s="295">
        <v>41891.040000000001</v>
      </c>
      <c r="I447" s="295">
        <v>21646.02</v>
      </c>
      <c r="J447" s="295">
        <v>0</v>
      </c>
      <c r="K447" s="295">
        <v>63537.06</v>
      </c>
      <c r="L447" s="295">
        <v>301.91000000000003</v>
      </c>
      <c r="M447" s="295">
        <v>0</v>
      </c>
      <c r="N447" s="295">
        <v>0</v>
      </c>
      <c r="O447" s="295">
        <v>0</v>
      </c>
      <c r="P447" s="295">
        <v>0</v>
      </c>
      <c r="Q447" s="295">
        <v>0</v>
      </c>
      <c r="R447" s="295">
        <v>63537.06</v>
      </c>
      <c r="S447" s="295">
        <v>54750.53</v>
      </c>
      <c r="T447" s="295">
        <v>369.69</v>
      </c>
      <c r="U447" s="295">
        <v>0</v>
      </c>
      <c r="V447" s="295">
        <v>0</v>
      </c>
      <c r="W447" s="295">
        <v>0</v>
      </c>
      <c r="X447" s="295">
        <v>0</v>
      </c>
      <c r="Y447" s="295">
        <v>0</v>
      </c>
      <c r="Z447" s="295">
        <v>55120.22</v>
      </c>
      <c r="AA447" s="295">
        <v>0</v>
      </c>
      <c r="AB447" s="295">
        <v>0</v>
      </c>
      <c r="AC447" s="295">
        <v>0</v>
      </c>
      <c r="AD447" s="295">
        <v>0</v>
      </c>
      <c r="AE447" s="295">
        <v>0</v>
      </c>
      <c r="AF447" s="295">
        <v>0</v>
      </c>
      <c r="AG447" s="295">
        <v>0</v>
      </c>
      <c r="AH447" s="295">
        <v>0</v>
      </c>
      <c r="AI447" s="295">
        <v>0</v>
      </c>
      <c r="AJ447" s="295">
        <v>0</v>
      </c>
      <c r="AK447" s="295">
        <v>0</v>
      </c>
      <c r="AL447" s="295">
        <v>0</v>
      </c>
      <c r="AM447" s="295">
        <v>0</v>
      </c>
      <c r="AN447" s="295">
        <v>0</v>
      </c>
      <c r="AO447" s="295">
        <v>0</v>
      </c>
      <c r="AP447" s="295">
        <v>0</v>
      </c>
      <c r="AQ447" s="295">
        <v>0</v>
      </c>
      <c r="AR447" s="295">
        <v>0</v>
      </c>
      <c r="AS447" s="295">
        <v>0</v>
      </c>
      <c r="AT447" s="295">
        <f t="shared" si="6"/>
        <v>0</v>
      </c>
      <c r="AU447" s="295">
        <v>21947.93</v>
      </c>
      <c r="AV447" s="295">
        <v>55120.22</v>
      </c>
      <c r="AW447" s="296">
        <v>90</v>
      </c>
      <c r="AX447" s="296">
        <v>300</v>
      </c>
      <c r="AY447" s="295">
        <v>497948.09</v>
      </c>
      <c r="AZ447" s="295">
        <v>70648.740000000005</v>
      </c>
      <c r="BA447" s="294">
        <v>52.214280000000002</v>
      </c>
      <c r="BB447" s="294">
        <v>46.958259145411503</v>
      </c>
      <c r="BC447" s="294">
        <v>10.59</v>
      </c>
      <c r="BD447" s="294"/>
      <c r="BE447" s="293" t="s">
        <v>4204</v>
      </c>
      <c r="BF447" s="291"/>
      <c r="BG447" s="293" t="s">
        <v>351</v>
      </c>
      <c r="BH447" s="293" t="s">
        <v>370</v>
      </c>
      <c r="BI447" s="293" t="s">
        <v>371</v>
      </c>
      <c r="BJ447" s="293" t="s">
        <v>4205</v>
      </c>
      <c r="BK447" s="292" t="s">
        <v>175</v>
      </c>
      <c r="BL447" s="294">
        <v>497564.81641775998</v>
      </c>
      <c r="BM447" s="292" t="s">
        <v>309</v>
      </c>
      <c r="BN447" s="294"/>
      <c r="BO447" s="297">
        <v>38798</v>
      </c>
      <c r="BP447" s="297">
        <v>47929</v>
      </c>
      <c r="BQ447" s="297" t="s">
        <v>959</v>
      </c>
      <c r="BR447" s="297" t="s">
        <v>4784</v>
      </c>
      <c r="BS447" s="297">
        <v>38798</v>
      </c>
      <c r="BT447" s="297">
        <v>47929</v>
      </c>
      <c r="BU447" s="294">
        <v>16487.82</v>
      </c>
      <c r="BV447" s="294">
        <v>14.7</v>
      </c>
      <c r="BW447" s="294">
        <v>0</v>
      </c>
    </row>
    <row r="448" spans="1:75" s="289" customFormat="1" ht="18.2" customHeight="1" x14ac:dyDescent="0.15">
      <c r="A448" s="298">
        <v>446</v>
      </c>
      <c r="B448" s="299" t="s">
        <v>305</v>
      </c>
      <c r="C448" s="299" t="s">
        <v>306</v>
      </c>
      <c r="D448" s="313">
        <v>45170</v>
      </c>
      <c r="E448" s="300" t="s">
        <v>1548</v>
      </c>
      <c r="F448" s="309">
        <v>113</v>
      </c>
      <c r="G448" s="309">
        <v>112</v>
      </c>
      <c r="H448" s="302">
        <v>36416.199999999997</v>
      </c>
      <c r="I448" s="302">
        <v>18619.39</v>
      </c>
      <c r="J448" s="302">
        <v>0</v>
      </c>
      <c r="K448" s="302">
        <v>55035.59</v>
      </c>
      <c r="L448" s="302">
        <v>262.39999999999998</v>
      </c>
      <c r="M448" s="302">
        <v>0</v>
      </c>
      <c r="N448" s="302">
        <v>0</v>
      </c>
      <c r="O448" s="302">
        <v>0</v>
      </c>
      <c r="P448" s="302">
        <v>0</v>
      </c>
      <c r="Q448" s="302">
        <v>0</v>
      </c>
      <c r="R448" s="302">
        <v>55035.59</v>
      </c>
      <c r="S448" s="302">
        <v>46762.85</v>
      </c>
      <c r="T448" s="302">
        <v>321.37</v>
      </c>
      <c r="U448" s="302">
        <v>0</v>
      </c>
      <c r="V448" s="302">
        <v>0</v>
      </c>
      <c r="W448" s="302">
        <v>0</v>
      </c>
      <c r="X448" s="302">
        <v>0</v>
      </c>
      <c r="Y448" s="302">
        <v>0</v>
      </c>
      <c r="Z448" s="302">
        <v>47084.22</v>
      </c>
      <c r="AA448" s="302">
        <v>0</v>
      </c>
      <c r="AB448" s="302">
        <v>0</v>
      </c>
      <c r="AC448" s="302">
        <v>0</v>
      </c>
      <c r="AD448" s="302">
        <v>0</v>
      </c>
      <c r="AE448" s="302">
        <v>0</v>
      </c>
      <c r="AF448" s="302">
        <v>0</v>
      </c>
      <c r="AG448" s="302">
        <v>0</v>
      </c>
      <c r="AH448" s="302">
        <v>0</v>
      </c>
      <c r="AI448" s="302">
        <v>0</v>
      </c>
      <c r="AJ448" s="302">
        <v>0</v>
      </c>
      <c r="AK448" s="302">
        <v>0</v>
      </c>
      <c r="AL448" s="302">
        <v>0</v>
      </c>
      <c r="AM448" s="302">
        <v>0</v>
      </c>
      <c r="AN448" s="302">
        <v>0</v>
      </c>
      <c r="AO448" s="302">
        <v>0</v>
      </c>
      <c r="AP448" s="302">
        <v>0</v>
      </c>
      <c r="AQ448" s="302">
        <v>0</v>
      </c>
      <c r="AR448" s="302">
        <v>0</v>
      </c>
      <c r="AS448" s="302">
        <v>0</v>
      </c>
      <c r="AT448" s="295">
        <f t="shared" si="6"/>
        <v>0</v>
      </c>
      <c r="AU448" s="302">
        <v>18881.79</v>
      </c>
      <c r="AV448" s="302">
        <v>47084.22</v>
      </c>
      <c r="AW448" s="303">
        <v>90</v>
      </c>
      <c r="AX448" s="303">
        <v>300</v>
      </c>
      <c r="AY448" s="302">
        <v>360000</v>
      </c>
      <c r="AZ448" s="302">
        <v>61410.06</v>
      </c>
      <c r="BA448" s="301">
        <v>62.777780999999997</v>
      </c>
      <c r="BB448" s="301">
        <v>56.261339204452703</v>
      </c>
      <c r="BC448" s="301">
        <v>10.59</v>
      </c>
      <c r="BD448" s="301"/>
      <c r="BE448" s="300" t="s">
        <v>4204</v>
      </c>
      <c r="BF448" s="298"/>
      <c r="BG448" s="300" t="s">
        <v>333</v>
      </c>
      <c r="BH448" s="300" t="s">
        <v>527</v>
      </c>
      <c r="BI448" s="300" t="s">
        <v>528</v>
      </c>
      <c r="BJ448" s="300" t="s">
        <v>4205</v>
      </c>
      <c r="BK448" s="299" t="s">
        <v>175</v>
      </c>
      <c r="BL448" s="301">
        <v>430988.98870664003</v>
      </c>
      <c r="BM448" s="299" t="s">
        <v>309</v>
      </c>
      <c r="BN448" s="301"/>
      <c r="BO448" s="304">
        <v>38798</v>
      </c>
      <c r="BP448" s="304">
        <v>47929</v>
      </c>
      <c r="BQ448" s="297" t="s">
        <v>937</v>
      </c>
      <c r="BR448" s="297" t="s">
        <v>4765</v>
      </c>
      <c r="BS448" s="297">
        <v>38798</v>
      </c>
      <c r="BT448" s="297">
        <v>47929</v>
      </c>
      <c r="BU448" s="301">
        <v>13500.09</v>
      </c>
      <c r="BV448" s="301">
        <v>12.78</v>
      </c>
      <c r="BW448" s="301">
        <v>0</v>
      </c>
    </row>
    <row r="449" spans="1:75" s="289" customFormat="1" ht="18.2" customHeight="1" x14ac:dyDescent="0.15">
      <c r="A449" s="291">
        <v>447</v>
      </c>
      <c r="B449" s="292" t="s">
        <v>305</v>
      </c>
      <c r="C449" s="292" t="s">
        <v>306</v>
      </c>
      <c r="D449" s="312">
        <v>45170</v>
      </c>
      <c r="E449" s="293" t="s">
        <v>1549</v>
      </c>
      <c r="F449" s="308">
        <v>0</v>
      </c>
      <c r="G449" s="308">
        <v>0</v>
      </c>
      <c r="H449" s="295">
        <v>19430.259999999998</v>
      </c>
      <c r="I449" s="295">
        <v>0</v>
      </c>
      <c r="J449" s="295">
        <v>0</v>
      </c>
      <c r="K449" s="295">
        <v>19430.259999999998</v>
      </c>
      <c r="L449" s="295">
        <v>139.99</v>
      </c>
      <c r="M449" s="295">
        <v>0</v>
      </c>
      <c r="N449" s="295">
        <v>0</v>
      </c>
      <c r="O449" s="295">
        <v>139.99</v>
      </c>
      <c r="P449" s="295">
        <v>0</v>
      </c>
      <c r="Q449" s="295">
        <v>0</v>
      </c>
      <c r="R449" s="295">
        <v>19290.27</v>
      </c>
      <c r="S449" s="295">
        <v>0</v>
      </c>
      <c r="T449" s="295">
        <v>171.47</v>
      </c>
      <c r="U449" s="295">
        <v>0</v>
      </c>
      <c r="V449" s="295">
        <v>0</v>
      </c>
      <c r="W449" s="295">
        <v>171.47</v>
      </c>
      <c r="X449" s="295">
        <v>0</v>
      </c>
      <c r="Y449" s="295">
        <v>0</v>
      </c>
      <c r="Z449" s="295">
        <v>0</v>
      </c>
      <c r="AA449" s="295">
        <v>6.82</v>
      </c>
      <c r="AB449" s="295">
        <v>0</v>
      </c>
      <c r="AC449" s="295">
        <v>0</v>
      </c>
      <c r="AD449" s="295">
        <v>0</v>
      </c>
      <c r="AE449" s="295">
        <v>0</v>
      </c>
      <c r="AF449" s="295">
        <v>-18.059999999999999</v>
      </c>
      <c r="AG449" s="295">
        <v>15.91</v>
      </c>
      <c r="AH449" s="295">
        <v>47.17</v>
      </c>
      <c r="AI449" s="295">
        <v>0</v>
      </c>
      <c r="AJ449" s="295">
        <v>0</v>
      </c>
      <c r="AK449" s="295">
        <v>0</v>
      </c>
      <c r="AL449" s="295">
        <v>0</v>
      </c>
      <c r="AM449" s="295">
        <v>0</v>
      </c>
      <c r="AN449" s="295">
        <v>0</v>
      </c>
      <c r="AO449" s="295">
        <v>0</v>
      </c>
      <c r="AP449" s="295">
        <v>0.63</v>
      </c>
      <c r="AQ449" s="295">
        <v>0</v>
      </c>
      <c r="AR449" s="295">
        <v>0</v>
      </c>
      <c r="AS449" s="295">
        <v>0</v>
      </c>
      <c r="AT449" s="295">
        <f t="shared" si="6"/>
        <v>363.93</v>
      </c>
      <c r="AU449" s="295">
        <v>0</v>
      </c>
      <c r="AV449" s="295">
        <v>0</v>
      </c>
      <c r="AW449" s="296">
        <v>90</v>
      </c>
      <c r="AX449" s="296">
        <v>300</v>
      </c>
      <c r="AY449" s="295">
        <v>301199.09999999998</v>
      </c>
      <c r="AZ449" s="295">
        <v>32764.400000000001</v>
      </c>
      <c r="BA449" s="294">
        <v>40.032941000000001</v>
      </c>
      <c r="BB449" s="294">
        <v>23.569674426635899</v>
      </c>
      <c r="BC449" s="294">
        <v>10.59</v>
      </c>
      <c r="BD449" s="294"/>
      <c r="BE449" s="293" t="s">
        <v>4204</v>
      </c>
      <c r="BF449" s="291"/>
      <c r="BG449" s="293" t="s">
        <v>315</v>
      </c>
      <c r="BH449" s="293" t="s">
        <v>192</v>
      </c>
      <c r="BI449" s="293" t="s">
        <v>367</v>
      </c>
      <c r="BJ449" s="293" t="s">
        <v>103</v>
      </c>
      <c r="BK449" s="292" t="s">
        <v>175</v>
      </c>
      <c r="BL449" s="294">
        <v>151063.95623591999</v>
      </c>
      <c r="BM449" s="292" t="s">
        <v>309</v>
      </c>
      <c r="BN449" s="294"/>
      <c r="BO449" s="297">
        <v>38798</v>
      </c>
      <c r="BP449" s="297">
        <v>47929</v>
      </c>
      <c r="BQ449" s="297" t="s">
        <v>4757</v>
      </c>
      <c r="BR449" s="297" t="s">
        <v>4764</v>
      </c>
      <c r="BS449" s="297">
        <v>38798</v>
      </c>
      <c r="BT449" s="297">
        <v>47929</v>
      </c>
      <c r="BU449" s="294">
        <v>0</v>
      </c>
      <c r="BV449" s="294">
        <v>6.82</v>
      </c>
      <c r="BW449" s="294">
        <v>0</v>
      </c>
    </row>
    <row r="450" spans="1:75" s="289" customFormat="1" ht="18.2" customHeight="1" x14ac:dyDescent="0.15">
      <c r="A450" s="298">
        <v>448</v>
      </c>
      <c r="B450" s="299" t="s">
        <v>305</v>
      </c>
      <c r="C450" s="299" t="s">
        <v>306</v>
      </c>
      <c r="D450" s="313">
        <v>45170</v>
      </c>
      <c r="E450" s="300" t="s">
        <v>1550</v>
      </c>
      <c r="F450" s="309">
        <v>171</v>
      </c>
      <c r="G450" s="309">
        <v>170</v>
      </c>
      <c r="H450" s="302">
        <v>25602.63</v>
      </c>
      <c r="I450" s="302">
        <v>16214.34</v>
      </c>
      <c r="J450" s="302">
        <v>0</v>
      </c>
      <c r="K450" s="302">
        <v>41816.97</v>
      </c>
      <c r="L450" s="302">
        <v>184.53</v>
      </c>
      <c r="M450" s="302">
        <v>0</v>
      </c>
      <c r="N450" s="302">
        <v>0</v>
      </c>
      <c r="O450" s="302">
        <v>0</v>
      </c>
      <c r="P450" s="302">
        <v>0</v>
      </c>
      <c r="Q450" s="302">
        <v>0</v>
      </c>
      <c r="R450" s="302">
        <v>41816.97</v>
      </c>
      <c r="S450" s="302">
        <v>53565.56</v>
      </c>
      <c r="T450" s="302">
        <v>225.94</v>
      </c>
      <c r="U450" s="302">
        <v>0</v>
      </c>
      <c r="V450" s="302">
        <v>0</v>
      </c>
      <c r="W450" s="302">
        <v>0</v>
      </c>
      <c r="X450" s="302">
        <v>0</v>
      </c>
      <c r="Y450" s="302">
        <v>0</v>
      </c>
      <c r="Z450" s="302">
        <v>53791.5</v>
      </c>
      <c r="AA450" s="302">
        <v>0</v>
      </c>
      <c r="AB450" s="302">
        <v>0</v>
      </c>
      <c r="AC450" s="302">
        <v>0</v>
      </c>
      <c r="AD450" s="302">
        <v>0</v>
      </c>
      <c r="AE450" s="302">
        <v>0</v>
      </c>
      <c r="AF450" s="302">
        <v>0</v>
      </c>
      <c r="AG450" s="302">
        <v>0</v>
      </c>
      <c r="AH450" s="302">
        <v>0</v>
      </c>
      <c r="AI450" s="302">
        <v>0</v>
      </c>
      <c r="AJ450" s="302">
        <v>0</v>
      </c>
      <c r="AK450" s="302">
        <v>0</v>
      </c>
      <c r="AL450" s="302">
        <v>0</v>
      </c>
      <c r="AM450" s="302">
        <v>0</v>
      </c>
      <c r="AN450" s="302">
        <v>0</v>
      </c>
      <c r="AO450" s="302">
        <v>0</v>
      </c>
      <c r="AP450" s="302">
        <v>0</v>
      </c>
      <c r="AQ450" s="302">
        <v>0</v>
      </c>
      <c r="AR450" s="302">
        <v>0</v>
      </c>
      <c r="AS450" s="302">
        <v>0</v>
      </c>
      <c r="AT450" s="295">
        <f t="shared" si="6"/>
        <v>0</v>
      </c>
      <c r="AU450" s="302">
        <v>16398.87</v>
      </c>
      <c r="AV450" s="302">
        <v>53791.5</v>
      </c>
      <c r="AW450" s="303">
        <v>90</v>
      </c>
      <c r="AX450" s="303">
        <v>300</v>
      </c>
      <c r="AY450" s="302">
        <v>357400.95</v>
      </c>
      <c r="AZ450" s="302">
        <v>43179.15</v>
      </c>
      <c r="BA450" s="301">
        <v>44.461829000000002</v>
      </c>
      <c r="BB450" s="301">
        <v>43.059184107100997</v>
      </c>
      <c r="BC450" s="301">
        <v>10.59</v>
      </c>
      <c r="BD450" s="301"/>
      <c r="BE450" s="300" t="s">
        <v>4204</v>
      </c>
      <c r="BF450" s="298"/>
      <c r="BG450" s="300" t="s">
        <v>312</v>
      </c>
      <c r="BH450" s="300" t="s">
        <v>188</v>
      </c>
      <c r="BI450" s="300" t="s">
        <v>313</v>
      </c>
      <c r="BJ450" s="300" t="s">
        <v>4205</v>
      </c>
      <c r="BK450" s="299" t="s">
        <v>175</v>
      </c>
      <c r="BL450" s="301">
        <v>327472.70649911999</v>
      </c>
      <c r="BM450" s="299" t="s">
        <v>309</v>
      </c>
      <c r="BN450" s="301"/>
      <c r="BO450" s="304">
        <v>38798</v>
      </c>
      <c r="BP450" s="304">
        <v>47929</v>
      </c>
      <c r="BQ450" s="297" t="s">
        <v>947</v>
      </c>
      <c r="BR450" s="297" t="s">
        <v>4774</v>
      </c>
      <c r="BS450" s="297">
        <v>38798</v>
      </c>
      <c r="BT450" s="297">
        <v>47929</v>
      </c>
      <c r="BU450" s="301">
        <v>15442.22</v>
      </c>
      <c r="BV450" s="301">
        <v>8.99</v>
      </c>
      <c r="BW450" s="301">
        <v>0</v>
      </c>
    </row>
    <row r="451" spans="1:75" s="289" customFormat="1" ht="18.2" customHeight="1" x14ac:dyDescent="0.15">
      <c r="A451" s="291">
        <v>449</v>
      </c>
      <c r="B451" s="292" t="s">
        <v>305</v>
      </c>
      <c r="C451" s="292" t="s">
        <v>306</v>
      </c>
      <c r="D451" s="312">
        <v>45170</v>
      </c>
      <c r="E451" s="293" t="s">
        <v>1551</v>
      </c>
      <c r="F451" s="308">
        <v>0</v>
      </c>
      <c r="G451" s="308">
        <v>0</v>
      </c>
      <c r="H451" s="295">
        <v>21305.11</v>
      </c>
      <c r="I451" s="295">
        <v>0</v>
      </c>
      <c r="J451" s="295">
        <v>0</v>
      </c>
      <c r="K451" s="295">
        <v>21305.11</v>
      </c>
      <c r="L451" s="295">
        <v>153.54</v>
      </c>
      <c r="M451" s="295">
        <v>0</v>
      </c>
      <c r="N451" s="295">
        <v>0</v>
      </c>
      <c r="O451" s="295">
        <v>153.54</v>
      </c>
      <c r="P451" s="295">
        <v>0</v>
      </c>
      <c r="Q451" s="295">
        <v>0</v>
      </c>
      <c r="R451" s="295">
        <v>21151.57</v>
      </c>
      <c r="S451" s="295">
        <v>0</v>
      </c>
      <c r="T451" s="295">
        <v>188.02</v>
      </c>
      <c r="U451" s="295">
        <v>0</v>
      </c>
      <c r="V451" s="295">
        <v>0</v>
      </c>
      <c r="W451" s="295">
        <v>188.02</v>
      </c>
      <c r="X451" s="295">
        <v>0</v>
      </c>
      <c r="Y451" s="295">
        <v>0</v>
      </c>
      <c r="Z451" s="295">
        <v>0</v>
      </c>
      <c r="AA451" s="295">
        <v>7.48</v>
      </c>
      <c r="AB451" s="295">
        <v>0</v>
      </c>
      <c r="AC451" s="295">
        <v>0</v>
      </c>
      <c r="AD451" s="295">
        <v>0</v>
      </c>
      <c r="AE451" s="295">
        <v>0</v>
      </c>
      <c r="AF451" s="295">
        <v>-18.84</v>
      </c>
      <c r="AG451" s="295">
        <v>17.45</v>
      </c>
      <c r="AH451" s="295">
        <v>48.98</v>
      </c>
      <c r="AI451" s="295">
        <v>0</v>
      </c>
      <c r="AJ451" s="295">
        <v>0</v>
      </c>
      <c r="AK451" s="295">
        <v>0</v>
      </c>
      <c r="AL451" s="295">
        <v>0</v>
      </c>
      <c r="AM451" s="295">
        <v>0</v>
      </c>
      <c r="AN451" s="295">
        <v>0</v>
      </c>
      <c r="AO451" s="295">
        <v>0</v>
      </c>
      <c r="AP451" s="295">
        <v>0.36</v>
      </c>
      <c r="AQ451" s="295">
        <v>0</v>
      </c>
      <c r="AR451" s="295">
        <v>0.24</v>
      </c>
      <c r="AS451" s="295">
        <v>0</v>
      </c>
      <c r="AT451" s="295">
        <f t="shared" ref="AT451:AT514" si="7">AQ451-AR451-AS451+AP451+AO451+AN451+AL451+AI451+AH451+AG451+AF451+AA451+W451+V451+Q451+P451+O451+N451-J451</f>
        <v>396.75</v>
      </c>
      <c r="AU451" s="295">
        <v>0</v>
      </c>
      <c r="AV451" s="295">
        <v>0</v>
      </c>
      <c r="AW451" s="296">
        <v>90</v>
      </c>
      <c r="AX451" s="296">
        <v>300</v>
      </c>
      <c r="AY451" s="295">
        <v>262000.78</v>
      </c>
      <c r="AZ451" s="295">
        <v>35930.379999999997</v>
      </c>
      <c r="BA451" s="294">
        <v>50.469403999999997</v>
      </c>
      <c r="BB451" s="294">
        <v>29.710432552182301</v>
      </c>
      <c r="BC451" s="294">
        <v>10.59</v>
      </c>
      <c r="BD451" s="294"/>
      <c r="BE451" s="293" t="s">
        <v>4204</v>
      </c>
      <c r="BF451" s="291"/>
      <c r="BG451" s="293" t="s">
        <v>320</v>
      </c>
      <c r="BH451" s="293" t="s">
        <v>181</v>
      </c>
      <c r="BI451" s="293" t="s">
        <v>368</v>
      </c>
      <c r="BJ451" s="293" t="s">
        <v>103</v>
      </c>
      <c r="BK451" s="292" t="s">
        <v>175</v>
      </c>
      <c r="BL451" s="294">
        <v>165639.97522071999</v>
      </c>
      <c r="BM451" s="292" t="s">
        <v>309</v>
      </c>
      <c r="BN451" s="294"/>
      <c r="BO451" s="297">
        <v>38798</v>
      </c>
      <c r="BP451" s="297">
        <v>47929</v>
      </c>
      <c r="BQ451" s="297" t="s">
        <v>4757</v>
      </c>
      <c r="BR451" s="297" t="s">
        <v>4764</v>
      </c>
      <c r="BS451" s="297">
        <v>38798</v>
      </c>
      <c r="BT451" s="297">
        <v>47929</v>
      </c>
      <c r="BU451" s="294">
        <v>0</v>
      </c>
      <c r="BV451" s="294">
        <v>7.48</v>
      </c>
      <c r="BW451" s="294">
        <v>0</v>
      </c>
    </row>
    <row r="452" spans="1:75" s="289" customFormat="1" ht="18.2" customHeight="1" x14ac:dyDescent="0.15">
      <c r="A452" s="298">
        <v>450</v>
      </c>
      <c r="B452" s="299" t="s">
        <v>305</v>
      </c>
      <c r="C452" s="299" t="s">
        <v>306</v>
      </c>
      <c r="D452" s="313">
        <v>45170</v>
      </c>
      <c r="E452" s="300" t="s">
        <v>1552</v>
      </c>
      <c r="F452" s="309">
        <v>145</v>
      </c>
      <c r="G452" s="309">
        <v>144</v>
      </c>
      <c r="H452" s="302">
        <v>17325.68</v>
      </c>
      <c r="I452" s="302">
        <v>10158.58</v>
      </c>
      <c r="J452" s="302">
        <v>0</v>
      </c>
      <c r="K452" s="302">
        <v>27484.26</v>
      </c>
      <c r="L452" s="302">
        <v>124.89</v>
      </c>
      <c r="M452" s="302">
        <v>0</v>
      </c>
      <c r="N452" s="302">
        <v>0</v>
      </c>
      <c r="O452" s="302">
        <v>0</v>
      </c>
      <c r="P452" s="302">
        <v>0</v>
      </c>
      <c r="Q452" s="302">
        <v>0</v>
      </c>
      <c r="R452" s="302">
        <v>27484.26</v>
      </c>
      <c r="S452" s="302">
        <v>29843.17</v>
      </c>
      <c r="T452" s="302">
        <v>152.9</v>
      </c>
      <c r="U452" s="302">
        <v>0</v>
      </c>
      <c r="V452" s="302">
        <v>0</v>
      </c>
      <c r="W452" s="302">
        <v>0</v>
      </c>
      <c r="X452" s="302">
        <v>0</v>
      </c>
      <c r="Y452" s="302">
        <v>0</v>
      </c>
      <c r="Z452" s="302">
        <v>29996.07</v>
      </c>
      <c r="AA452" s="302">
        <v>0</v>
      </c>
      <c r="AB452" s="302">
        <v>0</v>
      </c>
      <c r="AC452" s="302">
        <v>0</v>
      </c>
      <c r="AD452" s="302">
        <v>0</v>
      </c>
      <c r="AE452" s="302">
        <v>0</v>
      </c>
      <c r="AF452" s="302">
        <v>0</v>
      </c>
      <c r="AG452" s="302">
        <v>0</v>
      </c>
      <c r="AH452" s="302">
        <v>0</v>
      </c>
      <c r="AI452" s="302">
        <v>0</v>
      </c>
      <c r="AJ452" s="302">
        <v>0</v>
      </c>
      <c r="AK452" s="302">
        <v>0</v>
      </c>
      <c r="AL452" s="302">
        <v>0</v>
      </c>
      <c r="AM452" s="302">
        <v>0</v>
      </c>
      <c r="AN452" s="302">
        <v>0</v>
      </c>
      <c r="AO452" s="302">
        <v>0</v>
      </c>
      <c r="AP452" s="302">
        <v>0</v>
      </c>
      <c r="AQ452" s="302">
        <v>0</v>
      </c>
      <c r="AR452" s="302">
        <v>0</v>
      </c>
      <c r="AS452" s="302">
        <v>0</v>
      </c>
      <c r="AT452" s="295">
        <f t="shared" si="7"/>
        <v>0</v>
      </c>
      <c r="AU452" s="302">
        <v>10283.469999999999</v>
      </c>
      <c r="AV452" s="302">
        <v>29996.07</v>
      </c>
      <c r="AW452" s="303">
        <v>90</v>
      </c>
      <c r="AX452" s="303">
        <v>300</v>
      </c>
      <c r="AY452" s="302">
        <v>335001.03000000003</v>
      </c>
      <c r="AZ452" s="302">
        <v>29221.77</v>
      </c>
      <c r="BA452" s="301">
        <v>32.101393000000002</v>
      </c>
      <c r="BB452" s="301">
        <v>30.192662236893302</v>
      </c>
      <c r="BC452" s="301">
        <v>10.59</v>
      </c>
      <c r="BD452" s="301"/>
      <c r="BE452" s="300" t="s">
        <v>4204</v>
      </c>
      <c r="BF452" s="298"/>
      <c r="BG452" s="300" t="s">
        <v>315</v>
      </c>
      <c r="BH452" s="300" t="s">
        <v>179</v>
      </c>
      <c r="BI452" s="300" t="s">
        <v>407</v>
      </c>
      <c r="BJ452" s="300" t="s">
        <v>4205</v>
      </c>
      <c r="BK452" s="299" t="s">
        <v>175</v>
      </c>
      <c r="BL452" s="301">
        <v>215231.87854896</v>
      </c>
      <c r="BM452" s="299" t="s">
        <v>309</v>
      </c>
      <c r="BN452" s="301"/>
      <c r="BO452" s="304">
        <v>38799</v>
      </c>
      <c r="BP452" s="304">
        <v>47930</v>
      </c>
      <c r="BQ452" s="297" t="s">
        <v>947</v>
      </c>
      <c r="BR452" s="297" t="s">
        <v>4774</v>
      </c>
      <c r="BS452" s="297">
        <v>38799</v>
      </c>
      <c r="BT452" s="297">
        <v>47930</v>
      </c>
      <c r="BU452" s="301">
        <v>9410.35</v>
      </c>
      <c r="BV452" s="301">
        <v>6.08</v>
      </c>
      <c r="BW452" s="301">
        <v>0</v>
      </c>
    </row>
    <row r="453" spans="1:75" s="289" customFormat="1" ht="18.2" customHeight="1" x14ac:dyDescent="0.15">
      <c r="A453" s="291">
        <v>451</v>
      </c>
      <c r="B453" s="292" t="s">
        <v>305</v>
      </c>
      <c r="C453" s="292" t="s">
        <v>306</v>
      </c>
      <c r="D453" s="312">
        <v>45170</v>
      </c>
      <c r="E453" s="293" t="s">
        <v>1553</v>
      </c>
      <c r="F453" s="308">
        <v>1</v>
      </c>
      <c r="G453" s="308">
        <v>0</v>
      </c>
      <c r="H453" s="295">
        <v>12244.14</v>
      </c>
      <c r="I453" s="295">
        <v>0</v>
      </c>
      <c r="J453" s="295">
        <v>0</v>
      </c>
      <c r="K453" s="295">
        <v>12244.14</v>
      </c>
      <c r="L453" s="295">
        <v>88.25</v>
      </c>
      <c r="M453" s="295">
        <v>0</v>
      </c>
      <c r="N453" s="295">
        <v>0</v>
      </c>
      <c r="O453" s="295">
        <v>0</v>
      </c>
      <c r="P453" s="295">
        <v>0</v>
      </c>
      <c r="Q453" s="295">
        <v>0</v>
      </c>
      <c r="R453" s="295">
        <v>12244.14</v>
      </c>
      <c r="S453" s="295">
        <v>0</v>
      </c>
      <c r="T453" s="295">
        <v>108.05</v>
      </c>
      <c r="U453" s="295">
        <v>0</v>
      </c>
      <c r="V453" s="295">
        <v>0</v>
      </c>
      <c r="W453" s="295">
        <v>0</v>
      </c>
      <c r="X453" s="295">
        <v>0</v>
      </c>
      <c r="Y453" s="295">
        <v>0</v>
      </c>
      <c r="Z453" s="295">
        <v>108.05</v>
      </c>
      <c r="AA453" s="295">
        <v>0</v>
      </c>
      <c r="AB453" s="295">
        <v>0</v>
      </c>
      <c r="AC453" s="295">
        <v>0</v>
      </c>
      <c r="AD453" s="295">
        <v>0</v>
      </c>
      <c r="AE453" s="295">
        <v>0</v>
      </c>
      <c r="AF453" s="295">
        <v>-17.55</v>
      </c>
      <c r="AG453" s="295">
        <v>9.59</v>
      </c>
      <c r="AH453" s="295">
        <v>33.549999999999997</v>
      </c>
      <c r="AI453" s="295">
        <v>0</v>
      </c>
      <c r="AJ453" s="295">
        <v>0</v>
      </c>
      <c r="AK453" s="295">
        <v>0</v>
      </c>
      <c r="AL453" s="295">
        <v>0</v>
      </c>
      <c r="AM453" s="295">
        <v>0</v>
      </c>
      <c r="AN453" s="295">
        <v>0</v>
      </c>
      <c r="AO453" s="295">
        <v>0</v>
      </c>
      <c r="AP453" s="295">
        <v>0</v>
      </c>
      <c r="AQ453" s="295">
        <v>0</v>
      </c>
      <c r="AR453" s="295">
        <v>25.59</v>
      </c>
      <c r="AS453" s="295">
        <v>0</v>
      </c>
      <c r="AT453" s="295">
        <f t="shared" si="7"/>
        <v>-3.5527136788005009E-15</v>
      </c>
      <c r="AU453" s="295">
        <v>88.25</v>
      </c>
      <c r="AV453" s="295">
        <v>108.05</v>
      </c>
      <c r="AW453" s="296">
        <v>90</v>
      </c>
      <c r="AX453" s="296">
        <v>300</v>
      </c>
      <c r="AY453" s="295">
        <v>284999.92</v>
      </c>
      <c r="AZ453" s="295">
        <v>20649.75</v>
      </c>
      <c r="BA453" s="294">
        <v>26.664175</v>
      </c>
      <c r="BB453" s="294">
        <v>15.8103556548869</v>
      </c>
      <c r="BC453" s="294">
        <v>10.59</v>
      </c>
      <c r="BD453" s="294"/>
      <c r="BE453" s="293" t="s">
        <v>4204</v>
      </c>
      <c r="BF453" s="291"/>
      <c r="BG453" s="293" t="s">
        <v>320</v>
      </c>
      <c r="BH453" s="293" t="s">
        <v>181</v>
      </c>
      <c r="BI453" s="293" t="s">
        <v>372</v>
      </c>
      <c r="BJ453" s="293" t="s">
        <v>177</v>
      </c>
      <c r="BK453" s="292" t="s">
        <v>175</v>
      </c>
      <c r="BL453" s="294">
        <v>95885.035777440004</v>
      </c>
      <c r="BM453" s="292" t="s">
        <v>309</v>
      </c>
      <c r="BN453" s="294"/>
      <c r="BO453" s="297">
        <v>38800</v>
      </c>
      <c r="BP453" s="297">
        <v>47931</v>
      </c>
      <c r="BQ453" s="297" t="s">
        <v>4757</v>
      </c>
      <c r="BR453" s="297" t="s">
        <v>4764</v>
      </c>
      <c r="BS453" s="297">
        <v>38800</v>
      </c>
      <c r="BT453" s="297">
        <v>47931</v>
      </c>
      <c r="BU453" s="294">
        <v>4.74</v>
      </c>
      <c r="BV453" s="294">
        <v>4.3</v>
      </c>
      <c r="BW453" s="294">
        <v>0</v>
      </c>
    </row>
    <row r="454" spans="1:75" s="289" customFormat="1" ht="18.2" customHeight="1" x14ac:dyDescent="0.15">
      <c r="A454" s="298">
        <v>452</v>
      </c>
      <c r="B454" s="299" t="s">
        <v>305</v>
      </c>
      <c r="C454" s="299" t="s">
        <v>306</v>
      </c>
      <c r="D454" s="313">
        <v>45170</v>
      </c>
      <c r="E454" s="300" t="s">
        <v>1554</v>
      </c>
      <c r="F454" s="309">
        <v>0</v>
      </c>
      <c r="G454" s="309">
        <v>0</v>
      </c>
      <c r="H454" s="302">
        <v>19502.8</v>
      </c>
      <c r="I454" s="302">
        <v>0</v>
      </c>
      <c r="J454" s="302">
        <v>0</v>
      </c>
      <c r="K454" s="302">
        <v>19502.8</v>
      </c>
      <c r="L454" s="302">
        <v>140.54</v>
      </c>
      <c r="M454" s="302">
        <v>0</v>
      </c>
      <c r="N454" s="302">
        <v>0</v>
      </c>
      <c r="O454" s="302">
        <v>140.54</v>
      </c>
      <c r="P454" s="302">
        <v>0</v>
      </c>
      <c r="Q454" s="302">
        <v>0</v>
      </c>
      <c r="R454" s="302">
        <v>19362.259999999998</v>
      </c>
      <c r="S454" s="302">
        <v>0</v>
      </c>
      <c r="T454" s="302">
        <v>172.11</v>
      </c>
      <c r="U454" s="302">
        <v>0</v>
      </c>
      <c r="V454" s="302">
        <v>0</v>
      </c>
      <c r="W454" s="302">
        <v>172.11</v>
      </c>
      <c r="X454" s="302">
        <v>0</v>
      </c>
      <c r="Y454" s="302">
        <v>0</v>
      </c>
      <c r="Z454" s="302">
        <v>0</v>
      </c>
      <c r="AA454" s="302">
        <v>6.84</v>
      </c>
      <c r="AB454" s="302">
        <v>0</v>
      </c>
      <c r="AC454" s="302">
        <v>0</v>
      </c>
      <c r="AD454" s="302">
        <v>0</v>
      </c>
      <c r="AE454" s="302">
        <v>0</v>
      </c>
      <c r="AF454" s="302">
        <v>-18.940000000000001</v>
      </c>
      <c r="AG454" s="302">
        <v>15.97</v>
      </c>
      <c r="AH454" s="302">
        <v>48.89</v>
      </c>
      <c r="AI454" s="302">
        <v>0</v>
      </c>
      <c r="AJ454" s="302">
        <v>0</v>
      </c>
      <c r="AK454" s="302">
        <v>0</v>
      </c>
      <c r="AL454" s="302">
        <v>0</v>
      </c>
      <c r="AM454" s="302">
        <v>0</v>
      </c>
      <c r="AN454" s="302">
        <v>0</v>
      </c>
      <c r="AO454" s="302">
        <v>0</v>
      </c>
      <c r="AP454" s="302">
        <v>0.26</v>
      </c>
      <c r="AQ454" s="302">
        <v>0</v>
      </c>
      <c r="AR454" s="302">
        <v>4.9400000000000004</v>
      </c>
      <c r="AS454" s="302">
        <v>0</v>
      </c>
      <c r="AT454" s="295">
        <f t="shared" si="7"/>
        <v>360.73</v>
      </c>
      <c r="AU454" s="302">
        <v>0</v>
      </c>
      <c r="AV454" s="302">
        <v>0</v>
      </c>
      <c r="AW454" s="303">
        <v>90</v>
      </c>
      <c r="AX454" s="303">
        <v>300</v>
      </c>
      <c r="AY454" s="302">
        <v>341001.65</v>
      </c>
      <c r="AZ454" s="302">
        <v>32889.31</v>
      </c>
      <c r="BA454" s="301">
        <v>35.494117000000003</v>
      </c>
      <c r="BB454" s="301">
        <v>20.895735478318599</v>
      </c>
      <c r="BC454" s="301">
        <v>10.59</v>
      </c>
      <c r="BD454" s="301"/>
      <c r="BE454" s="300" t="s">
        <v>4204</v>
      </c>
      <c r="BF454" s="298"/>
      <c r="BG454" s="300" t="s">
        <v>315</v>
      </c>
      <c r="BH454" s="300" t="s">
        <v>179</v>
      </c>
      <c r="BI454" s="300" t="s">
        <v>363</v>
      </c>
      <c r="BJ454" s="300" t="s">
        <v>103</v>
      </c>
      <c r="BK454" s="299" t="s">
        <v>175</v>
      </c>
      <c r="BL454" s="301">
        <v>151627.71683696</v>
      </c>
      <c r="BM454" s="299" t="s">
        <v>309</v>
      </c>
      <c r="BN454" s="301"/>
      <c r="BO454" s="304">
        <v>38800</v>
      </c>
      <c r="BP454" s="304">
        <v>47931</v>
      </c>
      <c r="BQ454" s="297" t="s">
        <v>4757</v>
      </c>
      <c r="BR454" s="297" t="s">
        <v>4764</v>
      </c>
      <c r="BS454" s="297">
        <v>38800</v>
      </c>
      <c r="BT454" s="297">
        <v>47931</v>
      </c>
      <c r="BU454" s="301">
        <v>0</v>
      </c>
      <c r="BV454" s="301">
        <v>6.84</v>
      </c>
      <c r="BW454" s="301">
        <v>0</v>
      </c>
    </row>
    <row r="455" spans="1:75" s="289" customFormat="1" ht="18.2" customHeight="1" x14ac:dyDescent="0.15">
      <c r="A455" s="291">
        <v>453</v>
      </c>
      <c r="B455" s="292" t="s">
        <v>305</v>
      </c>
      <c r="C455" s="292" t="s">
        <v>306</v>
      </c>
      <c r="D455" s="312">
        <v>45170</v>
      </c>
      <c r="E455" s="293" t="s">
        <v>1555</v>
      </c>
      <c r="F455" s="308">
        <v>106</v>
      </c>
      <c r="G455" s="308">
        <v>105</v>
      </c>
      <c r="H455" s="295">
        <v>56890.67</v>
      </c>
      <c r="I455" s="295">
        <v>27988.05</v>
      </c>
      <c r="J455" s="295">
        <v>0</v>
      </c>
      <c r="K455" s="295">
        <v>84878.720000000001</v>
      </c>
      <c r="L455" s="295">
        <v>409.95</v>
      </c>
      <c r="M455" s="295">
        <v>0</v>
      </c>
      <c r="N455" s="295">
        <v>0</v>
      </c>
      <c r="O455" s="295">
        <v>0</v>
      </c>
      <c r="P455" s="295">
        <v>0</v>
      </c>
      <c r="Q455" s="295">
        <v>0</v>
      </c>
      <c r="R455" s="295">
        <v>84878.720000000001</v>
      </c>
      <c r="S455" s="295">
        <v>67258.7</v>
      </c>
      <c r="T455" s="295">
        <v>502.06</v>
      </c>
      <c r="U455" s="295">
        <v>0</v>
      </c>
      <c r="V455" s="295">
        <v>0</v>
      </c>
      <c r="W455" s="295">
        <v>0</v>
      </c>
      <c r="X455" s="295">
        <v>0</v>
      </c>
      <c r="Y455" s="295">
        <v>0</v>
      </c>
      <c r="Z455" s="295">
        <v>67760.759999999995</v>
      </c>
      <c r="AA455" s="295">
        <v>0</v>
      </c>
      <c r="AB455" s="295">
        <v>0</v>
      </c>
      <c r="AC455" s="295">
        <v>0</v>
      </c>
      <c r="AD455" s="295">
        <v>0</v>
      </c>
      <c r="AE455" s="295">
        <v>0</v>
      </c>
      <c r="AF455" s="295">
        <v>0</v>
      </c>
      <c r="AG455" s="295">
        <v>0</v>
      </c>
      <c r="AH455" s="295">
        <v>0</v>
      </c>
      <c r="AI455" s="295">
        <v>0</v>
      </c>
      <c r="AJ455" s="295">
        <v>0</v>
      </c>
      <c r="AK455" s="295">
        <v>0</v>
      </c>
      <c r="AL455" s="295">
        <v>0</v>
      </c>
      <c r="AM455" s="295">
        <v>0</v>
      </c>
      <c r="AN455" s="295">
        <v>0</v>
      </c>
      <c r="AO455" s="295">
        <v>0</v>
      </c>
      <c r="AP455" s="295">
        <v>0</v>
      </c>
      <c r="AQ455" s="295">
        <v>0</v>
      </c>
      <c r="AR455" s="295">
        <v>0</v>
      </c>
      <c r="AS455" s="295">
        <v>0</v>
      </c>
      <c r="AT455" s="295">
        <f t="shared" si="7"/>
        <v>0</v>
      </c>
      <c r="AU455" s="295">
        <v>28398</v>
      </c>
      <c r="AV455" s="295">
        <v>67760.759999999995</v>
      </c>
      <c r="AW455" s="296">
        <v>90</v>
      </c>
      <c r="AX455" s="296">
        <v>300</v>
      </c>
      <c r="AY455" s="295">
        <v>485997.81</v>
      </c>
      <c r="AZ455" s="295">
        <v>95939.21</v>
      </c>
      <c r="BA455" s="294">
        <v>72.647373000000002</v>
      </c>
      <c r="BB455" s="294">
        <v>64.272115974298302</v>
      </c>
      <c r="BC455" s="294">
        <v>10.59</v>
      </c>
      <c r="BD455" s="294"/>
      <c r="BE455" s="293" t="s">
        <v>4204</v>
      </c>
      <c r="BF455" s="291"/>
      <c r="BG455" s="293" t="s">
        <v>326</v>
      </c>
      <c r="BH455" s="293" t="s">
        <v>239</v>
      </c>
      <c r="BI455" s="293" t="s">
        <v>484</v>
      </c>
      <c r="BJ455" s="293" t="s">
        <v>4205</v>
      </c>
      <c r="BK455" s="292" t="s">
        <v>175</v>
      </c>
      <c r="BL455" s="294">
        <v>664693.40467712004</v>
      </c>
      <c r="BM455" s="292" t="s">
        <v>309</v>
      </c>
      <c r="BN455" s="294"/>
      <c r="BO455" s="297">
        <v>38800</v>
      </c>
      <c r="BP455" s="297">
        <v>47931</v>
      </c>
      <c r="BQ455" s="297" t="s">
        <v>949</v>
      </c>
      <c r="BR455" s="297" t="s">
        <v>4807</v>
      </c>
      <c r="BS455" s="297">
        <v>38800</v>
      </c>
      <c r="BT455" s="297">
        <v>47931</v>
      </c>
      <c r="BU455" s="294">
        <v>19817.7</v>
      </c>
      <c r="BV455" s="294">
        <v>19.96</v>
      </c>
      <c r="BW455" s="294">
        <v>0</v>
      </c>
    </row>
    <row r="456" spans="1:75" s="289" customFormat="1" ht="18.2" customHeight="1" x14ac:dyDescent="0.15">
      <c r="A456" s="298">
        <v>454</v>
      </c>
      <c r="B456" s="299" t="s">
        <v>305</v>
      </c>
      <c r="C456" s="299" t="s">
        <v>306</v>
      </c>
      <c r="D456" s="313">
        <v>45170</v>
      </c>
      <c r="E456" s="300" t="s">
        <v>1556</v>
      </c>
      <c r="F456" s="309">
        <v>99</v>
      </c>
      <c r="G456" s="309">
        <v>98</v>
      </c>
      <c r="H456" s="302">
        <v>18134.88</v>
      </c>
      <c r="I456" s="302">
        <v>8549.69</v>
      </c>
      <c r="J456" s="302">
        <v>0</v>
      </c>
      <c r="K456" s="302">
        <v>26684.57</v>
      </c>
      <c r="L456" s="302">
        <v>130.69999999999999</v>
      </c>
      <c r="M456" s="302">
        <v>0</v>
      </c>
      <c r="N456" s="302">
        <v>0</v>
      </c>
      <c r="O456" s="302">
        <v>0</v>
      </c>
      <c r="P456" s="302">
        <v>0</v>
      </c>
      <c r="Q456" s="302">
        <v>0</v>
      </c>
      <c r="R456" s="302">
        <v>26684.57</v>
      </c>
      <c r="S456" s="302">
        <v>19942.830000000002</v>
      </c>
      <c r="T456" s="302">
        <v>160.04</v>
      </c>
      <c r="U456" s="302">
        <v>0</v>
      </c>
      <c r="V456" s="302">
        <v>0</v>
      </c>
      <c r="W456" s="302">
        <v>0</v>
      </c>
      <c r="X456" s="302">
        <v>0</v>
      </c>
      <c r="Y456" s="302">
        <v>0</v>
      </c>
      <c r="Z456" s="302">
        <v>20102.87</v>
      </c>
      <c r="AA456" s="302">
        <v>0</v>
      </c>
      <c r="AB456" s="302">
        <v>0</v>
      </c>
      <c r="AC456" s="302">
        <v>0</v>
      </c>
      <c r="AD456" s="302">
        <v>0</v>
      </c>
      <c r="AE456" s="302">
        <v>0</v>
      </c>
      <c r="AF456" s="302">
        <v>0</v>
      </c>
      <c r="AG456" s="302">
        <v>0</v>
      </c>
      <c r="AH456" s="302">
        <v>0</v>
      </c>
      <c r="AI456" s="302">
        <v>0</v>
      </c>
      <c r="AJ456" s="302">
        <v>0</v>
      </c>
      <c r="AK456" s="302">
        <v>0</v>
      </c>
      <c r="AL456" s="302">
        <v>0</v>
      </c>
      <c r="AM456" s="302">
        <v>0</v>
      </c>
      <c r="AN456" s="302">
        <v>0</v>
      </c>
      <c r="AO456" s="302">
        <v>0</v>
      </c>
      <c r="AP456" s="302">
        <v>0</v>
      </c>
      <c r="AQ456" s="302">
        <v>0</v>
      </c>
      <c r="AR456" s="302">
        <v>0</v>
      </c>
      <c r="AS456" s="302">
        <v>0</v>
      </c>
      <c r="AT456" s="295">
        <f t="shared" si="7"/>
        <v>0</v>
      </c>
      <c r="AU456" s="302">
        <v>8680.39</v>
      </c>
      <c r="AV456" s="302">
        <v>20102.87</v>
      </c>
      <c r="AW456" s="303">
        <v>90</v>
      </c>
      <c r="AX456" s="303">
        <v>300</v>
      </c>
      <c r="AY456" s="302">
        <v>252200.41</v>
      </c>
      <c r="AZ456" s="302">
        <v>30584.33</v>
      </c>
      <c r="BA456" s="301">
        <v>44.628394999999998</v>
      </c>
      <c r="BB456" s="301">
        <v>38.937898275526997</v>
      </c>
      <c r="BC456" s="301">
        <v>10.59</v>
      </c>
      <c r="BD456" s="301"/>
      <c r="BE456" s="300" t="s">
        <v>4204</v>
      </c>
      <c r="BF456" s="298"/>
      <c r="BG456" s="300" t="s">
        <v>315</v>
      </c>
      <c r="BH456" s="300" t="s">
        <v>192</v>
      </c>
      <c r="BI456" s="300" t="s">
        <v>485</v>
      </c>
      <c r="BJ456" s="300" t="s">
        <v>4205</v>
      </c>
      <c r="BK456" s="299" t="s">
        <v>175</v>
      </c>
      <c r="BL456" s="301">
        <v>208969.42938871999</v>
      </c>
      <c r="BM456" s="299" t="s">
        <v>309</v>
      </c>
      <c r="BN456" s="301"/>
      <c r="BO456" s="304">
        <v>38800</v>
      </c>
      <c r="BP456" s="304">
        <v>47931</v>
      </c>
      <c r="BQ456" s="297" t="s">
        <v>941</v>
      </c>
      <c r="BR456" s="297" t="s">
        <v>4791</v>
      </c>
      <c r="BS456" s="297">
        <v>38800</v>
      </c>
      <c r="BT456" s="297">
        <v>47931</v>
      </c>
      <c r="BU456" s="301">
        <v>6344.91</v>
      </c>
      <c r="BV456" s="301">
        <v>6.36</v>
      </c>
      <c r="BW456" s="301">
        <v>0</v>
      </c>
    </row>
    <row r="457" spans="1:75" s="289" customFormat="1" ht="18.2" customHeight="1" x14ac:dyDescent="0.15">
      <c r="A457" s="291">
        <v>455</v>
      </c>
      <c r="B457" s="292" t="s">
        <v>305</v>
      </c>
      <c r="C457" s="292" t="s">
        <v>306</v>
      </c>
      <c r="D457" s="312">
        <v>45170</v>
      </c>
      <c r="E457" s="293" t="s">
        <v>1557</v>
      </c>
      <c r="F457" s="308">
        <v>134</v>
      </c>
      <c r="G457" s="308">
        <v>133</v>
      </c>
      <c r="H457" s="295">
        <v>25613.21</v>
      </c>
      <c r="I457" s="295">
        <v>14415.88</v>
      </c>
      <c r="J457" s="295">
        <v>0</v>
      </c>
      <c r="K457" s="295">
        <v>40029.089999999997</v>
      </c>
      <c r="L457" s="295">
        <v>184.59</v>
      </c>
      <c r="M457" s="295">
        <v>0</v>
      </c>
      <c r="N457" s="295">
        <v>0</v>
      </c>
      <c r="O457" s="295">
        <v>0</v>
      </c>
      <c r="P457" s="295">
        <v>0</v>
      </c>
      <c r="Q457" s="295">
        <v>0</v>
      </c>
      <c r="R457" s="295">
        <v>40029.089999999997</v>
      </c>
      <c r="S457" s="295">
        <v>40197.910000000003</v>
      </c>
      <c r="T457" s="295">
        <v>226.04</v>
      </c>
      <c r="U457" s="295">
        <v>0</v>
      </c>
      <c r="V457" s="295">
        <v>0</v>
      </c>
      <c r="W457" s="295">
        <v>0</v>
      </c>
      <c r="X457" s="295">
        <v>0</v>
      </c>
      <c r="Y457" s="295">
        <v>0</v>
      </c>
      <c r="Z457" s="295">
        <v>40423.949999999997</v>
      </c>
      <c r="AA457" s="295">
        <v>0</v>
      </c>
      <c r="AB457" s="295">
        <v>0</v>
      </c>
      <c r="AC457" s="295">
        <v>0</v>
      </c>
      <c r="AD457" s="295">
        <v>0</v>
      </c>
      <c r="AE457" s="295">
        <v>0</v>
      </c>
      <c r="AF457" s="295">
        <v>0</v>
      </c>
      <c r="AG457" s="295">
        <v>0</v>
      </c>
      <c r="AH457" s="295">
        <v>0</v>
      </c>
      <c r="AI457" s="295">
        <v>0</v>
      </c>
      <c r="AJ457" s="295">
        <v>0</v>
      </c>
      <c r="AK457" s="295">
        <v>0</v>
      </c>
      <c r="AL457" s="295">
        <v>0</v>
      </c>
      <c r="AM457" s="295">
        <v>0</v>
      </c>
      <c r="AN457" s="295">
        <v>0</v>
      </c>
      <c r="AO457" s="295">
        <v>0</v>
      </c>
      <c r="AP457" s="295">
        <v>0</v>
      </c>
      <c r="AQ457" s="295">
        <v>0</v>
      </c>
      <c r="AR457" s="295">
        <v>0</v>
      </c>
      <c r="AS457" s="295">
        <v>0</v>
      </c>
      <c r="AT457" s="295">
        <f t="shared" si="7"/>
        <v>0</v>
      </c>
      <c r="AU457" s="295">
        <v>14600.47</v>
      </c>
      <c r="AV457" s="295">
        <v>40423.949999999997</v>
      </c>
      <c r="AW457" s="296">
        <v>90</v>
      </c>
      <c r="AX457" s="296">
        <v>300</v>
      </c>
      <c r="AY457" s="295">
        <v>204998.88</v>
      </c>
      <c r="AZ457" s="295">
        <v>43196.160000000003</v>
      </c>
      <c r="BA457" s="294">
        <v>77.544633000000005</v>
      </c>
      <c r="BB457" s="294">
        <v>71.859190570966703</v>
      </c>
      <c r="BC457" s="294">
        <v>10.59</v>
      </c>
      <c r="BD457" s="294"/>
      <c r="BE457" s="293" t="s">
        <v>4204</v>
      </c>
      <c r="BF457" s="291"/>
      <c r="BG457" s="293" t="s">
        <v>344</v>
      </c>
      <c r="BH457" s="293" t="s">
        <v>213</v>
      </c>
      <c r="BI457" s="293" t="s">
        <v>345</v>
      </c>
      <c r="BJ457" s="293" t="s">
        <v>4205</v>
      </c>
      <c r="BK457" s="292" t="s">
        <v>175</v>
      </c>
      <c r="BL457" s="294">
        <v>313471.64658264001</v>
      </c>
      <c r="BM457" s="292" t="s">
        <v>309</v>
      </c>
      <c r="BN457" s="294"/>
      <c r="BO457" s="297">
        <v>38800</v>
      </c>
      <c r="BP457" s="297">
        <v>47931</v>
      </c>
      <c r="BQ457" s="297" t="s">
        <v>931</v>
      </c>
      <c r="BR457" s="297" t="s">
        <v>4779</v>
      </c>
      <c r="BS457" s="297">
        <v>38800</v>
      </c>
      <c r="BT457" s="297">
        <v>47931</v>
      </c>
      <c r="BU457" s="294">
        <v>11301.61</v>
      </c>
      <c r="BV457" s="294">
        <v>8.99</v>
      </c>
      <c r="BW457" s="294">
        <v>0</v>
      </c>
    </row>
    <row r="458" spans="1:75" s="289" customFormat="1" ht="18.2" customHeight="1" x14ac:dyDescent="0.15">
      <c r="A458" s="298">
        <v>456</v>
      </c>
      <c r="B458" s="299" t="s">
        <v>305</v>
      </c>
      <c r="C458" s="299" t="s">
        <v>306</v>
      </c>
      <c r="D458" s="313">
        <v>45170</v>
      </c>
      <c r="E458" s="300" t="s">
        <v>1558</v>
      </c>
      <c r="F458" s="309">
        <v>16</v>
      </c>
      <c r="G458" s="309">
        <v>15</v>
      </c>
      <c r="H458" s="302">
        <v>12737.5</v>
      </c>
      <c r="I458" s="302">
        <v>1251.75</v>
      </c>
      <c r="J458" s="302">
        <v>0</v>
      </c>
      <c r="K458" s="302">
        <v>13989.25</v>
      </c>
      <c r="L458" s="302">
        <v>91.84</v>
      </c>
      <c r="M458" s="302">
        <v>0</v>
      </c>
      <c r="N458" s="302">
        <v>0</v>
      </c>
      <c r="O458" s="302">
        <v>0</v>
      </c>
      <c r="P458" s="302">
        <v>0</v>
      </c>
      <c r="Q458" s="302">
        <v>0</v>
      </c>
      <c r="R458" s="302">
        <v>13989.25</v>
      </c>
      <c r="S458" s="302">
        <v>1654.96</v>
      </c>
      <c r="T458" s="302">
        <v>112.41</v>
      </c>
      <c r="U458" s="302">
        <v>0</v>
      </c>
      <c r="V458" s="302">
        <v>0</v>
      </c>
      <c r="W458" s="302">
        <v>0</v>
      </c>
      <c r="X458" s="302">
        <v>0</v>
      </c>
      <c r="Y458" s="302">
        <v>0</v>
      </c>
      <c r="Z458" s="302">
        <v>1767.37</v>
      </c>
      <c r="AA458" s="302">
        <v>0</v>
      </c>
      <c r="AB458" s="302">
        <v>0</v>
      </c>
      <c r="AC458" s="302">
        <v>0</v>
      </c>
      <c r="AD458" s="302">
        <v>0</v>
      </c>
      <c r="AE458" s="302">
        <v>0</v>
      </c>
      <c r="AF458" s="302">
        <v>0</v>
      </c>
      <c r="AG458" s="302">
        <v>0</v>
      </c>
      <c r="AH458" s="302">
        <v>0</v>
      </c>
      <c r="AI458" s="302">
        <v>0</v>
      </c>
      <c r="AJ458" s="302">
        <v>0</v>
      </c>
      <c r="AK458" s="302">
        <v>0</v>
      </c>
      <c r="AL458" s="302">
        <v>0</v>
      </c>
      <c r="AM458" s="302">
        <v>0</v>
      </c>
      <c r="AN458" s="302">
        <v>0</v>
      </c>
      <c r="AO458" s="302">
        <v>0</v>
      </c>
      <c r="AP458" s="302">
        <v>0</v>
      </c>
      <c r="AQ458" s="302">
        <v>0</v>
      </c>
      <c r="AR458" s="302">
        <v>0</v>
      </c>
      <c r="AS458" s="302">
        <v>0</v>
      </c>
      <c r="AT458" s="295">
        <f t="shared" si="7"/>
        <v>0</v>
      </c>
      <c r="AU458" s="302">
        <v>1343.59</v>
      </c>
      <c r="AV458" s="302">
        <v>1767.37</v>
      </c>
      <c r="AW458" s="303">
        <v>90</v>
      </c>
      <c r="AX458" s="303">
        <v>300</v>
      </c>
      <c r="AY458" s="302">
        <v>204998.88</v>
      </c>
      <c r="AZ458" s="302">
        <v>21485.62</v>
      </c>
      <c r="BA458" s="301">
        <v>38.570430999999999</v>
      </c>
      <c r="BB458" s="301">
        <v>25.113140875932402</v>
      </c>
      <c r="BC458" s="301">
        <v>10.59</v>
      </c>
      <c r="BD458" s="301"/>
      <c r="BE458" s="300" t="s">
        <v>4204</v>
      </c>
      <c r="BF458" s="298"/>
      <c r="BG458" s="300" t="s">
        <v>344</v>
      </c>
      <c r="BH458" s="300" t="s">
        <v>213</v>
      </c>
      <c r="BI458" s="300" t="s">
        <v>345</v>
      </c>
      <c r="BJ458" s="300" t="s">
        <v>4205</v>
      </c>
      <c r="BK458" s="299" t="s">
        <v>175</v>
      </c>
      <c r="BL458" s="301">
        <v>109551.159718</v>
      </c>
      <c r="BM458" s="299" t="s">
        <v>309</v>
      </c>
      <c r="BN458" s="301"/>
      <c r="BO458" s="304">
        <v>38800</v>
      </c>
      <c r="BP458" s="304">
        <v>47931</v>
      </c>
      <c r="BQ458" s="297" t="s">
        <v>4123</v>
      </c>
      <c r="BR458" s="297" t="s">
        <v>4760</v>
      </c>
      <c r="BS458" s="297">
        <v>38800</v>
      </c>
      <c r="BT458" s="297">
        <v>47931</v>
      </c>
      <c r="BU458" s="301">
        <v>692.1</v>
      </c>
      <c r="BV458" s="301">
        <v>4.47</v>
      </c>
      <c r="BW458" s="301">
        <v>0</v>
      </c>
    </row>
    <row r="459" spans="1:75" s="289" customFormat="1" ht="18.2" customHeight="1" x14ac:dyDescent="0.15">
      <c r="A459" s="291">
        <v>457</v>
      </c>
      <c r="B459" s="292" t="s">
        <v>305</v>
      </c>
      <c r="C459" s="292" t="s">
        <v>306</v>
      </c>
      <c r="D459" s="312">
        <v>45170</v>
      </c>
      <c r="E459" s="293" t="s">
        <v>1559</v>
      </c>
      <c r="F459" s="308">
        <v>0</v>
      </c>
      <c r="G459" s="308">
        <v>0</v>
      </c>
      <c r="H459" s="295">
        <v>8689.15</v>
      </c>
      <c r="I459" s="295">
        <v>0</v>
      </c>
      <c r="J459" s="295">
        <v>0</v>
      </c>
      <c r="K459" s="295">
        <v>8689.15</v>
      </c>
      <c r="L459" s="295">
        <v>62.59</v>
      </c>
      <c r="M459" s="295">
        <v>0</v>
      </c>
      <c r="N459" s="295">
        <v>0</v>
      </c>
      <c r="O459" s="295">
        <v>62.59</v>
      </c>
      <c r="P459" s="295">
        <v>0</v>
      </c>
      <c r="Q459" s="295">
        <v>0</v>
      </c>
      <c r="R459" s="295">
        <v>8626.56</v>
      </c>
      <c r="S459" s="295">
        <v>0</v>
      </c>
      <c r="T459" s="295">
        <v>76.680000000000007</v>
      </c>
      <c r="U459" s="295">
        <v>0</v>
      </c>
      <c r="V459" s="295">
        <v>0</v>
      </c>
      <c r="W459" s="295">
        <v>76.680000000000007</v>
      </c>
      <c r="X459" s="295">
        <v>0</v>
      </c>
      <c r="Y459" s="295">
        <v>0</v>
      </c>
      <c r="Z459" s="295">
        <v>0</v>
      </c>
      <c r="AA459" s="295">
        <v>3.05</v>
      </c>
      <c r="AB459" s="295">
        <v>0</v>
      </c>
      <c r="AC459" s="295">
        <v>0</v>
      </c>
      <c r="AD459" s="295">
        <v>0</v>
      </c>
      <c r="AE459" s="295">
        <v>0</v>
      </c>
      <c r="AF459" s="295">
        <v>-9.02</v>
      </c>
      <c r="AG459" s="295">
        <v>7.12</v>
      </c>
      <c r="AH459" s="295">
        <v>23.93</v>
      </c>
      <c r="AI459" s="295">
        <v>0</v>
      </c>
      <c r="AJ459" s="295">
        <v>0</v>
      </c>
      <c r="AK459" s="295">
        <v>0</v>
      </c>
      <c r="AL459" s="295">
        <v>0</v>
      </c>
      <c r="AM459" s="295">
        <v>0</v>
      </c>
      <c r="AN459" s="295">
        <v>0</v>
      </c>
      <c r="AO459" s="295">
        <v>0</v>
      </c>
      <c r="AP459" s="295">
        <v>2.0499999999999998</v>
      </c>
      <c r="AQ459" s="295">
        <v>0</v>
      </c>
      <c r="AR459" s="295">
        <v>2.95</v>
      </c>
      <c r="AS459" s="295">
        <v>0</v>
      </c>
      <c r="AT459" s="295">
        <f t="shared" si="7"/>
        <v>163.45000000000002</v>
      </c>
      <c r="AU459" s="295">
        <v>0</v>
      </c>
      <c r="AV459" s="295">
        <v>0</v>
      </c>
      <c r="AW459" s="296">
        <v>90</v>
      </c>
      <c r="AX459" s="296">
        <v>300</v>
      </c>
      <c r="AY459" s="295">
        <v>204998.88</v>
      </c>
      <c r="AZ459" s="295">
        <v>14650.82</v>
      </c>
      <c r="BA459" s="294">
        <v>26.300774000000001</v>
      </c>
      <c r="BB459" s="294">
        <v>15.4861779038607</v>
      </c>
      <c r="BC459" s="294">
        <v>10.59</v>
      </c>
      <c r="BD459" s="294"/>
      <c r="BE459" s="293" t="s">
        <v>4204</v>
      </c>
      <c r="BF459" s="291"/>
      <c r="BG459" s="293" t="s">
        <v>344</v>
      </c>
      <c r="BH459" s="293" t="s">
        <v>213</v>
      </c>
      <c r="BI459" s="293" t="s">
        <v>345</v>
      </c>
      <c r="BJ459" s="293" t="s">
        <v>103</v>
      </c>
      <c r="BK459" s="292" t="s">
        <v>175</v>
      </c>
      <c r="BL459" s="294">
        <v>67555.419509760002</v>
      </c>
      <c r="BM459" s="292" t="s">
        <v>309</v>
      </c>
      <c r="BN459" s="294"/>
      <c r="BO459" s="297">
        <v>38800</v>
      </c>
      <c r="BP459" s="297">
        <v>47931</v>
      </c>
      <c r="BQ459" s="297" t="s">
        <v>4757</v>
      </c>
      <c r="BR459" s="297" t="s">
        <v>4764</v>
      </c>
      <c r="BS459" s="297">
        <v>38800</v>
      </c>
      <c r="BT459" s="297">
        <v>47931</v>
      </c>
      <c r="BU459" s="294">
        <v>0</v>
      </c>
      <c r="BV459" s="294">
        <v>3.05</v>
      </c>
      <c r="BW459" s="294">
        <v>0</v>
      </c>
    </row>
    <row r="460" spans="1:75" s="289" customFormat="1" ht="18.2" customHeight="1" x14ac:dyDescent="0.15">
      <c r="A460" s="298">
        <v>458</v>
      </c>
      <c r="B460" s="299" t="s">
        <v>305</v>
      </c>
      <c r="C460" s="299" t="s">
        <v>306</v>
      </c>
      <c r="D460" s="313">
        <v>45170</v>
      </c>
      <c r="E460" s="300" t="s">
        <v>1560</v>
      </c>
      <c r="F460" s="309">
        <v>0</v>
      </c>
      <c r="G460" s="309">
        <v>0</v>
      </c>
      <c r="H460" s="302">
        <v>19409.32</v>
      </c>
      <c r="I460" s="302">
        <v>0</v>
      </c>
      <c r="J460" s="302">
        <v>0</v>
      </c>
      <c r="K460" s="302">
        <v>19409.32</v>
      </c>
      <c r="L460" s="302">
        <v>139.91999999999999</v>
      </c>
      <c r="M460" s="302">
        <v>0</v>
      </c>
      <c r="N460" s="302">
        <v>0</v>
      </c>
      <c r="O460" s="302">
        <v>139.91999999999999</v>
      </c>
      <c r="P460" s="302">
        <v>0</v>
      </c>
      <c r="Q460" s="302">
        <v>0</v>
      </c>
      <c r="R460" s="302">
        <v>19269.400000000001</v>
      </c>
      <c r="S460" s="302">
        <v>0</v>
      </c>
      <c r="T460" s="302">
        <v>171.29</v>
      </c>
      <c r="U460" s="302">
        <v>0</v>
      </c>
      <c r="V460" s="302">
        <v>0</v>
      </c>
      <c r="W460" s="302">
        <v>171.29</v>
      </c>
      <c r="X460" s="302">
        <v>0</v>
      </c>
      <c r="Y460" s="302">
        <v>0</v>
      </c>
      <c r="Z460" s="302">
        <v>0</v>
      </c>
      <c r="AA460" s="302">
        <v>6.81</v>
      </c>
      <c r="AB460" s="302">
        <v>0</v>
      </c>
      <c r="AC460" s="302">
        <v>0</v>
      </c>
      <c r="AD460" s="302">
        <v>0</v>
      </c>
      <c r="AE460" s="302">
        <v>0</v>
      </c>
      <c r="AF460" s="302">
        <v>-18.940000000000001</v>
      </c>
      <c r="AG460" s="302">
        <v>15.9</v>
      </c>
      <c r="AH460" s="302">
        <v>48.93</v>
      </c>
      <c r="AI460" s="302">
        <v>0</v>
      </c>
      <c r="AJ460" s="302">
        <v>0</v>
      </c>
      <c r="AK460" s="302">
        <v>0</v>
      </c>
      <c r="AL460" s="302">
        <v>0</v>
      </c>
      <c r="AM460" s="302">
        <v>0</v>
      </c>
      <c r="AN460" s="302">
        <v>0</v>
      </c>
      <c r="AO460" s="302">
        <v>0</v>
      </c>
      <c r="AP460" s="302">
        <v>346.49</v>
      </c>
      <c r="AQ460" s="302">
        <v>0</v>
      </c>
      <c r="AR460" s="302">
        <v>276.23</v>
      </c>
      <c r="AS460" s="302">
        <v>0</v>
      </c>
      <c r="AT460" s="295">
        <f t="shared" si="7"/>
        <v>434.16999999999996</v>
      </c>
      <c r="AU460" s="302">
        <v>0</v>
      </c>
      <c r="AV460" s="302">
        <v>0</v>
      </c>
      <c r="AW460" s="303">
        <v>90</v>
      </c>
      <c r="AX460" s="303">
        <v>300</v>
      </c>
      <c r="AY460" s="302">
        <v>345698.17</v>
      </c>
      <c r="AZ460" s="302">
        <v>32737.27</v>
      </c>
      <c r="BA460" s="301">
        <v>34.850054999999998</v>
      </c>
      <c r="BB460" s="301">
        <v>20.513000925764398</v>
      </c>
      <c r="BC460" s="301">
        <v>10.59</v>
      </c>
      <c r="BD460" s="301"/>
      <c r="BE460" s="300" t="s">
        <v>4204</v>
      </c>
      <c r="BF460" s="298"/>
      <c r="BG460" s="300" t="s">
        <v>315</v>
      </c>
      <c r="BH460" s="300" t="s">
        <v>179</v>
      </c>
      <c r="BI460" s="300" t="s">
        <v>363</v>
      </c>
      <c r="BJ460" s="300" t="s">
        <v>103</v>
      </c>
      <c r="BK460" s="299" t="s">
        <v>175</v>
      </c>
      <c r="BL460" s="301">
        <v>150900.5212624</v>
      </c>
      <c r="BM460" s="299" t="s">
        <v>309</v>
      </c>
      <c r="BN460" s="301"/>
      <c r="BO460" s="304">
        <v>38800</v>
      </c>
      <c r="BP460" s="304">
        <v>47931</v>
      </c>
      <c r="BQ460" s="297" t="s">
        <v>4757</v>
      </c>
      <c r="BR460" s="297" t="s">
        <v>4764</v>
      </c>
      <c r="BS460" s="297">
        <v>38800</v>
      </c>
      <c r="BT460" s="297">
        <v>47931</v>
      </c>
      <c r="BU460" s="301">
        <v>0</v>
      </c>
      <c r="BV460" s="301">
        <v>6.81</v>
      </c>
      <c r="BW460" s="301">
        <v>0</v>
      </c>
    </row>
    <row r="461" spans="1:75" s="289" customFormat="1" ht="18.2" customHeight="1" x14ac:dyDescent="0.15">
      <c r="A461" s="291">
        <v>459</v>
      </c>
      <c r="B461" s="292" t="s">
        <v>305</v>
      </c>
      <c r="C461" s="292" t="s">
        <v>306</v>
      </c>
      <c r="D461" s="312">
        <v>45170</v>
      </c>
      <c r="E461" s="293" t="s">
        <v>1561</v>
      </c>
      <c r="F461" s="308">
        <v>138</v>
      </c>
      <c r="G461" s="308">
        <v>137</v>
      </c>
      <c r="H461" s="295">
        <v>26209.25</v>
      </c>
      <c r="I461" s="295">
        <v>14984.59</v>
      </c>
      <c r="J461" s="295">
        <v>0</v>
      </c>
      <c r="K461" s="295">
        <v>41193.839999999997</v>
      </c>
      <c r="L461" s="295">
        <v>188.93</v>
      </c>
      <c r="M461" s="295">
        <v>0</v>
      </c>
      <c r="N461" s="295">
        <v>0</v>
      </c>
      <c r="O461" s="295">
        <v>0</v>
      </c>
      <c r="P461" s="295">
        <v>0</v>
      </c>
      <c r="Q461" s="295">
        <v>0</v>
      </c>
      <c r="R461" s="295">
        <v>41193.839999999997</v>
      </c>
      <c r="S461" s="295">
        <v>42228.29</v>
      </c>
      <c r="T461" s="295">
        <v>231.3</v>
      </c>
      <c r="U461" s="295">
        <v>0</v>
      </c>
      <c r="V461" s="295">
        <v>0</v>
      </c>
      <c r="W461" s="295">
        <v>0</v>
      </c>
      <c r="X461" s="295">
        <v>0</v>
      </c>
      <c r="Y461" s="295">
        <v>0</v>
      </c>
      <c r="Z461" s="295">
        <v>42459.59</v>
      </c>
      <c r="AA461" s="295">
        <v>0</v>
      </c>
      <c r="AB461" s="295">
        <v>0</v>
      </c>
      <c r="AC461" s="295">
        <v>0</v>
      </c>
      <c r="AD461" s="295">
        <v>0</v>
      </c>
      <c r="AE461" s="295">
        <v>0</v>
      </c>
      <c r="AF461" s="295">
        <v>0</v>
      </c>
      <c r="AG461" s="295">
        <v>0</v>
      </c>
      <c r="AH461" s="295">
        <v>0</v>
      </c>
      <c r="AI461" s="295">
        <v>0</v>
      </c>
      <c r="AJ461" s="295">
        <v>0</v>
      </c>
      <c r="AK461" s="295">
        <v>0</v>
      </c>
      <c r="AL461" s="295">
        <v>0</v>
      </c>
      <c r="AM461" s="295">
        <v>0</v>
      </c>
      <c r="AN461" s="295">
        <v>0</v>
      </c>
      <c r="AO461" s="295">
        <v>0</v>
      </c>
      <c r="AP461" s="295">
        <v>0</v>
      </c>
      <c r="AQ461" s="295">
        <v>0</v>
      </c>
      <c r="AR461" s="295">
        <v>0</v>
      </c>
      <c r="AS461" s="295">
        <v>0</v>
      </c>
      <c r="AT461" s="295">
        <f t="shared" si="7"/>
        <v>0</v>
      </c>
      <c r="AU461" s="295">
        <v>15173.52</v>
      </c>
      <c r="AV461" s="295">
        <v>42459.59</v>
      </c>
      <c r="AW461" s="296">
        <v>90</v>
      </c>
      <c r="AX461" s="296">
        <v>300</v>
      </c>
      <c r="AY461" s="295">
        <v>341001.65</v>
      </c>
      <c r="AZ461" s="295">
        <v>44205.55</v>
      </c>
      <c r="BA461" s="294">
        <v>47.706594000000003</v>
      </c>
      <c r="BB461" s="294">
        <v>44.456358990691399</v>
      </c>
      <c r="BC461" s="294">
        <v>10.59</v>
      </c>
      <c r="BD461" s="294"/>
      <c r="BE461" s="293" t="s">
        <v>4204</v>
      </c>
      <c r="BF461" s="291"/>
      <c r="BG461" s="293" t="s">
        <v>315</v>
      </c>
      <c r="BH461" s="293" t="s">
        <v>179</v>
      </c>
      <c r="BI461" s="293" t="s">
        <v>363</v>
      </c>
      <c r="BJ461" s="293" t="s">
        <v>4205</v>
      </c>
      <c r="BK461" s="292" t="s">
        <v>175</v>
      </c>
      <c r="BL461" s="294">
        <v>322592.91564864002</v>
      </c>
      <c r="BM461" s="292" t="s">
        <v>309</v>
      </c>
      <c r="BN461" s="294"/>
      <c r="BO461" s="297">
        <v>38800</v>
      </c>
      <c r="BP461" s="297">
        <v>47931</v>
      </c>
      <c r="BQ461" s="297" t="s">
        <v>931</v>
      </c>
      <c r="BR461" s="297" t="s">
        <v>4779</v>
      </c>
      <c r="BS461" s="297">
        <v>38800</v>
      </c>
      <c r="BT461" s="297">
        <v>47931</v>
      </c>
      <c r="BU461" s="294">
        <v>12557.52</v>
      </c>
      <c r="BV461" s="294">
        <v>9.19</v>
      </c>
      <c r="BW461" s="294">
        <v>0</v>
      </c>
    </row>
    <row r="462" spans="1:75" s="289" customFormat="1" ht="18.2" customHeight="1" x14ac:dyDescent="0.15">
      <c r="A462" s="298">
        <v>460</v>
      </c>
      <c r="B462" s="299" t="s">
        <v>305</v>
      </c>
      <c r="C462" s="299" t="s">
        <v>306</v>
      </c>
      <c r="D462" s="313">
        <v>45170</v>
      </c>
      <c r="E462" s="300" t="s">
        <v>1562</v>
      </c>
      <c r="F462" s="309">
        <v>106</v>
      </c>
      <c r="G462" s="309">
        <v>105</v>
      </c>
      <c r="H462" s="302">
        <v>26537.17</v>
      </c>
      <c r="I462" s="302">
        <v>13058.36</v>
      </c>
      <c r="J462" s="302">
        <v>0</v>
      </c>
      <c r="K462" s="302">
        <v>39595.53</v>
      </c>
      <c r="L462" s="302">
        <v>191.27</v>
      </c>
      <c r="M462" s="302">
        <v>0</v>
      </c>
      <c r="N462" s="302">
        <v>0</v>
      </c>
      <c r="O462" s="302">
        <v>0</v>
      </c>
      <c r="P462" s="302">
        <v>0</v>
      </c>
      <c r="Q462" s="302">
        <v>0</v>
      </c>
      <c r="R462" s="302">
        <v>39595.53</v>
      </c>
      <c r="S462" s="302">
        <v>31614.94</v>
      </c>
      <c r="T462" s="302">
        <v>234.19</v>
      </c>
      <c r="U462" s="302">
        <v>0</v>
      </c>
      <c r="V462" s="302">
        <v>0</v>
      </c>
      <c r="W462" s="302">
        <v>0</v>
      </c>
      <c r="X462" s="302">
        <v>0</v>
      </c>
      <c r="Y462" s="302">
        <v>0</v>
      </c>
      <c r="Z462" s="302">
        <v>31849.13</v>
      </c>
      <c r="AA462" s="302">
        <v>0</v>
      </c>
      <c r="AB462" s="302">
        <v>0</v>
      </c>
      <c r="AC462" s="302">
        <v>0</v>
      </c>
      <c r="AD462" s="302">
        <v>0</v>
      </c>
      <c r="AE462" s="302">
        <v>0</v>
      </c>
      <c r="AF462" s="302">
        <v>0</v>
      </c>
      <c r="AG462" s="302">
        <v>0</v>
      </c>
      <c r="AH462" s="302">
        <v>0</v>
      </c>
      <c r="AI462" s="302">
        <v>0</v>
      </c>
      <c r="AJ462" s="302">
        <v>0</v>
      </c>
      <c r="AK462" s="302">
        <v>0</v>
      </c>
      <c r="AL462" s="302">
        <v>0</v>
      </c>
      <c r="AM462" s="302">
        <v>0</v>
      </c>
      <c r="AN462" s="302">
        <v>0</v>
      </c>
      <c r="AO462" s="302">
        <v>0</v>
      </c>
      <c r="AP462" s="302">
        <v>0</v>
      </c>
      <c r="AQ462" s="302">
        <v>0</v>
      </c>
      <c r="AR462" s="302">
        <v>0</v>
      </c>
      <c r="AS462" s="302">
        <v>0</v>
      </c>
      <c r="AT462" s="295">
        <f t="shared" si="7"/>
        <v>0</v>
      </c>
      <c r="AU462" s="302">
        <v>13249.63</v>
      </c>
      <c r="AV462" s="302">
        <v>31849.13</v>
      </c>
      <c r="AW462" s="303">
        <v>90</v>
      </c>
      <c r="AX462" s="303">
        <v>300</v>
      </c>
      <c r="AY462" s="302">
        <v>345698.17</v>
      </c>
      <c r="AZ462" s="302">
        <v>44756.01</v>
      </c>
      <c r="BA462" s="301">
        <v>47.644455000000001</v>
      </c>
      <c r="BB462" s="301">
        <v>42.150930060256698</v>
      </c>
      <c r="BC462" s="301">
        <v>10.59</v>
      </c>
      <c r="BD462" s="301"/>
      <c r="BE462" s="300" t="s">
        <v>4204</v>
      </c>
      <c r="BF462" s="298"/>
      <c r="BG462" s="300" t="s">
        <v>315</v>
      </c>
      <c r="BH462" s="300" t="s">
        <v>179</v>
      </c>
      <c r="BI462" s="300" t="s">
        <v>363</v>
      </c>
      <c r="BJ462" s="300" t="s">
        <v>4205</v>
      </c>
      <c r="BK462" s="299" t="s">
        <v>175</v>
      </c>
      <c r="BL462" s="301">
        <v>310076.39660088002</v>
      </c>
      <c r="BM462" s="299" t="s">
        <v>309</v>
      </c>
      <c r="BN462" s="301"/>
      <c r="BO462" s="304">
        <v>38800</v>
      </c>
      <c r="BP462" s="304">
        <v>47931</v>
      </c>
      <c r="BQ462" s="297" t="s">
        <v>959</v>
      </c>
      <c r="BR462" s="297" t="s">
        <v>4784</v>
      </c>
      <c r="BS462" s="297">
        <v>38800</v>
      </c>
      <c r="BT462" s="297">
        <v>47931</v>
      </c>
      <c r="BU462" s="301">
        <v>9757.5499999999993</v>
      </c>
      <c r="BV462" s="301">
        <v>9.31</v>
      </c>
      <c r="BW462" s="301">
        <v>0</v>
      </c>
    </row>
    <row r="463" spans="1:75" s="289" customFormat="1" ht="18.2" customHeight="1" x14ac:dyDescent="0.15">
      <c r="A463" s="291">
        <v>461</v>
      </c>
      <c r="B463" s="292" t="s">
        <v>305</v>
      </c>
      <c r="C463" s="292" t="s">
        <v>306</v>
      </c>
      <c r="D463" s="312">
        <v>45170</v>
      </c>
      <c r="E463" s="293" t="s">
        <v>1563</v>
      </c>
      <c r="F463" s="308">
        <v>141</v>
      </c>
      <c r="G463" s="308">
        <v>140</v>
      </c>
      <c r="H463" s="295">
        <v>20044.52</v>
      </c>
      <c r="I463" s="295">
        <v>11586.49</v>
      </c>
      <c r="J463" s="295">
        <v>0</v>
      </c>
      <c r="K463" s="295">
        <v>31631.01</v>
      </c>
      <c r="L463" s="295">
        <v>144.47999999999999</v>
      </c>
      <c r="M463" s="295">
        <v>0</v>
      </c>
      <c r="N463" s="295">
        <v>0</v>
      </c>
      <c r="O463" s="295">
        <v>0</v>
      </c>
      <c r="P463" s="295">
        <v>0</v>
      </c>
      <c r="Q463" s="295">
        <v>0</v>
      </c>
      <c r="R463" s="295">
        <v>31631.01</v>
      </c>
      <c r="S463" s="295">
        <v>33405.31</v>
      </c>
      <c r="T463" s="295">
        <v>176.89</v>
      </c>
      <c r="U463" s="295">
        <v>0</v>
      </c>
      <c r="V463" s="295">
        <v>0</v>
      </c>
      <c r="W463" s="295">
        <v>0</v>
      </c>
      <c r="X463" s="295">
        <v>0</v>
      </c>
      <c r="Y463" s="295">
        <v>0</v>
      </c>
      <c r="Z463" s="295">
        <v>33582.199999999997</v>
      </c>
      <c r="AA463" s="295">
        <v>0</v>
      </c>
      <c r="AB463" s="295">
        <v>0</v>
      </c>
      <c r="AC463" s="295">
        <v>0</v>
      </c>
      <c r="AD463" s="295">
        <v>0</v>
      </c>
      <c r="AE463" s="295">
        <v>0</v>
      </c>
      <c r="AF463" s="295">
        <v>0</v>
      </c>
      <c r="AG463" s="295">
        <v>0</v>
      </c>
      <c r="AH463" s="295">
        <v>0</v>
      </c>
      <c r="AI463" s="295">
        <v>0</v>
      </c>
      <c r="AJ463" s="295">
        <v>0</v>
      </c>
      <c r="AK463" s="295">
        <v>0</v>
      </c>
      <c r="AL463" s="295">
        <v>0</v>
      </c>
      <c r="AM463" s="295">
        <v>0</v>
      </c>
      <c r="AN463" s="295">
        <v>0</v>
      </c>
      <c r="AO463" s="295">
        <v>0</v>
      </c>
      <c r="AP463" s="295">
        <v>0</v>
      </c>
      <c r="AQ463" s="295">
        <v>0</v>
      </c>
      <c r="AR463" s="295">
        <v>0</v>
      </c>
      <c r="AS463" s="295">
        <v>0</v>
      </c>
      <c r="AT463" s="295">
        <f t="shared" si="7"/>
        <v>0</v>
      </c>
      <c r="AU463" s="295">
        <v>11730.97</v>
      </c>
      <c r="AV463" s="295">
        <v>33582.199999999997</v>
      </c>
      <c r="AW463" s="296">
        <v>90</v>
      </c>
      <c r="AX463" s="296">
        <v>300</v>
      </c>
      <c r="AY463" s="295">
        <v>341001.65</v>
      </c>
      <c r="AZ463" s="295">
        <v>33806.269999999997</v>
      </c>
      <c r="BA463" s="294">
        <v>36.483699000000001</v>
      </c>
      <c r="BB463" s="294">
        <v>34.136160182888901</v>
      </c>
      <c r="BC463" s="294">
        <v>10.59</v>
      </c>
      <c r="BD463" s="294"/>
      <c r="BE463" s="293" t="s">
        <v>4204</v>
      </c>
      <c r="BF463" s="291"/>
      <c r="BG463" s="293" t="s">
        <v>315</v>
      </c>
      <c r="BH463" s="293" t="s">
        <v>179</v>
      </c>
      <c r="BI463" s="293" t="s">
        <v>363</v>
      </c>
      <c r="BJ463" s="293" t="s">
        <v>4205</v>
      </c>
      <c r="BK463" s="292" t="s">
        <v>175</v>
      </c>
      <c r="BL463" s="294">
        <v>247705.47588695999</v>
      </c>
      <c r="BM463" s="292" t="s">
        <v>309</v>
      </c>
      <c r="BN463" s="294"/>
      <c r="BO463" s="297">
        <v>38800</v>
      </c>
      <c r="BP463" s="297">
        <v>47931</v>
      </c>
      <c r="BQ463" s="297" t="s">
        <v>944</v>
      </c>
      <c r="BR463" s="297" t="s">
        <v>4781</v>
      </c>
      <c r="BS463" s="297">
        <v>38800</v>
      </c>
      <c r="BT463" s="297">
        <v>47931</v>
      </c>
      <c r="BU463" s="294">
        <v>10338.02</v>
      </c>
      <c r="BV463" s="294">
        <v>7.03</v>
      </c>
      <c r="BW463" s="294">
        <v>0</v>
      </c>
    </row>
    <row r="464" spans="1:75" s="289" customFormat="1" ht="18.2" customHeight="1" x14ac:dyDescent="0.15">
      <c r="A464" s="298">
        <v>462</v>
      </c>
      <c r="B464" s="299" t="s">
        <v>305</v>
      </c>
      <c r="C464" s="299" t="s">
        <v>306</v>
      </c>
      <c r="D464" s="313">
        <v>45170</v>
      </c>
      <c r="E464" s="300" t="s">
        <v>1564</v>
      </c>
      <c r="F464" s="309">
        <v>143</v>
      </c>
      <c r="G464" s="309">
        <v>142</v>
      </c>
      <c r="H464" s="302">
        <v>14790.06</v>
      </c>
      <c r="I464" s="302">
        <v>8606.2000000000007</v>
      </c>
      <c r="J464" s="302">
        <v>0</v>
      </c>
      <c r="K464" s="302">
        <v>23396.26</v>
      </c>
      <c r="L464" s="302">
        <v>106.55</v>
      </c>
      <c r="M464" s="302">
        <v>0</v>
      </c>
      <c r="N464" s="302">
        <v>0</v>
      </c>
      <c r="O464" s="302">
        <v>0</v>
      </c>
      <c r="P464" s="302">
        <v>0</v>
      </c>
      <c r="Q464" s="302">
        <v>0</v>
      </c>
      <c r="R464" s="302">
        <v>23396.26</v>
      </c>
      <c r="S464" s="302">
        <v>24962.41</v>
      </c>
      <c r="T464" s="302">
        <v>130.52000000000001</v>
      </c>
      <c r="U464" s="302">
        <v>0</v>
      </c>
      <c r="V464" s="302">
        <v>0</v>
      </c>
      <c r="W464" s="302">
        <v>0</v>
      </c>
      <c r="X464" s="302">
        <v>0</v>
      </c>
      <c r="Y464" s="302">
        <v>0</v>
      </c>
      <c r="Z464" s="302">
        <v>25092.93</v>
      </c>
      <c r="AA464" s="302">
        <v>0</v>
      </c>
      <c r="AB464" s="302">
        <v>0</v>
      </c>
      <c r="AC464" s="302">
        <v>0</v>
      </c>
      <c r="AD464" s="302">
        <v>0</v>
      </c>
      <c r="AE464" s="302">
        <v>0</v>
      </c>
      <c r="AF464" s="302">
        <v>0</v>
      </c>
      <c r="AG464" s="302">
        <v>0</v>
      </c>
      <c r="AH464" s="302">
        <v>0</v>
      </c>
      <c r="AI464" s="302">
        <v>0</v>
      </c>
      <c r="AJ464" s="302">
        <v>0</v>
      </c>
      <c r="AK464" s="302">
        <v>0</v>
      </c>
      <c r="AL464" s="302">
        <v>0</v>
      </c>
      <c r="AM464" s="302">
        <v>0</v>
      </c>
      <c r="AN464" s="302">
        <v>0</v>
      </c>
      <c r="AO464" s="302">
        <v>0</v>
      </c>
      <c r="AP464" s="302">
        <v>0</v>
      </c>
      <c r="AQ464" s="302">
        <v>0</v>
      </c>
      <c r="AR464" s="302">
        <v>0</v>
      </c>
      <c r="AS464" s="302">
        <v>0</v>
      </c>
      <c r="AT464" s="295">
        <f t="shared" si="7"/>
        <v>0</v>
      </c>
      <c r="AU464" s="302">
        <v>8712.75</v>
      </c>
      <c r="AV464" s="302">
        <v>25092.93</v>
      </c>
      <c r="AW464" s="303">
        <v>90</v>
      </c>
      <c r="AX464" s="303">
        <v>300</v>
      </c>
      <c r="AY464" s="302">
        <v>244999.95</v>
      </c>
      <c r="AZ464" s="302">
        <v>24938.97</v>
      </c>
      <c r="BA464" s="301">
        <v>37.460244000000003</v>
      </c>
      <c r="BB464" s="301">
        <v>35.142975362953599</v>
      </c>
      <c r="BC464" s="301">
        <v>10.59</v>
      </c>
      <c r="BD464" s="301"/>
      <c r="BE464" s="300" t="s">
        <v>4204</v>
      </c>
      <c r="BF464" s="298"/>
      <c r="BG464" s="300" t="s">
        <v>324</v>
      </c>
      <c r="BH464" s="300" t="s">
        <v>220</v>
      </c>
      <c r="BI464" s="300" t="s">
        <v>325</v>
      </c>
      <c r="BJ464" s="300" t="s">
        <v>4205</v>
      </c>
      <c r="BK464" s="299" t="s">
        <v>175</v>
      </c>
      <c r="BL464" s="301">
        <v>183218.35810096</v>
      </c>
      <c r="BM464" s="299" t="s">
        <v>309</v>
      </c>
      <c r="BN464" s="301"/>
      <c r="BO464" s="304">
        <v>38800</v>
      </c>
      <c r="BP464" s="304">
        <v>47931</v>
      </c>
      <c r="BQ464" s="297" t="s">
        <v>955</v>
      </c>
      <c r="BR464" s="297" t="s">
        <v>4778</v>
      </c>
      <c r="BS464" s="297">
        <v>38800</v>
      </c>
      <c r="BT464" s="297">
        <v>47931</v>
      </c>
      <c r="BU464" s="301">
        <v>7642.33</v>
      </c>
      <c r="BV464" s="301">
        <v>5.19</v>
      </c>
      <c r="BW464" s="301">
        <v>0</v>
      </c>
    </row>
    <row r="465" spans="1:75" s="289" customFormat="1" ht="18.2" customHeight="1" x14ac:dyDescent="0.15">
      <c r="A465" s="291">
        <v>463</v>
      </c>
      <c r="B465" s="292" t="s">
        <v>305</v>
      </c>
      <c r="C465" s="292" t="s">
        <v>306</v>
      </c>
      <c r="D465" s="312">
        <v>45170</v>
      </c>
      <c r="E465" s="293" t="s">
        <v>1565</v>
      </c>
      <c r="F465" s="308">
        <v>0</v>
      </c>
      <c r="G465" s="308">
        <v>0</v>
      </c>
      <c r="H465" s="295">
        <v>32701.68</v>
      </c>
      <c r="I465" s="295">
        <v>0</v>
      </c>
      <c r="J465" s="295">
        <v>0</v>
      </c>
      <c r="K465" s="295">
        <v>32701.68</v>
      </c>
      <c r="L465" s="295">
        <v>293.38</v>
      </c>
      <c r="M465" s="295">
        <v>0</v>
      </c>
      <c r="N465" s="295">
        <v>0</v>
      </c>
      <c r="O465" s="295">
        <v>293.38</v>
      </c>
      <c r="P465" s="295">
        <v>0</v>
      </c>
      <c r="Q465" s="295">
        <v>0</v>
      </c>
      <c r="R465" s="295">
        <v>32408.3</v>
      </c>
      <c r="S465" s="295">
        <v>0</v>
      </c>
      <c r="T465" s="295">
        <v>288.58999999999997</v>
      </c>
      <c r="U465" s="295">
        <v>0</v>
      </c>
      <c r="V465" s="295">
        <v>0</v>
      </c>
      <c r="W465" s="295">
        <v>288.58999999999997</v>
      </c>
      <c r="X465" s="295">
        <v>0</v>
      </c>
      <c r="Y465" s="295">
        <v>0</v>
      </c>
      <c r="Z465" s="295">
        <v>0</v>
      </c>
      <c r="AA465" s="295">
        <v>12.74</v>
      </c>
      <c r="AB465" s="295">
        <v>0</v>
      </c>
      <c r="AC465" s="295">
        <v>0</v>
      </c>
      <c r="AD465" s="295">
        <v>0</v>
      </c>
      <c r="AE465" s="295">
        <v>0</v>
      </c>
      <c r="AF465" s="295">
        <v>-29.69</v>
      </c>
      <c r="AG465" s="295">
        <v>29.74</v>
      </c>
      <c r="AH465" s="295">
        <v>77.48</v>
      </c>
      <c r="AI465" s="295">
        <v>0</v>
      </c>
      <c r="AJ465" s="295">
        <v>0</v>
      </c>
      <c r="AK465" s="295">
        <v>0</v>
      </c>
      <c r="AL465" s="295">
        <v>0</v>
      </c>
      <c r="AM465" s="295">
        <v>0</v>
      </c>
      <c r="AN465" s="295">
        <v>0</v>
      </c>
      <c r="AO465" s="295">
        <v>0</v>
      </c>
      <c r="AP465" s="295">
        <v>0.06</v>
      </c>
      <c r="AQ465" s="295">
        <v>0</v>
      </c>
      <c r="AR465" s="295">
        <v>0.05</v>
      </c>
      <c r="AS465" s="295">
        <v>0</v>
      </c>
      <c r="AT465" s="295">
        <f t="shared" si="7"/>
        <v>672.25</v>
      </c>
      <c r="AU465" s="295">
        <v>0</v>
      </c>
      <c r="AV465" s="295">
        <v>0</v>
      </c>
      <c r="AW465" s="296">
        <v>90</v>
      </c>
      <c r="AX465" s="296">
        <v>300</v>
      </c>
      <c r="AY465" s="295">
        <v>297998.31</v>
      </c>
      <c r="AZ465" s="295">
        <v>61220.14</v>
      </c>
      <c r="BA465" s="294">
        <v>75.601979999999998</v>
      </c>
      <c r="BB465" s="294">
        <v>40.0216603299829</v>
      </c>
      <c r="BC465" s="294">
        <v>10.59</v>
      </c>
      <c r="BD465" s="294"/>
      <c r="BE465" s="293" t="s">
        <v>4204</v>
      </c>
      <c r="BF465" s="291"/>
      <c r="BG465" s="293" t="s">
        <v>312</v>
      </c>
      <c r="BH465" s="293" t="s">
        <v>189</v>
      </c>
      <c r="BI465" s="293" t="s">
        <v>323</v>
      </c>
      <c r="BJ465" s="293" t="s">
        <v>103</v>
      </c>
      <c r="BK465" s="292" t="s">
        <v>175</v>
      </c>
      <c r="BL465" s="294">
        <v>253792.5084968</v>
      </c>
      <c r="BM465" s="292" t="s">
        <v>309</v>
      </c>
      <c r="BN465" s="294"/>
      <c r="BO465" s="297">
        <v>38801</v>
      </c>
      <c r="BP465" s="297">
        <v>47932</v>
      </c>
      <c r="BQ465" s="297" t="s">
        <v>4757</v>
      </c>
      <c r="BR465" s="297" t="s">
        <v>4764</v>
      </c>
      <c r="BS465" s="297">
        <v>38801</v>
      </c>
      <c r="BT465" s="297">
        <v>47932</v>
      </c>
      <c r="BU465" s="294">
        <v>0</v>
      </c>
      <c r="BV465" s="294">
        <v>12.74</v>
      </c>
      <c r="BW465" s="294">
        <v>0</v>
      </c>
    </row>
    <row r="466" spans="1:75" s="289" customFormat="1" ht="18.2" customHeight="1" x14ac:dyDescent="0.15">
      <c r="A466" s="298">
        <v>464</v>
      </c>
      <c r="B466" s="299" t="s">
        <v>305</v>
      </c>
      <c r="C466" s="299" t="s">
        <v>306</v>
      </c>
      <c r="D466" s="313">
        <v>45170</v>
      </c>
      <c r="E466" s="300" t="s">
        <v>1566</v>
      </c>
      <c r="F466" s="309">
        <v>116</v>
      </c>
      <c r="G466" s="309">
        <v>115</v>
      </c>
      <c r="H466" s="302">
        <v>5242.6499999999996</v>
      </c>
      <c r="I466" s="302">
        <v>10648.66</v>
      </c>
      <c r="J466" s="302">
        <v>0</v>
      </c>
      <c r="K466" s="302">
        <v>15891.31</v>
      </c>
      <c r="L466" s="302">
        <v>147.77000000000001</v>
      </c>
      <c r="M466" s="302">
        <v>0</v>
      </c>
      <c r="N466" s="302">
        <v>0</v>
      </c>
      <c r="O466" s="302">
        <v>0</v>
      </c>
      <c r="P466" s="302">
        <v>0</v>
      </c>
      <c r="Q466" s="302">
        <v>0</v>
      </c>
      <c r="R466" s="302">
        <v>15891.31</v>
      </c>
      <c r="S466" s="302">
        <v>11665.94</v>
      </c>
      <c r="T466" s="302">
        <v>46.27</v>
      </c>
      <c r="U466" s="302">
        <v>0</v>
      </c>
      <c r="V466" s="302">
        <v>0</v>
      </c>
      <c r="W466" s="302">
        <v>0</v>
      </c>
      <c r="X466" s="302">
        <v>0</v>
      </c>
      <c r="Y466" s="302">
        <v>0</v>
      </c>
      <c r="Z466" s="302">
        <v>11712.21</v>
      </c>
      <c r="AA466" s="302">
        <v>0</v>
      </c>
      <c r="AB466" s="302">
        <v>0</v>
      </c>
      <c r="AC466" s="302">
        <v>0</v>
      </c>
      <c r="AD466" s="302">
        <v>0</v>
      </c>
      <c r="AE466" s="302">
        <v>0</v>
      </c>
      <c r="AF466" s="302">
        <v>0</v>
      </c>
      <c r="AG466" s="302">
        <v>0</v>
      </c>
      <c r="AH466" s="302">
        <v>0</v>
      </c>
      <c r="AI466" s="302">
        <v>0</v>
      </c>
      <c r="AJ466" s="302">
        <v>0</v>
      </c>
      <c r="AK466" s="302">
        <v>0</v>
      </c>
      <c r="AL466" s="302">
        <v>0</v>
      </c>
      <c r="AM466" s="302">
        <v>0</v>
      </c>
      <c r="AN466" s="302">
        <v>0</v>
      </c>
      <c r="AO466" s="302">
        <v>0</v>
      </c>
      <c r="AP466" s="302">
        <v>0</v>
      </c>
      <c r="AQ466" s="302">
        <v>0</v>
      </c>
      <c r="AR466" s="302">
        <v>0</v>
      </c>
      <c r="AS466" s="302">
        <v>0</v>
      </c>
      <c r="AT466" s="295">
        <f t="shared" si="7"/>
        <v>0</v>
      </c>
      <c r="AU466" s="302">
        <v>10796.43</v>
      </c>
      <c r="AV466" s="302">
        <v>11712.21</v>
      </c>
      <c r="AW466" s="303">
        <v>30</v>
      </c>
      <c r="AX466" s="303">
        <v>240</v>
      </c>
      <c r="AY466" s="302">
        <v>228901.04</v>
      </c>
      <c r="AZ466" s="302">
        <v>19318.39</v>
      </c>
      <c r="BA466" s="301">
        <v>31.059753000000001</v>
      </c>
      <c r="BB466" s="301">
        <v>25.549756653966998</v>
      </c>
      <c r="BC466" s="301">
        <v>10.59</v>
      </c>
      <c r="BD466" s="301"/>
      <c r="BE466" s="300" t="s">
        <v>4204</v>
      </c>
      <c r="BF466" s="298"/>
      <c r="BG466" s="300" t="s">
        <v>312</v>
      </c>
      <c r="BH466" s="300" t="s">
        <v>393</v>
      </c>
      <c r="BI466" s="300" t="s">
        <v>394</v>
      </c>
      <c r="BJ466" s="300" t="s">
        <v>4205</v>
      </c>
      <c r="BK466" s="299" t="s">
        <v>175</v>
      </c>
      <c r="BL466" s="301">
        <v>124446.37417575999</v>
      </c>
      <c r="BM466" s="299" t="s">
        <v>309</v>
      </c>
      <c r="BN466" s="301"/>
      <c r="BO466" s="304">
        <v>38803</v>
      </c>
      <c r="BP466" s="304">
        <v>46108</v>
      </c>
      <c r="BQ466" s="297" t="s">
        <v>4123</v>
      </c>
      <c r="BR466" s="297" t="s">
        <v>4760</v>
      </c>
      <c r="BS466" s="297">
        <v>38803</v>
      </c>
      <c r="BT466" s="297">
        <v>46108</v>
      </c>
      <c r="BU466" s="301">
        <v>4923.2</v>
      </c>
      <c r="BV466" s="301">
        <v>4.05</v>
      </c>
      <c r="BW466" s="301">
        <v>0</v>
      </c>
    </row>
    <row r="467" spans="1:75" s="289" customFormat="1" ht="18.2" customHeight="1" x14ac:dyDescent="0.15">
      <c r="A467" s="291">
        <v>465</v>
      </c>
      <c r="B467" s="292" t="s">
        <v>305</v>
      </c>
      <c r="C467" s="292" t="s">
        <v>306</v>
      </c>
      <c r="D467" s="312">
        <v>45170</v>
      </c>
      <c r="E467" s="293" t="s">
        <v>1567</v>
      </c>
      <c r="F467" s="308">
        <v>169</v>
      </c>
      <c r="G467" s="308">
        <v>168</v>
      </c>
      <c r="H467" s="295">
        <v>29070.1</v>
      </c>
      <c r="I467" s="295">
        <v>18318.310000000001</v>
      </c>
      <c r="J467" s="295">
        <v>0</v>
      </c>
      <c r="K467" s="295">
        <v>47388.41</v>
      </c>
      <c r="L467" s="295">
        <v>209.55</v>
      </c>
      <c r="M467" s="295">
        <v>0</v>
      </c>
      <c r="N467" s="295">
        <v>0</v>
      </c>
      <c r="O467" s="295">
        <v>0</v>
      </c>
      <c r="P467" s="295">
        <v>0</v>
      </c>
      <c r="Q467" s="295">
        <v>0</v>
      </c>
      <c r="R467" s="295">
        <v>47388.41</v>
      </c>
      <c r="S467" s="295">
        <v>59984.81</v>
      </c>
      <c r="T467" s="295">
        <v>256.54000000000002</v>
      </c>
      <c r="U467" s="295">
        <v>0</v>
      </c>
      <c r="V467" s="295">
        <v>0</v>
      </c>
      <c r="W467" s="295">
        <v>0</v>
      </c>
      <c r="X467" s="295">
        <v>0</v>
      </c>
      <c r="Y467" s="295">
        <v>0</v>
      </c>
      <c r="Z467" s="295">
        <v>60241.35</v>
      </c>
      <c r="AA467" s="295">
        <v>0</v>
      </c>
      <c r="AB467" s="295">
        <v>0</v>
      </c>
      <c r="AC467" s="295">
        <v>0</v>
      </c>
      <c r="AD467" s="295">
        <v>0</v>
      </c>
      <c r="AE467" s="295">
        <v>0</v>
      </c>
      <c r="AF467" s="295">
        <v>0</v>
      </c>
      <c r="AG467" s="295">
        <v>0</v>
      </c>
      <c r="AH467" s="295">
        <v>0</v>
      </c>
      <c r="AI467" s="295">
        <v>0</v>
      </c>
      <c r="AJ467" s="295">
        <v>0</v>
      </c>
      <c r="AK467" s="295">
        <v>0</v>
      </c>
      <c r="AL467" s="295">
        <v>0</v>
      </c>
      <c r="AM467" s="295">
        <v>0</v>
      </c>
      <c r="AN467" s="295">
        <v>0</v>
      </c>
      <c r="AO467" s="295">
        <v>0</v>
      </c>
      <c r="AP467" s="295">
        <v>0</v>
      </c>
      <c r="AQ467" s="295">
        <v>0</v>
      </c>
      <c r="AR467" s="295">
        <v>0</v>
      </c>
      <c r="AS467" s="295">
        <v>0</v>
      </c>
      <c r="AT467" s="295">
        <f t="shared" si="7"/>
        <v>0</v>
      </c>
      <c r="AU467" s="295">
        <v>18527.86</v>
      </c>
      <c r="AV467" s="295">
        <v>60241.35</v>
      </c>
      <c r="AW467" s="296">
        <v>90</v>
      </c>
      <c r="AX467" s="296">
        <v>300</v>
      </c>
      <c r="AY467" s="295">
        <v>230098.96</v>
      </c>
      <c r="AZ467" s="295">
        <v>49029.79</v>
      </c>
      <c r="BA467" s="294">
        <v>78.418806000000004</v>
      </c>
      <c r="BB467" s="294">
        <v>75.793564084987096</v>
      </c>
      <c r="BC467" s="294">
        <v>10.59</v>
      </c>
      <c r="BD467" s="294"/>
      <c r="BE467" s="293" t="s">
        <v>4204</v>
      </c>
      <c r="BF467" s="291"/>
      <c r="BG467" s="293" t="s">
        <v>312</v>
      </c>
      <c r="BH467" s="293" t="s">
        <v>393</v>
      </c>
      <c r="BI467" s="293" t="s">
        <v>394</v>
      </c>
      <c r="BJ467" s="293" t="s">
        <v>4205</v>
      </c>
      <c r="BK467" s="292" t="s">
        <v>175</v>
      </c>
      <c r="BL467" s="294">
        <v>371103.18799736002</v>
      </c>
      <c r="BM467" s="292" t="s">
        <v>309</v>
      </c>
      <c r="BN467" s="294"/>
      <c r="BO467" s="297">
        <v>38803</v>
      </c>
      <c r="BP467" s="297">
        <v>47934</v>
      </c>
      <c r="BQ467" s="297" t="s">
        <v>931</v>
      </c>
      <c r="BR467" s="297" t="s">
        <v>4779</v>
      </c>
      <c r="BS467" s="297">
        <v>38803</v>
      </c>
      <c r="BT467" s="297">
        <v>47934</v>
      </c>
      <c r="BU467" s="294">
        <v>16155.08</v>
      </c>
      <c r="BV467" s="294">
        <v>10.19</v>
      </c>
      <c r="BW467" s="294">
        <v>0</v>
      </c>
    </row>
    <row r="468" spans="1:75" s="289" customFormat="1" ht="18.2" customHeight="1" x14ac:dyDescent="0.15">
      <c r="A468" s="298">
        <v>466</v>
      </c>
      <c r="B468" s="299" t="s">
        <v>305</v>
      </c>
      <c r="C468" s="299" t="s">
        <v>306</v>
      </c>
      <c r="D468" s="313">
        <v>45170</v>
      </c>
      <c r="E468" s="300" t="s">
        <v>1568</v>
      </c>
      <c r="F468" s="309">
        <v>1</v>
      </c>
      <c r="G468" s="309">
        <v>0</v>
      </c>
      <c r="H468" s="302">
        <v>19353.189999999999</v>
      </c>
      <c r="I468" s="302">
        <v>0</v>
      </c>
      <c r="J468" s="302">
        <v>0</v>
      </c>
      <c r="K468" s="302">
        <v>19353.189999999999</v>
      </c>
      <c r="L468" s="302">
        <v>139.47</v>
      </c>
      <c r="M468" s="302">
        <v>0</v>
      </c>
      <c r="N468" s="302">
        <v>0</v>
      </c>
      <c r="O468" s="302">
        <v>0</v>
      </c>
      <c r="P468" s="302">
        <v>0</v>
      </c>
      <c r="Q468" s="302">
        <v>0</v>
      </c>
      <c r="R468" s="302">
        <v>19353.189999999999</v>
      </c>
      <c r="S468" s="302">
        <v>0</v>
      </c>
      <c r="T468" s="302">
        <v>170.79</v>
      </c>
      <c r="U468" s="302">
        <v>0</v>
      </c>
      <c r="V468" s="302">
        <v>0</v>
      </c>
      <c r="W468" s="302">
        <v>0</v>
      </c>
      <c r="X468" s="302">
        <v>0</v>
      </c>
      <c r="Y468" s="302">
        <v>0</v>
      </c>
      <c r="Z468" s="302">
        <v>170.79</v>
      </c>
      <c r="AA468" s="302">
        <v>0</v>
      </c>
      <c r="AB468" s="302">
        <v>0</v>
      </c>
      <c r="AC468" s="302">
        <v>0</v>
      </c>
      <c r="AD468" s="302">
        <v>0</v>
      </c>
      <c r="AE468" s="302">
        <v>0</v>
      </c>
      <c r="AF468" s="302">
        <v>-2.88</v>
      </c>
      <c r="AG468" s="302">
        <v>0</v>
      </c>
      <c r="AH468" s="302">
        <v>5.43</v>
      </c>
      <c r="AI468" s="302">
        <v>0</v>
      </c>
      <c r="AJ468" s="302">
        <v>0</v>
      </c>
      <c r="AK468" s="302">
        <v>0</v>
      </c>
      <c r="AL468" s="302">
        <v>0</v>
      </c>
      <c r="AM468" s="302">
        <v>0</v>
      </c>
      <c r="AN468" s="302">
        <v>0</v>
      </c>
      <c r="AO468" s="302">
        <v>0</v>
      </c>
      <c r="AP468" s="302">
        <v>0</v>
      </c>
      <c r="AQ468" s="302">
        <v>0</v>
      </c>
      <c r="AR468" s="302">
        <v>2.5499999999999998</v>
      </c>
      <c r="AS468" s="302">
        <v>0</v>
      </c>
      <c r="AT468" s="295">
        <f t="shared" si="7"/>
        <v>0</v>
      </c>
      <c r="AU468" s="302">
        <v>139.47</v>
      </c>
      <c r="AV468" s="302">
        <v>170.79</v>
      </c>
      <c r="AW468" s="303">
        <v>90</v>
      </c>
      <c r="AX468" s="303">
        <v>300</v>
      </c>
      <c r="AY468" s="302">
        <v>263000.3</v>
      </c>
      <c r="AZ468" s="302">
        <v>32637.79</v>
      </c>
      <c r="BA468" s="301">
        <v>45.672043000000002</v>
      </c>
      <c r="BB468" s="301">
        <v>27.0820948926741</v>
      </c>
      <c r="BC468" s="301">
        <v>10.59</v>
      </c>
      <c r="BD468" s="301"/>
      <c r="BE468" s="300" t="s">
        <v>4204</v>
      </c>
      <c r="BF468" s="298"/>
      <c r="BG468" s="300" t="s">
        <v>315</v>
      </c>
      <c r="BH468" s="300" t="s">
        <v>183</v>
      </c>
      <c r="BI468" s="300" t="s">
        <v>338</v>
      </c>
      <c r="BJ468" s="300" t="s">
        <v>177</v>
      </c>
      <c r="BK468" s="299" t="s">
        <v>175</v>
      </c>
      <c r="BL468" s="301">
        <v>151556.68879623999</v>
      </c>
      <c r="BM468" s="299" t="s">
        <v>309</v>
      </c>
      <c r="BN468" s="301"/>
      <c r="BO468" s="304">
        <v>38804</v>
      </c>
      <c r="BP468" s="304">
        <v>47935</v>
      </c>
      <c r="BQ468" s="297" t="s">
        <v>4757</v>
      </c>
      <c r="BR468" s="297" t="s">
        <v>4764</v>
      </c>
      <c r="BS468" s="297">
        <v>38804</v>
      </c>
      <c r="BT468" s="297">
        <v>47935</v>
      </c>
      <c r="BU468" s="301">
        <v>62.7</v>
      </c>
      <c r="BV468" s="301">
        <v>6.79</v>
      </c>
      <c r="BW468" s="301">
        <v>0</v>
      </c>
    </row>
    <row r="469" spans="1:75" s="289" customFormat="1" ht="18.2" customHeight="1" x14ac:dyDescent="0.15">
      <c r="A469" s="291">
        <v>467</v>
      </c>
      <c r="B469" s="292" t="s">
        <v>305</v>
      </c>
      <c r="C469" s="292" t="s">
        <v>306</v>
      </c>
      <c r="D469" s="312">
        <v>45170</v>
      </c>
      <c r="E469" s="293" t="s">
        <v>1569</v>
      </c>
      <c r="F469" s="308">
        <v>2</v>
      </c>
      <c r="G469" s="308">
        <v>1</v>
      </c>
      <c r="H469" s="295">
        <v>19815</v>
      </c>
      <c r="I469" s="295">
        <v>141.58000000000001</v>
      </c>
      <c r="J469" s="295">
        <v>0</v>
      </c>
      <c r="K469" s="295">
        <v>19956.580000000002</v>
      </c>
      <c r="L469" s="295">
        <v>142.83000000000001</v>
      </c>
      <c r="M469" s="295">
        <v>0</v>
      </c>
      <c r="N469" s="295">
        <v>124.73</v>
      </c>
      <c r="O469" s="295">
        <v>0</v>
      </c>
      <c r="P469" s="295">
        <v>0</v>
      </c>
      <c r="Q469" s="295">
        <v>0</v>
      </c>
      <c r="R469" s="295">
        <v>19831.849999999999</v>
      </c>
      <c r="S469" s="295">
        <v>176.12</v>
      </c>
      <c r="T469" s="295">
        <v>174.87</v>
      </c>
      <c r="U469" s="295">
        <v>0</v>
      </c>
      <c r="V469" s="295">
        <v>176.12</v>
      </c>
      <c r="W469" s="295">
        <v>0</v>
      </c>
      <c r="X469" s="295">
        <v>0</v>
      </c>
      <c r="Y469" s="295">
        <v>0</v>
      </c>
      <c r="Z469" s="295">
        <v>174.87</v>
      </c>
      <c r="AA469" s="295">
        <v>0</v>
      </c>
      <c r="AB469" s="295">
        <v>0</v>
      </c>
      <c r="AC469" s="295">
        <v>0</v>
      </c>
      <c r="AD469" s="295">
        <v>0</v>
      </c>
      <c r="AE469" s="295">
        <v>0</v>
      </c>
      <c r="AF469" s="295">
        <v>-1.49</v>
      </c>
      <c r="AG469" s="295">
        <v>0</v>
      </c>
      <c r="AH469" s="295">
        <v>0</v>
      </c>
      <c r="AI469" s="295">
        <v>6.95</v>
      </c>
      <c r="AJ469" s="295">
        <v>0</v>
      </c>
      <c r="AK469" s="295">
        <v>0</v>
      </c>
      <c r="AL469" s="295">
        <v>43.81</v>
      </c>
      <c r="AM469" s="295">
        <v>0</v>
      </c>
      <c r="AN469" s="295">
        <v>16.23</v>
      </c>
      <c r="AO469" s="295">
        <v>16.739999999999998</v>
      </c>
      <c r="AP469" s="295">
        <v>0</v>
      </c>
      <c r="AQ469" s="295">
        <v>0</v>
      </c>
      <c r="AR469" s="295">
        <v>0</v>
      </c>
      <c r="AS469" s="295">
        <v>0</v>
      </c>
      <c r="AT469" s="295">
        <f t="shared" si="7"/>
        <v>383.09000000000003</v>
      </c>
      <c r="AU469" s="295">
        <v>159.68</v>
      </c>
      <c r="AV469" s="295">
        <v>174.87</v>
      </c>
      <c r="AW469" s="296">
        <v>90</v>
      </c>
      <c r="AX469" s="296">
        <v>300</v>
      </c>
      <c r="AY469" s="295">
        <v>255003.28</v>
      </c>
      <c r="AZ469" s="295">
        <v>33420.120000000003</v>
      </c>
      <c r="BA469" s="294">
        <v>48.234678000000002</v>
      </c>
      <c r="BB469" s="294">
        <v>28.6229642171931</v>
      </c>
      <c r="BC469" s="294">
        <v>10.59</v>
      </c>
      <c r="BD469" s="294"/>
      <c r="BE469" s="293" t="s">
        <v>4204</v>
      </c>
      <c r="BF469" s="291"/>
      <c r="BG469" s="293" t="s">
        <v>320</v>
      </c>
      <c r="BH469" s="293" t="s">
        <v>197</v>
      </c>
      <c r="BI469" s="293" t="s">
        <v>373</v>
      </c>
      <c r="BJ469" s="293" t="s">
        <v>177</v>
      </c>
      <c r="BK469" s="292" t="s">
        <v>175</v>
      </c>
      <c r="BL469" s="294">
        <v>155305.12120759999</v>
      </c>
      <c r="BM469" s="292" t="s">
        <v>309</v>
      </c>
      <c r="BN469" s="294"/>
      <c r="BO469" s="297">
        <v>38805</v>
      </c>
      <c r="BP469" s="297">
        <v>47936</v>
      </c>
      <c r="BQ469" s="297" t="s">
        <v>929</v>
      </c>
      <c r="BR469" s="297" t="s">
        <v>4777</v>
      </c>
      <c r="BS469" s="297">
        <v>38805</v>
      </c>
      <c r="BT469" s="297">
        <v>47936</v>
      </c>
      <c r="BU469" s="294">
        <v>69.180000000000007</v>
      </c>
      <c r="BV469" s="294">
        <v>6.95</v>
      </c>
      <c r="BW469" s="294">
        <v>0</v>
      </c>
    </row>
    <row r="470" spans="1:75" s="289" customFormat="1" ht="18.2" customHeight="1" x14ac:dyDescent="0.15">
      <c r="A470" s="298">
        <v>468</v>
      </c>
      <c r="B470" s="299" t="s">
        <v>305</v>
      </c>
      <c r="C470" s="299" t="s">
        <v>306</v>
      </c>
      <c r="D470" s="313">
        <v>45170</v>
      </c>
      <c r="E470" s="300" t="s">
        <v>1570</v>
      </c>
      <c r="F470" s="309">
        <v>133</v>
      </c>
      <c r="G470" s="309">
        <v>132</v>
      </c>
      <c r="H470" s="302">
        <v>19998.080000000002</v>
      </c>
      <c r="I470" s="302">
        <v>11206.9</v>
      </c>
      <c r="J470" s="302">
        <v>0</v>
      </c>
      <c r="K470" s="302">
        <v>31204.98</v>
      </c>
      <c r="L470" s="302">
        <v>144.08000000000001</v>
      </c>
      <c r="M470" s="302">
        <v>0</v>
      </c>
      <c r="N470" s="302">
        <v>0</v>
      </c>
      <c r="O470" s="302">
        <v>0</v>
      </c>
      <c r="P470" s="302">
        <v>0</v>
      </c>
      <c r="Q470" s="302">
        <v>0</v>
      </c>
      <c r="R470" s="302">
        <v>31204.98</v>
      </c>
      <c r="S470" s="302">
        <v>31034.53</v>
      </c>
      <c r="T470" s="302">
        <v>176.48</v>
      </c>
      <c r="U470" s="302">
        <v>0</v>
      </c>
      <c r="V470" s="302">
        <v>0</v>
      </c>
      <c r="W470" s="302">
        <v>0</v>
      </c>
      <c r="X470" s="302">
        <v>0</v>
      </c>
      <c r="Y470" s="302">
        <v>0</v>
      </c>
      <c r="Z470" s="302">
        <v>31211.01</v>
      </c>
      <c r="AA470" s="302">
        <v>0</v>
      </c>
      <c r="AB470" s="302">
        <v>0</v>
      </c>
      <c r="AC470" s="302">
        <v>0</v>
      </c>
      <c r="AD470" s="302">
        <v>0</v>
      </c>
      <c r="AE470" s="302">
        <v>0</v>
      </c>
      <c r="AF470" s="302">
        <v>0</v>
      </c>
      <c r="AG470" s="302">
        <v>0</v>
      </c>
      <c r="AH470" s="302">
        <v>0</v>
      </c>
      <c r="AI470" s="302">
        <v>0</v>
      </c>
      <c r="AJ470" s="302">
        <v>0</v>
      </c>
      <c r="AK470" s="302">
        <v>0</v>
      </c>
      <c r="AL470" s="302">
        <v>0</v>
      </c>
      <c r="AM470" s="302">
        <v>0</v>
      </c>
      <c r="AN470" s="302">
        <v>0</v>
      </c>
      <c r="AO470" s="302">
        <v>0</v>
      </c>
      <c r="AP470" s="302">
        <v>0</v>
      </c>
      <c r="AQ470" s="302">
        <v>0</v>
      </c>
      <c r="AR470" s="302">
        <v>0</v>
      </c>
      <c r="AS470" s="302">
        <v>0</v>
      </c>
      <c r="AT470" s="295">
        <f t="shared" si="7"/>
        <v>0</v>
      </c>
      <c r="AU470" s="302">
        <v>11350.98</v>
      </c>
      <c r="AV470" s="302">
        <v>31211.01</v>
      </c>
      <c r="AW470" s="303">
        <v>90</v>
      </c>
      <c r="AX470" s="303">
        <v>300</v>
      </c>
      <c r="AY470" s="302">
        <v>354002.48</v>
      </c>
      <c r="AZ470" s="302">
        <v>33721.71</v>
      </c>
      <c r="BA470" s="301">
        <v>35.059072999999998</v>
      </c>
      <c r="BB470" s="301">
        <v>32.442532474881602</v>
      </c>
      <c r="BC470" s="301">
        <v>10.59</v>
      </c>
      <c r="BD470" s="301"/>
      <c r="BE470" s="300" t="s">
        <v>4204</v>
      </c>
      <c r="BF470" s="298"/>
      <c r="BG470" s="300" t="s">
        <v>333</v>
      </c>
      <c r="BH470" s="300" t="s">
        <v>193</v>
      </c>
      <c r="BI470" s="300" t="s">
        <v>339</v>
      </c>
      <c r="BJ470" s="300" t="s">
        <v>4205</v>
      </c>
      <c r="BK470" s="299" t="s">
        <v>175</v>
      </c>
      <c r="BL470" s="301">
        <v>244369.19405808</v>
      </c>
      <c r="BM470" s="299" t="s">
        <v>309</v>
      </c>
      <c r="BN470" s="301"/>
      <c r="BO470" s="304">
        <v>38805</v>
      </c>
      <c r="BP470" s="304">
        <v>47936</v>
      </c>
      <c r="BQ470" s="297" t="s">
        <v>941</v>
      </c>
      <c r="BR470" s="297" t="s">
        <v>4791</v>
      </c>
      <c r="BS470" s="297">
        <v>38805</v>
      </c>
      <c r="BT470" s="297">
        <v>47936</v>
      </c>
      <c r="BU470" s="301">
        <v>9725.75</v>
      </c>
      <c r="BV470" s="301">
        <v>7.02</v>
      </c>
      <c r="BW470" s="301">
        <v>0</v>
      </c>
    </row>
    <row r="471" spans="1:75" s="289" customFormat="1" ht="18.2" customHeight="1" x14ac:dyDescent="0.15">
      <c r="A471" s="291">
        <v>469</v>
      </c>
      <c r="B471" s="292" t="s">
        <v>305</v>
      </c>
      <c r="C471" s="292" t="s">
        <v>306</v>
      </c>
      <c r="D471" s="312">
        <v>45170</v>
      </c>
      <c r="E471" s="293" t="s">
        <v>1571</v>
      </c>
      <c r="F471" s="308">
        <v>0</v>
      </c>
      <c r="G471" s="308">
        <v>1</v>
      </c>
      <c r="H471" s="295">
        <v>18417</v>
      </c>
      <c r="I471" s="295">
        <v>131.55000000000001</v>
      </c>
      <c r="J471" s="295">
        <v>0</v>
      </c>
      <c r="K471" s="295">
        <v>18548.55</v>
      </c>
      <c r="L471" s="295">
        <v>132.71</v>
      </c>
      <c r="M471" s="295">
        <v>0</v>
      </c>
      <c r="N471" s="295">
        <v>131.55000000000001</v>
      </c>
      <c r="O471" s="295">
        <v>132.71</v>
      </c>
      <c r="P471" s="295">
        <v>0</v>
      </c>
      <c r="Q471" s="295">
        <v>0</v>
      </c>
      <c r="R471" s="295">
        <v>18284.29</v>
      </c>
      <c r="S471" s="295">
        <v>163.69</v>
      </c>
      <c r="T471" s="295">
        <v>162.53</v>
      </c>
      <c r="U471" s="295">
        <v>0</v>
      </c>
      <c r="V471" s="295">
        <v>163.69</v>
      </c>
      <c r="W471" s="295">
        <v>162.53</v>
      </c>
      <c r="X471" s="295">
        <v>0</v>
      </c>
      <c r="Y471" s="295">
        <v>0</v>
      </c>
      <c r="Z471" s="295">
        <v>0</v>
      </c>
      <c r="AA471" s="295">
        <v>6.46</v>
      </c>
      <c r="AB471" s="295">
        <v>0</v>
      </c>
      <c r="AC471" s="295">
        <v>0</v>
      </c>
      <c r="AD471" s="295">
        <v>0</v>
      </c>
      <c r="AE471" s="295">
        <v>0</v>
      </c>
      <c r="AF471" s="295">
        <v>-35.56</v>
      </c>
      <c r="AG471" s="295">
        <v>15.09</v>
      </c>
      <c r="AH471" s="295">
        <v>47.58</v>
      </c>
      <c r="AI471" s="295">
        <v>6.46</v>
      </c>
      <c r="AJ471" s="295">
        <v>0</v>
      </c>
      <c r="AK471" s="295">
        <v>0</v>
      </c>
      <c r="AL471" s="295">
        <v>43.76</v>
      </c>
      <c r="AM471" s="295">
        <v>0</v>
      </c>
      <c r="AN471" s="295">
        <v>15.09</v>
      </c>
      <c r="AO471" s="295">
        <v>47.06</v>
      </c>
      <c r="AP471" s="295">
        <v>4.21</v>
      </c>
      <c r="AQ471" s="295">
        <v>0</v>
      </c>
      <c r="AR471" s="295">
        <v>0</v>
      </c>
      <c r="AS471" s="295">
        <v>0</v>
      </c>
      <c r="AT471" s="295">
        <f t="shared" si="7"/>
        <v>740.63000000000011</v>
      </c>
      <c r="AU471" s="295">
        <v>0</v>
      </c>
      <c r="AV471" s="295">
        <v>0</v>
      </c>
      <c r="AW471" s="296">
        <v>90</v>
      </c>
      <c r="AX471" s="296">
        <v>300</v>
      </c>
      <c r="AY471" s="295">
        <v>356999.07</v>
      </c>
      <c r="AZ471" s="295">
        <v>31057.89</v>
      </c>
      <c r="BA471" s="294">
        <v>32.018574999999998</v>
      </c>
      <c r="BB471" s="294">
        <v>18.849861039714899</v>
      </c>
      <c r="BC471" s="294">
        <v>10.59</v>
      </c>
      <c r="BD471" s="294"/>
      <c r="BE471" s="293" t="s">
        <v>4204</v>
      </c>
      <c r="BF471" s="291"/>
      <c r="BG471" s="293" t="s">
        <v>333</v>
      </c>
      <c r="BH471" s="293" t="s">
        <v>193</v>
      </c>
      <c r="BI471" s="293" t="s">
        <v>334</v>
      </c>
      <c r="BJ471" s="293" t="s">
        <v>103</v>
      </c>
      <c r="BK471" s="292" t="s">
        <v>175</v>
      </c>
      <c r="BL471" s="294">
        <v>143186.03028184001</v>
      </c>
      <c r="BM471" s="292" t="s">
        <v>309</v>
      </c>
      <c r="BN471" s="294"/>
      <c r="BO471" s="297">
        <v>38805</v>
      </c>
      <c r="BP471" s="297">
        <v>47936</v>
      </c>
      <c r="BQ471" s="297" t="s">
        <v>1063</v>
      </c>
      <c r="BR471" s="297" t="s">
        <v>4761</v>
      </c>
      <c r="BS471" s="297">
        <v>38805</v>
      </c>
      <c r="BT471" s="297">
        <v>47936</v>
      </c>
      <c r="BU471" s="294">
        <v>0</v>
      </c>
      <c r="BV471" s="294">
        <v>6.46</v>
      </c>
      <c r="BW471" s="294">
        <v>0</v>
      </c>
    </row>
    <row r="472" spans="1:75" s="289" customFormat="1" ht="18.2" customHeight="1" x14ac:dyDescent="0.15">
      <c r="A472" s="298">
        <v>470</v>
      </c>
      <c r="B472" s="299" t="s">
        <v>305</v>
      </c>
      <c r="C472" s="299" t="s">
        <v>306</v>
      </c>
      <c r="D472" s="313">
        <v>45170</v>
      </c>
      <c r="E472" s="300" t="s">
        <v>1572</v>
      </c>
      <c r="F472" s="309">
        <v>5</v>
      </c>
      <c r="G472" s="309">
        <v>4</v>
      </c>
      <c r="H472" s="302">
        <v>15787.64</v>
      </c>
      <c r="I472" s="302">
        <v>445.3</v>
      </c>
      <c r="J472" s="302">
        <v>0</v>
      </c>
      <c r="K472" s="302">
        <v>16232.94</v>
      </c>
      <c r="L472" s="302">
        <v>113.79</v>
      </c>
      <c r="M472" s="302">
        <v>0</v>
      </c>
      <c r="N472" s="302">
        <v>73.83</v>
      </c>
      <c r="O472" s="302">
        <v>0</v>
      </c>
      <c r="P472" s="302">
        <v>0</v>
      </c>
      <c r="Q472" s="302">
        <v>0</v>
      </c>
      <c r="R472" s="302">
        <v>16159.11</v>
      </c>
      <c r="S472" s="302">
        <v>567.17999999999995</v>
      </c>
      <c r="T472" s="302">
        <v>139.33000000000001</v>
      </c>
      <c r="U472" s="302">
        <v>0</v>
      </c>
      <c r="V472" s="302">
        <v>143.26</v>
      </c>
      <c r="W472" s="302">
        <v>0</v>
      </c>
      <c r="X472" s="302">
        <v>0</v>
      </c>
      <c r="Y472" s="302">
        <v>0</v>
      </c>
      <c r="Z472" s="302">
        <v>563.25</v>
      </c>
      <c r="AA472" s="302">
        <v>0</v>
      </c>
      <c r="AB472" s="302">
        <v>0</v>
      </c>
      <c r="AC472" s="302">
        <v>0</v>
      </c>
      <c r="AD472" s="302">
        <v>0</v>
      </c>
      <c r="AE472" s="302">
        <v>0</v>
      </c>
      <c r="AF472" s="302">
        <v>-14.12</v>
      </c>
      <c r="AG472" s="302">
        <v>0</v>
      </c>
      <c r="AH472" s="302">
        <v>0</v>
      </c>
      <c r="AI472" s="302">
        <v>5.54</v>
      </c>
      <c r="AJ472" s="302">
        <v>0</v>
      </c>
      <c r="AK472" s="302">
        <v>0</v>
      </c>
      <c r="AL472" s="302">
        <v>29.15</v>
      </c>
      <c r="AM472" s="302">
        <v>0</v>
      </c>
      <c r="AN472" s="302">
        <v>12.93</v>
      </c>
      <c r="AO472" s="302">
        <v>36.729999999999997</v>
      </c>
      <c r="AP472" s="302">
        <v>0</v>
      </c>
      <c r="AQ472" s="302">
        <v>0</v>
      </c>
      <c r="AR472" s="302">
        <v>0</v>
      </c>
      <c r="AS472" s="302">
        <v>0</v>
      </c>
      <c r="AT472" s="295">
        <f t="shared" si="7"/>
        <v>287.32</v>
      </c>
      <c r="AU472" s="302">
        <v>485.26</v>
      </c>
      <c r="AV472" s="302">
        <v>563.25</v>
      </c>
      <c r="AW472" s="303">
        <v>90</v>
      </c>
      <c r="AX472" s="303">
        <v>300</v>
      </c>
      <c r="AY472" s="302">
        <v>204999.37</v>
      </c>
      <c r="AZ472" s="302">
        <v>26626.73</v>
      </c>
      <c r="BA472" s="301">
        <v>47.805025999999998</v>
      </c>
      <c r="BB472" s="301">
        <v>29.011698908835601</v>
      </c>
      <c r="BC472" s="301">
        <v>10.59</v>
      </c>
      <c r="BD472" s="301"/>
      <c r="BE472" s="300" t="s">
        <v>4204</v>
      </c>
      <c r="BF472" s="298"/>
      <c r="BG472" s="300" t="s">
        <v>344</v>
      </c>
      <c r="BH472" s="300" t="s">
        <v>213</v>
      </c>
      <c r="BI472" s="300" t="s">
        <v>345</v>
      </c>
      <c r="BJ472" s="300" t="s">
        <v>177</v>
      </c>
      <c r="BK472" s="299" t="s">
        <v>175</v>
      </c>
      <c r="BL472" s="301">
        <v>126543.54168456</v>
      </c>
      <c r="BM472" s="299" t="s">
        <v>309</v>
      </c>
      <c r="BN472" s="301"/>
      <c r="BO472" s="304">
        <v>38806</v>
      </c>
      <c r="BP472" s="304">
        <v>47937</v>
      </c>
      <c r="BQ472" s="297" t="s">
        <v>1063</v>
      </c>
      <c r="BR472" s="297" t="s">
        <v>4761</v>
      </c>
      <c r="BS472" s="297">
        <v>38806</v>
      </c>
      <c r="BT472" s="297">
        <v>47937</v>
      </c>
      <c r="BU472" s="301">
        <v>220.8</v>
      </c>
      <c r="BV472" s="301">
        <v>5.54</v>
      </c>
      <c r="BW472" s="301">
        <v>0</v>
      </c>
    </row>
    <row r="473" spans="1:75" s="289" customFormat="1" ht="18.2" customHeight="1" x14ac:dyDescent="0.15">
      <c r="A473" s="291">
        <v>471</v>
      </c>
      <c r="B473" s="292" t="s">
        <v>305</v>
      </c>
      <c r="C473" s="292" t="s">
        <v>306</v>
      </c>
      <c r="D473" s="312">
        <v>45170</v>
      </c>
      <c r="E473" s="293" t="s">
        <v>1573</v>
      </c>
      <c r="F473" s="308">
        <v>0</v>
      </c>
      <c r="G473" s="308">
        <v>0</v>
      </c>
      <c r="H473" s="295">
        <v>10408.06</v>
      </c>
      <c r="I473" s="295">
        <v>0</v>
      </c>
      <c r="J473" s="295">
        <v>0</v>
      </c>
      <c r="K473" s="295">
        <v>10408.06</v>
      </c>
      <c r="L473" s="295">
        <v>113.96</v>
      </c>
      <c r="M473" s="295">
        <v>0</v>
      </c>
      <c r="N473" s="295">
        <v>0</v>
      </c>
      <c r="O473" s="295">
        <v>113.96</v>
      </c>
      <c r="P473" s="295">
        <v>0</v>
      </c>
      <c r="Q473" s="295">
        <v>0</v>
      </c>
      <c r="R473" s="295">
        <v>10294.1</v>
      </c>
      <c r="S473" s="295">
        <v>0</v>
      </c>
      <c r="T473" s="295">
        <v>91.85</v>
      </c>
      <c r="U473" s="295">
        <v>0</v>
      </c>
      <c r="V473" s="295">
        <v>0</v>
      </c>
      <c r="W473" s="295">
        <v>91.85</v>
      </c>
      <c r="X473" s="295">
        <v>0</v>
      </c>
      <c r="Y473" s="295">
        <v>0</v>
      </c>
      <c r="Z473" s="295">
        <v>0</v>
      </c>
      <c r="AA473" s="295">
        <v>4.51</v>
      </c>
      <c r="AB473" s="295">
        <v>0</v>
      </c>
      <c r="AC473" s="295">
        <v>0</v>
      </c>
      <c r="AD473" s="295">
        <v>0</v>
      </c>
      <c r="AE473" s="295">
        <v>0</v>
      </c>
      <c r="AF473" s="295">
        <v>-12.73</v>
      </c>
      <c r="AG473" s="295">
        <v>10.52</v>
      </c>
      <c r="AH473" s="295">
        <v>33.15</v>
      </c>
      <c r="AI473" s="295">
        <v>0</v>
      </c>
      <c r="AJ473" s="295">
        <v>0</v>
      </c>
      <c r="AK473" s="295">
        <v>0</v>
      </c>
      <c r="AL473" s="295">
        <v>0</v>
      </c>
      <c r="AM473" s="295">
        <v>0</v>
      </c>
      <c r="AN473" s="295">
        <v>0</v>
      </c>
      <c r="AO473" s="295">
        <v>0</v>
      </c>
      <c r="AP473" s="295">
        <v>3.11</v>
      </c>
      <c r="AQ473" s="295">
        <v>0</v>
      </c>
      <c r="AR473" s="295">
        <v>1.75</v>
      </c>
      <c r="AS473" s="295">
        <v>0</v>
      </c>
      <c r="AT473" s="295">
        <f t="shared" si="7"/>
        <v>242.62</v>
      </c>
      <c r="AU473" s="295">
        <v>0</v>
      </c>
      <c r="AV473" s="295">
        <v>0</v>
      </c>
      <c r="AW473" s="296">
        <v>90</v>
      </c>
      <c r="AX473" s="296">
        <v>300</v>
      </c>
      <c r="AY473" s="295">
        <v>248798.93</v>
      </c>
      <c r="AZ473" s="295">
        <v>21649.72</v>
      </c>
      <c r="BA473" s="294">
        <v>32.026687000000003</v>
      </c>
      <c r="BB473" s="294">
        <v>15.228183950956399</v>
      </c>
      <c r="BC473" s="294">
        <v>10.59</v>
      </c>
      <c r="BD473" s="294"/>
      <c r="BE473" s="293" t="s">
        <v>4204</v>
      </c>
      <c r="BF473" s="291"/>
      <c r="BG473" s="293" t="s">
        <v>315</v>
      </c>
      <c r="BH473" s="293" t="s">
        <v>192</v>
      </c>
      <c r="BI473" s="293" t="s">
        <v>367</v>
      </c>
      <c r="BJ473" s="293" t="s">
        <v>103</v>
      </c>
      <c r="BK473" s="292" t="s">
        <v>175</v>
      </c>
      <c r="BL473" s="294">
        <v>80614.0853336</v>
      </c>
      <c r="BM473" s="292" t="s">
        <v>309</v>
      </c>
      <c r="BN473" s="294"/>
      <c r="BO473" s="297">
        <v>38806</v>
      </c>
      <c r="BP473" s="297">
        <v>47937</v>
      </c>
      <c r="BQ473" s="297" t="s">
        <v>4757</v>
      </c>
      <c r="BR473" s="297" t="s">
        <v>4764</v>
      </c>
      <c r="BS473" s="297">
        <v>38806</v>
      </c>
      <c r="BT473" s="297">
        <v>47937</v>
      </c>
      <c r="BU473" s="294">
        <v>0</v>
      </c>
      <c r="BV473" s="294">
        <v>4.51</v>
      </c>
      <c r="BW473" s="294">
        <v>0</v>
      </c>
    </row>
    <row r="474" spans="1:75" s="289" customFormat="1" ht="18.2" customHeight="1" x14ac:dyDescent="0.15">
      <c r="A474" s="298">
        <v>472</v>
      </c>
      <c r="B474" s="299" t="s">
        <v>305</v>
      </c>
      <c r="C474" s="299" t="s">
        <v>306</v>
      </c>
      <c r="D474" s="313">
        <v>45170</v>
      </c>
      <c r="E474" s="300" t="s">
        <v>1574</v>
      </c>
      <c r="F474" s="309">
        <v>131</v>
      </c>
      <c r="G474" s="309">
        <v>130</v>
      </c>
      <c r="H474" s="302">
        <v>10118.93</v>
      </c>
      <c r="I474" s="302">
        <v>5623.07</v>
      </c>
      <c r="J474" s="302">
        <v>0</v>
      </c>
      <c r="K474" s="302">
        <v>15742</v>
      </c>
      <c r="L474" s="302">
        <v>72.88</v>
      </c>
      <c r="M474" s="302">
        <v>0</v>
      </c>
      <c r="N474" s="302">
        <v>0</v>
      </c>
      <c r="O474" s="302">
        <v>0</v>
      </c>
      <c r="P474" s="302">
        <v>0</v>
      </c>
      <c r="Q474" s="302">
        <v>0</v>
      </c>
      <c r="R474" s="302">
        <v>15742</v>
      </c>
      <c r="S474" s="302">
        <v>15460.33</v>
      </c>
      <c r="T474" s="302">
        <v>89.3</v>
      </c>
      <c r="U474" s="302">
        <v>0</v>
      </c>
      <c r="V474" s="302">
        <v>0</v>
      </c>
      <c r="W474" s="302">
        <v>0</v>
      </c>
      <c r="X474" s="302">
        <v>0</v>
      </c>
      <c r="Y474" s="302">
        <v>0</v>
      </c>
      <c r="Z474" s="302">
        <v>15549.63</v>
      </c>
      <c r="AA474" s="302">
        <v>0</v>
      </c>
      <c r="AB474" s="302">
        <v>0</v>
      </c>
      <c r="AC474" s="302">
        <v>0</v>
      </c>
      <c r="AD474" s="302">
        <v>0</v>
      </c>
      <c r="AE474" s="302">
        <v>0</v>
      </c>
      <c r="AF474" s="302">
        <v>0</v>
      </c>
      <c r="AG474" s="302">
        <v>0</v>
      </c>
      <c r="AH474" s="302">
        <v>0</v>
      </c>
      <c r="AI474" s="302">
        <v>0</v>
      </c>
      <c r="AJ474" s="302">
        <v>0</v>
      </c>
      <c r="AK474" s="302">
        <v>0</v>
      </c>
      <c r="AL474" s="302">
        <v>0</v>
      </c>
      <c r="AM474" s="302">
        <v>0</v>
      </c>
      <c r="AN474" s="302">
        <v>0</v>
      </c>
      <c r="AO474" s="302">
        <v>0</v>
      </c>
      <c r="AP474" s="302">
        <v>0</v>
      </c>
      <c r="AQ474" s="302">
        <v>0</v>
      </c>
      <c r="AR474" s="302">
        <v>0</v>
      </c>
      <c r="AS474" s="302">
        <v>0</v>
      </c>
      <c r="AT474" s="295">
        <f t="shared" si="7"/>
        <v>0</v>
      </c>
      <c r="AU474" s="302">
        <v>5695.95</v>
      </c>
      <c r="AV474" s="302">
        <v>15549.63</v>
      </c>
      <c r="AW474" s="303">
        <v>90</v>
      </c>
      <c r="AX474" s="303">
        <v>300</v>
      </c>
      <c r="AY474" s="302">
        <v>204999.37</v>
      </c>
      <c r="AZ474" s="302">
        <v>17060.939999999999</v>
      </c>
      <c r="BA474" s="301">
        <v>30.630824</v>
      </c>
      <c r="BB474" s="301">
        <v>28.2628290942937</v>
      </c>
      <c r="BC474" s="301">
        <v>10.59</v>
      </c>
      <c r="BD474" s="301"/>
      <c r="BE474" s="300" t="s">
        <v>4204</v>
      </c>
      <c r="BF474" s="298"/>
      <c r="BG474" s="300" t="s">
        <v>344</v>
      </c>
      <c r="BH474" s="300" t="s">
        <v>213</v>
      </c>
      <c r="BI474" s="300" t="s">
        <v>345</v>
      </c>
      <c r="BJ474" s="300" t="s">
        <v>4205</v>
      </c>
      <c r="BK474" s="299" t="s">
        <v>175</v>
      </c>
      <c r="BL474" s="301">
        <v>123277.113232</v>
      </c>
      <c r="BM474" s="299" t="s">
        <v>309</v>
      </c>
      <c r="BN474" s="301"/>
      <c r="BO474" s="304">
        <v>38806</v>
      </c>
      <c r="BP474" s="304">
        <v>47937</v>
      </c>
      <c r="BQ474" s="297" t="s">
        <v>4195</v>
      </c>
      <c r="BR474" s="297" t="s">
        <v>4771</v>
      </c>
      <c r="BS474" s="297">
        <v>38806</v>
      </c>
      <c r="BT474" s="297">
        <v>47937</v>
      </c>
      <c r="BU474" s="301">
        <v>5023.83</v>
      </c>
      <c r="BV474" s="301">
        <v>3.55</v>
      </c>
      <c r="BW474" s="301">
        <v>0</v>
      </c>
    </row>
    <row r="475" spans="1:75" s="289" customFormat="1" ht="18.2" customHeight="1" x14ac:dyDescent="0.15">
      <c r="A475" s="291">
        <v>473</v>
      </c>
      <c r="B475" s="292" t="s">
        <v>305</v>
      </c>
      <c r="C475" s="292" t="s">
        <v>306</v>
      </c>
      <c r="D475" s="312">
        <v>45170</v>
      </c>
      <c r="E475" s="293" t="s">
        <v>1575</v>
      </c>
      <c r="F475" s="308">
        <v>125</v>
      </c>
      <c r="G475" s="308">
        <v>124</v>
      </c>
      <c r="H475" s="295">
        <v>9494.4599999999991</v>
      </c>
      <c r="I475" s="295">
        <v>5141.3</v>
      </c>
      <c r="J475" s="295">
        <v>0</v>
      </c>
      <c r="K475" s="295">
        <v>14635.76</v>
      </c>
      <c r="L475" s="295">
        <v>68.37</v>
      </c>
      <c r="M475" s="295">
        <v>0</v>
      </c>
      <c r="N475" s="295">
        <v>0</v>
      </c>
      <c r="O475" s="295">
        <v>0</v>
      </c>
      <c r="P475" s="295">
        <v>0</v>
      </c>
      <c r="Q475" s="295">
        <v>0</v>
      </c>
      <c r="R475" s="295">
        <v>14635.76</v>
      </c>
      <c r="S475" s="295">
        <v>13726.54</v>
      </c>
      <c r="T475" s="295">
        <v>83.79</v>
      </c>
      <c r="U475" s="295">
        <v>0</v>
      </c>
      <c r="V475" s="295">
        <v>0</v>
      </c>
      <c r="W475" s="295">
        <v>0</v>
      </c>
      <c r="X475" s="295">
        <v>0</v>
      </c>
      <c r="Y475" s="295">
        <v>0</v>
      </c>
      <c r="Z475" s="295">
        <v>13810.33</v>
      </c>
      <c r="AA475" s="295">
        <v>0</v>
      </c>
      <c r="AB475" s="295">
        <v>0</v>
      </c>
      <c r="AC475" s="295">
        <v>0</v>
      </c>
      <c r="AD475" s="295">
        <v>0</v>
      </c>
      <c r="AE475" s="295">
        <v>0</v>
      </c>
      <c r="AF475" s="295">
        <v>0</v>
      </c>
      <c r="AG475" s="295">
        <v>0</v>
      </c>
      <c r="AH475" s="295">
        <v>0</v>
      </c>
      <c r="AI475" s="295">
        <v>0</v>
      </c>
      <c r="AJ475" s="295">
        <v>0</v>
      </c>
      <c r="AK475" s="295">
        <v>0</v>
      </c>
      <c r="AL475" s="295">
        <v>0</v>
      </c>
      <c r="AM475" s="295">
        <v>0</v>
      </c>
      <c r="AN475" s="295">
        <v>0</v>
      </c>
      <c r="AO475" s="295">
        <v>0</v>
      </c>
      <c r="AP475" s="295">
        <v>0</v>
      </c>
      <c r="AQ475" s="295">
        <v>0</v>
      </c>
      <c r="AR475" s="295">
        <v>0</v>
      </c>
      <c r="AS475" s="295">
        <v>0</v>
      </c>
      <c r="AT475" s="295">
        <f t="shared" si="7"/>
        <v>0</v>
      </c>
      <c r="AU475" s="295">
        <v>5209.67</v>
      </c>
      <c r="AV475" s="295">
        <v>13810.33</v>
      </c>
      <c r="AW475" s="296">
        <v>90</v>
      </c>
      <c r="AX475" s="296">
        <v>300</v>
      </c>
      <c r="AY475" s="295">
        <v>213999.32</v>
      </c>
      <c r="AZ475" s="295">
        <v>16006.96</v>
      </c>
      <c r="BA475" s="294">
        <v>27.529903999999998</v>
      </c>
      <c r="BB475" s="294">
        <v>25.171617082009298</v>
      </c>
      <c r="BC475" s="294">
        <v>10.59</v>
      </c>
      <c r="BD475" s="294"/>
      <c r="BE475" s="293" t="s">
        <v>4204</v>
      </c>
      <c r="BF475" s="291"/>
      <c r="BG475" s="293" t="s">
        <v>310</v>
      </c>
      <c r="BH475" s="293" t="s">
        <v>184</v>
      </c>
      <c r="BI475" s="293" t="s">
        <v>395</v>
      </c>
      <c r="BJ475" s="293" t="s">
        <v>4205</v>
      </c>
      <c r="BK475" s="292" t="s">
        <v>175</v>
      </c>
      <c r="BL475" s="294">
        <v>114614.04159296</v>
      </c>
      <c r="BM475" s="292" t="s">
        <v>309</v>
      </c>
      <c r="BN475" s="294"/>
      <c r="BO475" s="297">
        <v>38806</v>
      </c>
      <c r="BP475" s="297">
        <v>47937</v>
      </c>
      <c r="BQ475" s="297" t="s">
        <v>4195</v>
      </c>
      <c r="BR475" s="297" t="s">
        <v>4771</v>
      </c>
      <c r="BS475" s="297">
        <v>38806</v>
      </c>
      <c r="BT475" s="297">
        <v>47937</v>
      </c>
      <c r="BU475" s="294">
        <v>4601.26</v>
      </c>
      <c r="BV475" s="294">
        <v>3.33</v>
      </c>
      <c r="BW475" s="294">
        <v>0</v>
      </c>
    </row>
    <row r="476" spans="1:75" s="289" customFormat="1" ht="18.2" customHeight="1" x14ac:dyDescent="0.15">
      <c r="A476" s="298">
        <v>474</v>
      </c>
      <c r="B476" s="299" t="s">
        <v>305</v>
      </c>
      <c r="C476" s="299" t="s">
        <v>306</v>
      </c>
      <c r="D476" s="313">
        <v>45170</v>
      </c>
      <c r="E476" s="300" t="s">
        <v>1576</v>
      </c>
      <c r="F476" s="309">
        <v>163</v>
      </c>
      <c r="G476" s="309">
        <v>162</v>
      </c>
      <c r="H476" s="302">
        <v>14321.93</v>
      </c>
      <c r="I476" s="302">
        <v>8881.1299999999992</v>
      </c>
      <c r="J476" s="302">
        <v>0</v>
      </c>
      <c r="K476" s="302">
        <v>23203.06</v>
      </c>
      <c r="L476" s="302">
        <v>103.25</v>
      </c>
      <c r="M476" s="302">
        <v>0</v>
      </c>
      <c r="N476" s="302">
        <v>0</v>
      </c>
      <c r="O476" s="302">
        <v>0</v>
      </c>
      <c r="P476" s="302">
        <v>0</v>
      </c>
      <c r="Q476" s="302">
        <v>0</v>
      </c>
      <c r="R476" s="302">
        <v>23203.06</v>
      </c>
      <c r="S476" s="302">
        <v>28320.53</v>
      </c>
      <c r="T476" s="302">
        <v>126.39</v>
      </c>
      <c r="U476" s="302">
        <v>0</v>
      </c>
      <c r="V476" s="302">
        <v>0</v>
      </c>
      <c r="W476" s="302">
        <v>0</v>
      </c>
      <c r="X476" s="302">
        <v>0</v>
      </c>
      <c r="Y476" s="302">
        <v>0</v>
      </c>
      <c r="Z476" s="302">
        <v>28446.92</v>
      </c>
      <c r="AA476" s="302">
        <v>0</v>
      </c>
      <c r="AB476" s="302">
        <v>0</v>
      </c>
      <c r="AC476" s="302">
        <v>0</v>
      </c>
      <c r="AD476" s="302">
        <v>0</v>
      </c>
      <c r="AE476" s="302">
        <v>0</v>
      </c>
      <c r="AF476" s="302">
        <v>0</v>
      </c>
      <c r="AG476" s="302">
        <v>0</v>
      </c>
      <c r="AH476" s="302">
        <v>0</v>
      </c>
      <c r="AI476" s="302">
        <v>0</v>
      </c>
      <c r="AJ476" s="302">
        <v>0</v>
      </c>
      <c r="AK476" s="302">
        <v>0</v>
      </c>
      <c r="AL476" s="302">
        <v>0</v>
      </c>
      <c r="AM476" s="302">
        <v>0</v>
      </c>
      <c r="AN476" s="302">
        <v>0</v>
      </c>
      <c r="AO476" s="302">
        <v>0</v>
      </c>
      <c r="AP476" s="302">
        <v>0</v>
      </c>
      <c r="AQ476" s="302">
        <v>0</v>
      </c>
      <c r="AR476" s="302">
        <v>0</v>
      </c>
      <c r="AS476" s="302">
        <v>0</v>
      </c>
      <c r="AT476" s="295">
        <f t="shared" si="7"/>
        <v>0</v>
      </c>
      <c r="AU476" s="302">
        <v>8984.3799999999992</v>
      </c>
      <c r="AV476" s="302">
        <v>28446.92</v>
      </c>
      <c r="AW476" s="303">
        <v>90</v>
      </c>
      <c r="AX476" s="303">
        <v>300</v>
      </c>
      <c r="AY476" s="302">
        <v>245100.02</v>
      </c>
      <c r="AZ476" s="302">
        <v>24156.58</v>
      </c>
      <c r="BA476" s="301">
        <v>36.274408999999999</v>
      </c>
      <c r="BB476" s="301">
        <v>34.842568297811198</v>
      </c>
      <c r="BC476" s="301">
        <v>10.59</v>
      </c>
      <c r="BD476" s="301"/>
      <c r="BE476" s="300" t="s">
        <v>4204</v>
      </c>
      <c r="BF476" s="298"/>
      <c r="BG476" s="300" t="s">
        <v>315</v>
      </c>
      <c r="BH476" s="300" t="s">
        <v>192</v>
      </c>
      <c r="BI476" s="300" t="s">
        <v>367</v>
      </c>
      <c r="BJ476" s="300" t="s">
        <v>4205</v>
      </c>
      <c r="BK476" s="299" t="s">
        <v>175</v>
      </c>
      <c r="BL476" s="301">
        <v>181705.39035376001</v>
      </c>
      <c r="BM476" s="299" t="s">
        <v>309</v>
      </c>
      <c r="BN476" s="301"/>
      <c r="BO476" s="304">
        <v>38806</v>
      </c>
      <c r="BP476" s="304">
        <v>47937</v>
      </c>
      <c r="BQ476" s="297" t="s">
        <v>946</v>
      </c>
      <c r="BR476" s="297" t="s">
        <v>4775</v>
      </c>
      <c r="BS476" s="297">
        <v>38806</v>
      </c>
      <c r="BT476" s="297">
        <v>47937</v>
      </c>
      <c r="BU476" s="301">
        <v>8550.76</v>
      </c>
      <c r="BV476" s="301">
        <v>5.03</v>
      </c>
      <c r="BW476" s="301">
        <v>0</v>
      </c>
    </row>
    <row r="477" spans="1:75" s="289" customFormat="1" ht="18.2" customHeight="1" x14ac:dyDescent="0.15">
      <c r="A477" s="291">
        <v>475</v>
      </c>
      <c r="B477" s="292" t="s">
        <v>305</v>
      </c>
      <c r="C477" s="292" t="s">
        <v>306</v>
      </c>
      <c r="D477" s="312">
        <v>45170</v>
      </c>
      <c r="E477" s="293" t="s">
        <v>1577</v>
      </c>
      <c r="F477" s="308">
        <v>0</v>
      </c>
      <c r="G477" s="308">
        <v>0</v>
      </c>
      <c r="H477" s="295">
        <v>11759.35</v>
      </c>
      <c r="I477" s="295">
        <v>0</v>
      </c>
      <c r="J477" s="295">
        <v>0</v>
      </c>
      <c r="K477" s="295">
        <v>11759.35</v>
      </c>
      <c r="L477" s="295">
        <v>84.77</v>
      </c>
      <c r="M477" s="295">
        <v>0</v>
      </c>
      <c r="N477" s="295">
        <v>0</v>
      </c>
      <c r="O477" s="295">
        <v>84.77</v>
      </c>
      <c r="P477" s="295">
        <v>0</v>
      </c>
      <c r="Q477" s="295">
        <v>0</v>
      </c>
      <c r="R477" s="295">
        <v>11674.58</v>
      </c>
      <c r="S477" s="295">
        <v>0</v>
      </c>
      <c r="T477" s="295">
        <v>103.78</v>
      </c>
      <c r="U477" s="295">
        <v>0</v>
      </c>
      <c r="V477" s="295">
        <v>0</v>
      </c>
      <c r="W477" s="295">
        <v>103.78</v>
      </c>
      <c r="X477" s="295">
        <v>0</v>
      </c>
      <c r="Y477" s="295">
        <v>0</v>
      </c>
      <c r="Z477" s="295">
        <v>0</v>
      </c>
      <c r="AA477" s="295">
        <v>4.13</v>
      </c>
      <c r="AB477" s="295">
        <v>0</v>
      </c>
      <c r="AC477" s="295">
        <v>0</v>
      </c>
      <c r="AD477" s="295">
        <v>0</v>
      </c>
      <c r="AE477" s="295">
        <v>0</v>
      </c>
      <c r="AF477" s="295">
        <v>-11.25</v>
      </c>
      <c r="AG477" s="295">
        <v>9.6300000000000008</v>
      </c>
      <c r="AH477" s="295">
        <v>29.47</v>
      </c>
      <c r="AI477" s="295">
        <v>0</v>
      </c>
      <c r="AJ477" s="295">
        <v>0</v>
      </c>
      <c r="AK477" s="295">
        <v>0</v>
      </c>
      <c r="AL477" s="295">
        <v>0</v>
      </c>
      <c r="AM477" s="295">
        <v>0</v>
      </c>
      <c r="AN477" s="295">
        <v>0</v>
      </c>
      <c r="AO477" s="295">
        <v>0</v>
      </c>
      <c r="AP477" s="295">
        <v>0</v>
      </c>
      <c r="AQ477" s="295">
        <v>0</v>
      </c>
      <c r="AR477" s="295">
        <v>0</v>
      </c>
      <c r="AS477" s="295">
        <v>2.5539999999999998E-3</v>
      </c>
      <c r="AT477" s="295">
        <f t="shared" si="7"/>
        <v>220.527446</v>
      </c>
      <c r="AU477" s="295">
        <v>0</v>
      </c>
      <c r="AV477" s="295">
        <v>0</v>
      </c>
      <c r="AW477" s="296">
        <v>90</v>
      </c>
      <c r="AX477" s="296">
        <v>300</v>
      </c>
      <c r="AY477" s="295">
        <v>204999.37</v>
      </c>
      <c r="AZ477" s="295">
        <v>19834.2</v>
      </c>
      <c r="BA477" s="294">
        <v>35.609872000000003</v>
      </c>
      <c r="BB477" s="294">
        <v>20.960275657891899</v>
      </c>
      <c r="BC477" s="294">
        <v>10.59</v>
      </c>
      <c r="BD477" s="294"/>
      <c r="BE477" s="293" t="s">
        <v>4204</v>
      </c>
      <c r="BF477" s="291"/>
      <c r="BG477" s="293" t="s">
        <v>344</v>
      </c>
      <c r="BH477" s="293" t="s">
        <v>213</v>
      </c>
      <c r="BI477" s="293" t="s">
        <v>345</v>
      </c>
      <c r="BJ477" s="293" t="s">
        <v>103</v>
      </c>
      <c r="BK477" s="292" t="s">
        <v>175</v>
      </c>
      <c r="BL477" s="294">
        <v>91424.75673968</v>
      </c>
      <c r="BM477" s="292" t="s">
        <v>309</v>
      </c>
      <c r="BN477" s="294"/>
      <c r="BO477" s="297">
        <v>38806</v>
      </c>
      <c r="BP477" s="297">
        <v>47937</v>
      </c>
      <c r="BQ477" s="297" t="s">
        <v>4757</v>
      </c>
      <c r="BR477" s="297" t="s">
        <v>4764</v>
      </c>
      <c r="BS477" s="297">
        <v>38806</v>
      </c>
      <c r="BT477" s="297">
        <v>47937</v>
      </c>
      <c r="BU477" s="294">
        <v>0</v>
      </c>
      <c r="BV477" s="294">
        <v>4.13</v>
      </c>
      <c r="BW477" s="294">
        <v>0</v>
      </c>
    </row>
    <row r="478" spans="1:75" s="289" customFormat="1" ht="18.2" customHeight="1" x14ac:dyDescent="0.15">
      <c r="A478" s="298">
        <v>476</v>
      </c>
      <c r="B478" s="299" t="s">
        <v>305</v>
      </c>
      <c r="C478" s="299" t="s">
        <v>306</v>
      </c>
      <c r="D478" s="313">
        <v>45170</v>
      </c>
      <c r="E478" s="300" t="s">
        <v>1578</v>
      </c>
      <c r="F478" s="309">
        <v>119</v>
      </c>
      <c r="G478" s="309">
        <v>118</v>
      </c>
      <c r="H478" s="302">
        <v>9722.7000000000007</v>
      </c>
      <c r="I478" s="302">
        <v>5124.29</v>
      </c>
      <c r="J478" s="302">
        <v>0</v>
      </c>
      <c r="K478" s="302">
        <v>14846.99</v>
      </c>
      <c r="L478" s="302">
        <v>70.069999999999993</v>
      </c>
      <c r="M478" s="302">
        <v>0</v>
      </c>
      <c r="N478" s="302">
        <v>0</v>
      </c>
      <c r="O478" s="302">
        <v>0</v>
      </c>
      <c r="P478" s="302">
        <v>0</v>
      </c>
      <c r="Q478" s="302">
        <v>0</v>
      </c>
      <c r="R478" s="302">
        <v>14846.99</v>
      </c>
      <c r="S478" s="302">
        <v>13219.92</v>
      </c>
      <c r="T478" s="302">
        <v>85.8</v>
      </c>
      <c r="U478" s="302">
        <v>0</v>
      </c>
      <c r="V478" s="302">
        <v>0</v>
      </c>
      <c r="W478" s="302">
        <v>0</v>
      </c>
      <c r="X478" s="302">
        <v>0</v>
      </c>
      <c r="Y478" s="302">
        <v>0</v>
      </c>
      <c r="Z478" s="302">
        <v>13305.72</v>
      </c>
      <c r="AA478" s="302">
        <v>0</v>
      </c>
      <c r="AB478" s="302">
        <v>0</v>
      </c>
      <c r="AC478" s="302">
        <v>0</v>
      </c>
      <c r="AD478" s="302">
        <v>0</v>
      </c>
      <c r="AE478" s="302">
        <v>0</v>
      </c>
      <c r="AF478" s="302">
        <v>0</v>
      </c>
      <c r="AG478" s="302">
        <v>0</v>
      </c>
      <c r="AH478" s="302">
        <v>0</v>
      </c>
      <c r="AI478" s="302">
        <v>0</v>
      </c>
      <c r="AJ478" s="302">
        <v>0</v>
      </c>
      <c r="AK478" s="302">
        <v>0</v>
      </c>
      <c r="AL478" s="302">
        <v>0</v>
      </c>
      <c r="AM478" s="302">
        <v>0</v>
      </c>
      <c r="AN478" s="302">
        <v>0</v>
      </c>
      <c r="AO478" s="302">
        <v>0</v>
      </c>
      <c r="AP478" s="302">
        <v>0</v>
      </c>
      <c r="AQ478" s="302">
        <v>0</v>
      </c>
      <c r="AR478" s="302">
        <v>0</v>
      </c>
      <c r="AS478" s="302">
        <v>0</v>
      </c>
      <c r="AT478" s="295">
        <f t="shared" si="7"/>
        <v>0</v>
      </c>
      <c r="AU478" s="302">
        <v>5194.3599999999997</v>
      </c>
      <c r="AV478" s="302">
        <v>13305.72</v>
      </c>
      <c r="AW478" s="303">
        <v>90</v>
      </c>
      <c r="AX478" s="303">
        <v>300</v>
      </c>
      <c r="AY478" s="302">
        <v>294930.46999999997</v>
      </c>
      <c r="AZ478" s="302">
        <v>16396.77</v>
      </c>
      <c r="BA478" s="301">
        <v>20.461945</v>
      </c>
      <c r="BB478" s="301">
        <v>18.527935245511799</v>
      </c>
      <c r="BC478" s="301">
        <v>10.59</v>
      </c>
      <c r="BD478" s="301"/>
      <c r="BE478" s="300" t="s">
        <v>4204</v>
      </c>
      <c r="BF478" s="298"/>
      <c r="BG478" s="300" t="s">
        <v>315</v>
      </c>
      <c r="BH478" s="300" t="s">
        <v>179</v>
      </c>
      <c r="BI478" s="300" t="s">
        <v>329</v>
      </c>
      <c r="BJ478" s="300" t="s">
        <v>4205</v>
      </c>
      <c r="BK478" s="299" t="s">
        <v>175</v>
      </c>
      <c r="BL478" s="301">
        <v>116268.20400103999</v>
      </c>
      <c r="BM478" s="299" t="s">
        <v>309</v>
      </c>
      <c r="BN478" s="301"/>
      <c r="BO478" s="304">
        <v>38806</v>
      </c>
      <c r="BP478" s="304">
        <v>47937</v>
      </c>
      <c r="BQ478" s="297" t="s">
        <v>4882</v>
      </c>
      <c r="BR478" s="297" t="s">
        <v>4883</v>
      </c>
      <c r="BS478" s="297">
        <v>38806</v>
      </c>
      <c r="BT478" s="297">
        <v>47937</v>
      </c>
      <c r="BU478" s="301">
        <v>4808.5</v>
      </c>
      <c r="BV478" s="301">
        <v>3.41</v>
      </c>
      <c r="BW478" s="301">
        <v>0</v>
      </c>
    </row>
    <row r="479" spans="1:75" s="289" customFormat="1" ht="18.2" customHeight="1" x14ac:dyDescent="0.15">
      <c r="A479" s="291">
        <v>477</v>
      </c>
      <c r="B479" s="292" t="s">
        <v>305</v>
      </c>
      <c r="C479" s="292" t="s">
        <v>306</v>
      </c>
      <c r="D479" s="312">
        <v>45170</v>
      </c>
      <c r="E479" s="293" t="s">
        <v>1579</v>
      </c>
      <c r="F479" s="308">
        <v>1</v>
      </c>
      <c r="G479" s="308">
        <v>0</v>
      </c>
      <c r="H479" s="295">
        <v>21367.35</v>
      </c>
      <c r="I479" s="295">
        <v>0</v>
      </c>
      <c r="J479" s="295">
        <v>0</v>
      </c>
      <c r="K479" s="295">
        <v>21367.35</v>
      </c>
      <c r="L479" s="295">
        <v>153.97999999999999</v>
      </c>
      <c r="M479" s="295">
        <v>0</v>
      </c>
      <c r="N479" s="295">
        <v>0</v>
      </c>
      <c r="O479" s="295">
        <v>142</v>
      </c>
      <c r="P479" s="295">
        <v>0</v>
      </c>
      <c r="Q479" s="295">
        <v>0</v>
      </c>
      <c r="R479" s="295">
        <v>21225.35</v>
      </c>
      <c r="S479" s="295">
        <v>0</v>
      </c>
      <c r="T479" s="295">
        <v>188.57</v>
      </c>
      <c r="U479" s="295">
        <v>0</v>
      </c>
      <c r="V479" s="295">
        <v>0</v>
      </c>
      <c r="W479" s="295">
        <v>188.57</v>
      </c>
      <c r="X479" s="295">
        <v>0</v>
      </c>
      <c r="Y479" s="295">
        <v>0</v>
      </c>
      <c r="Z479" s="295">
        <v>0</v>
      </c>
      <c r="AA479" s="295">
        <v>7.5</v>
      </c>
      <c r="AB479" s="295">
        <v>0</v>
      </c>
      <c r="AC479" s="295">
        <v>0</v>
      </c>
      <c r="AD479" s="295">
        <v>0</v>
      </c>
      <c r="AE479" s="295">
        <v>0</v>
      </c>
      <c r="AF479" s="295">
        <v>-19.09</v>
      </c>
      <c r="AG479" s="295">
        <v>17.5</v>
      </c>
      <c r="AH479" s="295">
        <v>49.16</v>
      </c>
      <c r="AI479" s="295">
        <v>0</v>
      </c>
      <c r="AJ479" s="295">
        <v>0</v>
      </c>
      <c r="AK479" s="295">
        <v>0</v>
      </c>
      <c r="AL479" s="295">
        <v>0</v>
      </c>
      <c r="AM479" s="295">
        <v>0</v>
      </c>
      <c r="AN479" s="295">
        <v>0</v>
      </c>
      <c r="AO479" s="295">
        <v>0</v>
      </c>
      <c r="AP479" s="295">
        <v>0</v>
      </c>
      <c r="AQ479" s="295">
        <v>0</v>
      </c>
      <c r="AR479" s="295">
        <v>0</v>
      </c>
      <c r="AS479" s="295">
        <v>0</v>
      </c>
      <c r="AT479" s="295">
        <f t="shared" si="7"/>
        <v>385.64</v>
      </c>
      <c r="AU479" s="295">
        <v>11.98</v>
      </c>
      <c r="AV479" s="295">
        <v>0</v>
      </c>
      <c r="AW479" s="296">
        <v>90</v>
      </c>
      <c r="AX479" s="296">
        <v>300</v>
      </c>
      <c r="AY479" s="295">
        <v>264083.73</v>
      </c>
      <c r="AZ479" s="295">
        <v>36034.54</v>
      </c>
      <c r="BA479" s="294">
        <v>50.221026000000002</v>
      </c>
      <c r="BB479" s="294">
        <v>29.581586283857099</v>
      </c>
      <c r="BC479" s="294">
        <v>10.59</v>
      </c>
      <c r="BD479" s="294"/>
      <c r="BE479" s="293" t="s">
        <v>4204</v>
      </c>
      <c r="BF479" s="291"/>
      <c r="BG479" s="293" t="s">
        <v>315</v>
      </c>
      <c r="BH479" s="293" t="s">
        <v>179</v>
      </c>
      <c r="BI479" s="293" t="s">
        <v>329</v>
      </c>
      <c r="BJ479" s="293" t="s">
        <v>177</v>
      </c>
      <c r="BK479" s="292" t="s">
        <v>175</v>
      </c>
      <c r="BL479" s="294">
        <v>166217.75348360001</v>
      </c>
      <c r="BM479" s="292" t="s">
        <v>309</v>
      </c>
      <c r="BN479" s="294"/>
      <c r="BO479" s="297">
        <v>38806</v>
      </c>
      <c r="BP479" s="297">
        <v>47937</v>
      </c>
      <c r="BQ479" s="297" t="s">
        <v>4757</v>
      </c>
      <c r="BR479" s="297" t="s">
        <v>4764</v>
      </c>
      <c r="BS479" s="297">
        <v>38806</v>
      </c>
      <c r="BT479" s="297">
        <v>47937</v>
      </c>
      <c r="BU479" s="294">
        <v>0</v>
      </c>
      <c r="BV479" s="294">
        <v>7.5</v>
      </c>
      <c r="BW479" s="294">
        <v>0</v>
      </c>
    </row>
    <row r="480" spans="1:75" s="289" customFormat="1" ht="18.2" customHeight="1" x14ac:dyDescent="0.15">
      <c r="A480" s="298">
        <v>478</v>
      </c>
      <c r="B480" s="299" t="s">
        <v>305</v>
      </c>
      <c r="C480" s="299" t="s">
        <v>306</v>
      </c>
      <c r="D480" s="313">
        <v>45170</v>
      </c>
      <c r="E480" s="300" t="s">
        <v>1580</v>
      </c>
      <c r="F480" s="309">
        <v>0</v>
      </c>
      <c r="G480" s="309">
        <v>0</v>
      </c>
      <c r="H480" s="302">
        <v>30960.12</v>
      </c>
      <c r="I480" s="302">
        <v>0</v>
      </c>
      <c r="J480" s="302">
        <v>0</v>
      </c>
      <c r="K480" s="302">
        <v>30960.12</v>
      </c>
      <c r="L480" s="302">
        <v>339.34</v>
      </c>
      <c r="M480" s="302">
        <v>0</v>
      </c>
      <c r="N480" s="302">
        <v>0</v>
      </c>
      <c r="O480" s="302">
        <v>339.34</v>
      </c>
      <c r="P480" s="302">
        <v>0</v>
      </c>
      <c r="Q480" s="302">
        <v>0</v>
      </c>
      <c r="R480" s="302">
        <v>30620.78</v>
      </c>
      <c r="S480" s="302">
        <v>0</v>
      </c>
      <c r="T480" s="302">
        <v>273.22000000000003</v>
      </c>
      <c r="U480" s="302">
        <v>0</v>
      </c>
      <c r="V480" s="302">
        <v>0</v>
      </c>
      <c r="W480" s="302">
        <v>273.22000000000003</v>
      </c>
      <c r="X480" s="302">
        <v>0</v>
      </c>
      <c r="Y480" s="302">
        <v>0</v>
      </c>
      <c r="Z480" s="302">
        <v>0</v>
      </c>
      <c r="AA480" s="302">
        <v>13.41</v>
      </c>
      <c r="AB480" s="302">
        <v>0</v>
      </c>
      <c r="AC480" s="302">
        <v>0</v>
      </c>
      <c r="AD480" s="302">
        <v>0</v>
      </c>
      <c r="AE480" s="302">
        <v>0</v>
      </c>
      <c r="AF480" s="302">
        <v>-32.21</v>
      </c>
      <c r="AG480" s="302">
        <v>31.3</v>
      </c>
      <c r="AH480" s="302">
        <v>83.65</v>
      </c>
      <c r="AI480" s="302">
        <v>0</v>
      </c>
      <c r="AJ480" s="302">
        <v>0</v>
      </c>
      <c r="AK480" s="302">
        <v>0</v>
      </c>
      <c r="AL480" s="302">
        <v>0</v>
      </c>
      <c r="AM480" s="302">
        <v>0</v>
      </c>
      <c r="AN480" s="302">
        <v>0</v>
      </c>
      <c r="AO480" s="302">
        <v>0</v>
      </c>
      <c r="AP480" s="302">
        <v>31.85</v>
      </c>
      <c r="AQ480" s="302">
        <v>0</v>
      </c>
      <c r="AR480" s="302">
        <v>293.62</v>
      </c>
      <c r="AS480" s="302">
        <v>0</v>
      </c>
      <c r="AT480" s="295">
        <f t="shared" si="7"/>
        <v>446.94000000000005</v>
      </c>
      <c r="AU480" s="302">
        <v>0</v>
      </c>
      <c r="AV480" s="302">
        <v>0</v>
      </c>
      <c r="AW480" s="303">
        <v>90</v>
      </c>
      <c r="AX480" s="303">
        <v>300</v>
      </c>
      <c r="AY480" s="302">
        <v>365699.79</v>
      </c>
      <c r="AZ480" s="302">
        <v>64437.64</v>
      </c>
      <c r="BA480" s="301">
        <v>64.850151999999994</v>
      </c>
      <c r="BB480" s="301">
        <v>30.816805788644</v>
      </c>
      <c r="BC480" s="301">
        <v>10.59</v>
      </c>
      <c r="BD480" s="301"/>
      <c r="BE480" s="300" t="s">
        <v>4204</v>
      </c>
      <c r="BF480" s="298"/>
      <c r="BG480" s="300" t="s">
        <v>397</v>
      </c>
      <c r="BH480" s="300" t="s">
        <v>215</v>
      </c>
      <c r="BI480" s="300" t="s">
        <v>398</v>
      </c>
      <c r="BJ480" s="300" t="s">
        <v>103</v>
      </c>
      <c r="BK480" s="299" t="s">
        <v>175</v>
      </c>
      <c r="BL480" s="301">
        <v>239794.26777487999</v>
      </c>
      <c r="BM480" s="299" t="s">
        <v>309</v>
      </c>
      <c r="BN480" s="301"/>
      <c r="BO480" s="304">
        <v>38793</v>
      </c>
      <c r="BP480" s="304">
        <v>47924</v>
      </c>
      <c r="BQ480" s="297" t="s">
        <v>4757</v>
      </c>
      <c r="BR480" s="297" t="s">
        <v>4764</v>
      </c>
      <c r="BS480" s="297">
        <v>38793</v>
      </c>
      <c r="BT480" s="297">
        <v>47924</v>
      </c>
      <c r="BU480" s="301">
        <v>0</v>
      </c>
      <c r="BV480" s="301">
        <v>13.41</v>
      </c>
      <c r="BW480" s="301">
        <v>0</v>
      </c>
    </row>
    <row r="481" spans="1:75" s="289" customFormat="1" ht="18.2" customHeight="1" x14ac:dyDescent="0.15">
      <c r="A481" s="291">
        <v>479</v>
      </c>
      <c r="B481" s="292" t="s">
        <v>305</v>
      </c>
      <c r="C481" s="292" t="s">
        <v>306</v>
      </c>
      <c r="D481" s="312">
        <v>45170</v>
      </c>
      <c r="E481" s="293" t="s">
        <v>1581</v>
      </c>
      <c r="F481" s="308">
        <v>152</v>
      </c>
      <c r="G481" s="308">
        <v>151</v>
      </c>
      <c r="H481" s="295">
        <v>21610.84</v>
      </c>
      <c r="I481" s="295">
        <v>12762.98</v>
      </c>
      <c r="J481" s="295">
        <v>0</v>
      </c>
      <c r="K481" s="295">
        <v>34373.82</v>
      </c>
      <c r="L481" s="295">
        <v>153.31</v>
      </c>
      <c r="M481" s="295">
        <v>0</v>
      </c>
      <c r="N481" s="295">
        <v>0</v>
      </c>
      <c r="O481" s="295">
        <v>0</v>
      </c>
      <c r="P481" s="295">
        <v>0</v>
      </c>
      <c r="Q481" s="295">
        <v>0</v>
      </c>
      <c r="R481" s="295">
        <v>34373.82</v>
      </c>
      <c r="S481" s="295">
        <v>39181.160000000003</v>
      </c>
      <c r="T481" s="295">
        <v>190.72</v>
      </c>
      <c r="U481" s="295">
        <v>0</v>
      </c>
      <c r="V481" s="295">
        <v>0</v>
      </c>
      <c r="W481" s="295">
        <v>0</v>
      </c>
      <c r="X481" s="295">
        <v>0</v>
      </c>
      <c r="Y481" s="295">
        <v>0</v>
      </c>
      <c r="Z481" s="295">
        <v>39371.879999999997</v>
      </c>
      <c r="AA481" s="295">
        <v>0</v>
      </c>
      <c r="AB481" s="295">
        <v>0</v>
      </c>
      <c r="AC481" s="295">
        <v>0</v>
      </c>
      <c r="AD481" s="295">
        <v>0</v>
      </c>
      <c r="AE481" s="295">
        <v>0</v>
      </c>
      <c r="AF481" s="295">
        <v>0</v>
      </c>
      <c r="AG481" s="295">
        <v>0</v>
      </c>
      <c r="AH481" s="295">
        <v>0</v>
      </c>
      <c r="AI481" s="295">
        <v>0</v>
      </c>
      <c r="AJ481" s="295">
        <v>0</v>
      </c>
      <c r="AK481" s="295">
        <v>0</v>
      </c>
      <c r="AL481" s="295">
        <v>0</v>
      </c>
      <c r="AM481" s="295">
        <v>0</v>
      </c>
      <c r="AN481" s="295">
        <v>0</v>
      </c>
      <c r="AO481" s="295">
        <v>0</v>
      </c>
      <c r="AP481" s="295">
        <v>0</v>
      </c>
      <c r="AQ481" s="295">
        <v>0</v>
      </c>
      <c r="AR481" s="295">
        <v>0</v>
      </c>
      <c r="AS481" s="295">
        <v>0</v>
      </c>
      <c r="AT481" s="295">
        <f t="shared" si="7"/>
        <v>0</v>
      </c>
      <c r="AU481" s="295">
        <v>12916.29</v>
      </c>
      <c r="AV481" s="295">
        <v>39371.879999999997</v>
      </c>
      <c r="AW481" s="296">
        <v>91</v>
      </c>
      <c r="AX481" s="296">
        <v>300</v>
      </c>
      <c r="AY481" s="295">
        <v>348703.13</v>
      </c>
      <c r="AZ481" s="295">
        <v>36189.93</v>
      </c>
      <c r="BA481" s="294">
        <v>38.20187</v>
      </c>
      <c r="BB481" s="294">
        <v>36.284795329623499</v>
      </c>
      <c r="BC481" s="294">
        <v>10.59</v>
      </c>
      <c r="BD481" s="294"/>
      <c r="BE481" s="293" t="s">
        <v>4204</v>
      </c>
      <c r="BF481" s="291"/>
      <c r="BG481" s="293" t="s">
        <v>315</v>
      </c>
      <c r="BH481" s="293" t="s">
        <v>192</v>
      </c>
      <c r="BI481" s="293" t="s">
        <v>367</v>
      </c>
      <c r="BJ481" s="293" t="s">
        <v>4205</v>
      </c>
      <c r="BK481" s="292" t="s">
        <v>175</v>
      </c>
      <c r="BL481" s="294">
        <v>269184.68430671998</v>
      </c>
      <c r="BM481" s="292" t="s">
        <v>309</v>
      </c>
      <c r="BN481" s="294"/>
      <c r="BO481" s="297">
        <v>38810</v>
      </c>
      <c r="BP481" s="297">
        <v>47941</v>
      </c>
      <c r="BQ481" s="297" t="s">
        <v>946</v>
      </c>
      <c r="BR481" s="297" t="s">
        <v>4775</v>
      </c>
      <c r="BS481" s="297">
        <v>38810</v>
      </c>
      <c r="BT481" s="297">
        <v>47941</v>
      </c>
      <c r="BU481" s="294">
        <v>11752.53</v>
      </c>
      <c r="BV481" s="294">
        <v>7.53</v>
      </c>
      <c r="BW481" s="294">
        <v>0</v>
      </c>
    </row>
    <row r="482" spans="1:75" s="289" customFormat="1" ht="18.2" customHeight="1" x14ac:dyDescent="0.15">
      <c r="A482" s="298">
        <v>480</v>
      </c>
      <c r="B482" s="299" t="s">
        <v>305</v>
      </c>
      <c r="C482" s="299" t="s">
        <v>306</v>
      </c>
      <c r="D482" s="313">
        <v>45170</v>
      </c>
      <c r="E482" s="300" t="s">
        <v>1582</v>
      </c>
      <c r="F482" s="309">
        <v>105</v>
      </c>
      <c r="G482" s="309">
        <v>104</v>
      </c>
      <c r="H482" s="302">
        <v>48095.06</v>
      </c>
      <c r="I482" s="302">
        <v>23152.75</v>
      </c>
      <c r="J482" s="302">
        <v>0</v>
      </c>
      <c r="K482" s="302">
        <v>71247.81</v>
      </c>
      <c r="L482" s="302">
        <v>341.11</v>
      </c>
      <c r="M482" s="302">
        <v>0</v>
      </c>
      <c r="N482" s="302">
        <v>0</v>
      </c>
      <c r="O482" s="302">
        <v>0</v>
      </c>
      <c r="P482" s="302">
        <v>0</v>
      </c>
      <c r="Q482" s="302">
        <v>0</v>
      </c>
      <c r="R482" s="302">
        <v>71247.81</v>
      </c>
      <c r="S482" s="302">
        <v>55878.64</v>
      </c>
      <c r="T482" s="302">
        <v>424.44</v>
      </c>
      <c r="U482" s="302">
        <v>0</v>
      </c>
      <c r="V482" s="302">
        <v>0</v>
      </c>
      <c r="W482" s="302">
        <v>0</v>
      </c>
      <c r="X482" s="302">
        <v>0</v>
      </c>
      <c r="Y482" s="302">
        <v>0</v>
      </c>
      <c r="Z482" s="302">
        <v>56303.08</v>
      </c>
      <c r="AA482" s="302">
        <v>0</v>
      </c>
      <c r="AB482" s="302">
        <v>0</v>
      </c>
      <c r="AC482" s="302">
        <v>0</v>
      </c>
      <c r="AD482" s="302">
        <v>0</v>
      </c>
      <c r="AE482" s="302">
        <v>0</v>
      </c>
      <c r="AF482" s="302">
        <v>0</v>
      </c>
      <c r="AG482" s="302">
        <v>0</v>
      </c>
      <c r="AH482" s="302">
        <v>0</v>
      </c>
      <c r="AI482" s="302">
        <v>0</v>
      </c>
      <c r="AJ482" s="302">
        <v>0</v>
      </c>
      <c r="AK482" s="302">
        <v>0</v>
      </c>
      <c r="AL482" s="302">
        <v>0</v>
      </c>
      <c r="AM482" s="302">
        <v>0</v>
      </c>
      <c r="AN482" s="302">
        <v>0</v>
      </c>
      <c r="AO482" s="302">
        <v>0</v>
      </c>
      <c r="AP482" s="302">
        <v>0</v>
      </c>
      <c r="AQ482" s="302">
        <v>0</v>
      </c>
      <c r="AR482" s="302">
        <v>0</v>
      </c>
      <c r="AS482" s="302">
        <v>0</v>
      </c>
      <c r="AT482" s="295">
        <f t="shared" si="7"/>
        <v>0</v>
      </c>
      <c r="AU482" s="302">
        <v>23493.86</v>
      </c>
      <c r="AV482" s="302">
        <v>56303.08</v>
      </c>
      <c r="AW482" s="303">
        <v>91</v>
      </c>
      <c r="AX482" s="303">
        <v>300</v>
      </c>
      <c r="AY482" s="302">
        <v>420001.21</v>
      </c>
      <c r="AZ482" s="302">
        <v>80532.23</v>
      </c>
      <c r="BA482" s="301">
        <v>70.578415000000007</v>
      </c>
      <c r="BB482" s="301">
        <v>62.441552928823</v>
      </c>
      <c r="BC482" s="301">
        <v>10.59</v>
      </c>
      <c r="BD482" s="301"/>
      <c r="BE482" s="300" t="s">
        <v>4204</v>
      </c>
      <c r="BF482" s="298"/>
      <c r="BG482" s="300" t="s">
        <v>317</v>
      </c>
      <c r="BH482" s="300" t="s">
        <v>390</v>
      </c>
      <c r="BI482" s="300" t="s">
        <v>404</v>
      </c>
      <c r="BJ482" s="300" t="s">
        <v>4205</v>
      </c>
      <c r="BK482" s="299" t="s">
        <v>175</v>
      </c>
      <c r="BL482" s="301">
        <v>557948.43989975995</v>
      </c>
      <c r="BM482" s="299" t="s">
        <v>309</v>
      </c>
      <c r="BN482" s="301"/>
      <c r="BO482" s="304">
        <v>38810</v>
      </c>
      <c r="BP482" s="304">
        <v>47941</v>
      </c>
      <c r="BQ482" s="297" t="s">
        <v>946</v>
      </c>
      <c r="BR482" s="297" t="s">
        <v>4775</v>
      </c>
      <c r="BS482" s="297">
        <v>38810</v>
      </c>
      <c r="BT482" s="297">
        <v>47941</v>
      </c>
      <c r="BU482" s="301">
        <v>16529.759999999998</v>
      </c>
      <c r="BV482" s="301">
        <v>16.760000000000002</v>
      </c>
      <c r="BW482" s="301">
        <v>0</v>
      </c>
    </row>
    <row r="483" spans="1:75" s="289" customFormat="1" ht="18.2" customHeight="1" x14ac:dyDescent="0.15">
      <c r="A483" s="291">
        <v>481</v>
      </c>
      <c r="B483" s="292" t="s">
        <v>305</v>
      </c>
      <c r="C483" s="292" t="s">
        <v>306</v>
      </c>
      <c r="D483" s="312">
        <v>45170</v>
      </c>
      <c r="E483" s="293" t="s">
        <v>1583</v>
      </c>
      <c r="F483" s="308">
        <v>167</v>
      </c>
      <c r="G483" s="308">
        <v>166</v>
      </c>
      <c r="H483" s="295">
        <v>10432.02</v>
      </c>
      <c r="I483" s="295">
        <v>6428.57</v>
      </c>
      <c r="J483" s="295">
        <v>0</v>
      </c>
      <c r="K483" s="295">
        <v>16860.59</v>
      </c>
      <c r="L483" s="295">
        <v>74</v>
      </c>
      <c r="M483" s="295">
        <v>0</v>
      </c>
      <c r="N483" s="295">
        <v>0</v>
      </c>
      <c r="O483" s="295">
        <v>0</v>
      </c>
      <c r="P483" s="295">
        <v>0</v>
      </c>
      <c r="Q483" s="295">
        <v>0</v>
      </c>
      <c r="R483" s="295">
        <v>16860.59</v>
      </c>
      <c r="S483" s="295">
        <v>20982.34</v>
      </c>
      <c r="T483" s="295">
        <v>92.06</v>
      </c>
      <c r="U483" s="295">
        <v>0</v>
      </c>
      <c r="V483" s="295">
        <v>0</v>
      </c>
      <c r="W483" s="295">
        <v>0</v>
      </c>
      <c r="X483" s="295">
        <v>0</v>
      </c>
      <c r="Y483" s="295">
        <v>0</v>
      </c>
      <c r="Z483" s="295">
        <v>21074.400000000001</v>
      </c>
      <c r="AA483" s="295">
        <v>0</v>
      </c>
      <c r="AB483" s="295">
        <v>0</v>
      </c>
      <c r="AC483" s="295">
        <v>0</v>
      </c>
      <c r="AD483" s="295">
        <v>0</v>
      </c>
      <c r="AE483" s="295">
        <v>0</v>
      </c>
      <c r="AF483" s="295">
        <v>0</v>
      </c>
      <c r="AG483" s="295">
        <v>0</v>
      </c>
      <c r="AH483" s="295">
        <v>0</v>
      </c>
      <c r="AI483" s="295">
        <v>0</v>
      </c>
      <c r="AJ483" s="295">
        <v>0</v>
      </c>
      <c r="AK483" s="295">
        <v>0</v>
      </c>
      <c r="AL483" s="295">
        <v>0</v>
      </c>
      <c r="AM483" s="295">
        <v>0</v>
      </c>
      <c r="AN483" s="295">
        <v>0</v>
      </c>
      <c r="AO483" s="295">
        <v>0</v>
      </c>
      <c r="AP483" s="295">
        <v>0</v>
      </c>
      <c r="AQ483" s="295">
        <v>0</v>
      </c>
      <c r="AR483" s="295">
        <v>0</v>
      </c>
      <c r="AS483" s="295">
        <v>0</v>
      </c>
      <c r="AT483" s="295">
        <f t="shared" si="7"/>
        <v>0</v>
      </c>
      <c r="AU483" s="295">
        <v>6502.57</v>
      </c>
      <c r="AV483" s="295">
        <v>21074.400000000001</v>
      </c>
      <c r="AW483" s="296">
        <v>91</v>
      </c>
      <c r="AX483" s="296">
        <v>300</v>
      </c>
      <c r="AY483" s="295">
        <v>205000.49</v>
      </c>
      <c r="AZ483" s="295">
        <v>17468.61</v>
      </c>
      <c r="BA483" s="294">
        <v>31.365786</v>
      </c>
      <c r="BB483" s="294">
        <v>30.274054877505399</v>
      </c>
      <c r="BC483" s="294">
        <v>10.59</v>
      </c>
      <c r="BD483" s="294"/>
      <c r="BE483" s="293" t="s">
        <v>4204</v>
      </c>
      <c r="BF483" s="291"/>
      <c r="BG483" s="293" t="s">
        <v>344</v>
      </c>
      <c r="BH483" s="293" t="s">
        <v>213</v>
      </c>
      <c r="BI483" s="293" t="s">
        <v>345</v>
      </c>
      <c r="BJ483" s="293" t="s">
        <v>4205</v>
      </c>
      <c r="BK483" s="292" t="s">
        <v>175</v>
      </c>
      <c r="BL483" s="294">
        <v>132036.89890664001</v>
      </c>
      <c r="BM483" s="292" t="s">
        <v>309</v>
      </c>
      <c r="BN483" s="294"/>
      <c r="BO483" s="297">
        <v>38810</v>
      </c>
      <c r="BP483" s="297">
        <v>47941</v>
      </c>
      <c r="BQ483" s="297" t="s">
        <v>931</v>
      </c>
      <c r="BR483" s="297" t="s">
        <v>4779</v>
      </c>
      <c r="BS483" s="297">
        <v>38810</v>
      </c>
      <c r="BT483" s="297">
        <v>47941</v>
      </c>
      <c r="BU483" s="294">
        <v>6479.75</v>
      </c>
      <c r="BV483" s="294">
        <v>3.64</v>
      </c>
      <c r="BW483" s="294">
        <v>0</v>
      </c>
    </row>
    <row r="484" spans="1:75" s="289" customFormat="1" ht="18.2" customHeight="1" x14ac:dyDescent="0.15">
      <c r="A484" s="298">
        <v>482</v>
      </c>
      <c r="B484" s="299" t="s">
        <v>305</v>
      </c>
      <c r="C484" s="299" t="s">
        <v>306</v>
      </c>
      <c r="D484" s="313">
        <v>45170</v>
      </c>
      <c r="E484" s="300" t="s">
        <v>1584</v>
      </c>
      <c r="F484" s="309">
        <v>0</v>
      </c>
      <c r="G484" s="309">
        <v>0</v>
      </c>
      <c r="H484" s="302">
        <v>53771.360000000001</v>
      </c>
      <c r="I484" s="302">
        <v>0</v>
      </c>
      <c r="J484" s="302">
        <v>0</v>
      </c>
      <c r="K484" s="302">
        <v>53771.360000000001</v>
      </c>
      <c r="L484" s="302">
        <v>381.45</v>
      </c>
      <c r="M484" s="302">
        <v>0</v>
      </c>
      <c r="N484" s="302">
        <v>0</v>
      </c>
      <c r="O484" s="302">
        <v>381.45</v>
      </c>
      <c r="P484" s="302">
        <v>0</v>
      </c>
      <c r="Q484" s="302">
        <v>0</v>
      </c>
      <c r="R484" s="302">
        <v>53389.91</v>
      </c>
      <c r="S484" s="302">
        <v>0</v>
      </c>
      <c r="T484" s="302">
        <v>474.53</v>
      </c>
      <c r="U484" s="302">
        <v>0</v>
      </c>
      <c r="V484" s="302">
        <v>0</v>
      </c>
      <c r="W484" s="302">
        <v>474.53</v>
      </c>
      <c r="X484" s="302">
        <v>0</v>
      </c>
      <c r="Y484" s="302">
        <v>0</v>
      </c>
      <c r="Z484" s="302">
        <v>0</v>
      </c>
      <c r="AA484" s="302">
        <v>18.73</v>
      </c>
      <c r="AB484" s="302">
        <v>0</v>
      </c>
      <c r="AC484" s="302">
        <v>0</v>
      </c>
      <c r="AD484" s="302">
        <v>0</v>
      </c>
      <c r="AE484" s="302">
        <v>0</v>
      </c>
      <c r="AF484" s="302">
        <v>-44.07</v>
      </c>
      <c r="AG484" s="302">
        <v>43.74</v>
      </c>
      <c r="AH484" s="302">
        <v>115.12</v>
      </c>
      <c r="AI484" s="302">
        <v>0</v>
      </c>
      <c r="AJ484" s="302">
        <v>0</v>
      </c>
      <c r="AK484" s="302">
        <v>0</v>
      </c>
      <c r="AL484" s="302">
        <v>0</v>
      </c>
      <c r="AM484" s="302">
        <v>0</v>
      </c>
      <c r="AN484" s="302">
        <v>0</v>
      </c>
      <c r="AO484" s="302">
        <v>0</v>
      </c>
      <c r="AP484" s="302">
        <v>71.27</v>
      </c>
      <c r="AQ484" s="302">
        <v>0</v>
      </c>
      <c r="AR484" s="302">
        <v>39.200000000000003</v>
      </c>
      <c r="AS484" s="302">
        <v>0</v>
      </c>
      <c r="AT484" s="295">
        <f t="shared" si="7"/>
        <v>1021.5699999999999</v>
      </c>
      <c r="AU484" s="302">
        <v>0</v>
      </c>
      <c r="AV484" s="302">
        <v>0</v>
      </c>
      <c r="AW484" s="303">
        <v>91</v>
      </c>
      <c r="AX484" s="303">
        <v>300</v>
      </c>
      <c r="AY484" s="302">
        <v>467000.57</v>
      </c>
      <c r="AZ484" s="302">
        <v>90044.21</v>
      </c>
      <c r="BA484" s="301">
        <v>70.976287999999997</v>
      </c>
      <c r="BB484" s="301">
        <v>42.083967736005199</v>
      </c>
      <c r="BC484" s="301">
        <v>10.59</v>
      </c>
      <c r="BD484" s="301"/>
      <c r="BE484" s="300" t="s">
        <v>4204</v>
      </c>
      <c r="BF484" s="298"/>
      <c r="BG484" s="300" t="s">
        <v>312</v>
      </c>
      <c r="BH484" s="300" t="s">
        <v>230</v>
      </c>
      <c r="BI484" s="300" t="s">
        <v>322</v>
      </c>
      <c r="BJ484" s="300" t="s">
        <v>103</v>
      </c>
      <c r="BK484" s="299" t="s">
        <v>175</v>
      </c>
      <c r="BL484" s="301">
        <v>418101.51064136002</v>
      </c>
      <c r="BM484" s="299" t="s">
        <v>309</v>
      </c>
      <c r="BN484" s="301"/>
      <c r="BO484" s="304">
        <v>38812</v>
      </c>
      <c r="BP484" s="304">
        <v>47943</v>
      </c>
      <c r="BQ484" s="297" t="s">
        <v>929</v>
      </c>
      <c r="BR484" s="297" t="s">
        <v>4777</v>
      </c>
      <c r="BS484" s="297">
        <v>38812</v>
      </c>
      <c r="BT484" s="297">
        <v>47943</v>
      </c>
      <c r="BU484" s="301">
        <v>0</v>
      </c>
      <c r="BV484" s="301">
        <v>18.73</v>
      </c>
      <c r="BW484" s="301">
        <v>0</v>
      </c>
    </row>
    <row r="485" spans="1:75" s="289" customFormat="1" ht="18.2" customHeight="1" x14ac:dyDescent="0.15">
      <c r="A485" s="291">
        <v>483</v>
      </c>
      <c r="B485" s="292" t="s">
        <v>305</v>
      </c>
      <c r="C485" s="292" t="s">
        <v>306</v>
      </c>
      <c r="D485" s="312">
        <v>45170</v>
      </c>
      <c r="E485" s="293" t="s">
        <v>1585</v>
      </c>
      <c r="F485" s="308">
        <v>70</v>
      </c>
      <c r="G485" s="308">
        <v>70</v>
      </c>
      <c r="H485" s="295">
        <v>0</v>
      </c>
      <c r="I485" s="295">
        <v>13739.21</v>
      </c>
      <c r="J485" s="295">
        <v>0</v>
      </c>
      <c r="K485" s="295">
        <v>13739.21</v>
      </c>
      <c r="L485" s="295">
        <v>0</v>
      </c>
      <c r="M485" s="295">
        <v>0</v>
      </c>
      <c r="N485" s="295">
        <v>0</v>
      </c>
      <c r="O485" s="295">
        <v>0</v>
      </c>
      <c r="P485" s="295">
        <v>0</v>
      </c>
      <c r="Q485" s="295">
        <v>0</v>
      </c>
      <c r="R485" s="295">
        <v>13739.21</v>
      </c>
      <c r="S485" s="295">
        <v>4663.96</v>
      </c>
      <c r="T485" s="295">
        <v>0</v>
      </c>
      <c r="U485" s="295">
        <v>0</v>
      </c>
      <c r="V485" s="295">
        <v>0</v>
      </c>
      <c r="W485" s="295">
        <v>0</v>
      </c>
      <c r="X485" s="295">
        <v>0</v>
      </c>
      <c r="Y485" s="295">
        <v>0</v>
      </c>
      <c r="Z485" s="295">
        <v>4663.96</v>
      </c>
      <c r="AA485" s="295">
        <v>0</v>
      </c>
      <c r="AB485" s="295">
        <v>0</v>
      </c>
      <c r="AC485" s="295">
        <v>0</v>
      </c>
      <c r="AD485" s="295">
        <v>0</v>
      </c>
      <c r="AE485" s="295">
        <v>0</v>
      </c>
      <c r="AF485" s="295">
        <v>0</v>
      </c>
      <c r="AG485" s="295">
        <v>0</v>
      </c>
      <c r="AH485" s="295">
        <v>0</v>
      </c>
      <c r="AI485" s="295">
        <v>0</v>
      </c>
      <c r="AJ485" s="295">
        <v>0</v>
      </c>
      <c r="AK485" s="295">
        <v>0</v>
      </c>
      <c r="AL485" s="295">
        <v>0</v>
      </c>
      <c r="AM485" s="295">
        <v>0</v>
      </c>
      <c r="AN485" s="295">
        <v>0</v>
      </c>
      <c r="AO485" s="295">
        <v>0</v>
      </c>
      <c r="AP485" s="295">
        <v>0</v>
      </c>
      <c r="AQ485" s="295">
        <v>0</v>
      </c>
      <c r="AR485" s="295">
        <v>0</v>
      </c>
      <c r="AS485" s="295">
        <v>0</v>
      </c>
      <c r="AT485" s="295">
        <f t="shared" si="7"/>
        <v>0</v>
      </c>
      <c r="AU485" s="295">
        <v>13739.21</v>
      </c>
      <c r="AV485" s="295">
        <v>4663.96</v>
      </c>
      <c r="AW485" s="296">
        <v>0</v>
      </c>
      <c r="AX485" s="296">
        <v>120</v>
      </c>
      <c r="AY485" s="295">
        <v>242001.36</v>
      </c>
      <c r="AZ485" s="295">
        <v>19691.75</v>
      </c>
      <c r="BA485" s="294">
        <v>29.953074000000001</v>
      </c>
      <c r="BB485" s="294">
        <v>20.898679590769699</v>
      </c>
      <c r="BC485" s="294">
        <v>10.59</v>
      </c>
      <c r="BD485" s="294"/>
      <c r="BE485" s="293" t="s">
        <v>4204</v>
      </c>
      <c r="BF485" s="291"/>
      <c r="BG485" s="293" t="s">
        <v>312</v>
      </c>
      <c r="BH485" s="293" t="s">
        <v>196</v>
      </c>
      <c r="BI485" s="293" t="s">
        <v>314</v>
      </c>
      <c r="BJ485" s="293" t="s">
        <v>4205</v>
      </c>
      <c r="BK485" s="292" t="s">
        <v>175</v>
      </c>
      <c r="BL485" s="294">
        <v>107593.07247416</v>
      </c>
      <c r="BM485" s="292" t="s">
        <v>309</v>
      </c>
      <c r="BN485" s="294"/>
      <c r="BO485" s="297">
        <v>38812</v>
      </c>
      <c r="BP485" s="297">
        <v>42465</v>
      </c>
      <c r="BQ485" s="297" t="s">
        <v>929</v>
      </c>
      <c r="BR485" s="297" t="s">
        <v>4777</v>
      </c>
      <c r="BS485" s="297">
        <v>38812</v>
      </c>
      <c r="BT485" s="297">
        <v>42465</v>
      </c>
      <c r="BU485" s="294">
        <v>2857.31</v>
      </c>
      <c r="BV485" s="294">
        <v>0</v>
      </c>
      <c r="BW485" s="294">
        <v>0</v>
      </c>
    </row>
    <row r="486" spans="1:75" s="289" customFormat="1" ht="18.2" customHeight="1" x14ac:dyDescent="0.15">
      <c r="A486" s="298">
        <v>484</v>
      </c>
      <c r="B486" s="299" t="s">
        <v>305</v>
      </c>
      <c r="C486" s="299" t="s">
        <v>306</v>
      </c>
      <c r="D486" s="313">
        <v>45170</v>
      </c>
      <c r="E486" s="300" t="s">
        <v>1586</v>
      </c>
      <c r="F486" s="309">
        <v>174</v>
      </c>
      <c r="G486" s="309">
        <v>173</v>
      </c>
      <c r="H486" s="302">
        <v>26973.84</v>
      </c>
      <c r="I486" s="302">
        <v>16942.88</v>
      </c>
      <c r="J486" s="302">
        <v>0</v>
      </c>
      <c r="K486" s="302">
        <v>43916.72</v>
      </c>
      <c r="L486" s="302">
        <v>191.38</v>
      </c>
      <c r="M486" s="302">
        <v>0</v>
      </c>
      <c r="N486" s="302">
        <v>0</v>
      </c>
      <c r="O486" s="302">
        <v>0</v>
      </c>
      <c r="P486" s="302">
        <v>0</v>
      </c>
      <c r="Q486" s="302">
        <v>0</v>
      </c>
      <c r="R486" s="302">
        <v>43916.72</v>
      </c>
      <c r="S486" s="302">
        <v>57346.78</v>
      </c>
      <c r="T486" s="302">
        <v>238.04</v>
      </c>
      <c r="U486" s="302">
        <v>0</v>
      </c>
      <c r="V486" s="302">
        <v>0</v>
      </c>
      <c r="W486" s="302">
        <v>0</v>
      </c>
      <c r="X486" s="302">
        <v>0</v>
      </c>
      <c r="Y486" s="302">
        <v>0</v>
      </c>
      <c r="Z486" s="302">
        <v>57584.82</v>
      </c>
      <c r="AA486" s="302">
        <v>0</v>
      </c>
      <c r="AB486" s="302">
        <v>0</v>
      </c>
      <c r="AC486" s="302">
        <v>0</v>
      </c>
      <c r="AD486" s="302">
        <v>0</v>
      </c>
      <c r="AE486" s="302">
        <v>0</v>
      </c>
      <c r="AF486" s="302">
        <v>0</v>
      </c>
      <c r="AG486" s="302">
        <v>0</v>
      </c>
      <c r="AH486" s="302">
        <v>0</v>
      </c>
      <c r="AI486" s="302">
        <v>0</v>
      </c>
      <c r="AJ486" s="302">
        <v>0</v>
      </c>
      <c r="AK486" s="302">
        <v>0</v>
      </c>
      <c r="AL486" s="302">
        <v>0</v>
      </c>
      <c r="AM486" s="302">
        <v>0</v>
      </c>
      <c r="AN486" s="302">
        <v>0</v>
      </c>
      <c r="AO486" s="302">
        <v>0</v>
      </c>
      <c r="AP486" s="302">
        <v>0</v>
      </c>
      <c r="AQ486" s="302">
        <v>0</v>
      </c>
      <c r="AR486" s="302">
        <v>0</v>
      </c>
      <c r="AS486" s="302">
        <v>0</v>
      </c>
      <c r="AT486" s="295">
        <f t="shared" si="7"/>
        <v>0</v>
      </c>
      <c r="AU486" s="302">
        <v>17134.259999999998</v>
      </c>
      <c r="AV486" s="302">
        <v>57584.82</v>
      </c>
      <c r="AW486" s="303">
        <v>91</v>
      </c>
      <c r="AX486" s="303">
        <v>300</v>
      </c>
      <c r="AY486" s="302">
        <v>321998.53000000003</v>
      </c>
      <c r="AZ486" s="302">
        <v>45172.33</v>
      </c>
      <c r="BA486" s="301">
        <v>51.640864999999998</v>
      </c>
      <c r="BB486" s="301">
        <v>50.205455613265897</v>
      </c>
      <c r="BC486" s="301">
        <v>10.59</v>
      </c>
      <c r="BD486" s="301"/>
      <c r="BE486" s="300" t="s">
        <v>4204</v>
      </c>
      <c r="BF486" s="298"/>
      <c r="BG486" s="300" t="s">
        <v>312</v>
      </c>
      <c r="BH486" s="300" t="s">
        <v>188</v>
      </c>
      <c r="BI486" s="300" t="s">
        <v>313</v>
      </c>
      <c r="BJ486" s="300" t="s">
        <v>4205</v>
      </c>
      <c r="BK486" s="299" t="s">
        <v>175</v>
      </c>
      <c r="BL486" s="301">
        <v>343916.05032511998</v>
      </c>
      <c r="BM486" s="299" t="s">
        <v>309</v>
      </c>
      <c r="BN486" s="301"/>
      <c r="BO486" s="304">
        <v>38812</v>
      </c>
      <c r="BP486" s="304">
        <v>47943</v>
      </c>
      <c r="BQ486" s="297" t="s">
        <v>944</v>
      </c>
      <c r="BR486" s="297" t="s">
        <v>4781</v>
      </c>
      <c r="BS486" s="297">
        <v>38812</v>
      </c>
      <c r="BT486" s="297">
        <v>47943</v>
      </c>
      <c r="BU486" s="301">
        <v>16045.42</v>
      </c>
      <c r="BV486" s="301">
        <v>9.4</v>
      </c>
      <c r="BW486" s="301">
        <v>0</v>
      </c>
    </row>
    <row r="487" spans="1:75" s="289" customFormat="1" ht="18.2" customHeight="1" x14ac:dyDescent="0.15">
      <c r="A487" s="291">
        <v>485</v>
      </c>
      <c r="B487" s="292" t="s">
        <v>305</v>
      </c>
      <c r="C487" s="292" t="s">
        <v>306</v>
      </c>
      <c r="D487" s="312">
        <v>45170</v>
      </c>
      <c r="E487" s="293" t="s">
        <v>1587</v>
      </c>
      <c r="F487" s="308">
        <v>0</v>
      </c>
      <c r="G487" s="308">
        <v>0</v>
      </c>
      <c r="H487" s="295">
        <v>30903.14</v>
      </c>
      <c r="I487" s="295">
        <v>0</v>
      </c>
      <c r="J487" s="295">
        <v>0</v>
      </c>
      <c r="K487" s="295">
        <v>30903.14</v>
      </c>
      <c r="L487" s="295">
        <v>219.24</v>
      </c>
      <c r="M487" s="295">
        <v>0</v>
      </c>
      <c r="N487" s="295">
        <v>0</v>
      </c>
      <c r="O487" s="295">
        <v>219.24</v>
      </c>
      <c r="P487" s="295">
        <v>0</v>
      </c>
      <c r="Q487" s="295">
        <v>0</v>
      </c>
      <c r="R487" s="295">
        <v>30683.9</v>
      </c>
      <c r="S487" s="295">
        <v>0</v>
      </c>
      <c r="T487" s="295">
        <v>272.72000000000003</v>
      </c>
      <c r="U487" s="295">
        <v>0</v>
      </c>
      <c r="V487" s="295">
        <v>0</v>
      </c>
      <c r="W487" s="295">
        <v>272.72000000000003</v>
      </c>
      <c r="X487" s="295">
        <v>0</v>
      </c>
      <c r="Y487" s="295">
        <v>0</v>
      </c>
      <c r="Z487" s="295">
        <v>0</v>
      </c>
      <c r="AA487" s="295">
        <v>10.77</v>
      </c>
      <c r="AB487" s="295">
        <v>0</v>
      </c>
      <c r="AC487" s="295">
        <v>0</v>
      </c>
      <c r="AD487" s="295">
        <v>0</v>
      </c>
      <c r="AE487" s="295">
        <v>0</v>
      </c>
      <c r="AF487" s="295">
        <v>-26.83</v>
      </c>
      <c r="AG487" s="295">
        <v>25.14</v>
      </c>
      <c r="AH487" s="295">
        <v>69.849999999999994</v>
      </c>
      <c r="AI487" s="295">
        <v>0</v>
      </c>
      <c r="AJ487" s="295">
        <v>0</v>
      </c>
      <c r="AK487" s="295">
        <v>0</v>
      </c>
      <c r="AL487" s="295">
        <v>0</v>
      </c>
      <c r="AM487" s="295">
        <v>0</v>
      </c>
      <c r="AN487" s="295">
        <v>0</v>
      </c>
      <c r="AO487" s="295">
        <v>0</v>
      </c>
      <c r="AP487" s="295">
        <v>4.9400000000000004</v>
      </c>
      <c r="AQ487" s="295">
        <v>0</v>
      </c>
      <c r="AR487" s="295">
        <v>1.2</v>
      </c>
      <c r="AS487" s="295">
        <v>0</v>
      </c>
      <c r="AT487" s="295">
        <f t="shared" si="7"/>
        <v>574.63</v>
      </c>
      <c r="AU487" s="295">
        <v>0</v>
      </c>
      <c r="AV487" s="295">
        <v>0</v>
      </c>
      <c r="AW487" s="296">
        <v>91</v>
      </c>
      <c r="AX487" s="296">
        <v>300</v>
      </c>
      <c r="AY487" s="295">
        <v>360200.38</v>
      </c>
      <c r="AZ487" s="295">
        <v>51751.21</v>
      </c>
      <c r="BA487" s="294">
        <v>52.887281999999999</v>
      </c>
      <c r="BB487" s="294">
        <v>31.357490426983301</v>
      </c>
      <c r="BC487" s="294">
        <v>10.59</v>
      </c>
      <c r="BD487" s="294"/>
      <c r="BE487" s="293" t="s">
        <v>4204</v>
      </c>
      <c r="BF487" s="291"/>
      <c r="BG487" s="293" t="s">
        <v>312</v>
      </c>
      <c r="BH487" s="293" t="s">
        <v>504</v>
      </c>
      <c r="BI487" s="293" t="s">
        <v>505</v>
      </c>
      <c r="BJ487" s="293" t="s">
        <v>103</v>
      </c>
      <c r="BK487" s="292" t="s">
        <v>175</v>
      </c>
      <c r="BL487" s="294">
        <v>240288.56655439999</v>
      </c>
      <c r="BM487" s="292" t="s">
        <v>309</v>
      </c>
      <c r="BN487" s="294"/>
      <c r="BO487" s="297">
        <v>38812</v>
      </c>
      <c r="BP487" s="297">
        <v>47943</v>
      </c>
      <c r="BQ487" s="297" t="s">
        <v>4757</v>
      </c>
      <c r="BR487" s="297" t="s">
        <v>4764</v>
      </c>
      <c r="BS487" s="297">
        <v>38812</v>
      </c>
      <c r="BT487" s="297">
        <v>47943</v>
      </c>
      <c r="BU487" s="294">
        <v>0</v>
      </c>
      <c r="BV487" s="294">
        <v>10.77</v>
      </c>
      <c r="BW487" s="294">
        <v>0</v>
      </c>
    </row>
    <row r="488" spans="1:75" s="289" customFormat="1" ht="18.2" customHeight="1" x14ac:dyDescent="0.15">
      <c r="A488" s="298">
        <v>486</v>
      </c>
      <c r="B488" s="299" t="s">
        <v>305</v>
      </c>
      <c r="C488" s="299" t="s">
        <v>306</v>
      </c>
      <c r="D488" s="313">
        <v>45170</v>
      </c>
      <c r="E488" s="300" t="s">
        <v>1588</v>
      </c>
      <c r="F488" s="309">
        <v>0</v>
      </c>
      <c r="G488" s="309">
        <v>0</v>
      </c>
      <c r="H488" s="302">
        <v>5444.25</v>
      </c>
      <c r="I488" s="302">
        <v>0</v>
      </c>
      <c r="J488" s="302">
        <v>0</v>
      </c>
      <c r="K488" s="302">
        <v>5444.25</v>
      </c>
      <c r="L488" s="302">
        <v>681.72</v>
      </c>
      <c r="M488" s="302">
        <v>0</v>
      </c>
      <c r="N488" s="302">
        <v>0</v>
      </c>
      <c r="O488" s="302">
        <v>681.72</v>
      </c>
      <c r="P488" s="302">
        <v>0</v>
      </c>
      <c r="Q488" s="302">
        <v>0</v>
      </c>
      <c r="R488" s="302">
        <v>4762.53</v>
      </c>
      <c r="S488" s="302">
        <v>0</v>
      </c>
      <c r="T488" s="302">
        <v>48.05</v>
      </c>
      <c r="U488" s="302">
        <v>0</v>
      </c>
      <c r="V488" s="302">
        <v>0</v>
      </c>
      <c r="W488" s="302">
        <v>48.05</v>
      </c>
      <c r="X488" s="302">
        <v>0</v>
      </c>
      <c r="Y488" s="302">
        <v>0</v>
      </c>
      <c r="Z488" s="302">
        <v>0</v>
      </c>
      <c r="AA488" s="302">
        <v>15.97</v>
      </c>
      <c r="AB488" s="302">
        <v>0</v>
      </c>
      <c r="AC488" s="302">
        <v>0</v>
      </c>
      <c r="AD488" s="302">
        <v>0</v>
      </c>
      <c r="AE488" s="302">
        <v>0</v>
      </c>
      <c r="AF488" s="302">
        <v>-38.54</v>
      </c>
      <c r="AG488" s="302">
        <v>37.29</v>
      </c>
      <c r="AH488" s="302">
        <v>100.42</v>
      </c>
      <c r="AI488" s="302">
        <v>0</v>
      </c>
      <c r="AJ488" s="302">
        <v>0</v>
      </c>
      <c r="AK488" s="302">
        <v>0</v>
      </c>
      <c r="AL488" s="302">
        <v>0</v>
      </c>
      <c r="AM488" s="302">
        <v>0</v>
      </c>
      <c r="AN488" s="302">
        <v>0</v>
      </c>
      <c r="AO488" s="302">
        <v>0</v>
      </c>
      <c r="AP488" s="302">
        <v>1021.65</v>
      </c>
      <c r="AQ488" s="302">
        <v>0</v>
      </c>
      <c r="AR488" s="302">
        <v>0.03</v>
      </c>
      <c r="AS488" s="302">
        <v>0</v>
      </c>
      <c r="AT488" s="295">
        <f t="shared" si="7"/>
        <v>1866.53</v>
      </c>
      <c r="AU488" s="302">
        <v>0</v>
      </c>
      <c r="AV488" s="302">
        <v>0</v>
      </c>
      <c r="AW488" s="303">
        <v>91</v>
      </c>
      <c r="AX488" s="303">
        <v>300</v>
      </c>
      <c r="AY488" s="302">
        <v>454998.96</v>
      </c>
      <c r="AZ488" s="302">
        <v>76767.88</v>
      </c>
      <c r="BA488" s="301">
        <v>62.110689000000001</v>
      </c>
      <c r="BB488" s="301">
        <v>3.8532263712788501</v>
      </c>
      <c r="BC488" s="301">
        <v>10.59</v>
      </c>
      <c r="BD488" s="301"/>
      <c r="BE488" s="300" t="s">
        <v>4204</v>
      </c>
      <c r="BF488" s="298"/>
      <c r="BG488" s="300" t="s">
        <v>312</v>
      </c>
      <c r="BH488" s="300" t="s">
        <v>504</v>
      </c>
      <c r="BI488" s="300" t="s">
        <v>505</v>
      </c>
      <c r="BJ488" s="300" t="s">
        <v>103</v>
      </c>
      <c r="BK488" s="299" t="s">
        <v>175</v>
      </c>
      <c r="BL488" s="301">
        <v>37295.829632879999</v>
      </c>
      <c r="BM488" s="299" t="s">
        <v>309</v>
      </c>
      <c r="BN488" s="301"/>
      <c r="BO488" s="304">
        <v>38814</v>
      </c>
      <c r="BP488" s="304">
        <v>47945</v>
      </c>
      <c r="BQ488" s="297" t="s">
        <v>4757</v>
      </c>
      <c r="BR488" s="297" t="s">
        <v>4764</v>
      </c>
      <c r="BS488" s="297">
        <v>38814</v>
      </c>
      <c r="BT488" s="297">
        <v>47945</v>
      </c>
      <c r="BU488" s="301">
        <v>0</v>
      </c>
      <c r="BV488" s="301">
        <v>15.97</v>
      </c>
      <c r="BW488" s="301">
        <v>0</v>
      </c>
    </row>
    <row r="489" spans="1:75" s="289" customFormat="1" ht="18.2" customHeight="1" x14ac:dyDescent="0.15">
      <c r="A489" s="291">
        <v>487</v>
      </c>
      <c r="B489" s="292" t="s">
        <v>305</v>
      </c>
      <c r="C489" s="292" t="s">
        <v>306</v>
      </c>
      <c r="D489" s="312">
        <v>45170</v>
      </c>
      <c r="E489" s="293" t="s">
        <v>1589</v>
      </c>
      <c r="F489" s="308">
        <v>151</v>
      </c>
      <c r="G489" s="308">
        <v>150</v>
      </c>
      <c r="H489" s="295">
        <v>8108.56</v>
      </c>
      <c r="I489" s="295">
        <v>4776.57</v>
      </c>
      <c r="J489" s="295">
        <v>0</v>
      </c>
      <c r="K489" s="295">
        <v>12885.13</v>
      </c>
      <c r="L489" s="295">
        <v>57.56</v>
      </c>
      <c r="M489" s="295">
        <v>0</v>
      </c>
      <c r="N489" s="295">
        <v>0</v>
      </c>
      <c r="O489" s="295">
        <v>0</v>
      </c>
      <c r="P489" s="295">
        <v>0</v>
      </c>
      <c r="Q489" s="295">
        <v>0</v>
      </c>
      <c r="R489" s="295">
        <v>12885.13</v>
      </c>
      <c r="S489" s="295">
        <v>14541.69</v>
      </c>
      <c r="T489" s="295">
        <v>71.56</v>
      </c>
      <c r="U489" s="295">
        <v>0</v>
      </c>
      <c r="V489" s="295">
        <v>0</v>
      </c>
      <c r="W489" s="295">
        <v>0</v>
      </c>
      <c r="X489" s="295">
        <v>0</v>
      </c>
      <c r="Y489" s="295">
        <v>0</v>
      </c>
      <c r="Z489" s="295">
        <v>14613.25</v>
      </c>
      <c r="AA489" s="295">
        <v>0</v>
      </c>
      <c r="AB489" s="295">
        <v>0</v>
      </c>
      <c r="AC489" s="295">
        <v>0</v>
      </c>
      <c r="AD489" s="295">
        <v>0</v>
      </c>
      <c r="AE489" s="295">
        <v>0</v>
      </c>
      <c r="AF489" s="295">
        <v>0</v>
      </c>
      <c r="AG489" s="295">
        <v>0</v>
      </c>
      <c r="AH489" s="295">
        <v>0</v>
      </c>
      <c r="AI489" s="295">
        <v>0</v>
      </c>
      <c r="AJ489" s="295">
        <v>0</v>
      </c>
      <c r="AK489" s="295">
        <v>0</v>
      </c>
      <c r="AL489" s="295">
        <v>0</v>
      </c>
      <c r="AM489" s="295">
        <v>0</v>
      </c>
      <c r="AN489" s="295">
        <v>0</v>
      </c>
      <c r="AO489" s="295">
        <v>0</v>
      </c>
      <c r="AP489" s="295">
        <v>0</v>
      </c>
      <c r="AQ489" s="295">
        <v>0</v>
      </c>
      <c r="AR489" s="295">
        <v>0</v>
      </c>
      <c r="AS489" s="295">
        <v>0</v>
      </c>
      <c r="AT489" s="295">
        <f t="shared" si="7"/>
        <v>0</v>
      </c>
      <c r="AU489" s="295">
        <v>4834.13</v>
      </c>
      <c r="AV489" s="295">
        <v>14613.25</v>
      </c>
      <c r="AW489" s="296">
        <v>91</v>
      </c>
      <c r="AX489" s="296">
        <v>300</v>
      </c>
      <c r="AY489" s="295">
        <v>364700.45</v>
      </c>
      <c r="AZ489" s="295">
        <v>13582.28</v>
      </c>
      <c r="BA489" s="294">
        <v>13.709878</v>
      </c>
      <c r="BB489" s="294">
        <v>13.0061786617667</v>
      </c>
      <c r="BC489" s="294">
        <v>10.59</v>
      </c>
      <c r="BD489" s="294"/>
      <c r="BE489" s="293" t="s">
        <v>4204</v>
      </c>
      <c r="BF489" s="291"/>
      <c r="BG489" s="293" t="s">
        <v>312</v>
      </c>
      <c r="BH489" s="293" t="s">
        <v>188</v>
      </c>
      <c r="BI489" s="293" t="s">
        <v>313</v>
      </c>
      <c r="BJ489" s="293" t="s">
        <v>4205</v>
      </c>
      <c r="BK489" s="292" t="s">
        <v>175</v>
      </c>
      <c r="BL489" s="294">
        <v>100904.69000248</v>
      </c>
      <c r="BM489" s="292" t="s">
        <v>309</v>
      </c>
      <c r="BN489" s="294"/>
      <c r="BO489" s="297">
        <v>38814</v>
      </c>
      <c r="BP489" s="297">
        <v>47945</v>
      </c>
      <c r="BQ489" s="297" t="s">
        <v>946</v>
      </c>
      <c r="BR489" s="297" t="s">
        <v>4775</v>
      </c>
      <c r="BS489" s="297">
        <v>38814</v>
      </c>
      <c r="BT489" s="297">
        <v>47945</v>
      </c>
      <c r="BU489" s="294">
        <v>5788.88</v>
      </c>
      <c r="BV489" s="294">
        <v>2.83</v>
      </c>
      <c r="BW489" s="294">
        <v>0</v>
      </c>
    </row>
    <row r="490" spans="1:75" s="289" customFormat="1" ht="18.2" customHeight="1" x14ac:dyDescent="0.15">
      <c r="A490" s="298">
        <v>488</v>
      </c>
      <c r="B490" s="299" t="s">
        <v>305</v>
      </c>
      <c r="C490" s="299" t="s">
        <v>306</v>
      </c>
      <c r="D490" s="313">
        <v>45170</v>
      </c>
      <c r="E490" s="300" t="s">
        <v>1590</v>
      </c>
      <c r="F490" s="309">
        <v>1</v>
      </c>
      <c r="G490" s="309">
        <v>0</v>
      </c>
      <c r="H490" s="302">
        <v>30622.97</v>
      </c>
      <c r="I490" s="302">
        <v>0</v>
      </c>
      <c r="J490" s="302">
        <v>0</v>
      </c>
      <c r="K490" s="302">
        <v>30622.97</v>
      </c>
      <c r="L490" s="302">
        <v>217.21</v>
      </c>
      <c r="M490" s="302">
        <v>0</v>
      </c>
      <c r="N490" s="302">
        <v>0</v>
      </c>
      <c r="O490" s="302">
        <v>0</v>
      </c>
      <c r="P490" s="302">
        <v>0</v>
      </c>
      <c r="Q490" s="302">
        <v>0</v>
      </c>
      <c r="R490" s="302">
        <v>30622.97</v>
      </c>
      <c r="S490" s="302">
        <v>0</v>
      </c>
      <c r="T490" s="302">
        <v>270.25</v>
      </c>
      <c r="U490" s="302">
        <v>0</v>
      </c>
      <c r="V490" s="302">
        <v>0</v>
      </c>
      <c r="W490" s="302">
        <v>0</v>
      </c>
      <c r="X490" s="302">
        <v>0</v>
      </c>
      <c r="Y490" s="302">
        <v>0</v>
      </c>
      <c r="Z490" s="302">
        <v>270.25</v>
      </c>
      <c r="AA490" s="302">
        <v>0</v>
      </c>
      <c r="AB490" s="302">
        <v>0</v>
      </c>
      <c r="AC490" s="302">
        <v>0</v>
      </c>
      <c r="AD490" s="302">
        <v>0</v>
      </c>
      <c r="AE490" s="302">
        <v>0</v>
      </c>
      <c r="AF490" s="302">
        <v>-0.41</v>
      </c>
      <c r="AG490" s="302">
        <v>0</v>
      </c>
      <c r="AH490" s="302">
        <v>0.78</v>
      </c>
      <c r="AI490" s="302">
        <v>0</v>
      </c>
      <c r="AJ490" s="302">
        <v>0</v>
      </c>
      <c r="AK490" s="302">
        <v>0</v>
      </c>
      <c r="AL490" s="302">
        <v>0</v>
      </c>
      <c r="AM490" s="302">
        <v>0</v>
      </c>
      <c r="AN490" s="302">
        <v>0</v>
      </c>
      <c r="AO490" s="302">
        <v>0</v>
      </c>
      <c r="AP490" s="302">
        <v>0</v>
      </c>
      <c r="AQ490" s="302">
        <v>0</v>
      </c>
      <c r="AR490" s="302">
        <v>0.37</v>
      </c>
      <c r="AS490" s="302">
        <v>0</v>
      </c>
      <c r="AT490" s="295">
        <f t="shared" si="7"/>
        <v>5.5511151231257827E-17</v>
      </c>
      <c r="AU490" s="302">
        <v>217.21</v>
      </c>
      <c r="AV490" s="302">
        <v>270.25</v>
      </c>
      <c r="AW490" s="303">
        <v>91</v>
      </c>
      <c r="AX490" s="303">
        <v>300</v>
      </c>
      <c r="AY490" s="302">
        <v>413000.5</v>
      </c>
      <c r="AZ490" s="302">
        <v>51278.27</v>
      </c>
      <c r="BA490" s="301">
        <v>45.706713000000001</v>
      </c>
      <c r="BB490" s="301">
        <v>27.295681016493202</v>
      </c>
      <c r="BC490" s="301">
        <v>10.59</v>
      </c>
      <c r="BD490" s="301"/>
      <c r="BE490" s="300" t="s">
        <v>4204</v>
      </c>
      <c r="BF490" s="298"/>
      <c r="BG490" s="300" t="s">
        <v>351</v>
      </c>
      <c r="BH490" s="300" t="s">
        <v>370</v>
      </c>
      <c r="BI490" s="300" t="s">
        <v>371</v>
      </c>
      <c r="BJ490" s="300" t="s">
        <v>177</v>
      </c>
      <c r="BK490" s="299" t="s">
        <v>175</v>
      </c>
      <c r="BL490" s="301">
        <v>239811.41787512001</v>
      </c>
      <c r="BM490" s="299" t="s">
        <v>309</v>
      </c>
      <c r="BN490" s="301"/>
      <c r="BO490" s="304">
        <v>38814</v>
      </c>
      <c r="BP490" s="304">
        <v>47945</v>
      </c>
      <c r="BQ490" s="297" t="s">
        <v>929</v>
      </c>
      <c r="BR490" s="297" t="s">
        <v>4777</v>
      </c>
      <c r="BS490" s="297">
        <v>38814</v>
      </c>
      <c r="BT490" s="297">
        <v>47945</v>
      </c>
      <c r="BU490" s="301">
        <v>106.26</v>
      </c>
      <c r="BV490" s="301">
        <v>10.67</v>
      </c>
      <c r="BW490" s="301">
        <v>0</v>
      </c>
    </row>
    <row r="491" spans="1:75" s="289" customFormat="1" ht="18.2" customHeight="1" x14ac:dyDescent="0.15">
      <c r="A491" s="291">
        <v>489</v>
      </c>
      <c r="B491" s="292" t="s">
        <v>305</v>
      </c>
      <c r="C491" s="292" t="s">
        <v>306</v>
      </c>
      <c r="D491" s="312">
        <v>45170</v>
      </c>
      <c r="E491" s="293" t="s">
        <v>1591</v>
      </c>
      <c r="F491" s="308">
        <v>170</v>
      </c>
      <c r="G491" s="308">
        <v>169</v>
      </c>
      <c r="H491" s="295">
        <v>15668.39</v>
      </c>
      <c r="I491" s="295">
        <v>9737.09</v>
      </c>
      <c r="J491" s="295">
        <v>0</v>
      </c>
      <c r="K491" s="295">
        <v>25405.48</v>
      </c>
      <c r="L491" s="295">
        <v>111.1</v>
      </c>
      <c r="M491" s="295">
        <v>0</v>
      </c>
      <c r="N491" s="295">
        <v>0</v>
      </c>
      <c r="O491" s="295">
        <v>0</v>
      </c>
      <c r="P491" s="295">
        <v>0</v>
      </c>
      <c r="Q491" s="295">
        <v>0</v>
      </c>
      <c r="R491" s="295">
        <v>25405.48</v>
      </c>
      <c r="S491" s="295">
        <v>32406.44</v>
      </c>
      <c r="T491" s="295">
        <v>138.27000000000001</v>
      </c>
      <c r="U491" s="295">
        <v>0</v>
      </c>
      <c r="V491" s="295">
        <v>0</v>
      </c>
      <c r="W491" s="295">
        <v>0</v>
      </c>
      <c r="X491" s="295">
        <v>0</v>
      </c>
      <c r="Y491" s="295">
        <v>0</v>
      </c>
      <c r="Z491" s="295">
        <v>32544.71</v>
      </c>
      <c r="AA491" s="295">
        <v>0</v>
      </c>
      <c r="AB491" s="295">
        <v>0</v>
      </c>
      <c r="AC491" s="295">
        <v>0</v>
      </c>
      <c r="AD491" s="295">
        <v>0</v>
      </c>
      <c r="AE491" s="295">
        <v>0</v>
      </c>
      <c r="AF491" s="295">
        <v>0</v>
      </c>
      <c r="AG491" s="295">
        <v>0</v>
      </c>
      <c r="AH491" s="295">
        <v>0</v>
      </c>
      <c r="AI491" s="295">
        <v>0</v>
      </c>
      <c r="AJ491" s="295">
        <v>0</v>
      </c>
      <c r="AK491" s="295">
        <v>0</v>
      </c>
      <c r="AL491" s="295">
        <v>0</v>
      </c>
      <c r="AM491" s="295">
        <v>0</v>
      </c>
      <c r="AN491" s="295">
        <v>0</v>
      </c>
      <c r="AO491" s="295">
        <v>0</v>
      </c>
      <c r="AP491" s="295">
        <v>0</v>
      </c>
      <c r="AQ491" s="295">
        <v>0</v>
      </c>
      <c r="AR491" s="295">
        <v>0</v>
      </c>
      <c r="AS491" s="295">
        <v>0</v>
      </c>
      <c r="AT491" s="295">
        <f t="shared" si="7"/>
        <v>0</v>
      </c>
      <c r="AU491" s="295">
        <v>9848.19</v>
      </c>
      <c r="AV491" s="295">
        <v>32544.71</v>
      </c>
      <c r="AW491" s="296">
        <v>91</v>
      </c>
      <c r="AX491" s="296">
        <v>300</v>
      </c>
      <c r="AY491" s="295">
        <v>312201.53999999998</v>
      </c>
      <c r="AZ491" s="295">
        <v>26232.86</v>
      </c>
      <c r="BA491" s="294">
        <v>30.931985000000001</v>
      </c>
      <c r="BB491" s="294">
        <v>29.956395386465701</v>
      </c>
      <c r="BC491" s="294">
        <v>10.59</v>
      </c>
      <c r="BD491" s="294"/>
      <c r="BE491" s="293" t="s">
        <v>4204</v>
      </c>
      <c r="BF491" s="291"/>
      <c r="BG491" s="293" t="s">
        <v>312</v>
      </c>
      <c r="BH491" s="293" t="s">
        <v>189</v>
      </c>
      <c r="BI491" s="293" t="s">
        <v>323</v>
      </c>
      <c r="BJ491" s="293" t="s">
        <v>4205</v>
      </c>
      <c r="BK491" s="292" t="s">
        <v>175</v>
      </c>
      <c r="BL491" s="294">
        <v>198952.75280608001</v>
      </c>
      <c r="BM491" s="292" t="s">
        <v>309</v>
      </c>
      <c r="BN491" s="294"/>
      <c r="BO491" s="297">
        <v>38814</v>
      </c>
      <c r="BP491" s="297">
        <v>47945</v>
      </c>
      <c r="BQ491" s="297" t="s">
        <v>936</v>
      </c>
      <c r="BR491" s="297" t="s">
        <v>4769</v>
      </c>
      <c r="BS491" s="297">
        <v>38814</v>
      </c>
      <c r="BT491" s="297">
        <v>47945</v>
      </c>
      <c r="BU491" s="294">
        <v>9980.33</v>
      </c>
      <c r="BV491" s="294">
        <v>5.46</v>
      </c>
      <c r="BW491" s="294">
        <v>0</v>
      </c>
    </row>
    <row r="492" spans="1:75" s="289" customFormat="1" ht="18.2" customHeight="1" x14ac:dyDescent="0.15">
      <c r="A492" s="298">
        <v>490</v>
      </c>
      <c r="B492" s="299" t="s">
        <v>305</v>
      </c>
      <c r="C492" s="299" t="s">
        <v>306</v>
      </c>
      <c r="D492" s="313">
        <v>45170</v>
      </c>
      <c r="E492" s="300" t="s">
        <v>1592</v>
      </c>
      <c r="F492" s="309">
        <v>0</v>
      </c>
      <c r="G492" s="309">
        <v>0</v>
      </c>
      <c r="H492" s="302">
        <v>15654.84</v>
      </c>
      <c r="I492" s="302">
        <v>0</v>
      </c>
      <c r="J492" s="302">
        <v>0</v>
      </c>
      <c r="K492" s="302">
        <v>15654.84</v>
      </c>
      <c r="L492" s="302">
        <v>425.49</v>
      </c>
      <c r="M492" s="302">
        <v>0</v>
      </c>
      <c r="N492" s="302">
        <v>0</v>
      </c>
      <c r="O492" s="302">
        <v>425.49</v>
      </c>
      <c r="P492" s="302">
        <v>0</v>
      </c>
      <c r="Q492" s="302">
        <v>0</v>
      </c>
      <c r="R492" s="302">
        <v>15229.35</v>
      </c>
      <c r="S492" s="302">
        <v>0</v>
      </c>
      <c r="T492" s="302">
        <v>138.15</v>
      </c>
      <c r="U492" s="302">
        <v>0</v>
      </c>
      <c r="V492" s="302">
        <v>0</v>
      </c>
      <c r="W492" s="302">
        <v>138.15</v>
      </c>
      <c r="X492" s="302">
        <v>0</v>
      </c>
      <c r="Y492" s="302">
        <v>0</v>
      </c>
      <c r="Z492" s="302">
        <v>0</v>
      </c>
      <c r="AA492" s="302">
        <v>11.76</v>
      </c>
      <c r="AB492" s="302">
        <v>0</v>
      </c>
      <c r="AC492" s="302">
        <v>0</v>
      </c>
      <c r="AD492" s="302">
        <v>0</v>
      </c>
      <c r="AE492" s="302">
        <v>0</v>
      </c>
      <c r="AF492" s="302">
        <v>-26.59</v>
      </c>
      <c r="AG492" s="302">
        <v>25.03</v>
      </c>
      <c r="AH492" s="302">
        <v>71.94</v>
      </c>
      <c r="AI492" s="302">
        <v>0</v>
      </c>
      <c r="AJ492" s="302">
        <v>0</v>
      </c>
      <c r="AK492" s="302">
        <v>0</v>
      </c>
      <c r="AL492" s="302">
        <v>0</v>
      </c>
      <c r="AM492" s="302">
        <v>0</v>
      </c>
      <c r="AN492" s="302">
        <v>0</v>
      </c>
      <c r="AO492" s="302">
        <v>0</v>
      </c>
      <c r="AP492" s="302">
        <v>2.74</v>
      </c>
      <c r="AQ492" s="302">
        <v>0</v>
      </c>
      <c r="AR492" s="302">
        <v>29.19</v>
      </c>
      <c r="AS492" s="302">
        <v>0</v>
      </c>
      <c r="AT492" s="295">
        <f t="shared" si="7"/>
        <v>619.33000000000004</v>
      </c>
      <c r="AU492" s="302">
        <v>0</v>
      </c>
      <c r="AV492" s="302">
        <v>0</v>
      </c>
      <c r="AW492" s="303">
        <v>31</v>
      </c>
      <c r="AX492" s="303">
        <v>240</v>
      </c>
      <c r="AY492" s="302">
        <v>296797.58</v>
      </c>
      <c r="AZ492" s="302">
        <v>56115.43</v>
      </c>
      <c r="BA492" s="301">
        <v>69.702720999999997</v>
      </c>
      <c r="BB492" s="301">
        <v>18.916849323997901</v>
      </c>
      <c r="BC492" s="301">
        <v>10.59</v>
      </c>
      <c r="BD492" s="301"/>
      <c r="BE492" s="300" t="s">
        <v>4204</v>
      </c>
      <c r="BF492" s="298"/>
      <c r="BG492" s="300" t="s">
        <v>312</v>
      </c>
      <c r="BH492" s="300" t="s">
        <v>191</v>
      </c>
      <c r="BI492" s="300" t="s">
        <v>348</v>
      </c>
      <c r="BJ492" s="300" t="s">
        <v>103</v>
      </c>
      <c r="BK492" s="299" t="s">
        <v>175</v>
      </c>
      <c r="BL492" s="301">
        <v>119262.5018676</v>
      </c>
      <c r="BM492" s="299" t="s">
        <v>309</v>
      </c>
      <c r="BN492" s="301"/>
      <c r="BO492" s="304">
        <v>38828</v>
      </c>
      <c r="BP492" s="304">
        <v>46133</v>
      </c>
      <c r="BQ492" s="297" t="s">
        <v>4757</v>
      </c>
      <c r="BR492" s="297" t="s">
        <v>4764</v>
      </c>
      <c r="BS492" s="297">
        <v>38828</v>
      </c>
      <c r="BT492" s="297">
        <v>46133</v>
      </c>
      <c r="BU492" s="301">
        <v>0</v>
      </c>
      <c r="BV492" s="301">
        <v>11.76</v>
      </c>
      <c r="BW492" s="301">
        <v>0</v>
      </c>
    </row>
    <row r="493" spans="1:75" s="289" customFormat="1" ht="18.2" customHeight="1" x14ac:dyDescent="0.15">
      <c r="A493" s="291">
        <v>491</v>
      </c>
      <c r="B493" s="292" t="s">
        <v>305</v>
      </c>
      <c r="C493" s="292" t="s">
        <v>306</v>
      </c>
      <c r="D493" s="312">
        <v>45170</v>
      </c>
      <c r="E493" s="293" t="s">
        <v>1593</v>
      </c>
      <c r="F493" s="308">
        <v>50</v>
      </c>
      <c r="G493" s="308">
        <v>49</v>
      </c>
      <c r="H493" s="295">
        <v>18171.169999999998</v>
      </c>
      <c r="I493" s="295">
        <v>5108.16</v>
      </c>
      <c r="J493" s="295">
        <v>0</v>
      </c>
      <c r="K493" s="295">
        <v>23279.33</v>
      </c>
      <c r="L493" s="295">
        <v>128.86000000000001</v>
      </c>
      <c r="M493" s="295">
        <v>0</v>
      </c>
      <c r="N493" s="295">
        <v>0</v>
      </c>
      <c r="O493" s="295">
        <v>0</v>
      </c>
      <c r="P493" s="295">
        <v>0</v>
      </c>
      <c r="Q493" s="295">
        <v>0</v>
      </c>
      <c r="R493" s="295">
        <v>23279.33</v>
      </c>
      <c r="S493" s="295">
        <v>8940.24</v>
      </c>
      <c r="T493" s="295">
        <v>160.36000000000001</v>
      </c>
      <c r="U493" s="295">
        <v>0</v>
      </c>
      <c r="V493" s="295">
        <v>0</v>
      </c>
      <c r="W493" s="295">
        <v>0</v>
      </c>
      <c r="X493" s="295">
        <v>0</v>
      </c>
      <c r="Y493" s="295">
        <v>0</v>
      </c>
      <c r="Z493" s="295">
        <v>9100.6</v>
      </c>
      <c r="AA493" s="295">
        <v>0</v>
      </c>
      <c r="AB493" s="295">
        <v>0</v>
      </c>
      <c r="AC493" s="295">
        <v>0</v>
      </c>
      <c r="AD493" s="295">
        <v>0</v>
      </c>
      <c r="AE493" s="295">
        <v>0</v>
      </c>
      <c r="AF493" s="295">
        <v>0</v>
      </c>
      <c r="AG493" s="295">
        <v>0</v>
      </c>
      <c r="AH493" s="295">
        <v>0</v>
      </c>
      <c r="AI493" s="295">
        <v>0</v>
      </c>
      <c r="AJ493" s="295">
        <v>0</v>
      </c>
      <c r="AK493" s="295">
        <v>0</v>
      </c>
      <c r="AL493" s="295">
        <v>0</v>
      </c>
      <c r="AM493" s="295">
        <v>0</v>
      </c>
      <c r="AN493" s="295">
        <v>0</v>
      </c>
      <c r="AO493" s="295">
        <v>0</v>
      </c>
      <c r="AP493" s="295">
        <v>0</v>
      </c>
      <c r="AQ493" s="295">
        <v>0</v>
      </c>
      <c r="AR493" s="295">
        <v>0</v>
      </c>
      <c r="AS493" s="295">
        <v>0</v>
      </c>
      <c r="AT493" s="295">
        <f t="shared" si="7"/>
        <v>0</v>
      </c>
      <c r="AU493" s="295">
        <v>5237.0200000000004</v>
      </c>
      <c r="AV493" s="295">
        <v>9100.6</v>
      </c>
      <c r="AW493" s="296">
        <v>91</v>
      </c>
      <c r="AX493" s="296">
        <v>300</v>
      </c>
      <c r="AY493" s="295">
        <v>299800.32000000001</v>
      </c>
      <c r="AZ493" s="295">
        <v>30424.720000000001</v>
      </c>
      <c r="BA493" s="294">
        <v>37.412978000000003</v>
      </c>
      <c r="BB493" s="294">
        <v>28.626362416638202</v>
      </c>
      <c r="BC493" s="294">
        <v>10.59</v>
      </c>
      <c r="BD493" s="294"/>
      <c r="BE493" s="293" t="s">
        <v>4204</v>
      </c>
      <c r="BF493" s="291"/>
      <c r="BG493" s="293" t="s">
        <v>312</v>
      </c>
      <c r="BH493" s="293" t="s">
        <v>189</v>
      </c>
      <c r="BI493" s="293" t="s">
        <v>323</v>
      </c>
      <c r="BJ493" s="293" t="s">
        <v>4205</v>
      </c>
      <c r="BK493" s="292" t="s">
        <v>175</v>
      </c>
      <c r="BL493" s="294">
        <v>182302.66804568001</v>
      </c>
      <c r="BM493" s="292" t="s">
        <v>309</v>
      </c>
      <c r="BN493" s="294"/>
      <c r="BO493" s="297">
        <v>38828</v>
      </c>
      <c r="BP493" s="297">
        <v>47959</v>
      </c>
      <c r="BQ493" s="297" t="s">
        <v>4123</v>
      </c>
      <c r="BR493" s="297" t="s">
        <v>4760</v>
      </c>
      <c r="BS493" s="297">
        <v>38828</v>
      </c>
      <c r="BT493" s="297">
        <v>47959</v>
      </c>
      <c r="BU493" s="294">
        <v>3218.81</v>
      </c>
      <c r="BV493" s="294">
        <v>6.33</v>
      </c>
      <c r="BW493" s="294">
        <v>0</v>
      </c>
    </row>
    <row r="494" spans="1:75" s="289" customFormat="1" ht="18.2" customHeight="1" x14ac:dyDescent="0.15">
      <c r="A494" s="298">
        <v>492</v>
      </c>
      <c r="B494" s="299" t="s">
        <v>305</v>
      </c>
      <c r="C494" s="299" t="s">
        <v>306</v>
      </c>
      <c r="D494" s="313">
        <v>45170</v>
      </c>
      <c r="E494" s="300" t="s">
        <v>1594</v>
      </c>
      <c r="F494" s="309">
        <v>151</v>
      </c>
      <c r="G494" s="309">
        <v>150</v>
      </c>
      <c r="H494" s="302">
        <v>7852.53</v>
      </c>
      <c r="I494" s="302">
        <v>17705.95</v>
      </c>
      <c r="J494" s="302">
        <v>0</v>
      </c>
      <c r="K494" s="302">
        <v>25558.48</v>
      </c>
      <c r="L494" s="302">
        <v>213.37</v>
      </c>
      <c r="M494" s="302">
        <v>0</v>
      </c>
      <c r="N494" s="302">
        <v>0</v>
      </c>
      <c r="O494" s="302">
        <v>0</v>
      </c>
      <c r="P494" s="302">
        <v>0</v>
      </c>
      <c r="Q494" s="302">
        <v>0</v>
      </c>
      <c r="R494" s="302">
        <v>25558.48</v>
      </c>
      <c r="S494" s="302">
        <v>24658.51</v>
      </c>
      <c r="T494" s="302">
        <v>69.3</v>
      </c>
      <c r="U494" s="302">
        <v>0</v>
      </c>
      <c r="V494" s="302">
        <v>0</v>
      </c>
      <c r="W494" s="302">
        <v>0</v>
      </c>
      <c r="X494" s="302">
        <v>0</v>
      </c>
      <c r="Y494" s="302">
        <v>0</v>
      </c>
      <c r="Z494" s="302">
        <v>24727.81</v>
      </c>
      <c r="AA494" s="302">
        <v>0</v>
      </c>
      <c r="AB494" s="302">
        <v>0</v>
      </c>
      <c r="AC494" s="302">
        <v>0</v>
      </c>
      <c r="AD494" s="302">
        <v>0</v>
      </c>
      <c r="AE494" s="302">
        <v>0</v>
      </c>
      <c r="AF494" s="302">
        <v>0</v>
      </c>
      <c r="AG494" s="302">
        <v>0</v>
      </c>
      <c r="AH494" s="302">
        <v>0</v>
      </c>
      <c r="AI494" s="302">
        <v>0</v>
      </c>
      <c r="AJ494" s="302">
        <v>0</v>
      </c>
      <c r="AK494" s="302">
        <v>0</v>
      </c>
      <c r="AL494" s="302">
        <v>0</v>
      </c>
      <c r="AM494" s="302">
        <v>0</v>
      </c>
      <c r="AN494" s="302">
        <v>0</v>
      </c>
      <c r="AO494" s="302">
        <v>0</v>
      </c>
      <c r="AP494" s="302">
        <v>0</v>
      </c>
      <c r="AQ494" s="302">
        <v>0</v>
      </c>
      <c r="AR494" s="302">
        <v>0</v>
      </c>
      <c r="AS494" s="302">
        <v>0</v>
      </c>
      <c r="AT494" s="295">
        <f t="shared" si="7"/>
        <v>0</v>
      </c>
      <c r="AU494" s="302">
        <v>17919.32</v>
      </c>
      <c r="AV494" s="302">
        <v>24727.81</v>
      </c>
      <c r="AW494" s="303">
        <v>31</v>
      </c>
      <c r="AX494" s="303">
        <v>240</v>
      </c>
      <c r="AY494" s="302">
        <v>239997.53</v>
      </c>
      <c r="AZ494" s="302">
        <v>28142.57</v>
      </c>
      <c r="BA494" s="301">
        <v>43.229953000000002</v>
      </c>
      <c r="BB494" s="301">
        <v>39.260518465493398</v>
      </c>
      <c r="BC494" s="301">
        <v>10.59</v>
      </c>
      <c r="BD494" s="301"/>
      <c r="BE494" s="300" t="s">
        <v>4204</v>
      </c>
      <c r="BF494" s="298"/>
      <c r="BG494" s="300" t="s">
        <v>355</v>
      </c>
      <c r="BH494" s="300" t="s">
        <v>227</v>
      </c>
      <c r="BI494" s="300" t="s">
        <v>503</v>
      </c>
      <c r="BJ494" s="300" t="s">
        <v>4205</v>
      </c>
      <c r="BK494" s="299" t="s">
        <v>175</v>
      </c>
      <c r="BL494" s="301">
        <v>200150.91049407999</v>
      </c>
      <c r="BM494" s="299" t="s">
        <v>309</v>
      </c>
      <c r="BN494" s="301"/>
      <c r="BO494" s="304">
        <v>38828</v>
      </c>
      <c r="BP494" s="304">
        <v>46133</v>
      </c>
      <c r="BQ494" s="297" t="s">
        <v>955</v>
      </c>
      <c r="BR494" s="297" t="s">
        <v>4778</v>
      </c>
      <c r="BS494" s="297">
        <v>38828</v>
      </c>
      <c r="BT494" s="297">
        <v>46133</v>
      </c>
      <c r="BU494" s="301">
        <v>8724.19</v>
      </c>
      <c r="BV494" s="301">
        <v>5.9</v>
      </c>
      <c r="BW494" s="301">
        <v>0</v>
      </c>
    </row>
    <row r="495" spans="1:75" s="289" customFormat="1" ht="18.2" customHeight="1" x14ac:dyDescent="0.15">
      <c r="A495" s="291">
        <v>493</v>
      </c>
      <c r="B495" s="292" t="s">
        <v>305</v>
      </c>
      <c r="C495" s="292" t="s">
        <v>306</v>
      </c>
      <c r="D495" s="312">
        <v>45170</v>
      </c>
      <c r="E495" s="293" t="s">
        <v>1595</v>
      </c>
      <c r="F495" s="308">
        <v>69</v>
      </c>
      <c r="G495" s="308">
        <v>69</v>
      </c>
      <c r="H495" s="295">
        <v>0</v>
      </c>
      <c r="I495" s="295">
        <v>36424.17</v>
      </c>
      <c r="J495" s="295">
        <v>0</v>
      </c>
      <c r="K495" s="295">
        <v>36424.17</v>
      </c>
      <c r="L495" s="295">
        <v>0</v>
      </c>
      <c r="M495" s="295">
        <v>0</v>
      </c>
      <c r="N495" s="295">
        <v>0</v>
      </c>
      <c r="O495" s="295">
        <v>0</v>
      </c>
      <c r="P495" s="295">
        <v>0</v>
      </c>
      <c r="Q495" s="295">
        <v>0</v>
      </c>
      <c r="R495" s="295">
        <v>36424.17</v>
      </c>
      <c r="S495" s="295">
        <v>12364.08</v>
      </c>
      <c r="T495" s="295">
        <v>0</v>
      </c>
      <c r="U495" s="295">
        <v>0</v>
      </c>
      <c r="V495" s="295">
        <v>0</v>
      </c>
      <c r="W495" s="295">
        <v>0</v>
      </c>
      <c r="X495" s="295">
        <v>0</v>
      </c>
      <c r="Y495" s="295">
        <v>0</v>
      </c>
      <c r="Z495" s="295">
        <v>12364.08</v>
      </c>
      <c r="AA495" s="295">
        <v>0</v>
      </c>
      <c r="AB495" s="295">
        <v>0</v>
      </c>
      <c r="AC495" s="295">
        <v>0</v>
      </c>
      <c r="AD495" s="295">
        <v>0</v>
      </c>
      <c r="AE495" s="295">
        <v>0</v>
      </c>
      <c r="AF495" s="295">
        <v>0</v>
      </c>
      <c r="AG495" s="295">
        <v>0</v>
      </c>
      <c r="AH495" s="295">
        <v>0</v>
      </c>
      <c r="AI495" s="295">
        <v>0</v>
      </c>
      <c r="AJ495" s="295">
        <v>0</v>
      </c>
      <c r="AK495" s="295">
        <v>0</v>
      </c>
      <c r="AL495" s="295">
        <v>0</v>
      </c>
      <c r="AM495" s="295">
        <v>0</v>
      </c>
      <c r="AN495" s="295">
        <v>0</v>
      </c>
      <c r="AO495" s="295">
        <v>0</v>
      </c>
      <c r="AP495" s="295">
        <v>0</v>
      </c>
      <c r="AQ495" s="295">
        <v>0</v>
      </c>
      <c r="AR495" s="295">
        <v>0</v>
      </c>
      <c r="AS495" s="295">
        <v>0</v>
      </c>
      <c r="AT495" s="295">
        <f t="shared" si="7"/>
        <v>0</v>
      </c>
      <c r="AU495" s="295">
        <v>36424.17</v>
      </c>
      <c r="AV495" s="295">
        <v>12364.08</v>
      </c>
      <c r="AW495" s="296">
        <v>0</v>
      </c>
      <c r="AX495" s="296">
        <v>180</v>
      </c>
      <c r="AY495" s="295">
        <v>296799.64</v>
      </c>
      <c r="AZ495" s="295">
        <v>63643.61</v>
      </c>
      <c r="BA495" s="294">
        <v>78.964254999999994</v>
      </c>
      <c r="BB495" s="294">
        <v>45.192399489019401</v>
      </c>
      <c r="BC495" s="294">
        <v>10.59</v>
      </c>
      <c r="BD495" s="294"/>
      <c r="BE495" s="293" t="s">
        <v>4204</v>
      </c>
      <c r="BF495" s="291"/>
      <c r="BG495" s="293" t="s">
        <v>312</v>
      </c>
      <c r="BH495" s="293" t="s">
        <v>191</v>
      </c>
      <c r="BI495" s="293" t="s">
        <v>348</v>
      </c>
      <c r="BJ495" s="293" t="s">
        <v>4205</v>
      </c>
      <c r="BK495" s="292" t="s">
        <v>175</v>
      </c>
      <c r="BL495" s="294">
        <v>285241.17199032003</v>
      </c>
      <c r="BM495" s="292" t="s">
        <v>309</v>
      </c>
      <c r="BN495" s="294"/>
      <c r="BO495" s="297">
        <v>38819</v>
      </c>
      <c r="BP495" s="297">
        <v>44298</v>
      </c>
      <c r="BQ495" s="297" t="s">
        <v>4033</v>
      </c>
      <c r="BR495" s="297" t="s">
        <v>4759</v>
      </c>
      <c r="BS495" s="297">
        <v>38819</v>
      </c>
      <c r="BT495" s="297">
        <v>44298</v>
      </c>
      <c r="BU495" s="294">
        <v>8155.16</v>
      </c>
      <c r="BV495" s="294">
        <v>0</v>
      </c>
      <c r="BW495" s="294">
        <v>0</v>
      </c>
    </row>
    <row r="496" spans="1:75" s="289" customFormat="1" ht="18.2" customHeight="1" x14ac:dyDescent="0.15">
      <c r="A496" s="298">
        <v>494</v>
      </c>
      <c r="B496" s="299" t="s">
        <v>305</v>
      </c>
      <c r="C496" s="299" t="s">
        <v>306</v>
      </c>
      <c r="D496" s="313">
        <v>45170</v>
      </c>
      <c r="E496" s="300" t="s">
        <v>1596</v>
      </c>
      <c r="F496" s="309">
        <v>0</v>
      </c>
      <c r="G496" s="309">
        <v>0</v>
      </c>
      <c r="H496" s="302">
        <v>9436.67</v>
      </c>
      <c r="I496" s="302">
        <v>0</v>
      </c>
      <c r="J496" s="302">
        <v>0</v>
      </c>
      <c r="K496" s="302">
        <v>9436.67</v>
      </c>
      <c r="L496" s="302">
        <v>66.95</v>
      </c>
      <c r="M496" s="302">
        <v>0</v>
      </c>
      <c r="N496" s="302">
        <v>0</v>
      </c>
      <c r="O496" s="302">
        <v>66.95</v>
      </c>
      <c r="P496" s="302">
        <v>0</v>
      </c>
      <c r="Q496" s="302">
        <v>0</v>
      </c>
      <c r="R496" s="302">
        <v>9369.7199999999993</v>
      </c>
      <c r="S496" s="302">
        <v>0</v>
      </c>
      <c r="T496" s="302">
        <v>83.28</v>
      </c>
      <c r="U496" s="302">
        <v>0</v>
      </c>
      <c r="V496" s="302">
        <v>0</v>
      </c>
      <c r="W496" s="302">
        <v>83.28</v>
      </c>
      <c r="X496" s="302">
        <v>0</v>
      </c>
      <c r="Y496" s="302">
        <v>0</v>
      </c>
      <c r="Z496" s="302">
        <v>0</v>
      </c>
      <c r="AA496" s="302">
        <v>3.29</v>
      </c>
      <c r="AB496" s="302">
        <v>0</v>
      </c>
      <c r="AC496" s="302">
        <v>0</v>
      </c>
      <c r="AD496" s="302">
        <v>0</v>
      </c>
      <c r="AE496" s="302">
        <v>0</v>
      </c>
      <c r="AF496" s="302">
        <v>-10.36</v>
      </c>
      <c r="AG496" s="302">
        <v>7.68</v>
      </c>
      <c r="AH496" s="302">
        <v>27.48</v>
      </c>
      <c r="AI496" s="302">
        <v>0</v>
      </c>
      <c r="AJ496" s="302">
        <v>0</v>
      </c>
      <c r="AK496" s="302">
        <v>0</v>
      </c>
      <c r="AL496" s="302">
        <v>0</v>
      </c>
      <c r="AM496" s="302">
        <v>0</v>
      </c>
      <c r="AN496" s="302">
        <v>0</v>
      </c>
      <c r="AO496" s="302">
        <v>0</v>
      </c>
      <c r="AP496" s="302">
        <v>0.01</v>
      </c>
      <c r="AQ496" s="302">
        <v>0</v>
      </c>
      <c r="AR496" s="302">
        <v>0.06</v>
      </c>
      <c r="AS496" s="302">
        <v>0</v>
      </c>
      <c r="AT496" s="295">
        <f t="shared" si="7"/>
        <v>178.26999999999998</v>
      </c>
      <c r="AU496" s="302">
        <v>0</v>
      </c>
      <c r="AV496" s="302">
        <v>0</v>
      </c>
      <c r="AW496" s="303">
        <v>91</v>
      </c>
      <c r="AX496" s="303">
        <v>300</v>
      </c>
      <c r="AY496" s="302">
        <v>263170.21999999997</v>
      </c>
      <c r="AZ496" s="302">
        <v>15803.23</v>
      </c>
      <c r="BA496" s="301">
        <v>22.113028</v>
      </c>
      <c r="BB496" s="301">
        <v>13.1107932183585</v>
      </c>
      <c r="BC496" s="301">
        <v>10.59</v>
      </c>
      <c r="BD496" s="301"/>
      <c r="BE496" s="300" t="s">
        <v>4204</v>
      </c>
      <c r="BF496" s="298"/>
      <c r="BG496" s="300" t="s">
        <v>320</v>
      </c>
      <c r="BH496" s="300" t="s">
        <v>181</v>
      </c>
      <c r="BI496" s="300" t="s">
        <v>321</v>
      </c>
      <c r="BJ496" s="300" t="s">
        <v>103</v>
      </c>
      <c r="BK496" s="299" t="s">
        <v>175</v>
      </c>
      <c r="BL496" s="301">
        <v>73375.176813119993</v>
      </c>
      <c r="BM496" s="299" t="s">
        <v>309</v>
      </c>
      <c r="BN496" s="301"/>
      <c r="BO496" s="304">
        <v>38819</v>
      </c>
      <c r="BP496" s="304">
        <v>47950</v>
      </c>
      <c r="BQ496" s="297" t="s">
        <v>4757</v>
      </c>
      <c r="BR496" s="297" t="s">
        <v>4764</v>
      </c>
      <c r="BS496" s="297">
        <v>38819</v>
      </c>
      <c r="BT496" s="297">
        <v>47950</v>
      </c>
      <c r="BU496" s="301">
        <v>0</v>
      </c>
      <c r="BV496" s="301">
        <v>3.29</v>
      </c>
      <c r="BW496" s="301">
        <v>0</v>
      </c>
    </row>
    <row r="497" spans="1:75" s="289" customFormat="1" ht="18.2" customHeight="1" x14ac:dyDescent="0.15">
      <c r="A497" s="291">
        <v>495</v>
      </c>
      <c r="B497" s="292" t="s">
        <v>305</v>
      </c>
      <c r="C497" s="292" t="s">
        <v>306</v>
      </c>
      <c r="D497" s="312">
        <v>45170</v>
      </c>
      <c r="E497" s="293" t="s">
        <v>1597</v>
      </c>
      <c r="F497" s="308">
        <v>117</v>
      </c>
      <c r="G497" s="308">
        <v>116</v>
      </c>
      <c r="H497" s="295">
        <v>20393.240000000002</v>
      </c>
      <c r="I497" s="295">
        <v>10477.17</v>
      </c>
      <c r="J497" s="295">
        <v>0</v>
      </c>
      <c r="K497" s="295">
        <v>30870.41</v>
      </c>
      <c r="L497" s="295">
        <v>144.66999999999999</v>
      </c>
      <c r="M497" s="295">
        <v>0</v>
      </c>
      <c r="N497" s="295">
        <v>0</v>
      </c>
      <c r="O497" s="295">
        <v>0</v>
      </c>
      <c r="P497" s="295">
        <v>0</v>
      </c>
      <c r="Q497" s="295">
        <v>0</v>
      </c>
      <c r="R497" s="295">
        <v>30870.41</v>
      </c>
      <c r="S497" s="295">
        <v>27181.07</v>
      </c>
      <c r="T497" s="295">
        <v>179.97</v>
      </c>
      <c r="U497" s="295">
        <v>0</v>
      </c>
      <c r="V497" s="295">
        <v>0</v>
      </c>
      <c r="W497" s="295">
        <v>0</v>
      </c>
      <c r="X497" s="295">
        <v>0</v>
      </c>
      <c r="Y497" s="295">
        <v>0</v>
      </c>
      <c r="Z497" s="295">
        <v>27361.040000000001</v>
      </c>
      <c r="AA497" s="295">
        <v>0</v>
      </c>
      <c r="AB497" s="295">
        <v>0</v>
      </c>
      <c r="AC497" s="295">
        <v>0</v>
      </c>
      <c r="AD497" s="295">
        <v>0</v>
      </c>
      <c r="AE497" s="295">
        <v>0</v>
      </c>
      <c r="AF497" s="295">
        <v>0</v>
      </c>
      <c r="AG497" s="295">
        <v>0</v>
      </c>
      <c r="AH497" s="295">
        <v>0</v>
      </c>
      <c r="AI497" s="295">
        <v>0</v>
      </c>
      <c r="AJ497" s="295">
        <v>0</v>
      </c>
      <c r="AK497" s="295">
        <v>0</v>
      </c>
      <c r="AL497" s="295">
        <v>0</v>
      </c>
      <c r="AM497" s="295">
        <v>0</v>
      </c>
      <c r="AN497" s="295">
        <v>0</v>
      </c>
      <c r="AO497" s="295">
        <v>0</v>
      </c>
      <c r="AP497" s="295">
        <v>0</v>
      </c>
      <c r="AQ497" s="295">
        <v>0</v>
      </c>
      <c r="AR497" s="295">
        <v>0</v>
      </c>
      <c r="AS497" s="295">
        <v>0</v>
      </c>
      <c r="AT497" s="295">
        <f t="shared" si="7"/>
        <v>0</v>
      </c>
      <c r="AU497" s="295">
        <v>10621.84</v>
      </c>
      <c r="AV497" s="295">
        <v>27361.040000000001</v>
      </c>
      <c r="AW497" s="296">
        <v>91</v>
      </c>
      <c r="AX497" s="296">
        <v>300</v>
      </c>
      <c r="AY497" s="295">
        <v>296799.64</v>
      </c>
      <c r="AZ497" s="295">
        <v>34150.25</v>
      </c>
      <c r="BA497" s="294">
        <v>42.371088999999998</v>
      </c>
      <c r="BB497" s="294">
        <v>38.301707588567901</v>
      </c>
      <c r="BC497" s="294">
        <v>10.59</v>
      </c>
      <c r="BD497" s="294"/>
      <c r="BE497" s="293" t="s">
        <v>4204</v>
      </c>
      <c r="BF497" s="291"/>
      <c r="BG497" s="293" t="s">
        <v>312</v>
      </c>
      <c r="BH497" s="293" t="s">
        <v>191</v>
      </c>
      <c r="BI497" s="293" t="s">
        <v>348</v>
      </c>
      <c r="BJ497" s="293" t="s">
        <v>4205</v>
      </c>
      <c r="BK497" s="292" t="s">
        <v>175</v>
      </c>
      <c r="BL497" s="294">
        <v>241749.14426936</v>
      </c>
      <c r="BM497" s="292" t="s">
        <v>309</v>
      </c>
      <c r="BN497" s="294"/>
      <c r="BO497" s="297">
        <v>38819</v>
      </c>
      <c r="BP497" s="297">
        <v>47950</v>
      </c>
      <c r="BQ497" s="297" t="s">
        <v>946</v>
      </c>
      <c r="BR497" s="297" t="s">
        <v>4775</v>
      </c>
      <c r="BS497" s="297">
        <v>38819</v>
      </c>
      <c r="BT497" s="297">
        <v>47950</v>
      </c>
      <c r="BU497" s="294">
        <v>8442.7099999999991</v>
      </c>
      <c r="BV497" s="294">
        <v>7.11</v>
      </c>
      <c r="BW497" s="294">
        <v>0</v>
      </c>
    </row>
    <row r="498" spans="1:75" s="289" customFormat="1" ht="18.2" customHeight="1" x14ac:dyDescent="0.15">
      <c r="A498" s="298">
        <v>496</v>
      </c>
      <c r="B498" s="299" t="s">
        <v>305</v>
      </c>
      <c r="C498" s="299" t="s">
        <v>306</v>
      </c>
      <c r="D498" s="313">
        <v>45170</v>
      </c>
      <c r="E498" s="300" t="s">
        <v>1598</v>
      </c>
      <c r="F498" s="309">
        <v>0</v>
      </c>
      <c r="G498" s="309">
        <v>0</v>
      </c>
      <c r="H498" s="302">
        <v>11354.69</v>
      </c>
      <c r="I498" s="302">
        <v>0</v>
      </c>
      <c r="J498" s="302">
        <v>0</v>
      </c>
      <c r="K498" s="302">
        <v>11354.69</v>
      </c>
      <c r="L498" s="302">
        <v>308.57</v>
      </c>
      <c r="M498" s="302">
        <v>0</v>
      </c>
      <c r="N498" s="302">
        <v>0</v>
      </c>
      <c r="O498" s="302">
        <v>308.57</v>
      </c>
      <c r="P498" s="302">
        <v>0</v>
      </c>
      <c r="Q498" s="302">
        <v>0</v>
      </c>
      <c r="R498" s="302">
        <v>11046.12</v>
      </c>
      <c r="S498" s="302">
        <v>0</v>
      </c>
      <c r="T498" s="302">
        <v>100.21</v>
      </c>
      <c r="U498" s="302">
        <v>0</v>
      </c>
      <c r="V498" s="302">
        <v>0</v>
      </c>
      <c r="W498" s="302">
        <v>100.21</v>
      </c>
      <c r="X498" s="302">
        <v>0</v>
      </c>
      <c r="Y498" s="302">
        <v>0</v>
      </c>
      <c r="Z498" s="302">
        <v>0</v>
      </c>
      <c r="AA498" s="302">
        <v>8.52</v>
      </c>
      <c r="AB498" s="302">
        <v>0</v>
      </c>
      <c r="AC498" s="302">
        <v>0</v>
      </c>
      <c r="AD498" s="302">
        <v>0</v>
      </c>
      <c r="AE498" s="302">
        <v>0</v>
      </c>
      <c r="AF498" s="302">
        <v>-21.15</v>
      </c>
      <c r="AG498" s="302">
        <v>18.149999999999999</v>
      </c>
      <c r="AH498" s="302">
        <v>56.99</v>
      </c>
      <c r="AI498" s="302">
        <v>0</v>
      </c>
      <c r="AJ498" s="302">
        <v>0</v>
      </c>
      <c r="AK498" s="302">
        <v>0</v>
      </c>
      <c r="AL498" s="302">
        <v>0</v>
      </c>
      <c r="AM498" s="302">
        <v>0</v>
      </c>
      <c r="AN498" s="302">
        <v>0</v>
      </c>
      <c r="AO498" s="302">
        <v>0</v>
      </c>
      <c r="AP498" s="302">
        <v>57.31</v>
      </c>
      <c r="AQ498" s="302">
        <v>0</v>
      </c>
      <c r="AR498" s="302">
        <v>56.12</v>
      </c>
      <c r="AS498" s="302">
        <v>0</v>
      </c>
      <c r="AT498" s="295">
        <f t="shared" si="7"/>
        <v>472.48</v>
      </c>
      <c r="AU498" s="302">
        <v>0</v>
      </c>
      <c r="AV498" s="302">
        <v>0</v>
      </c>
      <c r="AW498" s="303">
        <v>31</v>
      </c>
      <c r="AX498" s="303">
        <v>240</v>
      </c>
      <c r="AY498" s="302">
        <v>335000.84000000003</v>
      </c>
      <c r="AZ498" s="302">
        <v>40697.9</v>
      </c>
      <c r="BA498" s="301">
        <v>44.776009000000002</v>
      </c>
      <c r="BB498" s="301">
        <v>12.152989921717801</v>
      </c>
      <c r="BC498" s="301">
        <v>10.59</v>
      </c>
      <c r="BD498" s="301"/>
      <c r="BE498" s="300" t="s">
        <v>4204</v>
      </c>
      <c r="BF498" s="298"/>
      <c r="BG498" s="300" t="s">
        <v>312</v>
      </c>
      <c r="BH498" s="300" t="s">
        <v>196</v>
      </c>
      <c r="BI498" s="300" t="s">
        <v>314</v>
      </c>
      <c r="BJ498" s="300" t="s">
        <v>103</v>
      </c>
      <c r="BK498" s="299" t="s">
        <v>175</v>
      </c>
      <c r="BL498" s="301">
        <v>86503.226147520007</v>
      </c>
      <c r="BM498" s="299" t="s">
        <v>309</v>
      </c>
      <c r="BN498" s="301"/>
      <c r="BO498" s="304">
        <v>38826</v>
      </c>
      <c r="BP498" s="304">
        <v>46131</v>
      </c>
      <c r="BQ498" s="297" t="s">
        <v>4757</v>
      </c>
      <c r="BR498" s="297" t="s">
        <v>4764</v>
      </c>
      <c r="BS498" s="297">
        <v>38826</v>
      </c>
      <c r="BT498" s="297">
        <v>46131</v>
      </c>
      <c r="BU498" s="301">
        <v>0</v>
      </c>
      <c r="BV498" s="301">
        <v>8.52</v>
      </c>
      <c r="BW498" s="301">
        <v>0</v>
      </c>
    </row>
    <row r="499" spans="1:75" s="289" customFormat="1" ht="18.2" customHeight="1" x14ac:dyDescent="0.15">
      <c r="A499" s="291">
        <v>497</v>
      </c>
      <c r="B499" s="292" t="s">
        <v>305</v>
      </c>
      <c r="C499" s="292" t="s">
        <v>306</v>
      </c>
      <c r="D499" s="312">
        <v>45170</v>
      </c>
      <c r="E499" s="293" t="s">
        <v>1599</v>
      </c>
      <c r="F499" s="308">
        <v>150</v>
      </c>
      <c r="G499" s="308">
        <v>149</v>
      </c>
      <c r="H499" s="295">
        <v>12456.45</v>
      </c>
      <c r="I499" s="295">
        <v>28007.95</v>
      </c>
      <c r="J499" s="295">
        <v>0</v>
      </c>
      <c r="K499" s="295">
        <v>40464.400000000001</v>
      </c>
      <c r="L499" s="295">
        <v>338.61</v>
      </c>
      <c r="M499" s="295">
        <v>0</v>
      </c>
      <c r="N499" s="295">
        <v>0</v>
      </c>
      <c r="O499" s="295">
        <v>0</v>
      </c>
      <c r="P499" s="295">
        <v>0</v>
      </c>
      <c r="Q499" s="295">
        <v>0</v>
      </c>
      <c r="R499" s="295">
        <v>40464.400000000001</v>
      </c>
      <c r="S499" s="295">
        <v>38657.449999999997</v>
      </c>
      <c r="T499" s="295">
        <v>109.93</v>
      </c>
      <c r="U499" s="295">
        <v>0</v>
      </c>
      <c r="V499" s="295">
        <v>0</v>
      </c>
      <c r="W499" s="295">
        <v>0</v>
      </c>
      <c r="X499" s="295">
        <v>0</v>
      </c>
      <c r="Y499" s="295">
        <v>0</v>
      </c>
      <c r="Z499" s="295">
        <v>38767.379999999997</v>
      </c>
      <c r="AA499" s="295">
        <v>0</v>
      </c>
      <c r="AB499" s="295">
        <v>0</v>
      </c>
      <c r="AC499" s="295">
        <v>0</v>
      </c>
      <c r="AD499" s="295">
        <v>0</v>
      </c>
      <c r="AE499" s="295">
        <v>0</v>
      </c>
      <c r="AF499" s="295">
        <v>0</v>
      </c>
      <c r="AG499" s="295">
        <v>0</v>
      </c>
      <c r="AH499" s="295">
        <v>0</v>
      </c>
      <c r="AI499" s="295">
        <v>0</v>
      </c>
      <c r="AJ499" s="295">
        <v>0</v>
      </c>
      <c r="AK499" s="295">
        <v>0</v>
      </c>
      <c r="AL499" s="295">
        <v>0</v>
      </c>
      <c r="AM499" s="295">
        <v>0</v>
      </c>
      <c r="AN499" s="295">
        <v>0</v>
      </c>
      <c r="AO499" s="295">
        <v>0</v>
      </c>
      <c r="AP499" s="295">
        <v>0</v>
      </c>
      <c r="AQ499" s="295">
        <v>0</v>
      </c>
      <c r="AR499" s="295">
        <v>0</v>
      </c>
      <c r="AS499" s="295">
        <v>0</v>
      </c>
      <c r="AT499" s="295">
        <f t="shared" si="7"/>
        <v>0</v>
      </c>
      <c r="AU499" s="295">
        <v>28346.560000000001</v>
      </c>
      <c r="AV499" s="295">
        <v>38767.379999999997</v>
      </c>
      <c r="AW499" s="296">
        <v>31</v>
      </c>
      <c r="AX499" s="296">
        <v>240</v>
      </c>
      <c r="AY499" s="295">
        <v>325002.17</v>
      </c>
      <c r="AZ499" s="295">
        <v>44655.93</v>
      </c>
      <c r="BA499" s="294">
        <v>50.635818</v>
      </c>
      <c r="BB499" s="294">
        <v>45.882999052515501</v>
      </c>
      <c r="BC499" s="294">
        <v>10.59</v>
      </c>
      <c r="BD499" s="294"/>
      <c r="BE499" s="293" t="s">
        <v>4204</v>
      </c>
      <c r="BF499" s="291"/>
      <c r="BG499" s="293" t="s">
        <v>312</v>
      </c>
      <c r="BH499" s="293" t="s">
        <v>365</v>
      </c>
      <c r="BI499" s="293" t="s">
        <v>366</v>
      </c>
      <c r="BJ499" s="293" t="s">
        <v>4205</v>
      </c>
      <c r="BK499" s="292" t="s">
        <v>175</v>
      </c>
      <c r="BL499" s="294">
        <v>316880.60098240001</v>
      </c>
      <c r="BM499" s="292" t="s">
        <v>309</v>
      </c>
      <c r="BN499" s="294"/>
      <c r="BO499" s="297">
        <v>38825</v>
      </c>
      <c r="BP499" s="297">
        <v>46130</v>
      </c>
      <c r="BQ499" s="297" t="s">
        <v>4033</v>
      </c>
      <c r="BR499" s="297" t="s">
        <v>4759</v>
      </c>
      <c r="BS499" s="297">
        <v>38825</v>
      </c>
      <c r="BT499" s="297">
        <v>46130</v>
      </c>
      <c r="BU499" s="294">
        <v>13426.03</v>
      </c>
      <c r="BV499" s="294">
        <v>9.36</v>
      </c>
      <c r="BW499" s="294">
        <v>0</v>
      </c>
    </row>
    <row r="500" spans="1:75" s="289" customFormat="1" ht="18.2" customHeight="1" x14ac:dyDescent="0.15">
      <c r="A500" s="298">
        <v>498</v>
      </c>
      <c r="B500" s="299" t="s">
        <v>305</v>
      </c>
      <c r="C500" s="299" t="s">
        <v>306</v>
      </c>
      <c r="D500" s="313">
        <v>45170</v>
      </c>
      <c r="E500" s="300" t="s">
        <v>1600</v>
      </c>
      <c r="F500" s="309">
        <v>173</v>
      </c>
      <c r="G500" s="309">
        <v>172</v>
      </c>
      <c r="H500" s="302">
        <v>22992.28</v>
      </c>
      <c r="I500" s="302">
        <v>14398.84</v>
      </c>
      <c r="J500" s="302">
        <v>0</v>
      </c>
      <c r="K500" s="302">
        <v>37391.120000000003</v>
      </c>
      <c r="L500" s="302">
        <v>163.04</v>
      </c>
      <c r="M500" s="302">
        <v>0</v>
      </c>
      <c r="N500" s="302">
        <v>0</v>
      </c>
      <c r="O500" s="302">
        <v>0</v>
      </c>
      <c r="P500" s="302">
        <v>0</v>
      </c>
      <c r="Q500" s="302">
        <v>0</v>
      </c>
      <c r="R500" s="302">
        <v>37391.120000000003</v>
      </c>
      <c r="S500" s="302">
        <v>48406.28</v>
      </c>
      <c r="T500" s="302">
        <v>202.91</v>
      </c>
      <c r="U500" s="302">
        <v>0</v>
      </c>
      <c r="V500" s="302">
        <v>0</v>
      </c>
      <c r="W500" s="302">
        <v>0</v>
      </c>
      <c r="X500" s="302">
        <v>0</v>
      </c>
      <c r="Y500" s="302">
        <v>0</v>
      </c>
      <c r="Z500" s="302">
        <v>48609.19</v>
      </c>
      <c r="AA500" s="302">
        <v>0</v>
      </c>
      <c r="AB500" s="302">
        <v>0</v>
      </c>
      <c r="AC500" s="302">
        <v>0</v>
      </c>
      <c r="AD500" s="302">
        <v>0</v>
      </c>
      <c r="AE500" s="302">
        <v>0</v>
      </c>
      <c r="AF500" s="302">
        <v>0</v>
      </c>
      <c r="AG500" s="302">
        <v>0</v>
      </c>
      <c r="AH500" s="302">
        <v>0</v>
      </c>
      <c r="AI500" s="302">
        <v>0</v>
      </c>
      <c r="AJ500" s="302">
        <v>0</v>
      </c>
      <c r="AK500" s="302">
        <v>0</v>
      </c>
      <c r="AL500" s="302">
        <v>0</v>
      </c>
      <c r="AM500" s="302">
        <v>0</v>
      </c>
      <c r="AN500" s="302">
        <v>0</v>
      </c>
      <c r="AO500" s="302">
        <v>0</v>
      </c>
      <c r="AP500" s="302">
        <v>0</v>
      </c>
      <c r="AQ500" s="302">
        <v>0</v>
      </c>
      <c r="AR500" s="302">
        <v>0</v>
      </c>
      <c r="AS500" s="302">
        <v>0</v>
      </c>
      <c r="AT500" s="295">
        <f t="shared" si="7"/>
        <v>0</v>
      </c>
      <c r="AU500" s="302">
        <v>14561.88</v>
      </c>
      <c r="AV500" s="302">
        <v>48609.19</v>
      </c>
      <c r="AW500" s="303">
        <v>91</v>
      </c>
      <c r="AX500" s="303">
        <v>300</v>
      </c>
      <c r="AY500" s="302">
        <v>260000.99</v>
      </c>
      <c r="AZ500" s="302">
        <v>38496.49</v>
      </c>
      <c r="BA500" s="301">
        <v>54.615175999999998</v>
      </c>
      <c r="BB500" s="301">
        <v>53.046981676436502</v>
      </c>
      <c r="BC500" s="301">
        <v>10.59</v>
      </c>
      <c r="BD500" s="301"/>
      <c r="BE500" s="300" t="s">
        <v>4204</v>
      </c>
      <c r="BF500" s="298"/>
      <c r="BG500" s="300" t="s">
        <v>312</v>
      </c>
      <c r="BH500" s="300" t="s">
        <v>189</v>
      </c>
      <c r="BI500" s="300" t="s">
        <v>323</v>
      </c>
      <c r="BJ500" s="300" t="s">
        <v>4205</v>
      </c>
      <c r="BK500" s="299" t="s">
        <v>175</v>
      </c>
      <c r="BL500" s="301">
        <v>292813.45026751998</v>
      </c>
      <c r="BM500" s="299" t="s">
        <v>309</v>
      </c>
      <c r="BN500" s="301"/>
      <c r="BO500" s="304">
        <v>38835</v>
      </c>
      <c r="BP500" s="304">
        <v>47966</v>
      </c>
      <c r="BQ500" s="297" t="s">
        <v>944</v>
      </c>
      <c r="BR500" s="297" t="s">
        <v>4781</v>
      </c>
      <c r="BS500" s="297">
        <v>38835</v>
      </c>
      <c r="BT500" s="297">
        <v>47966</v>
      </c>
      <c r="BU500" s="301">
        <v>13430.05</v>
      </c>
      <c r="BV500" s="301">
        <v>8.01</v>
      </c>
      <c r="BW500" s="301">
        <v>0</v>
      </c>
    </row>
    <row r="501" spans="1:75" s="289" customFormat="1" ht="18.2" customHeight="1" x14ac:dyDescent="0.15">
      <c r="A501" s="291">
        <v>499</v>
      </c>
      <c r="B501" s="292" t="s">
        <v>305</v>
      </c>
      <c r="C501" s="292" t="s">
        <v>306</v>
      </c>
      <c r="D501" s="312">
        <v>45170</v>
      </c>
      <c r="E501" s="293" t="s">
        <v>1601</v>
      </c>
      <c r="F501" s="308">
        <v>153</v>
      </c>
      <c r="G501" s="308">
        <v>152</v>
      </c>
      <c r="H501" s="295">
        <v>38502.42</v>
      </c>
      <c r="I501" s="295">
        <v>22802.99</v>
      </c>
      <c r="J501" s="295">
        <v>0</v>
      </c>
      <c r="K501" s="295">
        <v>61305.41</v>
      </c>
      <c r="L501" s="295">
        <v>273.06</v>
      </c>
      <c r="M501" s="295">
        <v>0</v>
      </c>
      <c r="N501" s="295">
        <v>0</v>
      </c>
      <c r="O501" s="295">
        <v>0</v>
      </c>
      <c r="P501" s="295">
        <v>0</v>
      </c>
      <c r="Q501" s="295">
        <v>0</v>
      </c>
      <c r="R501" s="295">
        <v>61305.41</v>
      </c>
      <c r="S501" s="295">
        <v>70348.69</v>
      </c>
      <c r="T501" s="295">
        <v>339.78</v>
      </c>
      <c r="U501" s="295">
        <v>0</v>
      </c>
      <c r="V501" s="295">
        <v>0</v>
      </c>
      <c r="W501" s="295">
        <v>0</v>
      </c>
      <c r="X501" s="295">
        <v>0</v>
      </c>
      <c r="Y501" s="295">
        <v>0</v>
      </c>
      <c r="Z501" s="295">
        <v>70688.47</v>
      </c>
      <c r="AA501" s="295">
        <v>0</v>
      </c>
      <c r="AB501" s="295">
        <v>0</v>
      </c>
      <c r="AC501" s="295">
        <v>0</v>
      </c>
      <c r="AD501" s="295">
        <v>0</v>
      </c>
      <c r="AE501" s="295">
        <v>0</v>
      </c>
      <c r="AF501" s="295">
        <v>0</v>
      </c>
      <c r="AG501" s="295">
        <v>0</v>
      </c>
      <c r="AH501" s="295">
        <v>0</v>
      </c>
      <c r="AI501" s="295">
        <v>0</v>
      </c>
      <c r="AJ501" s="295">
        <v>0</v>
      </c>
      <c r="AK501" s="295">
        <v>0</v>
      </c>
      <c r="AL501" s="295">
        <v>0</v>
      </c>
      <c r="AM501" s="295">
        <v>0</v>
      </c>
      <c r="AN501" s="295">
        <v>0</v>
      </c>
      <c r="AO501" s="295">
        <v>0</v>
      </c>
      <c r="AP501" s="295">
        <v>0</v>
      </c>
      <c r="AQ501" s="295">
        <v>0</v>
      </c>
      <c r="AR501" s="295">
        <v>0</v>
      </c>
      <c r="AS501" s="295">
        <v>0</v>
      </c>
      <c r="AT501" s="295">
        <f t="shared" si="7"/>
        <v>0</v>
      </c>
      <c r="AU501" s="295">
        <v>23076.05</v>
      </c>
      <c r="AV501" s="295">
        <v>70688.47</v>
      </c>
      <c r="AW501" s="296">
        <v>91</v>
      </c>
      <c r="AX501" s="296">
        <v>300</v>
      </c>
      <c r="AY501" s="295">
        <v>426697.27</v>
      </c>
      <c r="AZ501" s="295">
        <v>64468.07</v>
      </c>
      <c r="BA501" s="294">
        <v>55.730381999999999</v>
      </c>
      <c r="BB501" s="294">
        <v>52.9963735220648</v>
      </c>
      <c r="BC501" s="294">
        <v>10.59</v>
      </c>
      <c r="BD501" s="294"/>
      <c r="BE501" s="293" t="s">
        <v>4204</v>
      </c>
      <c r="BF501" s="291"/>
      <c r="BG501" s="293" t="s">
        <v>312</v>
      </c>
      <c r="BH501" s="293" t="s">
        <v>199</v>
      </c>
      <c r="BI501" s="293" t="s">
        <v>357</v>
      </c>
      <c r="BJ501" s="293" t="s">
        <v>4205</v>
      </c>
      <c r="BK501" s="292" t="s">
        <v>175</v>
      </c>
      <c r="BL501" s="294">
        <v>480088.55102935998</v>
      </c>
      <c r="BM501" s="292" t="s">
        <v>309</v>
      </c>
      <c r="BN501" s="294"/>
      <c r="BO501" s="297">
        <v>38835</v>
      </c>
      <c r="BP501" s="297">
        <v>47966</v>
      </c>
      <c r="BQ501" s="297" t="s">
        <v>1030</v>
      </c>
      <c r="BR501" s="297" t="s">
        <v>4790</v>
      </c>
      <c r="BS501" s="297">
        <v>38835</v>
      </c>
      <c r="BT501" s="297">
        <v>47966</v>
      </c>
      <c r="BU501" s="294">
        <v>20015.900000000001</v>
      </c>
      <c r="BV501" s="294">
        <v>13.42</v>
      </c>
      <c r="BW501" s="294">
        <v>0</v>
      </c>
    </row>
    <row r="502" spans="1:75" s="289" customFormat="1" ht="18.2" customHeight="1" x14ac:dyDescent="0.15">
      <c r="A502" s="298">
        <v>500</v>
      </c>
      <c r="B502" s="299" t="s">
        <v>305</v>
      </c>
      <c r="C502" s="299" t="s">
        <v>306</v>
      </c>
      <c r="D502" s="313">
        <v>45170</v>
      </c>
      <c r="E502" s="300" t="s">
        <v>1602</v>
      </c>
      <c r="F502" s="309">
        <v>0</v>
      </c>
      <c r="G502" s="309">
        <v>0</v>
      </c>
      <c r="H502" s="302">
        <v>27807.17</v>
      </c>
      <c r="I502" s="302">
        <v>0</v>
      </c>
      <c r="J502" s="302">
        <v>0</v>
      </c>
      <c r="K502" s="302">
        <v>27807.17</v>
      </c>
      <c r="L502" s="302">
        <v>347.35</v>
      </c>
      <c r="M502" s="302">
        <v>0</v>
      </c>
      <c r="N502" s="302">
        <v>0</v>
      </c>
      <c r="O502" s="302">
        <v>347.35</v>
      </c>
      <c r="P502" s="302">
        <v>0</v>
      </c>
      <c r="Q502" s="302">
        <v>0</v>
      </c>
      <c r="R502" s="302">
        <v>27459.82</v>
      </c>
      <c r="S502" s="302">
        <v>0</v>
      </c>
      <c r="T502" s="302">
        <v>245.4</v>
      </c>
      <c r="U502" s="302">
        <v>0</v>
      </c>
      <c r="V502" s="302">
        <v>0</v>
      </c>
      <c r="W502" s="302">
        <v>245.4</v>
      </c>
      <c r="X502" s="302">
        <v>0</v>
      </c>
      <c r="Y502" s="302">
        <v>0</v>
      </c>
      <c r="Z502" s="302">
        <v>0</v>
      </c>
      <c r="AA502" s="302">
        <v>12.98</v>
      </c>
      <c r="AB502" s="302">
        <v>0</v>
      </c>
      <c r="AC502" s="302">
        <v>0</v>
      </c>
      <c r="AD502" s="302">
        <v>0</v>
      </c>
      <c r="AE502" s="302">
        <v>0</v>
      </c>
      <c r="AF502" s="302">
        <v>-30.26</v>
      </c>
      <c r="AG502" s="302">
        <v>30.29</v>
      </c>
      <c r="AH502" s="302">
        <v>82.73</v>
      </c>
      <c r="AI502" s="302">
        <v>0</v>
      </c>
      <c r="AJ502" s="302">
        <v>0</v>
      </c>
      <c r="AK502" s="302">
        <v>0</v>
      </c>
      <c r="AL502" s="302">
        <v>0</v>
      </c>
      <c r="AM502" s="302">
        <v>0</v>
      </c>
      <c r="AN502" s="302">
        <v>0</v>
      </c>
      <c r="AO502" s="302">
        <v>0</v>
      </c>
      <c r="AP502" s="302">
        <v>167.4</v>
      </c>
      <c r="AQ502" s="302">
        <v>0</v>
      </c>
      <c r="AR502" s="302">
        <v>153.57</v>
      </c>
      <c r="AS502" s="302">
        <v>0</v>
      </c>
      <c r="AT502" s="295">
        <f t="shared" si="7"/>
        <v>702.32</v>
      </c>
      <c r="AU502" s="302">
        <v>0</v>
      </c>
      <c r="AV502" s="302">
        <v>0</v>
      </c>
      <c r="AW502" s="303">
        <v>91</v>
      </c>
      <c r="AX502" s="303">
        <v>300</v>
      </c>
      <c r="AY502" s="302">
        <v>399002.53</v>
      </c>
      <c r="AZ502" s="302">
        <v>62354.25</v>
      </c>
      <c r="BA502" s="301">
        <v>57.644466999999999</v>
      </c>
      <c r="BB502" s="301">
        <v>25.385706472549</v>
      </c>
      <c r="BC502" s="301">
        <v>10.59</v>
      </c>
      <c r="BD502" s="301"/>
      <c r="BE502" s="300" t="s">
        <v>4204</v>
      </c>
      <c r="BF502" s="298"/>
      <c r="BG502" s="300" t="s">
        <v>312</v>
      </c>
      <c r="BH502" s="300" t="s">
        <v>199</v>
      </c>
      <c r="BI502" s="300" t="s">
        <v>357</v>
      </c>
      <c r="BJ502" s="300" t="s">
        <v>103</v>
      </c>
      <c r="BK502" s="299" t="s">
        <v>175</v>
      </c>
      <c r="BL502" s="301">
        <v>215040.48656272001</v>
      </c>
      <c r="BM502" s="299" t="s">
        <v>309</v>
      </c>
      <c r="BN502" s="301"/>
      <c r="BO502" s="304">
        <v>38835</v>
      </c>
      <c r="BP502" s="304">
        <v>47966</v>
      </c>
      <c r="BQ502" s="297" t="s">
        <v>4757</v>
      </c>
      <c r="BR502" s="297" t="s">
        <v>4764</v>
      </c>
      <c r="BS502" s="297">
        <v>38835</v>
      </c>
      <c r="BT502" s="297">
        <v>47966</v>
      </c>
      <c r="BU502" s="301">
        <v>0</v>
      </c>
      <c r="BV502" s="301">
        <v>12.98</v>
      </c>
      <c r="BW502" s="301">
        <v>0</v>
      </c>
    </row>
    <row r="503" spans="1:75" s="289" customFormat="1" ht="18.2" customHeight="1" x14ac:dyDescent="0.15">
      <c r="A503" s="291">
        <v>501</v>
      </c>
      <c r="B503" s="292" t="s">
        <v>305</v>
      </c>
      <c r="C503" s="292" t="s">
        <v>306</v>
      </c>
      <c r="D503" s="312">
        <v>45170</v>
      </c>
      <c r="E503" s="293" t="s">
        <v>1603</v>
      </c>
      <c r="F503" s="308">
        <v>0</v>
      </c>
      <c r="G503" s="308">
        <v>0</v>
      </c>
      <c r="H503" s="295">
        <v>20206.169999999998</v>
      </c>
      <c r="I503" s="295">
        <v>0</v>
      </c>
      <c r="J503" s="295">
        <v>0</v>
      </c>
      <c r="K503" s="295">
        <v>20206.169999999998</v>
      </c>
      <c r="L503" s="295">
        <v>141.04</v>
      </c>
      <c r="M503" s="295">
        <v>0</v>
      </c>
      <c r="N503" s="295">
        <v>0</v>
      </c>
      <c r="O503" s="295">
        <v>141.04</v>
      </c>
      <c r="P503" s="295">
        <v>0</v>
      </c>
      <c r="Q503" s="295">
        <v>0</v>
      </c>
      <c r="R503" s="295">
        <v>20065.13</v>
      </c>
      <c r="S503" s="295">
        <v>0</v>
      </c>
      <c r="T503" s="295">
        <v>178.32</v>
      </c>
      <c r="U503" s="295">
        <v>0</v>
      </c>
      <c r="V503" s="295">
        <v>0</v>
      </c>
      <c r="W503" s="295">
        <v>178.32</v>
      </c>
      <c r="X503" s="295">
        <v>0</v>
      </c>
      <c r="Y503" s="295">
        <v>0</v>
      </c>
      <c r="Z503" s="295">
        <v>0</v>
      </c>
      <c r="AA503" s="295">
        <v>6.99</v>
      </c>
      <c r="AB503" s="295">
        <v>0</v>
      </c>
      <c r="AC503" s="295">
        <v>0</v>
      </c>
      <c r="AD503" s="295">
        <v>0</v>
      </c>
      <c r="AE503" s="295">
        <v>0</v>
      </c>
      <c r="AF503" s="295">
        <v>-16.46</v>
      </c>
      <c r="AG503" s="295">
        <v>16.32</v>
      </c>
      <c r="AH503" s="295">
        <v>45.21</v>
      </c>
      <c r="AI503" s="295">
        <v>0</v>
      </c>
      <c r="AJ503" s="295">
        <v>0</v>
      </c>
      <c r="AK503" s="295">
        <v>0</v>
      </c>
      <c r="AL503" s="295">
        <v>0</v>
      </c>
      <c r="AM503" s="295">
        <v>0</v>
      </c>
      <c r="AN503" s="295">
        <v>0</v>
      </c>
      <c r="AO503" s="295">
        <v>0</v>
      </c>
      <c r="AP503" s="295">
        <v>18.86</v>
      </c>
      <c r="AQ503" s="295">
        <v>0</v>
      </c>
      <c r="AR503" s="295">
        <v>13.58</v>
      </c>
      <c r="AS503" s="295">
        <v>0</v>
      </c>
      <c r="AT503" s="295">
        <f t="shared" si="7"/>
        <v>376.7</v>
      </c>
      <c r="AU503" s="295">
        <v>0</v>
      </c>
      <c r="AV503" s="295">
        <v>0</v>
      </c>
      <c r="AW503" s="296">
        <v>92</v>
      </c>
      <c r="AX503" s="296">
        <v>300</v>
      </c>
      <c r="AY503" s="295">
        <v>230997.52</v>
      </c>
      <c r="AZ503" s="295">
        <v>33595.39</v>
      </c>
      <c r="BA503" s="294">
        <v>53.651758999999998</v>
      </c>
      <c r="BB503" s="294">
        <v>32.043965528117702</v>
      </c>
      <c r="BC503" s="294">
        <v>10.59</v>
      </c>
      <c r="BD503" s="294"/>
      <c r="BE503" s="293" t="s">
        <v>4204</v>
      </c>
      <c r="BF503" s="291"/>
      <c r="BG503" s="293" t="s">
        <v>312</v>
      </c>
      <c r="BH503" s="293" t="s">
        <v>393</v>
      </c>
      <c r="BI503" s="293" t="s">
        <v>394</v>
      </c>
      <c r="BJ503" s="293" t="s">
        <v>103</v>
      </c>
      <c r="BK503" s="292" t="s">
        <v>175</v>
      </c>
      <c r="BL503" s="294">
        <v>157131.95928248001</v>
      </c>
      <c r="BM503" s="292" t="s">
        <v>309</v>
      </c>
      <c r="BN503" s="294"/>
      <c r="BO503" s="297">
        <v>38841</v>
      </c>
      <c r="BP503" s="297">
        <v>47972</v>
      </c>
      <c r="BQ503" s="297" t="s">
        <v>4757</v>
      </c>
      <c r="BR503" s="297" t="s">
        <v>4764</v>
      </c>
      <c r="BS503" s="297">
        <v>38841</v>
      </c>
      <c r="BT503" s="297">
        <v>47972</v>
      </c>
      <c r="BU503" s="294">
        <v>0</v>
      </c>
      <c r="BV503" s="294">
        <v>6.99</v>
      </c>
      <c r="BW503" s="294">
        <v>0</v>
      </c>
    </row>
    <row r="504" spans="1:75" s="289" customFormat="1" ht="18.2" customHeight="1" x14ac:dyDescent="0.15">
      <c r="A504" s="298">
        <v>502</v>
      </c>
      <c r="B504" s="299" t="s">
        <v>305</v>
      </c>
      <c r="C504" s="299" t="s">
        <v>306</v>
      </c>
      <c r="D504" s="313">
        <v>45170</v>
      </c>
      <c r="E504" s="300" t="s">
        <v>1604</v>
      </c>
      <c r="F504" s="309">
        <v>159</v>
      </c>
      <c r="G504" s="309">
        <v>158</v>
      </c>
      <c r="H504" s="302">
        <v>16552.560000000001</v>
      </c>
      <c r="I504" s="302">
        <v>10303.86</v>
      </c>
      <c r="J504" s="302">
        <v>0</v>
      </c>
      <c r="K504" s="302">
        <v>26856.42</v>
      </c>
      <c r="L504" s="302">
        <v>121.16</v>
      </c>
      <c r="M504" s="302">
        <v>0</v>
      </c>
      <c r="N504" s="302">
        <v>0</v>
      </c>
      <c r="O504" s="302">
        <v>0</v>
      </c>
      <c r="P504" s="302">
        <v>0</v>
      </c>
      <c r="Q504" s="302">
        <v>0</v>
      </c>
      <c r="R504" s="302">
        <v>26856.42</v>
      </c>
      <c r="S504" s="302">
        <v>31886.99</v>
      </c>
      <c r="T504" s="302">
        <v>146.08000000000001</v>
      </c>
      <c r="U504" s="302">
        <v>0</v>
      </c>
      <c r="V504" s="302">
        <v>0</v>
      </c>
      <c r="W504" s="302">
        <v>0</v>
      </c>
      <c r="X504" s="302">
        <v>0</v>
      </c>
      <c r="Y504" s="302">
        <v>0</v>
      </c>
      <c r="Z504" s="302">
        <v>32033.07</v>
      </c>
      <c r="AA504" s="302">
        <v>0</v>
      </c>
      <c r="AB504" s="302">
        <v>0</v>
      </c>
      <c r="AC504" s="302">
        <v>0</v>
      </c>
      <c r="AD504" s="302">
        <v>0</v>
      </c>
      <c r="AE504" s="302">
        <v>0</v>
      </c>
      <c r="AF504" s="302">
        <v>0</v>
      </c>
      <c r="AG504" s="302">
        <v>0</v>
      </c>
      <c r="AH504" s="302">
        <v>0</v>
      </c>
      <c r="AI504" s="302">
        <v>0</v>
      </c>
      <c r="AJ504" s="302">
        <v>0</v>
      </c>
      <c r="AK504" s="302">
        <v>0</v>
      </c>
      <c r="AL504" s="302">
        <v>0</v>
      </c>
      <c r="AM504" s="302">
        <v>0</v>
      </c>
      <c r="AN504" s="302">
        <v>0</v>
      </c>
      <c r="AO504" s="302">
        <v>0</v>
      </c>
      <c r="AP504" s="302">
        <v>0</v>
      </c>
      <c r="AQ504" s="302">
        <v>0</v>
      </c>
      <c r="AR504" s="302">
        <v>0</v>
      </c>
      <c r="AS504" s="302">
        <v>0</v>
      </c>
      <c r="AT504" s="295">
        <f t="shared" si="7"/>
        <v>0</v>
      </c>
      <c r="AU504" s="302">
        <v>10425.02</v>
      </c>
      <c r="AV504" s="302">
        <v>32033.07</v>
      </c>
      <c r="AW504" s="303">
        <v>89</v>
      </c>
      <c r="AX504" s="303">
        <v>300</v>
      </c>
      <c r="AY504" s="302">
        <v>255001.42</v>
      </c>
      <c r="AZ504" s="302">
        <v>28112.79</v>
      </c>
      <c r="BA504" s="301">
        <v>40.500172999999997</v>
      </c>
      <c r="BB504" s="301">
        <v>38.690206705227801</v>
      </c>
      <c r="BC504" s="301">
        <v>10.59</v>
      </c>
      <c r="BD504" s="301"/>
      <c r="BE504" s="300" t="s">
        <v>4204</v>
      </c>
      <c r="BF504" s="298"/>
      <c r="BG504" s="300" t="s">
        <v>320</v>
      </c>
      <c r="BH504" s="300" t="s">
        <v>197</v>
      </c>
      <c r="BI504" s="300" t="s">
        <v>373</v>
      </c>
      <c r="BJ504" s="300" t="s">
        <v>4205</v>
      </c>
      <c r="BK504" s="299" t="s">
        <v>175</v>
      </c>
      <c r="BL504" s="301">
        <v>210315.20323632</v>
      </c>
      <c r="BM504" s="299" t="s">
        <v>309</v>
      </c>
      <c r="BN504" s="301"/>
      <c r="BO504" s="304">
        <v>38763</v>
      </c>
      <c r="BP504" s="304">
        <v>47894</v>
      </c>
      <c r="BQ504" s="297" t="s">
        <v>936</v>
      </c>
      <c r="BR504" s="297" t="s">
        <v>4769</v>
      </c>
      <c r="BS504" s="297">
        <v>38763</v>
      </c>
      <c r="BT504" s="297">
        <v>47894</v>
      </c>
      <c r="BU504" s="301">
        <v>9455.64</v>
      </c>
      <c r="BV504" s="301">
        <v>5.85</v>
      </c>
      <c r="BW504" s="301">
        <v>0</v>
      </c>
    </row>
    <row r="505" spans="1:75" s="289" customFormat="1" ht="18.2" customHeight="1" x14ac:dyDescent="0.15">
      <c r="A505" s="291">
        <v>503</v>
      </c>
      <c r="B505" s="292" t="s">
        <v>305</v>
      </c>
      <c r="C505" s="292" t="s">
        <v>306</v>
      </c>
      <c r="D505" s="312">
        <v>45170</v>
      </c>
      <c r="E505" s="293" t="s">
        <v>1605</v>
      </c>
      <c r="F505" s="308">
        <v>0</v>
      </c>
      <c r="G505" s="308">
        <v>0</v>
      </c>
      <c r="H505" s="295">
        <v>12805.64</v>
      </c>
      <c r="I505" s="295">
        <v>0</v>
      </c>
      <c r="J505" s="295">
        <v>0</v>
      </c>
      <c r="K505" s="295">
        <v>12805.64</v>
      </c>
      <c r="L505" s="295">
        <v>348.15</v>
      </c>
      <c r="M505" s="295">
        <v>0</v>
      </c>
      <c r="N505" s="295">
        <v>0</v>
      </c>
      <c r="O505" s="295">
        <v>348.15</v>
      </c>
      <c r="P505" s="295">
        <v>0</v>
      </c>
      <c r="Q505" s="295">
        <v>0</v>
      </c>
      <c r="R505" s="295">
        <v>12457.49</v>
      </c>
      <c r="S505" s="295">
        <v>0</v>
      </c>
      <c r="T505" s="295">
        <v>113.01</v>
      </c>
      <c r="U505" s="295">
        <v>0</v>
      </c>
      <c r="V505" s="295">
        <v>0</v>
      </c>
      <c r="W505" s="295">
        <v>113.01</v>
      </c>
      <c r="X505" s="295">
        <v>0</v>
      </c>
      <c r="Y505" s="295">
        <v>0</v>
      </c>
      <c r="Z505" s="295">
        <v>0</v>
      </c>
      <c r="AA505" s="295">
        <v>9.6300000000000008</v>
      </c>
      <c r="AB505" s="295">
        <v>0</v>
      </c>
      <c r="AC505" s="295">
        <v>0</v>
      </c>
      <c r="AD505" s="295">
        <v>0</v>
      </c>
      <c r="AE505" s="295">
        <v>0</v>
      </c>
      <c r="AF505" s="295">
        <v>-22.5</v>
      </c>
      <c r="AG505" s="295">
        <v>20.48</v>
      </c>
      <c r="AH505" s="295">
        <v>61.16</v>
      </c>
      <c r="AI505" s="295">
        <v>0</v>
      </c>
      <c r="AJ505" s="295">
        <v>0</v>
      </c>
      <c r="AK505" s="295">
        <v>0</v>
      </c>
      <c r="AL505" s="295">
        <v>0</v>
      </c>
      <c r="AM505" s="295">
        <v>0</v>
      </c>
      <c r="AN505" s="295">
        <v>0</v>
      </c>
      <c r="AO505" s="295">
        <v>0</v>
      </c>
      <c r="AP505" s="295">
        <v>0.05</v>
      </c>
      <c r="AQ505" s="295">
        <v>0</v>
      </c>
      <c r="AR505" s="295">
        <v>0.04</v>
      </c>
      <c r="AS505" s="295">
        <v>0</v>
      </c>
      <c r="AT505" s="295">
        <f t="shared" si="7"/>
        <v>529.93999999999994</v>
      </c>
      <c r="AU505" s="295">
        <v>0</v>
      </c>
      <c r="AV505" s="295">
        <v>0</v>
      </c>
      <c r="AW505" s="296">
        <v>31</v>
      </c>
      <c r="AX505" s="296">
        <v>240</v>
      </c>
      <c r="AY505" s="295">
        <v>299800.32000000001</v>
      </c>
      <c r="AZ505" s="295">
        <v>45912.17</v>
      </c>
      <c r="BA505" s="294">
        <v>56.457742000000003</v>
      </c>
      <c r="BB505" s="294">
        <v>15.318852417291099</v>
      </c>
      <c r="BC505" s="294">
        <v>10.59</v>
      </c>
      <c r="BD505" s="294"/>
      <c r="BE505" s="293" t="s">
        <v>4204</v>
      </c>
      <c r="BF505" s="291"/>
      <c r="BG505" s="293" t="s">
        <v>312</v>
      </c>
      <c r="BH505" s="293" t="s">
        <v>189</v>
      </c>
      <c r="BI505" s="293" t="s">
        <v>323</v>
      </c>
      <c r="BJ505" s="293" t="s">
        <v>103</v>
      </c>
      <c r="BK505" s="292" t="s">
        <v>175</v>
      </c>
      <c r="BL505" s="294">
        <v>97555.800109040007</v>
      </c>
      <c r="BM505" s="292" t="s">
        <v>309</v>
      </c>
      <c r="BN505" s="294"/>
      <c r="BO505" s="297">
        <v>38828</v>
      </c>
      <c r="BP505" s="297">
        <v>46133</v>
      </c>
      <c r="BQ505" s="297" t="s">
        <v>4757</v>
      </c>
      <c r="BR505" s="297" t="s">
        <v>4764</v>
      </c>
      <c r="BS505" s="297">
        <v>38828</v>
      </c>
      <c r="BT505" s="297">
        <v>46133</v>
      </c>
      <c r="BU505" s="294">
        <v>0</v>
      </c>
      <c r="BV505" s="294">
        <v>9.6300000000000008</v>
      </c>
      <c r="BW505" s="294">
        <v>0</v>
      </c>
    </row>
    <row r="506" spans="1:75" s="289" customFormat="1" ht="18.2" customHeight="1" x14ac:dyDescent="0.15">
      <c r="A506" s="298">
        <v>504</v>
      </c>
      <c r="B506" s="299" t="s">
        <v>305</v>
      </c>
      <c r="C506" s="299" t="s">
        <v>306</v>
      </c>
      <c r="D506" s="313">
        <v>45170</v>
      </c>
      <c r="E506" s="300" t="s">
        <v>1606</v>
      </c>
      <c r="F506" s="309">
        <v>57</v>
      </c>
      <c r="G506" s="309">
        <v>56</v>
      </c>
      <c r="H506" s="302">
        <v>36011.360000000001</v>
      </c>
      <c r="I506" s="302">
        <v>11247.19</v>
      </c>
      <c r="J506" s="302">
        <v>0</v>
      </c>
      <c r="K506" s="302">
        <v>47258.55</v>
      </c>
      <c r="L506" s="302">
        <v>255.41</v>
      </c>
      <c r="M506" s="302">
        <v>0</v>
      </c>
      <c r="N506" s="302">
        <v>0</v>
      </c>
      <c r="O506" s="302">
        <v>0</v>
      </c>
      <c r="P506" s="302">
        <v>0</v>
      </c>
      <c r="Q506" s="302">
        <v>0</v>
      </c>
      <c r="R506" s="302">
        <v>47258.55</v>
      </c>
      <c r="S506" s="302">
        <v>20446.09</v>
      </c>
      <c r="T506" s="302">
        <v>317.8</v>
      </c>
      <c r="U506" s="302">
        <v>0</v>
      </c>
      <c r="V506" s="302">
        <v>0</v>
      </c>
      <c r="W506" s="302">
        <v>0</v>
      </c>
      <c r="X506" s="302">
        <v>0</v>
      </c>
      <c r="Y506" s="302">
        <v>0</v>
      </c>
      <c r="Z506" s="302">
        <v>20763.89</v>
      </c>
      <c r="AA506" s="302">
        <v>0</v>
      </c>
      <c r="AB506" s="302">
        <v>0</v>
      </c>
      <c r="AC506" s="302">
        <v>0</v>
      </c>
      <c r="AD506" s="302">
        <v>0</v>
      </c>
      <c r="AE506" s="302">
        <v>0</v>
      </c>
      <c r="AF506" s="302">
        <v>0</v>
      </c>
      <c r="AG506" s="302">
        <v>0</v>
      </c>
      <c r="AH506" s="302">
        <v>0</v>
      </c>
      <c r="AI506" s="302">
        <v>0</v>
      </c>
      <c r="AJ506" s="302">
        <v>0</v>
      </c>
      <c r="AK506" s="302">
        <v>0</v>
      </c>
      <c r="AL506" s="302">
        <v>0</v>
      </c>
      <c r="AM506" s="302">
        <v>0</v>
      </c>
      <c r="AN506" s="302">
        <v>0</v>
      </c>
      <c r="AO506" s="302">
        <v>0</v>
      </c>
      <c r="AP506" s="302">
        <v>0</v>
      </c>
      <c r="AQ506" s="302">
        <v>0</v>
      </c>
      <c r="AR506" s="302">
        <v>0</v>
      </c>
      <c r="AS506" s="302">
        <v>0</v>
      </c>
      <c r="AT506" s="295">
        <f t="shared" si="7"/>
        <v>0</v>
      </c>
      <c r="AU506" s="302">
        <v>11502.6</v>
      </c>
      <c r="AV506" s="302">
        <v>20763.89</v>
      </c>
      <c r="AW506" s="303">
        <v>91</v>
      </c>
      <c r="AX506" s="303">
        <v>300</v>
      </c>
      <c r="AY506" s="302">
        <v>297999.78000000003</v>
      </c>
      <c r="AZ506" s="302">
        <v>60298.95</v>
      </c>
      <c r="BA506" s="301">
        <v>74.597038999999995</v>
      </c>
      <c r="BB506" s="301">
        <v>58.464498924665399</v>
      </c>
      <c r="BC506" s="301">
        <v>10.59</v>
      </c>
      <c r="BD506" s="301"/>
      <c r="BE506" s="300" t="s">
        <v>4204</v>
      </c>
      <c r="BF506" s="298"/>
      <c r="BG506" s="300" t="s">
        <v>312</v>
      </c>
      <c r="BH506" s="300" t="s">
        <v>189</v>
      </c>
      <c r="BI506" s="300" t="s">
        <v>323</v>
      </c>
      <c r="BJ506" s="300" t="s">
        <v>4205</v>
      </c>
      <c r="BK506" s="299" t="s">
        <v>175</v>
      </c>
      <c r="BL506" s="301">
        <v>370086.24187079998</v>
      </c>
      <c r="BM506" s="299" t="s">
        <v>309</v>
      </c>
      <c r="BN506" s="301"/>
      <c r="BO506" s="304">
        <v>38828</v>
      </c>
      <c r="BP506" s="304">
        <v>47959</v>
      </c>
      <c r="BQ506" s="297" t="s">
        <v>962</v>
      </c>
      <c r="BR506" s="297" t="s">
        <v>4767</v>
      </c>
      <c r="BS506" s="297">
        <v>38828</v>
      </c>
      <c r="BT506" s="297">
        <v>47959</v>
      </c>
      <c r="BU506" s="301">
        <v>6625.36</v>
      </c>
      <c r="BV506" s="301">
        <v>12.55</v>
      </c>
      <c r="BW506" s="301">
        <v>0</v>
      </c>
    </row>
    <row r="507" spans="1:75" s="289" customFormat="1" ht="18.2" customHeight="1" x14ac:dyDescent="0.15">
      <c r="A507" s="291">
        <v>505</v>
      </c>
      <c r="B507" s="292" t="s">
        <v>305</v>
      </c>
      <c r="C507" s="292" t="s">
        <v>306</v>
      </c>
      <c r="D507" s="312">
        <v>45170</v>
      </c>
      <c r="E507" s="293" t="s">
        <v>1607</v>
      </c>
      <c r="F507" s="308">
        <v>0</v>
      </c>
      <c r="G507" s="308">
        <v>0</v>
      </c>
      <c r="H507" s="295">
        <v>57364.68</v>
      </c>
      <c r="I507" s="295">
        <v>0</v>
      </c>
      <c r="J507" s="295">
        <v>0</v>
      </c>
      <c r="K507" s="295">
        <v>57364.68</v>
      </c>
      <c r="L507" s="295">
        <v>426.1</v>
      </c>
      <c r="M507" s="295">
        <v>0</v>
      </c>
      <c r="N507" s="295">
        <v>0</v>
      </c>
      <c r="O507" s="295">
        <v>426.1</v>
      </c>
      <c r="P507" s="295">
        <v>0</v>
      </c>
      <c r="Q507" s="295">
        <v>0</v>
      </c>
      <c r="R507" s="295">
        <v>56938.58</v>
      </c>
      <c r="S507" s="295">
        <v>0</v>
      </c>
      <c r="T507" s="295">
        <v>454.14</v>
      </c>
      <c r="U507" s="295">
        <v>0</v>
      </c>
      <c r="V507" s="295">
        <v>0</v>
      </c>
      <c r="W507" s="295">
        <v>454.14</v>
      </c>
      <c r="X507" s="295">
        <v>0</v>
      </c>
      <c r="Y507" s="295">
        <v>0</v>
      </c>
      <c r="Z507" s="295">
        <v>0</v>
      </c>
      <c r="AA507" s="295">
        <v>69.95</v>
      </c>
      <c r="AB507" s="295">
        <v>0</v>
      </c>
      <c r="AC507" s="295">
        <v>0</v>
      </c>
      <c r="AD507" s="295">
        <v>0</v>
      </c>
      <c r="AE507" s="295">
        <v>0</v>
      </c>
      <c r="AF507" s="295">
        <v>-46.71</v>
      </c>
      <c r="AG507" s="295">
        <v>47.51</v>
      </c>
      <c r="AH507" s="295">
        <v>125.17</v>
      </c>
      <c r="AI507" s="295">
        <v>0</v>
      </c>
      <c r="AJ507" s="295">
        <v>0</v>
      </c>
      <c r="AK507" s="295">
        <v>0</v>
      </c>
      <c r="AL507" s="295">
        <v>0</v>
      </c>
      <c r="AM507" s="295">
        <v>0</v>
      </c>
      <c r="AN507" s="295">
        <v>0</v>
      </c>
      <c r="AO507" s="295">
        <v>0</v>
      </c>
      <c r="AP507" s="295">
        <v>1047.1099999999999</v>
      </c>
      <c r="AQ507" s="295">
        <v>0</v>
      </c>
      <c r="AR507" s="295">
        <v>1076.1600000000001</v>
      </c>
      <c r="AS507" s="295">
        <v>0</v>
      </c>
      <c r="AT507" s="295">
        <f t="shared" si="7"/>
        <v>1047.1099999999997</v>
      </c>
      <c r="AU507" s="295">
        <v>0</v>
      </c>
      <c r="AV507" s="295">
        <v>0</v>
      </c>
      <c r="AW507" s="296">
        <v>91</v>
      </c>
      <c r="AX507" s="296">
        <v>300</v>
      </c>
      <c r="AY507" s="295">
        <v>433000.71</v>
      </c>
      <c r="AZ507" s="295">
        <v>100749.45</v>
      </c>
      <c r="BA507" s="294">
        <v>85.768446999999995</v>
      </c>
      <c r="BB507" s="294">
        <v>48.472061941631097</v>
      </c>
      <c r="BC507" s="294">
        <v>9.5</v>
      </c>
      <c r="BD507" s="294"/>
      <c r="BE507" s="293" t="s">
        <v>4204</v>
      </c>
      <c r="BF507" s="291"/>
      <c r="BG507" s="293" t="s">
        <v>333</v>
      </c>
      <c r="BH507" s="293" t="s">
        <v>193</v>
      </c>
      <c r="BI507" s="293" t="s">
        <v>342</v>
      </c>
      <c r="BJ507" s="293" t="s">
        <v>103</v>
      </c>
      <c r="BK507" s="292" t="s">
        <v>175</v>
      </c>
      <c r="BL507" s="294">
        <v>445891.48608368001</v>
      </c>
      <c r="BM507" s="292" t="s">
        <v>309</v>
      </c>
      <c r="BN507" s="294"/>
      <c r="BO507" s="297">
        <v>38827</v>
      </c>
      <c r="BP507" s="297">
        <v>47958</v>
      </c>
      <c r="BQ507" s="297" t="s">
        <v>929</v>
      </c>
      <c r="BR507" s="297" t="s">
        <v>4777</v>
      </c>
      <c r="BS507" s="297">
        <v>38827</v>
      </c>
      <c r="BT507" s="297">
        <v>47958</v>
      </c>
      <c r="BU507" s="294">
        <v>0</v>
      </c>
      <c r="BV507" s="294">
        <v>69.95</v>
      </c>
      <c r="BW507" s="294">
        <v>0</v>
      </c>
    </row>
    <row r="508" spans="1:75" s="289" customFormat="1" ht="18.2" customHeight="1" x14ac:dyDescent="0.15">
      <c r="A508" s="298">
        <v>506</v>
      </c>
      <c r="B508" s="299" t="s">
        <v>305</v>
      </c>
      <c r="C508" s="299" t="s">
        <v>306</v>
      </c>
      <c r="D508" s="313">
        <v>45170</v>
      </c>
      <c r="E508" s="300" t="s">
        <v>1608</v>
      </c>
      <c r="F508" s="309">
        <v>16</v>
      </c>
      <c r="G508" s="309">
        <v>15</v>
      </c>
      <c r="H508" s="302">
        <v>42860.58</v>
      </c>
      <c r="I508" s="302">
        <v>7166.84</v>
      </c>
      <c r="J508" s="302">
        <v>0</v>
      </c>
      <c r="K508" s="302">
        <v>50027.42</v>
      </c>
      <c r="L508" s="302">
        <v>508.61</v>
      </c>
      <c r="M508" s="302">
        <v>0</v>
      </c>
      <c r="N508" s="302">
        <v>0</v>
      </c>
      <c r="O508" s="302">
        <v>0</v>
      </c>
      <c r="P508" s="302">
        <v>0</v>
      </c>
      <c r="Q508" s="302">
        <v>0</v>
      </c>
      <c r="R508" s="302">
        <v>50027.42</v>
      </c>
      <c r="S508" s="302">
        <v>5280.53</v>
      </c>
      <c r="T508" s="302">
        <v>339.31</v>
      </c>
      <c r="U508" s="302">
        <v>0</v>
      </c>
      <c r="V508" s="302">
        <v>0</v>
      </c>
      <c r="W508" s="302">
        <v>0</v>
      </c>
      <c r="X508" s="302">
        <v>0</v>
      </c>
      <c r="Y508" s="302">
        <v>0</v>
      </c>
      <c r="Z508" s="302">
        <v>5619.84</v>
      </c>
      <c r="AA508" s="302">
        <v>0</v>
      </c>
      <c r="AB508" s="302">
        <v>0</v>
      </c>
      <c r="AC508" s="302">
        <v>0</v>
      </c>
      <c r="AD508" s="302">
        <v>0</v>
      </c>
      <c r="AE508" s="302">
        <v>0</v>
      </c>
      <c r="AF508" s="302">
        <v>0</v>
      </c>
      <c r="AG508" s="302">
        <v>0</v>
      </c>
      <c r="AH508" s="302">
        <v>0</v>
      </c>
      <c r="AI508" s="302">
        <v>0</v>
      </c>
      <c r="AJ508" s="302">
        <v>0</v>
      </c>
      <c r="AK508" s="302">
        <v>0</v>
      </c>
      <c r="AL508" s="302">
        <v>0</v>
      </c>
      <c r="AM508" s="302">
        <v>0</v>
      </c>
      <c r="AN508" s="302">
        <v>0</v>
      </c>
      <c r="AO508" s="302">
        <v>0</v>
      </c>
      <c r="AP508" s="302">
        <v>0</v>
      </c>
      <c r="AQ508" s="302">
        <v>0</v>
      </c>
      <c r="AR508" s="302">
        <v>0</v>
      </c>
      <c r="AS508" s="302">
        <v>0</v>
      </c>
      <c r="AT508" s="295">
        <f t="shared" si="7"/>
        <v>0</v>
      </c>
      <c r="AU508" s="302">
        <v>7675.45</v>
      </c>
      <c r="AV508" s="302">
        <v>5619.84</v>
      </c>
      <c r="AW508" s="303">
        <v>91</v>
      </c>
      <c r="AX508" s="303">
        <v>300</v>
      </c>
      <c r="AY508" s="302">
        <v>466000.95</v>
      </c>
      <c r="AZ508" s="302">
        <v>97050.25</v>
      </c>
      <c r="BA508" s="301">
        <v>76.682224000000005</v>
      </c>
      <c r="BB508" s="301">
        <v>39.528118954686697</v>
      </c>
      <c r="BC508" s="301">
        <v>9.5</v>
      </c>
      <c r="BD508" s="301"/>
      <c r="BE508" s="300" t="s">
        <v>4204</v>
      </c>
      <c r="BF508" s="298"/>
      <c r="BG508" s="300" t="s">
        <v>315</v>
      </c>
      <c r="BH508" s="300" t="s">
        <v>183</v>
      </c>
      <c r="BI508" s="300" t="s">
        <v>338</v>
      </c>
      <c r="BJ508" s="300" t="s">
        <v>4205</v>
      </c>
      <c r="BK508" s="299" t="s">
        <v>175</v>
      </c>
      <c r="BL508" s="301">
        <v>391769.52865231998</v>
      </c>
      <c r="BM508" s="299" t="s">
        <v>309</v>
      </c>
      <c r="BN508" s="301"/>
      <c r="BO508" s="304">
        <v>38818</v>
      </c>
      <c r="BP508" s="304">
        <v>47949</v>
      </c>
      <c r="BQ508" s="297" t="s">
        <v>4260</v>
      </c>
      <c r="BR508" s="297" t="s">
        <v>4782</v>
      </c>
      <c r="BS508" s="297">
        <v>38818</v>
      </c>
      <c r="BT508" s="297">
        <v>47949</v>
      </c>
      <c r="BU508" s="301">
        <v>3535.95</v>
      </c>
      <c r="BV508" s="301">
        <v>67.400000000000006</v>
      </c>
      <c r="BW508" s="301">
        <v>0</v>
      </c>
    </row>
    <row r="509" spans="1:75" s="289" customFormat="1" ht="18.2" customHeight="1" x14ac:dyDescent="0.15">
      <c r="A509" s="291">
        <v>507</v>
      </c>
      <c r="B509" s="292" t="s">
        <v>305</v>
      </c>
      <c r="C509" s="292" t="s">
        <v>306</v>
      </c>
      <c r="D509" s="312">
        <v>45170</v>
      </c>
      <c r="E509" s="293" t="s">
        <v>1609</v>
      </c>
      <c r="F509" s="308">
        <v>143</v>
      </c>
      <c r="G509" s="308">
        <v>142</v>
      </c>
      <c r="H509" s="295">
        <v>49433.5</v>
      </c>
      <c r="I509" s="295">
        <v>31249.72</v>
      </c>
      <c r="J509" s="295">
        <v>0</v>
      </c>
      <c r="K509" s="295">
        <v>80683.22</v>
      </c>
      <c r="L509" s="295">
        <v>367.25</v>
      </c>
      <c r="M509" s="295">
        <v>0</v>
      </c>
      <c r="N509" s="295">
        <v>0</v>
      </c>
      <c r="O509" s="295">
        <v>0</v>
      </c>
      <c r="P509" s="295">
        <v>0</v>
      </c>
      <c r="Q509" s="295">
        <v>0</v>
      </c>
      <c r="R509" s="295">
        <v>80683.22</v>
      </c>
      <c r="S509" s="295">
        <v>76459.839999999997</v>
      </c>
      <c r="T509" s="295">
        <v>391.35</v>
      </c>
      <c r="U509" s="295">
        <v>0</v>
      </c>
      <c r="V509" s="295">
        <v>0</v>
      </c>
      <c r="W509" s="295">
        <v>0</v>
      </c>
      <c r="X509" s="295">
        <v>0</v>
      </c>
      <c r="Y509" s="295">
        <v>0</v>
      </c>
      <c r="Z509" s="295">
        <v>76851.19</v>
      </c>
      <c r="AA509" s="295">
        <v>0</v>
      </c>
      <c r="AB509" s="295">
        <v>0</v>
      </c>
      <c r="AC509" s="295">
        <v>0</v>
      </c>
      <c r="AD509" s="295">
        <v>0</v>
      </c>
      <c r="AE509" s="295">
        <v>0</v>
      </c>
      <c r="AF509" s="295">
        <v>0</v>
      </c>
      <c r="AG509" s="295">
        <v>0</v>
      </c>
      <c r="AH509" s="295">
        <v>0</v>
      </c>
      <c r="AI509" s="295">
        <v>0</v>
      </c>
      <c r="AJ509" s="295">
        <v>0</v>
      </c>
      <c r="AK509" s="295">
        <v>0</v>
      </c>
      <c r="AL509" s="295">
        <v>0</v>
      </c>
      <c r="AM509" s="295">
        <v>0</v>
      </c>
      <c r="AN509" s="295">
        <v>0</v>
      </c>
      <c r="AO509" s="295">
        <v>0</v>
      </c>
      <c r="AP509" s="295">
        <v>0</v>
      </c>
      <c r="AQ509" s="295">
        <v>0</v>
      </c>
      <c r="AR509" s="295">
        <v>0</v>
      </c>
      <c r="AS509" s="295">
        <v>0</v>
      </c>
      <c r="AT509" s="295">
        <f t="shared" si="7"/>
        <v>0</v>
      </c>
      <c r="AU509" s="295">
        <v>31616.97</v>
      </c>
      <c r="AV509" s="295">
        <v>76851.19</v>
      </c>
      <c r="AW509" s="296">
        <v>91</v>
      </c>
      <c r="AX509" s="296">
        <v>300</v>
      </c>
      <c r="AY509" s="295">
        <v>371999.26</v>
      </c>
      <c r="AZ509" s="295">
        <v>86826.16</v>
      </c>
      <c r="BA509" s="294">
        <v>85.939606999999995</v>
      </c>
      <c r="BB509" s="294">
        <v>79.859390514270601</v>
      </c>
      <c r="BC509" s="294">
        <v>9.5</v>
      </c>
      <c r="BD509" s="294"/>
      <c r="BE509" s="293" t="s">
        <v>4204</v>
      </c>
      <c r="BF509" s="291"/>
      <c r="BG509" s="293" t="s">
        <v>315</v>
      </c>
      <c r="BH509" s="293" t="s">
        <v>183</v>
      </c>
      <c r="BI509" s="293" t="s">
        <v>338</v>
      </c>
      <c r="BJ509" s="293" t="s">
        <v>4205</v>
      </c>
      <c r="BK509" s="292" t="s">
        <v>175</v>
      </c>
      <c r="BL509" s="294">
        <v>631838.04140911996</v>
      </c>
      <c r="BM509" s="292" t="s">
        <v>309</v>
      </c>
      <c r="BN509" s="294"/>
      <c r="BO509" s="297">
        <v>38818</v>
      </c>
      <c r="BP509" s="297">
        <v>47949</v>
      </c>
      <c r="BQ509" s="297" t="s">
        <v>1030</v>
      </c>
      <c r="BR509" s="297" t="s">
        <v>4790</v>
      </c>
      <c r="BS509" s="297">
        <v>38818</v>
      </c>
      <c r="BT509" s="297">
        <v>47949</v>
      </c>
      <c r="BU509" s="294">
        <v>29689.47</v>
      </c>
      <c r="BV509" s="294">
        <v>60.3</v>
      </c>
      <c r="BW509" s="294">
        <v>0</v>
      </c>
    </row>
    <row r="510" spans="1:75" s="289" customFormat="1" ht="18.2" customHeight="1" x14ac:dyDescent="0.15">
      <c r="A510" s="298">
        <v>508</v>
      </c>
      <c r="B510" s="299" t="s">
        <v>305</v>
      </c>
      <c r="C510" s="299" t="s">
        <v>306</v>
      </c>
      <c r="D510" s="313">
        <v>45170</v>
      </c>
      <c r="E510" s="300" t="s">
        <v>1610</v>
      </c>
      <c r="F510" s="309">
        <v>137</v>
      </c>
      <c r="G510" s="309">
        <v>136</v>
      </c>
      <c r="H510" s="302">
        <v>30276.02</v>
      </c>
      <c r="I510" s="302">
        <v>67006.13</v>
      </c>
      <c r="J510" s="302">
        <v>0</v>
      </c>
      <c r="K510" s="302">
        <v>97282.15</v>
      </c>
      <c r="L510" s="302">
        <v>806.39</v>
      </c>
      <c r="M510" s="302">
        <v>0</v>
      </c>
      <c r="N510" s="302">
        <v>0</v>
      </c>
      <c r="O510" s="302">
        <v>0</v>
      </c>
      <c r="P510" s="302">
        <v>0</v>
      </c>
      <c r="Q510" s="302">
        <v>0</v>
      </c>
      <c r="R510" s="302">
        <v>97282.15</v>
      </c>
      <c r="S510" s="302">
        <v>75260.740000000005</v>
      </c>
      <c r="T510" s="302">
        <v>239.69</v>
      </c>
      <c r="U510" s="302">
        <v>0</v>
      </c>
      <c r="V510" s="302">
        <v>0</v>
      </c>
      <c r="W510" s="302">
        <v>0</v>
      </c>
      <c r="X510" s="302">
        <v>0</v>
      </c>
      <c r="Y510" s="302">
        <v>0</v>
      </c>
      <c r="Z510" s="302">
        <v>75500.429999999993</v>
      </c>
      <c r="AA510" s="302">
        <v>0</v>
      </c>
      <c r="AB510" s="302">
        <v>0</v>
      </c>
      <c r="AC510" s="302">
        <v>0</v>
      </c>
      <c r="AD510" s="302">
        <v>0</v>
      </c>
      <c r="AE510" s="302">
        <v>0</v>
      </c>
      <c r="AF510" s="302">
        <v>0</v>
      </c>
      <c r="AG510" s="302">
        <v>0</v>
      </c>
      <c r="AH510" s="302">
        <v>0</v>
      </c>
      <c r="AI510" s="302">
        <v>0</v>
      </c>
      <c r="AJ510" s="302">
        <v>0</v>
      </c>
      <c r="AK510" s="302">
        <v>0</v>
      </c>
      <c r="AL510" s="302">
        <v>0</v>
      </c>
      <c r="AM510" s="302">
        <v>0</v>
      </c>
      <c r="AN510" s="302">
        <v>0</v>
      </c>
      <c r="AO510" s="302">
        <v>0</v>
      </c>
      <c r="AP510" s="302">
        <v>0</v>
      </c>
      <c r="AQ510" s="302">
        <v>0</v>
      </c>
      <c r="AR510" s="302">
        <v>0</v>
      </c>
      <c r="AS510" s="302">
        <v>0</v>
      </c>
      <c r="AT510" s="295">
        <f t="shared" si="7"/>
        <v>0</v>
      </c>
      <c r="AU510" s="302">
        <v>67812.52</v>
      </c>
      <c r="AV510" s="302">
        <v>75500.429999999993</v>
      </c>
      <c r="AW510" s="303">
        <v>32</v>
      </c>
      <c r="AX510" s="303">
        <v>240</v>
      </c>
      <c r="AY510" s="302">
        <v>560002.85</v>
      </c>
      <c r="AZ510" s="302">
        <v>112224.77</v>
      </c>
      <c r="BA510" s="301">
        <v>73.928191999999996</v>
      </c>
      <c r="BB510" s="301">
        <v>64.084724462993293</v>
      </c>
      <c r="BC510" s="301">
        <v>9.5</v>
      </c>
      <c r="BD510" s="301"/>
      <c r="BE510" s="300" t="s">
        <v>4204</v>
      </c>
      <c r="BF510" s="298"/>
      <c r="BG510" s="300" t="s">
        <v>312</v>
      </c>
      <c r="BH510" s="300" t="s">
        <v>201</v>
      </c>
      <c r="BI510" s="300" t="s">
        <v>382</v>
      </c>
      <c r="BJ510" s="300" t="s">
        <v>4205</v>
      </c>
      <c r="BK510" s="299" t="s">
        <v>175</v>
      </c>
      <c r="BL510" s="301">
        <v>761825.8557364</v>
      </c>
      <c r="BM510" s="299" t="s">
        <v>309</v>
      </c>
      <c r="BN510" s="301"/>
      <c r="BO510" s="304">
        <v>38841</v>
      </c>
      <c r="BP510" s="304">
        <v>46146</v>
      </c>
      <c r="BQ510" s="297" t="s">
        <v>4195</v>
      </c>
      <c r="BR510" s="297" t="s">
        <v>4771</v>
      </c>
      <c r="BS510" s="297">
        <v>38841</v>
      </c>
      <c r="BT510" s="297">
        <v>46146</v>
      </c>
      <c r="BU510" s="301">
        <v>36380.410000000003</v>
      </c>
      <c r="BV510" s="301">
        <v>74.290000000000006</v>
      </c>
      <c r="BW510" s="301">
        <v>0</v>
      </c>
    </row>
    <row r="511" spans="1:75" s="289" customFormat="1" ht="18.2" customHeight="1" x14ac:dyDescent="0.15">
      <c r="A511" s="291">
        <v>509</v>
      </c>
      <c r="B511" s="292" t="s">
        <v>305</v>
      </c>
      <c r="C511" s="292" t="s">
        <v>306</v>
      </c>
      <c r="D511" s="312">
        <v>45170</v>
      </c>
      <c r="E511" s="293" t="s">
        <v>1611</v>
      </c>
      <c r="F511" s="308">
        <v>163</v>
      </c>
      <c r="G511" s="308">
        <v>162</v>
      </c>
      <c r="H511" s="295">
        <v>91793.03</v>
      </c>
      <c r="I511" s="295">
        <v>61778.53</v>
      </c>
      <c r="J511" s="295">
        <v>0</v>
      </c>
      <c r="K511" s="295">
        <v>153571.56</v>
      </c>
      <c r="L511" s="295">
        <v>674.47</v>
      </c>
      <c r="M511" s="295">
        <v>0</v>
      </c>
      <c r="N511" s="295">
        <v>0</v>
      </c>
      <c r="O511" s="295">
        <v>0</v>
      </c>
      <c r="P511" s="295">
        <v>0</v>
      </c>
      <c r="Q511" s="295">
        <v>0</v>
      </c>
      <c r="R511" s="295">
        <v>153571.56</v>
      </c>
      <c r="S511" s="295">
        <v>163971.70000000001</v>
      </c>
      <c r="T511" s="295">
        <v>719.05</v>
      </c>
      <c r="U511" s="295">
        <v>0</v>
      </c>
      <c r="V511" s="295">
        <v>0</v>
      </c>
      <c r="W511" s="295">
        <v>0</v>
      </c>
      <c r="X511" s="295">
        <v>0</v>
      </c>
      <c r="Y511" s="295">
        <v>0</v>
      </c>
      <c r="Z511" s="295">
        <v>164690.75</v>
      </c>
      <c r="AA511" s="295">
        <v>0</v>
      </c>
      <c r="AB511" s="295">
        <v>0</v>
      </c>
      <c r="AC511" s="295">
        <v>0</v>
      </c>
      <c r="AD511" s="295">
        <v>0</v>
      </c>
      <c r="AE511" s="295">
        <v>0</v>
      </c>
      <c r="AF511" s="295">
        <v>0</v>
      </c>
      <c r="AG511" s="295">
        <v>0</v>
      </c>
      <c r="AH511" s="295">
        <v>0</v>
      </c>
      <c r="AI511" s="295">
        <v>0</v>
      </c>
      <c r="AJ511" s="295">
        <v>0</v>
      </c>
      <c r="AK511" s="295">
        <v>0</v>
      </c>
      <c r="AL511" s="295">
        <v>0</v>
      </c>
      <c r="AM511" s="295">
        <v>0</v>
      </c>
      <c r="AN511" s="295">
        <v>0</v>
      </c>
      <c r="AO511" s="295">
        <v>0</v>
      </c>
      <c r="AP511" s="295">
        <v>0</v>
      </c>
      <c r="AQ511" s="295">
        <v>0</v>
      </c>
      <c r="AR511" s="295">
        <v>0</v>
      </c>
      <c r="AS511" s="295">
        <v>0</v>
      </c>
      <c r="AT511" s="295">
        <f t="shared" si="7"/>
        <v>0</v>
      </c>
      <c r="AU511" s="295">
        <v>62453</v>
      </c>
      <c r="AV511" s="295">
        <v>164690.75</v>
      </c>
      <c r="AW511" s="296">
        <v>92</v>
      </c>
      <c r="AX511" s="296">
        <v>300</v>
      </c>
      <c r="AY511" s="295">
        <v>659000.05000000005</v>
      </c>
      <c r="AZ511" s="295">
        <v>160774.19</v>
      </c>
      <c r="BA511" s="294">
        <v>89.999994000000001</v>
      </c>
      <c r="BB511" s="294">
        <v>85.968024336310705</v>
      </c>
      <c r="BC511" s="294">
        <v>9.4</v>
      </c>
      <c r="BD511" s="294"/>
      <c r="BE511" s="293" t="s">
        <v>4204</v>
      </c>
      <c r="BF511" s="291"/>
      <c r="BG511" s="293" t="s">
        <v>312</v>
      </c>
      <c r="BH511" s="293" t="s">
        <v>201</v>
      </c>
      <c r="BI511" s="293" t="s">
        <v>382</v>
      </c>
      <c r="BJ511" s="293" t="s">
        <v>4205</v>
      </c>
      <c r="BK511" s="292" t="s">
        <v>175</v>
      </c>
      <c r="BL511" s="294">
        <v>1202633.62922976</v>
      </c>
      <c r="BM511" s="292" t="s">
        <v>309</v>
      </c>
      <c r="BN511" s="294"/>
      <c r="BO511" s="297">
        <v>38841</v>
      </c>
      <c r="BP511" s="297">
        <v>47972</v>
      </c>
      <c r="BQ511" s="297" t="s">
        <v>4123</v>
      </c>
      <c r="BR511" s="297" t="s">
        <v>4760</v>
      </c>
      <c r="BS511" s="297">
        <v>38841</v>
      </c>
      <c r="BT511" s="297">
        <v>47972</v>
      </c>
      <c r="BU511" s="294">
        <v>54241.51</v>
      </c>
      <c r="BV511" s="294">
        <v>61.57</v>
      </c>
      <c r="BW511" s="294">
        <v>0</v>
      </c>
    </row>
    <row r="512" spans="1:75" s="289" customFormat="1" ht="18.2" customHeight="1" x14ac:dyDescent="0.15">
      <c r="A512" s="298">
        <v>510</v>
      </c>
      <c r="B512" s="299" t="s">
        <v>305</v>
      </c>
      <c r="C512" s="299" t="s">
        <v>306</v>
      </c>
      <c r="D512" s="313">
        <v>45170</v>
      </c>
      <c r="E512" s="300" t="s">
        <v>1612</v>
      </c>
      <c r="F512" s="309">
        <v>0</v>
      </c>
      <c r="G512" s="309">
        <v>0</v>
      </c>
      <c r="H512" s="302">
        <v>21208.55</v>
      </c>
      <c r="I512" s="302">
        <v>0</v>
      </c>
      <c r="J512" s="302">
        <v>0</v>
      </c>
      <c r="K512" s="302">
        <v>21208.55</v>
      </c>
      <c r="L512" s="302">
        <v>564.86</v>
      </c>
      <c r="M512" s="302">
        <v>0</v>
      </c>
      <c r="N512" s="302">
        <v>0</v>
      </c>
      <c r="O512" s="302">
        <v>564.86</v>
      </c>
      <c r="P512" s="302">
        <v>0</v>
      </c>
      <c r="Q512" s="302">
        <v>0</v>
      </c>
      <c r="R512" s="302">
        <v>20643.689999999999</v>
      </c>
      <c r="S512" s="302">
        <v>0</v>
      </c>
      <c r="T512" s="302">
        <v>167.9</v>
      </c>
      <c r="U512" s="302">
        <v>0</v>
      </c>
      <c r="V512" s="302">
        <v>0</v>
      </c>
      <c r="W512" s="302">
        <v>167.9</v>
      </c>
      <c r="X512" s="302">
        <v>0</v>
      </c>
      <c r="Y512" s="302">
        <v>0</v>
      </c>
      <c r="Z512" s="302">
        <v>0</v>
      </c>
      <c r="AA512" s="302">
        <v>52.04</v>
      </c>
      <c r="AB512" s="302">
        <v>0</v>
      </c>
      <c r="AC512" s="302">
        <v>0</v>
      </c>
      <c r="AD512" s="302">
        <v>0</v>
      </c>
      <c r="AE512" s="302">
        <v>0</v>
      </c>
      <c r="AF512" s="302">
        <v>-35.68</v>
      </c>
      <c r="AG512" s="302">
        <v>34.14</v>
      </c>
      <c r="AH512" s="302">
        <v>98.1</v>
      </c>
      <c r="AI512" s="302">
        <v>0</v>
      </c>
      <c r="AJ512" s="302">
        <v>0</v>
      </c>
      <c r="AK512" s="302">
        <v>0</v>
      </c>
      <c r="AL512" s="302">
        <v>0</v>
      </c>
      <c r="AM512" s="302">
        <v>0</v>
      </c>
      <c r="AN512" s="302">
        <v>0</v>
      </c>
      <c r="AO512" s="302">
        <v>0</v>
      </c>
      <c r="AP512" s="302">
        <v>0.65</v>
      </c>
      <c r="AQ512" s="302">
        <v>0</v>
      </c>
      <c r="AR512" s="302">
        <v>13.68</v>
      </c>
      <c r="AS512" s="302">
        <v>0</v>
      </c>
      <c r="AT512" s="295">
        <f t="shared" si="7"/>
        <v>868.33</v>
      </c>
      <c r="AU512" s="302">
        <v>0</v>
      </c>
      <c r="AV512" s="302">
        <v>0</v>
      </c>
      <c r="AW512" s="303">
        <v>32</v>
      </c>
      <c r="AX512" s="303">
        <v>240</v>
      </c>
      <c r="AY512" s="302">
        <v>349001.32</v>
      </c>
      <c r="AZ512" s="302">
        <v>78611.56</v>
      </c>
      <c r="BA512" s="301">
        <v>83.094245000000001</v>
      </c>
      <c r="BB512" s="301">
        <v>21.820859865445399</v>
      </c>
      <c r="BC512" s="301">
        <v>9.5</v>
      </c>
      <c r="BD512" s="301"/>
      <c r="BE512" s="300" t="s">
        <v>4204</v>
      </c>
      <c r="BF512" s="298"/>
      <c r="BG512" s="300" t="s">
        <v>312</v>
      </c>
      <c r="BH512" s="300" t="s">
        <v>365</v>
      </c>
      <c r="BI512" s="300" t="s">
        <v>366</v>
      </c>
      <c r="BJ512" s="300" t="s">
        <v>103</v>
      </c>
      <c r="BK512" s="299" t="s">
        <v>175</v>
      </c>
      <c r="BL512" s="301">
        <v>161662.71818423999</v>
      </c>
      <c r="BM512" s="299" t="s">
        <v>309</v>
      </c>
      <c r="BN512" s="301"/>
      <c r="BO512" s="304">
        <v>38841</v>
      </c>
      <c r="BP512" s="304">
        <v>46146</v>
      </c>
      <c r="BQ512" s="297" t="s">
        <v>4757</v>
      </c>
      <c r="BR512" s="297" t="s">
        <v>4764</v>
      </c>
      <c r="BS512" s="297">
        <v>38841</v>
      </c>
      <c r="BT512" s="297">
        <v>46146</v>
      </c>
      <c r="BU512" s="301">
        <v>0</v>
      </c>
      <c r="BV512" s="301">
        <v>52.04</v>
      </c>
      <c r="BW512" s="301">
        <v>0</v>
      </c>
    </row>
    <row r="513" spans="1:75" s="289" customFormat="1" ht="18.2" customHeight="1" x14ac:dyDescent="0.15">
      <c r="A513" s="291">
        <v>511</v>
      </c>
      <c r="B513" s="292" t="s">
        <v>305</v>
      </c>
      <c r="C513" s="292" t="s">
        <v>306</v>
      </c>
      <c r="D513" s="312">
        <v>45170</v>
      </c>
      <c r="E513" s="293" t="s">
        <v>1613</v>
      </c>
      <c r="F513" s="308">
        <v>138</v>
      </c>
      <c r="G513" s="308">
        <v>137</v>
      </c>
      <c r="H513" s="295">
        <v>48837.11</v>
      </c>
      <c r="I513" s="295">
        <v>29800.400000000001</v>
      </c>
      <c r="J513" s="295">
        <v>0</v>
      </c>
      <c r="K513" s="295">
        <v>78637.509999999995</v>
      </c>
      <c r="L513" s="295">
        <v>357.27</v>
      </c>
      <c r="M513" s="295">
        <v>0</v>
      </c>
      <c r="N513" s="295">
        <v>0</v>
      </c>
      <c r="O513" s="295">
        <v>0</v>
      </c>
      <c r="P513" s="295">
        <v>0</v>
      </c>
      <c r="Q513" s="295">
        <v>0</v>
      </c>
      <c r="R513" s="295">
        <v>78637.509999999995</v>
      </c>
      <c r="S513" s="295">
        <v>71483.360000000001</v>
      </c>
      <c r="T513" s="295">
        <v>386.63</v>
      </c>
      <c r="U513" s="295">
        <v>0</v>
      </c>
      <c r="V513" s="295">
        <v>0</v>
      </c>
      <c r="W513" s="295">
        <v>0</v>
      </c>
      <c r="X513" s="295">
        <v>0</v>
      </c>
      <c r="Y513" s="295">
        <v>0</v>
      </c>
      <c r="Z513" s="295">
        <v>71869.990000000005</v>
      </c>
      <c r="AA513" s="295">
        <v>0</v>
      </c>
      <c r="AB513" s="295">
        <v>0</v>
      </c>
      <c r="AC513" s="295">
        <v>0</v>
      </c>
      <c r="AD513" s="295">
        <v>0</v>
      </c>
      <c r="AE513" s="295">
        <v>0</v>
      </c>
      <c r="AF513" s="295">
        <v>0</v>
      </c>
      <c r="AG513" s="295">
        <v>0</v>
      </c>
      <c r="AH513" s="295">
        <v>0</v>
      </c>
      <c r="AI513" s="295">
        <v>0</v>
      </c>
      <c r="AJ513" s="295">
        <v>0</v>
      </c>
      <c r="AK513" s="295">
        <v>0</v>
      </c>
      <c r="AL513" s="295">
        <v>0</v>
      </c>
      <c r="AM513" s="295">
        <v>0</v>
      </c>
      <c r="AN513" s="295">
        <v>0</v>
      </c>
      <c r="AO513" s="295">
        <v>0</v>
      </c>
      <c r="AP513" s="295">
        <v>0</v>
      </c>
      <c r="AQ513" s="295">
        <v>0</v>
      </c>
      <c r="AR513" s="295">
        <v>0</v>
      </c>
      <c r="AS513" s="295">
        <v>0</v>
      </c>
      <c r="AT513" s="295">
        <f t="shared" si="7"/>
        <v>0</v>
      </c>
      <c r="AU513" s="295">
        <v>30157.67</v>
      </c>
      <c r="AV513" s="295">
        <v>71869.990000000005</v>
      </c>
      <c r="AW513" s="296">
        <v>92</v>
      </c>
      <c r="AX513" s="296">
        <v>300</v>
      </c>
      <c r="AY513" s="295">
        <v>349001.32</v>
      </c>
      <c r="AZ513" s="295">
        <v>85144.45</v>
      </c>
      <c r="BA513" s="294">
        <v>89.999662000000001</v>
      </c>
      <c r="BB513" s="294">
        <v>83.121675229819701</v>
      </c>
      <c r="BC513" s="294">
        <v>9.5</v>
      </c>
      <c r="BD513" s="294"/>
      <c r="BE513" s="293" t="s">
        <v>4204</v>
      </c>
      <c r="BF513" s="291"/>
      <c r="BG513" s="293" t="s">
        <v>312</v>
      </c>
      <c r="BH513" s="293" t="s">
        <v>365</v>
      </c>
      <c r="BI513" s="293" t="s">
        <v>366</v>
      </c>
      <c r="BJ513" s="293" t="s">
        <v>4205</v>
      </c>
      <c r="BK513" s="292" t="s">
        <v>175</v>
      </c>
      <c r="BL513" s="294">
        <v>615817.89001096005</v>
      </c>
      <c r="BM513" s="292" t="s">
        <v>309</v>
      </c>
      <c r="BN513" s="294"/>
      <c r="BO513" s="297">
        <v>38841</v>
      </c>
      <c r="BP513" s="297">
        <v>47972</v>
      </c>
      <c r="BQ513" s="297" t="s">
        <v>947</v>
      </c>
      <c r="BR513" s="297" t="s">
        <v>4774</v>
      </c>
      <c r="BS513" s="297">
        <v>38841</v>
      </c>
      <c r="BT513" s="297">
        <v>47972</v>
      </c>
      <c r="BU513" s="294">
        <v>27997.26</v>
      </c>
      <c r="BV513" s="294">
        <v>59.13</v>
      </c>
      <c r="BW513" s="294">
        <v>0</v>
      </c>
    </row>
    <row r="514" spans="1:75" s="289" customFormat="1" ht="18.2" customHeight="1" x14ac:dyDescent="0.15">
      <c r="A514" s="298">
        <v>512</v>
      </c>
      <c r="B514" s="299" t="s">
        <v>305</v>
      </c>
      <c r="C514" s="299" t="s">
        <v>306</v>
      </c>
      <c r="D514" s="313">
        <v>45170</v>
      </c>
      <c r="E514" s="300" t="s">
        <v>1614</v>
      </c>
      <c r="F514" s="309">
        <v>160</v>
      </c>
      <c r="G514" s="309">
        <v>159</v>
      </c>
      <c r="H514" s="302">
        <v>23324.880000000001</v>
      </c>
      <c r="I514" s="302">
        <v>56087</v>
      </c>
      <c r="J514" s="302">
        <v>0</v>
      </c>
      <c r="K514" s="302">
        <v>79411.88</v>
      </c>
      <c r="L514" s="302">
        <v>621.37</v>
      </c>
      <c r="M514" s="302">
        <v>0</v>
      </c>
      <c r="N514" s="302">
        <v>0</v>
      </c>
      <c r="O514" s="302">
        <v>0</v>
      </c>
      <c r="P514" s="302">
        <v>0</v>
      </c>
      <c r="Q514" s="302">
        <v>0</v>
      </c>
      <c r="R514" s="302">
        <v>79411.88</v>
      </c>
      <c r="S514" s="302">
        <v>72013.490000000005</v>
      </c>
      <c r="T514" s="302">
        <v>184.66</v>
      </c>
      <c r="U514" s="302">
        <v>0</v>
      </c>
      <c r="V514" s="302">
        <v>0</v>
      </c>
      <c r="W514" s="302">
        <v>0</v>
      </c>
      <c r="X514" s="302">
        <v>0</v>
      </c>
      <c r="Y514" s="302">
        <v>0</v>
      </c>
      <c r="Z514" s="302">
        <v>72198.149999999994</v>
      </c>
      <c r="AA514" s="302">
        <v>0</v>
      </c>
      <c r="AB514" s="302">
        <v>0</v>
      </c>
      <c r="AC514" s="302">
        <v>0</v>
      </c>
      <c r="AD514" s="302">
        <v>0</v>
      </c>
      <c r="AE514" s="302">
        <v>0</v>
      </c>
      <c r="AF514" s="302">
        <v>0</v>
      </c>
      <c r="AG514" s="302">
        <v>0</v>
      </c>
      <c r="AH514" s="302">
        <v>0</v>
      </c>
      <c r="AI514" s="302">
        <v>0</v>
      </c>
      <c r="AJ514" s="302">
        <v>0</v>
      </c>
      <c r="AK514" s="302">
        <v>0</v>
      </c>
      <c r="AL514" s="302">
        <v>0</v>
      </c>
      <c r="AM514" s="302">
        <v>0</v>
      </c>
      <c r="AN514" s="302">
        <v>0</v>
      </c>
      <c r="AO514" s="302">
        <v>0</v>
      </c>
      <c r="AP514" s="302">
        <v>0</v>
      </c>
      <c r="AQ514" s="302">
        <v>0</v>
      </c>
      <c r="AR514" s="302">
        <v>0</v>
      </c>
      <c r="AS514" s="302">
        <v>0</v>
      </c>
      <c r="AT514" s="295">
        <f t="shared" si="7"/>
        <v>0</v>
      </c>
      <c r="AU514" s="302">
        <v>56708.37</v>
      </c>
      <c r="AV514" s="302">
        <v>72198.149999999994</v>
      </c>
      <c r="AW514" s="303">
        <v>32</v>
      </c>
      <c r="AX514" s="303">
        <v>240</v>
      </c>
      <c r="AY514" s="302">
        <v>466399.96</v>
      </c>
      <c r="AZ514" s="302">
        <v>86471.24</v>
      </c>
      <c r="BA514" s="301">
        <v>68.396235000000004</v>
      </c>
      <c r="BB514" s="301">
        <v>62.8124866287543</v>
      </c>
      <c r="BC514" s="301">
        <v>9.5</v>
      </c>
      <c r="BD514" s="301"/>
      <c r="BE514" s="300" t="s">
        <v>4204</v>
      </c>
      <c r="BF514" s="298"/>
      <c r="BG514" s="300" t="s">
        <v>312</v>
      </c>
      <c r="BH514" s="300" t="s">
        <v>189</v>
      </c>
      <c r="BI514" s="300" t="s">
        <v>323</v>
      </c>
      <c r="BJ514" s="300" t="s">
        <v>4205</v>
      </c>
      <c r="BK514" s="299" t="s">
        <v>175</v>
      </c>
      <c r="BL514" s="301">
        <v>621882.05582047999</v>
      </c>
      <c r="BM514" s="299" t="s">
        <v>309</v>
      </c>
      <c r="BN514" s="301"/>
      <c r="BO514" s="304">
        <v>38842</v>
      </c>
      <c r="BP514" s="304">
        <v>46147</v>
      </c>
      <c r="BQ514" s="297" t="s">
        <v>946</v>
      </c>
      <c r="BR514" s="297" t="s">
        <v>4775</v>
      </c>
      <c r="BS514" s="297">
        <v>38842</v>
      </c>
      <c r="BT514" s="297">
        <v>46147</v>
      </c>
      <c r="BU514" s="301">
        <v>32754.71</v>
      </c>
      <c r="BV514" s="301">
        <v>57.24</v>
      </c>
      <c r="BW514" s="301">
        <v>0</v>
      </c>
    </row>
    <row r="515" spans="1:75" s="289" customFormat="1" ht="18.2" customHeight="1" x14ac:dyDescent="0.15">
      <c r="A515" s="291">
        <v>513</v>
      </c>
      <c r="B515" s="292" t="s">
        <v>305</v>
      </c>
      <c r="C515" s="292" t="s">
        <v>306</v>
      </c>
      <c r="D515" s="312">
        <v>45170</v>
      </c>
      <c r="E515" s="293" t="s">
        <v>1615</v>
      </c>
      <c r="F515" s="308">
        <v>139</v>
      </c>
      <c r="G515" s="308">
        <v>138</v>
      </c>
      <c r="H515" s="295">
        <v>61700.37</v>
      </c>
      <c r="I515" s="295">
        <v>37819.440000000002</v>
      </c>
      <c r="J515" s="295">
        <v>0</v>
      </c>
      <c r="K515" s="295">
        <v>99519.81</v>
      </c>
      <c r="L515" s="295">
        <v>451.47</v>
      </c>
      <c r="M515" s="295">
        <v>0</v>
      </c>
      <c r="N515" s="295">
        <v>0</v>
      </c>
      <c r="O515" s="295">
        <v>0</v>
      </c>
      <c r="P515" s="295">
        <v>0</v>
      </c>
      <c r="Q515" s="295">
        <v>0</v>
      </c>
      <c r="R515" s="295">
        <v>99519.81</v>
      </c>
      <c r="S515" s="295">
        <v>91890.9</v>
      </c>
      <c r="T515" s="295">
        <v>488.46</v>
      </c>
      <c r="U515" s="295">
        <v>0</v>
      </c>
      <c r="V515" s="295">
        <v>0</v>
      </c>
      <c r="W515" s="295">
        <v>0</v>
      </c>
      <c r="X515" s="295">
        <v>0</v>
      </c>
      <c r="Y515" s="295">
        <v>0</v>
      </c>
      <c r="Z515" s="295">
        <v>92379.36</v>
      </c>
      <c r="AA515" s="295">
        <v>0</v>
      </c>
      <c r="AB515" s="295">
        <v>0</v>
      </c>
      <c r="AC515" s="295">
        <v>0</v>
      </c>
      <c r="AD515" s="295">
        <v>0</v>
      </c>
      <c r="AE515" s="295">
        <v>0</v>
      </c>
      <c r="AF515" s="295">
        <v>0</v>
      </c>
      <c r="AG515" s="295">
        <v>0</v>
      </c>
      <c r="AH515" s="295">
        <v>0</v>
      </c>
      <c r="AI515" s="295">
        <v>0</v>
      </c>
      <c r="AJ515" s="295">
        <v>0</v>
      </c>
      <c r="AK515" s="295">
        <v>0</v>
      </c>
      <c r="AL515" s="295">
        <v>0</v>
      </c>
      <c r="AM515" s="295">
        <v>0</v>
      </c>
      <c r="AN515" s="295">
        <v>0</v>
      </c>
      <c r="AO515" s="295">
        <v>0</v>
      </c>
      <c r="AP515" s="295">
        <v>0</v>
      </c>
      <c r="AQ515" s="295">
        <v>0</v>
      </c>
      <c r="AR515" s="295">
        <v>0</v>
      </c>
      <c r="AS515" s="295">
        <v>0</v>
      </c>
      <c r="AT515" s="295">
        <f t="shared" ref="AT515:AT578" si="8">AQ515-AR515-AS515+AP515+AO515+AN515+AL515+AI515+AH515+AG515+AF515+AA515+W515+V515+Q515+P515+O515+N515-J515</f>
        <v>0</v>
      </c>
      <c r="AU515" s="295">
        <v>38270.910000000003</v>
      </c>
      <c r="AV515" s="295">
        <v>92379.36</v>
      </c>
      <c r="AW515" s="296">
        <v>92</v>
      </c>
      <c r="AX515" s="296">
        <v>300</v>
      </c>
      <c r="AY515" s="295">
        <v>441000.71</v>
      </c>
      <c r="AZ515" s="295">
        <v>107580.25</v>
      </c>
      <c r="BA515" s="294">
        <v>89.999858000000003</v>
      </c>
      <c r="BB515" s="294">
        <v>83.256627198644594</v>
      </c>
      <c r="BC515" s="294">
        <v>9.5</v>
      </c>
      <c r="BD515" s="294"/>
      <c r="BE515" s="293" t="s">
        <v>4204</v>
      </c>
      <c r="BF515" s="291"/>
      <c r="BG515" s="293" t="s">
        <v>333</v>
      </c>
      <c r="BH515" s="293" t="s">
        <v>185</v>
      </c>
      <c r="BI515" s="293" t="s">
        <v>474</v>
      </c>
      <c r="BJ515" s="293" t="s">
        <v>4205</v>
      </c>
      <c r="BK515" s="292" t="s">
        <v>175</v>
      </c>
      <c r="BL515" s="294">
        <v>779349.18601176003</v>
      </c>
      <c r="BM515" s="292" t="s">
        <v>309</v>
      </c>
      <c r="BN515" s="294"/>
      <c r="BO515" s="297">
        <v>38846</v>
      </c>
      <c r="BP515" s="297">
        <v>47977</v>
      </c>
      <c r="BQ515" s="297" t="s">
        <v>931</v>
      </c>
      <c r="BR515" s="297" t="s">
        <v>4779</v>
      </c>
      <c r="BS515" s="297">
        <v>38846</v>
      </c>
      <c r="BT515" s="297">
        <v>47977</v>
      </c>
      <c r="BU515" s="294">
        <v>35770.17</v>
      </c>
      <c r="BV515" s="294">
        <v>74.7</v>
      </c>
      <c r="BW515" s="294">
        <v>0</v>
      </c>
    </row>
    <row r="516" spans="1:75" s="289" customFormat="1" ht="18.2" customHeight="1" x14ac:dyDescent="0.15">
      <c r="A516" s="298">
        <v>514</v>
      </c>
      <c r="B516" s="299" t="s">
        <v>305</v>
      </c>
      <c r="C516" s="299" t="s">
        <v>306</v>
      </c>
      <c r="D516" s="313">
        <v>45170</v>
      </c>
      <c r="E516" s="300" t="s">
        <v>1616</v>
      </c>
      <c r="F516" s="309">
        <v>180</v>
      </c>
      <c r="G516" s="309">
        <v>179</v>
      </c>
      <c r="H516" s="302">
        <v>13569.12</v>
      </c>
      <c r="I516" s="302">
        <v>34270.720000000001</v>
      </c>
      <c r="J516" s="302">
        <v>0</v>
      </c>
      <c r="K516" s="302">
        <v>47839.839999999997</v>
      </c>
      <c r="L516" s="302">
        <v>360.84</v>
      </c>
      <c r="M516" s="302">
        <v>0</v>
      </c>
      <c r="N516" s="302">
        <v>0</v>
      </c>
      <c r="O516" s="302">
        <v>0</v>
      </c>
      <c r="P516" s="302">
        <v>0</v>
      </c>
      <c r="Q516" s="302">
        <v>0</v>
      </c>
      <c r="R516" s="302">
        <v>47839.839999999997</v>
      </c>
      <c r="S516" s="302">
        <v>49713.7</v>
      </c>
      <c r="T516" s="302">
        <v>108.55</v>
      </c>
      <c r="U516" s="302">
        <v>0</v>
      </c>
      <c r="V516" s="302">
        <v>0</v>
      </c>
      <c r="W516" s="302">
        <v>0</v>
      </c>
      <c r="X516" s="302">
        <v>0</v>
      </c>
      <c r="Y516" s="302">
        <v>0</v>
      </c>
      <c r="Z516" s="302">
        <v>49822.25</v>
      </c>
      <c r="AA516" s="302">
        <v>0</v>
      </c>
      <c r="AB516" s="302">
        <v>0</v>
      </c>
      <c r="AC516" s="302">
        <v>0</v>
      </c>
      <c r="AD516" s="302">
        <v>0</v>
      </c>
      <c r="AE516" s="302">
        <v>0</v>
      </c>
      <c r="AF516" s="302">
        <v>0</v>
      </c>
      <c r="AG516" s="302">
        <v>0</v>
      </c>
      <c r="AH516" s="302">
        <v>0</v>
      </c>
      <c r="AI516" s="302">
        <v>0</v>
      </c>
      <c r="AJ516" s="302">
        <v>0</v>
      </c>
      <c r="AK516" s="302">
        <v>0</v>
      </c>
      <c r="AL516" s="302">
        <v>0</v>
      </c>
      <c r="AM516" s="302">
        <v>0</v>
      </c>
      <c r="AN516" s="302">
        <v>0</v>
      </c>
      <c r="AO516" s="302">
        <v>0</v>
      </c>
      <c r="AP516" s="302">
        <v>0</v>
      </c>
      <c r="AQ516" s="302">
        <v>0</v>
      </c>
      <c r="AR516" s="302">
        <v>0</v>
      </c>
      <c r="AS516" s="302">
        <v>0</v>
      </c>
      <c r="AT516" s="295">
        <f t="shared" si="8"/>
        <v>0</v>
      </c>
      <c r="AU516" s="302">
        <v>34631.56</v>
      </c>
      <c r="AV516" s="302">
        <v>49822.25</v>
      </c>
      <c r="AW516" s="303">
        <v>32</v>
      </c>
      <c r="AX516" s="303">
        <v>240</v>
      </c>
      <c r="AY516" s="302">
        <v>204999.36</v>
      </c>
      <c r="AZ516" s="302">
        <v>50006.32</v>
      </c>
      <c r="BA516" s="301">
        <v>90.000287999999998</v>
      </c>
      <c r="BB516" s="301">
        <v>86.101104377884994</v>
      </c>
      <c r="BC516" s="301">
        <v>9.6</v>
      </c>
      <c r="BD516" s="301"/>
      <c r="BE516" s="300" t="s">
        <v>4204</v>
      </c>
      <c r="BF516" s="298"/>
      <c r="BG516" s="300" t="s">
        <v>344</v>
      </c>
      <c r="BH516" s="300" t="s">
        <v>213</v>
      </c>
      <c r="BI516" s="300" t="s">
        <v>345</v>
      </c>
      <c r="BJ516" s="300" t="s">
        <v>4205</v>
      </c>
      <c r="BK516" s="299" t="s">
        <v>175</v>
      </c>
      <c r="BL516" s="301">
        <v>374638.37966464</v>
      </c>
      <c r="BM516" s="299" t="s">
        <v>309</v>
      </c>
      <c r="BN516" s="301"/>
      <c r="BO516" s="304">
        <v>38848</v>
      </c>
      <c r="BP516" s="304">
        <v>46153</v>
      </c>
      <c r="BQ516" s="297" t="s">
        <v>936</v>
      </c>
      <c r="BR516" s="297" t="s">
        <v>4769</v>
      </c>
      <c r="BS516" s="297">
        <v>38848</v>
      </c>
      <c r="BT516" s="297">
        <v>46153</v>
      </c>
      <c r="BU516" s="301">
        <v>22584.86</v>
      </c>
      <c r="BV516" s="301">
        <v>43.28</v>
      </c>
      <c r="BW516" s="301">
        <v>0</v>
      </c>
    </row>
    <row r="517" spans="1:75" s="289" customFormat="1" ht="18.2" customHeight="1" x14ac:dyDescent="0.15">
      <c r="A517" s="291">
        <v>515</v>
      </c>
      <c r="B517" s="292" t="s">
        <v>305</v>
      </c>
      <c r="C517" s="292" t="s">
        <v>306</v>
      </c>
      <c r="D517" s="312">
        <v>45170</v>
      </c>
      <c r="E517" s="293" t="s">
        <v>1617</v>
      </c>
      <c r="F517" s="308">
        <v>2</v>
      </c>
      <c r="G517" s="308">
        <v>2</v>
      </c>
      <c r="H517" s="295">
        <v>28809.47</v>
      </c>
      <c r="I517" s="295">
        <v>366.41</v>
      </c>
      <c r="J517" s="295">
        <v>0</v>
      </c>
      <c r="K517" s="295">
        <v>29175.88</v>
      </c>
      <c r="L517" s="295">
        <v>209.89</v>
      </c>
      <c r="M517" s="295">
        <v>0</v>
      </c>
      <c r="N517" s="295">
        <v>170.25</v>
      </c>
      <c r="O517" s="295">
        <v>0</v>
      </c>
      <c r="P517" s="295">
        <v>0</v>
      </c>
      <c r="Q517" s="295">
        <v>0</v>
      </c>
      <c r="R517" s="295">
        <v>29005.63</v>
      </c>
      <c r="S517" s="295">
        <v>232.14</v>
      </c>
      <c r="T517" s="295">
        <v>230.48</v>
      </c>
      <c r="U517" s="295">
        <v>0</v>
      </c>
      <c r="V517" s="295">
        <v>232.14</v>
      </c>
      <c r="W517" s="295">
        <v>0</v>
      </c>
      <c r="X517" s="295">
        <v>0</v>
      </c>
      <c r="Y517" s="295">
        <v>0</v>
      </c>
      <c r="Z517" s="295">
        <v>230.48</v>
      </c>
      <c r="AA517" s="295">
        <v>0</v>
      </c>
      <c r="AB517" s="295">
        <v>0</v>
      </c>
      <c r="AC517" s="295">
        <v>0</v>
      </c>
      <c r="AD517" s="295">
        <v>0</v>
      </c>
      <c r="AE517" s="295">
        <v>0</v>
      </c>
      <c r="AF517" s="295">
        <v>-22.04</v>
      </c>
      <c r="AG517" s="295">
        <v>0</v>
      </c>
      <c r="AH517" s="295">
        <v>0</v>
      </c>
      <c r="AI517" s="295">
        <v>45.33</v>
      </c>
      <c r="AJ517" s="295">
        <v>0</v>
      </c>
      <c r="AK517" s="295">
        <v>0</v>
      </c>
      <c r="AL517" s="295">
        <v>43.79</v>
      </c>
      <c r="AM517" s="295">
        <v>0</v>
      </c>
      <c r="AN517" s="295">
        <v>24.29</v>
      </c>
      <c r="AO517" s="295">
        <v>61.72</v>
      </c>
      <c r="AP517" s="295">
        <v>0</v>
      </c>
      <c r="AQ517" s="295">
        <v>0</v>
      </c>
      <c r="AR517" s="295">
        <v>0</v>
      </c>
      <c r="AS517" s="295">
        <v>0</v>
      </c>
      <c r="AT517" s="295">
        <f t="shared" si="8"/>
        <v>555.48</v>
      </c>
      <c r="AU517" s="295">
        <v>406.05</v>
      </c>
      <c r="AV517" s="295">
        <v>230.48</v>
      </c>
      <c r="AW517" s="296">
        <v>92</v>
      </c>
      <c r="AX517" s="296">
        <v>300</v>
      </c>
      <c r="AY517" s="295">
        <v>205000.06</v>
      </c>
      <c r="AZ517" s="295">
        <v>50004.53</v>
      </c>
      <c r="BA517" s="294">
        <v>89.999982000000003</v>
      </c>
      <c r="BB517" s="294">
        <v>52.205393749299503</v>
      </c>
      <c r="BC517" s="294">
        <v>9.6</v>
      </c>
      <c r="BD517" s="294"/>
      <c r="BE517" s="293" t="s">
        <v>4204</v>
      </c>
      <c r="BF517" s="291"/>
      <c r="BG517" s="293" t="s">
        <v>344</v>
      </c>
      <c r="BH517" s="293" t="s">
        <v>213</v>
      </c>
      <c r="BI517" s="293" t="s">
        <v>345</v>
      </c>
      <c r="BJ517" s="293" t="s">
        <v>177</v>
      </c>
      <c r="BK517" s="292" t="s">
        <v>175</v>
      </c>
      <c r="BL517" s="294">
        <v>227145.87307048001</v>
      </c>
      <c r="BM517" s="292" t="s">
        <v>309</v>
      </c>
      <c r="BN517" s="294"/>
      <c r="BO517" s="297">
        <v>38849</v>
      </c>
      <c r="BP517" s="297">
        <v>47980</v>
      </c>
      <c r="BQ517" s="297" t="s">
        <v>1063</v>
      </c>
      <c r="BR517" s="297" t="s">
        <v>4761</v>
      </c>
      <c r="BS517" s="297">
        <v>38849</v>
      </c>
      <c r="BT517" s="297">
        <v>47980</v>
      </c>
      <c r="BU517" s="294">
        <v>131.34</v>
      </c>
      <c r="BV517" s="294">
        <v>45.33</v>
      </c>
      <c r="BW517" s="294">
        <v>0</v>
      </c>
    </row>
    <row r="518" spans="1:75" s="289" customFormat="1" ht="18.2" customHeight="1" x14ac:dyDescent="0.15">
      <c r="A518" s="298">
        <v>516</v>
      </c>
      <c r="B518" s="299" t="s">
        <v>305</v>
      </c>
      <c r="C518" s="299" t="s">
        <v>306</v>
      </c>
      <c r="D518" s="313">
        <v>45170</v>
      </c>
      <c r="E518" s="300" t="s">
        <v>1618</v>
      </c>
      <c r="F518" s="309">
        <v>145</v>
      </c>
      <c r="G518" s="309">
        <v>144</v>
      </c>
      <c r="H518" s="302">
        <v>41946.64</v>
      </c>
      <c r="I518" s="302">
        <v>96285.62</v>
      </c>
      <c r="J518" s="302">
        <v>0</v>
      </c>
      <c r="K518" s="302">
        <v>138232.26</v>
      </c>
      <c r="L518" s="302">
        <v>1118.92</v>
      </c>
      <c r="M518" s="302">
        <v>0</v>
      </c>
      <c r="N518" s="302">
        <v>0</v>
      </c>
      <c r="O518" s="302">
        <v>0</v>
      </c>
      <c r="P518" s="302">
        <v>0</v>
      </c>
      <c r="Q518" s="302">
        <v>0</v>
      </c>
      <c r="R518" s="302">
        <v>138232.26</v>
      </c>
      <c r="S518" s="302">
        <v>110953.99</v>
      </c>
      <c r="T518" s="302">
        <v>328.58</v>
      </c>
      <c r="U518" s="302">
        <v>0</v>
      </c>
      <c r="V518" s="302">
        <v>0</v>
      </c>
      <c r="W518" s="302">
        <v>0</v>
      </c>
      <c r="X518" s="302">
        <v>0</v>
      </c>
      <c r="Y518" s="302">
        <v>0</v>
      </c>
      <c r="Z518" s="302">
        <v>111282.57</v>
      </c>
      <c r="AA518" s="302">
        <v>0</v>
      </c>
      <c r="AB518" s="302">
        <v>0</v>
      </c>
      <c r="AC518" s="302">
        <v>0</v>
      </c>
      <c r="AD518" s="302">
        <v>0</v>
      </c>
      <c r="AE518" s="302">
        <v>0</v>
      </c>
      <c r="AF518" s="302">
        <v>0</v>
      </c>
      <c r="AG518" s="302">
        <v>0</v>
      </c>
      <c r="AH518" s="302">
        <v>0</v>
      </c>
      <c r="AI518" s="302">
        <v>0</v>
      </c>
      <c r="AJ518" s="302">
        <v>0</v>
      </c>
      <c r="AK518" s="302">
        <v>0</v>
      </c>
      <c r="AL518" s="302">
        <v>0</v>
      </c>
      <c r="AM518" s="302">
        <v>0</v>
      </c>
      <c r="AN518" s="302">
        <v>0</v>
      </c>
      <c r="AO518" s="302">
        <v>0</v>
      </c>
      <c r="AP518" s="302">
        <v>0</v>
      </c>
      <c r="AQ518" s="302">
        <v>0</v>
      </c>
      <c r="AR518" s="302">
        <v>0</v>
      </c>
      <c r="AS518" s="302">
        <v>0</v>
      </c>
      <c r="AT518" s="295">
        <f t="shared" si="8"/>
        <v>0</v>
      </c>
      <c r="AU518" s="302">
        <v>97404.54</v>
      </c>
      <c r="AV518" s="302">
        <v>111282.57</v>
      </c>
      <c r="AW518" s="303">
        <v>32</v>
      </c>
      <c r="AX518" s="303">
        <v>240</v>
      </c>
      <c r="AY518" s="302">
        <v>699999.01</v>
      </c>
      <c r="AZ518" s="302">
        <v>156382.72</v>
      </c>
      <c r="BA518" s="301">
        <v>82.428689000000006</v>
      </c>
      <c r="BB518" s="301">
        <v>72.861656129955705</v>
      </c>
      <c r="BC518" s="301">
        <v>9.4</v>
      </c>
      <c r="BD518" s="301"/>
      <c r="BE518" s="300" t="s">
        <v>4204</v>
      </c>
      <c r="BF518" s="298"/>
      <c r="BG518" s="300" t="s">
        <v>312</v>
      </c>
      <c r="BH518" s="300" t="s">
        <v>479</v>
      </c>
      <c r="BI518" s="300" t="s">
        <v>535</v>
      </c>
      <c r="BJ518" s="300" t="s">
        <v>4205</v>
      </c>
      <c r="BK518" s="299" t="s">
        <v>175</v>
      </c>
      <c r="BL518" s="301">
        <v>1082510.0983569601</v>
      </c>
      <c r="BM518" s="299" t="s">
        <v>309</v>
      </c>
      <c r="BN518" s="301"/>
      <c r="BO518" s="304">
        <v>38849</v>
      </c>
      <c r="BP518" s="304">
        <v>46154</v>
      </c>
      <c r="BQ518" s="297" t="s">
        <v>4123</v>
      </c>
      <c r="BR518" s="297" t="s">
        <v>4760</v>
      </c>
      <c r="BS518" s="297">
        <v>38849</v>
      </c>
      <c r="BT518" s="297">
        <v>46154</v>
      </c>
      <c r="BU518" s="301">
        <v>45822.09</v>
      </c>
      <c r="BV518" s="301">
        <v>57.36</v>
      </c>
      <c r="BW518" s="301">
        <v>0</v>
      </c>
    </row>
    <row r="519" spans="1:75" s="289" customFormat="1" ht="18.2" customHeight="1" x14ac:dyDescent="0.15">
      <c r="A519" s="291">
        <v>517</v>
      </c>
      <c r="B519" s="292" t="s">
        <v>305</v>
      </c>
      <c r="C519" s="292" t="s">
        <v>306</v>
      </c>
      <c r="D519" s="312">
        <v>45170</v>
      </c>
      <c r="E519" s="293" t="s">
        <v>1619</v>
      </c>
      <c r="F519" s="308">
        <v>0</v>
      </c>
      <c r="G519" s="308">
        <v>0</v>
      </c>
      <c r="H519" s="295">
        <v>53791.97</v>
      </c>
      <c r="I519" s="295">
        <v>0</v>
      </c>
      <c r="J519" s="295">
        <v>0</v>
      </c>
      <c r="K519" s="295">
        <v>53791.97</v>
      </c>
      <c r="L519" s="295">
        <v>393.55</v>
      </c>
      <c r="M519" s="295">
        <v>0</v>
      </c>
      <c r="N519" s="295">
        <v>0</v>
      </c>
      <c r="O519" s="295">
        <v>393.55</v>
      </c>
      <c r="P519" s="295">
        <v>0</v>
      </c>
      <c r="Q519" s="295">
        <v>0</v>
      </c>
      <c r="R519" s="295">
        <v>53398.42</v>
      </c>
      <c r="S519" s="295">
        <v>0</v>
      </c>
      <c r="T519" s="295">
        <v>425.85</v>
      </c>
      <c r="U519" s="295">
        <v>0</v>
      </c>
      <c r="V519" s="295">
        <v>0</v>
      </c>
      <c r="W519" s="295">
        <v>425.85</v>
      </c>
      <c r="X519" s="295">
        <v>0</v>
      </c>
      <c r="Y519" s="295">
        <v>0</v>
      </c>
      <c r="Z519" s="295">
        <v>0</v>
      </c>
      <c r="AA519" s="295">
        <v>65.13</v>
      </c>
      <c r="AB519" s="295">
        <v>0</v>
      </c>
      <c r="AC519" s="295">
        <v>0</v>
      </c>
      <c r="AD519" s="295">
        <v>0</v>
      </c>
      <c r="AE519" s="295">
        <v>0</v>
      </c>
      <c r="AF519" s="295">
        <v>-42.49</v>
      </c>
      <c r="AG519" s="295">
        <v>44.23</v>
      </c>
      <c r="AH519" s="295">
        <v>116.43</v>
      </c>
      <c r="AI519" s="295">
        <v>0</v>
      </c>
      <c r="AJ519" s="295">
        <v>0</v>
      </c>
      <c r="AK519" s="295">
        <v>0</v>
      </c>
      <c r="AL519" s="295">
        <v>0</v>
      </c>
      <c r="AM519" s="295">
        <v>0</v>
      </c>
      <c r="AN519" s="295">
        <v>0</v>
      </c>
      <c r="AO519" s="295">
        <v>0</v>
      </c>
      <c r="AP519" s="295">
        <v>83.7</v>
      </c>
      <c r="AQ519" s="295">
        <v>0</v>
      </c>
      <c r="AR519" s="295">
        <v>64.84</v>
      </c>
      <c r="AS519" s="295">
        <v>0</v>
      </c>
      <c r="AT519" s="295">
        <f t="shared" si="8"/>
        <v>1021.56</v>
      </c>
      <c r="AU519" s="295">
        <v>0</v>
      </c>
      <c r="AV519" s="295">
        <v>0</v>
      </c>
      <c r="AW519" s="296">
        <v>92</v>
      </c>
      <c r="AX519" s="296">
        <v>300</v>
      </c>
      <c r="AY519" s="295">
        <v>401800.18</v>
      </c>
      <c r="AZ519" s="295">
        <v>93785.62</v>
      </c>
      <c r="BA519" s="294">
        <v>86.124897000000004</v>
      </c>
      <c r="BB519" s="294">
        <v>49.036658524651699</v>
      </c>
      <c r="BC519" s="294">
        <v>9.5</v>
      </c>
      <c r="BD519" s="294"/>
      <c r="BE519" s="293" t="s">
        <v>4204</v>
      </c>
      <c r="BF519" s="291"/>
      <c r="BG519" s="293" t="s">
        <v>307</v>
      </c>
      <c r="BH519" s="293" t="s">
        <v>229</v>
      </c>
      <c r="BI519" s="293" t="s">
        <v>499</v>
      </c>
      <c r="BJ519" s="293" t="s">
        <v>103</v>
      </c>
      <c r="BK519" s="292" t="s">
        <v>175</v>
      </c>
      <c r="BL519" s="294">
        <v>418168.15326832002</v>
      </c>
      <c r="BM519" s="292" t="s">
        <v>309</v>
      </c>
      <c r="BN519" s="294"/>
      <c r="BO519" s="297">
        <v>38850</v>
      </c>
      <c r="BP519" s="297">
        <v>47981</v>
      </c>
      <c r="BQ519" s="297" t="s">
        <v>4757</v>
      </c>
      <c r="BR519" s="297" t="s">
        <v>4764</v>
      </c>
      <c r="BS519" s="297">
        <v>38850</v>
      </c>
      <c r="BT519" s="297">
        <v>47981</v>
      </c>
      <c r="BU519" s="294">
        <v>0</v>
      </c>
      <c r="BV519" s="294">
        <v>65.13</v>
      </c>
      <c r="BW519" s="294">
        <v>0</v>
      </c>
    </row>
    <row r="520" spans="1:75" s="289" customFormat="1" ht="18.2" customHeight="1" x14ac:dyDescent="0.15">
      <c r="A520" s="298">
        <v>518</v>
      </c>
      <c r="B520" s="299" t="s">
        <v>305</v>
      </c>
      <c r="C520" s="299" t="s">
        <v>306</v>
      </c>
      <c r="D520" s="313">
        <v>45170</v>
      </c>
      <c r="E520" s="300" t="s">
        <v>1620</v>
      </c>
      <c r="F520" s="309">
        <v>151</v>
      </c>
      <c r="G520" s="309">
        <v>150</v>
      </c>
      <c r="H520" s="302">
        <v>53819.18</v>
      </c>
      <c r="I520" s="302">
        <v>34454.1</v>
      </c>
      <c r="J520" s="302">
        <v>0</v>
      </c>
      <c r="K520" s="302">
        <v>88273.279999999999</v>
      </c>
      <c r="L520" s="302">
        <v>393.76</v>
      </c>
      <c r="M520" s="302">
        <v>0</v>
      </c>
      <c r="N520" s="302">
        <v>0</v>
      </c>
      <c r="O520" s="302">
        <v>0</v>
      </c>
      <c r="P520" s="302">
        <v>0</v>
      </c>
      <c r="Q520" s="302">
        <v>0</v>
      </c>
      <c r="R520" s="302">
        <v>88273.279999999999</v>
      </c>
      <c r="S520" s="302">
        <v>87777.44</v>
      </c>
      <c r="T520" s="302">
        <v>426.07</v>
      </c>
      <c r="U520" s="302">
        <v>0</v>
      </c>
      <c r="V520" s="302">
        <v>0</v>
      </c>
      <c r="W520" s="302">
        <v>0</v>
      </c>
      <c r="X520" s="302">
        <v>0</v>
      </c>
      <c r="Y520" s="302">
        <v>0</v>
      </c>
      <c r="Z520" s="302">
        <v>88203.51</v>
      </c>
      <c r="AA520" s="302">
        <v>0</v>
      </c>
      <c r="AB520" s="302">
        <v>0</v>
      </c>
      <c r="AC520" s="302">
        <v>0</v>
      </c>
      <c r="AD520" s="302">
        <v>0</v>
      </c>
      <c r="AE520" s="302">
        <v>0</v>
      </c>
      <c r="AF520" s="302">
        <v>0</v>
      </c>
      <c r="AG520" s="302">
        <v>0</v>
      </c>
      <c r="AH520" s="302">
        <v>0</v>
      </c>
      <c r="AI520" s="302">
        <v>0</v>
      </c>
      <c r="AJ520" s="302">
        <v>0</v>
      </c>
      <c r="AK520" s="302">
        <v>0</v>
      </c>
      <c r="AL520" s="302">
        <v>0</v>
      </c>
      <c r="AM520" s="302">
        <v>0</v>
      </c>
      <c r="AN520" s="302">
        <v>0</v>
      </c>
      <c r="AO520" s="302">
        <v>0</v>
      </c>
      <c r="AP520" s="302">
        <v>0</v>
      </c>
      <c r="AQ520" s="302">
        <v>0</v>
      </c>
      <c r="AR520" s="302">
        <v>0</v>
      </c>
      <c r="AS520" s="302">
        <v>0</v>
      </c>
      <c r="AT520" s="295">
        <f t="shared" si="8"/>
        <v>0</v>
      </c>
      <c r="AU520" s="302">
        <v>34847.86</v>
      </c>
      <c r="AV520" s="302">
        <v>88203.51</v>
      </c>
      <c r="AW520" s="303">
        <v>92</v>
      </c>
      <c r="AX520" s="303">
        <v>300</v>
      </c>
      <c r="AY520" s="302">
        <v>400300.28</v>
      </c>
      <c r="AZ520" s="302">
        <v>93834.65</v>
      </c>
      <c r="BA520" s="301">
        <v>86.492795999999998</v>
      </c>
      <c r="BB520" s="301">
        <v>81.366561278705504</v>
      </c>
      <c r="BC520" s="301">
        <v>9.5</v>
      </c>
      <c r="BD520" s="301"/>
      <c r="BE520" s="300" t="s">
        <v>4204</v>
      </c>
      <c r="BF520" s="298"/>
      <c r="BG520" s="300" t="s">
        <v>307</v>
      </c>
      <c r="BH520" s="300" t="s">
        <v>229</v>
      </c>
      <c r="BI520" s="300" t="s">
        <v>499</v>
      </c>
      <c r="BJ520" s="300" t="s">
        <v>4205</v>
      </c>
      <c r="BK520" s="299" t="s">
        <v>175</v>
      </c>
      <c r="BL520" s="301">
        <v>691276.52991488006</v>
      </c>
      <c r="BM520" s="299" t="s">
        <v>309</v>
      </c>
      <c r="BN520" s="301"/>
      <c r="BO520" s="304">
        <v>38850</v>
      </c>
      <c r="BP520" s="304">
        <v>47981</v>
      </c>
      <c r="BQ520" s="297" t="s">
        <v>931</v>
      </c>
      <c r="BR520" s="297" t="s">
        <v>4779</v>
      </c>
      <c r="BS520" s="297">
        <v>38850</v>
      </c>
      <c r="BT520" s="297">
        <v>47981</v>
      </c>
      <c r="BU520" s="301">
        <v>33874.879999999997</v>
      </c>
      <c r="BV520" s="301">
        <v>65.16</v>
      </c>
      <c r="BW520" s="301">
        <v>0</v>
      </c>
    </row>
    <row r="521" spans="1:75" s="289" customFormat="1" ht="18.2" customHeight="1" x14ac:dyDescent="0.15">
      <c r="A521" s="291">
        <v>519</v>
      </c>
      <c r="B521" s="292" t="s">
        <v>305</v>
      </c>
      <c r="C521" s="292" t="s">
        <v>306</v>
      </c>
      <c r="D521" s="312">
        <v>45170</v>
      </c>
      <c r="E521" s="293" t="s">
        <v>392</v>
      </c>
      <c r="F521" s="308">
        <v>127</v>
      </c>
      <c r="G521" s="308">
        <v>126</v>
      </c>
      <c r="H521" s="295">
        <v>53791.97</v>
      </c>
      <c r="I521" s="295">
        <v>31305.54</v>
      </c>
      <c r="J521" s="295">
        <v>0</v>
      </c>
      <c r="K521" s="295">
        <v>85097.51</v>
      </c>
      <c r="L521" s="295">
        <v>393.55</v>
      </c>
      <c r="M521" s="295">
        <v>0</v>
      </c>
      <c r="N521" s="295">
        <v>0</v>
      </c>
      <c r="O521" s="295">
        <v>0</v>
      </c>
      <c r="P521" s="295">
        <v>0</v>
      </c>
      <c r="Q521" s="295">
        <v>0</v>
      </c>
      <c r="R521" s="295">
        <v>85097.51</v>
      </c>
      <c r="S521" s="295">
        <v>71938.86</v>
      </c>
      <c r="T521" s="295">
        <v>425.85</v>
      </c>
      <c r="U521" s="295">
        <v>0</v>
      </c>
      <c r="V521" s="295">
        <v>0</v>
      </c>
      <c r="W521" s="295">
        <v>0</v>
      </c>
      <c r="X521" s="295">
        <v>0</v>
      </c>
      <c r="Y521" s="295">
        <v>0</v>
      </c>
      <c r="Z521" s="295">
        <v>72364.710000000006</v>
      </c>
      <c r="AA521" s="295">
        <v>0</v>
      </c>
      <c r="AB521" s="295">
        <v>0</v>
      </c>
      <c r="AC521" s="295">
        <v>0</v>
      </c>
      <c r="AD521" s="295">
        <v>0</v>
      </c>
      <c r="AE521" s="295">
        <v>0</v>
      </c>
      <c r="AF521" s="295">
        <v>0</v>
      </c>
      <c r="AG521" s="295">
        <v>0</v>
      </c>
      <c r="AH521" s="295">
        <v>0</v>
      </c>
      <c r="AI521" s="295">
        <v>0</v>
      </c>
      <c r="AJ521" s="295">
        <v>0</v>
      </c>
      <c r="AK521" s="295">
        <v>0</v>
      </c>
      <c r="AL521" s="295">
        <v>0</v>
      </c>
      <c r="AM521" s="295">
        <v>0</v>
      </c>
      <c r="AN521" s="295">
        <v>0</v>
      </c>
      <c r="AO521" s="295">
        <v>0</v>
      </c>
      <c r="AP521" s="295">
        <v>0</v>
      </c>
      <c r="AQ521" s="295">
        <v>0</v>
      </c>
      <c r="AR521" s="295">
        <v>0</v>
      </c>
      <c r="AS521" s="295">
        <v>0</v>
      </c>
      <c r="AT521" s="295">
        <f t="shared" si="8"/>
        <v>0</v>
      </c>
      <c r="AU521" s="295">
        <v>31699.09</v>
      </c>
      <c r="AV521" s="295">
        <v>72364.710000000006</v>
      </c>
      <c r="AW521" s="296">
        <v>92</v>
      </c>
      <c r="AX521" s="296">
        <v>300</v>
      </c>
      <c r="AY521" s="295">
        <v>405502.9</v>
      </c>
      <c r="AZ521" s="295">
        <v>93785.62</v>
      </c>
      <c r="BA521" s="294">
        <v>85.338476</v>
      </c>
      <c r="BB521" s="294">
        <v>77.432892321816098</v>
      </c>
      <c r="BC521" s="294">
        <v>9.5</v>
      </c>
      <c r="BD521" s="294"/>
      <c r="BE521" s="293" t="s">
        <v>4204</v>
      </c>
      <c r="BF521" s="291"/>
      <c r="BG521" s="293" t="s">
        <v>307</v>
      </c>
      <c r="BH521" s="293" t="s">
        <v>229</v>
      </c>
      <c r="BI521" s="293" t="s">
        <v>499</v>
      </c>
      <c r="BJ521" s="293" t="s">
        <v>4205</v>
      </c>
      <c r="BK521" s="292" t="s">
        <v>175</v>
      </c>
      <c r="BL521" s="294">
        <v>666406.77017095999</v>
      </c>
      <c r="BM521" s="292" t="s">
        <v>309</v>
      </c>
      <c r="BN521" s="294"/>
      <c r="BO521" s="297">
        <v>38850</v>
      </c>
      <c r="BP521" s="297">
        <v>47981</v>
      </c>
      <c r="BQ521" s="297" t="s">
        <v>948</v>
      </c>
      <c r="BR521" s="297" t="s">
        <v>4772</v>
      </c>
      <c r="BS521" s="297">
        <v>38850</v>
      </c>
      <c r="BT521" s="297">
        <v>47981</v>
      </c>
      <c r="BU521" s="294">
        <v>28697.99</v>
      </c>
      <c r="BV521" s="294">
        <v>65.13</v>
      </c>
      <c r="BW521" s="294">
        <v>0</v>
      </c>
    </row>
    <row r="522" spans="1:75" s="289" customFormat="1" ht="18.2" customHeight="1" x14ac:dyDescent="0.15">
      <c r="A522" s="298">
        <v>520</v>
      </c>
      <c r="B522" s="299" t="s">
        <v>305</v>
      </c>
      <c r="C522" s="299" t="s">
        <v>306</v>
      </c>
      <c r="D522" s="313">
        <v>45170</v>
      </c>
      <c r="E522" s="300" t="s">
        <v>1061</v>
      </c>
      <c r="F522" s="309">
        <v>167</v>
      </c>
      <c r="G522" s="309">
        <v>166</v>
      </c>
      <c r="H522" s="302">
        <v>79347.7</v>
      </c>
      <c r="I522" s="302">
        <v>54048.12</v>
      </c>
      <c r="J522" s="302">
        <v>0</v>
      </c>
      <c r="K522" s="302">
        <v>133395.82</v>
      </c>
      <c r="L522" s="302">
        <v>583.02</v>
      </c>
      <c r="M522" s="302">
        <v>0</v>
      </c>
      <c r="N522" s="302">
        <v>0</v>
      </c>
      <c r="O522" s="302">
        <v>0</v>
      </c>
      <c r="P522" s="302">
        <v>0</v>
      </c>
      <c r="Q522" s="302">
        <v>0</v>
      </c>
      <c r="R522" s="302">
        <v>133395.82</v>
      </c>
      <c r="S522" s="302">
        <v>145912.16</v>
      </c>
      <c r="T522" s="302">
        <v>621.55999999999995</v>
      </c>
      <c r="U522" s="302">
        <v>0</v>
      </c>
      <c r="V522" s="302">
        <v>0</v>
      </c>
      <c r="W522" s="302">
        <v>0</v>
      </c>
      <c r="X522" s="302">
        <v>0</v>
      </c>
      <c r="Y522" s="302">
        <v>0</v>
      </c>
      <c r="Z522" s="302">
        <v>146533.72</v>
      </c>
      <c r="AA522" s="302">
        <v>0</v>
      </c>
      <c r="AB522" s="302">
        <v>0</v>
      </c>
      <c r="AC522" s="302">
        <v>0</v>
      </c>
      <c r="AD522" s="302">
        <v>0</v>
      </c>
      <c r="AE522" s="302">
        <v>0</v>
      </c>
      <c r="AF522" s="302">
        <v>0</v>
      </c>
      <c r="AG522" s="302">
        <v>0</v>
      </c>
      <c r="AH522" s="302">
        <v>0</v>
      </c>
      <c r="AI522" s="302">
        <v>0</v>
      </c>
      <c r="AJ522" s="302">
        <v>0</v>
      </c>
      <c r="AK522" s="302">
        <v>0</v>
      </c>
      <c r="AL522" s="302">
        <v>0</v>
      </c>
      <c r="AM522" s="302">
        <v>0</v>
      </c>
      <c r="AN522" s="302">
        <v>0</v>
      </c>
      <c r="AO522" s="302">
        <v>0</v>
      </c>
      <c r="AP522" s="302">
        <v>0</v>
      </c>
      <c r="AQ522" s="302">
        <v>0</v>
      </c>
      <c r="AR522" s="302">
        <v>0</v>
      </c>
      <c r="AS522" s="302">
        <v>0</v>
      </c>
      <c r="AT522" s="295">
        <f t="shared" si="8"/>
        <v>0</v>
      </c>
      <c r="AU522" s="302">
        <v>54631.14</v>
      </c>
      <c r="AV522" s="302">
        <v>146533.72</v>
      </c>
      <c r="AW522" s="303">
        <v>92</v>
      </c>
      <c r="AX522" s="303">
        <v>300</v>
      </c>
      <c r="AY522" s="302">
        <v>604999.89</v>
      </c>
      <c r="AZ522" s="302">
        <v>138975.75</v>
      </c>
      <c r="BA522" s="301">
        <v>84.765137999999993</v>
      </c>
      <c r="BB522" s="301">
        <v>81.361784994311293</v>
      </c>
      <c r="BC522" s="301">
        <v>9.4</v>
      </c>
      <c r="BD522" s="301"/>
      <c r="BE522" s="300" t="s">
        <v>4204</v>
      </c>
      <c r="BF522" s="298"/>
      <c r="BG522" s="300" t="s">
        <v>315</v>
      </c>
      <c r="BH522" s="300" t="s">
        <v>183</v>
      </c>
      <c r="BI522" s="300" t="s">
        <v>378</v>
      </c>
      <c r="BJ522" s="300" t="s">
        <v>4205</v>
      </c>
      <c r="BK522" s="299" t="s">
        <v>175</v>
      </c>
      <c r="BL522" s="301">
        <v>1044635.47241872</v>
      </c>
      <c r="BM522" s="299" t="s">
        <v>309</v>
      </c>
      <c r="BN522" s="301"/>
      <c r="BO522" s="304">
        <v>38852</v>
      </c>
      <c r="BP522" s="304">
        <v>47983</v>
      </c>
      <c r="BQ522" s="297" t="s">
        <v>4666</v>
      </c>
      <c r="BR522" s="297" t="s">
        <v>4812</v>
      </c>
      <c r="BS522" s="297">
        <v>0</v>
      </c>
      <c r="BT522" s="297">
        <v>0</v>
      </c>
      <c r="BU522" s="301">
        <v>48114.83</v>
      </c>
      <c r="BV522" s="301">
        <v>53.22</v>
      </c>
      <c r="BW522" s="301">
        <v>0</v>
      </c>
    </row>
    <row r="523" spans="1:75" s="289" customFormat="1" ht="18.2" customHeight="1" x14ac:dyDescent="0.15">
      <c r="A523" s="291">
        <v>521</v>
      </c>
      <c r="B523" s="292" t="s">
        <v>305</v>
      </c>
      <c r="C523" s="292" t="s">
        <v>306</v>
      </c>
      <c r="D523" s="312">
        <v>45170</v>
      </c>
      <c r="E523" s="293" t="s">
        <v>1621</v>
      </c>
      <c r="F523" s="308">
        <v>78</v>
      </c>
      <c r="G523" s="308">
        <v>78</v>
      </c>
      <c r="H523" s="295">
        <v>0</v>
      </c>
      <c r="I523" s="295">
        <v>62264.78</v>
      </c>
      <c r="J523" s="295">
        <v>0</v>
      </c>
      <c r="K523" s="295">
        <v>62264.78</v>
      </c>
      <c r="L523" s="295">
        <v>0</v>
      </c>
      <c r="M523" s="295">
        <v>0</v>
      </c>
      <c r="N523" s="295">
        <v>0</v>
      </c>
      <c r="O523" s="295">
        <v>0</v>
      </c>
      <c r="P523" s="295">
        <v>0</v>
      </c>
      <c r="Q523" s="295">
        <v>0</v>
      </c>
      <c r="R523" s="295">
        <v>62264.78</v>
      </c>
      <c r="S523" s="295">
        <v>21428.61</v>
      </c>
      <c r="T523" s="295">
        <v>0</v>
      </c>
      <c r="U523" s="295">
        <v>0</v>
      </c>
      <c r="V523" s="295">
        <v>0</v>
      </c>
      <c r="W523" s="295">
        <v>0</v>
      </c>
      <c r="X523" s="295">
        <v>0</v>
      </c>
      <c r="Y523" s="295">
        <v>0</v>
      </c>
      <c r="Z523" s="295">
        <v>21428.61</v>
      </c>
      <c r="AA523" s="295">
        <v>0</v>
      </c>
      <c r="AB523" s="295">
        <v>0</v>
      </c>
      <c r="AC523" s="295">
        <v>0</v>
      </c>
      <c r="AD523" s="295">
        <v>0</v>
      </c>
      <c r="AE523" s="295">
        <v>0</v>
      </c>
      <c r="AF523" s="295">
        <v>0</v>
      </c>
      <c r="AG523" s="295">
        <v>0</v>
      </c>
      <c r="AH523" s="295">
        <v>0</v>
      </c>
      <c r="AI523" s="295">
        <v>0</v>
      </c>
      <c r="AJ523" s="295">
        <v>0</v>
      </c>
      <c r="AK523" s="295">
        <v>0</v>
      </c>
      <c r="AL523" s="295">
        <v>0</v>
      </c>
      <c r="AM523" s="295">
        <v>0</v>
      </c>
      <c r="AN523" s="295">
        <v>0</v>
      </c>
      <c r="AO523" s="295">
        <v>0</v>
      </c>
      <c r="AP523" s="295">
        <v>0</v>
      </c>
      <c r="AQ523" s="295">
        <v>0</v>
      </c>
      <c r="AR523" s="295">
        <v>0</v>
      </c>
      <c r="AS523" s="295">
        <v>0</v>
      </c>
      <c r="AT523" s="295">
        <f t="shared" si="8"/>
        <v>0</v>
      </c>
      <c r="AU523" s="295">
        <v>62264.78</v>
      </c>
      <c r="AV523" s="295">
        <v>21428.61</v>
      </c>
      <c r="AW523" s="296">
        <v>0</v>
      </c>
      <c r="AX523" s="296">
        <v>120</v>
      </c>
      <c r="AY523" s="295">
        <v>339998.52</v>
      </c>
      <c r="AZ523" s="295">
        <v>82922.490000000005</v>
      </c>
      <c r="BA523" s="294">
        <v>90.000390999999993</v>
      </c>
      <c r="BB523" s="294">
        <v>67.579429242042494</v>
      </c>
      <c r="BC523" s="294">
        <v>9.5</v>
      </c>
      <c r="BD523" s="294"/>
      <c r="BE523" s="293" t="s">
        <v>4204</v>
      </c>
      <c r="BF523" s="291"/>
      <c r="BG523" s="293" t="s">
        <v>335</v>
      </c>
      <c r="BH523" s="293" t="s">
        <v>200</v>
      </c>
      <c r="BI523" s="293" t="s">
        <v>336</v>
      </c>
      <c r="BJ523" s="293" t="s">
        <v>4205</v>
      </c>
      <c r="BK523" s="292" t="s">
        <v>175</v>
      </c>
      <c r="BL523" s="294">
        <v>487601.46959887998</v>
      </c>
      <c r="BM523" s="292" t="s">
        <v>309</v>
      </c>
      <c r="BN523" s="294"/>
      <c r="BO523" s="297">
        <v>38853</v>
      </c>
      <c r="BP523" s="297">
        <v>42506</v>
      </c>
      <c r="BQ523" s="297" t="s">
        <v>4195</v>
      </c>
      <c r="BR523" s="297" t="s">
        <v>4771</v>
      </c>
      <c r="BS523" s="297">
        <v>38853</v>
      </c>
      <c r="BT523" s="297">
        <v>42506</v>
      </c>
      <c r="BU523" s="294">
        <v>13825.93</v>
      </c>
      <c r="BV523" s="294">
        <v>0</v>
      </c>
      <c r="BW523" s="294">
        <v>0</v>
      </c>
    </row>
    <row r="524" spans="1:75" s="289" customFormat="1" ht="18.2" customHeight="1" x14ac:dyDescent="0.15">
      <c r="A524" s="298">
        <v>522</v>
      </c>
      <c r="B524" s="299" t="s">
        <v>305</v>
      </c>
      <c r="C524" s="299" t="s">
        <v>306</v>
      </c>
      <c r="D524" s="313">
        <v>45170</v>
      </c>
      <c r="E524" s="300" t="s">
        <v>1622</v>
      </c>
      <c r="F524" s="309">
        <v>110</v>
      </c>
      <c r="G524" s="309">
        <v>109</v>
      </c>
      <c r="H524" s="302">
        <v>32476.41</v>
      </c>
      <c r="I524" s="302">
        <v>17164.73</v>
      </c>
      <c r="J524" s="302">
        <v>0</v>
      </c>
      <c r="K524" s="302">
        <v>49641.14</v>
      </c>
      <c r="L524" s="302">
        <v>236.58</v>
      </c>
      <c r="M524" s="302">
        <v>0</v>
      </c>
      <c r="N524" s="302">
        <v>0</v>
      </c>
      <c r="O524" s="302">
        <v>0</v>
      </c>
      <c r="P524" s="302">
        <v>0</v>
      </c>
      <c r="Q524" s="302">
        <v>0</v>
      </c>
      <c r="R524" s="302">
        <v>49641.14</v>
      </c>
      <c r="S524" s="302">
        <v>36941.78</v>
      </c>
      <c r="T524" s="302">
        <v>259.81</v>
      </c>
      <c r="U524" s="302">
        <v>0</v>
      </c>
      <c r="V524" s="302">
        <v>0</v>
      </c>
      <c r="W524" s="302">
        <v>0</v>
      </c>
      <c r="X524" s="302">
        <v>0</v>
      </c>
      <c r="Y524" s="302">
        <v>0</v>
      </c>
      <c r="Z524" s="302">
        <v>37201.589999999997</v>
      </c>
      <c r="AA524" s="302">
        <v>0</v>
      </c>
      <c r="AB524" s="302">
        <v>0</v>
      </c>
      <c r="AC524" s="302">
        <v>0</v>
      </c>
      <c r="AD524" s="302">
        <v>0</v>
      </c>
      <c r="AE524" s="302">
        <v>0</v>
      </c>
      <c r="AF524" s="302">
        <v>0</v>
      </c>
      <c r="AG524" s="302">
        <v>0</v>
      </c>
      <c r="AH524" s="302">
        <v>0</v>
      </c>
      <c r="AI524" s="302">
        <v>0</v>
      </c>
      <c r="AJ524" s="302">
        <v>0</v>
      </c>
      <c r="AK524" s="302">
        <v>0</v>
      </c>
      <c r="AL524" s="302">
        <v>0</v>
      </c>
      <c r="AM524" s="302">
        <v>0</v>
      </c>
      <c r="AN524" s="302">
        <v>0</v>
      </c>
      <c r="AO524" s="302">
        <v>0</v>
      </c>
      <c r="AP524" s="302">
        <v>0</v>
      </c>
      <c r="AQ524" s="302">
        <v>0</v>
      </c>
      <c r="AR524" s="302">
        <v>0</v>
      </c>
      <c r="AS524" s="302">
        <v>0</v>
      </c>
      <c r="AT524" s="295">
        <f t="shared" si="8"/>
        <v>0</v>
      </c>
      <c r="AU524" s="302">
        <v>17401.310000000001</v>
      </c>
      <c r="AV524" s="302">
        <v>37201.589999999997</v>
      </c>
      <c r="AW524" s="303">
        <v>92</v>
      </c>
      <c r="AX524" s="303">
        <v>300</v>
      </c>
      <c r="AY524" s="302">
        <v>246002.6</v>
      </c>
      <c r="AZ524" s="302">
        <v>56366.04</v>
      </c>
      <c r="BA524" s="301">
        <v>84.555612999999994</v>
      </c>
      <c r="BB524" s="301">
        <v>74.467481176943096</v>
      </c>
      <c r="BC524" s="301">
        <v>9.6</v>
      </c>
      <c r="BD524" s="301"/>
      <c r="BE524" s="300" t="s">
        <v>4204</v>
      </c>
      <c r="BF524" s="298"/>
      <c r="BG524" s="300" t="s">
        <v>315</v>
      </c>
      <c r="BH524" s="300" t="s">
        <v>183</v>
      </c>
      <c r="BI524" s="300" t="s">
        <v>518</v>
      </c>
      <c r="BJ524" s="300" t="s">
        <v>4205</v>
      </c>
      <c r="BK524" s="299" t="s">
        <v>175</v>
      </c>
      <c r="BL524" s="301">
        <v>388744.53288944002</v>
      </c>
      <c r="BM524" s="299" t="s">
        <v>309</v>
      </c>
      <c r="BN524" s="301"/>
      <c r="BO524" s="304">
        <v>38854</v>
      </c>
      <c r="BP524" s="304">
        <v>47985</v>
      </c>
      <c r="BQ524" s="297" t="s">
        <v>937</v>
      </c>
      <c r="BR524" s="297" t="s">
        <v>4765</v>
      </c>
      <c r="BS524" s="297">
        <v>38854</v>
      </c>
      <c r="BT524" s="297">
        <v>47985</v>
      </c>
      <c r="BU524" s="301">
        <v>16335.24</v>
      </c>
      <c r="BV524" s="301">
        <v>51.1</v>
      </c>
      <c r="BW524" s="301">
        <v>0</v>
      </c>
    </row>
    <row r="525" spans="1:75" s="289" customFormat="1" ht="18.2" customHeight="1" x14ac:dyDescent="0.15">
      <c r="A525" s="291">
        <v>523</v>
      </c>
      <c r="B525" s="292" t="s">
        <v>305</v>
      </c>
      <c r="C525" s="292" t="s">
        <v>306</v>
      </c>
      <c r="D525" s="312">
        <v>45170</v>
      </c>
      <c r="E525" s="293" t="s">
        <v>1623</v>
      </c>
      <c r="F525" s="292" t="s">
        <v>1005</v>
      </c>
      <c r="G525" s="308">
        <v>169</v>
      </c>
      <c r="H525" s="295">
        <v>37940.68</v>
      </c>
      <c r="I525" s="295">
        <v>25559.65</v>
      </c>
      <c r="J525" s="295">
        <v>0</v>
      </c>
      <c r="K525" s="295">
        <v>63500.33</v>
      </c>
      <c r="L525" s="295">
        <v>276.36</v>
      </c>
      <c r="M525" s="295">
        <v>63500.33</v>
      </c>
      <c r="N525" s="295">
        <v>0</v>
      </c>
      <c r="O525" s="295">
        <v>0</v>
      </c>
      <c r="P525" s="295">
        <v>0</v>
      </c>
      <c r="Q525" s="295">
        <v>0</v>
      </c>
      <c r="R525" s="295">
        <v>63500.33</v>
      </c>
      <c r="S525" s="295">
        <v>72050.600000000006</v>
      </c>
      <c r="T525" s="295">
        <v>303.52999999999997</v>
      </c>
      <c r="U525" s="295">
        <v>0</v>
      </c>
      <c r="V525" s="295">
        <v>0</v>
      </c>
      <c r="W525" s="295">
        <v>0</v>
      </c>
      <c r="X525" s="295">
        <v>0</v>
      </c>
      <c r="Y525" s="295">
        <v>0</v>
      </c>
      <c r="Z525" s="295">
        <v>72354.13</v>
      </c>
      <c r="AA525" s="295">
        <v>0</v>
      </c>
      <c r="AB525" s="295">
        <v>0</v>
      </c>
      <c r="AC525" s="295">
        <v>0</v>
      </c>
      <c r="AD525" s="295">
        <v>0</v>
      </c>
      <c r="AE525" s="295">
        <v>0</v>
      </c>
      <c r="AF525" s="295">
        <v>0</v>
      </c>
      <c r="AG525" s="295">
        <v>0</v>
      </c>
      <c r="AH525" s="295">
        <v>0</v>
      </c>
      <c r="AI525" s="295">
        <v>0</v>
      </c>
      <c r="AJ525" s="295">
        <v>0</v>
      </c>
      <c r="AK525" s="295">
        <v>0</v>
      </c>
      <c r="AL525" s="295">
        <v>0</v>
      </c>
      <c r="AM525" s="295">
        <v>0</v>
      </c>
      <c r="AN525" s="295">
        <v>0</v>
      </c>
      <c r="AO525" s="295">
        <v>0</v>
      </c>
      <c r="AP525" s="295">
        <v>0</v>
      </c>
      <c r="AQ525" s="295">
        <v>0</v>
      </c>
      <c r="AR525" s="295">
        <v>0</v>
      </c>
      <c r="AS525" s="295">
        <v>0</v>
      </c>
      <c r="AT525" s="295">
        <f t="shared" si="8"/>
        <v>0</v>
      </c>
      <c r="AU525" s="295">
        <v>25836.01</v>
      </c>
      <c r="AV525" s="295">
        <v>72354.13</v>
      </c>
      <c r="AW525" s="296">
        <v>92</v>
      </c>
      <c r="AX525" s="296">
        <v>300</v>
      </c>
      <c r="AY525" s="295">
        <v>269997.83</v>
      </c>
      <c r="AZ525" s="295">
        <v>65847.86</v>
      </c>
      <c r="BA525" s="294">
        <v>90.000724000000005</v>
      </c>
      <c r="BB525" s="294">
        <v>86.792124667968295</v>
      </c>
      <c r="BC525" s="294">
        <v>9.6</v>
      </c>
      <c r="BD525" s="294"/>
      <c r="BE525" s="293" t="s">
        <v>4204</v>
      </c>
      <c r="BF525" s="291"/>
      <c r="BG525" s="293" t="s">
        <v>358</v>
      </c>
      <c r="BH525" s="293" t="s">
        <v>182</v>
      </c>
      <c r="BI525" s="293" t="s">
        <v>359</v>
      </c>
      <c r="BJ525" s="293" t="s">
        <v>4205</v>
      </c>
      <c r="BK525" s="292" t="s">
        <v>175</v>
      </c>
      <c r="BL525" s="294">
        <v>0</v>
      </c>
      <c r="BM525" s="292" t="s">
        <v>309</v>
      </c>
      <c r="BN525" s="294"/>
      <c r="BO525" s="297">
        <v>38854</v>
      </c>
      <c r="BP525" s="297">
        <v>47985</v>
      </c>
      <c r="BQ525" s="297" t="s">
        <v>4758</v>
      </c>
      <c r="BR525" s="297" t="s">
        <v>4789</v>
      </c>
      <c r="BS525" s="297">
        <v>38854</v>
      </c>
      <c r="BT525" s="297">
        <v>47985</v>
      </c>
      <c r="BU525" s="294">
        <v>29200.2</v>
      </c>
      <c r="BV525" s="294">
        <v>0</v>
      </c>
      <c r="BW525" s="294">
        <v>0</v>
      </c>
    </row>
    <row r="526" spans="1:75" s="289" customFormat="1" ht="18.2" customHeight="1" x14ac:dyDescent="0.15">
      <c r="A526" s="298">
        <v>524</v>
      </c>
      <c r="B526" s="299" t="s">
        <v>305</v>
      </c>
      <c r="C526" s="299" t="s">
        <v>306</v>
      </c>
      <c r="D526" s="313">
        <v>45170</v>
      </c>
      <c r="E526" s="300" t="s">
        <v>1624</v>
      </c>
      <c r="F526" s="309">
        <v>115</v>
      </c>
      <c r="G526" s="309">
        <v>114</v>
      </c>
      <c r="H526" s="302">
        <v>36843.35</v>
      </c>
      <c r="I526" s="302">
        <v>20022.82</v>
      </c>
      <c r="J526" s="302">
        <v>0</v>
      </c>
      <c r="K526" s="302">
        <v>56866.17</v>
      </c>
      <c r="L526" s="302">
        <v>268.39</v>
      </c>
      <c r="M526" s="302">
        <v>0</v>
      </c>
      <c r="N526" s="302">
        <v>0</v>
      </c>
      <c r="O526" s="302">
        <v>0</v>
      </c>
      <c r="P526" s="302">
        <v>0</v>
      </c>
      <c r="Q526" s="302">
        <v>0</v>
      </c>
      <c r="R526" s="302">
        <v>56866.17</v>
      </c>
      <c r="S526" s="302">
        <v>44175.14</v>
      </c>
      <c r="T526" s="302">
        <v>294.75</v>
      </c>
      <c r="U526" s="302">
        <v>0</v>
      </c>
      <c r="V526" s="302">
        <v>0</v>
      </c>
      <c r="W526" s="302">
        <v>0</v>
      </c>
      <c r="X526" s="302">
        <v>0</v>
      </c>
      <c r="Y526" s="302">
        <v>0</v>
      </c>
      <c r="Z526" s="302">
        <v>44469.89</v>
      </c>
      <c r="AA526" s="302">
        <v>0</v>
      </c>
      <c r="AB526" s="302">
        <v>0</v>
      </c>
      <c r="AC526" s="302">
        <v>0</v>
      </c>
      <c r="AD526" s="302">
        <v>0</v>
      </c>
      <c r="AE526" s="302">
        <v>0</v>
      </c>
      <c r="AF526" s="302">
        <v>0</v>
      </c>
      <c r="AG526" s="302">
        <v>0</v>
      </c>
      <c r="AH526" s="302">
        <v>0</v>
      </c>
      <c r="AI526" s="302">
        <v>0</v>
      </c>
      <c r="AJ526" s="302">
        <v>0</v>
      </c>
      <c r="AK526" s="302">
        <v>0</v>
      </c>
      <c r="AL526" s="302">
        <v>0</v>
      </c>
      <c r="AM526" s="302">
        <v>0</v>
      </c>
      <c r="AN526" s="302">
        <v>0</v>
      </c>
      <c r="AO526" s="302">
        <v>0</v>
      </c>
      <c r="AP526" s="302">
        <v>0</v>
      </c>
      <c r="AQ526" s="302">
        <v>0</v>
      </c>
      <c r="AR526" s="302">
        <v>0</v>
      </c>
      <c r="AS526" s="302">
        <v>0</v>
      </c>
      <c r="AT526" s="295">
        <f t="shared" si="8"/>
        <v>0</v>
      </c>
      <c r="AU526" s="302">
        <v>20291.21</v>
      </c>
      <c r="AV526" s="302">
        <v>44469.89</v>
      </c>
      <c r="AW526" s="303">
        <v>92</v>
      </c>
      <c r="AX526" s="303">
        <v>300</v>
      </c>
      <c r="AY526" s="302">
        <v>262201.65000000002</v>
      </c>
      <c r="AZ526" s="302">
        <v>63945.59</v>
      </c>
      <c r="BA526" s="301">
        <v>89.999437</v>
      </c>
      <c r="BB526" s="301">
        <v>80.035594078439004</v>
      </c>
      <c r="BC526" s="301">
        <v>9.6</v>
      </c>
      <c r="BD526" s="301"/>
      <c r="BE526" s="300" t="s">
        <v>4204</v>
      </c>
      <c r="BF526" s="298"/>
      <c r="BG526" s="300" t="s">
        <v>358</v>
      </c>
      <c r="BH526" s="300" t="s">
        <v>182</v>
      </c>
      <c r="BI526" s="300" t="s">
        <v>359</v>
      </c>
      <c r="BJ526" s="300" t="s">
        <v>4205</v>
      </c>
      <c r="BK526" s="299" t="s">
        <v>175</v>
      </c>
      <c r="BL526" s="301">
        <v>445324.43642232002</v>
      </c>
      <c r="BM526" s="299" t="s">
        <v>309</v>
      </c>
      <c r="BN526" s="301"/>
      <c r="BO526" s="304">
        <v>38854</v>
      </c>
      <c r="BP526" s="304">
        <v>47985</v>
      </c>
      <c r="BQ526" s="297" t="s">
        <v>962</v>
      </c>
      <c r="BR526" s="297" t="s">
        <v>4767</v>
      </c>
      <c r="BS526" s="297">
        <v>38854</v>
      </c>
      <c r="BT526" s="297">
        <v>47985</v>
      </c>
      <c r="BU526" s="301">
        <v>19305.11</v>
      </c>
      <c r="BV526" s="301">
        <v>57.97</v>
      </c>
      <c r="BW526" s="301">
        <v>0</v>
      </c>
    </row>
    <row r="527" spans="1:75" s="289" customFormat="1" ht="18.2" customHeight="1" x14ac:dyDescent="0.15">
      <c r="A527" s="291">
        <v>525</v>
      </c>
      <c r="B527" s="292" t="s">
        <v>305</v>
      </c>
      <c r="C527" s="292" t="s">
        <v>306</v>
      </c>
      <c r="D527" s="312">
        <v>45170</v>
      </c>
      <c r="E527" s="293" t="s">
        <v>1625</v>
      </c>
      <c r="F527" s="308">
        <v>142</v>
      </c>
      <c r="G527" s="308">
        <v>141</v>
      </c>
      <c r="H527" s="295">
        <v>37612.17</v>
      </c>
      <c r="I527" s="295">
        <v>23118.560000000001</v>
      </c>
      <c r="J527" s="295">
        <v>0</v>
      </c>
      <c r="K527" s="295">
        <v>60730.73</v>
      </c>
      <c r="L527" s="295">
        <v>274.05</v>
      </c>
      <c r="M527" s="295">
        <v>0</v>
      </c>
      <c r="N527" s="295">
        <v>0</v>
      </c>
      <c r="O527" s="295">
        <v>0</v>
      </c>
      <c r="P527" s="295">
        <v>0</v>
      </c>
      <c r="Q527" s="295">
        <v>0</v>
      </c>
      <c r="R527" s="295">
        <v>60730.73</v>
      </c>
      <c r="S527" s="295">
        <v>57949.39</v>
      </c>
      <c r="T527" s="295">
        <v>300.89999999999998</v>
      </c>
      <c r="U527" s="295">
        <v>0</v>
      </c>
      <c r="V527" s="295">
        <v>0</v>
      </c>
      <c r="W527" s="295">
        <v>0</v>
      </c>
      <c r="X527" s="295">
        <v>0</v>
      </c>
      <c r="Y527" s="295">
        <v>0</v>
      </c>
      <c r="Z527" s="295">
        <v>58250.29</v>
      </c>
      <c r="AA527" s="295">
        <v>0</v>
      </c>
      <c r="AB527" s="295">
        <v>0</v>
      </c>
      <c r="AC527" s="295">
        <v>0</v>
      </c>
      <c r="AD527" s="295">
        <v>0</v>
      </c>
      <c r="AE527" s="295">
        <v>0</v>
      </c>
      <c r="AF527" s="295">
        <v>0</v>
      </c>
      <c r="AG527" s="295">
        <v>0</v>
      </c>
      <c r="AH527" s="295">
        <v>0</v>
      </c>
      <c r="AI527" s="295">
        <v>0</v>
      </c>
      <c r="AJ527" s="295">
        <v>0</v>
      </c>
      <c r="AK527" s="295">
        <v>0</v>
      </c>
      <c r="AL527" s="295">
        <v>0</v>
      </c>
      <c r="AM527" s="295">
        <v>0</v>
      </c>
      <c r="AN527" s="295">
        <v>0</v>
      </c>
      <c r="AO527" s="295">
        <v>0</v>
      </c>
      <c r="AP527" s="295">
        <v>0</v>
      </c>
      <c r="AQ527" s="295">
        <v>0</v>
      </c>
      <c r="AR527" s="295">
        <v>0</v>
      </c>
      <c r="AS527" s="295">
        <v>0</v>
      </c>
      <c r="AT527" s="295">
        <f t="shared" si="8"/>
        <v>0</v>
      </c>
      <c r="AU527" s="295">
        <v>23392.61</v>
      </c>
      <c r="AV527" s="295">
        <v>58250.29</v>
      </c>
      <c r="AW527" s="296">
        <v>92</v>
      </c>
      <c r="AX527" s="296">
        <v>300</v>
      </c>
      <c r="AY527" s="295">
        <v>267700.59999999998</v>
      </c>
      <c r="AZ527" s="295">
        <v>65286.93</v>
      </c>
      <c r="BA527" s="294">
        <v>89.999792999999997</v>
      </c>
      <c r="BB527" s="294">
        <v>83.718948474662398</v>
      </c>
      <c r="BC527" s="294">
        <v>9.6</v>
      </c>
      <c r="BD527" s="294"/>
      <c r="BE527" s="293" t="s">
        <v>4204</v>
      </c>
      <c r="BF527" s="291"/>
      <c r="BG527" s="293" t="s">
        <v>358</v>
      </c>
      <c r="BH527" s="293" t="s">
        <v>182</v>
      </c>
      <c r="BI527" s="293" t="s">
        <v>359</v>
      </c>
      <c r="BJ527" s="293" t="s">
        <v>4205</v>
      </c>
      <c r="BK527" s="292" t="s">
        <v>175</v>
      </c>
      <c r="BL527" s="294">
        <v>475588.17678008002</v>
      </c>
      <c r="BM527" s="292" t="s">
        <v>309</v>
      </c>
      <c r="BN527" s="294"/>
      <c r="BO527" s="297">
        <v>38854</v>
      </c>
      <c r="BP527" s="297">
        <v>47985</v>
      </c>
      <c r="BQ527" s="297" t="s">
        <v>947</v>
      </c>
      <c r="BR527" s="297" t="s">
        <v>4774</v>
      </c>
      <c r="BS527" s="297">
        <v>38854</v>
      </c>
      <c r="BT527" s="297">
        <v>47985</v>
      </c>
      <c r="BU527" s="294">
        <v>24348.959999999999</v>
      </c>
      <c r="BV527" s="294">
        <v>59.18</v>
      </c>
      <c r="BW527" s="294">
        <v>0</v>
      </c>
    </row>
    <row r="528" spans="1:75" s="289" customFormat="1" ht="18.2" customHeight="1" x14ac:dyDescent="0.15">
      <c r="A528" s="298">
        <v>526</v>
      </c>
      <c r="B528" s="299" t="s">
        <v>305</v>
      </c>
      <c r="C528" s="299" t="s">
        <v>306</v>
      </c>
      <c r="D528" s="313">
        <v>45170</v>
      </c>
      <c r="E528" s="300" t="s">
        <v>1626</v>
      </c>
      <c r="F528" s="309">
        <v>180</v>
      </c>
      <c r="G528" s="309">
        <v>179</v>
      </c>
      <c r="H528" s="302">
        <v>60146.87</v>
      </c>
      <c r="I528" s="302">
        <v>42033.69</v>
      </c>
      <c r="J528" s="302">
        <v>0</v>
      </c>
      <c r="K528" s="302">
        <v>102180.56</v>
      </c>
      <c r="L528" s="302">
        <v>440.04</v>
      </c>
      <c r="M528" s="302">
        <v>0</v>
      </c>
      <c r="N528" s="302">
        <v>0</v>
      </c>
      <c r="O528" s="302">
        <v>0</v>
      </c>
      <c r="P528" s="302">
        <v>0</v>
      </c>
      <c r="Q528" s="302">
        <v>0</v>
      </c>
      <c r="R528" s="302">
        <v>102180.56</v>
      </c>
      <c r="S528" s="302">
        <v>121599.63</v>
      </c>
      <c r="T528" s="302">
        <v>476.16</v>
      </c>
      <c r="U528" s="302">
        <v>0</v>
      </c>
      <c r="V528" s="302">
        <v>0</v>
      </c>
      <c r="W528" s="302">
        <v>0</v>
      </c>
      <c r="X528" s="302">
        <v>0</v>
      </c>
      <c r="Y528" s="302">
        <v>0</v>
      </c>
      <c r="Z528" s="302">
        <v>122075.79</v>
      </c>
      <c r="AA528" s="302">
        <v>0</v>
      </c>
      <c r="AB528" s="302">
        <v>0</v>
      </c>
      <c r="AC528" s="302">
        <v>0</v>
      </c>
      <c r="AD528" s="302">
        <v>0</v>
      </c>
      <c r="AE528" s="302">
        <v>0</v>
      </c>
      <c r="AF528" s="302">
        <v>0</v>
      </c>
      <c r="AG528" s="302">
        <v>0</v>
      </c>
      <c r="AH528" s="302">
        <v>0</v>
      </c>
      <c r="AI528" s="302">
        <v>0</v>
      </c>
      <c r="AJ528" s="302">
        <v>0</v>
      </c>
      <c r="AK528" s="302">
        <v>0</v>
      </c>
      <c r="AL528" s="302">
        <v>0</v>
      </c>
      <c r="AM528" s="302">
        <v>0</v>
      </c>
      <c r="AN528" s="302">
        <v>0</v>
      </c>
      <c r="AO528" s="302">
        <v>0</v>
      </c>
      <c r="AP528" s="302">
        <v>0</v>
      </c>
      <c r="AQ528" s="302">
        <v>0</v>
      </c>
      <c r="AR528" s="302">
        <v>0</v>
      </c>
      <c r="AS528" s="302">
        <v>0</v>
      </c>
      <c r="AT528" s="295">
        <f t="shared" si="8"/>
        <v>0</v>
      </c>
      <c r="AU528" s="302">
        <v>42473.73</v>
      </c>
      <c r="AV528" s="302">
        <v>122075.79</v>
      </c>
      <c r="AW528" s="303">
        <v>92</v>
      </c>
      <c r="AX528" s="303">
        <v>300</v>
      </c>
      <c r="AY528" s="302">
        <v>437998.94</v>
      </c>
      <c r="AZ528" s="302">
        <v>104865.06</v>
      </c>
      <c r="BA528" s="301">
        <v>88.356378000000007</v>
      </c>
      <c r="BB528" s="301">
        <v>86.094493090564995</v>
      </c>
      <c r="BC528" s="301">
        <v>9.5</v>
      </c>
      <c r="BD528" s="301"/>
      <c r="BE528" s="300" t="s">
        <v>4204</v>
      </c>
      <c r="BF528" s="298"/>
      <c r="BG528" s="300" t="s">
        <v>408</v>
      </c>
      <c r="BH528" s="300" t="s">
        <v>194</v>
      </c>
      <c r="BI528" s="300" t="s">
        <v>409</v>
      </c>
      <c r="BJ528" s="300" t="s">
        <v>4205</v>
      </c>
      <c r="BK528" s="299" t="s">
        <v>175</v>
      </c>
      <c r="BL528" s="301">
        <v>800185.77469375997</v>
      </c>
      <c r="BM528" s="299" t="s">
        <v>309</v>
      </c>
      <c r="BN528" s="301"/>
      <c r="BO528" s="304">
        <v>38855</v>
      </c>
      <c r="BP528" s="304">
        <v>47986</v>
      </c>
      <c r="BQ528" s="297" t="s">
        <v>4033</v>
      </c>
      <c r="BR528" s="297" t="s">
        <v>4759</v>
      </c>
      <c r="BS528" s="297">
        <v>38855</v>
      </c>
      <c r="BT528" s="297">
        <v>47986</v>
      </c>
      <c r="BU528" s="301">
        <v>44686.12</v>
      </c>
      <c r="BV528" s="301">
        <v>72.81</v>
      </c>
      <c r="BW528" s="301">
        <v>0</v>
      </c>
    </row>
    <row r="529" spans="1:75" s="289" customFormat="1" ht="18.2" customHeight="1" x14ac:dyDescent="0.15">
      <c r="A529" s="291">
        <v>527</v>
      </c>
      <c r="B529" s="292" t="s">
        <v>305</v>
      </c>
      <c r="C529" s="292" t="s">
        <v>306</v>
      </c>
      <c r="D529" s="312">
        <v>45170</v>
      </c>
      <c r="E529" s="293" t="s">
        <v>1627</v>
      </c>
      <c r="F529" s="308">
        <v>0</v>
      </c>
      <c r="G529" s="308">
        <v>0</v>
      </c>
      <c r="H529" s="295">
        <v>37235.58</v>
      </c>
      <c r="I529" s="295">
        <v>0</v>
      </c>
      <c r="J529" s="295">
        <v>0</v>
      </c>
      <c r="K529" s="295">
        <v>37235.58</v>
      </c>
      <c r="L529" s="295">
        <v>271.23</v>
      </c>
      <c r="M529" s="295">
        <v>0</v>
      </c>
      <c r="N529" s="295">
        <v>0</v>
      </c>
      <c r="O529" s="295">
        <v>271.23</v>
      </c>
      <c r="P529" s="295">
        <v>0</v>
      </c>
      <c r="Q529" s="295">
        <v>0</v>
      </c>
      <c r="R529" s="295">
        <v>36964.35</v>
      </c>
      <c r="S529" s="295">
        <v>0</v>
      </c>
      <c r="T529" s="295">
        <v>297.88</v>
      </c>
      <c r="U529" s="295">
        <v>0</v>
      </c>
      <c r="V529" s="295">
        <v>0</v>
      </c>
      <c r="W529" s="295">
        <v>297.88</v>
      </c>
      <c r="X529" s="295">
        <v>0</v>
      </c>
      <c r="Y529" s="295">
        <v>0</v>
      </c>
      <c r="Z529" s="295">
        <v>0</v>
      </c>
      <c r="AA529" s="295">
        <v>58.58</v>
      </c>
      <c r="AB529" s="295">
        <v>0</v>
      </c>
      <c r="AC529" s="295">
        <v>0</v>
      </c>
      <c r="AD529" s="295">
        <v>0</v>
      </c>
      <c r="AE529" s="295">
        <v>0</v>
      </c>
      <c r="AF529" s="295">
        <v>-28.78</v>
      </c>
      <c r="AG529" s="295">
        <v>31.38</v>
      </c>
      <c r="AH529" s="295">
        <v>79.77</v>
      </c>
      <c r="AI529" s="295">
        <v>0</v>
      </c>
      <c r="AJ529" s="295">
        <v>0</v>
      </c>
      <c r="AK529" s="295">
        <v>0</v>
      </c>
      <c r="AL529" s="295">
        <v>0</v>
      </c>
      <c r="AM529" s="295">
        <v>0</v>
      </c>
      <c r="AN529" s="295">
        <v>0</v>
      </c>
      <c r="AO529" s="295">
        <v>0</v>
      </c>
      <c r="AP529" s="295">
        <v>0</v>
      </c>
      <c r="AQ529" s="295">
        <v>0</v>
      </c>
      <c r="AR529" s="295">
        <v>0</v>
      </c>
      <c r="AS529" s="295">
        <v>3.8310000000000002E-3</v>
      </c>
      <c r="AT529" s="295">
        <f t="shared" si="8"/>
        <v>710.05616899999995</v>
      </c>
      <c r="AU529" s="295">
        <v>0</v>
      </c>
      <c r="AV529" s="295">
        <v>0</v>
      </c>
      <c r="AW529" s="296">
        <v>92</v>
      </c>
      <c r="AX529" s="296">
        <v>300</v>
      </c>
      <c r="AY529" s="295">
        <v>265000.53000000003</v>
      </c>
      <c r="AZ529" s="295">
        <v>64623.83</v>
      </c>
      <c r="BA529" s="294">
        <v>89.999819000000002</v>
      </c>
      <c r="BB529" s="294">
        <v>51.479226926857301</v>
      </c>
      <c r="BC529" s="294">
        <v>9.6</v>
      </c>
      <c r="BD529" s="294"/>
      <c r="BE529" s="293" t="s">
        <v>4204</v>
      </c>
      <c r="BF529" s="291"/>
      <c r="BG529" s="293" t="s">
        <v>312</v>
      </c>
      <c r="BH529" s="293" t="s">
        <v>365</v>
      </c>
      <c r="BI529" s="293" t="s">
        <v>366</v>
      </c>
      <c r="BJ529" s="293" t="s">
        <v>103</v>
      </c>
      <c r="BK529" s="292" t="s">
        <v>175</v>
      </c>
      <c r="BL529" s="294">
        <v>289471.37342760002</v>
      </c>
      <c r="BM529" s="292" t="s">
        <v>309</v>
      </c>
      <c r="BN529" s="294"/>
      <c r="BO529" s="297">
        <v>38856</v>
      </c>
      <c r="BP529" s="297">
        <v>47987</v>
      </c>
      <c r="BQ529" s="297" t="s">
        <v>4757</v>
      </c>
      <c r="BR529" s="297" t="s">
        <v>4764</v>
      </c>
      <c r="BS529" s="297">
        <v>38856</v>
      </c>
      <c r="BT529" s="297">
        <v>47987</v>
      </c>
      <c r="BU529" s="294">
        <v>0</v>
      </c>
      <c r="BV529" s="294">
        <v>58.58</v>
      </c>
      <c r="BW529" s="294">
        <v>0</v>
      </c>
    </row>
    <row r="530" spans="1:75" s="289" customFormat="1" ht="18.2" customHeight="1" x14ac:dyDescent="0.15">
      <c r="A530" s="298">
        <v>528</v>
      </c>
      <c r="B530" s="299" t="s">
        <v>305</v>
      </c>
      <c r="C530" s="299" t="s">
        <v>306</v>
      </c>
      <c r="D530" s="313">
        <v>45170</v>
      </c>
      <c r="E530" s="300" t="s">
        <v>1628</v>
      </c>
      <c r="F530" s="309">
        <v>122</v>
      </c>
      <c r="G530" s="309">
        <v>121</v>
      </c>
      <c r="H530" s="302">
        <v>33069.040000000001</v>
      </c>
      <c r="I530" s="302">
        <v>26145.31</v>
      </c>
      <c r="J530" s="302">
        <v>0</v>
      </c>
      <c r="K530" s="302">
        <v>59214.35</v>
      </c>
      <c r="L530" s="302">
        <v>336.8</v>
      </c>
      <c r="M530" s="302">
        <v>0</v>
      </c>
      <c r="N530" s="302">
        <v>0</v>
      </c>
      <c r="O530" s="302">
        <v>0</v>
      </c>
      <c r="P530" s="302">
        <v>0</v>
      </c>
      <c r="Q530" s="302">
        <v>0</v>
      </c>
      <c r="R530" s="302">
        <v>59214.35</v>
      </c>
      <c r="S530" s="302">
        <v>45803.43</v>
      </c>
      <c r="T530" s="302">
        <v>261.8</v>
      </c>
      <c r="U530" s="302">
        <v>0</v>
      </c>
      <c r="V530" s="302">
        <v>0</v>
      </c>
      <c r="W530" s="302">
        <v>0</v>
      </c>
      <c r="X530" s="302">
        <v>0</v>
      </c>
      <c r="Y530" s="302">
        <v>0</v>
      </c>
      <c r="Z530" s="302">
        <v>46065.23</v>
      </c>
      <c r="AA530" s="302">
        <v>0</v>
      </c>
      <c r="AB530" s="302">
        <v>0</v>
      </c>
      <c r="AC530" s="302">
        <v>0</v>
      </c>
      <c r="AD530" s="302">
        <v>0</v>
      </c>
      <c r="AE530" s="302">
        <v>0</v>
      </c>
      <c r="AF530" s="302">
        <v>0</v>
      </c>
      <c r="AG530" s="302">
        <v>0</v>
      </c>
      <c r="AH530" s="302">
        <v>0</v>
      </c>
      <c r="AI530" s="302">
        <v>0</v>
      </c>
      <c r="AJ530" s="302">
        <v>0</v>
      </c>
      <c r="AK530" s="302">
        <v>0</v>
      </c>
      <c r="AL530" s="302">
        <v>0</v>
      </c>
      <c r="AM530" s="302">
        <v>0</v>
      </c>
      <c r="AN530" s="302">
        <v>0</v>
      </c>
      <c r="AO530" s="302">
        <v>0</v>
      </c>
      <c r="AP530" s="302">
        <v>0</v>
      </c>
      <c r="AQ530" s="302">
        <v>0</v>
      </c>
      <c r="AR530" s="302">
        <v>0</v>
      </c>
      <c r="AS530" s="302">
        <v>0</v>
      </c>
      <c r="AT530" s="295">
        <f t="shared" si="8"/>
        <v>0</v>
      </c>
      <c r="AU530" s="302">
        <v>26482.11</v>
      </c>
      <c r="AV530" s="302">
        <v>46065.23</v>
      </c>
      <c r="AW530" s="303">
        <v>92</v>
      </c>
      <c r="AX530" s="303">
        <v>300</v>
      </c>
      <c r="AY530" s="302">
        <v>266197.82</v>
      </c>
      <c r="AZ530" s="302">
        <v>68513.14</v>
      </c>
      <c r="BA530" s="301">
        <v>95.000782999999998</v>
      </c>
      <c r="BB530" s="301">
        <v>82.107017936063798</v>
      </c>
      <c r="BC530" s="301">
        <v>9.5</v>
      </c>
      <c r="BD530" s="301"/>
      <c r="BE530" s="300" t="s">
        <v>4204</v>
      </c>
      <c r="BF530" s="298"/>
      <c r="BG530" s="300" t="s">
        <v>358</v>
      </c>
      <c r="BH530" s="300" t="s">
        <v>182</v>
      </c>
      <c r="BI530" s="300" t="s">
        <v>359</v>
      </c>
      <c r="BJ530" s="300" t="s">
        <v>4205</v>
      </c>
      <c r="BK530" s="299" t="s">
        <v>175</v>
      </c>
      <c r="BL530" s="301">
        <v>463713.25942760002</v>
      </c>
      <c r="BM530" s="299" t="s">
        <v>309</v>
      </c>
      <c r="BN530" s="301"/>
      <c r="BO530" s="304">
        <v>38860</v>
      </c>
      <c r="BP530" s="304">
        <v>47991</v>
      </c>
      <c r="BQ530" s="297" t="s">
        <v>941</v>
      </c>
      <c r="BR530" s="297" t="s">
        <v>4791</v>
      </c>
      <c r="BS530" s="297">
        <v>38860</v>
      </c>
      <c r="BT530" s="297">
        <v>47991</v>
      </c>
      <c r="BU530" s="301">
        <v>19828.27</v>
      </c>
      <c r="BV530" s="301">
        <v>47.58</v>
      </c>
      <c r="BW530" s="301">
        <v>0</v>
      </c>
    </row>
    <row r="531" spans="1:75" s="289" customFormat="1" ht="18.2" customHeight="1" x14ac:dyDescent="0.15">
      <c r="A531" s="291">
        <v>529</v>
      </c>
      <c r="B531" s="292" t="s">
        <v>305</v>
      </c>
      <c r="C531" s="292" t="s">
        <v>306</v>
      </c>
      <c r="D531" s="312">
        <v>45170</v>
      </c>
      <c r="E531" s="293" t="s">
        <v>1629</v>
      </c>
      <c r="F531" s="308">
        <v>130</v>
      </c>
      <c r="G531" s="308">
        <v>129</v>
      </c>
      <c r="H531" s="295">
        <v>37396.42</v>
      </c>
      <c r="I531" s="295">
        <v>21871.39</v>
      </c>
      <c r="J531" s="295">
        <v>0</v>
      </c>
      <c r="K531" s="295">
        <v>59267.81</v>
      </c>
      <c r="L531" s="295">
        <v>272.44</v>
      </c>
      <c r="M531" s="295">
        <v>0</v>
      </c>
      <c r="N531" s="295">
        <v>0</v>
      </c>
      <c r="O531" s="295">
        <v>0</v>
      </c>
      <c r="P531" s="295">
        <v>0</v>
      </c>
      <c r="Q531" s="295">
        <v>0</v>
      </c>
      <c r="R531" s="295">
        <v>59267.81</v>
      </c>
      <c r="S531" s="295">
        <v>51866.3</v>
      </c>
      <c r="T531" s="295">
        <v>299.17</v>
      </c>
      <c r="U531" s="295">
        <v>0</v>
      </c>
      <c r="V531" s="295">
        <v>0</v>
      </c>
      <c r="W531" s="295">
        <v>0</v>
      </c>
      <c r="X531" s="295">
        <v>0</v>
      </c>
      <c r="Y531" s="295">
        <v>0</v>
      </c>
      <c r="Z531" s="295">
        <v>52165.47</v>
      </c>
      <c r="AA531" s="295">
        <v>0</v>
      </c>
      <c r="AB531" s="295">
        <v>0</v>
      </c>
      <c r="AC531" s="295">
        <v>0</v>
      </c>
      <c r="AD531" s="295">
        <v>0</v>
      </c>
      <c r="AE531" s="295">
        <v>0</v>
      </c>
      <c r="AF531" s="295">
        <v>0</v>
      </c>
      <c r="AG531" s="295">
        <v>0</v>
      </c>
      <c r="AH531" s="295">
        <v>0</v>
      </c>
      <c r="AI531" s="295">
        <v>0</v>
      </c>
      <c r="AJ531" s="295">
        <v>0</v>
      </c>
      <c r="AK531" s="295">
        <v>0</v>
      </c>
      <c r="AL531" s="295">
        <v>0</v>
      </c>
      <c r="AM531" s="295">
        <v>0</v>
      </c>
      <c r="AN531" s="295">
        <v>0</v>
      </c>
      <c r="AO531" s="295">
        <v>0</v>
      </c>
      <c r="AP531" s="295">
        <v>0</v>
      </c>
      <c r="AQ531" s="295">
        <v>0</v>
      </c>
      <c r="AR531" s="295">
        <v>0</v>
      </c>
      <c r="AS531" s="295">
        <v>0</v>
      </c>
      <c r="AT531" s="295">
        <f t="shared" si="8"/>
        <v>0</v>
      </c>
      <c r="AU531" s="295">
        <v>22143.83</v>
      </c>
      <c r="AV531" s="295">
        <v>52165.47</v>
      </c>
      <c r="AW531" s="296">
        <v>92</v>
      </c>
      <c r="AX531" s="296">
        <v>300</v>
      </c>
      <c r="AY531" s="295">
        <v>266197.82</v>
      </c>
      <c r="AZ531" s="295">
        <v>64907.18</v>
      </c>
      <c r="BA531" s="294">
        <v>90.000735000000006</v>
      </c>
      <c r="BB531" s="294">
        <v>82.181146397676699</v>
      </c>
      <c r="BC531" s="294">
        <v>9.6</v>
      </c>
      <c r="BD531" s="294"/>
      <c r="BE531" s="293" t="s">
        <v>4204</v>
      </c>
      <c r="BF531" s="291"/>
      <c r="BG531" s="293" t="s">
        <v>358</v>
      </c>
      <c r="BH531" s="293" t="s">
        <v>182</v>
      </c>
      <c r="BI531" s="293" t="s">
        <v>359</v>
      </c>
      <c r="BJ531" s="293" t="s">
        <v>4205</v>
      </c>
      <c r="BK531" s="292" t="s">
        <v>175</v>
      </c>
      <c r="BL531" s="294">
        <v>464131.90981976001</v>
      </c>
      <c r="BM531" s="292" t="s">
        <v>309</v>
      </c>
      <c r="BN531" s="294"/>
      <c r="BO531" s="297">
        <v>38860</v>
      </c>
      <c r="BP531" s="297">
        <v>47991</v>
      </c>
      <c r="BQ531" s="297" t="s">
        <v>4123</v>
      </c>
      <c r="BR531" s="297" t="s">
        <v>4760</v>
      </c>
      <c r="BS531" s="297">
        <v>38860</v>
      </c>
      <c r="BT531" s="297">
        <v>47991</v>
      </c>
      <c r="BU531" s="294">
        <v>22163.66</v>
      </c>
      <c r="BV531" s="294">
        <v>58.84</v>
      </c>
      <c r="BW531" s="294">
        <v>0</v>
      </c>
    </row>
    <row r="532" spans="1:75" s="289" customFormat="1" ht="18.2" customHeight="1" x14ac:dyDescent="0.15">
      <c r="A532" s="298">
        <v>530</v>
      </c>
      <c r="B532" s="299" t="s">
        <v>305</v>
      </c>
      <c r="C532" s="299" t="s">
        <v>306</v>
      </c>
      <c r="D532" s="313">
        <v>45170</v>
      </c>
      <c r="E532" s="300" t="s">
        <v>1630</v>
      </c>
      <c r="F532" s="309">
        <v>169</v>
      </c>
      <c r="G532" s="309">
        <v>168</v>
      </c>
      <c r="H532" s="302">
        <v>36173.57</v>
      </c>
      <c r="I532" s="302">
        <v>24305.14</v>
      </c>
      <c r="J532" s="302">
        <v>0</v>
      </c>
      <c r="K532" s="302">
        <v>60478.71</v>
      </c>
      <c r="L532" s="302">
        <v>263.54000000000002</v>
      </c>
      <c r="M532" s="302">
        <v>0</v>
      </c>
      <c r="N532" s="302">
        <v>0</v>
      </c>
      <c r="O532" s="302">
        <v>0</v>
      </c>
      <c r="P532" s="302">
        <v>0</v>
      </c>
      <c r="Q532" s="302">
        <v>0</v>
      </c>
      <c r="R532" s="302">
        <v>60478.71</v>
      </c>
      <c r="S532" s="302">
        <v>68587.09</v>
      </c>
      <c r="T532" s="302">
        <v>289.39</v>
      </c>
      <c r="U532" s="302">
        <v>0</v>
      </c>
      <c r="V532" s="302">
        <v>0</v>
      </c>
      <c r="W532" s="302">
        <v>0</v>
      </c>
      <c r="X532" s="302">
        <v>0</v>
      </c>
      <c r="Y532" s="302">
        <v>0</v>
      </c>
      <c r="Z532" s="302">
        <v>68876.479999999996</v>
      </c>
      <c r="AA532" s="302">
        <v>0</v>
      </c>
      <c r="AB532" s="302">
        <v>0</v>
      </c>
      <c r="AC532" s="302">
        <v>0</v>
      </c>
      <c r="AD532" s="302">
        <v>0</v>
      </c>
      <c r="AE532" s="302">
        <v>0</v>
      </c>
      <c r="AF532" s="302">
        <v>0</v>
      </c>
      <c r="AG532" s="302">
        <v>0</v>
      </c>
      <c r="AH532" s="302">
        <v>0</v>
      </c>
      <c r="AI532" s="302">
        <v>0</v>
      </c>
      <c r="AJ532" s="302">
        <v>0</v>
      </c>
      <c r="AK532" s="302">
        <v>0</v>
      </c>
      <c r="AL532" s="302">
        <v>0</v>
      </c>
      <c r="AM532" s="302">
        <v>0</v>
      </c>
      <c r="AN532" s="302">
        <v>0</v>
      </c>
      <c r="AO532" s="302">
        <v>0</v>
      </c>
      <c r="AP532" s="302">
        <v>0</v>
      </c>
      <c r="AQ532" s="302">
        <v>0</v>
      </c>
      <c r="AR532" s="302">
        <v>0</v>
      </c>
      <c r="AS532" s="302">
        <v>0</v>
      </c>
      <c r="AT532" s="295">
        <f t="shared" si="8"/>
        <v>0</v>
      </c>
      <c r="AU532" s="302">
        <v>24568.68</v>
      </c>
      <c r="AV532" s="302">
        <v>68876.479999999996</v>
      </c>
      <c r="AW532" s="303">
        <v>92</v>
      </c>
      <c r="AX532" s="303">
        <v>300</v>
      </c>
      <c r="AY532" s="302">
        <v>257499.7</v>
      </c>
      <c r="AZ532" s="302">
        <v>62785.87</v>
      </c>
      <c r="BA532" s="301">
        <v>90.000100000000003</v>
      </c>
      <c r="BB532" s="301">
        <v>86.692912718594201</v>
      </c>
      <c r="BC532" s="301">
        <v>9.6</v>
      </c>
      <c r="BD532" s="301"/>
      <c r="BE532" s="300" t="s">
        <v>4204</v>
      </c>
      <c r="BF532" s="298"/>
      <c r="BG532" s="300" t="s">
        <v>358</v>
      </c>
      <c r="BH532" s="300" t="s">
        <v>182</v>
      </c>
      <c r="BI532" s="300" t="s">
        <v>359</v>
      </c>
      <c r="BJ532" s="300" t="s">
        <v>4205</v>
      </c>
      <c r="BK532" s="299" t="s">
        <v>175</v>
      </c>
      <c r="BL532" s="301">
        <v>473614.58396616002</v>
      </c>
      <c r="BM532" s="299" t="s">
        <v>309</v>
      </c>
      <c r="BN532" s="301"/>
      <c r="BO532" s="304">
        <v>38860</v>
      </c>
      <c r="BP532" s="304">
        <v>47991</v>
      </c>
      <c r="BQ532" s="297" t="s">
        <v>937</v>
      </c>
      <c r="BR532" s="297" t="s">
        <v>4765</v>
      </c>
      <c r="BS532" s="297">
        <v>38860</v>
      </c>
      <c r="BT532" s="297">
        <v>47991</v>
      </c>
      <c r="BU532" s="301">
        <v>27842.36</v>
      </c>
      <c r="BV532" s="301">
        <v>56.92</v>
      </c>
      <c r="BW532" s="301">
        <v>0</v>
      </c>
    </row>
    <row r="533" spans="1:75" s="289" customFormat="1" ht="18.2" customHeight="1" x14ac:dyDescent="0.15">
      <c r="A533" s="291">
        <v>531</v>
      </c>
      <c r="B533" s="292" t="s">
        <v>305</v>
      </c>
      <c r="C533" s="292" t="s">
        <v>306</v>
      </c>
      <c r="D533" s="312">
        <v>45170</v>
      </c>
      <c r="E533" s="293" t="s">
        <v>1631</v>
      </c>
      <c r="F533" s="308">
        <v>109</v>
      </c>
      <c r="G533" s="308">
        <v>108</v>
      </c>
      <c r="H533" s="295">
        <v>32015.22</v>
      </c>
      <c r="I533" s="295">
        <v>16802.21</v>
      </c>
      <c r="J533" s="295">
        <v>0</v>
      </c>
      <c r="K533" s="295">
        <v>48817.43</v>
      </c>
      <c r="L533" s="295">
        <v>233.25</v>
      </c>
      <c r="M533" s="295">
        <v>0</v>
      </c>
      <c r="N533" s="295">
        <v>0</v>
      </c>
      <c r="O533" s="295">
        <v>0</v>
      </c>
      <c r="P533" s="295">
        <v>0</v>
      </c>
      <c r="Q533" s="295">
        <v>0</v>
      </c>
      <c r="R533" s="295">
        <v>48817.43</v>
      </c>
      <c r="S533" s="295">
        <v>35635.99</v>
      </c>
      <c r="T533" s="295">
        <v>256.12</v>
      </c>
      <c r="U533" s="295">
        <v>0</v>
      </c>
      <c r="V533" s="295">
        <v>0</v>
      </c>
      <c r="W533" s="295">
        <v>0</v>
      </c>
      <c r="X533" s="295">
        <v>0</v>
      </c>
      <c r="Y533" s="295">
        <v>0</v>
      </c>
      <c r="Z533" s="295">
        <v>35892.11</v>
      </c>
      <c r="AA533" s="295">
        <v>0</v>
      </c>
      <c r="AB533" s="295">
        <v>0</v>
      </c>
      <c r="AC533" s="295">
        <v>0</v>
      </c>
      <c r="AD533" s="295">
        <v>0</v>
      </c>
      <c r="AE533" s="295">
        <v>0</v>
      </c>
      <c r="AF533" s="295">
        <v>0</v>
      </c>
      <c r="AG533" s="295">
        <v>0</v>
      </c>
      <c r="AH533" s="295">
        <v>0</v>
      </c>
      <c r="AI533" s="295">
        <v>0</v>
      </c>
      <c r="AJ533" s="295">
        <v>0</v>
      </c>
      <c r="AK533" s="295">
        <v>0</v>
      </c>
      <c r="AL533" s="295">
        <v>0</v>
      </c>
      <c r="AM533" s="295">
        <v>0</v>
      </c>
      <c r="AN533" s="295">
        <v>0</v>
      </c>
      <c r="AO533" s="295">
        <v>0</v>
      </c>
      <c r="AP533" s="295">
        <v>0</v>
      </c>
      <c r="AQ533" s="295">
        <v>0</v>
      </c>
      <c r="AR533" s="295">
        <v>0</v>
      </c>
      <c r="AS533" s="295">
        <v>0</v>
      </c>
      <c r="AT533" s="295">
        <f t="shared" si="8"/>
        <v>0</v>
      </c>
      <c r="AU533" s="295">
        <v>17035.46</v>
      </c>
      <c r="AV533" s="295">
        <v>35892.11</v>
      </c>
      <c r="AW533" s="296">
        <v>92</v>
      </c>
      <c r="AX533" s="296">
        <v>300</v>
      </c>
      <c r="AY533" s="295">
        <v>227899.53</v>
      </c>
      <c r="AZ533" s="295">
        <v>55568.54</v>
      </c>
      <c r="BA533" s="294">
        <v>90.000178000000005</v>
      </c>
      <c r="BB533" s="294">
        <v>79.065913725689796</v>
      </c>
      <c r="BC533" s="294">
        <v>9.6</v>
      </c>
      <c r="BD533" s="294"/>
      <c r="BE533" s="293" t="s">
        <v>4204</v>
      </c>
      <c r="BF533" s="291"/>
      <c r="BG533" s="293" t="s">
        <v>344</v>
      </c>
      <c r="BH533" s="293" t="s">
        <v>213</v>
      </c>
      <c r="BI533" s="293" t="s">
        <v>534</v>
      </c>
      <c r="BJ533" s="293" t="s">
        <v>4205</v>
      </c>
      <c r="BK533" s="292" t="s">
        <v>175</v>
      </c>
      <c r="BL533" s="294">
        <v>382293.98080328002</v>
      </c>
      <c r="BM533" s="292" t="s">
        <v>309</v>
      </c>
      <c r="BN533" s="294"/>
      <c r="BO533" s="297">
        <v>38860</v>
      </c>
      <c r="BP533" s="297">
        <v>47991</v>
      </c>
      <c r="BQ533" s="297" t="s">
        <v>962</v>
      </c>
      <c r="BR533" s="297" t="s">
        <v>4767</v>
      </c>
      <c r="BS533" s="297">
        <v>38860</v>
      </c>
      <c r="BT533" s="297">
        <v>47991</v>
      </c>
      <c r="BU533" s="294">
        <v>15762.6</v>
      </c>
      <c r="BV533" s="294">
        <v>50.37</v>
      </c>
      <c r="BW533" s="294">
        <v>0</v>
      </c>
    </row>
    <row r="534" spans="1:75" s="289" customFormat="1" ht="18.2" customHeight="1" x14ac:dyDescent="0.15">
      <c r="A534" s="298">
        <v>532</v>
      </c>
      <c r="B534" s="299" t="s">
        <v>305</v>
      </c>
      <c r="C534" s="299" t="s">
        <v>306</v>
      </c>
      <c r="D534" s="313">
        <v>45170</v>
      </c>
      <c r="E534" s="300" t="s">
        <v>1632</v>
      </c>
      <c r="F534" s="309">
        <v>151</v>
      </c>
      <c r="G534" s="309">
        <v>150</v>
      </c>
      <c r="H534" s="302">
        <v>34555.379999999997</v>
      </c>
      <c r="I534" s="302">
        <v>21947.53</v>
      </c>
      <c r="J534" s="302">
        <v>0</v>
      </c>
      <c r="K534" s="302">
        <v>56502.91</v>
      </c>
      <c r="L534" s="302">
        <v>251.78</v>
      </c>
      <c r="M534" s="302">
        <v>0</v>
      </c>
      <c r="N534" s="302">
        <v>0</v>
      </c>
      <c r="O534" s="302">
        <v>0</v>
      </c>
      <c r="P534" s="302">
        <v>0</v>
      </c>
      <c r="Q534" s="302">
        <v>0</v>
      </c>
      <c r="R534" s="302">
        <v>56502.91</v>
      </c>
      <c r="S534" s="302">
        <v>56835.35</v>
      </c>
      <c r="T534" s="302">
        <v>276.44</v>
      </c>
      <c r="U534" s="302">
        <v>0</v>
      </c>
      <c r="V534" s="302">
        <v>0</v>
      </c>
      <c r="W534" s="302">
        <v>0</v>
      </c>
      <c r="X534" s="302">
        <v>0</v>
      </c>
      <c r="Y534" s="302">
        <v>0</v>
      </c>
      <c r="Z534" s="302">
        <v>57111.79</v>
      </c>
      <c r="AA534" s="302">
        <v>0</v>
      </c>
      <c r="AB534" s="302">
        <v>0</v>
      </c>
      <c r="AC534" s="302">
        <v>0</v>
      </c>
      <c r="AD534" s="302">
        <v>0</v>
      </c>
      <c r="AE534" s="302">
        <v>0</v>
      </c>
      <c r="AF534" s="302">
        <v>0</v>
      </c>
      <c r="AG534" s="302">
        <v>0</v>
      </c>
      <c r="AH534" s="302">
        <v>0</v>
      </c>
      <c r="AI534" s="302">
        <v>0</v>
      </c>
      <c r="AJ534" s="302">
        <v>0</v>
      </c>
      <c r="AK534" s="302">
        <v>0</v>
      </c>
      <c r="AL534" s="302">
        <v>0</v>
      </c>
      <c r="AM534" s="302">
        <v>0</v>
      </c>
      <c r="AN534" s="302">
        <v>0</v>
      </c>
      <c r="AO534" s="302">
        <v>0</v>
      </c>
      <c r="AP534" s="302">
        <v>0</v>
      </c>
      <c r="AQ534" s="302">
        <v>0</v>
      </c>
      <c r="AR534" s="302">
        <v>0</v>
      </c>
      <c r="AS534" s="302">
        <v>0</v>
      </c>
      <c r="AT534" s="295">
        <f t="shared" si="8"/>
        <v>0</v>
      </c>
      <c r="AU534" s="302">
        <v>22199.31</v>
      </c>
      <c r="AV534" s="302">
        <v>57111.79</v>
      </c>
      <c r="AW534" s="303">
        <v>92</v>
      </c>
      <c r="AX534" s="303">
        <v>300</v>
      </c>
      <c r="AY534" s="302">
        <v>245998.86</v>
      </c>
      <c r="AZ534" s="302">
        <v>59979.7</v>
      </c>
      <c r="BA534" s="301">
        <v>90.000420000000005</v>
      </c>
      <c r="BB534" s="301">
        <v>84.783445586126703</v>
      </c>
      <c r="BC534" s="301">
        <v>9.6</v>
      </c>
      <c r="BD534" s="301"/>
      <c r="BE534" s="300" t="s">
        <v>4204</v>
      </c>
      <c r="BF534" s="298"/>
      <c r="BG534" s="300" t="s">
        <v>315</v>
      </c>
      <c r="BH534" s="300" t="s">
        <v>183</v>
      </c>
      <c r="BI534" s="300" t="s">
        <v>518</v>
      </c>
      <c r="BJ534" s="300" t="s">
        <v>4205</v>
      </c>
      <c r="BK534" s="299" t="s">
        <v>175</v>
      </c>
      <c r="BL534" s="301">
        <v>442479.71248936001</v>
      </c>
      <c r="BM534" s="299" t="s">
        <v>309</v>
      </c>
      <c r="BN534" s="301"/>
      <c r="BO534" s="304">
        <v>38861</v>
      </c>
      <c r="BP534" s="304">
        <v>47992</v>
      </c>
      <c r="BQ534" s="297" t="s">
        <v>947</v>
      </c>
      <c r="BR534" s="297" t="s">
        <v>4774</v>
      </c>
      <c r="BS534" s="297">
        <v>38861</v>
      </c>
      <c r="BT534" s="297">
        <v>47992</v>
      </c>
      <c r="BU534" s="301">
        <v>23631.19</v>
      </c>
      <c r="BV534" s="301">
        <v>54.37</v>
      </c>
      <c r="BW534" s="301">
        <v>0</v>
      </c>
    </row>
    <row r="535" spans="1:75" s="289" customFormat="1" ht="18.2" customHeight="1" x14ac:dyDescent="0.15">
      <c r="A535" s="291">
        <v>533</v>
      </c>
      <c r="B535" s="292" t="s">
        <v>305</v>
      </c>
      <c r="C535" s="292" t="s">
        <v>306</v>
      </c>
      <c r="D535" s="312">
        <v>45170</v>
      </c>
      <c r="E535" s="293" t="s">
        <v>1633</v>
      </c>
      <c r="F535" s="308">
        <v>115</v>
      </c>
      <c r="G535" s="308">
        <v>114</v>
      </c>
      <c r="H535" s="295">
        <v>13165.9</v>
      </c>
      <c r="I535" s="295">
        <v>26119.279999999999</v>
      </c>
      <c r="J535" s="295">
        <v>0</v>
      </c>
      <c r="K535" s="295">
        <v>39285.18</v>
      </c>
      <c r="L535" s="295">
        <v>350.11</v>
      </c>
      <c r="M535" s="295">
        <v>0</v>
      </c>
      <c r="N535" s="295">
        <v>0</v>
      </c>
      <c r="O535" s="295">
        <v>0</v>
      </c>
      <c r="P535" s="295">
        <v>0</v>
      </c>
      <c r="Q535" s="295">
        <v>0</v>
      </c>
      <c r="R535" s="295">
        <v>39285.18</v>
      </c>
      <c r="S535" s="295">
        <v>25800.880000000001</v>
      </c>
      <c r="T535" s="295">
        <v>105.33</v>
      </c>
      <c r="U535" s="295">
        <v>0</v>
      </c>
      <c r="V535" s="295">
        <v>0</v>
      </c>
      <c r="W535" s="295">
        <v>0</v>
      </c>
      <c r="X535" s="295">
        <v>0</v>
      </c>
      <c r="Y535" s="295">
        <v>0</v>
      </c>
      <c r="Z535" s="295">
        <v>25906.21</v>
      </c>
      <c r="AA535" s="295">
        <v>0</v>
      </c>
      <c r="AB535" s="295">
        <v>0</v>
      </c>
      <c r="AC535" s="295">
        <v>0</v>
      </c>
      <c r="AD535" s="295">
        <v>0</v>
      </c>
      <c r="AE535" s="295">
        <v>0</v>
      </c>
      <c r="AF535" s="295">
        <v>0</v>
      </c>
      <c r="AG535" s="295">
        <v>0</v>
      </c>
      <c r="AH535" s="295">
        <v>0</v>
      </c>
      <c r="AI535" s="295">
        <v>0</v>
      </c>
      <c r="AJ535" s="295">
        <v>0</v>
      </c>
      <c r="AK535" s="295">
        <v>0</v>
      </c>
      <c r="AL535" s="295">
        <v>0</v>
      </c>
      <c r="AM535" s="295">
        <v>0</v>
      </c>
      <c r="AN535" s="295">
        <v>0</v>
      </c>
      <c r="AO535" s="295">
        <v>0</v>
      </c>
      <c r="AP535" s="295">
        <v>0</v>
      </c>
      <c r="AQ535" s="295">
        <v>0</v>
      </c>
      <c r="AR535" s="295">
        <v>0</v>
      </c>
      <c r="AS535" s="295">
        <v>0</v>
      </c>
      <c r="AT535" s="295">
        <f t="shared" si="8"/>
        <v>0</v>
      </c>
      <c r="AU535" s="295">
        <v>26469.39</v>
      </c>
      <c r="AV535" s="295">
        <v>25906.21</v>
      </c>
      <c r="AW535" s="296">
        <v>32</v>
      </c>
      <c r="AX535" s="296">
        <v>240</v>
      </c>
      <c r="AY535" s="295">
        <v>217001.15</v>
      </c>
      <c r="AZ535" s="295">
        <v>48520.160000000003</v>
      </c>
      <c r="BA535" s="294">
        <v>82.534122999999994</v>
      </c>
      <c r="BB535" s="294">
        <v>66.825168717439098</v>
      </c>
      <c r="BC535" s="294">
        <v>9.6</v>
      </c>
      <c r="BD535" s="294"/>
      <c r="BE535" s="293" t="s">
        <v>4204</v>
      </c>
      <c r="BF535" s="291"/>
      <c r="BG535" s="293" t="s">
        <v>414</v>
      </c>
      <c r="BH535" s="293" t="s">
        <v>211</v>
      </c>
      <c r="BI535" s="293" t="s">
        <v>416</v>
      </c>
      <c r="BJ535" s="293" t="s">
        <v>4205</v>
      </c>
      <c r="BK535" s="292" t="s">
        <v>175</v>
      </c>
      <c r="BL535" s="294">
        <v>307646.01595728</v>
      </c>
      <c r="BM535" s="292" t="s">
        <v>309</v>
      </c>
      <c r="BN535" s="294"/>
      <c r="BO535" s="297">
        <v>38861</v>
      </c>
      <c r="BP535" s="297">
        <v>46166</v>
      </c>
      <c r="BQ535" s="297" t="s">
        <v>956</v>
      </c>
      <c r="BR535" s="297" t="s">
        <v>4794</v>
      </c>
      <c r="BS535" s="297">
        <v>38861</v>
      </c>
      <c r="BT535" s="297">
        <v>46166</v>
      </c>
      <c r="BU535" s="294">
        <v>14256.27</v>
      </c>
      <c r="BV535" s="294">
        <v>41.99</v>
      </c>
      <c r="BW535" s="294">
        <v>0</v>
      </c>
    </row>
    <row r="536" spans="1:75" s="289" customFormat="1" ht="18.2" customHeight="1" x14ac:dyDescent="0.15">
      <c r="A536" s="298">
        <v>534</v>
      </c>
      <c r="B536" s="299" t="s">
        <v>305</v>
      </c>
      <c r="C536" s="299" t="s">
        <v>306</v>
      </c>
      <c r="D536" s="313">
        <v>45170</v>
      </c>
      <c r="E536" s="300" t="s">
        <v>1634</v>
      </c>
      <c r="F536" s="309">
        <v>0</v>
      </c>
      <c r="G536" s="309">
        <v>0</v>
      </c>
      <c r="H536" s="302">
        <v>54079.24</v>
      </c>
      <c r="I536" s="302">
        <v>0</v>
      </c>
      <c r="J536" s="302">
        <v>0</v>
      </c>
      <c r="K536" s="302">
        <v>54079.24</v>
      </c>
      <c r="L536" s="302">
        <v>395.68</v>
      </c>
      <c r="M536" s="302">
        <v>0</v>
      </c>
      <c r="N536" s="302">
        <v>0</v>
      </c>
      <c r="O536" s="302">
        <v>395.68</v>
      </c>
      <c r="P536" s="302">
        <v>0</v>
      </c>
      <c r="Q536" s="302">
        <v>0</v>
      </c>
      <c r="R536" s="302">
        <v>53683.56</v>
      </c>
      <c r="S536" s="302">
        <v>0</v>
      </c>
      <c r="T536" s="302">
        <v>428.13</v>
      </c>
      <c r="U536" s="302">
        <v>0</v>
      </c>
      <c r="V536" s="302">
        <v>0</v>
      </c>
      <c r="W536" s="302">
        <v>428.13</v>
      </c>
      <c r="X536" s="302">
        <v>0</v>
      </c>
      <c r="Y536" s="302">
        <v>0</v>
      </c>
      <c r="Z536" s="302">
        <v>0</v>
      </c>
      <c r="AA536" s="302">
        <v>65.48</v>
      </c>
      <c r="AB536" s="302">
        <v>0</v>
      </c>
      <c r="AC536" s="302">
        <v>0</v>
      </c>
      <c r="AD536" s="302">
        <v>0</v>
      </c>
      <c r="AE536" s="302">
        <v>0</v>
      </c>
      <c r="AF536" s="302">
        <v>-42.37</v>
      </c>
      <c r="AG536" s="302">
        <v>44.46</v>
      </c>
      <c r="AH536" s="302">
        <v>117.43</v>
      </c>
      <c r="AI536" s="302">
        <v>0</v>
      </c>
      <c r="AJ536" s="302">
        <v>0</v>
      </c>
      <c r="AK536" s="302">
        <v>0</v>
      </c>
      <c r="AL536" s="302">
        <v>0</v>
      </c>
      <c r="AM536" s="302">
        <v>0</v>
      </c>
      <c r="AN536" s="302">
        <v>0</v>
      </c>
      <c r="AO536" s="302">
        <v>0</v>
      </c>
      <c r="AP536" s="302">
        <v>81.14</v>
      </c>
      <c r="AQ536" s="302">
        <v>0</v>
      </c>
      <c r="AR536" s="302">
        <v>68.38</v>
      </c>
      <c r="AS536" s="302">
        <v>0</v>
      </c>
      <c r="AT536" s="295">
        <f t="shared" si="8"/>
        <v>1021.5699999999999</v>
      </c>
      <c r="AU536" s="302">
        <v>0</v>
      </c>
      <c r="AV536" s="302">
        <v>0</v>
      </c>
      <c r="AW536" s="303">
        <v>92</v>
      </c>
      <c r="AX536" s="303">
        <v>300</v>
      </c>
      <c r="AY536" s="302">
        <v>412897.95</v>
      </c>
      <c r="AZ536" s="302">
        <v>94289.95</v>
      </c>
      <c r="BA536" s="301">
        <v>84.293875999999997</v>
      </c>
      <c r="BB536" s="301">
        <v>47.992340115553802</v>
      </c>
      <c r="BC536" s="301">
        <v>9.5</v>
      </c>
      <c r="BD536" s="301"/>
      <c r="BE536" s="300" t="s">
        <v>4204</v>
      </c>
      <c r="BF536" s="298"/>
      <c r="BG536" s="300" t="s">
        <v>307</v>
      </c>
      <c r="BH536" s="300" t="s">
        <v>229</v>
      </c>
      <c r="BI536" s="300" t="s">
        <v>499</v>
      </c>
      <c r="BJ536" s="300" t="s">
        <v>103</v>
      </c>
      <c r="BK536" s="299" t="s">
        <v>175</v>
      </c>
      <c r="BL536" s="301">
        <v>420401.11198176001</v>
      </c>
      <c r="BM536" s="299" t="s">
        <v>309</v>
      </c>
      <c r="BN536" s="301"/>
      <c r="BO536" s="304">
        <v>38861</v>
      </c>
      <c r="BP536" s="304">
        <v>47992</v>
      </c>
      <c r="BQ536" s="297" t="s">
        <v>4757</v>
      </c>
      <c r="BR536" s="297" t="s">
        <v>4764</v>
      </c>
      <c r="BS536" s="297">
        <v>38861</v>
      </c>
      <c r="BT536" s="297">
        <v>47992</v>
      </c>
      <c r="BU536" s="301">
        <v>0</v>
      </c>
      <c r="BV536" s="301">
        <v>65.48</v>
      </c>
      <c r="BW536" s="301">
        <v>0</v>
      </c>
    </row>
    <row r="537" spans="1:75" s="289" customFormat="1" ht="18.2" customHeight="1" x14ac:dyDescent="0.15">
      <c r="A537" s="291">
        <v>535</v>
      </c>
      <c r="B537" s="292" t="s">
        <v>305</v>
      </c>
      <c r="C537" s="292" t="s">
        <v>306</v>
      </c>
      <c r="D537" s="312">
        <v>45170</v>
      </c>
      <c r="E537" s="293" t="s">
        <v>1635</v>
      </c>
      <c r="F537" s="308">
        <v>98</v>
      </c>
      <c r="G537" s="308">
        <v>97</v>
      </c>
      <c r="H537" s="295">
        <v>18733.419999999998</v>
      </c>
      <c r="I537" s="295">
        <v>33695.29</v>
      </c>
      <c r="J537" s="295">
        <v>0</v>
      </c>
      <c r="K537" s="295">
        <v>52428.71</v>
      </c>
      <c r="L537" s="295">
        <v>498.96</v>
      </c>
      <c r="M537" s="295">
        <v>0</v>
      </c>
      <c r="N537" s="295">
        <v>0</v>
      </c>
      <c r="O537" s="295">
        <v>0</v>
      </c>
      <c r="P537" s="295">
        <v>0</v>
      </c>
      <c r="Q537" s="295">
        <v>0</v>
      </c>
      <c r="R537" s="295">
        <v>52428.71</v>
      </c>
      <c r="S537" s="295">
        <v>29089.9</v>
      </c>
      <c r="T537" s="295">
        <v>148.31</v>
      </c>
      <c r="U537" s="295">
        <v>0</v>
      </c>
      <c r="V537" s="295">
        <v>0</v>
      </c>
      <c r="W537" s="295">
        <v>0</v>
      </c>
      <c r="X537" s="295">
        <v>0</v>
      </c>
      <c r="Y537" s="295">
        <v>0</v>
      </c>
      <c r="Z537" s="295">
        <v>29238.21</v>
      </c>
      <c r="AA537" s="295">
        <v>0</v>
      </c>
      <c r="AB537" s="295">
        <v>0</v>
      </c>
      <c r="AC537" s="295">
        <v>0</v>
      </c>
      <c r="AD537" s="295">
        <v>0</v>
      </c>
      <c r="AE537" s="295">
        <v>0</v>
      </c>
      <c r="AF537" s="295">
        <v>0</v>
      </c>
      <c r="AG537" s="295">
        <v>0</v>
      </c>
      <c r="AH537" s="295">
        <v>0</v>
      </c>
      <c r="AI537" s="295">
        <v>0</v>
      </c>
      <c r="AJ537" s="295">
        <v>0</v>
      </c>
      <c r="AK537" s="295">
        <v>0</v>
      </c>
      <c r="AL537" s="295">
        <v>0</v>
      </c>
      <c r="AM537" s="295">
        <v>0</v>
      </c>
      <c r="AN537" s="295">
        <v>0</v>
      </c>
      <c r="AO537" s="295">
        <v>0</v>
      </c>
      <c r="AP537" s="295">
        <v>0</v>
      </c>
      <c r="AQ537" s="295">
        <v>0</v>
      </c>
      <c r="AR537" s="295">
        <v>0</v>
      </c>
      <c r="AS537" s="295">
        <v>0</v>
      </c>
      <c r="AT537" s="295">
        <f t="shared" si="8"/>
        <v>0</v>
      </c>
      <c r="AU537" s="295">
        <v>34194.25</v>
      </c>
      <c r="AV537" s="295">
        <v>29238.21</v>
      </c>
      <c r="AW537" s="296">
        <v>32</v>
      </c>
      <c r="AX537" s="296">
        <v>240</v>
      </c>
      <c r="AY537" s="295">
        <v>285799.01</v>
      </c>
      <c r="AZ537" s="295">
        <v>69439.91</v>
      </c>
      <c r="BA537" s="294">
        <v>89.685402999999994</v>
      </c>
      <c r="BB537" s="294">
        <v>67.714517272849704</v>
      </c>
      <c r="BC537" s="294">
        <v>9.5</v>
      </c>
      <c r="BD537" s="294"/>
      <c r="BE537" s="293" t="s">
        <v>4204</v>
      </c>
      <c r="BF537" s="291"/>
      <c r="BG537" s="293" t="s">
        <v>344</v>
      </c>
      <c r="BH537" s="293" t="s">
        <v>213</v>
      </c>
      <c r="BI537" s="293" t="s">
        <v>534</v>
      </c>
      <c r="BJ537" s="293" t="s">
        <v>4205</v>
      </c>
      <c r="BK537" s="292" t="s">
        <v>175</v>
      </c>
      <c r="BL537" s="294">
        <v>410574.26116615999</v>
      </c>
      <c r="BM537" s="292" t="s">
        <v>309</v>
      </c>
      <c r="BN537" s="294"/>
      <c r="BO537" s="297">
        <v>38861</v>
      </c>
      <c r="BP537" s="297">
        <v>46166</v>
      </c>
      <c r="BQ537" s="297" t="s">
        <v>4123</v>
      </c>
      <c r="BR537" s="297" t="s">
        <v>4760</v>
      </c>
      <c r="BS537" s="297">
        <v>38861</v>
      </c>
      <c r="BT537" s="297">
        <v>46166</v>
      </c>
      <c r="BU537" s="294">
        <v>15860.5</v>
      </c>
      <c r="BV537" s="294">
        <v>45.97</v>
      </c>
      <c r="BW537" s="294">
        <v>0</v>
      </c>
    </row>
    <row r="538" spans="1:75" s="289" customFormat="1" ht="18.2" customHeight="1" x14ac:dyDescent="0.15">
      <c r="A538" s="298">
        <v>536</v>
      </c>
      <c r="B538" s="299" t="s">
        <v>305</v>
      </c>
      <c r="C538" s="299" t="s">
        <v>306</v>
      </c>
      <c r="D538" s="313">
        <v>45170</v>
      </c>
      <c r="E538" s="300" t="s">
        <v>1636</v>
      </c>
      <c r="F538" s="309">
        <v>136</v>
      </c>
      <c r="G538" s="309">
        <v>135</v>
      </c>
      <c r="H538" s="302">
        <v>102730.13</v>
      </c>
      <c r="I538" s="302">
        <v>67107.37</v>
      </c>
      <c r="J538" s="302">
        <v>0</v>
      </c>
      <c r="K538" s="302">
        <v>169837.5</v>
      </c>
      <c r="L538" s="302">
        <v>808.02</v>
      </c>
      <c r="M538" s="302">
        <v>0</v>
      </c>
      <c r="N538" s="302">
        <v>0</v>
      </c>
      <c r="O538" s="302">
        <v>0</v>
      </c>
      <c r="P538" s="302">
        <v>0</v>
      </c>
      <c r="Q538" s="302">
        <v>0</v>
      </c>
      <c r="R538" s="302">
        <v>169837.5</v>
      </c>
      <c r="S538" s="302">
        <v>149212.22</v>
      </c>
      <c r="T538" s="302">
        <v>804.72</v>
      </c>
      <c r="U538" s="302">
        <v>0</v>
      </c>
      <c r="V538" s="302">
        <v>0</v>
      </c>
      <c r="W538" s="302">
        <v>0</v>
      </c>
      <c r="X538" s="302">
        <v>0</v>
      </c>
      <c r="Y538" s="302">
        <v>0</v>
      </c>
      <c r="Z538" s="302">
        <v>150016.94</v>
      </c>
      <c r="AA538" s="302">
        <v>0</v>
      </c>
      <c r="AB538" s="302">
        <v>0</v>
      </c>
      <c r="AC538" s="302">
        <v>0</v>
      </c>
      <c r="AD538" s="302">
        <v>0</v>
      </c>
      <c r="AE538" s="302">
        <v>0</v>
      </c>
      <c r="AF538" s="302">
        <v>0</v>
      </c>
      <c r="AG538" s="302">
        <v>0</v>
      </c>
      <c r="AH538" s="302">
        <v>0</v>
      </c>
      <c r="AI538" s="302">
        <v>0</v>
      </c>
      <c r="AJ538" s="302">
        <v>0</v>
      </c>
      <c r="AK538" s="302">
        <v>0</v>
      </c>
      <c r="AL538" s="302">
        <v>0</v>
      </c>
      <c r="AM538" s="302">
        <v>0</v>
      </c>
      <c r="AN538" s="302">
        <v>0</v>
      </c>
      <c r="AO538" s="302">
        <v>0</v>
      </c>
      <c r="AP538" s="302">
        <v>0</v>
      </c>
      <c r="AQ538" s="302">
        <v>0</v>
      </c>
      <c r="AR538" s="302">
        <v>0</v>
      </c>
      <c r="AS538" s="302">
        <v>0</v>
      </c>
      <c r="AT538" s="295">
        <f t="shared" si="8"/>
        <v>0</v>
      </c>
      <c r="AU538" s="302">
        <v>67915.39</v>
      </c>
      <c r="AV538" s="302">
        <v>150016.94</v>
      </c>
      <c r="AW538" s="303">
        <v>92</v>
      </c>
      <c r="AX538" s="303">
        <v>300</v>
      </c>
      <c r="AY538" s="302">
        <v>771996.89</v>
      </c>
      <c r="AZ538" s="302">
        <v>186066.34</v>
      </c>
      <c r="BA538" s="301">
        <v>88.860460000000003</v>
      </c>
      <c r="BB538" s="301">
        <v>81.109986767354101</v>
      </c>
      <c r="BC538" s="301">
        <v>9.4</v>
      </c>
      <c r="BD538" s="301"/>
      <c r="BE538" s="300" t="s">
        <v>4204</v>
      </c>
      <c r="BF538" s="298"/>
      <c r="BG538" s="300" t="s">
        <v>326</v>
      </c>
      <c r="BH538" s="300" t="s">
        <v>223</v>
      </c>
      <c r="BI538" s="300" t="s">
        <v>327</v>
      </c>
      <c r="BJ538" s="300" t="s">
        <v>4205</v>
      </c>
      <c r="BK538" s="299" t="s">
        <v>175</v>
      </c>
      <c r="BL538" s="301">
        <v>1330013.7668999999</v>
      </c>
      <c r="BM538" s="299" t="s">
        <v>309</v>
      </c>
      <c r="BN538" s="301"/>
      <c r="BO538" s="304">
        <v>38866</v>
      </c>
      <c r="BP538" s="304">
        <v>47997</v>
      </c>
      <c r="BQ538" s="297" t="s">
        <v>931</v>
      </c>
      <c r="BR538" s="297" t="s">
        <v>4779</v>
      </c>
      <c r="BS538" s="297">
        <v>38866</v>
      </c>
      <c r="BT538" s="297">
        <v>47997</v>
      </c>
      <c r="BU538" s="301">
        <v>52043.89</v>
      </c>
      <c r="BV538" s="301">
        <v>71.25</v>
      </c>
      <c r="BW538" s="301">
        <v>0</v>
      </c>
    </row>
    <row r="539" spans="1:75" s="289" customFormat="1" ht="18.2" customHeight="1" x14ac:dyDescent="0.15">
      <c r="A539" s="291">
        <v>537</v>
      </c>
      <c r="B539" s="292" t="s">
        <v>305</v>
      </c>
      <c r="C539" s="292" t="s">
        <v>306</v>
      </c>
      <c r="D539" s="312">
        <v>45170</v>
      </c>
      <c r="E539" s="293" t="s">
        <v>1637</v>
      </c>
      <c r="F539" s="308">
        <v>1</v>
      </c>
      <c r="G539" s="308">
        <v>0</v>
      </c>
      <c r="H539" s="295">
        <v>48820.38</v>
      </c>
      <c r="I539" s="295">
        <v>0</v>
      </c>
      <c r="J539" s="295">
        <v>0</v>
      </c>
      <c r="K539" s="295">
        <v>48820.38</v>
      </c>
      <c r="L539" s="295">
        <v>402.57</v>
      </c>
      <c r="M539" s="295">
        <v>0</v>
      </c>
      <c r="N539" s="295">
        <v>0</v>
      </c>
      <c r="O539" s="295">
        <v>0</v>
      </c>
      <c r="P539" s="295">
        <v>0</v>
      </c>
      <c r="Q539" s="295">
        <v>0</v>
      </c>
      <c r="R539" s="295">
        <v>48820.38</v>
      </c>
      <c r="S539" s="295">
        <v>0</v>
      </c>
      <c r="T539" s="295">
        <v>386.49</v>
      </c>
      <c r="U539" s="295">
        <v>0</v>
      </c>
      <c r="V539" s="295">
        <v>0</v>
      </c>
      <c r="W539" s="295">
        <v>0</v>
      </c>
      <c r="X539" s="295">
        <v>0</v>
      </c>
      <c r="Y539" s="295">
        <v>0</v>
      </c>
      <c r="Z539" s="295">
        <v>386.49</v>
      </c>
      <c r="AA539" s="295">
        <v>0</v>
      </c>
      <c r="AB539" s="295">
        <v>0</v>
      </c>
      <c r="AC539" s="295">
        <v>0</v>
      </c>
      <c r="AD539" s="295">
        <v>0</v>
      </c>
      <c r="AE539" s="295">
        <v>0</v>
      </c>
      <c r="AF539" s="295">
        <v>-1.55</v>
      </c>
      <c r="AG539" s="295">
        <v>0</v>
      </c>
      <c r="AH539" s="295">
        <v>2.92</v>
      </c>
      <c r="AI539" s="295">
        <v>0</v>
      </c>
      <c r="AJ539" s="295">
        <v>0</v>
      </c>
      <c r="AK539" s="295">
        <v>0</v>
      </c>
      <c r="AL539" s="295">
        <v>0</v>
      </c>
      <c r="AM539" s="295">
        <v>0</v>
      </c>
      <c r="AN539" s="295">
        <v>0</v>
      </c>
      <c r="AO539" s="295">
        <v>0</v>
      </c>
      <c r="AP539" s="295">
        <v>0</v>
      </c>
      <c r="AQ539" s="295">
        <v>0</v>
      </c>
      <c r="AR539" s="295">
        <v>1.37</v>
      </c>
      <c r="AS539" s="295">
        <v>0</v>
      </c>
      <c r="AT539" s="295">
        <f t="shared" si="8"/>
        <v>-2.2204460492503131E-16</v>
      </c>
      <c r="AU539" s="295">
        <v>402.57</v>
      </c>
      <c r="AV539" s="295">
        <v>386.49</v>
      </c>
      <c r="AW539" s="296">
        <v>93</v>
      </c>
      <c r="AX539" s="296">
        <v>300</v>
      </c>
      <c r="AY539" s="295">
        <v>393802.59</v>
      </c>
      <c r="AZ539" s="295">
        <v>90312.7</v>
      </c>
      <c r="BA539" s="294">
        <v>84.423012999999997</v>
      </c>
      <c r="BB539" s="294">
        <v>45.636589044563401</v>
      </c>
      <c r="BC539" s="294">
        <v>9.5</v>
      </c>
      <c r="BD539" s="294"/>
      <c r="BE539" s="293" t="s">
        <v>4204</v>
      </c>
      <c r="BF539" s="291"/>
      <c r="BG539" s="293" t="s">
        <v>307</v>
      </c>
      <c r="BH539" s="293" t="s">
        <v>229</v>
      </c>
      <c r="BI539" s="293" t="s">
        <v>499</v>
      </c>
      <c r="BJ539" s="293" t="s">
        <v>177</v>
      </c>
      <c r="BK539" s="292" t="s">
        <v>175</v>
      </c>
      <c r="BL539" s="294">
        <v>382317.08253647998</v>
      </c>
      <c r="BM539" s="292" t="s">
        <v>309</v>
      </c>
      <c r="BN539" s="294"/>
      <c r="BO539" s="297">
        <v>38871</v>
      </c>
      <c r="BP539" s="297">
        <v>48002</v>
      </c>
      <c r="BQ539" s="297" t="s">
        <v>4757</v>
      </c>
      <c r="BR539" s="297" t="s">
        <v>4764</v>
      </c>
      <c r="BS539" s="297">
        <v>38871</v>
      </c>
      <c r="BT539" s="297">
        <v>48002</v>
      </c>
      <c r="BU539" s="294">
        <v>214.84</v>
      </c>
      <c r="BV539" s="294">
        <v>62.72</v>
      </c>
      <c r="BW539" s="294">
        <v>0</v>
      </c>
    </row>
    <row r="540" spans="1:75" s="289" customFormat="1" ht="18.2" customHeight="1" x14ac:dyDescent="0.15">
      <c r="A540" s="298">
        <v>538</v>
      </c>
      <c r="B540" s="299" t="s">
        <v>305</v>
      </c>
      <c r="C540" s="299" t="s">
        <v>306</v>
      </c>
      <c r="D540" s="313">
        <v>45170</v>
      </c>
      <c r="E540" s="300" t="s">
        <v>1638</v>
      </c>
      <c r="F540" s="309">
        <v>134</v>
      </c>
      <c r="G540" s="309">
        <v>133</v>
      </c>
      <c r="H540" s="302">
        <v>75611.92</v>
      </c>
      <c r="I540" s="302">
        <v>44713.45</v>
      </c>
      <c r="J540" s="302">
        <v>0</v>
      </c>
      <c r="K540" s="302">
        <v>120325.37</v>
      </c>
      <c r="L540" s="302">
        <v>544.9</v>
      </c>
      <c r="M540" s="302">
        <v>0</v>
      </c>
      <c r="N540" s="302">
        <v>0</v>
      </c>
      <c r="O540" s="302">
        <v>0</v>
      </c>
      <c r="P540" s="302">
        <v>0</v>
      </c>
      <c r="Q540" s="302">
        <v>0</v>
      </c>
      <c r="R540" s="302">
        <v>120325.37</v>
      </c>
      <c r="S540" s="302">
        <v>107100.75</v>
      </c>
      <c r="T540" s="302">
        <v>598.59</v>
      </c>
      <c r="U540" s="302">
        <v>0</v>
      </c>
      <c r="V540" s="302">
        <v>0</v>
      </c>
      <c r="W540" s="302">
        <v>0</v>
      </c>
      <c r="X540" s="302">
        <v>0</v>
      </c>
      <c r="Y540" s="302">
        <v>0</v>
      </c>
      <c r="Z540" s="302">
        <v>107699.34</v>
      </c>
      <c r="AA540" s="302">
        <v>0</v>
      </c>
      <c r="AB540" s="302">
        <v>0</v>
      </c>
      <c r="AC540" s="302">
        <v>0</v>
      </c>
      <c r="AD540" s="302">
        <v>0</v>
      </c>
      <c r="AE540" s="302">
        <v>0</v>
      </c>
      <c r="AF540" s="302">
        <v>0</v>
      </c>
      <c r="AG540" s="302">
        <v>0</v>
      </c>
      <c r="AH540" s="302">
        <v>0</v>
      </c>
      <c r="AI540" s="302">
        <v>0</v>
      </c>
      <c r="AJ540" s="302">
        <v>0</v>
      </c>
      <c r="AK540" s="302">
        <v>0</v>
      </c>
      <c r="AL540" s="302">
        <v>0</v>
      </c>
      <c r="AM540" s="302">
        <v>0</v>
      </c>
      <c r="AN540" s="302">
        <v>0</v>
      </c>
      <c r="AO540" s="302">
        <v>0</v>
      </c>
      <c r="AP540" s="302">
        <v>0</v>
      </c>
      <c r="AQ540" s="302">
        <v>0</v>
      </c>
      <c r="AR540" s="302">
        <v>0</v>
      </c>
      <c r="AS540" s="302">
        <v>0</v>
      </c>
      <c r="AT540" s="295">
        <f t="shared" si="8"/>
        <v>0</v>
      </c>
      <c r="AU540" s="302">
        <v>45258.35</v>
      </c>
      <c r="AV540" s="302">
        <v>107699.34</v>
      </c>
      <c r="AW540" s="303">
        <v>93</v>
      </c>
      <c r="AX540" s="303">
        <v>300</v>
      </c>
      <c r="AY540" s="302">
        <v>535002.91</v>
      </c>
      <c r="AZ540" s="302">
        <v>130879.63</v>
      </c>
      <c r="BA540" s="301">
        <v>89.999511999999996</v>
      </c>
      <c r="BB540" s="301">
        <v>82.741864270394402</v>
      </c>
      <c r="BC540" s="301">
        <v>9.5</v>
      </c>
      <c r="BD540" s="301"/>
      <c r="BE540" s="300" t="s">
        <v>4204</v>
      </c>
      <c r="BF540" s="298"/>
      <c r="BG540" s="300" t="s">
        <v>312</v>
      </c>
      <c r="BH540" s="300" t="s">
        <v>201</v>
      </c>
      <c r="BI540" s="300" t="s">
        <v>382</v>
      </c>
      <c r="BJ540" s="300" t="s">
        <v>4205</v>
      </c>
      <c r="BK540" s="299" t="s">
        <v>175</v>
      </c>
      <c r="BL540" s="301">
        <v>942279.52370551997</v>
      </c>
      <c r="BM540" s="299" t="s">
        <v>309</v>
      </c>
      <c r="BN540" s="301"/>
      <c r="BO540" s="304">
        <v>38873</v>
      </c>
      <c r="BP540" s="304">
        <v>48004</v>
      </c>
      <c r="BQ540" s="297" t="s">
        <v>4123</v>
      </c>
      <c r="BR540" s="297" t="s">
        <v>4760</v>
      </c>
      <c r="BS540" s="297">
        <v>38873</v>
      </c>
      <c r="BT540" s="297">
        <v>48004</v>
      </c>
      <c r="BU540" s="301">
        <v>41781.910000000003</v>
      </c>
      <c r="BV540" s="301">
        <v>90.89</v>
      </c>
      <c r="BW540" s="301">
        <v>0</v>
      </c>
    </row>
    <row r="541" spans="1:75" s="289" customFormat="1" ht="18.2" customHeight="1" x14ac:dyDescent="0.15">
      <c r="A541" s="291">
        <v>539</v>
      </c>
      <c r="B541" s="292" t="s">
        <v>305</v>
      </c>
      <c r="C541" s="292" t="s">
        <v>306</v>
      </c>
      <c r="D541" s="312">
        <v>45170</v>
      </c>
      <c r="E541" s="293" t="s">
        <v>1639</v>
      </c>
      <c r="F541" s="308">
        <v>150</v>
      </c>
      <c r="G541" s="308">
        <v>149</v>
      </c>
      <c r="H541" s="295">
        <v>56529.86</v>
      </c>
      <c r="I541" s="295">
        <v>35569.85</v>
      </c>
      <c r="J541" s="295">
        <v>0</v>
      </c>
      <c r="K541" s="295">
        <v>92099.71</v>
      </c>
      <c r="L541" s="295">
        <v>407.42</v>
      </c>
      <c r="M541" s="295">
        <v>0</v>
      </c>
      <c r="N541" s="295">
        <v>0</v>
      </c>
      <c r="O541" s="295">
        <v>0</v>
      </c>
      <c r="P541" s="295">
        <v>0</v>
      </c>
      <c r="Q541" s="295">
        <v>0</v>
      </c>
      <c r="R541" s="295">
        <v>92099.71</v>
      </c>
      <c r="S541" s="295">
        <v>91817.7</v>
      </c>
      <c r="T541" s="295">
        <v>447.53</v>
      </c>
      <c r="U541" s="295">
        <v>0</v>
      </c>
      <c r="V541" s="295">
        <v>0</v>
      </c>
      <c r="W541" s="295">
        <v>0</v>
      </c>
      <c r="X541" s="295">
        <v>0</v>
      </c>
      <c r="Y541" s="295">
        <v>0</v>
      </c>
      <c r="Z541" s="295">
        <v>92265.23</v>
      </c>
      <c r="AA541" s="295">
        <v>0</v>
      </c>
      <c r="AB541" s="295">
        <v>0</v>
      </c>
      <c r="AC541" s="295">
        <v>0</v>
      </c>
      <c r="AD541" s="295">
        <v>0</v>
      </c>
      <c r="AE541" s="295">
        <v>0</v>
      </c>
      <c r="AF541" s="295">
        <v>0</v>
      </c>
      <c r="AG541" s="295">
        <v>0</v>
      </c>
      <c r="AH541" s="295">
        <v>0</v>
      </c>
      <c r="AI541" s="295">
        <v>0</v>
      </c>
      <c r="AJ541" s="295">
        <v>0</v>
      </c>
      <c r="AK541" s="295">
        <v>0</v>
      </c>
      <c r="AL541" s="295">
        <v>0</v>
      </c>
      <c r="AM541" s="295">
        <v>0</v>
      </c>
      <c r="AN541" s="295">
        <v>0</v>
      </c>
      <c r="AO541" s="295">
        <v>0</v>
      </c>
      <c r="AP541" s="295">
        <v>0</v>
      </c>
      <c r="AQ541" s="295">
        <v>0</v>
      </c>
      <c r="AR541" s="295">
        <v>0</v>
      </c>
      <c r="AS541" s="295">
        <v>0</v>
      </c>
      <c r="AT541" s="295">
        <f t="shared" si="8"/>
        <v>0</v>
      </c>
      <c r="AU541" s="295">
        <v>35977.269999999997</v>
      </c>
      <c r="AV541" s="295">
        <v>92265.23</v>
      </c>
      <c r="AW541" s="296">
        <v>93</v>
      </c>
      <c r="AX541" s="296">
        <v>300</v>
      </c>
      <c r="AY541" s="295">
        <v>400799.12</v>
      </c>
      <c r="AZ541" s="295">
        <v>97853.93</v>
      </c>
      <c r="BA541" s="294">
        <v>89.820559000000003</v>
      </c>
      <c r="BB541" s="294">
        <v>84.538734784978899</v>
      </c>
      <c r="BC541" s="294">
        <v>9.5</v>
      </c>
      <c r="BD541" s="294"/>
      <c r="BE541" s="293" t="s">
        <v>4204</v>
      </c>
      <c r="BF541" s="291"/>
      <c r="BG541" s="293" t="s">
        <v>344</v>
      </c>
      <c r="BH541" s="293" t="s">
        <v>213</v>
      </c>
      <c r="BI541" s="293" t="s">
        <v>534</v>
      </c>
      <c r="BJ541" s="293" t="s">
        <v>4205</v>
      </c>
      <c r="BK541" s="292" t="s">
        <v>175</v>
      </c>
      <c r="BL541" s="294">
        <v>721241.67058216</v>
      </c>
      <c r="BM541" s="292" t="s">
        <v>309</v>
      </c>
      <c r="BN541" s="294"/>
      <c r="BO541" s="297">
        <v>38873</v>
      </c>
      <c r="BP541" s="297">
        <v>48004</v>
      </c>
      <c r="BQ541" s="297" t="s">
        <v>931</v>
      </c>
      <c r="BR541" s="297" t="s">
        <v>4779</v>
      </c>
      <c r="BS541" s="297">
        <v>38873</v>
      </c>
      <c r="BT541" s="297">
        <v>48004</v>
      </c>
      <c r="BU541" s="294">
        <v>35234.620000000003</v>
      </c>
      <c r="BV541" s="294">
        <v>67.95</v>
      </c>
      <c r="BW541" s="294">
        <v>0</v>
      </c>
    </row>
    <row r="542" spans="1:75" s="289" customFormat="1" ht="18.2" customHeight="1" x14ac:dyDescent="0.15">
      <c r="A542" s="298">
        <v>540</v>
      </c>
      <c r="B542" s="299" t="s">
        <v>305</v>
      </c>
      <c r="C542" s="299" t="s">
        <v>306</v>
      </c>
      <c r="D542" s="313">
        <v>45170</v>
      </c>
      <c r="E542" s="300" t="s">
        <v>1640</v>
      </c>
      <c r="F542" s="309">
        <v>85</v>
      </c>
      <c r="G542" s="309">
        <v>84</v>
      </c>
      <c r="H542" s="302">
        <v>34651.97</v>
      </c>
      <c r="I542" s="302">
        <v>15163.82</v>
      </c>
      <c r="J542" s="302">
        <v>0</v>
      </c>
      <c r="K542" s="302">
        <v>49815.79</v>
      </c>
      <c r="L542" s="302">
        <v>248.61</v>
      </c>
      <c r="M542" s="302">
        <v>0</v>
      </c>
      <c r="N542" s="302">
        <v>0</v>
      </c>
      <c r="O542" s="302">
        <v>0</v>
      </c>
      <c r="P542" s="302">
        <v>0</v>
      </c>
      <c r="Q542" s="302">
        <v>0</v>
      </c>
      <c r="R542" s="302">
        <v>49815.79</v>
      </c>
      <c r="S542" s="302">
        <v>29005.9</v>
      </c>
      <c r="T542" s="302">
        <v>277.22000000000003</v>
      </c>
      <c r="U542" s="302">
        <v>0</v>
      </c>
      <c r="V542" s="302">
        <v>0</v>
      </c>
      <c r="W542" s="302">
        <v>0</v>
      </c>
      <c r="X542" s="302">
        <v>0</v>
      </c>
      <c r="Y542" s="302">
        <v>0</v>
      </c>
      <c r="Z542" s="302">
        <v>29283.119999999999</v>
      </c>
      <c r="AA542" s="302">
        <v>0</v>
      </c>
      <c r="AB542" s="302">
        <v>0</v>
      </c>
      <c r="AC542" s="302">
        <v>0</v>
      </c>
      <c r="AD542" s="302">
        <v>0</v>
      </c>
      <c r="AE542" s="302">
        <v>0</v>
      </c>
      <c r="AF542" s="302">
        <v>0</v>
      </c>
      <c r="AG542" s="302">
        <v>0</v>
      </c>
      <c r="AH542" s="302">
        <v>0</v>
      </c>
      <c r="AI542" s="302">
        <v>0</v>
      </c>
      <c r="AJ542" s="302">
        <v>0</v>
      </c>
      <c r="AK542" s="302">
        <v>0</v>
      </c>
      <c r="AL542" s="302">
        <v>0</v>
      </c>
      <c r="AM542" s="302">
        <v>0</v>
      </c>
      <c r="AN542" s="302">
        <v>0</v>
      </c>
      <c r="AO542" s="302">
        <v>0</v>
      </c>
      <c r="AP542" s="302">
        <v>0</v>
      </c>
      <c r="AQ542" s="302">
        <v>0</v>
      </c>
      <c r="AR542" s="302">
        <v>0</v>
      </c>
      <c r="AS542" s="302">
        <v>0</v>
      </c>
      <c r="AT542" s="295">
        <f t="shared" si="8"/>
        <v>0</v>
      </c>
      <c r="AU542" s="302">
        <v>15412.43</v>
      </c>
      <c r="AV542" s="302">
        <v>29283.119999999999</v>
      </c>
      <c r="AW542" s="303">
        <v>93</v>
      </c>
      <c r="AX542" s="303">
        <v>300</v>
      </c>
      <c r="AY542" s="302">
        <v>244002.06</v>
      </c>
      <c r="AZ542" s="302">
        <v>59709.19</v>
      </c>
      <c r="BA542" s="301">
        <v>89.999245999999999</v>
      </c>
      <c r="BB542" s="301">
        <v>75.086993122739401</v>
      </c>
      <c r="BC542" s="301">
        <v>9.6</v>
      </c>
      <c r="BD542" s="301"/>
      <c r="BE542" s="300" t="s">
        <v>4204</v>
      </c>
      <c r="BF542" s="298"/>
      <c r="BG542" s="300" t="s">
        <v>333</v>
      </c>
      <c r="BH542" s="300" t="s">
        <v>185</v>
      </c>
      <c r="BI542" s="300" t="s">
        <v>536</v>
      </c>
      <c r="BJ542" s="300" t="s">
        <v>4205</v>
      </c>
      <c r="BK542" s="299" t="s">
        <v>175</v>
      </c>
      <c r="BL542" s="301">
        <v>390112.23380584002</v>
      </c>
      <c r="BM542" s="299" t="s">
        <v>309</v>
      </c>
      <c r="BN542" s="301"/>
      <c r="BO542" s="304">
        <v>38874</v>
      </c>
      <c r="BP542" s="304">
        <v>48005</v>
      </c>
      <c r="BQ542" s="297" t="s">
        <v>955</v>
      </c>
      <c r="BR542" s="297" t="s">
        <v>4778</v>
      </c>
      <c r="BS542" s="297">
        <v>38874</v>
      </c>
      <c r="BT542" s="297">
        <v>48005</v>
      </c>
      <c r="BU542" s="301">
        <v>13330.4</v>
      </c>
      <c r="BV542" s="301">
        <v>54.13</v>
      </c>
      <c r="BW542" s="301">
        <v>0</v>
      </c>
    </row>
    <row r="543" spans="1:75" s="289" customFormat="1" ht="18.2" customHeight="1" x14ac:dyDescent="0.15">
      <c r="A543" s="291">
        <v>541</v>
      </c>
      <c r="B543" s="292" t="s">
        <v>305</v>
      </c>
      <c r="C543" s="292" t="s">
        <v>306</v>
      </c>
      <c r="D543" s="312">
        <v>45170</v>
      </c>
      <c r="E543" s="293" t="s">
        <v>1641</v>
      </c>
      <c r="F543" s="308">
        <v>0</v>
      </c>
      <c r="G543" s="308">
        <v>0</v>
      </c>
      <c r="H543" s="295">
        <v>22232.3</v>
      </c>
      <c r="I543" s="295">
        <v>0</v>
      </c>
      <c r="J543" s="295">
        <v>0</v>
      </c>
      <c r="K543" s="295">
        <v>22232.3</v>
      </c>
      <c r="L543" s="295">
        <v>432.9</v>
      </c>
      <c r="M543" s="295">
        <v>0</v>
      </c>
      <c r="N543" s="295">
        <v>0</v>
      </c>
      <c r="O543" s="295">
        <v>432.9</v>
      </c>
      <c r="P543" s="295">
        <v>0</v>
      </c>
      <c r="Q543" s="295">
        <v>0</v>
      </c>
      <c r="R543" s="295">
        <v>21799.4</v>
      </c>
      <c r="S543" s="295">
        <v>0</v>
      </c>
      <c r="T543" s="295">
        <v>176.01</v>
      </c>
      <c r="U543" s="295">
        <v>0</v>
      </c>
      <c r="V543" s="295">
        <v>0</v>
      </c>
      <c r="W543" s="295">
        <v>176.01</v>
      </c>
      <c r="X543" s="295">
        <v>0</v>
      </c>
      <c r="Y543" s="295">
        <v>0</v>
      </c>
      <c r="Z543" s="295">
        <v>0</v>
      </c>
      <c r="AA543" s="295">
        <v>48.4</v>
      </c>
      <c r="AB543" s="295">
        <v>0</v>
      </c>
      <c r="AC543" s="295">
        <v>0</v>
      </c>
      <c r="AD543" s="295">
        <v>0</v>
      </c>
      <c r="AE543" s="295">
        <v>0</v>
      </c>
      <c r="AF543" s="295">
        <v>-33.700000000000003</v>
      </c>
      <c r="AG543" s="295">
        <v>32.869999999999997</v>
      </c>
      <c r="AH543" s="295">
        <v>86.06</v>
      </c>
      <c r="AI543" s="295">
        <v>0</v>
      </c>
      <c r="AJ543" s="295">
        <v>0</v>
      </c>
      <c r="AK543" s="295">
        <v>0</v>
      </c>
      <c r="AL543" s="295">
        <v>0</v>
      </c>
      <c r="AM543" s="295">
        <v>0</v>
      </c>
      <c r="AN543" s="295">
        <v>0</v>
      </c>
      <c r="AO543" s="295">
        <v>0</v>
      </c>
      <c r="AP543" s="295">
        <v>742.55</v>
      </c>
      <c r="AQ543" s="295">
        <v>0</v>
      </c>
      <c r="AR543" s="295">
        <v>742.54</v>
      </c>
      <c r="AS543" s="295">
        <v>0</v>
      </c>
      <c r="AT543" s="295">
        <f t="shared" si="8"/>
        <v>742.55</v>
      </c>
      <c r="AU543" s="295">
        <v>0</v>
      </c>
      <c r="AV543" s="295">
        <v>0</v>
      </c>
      <c r="AW543" s="296">
        <v>93</v>
      </c>
      <c r="AX543" s="296">
        <v>300</v>
      </c>
      <c r="AY543" s="295">
        <v>285802.39</v>
      </c>
      <c r="AZ543" s="295">
        <v>69693.350000000006</v>
      </c>
      <c r="BA543" s="294">
        <v>89.684349999999995</v>
      </c>
      <c r="BB543" s="294">
        <v>28.052389781664999</v>
      </c>
      <c r="BC543" s="294">
        <v>9.5</v>
      </c>
      <c r="BD543" s="294"/>
      <c r="BE543" s="293" t="s">
        <v>4204</v>
      </c>
      <c r="BF543" s="291"/>
      <c r="BG543" s="293" t="s">
        <v>344</v>
      </c>
      <c r="BH543" s="293" t="s">
        <v>213</v>
      </c>
      <c r="BI543" s="293" t="s">
        <v>534</v>
      </c>
      <c r="BJ543" s="293" t="s">
        <v>103</v>
      </c>
      <c r="BK543" s="292" t="s">
        <v>175</v>
      </c>
      <c r="BL543" s="294">
        <v>170713.1941424</v>
      </c>
      <c r="BM543" s="292" t="s">
        <v>309</v>
      </c>
      <c r="BN543" s="294"/>
      <c r="BO543" s="297">
        <v>38874</v>
      </c>
      <c r="BP543" s="297">
        <v>48005</v>
      </c>
      <c r="BQ543" s="297" t="s">
        <v>4757</v>
      </c>
      <c r="BR543" s="297" t="s">
        <v>4764</v>
      </c>
      <c r="BS543" s="297">
        <v>38874</v>
      </c>
      <c r="BT543" s="297">
        <v>48005</v>
      </c>
      <c r="BU543" s="294">
        <v>0</v>
      </c>
      <c r="BV543" s="294">
        <v>48.4</v>
      </c>
      <c r="BW543" s="294">
        <v>0</v>
      </c>
    </row>
    <row r="544" spans="1:75" s="289" customFormat="1" ht="18.2" customHeight="1" x14ac:dyDescent="0.15">
      <c r="A544" s="298">
        <v>542</v>
      </c>
      <c r="B544" s="299" t="s">
        <v>305</v>
      </c>
      <c r="C544" s="299" t="s">
        <v>306</v>
      </c>
      <c r="D544" s="313">
        <v>45170</v>
      </c>
      <c r="E544" s="300" t="s">
        <v>1642</v>
      </c>
      <c r="F544" s="309">
        <v>157</v>
      </c>
      <c r="G544" s="309">
        <v>156</v>
      </c>
      <c r="H544" s="302">
        <v>41053.71</v>
      </c>
      <c r="I544" s="302">
        <v>26452.59</v>
      </c>
      <c r="J544" s="302">
        <v>0</v>
      </c>
      <c r="K544" s="302">
        <v>67506.3</v>
      </c>
      <c r="L544" s="302">
        <v>295.89</v>
      </c>
      <c r="M544" s="302">
        <v>0</v>
      </c>
      <c r="N544" s="302">
        <v>0</v>
      </c>
      <c r="O544" s="302">
        <v>0</v>
      </c>
      <c r="P544" s="302">
        <v>0</v>
      </c>
      <c r="Q544" s="302">
        <v>0</v>
      </c>
      <c r="R544" s="302">
        <v>67506.3</v>
      </c>
      <c r="S544" s="302">
        <v>70407.81</v>
      </c>
      <c r="T544" s="302">
        <v>325.01</v>
      </c>
      <c r="U544" s="302">
        <v>0</v>
      </c>
      <c r="V544" s="302">
        <v>0</v>
      </c>
      <c r="W544" s="302">
        <v>0</v>
      </c>
      <c r="X544" s="302">
        <v>0</v>
      </c>
      <c r="Y544" s="302">
        <v>0</v>
      </c>
      <c r="Z544" s="302">
        <v>70732.820000000007</v>
      </c>
      <c r="AA544" s="302">
        <v>0</v>
      </c>
      <c r="AB544" s="302">
        <v>0</v>
      </c>
      <c r="AC544" s="302">
        <v>0</v>
      </c>
      <c r="AD544" s="302">
        <v>0</v>
      </c>
      <c r="AE544" s="302">
        <v>0</v>
      </c>
      <c r="AF544" s="302">
        <v>0</v>
      </c>
      <c r="AG544" s="302">
        <v>0</v>
      </c>
      <c r="AH544" s="302">
        <v>0</v>
      </c>
      <c r="AI544" s="302">
        <v>0</v>
      </c>
      <c r="AJ544" s="302">
        <v>0</v>
      </c>
      <c r="AK544" s="302">
        <v>0</v>
      </c>
      <c r="AL544" s="302">
        <v>0</v>
      </c>
      <c r="AM544" s="302">
        <v>0</v>
      </c>
      <c r="AN544" s="302">
        <v>0</v>
      </c>
      <c r="AO544" s="302">
        <v>0</v>
      </c>
      <c r="AP544" s="302">
        <v>0</v>
      </c>
      <c r="AQ544" s="302">
        <v>0</v>
      </c>
      <c r="AR544" s="302">
        <v>0</v>
      </c>
      <c r="AS544" s="302">
        <v>0</v>
      </c>
      <c r="AT544" s="295">
        <f t="shared" si="8"/>
        <v>0</v>
      </c>
      <c r="AU544" s="302">
        <v>26748.48</v>
      </c>
      <c r="AV544" s="302">
        <v>70732.820000000007</v>
      </c>
      <c r="AW544" s="303">
        <v>93</v>
      </c>
      <c r="AX544" s="303">
        <v>300</v>
      </c>
      <c r="AY544" s="302">
        <v>320001.78000000003</v>
      </c>
      <c r="AZ544" s="302">
        <v>71065.399999999994</v>
      </c>
      <c r="BA544" s="301">
        <v>81.651426000000001</v>
      </c>
      <c r="BB544" s="301">
        <v>77.562156253026103</v>
      </c>
      <c r="BC544" s="301">
        <v>9.5</v>
      </c>
      <c r="BD544" s="301"/>
      <c r="BE544" s="300" t="s">
        <v>4204</v>
      </c>
      <c r="BF544" s="298"/>
      <c r="BG544" s="300" t="s">
        <v>315</v>
      </c>
      <c r="BH544" s="300" t="s">
        <v>183</v>
      </c>
      <c r="BI544" s="300" t="s">
        <v>331</v>
      </c>
      <c r="BJ544" s="300" t="s">
        <v>4205</v>
      </c>
      <c r="BK544" s="299" t="s">
        <v>175</v>
      </c>
      <c r="BL544" s="301">
        <v>528648.31590479997</v>
      </c>
      <c r="BM544" s="299" t="s">
        <v>309</v>
      </c>
      <c r="BN544" s="301"/>
      <c r="BO544" s="304">
        <v>38875</v>
      </c>
      <c r="BP544" s="304">
        <v>48006</v>
      </c>
      <c r="BQ544" s="297" t="s">
        <v>961</v>
      </c>
      <c r="BR544" s="297" t="s">
        <v>4773</v>
      </c>
      <c r="BS544" s="297">
        <v>38875</v>
      </c>
      <c r="BT544" s="297">
        <v>48006</v>
      </c>
      <c r="BU544" s="301">
        <v>26875.98</v>
      </c>
      <c r="BV544" s="301">
        <v>49.35</v>
      </c>
      <c r="BW544" s="301">
        <v>0</v>
      </c>
    </row>
    <row r="545" spans="1:75" s="289" customFormat="1" ht="18.2" customHeight="1" x14ac:dyDescent="0.15">
      <c r="A545" s="291">
        <v>543</v>
      </c>
      <c r="B545" s="292" t="s">
        <v>305</v>
      </c>
      <c r="C545" s="292" t="s">
        <v>306</v>
      </c>
      <c r="D545" s="312">
        <v>45170</v>
      </c>
      <c r="E545" s="293" t="s">
        <v>1643</v>
      </c>
      <c r="F545" s="308">
        <v>7</v>
      </c>
      <c r="G545" s="308">
        <v>7</v>
      </c>
      <c r="H545" s="295">
        <v>35407.480000000003</v>
      </c>
      <c r="I545" s="295">
        <v>1722.85</v>
      </c>
      <c r="J545" s="295">
        <v>0</v>
      </c>
      <c r="K545" s="295">
        <v>37130.33</v>
      </c>
      <c r="L545" s="295">
        <v>254.06</v>
      </c>
      <c r="M545" s="295">
        <v>0</v>
      </c>
      <c r="N545" s="295">
        <v>240.28</v>
      </c>
      <c r="O545" s="295">
        <v>0</v>
      </c>
      <c r="P545" s="295">
        <v>0</v>
      </c>
      <c r="Q545" s="295">
        <v>0</v>
      </c>
      <c r="R545" s="295">
        <v>36890.050000000003</v>
      </c>
      <c r="S545" s="295">
        <v>2038.39</v>
      </c>
      <c r="T545" s="295">
        <v>283.26</v>
      </c>
      <c r="U545" s="295">
        <v>0</v>
      </c>
      <c r="V545" s="295">
        <v>297.04000000000002</v>
      </c>
      <c r="W545" s="295">
        <v>0</v>
      </c>
      <c r="X545" s="295">
        <v>0</v>
      </c>
      <c r="Y545" s="295">
        <v>0</v>
      </c>
      <c r="Z545" s="295">
        <v>2024.61</v>
      </c>
      <c r="AA545" s="295">
        <v>0</v>
      </c>
      <c r="AB545" s="295">
        <v>0</v>
      </c>
      <c r="AC545" s="295">
        <v>0</v>
      </c>
      <c r="AD545" s="295">
        <v>0</v>
      </c>
      <c r="AE545" s="295">
        <v>0</v>
      </c>
      <c r="AF545" s="295">
        <v>-81</v>
      </c>
      <c r="AG545" s="295">
        <v>0</v>
      </c>
      <c r="AH545" s="295">
        <v>0</v>
      </c>
      <c r="AI545" s="295">
        <v>55.31</v>
      </c>
      <c r="AJ545" s="295">
        <v>0</v>
      </c>
      <c r="AK545" s="295">
        <v>0</v>
      </c>
      <c r="AL545" s="295">
        <v>48.44</v>
      </c>
      <c r="AM545" s="295">
        <v>0</v>
      </c>
      <c r="AN545" s="295">
        <v>29.63</v>
      </c>
      <c r="AO545" s="295">
        <v>82.21</v>
      </c>
      <c r="AP545" s="295">
        <v>0</v>
      </c>
      <c r="AQ545" s="295">
        <v>0</v>
      </c>
      <c r="AR545" s="295">
        <v>0</v>
      </c>
      <c r="AS545" s="295">
        <v>0</v>
      </c>
      <c r="AT545" s="295">
        <f t="shared" si="8"/>
        <v>671.91</v>
      </c>
      <c r="AU545" s="295">
        <v>1736.63</v>
      </c>
      <c r="AV545" s="295">
        <v>2024.61</v>
      </c>
      <c r="AW545" s="296">
        <v>93</v>
      </c>
      <c r="AX545" s="296">
        <v>300</v>
      </c>
      <c r="AY545" s="295">
        <v>421001.01</v>
      </c>
      <c r="AZ545" s="295">
        <v>61013.55</v>
      </c>
      <c r="BA545" s="294">
        <v>53.268194999999999</v>
      </c>
      <c r="BB545" s="294">
        <v>32.207048712290103</v>
      </c>
      <c r="BC545" s="294">
        <v>9.6</v>
      </c>
      <c r="BD545" s="294"/>
      <c r="BE545" s="293" t="s">
        <v>4204</v>
      </c>
      <c r="BF545" s="291"/>
      <c r="BG545" s="293" t="s">
        <v>315</v>
      </c>
      <c r="BH545" s="293" t="s">
        <v>183</v>
      </c>
      <c r="BI545" s="293" t="s">
        <v>338</v>
      </c>
      <c r="BJ545" s="293" t="s">
        <v>4205</v>
      </c>
      <c r="BK545" s="292" t="s">
        <v>175</v>
      </c>
      <c r="BL545" s="294">
        <v>288889.52299480001</v>
      </c>
      <c r="BM545" s="292" t="s">
        <v>309</v>
      </c>
      <c r="BN545" s="294"/>
      <c r="BO545" s="297">
        <v>38876</v>
      </c>
      <c r="BP545" s="297">
        <v>48007</v>
      </c>
      <c r="BQ545" s="297" t="s">
        <v>955</v>
      </c>
      <c r="BR545" s="297" t="s">
        <v>4778</v>
      </c>
      <c r="BS545" s="297">
        <v>38876</v>
      </c>
      <c r="BT545" s="297">
        <v>48007</v>
      </c>
      <c r="BU545" s="294">
        <v>1170.05</v>
      </c>
      <c r="BV545" s="294">
        <v>55.31</v>
      </c>
      <c r="BW545" s="294">
        <v>0</v>
      </c>
    </row>
    <row r="546" spans="1:75" s="289" customFormat="1" ht="18.2" customHeight="1" x14ac:dyDescent="0.15">
      <c r="A546" s="298">
        <v>544</v>
      </c>
      <c r="B546" s="299" t="s">
        <v>305</v>
      </c>
      <c r="C546" s="299" t="s">
        <v>306</v>
      </c>
      <c r="D546" s="313">
        <v>45170</v>
      </c>
      <c r="E546" s="300" t="s">
        <v>1644</v>
      </c>
      <c r="F546" s="309">
        <v>159</v>
      </c>
      <c r="G546" s="309">
        <v>158</v>
      </c>
      <c r="H546" s="302">
        <v>76819.520000000004</v>
      </c>
      <c r="I546" s="302">
        <v>49812.81</v>
      </c>
      <c r="J546" s="302">
        <v>0</v>
      </c>
      <c r="K546" s="302">
        <v>126632.33</v>
      </c>
      <c r="L546" s="302">
        <v>553.62</v>
      </c>
      <c r="M546" s="302">
        <v>0</v>
      </c>
      <c r="N546" s="302">
        <v>0</v>
      </c>
      <c r="O546" s="302">
        <v>0</v>
      </c>
      <c r="P546" s="302">
        <v>0</v>
      </c>
      <c r="Q546" s="302">
        <v>0</v>
      </c>
      <c r="R546" s="302">
        <v>126632.33</v>
      </c>
      <c r="S546" s="302">
        <v>133746.84</v>
      </c>
      <c r="T546" s="302">
        <v>608.15</v>
      </c>
      <c r="U546" s="302">
        <v>0</v>
      </c>
      <c r="V546" s="302">
        <v>0</v>
      </c>
      <c r="W546" s="302">
        <v>0</v>
      </c>
      <c r="X546" s="302">
        <v>0</v>
      </c>
      <c r="Y546" s="302">
        <v>0</v>
      </c>
      <c r="Z546" s="302">
        <v>134354.99</v>
      </c>
      <c r="AA546" s="302">
        <v>0</v>
      </c>
      <c r="AB546" s="302">
        <v>0</v>
      </c>
      <c r="AC546" s="302">
        <v>0</v>
      </c>
      <c r="AD546" s="302">
        <v>0</v>
      </c>
      <c r="AE546" s="302">
        <v>0</v>
      </c>
      <c r="AF546" s="302">
        <v>0</v>
      </c>
      <c r="AG546" s="302">
        <v>0</v>
      </c>
      <c r="AH546" s="302">
        <v>0</v>
      </c>
      <c r="AI546" s="302">
        <v>0</v>
      </c>
      <c r="AJ546" s="302">
        <v>0</v>
      </c>
      <c r="AK546" s="302">
        <v>0</v>
      </c>
      <c r="AL546" s="302">
        <v>0</v>
      </c>
      <c r="AM546" s="302">
        <v>0</v>
      </c>
      <c r="AN546" s="302">
        <v>0</v>
      </c>
      <c r="AO546" s="302">
        <v>0</v>
      </c>
      <c r="AP546" s="302">
        <v>0</v>
      </c>
      <c r="AQ546" s="302">
        <v>0</v>
      </c>
      <c r="AR546" s="302">
        <v>0</v>
      </c>
      <c r="AS546" s="302">
        <v>0</v>
      </c>
      <c r="AT546" s="295">
        <f t="shared" si="8"/>
        <v>0</v>
      </c>
      <c r="AU546" s="302">
        <v>50366.43</v>
      </c>
      <c r="AV546" s="302">
        <v>134354.99</v>
      </c>
      <c r="AW546" s="303">
        <v>93</v>
      </c>
      <c r="AX546" s="303">
        <v>300</v>
      </c>
      <c r="AY546" s="302">
        <v>553001.03</v>
      </c>
      <c r="AZ546" s="302">
        <v>132971.65</v>
      </c>
      <c r="BA546" s="301">
        <v>88.353724999999997</v>
      </c>
      <c r="BB546" s="301">
        <v>84.141529874445098</v>
      </c>
      <c r="BC546" s="301">
        <v>9.5</v>
      </c>
      <c r="BD546" s="301"/>
      <c r="BE546" s="300" t="s">
        <v>4204</v>
      </c>
      <c r="BF546" s="298"/>
      <c r="BG546" s="300" t="s">
        <v>333</v>
      </c>
      <c r="BH546" s="300" t="s">
        <v>193</v>
      </c>
      <c r="BI546" s="300" t="s">
        <v>339</v>
      </c>
      <c r="BJ546" s="300" t="s">
        <v>4205</v>
      </c>
      <c r="BK546" s="299" t="s">
        <v>175</v>
      </c>
      <c r="BL546" s="301">
        <v>991669.93293368001</v>
      </c>
      <c r="BM546" s="299" t="s">
        <v>309</v>
      </c>
      <c r="BN546" s="301"/>
      <c r="BO546" s="304">
        <v>38877</v>
      </c>
      <c r="BP546" s="304">
        <v>48008</v>
      </c>
      <c r="BQ546" s="297" t="s">
        <v>950</v>
      </c>
      <c r="BR546" s="297" t="s">
        <v>4766</v>
      </c>
      <c r="BS546" s="297">
        <v>38877</v>
      </c>
      <c r="BT546" s="297">
        <v>48008</v>
      </c>
      <c r="BU546" s="301">
        <v>50792.97</v>
      </c>
      <c r="BV546" s="301">
        <v>92.34</v>
      </c>
      <c r="BW546" s="301">
        <v>0</v>
      </c>
    </row>
    <row r="547" spans="1:75" s="289" customFormat="1" ht="18.2" customHeight="1" x14ac:dyDescent="0.15">
      <c r="A547" s="291">
        <v>545</v>
      </c>
      <c r="B547" s="292" t="s">
        <v>305</v>
      </c>
      <c r="C547" s="292" t="s">
        <v>306</v>
      </c>
      <c r="D547" s="312">
        <v>45170</v>
      </c>
      <c r="E547" s="293" t="s">
        <v>1645</v>
      </c>
      <c r="F547" s="308">
        <v>176</v>
      </c>
      <c r="G547" s="308">
        <v>175</v>
      </c>
      <c r="H547" s="295">
        <v>40308.589999999997</v>
      </c>
      <c r="I547" s="295">
        <v>27464.720000000001</v>
      </c>
      <c r="J547" s="295">
        <v>0</v>
      </c>
      <c r="K547" s="295">
        <v>67773.31</v>
      </c>
      <c r="L547" s="295">
        <v>290.52</v>
      </c>
      <c r="M547" s="295">
        <v>0</v>
      </c>
      <c r="N547" s="295">
        <v>0</v>
      </c>
      <c r="O547" s="295">
        <v>0</v>
      </c>
      <c r="P547" s="295">
        <v>0</v>
      </c>
      <c r="Q547" s="295">
        <v>0</v>
      </c>
      <c r="R547" s="295">
        <v>67773.31</v>
      </c>
      <c r="S547" s="295">
        <v>79220.52</v>
      </c>
      <c r="T547" s="295">
        <v>319.11</v>
      </c>
      <c r="U547" s="295">
        <v>0</v>
      </c>
      <c r="V547" s="295">
        <v>0</v>
      </c>
      <c r="W547" s="295">
        <v>0</v>
      </c>
      <c r="X547" s="295">
        <v>0</v>
      </c>
      <c r="Y547" s="295">
        <v>0</v>
      </c>
      <c r="Z547" s="295">
        <v>79539.63</v>
      </c>
      <c r="AA547" s="295">
        <v>0</v>
      </c>
      <c r="AB547" s="295">
        <v>0</v>
      </c>
      <c r="AC547" s="295">
        <v>0</v>
      </c>
      <c r="AD547" s="295">
        <v>0</v>
      </c>
      <c r="AE547" s="295">
        <v>0</v>
      </c>
      <c r="AF547" s="295">
        <v>0</v>
      </c>
      <c r="AG547" s="295">
        <v>0</v>
      </c>
      <c r="AH547" s="295">
        <v>0</v>
      </c>
      <c r="AI547" s="295">
        <v>0</v>
      </c>
      <c r="AJ547" s="295">
        <v>0</v>
      </c>
      <c r="AK547" s="295">
        <v>0</v>
      </c>
      <c r="AL547" s="295">
        <v>0</v>
      </c>
      <c r="AM547" s="295">
        <v>0</v>
      </c>
      <c r="AN547" s="295">
        <v>0</v>
      </c>
      <c r="AO547" s="295">
        <v>0</v>
      </c>
      <c r="AP547" s="295">
        <v>0</v>
      </c>
      <c r="AQ547" s="295">
        <v>0</v>
      </c>
      <c r="AR547" s="295">
        <v>0</v>
      </c>
      <c r="AS547" s="295">
        <v>0</v>
      </c>
      <c r="AT547" s="295">
        <f t="shared" si="8"/>
        <v>0</v>
      </c>
      <c r="AU547" s="295">
        <v>27755.24</v>
      </c>
      <c r="AV547" s="295">
        <v>79539.63</v>
      </c>
      <c r="AW547" s="296">
        <v>93</v>
      </c>
      <c r="AX547" s="296">
        <v>300</v>
      </c>
      <c r="AY547" s="295">
        <v>285800.77</v>
      </c>
      <c r="AZ547" s="295">
        <v>69775.53</v>
      </c>
      <c r="BA547" s="294">
        <v>89.684849</v>
      </c>
      <c r="BB547" s="294">
        <v>87.111327905072002</v>
      </c>
      <c r="BC547" s="294">
        <v>9.5</v>
      </c>
      <c r="BD547" s="294"/>
      <c r="BE547" s="293" t="s">
        <v>4204</v>
      </c>
      <c r="BF547" s="291"/>
      <c r="BG547" s="293" t="s">
        <v>344</v>
      </c>
      <c r="BH547" s="293" t="s">
        <v>213</v>
      </c>
      <c r="BI547" s="293" t="s">
        <v>534</v>
      </c>
      <c r="BJ547" s="293" t="s">
        <v>4205</v>
      </c>
      <c r="BK547" s="292" t="s">
        <v>175</v>
      </c>
      <c r="BL547" s="294">
        <v>530739.29684775998</v>
      </c>
      <c r="BM547" s="292" t="s">
        <v>309</v>
      </c>
      <c r="BN547" s="294"/>
      <c r="BO547" s="297">
        <v>38880</v>
      </c>
      <c r="BP547" s="297">
        <v>48011</v>
      </c>
      <c r="BQ547" s="297" t="s">
        <v>1001</v>
      </c>
      <c r="BR547" s="297" t="s">
        <v>4803</v>
      </c>
      <c r="BS547" s="297">
        <v>38880</v>
      </c>
      <c r="BT547" s="297">
        <v>48011</v>
      </c>
      <c r="BU547" s="294">
        <v>29268.77</v>
      </c>
      <c r="BV547" s="294">
        <v>48.46</v>
      </c>
      <c r="BW547" s="294">
        <v>0</v>
      </c>
    </row>
    <row r="548" spans="1:75" s="289" customFormat="1" ht="18.2" customHeight="1" x14ac:dyDescent="0.15">
      <c r="A548" s="298">
        <v>546</v>
      </c>
      <c r="B548" s="299" t="s">
        <v>305</v>
      </c>
      <c r="C548" s="299" t="s">
        <v>306</v>
      </c>
      <c r="D548" s="313">
        <v>45170</v>
      </c>
      <c r="E548" s="300" t="s">
        <v>1646</v>
      </c>
      <c r="F548" s="309">
        <v>0</v>
      </c>
      <c r="G548" s="309">
        <v>0</v>
      </c>
      <c r="H548" s="302">
        <v>50951.05</v>
      </c>
      <c r="I548" s="302">
        <v>0</v>
      </c>
      <c r="J548" s="302">
        <v>0</v>
      </c>
      <c r="K548" s="302">
        <v>50951.05</v>
      </c>
      <c r="L548" s="302">
        <v>367.2</v>
      </c>
      <c r="M548" s="302">
        <v>0</v>
      </c>
      <c r="N548" s="302">
        <v>0</v>
      </c>
      <c r="O548" s="302">
        <v>367.2</v>
      </c>
      <c r="P548" s="302">
        <v>0</v>
      </c>
      <c r="Q548" s="302">
        <v>0</v>
      </c>
      <c r="R548" s="302">
        <v>50583.85</v>
      </c>
      <c r="S548" s="302">
        <v>0</v>
      </c>
      <c r="T548" s="302">
        <v>403.36</v>
      </c>
      <c r="U548" s="302">
        <v>0</v>
      </c>
      <c r="V548" s="302">
        <v>0</v>
      </c>
      <c r="W548" s="302">
        <v>403.36</v>
      </c>
      <c r="X548" s="302">
        <v>0</v>
      </c>
      <c r="Y548" s="302">
        <v>0</v>
      </c>
      <c r="Z548" s="302">
        <v>0</v>
      </c>
      <c r="AA548" s="302">
        <v>61.25</v>
      </c>
      <c r="AB548" s="302">
        <v>0</v>
      </c>
      <c r="AC548" s="302">
        <v>0</v>
      </c>
      <c r="AD548" s="302">
        <v>0</v>
      </c>
      <c r="AE548" s="302">
        <v>0</v>
      </c>
      <c r="AF548" s="302">
        <v>-44.03</v>
      </c>
      <c r="AG548" s="302">
        <v>41.59</v>
      </c>
      <c r="AH548" s="302">
        <v>109.88</v>
      </c>
      <c r="AI548" s="302">
        <v>0</v>
      </c>
      <c r="AJ548" s="302">
        <v>0</v>
      </c>
      <c r="AK548" s="302">
        <v>0</v>
      </c>
      <c r="AL548" s="302">
        <v>0</v>
      </c>
      <c r="AM548" s="302">
        <v>0</v>
      </c>
      <c r="AN548" s="302">
        <v>0</v>
      </c>
      <c r="AO548" s="302">
        <v>0</v>
      </c>
      <c r="AP548" s="302">
        <v>55.4</v>
      </c>
      <c r="AQ548" s="302">
        <v>0</v>
      </c>
      <c r="AR548" s="302">
        <v>36.93</v>
      </c>
      <c r="AS548" s="302">
        <v>0</v>
      </c>
      <c r="AT548" s="295">
        <f t="shared" si="8"/>
        <v>957.72</v>
      </c>
      <c r="AU548" s="302">
        <v>0</v>
      </c>
      <c r="AV548" s="302">
        <v>0</v>
      </c>
      <c r="AW548" s="303">
        <v>93</v>
      </c>
      <c r="AX548" s="303">
        <v>300</v>
      </c>
      <c r="AY548" s="302">
        <v>385401.41</v>
      </c>
      <c r="AZ548" s="302">
        <v>88195.18</v>
      </c>
      <c r="BA548" s="301">
        <v>84.068189000000004</v>
      </c>
      <c r="BB548" s="301">
        <v>48.216837497782201</v>
      </c>
      <c r="BC548" s="301">
        <v>9.5</v>
      </c>
      <c r="BD548" s="301"/>
      <c r="BE548" s="300" t="s">
        <v>4204</v>
      </c>
      <c r="BF548" s="298"/>
      <c r="BG548" s="300" t="s">
        <v>333</v>
      </c>
      <c r="BH548" s="300" t="s">
        <v>185</v>
      </c>
      <c r="BI548" s="300" t="s">
        <v>537</v>
      </c>
      <c r="BJ548" s="300" t="s">
        <v>103</v>
      </c>
      <c r="BK548" s="299" t="s">
        <v>175</v>
      </c>
      <c r="BL548" s="301">
        <v>396126.9853996</v>
      </c>
      <c r="BM548" s="299" t="s">
        <v>309</v>
      </c>
      <c r="BN548" s="301"/>
      <c r="BO548" s="304">
        <v>38882</v>
      </c>
      <c r="BP548" s="304">
        <v>48013</v>
      </c>
      <c r="BQ548" s="297" t="s">
        <v>925</v>
      </c>
      <c r="BR548" s="297" t="s">
        <v>4745</v>
      </c>
      <c r="BS548" s="297">
        <v>38882</v>
      </c>
      <c r="BT548" s="297">
        <v>48013</v>
      </c>
      <c r="BU548" s="301">
        <v>0</v>
      </c>
      <c r="BV548" s="301">
        <v>61.25</v>
      </c>
      <c r="BW548" s="301">
        <v>0</v>
      </c>
    </row>
    <row r="549" spans="1:75" s="289" customFormat="1" ht="18.2" customHeight="1" x14ac:dyDescent="0.15">
      <c r="A549" s="291">
        <v>547</v>
      </c>
      <c r="B549" s="292" t="s">
        <v>305</v>
      </c>
      <c r="C549" s="292" t="s">
        <v>306</v>
      </c>
      <c r="D549" s="312">
        <v>45170</v>
      </c>
      <c r="E549" s="293" t="s">
        <v>1647</v>
      </c>
      <c r="F549" s="308">
        <v>187</v>
      </c>
      <c r="G549" s="308">
        <v>186</v>
      </c>
      <c r="H549" s="295">
        <v>41470.120000000003</v>
      </c>
      <c r="I549" s="295">
        <v>29038.799999999999</v>
      </c>
      <c r="J549" s="295">
        <v>0</v>
      </c>
      <c r="K549" s="295">
        <v>70508.92</v>
      </c>
      <c r="L549" s="295">
        <v>298.82</v>
      </c>
      <c r="M549" s="295">
        <v>0</v>
      </c>
      <c r="N549" s="295">
        <v>0</v>
      </c>
      <c r="O549" s="295">
        <v>0</v>
      </c>
      <c r="P549" s="295">
        <v>0</v>
      </c>
      <c r="Q549" s="295">
        <v>0</v>
      </c>
      <c r="R549" s="295">
        <v>70508.92</v>
      </c>
      <c r="S549" s="295">
        <v>87607.38</v>
      </c>
      <c r="T549" s="295">
        <v>328.31</v>
      </c>
      <c r="U549" s="295">
        <v>0</v>
      </c>
      <c r="V549" s="295">
        <v>0</v>
      </c>
      <c r="W549" s="295">
        <v>0</v>
      </c>
      <c r="X549" s="295">
        <v>0</v>
      </c>
      <c r="Y549" s="295">
        <v>0</v>
      </c>
      <c r="Z549" s="295">
        <v>87935.69</v>
      </c>
      <c r="AA549" s="295">
        <v>0</v>
      </c>
      <c r="AB549" s="295">
        <v>0</v>
      </c>
      <c r="AC549" s="295">
        <v>0</v>
      </c>
      <c r="AD549" s="295">
        <v>0</v>
      </c>
      <c r="AE549" s="295">
        <v>0</v>
      </c>
      <c r="AF549" s="295">
        <v>0</v>
      </c>
      <c r="AG549" s="295">
        <v>0</v>
      </c>
      <c r="AH549" s="295">
        <v>0</v>
      </c>
      <c r="AI549" s="295">
        <v>0</v>
      </c>
      <c r="AJ549" s="295">
        <v>0</v>
      </c>
      <c r="AK549" s="295">
        <v>0</v>
      </c>
      <c r="AL549" s="295">
        <v>0</v>
      </c>
      <c r="AM549" s="295">
        <v>0</v>
      </c>
      <c r="AN549" s="295">
        <v>0</v>
      </c>
      <c r="AO549" s="295">
        <v>0</v>
      </c>
      <c r="AP549" s="295">
        <v>0</v>
      </c>
      <c r="AQ549" s="295">
        <v>0</v>
      </c>
      <c r="AR549" s="295">
        <v>0</v>
      </c>
      <c r="AS549" s="295">
        <v>0</v>
      </c>
      <c r="AT549" s="295">
        <f t="shared" si="8"/>
        <v>0</v>
      </c>
      <c r="AU549" s="295">
        <v>29337.62</v>
      </c>
      <c r="AV549" s="295">
        <v>87935.69</v>
      </c>
      <c r="AW549" s="296">
        <v>93</v>
      </c>
      <c r="AX549" s="296">
        <v>300</v>
      </c>
      <c r="AY549" s="295">
        <v>292998.37</v>
      </c>
      <c r="AZ549" s="295">
        <v>71779.360000000001</v>
      </c>
      <c r="BA549" s="294">
        <v>90.000501999999997</v>
      </c>
      <c r="BB549" s="294">
        <v>88.407561665050196</v>
      </c>
      <c r="BC549" s="294">
        <v>9.5</v>
      </c>
      <c r="BD549" s="294"/>
      <c r="BE549" s="293" t="s">
        <v>4204</v>
      </c>
      <c r="BF549" s="291"/>
      <c r="BG549" s="293" t="s">
        <v>312</v>
      </c>
      <c r="BH549" s="293" t="s">
        <v>189</v>
      </c>
      <c r="BI549" s="293" t="s">
        <v>323</v>
      </c>
      <c r="BJ549" s="293" t="s">
        <v>4205</v>
      </c>
      <c r="BK549" s="292" t="s">
        <v>175</v>
      </c>
      <c r="BL549" s="294">
        <v>552162.12137632002</v>
      </c>
      <c r="BM549" s="292" t="s">
        <v>309</v>
      </c>
      <c r="BN549" s="294"/>
      <c r="BO549" s="297">
        <v>38883</v>
      </c>
      <c r="BP549" s="297">
        <v>48014</v>
      </c>
      <c r="BQ549" s="297" t="s">
        <v>962</v>
      </c>
      <c r="BR549" s="297" t="s">
        <v>4767</v>
      </c>
      <c r="BS549" s="297">
        <v>38883</v>
      </c>
      <c r="BT549" s="297">
        <v>48014</v>
      </c>
      <c r="BU549" s="294">
        <v>31568.02</v>
      </c>
      <c r="BV549" s="294">
        <v>49.85</v>
      </c>
      <c r="BW549" s="294">
        <v>0</v>
      </c>
    </row>
    <row r="550" spans="1:75" s="289" customFormat="1" ht="18.2" customHeight="1" x14ac:dyDescent="0.15">
      <c r="A550" s="298">
        <v>548</v>
      </c>
      <c r="B550" s="299" t="s">
        <v>305</v>
      </c>
      <c r="C550" s="299" t="s">
        <v>306</v>
      </c>
      <c r="D550" s="313">
        <v>45170</v>
      </c>
      <c r="E550" s="300" t="s">
        <v>1648</v>
      </c>
      <c r="F550" s="309">
        <v>167</v>
      </c>
      <c r="G550" s="309">
        <v>166</v>
      </c>
      <c r="H550" s="302">
        <v>46061.41</v>
      </c>
      <c r="I550" s="302">
        <v>30605.15</v>
      </c>
      <c r="J550" s="302">
        <v>0</v>
      </c>
      <c r="K550" s="302">
        <v>76666.559999999998</v>
      </c>
      <c r="L550" s="302">
        <v>331.95</v>
      </c>
      <c r="M550" s="302">
        <v>0</v>
      </c>
      <c r="N550" s="302">
        <v>0</v>
      </c>
      <c r="O550" s="302">
        <v>0</v>
      </c>
      <c r="P550" s="302">
        <v>0</v>
      </c>
      <c r="Q550" s="302">
        <v>0</v>
      </c>
      <c r="R550" s="302">
        <v>76666.559999999998</v>
      </c>
      <c r="S550" s="302">
        <v>85030.45</v>
      </c>
      <c r="T550" s="302">
        <v>364.65</v>
      </c>
      <c r="U550" s="302">
        <v>0</v>
      </c>
      <c r="V550" s="302">
        <v>0</v>
      </c>
      <c r="W550" s="302">
        <v>0</v>
      </c>
      <c r="X550" s="302">
        <v>0</v>
      </c>
      <c r="Y550" s="302">
        <v>0</v>
      </c>
      <c r="Z550" s="302">
        <v>85395.1</v>
      </c>
      <c r="AA550" s="302">
        <v>0</v>
      </c>
      <c r="AB550" s="302">
        <v>0</v>
      </c>
      <c r="AC550" s="302">
        <v>0</v>
      </c>
      <c r="AD550" s="302">
        <v>0</v>
      </c>
      <c r="AE550" s="302">
        <v>0</v>
      </c>
      <c r="AF550" s="302">
        <v>0</v>
      </c>
      <c r="AG550" s="302">
        <v>0</v>
      </c>
      <c r="AH550" s="302">
        <v>0</v>
      </c>
      <c r="AI550" s="302">
        <v>0</v>
      </c>
      <c r="AJ550" s="302">
        <v>0</v>
      </c>
      <c r="AK550" s="302">
        <v>0</v>
      </c>
      <c r="AL550" s="302">
        <v>0</v>
      </c>
      <c r="AM550" s="302">
        <v>0</v>
      </c>
      <c r="AN550" s="302">
        <v>0</v>
      </c>
      <c r="AO550" s="302">
        <v>0</v>
      </c>
      <c r="AP550" s="302">
        <v>0</v>
      </c>
      <c r="AQ550" s="302">
        <v>0</v>
      </c>
      <c r="AR550" s="302">
        <v>0</v>
      </c>
      <c r="AS550" s="302">
        <v>0</v>
      </c>
      <c r="AT550" s="295">
        <f t="shared" si="8"/>
        <v>0</v>
      </c>
      <c r="AU550" s="302">
        <v>30937.1</v>
      </c>
      <c r="AV550" s="302">
        <v>85395.1</v>
      </c>
      <c r="AW550" s="303">
        <v>93</v>
      </c>
      <c r="AX550" s="303">
        <v>300</v>
      </c>
      <c r="AY550" s="302">
        <v>348000.03</v>
      </c>
      <c r="AZ550" s="302">
        <v>79730.149999999994</v>
      </c>
      <c r="BA550" s="301">
        <v>84.169324000000003</v>
      </c>
      <c r="BB550" s="301">
        <v>80.935161022592297</v>
      </c>
      <c r="BC550" s="301">
        <v>9.5</v>
      </c>
      <c r="BD550" s="301"/>
      <c r="BE550" s="300" t="s">
        <v>4204</v>
      </c>
      <c r="BF550" s="298"/>
      <c r="BG550" s="300" t="s">
        <v>315</v>
      </c>
      <c r="BH550" s="300" t="s">
        <v>183</v>
      </c>
      <c r="BI550" s="300" t="s">
        <v>338</v>
      </c>
      <c r="BJ550" s="300" t="s">
        <v>4205</v>
      </c>
      <c r="BK550" s="299" t="s">
        <v>175</v>
      </c>
      <c r="BL550" s="301">
        <v>600383.19134976005</v>
      </c>
      <c r="BM550" s="299" t="s">
        <v>309</v>
      </c>
      <c r="BN550" s="301"/>
      <c r="BO550" s="304">
        <v>38883</v>
      </c>
      <c r="BP550" s="304">
        <v>48014</v>
      </c>
      <c r="BQ550" s="297" t="s">
        <v>944</v>
      </c>
      <c r="BR550" s="297" t="s">
        <v>4781</v>
      </c>
      <c r="BS550" s="297">
        <v>38883</v>
      </c>
      <c r="BT550" s="297">
        <v>48014</v>
      </c>
      <c r="BU550" s="301">
        <v>32041.43</v>
      </c>
      <c r="BV550" s="301">
        <v>55.37</v>
      </c>
      <c r="BW550" s="301">
        <v>0</v>
      </c>
    </row>
    <row r="551" spans="1:75" s="289" customFormat="1" ht="18.2" customHeight="1" x14ac:dyDescent="0.15">
      <c r="A551" s="291">
        <v>549</v>
      </c>
      <c r="B551" s="292" t="s">
        <v>305</v>
      </c>
      <c r="C551" s="292" t="s">
        <v>306</v>
      </c>
      <c r="D551" s="312">
        <v>45170</v>
      </c>
      <c r="E551" s="293" t="s">
        <v>1649</v>
      </c>
      <c r="F551" s="308">
        <v>23</v>
      </c>
      <c r="G551" s="308">
        <v>22</v>
      </c>
      <c r="H551" s="295">
        <v>39344.080000000002</v>
      </c>
      <c r="I551" s="295">
        <v>5704.55</v>
      </c>
      <c r="J551" s="295">
        <v>0</v>
      </c>
      <c r="K551" s="295">
        <v>45048.63</v>
      </c>
      <c r="L551" s="295">
        <v>283.56</v>
      </c>
      <c r="M551" s="295">
        <v>0</v>
      </c>
      <c r="N551" s="295">
        <v>0</v>
      </c>
      <c r="O551" s="295">
        <v>0</v>
      </c>
      <c r="P551" s="295">
        <v>0</v>
      </c>
      <c r="Q551" s="295">
        <v>0</v>
      </c>
      <c r="R551" s="295">
        <v>45048.63</v>
      </c>
      <c r="S551" s="295">
        <v>7061.17</v>
      </c>
      <c r="T551" s="295">
        <v>311.47000000000003</v>
      </c>
      <c r="U551" s="295">
        <v>0</v>
      </c>
      <c r="V551" s="295">
        <v>0</v>
      </c>
      <c r="W551" s="295">
        <v>0</v>
      </c>
      <c r="X551" s="295">
        <v>0</v>
      </c>
      <c r="Y551" s="295">
        <v>0</v>
      </c>
      <c r="Z551" s="295">
        <v>7372.64</v>
      </c>
      <c r="AA551" s="295">
        <v>0</v>
      </c>
      <c r="AB551" s="295">
        <v>0</v>
      </c>
      <c r="AC551" s="295">
        <v>0</v>
      </c>
      <c r="AD551" s="295">
        <v>0</v>
      </c>
      <c r="AE551" s="295">
        <v>0</v>
      </c>
      <c r="AF551" s="295">
        <v>0</v>
      </c>
      <c r="AG551" s="295">
        <v>0</v>
      </c>
      <c r="AH551" s="295">
        <v>0</v>
      </c>
      <c r="AI551" s="295">
        <v>0</v>
      </c>
      <c r="AJ551" s="295">
        <v>0</v>
      </c>
      <c r="AK551" s="295">
        <v>0</v>
      </c>
      <c r="AL551" s="295">
        <v>0</v>
      </c>
      <c r="AM551" s="295">
        <v>0</v>
      </c>
      <c r="AN551" s="295">
        <v>0</v>
      </c>
      <c r="AO551" s="295">
        <v>0</v>
      </c>
      <c r="AP551" s="295">
        <v>0</v>
      </c>
      <c r="AQ551" s="295">
        <v>0</v>
      </c>
      <c r="AR551" s="295">
        <v>0</v>
      </c>
      <c r="AS551" s="295">
        <v>0</v>
      </c>
      <c r="AT551" s="295">
        <f t="shared" si="8"/>
        <v>0</v>
      </c>
      <c r="AU551" s="295">
        <v>5988.11</v>
      </c>
      <c r="AV551" s="295">
        <v>7372.64</v>
      </c>
      <c r="AW551" s="296">
        <v>93</v>
      </c>
      <c r="AX551" s="296">
        <v>300</v>
      </c>
      <c r="AY551" s="295">
        <v>278000.62</v>
      </c>
      <c r="AZ551" s="295">
        <v>68104.649999999994</v>
      </c>
      <c r="BA551" s="294">
        <v>89.999802000000003</v>
      </c>
      <c r="BB551" s="294">
        <v>59.531438460828497</v>
      </c>
      <c r="BC551" s="294">
        <v>9.5</v>
      </c>
      <c r="BD551" s="294"/>
      <c r="BE551" s="293" t="s">
        <v>4204</v>
      </c>
      <c r="BF551" s="291"/>
      <c r="BG551" s="293" t="s">
        <v>315</v>
      </c>
      <c r="BH551" s="293" t="s">
        <v>183</v>
      </c>
      <c r="BI551" s="293" t="s">
        <v>518</v>
      </c>
      <c r="BJ551" s="293" t="s">
        <v>4205</v>
      </c>
      <c r="BK551" s="292" t="s">
        <v>175</v>
      </c>
      <c r="BL551" s="294">
        <v>352780.14619847998</v>
      </c>
      <c r="BM551" s="292" t="s">
        <v>309</v>
      </c>
      <c r="BN551" s="294"/>
      <c r="BO551" s="297">
        <v>38883</v>
      </c>
      <c r="BP551" s="297">
        <v>48014</v>
      </c>
      <c r="BQ551" s="297" t="s">
        <v>4231</v>
      </c>
      <c r="BR551" s="297" t="s">
        <v>4796</v>
      </c>
      <c r="BS551" s="297">
        <v>38883</v>
      </c>
      <c r="BT551" s="297">
        <v>48014</v>
      </c>
      <c r="BU551" s="294">
        <v>3596.12</v>
      </c>
      <c r="BV551" s="294">
        <v>47.3</v>
      </c>
      <c r="BW551" s="294">
        <v>0</v>
      </c>
    </row>
    <row r="552" spans="1:75" s="289" customFormat="1" ht="18.2" customHeight="1" x14ac:dyDescent="0.15">
      <c r="A552" s="298">
        <v>550</v>
      </c>
      <c r="B552" s="299" t="s">
        <v>305</v>
      </c>
      <c r="C552" s="299" t="s">
        <v>306</v>
      </c>
      <c r="D552" s="313">
        <v>45170</v>
      </c>
      <c r="E552" s="300" t="s">
        <v>1650</v>
      </c>
      <c r="F552" s="309">
        <v>0</v>
      </c>
      <c r="G552" s="309">
        <v>0</v>
      </c>
      <c r="H552" s="302">
        <v>13476.79</v>
      </c>
      <c r="I552" s="302">
        <v>0</v>
      </c>
      <c r="J552" s="302">
        <v>0</v>
      </c>
      <c r="K552" s="302">
        <v>13476.79</v>
      </c>
      <c r="L552" s="302">
        <v>346.44</v>
      </c>
      <c r="M552" s="302">
        <v>0</v>
      </c>
      <c r="N552" s="302">
        <v>0</v>
      </c>
      <c r="O552" s="302">
        <v>346.44</v>
      </c>
      <c r="P552" s="302">
        <v>0</v>
      </c>
      <c r="Q552" s="302">
        <v>0</v>
      </c>
      <c r="R552" s="302">
        <v>13130.35</v>
      </c>
      <c r="S552" s="302">
        <v>0</v>
      </c>
      <c r="T552" s="302">
        <v>107.81</v>
      </c>
      <c r="U552" s="302">
        <v>0</v>
      </c>
      <c r="V552" s="302">
        <v>0</v>
      </c>
      <c r="W552" s="302">
        <v>107.81</v>
      </c>
      <c r="X552" s="302">
        <v>0</v>
      </c>
      <c r="Y552" s="302">
        <v>0</v>
      </c>
      <c r="Z552" s="302">
        <v>0</v>
      </c>
      <c r="AA552" s="302">
        <v>41.88</v>
      </c>
      <c r="AB552" s="302">
        <v>0</v>
      </c>
      <c r="AC552" s="302">
        <v>0</v>
      </c>
      <c r="AD552" s="302">
        <v>0</v>
      </c>
      <c r="AE552" s="302">
        <v>0</v>
      </c>
      <c r="AF552" s="302">
        <v>-22.63</v>
      </c>
      <c r="AG552" s="302">
        <v>21.58</v>
      </c>
      <c r="AH552" s="302">
        <v>60.03</v>
      </c>
      <c r="AI552" s="302">
        <v>0</v>
      </c>
      <c r="AJ552" s="302">
        <v>0</v>
      </c>
      <c r="AK552" s="302">
        <v>0</v>
      </c>
      <c r="AL552" s="302">
        <v>0</v>
      </c>
      <c r="AM552" s="302">
        <v>0</v>
      </c>
      <c r="AN552" s="302">
        <v>0</v>
      </c>
      <c r="AO552" s="302">
        <v>0</v>
      </c>
      <c r="AP552" s="302">
        <v>0.33</v>
      </c>
      <c r="AQ552" s="302">
        <v>0</v>
      </c>
      <c r="AR552" s="302">
        <v>0.22</v>
      </c>
      <c r="AS552" s="302">
        <v>0</v>
      </c>
      <c r="AT552" s="295">
        <f t="shared" si="8"/>
        <v>555.22</v>
      </c>
      <c r="AU552" s="302">
        <v>0</v>
      </c>
      <c r="AV552" s="302">
        <v>0</v>
      </c>
      <c r="AW552" s="303">
        <v>33</v>
      </c>
      <c r="AX552" s="303">
        <v>240</v>
      </c>
      <c r="AY552" s="302">
        <v>204997.29</v>
      </c>
      <c r="AZ552" s="302">
        <v>48393.15</v>
      </c>
      <c r="BA552" s="301">
        <v>86.927971999999997</v>
      </c>
      <c r="BB552" s="301">
        <v>23.585873148373299</v>
      </c>
      <c r="BC552" s="301">
        <v>9.6</v>
      </c>
      <c r="BD552" s="301"/>
      <c r="BE552" s="300" t="s">
        <v>4204</v>
      </c>
      <c r="BF552" s="298"/>
      <c r="BG552" s="300" t="s">
        <v>344</v>
      </c>
      <c r="BH552" s="300" t="s">
        <v>213</v>
      </c>
      <c r="BI552" s="300" t="s">
        <v>345</v>
      </c>
      <c r="BJ552" s="300" t="s">
        <v>103</v>
      </c>
      <c r="BK552" s="299" t="s">
        <v>175</v>
      </c>
      <c r="BL552" s="301">
        <v>102825.03136360001</v>
      </c>
      <c r="BM552" s="299" t="s">
        <v>309</v>
      </c>
      <c r="BN552" s="301"/>
      <c r="BO552" s="304">
        <v>38870</v>
      </c>
      <c r="BP552" s="304">
        <v>46175</v>
      </c>
      <c r="BQ552" s="297" t="s">
        <v>4757</v>
      </c>
      <c r="BR552" s="297" t="s">
        <v>4764</v>
      </c>
      <c r="BS552" s="297">
        <v>38870</v>
      </c>
      <c r="BT552" s="297">
        <v>46175</v>
      </c>
      <c r="BU552" s="301">
        <v>0</v>
      </c>
      <c r="BV552" s="301">
        <v>41.88</v>
      </c>
      <c r="BW552" s="301">
        <v>0</v>
      </c>
    </row>
    <row r="553" spans="1:75" s="289" customFormat="1" ht="18.2" customHeight="1" x14ac:dyDescent="0.15">
      <c r="A553" s="291">
        <v>551</v>
      </c>
      <c r="B553" s="292" t="s">
        <v>305</v>
      </c>
      <c r="C553" s="292" t="s">
        <v>306</v>
      </c>
      <c r="D553" s="312">
        <v>45170</v>
      </c>
      <c r="E553" s="293" t="s">
        <v>1651</v>
      </c>
      <c r="F553" s="308">
        <v>143</v>
      </c>
      <c r="G553" s="308">
        <v>142</v>
      </c>
      <c r="H553" s="295">
        <v>25818.44</v>
      </c>
      <c r="I553" s="295">
        <v>60436.39</v>
      </c>
      <c r="J553" s="295">
        <v>0</v>
      </c>
      <c r="K553" s="295">
        <v>86254.83</v>
      </c>
      <c r="L553" s="295">
        <v>675.18</v>
      </c>
      <c r="M553" s="295">
        <v>0</v>
      </c>
      <c r="N553" s="295">
        <v>0</v>
      </c>
      <c r="O553" s="295">
        <v>0</v>
      </c>
      <c r="P553" s="295">
        <v>0</v>
      </c>
      <c r="Q553" s="295">
        <v>0</v>
      </c>
      <c r="R553" s="295">
        <v>86254.83</v>
      </c>
      <c r="S553" s="295">
        <v>60300.6</v>
      </c>
      <c r="T553" s="295">
        <v>180.73</v>
      </c>
      <c r="U553" s="295">
        <v>0</v>
      </c>
      <c r="V553" s="295">
        <v>0</v>
      </c>
      <c r="W553" s="295">
        <v>0</v>
      </c>
      <c r="X553" s="295">
        <v>0</v>
      </c>
      <c r="Y553" s="295">
        <v>0</v>
      </c>
      <c r="Z553" s="295">
        <v>60481.33</v>
      </c>
      <c r="AA553" s="295">
        <v>0</v>
      </c>
      <c r="AB553" s="295">
        <v>0</v>
      </c>
      <c r="AC553" s="295">
        <v>0</v>
      </c>
      <c r="AD553" s="295">
        <v>0</v>
      </c>
      <c r="AE553" s="295">
        <v>0</v>
      </c>
      <c r="AF553" s="295">
        <v>0</v>
      </c>
      <c r="AG553" s="295">
        <v>0</v>
      </c>
      <c r="AH553" s="295">
        <v>0</v>
      </c>
      <c r="AI553" s="295">
        <v>0</v>
      </c>
      <c r="AJ553" s="295">
        <v>0</v>
      </c>
      <c r="AK553" s="295">
        <v>0</v>
      </c>
      <c r="AL553" s="295">
        <v>0</v>
      </c>
      <c r="AM553" s="295">
        <v>0</v>
      </c>
      <c r="AN553" s="295">
        <v>0</v>
      </c>
      <c r="AO553" s="295">
        <v>0</v>
      </c>
      <c r="AP553" s="295">
        <v>0</v>
      </c>
      <c r="AQ553" s="295">
        <v>0</v>
      </c>
      <c r="AR553" s="295">
        <v>0</v>
      </c>
      <c r="AS553" s="295">
        <v>0</v>
      </c>
      <c r="AT553" s="295">
        <f t="shared" si="8"/>
        <v>0</v>
      </c>
      <c r="AU553" s="295">
        <v>61111.57</v>
      </c>
      <c r="AV553" s="295">
        <v>60481.33</v>
      </c>
      <c r="AW553" s="296">
        <v>33</v>
      </c>
      <c r="AX553" s="296">
        <v>240</v>
      </c>
      <c r="AY553" s="295">
        <v>659000.9</v>
      </c>
      <c r="AZ553" s="295">
        <v>99350.93</v>
      </c>
      <c r="BA553" s="294">
        <v>55.386876999999998</v>
      </c>
      <c r="BB553" s="294">
        <v>48.085968192405502</v>
      </c>
      <c r="BC553" s="294">
        <v>8.4</v>
      </c>
      <c r="BD553" s="294"/>
      <c r="BE553" s="293" t="s">
        <v>4204</v>
      </c>
      <c r="BF553" s="291"/>
      <c r="BG553" s="293" t="s">
        <v>312</v>
      </c>
      <c r="BH553" s="293" t="s">
        <v>201</v>
      </c>
      <c r="BI553" s="293" t="s">
        <v>382</v>
      </c>
      <c r="BJ553" s="293" t="s">
        <v>4205</v>
      </c>
      <c r="BK553" s="292" t="s">
        <v>175</v>
      </c>
      <c r="BL553" s="294">
        <v>675469.85419367999</v>
      </c>
      <c r="BM553" s="292" t="s">
        <v>309</v>
      </c>
      <c r="BN553" s="294"/>
      <c r="BO553" s="297">
        <v>38884</v>
      </c>
      <c r="BP553" s="297">
        <v>46189</v>
      </c>
      <c r="BQ553" s="297" t="s">
        <v>4123</v>
      </c>
      <c r="BR553" s="297" t="s">
        <v>4760</v>
      </c>
      <c r="BS553" s="297">
        <v>38884</v>
      </c>
      <c r="BT553" s="297">
        <v>46189</v>
      </c>
      <c r="BU553" s="294">
        <v>34160.589999999997</v>
      </c>
      <c r="BV553" s="294">
        <v>67.56</v>
      </c>
      <c r="BW553" s="294">
        <v>0</v>
      </c>
    </row>
    <row r="554" spans="1:75" s="289" customFormat="1" ht="18.2" customHeight="1" x14ac:dyDescent="0.15">
      <c r="A554" s="298">
        <v>552</v>
      </c>
      <c r="B554" s="299" t="s">
        <v>305</v>
      </c>
      <c r="C554" s="299" t="s">
        <v>306</v>
      </c>
      <c r="D554" s="313">
        <v>45170</v>
      </c>
      <c r="E554" s="300" t="s">
        <v>1652</v>
      </c>
      <c r="F554" s="309">
        <v>152</v>
      </c>
      <c r="G554" s="309">
        <v>151</v>
      </c>
      <c r="H554" s="302">
        <v>89461.71</v>
      </c>
      <c r="I554" s="302">
        <v>57218.17</v>
      </c>
      <c r="J554" s="302">
        <v>0</v>
      </c>
      <c r="K554" s="302">
        <v>146679.88</v>
      </c>
      <c r="L554" s="302">
        <v>647.54</v>
      </c>
      <c r="M554" s="302">
        <v>0</v>
      </c>
      <c r="N554" s="302">
        <v>0</v>
      </c>
      <c r="O554" s="302">
        <v>0</v>
      </c>
      <c r="P554" s="302">
        <v>0</v>
      </c>
      <c r="Q554" s="302">
        <v>0</v>
      </c>
      <c r="R554" s="302">
        <v>146679.88</v>
      </c>
      <c r="S554" s="302">
        <v>146111.98000000001</v>
      </c>
      <c r="T554" s="302">
        <v>700.78</v>
      </c>
      <c r="U554" s="302">
        <v>0</v>
      </c>
      <c r="V554" s="302">
        <v>0</v>
      </c>
      <c r="W554" s="302">
        <v>0</v>
      </c>
      <c r="X554" s="302">
        <v>0</v>
      </c>
      <c r="Y554" s="302">
        <v>0</v>
      </c>
      <c r="Z554" s="302">
        <v>146812.76</v>
      </c>
      <c r="AA554" s="302">
        <v>0</v>
      </c>
      <c r="AB554" s="302">
        <v>0</v>
      </c>
      <c r="AC554" s="302">
        <v>0</v>
      </c>
      <c r="AD554" s="302">
        <v>0</v>
      </c>
      <c r="AE554" s="302">
        <v>0</v>
      </c>
      <c r="AF554" s="302">
        <v>0</v>
      </c>
      <c r="AG554" s="302">
        <v>0</v>
      </c>
      <c r="AH554" s="302">
        <v>0</v>
      </c>
      <c r="AI554" s="302">
        <v>0</v>
      </c>
      <c r="AJ554" s="302">
        <v>0</v>
      </c>
      <c r="AK554" s="302">
        <v>0</v>
      </c>
      <c r="AL554" s="302">
        <v>0</v>
      </c>
      <c r="AM554" s="302">
        <v>0</v>
      </c>
      <c r="AN554" s="302">
        <v>0</v>
      </c>
      <c r="AO554" s="302">
        <v>0</v>
      </c>
      <c r="AP554" s="302">
        <v>0</v>
      </c>
      <c r="AQ554" s="302">
        <v>0</v>
      </c>
      <c r="AR554" s="302">
        <v>0</v>
      </c>
      <c r="AS554" s="302">
        <v>0</v>
      </c>
      <c r="AT554" s="295">
        <f t="shared" si="8"/>
        <v>0</v>
      </c>
      <c r="AU554" s="302">
        <v>57865.71</v>
      </c>
      <c r="AV554" s="302">
        <v>146812.76</v>
      </c>
      <c r="AW554" s="303">
        <v>93</v>
      </c>
      <c r="AX554" s="303">
        <v>300</v>
      </c>
      <c r="AY554" s="302">
        <v>634998.19999999995</v>
      </c>
      <c r="AZ554" s="302">
        <v>155559.04999999999</v>
      </c>
      <c r="BA554" s="301">
        <v>90.000254999999996</v>
      </c>
      <c r="BB554" s="301">
        <v>84.863121775103394</v>
      </c>
      <c r="BC554" s="301">
        <v>9.4</v>
      </c>
      <c r="BD554" s="301"/>
      <c r="BE554" s="300" t="s">
        <v>4204</v>
      </c>
      <c r="BF554" s="298"/>
      <c r="BG554" s="300" t="s">
        <v>312</v>
      </c>
      <c r="BH554" s="300" t="s">
        <v>230</v>
      </c>
      <c r="BI554" s="300" t="s">
        <v>538</v>
      </c>
      <c r="BJ554" s="300" t="s">
        <v>4205</v>
      </c>
      <c r="BK554" s="299" t="s">
        <v>175</v>
      </c>
      <c r="BL554" s="301">
        <v>1148664.22154848</v>
      </c>
      <c r="BM554" s="299" t="s">
        <v>309</v>
      </c>
      <c r="BN554" s="301"/>
      <c r="BO554" s="304">
        <v>38884</v>
      </c>
      <c r="BP554" s="304">
        <v>48015</v>
      </c>
      <c r="BQ554" s="297" t="s">
        <v>959</v>
      </c>
      <c r="BR554" s="297" t="s">
        <v>4784</v>
      </c>
      <c r="BS554" s="297">
        <v>38884</v>
      </c>
      <c r="BT554" s="297">
        <v>48015</v>
      </c>
      <c r="BU554" s="301">
        <v>48618.98</v>
      </c>
      <c r="BV554" s="301">
        <v>59.57</v>
      </c>
      <c r="BW554" s="301">
        <v>0</v>
      </c>
    </row>
    <row r="555" spans="1:75" s="289" customFormat="1" ht="18.2" customHeight="1" x14ac:dyDescent="0.15">
      <c r="A555" s="291">
        <v>553</v>
      </c>
      <c r="B555" s="292" t="s">
        <v>305</v>
      </c>
      <c r="C555" s="292" t="s">
        <v>306</v>
      </c>
      <c r="D555" s="312">
        <v>45170</v>
      </c>
      <c r="E555" s="293" t="s">
        <v>1653</v>
      </c>
      <c r="F555" s="308">
        <v>19</v>
      </c>
      <c r="G555" s="308">
        <v>18</v>
      </c>
      <c r="H555" s="295">
        <v>92869.38</v>
      </c>
      <c r="I555" s="295">
        <v>11232.93</v>
      </c>
      <c r="J555" s="295">
        <v>0</v>
      </c>
      <c r="K555" s="295">
        <v>104102.31</v>
      </c>
      <c r="L555" s="295">
        <v>672.17</v>
      </c>
      <c r="M555" s="295">
        <v>0</v>
      </c>
      <c r="N555" s="295">
        <v>0</v>
      </c>
      <c r="O555" s="295">
        <v>0</v>
      </c>
      <c r="P555" s="295">
        <v>0</v>
      </c>
      <c r="Q555" s="295">
        <v>0</v>
      </c>
      <c r="R555" s="295">
        <v>104102.31</v>
      </c>
      <c r="S555" s="295">
        <v>13134.27</v>
      </c>
      <c r="T555" s="295">
        <v>727.48</v>
      </c>
      <c r="U555" s="295">
        <v>0</v>
      </c>
      <c r="V555" s="295">
        <v>0</v>
      </c>
      <c r="W555" s="295">
        <v>0</v>
      </c>
      <c r="X555" s="295">
        <v>0</v>
      </c>
      <c r="Y555" s="295">
        <v>0</v>
      </c>
      <c r="Z555" s="295">
        <v>13861.75</v>
      </c>
      <c r="AA555" s="295">
        <v>0</v>
      </c>
      <c r="AB555" s="295">
        <v>0</v>
      </c>
      <c r="AC555" s="295">
        <v>0</v>
      </c>
      <c r="AD555" s="295">
        <v>0</v>
      </c>
      <c r="AE555" s="295">
        <v>0</v>
      </c>
      <c r="AF555" s="295">
        <v>0</v>
      </c>
      <c r="AG555" s="295">
        <v>0</v>
      </c>
      <c r="AH555" s="295">
        <v>0</v>
      </c>
      <c r="AI555" s="295">
        <v>0</v>
      </c>
      <c r="AJ555" s="295">
        <v>0</v>
      </c>
      <c r="AK555" s="295">
        <v>0</v>
      </c>
      <c r="AL555" s="295">
        <v>0</v>
      </c>
      <c r="AM555" s="295">
        <v>0</v>
      </c>
      <c r="AN555" s="295">
        <v>0</v>
      </c>
      <c r="AO555" s="295">
        <v>0</v>
      </c>
      <c r="AP555" s="295">
        <v>0</v>
      </c>
      <c r="AQ555" s="295">
        <v>0</v>
      </c>
      <c r="AR555" s="295">
        <v>0</v>
      </c>
      <c r="AS555" s="295">
        <v>0</v>
      </c>
      <c r="AT555" s="295">
        <f t="shared" si="8"/>
        <v>0</v>
      </c>
      <c r="AU555" s="295">
        <v>11905.1</v>
      </c>
      <c r="AV555" s="295">
        <v>13861.75</v>
      </c>
      <c r="AW555" s="296">
        <v>93</v>
      </c>
      <c r="AX555" s="296">
        <v>300</v>
      </c>
      <c r="AY555" s="295">
        <v>659998.35</v>
      </c>
      <c r="AZ555" s="295">
        <v>161481.46</v>
      </c>
      <c r="BA555" s="294">
        <v>89.887803000000005</v>
      </c>
      <c r="BB555" s="294">
        <v>57.948001789957402</v>
      </c>
      <c r="BC555" s="294">
        <v>9.4</v>
      </c>
      <c r="BD555" s="294"/>
      <c r="BE555" s="293" t="s">
        <v>4204</v>
      </c>
      <c r="BF555" s="291"/>
      <c r="BG555" s="293" t="s">
        <v>315</v>
      </c>
      <c r="BH555" s="293" t="s">
        <v>183</v>
      </c>
      <c r="BI555" s="293" t="s">
        <v>328</v>
      </c>
      <c r="BJ555" s="293" t="s">
        <v>4205</v>
      </c>
      <c r="BK555" s="292" t="s">
        <v>175</v>
      </c>
      <c r="BL555" s="294">
        <v>815235.18343175994</v>
      </c>
      <c r="BM555" s="292" t="s">
        <v>309</v>
      </c>
      <c r="BN555" s="294"/>
      <c r="BO555" s="297">
        <v>38884</v>
      </c>
      <c r="BP555" s="297">
        <v>48015</v>
      </c>
      <c r="BQ555" s="297" t="s">
        <v>929</v>
      </c>
      <c r="BR555" s="297" t="s">
        <v>4777</v>
      </c>
      <c r="BS555" s="297">
        <v>38884</v>
      </c>
      <c r="BT555" s="297">
        <v>48015</v>
      </c>
      <c r="BU555" s="294">
        <v>6017.22</v>
      </c>
      <c r="BV555" s="294">
        <v>61.84</v>
      </c>
      <c r="BW555" s="294">
        <v>0</v>
      </c>
    </row>
    <row r="556" spans="1:75" s="289" customFormat="1" ht="18.2" customHeight="1" x14ac:dyDescent="0.15">
      <c r="A556" s="298">
        <v>554</v>
      </c>
      <c r="B556" s="299" t="s">
        <v>305</v>
      </c>
      <c r="C556" s="299" t="s">
        <v>306</v>
      </c>
      <c r="D556" s="313">
        <v>45170</v>
      </c>
      <c r="E556" s="300" t="s">
        <v>1654</v>
      </c>
      <c r="F556" s="309">
        <v>47</v>
      </c>
      <c r="G556" s="309">
        <v>46</v>
      </c>
      <c r="H556" s="302">
        <v>49330.27</v>
      </c>
      <c r="I556" s="302">
        <v>13662.54</v>
      </c>
      <c r="J556" s="302">
        <v>0</v>
      </c>
      <c r="K556" s="302">
        <v>62992.81</v>
      </c>
      <c r="L556" s="302">
        <v>355.53</v>
      </c>
      <c r="M556" s="302">
        <v>0</v>
      </c>
      <c r="N556" s="302">
        <v>0</v>
      </c>
      <c r="O556" s="302">
        <v>0</v>
      </c>
      <c r="P556" s="302">
        <v>0</v>
      </c>
      <c r="Q556" s="302">
        <v>0</v>
      </c>
      <c r="R556" s="302">
        <v>62992.81</v>
      </c>
      <c r="S556" s="302">
        <v>20560.060000000001</v>
      </c>
      <c r="T556" s="302">
        <v>390.53</v>
      </c>
      <c r="U556" s="302">
        <v>0</v>
      </c>
      <c r="V556" s="302">
        <v>0</v>
      </c>
      <c r="W556" s="302">
        <v>0</v>
      </c>
      <c r="X556" s="302">
        <v>0</v>
      </c>
      <c r="Y556" s="302">
        <v>0</v>
      </c>
      <c r="Z556" s="302">
        <v>20950.59</v>
      </c>
      <c r="AA556" s="302">
        <v>0</v>
      </c>
      <c r="AB556" s="302">
        <v>0</v>
      </c>
      <c r="AC556" s="302">
        <v>0</v>
      </c>
      <c r="AD556" s="302">
        <v>0</v>
      </c>
      <c r="AE556" s="302">
        <v>0</v>
      </c>
      <c r="AF556" s="302">
        <v>0</v>
      </c>
      <c r="AG556" s="302">
        <v>0</v>
      </c>
      <c r="AH556" s="302">
        <v>0</v>
      </c>
      <c r="AI556" s="302">
        <v>0</v>
      </c>
      <c r="AJ556" s="302">
        <v>0</v>
      </c>
      <c r="AK556" s="302">
        <v>0</v>
      </c>
      <c r="AL556" s="302">
        <v>0</v>
      </c>
      <c r="AM556" s="302">
        <v>0</v>
      </c>
      <c r="AN556" s="302">
        <v>0</v>
      </c>
      <c r="AO556" s="302">
        <v>0</v>
      </c>
      <c r="AP556" s="302">
        <v>0</v>
      </c>
      <c r="AQ556" s="302">
        <v>0</v>
      </c>
      <c r="AR556" s="302">
        <v>0</v>
      </c>
      <c r="AS556" s="302">
        <v>0</v>
      </c>
      <c r="AT556" s="295">
        <f t="shared" si="8"/>
        <v>0</v>
      </c>
      <c r="AU556" s="302">
        <v>14018.07</v>
      </c>
      <c r="AV556" s="302">
        <v>20950.59</v>
      </c>
      <c r="AW556" s="303">
        <v>93</v>
      </c>
      <c r="AX556" s="303">
        <v>300</v>
      </c>
      <c r="AY556" s="302">
        <v>349001.41</v>
      </c>
      <c r="AZ556" s="302">
        <v>85390.9</v>
      </c>
      <c r="BA556" s="301">
        <v>89.888752999999994</v>
      </c>
      <c r="BB556" s="301">
        <v>66.310873159387398</v>
      </c>
      <c r="BC556" s="301">
        <v>9.5</v>
      </c>
      <c r="BD556" s="301"/>
      <c r="BE556" s="300" t="s">
        <v>4204</v>
      </c>
      <c r="BF556" s="298"/>
      <c r="BG556" s="300" t="s">
        <v>344</v>
      </c>
      <c r="BH556" s="300" t="s">
        <v>213</v>
      </c>
      <c r="BI556" s="300" t="s">
        <v>539</v>
      </c>
      <c r="BJ556" s="300" t="s">
        <v>4205</v>
      </c>
      <c r="BK556" s="299" t="s">
        <v>175</v>
      </c>
      <c r="BL556" s="301">
        <v>493302.74241975998</v>
      </c>
      <c r="BM556" s="299" t="s">
        <v>309</v>
      </c>
      <c r="BN556" s="301"/>
      <c r="BO556" s="304">
        <v>38884</v>
      </c>
      <c r="BP556" s="304">
        <v>48015</v>
      </c>
      <c r="BQ556" s="297" t="s">
        <v>929</v>
      </c>
      <c r="BR556" s="297" t="s">
        <v>4777</v>
      </c>
      <c r="BS556" s="297">
        <v>38884</v>
      </c>
      <c r="BT556" s="297">
        <v>48015</v>
      </c>
      <c r="BU556" s="301">
        <v>9429.5400000000009</v>
      </c>
      <c r="BV556" s="301">
        <v>59.3</v>
      </c>
      <c r="BW556" s="301">
        <v>0</v>
      </c>
    </row>
    <row r="557" spans="1:75" s="289" customFormat="1" ht="18.2" customHeight="1" x14ac:dyDescent="0.15">
      <c r="A557" s="291">
        <v>555</v>
      </c>
      <c r="B557" s="292" t="s">
        <v>305</v>
      </c>
      <c r="C557" s="292" t="s">
        <v>306</v>
      </c>
      <c r="D557" s="312">
        <v>45170</v>
      </c>
      <c r="E557" s="293" t="s">
        <v>1655</v>
      </c>
      <c r="F557" s="308">
        <v>0</v>
      </c>
      <c r="G557" s="308">
        <v>0</v>
      </c>
      <c r="H557" s="295">
        <v>44518.14</v>
      </c>
      <c r="I557" s="295">
        <v>0</v>
      </c>
      <c r="J557" s="295">
        <v>0</v>
      </c>
      <c r="K557" s="295">
        <v>44518.14</v>
      </c>
      <c r="L557" s="295">
        <v>1147.83</v>
      </c>
      <c r="M557" s="295">
        <v>0</v>
      </c>
      <c r="N557" s="295">
        <v>0</v>
      </c>
      <c r="O557" s="295">
        <v>1147.83</v>
      </c>
      <c r="P557" s="295">
        <v>0</v>
      </c>
      <c r="Q557" s="295">
        <v>0</v>
      </c>
      <c r="R557" s="295">
        <v>43370.31</v>
      </c>
      <c r="S557" s="295">
        <v>0</v>
      </c>
      <c r="T557" s="295">
        <v>348.73</v>
      </c>
      <c r="U557" s="295">
        <v>0</v>
      </c>
      <c r="V557" s="295">
        <v>0</v>
      </c>
      <c r="W557" s="295">
        <v>348.73</v>
      </c>
      <c r="X557" s="295">
        <v>0</v>
      </c>
      <c r="Y557" s="295">
        <v>0</v>
      </c>
      <c r="Z557" s="295">
        <v>0</v>
      </c>
      <c r="AA557" s="295">
        <v>59.3</v>
      </c>
      <c r="AB557" s="295">
        <v>0</v>
      </c>
      <c r="AC557" s="295">
        <v>0</v>
      </c>
      <c r="AD557" s="295">
        <v>0</v>
      </c>
      <c r="AE557" s="295">
        <v>0</v>
      </c>
      <c r="AF557" s="295">
        <v>-80.39</v>
      </c>
      <c r="AG557" s="295">
        <v>67.680000000000007</v>
      </c>
      <c r="AH557" s="295">
        <v>199.58</v>
      </c>
      <c r="AI557" s="295">
        <v>0</v>
      </c>
      <c r="AJ557" s="295">
        <v>0</v>
      </c>
      <c r="AK557" s="295">
        <v>0</v>
      </c>
      <c r="AL557" s="295">
        <v>0</v>
      </c>
      <c r="AM557" s="295">
        <v>0</v>
      </c>
      <c r="AN557" s="295">
        <v>0</v>
      </c>
      <c r="AO557" s="295">
        <v>0</v>
      </c>
      <c r="AP557" s="295">
        <v>739.87</v>
      </c>
      <c r="AQ557" s="295">
        <v>0</v>
      </c>
      <c r="AR557" s="295">
        <v>694.86</v>
      </c>
      <c r="AS557" s="295">
        <v>0</v>
      </c>
      <c r="AT557" s="295">
        <f t="shared" si="8"/>
        <v>1787.74</v>
      </c>
      <c r="AU557" s="295">
        <v>0</v>
      </c>
      <c r="AV557" s="295">
        <v>0</v>
      </c>
      <c r="AW557" s="296">
        <v>33</v>
      </c>
      <c r="AX557" s="296">
        <v>240</v>
      </c>
      <c r="AY557" s="295">
        <v>659998.35</v>
      </c>
      <c r="AZ557" s="295">
        <v>161683.42000000001</v>
      </c>
      <c r="BA557" s="294">
        <v>90.000223000000005</v>
      </c>
      <c r="BB557" s="294">
        <v>24.141854319874799</v>
      </c>
      <c r="BC557" s="294">
        <v>9.4</v>
      </c>
      <c r="BD557" s="294"/>
      <c r="BE557" s="293" t="s">
        <v>4204</v>
      </c>
      <c r="BF557" s="291"/>
      <c r="BG557" s="293" t="s">
        <v>312</v>
      </c>
      <c r="BH557" s="293" t="s">
        <v>479</v>
      </c>
      <c r="BI557" s="293" t="s">
        <v>535</v>
      </c>
      <c r="BJ557" s="293" t="s">
        <v>103</v>
      </c>
      <c r="BK557" s="292" t="s">
        <v>175</v>
      </c>
      <c r="BL557" s="294">
        <v>339637.06115975999</v>
      </c>
      <c r="BM557" s="292" t="s">
        <v>309</v>
      </c>
      <c r="BN557" s="294"/>
      <c r="BO557" s="297">
        <v>38884</v>
      </c>
      <c r="BP557" s="297">
        <v>46189</v>
      </c>
      <c r="BQ557" s="297" t="s">
        <v>939</v>
      </c>
      <c r="BR557" s="297" t="s">
        <v>4783</v>
      </c>
      <c r="BS557" s="297">
        <v>38884</v>
      </c>
      <c r="BT557" s="297">
        <v>46189</v>
      </c>
      <c r="BU557" s="294">
        <v>0</v>
      </c>
      <c r="BV557" s="294">
        <v>59.3</v>
      </c>
      <c r="BW557" s="294">
        <v>0</v>
      </c>
    </row>
    <row r="558" spans="1:75" s="289" customFormat="1" ht="18.2" customHeight="1" x14ac:dyDescent="0.15">
      <c r="A558" s="298">
        <v>556</v>
      </c>
      <c r="B558" s="299" t="s">
        <v>305</v>
      </c>
      <c r="C558" s="299" t="s">
        <v>306</v>
      </c>
      <c r="D558" s="313">
        <v>45170</v>
      </c>
      <c r="E558" s="300" t="s">
        <v>1656</v>
      </c>
      <c r="F558" s="309">
        <v>82</v>
      </c>
      <c r="G558" s="309">
        <v>82</v>
      </c>
      <c r="H558" s="302">
        <v>0</v>
      </c>
      <c r="I558" s="302">
        <v>64006.99</v>
      </c>
      <c r="J558" s="302">
        <v>0</v>
      </c>
      <c r="K558" s="302">
        <v>64006.99</v>
      </c>
      <c r="L558" s="302">
        <v>0</v>
      </c>
      <c r="M558" s="302">
        <v>0</v>
      </c>
      <c r="N558" s="302">
        <v>0</v>
      </c>
      <c r="O558" s="302">
        <v>0</v>
      </c>
      <c r="P558" s="302">
        <v>0</v>
      </c>
      <c r="Q558" s="302">
        <v>0</v>
      </c>
      <c r="R558" s="302">
        <v>64006.99</v>
      </c>
      <c r="S558" s="302">
        <v>23044.62</v>
      </c>
      <c r="T558" s="302">
        <v>0</v>
      </c>
      <c r="U558" s="302">
        <v>0</v>
      </c>
      <c r="V558" s="302">
        <v>0</v>
      </c>
      <c r="W558" s="302">
        <v>0</v>
      </c>
      <c r="X558" s="302">
        <v>0</v>
      </c>
      <c r="Y558" s="302">
        <v>0</v>
      </c>
      <c r="Z558" s="302">
        <v>23044.62</v>
      </c>
      <c r="AA558" s="302">
        <v>0</v>
      </c>
      <c r="AB558" s="302">
        <v>0</v>
      </c>
      <c r="AC558" s="302">
        <v>0</v>
      </c>
      <c r="AD558" s="302">
        <v>0</v>
      </c>
      <c r="AE558" s="302">
        <v>0</v>
      </c>
      <c r="AF558" s="302">
        <v>0</v>
      </c>
      <c r="AG558" s="302">
        <v>0</v>
      </c>
      <c r="AH558" s="302">
        <v>0</v>
      </c>
      <c r="AI558" s="302">
        <v>0</v>
      </c>
      <c r="AJ558" s="302">
        <v>0</v>
      </c>
      <c r="AK558" s="302">
        <v>0</v>
      </c>
      <c r="AL558" s="302">
        <v>0</v>
      </c>
      <c r="AM558" s="302">
        <v>0</v>
      </c>
      <c r="AN558" s="302">
        <v>0</v>
      </c>
      <c r="AO558" s="302">
        <v>0</v>
      </c>
      <c r="AP558" s="302">
        <v>0</v>
      </c>
      <c r="AQ558" s="302">
        <v>0</v>
      </c>
      <c r="AR558" s="302">
        <v>0</v>
      </c>
      <c r="AS558" s="302">
        <v>0</v>
      </c>
      <c r="AT558" s="295">
        <f t="shared" si="8"/>
        <v>0</v>
      </c>
      <c r="AU558" s="302">
        <v>64006.99</v>
      </c>
      <c r="AV558" s="302">
        <v>23044.62</v>
      </c>
      <c r="AW558" s="303">
        <v>0</v>
      </c>
      <c r="AX558" s="303">
        <v>180</v>
      </c>
      <c r="AY558" s="302">
        <v>415998.08</v>
      </c>
      <c r="AZ558" s="302">
        <v>101907.11</v>
      </c>
      <c r="BA558" s="301">
        <v>90.000415000000004</v>
      </c>
      <c r="BB558" s="301">
        <v>56.5284960284013</v>
      </c>
      <c r="BC558" s="301">
        <v>9.5</v>
      </c>
      <c r="BD558" s="301"/>
      <c r="BE558" s="300" t="s">
        <v>4204</v>
      </c>
      <c r="BF558" s="298"/>
      <c r="BG558" s="300" t="s">
        <v>397</v>
      </c>
      <c r="BH558" s="300" t="s">
        <v>215</v>
      </c>
      <c r="BI558" s="300" t="s">
        <v>398</v>
      </c>
      <c r="BJ558" s="300" t="s">
        <v>4205</v>
      </c>
      <c r="BK558" s="299" t="s">
        <v>175</v>
      </c>
      <c r="BL558" s="301">
        <v>501244.88336103997</v>
      </c>
      <c r="BM558" s="299" t="s">
        <v>309</v>
      </c>
      <c r="BN558" s="301"/>
      <c r="BO558" s="304">
        <v>38885</v>
      </c>
      <c r="BP558" s="304">
        <v>44364</v>
      </c>
      <c r="BQ558" s="297" t="s">
        <v>4514</v>
      </c>
      <c r="BR558" s="297" t="s">
        <v>4816</v>
      </c>
      <c r="BS558" s="297">
        <v>38885</v>
      </c>
      <c r="BT558" s="297">
        <v>44364</v>
      </c>
      <c r="BU558" s="301">
        <v>18502.02</v>
      </c>
      <c r="BV558" s="301">
        <v>0</v>
      </c>
      <c r="BW558" s="301">
        <v>0</v>
      </c>
    </row>
    <row r="559" spans="1:75" s="289" customFormat="1" ht="18.2" customHeight="1" x14ac:dyDescent="0.15">
      <c r="A559" s="291">
        <v>557</v>
      </c>
      <c r="B559" s="292" t="s">
        <v>305</v>
      </c>
      <c r="C559" s="292" t="s">
        <v>306</v>
      </c>
      <c r="D559" s="312">
        <v>45170</v>
      </c>
      <c r="E559" s="293" t="s">
        <v>1657</v>
      </c>
      <c r="F559" s="308">
        <v>0</v>
      </c>
      <c r="G559" s="308">
        <v>0</v>
      </c>
      <c r="H559" s="295">
        <v>21626.05</v>
      </c>
      <c r="I559" s="295">
        <v>0</v>
      </c>
      <c r="J559" s="295">
        <v>0</v>
      </c>
      <c r="K559" s="295">
        <v>21626.05</v>
      </c>
      <c r="L559" s="295">
        <v>556.85</v>
      </c>
      <c r="M559" s="295">
        <v>0</v>
      </c>
      <c r="N559" s="295">
        <v>0</v>
      </c>
      <c r="O559" s="295">
        <v>556.85</v>
      </c>
      <c r="P559" s="295">
        <v>0</v>
      </c>
      <c r="Q559" s="295">
        <v>0</v>
      </c>
      <c r="R559" s="295">
        <v>21069.200000000001</v>
      </c>
      <c r="S559" s="295">
        <v>0</v>
      </c>
      <c r="T559" s="295">
        <v>171.21</v>
      </c>
      <c r="U559" s="295">
        <v>0</v>
      </c>
      <c r="V559" s="295">
        <v>0</v>
      </c>
      <c r="W559" s="295">
        <v>171.21</v>
      </c>
      <c r="X559" s="295">
        <v>0</v>
      </c>
      <c r="Y559" s="295">
        <v>0</v>
      </c>
      <c r="Z559" s="295">
        <v>0</v>
      </c>
      <c r="AA559" s="295">
        <v>51.71</v>
      </c>
      <c r="AB559" s="295">
        <v>0</v>
      </c>
      <c r="AC559" s="295">
        <v>0</v>
      </c>
      <c r="AD559" s="295">
        <v>0</v>
      </c>
      <c r="AE559" s="295">
        <v>0</v>
      </c>
      <c r="AF559" s="295">
        <v>-38.92</v>
      </c>
      <c r="AG559" s="295">
        <v>33.92</v>
      </c>
      <c r="AH559" s="295">
        <v>97.83</v>
      </c>
      <c r="AI559" s="295">
        <v>0</v>
      </c>
      <c r="AJ559" s="295">
        <v>0</v>
      </c>
      <c r="AK559" s="295">
        <v>0</v>
      </c>
      <c r="AL559" s="295">
        <v>0</v>
      </c>
      <c r="AM559" s="295">
        <v>0</v>
      </c>
      <c r="AN559" s="295">
        <v>0</v>
      </c>
      <c r="AO559" s="295">
        <v>0</v>
      </c>
      <c r="AP559" s="295">
        <v>0</v>
      </c>
      <c r="AQ559" s="295">
        <v>0</v>
      </c>
      <c r="AR559" s="295">
        <v>0</v>
      </c>
      <c r="AS559" s="295">
        <v>2.5539999999999998E-3</v>
      </c>
      <c r="AT559" s="295">
        <f t="shared" si="8"/>
        <v>872.59744599999999</v>
      </c>
      <c r="AU559" s="295">
        <v>0</v>
      </c>
      <c r="AV559" s="295">
        <v>0</v>
      </c>
      <c r="AW559" s="296">
        <v>33</v>
      </c>
      <c r="AX559" s="296">
        <v>240</v>
      </c>
      <c r="AY559" s="295">
        <v>354601.38</v>
      </c>
      <c r="AZ559" s="295">
        <v>78106.67</v>
      </c>
      <c r="BA559" s="294">
        <v>80.935947999999996</v>
      </c>
      <c r="BB559" s="294">
        <v>21.8323950515571</v>
      </c>
      <c r="BC559" s="294">
        <v>9.5</v>
      </c>
      <c r="BD559" s="294"/>
      <c r="BE559" s="293" t="s">
        <v>4204</v>
      </c>
      <c r="BF559" s="291"/>
      <c r="BG559" s="293" t="s">
        <v>312</v>
      </c>
      <c r="BH559" s="293" t="s">
        <v>189</v>
      </c>
      <c r="BI559" s="293" t="s">
        <v>323</v>
      </c>
      <c r="BJ559" s="293" t="s">
        <v>103</v>
      </c>
      <c r="BK559" s="292" t="s">
        <v>175</v>
      </c>
      <c r="BL559" s="294">
        <v>164994.92784320001</v>
      </c>
      <c r="BM559" s="292" t="s">
        <v>309</v>
      </c>
      <c r="BN559" s="294"/>
      <c r="BO559" s="297">
        <v>38891</v>
      </c>
      <c r="BP559" s="297">
        <v>46196</v>
      </c>
      <c r="BQ559" s="297" t="s">
        <v>4757</v>
      </c>
      <c r="BR559" s="297" t="s">
        <v>4764</v>
      </c>
      <c r="BS559" s="297">
        <v>38891</v>
      </c>
      <c r="BT559" s="297">
        <v>46196</v>
      </c>
      <c r="BU559" s="294">
        <v>0</v>
      </c>
      <c r="BV559" s="294">
        <v>51.71</v>
      </c>
      <c r="BW559" s="294">
        <v>0</v>
      </c>
    </row>
    <row r="560" spans="1:75" s="289" customFormat="1" ht="18.2" customHeight="1" x14ac:dyDescent="0.15">
      <c r="A560" s="298">
        <v>558</v>
      </c>
      <c r="B560" s="299" t="s">
        <v>305</v>
      </c>
      <c r="C560" s="299" t="s">
        <v>306</v>
      </c>
      <c r="D560" s="313">
        <v>45170</v>
      </c>
      <c r="E560" s="300" t="s">
        <v>1658</v>
      </c>
      <c r="F560" s="309">
        <v>128</v>
      </c>
      <c r="G560" s="309">
        <v>127</v>
      </c>
      <c r="H560" s="302">
        <v>34679.339999999997</v>
      </c>
      <c r="I560" s="302">
        <v>19801.73</v>
      </c>
      <c r="J560" s="302">
        <v>0</v>
      </c>
      <c r="K560" s="302">
        <v>54481.07</v>
      </c>
      <c r="L560" s="302">
        <v>248.89</v>
      </c>
      <c r="M560" s="302">
        <v>0</v>
      </c>
      <c r="N560" s="302">
        <v>0</v>
      </c>
      <c r="O560" s="302">
        <v>0</v>
      </c>
      <c r="P560" s="302">
        <v>0</v>
      </c>
      <c r="Q560" s="302">
        <v>0</v>
      </c>
      <c r="R560" s="302">
        <v>54481.07</v>
      </c>
      <c r="S560" s="302">
        <v>47040.91</v>
      </c>
      <c r="T560" s="302">
        <v>277.43</v>
      </c>
      <c r="U560" s="302">
        <v>0</v>
      </c>
      <c r="V560" s="302">
        <v>0</v>
      </c>
      <c r="W560" s="302">
        <v>0</v>
      </c>
      <c r="X560" s="302">
        <v>0</v>
      </c>
      <c r="Y560" s="302">
        <v>0</v>
      </c>
      <c r="Z560" s="302">
        <v>47318.34</v>
      </c>
      <c r="AA560" s="302">
        <v>0</v>
      </c>
      <c r="AB560" s="302">
        <v>0</v>
      </c>
      <c r="AC560" s="302">
        <v>0</v>
      </c>
      <c r="AD560" s="302">
        <v>0</v>
      </c>
      <c r="AE560" s="302">
        <v>0</v>
      </c>
      <c r="AF560" s="302">
        <v>0</v>
      </c>
      <c r="AG560" s="302">
        <v>0</v>
      </c>
      <c r="AH560" s="302">
        <v>0</v>
      </c>
      <c r="AI560" s="302">
        <v>0</v>
      </c>
      <c r="AJ560" s="302">
        <v>0</v>
      </c>
      <c r="AK560" s="302">
        <v>0</v>
      </c>
      <c r="AL560" s="302">
        <v>0</v>
      </c>
      <c r="AM560" s="302">
        <v>0</v>
      </c>
      <c r="AN560" s="302">
        <v>0</v>
      </c>
      <c r="AO560" s="302">
        <v>0</v>
      </c>
      <c r="AP560" s="302">
        <v>0</v>
      </c>
      <c r="AQ560" s="302">
        <v>0</v>
      </c>
      <c r="AR560" s="302">
        <v>0</v>
      </c>
      <c r="AS560" s="302">
        <v>0</v>
      </c>
      <c r="AT560" s="295">
        <f t="shared" si="8"/>
        <v>0</v>
      </c>
      <c r="AU560" s="302">
        <v>20050.62</v>
      </c>
      <c r="AV560" s="302">
        <v>47318.34</v>
      </c>
      <c r="AW560" s="303">
        <v>93</v>
      </c>
      <c r="AX560" s="303">
        <v>300</v>
      </c>
      <c r="AY560" s="302">
        <v>244000.44</v>
      </c>
      <c r="AZ560" s="302">
        <v>59763.85</v>
      </c>
      <c r="BA560" s="301">
        <v>89.999834000000007</v>
      </c>
      <c r="BB560" s="301">
        <v>82.044367224373602</v>
      </c>
      <c r="BC560" s="301">
        <v>9.6</v>
      </c>
      <c r="BD560" s="301"/>
      <c r="BE560" s="300" t="s">
        <v>4204</v>
      </c>
      <c r="BF560" s="298"/>
      <c r="BG560" s="300" t="s">
        <v>333</v>
      </c>
      <c r="BH560" s="300" t="s">
        <v>185</v>
      </c>
      <c r="BI560" s="300" t="s">
        <v>536</v>
      </c>
      <c r="BJ560" s="300" t="s">
        <v>4205</v>
      </c>
      <c r="BK560" s="299" t="s">
        <v>175</v>
      </c>
      <c r="BL560" s="301">
        <v>426646.48935271997</v>
      </c>
      <c r="BM560" s="299" t="s">
        <v>309</v>
      </c>
      <c r="BN560" s="301"/>
      <c r="BO560" s="304">
        <v>38891</v>
      </c>
      <c r="BP560" s="304">
        <v>48022</v>
      </c>
      <c r="BQ560" s="297" t="s">
        <v>959</v>
      </c>
      <c r="BR560" s="297" t="s">
        <v>4784</v>
      </c>
      <c r="BS560" s="297">
        <v>38891</v>
      </c>
      <c r="BT560" s="297">
        <v>48022</v>
      </c>
      <c r="BU560" s="301">
        <v>20077.5</v>
      </c>
      <c r="BV560" s="301">
        <v>54.18</v>
      </c>
      <c r="BW560" s="301">
        <v>0</v>
      </c>
    </row>
    <row r="561" spans="1:75" s="289" customFormat="1" ht="18.2" customHeight="1" x14ac:dyDescent="0.15">
      <c r="A561" s="291">
        <v>559</v>
      </c>
      <c r="B561" s="292" t="s">
        <v>305</v>
      </c>
      <c r="C561" s="292" t="s">
        <v>306</v>
      </c>
      <c r="D561" s="312">
        <v>45170</v>
      </c>
      <c r="E561" s="293" t="s">
        <v>1659</v>
      </c>
      <c r="F561" s="308">
        <v>148</v>
      </c>
      <c r="G561" s="308">
        <v>147</v>
      </c>
      <c r="H561" s="295">
        <v>55030.66</v>
      </c>
      <c r="I561" s="295">
        <v>34374.81</v>
      </c>
      <c r="J561" s="295">
        <v>0</v>
      </c>
      <c r="K561" s="295">
        <v>89405.47</v>
      </c>
      <c r="L561" s="295">
        <v>396.55</v>
      </c>
      <c r="M561" s="295">
        <v>0</v>
      </c>
      <c r="N561" s="295">
        <v>0</v>
      </c>
      <c r="O561" s="295">
        <v>0</v>
      </c>
      <c r="P561" s="295">
        <v>0</v>
      </c>
      <c r="Q561" s="295">
        <v>0</v>
      </c>
      <c r="R561" s="295">
        <v>89405.47</v>
      </c>
      <c r="S561" s="295">
        <v>87403.56</v>
      </c>
      <c r="T561" s="295">
        <v>435.66</v>
      </c>
      <c r="U561" s="295">
        <v>0</v>
      </c>
      <c r="V561" s="295">
        <v>0</v>
      </c>
      <c r="W561" s="295">
        <v>0</v>
      </c>
      <c r="X561" s="295">
        <v>0</v>
      </c>
      <c r="Y561" s="295">
        <v>0</v>
      </c>
      <c r="Z561" s="295">
        <v>87839.22</v>
      </c>
      <c r="AA561" s="295">
        <v>0</v>
      </c>
      <c r="AB561" s="295">
        <v>0</v>
      </c>
      <c r="AC561" s="295">
        <v>0</v>
      </c>
      <c r="AD561" s="295">
        <v>0</v>
      </c>
      <c r="AE561" s="295">
        <v>0</v>
      </c>
      <c r="AF561" s="295">
        <v>0</v>
      </c>
      <c r="AG561" s="295">
        <v>0</v>
      </c>
      <c r="AH561" s="295">
        <v>0</v>
      </c>
      <c r="AI561" s="295">
        <v>0</v>
      </c>
      <c r="AJ561" s="295">
        <v>0</v>
      </c>
      <c r="AK561" s="295">
        <v>0</v>
      </c>
      <c r="AL561" s="295">
        <v>0</v>
      </c>
      <c r="AM561" s="295">
        <v>0</v>
      </c>
      <c r="AN561" s="295">
        <v>0</v>
      </c>
      <c r="AO561" s="295">
        <v>0</v>
      </c>
      <c r="AP561" s="295">
        <v>0</v>
      </c>
      <c r="AQ561" s="295">
        <v>0</v>
      </c>
      <c r="AR561" s="295">
        <v>0</v>
      </c>
      <c r="AS561" s="295">
        <v>0</v>
      </c>
      <c r="AT561" s="295">
        <f t="shared" si="8"/>
        <v>0</v>
      </c>
      <c r="AU561" s="295">
        <v>34771.360000000001</v>
      </c>
      <c r="AV561" s="295">
        <v>87839.22</v>
      </c>
      <c r="AW561" s="296">
        <v>93</v>
      </c>
      <c r="AX561" s="296">
        <v>300</v>
      </c>
      <c r="AY561" s="295">
        <v>415399.77</v>
      </c>
      <c r="AZ561" s="295">
        <v>95252.04</v>
      </c>
      <c r="BA561" s="294">
        <v>84.256186</v>
      </c>
      <c r="BB561" s="294">
        <v>79.084541493677406</v>
      </c>
      <c r="BC561" s="294">
        <v>9.5</v>
      </c>
      <c r="BD561" s="294"/>
      <c r="BE561" s="293" t="s">
        <v>4204</v>
      </c>
      <c r="BF561" s="291"/>
      <c r="BG561" s="293" t="s">
        <v>312</v>
      </c>
      <c r="BH561" s="293" t="s">
        <v>199</v>
      </c>
      <c r="BI561" s="293" t="s">
        <v>357</v>
      </c>
      <c r="BJ561" s="293" t="s">
        <v>4205</v>
      </c>
      <c r="BK561" s="292" t="s">
        <v>175</v>
      </c>
      <c r="BL561" s="294">
        <v>700142.81849512004</v>
      </c>
      <c r="BM561" s="292" t="s">
        <v>309</v>
      </c>
      <c r="BN561" s="294"/>
      <c r="BO561" s="297">
        <v>38891</v>
      </c>
      <c r="BP561" s="297">
        <v>48022</v>
      </c>
      <c r="BQ561" s="297" t="s">
        <v>929</v>
      </c>
      <c r="BR561" s="297" t="s">
        <v>4777</v>
      </c>
      <c r="BS561" s="297">
        <v>38891</v>
      </c>
      <c r="BT561" s="297">
        <v>48022</v>
      </c>
      <c r="BU561" s="294">
        <v>33765.07</v>
      </c>
      <c r="BV561" s="294">
        <v>66.150000000000006</v>
      </c>
      <c r="BW561" s="294">
        <v>0</v>
      </c>
    </row>
    <row r="562" spans="1:75" s="289" customFormat="1" ht="18.2" customHeight="1" x14ac:dyDescent="0.15">
      <c r="A562" s="298">
        <v>560</v>
      </c>
      <c r="B562" s="299" t="s">
        <v>305</v>
      </c>
      <c r="C562" s="299" t="s">
        <v>306</v>
      </c>
      <c r="D562" s="313">
        <v>45170</v>
      </c>
      <c r="E562" s="300" t="s">
        <v>1660</v>
      </c>
      <c r="F562" s="309">
        <v>0</v>
      </c>
      <c r="G562" s="309">
        <v>0</v>
      </c>
      <c r="H562" s="302">
        <v>17456.32</v>
      </c>
      <c r="I562" s="302">
        <v>0</v>
      </c>
      <c r="J562" s="302">
        <v>0</v>
      </c>
      <c r="K562" s="302">
        <v>17456.32</v>
      </c>
      <c r="L562" s="302">
        <v>704.08</v>
      </c>
      <c r="M562" s="302">
        <v>0</v>
      </c>
      <c r="N562" s="302">
        <v>0</v>
      </c>
      <c r="O562" s="302">
        <v>704.08</v>
      </c>
      <c r="P562" s="302">
        <v>0</v>
      </c>
      <c r="Q562" s="302">
        <v>0</v>
      </c>
      <c r="R562" s="302">
        <v>16752.240000000002</v>
      </c>
      <c r="S562" s="302">
        <v>0</v>
      </c>
      <c r="T562" s="302">
        <v>138.19999999999999</v>
      </c>
      <c r="U562" s="302">
        <v>0</v>
      </c>
      <c r="V562" s="302">
        <v>0</v>
      </c>
      <c r="W562" s="302">
        <v>138.19999999999999</v>
      </c>
      <c r="X562" s="302">
        <v>0</v>
      </c>
      <c r="Y562" s="302">
        <v>0</v>
      </c>
      <c r="Z562" s="302">
        <v>0</v>
      </c>
      <c r="AA562" s="302">
        <v>59.82</v>
      </c>
      <c r="AB562" s="302">
        <v>0</v>
      </c>
      <c r="AC562" s="302">
        <v>0</v>
      </c>
      <c r="AD562" s="302">
        <v>0</v>
      </c>
      <c r="AE562" s="302">
        <v>0</v>
      </c>
      <c r="AF562" s="302">
        <v>-44.55</v>
      </c>
      <c r="AG562" s="302">
        <v>39.24</v>
      </c>
      <c r="AH562" s="302">
        <v>111.36</v>
      </c>
      <c r="AI562" s="302">
        <v>0</v>
      </c>
      <c r="AJ562" s="302">
        <v>0</v>
      </c>
      <c r="AK562" s="302">
        <v>0</v>
      </c>
      <c r="AL562" s="302">
        <v>0</v>
      </c>
      <c r="AM562" s="302">
        <v>0</v>
      </c>
      <c r="AN562" s="302">
        <v>0</v>
      </c>
      <c r="AO562" s="302">
        <v>0</v>
      </c>
      <c r="AP562" s="302">
        <v>3.9</v>
      </c>
      <c r="AQ562" s="302">
        <v>0</v>
      </c>
      <c r="AR562" s="302">
        <v>3.26</v>
      </c>
      <c r="AS562" s="302">
        <v>0</v>
      </c>
      <c r="AT562" s="295">
        <f t="shared" si="8"/>
        <v>1008.7900000000001</v>
      </c>
      <c r="AU562" s="302">
        <v>0</v>
      </c>
      <c r="AV562" s="302">
        <v>0</v>
      </c>
      <c r="AW562" s="303">
        <v>33</v>
      </c>
      <c r="AX562" s="303">
        <v>240</v>
      </c>
      <c r="AY562" s="302">
        <v>364497.08</v>
      </c>
      <c r="AZ562" s="302">
        <v>90360.17</v>
      </c>
      <c r="BA562" s="301">
        <v>91.091268999999997</v>
      </c>
      <c r="BB562" s="301">
        <v>16.887781421754301</v>
      </c>
      <c r="BC562" s="301">
        <v>9.5</v>
      </c>
      <c r="BD562" s="301"/>
      <c r="BE562" s="300" t="s">
        <v>4204</v>
      </c>
      <c r="BF562" s="298"/>
      <c r="BG562" s="300" t="s">
        <v>312</v>
      </c>
      <c r="BH562" s="300" t="s">
        <v>196</v>
      </c>
      <c r="BI562" s="300" t="s">
        <v>314</v>
      </c>
      <c r="BJ562" s="300" t="s">
        <v>103</v>
      </c>
      <c r="BK562" s="299" t="s">
        <v>175</v>
      </c>
      <c r="BL562" s="301">
        <v>131188.39965504</v>
      </c>
      <c r="BM562" s="299" t="s">
        <v>309</v>
      </c>
      <c r="BN562" s="301"/>
      <c r="BO562" s="304">
        <v>38891</v>
      </c>
      <c r="BP562" s="304">
        <v>46196</v>
      </c>
      <c r="BQ562" s="297" t="s">
        <v>4757</v>
      </c>
      <c r="BR562" s="297" t="s">
        <v>4764</v>
      </c>
      <c r="BS562" s="297">
        <v>38891</v>
      </c>
      <c r="BT562" s="297">
        <v>46196</v>
      </c>
      <c r="BU562" s="301">
        <v>0</v>
      </c>
      <c r="BV562" s="301">
        <v>59.82</v>
      </c>
      <c r="BW562" s="301">
        <v>0</v>
      </c>
    </row>
    <row r="563" spans="1:75" s="289" customFormat="1" ht="18.2" customHeight="1" x14ac:dyDescent="0.15">
      <c r="A563" s="291">
        <v>561</v>
      </c>
      <c r="B563" s="292" t="s">
        <v>305</v>
      </c>
      <c r="C563" s="292" t="s">
        <v>306</v>
      </c>
      <c r="D563" s="312">
        <v>45170</v>
      </c>
      <c r="E563" s="293" t="s">
        <v>1661</v>
      </c>
      <c r="F563" s="308">
        <v>161</v>
      </c>
      <c r="G563" s="308">
        <v>160</v>
      </c>
      <c r="H563" s="295">
        <v>58213.9</v>
      </c>
      <c r="I563" s="295">
        <v>37983.11</v>
      </c>
      <c r="J563" s="295">
        <v>0</v>
      </c>
      <c r="K563" s="295">
        <v>96197.01</v>
      </c>
      <c r="L563" s="295">
        <v>419.49</v>
      </c>
      <c r="M563" s="295">
        <v>0</v>
      </c>
      <c r="N563" s="295">
        <v>0</v>
      </c>
      <c r="O563" s="295">
        <v>0</v>
      </c>
      <c r="P563" s="295">
        <v>0</v>
      </c>
      <c r="Q563" s="295">
        <v>0</v>
      </c>
      <c r="R563" s="295">
        <v>96197.01</v>
      </c>
      <c r="S563" s="295">
        <v>102872.9</v>
      </c>
      <c r="T563" s="295">
        <v>460.86</v>
      </c>
      <c r="U563" s="295">
        <v>0</v>
      </c>
      <c r="V563" s="295">
        <v>0</v>
      </c>
      <c r="W563" s="295">
        <v>0</v>
      </c>
      <c r="X563" s="295">
        <v>0</v>
      </c>
      <c r="Y563" s="295">
        <v>0</v>
      </c>
      <c r="Z563" s="295">
        <v>103333.75999999999</v>
      </c>
      <c r="AA563" s="295">
        <v>0</v>
      </c>
      <c r="AB563" s="295">
        <v>0</v>
      </c>
      <c r="AC563" s="295">
        <v>0</v>
      </c>
      <c r="AD563" s="295">
        <v>0</v>
      </c>
      <c r="AE563" s="295">
        <v>0</v>
      </c>
      <c r="AF563" s="295">
        <v>0</v>
      </c>
      <c r="AG563" s="295">
        <v>0</v>
      </c>
      <c r="AH563" s="295">
        <v>0</v>
      </c>
      <c r="AI563" s="295">
        <v>0</v>
      </c>
      <c r="AJ563" s="295">
        <v>0</v>
      </c>
      <c r="AK563" s="295">
        <v>0</v>
      </c>
      <c r="AL563" s="295">
        <v>0</v>
      </c>
      <c r="AM563" s="295">
        <v>0</v>
      </c>
      <c r="AN563" s="295">
        <v>0</v>
      </c>
      <c r="AO563" s="295">
        <v>0</v>
      </c>
      <c r="AP563" s="295">
        <v>0</v>
      </c>
      <c r="AQ563" s="295">
        <v>0</v>
      </c>
      <c r="AR563" s="295">
        <v>0</v>
      </c>
      <c r="AS563" s="295">
        <v>0</v>
      </c>
      <c r="AT563" s="295">
        <f t="shared" si="8"/>
        <v>0</v>
      </c>
      <c r="AU563" s="295">
        <v>38402.6</v>
      </c>
      <c r="AV563" s="295">
        <v>103333.75999999999</v>
      </c>
      <c r="AW563" s="296">
        <v>93</v>
      </c>
      <c r="AX563" s="296">
        <v>300</v>
      </c>
      <c r="AY563" s="295">
        <v>447033.89</v>
      </c>
      <c r="AZ563" s="295">
        <v>100762</v>
      </c>
      <c r="BA563" s="294">
        <v>82.830859000000004</v>
      </c>
      <c r="BB563" s="294">
        <v>79.078233575470804</v>
      </c>
      <c r="BC563" s="294">
        <v>9.5</v>
      </c>
      <c r="BD563" s="294"/>
      <c r="BE563" s="293" t="s">
        <v>4204</v>
      </c>
      <c r="BF563" s="291"/>
      <c r="BG563" s="293" t="s">
        <v>333</v>
      </c>
      <c r="BH563" s="293" t="s">
        <v>193</v>
      </c>
      <c r="BI563" s="293" t="s">
        <v>342</v>
      </c>
      <c r="BJ563" s="293" t="s">
        <v>4205</v>
      </c>
      <c r="BK563" s="292" t="s">
        <v>175</v>
      </c>
      <c r="BL563" s="294">
        <v>753328.02022296004</v>
      </c>
      <c r="BM563" s="292" t="s">
        <v>309</v>
      </c>
      <c r="BN563" s="294"/>
      <c r="BO563" s="297">
        <v>38894</v>
      </c>
      <c r="BP563" s="297">
        <v>48025</v>
      </c>
      <c r="BQ563" s="297" t="s">
        <v>958</v>
      </c>
      <c r="BR563" s="297" t="s">
        <v>4792</v>
      </c>
      <c r="BS563" s="297">
        <v>38894</v>
      </c>
      <c r="BT563" s="297">
        <v>48025</v>
      </c>
      <c r="BU563" s="294">
        <v>39169.22</v>
      </c>
      <c r="BV563" s="294">
        <v>69.97</v>
      </c>
      <c r="BW563" s="294">
        <v>0</v>
      </c>
    </row>
    <row r="564" spans="1:75" s="289" customFormat="1" ht="18.2" customHeight="1" x14ac:dyDescent="0.15">
      <c r="A564" s="298">
        <v>562</v>
      </c>
      <c r="B564" s="299" t="s">
        <v>305</v>
      </c>
      <c r="C564" s="299" t="s">
        <v>306</v>
      </c>
      <c r="D564" s="313">
        <v>45170</v>
      </c>
      <c r="E564" s="300" t="s">
        <v>1662</v>
      </c>
      <c r="F564" s="309">
        <v>155</v>
      </c>
      <c r="G564" s="309">
        <v>154</v>
      </c>
      <c r="H564" s="302">
        <v>62636.3</v>
      </c>
      <c r="I564" s="302">
        <v>40716.230000000003</v>
      </c>
      <c r="J564" s="302">
        <v>0</v>
      </c>
      <c r="K564" s="302">
        <v>103352.53</v>
      </c>
      <c r="L564" s="302">
        <v>458.45</v>
      </c>
      <c r="M564" s="302">
        <v>0</v>
      </c>
      <c r="N564" s="302">
        <v>0</v>
      </c>
      <c r="O564" s="302">
        <v>0</v>
      </c>
      <c r="P564" s="302">
        <v>0</v>
      </c>
      <c r="Q564" s="302">
        <v>0</v>
      </c>
      <c r="R564" s="302">
        <v>103352.53</v>
      </c>
      <c r="S564" s="302">
        <v>106128.49</v>
      </c>
      <c r="T564" s="302">
        <v>495.87</v>
      </c>
      <c r="U564" s="302">
        <v>0</v>
      </c>
      <c r="V564" s="302">
        <v>0</v>
      </c>
      <c r="W564" s="302">
        <v>0</v>
      </c>
      <c r="X564" s="302">
        <v>0</v>
      </c>
      <c r="Y564" s="302">
        <v>0</v>
      </c>
      <c r="Z564" s="302">
        <v>106624.36</v>
      </c>
      <c r="AA564" s="302">
        <v>0</v>
      </c>
      <c r="AB564" s="302">
        <v>0</v>
      </c>
      <c r="AC564" s="302">
        <v>0</v>
      </c>
      <c r="AD564" s="302">
        <v>0</v>
      </c>
      <c r="AE564" s="302">
        <v>0</v>
      </c>
      <c r="AF564" s="302">
        <v>0</v>
      </c>
      <c r="AG564" s="302">
        <v>0</v>
      </c>
      <c r="AH564" s="302">
        <v>0</v>
      </c>
      <c r="AI564" s="302">
        <v>0</v>
      </c>
      <c r="AJ564" s="302">
        <v>0</v>
      </c>
      <c r="AK564" s="302">
        <v>0</v>
      </c>
      <c r="AL564" s="302">
        <v>0</v>
      </c>
      <c r="AM564" s="302">
        <v>0</v>
      </c>
      <c r="AN564" s="302">
        <v>0</v>
      </c>
      <c r="AO564" s="302">
        <v>0</v>
      </c>
      <c r="AP564" s="302">
        <v>0</v>
      </c>
      <c r="AQ564" s="302">
        <v>0</v>
      </c>
      <c r="AR564" s="302">
        <v>0</v>
      </c>
      <c r="AS564" s="302">
        <v>0</v>
      </c>
      <c r="AT564" s="295">
        <f t="shared" si="8"/>
        <v>0</v>
      </c>
      <c r="AU564" s="302">
        <v>41174.68</v>
      </c>
      <c r="AV564" s="302">
        <v>106624.36</v>
      </c>
      <c r="AW564" s="303">
        <v>92</v>
      </c>
      <c r="AX564" s="303">
        <v>300</v>
      </c>
      <c r="AY564" s="302">
        <v>448000.03</v>
      </c>
      <c r="AZ564" s="302">
        <v>109227.41</v>
      </c>
      <c r="BA564" s="301">
        <v>89.999992000000006</v>
      </c>
      <c r="BB564" s="301">
        <v>85.159273420286695</v>
      </c>
      <c r="BC564" s="301">
        <v>9.5</v>
      </c>
      <c r="BD564" s="301"/>
      <c r="BE564" s="300" t="s">
        <v>4204</v>
      </c>
      <c r="BF564" s="298"/>
      <c r="BG564" s="300" t="s">
        <v>317</v>
      </c>
      <c r="BH564" s="300" t="s">
        <v>390</v>
      </c>
      <c r="BI564" s="300" t="s">
        <v>404</v>
      </c>
      <c r="BJ564" s="300" t="s">
        <v>4205</v>
      </c>
      <c r="BK564" s="299" t="s">
        <v>175</v>
      </c>
      <c r="BL564" s="301">
        <v>809363.58427287999</v>
      </c>
      <c r="BM564" s="299" t="s">
        <v>309</v>
      </c>
      <c r="BN564" s="301"/>
      <c r="BO564" s="304">
        <v>38862</v>
      </c>
      <c r="BP564" s="304">
        <v>47993</v>
      </c>
      <c r="BQ564" s="297" t="s">
        <v>4123</v>
      </c>
      <c r="BR564" s="297" t="s">
        <v>4760</v>
      </c>
      <c r="BS564" s="297">
        <v>38862</v>
      </c>
      <c r="BT564" s="297">
        <v>47993</v>
      </c>
      <c r="BU564" s="301">
        <v>40373.730000000003</v>
      </c>
      <c r="BV564" s="301">
        <v>75.84</v>
      </c>
      <c r="BW564" s="301">
        <v>0</v>
      </c>
    </row>
    <row r="565" spans="1:75" s="289" customFormat="1" ht="18.2" customHeight="1" x14ac:dyDescent="0.15">
      <c r="A565" s="291">
        <v>563</v>
      </c>
      <c r="B565" s="292" t="s">
        <v>305</v>
      </c>
      <c r="C565" s="292" t="s">
        <v>306</v>
      </c>
      <c r="D565" s="312">
        <v>45170</v>
      </c>
      <c r="E565" s="293" t="s">
        <v>1663</v>
      </c>
      <c r="F565" s="308">
        <v>110</v>
      </c>
      <c r="G565" s="308">
        <v>109</v>
      </c>
      <c r="H565" s="295">
        <v>53233.86</v>
      </c>
      <c r="I565" s="295">
        <v>28309.78</v>
      </c>
      <c r="J565" s="295">
        <v>0</v>
      </c>
      <c r="K565" s="295">
        <v>81543.64</v>
      </c>
      <c r="L565" s="295">
        <v>389.53</v>
      </c>
      <c r="M565" s="295">
        <v>0</v>
      </c>
      <c r="N565" s="295">
        <v>0</v>
      </c>
      <c r="O565" s="295">
        <v>0</v>
      </c>
      <c r="P565" s="295">
        <v>0</v>
      </c>
      <c r="Q565" s="295">
        <v>0</v>
      </c>
      <c r="R565" s="295">
        <v>81543.64</v>
      </c>
      <c r="S565" s="295">
        <v>59376.34</v>
      </c>
      <c r="T565" s="295">
        <v>421.43</v>
      </c>
      <c r="U565" s="295">
        <v>0</v>
      </c>
      <c r="V565" s="295">
        <v>0</v>
      </c>
      <c r="W565" s="295">
        <v>0</v>
      </c>
      <c r="X565" s="295">
        <v>0</v>
      </c>
      <c r="Y565" s="295">
        <v>0</v>
      </c>
      <c r="Z565" s="295">
        <v>59797.77</v>
      </c>
      <c r="AA565" s="295">
        <v>0</v>
      </c>
      <c r="AB565" s="295">
        <v>0</v>
      </c>
      <c r="AC565" s="295">
        <v>0</v>
      </c>
      <c r="AD565" s="295">
        <v>0</v>
      </c>
      <c r="AE565" s="295">
        <v>0</v>
      </c>
      <c r="AF565" s="295">
        <v>0</v>
      </c>
      <c r="AG565" s="295">
        <v>0</v>
      </c>
      <c r="AH565" s="295">
        <v>0</v>
      </c>
      <c r="AI565" s="295">
        <v>0</v>
      </c>
      <c r="AJ565" s="295">
        <v>0</v>
      </c>
      <c r="AK565" s="295">
        <v>0</v>
      </c>
      <c r="AL565" s="295">
        <v>0</v>
      </c>
      <c r="AM565" s="295">
        <v>0</v>
      </c>
      <c r="AN565" s="295">
        <v>0</v>
      </c>
      <c r="AO565" s="295">
        <v>0</v>
      </c>
      <c r="AP565" s="295">
        <v>0</v>
      </c>
      <c r="AQ565" s="295">
        <v>0</v>
      </c>
      <c r="AR565" s="295">
        <v>0</v>
      </c>
      <c r="AS565" s="295">
        <v>0</v>
      </c>
      <c r="AT565" s="295">
        <f t="shared" si="8"/>
        <v>0</v>
      </c>
      <c r="AU565" s="295">
        <v>28699.31</v>
      </c>
      <c r="AV565" s="295">
        <v>59797.77</v>
      </c>
      <c r="AW565" s="296">
        <v>92</v>
      </c>
      <c r="AX565" s="296">
        <v>300</v>
      </c>
      <c r="AY565" s="295">
        <v>380997.65</v>
      </c>
      <c r="AZ565" s="295">
        <v>92818.83</v>
      </c>
      <c r="BA565" s="294">
        <v>89.764329000000004</v>
      </c>
      <c r="BB565" s="294">
        <v>78.860185253547797</v>
      </c>
      <c r="BC565" s="294">
        <v>9.5</v>
      </c>
      <c r="BD565" s="294"/>
      <c r="BE565" s="293" t="s">
        <v>4204</v>
      </c>
      <c r="BF565" s="291"/>
      <c r="BG565" s="293" t="s">
        <v>408</v>
      </c>
      <c r="BH565" s="293" t="s">
        <v>194</v>
      </c>
      <c r="BI565" s="293" t="s">
        <v>409</v>
      </c>
      <c r="BJ565" s="293" t="s">
        <v>4205</v>
      </c>
      <c r="BK565" s="292" t="s">
        <v>175</v>
      </c>
      <c r="BL565" s="294">
        <v>638576.07302944001</v>
      </c>
      <c r="BM565" s="292" t="s">
        <v>309</v>
      </c>
      <c r="BN565" s="294"/>
      <c r="BO565" s="297">
        <v>38868</v>
      </c>
      <c r="BP565" s="297">
        <v>47999</v>
      </c>
      <c r="BQ565" s="297" t="s">
        <v>4195</v>
      </c>
      <c r="BR565" s="297" t="s">
        <v>4771</v>
      </c>
      <c r="BS565" s="297">
        <v>38868</v>
      </c>
      <c r="BT565" s="297">
        <v>47999</v>
      </c>
      <c r="BU565" s="294">
        <v>24288.47</v>
      </c>
      <c r="BV565" s="294">
        <v>64.45</v>
      </c>
      <c r="BW565" s="294">
        <v>0</v>
      </c>
    </row>
    <row r="566" spans="1:75" s="289" customFormat="1" ht="18.2" customHeight="1" x14ac:dyDescent="0.15">
      <c r="A566" s="298">
        <v>564</v>
      </c>
      <c r="B566" s="299" t="s">
        <v>305</v>
      </c>
      <c r="C566" s="299" t="s">
        <v>306</v>
      </c>
      <c r="D566" s="313">
        <v>45170</v>
      </c>
      <c r="E566" s="300" t="s">
        <v>1664</v>
      </c>
      <c r="F566" s="309">
        <v>0</v>
      </c>
      <c r="G566" s="309">
        <v>0</v>
      </c>
      <c r="H566" s="302">
        <v>51029.84</v>
      </c>
      <c r="I566" s="302">
        <v>0</v>
      </c>
      <c r="J566" s="302">
        <v>0</v>
      </c>
      <c r="K566" s="302">
        <v>51029.84</v>
      </c>
      <c r="L566" s="302">
        <v>367.75</v>
      </c>
      <c r="M566" s="302">
        <v>0</v>
      </c>
      <c r="N566" s="302">
        <v>0</v>
      </c>
      <c r="O566" s="302">
        <v>367.75</v>
      </c>
      <c r="P566" s="302">
        <v>0</v>
      </c>
      <c r="Q566" s="302">
        <v>0</v>
      </c>
      <c r="R566" s="302">
        <v>50662.09</v>
      </c>
      <c r="S566" s="302">
        <v>0</v>
      </c>
      <c r="T566" s="302">
        <v>403.99</v>
      </c>
      <c r="U566" s="302">
        <v>0</v>
      </c>
      <c r="V566" s="302">
        <v>0</v>
      </c>
      <c r="W566" s="302">
        <v>403.99</v>
      </c>
      <c r="X566" s="302">
        <v>0</v>
      </c>
      <c r="Y566" s="302">
        <v>0</v>
      </c>
      <c r="Z566" s="302">
        <v>0</v>
      </c>
      <c r="AA566" s="302">
        <v>61.34</v>
      </c>
      <c r="AB566" s="302">
        <v>0</v>
      </c>
      <c r="AC566" s="302">
        <v>0</v>
      </c>
      <c r="AD566" s="302">
        <v>0</v>
      </c>
      <c r="AE566" s="302">
        <v>0</v>
      </c>
      <c r="AF566" s="302">
        <v>-43.81</v>
      </c>
      <c r="AG566" s="302">
        <v>41.65</v>
      </c>
      <c r="AH566" s="302">
        <v>109.49</v>
      </c>
      <c r="AI566" s="302">
        <v>0</v>
      </c>
      <c r="AJ566" s="302">
        <v>0</v>
      </c>
      <c r="AK566" s="302">
        <v>0</v>
      </c>
      <c r="AL566" s="302">
        <v>0</v>
      </c>
      <c r="AM566" s="302">
        <v>0</v>
      </c>
      <c r="AN566" s="302">
        <v>0</v>
      </c>
      <c r="AO566" s="302">
        <v>0</v>
      </c>
      <c r="AP566" s="302">
        <v>20.03</v>
      </c>
      <c r="AQ566" s="302">
        <v>0</v>
      </c>
      <c r="AR566" s="302">
        <v>21.87</v>
      </c>
      <c r="AS566" s="302">
        <v>0</v>
      </c>
      <c r="AT566" s="295">
        <f t="shared" si="8"/>
        <v>938.56999999999994</v>
      </c>
      <c r="AU566" s="302">
        <v>0</v>
      </c>
      <c r="AV566" s="302">
        <v>0</v>
      </c>
      <c r="AW566" s="303">
        <v>93</v>
      </c>
      <c r="AX566" s="303">
        <v>300</v>
      </c>
      <c r="AY566" s="302">
        <v>372000.61</v>
      </c>
      <c r="AZ566" s="302">
        <v>88330.42</v>
      </c>
      <c r="BA566" s="301">
        <v>87.246900999999994</v>
      </c>
      <c r="BB566" s="301">
        <v>50.040635498881201</v>
      </c>
      <c r="BC566" s="301">
        <v>9.5</v>
      </c>
      <c r="BD566" s="301"/>
      <c r="BE566" s="300" t="s">
        <v>4204</v>
      </c>
      <c r="BF566" s="298"/>
      <c r="BG566" s="300" t="s">
        <v>540</v>
      </c>
      <c r="BH566" s="300" t="s">
        <v>205</v>
      </c>
      <c r="BI566" s="300" t="s">
        <v>541</v>
      </c>
      <c r="BJ566" s="300" t="s">
        <v>103</v>
      </c>
      <c r="BK566" s="299" t="s">
        <v>175</v>
      </c>
      <c r="BL566" s="301">
        <v>396739.69035063998</v>
      </c>
      <c r="BM566" s="299" t="s">
        <v>309</v>
      </c>
      <c r="BN566" s="301"/>
      <c r="BO566" s="304">
        <v>38890</v>
      </c>
      <c r="BP566" s="304">
        <v>48021</v>
      </c>
      <c r="BQ566" s="297" t="s">
        <v>4757</v>
      </c>
      <c r="BR566" s="297" t="s">
        <v>4764</v>
      </c>
      <c r="BS566" s="297">
        <v>38890</v>
      </c>
      <c r="BT566" s="297">
        <v>48021</v>
      </c>
      <c r="BU566" s="301">
        <v>0</v>
      </c>
      <c r="BV566" s="301">
        <v>61.34</v>
      </c>
      <c r="BW566" s="301">
        <v>0</v>
      </c>
    </row>
    <row r="567" spans="1:75" s="289" customFormat="1" ht="18.2" customHeight="1" x14ac:dyDescent="0.15">
      <c r="A567" s="291">
        <v>565</v>
      </c>
      <c r="B567" s="292" t="s">
        <v>305</v>
      </c>
      <c r="C567" s="292" t="s">
        <v>306</v>
      </c>
      <c r="D567" s="312">
        <v>45170</v>
      </c>
      <c r="E567" s="293" t="s">
        <v>1665</v>
      </c>
      <c r="F567" s="308">
        <v>170</v>
      </c>
      <c r="G567" s="308">
        <v>169</v>
      </c>
      <c r="H567" s="295">
        <v>51366.400000000001</v>
      </c>
      <c r="I567" s="295">
        <v>34423.54</v>
      </c>
      <c r="J567" s="295">
        <v>0</v>
      </c>
      <c r="K567" s="295">
        <v>85789.94</v>
      </c>
      <c r="L567" s="295">
        <v>370.16</v>
      </c>
      <c r="M567" s="295">
        <v>0</v>
      </c>
      <c r="N567" s="295">
        <v>0</v>
      </c>
      <c r="O567" s="295">
        <v>0</v>
      </c>
      <c r="P567" s="295">
        <v>0</v>
      </c>
      <c r="Q567" s="295">
        <v>0</v>
      </c>
      <c r="R567" s="295">
        <v>85789.94</v>
      </c>
      <c r="S567" s="295">
        <v>96857.34</v>
      </c>
      <c r="T567" s="295">
        <v>406.65</v>
      </c>
      <c r="U567" s="295">
        <v>0</v>
      </c>
      <c r="V567" s="295">
        <v>0</v>
      </c>
      <c r="W567" s="295">
        <v>0</v>
      </c>
      <c r="X567" s="295">
        <v>0</v>
      </c>
      <c r="Y567" s="295">
        <v>0</v>
      </c>
      <c r="Z567" s="295">
        <v>97263.99</v>
      </c>
      <c r="AA567" s="295">
        <v>0</v>
      </c>
      <c r="AB567" s="295">
        <v>0</v>
      </c>
      <c r="AC567" s="295">
        <v>0</v>
      </c>
      <c r="AD567" s="295">
        <v>0</v>
      </c>
      <c r="AE567" s="295">
        <v>0</v>
      </c>
      <c r="AF567" s="295">
        <v>0</v>
      </c>
      <c r="AG567" s="295">
        <v>0</v>
      </c>
      <c r="AH567" s="295">
        <v>0</v>
      </c>
      <c r="AI567" s="295">
        <v>0</v>
      </c>
      <c r="AJ567" s="295">
        <v>0</v>
      </c>
      <c r="AK567" s="295">
        <v>0</v>
      </c>
      <c r="AL567" s="295">
        <v>0</v>
      </c>
      <c r="AM567" s="295">
        <v>0</v>
      </c>
      <c r="AN567" s="295">
        <v>0</v>
      </c>
      <c r="AO567" s="295">
        <v>0</v>
      </c>
      <c r="AP567" s="295">
        <v>0</v>
      </c>
      <c r="AQ567" s="295">
        <v>0</v>
      </c>
      <c r="AR567" s="295">
        <v>0</v>
      </c>
      <c r="AS567" s="295">
        <v>0</v>
      </c>
      <c r="AT567" s="295">
        <f t="shared" si="8"/>
        <v>0</v>
      </c>
      <c r="AU567" s="295">
        <v>34793.699999999997</v>
      </c>
      <c r="AV567" s="295">
        <v>97263.99</v>
      </c>
      <c r="AW567" s="296">
        <v>93</v>
      </c>
      <c r="AX567" s="296">
        <v>300</v>
      </c>
      <c r="AY567" s="295">
        <v>363000.1</v>
      </c>
      <c r="AZ567" s="295">
        <v>88910.98</v>
      </c>
      <c r="BA567" s="294">
        <v>89.999979999999994</v>
      </c>
      <c r="BB567" s="294">
        <v>86.840712859100194</v>
      </c>
      <c r="BC567" s="294">
        <v>9.5</v>
      </c>
      <c r="BD567" s="294"/>
      <c r="BE567" s="293" t="s">
        <v>4204</v>
      </c>
      <c r="BF567" s="291"/>
      <c r="BG567" s="293" t="s">
        <v>312</v>
      </c>
      <c r="BH567" s="293" t="s">
        <v>365</v>
      </c>
      <c r="BI567" s="293" t="s">
        <v>366</v>
      </c>
      <c r="BJ567" s="293" t="s">
        <v>4205</v>
      </c>
      <c r="BK567" s="292" t="s">
        <v>175</v>
      </c>
      <c r="BL567" s="294">
        <v>671829.25597424002</v>
      </c>
      <c r="BM567" s="292" t="s">
        <v>309</v>
      </c>
      <c r="BN567" s="294"/>
      <c r="BO567" s="297">
        <v>38891</v>
      </c>
      <c r="BP567" s="297">
        <v>48022</v>
      </c>
      <c r="BQ567" s="297" t="s">
        <v>931</v>
      </c>
      <c r="BR567" s="297" t="s">
        <v>4779</v>
      </c>
      <c r="BS567" s="297">
        <v>38891</v>
      </c>
      <c r="BT567" s="297">
        <v>48022</v>
      </c>
      <c r="BU567" s="294">
        <v>36224.870000000003</v>
      </c>
      <c r="BV567" s="294">
        <v>61.74</v>
      </c>
      <c r="BW567" s="294">
        <v>0</v>
      </c>
    </row>
    <row r="568" spans="1:75" s="289" customFormat="1" ht="18.2" customHeight="1" x14ac:dyDescent="0.15">
      <c r="A568" s="298">
        <v>566</v>
      </c>
      <c r="B568" s="299" t="s">
        <v>305</v>
      </c>
      <c r="C568" s="299" t="s">
        <v>306</v>
      </c>
      <c r="D568" s="313">
        <v>45170</v>
      </c>
      <c r="E568" s="300" t="s">
        <v>1666</v>
      </c>
      <c r="F568" s="309">
        <v>163</v>
      </c>
      <c r="G568" s="309">
        <v>162</v>
      </c>
      <c r="H568" s="302">
        <v>107190.45</v>
      </c>
      <c r="I568" s="302">
        <v>71064.09</v>
      </c>
      <c r="J568" s="302">
        <v>0</v>
      </c>
      <c r="K568" s="302">
        <v>178254.54</v>
      </c>
      <c r="L568" s="302">
        <v>775.85</v>
      </c>
      <c r="M568" s="302">
        <v>0</v>
      </c>
      <c r="N568" s="302">
        <v>0</v>
      </c>
      <c r="O568" s="302">
        <v>0</v>
      </c>
      <c r="P568" s="302">
        <v>0</v>
      </c>
      <c r="Q568" s="302">
        <v>0</v>
      </c>
      <c r="R568" s="302">
        <v>178254.54</v>
      </c>
      <c r="S568" s="302">
        <v>189416.26</v>
      </c>
      <c r="T568" s="302">
        <v>839.66</v>
      </c>
      <c r="U568" s="302">
        <v>0</v>
      </c>
      <c r="V568" s="302">
        <v>0</v>
      </c>
      <c r="W568" s="302">
        <v>0</v>
      </c>
      <c r="X568" s="302">
        <v>0</v>
      </c>
      <c r="Y568" s="302">
        <v>0</v>
      </c>
      <c r="Z568" s="302">
        <v>190255.92</v>
      </c>
      <c r="AA568" s="302">
        <v>0</v>
      </c>
      <c r="AB568" s="302">
        <v>0</v>
      </c>
      <c r="AC568" s="302">
        <v>0</v>
      </c>
      <c r="AD568" s="302">
        <v>0</v>
      </c>
      <c r="AE568" s="302">
        <v>0</v>
      </c>
      <c r="AF568" s="302">
        <v>0</v>
      </c>
      <c r="AG568" s="302">
        <v>0</v>
      </c>
      <c r="AH568" s="302">
        <v>0</v>
      </c>
      <c r="AI568" s="302">
        <v>0</v>
      </c>
      <c r="AJ568" s="302">
        <v>0</v>
      </c>
      <c r="AK568" s="302">
        <v>0</v>
      </c>
      <c r="AL568" s="302">
        <v>0</v>
      </c>
      <c r="AM568" s="302">
        <v>0</v>
      </c>
      <c r="AN568" s="302">
        <v>0</v>
      </c>
      <c r="AO568" s="302">
        <v>0</v>
      </c>
      <c r="AP568" s="302">
        <v>0</v>
      </c>
      <c r="AQ568" s="302">
        <v>0</v>
      </c>
      <c r="AR568" s="302">
        <v>0</v>
      </c>
      <c r="AS568" s="302">
        <v>0</v>
      </c>
      <c r="AT568" s="295">
        <f t="shared" si="8"/>
        <v>0</v>
      </c>
      <c r="AU568" s="302">
        <v>71839.94</v>
      </c>
      <c r="AV568" s="302">
        <v>190255.92</v>
      </c>
      <c r="AW568" s="303">
        <v>93</v>
      </c>
      <c r="AX568" s="303">
        <v>300</v>
      </c>
      <c r="AY568" s="302">
        <v>770002.35</v>
      </c>
      <c r="AZ568" s="302">
        <v>186385.53</v>
      </c>
      <c r="BA568" s="301">
        <v>88.960768000000002</v>
      </c>
      <c r="BB568" s="301">
        <v>85.079892081143399</v>
      </c>
      <c r="BC568" s="301">
        <v>9.4</v>
      </c>
      <c r="BD568" s="301"/>
      <c r="BE568" s="300" t="s">
        <v>4204</v>
      </c>
      <c r="BF568" s="298"/>
      <c r="BG568" s="300" t="s">
        <v>326</v>
      </c>
      <c r="BH568" s="300" t="s">
        <v>190</v>
      </c>
      <c r="BI568" s="300" t="s">
        <v>403</v>
      </c>
      <c r="BJ568" s="300" t="s">
        <v>4205</v>
      </c>
      <c r="BK568" s="299" t="s">
        <v>175</v>
      </c>
      <c r="BL568" s="301">
        <v>1395928.41517584</v>
      </c>
      <c r="BM568" s="299" t="s">
        <v>309</v>
      </c>
      <c r="BN568" s="301"/>
      <c r="BO568" s="304">
        <v>38896</v>
      </c>
      <c r="BP568" s="304">
        <v>48027</v>
      </c>
      <c r="BQ568" s="297" t="s">
        <v>937</v>
      </c>
      <c r="BR568" s="297" t="s">
        <v>4765</v>
      </c>
      <c r="BS568" s="297">
        <v>38896</v>
      </c>
      <c r="BT568" s="297">
        <v>48027</v>
      </c>
      <c r="BU568" s="301">
        <v>62551.66</v>
      </c>
      <c r="BV568" s="301">
        <v>71.37</v>
      </c>
      <c r="BW568" s="301">
        <v>0</v>
      </c>
    </row>
    <row r="569" spans="1:75" s="289" customFormat="1" ht="18.2" customHeight="1" x14ac:dyDescent="0.15">
      <c r="A569" s="291">
        <v>567</v>
      </c>
      <c r="B569" s="292" t="s">
        <v>305</v>
      </c>
      <c r="C569" s="292" t="s">
        <v>306</v>
      </c>
      <c r="D569" s="312">
        <v>45170</v>
      </c>
      <c r="E569" s="293" t="s">
        <v>1667</v>
      </c>
      <c r="F569" s="308">
        <v>157</v>
      </c>
      <c r="G569" s="308">
        <v>156</v>
      </c>
      <c r="H569" s="295">
        <v>89427.69</v>
      </c>
      <c r="I569" s="295">
        <v>58165.39</v>
      </c>
      <c r="J569" s="295">
        <v>0</v>
      </c>
      <c r="K569" s="295">
        <v>147593.07999999999</v>
      </c>
      <c r="L569" s="295">
        <v>647.24</v>
      </c>
      <c r="M569" s="295">
        <v>0</v>
      </c>
      <c r="N569" s="295">
        <v>0</v>
      </c>
      <c r="O569" s="295">
        <v>0</v>
      </c>
      <c r="P569" s="295">
        <v>0</v>
      </c>
      <c r="Q569" s="295">
        <v>0</v>
      </c>
      <c r="R569" s="295">
        <v>147593.07999999999</v>
      </c>
      <c r="S569" s="295">
        <v>152085.16</v>
      </c>
      <c r="T569" s="295">
        <v>700.52</v>
      </c>
      <c r="U569" s="295">
        <v>0</v>
      </c>
      <c r="V569" s="295">
        <v>0</v>
      </c>
      <c r="W569" s="295">
        <v>0</v>
      </c>
      <c r="X569" s="295">
        <v>0</v>
      </c>
      <c r="Y569" s="295">
        <v>0</v>
      </c>
      <c r="Z569" s="295">
        <v>152785.68</v>
      </c>
      <c r="AA569" s="295">
        <v>0</v>
      </c>
      <c r="AB569" s="295">
        <v>0</v>
      </c>
      <c r="AC569" s="295">
        <v>0</v>
      </c>
      <c r="AD569" s="295">
        <v>0</v>
      </c>
      <c r="AE569" s="295">
        <v>0</v>
      </c>
      <c r="AF569" s="295">
        <v>0</v>
      </c>
      <c r="AG569" s="295">
        <v>0</v>
      </c>
      <c r="AH569" s="295">
        <v>0</v>
      </c>
      <c r="AI569" s="295">
        <v>0</v>
      </c>
      <c r="AJ569" s="295">
        <v>0</v>
      </c>
      <c r="AK569" s="295">
        <v>0</v>
      </c>
      <c r="AL569" s="295">
        <v>0</v>
      </c>
      <c r="AM569" s="295">
        <v>0</v>
      </c>
      <c r="AN569" s="295">
        <v>0</v>
      </c>
      <c r="AO569" s="295">
        <v>0</v>
      </c>
      <c r="AP569" s="295">
        <v>0</v>
      </c>
      <c r="AQ569" s="295">
        <v>0</v>
      </c>
      <c r="AR569" s="295">
        <v>0</v>
      </c>
      <c r="AS569" s="295">
        <v>0</v>
      </c>
      <c r="AT569" s="295">
        <f t="shared" si="8"/>
        <v>0</v>
      </c>
      <c r="AU569" s="295">
        <v>58812.63</v>
      </c>
      <c r="AV569" s="295">
        <v>152785.68</v>
      </c>
      <c r="AW569" s="296">
        <v>93</v>
      </c>
      <c r="AX569" s="296">
        <v>300</v>
      </c>
      <c r="AY569" s="295">
        <v>634998.22</v>
      </c>
      <c r="AZ569" s="295">
        <v>155495.06</v>
      </c>
      <c r="BA569" s="294">
        <v>90.000254999999996</v>
      </c>
      <c r="BB569" s="294">
        <v>85.426603496184399</v>
      </c>
      <c r="BC569" s="294">
        <v>9.4</v>
      </c>
      <c r="BD569" s="294"/>
      <c r="BE569" s="293" t="s">
        <v>4204</v>
      </c>
      <c r="BF569" s="291"/>
      <c r="BG569" s="293" t="s">
        <v>312</v>
      </c>
      <c r="BH569" s="293" t="s">
        <v>230</v>
      </c>
      <c r="BI569" s="293" t="s">
        <v>538</v>
      </c>
      <c r="BJ569" s="293" t="s">
        <v>4205</v>
      </c>
      <c r="BK569" s="292" t="s">
        <v>175</v>
      </c>
      <c r="BL569" s="294">
        <v>1155815.57841568</v>
      </c>
      <c r="BM569" s="292" t="s">
        <v>309</v>
      </c>
      <c r="BN569" s="294"/>
      <c r="BO569" s="297">
        <v>38897</v>
      </c>
      <c r="BP569" s="297">
        <v>48028</v>
      </c>
      <c r="BQ569" s="297" t="s">
        <v>4034</v>
      </c>
      <c r="BR569" s="297" t="s">
        <v>4814</v>
      </c>
      <c r="BS569" s="297">
        <v>38897</v>
      </c>
      <c r="BT569" s="297">
        <v>48028</v>
      </c>
      <c r="BU569" s="294">
        <v>50490.89</v>
      </c>
      <c r="BV569" s="294">
        <v>59.54</v>
      </c>
      <c r="BW569" s="294">
        <v>0</v>
      </c>
    </row>
    <row r="570" spans="1:75" s="289" customFormat="1" ht="18.2" customHeight="1" x14ac:dyDescent="0.15">
      <c r="A570" s="298">
        <v>568</v>
      </c>
      <c r="B570" s="299" t="s">
        <v>305</v>
      </c>
      <c r="C570" s="299" t="s">
        <v>306</v>
      </c>
      <c r="D570" s="313">
        <v>45170</v>
      </c>
      <c r="E570" s="300" t="s">
        <v>1668</v>
      </c>
      <c r="F570" s="309">
        <v>147</v>
      </c>
      <c r="G570" s="309">
        <v>146</v>
      </c>
      <c r="H570" s="302">
        <v>50872.05</v>
      </c>
      <c r="I570" s="302">
        <v>31666.400000000001</v>
      </c>
      <c r="J570" s="302">
        <v>0</v>
      </c>
      <c r="K570" s="302">
        <v>82538.45</v>
      </c>
      <c r="L570" s="302">
        <v>366.63</v>
      </c>
      <c r="M570" s="302">
        <v>0</v>
      </c>
      <c r="N570" s="302">
        <v>0</v>
      </c>
      <c r="O570" s="302">
        <v>0</v>
      </c>
      <c r="P570" s="302">
        <v>0</v>
      </c>
      <c r="Q570" s="302">
        <v>0</v>
      </c>
      <c r="R570" s="302">
        <v>82538.45</v>
      </c>
      <c r="S570" s="302">
        <v>80661.62</v>
      </c>
      <c r="T570" s="302">
        <v>402.74</v>
      </c>
      <c r="U570" s="302">
        <v>0</v>
      </c>
      <c r="V570" s="302">
        <v>0</v>
      </c>
      <c r="W570" s="302">
        <v>0</v>
      </c>
      <c r="X570" s="302">
        <v>0</v>
      </c>
      <c r="Y570" s="302">
        <v>0</v>
      </c>
      <c r="Z570" s="302">
        <v>81064.36</v>
      </c>
      <c r="AA570" s="302">
        <v>0</v>
      </c>
      <c r="AB570" s="302">
        <v>0</v>
      </c>
      <c r="AC570" s="302">
        <v>0</v>
      </c>
      <c r="AD570" s="302">
        <v>0</v>
      </c>
      <c r="AE570" s="302">
        <v>0</v>
      </c>
      <c r="AF570" s="302">
        <v>0</v>
      </c>
      <c r="AG570" s="302">
        <v>0</v>
      </c>
      <c r="AH570" s="302">
        <v>0</v>
      </c>
      <c r="AI570" s="302">
        <v>0</v>
      </c>
      <c r="AJ570" s="302">
        <v>0</v>
      </c>
      <c r="AK570" s="302">
        <v>0</v>
      </c>
      <c r="AL570" s="302">
        <v>0</v>
      </c>
      <c r="AM570" s="302">
        <v>0</v>
      </c>
      <c r="AN570" s="302">
        <v>0</v>
      </c>
      <c r="AO570" s="302">
        <v>0</v>
      </c>
      <c r="AP570" s="302">
        <v>0</v>
      </c>
      <c r="AQ570" s="302">
        <v>0</v>
      </c>
      <c r="AR570" s="302">
        <v>0</v>
      </c>
      <c r="AS570" s="302">
        <v>0</v>
      </c>
      <c r="AT570" s="295">
        <f t="shared" si="8"/>
        <v>0</v>
      </c>
      <c r="AU570" s="302">
        <v>32033.03</v>
      </c>
      <c r="AV570" s="302">
        <v>81064.36</v>
      </c>
      <c r="AW570" s="303">
        <v>93</v>
      </c>
      <c r="AX570" s="303">
        <v>300</v>
      </c>
      <c r="AY570" s="302">
        <v>382996.21</v>
      </c>
      <c r="AZ570" s="302">
        <v>88058.97</v>
      </c>
      <c r="BA570" s="301">
        <v>84.508432999999997</v>
      </c>
      <c r="BB570" s="301">
        <v>79.210500324371793</v>
      </c>
      <c r="BC570" s="301">
        <v>9.5</v>
      </c>
      <c r="BD570" s="301"/>
      <c r="BE570" s="300" t="s">
        <v>4204</v>
      </c>
      <c r="BF570" s="298"/>
      <c r="BG570" s="300" t="s">
        <v>315</v>
      </c>
      <c r="BH570" s="300" t="s">
        <v>183</v>
      </c>
      <c r="BI570" s="300" t="s">
        <v>338</v>
      </c>
      <c r="BJ570" s="300" t="s">
        <v>4205</v>
      </c>
      <c r="BK570" s="299" t="s">
        <v>175</v>
      </c>
      <c r="BL570" s="301">
        <v>646366.52564120002</v>
      </c>
      <c r="BM570" s="299" t="s">
        <v>309</v>
      </c>
      <c r="BN570" s="301"/>
      <c r="BO570" s="304">
        <v>38898</v>
      </c>
      <c r="BP570" s="304">
        <v>48029</v>
      </c>
      <c r="BQ570" s="297" t="s">
        <v>937</v>
      </c>
      <c r="BR570" s="297" t="s">
        <v>4765</v>
      </c>
      <c r="BS570" s="297">
        <v>38898</v>
      </c>
      <c r="BT570" s="297">
        <v>48029</v>
      </c>
      <c r="BU570" s="301">
        <v>31183.21</v>
      </c>
      <c r="BV570" s="301">
        <v>61.15</v>
      </c>
      <c r="BW570" s="301">
        <v>0</v>
      </c>
    </row>
    <row r="571" spans="1:75" s="289" customFormat="1" ht="18.2" customHeight="1" x14ac:dyDescent="0.15">
      <c r="A571" s="291">
        <v>569</v>
      </c>
      <c r="B571" s="292" t="s">
        <v>305</v>
      </c>
      <c r="C571" s="292" t="s">
        <v>306</v>
      </c>
      <c r="D571" s="312">
        <v>45170</v>
      </c>
      <c r="E571" s="293" t="s">
        <v>1669</v>
      </c>
      <c r="F571" s="308">
        <v>0</v>
      </c>
      <c r="G571" s="308">
        <v>0</v>
      </c>
      <c r="H571" s="295">
        <v>22314.22</v>
      </c>
      <c r="I571" s="295">
        <v>0</v>
      </c>
      <c r="J571" s="295">
        <v>0</v>
      </c>
      <c r="K571" s="295">
        <v>22314.22</v>
      </c>
      <c r="L571" s="295">
        <v>636.29999999999995</v>
      </c>
      <c r="M571" s="295">
        <v>0</v>
      </c>
      <c r="N571" s="295">
        <v>0</v>
      </c>
      <c r="O571" s="295">
        <v>636.29999999999995</v>
      </c>
      <c r="P571" s="295">
        <v>0</v>
      </c>
      <c r="Q571" s="295">
        <v>0</v>
      </c>
      <c r="R571" s="295">
        <v>21677.919999999998</v>
      </c>
      <c r="S571" s="295">
        <v>0</v>
      </c>
      <c r="T571" s="295">
        <v>176.65</v>
      </c>
      <c r="U571" s="295">
        <v>0</v>
      </c>
      <c r="V571" s="295">
        <v>0</v>
      </c>
      <c r="W571" s="295">
        <v>176.65</v>
      </c>
      <c r="X571" s="295">
        <v>0</v>
      </c>
      <c r="Y571" s="295">
        <v>0</v>
      </c>
      <c r="Z571" s="295">
        <v>0</v>
      </c>
      <c r="AA571" s="295">
        <v>64.62</v>
      </c>
      <c r="AB571" s="295">
        <v>0</v>
      </c>
      <c r="AC571" s="295">
        <v>0</v>
      </c>
      <c r="AD571" s="295">
        <v>0</v>
      </c>
      <c r="AE571" s="295">
        <v>0</v>
      </c>
      <c r="AF571" s="295">
        <v>-45.68</v>
      </c>
      <c r="AG571" s="295">
        <v>43.88</v>
      </c>
      <c r="AH571" s="295">
        <v>114.9</v>
      </c>
      <c r="AI571" s="295">
        <v>0</v>
      </c>
      <c r="AJ571" s="295">
        <v>0</v>
      </c>
      <c r="AK571" s="295">
        <v>0</v>
      </c>
      <c r="AL571" s="295">
        <v>0</v>
      </c>
      <c r="AM571" s="295">
        <v>0</v>
      </c>
      <c r="AN571" s="295">
        <v>0</v>
      </c>
      <c r="AO571" s="295">
        <v>0</v>
      </c>
      <c r="AP571" s="295">
        <v>468.36</v>
      </c>
      <c r="AQ571" s="295">
        <v>0</v>
      </c>
      <c r="AR571" s="295">
        <v>360.84</v>
      </c>
      <c r="AS571" s="295">
        <v>0</v>
      </c>
      <c r="AT571" s="295">
        <f t="shared" si="8"/>
        <v>1098.19</v>
      </c>
      <c r="AU571" s="295">
        <v>0</v>
      </c>
      <c r="AV571" s="295">
        <v>0</v>
      </c>
      <c r="AW571" s="296">
        <v>93</v>
      </c>
      <c r="AX571" s="296">
        <v>300</v>
      </c>
      <c r="AY571" s="295">
        <v>380997.08</v>
      </c>
      <c r="AZ571" s="295">
        <v>93047.6</v>
      </c>
      <c r="BA571" s="294">
        <v>89.764465000000001</v>
      </c>
      <c r="BB571" s="294">
        <v>20.913026140521598</v>
      </c>
      <c r="BC571" s="294">
        <v>9.5</v>
      </c>
      <c r="BD571" s="294"/>
      <c r="BE571" s="293" t="s">
        <v>4204</v>
      </c>
      <c r="BF571" s="291"/>
      <c r="BG571" s="293" t="s">
        <v>408</v>
      </c>
      <c r="BH571" s="293" t="s">
        <v>194</v>
      </c>
      <c r="BI571" s="293" t="s">
        <v>409</v>
      </c>
      <c r="BJ571" s="293" t="s">
        <v>103</v>
      </c>
      <c r="BK571" s="292" t="s">
        <v>175</v>
      </c>
      <c r="BL571" s="294">
        <v>169761.87260032</v>
      </c>
      <c r="BM571" s="292" t="s">
        <v>309</v>
      </c>
      <c r="BN571" s="294"/>
      <c r="BO571" s="297">
        <v>38898</v>
      </c>
      <c r="BP571" s="297">
        <v>48029</v>
      </c>
      <c r="BQ571" s="297" t="s">
        <v>4757</v>
      </c>
      <c r="BR571" s="297" t="s">
        <v>4764</v>
      </c>
      <c r="BS571" s="297">
        <v>38898</v>
      </c>
      <c r="BT571" s="297">
        <v>48029</v>
      </c>
      <c r="BU571" s="294">
        <v>0</v>
      </c>
      <c r="BV571" s="294">
        <v>64.62</v>
      </c>
      <c r="BW571" s="294">
        <v>0</v>
      </c>
    </row>
    <row r="572" spans="1:75" s="289" customFormat="1" ht="18.2" customHeight="1" x14ac:dyDescent="0.15">
      <c r="A572" s="298">
        <v>570</v>
      </c>
      <c r="B572" s="299" t="s">
        <v>305</v>
      </c>
      <c r="C572" s="299" t="s">
        <v>306</v>
      </c>
      <c r="D572" s="313">
        <v>45170</v>
      </c>
      <c r="E572" s="300" t="s">
        <v>1670</v>
      </c>
      <c r="F572" s="309">
        <v>81</v>
      </c>
      <c r="G572" s="309">
        <v>80</v>
      </c>
      <c r="H572" s="302">
        <v>59694.74</v>
      </c>
      <c r="I572" s="302">
        <v>25425.33</v>
      </c>
      <c r="J572" s="302">
        <v>0</v>
      </c>
      <c r="K572" s="302">
        <v>85120.07</v>
      </c>
      <c r="L572" s="302">
        <v>430.23</v>
      </c>
      <c r="M572" s="302">
        <v>0</v>
      </c>
      <c r="N572" s="302">
        <v>0</v>
      </c>
      <c r="O572" s="302">
        <v>0</v>
      </c>
      <c r="P572" s="302">
        <v>0</v>
      </c>
      <c r="Q572" s="302">
        <v>0</v>
      </c>
      <c r="R572" s="302">
        <v>85120.07</v>
      </c>
      <c r="S572" s="302">
        <v>46799.47</v>
      </c>
      <c r="T572" s="302">
        <v>472.58</v>
      </c>
      <c r="U572" s="302">
        <v>0</v>
      </c>
      <c r="V572" s="302">
        <v>0</v>
      </c>
      <c r="W572" s="302">
        <v>0</v>
      </c>
      <c r="X572" s="302">
        <v>0</v>
      </c>
      <c r="Y572" s="302">
        <v>0</v>
      </c>
      <c r="Z572" s="302">
        <v>47272.05</v>
      </c>
      <c r="AA572" s="302">
        <v>0</v>
      </c>
      <c r="AB572" s="302">
        <v>0</v>
      </c>
      <c r="AC572" s="302">
        <v>0</v>
      </c>
      <c r="AD572" s="302">
        <v>0</v>
      </c>
      <c r="AE572" s="302">
        <v>0</v>
      </c>
      <c r="AF572" s="302">
        <v>0</v>
      </c>
      <c r="AG572" s="302">
        <v>0</v>
      </c>
      <c r="AH572" s="302">
        <v>0</v>
      </c>
      <c r="AI572" s="302">
        <v>0</v>
      </c>
      <c r="AJ572" s="302">
        <v>0</v>
      </c>
      <c r="AK572" s="302">
        <v>0</v>
      </c>
      <c r="AL572" s="302">
        <v>0</v>
      </c>
      <c r="AM572" s="302">
        <v>0</v>
      </c>
      <c r="AN572" s="302">
        <v>0</v>
      </c>
      <c r="AO572" s="302">
        <v>0</v>
      </c>
      <c r="AP572" s="302">
        <v>0</v>
      </c>
      <c r="AQ572" s="302">
        <v>0</v>
      </c>
      <c r="AR572" s="302">
        <v>0</v>
      </c>
      <c r="AS572" s="302">
        <v>0</v>
      </c>
      <c r="AT572" s="295">
        <f t="shared" si="8"/>
        <v>0</v>
      </c>
      <c r="AU572" s="302">
        <v>25855.56</v>
      </c>
      <c r="AV572" s="302">
        <v>47272.05</v>
      </c>
      <c r="AW572" s="303">
        <v>93</v>
      </c>
      <c r="AX572" s="303">
        <v>300</v>
      </c>
      <c r="AY572" s="302">
        <v>421999.54</v>
      </c>
      <c r="AZ572" s="302">
        <v>103331.81</v>
      </c>
      <c r="BA572" s="301">
        <v>90.000095999999999</v>
      </c>
      <c r="BB572" s="301">
        <v>74.138007178299901</v>
      </c>
      <c r="BC572" s="301">
        <v>9.5</v>
      </c>
      <c r="BD572" s="301"/>
      <c r="BE572" s="300" t="s">
        <v>4204</v>
      </c>
      <c r="BF572" s="298"/>
      <c r="BG572" s="300" t="s">
        <v>408</v>
      </c>
      <c r="BH572" s="300" t="s">
        <v>194</v>
      </c>
      <c r="BI572" s="300" t="s">
        <v>409</v>
      </c>
      <c r="BJ572" s="300" t="s">
        <v>4205</v>
      </c>
      <c r="BK572" s="299" t="s">
        <v>175</v>
      </c>
      <c r="BL572" s="301">
        <v>666583.43969671999</v>
      </c>
      <c r="BM572" s="299" t="s">
        <v>309</v>
      </c>
      <c r="BN572" s="301"/>
      <c r="BO572" s="304">
        <v>38898</v>
      </c>
      <c r="BP572" s="304">
        <v>48029</v>
      </c>
      <c r="BQ572" s="297" t="s">
        <v>931</v>
      </c>
      <c r="BR572" s="297" t="s">
        <v>4779</v>
      </c>
      <c r="BS572" s="297">
        <v>38898</v>
      </c>
      <c r="BT572" s="297">
        <v>48029</v>
      </c>
      <c r="BU572" s="301">
        <v>20066.7</v>
      </c>
      <c r="BV572" s="301">
        <v>71.760000000000005</v>
      </c>
      <c r="BW572" s="301">
        <v>0</v>
      </c>
    </row>
    <row r="573" spans="1:75" s="289" customFormat="1" ht="18.2" customHeight="1" x14ac:dyDescent="0.15">
      <c r="A573" s="291">
        <v>571</v>
      </c>
      <c r="B573" s="292" t="s">
        <v>305</v>
      </c>
      <c r="C573" s="292" t="s">
        <v>306</v>
      </c>
      <c r="D573" s="312">
        <v>45170</v>
      </c>
      <c r="E573" s="293" t="s">
        <v>1671</v>
      </c>
      <c r="F573" s="308">
        <v>84</v>
      </c>
      <c r="G573" s="308">
        <v>83</v>
      </c>
      <c r="H573" s="295">
        <v>51046.04</v>
      </c>
      <c r="I573" s="295">
        <v>21825.89</v>
      </c>
      <c r="J573" s="295">
        <v>0</v>
      </c>
      <c r="K573" s="295">
        <v>72871.929999999993</v>
      </c>
      <c r="L573" s="295">
        <v>362.37</v>
      </c>
      <c r="M573" s="295">
        <v>0</v>
      </c>
      <c r="N573" s="295">
        <v>0</v>
      </c>
      <c r="O573" s="295">
        <v>0</v>
      </c>
      <c r="P573" s="295">
        <v>0</v>
      </c>
      <c r="Q573" s="295">
        <v>0</v>
      </c>
      <c r="R573" s="295">
        <v>72871.929999999993</v>
      </c>
      <c r="S573" s="295">
        <v>41055.35</v>
      </c>
      <c r="T573" s="295">
        <v>404.11</v>
      </c>
      <c r="U573" s="295">
        <v>0</v>
      </c>
      <c r="V573" s="295">
        <v>0</v>
      </c>
      <c r="W573" s="295">
        <v>0</v>
      </c>
      <c r="X573" s="295">
        <v>0</v>
      </c>
      <c r="Y573" s="295">
        <v>0</v>
      </c>
      <c r="Z573" s="295">
        <v>41459.46</v>
      </c>
      <c r="AA573" s="295">
        <v>0</v>
      </c>
      <c r="AB573" s="295">
        <v>0</v>
      </c>
      <c r="AC573" s="295">
        <v>0</v>
      </c>
      <c r="AD573" s="295">
        <v>0</v>
      </c>
      <c r="AE573" s="295">
        <v>0</v>
      </c>
      <c r="AF573" s="295">
        <v>0</v>
      </c>
      <c r="AG573" s="295">
        <v>0</v>
      </c>
      <c r="AH573" s="295">
        <v>0</v>
      </c>
      <c r="AI573" s="295">
        <v>0</v>
      </c>
      <c r="AJ573" s="295">
        <v>0</v>
      </c>
      <c r="AK573" s="295">
        <v>0</v>
      </c>
      <c r="AL573" s="295">
        <v>0</v>
      </c>
      <c r="AM573" s="295">
        <v>0</v>
      </c>
      <c r="AN573" s="295">
        <v>0</v>
      </c>
      <c r="AO573" s="295">
        <v>0</v>
      </c>
      <c r="AP573" s="295">
        <v>0</v>
      </c>
      <c r="AQ573" s="295">
        <v>0</v>
      </c>
      <c r="AR573" s="295">
        <v>0</v>
      </c>
      <c r="AS573" s="295">
        <v>0</v>
      </c>
      <c r="AT573" s="295">
        <f t="shared" si="8"/>
        <v>0</v>
      </c>
      <c r="AU573" s="295">
        <v>22188.26</v>
      </c>
      <c r="AV573" s="295">
        <v>41459.46</v>
      </c>
      <c r="AW573" s="296">
        <v>94</v>
      </c>
      <c r="AX573" s="296">
        <v>300</v>
      </c>
      <c r="AY573" s="295">
        <v>419697.07</v>
      </c>
      <c r="AZ573" s="295">
        <v>87728.67</v>
      </c>
      <c r="BA573" s="294">
        <v>76.864960999999994</v>
      </c>
      <c r="BB573" s="294">
        <v>63.8479764647604</v>
      </c>
      <c r="BC573" s="294">
        <v>9.5</v>
      </c>
      <c r="BD573" s="294"/>
      <c r="BE573" s="293" t="s">
        <v>4204</v>
      </c>
      <c r="BF573" s="291"/>
      <c r="BG573" s="293" t="s">
        <v>307</v>
      </c>
      <c r="BH573" s="293" t="s">
        <v>229</v>
      </c>
      <c r="BI573" s="293" t="s">
        <v>499</v>
      </c>
      <c r="BJ573" s="293" t="s">
        <v>4205</v>
      </c>
      <c r="BK573" s="292" t="s">
        <v>175</v>
      </c>
      <c r="BL573" s="294">
        <v>570667.07953528001</v>
      </c>
      <c r="BM573" s="292" t="s">
        <v>309</v>
      </c>
      <c r="BN573" s="294"/>
      <c r="BO573" s="297">
        <v>38912</v>
      </c>
      <c r="BP573" s="297">
        <v>48043</v>
      </c>
      <c r="BQ573" s="297" t="s">
        <v>930</v>
      </c>
      <c r="BR573" s="297" t="s">
        <v>4793</v>
      </c>
      <c r="BS573" s="297">
        <v>38912</v>
      </c>
      <c r="BT573" s="297">
        <v>48043</v>
      </c>
      <c r="BU573" s="294">
        <v>17681.490000000002</v>
      </c>
      <c r="BV573" s="294">
        <v>60.92</v>
      </c>
      <c r="BW573" s="294">
        <v>0</v>
      </c>
    </row>
    <row r="574" spans="1:75" s="289" customFormat="1" ht="18.2" customHeight="1" x14ac:dyDescent="0.15">
      <c r="A574" s="298">
        <v>572</v>
      </c>
      <c r="B574" s="299" t="s">
        <v>305</v>
      </c>
      <c r="C574" s="299" t="s">
        <v>306</v>
      </c>
      <c r="D574" s="313">
        <v>45170</v>
      </c>
      <c r="E574" s="300" t="s">
        <v>1672</v>
      </c>
      <c r="F574" s="309">
        <v>180</v>
      </c>
      <c r="G574" s="309">
        <v>179</v>
      </c>
      <c r="H574" s="302">
        <v>55538.21</v>
      </c>
      <c r="I574" s="302">
        <v>37663.040000000001</v>
      </c>
      <c r="J574" s="302">
        <v>0</v>
      </c>
      <c r="K574" s="302">
        <v>93201.25</v>
      </c>
      <c r="L574" s="302">
        <v>394.28</v>
      </c>
      <c r="M574" s="302">
        <v>0</v>
      </c>
      <c r="N574" s="302">
        <v>0</v>
      </c>
      <c r="O574" s="302">
        <v>0</v>
      </c>
      <c r="P574" s="302">
        <v>0</v>
      </c>
      <c r="Q574" s="302">
        <v>0</v>
      </c>
      <c r="R574" s="302">
        <v>93201.25</v>
      </c>
      <c r="S574" s="302">
        <v>111615.8</v>
      </c>
      <c r="T574" s="302">
        <v>439.68</v>
      </c>
      <c r="U574" s="302">
        <v>0</v>
      </c>
      <c r="V574" s="302">
        <v>0</v>
      </c>
      <c r="W574" s="302">
        <v>0</v>
      </c>
      <c r="X574" s="302">
        <v>0</v>
      </c>
      <c r="Y574" s="302">
        <v>0</v>
      </c>
      <c r="Z574" s="302">
        <v>112055.48</v>
      </c>
      <c r="AA574" s="302">
        <v>0</v>
      </c>
      <c r="AB574" s="302">
        <v>0</v>
      </c>
      <c r="AC574" s="302">
        <v>0</v>
      </c>
      <c r="AD574" s="302">
        <v>0</v>
      </c>
      <c r="AE574" s="302">
        <v>0</v>
      </c>
      <c r="AF574" s="302">
        <v>0</v>
      </c>
      <c r="AG574" s="302">
        <v>0</v>
      </c>
      <c r="AH574" s="302">
        <v>0</v>
      </c>
      <c r="AI574" s="302">
        <v>0</v>
      </c>
      <c r="AJ574" s="302">
        <v>0</v>
      </c>
      <c r="AK574" s="302">
        <v>0</v>
      </c>
      <c r="AL574" s="302">
        <v>0</v>
      </c>
      <c r="AM574" s="302">
        <v>0</v>
      </c>
      <c r="AN574" s="302">
        <v>0</v>
      </c>
      <c r="AO574" s="302">
        <v>0</v>
      </c>
      <c r="AP574" s="302">
        <v>0</v>
      </c>
      <c r="AQ574" s="302">
        <v>0</v>
      </c>
      <c r="AR574" s="302">
        <v>0</v>
      </c>
      <c r="AS574" s="302">
        <v>0</v>
      </c>
      <c r="AT574" s="295">
        <f t="shared" si="8"/>
        <v>0</v>
      </c>
      <c r="AU574" s="302">
        <v>38057.32</v>
      </c>
      <c r="AV574" s="302">
        <v>112055.48</v>
      </c>
      <c r="AW574" s="303">
        <v>94</v>
      </c>
      <c r="AX574" s="303">
        <v>300</v>
      </c>
      <c r="AY574" s="302">
        <v>409997.96</v>
      </c>
      <c r="AZ574" s="302">
        <v>95451.839999999997</v>
      </c>
      <c r="BA574" s="301">
        <v>85.610179000000002</v>
      </c>
      <c r="BB574" s="301">
        <v>83.591638417067202</v>
      </c>
      <c r="BC574" s="301">
        <v>9.5</v>
      </c>
      <c r="BD574" s="301"/>
      <c r="BE574" s="300" t="s">
        <v>4204</v>
      </c>
      <c r="BF574" s="298"/>
      <c r="BG574" s="300" t="s">
        <v>307</v>
      </c>
      <c r="BH574" s="300" t="s">
        <v>229</v>
      </c>
      <c r="BI574" s="300" t="s">
        <v>499</v>
      </c>
      <c r="BJ574" s="300" t="s">
        <v>4205</v>
      </c>
      <c r="BK574" s="299" t="s">
        <v>175</v>
      </c>
      <c r="BL574" s="301">
        <v>729867.93607000005</v>
      </c>
      <c r="BM574" s="299" t="s">
        <v>309</v>
      </c>
      <c r="BN574" s="301"/>
      <c r="BO574" s="304">
        <v>38912</v>
      </c>
      <c r="BP574" s="304">
        <v>48043</v>
      </c>
      <c r="BQ574" s="297" t="s">
        <v>947</v>
      </c>
      <c r="BR574" s="297" t="s">
        <v>4774</v>
      </c>
      <c r="BS574" s="297">
        <v>38912</v>
      </c>
      <c r="BT574" s="297">
        <v>48043</v>
      </c>
      <c r="BU574" s="301">
        <v>40940.01</v>
      </c>
      <c r="BV574" s="301">
        <v>66.290000000000006</v>
      </c>
      <c r="BW574" s="301">
        <v>0</v>
      </c>
    </row>
    <row r="575" spans="1:75" s="289" customFormat="1" ht="18.2" customHeight="1" x14ac:dyDescent="0.15">
      <c r="A575" s="291">
        <v>573</v>
      </c>
      <c r="B575" s="292" t="s">
        <v>305</v>
      </c>
      <c r="C575" s="292" t="s">
        <v>306</v>
      </c>
      <c r="D575" s="312">
        <v>45170</v>
      </c>
      <c r="E575" s="293" t="s">
        <v>1673</v>
      </c>
      <c r="F575" s="308">
        <v>104</v>
      </c>
      <c r="G575" s="308">
        <v>103</v>
      </c>
      <c r="H575" s="295">
        <v>99134.37</v>
      </c>
      <c r="I575" s="295">
        <v>50301.42</v>
      </c>
      <c r="J575" s="295">
        <v>0</v>
      </c>
      <c r="K575" s="295">
        <v>149435.79</v>
      </c>
      <c r="L575" s="295">
        <v>713.4</v>
      </c>
      <c r="M575" s="295">
        <v>0</v>
      </c>
      <c r="N575" s="295">
        <v>0</v>
      </c>
      <c r="O575" s="295">
        <v>0</v>
      </c>
      <c r="P575" s="295">
        <v>0</v>
      </c>
      <c r="Q575" s="295">
        <v>0</v>
      </c>
      <c r="R575" s="295">
        <v>149435.79</v>
      </c>
      <c r="S575" s="295">
        <v>103163.43</v>
      </c>
      <c r="T575" s="295">
        <v>776.55</v>
      </c>
      <c r="U575" s="295">
        <v>0</v>
      </c>
      <c r="V575" s="295">
        <v>0</v>
      </c>
      <c r="W575" s="295">
        <v>0</v>
      </c>
      <c r="X575" s="295">
        <v>0</v>
      </c>
      <c r="Y575" s="295">
        <v>0</v>
      </c>
      <c r="Z575" s="295">
        <v>103939.98</v>
      </c>
      <c r="AA575" s="295">
        <v>0</v>
      </c>
      <c r="AB575" s="295">
        <v>0</v>
      </c>
      <c r="AC575" s="295">
        <v>0</v>
      </c>
      <c r="AD575" s="295">
        <v>0</v>
      </c>
      <c r="AE575" s="295">
        <v>0</v>
      </c>
      <c r="AF575" s="295">
        <v>0</v>
      </c>
      <c r="AG575" s="295">
        <v>0</v>
      </c>
      <c r="AH575" s="295">
        <v>0</v>
      </c>
      <c r="AI575" s="295">
        <v>0</v>
      </c>
      <c r="AJ575" s="295">
        <v>0</v>
      </c>
      <c r="AK575" s="295">
        <v>0</v>
      </c>
      <c r="AL575" s="295">
        <v>0</v>
      </c>
      <c r="AM575" s="295">
        <v>0</v>
      </c>
      <c r="AN575" s="295">
        <v>0</v>
      </c>
      <c r="AO575" s="295">
        <v>0</v>
      </c>
      <c r="AP575" s="295">
        <v>0</v>
      </c>
      <c r="AQ575" s="295">
        <v>0</v>
      </c>
      <c r="AR575" s="295">
        <v>0</v>
      </c>
      <c r="AS575" s="295">
        <v>0</v>
      </c>
      <c r="AT575" s="295">
        <f t="shared" si="8"/>
        <v>0</v>
      </c>
      <c r="AU575" s="295">
        <v>51014.82</v>
      </c>
      <c r="AV575" s="295">
        <v>103939.98</v>
      </c>
      <c r="AW575" s="296">
        <v>94</v>
      </c>
      <c r="AX575" s="296">
        <v>300</v>
      </c>
      <c r="AY575" s="295">
        <v>702230.99</v>
      </c>
      <c r="AZ575" s="295">
        <v>171900</v>
      </c>
      <c r="BA575" s="294">
        <v>90.015788000000001</v>
      </c>
      <c r="BB575" s="294">
        <v>78.252358302806996</v>
      </c>
      <c r="BC575" s="294">
        <v>9.4</v>
      </c>
      <c r="BD575" s="294"/>
      <c r="BE575" s="293" t="s">
        <v>4204</v>
      </c>
      <c r="BF575" s="291"/>
      <c r="BG575" s="293" t="s">
        <v>333</v>
      </c>
      <c r="BH575" s="293" t="s">
        <v>193</v>
      </c>
      <c r="BI575" s="293" t="s">
        <v>342</v>
      </c>
      <c r="BJ575" s="293" t="s">
        <v>4205</v>
      </c>
      <c r="BK575" s="292" t="s">
        <v>175</v>
      </c>
      <c r="BL575" s="294">
        <v>1170246.01732584</v>
      </c>
      <c r="BM575" s="292" t="s">
        <v>309</v>
      </c>
      <c r="BN575" s="294"/>
      <c r="BO575" s="297">
        <v>38912</v>
      </c>
      <c r="BP575" s="297">
        <v>48043</v>
      </c>
      <c r="BQ575" s="297" t="s">
        <v>4825</v>
      </c>
      <c r="BR575" s="297" t="s">
        <v>4826</v>
      </c>
      <c r="BS575" s="297">
        <v>38912</v>
      </c>
      <c r="BT575" s="297">
        <v>48043</v>
      </c>
      <c r="BU575" s="294">
        <v>37002.160000000003</v>
      </c>
      <c r="BV575" s="294">
        <v>65.83</v>
      </c>
      <c r="BW575" s="294">
        <v>0</v>
      </c>
    </row>
    <row r="576" spans="1:75" s="289" customFormat="1" ht="18.2" customHeight="1" x14ac:dyDescent="0.15">
      <c r="A576" s="298">
        <v>574</v>
      </c>
      <c r="B576" s="299" t="s">
        <v>305</v>
      </c>
      <c r="C576" s="299" t="s">
        <v>306</v>
      </c>
      <c r="D576" s="313">
        <v>45170</v>
      </c>
      <c r="E576" s="300" t="s">
        <v>1674</v>
      </c>
      <c r="F576" s="309">
        <v>0</v>
      </c>
      <c r="G576" s="309">
        <v>0</v>
      </c>
      <c r="H576" s="302">
        <v>59242.46</v>
      </c>
      <c r="I576" s="302">
        <v>0</v>
      </c>
      <c r="J576" s="302">
        <v>0</v>
      </c>
      <c r="K576" s="302">
        <v>59242.46</v>
      </c>
      <c r="L576" s="302">
        <v>420.56</v>
      </c>
      <c r="M576" s="302">
        <v>0</v>
      </c>
      <c r="N576" s="302">
        <v>0</v>
      </c>
      <c r="O576" s="302">
        <v>420.56</v>
      </c>
      <c r="P576" s="302">
        <v>0</v>
      </c>
      <c r="Q576" s="302">
        <v>0</v>
      </c>
      <c r="R576" s="302">
        <v>58821.9</v>
      </c>
      <c r="S576" s="302">
        <v>0</v>
      </c>
      <c r="T576" s="302">
        <v>469</v>
      </c>
      <c r="U576" s="302">
        <v>0</v>
      </c>
      <c r="V576" s="302">
        <v>0</v>
      </c>
      <c r="W576" s="302">
        <v>469</v>
      </c>
      <c r="X576" s="302">
        <v>0</v>
      </c>
      <c r="Y576" s="302">
        <v>0</v>
      </c>
      <c r="Z576" s="302">
        <v>0</v>
      </c>
      <c r="AA576" s="302">
        <v>70.7</v>
      </c>
      <c r="AB576" s="302">
        <v>0</v>
      </c>
      <c r="AC576" s="302">
        <v>0</v>
      </c>
      <c r="AD576" s="302">
        <v>0</v>
      </c>
      <c r="AE576" s="302">
        <v>0</v>
      </c>
      <c r="AF576" s="302">
        <v>-49.54</v>
      </c>
      <c r="AG576" s="302">
        <v>48.01</v>
      </c>
      <c r="AH576" s="302">
        <v>125.67</v>
      </c>
      <c r="AI576" s="302">
        <v>0</v>
      </c>
      <c r="AJ576" s="302">
        <v>0</v>
      </c>
      <c r="AK576" s="302">
        <v>0</v>
      </c>
      <c r="AL576" s="302">
        <v>0</v>
      </c>
      <c r="AM576" s="302">
        <v>0</v>
      </c>
      <c r="AN576" s="302">
        <v>0</v>
      </c>
      <c r="AO576" s="302">
        <v>0</v>
      </c>
      <c r="AP576" s="302">
        <v>8.93</v>
      </c>
      <c r="AQ576" s="302">
        <v>0</v>
      </c>
      <c r="AR576" s="302">
        <v>7.91</v>
      </c>
      <c r="AS576" s="302">
        <v>0</v>
      </c>
      <c r="AT576" s="295">
        <f t="shared" si="8"/>
        <v>1085.42</v>
      </c>
      <c r="AU576" s="302">
        <v>0</v>
      </c>
      <c r="AV576" s="302">
        <v>0</v>
      </c>
      <c r="AW576" s="303">
        <v>94</v>
      </c>
      <c r="AX576" s="303">
        <v>300</v>
      </c>
      <c r="AY576" s="302">
        <v>415999.94</v>
      </c>
      <c r="AZ576" s="302">
        <v>101815.94</v>
      </c>
      <c r="BA576" s="301">
        <v>90.000017999999997</v>
      </c>
      <c r="BB576" s="301">
        <v>51.995513264369002</v>
      </c>
      <c r="BC576" s="301">
        <v>9.5</v>
      </c>
      <c r="BD576" s="301"/>
      <c r="BE576" s="300" t="s">
        <v>4204</v>
      </c>
      <c r="BF576" s="298"/>
      <c r="BG576" s="300" t="s">
        <v>397</v>
      </c>
      <c r="BH576" s="300" t="s">
        <v>215</v>
      </c>
      <c r="BI576" s="300" t="s">
        <v>398</v>
      </c>
      <c r="BJ576" s="300" t="s">
        <v>103</v>
      </c>
      <c r="BK576" s="299" t="s">
        <v>175</v>
      </c>
      <c r="BL576" s="301">
        <v>460639.94580240001</v>
      </c>
      <c r="BM576" s="299" t="s">
        <v>309</v>
      </c>
      <c r="BN576" s="301"/>
      <c r="BO576" s="304">
        <v>38913</v>
      </c>
      <c r="BP576" s="304">
        <v>48044</v>
      </c>
      <c r="BQ576" s="297" t="s">
        <v>4757</v>
      </c>
      <c r="BR576" s="297" t="s">
        <v>4764</v>
      </c>
      <c r="BS576" s="297">
        <v>38913</v>
      </c>
      <c r="BT576" s="297">
        <v>48044</v>
      </c>
      <c r="BU576" s="301">
        <v>0</v>
      </c>
      <c r="BV576" s="301">
        <v>70.7</v>
      </c>
      <c r="BW576" s="301">
        <v>0</v>
      </c>
    </row>
    <row r="577" spans="1:75" s="289" customFormat="1" ht="18.2" customHeight="1" x14ac:dyDescent="0.15">
      <c r="A577" s="291">
        <v>575</v>
      </c>
      <c r="B577" s="292" t="s">
        <v>305</v>
      </c>
      <c r="C577" s="292" t="s">
        <v>306</v>
      </c>
      <c r="D577" s="312">
        <v>45170</v>
      </c>
      <c r="E577" s="293" t="s">
        <v>1675</v>
      </c>
      <c r="F577" s="308">
        <v>4</v>
      </c>
      <c r="G577" s="308">
        <v>5</v>
      </c>
      <c r="H577" s="295">
        <v>77614.53</v>
      </c>
      <c r="I577" s="295">
        <v>2686.96</v>
      </c>
      <c r="J577" s="295">
        <v>0</v>
      </c>
      <c r="K577" s="295">
        <v>80301.490000000005</v>
      </c>
      <c r="L577" s="295">
        <v>550.99</v>
      </c>
      <c r="M577" s="295">
        <v>0</v>
      </c>
      <c r="N577" s="295">
        <v>1059.82</v>
      </c>
      <c r="O577" s="295">
        <v>0</v>
      </c>
      <c r="P577" s="295">
        <v>0</v>
      </c>
      <c r="Q577" s="295">
        <v>0</v>
      </c>
      <c r="R577" s="295">
        <v>79241.67</v>
      </c>
      <c r="S577" s="295">
        <v>2500.7399999999998</v>
      </c>
      <c r="T577" s="295">
        <v>614.45000000000005</v>
      </c>
      <c r="U577" s="295">
        <v>0</v>
      </c>
      <c r="V577" s="295">
        <v>1183.8900000000001</v>
      </c>
      <c r="W577" s="295">
        <v>0</v>
      </c>
      <c r="X577" s="295">
        <v>0</v>
      </c>
      <c r="Y577" s="295">
        <v>0</v>
      </c>
      <c r="Z577" s="295">
        <v>1931.3</v>
      </c>
      <c r="AA577" s="295">
        <v>0</v>
      </c>
      <c r="AB577" s="295">
        <v>0</v>
      </c>
      <c r="AC577" s="295">
        <v>0</v>
      </c>
      <c r="AD577" s="295">
        <v>0</v>
      </c>
      <c r="AE577" s="295">
        <v>0</v>
      </c>
      <c r="AF577" s="295">
        <v>-129.41999999999999</v>
      </c>
      <c r="AG577" s="295">
        <v>0</v>
      </c>
      <c r="AH577" s="295">
        <v>0</v>
      </c>
      <c r="AI577" s="295">
        <v>185.26</v>
      </c>
      <c r="AJ577" s="295">
        <v>0</v>
      </c>
      <c r="AK577" s="295">
        <v>0</v>
      </c>
      <c r="AL577" s="295">
        <v>87.88</v>
      </c>
      <c r="AM577" s="295">
        <v>0</v>
      </c>
      <c r="AN577" s="295">
        <v>125.8</v>
      </c>
      <c r="AO577" s="295">
        <v>329.28</v>
      </c>
      <c r="AP577" s="295">
        <v>0</v>
      </c>
      <c r="AQ577" s="295">
        <v>0</v>
      </c>
      <c r="AR577" s="295">
        <v>0</v>
      </c>
      <c r="AS577" s="295">
        <v>0</v>
      </c>
      <c r="AT577" s="295">
        <f t="shared" si="8"/>
        <v>2842.51</v>
      </c>
      <c r="AU577" s="295">
        <v>2178.13</v>
      </c>
      <c r="AV577" s="295">
        <v>1931.3</v>
      </c>
      <c r="AW577" s="296">
        <v>94</v>
      </c>
      <c r="AX577" s="296">
        <v>300</v>
      </c>
      <c r="AY577" s="295">
        <v>544999.5</v>
      </c>
      <c r="AZ577" s="295">
        <v>133392</v>
      </c>
      <c r="BA577" s="294">
        <v>90.000080999999994</v>
      </c>
      <c r="BB577" s="294">
        <v>53.464650942899702</v>
      </c>
      <c r="BC577" s="294">
        <v>9.5</v>
      </c>
      <c r="BD577" s="294"/>
      <c r="BE577" s="293" t="s">
        <v>4204</v>
      </c>
      <c r="BF577" s="291"/>
      <c r="BG577" s="293" t="s">
        <v>326</v>
      </c>
      <c r="BH577" s="293" t="s">
        <v>190</v>
      </c>
      <c r="BI577" s="293" t="s">
        <v>403</v>
      </c>
      <c r="BJ577" s="293" t="s">
        <v>177</v>
      </c>
      <c r="BK577" s="292" t="s">
        <v>175</v>
      </c>
      <c r="BL577" s="294">
        <v>620549.12497032003</v>
      </c>
      <c r="BM577" s="292" t="s">
        <v>309</v>
      </c>
      <c r="BN577" s="294"/>
      <c r="BO577" s="297">
        <v>38917</v>
      </c>
      <c r="BP577" s="297">
        <v>48048</v>
      </c>
      <c r="BQ577" s="297" t="s">
        <v>1063</v>
      </c>
      <c r="BR577" s="297" t="s">
        <v>4761</v>
      </c>
      <c r="BS577" s="297">
        <v>38917</v>
      </c>
      <c r="BT577" s="297">
        <v>48048</v>
      </c>
      <c r="BU577" s="294">
        <v>960.51</v>
      </c>
      <c r="BV577" s="294">
        <v>92.63</v>
      </c>
      <c r="BW577" s="294">
        <v>0</v>
      </c>
    </row>
    <row r="578" spans="1:75" s="289" customFormat="1" ht="18.2" customHeight="1" x14ac:dyDescent="0.15">
      <c r="A578" s="298">
        <v>576</v>
      </c>
      <c r="B578" s="299" t="s">
        <v>305</v>
      </c>
      <c r="C578" s="299" t="s">
        <v>306</v>
      </c>
      <c r="D578" s="313">
        <v>45170</v>
      </c>
      <c r="E578" s="300" t="s">
        <v>1676</v>
      </c>
      <c r="F578" s="309">
        <v>179</v>
      </c>
      <c r="G578" s="309">
        <v>178</v>
      </c>
      <c r="H578" s="302">
        <v>83221.23</v>
      </c>
      <c r="I578" s="302">
        <v>56863.27</v>
      </c>
      <c r="J578" s="302">
        <v>0</v>
      </c>
      <c r="K578" s="302">
        <v>140084.5</v>
      </c>
      <c r="L578" s="302">
        <v>593.39</v>
      </c>
      <c r="M578" s="302">
        <v>0</v>
      </c>
      <c r="N578" s="302">
        <v>0</v>
      </c>
      <c r="O578" s="302">
        <v>0</v>
      </c>
      <c r="P578" s="302">
        <v>0</v>
      </c>
      <c r="Q578" s="302">
        <v>0</v>
      </c>
      <c r="R578" s="302">
        <v>140084.5</v>
      </c>
      <c r="S578" s="302">
        <v>164798.35</v>
      </c>
      <c r="T578" s="302">
        <v>651.9</v>
      </c>
      <c r="U578" s="302">
        <v>0</v>
      </c>
      <c r="V578" s="302">
        <v>0</v>
      </c>
      <c r="W578" s="302">
        <v>0</v>
      </c>
      <c r="X578" s="302">
        <v>0</v>
      </c>
      <c r="Y578" s="302">
        <v>0</v>
      </c>
      <c r="Z578" s="302">
        <v>165450.25</v>
      </c>
      <c r="AA578" s="302">
        <v>0</v>
      </c>
      <c r="AB578" s="302">
        <v>0</v>
      </c>
      <c r="AC578" s="302">
        <v>0</v>
      </c>
      <c r="AD578" s="302">
        <v>0</v>
      </c>
      <c r="AE578" s="302">
        <v>0</v>
      </c>
      <c r="AF578" s="302">
        <v>0</v>
      </c>
      <c r="AG578" s="302">
        <v>0</v>
      </c>
      <c r="AH578" s="302">
        <v>0</v>
      </c>
      <c r="AI578" s="302">
        <v>0</v>
      </c>
      <c r="AJ578" s="302">
        <v>0</v>
      </c>
      <c r="AK578" s="302">
        <v>0</v>
      </c>
      <c r="AL578" s="302">
        <v>0</v>
      </c>
      <c r="AM578" s="302">
        <v>0</v>
      </c>
      <c r="AN578" s="302">
        <v>0</v>
      </c>
      <c r="AO578" s="302">
        <v>0</v>
      </c>
      <c r="AP578" s="302">
        <v>0</v>
      </c>
      <c r="AQ578" s="302">
        <v>0</v>
      </c>
      <c r="AR578" s="302">
        <v>0</v>
      </c>
      <c r="AS578" s="302">
        <v>0</v>
      </c>
      <c r="AT578" s="295">
        <f t="shared" si="8"/>
        <v>0</v>
      </c>
      <c r="AU578" s="302">
        <v>57456.66</v>
      </c>
      <c r="AV578" s="302">
        <v>165450.25</v>
      </c>
      <c r="AW578" s="303">
        <v>94</v>
      </c>
      <c r="AX578" s="303">
        <v>300</v>
      </c>
      <c r="AY578" s="302">
        <v>586997.87</v>
      </c>
      <c r="AZ578" s="302">
        <v>143672.65</v>
      </c>
      <c r="BA578" s="301">
        <v>90.000326000000001</v>
      </c>
      <c r="BB578" s="301">
        <v>87.752614485408301</v>
      </c>
      <c r="BC578" s="301">
        <v>9.4</v>
      </c>
      <c r="BD578" s="301"/>
      <c r="BE578" s="300" t="s">
        <v>4204</v>
      </c>
      <c r="BF578" s="298"/>
      <c r="BG578" s="300" t="s">
        <v>326</v>
      </c>
      <c r="BH578" s="300" t="s">
        <v>190</v>
      </c>
      <c r="BI578" s="300" t="s">
        <v>403</v>
      </c>
      <c r="BJ578" s="300" t="s">
        <v>4205</v>
      </c>
      <c r="BK578" s="299" t="s">
        <v>175</v>
      </c>
      <c r="BL578" s="301">
        <v>1097015.1676119999</v>
      </c>
      <c r="BM578" s="299" t="s">
        <v>309</v>
      </c>
      <c r="BN578" s="301"/>
      <c r="BO578" s="304">
        <v>38918</v>
      </c>
      <c r="BP578" s="304">
        <v>48049</v>
      </c>
      <c r="BQ578" s="297" t="s">
        <v>947</v>
      </c>
      <c r="BR578" s="297" t="s">
        <v>4774</v>
      </c>
      <c r="BS578" s="297">
        <v>38918</v>
      </c>
      <c r="BT578" s="297">
        <v>48049</v>
      </c>
      <c r="BU578" s="301">
        <v>52602.83</v>
      </c>
      <c r="BV578" s="301">
        <v>55.02</v>
      </c>
      <c r="BW578" s="301">
        <v>0</v>
      </c>
    </row>
    <row r="579" spans="1:75" s="289" customFormat="1" ht="18.2" customHeight="1" x14ac:dyDescent="0.15">
      <c r="A579" s="291">
        <v>577</v>
      </c>
      <c r="B579" s="292" t="s">
        <v>305</v>
      </c>
      <c r="C579" s="292" t="s">
        <v>306</v>
      </c>
      <c r="D579" s="312">
        <v>45170</v>
      </c>
      <c r="E579" s="293" t="s">
        <v>1677</v>
      </c>
      <c r="F579" s="308">
        <v>160</v>
      </c>
      <c r="G579" s="308">
        <v>159</v>
      </c>
      <c r="H579" s="295">
        <v>51269.7</v>
      </c>
      <c r="I579" s="295">
        <v>32851.58</v>
      </c>
      <c r="J579" s="295">
        <v>0</v>
      </c>
      <c r="K579" s="295">
        <v>84121.279999999999</v>
      </c>
      <c r="L579" s="295">
        <v>363.95</v>
      </c>
      <c r="M579" s="295">
        <v>0</v>
      </c>
      <c r="N579" s="295">
        <v>0</v>
      </c>
      <c r="O579" s="295">
        <v>0</v>
      </c>
      <c r="P579" s="295">
        <v>0</v>
      </c>
      <c r="Q579" s="295">
        <v>0</v>
      </c>
      <c r="R579" s="295">
        <v>84121.279999999999</v>
      </c>
      <c r="S579" s="295">
        <v>89274.63</v>
      </c>
      <c r="T579" s="295">
        <v>405.89</v>
      </c>
      <c r="U579" s="295">
        <v>0</v>
      </c>
      <c r="V579" s="295">
        <v>0</v>
      </c>
      <c r="W579" s="295">
        <v>0</v>
      </c>
      <c r="X579" s="295">
        <v>0</v>
      </c>
      <c r="Y579" s="295">
        <v>0</v>
      </c>
      <c r="Z579" s="295">
        <v>89680.52</v>
      </c>
      <c r="AA579" s="295">
        <v>0</v>
      </c>
      <c r="AB579" s="295">
        <v>0</v>
      </c>
      <c r="AC579" s="295">
        <v>0</v>
      </c>
      <c r="AD579" s="295">
        <v>0</v>
      </c>
      <c r="AE579" s="295">
        <v>0</v>
      </c>
      <c r="AF579" s="295">
        <v>0</v>
      </c>
      <c r="AG579" s="295">
        <v>0</v>
      </c>
      <c r="AH579" s="295">
        <v>0</v>
      </c>
      <c r="AI579" s="295">
        <v>0</v>
      </c>
      <c r="AJ579" s="295">
        <v>0</v>
      </c>
      <c r="AK579" s="295">
        <v>0</v>
      </c>
      <c r="AL579" s="295">
        <v>0</v>
      </c>
      <c r="AM579" s="295">
        <v>0</v>
      </c>
      <c r="AN579" s="295">
        <v>0</v>
      </c>
      <c r="AO579" s="295">
        <v>0</v>
      </c>
      <c r="AP579" s="295">
        <v>0</v>
      </c>
      <c r="AQ579" s="295">
        <v>0</v>
      </c>
      <c r="AR579" s="295">
        <v>0</v>
      </c>
      <c r="AS579" s="295">
        <v>0</v>
      </c>
      <c r="AT579" s="295">
        <f t="shared" ref="AT579:AT642" si="9">AQ579-AR579-AS579+AP579+AO579+AN579+AL579+AI579+AH579+AG579+AF579+AA579+W579+V579+Q579+P579+O579+N579-J579</f>
        <v>0</v>
      </c>
      <c r="AU579" s="295">
        <v>33215.53</v>
      </c>
      <c r="AV579" s="295">
        <v>89680.52</v>
      </c>
      <c r="AW579" s="296">
        <v>94</v>
      </c>
      <c r="AX579" s="296">
        <v>300</v>
      </c>
      <c r="AY579" s="295">
        <v>360002.9</v>
      </c>
      <c r="AZ579" s="295">
        <v>88113.25</v>
      </c>
      <c r="BA579" s="294">
        <v>89.999274999999997</v>
      </c>
      <c r="BB579" s="294">
        <v>85.921858654311393</v>
      </c>
      <c r="BC579" s="294">
        <v>9.5</v>
      </c>
      <c r="BD579" s="294"/>
      <c r="BE579" s="293" t="s">
        <v>4204</v>
      </c>
      <c r="BF579" s="291"/>
      <c r="BG579" s="293" t="s">
        <v>326</v>
      </c>
      <c r="BH579" s="293" t="s">
        <v>239</v>
      </c>
      <c r="BI579" s="293" t="s">
        <v>383</v>
      </c>
      <c r="BJ579" s="293" t="s">
        <v>4205</v>
      </c>
      <c r="BK579" s="292" t="s">
        <v>175</v>
      </c>
      <c r="BL579" s="294">
        <v>658761.81932288001</v>
      </c>
      <c r="BM579" s="292" t="s">
        <v>309</v>
      </c>
      <c r="BN579" s="294"/>
      <c r="BO579" s="297">
        <v>38919</v>
      </c>
      <c r="BP579" s="297">
        <v>48050</v>
      </c>
      <c r="BQ579" s="297" t="s">
        <v>954</v>
      </c>
      <c r="BR579" s="297" t="s">
        <v>4795</v>
      </c>
      <c r="BS579" s="297">
        <v>38919</v>
      </c>
      <c r="BT579" s="297">
        <v>48050</v>
      </c>
      <c r="BU579" s="294">
        <v>33626.75</v>
      </c>
      <c r="BV579" s="294">
        <v>61.19</v>
      </c>
      <c r="BW579" s="294">
        <v>0</v>
      </c>
    </row>
    <row r="580" spans="1:75" s="289" customFormat="1" ht="18.2" customHeight="1" x14ac:dyDescent="0.15">
      <c r="A580" s="298">
        <v>578</v>
      </c>
      <c r="B580" s="299" t="s">
        <v>305</v>
      </c>
      <c r="C580" s="299" t="s">
        <v>306</v>
      </c>
      <c r="D580" s="313">
        <v>45170</v>
      </c>
      <c r="E580" s="300" t="s">
        <v>1678</v>
      </c>
      <c r="F580" s="309">
        <v>71</v>
      </c>
      <c r="G580" s="309">
        <v>71</v>
      </c>
      <c r="H580" s="302">
        <v>0</v>
      </c>
      <c r="I580" s="302">
        <v>78580.78</v>
      </c>
      <c r="J580" s="302">
        <v>0</v>
      </c>
      <c r="K580" s="302">
        <v>78580.78</v>
      </c>
      <c r="L580" s="302">
        <v>0</v>
      </c>
      <c r="M580" s="302">
        <v>0</v>
      </c>
      <c r="N580" s="302">
        <v>0</v>
      </c>
      <c r="O580" s="302">
        <v>0</v>
      </c>
      <c r="P580" s="302">
        <v>0</v>
      </c>
      <c r="Q580" s="302">
        <v>0</v>
      </c>
      <c r="R580" s="302">
        <v>78580.78</v>
      </c>
      <c r="S580" s="302">
        <v>24445.39</v>
      </c>
      <c r="T580" s="302">
        <v>0</v>
      </c>
      <c r="U580" s="302">
        <v>0</v>
      </c>
      <c r="V580" s="302">
        <v>0</v>
      </c>
      <c r="W580" s="302">
        <v>0</v>
      </c>
      <c r="X580" s="302">
        <v>0</v>
      </c>
      <c r="Y580" s="302">
        <v>0</v>
      </c>
      <c r="Z580" s="302">
        <v>24445.39</v>
      </c>
      <c r="AA580" s="302">
        <v>0</v>
      </c>
      <c r="AB580" s="302">
        <v>0</v>
      </c>
      <c r="AC580" s="302">
        <v>0</v>
      </c>
      <c r="AD580" s="302">
        <v>0</v>
      </c>
      <c r="AE580" s="302">
        <v>0</v>
      </c>
      <c r="AF580" s="302">
        <v>0</v>
      </c>
      <c r="AG580" s="302">
        <v>0</v>
      </c>
      <c r="AH580" s="302">
        <v>0</v>
      </c>
      <c r="AI580" s="302">
        <v>0</v>
      </c>
      <c r="AJ580" s="302">
        <v>0</v>
      </c>
      <c r="AK580" s="302">
        <v>0</v>
      </c>
      <c r="AL580" s="302">
        <v>0</v>
      </c>
      <c r="AM580" s="302">
        <v>0</v>
      </c>
      <c r="AN580" s="302">
        <v>0</v>
      </c>
      <c r="AO580" s="302">
        <v>0</v>
      </c>
      <c r="AP580" s="302">
        <v>0</v>
      </c>
      <c r="AQ580" s="302">
        <v>0</v>
      </c>
      <c r="AR580" s="302">
        <v>0</v>
      </c>
      <c r="AS580" s="302">
        <v>0</v>
      </c>
      <c r="AT580" s="295">
        <f t="shared" si="9"/>
        <v>0</v>
      </c>
      <c r="AU580" s="302">
        <v>78580.78</v>
      </c>
      <c r="AV580" s="302">
        <v>24445.39</v>
      </c>
      <c r="AW580" s="303">
        <v>0</v>
      </c>
      <c r="AX580" s="303">
        <v>120</v>
      </c>
      <c r="AY580" s="302">
        <v>467000.59</v>
      </c>
      <c r="AZ580" s="302">
        <v>112140</v>
      </c>
      <c r="BA580" s="301">
        <v>88.297196</v>
      </c>
      <c r="BB580" s="301">
        <v>61.873216813740697</v>
      </c>
      <c r="BC580" s="301">
        <v>9.5</v>
      </c>
      <c r="BD580" s="301"/>
      <c r="BE580" s="300" t="s">
        <v>4204</v>
      </c>
      <c r="BF580" s="298"/>
      <c r="BG580" s="300" t="s">
        <v>312</v>
      </c>
      <c r="BH580" s="300" t="s">
        <v>230</v>
      </c>
      <c r="BI580" s="300" t="s">
        <v>322</v>
      </c>
      <c r="BJ580" s="300" t="s">
        <v>4205</v>
      </c>
      <c r="BK580" s="299" t="s">
        <v>175</v>
      </c>
      <c r="BL580" s="301">
        <v>615373.63193488005</v>
      </c>
      <c r="BM580" s="299" t="s">
        <v>309</v>
      </c>
      <c r="BN580" s="301"/>
      <c r="BO580" s="304">
        <v>38919</v>
      </c>
      <c r="BP580" s="304">
        <v>42572</v>
      </c>
      <c r="BQ580" s="297" t="s">
        <v>929</v>
      </c>
      <c r="BR580" s="297" t="s">
        <v>4777</v>
      </c>
      <c r="BS580" s="297">
        <v>38919</v>
      </c>
      <c r="BT580" s="297">
        <v>42572</v>
      </c>
      <c r="BU580" s="301">
        <v>16943.59</v>
      </c>
      <c r="BV580" s="301">
        <v>0</v>
      </c>
      <c r="BW580" s="301">
        <v>0</v>
      </c>
    </row>
    <row r="581" spans="1:75" s="289" customFormat="1" ht="18.2" customHeight="1" x14ac:dyDescent="0.15">
      <c r="A581" s="291">
        <v>579</v>
      </c>
      <c r="B581" s="292" t="s">
        <v>305</v>
      </c>
      <c r="C581" s="292" t="s">
        <v>306</v>
      </c>
      <c r="D581" s="312">
        <v>45170</v>
      </c>
      <c r="E581" s="293" t="s">
        <v>1679</v>
      </c>
      <c r="F581" s="308">
        <v>180</v>
      </c>
      <c r="G581" s="308">
        <v>179</v>
      </c>
      <c r="H581" s="295">
        <v>53545.88</v>
      </c>
      <c r="I581" s="295">
        <v>36313.56</v>
      </c>
      <c r="J581" s="295">
        <v>0</v>
      </c>
      <c r="K581" s="295">
        <v>89859.44</v>
      </c>
      <c r="L581" s="295">
        <v>380.16</v>
      </c>
      <c r="M581" s="295">
        <v>0</v>
      </c>
      <c r="N581" s="295">
        <v>0</v>
      </c>
      <c r="O581" s="295">
        <v>0</v>
      </c>
      <c r="P581" s="295">
        <v>0</v>
      </c>
      <c r="Q581" s="295">
        <v>0</v>
      </c>
      <c r="R581" s="295">
        <v>89859.44</v>
      </c>
      <c r="S581" s="295">
        <v>107613.18</v>
      </c>
      <c r="T581" s="295">
        <v>423.9</v>
      </c>
      <c r="U581" s="295">
        <v>0</v>
      </c>
      <c r="V581" s="295">
        <v>0</v>
      </c>
      <c r="W581" s="295">
        <v>0</v>
      </c>
      <c r="X581" s="295">
        <v>0</v>
      </c>
      <c r="Y581" s="295">
        <v>0</v>
      </c>
      <c r="Z581" s="295">
        <v>108037.08</v>
      </c>
      <c r="AA581" s="295">
        <v>0</v>
      </c>
      <c r="AB581" s="295">
        <v>0</v>
      </c>
      <c r="AC581" s="295">
        <v>0</v>
      </c>
      <c r="AD581" s="295">
        <v>0</v>
      </c>
      <c r="AE581" s="295">
        <v>0</v>
      </c>
      <c r="AF581" s="295">
        <v>0</v>
      </c>
      <c r="AG581" s="295">
        <v>0</v>
      </c>
      <c r="AH581" s="295">
        <v>0</v>
      </c>
      <c r="AI581" s="295">
        <v>0</v>
      </c>
      <c r="AJ581" s="295">
        <v>0</v>
      </c>
      <c r="AK581" s="295">
        <v>0</v>
      </c>
      <c r="AL581" s="295">
        <v>0</v>
      </c>
      <c r="AM581" s="295">
        <v>0</v>
      </c>
      <c r="AN581" s="295">
        <v>0</v>
      </c>
      <c r="AO581" s="295">
        <v>0</v>
      </c>
      <c r="AP581" s="295">
        <v>0</v>
      </c>
      <c r="AQ581" s="295">
        <v>0</v>
      </c>
      <c r="AR581" s="295">
        <v>0</v>
      </c>
      <c r="AS581" s="295">
        <v>0</v>
      </c>
      <c r="AT581" s="295">
        <f t="shared" si="9"/>
        <v>0</v>
      </c>
      <c r="AU581" s="295">
        <v>36693.72</v>
      </c>
      <c r="AV581" s="295">
        <v>108037.08</v>
      </c>
      <c r="AW581" s="296">
        <v>94</v>
      </c>
      <c r="AX581" s="296">
        <v>300</v>
      </c>
      <c r="AY581" s="295">
        <v>375998.22</v>
      </c>
      <c r="AZ581" s="295">
        <v>92029.4</v>
      </c>
      <c r="BA581" s="294">
        <v>90.000429999999994</v>
      </c>
      <c r="BB581" s="294">
        <v>87.8783110566754</v>
      </c>
      <c r="BC581" s="294">
        <v>9.5</v>
      </c>
      <c r="BD581" s="294"/>
      <c r="BE581" s="293" t="s">
        <v>4204</v>
      </c>
      <c r="BF581" s="291"/>
      <c r="BG581" s="293" t="s">
        <v>326</v>
      </c>
      <c r="BH581" s="293" t="s">
        <v>239</v>
      </c>
      <c r="BI581" s="293" t="s">
        <v>383</v>
      </c>
      <c r="BJ581" s="293" t="s">
        <v>4205</v>
      </c>
      <c r="BK581" s="292" t="s">
        <v>175</v>
      </c>
      <c r="BL581" s="294">
        <v>703697.90114623995</v>
      </c>
      <c r="BM581" s="292" t="s">
        <v>309</v>
      </c>
      <c r="BN581" s="294"/>
      <c r="BO581" s="297">
        <v>38919</v>
      </c>
      <c r="BP581" s="297">
        <v>48050</v>
      </c>
      <c r="BQ581" s="297" t="s">
        <v>947</v>
      </c>
      <c r="BR581" s="297" t="s">
        <v>4774</v>
      </c>
      <c r="BS581" s="297">
        <v>38919</v>
      </c>
      <c r="BT581" s="297">
        <v>48050</v>
      </c>
      <c r="BU581" s="294">
        <v>39334.31</v>
      </c>
      <c r="BV581" s="294">
        <v>63.91</v>
      </c>
      <c r="BW581" s="294">
        <v>0</v>
      </c>
    </row>
    <row r="582" spans="1:75" s="289" customFormat="1" ht="18.2" customHeight="1" x14ac:dyDescent="0.15">
      <c r="A582" s="298">
        <v>580</v>
      </c>
      <c r="B582" s="299" t="s">
        <v>305</v>
      </c>
      <c r="C582" s="299" t="s">
        <v>306</v>
      </c>
      <c r="D582" s="313">
        <v>45170</v>
      </c>
      <c r="E582" s="300" t="s">
        <v>1680</v>
      </c>
      <c r="F582" s="309">
        <v>95</v>
      </c>
      <c r="G582" s="309">
        <v>95</v>
      </c>
      <c r="H582" s="302">
        <v>0</v>
      </c>
      <c r="I582" s="302">
        <v>31561.13</v>
      </c>
      <c r="J582" s="302">
        <v>0</v>
      </c>
      <c r="K582" s="302">
        <v>31561.13</v>
      </c>
      <c r="L582" s="302">
        <v>0</v>
      </c>
      <c r="M582" s="302">
        <v>0</v>
      </c>
      <c r="N582" s="302">
        <v>0</v>
      </c>
      <c r="O582" s="302">
        <v>0</v>
      </c>
      <c r="P582" s="302">
        <v>0</v>
      </c>
      <c r="Q582" s="302">
        <v>0</v>
      </c>
      <c r="R582" s="302">
        <v>31561.13</v>
      </c>
      <c r="S582" s="302">
        <v>13617.69</v>
      </c>
      <c r="T582" s="302">
        <v>0</v>
      </c>
      <c r="U582" s="302">
        <v>0</v>
      </c>
      <c r="V582" s="302">
        <v>0</v>
      </c>
      <c r="W582" s="302">
        <v>0</v>
      </c>
      <c r="X582" s="302">
        <v>0</v>
      </c>
      <c r="Y582" s="302">
        <v>0</v>
      </c>
      <c r="Z582" s="302">
        <v>13617.69</v>
      </c>
      <c r="AA582" s="302">
        <v>0</v>
      </c>
      <c r="AB582" s="302">
        <v>0</v>
      </c>
      <c r="AC582" s="302">
        <v>0</v>
      </c>
      <c r="AD582" s="302">
        <v>0</v>
      </c>
      <c r="AE582" s="302">
        <v>0</v>
      </c>
      <c r="AF582" s="302">
        <v>0</v>
      </c>
      <c r="AG582" s="302">
        <v>0</v>
      </c>
      <c r="AH582" s="302">
        <v>0</v>
      </c>
      <c r="AI582" s="302">
        <v>0</v>
      </c>
      <c r="AJ582" s="302">
        <v>0</v>
      </c>
      <c r="AK582" s="302">
        <v>0</v>
      </c>
      <c r="AL582" s="302">
        <v>0</v>
      </c>
      <c r="AM582" s="302">
        <v>0</v>
      </c>
      <c r="AN582" s="302">
        <v>0</v>
      </c>
      <c r="AO582" s="302">
        <v>0</v>
      </c>
      <c r="AP582" s="302">
        <v>0</v>
      </c>
      <c r="AQ582" s="302">
        <v>0</v>
      </c>
      <c r="AR582" s="302">
        <v>0</v>
      </c>
      <c r="AS582" s="302">
        <v>0</v>
      </c>
      <c r="AT582" s="295">
        <f t="shared" si="9"/>
        <v>0</v>
      </c>
      <c r="AU582" s="302">
        <v>31561.13</v>
      </c>
      <c r="AV582" s="302">
        <v>13617.69</v>
      </c>
      <c r="AW582" s="303">
        <v>0</v>
      </c>
      <c r="AX582" s="303">
        <v>180</v>
      </c>
      <c r="AY582" s="302">
        <v>214002.15</v>
      </c>
      <c r="AZ582" s="302">
        <v>45281.55</v>
      </c>
      <c r="BA582" s="301">
        <v>77.802948999999998</v>
      </c>
      <c r="BB582" s="301">
        <v>54.228465849167499</v>
      </c>
      <c r="BC582" s="301">
        <v>9.6</v>
      </c>
      <c r="BD582" s="301"/>
      <c r="BE582" s="300" t="s">
        <v>4204</v>
      </c>
      <c r="BF582" s="298"/>
      <c r="BG582" s="300" t="s">
        <v>333</v>
      </c>
      <c r="BH582" s="300" t="s">
        <v>519</v>
      </c>
      <c r="BI582" s="300" t="s">
        <v>520</v>
      </c>
      <c r="BJ582" s="300" t="s">
        <v>4205</v>
      </c>
      <c r="BK582" s="299" t="s">
        <v>175</v>
      </c>
      <c r="BL582" s="301">
        <v>247158.23889847999</v>
      </c>
      <c r="BM582" s="299" t="s">
        <v>309</v>
      </c>
      <c r="BN582" s="301"/>
      <c r="BO582" s="304">
        <v>38923</v>
      </c>
      <c r="BP582" s="304">
        <v>44402</v>
      </c>
      <c r="BQ582" s="297" t="s">
        <v>925</v>
      </c>
      <c r="BR582" s="297" t="s">
        <v>4745</v>
      </c>
      <c r="BS582" s="297">
        <v>38923</v>
      </c>
      <c r="BT582" s="297">
        <v>44402</v>
      </c>
      <c r="BU582" s="301">
        <v>10602.95</v>
      </c>
      <c r="BV582" s="301">
        <v>0</v>
      </c>
      <c r="BW582" s="301">
        <v>0</v>
      </c>
    </row>
    <row r="583" spans="1:75" s="289" customFormat="1" ht="18.2" customHeight="1" x14ac:dyDescent="0.15">
      <c r="A583" s="291">
        <v>581</v>
      </c>
      <c r="B583" s="292" t="s">
        <v>305</v>
      </c>
      <c r="C583" s="292" t="s">
        <v>306</v>
      </c>
      <c r="D583" s="312">
        <v>45170</v>
      </c>
      <c r="E583" s="293" t="s">
        <v>1681</v>
      </c>
      <c r="F583" s="308">
        <v>95</v>
      </c>
      <c r="G583" s="308">
        <v>94</v>
      </c>
      <c r="H583" s="295">
        <v>42700.54</v>
      </c>
      <c r="I583" s="295">
        <v>20476.650000000001</v>
      </c>
      <c r="J583" s="295">
        <v>0</v>
      </c>
      <c r="K583" s="295">
        <v>63177.19</v>
      </c>
      <c r="L583" s="295">
        <v>309.67</v>
      </c>
      <c r="M583" s="295">
        <v>0</v>
      </c>
      <c r="N583" s="295">
        <v>0</v>
      </c>
      <c r="O583" s="295">
        <v>0</v>
      </c>
      <c r="P583" s="295">
        <v>0</v>
      </c>
      <c r="Q583" s="295">
        <v>0</v>
      </c>
      <c r="R583" s="295">
        <v>63177.19</v>
      </c>
      <c r="S583" s="295">
        <v>40409.03</v>
      </c>
      <c r="T583" s="295">
        <v>338.05</v>
      </c>
      <c r="U583" s="295">
        <v>0</v>
      </c>
      <c r="V583" s="295">
        <v>0</v>
      </c>
      <c r="W583" s="295">
        <v>0</v>
      </c>
      <c r="X583" s="295">
        <v>0</v>
      </c>
      <c r="Y583" s="295">
        <v>0</v>
      </c>
      <c r="Z583" s="295">
        <v>40747.08</v>
      </c>
      <c r="AA583" s="295">
        <v>0</v>
      </c>
      <c r="AB583" s="295">
        <v>0</v>
      </c>
      <c r="AC583" s="295">
        <v>0</v>
      </c>
      <c r="AD583" s="295">
        <v>0</v>
      </c>
      <c r="AE583" s="295">
        <v>0</v>
      </c>
      <c r="AF583" s="295">
        <v>0</v>
      </c>
      <c r="AG583" s="295">
        <v>0</v>
      </c>
      <c r="AH583" s="295">
        <v>0</v>
      </c>
      <c r="AI583" s="295">
        <v>0</v>
      </c>
      <c r="AJ583" s="295">
        <v>0</v>
      </c>
      <c r="AK583" s="295">
        <v>0</v>
      </c>
      <c r="AL583" s="295">
        <v>0</v>
      </c>
      <c r="AM583" s="295">
        <v>0</v>
      </c>
      <c r="AN583" s="295">
        <v>0</v>
      </c>
      <c r="AO583" s="295">
        <v>0</v>
      </c>
      <c r="AP583" s="295">
        <v>0</v>
      </c>
      <c r="AQ583" s="295">
        <v>0</v>
      </c>
      <c r="AR583" s="295">
        <v>0</v>
      </c>
      <c r="AS583" s="295">
        <v>0</v>
      </c>
      <c r="AT583" s="295">
        <f t="shared" si="9"/>
        <v>0</v>
      </c>
      <c r="AU583" s="295">
        <v>20786.32</v>
      </c>
      <c r="AV583" s="295">
        <v>40747.08</v>
      </c>
      <c r="AW583" s="296">
        <v>94</v>
      </c>
      <c r="AX583" s="296">
        <v>300</v>
      </c>
      <c r="AY583" s="295">
        <v>319998.27</v>
      </c>
      <c r="AZ583" s="295">
        <v>74135.47</v>
      </c>
      <c r="BA583" s="294">
        <v>85.222588000000002</v>
      </c>
      <c r="BB583" s="294">
        <v>72.625473803129907</v>
      </c>
      <c r="BC583" s="294">
        <v>9.5</v>
      </c>
      <c r="BD583" s="294"/>
      <c r="BE583" s="293" t="s">
        <v>4204</v>
      </c>
      <c r="BF583" s="291"/>
      <c r="BG583" s="293" t="s">
        <v>315</v>
      </c>
      <c r="BH583" s="293" t="s">
        <v>183</v>
      </c>
      <c r="BI583" s="293" t="s">
        <v>328</v>
      </c>
      <c r="BJ583" s="293" t="s">
        <v>4205</v>
      </c>
      <c r="BK583" s="292" t="s">
        <v>175</v>
      </c>
      <c r="BL583" s="294">
        <v>494746.63990024</v>
      </c>
      <c r="BM583" s="292" t="s">
        <v>309</v>
      </c>
      <c r="BN583" s="294"/>
      <c r="BO583" s="297">
        <v>38926</v>
      </c>
      <c r="BP583" s="297">
        <v>48057</v>
      </c>
      <c r="BQ583" s="297" t="s">
        <v>4196</v>
      </c>
      <c r="BR583" s="297" t="s">
        <v>4804</v>
      </c>
      <c r="BS583" s="297">
        <v>38926</v>
      </c>
      <c r="BT583" s="297">
        <v>48057</v>
      </c>
      <c r="BU583" s="294">
        <v>16967.95</v>
      </c>
      <c r="BV583" s="294">
        <v>51.48</v>
      </c>
      <c r="BW583" s="294">
        <v>0</v>
      </c>
    </row>
    <row r="584" spans="1:75" s="289" customFormat="1" ht="18.2" customHeight="1" x14ac:dyDescent="0.15">
      <c r="A584" s="298">
        <v>582</v>
      </c>
      <c r="B584" s="299" t="s">
        <v>305</v>
      </c>
      <c r="C584" s="299" t="s">
        <v>306</v>
      </c>
      <c r="D584" s="313">
        <v>45170</v>
      </c>
      <c r="E584" s="300" t="s">
        <v>1682</v>
      </c>
      <c r="F584" s="309">
        <v>162</v>
      </c>
      <c r="G584" s="309">
        <v>161</v>
      </c>
      <c r="H584" s="302">
        <v>58313.1</v>
      </c>
      <c r="I584" s="302">
        <v>41628.21</v>
      </c>
      <c r="J584" s="302">
        <v>0</v>
      </c>
      <c r="K584" s="302">
        <v>99941.31</v>
      </c>
      <c r="L584" s="302">
        <v>459.62</v>
      </c>
      <c r="M584" s="302">
        <v>0</v>
      </c>
      <c r="N584" s="302">
        <v>0</v>
      </c>
      <c r="O584" s="302">
        <v>0</v>
      </c>
      <c r="P584" s="302">
        <v>0</v>
      </c>
      <c r="Q584" s="302">
        <v>0</v>
      </c>
      <c r="R584" s="302">
        <v>99941.31</v>
      </c>
      <c r="S584" s="302">
        <v>106525.68</v>
      </c>
      <c r="T584" s="302">
        <v>461.65</v>
      </c>
      <c r="U584" s="302">
        <v>0</v>
      </c>
      <c r="V584" s="302">
        <v>0</v>
      </c>
      <c r="W584" s="302">
        <v>0</v>
      </c>
      <c r="X584" s="302">
        <v>0</v>
      </c>
      <c r="Y584" s="302">
        <v>0</v>
      </c>
      <c r="Z584" s="302">
        <v>106987.33</v>
      </c>
      <c r="AA584" s="302">
        <v>0</v>
      </c>
      <c r="AB584" s="302">
        <v>0</v>
      </c>
      <c r="AC584" s="302">
        <v>0</v>
      </c>
      <c r="AD584" s="302">
        <v>0</v>
      </c>
      <c r="AE584" s="302">
        <v>0</v>
      </c>
      <c r="AF584" s="302">
        <v>0</v>
      </c>
      <c r="AG584" s="302">
        <v>0</v>
      </c>
      <c r="AH584" s="302">
        <v>0</v>
      </c>
      <c r="AI584" s="302">
        <v>0</v>
      </c>
      <c r="AJ584" s="302">
        <v>0</v>
      </c>
      <c r="AK584" s="302">
        <v>0</v>
      </c>
      <c r="AL584" s="302">
        <v>0</v>
      </c>
      <c r="AM584" s="302">
        <v>0</v>
      </c>
      <c r="AN584" s="302">
        <v>0</v>
      </c>
      <c r="AO584" s="302">
        <v>0</v>
      </c>
      <c r="AP584" s="302">
        <v>0</v>
      </c>
      <c r="AQ584" s="302">
        <v>0</v>
      </c>
      <c r="AR584" s="302">
        <v>0</v>
      </c>
      <c r="AS584" s="302">
        <v>0</v>
      </c>
      <c r="AT584" s="295">
        <f t="shared" si="9"/>
        <v>0</v>
      </c>
      <c r="AU584" s="302">
        <v>42087.83</v>
      </c>
      <c r="AV584" s="302">
        <v>106987.33</v>
      </c>
      <c r="AW584" s="303">
        <v>94</v>
      </c>
      <c r="AX584" s="303">
        <v>300</v>
      </c>
      <c r="AY584" s="302">
        <v>408298.85</v>
      </c>
      <c r="AZ584" s="302">
        <v>105445.17</v>
      </c>
      <c r="BA584" s="301">
        <v>95.00027</v>
      </c>
      <c r="BB584" s="301">
        <v>90.041596349588104</v>
      </c>
      <c r="BC584" s="301">
        <v>9.5</v>
      </c>
      <c r="BD584" s="301"/>
      <c r="BE584" s="300" t="s">
        <v>4204</v>
      </c>
      <c r="BF584" s="298"/>
      <c r="BG584" s="300" t="s">
        <v>326</v>
      </c>
      <c r="BH584" s="300" t="s">
        <v>239</v>
      </c>
      <c r="BI584" s="300" t="s">
        <v>484</v>
      </c>
      <c r="BJ584" s="300" t="s">
        <v>4205</v>
      </c>
      <c r="BK584" s="299" t="s">
        <v>175</v>
      </c>
      <c r="BL584" s="301">
        <v>782649.99297576002</v>
      </c>
      <c r="BM584" s="299" t="s">
        <v>309</v>
      </c>
      <c r="BN584" s="301"/>
      <c r="BO584" s="304">
        <v>38926</v>
      </c>
      <c r="BP584" s="304">
        <v>48057</v>
      </c>
      <c r="BQ584" s="297" t="s">
        <v>955</v>
      </c>
      <c r="BR584" s="297" t="s">
        <v>4778</v>
      </c>
      <c r="BS584" s="297">
        <v>38926</v>
      </c>
      <c r="BT584" s="297">
        <v>48057</v>
      </c>
      <c r="BU584" s="301">
        <v>40601.35</v>
      </c>
      <c r="BV584" s="301">
        <v>73.23</v>
      </c>
      <c r="BW584" s="301">
        <v>0</v>
      </c>
    </row>
    <row r="585" spans="1:75" s="289" customFormat="1" ht="18.2" customHeight="1" x14ac:dyDescent="0.15">
      <c r="A585" s="291">
        <v>583</v>
      </c>
      <c r="B585" s="292" t="s">
        <v>305</v>
      </c>
      <c r="C585" s="292" t="s">
        <v>306</v>
      </c>
      <c r="D585" s="312">
        <v>45170</v>
      </c>
      <c r="E585" s="293" t="s">
        <v>1116</v>
      </c>
      <c r="F585" s="308">
        <v>159</v>
      </c>
      <c r="G585" s="308">
        <v>158</v>
      </c>
      <c r="H585" s="295">
        <v>86497.600000000006</v>
      </c>
      <c r="I585" s="295">
        <v>55786.55</v>
      </c>
      <c r="J585" s="295">
        <v>0</v>
      </c>
      <c r="K585" s="295">
        <v>142284.15</v>
      </c>
      <c r="L585" s="295">
        <v>616.76</v>
      </c>
      <c r="M585" s="295">
        <v>0</v>
      </c>
      <c r="N585" s="295">
        <v>0</v>
      </c>
      <c r="O585" s="295">
        <v>0</v>
      </c>
      <c r="P585" s="295">
        <v>0</v>
      </c>
      <c r="Q585" s="295">
        <v>0</v>
      </c>
      <c r="R585" s="295">
        <v>142284.15</v>
      </c>
      <c r="S585" s="295">
        <v>148716.01</v>
      </c>
      <c r="T585" s="295">
        <v>677.56</v>
      </c>
      <c r="U585" s="295">
        <v>0</v>
      </c>
      <c r="V585" s="295">
        <v>0</v>
      </c>
      <c r="W585" s="295">
        <v>0</v>
      </c>
      <c r="X585" s="295">
        <v>0</v>
      </c>
      <c r="Y585" s="295">
        <v>0</v>
      </c>
      <c r="Z585" s="295">
        <v>149393.57</v>
      </c>
      <c r="AA585" s="295">
        <v>0</v>
      </c>
      <c r="AB585" s="295">
        <v>0</v>
      </c>
      <c r="AC585" s="295">
        <v>0</v>
      </c>
      <c r="AD585" s="295">
        <v>0</v>
      </c>
      <c r="AE585" s="295">
        <v>0</v>
      </c>
      <c r="AF585" s="295">
        <v>0</v>
      </c>
      <c r="AG585" s="295">
        <v>0</v>
      </c>
      <c r="AH585" s="295">
        <v>0</v>
      </c>
      <c r="AI585" s="295">
        <v>0</v>
      </c>
      <c r="AJ585" s="295">
        <v>0</v>
      </c>
      <c r="AK585" s="295">
        <v>0</v>
      </c>
      <c r="AL585" s="295">
        <v>0</v>
      </c>
      <c r="AM585" s="295">
        <v>0</v>
      </c>
      <c r="AN585" s="295">
        <v>0</v>
      </c>
      <c r="AO585" s="295">
        <v>0</v>
      </c>
      <c r="AP585" s="295">
        <v>0</v>
      </c>
      <c r="AQ585" s="295">
        <v>0</v>
      </c>
      <c r="AR585" s="295">
        <v>0</v>
      </c>
      <c r="AS585" s="295">
        <v>0</v>
      </c>
      <c r="AT585" s="295">
        <f t="shared" si="9"/>
        <v>0</v>
      </c>
      <c r="AU585" s="295">
        <v>56403.31</v>
      </c>
      <c r="AV585" s="295">
        <v>149393.57</v>
      </c>
      <c r="AW585" s="296">
        <v>94</v>
      </c>
      <c r="AX585" s="296">
        <v>300</v>
      </c>
      <c r="AY585" s="295">
        <v>648000.69999999995</v>
      </c>
      <c r="AZ585" s="295">
        <v>149329.34</v>
      </c>
      <c r="BA585" s="294">
        <v>84.770741000000001</v>
      </c>
      <c r="BB585" s="294">
        <v>80.771352957530993</v>
      </c>
      <c r="BC585" s="294">
        <v>9.4</v>
      </c>
      <c r="BD585" s="294"/>
      <c r="BE585" s="293" t="s">
        <v>4204</v>
      </c>
      <c r="BF585" s="291"/>
      <c r="BG585" s="293" t="s">
        <v>315</v>
      </c>
      <c r="BH585" s="293" t="s">
        <v>183</v>
      </c>
      <c r="BI585" s="293" t="s">
        <v>378</v>
      </c>
      <c r="BJ585" s="293" t="s">
        <v>4205</v>
      </c>
      <c r="BK585" s="292" t="s">
        <v>175</v>
      </c>
      <c r="BL585" s="294">
        <v>1114240.8379283999</v>
      </c>
      <c r="BM585" s="292" t="s">
        <v>309</v>
      </c>
      <c r="BN585" s="294"/>
      <c r="BO585" s="297">
        <v>38926</v>
      </c>
      <c r="BP585" s="297">
        <v>48057</v>
      </c>
      <c r="BQ585" s="297" t="s">
        <v>948</v>
      </c>
      <c r="BR585" s="297" t="s">
        <v>4772</v>
      </c>
      <c r="BS585" s="297">
        <v>38926</v>
      </c>
      <c r="BT585" s="297">
        <v>48057</v>
      </c>
      <c r="BU585" s="294">
        <v>49206.14</v>
      </c>
      <c r="BV585" s="294">
        <v>57.18</v>
      </c>
      <c r="BW585" s="294">
        <v>0</v>
      </c>
    </row>
    <row r="586" spans="1:75" s="289" customFormat="1" ht="18.2" customHeight="1" x14ac:dyDescent="0.15">
      <c r="A586" s="298">
        <v>584</v>
      </c>
      <c r="B586" s="299" t="s">
        <v>305</v>
      </c>
      <c r="C586" s="299" t="s">
        <v>306</v>
      </c>
      <c r="D586" s="313">
        <v>45170</v>
      </c>
      <c r="E586" s="300" t="s">
        <v>1683</v>
      </c>
      <c r="F586" s="309">
        <v>152</v>
      </c>
      <c r="G586" s="309">
        <v>151</v>
      </c>
      <c r="H586" s="302">
        <v>76476.69</v>
      </c>
      <c r="I586" s="302">
        <v>47648.1</v>
      </c>
      <c r="J586" s="302">
        <v>0</v>
      </c>
      <c r="K586" s="302">
        <v>124124.79</v>
      </c>
      <c r="L586" s="302">
        <v>542.92999999999995</v>
      </c>
      <c r="M586" s="302">
        <v>0</v>
      </c>
      <c r="N586" s="302">
        <v>0</v>
      </c>
      <c r="O586" s="302">
        <v>0</v>
      </c>
      <c r="P586" s="302">
        <v>0</v>
      </c>
      <c r="Q586" s="302">
        <v>0</v>
      </c>
      <c r="R586" s="302">
        <v>124124.79</v>
      </c>
      <c r="S586" s="302">
        <v>124688.84</v>
      </c>
      <c r="T586" s="302">
        <v>605.44000000000005</v>
      </c>
      <c r="U586" s="302">
        <v>0</v>
      </c>
      <c r="V586" s="302">
        <v>0</v>
      </c>
      <c r="W586" s="302">
        <v>0</v>
      </c>
      <c r="X586" s="302">
        <v>0</v>
      </c>
      <c r="Y586" s="302">
        <v>0</v>
      </c>
      <c r="Z586" s="302">
        <v>125294.28</v>
      </c>
      <c r="AA586" s="302">
        <v>0</v>
      </c>
      <c r="AB586" s="302">
        <v>0</v>
      </c>
      <c r="AC586" s="302">
        <v>0</v>
      </c>
      <c r="AD586" s="302">
        <v>0</v>
      </c>
      <c r="AE586" s="302">
        <v>0</v>
      </c>
      <c r="AF586" s="302">
        <v>0</v>
      </c>
      <c r="AG586" s="302">
        <v>0</v>
      </c>
      <c r="AH586" s="302">
        <v>0</v>
      </c>
      <c r="AI586" s="302">
        <v>0</v>
      </c>
      <c r="AJ586" s="302">
        <v>0</v>
      </c>
      <c r="AK586" s="302">
        <v>0</v>
      </c>
      <c r="AL586" s="302">
        <v>0</v>
      </c>
      <c r="AM586" s="302">
        <v>0</v>
      </c>
      <c r="AN586" s="302">
        <v>0</v>
      </c>
      <c r="AO586" s="302">
        <v>0</v>
      </c>
      <c r="AP586" s="302">
        <v>0</v>
      </c>
      <c r="AQ586" s="302">
        <v>0</v>
      </c>
      <c r="AR586" s="302">
        <v>0</v>
      </c>
      <c r="AS586" s="302">
        <v>0</v>
      </c>
      <c r="AT586" s="295">
        <f t="shared" si="9"/>
        <v>0</v>
      </c>
      <c r="AU586" s="302">
        <v>48191.03</v>
      </c>
      <c r="AV586" s="302">
        <v>125294.28</v>
      </c>
      <c r="AW586" s="303">
        <v>94</v>
      </c>
      <c r="AX586" s="303">
        <v>300</v>
      </c>
      <c r="AY586" s="302">
        <v>641300.76</v>
      </c>
      <c r="AZ586" s="302">
        <v>131438.03</v>
      </c>
      <c r="BA586" s="301">
        <v>75.404409999999999</v>
      </c>
      <c r="BB586" s="301">
        <v>71.208892558142395</v>
      </c>
      <c r="BC586" s="301">
        <v>9.5</v>
      </c>
      <c r="BD586" s="301"/>
      <c r="BE586" s="300" t="s">
        <v>4204</v>
      </c>
      <c r="BF586" s="298"/>
      <c r="BG586" s="300" t="s">
        <v>315</v>
      </c>
      <c r="BH586" s="300" t="s">
        <v>183</v>
      </c>
      <c r="BI586" s="300" t="s">
        <v>378</v>
      </c>
      <c r="BJ586" s="300" t="s">
        <v>4205</v>
      </c>
      <c r="BK586" s="299" t="s">
        <v>175</v>
      </c>
      <c r="BL586" s="301">
        <v>972033.14646983996</v>
      </c>
      <c r="BM586" s="299" t="s">
        <v>309</v>
      </c>
      <c r="BN586" s="301"/>
      <c r="BO586" s="304">
        <v>38927</v>
      </c>
      <c r="BP586" s="304">
        <v>48058</v>
      </c>
      <c r="BQ586" s="297" t="s">
        <v>959</v>
      </c>
      <c r="BR586" s="297" t="s">
        <v>4784</v>
      </c>
      <c r="BS586" s="297">
        <v>38927</v>
      </c>
      <c r="BT586" s="297">
        <v>48058</v>
      </c>
      <c r="BU586" s="301">
        <v>48272.08</v>
      </c>
      <c r="BV586" s="301">
        <v>91.28</v>
      </c>
      <c r="BW586" s="301">
        <v>0</v>
      </c>
    </row>
    <row r="587" spans="1:75" s="289" customFormat="1" ht="18.2" customHeight="1" x14ac:dyDescent="0.15">
      <c r="A587" s="291">
        <v>585</v>
      </c>
      <c r="B587" s="292" t="s">
        <v>305</v>
      </c>
      <c r="C587" s="292" t="s">
        <v>306</v>
      </c>
      <c r="D587" s="312">
        <v>45170</v>
      </c>
      <c r="E587" s="293" t="s">
        <v>1684</v>
      </c>
      <c r="F587" s="308">
        <v>158</v>
      </c>
      <c r="G587" s="308">
        <v>157</v>
      </c>
      <c r="H587" s="295">
        <v>96684.99</v>
      </c>
      <c r="I587" s="295">
        <v>62153.18</v>
      </c>
      <c r="J587" s="295">
        <v>0</v>
      </c>
      <c r="K587" s="295">
        <v>158838.17000000001</v>
      </c>
      <c r="L587" s="295">
        <v>689.36</v>
      </c>
      <c r="M587" s="295">
        <v>0</v>
      </c>
      <c r="N587" s="295">
        <v>0</v>
      </c>
      <c r="O587" s="295">
        <v>0</v>
      </c>
      <c r="P587" s="295">
        <v>0</v>
      </c>
      <c r="Q587" s="295">
        <v>0</v>
      </c>
      <c r="R587" s="295">
        <v>158838.17000000001</v>
      </c>
      <c r="S587" s="295">
        <v>164983.42000000001</v>
      </c>
      <c r="T587" s="295">
        <v>757.37</v>
      </c>
      <c r="U587" s="295">
        <v>0</v>
      </c>
      <c r="V587" s="295">
        <v>0</v>
      </c>
      <c r="W587" s="295">
        <v>0</v>
      </c>
      <c r="X587" s="295">
        <v>0</v>
      </c>
      <c r="Y587" s="295">
        <v>0</v>
      </c>
      <c r="Z587" s="295">
        <v>165740.79</v>
      </c>
      <c r="AA587" s="295">
        <v>0</v>
      </c>
      <c r="AB587" s="295">
        <v>0</v>
      </c>
      <c r="AC587" s="295">
        <v>0</v>
      </c>
      <c r="AD587" s="295">
        <v>0</v>
      </c>
      <c r="AE587" s="295">
        <v>0</v>
      </c>
      <c r="AF587" s="295">
        <v>0</v>
      </c>
      <c r="AG587" s="295">
        <v>0</v>
      </c>
      <c r="AH587" s="295">
        <v>0</v>
      </c>
      <c r="AI587" s="295">
        <v>0</v>
      </c>
      <c r="AJ587" s="295">
        <v>0</v>
      </c>
      <c r="AK587" s="295">
        <v>0</v>
      </c>
      <c r="AL587" s="295">
        <v>0</v>
      </c>
      <c r="AM587" s="295">
        <v>0</v>
      </c>
      <c r="AN587" s="295">
        <v>0</v>
      </c>
      <c r="AO587" s="295">
        <v>0</v>
      </c>
      <c r="AP587" s="295">
        <v>0</v>
      </c>
      <c r="AQ587" s="295">
        <v>0</v>
      </c>
      <c r="AR587" s="295">
        <v>0</v>
      </c>
      <c r="AS587" s="295">
        <v>0</v>
      </c>
      <c r="AT587" s="295">
        <f t="shared" si="9"/>
        <v>0</v>
      </c>
      <c r="AU587" s="295">
        <v>62842.54</v>
      </c>
      <c r="AV587" s="295">
        <v>165740.79</v>
      </c>
      <c r="AW587" s="296">
        <v>94</v>
      </c>
      <c r="AX587" s="296">
        <v>300</v>
      </c>
      <c r="AY587" s="295">
        <v>765001.67</v>
      </c>
      <c r="AZ587" s="295">
        <v>166913.73000000001</v>
      </c>
      <c r="BA587" s="294">
        <v>80.261263</v>
      </c>
      <c r="BB587" s="294">
        <v>76.378091465625403</v>
      </c>
      <c r="BC587" s="294">
        <v>9.4</v>
      </c>
      <c r="BD587" s="294"/>
      <c r="BE587" s="293" t="s">
        <v>4204</v>
      </c>
      <c r="BF587" s="291"/>
      <c r="BG587" s="293" t="s">
        <v>326</v>
      </c>
      <c r="BH587" s="293" t="s">
        <v>190</v>
      </c>
      <c r="BI587" s="293" t="s">
        <v>403</v>
      </c>
      <c r="BJ587" s="293" t="s">
        <v>4205</v>
      </c>
      <c r="BK587" s="292" t="s">
        <v>175</v>
      </c>
      <c r="BL587" s="294">
        <v>1243876.9577343201</v>
      </c>
      <c r="BM587" s="292" t="s">
        <v>309</v>
      </c>
      <c r="BN587" s="294"/>
      <c r="BO587" s="297">
        <v>38926</v>
      </c>
      <c r="BP587" s="297">
        <v>48057</v>
      </c>
      <c r="BQ587" s="297" t="s">
        <v>4123</v>
      </c>
      <c r="BR587" s="297" t="s">
        <v>4760</v>
      </c>
      <c r="BS587" s="297">
        <v>38926</v>
      </c>
      <c r="BT587" s="297">
        <v>48057</v>
      </c>
      <c r="BU587" s="294">
        <v>55110.01</v>
      </c>
      <c r="BV587" s="294">
        <v>63.92</v>
      </c>
      <c r="BW587" s="294">
        <v>0</v>
      </c>
    </row>
    <row r="588" spans="1:75" s="289" customFormat="1" ht="18.2" customHeight="1" x14ac:dyDescent="0.15">
      <c r="A588" s="298">
        <v>586</v>
      </c>
      <c r="B588" s="299" t="s">
        <v>305</v>
      </c>
      <c r="C588" s="299" t="s">
        <v>306</v>
      </c>
      <c r="D588" s="313">
        <v>45170</v>
      </c>
      <c r="E588" s="300" t="s">
        <v>1685</v>
      </c>
      <c r="F588" s="309">
        <v>0</v>
      </c>
      <c r="G588" s="309">
        <v>0</v>
      </c>
      <c r="H588" s="302">
        <v>25000.41</v>
      </c>
      <c r="I588" s="302">
        <v>0</v>
      </c>
      <c r="J588" s="302">
        <v>0</v>
      </c>
      <c r="K588" s="302">
        <v>25000.41</v>
      </c>
      <c r="L588" s="302">
        <v>622.74</v>
      </c>
      <c r="M588" s="302">
        <v>0</v>
      </c>
      <c r="N588" s="302">
        <v>0</v>
      </c>
      <c r="O588" s="302">
        <v>622.74</v>
      </c>
      <c r="P588" s="302">
        <v>0</v>
      </c>
      <c r="Q588" s="302">
        <v>0</v>
      </c>
      <c r="R588" s="302">
        <v>24377.67</v>
      </c>
      <c r="S588" s="302">
        <v>0</v>
      </c>
      <c r="T588" s="302">
        <v>197.92</v>
      </c>
      <c r="U588" s="302">
        <v>0</v>
      </c>
      <c r="V588" s="302">
        <v>0</v>
      </c>
      <c r="W588" s="302">
        <v>197.92</v>
      </c>
      <c r="X588" s="302">
        <v>0</v>
      </c>
      <c r="Y588" s="302">
        <v>0</v>
      </c>
      <c r="Z588" s="302">
        <v>0</v>
      </c>
      <c r="AA588" s="302">
        <v>58.28</v>
      </c>
      <c r="AB588" s="302">
        <v>0</v>
      </c>
      <c r="AC588" s="302">
        <v>0</v>
      </c>
      <c r="AD588" s="302">
        <v>0</v>
      </c>
      <c r="AE588" s="302">
        <v>0</v>
      </c>
      <c r="AF588" s="302">
        <v>-41.91</v>
      </c>
      <c r="AG588" s="302">
        <v>38.229999999999997</v>
      </c>
      <c r="AH588" s="302">
        <v>108.67</v>
      </c>
      <c r="AI588" s="302">
        <v>0</v>
      </c>
      <c r="AJ588" s="302">
        <v>0</v>
      </c>
      <c r="AK588" s="302">
        <v>0</v>
      </c>
      <c r="AL588" s="302">
        <v>0</v>
      </c>
      <c r="AM588" s="302">
        <v>0</v>
      </c>
      <c r="AN588" s="302">
        <v>0</v>
      </c>
      <c r="AO588" s="302">
        <v>0</v>
      </c>
      <c r="AP588" s="302">
        <v>162.68</v>
      </c>
      <c r="AQ588" s="302">
        <v>0</v>
      </c>
      <c r="AR588" s="302">
        <v>163.34</v>
      </c>
      <c r="AS588" s="302">
        <v>0</v>
      </c>
      <c r="AT588" s="295">
        <f t="shared" si="9"/>
        <v>983.27</v>
      </c>
      <c r="AU588" s="302">
        <v>0</v>
      </c>
      <c r="AV588" s="302">
        <v>0</v>
      </c>
      <c r="AW588" s="303">
        <v>34</v>
      </c>
      <c r="AX588" s="303">
        <v>240</v>
      </c>
      <c r="AY588" s="302">
        <v>359997.78</v>
      </c>
      <c r="AZ588" s="302">
        <v>88041.06</v>
      </c>
      <c r="BA588" s="301">
        <v>90.000551999999999</v>
      </c>
      <c r="BB588" s="301">
        <v>24.9202333147038</v>
      </c>
      <c r="BC588" s="301">
        <v>9.5</v>
      </c>
      <c r="BD588" s="301"/>
      <c r="BE588" s="300" t="s">
        <v>4204</v>
      </c>
      <c r="BF588" s="298"/>
      <c r="BG588" s="300" t="s">
        <v>326</v>
      </c>
      <c r="BH588" s="300" t="s">
        <v>239</v>
      </c>
      <c r="BI588" s="300" t="s">
        <v>383</v>
      </c>
      <c r="BJ588" s="300" t="s">
        <v>103</v>
      </c>
      <c r="BK588" s="299" t="s">
        <v>175</v>
      </c>
      <c r="BL588" s="301">
        <v>190903.87402632</v>
      </c>
      <c r="BM588" s="299" t="s">
        <v>309</v>
      </c>
      <c r="BN588" s="301"/>
      <c r="BO588" s="304">
        <v>38929</v>
      </c>
      <c r="BP588" s="304">
        <v>46234</v>
      </c>
      <c r="BQ588" s="297" t="s">
        <v>4757</v>
      </c>
      <c r="BR588" s="297" t="s">
        <v>4764</v>
      </c>
      <c r="BS588" s="297">
        <v>38929</v>
      </c>
      <c r="BT588" s="297">
        <v>46234</v>
      </c>
      <c r="BU588" s="301">
        <v>0</v>
      </c>
      <c r="BV588" s="301">
        <v>58.28</v>
      </c>
      <c r="BW588" s="301">
        <v>0</v>
      </c>
    </row>
    <row r="589" spans="1:75" s="289" customFormat="1" ht="18.2" customHeight="1" x14ac:dyDescent="0.15">
      <c r="A589" s="291">
        <v>587</v>
      </c>
      <c r="B589" s="292" t="s">
        <v>305</v>
      </c>
      <c r="C589" s="292" t="s">
        <v>306</v>
      </c>
      <c r="D589" s="312">
        <v>45170</v>
      </c>
      <c r="E589" s="293" t="s">
        <v>1686</v>
      </c>
      <c r="F589" s="308">
        <v>143</v>
      </c>
      <c r="G589" s="308">
        <v>142</v>
      </c>
      <c r="H589" s="295">
        <v>55560.93</v>
      </c>
      <c r="I589" s="295">
        <v>33068.199999999997</v>
      </c>
      <c r="J589" s="295">
        <v>0</v>
      </c>
      <c r="K589" s="295">
        <v>88629.13</v>
      </c>
      <c r="L589" s="295">
        <v>388.62</v>
      </c>
      <c r="M589" s="295">
        <v>0</v>
      </c>
      <c r="N589" s="295">
        <v>0</v>
      </c>
      <c r="O589" s="295">
        <v>0</v>
      </c>
      <c r="P589" s="295">
        <v>0</v>
      </c>
      <c r="Q589" s="295">
        <v>0</v>
      </c>
      <c r="R589" s="295">
        <v>88629.13</v>
      </c>
      <c r="S589" s="295">
        <v>84051.41</v>
      </c>
      <c r="T589" s="295">
        <v>439.86</v>
      </c>
      <c r="U589" s="295">
        <v>0</v>
      </c>
      <c r="V589" s="295">
        <v>0</v>
      </c>
      <c r="W589" s="295">
        <v>0</v>
      </c>
      <c r="X589" s="295">
        <v>0</v>
      </c>
      <c r="Y589" s="295">
        <v>0</v>
      </c>
      <c r="Z589" s="295">
        <v>84491.27</v>
      </c>
      <c r="AA589" s="295">
        <v>0</v>
      </c>
      <c r="AB589" s="295">
        <v>0</v>
      </c>
      <c r="AC589" s="295">
        <v>0</v>
      </c>
      <c r="AD589" s="295">
        <v>0</v>
      </c>
      <c r="AE589" s="295">
        <v>0</v>
      </c>
      <c r="AF589" s="295">
        <v>0</v>
      </c>
      <c r="AG589" s="295">
        <v>0</v>
      </c>
      <c r="AH589" s="295">
        <v>0</v>
      </c>
      <c r="AI589" s="295">
        <v>0</v>
      </c>
      <c r="AJ589" s="295">
        <v>0</v>
      </c>
      <c r="AK589" s="295">
        <v>0</v>
      </c>
      <c r="AL589" s="295">
        <v>0</v>
      </c>
      <c r="AM589" s="295">
        <v>0</v>
      </c>
      <c r="AN589" s="295">
        <v>0</v>
      </c>
      <c r="AO589" s="295">
        <v>0</v>
      </c>
      <c r="AP589" s="295">
        <v>0</v>
      </c>
      <c r="AQ589" s="295">
        <v>0</v>
      </c>
      <c r="AR589" s="295">
        <v>0</v>
      </c>
      <c r="AS589" s="295">
        <v>0</v>
      </c>
      <c r="AT589" s="295">
        <f t="shared" si="9"/>
        <v>0</v>
      </c>
      <c r="AU589" s="295">
        <v>33456.82</v>
      </c>
      <c r="AV589" s="295">
        <v>84491.27</v>
      </c>
      <c r="AW589" s="296">
        <v>95</v>
      </c>
      <c r="AX589" s="296">
        <v>300</v>
      </c>
      <c r="AY589" s="295">
        <v>430001.83</v>
      </c>
      <c r="AZ589" s="295">
        <v>94824.44</v>
      </c>
      <c r="BA589" s="294">
        <v>81.176828999999998</v>
      </c>
      <c r="BB589" s="294">
        <v>75.873179218656801</v>
      </c>
      <c r="BC589" s="294">
        <v>9.5</v>
      </c>
      <c r="BD589" s="294"/>
      <c r="BE589" s="293" t="s">
        <v>4204</v>
      </c>
      <c r="BF589" s="291"/>
      <c r="BG589" s="293" t="s">
        <v>315</v>
      </c>
      <c r="BH589" s="293" t="s">
        <v>183</v>
      </c>
      <c r="BI589" s="293" t="s">
        <v>338</v>
      </c>
      <c r="BJ589" s="293" t="s">
        <v>4205</v>
      </c>
      <c r="BK589" s="292" t="s">
        <v>175</v>
      </c>
      <c r="BL589" s="294">
        <v>694063.22542648006</v>
      </c>
      <c r="BM589" s="292" t="s">
        <v>309</v>
      </c>
      <c r="BN589" s="294"/>
      <c r="BO589" s="297">
        <v>38931</v>
      </c>
      <c r="BP589" s="297">
        <v>48062</v>
      </c>
      <c r="BQ589" s="297" t="s">
        <v>1064</v>
      </c>
      <c r="BR589" s="297" t="s">
        <v>4747</v>
      </c>
      <c r="BS589" s="297">
        <v>38931</v>
      </c>
      <c r="BT589" s="297">
        <v>48062</v>
      </c>
      <c r="BU589" s="294">
        <v>32557.41</v>
      </c>
      <c r="BV589" s="294">
        <v>65.84</v>
      </c>
      <c r="BW589" s="294">
        <v>0</v>
      </c>
    </row>
    <row r="590" spans="1:75" s="289" customFormat="1" ht="18.2" customHeight="1" x14ac:dyDescent="0.15">
      <c r="A590" s="298">
        <v>588</v>
      </c>
      <c r="B590" s="299" t="s">
        <v>305</v>
      </c>
      <c r="C590" s="299" t="s">
        <v>306</v>
      </c>
      <c r="D590" s="313">
        <v>45170</v>
      </c>
      <c r="E590" s="300" t="s">
        <v>1687</v>
      </c>
      <c r="F590" s="309">
        <v>111</v>
      </c>
      <c r="G590" s="309">
        <v>110</v>
      </c>
      <c r="H590" s="302">
        <v>105237.71</v>
      </c>
      <c r="I590" s="302">
        <v>56123.22</v>
      </c>
      <c r="J590" s="302">
        <v>0</v>
      </c>
      <c r="K590" s="302">
        <v>161360.93</v>
      </c>
      <c r="L590" s="302">
        <v>763.09</v>
      </c>
      <c r="M590" s="302">
        <v>0</v>
      </c>
      <c r="N590" s="302">
        <v>0</v>
      </c>
      <c r="O590" s="302">
        <v>0</v>
      </c>
      <c r="P590" s="302">
        <v>0</v>
      </c>
      <c r="Q590" s="302">
        <v>0</v>
      </c>
      <c r="R590" s="302">
        <v>161360.93</v>
      </c>
      <c r="S590" s="302">
        <v>118190.44</v>
      </c>
      <c r="T590" s="302">
        <v>824.36</v>
      </c>
      <c r="U590" s="302">
        <v>0</v>
      </c>
      <c r="V590" s="302">
        <v>0</v>
      </c>
      <c r="W590" s="302">
        <v>0</v>
      </c>
      <c r="X590" s="302">
        <v>0</v>
      </c>
      <c r="Y590" s="302">
        <v>0</v>
      </c>
      <c r="Z590" s="302">
        <v>119014.8</v>
      </c>
      <c r="AA590" s="302">
        <v>0</v>
      </c>
      <c r="AB590" s="302">
        <v>0</v>
      </c>
      <c r="AC590" s="302">
        <v>0</v>
      </c>
      <c r="AD590" s="302">
        <v>0</v>
      </c>
      <c r="AE590" s="302">
        <v>0</v>
      </c>
      <c r="AF590" s="302">
        <v>0</v>
      </c>
      <c r="AG590" s="302">
        <v>0</v>
      </c>
      <c r="AH590" s="302">
        <v>0</v>
      </c>
      <c r="AI590" s="302">
        <v>0</v>
      </c>
      <c r="AJ590" s="302">
        <v>0</v>
      </c>
      <c r="AK590" s="302">
        <v>0</v>
      </c>
      <c r="AL590" s="302">
        <v>0</v>
      </c>
      <c r="AM590" s="302">
        <v>0</v>
      </c>
      <c r="AN590" s="302">
        <v>0</v>
      </c>
      <c r="AO590" s="302">
        <v>0</v>
      </c>
      <c r="AP590" s="302">
        <v>0</v>
      </c>
      <c r="AQ590" s="302">
        <v>0</v>
      </c>
      <c r="AR590" s="302">
        <v>0</v>
      </c>
      <c r="AS590" s="302">
        <v>0</v>
      </c>
      <c r="AT590" s="295">
        <f t="shared" si="9"/>
        <v>0</v>
      </c>
      <c r="AU590" s="302">
        <v>56886.31</v>
      </c>
      <c r="AV590" s="302">
        <v>119014.8</v>
      </c>
      <c r="AW590" s="303">
        <v>95</v>
      </c>
      <c r="AX590" s="303">
        <v>300</v>
      </c>
      <c r="AY590" s="302">
        <v>823998.79</v>
      </c>
      <c r="AZ590" s="302">
        <v>183148.77</v>
      </c>
      <c r="BA590" s="301">
        <v>81.831524000000002</v>
      </c>
      <c r="BB590" s="301">
        <v>72.096639338376804</v>
      </c>
      <c r="BC590" s="301">
        <v>9.4</v>
      </c>
      <c r="BD590" s="301"/>
      <c r="BE590" s="300" t="s">
        <v>4204</v>
      </c>
      <c r="BF590" s="298"/>
      <c r="BG590" s="300" t="s">
        <v>315</v>
      </c>
      <c r="BH590" s="300" t="s">
        <v>179</v>
      </c>
      <c r="BI590" s="300" t="s">
        <v>329</v>
      </c>
      <c r="BJ590" s="300" t="s">
        <v>4205</v>
      </c>
      <c r="BK590" s="299" t="s">
        <v>175</v>
      </c>
      <c r="BL590" s="301">
        <v>1263632.93347928</v>
      </c>
      <c r="BM590" s="299" t="s">
        <v>309</v>
      </c>
      <c r="BN590" s="301"/>
      <c r="BO590" s="304">
        <v>38932</v>
      </c>
      <c r="BP590" s="304">
        <v>48063</v>
      </c>
      <c r="BQ590" s="297" t="s">
        <v>961</v>
      </c>
      <c r="BR590" s="297" t="s">
        <v>4773</v>
      </c>
      <c r="BS590" s="297">
        <v>38932</v>
      </c>
      <c r="BT590" s="297">
        <v>48063</v>
      </c>
      <c r="BU590" s="301">
        <v>42028.800000000003</v>
      </c>
      <c r="BV590" s="301">
        <v>70.13</v>
      </c>
      <c r="BW590" s="301">
        <v>0</v>
      </c>
    </row>
    <row r="591" spans="1:75" s="289" customFormat="1" ht="18.2" customHeight="1" x14ac:dyDescent="0.15">
      <c r="A591" s="291">
        <v>589</v>
      </c>
      <c r="B591" s="292" t="s">
        <v>305</v>
      </c>
      <c r="C591" s="292" t="s">
        <v>306</v>
      </c>
      <c r="D591" s="312">
        <v>45170</v>
      </c>
      <c r="E591" s="293" t="s">
        <v>1688</v>
      </c>
      <c r="F591" s="308">
        <v>167</v>
      </c>
      <c r="G591" s="308">
        <v>166</v>
      </c>
      <c r="H591" s="295">
        <v>59570.67</v>
      </c>
      <c r="I591" s="295">
        <v>38413.629999999997</v>
      </c>
      <c r="J591" s="295">
        <v>0</v>
      </c>
      <c r="K591" s="295">
        <v>97984.3</v>
      </c>
      <c r="L591" s="295">
        <v>416.64</v>
      </c>
      <c r="M591" s="295">
        <v>0</v>
      </c>
      <c r="N591" s="295">
        <v>0</v>
      </c>
      <c r="O591" s="295">
        <v>0</v>
      </c>
      <c r="P591" s="295">
        <v>0</v>
      </c>
      <c r="Q591" s="295">
        <v>0</v>
      </c>
      <c r="R591" s="295">
        <v>97984.3</v>
      </c>
      <c r="S591" s="295">
        <v>109034.21</v>
      </c>
      <c r="T591" s="295">
        <v>471.6</v>
      </c>
      <c r="U591" s="295">
        <v>0</v>
      </c>
      <c r="V591" s="295">
        <v>0</v>
      </c>
      <c r="W591" s="295">
        <v>0</v>
      </c>
      <c r="X591" s="295">
        <v>0</v>
      </c>
      <c r="Y591" s="295">
        <v>0</v>
      </c>
      <c r="Z591" s="295">
        <v>109505.81</v>
      </c>
      <c r="AA591" s="295">
        <v>0</v>
      </c>
      <c r="AB591" s="295">
        <v>0</v>
      </c>
      <c r="AC591" s="295">
        <v>0</v>
      </c>
      <c r="AD591" s="295">
        <v>0</v>
      </c>
      <c r="AE591" s="295">
        <v>0</v>
      </c>
      <c r="AF591" s="295">
        <v>0</v>
      </c>
      <c r="AG591" s="295">
        <v>0</v>
      </c>
      <c r="AH591" s="295">
        <v>0</v>
      </c>
      <c r="AI591" s="295">
        <v>0</v>
      </c>
      <c r="AJ591" s="295">
        <v>0</v>
      </c>
      <c r="AK591" s="295">
        <v>0</v>
      </c>
      <c r="AL591" s="295">
        <v>0</v>
      </c>
      <c r="AM591" s="295">
        <v>0</v>
      </c>
      <c r="AN591" s="295">
        <v>0</v>
      </c>
      <c r="AO591" s="295">
        <v>0</v>
      </c>
      <c r="AP591" s="295">
        <v>0</v>
      </c>
      <c r="AQ591" s="295">
        <v>0</v>
      </c>
      <c r="AR591" s="295">
        <v>0</v>
      </c>
      <c r="AS591" s="295">
        <v>0</v>
      </c>
      <c r="AT591" s="295">
        <f t="shared" si="9"/>
        <v>0</v>
      </c>
      <c r="AU591" s="295">
        <v>38830.269999999997</v>
      </c>
      <c r="AV591" s="295">
        <v>109505.81</v>
      </c>
      <c r="AW591" s="296">
        <v>95</v>
      </c>
      <c r="AX591" s="296">
        <v>300</v>
      </c>
      <c r="AY591" s="295">
        <v>416002.16</v>
      </c>
      <c r="AZ591" s="295">
        <v>101664.73</v>
      </c>
      <c r="BA591" s="294">
        <v>89.999531000000005</v>
      </c>
      <c r="BB591" s="294">
        <v>86.741400339757007</v>
      </c>
      <c r="BC591" s="294">
        <v>9.5</v>
      </c>
      <c r="BD591" s="294"/>
      <c r="BE591" s="293" t="s">
        <v>4204</v>
      </c>
      <c r="BF591" s="291"/>
      <c r="BG591" s="293" t="s">
        <v>397</v>
      </c>
      <c r="BH591" s="293" t="s">
        <v>215</v>
      </c>
      <c r="BI591" s="293" t="s">
        <v>398</v>
      </c>
      <c r="BJ591" s="293" t="s">
        <v>4205</v>
      </c>
      <c r="BK591" s="292" t="s">
        <v>175</v>
      </c>
      <c r="BL591" s="294">
        <v>767324.45979280001</v>
      </c>
      <c r="BM591" s="292" t="s">
        <v>309</v>
      </c>
      <c r="BN591" s="294"/>
      <c r="BO591" s="297">
        <v>38934</v>
      </c>
      <c r="BP591" s="297">
        <v>48065</v>
      </c>
      <c r="BQ591" s="297" t="s">
        <v>4123</v>
      </c>
      <c r="BR591" s="297" t="s">
        <v>4760</v>
      </c>
      <c r="BS591" s="297">
        <v>38934</v>
      </c>
      <c r="BT591" s="297">
        <v>48065</v>
      </c>
      <c r="BU591" s="294">
        <v>40653.08</v>
      </c>
      <c r="BV591" s="294">
        <v>70.59</v>
      </c>
      <c r="BW591" s="294">
        <v>0</v>
      </c>
    </row>
    <row r="592" spans="1:75" s="289" customFormat="1" ht="18.2" customHeight="1" x14ac:dyDescent="0.15">
      <c r="A592" s="298">
        <v>590</v>
      </c>
      <c r="B592" s="299" t="s">
        <v>305</v>
      </c>
      <c r="C592" s="299" t="s">
        <v>306</v>
      </c>
      <c r="D592" s="313">
        <v>45170</v>
      </c>
      <c r="E592" s="300" t="s">
        <v>1689</v>
      </c>
      <c r="F592" s="309">
        <v>0</v>
      </c>
      <c r="G592" s="309">
        <v>0</v>
      </c>
      <c r="H592" s="302">
        <v>59150</v>
      </c>
      <c r="I592" s="302">
        <v>0</v>
      </c>
      <c r="J592" s="302">
        <v>0</v>
      </c>
      <c r="K592" s="302">
        <v>59150</v>
      </c>
      <c r="L592" s="302">
        <v>413.7</v>
      </c>
      <c r="M592" s="302">
        <v>0</v>
      </c>
      <c r="N592" s="302">
        <v>0</v>
      </c>
      <c r="O592" s="302">
        <v>413.7</v>
      </c>
      <c r="P592" s="302">
        <v>0</v>
      </c>
      <c r="Q592" s="302">
        <v>0</v>
      </c>
      <c r="R592" s="302">
        <v>58736.3</v>
      </c>
      <c r="S592" s="302">
        <v>0</v>
      </c>
      <c r="T592" s="302">
        <v>468.27</v>
      </c>
      <c r="U592" s="302">
        <v>0</v>
      </c>
      <c r="V592" s="302">
        <v>0</v>
      </c>
      <c r="W592" s="302">
        <v>468.27</v>
      </c>
      <c r="X592" s="302">
        <v>0</v>
      </c>
      <c r="Y592" s="302">
        <v>0</v>
      </c>
      <c r="Z592" s="302">
        <v>0</v>
      </c>
      <c r="AA592" s="302">
        <v>70.09</v>
      </c>
      <c r="AB592" s="302">
        <v>0</v>
      </c>
      <c r="AC592" s="302">
        <v>0</v>
      </c>
      <c r="AD592" s="302">
        <v>0</v>
      </c>
      <c r="AE592" s="302">
        <v>0</v>
      </c>
      <c r="AF592" s="302">
        <v>-46.8</v>
      </c>
      <c r="AG592" s="302">
        <v>47.6</v>
      </c>
      <c r="AH592" s="302">
        <v>125.2</v>
      </c>
      <c r="AI592" s="302">
        <v>0</v>
      </c>
      <c r="AJ592" s="302">
        <v>0</v>
      </c>
      <c r="AK592" s="302">
        <v>0</v>
      </c>
      <c r="AL592" s="302">
        <v>0</v>
      </c>
      <c r="AM592" s="302">
        <v>0</v>
      </c>
      <c r="AN592" s="302">
        <v>0</v>
      </c>
      <c r="AO592" s="302">
        <v>0</v>
      </c>
      <c r="AP592" s="302">
        <v>0</v>
      </c>
      <c r="AQ592" s="302">
        <v>0</v>
      </c>
      <c r="AR592" s="302">
        <v>0</v>
      </c>
      <c r="AS592" s="302">
        <v>8.9390000000000008E-3</v>
      </c>
      <c r="AT592" s="295">
        <f t="shared" si="9"/>
        <v>1078.0510610000001</v>
      </c>
      <c r="AU592" s="302">
        <v>0</v>
      </c>
      <c r="AV592" s="302">
        <v>0</v>
      </c>
      <c r="AW592" s="303">
        <v>95</v>
      </c>
      <c r="AX592" s="303">
        <v>300</v>
      </c>
      <c r="AY592" s="302">
        <v>428697.12</v>
      </c>
      <c r="AZ592" s="302">
        <v>100947.08</v>
      </c>
      <c r="BA592" s="301">
        <v>86.809539000000001</v>
      </c>
      <c r="BB592" s="301">
        <v>50.510337947028297</v>
      </c>
      <c r="BC592" s="301">
        <v>9.5</v>
      </c>
      <c r="BD592" s="301"/>
      <c r="BE592" s="300" t="s">
        <v>4204</v>
      </c>
      <c r="BF592" s="298"/>
      <c r="BG592" s="300" t="s">
        <v>315</v>
      </c>
      <c r="BH592" s="300" t="s">
        <v>183</v>
      </c>
      <c r="BI592" s="300" t="s">
        <v>378</v>
      </c>
      <c r="BJ592" s="300" t="s">
        <v>103</v>
      </c>
      <c r="BK592" s="299" t="s">
        <v>175</v>
      </c>
      <c r="BL592" s="301">
        <v>459969.60398479999</v>
      </c>
      <c r="BM592" s="299" t="s">
        <v>309</v>
      </c>
      <c r="BN592" s="301"/>
      <c r="BO592" s="304">
        <v>38944</v>
      </c>
      <c r="BP592" s="304">
        <v>48075</v>
      </c>
      <c r="BQ592" s="297" t="s">
        <v>4757</v>
      </c>
      <c r="BR592" s="297" t="s">
        <v>4764</v>
      </c>
      <c r="BS592" s="297">
        <v>38944</v>
      </c>
      <c r="BT592" s="297">
        <v>48075</v>
      </c>
      <c r="BU592" s="301">
        <v>0</v>
      </c>
      <c r="BV592" s="301">
        <v>70.09</v>
      </c>
      <c r="BW592" s="301">
        <v>0</v>
      </c>
    </row>
    <row r="593" spans="1:75" s="289" customFormat="1" ht="18.2" customHeight="1" x14ac:dyDescent="0.15">
      <c r="A593" s="291">
        <v>591</v>
      </c>
      <c r="B593" s="292" t="s">
        <v>305</v>
      </c>
      <c r="C593" s="292" t="s">
        <v>306</v>
      </c>
      <c r="D593" s="312">
        <v>45170</v>
      </c>
      <c r="E593" s="293" t="s">
        <v>1690</v>
      </c>
      <c r="F593" s="308">
        <v>136</v>
      </c>
      <c r="G593" s="308">
        <v>135</v>
      </c>
      <c r="H593" s="295">
        <v>74726.570000000007</v>
      </c>
      <c r="I593" s="295">
        <v>43247.02</v>
      </c>
      <c r="J593" s="295">
        <v>0</v>
      </c>
      <c r="K593" s="295">
        <v>117973.59</v>
      </c>
      <c r="L593" s="295">
        <v>522.61</v>
      </c>
      <c r="M593" s="295">
        <v>0</v>
      </c>
      <c r="N593" s="295">
        <v>0</v>
      </c>
      <c r="O593" s="295">
        <v>0</v>
      </c>
      <c r="P593" s="295">
        <v>0</v>
      </c>
      <c r="Q593" s="295">
        <v>0</v>
      </c>
      <c r="R593" s="295">
        <v>117973.59</v>
      </c>
      <c r="S593" s="295">
        <v>107169.98</v>
      </c>
      <c r="T593" s="295">
        <v>591.59</v>
      </c>
      <c r="U593" s="295">
        <v>0</v>
      </c>
      <c r="V593" s="295">
        <v>0</v>
      </c>
      <c r="W593" s="295">
        <v>0</v>
      </c>
      <c r="X593" s="295">
        <v>0</v>
      </c>
      <c r="Y593" s="295">
        <v>0</v>
      </c>
      <c r="Z593" s="295">
        <v>107761.57</v>
      </c>
      <c r="AA593" s="295">
        <v>0</v>
      </c>
      <c r="AB593" s="295">
        <v>0</v>
      </c>
      <c r="AC593" s="295">
        <v>0</v>
      </c>
      <c r="AD593" s="295">
        <v>0</v>
      </c>
      <c r="AE593" s="295">
        <v>0</v>
      </c>
      <c r="AF593" s="295">
        <v>0</v>
      </c>
      <c r="AG593" s="295">
        <v>0</v>
      </c>
      <c r="AH593" s="295">
        <v>0</v>
      </c>
      <c r="AI593" s="295">
        <v>0</v>
      </c>
      <c r="AJ593" s="295">
        <v>0</v>
      </c>
      <c r="AK593" s="295">
        <v>0</v>
      </c>
      <c r="AL593" s="295">
        <v>0</v>
      </c>
      <c r="AM593" s="295">
        <v>0</v>
      </c>
      <c r="AN593" s="295">
        <v>0</v>
      </c>
      <c r="AO593" s="295">
        <v>0</v>
      </c>
      <c r="AP593" s="295">
        <v>0</v>
      </c>
      <c r="AQ593" s="295">
        <v>0</v>
      </c>
      <c r="AR593" s="295">
        <v>0</v>
      </c>
      <c r="AS593" s="295">
        <v>0</v>
      </c>
      <c r="AT593" s="295">
        <f t="shared" si="9"/>
        <v>0</v>
      </c>
      <c r="AU593" s="295">
        <v>43769.63</v>
      </c>
      <c r="AV593" s="295">
        <v>107761.57</v>
      </c>
      <c r="AW593" s="296">
        <v>95</v>
      </c>
      <c r="AX593" s="296">
        <v>300</v>
      </c>
      <c r="AY593" s="295">
        <v>689002.69</v>
      </c>
      <c r="AZ593" s="295">
        <v>127527.62</v>
      </c>
      <c r="BA593" s="294">
        <v>68.153436999999997</v>
      </c>
      <c r="BB593" s="294">
        <v>63.047562823871601</v>
      </c>
      <c r="BC593" s="294">
        <v>9.5</v>
      </c>
      <c r="BD593" s="294"/>
      <c r="BE593" s="293" t="s">
        <v>4204</v>
      </c>
      <c r="BF593" s="291"/>
      <c r="BG593" s="293" t="s">
        <v>540</v>
      </c>
      <c r="BH593" s="293" t="s">
        <v>205</v>
      </c>
      <c r="BI593" s="293" t="s">
        <v>547</v>
      </c>
      <c r="BJ593" s="293" t="s">
        <v>4205</v>
      </c>
      <c r="BK593" s="292" t="s">
        <v>175</v>
      </c>
      <c r="BL593" s="294">
        <v>923862.50875464</v>
      </c>
      <c r="BM593" s="292" t="s">
        <v>309</v>
      </c>
      <c r="BN593" s="294"/>
      <c r="BO593" s="297">
        <v>38933</v>
      </c>
      <c r="BP593" s="297">
        <v>48064</v>
      </c>
      <c r="BQ593" s="297" t="s">
        <v>929</v>
      </c>
      <c r="BR593" s="297" t="s">
        <v>4777</v>
      </c>
      <c r="BS593" s="297">
        <v>38933</v>
      </c>
      <c r="BT593" s="297">
        <v>48064</v>
      </c>
      <c r="BU593" s="294">
        <v>42342.239999999998</v>
      </c>
      <c r="BV593" s="294">
        <v>88.56</v>
      </c>
      <c r="BW593" s="294">
        <v>0</v>
      </c>
    </row>
    <row r="594" spans="1:75" s="289" customFormat="1" ht="18.2" customHeight="1" x14ac:dyDescent="0.15">
      <c r="A594" s="298">
        <v>592</v>
      </c>
      <c r="B594" s="299" t="s">
        <v>305</v>
      </c>
      <c r="C594" s="299" t="s">
        <v>306</v>
      </c>
      <c r="D594" s="313">
        <v>45170</v>
      </c>
      <c r="E594" s="300" t="s">
        <v>1691</v>
      </c>
      <c r="F594" s="309">
        <v>180</v>
      </c>
      <c r="G594" s="309">
        <v>179</v>
      </c>
      <c r="H594" s="302">
        <v>93271.46</v>
      </c>
      <c r="I594" s="302">
        <v>62953.61</v>
      </c>
      <c r="J594" s="302">
        <v>0</v>
      </c>
      <c r="K594" s="302">
        <v>156225.07</v>
      </c>
      <c r="L594" s="302">
        <v>655.25</v>
      </c>
      <c r="M594" s="302">
        <v>0</v>
      </c>
      <c r="N594" s="302">
        <v>0</v>
      </c>
      <c r="O594" s="302">
        <v>0</v>
      </c>
      <c r="P594" s="302">
        <v>0</v>
      </c>
      <c r="Q594" s="302">
        <v>0</v>
      </c>
      <c r="R594" s="302">
        <v>156225.07</v>
      </c>
      <c r="S594" s="302">
        <v>185118.88</v>
      </c>
      <c r="T594" s="302">
        <v>730.63</v>
      </c>
      <c r="U594" s="302">
        <v>0</v>
      </c>
      <c r="V594" s="302">
        <v>0</v>
      </c>
      <c r="W594" s="302">
        <v>0</v>
      </c>
      <c r="X594" s="302">
        <v>0</v>
      </c>
      <c r="Y594" s="302">
        <v>0</v>
      </c>
      <c r="Z594" s="302">
        <v>185849.51</v>
      </c>
      <c r="AA594" s="302">
        <v>0</v>
      </c>
      <c r="AB594" s="302">
        <v>0</v>
      </c>
      <c r="AC594" s="302">
        <v>0</v>
      </c>
      <c r="AD594" s="302">
        <v>0</v>
      </c>
      <c r="AE594" s="302">
        <v>0</v>
      </c>
      <c r="AF594" s="302">
        <v>0</v>
      </c>
      <c r="AG594" s="302">
        <v>0</v>
      </c>
      <c r="AH594" s="302">
        <v>0</v>
      </c>
      <c r="AI594" s="302">
        <v>0</v>
      </c>
      <c r="AJ594" s="302">
        <v>0</v>
      </c>
      <c r="AK594" s="302">
        <v>0</v>
      </c>
      <c r="AL594" s="302">
        <v>0</v>
      </c>
      <c r="AM594" s="302">
        <v>0</v>
      </c>
      <c r="AN594" s="302">
        <v>0</v>
      </c>
      <c r="AO594" s="302">
        <v>0</v>
      </c>
      <c r="AP594" s="302">
        <v>0</v>
      </c>
      <c r="AQ594" s="302">
        <v>0</v>
      </c>
      <c r="AR594" s="302">
        <v>0</v>
      </c>
      <c r="AS594" s="302">
        <v>0</v>
      </c>
      <c r="AT594" s="295">
        <f t="shared" si="9"/>
        <v>0</v>
      </c>
      <c r="AU594" s="302">
        <v>63608.86</v>
      </c>
      <c r="AV594" s="302">
        <v>185849.51</v>
      </c>
      <c r="AW594" s="303">
        <v>95</v>
      </c>
      <c r="AX594" s="303">
        <v>300</v>
      </c>
      <c r="AY594" s="302">
        <v>655000.28</v>
      </c>
      <c r="AZ594" s="302">
        <v>159892.85</v>
      </c>
      <c r="BA594" s="301">
        <v>89.999960999999999</v>
      </c>
      <c r="BB594" s="301">
        <v>87.935453068866195</v>
      </c>
      <c r="BC594" s="301">
        <v>9.4</v>
      </c>
      <c r="BD594" s="301"/>
      <c r="BE594" s="300" t="s">
        <v>4204</v>
      </c>
      <c r="BF594" s="298"/>
      <c r="BG594" s="300" t="s">
        <v>326</v>
      </c>
      <c r="BH594" s="300" t="s">
        <v>223</v>
      </c>
      <c r="BI594" s="300" t="s">
        <v>327</v>
      </c>
      <c r="BJ594" s="300" t="s">
        <v>4205</v>
      </c>
      <c r="BK594" s="299" t="s">
        <v>175</v>
      </c>
      <c r="BL594" s="301">
        <v>1223413.52077672</v>
      </c>
      <c r="BM594" s="299" t="s">
        <v>309</v>
      </c>
      <c r="BN594" s="301"/>
      <c r="BO594" s="304">
        <v>38945</v>
      </c>
      <c r="BP594" s="304">
        <v>48076</v>
      </c>
      <c r="BQ594" s="297" t="s">
        <v>936</v>
      </c>
      <c r="BR594" s="297" t="s">
        <v>4769</v>
      </c>
      <c r="BS594" s="297">
        <v>38945</v>
      </c>
      <c r="BT594" s="297">
        <v>48076</v>
      </c>
      <c r="BU594" s="301">
        <v>58810</v>
      </c>
      <c r="BV594" s="301">
        <v>61.23</v>
      </c>
      <c r="BW594" s="301">
        <v>0</v>
      </c>
    </row>
    <row r="595" spans="1:75" s="289" customFormat="1" ht="18.2" customHeight="1" x14ac:dyDescent="0.15">
      <c r="A595" s="291">
        <v>593</v>
      </c>
      <c r="B595" s="292" t="s">
        <v>305</v>
      </c>
      <c r="C595" s="292" t="s">
        <v>306</v>
      </c>
      <c r="D595" s="312">
        <v>45170</v>
      </c>
      <c r="E595" s="293" t="s">
        <v>1692</v>
      </c>
      <c r="F595" s="308">
        <v>140</v>
      </c>
      <c r="G595" s="308">
        <v>139</v>
      </c>
      <c r="H595" s="295">
        <v>33746.26</v>
      </c>
      <c r="I595" s="295">
        <v>25571.05</v>
      </c>
      <c r="J595" s="295">
        <v>0</v>
      </c>
      <c r="K595" s="295">
        <v>59317.31</v>
      </c>
      <c r="L595" s="295">
        <v>305.49</v>
      </c>
      <c r="M595" s="295">
        <v>0</v>
      </c>
      <c r="N595" s="295">
        <v>0</v>
      </c>
      <c r="O595" s="295">
        <v>0</v>
      </c>
      <c r="P595" s="295">
        <v>0</v>
      </c>
      <c r="Q595" s="295">
        <v>0</v>
      </c>
      <c r="R595" s="295">
        <v>59317.31</v>
      </c>
      <c r="S595" s="295">
        <v>54417.89</v>
      </c>
      <c r="T595" s="295">
        <v>269.97000000000003</v>
      </c>
      <c r="U595" s="295">
        <v>0</v>
      </c>
      <c r="V595" s="295">
        <v>0</v>
      </c>
      <c r="W595" s="295">
        <v>0</v>
      </c>
      <c r="X595" s="295">
        <v>0</v>
      </c>
      <c r="Y595" s="295">
        <v>0</v>
      </c>
      <c r="Z595" s="295">
        <v>54687.86</v>
      </c>
      <c r="AA595" s="295">
        <v>0</v>
      </c>
      <c r="AB595" s="295">
        <v>0</v>
      </c>
      <c r="AC595" s="295">
        <v>0</v>
      </c>
      <c r="AD595" s="295">
        <v>0</v>
      </c>
      <c r="AE595" s="295">
        <v>0</v>
      </c>
      <c r="AF595" s="295">
        <v>0</v>
      </c>
      <c r="AG595" s="295">
        <v>0</v>
      </c>
      <c r="AH595" s="295">
        <v>0</v>
      </c>
      <c r="AI595" s="295">
        <v>0</v>
      </c>
      <c r="AJ595" s="295">
        <v>0</v>
      </c>
      <c r="AK595" s="295">
        <v>0</v>
      </c>
      <c r="AL595" s="295">
        <v>0</v>
      </c>
      <c r="AM595" s="295">
        <v>0</v>
      </c>
      <c r="AN595" s="295">
        <v>0</v>
      </c>
      <c r="AO595" s="295">
        <v>0</v>
      </c>
      <c r="AP595" s="295">
        <v>0</v>
      </c>
      <c r="AQ595" s="295">
        <v>0</v>
      </c>
      <c r="AR595" s="295">
        <v>0</v>
      </c>
      <c r="AS595" s="295">
        <v>0</v>
      </c>
      <c r="AT595" s="295">
        <f t="shared" si="9"/>
        <v>0</v>
      </c>
      <c r="AU595" s="295">
        <v>25876.54</v>
      </c>
      <c r="AV595" s="295">
        <v>54687.86</v>
      </c>
      <c r="AW595" s="296">
        <v>95</v>
      </c>
      <c r="AX595" s="296">
        <v>300</v>
      </c>
      <c r="AY595" s="295">
        <v>267699.24</v>
      </c>
      <c r="AZ595" s="295">
        <v>65343.97</v>
      </c>
      <c r="BA595" s="294">
        <v>90.000262000000006</v>
      </c>
      <c r="BB595" s="294">
        <v>81.699557604706598</v>
      </c>
      <c r="BC595" s="294">
        <v>9.6</v>
      </c>
      <c r="BD595" s="294"/>
      <c r="BE595" s="293" t="s">
        <v>4204</v>
      </c>
      <c r="BF595" s="291"/>
      <c r="BG595" s="293" t="s">
        <v>358</v>
      </c>
      <c r="BH595" s="293" t="s">
        <v>182</v>
      </c>
      <c r="BI595" s="293" t="s">
        <v>548</v>
      </c>
      <c r="BJ595" s="293" t="s">
        <v>4205</v>
      </c>
      <c r="BK595" s="292" t="s">
        <v>175</v>
      </c>
      <c r="BL595" s="294">
        <v>464519.54907175998</v>
      </c>
      <c r="BM595" s="292" t="s">
        <v>309</v>
      </c>
      <c r="BN595" s="294"/>
      <c r="BO595" s="297">
        <v>38946</v>
      </c>
      <c r="BP595" s="297">
        <v>48077</v>
      </c>
      <c r="BQ595" s="297" t="s">
        <v>956</v>
      </c>
      <c r="BR595" s="297" t="s">
        <v>4794</v>
      </c>
      <c r="BS595" s="297">
        <v>38946</v>
      </c>
      <c r="BT595" s="297">
        <v>48077</v>
      </c>
      <c r="BU595" s="294">
        <v>24024.080000000002</v>
      </c>
      <c r="BV595" s="294">
        <v>59.24</v>
      </c>
      <c r="BW595" s="294">
        <v>0</v>
      </c>
    </row>
    <row r="596" spans="1:75" s="289" customFormat="1" ht="18.2" customHeight="1" x14ac:dyDescent="0.15">
      <c r="A596" s="298">
        <v>594</v>
      </c>
      <c r="B596" s="299" t="s">
        <v>305</v>
      </c>
      <c r="C596" s="299" t="s">
        <v>306</v>
      </c>
      <c r="D596" s="313">
        <v>45170</v>
      </c>
      <c r="E596" s="300" t="s">
        <v>1693</v>
      </c>
      <c r="F596" s="309">
        <v>117</v>
      </c>
      <c r="G596" s="309">
        <v>116</v>
      </c>
      <c r="H596" s="302">
        <v>37136.43</v>
      </c>
      <c r="I596" s="302">
        <v>19497.39</v>
      </c>
      <c r="J596" s="302">
        <v>0</v>
      </c>
      <c r="K596" s="302">
        <v>56633.82</v>
      </c>
      <c r="L596" s="302">
        <v>258.58999999999997</v>
      </c>
      <c r="M596" s="302">
        <v>0</v>
      </c>
      <c r="N596" s="302">
        <v>0</v>
      </c>
      <c r="O596" s="302">
        <v>0</v>
      </c>
      <c r="P596" s="302">
        <v>0</v>
      </c>
      <c r="Q596" s="302">
        <v>0</v>
      </c>
      <c r="R596" s="302">
        <v>56633.82</v>
      </c>
      <c r="S596" s="302">
        <v>44721.36</v>
      </c>
      <c r="T596" s="302">
        <v>297.08999999999997</v>
      </c>
      <c r="U596" s="302">
        <v>0</v>
      </c>
      <c r="V596" s="302">
        <v>0</v>
      </c>
      <c r="W596" s="302">
        <v>0</v>
      </c>
      <c r="X596" s="302">
        <v>0</v>
      </c>
      <c r="Y596" s="302">
        <v>0</v>
      </c>
      <c r="Z596" s="302">
        <v>45018.45</v>
      </c>
      <c r="AA596" s="302">
        <v>0</v>
      </c>
      <c r="AB596" s="302">
        <v>0</v>
      </c>
      <c r="AC596" s="302">
        <v>0</v>
      </c>
      <c r="AD596" s="302">
        <v>0</v>
      </c>
      <c r="AE596" s="302">
        <v>0</v>
      </c>
      <c r="AF596" s="302">
        <v>0</v>
      </c>
      <c r="AG596" s="302">
        <v>0</v>
      </c>
      <c r="AH596" s="302">
        <v>0</v>
      </c>
      <c r="AI596" s="302">
        <v>0</v>
      </c>
      <c r="AJ596" s="302">
        <v>0</v>
      </c>
      <c r="AK596" s="302">
        <v>0</v>
      </c>
      <c r="AL596" s="302">
        <v>0</v>
      </c>
      <c r="AM596" s="302">
        <v>0</v>
      </c>
      <c r="AN596" s="302">
        <v>0</v>
      </c>
      <c r="AO596" s="302">
        <v>0</v>
      </c>
      <c r="AP596" s="302">
        <v>0</v>
      </c>
      <c r="AQ596" s="302">
        <v>0</v>
      </c>
      <c r="AR596" s="302">
        <v>0</v>
      </c>
      <c r="AS596" s="302">
        <v>0</v>
      </c>
      <c r="AT596" s="295">
        <f t="shared" si="9"/>
        <v>0</v>
      </c>
      <c r="AU596" s="302">
        <v>19755.98</v>
      </c>
      <c r="AV596" s="302">
        <v>45018.45</v>
      </c>
      <c r="AW596" s="303">
        <v>95</v>
      </c>
      <c r="AX596" s="303">
        <v>300</v>
      </c>
      <c r="AY596" s="302">
        <v>258498.44</v>
      </c>
      <c r="AZ596" s="302">
        <v>63098.3</v>
      </c>
      <c r="BA596" s="301">
        <v>90.000541999999996</v>
      </c>
      <c r="BB596" s="301">
        <v>80.779902081838003</v>
      </c>
      <c r="BC596" s="301">
        <v>9.6</v>
      </c>
      <c r="BD596" s="301"/>
      <c r="BE596" s="300" t="s">
        <v>4204</v>
      </c>
      <c r="BF596" s="298"/>
      <c r="BG596" s="300" t="s">
        <v>358</v>
      </c>
      <c r="BH596" s="300" t="s">
        <v>182</v>
      </c>
      <c r="BI596" s="300" t="s">
        <v>548</v>
      </c>
      <c r="BJ596" s="300" t="s">
        <v>4205</v>
      </c>
      <c r="BK596" s="299" t="s">
        <v>175</v>
      </c>
      <c r="BL596" s="301">
        <v>443504.88126672001</v>
      </c>
      <c r="BM596" s="299" t="s">
        <v>309</v>
      </c>
      <c r="BN596" s="301"/>
      <c r="BO596" s="304">
        <v>38946</v>
      </c>
      <c r="BP596" s="304">
        <v>48077</v>
      </c>
      <c r="BQ596" s="297" t="s">
        <v>946</v>
      </c>
      <c r="BR596" s="297" t="s">
        <v>4775</v>
      </c>
      <c r="BS596" s="297">
        <v>38946</v>
      </c>
      <c r="BT596" s="297">
        <v>48077</v>
      </c>
      <c r="BU596" s="301">
        <v>19224.68</v>
      </c>
      <c r="BV596" s="301">
        <v>57.2</v>
      </c>
      <c r="BW596" s="301">
        <v>0</v>
      </c>
    </row>
    <row r="597" spans="1:75" s="289" customFormat="1" ht="18.2" customHeight="1" x14ac:dyDescent="0.15">
      <c r="A597" s="291">
        <v>595</v>
      </c>
      <c r="B597" s="292" t="s">
        <v>305</v>
      </c>
      <c r="C597" s="292" t="s">
        <v>306</v>
      </c>
      <c r="D597" s="312">
        <v>45170</v>
      </c>
      <c r="E597" s="293" t="s">
        <v>1694</v>
      </c>
      <c r="F597" s="308">
        <v>47</v>
      </c>
      <c r="G597" s="308">
        <v>46</v>
      </c>
      <c r="H597" s="295">
        <v>49218.49</v>
      </c>
      <c r="I597" s="295">
        <v>13228.46</v>
      </c>
      <c r="J597" s="295">
        <v>0</v>
      </c>
      <c r="K597" s="295">
        <v>62446.95</v>
      </c>
      <c r="L597" s="295">
        <v>344.23</v>
      </c>
      <c r="M597" s="295">
        <v>0</v>
      </c>
      <c r="N597" s="295">
        <v>0</v>
      </c>
      <c r="O597" s="295">
        <v>0</v>
      </c>
      <c r="P597" s="295">
        <v>0</v>
      </c>
      <c r="Q597" s="295">
        <v>0</v>
      </c>
      <c r="R597" s="295">
        <v>62446.95</v>
      </c>
      <c r="S597" s="295">
        <v>20530.02</v>
      </c>
      <c r="T597" s="295">
        <v>389.65</v>
      </c>
      <c r="U597" s="295">
        <v>0</v>
      </c>
      <c r="V597" s="295">
        <v>0</v>
      </c>
      <c r="W597" s="295">
        <v>0</v>
      </c>
      <c r="X597" s="295">
        <v>0</v>
      </c>
      <c r="Y597" s="295">
        <v>0</v>
      </c>
      <c r="Z597" s="295">
        <v>20919.669999999998</v>
      </c>
      <c r="AA597" s="295">
        <v>0</v>
      </c>
      <c r="AB597" s="295">
        <v>0</v>
      </c>
      <c r="AC597" s="295">
        <v>0</v>
      </c>
      <c r="AD597" s="295">
        <v>0</v>
      </c>
      <c r="AE597" s="295">
        <v>0</v>
      </c>
      <c r="AF597" s="295">
        <v>0</v>
      </c>
      <c r="AG597" s="295">
        <v>0</v>
      </c>
      <c r="AH597" s="295">
        <v>0</v>
      </c>
      <c r="AI597" s="295">
        <v>0</v>
      </c>
      <c r="AJ597" s="295">
        <v>0</v>
      </c>
      <c r="AK597" s="295">
        <v>0</v>
      </c>
      <c r="AL597" s="295">
        <v>0</v>
      </c>
      <c r="AM597" s="295">
        <v>0</v>
      </c>
      <c r="AN597" s="295">
        <v>0</v>
      </c>
      <c r="AO597" s="295">
        <v>0</v>
      </c>
      <c r="AP597" s="295">
        <v>0</v>
      </c>
      <c r="AQ597" s="295">
        <v>0</v>
      </c>
      <c r="AR597" s="295">
        <v>0</v>
      </c>
      <c r="AS597" s="295">
        <v>0</v>
      </c>
      <c r="AT597" s="295">
        <f t="shared" si="9"/>
        <v>0</v>
      </c>
      <c r="AU597" s="295">
        <v>13572.69</v>
      </c>
      <c r="AV597" s="295">
        <v>20919.669999999998</v>
      </c>
      <c r="AW597" s="296">
        <v>95</v>
      </c>
      <c r="AX597" s="296">
        <v>300</v>
      </c>
      <c r="AY597" s="295">
        <v>371999.35</v>
      </c>
      <c r="AZ597" s="295">
        <v>83997.25</v>
      </c>
      <c r="BA597" s="294">
        <v>83.260478000000006</v>
      </c>
      <c r="BB597" s="294">
        <v>61.899203922058199</v>
      </c>
      <c r="BC597" s="294">
        <v>9.5</v>
      </c>
      <c r="BD597" s="294"/>
      <c r="BE597" s="293" t="s">
        <v>4204</v>
      </c>
      <c r="BF597" s="291"/>
      <c r="BG597" s="293" t="s">
        <v>315</v>
      </c>
      <c r="BH597" s="293" t="s">
        <v>183</v>
      </c>
      <c r="BI597" s="293" t="s">
        <v>338</v>
      </c>
      <c r="BJ597" s="293" t="s">
        <v>4205</v>
      </c>
      <c r="BK597" s="292" t="s">
        <v>175</v>
      </c>
      <c r="BL597" s="294">
        <v>489028.06035719998</v>
      </c>
      <c r="BM597" s="292" t="s">
        <v>309</v>
      </c>
      <c r="BN597" s="294"/>
      <c r="BO597" s="297">
        <v>38947</v>
      </c>
      <c r="BP597" s="297">
        <v>48078</v>
      </c>
      <c r="BQ597" s="297" t="s">
        <v>955</v>
      </c>
      <c r="BR597" s="297" t="s">
        <v>4778</v>
      </c>
      <c r="BS597" s="297">
        <v>38947</v>
      </c>
      <c r="BT597" s="297">
        <v>48078</v>
      </c>
      <c r="BU597" s="294">
        <v>9360.2900000000009</v>
      </c>
      <c r="BV597" s="294">
        <v>58.33</v>
      </c>
      <c r="BW597" s="294">
        <v>0</v>
      </c>
    </row>
    <row r="598" spans="1:75" s="289" customFormat="1" ht="18.2" customHeight="1" x14ac:dyDescent="0.15">
      <c r="A598" s="298">
        <v>596</v>
      </c>
      <c r="B598" s="299" t="s">
        <v>305</v>
      </c>
      <c r="C598" s="299" t="s">
        <v>306</v>
      </c>
      <c r="D598" s="313">
        <v>45170</v>
      </c>
      <c r="E598" s="300" t="s">
        <v>1695</v>
      </c>
      <c r="F598" s="309">
        <v>146</v>
      </c>
      <c r="G598" s="309">
        <v>145</v>
      </c>
      <c r="H598" s="302">
        <v>24466.65</v>
      </c>
      <c r="I598" s="302">
        <v>50779.57</v>
      </c>
      <c r="J598" s="302">
        <v>0</v>
      </c>
      <c r="K598" s="302">
        <v>75246.22</v>
      </c>
      <c r="L598" s="302">
        <v>590.09</v>
      </c>
      <c r="M598" s="302">
        <v>0</v>
      </c>
      <c r="N598" s="302">
        <v>0</v>
      </c>
      <c r="O598" s="302">
        <v>0</v>
      </c>
      <c r="P598" s="302">
        <v>0</v>
      </c>
      <c r="Q598" s="302">
        <v>0</v>
      </c>
      <c r="R598" s="302">
        <v>75246.22</v>
      </c>
      <c r="S598" s="302">
        <v>62868.53</v>
      </c>
      <c r="T598" s="302">
        <v>193.69</v>
      </c>
      <c r="U598" s="302">
        <v>0</v>
      </c>
      <c r="V598" s="302">
        <v>0</v>
      </c>
      <c r="W598" s="302">
        <v>0</v>
      </c>
      <c r="X598" s="302">
        <v>0</v>
      </c>
      <c r="Y598" s="302">
        <v>0</v>
      </c>
      <c r="Z598" s="302">
        <v>63062.22</v>
      </c>
      <c r="AA598" s="302">
        <v>0</v>
      </c>
      <c r="AB598" s="302">
        <v>0</v>
      </c>
      <c r="AC598" s="302">
        <v>0</v>
      </c>
      <c r="AD598" s="302">
        <v>0</v>
      </c>
      <c r="AE598" s="302">
        <v>0</v>
      </c>
      <c r="AF598" s="302">
        <v>0</v>
      </c>
      <c r="AG598" s="302">
        <v>0</v>
      </c>
      <c r="AH598" s="302">
        <v>0</v>
      </c>
      <c r="AI598" s="302">
        <v>0</v>
      </c>
      <c r="AJ598" s="302">
        <v>0</v>
      </c>
      <c r="AK598" s="302">
        <v>0</v>
      </c>
      <c r="AL598" s="302">
        <v>0</v>
      </c>
      <c r="AM598" s="302">
        <v>0</v>
      </c>
      <c r="AN598" s="302">
        <v>0</v>
      </c>
      <c r="AO598" s="302">
        <v>0</v>
      </c>
      <c r="AP598" s="302">
        <v>0</v>
      </c>
      <c r="AQ598" s="302">
        <v>0</v>
      </c>
      <c r="AR598" s="302">
        <v>0</v>
      </c>
      <c r="AS598" s="302">
        <v>0</v>
      </c>
      <c r="AT598" s="295">
        <f t="shared" si="9"/>
        <v>0</v>
      </c>
      <c r="AU598" s="302">
        <v>51369.66</v>
      </c>
      <c r="AV598" s="302">
        <v>63062.22</v>
      </c>
      <c r="AW598" s="303">
        <v>35</v>
      </c>
      <c r="AX598" s="303">
        <v>240</v>
      </c>
      <c r="AY598" s="302">
        <v>360000.3</v>
      </c>
      <c r="AZ598" s="302">
        <v>84084.46</v>
      </c>
      <c r="BA598" s="301">
        <v>86.124932000000001</v>
      </c>
      <c r="BB598" s="301">
        <v>77.072215017579197</v>
      </c>
      <c r="BC598" s="301">
        <v>9.5</v>
      </c>
      <c r="BD598" s="301"/>
      <c r="BE598" s="300" t="s">
        <v>4204</v>
      </c>
      <c r="BF598" s="298"/>
      <c r="BG598" s="300" t="s">
        <v>333</v>
      </c>
      <c r="BH598" s="300" t="s">
        <v>185</v>
      </c>
      <c r="BI598" s="300" t="s">
        <v>474</v>
      </c>
      <c r="BJ598" s="300" t="s">
        <v>4205</v>
      </c>
      <c r="BK598" s="299" t="s">
        <v>175</v>
      </c>
      <c r="BL598" s="301">
        <v>589260.37245711999</v>
      </c>
      <c r="BM598" s="299" t="s">
        <v>309</v>
      </c>
      <c r="BN598" s="301"/>
      <c r="BO598" s="304">
        <v>38947</v>
      </c>
      <c r="BP598" s="304">
        <v>46252</v>
      </c>
      <c r="BQ598" s="297" t="s">
        <v>946</v>
      </c>
      <c r="BR598" s="297" t="s">
        <v>4775</v>
      </c>
      <c r="BS598" s="297">
        <v>38947</v>
      </c>
      <c r="BT598" s="297">
        <v>46252</v>
      </c>
      <c r="BU598" s="301">
        <v>28550.799999999999</v>
      </c>
      <c r="BV598" s="301">
        <v>55.66</v>
      </c>
      <c r="BW598" s="301">
        <v>0</v>
      </c>
    </row>
    <row r="599" spans="1:75" s="289" customFormat="1" ht="18.2" customHeight="1" x14ac:dyDescent="0.15">
      <c r="A599" s="291">
        <v>597</v>
      </c>
      <c r="B599" s="292" t="s">
        <v>305</v>
      </c>
      <c r="C599" s="292" t="s">
        <v>306</v>
      </c>
      <c r="D599" s="312">
        <v>45170</v>
      </c>
      <c r="E599" s="293" t="s">
        <v>1696</v>
      </c>
      <c r="F599" s="308">
        <v>122</v>
      </c>
      <c r="G599" s="308">
        <v>121</v>
      </c>
      <c r="H599" s="295">
        <v>55773.77</v>
      </c>
      <c r="I599" s="295">
        <v>30295.13</v>
      </c>
      <c r="J599" s="295">
        <v>0</v>
      </c>
      <c r="K599" s="295">
        <v>86068.9</v>
      </c>
      <c r="L599" s="295">
        <v>390.07</v>
      </c>
      <c r="M599" s="295">
        <v>0</v>
      </c>
      <c r="N599" s="295">
        <v>0</v>
      </c>
      <c r="O599" s="295">
        <v>0</v>
      </c>
      <c r="P599" s="295">
        <v>0</v>
      </c>
      <c r="Q599" s="295">
        <v>0</v>
      </c>
      <c r="R599" s="295">
        <v>86068.9</v>
      </c>
      <c r="S599" s="295">
        <v>69908.56</v>
      </c>
      <c r="T599" s="295">
        <v>441.54</v>
      </c>
      <c r="U599" s="295">
        <v>0</v>
      </c>
      <c r="V599" s="295">
        <v>0</v>
      </c>
      <c r="W599" s="295">
        <v>0</v>
      </c>
      <c r="X599" s="295">
        <v>0</v>
      </c>
      <c r="Y599" s="295">
        <v>0</v>
      </c>
      <c r="Z599" s="295">
        <v>70350.100000000006</v>
      </c>
      <c r="AA599" s="295">
        <v>0</v>
      </c>
      <c r="AB599" s="295">
        <v>0</v>
      </c>
      <c r="AC599" s="295">
        <v>0</v>
      </c>
      <c r="AD599" s="295">
        <v>0</v>
      </c>
      <c r="AE599" s="295">
        <v>0</v>
      </c>
      <c r="AF599" s="295">
        <v>0</v>
      </c>
      <c r="AG599" s="295">
        <v>0</v>
      </c>
      <c r="AH599" s="295">
        <v>0</v>
      </c>
      <c r="AI599" s="295">
        <v>0</v>
      </c>
      <c r="AJ599" s="295">
        <v>0</v>
      </c>
      <c r="AK599" s="295">
        <v>0</v>
      </c>
      <c r="AL599" s="295">
        <v>0</v>
      </c>
      <c r="AM599" s="295">
        <v>0</v>
      </c>
      <c r="AN599" s="295">
        <v>0</v>
      </c>
      <c r="AO599" s="295">
        <v>0</v>
      </c>
      <c r="AP599" s="295">
        <v>0</v>
      </c>
      <c r="AQ599" s="295">
        <v>0</v>
      </c>
      <c r="AR599" s="295">
        <v>0</v>
      </c>
      <c r="AS599" s="295">
        <v>0</v>
      </c>
      <c r="AT599" s="295">
        <f t="shared" si="9"/>
        <v>0</v>
      </c>
      <c r="AU599" s="295">
        <v>30685.200000000001</v>
      </c>
      <c r="AV599" s="295">
        <v>70350.100000000006</v>
      </c>
      <c r="AW599" s="296">
        <v>95</v>
      </c>
      <c r="AX599" s="296">
        <v>300</v>
      </c>
      <c r="AY599" s="295">
        <v>403800.25</v>
      </c>
      <c r="AZ599" s="295">
        <v>95183.27</v>
      </c>
      <c r="BA599" s="294">
        <v>86.924170000000004</v>
      </c>
      <c r="BB599" s="294">
        <v>78.600658448832505</v>
      </c>
      <c r="BC599" s="294">
        <v>9.5</v>
      </c>
      <c r="BD599" s="294"/>
      <c r="BE599" s="293" t="s">
        <v>4204</v>
      </c>
      <c r="BF599" s="291"/>
      <c r="BG599" s="293" t="s">
        <v>307</v>
      </c>
      <c r="BH599" s="293" t="s">
        <v>229</v>
      </c>
      <c r="BI599" s="293" t="s">
        <v>499</v>
      </c>
      <c r="BJ599" s="293" t="s">
        <v>4205</v>
      </c>
      <c r="BK599" s="292" t="s">
        <v>175</v>
      </c>
      <c r="BL599" s="294">
        <v>674013.81851440005</v>
      </c>
      <c r="BM599" s="292" t="s">
        <v>309</v>
      </c>
      <c r="BN599" s="294"/>
      <c r="BO599" s="297">
        <v>38948</v>
      </c>
      <c r="BP599" s="297">
        <v>48079</v>
      </c>
      <c r="BQ599" s="297" t="s">
        <v>931</v>
      </c>
      <c r="BR599" s="297" t="s">
        <v>4779</v>
      </c>
      <c r="BS599" s="297">
        <v>38948</v>
      </c>
      <c r="BT599" s="297">
        <v>48079</v>
      </c>
      <c r="BU599" s="294">
        <v>27712.63</v>
      </c>
      <c r="BV599" s="294">
        <v>66.09</v>
      </c>
      <c r="BW599" s="294">
        <v>0</v>
      </c>
    </row>
    <row r="600" spans="1:75" s="289" customFormat="1" ht="18.2" customHeight="1" x14ac:dyDescent="0.15">
      <c r="A600" s="298">
        <v>598</v>
      </c>
      <c r="B600" s="299" t="s">
        <v>305</v>
      </c>
      <c r="C600" s="299" t="s">
        <v>306</v>
      </c>
      <c r="D600" s="313">
        <v>45170</v>
      </c>
      <c r="E600" s="300" t="s">
        <v>1697</v>
      </c>
      <c r="F600" s="309">
        <v>183</v>
      </c>
      <c r="G600" s="309">
        <v>182</v>
      </c>
      <c r="H600" s="302">
        <v>117687.98</v>
      </c>
      <c r="I600" s="302">
        <v>80040.149999999994</v>
      </c>
      <c r="J600" s="302">
        <v>0</v>
      </c>
      <c r="K600" s="302">
        <v>197728.13</v>
      </c>
      <c r="L600" s="302">
        <v>826.81</v>
      </c>
      <c r="M600" s="302">
        <v>0</v>
      </c>
      <c r="N600" s="302">
        <v>0</v>
      </c>
      <c r="O600" s="302">
        <v>0</v>
      </c>
      <c r="P600" s="302">
        <v>0</v>
      </c>
      <c r="Q600" s="302">
        <v>0</v>
      </c>
      <c r="R600" s="302">
        <v>197728.13</v>
      </c>
      <c r="S600" s="302">
        <v>237611.85</v>
      </c>
      <c r="T600" s="302">
        <v>921.89</v>
      </c>
      <c r="U600" s="302">
        <v>0</v>
      </c>
      <c r="V600" s="302">
        <v>0</v>
      </c>
      <c r="W600" s="302">
        <v>0</v>
      </c>
      <c r="X600" s="302">
        <v>0</v>
      </c>
      <c r="Y600" s="302">
        <v>0</v>
      </c>
      <c r="Z600" s="302">
        <v>238533.74</v>
      </c>
      <c r="AA600" s="302">
        <v>0</v>
      </c>
      <c r="AB600" s="302">
        <v>0</v>
      </c>
      <c r="AC600" s="302">
        <v>0</v>
      </c>
      <c r="AD600" s="302">
        <v>0</v>
      </c>
      <c r="AE600" s="302">
        <v>0</v>
      </c>
      <c r="AF600" s="302">
        <v>0</v>
      </c>
      <c r="AG600" s="302">
        <v>0</v>
      </c>
      <c r="AH600" s="302">
        <v>0</v>
      </c>
      <c r="AI600" s="302">
        <v>0</v>
      </c>
      <c r="AJ600" s="302">
        <v>0</v>
      </c>
      <c r="AK600" s="302">
        <v>0</v>
      </c>
      <c r="AL600" s="302">
        <v>0</v>
      </c>
      <c r="AM600" s="302">
        <v>0</v>
      </c>
      <c r="AN600" s="302">
        <v>0</v>
      </c>
      <c r="AO600" s="302">
        <v>0</v>
      </c>
      <c r="AP600" s="302">
        <v>0</v>
      </c>
      <c r="AQ600" s="302">
        <v>0</v>
      </c>
      <c r="AR600" s="302">
        <v>0</v>
      </c>
      <c r="AS600" s="302">
        <v>0</v>
      </c>
      <c r="AT600" s="295">
        <f t="shared" si="9"/>
        <v>0</v>
      </c>
      <c r="AU600" s="302">
        <v>80866.960000000006</v>
      </c>
      <c r="AV600" s="302">
        <v>238533.74</v>
      </c>
      <c r="AW600" s="303">
        <v>95</v>
      </c>
      <c r="AX600" s="303">
        <v>300</v>
      </c>
      <c r="AY600" s="302">
        <v>827001.35</v>
      </c>
      <c r="AZ600" s="302">
        <v>201752.04</v>
      </c>
      <c r="BA600" s="301">
        <v>89.999853000000002</v>
      </c>
      <c r="BB600" s="301">
        <v>88.204821294321903</v>
      </c>
      <c r="BC600" s="301">
        <v>9.4</v>
      </c>
      <c r="BD600" s="301"/>
      <c r="BE600" s="300" t="s">
        <v>4204</v>
      </c>
      <c r="BF600" s="298"/>
      <c r="BG600" s="300" t="s">
        <v>326</v>
      </c>
      <c r="BH600" s="300" t="s">
        <v>190</v>
      </c>
      <c r="BI600" s="300" t="s">
        <v>403</v>
      </c>
      <c r="BJ600" s="300" t="s">
        <v>4205</v>
      </c>
      <c r="BK600" s="299" t="s">
        <v>175</v>
      </c>
      <c r="BL600" s="301">
        <v>1548427.9679304799</v>
      </c>
      <c r="BM600" s="299" t="s">
        <v>309</v>
      </c>
      <c r="BN600" s="301"/>
      <c r="BO600" s="304">
        <v>38954</v>
      </c>
      <c r="BP600" s="304">
        <v>48085</v>
      </c>
      <c r="BQ600" s="297" t="s">
        <v>947</v>
      </c>
      <c r="BR600" s="297" t="s">
        <v>4774</v>
      </c>
      <c r="BS600" s="297">
        <v>38954</v>
      </c>
      <c r="BT600" s="297">
        <v>48085</v>
      </c>
      <c r="BU600" s="301">
        <v>74823.100000000006</v>
      </c>
      <c r="BV600" s="301">
        <v>77.260000000000005</v>
      </c>
      <c r="BW600" s="301">
        <v>0</v>
      </c>
    </row>
    <row r="601" spans="1:75" s="289" customFormat="1" ht="18.2" customHeight="1" x14ac:dyDescent="0.15">
      <c r="A601" s="291">
        <v>599</v>
      </c>
      <c r="B601" s="292" t="s">
        <v>305</v>
      </c>
      <c r="C601" s="292" t="s">
        <v>306</v>
      </c>
      <c r="D601" s="312">
        <v>45170</v>
      </c>
      <c r="E601" s="293" t="s">
        <v>1698</v>
      </c>
      <c r="F601" s="308">
        <v>157</v>
      </c>
      <c r="G601" s="308">
        <v>156</v>
      </c>
      <c r="H601" s="295">
        <v>80836.34</v>
      </c>
      <c r="I601" s="295">
        <v>60027.32</v>
      </c>
      <c r="J601" s="295">
        <v>0</v>
      </c>
      <c r="K601" s="295">
        <v>140863.66</v>
      </c>
      <c r="L601" s="295">
        <v>667.96</v>
      </c>
      <c r="M601" s="295">
        <v>0</v>
      </c>
      <c r="N601" s="295">
        <v>0</v>
      </c>
      <c r="O601" s="295">
        <v>0</v>
      </c>
      <c r="P601" s="295">
        <v>0</v>
      </c>
      <c r="Q601" s="295">
        <v>0</v>
      </c>
      <c r="R601" s="295">
        <v>140863.66</v>
      </c>
      <c r="S601" s="295">
        <v>142956.75</v>
      </c>
      <c r="T601" s="295">
        <v>633.22</v>
      </c>
      <c r="U601" s="295">
        <v>0</v>
      </c>
      <c r="V601" s="295">
        <v>0</v>
      </c>
      <c r="W601" s="295">
        <v>0</v>
      </c>
      <c r="X601" s="295">
        <v>0</v>
      </c>
      <c r="Y601" s="295">
        <v>0</v>
      </c>
      <c r="Z601" s="295">
        <v>143589.97</v>
      </c>
      <c r="AA601" s="295">
        <v>0</v>
      </c>
      <c r="AB601" s="295">
        <v>0</v>
      </c>
      <c r="AC601" s="295">
        <v>0</v>
      </c>
      <c r="AD601" s="295">
        <v>0</v>
      </c>
      <c r="AE601" s="295">
        <v>0</v>
      </c>
      <c r="AF601" s="295">
        <v>0</v>
      </c>
      <c r="AG601" s="295">
        <v>0</v>
      </c>
      <c r="AH601" s="295">
        <v>0</v>
      </c>
      <c r="AI601" s="295">
        <v>0</v>
      </c>
      <c r="AJ601" s="295">
        <v>0</v>
      </c>
      <c r="AK601" s="295">
        <v>0</v>
      </c>
      <c r="AL601" s="295">
        <v>0</v>
      </c>
      <c r="AM601" s="295">
        <v>0</v>
      </c>
      <c r="AN601" s="295">
        <v>0</v>
      </c>
      <c r="AO601" s="295">
        <v>0</v>
      </c>
      <c r="AP601" s="295">
        <v>0</v>
      </c>
      <c r="AQ601" s="295">
        <v>0</v>
      </c>
      <c r="AR601" s="295">
        <v>0</v>
      </c>
      <c r="AS601" s="295">
        <v>0</v>
      </c>
      <c r="AT601" s="295">
        <f t="shared" si="9"/>
        <v>0</v>
      </c>
      <c r="AU601" s="295">
        <v>60695.28</v>
      </c>
      <c r="AV601" s="295">
        <v>143589.97</v>
      </c>
      <c r="AW601" s="296">
        <v>95</v>
      </c>
      <c r="AX601" s="296">
        <v>300</v>
      </c>
      <c r="AY601" s="295">
        <v>649002</v>
      </c>
      <c r="AZ601" s="295">
        <v>150121.07999999999</v>
      </c>
      <c r="BA601" s="294">
        <v>85.334710999999999</v>
      </c>
      <c r="BB601" s="294">
        <v>80.072430310934806</v>
      </c>
      <c r="BC601" s="294">
        <v>9.4</v>
      </c>
      <c r="BD601" s="294"/>
      <c r="BE601" s="293" t="s">
        <v>4204</v>
      </c>
      <c r="BF601" s="291"/>
      <c r="BG601" s="293" t="s">
        <v>326</v>
      </c>
      <c r="BH601" s="293" t="s">
        <v>239</v>
      </c>
      <c r="BI601" s="293" t="s">
        <v>484</v>
      </c>
      <c r="BJ601" s="293" t="s">
        <v>4205</v>
      </c>
      <c r="BK601" s="292" t="s">
        <v>175</v>
      </c>
      <c r="BL601" s="294">
        <v>1103116.84437136</v>
      </c>
      <c r="BM601" s="292" t="s">
        <v>309</v>
      </c>
      <c r="BN601" s="294"/>
      <c r="BO601" s="297">
        <v>38954</v>
      </c>
      <c r="BP601" s="297">
        <v>48085</v>
      </c>
      <c r="BQ601" s="297" t="s">
        <v>951</v>
      </c>
      <c r="BR601" s="297" t="s">
        <v>4801</v>
      </c>
      <c r="BS601" s="297">
        <v>38954</v>
      </c>
      <c r="BT601" s="297">
        <v>48085</v>
      </c>
      <c r="BU601" s="294">
        <v>48995.67</v>
      </c>
      <c r="BV601" s="294">
        <v>57.49</v>
      </c>
      <c r="BW601" s="294">
        <v>0</v>
      </c>
    </row>
    <row r="602" spans="1:75" s="289" customFormat="1" ht="18.2" customHeight="1" x14ac:dyDescent="0.15">
      <c r="A602" s="298">
        <v>600</v>
      </c>
      <c r="B602" s="299" t="s">
        <v>305</v>
      </c>
      <c r="C602" s="299" t="s">
        <v>306</v>
      </c>
      <c r="D602" s="313">
        <v>45170</v>
      </c>
      <c r="E602" s="300" t="s">
        <v>1699</v>
      </c>
      <c r="F602" s="309">
        <v>103</v>
      </c>
      <c r="G602" s="309">
        <v>102</v>
      </c>
      <c r="H602" s="302">
        <v>7225.11</v>
      </c>
      <c r="I602" s="302">
        <v>68976.83</v>
      </c>
      <c r="J602" s="302">
        <v>0</v>
      </c>
      <c r="K602" s="302">
        <v>76201.94</v>
      </c>
      <c r="L602" s="302">
        <v>993.6</v>
      </c>
      <c r="M602" s="302">
        <v>0</v>
      </c>
      <c r="N602" s="302">
        <v>0</v>
      </c>
      <c r="O602" s="302">
        <v>0</v>
      </c>
      <c r="P602" s="302">
        <v>0</v>
      </c>
      <c r="Q602" s="302">
        <v>0</v>
      </c>
      <c r="R602" s="302">
        <v>76201.94</v>
      </c>
      <c r="S602" s="302">
        <v>37218.83</v>
      </c>
      <c r="T602" s="302">
        <v>57.2</v>
      </c>
      <c r="U602" s="302">
        <v>0</v>
      </c>
      <c r="V602" s="302">
        <v>0</v>
      </c>
      <c r="W602" s="302">
        <v>0</v>
      </c>
      <c r="X602" s="302">
        <v>0</v>
      </c>
      <c r="Y602" s="302">
        <v>0</v>
      </c>
      <c r="Z602" s="302">
        <v>37276.03</v>
      </c>
      <c r="AA602" s="302">
        <v>0</v>
      </c>
      <c r="AB602" s="302">
        <v>0</v>
      </c>
      <c r="AC602" s="302">
        <v>0</v>
      </c>
      <c r="AD602" s="302">
        <v>0</v>
      </c>
      <c r="AE602" s="302">
        <v>0</v>
      </c>
      <c r="AF602" s="302">
        <v>0</v>
      </c>
      <c r="AG602" s="302">
        <v>0</v>
      </c>
      <c r="AH602" s="302">
        <v>0</v>
      </c>
      <c r="AI602" s="302">
        <v>0</v>
      </c>
      <c r="AJ602" s="302">
        <v>0</v>
      </c>
      <c r="AK602" s="302">
        <v>0</v>
      </c>
      <c r="AL602" s="302">
        <v>0</v>
      </c>
      <c r="AM602" s="302">
        <v>0</v>
      </c>
      <c r="AN602" s="302">
        <v>0</v>
      </c>
      <c r="AO602" s="302">
        <v>0</v>
      </c>
      <c r="AP602" s="302">
        <v>0</v>
      </c>
      <c r="AQ602" s="302">
        <v>0</v>
      </c>
      <c r="AR602" s="302">
        <v>0</v>
      </c>
      <c r="AS602" s="302">
        <v>0</v>
      </c>
      <c r="AT602" s="295">
        <f t="shared" si="9"/>
        <v>0</v>
      </c>
      <c r="AU602" s="302">
        <v>69970.429999999993</v>
      </c>
      <c r="AV602" s="302">
        <v>37276.03</v>
      </c>
      <c r="AW602" s="303">
        <v>35</v>
      </c>
      <c r="AX602" s="303">
        <v>240</v>
      </c>
      <c r="AY602" s="302">
        <v>534998.61</v>
      </c>
      <c r="AZ602" s="302">
        <v>112730.75</v>
      </c>
      <c r="BA602" s="301">
        <v>77.778709000000006</v>
      </c>
      <c r="BB602" s="301">
        <v>52.575615051753502</v>
      </c>
      <c r="BC602" s="301">
        <v>9.5</v>
      </c>
      <c r="BD602" s="301"/>
      <c r="BE602" s="300" t="s">
        <v>4204</v>
      </c>
      <c r="BF602" s="298"/>
      <c r="BG602" s="300" t="s">
        <v>333</v>
      </c>
      <c r="BH602" s="300" t="s">
        <v>193</v>
      </c>
      <c r="BI602" s="300" t="s">
        <v>334</v>
      </c>
      <c r="BJ602" s="300" t="s">
        <v>4205</v>
      </c>
      <c r="BK602" s="299" t="s">
        <v>175</v>
      </c>
      <c r="BL602" s="301">
        <v>596744.70752624003</v>
      </c>
      <c r="BM602" s="299" t="s">
        <v>309</v>
      </c>
      <c r="BN602" s="301"/>
      <c r="BO602" s="304">
        <v>38957</v>
      </c>
      <c r="BP602" s="304">
        <v>46262</v>
      </c>
      <c r="BQ602" s="297" t="s">
        <v>954</v>
      </c>
      <c r="BR602" s="297" t="s">
        <v>4795</v>
      </c>
      <c r="BS602" s="297">
        <v>38957</v>
      </c>
      <c r="BT602" s="297">
        <v>46262</v>
      </c>
      <c r="BU602" s="301">
        <v>27095.279999999999</v>
      </c>
      <c r="BV602" s="301">
        <v>74.63</v>
      </c>
      <c r="BW602" s="301">
        <v>0</v>
      </c>
    </row>
    <row r="603" spans="1:75" s="289" customFormat="1" ht="18.2" customHeight="1" x14ac:dyDescent="0.15">
      <c r="A603" s="291">
        <v>601</v>
      </c>
      <c r="B603" s="292" t="s">
        <v>305</v>
      </c>
      <c r="C603" s="292" t="s">
        <v>306</v>
      </c>
      <c r="D603" s="312">
        <v>45170</v>
      </c>
      <c r="E603" s="293" t="s">
        <v>1700</v>
      </c>
      <c r="F603" s="308">
        <v>161</v>
      </c>
      <c r="G603" s="308">
        <v>160</v>
      </c>
      <c r="H603" s="295">
        <v>60847.25</v>
      </c>
      <c r="I603" s="295">
        <v>38532.07</v>
      </c>
      <c r="J603" s="295">
        <v>0</v>
      </c>
      <c r="K603" s="295">
        <v>99379.32</v>
      </c>
      <c r="L603" s="295">
        <v>425.55</v>
      </c>
      <c r="M603" s="295">
        <v>0</v>
      </c>
      <c r="N603" s="295">
        <v>0</v>
      </c>
      <c r="O603" s="295">
        <v>0</v>
      </c>
      <c r="P603" s="295">
        <v>0</v>
      </c>
      <c r="Q603" s="295">
        <v>0</v>
      </c>
      <c r="R603" s="295">
        <v>99379.32</v>
      </c>
      <c r="S603" s="295">
        <v>106629.53</v>
      </c>
      <c r="T603" s="295">
        <v>481.71</v>
      </c>
      <c r="U603" s="295">
        <v>0</v>
      </c>
      <c r="V603" s="295">
        <v>0</v>
      </c>
      <c r="W603" s="295">
        <v>0</v>
      </c>
      <c r="X603" s="295">
        <v>0</v>
      </c>
      <c r="Y603" s="295">
        <v>0</v>
      </c>
      <c r="Z603" s="295">
        <v>107111.24</v>
      </c>
      <c r="AA603" s="295">
        <v>0</v>
      </c>
      <c r="AB603" s="295">
        <v>0</v>
      </c>
      <c r="AC603" s="295">
        <v>0</v>
      </c>
      <c r="AD603" s="295">
        <v>0</v>
      </c>
      <c r="AE603" s="295">
        <v>0</v>
      </c>
      <c r="AF603" s="295">
        <v>0</v>
      </c>
      <c r="AG603" s="295">
        <v>0</v>
      </c>
      <c r="AH603" s="295">
        <v>0</v>
      </c>
      <c r="AI603" s="295">
        <v>0</v>
      </c>
      <c r="AJ603" s="295">
        <v>0</v>
      </c>
      <c r="AK603" s="295">
        <v>0</v>
      </c>
      <c r="AL603" s="295">
        <v>0</v>
      </c>
      <c r="AM603" s="295">
        <v>0</v>
      </c>
      <c r="AN603" s="295">
        <v>0</v>
      </c>
      <c r="AO603" s="295">
        <v>0</v>
      </c>
      <c r="AP603" s="295">
        <v>0</v>
      </c>
      <c r="AQ603" s="295">
        <v>0</v>
      </c>
      <c r="AR603" s="295">
        <v>0</v>
      </c>
      <c r="AS603" s="295">
        <v>0</v>
      </c>
      <c r="AT603" s="295">
        <f t="shared" si="9"/>
        <v>0</v>
      </c>
      <c r="AU603" s="295">
        <v>38957.620000000003</v>
      </c>
      <c r="AV603" s="295">
        <v>107111.24</v>
      </c>
      <c r="AW603" s="296">
        <v>95</v>
      </c>
      <c r="AX603" s="296">
        <v>300</v>
      </c>
      <c r="AY603" s="295">
        <v>426299.94</v>
      </c>
      <c r="AZ603" s="295">
        <v>103841.9</v>
      </c>
      <c r="BA603" s="294">
        <v>89.964123999999998</v>
      </c>
      <c r="BB603" s="294">
        <v>86.097937995314794</v>
      </c>
      <c r="BC603" s="294">
        <v>9.5</v>
      </c>
      <c r="BD603" s="294"/>
      <c r="BE603" s="293" t="s">
        <v>4204</v>
      </c>
      <c r="BF603" s="291"/>
      <c r="BG603" s="293" t="s">
        <v>315</v>
      </c>
      <c r="BH603" s="293" t="s">
        <v>183</v>
      </c>
      <c r="BI603" s="293" t="s">
        <v>378</v>
      </c>
      <c r="BJ603" s="293" t="s">
        <v>4205</v>
      </c>
      <c r="BK603" s="292" t="s">
        <v>175</v>
      </c>
      <c r="BL603" s="294">
        <v>778248.99533472001</v>
      </c>
      <c r="BM603" s="292" t="s">
        <v>309</v>
      </c>
      <c r="BN603" s="294"/>
      <c r="BO603" s="297">
        <v>38960</v>
      </c>
      <c r="BP603" s="297">
        <v>48091</v>
      </c>
      <c r="BQ603" s="297" t="s">
        <v>951</v>
      </c>
      <c r="BR603" s="297" t="s">
        <v>4801</v>
      </c>
      <c r="BS603" s="297">
        <v>38960</v>
      </c>
      <c r="BT603" s="297">
        <v>48091</v>
      </c>
      <c r="BU603" s="294">
        <v>40130.5</v>
      </c>
      <c r="BV603" s="294">
        <v>72.11</v>
      </c>
      <c r="BW603" s="294">
        <v>0</v>
      </c>
    </row>
    <row r="604" spans="1:75" s="289" customFormat="1" ht="18.2" customHeight="1" x14ac:dyDescent="0.15">
      <c r="A604" s="298">
        <v>602</v>
      </c>
      <c r="B604" s="299" t="s">
        <v>305</v>
      </c>
      <c r="C604" s="299" t="s">
        <v>306</v>
      </c>
      <c r="D604" s="313">
        <v>45170</v>
      </c>
      <c r="E604" s="300" t="s">
        <v>1701</v>
      </c>
      <c r="F604" s="309">
        <v>58</v>
      </c>
      <c r="G604" s="309">
        <v>58</v>
      </c>
      <c r="H604" s="302">
        <v>0</v>
      </c>
      <c r="I604" s="302">
        <v>68387.649999999994</v>
      </c>
      <c r="J604" s="302">
        <v>0</v>
      </c>
      <c r="K604" s="302">
        <v>68387.649999999994</v>
      </c>
      <c r="L604" s="302">
        <v>0</v>
      </c>
      <c r="M604" s="302">
        <v>0</v>
      </c>
      <c r="N604" s="302">
        <v>0</v>
      </c>
      <c r="O604" s="302">
        <v>0</v>
      </c>
      <c r="P604" s="302">
        <v>0</v>
      </c>
      <c r="Q604" s="302">
        <v>0</v>
      </c>
      <c r="R604" s="302">
        <v>68387.649999999994</v>
      </c>
      <c r="S604" s="302">
        <v>17163.849999999999</v>
      </c>
      <c r="T604" s="302">
        <v>0</v>
      </c>
      <c r="U604" s="302">
        <v>0</v>
      </c>
      <c r="V604" s="302">
        <v>0</v>
      </c>
      <c r="W604" s="302">
        <v>0</v>
      </c>
      <c r="X604" s="302">
        <v>0</v>
      </c>
      <c r="Y604" s="302">
        <v>0</v>
      </c>
      <c r="Z604" s="302">
        <v>17163.849999999999</v>
      </c>
      <c r="AA604" s="302">
        <v>0</v>
      </c>
      <c r="AB604" s="302">
        <v>0</v>
      </c>
      <c r="AC604" s="302">
        <v>0</v>
      </c>
      <c r="AD604" s="302">
        <v>0</v>
      </c>
      <c r="AE604" s="302">
        <v>0</v>
      </c>
      <c r="AF604" s="302">
        <v>0</v>
      </c>
      <c r="AG604" s="302">
        <v>0</v>
      </c>
      <c r="AH604" s="302">
        <v>0</v>
      </c>
      <c r="AI604" s="302">
        <v>0</v>
      </c>
      <c r="AJ604" s="302">
        <v>0</v>
      </c>
      <c r="AK604" s="302">
        <v>0</v>
      </c>
      <c r="AL604" s="302">
        <v>0</v>
      </c>
      <c r="AM604" s="302">
        <v>0</v>
      </c>
      <c r="AN604" s="302">
        <v>0</v>
      </c>
      <c r="AO604" s="302">
        <v>0</v>
      </c>
      <c r="AP604" s="302">
        <v>0</v>
      </c>
      <c r="AQ604" s="302">
        <v>0</v>
      </c>
      <c r="AR604" s="302">
        <v>0</v>
      </c>
      <c r="AS604" s="302">
        <v>0</v>
      </c>
      <c r="AT604" s="295">
        <f t="shared" si="9"/>
        <v>0</v>
      </c>
      <c r="AU604" s="302">
        <v>68387.649999999994</v>
      </c>
      <c r="AV604" s="302">
        <v>17163.849999999999</v>
      </c>
      <c r="AW604" s="303">
        <v>0</v>
      </c>
      <c r="AX604" s="303">
        <v>120</v>
      </c>
      <c r="AY604" s="302">
        <v>516998.35</v>
      </c>
      <c r="AZ604" s="302">
        <v>113990.88</v>
      </c>
      <c r="BA604" s="301">
        <v>81.431595999999999</v>
      </c>
      <c r="BB604" s="301">
        <v>48.854044167300103</v>
      </c>
      <c r="BC604" s="301">
        <v>9.5</v>
      </c>
      <c r="BD604" s="301"/>
      <c r="BE604" s="300" t="s">
        <v>4204</v>
      </c>
      <c r="BF604" s="298"/>
      <c r="BG604" s="300" t="s">
        <v>408</v>
      </c>
      <c r="BH604" s="300" t="s">
        <v>194</v>
      </c>
      <c r="BI604" s="300" t="s">
        <v>409</v>
      </c>
      <c r="BJ604" s="300" t="s">
        <v>4205</v>
      </c>
      <c r="BK604" s="299" t="s">
        <v>175</v>
      </c>
      <c r="BL604" s="301">
        <v>535550.25236439996</v>
      </c>
      <c r="BM604" s="299" t="s">
        <v>309</v>
      </c>
      <c r="BN604" s="301"/>
      <c r="BO604" s="304">
        <v>38960</v>
      </c>
      <c r="BP604" s="304">
        <v>42613</v>
      </c>
      <c r="BQ604" s="297" t="s">
        <v>4123</v>
      </c>
      <c r="BR604" s="297" t="s">
        <v>4760</v>
      </c>
      <c r="BS604" s="297">
        <v>38960</v>
      </c>
      <c r="BT604" s="297">
        <v>42613</v>
      </c>
      <c r="BU604" s="301">
        <v>14104.96</v>
      </c>
      <c r="BV604" s="301">
        <v>0</v>
      </c>
      <c r="BW604" s="301">
        <v>0</v>
      </c>
    </row>
    <row r="605" spans="1:75" s="289" customFormat="1" ht="18.2" customHeight="1" x14ac:dyDescent="0.15">
      <c r="A605" s="291">
        <v>603</v>
      </c>
      <c r="B605" s="292" t="s">
        <v>305</v>
      </c>
      <c r="C605" s="292" t="s">
        <v>306</v>
      </c>
      <c r="D605" s="312">
        <v>45170</v>
      </c>
      <c r="E605" s="293" t="s">
        <v>1702</v>
      </c>
      <c r="F605" s="308">
        <v>59</v>
      </c>
      <c r="G605" s="308">
        <v>58</v>
      </c>
      <c r="H605" s="295">
        <v>41452.879999999997</v>
      </c>
      <c r="I605" s="295">
        <v>13442.76</v>
      </c>
      <c r="J605" s="295">
        <v>0</v>
      </c>
      <c r="K605" s="295">
        <v>54895.64</v>
      </c>
      <c r="L605" s="295">
        <v>289.94</v>
      </c>
      <c r="M605" s="295">
        <v>0</v>
      </c>
      <c r="N605" s="295">
        <v>0</v>
      </c>
      <c r="O605" s="295">
        <v>0</v>
      </c>
      <c r="P605" s="295">
        <v>0</v>
      </c>
      <c r="Q605" s="295">
        <v>0</v>
      </c>
      <c r="R605" s="295">
        <v>54895.64</v>
      </c>
      <c r="S605" s="295">
        <v>22084.27</v>
      </c>
      <c r="T605" s="295">
        <v>328.17</v>
      </c>
      <c r="U605" s="295">
        <v>0</v>
      </c>
      <c r="V605" s="295">
        <v>0</v>
      </c>
      <c r="W605" s="295">
        <v>0</v>
      </c>
      <c r="X605" s="295">
        <v>0</v>
      </c>
      <c r="Y605" s="295">
        <v>0</v>
      </c>
      <c r="Z605" s="295">
        <v>22412.44</v>
      </c>
      <c r="AA605" s="295">
        <v>0</v>
      </c>
      <c r="AB605" s="295">
        <v>0</v>
      </c>
      <c r="AC605" s="295">
        <v>0</v>
      </c>
      <c r="AD605" s="295">
        <v>0</v>
      </c>
      <c r="AE605" s="295">
        <v>0</v>
      </c>
      <c r="AF605" s="295">
        <v>0</v>
      </c>
      <c r="AG605" s="295">
        <v>0</v>
      </c>
      <c r="AH605" s="295">
        <v>0</v>
      </c>
      <c r="AI605" s="295">
        <v>0</v>
      </c>
      <c r="AJ605" s="295">
        <v>0</v>
      </c>
      <c r="AK605" s="295">
        <v>0</v>
      </c>
      <c r="AL605" s="295">
        <v>0</v>
      </c>
      <c r="AM605" s="295">
        <v>0</v>
      </c>
      <c r="AN605" s="295">
        <v>0</v>
      </c>
      <c r="AO605" s="295">
        <v>0</v>
      </c>
      <c r="AP605" s="295">
        <v>0</v>
      </c>
      <c r="AQ605" s="295">
        <v>0</v>
      </c>
      <c r="AR605" s="295">
        <v>0</v>
      </c>
      <c r="AS605" s="295">
        <v>0</v>
      </c>
      <c r="AT605" s="295">
        <f t="shared" si="9"/>
        <v>0</v>
      </c>
      <c r="AU605" s="295">
        <v>13732.7</v>
      </c>
      <c r="AV605" s="295">
        <v>22412.44</v>
      </c>
      <c r="AW605" s="296">
        <v>95</v>
      </c>
      <c r="AX605" s="296">
        <v>300</v>
      </c>
      <c r="AY605" s="295">
        <v>333002.19</v>
      </c>
      <c r="AZ605" s="295">
        <v>70746.37</v>
      </c>
      <c r="BA605" s="294">
        <v>78.463751000000002</v>
      </c>
      <c r="BB605" s="294">
        <v>60.883941154092298</v>
      </c>
      <c r="BC605" s="294">
        <v>9.5</v>
      </c>
      <c r="BD605" s="294"/>
      <c r="BE605" s="293" t="s">
        <v>4204</v>
      </c>
      <c r="BF605" s="291"/>
      <c r="BG605" s="293" t="s">
        <v>315</v>
      </c>
      <c r="BH605" s="293" t="s">
        <v>183</v>
      </c>
      <c r="BI605" s="293" t="s">
        <v>518</v>
      </c>
      <c r="BJ605" s="293" t="s">
        <v>4205</v>
      </c>
      <c r="BK605" s="292" t="s">
        <v>175</v>
      </c>
      <c r="BL605" s="294">
        <v>429893.02682144003</v>
      </c>
      <c r="BM605" s="292" t="s">
        <v>309</v>
      </c>
      <c r="BN605" s="294"/>
      <c r="BO605" s="297">
        <v>38960</v>
      </c>
      <c r="BP605" s="297">
        <v>48091</v>
      </c>
      <c r="BQ605" s="297" t="s">
        <v>959</v>
      </c>
      <c r="BR605" s="297" t="s">
        <v>4784</v>
      </c>
      <c r="BS605" s="297">
        <v>38960</v>
      </c>
      <c r="BT605" s="297">
        <v>48091</v>
      </c>
      <c r="BU605" s="294">
        <v>9948.16</v>
      </c>
      <c r="BV605" s="294">
        <v>49.13</v>
      </c>
      <c r="BW605" s="294">
        <v>0</v>
      </c>
    </row>
    <row r="606" spans="1:75" s="289" customFormat="1" ht="18.2" customHeight="1" x14ac:dyDescent="0.15">
      <c r="A606" s="298">
        <v>604</v>
      </c>
      <c r="B606" s="299" t="s">
        <v>305</v>
      </c>
      <c r="C606" s="299" t="s">
        <v>306</v>
      </c>
      <c r="D606" s="313">
        <v>45170</v>
      </c>
      <c r="E606" s="300" t="s">
        <v>1703</v>
      </c>
      <c r="F606" s="309">
        <v>68</v>
      </c>
      <c r="G606" s="309">
        <v>67</v>
      </c>
      <c r="H606" s="302">
        <v>81308.78</v>
      </c>
      <c r="I606" s="302">
        <v>29690.080000000002</v>
      </c>
      <c r="J606" s="302">
        <v>0</v>
      </c>
      <c r="K606" s="302">
        <v>110998.86</v>
      </c>
      <c r="L606" s="302">
        <v>571.24</v>
      </c>
      <c r="M606" s="302">
        <v>0</v>
      </c>
      <c r="N606" s="302">
        <v>0</v>
      </c>
      <c r="O606" s="302">
        <v>0</v>
      </c>
      <c r="P606" s="302">
        <v>0</v>
      </c>
      <c r="Q606" s="302">
        <v>0</v>
      </c>
      <c r="R606" s="302">
        <v>110998.86</v>
      </c>
      <c r="S606" s="302">
        <v>50954.76</v>
      </c>
      <c r="T606" s="302">
        <v>636.91999999999996</v>
      </c>
      <c r="U606" s="302">
        <v>0</v>
      </c>
      <c r="V606" s="302">
        <v>0</v>
      </c>
      <c r="W606" s="302">
        <v>0</v>
      </c>
      <c r="X606" s="302">
        <v>0</v>
      </c>
      <c r="Y606" s="302">
        <v>0</v>
      </c>
      <c r="Z606" s="302">
        <v>51591.68</v>
      </c>
      <c r="AA606" s="302">
        <v>0</v>
      </c>
      <c r="AB606" s="302">
        <v>0</v>
      </c>
      <c r="AC606" s="302">
        <v>0</v>
      </c>
      <c r="AD606" s="302">
        <v>0</v>
      </c>
      <c r="AE606" s="302">
        <v>0</v>
      </c>
      <c r="AF606" s="302">
        <v>0</v>
      </c>
      <c r="AG606" s="302">
        <v>0</v>
      </c>
      <c r="AH606" s="302">
        <v>0</v>
      </c>
      <c r="AI606" s="302">
        <v>0</v>
      </c>
      <c r="AJ606" s="302">
        <v>0</v>
      </c>
      <c r="AK606" s="302">
        <v>0</v>
      </c>
      <c r="AL606" s="302">
        <v>0</v>
      </c>
      <c r="AM606" s="302">
        <v>0</v>
      </c>
      <c r="AN606" s="302">
        <v>0</v>
      </c>
      <c r="AO606" s="302">
        <v>0</v>
      </c>
      <c r="AP606" s="302">
        <v>0</v>
      </c>
      <c r="AQ606" s="302">
        <v>0</v>
      </c>
      <c r="AR606" s="302">
        <v>0</v>
      </c>
      <c r="AS606" s="302">
        <v>0</v>
      </c>
      <c r="AT606" s="295">
        <f t="shared" si="9"/>
        <v>0</v>
      </c>
      <c r="AU606" s="302">
        <v>30261.32</v>
      </c>
      <c r="AV606" s="302">
        <v>51591.68</v>
      </c>
      <c r="AW606" s="303">
        <v>95</v>
      </c>
      <c r="AX606" s="303">
        <v>300</v>
      </c>
      <c r="AY606" s="302">
        <v>571999.75</v>
      </c>
      <c r="AZ606" s="302">
        <v>139388.37</v>
      </c>
      <c r="BA606" s="301">
        <v>90.000039000000001</v>
      </c>
      <c r="BB606" s="301">
        <v>71.669549826542493</v>
      </c>
      <c r="BC606" s="301">
        <v>9.4</v>
      </c>
      <c r="BD606" s="301"/>
      <c r="BE606" s="300" t="s">
        <v>4204</v>
      </c>
      <c r="BF606" s="298"/>
      <c r="BG606" s="300" t="s">
        <v>315</v>
      </c>
      <c r="BH606" s="300" t="s">
        <v>183</v>
      </c>
      <c r="BI606" s="300" t="s">
        <v>328</v>
      </c>
      <c r="BJ606" s="300" t="s">
        <v>4205</v>
      </c>
      <c r="BK606" s="299" t="s">
        <v>175</v>
      </c>
      <c r="BL606" s="301">
        <v>869242.72855055996</v>
      </c>
      <c r="BM606" s="299" t="s">
        <v>309</v>
      </c>
      <c r="BN606" s="301"/>
      <c r="BO606" s="304">
        <v>38960</v>
      </c>
      <c r="BP606" s="304">
        <v>48091</v>
      </c>
      <c r="BQ606" s="297" t="s">
        <v>4195</v>
      </c>
      <c r="BR606" s="297" t="s">
        <v>4771</v>
      </c>
      <c r="BS606" s="297">
        <v>38960</v>
      </c>
      <c r="BT606" s="297">
        <v>48091</v>
      </c>
      <c r="BU606" s="301">
        <v>19330.84</v>
      </c>
      <c r="BV606" s="301">
        <v>53.38</v>
      </c>
      <c r="BW606" s="301">
        <v>0</v>
      </c>
    </row>
    <row r="607" spans="1:75" s="289" customFormat="1" ht="18.2" customHeight="1" x14ac:dyDescent="0.15">
      <c r="A607" s="291">
        <v>605</v>
      </c>
      <c r="B607" s="292" t="s">
        <v>305</v>
      </c>
      <c r="C607" s="292" t="s">
        <v>306</v>
      </c>
      <c r="D607" s="312">
        <v>45170</v>
      </c>
      <c r="E607" s="293" t="s">
        <v>1704</v>
      </c>
      <c r="F607" s="292" t="s">
        <v>1005</v>
      </c>
      <c r="G607" s="308">
        <v>134</v>
      </c>
      <c r="H607" s="295">
        <v>40930.93</v>
      </c>
      <c r="I607" s="295">
        <v>23247.13</v>
      </c>
      <c r="J607" s="295">
        <v>0</v>
      </c>
      <c r="K607" s="295">
        <v>64178.06</v>
      </c>
      <c r="L607" s="295">
        <v>282.10000000000002</v>
      </c>
      <c r="M607" s="295">
        <v>64178.06</v>
      </c>
      <c r="N607" s="295">
        <v>0</v>
      </c>
      <c r="O607" s="295">
        <v>0</v>
      </c>
      <c r="P607" s="295">
        <v>0</v>
      </c>
      <c r="Q607" s="295">
        <v>0</v>
      </c>
      <c r="R607" s="295">
        <v>64178.06</v>
      </c>
      <c r="S607" s="295">
        <v>57975.63</v>
      </c>
      <c r="T607" s="295">
        <v>324.04000000000002</v>
      </c>
      <c r="U607" s="295">
        <v>0</v>
      </c>
      <c r="V607" s="295">
        <v>0</v>
      </c>
      <c r="W607" s="295">
        <v>0</v>
      </c>
      <c r="X607" s="295">
        <v>0</v>
      </c>
      <c r="Y607" s="295">
        <v>0</v>
      </c>
      <c r="Z607" s="295">
        <v>58299.67</v>
      </c>
      <c r="AA607" s="295">
        <v>0</v>
      </c>
      <c r="AB607" s="295">
        <v>0</v>
      </c>
      <c r="AC607" s="295">
        <v>0</v>
      </c>
      <c r="AD607" s="295">
        <v>0</v>
      </c>
      <c r="AE607" s="295">
        <v>0</v>
      </c>
      <c r="AF607" s="295">
        <v>0</v>
      </c>
      <c r="AG607" s="295">
        <v>0</v>
      </c>
      <c r="AH607" s="295">
        <v>0</v>
      </c>
      <c r="AI607" s="295">
        <v>0</v>
      </c>
      <c r="AJ607" s="295">
        <v>0</v>
      </c>
      <c r="AK607" s="295">
        <v>0</v>
      </c>
      <c r="AL607" s="295">
        <v>0</v>
      </c>
      <c r="AM607" s="295">
        <v>0</v>
      </c>
      <c r="AN607" s="295">
        <v>0</v>
      </c>
      <c r="AO607" s="295">
        <v>0</v>
      </c>
      <c r="AP607" s="295">
        <v>0</v>
      </c>
      <c r="AQ607" s="295">
        <v>0</v>
      </c>
      <c r="AR607" s="295">
        <v>0</v>
      </c>
      <c r="AS607" s="295">
        <v>0</v>
      </c>
      <c r="AT607" s="295">
        <f t="shared" si="9"/>
        <v>0</v>
      </c>
      <c r="AU607" s="295">
        <v>23529.23</v>
      </c>
      <c r="AV607" s="295">
        <v>58299.67</v>
      </c>
      <c r="AW607" s="296">
        <v>96</v>
      </c>
      <c r="AX607" s="296">
        <v>300</v>
      </c>
      <c r="AY607" s="295">
        <v>293698.7</v>
      </c>
      <c r="AZ607" s="295">
        <v>69376.100000000006</v>
      </c>
      <c r="BA607" s="294">
        <v>87.273109000000005</v>
      </c>
      <c r="BB607" s="294">
        <v>80.734126389182194</v>
      </c>
      <c r="BC607" s="294">
        <v>9.5</v>
      </c>
      <c r="BD607" s="294"/>
      <c r="BE607" s="293" t="s">
        <v>4204</v>
      </c>
      <c r="BF607" s="291"/>
      <c r="BG607" s="293" t="s">
        <v>344</v>
      </c>
      <c r="BH607" s="293" t="s">
        <v>213</v>
      </c>
      <c r="BI607" s="293" t="s">
        <v>534</v>
      </c>
      <c r="BJ607" s="293" t="s">
        <v>4205</v>
      </c>
      <c r="BK607" s="292" t="s">
        <v>175</v>
      </c>
      <c r="BL607" s="294">
        <v>0</v>
      </c>
      <c r="BM607" s="292" t="s">
        <v>309</v>
      </c>
      <c r="BN607" s="294"/>
      <c r="BO607" s="297">
        <v>38962</v>
      </c>
      <c r="BP607" s="297">
        <v>48093</v>
      </c>
      <c r="BQ607" s="297" t="s">
        <v>4758</v>
      </c>
      <c r="BR607" s="297" t="s">
        <v>4789</v>
      </c>
      <c r="BS607" s="297">
        <v>38962</v>
      </c>
      <c r="BT607" s="297">
        <v>48093</v>
      </c>
      <c r="BU607" s="294">
        <v>22487.74</v>
      </c>
      <c r="BV607" s="294">
        <v>0</v>
      </c>
      <c r="BW607" s="294">
        <v>0</v>
      </c>
    </row>
    <row r="608" spans="1:75" s="289" customFormat="1" ht="18.2" customHeight="1" x14ac:dyDescent="0.15">
      <c r="A608" s="298">
        <v>606</v>
      </c>
      <c r="B608" s="299" t="s">
        <v>305</v>
      </c>
      <c r="C608" s="299" t="s">
        <v>306</v>
      </c>
      <c r="D608" s="313">
        <v>45170</v>
      </c>
      <c r="E608" s="300" t="s">
        <v>1705</v>
      </c>
      <c r="F608" s="309">
        <v>0</v>
      </c>
      <c r="G608" s="309">
        <v>0</v>
      </c>
      <c r="H608" s="302">
        <v>141554.12</v>
      </c>
      <c r="I608" s="302">
        <v>0</v>
      </c>
      <c r="J608" s="302">
        <v>0</v>
      </c>
      <c r="K608" s="302">
        <v>141554.12</v>
      </c>
      <c r="L608" s="302">
        <v>979.88</v>
      </c>
      <c r="M608" s="302">
        <v>0</v>
      </c>
      <c r="N608" s="302">
        <v>0</v>
      </c>
      <c r="O608" s="302">
        <v>979.88</v>
      </c>
      <c r="P608" s="302">
        <v>0</v>
      </c>
      <c r="Q608" s="302">
        <v>0</v>
      </c>
      <c r="R608" s="302">
        <v>140574.24</v>
      </c>
      <c r="S608" s="302">
        <v>0</v>
      </c>
      <c r="T608" s="302">
        <v>1108.8399999999999</v>
      </c>
      <c r="U608" s="302">
        <v>0</v>
      </c>
      <c r="V608" s="302">
        <v>0</v>
      </c>
      <c r="W608" s="302">
        <v>1108.8399999999999</v>
      </c>
      <c r="X608" s="302">
        <v>0</v>
      </c>
      <c r="Y608" s="302">
        <v>0</v>
      </c>
      <c r="Z608" s="302">
        <v>0</v>
      </c>
      <c r="AA608" s="302">
        <v>92.28</v>
      </c>
      <c r="AB608" s="302">
        <v>0</v>
      </c>
      <c r="AC608" s="302">
        <v>0</v>
      </c>
      <c r="AD608" s="302">
        <v>0</v>
      </c>
      <c r="AE608" s="302">
        <v>0</v>
      </c>
      <c r="AF608" s="302">
        <v>-103.99</v>
      </c>
      <c r="AG608" s="302">
        <v>109.05</v>
      </c>
      <c r="AH608" s="302">
        <v>297.45</v>
      </c>
      <c r="AI608" s="302">
        <v>0</v>
      </c>
      <c r="AJ608" s="302">
        <v>0</v>
      </c>
      <c r="AK608" s="302">
        <v>0</v>
      </c>
      <c r="AL608" s="302">
        <v>0</v>
      </c>
      <c r="AM608" s="302">
        <v>0</v>
      </c>
      <c r="AN608" s="302">
        <v>0</v>
      </c>
      <c r="AO608" s="302">
        <v>0</v>
      </c>
      <c r="AP608" s="302">
        <v>0</v>
      </c>
      <c r="AQ608" s="302">
        <v>0</v>
      </c>
      <c r="AR608" s="302">
        <v>18.72</v>
      </c>
      <c r="AS608" s="302">
        <v>0.25411499999999998</v>
      </c>
      <c r="AT608" s="295">
        <f t="shared" si="9"/>
        <v>2464.5358849999998</v>
      </c>
      <c r="AU608" s="302">
        <v>0</v>
      </c>
      <c r="AV608" s="302">
        <v>0</v>
      </c>
      <c r="AW608" s="303">
        <v>96</v>
      </c>
      <c r="AX608" s="303">
        <v>300</v>
      </c>
      <c r="AY608" s="302">
        <v>990000.69</v>
      </c>
      <c r="AZ608" s="302">
        <v>240981.58</v>
      </c>
      <c r="BA608" s="301">
        <v>89.999937000000003</v>
      </c>
      <c r="BB608" s="301">
        <v>52.500580101694403</v>
      </c>
      <c r="BC608" s="301">
        <v>9.4</v>
      </c>
      <c r="BD608" s="301"/>
      <c r="BE608" s="300" t="s">
        <v>4204</v>
      </c>
      <c r="BF608" s="298"/>
      <c r="BG608" s="300" t="s">
        <v>376</v>
      </c>
      <c r="BH608" s="300" t="s">
        <v>449</v>
      </c>
      <c r="BI608" s="300" t="s">
        <v>454</v>
      </c>
      <c r="BJ608" s="300" t="s">
        <v>103</v>
      </c>
      <c r="BK608" s="299" t="s">
        <v>175</v>
      </c>
      <c r="BL608" s="301">
        <v>1100850.36856704</v>
      </c>
      <c r="BM608" s="299" t="s">
        <v>309</v>
      </c>
      <c r="BN608" s="301"/>
      <c r="BO608" s="304">
        <v>38966</v>
      </c>
      <c r="BP608" s="304">
        <v>48097</v>
      </c>
      <c r="BQ608" s="297" t="s">
        <v>4757</v>
      </c>
      <c r="BR608" s="297" t="s">
        <v>4764</v>
      </c>
      <c r="BS608" s="297">
        <v>38966</v>
      </c>
      <c r="BT608" s="297">
        <v>48097</v>
      </c>
      <c r="BU608" s="301">
        <v>0</v>
      </c>
      <c r="BV608" s="301">
        <v>92.28</v>
      </c>
      <c r="BW608" s="301">
        <v>0</v>
      </c>
    </row>
    <row r="609" spans="1:75" s="289" customFormat="1" ht="18.2" customHeight="1" x14ac:dyDescent="0.15">
      <c r="A609" s="291">
        <v>607</v>
      </c>
      <c r="B609" s="292" t="s">
        <v>305</v>
      </c>
      <c r="C609" s="292" t="s">
        <v>306</v>
      </c>
      <c r="D609" s="312">
        <v>45170</v>
      </c>
      <c r="E609" s="293" t="s">
        <v>1706</v>
      </c>
      <c r="F609" s="308">
        <v>151</v>
      </c>
      <c r="G609" s="308">
        <v>150</v>
      </c>
      <c r="H609" s="295">
        <v>36187.75</v>
      </c>
      <c r="I609" s="295">
        <v>21570.86</v>
      </c>
      <c r="J609" s="295">
        <v>0</v>
      </c>
      <c r="K609" s="295">
        <v>57758.61</v>
      </c>
      <c r="L609" s="295">
        <v>248.28</v>
      </c>
      <c r="M609" s="295">
        <v>0</v>
      </c>
      <c r="N609" s="295">
        <v>0</v>
      </c>
      <c r="O609" s="295">
        <v>0</v>
      </c>
      <c r="P609" s="295">
        <v>0</v>
      </c>
      <c r="Q609" s="295">
        <v>0</v>
      </c>
      <c r="R609" s="295">
        <v>57758.61</v>
      </c>
      <c r="S609" s="295">
        <v>58561.86</v>
      </c>
      <c r="T609" s="295">
        <v>289.5</v>
      </c>
      <c r="U609" s="295">
        <v>0</v>
      </c>
      <c r="V609" s="295">
        <v>0</v>
      </c>
      <c r="W609" s="295">
        <v>0</v>
      </c>
      <c r="X609" s="295">
        <v>0</v>
      </c>
      <c r="Y609" s="295">
        <v>0</v>
      </c>
      <c r="Z609" s="295">
        <v>58851.360000000001</v>
      </c>
      <c r="AA609" s="295">
        <v>0</v>
      </c>
      <c r="AB609" s="295">
        <v>0</v>
      </c>
      <c r="AC609" s="295">
        <v>0</v>
      </c>
      <c r="AD609" s="295">
        <v>0</v>
      </c>
      <c r="AE609" s="295">
        <v>0</v>
      </c>
      <c r="AF609" s="295">
        <v>0</v>
      </c>
      <c r="AG609" s="295">
        <v>0</v>
      </c>
      <c r="AH609" s="295">
        <v>0</v>
      </c>
      <c r="AI609" s="295">
        <v>0</v>
      </c>
      <c r="AJ609" s="295">
        <v>0</v>
      </c>
      <c r="AK609" s="295">
        <v>0</v>
      </c>
      <c r="AL609" s="295">
        <v>0</v>
      </c>
      <c r="AM609" s="295">
        <v>0</v>
      </c>
      <c r="AN609" s="295">
        <v>0</v>
      </c>
      <c r="AO609" s="295">
        <v>0</v>
      </c>
      <c r="AP609" s="295">
        <v>0</v>
      </c>
      <c r="AQ609" s="295">
        <v>0</v>
      </c>
      <c r="AR609" s="295">
        <v>0</v>
      </c>
      <c r="AS609" s="295">
        <v>0</v>
      </c>
      <c r="AT609" s="295">
        <f t="shared" si="9"/>
        <v>0</v>
      </c>
      <c r="AU609" s="295">
        <v>21819.14</v>
      </c>
      <c r="AV609" s="295">
        <v>58851.360000000001</v>
      </c>
      <c r="AW609" s="296">
        <v>96</v>
      </c>
      <c r="AX609" s="296">
        <v>300</v>
      </c>
      <c r="AY609" s="295">
        <v>254001.32</v>
      </c>
      <c r="AZ609" s="295">
        <v>61065.62</v>
      </c>
      <c r="BA609" s="294">
        <v>88.906777000000005</v>
      </c>
      <c r="BB609" s="294">
        <v>84.0920285276719</v>
      </c>
      <c r="BC609" s="294">
        <v>9.6</v>
      </c>
      <c r="BD609" s="294"/>
      <c r="BE609" s="293" t="s">
        <v>4204</v>
      </c>
      <c r="BF609" s="291"/>
      <c r="BG609" s="293" t="s">
        <v>315</v>
      </c>
      <c r="BH609" s="293" t="s">
        <v>183</v>
      </c>
      <c r="BI609" s="293" t="s">
        <v>328</v>
      </c>
      <c r="BJ609" s="293" t="s">
        <v>4205</v>
      </c>
      <c r="BK609" s="292" t="s">
        <v>175</v>
      </c>
      <c r="BL609" s="294">
        <v>452313.21973656002</v>
      </c>
      <c r="BM609" s="292" t="s">
        <v>309</v>
      </c>
      <c r="BN609" s="294"/>
      <c r="BO609" s="297">
        <v>38967</v>
      </c>
      <c r="BP609" s="297">
        <v>48098</v>
      </c>
      <c r="BQ609" s="297" t="s">
        <v>936</v>
      </c>
      <c r="BR609" s="297" t="s">
        <v>4769</v>
      </c>
      <c r="BS609" s="297">
        <v>38967</v>
      </c>
      <c r="BT609" s="297">
        <v>48098</v>
      </c>
      <c r="BU609" s="294">
        <v>24078.38</v>
      </c>
      <c r="BV609" s="294">
        <v>55.36</v>
      </c>
      <c r="BW609" s="294">
        <v>0</v>
      </c>
    </row>
    <row r="610" spans="1:75" s="289" customFormat="1" ht="18.2" customHeight="1" x14ac:dyDescent="0.15">
      <c r="A610" s="298">
        <v>608</v>
      </c>
      <c r="B610" s="299" t="s">
        <v>305</v>
      </c>
      <c r="C610" s="299" t="s">
        <v>306</v>
      </c>
      <c r="D610" s="313">
        <v>45170</v>
      </c>
      <c r="E610" s="300" t="s">
        <v>1707</v>
      </c>
      <c r="F610" s="309">
        <v>161</v>
      </c>
      <c r="G610" s="309">
        <v>160</v>
      </c>
      <c r="H610" s="302">
        <v>47581.33</v>
      </c>
      <c r="I610" s="302">
        <v>29691.3</v>
      </c>
      <c r="J610" s="302">
        <v>0</v>
      </c>
      <c r="K610" s="302">
        <v>77272.63</v>
      </c>
      <c r="L610" s="302">
        <v>327.91</v>
      </c>
      <c r="M610" s="302">
        <v>0</v>
      </c>
      <c r="N610" s="302">
        <v>0</v>
      </c>
      <c r="O610" s="302">
        <v>0</v>
      </c>
      <c r="P610" s="302">
        <v>0</v>
      </c>
      <c r="Q610" s="302">
        <v>0</v>
      </c>
      <c r="R610" s="302">
        <v>77272.63</v>
      </c>
      <c r="S610" s="302">
        <v>83044.67</v>
      </c>
      <c r="T610" s="302">
        <v>376.69</v>
      </c>
      <c r="U610" s="302">
        <v>0</v>
      </c>
      <c r="V610" s="302">
        <v>0</v>
      </c>
      <c r="W610" s="302">
        <v>0</v>
      </c>
      <c r="X610" s="302">
        <v>0</v>
      </c>
      <c r="Y610" s="302">
        <v>0</v>
      </c>
      <c r="Z610" s="302">
        <v>83421.36</v>
      </c>
      <c r="AA610" s="302">
        <v>0</v>
      </c>
      <c r="AB610" s="302">
        <v>0</v>
      </c>
      <c r="AC610" s="302">
        <v>0</v>
      </c>
      <c r="AD610" s="302">
        <v>0</v>
      </c>
      <c r="AE610" s="302">
        <v>0</v>
      </c>
      <c r="AF610" s="302">
        <v>0</v>
      </c>
      <c r="AG610" s="302">
        <v>0</v>
      </c>
      <c r="AH610" s="302">
        <v>0</v>
      </c>
      <c r="AI610" s="302">
        <v>0</v>
      </c>
      <c r="AJ610" s="302">
        <v>0</v>
      </c>
      <c r="AK610" s="302">
        <v>0</v>
      </c>
      <c r="AL610" s="302">
        <v>0</v>
      </c>
      <c r="AM610" s="302">
        <v>0</v>
      </c>
      <c r="AN610" s="302">
        <v>0</v>
      </c>
      <c r="AO610" s="302">
        <v>0</v>
      </c>
      <c r="AP610" s="302">
        <v>0</v>
      </c>
      <c r="AQ610" s="302">
        <v>0</v>
      </c>
      <c r="AR610" s="302">
        <v>0</v>
      </c>
      <c r="AS610" s="302">
        <v>0</v>
      </c>
      <c r="AT610" s="295">
        <f t="shared" si="9"/>
        <v>0</v>
      </c>
      <c r="AU610" s="302">
        <v>30019.21</v>
      </c>
      <c r="AV610" s="302">
        <v>83421.36</v>
      </c>
      <c r="AW610" s="303">
        <v>96</v>
      </c>
      <c r="AX610" s="303">
        <v>300</v>
      </c>
      <c r="AY610" s="302">
        <v>373999.71</v>
      </c>
      <c r="AZ610" s="302">
        <v>80645.710000000006</v>
      </c>
      <c r="BA610" s="301">
        <v>79.756189000000006</v>
      </c>
      <c r="BB610" s="301">
        <v>76.420314022991107</v>
      </c>
      <c r="BC610" s="301">
        <v>9.5</v>
      </c>
      <c r="BD610" s="301"/>
      <c r="BE610" s="300" t="s">
        <v>4204</v>
      </c>
      <c r="BF610" s="298"/>
      <c r="BG610" s="300" t="s">
        <v>333</v>
      </c>
      <c r="BH610" s="300" t="s">
        <v>193</v>
      </c>
      <c r="BI610" s="300" t="s">
        <v>334</v>
      </c>
      <c r="BJ610" s="300" t="s">
        <v>4205</v>
      </c>
      <c r="BK610" s="299" t="s">
        <v>175</v>
      </c>
      <c r="BL610" s="301">
        <v>605129.38370248</v>
      </c>
      <c r="BM610" s="299" t="s">
        <v>309</v>
      </c>
      <c r="BN610" s="301"/>
      <c r="BO610" s="304">
        <v>38968</v>
      </c>
      <c r="BP610" s="304">
        <v>48099</v>
      </c>
      <c r="BQ610" s="297" t="s">
        <v>955</v>
      </c>
      <c r="BR610" s="297" t="s">
        <v>4778</v>
      </c>
      <c r="BS610" s="297">
        <v>38968</v>
      </c>
      <c r="BT610" s="297">
        <v>48099</v>
      </c>
      <c r="BU610" s="301">
        <v>31437.81</v>
      </c>
      <c r="BV610" s="301">
        <v>56</v>
      </c>
      <c r="BW610" s="301">
        <v>0</v>
      </c>
    </row>
    <row r="611" spans="1:75" s="289" customFormat="1" ht="18.2" customHeight="1" x14ac:dyDescent="0.15">
      <c r="A611" s="291">
        <v>609</v>
      </c>
      <c r="B611" s="292" t="s">
        <v>305</v>
      </c>
      <c r="C611" s="292" t="s">
        <v>306</v>
      </c>
      <c r="D611" s="312">
        <v>45170</v>
      </c>
      <c r="E611" s="293" t="s">
        <v>1708</v>
      </c>
      <c r="F611" s="308">
        <v>57</v>
      </c>
      <c r="G611" s="308">
        <v>57</v>
      </c>
      <c r="H611" s="295">
        <v>0</v>
      </c>
      <c r="I611" s="295">
        <v>34387.06</v>
      </c>
      <c r="J611" s="295">
        <v>0</v>
      </c>
      <c r="K611" s="295">
        <v>34387.06</v>
      </c>
      <c r="L611" s="295">
        <v>0</v>
      </c>
      <c r="M611" s="295">
        <v>0</v>
      </c>
      <c r="N611" s="295">
        <v>0</v>
      </c>
      <c r="O611" s="295">
        <v>0</v>
      </c>
      <c r="P611" s="295">
        <v>0</v>
      </c>
      <c r="Q611" s="295">
        <v>0</v>
      </c>
      <c r="R611" s="295">
        <v>34387.06</v>
      </c>
      <c r="S611" s="295">
        <v>8434.18</v>
      </c>
      <c r="T611" s="295">
        <v>0</v>
      </c>
      <c r="U611" s="295">
        <v>0</v>
      </c>
      <c r="V611" s="295">
        <v>0</v>
      </c>
      <c r="W611" s="295">
        <v>0</v>
      </c>
      <c r="X611" s="295">
        <v>0</v>
      </c>
      <c r="Y611" s="295">
        <v>0</v>
      </c>
      <c r="Z611" s="295">
        <v>8434.18</v>
      </c>
      <c r="AA611" s="295">
        <v>0</v>
      </c>
      <c r="AB611" s="295">
        <v>0</v>
      </c>
      <c r="AC611" s="295">
        <v>0</v>
      </c>
      <c r="AD611" s="295">
        <v>0</v>
      </c>
      <c r="AE611" s="295">
        <v>0</v>
      </c>
      <c r="AF611" s="295">
        <v>0</v>
      </c>
      <c r="AG611" s="295">
        <v>0</v>
      </c>
      <c r="AH611" s="295">
        <v>0</v>
      </c>
      <c r="AI611" s="295">
        <v>0</v>
      </c>
      <c r="AJ611" s="295">
        <v>0</v>
      </c>
      <c r="AK611" s="295">
        <v>0</v>
      </c>
      <c r="AL611" s="295">
        <v>0</v>
      </c>
      <c r="AM611" s="295">
        <v>0</v>
      </c>
      <c r="AN611" s="295">
        <v>0</v>
      </c>
      <c r="AO611" s="295">
        <v>0</v>
      </c>
      <c r="AP611" s="295">
        <v>0</v>
      </c>
      <c r="AQ611" s="295">
        <v>0</v>
      </c>
      <c r="AR611" s="295">
        <v>0</v>
      </c>
      <c r="AS611" s="295">
        <v>0</v>
      </c>
      <c r="AT611" s="295">
        <f t="shared" si="9"/>
        <v>0</v>
      </c>
      <c r="AU611" s="295">
        <v>34387.06</v>
      </c>
      <c r="AV611" s="295">
        <v>8434.18</v>
      </c>
      <c r="AW611" s="296">
        <v>190</v>
      </c>
      <c r="AX611" s="296">
        <v>300</v>
      </c>
      <c r="AY611" s="295">
        <v>426298.67</v>
      </c>
      <c r="AZ611" s="295">
        <v>86372.59</v>
      </c>
      <c r="BA611" s="294">
        <v>75.000230000000002</v>
      </c>
      <c r="BB611" s="294">
        <v>29.859442781833899</v>
      </c>
      <c r="BC611" s="294">
        <v>9.5</v>
      </c>
      <c r="BD611" s="294"/>
      <c r="BE611" s="293" t="s">
        <v>4204</v>
      </c>
      <c r="BF611" s="291"/>
      <c r="BG611" s="293" t="s">
        <v>315</v>
      </c>
      <c r="BH611" s="293" t="s">
        <v>183</v>
      </c>
      <c r="BI611" s="293" t="s">
        <v>338</v>
      </c>
      <c r="BJ611" s="293" t="s">
        <v>4205</v>
      </c>
      <c r="BK611" s="292" t="s">
        <v>175</v>
      </c>
      <c r="BL611" s="294">
        <v>269288.36801775999</v>
      </c>
      <c r="BM611" s="292" t="s">
        <v>309</v>
      </c>
      <c r="BN611" s="294"/>
      <c r="BO611" s="297">
        <v>38972</v>
      </c>
      <c r="BP611" s="297">
        <v>48103</v>
      </c>
      <c r="BQ611" s="297" t="s">
        <v>959</v>
      </c>
      <c r="BR611" s="297" t="s">
        <v>4784</v>
      </c>
      <c r="BS611" s="297">
        <v>38972</v>
      </c>
      <c r="BT611" s="297">
        <v>48103</v>
      </c>
      <c r="BU611" s="294">
        <v>11979.32</v>
      </c>
      <c r="BV611" s="294">
        <v>0</v>
      </c>
      <c r="BW611" s="294">
        <v>0</v>
      </c>
    </row>
    <row r="612" spans="1:75" s="289" customFormat="1" ht="18.2" customHeight="1" x14ac:dyDescent="0.15">
      <c r="A612" s="298">
        <v>610</v>
      </c>
      <c r="B612" s="299" t="s">
        <v>305</v>
      </c>
      <c r="C612" s="299" t="s">
        <v>306</v>
      </c>
      <c r="D612" s="313">
        <v>45170</v>
      </c>
      <c r="E612" s="300" t="s">
        <v>1709</v>
      </c>
      <c r="F612" s="309">
        <v>175</v>
      </c>
      <c r="G612" s="309">
        <v>174</v>
      </c>
      <c r="H612" s="302">
        <v>38171.919999999998</v>
      </c>
      <c r="I612" s="302">
        <v>24555.87</v>
      </c>
      <c r="J612" s="302">
        <v>0</v>
      </c>
      <c r="K612" s="302">
        <v>62727.79</v>
      </c>
      <c r="L612" s="302">
        <v>261.91000000000003</v>
      </c>
      <c r="M612" s="302">
        <v>0</v>
      </c>
      <c r="N612" s="302">
        <v>0</v>
      </c>
      <c r="O612" s="302">
        <v>0</v>
      </c>
      <c r="P612" s="302">
        <v>0</v>
      </c>
      <c r="Q612" s="302">
        <v>0</v>
      </c>
      <c r="R612" s="302">
        <v>62727.79</v>
      </c>
      <c r="S612" s="302">
        <v>74152.58</v>
      </c>
      <c r="T612" s="302">
        <v>305.38</v>
      </c>
      <c r="U612" s="302">
        <v>0</v>
      </c>
      <c r="V612" s="302">
        <v>0</v>
      </c>
      <c r="W612" s="302">
        <v>0</v>
      </c>
      <c r="X612" s="302">
        <v>0</v>
      </c>
      <c r="Y612" s="302">
        <v>0</v>
      </c>
      <c r="Z612" s="302">
        <v>74457.960000000006</v>
      </c>
      <c r="AA612" s="302">
        <v>0</v>
      </c>
      <c r="AB612" s="302">
        <v>0</v>
      </c>
      <c r="AC612" s="302">
        <v>0</v>
      </c>
      <c r="AD612" s="302">
        <v>0</v>
      </c>
      <c r="AE612" s="302">
        <v>0</v>
      </c>
      <c r="AF612" s="302">
        <v>0</v>
      </c>
      <c r="AG612" s="302">
        <v>0</v>
      </c>
      <c r="AH612" s="302">
        <v>0</v>
      </c>
      <c r="AI612" s="302">
        <v>0</v>
      </c>
      <c r="AJ612" s="302">
        <v>0</v>
      </c>
      <c r="AK612" s="302">
        <v>0</v>
      </c>
      <c r="AL612" s="302">
        <v>0</v>
      </c>
      <c r="AM612" s="302">
        <v>0</v>
      </c>
      <c r="AN612" s="302">
        <v>0</v>
      </c>
      <c r="AO612" s="302">
        <v>0</v>
      </c>
      <c r="AP612" s="302">
        <v>0</v>
      </c>
      <c r="AQ612" s="302">
        <v>0</v>
      </c>
      <c r="AR612" s="302">
        <v>0</v>
      </c>
      <c r="AS612" s="302">
        <v>0</v>
      </c>
      <c r="AT612" s="295">
        <f t="shared" si="9"/>
        <v>0</v>
      </c>
      <c r="AU612" s="302">
        <v>24817.78</v>
      </c>
      <c r="AV612" s="302">
        <v>74457.960000000006</v>
      </c>
      <c r="AW612" s="303">
        <v>96</v>
      </c>
      <c r="AX612" s="303">
        <v>300</v>
      </c>
      <c r="AY612" s="302">
        <v>265001.65999999997</v>
      </c>
      <c r="AZ612" s="302">
        <v>64416.2</v>
      </c>
      <c r="BA612" s="301">
        <v>89.999441000000004</v>
      </c>
      <c r="BB612" s="301">
        <v>87.640469868843397</v>
      </c>
      <c r="BC612" s="301">
        <v>9.6</v>
      </c>
      <c r="BD612" s="301"/>
      <c r="BE612" s="300" t="s">
        <v>4204</v>
      </c>
      <c r="BF612" s="298"/>
      <c r="BG612" s="300" t="s">
        <v>312</v>
      </c>
      <c r="BH612" s="300" t="s">
        <v>365</v>
      </c>
      <c r="BI612" s="300" t="s">
        <v>366</v>
      </c>
      <c r="BJ612" s="300" t="s">
        <v>4205</v>
      </c>
      <c r="BK612" s="299" t="s">
        <v>175</v>
      </c>
      <c r="BL612" s="301">
        <v>491227.34535784001</v>
      </c>
      <c r="BM612" s="299" t="s">
        <v>309</v>
      </c>
      <c r="BN612" s="301"/>
      <c r="BO612" s="304">
        <v>38973</v>
      </c>
      <c r="BP612" s="304">
        <v>48104</v>
      </c>
      <c r="BQ612" s="297" t="s">
        <v>937</v>
      </c>
      <c r="BR612" s="297" t="s">
        <v>4765</v>
      </c>
      <c r="BS612" s="297">
        <v>38973</v>
      </c>
      <c r="BT612" s="297">
        <v>48104</v>
      </c>
      <c r="BU612" s="301">
        <v>29488.87</v>
      </c>
      <c r="BV612" s="301">
        <v>58.4</v>
      </c>
      <c r="BW612" s="301">
        <v>0</v>
      </c>
    </row>
    <row r="613" spans="1:75" s="289" customFormat="1" ht="18.2" customHeight="1" x14ac:dyDescent="0.15">
      <c r="A613" s="291">
        <v>611</v>
      </c>
      <c r="B613" s="292" t="s">
        <v>305</v>
      </c>
      <c r="C613" s="292" t="s">
        <v>306</v>
      </c>
      <c r="D613" s="312">
        <v>45170</v>
      </c>
      <c r="E613" s="293" t="s">
        <v>1710</v>
      </c>
      <c r="F613" s="308">
        <v>169</v>
      </c>
      <c r="G613" s="308">
        <v>168</v>
      </c>
      <c r="H613" s="295">
        <v>32002.98</v>
      </c>
      <c r="I613" s="295">
        <v>20246.72</v>
      </c>
      <c r="J613" s="295">
        <v>0</v>
      </c>
      <c r="K613" s="295">
        <v>52249.7</v>
      </c>
      <c r="L613" s="295">
        <v>219.54</v>
      </c>
      <c r="M613" s="295">
        <v>0</v>
      </c>
      <c r="N613" s="295">
        <v>0</v>
      </c>
      <c r="O613" s="295">
        <v>0</v>
      </c>
      <c r="P613" s="295">
        <v>0</v>
      </c>
      <c r="Q613" s="295">
        <v>0</v>
      </c>
      <c r="R613" s="295">
        <v>52249.7</v>
      </c>
      <c r="S613" s="295">
        <v>59647.35</v>
      </c>
      <c r="T613" s="295">
        <v>256.02</v>
      </c>
      <c r="U613" s="295">
        <v>0</v>
      </c>
      <c r="V613" s="295">
        <v>0</v>
      </c>
      <c r="W613" s="295">
        <v>0</v>
      </c>
      <c r="X613" s="295">
        <v>0</v>
      </c>
      <c r="Y613" s="295">
        <v>0</v>
      </c>
      <c r="Z613" s="295">
        <v>59903.37</v>
      </c>
      <c r="AA613" s="295">
        <v>0</v>
      </c>
      <c r="AB613" s="295">
        <v>0</v>
      </c>
      <c r="AC613" s="295">
        <v>0</v>
      </c>
      <c r="AD613" s="295">
        <v>0</v>
      </c>
      <c r="AE613" s="295">
        <v>0</v>
      </c>
      <c r="AF613" s="295">
        <v>0</v>
      </c>
      <c r="AG613" s="295">
        <v>0</v>
      </c>
      <c r="AH613" s="295">
        <v>0</v>
      </c>
      <c r="AI613" s="295">
        <v>0</v>
      </c>
      <c r="AJ613" s="295">
        <v>0</v>
      </c>
      <c r="AK613" s="295">
        <v>0</v>
      </c>
      <c r="AL613" s="295">
        <v>0</v>
      </c>
      <c r="AM613" s="295">
        <v>0</v>
      </c>
      <c r="AN613" s="295">
        <v>0</v>
      </c>
      <c r="AO613" s="295">
        <v>0</v>
      </c>
      <c r="AP613" s="295">
        <v>0</v>
      </c>
      <c r="AQ613" s="295">
        <v>0</v>
      </c>
      <c r="AR613" s="295">
        <v>0</v>
      </c>
      <c r="AS613" s="295">
        <v>0</v>
      </c>
      <c r="AT613" s="295">
        <f t="shared" si="9"/>
        <v>0</v>
      </c>
      <c r="AU613" s="295">
        <v>20466.259999999998</v>
      </c>
      <c r="AV613" s="295">
        <v>59903.37</v>
      </c>
      <c r="AW613" s="296">
        <v>96</v>
      </c>
      <c r="AX613" s="296">
        <v>300</v>
      </c>
      <c r="AY613" s="295">
        <v>235998.3</v>
      </c>
      <c r="AZ613" s="295">
        <v>54000.84</v>
      </c>
      <c r="BA613" s="294">
        <v>84.737904999999998</v>
      </c>
      <c r="BB613" s="294">
        <v>81.990023023317804</v>
      </c>
      <c r="BC613" s="294">
        <v>9.6</v>
      </c>
      <c r="BD613" s="294"/>
      <c r="BE613" s="293" t="s">
        <v>4204</v>
      </c>
      <c r="BF613" s="291"/>
      <c r="BG613" s="293" t="s">
        <v>344</v>
      </c>
      <c r="BH613" s="293" t="s">
        <v>213</v>
      </c>
      <c r="BI613" s="293" t="s">
        <v>534</v>
      </c>
      <c r="BJ613" s="293" t="s">
        <v>4205</v>
      </c>
      <c r="BK613" s="292" t="s">
        <v>175</v>
      </c>
      <c r="BL613" s="294">
        <v>409172.41667120002</v>
      </c>
      <c r="BM613" s="292" t="s">
        <v>309</v>
      </c>
      <c r="BN613" s="294"/>
      <c r="BO613" s="297">
        <v>38974</v>
      </c>
      <c r="BP613" s="297">
        <v>48105</v>
      </c>
      <c r="BQ613" s="297" t="s">
        <v>1030</v>
      </c>
      <c r="BR613" s="297" t="s">
        <v>4790</v>
      </c>
      <c r="BS613" s="297">
        <v>38974</v>
      </c>
      <c r="BT613" s="297">
        <v>48105</v>
      </c>
      <c r="BU613" s="294">
        <v>24039.4</v>
      </c>
      <c r="BV613" s="294">
        <v>48.95</v>
      </c>
      <c r="BW613" s="294">
        <v>0</v>
      </c>
    </row>
    <row r="614" spans="1:75" s="289" customFormat="1" ht="18.2" customHeight="1" x14ac:dyDescent="0.15">
      <c r="A614" s="298">
        <v>612</v>
      </c>
      <c r="B614" s="299" t="s">
        <v>305</v>
      </c>
      <c r="C614" s="299" t="s">
        <v>306</v>
      </c>
      <c r="D614" s="313">
        <v>45170</v>
      </c>
      <c r="E614" s="300" t="s">
        <v>1711</v>
      </c>
      <c r="F614" s="309">
        <v>43</v>
      </c>
      <c r="G614" s="309">
        <v>42</v>
      </c>
      <c r="H614" s="302">
        <v>94195.56</v>
      </c>
      <c r="I614" s="302">
        <v>23260.74</v>
      </c>
      <c r="J614" s="302">
        <v>0</v>
      </c>
      <c r="K614" s="302">
        <v>117456.3</v>
      </c>
      <c r="L614" s="302">
        <v>652.05999999999995</v>
      </c>
      <c r="M614" s="302">
        <v>0</v>
      </c>
      <c r="N614" s="302">
        <v>0</v>
      </c>
      <c r="O614" s="302">
        <v>0</v>
      </c>
      <c r="P614" s="302">
        <v>0</v>
      </c>
      <c r="Q614" s="302">
        <v>0</v>
      </c>
      <c r="R614" s="302">
        <v>117456.3</v>
      </c>
      <c r="S614" s="302">
        <v>35116.32</v>
      </c>
      <c r="T614" s="302">
        <v>737.87</v>
      </c>
      <c r="U614" s="302">
        <v>0</v>
      </c>
      <c r="V614" s="302">
        <v>0</v>
      </c>
      <c r="W614" s="302">
        <v>0</v>
      </c>
      <c r="X614" s="302">
        <v>0</v>
      </c>
      <c r="Y614" s="302">
        <v>0</v>
      </c>
      <c r="Z614" s="302">
        <v>35854.19</v>
      </c>
      <c r="AA614" s="302">
        <v>0</v>
      </c>
      <c r="AB614" s="302">
        <v>0</v>
      </c>
      <c r="AC614" s="302">
        <v>0</v>
      </c>
      <c r="AD614" s="302">
        <v>0</v>
      </c>
      <c r="AE614" s="302">
        <v>0</v>
      </c>
      <c r="AF614" s="302">
        <v>0</v>
      </c>
      <c r="AG614" s="302">
        <v>0</v>
      </c>
      <c r="AH614" s="302">
        <v>0</v>
      </c>
      <c r="AI614" s="302">
        <v>0</v>
      </c>
      <c r="AJ614" s="302">
        <v>0</v>
      </c>
      <c r="AK614" s="302">
        <v>0</v>
      </c>
      <c r="AL614" s="302">
        <v>0</v>
      </c>
      <c r="AM614" s="302">
        <v>0</v>
      </c>
      <c r="AN614" s="302">
        <v>0</v>
      </c>
      <c r="AO614" s="302">
        <v>0</v>
      </c>
      <c r="AP614" s="302">
        <v>0</v>
      </c>
      <c r="AQ614" s="302">
        <v>0</v>
      </c>
      <c r="AR614" s="302">
        <v>0</v>
      </c>
      <c r="AS614" s="302">
        <v>0</v>
      </c>
      <c r="AT614" s="295">
        <f t="shared" si="9"/>
        <v>0</v>
      </c>
      <c r="AU614" s="302">
        <v>23912.799999999999</v>
      </c>
      <c r="AV614" s="302">
        <v>35854.19</v>
      </c>
      <c r="AW614" s="303">
        <v>96</v>
      </c>
      <c r="AX614" s="303">
        <v>300</v>
      </c>
      <c r="AY614" s="302">
        <v>712998.27</v>
      </c>
      <c r="AZ614" s="302">
        <v>160359.98000000001</v>
      </c>
      <c r="BA614" s="301">
        <v>83.450412</v>
      </c>
      <c r="BB614" s="301">
        <v>61.123583496303802</v>
      </c>
      <c r="BC614" s="301">
        <v>9.4</v>
      </c>
      <c r="BD614" s="301"/>
      <c r="BE614" s="300" t="s">
        <v>4204</v>
      </c>
      <c r="BF614" s="298"/>
      <c r="BG614" s="300" t="s">
        <v>397</v>
      </c>
      <c r="BH614" s="300" t="s">
        <v>215</v>
      </c>
      <c r="BI614" s="300" t="s">
        <v>398</v>
      </c>
      <c r="BJ614" s="300" t="s">
        <v>4205</v>
      </c>
      <c r="BK614" s="299" t="s">
        <v>175</v>
      </c>
      <c r="BL614" s="301">
        <v>919811.56110479997</v>
      </c>
      <c r="BM614" s="299" t="s">
        <v>309</v>
      </c>
      <c r="BN614" s="301"/>
      <c r="BO614" s="304">
        <v>38983</v>
      </c>
      <c r="BP614" s="304">
        <v>48114</v>
      </c>
      <c r="BQ614" s="297" t="s">
        <v>929</v>
      </c>
      <c r="BR614" s="297" t="s">
        <v>4777</v>
      </c>
      <c r="BS614" s="297">
        <v>38983</v>
      </c>
      <c r="BT614" s="297">
        <v>48114</v>
      </c>
      <c r="BU614" s="301">
        <v>14361.57</v>
      </c>
      <c r="BV614" s="301">
        <v>61.41</v>
      </c>
      <c r="BW614" s="301">
        <v>0</v>
      </c>
    </row>
    <row r="615" spans="1:75" s="289" customFormat="1" ht="18.2" customHeight="1" x14ac:dyDescent="0.15">
      <c r="A615" s="291">
        <v>613</v>
      </c>
      <c r="B615" s="292" t="s">
        <v>305</v>
      </c>
      <c r="C615" s="292" t="s">
        <v>306</v>
      </c>
      <c r="D615" s="312">
        <v>45170</v>
      </c>
      <c r="E615" s="293" t="s">
        <v>1712</v>
      </c>
      <c r="F615" s="308">
        <v>8</v>
      </c>
      <c r="G615" s="308">
        <v>8</v>
      </c>
      <c r="H615" s="295">
        <v>0</v>
      </c>
      <c r="I615" s="295">
        <v>5305.19</v>
      </c>
      <c r="J615" s="295">
        <v>0</v>
      </c>
      <c r="K615" s="295">
        <v>5305.19</v>
      </c>
      <c r="L615" s="295">
        <v>0</v>
      </c>
      <c r="M615" s="295">
        <v>0</v>
      </c>
      <c r="N615" s="295">
        <v>0</v>
      </c>
      <c r="O615" s="295">
        <v>0</v>
      </c>
      <c r="P615" s="295">
        <v>0</v>
      </c>
      <c r="Q615" s="295">
        <v>0</v>
      </c>
      <c r="R615" s="295">
        <v>5305.19</v>
      </c>
      <c r="S615" s="295">
        <v>162.33000000000001</v>
      </c>
      <c r="T615" s="295">
        <v>0</v>
      </c>
      <c r="U615" s="295">
        <v>0</v>
      </c>
      <c r="V615" s="295">
        <v>0</v>
      </c>
      <c r="W615" s="295">
        <v>0</v>
      </c>
      <c r="X615" s="295">
        <v>0</v>
      </c>
      <c r="Y615" s="295">
        <v>0</v>
      </c>
      <c r="Z615" s="295">
        <v>162.33000000000001</v>
      </c>
      <c r="AA615" s="295">
        <v>0</v>
      </c>
      <c r="AB615" s="295">
        <v>0</v>
      </c>
      <c r="AC615" s="295">
        <v>0</v>
      </c>
      <c r="AD615" s="295">
        <v>0</v>
      </c>
      <c r="AE615" s="295">
        <v>0</v>
      </c>
      <c r="AF615" s="295">
        <v>0</v>
      </c>
      <c r="AG615" s="295">
        <v>0</v>
      </c>
      <c r="AH615" s="295">
        <v>0</v>
      </c>
      <c r="AI615" s="295">
        <v>0</v>
      </c>
      <c r="AJ615" s="295">
        <v>0</v>
      </c>
      <c r="AK615" s="295">
        <v>0</v>
      </c>
      <c r="AL615" s="295">
        <v>0</v>
      </c>
      <c r="AM615" s="295">
        <v>0</v>
      </c>
      <c r="AN615" s="295">
        <v>0</v>
      </c>
      <c r="AO615" s="295">
        <v>0</v>
      </c>
      <c r="AP615" s="295">
        <v>0</v>
      </c>
      <c r="AQ615" s="295">
        <v>0</v>
      </c>
      <c r="AR615" s="295">
        <v>0</v>
      </c>
      <c r="AS615" s="295">
        <v>0</v>
      </c>
      <c r="AT615" s="295">
        <f t="shared" si="9"/>
        <v>0</v>
      </c>
      <c r="AU615" s="295">
        <v>5305.19</v>
      </c>
      <c r="AV615" s="295">
        <v>162.33000000000001</v>
      </c>
      <c r="AW615" s="296">
        <v>0</v>
      </c>
      <c r="AX615" s="296">
        <v>180</v>
      </c>
      <c r="AY615" s="295">
        <v>347002.21</v>
      </c>
      <c r="AZ615" s="295">
        <v>71767.47</v>
      </c>
      <c r="BA615" s="294">
        <v>76.771843000000004</v>
      </c>
      <c r="BB615" s="294">
        <v>5.6751229180180101</v>
      </c>
      <c r="BC615" s="294">
        <v>9.5</v>
      </c>
      <c r="BD615" s="294"/>
      <c r="BE615" s="293" t="s">
        <v>4204</v>
      </c>
      <c r="BF615" s="291"/>
      <c r="BG615" s="293" t="s">
        <v>360</v>
      </c>
      <c r="BH615" s="293" t="s">
        <v>232</v>
      </c>
      <c r="BI615" s="293" t="s">
        <v>550</v>
      </c>
      <c r="BJ615" s="293" t="s">
        <v>4205</v>
      </c>
      <c r="BK615" s="292" t="s">
        <v>175</v>
      </c>
      <c r="BL615" s="294">
        <v>41545.45218824</v>
      </c>
      <c r="BM615" s="292" t="s">
        <v>309</v>
      </c>
      <c r="BN615" s="294"/>
      <c r="BO615" s="297">
        <v>38985</v>
      </c>
      <c r="BP615" s="297">
        <v>44464</v>
      </c>
      <c r="BQ615" s="297" t="s">
        <v>940</v>
      </c>
      <c r="BR615" s="297" t="s">
        <v>4762</v>
      </c>
      <c r="BS615" s="297">
        <v>38985</v>
      </c>
      <c r="BT615" s="297">
        <v>44464</v>
      </c>
      <c r="BU615" s="294">
        <v>1140.23</v>
      </c>
      <c r="BV615" s="294">
        <v>0</v>
      </c>
      <c r="BW615" s="294">
        <v>0</v>
      </c>
    </row>
    <row r="616" spans="1:75" s="289" customFormat="1" ht="18.2" customHeight="1" x14ac:dyDescent="0.15">
      <c r="A616" s="298">
        <v>614</v>
      </c>
      <c r="B616" s="299" t="s">
        <v>305</v>
      </c>
      <c r="C616" s="299" t="s">
        <v>306</v>
      </c>
      <c r="D616" s="313">
        <v>45170</v>
      </c>
      <c r="E616" s="300" t="s">
        <v>1713</v>
      </c>
      <c r="F616" s="309">
        <v>107</v>
      </c>
      <c r="G616" s="309">
        <v>106</v>
      </c>
      <c r="H616" s="302">
        <v>41856.5</v>
      </c>
      <c r="I616" s="302">
        <v>70371.899999999994</v>
      </c>
      <c r="J616" s="302">
        <v>0</v>
      </c>
      <c r="K616" s="302">
        <v>112228.4</v>
      </c>
      <c r="L616" s="302">
        <v>979.67</v>
      </c>
      <c r="M616" s="302">
        <v>0</v>
      </c>
      <c r="N616" s="302">
        <v>0</v>
      </c>
      <c r="O616" s="302">
        <v>0</v>
      </c>
      <c r="P616" s="302">
        <v>0</v>
      </c>
      <c r="Q616" s="302">
        <v>0</v>
      </c>
      <c r="R616" s="302">
        <v>112228.4</v>
      </c>
      <c r="S616" s="302">
        <v>68228.399999999994</v>
      </c>
      <c r="T616" s="302">
        <v>327.88</v>
      </c>
      <c r="U616" s="302">
        <v>0</v>
      </c>
      <c r="V616" s="302">
        <v>0</v>
      </c>
      <c r="W616" s="302">
        <v>0</v>
      </c>
      <c r="X616" s="302">
        <v>0</v>
      </c>
      <c r="Y616" s="302">
        <v>0</v>
      </c>
      <c r="Z616" s="302">
        <v>68556.28</v>
      </c>
      <c r="AA616" s="302">
        <v>0</v>
      </c>
      <c r="AB616" s="302">
        <v>0</v>
      </c>
      <c r="AC616" s="302">
        <v>0</v>
      </c>
      <c r="AD616" s="302">
        <v>0</v>
      </c>
      <c r="AE616" s="302">
        <v>0</v>
      </c>
      <c r="AF616" s="302">
        <v>0</v>
      </c>
      <c r="AG616" s="302">
        <v>0</v>
      </c>
      <c r="AH616" s="302">
        <v>0</v>
      </c>
      <c r="AI616" s="302">
        <v>0</v>
      </c>
      <c r="AJ616" s="302">
        <v>0</v>
      </c>
      <c r="AK616" s="302">
        <v>0</v>
      </c>
      <c r="AL616" s="302">
        <v>0</v>
      </c>
      <c r="AM616" s="302">
        <v>0</v>
      </c>
      <c r="AN616" s="302">
        <v>0</v>
      </c>
      <c r="AO616" s="302">
        <v>0</v>
      </c>
      <c r="AP616" s="302">
        <v>0</v>
      </c>
      <c r="AQ616" s="302">
        <v>0</v>
      </c>
      <c r="AR616" s="302">
        <v>0</v>
      </c>
      <c r="AS616" s="302">
        <v>0</v>
      </c>
      <c r="AT616" s="295">
        <f t="shared" si="9"/>
        <v>0</v>
      </c>
      <c r="AU616" s="302">
        <v>71351.570000000007</v>
      </c>
      <c r="AV616" s="302">
        <v>68556.28</v>
      </c>
      <c r="AW616" s="303">
        <v>36</v>
      </c>
      <c r="AX616" s="303">
        <v>240</v>
      </c>
      <c r="AY616" s="302">
        <v>619000.35</v>
      </c>
      <c r="AZ616" s="302">
        <v>141263.12</v>
      </c>
      <c r="BA616" s="301">
        <v>84.711906999999997</v>
      </c>
      <c r="BB616" s="301">
        <v>67.300522482858895</v>
      </c>
      <c r="BC616" s="301">
        <v>9.4</v>
      </c>
      <c r="BD616" s="301"/>
      <c r="BE616" s="300" t="s">
        <v>4204</v>
      </c>
      <c r="BF616" s="298"/>
      <c r="BG616" s="300" t="s">
        <v>376</v>
      </c>
      <c r="BH616" s="300" t="s">
        <v>195</v>
      </c>
      <c r="BI616" s="300" t="s">
        <v>551</v>
      </c>
      <c r="BJ616" s="300" t="s">
        <v>4205</v>
      </c>
      <c r="BK616" s="299" t="s">
        <v>175</v>
      </c>
      <c r="BL616" s="301">
        <v>878871.37432639999</v>
      </c>
      <c r="BM616" s="299" t="s">
        <v>309</v>
      </c>
      <c r="BN616" s="301"/>
      <c r="BO616" s="304">
        <v>38985</v>
      </c>
      <c r="BP616" s="304">
        <v>46290</v>
      </c>
      <c r="BQ616" s="297" t="s">
        <v>4643</v>
      </c>
      <c r="BR616" s="297" t="s">
        <v>4787</v>
      </c>
      <c r="BS616" s="297">
        <v>38985</v>
      </c>
      <c r="BT616" s="297">
        <v>46290</v>
      </c>
      <c r="BU616" s="301">
        <v>30682.25</v>
      </c>
      <c r="BV616" s="301">
        <v>51.81</v>
      </c>
      <c r="BW616" s="301">
        <v>0</v>
      </c>
    </row>
    <row r="617" spans="1:75" s="289" customFormat="1" ht="18.2" customHeight="1" x14ac:dyDescent="0.15">
      <c r="A617" s="291">
        <v>615</v>
      </c>
      <c r="B617" s="292" t="s">
        <v>305</v>
      </c>
      <c r="C617" s="292" t="s">
        <v>306</v>
      </c>
      <c r="D617" s="312">
        <v>45170</v>
      </c>
      <c r="E617" s="293" t="s">
        <v>1714</v>
      </c>
      <c r="F617" s="308">
        <v>43</v>
      </c>
      <c r="G617" s="308">
        <v>43</v>
      </c>
      <c r="H617" s="295">
        <v>0</v>
      </c>
      <c r="I617" s="295">
        <v>36171.279999999999</v>
      </c>
      <c r="J617" s="295">
        <v>0</v>
      </c>
      <c r="K617" s="295">
        <v>36171.279999999999</v>
      </c>
      <c r="L617" s="295">
        <v>0</v>
      </c>
      <c r="M617" s="295">
        <v>0</v>
      </c>
      <c r="N617" s="295">
        <v>0</v>
      </c>
      <c r="O617" s="295">
        <v>0</v>
      </c>
      <c r="P617" s="295">
        <v>0</v>
      </c>
      <c r="Q617" s="295">
        <v>0</v>
      </c>
      <c r="R617" s="295">
        <v>36171.279999999999</v>
      </c>
      <c r="S617" s="295">
        <v>6646.72</v>
      </c>
      <c r="T617" s="295">
        <v>0</v>
      </c>
      <c r="U617" s="295">
        <v>0</v>
      </c>
      <c r="V617" s="295">
        <v>0</v>
      </c>
      <c r="W617" s="295">
        <v>0</v>
      </c>
      <c r="X617" s="295">
        <v>0</v>
      </c>
      <c r="Y617" s="295">
        <v>0</v>
      </c>
      <c r="Z617" s="295">
        <v>6646.72</v>
      </c>
      <c r="AA617" s="295">
        <v>0</v>
      </c>
      <c r="AB617" s="295">
        <v>0</v>
      </c>
      <c r="AC617" s="295">
        <v>0</v>
      </c>
      <c r="AD617" s="295">
        <v>0</v>
      </c>
      <c r="AE617" s="295">
        <v>0</v>
      </c>
      <c r="AF617" s="295">
        <v>0</v>
      </c>
      <c r="AG617" s="295">
        <v>0</v>
      </c>
      <c r="AH617" s="295">
        <v>0</v>
      </c>
      <c r="AI617" s="295">
        <v>0</v>
      </c>
      <c r="AJ617" s="295">
        <v>0</v>
      </c>
      <c r="AK617" s="295">
        <v>0</v>
      </c>
      <c r="AL617" s="295">
        <v>0</v>
      </c>
      <c r="AM617" s="295">
        <v>0</v>
      </c>
      <c r="AN617" s="295">
        <v>0</v>
      </c>
      <c r="AO617" s="295">
        <v>0</v>
      </c>
      <c r="AP617" s="295">
        <v>0</v>
      </c>
      <c r="AQ617" s="295">
        <v>0</v>
      </c>
      <c r="AR617" s="295">
        <v>0</v>
      </c>
      <c r="AS617" s="295">
        <v>0</v>
      </c>
      <c r="AT617" s="295">
        <f t="shared" si="9"/>
        <v>0</v>
      </c>
      <c r="AU617" s="295">
        <v>36171.279999999999</v>
      </c>
      <c r="AV617" s="295">
        <v>6646.72</v>
      </c>
      <c r="AW617" s="296">
        <v>0</v>
      </c>
      <c r="AX617" s="296">
        <v>180</v>
      </c>
      <c r="AY617" s="295">
        <v>398199.01</v>
      </c>
      <c r="AZ617" s="295">
        <v>95362.23</v>
      </c>
      <c r="BA617" s="294">
        <v>89.073548000000002</v>
      </c>
      <c r="BB617" s="294">
        <v>33.785957451932902</v>
      </c>
      <c r="BC617" s="294">
        <v>9.5</v>
      </c>
      <c r="BD617" s="294"/>
      <c r="BE617" s="293" t="s">
        <v>4204</v>
      </c>
      <c r="BF617" s="291"/>
      <c r="BG617" s="293" t="s">
        <v>307</v>
      </c>
      <c r="BH617" s="293" t="s">
        <v>222</v>
      </c>
      <c r="BI617" s="293" t="s">
        <v>308</v>
      </c>
      <c r="BJ617" s="293" t="s">
        <v>4205</v>
      </c>
      <c r="BK617" s="292" t="s">
        <v>175</v>
      </c>
      <c r="BL617" s="294">
        <v>283260.76612287998</v>
      </c>
      <c r="BM617" s="292" t="s">
        <v>309</v>
      </c>
      <c r="BN617" s="294"/>
      <c r="BO617" s="297">
        <v>38990</v>
      </c>
      <c r="BP617" s="297">
        <v>44469</v>
      </c>
      <c r="BQ617" s="297" t="s">
        <v>4123</v>
      </c>
      <c r="BR617" s="297" t="s">
        <v>4760</v>
      </c>
      <c r="BS617" s="297">
        <v>38990</v>
      </c>
      <c r="BT617" s="297">
        <v>44469</v>
      </c>
      <c r="BU617" s="294">
        <v>9195.64</v>
      </c>
      <c r="BV617" s="294">
        <v>0</v>
      </c>
      <c r="BW617" s="294">
        <v>0</v>
      </c>
    </row>
    <row r="618" spans="1:75" s="289" customFormat="1" ht="18.2" customHeight="1" x14ac:dyDescent="0.15">
      <c r="A618" s="298">
        <v>616</v>
      </c>
      <c r="B618" s="299" t="s">
        <v>305</v>
      </c>
      <c r="C618" s="299" t="s">
        <v>306</v>
      </c>
      <c r="D618" s="313">
        <v>45170</v>
      </c>
      <c r="E618" s="300" t="s">
        <v>1715</v>
      </c>
      <c r="F618" s="309">
        <v>1</v>
      </c>
      <c r="G618" s="309">
        <v>0</v>
      </c>
      <c r="H618" s="302">
        <v>39469.1</v>
      </c>
      <c r="I618" s="302">
        <v>0</v>
      </c>
      <c r="J618" s="302">
        <v>0</v>
      </c>
      <c r="K618" s="302">
        <v>39469.1</v>
      </c>
      <c r="L618" s="302">
        <v>520.72</v>
      </c>
      <c r="M618" s="302">
        <v>0</v>
      </c>
      <c r="N618" s="302">
        <v>0</v>
      </c>
      <c r="O618" s="302">
        <v>497.29</v>
      </c>
      <c r="P618" s="302">
        <v>0</v>
      </c>
      <c r="Q618" s="302">
        <v>0</v>
      </c>
      <c r="R618" s="302">
        <v>38971.81</v>
      </c>
      <c r="S618" s="302">
        <v>0</v>
      </c>
      <c r="T618" s="302">
        <v>312.45999999999998</v>
      </c>
      <c r="U618" s="302">
        <v>0</v>
      </c>
      <c r="V618" s="302">
        <v>0</v>
      </c>
      <c r="W618" s="302">
        <v>312.45999999999998</v>
      </c>
      <c r="X618" s="302">
        <v>0</v>
      </c>
      <c r="Y618" s="302">
        <v>0</v>
      </c>
      <c r="Z618" s="302">
        <v>0</v>
      </c>
      <c r="AA618" s="302">
        <v>66.22</v>
      </c>
      <c r="AB618" s="302">
        <v>0</v>
      </c>
      <c r="AC618" s="302">
        <v>0</v>
      </c>
      <c r="AD618" s="302">
        <v>0</v>
      </c>
      <c r="AE618" s="302">
        <v>0</v>
      </c>
      <c r="AF618" s="302">
        <v>-35.32</v>
      </c>
      <c r="AG618" s="302">
        <v>44.97</v>
      </c>
      <c r="AH618" s="302">
        <v>117.87</v>
      </c>
      <c r="AI618" s="302">
        <v>0</v>
      </c>
      <c r="AJ618" s="302">
        <v>0</v>
      </c>
      <c r="AK618" s="302">
        <v>0</v>
      </c>
      <c r="AL618" s="302">
        <v>0</v>
      </c>
      <c r="AM618" s="302">
        <v>0</v>
      </c>
      <c r="AN618" s="302">
        <v>0</v>
      </c>
      <c r="AO618" s="302">
        <v>0</v>
      </c>
      <c r="AP618" s="302">
        <v>0</v>
      </c>
      <c r="AQ618" s="302">
        <v>0</v>
      </c>
      <c r="AR618" s="302">
        <v>1.07</v>
      </c>
      <c r="AS618" s="302">
        <v>0</v>
      </c>
      <c r="AT618" s="295">
        <f t="shared" si="9"/>
        <v>1002.4200000000001</v>
      </c>
      <c r="AU618" s="302">
        <v>23.43</v>
      </c>
      <c r="AV618" s="302">
        <v>0</v>
      </c>
      <c r="AW618" s="303">
        <v>96</v>
      </c>
      <c r="AX618" s="303">
        <v>300</v>
      </c>
      <c r="AY618" s="302">
        <v>398199.01</v>
      </c>
      <c r="AZ618" s="302">
        <v>95362.23</v>
      </c>
      <c r="BA618" s="301">
        <v>89.073548000000002</v>
      </c>
      <c r="BB618" s="301">
        <v>36.401805921294802</v>
      </c>
      <c r="BC618" s="301">
        <v>9.5</v>
      </c>
      <c r="BD618" s="301"/>
      <c r="BE618" s="300" t="s">
        <v>4204</v>
      </c>
      <c r="BF618" s="298"/>
      <c r="BG618" s="300" t="s">
        <v>307</v>
      </c>
      <c r="BH618" s="300" t="s">
        <v>222</v>
      </c>
      <c r="BI618" s="300" t="s">
        <v>308</v>
      </c>
      <c r="BJ618" s="300" t="s">
        <v>177</v>
      </c>
      <c r="BK618" s="299" t="s">
        <v>175</v>
      </c>
      <c r="BL618" s="301">
        <v>305191.98540375999</v>
      </c>
      <c r="BM618" s="299" t="s">
        <v>309</v>
      </c>
      <c r="BN618" s="301"/>
      <c r="BO618" s="304">
        <v>38990</v>
      </c>
      <c r="BP618" s="304">
        <v>48121</v>
      </c>
      <c r="BQ618" s="297" t="s">
        <v>4757</v>
      </c>
      <c r="BR618" s="297" t="s">
        <v>4764</v>
      </c>
      <c r="BS618" s="297">
        <v>38990</v>
      </c>
      <c r="BT618" s="297">
        <v>48121</v>
      </c>
      <c r="BU618" s="301">
        <v>0</v>
      </c>
      <c r="BV618" s="301">
        <v>66.22</v>
      </c>
      <c r="BW618" s="301">
        <v>0</v>
      </c>
    </row>
    <row r="619" spans="1:75" s="289" customFormat="1" ht="18.2" customHeight="1" x14ac:dyDescent="0.15">
      <c r="A619" s="291">
        <v>617</v>
      </c>
      <c r="B619" s="292" t="s">
        <v>305</v>
      </c>
      <c r="C619" s="292" t="s">
        <v>306</v>
      </c>
      <c r="D619" s="312">
        <v>45170</v>
      </c>
      <c r="E619" s="293" t="s">
        <v>1716</v>
      </c>
      <c r="F619" s="308">
        <v>163</v>
      </c>
      <c r="G619" s="308">
        <v>162</v>
      </c>
      <c r="H619" s="295">
        <v>49278.879999999997</v>
      </c>
      <c r="I619" s="295">
        <v>33350.65</v>
      </c>
      <c r="J619" s="295">
        <v>0</v>
      </c>
      <c r="K619" s="295">
        <v>82629.53</v>
      </c>
      <c r="L619" s="295">
        <v>366.07</v>
      </c>
      <c r="M619" s="295">
        <v>0</v>
      </c>
      <c r="N619" s="295">
        <v>0</v>
      </c>
      <c r="O619" s="295">
        <v>0</v>
      </c>
      <c r="P619" s="295">
        <v>0</v>
      </c>
      <c r="Q619" s="295">
        <v>0</v>
      </c>
      <c r="R619" s="295">
        <v>82629.53</v>
      </c>
      <c r="S619" s="295">
        <v>89152.12</v>
      </c>
      <c r="T619" s="295">
        <v>390.12</v>
      </c>
      <c r="U619" s="295">
        <v>0</v>
      </c>
      <c r="V619" s="295">
        <v>0</v>
      </c>
      <c r="W619" s="295">
        <v>0</v>
      </c>
      <c r="X619" s="295">
        <v>0</v>
      </c>
      <c r="Y619" s="295">
        <v>0</v>
      </c>
      <c r="Z619" s="295">
        <v>89542.24</v>
      </c>
      <c r="AA619" s="295">
        <v>0</v>
      </c>
      <c r="AB619" s="295">
        <v>0</v>
      </c>
      <c r="AC619" s="295">
        <v>0</v>
      </c>
      <c r="AD619" s="295">
        <v>0</v>
      </c>
      <c r="AE619" s="295">
        <v>0</v>
      </c>
      <c r="AF619" s="295">
        <v>0</v>
      </c>
      <c r="AG619" s="295">
        <v>0</v>
      </c>
      <c r="AH619" s="295">
        <v>0</v>
      </c>
      <c r="AI619" s="295">
        <v>0</v>
      </c>
      <c r="AJ619" s="295">
        <v>0</v>
      </c>
      <c r="AK619" s="295">
        <v>0</v>
      </c>
      <c r="AL619" s="295">
        <v>0</v>
      </c>
      <c r="AM619" s="295">
        <v>0</v>
      </c>
      <c r="AN619" s="295">
        <v>0</v>
      </c>
      <c r="AO619" s="295">
        <v>0</v>
      </c>
      <c r="AP619" s="295">
        <v>0</v>
      </c>
      <c r="AQ619" s="295">
        <v>0</v>
      </c>
      <c r="AR619" s="295">
        <v>0</v>
      </c>
      <c r="AS619" s="295">
        <v>0</v>
      </c>
      <c r="AT619" s="295">
        <f t="shared" si="9"/>
        <v>0</v>
      </c>
      <c r="AU619" s="295">
        <v>33716.720000000001</v>
      </c>
      <c r="AV619" s="295">
        <v>89542.24</v>
      </c>
      <c r="AW619" s="296">
        <v>91</v>
      </c>
      <c r="AX619" s="296">
        <v>300</v>
      </c>
      <c r="AY619" s="295">
        <v>354000.71</v>
      </c>
      <c r="AZ619" s="295">
        <v>86550.76</v>
      </c>
      <c r="BA619" s="294">
        <v>89.999823000000006</v>
      </c>
      <c r="BB619" s="294">
        <v>85.922331295221298</v>
      </c>
      <c r="BC619" s="294">
        <v>9.5</v>
      </c>
      <c r="BD619" s="294"/>
      <c r="BE619" s="293" t="s">
        <v>4204</v>
      </c>
      <c r="BF619" s="291"/>
      <c r="BG619" s="293" t="s">
        <v>320</v>
      </c>
      <c r="BH619" s="293" t="s">
        <v>197</v>
      </c>
      <c r="BI619" s="293" t="s">
        <v>373</v>
      </c>
      <c r="BJ619" s="293" t="s">
        <v>4205</v>
      </c>
      <c r="BK619" s="292" t="s">
        <v>175</v>
      </c>
      <c r="BL619" s="294">
        <v>647079.78186488</v>
      </c>
      <c r="BM619" s="292" t="s">
        <v>309</v>
      </c>
      <c r="BN619" s="294"/>
      <c r="BO619" s="297">
        <v>38812</v>
      </c>
      <c r="BP619" s="297">
        <v>47943</v>
      </c>
      <c r="BQ619" s="297" t="s">
        <v>4195</v>
      </c>
      <c r="BR619" s="297" t="s">
        <v>4771</v>
      </c>
      <c r="BS619" s="297">
        <v>38812</v>
      </c>
      <c r="BT619" s="297">
        <v>47943</v>
      </c>
      <c r="BU619" s="294">
        <v>33849.1</v>
      </c>
      <c r="BV619" s="294">
        <v>60.11</v>
      </c>
      <c r="BW619" s="294">
        <v>0</v>
      </c>
    </row>
    <row r="620" spans="1:75" s="289" customFormat="1" ht="18.2" customHeight="1" x14ac:dyDescent="0.15">
      <c r="A620" s="298">
        <v>618</v>
      </c>
      <c r="B620" s="299" t="s">
        <v>305</v>
      </c>
      <c r="C620" s="299" t="s">
        <v>306</v>
      </c>
      <c r="D620" s="313">
        <v>45170</v>
      </c>
      <c r="E620" s="300" t="s">
        <v>1717</v>
      </c>
      <c r="F620" s="309">
        <v>173</v>
      </c>
      <c r="G620" s="309">
        <v>172</v>
      </c>
      <c r="H620" s="302">
        <v>54843.32</v>
      </c>
      <c r="I620" s="302">
        <v>38203.519999999997</v>
      </c>
      <c r="J620" s="302">
        <v>0</v>
      </c>
      <c r="K620" s="302">
        <v>93046.84</v>
      </c>
      <c r="L620" s="302">
        <v>407.39</v>
      </c>
      <c r="M620" s="302">
        <v>0</v>
      </c>
      <c r="N620" s="302">
        <v>0</v>
      </c>
      <c r="O620" s="302">
        <v>0</v>
      </c>
      <c r="P620" s="302">
        <v>0</v>
      </c>
      <c r="Q620" s="302">
        <v>0</v>
      </c>
      <c r="R620" s="302">
        <v>93046.84</v>
      </c>
      <c r="S620" s="302">
        <v>106294.5</v>
      </c>
      <c r="T620" s="302">
        <v>434.18</v>
      </c>
      <c r="U620" s="302">
        <v>0</v>
      </c>
      <c r="V620" s="302">
        <v>0</v>
      </c>
      <c r="W620" s="302">
        <v>0</v>
      </c>
      <c r="X620" s="302">
        <v>0</v>
      </c>
      <c r="Y620" s="302">
        <v>0</v>
      </c>
      <c r="Z620" s="302">
        <v>106728.68</v>
      </c>
      <c r="AA620" s="302">
        <v>0</v>
      </c>
      <c r="AB620" s="302">
        <v>0</v>
      </c>
      <c r="AC620" s="302">
        <v>0</v>
      </c>
      <c r="AD620" s="302">
        <v>0</v>
      </c>
      <c r="AE620" s="302">
        <v>0</v>
      </c>
      <c r="AF620" s="302">
        <v>0</v>
      </c>
      <c r="AG620" s="302">
        <v>0</v>
      </c>
      <c r="AH620" s="302">
        <v>0</v>
      </c>
      <c r="AI620" s="302">
        <v>0</v>
      </c>
      <c r="AJ620" s="302">
        <v>0</v>
      </c>
      <c r="AK620" s="302">
        <v>0</v>
      </c>
      <c r="AL620" s="302">
        <v>0</v>
      </c>
      <c r="AM620" s="302">
        <v>0</v>
      </c>
      <c r="AN620" s="302">
        <v>0</v>
      </c>
      <c r="AO620" s="302">
        <v>0</v>
      </c>
      <c r="AP620" s="302">
        <v>0</v>
      </c>
      <c r="AQ620" s="302">
        <v>0</v>
      </c>
      <c r="AR620" s="302">
        <v>0</v>
      </c>
      <c r="AS620" s="302">
        <v>0</v>
      </c>
      <c r="AT620" s="295">
        <f t="shared" si="9"/>
        <v>0</v>
      </c>
      <c r="AU620" s="302">
        <v>38610.910000000003</v>
      </c>
      <c r="AV620" s="302">
        <v>106728.68</v>
      </c>
      <c r="AW620" s="303">
        <v>91</v>
      </c>
      <c r="AX620" s="303">
        <v>300</v>
      </c>
      <c r="AY620" s="302">
        <v>394001.97</v>
      </c>
      <c r="AZ620" s="302">
        <v>96323.1</v>
      </c>
      <c r="BA620" s="301">
        <v>89.999551999999994</v>
      </c>
      <c r="BB620" s="301">
        <v>86.938376308649495</v>
      </c>
      <c r="BC620" s="301">
        <v>9.5</v>
      </c>
      <c r="BD620" s="301"/>
      <c r="BE620" s="300" t="s">
        <v>4204</v>
      </c>
      <c r="BF620" s="298"/>
      <c r="BG620" s="300" t="s">
        <v>360</v>
      </c>
      <c r="BH620" s="300" t="s">
        <v>236</v>
      </c>
      <c r="BI620" s="300" t="s">
        <v>552</v>
      </c>
      <c r="BJ620" s="300" t="s">
        <v>4205</v>
      </c>
      <c r="BK620" s="299" t="s">
        <v>175</v>
      </c>
      <c r="BL620" s="301">
        <v>728658.73653663998</v>
      </c>
      <c r="BM620" s="299" t="s">
        <v>309</v>
      </c>
      <c r="BN620" s="301"/>
      <c r="BO620" s="304">
        <v>38815</v>
      </c>
      <c r="BP620" s="304">
        <v>47946</v>
      </c>
      <c r="BQ620" s="297" t="s">
        <v>936</v>
      </c>
      <c r="BR620" s="297" t="s">
        <v>4769</v>
      </c>
      <c r="BS620" s="297">
        <v>38815</v>
      </c>
      <c r="BT620" s="297">
        <v>47946</v>
      </c>
      <c r="BU620" s="301">
        <v>39666.42</v>
      </c>
      <c r="BV620" s="301">
        <v>66.89</v>
      </c>
      <c r="BW620" s="301">
        <v>0</v>
      </c>
    </row>
    <row r="621" spans="1:75" s="289" customFormat="1" ht="18.2" customHeight="1" x14ac:dyDescent="0.15">
      <c r="A621" s="291">
        <v>619</v>
      </c>
      <c r="B621" s="292" t="s">
        <v>305</v>
      </c>
      <c r="C621" s="292" t="s">
        <v>306</v>
      </c>
      <c r="D621" s="312">
        <v>45170</v>
      </c>
      <c r="E621" s="293" t="s">
        <v>1718</v>
      </c>
      <c r="F621" s="308">
        <v>181</v>
      </c>
      <c r="G621" s="308">
        <v>180</v>
      </c>
      <c r="H621" s="295">
        <v>45365.18</v>
      </c>
      <c r="I621" s="295">
        <v>32271.69</v>
      </c>
      <c r="J621" s="295">
        <v>0</v>
      </c>
      <c r="K621" s="295">
        <v>77636.87</v>
      </c>
      <c r="L621" s="295">
        <v>336.99</v>
      </c>
      <c r="M621" s="295">
        <v>0</v>
      </c>
      <c r="N621" s="295">
        <v>0</v>
      </c>
      <c r="O621" s="295">
        <v>0</v>
      </c>
      <c r="P621" s="295">
        <v>0</v>
      </c>
      <c r="Q621" s="295">
        <v>0</v>
      </c>
      <c r="R621" s="295">
        <v>77636.87</v>
      </c>
      <c r="S621" s="295">
        <v>92892.19</v>
      </c>
      <c r="T621" s="295">
        <v>359.14</v>
      </c>
      <c r="U621" s="295">
        <v>0</v>
      </c>
      <c r="V621" s="295">
        <v>0</v>
      </c>
      <c r="W621" s="295">
        <v>0</v>
      </c>
      <c r="X621" s="295">
        <v>0</v>
      </c>
      <c r="Y621" s="295">
        <v>0</v>
      </c>
      <c r="Z621" s="295">
        <v>93251.33</v>
      </c>
      <c r="AA621" s="295">
        <v>0</v>
      </c>
      <c r="AB621" s="295">
        <v>0</v>
      </c>
      <c r="AC621" s="295">
        <v>0</v>
      </c>
      <c r="AD621" s="295">
        <v>0</v>
      </c>
      <c r="AE621" s="295">
        <v>0</v>
      </c>
      <c r="AF621" s="295">
        <v>0</v>
      </c>
      <c r="AG621" s="295">
        <v>0</v>
      </c>
      <c r="AH621" s="295">
        <v>0</v>
      </c>
      <c r="AI621" s="295">
        <v>0</v>
      </c>
      <c r="AJ621" s="295">
        <v>0</v>
      </c>
      <c r="AK621" s="295">
        <v>0</v>
      </c>
      <c r="AL621" s="295">
        <v>0</v>
      </c>
      <c r="AM621" s="295">
        <v>0</v>
      </c>
      <c r="AN621" s="295">
        <v>0</v>
      </c>
      <c r="AO621" s="295">
        <v>0</v>
      </c>
      <c r="AP621" s="295">
        <v>0</v>
      </c>
      <c r="AQ621" s="295">
        <v>0</v>
      </c>
      <c r="AR621" s="295">
        <v>0</v>
      </c>
      <c r="AS621" s="295">
        <v>0</v>
      </c>
      <c r="AT621" s="295">
        <f t="shared" si="9"/>
        <v>0</v>
      </c>
      <c r="AU621" s="295">
        <v>32608.68</v>
      </c>
      <c r="AV621" s="295">
        <v>93251.33</v>
      </c>
      <c r="AW621" s="296">
        <v>91</v>
      </c>
      <c r="AX621" s="296">
        <v>300</v>
      </c>
      <c r="AY621" s="295">
        <v>329999.99</v>
      </c>
      <c r="AZ621" s="295">
        <v>79676.539999999994</v>
      </c>
      <c r="BA621" s="294">
        <v>89.000001999999995</v>
      </c>
      <c r="BB621" s="294">
        <v>86.721657156218598</v>
      </c>
      <c r="BC621" s="294">
        <v>9.5</v>
      </c>
      <c r="BD621" s="294"/>
      <c r="BE621" s="293" t="s">
        <v>4204</v>
      </c>
      <c r="BF621" s="291"/>
      <c r="BG621" s="293" t="s">
        <v>320</v>
      </c>
      <c r="BH621" s="293" t="s">
        <v>181</v>
      </c>
      <c r="BI621" s="293" t="s">
        <v>321</v>
      </c>
      <c r="BJ621" s="293" t="s">
        <v>4205</v>
      </c>
      <c r="BK621" s="292" t="s">
        <v>175</v>
      </c>
      <c r="BL621" s="294">
        <v>607981.78210952005</v>
      </c>
      <c r="BM621" s="292" t="s">
        <v>309</v>
      </c>
      <c r="BN621" s="294"/>
      <c r="BO621" s="297">
        <v>38827</v>
      </c>
      <c r="BP621" s="297">
        <v>47958</v>
      </c>
      <c r="BQ621" s="297" t="s">
        <v>946</v>
      </c>
      <c r="BR621" s="297" t="s">
        <v>4775</v>
      </c>
      <c r="BS621" s="297">
        <v>38827</v>
      </c>
      <c r="BT621" s="297">
        <v>47958</v>
      </c>
      <c r="BU621" s="294">
        <v>34079.5</v>
      </c>
      <c r="BV621" s="294">
        <v>55.33</v>
      </c>
      <c r="BW621" s="294">
        <v>0</v>
      </c>
    </row>
    <row r="622" spans="1:75" s="289" customFormat="1" ht="18.2" customHeight="1" x14ac:dyDescent="0.15">
      <c r="A622" s="298">
        <v>620</v>
      </c>
      <c r="B622" s="299" t="s">
        <v>305</v>
      </c>
      <c r="C622" s="299" t="s">
        <v>306</v>
      </c>
      <c r="D622" s="313">
        <v>45170</v>
      </c>
      <c r="E622" s="300" t="s">
        <v>1719</v>
      </c>
      <c r="F622" s="309">
        <v>140</v>
      </c>
      <c r="G622" s="309">
        <v>139</v>
      </c>
      <c r="H622" s="302">
        <v>30375.35</v>
      </c>
      <c r="I622" s="302">
        <v>18809.98</v>
      </c>
      <c r="J622" s="302">
        <v>0</v>
      </c>
      <c r="K622" s="302">
        <v>49185.33</v>
      </c>
      <c r="L622" s="302">
        <v>224.72</v>
      </c>
      <c r="M622" s="302">
        <v>0</v>
      </c>
      <c r="N622" s="302">
        <v>0</v>
      </c>
      <c r="O622" s="302">
        <v>0</v>
      </c>
      <c r="P622" s="302">
        <v>0</v>
      </c>
      <c r="Q622" s="302">
        <v>0</v>
      </c>
      <c r="R622" s="302">
        <v>49185.33</v>
      </c>
      <c r="S622" s="302">
        <v>46203.1</v>
      </c>
      <c r="T622" s="302">
        <v>243</v>
      </c>
      <c r="U622" s="302">
        <v>0</v>
      </c>
      <c r="V622" s="302">
        <v>0</v>
      </c>
      <c r="W622" s="302">
        <v>0</v>
      </c>
      <c r="X622" s="302">
        <v>0</v>
      </c>
      <c r="Y622" s="302">
        <v>0</v>
      </c>
      <c r="Z622" s="302">
        <v>46446.1</v>
      </c>
      <c r="AA622" s="302">
        <v>0</v>
      </c>
      <c r="AB622" s="302">
        <v>0</v>
      </c>
      <c r="AC622" s="302">
        <v>0</v>
      </c>
      <c r="AD622" s="302">
        <v>0</v>
      </c>
      <c r="AE622" s="302">
        <v>0</v>
      </c>
      <c r="AF622" s="302">
        <v>0</v>
      </c>
      <c r="AG622" s="302">
        <v>0</v>
      </c>
      <c r="AH622" s="302">
        <v>0</v>
      </c>
      <c r="AI622" s="302">
        <v>0</v>
      </c>
      <c r="AJ622" s="302">
        <v>0</v>
      </c>
      <c r="AK622" s="302">
        <v>0</v>
      </c>
      <c r="AL622" s="302">
        <v>0</v>
      </c>
      <c r="AM622" s="302">
        <v>0</v>
      </c>
      <c r="AN622" s="302">
        <v>0</v>
      </c>
      <c r="AO622" s="302">
        <v>0</v>
      </c>
      <c r="AP622" s="302">
        <v>0</v>
      </c>
      <c r="AQ622" s="302">
        <v>0</v>
      </c>
      <c r="AR622" s="302">
        <v>0</v>
      </c>
      <c r="AS622" s="302">
        <v>0</v>
      </c>
      <c r="AT622" s="295">
        <f t="shared" si="9"/>
        <v>0</v>
      </c>
      <c r="AU622" s="302">
        <v>19034.7</v>
      </c>
      <c r="AV622" s="302">
        <v>46446.1</v>
      </c>
      <c r="AW622" s="303">
        <v>91</v>
      </c>
      <c r="AX622" s="303">
        <v>300</v>
      </c>
      <c r="AY622" s="302">
        <v>239998.85</v>
      </c>
      <c r="AZ622" s="302">
        <v>53110.05</v>
      </c>
      <c r="BA622" s="301">
        <v>81.624386999999999</v>
      </c>
      <c r="BB622" s="301">
        <v>75.592518000693104</v>
      </c>
      <c r="BC622" s="301">
        <v>9.6</v>
      </c>
      <c r="BD622" s="301"/>
      <c r="BE622" s="300" t="s">
        <v>4204</v>
      </c>
      <c r="BF622" s="298"/>
      <c r="BG622" s="300" t="s">
        <v>355</v>
      </c>
      <c r="BH622" s="300" t="s">
        <v>186</v>
      </c>
      <c r="BI622" s="300" t="s">
        <v>356</v>
      </c>
      <c r="BJ622" s="300" t="s">
        <v>4205</v>
      </c>
      <c r="BK622" s="299" t="s">
        <v>175</v>
      </c>
      <c r="BL622" s="301">
        <v>385175.04102167999</v>
      </c>
      <c r="BM622" s="299" t="s">
        <v>309</v>
      </c>
      <c r="BN622" s="301"/>
      <c r="BO622" s="304">
        <v>38833</v>
      </c>
      <c r="BP622" s="304">
        <v>47964</v>
      </c>
      <c r="BQ622" s="297" t="s">
        <v>4123</v>
      </c>
      <c r="BR622" s="297" t="s">
        <v>4760</v>
      </c>
      <c r="BS622" s="297">
        <v>38833</v>
      </c>
      <c r="BT622" s="297">
        <v>47964</v>
      </c>
      <c r="BU622" s="301">
        <v>19627.11</v>
      </c>
      <c r="BV622" s="301">
        <v>48.15</v>
      </c>
      <c r="BW622" s="301">
        <v>0</v>
      </c>
    </row>
    <row r="623" spans="1:75" s="289" customFormat="1" ht="18.2" customHeight="1" x14ac:dyDescent="0.15">
      <c r="A623" s="291">
        <v>621</v>
      </c>
      <c r="B623" s="292" t="s">
        <v>305</v>
      </c>
      <c r="C623" s="292" t="s">
        <v>306</v>
      </c>
      <c r="D623" s="312">
        <v>45170</v>
      </c>
      <c r="E623" s="293" t="s">
        <v>1720</v>
      </c>
      <c r="F623" s="308">
        <v>36</v>
      </c>
      <c r="G623" s="308">
        <v>35</v>
      </c>
      <c r="H623" s="295">
        <v>42492.97</v>
      </c>
      <c r="I623" s="295">
        <v>9615.9</v>
      </c>
      <c r="J623" s="295">
        <v>0</v>
      </c>
      <c r="K623" s="295">
        <v>52108.87</v>
      </c>
      <c r="L623" s="295">
        <v>315.64</v>
      </c>
      <c r="M623" s="295">
        <v>0</v>
      </c>
      <c r="N623" s="295">
        <v>0</v>
      </c>
      <c r="O623" s="295">
        <v>0</v>
      </c>
      <c r="P623" s="295">
        <v>0</v>
      </c>
      <c r="Q623" s="295">
        <v>0</v>
      </c>
      <c r="R623" s="295">
        <v>52108.87</v>
      </c>
      <c r="S623" s="295">
        <v>13205.5</v>
      </c>
      <c r="T623" s="295">
        <v>336.4</v>
      </c>
      <c r="U623" s="295">
        <v>0</v>
      </c>
      <c r="V623" s="295">
        <v>0</v>
      </c>
      <c r="W623" s="295">
        <v>0</v>
      </c>
      <c r="X623" s="295">
        <v>0</v>
      </c>
      <c r="Y623" s="295">
        <v>0</v>
      </c>
      <c r="Z623" s="295">
        <v>13541.9</v>
      </c>
      <c r="AA623" s="295">
        <v>0</v>
      </c>
      <c r="AB623" s="295">
        <v>0</v>
      </c>
      <c r="AC623" s="295">
        <v>0</v>
      </c>
      <c r="AD623" s="295">
        <v>0</v>
      </c>
      <c r="AE623" s="295">
        <v>0</v>
      </c>
      <c r="AF623" s="295">
        <v>0</v>
      </c>
      <c r="AG623" s="295">
        <v>0</v>
      </c>
      <c r="AH623" s="295">
        <v>0</v>
      </c>
      <c r="AI623" s="295">
        <v>0</v>
      </c>
      <c r="AJ623" s="295">
        <v>0</v>
      </c>
      <c r="AK623" s="295">
        <v>0</v>
      </c>
      <c r="AL623" s="295">
        <v>0</v>
      </c>
      <c r="AM623" s="295">
        <v>0</v>
      </c>
      <c r="AN623" s="295">
        <v>0</v>
      </c>
      <c r="AO623" s="295">
        <v>0</v>
      </c>
      <c r="AP623" s="295">
        <v>0</v>
      </c>
      <c r="AQ623" s="295">
        <v>0</v>
      </c>
      <c r="AR623" s="295">
        <v>0</v>
      </c>
      <c r="AS623" s="295">
        <v>0</v>
      </c>
      <c r="AT623" s="295">
        <f t="shared" si="9"/>
        <v>0</v>
      </c>
      <c r="AU623" s="295">
        <v>9931.5400000000009</v>
      </c>
      <c r="AV623" s="295">
        <v>13541.9</v>
      </c>
      <c r="AW623" s="296">
        <v>91</v>
      </c>
      <c r="AX623" s="296">
        <v>300</v>
      </c>
      <c r="AY623" s="295">
        <v>309097.28000000003</v>
      </c>
      <c r="AZ623" s="295">
        <v>74630.36</v>
      </c>
      <c r="BA623" s="294">
        <v>89.000782000000001</v>
      </c>
      <c r="BB623" s="294">
        <v>62.142674631829998</v>
      </c>
      <c r="BC623" s="294">
        <v>9.5</v>
      </c>
      <c r="BD623" s="294"/>
      <c r="BE623" s="293" t="s">
        <v>4204</v>
      </c>
      <c r="BF623" s="291"/>
      <c r="BG623" s="293" t="s">
        <v>320</v>
      </c>
      <c r="BH623" s="293" t="s">
        <v>181</v>
      </c>
      <c r="BI623" s="293" t="s">
        <v>321</v>
      </c>
      <c r="BJ623" s="293" t="s">
        <v>4205</v>
      </c>
      <c r="BK623" s="292" t="s">
        <v>175</v>
      </c>
      <c r="BL623" s="294">
        <v>408069.56342152</v>
      </c>
      <c r="BM623" s="292" t="s">
        <v>309</v>
      </c>
      <c r="BN623" s="294"/>
      <c r="BO623" s="297">
        <v>38827</v>
      </c>
      <c r="BP623" s="297">
        <v>47958</v>
      </c>
      <c r="BQ623" s="297" t="s">
        <v>936</v>
      </c>
      <c r="BR623" s="297" t="s">
        <v>4769</v>
      </c>
      <c r="BS623" s="297">
        <v>38827</v>
      </c>
      <c r="BT623" s="297">
        <v>47958</v>
      </c>
      <c r="BU623" s="294">
        <v>6416.5</v>
      </c>
      <c r="BV623" s="294">
        <v>51.83</v>
      </c>
      <c r="BW623" s="294">
        <v>0</v>
      </c>
    </row>
    <row r="624" spans="1:75" s="289" customFormat="1" ht="18.2" customHeight="1" x14ac:dyDescent="0.15">
      <c r="A624" s="298">
        <v>622</v>
      </c>
      <c r="B624" s="299" t="s">
        <v>305</v>
      </c>
      <c r="C624" s="299" t="s">
        <v>306</v>
      </c>
      <c r="D624" s="313">
        <v>45170</v>
      </c>
      <c r="E624" s="300" t="s">
        <v>1721</v>
      </c>
      <c r="F624" s="309">
        <v>83</v>
      </c>
      <c r="G624" s="309">
        <v>83</v>
      </c>
      <c r="H624" s="302">
        <v>0</v>
      </c>
      <c r="I624" s="302">
        <v>100228.19</v>
      </c>
      <c r="J624" s="302">
        <v>0</v>
      </c>
      <c r="K624" s="302">
        <v>100228.19</v>
      </c>
      <c r="L624" s="302">
        <v>0</v>
      </c>
      <c r="M624" s="302">
        <v>0</v>
      </c>
      <c r="N624" s="302">
        <v>0</v>
      </c>
      <c r="O624" s="302">
        <v>0</v>
      </c>
      <c r="P624" s="302">
        <v>0</v>
      </c>
      <c r="Q624" s="302">
        <v>0</v>
      </c>
      <c r="R624" s="302">
        <v>100228.19</v>
      </c>
      <c r="S624" s="302">
        <v>36027.65</v>
      </c>
      <c r="T624" s="302">
        <v>0</v>
      </c>
      <c r="U624" s="302">
        <v>0</v>
      </c>
      <c r="V624" s="302">
        <v>0</v>
      </c>
      <c r="W624" s="302">
        <v>0</v>
      </c>
      <c r="X624" s="302">
        <v>0</v>
      </c>
      <c r="Y624" s="302">
        <v>0</v>
      </c>
      <c r="Z624" s="302">
        <v>36027.65</v>
      </c>
      <c r="AA624" s="302">
        <v>0</v>
      </c>
      <c r="AB624" s="302">
        <v>0</v>
      </c>
      <c r="AC624" s="302">
        <v>0</v>
      </c>
      <c r="AD624" s="302">
        <v>0</v>
      </c>
      <c r="AE624" s="302">
        <v>0</v>
      </c>
      <c r="AF624" s="302">
        <v>0</v>
      </c>
      <c r="AG624" s="302">
        <v>0</v>
      </c>
      <c r="AH624" s="302">
        <v>0</v>
      </c>
      <c r="AI624" s="302">
        <v>0</v>
      </c>
      <c r="AJ624" s="302">
        <v>0</v>
      </c>
      <c r="AK624" s="302">
        <v>0</v>
      </c>
      <c r="AL624" s="302">
        <v>0</v>
      </c>
      <c r="AM624" s="302">
        <v>0</v>
      </c>
      <c r="AN624" s="302">
        <v>0</v>
      </c>
      <c r="AO624" s="302">
        <v>0</v>
      </c>
      <c r="AP624" s="302">
        <v>0</v>
      </c>
      <c r="AQ624" s="302">
        <v>0</v>
      </c>
      <c r="AR624" s="302">
        <v>0</v>
      </c>
      <c r="AS624" s="302">
        <v>0</v>
      </c>
      <c r="AT624" s="295">
        <f t="shared" si="9"/>
        <v>0</v>
      </c>
      <c r="AU624" s="302">
        <v>100228.19</v>
      </c>
      <c r="AV624" s="302">
        <v>36027.65</v>
      </c>
      <c r="AW624" s="303">
        <v>175</v>
      </c>
      <c r="AX624" s="303">
        <v>300</v>
      </c>
      <c r="AY624" s="302">
        <v>794999.55</v>
      </c>
      <c r="AZ624" s="302">
        <v>191533.59</v>
      </c>
      <c r="BA624" s="301">
        <v>88.867974000000004</v>
      </c>
      <c r="BB624" s="301">
        <v>46.503990151216101</v>
      </c>
      <c r="BC624" s="301">
        <v>9.4</v>
      </c>
      <c r="BD624" s="301"/>
      <c r="BE624" s="300" t="s">
        <v>4204</v>
      </c>
      <c r="BF624" s="298"/>
      <c r="BG624" s="300" t="s">
        <v>326</v>
      </c>
      <c r="BH624" s="300" t="s">
        <v>190</v>
      </c>
      <c r="BI624" s="300" t="s">
        <v>385</v>
      </c>
      <c r="BJ624" s="300" t="s">
        <v>4205</v>
      </c>
      <c r="BK624" s="299" t="s">
        <v>175</v>
      </c>
      <c r="BL624" s="301">
        <v>784896.57779623999</v>
      </c>
      <c r="BM624" s="299" t="s">
        <v>309</v>
      </c>
      <c r="BN624" s="301"/>
      <c r="BO624" s="304">
        <v>38835</v>
      </c>
      <c r="BP624" s="304">
        <v>47966</v>
      </c>
      <c r="BQ624" s="297" t="s">
        <v>931</v>
      </c>
      <c r="BR624" s="297" t="s">
        <v>4779</v>
      </c>
      <c r="BS624" s="297">
        <v>38835</v>
      </c>
      <c r="BT624" s="297">
        <v>47966</v>
      </c>
      <c r="BU624" s="301">
        <v>32559.11</v>
      </c>
      <c r="BV624" s="301">
        <v>0</v>
      </c>
      <c r="BW624" s="301">
        <v>0</v>
      </c>
    </row>
    <row r="625" spans="1:75" s="289" customFormat="1" ht="18.2" customHeight="1" x14ac:dyDescent="0.15">
      <c r="A625" s="291">
        <v>623</v>
      </c>
      <c r="B625" s="292" t="s">
        <v>305</v>
      </c>
      <c r="C625" s="292" t="s">
        <v>306</v>
      </c>
      <c r="D625" s="312">
        <v>45170</v>
      </c>
      <c r="E625" s="293" t="s">
        <v>1722</v>
      </c>
      <c r="F625" s="308">
        <v>137</v>
      </c>
      <c r="G625" s="308">
        <v>136</v>
      </c>
      <c r="H625" s="295">
        <v>51429.120000000003</v>
      </c>
      <c r="I625" s="295">
        <v>30818.74</v>
      </c>
      <c r="J625" s="295">
        <v>0</v>
      </c>
      <c r="K625" s="295">
        <v>82247.86</v>
      </c>
      <c r="L625" s="295">
        <v>370.89</v>
      </c>
      <c r="M625" s="295">
        <v>0</v>
      </c>
      <c r="N625" s="295">
        <v>0</v>
      </c>
      <c r="O625" s="295">
        <v>0</v>
      </c>
      <c r="P625" s="295">
        <v>0</v>
      </c>
      <c r="Q625" s="295">
        <v>0</v>
      </c>
      <c r="R625" s="295">
        <v>82247.86</v>
      </c>
      <c r="S625" s="295">
        <v>74994.679999999993</v>
      </c>
      <c r="T625" s="295">
        <v>407.15</v>
      </c>
      <c r="U625" s="295">
        <v>0</v>
      </c>
      <c r="V625" s="295">
        <v>0</v>
      </c>
      <c r="W625" s="295">
        <v>0</v>
      </c>
      <c r="X625" s="295">
        <v>0</v>
      </c>
      <c r="Y625" s="295">
        <v>0</v>
      </c>
      <c r="Z625" s="295">
        <v>75401.83</v>
      </c>
      <c r="AA625" s="295">
        <v>0</v>
      </c>
      <c r="AB625" s="295">
        <v>0</v>
      </c>
      <c r="AC625" s="295">
        <v>0</v>
      </c>
      <c r="AD625" s="295">
        <v>0</v>
      </c>
      <c r="AE625" s="295">
        <v>0</v>
      </c>
      <c r="AF625" s="295">
        <v>0</v>
      </c>
      <c r="AG625" s="295">
        <v>0</v>
      </c>
      <c r="AH625" s="295">
        <v>0</v>
      </c>
      <c r="AI625" s="295">
        <v>0</v>
      </c>
      <c r="AJ625" s="295">
        <v>0</v>
      </c>
      <c r="AK625" s="295">
        <v>0</v>
      </c>
      <c r="AL625" s="295">
        <v>0</v>
      </c>
      <c r="AM625" s="295">
        <v>0</v>
      </c>
      <c r="AN625" s="295">
        <v>0</v>
      </c>
      <c r="AO625" s="295">
        <v>0</v>
      </c>
      <c r="AP625" s="295">
        <v>0</v>
      </c>
      <c r="AQ625" s="295">
        <v>0</v>
      </c>
      <c r="AR625" s="295">
        <v>0</v>
      </c>
      <c r="AS625" s="295">
        <v>0</v>
      </c>
      <c r="AT625" s="295">
        <f t="shared" si="9"/>
        <v>0</v>
      </c>
      <c r="AU625" s="295">
        <v>31189.63</v>
      </c>
      <c r="AV625" s="295">
        <v>75401.83</v>
      </c>
      <c r="AW625" s="296">
        <v>92</v>
      </c>
      <c r="AX625" s="296">
        <v>300</v>
      </c>
      <c r="AY625" s="295">
        <v>380999.82</v>
      </c>
      <c r="AZ625" s="295">
        <v>89050.96</v>
      </c>
      <c r="BA625" s="294">
        <v>86.220512999999997</v>
      </c>
      <c r="BB625" s="294">
        <v>79.633646648527701</v>
      </c>
      <c r="BC625" s="294">
        <v>9.5</v>
      </c>
      <c r="BD625" s="294"/>
      <c r="BE625" s="293" t="s">
        <v>4204</v>
      </c>
      <c r="BF625" s="291"/>
      <c r="BG625" s="293" t="s">
        <v>355</v>
      </c>
      <c r="BH625" s="293" t="s">
        <v>228</v>
      </c>
      <c r="BI625" s="293" t="s">
        <v>379</v>
      </c>
      <c r="BJ625" s="293" t="s">
        <v>4205</v>
      </c>
      <c r="BK625" s="292" t="s">
        <v>175</v>
      </c>
      <c r="BL625" s="294">
        <v>644090.88745456003</v>
      </c>
      <c r="BM625" s="292" t="s">
        <v>309</v>
      </c>
      <c r="BN625" s="294"/>
      <c r="BO625" s="297">
        <v>38839</v>
      </c>
      <c r="BP625" s="297">
        <v>47970</v>
      </c>
      <c r="BQ625" s="297" t="s">
        <v>1030</v>
      </c>
      <c r="BR625" s="297" t="s">
        <v>4790</v>
      </c>
      <c r="BS625" s="297">
        <v>38839</v>
      </c>
      <c r="BT625" s="297">
        <v>47970</v>
      </c>
      <c r="BU625" s="294">
        <v>29271.82</v>
      </c>
      <c r="BV625" s="294">
        <v>61.84</v>
      </c>
      <c r="BW625" s="294">
        <v>0</v>
      </c>
    </row>
    <row r="626" spans="1:75" s="289" customFormat="1" ht="18.2" customHeight="1" x14ac:dyDescent="0.15">
      <c r="A626" s="298">
        <v>624</v>
      </c>
      <c r="B626" s="299" t="s">
        <v>305</v>
      </c>
      <c r="C626" s="299" t="s">
        <v>306</v>
      </c>
      <c r="D626" s="313">
        <v>45170</v>
      </c>
      <c r="E626" s="300" t="s">
        <v>1723</v>
      </c>
      <c r="F626" s="309">
        <v>168</v>
      </c>
      <c r="G626" s="309">
        <v>167</v>
      </c>
      <c r="H626" s="302">
        <v>46175.44</v>
      </c>
      <c r="I626" s="302">
        <v>31241.26</v>
      </c>
      <c r="J626" s="302">
        <v>0</v>
      </c>
      <c r="K626" s="302">
        <v>77416.7</v>
      </c>
      <c r="L626" s="302">
        <v>337.86</v>
      </c>
      <c r="M626" s="302">
        <v>0</v>
      </c>
      <c r="N626" s="302">
        <v>0</v>
      </c>
      <c r="O626" s="302">
        <v>0</v>
      </c>
      <c r="P626" s="302">
        <v>0</v>
      </c>
      <c r="Q626" s="302">
        <v>0</v>
      </c>
      <c r="R626" s="302">
        <v>77416.7</v>
      </c>
      <c r="S626" s="302">
        <v>86229.89</v>
      </c>
      <c r="T626" s="302">
        <v>365.56</v>
      </c>
      <c r="U626" s="302">
        <v>0</v>
      </c>
      <c r="V626" s="302">
        <v>0</v>
      </c>
      <c r="W626" s="302">
        <v>0</v>
      </c>
      <c r="X626" s="302">
        <v>0</v>
      </c>
      <c r="Y626" s="302">
        <v>0</v>
      </c>
      <c r="Z626" s="302">
        <v>86595.45</v>
      </c>
      <c r="AA626" s="302">
        <v>0</v>
      </c>
      <c r="AB626" s="302">
        <v>0</v>
      </c>
      <c r="AC626" s="302">
        <v>0</v>
      </c>
      <c r="AD626" s="302">
        <v>0</v>
      </c>
      <c r="AE626" s="302">
        <v>0</v>
      </c>
      <c r="AF626" s="302">
        <v>0</v>
      </c>
      <c r="AG626" s="302">
        <v>0</v>
      </c>
      <c r="AH626" s="302">
        <v>0</v>
      </c>
      <c r="AI626" s="302">
        <v>0</v>
      </c>
      <c r="AJ626" s="302">
        <v>0</v>
      </c>
      <c r="AK626" s="302">
        <v>0</v>
      </c>
      <c r="AL626" s="302">
        <v>0</v>
      </c>
      <c r="AM626" s="302">
        <v>0</v>
      </c>
      <c r="AN626" s="302">
        <v>0</v>
      </c>
      <c r="AO626" s="302">
        <v>0</v>
      </c>
      <c r="AP626" s="302">
        <v>0</v>
      </c>
      <c r="AQ626" s="302">
        <v>0</v>
      </c>
      <c r="AR626" s="302">
        <v>0</v>
      </c>
      <c r="AS626" s="302">
        <v>0</v>
      </c>
      <c r="AT626" s="295">
        <f t="shared" si="9"/>
        <v>0</v>
      </c>
      <c r="AU626" s="302">
        <v>31579.119999999999</v>
      </c>
      <c r="AV626" s="302">
        <v>86595.45</v>
      </c>
      <c r="AW626" s="303">
        <v>92</v>
      </c>
      <c r="AX626" s="303">
        <v>300</v>
      </c>
      <c r="AY626" s="302">
        <v>330000.15000000002</v>
      </c>
      <c r="AZ626" s="302">
        <v>80510.45</v>
      </c>
      <c r="BA626" s="301">
        <v>89.999955</v>
      </c>
      <c r="BB626" s="301">
        <v>86.541554745359207</v>
      </c>
      <c r="BC626" s="301">
        <v>9.5</v>
      </c>
      <c r="BD626" s="301"/>
      <c r="BE626" s="300" t="s">
        <v>4204</v>
      </c>
      <c r="BF626" s="298"/>
      <c r="BG626" s="300" t="s">
        <v>380</v>
      </c>
      <c r="BH626" s="300" t="s">
        <v>203</v>
      </c>
      <c r="BI626" s="300" t="s">
        <v>381</v>
      </c>
      <c r="BJ626" s="300" t="s">
        <v>4205</v>
      </c>
      <c r="BK626" s="299" t="s">
        <v>175</v>
      </c>
      <c r="BL626" s="301">
        <v>606257.60970320005</v>
      </c>
      <c r="BM626" s="299" t="s">
        <v>309</v>
      </c>
      <c r="BN626" s="301"/>
      <c r="BO626" s="304">
        <v>38840</v>
      </c>
      <c r="BP626" s="304">
        <v>47971</v>
      </c>
      <c r="BQ626" s="297" t="s">
        <v>4873</v>
      </c>
      <c r="BR626" s="297" t="s">
        <v>4874</v>
      </c>
      <c r="BS626" s="297">
        <v>38840</v>
      </c>
      <c r="BT626" s="297">
        <v>47971</v>
      </c>
      <c r="BU626" s="301">
        <v>32450.28</v>
      </c>
      <c r="BV626" s="301">
        <v>55.91</v>
      </c>
      <c r="BW626" s="301">
        <v>0</v>
      </c>
    </row>
    <row r="627" spans="1:75" s="289" customFormat="1" ht="18.2" customHeight="1" x14ac:dyDescent="0.15">
      <c r="A627" s="291">
        <v>625</v>
      </c>
      <c r="B627" s="292" t="s">
        <v>305</v>
      </c>
      <c r="C627" s="292" t="s">
        <v>306</v>
      </c>
      <c r="D627" s="312">
        <v>45170</v>
      </c>
      <c r="E627" s="293" t="s">
        <v>1724</v>
      </c>
      <c r="F627" s="308">
        <v>178</v>
      </c>
      <c r="G627" s="308">
        <v>177</v>
      </c>
      <c r="H627" s="295">
        <v>136508.66</v>
      </c>
      <c r="I627" s="295">
        <v>95867.25</v>
      </c>
      <c r="J627" s="295">
        <v>0</v>
      </c>
      <c r="K627" s="295">
        <v>232375.91</v>
      </c>
      <c r="L627" s="295">
        <v>1003.02</v>
      </c>
      <c r="M627" s="295">
        <v>0</v>
      </c>
      <c r="N627" s="295">
        <v>0</v>
      </c>
      <c r="O627" s="295">
        <v>0</v>
      </c>
      <c r="P627" s="295">
        <v>0</v>
      </c>
      <c r="Q627" s="295">
        <v>0</v>
      </c>
      <c r="R627" s="295">
        <v>232375.91</v>
      </c>
      <c r="S627" s="295">
        <v>269498.86</v>
      </c>
      <c r="T627" s="295">
        <v>1069.32</v>
      </c>
      <c r="U627" s="295">
        <v>0</v>
      </c>
      <c r="V627" s="295">
        <v>0</v>
      </c>
      <c r="W627" s="295">
        <v>0</v>
      </c>
      <c r="X627" s="295">
        <v>0</v>
      </c>
      <c r="Y627" s="295">
        <v>0</v>
      </c>
      <c r="Z627" s="295">
        <v>270568.18</v>
      </c>
      <c r="AA627" s="295">
        <v>0</v>
      </c>
      <c r="AB627" s="295">
        <v>0</v>
      </c>
      <c r="AC627" s="295">
        <v>0</v>
      </c>
      <c r="AD627" s="295">
        <v>0</v>
      </c>
      <c r="AE627" s="295">
        <v>0</v>
      </c>
      <c r="AF627" s="295">
        <v>0</v>
      </c>
      <c r="AG627" s="295">
        <v>0</v>
      </c>
      <c r="AH627" s="295">
        <v>0</v>
      </c>
      <c r="AI627" s="295">
        <v>0</v>
      </c>
      <c r="AJ627" s="295">
        <v>0</v>
      </c>
      <c r="AK627" s="295">
        <v>0</v>
      </c>
      <c r="AL627" s="295">
        <v>0</v>
      </c>
      <c r="AM627" s="295">
        <v>0</v>
      </c>
      <c r="AN627" s="295">
        <v>0</v>
      </c>
      <c r="AO627" s="295">
        <v>0</v>
      </c>
      <c r="AP627" s="295">
        <v>0</v>
      </c>
      <c r="AQ627" s="295">
        <v>0</v>
      </c>
      <c r="AR627" s="295">
        <v>0</v>
      </c>
      <c r="AS627" s="295">
        <v>0</v>
      </c>
      <c r="AT627" s="295">
        <f t="shared" si="9"/>
        <v>0</v>
      </c>
      <c r="AU627" s="295">
        <v>96870.27</v>
      </c>
      <c r="AV627" s="295">
        <v>270568.18</v>
      </c>
      <c r="AW627" s="296">
        <v>92</v>
      </c>
      <c r="AX627" s="296">
        <v>300</v>
      </c>
      <c r="AY627" s="295">
        <v>979998.21</v>
      </c>
      <c r="AZ627" s="295">
        <v>239091.65</v>
      </c>
      <c r="BA627" s="294">
        <v>90.000165999999993</v>
      </c>
      <c r="BB627" s="294">
        <v>87.4721909962186</v>
      </c>
      <c r="BC627" s="294">
        <v>9.4</v>
      </c>
      <c r="BD627" s="294"/>
      <c r="BE627" s="293" t="s">
        <v>4204</v>
      </c>
      <c r="BF627" s="291"/>
      <c r="BG627" s="293" t="s">
        <v>326</v>
      </c>
      <c r="BH627" s="293" t="s">
        <v>239</v>
      </c>
      <c r="BI627" s="293" t="s">
        <v>483</v>
      </c>
      <c r="BJ627" s="293" t="s">
        <v>4205</v>
      </c>
      <c r="BK627" s="292" t="s">
        <v>175</v>
      </c>
      <c r="BL627" s="294">
        <v>1819758.05929736</v>
      </c>
      <c r="BM627" s="292" t="s">
        <v>309</v>
      </c>
      <c r="BN627" s="294"/>
      <c r="BO627" s="297">
        <v>38840</v>
      </c>
      <c r="BP627" s="297">
        <v>47971</v>
      </c>
      <c r="BQ627" s="297" t="s">
        <v>930</v>
      </c>
      <c r="BR627" s="297" t="s">
        <v>4793</v>
      </c>
      <c r="BS627" s="297">
        <v>38840</v>
      </c>
      <c r="BT627" s="297">
        <v>47971</v>
      </c>
      <c r="BU627" s="294">
        <v>86907.28</v>
      </c>
      <c r="BV627" s="294">
        <v>91.56</v>
      </c>
      <c r="BW627" s="294">
        <v>0</v>
      </c>
    </row>
    <row r="628" spans="1:75" s="289" customFormat="1" ht="18.2" customHeight="1" x14ac:dyDescent="0.15">
      <c r="A628" s="298">
        <v>626</v>
      </c>
      <c r="B628" s="299" t="s">
        <v>305</v>
      </c>
      <c r="C628" s="299" t="s">
        <v>306</v>
      </c>
      <c r="D628" s="313">
        <v>45170</v>
      </c>
      <c r="E628" s="300" t="s">
        <v>1725</v>
      </c>
      <c r="F628" s="309">
        <v>102</v>
      </c>
      <c r="G628" s="309">
        <v>101</v>
      </c>
      <c r="H628" s="302">
        <v>45334.6</v>
      </c>
      <c r="I628" s="302">
        <v>23006.78</v>
      </c>
      <c r="J628" s="302">
        <v>0</v>
      </c>
      <c r="K628" s="302">
        <v>68341.38</v>
      </c>
      <c r="L628" s="302">
        <v>331.72</v>
      </c>
      <c r="M628" s="302">
        <v>0</v>
      </c>
      <c r="N628" s="302">
        <v>0</v>
      </c>
      <c r="O628" s="302">
        <v>0</v>
      </c>
      <c r="P628" s="302">
        <v>0</v>
      </c>
      <c r="Q628" s="302">
        <v>0</v>
      </c>
      <c r="R628" s="302">
        <v>68341.38</v>
      </c>
      <c r="S628" s="302">
        <v>46745.84</v>
      </c>
      <c r="T628" s="302">
        <v>358.9</v>
      </c>
      <c r="U628" s="302">
        <v>0</v>
      </c>
      <c r="V628" s="302">
        <v>0</v>
      </c>
      <c r="W628" s="302">
        <v>0</v>
      </c>
      <c r="X628" s="302">
        <v>0</v>
      </c>
      <c r="Y628" s="302">
        <v>0</v>
      </c>
      <c r="Z628" s="302">
        <v>47104.74</v>
      </c>
      <c r="AA628" s="302">
        <v>0</v>
      </c>
      <c r="AB628" s="302">
        <v>0</v>
      </c>
      <c r="AC628" s="302">
        <v>0</v>
      </c>
      <c r="AD628" s="302">
        <v>0</v>
      </c>
      <c r="AE628" s="302">
        <v>0</v>
      </c>
      <c r="AF628" s="302">
        <v>0</v>
      </c>
      <c r="AG628" s="302">
        <v>0</v>
      </c>
      <c r="AH628" s="302">
        <v>0</v>
      </c>
      <c r="AI628" s="302">
        <v>0</v>
      </c>
      <c r="AJ628" s="302">
        <v>0</v>
      </c>
      <c r="AK628" s="302">
        <v>0</v>
      </c>
      <c r="AL628" s="302">
        <v>0</v>
      </c>
      <c r="AM628" s="302">
        <v>0</v>
      </c>
      <c r="AN628" s="302">
        <v>0</v>
      </c>
      <c r="AO628" s="302">
        <v>0</v>
      </c>
      <c r="AP628" s="302">
        <v>0</v>
      </c>
      <c r="AQ628" s="302">
        <v>0</v>
      </c>
      <c r="AR628" s="302">
        <v>0</v>
      </c>
      <c r="AS628" s="302">
        <v>0</v>
      </c>
      <c r="AT628" s="295">
        <f t="shared" si="9"/>
        <v>0</v>
      </c>
      <c r="AU628" s="302">
        <v>23338.5</v>
      </c>
      <c r="AV628" s="302">
        <v>47104.74</v>
      </c>
      <c r="AW628" s="303">
        <v>92</v>
      </c>
      <c r="AX628" s="303">
        <v>300</v>
      </c>
      <c r="AY628" s="302">
        <v>324000.78999999998</v>
      </c>
      <c r="AZ628" s="302">
        <v>79045.279999999999</v>
      </c>
      <c r="BA628" s="301">
        <v>89.999784000000005</v>
      </c>
      <c r="BB628" s="301">
        <v>77.812482140134406</v>
      </c>
      <c r="BC628" s="301">
        <v>9.5</v>
      </c>
      <c r="BD628" s="301"/>
      <c r="BE628" s="300" t="s">
        <v>4204</v>
      </c>
      <c r="BF628" s="298"/>
      <c r="BG628" s="300" t="s">
        <v>320</v>
      </c>
      <c r="BH628" s="300" t="s">
        <v>181</v>
      </c>
      <c r="BI628" s="300" t="s">
        <v>321</v>
      </c>
      <c r="BJ628" s="300" t="s">
        <v>4205</v>
      </c>
      <c r="BK628" s="299" t="s">
        <v>175</v>
      </c>
      <c r="BL628" s="301">
        <v>535187.90755248</v>
      </c>
      <c r="BM628" s="299" t="s">
        <v>309</v>
      </c>
      <c r="BN628" s="301"/>
      <c r="BO628" s="304">
        <v>38841</v>
      </c>
      <c r="BP628" s="304">
        <v>47972</v>
      </c>
      <c r="BQ628" s="297" t="s">
        <v>941</v>
      </c>
      <c r="BR628" s="297" t="s">
        <v>4791</v>
      </c>
      <c r="BS628" s="297">
        <v>38841</v>
      </c>
      <c r="BT628" s="297">
        <v>47972</v>
      </c>
      <c r="BU628" s="301">
        <v>19352.25</v>
      </c>
      <c r="BV628" s="301">
        <v>54.89</v>
      </c>
      <c r="BW628" s="301">
        <v>0</v>
      </c>
    </row>
    <row r="629" spans="1:75" s="289" customFormat="1" ht="18.2" customHeight="1" x14ac:dyDescent="0.15">
      <c r="A629" s="291">
        <v>627</v>
      </c>
      <c r="B629" s="292" t="s">
        <v>305</v>
      </c>
      <c r="C629" s="292" t="s">
        <v>306</v>
      </c>
      <c r="D629" s="312">
        <v>45170</v>
      </c>
      <c r="E629" s="293" t="s">
        <v>1726</v>
      </c>
      <c r="F629" s="308">
        <v>171</v>
      </c>
      <c r="G629" s="308">
        <v>170</v>
      </c>
      <c r="H629" s="295">
        <v>81275.289999999994</v>
      </c>
      <c r="I629" s="295">
        <v>56005.16</v>
      </c>
      <c r="J629" s="295">
        <v>0</v>
      </c>
      <c r="K629" s="295">
        <v>137280.45000000001</v>
      </c>
      <c r="L629" s="295">
        <v>597.21</v>
      </c>
      <c r="M629" s="295">
        <v>0</v>
      </c>
      <c r="N629" s="295">
        <v>0</v>
      </c>
      <c r="O629" s="295">
        <v>0</v>
      </c>
      <c r="P629" s="295">
        <v>0</v>
      </c>
      <c r="Q629" s="295">
        <v>0</v>
      </c>
      <c r="R629" s="295">
        <v>137280.45000000001</v>
      </c>
      <c r="S629" s="295">
        <v>153103.67000000001</v>
      </c>
      <c r="T629" s="295">
        <v>636.66</v>
      </c>
      <c r="U629" s="295">
        <v>0</v>
      </c>
      <c r="V629" s="295">
        <v>0</v>
      </c>
      <c r="W629" s="295">
        <v>0</v>
      </c>
      <c r="X629" s="295">
        <v>0</v>
      </c>
      <c r="Y629" s="295">
        <v>0</v>
      </c>
      <c r="Z629" s="295">
        <v>153740.32999999999</v>
      </c>
      <c r="AA629" s="295">
        <v>0</v>
      </c>
      <c r="AB629" s="295">
        <v>0</v>
      </c>
      <c r="AC629" s="295">
        <v>0</v>
      </c>
      <c r="AD629" s="295">
        <v>0</v>
      </c>
      <c r="AE629" s="295">
        <v>0</v>
      </c>
      <c r="AF629" s="295">
        <v>0</v>
      </c>
      <c r="AG629" s="295">
        <v>0</v>
      </c>
      <c r="AH629" s="295">
        <v>0</v>
      </c>
      <c r="AI629" s="295">
        <v>0</v>
      </c>
      <c r="AJ629" s="295">
        <v>0</v>
      </c>
      <c r="AK629" s="295">
        <v>0</v>
      </c>
      <c r="AL629" s="295">
        <v>0</v>
      </c>
      <c r="AM629" s="295">
        <v>0</v>
      </c>
      <c r="AN629" s="295">
        <v>0</v>
      </c>
      <c r="AO629" s="295">
        <v>0</v>
      </c>
      <c r="AP629" s="295">
        <v>0</v>
      </c>
      <c r="AQ629" s="295">
        <v>0</v>
      </c>
      <c r="AR629" s="295">
        <v>0</v>
      </c>
      <c r="AS629" s="295">
        <v>0</v>
      </c>
      <c r="AT629" s="295">
        <f t="shared" si="9"/>
        <v>0</v>
      </c>
      <c r="AU629" s="295">
        <v>56602.37</v>
      </c>
      <c r="AV629" s="295">
        <v>153740.32999999999</v>
      </c>
      <c r="AW629" s="296">
        <v>92</v>
      </c>
      <c r="AX629" s="296">
        <v>300</v>
      </c>
      <c r="AY629" s="295">
        <v>585898.69999999995</v>
      </c>
      <c r="AZ629" s="295">
        <v>142354.69</v>
      </c>
      <c r="BA629" s="294">
        <v>89.631536999999994</v>
      </c>
      <c r="BB629" s="294">
        <v>86.436616408996798</v>
      </c>
      <c r="BC629" s="294">
        <v>9.4</v>
      </c>
      <c r="BD629" s="294"/>
      <c r="BE629" s="293" t="s">
        <v>4204</v>
      </c>
      <c r="BF629" s="291"/>
      <c r="BG629" s="293" t="s">
        <v>326</v>
      </c>
      <c r="BH629" s="293" t="s">
        <v>190</v>
      </c>
      <c r="BI629" s="293" t="s">
        <v>490</v>
      </c>
      <c r="BJ629" s="293" t="s">
        <v>4205</v>
      </c>
      <c r="BK629" s="292" t="s">
        <v>175</v>
      </c>
      <c r="BL629" s="294">
        <v>1075056.3828732001</v>
      </c>
      <c r="BM629" s="292" t="s">
        <v>309</v>
      </c>
      <c r="BN629" s="294"/>
      <c r="BO629" s="297">
        <v>38841</v>
      </c>
      <c r="BP629" s="297">
        <v>47972</v>
      </c>
      <c r="BQ629" s="297" t="s">
        <v>933</v>
      </c>
      <c r="BR629" s="297" t="s">
        <v>4752</v>
      </c>
      <c r="BS629" s="297">
        <v>38841</v>
      </c>
      <c r="BT629" s="297">
        <v>47972</v>
      </c>
      <c r="BU629" s="294">
        <v>50016.15</v>
      </c>
      <c r="BV629" s="294">
        <v>54.51</v>
      </c>
      <c r="BW629" s="294">
        <v>0</v>
      </c>
    </row>
    <row r="630" spans="1:75" s="289" customFormat="1" ht="18.2" customHeight="1" x14ac:dyDescent="0.15">
      <c r="A630" s="298">
        <v>628</v>
      </c>
      <c r="B630" s="299" t="s">
        <v>305</v>
      </c>
      <c r="C630" s="299" t="s">
        <v>306</v>
      </c>
      <c r="D630" s="313">
        <v>45170</v>
      </c>
      <c r="E630" s="300" t="s">
        <v>1727</v>
      </c>
      <c r="F630" s="309">
        <v>156</v>
      </c>
      <c r="G630" s="309">
        <v>155</v>
      </c>
      <c r="H630" s="302">
        <v>78301.509999999995</v>
      </c>
      <c r="I630" s="302">
        <v>60779.76</v>
      </c>
      <c r="J630" s="302">
        <v>0</v>
      </c>
      <c r="K630" s="302">
        <v>139081.26999999999</v>
      </c>
      <c r="L630" s="302">
        <v>679.36</v>
      </c>
      <c r="M630" s="302">
        <v>0</v>
      </c>
      <c r="N630" s="302">
        <v>0</v>
      </c>
      <c r="O630" s="302">
        <v>0</v>
      </c>
      <c r="P630" s="302">
        <v>0</v>
      </c>
      <c r="Q630" s="302">
        <v>0</v>
      </c>
      <c r="R630" s="302">
        <v>139081.26999999999</v>
      </c>
      <c r="S630" s="302">
        <v>138842.37</v>
      </c>
      <c r="T630" s="302">
        <v>613.36</v>
      </c>
      <c r="U630" s="302">
        <v>0</v>
      </c>
      <c r="V630" s="302">
        <v>0</v>
      </c>
      <c r="W630" s="302">
        <v>0</v>
      </c>
      <c r="X630" s="302">
        <v>0</v>
      </c>
      <c r="Y630" s="302">
        <v>0</v>
      </c>
      <c r="Z630" s="302">
        <v>139455.73000000001</v>
      </c>
      <c r="AA630" s="302">
        <v>0</v>
      </c>
      <c r="AB630" s="302">
        <v>0</v>
      </c>
      <c r="AC630" s="302">
        <v>0</v>
      </c>
      <c r="AD630" s="302">
        <v>0</v>
      </c>
      <c r="AE630" s="302">
        <v>0</v>
      </c>
      <c r="AF630" s="302">
        <v>0</v>
      </c>
      <c r="AG630" s="302">
        <v>0</v>
      </c>
      <c r="AH630" s="302">
        <v>0</v>
      </c>
      <c r="AI630" s="302">
        <v>0</v>
      </c>
      <c r="AJ630" s="302">
        <v>0</v>
      </c>
      <c r="AK630" s="302">
        <v>0</v>
      </c>
      <c r="AL630" s="302">
        <v>0</v>
      </c>
      <c r="AM630" s="302">
        <v>0</v>
      </c>
      <c r="AN630" s="302">
        <v>0</v>
      </c>
      <c r="AO630" s="302">
        <v>0</v>
      </c>
      <c r="AP630" s="302">
        <v>0</v>
      </c>
      <c r="AQ630" s="302">
        <v>0</v>
      </c>
      <c r="AR630" s="302">
        <v>0</v>
      </c>
      <c r="AS630" s="302">
        <v>0</v>
      </c>
      <c r="AT630" s="295">
        <f t="shared" si="9"/>
        <v>0</v>
      </c>
      <c r="AU630" s="302">
        <v>61459.12</v>
      </c>
      <c r="AV630" s="302">
        <v>139455.73000000001</v>
      </c>
      <c r="AW630" s="303">
        <v>92</v>
      </c>
      <c r="AX630" s="303">
        <v>300</v>
      </c>
      <c r="AY630" s="302">
        <v>688998.46</v>
      </c>
      <c r="AZ630" s="302">
        <v>149145.1</v>
      </c>
      <c r="BA630" s="301">
        <v>79.855041</v>
      </c>
      <c r="BB630" s="301">
        <v>74.466680555928903</v>
      </c>
      <c r="BC630" s="301">
        <v>9.4</v>
      </c>
      <c r="BD630" s="301"/>
      <c r="BE630" s="300" t="s">
        <v>4204</v>
      </c>
      <c r="BF630" s="298"/>
      <c r="BG630" s="300" t="s">
        <v>326</v>
      </c>
      <c r="BH630" s="300" t="s">
        <v>223</v>
      </c>
      <c r="BI630" s="300" t="s">
        <v>327</v>
      </c>
      <c r="BJ630" s="300" t="s">
        <v>4205</v>
      </c>
      <c r="BK630" s="299" t="s">
        <v>175</v>
      </c>
      <c r="BL630" s="301">
        <v>1089158.7771719201</v>
      </c>
      <c r="BM630" s="299" t="s">
        <v>309</v>
      </c>
      <c r="BN630" s="301"/>
      <c r="BO630" s="304">
        <v>38841</v>
      </c>
      <c r="BP630" s="304">
        <v>47972</v>
      </c>
      <c r="BQ630" s="297" t="s">
        <v>950</v>
      </c>
      <c r="BR630" s="297" t="s">
        <v>4766</v>
      </c>
      <c r="BS630" s="297">
        <v>38841</v>
      </c>
      <c r="BT630" s="297">
        <v>47972</v>
      </c>
      <c r="BU630" s="301">
        <v>48328.800000000003</v>
      </c>
      <c r="BV630" s="301">
        <v>57.11</v>
      </c>
      <c r="BW630" s="301">
        <v>0</v>
      </c>
    </row>
    <row r="631" spans="1:75" s="289" customFormat="1" ht="18.2" customHeight="1" x14ac:dyDescent="0.15">
      <c r="A631" s="291">
        <v>629</v>
      </c>
      <c r="B631" s="292" t="s">
        <v>305</v>
      </c>
      <c r="C631" s="292" t="s">
        <v>306</v>
      </c>
      <c r="D631" s="312">
        <v>45170</v>
      </c>
      <c r="E631" s="293" t="s">
        <v>1728</v>
      </c>
      <c r="F631" s="308">
        <v>155</v>
      </c>
      <c r="G631" s="308">
        <v>154</v>
      </c>
      <c r="H631" s="295">
        <v>57961.919999999998</v>
      </c>
      <c r="I631" s="295">
        <v>104992.78</v>
      </c>
      <c r="J631" s="295">
        <v>0</v>
      </c>
      <c r="K631" s="295">
        <v>162954.70000000001</v>
      </c>
      <c r="L631" s="295">
        <v>1176.31</v>
      </c>
      <c r="M631" s="295">
        <v>0</v>
      </c>
      <c r="N631" s="295">
        <v>0</v>
      </c>
      <c r="O631" s="295">
        <v>0</v>
      </c>
      <c r="P631" s="295">
        <v>0</v>
      </c>
      <c r="Q631" s="295">
        <v>0</v>
      </c>
      <c r="R631" s="295">
        <v>162954.70000000001</v>
      </c>
      <c r="S631" s="295">
        <v>145104.56</v>
      </c>
      <c r="T631" s="295">
        <v>454.04</v>
      </c>
      <c r="U631" s="295">
        <v>0</v>
      </c>
      <c r="V631" s="295">
        <v>0</v>
      </c>
      <c r="W631" s="295">
        <v>0</v>
      </c>
      <c r="X631" s="295">
        <v>0</v>
      </c>
      <c r="Y631" s="295">
        <v>0</v>
      </c>
      <c r="Z631" s="295">
        <v>145558.6</v>
      </c>
      <c r="AA631" s="295">
        <v>0</v>
      </c>
      <c r="AB631" s="295">
        <v>0</v>
      </c>
      <c r="AC631" s="295">
        <v>0</v>
      </c>
      <c r="AD631" s="295">
        <v>0</v>
      </c>
      <c r="AE631" s="295">
        <v>0</v>
      </c>
      <c r="AF631" s="295">
        <v>0</v>
      </c>
      <c r="AG631" s="295">
        <v>0</v>
      </c>
      <c r="AH631" s="295">
        <v>0</v>
      </c>
      <c r="AI631" s="295">
        <v>0</v>
      </c>
      <c r="AJ631" s="295">
        <v>0</v>
      </c>
      <c r="AK631" s="295">
        <v>0</v>
      </c>
      <c r="AL631" s="295">
        <v>0</v>
      </c>
      <c r="AM631" s="295">
        <v>0</v>
      </c>
      <c r="AN631" s="295">
        <v>0</v>
      </c>
      <c r="AO631" s="295">
        <v>0</v>
      </c>
      <c r="AP631" s="295">
        <v>0</v>
      </c>
      <c r="AQ631" s="295">
        <v>0</v>
      </c>
      <c r="AR631" s="295">
        <v>0</v>
      </c>
      <c r="AS631" s="295">
        <v>0</v>
      </c>
      <c r="AT631" s="295">
        <f t="shared" si="9"/>
        <v>0</v>
      </c>
      <c r="AU631" s="295">
        <v>106169.09</v>
      </c>
      <c r="AV631" s="295">
        <v>145558.6</v>
      </c>
      <c r="AW631" s="296">
        <v>92</v>
      </c>
      <c r="AX631" s="296">
        <v>300</v>
      </c>
      <c r="AY631" s="295">
        <v>770996.63</v>
      </c>
      <c r="AZ631" s="295">
        <v>188098.48</v>
      </c>
      <c r="BA631" s="294">
        <v>90.000392000000005</v>
      </c>
      <c r="BB631" s="294">
        <v>77.969725636498495</v>
      </c>
      <c r="BC631" s="294">
        <v>9.4</v>
      </c>
      <c r="BD631" s="294"/>
      <c r="BE631" s="293" t="s">
        <v>4204</v>
      </c>
      <c r="BF631" s="291"/>
      <c r="BG631" s="293" t="s">
        <v>326</v>
      </c>
      <c r="BH631" s="293" t="s">
        <v>223</v>
      </c>
      <c r="BI631" s="293" t="s">
        <v>327</v>
      </c>
      <c r="BJ631" s="293" t="s">
        <v>4205</v>
      </c>
      <c r="BK631" s="292" t="s">
        <v>175</v>
      </c>
      <c r="BL631" s="294">
        <v>1276113.8993512001</v>
      </c>
      <c r="BM631" s="292" t="s">
        <v>309</v>
      </c>
      <c r="BN631" s="294"/>
      <c r="BO631" s="297">
        <v>38841</v>
      </c>
      <c r="BP631" s="297">
        <v>47972</v>
      </c>
      <c r="BQ631" s="297" t="s">
        <v>937</v>
      </c>
      <c r="BR631" s="297" t="s">
        <v>4765</v>
      </c>
      <c r="BS631" s="297">
        <v>38841</v>
      </c>
      <c r="BT631" s="297">
        <v>47972</v>
      </c>
      <c r="BU631" s="294">
        <v>59955.29</v>
      </c>
      <c r="BV631" s="294">
        <v>72.03</v>
      </c>
      <c r="BW631" s="294">
        <v>0</v>
      </c>
    </row>
    <row r="632" spans="1:75" s="289" customFormat="1" ht="18.2" customHeight="1" x14ac:dyDescent="0.15">
      <c r="A632" s="298">
        <v>630</v>
      </c>
      <c r="B632" s="299" t="s">
        <v>305</v>
      </c>
      <c r="C632" s="299" t="s">
        <v>306</v>
      </c>
      <c r="D632" s="313">
        <v>45170</v>
      </c>
      <c r="E632" s="300" t="s">
        <v>1729</v>
      </c>
      <c r="F632" s="309">
        <v>86</v>
      </c>
      <c r="G632" s="309">
        <v>85</v>
      </c>
      <c r="H632" s="302">
        <v>36464.54</v>
      </c>
      <c r="I632" s="302">
        <v>16335.6</v>
      </c>
      <c r="J632" s="302">
        <v>0</v>
      </c>
      <c r="K632" s="302">
        <v>52800.14</v>
      </c>
      <c r="L632" s="302">
        <v>265.61</v>
      </c>
      <c r="M632" s="302">
        <v>0</v>
      </c>
      <c r="N632" s="302">
        <v>0</v>
      </c>
      <c r="O632" s="302">
        <v>0</v>
      </c>
      <c r="P632" s="302">
        <v>0</v>
      </c>
      <c r="Q632" s="302">
        <v>0</v>
      </c>
      <c r="R632" s="302">
        <v>52800.14</v>
      </c>
      <c r="S632" s="302">
        <v>31037.45</v>
      </c>
      <c r="T632" s="302">
        <v>291.72000000000003</v>
      </c>
      <c r="U632" s="302">
        <v>0</v>
      </c>
      <c r="V632" s="302">
        <v>0</v>
      </c>
      <c r="W632" s="302">
        <v>0</v>
      </c>
      <c r="X632" s="302">
        <v>0</v>
      </c>
      <c r="Y632" s="302">
        <v>0</v>
      </c>
      <c r="Z632" s="302">
        <v>31329.17</v>
      </c>
      <c r="AA632" s="302">
        <v>0</v>
      </c>
      <c r="AB632" s="302">
        <v>0</v>
      </c>
      <c r="AC632" s="302">
        <v>0</v>
      </c>
      <c r="AD632" s="302">
        <v>0</v>
      </c>
      <c r="AE632" s="302">
        <v>0</v>
      </c>
      <c r="AF632" s="302">
        <v>0</v>
      </c>
      <c r="AG632" s="302">
        <v>0</v>
      </c>
      <c r="AH632" s="302">
        <v>0</v>
      </c>
      <c r="AI632" s="302">
        <v>0</v>
      </c>
      <c r="AJ632" s="302">
        <v>0</v>
      </c>
      <c r="AK632" s="302">
        <v>0</v>
      </c>
      <c r="AL632" s="302">
        <v>0</v>
      </c>
      <c r="AM632" s="302">
        <v>0</v>
      </c>
      <c r="AN632" s="302">
        <v>0</v>
      </c>
      <c r="AO632" s="302">
        <v>0</v>
      </c>
      <c r="AP632" s="302">
        <v>0</v>
      </c>
      <c r="AQ632" s="302">
        <v>0</v>
      </c>
      <c r="AR632" s="302">
        <v>0</v>
      </c>
      <c r="AS632" s="302">
        <v>0</v>
      </c>
      <c r="AT632" s="295">
        <f t="shared" si="9"/>
        <v>0</v>
      </c>
      <c r="AU632" s="302">
        <v>16601.21</v>
      </c>
      <c r="AV632" s="302">
        <v>31329.17</v>
      </c>
      <c r="AW632" s="303">
        <v>92</v>
      </c>
      <c r="AX632" s="303">
        <v>300</v>
      </c>
      <c r="AY632" s="302">
        <v>265301.03000000003</v>
      </c>
      <c r="AZ632" s="302">
        <v>63286.1</v>
      </c>
      <c r="BA632" s="301">
        <v>87.999661000000003</v>
      </c>
      <c r="BB632" s="301">
        <v>73.4188774589134</v>
      </c>
      <c r="BC632" s="301">
        <v>9.6</v>
      </c>
      <c r="BD632" s="301"/>
      <c r="BE632" s="300" t="s">
        <v>4204</v>
      </c>
      <c r="BF632" s="298"/>
      <c r="BG632" s="300" t="s">
        <v>320</v>
      </c>
      <c r="BH632" s="300" t="s">
        <v>181</v>
      </c>
      <c r="BI632" s="300" t="s">
        <v>321</v>
      </c>
      <c r="BJ632" s="300" t="s">
        <v>4205</v>
      </c>
      <c r="BK632" s="299" t="s">
        <v>175</v>
      </c>
      <c r="BL632" s="301">
        <v>413482.96515344002</v>
      </c>
      <c r="BM632" s="299" t="s">
        <v>309</v>
      </c>
      <c r="BN632" s="301"/>
      <c r="BO632" s="304">
        <v>38841</v>
      </c>
      <c r="BP632" s="304">
        <v>47972</v>
      </c>
      <c r="BQ632" s="297" t="s">
        <v>962</v>
      </c>
      <c r="BR632" s="297" t="s">
        <v>4767</v>
      </c>
      <c r="BS632" s="297">
        <v>38841</v>
      </c>
      <c r="BT632" s="297">
        <v>47972</v>
      </c>
      <c r="BU632" s="301">
        <v>14158.84</v>
      </c>
      <c r="BV632" s="301">
        <v>57.37</v>
      </c>
      <c r="BW632" s="301">
        <v>0</v>
      </c>
    </row>
    <row r="633" spans="1:75" s="289" customFormat="1" ht="18.2" customHeight="1" x14ac:dyDescent="0.15">
      <c r="A633" s="291">
        <v>631</v>
      </c>
      <c r="B633" s="292" t="s">
        <v>305</v>
      </c>
      <c r="C633" s="292" t="s">
        <v>306</v>
      </c>
      <c r="D633" s="312">
        <v>45170</v>
      </c>
      <c r="E633" s="293" t="s">
        <v>1730</v>
      </c>
      <c r="F633" s="308">
        <v>159</v>
      </c>
      <c r="G633" s="308">
        <v>158</v>
      </c>
      <c r="H633" s="295">
        <v>51351.77</v>
      </c>
      <c r="I633" s="295">
        <v>33806.76</v>
      </c>
      <c r="J633" s="295">
        <v>0</v>
      </c>
      <c r="K633" s="295">
        <v>85158.53</v>
      </c>
      <c r="L633" s="295">
        <v>375.73</v>
      </c>
      <c r="M633" s="295">
        <v>0</v>
      </c>
      <c r="N633" s="295">
        <v>0</v>
      </c>
      <c r="O633" s="295">
        <v>0</v>
      </c>
      <c r="P633" s="295">
        <v>0</v>
      </c>
      <c r="Q633" s="295">
        <v>0</v>
      </c>
      <c r="R633" s="295">
        <v>85158.53</v>
      </c>
      <c r="S633" s="295">
        <v>89790.31</v>
      </c>
      <c r="T633" s="295">
        <v>406.53</v>
      </c>
      <c r="U633" s="295">
        <v>0</v>
      </c>
      <c r="V633" s="295">
        <v>0</v>
      </c>
      <c r="W633" s="295">
        <v>0</v>
      </c>
      <c r="X633" s="295">
        <v>0</v>
      </c>
      <c r="Y633" s="295">
        <v>0</v>
      </c>
      <c r="Z633" s="295">
        <v>90196.84</v>
      </c>
      <c r="AA633" s="295">
        <v>0</v>
      </c>
      <c r="AB633" s="295">
        <v>0</v>
      </c>
      <c r="AC633" s="295">
        <v>0</v>
      </c>
      <c r="AD633" s="295">
        <v>0</v>
      </c>
      <c r="AE633" s="295">
        <v>0</v>
      </c>
      <c r="AF633" s="295">
        <v>0</v>
      </c>
      <c r="AG633" s="295">
        <v>0</v>
      </c>
      <c r="AH633" s="295">
        <v>0</v>
      </c>
      <c r="AI633" s="295">
        <v>0</v>
      </c>
      <c r="AJ633" s="295">
        <v>0</v>
      </c>
      <c r="AK633" s="295">
        <v>0</v>
      </c>
      <c r="AL633" s="295">
        <v>0</v>
      </c>
      <c r="AM633" s="295">
        <v>0</v>
      </c>
      <c r="AN633" s="295">
        <v>0</v>
      </c>
      <c r="AO633" s="295">
        <v>0</v>
      </c>
      <c r="AP633" s="295">
        <v>0</v>
      </c>
      <c r="AQ633" s="295">
        <v>0</v>
      </c>
      <c r="AR633" s="295">
        <v>0</v>
      </c>
      <c r="AS633" s="295">
        <v>0</v>
      </c>
      <c r="AT633" s="295">
        <f t="shared" si="9"/>
        <v>0</v>
      </c>
      <c r="AU633" s="295">
        <v>34182.49</v>
      </c>
      <c r="AV633" s="295">
        <v>90196.84</v>
      </c>
      <c r="AW633" s="296">
        <v>92</v>
      </c>
      <c r="AX633" s="296">
        <v>300</v>
      </c>
      <c r="AY633" s="295">
        <v>366999.33</v>
      </c>
      <c r="AZ633" s="295">
        <v>89534.32</v>
      </c>
      <c r="BA633" s="294">
        <v>90.000161000000006</v>
      </c>
      <c r="BB633" s="294">
        <v>85.601604061139099</v>
      </c>
      <c r="BC633" s="294">
        <v>9.5</v>
      </c>
      <c r="BD633" s="294"/>
      <c r="BE633" s="293" t="s">
        <v>4204</v>
      </c>
      <c r="BF633" s="291"/>
      <c r="BG633" s="293" t="s">
        <v>326</v>
      </c>
      <c r="BH633" s="293" t="s">
        <v>239</v>
      </c>
      <c r="BI633" s="293" t="s">
        <v>383</v>
      </c>
      <c r="BJ633" s="293" t="s">
        <v>4205</v>
      </c>
      <c r="BK633" s="292" t="s">
        <v>175</v>
      </c>
      <c r="BL633" s="294">
        <v>666884.62364888005</v>
      </c>
      <c r="BM633" s="292" t="s">
        <v>309</v>
      </c>
      <c r="BN633" s="294"/>
      <c r="BO633" s="297">
        <v>38842</v>
      </c>
      <c r="BP633" s="297">
        <v>47973</v>
      </c>
      <c r="BQ633" s="297" t="s">
        <v>4550</v>
      </c>
      <c r="BR633" s="297" t="s">
        <v>4809</v>
      </c>
      <c r="BS633" s="297">
        <v>38842</v>
      </c>
      <c r="BT633" s="297">
        <v>47973</v>
      </c>
      <c r="BU633" s="294">
        <v>34045.07</v>
      </c>
      <c r="BV633" s="294">
        <v>62.18</v>
      </c>
      <c r="BW633" s="294">
        <v>0</v>
      </c>
    </row>
    <row r="634" spans="1:75" s="289" customFormat="1" ht="18.2" customHeight="1" x14ac:dyDescent="0.15">
      <c r="A634" s="298">
        <v>632</v>
      </c>
      <c r="B634" s="299" t="s">
        <v>305</v>
      </c>
      <c r="C634" s="299" t="s">
        <v>306</v>
      </c>
      <c r="D634" s="313">
        <v>45170</v>
      </c>
      <c r="E634" s="300" t="s">
        <v>1731</v>
      </c>
      <c r="F634" s="309">
        <v>122</v>
      </c>
      <c r="G634" s="309">
        <v>121</v>
      </c>
      <c r="H634" s="302">
        <v>60867.92</v>
      </c>
      <c r="I634" s="302">
        <v>34587.040000000001</v>
      </c>
      <c r="J634" s="302">
        <v>0</v>
      </c>
      <c r="K634" s="302">
        <v>95454.96</v>
      </c>
      <c r="L634" s="302">
        <v>445.33</v>
      </c>
      <c r="M634" s="302">
        <v>0</v>
      </c>
      <c r="N634" s="302">
        <v>0</v>
      </c>
      <c r="O634" s="302">
        <v>0</v>
      </c>
      <c r="P634" s="302">
        <v>0</v>
      </c>
      <c r="Q634" s="302">
        <v>0</v>
      </c>
      <c r="R634" s="302">
        <v>95454.96</v>
      </c>
      <c r="S634" s="302">
        <v>77604.160000000003</v>
      </c>
      <c r="T634" s="302">
        <v>481.87</v>
      </c>
      <c r="U634" s="302">
        <v>0</v>
      </c>
      <c r="V634" s="302">
        <v>0</v>
      </c>
      <c r="W634" s="302">
        <v>0</v>
      </c>
      <c r="X634" s="302">
        <v>0</v>
      </c>
      <c r="Y634" s="302">
        <v>0</v>
      </c>
      <c r="Z634" s="302">
        <v>78086.03</v>
      </c>
      <c r="AA634" s="302">
        <v>0</v>
      </c>
      <c r="AB634" s="302">
        <v>0</v>
      </c>
      <c r="AC634" s="302">
        <v>0</v>
      </c>
      <c r="AD634" s="302">
        <v>0</v>
      </c>
      <c r="AE634" s="302">
        <v>0</v>
      </c>
      <c r="AF634" s="302">
        <v>0</v>
      </c>
      <c r="AG634" s="302">
        <v>0</v>
      </c>
      <c r="AH634" s="302">
        <v>0</v>
      </c>
      <c r="AI634" s="302">
        <v>0</v>
      </c>
      <c r="AJ634" s="302">
        <v>0</v>
      </c>
      <c r="AK634" s="302">
        <v>0</v>
      </c>
      <c r="AL634" s="302">
        <v>0</v>
      </c>
      <c r="AM634" s="302">
        <v>0</v>
      </c>
      <c r="AN634" s="302">
        <v>0</v>
      </c>
      <c r="AO634" s="302">
        <v>0</v>
      </c>
      <c r="AP634" s="302">
        <v>0</v>
      </c>
      <c r="AQ634" s="302">
        <v>0</v>
      </c>
      <c r="AR634" s="302">
        <v>0</v>
      </c>
      <c r="AS634" s="302">
        <v>0</v>
      </c>
      <c r="AT634" s="295">
        <f t="shared" si="9"/>
        <v>0</v>
      </c>
      <c r="AU634" s="302">
        <v>35032.370000000003</v>
      </c>
      <c r="AV634" s="302">
        <v>78086.03</v>
      </c>
      <c r="AW634" s="303">
        <v>92</v>
      </c>
      <c r="AX634" s="303">
        <v>300</v>
      </c>
      <c r="AY634" s="302">
        <v>434996.6</v>
      </c>
      <c r="AZ634" s="302">
        <v>106123.79</v>
      </c>
      <c r="BA634" s="301">
        <v>90.000703999999999</v>
      </c>
      <c r="BB634" s="301">
        <v>80.952759040096893</v>
      </c>
      <c r="BC634" s="301">
        <v>9.5</v>
      </c>
      <c r="BD634" s="301"/>
      <c r="BE634" s="300" t="s">
        <v>4204</v>
      </c>
      <c r="BF634" s="298"/>
      <c r="BG634" s="300" t="s">
        <v>326</v>
      </c>
      <c r="BH634" s="300" t="s">
        <v>523</v>
      </c>
      <c r="BI634" s="300" t="s">
        <v>524</v>
      </c>
      <c r="BJ634" s="300" t="s">
        <v>4205</v>
      </c>
      <c r="BK634" s="299" t="s">
        <v>175</v>
      </c>
      <c r="BL634" s="301">
        <v>747516.95543615997</v>
      </c>
      <c r="BM634" s="299" t="s">
        <v>309</v>
      </c>
      <c r="BN634" s="301"/>
      <c r="BO634" s="304">
        <v>38842</v>
      </c>
      <c r="BP634" s="304">
        <v>47973</v>
      </c>
      <c r="BQ634" s="297" t="s">
        <v>4196</v>
      </c>
      <c r="BR634" s="297" t="s">
        <v>4804</v>
      </c>
      <c r="BS634" s="297">
        <v>38842</v>
      </c>
      <c r="BT634" s="297">
        <v>47973</v>
      </c>
      <c r="BU634" s="301">
        <v>31076.44</v>
      </c>
      <c r="BV634" s="301">
        <v>73.7</v>
      </c>
      <c r="BW634" s="301">
        <v>0</v>
      </c>
    </row>
    <row r="635" spans="1:75" s="289" customFormat="1" ht="18.2" customHeight="1" x14ac:dyDescent="0.15">
      <c r="A635" s="291">
        <v>633</v>
      </c>
      <c r="B635" s="292" t="s">
        <v>305</v>
      </c>
      <c r="C635" s="292" t="s">
        <v>306</v>
      </c>
      <c r="D635" s="312">
        <v>45170</v>
      </c>
      <c r="E635" s="293" t="s">
        <v>1115</v>
      </c>
      <c r="F635" s="308">
        <v>122</v>
      </c>
      <c r="G635" s="308">
        <v>121</v>
      </c>
      <c r="H635" s="295">
        <v>33417.24</v>
      </c>
      <c r="I635" s="295">
        <v>18830.82</v>
      </c>
      <c r="J635" s="295">
        <v>0</v>
      </c>
      <c r="K635" s="295">
        <v>52248.06</v>
      </c>
      <c r="L635" s="295">
        <v>243.49</v>
      </c>
      <c r="M635" s="295">
        <v>0</v>
      </c>
      <c r="N635" s="295">
        <v>0</v>
      </c>
      <c r="O635" s="295">
        <v>0</v>
      </c>
      <c r="P635" s="295">
        <v>0</v>
      </c>
      <c r="Q635" s="295">
        <v>0</v>
      </c>
      <c r="R635" s="295">
        <v>52248.06</v>
      </c>
      <c r="S635" s="295">
        <v>42979.61</v>
      </c>
      <c r="T635" s="295">
        <v>267.33999999999997</v>
      </c>
      <c r="U635" s="295">
        <v>0</v>
      </c>
      <c r="V635" s="295">
        <v>0</v>
      </c>
      <c r="W635" s="295">
        <v>0</v>
      </c>
      <c r="X635" s="295">
        <v>0</v>
      </c>
      <c r="Y635" s="295">
        <v>0</v>
      </c>
      <c r="Z635" s="295">
        <v>43246.95</v>
      </c>
      <c r="AA635" s="295">
        <v>0</v>
      </c>
      <c r="AB635" s="295">
        <v>0</v>
      </c>
      <c r="AC635" s="295">
        <v>0</v>
      </c>
      <c r="AD635" s="295">
        <v>0</v>
      </c>
      <c r="AE635" s="295">
        <v>0</v>
      </c>
      <c r="AF635" s="295">
        <v>0</v>
      </c>
      <c r="AG635" s="295">
        <v>0</v>
      </c>
      <c r="AH635" s="295">
        <v>0</v>
      </c>
      <c r="AI635" s="295">
        <v>0</v>
      </c>
      <c r="AJ635" s="295">
        <v>0</v>
      </c>
      <c r="AK635" s="295">
        <v>0</v>
      </c>
      <c r="AL635" s="295">
        <v>0</v>
      </c>
      <c r="AM635" s="295">
        <v>0</v>
      </c>
      <c r="AN635" s="295">
        <v>0</v>
      </c>
      <c r="AO635" s="295">
        <v>0</v>
      </c>
      <c r="AP635" s="295">
        <v>0</v>
      </c>
      <c r="AQ635" s="295">
        <v>0</v>
      </c>
      <c r="AR635" s="295">
        <v>0</v>
      </c>
      <c r="AS635" s="295">
        <v>0</v>
      </c>
      <c r="AT635" s="295">
        <f t="shared" si="9"/>
        <v>0</v>
      </c>
      <c r="AU635" s="295">
        <v>19074.310000000001</v>
      </c>
      <c r="AV635" s="295">
        <v>43246.95</v>
      </c>
      <c r="AW635" s="296">
        <v>92</v>
      </c>
      <c r="AX635" s="296">
        <v>300</v>
      </c>
      <c r="AY635" s="295">
        <v>261999.88</v>
      </c>
      <c r="AZ635" s="295">
        <v>58004.97</v>
      </c>
      <c r="BA635" s="294">
        <v>81.679423999999997</v>
      </c>
      <c r="BB635" s="294">
        <v>73.572858427776794</v>
      </c>
      <c r="BC635" s="294">
        <v>9.6</v>
      </c>
      <c r="BD635" s="294"/>
      <c r="BE635" s="293" t="s">
        <v>4204</v>
      </c>
      <c r="BF635" s="291"/>
      <c r="BG635" s="293" t="s">
        <v>320</v>
      </c>
      <c r="BH635" s="293" t="s">
        <v>181</v>
      </c>
      <c r="BI635" s="293" t="s">
        <v>368</v>
      </c>
      <c r="BJ635" s="293" t="s">
        <v>4205</v>
      </c>
      <c r="BK635" s="292" t="s">
        <v>175</v>
      </c>
      <c r="BL635" s="294">
        <v>409159.57367375999</v>
      </c>
      <c r="BM635" s="292" t="s">
        <v>309</v>
      </c>
      <c r="BN635" s="294"/>
      <c r="BO635" s="297">
        <v>38846</v>
      </c>
      <c r="BP635" s="297">
        <v>47977</v>
      </c>
      <c r="BQ635" s="297" t="s">
        <v>936</v>
      </c>
      <c r="BR635" s="297" t="s">
        <v>4769</v>
      </c>
      <c r="BS635" s="297">
        <v>38846</v>
      </c>
      <c r="BT635" s="297">
        <v>47977</v>
      </c>
      <c r="BU635" s="294">
        <v>18631.75</v>
      </c>
      <c r="BV635" s="294">
        <v>52.58</v>
      </c>
      <c r="BW635" s="294">
        <v>0</v>
      </c>
    </row>
    <row r="636" spans="1:75" s="289" customFormat="1" ht="18.2" customHeight="1" x14ac:dyDescent="0.15">
      <c r="A636" s="298">
        <v>634</v>
      </c>
      <c r="B636" s="299" t="s">
        <v>305</v>
      </c>
      <c r="C636" s="299" t="s">
        <v>306</v>
      </c>
      <c r="D636" s="313">
        <v>45170</v>
      </c>
      <c r="E636" s="300" t="s">
        <v>1732</v>
      </c>
      <c r="F636" s="309">
        <v>158</v>
      </c>
      <c r="G636" s="309">
        <v>157</v>
      </c>
      <c r="H636" s="302">
        <v>61426.95</v>
      </c>
      <c r="I636" s="302">
        <v>40309.53</v>
      </c>
      <c r="J636" s="302">
        <v>0</v>
      </c>
      <c r="K636" s="302">
        <v>101736.48</v>
      </c>
      <c r="L636" s="302">
        <v>449.43</v>
      </c>
      <c r="M636" s="302">
        <v>0</v>
      </c>
      <c r="N636" s="302">
        <v>0</v>
      </c>
      <c r="O636" s="302">
        <v>0</v>
      </c>
      <c r="P636" s="302">
        <v>0</v>
      </c>
      <c r="Q636" s="302">
        <v>0</v>
      </c>
      <c r="R636" s="302">
        <v>101736.48</v>
      </c>
      <c r="S636" s="302">
        <v>106600.09</v>
      </c>
      <c r="T636" s="302">
        <v>486.3</v>
      </c>
      <c r="U636" s="302">
        <v>0</v>
      </c>
      <c r="V636" s="302">
        <v>0</v>
      </c>
      <c r="W636" s="302">
        <v>0</v>
      </c>
      <c r="X636" s="302">
        <v>0</v>
      </c>
      <c r="Y636" s="302">
        <v>0</v>
      </c>
      <c r="Z636" s="302">
        <v>107086.39</v>
      </c>
      <c r="AA636" s="302">
        <v>0</v>
      </c>
      <c r="AB636" s="302">
        <v>0</v>
      </c>
      <c r="AC636" s="302">
        <v>0</v>
      </c>
      <c r="AD636" s="302">
        <v>0</v>
      </c>
      <c r="AE636" s="302">
        <v>0</v>
      </c>
      <c r="AF636" s="302">
        <v>0</v>
      </c>
      <c r="AG636" s="302">
        <v>0</v>
      </c>
      <c r="AH636" s="302">
        <v>0</v>
      </c>
      <c r="AI636" s="302">
        <v>0</v>
      </c>
      <c r="AJ636" s="302">
        <v>0</v>
      </c>
      <c r="AK636" s="302">
        <v>0</v>
      </c>
      <c r="AL636" s="302">
        <v>0</v>
      </c>
      <c r="AM636" s="302">
        <v>0</v>
      </c>
      <c r="AN636" s="302">
        <v>0</v>
      </c>
      <c r="AO636" s="302">
        <v>0</v>
      </c>
      <c r="AP636" s="302">
        <v>0</v>
      </c>
      <c r="AQ636" s="302">
        <v>0</v>
      </c>
      <c r="AR636" s="302">
        <v>0</v>
      </c>
      <c r="AS636" s="302">
        <v>0</v>
      </c>
      <c r="AT636" s="295">
        <f t="shared" si="9"/>
        <v>0</v>
      </c>
      <c r="AU636" s="302">
        <v>40758.959999999999</v>
      </c>
      <c r="AV636" s="302">
        <v>107086.39</v>
      </c>
      <c r="AW636" s="303">
        <v>92</v>
      </c>
      <c r="AX636" s="303">
        <v>300</v>
      </c>
      <c r="AY636" s="302">
        <v>466999.71</v>
      </c>
      <c r="AZ636" s="302">
        <v>107100</v>
      </c>
      <c r="BA636" s="301">
        <v>84.611391999999995</v>
      </c>
      <c r="BB636" s="301">
        <v>80.374091409711994</v>
      </c>
      <c r="BC636" s="301">
        <v>9.5</v>
      </c>
      <c r="BD636" s="301"/>
      <c r="BE636" s="300" t="s">
        <v>4204</v>
      </c>
      <c r="BF636" s="298"/>
      <c r="BG636" s="300" t="s">
        <v>312</v>
      </c>
      <c r="BH636" s="300" t="s">
        <v>230</v>
      </c>
      <c r="BI636" s="300" t="s">
        <v>322</v>
      </c>
      <c r="BJ636" s="300" t="s">
        <v>4205</v>
      </c>
      <c r="BK636" s="299" t="s">
        <v>175</v>
      </c>
      <c r="BL636" s="301">
        <v>796708.14158208005</v>
      </c>
      <c r="BM636" s="299" t="s">
        <v>309</v>
      </c>
      <c r="BN636" s="301"/>
      <c r="BO636" s="304">
        <v>38847</v>
      </c>
      <c r="BP636" s="304">
        <v>47978</v>
      </c>
      <c r="BQ636" s="297" t="s">
        <v>4196</v>
      </c>
      <c r="BR636" s="297" t="s">
        <v>4804</v>
      </c>
      <c r="BS636" s="297">
        <v>38847</v>
      </c>
      <c r="BT636" s="297">
        <v>47978</v>
      </c>
      <c r="BU636" s="301">
        <v>40641.43</v>
      </c>
      <c r="BV636" s="301">
        <v>74.38</v>
      </c>
      <c r="BW636" s="301">
        <v>0</v>
      </c>
    </row>
    <row r="637" spans="1:75" s="289" customFormat="1" ht="18.2" customHeight="1" x14ac:dyDescent="0.15">
      <c r="A637" s="291">
        <v>635</v>
      </c>
      <c r="B637" s="292" t="s">
        <v>305</v>
      </c>
      <c r="C637" s="292" t="s">
        <v>306</v>
      </c>
      <c r="D637" s="312">
        <v>45170</v>
      </c>
      <c r="E637" s="293" t="s">
        <v>1733</v>
      </c>
      <c r="F637" s="308">
        <v>0</v>
      </c>
      <c r="G637" s="308">
        <v>0</v>
      </c>
      <c r="H637" s="295">
        <v>35137.83</v>
      </c>
      <c r="I637" s="295">
        <v>0</v>
      </c>
      <c r="J637" s="295">
        <v>0</v>
      </c>
      <c r="K637" s="295">
        <v>35137.83</v>
      </c>
      <c r="L637" s="295">
        <v>255.95</v>
      </c>
      <c r="M637" s="295">
        <v>0</v>
      </c>
      <c r="N637" s="295">
        <v>0</v>
      </c>
      <c r="O637" s="295">
        <v>255.95</v>
      </c>
      <c r="P637" s="295">
        <v>0</v>
      </c>
      <c r="Q637" s="295">
        <v>0</v>
      </c>
      <c r="R637" s="295">
        <v>34881.879999999997</v>
      </c>
      <c r="S637" s="295">
        <v>0</v>
      </c>
      <c r="T637" s="295">
        <v>281.10000000000002</v>
      </c>
      <c r="U637" s="295">
        <v>0</v>
      </c>
      <c r="V637" s="295">
        <v>0</v>
      </c>
      <c r="W637" s="295">
        <v>281.10000000000002</v>
      </c>
      <c r="X637" s="295">
        <v>0</v>
      </c>
      <c r="Y637" s="295">
        <v>0</v>
      </c>
      <c r="Z637" s="295">
        <v>0</v>
      </c>
      <c r="AA637" s="295">
        <v>55.28</v>
      </c>
      <c r="AB637" s="295">
        <v>0</v>
      </c>
      <c r="AC637" s="295">
        <v>0</v>
      </c>
      <c r="AD637" s="295">
        <v>0</v>
      </c>
      <c r="AE637" s="295">
        <v>0</v>
      </c>
      <c r="AF637" s="295">
        <v>-27.23</v>
      </c>
      <c r="AG637" s="295">
        <v>29.62</v>
      </c>
      <c r="AH637" s="295">
        <v>75.260000000000005</v>
      </c>
      <c r="AI637" s="295">
        <v>0</v>
      </c>
      <c r="AJ637" s="295">
        <v>0</v>
      </c>
      <c r="AK637" s="295">
        <v>0</v>
      </c>
      <c r="AL637" s="295">
        <v>0</v>
      </c>
      <c r="AM637" s="295">
        <v>0</v>
      </c>
      <c r="AN637" s="295">
        <v>0</v>
      </c>
      <c r="AO637" s="295">
        <v>0</v>
      </c>
      <c r="AP637" s="295">
        <v>165.68</v>
      </c>
      <c r="AQ637" s="295">
        <v>0</v>
      </c>
      <c r="AR637" s="295">
        <v>165.26</v>
      </c>
      <c r="AS637" s="295">
        <v>0</v>
      </c>
      <c r="AT637" s="295">
        <f t="shared" si="9"/>
        <v>670.40000000000009</v>
      </c>
      <c r="AU637" s="295">
        <v>0</v>
      </c>
      <c r="AV637" s="295">
        <v>0</v>
      </c>
      <c r="AW637" s="296">
        <v>92</v>
      </c>
      <c r="AX637" s="296">
        <v>300</v>
      </c>
      <c r="AY637" s="295">
        <v>249997.66</v>
      </c>
      <c r="AZ637" s="295">
        <v>60983.31</v>
      </c>
      <c r="BA637" s="294">
        <v>90.000840999999994</v>
      </c>
      <c r="BB637" s="294">
        <v>51.479634930624101</v>
      </c>
      <c r="BC637" s="294">
        <v>9.6</v>
      </c>
      <c r="BD637" s="294"/>
      <c r="BE637" s="293" t="s">
        <v>4204</v>
      </c>
      <c r="BF637" s="291"/>
      <c r="BG637" s="293" t="s">
        <v>317</v>
      </c>
      <c r="BH637" s="293" t="s">
        <v>318</v>
      </c>
      <c r="BI637" s="293" t="s">
        <v>431</v>
      </c>
      <c r="BJ637" s="293" t="s">
        <v>103</v>
      </c>
      <c r="BK637" s="292" t="s">
        <v>175</v>
      </c>
      <c r="BL637" s="294">
        <v>273163.35094048001</v>
      </c>
      <c r="BM637" s="292" t="s">
        <v>309</v>
      </c>
      <c r="BN637" s="294"/>
      <c r="BO637" s="297">
        <v>38848</v>
      </c>
      <c r="BP637" s="297">
        <v>47979</v>
      </c>
      <c r="BQ637" s="297" t="s">
        <v>4757</v>
      </c>
      <c r="BR637" s="297" t="s">
        <v>4764</v>
      </c>
      <c r="BS637" s="297">
        <v>38848</v>
      </c>
      <c r="BT637" s="297">
        <v>47979</v>
      </c>
      <c r="BU637" s="294">
        <v>0</v>
      </c>
      <c r="BV637" s="294">
        <v>55.28</v>
      </c>
      <c r="BW637" s="294">
        <v>0</v>
      </c>
    </row>
    <row r="638" spans="1:75" s="289" customFormat="1" ht="18.2" customHeight="1" x14ac:dyDescent="0.15">
      <c r="A638" s="298">
        <v>636</v>
      </c>
      <c r="B638" s="299" t="s">
        <v>305</v>
      </c>
      <c r="C638" s="299" t="s">
        <v>306</v>
      </c>
      <c r="D638" s="313">
        <v>45170</v>
      </c>
      <c r="E638" s="300" t="s">
        <v>1734</v>
      </c>
      <c r="F638" s="309">
        <v>87</v>
      </c>
      <c r="G638" s="309">
        <v>86</v>
      </c>
      <c r="H638" s="302">
        <v>47569.27</v>
      </c>
      <c r="I638" s="302">
        <v>21648.79</v>
      </c>
      <c r="J638" s="302">
        <v>0</v>
      </c>
      <c r="K638" s="302">
        <v>69218.06</v>
      </c>
      <c r="L638" s="302">
        <v>348.03</v>
      </c>
      <c r="M638" s="302">
        <v>0</v>
      </c>
      <c r="N638" s="302">
        <v>0</v>
      </c>
      <c r="O638" s="302">
        <v>0</v>
      </c>
      <c r="P638" s="302">
        <v>0</v>
      </c>
      <c r="Q638" s="302">
        <v>0</v>
      </c>
      <c r="R638" s="302">
        <v>69218.06</v>
      </c>
      <c r="S638" s="302">
        <v>40378.68</v>
      </c>
      <c r="T638" s="302">
        <v>376.59</v>
      </c>
      <c r="U638" s="302">
        <v>0</v>
      </c>
      <c r="V638" s="302">
        <v>0</v>
      </c>
      <c r="W638" s="302">
        <v>0</v>
      </c>
      <c r="X638" s="302">
        <v>0</v>
      </c>
      <c r="Y638" s="302">
        <v>0</v>
      </c>
      <c r="Z638" s="302">
        <v>40755.269999999997</v>
      </c>
      <c r="AA638" s="302">
        <v>0</v>
      </c>
      <c r="AB638" s="302">
        <v>0</v>
      </c>
      <c r="AC638" s="302">
        <v>0</v>
      </c>
      <c r="AD638" s="302">
        <v>0</v>
      </c>
      <c r="AE638" s="302">
        <v>0</v>
      </c>
      <c r="AF638" s="302">
        <v>0</v>
      </c>
      <c r="AG638" s="302">
        <v>0</v>
      </c>
      <c r="AH638" s="302">
        <v>0</v>
      </c>
      <c r="AI638" s="302">
        <v>0</v>
      </c>
      <c r="AJ638" s="302">
        <v>0</v>
      </c>
      <c r="AK638" s="302">
        <v>0</v>
      </c>
      <c r="AL638" s="302">
        <v>0</v>
      </c>
      <c r="AM638" s="302">
        <v>0</v>
      </c>
      <c r="AN638" s="302">
        <v>0</v>
      </c>
      <c r="AO638" s="302">
        <v>0</v>
      </c>
      <c r="AP638" s="302">
        <v>0</v>
      </c>
      <c r="AQ638" s="302">
        <v>0</v>
      </c>
      <c r="AR638" s="302">
        <v>0</v>
      </c>
      <c r="AS638" s="302">
        <v>0</v>
      </c>
      <c r="AT638" s="295">
        <f t="shared" si="9"/>
        <v>0</v>
      </c>
      <c r="AU638" s="302">
        <v>21996.82</v>
      </c>
      <c r="AV638" s="302">
        <v>40755.269999999997</v>
      </c>
      <c r="AW638" s="303">
        <v>92</v>
      </c>
      <c r="AX638" s="303">
        <v>300</v>
      </c>
      <c r="AY638" s="302">
        <v>340002</v>
      </c>
      <c r="AZ638" s="302">
        <v>82937.3</v>
      </c>
      <c r="BA638" s="301">
        <v>89.999467999999993</v>
      </c>
      <c r="BB638" s="301">
        <v>75.112025300945206</v>
      </c>
      <c r="BC638" s="301">
        <v>9.5</v>
      </c>
      <c r="BD638" s="301"/>
      <c r="BE638" s="300" t="s">
        <v>4204</v>
      </c>
      <c r="BF638" s="298"/>
      <c r="BG638" s="300" t="s">
        <v>335</v>
      </c>
      <c r="BH638" s="300" t="s">
        <v>200</v>
      </c>
      <c r="BI638" s="300" t="s">
        <v>336</v>
      </c>
      <c r="BJ638" s="300" t="s">
        <v>4205</v>
      </c>
      <c r="BK638" s="299" t="s">
        <v>175</v>
      </c>
      <c r="BL638" s="301">
        <v>542053.27279376006</v>
      </c>
      <c r="BM638" s="299" t="s">
        <v>309</v>
      </c>
      <c r="BN638" s="301"/>
      <c r="BO638" s="304">
        <v>38848</v>
      </c>
      <c r="BP638" s="304">
        <v>47979</v>
      </c>
      <c r="BQ638" s="297" t="s">
        <v>959</v>
      </c>
      <c r="BR638" s="297" t="s">
        <v>4784</v>
      </c>
      <c r="BS638" s="297">
        <v>38848</v>
      </c>
      <c r="BT638" s="297">
        <v>47979</v>
      </c>
      <c r="BU638" s="301">
        <v>17120.88</v>
      </c>
      <c r="BV638" s="301">
        <v>57.6</v>
      </c>
      <c r="BW638" s="301">
        <v>0</v>
      </c>
    </row>
    <row r="639" spans="1:75" s="289" customFormat="1" ht="18.2" customHeight="1" x14ac:dyDescent="0.15">
      <c r="A639" s="291">
        <v>637</v>
      </c>
      <c r="B639" s="292" t="s">
        <v>305</v>
      </c>
      <c r="C639" s="292" t="s">
        <v>306</v>
      </c>
      <c r="D639" s="312">
        <v>45170</v>
      </c>
      <c r="E639" s="293" t="s">
        <v>1735</v>
      </c>
      <c r="F639" s="308">
        <v>158</v>
      </c>
      <c r="G639" s="308">
        <v>157</v>
      </c>
      <c r="H639" s="295">
        <v>67543.28</v>
      </c>
      <c r="I639" s="295">
        <v>162432.6</v>
      </c>
      <c r="J639" s="295">
        <v>0</v>
      </c>
      <c r="K639" s="295">
        <v>229975.88</v>
      </c>
      <c r="L639" s="295">
        <v>1801.6</v>
      </c>
      <c r="M639" s="295">
        <v>0</v>
      </c>
      <c r="N639" s="295">
        <v>0</v>
      </c>
      <c r="O639" s="295">
        <v>0</v>
      </c>
      <c r="P639" s="295">
        <v>0</v>
      </c>
      <c r="Q639" s="295">
        <v>0</v>
      </c>
      <c r="R639" s="295">
        <v>229975.88</v>
      </c>
      <c r="S639" s="295">
        <v>203485.73</v>
      </c>
      <c r="T639" s="295">
        <v>529.09</v>
      </c>
      <c r="U639" s="295">
        <v>0</v>
      </c>
      <c r="V639" s="295">
        <v>0</v>
      </c>
      <c r="W639" s="295">
        <v>0</v>
      </c>
      <c r="X639" s="295">
        <v>0</v>
      </c>
      <c r="Y639" s="295">
        <v>0</v>
      </c>
      <c r="Z639" s="295">
        <v>204014.82</v>
      </c>
      <c r="AA639" s="295">
        <v>0</v>
      </c>
      <c r="AB639" s="295">
        <v>0</v>
      </c>
      <c r="AC639" s="295">
        <v>0</v>
      </c>
      <c r="AD639" s="295">
        <v>0</v>
      </c>
      <c r="AE639" s="295">
        <v>0</v>
      </c>
      <c r="AF639" s="295">
        <v>0</v>
      </c>
      <c r="AG639" s="295">
        <v>0</v>
      </c>
      <c r="AH639" s="295">
        <v>0</v>
      </c>
      <c r="AI639" s="295">
        <v>0</v>
      </c>
      <c r="AJ639" s="295">
        <v>0</v>
      </c>
      <c r="AK639" s="295">
        <v>0</v>
      </c>
      <c r="AL639" s="295">
        <v>0</v>
      </c>
      <c r="AM639" s="295">
        <v>0</v>
      </c>
      <c r="AN639" s="295">
        <v>0</v>
      </c>
      <c r="AO639" s="295">
        <v>0</v>
      </c>
      <c r="AP639" s="295">
        <v>0</v>
      </c>
      <c r="AQ639" s="295">
        <v>0</v>
      </c>
      <c r="AR639" s="295">
        <v>0</v>
      </c>
      <c r="AS639" s="295">
        <v>0</v>
      </c>
      <c r="AT639" s="295">
        <f t="shared" si="9"/>
        <v>0</v>
      </c>
      <c r="AU639" s="295">
        <v>164234.20000000001</v>
      </c>
      <c r="AV639" s="295">
        <v>204014.82</v>
      </c>
      <c r="AW639" s="296">
        <v>32</v>
      </c>
      <c r="AX639" s="296">
        <v>240</v>
      </c>
      <c r="AY639" s="295">
        <v>1093996.27</v>
      </c>
      <c r="AZ639" s="295">
        <v>251800</v>
      </c>
      <c r="BA639" s="294">
        <v>84.920276999999999</v>
      </c>
      <c r="BB639" s="294">
        <v>77.560029519137302</v>
      </c>
      <c r="BC639" s="294">
        <v>9.4</v>
      </c>
      <c r="BD639" s="294"/>
      <c r="BE639" s="293" t="s">
        <v>4204</v>
      </c>
      <c r="BF639" s="291"/>
      <c r="BG639" s="293" t="s">
        <v>315</v>
      </c>
      <c r="BH639" s="293" t="s">
        <v>179</v>
      </c>
      <c r="BI639" s="293" t="s">
        <v>316</v>
      </c>
      <c r="BJ639" s="293" t="s">
        <v>4205</v>
      </c>
      <c r="BK639" s="292" t="s">
        <v>175</v>
      </c>
      <c r="BL639" s="294">
        <v>1800963.19396448</v>
      </c>
      <c r="BM639" s="292" t="s">
        <v>309</v>
      </c>
      <c r="BN639" s="294"/>
      <c r="BO639" s="297">
        <v>38848</v>
      </c>
      <c r="BP639" s="297">
        <v>46153</v>
      </c>
      <c r="BQ639" s="297" t="s">
        <v>959</v>
      </c>
      <c r="BR639" s="297" t="s">
        <v>4784</v>
      </c>
      <c r="BS639" s="297">
        <v>38848</v>
      </c>
      <c r="BT639" s="297">
        <v>46153</v>
      </c>
      <c r="BU639" s="294">
        <v>80737.39</v>
      </c>
      <c r="BV639" s="294">
        <v>92.35</v>
      </c>
      <c r="BW639" s="294">
        <v>0</v>
      </c>
    </row>
    <row r="640" spans="1:75" s="289" customFormat="1" ht="18.2" customHeight="1" x14ac:dyDescent="0.15">
      <c r="A640" s="298">
        <v>638</v>
      </c>
      <c r="B640" s="299" t="s">
        <v>305</v>
      </c>
      <c r="C640" s="299" t="s">
        <v>306</v>
      </c>
      <c r="D640" s="313">
        <v>45170</v>
      </c>
      <c r="E640" s="300" t="s">
        <v>1736</v>
      </c>
      <c r="F640" s="309">
        <v>159</v>
      </c>
      <c r="G640" s="309">
        <v>158</v>
      </c>
      <c r="H640" s="302">
        <v>46716.08</v>
      </c>
      <c r="I640" s="302">
        <v>30750.15</v>
      </c>
      <c r="J640" s="302">
        <v>0</v>
      </c>
      <c r="K640" s="302">
        <v>77466.23</v>
      </c>
      <c r="L640" s="302">
        <v>341.75</v>
      </c>
      <c r="M640" s="302">
        <v>0</v>
      </c>
      <c r="N640" s="302">
        <v>0</v>
      </c>
      <c r="O640" s="302">
        <v>0</v>
      </c>
      <c r="P640" s="302">
        <v>0</v>
      </c>
      <c r="Q640" s="302">
        <v>0</v>
      </c>
      <c r="R640" s="302">
        <v>77466.23</v>
      </c>
      <c r="S640" s="302">
        <v>81681.06</v>
      </c>
      <c r="T640" s="302">
        <v>369.84</v>
      </c>
      <c r="U640" s="302">
        <v>0</v>
      </c>
      <c r="V640" s="302">
        <v>0</v>
      </c>
      <c r="W640" s="302">
        <v>0</v>
      </c>
      <c r="X640" s="302">
        <v>0</v>
      </c>
      <c r="Y640" s="302">
        <v>0</v>
      </c>
      <c r="Z640" s="302">
        <v>82050.899999999994</v>
      </c>
      <c r="AA640" s="302">
        <v>0</v>
      </c>
      <c r="AB640" s="302">
        <v>0</v>
      </c>
      <c r="AC640" s="302">
        <v>0</v>
      </c>
      <c r="AD640" s="302">
        <v>0</v>
      </c>
      <c r="AE640" s="302">
        <v>0</v>
      </c>
      <c r="AF640" s="302">
        <v>0</v>
      </c>
      <c r="AG640" s="302">
        <v>0</v>
      </c>
      <c r="AH640" s="302">
        <v>0</v>
      </c>
      <c r="AI640" s="302">
        <v>0</v>
      </c>
      <c r="AJ640" s="302">
        <v>0</v>
      </c>
      <c r="AK640" s="302">
        <v>0</v>
      </c>
      <c r="AL640" s="302">
        <v>0</v>
      </c>
      <c r="AM640" s="302">
        <v>0</v>
      </c>
      <c r="AN640" s="302">
        <v>0</v>
      </c>
      <c r="AO640" s="302">
        <v>0</v>
      </c>
      <c r="AP640" s="302">
        <v>0</v>
      </c>
      <c r="AQ640" s="302">
        <v>0</v>
      </c>
      <c r="AR640" s="302">
        <v>0</v>
      </c>
      <c r="AS640" s="302">
        <v>0</v>
      </c>
      <c r="AT640" s="295">
        <f t="shared" si="9"/>
        <v>0</v>
      </c>
      <c r="AU640" s="302">
        <v>31091.9</v>
      </c>
      <c r="AV640" s="302">
        <v>82050.899999999994</v>
      </c>
      <c r="AW640" s="303">
        <v>92</v>
      </c>
      <c r="AX640" s="303">
        <v>300</v>
      </c>
      <c r="AY640" s="302">
        <v>333900.75</v>
      </c>
      <c r="AZ640" s="302">
        <v>81446.399999999994</v>
      </c>
      <c r="BA640" s="301">
        <v>89.999801000000005</v>
      </c>
      <c r="BB640" s="301">
        <v>85.601638429939598</v>
      </c>
      <c r="BC640" s="301">
        <v>9.5</v>
      </c>
      <c r="BD640" s="301"/>
      <c r="BE640" s="300" t="s">
        <v>4204</v>
      </c>
      <c r="BF640" s="298"/>
      <c r="BG640" s="300" t="s">
        <v>320</v>
      </c>
      <c r="BH640" s="300" t="s">
        <v>197</v>
      </c>
      <c r="BI640" s="300" t="s">
        <v>373</v>
      </c>
      <c r="BJ640" s="300" t="s">
        <v>4205</v>
      </c>
      <c r="BK640" s="299" t="s">
        <v>175</v>
      </c>
      <c r="BL640" s="301">
        <v>606645.48388807999</v>
      </c>
      <c r="BM640" s="299" t="s">
        <v>309</v>
      </c>
      <c r="BN640" s="301"/>
      <c r="BO640" s="304">
        <v>38849</v>
      </c>
      <c r="BP640" s="304">
        <v>47980</v>
      </c>
      <c r="BQ640" s="297" t="s">
        <v>936</v>
      </c>
      <c r="BR640" s="297" t="s">
        <v>4769</v>
      </c>
      <c r="BS640" s="297">
        <v>38849</v>
      </c>
      <c r="BT640" s="297">
        <v>47980</v>
      </c>
      <c r="BU640" s="301">
        <v>31084.52</v>
      </c>
      <c r="BV640" s="301">
        <v>56.56</v>
      </c>
      <c r="BW640" s="301">
        <v>0</v>
      </c>
    </row>
    <row r="641" spans="1:75" s="289" customFormat="1" ht="18.2" customHeight="1" x14ac:dyDescent="0.15">
      <c r="A641" s="291">
        <v>639</v>
      </c>
      <c r="B641" s="292" t="s">
        <v>305</v>
      </c>
      <c r="C641" s="292" t="s">
        <v>306</v>
      </c>
      <c r="D641" s="312">
        <v>45170</v>
      </c>
      <c r="E641" s="293" t="s">
        <v>1737</v>
      </c>
      <c r="F641" s="292" t="s">
        <v>1005</v>
      </c>
      <c r="G641" s="308">
        <v>176</v>
      </c>
      <c r="H641" s="295">
        <v>46716.08</v>
      </c>
      <c r="I641" s="295">
        <v>32393.49</v>
      </c>
      <c r="J641" s="295">
        <v>0</v>
      </c>
      <c r="K641" s="295">
        <v>79109.570000000007</v>
      </c>
      <c r="L641" s="295">
        <v>341.75</v>
      </c>
      <c r="M641" s="295">
        <v>79109.570000000007</v>
      </c>
      <c r="N641" s="295">
        <v>0</v>
      </c>
      <c r="O641" s="295">
        <v>0</v>
      </c>
      <c r="P641" s="295">
        <v>0</v>
      </c>
      <c r="Q641" s="295">
        <v>0</v>
      </c>
      <c r="R641" s="295">
        <v>79109.570000000007</v>
      </c>
      <c r="S641" s="295">
        <v>92846.33</v>
      </c>
      <c r="T641" s="295">
        <v>369.84</v>
      </c>
      <c r="U641" s="295">
        <v>0</v>
      </c>
      <c r="V641" s="295">
        <v>0</v>
      </c>
      <c r="W641" s="295">
        <v>0</v>
      </c>
      <c r="X641" s="295">
        <v>0</v>
      </c>
      <c r="Y641" s="295">
        <v>0</v>
      </c>
      <c r="Z641" s="295">
        <v>93216.17</v>
      </c>
      <c r="AA641" s="295">
        <v>0</v>
      </c>
      <c r="AB641" s="295">
        <v>0</v>
      </c>
      <c r="AC641" s="295">
        <v>0</v>
      </c>
      <c r="AD641" s="295">
        <v>0</v>
      </c>
      <c r="AE641" s="295">
        <v>0</v>
      </c>
      <c r="AF641" s="295">
        <v>0</v>
      </c>
      <c r="AG641" s="295">
        <v>0</v>
      </c>
      <c r="AH641" s="295">
        <v>0</v>
      </c>
      <c r="AI641" s="295">
        <v>0</v>
      </c>
      <c r="AJ641" s="295">
        <v>0</v>
      </c>
      <c r="AK641" s="295">
        <v>0</v>
      </c>
      <c r="AL641" s="295">
        <v>0</v>
      </c>
      <c r="AM641" s="295">
        <v>0</v>
      </c>
      <c r="AN641" s="295">
        <v>0</v>
      </c>
      <c r="AO641" s="295">
        <v>0</v>
      </c>
      <c r="AP641" s="295">
        <v>0</v>
      </c>
      <c r="AQ641" s="295">
        <v>0</v>
      </c>
      <c r="AR641" s="295">
        <v>0</v>
      </c>
      <c r="AS641" s="295">
        <v>0</v>
      </c>
      <c r="AT641" s="295">
        <f t="shared" si="9"/>
        <v>0</v>
      </c>
      <c r="AU641" s="295">
        <v>32735.24</v>
      </c>
      <c r="AV641" s="295">
        <v>93216.17</v>
      </c>
      <c r="AW641" s="296">
        <v>92</v>
      </c>
      <c r="AX641" s="296">
        <v>300</v>
      </c>
      <c r="AY641" s="295">
        <v>333900.75</v>
      </c>
      <c r="AZ641" s="295">
        <v>81446.399999999994</v>
      </c>
      <c r="BA641" s="294">
        <v>89.999801000000005</v>
      </c>
      <c r="BB641" s="294">
        <v>87.417559980497202</v>
      </c>
      <c r="BC641" s="294">
        <v>9.5</v>
      </c>
      <c r="BD641" s="294"/>
      <c r="BE641" s="293" t="s">
        <v>4204</v>
      </c>
      <c r="BF641" s="291"/>
      <c r="BG641" s="293" t="s">
        <v>320</v>
      </c>
      <c r="BH641" s="293" t="s">
        <v>197</v>
      </c>
      <c r="BI641" s="293" t="s">
        <v>373</v>
      </c>
      <c r="BJ641" s="293" t="s">
        <v>4205</v>
      </c>
      <c r="BK641" s="292" t="s">
        <v>175</v>
      </c>
      <c r="BL641" s="294">
        <v>0</v>
      </c>
      <c r="BM641" s="292" t="s">
        <v>309</v>
      </c>
      <c r="BN641" s="294"/>
      <c r="BO641" s="297">
        <v>38849</v>
      </c>
      <c r="BP641" s="297">
        <v>47980</v>
      </c>
      <c r="BQ641" s="297" t="s">
        <v>4758</v>
      </c>
      <c r="BR641" s="297" t="s">
        <v>4789</v>
      </c>
      <c r="BS641" s="297">
        <v>38849</v>
      </c>
      <c r="BT641" s="297">
        <v>47980</v>
      </c>
      <c r="BU641" s="294">
        <v>34263.39</v>
      </c>
      <c r="BV641" s="294">
        <v>0</v>
      </c>
      <c r="BW641" s="294">
        <v>0</v>
      </c>
    </row>
    <row r="642" spans="1:75" s="289" customFormat="1" ht="18.2" customHeight="1" x14ac:dyDescent="0.15">
      <c r="A642" s="298">
        <v>640</v>
      </c>
      <c r="B642" s="299" t="s">
        <v>305</v>
      </c>
      <c r="C642" s="299" t="s">
        <v>306</v>
      </c>
      <c r="D642" s="313">
        <v>45170</v>
      </c>
      <c r="E642" s="300" t="s">
        <v>1738</v>
      </c>
      <c r="F642" s="309">
        <v>128</v>
      </c>
      <c r="G642" s="309">
        <v>127</v>
      </c>
      <c r="H642" s="302">
        <v>41970.17</v>
      </c>
      <c r="I642" s="302">
        <v>24540.62</v>
      </c>
      <c r="J642" s="302">
        <v>0</v>
      </c>
      <c r="K642" s="302">
        <v>66510.789999999994</v>
      </c>
      <c r="L642" s="302">
        <v>307.08999999999997</v>
      </c>
      <c r="M642" s="302">
        <v>0</v>
      </c>
      <c r="N642" s="302">
        <v>0</v>
      </c>
      <c r="O642" s="302">
        <v>0</v>
      </c>
      <c r="P642" s="302">
        <v>0</v>
      </c>
      <c r="Q642" s="302">
        <v>0</v>
      </c>
      <c r="R642" s="302">
        <v>66510.789999999994</v>
      </c>
      <c r="S642" s="302">
        <v>56656.83</v>
      </c>
      <c r="T642" s="302">
        <v>332.26</v>
      </c>
      <c r="U642" s="302">
        <v>0</v>
      </c>
      <c r="V642" s="302">
        <v>0</v>
      </c>
      <c r="W642" s="302">
        <v>0</v>
      </c>
      <c r="X642" s="302">
        <v>0</v>
      </c>
      <c r="Y642" s="302">
        <v>0</v>
      </c>
      <c r="Z642" s="302">
        <v>56989.09</v>
      </c>
      <c r="AA642" s="302">
        <v>0</v>
      </c>
      <c r="AB642" s="302">
        <v>0</v>
      </c>
      <c r="AC642" s="302">
        <v>0</v>
      </c>
      <c r="AD642" s="302">
        <v>0</v>
      </c>
      <c r="AE642" s="302">
        <v>0</v>
      </c>
      <c r="AF642" s="302">
        <v>0</v>
      </c>
      <c r="AG642" s="302">
        <v>0</v>
      </c>
      <c r="AH642" s="302">
        <v>0</v>
      </c>
      <c r="AI642" s="302">
        <v>0</v>
      </c>
      <c r="AJ642" s="302">
        <v>0</v>
      </c>
      <c r="AK642" s="302">
        <v>0</v>
      </c>
      <c r="AL642" s="302">
        <v>0</v>
      </c>
      <c r="AM642" s="302">
        <v>0</v>
      </c>
      <c r="AN642" s="302">
        <v>0</v>
      </c>
      <c r="AO642" s="302">
        <v>0</v>
      </c>
      <c r="AP642" s="302">
        <v>0</v>
      </c>
      <c r="AQ642" s="302">
        <v>0</v>
      </c>
      <c r="AR642" s="302">
        <v>0</v>
      </c>
      <c r="AS642" s="302">
        <v>0</v>
      </c>
      <c r="AT642" s="295">
        <f t="shared" si="9"/>
        <v>0</v>
      </c>
      <c r="AU642" s="302">
        <v>24847.71</v>
      </c>
      <c r="AV642" s="302">
        <v>56989.09</v>
      </c>
      <c r="AW642" s="303">
        <v>92</v>
      </c>
      <c r="AX642" s="303">
        <v>300</v>
      </c>
      <c r="AY642" s="302">
        <v>314299.77</v>
      </c>
      <c r="AZ642" s="302">
        <v>73177.36</v>
      </c>
      <c r="BA642" s="301">
        <v>85.905253999999999</v>
      </c>
      <c r="BB642" s="301">
        <v>78.0791532885398</v>
      </c>
      <c r="BC642" s="301">
        <v>9.5</v>
      </c>
      <c r="BD642" s="301"/>
      <c r="BE642" s="300" t="s">
        <v>4204</v>
      </c>
      <c r="BF642" s="298"/>
      <c r="BG642" s="300" t="s">
        <v>355</v>
      </c>
      <c r="BH642" s="300" t="s">
        <v>186</v>
      </c>
      <c r="BI642" s="300" t="s">
        <v>553</v>
      </c>
      <c r="BJ642" s="300" t="s">
        <v>4205</v>
      </c>
      <c r="BK642" s="299" t="s">
        <v>175</v>
      </c>
      <c r="BL642" s="301">
        <v>520852.38152584003</v>
      </c>
      <c r="BM642" s="299" t="s">
        <v>309</v>
      </c>
      <c r="BN642" s="301"/>
      <c r="BO642" s="304">
        <v>38849</v>
      </c>
      <c r="BP642" s="304">
        <v>47980</v>
      </c>
      <c r="BQ642" s="297" t="s">
        <v>931</v>
      </c>
      <c r="BR642" s="297" t="s">
        <v>4779</v>
      </c>
      <c r="BS642" s="297">
        <v>38849</v>
      </c>
      <c r="BT642" s="297">
        <v>47980</v>
      </c>
      <c r="BU642" s="301">
        <v>22557.439999999999</v>
      </c>
      <c r="BV642" s="301">
        <v>50.82</v>
      </c>
      <c r="BW642" s="301">
        <v>0</v>
      </c>
    </row>
    <row r="643" spans="1:75" s="289" customFormat="1" ht="18.2" customHeight="1" x14ac:dyDescent="0.15">
      <c r="A643" s="291">
        <v>641</v>
      </c>
      <c r="B643" s="292" t="s">
        <v>305</v>
      </c>
      <c r="C643" s="292" t="s">
        <v>306</v>
      </c>
      <c r="D643" s="312">
        <v>45170</v>
      </c>
      <c r="E643" s="293" t="s">
        <v>1739</v>
      </c>
      <c r="F643" s="308">
        <v>166</v>
      </c>
      <c r="G643" s="308">
        <v>165</v>
      </c>
      <c r="H643" s="295">
        <v>64320.160000000003</v>
      </c>
      <c r="I643" s="295">
        <v>43257.9</v>
      </c>
      <c r="J643" s="295">
        <v>0</v>
      </c>
      <c r="K643" s="295">
        <v>107578.06</v>
      </c>
      <c r="L643" s="295">
        <v>470.56</v>
      </c>
      <c r="M643" s="295">
        <v>0</v>
      </c>
      <c r="N643" s="295">
        <v>0</v>
      </c>
      <c r="O643" s="295">
        <v>0</v>
      </c>
      <c r="P643" s="295">
        <v>0</v>
      </c>
      <c r="Q643" s="295">
        <v>0</v>
      </c>
      <c r="R643" s="295">
        <v>107578.06</v>
      </c>
      <c r="S643" s="295">
        <v>117843.37</v>
      </c>
      <c r="T643" s="295">
        <v>509.2</v>
      </c>
      <c r="U643" s="295">
        <v>0</v>
      </c>
      <c r="V643" s="295">
        <v>0</v>
      </c>
      <c r="W643" s="295">
        <v>0</v>
      </c>
      <c r="X643" s="295">
        <v>0</v>
      </c>
      <c r="Y643" s="295">
        <v>0</v>
      </c>
      <c r="Z643" s="295">
        <v>118352.57</v>
      </c>
      <c r="AA643" s="295">
        <v>0</v>
      </c>
      <c r="AB643" s="295">
        <v>0</v>
      </c>
      <c r="AC643" s="295">
        <v>0</v>
      </c>
      <c r="AD643" s="295">
        <v>0</v>
      </c>
      <c r="AE643" s="295">
        <v>0</v>
      </c>
      <c r="AF643" s="295">
        <v>0</v>
      </c>
      <c r="AG643" s="295">
        <v>0</v>
      </c>
      <c r="AH643" s="295">
        <v>0</v>
      </c>
      <c r="AI643" s="295">
        <v>0</v>
      </c>
      <c r="AJ643" s="295">
        <v>0</v>
      </c>
      <c r="AK643" s="295">
        <v>0</v>
      </c>
      <c r="AL643" s="295">
        <v>0</v>
      </c>
      <c r="AM643" s="295">
        <v>0</v>
      </c>
      <c r="AN643" s="295">
        <v>0</v>
      </c>
      <c r="AO643" s="295">
        <v>0</v>
      </c>
      <c r="AP643" s="295">
        <v>0</v>
      </c>
      <c r="AQ643" s="295">
        <v>0</v>
      </c>
      <c r="AR643" s="295">
        <v>0</v>
      </c>
      <c r="AS643" s="295">
        <v>0</v>
      </c>
      <c r="AT643" s="295">
        <f t="shared" ref="AT643:AT706" si="10">AQ643-AR643-AS643+AP643+AO643+AN643+AL643+AI643+AH643+AG643+AF643+AA643+W643+V643+Q643+P643+O643+N643-J643</f>
        <v>0</v>
      </c>
      <c r="AU643" s="295">
        <v>43728.46</v>
      </c>
      <c r="AV643" s="295">
        <v>118352.57</v>
      </c>
      <c r="AW643" s="296">
        <v>92</v>
      </c>
      <c r="AX643" s="296">
        <v>300</v>
      </c>
      <c r="AY643" s="295">
        <v>467002.13</v>
      </c>
      <c r="AZ643" s="295">
        <v>112140</v>
      </c>
      <c r="BA643" s="294">
        <v>88.598984000000002</v>
      </c>
      <c r="BB643" s="294">
        <v>84.994710332540095</v>
      </c>
      <c r="BC643" s="294">
        <v>9.5</v>
      </c>
      <c r="BD643" s="294"/>
      <c r="BE643" s="293" t="s">
        <v>4204</v>
      </c>
      <c r="BF643" s="291"/>
      <c r="BG643" s="293" t="s">
        <v>312</v>
      </c>
      <c r="BH643" s="293" t="s">
        <v>230</v>
      </c>
      <c r="BI643" s="293" t="s">
        <v>322</v>
      </c>
      <c r="BJ643" s="293" t="s">
        <v>4205</v>
      </c>
      <c r="BK643" s="292" t="s">
        <v>175</v>
      </c>
      <c r="BL643" s="294">
        <v>842454.11535375996</v>
      </c>
      <c r="BM643" s="292" t="s">
        <v>309</v>
      </c>
      <c r="BN643" s="294"/>
      <c r="BO643" s="297">
        <v>38849</v>
      </c>
      <c r="BP643" s="297">
        <v>47980</v>
      </c>
      <c r="BQ643" s="297" t="s">
        <v>931</v>
      </c>
      <c r="BR643" s="297" t="s">
        <v>4779</v>
      </c>
      <c r="BS643" s="297">
        <v>38849</v>
      </c>
      <c r="BT643" s="297">
        <v>47980</v>
      </c>
      <c r="BU643" s="294">
        <v>44453.19</v>
      </c>
      <c r="BV643" s="294">
        <v>77.88</v>
      </c>
      <c r="BW643" s="294">
        <v>0</v>
      </c>
    </row>
    <row r="644" spans="1:75" s="289" customFormat="1" ht="18.2" customHeight="1" x14ac:dyDescent="0.15">
      <c r="A644" s="298">
        <v>642</v>
      </c>
      <c r="B644" s="299" t="s">
        <v>305</v>
      </c>
      <c r="C644" s="299" t="s">
        <v>306</v>
      </c>
      <c r="D644" s="313">
        <v>45170</v>
      </c>
      <c r="E644" s="300" t="s">
        <v>1740</v>
      </c>
      <c r="F644" s="309">
        <v>0</v>
      </c>
      <c r="G644" s="309">
        <v>0</v>
      </c>
      <c r="H644" s="302">
        <v>48896.78</v>
      </c>
      <c r="I644" s="302">
        <v>0</v>
      </c>
      <c r="J644" s="302">
        <v>0</v>
      </c>
      <c r="K644" s="302">
        <v>48896.78</v>
      </c>
      <c r="L644" s="302">
        <v>357.74</v>
      </c>
      <c r="M644" s="302">
        <v>0</v>
      </c>
      <c r="N644" s="302">
        <v>0</v>
      </c>
      <c r="O644" s="302">
        <v>357.74</v>
      </c>
      <c r="P644" s="302">
        <v>0</v>
      </c>
      <c r="Q644" s="302">
        <v>0</v>
      </c>
      <c r="R644" s="302">
        <v>48539.040000000001</v>
      </c>
      <c r="S644" s="302">
        <v>0</v>
      </c>
      <c r="T644" s="302">
        <v>387.1</v>
      </c>
      <c r="U644" s="302">
        <v>0</v>
      </c>
      <c r="V644" s="302">
        <v>0</v>
      </c>
      <c r="W644" s="302">
        <v>387.1</v>
      </c>
      <c r="X644" s="302">
        <v>0</v>
      </c>
      <c r="Y644" s="302">
        <v>0</v>
      </c>
      <c r="Z644" s="302">
        <v>0</v>
      </c>
      <c r="AA644" s="302">
        <v>59.2</v>
      </c>
      <c r="AB644" s="302">
        <v>0</v>
      </c>
      <c r="AC644" s="302">
        <v>0</v>
      </c>
      <c r="AD644" s="302">
        <v>0</v>
      </c>
      <c r="AE644" s="302">
        <v>0</v>
      </c>
      <c r="AF644" s="302">
        <v>-39.32</v>
      </c>
      <c r="AG644" s="302">
        <v>40.200000000000003</v>
      </c>
      <c r="AH644" s="302">
        <v>107.76</v>
      </c>
      <c r="AI644" s="302">
        <v>0</v>
      </c>
      <c r="AJ644" s="302">
        <v>0</v>
      </c>
      <c r="AK644" s="302">
        <v>0</v>
      </c>
      <c r="AL644" s="302">
        <v>0</v>
      </c>
      <c r="AM644" s="302">
        <v>0</v>
      </c>
      <c r="AN644" s="302">
        <v>0</v>
      </c>
      <c r="AO644" s="302">
        <v>0</v>
      </c>
      <c r="AP644" s="302">
        <v>33.65</v>
      </c>
      <c r="AQ644" s="302">
        <v>0</v>
      </c>
      <c r="AR644" s="302">
        <v>26.92</v>
      </c>
      <c r="AS644" s="302">
        <v>0</v>
      </c>
      <c r="AT644" s="295">
        <f t="shared" si="10"/>
        <v>919.41000000000008</v>
      </c>
      <c r="AU644" s="302">
        <v>0</v>
      </c>
      <c r="AV644" s="302">
        <v>0</v>
      </c>
      <c r="AW644" s="303">
        <v>92</v>
      </c>
      <c r="AX644" s="303">
        <v>300</v>
      </c>
      <c r="AY644" s="302">
        <v>412600.22</v>
      </c>
      <c r="AZ644" s="302">
        <v>85251.62</v>
      </c>
      <c r="BA644" s="301">
        <v>76.236024</v>
      </c>
      <c r="BB644" s="301">
        <v>43.405901475854201</v>
      </c>
      <c r="BC644" s="301">
        <v>9.5</v>
      </c>
      <c r="BD644" s="301"/>
      <c r="BE644" s="300" t="s">
        <v>4204</v>
      </c>
      <c r="BF644" s="298"/>
      <c r="BG644" s="300" t="s">
        <v>312</v>
      </c>
      <c r="BH644" s="300" t="s">
        <v>196</v>
      </c>
      <c r="BI644" s="300" t="s">
        <v>314</v>
      </c>
      <c r="BJ644" s="300" t="s">
        <v>103</v>
      </c>
      <c r="BK644" s="299" t="s">
        <v>175</v>
      </c>
      <c r="BL644" s="301">
        <v>380113.88198784</v>
      </c>
      <c r="BM644" s="299" t="s">
        <v>309</v>
      </c>
      <c r="BN644" s="301"/>
      <c r="BO644" s="304">
        <v>38849</v>
      </c>
      <c r="BP644" s="304">
        <v>47980</v>
      </c>
      <c r="BQ644" s="297" t="s">
        <v>4757</v>
      </c>
      <c r="BR644" s="297" t="s">
        <v>4764</v>
      </c>
      <c r="BS644" s="297">
        <v>38849</v>
      </c>
      <c r="BT644" s="297">
        <v>47980</v>
      </c>
      <c r="BU644" s="301">
        <v>0</v>
      </c>
      <c r="BV644" s="301">
        <v>59.2</v>
      </c>
      <c r="BW644" s="301">
        <v>0</v>
      </c>
    </row>
    <row r="645" spans="1:75" s="289" customFormat="1" ht="18.2" customHeight="1" x14ac:dyDescent="0.15">
      <c r="A645" s="291">
        <v>643</v>
      </c>
      <c r="B645" s="292" t="s">
        <v>305</v>
      </c>
      <c r="C645" s="292" t="s">
        <v>306</v>
      </c>
      <c r="D645" s="312">
        <v>45170</v>
      </c>
      <c r="E645" s="293" t="s">
        <v>1741</v>
      </c>
      <c r="F645" s="308">
        <v>169</v>
      </c>
      <c r="G645" s="308">
        <v>168</v>
      </c>
      <c r="H645" s="295">
        <v>67474.97</v>
      </c>
      <c r="I645" s="295">
        <v>45714.68</v>
      </c>
      <c r="J645" s="295">
        <v>0</v>
      </c>
      <c r="K645" s="295">
        <v>113189.65</v>
      </c>
      <c r="L645" s="295">
        <v>493.68</v>
      </c>
      <c r="M645" s="295">
        <v>0</v>
      </c>
      <c r="N645" s="295">
        <v>0</v>
      </c>
      <c r="O645" s="295">
        <v>0</v>
      </c>
      <c r="P645" s="295">
        <v>0</v>
      </c>
      <c r="Q645" s="295">
        <v>0</v>
      </c>
      <c r="R645" s="295">
        <v>113189.65</v>
      </c>
      <c r="S645" s="295">
        <v>126003.33</v>
      </c>
      <c r="T645" s="295">
        <v>534.17999999999995</v>
      </c>
      <c r="U645" s="295">
        <v>0</v>
      </c>
      <c r="V645" s="295">
        <v>0</v>
      </c>
      <c r="W645" s="295">
        <v>0</v>
      </c>
      <c r="X645" s="295">
        <v>0</v>
      </c>
      <c r="Y645" s="295">
        <v>0</v>
      </c>
      <c r="Z645" s="295">
        <v>126537.51</v>
      </c>
      <c r="AA645" s="295">
        <v>0</v>
      </c>
      <c r="AB645" s="295">
        <v>0</v>
      </c>
      <c r="AC645" s="295">
        <v>0</v>
      </c>
      <c r="AD645" s="295">
        <v>0</v>
      </c>
      <c r="AE645" s="295">
        <v>0</v>
      </c>
      <c r="AF645" s="295">
        <v>0</v>
      </c>
      <c r="AG645" s="295">
        <v>0</v>
      </c>
      <c r="AH645" s="295">
        <v>0</v>
      </c>
      <c r="AI645" s="295">
        <v>0</v>
      </c>
      <c r="AJ645" s="295">
        <v>0</v>
      </c>
      <c r="AK645" s="295">
        <v>0</v>
      </c>
      <c r="AL645" s="295">
        <v>0</v>
      </c>
      <c r="AM645" s="295">
        <v>0</v>
      </c>
      <c r="AN645" s="295">
        <v>0</v>
      </c>
      <c r="AO645" s="295">
        <v>0</v>
      </c>
      <c r="AP645" s="295">
        <v>0</v>
      </c>
      <c r="AQ645" s="295">
        <v>0</v>
      </c>
      <c r="AR645" s="295">
        <v>0</v>
      </c>
      <c r="AS645" s="295">
        <v>0</v>
      </c>
      <c r="AT645" s="295">
        <f t="shared" si="10"/>
        <v>0</v>
      </c>
      <c r="AU645" s="295">
        <v>46208.36</v>
      </c>
      <c r="AV645" s="295">
        <v>126537.51</v>
      </c>
      <c r="AW645" s="296">
        <v>92</v>
      </c>
      <c r="AX645" s="296">
        <v>300</v>
      </c>
      <c r="AY645" s="295">
        <v>482298.38</v>
      </c>
      <c r="AZ645" s="295">
        <v>117644.79</v>
      </c>
      <c r="BA645" s="294">
        <v>90.000298000000001</v>
      </c>
      <c r="BB645" s="294">
        <v>86.592038886853402</v>
      </c>
      <c r="BC645" s="294">
        <v>9.5</v>
      </c>
      <c r="BD645" s="294"/>
      <c r="BE645" s="293" t="s">
        <v>4204</v>
      </c>
      <c r="BF645" s="291"/>
      <c r="BG645" s="293" t="s">
        <v>320</v>
      </c>
      <c r="BH645" s="293" t="s">
        <v>197</v>
      </c>
      <c r="BI645" s="293" t="s">
        <v>373</v>
      </c>
      <c r="BJ645" s="293" t="s">
        <v>4205</v>
      </c>
      <c r="BK645" s="292" t="s">
        <v>175</v>
      </c>
      <c r="BL645" s="294">
        <v>886399.01535640005</v>
      </c>
      <c r="BM645" s="292" t="s">
        <v>309</v>
      </c>
      <c r="BN645" s="294"/>
      <c r="BO645" s="297">
        <v>38849</v>
      </c>
      <c r="BP645" s="297">
        <v>47980</v>
      </c>
      <c r="BQ645" s="297" t="s">
        <v>958</v>
      </c>
      <c r="BR645" s="297" t="s">
        <v>4792</v>
      </c>
      <c r="BS645" s="297">
        <v>38849</v>
      </c>
      <c r="BT645" s="297">
        <v>47980</v>
      </c>
      <c r="BU645" s="294">
        <v>47418.31</v>
      </c>
      <c r="BV645" s="294">
        <v>81.7</v>
      </c>
      <c r="BW645" s="294">
        <v>0</v>
      </c>
    </row>
    <row r="646" spans="1:75" s="289" customFormat="1" ht="18.2" customHeight="1" x14ac:dyDescent="0.15">
      <c r="A646" s="298">
        <v>644</v>
      </c>
      <c r="B646" s="299" t="s">
        <v>305</v>
      </c>
      <c r="C646" s="299" t="s">
        <v>306</v>
      </c>
      <c r="D646" s="313">
        <v>45170</v>
      </c>
      <c r="E646" s="300" t="s">
        <v>1742</v>
      </c>
      <c r="F646" s="309">
        <v>175</v>
      </c>
      <c r="G646" s="309">
        <v>174</v>
      </c>
      <c r="H646" s="302">
        <v>67474.97</v>
      </c>
      <c r="I646" s="302">
        <v>46546.69</v>
      </c>
      <c r="J646" s="302">
        <v>0</v>
      </c>
      <c r="K646" s="302">
        <v>114021.66</v>
      </c>
      <c r="L646" s="302">
        <v>493.68</v>
      </c>
      <c r="M646" s="302">
        <v>0</v>
      </c>
      <c r="N646" s="302">
        <v>0</v>
      </c>
      <c r="O646" s="302">
        <v>0</v>
      </c>
      <c r="P646" s="302">
        <v>0</v>
      </c>
      <c r="Q646" s="302">
        <v>0</v>
      </c>
      <c r="R646" s="302">
        <v>114021.66</v>
      </c>
      <c r="S646" s="302">
        <v>132300.95000000001</v>
      </c>
      <c r="T646" s="302">
        <v>534.17999999999995</v>
      </c>
      <c r="U646" s="302">
        <v>0</v>
      </c>
      <c r="V646" s="302">
        <v>0</v>
      </c>
      <c r="W646" s="302">
        <v>0</v>
      </c>
      <c r="X646" s="302">
        <v>0</v>
      </c>
      <c r="Y646" s="302">
        <v>0</v>
      </c>
      <c r="Z646" s="302">
        <v>132835.13</v>
      </c>
      <c r="AA646" s="302">
        <v>0</v>
      </c>
      <c r="AB646" s="302">
        <v>0</v>
      </c>
      <c r="AC646" s="302">
        <v>0</v>
      </c>
      <c r="AD646" s="302">
        <v>0</v>
      </c>
      <c r="AE646" s="302">
        <v>0</v>
      </c>
      <c r="AF646" s="302">
        <v>0</v>
      </c>
      <c r="AG646" s="302">
        <v>0</v>
      </c>
      <c r="AH646" s="302">
        <v>0</v>
      </c>
      <c r="AI646" s="302">
        <v>0</v>
      </c>
      <c r="AJ646" s="302">
        <v>0</v>
      </c>
      <c r="AK646" s="302">
        <v>0</v>
      </c>
      <c r="AL646" s="302">
        <v>0</v>
      </c>
      <c r="AM646" s="302">
        <v>0</v>
      </c>
      <c r="AN646" s="302">
        <v>0</v>
      </c>
      <c r="AO646" s="302">
        <v>0</v>
      </c>
      <c r="AP646" s="302">
        <v>0</v>
      </c>
      <c r="AQ646" s="302">
        <v>0</v>
      </c>
      <c r="AR646" s="302">
        <v>0</v>
      </c>
      <c r="AS646" s="302">
        <v>0</v>
      </c>
      <c r="AT646" s="295">
        <f t="shared" si="10"/>
        <v>0</v>
      </c>
      <c r="AU646" s="302">
        <v>47040.37</v>
      </c>
      <c r="AV646" s="302">
        <v>132835.13</v>
      </c>
      <c r="AW646" s="303">
        <v>92</v>
      </c>
      <c r="AX646" s="303">
        <v>300</v>
      </c>
      <c r="AY646" s="302">
        <v>482298.38</v>
      </c>
      <c r="AZ646" s="302">
        <v>117644.79</v>
      </c>
      <c r="BA646" s="301">
        <v>90.000298000000001</v>
      </c>
      <c r="BB646" s="301">
        <v>87.228540919276398</v>
      </c>
      <c r="BC646" s="301">
        <v>9.5</v>
      </c>
      <c r="BD646" s="301"/>
      <c r="BE646" s="300" t="s">
        <v>4204</v>
      </c>
      <c r="BF646" s="298"/>
      <c r="BG646" s="300" t="s">
        <v>320</v>
      </c>
      <c r="BH646" s="300" t="s">
        <v>197</v>
      </c>
      <c r="BI646" s="300" t="s">
        <v>373</v>
      </c>
      <c r="BJ646" s="300" t="s">
        <v>4205</v>
      </c>
      <c r="BK646" s="299" t="s">
        <v>175</v>
      </c>
      <c r="BL646" s="301">
        <v>892914.56553936005</v>
      </c>
      <c r="BM646" s="299" t="s">
        <v>309</v>
      </c>
      <c r="BN646" s="301"/>
      <c r="BO646" s="304">
        <v>38849</v>
      </c>
      <c r="BP646" s="304">
        <v>47980</v>
      </c>
      <c r="BQ646" s="297" t="s">
        <v>931</v>
      </c>
      <c r="BR646" s="297" t="s">
        <v>4779</v>
      </c>
      <c r="BS646" s="297">
        <v>38849</v>
      </c>
      <c r="BT646" s="297">
        <v>47980</v>
      </c>
      <c r="BU646" s="301">
        <v>49203.58</v>
      </c>
      <c r="BV646" s="301">
        <v>81.7</v>
      </c>
      <c r="BW646" s="301">
        <v>0</v>
      </c>
    </row>
    <row r="647" spans="1:75" s="289" customFormat="1" ht="18.2" customHeight="1" x14ac:dyDescent="0.15">
      <c r="A647" s="291">
        <v>645</v>
      </c>
      <c r="B647" s="292" t="s">
        <v>305</v>
      </c>
      <c r="C647" s="292" t="s">
        <v>306</v>
      </c>
      <c r="D647" s="312">
        <v>45170</v>
      </c>
      <c r="E647" s="293" t="s">
        <v>1743</v>
      </c>
      <c r="F647" s="308">
        <v>0</v>
      </c>
      <c r="G647" s="308">
        <v>0</v>
      </c>
      <c r="H647" s="295">
        <v>30593.24</v>
      </c>
      <c r="I647" s="295">
        <v>0</v>
      </c>
      <c r="J647" s="295">
        <v>0</v>
      </c>
      <c r="K647" s="295">
        <v>30593.24</v>
      </c>
      <c r="L647" s="295">
        <v>222.88</v>
      </c>
      <c r="M647" s="295">
        <v>0</v>
      </c>
      <c r="N647" s="295">
        <v>0</v>
      </c>
      <c r="O647" s="295">
        <v>222.88</v>
      </c>
      <c r="P647" s="295">
        <v>0</v>
      </c>
      <c r="Q647" s="295">
        <v>0</v>
      </c>
      <c r="R647" s="295">
        <v>30370.36</v>
      </c>
      <c r="S647" s="295">
        <v>0</v>
      </c>
      <c r="T647" s="295">
        <v>244.75</v>
      </c>
      <c r="U647" s="295">
        <v>0</v>
      </c>
      <c r="V647" s="295">
        <v>0</v>
      </c>
      <c r="W647" s="295">
        <v>244.75</v>
      </c>
      <c r="X647" s="295">
        <v>0</v>
      </c>
      <c r="Y647" s="295">
        <v>0</v>
      </c>
      <c r="Z647" s="295">
        <v>0</v>
      </c>
      <c r="AA647" s="295">
        <v>48.14</v>
      </c>
      <c r="AB647" s="295">
        <v>0</v>
      </c>
      <c r="AC647" s="295">
        <v>0</v>
      </c>
      <c r="AD647" s="295">
        <v>0</v>
      </c>
      <c r="AE647" s="295">
        <v>0</v>
      </c>
      <c r="AF647" s="295">
        <v>-23.76</v>
      </c>
      <c r="AG647" s="295">
        <v>25.79</v>
      </c>
      <c r="AH647" s="295">
        <v>65.61</v>
      </c>
      <c r="AI647" s="295">
        <v>0</v>
      </c>
      <c r="AJ647" s="295">
        <v>0</v>
      </c>
      <c r="AK647" s="295">
        <v>0</v>
      </c>
      <c r="AL647" s="295">
        <v>0</v>
      </c>
      <c r="AM647" s="295">
        <v>0</v>
      </c>
      <c r="AN647" s="295">
        <v>0</v>
      </c>
      <c r="AO647" s="295">
        <v>0</v>
      </c>
      <c r="AP647" s="295">
        <v>245.15</v>
      </c>
      <c r="AQ647" s="295">
        <v>0</v>
      </c>
      <c r="AR647" s="295">
        <v>241.16</v>
      </c>
      <c r="AS647" s="295">
        <v>0</v>
      </c>
      <c r="AT647" s="295">
        <f t="shared" si="10"/>
        <v>587.4</v>
      </c>
      <c r="AU647" s="295">
        <v>0</v>
      </c>
      <c r="AV647" s="295">
        <v>0</v>
      </c>
      <c r="AW647" s="296">
        <v>92</v>
      </c>
      <c r="AX647" s="296">
        <v>300</v>
      </c>
      <c r="AY647" s="295">
        <v>219496.02</v>
      </c>
      <c r="AZ647" s="295">
        <v>53100</v>
      </c>
      <c r="BA647" s="294">
        <v>89.259598999999994</v>
      </c>
      <c r="BB647" s="294">
        <v>51.051716668279497</v>
      </c>
      <c r="BC647" s="294">
        <v>9.6</v>
      </c>
      <c r="BD647" s="294"/>
      <c r="BE647" s="293" t="s">
        <v>4204</v>
      </c>
      <c r="BF647" s="291"/>
      <c r="BG647" s="293" t="s">
        <v>312</v>
      </c>
      <c r="BH647" s="293" t="s">
        <v>189</v>
      </c>
      <c r="BI647" s="293" t="s">
        <v>323</v>
      </c>
      <c r="BJ647" s="293" t="s">
        <v>103</v>
      </c>
      <c r="BK647" s="292" t="s">
        <v>175</v>
      </c>
      <c r="BL647" s="294">
        <v>237833.20471456001</v>
      </c>
      <c r="BM647" s="292" t="s">
        <v>309</v>
      </c>
      <c r="BN647" s="294"/>
      <c r="BO647" s="297">
        <v>38849</v>
      </c>
      <c r="BP647" s="297">
        <v>47980</v>
      </c>
      <c r="BQ647" s="297" t="s">
        <v>4757</v>
      </c>
      <c r="BR647" s="297" t="s">
        <v>4764</v>
      </c>
      <c r="BS647" s="297">
        <v>38849</v>
      </c>
      <c r="BT647" s="297">
        <v>47980</v>
      </c>
      <c r="BU647" s="294">
        <v>0</v>
      </c>
      <c r="BV647" s="294">
        <v>48.14</v>
      </c>
      <c r="BW647" s="294">
        <v>0</v>
      </c>
    </row>
    <row r="648" spans="1:75" s="289" customFormat="1" ht="18.2" customHeight="1" x14ac:dyDescent="0.15">
      <c r="A648" s="298">
        <v>646</v>
      </c>
      <c r="B648" s="299" t="s">
        <v>305</v>
      </c>
      <c r="C648" s="299" t="s">
        <v>306</v>
      </c>
      <c r="D648" s="313">
        <v>45170</v>
      </c>
      <c r="E648" s="300" t="s">
        <v>1744</v>
      </c>
      <c r="F648" s="309">
        <v>0</v>
      </c>
      <c r="G648" s="309">
        <v>0</v>
      </c>
      <c r="H648" s="302">
        <v>64320.160000000003</v>
      </c>
      <c r="I648" s="302">
        <v>0</v>
      </c>
      <c r="J648" s="302">
        <v>0</v>
      </c>
      <c r="K648" s="302">
        <v>64320.160000000003</v>
      </c>
      <c r="L648" s="302">
        <v>470.56</v>
      </c>
      <c r="M648" s="302">
        <v>0</v>
      </c>
      <c r="N648" s="302">
        <v>0</v>
      </c>
      <c r="O648" s="302">
        <v>470.56</v>
      </c>
      <c r="P648" s="302">
        <v>0</v>
      </c>
      <c r="Q648" s="302">
        <v>0</v>
      </c>
      <c r="R648" s="302">
        <v>63849.599999999999</v>
      </c>
      <c r="S648" s="302">
        <v>0</v>
      </c>
      <c r="T648" s="302">
        <v>509.2</v>
      </c>
      <c r="U648" s="302">
        <v>0</v>
      </c>
      <c r="V648" s="302">
        <v>0</v>
      </c>
      <c r="W648" s="302">
        <v>509.2</v>
      </c>
      <c r="X648" s="302">
        <v>0</v>
      </c>
      <c r="Y648" s="302">
        <v>0</v>
      </c>
      <c r="Z648" s="302">
        <v>0</v>
      </c>
      <c r="AA648" s="302">
        <v>77.88</v>
      </c>
      <c r="AB648" s="302">
        <v>0</v>
      </c>
      <c r="AC648" s="302">
        <v>0</v>
      </c>
      <c r="AD648" s="302">
        <v>0</v>
      </c>
      <c r="AE648" s="302">
        <v>0</v>
      </c>
      <c r="AF648" s="302">
        <v>-50.53</v>
      </c>
      <c r="AG648" s="302">
        <v>52.88</v>
      </c>
      <c r="AH648" s="302">
        <v>138.69999999999999</v>
      </c>
      <c r="AI648" s="302">
        <v>0</v>
      </c>
      <c r="AJ648" s="302">
        <v>0</v>
      </c>
      <c r="AK648" s="302">
        <v>0</v>
      </c>
      <c r="AL648" s="302">
        <v>0</v>
      </c>
      <c r="AM648" s="302">
        <v>0</v>
      </c>
      <c r="AN648" s="302">
        <v>0</v>
      </c>
      <c r="AO648" s="302">
        <v>0</v>
      </c>
      <c r="AP648" s="302">
        <v>0.06</v>
      </c>
      <c r="AQ648" s="302">
        <v>0</v>
      </c>
      <c r="AR648" s="302">
        <v>0.06</v>
      </c>
      <c r="AS648" s="302">
        <v>0</v>
      </c>
      <c r="AT648" s="295">
        <f t="shared" si="10"/>
        <v>1198.69</v>
      </c>
      <c r="AU648" s="302">
        <v>0</v>
      </c>
      <c r="AV648" s="302">
        <v>0</v>
      </c>
      <c r="AW648" s="303">
        <v>92</v>
      </c>
      <c r="AX648" s="303">
        <v>300</v>
      </c>
      <c r="AY648" s="302">
        <v>466997.88</v>
      </c>
      <c r="AZ648" s="302">
        <v>112140</v>
      </c>
      <c r="BA648" s="301">
        <v>88.609274999999997</v>
      </c>
      <c r="BB648" s="301">
        <v>50.451817059390002</v>
      </c>
      <c r="BC648" s="301">
        <v>9.5</v>
      </c>
      <c r="BD648" s="301"/>
      <c r="BE648" s="300" t="s">
        <v>4204</v>
      </c>
      <c r="BF648" s="298"/>
      <c r="BG648" s="300" t="s">
        <v>312</v>
      </c>
      <c r="BH648" s="300" t="s">
        <v>230</v>
      </c>
      <c r="BI648" s="300" t="s">
        <v>322</v>
      </c>
      <c r="BJ648" s="300" t="s">
        <v>103</v>
      </c>
      <c r="BK648" s="299" t="s">
        <v>175</v>
      </c>
      <c r="BL648" s="301">
        <v>500012.34716160002</v>
      </c>
      <c r="BM648" s="299" t="s">
        <v>309</v>
      </c>
      <c r="BN648" s="301"/>
      <c r="BO648" s="304">
        <v>38852</v>
      </c>
      <c r="BP648" s="304">
        <v>47983</v>
      </c>
      <c r="BQ648" s="297" t="s">
        <v>4757</v>
      </c>
      <c r="BR648" s="297" t="s">
        <v>4764</v>
      </c>
      <c r="BS648" s="297">
        <v>38852</v>
      </c>
      <c r="BT648" s="297">
        <v>47983</v>
      </c>
      <c r="BU648" s="301">
        <v>0</v>
      </c>
      <c r="BV648" s="301">
        <v>77.88</v>
      </c>
      <c r="BW648" s="301">
        <v>0</v>
      </c>
    </row>
    <row r="649" spans="1:75" s="289" customFormat="1" ht="18.2" customHeight="1" x14ac:dyDescent="0.15">
      <c r="A649" s="291">
        <v>647</v>
      </c>
      <c r="B649" s="292" t="s">
        <v>305</v>
      </c>
      <c r="C649" s="292" t="s">
        <v>306</v>
      </c>
      <c r="D649" s="312">
        <v>45170</v>
      </c>
      <c r="E649" s="293" t="s">
        <v>1745</v>
      </c>
      <c r="F649" s="308">
        <v>91</v>
      </c>
      <c r="G649" s="308">
        <v>91</v>
      </c>
      <c r="H649" s="295">
        <v>0</v>
      </c>
      <c r="I649" s="295">
        <v>56010.01</v>
      </c>
      <c r="J649" s="295">
        <v>0</v>
      </c>
      <c r="K649" s="295">
        <v>56010.01</v>
      </c>
      <c r="L649" s="295">
        <v>0</v>
      </c>
      <c r="M649" s="295">
        <v>0</v>
      </c>
      <c r="N649" s="295">
        <v>0</v>
      </c>
      <c r="O649" s="295">
        <v>0</v>
      </c>
      <c r="P649" s="295">
        <v>0</v>
      </c>
      <c r="Q649" s="295">
        <v>0</v>
      </c>
      <c r="R649" s="295">
        <v>56010.01</v>
      </c>
      <c r="S649" s="295">
        <v>22788.9</v>
      </c>
      <c r="T649" s="295">
        <v>0</v>
      </c>
      <c r="U649" s="295">
        <v>0</v>
      </c>
      <c r="V649" s="295">
        <v>0</v>
      </c>
      <c r="W649" s="295">
        <v>0</v>
      </c>
      <c r="X649" s="295">
        <v>0</v>
      </c>
      <c r="Y649" s="295">
        <v>0</v>
      </c>
      <c r="Z649" s="295">
        <v>22788.9</v>
      </c>
      <c r="AA649" s="295">
        <v>0</v>
      </c>
      <c r="AB649" s="295">
        <v>0</v>
      </c>
      <c r="AC649" s="295">
        <v>0</v>
      </c>
      <c r="AD649" s="295">
        <v>0</v>
      </c>
      <c r="AE649" s="295">
        <v>0</v>
      </c>
      <c r="AF649" s="295">
        <v>0</v>
      </c>
      <c r="AG649" s="295">
        <v>0</v>
      </c>
      <c r="AH649" s="295">
        <v>0</v>
      </c>
      <c r="AI649" s="295">
        <v>0</v>
      </c>
      <c r="AJ649" s="295">
        <v>0</v>
      </c>
      <c r="AK649" s="295">
        <v>0</v>
      </c>
      <c r="AL649" s="295">
        <v>0</v>
      </c>
      <c r="AM649" s="295">
        <v>0</v>
      </c>
      <c r="AN649" s="295">
        <v>0</v>
      </c>
      <c r="AO649" s="295">
        <v>0</v>
      </c>
      <c r="AP649" s="295">
        <v>0</v>
      </c>
      <c r="AQ649" s="295">
        <v>0</v>
      </c>
      <c r="AR649" s="295">
        <v>0</v>
      </c>
      <c r="AS649" s="295">
        <v>0</v>
      </c>
      <c r="AT649" s="295">
        <f t="shared" si="10"/>
        <v>0</v>
      </c>
      <c r="AU649" s="295">
        <v>56010.01</v>
      </c>
      <c r="AV649" s="295">
        <v>22788.9</v>
      </c>
      <c r="AW649" s="296">
        <v>0</v>
      </c>
      <c r="AX649" s="296">
        <v>180</v>
      </c>
      <c r="AY649" s="295">
        <v>339997.42</v>
      </c>
      <c r="AZ649" s="295">
        <v>82925.460000000006</v>
      </c>
      <c r="BA649" s="294">
        <v>90.000684000000007</v>
      </c>
      <c r="BB649" s="294">
        <v>60.788800096458203</v>
      </c>
      <c r="BC649" s="294">
        <v>9.5</v>
      </c>
      <c r="BD649" s="294"/>
      <c r="BE649" s="293" t="s">
        <v>4204</v>
      </c>
      <c r="BF649" s="291"/>
      <c r="BG649" s="293" t="s">
        <v>335</v>
      </c>
      <c r="BH649" s="293" t="s">
        <v>200</v>
      </c>
      <c r="BI649" s="293" t="s">
        <v>336</v>
      </c>
      <c r="BJ649" s="293" t="s">
        <v>4205</v>
      </c>
      <c r="BK649" s="292" t="s">
        <v>175</v>
      </c>
      <c r="BL649" s="294">
        <v>438619.76527095999</v>
      </c>
      <c r="BM649" s="292" t="s">
        <v>309</v>
      </c>
      <c r="BN649" s="294"/>
      <c r="BO649" s="297">
        <v>38852</v>
      </c>
      <c r="BP649" s="297">
        <v>44331</v>
      </c>
      <c r="BQ649" s="297" t="s">
        <v>942</v>
      </c>
      <c r="BR649" s="297" t="s">
        <v>4776</v>
      </c>
      <c r="BS649" s="297">
        <v>38852</v>
      </c>
      <c r="BT649" s="297">
        <v>44331</v>
      </c>
      <c r="BU649" s="294">
        <v>16746.080000000002</v>
      </c>
      <c r="BV649" s="294">
        <v>0</v>
      </c>
      <c r="BW649" s="294">
        <v>0</v>
      </c>
    </row>
    <row r="650" spans="1:75" s="289" customFormat="1" ht="18.2" customHeight="1" x14ac:dyDescent="0.15">
      <c r="A650" s="298">
        <v>648</v>
      </c>
      <c r="B650" s="299" t="s">
        <v>305</v>
      </c>
      <c r="C650" s="299" t="s">
        <v>306</v>
      </c>
      <c r="D650" s="313">
        <v>45170</v>
      </c>
      <c r="E650" s="300" t="s">
        <v>1746</v>
      </c>
      <c r="F650" s="309">
        <v>170</v>
      </c>
      <c r="G650" s="309">
        <v>169</v>
      </c>
      <c r="H650" s="302">
        <v>25245.14</v>
      </c>
      <c r="I650" s="302">
        <v>48791.8</v>
      </c>
      <c r="J650" s="302">
        <v>0</v>
      </c>
      <c r="K650" s="302">
        <v>74036.94</v>
      </c>
      <c r="L650" s="302">
        <v>524.66</v>
      </c>
      <c r="M650" s="302">
        <v>0</v>
      </c>
      <c r="N650" s="302">
        <v>0</v>
      </c>
      <c r="O650" s="302">
        <v>0</v>
      </c>
      <c r="P650" s="302">
        <v>0</v>
      </c>
      <c r="Q650" s="302">
        <v>0</v>
      </c>
      <c r="R650" s="302">
        <v>74036.94</v>
      </c>
      <c r="S650" s="302">
        <v>73652.09</v>
      </c>
      <c r="T650" s="302">
        <v>199.86</v>
      </c>
      <c r="U650" s="302">
        <v>0</v>
      </c>
      <c r="V650" s="302">
        <v>0</v>
      </c>
      <c r="W650" s="302">
        <v>0</v>
      </c>
      <c r="X650" s="302">
        <v>0</v>
      </c>
      <c r="Y650" s="302">
        <v>0</v>
      </c>
      <c r="Z650" s="302">
        <v>73851.95</v>
      </c>
      <c r="AA650" s="302">
        <v>0</v>
      </c>
      <c r="AB650" s="302">
        <v>0</v>
      </c>
      <c r="AC650" s="302">
        <v>0</v>
      </c>
      <c r="AD650" s="302">
        <v>0</v>
      </c>
      <c r="AE650" s="302">
        <v>0</v>
      </c>
      <c r="AF650" s="302">
        <v>0</v>
      </c>
      <c r="AG650" s="302">
        <v>0</v>
      </c>
      <c r="AH650" s="302">
        <v>0</v>
      </c>
      <c r="AI650" s="302">
        <v>0</v>
      </c>
      <c r="AJ650" s="302">
        <v>0</v>
      </c>
      <c r="AK650" s="302">
        <v>0</v>
      </c>
      <c r="AL650" s="302">
        <v>0</v>
      </c>
      <c r="AM650" s="302">
        <v>0</v>
      </c>
      <c r="AN650" s="302">
        <v>0</v>
      </c>
      <c r="AO650" s="302">
        <v>0</v>
      </c>
      <c r="AP650" s="302">
        <v>0</v>
      </c>
      <c r="AQ650" s="302">
        <v>0</v>
      </c>
      <c r="AR650" s="302">
        <v>0</v>
      </c>
      <c r="AS650" s="302">
        <v>0</v>
      </c>
      <c r="AT650" s="295">
        <f t="shared" si="10"/>
        <v>0</v>
      </c>
      <c r="AU650" s="302">
        <v>49316.46</v>
      </c>
      <c r="AV650" s="302">
        <v>73851.95</v>
      </c>
      <c r="AW650" s="303">
        <v>92</v>
      </c>
      <c r="AX650" s="303">
        <v>300</v>
      </c>
      <c r="AY650" s="302">
        <v>339997.42</v>
      </c>
      <c r="AZ650" s="302">
        <v>82925.460000000006</v>
      </c>
      <c r="BA650" s="301">
        <v>90.000684000000007</v>
      </c>
      <c r="BB650" s="301">
        <v>80.353792927611906</v>
      </c>
      <c r="BC650" s="301">
        <v>9.5</v>
      </c>
      <c r="BD650" s="301"/>
      <c r="BE650" s="300" t="s">
        <v>4204</v>
      </c>
      <c r="BF650" s="298"/>
      <c r="BG650" s="300" t="s">
        <v>335</v>
      </c>
      <c r="BH650" s="300" t="s">
        <v>200</v>
      </c>
      <c r="BI650" s="300" t="s">
        <v>336</v>
      </c>
      <c r="BJ650" s="300" t="s">
        <v>4205</v>
      </c>
      <c r="BK650" s="299" t="s">
        <v>175</v>
      </c>
      <c r="BL650" s="301">
        <v>579790.38468624</v>
      </c>
      <c r="BM650" s="299" t="s">
        <v>309</v>
      </c>
      <c r="BN650" s="301"/>
      <c r="BO650" s="304">
        <v>38852</v>
      </c>
      <c r="BP650" s="304">
        <v>47983</v>
      </c>
      <c r="BQ650" s="297" t="s">
        <v>946</v>
      </c>
      <c r="BR650" s="297" t="s">
        <v>4775</v>
      </c>
      <c r="BS650" s="297">
        <v>38852</v>
      </c>
      <c r="BT650" s="297">
        <v>47983</v>
      </c>
      <c r="BU650" s="301">
        <v>33778.400000000001</v>
      </c>
      <c r="BV650" s="301">
        <v>57.59</v>
      </c>
      <c r="BW650" s="301">
        <v>0</v>
      </c>
    </row>
    <row r="651" spans="1:75" s="289" customFormat="1" ht="18.2" customHeight="1" x14ac:dyDescent="0.15">
      <c r="A651" s="291">
        <v>649</v>
      </c>
      <c r="B651" s="292" t="s">
        <v>305</v>
      </c>
      <c r="C651" s="292" t="s">
        <v>306</v>
      </c>
      <c r="D651" s="312">
        <v>45170</v>
      </c>
      <c r="E651" s="293" t="s">
        <v>1747</v>
      </c>
      <c r="F651" s="308">
        <v>151</v>
      </c>
      <c r="G651" s="308">
        <v>150</v>
      </c>
      <c r="H651" s="295">
        <v>43642.28</v>
      </c>
      <c r="I651" s="295">
        <v>27977.05</v>
      </c>
      <c r="J651" s="295">
        <v>0</v>
      </c>
      <c r="K651" s="295">
        <v>71619.33</v>
      </c>
      <c r="L651" s="295">
        <v>319.33</v>
      </c>
      <c r="M651" s="295">
        <v>0</v>
      </c>
      <c r="N651" s="295">
        <v>0</v>
      </c>
      <c r="O651" s="295">
        <v>0</v>
      </c>
      <c r="P651" s="295">
        <v>0</v>
      </c>
      <c r="Q651" s="295">
        <v>0</v>
      </c>
      <c r="R651" s="295">
        <v>71619.33</v>
      </c>
      <c r="S651" s="295">
        <v>71747.77</v>
      </c>
      <c r="T651" s="295">
        <v>345.5</v>
      </c>
      <c r="U651" s="295">
        <v>0</v>
      </c>
      <c r="V651" s="295">
        <v>0</v>
      </c>
      <c r="W651" s="295">
        <v>0</v>
      </c>
      <c r="X651" s="295">
        <v>0</v>
      </c>
      <c r="Y651" s="295">
        <v>0</v>
      </c>
      <c r="Z651" s="295">
        <v>72093.27</v>
      </c>
      <c r="AA651" s="295">
        <v>0</v>
      </c>
      <c r="AB651" s="295">
        <v>0</v>
      </c>
      <c r="AC651" s="295">
        <v>0</v>
      </c>
      <c r="AD651" s="295">
        <v>0</v>
      </c>
      <c r="AE651" s="295">
        <v>0</v>
      </c>
      <c r="AF651" s="295">
        <v>0</v>
      </c>
      <c r="AG651" s="295">
        <v>0</v>
      </c>
      <c r="AH651" s="295">
        <v>0</v>
      </c>
      <c r="AI651" s="295">
        <v>0</v>
      </c>
      <c r="AJ651" s="295">
        <v>0</v>
      </c>
      <c r="AK651" s="295">
        <v>0</v>
      </c>
      <c r="AL651" s="295">
        <v>0</v>
      </c>
      <c r="AM651" s="295">
        <v>0</v>
      </c>
      <c r="AN651" s="295">
        <v>0</v>
      </c>
      <c r="AO651" s="295">
        <v>0</v>
      </c>
      <c r="AP651" s="295">
        <v>0</v>
      </c>
      <c r="AQ651" s="295">
        <v>0</v>
      </c>
      <c r="AR651" s="295">
        <v>0</v>
      </c>
      <c r="AS651" s="295">
        <v>0</v>
      </c>
      <c r="AT651" s="295">
        <f t="shared" si="10"/>
        <v>0</v>
      </c>
      <c r="AU651" s="295">
        <v>28296.38</v>
      </c>
      <c r="AV651" s="295">
        <v>72093.27</v>
      </c>
      <c r="AW651" s="296">
        <v>92</v>
      </c>
      <c r="AX651" s="296">
        <v>300</v>
      </c>
      <c r="AY651" s="295">
        <v>311999.90999999997</v>
      </c>
      <c r="AZ651" s="295">
        <v>76093.58</v>
      </c>
      <c r="BA651" s="294">
        <v>90.000023999999996</v>
      </c>
      <c r="BB651" s="294">
        <v>84.708084688142193</v>
      </c>
      <c r="BC651" s="294">
        <v>9.5</v>
      </c>
      <c r="BD651" s="294"/>
      <c r="BE651" s="293" t="s">
        <v>4204</v>
      </c>
      <c r="BF651" s="291"/>
      <c r="BG651" s="293" t="s">
        <v>335</v>
      </c>
      <c r="BH651" s="293" t="s">
        <v>200</v>
      </c>
      <c r="BI651" s="293" t="s">
        <v>336</v>
      </c>
      <c r="BJ651" s="293" t="s">
        <v>4205</v>
      </c>
      <c r="BK651" s="292" t="s">
        <v>175</v>
      </c>
      <c r="BL651" s="294">
        <v>560857.84868567996</v>
      </c>
      <c r="BM651" s="292" t="s">
        <v>309</v>
      </c>
      <c r="BN651" s="294"/>
      <c r="BO651" s="297">
        <v>38853</v>
      </c>
      <c r="BP651" s="297">
        <v>47984</v>
      </c>
      <c r="BQ651" s="297" t="s">
        <v>4147</v>
      </c>
      <c r="BR651" s="297" t="s">
        <v>4788</v>
      </c>
      <c r="BS651" s="297">
        <v>38853</v>
      </c>
      <c r="BT651" s="297">
        <v>47984</v>
      </c>
      <c r="BU651" s="294">
        <v>27579.53</v>
      </c>
      <c r="BV651" s="294">
        <v>52.84</v>
      </c>
      <c r="BW651" s="294">
        <v>0</v>
      </c>
    </row>
    <row r="652" spans="1:75" s="289" customFormat="1" ht="18.2" customHeight="1" x14ac:dyDescent="0.15">
      <c r="A652" s="298">
        <v>650</v>
      </c>
      <c r="B652" s="299" t="s">
        <v>305</v>
      </c>
      <c r="C652" s="299" t="s">
        <v>306</v>
      </c>
      <c r="D652" s="313">
        <v>45170</v>
      </c>
      <c r="E652" s="300" t="s">
        <v>1748</v>
      </c>
      <c r="F652" s="309">
        <v>109</v>
      </c>
      <c r="G652" s="309">
        <v>108</v>
      </c>
      <c r="H652" s="302">
        <v>107223.13</v>
      </c>
      <c r="I652" s="302">
        <v>57270.62</v>
      </c>
      <c r="J652" s="302">
        <v>0</v>
      </c>
      <c r="K652" s="302">
        <v>164493.75</v>
      </c>
      <c r="L652" s="302">
        <v>787.81</v>
      </c>
      <c r="M652" s="302">
        <v>0</v>
      </c>
      <c r="N652" s="302">
        <v>0</v>
      </c>
      <c r="O652" s="302">
        <v>0</v>
      </c>
      <c r="P652" s="302">
        <v>0</v>
      </c>
      <c r="Q652" s="302">
        <v>0</v>
      </c>
      <c r="R652" s="302">
        <v>164493.75</v>
      </c>
      <c r="S652" s="302">
        <v>117751.06</v>
      </c>
      <c r="T652" s="302">
        <v>839.91</v>
      </c>
      <c r="U652" s="302">
        <v>0</v>
      </c>
      <c r="V652" s="302">
        <v>0</v>
      </c>
      <c r="W652" s="302">
        <v>0</v>
      </c>
      <c r="X652" s="302">
        <v>0</v>
      </c>
      <c r="Y652" s="302">
        <v>0</v>
      </c>
      <c r="Z652" s="302">
        <v>118590.97</v>
      </c>
      <c r="AA652" s="302">
        <v>0</v>
      </c>
      <c r="AB652" s="302">
        <v>0</v>
      </c>
      <c r="AC652" s="302">
        <v>0</v>
      </c>
      <c r="AD652" s="302">
        <v>0</v>
      </c>
      <c r="AE652" s="302">
        <v>0</v>
      </c>
      <c r="AF652" s="302">
        <v>0</v>
      </c>
      <c r="AG652" s="302">
        <v>0</v>
      </c>
      <c r="AH652" s="302">
        <v>0</v>
      </c>
      <c r="AI652" s="302">
        <v>0</v>
      </c>
      <c r="AJ652" s="302">
        <v>0</v>
      </c>
      <c r="AK652" s="302">
        <v>0</v>
      </c>
      <c r="AL652" s="302">
        <v>0</v>
      </c>
      <c r="AM652" s="302">
        <v>0</v>
      </c>
      <c r="AN652" s="302">
        <v>0</v>
      </c>
      <c r="AO652" s="302">
        <v>0</v>
      </c>
      <c r="AP652" s="302">
        <v>0</v>
      </c>
      <c r="AQ652" s="302">
        <v>0</v>
      </c>
      <c r="AR652" s="302">
        <v>0</v>
      </c>
      <c r="AS652" s="302">
        <v>0</v>
      </c>
      <c r="AT652" s="295">
        <f t="shared" si="10"/>
        <v>0</v>
      </c>
      <c r="AU652" s="302">
        <v>58058.43</v>
      </c>
      <c r="AV652" s="302">
        <v>118590.97</v>
      </c>
      <c r="AW652" s="303">
        <v>92</v>
      </c>
      <c r="AX652" s="303">
        <v>300</v>
      </c>
      <c r="AY652" s="302">
        <v>769999.73</v>
      </c>
      <c r="AZ652" s="302">
        <v>187795.06</v>
      </c>
      <c r="BA652" s="301">
        <v>90.000033999999999</v>
      </c>
      <c r="BB652" s="301">
        <v>78.832974055800506</v>
      </c>
      <c r="BC652" s="301">
        <v>9.4</v>
      </c>
      <c r="BD652" s="301"/>
      <c r="BE652" s="300" t="s">
        <v>4204</v>
      </c>
      <c r="BF652" s="298"/>
      <c r="BG652" s="300" t="s">
        <v>326</v>
      </c>
      <c r="BH652" s="300" t="s">
        <v>190</v>
      </c>
      <c r="BI652" s="300" t="s">
        <v>403</v>
      </c>
      <c r="BJ652" s="300" t="s">
        <v>4205</v>
      </c>
      <c r="BK652" s="299" t="s">
        <v>175</v>
      </c>
      <c r="BL652" s="301">
        <v>1288166.3476499999</v>
      </c>
      <c r="BM652" s="299" t="s">
        <v>309</v>
      </c>
      <c r="BN652" s="301"/>
      <c r="BO652" s="304">
        <v>38853</v>
      </c>
      <c r="BP652" s="304">
        <v>47984</v>
      </c>
      <c r="BQ652" s="297" t="s">
        <v>931</v>
      </c>
      <c r="BR652" s="297" t="s">
        <v>4779</v>
      </c>
      <c r="BS652" s="297">
        <v>38853</v>
      </c>
      <c r="BT652" s="297">
        <v>47984</v>
      </c>
      <c r="BU652" s="301">
        <v>41978.52</v>
      </c>
      <c r="BV652" s="301">
        <v>71.91</v>
      </c>
      <c r="BW652" s="301">
        <v>0</v>
      </c>
    </row>
    <row r="653" spans="1:75" s="289" customFormat="1" ht="18.2" customHeight="1" x14ac:dyDescent="0.15">
      <c r="A653" s="291">
        <v>651</v>
      </c>
      <c r="B653" s="292" t="s">
        <v>305</v>
      </c>
      <c r="C653" s="292" t="s">
        <v>306</v>
      </c>
      <c r="D653" s="312">
        <v>45170</v>
      </c>
      <c r="E653" s="293" t="s">
        <v>1749</v>
      </c>
      <c r="F653" s="308">
        <v>159</v>
      </c>
      <c r="G653" s="308">
        <v>159</v>
      </c>
      <c r="H653" s="295">
        <v>0</v>
      </c>
      <c r="I653" s="295">
        <v>100491</v>
      </c>
      <c r="J653" s="295">
        <v>0</v>
      </c>
      <c r="K653" s="295">
        <v>100491</v>
      </c>
      <c r="L653" s="295">
        <v>0</v>
      </c>
      <c r="M653" s="295">
        <v>0</v>
      </c>
      <c r="N653" s="295">
        <v>0</v>
      </c>
      <c r="O653" s="295">
        <v>0</v>
      </c>
      <c r="P653" s="295">
        <v>0</v>
      </c>
      <c r="Q653" s="295">
        <v>0</v>
      </c>
      <c r="R653" s="295">
        <v>100491</v>
      </c>
      <c r="S653" s="295">
        <v>76525.73</v>
      </c>
      <c r="T653" s="295">
        <v>0</v>
      </c>
      <c r="U653" s="295">
        <v>0</v>
      </c>
      <c r="V653" s="295">
        <v>0</v>
      </c>
      <c r="W653" s="295">
        <v>0</v>
      </c>
      <c r="X653" s="295">
        <v>0</v>
      </c>
      <c r="Y653" s="295">
        <v>0</v>
      </c>
      <c r="Z653" s="295">
        <v>76525.73</v>
      </c>
      <c r="AA653" s="295">
        <v>0</v>
      </c>
      <c r="AB653" s="295">
        <v>0</v>
      </c>
      <c r="AC653" s="295">
        <v>0</v>
      </c>
      <c r="AD653" s="295">
        <v>0</v>
      </c>
      <c r="AE653" s="295">
        <v>0</v>
      </c>
      <c r="AF653" s="295">
        <v>0</v>
      </c>
      <c r="AG653" s="295">
        <v>0</v>
      </c>
      <c r="AH653" s="295">
        <v>0</v>
      </c>
      <c r="AI653" s="295">
        <v>0</v>
      </c>
      <c r="AJ653" s="295">
        <v>0</v>
      </c>
      <c r="AK653" s="295">
        <v>0</v>
      </c>
      <c r="AL653" s="295">
        <v>0</v>
      </c>
      <c r="AM653" s="295">
        <v>0</v>
      </c>
      <c r="AN653" s="295">
        <v>0</v>
      </c>
      <c r="AO653" s="295">
        <v>0</v>
      </c>
      <c r="AP653" s="295">
        <v>0</v>
      </c>
      <c r="AQ653" s="295">
        <v>0</v>
      </c>
      <c r="AR653" s="295">
        <v>0</v>
      </c>
      <c r="AS653" s="295">
        <v>0</v>
      </c>
      <c r="AT653" s="295">
        <f t="shared" si="10"/>
        <v>0</v>
      </c>
      <c r="AU653" s="295">
        <v>100491</v>
      </c>
      <c r="AV653" s="295">
        <v>76525.73</v>
      </c>
      <c r="AW653" s="296">
        <v>0</v>
      </c>
      <c r="AX653" s="296">
        <v>180</v>
      </c>
      <c r="AY653" s="295">
        <v>498997.63</v>
      </c>
      <c r="AZ653" s="295">
        <v>106616.63</v>
      </c>
      <c r="BA653" s="294">
        <v>78.848072999999999</v>
      </c>
      <c r="BB653" s="294">
        <v>74.317878025623202</v>
      </c>
      <c r="BC653" s="294">
        <v>9.5</v>
      </c>
      <c r="BD653" s="294"/>
      <c r="BE653" s="293" t="s">
        <v>4204</v>
      </c>
      <c r="BF653" s="291"/>
      <c r="BG653" s="293" t="s">
        <v>355</v>
      </c>
      <c r="BH653" s="293" t="s">
        <v>228</v>
      </c>
      <c r="BI653" s="293" t="s">
        <v>379</v>
      </c>
      <c r="BJ653" s="293" t="s">
        <v>4205</v>
      </c>
      <c r="BK653" s="292" t="s">
        <v>175</v>
      </c>
      <c r="BL653" s="294">
        <v>786954.66813600005</v>
      </c>
      <c r="BM653" s="292" t="s">
        <v>309</v>
      </c>
      <c r="BN653" s="294"/>
      <c r="BO653" s="297">
        <v>38854</v>
      </c>
      <c r="BP653" s="297">
        <v>44333</v>
      </c>
      <c r="BQ653" s="297" t="s">
        <v>937</v>
      </c>
      <c r="BR653" s="297" t="s">
        <v>4765</v>
      </c>
      <c r="BS653" s="297">
        <v>38854</v>
      </c>
      <c r="BT653" s="297">
        <v>44333</v>
      </c>
      <c r="BU653" s="294">
        <v>37398.910000000003</v>
      </c>
      <c r="BV653" s="294">
        <v>0</v>
      </c>
      <c r="BW653" s="294">
        <v>0</v>
      </c>
    </row>
    <row r="654" spans="1:75" s="289" customFormat="1" ht="18.2" customHeight="1" x14ac:dyDescent="0.15">
      <c r="A654" s="298">
        <v>652</v>
      </c>
      <c r="B654" s="299" t="s">
        <v>305</v>
      </c>
      <c r="C654" s="299" t="s">
        <v>306</v>
      </c>
      <c r="D654" s="313">
        <v>45170</v>
      </c>
      <c r="E654" s="300" t="s">
        <v>1750</v>
      </c>
      <c r="F654" s="309">
        <v>162</v>
      </c>
      <c r="G654" s="309">
        <v>161</v>
      </c>
      <c r="H654" s="302">
        <v>42946.62</v>
      </c>
      <c r="I654" s="302">
        <v>28522.35</v>
      </c>
      <c r="J654" s="302">
        <v>0</v>
      </c>
      <c r="K654" s="302">
        <v>71468.97</v>
      </c>
      <c r="L654" s="302">
        <v>314.19</v>
      </c>
      <c r="M654" s="302">
        <v>0</v>
      </c>
      <c r="N654" s="302">
        <v>0</v>
      </c>
      <c r="O654" s="302">
        <v>0</v>
      </c>
      <c r="P654" s="302">
        <v>0</v>
      </c>
      <c r="Q654" s="302">
        <v>0</v>
      </c>
      <c r="R654" s="302">
        <v>71468.97</v>
      </c>
      <c r="S654" s="302">
        <v>76220.56</v>
      </c>
      <c r="T654" s="302">
        <v>339.99</v>
      </c>
      <c r="U654" s="302">
        <v>0</v>
      </c>
      <c r="V654" s="302">
        <v>0</v>
      </c>
      <c r="W654" s="302">
        <v>0</v>
      </c>
      <c r="X654" s="302">
        <v>0</v>
      </c>
      <c r="Y654" s="302">
        <v>0</v>
      </c>
      <c r="Z654" s="302">
        <v>76560.55</v>
      </c>
      <c r="AA654" s="302">
        <v>0</v>
      </c>
      <c r="AB654" s="302">
        <v>0</v>
      </c>
      <c r="AC654" s="302">
        <v>0</v>
      </c>
      <c r="AD654" s="302">
        <v>0</v>
      </c>
      <c r="AE654" s="302">
        <v>0</v>
      </c>
      <c r="AF654" s="302">
        <v>0</v>
      </c>
      <c r="AG654" s="302">
        <v>0</v>
      </c>
      <c r="AH654" s="302">
        <v>0</v>
      </c>
      <c r="AI654" s="302">
        <v>0</v>
      </c>
      <c r="AJ654" s="302">
        <v>0</v>
      </c>
      <c r="AK654" s="302">
        <v>0</v>
      </c>
      <c r="AL654" s="302">
        <v>0</v>
      </c>
      <c r="AM654" s="302">
        <v>0</v>
      </c>
      <c r="AN654" s="302">
        <v>0</v>
      </c>
      <c r="AO654" s="302">
        <v>0</v>
      </c>
      <c r="AP654" s="302">
        <v>0</v>
      </c>
      <c r="AQ654" s="302">
        <v>0</v>
      </c>
      <c r="AR654" s="302">
        <v>0</v>
      </c>
      <c r="AS654" s="302">
        <v>0</v>
      </c>
      <c r="AT654" s="295">
        <f t="shared" si="10"/>
        <v>0</v>
      </c>
      <c r="AU654" s="302">
        <v>28836.54</v>
      </c>
      <c r="AV654" s="302">
        <v>76560.55</v>
      </c>
      <c r="AW654" s="303">
        <v>92</v>
      </c>
      <c r="AX654" s="303">
        <v>300</v>
      </c>
      <c r="AY654" s="302">
        <v>307026.83</v>
      </c>
      <c r="AZ654" s="302">
        <v>74875.31</v>
      </c>
      <c r="BA654" s="301">
        <v>89.999988000000002</v>
      </c>
      <c r="BB654" s="301">
        <v>85.905573444335104</v>
      </c>
      <c r="BC654" s="301">
        <v>9.5</v>
      </c>
      <c r="BD654" s="301"/>
      <c r="BE654" s="300" t="s">
        <v>4204</v>
      </c>
      <c r="BF654" s="298"/>
      <c r="BG654" s="300" t="s">
        <v>320</v>
      </c>
      <c r="BH654" s="300" t="s">
        <v>197</v>
      </c>
      <c r="BI654" s="300" t="s">
        <v>373</v>
      </c>
      <c r="BJ654" s="300" t="s">
        <v>4205</v>
      </c>
      <c r="BK654" s="299" t="s">
        <v>175</v>
      </c>
      <c r="BL654" s="301">
        <v>559680.36509112001</v>
      </c>
      <c r="BM654" s="299" t="s">
        <v>309</v>
      </c>
      <c r="BN654" s="301"/>
      <c r="BO654" s="304">
        <v>38855</v>
      </c>
      <c r="BP654" s="304">
        <v>47986</v>
      </c>
      <c r="BQ654" s="297" t="s">
        <v>950</v>
      </c>
      <c r="BR654" s="297" t="s">
        <v>4766</v>
      </c>
      <c r="BS654" s="297">
        <v>38855</v>
      </c>
      <c r="BT654" s="297">
        <v>47986</v>
      </c>
      <c r="BU654" s="301">
        <v>28937.68</v>
      </c>
      <c r="BV654" s="301">
        <v>52</v>
      </c>
      <c r="BW654" s="301">
        <v>0</v>
      </c>
    </row>
    <row r="655" spans="1:75" s="289" customFormat="1" ht="18.2" customHeight="1" x14ac:dyDescent="0.15">
      <c r="A655" s="291">
        <v>653</v>
      </c>
      <c r="B655" s="292" t="s">
        <v>305</v>
      </c>
      <c r="C655" s="292" t="s">
        <v>306</v>
      </c>
      <c r="D655" s="312">
        <v>45170</v>
      </c>
      <c r="E655" s="293" t="s">
        <v>1751</v>
      </c>
      <c r="F655" s="308">
        <v>154</v>
      </c>
      <c r="G655" s="308">
        <v>153</v>
      </c>
      <c r="H655" s="295">
        <v>36257.57</v>
      </c>
      <c r="I655" s="295">
        <v>23260.32</v>
      </c>
      <c r="J655" s="295">
        <v>0</v>
      </c>
      <c r="K655" s="295">
        <v>59517.89</v>
      </c>
      <c r="L655" s="295">
        <v>264.13</v>
      </c>
      <c r="M655" s="295">
        <v>0</v>
      </c>
      <c r="N655" s="295">
        <v>0</v>
      </c>
      <c r="O655" s="295">
        <v>0</v>
      </c>
      <c r="P655" s="295">
        <v>0</v>
      </c>
      <c r="Q655" s="295">
        <v>0</v>
      </c>
      <c r="R655" s="295">
        <v>59517.89</v>
      </c>
      <c r="S655" s="295">
        <v>61530.75</v>
      </c>
      <c r="T655" s="295">
        <v>290.06</v>
      </c>
      <c r="U655" s="295">
        <v>0</v>
      </c>
      <c r="V655" s="295">
        <v>0</v>
      </c>
      <c r="W655" s="295">
        <v>0</v>
      </c>
      <c r="X655" s="295">
        <v>0</v>
      </c>
      <c r="Y655" s="295">
        <v>0</v>
      </c>
      <c r="Z655" s="295">
        <v>61820.81</v>
      </c>
      <c r="AA655" s="295">
        <v>0</v>
      </c>
      <c r="AB655" s="295">
        <v>0</v>
      </c>
      <c r="AC655" s="295">
        <v>0</v>
      </c>
      <c r="AD655" s="295">
        <v>0</v>
      </c>
      <c r="AE655" s="295">
        <v>0</v>
      </c>
      <c r="AF655" s="295">
        <v>0</v>
      </c>
      <c r="AG655" s="295">
        <v>0</v>
      </c>
      <c r="AH655" s="295">
        <v>0</v>
      </c>
      <c r="AI655" s="295">
        <v>0</v>
      </c>
      <c r="AJ655" s="295">
        <v>0</v>
      </c>
      <c r="AK655" s="295">
        <v>0</v>
      </c>
      <c r="AL655" s="295">
        <v>0</v>
      </c>
      <c r="AM655" s="295">
        <v>0</v>
      </c>
      <c r="AN655" s="295">
        <v>0</v>
      </c>
      <c r="AO655" s="295">
        <v>0</v>
      </c>
      <c r="AP655" s="295">
        <v>0</v>
      </c>
      <c r="AQ655" s="295">
        <v>0</v>
      </c>
      <c r="AR655" s="295">
        <v>0</v>
      </c>
      <c r="AS655" s="295">
        <v>0</v>
      </c>
      <c r="AT655" s="295">
        <f t="shared" si="10"/>
        <v>0</v>
      </c>
      <c r="AU655" s="295">
        <v>23524.45</v>
      </c>
      <c r="AV655" s="295">
        <v>61820.81</v>
      </c>
      <c r="AW655" s="296">
        <v>92</v>
      </c>
      <c r="AX655" s="296">
        <v>300</v>
      </c>
      <c r="AY655" s="295">
        <v>265299.94</v>
      </c>
      <c r="AZ655" s="295">
        <v>62929.26</v>
      </c>
      <c r="BA655" s="294">
        <v>87.537797999999995</v>
      </c>
      <c r="BB655" s="294">
        <v>82.792409003478198</v>
      </c>
      <c r="BC655" s="294">
        <v>9.6</v>
      </c>
      <c r="BD655" s="294"/>
      <c r="BE655" s="293" t="s">
        <v>4204</v>
      </c>
      <c r="BF655" s="291"/>
      <c r="BG655" s="293" t="s">
        <v>320</v>
      </c>
      <c r="BH655" s="293" t="s">
        <v>181</v>
      </c>
      <c r="BI655" s="293" t="s">
        <v>321</v>
      </c>
      <c r="BJ655" s="293" t="s">
        <v>4205</v>
      </c>
      <c r="BK655" s="292" t="s">
        <v>175</v>
      </c>
      <c r="BL655" s="294">
        <v>466090.31030744</v>
      </c>
      <c r="BM655" s="292" t="s">
        <v>309</v>
      </c>
      <c r="BN655" s="294"/>
      <c r="BO655" s="297">
        <v>38855</v>
      </c>
      <c r="BP655" s="297">
        <v>47986</v>
      </c>
      <c r="BQ655" s="297" t="s">
        <v>958</v>
      </c>
      <c r="BR655" s="297" t="s">
        <v>4792</v>
      </c>
      <c r="BS655" s="297">
        <v>38855</v>
      </c>
      <c r="BT655" s="297">
        <v>47986</v>
      </c>
      <c r="BU655" s="294">
        <v>25496.97</v>
      </c>
      <c r="BV655" s="294">
        <v>57.05</v>
      </c>
      <c r="BW655" s="294">
        <v>0</v>
      </c>
    </row>
    <row r="656" spans="1:75" s="289" customFormat="1" ht="18.2" customHeight="1" x14ac:dyDescent="0.15">
      <c r="A656" s="298">
        <v>654</v>
      </c>
      <c r="B656" s="299" t="s">
        <v>305</v>
      </c>
      <c r="C656" s="299" t="s">
        <v>306</v>
      </c>
      <c r="D656" s="313">
        <v>45170</v>
      </c>
      <c r="E656" s="300" t="s">
        <v>1752</v>
      </c>
      <c r="F656" s="309">
        <v>161</v>
      </c>
      <c r="G656" s="309">
        <v>160</v>
      </c>
      <c r="H656" s="302">
        <v>69990.69</v>
      </c>
      <c r="I656" s="302">
        <v>46366.47</v>
      </c>
      <c r="J656" s="302">
        <v>0</v>
      </c>
      <c r="K656" s="302">
        <v>116357.16</v>
      </c>
      <c r="L656" s="302">
        <v>512.08000000000004</v>
      </c>
      <c r="M656" s="302">
        <v>0</v>
      </c>
      <c r="N656" s="302">
        <v>0</v>
      </c>
      <c r="O656" s="302">
        <v>0</v>
      </c>
      <c r="P656" s="302">
        <v>0</v>
      </c>
      <c r="Q656" s="302">
        <v>0</v>
      </c>
      <c r="R656" s="302">
        <v>116357.16</v>
      </c>
      <c r="S656" s="302">
        <v>124220.73</v>
      </c>
      <c r="T656" s="302">
        <v>554.09</v>
      </c>
      <c r="U656" s="302">
        <v>0</v>
      </c>
      <c r="V656" s="302">
        <v>0</v>
      </c>
      <c r="W656" s="302">
        <v>0</v>
      </c>
      <c r="X656" s="302">
        <v>0</v>
      </c>
      <c r="Y656" s="302">
        <v>0</v>
      </c>
      <c r="Z656" s="302">
        <v>124774.82</v>
      </c>
      <c r="AA656" s="302">
        <v>0</v>
      </c>
      <c r="AB656" s="302">
        <v>0</v>
      </c>
      <c r="AC656" s="302">
        <v>0</v>
      </c>
      <c r="AD656" s="302">
        <v>0</v>
      </c>
      <c r="AE656" s="302">
        <v>0</v>
      </c>
      <c r="AF656" s="302">
        <v>0</v>
      </c>
      <c r="AG656" s="302">
        <v>0</v>
      </c>
      <c r="AH656" s="302">
        <v>0</v>
      </c>
      <c r="AI656" s="302">
        <v>0</v>
      </c>
      <c r="AJ656" s="302">
        <v>0</v>
      </c>
      <c r="AK656" s="302">
        <v>0</v>
      </c>
      <c r="AL656" s="302">
        <v>0</v>
      </c>
      <c r="AM656" s="302">
        <v>0</v>
      </c>
      <c r="AN656" s="302">
        <v>0</v>
      </c>
      <c r="AO656" s="302">
        <v>0</v>
      </c>
      <c r="AP656" s="302">
        <v>0</v>
      </c>
      <c r="AQ656" s="302">
        <v>0</v>
      </c>
      <c r="AR656" s="302">
        <v>0</v>
      </c>
      <c r="AS656" s="302">
        <v>0</v>
      </c>
      <c r="AT656" s="295">
        <f t="shared" si="10"/>
        <v>0</v>
      </c>
      <c r="AU656" s="302">
        <v>46878.55</v>
      </c>
      <c r="AV656" s="302">
        <v>124774.82</v>
      </c>
      <c r="AW656" s="303">
        <v>92</v>
      </c>
      <c r="AX656" s="303">
        <v>300</v>
      </c>
      <c r="AY656" s="302">
        <v>500383.9</v>
      </c>
      <c r="AZ656" s="302">
        <v>122029.75999999999</v>
      </c>
      <c r="BA656" s="301">
        <v>90.000015000000005</v>
      </c>
      <c r="BB656" s="301">
        <v>85.816329929333605</v>
      </c>
      <c r="BC656" s="301">
        <v>9.5</v>
      </c>
      <c r="BD656" s="301"/>
      <c r="BE656" s="300" t="s">
        <v>4204</v>
      </c>
      <c r="BF656" s="298"/>
      <c r="BG656" s="300" t="s">
        <v>320</v>
      </c>
      <c r="BH656" s="300" t="s">
        <v>197</v>
      </c>
      <c r="BI656" s="300" t="s">
        <v>373</v>
      </c>
      <c r="BJ656" s="300" t="s">
        <v>4205</v>
      </c>
      <c r="BK656" s="299" t="s">
        <v>175</v>
      </c>
      <c r="BL656" s="301">
        <v>911204.09024736006</v>
      </c>
      <c r="BM656" s="299" t="s">
        <v>309</v>
      </c>
      <c r="BN656" s="301"/>
      <c r="BO656" s="304">
        <v>38855</v>
      </c>
      <c r="BP656" s="304">
        <v>47986</v>
      </c>
      <c r="BQ656" s="297" t="s">
        <v>929</v>
      </c>
      <c r="BR656" s="297" t="s">
        <v>4777</v>
      </c>
      <c r="BS656" s="297">
        <v>38855</v>
      </c>
      <c r="BT656" s="297">
        <v>47986</v>
      </c>
      <c r="BU656" s="301">
        <v>47082.02</v>
      </c>
      <c r="BV656" s="301">
        <v>84.74</v>
      </c>
      <c r="BW656" s="301">
        <v>0</v>
      </c>
    </row>
    <row r="657" spans="1:75" s="289" customFormat="1" ht="18.2" customHeight="1" x14ac:dyDescent="0.15">
      <c r="A657" s="291">
        <v>655</v>
      </c>
      <c r="B657" s="292" t="s">
        <v>305</v>
      </c>
      <c r="C657" s="292" t="s">
        <v>306</v>
      </c>
      <c r="D657" s="312">
        <v>45170</v>
      </c>
      <c r="E657" s="293" t="s">
        <v>1753</v>
      </c>
      <c r="F657" s="308">
        <v>153</v>
      </c>
      <c r="G657" s="308">
        <v>152</v>
      </c>
      <c r="H657" s="295">
        <v>67460.25</v>
      </c>
      <c r="I657" s="295">
        <v>43541.97</v>
      </c>
      <c r="J657" s="295">
        <v>0</v>
      </c>
      <c r="K657" s="295">
        <v>111002.22</v>
      </c>
      <c r="L657" s="295">
        <v>493.58</v>
      </c>
      <c r="M657" s="295">
        <v>0</v>
      </c>
      <c r="N657" s="295">
        <v>0</v>
      </c>
      <c r="O657" s="295">
        <v>0</v>
      </c>
      <c r="P657" s="295">
        <v>0</v>
      </c>
      <c r="Q657" s="295">
        <v>0</v>
      </c>
      <c r="R657" s="295">
        <v>111002.22</v>
      </c>
      <c r="S657" s="295">
        <v>111942.15</v>
      </c>
      <c r="T657" s="295">
        <v>534.05999999999995</v>
      </c>
      <c r="U657" s="295">
        <v>0</v>
      </c>
      <c r="V657" s="295">
        <v>0</v>
      </c>
      <c r="W657" s="295">
        <v>0</v>
      </c>
      <c r="X657" s="295">
        <v>0</v>
      </c>
      <c r="Y657" s="295">
        <v>0</v>
      </c>
      <c r="Z657" s="295">
        <v>112476.21</v>
      </c>
      <c r="AA657" s="295">
        <v>0</v>
      </c>
      <c r="AB657" s="295">
        <v>0</v>
      </c>
      <c r="AC657" s="295">
        <v>0</v>
      </c>
      <c r="AD657" s="295">
        <v>0</v>
      </c>
      <c r="AE657" s="295">
        <v>0</v>
      </c>
      <c r="AF657" s="295">
        <v>0</v>
      </c>
      <c r="AG657" s="295">
        <v>0</v>
      </c>
      <c r="AH657" s="295">
        <v>0</v>
      </c>
      <c r="AI657" s="295">
        <v>0</v>
      </c>
      <c r="AJ657" s="295">
        <v>0</v>
      </c>
      <c r="AK657" s="295">
        <v>0</v>
      </c>
      <c r="AL657" s="295">
        <v>0</v>
      </c>
      <c r="AM657" s="295">
        <v>0</v>
      </c>
      <c r="AN657" s="295">
        <v>0</v>
      </c>
      <c r="AO657" s="295">
        <v>0</v>
      </c>
      <c r="AP657" s="295">
        <v>0</v>
      </c>
      <c r="AQ657" s="295">
        <v>0</v>
      </c>
      <c r="AR657" s="295">
        <v>0</v>
      </c>
      <c r="AS657" s="295">
        <v>0</v>
      </c>
      <c r="AT657" s="295">
        <f t="shared" si="10"/>
        <v>0</v>
      </c>
      <c r="AU657" s="295">
        <v>44035.55</v>
      </c>
      <c r="AV657" s="295">
        <v>112476.21</v>
      </c>
      <c r="AW657" s="296">
        <v>92</v>
      </c>
      <c r="AX657" s="296">
        <v>300</v>
      </c>
      <c r="AY657" s="295">
        <v>482297.71</v>
      </c>
      <c r="AZ657" s="295">
        <v>117619.58</v>
      </c>
      <c r="BA657" s="294">
        <v>90.000428999999997</v>
      </c>
      <c r="BB657" s="294">
        <v>84.936941791089396</v>
      </c>
      <c r="BC657" s="294">
        <v>9.5</v>
      </c>
      <c r="BD657" s="294"/>
      <c r="BE657" s="293" t="s">
        <v>4204</v>
      </c>
      <c r="BF657" s="291"/>
      <c r="BG657" s="293" t="s">
        <v>320</v>
      </c>
      <c r="BH657" s="293" t="s">
        <v>197</v>
      </c>
      <c r="BI657" s="293" t="s">
        <v>373</v>
      </c>
      <c r="BJ657" s="293" t="s">
        <v>4205</v>
      </c>
      <c r="BK657" s="292" t="s">
        <v>175</v>
      </c>
      <c r="BL657" s="294">
        <v>869269.04103312001</v>
      </c>
      <c r="BM657" s="292" t="s">
        <v>309</v>
      </c>
      <c r="BN657" s="294"/>
      <c r="BO657" s="297">
        <v>38855</v>
      </c>
      <c r="BP657" s="297">
        <v>47986</v>
      </c>
      <c r="BQ657" s="297" t="s">
        <v>959</v>
      </c>
      <c r="BR657" s="297" t="s">
        <v>4784</v>
      </c>
      <c r="BS657" s="297">
        <v>38855</v>
      </c>
      <c r="BT657" s="297">
        <v>47986</v>
      </c>
      <c r="BU657" s="294">
        <v>42912.22</v>
      </c>
      <c r="BV657" s="294">
        <v>81.680000000000007</v>
      </c>
      <c r="BW657" s="294">
        <v>0</v>
      </c>
    </row>
    <row r="658" spans="1:75" s="289" customFormat="1" ht="18.2" customHeight="1" x14ac:dyDescent="0.15">
      <c r="A658" s="298">
        <v>656</v>
      </c>
      <c r="B658" s="299" t="s">
        <v>305</v>
      </c>
      <c r="C658" s="299" t="s">
        <v>306</v>
      </c>
      <c r="D658" s="313">
        <v>45170</v>
      </c>
      <c r="E658" s="300" t="s">
        <v>1754</v>
      </c>
      <c r="F658" s="309">
        <v>164</v>
      </c>
      <c r="G658" s="309">
        <v>163</v>
      </c>
      <c r="H658" s="302">
        <v>67460.25</v>
      </c>
      <c r="I658" s="302">
        <v>45104.36</v>
      </c>
      <c r="J658" s="302">
        <v>0</v>
      </c>
      <c r="K658" s="302">
        <v>112564.61</v>
      </c>
      <c r="L658" s="302">
        <v>493.58</v>
      </c>
      <c r="M658" s="302">
        <v>0</v>
      </c>
      <c r="N658" s="302">
        <v>0</v>
      </c>
      <c r="O658" s="302">
        <v>0</v>
      </c>
      <c r="P658" s="302">
        <v>0</v>
      </c>
      <c r="Q658" s="302">
        <v>0</v>
      </c>
      <c r="R658" s="302">
        <v>112564.61</v>
      </c>
      <c r="S658" s="302">
        <v>122400.96000000001</v>
      </c>
      <c r="T658" s="302">
        <v>534.05999999999995</v>
      </c>
      <c r="U658" s="302">
        <v>0</v>
      </c>
      <c r="V658" s="302">
        <v>0</v>
      </c>
      <c r="W658" s="302">
        <v>0</v>
      </c>
      <c r="X658" s="302">
        <v>0</v>
      </c>
      <c r="Y658" s="302">
        <v>0</v>
      </c>
      <c r="Z658" s="302">
        <v>122935.02</v>
      </c>
      <c r="AA658" s="302">
        <v>0</v>
      </c>
      <c r="AB658" s="302">
        <v>0</v>
      </c>
      <c r="AC658" s="302">
        <v>0</v>
      </c>
      <c r="AD658" s="302">
        <v>0</v>
      </c>
      <c r="AE658" s="302">
        <v>0</v>
      </c>
      <c r="AF658" s="302">
        <v>0</v>
      </c>
      <c r="AG658" s="302">
        <v>0</v>
      </c>
      <c r="AH658" s="302">
        <v>0</v>
      </c>
      <c r="AI658" s="302">
        <v>0</v>
      </c>
      <c r="AJ658" s="302">
        <v>0</v>
      </c>
      <c r="AK658" s="302">
        <v>0</v>
      </c>
      <c r="AL658" s="302">
        <v>0</v>
      </c>
      <c r="AM658" s="302">
        <v>0</v>
      </c>
      <c r="AN658" s="302">
        <v>0</v>
      </c>
      <c r="AO658" s="302">
        <v>0</v>
      </c>
      <c r="AP658" s="302">
        <v>0</v>
      </c>
      <c r="AQ658" s="302">
        <v>0</v>
      </c>
      <c r="AR658" s="302">
        <v>0</v>
      </c>
      <c r="AS658" s="302">
        <v>0</v>
      </c>
      <c r="AT658" s="295">
        <f t="shared" si="10"/>
        <v>0</v>
      </c>
      <c r="AU658" s="302">
        <v>45597.94</v>
      </c>
      <c r="AV658" s="302">
        <v>122935.02</v>
      </c>
      <c r="AW658" s="303">
        <v>92</v>
      </c>
      <c r="AX658" s="303">
        <v>300</v>
      </c>
      <c r="AY658" s="302">
        <v>482297.71</v>
      </c>
      <c r="AZ658" s="302">
        <v>117619.58</v>
      </c>
      <c r="BA658" s="301">
        <v>90.000428999999997</v>
      </c>
      <c r="BB658" s="301">
        <v>86.132455074382094</v>
      </c>
      <c r="BC658" s="301">
        <v>9.5</v>
      </c>
      <c r="BD658" s="301"/>
      <c r="BE658" s="300" t="s">
        <v>4204</v>
      </c>
      <c r="BF658" s="298"/>
      <c r="BG658" s="300" t="s">
        <v>320</v>
      </c>
      <c r="BH658" s="300" t="s">
        <v>197</v>
      </c>
      <c r="BI658" s="300" t="s">
        <v>373</v>
      </c>
      <c r="BJ658" s="300" t="s">
        <v>4205</v>
      </c>
      <c r="BK658" s="299" t="s">
        <v>175</v>
      </c>
      <c r="BL658" s="301">
        <v>881504.26711255999</v>
      </c>
      <c r="BM658" s="299" t="s">
        <v>309</v>
      </c>
      <c r="BN658" s="301"/>
      <c r="BO658" s="304">
        <v>38855</v>
      </c>
      <c r="BP658" s="304">
        <v>47986</v>
      </c>
      <c r="BQ658" s="297" t="s">
        <v>4666</v>
      </c>
      <c r="BR658" s="297" t="s">
        <v>4812</v>
      </c>
      <c r="BS658" s="297">
        <v>38855</v>
      </c>
      <c r="BT658" s="297">
        <v>47986</v>
      </c>
      <c r="BU658" s="301">
        <v>46225.57</v>
      </c>
      <c r="BV658" s="301">
        <v>81.680000000000007</v>
      </c>
      <c r="BW658" s="301">
        <v>0</v>
      </c>
    </row>
    <row r="659" spans="1:75" s="289" customFormat="1" ht="18.2" customHeight="1" x14ac:dyDescent="0.15">
      <c r="A659" s="291">
        <v>657</v>
      </c>
      <c r="B659" s="292" t="s">
        <v>305</v>
      </c>
      <c r="C659" s="292" t="s">
        <v>306</v>
      </c>
      <c r="D659" s="312">
        <v>45170</v>
      </c>
      <c r="E659" s="293" t="s">
        <v>1755</v>
      </c>
      <c r="F659" s="308">
        <v>161</v>
      </c>
      <c r="G659" s="308">
        <v>160</v>
      </c>
      <c r="H659" s="295">
        <v>67460.23</v>
      </c>
      <c r="I659" s="295">
        <v>44691.62</v>
      </c>
      <c r="J659" s="295">
        <v>0</v>
      </c>
      <c r="K659" s="295">
        <v>112151.85</v>
      </c>
      <c r="L659" s="295">
        <v>493.58</v>
      </c>
      <c r="M659" s="295">
        <v>0</v>
      </c>
      <c r="N659" s="295">
        <v>0</v>
      </c>
      <c r="O659" s="295">
        <v>0</v>
      </c>
      <c r="P659" s="295">
        <v>0</v>
      </c>
      <c r="Q659" s="295">
        <v>0</v>
      </c>
      <c r="R659" s="295">
        <v>112151.85</v>
      </c>
      <c r="S659" s="295">
        <v>119730.78</v>
      </c>
      <c r="T659" s="295">
        <v>534.05999999999995</v>
      </c>
      <c r="U659" s="295">
        <v>0</v>
      </c>
      <c r="V659" s="295">
        <v>0</v>
      </c>
      <c r="W659" s="295">
        <v>0</v>
      </c>
      <c r="X659" s="295">
        <v>0</v>
      </c>
      <c r="Y659" s="295">
        <v>0</v>
      </c>
      <c r="Z659" s="295">
        <v>120264.84</v>
      </c>
      <c r="AA659" s="295">
        <v>0</v>
      </c>
      <c r="AB659" s="295">
        <v>0</v>
      </c>
      <c r="AC659" s="295">
        <v>0</v>
      </c>
      <c r="AD659" s="295">
        <v>0</v>
      </c>
      <c r="AE659" s="295">
        <v>0</v>
      </c>
      <c r="AF659" s="295">
        <v>0</v>
      </c>
      <c r="AG659" s="295">
        <v>0</v>
      </c>
      <c r="AH659" s="295">
        <v>0</v>
      </c>
      <c r="AI659" s="295">
        <v>0</v>
      </c>
      <c r="AJ659" s="295">
        <v>0</v>
      </c>
      <c r="AK659" s="295">
        <v>0</v>
      </c>
      <c r="AL659" s="295">
        <v>0</v>
      </c>
      <c r="AM659" s="295">
        <v>0</v>
      </c>
      <c r="AN659" s="295">
        <v>0</v>
      </c>
      <c r="AO659" s="295">
        <v>0</v>
      </c>
      <c r="AP659" s="295">
        <v>0</v>
      </c>
      <c r="AQ659" s="295">
        <v>0</v>
      </c>
      <c r="AR659" s="295">
        <v>0</v>
      </c>
      <c r="AS659" s="295">
        <v>0</v>
      </c>
      <c r="AT659" s="295">
        <f t="shared" si="10"/>
        <v>0</v>
      </c>
      <c r="AU659" s="295">
        <v>45185.2</v>
      </c>
      <c r="AV659" s="295">
        <v>120264.84</v>
      </c>
      <c r="AW659" s="296">
        <v>92</v>
      </c>
      <c r="AX659" s="296">
        <v>300</v>
      </c>
      <c r="AY659" s="295">
        <v>482297.71</v>
      </c>
      <c r="AZ659" s="295">
        <v>117619.58</v>
      </c>
      <c r="BA659" s="294">
        <v>90.000428999999997</v>
      </c>
      <c r="BB659" s="294">
        <v>85.8166183992805</v>
      </c>
      <c r="BC659" s="294">
        <v>9.5</v>
      </c>
      <c r="BD659" s="294"/>
      <c r="BE659" s="293" t="s">
        <v>4204</v>
      </c>
      <c r="BF659" s="291"/>
      <c r="BG659" s="293" t="s">
        <v>320</v>
      </c>
      <c r="BH659" s="293" t="s">
        <v>197</v>
      </c>
      <c r="BI659" s="293" t="s">
        <v>373</v>
      </c>
      <c r="BJ659" s="293" t="s">
        <v>4205</v>
      </c>
      <c r="BK659" s="292" t="s">
        <v>175</v>
      </c>
      <c r="BL659" s="294">
        <v>878271.90392760001</v>
      </c>
      <c r="BM659" s="292" t="s">
        <v>309</v>
      </c>
      <c r="BN659" s="294"/>
      <c r="BO659" s="297">
        <v>38855</v>
      </c>
      <c r="BP659" s="297">
        <v>47986</v>
      </c>
      <c r="BQ659" s="297" t="s">
        <v>4195</v>
      </c>
      <c r="BR659" s="297" t="s">
        <v>4771</v>
      </c>
      <c r="BS659" s="297">
        <v>38855</v>
      </c>
      <c r="BT659" s="297">
        <v>47986</v>
      </c>
      <c r="BU659" s="294">
        <v>45405</v>
      </c>
      <c r="BV659" s="294">
        <v>81.680000000000007</v>
      </c>
      <c r="BW659" s="294">
        <v>0</v>
      </c>
    </row>
    <row r="660" spans="1:75" s="289" customFormat="1" ht="18.2" customHeight="1" x14ac:dyDescent="0.15">
      <c r="A660" s="298">
        <v>658</v>
      </c>
      <c r="B660" s="299" t="s">
        <v>305</v>
      </c>
      <c r="C660" s="299" t="s">
        <v>306</v>
      </c>
      <c r="D660" s="313">
        <v>45170</v>
      </c>
      <c r="E660" s="300" t="s">
        <v>1756</v>
      </c>
      <c r="F660" s="309">
        <v>165</v>
      </c>
      <c r="G660" s="309">
        <v>164</v>
      </c>
      <c r="H660" s="302">
        <v>67460.23</v>
      </c>
      <c r="I660" s="302">
        <v>45239.8</v>
      </c>
      <c r="J660" s="302">
        <v>0</v>
      </c>
      <c r="K660" s="302">
        <v>112700.03</v>
      </c>
      <c r="L660" s="302">
        <v>493.58</v>
      </c>
      <c r="M660" s="302">
        <v>0</v>
      </c>
      <c r="N660" s="302">
        <v>0</v>
      </c>
      <c r="O660" s="302">
        <v>0</v>
      </c>
      <c r="P660" s="302">
        <v>0</v>
      </c>
      <c r="Q660" s="302">
        <v>0</v>
      </c>
      <c r="R660" s="302">
        <v>112700.03</v>
      </c>
      <c r="S660" s="302">
        <v>122709.43</v>
      </c>
      <c r="T660" s="302">
        <v>534.05999999999995</v>
      </c>
      <c r="U660" s="302">
        <v>0</v>
      </c>
      <c r="V660" s="302">
        <v>0</v>
      </c>
      <c r="W660" s="302">
        <v>0</v>
      </c>
      <c r="X660" s="302">
        <v>0</v>
      </c>
      <c r="Y660" s="302">
        <v>0</v>
      </c>
      <c r="Z660" s="302">
        <v>123243.49</v>
      </c>
      <c r="AA660" s="302">
        <v>0</v>
      </c>
      <c r="AB660" s="302">
        <v>0</v>
      </c>
      <c r="AC660" s="302">
        <v>0</v>
      </c>
      <c r="AD660" s="302">
        <v>0</v>
      </c>
      <c r="AE660" s="302">
        <v>0</v>
      </c>
      <c r="AF660" s="302">
        <v>0</v>
      </c>
      <c r="AG660" s="302">
        <v>0</v>
      </c>
      <c r="AH660" s="302">
        <v>0</v>
      </c>
      <c r="AI660" s="302">
        <v>0</v>
      </c>
      <c r="AJ660" s="302">
        <v>0</v>
      </c>
      <c r="AK660" s="302">
        <v>0</v>
      </c>
      <c r="AL660" s="302">
        <v>0</v>
      </c>
      <c r="AM660" s="302">
        <v>0</v>
      </c>
      <c r="AN660" s="302">
        <v>0</v>
      </c>
      <c r="AO660" s="302">
        <v>0</v>
      </c>
      <c r="AP660" s="302">
        <v>0</v>
      </c>
      <c r="AQ660" s="302">
        <v>0</v>
      </c>
      <c r="AR660" s="302">
        <v>0</v>
      </c>
      <c r="AS660" s="302">
        <v>0</v>
      </c>
      <c r="AT660" s="295">
        <f t="shared" si="10"/>
        <v>0</v>
      </c>
      <c r="AU660" s="302">
        <v>45733.38</v>
      </c>
      <c r="AV660" s="302">
        <v>123243.49</v>
      </c>
      <c r="AW660" s="303">
        <v>92</v>
      </c>
      <c r="AX660" s="303">
        <v>300</v>
      </c>
      <c r="AY660" s="302">
        <v>482297.71</v>
      </c>
      <c r="AZ660" s="302">
        <v>117619.58</v>
      </c>
      <c r="BA660" s="301">
        <v>90.000428999999997</v>
      </c>
      <c r="BB660" s="301">
        <v>86.236076070947306</v>
      </c>
      <c r="BC660" s="301">
        <v>9.5</v>
      </c>
      <c r="BD660" s="301"/>
      <c r="BE660" s="300" t="s">
        <v>4204</v>
      </c>
      <c r="BF660" s="298"/>
      <c r="BG660" s="300" t="s">
        <v>320</v>
      </c>
      <c r="BH660" s="300" t="s">
        <v>197</v>
      </c>
      <c r="BI660" s="300" t="s">
        <v>373</v>
      </c>
      <c r="BJ660" s="300" t="s">
        <v>4205</v>
      </c>
      <c r="BK660" s="299" t="s">
        <v>175</v>
      </c>
      <c r="BL660" s="301">
        <v>882564.75413288001</v>
      </c>
      <c r="BM660" s="299" t="s">
        <v>309</v>
      </c>
      <c r="BN660" s="301"/>
      <c r="BO660" s="304">
        <v>38855</v>
      </c>
      <c r="BP660" s="304">
        <v>47986</v>
      </c>
      <c r="BQ660" s="297" t="s">
        <v>937</v>
      </c>
      <c r="BR660" s="297" t="s">
        <v>4765</v>
      </c>
      <c r="BS660" s="297">
        <v>38855</v>
      </c>
      <c r="BT660" s="297">
        <v>47986</v>
      </c>
      <c r="BU660" s="301">
        <v>46295.45</v>
      </c>
      <c r="BV660" s="301">
        <v>81.680000000000007</v>
      </c>
      <c r="BW660" s="301">
        <v>0</v>
      </c>
    </row>
    <row r="661" spans="1:75" s="289" customFormat="1" ht="18.2" customHeight="1" x14ac:dyDescent="0.15">
      <c r="A661" s="291">
        <v>659</v>
      </c>
      <c r="B661" s="292" t="s">
        <v>305</v>
      </c>
      <c r="C661" s="292" t="s">
        <v>306</v>
      </c>
      <c r="D661" s="312">
        <v>45170</v>
      </c>
      <c r="E661" s="293" t="s">
        <v>1757</v>
      </c>
      <c r="F661" s="308">
        <v>12</v>
      </c>
      <c r="G661" s="308">
        <v>12</v>
      </c>
      <c r="H661" s="295">
        <v>64320.160000000003</v>
      </c>
      <c r="I661" s="295">
        <v>5366.56</v>
      </c>
      <c r="J661" s="295">
        <v>0</v>
      </c>
      <c r="K661" s="295">
        <v>69686.720000000001</v>
      </c>
      <c r="L661" s="295">
        <v>470.56</v>
      </c>
      <c r="M661" s="295">
        <v>0</v>
      </c>
      <c r="N661" s="295">
        <v>428.07</v>
      </c>
      <c r="O661" s="295">
        <v>0</v>
      </c>
      <c r="P661" s="295">
        <v>0</v>
      </c>
      <c r="Q661" s="295">
        <v>0</v>
      </c>
      <c r="R661" s="295">
        <v>69258.649999999994</v>
      </c>
      <c r="S661" s="295">
        <v>6304.32</v>
      </c>
      <c r="T661" s="295">
        <v>509.2</v>
      </c>
      <c r="U661" s="295">
        <v>0</v>
      </c>
      <c r="V661" s="295">
        <v>673.72</v>
      </c>
      <c r="W661" s="295">
        <v>0</v>
      </c>
      <c r="X661" s="295">
        <v>0</v>
      </c>
      <c r="Y661" s="295">
        <v>0</v>
      </c>
      <c r="Z661" s="295">
        <v>6139.8</v>
      </c>
      <c r="AA661" s="295">
        <v>0</v>
      </c>
      <c r="AB661" s="295">
        <v>0</v>
      </c>
      <c r="AC661" s="295">
        <v>0</v>
      </c>
      <c r="AD661" s="295">
        <v>0</v>
      </c>
      <c r="AE661" s="295">
        <v>0</v>
      </c>
      <c r="AF661" s="295">
        <v>-141.5</v>
      </c>
      <c r="AG661" s="295">
        <v>0</v>
      </c>
      <c r="AH661" s="295">
        <v>0</v>
      </c>
      <c r="AI661" s="295">
        <v>77.88</v>
      </c>
      <c r="AJ661" s="295">
        <v>0</v>
      </c>
      <c r="AK661" s="295">
        <v>0</v>
      </c>
      <c r="AL661" s="295">
        <v>47.21</v>
      </c>
      <c r="AM661" s="295">
        <v>0</v>
      </c>
      <c r="AN661" s="295">
        <v>52.88</v>
      </c>
      <c r="AO661" s="295">
        <v>138.69999999999999</v>
      </c>
      <c r="AP661" s="295">
        <v>0</v>
      </c>
      <c r="AQ661" s="295">
        <v>0</v>
      </c>
      <c r="AR661" s="295">
        <v>0</v>
      </c>
      <c r="AS661" s="295">
        <v>0</v>
      </c>
      <c r="AT661" s="295">
        <f t="shared" si="10"/>
        <v>1276.96</v>
      </c>
      <c r="AU661" s="295">
        <v>5409.05</v>
      </c>
      <c r="AV661" s="295">
        <v>6139.8</v>
      </c>
      <c r="AW661" s="296">
        <v>92</v>
      </c>
      <c r="AX661" s="296">
        <v>300</v>
      </c>
      <c r="AY661" s="295">
        <v>467000.39</v>
      </c>
      <c r="AZ661" s="295">
        <v>112140</v>
      </c>
      <c r="BA661" s="294">
        <v>88.618307999999999</v>
      </c>
      <c r="BB661" s="294">
        <v>54.731446204424799</v>
      </c>
      <c r="BC661" s="294">
        <v>9.5</v>
      </c>
      <c r="BD661" s="294"/>
      <c r="BE661" s="293" t="s">
        <v>4204</v>
      </c>
      <c r="BF661" s="291"/>
      <c r="BG661" s="293" t="s">
        <v>312</v>
      </c>
      <c r="BH661" s="293" t="s">
        <v>230</v>
      </c>
      <c r="BI661" s="293" t="s">
        <v>322</v>
      </c>
      <c r="BJ661" s="293" t="s">
        <v>4205</v>
      </c>
      <c r="BK661" s="292" t="s">
        <v>175</v>
      </c>
      <c r="BL661" s="294">
        <v>542371.13698039996</v>
      </c>
      <c r="BM661" s="292" t="s">
        <v>309</v>
      </c>
      <c r="BN661" s="294"/>
      <c r="BO661" s="297">
        <v>38855</v>
      </c>
      <c r="BP661" s="297">
        <v>47986</v>
      </c>
      <c r="BQ661" s="297" t="s">
        <v>929</v>
      </c>
      <c r="BR661" s="297" t="s">
        <v>4777</v>
      </c>
      <c r="BS661" s="297">
        <v>38855</v>
      </c>
      <c r="BT661" s="297">
        <v>47986</v>
      </c>
      <c r="BU661" s="294">
        <v>2964.06</v>
      </c>
      <c r="BV661" s="294">
        <v>77.88</v>
      </c>
      <c r="BW661" s="294">
        <v>0</v>
      </c>
    </row>
    <row r="662" spans="1:75" s="289" customFormat="1" ht="18.2" customHeight="1" x14ac:dyDescent="0.15">
      <c r="A662" s="298">
        <v>660</v>
      </c>
      <c r="B662" s="299" t="s">
        <v>305</v>
      </c>
      <c r="C662" s="299" t="s">
        <v>306</v>
      </c>
      <c r="D662" s="313">
        <v>45170</v>
      </c>
      <c r="E662" s="300" t="s">
        <v>1758</v>
      </c>
      <c r="F662" s="309">
        <v>148</v>
      </c>
      <c r="G662" s="309">
        <v>147</v>
      </c>
      <c r="H662" s="302">
        <v>51346.81</v>
      </c>
      <c r="I662" s="302">
        <v>90105.27</v>
      </c>
      <c r="J662" s="302">
        <v>0</v>
      </c>
      <c r="K662" s="302">
        <v>141452.07999999999</v>
      </c>
      <c r="L662" s="302">
        <v>1035.0999999999999</v>
      </c>
      <c r="M662" s="302">
        <v>0</v>
      </c>
      <c r="N662" s="302">
        <v>0</v>
      </c>
      <c r="O662" s="302">
        <v>0</v>
      </c>
      <c r="P662" s="302">
        <v>0</v>
      </c>
      <c r="Q662" s="302">
        <v>0</v>
      </c>
      <c r="R662" s="302">
        <v>141452.07999999999</v>
      </c>
      <c r="S662" s="302">
        <v>120263.51</v>
      </c>
      <c r="T662" s="302">
        <v>402.22</v>
      </c>
      <c r="U662" s="302">
        <v>0</v>
      </c>
      <c r="V662" s="302">
        <v>0</v>
      </c>
      <c r="W662" s="302">
        <v>0</v>
      </c>
      <c r="X662" s="302">
        <v>0</v>
      </c>
      <c r="Y662" s="302">
        <v>0</v>
      </c>
      <c r="Z662" s="302">
        <v>120665.73</v>
      </c>
      <c r="AA662" s="302">
        <v>0</v>
      </c>
      <c r="AB662" s="302">
        <v>0</v>
      </c>
      <c r="AC662" s="302">
        <v>0</v>
      </c>
      <c r="AD662" s="302">
        <v>0</v>
      </c>
      <c r="AE662" s="302">
        <v>0</v>
      </c>
      <c r="AF662" s="302">
        <v>0</v>
      </c>
      <c r="AG662" s="302">
        <v>0</v>
      </c>
      <c r="AH662" s="302">
        <v>0</v>
      </c>
      <c r="AI662" s="302">
        <v>0</v>
      </c>
      <c r="AJ662" s="302">
        <v>0</v>
      </c>
      <c r="AK662" s="302">
        <v>0</v>
      </c>
      <c r="AL662" s="302">
        <v>0</v>
      </c>
      <c r="AM662" s="302">
        <v>0</v>
      </c>
      <c r="AN662" s="302">
        <v>0</v>
      </c>
      <c r="AO662" s="302">
        <v>0</v>
      </c>
      <c r="AP662" s="302">
        <v>0</v>
      </c>
      <c r="AQ662" s="302">
        <v>0</v>
      </c>
      <c r="AR662" s="302">
        <v>0</v>
      </c>
      <c r="AS662" s="302">
        <v>0</v>
      </c>
      <c r="AT662" s="295">
        <f t="shared" si="10"/>
        <v>0</v>
      </c>
      <c r="AU662" s="302">
        <v>91140.37</v>
      </c>
      <c r="AV662" s="302">
        <v>120665.73</v>
      </c>
      <c r="AW662" s="303">
        <v>92</v>
      </c>
      <c r="AX662" s="303">
        <v>300</v>
      </c>
      <c r="AY662" s="302">
        <v>679998.04</v>
      </c>
      <c r="AZ662" s="302">
        <v>165827.19</v>
      </c>
      <c r="BA662" s="301">
        <v>90.000260999999995</v>
      </c>
      <c r="BB662" s="301">
        <v>76.771029642321494</v>
      </c>
      <c r="BC662" s="301">
        <v>9.4</v>
      </c>
      <c r="BD662" s="301"/>
      <c r="BE662" s="300" t="s">
        <v>4204</v>
      </c>
      <c r="BF662" s="298"/>
      <c r="BG662" s="300" t="s">
        <v>326</v>
      </c>
      <c r="BH662" s="300" t="s">
        <v>216</v>
      </c>
      <c r="BI662" s="300" t="s">
        <v>430</v>
      </c>
      <c r="BJ662" s="300" t="s">
        <v>4205</v>
      </c>
      <c r="BK662" s="299" t="s">
        <v>175</v>
      </c>
      <c r="BL662" s="301">
        <v>1107724.8178796801</v>
      </c>
      <c r="BM662" s="299" t="s">
        <v>309</v>
      </c>
      <c r="BN662" s="301"/>
      <c r="BO662" s="304">
        <v>38856</v>
      </c>
      <c r="BP662" s="304">
        <v>47987</v>
      </c>
      <c r="BQ662" s="297" t="s">
        <v>936</v>
      </c>
      <c r="BR662" s="297" t="s">
        <v>4769</v>
      </c>
      <c r="BS662" s="297">
        <v>38856</v>
      </c>
      <c r="BT662" s="297">
        <v>47987</v>
      </c>
      <c r="BU662" s="301">
        <v>50454.65</v>
      </c>
      <c r="BV662" s="301">
        <v>63.5</v>
      </c>
      <c r="BW662" s="301">
        <v>0</v>
      </c>
    </row>
    <row r="663" spans="1:75" s="289" customFormat="1" ht="18.2" customHeight="1" x14ac:dyDescent="0.15">
      <c r="A663" s="291">
        <v>661</v>
      </c>
      <c r="B663" s="292" t="s">
        <v>305</v>
      </c>
      <c r="C663" s="292" t="s">
        <v>306</v>
      </c>
      <c r="D663" s="312">
        <v>45170</v>
      </c>
      <c r="E663" s="293" t="s">
        <v>1759</v>
      </c>
      <c r="F663" s="308">
        <v>146</v>
      </c>
      <c r="G663" s="308">
        <v>145</v>
      </c>
      <c r="H663" s="295">
        <v>69235.45</v>
      </c>
      <c r="I663" s="295">
        <v>43590.6</v>
      </c>
      <c r="J663" s="295">
        <v>0</v>
      </c>
      <c r="K663" s="295">
        <v>112826.05</v>
      </c>
      <c r="L663" s="295">
        <v>506.55</v>
      </c>
      <c r="M663" s="295">
        <v>0</v>
      </c>
      <c r="N663" s="295">
        <v>0</v>
      </c>
      <c r="O663" s="295">
        <v>0</v>
      </c>
      <c r="P663" s="295">
        <v>0</v>
      </c>
      <c r="Q663" s="295">
        <v>0</v>
      </c>
      <c r="R663" s="295">
        <v>112826.05</v>
      </c>
      <c r="S663" s="295">
        <v>108707.29</v>
      </c>
      <c r="T663" s="295">
        <v>548.11</v>
      </c>
      <c r="U663" s="295">
        <v>0</v>
      </c>
      <c r="V663" s="295">
        <v>0</v>
      </c>
      <c r="W663" s="295">
        <v>0</v>
      </c>
      <c r="X663" s="295">
        <v>0</v>
      </c>
      <c r="Y663" s="295">
        <v>0</v>
      </c>
      <c r="Z663" s="295">
        <v>109255.4</v>
      </c>
      <c r="AA663" s="295">
        <v>0</v>
      </c>
      <c r="AB663" s="295">
        <v>0</v>
      </c>
      <c r="AC663" s="295">
        <v>0</v>
      </c>
      <c r="AD663" s="295">
        <v>0</v>
      </c>
      <c r="AE663" s="295">
        <v>0</v>
      </c>
      <c r="AF663" s="295">
        <v>0</v>
      </c>
      <c r="AG663" s="295">
        <v>0</v>
      </c>
      <c r="AH663" s="295">
        <v>0</v>
      </c>
      <c r="AI663" s="295">
        <v>0</v>
      </c>
      <c r="AJ663" s="295">
        <v>0</v>
      </c>
      <c r="AK663" s="295">
        <v>0</v>
      </c>
      <c r="AL663" s="295">
        <v>0</v>
      </c>
      <c r="AM663" s="295">
        <v>0</v>
      </c>
      <c r="AN663" s="295">
        <v>0</v>
      </c>
      <c r="AO663" s="295">
        <v>0</v>
      </c>
      <c r="AP663" s="295">
        <v>0</v>
      </c>
      <c r="AQ663" s="295">
        <v>0</v>
      </c>
      <c r="AR663" s="295">
        <v>0</v>
      </c>
      <c r="AS663" s="295">
        <v>0</v>
      </c>
      <c r="AT663" s="295">
        <f t="shared" si="10"/>
        <v>0</v>
      </c>
      <c r="AU663" s="295">
        <v>44097.15</v>
      </c>
      <c r="AV663" s="295">
        <v>109255.4</v>
      </c>
      <c r="AW663" s="296">
        <v>92</v>
      </c>
      <c r="AX663" s="296">
        <v>300</v>
      </c>
      <c r="AY663" s="295">
        <v>495002.09</v>
      </c>
      <c r="AZ663" s="295">
        <v>120712.44</v>
      </c>
      <c r="BA663" s="294">
        <v>89.999619999999993</v>
      </c>
      <c r="BB663" s="294">
        <v>84.1197611952919</v>
      </c>
      <c r="BC663" s="294">
        <v>9.5</v>
      </c>
      <c r="BD663" s="294"/>
      <c r="BE663" s="293" t="s">
        <v>4204</v>
      </c>
      <c r="BF663" s="291"/>
      <c r="BG663" s="293" t="s">
        <v>326</v>
      </c>
      <c r="BH663" s="293" t="s">
        <v>239</v>
      </c>
      <c r="BI663" s="293" t="s">
        <v>484</v>
      </c>
      <c r="BJ663" s="293" t="s">
        <v>4205</v>
      </c>
      <c r="BK663" s="292" t="s">
        <v>175</v>
      </c>
      <c r="BL663" s="294">
        <v>883551.62885079999</v>
      </c>
      <c r="BM663" s="292" t="s">
        <v>309</v>
      </c>
      <c r="BN663" s="294"/>
      <c r="BO663" s="297">
        <v>38856</v>
      </c>
      <c r="BP663" s="297">
        <v>47987</v>
      </c>
      <c r="BQ663" s="297" t="s">
        <v>959</v>
      </c>
      <c r="BR663" s="297" t="s">
        <v>4784</v>
      </c>
      <c r="BS663" s="297">
        <v>38856</v>
      </c>
      <c r="BT663" s="297">
        <v>47987</v>
      </c>
      <c r="BU663" s="294">
        <v>42013.61</v>
      </c>
      <c r="BV663" s="294">
        <v>83.83</v>
      </c>
      <c r="BW663" s="294">
        <v>0</v>
      </c>
    </row>
    <row r="664" spans="1:75" s="289" customFormat="1" ht="18.2" customHeight="1" x14ac:dyDescent="0.15">
      <c r="A664" s="298">
        <v>662</v>
      </c>
      <c r="B664" s="299" t="s">
        <v>305</v>
      </c>
      <c r="C664" s="299" t="s">
        <v>306</v>
      </c>
      <c r="D664" s="313">
        <v>45170</v>
      </c>
      <c r="E664" s="300" t="s">
        <v>1760</v>
      </c>
      <c r="F664" s="309">
        <v>168</v>
      </c>
      <c r="G664" s="309">
        <v>167</v>
      </c>
      <c r="H664" s="302">
        <v>33169.33</v>
      </c>
      <c r="I664" s="302">
        <v>68314.490000000005</v>
      </c>
      <c r="J664" s="302">
        <v>0</v>
      </c>
      <c r="K664" s="302">
        <v>101483.82</v>
      </c>
      <c r="L664" s="302">
        <v>738.8</v>
      </c>
      <c r="M664" s="302">
        <v>0</v>
      </c>
      <c r="N664" s="302">
        <v>0</v>
      </c>
      <c r="O664" s="302">
        <v>0</v>
      </c>
      <c r="P664" s="302">
        <v>0</v>
      </c>
      <c r="Q664" s="302">
        <v>0</v>
      </c>
      <c r="R664" s="302">
        <v>101483.82</v>
      </c>
      <c r="S664" s="302">
        <v>98917.64</v>
      </c>
      <c r="T664" s="302">
        <v>262.58999999999997</v>
      </c>
      <c r="U664" s="302">
        <v>0</v>
      </c>
      <c r="V664" s="302">
        <v>0</v>
      </c>
      <c r="W664" s="302">
        <v>0</v>
      </c>
      <c r="X664" s="302">
        <v>0</v>
      </c>
      <c r="Y664" s="302">
        <v>0</v>
      </c>
      <c r="Z664" s="302">
        <v>99180.23</v>
      </c>
      <c r="AA664" s="302">
        <v>0</v>
      </c>
      <c r="AB664" s="302">
        <v>0</v>
      </c>
      <c r="AC664" s="302">
        <v>0</v>
      </c>
      <c r="AD664" s="302">
        <v>0</v>
      </c>
      <c r="AE664" s="302">
        <v>0</v>
      </c>
      <c r="AF664" s="302">
        <v>0</v>
      </c>
      <c r="AG664" s="302">
        <v>0</v>
      </c>
      <c r="AH664" s="302">
        <v>0</v>
      </c>
      <c r="AI664" s="302">
        <v>0</v>
      </c>
      <c r="AJ664" s="302">
        <v>0</v>
      </c>
      <c r="AK664" s="302">
        <v>0</v>
      </c>
      <c r="AL664" s="302">
        <v>0</v>
      </c>
      <c r="AM664" s="302">
        <v>0</v>
      </c>
      <c r="AN664" s="302">
        <v>0</v>
      </c>
      <c r="AO664" s="302">
        <v>0</v>
      </c>
      <c r="AP664" s="302">
        <v>0</v>
      </c>
      <c r="AQ664" s="302">
        <v>0</v>
      </c>
      <c r="AR664" s="302">
        <v>0</v>
      </c>
      <c r="AS664" s="302">
        <v>0</v>
      </c>
      <c r="AT664" s="295">
        <f t="shared" si="10"/>
        <v>0</v>
      </c>
      <c r="AU664" s="302">
        <v>69053.289999999994</v>
      </c>
      <c r="AV664" s="302">
        <v>99180.23</v>
      </c>
      <c r="AW664" s="303">
        <v>92</v>
      </c>
      <c r="AX664" s="303">
        <v>300</v>
      </c>
      <c r="AY664" s="302">
        <v>470000.94</v>
      </c>
      <c r="AZ664" s="302">
        <v>114615.85</v>
      </c>
      <c r="BA664" s="301">
        <v>89.999819000000002</v>
      </c>
      <c r="BB664" s="301">
        <v>79.6881533525126</v>
      </c>
      <c r="BC664" s="301">
        <v>9.5</v>
      </c>
      <c r="BD664" s="301"/>
      <c r="BE664" s="300" t="s">
        <v>4204</v>
      </c>
      <c r="BF664" s="298"/>
      <c r="BG664" s="300" t="s">
        <v>326</v>
      </c>
      <c r="BH664" s="300" t="s">
        <v>239</v>
      </c>
      <c r="BI664" s="300" t="s">
        <v>484</v>
      </c>
      <c r="BJ664" s="300" t="s">
        <v>4205</v>
      </c>
      <c r="BK664" s="299" t="s">
        <v>175</v>
      </c>
      <c r="BL664" s="301">
        <v>794729.53686671995</v>
      </c>
      <c r="BM664" s="299" t="s">
        <v>309</v>
      </c>
      <c r="BN664" s="301"/>
      <c r="BO664" s="304">
        <v>38856</v>
      </c>
      <c r="BP664" s="304">
        <v>47987</v>
      </c>
      <c r="BQ664" s="297" t="s">
        <v>936</v>
      </c>
      <c r="BR664" s="297" t="s">
        <v>4769</v>
      </c>
      <c r="BS664" s="297">
        <v>38856</v>
      </c>
      <c r="BT664" s="297">
        <v>47987</v>
      </c>
      <c r="BU664" s="301">
        <v>45955.38</v>
      </c>
      <c r="BV664" s="301">
        <v>79.59</v>
      </c>
      <c r="BW664" s="301">
        <v>0</v>
      </c>
    </row>
    <row r="665" spans="1:75" s="289" customFormat="1" ht="18.2" customHeight="1" x14ac:dyDescent="0.15">
      <c r="A665" s="291">
        <v>663</v>
      </c>
      <c r="B665" s="292" t="s">
        <v>305</v>
      </c>
      <c r="C665" s="292" t="s">
        <v>306</v>
      </c>
      <c r="D665" s="312">
        <v>45170</v>
      </c>
      <c r="E665" s="293" t="s">
        <v>1761</v>
      </c>
      <c r="F665" s="308">
        <v>161</v>
      </c>
      <c r="G665" s="308">
        <v>160</v>
      </c>
      <c r="H665" s="295">
        <v>33146.81</v>
      </c>
      <c r="I665" s="295">
        <v>21752.78</v>
      </c>
      <c r="J665" s="295">
        <v>0</v>
      </c>
      <c r="K665" s="295">
        <v>54899.59</v>
      </c>
      <c r="L665" s="295">
        <v>241.52</v>
      </c>
      <c r="M665" s="295">
        <v>0</v>
      </c>
      <c r="N665" s="295">
        <v>0</v>
      </c>
      <c r="O665" s="295">
        <v>0</v>
      </c>
      <c r="P665" s="295">
        <v>0</v>
      </c>
      <c r="Q665" s="295">
        <v>0</v>
      </c>
      <c r="R665" s="295">
        <v>54899.59</v>
      </c>
      <c r="S665" s="295">
        <v>59317.63</v>
      </c>
      <c r="T665" s="295">
        <v>265.17</v>
      </c>
      <c r="U665" s="295">
        <v>0</v>
      </c>
      <c r="V665" s="295">
        <v>0</v>
      </c>
      <c r="W665" s="295">
        <v>0</v>
      </c>
      <c r="X665" s="295">
        <v>0</v>
      </c>
      <c r="Y665" s="295">
        <v>0</v>
      </c>
      <c r="Z665" s="295">
        <v>59582.8</v>
      </c>
      <c r="AA665" s="295">
        <v>0</v>
      </c>
      <c r="AB665" s="295">
        <v>0</v>
      </c>
      <c r="AC665" s="295">
        <v>0</v>
      </c>
      <c r="AD665" s="295">
        <v>0</v>
      </c>
      <c r="AE665" s="295">
        <v>0</v>
      </c>
      <c r="AF665" s="295">
        <v>0</v>
      </c>
      <c r="AG665" s="295">
        <v>0</v>
      </c>
      <c r="AH665" s="295">
        <v>0</v>
      </c>
      <c r="AI665" s="295">
        <v>0</v>
      </c>
      <c r="AJ665" s="295">
        <v>0</v>
      </c>
      <c r="AK665" s="295">
        <v>0</v>
      </c>
      <c r="AL665" s="295">
        <v>0</v>
      </c>
      <c r="AM665" s="295">
        <v>0</v>
      </c>
      <c r="AN665" s="295">
        <v>0</v>
      </c>
      <c r="AO665" s="295">
        <v>0</v>
      </c>
      <c r="AP665" s="295">
        <v>0</v>
      </c>
      <c r="AQ665" s="295">
        <v>0</v>
      </c>
      <c r="AR665" s="295">
        <v>0</v>
      </c>
      <c r="AS665" s="295">
        <v>0</v>
      </c>
      <c r="AT665" s="295">
        <f t="shared" si="10"/>
        <v>0</v>
      </c>
      <c r="AU665" s="295">
        <v>21994.3</v>
      </c>
      <c r="AV665" s="295">
        <v>59582.8</v>
      </c>
      <c r="AW665" s="296">
        <v>92</v>
      </c>
      <c r="AX665" s="296">
        <v>300</v>
      </c>
      <c r="AY665" s="295">
        <v>249000.72</v>
      </c>
      <c r="AZ665" s="295">
        <v>57534.94</v>
      </c>
      <c r="BA665" s="294">
        <v>85.275986000000003</v>
      </c>
      <c r="BB665" s="294">
        <v>81.369975674707206</v>
      </c>
      <c r="BC665" s="294">
        <v>9.6</v>
      </c>
      <c r="BD665" s="294"/>
      <c r="BE665" s="293" t="s">
        <v>4204</v>
      </c>
      <c r="BF665" s="291"/>
      <c r="BG665" s="293" t="s">
        <v>312</v>
      </c>
      <c r="BH665" s="293" t="s">
        <v>188</v>
      </c>
      <c r="BI665" s="293" t="s">
        <v>313</v>
      </c>
      <c r="BJ665" s="293" t="s">
        <v>4205</v>
      </c>
      <c r="BK665" s="292" t="s">
        <v>175</v>
      </c>
      <c r="BL665" s="294">
        <v>429923.95965064003</v>
      </c>
      <c r="BM665" s="292" t="s">
        <v>309</v>
      </c>
      <c r="BN665" s="294"/>
      <c r="BO665" s="297">
        <v>38856</v>
      </c>
      <c r="BP665" s="297">
        <v>47987</v>
      </c>
      <c r="BQ665" s="297" t="s">
        <v>936</v>
      </c>
      <c r="BR665" s="297" t="s">
        <v>4769</v>
      </c>
      <c r="BS665" s="297">
        <v>38856</v>
      </c>
      <c r="BT665" s="297">
        <v>47987</v>
      </c>
      <c r="BU665" s="294">
        <v>24412.29</v>
      </c>
      <c r="BV665" s="294">
        <v>52.16</v>
      </c>
      <c r="BW665" s="294">
        <v>0</v>
      </c>
    </row>
    <row r="666" spans="1:75" s="289" customFormat="1" ht="18.2" customHeight="1" x14ac:dyDescent="0.15">
      <c r="A666" s="298">
        <v>664</v>
      </c>
      <c r="B666" s="299" t="s">
        <v>305</v>
      </c>
      <c r="C666" s="299" t="s">
        <v>306</v>
      </c>
      <c r="D666" s="313">
        <v>45170</v>
      </c>
      <c r="E666" s="300" t="s">
        <v>1762</v>
      </c>
      <c r="F666" s="309">
        <v>154</v>
      </c>
      <c r="G666" s="309">
        <v>154</v>
      </c>
      <c r="H666" s="302">
        <v>0</v>
      </c>
      <c r="I666" s="302">
        <v>75763.81</v>
      </c>
      <c r="J666" s="302">
        <v>0</v>
      </c>
      <c r="K666" s="302">
        <v>75763.81</v>
      </c>
      <c r="L666" s="302">
        <v>0</v>
      </c>
      <c r="M666" s="302">
        <v>0</v>
      </c>
      <c r="N666" s="302">
        <v>0</v>
      </c>
      <c r="O666" s="302">
        <v>0</v>
      </c>
      <c r="P666" s="302">
        <v>0</v>
      </c>
      <c r="Q666" s="302">
        <v>0</v>
      </c>
      <c r="R666" s="302">
        <v>75763.81</v>
      </c>
      <c r="S666" s="302">
        <v>55609.69</v>
      </c>
      <c r="T666" s="302">
        <v>0</v>
      </c>
      <c r="U666" s="302">
        <v>0</v>
      </c>
      <c r="V666" s="302">
        <v>0</v>
      </c>
      <c r="W666" s="302">
        <v>0</v>
      </c>
      <c r="X666" s="302">
        <v>0</v>
      </c>
      <c r="Y666" s="302">
        <v>0</v>
      </c>
      <c r="Z666" s="302">
        <v>55609.69</v>
      </c>
      <c r="AA666" s="302">
        <v>0</v>
      </c>
      <c r="AB666" s="302">
        <v>0</v>
      </c>
      <c r="AC666" s="302">
        <v>0</v>
      </c>
      <c r="AD666" s="302">
        <v>0</v>
      </c>
      <c r="AE666" s="302">
        <v>0</v>
      </c>
      <c r="AF666" s="302">
        <v>0</v>
      </c>
      <c r="AG666" s="302">
        <v>0</v>
      </c>
      <c r="AH666" s="302">
        <v>0</v>
      </c>
      <c r="AI666" s="302">
        <v>0</v>
      </c>
      <c r="AJ666" s="302">
        <v>0</v>
      </c>
      <c r="AK666" s="302">
        <v>0</v>
      </c>
      <c r="AL666" s="302">
        <v>0</v>
      </c>
      <c r="AM666" s="302">
        <v>0</v>
      </c>
      <c r="AN666" s="302">
        <v>0</v>
      </c>
      <c r="AO666" s="302">
        <v>0</v>
      </c>
      <c r="AP666" s="302">
        <v>0</v>
      </c>
      <c r="AQ666" s="302">
        <v>0</v>
      </c>
      <c r="AR666" s="302">
        <v>0</v>
      </c>
      <c r="AS666" s="302">
        <v>0</v>
      </c>
      <c r="AT666" s="295">
        <f t="shared" si="10"/>
        <v>0</v>
      </c>
      <c r="AU666" s="302">
        <v>75763.81</v>
      </c>
      <c r="AV666" s="302">
        <v>55609.69</v>
      </c>
      <c r="AW666" s="303">
        <v>0</v>
      </c>
      <c r="AX666" s="303">
        <v>180</v>
      </c>
      <c r="AY666" s="302">
        <v>334997.34999999998</v>
      </c>
      <c r="AZ666" s="302">
        <v>81694.28</v>
      </c>
      <c r="BA666" s="301">
        <v>90.000715999999997</v>
      </c>
      <c r="BB666" s="301">
        <v>83.4672531159827</v>
      </c>
      <c r="BC666" s="301">
        <v>9.5</v>
      </c>
      <c r="BD666" s="301"/>
      <c r="BE666" s="300" t="s">
        <v>4204</v>
      </c>
      <c r="BF666" s="298"/>
      <c r="BG666" s="300" t="s">
        <v>312</v>
      </c>
      <c r="BH666" s="300" t="s">
        <v>529</v>
      </c>
      <c r="BI666" s="300" t="s">
        <v>530</v>
      </c>
      <c r="BJ666" s="300" t="s">
        <v>4205</v>
      </c>
      <c r="BK666" s="299" t="s">
        <v>175</v>
      </c>
      <c r="BL666" s="301">
        <v>593313.66943576001</v>
      </c>
      <c r="BM666" s="299" t="s">
        <v>309</v>
      </c>
      <c r="BN666" s="301"/>
      <c r="BO666" s="304">
        <v>38856</v>
      </c>
      <c r="BP666" s="304">
        <v>44335</v>
      </c>
      <c r="BQ666" s="297" t="s">
        <v>937</v>
      </c>
      <c r="BR666" s="297" t="s">
        <v>4765</v>
      </c>
      <c r="BS666" s="297">
        <v>38856</v>
      </c>
      <c r="BT666" s="297">
        <v>44335</v>
      </c>
      <c r="BU666" s="301">
        <v>27697.74</v>
      </c>
      <c r="BV666" s="301">
        <v>0</v>
      </c>
      <c r="BW666" s="301">
        <v>0</v>
      </c>
    </row>
    <row r="667" spans="1:75" s="289" customFormat="1" ht="18.2" customHeight="1" x14ac:dyDescent="0.15">
      <c r="A667" s="291">
        <v>665</v>
      </c>
      <c r="B667" s="292" t="s">
        <v>305</v>
      </c>
      <c r="C667" s="292" t="s">
        <v>306</v>
      </c>
      <c r="D667" s="312">
        <v>45170</v>
      </c>
      <c r="E667" s="293" t="s">
        <v>1763</v>
      </c>
      <c r="F667" s="308">
        <v>153</v>
      </c>
      <c r="G667" s="308">
        <v>152</v>
      </c>
      <c r="H667" s="295">
        <v>55527.41</v>
      </c>
      <c r="I667" s="295">
        <v>35839.620000000003</v>
      </c>
      <c r="J667" s="295">
        <v>0</v>
      </c>
      <c r="K667" s="295">
        <v>91367.03</v>
      </c>
      <c r="L667" s="295">
        <v>406.27</v>
      </c>
      <c r="M667" s="295">
        <v>0</v>
      </c>
      <c r="N667" s="295">
        <v>0</v>
      </c>
      <c r="O667" s="295">
        <v>0</v>
      </c>
      <c r="P667" s="295">
        <v>0</v>
      </c>
      <c r="Q667" s="295">
        <v>0</v>
      </c>
      <c r="R667" s="295">
        <v>91367.03</v>
      </c>
      <c r="S667" s="295">
        <v>92009.45</v>
      </c>
      <c r="T667" s="295">
        <v>439.59</v>
      </c>
      <c r="U667" s="295">
        <v>0</v>
      </c>
      <c r="V667" s="295">
        <v>0</v>
      </c>
      <c r="W667" s="295">
        <v>0</v>
      </c>
      <c r="X667" s="295">
        <v>0</v>
      </c>
      <c r="Y667" s="295">
        <v>0</v>
      </c>
      <c r="Z667" s="295">
        <v>92449.04</v>
      </c>
      <c r="AA667" s="295">
        <v>0</v>
      </c>
      <c r="AB667" s="295">
        <v>0</v>
      </c>
      <c r="AC667" s="295">
        <v>0</v>
      </c>
      <c r="AD667" s="295">
        <v>0</v>
      </c>
      <c r="AE667" s="295">
        <v>0</v>
      </c>
      <c r="AF667" s="295">
        <v>0</v>
      </c>
      <c r="AG667" s="295">
        <v>0</v>
      </c>
      <c r="AH667" s="295">
        <v>0</v>
      </c>
      <c r="AI667" s="295">
        <v>0</v>
      </c>
      <c r="AJ667" s="295">
        <v>0</v>
      </c>
      <c r="AK667" s="295">
        <v>0</v>
      </c>
      <c r="AL667" s="295">
        <v>0</v>
      </c>
      <c r="AM667" s="295">
        <v>0</v>
      </c>
      <c r="AN667" s="295">
        <v>0</v>
      </c>
      <c r="AO667" s="295">
        <v>0</v>
      </c>
      <c r="AP667" s="295">
        <v>0</v>
      </c>
      <c r="AQ667" s="295">
        <v>0</v>
      </c>
      <c r="AR667" s="295">
        <v>0</v>
      </c>
      <c r="AS667" s="295">
        <v>0</v>
      </c>
      <c r="AT667" s="295">
        <f t="shared" si="10"/>
        <v>0</v>
      </c>
      <c r="AU667" s="295">
        <v>36245.89</v>
      </c>
      <c r="AV667" s="295">
        <v>92449.04</v>
      </c>
      <c r="AW667" s="296">
        <v>92</v>
      </c>
      <c r="AX667" s="296">
        <v>300</v>
      </c>
      <c r="AY667" s="295">
        <v>396999.24</v>
      </c>
      <c r="AZ667" s="295">
        <v>96813.81</v>
      </c>
      <c r="BA667" s="294">
        <v>90.000167000000005</v>
      </c>
      <c r="BB667" s="294">
        <v>84.936725021915905</v>
      </c>
      <c r="BC667" s="294">
        <v>9.5</v>
      </c>
      <c r="BD667" s="294"/>
      <c r="BE667" s="293" t="s">
        <v>4204</v>
      </c>
      <c r="BF667" s="291"/>
      <c r="BG667" s="293" t="s">
        <v>355</v>
      </c>
      <c r="BH667" s="293" t="s">
        <v>198</v>
      </c>
      <c r="BI667" s="293" t="s">
        <v>554</v>
      </c>
      <c r="BJ667" s="293" t="s">
        <v>4205</v>
      </c>
      <c r="BK667" s="292" t="s">
        <v>175</v>
      </c>
      <c r="BL667" s="294">
        <v>715503.98316487996</v>
      </c>
      <c r="BM667" s="292" t="s">
        <v>309</v>
      </c>
      <c r="BN667" s="294"/>
      <c r="BO667" s="297">
        <v>38856</v>
      </c>
      <c r="BP667" s="297">
        <v>47987</v>
      </c>
      <c r="BQ667" s="297" t="s">
        <v>931</v>
      </c>
      <c r="BR667" s="297" t="s">
        <v>4779</v>
      </c>
      <c r="BS667" s="297">
        <v>38856</v>
      </c>
      <c r="BT667" s="297">
        <v>47987</v>
      </c>
      <c r="BU667" s="294">
        <v>35321.550000000003</v>
      </c>
      <c r="BV667" s="294">
        <v>67.23</v>
      </c>
      <c r="BW667" s="294">
        <v>0</v>
      </c>
    </row>
    <row r="668" spans="1:75" s="289" customFormat="1" ht="18.2" customHeight="1" x14ac:dyDescent="0.15">
      <c r="A668" s="298">
        <v>666</v>
      </c>
      <c r="B668" s="299" t="s">
        <v>305</v>
      </c>
      <c r="C668" s="299" t="s">
        <v>306</v>
      </c>
      <c r="D668" s="313">
        <v>45170</v>
      </c>
      <c r="E668" s="300" t="s">
        <v>1764</v>
      </c>
      <c r="F668" s="309">
        <v>166</v>
      </c>
      <c r="G668" s="309">
        <v>165</v>
      </c>
      <c r="H668" s="302">
        <v>25294.09</v>
      </c>
      <c r="I668" s="302">
        <v>61927.839999999997</v>
      </c>
      <c r="J668" s="302">
        <v>0</v>
      </c>
      <c r="K668" s="302">
        <v>87221.93</v>
      </c>
      <c r="L668" s="302">
        <v>673.78</v>
      </c>
      <c r="M668" s="302">
        <v>0</v>
      </c>
      <c r="N668" s="302">
        <v>0</v>
      </c>
      <c r="O668" s="302">
        <v>0</v>
      </c>
      <c r="P668" s="302">
        <v>0</v>
      </c>
      <c r="Q668" s="302">
        <v>0</v>
      </c>
      <c r="R668" s="302">
        <v>87221.93</v>
      </c>
      <c r="S668" s="302">
        <v>81583.37</v>
      </c>
      <c r="T668" s="302">
        <v>200.24</v>
      </c>
      <c r="U668" s="302">
        <v>0</v>
      </c>
      <c r="V668" s="302">
        <v>0</v>
      </c>
      <c r="W668" s="302">
        <v>0</v>
      </c>
      <c r="X668" s="302">
        <v>0</v>
      </c>
      <c r="Y668" s="302">
        <v>0</v>
      </c>
      <c r="Z668" s="302">
        <v>81783.61</v>
      </c>
      <c r="AA668" s="302">
        <v>0</v>
      </c>
      <c r="AB668" s="302">
        <v>0</v>
      </c>
      <c r="AC668" s="302">
        <v>0</v>
      </c>
      <c r="AD668" s="302">
        <v>0</v>
      </c>
      <c r="AE668" s="302">
        <v>0</v>
      </c>
      <c r="AF668" s="302">
        <v>0</v>
      </c>
      <c r="AG668" s="302">
        <v>0</v>
      </c>
      <c r="AH668" s="302">
        <v>0</v>
      </c>
      <c r="AI668" s="302">
        <v>0</v>
      </c>
      <c r="AJ668" s="302">
        <v>0</v>
      </c>
      <c r="AK668" s="302">
        <v>0</v>
      </c>
      <c r="AL668" s="302">
        <v>0</v>
      </c>
      <c r="AM668" s="302">
        <v>0</v>
      </c>
      <c r="AN668" s="302">
        <v>0</v>
      </c>
      <c r="AO668" s="302">
        <v>0</v>
      </c>
      <c r="AP668" s="302">
        <v>0</v>
      </c>
      <c r="AQ668" s="302">
        <v>0</v>
      </c>
      <c r="AR668" s="302">
        <v>0</v>
      </c>
      <c r="AS668" s="302">
        <v>0</v>
      </c>
      <c r="AT668" s="295">
        <f t="shared" si="10"/>
        <v>0</v>
      </c>
      <c r="AU668" s="302">
        <v>62601.62</v>
      </c>
      <c r="AV668" s="302">
        <v>81783.61</v>
      </c>
      <c r="AW668" s="303">
        <v>32</v>
      </c>
      <c r="AX668" s="303">
        <v>240</v>
      </c>
      <c r="AY668" s="302">
        <v>384500.32</v>
      </c>
      <c r="AZ668" s="302">
        <v>93765.52</v>
      </c>
      <c r="BA668" s="301">
        <v>89.999922999999995</v>
      </c>
      <c r="BB668" s="301">
        <v>83.719121740181095</v>
      </c>
      <c r="BC668" s="301">
        <v>9.5</v>
      </c>
      <c r="BD668" s="301"/>
      <c r="BE668" s="300" t="s">
        <v>4204</v>
      </c>
      <c r="BF668" s="298"/>
      <c r="BG668" s="300" t="s">
        <v>312</v>
      </c>
      <c r="BH668" s="300" t="s">
        <v>191</v>
      </c>
      <c r="BI668" s="300" t="s">
        <v>348</v>
      </c>
      <c r="BJ668" s="300" t="s">
        <v>4205</v>
      </c>
      <c r="BK668" s="299" t="s">
        <v>175</v>
      </c>
      <c r="BL668" s="301">
        <v>683043.30713527999</v>
      </c>
      <c r="BM668" s="299" t="s">
        <v>309</v>
      </c>
      <c r="BN668" s="301"/>
      <c r="BO668" s="304">
        <v>38856</v>
      </c>
      <c r="BP668" s="304">
        <v>46161</v>
      </c>
      <c r="BQ668" s="297" t="s">
        <v>955</v>
      </c>
      <c r="BR668" s="297" t="s">
        <v>4778</v>
      </c>
      <c r="BS668" s="297">
        <v>38856</v>
      </c>
      <c r="BT668" s="297">
        <v>46161</v>
      </c>
      <c r="BU668" s="301">
        <v>36047.730000000003</v>
      </c>
      <c r="BV668" s="301">
        <v>62.07</v>
      </c>
      <c r="BW668" s="301">
        <v>0</v>
      </c>
    </row>
    <row r="669" spans="1:75" s="289" customFormat="1" ht="18.2" customHeight="1" x14ac:dyDescent="0.15">
      <c r="A669" s="291">
        <v>667</v>
      </c>
      <c r="B669" s="292" t="s">
        <v>305</v>
      </c>
      <c r="C669" s="292" t="s">
        <v>306</v>
      </c>
      <c r="D669" s="312">
        <v>45170</v>
      </c>
      <c r="E669" s="293" t="s">
        <v>1765</v>
      </c>
      <c r="F669" s="308">
        <v>192</v>
      </c>
      <c r="G669" s="308">
        <v>191</v>
      </c>
      <c r="H669" s="295">
        <v>61659.59</v>
      </c>
      <c r="I669" s="295">
        <v>44343.73</v>
      </c>
      <c r="J669" s="295">
        <v>0</v>
      </c>
      <c r="K669" s="295">
        <v>106003.32</v>
      </c>
      <c r="L669" s="295">
        <v>451.09</v>
      </c>
      <c r="M669" s="295">
        <v>0</v>
      </c>
      <c r="N669" s="295">
        <v>0</v>
      </c>
      <c r="O669" s="295">
        <v>0</v>
      </c>
      <c r="P669" s="295">
        <v>0</v>
      </c>
      <c r="Q669" s="295">
        <v>0</v>
      </c>
      <c r="R669" s="295">
        <v>106003.32</v>
      </c>
      <c r="S669" s="295">
        <v>135049.19</v>
      </c>
      <c r="T669" s="295">
        <v>488.14</v>
      </c>
      <c r="U669" s="295">
        <v>0</v>
      </c>
      <c r="V669" s="295">
        <v>0</v>
      </c>
      <c r="W669" s="295">
        <v>0</v>
      </c>
      <c r="X669" s="295">
        <v>0</v>
      </c>
      <c r="Y669" s="295">
        <v>0</v>
      </c>
      <c r="Z669" s="295">
        <v>135537.32999999999</v>
      </c>
      <c r="AA669" s="295">
        <v>0</v>
      </c>
      <c r="AB669" s="295">
        <v>0</v>
      </c>
      <c r="AC669" s="295">
        <v>0</v>
      </c>
      <c r="AD669" s="295">
        <v>0</v>
      </c>
      <c r="AE669" s="295">
        <v>0</v>
      </c>
      <c r="AF669" s="295">
        <v>0</v>
      </c>
      <c r="AG669" s="295">
        <v>0</v>
      </c>
      <c r="AH669" s="295">
        <v>0</v>
      </c>
      <c r="AI669" s="295">
        <v>0</v>
      </c>
      <c r="AJ669" s="295">
        <v>0</v>
      </c>
      <c r="AK669" s="295">
        <v>0</v>
      </c>
      <c r="AL669" s="295">
        <v>0</v>
      </c>
      <c r="AM669" s="295">
        <v>0</v>
      </c>
      <c r="AN669" s="295">
        <v>0</v>
      </c>
      <c r="AO669" s="295">
        <v>0</v>
      </c>
      <c r="AP669" s="295">
        <v>0</v>
      </c>
      <c r="AQ669" s="295">
        <v>0</v>
      </c>
      <c r="AR669" s="295">
        <v>0</v>
      </c>
      <c r="AS669" s="295">
        <v>0</v>
      </c>
      <c r="AT669" s="295">
        <f t="shared" si="10"/>
        <v>0</v>
      </c>
      <c r="AU669" s="295">
        <v>44794.82</v>
      </c>
      <c r="AV669" s="295">
        <v>135537.32999999999</v>
      </c>
      <c r="AW669" s="296">
        <v>92</v>
      </c>
      <c r="AX669" s="296">
        <v>300</v>
      </c>
      <c r="AY669" s="295">
        <v>443899.25</v>
      </c>
      <c r="AZ669" s="295">
        <v>107501.13</v>
      </c>
      <c r="BA669" s="294">
        <v>89.376698000000005</v>
      </c>
      <c r="BB669" s="294">
        <v>88.1314151640765</v>
      </c>
      <c r="BC669" s="294">
        <v>9.5</v>
      </c>
      <c r="BD669" s="294"/>
      <c r="BE669" s="293" t="s">
        <v>4204</v>
      </c>
      <c r="BF669" s="291"/>
      <c r="BG669" s="293" t="s">
        <v>315</v>
      </c>
      <c r="BH669" s="293" t="s">
        <v>192</v>
      </c>
      <c r="BI669" s="293" t="s">
        <v>367</v>
      </c>
      <c r="BJ669" s="293" t="s">
        <v>4205</v>
      </c>
      <c r="BK669" s="292" t="s">
        <v>175</v>
      </c>
      <c r="BL669" s="294">
        <v>830122.17523872002</v>
      </c>
      <c r="BM669" s="292" t="s">
        <v>309</v>
      </c>
      <c r="BN669" s="294"/>
      <c r="BO669" s="297">
        <v>38856</v>
      </c>
      <c r="BP669" s="297">
        <v>47987</v>
      </c>
      <c r="BQ669" s="297" t="s">
        <v>947</v>
      </c>
      <c r="BR669" s="297" t="s">
        <v>4774</v>
      </c>
      <c r="BS669" s="297">
        <v>38856</v>
      </c>
      <c r="BT669" s="297">
        <v>47987</v>
      </c>
      <c r="BU669" s="294">
        <v>48062.74</v>
      </c>
      <c r="BV669" s="294">
        <v>74.650000000000006</v>
      </c>
      <c r="BW669" s="294">
        <v>0</v>
      </c>
    </row>
    <row r="670" spans="1:75" s="289" customFormat="1" ht="18.2" customHeight="1" x14ac:dyDescent="0.15">
      <c r="A670" s="298">
        <v>668</v>
      </c>
      <c r="B670" s="299" t="s">
        <v>305</v>
      </c>
      <c r="C670" s="299" t="s">
        <v>306</v>
      </c>
      <c r="D670" s="313">
        <v>45170</v>
      </c>
      <c r="E670" s="300" t="s">
        <v>1766</v>
      </c>
      <c r="F670" s="309">
        <v>149</v>
      </c>
      <c r="G670" s="309">
        <v>148</v>
      </c>
      <c r="H670" s="302">
        <v>41315.81</v>
      </c>
      <c r="I670" s="302">
        <v>26299.41</v>
      </c>
      <c r="J670" s="302">
        <v>0</v>
      </c>
      <c r="K670" s="302">
        <v>67615.22</v>
      </c>
      <c r="L670" s="302">
        <v>302.31</v>
      </c>
      <c r="M670" s="302">
        <v>0</v>
      </c>
      <c r="N670" s="302">
        <v>0</v>
      </c>
      <c r="O670" s="302">
        <v>0</v>
      </c>
      <c r="P670" s="302">
        <v>0</v>
      </c>
      <c r="Q670" s="302">
        <v>0</v>
      </c>
      <c r="R670" s="302">
        <v>67615.22</v>
      </c>
      <c r="S670" s="302">
        <v>66580.41</v>
      </c>
      <c r="T670" s="302">
        <v>327.08</v>
      </c>
      <c r="U670" s="302">
        <v>0</v>
      </c>
      <c r="V670" s="302">
        <v>0</v>
      </c>
      <c r="W670" s="302">
        <v>0</v>
      </c>
      <c r="X670" s="302">
        <v>0</v>
      </c>
      <c r="Y670" s="302">
        <v>0</v>
      </c>
      <c r="Z670" s="302">
        <v>66907.490000000005</v>
      </c>
      <c r="AA670" s="302">
        <v>0</v>
      </c>
      <c r="AB670" s="302">
        <v>0</v>
      </c>
      <c r="AC670" s="302">
        <v>0</v>
      </c>
      <c r="AD670" s="302">
        <v>0</v>
      </c>
      <c r="AE670" s="302">
        <v>0</v>
      </c>
      <c r="AF670" s="302">
        <v>0</v>
      </c>
      <c r="AG670" s="302">
        <v>0</v>
      </c>
      <c r="AH670" s="302">
        <v>0</v>
      </c>
      <c r="AI670" s="302">
        <v>0</v>
      </c>
      <c r="AJ670" s="302">
        <v>0</v>
      </c>
      <c r="AK670" s="302">
        <v>0</v>
      </c>
      <c r="AL670" s="302">
        <v>0</v>
      </c>
      <c r="AM670" s="302">
        <v>0</v>
      </c>
      <c r="AN670" s="302">
        <v>0</v>
      </c>
      <c r="AO670" s="302">
        <v>0</v>
      </c>
      <c r="AP670" s="302">
        <v>0</v>
      </c>
      <c r="AQ670" s="302">
        <v>0</v>
      </c>
      <c r="AR670" s="302">
        <v>0</v>
      </c>
      <c r="AS670" s="302">
        <v>0</v>
      </c>
      <c r="AT670" s="295">
        <f t="shared" si="10"/>
        <v>0</v>
      </c>
      <c r="AU670" s="302">
        <v>26601.72</v>
      </c>
      <c r="AV670" s="302">
        <v>66907.490000000005</v>
      </c>
      <c r="AW670" s="303">
        <v>92</v>
      </c>
      <c r="AX670" s="303">
        <v>300</v>
      </c>
      <c r="AY670" s="302">
        <v>295398.07</v>
      </c>
      <c r="AZ670" s="302">
        <v>72037.279999999999</v>
      </c>
      <c r="BA670" s="301">
        <v>90.000586999999996</v>
      </c>
      <c r="BB670" s="301">
        <v>84.475836540943007</v>
      </c>
      <c r="BC670" s="301">
        <v>9.5</v>
      </c>
      <c r="BD670" s="301"/>
      <c r="BE670" s="300" t="s">
        <v>4204</v>
      </c>
      <c r="BF670" s="298"/>
      <c r="BG670" s="300" t="s">
        <v>355</v>
      </c>
      <c r="BH670" s="300" t="s">
        <v>198</v>
      </c>
      <c r="BI670" s="300" t="s">
        <v>554</v>
      </c>
      <c r="BJ670" s="300" t="s">
        <v>4205</v>
      </c>
      <c r="BK670" s="299" t="s">
        <v>175</v>
      </c>
      <c r="BL670" s="301">
        <v>529501.27888112003</v>
      </c>
      <c r="BM670" s="299" t="s">
        <v>309</v>
      </c>
      <c r="BN670" s="301"/>
      <c r="BO670" s="304">
        <v>38856</v>
      </c>
      <c r="BP670" s="304">
        <v>47987</v>
      </c>
      <c r="BQ670" s="297" t="s">
        <v>4195</v>
      </c>
      <c r="BR670" s="297" t="s">
        <v>4771</v>
      </c>
      <c r="BS670" s="297">
        <v>38856</v>
      </c>
      <c r="BT670" s="297">
        <v>47987</v>
      </c>
      <c r="BU670" s="301">
        <v>25590.51</v>
      </c>
      <c r="BV670" s="301">
        <v>50.03</v>
      </c>
      <c r="BW670" s="301">
        <v>0</v>
      </c>
    </row>
    <row r="671" spans="1:75" s="289" customFormat="1" ht="18.2" customHeight="1" x14ac:dyDescent="0.15">
      <c r="A671" s="291">
        <v>669</v>
      </c>
      <c r="B671" s="292" t="s">
        <v>305</v>
      </c>
      <c r="C671" s="292" t="s">
        <v>306</v>
      </c>
      <c r="D671" s="312">
        <v>45170</v>
      </c>
      <c r="E671" s="293" t="s">
        <v>1767</v>
      </c>
      <c r="F671" s="308">
        <v>113</v>
      </c>
      <c r="G671" s="308">
        <v>112</v>
      </c>
      <c r="H671" s="295">
        <v>46222.46</v>
      </c>
      <c r="I671" s="295">
        <v>91291.38</v>
      </c>
      <c r="J671" s="295">
        <v>0</v>
      </c>
      <c r="K671" s="295">
        <v>137513.84</v>
      </c>
      <c r="L671" s="295">
        <v>1233.21</v>
      </c>
      <c r="M671" s="295">
        <v>0</v>
      </c>
      <c r="N671" s="295">
        <v>0</v>
      </c>
      <c r="O671" s="295">
        <v>0</v>
      </c>
      <c r="P671" s="295">
        <v>0</v>
      </c>
      <c r="Q671" s="295">
        <v>0</v>
      </c>
      <c r="R671" s="295">
        <v>137513.84</v>
      </c>
      <c r="S671" s="295">
        <v>85858.75</v>
      </c>
      <c r="T671" s="295">
        <v>362.08</v>
      </c>
      <c r="U671" s="295">
        <v>0</v>
      </c>
      <c r="V671" s="295">
        <v>0</v>
      </c>
      <c r="W671" s="295">
        <v>0</v>
      </c>
      <c r="X671" s="295">
        <v>0</v>
      </c>
      <c r="Y671" s="295">
        <v>0</v>
      </c>
      <c r="Z671" s="295">
        <v>86220.83</v>
      </c>
      <c r="AA671" s="295">
        <v>0</v>
      </c>
      <c r="AB671" s="295">
        <v>0</v>
      </c>
      <c r="AC671" s="295">
        <v>0</v>
      </c>
      <c r="AD671" s="295">
        <v>0</v>
      </c>
      <c r="AE671" s="295">
        <v>0</v>
      </c>
      <c r="AF671" s="295">
        <v>0</v>
      </c>
      <c r="AG671" s="295">
        <v>0</v>
      </c>
      <c r="AH671" s="295">
        <v>0</v>
      </c>
      <c r="AI671" s="295">
        <v>0</v>
      </c>
      <c r="AJ671" s="295">
        <v>0</v>
      </c>
      <c r="AK671" s="295">
        <v>0</v>
      </c>
      <c r="AL671" s="295">
        <v>0</v>
      </c>
      <c r="AM671" s="295">
        <v>0</v>
      </c>
      <c r="AN671" s="295">
        <v>0</v>
      </c>
      <c r="AO671" s="295">
        <v>0</v>
      </c>
      <c r="AP671" s="295">
        <v>0</v>
      </c>
      <c r="AQ671" s="295">
        <v>0</v>
      </c>
      <c r="AR671" s="295">
        <v>0</v>
      </c>
      <c r="AS671" s="295">
        <v>0</v>
      </c>
      <c r="AT671" s="295">
        <f t="shared" si="10"/>
        <v>0</v>
      </c>
      <c r="AU671" s="295">
        <v>92524.59</v>
      </c>
      <c r="AV671" s="295">
        <v>86220.83</v>
      </c>
      <c r="AW671" s="296">
        <v>32</v>
      </c>
      <c r="AX671" s="296">
        <v>240</v>
      </c>
      <c r="AY671" s="295">
        <v>708997.21</v>
      </c>
      <c r="AZ671" s="295">
        <v>172350</v>
      </c>
      <c r="BA671" s="294">
        <v>89.714460000000003</v>
      </c>
      <c r="BB671" s="294">
        <v>71.580968367429094</v>
      </c>
      <c r="BC671" s="294">
        <v>9.4</v>
      </c>
      <c r="BD671" s="294"/>
      <c r="BE671" s="293" t="s">
        <v>4204</v>
      </c>
      <c r="BF671" s="291"/>
      <c r="BG671" s="293" t="s">
        <v>312</v>
      </c>
      <c r="BH671" s="293" t="s">
        <v>230</v>
      </c>
      <c r="BI671" s="293" t="s">
        <v>322</v>
      </c>
      <c r="BJ671" s="293" t="s">
        <v>4205</v>
      </c>
      <c r="BK671" s="292" t="s">
        <v>175</v>
      </c>
      <c r="BL671" s="294">
        <v>1076884.08236864</v>
      </c>
      <c r="BM671" s="292" t="s">
        <v>309</v>
      </c>
      <c r="BN671" s="294"/>
      <c r="BO671" s="297">
        <v>38856</v>
      </c>
      <c r="BP671" s="297">
        <v>46161</v>
      </c>
      <c r="BQ671" s="297" t="s">
        <v>958</v>
      </c>
      <c r="BR671" s="297" t="s">
        <v>4792</v>
      </c>
      <c r="BS671" s="297">
        <v>38856</v>
      </c>
      <c r="BT671" s="297">
        <v>46161</v>
      </c>
      <c r="BU671" s="294">
        <v>38995.040000000001</v>
      </c>
      <c r="BV671" s="294">
        <v>63.21</v>
      </c>
      <c r="BW671" s="294">
        <v>0</v>
      </c>
    </row>
    <row r="672" spans="1:75" s="289" customFormat="1" ht="18.2" customHeight="1" x14ac:dyDescent="0.15">
      <c r="A672" s="298">
        <v>670</v>
      </c>
      <c r="B672" s="299" t="s">
        <v>305</v>
      </c>
      <c r="C672" s="299" t="s">
        <v>306</v>
      </c>
      <c r="D672" s="313">
        <v>45170</v>
      </c>
      <c r="E672" s="300" t="s">
        <v>1768</v>
      </c>
      <c r="F672" s="309">
        <v>0</v>
      </c>
      <c r="G672" s="309">
        <v>0</v>
      </c>
      <c r="H672" s="302">
        <v>24414.99</v>
      </c>
      <c r="I672" s="302">
        <v>0</v>
      </c>
      <c r="J672" s="302">
        <v>0</v>
      </c>
      <c r="K672" s="302">
        <v>24414.99</v>
      </c>
      <c r="L672" s="302">
        <v>650.26</v>
      </c>
      <c r="M672" s="302">
        <v>0</v>
      </c>
      <c r="N672" s="302">
        <v>0</v>
      </c>
      <c r="O672" s="302">
        <v>650.26</v>
      </c>
      <c r="P672" s="302">
        <v>0</v>
      </c>
      <c r="Q672" s="302">
        <v>0</v>
      </c>
      <c r="R672" s="302">
        <v>23764.73</v>
      </c>
      <c r="S672" s="302">
        <v>0</v>
      </c>
      <c r="T672" s="302">
        <v>193.29</v>
      </c>
      <c r="U672" s="302">
        <v>0</v>
      </c>
      <c r="V672" s="302">
        <v>0</v>
      </c>
      <c r="W672" s="302">
        <v>193.29</v>
      </c>
      <c r="X672" s="302">
        <v>0</v>
      </c>
      <c r="Y672" s="302">
        <v>0</v>
      </c>
      <c r="Z672" s="302">
        <v>0</v>
      </c>
      <c r="AA672" s="302">
        <v>59.91</v>
      </c>
      <c r="AB672" s="302">
        <v>0</v>
      </c>
      <c r="AC672" s="302">
        <v>0</v>
      </c>
      <c r="AD672" s="302">
        <v>0</v>
      </c>
      <c r="AE672" s="302">
        <v>0</v>
      </c>
      <c r="AF672" s="302">
        <v>-40.28</v>
      </c>
      <c r="AG672" s="302">
        <v>39.299999999999997</v>
      </c>
      <c r="AH672" s="302">
        <v>111.98</v>
      </c>
      <c r="AI672" s="302">
        <v>0</v>
      </c>
      <c r="AJ672" s="302">
        <v>0</v>
      </c>
      <c r="AK672" s="302">
        <v>0</v>
      </c>
      <c r="AL672" s="302">
        <v>0</v>
      </c>
      <c r="AM672" s="302">
        <v>0</v>
      </c>
      <c r="AN672" s="302">
        <v>0</v>
      </c>
      <c r="AO672" s="302">
        <v>0</v>
      </c>
      <c r="AP672" s="302">
        <v>0</v>
      </c>
      <c r="AQ672" s="302">
        <v>0</v>
      </c>
      <c r="AR672" s="302">
        <v>0</v>
      </c>
      <c r="AS672" s="302">
        <v>7.6620000000000004E-3</v>
      </c>
      <c r="AT672" s="295">
        <f t="shared" si="10"/>
        <v>1014.4523379999999</v>
      </c>
      <c r="AU672" s="302">
        <v>0</v>
      </c>
      <c r="AV672" s="302">
        <v>0</v>
      </c>
      <c r="AW672" s="303">
        <v>32</v>
      </c>
      <c r="AX672" s="303">
        <v>240</v>
      </c>
      <c r="AY672" s="302">
        <v>377999.22</v>
      </c>
      <c r="AZ672" s="302">
        <v>90497.22</v>
      </c>
      <c r="BA672" s="301">
        <v>88.359969000000007</v>
      </c>
      <c r="BB672" s="301">
        <v>23.203484108057399</v>
      </c>
      <c r="BC672" s="301">
        <v>9.5</v>
      </c>
      <c r="BD672" s="301"/>
      <c r="BE672" s="300" t="s">
        <v>4204</v>
      </c>
      <c r="BF672" s="298"/>
      <c r="BG672" s="300" t="s">
        <v>312</v>
      </c>
      <c r="BH672" s="300" t="s">
        <v>230</v>
      </c>
      <c r="BI672" s="300" t="s">
        <v>322</v>
      </c>
      <c r="BJ672" s="300" t="s">
        <v>103</v>
      </c>
      <c r="BK672" s="299" t="s">
        <v>175</v>
      </c>
      <c r="BL672" s="301">
        <v>186103.88204408</v>
      </c>
      <c r="BM672" s="299" t="s">
        <v>309</v>
      </c>
      <c r="BN672" s="301"/>
      <c r="BO672" s="304">
        <v>38857</v>
      </c>
      <c r="BP672" s="304">
        <v>46162</v>
      </c>
      <c r="BQ672" s="297" t="s">
        <v>4757</v>
      </c>
      <c r="BR672" s="297" t="s">
        <v>4764</v>
      </c>
      <c r="BS672" s="297">
        <v>38857</v>
      </c>
      <c r="BT672" s="297">
        <v>46162</v>
      </c>
      <c r="BU672" s="301">
        <v>0</v>
      </c>
      <c r="BV672" s="301">
        <v>59.91</v>
      </c>
      <c r="BW672" s="301">
        <v>0</v>
      </c>
    </row>
    <row r="673" spans="1:75" s="289" customFormat="1" ht="18.2" customHeight="1" x14ac:dyDescent="0.15">
      <c r="A673" s="291">
        <v>671</v>
      </c>
      <c r="B673" s="292" t="s">
        <v>305</v>
      </c>
      <c r="C673" s="292" t="s">
        <v>306</v>
      </c>
      <c r="D673" s="312">
        <v>45170</v>
      </c>
      <c r="E673" s="293" t="s">
        <v>1769</v>
      </c>
      <c r="F673" s="308">
        <v>168</v>
      </c>
      <c r="G673" s="308">
        <v>167</v>
      </c>
      <c r="H673" s="295">
        <v>44650.16</v>
      </c>
      <c r="I673" s="295">
        <v>30203.3</v>
      </c>
      <c r="J673" s="295">
        <v>0</v>
      </c>
      <c r="K673" s="295">
        <v>74853.460000000006</v>
      </c>
      <c r="L673" s="295">
        <v>326.64</v>
      </c>
      <c r="M673" s="295">
        <v>0</v>
      </c>
      <c r="N673" s="295">
        <v>0</v>
      </c>
      <c r="O673" s="295">
        <v>0</v>
      </c>
      <c r="P673" s="295">
        <v>0</v>
      </c>
      <c r="Q673" s="295">
        <v>0</v>
      </c>
      <c r="R673" s="295">
        <v>74853.460000000006</v>
      </c>
      <c r="S673" s="295">
        <v>83376.740000000005</v>
      </c>
      <c r="T673" s="295">
        <v>353.48</v>
      </c>
      <c r="U673" s="295">
        <v>0</v>
      </c>
      <c r="V673" s="295">
        <v>0</v>
      </c>
      <c r="W673" s="295">
        <v>0</v>
      </c>
      <c r="X673" s="295">
        <v>0</v>
      </c>
      <c r="Y673" s="295">
        <v>0</v>
      </c>
      <c r="Z673" s="295">
        <v>83730.22</v>
      </c>
      <c r="AA673" s="295">
        <v>0</v>
      </c>
      <c r="AB673" s="295">
        <v>0</v>
      </c>
      <c r="AC673" s="295">
        <v>0</v>
      </c>
      <c r="AD673" s="295">
        <v>0</v>
      </c>
      <c r="AE673" s="295">
        <v>0</v>
      </c>
      <c r="AF673" s="295">
        <v>0</v>
      </c>
      <c r="AG673" s="295">
        <v>0</v>
      </c>
      <c r="AH673" s="295">
        <v>0</v>
      </c>
      <c r="AI673" s="295">
        <v>0</v>
      </c>
      <c r="AJ673" s="295">
        <v>0</v>
      </c>
      <c r="AK673" s="295">
        <v>0</v>
      </c>
      <c r="AL673" s="295">
        <v>0</v>
      </c>
      <c r="AM673" s="295">
        <v>0</v>
      </c>
      <c r="AN673" s="295">
        <v>0</v>
      </c>
      <c r="AO673" s="295">
        <v>0</v>
      </c>
      <c r="AP673" s="295">
        <v>0</v>
      </c>
      <c r="AQ673" s="295">
        <v>0</v>
      </c>
      <c r="AR673" s="295">
        <v>0</v>
      </c>
      <c r="AS673" s="295">
        <v>0</v>
      </c>
      <c r="AT673" s="295">
        <f t="shared" si="10"/>
        <v>0</v>
      </c>
      <c r="AU673" s="295">
        <v>30529.94</v>
      </c>
      <c r="AV673" s="295">
        <v>83730.22</v>
      </c>
      <c r="AW673" s="296">
        <v>92</v>
      </c>
      <c r="AX673" s="296">
        <v>300</v>
      </c>
      <c r="AY673" s="295">
        <v>331697.64</v>
      </c>
      <c r="AZ673" s="295">
        <v>77844.429999999993</v>
      </c>
      <c r="BA673" s="294">
        <v>86.615650000000002</v>
      </c>
      <c r="BB673" s="294">
        <v>83.287668657205202</v>
      </c>
      <c r="BC673" s="294">
        <v>9.5</v>
      </c>
      <c r="BD673" s="294"/>
      <c r="BE673" s="293" t="s">
        <v>4204</v>
      </c>
      <c r="BF673" s="291"/>
      <c r="BG673" s="293" t="s">
        <v>312</v>
      </c>
      <c r="BH673" s="293" t="s">
        <v>188</v>
      </c>
      <c r="BI673" s="293" t="s">
        <v>313</v>
      </c>
      <c r="BJ673" s="293" t="s">
        <v>4205</v>
      </c>
      <c r="BK673" s="292" t="s">
        <v>175</v>
      </c>
      <c r="BL673" s="294">
        <v>586184.63119215996</v>
      </c>
      <c r="BM673" s="292" t="s">
        <v>309</v>
      </c>
      <c r="BN673" s="294"/>
      <c r="BO673" s="297">
        <v>38857</v>
      </c>
      <c r="BP673" s="297">
        <v>47988</v>
      </c>
      <c r="BQ673" s="297" t="s">
        <v>954</v>
      </c>
      <c r="BR673" s="297" t="s">
        <v>4795</v>
      </c>
      <c r="BS673" s="297">
        <v>38857</v>
      </c>
      <c r="BT673" s="297">
        <v>47988</v>
      </c>
      <c r="BU673" s="294">
        <v>31418.29</v>
      </c>
      <c r="BV673" s="294">
        <v>54.06</v>
      </c>
      <c r="BW673" s="294">
        <v>0</v>
      </c>
    </row>
    <row r="674" spans="1:75" s="289" customFormat="1" ht="18.2" customHeight="1" x14ac:dyDescent="0.15">
      <c r="A674" s="298">
        <v>672</v>
      </c>
      <c r="B674" s="299" t="s">
        <v>305</v>
      </c>
      <c r="C674" s="299" t="s">
        <v>306</v>
      </c>
      <c r="D674" s="313">
        <v>45170</v>
      </c>
      <c r="E674" s="300" t="s">
        <v>1770</v>
      </c>
      <c r="F674" s="309">
        <v>187</v>
      </c>
      <c r="G674" s="309">
        <v>186</v>
      </c>
      <c r="H674" s="302">
        <v>21993.279999999999</v>
      </c>
      <c r="I674" s="302">
        <v>56942.27</v>
      </c>
      <c r="J674" s="302">
        <v>0</v>
      </c>
      <c r="K674" s="302">
        <v>78935.55</v>
      </c>
      <c r="L674" s="302">
        <v>585.97</v>
      </c>
      <c r="M674" s="302">
        <v>0</v>
      </c>
      <c r="N674" s="302">
        <v>0</v>
      </c>
      <c r="O674" s="302">
        <v>0</v>
      </c>
      <c r="P674" s="302">
        <v>0</v>
      </c>
      <c r="Q674" s="302">
        <v>0</v>
      </c>
      <c r="R674" s="302">
        <v>78935.55</v>
      </c>
      <c r="S674" s="302">
        <v>84008.18</v>
      </c>
      <c r="T674" s="302">
        <v>174.11</v>
      </c>
      <c r="U674" s="302">
        <v>0</v>
      </c>
      <c r="V674" s="302">
        <v>0</v>
      </c>
      <c r="W674" s="302">
        <v>0</v>
      </c>
      <c r="X674" s="302">
        <v>0</v>
      </c>
      <c r="Y674" s="302">
        <v>0</v>
      </c>
      <c r="Z674" s="302">
        <v>84182.29</v>
      </c>
      <c r="AA674" s="302">
        <v>0</v>
      </c>
      <c r="AB674" s="302">
        <v>0</v>
      </c>
      <c r="AC674" s="302">
        <v>0</v>
      </c>
      <c r="AD674" s="302">
        <v>0</v>
      </c>
      <c r="AE674" s="302">
        <v>0</v>
      </c>
      <c r="AF674" s="302">
        <v>0</v>
      </c>
      <c r="AG674" s="302">
        <v>0</v>
      </c>
      <c r="AH674" s="302">
        <v>0</v>
      </c>
      <c r="AI674" s="302">
        <v>0</v>
      </c>
      <c r="AJ674" s="302">
        <v>0</v>
      </c>
      <c r="AK674" s="302">
        <v>0</v>
      </c>
      <c r="AL674" s="302">
        <v>0</v>
      </c>
      <c r="AM674" s="302">
        <v>0</v>
      </c>
      <c r="AN674" s="302">
        <v>0</v>
      </c>
      <c r="AO674" s="302">
        <v>0</v>
      </c>
      <c r="AP674" s="302">
        <v>0</v>
      </c>
      <c r="AQ674" s="302">
        <v>0</v>
      </c>
      <c r="AR674" s="302">
        <v>0</v>
      </c>
      <c r="AS674" s="302">
        <v>0</v>
      </c>
      <c r="AT674" s="295">
        <f t="shared" si="10"/>
        <v>0</v>
      </c>
      <c r="AU674" s="302">
        <v>57528.24</v>
      </c>
      <c r="AV674" s="302">
        <v>84182.29</v>
      </c>
      <c r="AW674" s="303">
        <v>32</v>
      </c>
      <c r="AX674" s="303">
        <v>240</v>
      </c>
      <c r="AY674" s="302">
        <v>348000.83</v>
      </c>
      <c r="AZ674" s="302">
        <v>81541.89</v>
      </c>
      <c r="BA674" s="301">
        <v>86.485394999999997</v>
      </c>
      <c r="BB674" s="301">
        <v>83.721044745127301</v>
      </c>
      <c r="BC674" s="301">
        <v>9.5</v>
      </c>
      <c r="BD674" s="301"/>
      <c r="BE674" s="300" t="s">
        <v>4204</v>
      </c>
      <c r="BF674" s="298"/>
      <c r="BG674" s="300" t="s">
        <v>312</v>
      </c>
      <c r="BH674" s="300" t="s">
        <v>199</v>
      </c>
      <c r="BI674" s="300" t="s">
        <v>357</v>
      </c>
      <c r="BJ674" s="300" t="s">
        <v>4205</v>
      </c>
      <c r="BK674" s="299" t="s">
        <v>175</v>
      </c>
      <c r="BL674" s="301">
        <v>618151.8698628</v>
      </c>
      <c r="BM674" s="299" t="s">
        <v>309</v>
      </c>
      <c r="BN674" s="301"/>
      <c r="BO674" s="304">
        <v>38859</v>
      </c>
      <c r="BP674" s="304">
        <v>46164</v>
      </c>
      <c r="BQ674" s="297" t="s">
        <v>4033</v>
      </c>
      <c r="BR674" s="297" t="s">
        <v>4759</v>
      </c>
      <c r="BS674" s="297">
        <v>38859</v>
      </c>
      <c r="BT674" s="297">
        <v>46164</v>
      </c>
      <c r="BU674" s="301">
        <v>34777.14</v>
      </c>
      <c r="BV674" s="301">
        <v>53.98</v>
      </c>
      <c r="BW674" s="301">
        <v>0</v>
      </c>
    </row>
    <row r="675" spans="1:75" s="289" customFormat="1" ht="18.2" customHeight="1" x14ac:dyDescent="0.15">
      <c r="A675" s="291">
        <v>673</v>
      </c>
      <c r="B675" s="292" t="s">
        <v>305</v>
      </c>
      <c r="C675" s="292" t="s">
        <v>306</v>
      </c>
      <c r="D675" s="312">
        <v>45170</v>
      </c>
      <c r="E675" s="293" t="s">
        <v>1771</v>
      </c>
      <c r="F675" s="308">
        <v>157</v>
      </c>
      <c r="G675" s="308">
        <v>156</v>
      </c>
      <c r="H675" s="295">
        <v>49503</v>
      </c>
      <c r="I675" s="295">
        <v>32378.9</v>
      </c>
      <c r="J675" s="295">
        <v>0</v>
      </c>
      <c r="K675" s="295">
        <v>81881.899999999994</v>
      </c>
      <c r="L675" s="295">
        <v>362.18</v>
      </c>
      <c r="M675" s="295">
        <v>0</v>
      </c>
      <c r="N675" s="295">
        <v>0</v>
      </c>
      <c r="O675" s="295">
        <v>0</v>
      </c>
      <c r="P675" s="295">
        <v>0</v>
      </c>
      <c r="Q675" s="295">
        <v>0</v>
      </c>
      <c r="R675" s="295">
        <v>81881.899999999994</v>
      </c>
      <c r="S675" s="295">
        <v>85257.56</v>
      </c>
      <c r="T675" s="295">
        <v>391.9</v>
      </c>
      <c r="U675" s="295">
        <v>0</v>
      </c>
      <c r="V675" s="295">
        <v>0</v>
      </c>
      <c r="W675" s="295">
        <v>0</v>
      </c>
      <c r="X675" s="295">
        <v>0</v>
      </c>
      <c r="Y675" s="295">
        <v>0</v>
      </c>
      <c r="Z675" s="295">
        <v>85649.46</v>
      </c>
      <c r="AA675" s="295">
        <v>0</v>
      </c>
      <c r="AB675" s="295">
        <v>0</v>
      </c>
      <c r="AC675" s="295">
        <v>0</v>
      </c>
      <c r="AD675" s="295">
        <v>0</v>
      </c>
      <c r="AE675" s="295">
        <v>0</v>
      </c>
      <c r="AF675" s="295">
        <v>0</v>
      </c>
      <c r="AG675" s="295">
        <v>0</v>
      </c>
      <c r="AH675" s="295">
        <v>0</v>
      </c>
      <c r="AI675" s="295">
        <v>0</v>
      </c>
      <c r="AJ675" s="295">
        <v>0</v>
      </c>
      <c r="AK675" s="295">
        <v>0</v>
      </c>
      <c r="AL675" s="295">
        <v>0</v>
      </c>
      <c r="AM675" s="295">
        <v>0</v>
      </c>
      <c r="AN675" s="295">
        <v>0</v>
      </c>
      <c r="AO675" s="295">
        <v>0</v>
      </c>
      <c r="AP675" s="295">
        <v>0</v>
      </c>
      <c r="AQ675" s="295">
        <v>0</v>
      </c>
      <c r="AR675" s="295">
        <v>0</v>
      </c>
      <c r="AS675" s="295">
        <v>0</v>
      </c>
      <c r="AT675" s="295">
        <f t="shared" si="10"/>
        <v>0</v>
      </c>
      <c r="AU675" s="295">
        <v>32741.08</v>
      </c>
      <c r="AV675" s="295">
        <v>85649.46</v>
      </c>
      <c r="AW675" s="296">
        <v>92</v>
      </c>
      <c r="AX675" s="296">
        <v>300</v>
      </c>
      <c r="AY675" s="295">
        <v>353999.38</v>
      </c>
      <c r="AZ675" s="295">
        <v>86309.16</v>
      </c>
      <c r="BA675" s="294">
        <v>90.000156000000004</v>
      </c>
      <c r="BB675" s="294">
        <v>85.383565007195102</v>
      </c>
      <c r="BC675" s="294">
        <v>9.5</v>
      </c>
      <c r="BD675" s="294"/>
      <c r="BE675" s="293" t="s">
        <v>4204</v>
      </c>
      <c r="BF675" s="291"/>
      <c r="BG675" s="293" t="s">
        <v>320</v>
      </c>
      <c r="BH675" s="293" t="s">
        <v>197</v>
      </c>
      <c r="BI675" s="293" t="s">
        <v>373</v>
      </c>
      <c r="BJ675" s="293" t="s">
        <v>4205</v>
      </c>
      <c r="BK675" s="292" t="s">
        <v>175</v>
      </c>
      <c r="BL675" s="294">
        <v>641225.01956239995</v>
      </c>
      <c r="BM675" s="292" t="s">
        <v>309</v>
      </c>
      <c r="BN675" s="294"/>
      <c r="BO675" s="297">
        <v>38862</v>
      </c>
      <c r="BP675" s="297">
        <v>47993</v>
      </c>
      <c r="BQ675" s="297" t="s">
        <v>937</v>
      </c>
      <c r="BR675" s="297" t="s">
        <v>4765</v>
      </c>
      <c r="BS675" s="297">
        <v>38862</v>
      </c>
      <c r="BT675" s="297">
        <v>47993</v>
      </c>
      <c r="BU675" s="294">
        <v>32374.68</v>
      </c>
      <c r="BV675" s="294">
        <v>59.94</v>
      </c>
      <c r="BW675" s="294">
        <v>0</v>
      </c>
    </row>
    <row r="676" spans="1:75" s="289" customFormat="1" ht="18.2" customHeight="1" x14ac:dyDescent="0.15">
      <c r="A676" s="298">
        <v>674</v>
      </c>
      <c r="B676" s="299" t="s">
        <v>305</v>
      </c>
      <c r="C676" s="299" t="s">
        <v>306</v>
      </c>
      <c r="D676" s="313">
        <v>45170</v>
      </c>
      <c r="E676" s="300" t="s">
        <v>1772</v>
      </c>
      <c r="F676" s="309">
        <v>133</v>
      </c>
      <c r="G676" s="309">
        <v>132</v>
      </c>
      <c r="H676" s="302">
        <v>49503</v>
      </c>
      <c r="I676" s="302">
        <v>29593.64</v>
      </c>
      <c r="J676" s="302">
        <v>0</v>
      </c>
      <c r="K676" s="302">
        <v>79096.639999999999</v>
      </c>
      <c r="L676" s="302">
        <v>362.18</v>
      </c>
      <c r="M676" s="302">
        <v>0</v>
      </c>
      <c r="N676" s="302">
        <v>0</v>
      </c>
      <c r="O676" s="302">
        <v>0</v>
      </c>
      <c r="P676" s="302">
        <v>0</v>
      </c>
      <c r="Q676" s="302">
        <v>0</v>
      </c>
      <c r="R676" s="302">
        <v>79096.639999999999</v>
      </c>
      <c r="S676" s="302">
        <v>69945.279999999999</v>
      </c>
      <c r="T676" s="302">
        <v>391.9</v>
      </c>
      <c r="U676" s="302">
        <v>0</v>
      </c>
      <c r="V676" s="302">
        <v>0</v>
      </c>
      <c r="W676" s="302">
        <v>0</v>
      </c>
      <c r="X676" s="302">
        <v>0</v>
      </c>
      <c r="Y676" s="302">
        <v>0</v>
      </c>
      <c r="Z676" s="302">
        <v>70337.179999999993</v>
      </c>
      <c r="AA676" s="302">
        <v>0</v>
      </c>
      <c r="AB676" s="302">
        <v>0</v>
      </c>
      <c r="AC676" s="302">
        <v>0</v>
      </c>
      <c r="AD676" s="302">
        <v>0</v>
      </c>
      <c r="AE676" s="302">
        <v>0</v>
      </c>
      <c r="AF676" s="302">
        <v>0</v>
      </c>
      <c r="AG676" s="302">
        <v>0</v>
      </c>
      <c r="AH676" s="302">
        <v>0</v>
      </c>
      <c r="AI676" s="302">
        <v>0</v>
      </c>
      <c r="AJ676" s="302">
        <v>0</v>
      </c>
      <c r="AK676" s="302">
        <v>0</v>
      </c>
      <c r="AL676" s="302">
        <v>0</v>
      </c>
      <c r="AM676" s="302">
        <v>0</v>
      </c>
      <c r="AN676" s="302">
        <v>0</v>
      </c>
      <c r="AO676" s="302">
        <v>0</v>
      </c>
      <c r="AP676" s="302">
        <v>0</v>
      </c>
      <c r="AQ676" s="302">
        <v>0</v>
      </c>
      <c r="AR676" s="302">
        <v>0</v>
      </c>
      <c r="AS676" s="302">
        <v>0</v>
      </c>
      <c r="AT676" s="295">
        <f t="shared" si="10"/>
        <v>0</v>
      </c>
      <c r="AU676" s="302">
        <v>29955.82</v>
      </c>
      <c r="AV676" s="302">
        <v>70337.179999999993</v>
      </c>
      <c r="AW676" s="303">
        <v>92</v>
      </c>
      <c r="AX676" s="303">
        <v>300</v>
      </c>
      <c r="AY676" s="302">
        <v>353999.38</v>
      </c>
      <c r="AZ676" s="302">
        <v>86309.16</v>
      </c>
      <c r="BA676" s="301">
        <v>90.000156000000004</v>
      </c>
      <c r="BB676" s="301">
        <v>82.4791938546945</v>
      </c>
      <c r="BC676" s="301">
        <v>9.5</v>
      </c>
      <c r="BD676" s="301"/>
      <c r="BE676" s="300" t="s">
        <v>4204</v>
      </c>
      <c r="BF676" s="298"/>
      <c r="BG676" s="300" t="s">
        <v>320</v>
      </c>
      <c r="BH676" s="300" t="s">
        <v>197</v>
      </c>
      <c r="BI676" s="300" t="s">
        <v>373</v>
      </c>
      <c r="BJ676" s="300" t="s">
        <v>4205</v>
      </c>
      <c r="BK676" s="299" t="s">
        <v>175</v>
      </c>
      <c r="BL676" s="301">
        <v>619413.38111743995</v>
      </c>
      <c r="BM676" s="299" t="s">
        <v>309</v>
      </c>
      <c r="BN676" s="301"/>
      <c r="BO676" s="304">
        <v>38862</v>
      </c>
      <c r="BP676" s="304">
        <v>47993</v>
      </c>
      <c r="BQ676" s="297" t="s">
        <v>941</v>
      </c>
      <c r="BR676" s="297" t="s">
        <v>4791</v>
      </c>
      <c r="BS676" s="297">
        <v>38862</v>
      </c>
      <c r="BT676" s="297">
        <v>47993</v>
      </c>
      <c r="BU676" s="301">
        <v>27554.9</v>
      </c>
      <c r="BV676" s="301">
        <v>59.94</v>
      </c>
      <c r="BW676" s="301">
        <v>0</v>
      </c>
    </row>
    <row r="677" spans="1:75" s="289" customFormat="1" ht="18.2" customHeight="1" x14ac:dyDescent="0.15">
      <c r="A677" s="291">
        <v>675</v>
      </c>
      <c r="B677" s="292" t="s">
        <v>305</v>
      </c>
      <c r="C677" s="292" t="s">
        <v>306</v>
      </c>
      <c r="D677" s="312">
        <v>45170</v>
      </c>
      <c r="E677" s="293" t="s">
        <v>1773</v>
      </c>
      <c r="F677" s="308">
        <v>172</v>
      </c>
      <c r="G677" s="308">
        <v>171</v>
      </c>
      <c r="H677" s="295">
        <v>67444.710000000006</v>
      </c>
      <c r="I677" s="295">
        <v>46145.71</v>
      </c>
      <c r="J677" s="295">
        <v>0</v>
      </c>
      <c r="K677" s="295">
        <v>113590.42</v>
      </c>
      <c r="L677" s="295">
        <v>493.44</v>
      </c>
      <c r="M677" s="295">
        <v>0</v>
      </c>
      <c r="N677" s="295">
        <v>0</v>
      </c>
      <c r="O677" s="295">
        <v>0</v>
      </c>
      <c r="P677" s="295">
        <v>0</v>
      </c>
      <c r="Q677" s="295">
        <v>0</v>
      </c>
      <c r="R677" s="295">
        <v>113590.42</v>
      </c>
      <c r="S677" s="295">
        <v>129536.28</v>
      </c>
      <c r="T677" s="295">
        <v>533.94000000000005</v>
      </c>
      <c r="U677" s="295">
        <v>0</v>
      </c>
      <c r="V677" s="295">
        <v>0</v>
      </c>
      <c r="W677" s="295">
        <v>0</v>
      </c>
      <c r="X677" s="295">
        <v>0</v>
      </c>
      <c r="Y677" s="295">
        <v>0</v>
      </c>
      <c r="Z677" s="295">
        <v>130070.22</v>
      </c>
      <c r="AA677" s="295">
        <v>0</v>
      </c>
      <c r="AB677" s="295">
        <v>0</v>
      </c>
      <c r="AC677" s="295">
        <v>0</v>
      </c>
      <c r="AD677" s="295">
        <v>0</v>
      </c>
      <c r="AE677" s="295">
        <v>0</v>
      </c>
      <c r="AF677" s="295">
        <v>0</v>
      </c>
      <c r="AG677" s="295">
        <v>0</v>
      </c>
      <c r="AH677" s="295">
        <v>0</v>
      </c>
      <c r="AI677" s="295">
        <v>0</v>
      </c>
      <c r="AJ677" s="295">
        <v>0</v>
      </c>
      <c r="AK677" s="295">
        <v>0</v>
      </c>
      <c r="AL677" s="295">
        <v>0</v>
      </c>
      <c r="AM677" s="295">
        <v>0</v>
      </c>
      <c r="AN677" s="295">
        <v>0</v>
      </c>
      <c r="AO677" s="295">
        <v>0</v>
      </c>
      <c r="AP677" s="295">
        <v>0</v>
      </c>
      <c r="AQ677" s="295">
        <v>0</v>
      </c>
      <c r="AR677" s="295">
        <v>0</v>
      </c>
      <c r="AS677" s="295">
        <v>0</v>
      </c>
      <c r="AT677" s="295">
        <f t="shared" si="10"/>
        <v>0</v>
      </c>
      <c r="AU677" s="295">
        <v>46639.15</v>
      </c>
      <c r="AV677" s="295">
        <v>130070.22</v>
      </c>
      <c r="AW677" s="296">
        <v>92</v>
      </c>
      <c r="AX677" s="296">
        <v>300</v>
      </c>
      <c r="AY677" s="295">
        <v>482299.97</v>
      </c>
      <c r="AZ677" s="295">
        <v>117590.14</v>
      </c>
      <c r="BA677" s="294">
        <v>90.000007999999994</v>
      </c>
      <c r="BB677" s="294">
        <v>86.938740856362301</v>
      </c>
      <c r="BC677" s="294">
        <v>9.5</v>
      </c>
      <c r="BD677" s="294"/>
      <c r="BE677" s="293" t="s">
        <v>4204</v>
      </c>
      <c r="BF677" s="291"/>
      <c r="BG677" s="293" t="s">
        <v>320</v>
      </c>
      <c r="BH677" s="293" t="s">
        <v>197</v>
      </c>
      <c r="BI677" s="293" t="s">
        <v>373</v>
      </c>
      <c r="BJ677" s="293" t="s">
        <v>4205</v>
      </c>
      <c r="BK677" s="292" t="s">
        <v>175</v>
      </c>
      <c r="BL677" s="294">
        <v>889537.48370032001</v>
      </c>
      <c r="BM677" s="292" t="s">
        <v>309</v>
      </c>
      <c r="BN677" s="294"/>
      <c r="BO677" s="297">
        <v>38862</v>
      </c>
      <c r="BP677" s="297">
        <v>47993</v>
      </c>
      <c r="BQ677" s="297" t="s">
        <v>937</v>
      </c>
      <c r="BR677" s="297" t="s">
        <v>4765</v>
      </c>
      <c r="BS677" s="297">
        <v>38862</v>
      </c>
      <c r="BT677" s="297">
        <v>47993</v>
      </c>
      <c r="BU677" s="294">
        <v>48423.11</v>
      </c>
      <c r="BV677" s="294">
        <v>81.66</v>
      </c>
      <c r="BW677" s="294">
        <v>0</v>
      </c>
    </row>
    <row r="678" spans="1:75" s="289" customFormat="1" ht="18.2" customHeight="1" x14ac:dyDescent="0.15">
      <c r="A678" s="298">
        <v>676</v>
      </c>
      <c r="B678" s="299" t="s">
        <v>305</v>
      </c>
      <c r="C678" s="299" t="s">
        <v>306</v>
      </c>
      <c r="D678" s="313">
        <v>45170</v>
      </c>
      <c r="E678" s="300" t="s">
        <v>1774</v>
      </c>
      <c r="F678" s="309">
        <v>192</v>
      </c>
      <c r="G678" s="309">
        <v>191</v>
      </c>
      <c r="H678" s="302">
        <v>28571.18</v>
      </c>
      <c r="I678" s="302">
        <v>20339.12</v>
      </c>
      <c r="J678" s="302">
        <v>0</v>
      </c>
      <c r="K678" s="302">
        <v>48910.3</v>
      </c>
      <c r="L678" s="302">
        <v>208.15</v>
      </c>
      <c r="M678" s="302">
        <v>0</v>
      </c>
      <c r="N678" s="302">
        <v>0</v>
      </c>
      <c r="O678" s="302">
        <v>0</v>
      </c>
      <c r="P678" s="302">
        <v>0</v>
      </c>
      <c r="Q678" s="302">
        <v>0</v>
      </c>
      <c r="R678" s="302">
        <v>48910.3</v>
      </c>
      <c r="S678" s="302">
        <v>63074.41</v>
      </c>
      <c r="T678" s="302">
        <v>228.57</v>
      </c>
      <c r="U678" s="302">
        <v>0</v>
      </c>
      <c r="V678" s="302">
        <v>0</v>
      </c>
      <c r="W678" s="302">
        <v>0</v>
      </c>
      <c r="X678" s="302">
        <v>0</v>
      </c>
      <c r="Y678" s="302">
        <v>0</v>
      </c>
      <c r="Z678" s="302">
        <v>63302.98</v>
      </c>
      <c r="AA678" s="302">
        <v>0</v>
      </c>
      <c r="AB678" s="302">
        <v>0</v>
      </c>
      <c r="AC678" s="302">
        <v>0</v>
      </c>
      <c r="AD678" s="302">
        <v>0</v>
      </c>
      <c r="AE678" s="302">
        <v>0</v>
      </c>
      <c r="AF678" s="302">
        <v>0</v>
      </c>
      <c r="AG678" s="302">
        <v>0</v>
      </c>
      <c r="AH678" s="302">
        <v>0</v>
      </c>
      <c r="AI678" s="302">
        <v>0</v>
      </c>
      <c r="AJ678" s="302">
        <v>0</v>
      </c>
      <c r="AK678" s="302">
        <v>0</v>
      </c>
      <c r="AL678" s="302">
        <v>0</v>
      </c>
      <c r="AM678" s="302">
        <v>0</v>
      </c>
      <c r="AN678" s="302">
        <v>0</v>
      </c>
      <c r="AO678" s="302">
        <v>0</v>
      </c>
      <c r="AP678" s="302">
        <v>0</v>
      </c>
      <c r="AQ678" s="302">
        <v>0</v>
      </c>
      <c r="AR678" s="302">
        <v>0</v>
      </c>
      <c r="AS678" s="302">
        <v>0</v>
      </c>
      <c r="AT678" s="295">
        <f t="shared" si="10"/>
        <v>0</v>
      </c>
      <c r="AU678" s="302">
        <v>20547.27</v>
      </c>
      <c r="AV678" s="302">
        <v>63302.98</v>
      </c>
      <c r="AW678" s="303">
        <v>92</v>
      </c>
      <c r="AX678" s="303">
        <v>300</v>
      </c>
      <c r="AY678" s="302">
        <v>360998.24</v>
      </c>
      <c r="AZ678" s="302">
        <v>49590.15</v>
      </c>
      <c r="BA678" s="301">
        <v>50.692768000000001</v>
      </c>
      <c r="BB678" s="301">
        <v>49.997801795525902</v>
      </c>
      <c r="BC678" s="301">
        <v>9.6</v>
      </c>
      <c r="BD678" s="301"/>
      <c r="BE678" s="300" t="s">
        <v>4204</v>
      </c>
      <c r="BF678" s="298"/>
      <c r="BG678" s="300" t="s">
        <v>315</v>
      </c>
      <c r="BH678" s="300" t="s">
        <v>179</v>
      </c>
      <c r="BI678" s="300" t="s">
        <v>363</v>
      </c>
      <c r="BJ678" s="300" t="s">
        <v>4205</v>
      </c>
      <c r="BK678" s="299" t="s">
        <v>175</v>
      </c>
      <c r="BL678" s="301">
        <v>383021.25468880002</v>
      </c>
      <c r="BM678" s="299" t="s">
        <v>309</v>
      </c>
      <c r="BN678" s="301"/>
      <c r="BO678" s="304">
        <v>38863</v>
      </c>
      <c r="BP678" s="304">
        <v>47994</v>
      </c>
      <c r="BQ678" s="297" t="s">
        <v>936</v>
      </c>
      <c r="BR678" s="297" t="s">
        <v>4769</v>
      </c>
      <c r="BS678" s="297">
        <v>38863</v>
      </c>
      <c r="BT678" s="297">
        <v>47994</v>
      </c>
      <c r="BU678" s="301">
        <v>25477.45</v>
      </c>
      <c r="BV678" s="301">
        <v>44.96</v>
      </c>
      <c r="BW678" s="301">
        <v>0</v>
      </c>
    </row>
    <row r="679" spans="1:75" s="289" customFormat="1" ht="18.2" customHeight="1" x14ac:dyDescent="0.15">
      <c r="A679" s="291">
        <v>677</v>
      </c>
      <c r="B679" s="292" t="s">
        <v>305</v>
      </c>
      <c r="C679" s="292" t="s">
        <v>306</v>
      </c>
      <c r="D679" s="312">
        <v>45170</v>
      </c>
      <c r="E679" s="293" t="s">
        <v>1775</v>
      </c>
      <c r="F679" s="308">
        <v>122</v>
      </c>
      <c r="G679" s="308">
        <v>122</v>
      </c>
      <c r="H679" s="295">
        <v>0</v>
      </c>
      <c r="I679" s="295">
        <v>119879.85</v>
      </c>
      <c r="J679" s="295">
        <v>0</v>
      </c>
      <c r="K679" s="295">
        <v>119879.85</v>
      </c>
      <c r="L679" s="295">
        <v>0</v>
      </c>
      <c r="M679" s="295">
        <v>0</v>
      </c>
      <c r="N679" s="295">
        <v>0</v>
      </c>
      <c r="O679" s="295">
        <v>0</v>
      </c>
      <c r="P679" s="295">
        <v>0</v>
      </c>
      <c r="Q679" s="295">
        <v>0</v>
      </c>
      <c r="R679" s="295">
        <v>119879.85</v>
      </c>
      <c r="S679" s="295">
        <v>66093.119999999995</v>
      </c>
      <c r="T679" s="295">
        <v>0</v>
      </c>
      <c r="U679" s="295">
        <v>0</v>
      </c>
      <c r="V679" s="295">
        <v>0</v>
      </c>
      <c r="W679" s="295">
        <v>0</v>
      </c>
      <c r="X679" s="295">
        <v>0</v>
      </c>
      <c r="Y679" s="295">
        <v>0</v>
      </c>
      <c r="Z679" s="295">
        <v>66093.119999999995</v>
      </c>
      <c r="AA679" s="295">
        <v>0</v>
      </c>
      <c r="AB679" s="295">
        <v>0</v>
      </c>
      <c r="AC679" s="295">
        <v>0</v>
      </c>
      <c r="AD679" s="295">
        <v>0</v>
      </c>
      <c r="AE679" s="295">
        <v>0</v>
      </c>
      <c r="AF679" s="295">
        <v>0</v>
      </c>
      <c r="AG679" s="295">
        <v>0</v>
      </c>
      <c r="AH679" s="295">
        <v>0</v>
      </c>
      <c r="AI679" s="295">
        <v>0</v>
      </c>
      <c r="AJ679" s="295">
        <v>0</v>
      </c>
      <c r="AK679" s="295">
        <v>0</v>
      </c>
      <c r="AL679" s="295">
        <v>0</v>
      </c>
      <c r="AM679" s="295">
        <v>0</v>
      </c>
      <c r="AN679" s="295">
        <v>0</v>
      </c>
      <c r="AO679" s="295">
        <v>0</v>
      </c>
      <c r="AP679" s="295">
        <v>0</v>
      </c>
      <c r="AQ679" s="295">
        <v>0</v>
      </c>
      <c r="AR679" s="295">
        <v>0</v>
      </c>
      <c r="AS679" s="295">
        <v>0</v>
      </c>
      <c r="AT679" s="295">
        <f t="shared" si="10"/>
        <v>0</v>
      </c>
      <c r="AU679" s="295">
        <v>119879.85</v>
      </c>
      <c r="AV679" s="295">
        <v>66093.119999999995</v>
      </c>
      <c r="AW679" s="296">
        <v>0</v>
      </c>
      <c r="AX679" s="296">
        <v>180</v>
      </c>
      <c r="AY679" s="295">
        <v>705998.14</v>
      </c>
      <c r="AZ679" s="295">
        <v>148038.79</v>
      </c>
      <c r="BA679" s="294">
        <v>77.379807</v>
      </c>
      <c r="BB679" s="294">
        <v>62.661142097884998</v>
      </c>
      <c r="BC679" s="294">
        <v>9.4</v>
      </c>
      <c r="BD679" s="294"/>
      <c r="BE679" s="293" t="s">
        <v>4204</v>
      </c>
      <c r="BF679" s="291"/>
      <c r="BG679" s="293" t="s">
        <v>355</v>
      </c>
      <c r="BH679" s="293" t="s">
        <v>228</v>
      </c>
      <c r="BI679" s="293" t="s">
        <v>379</v>
      </c>
      <c r="BJ679" s="293" t="s">
        <v>4205</v>
      </c>
      <c r="BK679" s="292" t="s">
        <v>175</v>
      </c>
      <c r="BL679" s="294">
        <v>938790.61381560005</v>
      </c>
      <c r="BM679" s="292" t="s">
        <v>309</v>
      </c>
      <c r="BN679" s="294"/>
      <c r="BO679" s="297">
        <v>38863</v>
      </c>
      <c r="BP679" s="297">
        <v>44342</v>
      </c>
      <c r="BQ679" s="297" t="s">
        <v>4259</v>
      </c>
      <c r="BR679" s="297" t="s">
        <v>4770</v>
      </c>
      <c r="BS679" s="297">
        <v>38863</v>
      </c>
      <c r="BT679" s="297">
        <v>44342</v>
      </c>
      <c r="BU679" s="294">
        <v>35419.93</v>
      </c>
      <c r="BV679" s="294">
        <v>0</v>
      </c>
      <c r="BW679" s="294">
        <v>0</v>
      </c>
    </row>
    <row r="680" spans="1:75" s="289" customFormat="1" ht="18.2" customHeight="1" x14ac:dyDescent="0.15">
      <c r="A680" s="298">
        <v>678</v>
      </c>
      <c r="B680" s="299" t="s">
        <v>305</v>
      </c>
      <c r="C680" s="299" t="s">
        <v>306</v>
      </c>
      <c r="D680" s="313">
        <v>45170</v>
      </c>
      <c r="E680" s="300" t="s">
        <v>1776</v>
      </c>
      <c r="F680" s="309">
        <v>0</v>
      </c>
      <c r="G680" s="309">
        <v>0</v>
      </c>
      <c r="H680" s="302">
        <v>95714.52</v>
      </c>
      <c r="I680" s="302">
        <v>0</v>
      </c>
      <c r="J680" s="302">
        <v>0</v>
      </c>
      <c r="K680" s="302">
        <v>95714.52</v>
      </c>
      <c r="L680" s="302">
        <v>755.79</v>
      </c>
      <c r="M680" s="302">
        <v>0</v>
      </c>
      <c r="N680" s="302">
        <v>0</v>
      </c>
      <c r="O680" s="302">
        <v>755.79</v>
      </c>
      <c r="P680" s="302">
        <v>0</v>
      </c>
      <c r="Q680" s="302">
        <v>0</v>
      </c>
      <c r="R680" s="302">
        <v>94958.73</v>
      </c>
      <c r="S680" s="302">
        <v>0</v>
      </c>
      <c r="T680" s="302">
        <v>749.76</v>
      </c>
      <c r="U680" s="302">
        <v>0</v>
      </c>
      <c r="V680" s="302">
        <v>0</v>
      </c>
      <c r="W680" s="302">
        <v>749.76</v>
      </c>
      <c r="X680" s="302">
        <v>0</v>
      </c>
      <c r="Y680" s="302">
        <v>0</v>
      </c>
      <c r="Z680" s="302">
        <v>0</v>
      </c>
      <c r="AA680" s="302">
        <v>66.52</v>
      </c>
      <c r="AB680" s="302">
        <v>0</v>
      </c>
      <c r="AC680" s="302">
        <v>0</v>
      </c>
      <c r="AD680" s="302">
        <v>0</v>
      </c>
      <c r="AE680" s="302">
        <v>0</v>
      </c>
      <c r="AF680" s="302">
        <v>-78.33</v>
      </c>
      <c r="AG680" s="302">
        <v>78.599999999999994</v>
      </c>
      <c r="AH680" s="302">
        <v>214.41</v>
      </c>
      <c r="AI680" s="302">
        <v>0</v>
      </c>
      <c r="AJ680" s="302">
        <v>0</v>
      </c>
      <c r="AK680" s="302">
        <v>0</v>
      </c>
      <c r="AL680" s="302">
        <v>0</v>
      </c>
      <c r="AM680" s="302">
        <v>0</v>
      </c>
      <c r="AN680" s="302">
        <v>0</v>
      </c>
      <c r="AO680" s="302">
        <v>0</v>
      </c>
      <c r="AP680" s="302">
        <v>0</v>
      </c>
      <c r="AQ680" s="302">
        <v>0</v>
      </c>
      <c r="AR680" s="302">
        <v>0</v>
      </c>
      <c r="AS680" s="302">
        <v>8.9390000000000008E-3</v>
      </c>
      <c r="AT680" s="295">
        <f t="shared" si="10"/>
        <v>1786.7410609999999</v>
      </c>
      <c r="AU680" s="302">
        <v>0</v>
      </c>
      <c r="AV680" s="302">
        <v>0</v>
      </c>
      <c r="AW680" s="303">
        <v>92</v>
      </c>
      <c r="AX680" s="303">
        <v>300</v>
      </c>
      <c r="AY680" s="302">
        <v>712217.69</v>
      </c>
      <c r="AZ680" s="302">
        <v>173700</v>
      </c>
      <c r="BA680" s="301">
        <v>90.000046999999995</v>
      </c>
      <c r="BB680" s="301">
        <v>49.201440201844001</v>
      </c>
      <c r="BC680" s="301">
        <v>9.4</v>
      </c>
      <c r="BD680" s="301"/>
      <c r="BE680" s="300" t="s">
        <v>4204</v>
      </c>
      <c r="BF680" s="298"/>
      <c r="BG680" s="300" t="s">
        <v>376</v>
      </c>
      <c r="BH680" s="300" t="s">
        <v>195</v>
      </c>
      <c r="BI680" s="300" t="s">
        <v>489</v>
      </c>
      <c r="BJ680" s="300" t="s">
        <v>103</v>
      </c>
      <c r="BK680" s="299" t="s">
        <v>175</v>
      </c>
      <c r="BL680" s="301">
        <v>743630.93066807999</v>
      </c>
      <c r="BM680" s="299" t="s">
        <v>309</v>
      </c>
      <c r="BN680" s="301"/>
      <c r="BO680" s="304">
        <v>38863</v>
      </c>
      <c r="BP680" s="304">
        <v>47994</v>
      </c>
      <c r="BQ680" s="297" t="s">
        <v>4757</v>
      </c>
      <c r="BR680" s="297" t="s">
        <v>4764</v>
      </c>
      <c r="BS680" s="297">
        <v>38863</v>
      </c>
      <c r="BT680" s="297">
        <v>47994</v>
      </c>
      <c r="BU680" s="301">
        <v>0</v>
      </c>
      <c r="BV680" s="301">
        <v>66.52</v>
      </c>
      <c r="BW680" s="301">
        <v>0</v>
      </c>
    </row>
    <row r="681" spans="1:75" s="289" customFormat="1" ht="18.2" customHeight="1" x14ac:dyDescent="0.15">
      <c r="A681" s="291">
        <v>679</v>
      </c>
      <c r="B681" s="292" t="s">
        <v>305</v>
      </c>
      <c r="C681" s="292" t="s">
        <v>306</v>
      </c>
      <c r="D681" s="312">
        <v>45170</v>
      </c>
      <c r="E681" s="293" t="s">
        <v>1777</v>
      </c>
      <c r="F681" s="308">
        <v>96</v>
      </c>
      <c r="G681" s="308">
        <v>95</v>
      </c>
      <c r="H681" s="295">
        <v>20172.849999999999</v>
      </c>
      <c r="I681" s="295">
        <v>35771.589999999997</v>
      </c>
      <c r="J681" s="295">
        <v>0</v>
      </c>
      <c r="K681" s="295">
        <v>55944.44</v>
      </c>
      <c r="L681" s="295">
        <v>537.21</v>
      </c>
      <c r="M681" s="295">
        <v>0</v>
      </c>
      <c r="N681" s="295">
        <v>0</v>
      </c>
      <c r="O681" s="295">
        <v>0</v>
      </c>
      <c r="P681" s="295">
        <v>0</v>
      </c>
      <c r="Q681" s="295">
        <v>0</v>
      </c>
      <c r="R681" s="295">
        <v>55944.44</v>
      </c>
      <c r="S681" s="295">
        <v>29987.58</v>
      </c>
      <c r="T681" s="295">
        <v>159.69999999999999</v>
      </c>
      <c r="U681" s="295">
        <v>0</v>
      </c>
      <c r="V681" s="295">
        <v>0</v>
      </c>
      <c r="W681" s="295">
        <v>0</v>
      </c>
      <c r="X681" s="295">
        <v>0</v>
      </c>
      <c r="Y681" s="295">
        <v>0</v>
      </c>
      <c r="Z681" s="295">
        <v>30147.279999999999</v>
      </c>
      <c r="AA681" s="295">
        <v>0</v>
      </c>
      <c r="AB681" s="295">
        <v>0</v>
      </c>
      <c r="AC681" s="295">
        <v>0</v>
      </c>
      <c r="AD681" s="295">
        <v>0</v>
      </c>
      <c r="AE681" s="295">
        <v>0</v>
      </c>
      <c r="AF681" s="295">
        <v>0</v>
      </c>
      <c r="AG681" s="295">
        <v>0</v>
      </c>
      <c r="AH681" s="295">
        <v>0</v>
      </c>
      <c r="AI681" s="295">
        <v>0</v>
      </c>
      <c r="AJ681" s="295">
        <v>0</v>
      </c>
      <c r="AK681" s="295">
        <v>0</v>
      </c>
      <c r="AL681" s="295">
        <v>0</v>
      </c>
      <c r="AM681" s="295">
        <v>0</v>
      </c>
      <c r="AN681" s="295">
        <v>0</v>
      </c>
      <c r="AO681" s="295">
        <v>0</v>
      </c>
      <c r="AP681" s="295">
        <v>0</v>
      </c>
      <c r="AQ681" s="295">
        <v>0</v>
      </c>
      <c r="AR681" s="295">
        <v>0</v>
      </c>
      <c r="AS681" s="295">
        <v>0</v>
      </c>
      <c r="AT681" s="295">
        <f t="shared" si="10"/>
        <v>0</v>
      </c>
      <c r="AU681" s="295">
        <v>36308.800000000003</v>
      </c>
      <c r="AV681" s="295">
        <v>30147.279999999999</v>
      </c>
      <c r="AW681" s="296">
        <v>32</v>
      </c>
      <c r="AX681" s="296">
        <v>240</v>
      </c>
      <c r="AY681" s="295">
        <v>322998.40999999997</v>
      </c>
      <c r="AZ681" s="295">
        <v>74765.570000000007</v>
      </c>
      <c r="BA681" s="294">
        <v>85.288655000000006</v>
      </c>
      <c r="BB681" s="294">
        <v>63.818493490094397</v>
      </c>
      <c r="BC681" s="294">
        <v>9.5</v>
      </c>
      <c r="BD681" s="294"/>
      <c r="BE681" s="293" t="s">
        <v>4204</v>
      </c>
      <c r="BF681" s="291"/>
      <c r="BG681" s="293" t="s">
        <v>355</v>
      </c>
      <c r="BH681" s="293" t="s">
        <v>227</v>
      </c>
      <c r="BI681" s="293" t="s">
        <v>502</v>
      </c>
      <c r="BJ681" s="293" t="s">
        <v>4205</v>
      </c>
      <c r="BK681" s="292" t="s">
        <v>175</v>
      </c>
      <c r="BL681" s="294">
        <v>438106.28030624002</v>
      </c>
      <c r="BM681" s="292" t="s">
        <v>309</v>
      </c>
      <c r="BN681" s="294"/>
      <c r="BO681" s="297">
        <v>38868</v>
      </c>
      <c r="BP681" s="297">
        <v>46173</v>
      </c>
      <c r="BQ681" s="297" t="s">
        <v>4259</v>
      </c>
      <c r="BR681" s="297" t="s">
        <v>4770</v>
      </c>
      <c r="BS681" s="297">
        <v>38868</v>
      </c>
      <c r="BT681" s="297">
        <v>46173</v>
      </c>
      <c r="BU681" s="294">
        <v>16617.400000000001</v>
      </c>
      <c r="BV681" s="294">
        <v>49.49</v>
      </c>
      <c r="BW681" s="294">
        <v>0</v>
      </c>
    </row>
    <row r="682" spans="1:75" s="289" customFormat="1" ht="18.2" customHeight="1" x14ac:dyDescent="0.15">
      <c r="A682" s="298">
        <v>680</v>
      </c>
      <c r="B682" s="299" t="s">
        <v>305</v>
      </c>
      <c r="C682" s="299" t="s">
        <v>306</v>
      </c>
      <c r="D682" s="313">
        <v>45170</v>
      </c>
      <c r="E682" s="300" t="s">
        <v>1778</v>
      </c>
      <c r="F682" s="309">
        <v>7</v>
      </c>
      <c r="G682" s="309">
        <v>6</v>
      </c>
      <c r="H682" s="302">
        <v>30467.46</v>
      </c>
      <c r="I682" s="302">
        <v>1256.74</v>
      </c>
      <c r="J682" s="302">
        <v>0</v>
      </c>
      <c r="K682" s="302">
        <v>31724.2</v>
      </c>
      <c r="L682" s="302">
        <v>215.36</v>
      </c>
      <c r="M682" s="302">
        <v>0</v>
      </c>
      <c r="N682" s="302">
        <v>0</v>
      </c>
      <c r="O682" s="302">
        <v>0</v>
      </c>
      <c r="P682" s="302">
        <v>0</v>
      </c>
      <c r="Q682" s="302">
        <v>0</v>
      </c>
      <c r="R682" s="302">
        <v>31724.2</v>
      </c>
      <c r="S682" s="302">
        <v>1497.86</v>
      </c>
      <c r="T682" s="302">
        <v>243.74</v>
      </c>
      <c r="U682" s="302">
        <v>0</v>
      </c>
      <c r="V682" s="302">
        <v>0</v>
      </c>
      <c r="W682" s="302">
        <v>0</v>
      </c>
      <c r="X682" s="302">
        <v>0</v>
      </c>
      <c r="Y682" s="302">
        <v>0</v>
      </c>
      <c r="Z682" s="302">
        <v>1741.6</v>
      </c>
      <c r="AA682" s="302">
        <v>0</v>
      </c>
      <c r="AB682" s="302">
        <v>0</v>
      </c>
      <c r="AC682" s="302">
        <v>0</v>
      </c>
      <c r="AD682" s="302">
        <v>0</v>
      </c>
      <c r="AE682" s="302">
        <v>0</v>
      </c>
      <c r="AF682" s="302">
        <v>0</v>
      </c>
      <c r="AG682" s="302">
        <v>0</v>
      </c>
      <c r="AH682" s="302">
        <v>0</v>
      </c>
      <c r="AI682" s="302">
        <v>0</v>
      </c>
      <c r="AJ682" s="302">
        <v>0</v>
      </c>
      <c r="AK682" s="302">
        <v>0</v>
      </c>
      <c r="AL682" s="302">
        <v>0</v>
      </c>
      <c r="AM682" s="302">
        <v>0</v>
      </c>
      <c r="AN682" s="302">
        <v>0</v>
      </c>
      <c r="AO682" s="302">
        <v>0</v>
      </c>
      <c r="AP682" s="302">
        <v>0</v>
      </c>
      <c r="AQ682" s="302">
        <v>0</v>
      </c>
      <c r="AR682" s="302">
        <v>0</v>
      </c>
      <c r="AS682" s="302">
        <v>0</v>
      </c>
      <c r="AT682" s="295">
        <f t="shared" si="10"/>
        <v>0</v>
      </c>
      <c r="AU682" s="302">
        <v>1472.1</v>
      </c>
      <c r="AV682" s="302">
        <v>1741.6</v>
      </c>
      <c r="AW682" s="303">
        <v>94</v>
      </c>
      <c r="AX682" s="303">
        <v>300</v>
      </c>
      <c r="AY682" s="302">
        <v>213000.86</v>
      </c>
      <c r="AZ682" s="302">
        <v>52131.39</v>
      </c>
      <c r="BA682" s="301">
        <v>89.999637000000007</v>
      </c>
      <c r="BB682" s="301">
        <v>54.7686621077128</v>
      </c>
      <c r="BC682" s="301">
        <v>9.6</v>
      </c>
      <c r="BD682" s="301"/>
      <c r="BE682" s="300" t="s">
        <v>4204</v>
      </c>
      <c r="BF682" s="298"/>
      <c r="BG682" s="300" t="s">
        <v>310</v>
      </c>
      <c r="BH682" s="300" t="s">
        <v>184</v>
      </c>
      <c r="BI682" s="300" t="s">
        <v>395</v>
      </c>
      <c r="BJ682" s="300" t="s">
        <v>4205</v>
      </c>
      <c r="BK682" s="299" t="s">
        <v>175</v>
      </c>
      <c r="BL682" s="301">
        <v>248435.25572320001</v>
      </c>
      <c r="BM682" s="299" t="s">
        <v>309</v>
      </c>
      <c r="BN682" s="301"/>
      <c r="BO682" s="304">
        <v>38912</v>
      </c>
      <c r="BP682" s="304">
        <v>48043</v>
      </c>
      <c r="BQ682" s="297" t="s">
        <v>929</v>
      </c>
      <c r="BR682" s="297" t="s">
        <v>4777</v>
      </c>
      <c r="BS682" s="297">
        <v>38912</v>
      </c>
      <c r="BT682" s="297">
        <v>48043</v>
      </c>
      <c r="BU682" s="301">
        <v>944.9</v>
      </c>
      <c r="BV682" s="301">
        <v>47.26</v>
      </c>
      <c r="BW682" s="301">
        <v>0</v>
      </c>
    </row>
    <row r="683" spans="1:75" s="289" customFormat="1" ht="18.2" customHeight="1" x14ac:dyDescent="0.15">
      <c r="A683" s="291">
        <v>681</v>
      </c>
      <c r="B683" s="292" t="s">
        <v>305</v>
      </c>
      <c r="C683" s="292" t="s">
        <v>306</v>
      </c>
      <c r="D683" s="312">
        <v>45170</v>
      </c>
      <c r="E683" s="293" t="s">
        <v>1779</v>
      </c>
      <c r="F683" s="308">
        <v>171</v>
      </c>
      <c r="G683" s="308">
        <v>170</v>
      </c>
      <c r="H683" s="295">
        <v>36195.78</v>
      </c>
      <c r="I683" s="295">
        <v>23724.98</v>
      </c>
      <c r="J683" s="295">
        <v>0</v>
      </c>
      <c r="K683" s="295">
        <v>59920.76</v>
      </c>
      <c r="L683" s="295">
        <v>255.81</v>
      </c>
      <c r="M683" s="295">
        <v>0</v>
      </c>
      <c r="N683" s="295">
        <v>0</v>
      </c>
      <c r="O683" s="295">
        <v>0</v>
      </c>
      <c r="P683" s="295">
        <v>0</v>
      </c>
      <c r="Q683" s="295">
        <v>0</v>
      </c>
      <c r="R683" s="295">
        <v>59920.76</v>
      </c>
      <c r="S683" s="295">
        <v>68989.61</v>
      </c>
      <c r="T683" s="295">
        <v>289.57</v>
      </c>
      <c r="U683" s="295">
        <v>0</v>
      </c>
      <c r="V683" s="295">
        <v>0</v>
      </c>
      <c r="W683" s="295">
        <v>0</v>
      </c>
      <c r="X683" s="295">
        <v>0</v>
      </c>
      <c r="Y683" s="295">
        <v>0</v>
      </c>
      <c r="Z683" s="295">
        <v>69279.179999999993</v>
      </c>
      <c r="AA683" s="295">
        <v>0</v>
      </c>
      <c r="AB683" s="295">
        <v>0</v>
      </c>
      <c r="AC683" s="295">
        <v>0</v>
      </c>
      <c r="AD683" s="295">
        <v>0</v>
      </c>
      <c r="AE683" s="295">
        <v>0</v>
      </c>
      <c r="AF683" s="295">
        <v>0</v>
      </c>
      <c r="AG683" s="295">
        <v>0</v>
      </c>
      <c r="AH683" s="295">
        <v>0</v>
      </c>
      <c r="AI683" s="295">
        <v>0</v>
      </c>
      <c r="AJ683" s="295">
        <v>0</v>
      </c>
      <c r="AK683" s="295">
        <v>0</v>
      </c>
      <c r="AL683" s="295">
        <v>0</v>
      </c>
      <c r="AM683" s="295">
        <v>0</v>
      </c>
      <c r="AN683" s="295">
        <v>0</v>
      </c>
      <c r="AO683" s="295">
        <v>0</v>
      </c>
      <c r="AP683" s="295">
        <v>0</v>
      </c>
      <c r="AQ683" s="295">
        <v>0</v>
      </c>
      <c r="AR683" s="295">
        <v>0</v>
      </c>
      <c r="AS683" s="295">
        <v>0</v>
      </c>
      <c r="AT683" s="295">
        <f t="shared" si="10"/>
        <v>0</v>
      </c>
      <c r="AU683" s="295">
        <v>23980.79</v>
      </c>
      <c r="AV683" s="295">
        <v>69279.179999999993</v>
      </c>
      <c r="AW683" s="296">
        <v>94</v>
      </c>
      <c r="AX683" s="296">
        <v>300</v>
      </c>
      <c r="AY683" s="295">
        <v>253020.03</v>
      </c>
      <c r="AZ683" s="295">
        <v>61929.03</v>
      </c>
      <c r="BA683" s="294">
        <v>90.000698</v>
      </c>
      <c r="BB683" s="294">
        <v>87.0821038968393</v>
      </c>
      <c r="BC683" s="294">
        <v>9.6</v>
      </c>
      <c r="BD683" s="294"/>
      <c r="BE683" s="293" t="s">
        <v>4204</v>
      </c>
      <c r="BF683" s="291"/>
      <c r="BG683" s="293" t="s">
        <v>320</v>
      </c>
      <c r="BH683" s="293" t="s">
        <v>197</v>
      </c>
      <c r="BI683" s="293" t="s">
        <v>373</v>
      </c>
      <c r="BJ683" s="293" t="s">
        <v>4205</v>
      </c>
      <c r="BK683" s="292" t="s">
        <v>175</v>
      </c>
      <c r="BL683" s="294">
        <v>469245.22395295999</v>
      </c>
      <c r="BM683" s="292" t="s">
        <v>309</v>
      </c>
      <c r="BN683" s="294"/>
      <c r="BO683" s="297">
        <v>38918</v>
      </c>
      <c r="BP683" s="297">
        <v>48049</v>
      </c>
      <c r="BQ683" s="297" t="s">
        <v>947</v>
      </c>
      <c r="BR683" s="297" t="s">
        <v>4774</v>
      </c>
      <c r="BS683" s="297">
        <v>38918</v>
      </c>
      <c r="BT683" s="297">
        <v>48049</v>
      </c>
      <c r="BU683" s="294">
        <v>27716.76</v>
      </c>
      <c r="BV683" s="294">
        <v>56.14</v>
      </c>
      <c r="BW683" s="294">
        <v>0</v>
      </c>
    </row>
    <row r="684" spans="1:75" s="289" customFormat="1" ht="18.2" customHeight="1" x14ac:dyDescent="0.15">
      <c r="A684" s="298">
        <v>682</v>
      </c>
      <c r="B684" s="299" t="s">
        <v>305</v>
      </c>
      <c r="C684" s="299" t="s">
        <v>306</v>
      </c>
      <c r="D684" s="313">
        <v>45170</v>
      </c>
      <c r="E684" s="300" t="s">
        <v>1780</v>
      </c>
      <c r="F684" s="309">
        <v>113</v>
      </c>
      <c r="G684" s="309">
        <v>112</v>
      </c>
      <c r="H684" s="302">
        <v>28325.34</v>
      </c>
      <c r="I684" s="302">
        <v>14771.68</v>
      </c>
      <c r="J684" s="302">
        <v>0</v>
      </c>
      <c r="K684" s="302">
        <v>43097.02</v>
      </c>
      <c r="L684" s="302">
        <v>200.18</v>
      </c>
      <c r="M684" s="302">
        <v>0</v>
      </c>
      <c r="N684" s="302">
        <v>0</v>
      </c>
      <c r="O684" s="302">
        <v>0</v>
      </c>
      <c r="P684" s="302">
        <v>0</v>
      </c>
      <c r="Q684" s="302">
        <v>0</v>
      </c>
      <c r="R684" s="302">
        <v>43097.02</v>
      </c>
      <c r="S684" s="302">
        <v>32803.800000000003</v>
      </c>
      <c r="T684" s="302">
        <v>226.6</v>
      </c>
      <c r="U684" s="302">
        <v>0</v>
      </c>
      <c r="V684" s="302">
        <v>0</v>
      </c>
      <c r="W684" s="302">
        <v>0</v>
      </c>
      <c r="X684" s="302">
        <v>0</v>
      </c>
      <c r="Y684" s="302">
        <v>0</v>
      </c>
      <c r="Z684" s="302">
        <v>33030.400000000001</v>
      </c>
      <c r="AA684" s="302">
        <v>0</v>
      </c>
      <c r="AB684" s="302">
        <v>0</v>
      </c>
      <c r="AC684" s="302">
        <v>0</v>
      </c>
      <c r="AD684" s="302">
        <v>0</v>
      </c>
      <c r="AE684" s="302">
        <v>0</v>
      </c>
      <c r="AF684" s="302">
        <v>0</v>
      </c>
      <c r="AG684" s="302">
        <v>0</v>
      </c>
      <c r="AH684" s="302">
        <v>0</v>
      </c>
      <c r="AI684" s="302">
        <v>0</v>
      </c>
      <c r="AJ684" s="302">
        <v>0</v>
      </c>
      <c r="AK684" s="302">
        <v>0</v>
      </c>
      <c r="AL684" s="302">
        <v>0</v>
      </c>
      <c r="AM684" s="302">
        <v>0</v>
      </c>
      <c r="AN684" s="302">
        <v>0</v>
      </c>
      <c r="AO684" s="302">
        <v>0</v>
      </c>
      <c r="AP684" s="302">
        <v>0</v>
      </c>
      <c r="AQ684" s="302">
        <v>0</v>
      </c>
      <c r="AR684" s="302">
        <v>0</v>
      </c>
      <c r="AS684" s="302">
        <v>0</v>
      </c>
      <c r="AT684" s="295">
        <f t="shared" si="10"/>
        <v>0</v>
      </c>
      <c r="AU684" s="302">
        <v>14971.86</v>
      </c>
      <c r="AV684" s="302">
        <v>33030.400000000001</v>
      </c>
      <c r="AW684" s="303">
        <v>94</v>
      </c>
      <c r="AX684" s="303">
        <v>300</v>
      </c>
      <c r="AY684" s="302">
        <v>209997.86</v>
      </c>
      <c r="AZ684" s="302">
        <v>48461.98</v>
      </c>
      <c r="BA684" s="301">
        <v>84.858001000000002</v>
      </c>
      <c r="BB684" s="301">
        <v>75.463837141136594</v>
      </c>
      <c r="BC684" s="301">
        <v>9.6</v>
      </c>
      <c r="BD684" s="301"/>
      <c r="BE684" s="300" t="s">
        <v>4204</v>
      </c>
      <c r="BF684" s="298"/>
      <c r="BG684" s="300" t="s">
        <v>344</v>
      </c>
      <c r="BH684" s="300" t="s">
        <v>213</v>
      </c>
      <c r="BI684" s="300" t="s">
        <v>345</v>
      </c>
      <c r="BJ684" s="300" t="s">
        <v>4205</v>
      </c>
      <c r="BK684" s="299" t="s">
        <v>175</v>
      </c>
      <c r="BL684" s="301">
        <v>337496.90093392</v>
      </c>
      <c r="BM684" s="299" t="s">
        <v>309</v>
      </c>
      <c r="BN684" s="301"/>
      <c r="BO684" s="304">
        <v>38918</v>
      </c>
      <c r="BP684" s="304">
        <v>48049</v>
      </c>
      <c r="BQ684" s="297" t="s">
        <v>931</v>
      </c>
      <c r="BR684" s="297" t="s">
        <v>4779</v>
      </c>
      <c r="BS684" s="297">
        <v>38918</v>
      </c>
      <c r="BT684" s="297">
        <v>48049</v>
      </c>
      <c r="BU684" s="301">
        <v>14309.12</v>
      </c>
      <c r="BV684" s="301">
        <v>43.93</v>
      </c>
      <c r="BW684" s="301">
        <v>0</v>
      </c>
    </row>
    <row r="685" spans="1:75" s="289" customFormat="1" ht="18.2" customHeight="1" x14ac:dyDescent="0.15">
      <c r="A685" s="291">
        <v>683</v>
      </c>
      <c r="B685" s="292" t="s">
        <v>305</v>
      </c>
      <c r="C685" s="292" t="s">
        <v>306</v>
      </c>
      <c r="D685" s="312">
        <v>45170</v>
      </c>
      <c r="E685" s="293" t="s">
        <v>1781</v>
      </c>
      <c r="F685" s="308">
        <v>124</v>
      </c>
      <c r="G685" s="308">
        <v>123</v>
      </c>
      <c r="H685" s="295">
        <v>42070.65</v>
      </c>
      <c r="I685" s="295">
        <v>23420.89</v>
      </c>
      <c r="J685" s="295">
        <v>0</v>
      </c>
      <c r="K685" s="295">
        <v>65491.54</v>
      </c>
      <c r="L685" s="295">
        <v>298.63</v>
      </c>
      <c r="M685" s="295">
        <v>0</v>
      </c>
      <c r="N685" s="295">
        <v>0</v>
      </c>
      <c r="O685" s="295">
        <v>0</v>
      </c>
      <c r="P685" s="295">
        <v>0</v>
      </c>
      <c r="Q685" s="295">
        <v>0</v>
      </c>
      <c r="R685" s="295">
        <v>65491.54</v>
      </c>
      <c r="S685" s="295">
        <v>54099.9</v>
      </c>
      <c r="T685" s="295">
        <v>333.06</v>
      </c>
      <c r="U685" s="295">
        <v>0</v>
      </c>
      <c r="V685" s="295">
        <v>0</v>
      </c>
      <c r="W685" s="295">
        <v>0</v>
      </c>
      <c r="X685" s="295">
        <v>0</v>
      </c>
      <c r="Y685" s="295">
        <v>0</v>
      </c>
      <c r="Z685" s="295">
        <v>54432.959999999999</v>
      </c>
      <c r="AA685" s="295">
        <v>0</v>
      </c>
      <c r="AB685" s="295">
        <v>0</v>
      </c>
      <c r="AC685" s="295">
        <v>0</v>
      </c>
      <c r="AD685" s="295">
        <v>0</v>
      </c>
      <c r="AE685" s="295">
        <v>0</v>
      </c>
      <c r="AF685" s="295">
        <v>0</v>
      </c>
      <c r="AG685" s="295">
        <v>0</v>
      </c>
      <c r="AH685" s="295">
        <v>0</v>
      </c>
      <c r="AI685" s="295">
        <v>0</v>
      </c>
      <c r="AJ685" s="295">
        <v>0</v>
      </c>
      <c r="AK685" s="295">
        <v>0</v>
      </c>
      <c r="AL685" s="295">
        <v>0</v>
      </c>
      <c r="AM685" s="295">
        <v>0</v>
      </c>
      <c r="AN685" s="295">
        <v>0</v>
      </c>
      <c r="AO685" s="295">
        <v>0</v>
      </c>
      <c r="AP685" s="295">
        <v>0</v>
      </c>
      <c r="AQ685" s="295">
        <v>0</v>
      </c>
      <c r="AR685" s="295">
        <v>0</v>
      </c>
      <c r="AS685" s="295">
        <v>0</v>
      </c>
      <c r="AT685" s="295">
        <f t="shared" si="10"/>
        <v>0</v>
      </c>
      <c r="AU685" s="295">
        <v>23719.52</v>
      </c>
      <c r="AV685" s="295">
        <v>54432.959999999999</v>
      </c>
      <c r="AW685" s="296">
        <v>94</v>
      </c>
      <c r="AX685" s="296">
        <v>300</v>
      </c>
      <c r="AY685" s="295">
        <v>303699.05</v>
      </c>
      <c r="AZ685" s="295">
        <v>72301.37</v>
      </c>
      <c r="BA685" s="294">
        <v>87.540615000000003</v>
      </c>
      <c r="BB685" s="294">
        <v>79.295450264595303</v>
      </c>
      <c r="BC685" s="294">
        <v>9.5</v>
      </c>
      <c r="BD685" s="294"/>
      <c r="BE685" s="293" t="s">
        <v>4204</v>
      </c>
      <c r="BF685" s="291"/>
      <c r="BG685" s="293" t="s">
        <v>355</v>
      </c>
      <c r="BH685" s="293" t="s">
        <v>198</v>
      </c>
      <c r="BI685" s="293" t="s">
        <v>554</v>
      </c>
      <c r="BJ685" s="293" t="s">
        <v>4205</v>
      </c>
      <c r="BK685" s="292" t="s">
        <v>175</v>
      </c>
      <c r="BL685" s="294">
        <v>512870.53692783997</v>
      </c>
      <c r="BM685" s="292" t="s">
        <v>309</v>
      </c>
      <c r="BN685" s="294"/>
      <c r="BO685" s="297">
        <v>38918</v>
      </c>
      <c r="BP685" s="297">
        <v>48049</v>
      </c>
      <c r="BQ685" s="297" t="s">
        <v>4123</v>
      </c>
      <c r="BR685" s="297" t="s">
        <v>4760</v>
      </c>
      <c r="BS685" s="297">
        <v>38918</v>
      </c>
      <c r="BT685" s="297">
        <v>48049</v>
      </c>
      <c r="BU685" s="294">
        <v>21387.24</v>
      </c>
      <c r="BV685" s="294">
        <v>50.21</v>
      </c>
      <c r="BW685" s="294">
        <v>0</v>
      </c>
    </row>
    <row r="686" spans="1:75" s="289" customFormat="1" ht="18.2" customHeight="1" x14ac:dyDescent="0.15">
      <c r="A686" s="298">
        <v>684</v>
      </c>
      <c r="B686" s="299" t="s">
        <v>305</v>
      </c>
      <c r="C686" s="299" t="s">
        <v>306</v>
      </c>
      <c r="D686" s="313">
        <v>45170</v>
      </c>
      <c r="E686" s="300" t="s">
        <v>1782</v>
      </c>
      <c r="F686" s="309">
        <v>153</v>
      </c>
      <c r="G686" s="309">
        <v>152</v>
      </c>
      <c r="H686" s="302">
        <v>50413.07</v>
      </c>
      <c r="I686" s="302">
        <v>31575.07</v>
      </c>
      <c r="J686" s="302">
        <v>0</v>
      </c>
      <c r="K686" s="302">
        <v>81988.14</v>
      </c>
      <c r="L686" s="302">
        <v>357.93</v>
      </c>
      <c r="M686" s="302">
        <v>0</v>
      </c>
      <c r="N686" s="302">
        <v>0</v>
      </c>
      <c r="O686" s="302">
        <v>0</v>
      </c>
      <c r="P686" s="302">
        <v>0</v>
      </c>
      <c r="Q686" s="302">
        <v>0</v>
      </c>
      <c r="R686" s="302">
        <v>81988.14</v>
      </c>
      <c r="S686" s="302">
        <v>83276.36</v>
      </c>
      <c r="T686" s="302">
        <v>399.1</v>
      </c>
      <c r="U686" s="302">
        <v>0</v>
      </c>
      <c r="V686" s="302">
        <v>0</v>
      </c>
      <c r="W686" s="302">
        <v>0</v>
      </c>
      <c r="X686" s="302">
        <v>0</v>
      </c>
      <c r="Y686" s="302">
        <v>0</v>
      </c>
      <c r="Z686" s="302">
        <v>83675.460000000006</v>
      </c>
      <c r="AA686" s="302">
        <v>0</v>
      </c>
      <c r="AB686" s="302">
        <v>0</v>
      </c>
      <c r="AC686" s="302">
        <v>0</v>
      </c>
      <c r="AD686" s="302">
        <v>0</v>
      </c>
      <c r="AE686" s="302">
        <v>0</v>
      </c>
      <c r="AF686" s="302">
        <v>0</v>
      </c>
      <c r="AG686" s="302">
        <v>0</v>
      </c>
      <c r="AH686" s="302">
        <v>0</v>
      </c>
      <c r="AI686" s="302">
        <v>0</v>
      </c>
      <c r="AJ686" s="302">
        <v>0</v>
      </c>
      <c r="AK686" s="302">
        <v>0</v>
      </c>
      <c r="AL686" s="302">
        <v>0</v>
      </c>
      <c r="AM686" s="302">
        <v>0</v>
      </c>
      <c r="AN686" s="302">
        <v>0</v>
      </c>
      <c r="AO686" s="302">
        <v>0</v>
      </c>
      <c r="AP686" s="302">
        <v>0</v>
      </c>
      <c r="AQ686" s="302">
        <v>0</v>
      </c>
      <c r="AR686" s="302">
        <v>0</v>
      </c>
      <c r="AS686" s="302">
        <v>0</v>
      </c>
      <c r="AT686" s="295">
        <f t="shared" si="10"/>
        <v>0</v>
      </c>
      <c r="AU686" s="302">
        <v>31933</v>
      </c>
      <c r="AV686" s="302">
        <v>83675.460000000006</v>
      </c>
      <c r="AW686" s="303">
        <v>94</v>
      </c>
      <c r="AX686" s="303">
        <v>300</v>
      </c>
      <c r="AY686" s="302">
        <v>354000.77</v>
      </c>
      <c r="AZ686" s="302">
        <v>86646.32</v>
      </c>
      <c r="BA686" s="301">
        <v>89.999803</v>
      </c>
      <c r="BB686" s="301">
        <v>85.161336896205398</v>
      </c>
      <c r="BC686" s="301">
        <v>9.5</v>
      </c>
      <c r="BD686" s="301"/>
      <c r="BE686" s="300" t="s">
        <v>4204</v>
      </c>
      <c r="BF686" s="298"/>
      <c r="BG686" s="300" t="s">
        <v>320</v>
      </c>
      <c r="BH686" s="300" t="s">
        <v>197</v>
      </c>
      <c r="BI686" s="300" t="s">
        <v>373</v>
      </c>
      <c r="BJ686" s="300" t="s">
        <v>4205</v>
      </c>
      <c r="BK686" s="299" t="s">
        <v>175</v>
      </c>
      <c r="BL686" s="301">
        <v>642056.99520143995</v>
      </c>
      <c r="BM686" s="299" t="s">
        <v>309</v>
      </c>
      <c r="BN686" s="301"/>
      <c r="BO686" s="304">
        <v>38922</v>
      </c>
      <c r="BP686" s="304">
        <v>48053</v>
      </c>
      <c r="BQ686" s="297" t="s">
        <v>958</v>
      </c>
      <c r="BR686" s="297" t="s">
        <v>4792</v>
      </c>
      <c r="BS686" s="297">
        <v>38922</v>
      </c>
      <c r="BT686" s="297">
        <v>48053</v>
      </c>
      <c r="BU686" s="301">
        <v>31612.33</v>
      </c>
      <c r="BV686" s="301">
        <v>60.17</v>
      </c>
      <c r="BW686" s="301">
        <v>0</v>
      </c>
    </row>
    <row r="687" spans="1:75" s="289" customFormat="1" ht="18.2" customHeight="1" x14ac:dyDescent="0.15">
      <c r="A687" s="291">
        <v>685</v>
      </c>
      <c r="B687" s="292" t="s">
        <v>305</v>
      </c>
      <c r="C687" s="292" t="s">
        <v>306</v>
      </c>
      <c r="D687" s="312">
        <v>45170</v>
      </c>
      <c r="E687" s="293" t="s">
        <v>1783</v>
      </c>
      <c r="F687" s="308">
        <v>151</v>
      </c>
      <c r="G687" s="308">
        <v>151</v>
      </c>
      <c r="H687" s="295">
        <v>0</v>
      </c>
      <c r="I687" s="295">
        <v>156631.84</v>
      </c>
      <c r="J687" s="295">
        <v>0</v>
      </c>
      <c r="K687" s="295">
        <v>156631.84</v>
      </c>
      <c r="L687" s="295">
        <v>0</v>
      </c>
      <c r="M687" s="295">
        <v>0</v>
      </c>
      <c r="N687" s="295">
        <v>0</v>
      </c>
      <c r="O687" s="295">
        <v>0</v>
      </c>
      <c r="P687" s="295">
        <v>0</v>
      </c>
      <c r="Q687" s="295">
        <v>0</v>
      </c>
      <c r="R687" s="295">
        <v>156631.84</v>
      </c>
      <c r="S687" s="295">
        <v>110299.94</v>
      </c>
      <c r="T687" s="295">
        <v>0</v>
      </c>
      <c r="U687" s="295">
        <v>0</v>
      </c>
      <c r="V687" s="295">
        <v>0</v>
      </c>
      <c r="W687" s="295">
        <v>0</v>
      </c>
      <c r="X687" s="295">
        <v>0</v>
      </c>
      <c r="Y687" s="295">
        <v>0</v>
      </c>
      <c r="Z687" s="295">
        <v>110299.94</v>
      </c>
      <c r="AA687" s="295">
        <v>0</v>
      </c>
      <c r="AB687" s="295">
        <v>0</v>
      </c>
      <c r="AC687" s="295">
        <v>0</v>
      </c>
      <c r="AD687" s="295">
        <v>0</v>
      </c>
      <c r="AE687" s="295">
        <v>0</v>
      </c>
      <c r="AF687" s="295">
        <v>0</v>
      </c>
      <c r="AG687" s="295">
        <v>0</v>
      </c>
      <c r="AH687" s="295">
        <v>0</v>
      </c>
      <c r="AI687" s="295">
        <v>0</v>
      </c>
      <c r="AJ687" s="295">
        <v>0</v>
      </c>
      <c r="AK687" s="295">
        <v>0</v>
      </c>
      <c r="AL687" s="295">
        <v>0</v>
      </c>
      <c r="AM687" s="295">
        <v>0</v>
      </c>
      <c r="AN687" s="295">
        <v>0</v>
      </c>
      <c r="AO687" s="295">
        <v>0</v>
      </c>
      <c r="AP687" s="295">
        <v>0</v>
      </c>
      <c r="AQ687" s="295">
        <v>0</v>
      </c>
      <c r="AR687" s="295">
        <v>0</v>
      </c>
      <c r="AS687" s="295">
        <v>0</v>
      </c>
      <c r="AT687" s="295">
        <f t="shared" si="10"/>
        <v>0</v>
      </c>
      <c r="AU687" s="295">
        <v>156631.84</v>
      </c>
      <c r="AV687" s="295">
        <v>110299.94</v>
      </c>
      <c r="AW687" s="296">
        <v>61</v>
      </c>
      <c r="AX687" s="296">
        <v>240</v>
      </c>
      <c r="AY687" s="295">
        <v>794998.24</v>
      </c>
      <c r="AZ687" s="295">
        <v>192086.58</v>
      </c>
      <c r="BA687" s="294">
        <v>88.868122</v>
      </c>
      <c r="BB687" s="294">
        <v>72.465122062168405</v>
      </c>
      <c r="BC687" s="294">
        <v>9.4</v>
      </c>
      <c r="BD687" s="294"/>
      <c r="BE687" s="293" t="s">
        <v>4204</v>
      </c>
      <c r="BF687" s="291"/>
      <c r="BG687" s="293" t="s">
        <v>326</v>
      </c>
      <c r="BH687" s="293" t="s">
        <v>190</v>
      </c>
      <c r="BI687" s="293" t="s">
        <v>385</v>
      </c>
      <c r="BJ687" s="293" t="s">
        <v>4205</v>
      </c>
      <c r="BK687" s="292" t="s">
        <v>175</v>
      </c>
      <c r="BL687" s="294">
        <v>1226598.9756966401</v>
      </c>
      <c r="BM687" s="292" t="s">
        <v>309</v>
      </c>
      <c r="BN687" s="294"/>
      <c r="BO687" s="297">
        <v>38925</v>
      </c>
      <c r="BP687" s="297">
        <v>46230</v>
      </c>
      <c r="BQ687" s="297" t="s">
        <v>936</v>
      </c>
      <c r="BR687" s="297" t="s">
        <v>4769</v>
      </c>
      <c r="BS687" s="297">
        <v>38925</v>
      </c>
      <c r="BT687" s="297">
        <v>46230</v>
      </c>
      <c r="BU687" s="294">
        <v>57975.14</v>
      </c>
      <c r="BV687" s="294">
        <v>0</v>
      </c>
      <c r="BW687" s="294">
        <v>0</v>
      </c>
    </row>
    <row r="688" spans="1:75" s="289" customFormat="1" ht="18.2" customHeight="1" x14ac:dyDescent="0.15">
      <c r="A688" s="298">
        <v>686</v>
      </c>
      <c r="B688" s="299" t="s">
        <v>305</v>
      </c>
      <c r="C688" s="299" t="s">
        <v>306</v>
      </c>
      <c r="D688" s="313">
        <v>45170</v>
      </c>
      <c r="E688" s="300" t="s">
        <v>1784</v>
      </c>
      <c r="F688" s="309">
        <v>0</v>
      </c>
      <c r="G688" s="309">
        <v>0</v>
      </c>
      <c r="H688" s="302">
        <v>33747.870000000003</v>
      </c>
      <c r="I688" s="302">
        <v>0</v>
      </c>
      <c r="J688" s="302">
        <v>0</v>
      </c>
      <c r="K688" s="302">
        <v>33747.870000000003</v>
      </c>
      <c r="L688" s="302">
        <v>238.51</v>
      </c>
      <c r="M688" s="302">
        <v>0</v>
      </c>
      <c r="N688" s="302">
        <v>0</v>
      </c>
      <c r="O688" s="302">
        <v>238.51</v>
      </c>
      <c r="P688" s="302">
        <v>0</v>
      </c>
      <c r="Q688" s="302">
        <v>0</v>
      </c>
      <c r="R688" s="302">
        <v>33509.360000000001</v>
      </c>
      <c r="S688" s="302">
        <v>0</v>
      </c>
      <c r="T688" s="302">
        <v>269.98</v>
      </c>
      <c r="U688" s="302">
        <v>0</v>
      </c>
      <c r="V688" s="302">
        <v>0</v>
      </c>
      <c r="W688" s="302">
        <v>269.98</v>
      </c>
      <c r="X688" s="302">
        <v>0</v>
      </c>
      <c r="Y688" s="302">
        <v>0</v>
      </c>
      <c r="Z688" s="302">
        <v>0</v>
      </c>
      <c r="AA688" s="302">
        <v>52.34</v>
      </c>
      <c r="AB688" s="302">
        <v>0</v>
      </c>
      <c r="AC688" s="302">
        <v>0</v>
      </c>
      <c r="AD688" s="302">
        <v>0</v>
      </c>
      <c r="AE688" s="302">
        <v>0</v>
      </c>
      <c r="AF688" s="302">
        <v>-27.83</v>
      </c>
      <c r="AG688" s="302">
        <v>28.04</v>
      </c>
      <c r="AH688" s="302">
        <v>71.5</v>
      </c>
      <c r="AI688" s="302">
        <v>0</v>
      </c>
      <c r="AJ688" s="302">
        <v>0</v>
      </c>
      <c r="AK688" s="302">
        <v>0</v>
      </c>
      <c r="AL688" s="302">
        <v>0</v>
      </c>
      <c r="AM688" s="302">
        <v>0</v>
      </c>
      <c r="AN688" s="302">
        <v>0</v>
      </c>
      <c r="AO688" s="302">
        <v>0</v>
      </c>
      <c r="AP688" s="302">
        <v>6.35</v>
      </c>
      <c r="AQ688" s="302">
        <v>0</v>
      </c>
      <c r="AR688" s="302">
        <v>0.41</v>
      </c>
      <c r="AS688" s="302">
        <v>0</v>
      </c>
      <c r="AT688" s="295">
        <f t="shared" si="10"/>
        <v>638.48</v>
      </c>
      <c r="AU688" s="302">
        <v>0</v>
      </c>
      <c r="AV688" s="302">
        <v>0</v>
      </c>
      <c r="AW688" s="303">
        <v>94</v>
      </c>
      <c r="AX688" s="303">
        <v>300</v>
      </c>
      <c r="AY688" s="302">
        <v>242098.79</v>
      </c>
      <c r="AZ688" s="302">
        <v>57740.19</v>
      </c>
      <c r="BA688" s="301">
        <v>87.732782</v>
      </c>
      <c r="BB688" s="301">
        <v>50.915478037732797</v>
      </c>
      <c r="BC688" s="301">
        <v>9.6</v>
      </c>
      <c r="BD688" s="301"/>
      <c r="BE688" s="300" t="s">
        <v>4204</v>
      </c>
      <c r="BF688" s="298"/>
      <c r="BG688" s="300" t="s">
        <v>312</v>
      </c>
      <c r="BH688" s="300" t="s">
        <v>196</v>
      </c>
      <c r="BI688" s="300" t="s">
        <v>314</v>
      </c>
      <c r="BJ688" s="300" t="s">
        <v>103</v>
      </c>
      <c r="BK688" s="299" t="s">
        <v>175</v>
      </c>
      <c r="BL688" s="301">
        <v>262415.01505856001</v>
      </c>
      <c r="BM688" s="299" t="s">
        <v>309</v>
      </c>
      <c r="BN688" s="301"/>
      <c r="BO688" s="304">
        <v>38926</v>
      </c>
      <c r="BP688" s="304">
        <v>48057</v>
      </c>
      <c r="BQ688" s="297" t="s">
        <v>4757</v>
      </c>
      <c r="BR688" s="297" t="s">
        <v>4764</v>
      </c>
      <c r="BS688" s="297">
        <v>38926</v>
      </c>
      <c r="BT688" s="297">
        <v>48057</v>
      </c>
      <c r="BU688" s="301">
        <v>0</v>
      </c>
      <c r="BV688" s="301">
        <v>52.34</v>
      </c>
      <c r="BW688" s="301">
        <v>0</v>
      </c>
    </row>
    <row r="689" spans="1:75" s="289" customFormat="1" ht="18.2" customHeight="1" x14ac:dyDescent="0.15">
      <c r="A689" s="291">
        <v>687</v>
      </c>
      <c r="B689" s="292" t="s">
        <v>305</v>
      </c>
      <c r="C689" s="292" t="s">
        <v>306</v>
      </c>
      <c r="D689" s="312">
        <v>45170</v>
      </c>
      <c r="E689" s="293" t="s">
        <v>1785</v>
      </c>
      <c r="F689" s="308">
        <v>140</v>
      </c>
      <c r="G689" s="308">
        <v>139</v>
      </c>
      <c r="H689" s="295">
        <v>33171.22</v>
      </c>
      <c r="I689" s="295">
        <v>19629.759999999998</v>
      </c>
      <c r="J689" s="295">
        <v>0</v>
      </c>
      <c r="K689" s="295">
        <v>52800.98</v>
      </c>
      <c r="L689" s="295">
        <v>234.51</v>
      </c>
      <c r="M689" s="295">
        <v>0</v>
      </c>
      <c r="N689" s="295">
        <v>0</v>
      </c>
      <c r="O689" s="295">
        <v>0</v>
      </c>
      <c r="P689" s="295">
        <v>0</v>
      </c>
      <c r="Q689" s="295">
        <v>0</v>
      </c>
      <c r="R689" s="295">
        <v>52800.98</v>
      </c>
      <c r="S689" s="295">
        <v>49853.56</v>
      </c>
      <c r="T689" s="295">
        <v>265.37</v>
      </c>
      <c r="U689" s="295">
        <v>0</v>
      </c>
      <c r="V689" s="295">
        <v>0</v>
      </c>
      <c r="W689" s="295">
        <v>0</v>
      </c>
      <c r="X689" s="295">
        <v>0</v>
      </c>
      <c r="Y689" s="295">
        <v>0</v>
      </c>
      <c r="Z689" s="295">
        <v>50118.93</v>
      </c>
      <c r="AA689" s="295">
        <v>0</v>
      </c>
      <c r="AB689" s="295">
        <v>0</v>
      </c>
      <c r="AC689" s="295">
        <v>0</v>
      </c>
      <c r="AD689" s="295">
        <v>0</v>
      </c>
      <c r="AE689" s="295">
        <v>0</v>
      </c>
      <c r="AF689" s="295">
        <v>0</v>
      </c>
      <c r="AG689" s="295">
        <v>0</v>
      </c>
      <c r="AH689" s="295">
        <v>0</v>
      </c>
      <c r="AI689" s="295">
        <v>0</v>
      </c>
      <c r="AJ689" s="295">
        <v>0</v>
      </c>
      <c r="AK689" s="295">
        <v>0</v>
      </c>
      <c r="AL689" s="295">
        <v>0</v>
      </c>
      <c r="AM689" s="295">
        <v>0</v>
      </c>
      <c r="AN689" s="295">
        <v>0</v>
      </c>
      <c r="AO689" s="295">
        <v>0</v>
      </c>
      <c r="AP689" s="295">
        <v>0</v>
      </c>
      <c r="AQ689" s="295">
        <v>0</v>
      </c>
      <c r="AR689" s="295">
        <v>0</v>
      </c>
      <c r="AS689" s="295">
        <v>0</v>
      </c>
      <c r="AT689" s="295">
        <f t="shared" si="10"/>
        <v>0</v>
      </c>
      <c r="AU689" s="295">
        <v>19864.27</v>
      </c>
      <c r="AV689" s="295">
        <v>50118.93</v>
      </c>
      <c r="AW689" s="296">
        <v>94</v>
      </c>
      <c r="AX689" s="296">
        <v>300</v>
      </c>
      <c r="AY689" s="295">
        <v>231998.97</v>
      </c>
      <c r="AZ689" s="295">
        <v>56761.54</v>
      </c>
      <c r="BA689" s="294">
        <v>90.000395999999995</v>
      </c>
      <c r="BB689" s="294">
        <v>83.7205810340607</v>
      </c>
      <c r="BC689" s="294">
        <v>9.6</v>
      </c>
      <c r="BD689" s="294"/>
      <c r="BE689" s="293" t="s">
        <v>4204</v>
      </c>
      <c r="BF689" s="291"/>
      <c r="BG689" s="293" t="s">
        <v>310</v>
      </c>
      <c r="BH689" s="293" t="s">
        <v>184</v>
      </c>
      <c r="BI689" s="293" t="s">
        <v>395</v>
      </c>
      <c r="BJ689" s="293" t="s">
        <v>4205</v>
      </c>
      <c r="BK689" s="292" t="s">
        <v>175</v>
      </c>
      <c r="BL689" s="294">
        <v>413489.54327407997</v>
      </c>
      <c r="BM689" s="292" t="s">
        <v>309</v>
      </c>
      <c r="BN689" s="294"/>
      <c r="BO689" s="297">
        <v>38926</v>
      </c>
      <c r="BP689" s="297">
        <v>48057</v>
      </c>
      <c r="BQ689" s="297" t="s">
        <v>959</v>
      </c>
      <c r="BR689" s="297" t="s">
        <v>4784</v>
      </c>
      <c r="BS689" s="297">
        <v>38926</v>
      </c>
      <c r="BT689" s="297">
        <v>48057</v>
      </c>
      <c r="BU689" s="294">
        <v>20872.57</v>
      </c>
      <c r="BV689" s="294">
        <v>51.46</v>
      </c>
      <c r="BW689" s="294">
        <v>0</v>
      </c>
    </row>
    <row r="690" spans="1:75" s="289" customFormat="1" ht="18.2" customHeight="1" x14ac:dyDescent="0.15">
      <c r="A690" s="298">
        <v>688</v>
      </c>
      <c r="B690" s="299" t="s">
        <v>305</v>
      </c>
      <c r="C690" s="299" t="s">
        <v>306</v>
      </c>
      <c r="D690" s="313">
        <v>45170</v>
      </c>
      <c r="E690" s="300" t="s">
        <v>1786</v>
      </c>
      <c r="F690" s="309">
        <v>6</v>
      </c>
      <c r="G690" s="309">
        <v>5</v>
      </c>
      <c r="H690" s="302">
        <v>30215.3</v>
      </c>
      <c r="I690" s="302">
        <v>1027.1099999999999</v>
      </c>
      <c r="J690" s="302">
        <v>0</v>
      </c>
      <c r="K690" s="302">
        <v>31242.41</v>
      </c>
      <c r="L690" s="302">
        <v>210.38</v>
      </c>
      <c r="M690" s="302">
        <v>0</v>
      </c>
      <c r="N690" s="302">
        <v>0</v>
      </c>
      <c r="O690" s="302">
        <v>0</v>
      </c>
      <c r="P690" s="302">
        <v>0</v>
      </c>
      <c r="Q690" s="302">
        <v>0</v>
      </c>
      <c r="R690" s="302">
        <v>31242.41</v>
      </c>
      <c r="S690" s="302">
        <v>1233.3900000000001</v>
      </c>
      <c r="T690" s="302">
        <v>241.72</v>
      </c>
      <c r="U690" s="302">
        <v>0</v>
      </c>
      <c r="V690" s="302">
        <v>0</v>
      </c>
      <c r="W690" s="302">
        <v>0</v>
      </c>
      <c r="X690" s="302">
        <v>0</v>
      </c>
      <c r="Y690" s="302">
        <v>0</v>
      </c>
      <c r="Z690" s="302">
        <v>1475.11</v>
      </c>
      <c r="AA690" s="302">
        <v>0</v>
      </c>
      <c r="AB690" s="302">
        <v>0</v>
      </c>
      <c r="AC690" s="302">
        <v>0</v>
      </c>
      <c r="AD690" s="302">
        <v>0</v>
      </c>
      <c r="AE690" s="302">
        <v>0</v>
      </c>
      <c r="AF690" s="302">
        <v>0</v>
      </c>
      <c r="AG690" s="302">
        <v>0</v>
      </c>
      <c r="AH690" s="302">
        <v>0</v>
      </c>
      <c r="AI690" s="302">
        <v>0</v>
      </c>
      <c r="AJ690" s="302">
        <v>0</v>
      </c>
      <c r="AK690" s="302">
        <v>0</v>
      </c>
      <c r="AL690" s="302">
        <v>0</v>
      </c>
      <c r="AM690" s="302">
        <v>0</v>
      </c>
      <c r="AN690" s="302">
        <v>0</v>
      </c>
      <c r="AO690" s="302">
        <v>0</v>
      </c>
      <c r="AP690" s="302">
        <v>0</v>
      </c>
      <c r="AQ690" s="302">
        <v>0</v>
      </c>
      <c r="AR690" s="302">
        <v>0</v>
      </c>
      <c r="AS690" s="302">
        <v>0</v>
      </c>
      <c r="AT690" s="295">
        <f t="shared" si="10"/>
        <v>0</v>
      </c>
      <c r="AU690" s="302">
        <v>1237.49</v>
      </c>
      <c r="AV690" s="302">
        <v>1475.11</v>
      </c>
      <c r="AW690" s="303">
        <v>95</v>
      </c>
      <c r="AX690" s="303">
        <v>300</v>
      </c>
      <c r="AY690" s="302">
        <v>210002.66</v>
      </c>
      <c r="AZ690" s="302">
        <v>51336.9</v>
      </c>
      <c r="BA690" s="301">
        <v>89.988483000000002</v>
      </c>
      <c r="BB690" s="301">
        <v>54.764839348773101</v>
      </c>
      <c r="BC690" s="301">
        <v>9.6</v>
      </c>
      <c r="BD690" s="301"/>
      <c r="BE690" s="300" t="s">
        <v>4204</v>
      </c>
      <c r="BF690" s="298"/>
      <c r="BG690" s="300" t="s">
        <v>315</v>
      </c>
      <c r="BH690" s="300" t="s">
        <v>183</v>
      </c>
      <c r="BI690" s="300" t="s">
        <v>328</v>
      </c>
      <c r="BJ690" s="300" t="s">
        <v>177</v>
      </c>
      <c r="BK690" s="299" t="s">
        <v>175</v>
      </c>
      <c r="BL690" s="301">
        <v>244662.31198135999</v>
      </c>
      <c r="BM690" s="299" t="s">
        <v>309</v>
      </c>
      <c r="BN690" s="301"/>
      <c r="BO690" s="304">
        <v>38931</v>
      </c>
      <c r="BP690" s="304">
        <v>48062</v>
      </c>
      <c r="BQ690" s="297" t="s">
        <v>4123</v>
      </c>
      <c r="BR690" s="297" t="s">
        <v>4760</v>
      </c>
      <c r="BS690" s="297">
        <v>38931</v>
      </c>
      <c r="BT690" s="297">
        <v>48062</v>
      </c>
      <c r="BU690" s="301">
        <v>689.68</v>
      </c>
      <c r="BV690" s="301">
        <v>46.54</v>
      </c>
      <c r="BW690" s="301">
        <v>0</v>
      </c>
    </row>
    <row r="691" spans="1:75" s="289" customFormat="1" ht="18.2" customHeight="1" x14ac:dyDescent="0.15">
      <c r="A691" s="291">
        <v>689</v>
      </c>
      <c r="B691" s="292" t="s">
        <v>305</v>
      </c>
      <c r="C691" s="292" t="s">
        <v>306</v>
      </c>
      <c r="D691" s="312">
        <v>45170</v>
      </c>
      <c r="E691" s="293" t="s">
        <v>1787</v>
      </c>
      <c r="F691" s="308">
        <v>124</v>
      </c>
      <c r="G691" s="308">
        <v>123</v>
      </c>
      <c r="H691" s="295">
        <v>42319.85</v>
      </c>
      <c r="I691" s="295">
        <v>23212.03</v>
      </c>
      <c r="J691" s="295">
        <v>0</v>
      </c>
      <c r="K691" s="295">
        <v>65531.88</v>
      </c>
      <c r="L691" s="295">
        <v>295.97000000000003</v>
      </c>
      <c r="M691" s="295">
        <v>0</v>
      </c>
      <c r="N691" s="295">
        <v>0</v>
      </c>
      <c r="O691" s="295">
        <v>0</v>
      </c>
      <c r="P691" s="295">
        <v>0</v>
      </c>
      <c r="Q691" s="295">
        <v>0</v>
      </c>
      <c r="R691" s="295">
        <v>65531.88</v>
      </c>
      <c r="S691" s="295">
        <v>54400.97</v>
      </c>
      <c r="T691" s="295">
        <v>335.03</v>
      </c>
      <c r="U691" s="295">
        <v>0</v>
      </c>
      <c r="V691" s="295">
        <v>0</v>
      </c>
      <c r="W691" s="295">
        <v>0</v>
      </c>
      <c r="X691" s="295">
        <v>0</v>
      </c>
      <c r="Y691" s="295">
        <v>0</v>
      </c>
      <c r="Z691" s="295">
        <v>54736</v>
      </c>
      <c r="AA691" s="295">
        <v>0</v>
      </c>
      <c r="AB691" s="295">
        <v>0</v>
      </c>
      <c r="AC691" s="295">
        <v>0</v>
      </c>
      <c r="AD691" s="295">
        <v>0</v>
      </c>
      <c r="AE691" s="295">
        <v>0</v>
      </c>
      <c r="AF691" s="295">
        <v>0</v>
      </c>
      <c r="AG691" s="295">
        <v>0</v>
      </c>
      <c r="AH691" s="295">
        <v>0</v>
      </c>
      <c r="AI691" s="295">
        <v>0</v>
      </c>
      <c r="AJ691" s="295">
        <v>0</v>
      </c>
      <c r="AK691" s="295">
        <v>0</v>
      </c>
      <c r="AL691" s="295">
        <v>0</v>
      </c>
      <c r="AM691" s="295">
        <v>0</v>
      </c>
      <c r="AN691" s="295">
        <v>0</v>
      </c>
      <c r="AO691" s="295">
        <v>0</v>
      </c>
      <c r="AP691" s="295">
        <v>0</v>
      </c>
      <c r="AQ691" s="295">
        <v>0</v>
      </c>
      <c r="AR691" s="295">
        <v>0</v>
      </c>
      <c r="AS691" s="295">
        <v>0</v>
      </c>
      <c r="AT691" s="295">
        <f t="shared" si="10"/>
        <v>0</v>
      </c>
      <c r="AU691" s="295">
        <v>23508</v>
      </c>
      <c r="AV691" s="295">
        <v>54736</v>
      </c>
      <c r="AW691" s="296">
        <v>95</v>
      </c>
      <c r="AX691" s="296">
        <v>300</v>
      </c>
      <c r="AY691" s="295">
        <v>295399.18</v>
      </c>
      <c r="AZ691" s="295">
        <v>72222.23</v>
      </c>
      <c r="BA691" s="294">
        <v>90.000248999999997</v>
      </c>
      <c r="BB691" s="294">
        <v>81.663021446971698</v>
      </c>
      <c r="BC691" s="294">
        <v>9.5</v>
      </c>
      <c r="BD691" s="294"/>
      <c r="BE691" s="293" t="s">
        <v>4204</v>
      </c>
      <c r="BF691" s="291"/>
      <c r="BG691" s="293" t="s">
        <v>355</v>
      </c>
      <c r="BH691" s="293" t="s">
        <v>198</v>
      </c>
      <c r="BI691" s="293" t="s">
        <v>554</v>
      </c>
      <c r="BJ691" s="293" t="s">
        <v>4205</v>
      </c>
      <c r="BK691" s="292" t="s">
        <v>175</v>
      </c>
      <c r="BL691" s="294">
        <v>513186.44334047998</v>
      </c>
      <c r="BM691" s="292" t="s">
        <v>309</v>
      </c>
      <c r="BN691" s="294"/>
      <c r="BO691" s="297">
        <v>38931</v>
      </c>
      <c r="BP691" s="297">
        <v>48062</v>
      </c>
      <c r="BQ691" s="297" t="s">
        <v>931</v>
      </c>
      <c r="BR691" s="297" t="s">
        <v>4779</v>
      </c>
      <c r="BS691" s="297">
        <v>38931</v>
      </c>
      <c r="BT691" s="297">
        <v>48062</v>
      </c>
      <c r="BU691" s="294">
        <v>21494.16</v>
      </c>
      <c r="BV691" s="294">
        <v>50.15</v>
      </c>
      <c r="BW691" s="294">
        <v>0</v>
      </c>
    </row>
    <row r="692" spans="1:75" s="289" customFormat="1" ht="18.2" customHeight="1" x14ac:dyDescent="0.15">
      <c r="A692" s="298">
        <v>690</v>
      </c>
      <c r="B692" s="299" t="s">
        <v>305</v>
      </c>
      <c r="C692" s="299" t="s">
        <v>306</v>
      </c>
      <c r="D692" s="313">
        <v>45170</v>
      </c>
      <c r="E692" s="300" t="s">
        <v>1788</v>
      </c>
      <c r="F692" s="309">
        <v>153</v>
      </c>
      <c r="G692" s="309">
        <v>152</v>
      </c>
      <c r="H692" s="302">
        <v>42319.85</v>
      </c>
      <c r="I692" s="302">
        <v>26067.11</v>
      </c>
      <c r="J692" s="302">
        <v>0</v>
      </c>
      <c r="K692" s="302">
        <v>68386.960000000006</v>
      </c>
      <c r="L692" s="302">
        <v>295.97000000000003</v>
      </c>
      <c r="M692" s="302">
        <v>0</v>
      </c>
      <c r="N692" s="302">
        <v>0</v>
      </c>
      <c r="O692" s="302">
        <v>0</v>
      </c>
      <c r="P692" s="302">
        <v>0</v>
      </c>
      <c r="Q692" s="302">
        <v>0</v>
      </c>
      <c r="R692" s="302">
        <v>68386.960000000006</v>
      </c>
      <c r="S692" s="302">
        <v>69260.960000000006</v>
      </c>
      <c r="T692" s="302">
        <v>335.03</v>
      </c>
      <c r="U692" s="302">
        <v>0</v>
      </c>
      <c r="V692" s="302">
        <v>0</v>
      </c>
      <c r="W692" s="302">
        <v>0</v>
      </c>
      <c r="X692" s="302">
        <v>0</v>
      </c>
      <c r="Y692" s="302">
        <v>0</v>
      </c>
      <c r="Z692" s="302">
        <v>69595.990000000005</v>
      </c>
      <c r="AA692" s="302">
        <v>0</v>
      </c>
      <c r="AB692" s="302">
        <v>0</v>
      </c>
      <c r="AC692" s="302">
        <v>0</v>
      </c>
      <c r="AD692" s="302">
        <v>0</v>
      </c>
      <c r="AE692" s="302">
        <v>0</v>
      </c>
      <c r="AF692" s="302">
        <v>0</v>
      </c>
      <c r="AG692" s="302">
        <v>0</v>
      </c>
      <c r="AH692" s="302">
        <v>0</v>
      </c>
      <c r="AI692" s="302">
        <v>0</v>
      </c>
      <c r="AJ692" s="302">
        <v>0</v>
      </c>
      <c r="AK692" s="302">
        <v>0</v>
      </c>
      <c r="AL692" s="302">
        <v>0</v>
      </c>
      <c r="AM692" s="302">
        <v>0</v>
      </c>
      <c r="AN692" s="302">
        <v>0</v>
      </c>
      <c r="AO692" s="302">
        <v>0</v>
      </c>
      <c r="AP692" s="302">
        <v>0</v>
      </c>
      <c r="AQ692" s="302">
        <v>0</v>
      </c>
      <c r="AR692" s="302">
        <v>0</v>
      </c>
      <c r="AS692" s="302">
        <v>0</v>
      </c>
      <c r="AT692" s="295">
        <f t="shared" si="10"/>
        <v>0</v>
      </c>
      <c r="AU692" s="302">
        <v>26363.08</v>
      </c>
      <c r="AV692" s="302">
        <v>69595.990000000005</v>
      </c>
      <c r="AW692" s="303">
        <v>95</v>
      </c>
      <c r="AX692" s="303">
        <v>300</v>
      </c>
      <c r="AY692" s="302">
        <v>295399.18</v>
      </c>
      <c r="AZ692" s="302">
        <v>72222.23</v>
      </c>
      <c r="BA692" s="301">
        <v>90.000248999999997</v>
      </c>
      <c r="BB692" s="301">
        <v>85.220899830329799</v>
      </c>
      <c r="BC692" s="301">
        <v>9.5</v>
      </c>
      <c r="BD692" s="301"/>
      <c r="BE692" s="300" t="s">
        <v>4204</v>
      </c>
      <c r="BF692" s="298"/>
      <c r="BG692" s="300" t="s">
        <v>355</v>
      </c>
      <c r="BH692" s="300" t="s">
        <v>198</v>
      </c>
      <c r="BI692" s="300" t="s">
        <v>554</v>
      </c>
      <c r="BJ692" s="300" t="s">
        <v>4205</v>
      </c>
      <c r="BK692" s="299" t="s">
        <v>175</v>
      </c>
      <c r="BL692" s="301">
        <v>535544.84890816</v>
      </c>
      <c r="BM692" s="299" t="s">
        <v>309</v>
      </c>
      <c r="BN692" s="301"/>
      <c r="BO692" s="304">
        <v>38931</v>
      </c>
      <c r="BP692" s="304">
        <v>48062</v>
      </c>
      <c r="BQ692" s="297" t="s">
        <v>962</v>
      </c>
      <c r="BR692" s="297" t="s">
        <v>4767</v>
      </c>
      <c r="BS692" s="297">
        <v>38931</v>
      </c>
      <c r="BT692" s="297">
        <v>48062</v>
      </c>
      <c r="BU692" s="301">
        <v>26351.59</v>
      </c>
      <c r="BV692" s="301">
        <v>50.15</v>
      </c>
      <c r="BW692" s="301">
        <v>0</v>
      </c>
    </row>
    <row r="693" spans="1:75" s="289" customFormat="1" ht="18.2" customHeight="1" x14ac:dyDescent="0.15">
      <c r="A693" s="291">
        <v>691</v>
      </c>
      <c r="B693" s="292" t="s">
        <v>305</v>
      </c>
      <c r="C693" s="292" t="s">
        <v>306</v>
      </c>
      <c r="D693" s="312">
        <v>45170</v>
      </c>
      <c r="E693" s="293" t="s">
        <v>1789</v>
      </c>
      <c r="F693" s="308">
        <v>0</v>
      </c>
      <c r="G693" s="308">
        <v>0</v>
      </c>
      <c r="H693" s="295">
        <v>38700.31</v>
      </c>
      <c r="I693" s="295">
        <v>0</v>
      </c>
      <c r="J693" s="295">
        <v>0</v>
      </c>
      <c r="K693" s="295">
        <v>38700.31</v>
      </c>
      <c r="L693" s="295">
        <v>269.51</v>
      </c>
      <c r="M693" s="295">
        <v>0</v>
      </c>
      <c r="N693" s="295">
        <v>0</v>
      </c>
      <c r="O693" s="295">
        <v>269.51</v>
      </c>
      <c r="P693" s="295">
        <v>0</v>
      </c>
      <c r="Q693" s="295">
        <v>0</v>
      </c>
      <c r="R693" s="295">
        <v>38430.800000000003</v>
      </c>
      <c r="S693" s="295">
        <v>0</v>
      </c>
      <c r="T693" s="295">
        <v>309.60000000000002</v>
      </c>
      <c r="U693" s="295">
        <v>0</v>
      </c>
      <c r="V693" s="295">
        <v>0</v>
      </c>
      <c r="W693" s="295">
        <v>309.60000000000002</v>
      </c>
      <c r="X693" s="295">
        <v>0</v>
      </c>
      <c r="Y693" s="295">
        <v>0</v>
      </c>
      <c r="Z693" s="295">
        <v>0</v>
      </c>
      <c r="AA693" s="295">
        <v>59.61</v>
      </c>
      <c r="AB693" s="295">
        <v>0</v>
      </c>
      <c r="AC693" s="295">
        <v>0</v>
      </c>
      <c r="AD693" s="295">
        <v>0</v>
      </c>
      <c r="AE693" s="295">
        <v>0</v>
      </c>
      <c r="AF693" s="295">
        <v>-31.02</v>
      </c>
      <c r="AG693" s="295">
        <v>31.94</v>
      </c>
      <c r="AH693" s="295">
        <v>81.17</v>
      </c>
      <c r="AI693" s="295">
        <v>0</v>
      </c>
      <c r="AJ693" s="295">
        <v>0</v>
      </c>
      <c r="AK693" s="295">
        <v>0</v>
      </c>
      <c r="AL693" s="295">
        <v>0</v>
      </c>
      <c r="AM693" s="295">
        <v>0</v>
      </c>
      <c r="AN693" s="295">
        <v>0</v>
      </c>
      <c r="AO693" s="295">
        <v>0</v>
      </c>
      <c r="AP693" s="295">
        <v>0.67</v>
      </c>
      <c r="AQ693" s="295">
        <v>0</v>
      </c>
      <c r="AR693" s="295">
        <v>0</v>
      </c>
      <c r="AS693" s="295">
        <v>0</v>
      </c>
      <c r="AT693" s="295">
        <f t="shared" si="10"/>
        <v>721.48</v>
      </c>
      <c r="AU693" s="295">
        <v>0</v>
      </c>
      <c r="AV693" s="295">
        <v>0</v>
      </c>
      <c r="AW693" s="296">
        <v>95</v>
      </c>
      <c r="AX693" s="296">
        <v>300</v>
      </c>
      <c r="AY693" s="295">
        <v>269002.40000000002</v>
      </c>
      <c r="AZ693" s="295">
        <v>65758.45</v>
      </c>
      <c r="BA693" s="294">
        <v>89.999193000000005</v>
      </c>
      <c r="BB693" s="294">
        <v>52.597665947789203</v>
      </c>
      <c r="BC693" s="294">
        <v>9.6</v>
      </c>
      <c r="BD693" s="294"/>
      <c r="BE693" s="293" t="s">
        <v>4204</v>
      </c>
      <c r="BF693" s="291"/>
      <c r="BG693" s="293" t="s">
        <v>320</v>
      </c>
      <c r="BH693" s="293" t="s">
        <v>181</v>
      </c>
      <c r="BI693" s="293" t="s">
        <v>368</v>
      </c>
      <c r="BJ693" s="293" t="s">
        <v>103</v>
      </c>
      <c r="BK693" s="292" t="s">
        <v>175</v>
      </c>
      <c r="BL693" s="294">
        <v>300955.28415680001</v>
      </c>
      <c r="BM693" s="292" t="s">
        <v>309</v>
      </c>
      <c r="BN693" s="294"/>
      <c r="BO693" s="297">
        <v>38932</v>
      </c>
      <c r="BP693" s="297">
        <v>48063</v>
      </c>
      <c r="BQ693" s="297" t="s">
        <v>4757</v>
      </c>
      <c r="BR693" s="297" t="s">
        <v>4764</v>
      </c>
      <c r="BS693" s="297">
        <v>38932</v>
      </c>
      <c r="BT693" s="297">
        <v>48063</v>
      </c>
      <c r="BU693" s="294">
        <v>0</v>
      </c>
      <c r="BV693" s="294">
        <v>59.61</v>
      </c>
      <c r="BW693" s="294">
        <v>0</v>
      </c>
    </row>
    <row r="694" spans="1:75" s="289" customFormat="1" ht="18.2" customHeight="1" x14ac:dyDescent="0.15">
      <c r="A694" s="298">
        <v>692</v>
      </c>
      <c r="B694" s="299" t="s">
        <v>305</v>
      </c>
      <c r="C694" s="299" t="s">
        <v>306</v>
      </c>
      <c r="D694" s="313">
        <v>45170</v>
      </c>
      <c r="E694" s="300" t="s">
        <v>1790</v>
      </c>
      <c r="F694" s="309">
        <v>119</v>
      </c>
      <c r="G694" s="309">
        <v>118</v>
      </c>
      <c r="H694" s="302">
        <v>33950.32</v>
      </c>
      <c r="I694" s="302">
        <v>18008.82</v>
      </c>
      <c r="J694" s="302">
        <v>0</v>
      </c>
      <c r="K694" s="302">
        <v>51959.14</v>
      </c>
      <c r="L694" s="302">
        <v>236.39</v>
      </c>
      <c r="M694" s="302">
        <v>0</v>
      </c>
      <c r="N694" s="302">
        <v>0</v>
      </c>
      <c r="O694" s="302">
        <v>0</v>
      </c>
      <c r="P694" s="302">
        <v>0</v>
      </c>
      <c r="Q694" s="302">
        <v>0</v>
      </c>
      <c r="R694" s="302">
        <v>51959.14</v>
      </c>
      <c r="S694" s="302">
        <v>41934</v>
      </c>
      <c r="T694" s="302">
        <v>271.60000000000002</v>
      </c>
      <c r="U694" s="302">
        <v>0</v>
      </c>
      <c r="V694" s="302">
        <v>0</v>
      </c>
      <c r="W694" s="302">
        <v>0</v>
      </c>
      <c r="X694" s="302">
        <v>0</v>
      </c>
      <c r="Y694" s="302">
        <v>0</v>
      </c>
      <c r="Z694" s="302">
        <v>42205.599999999999</v>
      </c>
      <c r="AA694" s="302">
        <v>0</v>
      </c>
      <c r="AB694" s="302">
        <v>0</v>
      </c>
      <c r="AC694" s="302">
        <v>0</v>
      </c>
      <c r="AD694" s="302">
        <v>0</v>
      </c>
      <c r="AE694" s="302">
        <v>0</v>
      </c>
      <c r="AF694" s="302">
        <v>0</v>
      </c>
      <c r="AG694" s="302">
        <v>0</v>
      </c>
      <c r="AH694" s="302">
        <v>0</v>
      </c>
      <c r="AI694" s="302">
        <v>0</v>
      </c>
      <c r="AJ694" s="302">
        <v>0</v>
      </c>
      <c r="AK694" s="302">
        <v>0</v>
      </c>
      <c r="AL694" s="302">
        <v>0</v>
      </c>
      <c r="AM694" s="302">
        <v>0</v>
      </c>
      <c r="AN694" s="302">
        <v>0</v>
      </c>
      <c r="AO694" s="302">
        <v>0</v>
      </c>
      <c r="AP694" s="302">
        <v>0</v>
      </c>
      <c r="AQ694" s="302">
        <v>0</v>
      </c>
      <c r="AR694" s="302">
        <v>0</v>
      </c>
      <c r="AS694" s="302">
        <v>0</v>
      </c>
      <c r="AT694" s="295">
        <f t="shared" si="10"/>
        <v>0</v>
      </c>
      <c r="AU694" s="302">
        <v>18245.21</v>
      </c>
      <c r="AV694" s="302">
        <v>42205.599999999999</v>
      </c>
      <c r="AW694" s="303">
        <v>95</v>
      </c>
      <c r="AX694" s="303">
        <v>300</v>
      </c>
      <c r="AY694" s="302">
        <v>242098.96</v>
      </c>
      <c r="AZ694" s="302">
        <v>57683.3</v>
      </c>
      <c r="BA694" s="301">
        <v>87.732722999999993</v>
      </c>
      <c r="BB694" s="301">
        <v>79.026630531509497</v>
      </c>
      <c r="BC694" s="301">
        <v>9.6</v>
      </c>
      <c r="BD694" s="301"/>
      <c r="BE694" s="300" t="s">
        <v>4204</v>
      </c>
      <c r="BF694" s="298"/>
      <c r="BG694" s="300" t="s">
        <v>312</v>
      </c>
      <c r="BH694" s="300" t="s">
        <v>196</v>
      </c>
      <c r="BI694" s="300" t="s">
        <v>314</v>
      </c>
      <c r="BJ694" s="300" t="s">
        <v>4205</v>
      </c>
      <c r="BK694" s="299" t="s">
        <v>175</v>
      </c>
      <c r="BL694" s="301">
        <v>406897.01341744</v>
      </c>
      <c r="BM694" s="299" t="s">
        <v>309</v>
      </c>
      <c r="BN694" s="301"/>
      <c r="BO694" s="304">
        <v>38933</v>
      </c>
      <c r="BP694" s="304">
        <v>48064</v>
      </c>
      <c r="BQ694" s="297" t="s">
        <v>4882</v>
      </c>
      <c r="BR694" s="297" t="s">
        <v>4883</v>
      </c>
      <c r="BS694" s="297">
        <v>38933</v>
      </c>
      <c r="BT694" s="297">
        <v>48064</v>
      </c>
      <c r="BU694" s="301">
        <v>18054.22</v>
      </c>
      <c r="BV694" s="301">
        <v>52.29</v>
      </c>
      <c r="BW694" s="301">
        <v>0</v>
      </c>
    </row>
    <row r="695" spans="1:75" s="289" customFormat="1" ht="18.2" customHeight="1" x14ac:dyDescent="0.15">
      <c r="A695" s="291">
        <v>693</v>
      </c>
      <c r="B695" s="292" t="s">
        <v>305</v>
      </c>
      <c r="C695" s="292" t="s">
        <v>306</v>
      </c>
      <c r="D695" s="312">
        <v>45170</v>
      </c>
      <c r="E695" s="293" t="s">
        <v>1791</v>
      </c>
      <c r="F695" s="308">
        <v>175</v>
      </c>
      <c r="G695" s="308">
        <v>174</v>
      </c>
      <c r="H695" s="295">
        <v>129181.47</v>
      </c>
      <c r="I695" s="295">
        <v>86051.53</v>
      </c>
      <c r="J695" s="295">
        <v>0</v>
      </c>
      <c r="K695" s="295">
        <v>215233</v>
      </c>
      <c r="L695" s="295">
        <v>907.54</v>
      </c>
      <c r="M695" s="295">
        <v>0</v>
      </c>
      <c r="N695" s="295">
        <v>0</v>
      </c>
      <c r="O695" s="295">
        <v>0</v>
      </c>
      <c r="P695" s="295">
        <v>0</v>
      </c>
      <c r="Q695" s="295">
        <v>0</v>
      </c>
      <c r="R695" s="295">
        <v>215233</v>
      </c>
      <c r="S695" s="295">
        <v>247819.97</v>
      </c>
      <c r="T695" s="295">
        <v>1011.92</v>
      </c>
      <c r="U695" s="295">
        <v>0</v>
      </c>
      <c r="V695" s="295">
        <v>0</v>
      </c>
      <c r="W695" s="295">
        <v>0</v>
      </c>
      <c r="X695" s="295">
        <v>0</v>
      </c>
      <c r="Y695" s="295">
        <v>0</v>
      </c>
      <c r="Z695" s="295">
        <v>248831.89</v>
      </c>
      <c r="AA695" s="295">
        <v>0</v>
      </c>
      <c r="AB695" s="295">
        <v>0</v>
      </c>
      <c r="AC695" s="295">
        <v>0</v>
      </c>
      <c r="AD695" s="295">
        <v>0</v>
      </c>
      <c r="AE695" s="295">
        <v>0</v>
      </c>
      <c r="AF695" s="295">
        <v>0</v>
      </c>
      <c r="AG695" s="295">
        <v>0</v>
      </c>
      <c r="AH695" s="295">
        <v>0</v>
      </c>
      <c r="AI695" s="295">
        <v>0</v>
      </c>
      <c r="AJ695" s="295">
        <v>0</v>
      </c>
      <c r="AK695" s="295">
        <v>0</v>
      </c>
      <c r="AL695" s="295">
        <v>0</v>
      </c>
      <c r="AM695" s="295">
        <v>0</v>
      </c>
      <c r="AN695" s="295">
        <v>0</v>
      </c>
      <c r="AO695" s="295">
        <v>0</v>
      </c>
      <c r="AP695" s="295">
        <v>0</v>
      </c>
      <c r="AQ695" s="295">
        <v>0</v>
      </c>
      <c r="AR695" s="295">
        <v>0</v>
      </c>
      <c r="AS695" s="295">
        <v>0</v>
      </c>
      <c r="AT695" s="295">
        <f t="shared" si="10"/>
        <v>0</v>
      </c>
      <c r="AU695" s="295">
        <v>86959.07</v>
      </c>
      <c r="AV695" s="295">
        <v>248831.89</v>
      </c>
      <c r="AW695" s="296">
        <v>95</v>
      </c>
      <c r="AX695" s="296">
        <v>300</v>
      </c>
      <c r="AY695" s="295">
        <v>907000.34</v>
      </c>
      <c r="AZ695" s="295">
        <v>221453.35</v>
      </c>
      <c r="BA695" s="294">
        <v>89.904043999999999</v>
      </c>
      <c r="BB695" s="294">
        <v>87.378750884789</v>
      </c>
      <c r="BC695" s="294">
        <v>9.4</v>
      </c>
      <c r="BD695" s="294"/>
      <c r="BE695" s="293" t="s">
        <v>4204</v>
      </c>
      <c r="BF695" s="291"/>
      <c r="BG695" s="293" t="s">
        <v>315</v>
      </c>
      <c r="BH695" s="293" t="s">
        <v>179</v>
      </c>
      <c r="BI695" s="293" t="s">
        <v>556</v>
      </c>
      <c r="BJ695" s="293" t="s">
        <v>4205</v>
      </c>
      <c r="BK695" s="292" t="s">
        <v>175</v>
      </c>
      <c r="BL695" s="294">
        <v>1685510.2853679999</v>
      </c>
      <c r="BM695" s="292" t="s">
        <v>309</v>
      </c>
      <c r="BN695" s="294"/>
      <c r="BO695" s="297">
        <v>38933</v>
      </c>
      <c r="BP695" s="297">
        <v>48064</v>
      </c>
      <c r="BQ695" s="297" t="s">
        <v>4259</v>
      </c>
      <c r="BR695" s="297" t="s">
        <v>4770</v>
      </c>
      <c r="BS695" s="297">
        <v>38933</v>
      </c>
      <c r="BT695" s="297">
        <v>48064</v>
      </c>
      <c r="BU695" s="294">
        <v>79435.47</v>
      </c>
      <c r="BV695" s="294">
        <v>84.8</v>
      </c>
      <c r="BW695" s="294">
        <v>0</v>
      </c>
    </row>
    <row r="696" spans="1:75" s="289" customFormat="1" ht="18.2" customHeight="1" x14ac:dyDescent="0.15">
      <c r="A696" s="298">
        <v>694</v>
      </c>
      <c r="B696" s="299" t="s">
        <v>305</v>
      </c>
      <c r="C696" s="299" t="s">
        <v>306</v>
      </c>
      <c r="D696" s="313">
        <v>45170</v>
      </c>
      <c r="E696" s="300" t="s">
        <v>1792</v>
      </c>
      <c r="F696" s="309">
        <v>122</v>
      </c>
      <c r="G696" s="309">
        <v>121</v>
      </c>
      <c r="H696" s="302">
        <v>50052.21</v>
      </c>
      <c r="I696" s="302">
        <v>27192.07</v>
      </c>
      <c r="J696" s="302">
        <v>0</v>
      </c>
      <c r="K696" s="302">
        <v>77244.28</v>
      </c>
      <c r="L696" s="302">
        <v>350.11</v>
      </c>
      <c r="M696" s="302">
        <v>0</v>
      </c>
      <c r="N696" s="302">
        <v>0</v>
      </c>
      <c r="O696" s="302">
        <v>0</v>
      </c>
      <c r="P696" s="302">
        <v>0</v>
      </c>
      <c r="Q696" s="302">
        <v>0</v>
      </c>
      <c r="R696" s="302">
        <v>77244.28</v>
      </c>
      <c r="S696" s="302">
        <v>62516.21</v>
      </c>
      <c r="T696" s="302">
        <v>396.25</v>
      </c>
      <c r="U696" s="302">
        <v>0</v>
      </c>
      <c r="V696" s="302">
        <v>0</v>
      </c>
      <c r="W696" s="302">
        <v>0</v>
      </c>
      <c r="X696" s="302">
        <v>0</v>
      </c>
      <c r="Y696" s="302">
        <v>0</v>
      </c>
      <c r="Z696" s="302">
        <v>62912.46</v>
      </c>
      <c r="AA696" s="302">
        <v>0</v>
      </c>
      <c r="AB696" s="302">
        <v>0</v>
      </c>
      <c r="AC696" s="302">
        <v>0</v>
      </c>
      <c r="AD696" s="302">
        <v>0</v>
      </c>
      <c r="AE696" s="302">
        <v>0</v>
      </c>
      <c r="AF696" s="302">
        <v>0</v>
      </c>
      <c r="AG696" s="302">
        <v>0</v>
      </c>
      <c r="AH696" s="302">
        <v>0</v>
      </c>
      <c r="AI696" s="302">
        <v>0</v>
      </c>
      <c r="AJ696" s="302">
        <v>0</v>
      </c>
      <c r="AK696" s="302">
        <v>0</v>
      </c>
      <c r="AL696" s="302">
        <v>0</v>
      </c>
      <c r="AM696" s="302">
        <v>0</v>
      </c>
      <c r="AN696" s="302">
        <v>0</v>
      </c>
      <c r="AO696" s="302">
        <v>0</v>
      </c>
      <c r="AP696" s="302">
        <v>0</v>
      </c>
      <c r="AQ696" s="302">
        <v>0</v>
      </c>
      <c r="AR696" s="302">
        <v>0</v>
      </c>
      <c r="AS696" s="302">
        <v>0</v>
      </c>
      <c r="AT696" s="295">
        <f t="shared" si="10"/>
        <v>0</v>
      </c>
      <c r="AU696" s="302">
        <v>27542.18</v>
      </c>
      <c r="AV696" s="302">
        <v>62912.46</v>
      </c>
      <c r="AW696" s="303">
        <v>95</v>
      </c>
      <c r="AX696" s="303">
        <v>300</v>
      </c>
      <c r="AY696" s="302">
        <v>364498.87</v>
      </c>
      <c r="AZ696" s="302">
        <v>85425.05</v>
      </c>
      <c r="BA696" s="301">
        <v>86.296559000000002</v>
      </c>
      <c r="BB696" s="301">
        <v>78.032328531648801</v>
      </c>
      <c r="BC696" s="301">
        <v>9.5</v>
      </c>
      <c r="BD696" s="301"/>
      <c r="BE696" s="300" t="s">
        <v>4204</v>
      </c>
      <c r="BF696" s="298"/>
      <c r="BG696" s="300" t="s">
        <v>312</v>
      </c>
      <c r="BH696" s="300" t="s">
        <v>196</v>
      </c>
      <c r="BI696" s="300" t="s">
        <v>314</v>
      </c>
      <c r="BJ696" s="300" t="s">
        <v>4205</v>
      </c>
      <c r="BK696" s="299" t="s">
        <v>175</v>
      </c>
      <c r="BL696" s="301">
        <v>604907.37213088002</v>
      </c>
      <c r="BM696" s="299" t="s">
        <v>309</v>
      </c>
      <c r="BN696" s="301"/>
      <c r="BO696" s="304">
        <v>38933</v>
      </c>
      <c r="BP696" s="304">
        <v>48064</v>
      </c>
      <c r="BQ696" s="297" t="s">
        <v>936</v>
      </c>
      <c r="BR696" s="297" t="s">
        <v>4769</v>
      </c>
      <c r="BS696" s="297">
        <v>38933</v>
      </c>
      <c r="BT696" s="297">
        <v>48064</v>
      </c>
      <c r="BU696" s="301">
        <v>24883.65</v>
      </c>
      <c r="BV696" s="301">
        <v>59.32</v>
      </c>
      <c r="BW696" s="301">
        <v>0</v>
      </c>
    </row>
    <row r="697" spans="1:75" s="289" customFormat="1" ht="18.2" customHeight="1" x14ac:dyDescent="0.15">
      <c r="A697" s="291">
        <v>695</v>
      </c>
      <c r="B697" s="292" t="s">
        <v>305</v>
      </c>
      <c r="C697" s="292" t="s">
        <v>306</v>
      </c>
      <c r="D697" s="312">
        <v>45170</v>
      </c>
      <c r="E697" s="293" t="s">
        <v>1793</v>
      </c>
      <c r="F697" s="308">
        <v>0</v>
      </c>
      <c r="G697" s="308">
        <v>0</v>
      </c>
      <c r="H697" s="295">
        <v>34828.26</v>
      </c>
      <c r="I697" s="295">
        <v>0</v>
      </c>
      <c r="J697" s="295">
        <v>0</v>
      </c>
      <c r="K697" s="295">
        <v>34828.26</v>
      </c>
      <c r="L697" s="295">
        <v>242.49</v>
      </c>
      <c r="M697" s="295">
        <v>0</v>
      </c>
      <c r="N697" s="295">
        <v>0</v>
      </c>
      <c r="O697" s="295">
        <v>242.49</v>
      </c>
      <c r="P697" s="295">
        <v>0</v>
      </c>
      <c r="Q697" s="295">
        <v>0</v>
      </c>
      <c r="R697" s="295">
        <v>34585.769999999997</v>
      </c>
      <c r="S697" s="295">
        <v>0</v>
      </c>
      <c r="T697" s="295">
        <v>278.63</v>
      </c>
      <c r="U697" s="295">
        <v>0</v>
      </c>
      <c r="V697" s="295">
        <v>0</v>
      </c>
      <c r="W697" s="295">
        <v>278.63</v>
      </c>
      <c r="X697" s="295">
        <v>0</v>
      </c>
      <c r="Y697" s="295">
        <v>0</v>
      </c>
      <c r="Z697" s="295">
        <v>0</v>
      </c>
      <c r="AA697" s="295">
        <v>53.64</v>
      </c>
      <c r="AB697" s="295">
        <v>0</v>
      </c>
      <c r="AC697" s="295">
        <v>0</v>
      </c>
      <c r="AD697" s="295">
        <v>0</v>
      </c>
      <c r="AE697" s="295">
        <v>0</v>
      </c>
      <c r="AF697" s="295">
        <v>-27.85</v>
      </c>
      <c r="AG697" s="295">
        <v>28.74</v>
      </c>
      <c r="AH697" s="295">
        <v>73.05</v>
      </c>
      <c r="AI697" s="295">
        <v>0</v>
      </c>
      <c r="AJ697" s="295">
        <v>0</v>
      </c>
      <c r="AK697" s="295">
        <v>0</v>
      </c>
      <c r="AL697" s="295">
        <v>0</v>
      </c>
      <c r="AM697" s="295">
        <v>0</v>
      </c>
      <c r="AN697" s="295">
        <v>0</v>
      </c>
      <c r="AO697" s="295">
        <v>0</v>
      </c>
      <c r="AP697" s="295">
        <v>0.47</v>
      </c>
      <c r="AQ697" s="295">
        <v>0</v>
      </c>
      <c r="AR697" s="295">
        <v>61.77</v>
      </c>
      <c r="AS697" s="295">
        <v>0</v>
      </c>
      <c r="AT697" s="295">
        <f t="shared" si="10"/>
        <v>587.4</v>
      </c>
      <c r="AU697" s="295">
        <v>0</v>
      </c>
      <c r="AV697" s="295">
        <v>0</v>
      </c>
      <c r="AW697" s="296">
        <v>95</v>
      </c>
      <c r="AX697" s="296">
        <v>300</v>
      </c>
      <c r="AY697" s="295">
        <v>242098.96</v>
      </c>
      <c r="AZ697" s="295">
        <v>59174.27</v>
      </c>
      <c r="BA697" s="294">
        <v>90.000394999999997</v>
      </c>
      <c r="BB697" s="294">
        <v>52.6028113465388</v>
      </c>
      <c r="BC697" s="294">
        <v>9.6</v>
      </c>
      <c r="BD697" s="294"/>
      <c r="BE697" s="293" t="s">
        <v>4204</v>
      </c>
      <c r="BF697" s="291"/>
      <c r="BG697" s="293" t="s">
        <v>312</v>
      </c>
      <c r="BH697" s="293" t="s">
        <v>196</v>
      </c>
      <c r="BI697" s="293" t="s">
        <v>314</v>
      </c>
      <c r="BJ697" s="293" t="s">
        <v>103</v>
      </c>
      <c r="BK697" s="292" t="s">
        <v>175</v>
      </c>
      <c r="BL697" s="294">
        <v>270844.48510391999</v>
      </c>
      <c r="BM697" s="292" t="s">
        <v>309</v>
      </c>
      <c r="BN697" s="294"/>
      <c r="BO697" s="297">
        <v>38933</v>
      </c>
      <c r="BP697" s="297">
        <v>48064</v>
      </c>
      <c r="BQ697" s="297" t="s">
        <v>4757</v>
      </c>
      <c r="BR697" s="297" t="s">
        <v>4764</v>
      </c>
      <c r="BS697" s="297">
        <v>38933</v>
      </c>
      <c r="BT697" s="297">
        <v>48064</v>
      </c>
      <c r="BU697" s="294">
        <v>0</v>
      </c>
      <c r="BV697" s="294">
        <v>53.64</v>
      </c>
      <c r="BW697" s="294">
        <v>0</v>
      </c>
    </row>
    <row r="698" spans="1:75" s="289" customFormat="1" ht="18.2" customHeight="1" x14ac:dyDescent="0.15">
      <c r="A698" s="298">
        <v>696</v>
      </c>
      <c r="B698" s="299" t="s">
        <v>305</v>
      </c>
      <c r="C698" s="299" t="s">
        <v>306</v>
      </c>
      <c r="D698" s="313">
        <v>45170</v>
      </c>
      <c r="E698" s="300" t="s">
        <v>1794</v>
      </c>
      <c r="F698" s="309">
        <v>0</v>
      </c>
      <c r="G698" s="309">
        <v>0</v>
      </c>
      <c r="H698" s="302">
        <v>50696.63</v>
      </c>
      <c r="I698" s="302">
        <v>0</v>
      </c>
      <c r="J698" s="302">
        <v>0</v>
      </c>
      <c r="K698" s="302">
        <v>50696.63</v>
      </c>
      <c r="L698" s="302">
        <v>354.62</v>
      </c>
      <c r="M698" s="302">
        <v>0</v>
      </c>
      <c r="N698" s="302">
        <v>0</v>
      </c>
      <c r="O698" s="302">
        <v>354.62</v>
      </c>
      <c r="P698" s="302">
        <v>0</v>
      </c>
      <c r="Q698" s="302">
        <v>0</v>
      </c>
      <c r="R698" s="302">
        <v>50342.01</v>
      </c>
      <c r="S698" s="302">
        <v>0</v>
      </c>
      <c r="T698" s="302">
        <v>401.35</v>
      </c>
      <c r="U698" s="302">
        <v>0</v>
      </c>
      <c r="V698" s="302">
        <v>0</v>
      </c>
      <c r="W698" s="302">
        <v>401.35</v>
      </c>
      <c r="X698" s="302">
        <v>0</v>
      </c>
      <c r="Y698" s="302">
        <v>0</v>
      </c>
      <c r="Z698" s="302">
        <v>0</v>
      </c>
      <c r="AA698" s="302">
        <v>60.09</v>
      </c>
      <c r="AB698" s="302">
        <v>0</v>
      </c>
      <c r="AC698" s="302">
        <v>0</v>
      </c>
      <c r="AD698" s="302">
        <v>0</v>
      </c>
      <c r="AE698" s="302">
        <v>0</v>
      </c>
      <c r="AF698" s="302">
        <v>-40.89</v>
      </c>
      <c r="AG698" s="302">
        <v>40.799999999999997</v>
      </c>
      <c r="AH698" s="302">
        <v>106.79</v>
      </c>
      <c r="AI698" s="302">
        <v>0</v>
      </c>
      <c r="AJ698" s="302">
        <v>0</v>
      </c>
      <c r="AK698" s="302">
        <v>0</v>
      </c>
      <c r="AL698" s="302">
        <v>0</v>
      </c>
      <c r="AM698" s="302">
        <v>0</v>
      </c>
      <c r="AN698" s="302">
        <v>0</v>
      </c>
      <c r="AO698" s="302">
        <v>0</v>
      </c>
      <c r="AP698" s="302">
        <v>16.64</v>
      </c>
      <c r="AQ698" s="302">
        <v>0</v>
      </c>
      <c r="AR698" s="302">
        <v>19.989999999999998</v>
      </c>
      <c r="AS698" s="302">
        <v>0</v>
      </c>
      <c r="AT698" s="295">
        <f t="shared" si="10"/>
        <v>919.41</v>
      </c>
      <c r="AU698" s="302">
        <v>0</v>
      </c>
      <c r="AV698" s="302">
        <v>0</v>
      </c>
      <c r="AW698" s="303">
        <v>95</v>
      </c>
      <c r="AX698" s="303">
        <v>300</v>
      </c>
      <c r="AY698" s="302">
        <v>354001.36</v>
      </c>
      <c r="AZ698" s="302">
        <v>86524.95</v>
      </c>
      <c r="BA698" s="301">
        <v>89.999656999999999</v>
      </c>
      <c r="BB698" s="301">
        <v>52.363666580455401</v>
      </c>
      <c r="BC698" s="301">
        <v>9.5</v>
      </c>
      <c r="BD698" s="301"/>
      <c r="BE698" s="300" t="s">
        <v>4204</v>
      </c>
      <c r="BF698" s="298"/>
      <c r="BG698" s="300" t="s">
        <v>320</v>
      </c>
      <c r="BH698" s="300" t="s">
        <v>181</v>
      </c>
      <c r="BI698" s="300" t="s">
        <v>400</v>
      </c>
      <c r="BJ698" s="300" t="s">
        <v>103</v>
      </c>
      <c r="BK698" s="299" t="s">
        <v>175</v>
      </c>
      <c r="BL698" s="301">
        <v>394233.11314296001</v>
      </c>
      <c r="BM698" s="299" t="s">
        <v>309</v>
      </c>
      <c r="BN698" s="301"/>
      <c r="BO698" s="304">
        <v>38933</v>
      </c>
      <c r="BP698" s="304">
        <v>48064</v>
      </c>
      <c r="BQ698" s="297" t="s">
        <v>4757</v>
      </c>
      <c r="BR698" s="297" t="s">
        <v>4764</v>
      </c>
      <c r="BS698" s="297">
        <v>38933</v>
      </c>
      <c r="BT698" s="297">
        <v>48064</v>
      </c>
      <c r="BU698" s="301">
        <v>0</v>
      </c>
      <c r="BV698" s="301">
        <v>60.09</v>
      </c>
      <c r="BW698" s="301">
        <v>0</v>
      </c>
    </row>
    <row r="699" spans="1:75" s="289" customFormat="1" ht="18.2" customHeight="1" x14ac:dyDescent="0.15">
      <c r="A699" s="291">
        <v>697</v>
      </c>
      <c r="B699" s="292" t="s">
        <v>305</v>
      </c>
      <c r="C699" s="292" t="s">
        <v>306</v>
      </c>
      <c r="D699" s="312">
        <v>45170</v>
      </c>
      <c r="E699" s="293" t="s">
        <v>1795</v>
      </c>
      <c r="F699" s="308">
        <v>173</v>
      </c>
      <c r="G699" s="308">
        <v>172</v>
      </c>
      <c r="H699" s="295">
        <v>47078.86</v>
      </c>
      <c r="I699" s="295">
        <v>30878.62</v>
      </c>
      <c r="J699" s="295">
        <v>0</v>
      </c>
      <c r="K699" s="295">
        <v>77957.48</v>
      </c>
      <c r="L699" s="295">
        <v>329.28</v>
      </c>
      <c r="M699" s="295">
        <v>0</v>
      </c>
      <c r="N699" s="295">
        <v>0</v>
      </c>
      <c r="O699" s="295">
        <v>0</v>
      </c>
      <c r="P699" s="295">
        <v>0</v>
      </c>
      <c r="Q699" s="295">
        <v>0</v>
      </c>
      <c r="R699" s="295">
        <v>77957.48</v>
      </c>
      <c r="S699" s="295">
        <v>89863.66</v>
      </c>
      <c r="T699" s="295">
        <v>372.71</v>
      </c>
      <c r="U699" s="295">
        <v>0</v>
      </c>
      <c r="V699" s="295">
        <v>0</v>
      </c>
      <c r="W699" s="295">
        <v>0</v>
      </c>
      <c r="X699" s="295">
        <v>0</v>
      </c>
      <c r="Y699" s="295">
        <v>0</v>
      </c>
      <c r="Z699" s="295">
        <v>90236.37</v>
      </c>
      <c r="AA699" s="295">
        <v>0</v>
      </c>
      <c r="AB699" s="295">
        <v>0</v>
      </c>
      <c r="AC699" s="295">
        <v>0</v>
      </c>
      <c r="AD699" s="295">
        <v>0</v>
      </c>
      <c r="AE699" s="295">
        <v>0</v>
      </c>
      <c r="AF699" s="295">
        <v>0</v>
      </c>
      <c r="AG699" s="295">
        <v>0</v>
      </c>
      <c r="AH699" s="295">
        <v>0</v>
      </c>
      <c r="AI699" s="295">
        <v>0</v>
      </c>
      <c r="AJ699" s="295">
        <v>0</v>
      </c>
      <c r="AK699" s="295">
        <v>0</v>
      </c>
      <c r="AL699" s="295">
        <v>0</v>
      </c>
      <c r="AM699" s="295">
        <v>0</v>
      </c>
      <c r="AN699" s="295">
        <v>0</v>
      </c>
      <c r="AO699" s="295">
        <v>0</v>
      </c>
      <c r="AP699" s="295">
        <v>0</v>
      </c>
      <c r="AQ699" s="295">
        <v>0</v>
      </c>
      <c r="AR699" s="295">
        <v>0</v>
      </c>
      <c r="AS699" s="295">
        <v>0</v>
      </c>
      <c r="AT699" s="295">
        <f t="shared" si="10"/>
        <v>0</v>
      </c>
      <c r="AU699" s="295">
        <v>31207.9</v>
      </c>
      <c r="AV699" s="295">
        <v>90236.37</v>
      </c>
      <c r="AW699" s="296">
        <v>95</v>
      </c>
      <c r="AX699" s="296">
        <v>300</v>
      </c>
      <c r="AY699" s="295">
        <v>367637.19</v>
      </c>
      <c r="AZ699" s="295">
        <v>80347.08</v>
      </c>
      <c r="BA699" s="294">
        <v>80.473906999999997</v>
      </c>
      <c r="BB699" s="294">
        <v>78.080535042149094</v>
      </c>
      <c r="BC699" s="294">
        <v>9.5</v>
      </c>
      <c r="BD699" s="294"/>
      <c r="BE699" s="293" t="s">
        <v>4204</v>
      </c>
      <c r="BF699" s="291"/>
      <c r="BG699" s="293" t="s">
        <v>312</v>
      </c>
      <c r="BH699" s="293" t="s">
        <v>189</v>
      </c>
      <c r="BI699" s="293" t="s">
        <v>323</v>
      </c>
      <c r="BJ699" s="293" t="s">
        <v>4205</v>
      </c>
      <c r="BK699" s="292" t="s">
        <v>175</v>
      </c>
      <c r="BL699" s="294">
        <v>610492.50979807996</v>
      </c>
      <c r="BM699" s="292" t="s">
        <v>309</v>
      </c>
      <c r="BN699" s="294"/>
      <c r="BO699" s="297">
        <v>38933</v>
      </c>
      <c r="BP699" s="297">
        <v>48064</v>
      </c>
      <c r="BQ699" s="297" t="s">
        <v>945</v>
      </c>
      <c r="BR699" s="297" t="s">
        <v>4808</v>
      </c>
      <c r="BS699" s="297">
        <v>38933</v>
      </c>
      <c r="BT699" s="297">
        <v>48064</v>
      </c>
      <c r="BU699" s="294">
        <v>33366.639999999999</v>
      </c>
      <c r="BV699" s="294">
        <v>55.8</v>
      </c>
      <c r="BW699" s="294">
        <v>0</v>
      </c>
    </row>
    <row r="700" spans="1:75" s="289" customFormat="1" ht="18.2" customHeight="1" x14ac:dyDescent="0.15">
      <c r="A700" s="298">
        <v>698</v>
      </c>
      <c r="B700" s="299" t="s">
        <v>305</v>
      </c>
      <c r="C700" s="299" t="s">
        <v>306</v>
      </c>
      <c r="D700" s="313">
        <v>45170</v>
      </c>
      <c r="E700" s="300" t="s">
        <v>1796</v>
      </c>
      <c r="F700" s="309">
        <v>180</v>
      </c>
      <c r="G700" s="309">
        <v>179</v>
      </c>
      <c r="H700" s="302">
        <v>52948.92</v>
      </c>
      <c r="I700" s="302">
        <v>35373.199999999997</v>
      </c>
      <c r="J700" s="302">
        <v>0</v>
      </c>
      <c r="K700" s="302">
        <v>88322.12</v>
      </c>
      <c r="L700" s="302">
        <v>370.31</v>
      </c>
      <c r="M700" s="302">
        <v>0</v>
      </c>
      <c r="N700" s="302">
        <v>0</v>
      </c>
      <c r="O700" s="302">
        <v>0</v>
      </c>
      <c r="P700" s="302">
        <v>0</v>
      </c>
      <c r="Q700" s="302">
        <v>0</v>
      </c>
      <c r="R700" s="302">
        <v>88322.12</v>
      </c>
      <c r="S700" s="302">
        <v>105945.49</v>
      </c>
      <c r="T700" s="302">
        <v>419.18</v>
      </c>
      <c r="U700" s="302">
        <v>0</v>
      </c>
      <c r="V700" s="302">
        <v>0</v>
      </c>
      <c r="W700" s="302">
        <v>0</v>
      </c>
      <c r="X700" s="302">
        <v>0</v>
      </c>
      <c r="Y700" s="302">
        <v>0</v>
      </c>
      <c r="Z700" s="302">
        <v>106364.67</v>
      </c>
      <c r="AA700" s="302">
        <v>0</v>
      </c>
      <c r="AB700" s="302">
        <v>0</v>
      </c>
      <c r="AC700" s="302">
        <v>0</v>
      </c>
      <c r="AD700" s="302">
        <v>0</v>
      </c>
      <c r="AE700" s="302">
        <v>0</v>
      </c>
      <c r="AF700" s="302">
        <v>0</v>
      </c>
      <c r="AG700" s="302">
        <v>0</v>
      </c>
      <c r="AH700" s="302">
        <v>0</v>
      </c>
      <c r="AI700" s="302">
        <v>0</v>
      </c>
      <c r="AJ700" s="302">
        <v>0</v>
      </c>
      <c r="AK700" s="302">
        <v>0</v>
      </c>
      <c r="AL700" s="302">
        <v>0</v>
      </c>
      <c r="AM700" s="302">
        <v>0</v>
      </c>
      <c r="AN700" s="302">
        <v>0</v>
      </c>
      <c r="AO700" s="302">
        <v>0</v>
      </c>
      <c r="AP700" s="302">
        <v>0</v>
      </c>
      <c r="AQ700" s="302">
        <v>0</v>
      </c>
      <c r="AR700" s="302">
        <v>0</v>
      </c>
      <c r="AS700" s="302">
        <v>0</v>
      </c>
      <c r="AT700" s="295">
        <f t="shared" si="10"/>
        <v>0</v>
      </c>
      <c r="AU700" s="302">
        <v>35743.51</v>
      </c>
      <c r="AV700" s="302">
        <v>106364.67</v>
      </c>
      <c r="AW700" s="303">
        <v>95</v>
      </c>
      <c r="AX700" s="303">
        <v>300</v>
      </c>
      <c r="AY700" s="302">
        <v>377299.58</v>
      </c>
      <c r="AZ700" s="302">
        <v>90362.35</v>
      </c>
      <c r="BA700" s="301">
        <v>88.187212000000002</v>
      </c>
      <c r="BB700" s="301">
        <v>86.196092960502199</v>
      </c>
      <c r="BC700" s="301">
        <v>9.5</v>
      </c>
      <c r="BD700" s="301"/>
      <c r="BE700" s="300" t="s">
        <v>4204</v>
      </c>
      <c r="BF700" s="298"/>
      <c r="BG700" s="300" t="s">
        <v>312</v>
      </c>
      <c r="BH700" s="300" t="s">
        <v>188</v>
      </c>
      <c r="BI700" s="300" t="s">
        <v>313</v>
      </c>
      <c r="BJ700" s="300" t="s">
        <v>4205</v>
      </c>
      <c r="BK700" s="299" t="s">
        <v>175</v>
      </c>
      <c r="BL700" s="301">
        <v>691659.00064352003</v>
      </c>
      <c r="BM700" s="299" t="s">
        <v>309</v>
      </c>
      <c r="BN700" s="301"/>
      <c r="BO700" s="304">
        <v>38933</v>
      </c>
      <c r="BP700" s="304">
        <v>48064</v>
      </c>
      <c r="BQ700" s="297" t="s">
        <v>962</v>
      </c>
      <c r="BR700" s="297" t="s">
        <v>4767</v>
      </c>
      <c r="BS700" s="297">
        <v>38933</v>
      </c>
      <c r="BT700" s="297">
        <v>48064</v>
      </c>
      <c r="BU700" s="301">
        <v>38673.949999999997</v>
      </c>
      <c r="BV700" s="301">
        <v>62.75</v>
      </c>
      <c r="BW700" s="301">
        <v>0</v>
      </c>
    </row>
    <row r="701" spans="1:75" s="289" customFormat="1" ht="18.2" customHeight="1" x14ac:dyDescent="0.15">
      <c r="A701" s="291">
        <v>699</v>
      </c>
      <c r="B701" s="292" t="s">
        <v>305</v>
      </c>
      <c r="C701" s="292" t="s">
        <v>306</v>
      </c>
      <c r="D701" s="312">
        <v>45170</v>
      </c>
      <c r="E701" s="293" t="s">
        <v>1797</v>
      </c>
      <c r="F701" s="308">
        <v>103</v>
      </c>
      <c r="G701" s="308">
        <v>102</v>
      </c>
      <c r="H701" s="295">
        <v>42304.19</v>
      </c>
      <c r="I701" s="295">
        <v>20656.27</v>
      </c>
      <c r="J701" s="295">
        <v>0</v>
      </c>
      <c r="K701" s="295">
        <v>62960.46</v>
      </c>
      <c r="L701" s="295">
        <v>295.92</v>
      </c>
      <c r="M701" s="295">
        <v>0</v>
      </c>
      <c r="N701" s="295">
        <v>0</v>
      </c>
      <c r="O701" s="295">
        <v>0</v>
      </c>
      <c r="P701" s="295">
        <v>0</v>
      </c>
      <c r="Q701" s="295">
        <v>0</v>
      </c>
      <c r="R701" s="295">
        <v>62960.46</v>
      </c>
      <c r="S701" s="295">
        <v>43688.39</v>
      </c>
      <c r="T701" s="295">
        <v>334.91</v>
      </c>
      <c r="U701" s="295">
        <v>0</v>
      </c>
      <c r="V701" s="295">
        <v>0</v>
      </c>
      <c r="W701" s="295">
        <v>0</v>
      </c>
      <c r="X701" s="295">
        <v>0</v>
      </c>
      <c r="Y701" s="295">
        <v>0</v>
      </c>
      <c r="Z701" s="295">
        <v>44023.3</v>
      </c>
      <c r="AA701" s="295">
        <v>0</v>
      </c>
      <c r="AB701" s="295">
        <v>0</v>
      </c>
      <c r="AC701" s="295">
        <v>0</v>
      </c>
      <c r="AD701" s="295">
        <v>0</v>
      </c>
      <c r="AE701" s="295">
        <v>0</v>
      </c>
      <c r="AF701" s="295">
        <v>0</v>
      </c>
      <c r="AG701" s="295">
        <v>0</v>
      </c>
      <c r="AH701" s="295">
        <v>0</v>
      </c>
      <c r="AI701" s="295">
        <v>0</v>
      </c>
      <c r="AJ701" s="295">
        <v>0</v>
      </c>
      <c r="AK701" s="295">
        <v>0</v>
      </c>
      <c r="AL701" s="295">
        <v>0</v>
      </c>
      <c r="AM701" s="295">
        <v>0</v>
      </c>
      <c r="AN701" s="295">
        <v>0</v>
      </c>
      <c r="AO701" s="295">
        <v>0</v>
      </c>
      <c r="AP701" s="295">
        <v>0</v>
      </c>
      <c r="AQ701" s="295">
        <v>0</v>
      </c>
      <c r="AR701" s="295">
        <v>0</v>
      </c>
      <c r="AS701" s="295">
        <v>0</v>
      </c>
      <c r="AT701" s="295">
        <f t="shared" si="10"/>
        <v>0</v>
      </c>
      <c r="AU701" s="295">
        <v>20952.189999999999</v>
      </c>
      <c r="AV701" s="295">
        <v>44023.3</v>
      </c>
      <c r="AW701" s="296">
        <v>95</v>
      </c>
      <c r="AX701" s="296">
        <v>300</v>
      </c>
      <c r="AY701" s="295">
        <v>295397.33</v>
      </c>
      <c r="AZ701" s="295">
        <v>72201.89</v>
      </c>
      <c r="BA701" s="294">
        <v>90.000810000000001</v>
      </c>
      <c r="BB701" s="294">
        <v>78.481219784864393</v>
      </c>
      <c r="BC701" s="294">
        <v>9.5</v>
      </c>
      <c r="BD701" s="294"/>
      <c r="BE701" s="293" t="s">
        <v>4204</v>
      </c>
      <c r="BF701" s="291"/>
      <c r="BG701" s="293" t="s">
        <v>355</v>
      </c>
      <c r="BH701" s="293" t="s">
        <v>198</v>
      </c>
      <c r="BI701" s="293" t="s">
        <v>554</v>
      </c>
      <c r="BJ701" s="293" t="s">
        <v>4205</v>
      </c>
      <c r="BK701" s="292" t="s">
        <v>175</v>
      </c>
      <c r="BL701" s="294">
        <v>493049.40646416001</v>
      </c>
      <c r="BM701" s="292" t="s">
        <v>309</v>
      </c>
      <c r="BN701" s="294"/>
      <c r="BO701" s="297">
        <v>38933</v>
      </c>
      <c r="BP701" s="297">
        <v>48064</v>
      </c>
      <c r="BQ701" s="297" t="s">
        <v>931</v>
      </c>
      <c r="BR701" s="297" t="s">
        <v>4779</v>
      </c>
      <c r="BS701" s="297">
        <v>38933</v>
      </c>
      <c r="BT701" s="297">
        <v>48064</v>
      </c>
      <c r="BU701" s="294">
        <v>17851.68</v>
      </c>
      <c r="BV701" s="294">
        <v>50.14</v>
      </c>
      <c r="BW701" s="294">
        <v>0</v>
      </c>
    </row>
    <row r="702" spans="1:75" s="289" customFormat="1" ht="18.2" customHeight="1" x14ac:dyDescent="0.15">
      <c r="A702" s="298">
        <v>700</v>
      </c>
      <c r="B702" s="299" t="s">
        <v>305</v>
      </c>
      <c r="C702" s="299" t="s">
        <v>306</v>
      </c>
      <c r="D702" s="313">
        <v>45170</v>
      </c>
      <c r="E702" s="300" t="s">
        <v>1798</v>
      </c>
      <c r="F702" s="309">
        <v>152</v>
      </c>
      <c r="G702" s="309">
        <v>151</v>
      </c>
      <c r="H702" s="302">
        <v>49481.75</v>
      </c>
      <c r="I702" s="302">
        <v>30425.59</v>
      </c>
      <c r="J702" s="302">
        <v>0</v>
      </c>
      <c r="K702" s="302">
        <v>79907.34</v>
      </c>
      <c r="L702" s="302">
        <v>346.08</v>
      </c>
      <c r="M702" s="302">
        <v>0</v>
      </c>
      <c r="N702" s="302">
        <v>0</v>
      </c>
      <c r="O702" s="302">
        <v>0</v>
      </c>
      <c r="P702" s="302">
        <v>0</v>
      </c>
      <c r="Q702" s="302">
        <v>0</v>
      </c>
      <c r="R702" s="302">
        <v>79907.34</v>
      </c>
      <c r="S702" s="302">
        <v>80983.72</v>
      </c>
      <c r="T702" s="302">
        <v>391.73</v>
      </c>
      <c r="U702" s="302">
        <v>0</v>
      </c>
      <c r="V702" s="302">
        <v>0</v>
      </c>
      <c r="W702" s="302">
        <v>0</v>
      </c>
      <c r="X702" s="302">
        <v>0</v>
      </c>
      <c r="Y702" s="302">
        <v>0</v>
      </c>
      <c r="Z702" s="302">
        <v>81375.45</v>
      </c>
      <c r="AA702" s="302">
        <v>0</v>
      </c>
      <c r="AB702" s="302">
        <v>0</v>
      </c>
      <c r="AC702" s="302">
        <v>0</v>
      </c>
      <c r="AD702" s="302">
        <v>0</v>
      </c>
      <c r="AE702" s="302">
        <v>0</v>
      </c>
      <c r="AF702" s="302">
        <v>0</v>
      </c>
      <c r="AG702" s="302">
        <v>0</v>
      </c>
      <c r="AH702" s="302">
        <v>0</v>
      </c>
      <c r="AI702" s="302">
        <v>0</v>
      </c>
      <c r="AJ702" s="302">
        <v>0</v>
      </c>
      <c r="AK702" s="302">
        <v>0</v>
      </c>
      <c r="AL702" s="302">
        <v>0</v>
      </c>
      <c r="AM702" s="302">
        <v>0</v>
      </c>
      <c r="AN702" s="302">
        <v>0</v>
      </c>
      <c r="AO702" s="302">
        <v>0</v>
      </c>
      <c r="AP702" s="302">
        <v>0</v>
      </c>
      <c r="AQ702" s="302">
        <v>0</v>
      </c>
      <c r="AR702" s="302">
        <v>0</v>
      </c>
      <c r="AS702" s="302">
        <v>0</v>
      </c>
      <c r="AT702" s="295">
        <f t="shared" si="10"/>
        <v>0</v>
      </c>
      <c r="AU702" s="302">
        <v>30771.67</v>
      </c>
      <c r="AV702" s="302">
        <v>81375.45</v>
      </c>
      <c r="AW702" s="303">
        <v>95</v>
      </c>
      <c r="AX702" s="303">
        <v>300</v>
      </c>
      <c r="AY702" s="302">
        <v>378003.25</v>
      </c>
      <c r="AZ702" s="302">
        <v>84447</v>
      </c>
      <c r="BA702" s="301">
        <v>82.260835999999998</v>
      </c>
      <c r="BB702" s="301">
        <v>77.838698721520501</v>
      </c>
      <c r="BC702" s="301">
        <v>9.5</v>
      </c>
      <c r="BD702" s="301"/>
      <c r="BE702" s="300" t="s">
        <v>4204</v>
      </c>
      <c r="BF702" s="298"/>
      <c r="BG702" s="300" t="s">
        <v>312</v>
      </c>
      <c r="BH702" s="300" t="s">
        <v>188</v>
      </c>
      <c r="BI702" s="300" t="s">
        <v>313</v>
      </c>
      <c r="BJ702" s="300" t="s">
        <v>4205</v>
      </c>
      <c r="BK702" s="299" t="s">
        <v>175</v>
      </c>
      <c r="BL702" s="301">
        <v>625762.05064464</v>
      </c>
      <c r="BM702" s="299" t="s">
        <v>309</v>
      </c>
      <c r="BN702" s="301"/>
      <c r="BO702" s="304">
        <v>38933</v>
      </c>
      <c r="BP702" s="304">
        <v>48064</v>
      </c>
      <c r="BQ702" s="297" t="s">
        <v>958</v>
      </c>
      <c r="BR702" s="297" t="s">
        <v>4792</v>
      </c>
      <c r="BS702" s="297">
        <v>38933</v>
      </c>
      <c r="BT702" s="297">
        <v>48064</v>
      </c>
      <c r="BU702" s="301">
        <v>30894.62</v>
      </c>
      <c r="BV702" s="301">
        <v>58.64</v>
      </c>
      <c r="BW702" s="301">
        <v>0</v>
      </c>
    </row>
    <row r="703" spans="1:75" s="289" customFormat="1" ht="18.2" customHeight="1" x14ac:dyDescent="0.15">
      <c r="A703" s="291">
        <v>701</v>
      </c>
      <c r="B703" s="292" t="s">
        <v>305</v>
      </c>
      <c r="C703" s="292" t="s">
        <v>306</v>
      </c>
      <c r="D703" s="312">
        <v>45170</v>
      </c>
      <c r="E703" s="293" t="s">
        <v>1799</v>
      </c>
      <c r="F703" s="308">
        <v>155</v>
      </c>
      <c r="G703" s="308">
        <v>154</v>
      </c>
      <c r="H703" s="295">
        <v>56835.23</v>
      </c>
      <c r="I703" s="295">
        <v>35301.72</v>
      </c>
      <c r="J703" s="295">
        <v>0</v>
      </c>
      <c r="K703" s="295">
        <v>92136.95</v>
      </c>
      <c r="L703" s="295">
        <v>397.48</v>
      </c>
      <c r="M703" s="295">
        <v>0</v>
      </c>
      <c r="N703" s="295">
        <v>0</v>
      </c>
      <c r="O703" s="295">
        <v>0</v>
      </c>
      <c r="P703" s="295">
        <v>0</v>
      </c>
      <c r="Q703" s="295">
        <v>0</v>
      </c>
      <c r="R703" s="295">
        <v>92136.95</v>
      </c>
      <c r="S703" s="295">
        <v>94911.12</v>
      </c>
      <c r="T703" s="295">
        <v>449.95</v>
      </c>
      <c r="U703" s="295">
        <v>0</v>
      </c>
      <c r="V703" s="295">
        <v>0</v>
      </c>
      <c r="W703" s="295">
        <v>0</v>
      </c>
      <c r="X703" s="295">
        <v>0</v>
      </c>
      <c r="Y703" s="295">
        <v>0</v>
      </c>
      <c r="Z703" s="295">
        <v>95361.07</v>
      </c>
      <c r="AA703" s="295">
        <v>0</v>
      </c>
      <c r="AB703" s="295">
        <v>0</v>
      </c>
      <c r="AC703" s="295">
        <v>0</v>
      </c>
      <c r="AD703" s="295">
        <v>0</v>
      </c>
      <c r="AE703" s="295">
        <v>0</v>
      </c>
      <c r="AF703" s="295">
        <v>0</v>
      </c>
      <c r="AG703" s="295">
        <v>0</v>
      </c>
      <c r="AH703" s="295">
        <v>0</v>
      </c>
      <c r="AI703" s="295">
        <v>0</v>
      </c>
      <c r="AJ703" s="295">
        <v>0</v>
      </c>
      <c r="AK703" s="295">
        <v>0</v>
      </c>
      <c r="AL703" s="295">
        <v>0</v>
      </c>
      <c r="AM703" s="295">
        <v>0</v>
      </c>
      <c r="AN703" s="295">
        <v>0</v>
      </c>
      <c r="AO703" s="295">
        <v>0</v>
      </c>
      <c r="AP703" s="295">
        <v>0</v>
      </c>
      <c r="AQ703" s="295">
        <v>0</v>
      </c>
      <c r="AR703" s="295">
        <v>0</v>
      </c>
      <c r="AS703" s="295">
        <v>0</v>
      </c>
      <c r="AT703" s="295">
        <f t="shared" si="10"/>
        <v>0</v>
      </c>
      <c r="AU703" s="295">
        <v>35699.199999999997</v>
      </c>
      <c r="AV703" s="295">
        <v>95361.07</v>
      </c>
      <c r="AW703" s="296">
        <v>95</v>
      </c>
      <c r="AX703" s="296">
        <v>300</v>
      </c>
      <c r="AY703" s="295">
        <v>396999.63</v>
      </c>
      <c r="AZ703" s="295">
        <v>96994.08</v>
      </c>
      <c r="BA703" s="294">
        <v>90.000084000000001</v>
      </c>
      <c r="BB703" s="294">
        <v>85.493189269940999</v>
      </c>
      <c r="BC703" s="294">
        <v>9.5</v>
      </c>
      <c r="BD703" s="294"/>
      <c r="BE703" s="293" t="s">
        <v>4204</v>
      </c>
      <c r="BF703" s="291"/>
      <c r="BG703" s="293" t="s">
        <v>355</v>
      </c>
      <c r="BH703" s="293" t="s">
        <v>198</v>
      </c>
      <c r="BI703" s="293" t="s">
        <v>554</v>
      </c>
      <c r="BJ703" s="293" t="s">
        <v>4205</v>
      </c>
      <c r="BK703" s="292" t="s">
        <v>175</v>
      </c>
      <c r="BL703" s="294">
        <v>721533.30059720005</v>
      </c>
      <c r="BM703" s="292" t="s">
        <v>309</v>
      </c>
      <c r="BN703" s="294"/>
      <c r="BO703" s="297">
        <v>38936</v>
      </c>
      <c r="BP703" s="297">
        <v>48067</v>
      </c>
      <c r="BQ703" s="297" t="s">
        <v>4123</v>
      </c>
      <c r="BR703" s="297" t="s">
        <v>4760</v>
      </c>
      <c r="BS703" s="297">
        <v>38936</v>
      </c>
      <c r="BT703" s="297">
        <v>48067</v>
      </c>
      <c r="BU703" s="294">
        <v>35852.53</v>
      </c>
      <c r="BV703" s="294">
        <v>67.36</v>
      </c>
      <c r="BW703" s="294">
        <v>0</v>
      </c>
    </row>
    <row r="704" spans="1:75" s="289" customFormat="1" ht="18.2" customHeight="1" x14ac:dyDescent="0.15">
      <c r="A704" s="298">
        <v>702</v>
      </c>
      <c r="B704" s="299" t="s">
        <v>305</v>
      </c>
      <c r="C704" s="299" t="s">
        <v>306</v>
      </c>
      <c r="D704" s="313">
        <v>45170</v>
      </c>
      <c r="E704" s="300" t="s">
        <v>1800</v>
      </c>
      <c r="F704" s="309">
        <v>149</v>
      </c>
      <c r="G704" s="309">
        <v>148</v>
      </c>
      <c r="H704" s="302">
        <v>42282.879999999997</v>
      </c>
      <c r="I704" s="302">
        <v>25727.32</v>
      </c>
      <c r="J704" s="302">
        <v>0</v>
      </c>
      <c r="K704" s="302">
        <v>68010.2</v>
      </c>
      <c r="L704" s="302">
        <v>295.73</v>
      </c>
      <c r="M704" s="302">
        <v>0</v>
      </c>
      <c r="N704" s="302">
        <v>0</v>
      </c>
      <c r="O704" s="302">
        <v>0</v>
      </c>
      <c r="P704" s="302">
        <v>0</v>
      </c>
      <c r="Q704" s="302">
        <v>0</v>
      </c>
      <c r="R704" s="302">
        <v>68010.2</v>
      </c>
      <c r="S704" s="302">
        <v>67582.240000000005</v>
      </c>
      <c r="T704" s="302">
        <v>334.74</v>
      </c>
      <c r="U704" s="302">
        <v>0</v>
      </c>
      <c r="V704" s="302">
        <v>0</v>
      </c>
      <c r="W704" s="302">
        <v>0</v>
      </c>
      <c r="X704" s="302">
        <v>0</v>
      </c>
      <c r="Y704" s="302">
        <v>0</v>
      </c>
      <c r="Z704" s="302">
        <v>67916.98</v>
      </c>
      <c r="AA704" s="302">
        <v>0</v>
      </c>
      <c r="AB704" s="302">
        <v>0</v>
      </c>
      <c r="AC704" s="302">
        <v>0</v>
      </c>
      <c r="AD704" s="302">
        <v>0</v>
      </c>
      <c r="AE704" s="302">
        <v>0</v>
      </c>
      <c r="AF704" s="302">
        <v>0</v>
      </c>
      <c r="AG704" s="302">
        <v>0</v>
      </c>
      <c r="AH704" s="302">
        <v>0</v>
      </c>
      <c r="AI704" s="302">
        <v>0</v>
      </c>
      <c r="AJ704" s="302">
        <v>0</v>
      </c>
      <c r="AK704" s="302">
        <v>0</v>
      </c>
      <c r="AL704" s="302">
        <v>0</v>
      </c>
      <c r="AM704" s="302">
        <v>0</v>
      </c>
      <c r="AN704" s="302">
        <v>0</v>
      </c>
      <c r="AO704" s="302">
        <v>0</v>
      </c>
      <c r="AP704" s="302">
        <v>0</v>
      </c>
      <c r="AQ704" s="302">
        <v>0</v>
      </c>
      <c r="AR704" s="302">
        <v>0</v>
      </c>
      <c r="AS704" s="302">
        <v>0</v>
      </c>
      <c r="AT704" s="295">
        <f t="shared" si="10"/>
        <v>0</v>
      </c>
      <c r="AU704" s="302">
        <v>26023.05</v>
      </c>
      <c r="AV704" s="302">
        <v>67916.98</v>
      </c>
      <c r="AW704" s="303">
        <v>95</v>
      </c>
      <c r="AX704" s="303">
        <v>300</v>
      </c>
      <c r="AY704" s="302">
        <v>303700.75</v>
      </c>
      <c r="AZ704" s="302">
        <v>72161.25</v>
      </c>
      <c r="BA704" s="301">
        <v>87.540124000000006</v>
      </c>
      <c r="BB704" s="301">
        <v>82.504409794242804</v>
      </c>
      <c r="BC704" s="301">
        <v>9.5</v>
      </c>
      <c r="BD704" s="301"/>
      <c r="BE704" s="300" t="s">
        <v>4204</v>
      </c>
      <c r="BF704" s="298"/>
      <c r="BG704" s="300" t="s">
        <v>355</v>
      </c>
      <c r="BH704" s="300" t="s">
        <v>198</v>
      </c>
      <c r="BI704" s="300" t="s">
        <v>554</v>
      </c>
      <c r="BJ704" s="300" t="s">
        <v>4205</v>
      </c>
      <c r="BK704" s="299" t="s">
        <v>175</v>
      </c>
      <c r="BL704" s="301">
        <v>532594.4051792</v>
      </c>
      <c r="BM704" s="299" t="s">
        <v>309</v>
      </c>
      <c r="BN704" s="301"/>
      <c r="BO704" s="304">
        <v>38937</v>
      </c>
      <c r="BP704" s="304">
        <v>48068</v>
      </c>
      <c r="BQ704" s="297" t="s">
        <v>947</v>
      </c>
      <c r="BR704" s="297" t="s">
        <v>4774</v>
      </c>
      <c r="BS704" s="297">
        <v>38937</v>
      </c>
      <c r="BT704" s="297">
        <v>48068</v>
      </c>
      <c r="BU704" s="301">
        <v>25855.97</v>
      </c>
      <c r="BV704" s="301">
        <v>50.11</v>
      </c>
      <c r="BW704" s="301">
        <v>0</v>
      </c>
    </row>
    <row r="705" spans="1:75" s="289" customFormat="1" ht="18.2" customHeight="1" x14ac:dyDescent="0.15">
      <c r="A705" s="291">
        <v>703</v>
      </c>
      <c r="B705" s="292" t="s">
        <v>305</v>
      </c>
      <c r="C705" s="292" t="s">
        <v>306</v>
      </c>
      <c r="D705" s="312">
        <v>45170</v>
      </c>
      <c r="E705" s="293" t="s">
        <v>1801</v>
      </c>
      <c r="F705" s="308">
        <v>0</v>
      </c>
      <c r="G705" s="308">
        <v>0</v>
      </c>
      <c r="H705" s="295">
        <v>57011.65</v>
      </c>
      <c r="I705" s="295">
        <v>0</v>
      </c>
      <c r="J705" s="295">
        <v>0</v>
      </c>
      <c r="K705" s="295">
        <v>57011.65</v>
      </c>
      <c r="L705" s="295">
        <v>398.79</v>
      </c>
      <c r="M705" s="295">
        <v>0</v>
      </c>
      <c r="N705" s="295">
        <v>0</v>
      </c>
      <c r="O705" s="295">
        <v>398.79</v>
      </c>
      <c r="P705" s="295">
        <v>0</v>
      </c>
      <c r="Q705" s="295">
        <v>0</v>
      </c>
      <c r="R705" s="295">
        <v>56612.86</v>
      </c>
      <c r="S705" s="295">
        <v>0</v>
      </c>
      <c r="T705" s="295">
        <v>451.34</v>
      </c>
      <c r="U705" s="295">
        <v>0</v>
      </c>
      <c r="V705" s="295">
        <v>0</v>
      </c>
      <c r="W705" s="295">
        <v>451.34</v>
      </c>
      <c r="X705" s="295">
        <v>0</v>
      </c>
      <c r="Y705" s="295">
        <v>0</v>
      </c>
      <c r="Z705" s="295">
        <v>0</v>
      </c>
      <c r="AA705" s="295">
        <v>67.56</v>
      </c>
      <c r="AB705" s="295">
        <v>0</v>
      </c>
      <c r="AC705" s="295">
        <v>0</v>
      </c>
      <c r="AD705" s="295">
        <v>0</v>
      </c>
      <c r="AE705" s="295">
        <v>0</v>
      </c>
      <c r="AF705" s="295">
        <v>-45.27</v>
      </c>
      <c r="AG705" s="295">
        <v>45.89</v>
      </c>
      <c r="AH705" s="295">
        <v>120.23</v>
      </c>
      <c r="AI705" s="295">
        <v>0</v>
      </c>
      <c r="AJ705" s="295">
        <v>0</v>
      </c>
      <c r="AK705" s="295">
        <v>0</v>
      </c>
      <c r="AL705" s="295">
        <v>0</v>
      </c>
      <c r="AM705" s="295">
        <v>0</v>
      </c>
      <c r="AN705" s="295">
        <v>0</v>
      </c>
      <c r="AO705" s="295">
        <v>0</v>
      </c>
      <c r="AP705" s="295">
        <v>1247.55</v>
      </c>
      <c r="AQ705" s="295">
        <v>0</v>
      </c>
      <c r="AR705" s="295">
        <v>89.72</v>
      </c>
      <c r="AS705" s="295">
        <v>0</v>
      </c>
      <c r="AT705" s="295">
        <f t="shared" si="10"/>
        <v>2196.37</v>
      </c>
      <c r="AU705" s="295">
        <v>0</v>
      </c>
      <c r="AV705" s="295">
        <v>0</v>
      </c>
      <c r="AW705" s="296">
        <v>95</v>
      </c>
      <c r="AX705" s="296">
        <v>300</v>
      </c>
      <c r="AY705" s="295">
        <v>401697.93</v>
      </c>
      <c r="AZ705" s="295">
        <v>97302.13</v>
      </c>
      <c r="BA705" s="294">
        <v>89.255071000000001</v>
      </c>
      <c r="BB705" s="294">
        <v>51.930875910044897</v>
      </c>
      <c r="BC705" s="294">
        <v>9.5</v>
      </c>
      <c r="BD705" s="294"/>
      <c r="BE705" s="293" t="s">
        <v>4204</v>
      </c>
      <c r="BF705" s="291"/>
      <c r="BG705" s="293" t="s">
        <v>315</v>
      </c>
      <c r="BH705" s="293" t="s">
        <v>179</v>
      </c>
      <c r="BI705" s="293" t="s">
        <v>389</v>
      </c>
      <c r="BJ705" s="293" t="s">
        <v>103</v>
      </c>
      <c r="BK705" s="292" t="s">
        <v>175</v>
      </c>
      <c r="BL705" s="294">
        <v>443340.74149455997</v>
      </c>
      <c r="BM705" s="292" t="s">
        <v>309</v>
      </c>
      <c r="BN705" s="294"/>
      <c r="BO705" s="297">
        <v>38938</v>
      </c>
      <c r="BP705" s="297">
        <v>48069</v>
      </c>
      <c r="BQ705" s="297" t="s">
        <v>4757</v>
      </c>
      <c r="BR705" s="297" t="s">
        <v>4764</v>
      </c>
      <c r="BS705" s="297">
        <v>38938</v>
      </c>
      <c r="BT705" s="297">
        <v>48069</v>
      </c>
      <c r="BU705" s="294">
        <v>0</v>
      </c>
      <c r="BV705" s="294">
        <v>67.56</v>
      </c>
      <c r="BW705" s="294">
        <v>0</v>
      </c>
    </row>
    <row r="706" spans="1:75" s="289" customFormat="1" ht="18.2" customHeight="1" x14ac:dyDescent="0.15">
      <c r="A706" s="298">
        <v>704</v>
      </c>
      <c r="B706" s="299" t="s">
        <v>305</v>
      </c>
      <c r="C706" s="299" t="s">
        <v>306</v>
      </c>
      <c r="D706" s="313">
        <v>45170</v>
      </c>
      <c r="E706" s="300" t="s">
        <v>1802</v>
      </c>
      <c r="F706" s="309">
        <v>178</v>
      </c>
      <c r="G706" s="309">
        <v>177</v>
      </c>
      <c r="H706" s="302">
        <v>86914.32</v>
      </c>
      <c r="I706" s="302">
        <v>58356.52</v>
      </c>
      <c r="J706" s="302">
        <v>0</v>
      </c>
      <c r="K706" s="302">
        <v>145270.84</v>
      </c>
      <c r="L706" s="302">
        <v>610.55999999999995</v>
      </c>
      <c r="M706" s="302">
        <v>0</v>
      </c>
      <c r="N706" s="302">
        <v>0</v>
      </c>
      <c r="O706" s="302">
        <v>0</v>
      </c>
      <c r="P706" s="302">
        <v>0</v>
      </c>
      <c r="Q706" s="302">
        <v>0</v>
      </c>
      <c r="R706" s="302">
        <v>145270.84</v>
      </c>
      <c r="S706" s="302">
        <v>169586.92</v>
      </c>
      <c r="T706" s="302">
        <v>680.83</v>
      </c>
      <c r="U706" s="302">
        <v>0</v>
      </c>
      <c r="V706" s="302">
        <v>0</v>
      </c>
      <c r="W706" s="302">
        <v>0</v>
      </c>
      <c r="X706" s="302">
        <v>0</v>
      </c>
      <c r="Y706" s="302">
        <v>0</v>
      </c>
      <c r="Z706" s="302">
        <v>170267.75</v>
      </c>
      <c r="AA706" s="302">
        <v>0</v>
      </c>
      <c r="AB706" s="302">
        <v>0</v>
      </c>
      <c r="AC706" s="302">
        <v>0</v>
      </c>
      <c r="AD706" s="302">
        <v>0</v>
      </c>
      <c r="AE706" s="302">
        <v>0</v>
      </c>
      <c r="AF706" s="302">
        <v>0</v>
      </c>
      <c r="AG706" s="302">
        <v>0</v>
      </c>
      <c r="AH706" s="302">
        <v>0</v>
      </c>
      <c r="AI706" s="302">
        <v>0</v>
      </c>
      <c r="AJ706" s="302">
        <v>0</v>
      </c>
      <c r="AK706" s="302">
        <v>0</v>
      </c>
      <c r="AL706" s="302">
        <v>0</v>
      </c>
      <c r="AM706" s="302">
        <v>0</v>
      </c>
      <c r="AN706" s="302">
        <v>0</v>
      </c>
      <c r="AO706" s="302">
        <v>0</v>
      </c>
      <c r="AP706" s="302">
        <v>0</v>
      </c>
      <c r="AQ706" s="302">
        <v>0</v>
      </c>
      <c r="AR706" s="302">
        <v>0</v>
      </c>
      <c r="AS706" s="302">
        <v>0</v>
      </c>
      <c r="AT706" s="295">
        <f t="shared" si="10"/>
        <v>0</v>
      </c>
      <c r="AU706" s="302">
        <v>58967.08</v>
      </c>
      <c r="AV706" s="302">
        <v>170267.75</v>
      </c>
      <c r="AW706" s="303">
        <v>95</v>
      </c>
      <c r="AX706" s="303">
        <v>300</v>
      </c>
      <c r="AY706" s="302">
        <v>750198.13</v>
      </c>
      <c r="AZ706" s="302">
        <v>148991.74</v>
      </c>
      <c r="BA706" s="301">
        <v>73.180667</v>
      </c>
      <c r="BB706" s="301">
        <v>71.353062705692807</v>
      </c>
      <c r="BC706" s="301">
        <v>9.4</v>
      </c>
      <c r="BD706" s="301"/>
      <c r="BE706" s="300" t="s">
        <v>4204</v>
      </c>
      <c r="BF706" s="298"/>
      <c r="BG706" s="300" t="s">
        <v>326</v>
      </c>
      <c r="BH706" s="300" t="s">
        <v>217</v>
      </c>
      <c r="BI706" s="300" t="s">
        <v>496</v>
      </c>
      <c r="BJ706" s="300" t="s">
        <v>4205</v>
      </c>
      <c r="BK706" s="299" t="s">
        <v>175</v>
      </c>
      <c r="BL706" s="301">
        <v>1137629.89404064</v>
      </c>
      <c r="BM706" s="299" t="s">
        <v>309</v>
      </c>
      <c r="BN706" s="301"/>
      <c r="BO706" s="304">
        <v>38938</v>
      </c>
      <c r="BP706" s="304">
        <v>48069</v>
      </c>
      <c r="BQ706" s="297" t="s">
        <v>1002</v>
      </c>
      <c r="BR706" s="297" t="s">
        <v>4786</v>
      </c>
      <c r="BS706" s="297">
        <v>38938</v>
      </c>
      <c r="BT706" s="297">
        <v>48069</v>
      </c>
      <c r="BU706" s="301">
        <v>55143.1</v>
      </c>
      <c r="BV706" s="301">
        <v>57.05</v>
      </c>
      <c r="BW706" s="301">
        <v>0</v>
      </c>
    </row>
    <row r="707" spans="1:75" s="289" customFormat="1" ht="18.2" customHeight="1" x14ac:dyDescent="0.15">
      <c r="A707" s="291">
        <v>705</v>
      </c>
      <c r="B707" s="292" t="s">
        <v>305</v>
      </c>
      <c r="C707" s="292" t="s">
        <v>306</v>
      </c>
      <c r="D707" s="312">
        <v>45170</v>
      </c>
      <c r="E707" s="293" t="s">
        <v>1803</v>
      </c>
      <c r="F707" s="308">
        <v>144</v>
      </c>
      <c r="G707" s="308">
        <v>143</v>
      </c>
      <c r="H707" s="295">
        <v>100539.84</v>
      </c>
      <c r="I707" s="295">
        <v>60621.84</v>
      </c>
      <c r="J707" s="295">
        <v>0</v>
      </c>
      <c r="K707" s="295">
        <v>161161.68</v>
      </c>
      <c r="L707" s="295">
        <v>706.29</v>
      </c>
      <c r="M707" s="295">
        <v>0</v>
      </c>
      <c r="N707" s="295">
        <v>0</v>
      </c>
      <c r="O707" s="295">
        <v>0</v>
      </c>
      <c r="P707" s="295">
        <v>0</v>
      </c>
      <c r="Q707" s="295">
        <v>0</v>
      </c>
      <c r="R707" s="295">
        <v>161161.68</v>
      </c>
      <c r="S707" s="295">
        <v>152991.04000000001</v>
      </c>
      <c r="T707" s="295">
        <v>787.56</v>
      </c>
      <c r="U707" s="295">
        <v>0</v>
      </c>
      <c r="V707" s="295">
        <v>0</v>
      </c>
      <c r="W707" s="295">
        <v>0</v>
      </c>
      <c r="X707" s="295">
        <v>0</v>
      </c>
      <c r="Y707" s="295">
        <v>0</v>
      </c>
      <c r="Z707" s="295">
        <v>153778.6</v>
      </c>
      <c r="AA707" s="295">
        <v>0</v>
      </c>
      <c r="AB707" s="295">
        <v>0</v>
      </c>
      <c r="AC707" s="295">
        <v>0</v>
      </c>
      <c r="AD707" s="295">
        <v>0</v>
      </c>
      <c r="AE707" s="295">
        <v>0</v>
      </c>
      <c r="AF707" s="295">
        <v>0</v>
      </c>
      <c r="AG707" s="295">
        <v>0</v>
      </c>
      <c r="AH707" s="295">
        <v>0</v>
      </c>
      <c r="AI707" s="295">
        <v>0</v>
      </c>
      <c r="AJ707" s="295">
        <v>0</v>
      </c>
      <c r="AK707" s="295">
        <v>0</v>
      </c>
      <c r="AL707" s="295">
        <v>0</v>
      </c>
      <c r="AM707" s="295">
        <v>0</v>
      </c>
      <c r="AN707" s="295">
        <v>0</v>
      </c>
      <c r="AO707" s="295">
        <v>0</v>
      </c>
      <c r="AP707" s="295">
        <v>0</v>
      </c>
      <c r="AQ707" s="295">
        <v>0</v>
      </c>
      <c r="AR707" s="295">
        <v>0</v>
      </c>
      <c r="AS707" s="295">
        <v>0</v>
      </c>
      <c r="AT707" s="295">
        <f t="shared" ref="AT707:AT770" si="11">AQ707-AR707-AS707+AP707+AO707+AN707+AL707+AI707+AH707+AG707+AF707+AA707+W707+V707+Q707+P707+O707+N707-J707</f>
        <v>0</v>
      </c>
      <c r="AU707" s="295">
        <v>61328.13</v>
      </c>
      <c r="AV707" s="295">
        <v>153778.6</v>
      </c>
      <c r="AW707" s="296">
        <v>95</v>
      </c>
      <c r="AX707" s="296">
        <v>300</v>
      </c>
      <c r="AY707" s="295">
        <v>710999.1</v>
      </c>
      <c r="AZ707" s="295">
        <v>172350</v>
      </c>
      <c r="BA707" s="294">
        <v>89.333335000000005</v>
      </c>
      <c r="BB707" s="294">
        <v>83.5341476565292</v>
      </c>
      <c r="BC707" s="294">
        <v>9.4</v>
      </c>
      <c r="BD707" s="294"/>
      <c r="BE707" s="293" t="s">
        <v>4204</v>
      </c>
      <c r="BF707" s="291"/>
      <c r="BG707" s="293" t="s">
        <v>312</v>
      </c>
      <c r="BH707" s="293" t="s">
        <v>230</v>
      </c>
      <c r="BI707" s="293" t="s">
        <v>322</v>
      </c>
      <c r="BJ707" s="293" t="s">
        <v>4205</v>
      </c>
      <c r="BK707" s="292" t="s">
        <v>175</v>
      </c>
      <c r="BL707" s="294">
        <v>1262072.5876012801</v>
      </c>
      <c r="BM707" s="292" t="s">
        <v>309</v>
      </c>
      <c r="BN707" s="294"/>
      <c r="BO707" s="297">
        <v>38939</v>
      </c>
      <c r="BP707" s="297">
        <v>48070</v>
      </c>
      <c r="BQ707" s="297" t="s">
        <v>1021</v>
      </c>
      <c r="BR707" s="297" t="s">
        <v>4799</v>
      </c>
      <c r="BS707" s="297">
        <v>38939</v>
      </c>
      <c r="BT707" s="297">
        <v>48070</v>
      </c>
      <c r="BU707" s="294">
        <v>51041.11</v>
      </c>
      <c r="BV707" s="294">
        <v>66</v>
      </c>
      <c r="BW707" s="294">
        <v>0</v>
      </c>
    </row>
    <row r="708" spans="1:75" s="289" customFormat="1" ht="18.2" customHeight="1" x14ac:dyDescent="0.15">
      <c r="A708" s="298">
        <v>706</v>
      </c>
      <c r="B708" s="299" t="s">
        <v>305</v>
      </c>
      <c r="C708" s="299" t="s">
        <v>306</v>
      </c>
      <c r="D708" s="313">
        <v>45170</v>
      </c>
      <c r="E708" s="300" t="s">
        <v>1804</v>
      </c>
      <c r="F708" s="309">
        <v>159</v>
      </c>
      <c r="G708" s="309">
        <v>158</v>
      </c>
      <c r="H708" s="302">
        <v>65709.73</v>
      </c>
      <c r="I708" s="302">
        <v>41349.800000000003</v>
      </c>
      <c r="J708" s="302">
        <v>0</v>
      </c>
      <c r="K708" s="302">
        <v>107059.53</v>
      </c>
      <c r="L708" s="302">
        <v>459.56</v>
      </c>
      <c r="M708" s="302">
        <v>0</v>
      </c>
      <c r="N708" s="302">
        <v>0</v>
      </c>
      <c r="O708" s="302">
        <v>0</v>
      </c>
      <c r="P708" s="302">
        <v>0</v>
      </c>
      <c r="Q708" s="302">
        <v>0</v>
      </c>
      <c r="R708" s="302">
        <v>107059.53</v>
      </c>
      <c r="S708" s="302">
        <v>113452.28</v>
      </c>
      <c r="T708" s="302">
        <v>520.20000000000005</v>
      </c>
      <c r="U708" s="302">
        <v>0</v>
      </c>
      <c r="V708" s="302">
        <v>0</v>
      </c>
      <c r="W708" s="302">
        <v>0</v>
      </c>
      <c r="X708" s="302">
        <v>0</v>
      </c>
      <c r="Y708" s="302">
        <v>0</v>
      </c>
      <c r="Z708" s="302">
        <v>113972.48</v>
      </c>
      <c r="AA708" s="302">
        <v>0</v>
      </c>
      <c r="AB708" s="302">
        <v>0</v>
      </c>
      <c r="AC708" s="302">
        <v>0</v>
      </c>
      <c r="AD708" s="302">
        <v>0</v>
      </c>
      <c r="AE708" s="302">
        <v>0</v>
      </c>
      <c r="AF708" s="302">
        <v>0</v>
      </c>
      <c r="AG708" s="302">
        <v>0</v>
      </c>
      <c r="AH708" s="302">
        <v>0</v>
      </c>
      <c r="AI708" s="302">
        <v>0</v>
      </c>
      <c r="AJ708" s="302">
        <v>0</v>
      </c>
      <c r="AK708" s="302">
        <v>0</v>
      </c>
      <c r="AL708" s="302">
        <v>0</v>
      </c>
      <c r="AM708" s="302">
        <v>0</v>
      </c>
      <c r="AN708" s="302">
        <v>0</v>
      </c>
      <c r="AO708" s="302">
        <v>0</v>
      </c>
      <c r="AP708" s="302">
        <v>0</v>
      </c>
      <c r="AQ708" s="302">
        <v>0</v>
      </c>
      <c r="AR708" s="302">
        <v>0</v>
      </c>
      <c r="AS708" s="302">
        <v>0</v>
      </c>
      <c r="AT708" s="295">
        <f t="shared" si="11"/>
        <v>0</v>
      </c>
      <c r="AU708" s="302">
        <v>41809.360000000001</v>
      </c>
      <c r="AV708" s="302">
        <v>113972.48</v>
      </c>
      <c r="AW708" s="303">
        <v>95</v>
      </c>
      <c r="AX708" s="303">
        <v>300</v>
      </c>
      <c r="AY708" s="302">
        <v>466999.57</v>
      </c>
      <c r="AZ708" s="302">
        <v>112140</v>
      </c>
      <c r="BA708" s="301">
        <v>88.494318000000007</v>
      </c>
      <c r="BB708" s="301">
        <v>84.485108727934204</v>
      </c>
      <c r="BC708" s="301">
        <v>9.5</v>
      </c>
      <c r="BD708" s="301"/>
      <c r="BE708" s="300" t="s">
        <v>4204</v>
      </c>
      <c r="BF708" s="298"/>
      <c r="BG708" s="300" t="s">
        <v>312</v>
      </c>
      <c r="BH708" s="300" t="s">
        <v>230</v>
      </c>
      <c r="BI708" s="300" t="s">
        <v>322</v>
      </c>
      <c r="BJ708" s="300" t="s">
        <v>4205</v>
      </c>
      <c r="BK708" s="299" t="s">
        <v>175</v>
      </c>
      <c r="BL708" s="301">
        <v>838393.45714487997</v>
      </c>
      <c r="BM708" s="299" t="s">
        <v>309</v>
      </c>
      <c r="BN708" s="301"/>
      <c r="BO708" s="304">
        <v>38939</v>
      </c>
      <c r="BP708" s="304">
        <v>48070</v>
      </c>
      <c r="BQ708" s="297" t="s">
        <v>936</v>
      </c>
      <c r="BR708" s="297" t="s">
        <v>4769</v>
      </c>
      <c r="BS708" s="297">
        <v>38939</v>
      </c>
      <c r="BT708" s="297">
        <v>48070</v>
      </c>
      <c r="BU708" s="301">
        <v>42840.12</v>
      </c>
      <c r="BV708" s="301">
        <v>77.88</v>
      </c>
      <c r="BW708" s="301">
        <v>0</v>
      </c>
    </row>
    <row r="709" spans="1:75" s="289" customFormat="1" ht="18.2" customHeight="1" x14ac:dyDescent="0.15">
      <c r="A709" s="291">
        <v>707</v>
      </c>
      <c r="B709" s="292" t="s">
        <v>305</v>
      </c>
      <c r="C709" s="292" t="s">
        <v>306</v>
      </c>
      <c r="D709" s="312">
        <v>45170</v>
      </c>
      <c r="E709" s="293" t="s">
        <v>1805</v>
      </c>
      <c r="F709" s="308">
        <v>169</v>
      </c>
      <c r="G709" s="308">
        <v>168</v>
      </c>
      <c r="H709" s="295">
        <v>82596.289999999994</v>
      </c>
      <c r="I709" s="295">
        <v>54107.51</v>
      </c>
      <c r="J709" s="295">
        <v>0</v>
      </c>
      <c r="K709" s="295">
        <v>136703.79999999999</v>
      </c>
      <c r="L709" s="295">
        <v>580.28</v>
      </c>
      <c r="M709" s="295">
        <v>0</v>
      </c>
      <c r="N709" s="295">
        <v>0</v>
      </c>
      <c r="O709" s="295">
        <v>0</v>
      </c>
      <c r="P709" s="295">
        <v>0</v>
      </c>
      <c r="Q709" s="295">
        <v>0</v>
      </c>
      <c r="R709" s="295">
        <v>136703.79999999999</v>
      </c>
      <c r="S709" s="295">
        <v>151691.63</v>
      </c>
      <c r="T709" s="295">
        <v>647</v>
      </c>
      <c r="U709" s="295">
        <v>0</v>
      </c>
      <c r="V709" s="295">
        <v>0</v>
      </c>
      <c r="W709" s="295">
        <v>0</v>
      </c>
      <c r="X709" s="295">
        <v>0</v>
      </c>
      <c r="Y709" s="295">
        <v>0</v>
      </c>
      <c r="Z709" s="295">
        <v>152338.63</v>
      </c>
      <c r="AA709" s="295">
        <v>0</v>
      </c>
      <c r="AB709" s="295">
        <v>0</v>
      </c>
      <c r="AC709" s="295">
        <v>0</v>
      </c>
      <c r="AD709" s="295">
        <v>0</v>
      </c>
      <c r="AE709" s="295">
        <v>0</v>
      </c>
      <c r="AF709" s="295">
        <v>0</v>
      </c>
      <c r="AG709" s="295">
        <v>0</v>
      </c>
      <c r="AH709" s="295">
        <v>0</v>
      </c>
      <c r="AI709" s="295">
        <v>0</v>
      </c>
      <c r="AJ709" s="295">
        <v>0</v>
      </c>
      <c r="AK709" s="295">
        <v>0</v>
      </c>
      <c r="AL709" s="295">
        <v>0</v>
      </c>
      <c r="AM709" s="295">
        <v>0</v>
      </c>
      <c r="AN709" s="295">
        <v>0</v>
      </c>
      <c r="AO709" s="295">
        <v>0</v>
      </c>
      <c r="AP709" s="295">
        <v>0</v>
      </c>
      <c r="AQ709" s="295">
        <v>0</v>
      </c>
      <c r="AR709" s="295">
        <v>0</v>
      </c>
      <c r="AS709" s="295">
        <v>0</v>
      </c>
      <c r="AT709" s="295">
        <f t="shared" si="11"/>
        <v>0</v>
      </c>
      <c r="AU709" s="295">
        <v>54687.79</v>
      </c>
      <c r="AV709" s="295">
        <v>152338.63</v>
      </c>
      <c r="AW709" s="296">
        <v>95</v>
      </c>
      <c r="AX709" s="296">
        <v>300</v>
      </c>
      <c r="AY709" s="295">
        <v>590002.54</v>
      </c>
      <c r="AZ709" s="295">
        <v>141594.46</v>
      </c>
      <c r="BA709" s="294">
        <v>88.474198000000001</v>
      </c>
      <c r="BB709" s="294">
        <v>85.418307104334502</v>
      </c>
      <c r="BC709" s="294">
        <v>9.4</v>
      </c>
      <c r="BD709" s="294"/>
      <c r="BE709" s="293" t="s">
        <v>4204</v>
      </c>
      <c r="BF709" s="291"/>
      <c r="BG709" s="293" t="s">
        <v>326</v>
      </c>
      <c r="BH709" s="293" t="s">
        <v>239</v>
      </c>
      <c r="BI709" s="293" t="s">
        <v>383</v>
      </c>
      <c r="BJ709" s="293" t="s">
        <v>4205</v>
      </c>
      <c r="BK709" s="292" t="s">
        <v>175</v>
      </c>
      <c r="BL709" s="294">
        <v>1070540.5813648</v>
      </c>
      <c r="BM709" s="292" t="s">
        <v>309</v>
      </c>
      <c r="BN709" s="294"/>
      <c r="BO709" s="297">
        <v>38944</v>
      </c>
      <c r="BP709" s="297">
        <v>48075</v>
      </c>
      <c r="BQ709" s="297" t="s">
        <v>4195</v>
      </c>
      <c r="BR709" s="297" t="s">
        <v>4771</v>
      </c>
      <c r="BS709" s="297">
        <v>38944</v>
      </c>
      <c r="BT709" s="297">
        <v>48075</v>
      </c>
      <c r="BU709" s="294">
        <v>49274.51</v>
      </c>
      <c r="BV709" s="294">
        <v>54.22</v>
      </c>
      <c r="BW709" s="294">
        <v>0</v>
      </c>
    </row>
    <row r="710" spans="1:75" s="289" customFormat="1" ht="18.2" customHeight="1" x14ac:dyDescent="0.15">
      <c r="A710" s="298">
        <v>708</v>
      </c>
      <c r="B710" s="299" t="s">
        <v>305</v>
      </c>
      <c r="C710" s="299" t="s">
        <v>306</v>
      </c>
      <c r="D710" s="313">
        <v>45170</v>
      </c>
      <c r="E710" s="300" t="s">
        <v>1806</v>
      </c>
      <c r="F710" s="309">
        <v>149</v>
      </c>
      <c r="G710" s="309">
        <v>148</v>
      </c>
      <c r="H710" s="302">
        <v>42256.160000000003</v>
      </c>
      <c r="I710" s="302">
        <v>25710.95</v>
      </c>
      <c r="J710" s="302">
        <v>0</v>
      </c>
      <c r="K710" s="302">
        <v>67967.11</v>
      </c>
      <c r="L710" s="302">
        <v>295.54000000000002</v>
      </c>
      <c r="M710" s="302">
        <v>0</v>
      </c>
      <c r="N710" s="302">
        <v>0</v>
      </c>
      <c r="O710" s="302">
        <v>0</v>
      </c>
      <c r="P710" s="302">
        <v>0</v>
      </c>
      <c r="Q710" s="302">
        <v>0</v>
      </c>
      <c r="R710" s="302">
        <v>67967.11</v>
      </c>
      <c r="S710" s="302">
        <v>67153.009999999995</v>
      </c>
      <c r="T710" s="302">
        <v>334.53</v>
      </c>
      <c r="U710" s="302">
        <v>0</v>
      </c>
      <c r="V710" s="302">
        <v>0</v>
      </c>
      <c r="W710" s="302">
        <v>0</v>
      </c>
      <c r="X710" s="302">
        <v>0</v>
      </c>
      <c r="Y710" s="302">
        <v>0</v>
      </c>
      <c r="Z710" s="302">
        <v>67487.539999999994</v>
      </c>
      <c r="AA710" s="302">
        <v>0</v>
      </c>
      <c r="AB710" s="302">
        <v>0</v>
      </c>
      <c r="AC710" s="302">
        <v>0</v>
      </c>
      <c r="AD710" s="302">
        <v>0</v>
      </c>
      <c r="AE710" s="302">
        <v>0</v>
      </c>
      <c r="AF710" s="302">
        <v>0</v>
      </c>
      <c r="AG710" s="302">
        <v>0</v>
      </c>
      <c r="AH710" s="302">
        <v>0</v>
      </c>
      <c r="AI710" s="302">
        <v>0</v>
      </c>
      <c r="AJ710" s="302">
        <v>0</v>
      </c>
      <c r="AK710" s="302">
        <v>0</v>
      </c>
      <c r="AL710" s="302">
        <v>0</v>
      </c>
      <c r="AM710" s="302">
        <v>0</v>
      </c>
      <c r="AN710" s="302">
        <v>0</v>
      </c>
      <c r="AO710" s="302">
        <v>0</v>
      </c>
      <c r="AP710" s="302">
        <v>0</v>
      </c>
      <c r="AQ710" s="302">
        <v>0</v>
      </c>
      <c r="AR710" s="302">
        <v>0</v>
      </c>
      <c r="AS710" s="302">
        <v>0</v>
      </c>
      <c r="AT710" s="295">
        <f t="shared" si="11"/>
        <v>0</v>
      </c>
      <c r="AU710" s="302">
        <v>26006.49</v>
      </c>
      <c r="AV710" s="302">
        <v>67487.539999999994</v>
      </c>
      <c r="AW710" s="303">
        <v>95</v>
      </c>
      <c r="AX710" s="303">
        <v>300</v>
      </c>
      <c r="AY710" s="302">
        <v>295399.42</v>
      </c>
      <c r="AZ710" s="302">
        <v>72115.520000000004</v>
      </c>
      <c r="BA710" s="301">
        <v>90.000174999999999</v>
      </c>
      <c r="BB710" s="301">
        <v>84.822958972552001</v>
      </c>
      <c r="BC710" s="301">
        <v>9.5</v>
      </c>
      <c r="BD710" s="301"/>
      <c r="BE710" s="300" t="s">
        <v>4204</v>
      </c>
      <c r="BF710" s="298"/>
      <c r="BG710" s="300" t="s">
        <v>355</v>
      </c>
      <c r="BH710" s="300" t="s">
        <v>198</v>
      </c>
      <c r="BI710" s="300" t="s">
        <v>554</v>
      </c>
      <c r="BJ710" s="300" t="s">
        <v>4205</v>
      </c>
      <c r="BK710" s="299" t="s">
        <v>175</v>
      </c>
      <c r="BL710" s="301">
        <v>532256.96325256</v>
      </c>
      <c r="BM710" s="299" t="s">
        <v>309</v>
      </c>
      <c r="BN710" s="301"/>
      <c r="BO710" s="304">
        <v>38944</v>
      </c>
      <c r="BP710" s="304">
        <v>48075</v>
      </c>
      <c r="BQ710" s="297" t="s">
        <v>4123</v>
      </c>
      <c r="BR710" s="297" t="s">
        <v>4760</v>
      </c>
      <c r="BS710" s="297">
        <v>38944</v>
      </c>
      <c r="BT710" s="297">
        <v>48075</v>
      </c>
      <c r="BU710" s="301">
        <v>25621.25</v>
      </c>
      <c r="BV710" s="301">
        <v>50.08</v>
      </c>
      <c r="BW710" s="301">
        <v>0</v>
      </c>
    </row>
    <row r="711" spans="1:75" s="289" customFormat="1" ht="18.2" customHeight="1" x14ac:dyDescent="0.15">
      <c r="A711" s="291">
        <v>709</v>
      </c>
      <c r="B711" s="292" t="s">
        <v>305</v>
      </c>
      <c r="C711" s="292" t="s">
        <v>306</v>
      </c>
      <c r="D711" s="312">
        <v>45170</v>
      </c>
      <c r="E711" s="293" t="s">
        <v>1807</v>
      </c>
      <c r="F711" s="308">
        <v>160</v>
      </c>
      <c r="G711" s="308">
        <v>159</v>
      </c>
      <c r="H711" s="295">
        <v>48631.65</v>
      </c>
      <c r="I711" s="295">
        <v>30702.86</v>
      </c>
      <c r="J711" s="295">
        <v>0</v>
      </c>
      <c r="K711" s="295">
        <v>79334.509999999995</v>
      </c>
      <c r="L711" s="295">
        <v>340.15</v>
      </c>
      <c r="M711" s="295">
        <v>0</v>
      </c>
      <c r="N711" s="295">
        <v>0</v>
      </c>
      <c r="O711" s="295">
        <v>0</v>
      </c>
      <c r="P711" s="295">
        <v>0</v>
      </c>
      <c r="Q711" s="295">
        <v>0</v>
      </c>
      <c r="R711" s="295">
        <v>79334.509999999995</v>
      </c>
      <c r="S711" s="295">
        <v>84429.85</v>
      </c>
      <c r="T711" s="295">
        <v>385</v>
      </c>
      <c r="U711" s="295">
        <v>0</v>
      </c>
      <c r="V711" s="295">
        <v>0</v>
      </c>
      <c r="W711" s="295">
        <v>0</v>
      </c>
      <c r="X711" s="295">
        <v>0</v>
      </c>
      <c r="Y711" s="295">
        <v>0</v>
      </c>
      <c r="Z711" s="295">
        <v>84814.85</v>
      </c>
      <c r="AA711" s="295">
        <v>0</v>
      </c>
      <c r="AB711" s="295">
        <v>0</v>
      </c>
      <c r="AC711" s="295">
        <v>0</v>
      </c>
      <c r="AD711" s="295">
        <v>0</v>
      </c>
      <c r="AE711" s="295">
        <v>0</v>
      </c>
      <c r="AF711" s="295">
        <v>0</v>
      </c>
      <c r="AG711" s="295">
        <v>0</v>
      </c>
      <c r="AH711" s="295">
        <v>0</v>
      </c>
      <c r="AI711" s="295">
        <v>0</v>
      </c>
      <c r="AJ711" s="295">
        <v>0</v>
      </c>
      <c r="AK711" s="295">
        <v>0</v>
      </c>
      <c r="AL711" s="295">
        <v>0</v>
      </c>
      <c r="AM711" s="295">
        <v>0</v>
      </c>
      <c r="AN711" s="295">
        <v>0</v>
      </c>
      <c r="AO711" s="295">
        <v>0</v>
      </c>
      <c r="AP711" s="295">
        <v>0</v>
      </c>
      <c r="AQ711" s="295">
        <v>0</v>
      </c>
      <c r="AR711" s="295">
        <v>0</v>
      </c>
      <c r="AS711" s="295">
        <v>0</v>
      </c>
      <c r="AT711" s="295">
        <f t="shared" si="11"/>
        <v>0</v>
      </c>
      <c r="AU711" s="295">
        <v>31043.01</v>
      </c>
      <c r="AV711" s="295">
        <v>84814.85</v>
      </c>
      <c r="AW711" s="296">
        <v>95</v>
      </c>
      <c r="AX711" s="296">
        <v>300</v>
      </c>
      <c r="AY711" s="295">
        <v>340001.86</v>
      </c>
      <c r="AZ711" s="295">
        <v>82997.820000000007</v>
      </c>
      <c r="BA711" s="294">
        <v>89.999511999999996</v>
      </c>
      <c r="BB711" s="294">
        <v>86.027165349151602</v>
      </c>
      <c r="BC711" s="294">
        <v>9.5</v>
      </c>
      <c r="BD711" s="294"/>
      <c r="BE711" s="293" t="s">
        <v>4204</v>
      </c>
      <c r="BF711" s="291"/>
      <c r="BG711" s="293" t="s">
        <v>335</v>
      </c>
      <c r="BH711" s="293" t="s">
        <v>200</v>
      </c>
      <c r="BI711" s="293" t="s">
        <v>336</v>
      </c>
      <c r="BJ711" s="293" t="s">
        <v>4205</v>
      </c>
      <c r="BK711" s="292" t="s">
        <v>175</v>
      </c>
      <c r="BL711" s="294">
        <v>621276.16392296006</v>
      </c>
      <c r="BM711" s="292" t="s">
        <v>309</v>
      </c>
      <c r="BN711" s="294"/>
      <c r="BO711" s="297">
        <v>38945</v>
      </c>
      <c r="BP711" s="297">
        <v>48076</v>
      </c>
      <c r="BQ711" s="297" t="s">
        <v>4123</v>
      </c>
      <c r="BR711" s="297" t="s">
        <v>4760</v>
      </c>
      <c r="BS711" s="297">
        <v>38945</v>
      </c>
      <c r="BT711" s="297">
        <v>48076</v>
      </c>
      <c r="BU711" s="294">
        <v>31677.13</v>
      </c>
      <c r="BV711" s="294">
        <v>57.64</v>
      </c>
      <c r="BW711" s="294">
        <v>0</v>
      </c>
    </row>
    <row r="712" spans="1:75" s="289" customFormat="1" ht="18.2" customHeight="1" x14ac:dyDescent="0.15">
      <c r="A712" s="298">
        <v>710</v>
      </c>
      <c r="B712" s="299" t="s">
        <v>305</v>
      </c>
      <c r="C712" s="299" t="s">
        <v>306</v>
      </c>
      <c r="D712" s="313">
        <v>45170</v>
      </c>
      <c r="E712" s="300" t="s">
        <v>1808</v>
      </c>
      <c r="F712" s="309">
        <v>168</v>
      </c>
      <c r="G712" s="309">
        <v>167</v>
      </c>
      <c r="H712" s="302">
        <v>47828.959999999999</v>
      </c>
      <c r="I712" s="302">
        <v>30936.07</v>
      </c>
      <c r="J712" s="302">
        <v>0</v>
      </c>
      <c r="K712" s="302">
        <v>78765.03</v>
      </c>
      <c r="L712" s="302">
        <v>334.56</v>
      </c>
      <c r="M712" s="302">
        <v>0</v>
      </c>
      <c r="N712" s="302">
        <v>0</v>
      </c>
      <c r="O712" s="302">
        <v>0</v>
      </c>
      <c r="P712" s="302">
        <v>0</v>
      </c>
      <c r="Q712" s="302">
        <v>0</v>
      </c>
      <c r="R712" s="302">
        <v>78765.03</v>
      </c>
      <c r="S712" s="302">
        <v>87838.74</v>
      </c>
      <c r="T712" s="302">
        <v>378.65</v>
      </c>
      <c r="U712" s="302">
        <v>0</v>
      </c>
      <c r="V712" s="302">
        <v>0</v>
      </c>
      <c r="W712" s="302">
        <v>0</v>
      </c>
      <c r="X712" s="302">
        <v>0</v>
      </c>
      <c r="Y712" s="302">
        <v>0</v>
      </c>
      <c r="Z712" s="302">
        <v>88217.39</v>
      </c>
      <c r="AA712" s="302">
        <v>0</v>
      </c>
      <c r="AB712" s="302">
        <v>0</v>
      </c>
      <c r="AC712" s="302">
        <v>0</v>
      </c>
      <c r="AD712" s="302">
        <v>0</v>
      </c>
      <c r="AE712" s="302">
        <v>0</v>
      </c>
      <c r="AF712" s="302">
        <v>0</v>
      </c>
      <c r="AG712" s="302">
        <v>0</v>
      </c>
      <c r="AH712" s="302">
        <v>0</v>
      </c>
      <c r="AI712" s="302">
        <v>0</v>
      </c>
      <c r="AJ712" s="302">
        <v>0</v>
      </c>
      <c r="AK712" s="302">
        <v>0</v>
      </c>
      <c r="AL712" s="302">
        <v>0</v>
      </c>
      <c r="AM712" s="302">
        <v>0</v>
      </c>
      <c r="AN712" s="302">
        <v>0</v>
      </c>
      <c r="AO712" s="302">
        <v>0</v>
      </c>
      <c r="AP712" s="302">
        <v>0</v>
      </c>
      <c r="AQ712" s="302">
        <v>0</v>
      </c>
      <c r="AR712" s="302">
        <v>0</v>
      </c>
      <c r="AS712" s="302">
        <v>0</v>
      </c>
      <c r="AT712" s="295">
        <f t="shared" si="11"/>
        <v>0</v>
      </c>
      <c r="AU712" s="302">
        <v>31270.63</v>
      </c>
      <c r="AV712" s="302">
        <v>88217.39</v>
      </c>
      <c r="AW712" s="303">
        <v>95</v>
      </c>
      <c r="AX712" s="303">
        <v>300</v>
      </c>
      <c r="AY712" s="302">
        <v>335001.39</v>
      </c>
      <c r="AZ712" s="302">
        <v>81630.789999999994</v>
      </c>
      <c r="BA712" s="301">
        <v>89.838429000000005</v>
      </c>
      <c r="BB712" s="301">
        <v>86.684528660544302</v>
      </c>
      <c r="BC712" s="301">
        <v>9.5</v>
      </c>
      <c r="BD712" s="301"/>
      <c r="BE712" s="300" t="s">
        <v>4204</v>
      </c>
      <c r="BF712" s="298"/>
      <c r="BG712" s="300" t="s">
        <v>312</v>
      </c>
      <c r="BH712" s="300" t="s">
        <v>196</v>
      </c>
      <c r="BI712" s="300" t="s">
        <v>314</v>
      </c>
      <c r="BJ712" s="300" t="s">
        <v>4205</v>
      </c>
      <c r="BK712" s="299" t="s">
        <v>175</v>
      </c>
      <c r="BL712" s="301">
        <v>616816.51137287996</v>
      </c>
      <c r="BM712" s="299" t="s">
        <v>309</v>
      </c>
      <c r="BN712" s="301"/>
      <c r="BO712" s="304">
        <v>38945</v>
      </c>
      <c r="BP712" s="304">
        <v>48076</v>
      </c>
      <c r="BQ712" s="297" t="s">
        <v>4196</v>
      </c>
      <c r="BR712" s="297" t="s">
        <v>4804</v>
      </c>
      <c r="BS712" s="297">
        <v>38945</v>
      </c>
      <c r="BT712" s="297">
        <v>48076</v>
      </c>
      <c r="BU712" s="301">
        <v>32712.94</v>
      </c>
      <c r="BV712" s="301">
        <v>56.69</v>
      </c>
      <c r="BW712" s="301">
        <v>0</v>
      </c>
    </row>
    <row r="713" spans="1:75" s="289" customFormat="1" ht="18.2" customHeight="1" x14ac:dyDescent="0.15">
      <c r="A713" s="291">
        <v>711</v>
      </c>
      <c r="B713" s="292" t="s">
        <v>305</v>
      </c>
      <c r="C713" s="292" t="s">
        <v>306</v>
      </c>
      <c r="D713" s="312">
        <v>45170</v>
      </c>
      <c r="E713" s="293" t="s">
        <v>1809</v>
      </c>
      <c r="F713" s="308">
        <v>155</v>
      </c>
      <c r="G713" s="308">
        <v>154</v>
      </c>
      <c r="H713" s="295">
        <v>51062.11</v>
      </c>
      <c r="I713" s="295">
        <v>31721.119999999999</v>
      </c>
      <c r="J713" s="295">
        <v>0</v>
      </c>
      <c r="K713" s="295">
        <v>82783.23</v>
      </c>
      <c r="L713" s="295">
        <v>357.17</v>
      </c>
      <c r="M713" s="295">
        <v>0</v>
      </c>
      <c r="N713" s="295">
        <v>0</v>
      </c>
      <c r="O713" s="295">
        <v>0</v>
      </c>
      <c r="P713" s="295">
        <v>0</v>
      </c>
      <c r="Q713" s="295">
        <v>0</v>
      </c>
      <c r="R713" s="295">
        <v>82783.23</v>
      </c>
      <c r="S713" s="295">
        <v>85536.02</v>
      </c>
      <c r="T713" s="295">
        <v>404.24</v>
      </c>
      <c r="U713" s="295">
        <v>0</v>
      </c>
      <c r="V713" s="295">
        <v>0</v>
      </c>
      <c r="W713" s="295">
        <v>0</v>
      </c>
      <c r="X713" s="295">
        <v>0</v>
      </c>
      <c r="Y713" s="295">
        <v>0</v>
      </c>
      <c r="Z713" s="295">
        <v>85940.26</v>
      </c>
      <c r="AA713" s="295">
        <v>0</v>
      </c>
      <c r="AB713" s="295">
        <v>0</v>
      </c>
      <c r="AC713" s="295">
        <v>0</v>
      </c>
      <c r="AD713" s="295">
        <v>0</v>
      </c>
      <c r="AE713" s="295">
        <v>0</v>
      </c>
      <c r="AF713" s="295">
        <v>0</v>
      </c>
      <c r="AG713" s="295">
        <v>0</v>
      </c>
      <c r="AH713" s="295">
        <v>0</v>
      </c>
      <c r="AI713" s="295">
        <v>0</v>
      </c>
      <c r="AJ713" s="295">
        <v>0</v>
      </c>
      <c r="AK713" s="295">
        <v>0</v>
      </c>
      <c r="AL713" s="295">
        <v>0</v>
      </c>
      <c r="AM713" s="295">
        <v>0</v>
      </c>
      <c r="AN713" s="295">
        <v>0</v>
      </c>
      <c r="AO713" s="295">
        <v>0</v>
      </c>
      <c r="AP713" s="295">
        <v>0</v>
      </c>
      <c r="AQ713" s="295">
        <v>0</v>
      </c>
      <c r="AR713" s="295">
        <v>0</v>
      </c>
      <c r="AS713" s="295">
        <v>0</v>
      </c>
      <c r="AT713" s="295">
        <f t="shared" si="11"/>
        <v>0</v>
      </c>
      <c r="AU713" s="295">
        <v>32078.29</v>
      </c>
      <c r="AV713" s="295">
        <v>85940.26</v>
      </c>
      <c r="AW713" s="296">
        <v>95</v>
      </c>
      <c r="AX713" s="296">
        <v>300</v>
      </c>
      <c r="AY713" s="295">
        <v>372301.93</v>
      </c>
      <c r="AZ713" s="295">
        <v>87147.71</v>
      </c>
      <c r="BA713" s="294">
        <v>86.300925000000007</v>
      </c>
      <c r="BB713" s="294">
        <v>81.978853184871397</v>
      </c>
      <c r="BC713" s="294">
        <v>9.5</v>
      </c>
      <c r="BD713" s="294"/>
      <c r="BE713" s="293" t="s">
        <v>4204</v>
      </c>
      <c r="BF713" s="291"/>
      <c r="BG713" s="293" t="s">
        <v>312</v>
      </c>
      <c r="BH713" s="293" t="s">
        <v>196</v>
      </c>
      <c r="BI713" s="293" t="s">
        <v>314</v>
      </c>
      <c r="BJ713" s="293" t="s">
        <v>4205</v>
      </c>
      <c r="BK713" s="292" t="s">
        <v>175</v>
      </c>
      <c r="BL713" s="294">
        <v>648283.42132007994</v>
      </c>
      <c r="BM713" s="292" t="s">
        <v>309</v>
      </c>
      <c r="BN713" s="294"/>
      <c r="BO713" s="297">
        <v>38945</v>
      </c>
      <c r="BP713" s="297">
        <v>48076</v>
      </c>
      <c r="BQ713" s="297" t="s">
        <v>957</v>
      </c>
      <c r="BR713" s="297" t="s">
        <v>4780</v>
      </c>
      <c r="BS713" s="297">
        <v>38945</v>
      </c>
      <c r="BT713" s="297">
        <v>48076</v>
      </c>
      <c r="BU713" s="294">
        <v>32516.06</v>
      </c>
      <c r="BV713" s="294">
        <v>60.52</v>
      </c>
      <c r="BW713" s="294">
        <v>0</v>
      </c>
    </row>
    <row r="714" spans="1:75" s="289" customFormat="1" ht="18.2" customHeight="1" x14ac:dyDescent="0.15">
      <c r="A714" s="298">
        <v>712</v>
      </c>
      <c r="B714" s="299" t="s">
        <v>305</v>
      </c>
      <c r="C714" s="299" t="s">
        <v>306</v>
      </c>
      <c r="D714" s="313">
        <v>45170</v>
      </c>
      <c r="E714" s="300" t="s">
        <v>1810</v>
      </c>
      <c r="F714" s="309">
        <v>0</v>
      </c>
      <c r="G714" s="309">
        <v>0</v>
      </c>
      <c r="H714" s="302">
        <v>39902.67</v>
      </c>
      <c r="I714" s="302">
        <v>0</v>
      </c>
      <c r="J714" s="302">
        <v>0</v>
      </c>
      <c r="K714" s="302">
        <v>39902.67</v>
      </c>
      <c r="L714" s="302">
        <v>279.11</v>
      </c>
      <c r="M714" s="302">
        <v>0</v>
      </c>
      <c r="N714" s="302">
        <v>0</v>
      </c>
      <c r="O714" s="302">
        <v>279.11</v>
      </c>
      <c r="P714" s="302">
        <v>0</v>
      </c>
      <c r="Q714" s="302">
        <v>0</v>
      </c>
      <c r="R714" s="302">
        <v>39623.56</v>
      </c>
      <c r="S714" s="302">
        <v>0</v>
      </c>
      <c r="T714" s="302">
        <v>315.89999999999998</v>
      </c>
      <c r="U714" s="302">
        <v>0</v>
      </c>
      <c r="V714" s="302">
        <v>0</v>
      </c>
      <c r="W714" s="302">
        <v>315.89999999999998</v>
      </c>
      <c r="X714" s="302">
        <v>0</v>
      </c>
      <c r="Y714" s="302">
        <v>0</v>
      </c>
      <c r="Z714" s="302">
        <v>0</v>
      </c>
      <c r="AA714" s="302">
        <v>47.29</v>
      </c>
      <c r="AB714" s="302">
        <v>0</v>
      </c>
      <c r="AC714" s="302">
        <v>0</v>
      </c>
      <c r="AD714" s="302">
        <v>0</v>
      </c>
      <c r="AE714" s="302">
        <v>0</v>
      </c>
      <c r="AF714" s="302">
        <v>-31.48</v>
      </c>
      <c r="AG714" s="302">
        <v>32.119999999999997</v>
      </c>
      <c r="AH714" s="302">
        <v>84.27</v>
      </c>
      <c r="AI714" s="302">
        <v>0</v>
      </c>
      <c r="AJ714" s="302">
        <v>0</v>
      </c>
      <c r="AK714" s="302">
        <v>0</v>
      </c>
      <c r="AL714" s="302">
        <v>0</v>
      </c>
      <c r="AM714" s="302">
        <v>0</v>
      </c>
      <c r="AN714" s="302">
        <v>0</v>
      </c>
      <c r="AO714" s="302">
        <v>0</v>
      </c>
      <c r="AP714" s="302">
        <v>49.01</v>
      </c>
      <c r="AQ714" s="302">
        <v>0</v>
      </c>
      <c r="AR714" s="302">
        <v>48.99</v>
      </c>
      <c r="AS714" s="302">
        <v>0</v>
      </c>
      <c r="AT714" s="295">
        <f t="shared" si="11"/>
        <v>727.23</v>
      </c>
      <c r="AU714" s="302">
        <v>0</v>
      </c>
      <c r="AV714" s="302">
        <v>0</v>
      </c>
      <c r="AW714" s="303">
        <v>95</v>
      </c>
      <c r="AX714" s="303">
        <v>300</v>
      </c>
      <c r="AY714" s="302">
        <v>284001.40000000002</v>
      </c>
      <c r="AZ714" s="302">
        <v>68102.23</v>
      </c>
      <c r="BA714" s="301">
        <v>88.415058999999999</v>
      </c>
      <c r="BB714" s="301">
        <v>51.4420657765545</v>
      </c>
      <c r="BC714" s="301">
        <v>9.5</v>
      </c>
      <c r="BD714" s="301"/>
      <c r="BE714" s="300" t="s">
        <v>4204</v>
      </c>
      <c r="BF714" s="298"/>
      <c r="BG714" s="300" t="s">
        <v>333</v>
      </c>
      <c r="BH714" s="300" t="s">
        <v>185</v>
      </c>
      <c r="BI714" s="300" t="s">
        <v>343</v>
      </c>
      <c r="BJ714" s="300" t="s">
        <v>103</v>
      </c>
      <c r="BK714" s="299" t="s">
        <v>175</v>
      </c>
      <c r="BL714" s="301">
        <v>310295.90222176001</v>
      </c>
      <c r="BM714" s="299" t="s">
        <v>309</v>
      </c>
      <c r="BN714" s="301"/>
      <c r="BO714" s="304">
        <v>38946</v>
      </c>
      <c r="BP714" s="304">
        <v>48077</v>
      </c>
      <c r="BQ714" s="297" t="s">
        <v>4757</v>
      </c>
      <c r="BR714" s="297" t="s">
        <v>4764</v>
      </c>
      <c r="BS714" s="297">
        <v>38946</v>
      </c>
      <c r="BT714" s="297">
        <v>48077</v>
      </c>
      <c r="BU714" s="301">
        <v>0</v>
      </c>
      <c r="BV714" s="301">
        <v>47.29</v>
      </c>
      <c r="BW714" s="301">
        <v>0</v>
      </c>
    </row>
    <row r="715" spans="1:75" s="289" customFormat="1" ht="18.2" customHeight="1" x14ac:dyDescent="0.15">
      <c r="A715" s="291">
        <v>713</v>
      </c>
      <c r="B715" s="292" t="s">
        <v>305</v>
      </c>
      <c r="C715" s="292" t="s">
        <v>306</v>
      </c>
      <c r="D715" s="312">
        <v>45170</v>
      </c>
      <c r="E715" s="293" t="s">
        <v>1811</v>
      </c>
      <c r="F715" s="308">
        <v>143</v>
      </c>
      <c r="G715" s="308">
        <v>142</v>
      </c>
      <c r="H715" s="295">
        <v>56780.480000000003</v>
      </c>
      <c r="I715" s="295">
        <v>33793.629999999997</v>
      </c>
      <c r="J715" s="295">
        <v>0</v>
      </c>
      <c r="K715" s="295">
        <v>90574.11</v>
      </c>
      <c r="L715" s="295">
        <v>397.15</v>
      </c>
      <c r="M715" s="295">
        <v>0</v>
      </c>
      <c r="N715" s="295">
        <v>0</v>
      </c>
      <c r="O715" s="295">
        <v>0</v>
      </c>
      <c r="P715" s="295">
        <v>0</v>
      </c>
      <c r="Q715" s="295">
        <v>0</v>
      </c>
      <c r="R715" s="295">
        <v>90574.11</v>
      </c>
      <c r="S715" s="295">
        <v>86432.09</v>
      </c>
      <c r="T715" s="295">
        <v>449.51</v>
      </c>
      <c r="U715" s="295">
        <v>0</v>
      </c>
      <c r="V715" s="295">
        <v>0</v>
      </c>
      <c r="W715" s="295">
        <v>0</v>
      </c>
      <c r="X715" s="295">
        <v>0</v>
      </c>
      <c r="Y715" s="295">
        <v>0</v>
      </c>
      <c r="Z715" s="295">
        <v>86881.600000000006</v>
      </c>
      <c r="AA715" s="295">
        <v>0</v>
      </c>
      <c r="AB715" s="295">
        <v>0</v>
      </c>
      <c r="AC715" s="295">
        <v>0</v>
      </c>
      <c r="AD715" s="295">
        <v>0</v>
      </c>
      <c r="AE715" s="295">
        <v>0</v>
      </c>
      <c r="AF715" s="295">
        <v>0</v>
      </c>
      <c r="AG715" s="295">
        <v>0</v>
      </c>
      <c r="AH715" s="295">
        <v>0</v>
      </c>
      <c r="AI715" s="295">
        <v>0</v>
      </c>
      <c r="AJ715" s="295">
        <v>0</v>
      </c>
      <c r="AK715" s="295">
        <v>0</v>
      </c>
      <c r="AL715" s="295">
        <v>0</v>
      </c>
      <c r="AM715" s="295">
        <v>0</v>
      </c>
      <c r="AN715" s="295">
        <v>0</v>
      </c>
      <c r="AO715" s="295">
        <v>0</v>
      </c>
      <c r="AP715" s="295">
        <v>0</v>
      </c>
      <c r="AQ715" s="295">
        <v>0</v>
      </c>
      <c r="AR715" s="295">
        <v>0</v>
      </c>
      <c r="AS715" s="295">
        <v>0</v>
      </c>
      <c r="AT715" s="295">
        <f t="shared" si="11"/>
        <v>0</v>
      </c>
      <c r="AU715" s="295">
        <v>34190.78</v>
      </c>
      <c r="AV715" s="295">
        <v>86881.600000000006</v>
      </c>
      <c r="AW715" s="296">
        <v>95</v>
      </c>
      <c r="AX715" s="296">
        <v>300</v>
      </c>
      <c r="AY715" s="295">
        <v>404997.77</v>
      </c>
      <c r="AZ715" s="295">
        <v>96905.32</v>
      </c>
      <c r="BA715" s="294">
        <v>88.222706000000002</v>
      </c>
      <c r="BB715" s="294">
        <v>82.458765708029901</v>
      </c>
      <c r="BC715" s="294">
        <v>9.5</v>
      </c>
      <c r="BD715" s="294"/>
      <c r="BE715" s="293" t="s">
        <v>4204</v>
      </c>
      <c r="BF715" s="291"/>
      <c r="BG715" s="293" t="s">
        <v>355</v>
      </c>
      <c r="BH715" s="293" t="s">
        <v>198</v>
      </c>
      <c r="BI715" s="293" t="s">
        <v>554</v>
      </c>
      <c r="BJ715" s="293" t="s">
        <v>4205</v>
      </c>
      <c r="BK715" s="292" t="s">
        <v>175</v>
      </c>
      <c r="BL715" s="294">
        <v>709294.55052456004</v>
      </c>
      <c r="BM715" s="292" t="s">
        <v>309</v>
      </c>
      <c r="BN715" s="294"/>
      <c r="BO715" s="297">
        <v>38946</v>
      </c>
      <c r="BP715" s="297">
        <v>48077</v>
      </c>
      <c r="BQ715" s="297" t="s">
        <v>937</v>
      </c>
      <c r="BR715" s="297" t="s">
        <v>4765</v>
      </c>
      <c r="BS715" s="297">
        <v>38946</v>
      </c>
      <c r="BT715" s="297">
        <v>48077</v>
      </c>
      <c r="BU715" s="294">
        <v>33141.269999999997</v>
      </c>
      <c r="BV715" s="294">
        <v>67.3</v>
      </c>
      <c r="BW715" s="294">
        <v>0</v>
      </c>
    </row>
    <row r="716" spans="1:75" s="289" customFormat="1" ht="18.2" customHeight="1" x14ac:dyDescent="0.15">
      <c r="A716" s="298">
        <v>714</v>
      </c>
      <c r="B716" s="299" t="s">
        <v>305</v>
      </c>
      <c r="C716" s="299" t="s">
        <v>306</v>
      </c>
      <c r="D716" s="313">
        <v>45170</v>
      </c>
      <c r="E716" s="300" t="s">
        <v>1812</v>
      </c>
      <c r="F716" s="309">
        <v>0</v>
      </c>
      <c r="G716" s="309">
        <v>0</v>
      </c>
      <c r="H716" s="302">
        <v>24101.07</v>
      </c>
      <c r="I716" s="302">
        <v>0</v>
      </c>
      <c r="J716" s="302">
        <v>0</v>
      </c>
      <c r="K716" s="302">
        <v>24101.07</v>
      </c>
      <c r="L716" s="302">
        <v>581.20000000000005</v>
      </c>
      <c r="M716" s="302">
        <v>0</v>
      </c>
      <c r="N716" s="302">
        <v>0</v>
      </c>
      <c r="O716" s="302">
        <v>581.20000000000005</v>
      </c>
      <c r="P716" s="302">
        <v>0</v>
      </c>
      <c r="Q716" s="302">
        <v>0</v>
      </c>
      <c r="R716" s="302">
        <v>23519.87</v>
      </c>
      <c r="S716" s="302">
        <v>0</v>
      </c>
      <c r="T716" s="302">
        <v>190.8</v>
      </c>
      <c r="U716" s="302">
        <v>0</v>
      </c>
      <c r="V716" s="302">
        <v>0</v>
      </c>
      <c r="W716" s="302">
        <v>190.8</v>
      </c>
      <c r="X716" s="302">
        <v>0</v>
      </c>
      <c r="Y716" s="302">
        <v>0</v>
      </c>
      <c r="Z716" s="302">
        <v>0</v>
      </c>
      <c r="AA716" s="302">
        <v>54.83</v>
      </c>
      <c r="AB716" s="302">
        <v>0</v>
      </c>
      <c r="AC716" s="302">
        <v>0</v>
      </c>
      <c r="AD716" s="302">
        <v>0</v>
      </c>
      <c r="AE716" s="302">
        <v>0</v>
      </c>
      <c r="AF716" s="302">
        <v>-38.799999999999997</v>
      </c>
      <c r="AG716" s="302">
        <v>35.97</v>
      </c>
      <c r="AH716" s="302">
        <v>103.75</v>
      </c>
      <c r="AI716" s="302">
        <v>0</v>
      </c>
      <c r="AJ716" s="302">
        <v>0</v>
      </c>
      <c r="AK716" s="302">
        <v>0</v>
      </c>
      <c r="AL716" s="302">
        <v>0</v>
      </c>
      <c r="AM716" s="302">
        <v>0</v>
      </c>
      <c r="AN716" s="302">
        <v>0</v>
      </c>
      <c r="AO716" s="302">
        <v>0</v>
      </c>
      <c r="AP716" s="302">
        <v>64.58</v>
      </c>
      <c r="AQ716" s="302">
        <v>0</v>
      </c>
      <c r="AR716" s="302">
        <v>63.98</v>
      </c>
      <c r="AS716" s="302">
        <v>0</v>
      </c>
      <c r="AT716" s="295">
        <f t="shared" si="11"/>
        <v>928.35</v>
      </c>
      <c r="AU716" s="302">
        <v>0</v>
      </c>
      <c r="AV716" s="302">
        <v>0</v>
      </c>
      <c r="AW716" s="303">
        <v>35</v>
      </c>
      <c r="AX716" s="303">
        <v>240</v>
      </c>
      <c r="AY716" s="302">
        <v>376998.27</v>
      </c>
      <c r="AZ716" s="302">
        <v>82821.100000000006</v>
      </c>
      <c r="BA716" s="301">
        <v>81.000373999999994</v>
      </c>
      <c r="BB716" s="301">
        <v>23.002812887432999</v>
      </c>
      <c r="BC716" s="301">
        <v>9.5</v>
      </c>
      <c r="BD716" s="301"/>
      <c r="BE716" s="300" t="s">
        <v>4204</v>
      </c>
      <c r="BF716" s="298"/>
      <c r="BG716" s="300" t="s">
        <v>312</v>
      </c>
      <c r="BH716" s="300" t="s">
        <v>199</v>
      </c>
      <c r="BI716" s="300" t="s">
        <v>357</v>
      </c>
      <c r="BJ716" s="300" t="s">
        <v>103</v>
      </c>
      <c r="BK716" s="299" t="s">
        <v>175</v>
      </c>
      <c r="BL716" s="301">
        <v>184186.35987752001</v>
      </c>
      <c r="BM716" s="299" t="s">
        <v>309</v>
      </c>
      <c r="BN716" s="301"/>
      <c r="BO716" s="304">
        <v>38946</v>
      </c>
      <c r="BP716" s="304">
        <v>46251</v>
      </c>
      <c r="BQ716" s="297" t="s">
        <v>4757</v>
      </c>
      <c r="BR716" s="297" t="s">
        <v>4764</v>
      </c>
      <c r="BS716" s="297">
        <v>38946</v>
      </c>
      <c r="BT716" s="297">
        <v>46251</v>
      </c>
      <c r="BU716" s="301">
        <v>0</v>
      </c>
      <c r="BV716" s="301">
        <v>54.83</v>
      </c>
      <c r="BW716" s="301">
        <v>0</v>
      </c>
    </row>
    <row r="717" spans="1:75" s="289" customFormat="1" ht="18.2" customHeight="1" x14ac:dyDescent="0.15">
      <c r="A717" s="291">
        <v>715</v>
      </c>
      <c r="B717" s="292" t="s">
        <v>305</v>
      </c>
      <c r="C717" s="292" t="s">
        <v>306</v>
      </c>
      <c r="D717" s="312">
        <v>45170</v>
      </c>
      <c r="E717" s="293" t="s">
        <v>1813</v>
      </c>
      <c r="F717" s="308">
        <v>169</v>
      </c>
      <c r="G717" s="308">
        <v>168</v>
      </c>
      <c r="H717" s="295">
        <v>100539.84</v>
      </c>
      <c r="I717" s="295">
        <v>65857.460000000006</v>
      </c>
      <c r="J717" s="295">
        <v>0</v>
      </c>
      <c r="K717" s="295">
        <v>166397.29999999999</v>
      </c>
      <c r="L717" s="295">
        <v>706.29</v>
      </c>
      <c r="M717" s="295">
        <v>0</v>
      </c>
      <c r="N717" s="295">
        <v>0</v>
      </c>
      <c r="O717" s="295">
        <v>0</v>
      </c>
      <c r="P717" s="295">
        <v>0</v>
      </c>
      <c r="Q717" s="295">
        <v>0</v>
      </c>
      <c r="R717" s="295">
        <v>166397.29999999999</v>
      </c>
      <c r="S717" s="295">
        <v>184118.74</v>
      </c>
      <c r="T717" s="295">
        <v>787.56</v>
      </c>
      <c r="U717" s="295">
        <v>0</v>
      </c>
      <c r="V717" s="295">
        <v>0</v>
      </c>
      <c r="W717" s="295">
        <v>0</v>
      </c>
      <c r="X717" s="295">
        <v>0</v>
      </c>
      <c r="Y717" s="295">
        <v>0</v>
      </c>
      <c r="Z717" s="295">
        <v>184906.3</v>
      </c>
      <c r="AA717" s="295">
        <v>0</v>
      </c>
      <c r="AB717" s="295">
        <v>0</v>
      </c>
      <c r="AC717" s="295">
        <v>0</v>
      </c>
      <c r="AD717" s="295">
        <v>0</v>
      </c>
      <c r="AE717" s="295">
        <v>0</v>
      </c>
      <c r="AF717" s="295">
        <v>0</v>
      </c>
      <c r="AG717" s="295">
        <v>0</v>
      </c>
      <c r="AH717" s="295">
        <v>0</v>
      </c>
      <c r="AI717" s="295">
        <v>0</v>
      </c>
      <c r="AJ717" s="295">
        <v>0</v>
      </c>
      <c r="AK717" s="295">
        <v>0</v>
      </c>
      <c r="AL717" s="295">
        <v>0</v>
      </c>
      <c r="AM717" s="295">
        <v>0</v>
      </c>
      <c r="AN717" s="295">
        <v>0</v>
      </c>
      <c r="AO717" s="295">
        <v>0</v>
      </c>
      <c r="AP717" s="295">
        <v>0</v>
      </c>
      <c r="AQ717" s="295">
        <v>0</v>
      </c>
      <c r="AR717" s="295">
        <v>0</v>
      </c>
      <c r="AS717" s="295">
        <v>0</v>
      </c>
      <c r="AT717" s="295">
        <f t="shared" si="11"/>
        <v>0</v>
      </c>
      <c r="AU717" s="295">
        <v>66563.75</v>
      </c>
      <c r="AV717" s="295">
        <v>184906.3</v>
      </c>
      <c r="AW717" s="296">
        <v>95</v>
      </c>
      <c r="AX717" s="296">
        <v>300</v>
      </c>
      <c r="AY717" s="295">
        <v>708999.13</v>
      </c>
      <c r="AZ717" s="295">
        <v>172350</v>
      </c>
      <c r="BA717" s="294">
        <v>89.629499999999993</v>
      </c>
      <c r="BB717" s="294">
        <v>86.533836961705802</v>
      </c>
      <c r="BC717" s="294">
        <v>9.4</v>
      </c>
      <c r="BD717" s="294"/>
      <c r="BE717" s="293" t="s">
        <v>4204</v>
      </c>
      <c r="BF717" s="291"/>
      <c r="BG717" s="293" t="s">
        <v>312</v>
      </c>
      <c r="BH717" s="293" t="s">
        <v>230</v>
      </c>
      <c r="BI717" s="293" t="s">
        <v>322</v>
      </c>
      <c r="BJ717" s="293" t="s">
        <v>4205</v>
      </c>
      <c r="BK717" s="292" t="s">
        <v>175</v>
      </c>
      <c r="BL717" s="294">
        <v>1303073.2304408001</v>
      </c>
      <c r="BM717" s="292" t="s">
        <v>309</v>
      </c>
      <c r="BN717" s="294"/>
      <c r="BO717" s="297">
        <v>38946</v>
      </c>
      <c r="BP717" s="297">
        <v>48077</v>
      </c>
      <c r="BQ717" s="297" t="s">
        <v>937</v>
      </c>
      <c r="BR717" s="297" t="s">
        <v>4765</v>
      </c>
      <c r="BS717" s="297">
        <v>38946</v>
      </c>
      <c r="BT717" s="297">
        <v>48077</v>
      </c>
      <c r="BU717" s="294">
        <v>59912.4</v>
      </c>
      <c r="BV717" s="294">
        <v>66</v>
      </c>
      <c r="BW717" s="294">
        <v>0</v>
      </c>
    </row>
    <row r="718" spans="1:75" s="289" customFormat="1" ht="18.2" customHeight="1" x14ac:dyDescent="0.15">
      <c r="A718" s="298">
        <v>716</v>
      </c>
      <c r="B718" s="299" t="s">
        <v>305</v>
      </c>
      <c r="C718" s="299" t="s">
        <v>306</v>
      </c>
      <c r="D718" s="313">
        <v>45170</v>
      </c>
      <c r="E718" s="300" t="s">
        <v>1814</v>
      </c>
      <c r="F718" s="309">
        <v>122</v>
      </c>
      <c r="G718" s="309">
        <v>121</v>
      </c>
      <c r="H718" s="302">
        <v>75788.05</v>
      </c>
      <c r="I718" s="302">
        <v>70212.22</v>
      </c>
      <c r="J718" s="302">
        <v>0</v>
      </c>
      <c r="K718" s="302">
        <v>146000.26999999999</v>
      </c>
      <c r="L718" s="302">
        <v>900.18</v>
      </c>
      <c r="M718" s="302">
        <v>0</v>
      </c>
      <c r="N718" s="302">
        <v>0</v>
      </c>
      <c r="O718" s="302">
        <v>0</v>
      </c>
      <c r="P718" s="302">
        <v>0</v>
      </c>
      <c r="Q718" s="302">
        <v>0</v>
      </c>
      <c r="R718" s="302">
        <v>146000.26999999999</v>
      </c>
      <c r="S718" s="302">
        <v>110214.93</v>
      </c>
      <c r="T718" s="302">
        <v>593.66999999999996</v>
      </c>
      <c r="U718" s="302">
        <v>0</v>
      </c>
      <c r="V718" s="302">
        <v>0</v>
      </c>
      <c r="W718" s="302">
        <v>0</v>
      </c>
      <c r="X718" s="302">
        <v>0</v>
      </c>
      <c r="Y718" s="302">
        <v>0</v>
      </c>
      <c r="Z718" s="302">
        <v>110808.6</v>
      </c>
      <c r="AA718" s="302">
        <v>0</v>
      </c>
      <c r="AB718" s="302">
        <v>0</v>
      </c>
      <c r="AC718" s="302">
        <v>0</v>
      </c>
      <c r="AD718" s="302">
        <v>0</v>
      </c>
      <c r="AE718" s="302">
        <v>0</v>
      </c>
      <c r="AF718" s="302">
        <v>0</v>
      </c>
      <c r="AG718" s="302">
        <v>0</v>
      </c>
      <c r="AH718" s="302">
        <v>0</v>
      </c>
      <c r="AI718" s="302">
        <v>0</v>
      </c>
      <c r="AJ718" s="302">
        <v>0</v>
      </c>
      <c r="AK718" s="302">
        <v>0</v>
      </c>
      <c r="AL718" s="302">
        <v>0</v>
      </c>
      <c r="AM718" s="302">
        <v>0</v>
      </c>
      <c r="AN718" s="302">
        <v>0</v>
      </c>
      <c r="AO718" s="302">
        <v>0</v>
      </c>
      <c r="AP718" s="302">
        <v>0</v>
      </c>
      <c r="AQ718" s="302">
        <v>0</v>
      </c>
      <c r="AR718" s="302">
        <v>0</v>
      </c>
      <c r="AS718" s="302">
        <v>0</v>
      </c>
      <c r="AT718" s="295">
        <f t="shared" si="11"/>
        <v>0</v>
      </c>
      <c r="AU718" s="302">
        <v>71112.399999999994</v>
      </c>
      <c r="AV718" s="302">
        <v>110808.6</v>
      </c>
      <c r="AW718" s="303">
        <v>95</v>
      </c>
      <c r="AX718" s="303">
        <v>300</v>
      </c>
      <c r="AY718" s="302">
        <v>713299.77</v>
      </c>
      <c r="AZ718" s="302">
        <v>172350</v>
      </c>
      <c r="BA718" s="301">
        <v>89.089105000000004</v>
      </c>
      <c r="BB718" s="301">
        <v>75.468717052848007</v>
      </c>
      <c r="BC718" s="301">
        <v>9.4</v>
      </c>
      <c r="BD718" s="301"/>
      <c r="BE718" s="300" t="s">
        <v>4204</v>
      </c>
      <c r="BF718" s="298"/>
      <c r="BG718" s="300" t="s">
        <v>312</v>
      </c>
      <c r="BH718" s="300" t="s">
        <v>230</v>
      </c>
      <c r="BI718" s="300" t="s">
        <v>322</v>
      </c>
      <c r="BJ718" s="300" t="s">
        <v>4205</v>
      </c>
      <c r="BK718" s="299" t="s">
        <v>175</v>
      </c>
      <c r="BL718" s="301">
        <v>1143342.13039592</v>
      </c>
      <c r="BM718" s="299" t="s">
        <v>309</v>
      </c>
      <c r="BN718" s="301"/>
      <c r="BO718" s="304">
        <v>38946</v>
      </c>
      <c r="BP718" s="304">
        <v>48077</v>
      </c>
      <c r="BQ718" s="297" t="s">
        <v>936</v>
      </c>
      <c r="BR718" s="297" t="s">
        <v>4769</v>
      </c>
      <c r="BS718" s="297">
        <v>38946</v>
      </c>
      <c r="BT718" s="297">
        <v>48077</v>
      </c>
      <c r="BU718" s="301">
        <v>43199.42</v>
      </c>
      <c r="BV718" s="301">
        <v>66</v>
      </c>
      <c r="BW718" s="301">
        <v>0</v>
      </c>
    </row>
    <row r="719" spans="1:75" s="289" customFormat="1" ht="18.2" customHeight="1" x14ac:dyDescent="0.15">
      <c r="A719" s="291">
        <v>717</v>
      </c>
      <c r="B719" s="292" t="s">
        <v>305</v>
      </c>
      <c r="C719" s="292" t="s">
        <v>306</v>
      </c>
      <c r="D719" s="312">
        <v>45170</v>
      </c>
      <c r="E719" s="293" t="s">
        <v>1815</v>
      </c>
      <c r="F719" s="308">
        <v>168</v>
      </c>
      <c r="G719" s="308">
        <v>167</v>
      </c>
      <c r="H719" s="295">
        <v>55626.720000000001</v>
      </c>
      <c r="I719" s="295">
        <v>35978.07</v>
      </c>
      <c r="J719" s="295">
        <v>0</v>
      </c>
      <c r="K719" s="295">
        <v>91604.79</v>
      </c>
      <c r="L719" s="295">
        <v>389.09</v>
      </c>
      <c r="M719" s="295">
        <v>0</v>
      </c>
      <c r="N719" s="295">
        <v>0</v>
      </c>
      <c r="O719" s="295">
        <v>0</v>
      </c>
      <c r="P719" s="295">
        <v>0</v>
      </c>
      <c r="Q719" s="295">
        <v>0</v>
      </c>
      <c r="R719" s="295">
        <v>91604.79</v>
      </c>
      <c r="S719" s="295">
        <v>102543.41</v>
      </c>
      <c r="T719" s="295">
        <v>440.38</v>
      </c>
      <c r="U719" s="295">
        <v>0</v>
      </c>
      <c r="V719" s="295">
        <v>0</v>
      </c>
      <c r="W719" s="295">
        <v>0</v>
      </c>
      <c r="X719" s="295">
        <v>0</v>
      </c>
      <c r="Y719" s="295">
        <v>0</v>
      </c>
      <c r="Z719" s="295">
        <v>102983.79</v>
      </c>
      <c r="AA719" s="295">
        <v>0</v>
      </c>
      <c r="AB719" s="295">
        <v>0</v>
      </c>
      <c r="AC719" s="295">
        <v>0</v>
      </c>
      <c r="AD719" s="295">
        <v>0</v>
      </c>
      <c r="AE719" s="295">
        <v>0</v>
      </c>
      <c r="AF719" s="295">
        <v>0</v>
      </c>
      <c r="AG719" s="295">
        <v>0</v>
      </c>
      <c r="AH719" s="295">
        <v>0</v>
      </c>
      <c r="AI719" s="295">
        <v>0</v>
      </c>
      <c r="AJ719" s="295">
        <v>0</v>
      </c>
      <c r="AK719" s="295">
        <v>0</v>
      </c>
      <c r="AL719" s="295">
        <v>0</v>
      </c>
      <c r="AM719" s="295">
        <v>0</v>
      </c>
      <c r="AN719" s="295">
        <v>0</v>
      </c>
      <c r="AO719" s="295">
        <v>0</v>
      </c>
      <c r="AP719" s="295">
        <v>0</v>
      </c>
      <c r="AQ719" s="295">
        <v>0</v>
      </c>
      <c r="AR719" s="295">
        <v>0</v>
      </c>
      <c r="AS719" s="295">
        <v>0</v>
      </c>
      <c r="AT719" s="295">
        <f t="shared" si="11"/>
        <v>0</v>
      </c>
      <c r="AU719" s="295">
        <v>36367.160000000003</v>
      </c>
      <c r="AV719" s="295">
        <v>102983.79</v>
      </c>
      <c r="AW719" s="296">
        <v>95</v>
      </c>
      <c r="AX719" s="296">
        <v>300</v>
      </c>
      <c r="AY719" s="295">
        <v>402999.76</v>
      </c>
      <c r="AZ719" s="295">
        <v>94937.61</v>
      </c>
      <c r="BA719" s="294">
        <v>86.865939999999995</v>
      </c>
      <c r="BB719" s="294">
        <v>83.816478968162301</v>
      </c>
      <c r="BC719" s="294">
        <v>9.5</v>
      </c>
      <c r="BD719" s="294"/>
      <c r="BE719" s="293" t="s">
        <v>4204</v>
      </c>
      <c r="BF719" s="291"/>
      <c r="BG719" s="293" t="s">
        <v>315</v>
      </c>
      <c r="BH719" s="293" t="s">
        <v>179</v>
      </c>
      <c r="BI719" s="293" t="s">
        <v>389</v>
      </c>
      <c r="BJ719" s="293" t="s">
        <v>4205</v>
      </c>
      <c r="BK719" s="292" t="s">
        <v>175</v>
      </c>
      <c r="BL719" s="294">
        <v>717365.90454984002</v>
      </c>
      <c r="BM719" s="292" t="s">
        <v>309</v>
      </c>
      <c r="BN719" s="294"/>
      <c r="BO719" s="297">
        <v>38947</v>
      </c>
      <c r="BP719" s="297">
        <v>48078</v>
      </c>
      <c r="BQ719" s="297" t="s">
        <v>962</v>
      </c>
      <c r="BR719" s="297" t="s">
        <v>4767</v>
      </c>
      <c r="BS719" s="297">
        <v>38947</v>
      </c>
      <c r="BT719" s="297">
        <v>48078</v>
      </c>
      <c r="BU719" s="294">
        <v>38357.1</v>
      </c>
      <c r="BV719" s="294">
        <v>65.930000000000007</v>
      </c>
      <c r="BW719" s="294">
        <v>0</v>
      </c>
    </row>
    <row r="720" spans="1:75" s="289" customFormat="1" ht="18.2" customHeight="1" x14ac:dyDescent="0.15">
      <c r="A720" s="298">
        <v>718</v>
      </c>
      <c r="B720" s="299" t="s">
        <v>305</v>
      </c>
      <c r="C720" s="299" t="s">
        <v>306</v>
      </c>
      <c r="D720" s="313">
        <v>45170</v>
      </c>
      <c r="E720" s="300" t="s">
        <v>1816</v>
      </c>
      <c r="F720" s="309">
        <v>47</v>
      </c>
      <c r="G720" s="309">
        <v>46</v>
      </c>
      <c r="H720" s="302">
        <v>52209.61</v>
      </c>
      <c r="I720" s="302">
        <v>14031.65</v>
      </c>
      <c r="J720" s="302">
        <v>0</v>
      </c>
      <c r="K720" s="302">
        <v>66241.259999999995</v>
      </c>
      <c r="L720" s="302">
        <v>365.13</v>
      </c>
      <c r="M720" s="302">
        <v>0</v>
      </c>
      <c r="N720" s="302">
        <v>0</v>
      </c>
      <c r="O720" s="302">
        <v>0</v>
      </c>
      <c r="P720" s="302">
        <v>0</v>
      </c>
      <c r="Q720" s="302">
        <v>0</v>
      </c>
      <c r="R720" s="302">
        <v>66241.259999999995</v>
      </c>
      <c r="S720" s="302">
        <v>21777.51</v>
      </c>
      <c r="T720" s="302">
        <v>413.33</v>
      </c>
      <c r="U720" s="302">
        <v>0</v>
      </c>
      <c r="V720" s="302">
        <v>0</v>
      </c>
      <c r="W720" s="302">
        <v>0</v>
      </c>
      <c r="X720" s="302">
        <v>0</v>
      </c>
      <c r="Y720" s="302">
        <v>0</v>
      </c>
      <c r="Z720" s="302">
        <v>22190.84</v>
      </c>
      <c r="AA720" s="302">
        <v>0</v>
      </c>
      <c r="AB720" s="302">
        <v>0</v>
      </c>
      <c r="AC720" s="302">
        <v>0</v>
      </c>
      <c r="AD720" s="302">
        <v>0</v>
      </c>
      <c r="AE720" s="302">
        <v>0</v>
      </c>
      <c r="AF720" s="302">
        <v>0</v>
      </c>
      <c r="AG720" s="302">
        <v>0</v>
      </c>
      <c r="AH720" s="302">
        <v>0</v>
      </c>
      <c r="AI720" s="302">
        <v>0</v>
      </c>
      <c r="AJ720" s="302">
        <v>0</v>
      </c>
      <c r="AK720" s="302">
        <v>0</v>
      </c>
      <c r="AL720" s="302">
        <v>0</v>
      </c>
      <c r="AM720" s="302">
        <v>0</v>
      </c>
      <c r="AN720" s="302">
        <v>0</v>
      </c>
      <c r="AO720" s="302">
        <v>0</v>
      </c>
      <c r="AP720" s="302">
        <v>0</v>
      </c>
      <c r="AQ720" s="302">
        <v>0</v>
      </c>
      <c r="AR720" s="302">
        <v>0</v>
      </c>
      <c r="AS720" s="302">
        <v>0</v>
      </c>
      <c r="AT720" s="295">
        <f t="shared" si="11"/>
        <v>0</v>
      </c>
      <c r="AU720" s="302">
        <v>14396.78</v>
      </c>
      <c r="AV720" s="302">
        <v>22190.84</v>
      </c>
      <c r="AW720" s="303">
        <v>95</v>
      </c>
      <c r="AX720" s="303">
        <v>300</v>
      </c>
      <c r="AY720" s="302">
        <v>374201.81</v>
      </c>
      <c r="AZ720" s="302">
        <v>89100</v>
      </c>
      <c r="BA720" s="301">
        <v>87.798648</v>
      </c>
      <c r="BB720" s="301">
        <v>65.273771827345399</v>
      </c>
      <c r="BC720" s="301">
        <v>9.5</v>
      </c>
      <c r="BD720" s="301"/>
      <c r="BE720" s="300" t="s">
        <v>4204</v>
      </c>
      <c r="BF720" s="298"/>
      <c r="BG720" s="300" t="s">
        <v>312</v>
      </c>
      <c r="BH720" s="300" t="s">
        <v>189</v>
      </c>
      <c r="BI720" s="300" t="s">
        <v>323</v>
      </c>
      <c r="BJ720" s="300" t="s">
        <v>4205</v>
      </c>
      <c r="BK720" s="299" t="s">
        <v>175</v>
      </c>
      <c r="BL720" s="301">
        <v>518741.66622095997</v>
      </c>
      <c r="BM720" s="299" t="s">
        <v>309</v>
      </c>
      <c r="BN720" s="301"/>
      <c r="BO720" s="304">
        <v>38947</v>
      </c>
      <c r="BP720" s="304">
        <v>48078</v>
      </c>
      <c r="BQ720" s="297" t="s">
        <v>944</v>
      </c>
      <c r="BR720" s="297" t="s">
        <v>4781</v>
      </c>
      <c r="BS720" s="297">
        <v>38947</v>
      </c>
      <c r="BT720" s="297">
        <v>48078</v>
      </c>
      <c r="BU720" s="301">
        <v>10065</v>
      </c>
      <c r="BV720" s="301">
        <v>61.88</v>
      </c>
      <c r="BW720" s="301">
        <v>0</v>
      </c>
    </row>
    <row r="721" spans="1:75" s="289" customFormat="1" ht="18.2" customHeight="1" x14ac:dyDescent="0.15">
      <c r="A721" s="291">
        <v>719</v>
      </c>
      <c r="B721" s="292" t="s">
        <v>305</v>
      </c>
      <c r="C721" s="292" t="s">
        <v>306</v>
      </c>
      <c r="D721" s="312">
        <v>45170</v>
      </c>
      <c r="E721" s="293" t="s">
        <v>1817</v>
      </c>
      <c r="F721" s="308">
        <v>137</v>
      </c>
      <c r="G721" s="308">
        <v>136</v>
      </c>
      <c r="H721" s="295">
        <v>47752.34</v>
      </c>
      <c r="I721" s="295">
        <v>27753.23</v>
      </c>
      <c r="J721" s="295">
        <v>0</v>
      </c>
      <c r="K721" s="295">
        <v>75505.570000000007</v>
      </c>
      <c r="L721" s="295">
        <v>334</v>
      </c>
      <c r="M721" s="295">
        <v>0</v>
      </c>
      <c r="N721" s="295">
        <v>0</v>
      </c>
      <c r="O721" s="295">
        <v>0</v>
      </c>
      <c r="P721" s="295">
        <v>0</v>
      </c>
      <c r="Q721" s="295">
        <v>0</v>
      </c>
      <c r="R721" s="295">
        <v>75505.570000000007</v>
      </c>
      <c r="S721" s="295">
        <v>69084.210000000006</v>
      </c>
      <c r="T721" s="295">
        <v>378.04</v>
      </c>
      <c r="U721" s="295">
        <v>0</v>
      </c>
      <c r="V721" s="295">
        <v>0</v>
      </c>
      <c r="W721" s="295">
        <v>0</v>
      </c>
      <c r="X721" s="295">
        <v>0</v>
      </c>
      <c r="Y721" s="295">
        <v>0</v>
      </c>
      <c r="Z721" s="295">
        <v>69462.25</v>
      </c>
      <c r="AA721" s="295">
        <v>0</v>
      </c>
      <c r="AB721" s="295">
        <v>0</v>
      </c>
      <c r="AC721" s="295">
        <v>0</v>
      </c>
      <c r="AD721" s="295">
        <v>0</v>
      </c>
      <c r="AE721" s="295">
        <v>0</v>
      </c>
      <c r="AF721" s="295">
        <v>0</v>
      </c>
      <c r="AG721" s="295">
        <v>0</v>
      </c>
      <c r="AH721" s="295">
        <v>0</v>
      </c>
      <c r="AI721" s="295">
        <v>0</v>
      </c>
      <c r="AJ721" s="295">
        <v>0</v>
      </c>
      <c r="AK721" s="295">
        <v>0</v>
      </c>
      <c r="AL721" s="295">
        <v>0</v>
      </c>
      <c r="AM721" s="295">
        <v>0</v>
      </c>
      <c r="AN721" s="295">
        <v>0</v>
      </c>
      <c r="AO721" s="295">
        <v>0</v>
      </c>
      <c r="AP721" s="295">
        <v>0</v>
      </c>
      <c r="AQ721" s="295">
        <v>0</v>
      </c>
      <c r="AR721" s="295">
        <v>0</v>
      </c>
      <c r="AS721" s="295">
        <v>0</v>
      </c>
      <c r="AT721" s="295">
        <f t="shared" si="11"/>
        <v>0</v>
      </c>
      <c r="AU721" s="295">
        <v>28087.23</v>
      </c>
      <c r="AV721" s="295">
        <v>69462.25</v>
      </c>
      <c r="AW721" s="296">
        <v>95</v>
      </c>
      <c r="AX721" s="296">
        <v>300</v>
      </c>
      <c r="AY721" s="295">
        <v>333897.08</v>
      </c>
      <c r="AZ721" s="295">
        <v>81497.240000000005</v>
      </c>
      <c r="BA721" s="294">
        <v>90.000783999999996</v>
      </c>
      <c r="BB721" s="294">
        <v>83.383934184358594</v>
      </c>
      <c r="BC721" s="294">
        <v>9.5</v>
      </c>
      <c r="BD721" s="294"/>
      <c r="BE721" s="293" t="s">
        <v>4204</v>
      </c>
      <c r="BF721" s="291"/>
      <c r="BG721" s="293" t="s">
        <v>320</v>
      </c>
      <c r="BH721" s="293" t="s">
        <v>197</v>
      </c>
      <c r="BI721" s="293" t="s">
        <v>373</v>
      </c>
      <c r="BJ721" s="293" t="s">
        <v>4205</v>
      </c>
      <c r="BK721" s="292" t="s">
        <v>175</v>
      </c>
      <c r="BL721" s="294">
        <v>591291.36720472004</v>
      </c>
      <c r="BM721" s="292" t="s">
        <v>309</v>
      </c>
      <c r="BN721" s="294"/>
      <c r="BO721" s="297">
        <v>38947</v>
      </c>
      <c r="BP721" s="297">
        <v>48078</v>
      </c>
      <c r="BQ721" s="297" t="s">
        <v>931</v>
      </c>
      <c r="BR721" s="297" t="s">
        <v>4779</v>
      </c>
      <c r="BS721" s="297">
        <v>38947</v>
      </c>
      <c r="BT721" s="297">
        <v>48078</v>
      </c>
      <c r="BU721" s="294">
        <v>26750.6</v>
      </c>
      <c r="BV721" s="294">
        <v>56.6</v>
      </c>
      <c r="BW721" s="294">
        <v>0</v>
      </c>
    </row>
    <row r="722" spans="1:75" s="289" customFormat="1" ht="18.2" customHeight="1" x14ac:dyDescent="0.15">
      <c r="A722" s="298">
        <v>720</v>
      </c>
      <c r="B722" s="299" t="s">
        <v>305</v>
      </c>
      <c r="C722" s="299" t="s">
        <v>306</v>
      </c>
      <c r="D722" s="313">
        <v>45170</v>
      </c>
      <c r="E722" s="300" t="s">
        <v>1818</v>
      </c>
      <c r="F722" s="309">
        <v>142</v>
      </c>
      <c r="G722" s="309">
        <v>142</v>
      </c>
      <c r="H722" s="302">
        <v>0</v>
      </c>
      <c r="I722" s="302">
        <v>78615.899999999994</v>
      </c>
      <c r="J722" s="302">
        <v>0</v>
      </c>
      <c r="K722" s="302">
        <v>78615.899999999994</v>
      </c>
      <c r="L722" s="302">
        <v>0</v>
      </c>
      <c r="M722" s="302">
        <v>0</v>
      </c>
      <c r="N722" s="302">
        <v>0</v>
      </c>
      <c r="O722" s="302">
        <v>0</v>
      </c>
      <c r="P722" s="302">
        <v>0</v>
      </c>
      <c r="Q722" s="302">
        <v>0</v>
      </c>
      <c r="R722" s="302">
        <v>78615.899999999994</v>
      </c>
      <c r="S722" s="302">
        <v>52578.32</v>
      </c>
      <c r="T722" s="302">
        <v>0</v>
      </c>
      <c r="U722" s="302">
        <v>0</v>
      </c>
      <c r="V722" s="302">
        <v>0</v>
      </c>
      <c r="W722" s="302">
        <v>0</v>
      </c>
      <c r="X722" s="302">
        <v>0</v>
      </c>
      <c r="Y722" s="302">
        <v>0</v>
      </c>
      <c r="Z722" s="302">
        <v>52578.32</v>
      </c>
      <c r="AA722" s="302">
        <v>0</v>
      </c>
      <c r="AB722" s="302">
        <v>0</v>
      </c>
      <c r="AC722" s="302">
        <v>0</v>
      </c>
      <c r="AD722" s="302">
        <v>0</v>
      </c>
      <c r="AE722" s="302">
        <v>0</v>
      </c>
      <c r="AF722" s="302">
        <v>0</v>
      </c>
      <c r="AG722" s="302">
        <v>0</v>
      </c>
      <c r="AH722" s="302">
        <v>0</v>
      </c>
      <c r="AI722" s="302">
        <v>0</v>
      </c>
      <c r="AJ722" s="302">
        <v>0</v>
      </c>
      <c r="AK722" s="302">
        <v>0</v>
      </c>
      <c r="AL722" s="302">
        <v>0</v>
      </c>
      <c r="AM722" s="302">
        <v>0</v>
      </c>
      <c r="AN722" s="302">
        <v>0</v>
      </c>
      <c r="AO722" s="302">
        <v>0</v>
      </c>
      <c r="AP722" s="302">
        <v>0</v>
      </c>
      <c r="AQ722" s="302">
        <v>0</v>
      </c>
      <c r="AR722" s="302">
        <v>0</v>
      </c>
      <c r="AS722" s="302">
        <v>0</v>
      </c>
      <c r="AT722" s="295">
        <f t="shared" si="11"/>
        <v>0</v>
      </c>
      <c r="AU722" s="302">
        <v>78615.899999999994</v>
      </c>
      <c r="AV722" s="302">
        <v>52578.32</v>
      </c>
      <c r="AW722" s="303">
        <v>0</v>
      </c>
      <c r="AX722" s="303">
        <v>180</v>
      </c>
      <c r="AY722" s="302">
        <v>362502.54</v>
      </c>
      <c r="AZ722" s="302">
        <v>88477.84</v>
      </c>
      <c r="BA722" s="301">
        <v>89.999369000000002</v>
      </c>
      <c r="BB722" s="301">
        <v>79.967835939113101</v>
      </c>
      <c r="BC722" s="301">
        <v>9.5</v>
      </c>
      <c r="BD722" s="301"/>
      <c r="BE722" s="300" t="s">
        <v>4204</v>
      </c>
      <c r="BF722" s="298"/>
      <c r="BG722" s="300" t="s">
        <v>380</v>
      </c>
      <c r="BH722" s="300" t="s">
        <v>203</v>
      </c>
      <c r="BI722" s="300" t="s">
        <v>381</v>
      </c>
      <c r="BJ722" s="300" t="s">
        <v>4205</v>
      </c>
      <c r="BK722" s="299" t="s">
        <v>175</v>
      </c>
      <c r="BL722" s="301">
        <v>615648.6600264</v>
      </c>
      <c r="BM722" s="299" t="s">
        <v>309</v>
      </c>
      <c r="BN722" s="301"/>
      <c r="BO722" s="304">
        <v>38947</v>
      </c>
      <c r="BP722" s="304">
        <v>44426</v>
      </c>
      <c r="BQ722" s="297" t="s">
        <v>931</v>
      </c>
      <c r="BR722" s="297" t="s">
        <v>4779</v>
      </c>
      <c r="BS722" s="297">
        <v>38947</v>
      </c>
      <c r="BT722" s="297">
        <v>44426</v>
      </c>
      <c r="BU722" s="301">
        <v>28135.39</v>
      </c>
      <c r="BV722" s="301">
        <v>0</v>
      </c>
      <c r="BW722" s="301">
        <v>0</v>
      </c>
    </row>
    <row r="723" spans="1:75" s="289" customFormat="1" ht="18.2" customHeight="1" x14ac:dyDescent="0.15">
      <c r="A723" s="291">
        <v>721</v>
      </c>
      <c r="B723" s="292" t="s">
        <v>305</v>
      </c>
      <c r="C723" s="292" t="s">
        <v>306</v>
      </c>
      <c r="D723" s="312">
        <v>45170</v>
      </c>
      <c r="E723" s="293" t="s">
        <v>1819</v>
      </c>
      <c r="F723" s="308">
        <v>148</v>
      </c>
      <c r="G723" s="308">
        <v>147</v>
      </c>
      <c r="H723" s="295">
        <v>131759.89000000001</v>
      </c>
      <c r="I723" s="295">
        <v>80642.5</v>
      </c>
      <c r="J723" s="295">
        <v>0</v>
      </c>
      <c r="K723" s="295">
        <v>212402.39</v>
      </c>
      <c r="L723" s="295">
        <v>925.68</v>
      </c>
      <c r="M723" s="295">
        <v>0</v>
      </c>
      <c r="N723" s="295">
        <v>0</v>
      </c>
      <c r="O723" s="295">
        <v>0</v>
      </c>
      <c r="P723" s="295">
        <v>0</v>
      </c>
      <c r="Q723" s="295">
        <v>0</v>
      </c>
      <c r="R723" s="295">
        <v>212402.39</v>
      </c>
      <c r="S723" s="295">
        <v>206827.51</v>
      </c>
      <c r="T723" s="295">
        <v>1032.1199999999999</v>
      </c>
      <c r="U723" s="295">
        <v>0</v>
      </c>
      <c r="V723" s="295">
        <v>0</v>
      </c>
      <c r="W723" s="295">
        <v>0</v>
      </c>
      <c r="X723" s="295">
        <v>0</v>
      </c>
      <c r="Y723" s="295">
        <v>0</v>
      </c>
      <c r="Z723" s="295">
        <v>207859.63</v>
      </c>
      <c r="AA723" s="295">
        <v>0</v>
      </c>
      <c r="AB723" s="295">
        <v>0</v>
      </c>
      <c r="AC723" s="295">
        <v>0</v>
      </c>
      <c r="AD723" s="295">
        <v>0</v>
      </c>
      <c r="AE723" s="295">
        <v>0</v>
      </c>
      <c r="AF723" s="295">
        <v>0</v>
      </c>
      <c r="AG723" s="295">
        <v>0</v>
      </c>
      <c r="AH723" s="295">
        <v>0</v>
      </c>
      <c r="AI723" s="295">
        <v>0</v>
      </c>
      <c r="AJ723" s="295">
        <v>0</v>
      </c>
      <c r="AK723" s="295">
        <v>0</v>
      </c>
      <c r="AL723" s="295">
        <v>0</v>
      </c>
      <c r="AM723" s="295">
        <v>0</v>
      </c>
      <c r="AN723" s="295">
        <v>0</v>
      </c>
      <c r="AO723" s="295">
        <v>0</v>
      </c>
      <c r="AP723" s="295">
        <v>0</v>
      </c>
      <c r="AQ723" s="295">
        <v>0</v>
      </c>
      <c r="AR723" s="295">
        <v>0</v>
      </c>
      <c r="AS723" s="295">
        <v>0</v>
      </c>
      <c r="AT723" s="295">
        <f t="shared" si="11"/>
        <v>0</v>
      </c>
      <c r="AU723" s="295">
        <v>81568.179999999993</v>
      </c>
      <c r="AV723" s="295">
        <v>207859.63</v>
      </c>
      <c r="AW723" s="296">
        <v>95</v>
      </c>
      <c r="AX723" s="296">
        <v>300</v>
      </c>
      <c r="AY723" s="295">
        <v>966000.49</v>
      </c>
      <c r="AZ723" s="295">
        <v>225876.29</v>
      </c>
      <c r="BA723" s="294">
        <v>86.244551000000001</v>
      </c>
      <c r="BB723" s="294">
        <v>81.099918707168797</v>
      </c>
      <c r="BC723" s="294">
        <v>9.4</v>
      </c>
      <c r="BD723" s="294"/>
      <c r="BE723" s="293" t="s">
        <v>4204</v>
      </c>
      <c r="BF723" s="291"/>
      <c r="BG723" s="293" t="s">
        <v>317</v>
      </c>
      <c r="BH723" s="293" t="s">
        <v>318</v>
      </c>
      <c r="BI723" s="293" t="s">
        <v>319</v>
      </c>
      <c r="BJ723" s="293" t="s">
        <v>4205</v>
      </c>
      <c r="BK723" s="292" t="s">
        <v>175</v>
      </c>
      <c r="BL723" s="294">
        <v>1663343.50671944</v>
      </c>
      <c r="BM723" s="292" t="s">
        <v>309</v>
      </c>
      <c r="BN723" s="294"/>
      <c r="BO723" s="297">
        <v>38951</v>
      </c>
      <c r="BP723" s="297">
        <v>48082</v>
      </c>
      <c r="BQ723" s="297" t="s">
        <v>962</v>
      </c>
      <c r="BR723" s="297" t="s">
        <v>4767</v>
      </c>
      <c r="BS723" s="297">
        <v>38951</v>
      </c>
      <c r="BT723" s="297">
        <v>48082</v>
      </c>
      <c r="BU723" s="294">
        <v>68963.23</v>
      </c>
      <c r="BV723" s="294">
        <v>86.5</v>
      </c>
      <c r="BW723" s="294">
        <v>0</v>
      </c>
    </row>
    <row r="724" spans="1:75" s="289" customFormat="1" ht="18.2" customHeight="1" x14ac:dyDescent="0.15">
      <c r="A724" s="298">
        <v>722</v>
      </c>
      <c r="B724" s="299" t="s">
        <v>305</v>
      </c>
      <c r="C724" s="299" t="s">
        <v>306</v>
      </c>
      <c r="D724" s="313">
        <v>45170</v>
      </c>
      <c r="E724" s="300" t="s">
        <v>1820</v>
      </c>
      <c r="F724" s="309">
        <v>0</v>
      </c>
      <c r="G724" s="309">
        <v>0</v>
      </c>
      <c r="H724" s="302">
        <v>34798.769999999997</v>
      </c>
      <c r="I724" s="302">
        <v>0</v>
      </c>
      <c r="J724" s="302">
        <v>0</v>
      </c>
      <c r="K724" s="302">
        <v>34798.769999999997</v>
      </c>
      <c r="L724" s="302">
        <v>242.29</v>
      </c>
      <c r="M724" s="302">
        <v>0</v>
      </c>
      <c r="N724" s="302">
        <v>0</v>
      </c>
      <c r="O724" s="302">
        <v>242.29</v>
      </c>
      <c r="P724" s="302">
        <v>0</v>
      </c>
      <c r="Q724" s="302">
        <v>0</v>
      </c>
      <c r="R724" s="302">
        <v>34556.480000000003</v>
      </c>
      <c r="S724" s="302">
        <v>0</v>
      </c>
      <c r="T724" s="302">
        <v>278.39</v>
      </c>
      <c r="U724" s="302">
        <v>0</v>
      </c>
      <c r="V724" s="302">
        <v>0</v>
      </c>
      <c r="W724" s="302">
        <v>278.39</v>
      </c>
      <c r="X724" s="302">
        <v>0</v>
      </c>
      <c r="Y724" s="302">
        <v>0</v>
      </c>
      <c r="Z724" s="302">
        <v>0</v>
      </c>
      <c r="AA724" s="302">
        <v>53.6</v>
      </c>
      <c r="AB724" s="302">
        <v>0</v>
      </c>
      <c r="AC724" s="302">
        <v>0</v>
      </c>
      <c r="AD724" s="302">
        <v>0</v>
      </c>
      <c r="AE724" s="302">
        <v>0</v>
      </c>
      <c r="AF724" s="302">
        <v>-27.31</v>
      </c>
      <c r="AG724" s="302">
        <v>28.71</v>
      </c>
      <c r="AH724" s="302">
        <v>73.349999999999994</v>
      </c>
      <c r="AI724" s="302">
        <v>0</v>
      </c>
      <c r="AJ724" s="302">
        <v>0</v>
      </c>
      <c r="AK724" s="302">
        <v>0</v>
      </c>
      <c r="AL724" s="302">
        <v>0</v>
      </c>
      <c r="AM724" s="302">
        <v>0</v>
      </c>
      <c r="AN724" s="302">
        <v>0</v>
      </c>
      <c r="AO724" s="302">
        <v>0</v>
      </c>
      <c r="AP724" s="302">
        <v>2.78</v>
      </c>
      <c r="AQ724" s="302">
        <v>0</v>
      </c>
      <c r="AR724" s="302">
        <v>0.56000000000000005</v>
      </c>
      <c r="AS724" s="302">
        <v>0</v>
      </c>
      <c r="AT724" s="295">
        <f t="shared" si="11"/>
        <v>651.25</v>
      </c>
      <c r="AU724" s="302">
        <v>0</v>
      </c>
      <c r="AV724" s="302">
        <v>0</v>
      </c>
      <c r="AW724" s="303">
        <v>95</v>
      </c>
      <c r="AX724" s="303">
        <v>300</v>
      </c>
      <c r="AY724" s="302">
        <v>251902.26</v>
      </c>
      <c r="AZ724" s="302">
        <v>59124.3</v>
      </c>
      <c r="BA724" s="301">
        <v>86.497838000000002</v>
      </c>
      <c r="BB724" s="301">
        <v>50.555538228617301</v>
      </c>
      <c r="BC724" s="301">
        <v>9.6</v>
      </c>
      <c r="BD724" s="301"/>
      <c r="BE724" s="300" t="s">
        <v>4204</v>
      </c>
      <c r="BF724" s="298"/>
      <c r="BG724" s="300" t="s">
        <v>312</v>
      </c>
      <c r="BH724" s="300" t="s">
        <v>196</v>
      </c>
      <c r="BI724" s="300" t="s">
        <v>559</v>
      </c>
      <c r="BJ724" s="300" t="s">
        <v>103</v>
      </c>
      <c r="BK724" s="299" t="s">
        <v>175</v>
      </c>
      <c r="BL724" s="301">
        <v>270615.11230207997</v>
      </c>
      <c r="BM724" s="299" t="s">
        <v>309</v>
      </c>
      <c r="BN724" s="301"/>
      <c r="BO724" s="304">
        <v>38939</v>
      </c>
      <c r="BP724" s="304">
        <v>48070</v>
      </c>
      <c r="BQ724" s="297" t="s">
        <v>4757</v>
      </c>
      <c r="BR724" s="297" t="s">
        <v>4764</v>
      </c>
      <c r="BS724" s="297">
        <v>38939</v>
      </c>
      <c r="BT724" s="297">
        <v>48070</v>
      </c>
      <c r="BU724" s="301">
        <v>0</v>
      </c>
      <c r="BV724" s="301">
        <v>53.6</v>
      </c>
      <c r="BW724" s="301">
        <v>0</v>
      </c>
    </row>
    <row r="725" spans="1:75" s="289" customFormat="1" ht="18.2" customHeight="1" x14ac:dyDescent="0.15">
      <c r="A725" s="291">
        <v>723</v>
      </c>
      <c r="B725" s="292" t="s">
        <v>305</v>
      </c>
      <c r="C725" s="292" t="s">
        <v>306</v>
      </c>
      <c r="D725" s="312">
        <v>45170</v>
      </c>
      <c r="E725" s="293" t="s">
        <v>1821</v>
      </c>
      <c r="F725" s="308">
        <v>167</v>
      </c>
      <c r="G725" s="308">
        <v>166</v>
      </c>
      <c r="H725" s="295">
        <v>54555.54</v>
      </c>
      <c r="I725" s="295">
        <v>122146.5</v>
      </c>
      <c r="J725" s="295">
        <v>0</v>
      </c>
      <c r="K725" s="295">
        <v>176702.04</v>
      </c>
      <c r="L725" s="295">
        <v>1317.61</v>
      </c>
      <c r="M725" s="295">
        <v>0</v>
      </c>
      <c r="N725" s="295">
        <v>0</v>
      </c>
      <c r="O725" s="295">
        <v>0</v>
      </c>
      <c r="P725" s="295">
        <v>0</v>
      </c>
      <c r="Q725" s="295">
        <v>0</v>
      </c>
      <c r="R725" s="295">
        <v>176702.04</v>
      </c>
      <c r="S725" s="295">
        <v>167516.85</v>
      </c>
      <c r="T725" s="295">
        <v>427.35</v>
      </c>
      <c r="U725" s="295">
        <v>0</v>
      </c>
      <c r="V725" s="295">
        <v>0</v>
      </c>
      <c r="W725" s="295">
        <v>0</v>
      </c>
      <c r="X725" s="295">
        <v>0</v>
      </c>
      <c r="Y725" s="295">
        <v>0</v>
      </c>
      <c r="Z725" s="295">
        <v>167944.2</v>
      </c>
      <c r="AA725" s="295">
        <v>0</v>
      </c>
      <c r="AB725" s="295">
        <v>0</v>
      </c>
      <c r="AC725" s="295">
        <v>0</v>
      </c>
      <c r="AD725" s="295">
        <v>0</v>
      </c>
      <c r="AE725" s="295">
        <v>0</v>
      </c>
      <c r="AF725" s="295">
        <v>0</v>
      </c>
      <c r="AG725" s="295">
        <v>0</v>
      </c>
      <c r="AH725" s="295">
        <v>0</v>
      </c>
      <c r="AI725" s="295">
        <v>0</v>
      </c>
      <c r="AJ725" s="295">
        <v>0</v>
      </c>
      <c r="AK725" s="295">
        <v>0</v>
      </c>
      <c r="AL725" s="295">
        <v>0</v>
      </c>
      <c r="AM725" s="295">
        <v>0</v>
      </c>
      <c r="AN725" s="295">
        <v>0</v>
      </c>
      <c r="AO725" s="295">
        <v>0</v>
      </c>
      <c r="AP725" s="295">
        <v>0</v>
      </c>
      <c r="AQ725" s="295">
        <v>0</v>
      </c>
      <c r="AR725" s="295">
        <v>0</v>
      </c>
      <c r="AS725" s="295">
        <v>0</v>
      </c>
      <c r="AT725" s="295">
        <f t="shared" si="11"/>
        <v>0</v>
      </c>
      <c r="AU725" s="295">
        <v>123464.11</v>
      </c>
      <c r="AV725" s="295">
        <v>167944.2</v>
      </c>
      <c r="AW725" s="296">
        <v>35</v>
      </c>
      <c r="AX725" s="296">
        <v>240</v>
      </c>
      <c r="AY725" s="295">
        <v>772001</v>
      </c>
      <c r="AZ725" s="295">
        <v>188520.24</v>
      </c>
      <c r="BA725" s="294">
        <v>89.999885000000006</v>
      </c>
      <c r="BB725" s="294">
        <v>84.357856107468393</v>
      </c>
      <c r="BC725" s="294">
        <v>9.4</v>
      </c>
      <c r="BD725" s="294"/>
      <c r="BE725" s="293" t="s">
        <v>4204</v>
      </c>
      <c r="BF725" s="291"/>
      <c r="BG725" s="293" t="s">
        <v>326</v>
      </c>
      <c r="BH725" s="293" t="s">
        <v>239</v>
      </c>
      <c r="BI725" s="293" t="s">
        <v>484</v>
      </c>
      <c r="BJ725" s="293" t="s">
        <v>4205</v>
      </c>
      <c r="BK725" s="292" t="s">
        <v>175</v>
      </c>
      <c r="BL725" s="294">
        <v>1383770.63863584</v>
      </c>
      <c r="BM725" s="292" t="s">
        <v>309</v>
      </c>
      <c r="BN725" s="294"/>
      <c r="BO725" s="297">
        <v>38940</v>
      </c>
      <c r="BP725" s="297">
        <v>46245</v>
      </c>
      <c r="BQ725" s="297" t="s">
        <v>940</v>
      </c>
      <c r="BR725" s="297" t="s">
        <v>4762</v>
      </c>
      <c r="BS725" s="297">
        <v>38940</v>
      </c>
      <c r="BT725" s="297">
        <v>46245</v>
      </c>
      <c r="BU725" s="294">
        <v>63543.33</v>
      </c>
      <c r="BV725" s="294">
        <v>69.14</v>
      </c>
      <c r="BW725" s="294">
        <v>0</v>
      </c>
    </row>
    <row r="726" spans="1:75" s="289" customFormat="1" ht="18.2" customHeight="1" x14ac:dyDescent="0.15">
      <c r="A726" s="298">
        <v>724</v>
      </c>
      <c r="B726" s="299" t="s">
        <v>305</v>
      </c>
      <c r="C726" s="299" t="s">
        <v>306</v>
      </c>
      <c r="D726" s="313">
        <v>45170</v>
      </c>
      <c r="E726" s="300" t="s">
        <v>1822</v>
      </c>
      <c r="F726" s="309">
        <v>156</v>
      </c>
      <c r="G726" s="309">
        <v>155</v>
      </c>
      <c r="H726" s="302">
        <v>48609.11</v>
      </c>
      <c r="I726" s="302">
        <v>30293.66</v>
      </c>
      <c r="J726" s="302">
        <v>0</v>
      </c>
      <c r="K726" s="302">
        <v>78902.77</v>
      </c>
      <c r="L726" s="302">
        <v>339.97</v>
      </c>
      <c r="M726" s="302">
        <v>0</v>
      </c>
      <c r="N726" s="302">
        <v>0</v>
      </c>
      <c r="O726" s="302">
        <v>0</v>
      </c>
      <c r="P726" s="302">
        <v>0</v>
      </c>
      <c r="Q726" s="302">
        <v>0</v>
      </c>
      <c r="R726" s="302">
        <v>78902.77</v>
      </c>
      <c r="S726" s="302">
        <v>82048.789999999994</v>
      </c>
      <c r="T726" s="302">
        <v>384.82</v>
      </c>
      <c r="U726" s="302">
        <v>0</v>
      </c>
      <c r="V726" s="302">
        <v>0</v>
      </c>
      <c r="W726" s="302">
        <v>0</v>
      </c>
      <c r="X726" s="302">
        <v>0</v>
      </c>
      <c r="Y726" s="302">
        <v>0</v>
      </c>
      <c r="Z726" s="302">
        <v>82433.61</v>
      </c>
      <c r="AA726" s="302">
        <v>0</v>
      </c>
      <c r="AB726" s="302">
        <v>0</v>
      </c>
      <c r="AC726" s="302">
        <v>0</v>
      </c>
      <c r="AD726" s="302">
        <v>0</v>
      </c>
      <c r="AE726" s="302">
        <v>0</v>
      </c>
      <c r="AF726" s="302">
        <v>0</v>
      </c>
      <c r="AG726" s="302">
        <v>0</v>
      </c>
      <c r="AH726" s="302">
        <v>0</v>
      </c>
      <c r="AI726" s="302">
        <v>0</v>
      </c>
      <c r="AJ726" s="302">
        <v>0</v>
      </c>
      <c r="AK726" s="302">
        <v>0</v>
      </c>
      <c r="AL726" s="302">
        <v>0</v>
      </c>
      <c r="AM726" s="302">
        <v>0</v>
      </c>
      <c r="AN726" s="302">
        <v>0</v>
      </c>
      <c r="AO726" s="302">
        <v>0</v>
      </c>
      <c r="AP726" s="302">
        <v>0</v>
      </c>
      <c r="AQ726" s="302">
        <v>0</v>
      </c>
      <c r="AR726" s="302">
        <v>0</v>
      </c>
      <c r="AS726" s="302">
        <v>0</v>
      </c>
      <c r="AT726" s="295">
        <f t="shared" si="11"/>
        <v>0</v>
      </c>
      <c r="AU726" s="302">
        <v>30633.63</v>
      </c>
      <c r="AV726" s="302">
        <v>82433.61</v>
      </c>
      <c r="AW726" s="303">
        <v>95</v>
      </c>
      <c r="AX726" s="303">
        <v>300</v>
      </c>
      <c r="AY726" s="302">
        <v>339996.89</v>
      </c>
      <c r="AZ726" s="302">
        <v>82956.91</v>
      </c>
      <c r="BA726" s="301">
        <v>90.000825000000006</v>
      </c>
      <c r="BB726" s="301">
        <v>85.6024458334484</v>
      </c>
      <c r="BC726" s="301">
        <v>9.5</v>
      </c>
      <c r="BD726" s="301"/>
      <c r="BE726" s="300" t="s">
        <v>4204</v>
      </c>
      <c r="BF726" s="298"/>
      <c r="BG726" s="300" t="s">
        <v>335</v>
      </c>
      <c r="BH726" s="300" t="s">
        <v>200</v>
      </c>
      <c r="BI726" s="300" t="s">
        <v>336</v>
      </c>
      <c r="BJ726" s="300" t="s">
        <v>4205</v>
      </c>
      <c r="BK726" s="299" t="s">
        <v>175</v>
      </c>
      <c r="BL726" s="301">
        <v>617895.16653592</v>
      </c>
      <c r="BM726" s="299" t="s">
        <v>309</v>
      </c>
      <c r="BN726" s="301"/>
      <c r="BO726" s="304">
        <v>38952</v>
      </c>
      <c r="BP726" s="304">
        <v>48083</v>
      </c>
      <c r="BQ726" s="297" t="s">
        <v>4196</v>
      </c>
      <c r="BR726" s="297" t="s">
        <v>4804</v>
      </c>
      <c r="BS726" s="297">
        <v>38952</v>
      </c>
      <c r="BT726" s="297">
        <v>48083</v>
      </c>
      <c r="BU726" s="301">
        <v>31060.87</v>
      </c>
      <c r="BV726" s="301">
        <v>57.61</v>
      </c>
      <c r="BW726" s="301">
        <v>0</v>
      </c>
    </row>
    <row r="727" spans="1:75" s="289" customFormat="1" ht="18.2" customHeight="1" x14ac:dyDescent="0.15">
      <c r="A727" s="291">
        <v>725</v>
      </c>
      <c r="B727" s="292" t="s">
        <v>305</v>
      </c>
      <c r="C727" s="292" t="s">
        <v>306</v>
      </c>
      <c r="D727" s="312">
        <v>45170</v>
      </c>
      <c r="E727" s="293" t="s">
        <v>1823</v>
      </c>
      <c r="F727" s="308">
        <v>187</v>
      </c>
      <c r="G727" s="308">
        <v>186</v>
      </c>
      <c r="H727" s="295">
        <v>111729.17</v>
      </c>
      <c r="I727" s="295">
        <v>76727.929999999993</v>
      </c>
      <c r="J727" s="295">
        <v>0</v>
      </c>
      <c r="K727" s="295">
        <v>188457.1</v>
      </c>
      <c r="L727" s="295">
        <v>784.91</v>
      </c>
      <c r="M727" s="295">
        <v>0</v>
      </c>
      <c r="N727" s="295">
        <v>0</v>
      </c>
      <c r="O727" s="295">
        <v>0</v>
      </c>
      <c r="P727" s="295">
        <v>0</v>
      </c>
      <c r="Q727" s="295">
        <v>0</v>
      </c>
      <c r="R727" s="295">
        <v>188457.1</v>
      </c>
      <c r="S727" s="295">
        <v>232054.37</v>
      </c>
      <c r="T727" s="295">
        <v>875.21</v>
      </c>
      <c r="U727" s="295">
        <v>0</v>
      </c>
      <c r="V727" s="295">
        <v>0</v>
      </c>
      <c r="W727" s="295">
        <v>0</v>
      </c>
      <c r="X727" s="295">
        <v>0</v>
      </c>
      <c r="Y727" s="295">
        <v>0</v>
      </c>
      <c r="Z727" s="295">
        <v>232929.58</v>
      </c>
      <c r="AA727" s="295">
        <v>0</v>
      </c>
      <c r="AB727" s="295">
        <v>0</v>
      </c>
      <c r="AC727" s="295">
        <v>0</v>
      </c>
      <c r="AD727" s="295">
        <v>0</v>
      </c>
      <c r="AE727" s="295">
        <v>0</v>
      </c>
      <c r="AF727" s="295">
        <v>0</v>
      </c>
      <c r="AG727" s="295">
        <v>0</v>
      </c>
      <c r="AH727" s="295">
        <v>0</v>
      </c>
      <c r="AI727" s="295">
        <v>0</v>
      </c>
      <c r="AJ727" s="295">
        <v>0</v>
      </c>
      <c r="AK727" s="295">
        <v>0</v>
      </c>
      <c r="AL727" s="295">
        <v>0</v>
      </c>
      <c r="AM727" s="295">
        <v>0</v>
      </c>
      <c r="AN727" s="295">
        <v>0</v>
      </c>
      <c r="AO727" s="295">
        <v>0</v>
      </c>
      <c r="AP727" s="295">
        <v>0</v>
      </c>
      <c r="AQ727" s="295">
        <v>0</v>
      </c>
      <c r="AR727" s="295">
        <v>0</v>
      </c>
      <c r="AS727" s="295">
        <v>0</v>
      </c>
      <c r="AT727" s="295">
        <f t="shared" si="11"/>
        <v>0</v>
      </c>
      <c r="AU727" s="295">
        <v>77512.84</v>
      </c>
      <c r="AV727" s="295">
        <v>232929.58</v>
      </c>
      <c r="AW727" s="296">
        <v>95</v>
      </c>
      <c r="AX727" s="296">
        <v>300</v>
      </c>
      <c r="AY727" s="295">
        <v>795000.35</v>
      </c>
      <c r="AZ727" s="295">
        <v>191532.86</v>
      </c>
      <c r="BA727" s="294">
        <v>88.867883000000006</v>
      </c>
      <c r="BB727" s="294">
        <v>87.440784381955694</v>
      </c>
      <c r="BC727" s="294">
        <v>9.4</v>
      </c>
      <c r="BD727" s="294"/>
      <c r="BE727" s="293" t="s">
        <v>4204</v>
      </c>
      <c r="BF727" s="291"/>
      <c r="BG727" s="293" t="s">
        <v>326</v>
      </c>
      <c r="BH727" s="293" t="s">
        <v>190</v>
      </c>
      <c r="BI727" s="293" t="s">
        <v>385</v>
      </c>
      <c r="BJ727" s="293" t="s">
        <v>4205</v>
      </c>
      <c r="BK727" s="292" t="s">
        <v>175</v>
      </c>
      <c r="BL727" s="294">
        <v>1475825.6419816001</v>
      </c>
      <c r="BM727" s="292" t="s">
        <v>309</v>
      </c>
      <c r="BN727" s="294"/>
      <c r="BO727" s="297">
        <v>38952</v>
      </c>
      <c r="BP727" s="297">
        <v>48083</v>
      </c>
      <c r="BQ727" s="297" t="s">
        <v>931</v>
      </c>
      <c r="BR727" s="297" t="s">
        <v>4779</v>
      </c>
      <c r="BS727" s="297">
        <v>38952</v>
      </c>
      <c r="BT727" s="297">
        <v>48083</v>
      </c>
      <c r="BU727" s="294">
        <v>72398.75</v>
      </c>
      <c r="BV727" s="294">
        <v>73.34</v>
      </c>
      <c r="BW727" s="294">
        <v>0</v>
      </c>
    </row>
    <row r="728" spans="1:75" s="289" customFormat="1" ht="18.2" customHeight="1" x14ac:dyDescent="0.15">
      <c r="A728" s="298">
        <v>726</v>
      </c>
      <c r="B728" s="299" t="s">
        <v>305</v>
      </c>
      <c r="C728" s="299" t="s">
        <v>306</v>
      </c>
      <c r="D728" s="313">
        <v>45170</v>
      </c>
      <c r="E728" s="300" t="s">
        <v>1824</v>
      </c>
      <c r="F728" s="309">
        <v>137</v>
      </c>
      <c r="G728" s="309">
        <v>136</v>
      </c>
      <c r="H728" s="302">
        <v>13125.32</v>
      </c>
      <c r="I728" s="302">
        <v>26145.69</v>
      </c>
      <c r="J728" s="302">
        <v>0</v>
      </c>
      <c r="K728" s="302">
        <v>39271.01</v>
      </c>
      <c r="L728" s="302">
        <v>316.13</v>
      </c>
      <c r="M728" s="302">
        <v>0</v>
      </c>
      <c r="N728" s="302">
        <v>0</v>
      </c>
      <c r="O728" s="302">
        <v>0</v>
      </c>
      <c r="P728" s="302">
        <v>0</v>
      </c>
      <c r="Q728" s="302">
        <v>0</v>
      </c>
      <c r="R728" s="302">
        <v>39271.01</v>
      </c>
      <c r="S728" s="302">
        <v>31127.99</v>
      </c>
      <c r="T728" s="302">
        <v>105</v>
      </c>
      <c r="U728" s="302">
        <v>0</v>
      </c>
      <c r="V728" s="302">
        <v>0</v>
      </c>
      <c r="W728" s="302">
        <v>0</v>
      </c>
      <c r="X728" s="302">
        <v>0</v>
      </c>
      <c r="Y728" s="302">
        <v>0</v>
      </c>
      <c r="Z728" s="302">
        <v>31232.99</v>
      </c>
      <c r="AA728" s="302">
        <v>0</v>
      </c>
      <c r="AB728" s="302">
        <v>0</v>
      </c>
      <c r="AC728" s="302">
        <v>0</v>
      </c>
      <c r="AD728" s="302">
        <v>0</v>
      </c>
      <c r="AE728" s="302">
        <v>0</v>
      </c>
      <c r="AF728" s="302">
        <v>0</v>
      </c>
      <c r="AG728" s="302">
        <v>0</v>
      </c>
      <c r="AH728" s="302">
        <v>0</v>
      </c>
      <c r="AI728" s="302">
        <v>0</v>
      </c>
      <c r="AJ728" s="302">
        <v>0</v>
      </c>
      <c r="AK728" s="302">
        <v>0</v>
      </c>
      <c r="AL728" s="302">
        <v>0</v>
      </c>
      <c r="AM728" s="302">
        <v>0</v>
      </c>
      <c r="AN728" s="302">
        <v>0</v>
      </c>
      <c r="AO728" s="302">
        <v>0</v>
      </c>
      <c r="AP728" s="302">
        <v>0</v>
      </c>
      <c r="AQ728" s="302">
        <v>0</v>
      </c>
      <c r="AR728" s="302">
        <v>0</v>
      </c>
      <c r="AS728" s="302">
        <v>0</v>
      </c>
      <c r="AT728" s="295">
        <f t="shared" si="11"/>
        <v>0</v>
      </c>
      <c r="AU728" s="302">
        <v>26461.82</v>
      </c>
      <c r="AV728" s="302">
        <v>31232.99</v>
      </c>
      <c r="AW728" s="303">
        <v>35</v>
      </c>
      <c r="AX728" s="303">
        <v>240</v>
      </c>
      <c r="AY728" s="302">
        <v>215000.7</v>
      </c>
      <c r="AZ728" s="302">
        <v>44864.06</v>
      </c>
      <c r="BA728" s="301">
        <v>76.976500999999999</v>
      </c>
      <c r="BB728" s="301">
        <v>67.380102035705406</v>
      </c>
      <c r="BC728" s="301">
        <v>9.6</v>
      </c>
      <c r="BD728" s="301"/>
      <c r="BE728" s="300" t="s">
        <v>4204</v>
      </c>
      <c r="BF728" s="298"/>
      <c r="BG728" s="300" t="s">
        <v>310</v>
      </c>
      <c r="BH728" s="300" t="s">
        <v>184</v>
      </c>
      <c r="BI728" s="300" t="s">
        <v>560</v>
      </c>
      <c r="BJ728" s="300" t="s">
        <v>4205</v>
      </c>
      <c r="BK728" s="299" t="s">
        <v>175</v>
      </c>
      <c r="BL728" s="301">
        <v>307535.04932696</v>
      </c>
      <c r="BM728" s="299" t="s">
        <v>309</v>
      </c>
      <c r="BN728" s="301"/>
      <c r="BO728" s="304">
        <v>38953</v>
      </c>
      <c r="BP728" s="304">
        <v>46258</v>
      </c>
      <c r="BQ728" s="297" t="s">
        <v>957</v>
      </c>
      <c r="BR728" s="297" t="s">
        <v>4780</v>
      </c>
      <c r="BS728" s="297">
        <v>38953</v>
      </c>
      <c r="BT728" s="297">
        <v>46258</v>
      </c>
      <c r="BU728" s="301">
        <v>15706.95</v>
      </c>
      <c r="BV728" s="301">
        <v>38.83</v>
      </c>
      <c r="BW728" s="301">
        <v>0</v>
      </c>
    </row>
    <row r="729" spans="1:75" s="289" customFormat="1" ht="18.2" customHeight="1" x14ac:dyDescent="0.15">
      <c r="A729" s="291">
        <v>727</v>
      </c>
      <c r="B729" s="292" t="s">
        <v>305</v>
      </c>
      <c r="C729" s="292" t="s">
        <v>306</v>
      </c>
      <c r="D729" s="312">
        <v>45170</v>
      </c>
      <c r="E729" s="293" t="s">
        <v>1825</v>
      </c>
      <c r="F729" s="308">
        <v>122</v>
      </c>
      <c r="G729" s="308">
        <v>122</v>
      </c>
      <c r="H729" s="295">
        <v>0</v>
      </c>
      <c r="I729" s="295">
        <v>72078.960000000006</v>
      </c>
      <c r="J729" s="295">
        <v>0</v>
      </c>
      <c r="K729" s="295">
        <v>72078.960000000006</v>
      </c>
      <c r="L729" s="295">
        <v>0</v>
      </c>
      <c r="M729" s="295">
        <v>0</v>
      </c>
      <c r="N729" s="295">
        <v>0</v>
      </c>
      <c r="O729" s="295">
        <v>0</v>
      </c>
      <c r="P729" s="295">
        <v>0</v>
      </c>
      <c r="Q729" s="295">
        <v>0</v>
      </c>
      <c r="R729" s="295">
        <v>72078.960000000006</v>
      </c>
      <c r="S729" s="295">
        <v>40289.53</v>
      </c>
      <c r="T729" s="295">
        <v>0</v>
      </c>
      <c r="U729" s="295">
        <v>0</v>
      </c>
      <c r="V729" s="295">
        <v>0</v>
      </c>
      <c r="W729" s="295">
        <v>0</v>
      </c>
      <c r="X729" s="295">
        <v>0</v>
      </c>
      <c r="Y729" s="295">
        <v>0</v>
      </c>
      <c r="Z729" s="295">
        <v>40289.53</v>
      </c>
      <c r="AA729" s="295">
        <v>0</v>
      </c>
      <c r="AB729" s="295">
        <v>0</v>
      </c>
      <c r="AC729" s="295">
        <v>0</v>
      </c>
      <c r="AD729" s="295">
        <v>0</v>
      </c>
      <c r="AE729" s="295">
        <v>0</v>
      </c>
      <c r="AF729" s="295">
        <v>0</v>
      </c>
      <c r="AG729" s="295">
        <v>0</v>
      </c>
      <c r="AH729" s="295">
        <v>0</v>
      </c>
      <c r="AI729" s="295">
        <v>0</v>
      </c>
      <c r="AJ729" s="295">
        <v>0</v>
      </c>
      <c r="AK729" s="295">
        <v>0</v>
      </c>
      <c r="AL729" s="295">
        <v>0</v>
      </c>
      <c r="AM729" s="295">
        <v>0</v>
      </c>
      <c r="AN729" s="295">
        <v>0</v>
      </c>
      <c r="AO729" s="295">
        <v>0</v>
      </c>
      <c r="AP729" s="295">
        <v>0</v>
      </c>
      <c r="AQ729" s="295">
        <v>0</v>
      </c>
      <c r="AR729" s="295">
        <v>0</v>
      </c>
      <c r="AS729" s="295">
        <v>0</v>
      </c>
      <c r="AT729" s="295">
        <f t="shared" si="11"/>
        <v>0</v>
      </c>
      <c r="AU729" s="295">
        <v>72078.960000000006</v>
      </c>
      <c r="AV729" s="295">
        <v>40289.53</v>
      </c>
      <c r="AW729" s="296">
        <v>0</v>
      </c>
      <c r="AX729" s="296">
        <v>180</v>
      </c>
      <c r="AY729" s="295">
        <v>362499.67</v>
      </c>
      <c r="AZ729" s="295">
        <v>88440.47</v>
      </c>
      <c r="BA729" s="294">
        <v>90.000080999999994</v>
      </c>
      <c r="BB729" s="294">
        <v>73.350042558522802</v>
      </c>
      <c r="BC729" s="294">
        <v>9.5</v>
      </c>
      <c r="BD729" s="294"/>
      <c r="BE729" s="293" t="s">
        <v>4204</v>
      </c>
      <c r="BF729" s="291"/>
      <c r="BG729" s="293" t="s">
        <v>380</v>
      </c>
      <c r="BH729" s="293" t="s">
        <v>203</v>
      </c>
      <c r="BI729" s="293" t="s">
        <v>381</v>
      </c>
      <c r="BJ729" s="293" t="s">
        <v>4205</v>
      </c>
      <c r="BK729" s="292" t="s">
        <v>175</v>
      </c>
      <c r="BL729" s="294">
        <v>564457.25534015999</v>
      </c>
      <c r="BM729" s="292" t="s">
        <v>309</v>
      </c>
      <c r="BN729" s="294"/>
      <c r="BO729" s="297">
        <v>38953</v>
      </c>
      <c r="BP729" s="297">
        <v>44432</v>
      </c>
      <c r="BQ729" s="297" t="s">
        <v>957</v>
      </c>
      <c r="BR729" s="297" t="s">
        <v>4780</v>
      </c>
      <c r="BS729" s="297">
        <v>38953</v>
      </c>
      <c r="BT729" s="297">
        <v>44432</v>
      </c>
      <c r="BU729" s="294">
        <v>23986.44</v>
      </c>
      <c r="BV729" s="294">
        <v>0</v>
      </c>
      <c r="BW729" s="294">
        <v>0</v>
      </c>
    </row>
    <row r="730" spans="1:75" s="289" customFormat="1" ht="18.2" customHeight="1" x14ac:dyDescent="0.15">
      <c r="A730" s="298">
        <v>728</v>
      </c>
      <c r="B730" s="299" t="s">
        <v>305</v>
      </c>
      <c r="C730" s="299" t="s">
        <v>306</v>
      </c>
      <c r="D730" s="313">
        <v>45170</v>
      </c>
      <c r="E730" s="300" t="s">
        <v>1826</v>
      </c>
      <c r="F730" s="309">
        <v>185</v>
      </c>
      <c r="G730" s="309">
        <v>184</v>
      </c>
      <c r="H730" s="302">
        <v>42229.85</v>
      </c>
      <c r="I730" s="302">
        <v>28564.35</v>
      </c>
      <c r="J730" s="302">
        <v>0</v>
      </c>
      <c r="K730" s="302">
        <v>70794.2</v>
      </c>
      <c r="L730" s="302">
        <v>295.35000000000002</v>
      </c>
      <c r="M730" s="302">
        <v>0</v>
      </c>
      <c r="N730" s="302">
        <v>0</v>
      </c>
      <c r="O730" s="302">
        <v>0</v>
      </c>
      <c r="P730" s="302">
        <v>0</v>
      </c>
      <c r="Q730" s="302">
        <v>0</v>
      </c>
      <c r="R730" s="302">
        <v>70794.2</v>
      </c>
      <c r="S730" s="302">
        <v>87294.94</v>
      </c>
      <c r="T730" s="302">
        <v>334.32</v>
      </c>
      <c r="U730" s="302">
        <v>0</v>
      </c>
      <c r="V730" s="302">
        <v>0</v>
      </c>
      <c r="W730" s="302">
        <v>0</v>
      </c>
      <c r="X730" s="302">
        <v>0</v>
      </c>
      <c r="Y730" s="302">
        <v>0</v>
      </c>
      <c r="Z730" s="302">
        <v>87629.26</v>
      </c>
      <c r="AA730" s="302">
        <v>0</v>
      </c>
      <c r="AB730" s="302">
        <v>0</v>
      </c>
      <c r="AC730" s="302">
        <v>0</v>
      </c>
      <c r="AD730" s="302">
        <v>0</v>
      </c>
      <c r="AE730" s="302">
        <v>0</v>
      </c>
      <c r="AF730" s="302">
        <v>0</v>
      </c>
      <c r="AG730" s="302">
        <v>0</v>
      </c>
      <c r="AH730" s="302">
        <v>0</v>
      </c>
      <c r="AI730" s="302">
        <v>0</v>
      </c>
      <c r="AJ730" s="302">
        <v>0</v>
      </c>
      <c r="AK730" s="302">
        <v>0</v>
      </c>
      <c r="AL730" s="302">
        <v>0</v>
      </c>
      <c r="AM730" s="302">
        <v>0</v>
      </c>
      <c r="AN730" s="302">
        <v>0</v>
      </c>
      <c r="AO730" s="302">
        <v>0</v>
      </c>
      <c r="AP730" s="302">
        <v>0</v>
      </c>
      <c r="AQ730" s="302">
        <v>0</v>
      </c>
      <c r="AR730" s="302">
        <v>0</v>
      </c>
      <c r="AS730" s="302">
        <v>0</v>
      </c>
      <c r="AT730" s="295">
        <f t="shared" si="11"/>
        <v>0</v>
      </c>
      <c r="AU730" s="302">
        <v>28859.7</v>
      </c>
      <c r="AV730" s="302">
        <v>87629.26</v>
      </c>
      <c r="AW730" s="303">
        <v>95</v>
      </c>
      <c r="AX730" s="303">
        <v>300</v>
      </c>
      <c r="AY730" s="302">
        <v>303701.94</v>
      </c>
      <c r="AZ730" s="302">
        <v>72069.84</v>
      </c>
      <c r="BA730" s="301">
        <v>87.539783</v>
      </c>
      <c r="BB730" s="301">
        <v>85.990324186353106</v>
      </c>
      <c r="BC730" s="301">
        <v>9.5</v>
      </c>
      <c r="BD730" s="301"/>
      <c r="BE730" s="300" t="s">
        <v>4204</v>
      </c>
      <c r="BF730" s="298"/>
      <c r="BG730" s="300" t="s">
        <v>355</v>
      </c>
      <c r="BH730" s="300" t="s">
        <v>198</v>
      </c>
      <c r="BI730" s="300" t="s">
        <v>554</v>
      </c>
      <c r="BJ730" s="300" t="s">
        <v>4205</v>
      </c>
      <c r="BK730" s="299" t="s">
        <v>175</v>
      </c>
      <c r="BL730" s="301">
        <v>554396.17644319998</v>
      </c>
      <c r="BM730" s="299" t="s">
        <v>309</v>
      </c>
      <c r="BN730" s="301"/>
      <c r="BO730" s="304">
        <v>38953</v>
      </c>
      <c r="BP730" s="304">
        <v>48084</v>
      </c>
      <c r="BQ730" s="297" t="s">
        <v>930</v>
      </c>
      <c r="BR730" s="297" t="s">
        <v>4793</v>
      </c>
      <c r="BS730" s="297">
        <v>38953</v>
      </c>
      <c r="BT730" s="297">
        <v>48084</v>
      </c>
      <c r="BU730" s="301">
        <v>31512.29</v>
      </c>
      <c r="BV730" s="301">
        <v>50.05</v>
      </c>
      <c r="BW730" s="301">
        <v>0</v>
      </c>
    </row>
    <row r="731" spans="1:75" s="289" customFormat="1" ht="18.2" customHeight="1" x14ac:dyDescent="0.15">
      <c r="A731" s="291">
        <v>729</v>
      </c>
      <c r="B731" s="292" t="s">
        <v>305</v>
      </c>
      <c r="C731" s="292" t="s">
        <v>306</v>
      </c>
      <c r="D731" s="312">
        <v>45170</v>
      </c>
      <c r="E731" s="293" t="s">
        <v>1827</v>
      </c>
      <c r="F731" s="292" t="s">
        <v>4163</v>
      </c>
      <c r="G731" s="308">
        <v>144</v>
      </c>
      <c r="H731" s="295">
        <v>64967.360000000001</v>
      </c>
      <c r="I731" s="295">
        <v>38959.64</v>
      </c>
      <c r="J731" s="295">
        <v>113576.799467</v>
      </c>
      <c r="K731" s="295">
        <v>103927</v>
      </c>
      <c r="L731" s="295">
        <v>454.42</v>
      </c>
      <c r="M731" s="295">
        <v>0</v>
      </c>
      <c r="N731" s="295">
        <v>38959.64</v>
      </c>
      <c r="O731" s="295">
        <v>454.42</v>
      </c>
      <c r="P731" s="295">
        <v>64512.94</v>
      </c>
      <c r="Q731" s="295">
        <v>0</v>
      </c>
      <c r="R731" s="295">
        <v>0</v>
      </c>
      <c r="S731" s="295">
        <v>100538.92</v>
      </c>
      <c r="T731" s="295">
        <v>514.32000000000005</v>
      </c>
      <c r="U731" s="295">
        <v>0</v>
      </c>
      <c r="V731" s="295">
        <v>100538.92</v>
      </c>
      <c r="W731" s="295">
        <v>514.32000000000005</v>
      </c>
      <c r="X731" s="295">
        <v>0</v>
      </c>
      <c r="Y731" s="295">
        <v>0</v>
      </c>
      <c r="Z731" s="295">
        <v>0</v>
      </c>
      <c r="AA731" s="295">
        <v>77</v>
      </c>
      <c r="AB731" s="295">
        <v>0</v>
      </c>
      <c r="AC731" s="295">
        <v>0</v>
      </c>
      <c r="AD731" s="295">
        <v>0</v>
      </c>
      <c r="AE731" s="295">
        <v>0</v>
      </c>
      <c r="AF731" s="295">
        <v>-50302.68</v>
      </c>
      <c r="AG731" s="295">
        <v>52.29</v>
      </c>
      <c r="AH731" s="295">
        <v>139.24</v>
      </c>
      <c r="AI731" s="295">
        <v>11088</v>
      </c>
      <c r="AJ731" s="295">
        <v>0</v>
      </c>
      <c r="AK731" s="295">
        <v>0</v>
      </c>
      <c r="AL731" s="295">
        <v>8337.2199999999993</v>
      </c>
      <c r="AM731" s="295">
        <v>0</v>
      </c>
      <c r="AN731" s="295">
        <v>7529.34</v>
      </c>
      <c r="AO731" s="295">
        <v>20041.79</v>
      </c>
      <c r="AP731" s="295">
        <v>0</v>
      </c>
      <c r="AQ731" s="295">
        <v>0</v>
      </c>
      <c r="AR731" s="295">
        <v>0</v>
      </c>
      <c r="AS731" s="295">
        <v>0</v>
      </c>
      <c r="AT731" s="295">
        <f t="shared" si="11"/>
        <v>88365.640532999998</v>
      </c>
      <c r="AU731" s="295">
        <v>0</v>
      </c>
      <c r="AV731" s="295">
        <v>0</v>
      </c>
      <c r="AW731" s="296">
        <v>95</v>
      </c>
      <c r="AX731" s="296">
        <v>300</v>
      </c>
      <c r="AY731" s="295">
        <v>513997.86</v>
      </c>
      <c r="AZ731" s="295">
        <v>110878.05</v>
      </c>
      <c r="BA731" s="294">
        <v>79.581907999999999</v>
      </c>
      <c r="BB731" s="294">
        <v>0</v>
      </c>
      <c r="BC731" s="294">
        <v>9.5</v>
      </c>
      <c r="BD731" s="294"/>
      <c r="BE731" s="293" t="s">
        <v>4204</v>
      </c>
      <c r="BF731" s="291"/>
      <c r="BG731" s="293" t="s">
        <v>315</v>
      </c>
      <c r="BH731" s="293" t="s">
        <v>179</v>
      </c>
      <c r="BI731" s="293" t="s">
        <v>389</v>
      </c>
      <c r="BJ731" s="293" t="s">
        <v>103</v>
      </c>
      <c r="BK731" s="292" t="s">
        <v>175</v>
      </c>
      <c r="BL731" s="294">
        <v>0</v>
      </c>
      <c r="BM731" s="292" t="s">
        <v>309</v>
      </c>
      <c r="BN731" s="294"/>
      <c r="BO731" s="297">
        <v>38954</v>
      </c>
      <c r="BP731" s="297">
        <v>48085</v>
      </c>
      <c r="BQ731" s="297" t="s">
        <v>4897</v>
      </c>
      <c r="BR731" s="297" t="s">
        <v>4898</v>
      </c>
      <c r="BS731" s="297">
        <v>38954</v>
      </c>
      <c r="BT731" s="297">
        <v>48085</v>
      </c>
      <c r="BU731" s="294">
        <v>0</v>
      </c>
      <c r="BV731" s="294">
        <v>0</v>
      </c>
      <c r="BW731" s="294">
        <v>0</v>
      </c>
    </row>
    <row r="732" spans="1:75" s="289" customFormat="1" ht="18.2" customHeight="1" x14ac:dyDescent="0.15">
      <c r="A732" s="298">
        <v>730</v>
      </c>
      <c r="B732" s="299" t="s">
        <v>305</v>
      </c>
      <c r="C732" s="299" t="s">
        <v>306</v>
      </c>
      <c r="D732" s="313">
        <v>45170</v>
      </c>
      <c r="E732" s="300" t="s">
        <v>1828</v>
      </c>
      <c r="F732" s="309">
        <v>0</v>
      </c>
      <c r="G732" s="309">
        <v>0</v>
      </c>
      <c r="H732" s="302">
        <v>64166.17</v>
      </c>
      <c r="I732" s="302">
        <v>0</v>
      </c>
      <c r="J732" s="302">
        <v>0</v>
      </c>
      <c r="K732" s="302">
        <v>64166.17</v>
      </c>
      <c r="L732" s="302">
        <v>448.8</v>
      </c>
      <c r="M732" s="302">
        <v>0</v>
      </c>
      <c r="N732" s="302">
        <v>0</v>
      </c>
      <c r="O732" s="302">
        <v>448.8</v>
      </c>
      <c r="P732" s="302">
        <v>0</v>
      </c>
      <c r="Q732" s="302">
        <v>0</v>
      </c>
      <c r="R732" s="302">
        <v>63717.37</v>
      </c>
      <c r="S732" s="302">
        <v>0</v>
      </c>
      <c r="T732" s="302">
        <v>507.98</v>
      </c>
      <c r="U732" s="302">
        <v>0</v>
      </c>
      <c r="V732" s="302">
        <v>0</v>
      </c>
      <c r="W732" s="302">
        <v>507.98</v>
      </c>
      <c r="X732" s="302">
        <v>0</v>
      </c>
      <c r="Y732" s="302">
        <v>0</v>
      </c>
      <c r="Z732" s="302">
        <v>0</v>
      </c>
      <c r="AA732" s="302">
        <v>76.05</v>
      </c>
      <c r="AB732" s="302">
        <v>0</v>
      </c>
      <c r="AC732" s="302">
        <v>0</v>
      </c>
      <c r="AD732" s="302">
        <v>0</v>
      </c>
      <c r="AE732" s="302">
        <v>0</v>
      </c>
      <c r="AF732" s="302">
        <v>-51.58</v>
      </c>
      <c r="AG732" s="302">
        <v>51.64</v>
      </c>
      <c r="AH732" s="302">
        <v>137.78</v>
      </c>
      <c r="AI732" s="302">
        <v>0</v>
      </c>
      <c r="AJ732" s="302">
        <v>0</v>
      </c>
      <c r="AK732" s="302">
        <v>0</v>
      </c>
      <c r="AL732" s="302">
        <v>0</v>
      </c>
      <c r="AM732" s="302">
        <v>0</v>
      </c>
      <c r="AN732" s="302">
        <v>0</v>
      </c>
      <c r="AO732" s="302">
        <v>0</v>
      </c>
      <c r="AP732" s="302">
        <v>417.27</v>
      </c>
      <c r="AQ732" s="302">
        <v>0</v>
      </c>
      <c r="AR732" s="302">
        <v>310.98</v>
      </c>
      <c r="AS732" s="302">
        <v>0</v>
      </c>
      <c r="AT732" s="295">
        <f t="shared" si="11"/>
        <v>1276.96</v>
      </c>
      <c r="AU732" s="302">
        <v>0</v>
      </c>
      <c r="AV732" s="302">
        <v>0</v>
      </c>
      <c r="AW732" s="303">
        <v>95</v>
      </c>
      <c r="AX732" s="303">
        <v>300</v>
      </c>
      <c r="AY732" s="302">
        <v>513997.86</v>
      </c>
      <c r="AZ732" s="302">
        <v>109509.37</v>
      </c>
      <c r="BA732" s="301">
        <v>78.599547999999999</v>
      </c>
      <c r="BB732" s="301">
        <v>45.732675493875597</v>
      </c>
      <c r="BC732" s="301">
        <v>9.5</v>
      </c>
      <c r="BD732" s="301"/>
      <c r="BE732" s="300" t="s">
        <v>4204</v>
      </c>
      <c r="BF732" s="298"/>
      <c r="BG732" s="300" t="s">
        <v>315</v>
      </c>
      <c r="BH732" s="300" t="s">
        <v>179</v>
      </c>
      <c r="BI732" s="300" t="s">
        <v>389</v>
      </c>
      <c r="BJ732" s="300" t="s">
        <v>103</v>
      </c>
      <c r="BK732" s="299" t="s">
        <v>175</v>
      </c>
      <c r="BL732" s="301">
        <v>498976.84133751999</v>
      </c>
      <c r="BM732" s="299" t="s">
        <v>309</v>
      </c>
      <c r="BN732" s="301"/>
      <c r="BO732" s="304">
        <v>38954</v>
      </c>
      <c r="BP732" s="304">
        <v>48085</v>
      </c>
      <c r="BQ732" s="297" t="s">
        <v>4757</v>
      </c>
      <c r="BR732" s="297" t="s">
        <v>4764</v>
      </c>
      <c r="BS732" s="297">
        <v>38954</v>
      </c>
      <c r="BT732" s="297">
        <v>48085</v>
      </c>
      <c r="BU732" s="301">
        <v>0</v>
      </c>
      <c r="BV732" s="301">
        <v>76.05</v>
      </c>
      <c r="BW732" s="301">
        <v>0</v>
      </c>
    </row>
    <row r="733" spans="1:75" s="289" customFormat="1" ht="18.2" customHeight="1" x14ac:dyDescent="0.15">
      <c r="A733" s="291">
        <v>731</v>
      </c>
      <c r="B733" s="292" t="s">
        <v>305</v>
      </c>
      <c r="C733" s="292" t="s">
        <v>306</v>
      </c>
      <c r="D733" s="312">
        <v>45170</v>
      </c>
      <c r="E733" s="293" t="s">
        <v>1829</v>
      </c>
      <c r="F733" s="308">
        <v>137</v>
      </c>
      <c r="G733" s="308">
        <v>136</v>
      </c>
      <c r="H733" s="295">
        <v>40010.67</v>
      </c>
      <c r="I733" s="295">
        <v>23252.73</v>
      </c>
      <c r="J733" s="295">
        <v>0</v>
      </c>
      <c r="K733" s="295">
        <v>63263.4</v>
      </c>
      <c r="L733" s="295">
        <v>279.83999999999997</v>
      </c>
      <c r="M733" s="295">
        <v>0</v>
      </c>
      <c r="N733" s="295">
        <v>0</v>
      </c>
      <c r="O733" s="295">
        <v>0</v>
      </c>
      <c r="P733" s="295">
        <v>0</v>
      </c>
      <c r="Q733" s="295">
        <v>0</v>
      </c>
      <c r="R733" s="295">
        <v>63263.4</v>
      </c>
      <c r="S733" s="295">
        <v>57632.46</v>
      </c>
      <c r="T733" s="295">
        <v>316.75</v>
      </c>
      <c r="U733" s="295">
        <v>0</v>
      </c>
      <c r="V733" s="295">
        <v>0</v>
      </c>
      <c r="W733" s="295">
        <v>0</v>
      </c>
      <c r="X733" s="295">
        <v>0</v>
      </c>
      <c r="Y733" s="295">
        <v>0</v>
      </c>
      <c r="Z733" s="295">
        <v>57949.21</v>
      </c>
      <c r="AA733" s="295">
        <v>0</v>
      </c>
      <c r="AB733" s="295">
        <v>0</v>
      </c>
      <c r="AC733" s="295">
        <v>0</v>
      </c>
      <c r="AD733" s="295">
        <v>0</v>
      </c>
      <c r="AE733" s="295">
        <v>0</v>
      </c>
      <c r="AF733" s="295">
        <v>0</v>
      </c>
      <c r="AG733" s="295">
        <v>0</v>
      </c>
      <c r="AH733" s="295">
        <v>0</v>
      </c>
      <c r="AI733" s="295">
        <v>0</v>
      </c>
      <c r="AJ733" s="295">
        <v>0</v>
      </c>
      <c r="AK733" s="295">
        <v>0</v>
      </c>
      <c r="AL733" s="295">
        <v>0</v>
      </c>
      <c r="AM733" s="295">
        <v>0</v>
      </c>
      <c r="AN733" s="295">
        <v>0</v>
      </c>
      <c r="AO733" s="295">
        <v>0</v>
      </c>
      <c r="AP733" s="295">
        <v>0</v>
      </c>
      <c r="AQ733" s="295">
        <v>0</v>
      </c>
      <c r="AR733" s="295">
        <v>0</v>
      </c>
      <c r="AS733" s="295">
        <v>0</v>
      </c>
      <c r="AT733" s="295">
        <f t="shared" si="11"/>
        <v>0</v>
      </c>
      <c r="AU733" s="295">
        <v>23532.57</v>
      </c>
      <c r="AV733" s="295">
        <v>57949.21</v>
      </c>
      <c r="AW733" s="296">
        <v>95</v>
      </c>
      <c r="AX733" s="296">
        <v>300</v>
      </c>
      <c r="AY733" s="295">
        <v>280001.17</v>
      </c>
      <c r="AZ733" s="295">
        <v>68283.429999999993</v>
      </c>
      <c r="BA733" s="294">
        <v>89.967483000000001</v>
      </c>
      <c r="BB733" s="294">
        <v>83.353294701543305</v>
      </c>
      <c r="BC733" s="294">
        <v>9.5</v>
      </c>
      <c r="BD733" s="294"/>
      <c r="BE733" s="293" t="s">
        <v>4204</v>
      </c>
      <c r="BF733" s="291"/>
      <c r="BG733" s="293" t="s">
        <v>312</v>
      </c>
      <c r="BH733" s="293" t="s">
        <v>196</v>
      </c>
      <c r="BI733" s="293" t="s">
        <v>314</v>
      </c>
      <c r="BJ733" s="293" t="s">
        <v>4205</v>
      </c>
      <c r="BK733" s="292" t="s">
        <v>175</v>
      </c>
      <c r="BL733" s="294">
        <v>495421.75868640002</v>
      </c>
      <c r="BM733" s="292" t="s">
        <v>309</v>
      </c>
      <c r="BN733" s="294"/>
      <c r="BO733" s="297">
        <v>38954</v>
      </c>
      <c r="BP733" s="297">
        <v>48085</v>
      </c>
      <c r="BQ733" s="297" t="s">
        <v>955</v>
      </c>
      <c r="BR733" s="297" t="s">
        <v>4778</v>
      </c>
      <c r="BS733" s="297">
        <v>38954</v>
      </c>
      <c r="BT733" s="297">
        <v>48085</v>
      </c>
      <c r="BU733" s="294">
        <v>22291.66</v>
      </c>
      <c r="BV733" s="294">
        <v>47.42</v>
      </c>
      <c r="BW733" s="294">
        <v>0</v>
      </c>
    </row>
    <row r="734" spans="1:75" s="289" customFormat="1" ht="18.2" customHeight="1" x14ac:dyDescent="0.15">
      <c r="A734" s="298">
        <v>732</v>
      </c>
      <c r="B734" s="299" t="s">
        <v>305</v>
      </c>
      <c r="C734" s="299" t="s">
        <v>306</v>
      </c>
      <c r="D734" s="313">
        <v>45170</v>
      </c>
      <c r="E734" s="300" t="s">
        <v>1830</v>
      </c>
      <c r="F734" s="309">
        <v>169</v>
      </c>
      <c r="G734" s="309">
        <v>168</v>
      </c>
      <c r="H734" s="302">
        <v>51033.67</v>
      </c>
      <c r="I734" s="302">
        <v>33096.620000000003</v>
      </c>
      <c r="J734" s="302">
        <v>0</v>
      </c>
      <c r="K734" s="302">
        <v>84130.29</v>
      </c>
      <c r="L734" s="302">
        <v>356.9</v>
      </c>
      <c r="M734" s="302">
        <v>0</v>
      </c>
      <c r="N734" s="302">
        <v>0</v>
      </c>
      <c r="O734" s="302">
        <v>0</v>
      </c>
      <c r="P734" s="302">
        <v>0</v>
      </c>
      <c r="Q734" s="302">
        <v>0</v>
      </c>
      <c r="R734" s="302">
        <v>84130.29</v>
      </c>
      <c r="S734" s="302">
        <v>94737.94</v>
      </c>
      <c r="T734" s="302">
        <v>404.02</v>
      </c>
      <c r="U734" s="302">
        <v>0</v>
      </c>
      <c r="V734" s="302">
        <v>0</v>
      </c>
      <c r="W734" s="302">
        <v>0</v>
      </c>
      <c r="X734" s="302">
        <v>0</v>
      </c>
      <c r="Y734" s="302">
        <v>0</v>
      </c>
      <c r="Z734" s="302">
        <v>95141.96</v>
      </c>
      <c r="AA734" s="302">
        <v>0</v>
      </c>
      <c r="AB734" s="302">
        <v>0</v>
      </c>
      <c r="AC734" s="302">
        <v>0</v>
      </c>
      <c r="AD734" s="302">
        <v>0</v>
      </c>
      <c r="AE734" s="302">
        <v>0</v>
      </c>
      <c r="AF734" s="302">
        <v>0</v>
      </c>
      <c r="AG734" s="302">
        <v>0</v>
      </c>
      <c r="AH734" s="302">
        <v>0</v>
      </c>
      <c r="AI734" s="302">
        <v>0</v>
      </c>
      <c r="AJ734" s="302">
        <v>0</v>
      </c>
      <c r="AK734" s="302">
        <v>0</v>
      </c>
      <c r="AL734" s="302">
        <v>0</v>
      </c>
      <c r="AM734" s="302">
        <v>0</v>
      </c>
      <c r="AN734" s="302">
        <v>0</v>
      </c>
      <c r="AO734" s="302">
        <v>0</v>
      </c>
      <c r="AP734" s="302">
        <v>0</v>
      </c>
      <c r="AQ734" s="302">
        <v>0</v>
      </c>
      <c r="AR734" s="302">
        <v>0</v>
      </c>
      <c r="AS734" s="302">
        <v>0</v>
      </c>
      <c r="AT734" s="295">
        <f t="shared" si="11"/>
        <v>0</v>
      </c>
      <c r="AU734" s="302">
        <v>33453.519999999997</v>
      </c>
      <c r="AV734" s="302">
        <v>95141.96</v>
      </c>
      <c r="AW734" s="303">
        <v>95</v>
      </c>
      <c r="AX734" s="303">
        <v>300</v>
      </c>
      <c r="AY734" s="302">
        <v>372301.18</v>
      </c>
      <c r="AZ734" s="302">
        <v>87092.479999999996</v>
      </c>
      <c r="BA734" s="301">
        <v>86.301098999999994</v>
      </c>
      <c r="BB734" s="301">
        <v>83.365825455753594</v>
      </c>
      <c r="BC734" s="301">
        <v>9.5</v>
      </c>
      <c r="BD734" s="301"/>
      <c r="BE734" s="300" t="s">
        <v>4204</v>
      </c>
      <c r="BF734" s="298"/>
      <c r="BG734" s="300" t="s">
        <v>312</v>
      </c>
      <c r="BH734" s="300" t="s">
        <v>196</v>
      </c>
      <c r="BI734" s="300" t="s">
        <v>314</v>
      </c>
      <c r="BJ734" s="300" t="s">
        <v>4205</v>
      </c>
      <c r="BK734" s="299" t="s">
        <v>175</v>
      </c>
      <c r="BL734" s="301">
        <v>658832.37749783997</v>
      </c>
      <c r="BM734" s="299" t="s">
        <v>309</v>
      </c>
      <c r="BN734" s="301"/>
      <c r="BO734" s="304">
        <v>38954</v>
      </c>
      <c r="BP734" s="304">
        <v>48085</v>
      </c>
      <c r="BQ734" s="297" t="s">
        <v>931</v>
      </c>
      <c r="BR734" s="297" t="s">
        <v>4779</v>
      </c>
      <c r="BS734" s="297">
        <v>38954</v>
      </c>
      <c r="BT734" s="297">
        <v>48085</v>
      </c>
      <c r="BU734" s="301">
        <v>35397.89</v>
      </c>
      <c r="BV734" s="301">
        <v>60.48</v>
      </c>
      <c r="BW734" s="301">
        <v>0</v>
      </c>
    </row>
    <row r="735" spans="1:75" s="289" customFormat="1" ht="18.2" customHeight="1" x14ac:dyDescent="0.15">
      <c r="A735" s="291">
        <v>733</v>
      </c>
      <c r="B735" s="292" t="s">
        <v>305</v>
      </c>
      <c r="C735" s="292" t="s">
        <v>306</v>
      </c>
      <c r="D735" s="312">
        <v>45170</v>
      </c>
      <c r="E735" s="293" t="s">
        <v>1831</v>
      </c>
      <c r="F735" s="308">
        <v>166</v>
      </c>
      <c r="G735" s="308">
        <v>165</v>
      </c>
      <c r="H735" s="295">
        <v>34762.129999999997</v>
      </c>
      <c r="I735" s="295">
        <v>22129.59</v>
      </c>
      <c r="J735" s="295">
        <v>0</v>
      </c>
      <c r="K735" s="295">
        <v>56891.72</v>
      </c>
      <c r="L735" s="295">
        <v>242.03</v>
      </c>
      <c r="M735" s="295">
        <v>0</v>
      </c>
      <c r="N735" s="295">
        <v>0</v>
      </c>
      <c r="O735" s="295">
        <v>0</v>
      </c>
      <c r="P735" s="295">
        <v>0</v>
      </c>
      <c r="Q735" s="295">
        <v>0</v>
      </c>
      <c r="R735" s="295">
        <v>56891.72</v>
      </c>
      <c r="S735" s="295">
        <v>63691.85</v>
      </c>
      <c r="T735" s="295">
        <v>278.10000000000002</v>
      </c>
      <c r="U735" s="295">
        <v>0</v>
      </c>
      <c r="V735" s="295">
        <v>0</v>
      </c>
      <c r="W735" s="295">
        <v>0</v>
      </c>
      <c r="X735" s="295">
        <v>0</v>
      </c>
      <c r="Y735" s="295">
        <v>0</v>
      </c>
      <c r="Z735" s="295">
        <v>63969.95</v>
      </c>
      <c r="AA735" s="295">
        <v>0</v>
      </c>
      <c r="AB735" s="295">
        <v>0</v>
      </c>
      <c r="AC735" s="295">
        <v>0</v>
      </c>
      <c r="AD735" s="295">
        <v>0</v>
      </c>
      <c r="AE735" s="295">
        <v>0</v>
      </c>
      <c r="AF735" s="295">
        <v>0</v>
      </c>
      <c r="AG735" s="295">
        <v>0</v>
      </c>
      <c r="AH735" s="295">
        <v>0</v>
      </c>
      <c r="AI735" s="295">
        <v>0</v>
      </c>
      <c r="AJ735" s="295">
        <v>0</v>
      </c>
      <c r="AK735" s="295">
        <v>0</v>
      </c>
      <c r="AL735" s="295">
        <v>0</v>
      </c>
      <c r="AM735" s="295">
        <v>0</v>
      </c>
      <c r="AN735" s="295">
        <v>0</v>
      </c>
      <c r="AO735" s="295">
        <v>0</v>
      </c>
      <c r="AP735" s="295">
        <v>0</v>
      </c>
      <c r="AQ735" s="295">
        <v>0</v>
      </c>
      <c r="AR735" s="295">
        <v>0</v>
      </c>
      <c r="AS735" s="295">
        <v>0</v>
      </c>
      <c r="AT735" s="295">
        <f t="shared" si="11"/>
        <v>0</v>
      </c>
      <c r="AU735" s="295">
        <v>22371.62</v>
      </c>
      <c r="AV735" s="295">
        <v>63969.95</v>
      </c>
      <c r="AW735" s="296">
        <v>95</v>
      </c>
      <c r="AX735" s="296">
        <v>300</v>
      </c>
      <c r="AY735" s="295">
        <v>242099.25</v>
      </c>
      <c r="AZ735" s="295">
        <v>59061.87</v>
      </c>
      <c r="BA735" s="294">
        <v>90.000274000000005</v>
      </c>
      <c r="BB735" s="294">
        <v>86.693333420213094</v>
      </c>
      <c r="BC735" s="294">
        <v>9.6</v>
      </c>
      <c r="BD735" s="294"/>
      <c r="BE735" s="293" t="s">
        <v>4204</v>
      </c>
      <c r="BF735" s="291"/>
      <c r="BG735" s="293" t="s">
        <v>312</v>
      </c>
      <c r="BH735" s="293" t="s">
        <v>196</v>
      </c>
      <c r="BI735" s="293" t="s">
        <v>314</v>
      </c>
      <c r="BJ735" s="293" t="s">
        <v>4205</v>
      </c>
      <c r="BK735" s="292" t="s">
        <v>175</v>
      </c>
      <c r="BL735" s="294">
        <v>445524.52092511998</v>
      </c>
      <c r="BM735" s="292" t="s">
        <v>309</v>
      </c>
      <c r="BN735" s="294"/>
      <c r="BO735" s="297">
        <v>38954</v>
      </c>
      <c r="BP735" s="297">
        <v>48085</v>
      </c>
      <c r="BQ735" s="297" t="s">
        <v>4195</v>
      </c>
      <c r="BR735" s="297" t="s">
        <v>4771</v>
      </c>
      <c r="BS735" s="297">
        <v>38954</v>
      </c>
      <c r="BT735" s="297">
        <v>48085</v>
      </c>
      <c r="BU735" s="294">
        <v>25744.69</v>
      </c>
      <c r="BV735" s="294">
        <v>53.54</v>
      </c>
      <c r="BW735" s="294">
        <v>0</v>
      </c>
    </row>
    <row r="736" spans="1:75" s="289" customFormat="1" ht="18.2" customHeight="1" x14ac:dyDescent="0.15">
      <c r="A736" s="298">
        <v>734</v>
      </c>
      <c r="B736" s="299" t="s">
        <v>305</v>
      </c>
      <c r="C736" s="299" t="s">
        <v>306</v>
      </c>
      <c r="D736" s="313">
        <v>45170</v>
      </c>
      <c r="E736" s="300" t="s">
        <v>1832</v>
      </c>
      <c r="F736" s="309">
        <v>176</v>
      </c>
      <c r="G736" s="309">
        <v>175</v>
      </c>
      <c r="H736" s="302">
        <v>51032.36</v>
      </c>
      <c r="I736" s="302">
        <v>33741.29</v>
      </c>
      <c r="J736" s="302">
        <v>0</v>
      </c>
      <c r="K736" s="302">
        <v>84773.65</v>
      </c>
      <c r="L736" s="302">
        <v>356.91</v>
      </c>
      <c r="M736" s="302">
        <v>0</v>
      </c>
      <c r="N736" s="302">
        <v>0</v>
      </c>
      <c r="O736" s="302">
        <v>0</v>
      </c>
      <c r="P736" s="302">
        <v>0</v>
      </c>
      <c r="Q736" s="302">
        <v>0</v>
      </c>
      <c r="R736" s="302">
        <v>84773.65</v>
      </c>
      <c r="S736" s="302">
        <v>99065.56</v>
      </c>
      <c r="T736" s="302">
        <v>404.01</v>
      </c>
      <c r="U736" s="302">
        <v>0</v>
      </c>
      <c r="V736" s="302">
        <v>0</v>
      </c>
      <c r="W736" s="302">
        <v>0</v>
      </c>
      <c r="X736" s="302">
        <v>0</v>
      </c>
      <c r="Y736" s="302">
        <v>0</v>
      </c>
      <c r="Z736" s="302">
        <v>99469.57</v>
      </c>
      <c r="AA736" s="302">
        <v>0</v>
      </c>
      <c r="AB736" s="302">
        <v>0</v>
      </c>
      <c r="AC736" s="302">
        <v>0</v>
      </c>
      <c r="AD736" s="302">
        <v>0</v>
      </c>
      <c r="AE736" s="302">
        <v>0</v>
      </c>
      <c r="AF736" s="302">
        <v>0</v>
      </c>
      <c r="AG736" s="302">
        <v>0</v>
      </c>
      <c r="AH736" s="302">
        <v>0</v>
      </c>
      <c r="AI736" s="302">
        <v>0</v>
      </c>
      <c r="AJ736" s="302">
        <v>0</v>
      </c>
      <c r="AK736" s="302">
        <v>0</v>
      </c>
      <c r="AL736" s="302">
        <v>0</v>
      </c>
      <c r="AM736" s="302">
        <v>0</v>
      </c>
      <c r="AN736" s="302">
        <v>0</v>
      </c>
      <c r="AO736" s="302">
        <v>0</v>
      </c>
      <c r="AP736" s="302">
        <v>0</v>
      </c>
      <c r="AQ736" s="302">
        <v>0</v>
      </c>
      <c r="AR736" s="302">
        <v>0</v>
      </c>
      <c r="AS736" s="302">
        <v>0</v>
      </c>
      <c r="AT736" s="295">
        <f t="shared" si="11"/>
        <v>0</v>
      </c>
      <c r="AU736" s="302">
        <v>34098.199999999997</v>
      </c>
      <c r="AV736" s="302">
        <v>99469.57</v>
      </c>
      <c r="AW736" s="303">
        <v>95</v>
      </c>
      <c r="AX736" s="303">
        <v>300</v>
      </c>
      <c r="AY736" s="302">
        <v>364496.35</v>
      </c>
      <c r="AZ736" s="302">
        <v>87092.479999999996</v>
      </c>
      <c r="BA736" s="301">
        <v>88.149034</v>
      </c>
      <c r="BB736" s="301">
        <v>85.802073338066606</v>
      </c>
      <c r="BC736" s="301">
        <v>9.5</v>
      </c>
      <c r="BD736" s="301"/>
      <c r="BE736" s="300" t="s">
        <v>4204</v>
      </c>
      <c r="BF736" s="298"/>
      <c r="BG736" s="300" t="s">
        <v>312</v>
      </c>
      <c r="BH736" s="300" t="s">
        <v>196</v>
      </c>
      <c r="BI736" s="300" t="s">
        <v>314</v>
      </c>
      <c r="BJ736" s="300" t="s">
        <v>4205</v>
      </c>
      <c r="BK736" s="299" t="s">
        <v>175</v>
      </c>
      <c r="BL736" s="301">
        <v>663870.59142039996</v>
      </c>
      <c r="BM736" s="299" t="s">
        <v>309</v>
      </c>
      <c r="BN736" s="301"/>
      <c r="BO736" s="304">
        <v>38954</v>
      </c>
      <c r="BP736" s="304">
        <v>48085</v>
      </c>
      <c r="BQ736" s="297" t="s">
        <v>946</v>
      </c>
      <c r="BR736" s="297" t="s">
        <v>4775</v>
      </c>
      <c r="BS736" s="297">
        <v>38954</v>
      </c>
      <c r="BT736" s="297">
        <v>48085</v>
      </c>
      <c r="BU736" s="301">
        <v>36490.92</v>
      </c>
      <c r="BV736" s="301">
        <v>60.48</v>
      </c>
      <c r="BW736" s="301">
        <v>0</v>
      </c>
    </row>
    <row r="737" spans="1:75" s="289" customFormat="1" ht="18.2" customHeight="1" x14ac:dyDescent="0.15">
      <c r="A737" s="291">
        <v>735</v>
      </c>
      <c r="B737" s="292" t="s">
        <v>305</v>
      </c>
      <c r="C737" s="292" t="s">
        <v>306</v>
      </c>
      <c r="D737" s="312">
        <v>45170</v>
      </c>
      <c r="E737" s="293" t="s">
        <v>1833</v>
      </c>
      <c r="F737" s="308">
        <v>1</v>
      </c>
      <c r="G737" s="308">
        <v>0</v>
      </c>
      <c r="H737" s="295">
        <v>51033.67</v>
      </c>
      <c r="I737" s="295">
        <v>0</v>
      </c>
      <c r="J737" s="295">
        <v>0</v>
      </c>
      <c r="K737" s="295">
        <v>51033.67</v>
      </c>
      <c r="L737" s="295">
        <v>356.9</v>
      </c>
      <c r="M737" s="295">
        <v>0</v>
      </c>
      <c r="N737" s="295">
        <v>0</v>
      </c>
      <c r="O737" s="295">
        <v>305.58</v>
      </c>
      <c r="P737" s="295">
        <v>0</v>
      </c>
      <c r="Q737" s="295">
        <v>0</v>
      </c>
      <c r="R737" s="295">
        <v>50728.09</v>
      </c>
      <c r="S737" s="295">
        <v>0</v>
      </c>
      <c r="T737" s="295">
        <v>404.02</v>
      </c>
      <c r="U737" s="295">
        <v>0</v>
      </c>
      <c r="V737" s="295">
        <v>0</v>
      </c>
      <c r="W737" s="295">
        <v>404.02</v>
      </c>
      <c r="X737" s="295">
        <v>0</v>
      </c>
      <c r="Y737" s="295">
        <v>0</v>
      </c>
      <c r="Z737" s="295">
        <v>0</v>
      </c>
      <c r="AA737" s="295">
        <v>60.48</v>
      </c>
      <c r="AB737" s="295">
        <v>0</v>
      </c>
      <c r="AC737" s="295">
        <v>0</v>
      </c>
      <c r="AD737" s="295">
        <v>0</v>
      </c>
      <c r="AE737" s="295">
        <v>0</v>
      </c>
      <c r="AF737" s="295">
        <v>-42</v>
      </c>
      <c r="AG737" s="295">
        <v>41.07</v>
      </c>
      <c r="AH737" s="295">
        <v>109.48</v>
      </c>
      <c r="AI737" s="295">
        <v>0</v>
      </c>
      <c r="AJ737" s="295">
        <v>0</v>
      </c>
      <c r="AK737" s="295">
        <v>0</v>
      </c>
      <c r="AL737" s="295">
        <v>0</v>
      </c>
      <c r="AM737" s="295">
        <v>0</v>
      </c>
      <c r="AN737" s="295">
        <v>0</v>
      </c>
      <c r="AO737" s="295">
        <v>0</v>
      </c>
      <c r="AP737" s="295">
        <v>0</v>
      </c>
      <c r="AQ737" s="295">
        <v>0</v>
      </c>
      <c r="AR737" s="295">
        <v>0.08</v>
      </c>
      <c r="AS737" s="295">
        <v>0</v>
      </c>
      <c r="AT737" s="295">
        <f t="shared" si="11"/>
        <v>878.55</v>
      </c>
      <c r="AU737" s="295">
        <v>51.32</v>
      </c>
      <c r="AV737" s="295">
        <v>0</v>
      </c>
      <c r="AW737" s="296">
        <v>95</v>
      </c>
      <c r="AX737" s="296">
        <v>300</v>
      </c>
      <c r="AY737" s="295">
        <v>406101.47</v>
      </c>
      <c r="AZ737" s="295">
        <v>87092.479999999996</v>
      </c>
      <c r="BA737" s="294">
        <v>79.118161000000001</v>
      </c>
      <c r="BB737" s="294">
        <v>46.083349467628999</v>
      </c>
      <c r="BC737" s="294">
        <v>9.5</v>
      </c>
      <c r="BD737" s="294"/>
      <c r="BE737" s="293" t="s">
        <v>4204</v>
      </c>
      <c r="BF737" s="291"/>
      <c r="BG737" s="293" t="s">
        <v>312</v>
      </c>
      <c r="BH737" s="293" t="s">
        <v>196</v>
      </c>
      <c r="BI737" s="293" t="s">
        <v>314</v>
      </c>
      <c r="BJ737" s="293" t="s">
        <v>177</v>
      </c>
      <c r="BK737" s="292" t="s">
        <v>175</v>
      </c>
      <c r="BL737" s="294">
        <v>397256.54268663999</v>
      </c>
      <c r="BM737" s="292" t="s">
        <v>309</v>
      </c>
      <c r="BN737" s="294"/>
      <c r="BO737" s="297">
        <v>38954</v>
      </c>
      <c r="BP737" s="297">
        <v>48085</v>
      </c>
      <c r="BQ737" s="297" t="s">
        <v>4757</v>
      </c>
      <c r="BR737" s="297" t="s">
        <v>4764</v>
      </c>
      <c r="BS737" s="297">
        <v>38954</v>
      </c>
      <c r="BT737" s="297">
        <v>48085</v>
      </c>
      <c r="BU737" s="294">
        <v>0</v>
      </c>
      <c r="BV737" s="294">
        <v>60.48</v>
      </c>
      <c r="BW737" s="294">
        <v>0</v>
      </c>
    </row>
    <row r="738" spans="1:75" s="289" customFormat="1" ht="18.2" customHeight="1" x14ac:dyDescent="0.15">
      <c r="A738" s="298">
        <v>736</v>
      </c>
      <c r="B738" s="299" t="s">
        <v>305</v>
      </c>
      <c r="C738" s="299" t="s">
        <v>306</v>
      </c>
      <c r="D738" s="313">
        <v>45170</v>
      </c>
      <c r="E738" s="300" t="s">
        <v>1834</v>
      </c>
      <c r="F738" s="309">
        <v>126</v>
      </c>
      <c r="G738" s="309">
        <v>125</v>
      </c>
      <c r="H738" s="302">
        <v>47802.49</v>
      </c>
      <c r="I738" s="302">
        <v>26469.93</v>
      </c>
      <c r="J738" s="302">
        <v>0</v>
      </c>
      <c r="K738" s="302">
        <v>74272.42</v>
      </c>
      <c r="L738" s="302">
        <v>334.31</v>
      </c>
      <c r="M738" s="302">
        <v>0</v>
      </c>
      <c r="N738" s="302">
        <v>0</v>
      </c>
      <c r="O738" s="302">
        <v>0</v>
      </c>
      <c r="P738" s="302">
        <v>0</v>
      </c>
      <c r="Q738" s="302">
        <v>0</v>
      </c>
      <c r="R738" s="302">
        <v>74272.42</v>
      </c>
      <c r="S738" s="302">
        <v>62623.82</v>
      </c>
      <c r="T738" s="302">
        <v>378.44</v>
      </c>
      <c r="U738" s="302">
        <v>0</v>
      </c>
      <c r="V738" s="302">
        <v>0</v>
      </c>
      <c r="W738" s="302">
        <v>0</v>
      </c>
      <c r="X738" s="302">
        <v>0</v>
      </c>
      <c r="Y738" s="302">
        <v>0</v>
      </c>
      <c r="Z738" s="302">
        <v>63002.26</v>
      </c>
      <c r="AA738" s="302">
        <v>0</v>
      </c>
      <c r="AB738" s="302">
        <v>0</v>
      </c>
      <c r="AC738" s="302">
        <v>0</v>
      </c>
      <c r="AD738" s="302">
        <v>0</v>
      </c>
      <c r="AE738" s="302">
        <v>0</v>
      </c>
      <c r="AF738" s="302">
        <v>0</v>
      </c>
      <c r="AG738" s="302">
        <v>0</v>
      </c>
      <c r="AH738" s="302">
        <v>0</v>
      </c>
      <c r="AI738" s="302">
        <v>0</v>
      </c>
      <c r="AJ738" s="302">
        <v>0</v>
      </c>
      <c r="AK738" s="302">
        <v>0</v>
      </c>
      <c r="AL738" s="302">
        <v>0</v>
      </c>
      <c r="AM738" s="302">
        <v>0</v>
      </c>
      <c r="AN738" s="302">
        <v>0</v>
      </c>
      <c r="AO738" s="302">
        <v>0</v>
      </c>
      <c r="AP738" s="302">
        <v>0</v>
      </c>
      <c r="AQ738" s="302">
        <v>0</v>
      </c>
      <c r="AR738" s="302">
        <v>0</v>
      </c>
      <c r="AS738" s="302">
        <v>0</v>
      </c>
      <c r="AT738" s="295">
        <f t="shared" si="11"/>
        <v>0</v>
      </c>
      <c r="AU738" s="302">
        <v>26804.240000000002</v>
      </c>
      <c r="AV738" s="302">
        <v>63002.26</v>
      </c>
      <c r="AW738" s="303">
        <v>95</v>
      </c>
      <c r="AX738" s="303">
        <v>300</v>
      </c>
      <c r="AY738" s="302">
        <v>355098.89</v>
      </c>
      <c r="AZ738" s="302">
        <v>81579.06</v>
      </c>
      <c r="BA738" s="301">
        <v>84.753855000000001</v>
      </c>
      <c r="BB738" s="301">
        <v>77.1628640386283</v>
      </c>
      <c r="BC738" s="301">
        <v>9.5</v>
      </c>
      <c r="BD738" s="301"/>
      <c r="BE738" s="300" t="s">
        <v>4204</v>
      </c>
      <c r="BF738" s="298"/>
      <c r="BG738" s="300" t="s">
        <v>312</v>
      </c>
      <c r="BH738" s="300" t="s">
        <v>196</v>
      </c>
      <c r="BI738" s="300" t="s">
        <v>314</v>
      </c>
      <c r="BJ738" s="300" t="s">
        <v>4205</v>
      </c>
      <c r="BK738" s="299" t="s">
        <v>175</v>
      </c>
      <c r="BL738" s="301">
        <v>581634.45117232006</v>
      </c>
      <c r="BM738" s="299" t="s">
        <v>309</v>
      </c>
      <c r="BN738" s="301"/>
      <c r="BO738" s="304">
        <v>38954</v>
      </c>
      <c r="BP738" s="304">
        <v>48085</v>
      </c>
      <c r="BQ738" s="297" t="s">
        <v>937</v>
      </c>
      <c r="BR738" s="297" t="s">
        <v>4765</v>
      </c>
      <c r="BS738" s="297">
        <v>38954</v>
      </c>
      <c r="BT738" s="297">
        <v>48085</v>
      </c>
      <c r="BU738" s="301">
        <v>24776.58</v>
      </c>
      <c r="BV738" s="301">
        <v>56.65</v>
      </c>
      <c r="BW738" s="301">
        <v>0</v>
      </c>
    </row>
    <row r="739" spans="1:75" s="289" customFormat="1" ht="18.2" customHeight="1" x14ac:dyDescent="0.15">
      <c r="A739" s="291">
        <v>737</v>
      </c>
      <c r="B739" s="292" t="s">
        <v>305</v>
      </c>
      <c r="C739" s="292" t="s">
        <v>306</v>
      </c>
      <c r="D739" s="312">
        <v>45170</v>
      </c>
      <c r="E739" s="293" t="s">
        <v>1835</v>
      </c>
      <c r="F739" s="308">
        <v>146</v>
      </c>
      <c r="G739" s="308">
        <v>145</v>
      </c>
      <c r="H739" s="295">
        <v>23325.22</v>
      </c>
      <c r="I739" s="295">
        <v>48402.45</v>
      </c>
      <c r="J739" s="295">
        <v>0</v>
      </c>
      <c r="K739" s="295">
        <v>71727.67</v>
      </c>
      <c r="L739" s="295">
        <v>562.46</v>
      </c>
      <c r="M739" s="295">
        <v>0</v>
      </c>
      <c r="N739" s="295">
        <v>0</v>
      </c>
      <c r="O739" s="295">
        <v>0</v>
      </c>
      <c r="P739" s="295">
        <v>0</v>
      </c>
      <c r="Q739" s="295">
        <v>0</v>
      </c>
      <c r="R739" s="295">
        <v>71727.67</v>
      </c>
      <c r="S739" s="295">
        <v>59929.94</v>
      </c>
      <c r="T739" s="295">
        <v>184.66</v>
      </c>
      <c r="U739" s="295">
        <v>0</v>
      </c>
      <c r="V739" s="295">
        <v>0</v>
      </c>
      <c r="W739" s="295">
        <v>0</v>
      </c>
      <c r="X739" s="295">
        <v>0</v>
      </c>
      <c r="Y739" s="295">
        <v>0</v>
      </c>
      <c r="Z739" s="295">
        <v>60114.6</v>
      </c>
      <c r="AA739" s="295">
        <v>0</v>
      </c>
      <c r="AB739" s="295">
        <v>0</v>
      </c>
      <c r="AC739" s="295">
        <v>0</v>
      </c>
      <c r="AD739" s="295">
        <v>0</v>
      </c>
      <c r="AE739" s="295">
        <v>0</v>
      </c>
      <c r="AF739" s="295">
        <v>0</v>
      </c>
      <c r="AG739" s="295">
        <v>0</v>
      </c>
      <c r="AH739" s="295">
        <v>0</v>
      </c>
      <c r="AI739" s="295">
        <v>0</v>
      </c>
      <c r="AJ739" s="295">
        <v>0</v>
      </c>
      <c r="AK739" s="295">
        <v>0</v>
      </c>
      <c r="AL739" s="295">
        <v>0</v>
      </c>
      <c r="AM739" s="295">
        <v>0</v>
      </c>
      <c r="AN739" s="295">
        <v>0</v>
      </c>
      <c r="AO739" s="295">
        <v>0</v>
      </c>
      <c r="AP739" s="295">
        <v>0</v>
      </c>
      <c r="AQ739" s="295">
        <v>0</v>
      </c>
      <c r="AR739" s="295">
        <v>0</v>
      </c>
      <c r="AS739" s="295">
        <v>0</v>
      </c>
      <c r="AT739" s="295">
        <f t="shared" si="11"/>
        <v>0</v>
      </c>
      <c r="AU739" s="295">
        <v>48964.91</v>
      </c>
      <c r="AV739" s="295">
        <v>60114.6</v>
      </c>
      <c r="AW739" s="296">
        <v>35</v>
      </c>
      <c r="AX739" s="296">
        <v>240</v>
      </c>
      <c r="AY739" s="295">
        <v>369797.7</v>
      </c>
      <c r="AZ739" s="295">
        <v>80152.160000000003</v>
      </c>
      <c r="BA739" s="294">
        <v>79.961532000000005</v>
      </c>
      <c r="BB739" s="294">
        <v>71.5570781871685</v>
      </c>
      <c r="BC739" s="294">
        <v>9.5</v>
      </c>
      <c r="BD739" s="294"/>
      <c r="BE739" s="293" t="s">
        <v>4204</v>
      </c>
      <c r="BF739" s="291"/>
      <c r="BG739" s="293" t="s">
        <v>312</v>
      </c>
      <c r="BH739" s="293" t="s">
        <v>191</v>
      </c>
      <c r="BI739" s="293" t="s">
        <v>348</v>
      </c>
      <c r="BJ739" s="293" t="s">
        <v>4205</v>
      </c>
      <c r="BK739" s="292" t="s">
        <v>175</v>
      </c>
      <c r="BL739" s="294">
        <v>561706.26962631999</v>
      </c>
      <c r="BM739" s="292" t="s">
        <v>309</v>
      </c>
      <c r="BN739" s="294"/>
      <c r="BO739" s="297">
        <v>38954</v>
      </c>
      <c r="BP739" s="297">
        <v>46259</v>
      </c>
      <c r="BQ739" s="297" t="s">
        <v>4123</v>
      </c>
      <c r="BR739" s="297" t="s">
        <v>4760</v>
      </c>
      <c r="BS739" s="297">
        <v>38954</v>
      </c>
      <c r="BT739" s="297">
        <v>46259</v>
      </c>
      <c r="BU739" s="294">
        <v>27465.39</v>
      </c>
      <c r="BV739" s="294">
        <v>53.06</v>
      </c>
      <c r="BW739" s="294">
        <v>0</v>
      </c>
    </row>
    <row r="740" spans="1:75" s="289" customFormat="1" ht="18.2" customHeight="1" x14ac:dyDescent="0.15">
      <c r="A740" s="298">
        <v>738</v>
      </c>
      <c r="B740" s="299" t="s">
        <v>305</v>
      </c>
      <c r="C740" s="299" t="s">
        <v>306</v>
      </c>
      <c r="D740" s="313">
        <v>45170</v>
      </c>
      <c r="E740" s="300" t="s">
        <v>1836</v>
      </c>
      <c r="F740" s="309">
        <v>172</v>
      </c>
      <c r="G740" s="309">
        <v>171</v>
      </c>
      <c r="H740" s="302">
        <v>48573.35</v>
      </c>
      <c r="I740" s="302">
        <v>31772.77</v>
      </c>
      <c r="J740" s="302">
        <v>0</v>
      </c>
      <c r="K740" s="302">
        <v>80346.12</v>
      </c>
      <c r="L740" s="302">
        <v>339.75</v>
      </c>
      <c r="M740" s="302">
        <v>0</v>
      </c>
      <c r="N740" s="302">
        <v>0</v>
      </c>
      <c r="O740" s="302">
        <v>0</v>
      </c>
      <c r="P740" s="302">
        <v>0</v>
      </c>
      <c r="Q740" s="302">
        <v>0</v>
      </c>
      <c r="R740" s="302">
        <v>80346.12</v>
      </c>
      <c r="S740" s="302">
        <v>92080.81</v>
      </c>
      <c r="T740" s="302">
        <v>384.54</v>
      </c>
      <c r="U740" s="302">
        <v>0</v>
      </c>
      <c r="V740" s="302">
        <v>0</v>
      </c>
      <c r="W740" s="302">
        <v>0</v>
      </c>
      <c r="X740" s="302">
        <v>0</v>
      </c>
      <c r="Y740" s="302">
        <v>0</v>
      </c>
      <c r="Z740" s="302">
        <v>92465.35</v>
      </c>
      <c r="AA740" s="302">
        <v>0</v>
      </c>
      <c r="AB740" s="302">
        <v>0</v>
      </c>
      <c r="AC740" s="302">
        <v>0</v>
      </c>
      <c r="AD740" s="302">
        <v>0</v>
      </c>
      <c r="AE740" s="302">
        <v>0</v>
      </c>
      <c r="AF740" s="302">
        <v>0</v>
      </c>
      <c r="AG740" s="302">
        <v>0</v>
      </c>
      <c r="AH740" s="302">
        <v>0</v>
      </c>
      <c r="AI740" s="302">
        <v>0</v>
      </c>
      <c r="AJ740" s="302">
        <v>0</v>
      </c>
      <c r="AK740" s="302">
        <v>0</v>
      </c>
      <c r="AL740" s="302">
        <v>0</v>
      </c>
      <c r="AM740" s="302">
        <v>0</v>
      </c>
      <c r="AN740" s="302">
        <v>0</v>
      </c>
      <c r="AO740" s="302">
        <v>0</v>
      </c>
      <c r="AP740" s="302">
        <v>0</v>
      </c>
      <c r="AQ740" s="302">
        <v>0</v>
      </c>
      <c r="AR740" s="302">
        <v>0</v>
      </c>
      <c r="AS740" s="302">
        <v>0</v>
      </c>
      <c r="AT740" s="295">
        <f t="shared" si="11"/>
        <v>0</v>
      </c>
      <c r="AU740" s="302">
        <v>32112.52</v>
      </c>
      <c r="AV740" s="302">
        <v>92465.35</v>
      </c>
      <c r="AW740" s="303">
        <v>95</v>
      </c>
      <c r="AX740" s="303">
        <v>300</v>
      </c>
      <c r="AY740" s="302">
        <v>339999.84</v>
      </c>
      <c r="AZ740" s="302">
        <v>82899.22</v>
      </c>
      <c r="BA740" s="301">
        <v>90.000043000000005</v>
      </c>
      <c r="BB740" s="301">
        <v>87.228254438137796</v>
      </c>
      <c r="BC740" s="301">
        <v>9.5</v>
      </c>
      <c r="BD740" s="301"/>
      <c r="BE740" s="300" t="s">
        <v>4204</v>
      </c>
      <c r="BF740" s="298"/>
      <c r="BG740" s="300" t="s">
        <v>335</v>
      </c>
      <c r="BH740" s="300" t="s">
        <v>200</v>
      </c>
      <c r="BI740" s="300" t="s">
        <v>336</v>
      </c>
      <c r="BJ740" s="300" t="s">
        <v>4205</v>
      </c>
      <c r="BK740" s="299" t="s">
        <v>175</v>
      </c>
      <c r="BL740" s="301">
        <v>629198.17894751998</v>
      </c>
      <c r="BM740" s="299" t="s">
        <v>309</v>
      </c>
      <c r="BN740" s="301"/>
      <c r="BO740" s="304">
        <v>38957</v>
      </c>
      <c r="BP740" s="304">
        <v>48088</v>
      </c>
      <c r="BQ740" s="297" t="s">
        <v>938</v>
      </c>
      <c r="BR740" s="297" t="s">
        <v>4768</v>
      </c>
      <c r="BS740" s="297">
        <v>38957</v>
      </c>
      <c r="BT740" s="297">
        <v>48088</v>
      </c>
      <c r="BU740" s="301">
        <v>34136.69</v>
      </c>
      <c r="BV740" s="301">
        <v>57.57</v>
      </c>
      <c r="BW740" s="301">
        <v>0</v>
      </c>
    </row>
    <row r="741" spans="1:75" s="289" customFormat="1" ht="18.2" customHeight="1" x14ac:dyDescent="0.15">
      <c r="A741" s="291">
        <v>739</v>
      </c>
      <c r="B741" s="292" t="s">
        <v>305</v>
      </c>
      <c r="C741" s="292" t="s">
        <v>306</v>
      </c>
      <c r="D741" s="312">
        <v>45170</v>
      </c>
      <c r="E741" s="293" t="s">
        <v>1837</v>
      </c>
      <c r="F741" s="308">
        <v>115</v>
      </c>
      <c r="G741" s="308">
        <v>114</v>
      </c>
      <c r="H741" s="295">
        <v>93142.25</v>
      </c>
      <c r="I741" s="295">
        <v>49006.1</v>
      </c>
      <c r="J741" s="295">
        <v>0</v>
      </c>
      <c r="K741" s="295">
        <v>142148.35</v>
      </c>
      <c r="L741" s="295">
        <v>654.37</v>
      </c>
      <c r="M741" s="295">
        <v>0</v>
      </c>
      <c r="N741" s="295">
        <v>0</v>
      </c>
      <c r="O741" s="295">
        <v>0</v>
      </c>
      <c r="P741" s="295">
        <v>0</v>
      </c>
      <c r="Q741" s="295">
        <v>0</v>
      </c>
      <c r="R741" s="295">
        <v>142148.35</v>
      </c>
      <c r="S741" s="295">
        <v>107443.54</v>
      </c>
      <c r="T741" s="295">
        <v>729.61</v>
      </c>
      <c r="U741" s="295">
        <v>0</v>
      </c>
      <c r="V741" s="295">
        <v>0</v>
      </c>
      <c r="W741" s="295">
        <v>0</v>
      </c>
      <c r="X741" s="295">
        <v>0</v>
      </c>
      <c r="Y741" s="295">
        <v>0</v>
      </c>
      <c r="Z741" s="295">
        <v>108173.15</v>
      </c>
      <c r="AA741" s="295">
        <v>0</v>
      </c>
      <c r="AB741" s="295">
        <v>0</v>
      </c>
      <c r="AC741" s="295">
        <v>0</v>
      </c>
      <c r="AD741" s="295">
        <v>0</v>
      </c>
      <c r="AE741" s="295">
        <v>0</v>
      </c>
      <c r="AF741" s="295">
        <v>0</v>
      </c>
      <c r="AG741" s="295">
        <v>0</v>
      </c>
      <c r="AH741" s="295">
        <v>0</v>
      </c>
      <c r="AI741" s="295">
        <v>0</v>
      </c>
      <c r="AJ741" s="295">
        <v>0</v>
      </c>
      <c r="AK741" s="295">
        <v>0</v>
      </c>
      <c r="AL741" s="295">
        <v>0</v>
      </c>
      <c r="AM741" s="295">
        <v>0</v>
      </c>
      <c r="AN741" s="295">
        <v>0</v>
      </c>
      <c r="AO741" s="295">
        <v>0</v>
      </c>
      <c r="AP741" s="295">
        <v>0</v>
      </c>
      <c r="AQ741" s="295">
        <v>0</v>
      </c>
      <c r="AR741" s="295">
        <v>0</v>
      </c>
      <c r="AS741" s="295">
        <v>0</v>
      </c>
      <c r="AT741" s="295">
        <f t="shared" si="11"/>
        <v>0</v>
      </c>
      <c r="AU741" s="295">
        <v>49660.47</v>
      </c>
      <c r="AV741" s="295">
        <v>108173.15</v>
      </c>
      <c r="AW741" s="296">
        <v>95</v>
      </c>
      <c r="AX741" s="296">
        <v>300</v>
      </c>
      <c r="AY741" s="295">
        <v>654999.09</v>
      </c>
      <c r="AZ741" s="295">
        <v>159673.35999999999</v>
      </c>
      <c r="BA741" s="294">
        <v>90.000124</v>
      </c>
      <c r="BB741" s="294">
        <v>80.122126360937102</v>
      </c>
      <c r="BC741" s="294">
        <v>9.4</v>
      </c>
      <c r="BD741" s="294"/>
      <c r="BE741" s="293" t="s">
        <v>4204</v>
      </c>
      <c r="BF741" s="291"/>
      <c r="BG741" s="293" t="s">
        <v>335</v>
      </c>
      <c r="BH741" s="293" t="s">
        <v>225</v>
      </c>
      <c r="BI741" s="293" t="s">
        <v>558</v>
      </c>
      <c r="BJ741" s="293" t="s">
        <v>4205</v>
      </c>
      <c r="BK741" s="292" t="s">
        <v>175</v>
      </c>
      <c r="BL741" s="294">
        <v>1113177.3750916</v>
      </c>
      <c r="BM741" s="292" t="s">
        <v>309</v>
      </c>
      <c r="BN741" s="294"/>
      <c r="BO741" s="297">
        <v>38958</v>
      </c>
      <c r="BP741" s="297">
        <v>48089</v>
      </c>
      <c r="BQ741" s="297" t="s">
        <v>948</v>
      </c>
      <c r="BR741" s="297" t="s">
        <v>4772</v>
      </c>
      <c r="BS741" s="297">
        <v>38958</v>
      </c>
      <c r="BT741" s="297">
        <v>48089</v>
      </c>
      <c r="BU741" s="294">
        <v>37675.86</v>
      </c>
      <c r="BV741" s="294">
        <v>61.14</v>
      </c>
      <c r="BW741" s="294">
        <v>0</v>
      </c>
    </row>
    <row r="742" spans="1:75" s="289" customFormat="1" ht="18.2" customHeight="1" x14ac:dyDescent="0.15">
      <c r="A742" s="298">
        <v>740</v>
      </c>
      <c r="B742" s="299" t="s">
        <v>305</v>
      </c>
      <c r="C742" s="299" t="s">
        <v>306</v>
      </c>
      <c r="D742" s="313">
        <v>45170</v>
      </c>
      <c r="E742" s="300" t="s">
        <v>1838</v>
      </c>
      <c r="F742" s="309">
        <v>159</v>
      </c>
      <c r="G742" s="309">
        <v>158</v>
      </c>
      <c r="H742" s="302">
        <v>43029.06</v>
      </c>
      <c r="I742" s="302">
        <v>94011.69</v>
      </c>
      <c r="J742" s="302">
        <v>0</v>
      </c>
      <c r="K742" s="302">
        <v>137040.75</v>
      </c>
      <c r="L742" s="302">
        <v>1039.3599999999999</v>
      </c>
      <c r="M742" s="302">
        <v>0</v>
      </c>
      <c r="N742" s="302">
        <v>0</v>
      </c>
      <c r="O742" s="302">
        <v>0</v>
      </c>
      <c r="P742" s="302">
        <v>0</v>
      </c>
      <c r="Q742" s="302">
        <v>0</v>
      </c>
      <c r="R742" s="302">
        <v>137040.75</v>
      </c>
      <c r="S742" s="302">
        <v>123462.68</v>
      </c>
      <c r="T742" s="302">
        <v>337.06</v>
      </c>
      <c r="U742" s="302">
        <v>0</v>
      </c>
      <c r="V742" s="302">
        <v>0</v>
      </c>
      <c r="W742" s="302">
        <v>0</v>
      </c>
      <c r="X742" s="302">
        <v>0</v>
      </c>
      <c r="Y742" s="302">
        <v>0</v>
      </c>
      <c r="Z742" s="302">
        <v>123799.74</v>
      </c>
      <c r="AA742" s="302">
        <v>0</v>
      </c>
      <c r="AB742" s="302">
        <v>0</v>
      </c>
      <c r="AC742" s="302">
        <v>0</v>
      </c>
      <c r="AD742" s="302">
        <v>0</v>
      </c>
      <c r="AE742" s="302">
        <v>0</v>
      </c>
      <c r="AF742" s="302">
        <v>0</v>
      </c>
      <c r="AG742" s="302">
        <v>0</v>
      </c>
      <c r="AH742" s="302">
        <v>0</v>
      </c>
      <c r="AI742" s="302">
        <v>0</v>
      </c>
      <c r="AJ742" s="302">
        <v>0</v>
      </c>
      <c r="AK742" s="302">
        <v>0</v>
      </c>
      <c r="AL742" s="302">
        <v>0</v>
      </c>
      <c r="AM742" s="302">
        <v>0</v>
      </c>
      <c r="AN742" s="302">
        <v>0</v>
      </c>
      <c r="AO742" s="302">
        <v>0</v>
      </c>
      <c r="AP742" s="302">
        <v>0</v>
      </c>
      <c r="AQ742" s="302">
        <v>0</v>
      </c>
      <c r="AR742" s="302">
        <v>0</v>
      </c>
      <c r="AS742" s="302">
        <v>0</v>
      </c>
      <c r="AT742" s="295">
        <f t="shared" si="11"/>
        <v>0</v>
      </c>
      <c r="AU742" s="302">
        <v>95051.05</v>
      </c>
      <c r="AV742" s="302">
        <v>123799.74</v>
      </c>
      <c r="AW742" s="303">
        <v>35</v>
      </c>
      <c r="AX742" s="303">
        <v>240</v>
      </c>
      <c r="AY742" s="302">
        <v>624999.35</v>
      </c>
      <c r="AZ742" s="302">
        <v>148703.44</v>
      </c>
      <c r="BA742" s="301">
        <v>87.840092999999996</v>
      </c>
      <c r="BB742" s="301">
        <v>80.950865862886204</v>
      </c>
      <c r="BC742" s="301">
        <v>9.4</v>
      </c>
      <c r="BD742" s="301"/>
      <c r="BE742" s="300" t="s">
        <v>4204</v>
      </c>
      <c r="BF742" s="298"/>
      <c r="BG742" s="300" t="s">
        <v>335</v>
      </c>
      <c r="BH742" s="300" t="s">
        <v>225</v>
      </c>
      <c r="BI742" s="300" t="s">
        <v>558</v>
      </c>
      <c r="BJ742" s="300" t="s">
        <v>4205</v>
      </c>
      <c r="BK742" s="299" t="s">
        <v>175</v>
      </c>
      <c r="BL742" s="301">
        <v>1073179.2691619999</v>
      </c>
      <c r="BM742" s="299" t="s">
        <v>309</v>
      </c>
      <c r="BN742" s="301"/>
      <c r="BO742" s="304">
        <v>38958</v>
      </c>
      <c r="BP742" s="304">
        <v>46263</v>
      </c>
      <c r="BQ742" s="297" t="s">
        <v>951</v>
      </c>
      <c r="BR742" s="297" t="s">
        <v>4801</v>
      </c>
      <c r="BS742" s="297">
        <v>38958</v>
      </c>
      <c r="BT742" s="297">
        <v>46263</v>
      </c>
      <c r="BU742" s="301">
        <v>47844.65</v>
      </c>
      <c r="BV742" s="301">
        <v>54.54</v>
      </c>
      <c r="BW742" s="301">
        <v>0</v>
      </c>
    </row>
    <row r="743" spans="1:75" s="289" customFormat="1" ht="18.2" customHeight="1" x14ac:dyDescent="0.15">
      <c r="A743" s="291">
        <v>741</v>
      </c>
      <c r="B743" s="292" t="s">
        <v>305</v>
      </c>
      <c r="C743" s="292" t="s">
        <v>306</v>
      </c>
      <c r="D743" s="312">
        <v>45170</v>
      </c>
      <c r="E743" s="293" t="s">
        <v>1839</v>
      </c>
      <c r="F743" s="308">
        <v>162</v>
      </c>
      <c r="G743" s="308">
        <v>161</v>
      </c>
      <c r="H743" s="295">
        <v>109761.14</v>
      </c>
      <c r="I743" s="295">
        <v>70410.53</v>
      </c>
      <c r="J743" s="295">
        <v>0</v>
      </c>
      <c r="K743" s="295">
        <v>180171.67</v>
      </c>
      <c r="L743" s="295">
        <v>771.09</v>
      </c>
      <c r="M743" s="295">
        <v>0</v>
      </c>
      <c r="N743" s="295">
        <v>0</v>
      </c>
      <c r="O743" s="295">
        <v>0</v>
      </c>
      <c r="P743" s="295">
        <v>0</v>
      </c>
      <c r="Q743" s="295">
        <v>0</v>
      </c>
      <c r="R743" s="295">
        <v>180171.67</v>
      </c>
      <c r="S743" s="295">
        <v>192162.77</v>
      </c>
      <c r="T743" s="295">
        <v>859.8</v>
      </c>
      <c r="U743" s="295">
        <v>0</v>
      </c>
      <c r="V743" s="295">
        <v>0</v>
      </c>
      <c r="W743" s="295">
        <v>0</v>
      </c>
      <c r="X743" s="295">
        <v>0</v>
      </c>
      <c r="Y743" s="295">
        <v>0</v>
      </c>
      <c r="Z743" s="295">
        <v>193022.57</v>
      </c>
      <c r="AA743" s="295">
        <v>0</v>
      </c>
      <c r="AB743" s="295">
        <v>0</v>
      </c>
      <c r="AC743" s="295">
        <v>0</v>
      </c>
      <c r="AD743" s="295">
        <v>0</v>
      </c>
      <c r="AE743" s="295">
        <v>0</v>
      </c>
      <c r="AF743" s="295">
        <v>0</v>
      </c>
      <c r="AG743" s="295">
        <v>0</v>
      </c>
      <c r="AH743" s="295">
        <v>0</v>
      </c>
      <c r="AI743" s="295">
        <v>0</v>
      </c>
      <c r="AJ743" s="295">
        <v>0</v>
      </c>
      <c r="AK743" s="295">
        <v>0</v>
      </c>
      <c r="AL743" s="295">
        <v>0</v>
      </c>
      <c r="AM743" s="295">
        <v>0</v>
      </c>
      <c r="AN743" s="295">
        <v>0</v>
      </c>
      <c r="AO743" s="295">
        <v>0</v>
      </c>
      <c r="AP743" s="295">
        <v>0</v>
      </c>
      <c r="AQ743" s="295">
        <v>0</v>
      </c>
      <c r="AR743" s="295">
        <v>0</v>
      </c>
      <c r="AS743" s="295">
        <v>0</v>
      </c>
      <c r="AT743" s="295">
        <f t="shared" si="11"/>
        <v>0</v>
      </c>
      <c r="AU743" s="295">
        <v>71181.62</v>
      </c>
      <c r="AV743" s="295">
        <v>193022.57</v>
      </c>
      <c r="AW743" s="296">
        <v>95</v>
      </c>
      <c r="AX743" s="296">
        <v>300</v>
      </c>
      <c r="AY743" s="295">
        <v>771997.54</v>
      </c>
      <c r="AZ743" s="295">
        <v>188160.36</v>
      </c>
      <c r="BA743" s="294">
        <v>90.000287</v>
      </c>
      <c r="BB743" s="294">
        <v>86.179161271105599</v>
      </c>
      <c r="BC743" s="294">
        <v>9.4</v>
      </c>
      <c r="BD743" s="294"/>
      <c r="BE743" s="293" t="s">
        <v>4204</v>
      </c>
      <c r="BF743" s="291"/>
      <c r="BG743" s="293" t="s">
        <v>326</v>
      </c>
      <c r="BH743" s="293" t="s">
        <v>239</v>
      </c>
      <c r="BI743" s="293" t="s">
        <v>484</v>
      </c>
      <c r="BJ743" s="293" t="s">
        <v>4205</v>
      </c>
      <c r="BK743" s="292" t="s">
        <v>175</v>
      </c>
      <c r="BL743" s="294">
        <v>1410941.64425032</v>
      </c>
      <c r="BM743" s="292" t="s">
        <v>309</v>
      </c>
      <c r="BN743" s="294"/>
      <c r="BO743" s="297">
        <v>38959</v>
      </c>
      <c r="BP743" s="297">
        <v>48090</v>
      </c>
      <c r="BQ743" s="297" t="s">
        <v>942</v>
      </c>
      <c r="BR743" s="297" t="s">
        <v>4776</v>
      </c>
      <c r="BS743" s="297">
        <v>38959</v>
      </c>
      <c r="BT743" s="297">
        <v>48090</v>
      </c>
      <c r="BU743" s="294">
        <v>63008.28</v>
      </c>
      <c r="BV743" s="294">
        <v>72.05</v>
      </c>
      <c r="BW743" s="294">
        <v>0</v>
      </c>
    </row>
    <row r="744" spans="1:75" s="289" customFormat="1" ht="18.2" customHeight="1" x14ac:dyDescent="0.15">
      <c r="A744" s="298">
        <v>742</v>
      </c>
      <c r="B744" s="299" t="s">
        <v>305</v>
      </c>
      <c r="C744" s="299" t="s">
        <v>306</v>
      </c>
      <c r="D744" s="313">
        <v>45170</v>
      </c>
      <c r="E744" s="300" t="s">
        <v>1840</v>
      </c>
      <c r="F744" s="309">
        <v>173</v>
      </c>
      <c r="G744" s="309">
        <v>172</v>
      </c>
      <c r="H744" s="302">
        <v>56696.34</v>
      </c>
      <c r="I744" s="302">
        <v>37187.08</v>
      </c>
      <c r="J744" s="302">
        <v>0</v>
      </c>
      <c r="K744" s="302">
        <v>93883.42</v>
      </c>
      <c r="L744" s="302">
        <v>396.55</v>
      </c>
      <c r="M744" s="302">
        <v>0</v>
      </c>
      <c r="N744" s="302">
        <v>0</v>
      </c>
      <c r="O744" s="302">
        <v>0</v>
      </c>
      <c r="P744" s="302">
        <v>0</v>
      </c>
      <c r="Q744" s="302">
        <v>0</v>
      </c>
      <c r="R744" s="302">
        <v>93883.42</v>
      </c>
      <c r="S744" s="302">
        <v>108053.43</v>
      </c>
      <c r="T744" s="302">
        <v>448.85</v>
      </c>
      <c r="U744" s="302">
        <v>0</v>
      </c>
      <c r="V744" s="302">
        <v>0</v>
      </c>
      <c r="W744" s="302">
        <v>0</v>
      </c>
      <c r="X744" s="302">
        <v>0</v>
      </c>
      <c r="Y744" s="302">
        <v>0</v>
      </c>
      <c r="Z744" s="302">
        <v>108502.28</v>
      </c>
      <c r="AA744" s="302">
        <v>0</v>
      </c>
      <c r="AB744" s="302">
        <v>0</v>
      </c>
      <c r="AC744" s="302">
        <v>0</v>
      </c>
      <c r="AD744" s="302">
        <v>0</v>
      </c>
      <c r="AE744" s="302">
        <v>0</v>
      </c>
      <c r="AF744" s="302">
        <v>0</v>
      </c>
      <c r="AG744" s="302">
        <v>0</v>
      </c>
      <c r="AH744" s="302">
        <v>0</v>
      </c>
      <c r="AI744" s="302">
        <v>0</v>
      </c>
      <c r="AJ744" s="302">
        <v>0</v>
      </c>
      <c r="AK744" s="302">
        <v>0</v>
      </c>
      <c r="AL744" s="302">
        <v>0</v>
      </c>
      <c r="AM744" s="302">
        <v>0</v>
      </c>
      <c r="AN744" s="302">
        <v>0</v>
      </c>
      <c r="AO744" s="302">
        <v>0</v>
      </c>
      <c r="AP744" s="302">
        <v>0</v>
      </c>
      <c r="AQ744" s="302">
        <v>0</v>
      </c>
      <c r="AR744" s="302">
        <v>0</v>
      </c>
      <c r="AS744" s="302">
        <v>0</v>
      </c>
      <c r="AT744" s="295">
        <f t="shared" si="11"/>
        <v>0</v>
      </c>
      <c r="AU744" s="302">
        <v>37583.629999999997</v>
      </c>
      <c r="AV744" s="302">
        <v>108502.28</v>
      </c>
      <c r="AW744" s="303">
        <v>95</v>
      </c>
      <c r="AX744" s="303">
        <v>300</v>
      </c>
      <c r="AY744" s="302">
        <v>396996.8</v>
      </c>
      <c r="AZ744" s="302">
        <v>96761.22</v>
      </c>
      <c r="BA744" s="301">
        <v>90.000726</v>
      </c>
      <c r="BB744" s="301">
        <v>87.323991567726395</v>
      </c>
      <c r="BC744" s="301">
        <v>9.5</v>
      </c>
      <c r="BD744" s="301"/>
      <c r="BE744" s="300" t="s">
        <v>4204</v>
      </c>
      <c r="BF744" s="298"/>
      <c r="BG744" s="300" t="s">
        <v>355</v>
      </c>
      <c r="BH744" s="300" t="s">
        <v>198</v>
      </c>
      <c r="BI744" s="300" t="s">
        <v>554</v>
      </c>
      <c r="BJ744" s="300" t="s">
        <v>4205</v>
      </c>
      <c r="BK744" s="299" t="s">
        <v>175</v>
      </c>
      <c r="BL744" s="301">
        <v>735210.07482831995</v>
      </c>
      <c r="BM744" s="299" t="s">
        <v>309</v>
      </c>
      <c r="BN744" s="301"/>
      <c r="BO744" s="304">
        <v>38959</v>
      </c>
      <c r="BP744" s="304">
        <v>48090</v>
      </c>
      <c r="BQ744" s="297" t="s">
        <v>4195</v>
      </c>
      <c r="BR744" s="297" t="s">
        <v>4771</v>
      </c>
      <c r="BS744" s="297">
        <v>38959</v>
      </c>
      <c r="BT744" s="297">
        <v>48090</v>
      </c>
      <c r="BU744" s="301">
        <v>39846.61</v>
      </c>
      <c r="BV744" s="301">
        <v>67.2</v>
      </c>
      <c r="BW744" s="301">
        <v>0</v>
      </c>
    </row>
    <row r="745" spans="1:75" s="289" customFormat="1" ht="18.2" customHeight="1" x14ac:dyDescent="0.15">
      <c r="A745" s="291">
        <v>743</v>
      </c>
      <c r="B745" s="292" t="s">
        <v>305</v>
      </c>
      <c r="C745" s="292" t="s">
        <v>306</v>
      </c>
      <c r="D745" s="312">
        <v>45170</v>
      </c>
      <c r="E745" s="293" t="s">
        <v>1841</v>
      </c>
      <c r="F745" s="308">
        <v>128</v>
      </c>
      <c r="G745" s="308">
        <v>128</v>
      </c>
      <c r="H745" s="295">
        <v>0</v>
      </c>
      <c r="I745" s="295">
        <v>97795.44</v>
      </c>
      <c r="J745" s="295">
        <v>0</v>
      </c>
      <c r="K745" s="295">
        <v>97795.44</v>
      </c>
      <c r="L745" s="295">
        <v>0</v>
      </c>
      <c r="M745" s="295">
        <v>0</v>
      </c>
      <c r="N745" s="295">
        <v>0</v>
      </c>
      <c r="O745" s="295">
        <v>0</v>
      </c>
      <c r="P745" s="295">
        <v>0</v>
      </c>
      <c r="Q745" s="295">
        <v>0</v>
      </c>
      <c r="R745" s="295">
        <v>97795.44</v>
      </c>
      <c r="S745" s="295">
        <v>57521.4</v>
      </c>
      <c r="T745" s="295">
        <v>0</v>
      </c>
      <c r="U745" s="295">
        <v>0</v>
      </c>
      <c r="V745" s="295">
        <v>0</v>
      </c>
      <c r="W745" s="295">
        <v>0</v>
      </c>
      <c r="X745" s="295">
        <v>0</v>
      </c>
      <c r="Y745" s="295">
        <v>0</v>
      </c>
      <c r="Z745" s="295">
        <v>57521.4</v>
      </c>
      <c r="AA745" s="295">
        <v>0</v>
      </c>
      <c r="AB745" s="295">
        <v>0</v>
      </c>
      <c r="AC745" s="295">
        <v>0</v>
      </c>
      <c r="AD745" s="295">
        <v>0</v>
      </c>
      <c r="AE745" s="295">
        <v>0</v>
      </c>
      <c r="AF745" s="295">
        <v>0</v>
      </c>
      <c r="AG745" s="295">
        <v>0</v>
      </c>
      <c r="AH745" s="295">
        <v>0</v>
      </c>
      <c r="AI745" s="295">
        <v>0</v>
      </c>
      <c r="AJ745" s="295">
        <v>0</v>
      </c>
      <c r="AK745" s="295">
        <v>0</v>
      </c>
      <c r="AL745" s="295">
        <v>0</v>
      </c>
      <c r="AM745" s="295">
        <v>0</v>
      </c>
      <c r="AN745" s="295">
        <v>0</v>
      </c>
      <c r="AO745" s="295">
        <v>0</v>
      </c>
      <c r="AP745" s="295">
        <v>0</v>
      </c>
      <c r="AQ745" s="295">
        <v>0</v>
      </c>
      <c r="AR745" s="295">
        <v>0</v>
      </c>
      <c r="AS745" s="295">
        <v>0</v>
      </c>
      <c r="AT745" s="295">
        <f t="shared" si="11"/>
        <v>0</v>
      </c>
      <c r="AU745" s="295">
        <v>97795.44</v>
      </c>
      <c r="AV745" s="295">
        <v>57521.4</v>
      </c>
      <c r="AW745" s="296">
        <v>0</v>
      </c>
      <c r="AX745" s="296">
        <v>180</v>
      </c>
      <c r="AY745" s="295">
        <v>517599.53</v>
      </c>
      <c r="AZ745" s="295">
        <v>116990.9</v>
      </c>
      <c r="BA745" s="294">
        <v>83.462209999999999</v>
      </c>
      <c r="BB745" s="294">
        <v>69.768020848821607</v>
      </c>
      <c r="BC745" s="294">
        <v>9.5</v>
      </c>
      <c r="BD745" s="294"/>
      <c r="BE745" s="293" t="s">
        <v>4204</v>
      </c>
      <c r="BF745" s="291"/>
      <c r="BG745" s="293" t="s">
        <v>326</v>
      </c>
      <c r="BH745" s="293" t="s">
        <v>190</v>
      </c>
      <c r="BI745" s="293" t="s">
        <v>403</v>
      </c>
      <c r="BJ745" s="293" t="s">
        <v>4205</v>
      </c>
      <c r="BK745" s="292" t="s">
        <v>175</v>
      </c>
      <c r="BL745" s="294">
        <v>765845.47900224</v>
      </c>
      <c r="BM745" s="292" t="s">
        <v>309</v>
      </c>
      <c r="BN745" s="294"/>
      <c r="BO745" s="297">
        <v>38959</v>
      </c>
      <c r="BP745" s="297">
        <v>44438</v>
      </c>
      <c r="BQ745" s="297" t="s">
        <v>937</v>
      </c>
      <c r="BR745" s="297" t="s">
        <v>4765</v>
      </c>
      <c r="BS745" s="297">
        <v>38959</v>
      </c>
      <c r="BT745" s="297">
        <v>44438</v>
      </c>
      <c r="BU745" s="294">
        <v>33493.919999999998</v>
      </c>
      <c r="BV745" s="294">
        <v>0</v>
      </c>
      <c r="BW745" s="294">
        <v>0</v>
      </c>
    </row>
    <row r="746" spans="1:75" s="289" customFormat="1" ht="18.2" customHeight="1" x14ac:dyDescent="0.15">
      <c r="A746" s="298">
        <v>744</v>
      </c>
      <c r="B746" s="299" t="s">
        <v>305</v>
      </c>
      <c r="C746" s="299" t="s">
        <v>306</v>
      </c>
      <c r="D746" s="313">
        <v>45170</v>
      </c>
      <c r="E746" s="300" t="s">
        <v>1842</v>
      </c>
      <c r="F746" s="309">
        <v>0</v>
      </c>
      <c r="G746" s="309">
        <v>0</v>
      </c>
      <c r="H746" s="302">
        <v>23718.28</v>
      </c>
      <c r="I746" s="302">
        <v>0</v>
      </c>
      <c r="J746" s="302">
        <v>0</v>
      </c>
      <c r="K746" s="302">
        <v>23718.28</v>
      </c>
      <c r="L746" s="302">
        <v>572.04</v>
      </c>
      <c r="M746" s="302">
        <v>0</v>
      </c>
      <c r="N746" s="302">
        <v>0</v>
      </c>
      <c r="O746" s="302">
        <v>572.04</v>
      </c>
      <c r="P746" s="302">
        <v>0</v>
      </c>
      <c r="Q746" s="302">
        <v>0</v>
      </c>
      <c r="R746" s="302">
        <v>23146.240000000002</v>
      </c>
      <c r="S746" s="302">
        <v>0</v>
      </c>
      <c r="T746" s="302">
        <v>187.77</v>
      </c>
      <c r="U746" s="302">
        <v>0</v>
      </c>
      <c r="V746" s="302">
        <v>0</v>
      </c>
      <c r="W746" s="302">
        <v>187.77</v>
      </c>
      <c r="X746" s="302">
        <v>0</v>
      </c>
      <c r="Y746" s="302">
        <v>0</v>
      </c>
      <c r="Z746" s="302">
        <v>0</v>
      </c>
      <c r="AA746" s="302">
        <v>53.96</v>
      </c>
      <c r="AB746" s="302">
        <v>0</v>
      </c>
      <c r="AC746" s="302">
        <v>0</v>
      </c>
      <c r="AD746" s="302">
        <v>0</v>
      </c>
      <c r="AE746" s="302">
        <v>0</v>
      </c>
      <c r="AF746" s="302">
        <v>-38.1</v>
      </c>
      <c r="AG746" s="302">
        <v>35.4</v>
      </c>
      <c r="AH746" s="302">
        <v>102</v>
      </c>
      <c r="AI746" s="302">
        <v>0</v>
      </c>
      <c r="AJ746" s="302">
        <v>0</v>
      </c>
      <c r="AK746" s="302">
        <v>0</v>
      </c>
      <c r="AL746" s="302">
        <v>0</v>
      </c>
      <c r="AM746" s="302">
        <v>0</v>
      </c>
      <c r="AN746" s="302">
        <v>0</v>
      </c>
      <c r="AO746" s="302">
        <v>0</v>
      </c>
      <c r="AP746" s="302">
        <v>0.15</v>
      </c>
      <c r="AQ746" s="302">
        <v>0</v>
      </c>
      <c r="AR746" s="302">
        <v>0.19</v>
      </c>
      <c r="AS746" s="302">
        <v>0</v>
      </c>
      <c r="AT746" s="295">
        <f t="shared" si="11"/>
        <v>913.03</v>
      </c>
      <c r="AU746" s="302">
        <v>0</v>
      </c>
      <c r="AV746" s="302">
        <v>0</v>
      </c>
      <c r="AW746" s="303">
        <v>35</v>
      </c>
      <c r="AX746" s="303">
        <v>240</v>
      </c>
      <c r="AY746" s="302">
        <v>368997.25</v>
      </c>
      <c r="AZ746" s="302">
        <v>81512.95</v>
      </c>
      <c r="BA746" s="301">
        <v>81.585969000000006</v>
      </c>
      <c r="BB746" s="301">
        <v>23.1669743164314</v>
      </c>
      <c r="BC746" s="301">
        <v>9.5</v>
      </c>
      <c r="BD746" s="301"/>
      <c r="BE746" s="300" t="s">
        <v>4204</v>
      </c>
      <c r="BF746" s="298"/>
      <c r="BG746" s="300" t="s">
        <v>312</v>
      </c>
      <c r="BH746" s="300" t="s">
        <v>189</v>
      </c>
      <c r="BI746" s="300" t="s">
        <v>323</v>
      </c>
      <c r="BJ746" s="300" t="s">
        <v>103</v>
      </c>
      <c r="BK746" s="299" t="s">
        <v>175</v>
      </c>
      <c r="BL746" s="301">
        <v>181260.42747903999</v>
      </c>
      <c r="BM746" s="299" t="s">
        <v>309</v>
      </c>
      <c r="BN746" s="301"/>
      <c r="BO746" s="304">
        <v>38960</v>
      </c>
      <c r="BP746" s="304">
        <v>46265</v>
      </c>
      <c r="BQ746" s="297" t="s">
        <v>4757</v>
      </c>
      <c r="BR746" s="297" t="s">
        <v>4764</v>
      </c>
      <c r="BS746" s="297">
        <v>38960</v>
      </c>
      <c r="BT746" s="297">
        <v>46265</v>
      </c>
      <c r="BU746" s="301">
        <v>0</v>
      </c>
      <c r="BV746" s="301">
        <v>53.96</v>
      </c>
      <c r="BW746" s="301">
        <v>0</v>
      </c>
    </row>
    <row r="747" spans="1:75" s="289" customFormat="1" ht="18.2" customHeight="1" x14ac:dyDescent="0.15">
      <c r="A747" s="291">
        <v>745</v>
      </c>
      <c r="B747" s="292" t="s">
        <v>305</v>
      </c>
      <c r="C747" s="292" t="s">
        <v>306</v>
      </c>
      <c r="D747" s="312">
        <v>45170</v>
      </c>
      <c r="E747" s="293" t="s">
        <v>1843</v>
      </c>
      <c r="F747" s="308">
        <v>119</v>
      </c>
      <c r="G747" s="308">
        <v>118</v>
      </c>
      <c r="H747" s="295">
        <v>76956.12</v>
      </c>
      <c r="I747" s="295">
        <v>41174.31</v>
      </c>
      <c r="J747" s="295">
        <v>0</v>
      </c>
      <c r="K747" s="295">
        <v>118130.43</v>
      </c>
      <c r="L747" s="295">
        <v>538.21</v>
      </c>
      <c r="M747" s="295">
        <v>0</v>
      </c>
      <c r="N747" s="295">
        <v>0</v>
      </c>
      <c r="O747" s="295">
        <v>0</v>
      </c>
      <c r="P747" s="295">
        <v>0</v>
      </c>
      <c r="Q747" s="295">
        <v>0</v>
      </c>
      <c r="R747" s="295">
        <v>118130.43</v>
      </c>
      <c r="S747" s="295">
        <v>94224.79</v>
      </c>
      <c r="T747" s="295">
        <v>609.24</v>
      </c>
      <c r="U747" s="295">
        <v>0</v>
      </c>
      <c r="V747" s="295">
        <v>0</v>
      </c>
      <c r="W747" s="295">
        <v>0</v>
      </c>
      <c r="X747" s="295">
        <v>0</v>
      </c>
      <c r="Y747" s="295">
        <v>0</v>
      </c>
      <c r="Z747" s="295">
        <v>94834.03</v>
      </c>
      <c r="AA747" s="295">
        <v>0</v>
      </c>
      <c r="AB747" s="295">
        <v>0</v>
      </c>
      <c r="AC747" s="295">
        <v>0</v>
      </c>
      <c r="AD747" s="295">
        <v>0</v>
      </c>
      <c r="AE747" s="295">
        <v>0</v>
      </c>
      <c r="AF747" s="295">
        <v>0</v>
      </c>
      <c r="AG747" s="295">
        <v>0</v>
      </c>
      <c r="AH747" s="295">
        <v>0</v>
      </c>
      <c r="AI747" s="295">
        <v>0</v>
      </c>
      <c r="AJ747" s="295">
        <v>0</v>
      </c>
      <c r="AK747" s="295">
        <v>0</v>
      </c>
      <c r="AL747" s="295">
        <v>0</v>
      </c>
      <c r="AM747" s="295">
        <v>0</v>
      </c>
      <c r="AN747" s="295">
        <v>0</v>
      </c>
      <c r="AO747" s="295">
        <v>0</v>
      </c>
      <c r="AP747" s="295">
        <v>0</v>
      </c>
      <c r="AQ747" s="295">
        <v>0</v>
      </c>
      <c r="AR747" s="295">
        <v>0</v>
      </c>
      <c r="AS747" s="295">
        <v>0</v>
      </c>
      <c r="AT747" s="295">
        <f t="shared" si="11"/>
        <v>0</v>
      </c>
      <c r="AU747" s="295">
        <v>41712.519999999997</v>
      </c>
      <c r="AV747" s="295">
        <v>94834.03</v>
      </c>
      <c r="AW747" s="296">
        <v>95</v>
      </c>
      <c r="AX747" s="296">
        <v>300</v>
      </c>
      <c r="AY747" s="295">
        <v>544999.31000000006</v>
      </c>
      <c r="AZ747" s="295">
        <v>131333.20000000001</v>
      </c>
      <c r="BA747" s="294">
        <v>89.000117000000003</v>
      </c>
      <c r="BB747" s="294">
        <v>80.053041357861602</v>
      </c>
      <c r="BC747" s="294">
        <v>9.5</v>
      </c>
      <c r="BD747" s="294"/>
      <c r="BE747" s="293" t="s">
        <v>4204</v>
      </c>
      <c r="BF747" s="291"/>
      <c r="BG747" s="293" t="s">
        <v>315</v>
      </c>
      <c r="BH747" s="293" t="s">
        <v>179</v>
      </c>
      <c r="BI747" s="293" t="s">
        <v>329</v>
      </c>
      <c r="BJ747" s="293" t="s">
        <v>4205</v>
      </c>
      <c r="BK747" s="292" t="s">
        <v>175</v>
      </c>
      <c r="BL747" s="294">
        <v>925090.73785128002</v>
      </c>
      <c r="BM747" s="292" t="s">
        <v>309</v>
      </c>
      <c r="BN747" s="294"/>
      <c r="BO747" s="297">
        <v>38960</v>
      </c>
      <c r="BP747" s="297">
        <v>48091</v>
      </c>
      <c r="BQ747" s="297" t="s">
        <v>937</v>
      </c>
      <c r="BR747" s="297" t="s">
        <v>4765</v>
      </c>
      <c r="BS747" s="297">
        <v>38960</v>
      </c>
      <c r="BT747" s="297">
        <v>48091</v>
      </c>
      <c r="BU747" s="294">
        <v>37475.74</v>
      </c>
      <c r="BV747" s="294">
        <v>91.2</v>
      </c>
      <c r="BW747" s="294">
        <v>0</v>
      </c>
    </row>
    <row r="748" spans="1:75" s="289" customFormat="1" ht="18.2" customHeight="1" x14ac:dyDescent="0.15">
      <c r="A748" s="298">
        <v>746</v>
      </c>
      <c r="B748" s="299" t="s">
        <v>305</v>
      </c>
      <c r="C748" s="299" t="s">
        <v>306</v>
      </c>
      <c r="D748" s="313">
        <v>45170</v>
      </c>
      <c r="E748" s="300" t="s">
        <v>1844</v>
      </c>
      <c r="F748" s="309">
        <v>189</v>
      </c>
      <c r="G748" s="309">
        <v>188</v>
      </c>
      <c r="H748" s="302">
        <v>76956.12</v>
      </c>
      <c r="I748" s="302">
        <v>52547.199999999997</v>
      </c>
      <c r="J748" s="302">
        <v>0</v>
      </c>
      <c r="K748" s="302">
        <v>129503.32</v>
      </c>
      <c r="L748" s="302">
        <v>538.21</v>
      </c>
      <c r="M748" s="302">
        <v>0</v>
      </c>
      <c r="N748" s="302">
        <v>0</v>
      </c>
      <c r="O748" s="302">
        <v>0</v>
      </c>
      <c r="P748" s="302">
        <v>0</v>
      </c>
      <c r="Q748" s="302">
        <v>0</v>
      </c>
      <c r="R748" s="302">
        <v>129503.32</v>
      </c>
      <c r="S748" s="302">
        <v>163173.4</v>
      </c>
      <c r="T748" s="302">
        <v>609.24</v>
      </c>
      <c r="U748" s="302">
        <v>0</v>
      </c>
      <c r="V748" s="302">
        <v>0</v>
      </c>
      <c r="W748" s="302">
        <v>0</v>
      </c>
      <c r="X748" s="302">
        <v>0</v>
      </c>
      <c r="Y748" s="302">
        <v>0</v>
      </c>
      <c r="Z748" s="302">
        <v>163782.64000000001</v>
      </c>
      <c r="AA748" s="302">
        <v>0</v>
      </c>
      <c r="AB748" s="302">
        <v>0</v>
      </c>
      <c r="AC748" s="302">
        <v>0</v>
      </c>
      <c r="AD748" s="302">
        <v>0</v>
      </c>
      <c r="AE748" s="302">
        <v>0</v>
      </c>
      <c r="AF748" s="302">
        <v>0</v>
      </c>
      <c r="AG748" s="302">
        <v>0</v>
      </c>
      <c r="AH748" s="302">
        <v>0</v>
      </c>
      <c r="AI748" s="302">
        <v>0</v>
      </c>
      <c r="AJ748" s="302">
        <v>0</v>
      </c>
      <c r="AK748" s="302">
        <v>0</v>
      </c>
      <c r="AL748" s="302">
        <v>0</v>
      </c>
      <c r="AM748" s="302">
        <v>0</v>
      </c>
      <c r="AN748" s="302">
        <v>0</v>
      </c>
      <c r="AO748" s="302">
        <v>0</v>
      </c>
      <c r="AP748" s="302">
        <v>0</v>
      </c>
      <c r="AQ748" s="302">
        <v>0</v>
      </c>
      <c r="AR748" s="302">
        <v>0</v>
      </c>
      <c r="AS748" s="302">
        <v>0</v>
      </c>
      <c r="AT748" s="295">
        <f t="shared" si="11"/>
        <v>0</v>
      </c>
      <c r="AU748" s="302">
        <v>53085.41</v>
      </c>
      <c r="AV748" s="302">
        <v>163782.64000000001</v>
      </c>
      <c r="AW748" s="303">
        <v>95</v>
      </c>
      <c r="AX748" s="303">
        <v>300</v>
      </c>
      <c r="AY748" s="302">
        <v>544999.31000000006</v>
      </c>
      <c r="AZ748" s="302">
        <v>131333.20000000001</v>
      </c>
      <c r="BA748" s="301">
        <v>89.000117000000003</v>
      </c>
      <c r="BB748" s="301">
        <v>87.760068527138898</v>
      </c>
      <c r="BC748" s="301">
        <v>9.5</v>
      </c>
      <c r="BD748" s="301"/>
      <c r="BE748" s="300" t="s">
        <v>4204</v>
      </c>
      <c r="BF748" s="298"/>
      <c r="BG748" s="300" t="s">
        <v>315</v>
      </c>
      <c r="BH748" s="300" t="s">
        <v>179</v>
      </c>
      <c r="BI748" s="300" t="s">
        <v>329</v>
      </c>
      <c r="BJ748" s="300" t="s">
        <v>4205</v>
      </c>
      <c r="BK748" s="299" t="s">
        <v>175</v>
      </c>
      <c r="BL748" s="301">
        <v>1014152.93123872</v>
      </c>
      <c r="BM748" s="299" t="s">
        <v>309</v>
      </c>
      <c r="BN748" s="301"/>
      <c r="BO748" s="304">
        <v>38960</v>
      </c>
      <c r="BP748" s="304">
        <v>48091</v>
      </c>
      <c r="BQ748" s="297" t="s">
        <v>1001</v>
      </c>
      <c r="BR748" s="297" t="s">
        <v>4803</v>
      </c>
      <c r="BS748" s="297">
        <v>38960</v>
      </c>
      <c r="BT748" s="297">
        <v>48091</v>
      </c>
      <c r="BU748" s="301">
        <v>58198.79</v>
      </c>
      <c r="BV748" s="301">
        <v>91.2</v>
      </c>
      <c r="BW748" s="301">
        <v>0</v>
      </c>
    </row>
    <row r="749" spans="1:75" s="289" customFormat="1" ht="18.2" customHeight="1" x14ac:dyDescent="0.15">
      <c r="A749" s="291">
        <v>747</v>
      </c>
      <c r="B749" s="292" t="s">
        <v>305</v>
      </c>
      <c r="C749" s="292" t="s">
        <v>306</v>
      </c>
      <c r="D749" s="312">
        <v>45170</v>
      </c>
      <c r="E749" s="293" t="s">
        <v>1845</v>
      </c>
      <c r="F749" s="308">
        <v>164</v>
      </c>
      <c r="G749" s="308">
        <v>163</v>
      </c>
      <c r="H749" s="295">
        <v>48232.4</v>
      </c>
      <c r="I749" s="295">
        <v>30378.23</v>
      </c>
      <c r="J749" s="295">
        <v>0</v>
      </c>
      <c r="K749" s="295">
        <v>78610.63</v>
      </c>
      <c r="L749" s="295">
        <v>332.43</v>
      </c>
      <c r="M749" s="295">
        <v>0</v>
      </c>
      <c r="N749" s="295">
        <v>0</v>
      </c>
      <c r="O749" s="295">
        <v>0</v>
      </c>
      <c r="P749" s="295">
        <v>0</v>
      </c>
      <c r="Q749" s="295">
        <v>0</v>
      </c>
      <c r="R749" s="295">
        <v>78610.63</v>
      </c>
      <c r="S749" s="295">
        <v>86047.78</v>
      </c>
      <c r="T749" s="295">
        <v>381.84</v>
      </c>
      <c r="U749" s="295">
        <v>0</v>
      </c>
      <c r="V749" s="295">
        <v>0</v>
      </c>
      <c r="W749" s="295">
        <v>0</v>
      </c>
      <c r="X749" s="295">
        <v>0</v>
      </c>
      <c r="Y749" s="295">
        <v>0</v>
      </c>
      <c r="Z749" s="295">
        <v>86429.62</v>
      </c>
      <c r="AA749" s="295">
        <v>0</v>
      </c>
      <c r="AB749" s="295">
        <v>0</v>
      </c>
      <c r="AC749" s="295">
        <v>0</v>
      </c>
      <c r="AD749" s="295">
        <v>0</v>
      </c>
      <c r="AE749" s="295">
        <v>0</v>
      </c>
      <c r="AF749" s="295">
        <v>0</v>
      </c>
      <c r="AG749" s="295">
        <v>0</v>
      </c>
      <c r="AH749" s="295">
        <v>0</v>
      </c>
      <c r="AI749" s="295">
        <v>0</v>
      </c>
      <c r="AJ749" s="295">
        <v>0</v>
      </c>
      <c r="AK749" s="295">
        <v>0</v>
      </c>
      <c r="AL749" s="295">
        <v>0</v>
      </c>
      <c r="AM749" s="295">
        <v>0</v>
      </c>
      <c r="AN749" s="295">
        <v>0</v>
      </c>
      <c r="AO749" s="295">
        <v>0</v>
      </c>
      <c r="AP749" s="295">
        <v>0</v>
      </c>
      <c r="AQ749" s="295">
        <v>0</v>
      </c>
      <c r="AR749" s="295">
        <v>0</v>
      </c>
      <c r="AS749" s="295">
        <v>0</v>
      </c>
      <c r="AT749" s="295">
        <f t="shared" si="11"/>
        <v>0</v>
      </c>
      <c r="AU749" s="295">
        <v>30710.66</v>
      </c>
      <c r="AV749" s="295">
        <v>86429.62</v>
      </c>
      <c r="AW749" s="296">
        <v>96</v>
      </c>
      <c r="AX749" s="296">
        <v>300</v>
      </c>
      <c r="AY749" s="295">
        <v>335916.33</v>
      </c>
      <c r="AZ749" s="295">
        <v>81752.14</v>
      </c>
      <c r="BA749" s="294">
        <v>89.999911999999995</v>
      </c>
      <c r="BB749" s="294">
        <v>86.541462795525106</v>
      </c>
      <c r="BC749" s="294">
        <v>9.5</v>
      </c>
      <c r="BD749" s="294"/>
      <c r="BE749" s="293" t="s">
        <v>4204</v>
      </c>
      <c r="BF749" s="291"/>
      <c r="BG749" s="293" t="s">
        <v>320</v>
      </c>
      <c r="BH749" s="293" t="s">
        <v>181</v>
      </c>
      <c r="BI749" s="293" t="s">
        <v>372</v>
      </c>
      <c r="BJ749" s="293" t="s">
        <v>4205</v>
      </c>
      <c r="BK749" s="292" t="s">
        <v>175</v>
      </c>
      <c r="BL749" s="294">
        <v>615607.39015047997</v>
      </c>
      <c r="BM749" s="292" t="s">
        <v>309</v>
      </c>
      <c r="BN749" s="294"/>
      <c r="BO749" s="297">
        <v>38967</v>
      </c>
      <c r="BP749" s="297">
        <v>48098</v>
      </c>
      <c r="BQ749" s="297" t="s">
        <v>955</v>
      </c>
      <c r="BR749" s="297" t="s">
        <v>4778</v>
      </c>
      <c r="BS749" s="297">
        <v>38967</v>
      </c>
      <c r="BT749" s="297">
        <v>48098</v>
      </c>
      <c r="BU749" s="294">
        <v>32174.46</v>
      </c>
      <c r="BV749" s="294">
        <v>56.77</v>
      </c>
      <c r="BW749" s="294">
        <v>0</v>
      </c>
    </row>
    <row r="750" spans="1:75" s="289" customFormat="1" ht="18.2" customHeight="1" x14ac:dyDescent="0.15">
      <c r="A750" s="298">
        <v>748</v>
      </c>
      <c r="B750" s="299" t="s">
        <v>305</v>
      </c>
      <c r="C750" s="299" t="s">
        <v>306</v>
      </c>
      <c r="D750" s="313">
        <v>45170</v>
      </c>
      <c r="E750" s="300" t="s">
        <v>1846</v>
      </c>
      <c r="F750" s="309">
        <v>181</v>
      </c>
      <c r="G750" s="309">
        <v>180</v>
      </c>
      <c r="H750" s="302">
        <v>40221.910000000003</v>
      </c>
      <c r="I750" s="302">
        <v>26541.87</v>
      </c>
      <c r="J750" s="302">
        <v>0</v>
      </c>
      <c r="K750" s="302">
        <v>66763.78</v>
      </c>
      <c r="L750" s="302">
        <v>277.16000000000003</v>
      </c>
      <c r="M750" s="302">
        <v>0</v>
      </c>
      <c r="N750" s="302">
        <v>0</v>
      </c>
      <c r="O750" s="302">
        <v>0</v>
      </c>
      <c r="P750" s="302">
        <v>0</v>
      </c>
      <c r="Q750" s="302">
        <v>0</v>
      </c>
      <c r="R750" s="302">
        <v>66763.78</v>
      </c>
      <c r="S750" s="302">
        <v>80659.789999999994</v>
      </c>
      <c r="T750" s="302">
        <v>318.42</v>
      </c>
      <c r="U750" s="302">
        <v>0</v>
      </c>
      <c r="V750" s="302">
        <v>0</v>
      </c>
      <c r="W750" s="302">
        <v>0</v>
      </c>
      <c r="X750" s="302">
        <v>0</v>
      </c>
      <c r="Y750" s="302">
        <v>0</v>
      </c>
      <c r="Z750" s="302">
        <v>80978.210000000006</v>
      </c>
      <c r="AA750" s="302">
        <v>0</v>
      </c>
      <c r="AB750" s="302">
        <v>0</v>
      </c>
      <c r="AC750" s="302">
        <v>0</v>
      </c>
      <c r="AD750" s="302">
        <v>0</v>
      </c>
      <c r="AE750" s="302">
        <v>0</v>
      </c>
      <c r="AF750" s="302">
        <v>0</v>
      </c>
      <c r="AG750" s="302">
        <v>0</v>
      </c>
      <c r="AH750" s="302">
        <v>0</v>
      </c>
      <c r="AI750" s="302">
        <v>0</v>
      </c>
      <c r="AJ750" s="302">
        <v>0</v>
      </c>
      <c r="AK750" s="302">
        <v>0</v>
      </c>
      <c r="AL750" s="302">
        <v>0</v>
      </c>
      <c r="AM750" s="302">
        <v>0</v>
      </c>
      <c r="AN750" s="302">
        <v>0</v>
      </c>
      <c r="AO750" s="302">
        <v>0</v>
      </c>
      <c r="AP750" s="302">
        <v>0</v>
      </c>
      <c r="AQ750" s="302">
        <v>0</v>
      </c>
      <c r="AR750" s="302">
        <v>0</v>
      </c>
      <c r="AS750" s="302">
        <v>0</v>
      </c>
      <c r="AT750" s="295">
        <f t="shared" si="11"/>
        <v>0</v>
      </c>
      <c r="AU750" s="302">
        <v>26819.03</v>
      </c>
      <c r="AV750" s="302">
        <v>80978.210000000006</v>
      </c>
      <c r="AW750" s="303">
        <v>96</v>
      </c>
      <c r="AX750" s="303">
        <v>300</v>
      </c>
      <c r="AY750" s="302">
        <v>283303.52</v>
      </c>
      <c r="AZ750" s="302">
        <v>68168.259999999995</v>
      </c>
      <c r="BA750" s="301">
        <v>88.998896999999999</v>
      </c>
      <c r="BB750" s="301">
        <v>87.165240532040301</v>
      </c>
      <c r="BC750" s="301">
        <v>9.5</v>
      </c>
      <c r="BD750" s="301"/>
      <c r="BE750" s="300" t="s">
        <v>4204</v>
      </c>
      <c r="BF750" s="298"/>
      <c r="BG750" s="300" t="s">
        <v>320</v>
      </c>
      <c r="BH750" s="300" t="s">
        <v>181</v>
      </c>
      <c r="BI750" s="300" t="s">
        <v>321</v>
      </c>
      <c r="BJ750" s="300" t="s">
        <v>4205</v>
      </c>
      <c r="BK750" s="299" t="s">
        <v>175</v>
      </c>
      <c r="BL750" s="301">
        <v>522833.57050287997</v>
      </c>
      <c r="BM750" s="299" t="s">
        <v>309</v>
      </c>
      <c r="BN750" s="301"/>
      <c r="BO750" s="304">
        <v>38968</v>
      </c>
      <c r="BP750" s="304">
        <v>48099</v>
      </c>
      <c r="BQ750" s="297" t="s">
        <v>946</v>
      </c>
      <c r="BR750" s="297" t="s">
        <v>4775</v>
      </c>
      <c r="BS750" s="297">
        <v>38968</v>
      </c>
      <c r="BT750" s="297">
        <v>48099</v>
      </c>
      <c r="BU750" s="301">
        <v>29160.79</v>
      </c>
      <c r="BV750" s="301">
        <v>47.34</v>
      </c>
      <c r="BW750" s="301">
        <v>0</v>
      </c>
    </row>
    <row r="751" spans="1:75" s="289" customFormat="1" ht="18.2" customHeight="1" x14ac:dyDescent="0.15">
      <c r="A751" s="291">
        <v>749</v>
      </c>
      <c r="B751" s="292" t="s">
        <v>305</v>
      </c>
      <c r="C751" s="292" t="s">
        <v>306</v>
      </c>
      <c r="D751" s="312">
        <v>45170</v>
      </c>
      <c r="E751" s="293" t="s">
        <v>1847</v>
      </c>
      <c r="F751" s="308">
        <v>0</v>
      </c>
      <c r="G751" s="308">
        <v>0</v>
      </c>
      <c r="H751" s="295">
        <v>51137.98</v>
      </c>
      <c r="I751" s="295">
        <v>0</v>
      </c>
      <c r="J751" s="295">
        <v>0</v>
      </c>
      <c r="K751" s="295">
        <v>51137.98</v>
      </c>
      <c r="L751" s="295">
        <v>352.41</v>
      </c>
      <c r="M751" s="295">
        <v>0</v>
      </c>
      <c r="N751" s="295">
        <v>0</v>
      </c>
      <c r="O751" s="295">
        <v>352.41</v>
      </c>
      <c r="P751" s="295">
        <v>0</v>
      </c>
      <c r="Q751" s="295">
        <v>0</v>
      </c>
      <c r="R751" s="295">
        <v>50785.57</v>
      </c>
      <c r="S751" s="295">
        <v>0</v>
      </c>
      <c r="T751" s="295">
        <v>404.84</v>
      </c>
      <c r="U751" s="295">
        <v>0</v>
      </c>
      <c r="V751" s="295">
        <v>0</v>
      </c>
      <c r="W751" s="295">
        <v>404.84</v>
      </c>
      <c r="X751" s="295">
        <v>0</v>
      </c>
      <c r="Y751" s="295">
        <v>0</v>
      </c>
      <c r="Z751" s="295">
        <v>0</v>
      </c>
      <c r="AA751" s="295">
        <v>60.19</v>
      </c>
      <c r="AB751" s="295">
        <v>0</v>
      </c>
      <c r="AC751" s="295">
        <v>0</v>
      </c>
      <c r="AD751" s="295">
        <v>0</v>
      </c>
      <c r="AE751" s="295">
        <v>0</v>
      </c>
      <c r="AF751" s="295">
        <v>-37.159999999999997</v>
      </c>
      <c r="AG751" s="295">
        <v>40.869999999999997</v>
      </c>
      <c r="AH751" s="295">
        <v>106.98</v>
      </c>
      <c r="AI751" s="295">
        <v>0</v>
      </c>
      <c r="AJ751" s="295">
        <v>0</v>
      </c>
      <c r="AK751" s="295">
        <v>0</v>
      </c>
      <c r="AL751" s="295">
        <v>0</v>
      </c>
      <c r="AM751" s="295">
        <v>0</v>
      </c>
      <c r="AN751" s="295">
        <v>0</v>
      </c>
      <c r="AO751" s="295">
        <v>0</v>
      </c>
      <c r="AP751" s="295">
        <v>0.55000000000000004</v>
      </c>
      <c r="AQ751" s="295">
        <v>0</v>
      </c>
      <c r="AR751" s="295">
        <v>0.46</v>
      </c>
      <c r="AS751" s="295">
        <v>0</v>
      </c>
      <c r="AT751" s="295">
        <f t="shared" si="11"/>
        <v>928.22</v>
      </c>
      <c r="AU751" s="295">
        <v>0</v>
      </c>
      <c r="AV751" s="295">
        <v>0</v>
      </c>
      <c r="AW751" s="296">
        <v>96</v>
      </c>
      <c r="AX751" s="296">
        <v>300</v>
      </c>
      <c r="AY751" s="295">
        <v>355998.29</v>
      </c>
      <c r="AZ751" s="295">
        <v>86672.04</v>
      </c>
      <c r="BA751" s="294">
        <v>90.000435999999993</v>
      </c>
      <c r="BB751" s="294">
        <v>52.735847021813697</v>
      </c>
      <c r="BC751" s="294">
        <v>9.5</v>
      </c>
      <c r="BD751" s="294"/>
      <c r="BE751" s="293" t="s">
        <v>4204</v>
      </c>
      <c r="BF751" s="291"/>
      <c r="BG751" s="293" t="s">
        <v>326</v>
      </c>
      <c r="BH751" s="293" t="s">
        <v>216</v>
      </c>
      <c r="BI751" s="293" t="s">
        <v>430</v>
      </c>
      <c r="BJ751" s="293" t="s">
        <v>103</v>
      </c>
      <c r="BK751" s="292" t="s">
        <v>175</v>
      </c>
      <c r="BL751" s="294">
        <v>397706.67408472003</v>
      </c>
      <c r="BM751" s="292" t="s">
        <v>309</v>
      </c>
      <c r="BN751" s="294"/>
      <c r="BO751" s="297">
        <v>38965</v>
      </c>
      <c r="BP751" s="297">
        <v>48096</v>
      </c>
      <c r="BQ751" s="297" t="s">
        <v>4757</v>
      </c>
      <c r="BR751" s="297" t="s">
        <v>4764</v>
      </c>
      <c r="BS751" s="297">
        <v>38965</v>
      </c>
      <c r="BT751" s="297">
        <v>48096</v>
      </c>
      <c r="BU751" s="294">
        <v>0</v>
      </c>
      <c r="BV751" s="294">
        <v>60.19</v>
      </c>
      <c r="BW751" s="294">
        <v>0</v>
      </c>
    </row>
    <row r="752" spans="1:75" s="289" customFormat="1" ht="18.2" customHeight="1" x14ac:dyDescent="0.15">
      <c r="A752" s="298">
        <v>750</v>
      </c>
      <c r="B752" s="299" t="s">
        <v>305</v>
      </c>
      <c r="C752" s="299" t="s">
        <v>306</v>
      </c>
      <c r="D752" s="313">
        <v>45170</v>
      </c>
      <c r="E752" s="300" t="s">
        <v>1848</v>
      </c>
      <c r="F752" s="309">
        <v>160</v>
      </c>
      <c r="G752" s="309">
        <v>159</v>
      </c>
      <c r="H752" s="302">
        <v>41493.5</v>
      </c>
      <c r="I752" s="302">
        <v>25809.759999999998</v>
      </c>
      <c r="J752" s="302">
        <v>0</v>
      </c>
      <c r="K752" s="302">
        <v>67303.259999999995</v>
      </c>
      <c r="L752" s="302">
        <v>285.95</v>
      </c>
      <c r="M752" s="302">
        <v>0</v>
      </c>
      <c r="N752" s="302">
        <v>0</v>
      </c>
      <c r="O752" s="302">
        <v>0</v>
      </c>
      <c r="P752" s="302">
        <v>0</v>
      </c>
      <c r="Q752" s="302">
        <v>0</v>
      </c>
      <c r="R752" s="302">
        <v>67303.259999999995</v>
      </c>
      <c r="S752" s="302">
        <v>71352.53</v>
      </c>
      <c r="T752" s="302">
        <v>328.49</v>
      </c>
      <c r="U752" s="302">
        <v>0</v>
      </c>
      <c r="V752" s="302">
        <v>0</v>
      </c>
      <c r="W752" s="302">
        <v>0</v>
      </c>
      <c r="X752" s="302">
        <v>0</v>
      </c>
      <c r="Y752" s="302">
        <v>0</v>
      </c>
      <c r="Z752" s="302">
        <v>71681.02</v>
      </c>
      <c r="AA752" s="302">
        <v>0</v>
      </c>
      <c r="AB752" s="302">
        <v>0</v>
      </c>
      <c r="AC752" s="302">
        <v>0</v>
      </c>
      <c r="AD752" s="302">
        <v>0</v>
      </c>
      <c r="AE752" s="302">
        <v>0</v>
      </c>
      <c r="AF752" s="302">
        <v>0</v>
      </c>
      <c r="AG752" s="302">
        <v>0</v>
      </c>
      <c r="AH752" s="302">
        <v>0</v>
      </c>
      <c r="AI752" s="302">
        <v>0</v>
      </c>
      <c r="AJ752" s="302">
        <v>0</v>
      </c>
      <c r="AK752" s="302">
        <v>0</v>
      </c>
      <c r="AL752" s="302">
        <v>0</v>
      </c>
      <c r="AM752" s="302">
        <v>0</v>
      </c>
      <c r="AN752" s="302">
        <v>0</v>
      </c>
      <c r="AO752" s="302">
        <v>0</v>
      </c>
      <c r="AP752" s="302">
        <v>0</v>
      </c>
      <c r="AQ752" s="302">
        <v>0</v>
      </c>
      <c r="AR752" s="302">
        <v>0</v>
      </c>
      <c r="AS752" s="302">
        <v>0</v>
      </c>
      <c r="AT752" s="295">
        <f t="shared" si="11"/>
        <v>0</v>
      </c>
      <c r="AU752" s="302">
        <v>26095.71</v>
      </c>
      <c r="AV752" s="302">
        <v>71681.02</v>
      </c>
      <c r="AW752" s="303">
        <v>96</v>
      </c>
      <c r="AX752" s="303">
        <v>300</v>
      </c>
      <c r="AY752" s="302">
        <v>289024.74</v>
      </c>
      <c r="AZ752" s="302">
        <v>70326.5</v>
      </c>
      <c r="BA752" s="301">
        <v>89.999143000000004</v>
      </c>
      <c r="BB752" s="301">
        <v>86.130202997535505</v>
      </c>
      <c r="BC752" s="301">
        <v>9.5</v>
      </c>
      <c r="BD752" s="301"/>
      <c r="BE752" s="300" t="s">
        <v>4204</v>
      </c>
      <c r="BF752" s="298"/>
      <c r="BG752" s="300" t="s">
        <v>320</v>
      </c>
      <c r="BH752" s="300" t="s">
        <v>197</v>
      </c>
      <c r="BI752" s="300" t="s">
        <v>373</v>
      </c>
      <c r="BJ752" s="300" t="s">
        <v>4205</v>
      </c>
      <c r="BK752" s="299" t="s">
        <v>175</v>
      </c>
      <c r="BL752" s="301">
        <v>527058.29017296003</v>
      </c>
      <c r="BM752" s="299" t="s">
        <v>309</v>
      </c>
      <c r="BN752" s="301"/>
      <c r="BO752" s="304">
        <v>38968</v>
      </c>
      <c r="BP752" s="304">
        <v>48099</v>
      </c>
      <c r="BQ752" s="297" t="s">
        <v>929</v>
      </c>
      <c r="BR752" s="297" t="s">
        <v>4777</v>
      </c>
      <c r="BS752" s="297">
        <v>38968</v>
      </c>
      <c r="BT752" s="297">
        <v>48099</v>
      </c>
      <c r="BU752" s="301">
        <v>26836.14</v>
      </c>
      <c r="BV752" s="301">
        <v>48.84</v>
      </c>
      <c r="BW752" s="301">
        <v>0</v>
      </c>
    </row>
    <row r="753" spans="1:75" s="289" customFormat="1" ht="18.2" customHeight="1" x14ac:dyDescent="0.15">
      <c r="A753" s="291">
        <v>751</v>
      </c>
      <c r="B753" s="292" t="s">
        <v>305</v>
      </c>
      <c r="C753" s="292" t="s">
        <v>306</v>
      </c>
      <c r="D753" s="312">
        <v>45170</v>
      </c>
      <c r="E753" s="293" t="s">
        <v>1849</v>
      </c>
      <c r="F753" s="308">
        <v>5</v>
      </c>
      <c r="G753" s="308">
        <v>4</v>
      </c>
      <c r="H753" s="295">
        <v>33351.49</v>
      </c>
      <c r="I753" s="295">
        <v>2317.9299999999998</v>
      </c>
      <c r="J753" s="295">
        <v>0</v>
      </c>
      <c r="K753" s="295">
        <v>35669.42</v>
      </c>
      <c r="L753" s="295">
        <v>779.3</v>
      </c>
      <c r="M753" s="295">
        <v>0</v>
      </c>
      <c r="N753" s="295">
        <v>0</v>
      </c>
      <c r="O753" s="295">
        <v>0</v>
      </c>
      <c r="P753" s="295">
        <v>0</v>
      </c>
      <c r="Q753" s="295">
        <v>0</v>
      </c>
      <c r="R753" s="295">
        <v>35669.42</v>
      </c>
      <c r="S753" s="295">
        <v>828.63</v>
      </c>
      <c r="T753" s="295">
        <v>264.02999999999997</v>
      </c>
      <c r="U753" s="295">
        <v>0</v>
      </c>
      <c r="V753" s="295">
        <v>0</v>
      </c>
      <c r="W753" s="295">
        <v>0</v>
      </c>
      <c r="X753" s="295">
        <v>0</v>
      </c>
      <c r="Y753" s="295">
        <v>0</v>
      </c>
      <c r="Z753" s="295">
        <v>1092.6600000000001</v>
      </c>
      <c r="AA753" s="295">
        <v>0</v>
      </c>
      <c r="AB753" s="295">
        <v>0</v>
      </c>
      <c r="AC753" s="295">
        <v>0</v>
      </c>
      <c r="AD753" s="295">
        <v>0</v>
      </c>
      <c r="AE753" s="295">
        <v>0</v>
      </c>
      <c r="AF753" s="295">
        <v>0</v>
      </c>
      <c r="AG753" s="295">
        <v>0</v>
      </c>
      <c r="AH753" s="295">
        <v>0</v>
      </c>
      <c r="AI753" s="295">
        <v>0</v>
      </c>
      <c r="AJ753" s="295">
        <v>0</v>
      </c>
      <c r="AK753" s="295">
        <v>0</v>
      </c>
      <c r="AL753" s="295">
        <v>0</v>
      </c>
      <c r="AM753" s="295">
        <v>0</v>
      </c>
      <c r="AN753" s="295">
        <v>0</v>
      </c>
      <c r="AO753" s="295">
        <v>0</v>
      </c>
      <c r="AP753" s="295">
        <v>0</v>
      </c>
      <c r="AQ753" s="295">
        <v>0</v>
      </c>
      <c r="AR753" s="295">
        <v>0</v>
      </c>
      <c r="AS753" s="295">
        <v>0</v>
      </c>
      <c r="AT753" s="295">
        <f t="shared" si="11"/>
        <v>0</v>
      </c>
      <c r="AU753" s="295">
        <v>3097.23</v>
      </c>
      <c r="AV753" s="295">
        <v>1092.6600000000001</v>
      </c>
      <c r="AW753" s="296">
        <v>36</v>
      </c>
      <c r="AX753" s="296">
        <v>240</v>
      </c>
      <c r="AY753" s="295">
        <v>476801.89</v>
      </c>
      <c r="AZ753" s="295">
        <v>111929.86</v>
      </c>
      <c r="BA753" s="294">
        <v>86.828517000000005</v>
      </c>
      <c r="BB753" s="294">
        <v>27.670210977215</v>
      </c>
      <c r="BC753" s="294">
        <v>9.5</v>
      </c>
      <c r="BD753" s="294"/>
      <c r="BE753" s="293" t="s">
        <v>4204</v>
      </c>
      <c r="BF753" s="291"/>
      <c r="BG753" s="293" t="s">
        <v>312</v>
      </c>
      <c r="BH753" s="293" t="s">
        <v>196</v>
      </c>
      <c r="BI753" s="293" t="s">
        <v>314</v>
      </c>
      <c r="BJ753" s="293" t="s">
        <v>177</v>
      </c>
      <c r="BK753" s="292" t="s">
        <v>175</v>
      </c>
      <c r="BL753" s="294">
        <v>279330.65228431998</v>
      </c>
      <c r="BM753" s="292" t="s">
        <v>309</v>
      </c>
      <c r="BN753" s="294"/>
      <c r="BO753" s="297">
        <v>38968</v>
      </c>
      <c r="BP753" s="297">
        <v>46273</v>
      </c>
      <c r="BQ753" s="297" t="s">
        <v>929</v>
      </c>
      <c r="BR753" s="297" t="s">
        <v>4777</v>
      </c>
      <c r="BS753" s="297">
        <v>38968</v>
      </c>
      <c r="BT753" s="297">
        <v>46273</v>
      </c>
      <c r="BU753" s="294">
        <v>1046.1199999999999</v>
      </c>
      <c r="BV753" s="294">
        <v>74.09</v>
      </c>
      <c r="BW753" s="294">
        <v>0</v>
      </c>
    </row>
    <row r="754" spans="1:75" s="289" customFormat="1" ht="18.2" customHeight="1" x14ac:dyDescent="0.15">
      <c r="A754" s="298">
        <v>752</v>
      </c>
      <c r="B754" s="299" t="s">
        <v>305</v>
      </c>
      <c r="C754" s="299" t="s">
        <v>306</v>
      </c>
      <c r="D754" s="313">
        <v>45170</v>
      </c>
      <c r="E754" s="300" t="s">
        <v>1850</v>
      </c>
      <c r="F754" s="309">
        <v>138</v>
      </c>
      <c r="G754" s="309">
        <v>137</v>
      </c>
      <c r="H754" s="302">
        <v>34909.47</v>
      </c>
      <c r="I754" s="302">
        <v>19889.669999999998</v>
      </c>
      <c r="J754" s="302">
        <v>0</v>
      </c>
      <c r="K754" s="302">
        <v>54799.14</v>
      </c>
      <c r="L754" s="302">
        <v>239.51</v>
      </c>
      <c r="M754" s="302">
        <v>0</v>
      </c>
      <c r="N754" s="302">
        <v>0</v>
      </c>
      <c r="O754" s="302">
        <v>0</v>
      </c>
      <c r="P754" s="302">
        <v>0</v>
      </c>
      <c r="Q754" s="302">
        <v>0</v>
      </c>
      <c r="R754" s="302">
        <v>54799.14</v>
      </c>
      <c r="S754" s="302">
        <v>50800.99</v>
      </c>
      <c r="T754" s="302">
        <v>279.27999999999997</v>
      </c>
      <c r="U754" s="302">
        <v>0</v>
      </c>
      <c r="V754" s="302">
        <v>0</v>
      </c>
      <c r="W754" s="302">
        <v>0</v>
      </c>
      <c r="X754" s="302">
        <v>0</v>
      </c>
      <c r="Y754" s="302">
        <v>0</v>
      </c>
      <c r="Z754" s="302">
        <v>51080.27</v>
      </c>
      <c r="AA754" s="302">
        <v>0</v>
      </c>
      <c r="AB754" s="302">
        <v>0</v>
      </c>
      <c r="AC754" s="302">
        <v>0</v>
      </c>
      <c r="AD754" s="302">
        <v>0</v>
      </c>
      <c r="AE754" s="302">
        <v>0</v>
      </c>
      <c r="AF754" s="302">
        <v>0</v>
      </c>
      <c r="AG754" s="302">
        <v>0</v>
      </c>
      <c r="AH754" s="302">
        <v>0</v>
      </c>
      <c r="AI754" s="302">
        <v>0</v>
      </c>
      <c r="AJ754" s="302">
        <v>0</v>
      </c>
      <c r="AK754" s="302">
        <v>0</v>
      </c>
      <c r="AL754" s="302">
        <v>0</v>
      </c>
      <c r="AM754" s="302">
        <v>0</v>
      </c>
      <c r="AN754" s="302">
        <v>0</v>
      </c>
      <c r="AO754" s="302">
        <v>0</v>
      </c>
      <c r="AP754" s="302">
        <v>0</v>
      </c>
      <c r="AQ754" s="302">
        <v>0</v>
      </c>
      <c r="AR754" s="302">
        <v>0</v>
      </c>
      <c r="AS754" s="302">
        <v>0</v>
      </c>
      <c r="AT754" s="295">
        <f t="shared" si="11"/>
        <v>0</v>
      </c>
      <c r="AU754" s="302">
        <v>20129.18</v>
      </c>
      <c r="AV754" s="302">
        <v>51080.27</v>
      </c>
      <c r="AW754" s="303">
        <v>96</v>
      </c>
      <c r="AX754" s="303">
        <v>300</v>
      </c>
      <c r="AY754" s="302">
        <v>242099.87</v>
      </c>
      <c r="AZ754" s="302">
        <v>58909.17</v>
      </c>
      <c r="BA754" s="301">
        <v>90.000045999999998</v>
      </c>
      <c r="BB754" s="301">
        <v>83.7208387210419</v>
      </c>
      <c r="BC754" s="301">
        <v>9.6</v>
      </c>
      <c r="BD754" s="301"/>
      <c r="BE754" s="300" t="s">
        <v>4204</v>
      </c>
      <c r="BF754" s="298"/>
      <c r="BG754" s="300" t="s">
        <v>312</v>
      </c>
      <c r="BH754" s="300" t="s">
        <v>196</v>
      </c>
      <c r="BI754" s="300" t="s">
        <v>314</v>
      </c>
      <c r="BJ754" s="300" t="s">
        <v>4205</v>
      </c>
      <c r="BK754" s="299" t="s">
        <v>175</v>
      </c>
      <c r="BL754" s="301">
        <v>429137.32605744002</v>
      </c>
      <c r="BM754" s="299" t="s">
        <v>309</v>
      </c>
      <c r="BN754" s="301"/>
      <c r="BO754" s="304">
        <v>38968</v>
      </c>
      <c r="BP754" s="304">
        <v>48099</v>
      </c>
      <c r="BQ754" s="297" t="s">
        <v>931</v>
      </c>
      <c r="BR754" s="297" t="s">
        <v>4779</v>
      </c>
      <c r="BS754" s="297">
        <v>38968</v>
      </c>
      <c r="BT754" s="297">
        <v>48099</v>
      </c>
      <c r="BU754" s="301">
        <v>21198.07</v>
      </c>
      <c r="BV754" s="301">
        <v>53.4</v>
      </c>
      <c r="BW754" s="301">
        <v>0</v>
      </c>
    </row>
    <row r="755" spans="1:75" s="289" customFormat="1" ht="18.2" customHeight="1" x14ac:dyDescent="0.15">
      <c r="A755" s="291">
        <v>753</v>
      </c>
      <c r="B755" s="292" t="s">
        <v>305</v>
      </c>
      <c r="C755" s="292" t="s">
        <v>306</v>
      </c>
      <c r="D755" s="312">
        <v>45170</v>
      </c>
      <c r="E755" s="293" t="s">
        <v>1851</v>
      </c>
      <c r="F755" s="308">
        <v>163</v>
      </c>
      <c r="G755" s="308">
        <v>162</v>
      </c>
      <c r="H755" s="295">
        <v>51251.24</v>
      </c>
      <c r="I755" s="295">
        <v>32180.39</v>
      </c>
      <c r="J755" s="295">
        <v>0</v>
      </c>
      <c r="K755" s="295">
        <v>83431.63</v>
      </c>
      <c r="L755" s="295">
        <v>353.22</v>
      </c>
      <c r="M755" s="295">
        <v>0</v>
      </c>
      <c r="N755" s="295">
        <v>0</v>
      </c>
      <c r="O755" s="295">
        <v>0</v>
      </c>
      <c r="P755" s="295">
        <v>0</v>
      </c>
      <c r="Q755" s="295">
        <v>0</v>
      </c>
      <c r="R755" s="295">
        <v>83431.63</v>
      </c>
      <c r="S755" s="295">
        <v>90771.12</v>
      </c>
      <c r="T755" s="295">
        <v>405.74</v>
      </c>
      <c r="U755" s="295">
        <v>0</v>
      </c>
      <c r="V755" s="295">
        <v>0</v>
      </c>
      <c r="W755" s="295">
        <v>0</v>
      </c>
      <c r="X755" s="295">
        <v>0</v>
      </c>
      <c r="Y755" s="295">
        <v>0</v>
      </c>
      <c r="Z755" s="295">
        <v>91176.86</v>
      </c>
      <c r="AA755" s="295">
        <v>0</v>
      </c>
      <c r="AB755" s="295">
        <v>0</v>
      </c>
      <c r="AC755" s="295">
        <v>0</v>
      </c>
      <c r="AD755" s="295">
        <v>0</v>
      </c>
      <c r="AE755" s="295">
        <v>0</v>
      </c>
      <c r="AF755" s="295">
        <v>0</v>
      </c>
      <c r="AG755" s="295">
        <v>0</v>
      </c>
      <c r="AH755" s="295">
        <v>0</v>
      </c>
      <c r="AI755" s="295">
        <v>0</v>
      </c>
      <c r="AJ755" s="295">
        <v>0</v>
      </c>
      <c r="AK755" s="295">
        <v>0</v>
      </c>
      <c r="AL755" s="295">
        <v>0</v>
      </c>
      <c r="AM755" s="295">
        <v>0</v>
      </c>
      <c r="AN755" s="295">
        <v>0</v>
      </c>
      <c r="AO755" s="295">
        <v>0</v>
      </c>
      <c r="AP755" s="295">
        <v>0</v>
      </c>
      <c r="AQ755" s="295">
        <v>0</v>
      </c>
      <c r="AR755" s="295">
        <v>0</v>
      </c>
      <c r="AS755" s="295">
        <v>0</v>
      </c>
      <c r="AT755" s="295">
        <f t="shared" si="11"/>
        <v>0</v>
      </c>
      <c r="AU755" s="295">
        <v>32533.61</v>
      </c>
      <c r="AV755" s="295">
        <v>91176.86</v>
      </c>
      <c r="AW755" s="296">
        <v>96</v>
      </c>
      <c r="AX755" s="296">
        <v>300</v>
      </c>
      <c r="AY755" s="295">
        <v>372300.88</v>
      </c>
      <c r="AZ755" s="295">
        <v>86867.3</v>
      </c>
      <c r="BA755" s="294">
        <v>86.301164</v>
      </c>
      <c r="BB755" s="294">
        <v>82.8878851238305</v>
      </c>
      <c r="BC755" s="294">
        <v>9.5</v>
      </c>
      <c r="BD755" s="294"/>
      <c r="BE755" s="293" t="s">
        <v>4204</v>
      </c>
      <c r="BF755" s="291"/>
      <c r="BG755" s="293" t="s">
        <v>312</v>
      </c>
      <c r="BH755" s="293" t="s">
        <v>196</v>
      </c>
      <c r="BI755" s="293" t="s">
        <v>314</v>
      </c>
      <c r="BJ755" s="293" t="s">
        <v>4205</v>
      </c>
      <c r="BK755" s="292" t="s">
        <v>175</v>
      </c>
      <c r="BL755" s="294">
        <v>653361.10396648</v>
      </c>
      <c r="BM755" s="292" t="s">
        <v>309</v>
      </c>
      <c r="BN755" s="294"/>
      <c r="BO755" s="297">
        <v>38968</v>
      </c>
      <c r="BP755" s="297">
        <v>48099</v>
      </c>
      <c r="BQ755" s="297" t="s">
        <v>962</v>
      </c>
      <c r="BR755" s="297" t="s">
        <v>4767</v>
      </c>
      <c r="BS755" s="297">
        <v>38968</v>
      </c>
      <c r="BT755" s="297">
        <v>48099</v>
      </c>
      <c r="BU755" s="294">
        <v>34082.54</v>
      </c>
      <c r="BV755" s="294">
        <v>60.33</v>
      </c>
      <c r="BW755" s="294">
        <v>0</v>
      </c>
    </row>
    <row r="756" spans="1:75" s="289" customFormat="1" ht="18.2" customHeight="1" x14ac:dyDescent="0.15">
      <c r="A756" s="298">
        <v>754</v>
      </c>
      <c r="B756" s="299" t="s">
        <v>305</v>
      </c>
      <c r="C756" s="299" t="s">
        <v>306</v>
      </c>
      <c r="D756" s="313">
        <v>45170</v>
      </c>
      <c r="E756" s="300" t="s">
        <v>1852</v>
      </c>
      <c r="F756" s="309">
        <v>135</v>
      </c>
      <c r="G756" s="309">
        <v>134</v>
      </c>
      <c r="H756" s="302">
        <v>25881.13</v>
      </c>
      <c r="I756" s="302">
        <v>49841.64</v>
      </c>
      <c r="J756" s="302">
        <v>0</v>
      </c>
      <c r="K756" s="302">
        <v>75722.77</v>
      </c>
      <c r="L756" s="302">
        <v>604.83000000000004</v>
      </c>
      <c r="M756" s="302">
        <v>0</v>
      </c>
      <c r="N756" s="302">
        <v>0</v>
      </c>
      <c r="O756" s="302">
        <v>0</v>
      </c>
      <c r="P756" s="302">
        <v>0</v>
      </c>
      <c r="Q756" s="302">
        <v>0</v>
      </c>
      <c r="R756" s="302">
        <v>75722.77</v>
      </c>
      <c r="S756" s="302">
        <v>58660.84</v>
      </c>
      <c r="T756" s="302">
        <v>204.89</v>
      </c>
      <c r="U756" s="302">
        <v>0</v>
      </c>
      <c r="V756" s="302">
        <v>0</v>
      </c>
      <c r="W756" s="302">
        <v>0</v>
      </c>
      <c r="X756" s="302">
        <v>0</v>
      </c>
      <c r="Y756" s="302">
        <v>0</v>
      </c>
      <c r="Z756" s="302">
        <v>58865.73</v>
      </c>
      <c r="AA756" s="302">
        <v>0</v>
      </c>
      <c r="AB756" s="302">
        <v>0</v>
      </c>
      <c r="AC756" s="302">
        <v>0</v>
      </c>
      <c r="AD756" s="302">
        <v>0</v>
      </c>
      <c r="AE756" s="302">
        <v>0</v>
      </c>
      <c r="AF756" s="302">
        <v>0</v>
      </c>
      <c r="AG756" s="302">
        <v>0</v>
      </c>
      <c r="AH756" s="302">
        <v>0</v>
      </c>
      <c r="AI756" s="302">
        <v>0</v>
      </c>
      <c r="AJ756" s="302">
        <v>0</v>
      </c>
      <c r="AK756" s="302">
        <v>0</v>
      </c>
      <c r="AL756" s="302">
        <v>0</v>
      </c>
      <c r="AM756" s="302">
        <v>0</v>
      </c>
      <c r="AN756" s="302">
        <v>0</v>
      </c>
      <c r="AO756" s="302">
        <v>0</v>
      </c>
      <c r="AP756" s="302">
        <v>0</v>
      </c>
      <c r="AQ756" s="302">
        <v>0</v>
      </c>
      <c r="AR756" s="302">
        <v>0</v>
      </c>
      <c r="AS756" s="302">
        <v>0</v>
      </c>
      <c r="AT756" s="295">
        <f t="shared" si="11"/>
        <v>0</v>
      </c>
      <c r="AU756" s="302">
        <v>50446.47</v>
      </c>
      <c r="AV756" s="302">
        <v>58865.73</v>
      </c>
      <c r="AW756" s="303">
        <v>36</v>
      </c>
      <c r="AX756" s="303">
        <v>240</v>
      </c>
      <c r="AY756" s="302">
        <v>372300.88</v>
      </c>
      <c r="AZ756" s="302">
        <v>86867.3</v>
      </c>
      <c r="BA756" s="301">
        <v>86.301164</v>
      </c>
      <c r="BB756" s="301">
        <v>75.229265699570306</v>
      </c>
      <c r="BC756" s="301">
        <v>9.5</v>
      </c>
      <c r="BD756" s="301"/>
      <c r="BE756" s="300" t="s">
        <v>4204</v>
      </c>
      <c r="BF756" s="298"/>
      <c r="BG756" s="300" t="s">
        <v>312</v>
      </c>
      <c r="BH756" s="300" t="s">
        <v>196</v>
      </c>
      <c r="BI756" s="300" t="s">
        <v>314</v>
      </c>
      <c r="BJ756" s="300" t="s">
        <v>4205</v>
      </c>
      <c r="BK756" s="299" t="s">
        <v>175</v>
      </c>
      <c r="BL756" s="301">
        <v>592992.28125591995</v>
      </c>
      <c r="BM756" s="299" t="s">
        <v>309</v>
      </c>
      <c r="BN756" s="301"/>
      <c r="BO756" s="304">
        <v>38968</v>
      </c>
      <c r="BP756" s="304">
        <v>46273</v>
      </c>
      <c r="BQ756" s="297" t="s">
        <v>962</v>
      </c>
      <c r="BR756" s="297" t="s">
        <v>4767</v>
      </c>
      <c r="BS756" s="297">
        <v>38968</v>
      </c>
      <c r="BT756" s="297">
        <v>46273</v>
      </c>
      <c r="BU756" s="301">
        <v>27413.08</v>
      </c>
      <c r="BV756" s="301">
        <v>57.51</v>
      </c>
      <c r="BW756" s="301">
        <v>0</v>
      </c>
    </row>
    <row r="757" spans="1:75" s="289" customFormat="1" ht="18.2" customHeight="1" x14ac:dyDescent="0.15">
      <c r="A757" s="291">
        <v>755</v>
      </c>
      <c r="B757" s="292" t="s">
        <v>305</v>
      </c>
      <c r="C757" s="292" t="s">
        <v>306</v>
      </c>
      <c r="D757" s="312">
        <v>45170</v>
      </c>
      <c r="E757" s="293" t="s">
        <v>1853</v>
      </c>
      <c r="F757" s="308">
        <v>0</v>
      </c>
      <c r="G757" s="308">
        <v>0</v>
      </c>
      <c r="H757" s="295">
        <v>51251.24</v>
      </c>
      <c r="I757" s="295">
        <v>0</v>
      </c>
      <c r="J757" s="295">
        <v>0</v>
      </c>
      <c r="K757" s="295">
        <v>51251.24</v>
      </c>
      <c r="L757" s="295">
        <v>353.22</v>
      </c>
      <c r="M757" s="295">
        <v>0</v>
      </c>
      <c r="N757" s="295">
        <v>0</v>
      </c>
      <c r="O757" s="295">
        <v>353.22</v>
      </c>
      <c r="P757" s="295">
        <v>0</v>
      </c>
      <c r="Q757" s="295">
        <v>0</v>
      </c>
      <c r="R757" s="295">
        <v>50898.02</v>
      </c>
      <c r="S757" s="295">
        <v>0</v>
      </c>
      <c r="T757" s="295">
        <v>405.74</v>
      </c>
      <c r="U757" s="295">
        <v>0</v>
      </c>
      <c r="V757" s="295">
        <v>0</v>
      </c>
      <c r="W757" s="295">
        <v>405.74</v>
      </c>
      <c r="X757" s="295">
        <v>0</v>
      </c>
      <c r="Y757" s="295">
        <v>0</v>
      </c>
      <c r="Z757" s="295">
        <v>0</v>
      </c>
      <c r="AA757" s="295">
        <v>60.33</v>
      </c>
      <c r="AB757" s="295">
        <v>0</v>
      </c>
      <c r="AC757" s="295">
        <v>0</v>
      </c>
      <c r="AD757" s="295">
        <v>0</v>
      </c>
      <c r="AE757" s="295">
        <v>0</v>
      </c>
      <c r="AF757" s="295">
        <v>-36.81</v>
      </c>
      <c r="AG757" s="295">
        <v>40.96</v>
      </c>
      <c r="AH757" s="295">
        <v>107.51</v>
      </c>
      <c r="AI757" s="295">
        <v>0</v>
      </c>
      <c r="AJ757" s="295">
        <v>0</v>
      </c>
      <c r="AK757" s="295">
        <v>0</v>
      </c>
      <c r="AL757" s="295">
        <v>0</v>
      </c>
      <c r="AM757" s="295">
        <v>0</v>
      </c>
      <c r="AN757" s="295">
        <v>0</v>
      </c>
      <c r="AO757" s="295">
        <v>0</v>
      </c>
      <c r="AP757" s="295">
        <v>0</v>
      </c>
      <c r="AQ757" s="295">
        <v>0</v>
      </c>
      <c r="AR757" s="295">
        <v>0</v>
      </c>
      <c r="AS757" s="295">
        <v>5.1077999999999998E-2</v>
      </c>
      <c r="AT757" s="295">
        <f t="shared" si="11"/>
        <v>930.89892200000008</v>
      </c>
      <c r="AU757" s="295">
        <v>0</v>
      </c>
      <c r="AV757" s="295">
        <v>0</v>
      </c>
      <c r="AW757" s="296">
        <v>96</v>
      </c>
      <c r="AX757" s="296">
        <v>300</v>
      </c>
      <c r="AY757" s="295">
        <v>364498</v>
      </c>
      <c r="AZ757" s="295">
        <v>86867.3</v>
      </c>
      <c r="BA757" s="294">
        <v>88.148628000000002</v>
      </c>
      <c r="BB757" s="294">
        <v>51.648786492921502</v>
      </c>
      <c r="BC757" s="294">
        <v>9.5</v>
      </c>
      <c r="BD757" s="294"/>
      <c r="BE757" s="293" t="s">
        <v>4204</v>
      </c>
      <c r="BF757" s="291"/>
      <c r="BG757" s="293" t="s">
        <v>312</v>
      </c>
      <c r="BH757" s="293" t="s">
        <v>196</v>
      </c>
      <c r="BI757" s="293" t="s">
        <v>314</v>
      </c>
      <c r="BJ757" s="293" t="s">
        <v>103</v>
      </c>
      <c r="BK757" s="292" t="s">
        <v>175</v>
      </c>
      <c r="BL757" s="294">
        <v>398587.28082992003</v>
      </c>
      <c r="BM757" s="292" t="s">
        <v>309</v>
      </c>
      <c r="BN757" s="294"/>
      <c r="BO757" s="297">
        <v>38968</v>
      </c>
      <c r="BP757" s="297">
        <v>48099</v>
      </c>
      <c r="BQ757" s="297" t="s">
        <v>4757</v>
      </c>
      <c r="BR757" s="297" t="s">
        <v>4764</v>
      </c>
      <c r="BS757" s="297">
        <v>38968</v>
      </c>
      <c r="BT757" s="297">
        <v>48099</v>
      </c>
      <c r="BU757" s="294">
        <v>0</v>
      </c>
      <c r="BV757" s="294">
        <v>60.33</v>
      </c>
      <c r="BW757" s="294">
        <v>0</v>
      </c>
    </row>
    <row r="758" spans="1:75" s="289" customFormat="1" ht="18.2" customHeight="1" x14ac:dyDescent="0.15">
      <c r="A758" s="298">
        <v>756</v>
      </c>
      <c r="B758" s="299" t="s">
        <v>305</v>
      </c>
      <c r="C758" s="299" t="s">
        <v>306</v>
      </c>
      <c r="D758" s="313">
        <v>45170</v>
      </c>
      <c r="E758" s="300" t="s">
        <v>1854</v>
      </c>
      <c r="F758" s="309">
        <v>102</v>
      </c>
      <c r="G758" s="309">
        <v>101</v>
      </c>
      <c r="H758" s="302">
        <v>65591.839999999997</v>
      </c>
      <c r="I758" s="302">
        <v>31353.040000000001</v>
      </c>
      <c r="J758" s="302">
        <v>0</v>
      </c>
      <c r="K758" s="302">
        <v>96944.88</v>
      </c>
      <c r="L758" s="302">
        <v>452.06</v>
      </c>
      <c r="M758" s="302">
        <v>0</v>
      </c>
      <c r="N758" s="302">
        <v>0</v>
      </c>
      <c r="O758" s="302">
        <v>0</v>
      </c>
      <c r="P758" s="302">
        <v>0</v>
      </c>
      <c r="Q758" s="302">
        <v>0</v>
      </c>
      <c r="R758" s="302">
        <v>96944.88</v>
      </c>
      <c r="S758" s="302">
        <v>66650.73</v>
      </c>
      <c r="T758" s="302">
        <v>519.27</v>
      </c>
      <c r="U758" s="302">
        <v>0</v>
      </c>
      <c r="V758" s="302">
        <v>0</v>
      </c>
      <c r="W758" s="302">
        <v>0</v>
      </c>
      <c r="X758" s="302">
        <v>0</v>
      </c>
      <c r="Y758" s="302">
        <v>0</v>
      </c>
      <c r="Z758" s="302">
        <v>67170</v>
      </c>
      <c r="AA758" s="302">
        <v>0</v>
      </c>
      <c r="AB758" s="302">
        <v>0</v>
      </c>
      <c r="AC758" s="302">
        <v>0</v>
      </c>
      <c r="AD758" s="302">
        <v>0</v>
      </c>
      <c r="AE758" s="302">
        <v>0</v>
      </c>
      <c r="AF758" s="302">
        <v>0</v>
      </c>
      <c r="AG758" s="302">
        <v>0</v>
      </c>
      <c r="AH758" s="302">
        <v>0</v>
      </c>
      <c r="AI758" s="302">
        <v>0</v>
      </c>
      <c r="AJ758" s="302">
        <v>0</v>
      </c>
      <c r="AK758" s="302">
        <v>0</v>
      </c>
      <c r="AL758" s="302">
        <v>0</v>
      </c>
      <c r="AM758" s="302">
        <v>0</v>
      </c>
      <c r="AN758" s="302">
        <v>0</v>
      </c>
      <c r="AO758" s="302">
        <v>0</v>
      </c>
      <c r="AP758" s="302">
        <v>0</v>
      </c>
      <c r="AQ758" s="302">
        <v>0</v>
      </c>
      <c r="AR758" s="302">
        <v>0</v>
      </c>
      <c r="AS758" s="302">
        <v>0</v>
      </c>
      <c r="AT758" s="295">
        <f t="shared" si="11"/>
        <v>0</v>
      </c>
      <c r="AU758" s="302">
        <v>31805.1</v>
      </c>
      <c r="AV758" s="302">
        <v>67170</v>
      </c>
      <c r="AW758" s="303">
        <v>96</v>
      </c>
      <c r="AX758" s="303">
        <v>300</v>
      </c>
      <c r="AY758" s="302">
        <v>513998.69</v>
      </c>
      <c r="AZ758" s="302">
        <v>111174.22</v>
      </c>
      <c r="BA758" s="301">
        <v>80.001194999999996</v>
      </c>
      <c r="BB758" s="301">
        <v>69.761732973090304</v>
      </c>
      <c r="BC758" s="301">
        <v>9.5</v>
      </c>
      <c r="BD758" s="301"/>
      <c r="BE758" s="300" t="s">
        <v>4204</v>
      </c>
      <c r="BF758" s="298"/>
      <c r="BG758" s="300" t="s">
        <v>315</v>
      </c>
      <c r="BH758" s="300" t="s">
        <v>179</v>
      </c>
      <c r="BI758" s="300" t="s">
        <v>389</v>
      </c>
      <c r="BJ758" s="300" t="s">
        <v>4205</v>
      </c>
      <c r="BK758" s="299" t="s">
        <v>175</v>
      </c>
      <c r="BL758" s="301">
        <v>759184.66198848002</v>
      </c>
      <c r="BM758" s="299" t="s">
        <v>309</v>
      </c>
      <c r="BN758" s="301"/>
      <c r="BO758" s="304">
        <v>38968</v>
      </c>
      <c r="BP758" s="304">
        <v>48099</v>
      </c>
      <c r="BQ758" s="297" t="s">
        <v>955</v>
      </c>
      <c r="BR758" s="297" t="s">
        <v>4778</v>
      </c>
      <c r="BS758" s="297">
        <v>38968</v>
      </c>
      <c r="BT758" s="297">
        <v>48099</v>
      </c>
      <c r="BU758" s="301">
        <v>27183.14</v>
      </c>
      <c r="BV758" s="301">
        <v>77.2</v>
      </c>
      <c r="BW758" s="301">
        <v>0</v>
      </c>
    </row>
    <row r="759" spans="1:75" s="289" customFormat="1" ht="18.2" customHeight="1" x14ac:dyDescent="0.15">
      <c r="A759" s="291">
        <v>757</v>
      </c>
      <c r="B759" s="292" t="s">
        <v>305</v>
      </c>
      <c r="C759" s="292" t="s">
        <v>306</v>
      </c>
      <c r="D759" s="312">
        <v>45170</v>
      </c>
      <c r="E759" s="293" t="s">
        <v>1855</v>
      </c>
      <c r="F759" s="308">
        <v>169</v>
      </c>
      <c r="G759" s="308">
        <v>168</v>
      </c>
      <c r="H759" s="295">
        <v>77287.600000000006</v>
      </c>
      <c r="I759" s="295">
        <v>52933.120000000003</v>
      </c>
      <c r="J759" s="295">
        <v>0</v>
      </c>
      <c r="K759" s="295">
        <v>130220.72</v>
      </c>
      <c r="L759" s="295">
        <v>567.67999999999995</v>
      </c>
      <c r="M759" s="295">
        <v>0</v>
      </c>
      <c r="N759" s="295">
        <v>0</v>
      </c>
      <c r="O759" s="295">
        <v>0</v>
      </c>
      <c r="P759" s="295">
        <v>0</v>
      </c>
      <c r="Q759" s="295">
        <v>0</v>
      </c>
      <c r="R759" s="295">
        <v>130220.72</v>
      </c>
      <c r="S759" s="295">
        <v>144147.68</v>
      </c>
      <c r="T759" s="295">
        <v>605.41999999999996</v>
      </c>
      <c r="U759" s="295">
        <v>0</v>
      </c>
      <c r="V759" s="295">
        <v>0</v>
      </c>
      <c r="W759" s="295">
        <v>0</v>
      </c>
      <c r="X759" s="295">
        <v>0</v>
      </c>
      <c r="Y759" s="295">
        <v>0</v>
      </c>
      <c r="Z759" s="295">
        <v>144753.1</v>
      </c>
      <c r="AA759" s="295">
        <v>0</v>
      </c>
      <c r="AB759" s="295">
        <v>0</v>
      </c>
      <c r="AC759" s="295">
        <v>0</v>
      </c>
      <c r="AD759" s="295">
        <v>0</v>
      </c>
      <c r="AE759" s="295">
        <v>0</v>
      </c>
      <c r="AF759" s="295">
        <v>0</v>
      </c>
      <c r="AG759" s="295">
        <v>0</v>
      </c>
      <c r="AH759" s="295">
        <v>0</v>
      </c>
      <c r="AI759" s="295">
        <v>0</v>
      </c>
      <c r="AJ759" s="295">
        <v>0</v>
      </c>
      <c r="AK759" s="295">
        <v>0</v>
      </c>
      <c r="AL759" s="295">
        <v>0</v>
      </c>
      <c r="AM759" s="295">
        <v>0</v>
      </c>
      <c r="AN759" s="295">
        <v>0</v>
      </c>
      <c r="AO759" s="295">
        <v>0</v>
      </c>
      <c r="AP759" s="295">
        <v>0</v>
      </c>
      <c r="AQ759" s="295">
        <v>0</v>
      </c>
      <c r="AR759" s="295">
        <v>0</v>
      </c>
      <c r="AS759" s="295">
        <v>0</v>
      </c>
      <c r="AT759" s="295">
        <f t="shared" si="11"/>
        <v>0</v>
      </c>
      <c r="AU759" s="295">
        <v>53500.800000000003</v>
      </c>
      <c r="AV759" s="295">
        <v>144753.1</v>
      </c>
      <c r="AW759" s="296">
        <v>96</v>
      </c>
      <c r="AX759" s="296">
        <v>300</v>
      </c>
      <c r="AY759" s="295">
        <v>579999.71</v>
      </c>
      <c r="AZ759" s="295">
        <v>135343.4</v>
      </c>
      <c r="BA759" s="294">
        <v>86.379351</v>
      </c>
      <c r="BB759" s="294">
        <v>83.109935766004995</v>
      </c>
      <c r="BC759" s="294">
        <v>9.4</v>
      </c>
      <c r="BD759" s="294"/>
      <c r="BE759" s="293" t="s">
        <v>4204</v>
      </c>
      <c r="BF759" s="291"/>
      <c r="BG759" s="293" t="s">
        <v>326</v>
      </c>
      <c r="BH759" s="293" t="s">
        <v>239</v>
      </c>
      <c r="BI759" s="293" t="s">
        <v>484</v>
      </c>
      <c r="BJ759" s="293" t="s">
        <v>4205</v>
      </c>
      <c r="BK759" s="292" t="s">
        <v>175</v>
      </c>
      <c r="BL759" s="294">
        <v>1019770.95950912</v>
      </c>
      <c r="BM759" s="292" t="s">
        <v>309</v>
      </c>
      <c r="BN759" s="294"/>
      <c r="BO759" s="297">
        <v>38972</v>
      </c>
      <c r="BP759" s="297">
        <v>48103</v>
      </c>
      <c r="BQ759" s="297" t="s">
        <v>931</v>
      </c>
      <c r="BR759" s="297" t="s">
        <v>4779</v>
      </c>
      <c r="BS759" s="297">
        <v>38972</v>
      </c>
      <c r="BT759" s="297">
        <v>48103</v>
      </c>
      <c r="BU759" s="294">
        <v>47407.45</v>
      </c>
      <c r="BV759" s="294">
        <v>51.83</v>
      </c>
      <c r="BW759" s="294">
        <v>0</v>
      </c>
    </row>
    <row r="760" spans="1:75" s="289" customFormat="1" ht="18.2" customHeight="1" x14ac:dyDescent="0.15">
      <c r="A760" s="298">
        <v>758</v>
      </c>
      <c r="B760" s="299" t="s">
        <v>305</v>
      </c>
      <c r="C760" s="299" t="s">
        <v>306</v>
      </c>
      <c r="D760" s="313">
        <v>45170</v>
      </c>
      <c r="E760" s="300" t="s">
        <v>1856</v>
      </c>
      <c r="F760" s="309">
        <v>164</v>
      </c>
      <c r="G760" s="309">
        <v>163</v>
      </c>
      <c r="H760" s="302">
        <v>24949.47</v>
      </c>
      <c r="I760" s="302">
        <v>53281.56</v>
      </c>
      <c r="J760" s="302">
        <v>0</v>
      </c>
      <c r="K760" s="302">
        <v>78231.03</v>
      </c>
      <c r="L760" s="302">
        <v>583.05999999999995</v>
      </c>
      <c r="M760" s="302">
        <v>0</v>
      </c>
      <c r="N760" s="302">
        <v>0</v>
      </c>
      <c r="O760" s="302">
        <v>0</v>
      </c>
      <c r="P760" s="302">
        <v>0</v>
      </c>
      <c r="Q760" s="302">
        <v>0</v>
      </c>
      <c r="R760" s="302">
        <v>78231.03</v>
      </c>
      <c r="S760" s="302">
        <v>73952.960000000006</v>
      </c>
      <c r="T760" s="302">
        <v>197.52</v>
      </c>
      <c r="U760" s="302">
        <v>0</v>
      </c>
      <c r="V760" s="302">
        <v>0</v>
      </c>
      <c r="W760" s="302">
        <v>0</v>
      </c>
      <c r="X760" s="302">
        <v>0</v>
      </c>
      <c r="Y760" s="302">
        <v>0</v>
      </c>
      <c r="Z760" s="302">
        <v>74150.48</v>
      </c>
      <c r="AA760" s="302">
        <v>0</v>
      </c>
      <c r="AB760" s="302">
        <v>0</v>
      </c>
      <c r="AC760" s="302">
        <v>0</v>
      </c>
      <c r="AD760" s="302">
        <v>0</v>
      </c>
      <c r="AE760" s="302">
        <v>0</v>
      </c>
      <c r="AF760" s="302">
        <v>0</v>
      </c>
      <c r="AG760" s="302">
        <v>0</v>
      </c>
      <c r="AH760" s="302">
        <v>0</v>
      </c>
      <c r="AI760" s="302">
        <v>0</v>
      </c>
      <c r="AJ760" s="302">
        <v>0</v>
      </c>
      <c r="AK760" s="302">
        <v>0</v>
      </c>
      <c r="AL760" s="302">
        <v>0</v>
      </c>
      <c r="AM760" s="302">
        <v>0</v>
      </c>
      <c r="AN760" s="302">
        <v>0</v>
      </c>
      <c r="AO760" s="302">
        <v>0</v>
      </c>
      <c r="AP760" s="302">
        <v>0</v>
      </c>
      <c r="AQ760" s="302">
        <v>0</v>
      </c>
      <c r="AR760" s="302">
        <v>0</v>
      </c>
      <c r="AS760" s="302">
        <v>0</v>
      </c>
      <c r="AT760" s="295">
        <f t="shared" si="11"/>
        <v>0</v>
      </c>
      <c r="AU760" s="302">
        <v>53864.62</v>
      </c>
      <c r="AV760" s="302">
        <v>74150.48</v>
      </c>
      <c r="AW760" s="303">
        <v>36</v>
      </c>
      <c r="AX760" s="303">
        <v>240</v>
      </c>
      <c r="AY760" s="302">
        <v>372997.22</v>
      </c>
      <c r="AZ760" s="302">
        <v>83741.05</v>
      </c>
      <c r="BA760" s="301">
        <v>83.123937999999995</v>
      </c>
      <c r="BB760" s="301">
        <v>77.654522929866999</v>
      </c>
      <c r="BC760" s="301">
        <v>9.5</v>
      </c>
      <c r="BD760" s="301"/>
      <c r="BE760" s="300" t="s">
        <v>4204</v>
      </c>
      <c r="BF760" s="298"/>
      <c r="BG760" s="300" t="s">
        <v>312</v>
      </c>
      <c r="BH760" s="300" t="s">
        <v>189</v>
      </c>
      <c r="BI760" s="300" t="s">
        <v>323</v>
      </c>
      <c r="BJ760" s="300" t="s">
        <v>4205</v>
      </c>
      <c r="BK760" s="299" t="s">
        <v>175</v>
      </c>
      <c r="BL760" s="301">
        <v>612634.70610888</v>
      </c>
      <c r="BM760" s="299" t="s">
        <v>309</v>
      </c>
      <c r="BN760" s="301"/>
      <c r="BO760" s="304">
        <v>38973</v>
      </c>
      <c r="BP760" s="304">
        <v>46278</v>
      </c>
      <c r="BQ760" s="297" t="s">
        <v>943</v>
      </c>
      <c r="BR760" s="297" t="s">
        <v>4785</v>
      </c>
      <c r="BS760" s="297">
        <v>38973</v>
      </c>
      <c r="BT760" s="297">
        <v>46278</v>
      </c>
      <c r="BU760" s="301">
        <v>32190.26</v>
      </c>
      <c r="BV760" s="301">
        <v>55.44</v>
      </c>
      <c r="BW760" s="301">
        <v>0</v>
      </c>
    </row>
    <row r="761" spans="1:75" s="289" customFormat="1" ht="18.2" customHeight="1" x14ac:dyDescent="0.15">
      <c r="A761" s="291">
        <v>759</v>
      </c>
      <c r="B761" s="292" t="s">
        <v>305</v>
      </c>
      <c r="C761" s="292" t="s">
        <v>306</v>
      </c>
      <c r="D761" s="312">
        <v>45170</v>
      </c>
      <c r="E761" s="293" t="s">
        <v>1857</v>
      </c>
      <c r="F761" s="308">
        <v>78</v>
      </c>
      <c r="G761" s="308">
        <v>77</v>
      </c>
      <c r="H761" s="295">
        <v>29668.47</v>
      </c>
      <c r="I761" s="295">
        <v>11667.4</v>
      </c>
      <c r="J761" s="295">
        <v>0</v>
      </c>
      <c r="K761" s="295">
        <v>41335.870000000003</v>
      </c>
      <c r="L761" s="295">
        <v>203.54</v>
      </c>
      <c r="M761" s="295">
        <v>0</v>
      </c>
      <c r="N761" s="295">
        <v>0</v>
      </c>
      <c r="O761" s="295">
        <v>0</v>
      </c>
      <c r="P761" s="295">
        <v>0</v>
      </c>
      <c r="Q761" s="295">
        <v>0</v>
      </c>
      <c r="R761" s="295">
        <v>41335.870000000003</v>
      </c>
      <c r="S761" s="295">
        <v>22281.119999999999</v>
      </c>
      <c r="T761" s="295">
        <v>237.35</v>
      </c>
      <c r="U761" s="295">
        <v>0</v>
      </c>
      <c r="V761" s="295">
        <v>0</v>
      </c>
      <c r="W761" s="295">
        <v>0</v>
      </c>
      <c r="X761" s="295">
        <v>0</v>
      </c>
      <c r="Y761" s="295">
        <v>0</v>
      </c>
      <c r="Z761" s="295">
        <v>22518.47</v>
      </c>
      <c r="AA761" s="295">
        <v>0</v>
      </c>
      <c r="AB761" s="295">
        <v>0</v>
      </c>
      <c r="AC761" s="295">
        <v>0</v>
      </c>
      <c r="AD761" s="295">
        <v>0</v>
      </c>
      <c r="AE761" s="295">
        <v>0</v>
      </c>
      <c r="AF761" s="295">
        <v>0</v>
      </c>
      <c r="AG761" s="295">
        <v>0</v>
      </c>
      <c r="AH761" s="295">
        <v>0</v>
      </c>
      <c r="AI761" s="295">
        <v>0</v>
      </c>
      <c r="AJ761" s="295">
        <v>0</v>
      </c>
      <c r="AK761" s="295">
        <v>0</v>
      </c>
      <c r="AL761" s="295">
        <v>0</v>
      </c>
      <c r="AM761" s="295">
        <v>0</v>
      </c>
      <c r="AN761" s="295">
        <v>0</v>
      </c>
      <c r="AO761" s="295">
        <v>0</v>
      </c>
      <c r="AP761" s="295">
        <v>0</v>
      </c>
      <c r="AQ761" s="295">
        <v>0</v>
      </c>
      <c r="AR761" s="295">
        <v>0</v>
      </c>
      <c r="AS761" s="295">
        <v>0</v>
      </c>
      <c r="AT761" s="295">
        <f t="shared" si="11"/>
        <v>0</v>
      </c>
      <c r="AU761" s="295">
        <v>11870.94</v>
      </c>
      <c r="AV761" s="295">
        <v>22518.47</v>
      </c>
      <c r="AW761" s="296">
        <v>96</v>
      </c>
      <c r="AX761" s="296">
        <v>300</v>
      </c>
      <c r="AY761" s="295">
        <v>215999.5</v>
      </c>
      <c r="AZ761" s="295">
        <v>50063.78</v>
      </c>
      <c r="BA761" s="294">
        <v>85.833529999999996</v>
      </c>
      <c r="BB761" s="294">
        <v>70.869671401582096</v>
      </c>
      <c r="BC761" s="294">
        <v>9.6</v>
      </c>
      <c r="BD761" s="294"/>
      <c r="BE761" s="293" t="s">
        <v>4204</v>
      </c>
      <c r="BF761" s="291"/>
      <c r="BG761" s="293" t="s">
        <v>344</v>
      </c>
      <c r="BH761" s="293" t="s">
        <v>213</v>
      </c>
      <c r="BI761" s="293" t="s">
        <v>534</v>
      </c>
      <c r="BJ761" s="293" t="s">
        <v>4205</v>
      </c>
      <c r="BK761" s="292" t="s">
        <v>175</v>
      </c>
      <c r="BL761" s="294">
        <v>323705.16621351999</v>
      </c>
      <c r="BM761" s="292" t="s">
        <v>309</v>
      </c>
      <c r="BN761" s="294"/>
      <c r="BO761" s="297">
        <v>38974</v>
      </c>
      <c r="BP761" s="297">
        <v>48105</v>
      </c>
      <c r="BQ761" s="297" t="s">
        <v>4123</v>
      </c>
      <c r="BR761" s="297" t="s">
        <v>4760</v>
      </c>
      <c r="BS761" s="297">
        <v>38974</v>
      </c>
      <c r="BT761" s="297">
        <v>48105</v>
      </c>
      <c r="BU761" s="294">
        <v>10155.530000000001</v>
      </c>
      <c r="BV761" s="294">
        <v>45.38</v>
      </c>
      <c r="BW761" s="294">
        <v>0</v>
      </c>
    </row>
    <row r="762" spans="1:75" s="289" customFormat="1" ht="18.2" customHeight="1" x14ac:dyDescent="0.15">
      <c r="A762" s="298">
        <v>760</v>
      </c>
      <c r="B762" s="299" t="s">
        <v>305</v>
      </c>
      <c r="C762" s="299" t="s">
        <v>306</v>
      </c>
      <c r="D762" s="313">
        <v>45170</v>
      </c>
      <c r="E762" s="300" t="s">
        <v>1858</v>
      </c>
      <c r="F762" s="309">
        <v>158</v>
      </c>
      <c r="G762" s="309">
        <v>157</v>
      </c>
      <c r="H762" s="302">
        <v>45741.97</v>
      </c>
      <c r="I762" s="302">
        <v>28271.62</v>
      </c>
      <c r="J762" s="302">
        <v>0</v>
      </c>
      <c r="K762" s="302">
        <v>74013.59</v>
      </c>
      <c r="L762" s="302">
        <v>315.22000000000003</v>
      </c>
      <c r="M762" s="302">
        <v>0</v>
      </c>
      <c r="N762" s="302">
        <v>0</v>
      </c>
      <c r="O762" s="302">
        <v>0</v>
      </c>
      <c r="P762" s="302">
        <v>0</v>
      </c>
      <c r="Q762" s="302">
        <v>0</v>
      </c>
      <c r="R762" s="302">
        <v>74013.59</v>
      </c>
      <c r="S762" s="302">
        <v>78070.759999999995</v>
      </c>
      <c r="T762" s="302">
        <v>362.12</v>
      </c>
      <c r="U762" s="302">
        <v>0</v>
      </c>
      <c r="V762" s="302">
        <v>0</v>
      </c>
      <c r="W762" s="302">
        <v>0</v>
      </c>
      <c r="X762" s="302">
        <v>0</v>
      </c>
      <c r="Y762" s="302">
        <v>0</v>
      </c>
      <c r="Z762" s="302">
        <v>78432.88</v>
      </c>
      <c r="AA762" s="302">
        <v>0</v>
      </c>
      <c r="AB762" s="302">
        <v>0</v>
      </c>
      <c r="AC762" s="302">
        <v>0</v>
      </c>
      <c r="AD762" s="302">
        <v>0</v>
      </c>
      <c r="AE762" s="302">
        <v>0</v>
      </c>
      <c r="AF762" s="302">
        <v>0</v>
      </c>
      <c r="AG762" s="302">
        <v>0</v>
      </c>
      <c r="AH762" s="302">
        <v>0</v>
      </c>
      <c r="AI762" s="302">
        <v>0</v>
      </c>
      <c r="AJ762" s="302">
        <v>0</v>
      </c>
      <c r="AK762" s="302">
        <v>0</v>
      </c>
      <c r="AL762" s="302">
        <v>0</v>
      </c>
      <c r="AM762" s="302">
        <v>0</v>
      </c>
      <c r="AN762" s="302">
        <v>0</v>
      </c>
      <c r="AO762" s="302">
        <v>0</v>
      </c>
      <c r="AP762" s="302">
        <v>0</v>
      </c>
      <c r="AQ762" s="302">
        <v>0</v>
      </c>
      <c r="AR762" s="302">
        <v>0</v>
      </c>
      <c r="AS762" s="302">
        <v>0</v>
      </c>
      <c r="AT762" s="295">
        <f t="shared" si="11"/>
        <v>0</v>
      </c>
      <c r="AU762" s="302">
        <v>28586.84</v>
      </c>
      <c r="AV762" s="302">
        <v>78432.88</v>
      </c>
      <c r="AW762" s="303">
        <v>96</v>
      </c>
      <c r="AX762" s="303">
        <v>300</v>
      </c>
      <c r="AY762" s="302">
        <v>319000.94</v>
      </c>
      <c r="AZ762" s="302">
        <v>77525.95</v>
      </c>
      <c r="BA762" s="301">
        <v>89.999733000000006</v>
      </c>
      <c r="BB762" s="301">
        <v>85.922240725479298</v>
      </c>
      <c r="BC762" s="301">
        <v>9.5</v>
      </c>
      <c r="BD762" s="301"/>
      <c r="BE762" s="300" t="s">
        <v>4204</v>
      </c>
      <c r="BF762" s="298"/>
      <c r="BG762" s="300" t="s">
        <v>326</v>
      </c>
      <c r="BH762" s="300" t="s">
        <v>561</v>
      </c>
      <c r="BI762" s="300" t="s">
        <v>562</v>
      </c>
      <c r="BJ762" s="300" t="s">
        <v>4205</v>
      </c>
      <c r="BK762" s="299" t="s">
        <v>175</v>
      </c>
      <c r="BL762" s="301">
        <v>579607.52859463997</v>
      </c>
      <c r="BM762" s="299" t="s">
        <v>309</v>
      </c>
      <c r="BN762" s="301"/>
      <c r="BO762" s="304">
        <v>38974</v>
      </c>
      <c r="BP762" s="304">
        <v>48105</v>
      </c>
      <c r="BQ762" s="297" t="s">
        <v>941</v>
      </c>
      <c r="BR762" s="297" t="s">
        <v>4791</v>
      </c>
      <c r="BS762" s="297">
        <v>38974</v>
      </c>
      <c r="BT762" s="297">
        <v>48105</v>
      </c>
      <c r="BU762" s="301">
        <v>29401.759999999998</v>
      </c>
      <c r="BV762" s="301">
        <v>53.84</v>
      </c>
      <c r="BW762" s="301">
        <v>0</v>
      </c>
    </row>
    <row r="763" spans="1:75" s="289" customFormat="1" ht="18.2" customHeight="1" x14ac:dyDescent="0.15">
      <c r="A763" s="291">
        <v>761</v>
      </c>
      <c r="B763" s="292" t="s">
        <v>305</v>
      </c>
      <c r="C763" s="292" t="s">
        <v>306</v>
      </c>
      <c r="D763" s="312">
        <v>45170</v>
      </c>
      <c r="E763" s="293" t="s">
        <v>1859</v>
      </c>
      <c r="F763" s="308">
        <v>164</v>
      </c>
      <c r="G763" s="308">
        <v>163</v>
      </c>
      <c r="H763" s="295">
        <v>43378.25</v>
      </c>
      <c r="I763" s="295">
        <v>27321.38</v>
      </c>
      <c r="J763" s="295">
        <v>0</v>
      </c>
      <c r="K763" s="295">
        <v>70699.63</v>
      </c>
      <c r="L763" s="295">
        <v>298.98</v>
      </c>
      <c r="M763" s="295">
        <v>0</v>
      </c>
      <c r="N763" s="295">
        <v>0</v>
      </c>
      <c r="O763" s="295">
        <v>0</v>
      </c>
      <c r="P763" s="295">
        <v>0</v>
      </c>
      <c r="Q763" s="295">
        <v>0</v>
      </c>
      <c r="R763" s="295">
        <v>70699.63</v>
      </c>
      <c r="S763" s="295">
        <v>77388.17</v>
      </c>
      <c r="T763" s="295">
        <v>343.41</v>
      </c>
      <c r="U763" s="295">
        <v>0</v>
      </c>
      <c r="V763" s="295">
        <v>0</v>
      </c>
      <c r="W763" s="295">
        <v>0</v>
      </c>
      <c r="X763" s="295">
        <v>0</v>
      </c>
      <c r="Y763" s="295">
        <v>0</v>
      </c>
      <c r="Z763" s="295">
        <v>77731.58</v>
      </c>
      <c r="AA763" s="295">
        <v>0</v>
      </c>
      <c r="AB763" s="295">
        <v>0</v>
      </c>
      <c r="AC763" s="295">
        <v>0</v>
      </c>
      <c r="AD763" s="295">
        <v>0</v>
      </c>
      <c r="AE763" s="295">
        <v>0</v>
      </c>
      <c r="AF763" s="295">
        <v>0</v>
      </c>
      <c r="AG763" s="295">
        <v>0</v>
      </c>
      <c r="AH763" s="295">
        <v>0</v>
      </c>
      <c r="AI763" s="295">
        <v>0</v>
      </c>
      <c r="AJ763" s="295">
        <v>0</v>
      </c>
      <c r="AK763" s="295">
        <v>0</v>
      </c>
      <c r="AL763" s="295">
        <v>0</v>
      </c>
      <c r="AM763" s="295">
        <v>0</v>
      </c>
      <c r="AN763" s="295">
        <v>0</v>
      </c>
      <c r="AO763" s="295">
        <v>0</v>
      </c>
      <c r="AP763" s="295">
        <v>0</v>
      </c>
      <c r="AQ763" s="295">
        <v>0</v>
      </c>
      <c r="AR763" s="295">
        <v>0</v>
      </c>
      <c r="AS763" s="295">
        <v>0</v>
      </c>
      <c r="AT763" s="295">
        <f t="shared" si="11"/>
        <v>0</v>
      </c>
      <c r="AU763" s="295">
        <v>27620.36</v>
      </c>
      <c r="AV763" s="295">
        <v>77731.58</v>
      </c>
      <c r="AW763" s="296">
        <v>96</v>
      </c>
      <c r="AX763" s="296">
        <v>300</v>
      </c>
      <c r="AY763" s="295">
        <v>334599.13</v>
      </c>
      <c r="AZ763" s="295">
        <v>73525</v>
      </c>
      <c r="BA763" s="294">
        <v>81.375992999999994</v>
      </c>
      <c r="BB763" s="294">
        <v>78.248930241177703</v>
      </c>
      <c r="BC763" s="294">
        <v>9.5</v>
      </c>
      <c r="BD763" s="294"/>
      <c r="BE763" s="293" t="s">
        <v>4204</v>
      </c>
      <c r="BF763" s="291"/>
      <c r="BG763" s="293" t="s">
        <v>312</v>
      </c>
      <c r="BH763" s="293" t="s">
        <v>188</v>
      </c>
      <c r="BI763" s="293" t="s">
        <v>313</v>
      </c>
      <c r="BJ763" s="293" t="s">
        <v>4205</v>
      </c>
      <c r="BK763" s="292" t="s">
        <v>175</v>
      </c>
      <c r="BL763" s="294">
        <v>553655.58969447995</v>
      </c>
      <c r="BM763" s="292" t="s">
        <v>309</v>
      </c>
      <c r="BN763" s="294"/>
      <c r="BO763" s="297">
        <v>38974</v>
      </c>
      <c r="BP763" s="297">
        <v>48105</v>
      </c>
      <c r="BQ763" s="297" t="s">
        <v>936</v>
      </c>
      <c r="BR763" s="297" t="s">
        <v>4769</v>
      </c>
      <c r="BS763" s="297">
        <v>38974</v>
      </c>
      <c r="BT763" s="297">
        <v>48105</v>
      </c>
      <c r="BU763" s="294">
        <v>29147.51</v>
      </c>
      <c r="BV763" s="294">
        <v>51.06</v>
      </c>
      <c r="BW763" s="294">
        <v>0</v>
      </c>
    </row>
    <row r="764" spans="1:75" s="289" customFormat="1" ht="18.2" customHeight="1" x14ac:dyDescent="0.15">
      <c r="A764" s="298">
        <v>762</v>
      </c>
      <c r="B764" s="299" t="s">
        <v>305</v>
      </c>
      <c r="C764" s="299" t="s">
        <v>306</v>
      </c>
      <c r="D764" s="313">
        <v>45170</v>
      </c>
      <c r="E764" s="300" t="s">
        <v>1860</v>
      </c>
      <c r="F764" s="309">
        <v>136</v>
      </c>
      <c r="G764" s="309">
        <v>135</v>
      </c>
      <c r="H764" s="302">
        <v>44401.56</v>
      </c>
      <c r="I764" s="302">
        <v>25320.85</v>
      </c>
      <c r="J764" s="302">
        <v>0</v>
      </c>
      <c r="K764" s="302">
        <v>69722.41</v>
      </c>
      <c r="L764" s="302">
        <v>305.99</v>
      </c>
      <c r="M764" s="302">
        <v>0</v>
      </c>
      <c r="N764" s="302">
        <v>0</v>
      </c>
      <c r="O764" s="302">
        <v>0</v>
      </c>
      <c r="P764" s="302">
        <v>0</v>
      </c>
      <c r="Q764" s="302">
        <v>0</v>
      </c>
      <c r="R764" s="302">
        <v>69722.41</v>
      </c>
      <c r="S764" s="302">
        <v>63403.4</v>
      </c>
      <c r="T764" s="302">
        <v>351.51</v>
      </c>
      <c r="U764" s="302">
        <v>0</v>
      </c>
      <c r="V764" s="302">
        <v>0</v>
      </c>
      <c r="W764" s="302">
        <v>0</v>
      </c>
      <c r="X764" s="302">
        <v>0</v>
      </c>
      <c r="Y764" s="302">
        <v>0</v>
      </c>
      <c r="Z764" s="302">
        <v>63754.91</v>
      </c>
      <c r="AA764" s="302">
        <v>0</v>
      </c>
      <c r="AB764" s="302">
        <v>0</v>
      </c>
      <c r="AC764" s="302">
        <v>0</v>
      </c>
      <c r="AD764" s="302">
        <v>0</v>
      </c>
      <c r="AE764" s="302">
        <v>0</v>
      </c>
      <c r="AF764" s="302">
        <v>0</v>
      </c>
      <c r="AG764" s="302">
        <v>0</v>
      </c>
      <c r="AH764" s="302">
        <v>0</v>
      </c>
      <c r="AI764" s="302">
        <v>0</v>
      </c>
      <c r="AJ764" s="302">
        <v>0</v>
      </c>
      <c r="AK764" s="302">
        <v>0</v>
      </c>
      <c r="AL764" s="302">
        <v>0</v>
      </c>
      <c r="AM764" s="302">
        <v>0</v>
      </c>
      <c r="AN764" s="302">
        <v>0</v>
      </c>
      <c r="AO764" s="302">
        <v>0</v>
      </c>
      <c r="AP764" s="302">
        <v>0</v>
      </c>
      <c r="AQ764" s="302">
        <v>0</v>
      </c>
      <c r="AR764" s="302">
        <v>0</v>
      </c>
      <c r="AS764" s="302">
        <v>0</v>
      </c>
      <c r="AT764" s="295">
        <f t="shared" si="11"/>
        <v>0</v>
      </c>
      <c r="AU764" s="302">
        <v>25626.84</v>
      </c>
      <c r="AV764" s="302">
        <v>63754.91</v>
      </c>
      <c r="AW764" s="303">
        <v>96</v>
      </c>
      <c r="AX764" s="303">
        <v>300</v>
      </c>
      <c r="AY764" s="302">
        <v>334599.13</v>
      </c>
      <c r="AZ764" s="302">
        <v>75255</v>
      </c>
      <c r="BA764" s="301">
        <v>83.290722000000002</v>
      </c>
      <c r="BB764" s="301">
        <v>77.167362547073594</v>
      </c>
      <c r="BC764" s="301">
        <v>9.5</v>
      </c>
      <c r="BD764" s="301"/>
      <c r="BE764" s="300" t="s">
        <v>4204</v>
      </c>
      <c r="BF764" s="298"/>
      <c r="BG764" s="300" t="s">
        <v>312</v>
      </c>
      <c r="BH764" s="300" t="s">
        <v>188</v>
      </c>
      <c r="BI764" s="300" t="s">
        <v>313</v>
      </c>
      <c r="BJ764" s="300" t="s">
        <v>4205</v>
      </c>
      <c r="BK764" s="299" t="s">
        <v>175</v>
      </c>
      <c r="BL764" s="301">
        <v>546002.88606136001</v>
      </c>
      <c r="BM764" s="299" t="s">
        <v>309</v>
      </c>
      <c r="BN764" s="301"/>
      <c r="BO764" s="304">
        <v>38974</v>
      </c>
      <c r="BP764" s="304">
        <v>48105</v>
      </c>
      <c r="BQ764" s="297" t="s">
        <v>4034</v>
      </c>
      <c r="BR764" s="297" t="s">
        <v>4814</v>
      </c>
      <c r="BS764" s="297">
        <v>38974</v>
      </c>
      <c r="BT764" s="297">
        <v>48105</v>
      </c>
      <c r="BU764" s="301">
        <v>24518.82</v>
      </c>
      <c r="BV764" s="301">
        <v>52.26</v>
      </c>
      <c r="BW764" s="301">
        <v>0</v>
      </c>
    </row>
    <row r="765" spans="1:75" s="289" customFormat="1" ht="18.2" customHeight="1" x14ac:dyDescent="0.15">
      <c r="A765" s="291">
        <v>763</v>
      </c>
      <c r="B765" s="292" t="s">
        <v>305</v>
      </c>
      <c r="C765" s="292" t="s">
        <v>306</v>
      </c>
      <c r="D765" s="312">
        <v>45170</v>
      </c>
      <c r="E765" s="293" t="s">
        <v>1861</v>
      </c>
      <c r="F765" s="308">
        <v>142</v>
      </c>
      <c r="G765" s="308">
        <v>142</v>
      </c>
      <c r="H765" s="295">
        <v>0</v>
      </c>
      <c r="I765" s="295">
        <v>53315.27</v>
      </c>
      <c r="J765" s="295">
        <v>0</v>
      </c>
      <c r="K765" s="295">
        <v>53315.27</v>
      </c>
      <c r="L765" s="295">
        <v>0</v>
      </c>
      <c r="M765" s="295">
        <v>0</v>
      </c>
      <c r="N765" s="295">
        <v>0</v>
      </c>
      <c r="O765" s="295">
        <v>0</v>
      </c>
      <c r="P765" s="295">
        <v>0</v>
      </c>
      <c r="Q765" s="295">
        <v>0</v>
      </c>
      <c r="R765" s="295">
        <v>53315.27</v>
      </c>
      <c r="S765" s="295">
        <v>35995.19</v>
      </c>
      <c r="T765" s="295">
        <v>0</v>
      </c>
      <c r="U765" s="295">
        <v>0</v>
      </c>
      <c r="V765" s="295">
        <v>0</v>
      </c>
      <c r="W765" s="295">
        <v>0</v>
      </c>
      <c r="X765" s="295">
        <v>0</v>
      </c>
      <c r="Y765" s="295">
        <v>0</v>
      </c>
      <c r="Z765" s="295">
        <v>35995.19</v>
      </c>
      <c r="AA765" s="295">
        <v>0</v>
      </c>
      <c r="AB765" s="295">
        <v>0</v>
      </c>
      <c r="AC765" s="295">
        <v>0</v>
      </c>
      <c r="AD765" s="295">
        <v>0</v>
      </c>
      <c r="AE765" s="295">
        <v>0</v>
      </c>
      <c r="AF765" s="295">
        <v>0</v>
      </c>
      <c r="AG765" s="295">
        <v>0</v>
      </c>
      <c r="AH765" s="295">
        <v>0</v>
      </c>
      <c r="AI765" s="295">
        <v>0</v>
      </c>
      <c r="AJ765" s="295">
        <v>0</v>
      </c>
      <c r="AK765" s="295">
        <v>0</v>
      </c>
      <c r="AL765" s="295">
        <v>0</v>
      </c>
      <c r="AM765" s="295">
        <v>0</v>
      </c>
      <c r="AN765" s="295">
        <v>0</v>
      </c>
      <c r="AO765" s="295">
        <v>0</v>
      </c>
      <c r="AP765" s="295">
        <v>0</v>
      </c>
      <c r="AQ765" s="295">
        <v>0</v>
      </c>
      <c r="AR765" s="295">
        <v>0</v>
      </c>
      <c r="AS765" s="295">
        <v>0</v>
      </c>
      <c r="AT765" s="295">
        <f t="shared" si="11"/>
        <v>0</v>
      </c>
      <c r="AU765" s="295">
        <v>53315.27</v>
      </c>
      <c r="AV765" s="295">
        <v>35995.19</v>
      </c>
      <c r="AW765" s="296">
        <v>0</v>
      </c>
      <c r="AX765" s="296">
        <v>180</v>
      </c>
      <c r="AY765" s="295">
        <v>251999.78</v>
      </c>
      <c r="AZ765" s="295">
        <v>59946.92</v>
      </c>
      <c r="BA765" s="294">
        <v>88.095309</v>
      </c>
      <c r="BB765" s="294">
        <v>78.349733148399096</v>
      </c>
      <c r="BC765" s="294">
        <v>9.6</v>
      </c>
      <c r="BD765" s="294"/>
      <c r="BE765" s="293" t="s">
        <v>4204</v>
      </c>
      <c r="BF765" s="291"/>
      <c r="BG765" s="293" t="s">
        <v>312</v>
      </c>
      <c r="BH765" s="293" t="s">
        <v>188</v>
      </c>
      <c r="BI765" s="293" t="s">
        <v>313</v>
      </c>
      <c r="BJ765" s="293" t="s">
        <v>4205</v>
      </c>
      <c r="BK765" s="292" t="s">
        <v>175</v>
      </c>
      <c r="BL765" s="294">
        <v>417516.99763592001</v>
      </c>
      <c r="BM765" s="292" t="s">
        <v>309</v>
      </c>
      <c r="BN765" s="294"/>
      <c r="BO765" s="297">
        <v>38974</v>
      </c>
      <c r="BP765" s="297">
        <v>44453</v>
      </c>
      <c r="BQ765" s="297" t="s">
        <v>944</v>
      </c>
      <c r="BR765" s="297" t="s">
        <v>4781</v>
      </c>
      <c r="BS765" s="297">
        <v>38974</v>
      </c>
      <c r="BT765" s="297">
        <v>44453</v>
      </c>
      <c r="BU765" s="294">
        <v>20640.349999999999</v>
      </c>
      <c r="BV765" s="294">
        <v>0</v>
      </c>
      <c r="BW765" s="294">
        <v>0</v>
      </c>
    </row>
    <row r="766" spans="1:75" s="289" customFormat="1" ht="18.2" customHeight="1" x14ac:dyDescent="0.15">
      <c r="A766" s="298">
        <v>764</v>
      </c>
      <c r="B766" s="299" t="s">
        <v>305</v>
      </c>
      <c r="C766" s="299" t="s">
        <v>306</v>
      </c>
      <c r="D766" s="313">
        <v>45170</v>
      </c>
      <c r="E766" s="300" t="s">
        <v>1862</v>
      </c>
      <c r="F766" s="309">
        <v>47</v>
      </c>
      <c r="G766" s="309">
        <v>47</v>
      </c>
      <c r="H766" s="302">
        <v>0</v>
      </c>
      <c r="I766" s="302">
        <v>51955.51</v>
      </c>
      <c r="J766" s="302">
        <v>0</v>
      </c>
      <c r="K766" s="302">
        <v>51955.51</v>
      </c>
      <c r="L766" s="302">
        <v>0</v>
      </c>
      <c r="M766" s="302">
        <v>0</v>
      </c>
      <c r="N766" s="302">
        <v>0</v>
      </c>
      <c r="O766" s="302">
        <v>0</v>
      </c>
      <c r="P766" s="302">
        <v>0</v>
      </c>
      <c r="Q766" s="302">
        <v>0</v>
      </c>
      <c r="R766" s="302">
        <v>51955.51</v>
      </c>
      <c r="S766" s="302">
        <v>10147.129999999999</v>
      </c>
      <c r="T766" s="302">
        <v>0</v>
      </c>
      <c r="U766" s="302">
        <v>0</v>
      </c>
      <c r="V766" s="302">
        <v>0</v>
      </c>
      <c r="W766" s="302">
        <v>0</v>
      </c>
      <c r="X766" s="302">
        <v>0</v>
      </c>
      <c r="Y766" s="302">
        <v>0</v>
      </c>
      <c r="Z766" s="302">
        <v>10147.129999999999</v>
      </c>
      <c r="AA766" s="302">
        <v>0</v>
      </c>
      <c r="AB766" s="302">
        <v>0</v>
      </c>
      <c r="AC766" s="302">
        <v>0</v>
      </c>
      <c r="AD766" s="302">
        <v>0</v>
      </c>
      <c r="AE766" s="302">
        <v>0</v>
      </c>
      <c r="AF766" s="302">
        <v>0</v>
      </c>
      <c r="AG766" s="302">
        <v>0</v>
      </c>
      <c r="AH766" s="302">
        <v>0</v>
      </c>
      <c r="AI766" s="302">
        <v>0</v>
      </c>
      <c r="AJ766" s="302">
        <v>0</v>
      </c>
      <c r="AK766" s="302">
        <v>0</v>
      </c>
      <c r="AL766" s="302">
        <v>0</v>
      </c>
      <c r="AM766" s="302">
        <v>0</v>
      </c>
      <c r="AN766" s="302">
        <v>0</v>
      </c>
      <c r="AO766" s="302">
        <v>0</v>
      </c>
      <c r="AP766" s="302">
        <v>0</v>
      </c>
      <c r="AQ766" s="302">
        <v>0</v>
      </c>
      <c r="AR766" s="302">
        <v>0</v>
      </c>
      <c r="AS766" s="302">
        <v>0</v>
      </c>
      <c r="AT766" s="295">
        <f t="shared" si="11"/>
        <v>0</v>
      </c>
      <c r="AU766" s="302">
        <v>51955.51</v>
      </c>
      <c r="AV766" s="302">
        <v>10147.129999999999</v>
      </c>
      <c r="AW766" s="303">
        <v>153</v>
      </c>
      <c r="AX766" s="303">
        <v>300</v>
      </c>
      <c r="AY766" s="302">
        <v>650998.15</v>
      </c>
      <c r="AZ766" s="302">
        <v>155402.95000000001</v>
      </c>
      <c r="BA766" s="301">
        <v>88.402711999999994</v>
      </c>
      <c r="BB766" s="301">
        <v>29.555474895059099</v>
      </c>
      <c r="BC766" s="301">
        <v>9.4</v>
      </c>
      <c r="BD766" s="301"/>
      <c r="BE766" s="300" t="s">
        <v>4204</v>
      </c>
      <c r="BF766" s="298"/>
      <c r="BG766" s="300" t="s">
        <v>326</v>
      </c>
      <c r="BH766" s="300" t="s">
        <v>239</v>
      </c>
      <c r="BI766" s="300" t="s">
        <v>383</v>
      </c>
      <c r="BJ766" s="300" t="s">
        <v>4205</v>
      </c>
      <c r="BK766" s="299" t="s">
        <v>175</v>
      </c>
      <c r="BL766" s="301">
        <v>406868.58653895999</v>
      </c>
      <c r="BM766" s="299" t="s">
        <v>309</v>
      </c>
      <c r="BN766" s="301"/>
      <c r="BO766" s="304">
        <v>38974</v>
      </c>
      <c r="BP766" s="304">
        <v>48105</v>
      </c>
      <c r="BQ766" s="297" t="s">
        <v>962</v>
      </c>
      <c r="BR766" s="297" t="s">
        <v>4767</v>
      </c>
      <c r="BS766" s="297">
        <v>38974</v>
      </c>
      <c r="BT766" s="297">
        <v>48105</v>
      </c>
      <c r="BU766" s="301">
        <v>15139.17</v>
      </c>
      <c r="BV766" s="301">
        <v>0</v>
      </c>
      <c r="BW766" s="301">
        <v>0</v>
      </c>
    </row>
    <row r="767" spans="1:75" s="289" customFormat="1" ht="18.2" customHeight="1" x14ac:dyDescent="0.15">
      <c r="A767" s="291">
        <v>765</v>
      </c>
      <c r="B767" s="292" t="s">
        <v>305</v>
      </c>
      <c r="C767" s="292" t="s">
        <v>306</v>
      </c>
      <c r="D767" s="312">
        <v>45170</v>
      </c>
      <c r="E767" s="293" t="s">
        <v>1863</v>
      </c>
      <c r="F767" s="308">
        <v>158</v>
      </c>
      <c r="G767" s="308">
        <v>157</v>
      </c>
      <c r="H767" s="295">
        <v>43928.11</v>
      </c>
      <c r="I767" s="295">
        <v>92692.45</v>
      </c>
      <c r="J767" s="295">
        <v>0</v>
      </c>
      <c r="K767" s="295">
        <v>136620.56</v>
      </c>
      <c r="L767" s="295">
        <v>1028.0899999999999</v>
      </c>
      <c r="M767" s="295">
        <v>0</v>
      </c>
      <c r="N767" s="295">
        <v>0</v>
      </c>
      <c r="O767" s="295">
        <v>0</v>
      </c>
      <c r="P767" s="295">
        <v>0</v>
      </c>
      <c r="Q767" s="295">
        <v>0</v>
      </c>
      <c r="R767" s="295">
        <v>136620.56</v>
      </c>
      <c r="S767" s="295">
        <v>122741.39</v>
      </c>
      <c r="T767" s="295">
        <v>344.1</v>
      </c>
      <c r="U767" s="295">
        <v>0</v>
      </c>
      <c r="V767" s="295">
        <v>0</v>
      </c>
      <c r="W767" s="295">
        <v>0</v>
      </c>
      <c r="X767" s="295">
        <v>0</v>
      </c>
      <c r="Y767" s="295">
        <v>0</v>
      </c>
      <c r="Z767" s="295">
        <v>123085.49</v>
      </c>
      <c r="AA767" s="295">
        <v>0</v>
      </c>
      <c r="AB767" s="295">
        <v>0</v>
      </c>
      <c r="AC767" s="295">
        <v>0</v>
      </c>
      <c r="AD767" s="295">
        <v>0</v>
      </c>
      <c r="AE767" s="295">
        <v>0</v>
      </c>
      <c r="AF767" s="295">
        <v>0</v>
      </c>
      <c r="AG767" s="295">
        <v>0</v>
      </c>
      <c r="AH767" s="295">
        <v>0</v>
      </c>
      <c r="AI767" s="295">
        <v>0</v>
      </c>
      <c r="AJ767" s="295">
        <v>0</v>
      </c>
      <c r="AK767" s="295">
        <v>0</v>
      </c>
      <c r="AL767" s="295">
        <v>0</v>
      </c>
      <c r="AM767" s="295">
        <v>0</v>
      </c>
      <c r="AN767" s="295">
        <v>0</v>
      </c>
      <c r="AO767" s="295">
        <v>0</v>
      </c>
      <c r="AP767" s="295">
        <v>0</v>
      </c>
      <c r="AQ767" s="295">
        <v>0</v>
      </c>
      <c r="AR767" s="295">
        <v>0</v>
      </c>
      <c r="AS767" s="295">
        <v>0</v>
      </c>
      <c r="AT767" s="295">
        <f t="shared" si="11"/>
        <v>0</v>
      </c>
      <c r="AU767" s="295">
        <v>93720.54</v>
      </c>
      <c r="AV767" s="295">
        <v>123085.49</v>
      </c>
      <c r="AW767" s="296">
        <v>36</v>
      </c>
      <c r="AX767" s="296">
        <v>240</v>
      </c>
      <c r="AY767" s="295">
        <v>624998.93000000005</v>
      </c>
      <c r="AZ767" s="295">
        <v>148247.12</v>
      </c>
      <c r="BA767" s="294">
        <v>87.840151000000006</v>
      </c>
      <c r="BB767" s="294">
        <v>80.951121479490197</v>
      </c>
      <c r="BC767" s="294">
        <v>9.4</v>
      </c>
      <c r="BD767" s="294"/>
      <c r="BE767" s="293" t="s">
        <v>4204</v>
      </c>
      <c r="BF767" s="291"/>
      <c r="BG767" s="293" t="s">
        <v>335</v>
      </c>
      <c r="BH767" s="293" t="s">
        <v>225</v>
      </c>
      <c r="BI767" s="293" t="s">
        <v>558</v>
      </c>
      <c r="BJ767" s="293" t="s">
        <v>4205</v>
      </c>
      <c r="BK767" s="292" t="s">
        <v>175</v>
      </c>
      <c r="BL767" s="294">
        <v>1069888.7209337601</v>
      </c>
      <c r="BM767" s="292" t="s">
        <v>309</v>
      </c>
      <c r="BN767" s="294"/>
      <c r="BO767" s="297">
        <v>38974</v>
      </c>
      <c r="BP767" s="297">
        <v>46279</v>
      </c>
      <c r="BQ767" s="297" t="s">
        <v>936</v>
      </c>
      <c r="BR767" s="297" t="s">
        <v>4769</v>
      </c>
      <c r="BS767" s="297">
        <v>38974</v>
      </c>
      <c r="BT767" s="297">
        <v>46279</v>
      </c>
      <c r="BU767" s="294">
        <v>47399.82</v>
      </c>
      <c r="BV767" s="294">
        <v>54.37</v>
      </c>
      <c r="BW767" s="294">
        <v>0</v>
      </c>
    </row>
    <row r="768" spans="1:75" s="289" customFormat="1" ht="18.2" customHeight="1" x14ac:dyDescent="0.15">
      <c r="A768" s="298">
        <v>766</v>
      </c>
      <c r="B768" s="299" t="s">
        <v>305</v>
      </c>
      <c r="C768" s="299" t="s">
        <v>306</v>
      </c>
      <c r="D768" s="313">
        <v>45170</v>
      </c>
      <c r="E768" s="300" t="s">
        <v>1864</v>
      </c>
      <c r="F768" s="299" t="s">
        <v>4163</v>
      </c>
      <c r="G768" s="309">
        <v>0</v>
      </c>
      <c r="H768" s="302">
        <v>48753.29</v>
      </c>
      <c r="I768" s="302">
        <v>0</v>
      </c>
      <c r="J768" s="302">
        <v>0</v>
      </c>
      <c r="K768" s="302">
        <v>48753.29</v>
      </c>
      <c r="L768" s="302">
        <v>335.97</v>
      </c>
      <c r="M768" s="302">
        <v>0</v>
      </c>
      <c r="N768" s="302">
        <v>0</v>
      </c>
      <c r="O768" s="302">
        <v>335.97</v>
      </c>
      <c r="P768" s="302">
        <v>48417.32</v>
      </c>
      <c r="Q768" s="302">
        <v>0</v>
      </c>
      <c r="R768" s="302">
        <v>0</v>
      </c>
      <c r="S768" s="302">
        <v>0</v>
      </c>
      <c r="T768" s="302">
        <v>385.96</v>
      </c>
      <c r="U768" s="302">
        <v>0</v>
      </c>
      <c r="V768" s="302">
        <v>0</v>
      </c>
      <c r="W768" s="302">
        <v>385.96</v>
      </c>
      <c r="X768" s="302">
        <v>0</v>
      </c>
      <c r="Y768" s="302">
        <v>0</v>
      </c>
      <c r="Z768" s="302">
        <v>0</v>
      </c>
      <c r="AA768" s="302">
        <v>57.38</v>
      </c>
      <c r="AB768" s="302">
        <v>0</v>
      </c>
      <c r="AC768" s="302">
        <v>0</v>
      </c>
      <c r="AD768" s="302">
        <v>0</v>
      </c>
      <c r="AE768" s="302">
        <v>0</v>
      </c>
      <c r="AF768" s="302">
        <v>-34.049999999999997</v>
      </c>
      <c r="AG768" s="302">
        <v>38.97</v>
      </c>
      <c r="AH768" s="302">
        <v>101.98</v>
      </c>
      <c r="AI768" s="302">
        <v>0</v>
      </c>
      <c r="AJ768" s="302">
        <v>0</v>
      </c>
      <c r="AK768" s="302">
        <v>0</v>
      </c>
      <c r="AL768" s="302">
        <v>0</v>
      </c>
      <c r="AM768" s="302">
        <v>0</v>
      </c>
      <c r="AN768" s="302">
        <v>0</v>
      </c>
      <c r="AO768" s="302">
        <v>0</v>
      </c>
      <c r="AP768" s="302">
        <v>0</v>
      </c>
      <c r="AQ768" s="302">
        <v>242.58</v>
      </c>
      <c r="AR768" s="302">
        <v>0.04</v>
      </c>
      <c r="AS768" s="302">
        <v>0</v>
      </c>
      <c r="AT768" s="295">
        <f t="shared" si="11"/>
        <v>49546.07</v>
      </c>
      <c r="AU768" s="302">
        <v>0</v>
      </c>
      <c r="AV768" s="302">
        <v>0</v>
      </c>
      <c r="AW768" s="303">
        <v>96</v>
      </c>
      <c r="AX768" s="303">
        <v>300</v>
      </c>
      <c r="AY768" s="302">
        <v>339999.62</v>
      </c>
      <c r="AZ768" s="302">
        <v>82629.539999999994</v>
      </c>
      <c r="BA768" s="301">
        <v>90.000097999999994</v>
      </c>
      <c r="BB768" s="301">
        <v>0</v>
      </c>
      <c r="BC768" s="301">
        <v>9.5</v>
      </c>
      <c r="BD768" s="301"/>
      <c r="BE768" s="300" t="s">
        <v>4204</v>
      </c>
      <c r="BF768" s="298"/>
      <c r="BG768" s="300" t="s">
        <v>335</v>
      </c>
      <c r="BH768" s="300" t="s">
        <v>200</v>
      </c>
      <c r="BI768" s="300" t="s">
        <v>336</v>
      </c>
      <c r="BJ768" s="300" t="s">
        <v>103</v>
      </c>
      <c r="BK768" s="299" t="s">
        <v>175</v>
      </c>
      <c r="BL768" s="301">
        <v>0</v>
      </c>
      <c r="BM768" s="299" t="s">
        <v>309</v>
      </c>
      <c r="BN768" s="301"/>
      <c r="BO768" s="304">
        <v>38974</v>
      </c>
      <c r="BP768" s="304">
        <v>48105</v>
      </c>
      <c r="BQ768" s="297" t="s">
        <v>4757</v>
      </c>
      <c r="BR768" s="297" t="s">
        <v>4764</v>
      </c>
      <c r="BS768" s="297">
        <v>38974</v>
      </c>
      <c r="BT768" s="297">
        <v>48105</v>
      </c>
      <c r="BU768" s="301">
        <v>0</v>
      </c>
      <c r="BV768" s="301">
        <v>0</v>
      </c>
      <c r="BW768" s="301">
        <v>0</v>
      </c>
    </row>
    <row r="769" spans="1:75" s="289" customFormat="1" ht="18.2" customHeight="1" x14ac:dyDescent="0.15">
      <c r="A769" s="291">
        <v>767</v>
      </c>
      <c r="B769" s="292" t="s">
        <v>305</v>
      </c>
      <c r="C769" s="292" t="s">
        <v>306</v>
      </c>
      <c r="D769" s="312">
        <v>45170</v>
      </c>
      <c r="E769" s="293" t="s">
        <v>1865</v>
      </c>
      <c r="F769" s="308">
        <v>68</v>
      </c>
      <c r="G769" s="308">
        <v>67</v>
      </c>
      <c r="H769" s="295">
        <v>30965.94</v>
      </c>
      <c r="I769" s="295">
        <v>10984.02</v>
      </c>
      <c r="J769" s="295">
        <v>0</v>
      </c>
      <c r="K769" s="295">
        <v>41949.96</v>
      </c>
      <c r="L769" s="295">
        <v>212.42</v>
      </c>
      <c r="M769" s="295">
        <v>0</v>
      </c>
      <c r="N769" s="295">
        <v>0</v>
      </c>
      <c r="O769" s="295">
        <v>0</v>
      </c>
      <c r="P769" s="295">
        <v>0</v>
      </c>
      <c r="Q769" s="295">
        <v>0</v>
      </c>
      <c r="R769" s="295">
        <v>41949.96</v>
      </c>
      <c r="S769" s="295">
        <v>19846.03</v>
      </c>
      <c r="T769" s="295">
        <v>247.73</v>
      </c>
      <c r="U769" s="295">
        <v>0</v>
      </c>
      <c r="V769" s="295">
        <v>0</v>
      </c>
      <c r="W769" s="295">
        <v>0</v>
      </c>
      <c r="X769" s="295">
        <v>0</v>
      </c>
      <c r="Y769" s="295">
        <v>0</v>
      </c>
      <c r="Z769" s="295">
        <v>20093.759999999998</v>
      </c>
      <c r="AA769" s="295">
        <v>0</v>
      </c>
      <c r="AB769" s="295">
        <v>0</v>
      </c>
      <c r="AC769" s="295">
        <v>0</v>
      </c>
      <c r="AD769" s="295">
        <v>0</v>
      </c>
      <c r="AE769" s="295">
        <v>0</v>
      </c>
      <c r="AF769" s="295">
        <v>0</v>
      </c>
      <c r="AG769" s="295">
        <v>0</v>
      </c>
      <c r="AH769" s="295">
        <v>0</v>
      </c>
      <c r="AI769" s="295">
        <v>0</v>
      </c>
      <c r="AJ769" s="295">
        <v>0</v>
      </c>
      <c r="AK769" s="295">
        <v>0</v>
      </c>
      <c r="AL769" s="295">
        <v>0</v>
      </c>
      <c r="AM769" s="295">
        <v>0</v>
      </c>
      <c r="AN769" s="295">
        <v>0</v>
      </c>
      <c r="AO769" s="295">
        <v>0</v>
      </c>
      <c r="AP769" s="295">
        <v>0</v>
      </c>
      <c r="AQ769" s="295">
        <v>0</v>
      </c>
      <c r="AR769" s="295">
        <v>0</v>
      </c>
      <c r="AS769" s="295">
        <v>0</v>
      </c>
      <c r="AT769" s="295">
        <f t="shared" si="11"/>
        <v>0</v>
      </c>
      <c r="AU769" s="295">
        <v>11196.44</v>
      </c>
      <c r="AV769" s="295">
        <v>20093.759999999998</v>
      </c>
      <c r="AW769" s="296">
        <v>96</v>
      </c>
      <c r="AX769" s="296">
        <v>300</v>
      </c>
      <c r="AY769" s="295">
        <v>215999.5</v>
      </c>
      <c r="AZ769" s="295">
        <v>52251.03</v>
      </c>
      <c r="BA769" s="294">
        <v>89.583534999999998</v>
      </c>
      <c r="BB769" s="294">
        <v>71.922519228972106</v>
      </c>
      <c r="BC769" s="294">
        <v>9.6</v>
      </c>
      <c r="BD769" s="294"/>
      <c r="BE769" s="293" t="s">
        <v>4204</v>
      </c>
      <c r="BF769" s="291"/>
      <c r="BG769" s="293" t="s">
        <v>344</v>
      </c>
      <c r="BH769" s="293" t="s">
        <v>213</v>
      </c>
      <c r="BI769" s="293" t="s">
        <v>534</v>
      </c>
      <c r="BJ769" s="293" t="s">
        <v>4205</v>
      </c>
      <c r="BK769" s="292" t="s">
        <v>175</v>
      </c>
      <c r="BL769" s="294">
        <v>328514.16395616002</v>
      </c>
      <c r="BM769" s="292" t="s">
        <v>309</v>
      </c>
      <c r="BN769" s="294"/>
      <c r="BO769" s="297">
        <v>38974</v>
      </c>
      <c r="BP769" s="297">
        <v>48105</v>
      </c>
      <c r="BQ769" s="297" t="s">
        <v>4033</v>
      </c>
      <c r="BR769" s="297" t="s">
        <v>4759</v>
      </c>
      <c r="BS769" s="297">
        <v>38974</v>
      </c>
      <c r="BT769" s="297">
        <v>48105</v>
      </c>
      <c r="BU769" s="294">
        <v>9305.7999999999993</v>
      </c>
      <c r="BV769" s="294">
        <v>47.37</v>
      </c>
      <c r="BW769" s="294">
        <v>0</v>
      </c>
    </row>
    <row r="770" spans="1:75" s="289" customFormat="1" ht="18.2" customHeight="1" x14ac:dyDescent="0.15">
      <c r="A770" s="298">
        <v>768</v>
      </c>
      <c r="B770" s="299" t="s">
        <v>305</v>
      </c>
      <c r="C770" s="299" t="s">
        <v>306</v>
      </c>
      <c r="D770" s="313">
        <v>45170</v>
      </c>
      <c r="E770" s="300" t="s">
        <v>1866</v>
      </c>
      <c r="F770" s="309">
        <v>107</v>
      </c>
      <c r="G770" s="309">
        <v>106</v>
      </c>
      <c r="H770" s="302">
        <v>44401.56</v>
      </c>
      <c r="I770" s="302">
        <v>21895.82</v>
      </c>
      <c r="J770" s="302">
        <v>0</v>
      </c>
      <c r="K770" s="302">
        <v>66297.38</v>
      </c>
      <c r="L770" s="302">
        <v>305.99</v>
      </c>
      <c r="M770" s="302">
        <v>0</v>
      </c>
      <c r="N770" s="302">
        <v>0</v>
      </c>
      <c r="O770" s="302">
        <v>0</v>
      </c>
      <c r="P770" s="302">
        <v>0</v>
      </c>
      <c r="Q770" s="302">
        <v>0</v>
      </c>
      <c r="R770" s="302">
        <v>66297.38</v>
      </c>
      <c r="S770" s="302">
        <v>47799.18</v>
      </c>
      <c r="T770" s="302">
        <v>351.51</v>
      </c>
      <c r="U770" s="302">
        <v>0</v>
      </c>
      <c r="V770" s="302">
        <v>0</v>
      </c>
      <c r="W770" s="302">
        <v>0</v>
      </c>
      <c r="X770" s="302">
        <v>0</v>
      </c>
      <c r="Y770" s="302">
        <v>0</v>
      </c>
      <c r="Z770" s="302">
        <v>48150.69</v>
      </c>
      <c r="AA770" s="302">
        <v>0</v>
      </c>
      <c r="AB770" s="302">
        <v>0</v>
      </c>
      <c r="AC770" s="302">
        <v>0</v>
      </c>
      <c r="AD770" s="302">
        <v>0</v>
      </c>
      <c r="AE770" s="302">
        <v>0</v>
      </c>
      <c r="AF770" s="302">
        <v>0</v>
      </c>
      <c r="AG770" s="302">
        <v>0</v>
      </c>
      <c r="AH770" s="302">
        <v>0</v>
      </c>
      <c r="AI770" s="302">
        <v>0</v>
      </c>
      <c r="AJ770" s="302">
        <v>0</v>
      </c>
      <c r="AK770" s="302">
        <v>0</v>
      </c>
      <c r="AL770" s="302">
        <v>0</v>
      </c>
      <c r="AM770" s="302">
        <v>0</v>
      </c>
      <c r="AN770" s="302">
        <v>0</v>
      </c>
      <c r="AO770" s="302">
        <v>0</v>
      </c>
      <c r="AP770" s="302">
        <v>0</v>
      </c>
      <c r="AQ770" s="302">
        <v>0</v>
      </c>
      <c r="AR770" s="302">
        <v>0</v>
      </c>
      <c r="AS770" s="302">
        <v>0</v>
      </c>
      <c r="AT770" s="295">
        <f t="shared" si="11"/>
        <v>0</v>
      </c>
      <c r="AU770" s="302">
        <v>22201.81</v>
      </c>
      <c r="AV770" s="302">
        <v>48150.69</v>
      </c>
      <c r="AW770" s="303">
        <v>96</v>
      </c>
      <c r="AX770" s="303">
        <v>300</v>
      </c>
      <c r="AY770" s="302">
        <v>334599.48</v>
      </c>
      <c r="AZ770" s="302">
        <v>75255</v>
      </c>
      <c r="BA770" s="301">
        <v>83.308425</v>
      </c>
      <c r="BB770" s="301">
        <v>73.392203965537206</v>
      </c>
      <c r="BC770" s="301">
        <v>9.5</v>
      </c>
      <c r="BD770" s="301"/>
      <c r="BE770" s="300" t="s">
        <v>4204</v>
      </c>
      <c r="BF770" s="298"/>
      <c r="BG770" s="300" t="s">
        <v>312</v>
      </c>
      <c r="BH770" s="300" t="s">
        <v>188</v>
      </c>
      <c r="BI770" s="300" t="s">
        <v>313</v>
      </c>
      <c r="BJ770" s="300" t="s">
        <v>4205</v>
      </c>
      <c r="BK770" s="299" t="s">
        <v>175</v>
      </c>
      <c r="BL770" s="301">
        <v>519181.14732847997</v>
      </c>
      <c r="BM770" s="299" t="s">
        <v>309</v>
      </c>
      <c r="BN770" s="301"/>
      <c r="BO770" s="304">
        <v>38975</v>
      </c>
      <c r="BP770" s="304">
        <v>48106</v>
      </c>
      <c r="BQ770" s="297" t="s">
        <v>944</v>
      </c>
      <c r="BR770" s="297" t="s">
        <v>4781</v>
      </c>
      <c r="BS770" s="297">
        <v>38975</v>
      </c>
      <c r="BT770" s="297">
        <v>48106</v>
      </c>
      <c r="BU770" s="301">
        <v>19433.34</v>
      </c>
      <c r="BV770" s="301">
        <v>52.26</v>
      </c>
      <c r="BW770" s="301">
        <v>0</v>
      </c>
    </row>
    <row r="771" spans="1:75" s="289" customFormat="1" ht="18.2" customHeight="1" x14ac:dyDescent="0.15">
      <c r="A771" s="291">
        <v>769</v>
      </c>
      <c r="B771" s="292" t="s">
        <v>305</v>
      </c>
      <c r="C771" s="292" t="s">
        <v>306</v>
      </c>
      <c r="D771" s="312">
        <v>45170</v>
      </c>
      <c r="E771" s="293" t="s">
        <v>1867</v>
      </c>
      <c r="F771" s="308">
        <v>160</v>
      </c>
      <c r="G771" s="308">
        <v>159</v>
      </c>
      <c r="H771" s="295">
        <v>35630.74</v>
      </c>
      <c r="I771" s="295">
        <v>21916.73</v>
      </c>
      <c r="J771" s="295">
        <v>0</v>
      </c>
      <c r="K771" s="295">
        <v>57547.47</v>
      </c>
      <c r="L771" s="295">
        <v>244.48</v>
      </c>
      <c r="M771" s="295">
        <v>0</v>
      </c>
      <c r="N771" s="295">
        <v>0</v>
      </c>
      <c r="O771" s="295">
        <v>0</v>
      </c>
      <c r="P771" s="295">
        <v>0</v>
      </c>
      <c r="Q771" s="295">
        <v>0</v>
      </c>
      <c r="R771" s="295">
        <v>57547.47</v>
      </c>
      <c r="S771" s="295">
        <v>61782.77</v>
      </c>
      <c r="T771" s="295">
        <v>285.05</v>
      </c>
      <c r="U771" s="295">
        <v>0</v>
      </c>
      <c r="V771" s="295">
        <v>0</v>
      </c>
      <c r="W771" s="295">
        <v>0</v>
      </c>
      <c r="X771" s="295">
        <v>0</v>
      </c>
      <c r="Y771" s="295">
        <v>0</v>
      </c>
      <c r="Z771" s="295">
        <v>62067.82</v>
      </c>
      <c r="AA771" s="295">
        <v>0</v>
      </c>
      <c r="AB771" s="295">
        <v>0</v>
      </c>
      <c r="AC771" s="295">
        <v>0</v>
      </c>
      <c r="AD771" s="295">
        <v>0</v>
      </c>
      <c r="AE771" s="295">
        <v>0</v>
      </c>
      <c r="AF771" s="295">
        <v>0</v>
      </c>
      <c r="AG771" s="295">
        <v>0</v>
      </c>
      <c r="AH771" s="295">
        <v>0</v>
      </c>
      <c r="AI771" s="295">
        <v>0</v>
      </c>
      <c r="AJ771" s="295">
        <v>0</v>
      </c>
      <c r="AK771" s="295">
        <v>0</v>
      </c>
      <c r="AL771" s="295">
        <v>0</v>
      </c>
      <c r="AM771" s="295">
        <v>0</v>
      </c>
      <c r="AN771" s="295">
        <v>0</v>
      </c>
      <c r="AO771" s="295">
        <v>0</v>
      </c>
      <c r="AP771" s="295">
        <v>0</v>
      </c>
      <c r="AQ771" s="295">
        <v>0</v>
      </c>
      <c r="AR771" s="295">
        <v>0</v>
      </c>
      <c r="AS771" s="295">
        <v>0</v>
      </c>
      <c r="AT771" s="295">
        <f t="shared" ref="AT771:AT834" si="12">AQ771-AR771-AS771+AP771+AO771+AN771+AL771+AI771+AH771+AG771+AF771+AA771+W771+V771+Q771+P771+O771+N771-J771</f>
        <v>0</v>
      </c>
      <c r="AU771" s="295">
        <v>22161.21</v>
      </c>
      <c r="AV771" s="295">
        <v>62067.82</v>
      </c>
      <c r="AW771" s="296">
        <v>96</v>
      </c>
      <c r="AX771" s="296">
        <v>300</v>
      </c>
      <c r="AY771" s="295">
        <v>253020.37</v>
      </c>
      <c r="AZ771" s="295">
        <v>60128.45</v>
      </c>
      <c r="BA771" s="294">
        <v>88.024456999999998</v>
      </c>
      <c r="BB771" s="294">
        <v>84.246056541849796</v>
      </c>
      <c r="BC771" s="294">
        <v>9.6</v>
      </c>
      <c r="BD771" s="294"/>
      <c r="BE771" s="293" t="s">
        <v>4204</v>
      </c>
      <c r="BF771" s="291"/>
      <c r="BG771" s="293" t="s">
        <v>320</v>
      </c>
      <c r="BH771" s="293" t="s">
        <v>197</v>
      </c>
      <c r="BI771" s="293" t="s">
        <v>373</v>
      </c>
      <c r="BJ771" s="293" t="s">
        <v>4205</v>
      </c>
      <c r="BK771" s="292" t="s">
        <v>175</v>
      </c>
      <c r="BL771" s="294">
        <v>450659.76212711999</v>
      </c>
      <c r="BM771" s="292" t="s">
        <v>309</v>
      </c>
      <c r="BN771" s="294"/>
      <c r="BO771" s="297">
        <v>38975</v>
      </c>
      <c r="BP771" s="297">
        <v>48106</v>
      </c>
      <c r="BQ771" s="297" t="s">
        <v>936</v>
      </c>
      <c r="BR771" s="297" t="s">
        <v>4769</v>
      </c>
      <c r="BS771" s="297">
        <v>38975</v>
      </c>
      <c r="BT771" s="297">
        <v>48106</v>
      </c>
      <c r="BU771" s="294">
        <v>25143.66</v>
      </c>
      <c r="BV771" s="294">
        <v>54.51</v>
      </c>
      <c r="BW771" s="294">
        <v>0</v>
      </c>
    </row>
    <row r="772" spans="1:75" s="289" customFormat="1" ht="18.2" customHeight="1" x14ac:dyDescent="0.15">
      <c r="A772" s="298">
        <v>770</v>
      </c>
      <c r="B772" s="299" t="s">
        <v>305</v>
      </c>
      <c r="C772" s="299" t="s">
        <v>306</v>
      </c>
      <c r="D772" s="313">
        <v>45170</v>
      </c>
      <c r="E772" s="300" t="s">
        <v>1868</v>
      </c>
      <c r="F772" s="309">
        <v>122</v>
      </c>
      <c r="G772" s="309">
        <v>121</v>
      </c>
      <c r="H772" s="302">
        <v>40485.9</v>
      </c>
      <c r="I772" s="302">
        <v>21671.759999999998</v>
      </c>
      <c r="J772" s="302">
        <v>0</v>
      </c>
      <c r="K772" s="302">
        <v>62157.66</v>
      </c>
      <c r="L772" s="302">
        <v>279.04000000000002</v>
      </c>
      <c r="M772" s="302">
        <v>0</v>
      </c>
      <c r="N772" s="302">
        <v>0</v>
      </c>
      <c r="O772" s="302">
        <v>0</v>
      </c>
      <c r="P772" s="302">
        <v>0</v>
      </c>
      <c r="Q772" s="302">
        <v>0</v>
      </c>
      <c r="R772" s="302">
        <v>62157.66</v>
      </c>
      <c r="S772" s="302">
        <v>50873.79</v>
      </c>
      <c r="T772" s="302">
        <v>320.51</v>
      </c>
      <c r="U772" s="302">
        <v>0</v>
      </c>
      <c r="V772" s="302">
        <v>0</v>
      </c>
      <c r="W772" s="302">
        <v>0</v>
      </c>
      <c r="X772" s="302">
        <v>0</v>
      </c>
      <c r="Y772" s="302">
        <v>0</v>
      </c>
      <c r="Z772" s="302">
        <v>51194.3</v>
      </c>
      <c r="AA772" s="302">
        <v>0</v>
      </c>
      <c r="AB772" s="302">
        <v>0</v>
      </c>
      <c r="AC772" s="302">
        <v>0</v>
      </c>
      <c r="AD772" s="302">
        <v>0</v>
      </c>
      <c r="AE772" s="302">
        <v>0</v>
      </c>
      <c r="AF772" s="302">
        <v>0</v>
      </c>
      <c r="AG772" s="302">
        <v>0</v>
      </c>
      <c r="AH772" s="302">
        <v>0</v>
      </c>
      <c r="AI772" s="302">
        <v>0</v>
      </c>
      <c r="AJ772" s="302">
        <v>0</v>
      </c>
      <c r="AK772" s="302">
        <v>0</v>
      </c>
      <c r="AL772" s="302">
        <v>0</v>
      </c>
      <c r="AM772" s="302">
        <v>0</v>
      </c>
      <c r="AN772" s="302">
        <v>0</v>
      </c>
      <c r="AO772" s="302">
        <v>0</v>
      </c>
      <c r="AP772" s="302">
        <v>0</v>
      </c>
      <c r="AQ772" s="302">
        <v>0</v>
      </c>
      <c r="AR772" s="302">
        <v>0</v>
      </c>
      <c r="AS772" s="302">
        <v>0</v>
      </c>
      <c r="AT772" s="295">
        <f t="shared" si="12"/>
        <v>0</v>
      </c>
      <c r="AU772" s="302">
        <v>21950.799999999999</v>
      </c>
      <c r="AV772" s="302">
        <v>51194.3</v>
      </c>
      <c r="AW772" s="303">
        <v>96</v>
      </c>
      <c r="AX772" s="303">
        <v>300</v>
      </c>
      <c r="AY772" s="302">
        <v>282419.92</v>
      </c>
      <c r="AZ772" s="302">
        <v>68621.81</v>
      </c>
      <c r="BA772" s="301">
        <v>90.000656000000006</v>
      </c>
      <c r="BB772" s="301">
        <v>81.522626340298501</v>
      </c>
      <c r="BC772" s="301">
        <v>9.5</v>
      </c>
      <c r="BD772" s="301"/>
      <c r="BE772" s="300" t="s">
        <v>4204</v>
      </c>
      <c r="BF772" s="298"/>
      <c r="BG772" s="300" t="s">
        <v>320</v>
      </c>
      <c r="BH772" s="300" t="s">
        <v>197</v>
      </c>
      <c r="BI772" s="300" t="s">
        <v>373</v>
      </c>
      <c r="BJ772" s="300" t="s">
        <v>4205</v>
      </c>
      <c r="BK772" s="299" t="s">
        <v>175</v>
      </c>
      <c r="BL772" s="301">
        <v>486762.60259536002</v>
      </c>
      <c r="BM772" s="299" t="s">
        <v>309</v>
      </c>
      <c r="BN772" s="301"/>
      <c r="BO772" s="304">
        <v>38975</v>
      </c>
      <c r="BP772" s="304">
        <v>48106</v>
      </c>
      <c r="BQ772" s="297" t="s">
        <v>937</v>
      </c>
      <c r="BR772" s="297" t="s">
        <v>4765</v>
      </c>
      <c r="BS772" s="297">
        <v>38975</v>
      </c>
      <c r="BT772" s="297">
        <v>48106</v>
      </c>
      <c r="BU772" s="301">
        <v>20095.240000000002</v>
      </c>
      <c r="BV772" s="301">
        <v>47.65</v>
      </c>
      <c r="BW772" s="301">
        <v>0</v>
      </c>
    </row>
    <row r="773" spans="1:75" s="289" customFormat="1" ht="18.2" customHeight="1" x14ac:dyDescent="0.15">
      <c r="A773" s="291">
        <v>771</v>
      </c>
      <c r="B773" s="292" t="s">
        <v>305</v>
      </c>
      <c r="C773" s="292" t="s">
        <v>306</v>
      </c>
      <c r="D773" s="312">
        <v>45170</v>
      </c>
      <c r="E773" s="293" t="s">
        <v>1869</v>
      </c>
      <c r="F773" s="308">
        <v>165</v>
      </c>
      <c r="G773" s="308">
        <v>164</v>
      </c>
      <c r="H773" s="295">
        <v>43599.57</v>
      </c>
      <c r="I773" s="295">
        <v>94030.59</v>
      </c>
      <c r="J773" s="295">
        <v>0</v>
      </c>
      <c r="K773" s="295">
        <v>137630.16</v>
      </c>
      <c r="L773" s="295">
        <v>1020.37</v>
      </c>
      <c r="M773" s="295">
        <v>0</v>
      </c>
      <c r="N773" s="295">
        <v>0</v>
      </c>
      <c r="O773" s="295">
        <v>0</v>
      </c>
      <c r="P773" s="295">
        <v>0</v>
      </c>
      <c r="Q773" s="295">
        <v>0</v>
      </c>
      <c r="R773" s="295">
        <v>137630.16</v>
      </c>
      <c r="S773" s="295">
        <v>128244.19</v>
      </c>
      <c r="T773" s="295">
        <v>341.53</v>
      </c>
      <c r="U773" s="295">
        <v>0</v>
      </c>
      <c r="V773" s="295">
        <v>0</v>
      </c>
      <c r="W773" s="295">
        <v>0</v>
      </c>
      <c r="X773" s="295">
        <v>0</v>
      </c>
      <c r="Y773" s="295">
        <v>0</v>
      </c>
      <c r="Z773" s="295">
        <v>128585.72</v>
      </c>
      <c r="AA773" s="295">
        <v>0</v>
      </c>
      <c r="AB773" s="295">
        <v>0</v>
      </c>
      <c r="AC773" s="295">
        <v>0</v>
      </c>
      <c r="AD773" s="295">
        <v>0</v>
      </c>
      <c r="AE773" s="295">
        <v>0</v>
      </c>
      <c r="AF773" s="295">
        <v>0</v>
      </c>
      <c r="AG773" s="295">
        <v>0</v>
      </c>
      <c r="AH773" s="295">
        <v>0</v>
      </c>
      <c r="AI773" s="295">
        <v>0</v>
      </c>
      <c r="AJ773" s="295">
        <v>0</v>
      </c>
      <c r="AK773" s="295">
        <v>0</v>
      </c>
      <c r="AL773" s="295">
        <v>0</v>
      </c>
      <c r="AM773" s="295">
        <v>0</v>
      </c>
      <c r="AN773" s="295">
        <v>0</v>
      </c>
      <c r="AO773" s="295">
        <v>0</v>
      </c>
      <c r="AP773" s="295">
        <v>0</v>
      </c>
      <c r="AQ773" s="295">
        <v>0</v>
      </c>
      <c r="AR773" s="295">
        <v>0</v>
      </c>
      <c r="AS773" s="295">
        <v>0</v>
      </c>
      <c r="AT773" s="295">
        <f t="shared" si="12"/>
        <v>0</v>
      </c>
      <c r="AU773" s="295">
        <v>95050.96</v>
      </c>
      <c r="AV773" s="295">
        <v>128585.72</v>
      </c>
      <c r="AW773" s="296">
        <v>36</v>
      </c>
      <c r="AX773" s="296">
        <v>240</v>
      </c>
      <c r="AY773" s="295">
        <v>652001.73</v>
      </c>
      <c r="AZ773" s="295">
        <v>147135.57</v>
      </c>
      <c r="BA773" s="294">
        <v>83.588736999999995</v>
      </c>
      <c r="BB773" s="294">
        <v>78.188647704344504</v>
      </c>
      <c r="BC773" s="294">
        <v>9.4</v>
      </c>
      <c r="BD773" s="294"/>
      <c r="BE773" s="293" t="s">
        <v>4204</v>
      </c>
      <c r="BF773" s="291"/>
      <c r="BG773" s="293" t="s">
        <v>326</v>
      </c>
      <c r="BH773" s="293" t="s">
        <v>239</v>
      </c>
      <c r="BI773" s="293" t="s">
        <v>383</v>
      </c>
      <c r="BJ773" s="293" t="s">
        <v>4205</v>
      </c>
      <c r="BK773" s="292" t="s">
        <v>175</v>
      </c>
      <c r="BL773" s="294">
        <v>1077794.99545536</v>
      </c>
      <c r="BM773" s="292" t="s">
        <v>309</v>
      </c>
      <c r="BN773" s="294"/>
      <c r="BO773" s="297">
        <v>38975</v>
      </c>
      <c r="BP773" s="297">
        <v>46280</v>
      </c>
      <c r="BQ773" s="297" t="s">
        <v>931</v>
      </c>
      <c r="BR773" s="297" t="s">
        <v>4779</v>
      </c>
      <c r="BS773" s="297">
        <v>38975</v>
      </c>
      <c r="BT773" s="297">
        <v>46280</v>
      </c>
      <c r="BU773" s="294">
        <v>49034.37</v>
      </c>
      <c r="BV773" s="294">
        <v>53.97</v>
      </c>
      <c r="BW773" s="294">
        <v>0</v>
      </c>
    </row>
    <row r="774" spans="1:75" s="289" customFormat="1" ht="18.2" customHeight="1" x14ac:dyDescent="0.15">
      <c r="A774" s="298">
        <v>772</v>
      </c>
      <c r="B774" s="299" t="s">
        <v>305</v>
      </c>
      <c r="C774" s="299" t="s">
        <v>306</v>
      </c>
      <c r="D774" s="313">
        <v>45170</v>
      </c>
      <c r="E774" s="300" t="s">
        <v>1870</v>
      </c>
      <c r="F774" s="309">
        <v>169</v>
      </c>
      <c r="G774" s="309">
        <v>168</v>
      </c>
      <c r="H774" s="302">
        <v>36434.46</v>
      </c>
      <c r="I774" s="302">
        <v>23050.22</v>
      </c>
      <c r="J774" s="302">
        <v>0</v>
      </c>
      <c r="K774" s="302">
        <v>59484.68</v>
      </c>
      <c r="L774" s="302">
        <v>249.93</v>
      </c>
      <c r="M774" s="302">
        <v>0</v>
      </c>
      <c r="N774" s="302">
        <v>0</v>
      </c>
      <c r="O774" s="302">
        <v>0</v>
      </c>
      <c r="P774" s="302">
        <v>0</v>
      </c>
      <c r="Q774" s="302">
        <v>0</v>
      </c>
      <c r="R774" s="302">
        <v>59484.68</v>
      </c>
      <c r="S774" s="302">
        <v>67906.66</v>
      </c>
      <c r="T774" s="302">
        <v>291.48</v>
      </c>
      <c r="U774" s="302">
        <v>0</v>
      </c>
      <c r="V774" s="302">
        <v>0</v>
      </c>
      <c r="W774" s="302">
        <v>0</v>
      </c>
      <c r="X774" s="302">
        <v>0</v>
      </c>
      <c r="Y774" s="302">
        <v>0</v>
      </c>
      <c r="Z774" s="302">
        <v>68198.14</v>
      </c>
      <c r="AA774" s="302">
        <v>0</v>
      </c>
      <c r="AB774" s="302">
        <v>0</v>
      </c>
      <c r="AC774" s="302">
        <v>0</v>
      </c>
      <c r="AD774" s="302">
        <v>0</v>
      </c>
      <c r="AE774" s="302">
        <v>0</v>
      </c>
      <c r="AF774" s="302">
        <v>0</v>
      </c>
      <c r="AG774" s="302">
        <v>0</v>
      </c>
      <c r="AH774" s="302">
        <v>0</v>
      </c>
      <c r="AI774" s="302">
        <v>0</v>
      </c>
      <c r="AJ774" s="302">
        <v>0</v>
      </c>
      <c r="AK774" s="302">
        <v>0</v>
      </c>
      <c r="AL774" s="302">
        <v>0</v>
      </c>
      <c r="AM774" s="302">
        <v>0</v>
      </c>
      <c r="AN774" s="302">
        <v>0</v>
      </c>
      <c r="AO774" s="302">
        <v>0</v>
      </c>
      <c r="AP774" s="302">
        <v>0</v>
      </c>
      <c r="AQ774" s="302">
        <v>0</v>
      </c>
      <c r="AR774" s="302">
        <v>0</v>
      </c>
      <c r="AS774" s="302">
        <v>0</v>
      </c>
      <c r="AT774" s="295">
        <f t="shared" si="12"/>
        <v>0</v>
      </c>
      <c r="AU774" s="302">
        <v>23300.15</v>
      </c>
      <c r="AV774" s="302">
        <v>68198.14</v>
      </c>
      <c r="AW774" s="303">
        <v>96</v>
      </c>
      <c r="AX774" s="303">
        <v>300</v>
      </c>
      <c r="AY774" s="302">
        <v>253020.37</v>
      </c>
      <c r="AZ774" s="302">
        <v>61478.32</v>
      </c>
      <c r="BA774" s="301">
        <v>90.000585999999998</v>
      </c>
      <c r="BB774" s="301">
        <v>87.082016197294905</v>
      </c>
      <c r="BC774" s="301">
        <v>9.6</v>
      </c>
      <c r="BD774" s="301"/>
      <c r="BE774" s="300" t="s">
        <v>4204</v>
      </c>
      <c r="BF774" s="298"/>
      <c r="BG774" s="300" t="s">
        <v>320</v>
      </c>
      <c r="BH774" s="300" t="s">
        <v>197</v>
      </c>
      <c r="BI774" s="300" t="s">
        <v>373</v>
      </c>
      <c r="BJ774" s="300" t="s">
        <v>4205</v>
      </c>
      <c r="BK774" s="299" t="s">
        <v>175</v>
      </c>
      <c r="BL774" s="301">
        <v>465830.23960928002</v>
      </c>
      <c r="BM774" s="299" t="s">
        <v>309</v>
      </c>
      <c r="BN774" s="301"/>
      <c r="BO774" s="304">
        <v>38975</v>
      </c>
      <c r="BP774" s="304">
        <v>48106</v>
      </c>
      <c r="BQ774" s="297" t="s">
        <v>936</v>
      </c>
      <c r="BR774" s="297" t="s">
        <v>4769</v>
      </c>
      <c r="BS774" s="297">
        <v>38975</v>
      </c>
      <c r="BT774" s="297">
        <v>48106</v>
      </c>
      <c r="BU774" s="301">
        <v>27260.799999999999</v>
      </c>
      <c r="BV774" s="301">
        <v>55.73</v>
      </c>
      <c r="BW774" s="301">
        <v>0</v>
      </c>
    </row>
    <row r="775" spans="1:75" s="289" customFormat="1" ht="18.2" customHeight="1" x14ac:dyDescent="0.15">
      <c r="A775" s="291">
        <v>773</v>
      </c>
      <c r="B775" s="292" t="s">
        <v>305</v>
      </c>
      <c r="C775" s="292" t="s">
        <v>306</v>
      </c>
      <c r="D775" s="312">
        <v>45170</v>
      </c>
      <c r="E775" s="293" t="s">
        <v>1871</v>
      </c>
      <c r="F775" s="308">
        <v>0</v>
      </c>
      <c r="G775" s="308">
        <v>0</v>
      </c>
      <c r="H775" s="295">
        <v>7249.01</v>
      </c>
      <c r="I775" s="295">
        <v>0</v>
      </c>
      <c r="J775" s="295">
        <v>0</v>
      </c>
      <c r="K775" s="295">
        <v>7249.01</v>
      </c>
      <c r="L775" s="295">
        <v>1220.47</v>
      </c>
      <c r="M775" s="295">
        <v>0</v>
      </c>
      <c r="N775" s="295">
        <v>0</v>
      </c>
      <c r="O775" s="295">
        <v>1220.47</v>
      </c>
      <c r="P775" s="295">
        <v>0</v>
      </c>
      <c r="Q775" s="295">
        <v>0</v>
      </c>
      <c r="R775" s="295">
        <v>6028.54</v>
      </c>
      <c r="S775" s="295">
        <v>0</v>
      </c>
      <c r="T775" s="295">
        <v>56.78</v>
      </c>
      <c r="U775" s="295">
        <v>0</v>
      </c>
      <c r="V775" s="295">
        <v>0</v>
      </c>
      <c r="W775" s="295">
        <v>56.78</v>
      </c>
      <c r="X775" s="295">
        <v>0</v>
      </c>
      <c r="Y775" s="295">
        <v>0</v>
      </c>
      <c r="Z775" s="295">
        <v>0</v>
      </c>
      <c r="AA775" s="295">
        <v>56.43</v>
      </c>
      <c r="AB775" s="295">
        <v>0</v>
      </c>
      <c r="AC775" s="295">
        <v>0</v>
      </c>
      <c r="AD775" s="295">
        <v>0</v>
      </c>
      <c r="AE775" s="295">
        <v>0</v>
      </c>
      <c r="AF775" s="295">
        <v>-60.33</v>
      </c>
      <c r="AG775" s="295">
        <v>66.680000000000007</v>
      </c>
      <c r="AH775" s="295">
        <v>183.62</v>
      </c>
      <c r="AI775" s="295">
        <v>0</v>
      </c>
      <c r="AJ775" s="295">
        <v>0</v>
      </c>
      <c r="AK775" s="295">
        <v>0</v>
      </c>
      <c r="AL775" s="295">
        <v>0</v>
      </c>
      <c r="AM775" s="295">
        <v>0</v>
      </c>
      <c r="AN775" s="295">
        <v>0</v>
      </c>
      <c r="AO775" s="295">
        <v>0</v>
      </c>
      <c r="AP775" s="295">
        <v>26.1</v>
      </c>
      <c r="AQ775" s="295">
        <v>0</v>
      </c>
      <c r="AR775" s="295">
        <v>17.399999999999999</v>
      </c>
      <c r="AS775" s="295">
        <v>0</v>
      </c>
      <c r="AT775" s="295">
        <f t="shared" si="12"/>
        <v>1532.35</v>
      </c>
      <c r="AU775" s="295">
        <v>0</v>
      </c>
      <c r="AV775" s="295">
        <v>0</v>
      </c>
      <c r="AW775" s="296">
        <v>96</v>
      </c>
      <c r="AX775" s="296">
        <v>300</v>
      </c>
      <c r="AY775" s="295">
        <v>649996.88</v>
      </c>
      <c r="AZ775" s="295">
        <v>147360.01</v>
      </c>
      <c r="BA775" s="294">
        <v>84.028300000000002</v>
      </c>
      <c r="BB775" s="294">
        <v>3.4376216972433702</v>
      </c>
      <c r="BC775" s="294">
        <v>9.4</v>
      </c>
      <c r="BD775" s="294"/>
      <c r="BE775" s="293" t="s">
        <v>4204</v>
      </c>
      <c r="BF775" s="291"/>
      <c r="BG775" s="293" t="s">
        <v>315</v>
      </c>
      <c r="BH775" s="293" t="s">
        <v>179</v>
      </c>
      <c r="BI775" s="293" t="s">
        <v>389</v>
      </c>
      <c r="BJ775" s="293" t="s">
        <v>103</v>
      </c>
      <c r="BK775" s="292" t="s">
        <v>175</v>
      </c>
      <c r="BL775" s="294">
        <v>47210.075479840001</v>
      </c>
      <c r="BM775" s="292" t="s">
        <v>309</v>
      </c>
      <c r="BN775" s="294"/>
      <c r="BO775" s="297">
        <v>38978</v>
      </c>
      <c r="BP775" s="297">
        <v>48109</v>
      </c>
      <c r="BQ775" s="297" t="s">
        <v>4757</v>
      </c>
      <c r="BR775" s="297" t="s">
        <v>4764</v>
      </c>
      <c r="BS775" s="297">
        <v>38978</v>
      </c>
      <c r="BT775" s="297">
        <v>48109</v>
      </c>
      <c r="BU775" s="294">
        <v>0</v>
      </c>
      <c r="BV775" s="294">
        <v>56.43</v>
      </c>
      <c r="BW775" s="294">
        <v>0</v>
      </c>
    </row>
    <row r="776" spans="1:75" s="289" customFormat="1" ht="18.2" customHeight="1" x14ac:dyDescent="0.15">
      <c r="A776" s="298">
        <v>774</v>
      </c>
      <c r="B776" s="299" t="s">
        <v>305</v>
      </c>
      <c r="C776" s="299" t="s">
        <v>306</v>
      </c>
      <c r="D776" s="313">
        <v>45170</v>
      </c>
      <c r="E776" s="300" t="s">
        <v>1872</v>
      </c>
      <c r="F776" s="309">
        <v>158</v>
      </c>
      <c r="G776" s="309">
        <v>157</v>
      </c>
      <c r="H776" s="302">
        <v>36318.699999999997</v>
      </c>
      <c r="I776" s="302">
        <v>22229.89</v>
      </c>
      <c r="J776" s="302">
        <v>0</v>
      </c>
      <c r="K776" s="302">
        <v>58548.59</v>
      </c>
      <c r="L776" s="302">
        <v>249.15</v>
      </c>
      <c r="M776" s="302">
        <v>0</v>
      </c>
      <c r="N776" s="302">
        <v>0</v>
      </c>
      <c r="O776" s="302">
        <v>0</v>
      </c>
      <c r="P776" s="302">
        <v>0</v>
      </c>
      <c r="Q776" s="302">
        <v>0</v>
      </c>
      <c r="R776" s="302">
        <v>58548.59</v>
      </c>
      <c r="S776" s="302">
        <v>62503.03</v>
      </c>
      <c r="T776" s="302">
        <v>290.55</v>
      </c>
      <c r="U776" s="302">
        <v>0</v>
      </c>
      <c r="V776" s="302">
        <v>0</v>
      </c>
      <c r="W776" s="302">
        <v>0</v>
      </c>
      <c r="X776" s="302">
        <v>0</v>
      </c>
      <c r="Y776" s="302">
        <v>0</v>
      </c>
      <c r="Z776" s="302">
        <v>62793.58</v>
      </c>
      <c r="AA776" s="302">
        <v>0</v>
      </c>
      <c r="AB776" s="302">
        <v>0</v>
      </c>
      <c r="AC776" s="302">
        <v>0</v>
      </c>
      <c r="AD776" s="302">
        <v>0</v>
      </c>
      <c r="AE776" s="302">
        <v>0</v>
      </c>
      <c r="AF776" s="302">
        <v>0</v>
      </c>
      <c r="AG776" s="302">
        <v>0</v>
      </c>
      <c r="AH776" s="302">
        <v>0</v>
      </c>
      <c r="AI776" s="302">
        <v>0</v>
      </c>
      <c r="AJ776" s="302">
        <v>0</v>
      </c>
      <c r="AK776" s="302">
        <v>0</v>
      </c>
      <c r="AL776" s="302">
        <v>0</v>
      </c>
      <c r="AM776" s="302">
        <v>0</v>
      </c>
      <c r="AN776" s="302">
        <v>0</v>
      </c>
      <c r="AO776" s="302">
        <v>0</v>
      </c>
      <c r="AP776" s="302">
        <v>0</v>
      </c>
      <c r="AQ776" s="302">
        <v>0</v>
      </c>
      <c r="AR776" s="302">
        <v>0</v>
      </c>
      <c r="AS776" s="302">
        <v>0</v>
      </c>
      <c r="AT776" s="295">
        <f t="shared" si="12"/>
        <v>0</v>
      </c>
      <c r="AU776" s="302">
        <v>22479.040000000001</v>
      </c>
      <c r="AV776" s="302">
        <v>62793.58</v>
      </c>
      <c r="AW776" s="303">
        <v>96</v>
      </c>
      <c r="AX776" s="303">
        <v>300</v>
      </c>
      <c r="AY776" s="302">
        <v>253020.37</v>
      </c>
      <c r="AZ776" s="302">
        <v>61283.99</v>
      </c>
      <c r="BA776" s="301">
        <v>89.716098000000002</v>
      </c>
      <c r="BB776" s="301">
        <v>85.711635913422398</v>
      </c>
      <c r="BC776" s="301">
        <v>9.6</v>
      </c>
      <c r="BD776" s="301"/>
      <c r="BE776" s="300" t="s">
        <v>4204</v>
      </c>
      <c r="BF776" s="298"/>
      <c r="BG776" s="300" t="s">
        <v>320</v>
      </c>
      <c r="BH776" s="300" t="s">
        <v>197</v>
      </c>
      <c r="BI776" s="300" t="s">
        <v>373</v>
      </c>
      <c r="BJ776" s="300" t="s">
        <v>4205</v>
      </c>
      <c r="BK776" s="299" t="s">
        <v>175</v>
      </c>
      <c r="BL776" s="301">
        <v>458499.62895464001</v>
      </c>
      <c r="BM776" s="299" t="s">
        <v>309</v>
      </c>
      <c r="BN776" s="301"/>
      <c r="BO776" s="304">
        <v>38975</v>
      </c>
      <c r="BP776" s="304">
        <v>48106</v>
      </c>
      <c r="BQ776" s="297" t="s">
        <v>948</v>
      </c>
      <c r="BR776" s="297" t="s">
        <v>4772</v>
      </c>
      <c r="BS776" s="297">
        <v>38975</v>
      </c>
      <c r="BT776" s="297">
        <v>48106</v>
      </c>
      <c r="BU776" s="301">
        <v>25435.55</v>
      </c>
      <c r="BV776" s="301">
        <v>55.56</v>
      </c>
      <c r="BW776" s="301">
        <v>0</v>
      </c>
    </row>
    <row r="777" spans="1:75" s="289" customFormat="1" ht="18.2" customHeight="1" x14ac:dyDescent="0.15">
      <c r="A777" s="291">
        <v>775</v>
      </c>
      <c r="B777" s="292" t="s">
        <v>305</v>
      </c>
      <c r="C777" s="292" t="s">
        <v>306</v>
      </c>
      <c r="D777" s="312">
        <v>45170</v>
      </c>
      <c r="E777" s="293" t="s">
        <v>1873</v>
      </c>
      <c r="F777" s="308">
        <v>163</v>
      </c>
      <c r="G777" s="308">
        <v>162</v>
      </c>
      <c r="H777" s="295">
        <v>36434.46</v>
      </c>
      <c r="I777" s="295">
        <v>22649.07</v>
      </c>
      <c r="J777" s="295">
        <v>0</v>
      </c>
      <c r="K777" s="295">
        <v>59083.53</v>
      </c>
      <c r="L777" s="295">
        <v>249.93</v>
      </c>
      <c r="M777" s="295">
        <v>0</v>
      </c>
      <c r="N777" s="295">
        <v>0</v>
      </c>
      <c r="O777" s="295">
        <v>0</v>
      </c>
      <c r="P777" s="295">
        <v>0</v>
      </c>
      <c r="Q777" s="295">
        <v>0</v>
      </c>
      <c r="R777" s="295">
        <v>59083.53</v>
      </c>
      <c r="S777" s="295">
        <v>65059.35</v>
      </c>
      <c r="T777" s="295">
        <v>291.48</v>
      </c>
      <c r="U777" s="295">
        <v>0</v>
      </c>
      <c r="V777" s="295">
        <v>0</v>
      </c>
      <c r="W777" s="295">
        <v>0</v>
      </c>
      <c r="X777" s="295">
        <v>0</v>
      </c>
      <c r="Y777" s="295">
        <v>0</v>
      </c>
      <c r="Z777" s="295">
        <v>65350.83</v>
      </c>
      <c r="AA777" s="295">
        <v>0</v>
      </c>
      <c r="AB777" s="295">
        <v>0</v>
      </c>
      <c r="AC777" s="295">
        <v>0</v>
      </c>
      <c r="AD777" s="295">
        <v>0</v>
      </c>
      <c r="AE777" s="295">
        <v>0</v>
      </c>
      <c r="AF777" s="295">
        <v>0</v>
      </c>
      <c r="AG777" s="295">
        <v>0</v>
      </c>
      <c r="AH777" s="295">
        <v>0</v>
      </c>
      <c r="AI777" s="295">
        <v>0</v>
      </c>
      <c r="AJ777" s="295">
        <v>0</v>
      </c>
      <c r="AK777" s="295">
        <v>0</v>
      </c>
      <c r="AL777" s="295">
        <v>0</v>
      </c>
      <c r="AM777" s="295">
        <v>0</v>
      </c>
      <c r="AN777" s="295">
        <v>0</v>
      </c>
      <c r="AO777" s="295">
        <v>0</v>
      </c>
      <c r="AP777" s="295">
        <v>0</v>
      </c>
      <c r="AQ777" s="295">
        <v>0</v>
      </c>
      <c r="AR777" s="295">
        <v>0</v>
      </c>
      <c r="AS777" s="295">
        <v>0</v>
      </c>
      <c r="AT777" s="295">
        <f t="shared" si="12"/>
        <v>0</v>
      </c>
      <c r="AU777" s="295">
        <v>22899</v>
      </c>
      <c r="AV777" s="295">
        <v>65350.83</v>
      </c>
      <c r="AW777" s="296">
        <v>96</v>
      </c>
      <c r="AX777" s="296">
        <v>300</v>
      </c>
      <c r="AY777" s="295">
        <v>253020.37</v>
      </c>
      <c r="AZ777" s="295">
        <v>61478.32</v>
      </c>
      <c r="BA777" s="294">
        <v>90.000585999999998</v>
      </c>
      <c r="BB777" s="294">
        <v>86.494756573513698</v>
      </c>
      <c r="BC777" s="294">
        <v>9.6</v>
      </c>
      <c r="BD777" s="294"/>
      <c r="BE777" s="293" t="s">
        <v>4204</v>
      </c>
      <c r="BF777" s="291"/>
      <c r="BG777" s="293" t="s">
        <v>320</v>
      </c>
      <c r="BH777" s="293" t="s">
        <v>197</v>
      </c>
      <c r="BI777" s="293" t="s">
        <v>373</v>
      </c>
      <c r="BJ777" s="293" t="s">
        <v>4205</v>
      </c>
      <c r="BK777" s="292" t="s">
        <v>175</v>
      </c>
      <c r="BL777" s="294">
        <v>462688.79544888</v>
      </c>
      <c r="BM777" s="292" t="s">
        <v>309</v>
      </c>
      <c r="BN777" s="294"/>
      <c r="BO777" s="297">
        <v>38975</v>
      </c>
      <c r="BP777" s="297">
        <v>48106</v>
      </c>
      <c r="BQ777" s="297" t="s">
        <v>958</v>
      </c>
      <c r="BR777" s="297" t="s">
        <v>4792</v>
      </c>
      <c r="BS777" s="297">
        <v>38975</v>
      </c>
      <c r="BT777" s="297">
        <v>48106</v>
      </c>
      <c r="BU777" s="294">
        <v>26319.83</v>
      </c>
      <c r="BV777" s="294">
        <v>55.73</v>
      </c>
      <c r="BW777" s="294">
        <v>0</v>
      </c>
    </row>
    <row r="778" spans="1:75" s="289" customFormat="1" ht="18.2" customHeight="1" x14ac:dyDescent="0.15">
      <c r="A778" s="298">
        <v>776</v>
      </c>
      <c r="B778" s="299" t="s">
        <v>305</v>
      </c>
      <c r="C778" s="299" t="s">
        <v>306</v>
      </c>
      <c r="D778" s="313">
        <v>45170</v>
      </c>
      <c r="E778" s="300" t="s">
        <v>1874</v>
      </c>
      <c r="F778" s="309">
        <v>158</v>
      </c>
      <c r="G778" s="309">
        <v>157</v>
      </c>
      <c r="H778" s="302">
        <v>43879.16</v>
      </c>
      <c r="I778" s="302">
        <v>92595.35</v>
      </c>
      <c r="J778" s="302">
        <v>0</v>
      </c>
      <c r="K778" s="302">
        <v>136474.51</v>
      </c>
      <c r="L778" s="302">
        <v>1027.01</v>
      </c>
      <c r="M778" s="302">
        <v>0</v>
      </c>
      <c r="N778" s="302">
        <v>0</v>
      </c>
      <c r="O778" s="302">
        <v>0</v>
      </c>
      <c r="P778" s="302">
        <v>0</v>
      </c>
      <c r="Q778" s="302">
        <v>0</v>
      </c>
      <c r="R778" s="302">
        <v>136474.51</v>
      </c>
      <c r="S778" s="302">
        <v>122609.24</v>
      </c>
      <c r="T778" s="302">
        <v>343.72</v>
      </c>
      <c r="U778" s="302">
        <v>0</v>
      </c>
      <c r="V778" s="302">
        <v>0</v>
      </c>
      <c r="W778" s="302">
        <v>0</v>
      </c>
      <c r="X778" s="302">
        <v>0</v>
      </c>
      <c r="Y778" s="302">
        <v>0</v>
      </c>
      <c r="Z778" s="302">
        <v>122952.96000000001</v>
      </c>
      <c r="AA778" s="302">
        <v>0</v>
      </c>
      <c r="AB778" s="302">
        <v>0</v>
      </c>
      <c r="AC778" s="302">
        <v>0</v>
      </c>
      <c r="AD778" s="302">
        <v>0</v>
      </c>
      <c r="AE778" s="302">
        <v>0</v>
      </c>
      <c r="AF778" s="302">
        <v>0</v>
      </c>
      <c r="AG778" s="302">
        <v>0</v>
      </c>
      <c r="AH778" s="302">
        <v>0</v>
      </c>
      <c r="AI778" s="302">
        <v>0</v>
      </c>
      <c r="AJ778" s="302">
        <v>0</v>
      </c>
      <c r="AK778" s="302">
        <v>0</v>
      </c>
      <c r="AL778" s="302">
        <v>0</v>
      </c>
      <c r="AM778" s="302">
        <v>0</v>
      </c>
      <c r="AN778" s="302">
        <v>0</v>
      </c>
      <c r="AO778" s="302">
        <v>0</v>
      </c>
      <c r="AP778" s="302">
        <v>0</v>
      </c>
      <c r="AQ778" s="302">
        <v>0</v>
      </c>
      <c r="AR778" s="302">
        <v>0</v>
      </c>
      <c r="AS778" s="302">
        <v>0</v>
      </c>
      <c r="AT778" s="295">
        <f t="shared" si="12"/>
        <v>0</v>
      </c>
      <c r="AU778" s="302">
        <v>93622.36</v>
      </c>
      <c r="AV778" s="302">
        <v>122952.96000000001</v>
      </c>
      <c r="AW778" s="303">
        <v>36</v>
      </c>
      <c r="AX778" s="303">
        <v>240</v>
      </c>
      <c r="AY778" s="302">
        <v>624999.44999999995</v>
      </c>
      <c r="AZ778" s="302">
        <v>148088.88</v>
      </c>
      <c r="BA778" s="301">
        <v>87.840074999999999</v>
      </c>
      <c r="BB778" s="301">
        <v>80.950920784789901</v>
      </c>
      <c r="BC778" s="301">
        <v>9.4</v>
      </c>
      <c r="BD778" s="301"/>
      <c r="BE778" s="300" t="s">
        <v>4204</v>
      </c>
      <c r="BF778" s="298"/>
      <c r="BG778" s="300" t="s">
        <v>335</v>
      </c>
      <c r="BH778" s="300" t="s">
        <v>225</v>
      </c>
      <c r="BI778" s="300" t="s">
        <v>558</v>
      </c>
      <c r="BJ778" s="300" t="s">
        <v>4205</v>
      </c>
      <c r="BK778" s="299" t="s">
        <v>175</v>
      </c>
      <c r="BL778" s="301">
        <v>1068744.98936296</v>
      </c>
      <c r="BM778" s="299" t="s">
        <v>309</v>
      </c>
      <c r="BN778" s="301"/>
      <c r="BO778" s="304">
        <v>38979</v>
      </c>
      <c r="BP778" s="304">
        <v>46284</v>
      </c>
      <c r="BQ778" s="297" t="s">
        <v>963</v>
      </c>
      <c r="BR778" s="297" t="s">
        <v>4810</v>
      </c>
      <c r="BS778" s="297">
        <v>38979</v>
      </c>
      <c r="BT778" s="297">
        <v>46284</v>
      </c>
      <c r="BU778" s="301">
        <v>47352.35</v>
      </c>
      <c r="BV778" s="301">
        <v>54.32</v>
      </c>
      <c r="BW778" s="301">
        <v>0</v>
      </c>
    </row>
    <row r="779" spans="1:75" s="289" customFormat="1" ht="18.2" customHeight="1" x14ac:dyDescent="0.15">
      <c r="A779" s="291">
        <v>777</v>
      </c>
      <c r="B779" s="292" t="s">
        <v>305</v>
      </c>
      <c r="C779" s="292" t="s">
        <v>306</v>
      </c>
      <c r="D779" s="312">
        <v>45170</v>
      </c>
      <c r="E779" s="293" t="s">
        <v>1875</v>
      </c>
      <c r="F779" s="308">
        <v>128</v>
      </c>
      <c r="G779" s="308">
        <v>128</v>
      </c>
      <c r="H779" s="295">
        <v>0</v>
      </c>
      <c r="I779" s="295">
        <v>69892.77</v>
      </c>
      <c r="J779" s="295">
        <v>0</v>
      </c>
      <c r="K779" s="295">
        <v>69892.77</v>
      </c>
      <c r="L779" s="295">
        <v>0</v>
      </c>
      <c r="M779" s="295">
        <v>0</v>
      </c>
      <c r="N779" s="295">
        <v>0</v>
      </c>
      <c r="O779" s="295">
        <v>0</v>
      </c>
      <c r="P779" s="295">
        <v>0</v>
      </c>
      <c r="Q779" s="295">
        <v>0</v>
      </c>
      <c r="R779" s="295">
        <v>69892.77</v>
      </c>
      <c r="S779" s="295">
        <v>41181.19</v>
      </c>
      <c r="T779" s="295">
        <v>0</v>
      </c>
      <c r="U779" s="295">
        <v>0</v>
      </c>
      <c r="V779" s="295">
        <v>0</v>
      </c>
      <c r="W779" s="295">
        <v>0</v>
      </c>
      <c r="X779" s="295">
        <v>0</v>
      </c>
      <c r="Y779" s="295">
        <v>0</v>
      </c>
      <c r="Z779" s="295">
        <v>41181.19</v>
      </c>
      <c r="AA779" s="295">
        <v>0</v>
      </c>
      <c r="AB779" s="295">
        <v>0</v>
      </c>
      <c r="AC779" s="295">
        <v>0</v>
      </c>
      <c r="AD779" s="295">
        <v>0</v>
      </c>
      <c r="AE779" s="295">
        <v>0</v>
      </c>
      <c r="AF779" s="295">
        <v>0</v>
      </c>
      <c r="AG779" s="295">
        <v>0</v>
      </c>
      <c r="AH779" s="295">
        <v>0</v>
      </c>
      <c r="AI779" s="295">
        <v>0</v>
      </c>
      <c r="AJ779" s="295">
        <v>0</v>
      </c>
      <c r="AK779" s="295">
        <v>0</v>
      </c>
      <c r="AL779" s="295">
        <v>0</v>
      </c>
      <c r="AM779" s="295">
        <v>0</v>
      </c>
      <c r="AN779" s="295">
        <v>0</v>
      </c>
      <c r="AO779" s="295">
        <v>0</v>
      </c>
      <c r="AP779" s="295">
        <v>0</v>
      </c>
      <c r="AQ779" s="295">
        <v>0</v>
      </c>
      <c r="AR779" s="295">
        <v>0</v>
      </c>
      <c r="AS779" s="295">
        <v>0</v>
      </c>
      <c r="AT779" s="295">
        <f t="shared" si="12"/>
        <v>0</v>
      </c>
      <c r="AU779" s="295">
        <v>69892.77</v>
      </c>
      <c r="AV779" s="295">
        <v>41181.19</v>
      </c>
      <c r="AW779" s="296">
        <v>0</v>
      </c>
      <c r="AX779" s="296">
        <v>180</v>
      </c>
      <c r="AY779" s="295">
        <v>344999.55</v>
      </c>
      <c r="AZ779" s="295">
        <v>83755.19</v>
      </c>
      <c r="BA779" s="294">
        <v>90.000118000000001</v>
      </c>
      <c r="BB779" s="294">
        <v>75.104092622162995</v>
      </c>
      <c r="BC779" s="294">
        <v>9.5</v>
      </c>
      <c r="BD779" s="294"/>
      <c r="BE779" s="293" t="s">
        <v>4204</v>
      </c>
      <c r="BF779" s="291"/>
      <c r="BG779" s="293" t="s">
        <v>335</v>
      </c>
      <c r="BH779" s="293" t="s">
        <v>225</v>
      </c>
      <c r="BI779" s="293" t="s">
        <v>392</v>
      </c>
      <c r="BJ779" s="293" t="s">
        <v>4205</v>
      </c>
      <c r="BK779" s="292" t="s">
        <v>175</v>
      </c>
      <c r="BL779" s="294">
        <v>547336.99157592002</v>
      </c>
      <c r="BM779" s="292" t="s">
        <v>309</v>
      </c>
      <c r="BN779" s="294"/>
      <c r="BO779" s="297">
        <v>38979</v>
      </c>
      <c r="BP779" s="297">
        <v>44458</v>
      </c>
      <c r="BQ779" s="297" t="s">
        <v>4259</v>
      </c>
      <c r="BR779" s="297" t="s">
        <v>4770</v>
      </c>
      <c r="BS779" s="297">
        <v>38979</v>
      </c>
      <c r="BT779" s="297">
        <v>44458</v>
      </c>
      <c r="BU779" s="294">
        <v>23810.68</v>
      </c>
      <c r="BV779" s="294">
        <v>0</v>
      </c>
      <c r="BW779" s="294">
        <v>0</v>
      </c>
    </row>
    <row r="780" spans="1:75" s="289" customFormat="1" ht="18.2" customHeight="1" x14ac:dyDescent="0.15">
      <c r="A780" s="298">
        <v>778</v>
      </c>
      <c r="B780" s="299" t="s">
        <v>305</v>
      </c>
      <c r="C780" s="299" t="s">
        <v>306</v>
      </c>
      <c r="D780" s="313">
        <v>45170</v>
      </c>
      <c r="E780" s="300" t="s">
        <v>1876</v>
      </c>
      <c r="F780" s="309">
        <v>156</v>
      </c>
      <c r="G780" s="309">
        <v>155</v>
      </c>
      <c r="H780" s="302">
        <v>56566.5</v>
      </c>
      <c r="I780" s="302">
        <v>34736.03</v>
      </c>
      <c r="J780" s="302">
        <v>0</v>
      </c>
      <c r="K780" s="302">
        <v>91302.53</v>
      </c>
      <c r="L780" s="302">
        <v>389.82</v>
      </c>
      <c r="M780" s="302">
        <v>0</v>
      </c>
      <c r="N780" s="302">
        <v>0</v>
      </c>
      <c r="O780" s="302">
        <v>0</v>
      </c>
      <c r="P780" s="302">
        <v>0</v>
      </c>
      <c r="Q780" s="302">
        <v>0</v>
      </c>
      <c r="R780" s="302">
        <v>91302.53</v>
      </c>
      <c r="S780" s="302">
        <v>95098.18</v>
      </c>
      <c r="T780" s="302">
        <v>447.82</v>
      </c>
      <c r="U780" s="302">
        <v>0</v>
      </c>
      <c r="V780" s="302">
        <v>0</v>
      </c>
      <c r="W780" s="302">
        <v>0</v>
      </c>
      <c r="X780" s="302">
        <v>0</v>
      </c>
      <c r="Y780" s="302">
        <v>0</v>
      </c>
      <c r="Z780" s="302">
        <v>95546</v>
      </c>
      <c r="AA780" s="302">
        <v>0</v>
      </c>
      <c r="AB780" s="302">
        <v>0</v>
      </c>
      <c r="AC780" s="302">
        <v>0</v>
      </c>
      <c r="AD780" s="302">
        <v>0</v>
      </c>
      <c r="AE780" s="302">
        <v>0</v>
      </c>
      <c r="AF780" s="302">
        <v>0</v>
      </c>
      <c r="AG780" s="302">
        <v>0</v>
      </c>
      <c r="AH780" s="302">
        <v>0</v>
      </c>
      <c r="AI780" s="302">
        <v>0</v>
      </c>
      <c r="AJ780" s="302">
        <v>0</v>
      </c>
      <c r="AK780" s="302">
        <v>0</v>
      </c>
      <c r="AL780" s="302">
        <v>0</v>
      </c>
      <c r="AM780" s="302">
        <v>0</v>
      </c>
      <c r="AN780" s="302">
        <v>0</v>
      </c>
      <c r="AO780" s="302">
        <v>0</v>
      </c>
      <c r="AP780" s="302">
        <v>0</v>
      </c>
      <c r="AQ780" s="302">
        <v>0</v>
      </c>
      <c r="AR780" s="302">
        <v>0</v>
      </c>
      <c r="AS780" s="302">
        <v>0</v>
      </c>
      <c r="AT780" s="295">
        <f t="shared" si="12"/>
        <v>0</v>
      </c>
      <c r="AU780" s="302">
        <v>35125.85</v>
      </c>
      <c r="AV780" s="302">
        <v>95546</v>
      </c>
      <c r="AW780" s="303">
        <v>96</v>
      </c>
      <c r="AX780" s="303">
        <v>300</v>
      </c>
      <c r="AY780" s="302">
        <v>395001.44</v>
      </c>
      <c r="AZ780" s="302">
        <v>95873.14</v>
      </c>
      <c r="BA780" s="301">
        <v>89.999671000000006</v>
      </c>
      <c r="BB780" s="301">
        <v>85.7090699383334</v>
      </c>
      <c r="BC780" s="301">
        <v>9.5</v>
      </c>
      <c r="BD780" s="301"/>
      <c r="BE780" s="300" t="s">
        <v>4204</v>
      </c>
      <c r="BF780" s="298"/>
      <c r="BG780" s="300" t="s">
        <v>315</v>
      </c>
      <c r="BH780" s="300" t="s">
        <v>179</v>
      </c>
      <c r="BI780" s="300" t="s">
        <v>363</v>
      </c>
      <c r="BJ780" s="300" t="s">
        <v>4205</v>
      </c>
      <c r="BK780" s="299" t="s">
        <v>175</v>
      </c>
      <c r="BL780" s="301">
        <v>714998.87747287995</v>
      </c>
      <c r="BM780" s="299" t="s">
        <v>309</v>
      </c>
      <c r="BN780" s="301"/>
      <c r="BO780" s="304">
        <v>38980</v>
      </c>
      <c r="BP780" s="304">
        <v>48111</v>
      </c>
      <c r="BQ780" s="297" t="s">
        <v>962</v>
      </c>
      <c r="BR780" s="297" t="s">
        <v>4767</v>
      </c>
      <c r="BS780" s="297">
        <v>38980</v>
      </c>
      <c r="BT780" s="297">
        <v>48111</v>
      </c>
      <c r="BU780" s="301">
        <v>35854.480000000003</v>
      </c>
      <c r="BV780" s="301">
        <v>66.58</v>
      </c>
      <c r="BW780" s="301">
        <v>0</v>
      </c>
    </row>
    <row r="781" spans="1:75" s="289" customFormat="1" ht="18.2" customHeight="1" x14ac:dyDescent="0.15">
      <c r="A781" s="291">
        <v>779</v>
      </c>
      <c r="B781" s="292" t="s">
        <v>305</v>
      </c>
      <c r="C781" s="292" t="s">
        <v>306</v>
      </c>
      <c r="D781" s="312">
        <v>45170</v>
      </c>
      <c r="E781" s="293" t="s">
        <v>1877</v>
      </c>
      <c r="F781" s="308">
        <v>0</v>
      </c>
      <c r="G781" s="308">
        <v>0</v>
      </c>
      <c r="H781" s="295">
        <v>22938.52</v>
      </c>
      <c r="I781" s="295">
        <v>0</v>
      </c>
      <c r="J781" s="295">
        <v>0</v>
      </c>
      <c r="K781" s="295">
        <v>22938.52</v>
      </c>
      <c r="L781" s="295">
        <v>536</v>
      </c>
      <c r="M781" s="295">
        <v>0</v>
      </c>
      <c r="N781" s="295">
        <v>0</v>
      </c>
      <c r="O781" s="295">
        <v>536</v>
      </c>
      <c r="P781" s="295">
        <v>0</v>
      </c>
      <c r="Q781" s="295">
        <v>0</v>
      </c>
      <c r="R781" s="295">
        <v>22402.52</v>
      </c>
      <c r="S781" s="295">
        <v>0</v>
      </c>
      <c r="T781" s="295">
        <v>181.6</v>
      </c>
      <c r="U781" s="295">
        <v>0</v>
      </c>
      <c r="V781" s="295">
        <v>0</v>
      </c>
      <c r="W781" s="295">
        <v>181.6</v>
      </c>
      <c r="X781" s="295">
        <v>0</v>
      </c>
      <c r="Y781" s="295">
        <v>0</v>
      </c>
      <c r="Z781" s="295">
        <v>0</v>
      </c>
      <c r="AA781" s="295">
        <v>50.96</v>
      </c>
      <c r="AB781" s="295">
        <v>0</v>
      </c>
      <c r="AC781" s="295">
        <v>0</v>
      </c>
      <c r="AD781" s="295">
        <v>0</v>
      </c>
      <c r="AE781" s="295">
        <v>0</v>
      </c>
      <c r="AF781" s="295">
        <v>-30.11</v>
      </c>
      <c r="AG781" s="295">
        <v>33.43</v>
      </c>
      <c r="AH781" s="295">
        <v>95.72</v>
      </c>
      <c r="AI781" s="295">
        <v>0</v>
      </c>
      <c r="AJ781" s="295">
        <v>0</v>
      </c>
      <c r="AK781" s="295">
        <v>0</v>
      </c>
      <c r="AL781" s="295">
        <v>0</v>
      </c>
      <c r="AM781" s="295">
        <v>0</v>
      </c>
      <c r="AN781" s="295">
        <v>0</v>
      </c>
      <c r="AO781" s="295">
        <v>0</v>
      </c>
      <c r="AP781" s="295">
        <v>58.46</v>
      </c>
      <c r="AQ781" s="295">
        <v>0</v>
      </c>
      <c r="AR781" s="295">
        <v>32.19</v>
      </c>
      <c r="AS781" s="295">
        <v>0</v>
      </c>
      <c r="AT781" s="295">
        <f t="shared" si="12"/>
        <v>893.87</v>
      </c>
      <c r="AU781" s="295">
        <v>0</v>
      </c>
      <c r="AV781" s="295">
        <v>0</v>
      </c>
      <c r="AW781" s="296">
        <v>36</v>
      </c>
      <c r="AX781" s="296">
        <v>240</v>
      </c>
      <c r="AY781" s="295">
        <v>334599.18</v>
      </c>
      <c r="AZ781" s="295">
        <v>76985</v>
      </c>
      <c r="BA781" s="294">
        <v>85.332952000000006</v>
      </c>
      <c r="BB781" s="294">
        <v>24.8317615618502</v>
      </c>
      <c r="BC781" s="294">
        <v>9.5</v>
      </c>
      <c r="BD781" s="294"/>
      <c r="BE781" s="293" t="s">
        <v>4204</v>
      </c>
      <c r="BF781" s="291"/>
      <c r="BG781" s="293" t="s">
        <v>312</v>
      </c>
      <c r="BH781" s="293" t="s">
        <v>188</v>
      </c>
      <c r="BI781" s="293" t="s">
        <v>313</v>
      </c>
      <c r="BJ781" s="293" t="s">
        <v>103</v>
      </c>
      <c r="BK781" s="292" t="s">
        <v>175</v>
      </c>
      <c r="BL781" s="294">
        <v>175436.28476191999</v>
      </c>
      <c r="BM781" s="292" t="s">
        <v>309</v>
      </c>
      <c r="BN781" s="294"/>
      <c r="BO781" s="297">
        <v>38981</v>
      </c>
      <c r="BP781" s="297">
        <v>46286</v>
      </c>
      <c r="BQ781" s="297" t="s">
        <v>4757</v>
      </c>
      <c r="BR781" s="297" t="s">
        <v>4764</v>
      </c>
      <c r="BS781" s="297">
        <v>38981</v>
      </c>
      <c r="BT781" s="297">
        <v>46286</v>
      </c>
      <c r="BU781" s="294">
        <v>0</v>
      </c>
      <c r="BV781" s="294">
        <v>50.96</v>
      </c>
      <c r="BW781" s="294">
        <v>0</v>
      </c>
    </row>
    <row r="782" spans="1:75" s="289" customFormat="1" ht="18.2" customHeight="1" x14ac:dyDescent="0.15">
      <c r="A782" s="298">
        <v>780</v>
      </c>
      <c r="B782" s="299" t="s">
        <v>305</v>
      </c>
      <c r="C782" s="299" t="s">
        <v>306</v>
      </c>
      <c r="D782" s="313">
        <v>45170</v>
      </c>
      <c r="E782" s="300" t="s">
        <v>1878</v>
      </c>
      <c r="F782" s="309">
        <v>174</v>
      </c>
      <c r="G782" s="309">
        <v>173</v>
      </c>
      <c r="H782" s="302">
        <v>45419.57</v>
      </c>
      <c r="I782" s="302">
        <v>29436.28</v>
      </c>
      <c r="J782" s="302">
        <v>0</v>
      </c>
      <c r="K782" s="302">
        <v>74855.850000000006</v>
      </c>
      <c r="L782" s="302">
        <v>313.05</v>
      </c>
      <c r="M782" s="302">
        <v>0</v>
      </c>
      <c r="N782" s="302">
        <v>0</v>
      </c>
      <c r="O782" s="302">
        <v>0</v>
      </c>
      <c r="P782" s="302">
        <v>0</v>
      </c>
      <c r="Q782" s="302">
        <v>0</v>
      </c>
      <c r="R782" s="302">
        <v>74855.850000000006</v>
      </c>
      <c r="S782" s="302">
        <v>86926.97</v>
      </c>
      <c r="T782" s="302">
        <v>359.57</v>
      </c>
      <c r="U782" s="302">
        <v>0</v>
      </c>
      <c r="V782" s="302">
        <v>0</v>
      </c>
      <c r="W782" s="302">
        <v>0</v>
      </c>
      <c r="X782" s="302">
        <v>0</v>
      </c>
      <c r="Y782" s="302">
        <v>0</v>
      </c>
      <c r="Z782" s="302">
        <v>87286.54</v>
      </c>
      <c r="AA782" s="302">
        <v>0</v>
      </c>
      <c r="AB782" s="302">
        <v>0</v>
      </c>
      <c r="AC782" s="302">
        <v>0</v>
      </c>
      <c r="AD782" s="302">
        <v>0</v>
      </c>
      <c r="AE782" s="302">
        <v>0</v>
      </c>
      <c r="AF782" s="302">
        <v>0</v>
      </c>
      <c r="AG782" s="302">
        <v>0</v>
      </c>
      <c r="AH782" s="302">
        <v>0</v>
      </c>
      <c r="AI782" s="302">
        <v>0</v>
      </c>
      <c r="AJ782" s="302">
        <v>0</v>
      </c>
      <c r="AK782" s="302">
        <v>0</v>
      </c>
      <c r="AL782" s="302">
        <v>0</v>
      </c>
      <c r="AM782" s="302">
        <v>0</v>
      </c>
      <c r="AN782" s="302">
        <v>0</v>
      </c>
      <c r="AO782" s="302">
        <v>0</v>
      </c>
      <c r="AP782" s="302">
        <v>0</v>
      </c>
      <c r="AQ782" s="302">
        <v>0</v>
      </c>
      <c r="AR782" s="302">
        <v>0</v>
      </c>
      <c r="AS782" s="302">
        <v>0</v>
      </c>
      <c r="AT782" s="295">
        <f t="shared" si="12"/>
        <v>0</v>
      </c>
      <c r="AU782" s="302">
        <v>29749.33</v>
      </c>
      <c r="AV782" s="302">
        <v>87286.54</v>
      </c>
      <c r="AW782" s="303">
        <v>96</v>
      </c>
      <c r="AX782" s="303">
        <v>300</v>
      </c>
      <c r="AY782" s="302">
        <v>326302.18</v>
      </c>
      <c r="AZ782" s="302">
        <v>76985</v>
      </c>
      <c r="BA782" s="301">
        <v>87.502741999999998</v>
      </c>
      <c r="BB782" s="301">
        <v>85.082706108211994</v>
      </c>
      <c r="BC782" s="301">
        <v>9.5</v>
      </c>
      <c r="BD782" s="301"/>
      <c r="BE782" s="300" t="s">
        <v>4204</v>
      </c>
      <c r="BF782" s="298"/>
      <c r="BG782" s="300" t="s">
        <v>312</v>
      </c>
      <c r="BH782" s="300" t="s">
        <v>188</v>
      </c>
      <c r="BI782" s="300" t="s">
        <v>313</v>
      </c>
      <c r="BJ782" s="300" t="s">
        <v>4205</v>
      </c>
      <c r="BK782" s="299" t="s">
        <v>175</v>
      </c>
      <c r="BL782" s="301">
        <v>586203.3475116</v>
      </c>
      <c r="BM782" s="299" t="s">
        <v>309</v>
      </c>
      <c r="BN782" s="301"/>
      <c r="BO782" s="304">
        <v>38981</v>
      </c>
      <c r="BP782" s="304">
        <v>48112</v>
      </c>
      <c r="BQ782" s="297" t="s">
        <v>938</v>
      </c>
      <c r="BR782" s="297" t="s">
        <v>4768</v>
      </c>
      <c r="BS782" s="297">
        <v>38981</v>
      </c>
      <c r="BT782" s="297">
        <v>48112</v>
      </c>
      <c r="BU782" s="301">
        <v>32101.23</v>
      </c>
      <c r="BV782" s="301">
        <v>53.46</v>
      </c>
      <c r="BW782" s="301">
        <v>0</v>
      </c>
    </row>
    <row r="783" spans="1:75" s="289" customFormat="1" ht="18.2" customHeight="1" x14ac:dyDescent="0.15">
      <c r="A783" s="291">
        <v>781</v>
      </c>
      <c r="B783" s="292" t="s">
        <v>305</v>
      </c>
      <c r="C783" s="292" t="s">
        <v>306</v>
      </c>
      <c r="D783" s="312">
        <v>45170</v>
      </c>
      <c r="E783" s="293" t="s">
        <v>1879</v>
      </c>
      <c r="F783" s="308">
        <v>144</v>
      </c>
      <c r="G783" s="308">
        <v>143</v>
      </c>
      <c r="H783" s="295">
        <v>73019</v>
      </c>
      <c r="I783" s="295">
        <v>42821.120000000003</v>
      </c>
      <c r="J783" s="295">
        <v>0</v>
      </c>
      <c r="K783" s="295">
        <v>115840.12</v>
      </c>
      <c r="L783" s="295">
        <v>503.21</v>
      </c>
      <c r="M783" s="295">
        <v>0</v>
      </c>
      <c r="N783" s="295">
        <v>0</v>
      </c>
      <c r="O783" s="295">
        <v>0</v>
      </c>
      <c r="P783" s="295">
        <v>0</v>
      </c>
      <c r="Q783" s="295">
        <v>0</v>
      </c>
      <c r="R783" s="295">
        <v>115840.12</v>
      </c>
      <c r="S783" s="295">
        <v>110722.96</v>
      </c>
      <c r="T783" s="295">
        <v>578.07000000000005</v>
      </c>
      <c r="U783" s="295">
        <v>0</v>
      </c>
      <c r="V783" s="295">
        <v>0</v>
      </c>
      <c r="W783" s="295">
        <v>0</v>
      </c>
      <c r="X783" s="295">
        <v>0</v>
      </c>
      <c r="Y783" s="295">
        <v>0</v>
      </c>
      <c r="Z783" s="295">
        <v>111301.03</v>
      </c>
      <c r="AA783" s="295">
        <v>0</v>
      </c>
      <c r="AB783" s="295">
        <v>0</v>
      </c>
      <c r="AC783" s="295">
        <v>0</v>
      </c>
      <c r="AD783" s="295">
        <v>0</v>
      </c>
      <c r="AE783" s="295">
        <v>0</v>
      </c>
      <c r="AF783" s="295">
        <v>0</v>
      </c>
      <c r="AG783" s="295">
        <v>0</v>
      </c>
      <c r="AH783" s="295">
        <v>0</v>
      </c>
      <c r="AI783" s="295">
        <v>0</v>
      </c>
      <c r="AJ783" s="295">
        <v>0</v>
      </c>
      <c r="AK783" s="295">
        <v>0</v>
      </c>
      <c r="AL783" s="295">
        <v>0</v>
      </c>
      <c r="AM783" s="295">
        <v>0</v>
      </c>
      <c r="AN783" s="295">
        <v>0</v>
      </c>
      <c r="AO783" s="295">
        <v>0</v>
      </c>
      <c r="AP783" s="295">
        <v>0</v>
      </c>
      <c r="AQ783" s="295">
        <v>0</v>
      </c>
      <c r="AR783" s="295">
        <v>0</v>
      </c>
      <c r="AS783" s="295">
        <v>0</v>
      </c>
      <c r="AT783" s="295">
        <f t="shared" si="12"/>
        <v>0</v>
      </c>
      <c r="AU783" s="295">
        <v>43324.33</v>
      </c>
      <c r="AV783" s="295">
        <v>111301.03</v>
      </c>
      <c r="AW783" s="296">
        <v>96</v>
      </c>
      <c r="AX783" s="296">
        <v>300</v>
      </c>
      <c r="AY783" s="295">
        <v>509999.93</v>
      </c>
      <c r="AZ783" s="295">
        <v>123759.11</v>
      </c>
      <c r="BA783" s="294">
        <v>90.000015000000005</v>
      </c>
      <c r="BB783" s="294">
        <v>84.241172529455</v>
      </c>
      <c r="BC783" s="294">
        <v>9.5</v>
      </c>
      <c r="BD783" s="294"/>
      <c r="BE783" s="293" t="s">
        <v>4204</v>
      </c>
      <c r="BF783" s="291"/>
      <c r="BG783" s="293" t="s">
        <v>326</v>
      </c>
      <c r="BH783" s="293" t="s">
        <v>190</v>
      </c>
      <c r="BI783" s="293" t="s">
        <v>385</v>
      </c>
      <c r="BJ783" s="293" t="s">
        <v>4205</v>
      </c>
      <c r="BK783" s="292" t="s">
        <v>175</v>
      </c>
      <c r="BL783" s="294">
        <v>907155.10037152003</v>
      </c>
      <c r="BM783" s="292" t="s">
        <v>309</v>
      </c>
      <c r="BN783" s="294"/>
      <c r="BO783" s="297">
        <v>38981</v>
      </c>
      <c r="BP783" s="297">
        <v>48112</v>
      </c>
      <c r="BQ783" s="297" t="s">
        <v>948</v>
      </c>
      <c r="BR783" s="297" t="s">
        <v>4772</v>
      </c>
      <c r="BS783" s="297">
        <v>38981</v>
      </c>
      <c r="BT783" s="297">
        <v>48112</v>
      </c>
      <c r="BU783" s="294">
        <v>42477.79</v>
      </c>
      <c r="BV783" s="294">
        <v>85.94</v>
      </c>
      <c r="BW783" s="294">
        <v>0</v>
      </c>
    </row>
    <row r="784" spans="1:75" s="289" customFormat="1" ht="18.2" customHeight="1" x14ac:dyDescent="0.15">
      <c r="A784" s="298">
        <v>782</v>
      </c>
      <c r="B784" s="299" t="s">
        <v>305</v>
      </c>
      <c r="C784" s="299" t="s">
        <v>306</v>
      </c>
      <c r="D784" s="313">
        <v>45170</v>
      </c>
      <c r="E784" s="300" t="s">
        <v>1880</v>
      </c>
      <c r="F784" s="309">
        <v>123</v>
      </c>
      <c r="G784" s="309">
        <v>122</v>
      </c>
      <c r="H784" s="302">
        <v>31792.29</v>
      </c>
      <c r="I784" s="302">
        <v>16948.169999999998</v>
      </c>
      <c r="J784" s="302">
        <v>0</v>
      </c>
      <c r="K784" s="302">
        <v>48740.46</v>
      </c>
      <c r="L784" s="302">
        <v>218.08</v>
      </c>
      <c r="M784" s="302">
        <v>0</v>
      </c>
      <c r="N784" s="302">
        <v>0</v>
      </c>
      <c r="O784" s="302">
        <v>0</v>
      </c>
      <c r="P784" s="302">
        <v>0</v>
      </c>
      <c r="Q784" s="302">
        <v>0</v>
      </c>
      <c r="R784" s="302">
        <v>48740.46</v>
      </c>
      <c r="S784" s="302">
        <v>40687.07</v>
      </c>
      <c r="T784" s="302">
        <v>254.34</v>
      </c>
      <c r="U784" s="302">
        <v>0</v>
      </c>
      <c r="V784" s="302">
        <v>0</v>
      </c>
      <c r="W784" s="302">
        <v>0</v>
      </c>
      <c r="X784" s="302">
        <v>0</v>
      </c>
      <c r="Y784" s="302">
        <v>0</v>
      </c>
      <c r="Z784" s="302">
        <v>40941.410000000003</v>
      </c>
      <c r="AA784" s="302">
        <v>0</v>
      </c>
      <c r="AB784" s="302">
        <v>0</v>
      </c>
      <c r="AC784" s="302">
        <v>0</v>
      </c>
      <c r="AD784" s="302">
        <v>0</v>
      </c>
      <c r="AE784" s="302">
        <v>0</v>
      </c>
      <c r="AF784" s="302">
        <v>0</v>
      </c>
      <c r="AG784" s="302">
        <v>0</v>
      </c>
      <c r="AH784" s="302">
        <v>0</v>
      </c>
      <c r="AI784" s="302">
        <v>0</v>
      </c>
      <c r="AJ784" s="302">
        <v>0</v>
      </c>
      <c r="AK784" s="302">
        <v>0</v>
      </c>
      <c r="AL784" s="302">
        <v>0</v>
      </c>
      <c r="AM784" s="302">
        <v>0</v>
      </c>
      <c r="AN784" s="302">
        <v>0</v>
      </c>
      <c r="AO784" s="302">
        <v>0</v>
      </c>
      <c r="AP784" s="302">
        <v>0</v>
      </c>
      <c r="AQ784" s="302">
        <v>0</v>
      </c>
      <c r="AR784" s="302">
        <v>0</v>
      </c>
      <c r="AS784" s="302">
        <v>0</v>
      </c>
      <c r="AT784" s="295">
        <f t="shared" si="12"/>
        <v>0</v>
      </c>
      <c r="AU784" s="302">
        <v>17166.25</v>
      </c>
      <c r="AV784" s="302">
        <v>40941.410000000003</v>
      </c>
      <c r="AW784" s="303">
        <v>96</v>
      </c>
      <c r="AX784" s="303">
        <v>300</v>
      </c>
      <c r="AY784" s="302">
        <v>251901.07</v>
      </c>
      <c r="AZ784" s="302">
        <v>53644.45</v>
      </c>
      <c r="BA784" s="301">
        <v>78.999263999999997</v>
      </c>
      <c r="BB784" s="301">
        <v>71.777424636126199</v>
      </c>
      <c r="BC784" s="301">
        <v>9.6</v>
      </c>
      <c r="BD784" s="301"/>
      <c r="BE784" s="300" t="s">
        <v>4204</v>
      </c>
      <c r="BF784" s="298"/>
      <c r="BG784" s="300" t="s">
        <v>312</v>
      </c>
      <c r="BH784" s="300" t="s">
        <v>196</v>
      </c>
      <c r="BI784" s="300" t="s">
        <v>314</v>
      </c>
      <c r="BJ784" s="300" t="s">
        <v>4205</v>
      </c>
      <c r="BK784" s="299" t="s">
        <v>175</v>
      </c>
      <c r="BL784" s="301">
        <v>381691.22134415997</v>
      </c>
      <c r="BM784" s="299" t="s">
        <v>309</v>
      </c>
      <c r="BN784" s="301"/>
      <c r="BO784" s="304">
        <v>38982</v>
      </c>
      <c r="BP784" s="304">
        <v>48113</v>
      </c>
      <c r="BQ784" s="297" t="s">
        <v>931</v>
      </c>
      <c r="BR784" s="297" t="s">
        <v>4779</v>
      </c>
      <c r="BS784" s="297">
        <v>38982</v>
      </c>
      <c r="BT784" s="297">
        <v>48113</v>
      </c>
      <c r="BU784" s="301">
        <v>17481.990000000002</v>
      </c>
      <c r="BV784" s="301">
        <v>48.63</v>
      </c>
      <c r="BW784" s="301">
        <v>0</v>
      </c>
    </row>
    <row r="785" spans="1:75" s="289" customFormat="1" ht="18.2" customHeight="1" x14ac:dyDescent="0.15">
      <c r="A785" s="291">
        <v>783</v>
      </c>
      <c r="B785" s="292" t="s">
        <v>305</v>
      </c>
      <c r="C785" s="292" t="s">
        <v>306</v>
      </c>
      <c r="D785" s="312">
        <v>45170</v>
      </c>
      <c r="E785" s="293" t="s">
        <v>1881</v>
      </c>
      <c r="F785" s="308">
        <v>172</v>
      </c>
      <c r="G785" s="308">
        <v>171</v>
      </c>
      <c r="H785" s="295">
        <v>34807.39</v>
      </c>
      <c r="I785" s="295">
        <v>22209.22</v>
      </c>
      <c r="J785" s="295">
        <v>0</v>
      </c>
      <c r="K785" s="295">
        <v>57016.61</v>
      </c>
      <c r="L785" s="295">
        <v>238.81</v>
      </c>
      <c r="M785" s="295">
        <v>0</v>
      </c>
      <c r="N785" s="295">
        <v>0</v>
      </c>
      <c r="O785" s="295">
        <v>0</v>
      </c>
      <c r="P785" s="295">
        <v>0</v>
      </c>
      <c r="Q785" s="295">
        <v>0</v>
      </c>
      <c r="R785" s="295">
        <v>57016.61</v>
      </c>
      <c r="S785" s="295">
        <v>66243.97</v>
      </c>
      <c r="T785" s="295">
        <v>278.45999999999998</v>
      </c>
      <c r="U785" s="295">
        <v>0</v>
      </c>
      <c r="V785" s="295">
        <v>0</v>
      </c>
      <c r="W785" s="295">
        <v>0</v>
      </c>
      <c r="X785" s="295">
        <v>0</v>
      </c>
      <c r="Y785" s="295">
        <v>0</v>
      </c>
      <c r="Z785" s="295">
        <v>66522.429999999993</v>
      </c>
      <c r="AA785" s="295">
        <v>0</v>
      </c>
      <c r="AB785" s="295">
        <v>0</v>
      </c>
      <c r="AC785" s="295">
        <v>0</v>
      </c>
      <c r="AD785" s="295">
        <v>0</v>
      </c>
      <c r="AE785" s="295">
        <v>0</v>
      </c>
      <c r="AF785" s="295">
        <v>0</v>
      </c>
      <c r="AG785" s="295">
        <v>0</v>
      </c>
      <c r="AH785" s="295">
        <v>0</v>
      </c>
      <c r="AI785" s="295">
        <v>0</v>
      </c>
      <c r="AJ785" s="295">
        <v>0</v>
      </c>
      <c r="AK785" s="295">
        <v>0</v>
      </c>
      <c r="AL785" s="295">
        <v>0</v>
      </c>
      <c r="AM785" s="295">
        <v>0</v>
      </c>
      <c r="AN785" s="295">
        <v>0</v>
      </c>
      <c r="AO785" s="295">
        <v>0</v>
      </c>
      <c r="AP785" s="295">
        <v>0</v>
      </c>
      <c r="AQ785" s="295">
        <v>0</v>
      </c>
      <c r="AR785" s="295">
        <v>0</v>
      </c>
      <c r="AS785" s="295">
        <v>0</v>
      </c>
      <c r="AT785" s="295">
        <f t="shared" si="12"/>
        <v>0</v>
      </c>
      <c r="AU785" s="295">
        <v>22448.03</v>
      </c>
      <c r="AV785" s="295">
        <v>66522.429999999993</v>
      </c>
      <c r="AW785" s="296">
        <v>96</v>
      </c>
      <c r="AX785" s="296">
        <v>300</v>
      </c>
      <c r="AY785" s="295">
        <v>251901.07</v>
      </c>
      <c r="AZ785" s="295">
        <v>58736.63</v>
      </c>
      <c r="BA785" s="294">
        <v>86.498239999999996</v>
      </c>
      <c r="BB785" s="294">
        <v>83.965260107132494</v>
      </c>
      <c r="BC785" s="294">
        <v>9.6</v>
      </c>
      <c r="BD785" s="294"/>
      <c r="BE785" s="293" t="s">
        <v>4204</v>
      </c>
      <c r="BF785" s="291"/>
      <c r="BG785" s="293" t="s">
        <v>312</v>
      </c>
      <c r="BH785" s="293" t="s">
        <v>196</v>
      </c>
      <c r="BI785" s="293" t="s">
        <v>314</v>
      </c>
      <c r="BJ785" s="293" t="s">
        <v>4205</v>
      </c>
      <c r="BK785" s="292" t="s">
        <v>175</v>
      </c>
      <c r="BL785" s="294">
        <v>446502.54650455998</v>
      </c>
      <c r="BM785" s="292" t="s">
        <v>309</v>
      </c>
      <c r="BN785" s="294"/>
      <c r="BO785" s="297">
        <v>38982</v>
      </c>
      <c r="BP785" s="297">
        <v>48113</v>
      </c>
      <c r="BQ785" s="297" t="s">
        <v>953</v>
      </c>
      <c r="BR785" s="297" t="s">
        <v>4811</v>
      </c>
      <c r="BS785" s="297">
        <v>38982</v>
      </c>
      <c r="BT785" s="297">
        <v>48113</v>
      </c>
      <c r="BU785" s="294">
        <v>26541.29</v>
      </c>
      <c r="BV785" s="294">
        <v>53.25</v>
      </c>
      <c r="BW785" s="294">
        <v>0</v>
      </c>
    </row>
    <row r="786" spans="1:75" s="289" customFormat="1" ht="18.2" customHeight="1" x14ac:dyDescent="0.15">
      <c r="A786" s="298">
        <v>784</v>
      </c>
      <c r="B786" s="299" t="s">
        <v>305</v>
      </c>
      <c r="C786" s="299" t="s">
        <v>306</v>
      </c>
      <c r="D786" s="313">
        <v>45170</v>
      </c>
      <c r="E786" s="300" t="s">
        <v>1882</v>
      </c>
      <c r="F786" s="309">
        <v>0</v>
      </c>
      <c r="G786" s="309">
        <v>2</v>
      </c>
      <c r="H786" s="302">
        <v>109757.95</v>
      </c>
      <c r="I786" s="302">
        <v>1501.84</v>
      </c>
      <c r="J786" s="302">
        <v>0</v>
      </c>
      <c r="K786" s="302">
        <v>111259.79</v>
      </c>
      <c r="L786" s="302">
        <v>759.76</v>
      </c>
      <c r="M786" s="302">
        <v>0</v>
      </c>
      <c r="N786" s="302">
        <v>1501.84</v>
      </c>
      <c r="O786" s="302">
        <v>759.76</v>
      </c>
      <c r="P786" s="302">
        <v>0</v>
      </c>
      <c r="Q786" s="302">
        <v>0</v>
      </c>
      <c r="R786" s="302">
        <v>108998.19</v>
      </c>
      <c r="S786" s="302">
        <v>1737.22</v>
      </c>
      <c r="T786" s="302">
        <v>859.77</v>
      </c>
      <c r="U786" s="302">
        <v>0</v>
      </c>
      <c r="V786" s="302">
        <v>1737.22</v>
      </c>
      <c r="W786" s="302">
        <v>859.77</v>
      </c>
      <c r="X786" s="302">
        <v>0</v>
      </c>
      <c r="Y786" s="302">
        <v>0</v>
      </c>
      <c r="Z786" s="302">
        <v>0</v>
      </c>
      <c r="AA786" s="302">
        <v>71.55</v>
      </c>
      <c r="AB786" s="302">
        <v>0</v>
      </c>
      <c r="AC786" s="302">
        <v>0</v>
      </c>
      <c r="AD786" s="302">
        <v>0</v>
      </c>
      <c r="AE786" s="302">
        <v>0</v>
      </c>
      <c r="AF786" s="302">
        <v>-221.6</v>
      </c>
      <c r="AG786" s="302">
        <v>84.55</v>
      </c>
      <c r="AH786" s="302">
        <v>231.88</v>
      </c>
      <c r="AI786" s="302">
        <v>143.1</v>
      </c>
      <c r="AJ786" s="302">
        <v>0</v>
      </c>
      <c r="AK786" s="302">
        <v>0</v>
      </c>
      <c r="AL786" s="302">
        <v>87.06</v>
      </c>
      <c r="AM786" s="302">
        <v>0</v>
      </c>
      <c r="AN786" s="302">
        <v>169.1</v>
      </c>
      <c r="AO786" s="302">
        <v>463.76</v>
      </c>
      <c r="AP786" s="302">
        <v>5.19</v>
      </c>
      <c r="AQ786" s="302">
        <v>0</v>
      </c>
      <c r="AR786" s="302">
        <v>0</v>
      </c>
      <c r="AS786" s="302">
        <v>0</v>
      </c>
      <c r="AT786" s="295">
        <f t="shared" si="12"/>
        <v>5893.18</v>
      </c>
      <c r="AU786" s="302">
        <v>0</v>
      </c>
      <c r="AV786" s="302">
        <v>0</v>
      </c>
      <c r="AW786" s="303">
        <v>96</v>
      </c>
      <c r="AX786" s="303">
        <v>300</v>
      </c>
      <c r="AY786" s="302">
        <v>801518.37</v>
      </c>
      <c r="AZ786" s="302">
        <v>186850</v>
      </c>
      <c r="BA786" s="301">
        <v>86.478446000000005</v>
      </c>
      <c r="BB786" s="301">
        <v>50.446850885805397</v>
      </c>
      <c r="BC786" s="301">
        <v>9.4</v>
      </c>
      <c r="BD786" s="301"/>
      <c r="BE786" s="300" t="s">
        <v>4204</v>
      </c>
      <c r="BF786" s="298"/>
      <c r="BG786" s="300" t="s">
        <v>333</v>
      </c>
      <c r="BH786" s="300" t="s">
        <v>193</v>
      </c>
      <c r="BI786" s="300" t="s">
        <v>342</v>
      </c>
      <c r="BJ786" s="300" t="s">
        <v>103</v>
      </c>
      <c r="BK786" s="299" t="s">
        <v>175</v>
      </c>
      <c r="BL786" s="301">
        <v>853575.28971624002</v>
      </c>
      <c r="BM786" s="299" t="s">
        <v>309</v>
      </c>
      <c r="BN786" s="301"/>
      <c r="BO786" s="304">
        <v>38982</v>
      </c>
      <c r="BP786" s="304">
        <v>48113</v>
      </c>
      <c r="BQ786" s="297" t="s">
        <v>929</v>
      </c>
      <c r="BR786" s="297" t="s">
        <v>4777</v>
      </c>
      <c r="BS786" s="297">
        <v>38982</v>
      </c>
      <c r="BT786" s="297">
        <v>48113</v>
      </c>
      <c r="BU786" s="301">
        <v>0</v>
      </c>
      <c r="BV786" s="301">
        <v>71.55</v>
      </c>
      <c r="BW786" s="301">
        <v>0</v>
      </c>
    </row>
    <row r="787" spans="1:75" s="289" customFormat="1" ht="18.2" customHeight="1" x14ac:dyDescent="0.15">
      <c r="A787" s="291">
        <v>785</v>
      </c>
      <c r="B787" s="292" t="s">
        <v>305</v>
      </c>
      <c r="C787" s="292" t="s">
        <v>306</v>
      </c>
      <c r="D787" s="312">
        <v>45170</v>
      </c>
      <c r="E787" s="293" t="s">
        <v>1883</v>
      </c>
      <c r="F787" s="308">
        <v>118</v>
      </c>
      <c r="G787" s="308">
        <v>117</v>
      </c>
      <c r="H787" s="295">
        <v>66146.84</v>
      </c>
      <c r="I787" s="295">
        <v>34697.21</v>
      </c>
      <c r="J787" s="295">
        <v>0</v>
      </c>
      <c r="K787" s="295">
        <v>100844.05</v>
      </c>
      <c r="L787" s="295">
        <v>455.9</v>
      </c>
      <c r="M787" s="295">
        <v>0</v>
      </c>
      <c r="N787" s="295">
        <v>0</v>
      </c>
      <c r="O787" s="295">
        <v>0</v>
      </c>
      <c r="P787" s="295">
        <v>0</v>
      </c>
      <c r="Q787" s="295">
        <v>0</v>
      </c>
      <c r="R787" s="295">
        <v>100844.05</v>
      </c>
      <c r="S787" s="295">
        <v>79911.31</v>
      </c>
      <c r="T787" s="295">
        <v>523.66</v>
      </c>
      <c r="U787" s="295">
        <v>0</v>
      </c>
      <c r="V787" s="295">
        <v>0</v>
      </c>
      <c r="W787" s="295">
        <v>0</v>
      </c>
      <c r="X787" s="295">
        <v>0</v>
      </c>
      <c r="Y787" s="295">
        <v>0</v>
      </c>
      <c r="Z787" s="295">
        <v>80434.97</v>
      </c>
      <c r="AA787" s="295">
        <v>0</v>
      </c>
      <c r="AB787" s="295">
        <v>0</v>
      </c>
      <c r="AC787" s="295">
        <v>0</v>
      </c>
      <c r="AD787" s="295">
        <v>0</v>
      </c>
      <c r="AE787" s="295">
        <v>0</v>
      </c>
      <c r="AF787" s="295">
        <v>0</v>
      </c>
      <c r="AG787" s="295">
        <v>0</v>
      </c>
      <c r="AH787" s="295">
        <v>0</v>
      </c>
      <c r="AI787" s="295">
        <v>0</v>
      </c>
      <c r="AJ787" s="295">
        <v>0</v>
      </c>
      <c r="AK787" s="295">
        <v>0</v>
      </c>
      <c r="AL787" s="295">
        <v>0</v>
      </c>
      <c r="AM787" s="295">
        <v>0</v>
      </c>
      <c r="AN787" s="295">
        <v>0</v>
      </c>
      <c r="AO787" s="295">
        <v>0</v>
      </c>
      <c r="AP787" s="295">
        <v>0</v>
      </c>
      <c r="AQ787" s="295">
        <v>0</v>
      </c>
      <c r="AR787" s="295">
        <v>0</v>
      </c>
      <c r="AS787" s="295">
        <v>0</v>
      </c>
      <c r="AT787" s="295">
        <f t="shared" si="12"/>
        <v>0</v>
      </c>
      <c r="AU787" s="295">
        <v>35153.11</v>
      </c>
      <c r="AV787" s="295">
        <v>80434.97</v>
      </c>
      <c r="AW787" s="296">
        <v>96</v>
      </c>
      <c r="AX787" s="296">
        <v>300</v>
      </c>
      <c r="AY787" s="295">
        <v>467000.21</v>
      </c>
      <c r="AZ787" s="295">
        <v>112116.06</v>
      </c>
      <c r="BA787" s="294">
        <v>89.059245000000004</v>
      </c>
      <c r="BB787" s="294">
        <v>80.105338661938802</v>
      </c>
      <c r="BC787" s="294">
        <v>9.5</v>
      </c>
      <c r="BD787" s="294"/>
      <c r="BE787" s="293" t="s">
        <v>4204</v>
      </c>
      <c r="BF787" s="291"/>
      <c r="BG787" s="293" t="s">
        <v>312</v>
      </c>
      <c r="BH787" s="293" t="s">
        <v>230</v>
      </c>
      <c r="BI787" s="293" t="s">
        <v>322</v>
      </c>
      <c r="BJ787" s="293" t="s">
        <v>4205</v>
      </c>
      <c r="BK787" s="292" t="s">
        <v>175</v>
      </c>
      <c r="BL787" s="294">
        <v>789719.43657879997</v>
      </c>
      <c r="BM787" s="292" t="s">
        <v>309</v>
      </c>
      <c r="BN787" s="294"/>
      <c r="BO787" s="297">
        <v>38982</v>
      </c>
      <c r="BP787" s="297">
        <v>48113</v>
      </c>
      <c r="BQ787" s="297" t="s">
        <v>943</v>
      </c>
      <c r="BR787" s="297" t="s">
        <v>4785</v>
      </c>
      <c r="BS787" s="297">
        <v>38982</v>
      </c>
      <c r="BT787" s="297">
        <v>48113</v>
      </c>
      <c r="BU787" s="294">
        <v>31683.17</v>
      </c>
      <c r="BV787" s="294">
        <v>77.86</v>
      </c>
      <c r="BW787" s="294">
        <v>0</v>
      </c>
    </row>
    <row r="788" spans="1:75" s="289" customFormat="1" ht="18.2" customHeight="1" x14ac:dyDescent="0.15">
      <c r="A788" s="298">
        <v>786</v>
      </c>
      <c r="B788" s="299" t="s">
        <v>305</v>
      </c>
      <c r="C788" s="299" t="s">
        <v>306</v>
      </c>
      <c r="D788" s="313">
        <v>45170</v>
      </c>
      <c r="E788" s="300" t="s">
        <v>1884</v>
      </c>
      <c r="F788" s="309">
        <v>152</v>
      </c>
      <c r="G788" s="309">
        <v>151</v>
      </c>
      <c r="H788" s="302">
        <v>74432.97</v>
      </c>
      <c r="I788" s="302">
        <v>45099.46</v>
      </c>
      <c r="J788" s="302">
        <v>0</v>
      </c>
      <c r="K788" s="302">
        <v>119532.43</v>
      </c>
      <c r="L788" s="302">
        <v>512.99</v>
      </c>
      <c r="M788" s="302">
        <v>0</v>
      </c>
      <c r="N788" s="302">
        <v>0</v>
      </c>
      <c r="O788" s="302">
        <v>0</v>
      </c>
      <c r="P788" s="302">
        <v>0</v>
      </c>
      <c r="Q788" s="302">
        <v>0</v>
      </c>
      <c r="R788" s="302">
        <v>119532.43</v>
      </c>
      <c r="S788" s="302">
        <v>121340.29</v>
      </c>
      <c r="T788" s="302">
        <v>589.26</v>
      </c>
      <c r="U788" s="302">
        <v>0</v>
      </c>
      <c r="V788" s="302">
        <v>0</v>
      </c>
      <c r="W788" s="302">
        <v>0</v>
      </c>
      <c r="X788" s="302">
        <v>0</v>
      </c>
      <c r="Y788" s="302">
        <v>0</v>
      </c>
      <c r="Z788" s="302">
        <v>121929.55</v>
      </c>
      <c r="AA788" s="302">
        <v>0</v>
      </c>
      <c r="AB788" s="302">
        <v>0</v>
      </c>
      <c r="AC788" s="302">
        <v>0</v>
      </c>
      <c r="AD788" s="302">
        <v>0</v>
      </c>
      <c r="AE788" s="302">
        <v>0</v>
      </c>
      <c r="AF788" s="302">
        <v>0</v>
      </c>
      <c r="AG788" s="302">
        <v>0</v>
      </c>
      <c r="AH788" s="302">
        <v>0</v>
      </c>
      <c r="AI788" s="302">
        <v>0</v>
      </c>
      <c r="AJ788" s="302">
        <v>0</v>
      </c>
      <c r="AK788" s="302">
        <v>0</v>
      </c>
      <c r="AL788" s="302">
        <v>0</v>
      </c>
      <c r="AM788" s="302">
        <v>0</v>
      </c>
      <c r="AN788" s="302">
        <v>0</v>
      </c>
      <c r="AO788" s="302">
        <v>0</v>
      </c>
      <c r="AP788" s="302">
        <v>0</v>
      </c>
      <c r="AQ788" s="302">
        <v>0</v>
      </c>
      <c r="AR788" s="302">
        <v>0</v>
      </c>
      <c r="AS788" s="302">
        <v>0</v>
      </c>
      <c r="AT788" s="295">
        <f t="shared" si="12"/>
        <v>0</v>
      </c>
      <c r="AU788" s="302">
        <v>45612.45</v>
      </c>
      <c r="AV788" s="302">
        <v>121929.55</v>
      </c>
      <c r="AW788" s="303">
        <v>96</v>
      </c>
      <c r="AX788" s="303">
        <v>300</v>
      </c>
      <c r="AY788" s="302">
        <v>519999.03</v>
      </c>
      <c r="AZ788" s="302">
        <v>126158.81</v>
      </c>
      <c r="BA788" s="301">
        <v>90.000163999999998</v>
      </c>
      <c r="BB788" s="301">
        <v>85.272984925258299</v>
      </c>
      <c r="BC788" s="301">
        <v>9.5</v>
      </c>
      <c r="BD788" s="301"/>
      <c r="BE788" s="300" t="s">
        <v>4204</v>
      </c>
      <c r="BF788" s="298"/>
      <c r="BG788" s="300" t="s">
        <v>315</v>
      </c>
      <c r="BH788" s="300" t="s">
        <v>179</v>
      </c>
      <c r="BI788" s="300" t="s">
        <v>401</v>
      </c>
      <c r="BJ788" s="300" t="s">
        <v>4205</v>
      </c>
      <c r="BK788" s="299" t="s">
        <v>175</v>
      </c>
      <c r="BL788" s="301">
        <v>936069.93444327998</v>
      </c>
      <c r="BM788" s="299" t="s">
        <v>309</v>
      </c>
      <c r="BN788" s="301"/>
      <c r="BO788" s="304">
        <v>38982</v>
      </c>
      <c r="BP788" s="304">
        <v>48113</v>
      </c>
      <c r="BQ788" s="297" t="s">
        <v>1001</v>
      </c>
      <c r="BR788" s="297" t="s">
        <v>4803</v>
      </c>
      <c r="BS788" s="297">
        <v>38982</v>
      </c>
      <c r="BT788" s="297">
        <v>48113</v>
      </c>
      <c r="BU788" s="301">
        <v>45893.75</v>
      </c>
      <c r="BV788" s="301">
        <v>87.61</v>
      </c>
      <c r="BW788" s="301">
        <v>0</v>
      </c>
    </row>
    <row r="789" spans="1:75" s="289" customFormat="1" ht="18.2" customHeight="1" x14ac:dyDescent="0.15">
      <c r="A789" s="291">
        <v>787</v>
      </c>
      <c r="B789" s="292" t="s">
        <v>305</v>
      </c>
      <c r="C789" s="292" t="s">
        <v>306</v>
      </c>
      <c r="D789" s="312">
        <v>45170</v>
      </c>
      <c r="E789" s="293" t="s">
        <v>1885</v>
      </c>
      <c r="F789" s="308">
        <v>167</v>
      </c>
      <c r="G789" s="308">
        <v>166</v>
      </c>
      <c r="H789" s="295">
        <v>34898.54</v>
      </c>
      <c r="I789" s="295">
        <v>21955.56</v>
      </c>
      <c r="J789" s="295">
        <v>0</v>
      </c>
      <c r="K789" s="295">
        <v>56854.1</v>
      </c>
      <c r="L789" s="295">
        <v>239.43</v>
      </c>
      <c r="M789" s="295">
        <v>0</v>
      </c>
      <c r="N789" s="295">
        <v>0</v>
      </c>
      <c r="O789" s="295">
        <v>0</v>
      </c>
      <c r="P789" s="295">
        <v>0</v>
      </c>
      <c r="Q789" s="295">
        <v>0</v>
      </c>
      <c r="R789" s="295">
        <v>56854.1</v>
      </c>
      <c r="S789" s="295">
        <v>64135.35</v>
      </c>
      <c r="T789" s="295">
        <v>279.19</v>
      </c>
      <c r="U789" s="295">
        <v>0</v>
      </c>
      <c r="V789" s="295">
        <v>0</v>
      </c>
      <c r="W789" s="295">
        <v>0</v>
      </c>
      <c r="X789" s="295">
        <v>0</v>
      </c>
      <c r="Y789" s="295">
        <v>0</v>
      </c>
      <c r="Z789" s="295">
        <v>64414.54</v>
      </c>
      <c r="AA789" s="295">
        <v>0</v>
      </c>
      <c r="AB789" s="295">
        <v>0</v>
      </c>
      <c r="AC789" s="295">
        <v>0</v>
      </c>
      <c r="AD789" s="295">
        <v>0</v>
      </c>
      <c r="AE789" s="295">
        <v>0</v>
      </c>
      <c r="AF789" s="295">
        <v>0</v>
      </c>
      <c r="AG789" s="295">
        <v>0</v>
      </c>
      <c r="AH789" s="295">
        <v>0</v>
      </c>
      <c r="AI789" s="295">
        <v>0</v>
      </c>
      <c r="AJ789" s="295">
        <v>0</v>
      </c>
      <c r="AK789" s="295">
        <v>0</v>
      </c>
      <c r="AL789" s="295">
        <v>0</v>
      </c>
      <c r="AM789" s="295">
        <v>0</v>
      </c>
      <c r="AN789" s="295">
        <v>0</v>
      </c>
      <c r="AO789" s="295">
        <v>0</v>
      </c>
      <c r="AP789" s="295">
        <v>0</v>
      </c>
      <c r="AQ789" s="295">
        <v>0</v>
      </c>
      <c r="AR789" s="295">
        <v>0</v>
      </c>
      <c r="AS789" s="295">
        <v>0</v>
      </c>
      <c r="AT789" s="295">
        <f t="shared" si="12"/>
        <v>0</v>
      </c>
      <c r="AU789" s="295">
        <v>22194.99</v>
      </c>
      <c r="AV789" s="295">
        <v>64414.54</v>
      </c>
      <c r="AW789" s="296">
        <v>96</v>
      </c>
      <c r="AX789" s="296">
        <v>300</v>
      </c>
      <c r="AY789" s="295">
        <v>254900.29</v>
      </c>
      <c r="AZ789" s="295">
        <v>58890</v>
      </c>
      <c r="BA789" s="294">
        <v>85.703682999999998</v>
      </c>
      <c r="BB789" s="294">
        <v>82.740800877064004</v>
      </c>
      <c r="BC789" s="294">
        <v>9.6</v>
      </c>
      <c r="BD789" s="294"/>
      <c r="BE789" s="293" t="s">
        <v>4204</v>
      </c>
      <c r="BF789" s="291"/>
      <c r="BG789" s="293" t="s">
        <v>312</v>
      </c>
      <c r="BH789" s="293" t="s">
        <v>188</v>
      </c>
      <c r="BI789" s="293" t="s">
        <v>313</v>
      </c>
      <c r="BJ789" s="293" t="s">
        <v>4205</v>
      </c>
      <c r="BK789" s="292" t="s">
        <v>175</v>
      </c>
      <c r="BL789" s="294">
        <v>445229.91509359999</v>
      </c>
      <c r="BM789" s="292" t="s">
        <v>309</v>
      </c>
      <c r="BN789" s="294"/>
      <c r="BO789" s="297">
        <v>38982</v>
      </c>
      <c r="BP789" s="297">
        <v>48113</v>
      </c>
      <c r="BQ789" s="297" t="s">
        <v>961</v>
      </c>
      <c r="BR789" s="297" t="s">
        <v>4773</v>
      </c>
      <c r="BS789" s="297">
        <v>38982</v>
      </c>
      <c r="BT789" s="297">
        <v>48113</v>
      </c>
      <c r="BU789" s="294">
        <v>25901.37</v>
      </c>
      <c r="BV789" s="294">
        <v>53.39</v>
      </c>
      <c r="BW789" s="294">
        <v>0</v>
      </c>
    </row>
    <row r="790" spans="1:75" s="289" customFormat="1" ht="18.2" customHeight="1" x14ac:dyDescent="0.15">
      <c r="A790" s="298">
        <v>788</v>
      </c>
      <c r="B790" s="299" t="s">
        <v>305</v>
      </c>
      <c r="C790" s="299" t="s">
        <v>306</v>
      </c>
      <c r="D790" s="313">
        <v>45170</v>
      </c>
      <c r="E790" s="300" t="s">
        <v>1886</v>
      </c>
      <c r="F790" s="309">
        <v>162</v>
      </c>
      <c r="G790" s="309">
        <v>161</v>
      </c>
      <c r="H790" s="302">
        <v>52782.01</v>
      </c>
      <c r="I790" s="302">
        <v>33035.75</v>
      </c>
      <c r="J790" s="302">
        <v>0</v>
      </c>
      <c r="K790" s="302">
        <v>85817.76</v>
      </c>
      <c r="L790" s="302">
        <v>363.72</v>
      </c>
      <c r="M790" s="302">
        <v>0</v>
      </c>
      <c r="N790" s="302">
        <v>0</v>
      </c>
      <c r="O790" s="302">
        <v>0</v>
      </c>
      <c r="P790" s="302">
        <v>0</v>
      </c>
      <c r="Q790" s="302">
        <v>0</v>
      </c>
      <c r="R790" s="302">
        <v>85817.76</v>
      </c>
      <c r="S790" s="302">
        <v>92798.61</v>
      </c>
      <c r="T790" s="302">
        <v>417.86</v>
      </c>
      <c r="U790" s="302">
        <v>0</v>
      </c>
      <c r="V790" s="302">
        <v>0</v>
      </c>
      <c r="W790" s="302">
        <v>0</v>
      </c>
      <c r="X790" s="302">
        <v>0</v>
      </c>
      <c r="Y790" s="302">
        <v>0</v>
      </c>
      <c r="Z790" s="302">
        <v>93216.47</v>
      </c>
      <c r="AA790" s="302">
        <v>0</v>
      </c>
      <c r="AB790" s="302">
        <v>0</v>
      </c>
      <c r="AC790" s="302">
        <v>0</v>
      </c>
      <c r="AD790" s="302">
        <v>0</v>
      </c>
      <c r="AE790" s="302">
        <v>0</v>
      </c>
      <c r="AF790" s="302">
        <v>0</v>
      </c>
      <c r="AG790" s="302">
        <v>0</v>
      </c>
      <c r="AH790" s="302">
        <v>0</v>
      </c>
      <c r="AI790" s="302">
        <v>0</v>
      </c>
      <c r="AJ790" s="302">
        <v>0</v>
      </c>
      <c r="AK790" s="302">
        <v>0</v>
      </c>
      <c r="AL790" s="302">
        <v>0</v>
      </c>
      <c r="AM790" s="302">
        <v>0</v>
      </c>
      <c r="AN790" s="302">
        <v>0</v>
      </c>
      <c r="AO790" s="302">
        <v>0</v>
      </c>
      <c r="AP790" s="302">
        <v>0</v>
      </c>
      <c r="AQ790" s="302">
        <v>0</v>
      </c>
      <c r="AR790" s="302">
        <v>0</v>
      </c>
      <c r="AS790" s="302">
        <v>0</v>
      </c>
      <c r="AT790" s="295">
        <f t="shared" si="12"/>
        <v>0</v>
      </c>
      <c r="AU790" s="302">
        <v>33399.47</v>
      </c>
      <c r="AV790" s="302">
        <v>93216.47</v>
      </c>
      <c r="AW790" s="303">
        <v>96</v>
      </c>
      <c r="AX790" s="303">
        <v>300</v>
      </c>
      <c r="AY790" s="302">
        <v>371697.36</v>
      </c>
      <c r="AZ790" s="302">
        <v>89457</v>
      </c>
      <c r="BA790" s="301">
        <v>89.279780000000002</v>
      </c>
      <c r="BB790" s="301">
        <v>85.647749565632694</v>
      </c>
      <c r="BC790" s="301">
        <v>9.5</v>
      </c>
      <c r="BD790" s="301"/>
      <c r="BE790" s="300" t="s">
        <v>4204</v>
      </c>
      <c r="BF790" s="298"/>
      <c r="BG790" s="300" t="s">
        <v>312</v>
      </c>
      <c r="BH790" s="300" t="s">
        <v>199</v>
      </c>
      <c r="BI790" s="300" t="s">
        <v>563</v>
      </c>
      <c r="BJ790" s="300" t="s">
        <v>4205</v>
      </c>
      <c r="BK790" s="299" t="s">
        <v>175</v>
      </c>
      <c r="BL790" s="301">
        <v>672047.11706495995</v>
      </c>
      <c r="BM790" s="299" t="s">
        <v>309</v>
      </c>
      <c r="BN790" s="301"/>
      <c r="BO790" s="304">
        <v>38982</v>
      </c>
      <c r="BP790" s="304">
        <v>48113</v>
      </c>
      <c r="BQ790" s="297" t="s">
        <v>4259</v>
      </c>
      <c r="BR790" s="297" t="s">
        <v>4770</v>
      </c>
      <c r="BS790" s="297">
        <v>38982</v>
      </c>
      <c r="BT790" s="297">
        <v>48113</v>
      </c>
      <c r="BU790" s="301">
        <v>34802.67</v>
      </c>
      <c r="BV790" s="301">
        <v>62.12</v>
      </c>
      <c r="BW790" s="301">
        <v>0</v>
      </c>
    </row>
    <row r="791" spans="1:75" s="289" customFormat="1" ht="18.2" customHeight="1" x14ac:dyDescent="0.15">
      <c r="A791" s="291">
        <v>789</v>
      </c>
      <c r="B791" s="292" t="s">
        <v>305</v>
      </c>
      <c r="C791" s="292" t="s">
        <v>306</v>
      </c>
      <c r="D791" s="312">
        <v>45170</v>
      </c>
      <c r="E791" s="293" t="s">
        <v>1887</v>
      </c>
      <c r="F791" s="308">
        <v>177</v>
      </c>
      <c r="G791" s="308">
        <v>176</v>
      </c>
      <c r="H791" s="295">
        <v>48636.61</v>
      </c>
      <c r="I791" s="295">
        <v>31772.23</v>
      </c>
      <c r="J791" s="295">
        <v>0</v>
      </c>
      <c r="K791" s="295">
        <v>80408.84</v>
      </c>
      <c r="L791" s="295">
        <v>335.2</v>
      </c>
      <c r="M791" s="295">
        <v>0</v>
      </c>
      <c r="N791" s="295">
        <v>0</v>
      </c>
      <c r="O791" s="295">
        <v>0</v>
      </c>
      <c r="P791" s="295">
        <v>0</v>
      </c>
      <c r="Q791" s="295">
        <v>0</v>
      </c>
      <c r="R791" s="295">
        <v>80408.84</v>
      </c>
      <c r="S791" s="295">
        <v>94990.01</v>
      </c>
      <c r="T791" s="295">
        <v>385.04</v>
      </c>
      <c r="U791" s="295">
        <v>0</v>
      </c>
      <c r="V791" s="295">
        <v>0</v>
      </c>
      <c r="W791" s="295">
        <v>0</v>
      </c>
      <c r="X791" s="295">
        <v>0</v>
      </c>
      <c r="Y791" s="295">
        <v>0</v>
      </c>
      <c r="Z791" s="295">
        <v>95375.05</v>
      </c>
      <c r="AA791" s="295">
        <v>0</v>
      </c>
      <c r="AB791" s="295">
        <v>0</v>
      </c>
      <c r="AC791" s="295">
        <v>0</v>
      </c>
      <c r="AD791" s="295">
        <v>0</v>
      </c>
      <c r="AE791" s="295">
        <v>0</v>
      </c>
      <c r="AF791" s="295">
        <v>0</v>
      </c>
      <c r="AG791" s="295">
        <v>0</v>
      </c>
      <c r="AH791" s="295">
        <v>0</v>
      </c>
      <c r="AI791" s="295">
        <v>0</v>
      </c>
      <c r="AJ791" s="295">
        <v>0</v>
      </c>
      <c r="AK791" s="295">
        <v>0</v>
      </c>
      <c r="AL791" s="295">
        <v>0</v>
      </c>
      <c r="AM791" s="295">
        <v>0</v>
      </c>
      <c r="AN791" s="295">
        <v>0</v>
      </c>
      <c r="AO791" s="295">
        <v>0</v>
      </c>
      <c r="AP791" s="295">
        <v>0</v>
      </c>
      <c r="AQ791" s="295">
        <v>0</v>
      </c>
      <c r="AR791" s="295">
        <v>0</v>
      </c>
      <c r="AS791" s="295">
        <v>0</v>
      </c>
      <c r="AT791" s="295">
        <f t="shared" si="12"/>
        <v>0</v>
      </c>
      <c r="AU791" s="295">
        <v>32107.43</v>
      </c>
      <c r="AV791" s="295">
        <v>95375.05</v>
      </c>
      <c r="AW791" s="296">
        <v>96</v>
      </c>
      <c r="AX791" s="296">
        <v>300</v>
      </c>
      <c r="AY791" s="295">
        <v>339997.68</v>
      </c>
      <c r="AZ791" s="295">
        <v>82435.61</v>
      </c>
      <c r="BA791" s="294">
        <v>90.000611000000006</v>
      </c>
      <c r="BB791" s="294">
        <v>87.787847142772904</v>
      </c>
      <c r="BC791" s="294">
        <v>9.5</v>
      </c>
      <c r="BD791" s="294"/>
      <c r="BE791" s="293" t="s">
        <v>4204</v>
      </c>
      <c r="BF791" s="291"/>
      <c r="BG791" s="293" t="s">
        <v>335</v>
      </c>
      <c r="BH791" s="293" t="s">
        <v>200</v>
      </c>
      <c r="BI791" s="293" t="s">
        <v>336</v>
      </c>
      <c r="BJ791" s="293" t="s">
        <v>4205</v>
      </c>
      <c r="BK791" s="292" t="s">
        <v>175</v>
      </c>
      <c r="BL791" s="294">
        <v>629689.34528864</v>
      </c>
      <c r="BM791" s="292" t="s">
        <v>309</v>
      </c>
      <c r="BN791" s="294"/>
      <c r="BO791" s="297">
        <v>38985</v>
      </c>
      <c r="BP791" s="297">
        <v>48116</v>
      </c>
      <c r="BQ791" s="297" t="s">
        <v>4123</v>
      </c>
      <c r="BR791" s="297" t="s">
        <v>4760</v>
      </c>
      <c r="BS791" s="297">
        <v>38985</v>
      </c>
      <c r="BT791" s="297">
        <v>48116</v>
      </c>
      <c r="BU791" s="294">
        <v>34744.300000000003</v>
      </c>
      <c r="BV791" s="294">
        <v>57.25</v>
      </c>
      <c r="BW791" s="294">
        <v>0</v>
      </c>
    </row>
    <row r="792" spans="1:75" s="289" customFormat="1" ht="18.2" customHeight="1" x14ac:dyDescent="0.15">
      <c r="A792" s="298">
        <v>790</v>
      </c>
      <c r="B792" s="299" t="s">
        <v>305</v>
      </c>
      <c r="C792" s="299" t="s">
        <v>306</v>
      </c>
      <c r="D792" s="313">
        <v>45170</v>
      </c>
      <c r="E792" s="300" t="s">
        <v>1888</v>
      </c>
      <c r="F792" s="309">
        <v>106</v>
      </c>
      <c r="G792" s="309">
        <v>105</v>
      </c>
      <c r="H792" s="302">
        <v>43804.36</v>
      </c>
      <c r="I792" s="302">
        <v>73200.61</v>
      </c>
      <c r="J792" s="302">
        <v>0</v>
      </c>
      <c r="K792" s="302">
        <v>117004.97</v>
      </c>
      <c r="L792" s="302">
        <v>1025.3</v>
      </c>
      <c r="M792" s="302">
        <v>0</v>
      </c>
      <c r="N792" s="302">
        <v>0</v>
      </c>
      <c r="O792" s="302">
        <v>0</v>
      </c>
      <c r="P792" s="302">
        <v>0</v>
      </c>
      <c r="Q792" s="302">
        <v>0</v>
      </c>
      <c r="R792" s="302">
        <v>117004.97</v>
      </c>
      <c r="S792" s="302">
        <v>70484.539999999994</v>
      </c>
      <c r="T792" s="302">
        <v>343.13</v>
      </c>
      <c r="U792" s="302">
        <v>0</v>
      </c>
      <c r="V792" s="302">
        <v>0</v>
      </c>
      <c r="W792" s="302">
        <v>0</v>
      </c>
      <c r="X792" s="302">
        <v>0</v>
      </c>
      <c r="Y792" s="302">
        <v>0</v>
      </c>
      <c r="Z792" s="302">
        <v>70827.67</v>
      </c>
      <c r="AA792" s="302">
        <v>0</v>
      </c>
      <c r="AB792" s="302">
        <v>0</v>
      </c>
      <c r="AC792" s="302">
        <v>0</v>
      </c>
      <c r="AD792" s="302">
        <v>0</v>
      </c>
      <c r="AE792" s="302">
        <v>0</v>
      </c>
      <c r="AF792" s="302">
        <v>0</v>
      </c>
      <c r="AG792" s="302">
        <v>0</v>
      </c>
      <c r="AH792" s="302">
        <v>0</v>
      </c>
      <c r="AI792" s="302">
        <v>0</v>
      </c>
      <c r="AJ792" s="302">
        <v>0</v>
      </c>
      <c r="AK792" s="302">
        <v>0</v>
      </c>
      <c r="AL792" s="302">
        <v>0</v>
      </c>
      <c r="AM792" s="302">
        <v>0</v>
      </c>
      <c r="AN792" s="302">
        <v>0</v>
      </c>
      <c r="AO792" s="302">
        <v>0</v>
      </c>
      <c r="AP792" s="302">
        <v>0</v>
      </c>
      <c r="AQ792" s="302">
        <v>0</v>
      </c>
      <c r="AR792" s="302">
        <v>0</v>
      </c>
      <c r="AS792" s="302">
        <v>0</v>
      </c>
      <c r="AT792" s="295">
        <f t="shared" si="12"/>
        <v>0</v>
      </c>
      <c r="AU792" s="302">
        <v>74225.91</v>
      </c>
      <c r="AV792" s="302">
        <v>70827.67</v>
      </c>
      <c r="AW792" s="303">
        <v>36</v>
      </c>
      <c r="AX792" s="303">
        <v>240</v>
      </c>
      <c r="AY792" s="302">
        <v>624997.82999999996</v>
      </c>
      <c r="AZ792" s="302">
        <v>147840.24</v>
      </c>
      <c r="BA792" s="301">
        <v>87.840305000000001</v>
      </c>
      <c r="BB792" s="301">
        <v>69.519315250812994</v>
      </c>
      <c r="BC792" s="301">
        <v>9.4</v>
      </c>
      <c r="BD792" s="301"/>
      <c r="BE792" s="300" t="s">
        <v>4204</v>
      </c>
      <c r="BF792" s="298"/>
      <c r="BG792" s="300" t="s">
        <v>335</v>
      </c>
      <c r="BH792" s="300" t="s">
        <v>225</v>
      </c>
      <c r="BI792" s="300" t="s">
        <v>558</v>
      </c>
      <c r="BJ792" s="300" t="s">
        <v>4205</v>
      </c>
      <c r="BK792" s="299" t="s">
        <v>175</v>
      </c>
      <c r="BL792" s="301">
        <v>916277.15254712</v>
      </c>
      <c r="BM792" s="299" t="s">
        <v>309</v>
      </c>
      <c r="BN792" s="301"/>
      <c r="BO792" s="304">
        <v>38986</v>
      </c>
      <c r="BP792" s="304">
        <v>46291</v>
      </c>
      <c r="BQ792" s="297" t="s">
        <v>4123</v>
      </c>
      <c r="BR792" s="297" t="s">
        <v>4760</v>
      </c>
      <c r="BS792" s="297">
        <v>38986</v>
      </c>
      <c r="BT792" s="297">
        <v>46291</v>
      </c>
      <c r="BU792" s="301">
        <v>31713.07</v>
      </c>
      <c r="BV792" s="301">
        <v>54.22</v>
      </c>
      <c r="BW792" s="301">
        <v>0</v>
      </c>
    </row>
    <row r="793" spans="1:75" s="289" customFormat="1" ht="18.2" customHeight="1" x14ac:dyDescent="0.15">
      <c r="A793" s="291">
        <v>791</v>
      </c>
      <c r="B793" s="292" t="s">
        <v>305</v>
      </c>
      <c r="C793" s="292" t="s">
        <v>306</v>
      </c>
      <c r="D793" s="312">
        <v>45170</v>
      </c>
      <c r="E793" s="293" t="s">
        <v>1889</v>
      </c>
      <c r="F793" s="308">
        <v>151</v>
      </c>
      <c r="G793" s="308">
        <v>150</v>
      </c>
      <c r="H793" s="295">
        <v>44881.88</v>
      </c>
      <c r="I793" s="295">
        <v>92340.37</v>
      </c>
      <c r="J793" s="295">
        <v>0</v>
      </c>
      <c r="K793" s="295">
        <v>137222.25</v>
      </c>
      <c r="L793" s="295">
        <v>1050.51</v>
      </c>
      <c r="M793" s="295">
        <v>0</v>
      </c>
      <c r="N793" s="295">
        <v>0</v>
      </c>
      <c r="O793" s="295">
        <v>0</v>
      </c>
      <c r="P793" s="295">
        <v>0</v>
      </c>
      <c r="Q793" s="295">
        <v>0</v>
      </c>
      <c r="R793" s="295">
        <v>137222.25</v>
      </c>
      <c r="S793" s="295">
        <v>116733.63</v>
      </c>
      <c r="T793" s="295">
        <v>351.57</v>
      </c>
      <c r="U793" s="295">
        <v>0</v>
      </c>
      <c r="V793" s="295">
        <v>0</v>
      </c>
      <c r="W793" s="295">
        <v>0</v>
      </c>
      <c r="X793" s="295">
        <v>0</v>
      </c>
      <c r="Y793" s="295">
        <v>0</v>
      </c>
      <c r="Z793" s="295">
        <v>117085.2</v>
      </c>
      <c r="AA793" s="295">
        <v>0</v>
      </c>
      <c r="AB793" s="295">
        <v>0</v>
      </c>
      <c r="AC793" s="295">
        <v>0</v>
      </c>
      <c r="AD793" s="295">
        <v>0</v>
      </c>
      <c r="AE793" s="295">
        <v>0</v>
      </c>
      <c r="AF793" s="295">
        <v>0</v>
      </c>
      <c r="AG793" s="295">
        <v>0</v>
      </c>
      <c r="AH793" s="295">
        <v>0</v>
      </c>
      <c r="AI793" s="295">
        <v>0</v>
      </c>
      <c r="AJ793" s="295">
        <v>0</v>
      </c>
      <c r="AK793" s="295">
        <v>0</v>
      </c>
      <c r="AL793" s="295">
        <v>0</v>
      </c>
      <c r="AM793" s="295">
        <v>0</v>
      </c>
      <c r="AN793" s="295">
        <v>0</v>
      </c>
      <c r="AO793" s="295">
        <v>0</v>
      </c>
      <c r="AP793" s="295">
        <v>0</v>
      </c>
      <c r="AQ793" s="295">
        <v>0</v>
      </c>
      <c r="AR793" s="295">
        <v>0</v>
      </c>
      <c r="AS793" s="295">
        <v>0</v>
      </c>
      <c r="AT793" s="295">
        <f t="shared" si="12"/>
        <v>0</v>
      </c>
      <c r="AU793" s="295">
        <v>93390.88</v>
      </c>
      <c r="AV793" s="295">
        <v>117085.2</v>
      </c>
      <c r="AW793" s="296">
        <v>36</v>
      </c>
      <c r="AX793" s="296">
        <v>240</v>
      </c>
      <c r="AY793" s="295">
        <v>624997.82999999996</v>
      </c>
      <c r="AZ793" s="295">
        <v>151475.66</v>
      </c>
      <c r="BA793" s="294">
        <v>90.000315000000001</v>
      </c>
      <c r="BB793" s="294">
        <v>81.531552495026304</v>
      </c>
      <c r="BC793" s="294">
        <v>9.4</v>
      </c>
      <c r="BD793" s="294"/>
      <c r="BE793" s="293" t="s">
        <v>4204</v>
      </c>
      <c r="BF793" s="291"/>
      <c r="BG793" s="293" t="s">
        <v>335</v>
      </c>
      <c r="BH793" s="293" t="s">
        <v>225</v>
      </c>
      <c r="BI793" s="293" t="s">
        <v>558</v>
      </c>
      <c r="BJ793" s="293" t="s">
        <v>4205</v>
      </c>
      <c r="BK793" s="292" t="s">
        <v>175</v>
      </c>
      <c r="BL793" s="294">
        <v>1074600.6130860001</v>
      </c>
      <c r="BM793" s="292" t="s">
        <v>309</v>
      </c>
      <c r="BN793" s="294"/>
      <c r="BO793" s="297">
        <v>38986</v>
      </c>
      <c r="BP793" s="297">
        <v>46291</v>
      </c>
      <c r="BQ793" s="297" t="s">
        <v>4550</v>
      </c>
      <c r="BR793" s="297" t="s">
        <v>4809</v>
      </c>
      <c r="BS793" s="297">
        <v>38986</v>
      </c>
      <c r="BT793" s="297">
        <v>46291</v>
      </c>
      <c r="BU793" s="294">
        <v>45892.14</v>
      </c>
      <c r="BV793" s="294">
        <v>55.56</v>
      </c>
      <c r="BW793" s="294">
        <v>0</v>
      </c>
    </row>
    <row r="794" spans="1:75" s="289" customFormat="1" ht="18.2" customHeight="1" x14ac:dyDescent="0.15">
      <c r="A794" s="298">
        <v>792</v>
      </c>
      <c r="B794" s="299" t="s">
        <v>305</v>
      </c>
      <c r="C794" s="299" t="s">
        <v>306</v>
      </c>
      <c r="D794" s="313">
        <v>45170</v>
      </c>
      <c r="E794" s="300" t="s">
        <v>1890</v>
      </c>
      <c r="F794" s="309">
        <v>147</v>
      </c>
      <c r="G794" s="309">
        <v>146</v>
      </c>
      <c r="H794" s="302">
        <v>36327.050000000003</v>
      </c>
      <c r="I794" s="302">
        <v>92131.28</v>
      </c>
      <c r="J794" s="302">
        <v>0</v>
      </c>
      <c r="K794" s="302">
        <v>128458.33</v>
      </c>
      <c r="L794" s="302">
        <v>1061.43</v>
      </c>
      <c r="M794" s="302">
        <v>0</v>
      </c>
      <c r="N794" s="302">
        <v>0</v>
      </c>
      <c r="O794" s="302">
        <v>0</v>
      </c>
      <c r="P794" s="302">
        <v>0</v>
      </c>
      <c r="Q794" s="302">
        <v>0</v>
      </c>
      <c r="R794" s="302">
        <v>128458.33</v>
      </c>
      <c r="S794" s="302">
        <v>104383.26</v>
      </c>
      <c r="T794" s="302">
        <v>284.56</v>
      </c>
      <c r="U794" s="302">
        <v>0</v>
      </c>
      <c r="V794" s="302">
        <v>0</v>
      </c>
      <c r="W794" s="302">
        <v>0</v>
      </c>
      <c r="X794" s="302">
        <v>0</v>
      </c>
      <c r="Y794" s="302">
        <v>0</v>
      </c>
      <c r="Z794" s="302">
        <v>104667.82</v>
      </c>
      <c r="AA794" s="302">
        <v>0</v>
      </c>
      <c r="AB794" s="302">
        <v>0</v>
      </c>
      <c r="AC794" s="302">
        <v>0</v>
      </c>
      <c r="AD794" s="302">
        <v>0</v>
      </c>
      <c r="AE794" s="302">
        <v>0</v>
      </c>
      <c r="AF794" s="302">
        <v>0</v>
      </c>
      <c r="AG794" s="302">
        <v>0</v>
      </c>
      <c r="AH794" s="302">
        <v>0</v>
      </c>
      <c r="AI794" s="302">
        <v>0</v>
      </c>
      <c r="AJ794" s="302">
        <v>0</v>
      </c>
      <c r="AK794" s="302">
        <v>0</v>
      </c>
      <c r="AL794" s="302">
        <v>0</v>
      </c>
      <c r="AM794" s="302">
        <v>0</v>
      </c>
      <c r="AN794" s="302">
        <v>0</v>
      </c>
      <c r="AO794" s="302">
        <v>0</v>
      </c>
      <c r="AP794" s="302">
        <v>0</v>
      </c>
      <c r="AQ794" s="302">
        <v>0</v>
      </c>
      <c r="AR794" s="302">
        <v>0</v>
      </c>
      <c r="AS794" s="302">
        <v>0</v>
      </c>
      <c r="AT794" s="295">
        <f t="shared" si="12"/>
        <v>0</v>
      </c>
      <c r="AU794" s="302">
        <v>93192.71</v>
      </c>
      <c r="AV794" s="302">
        <v>104667.82</v>
      </c>
      <c r="AW794" s="303">
        <v>36</v>
      </c>
      <c r="AX794" s="303">
        <v>240</v>
      </c>
      <c r="AY794" s="302">
        <v>620001.36</v>
      </c>
      <c r="AZ794" s="302">
        <v>145416.63</v>
      </c>
      <c r="BA794" s="301">
        <v>87.096582999999995</v>
      </c>
      <c r="BB794" s="301">
        <v>76.939491727228102</v>
      </c>
      <c r="BC794" s="301">
        <v>9.4</v>
      </c>
      <c r="BD794" s="301"/>
      <c r="BE794" s="300" t="s">
        <v>4204</v>
      </c>
      <c r="BF794" s="298"/>
      <c r="BG794" s="300" t="s">
        <v>326</v>
      </c>
      <c r="BH794" s="300" t="s">
        <v>190</v>
      </c>
      <c r="BI794" s="300" t="s">
        <v>403</v>
      </c>
      <c r="BJ794" s="300" t="s">
        <v>4205</v>
      </c>
      <c r="BK794" s="299" t="s">
        <v>175</v>
      </c>
      <c r="BL794" s="301">
        <v>1005969.5142296799</v>
      </c>
      <c r="BM794" s="299" t="s">
        <v>309</v>
      </c>
      <c r="BN794" s="301"/>
      <c r="BO794" s="304">
        <v>38986</v>
      </c>
      <c r="BP794" s="304">
        <v>46291</v>
      </c>
      <c r="BQ794" s="297" t="s">
        <v>936</v>
      </c>
      <c r="BR794" s="297" t="s">
        <v>4769</v>
      </c>
      <c r="BS794" s="297">
        <v>38986</v>
      </c>
      <c r="BT794" s="297">
        <v>46291</v>
      </c>
      <c r="BU794" s="301">
        <v>43290.54</v>
      </c>
      <c r="BV794" s="301">
        <v>53.33</v>
      </c>
      <c r="BW794" s="301">
        <v>0</v>
      </c>
    </row>
    <row r="795" spans="1:75" s="289" customFormat="1" ht="18.2" customHeight="1" x14ac:dyDescent="0.15">
      <c r="A795" s="291">
        <v>793</v>
      </c>
      <c r="B795" s="292" t="s">
        <v>305</v>
      </c>
      <c r="C795" s="292" t="s">
        <v>306</v>
      </c>
      <c r="D795" s="312">
        <v>45170</v>
      </c>
      <c r="E795" s="293" t="s">
        <v>1891</v>
      </c>
      <c r="F795" s="308">
        <v>0</v>
      </c>
      <c r="G795" s="308">
        <v>0</v>
      </c>
      <c r="H795" s="295">
        <v>44864.11</v>
      </c>
      <c r="I795" s="295">
        <v>0</v>
      </c>
      <c r="J795" s="295">
        <v>0</v>
      </c>
      <c r="K795" s="295">
        <v>44864.11</v>
      </c>
      <c r="L795" s="295">
        <v>1050.08</v>
      </c>
      <c r="M795" s="295">
        <v>0</v>
      </c>
      <c r="N795" s="295">
        <v>0</v>
      </c>
      <c r="O795" s="295">
        <v>1050.08</v>
      </c>
      <c r="P795" s="295">
        <v>0</v>
      </c>
      <c r="Q795" s="295">
        <v>0</v>
      </c>
      <c r="R795" s="295">
        <v>43814.03</v>
      </c>
      <c r="S795" s="295">
        <v>0</v>
      </c>
      <c r="T795" s="295">
        <v>351.44</v>
      </c>
      <c r="U795" s="295">
        <v>0</v>
      </c>
      <c r="V795" s="295">
        <v>0</v>
      </c>
      <c r="W795" s="295">
        <v>351.44</v>
      </c>
      <c r="X795" s="295">
        <v>0</v>
      </c>
      <c r="Y795" s="295">
        <v>0</v>
      </c>
      <c r="Z795" s="295">
        <v>0</v>
      </c>
      <c r="AA795" s="295">
        <v>55.54</v>
      </c>
      <c r="AB795" s="295">
        <v>0</v>
      </c>
      <c r="AC795" s="295">
        <v>0</v>
      </c>
      <c r="AD795" s="295">
        <v>0</v>
      </c>
      <c r="AE795" s="295">
        <v>0</v>
      </c>
      <c r="AF795" s="295">
        <v>-56.9</v>
      </c>
      <c r="AG795" s="295">
        <v>63.38</v>
      </c>
      <c r="AH795" s="295">
        <v>186.89</v>
      </c>
      <c r="AI795" s="295">
        <v>0</v>
      </c>
      <c r="AJ795" s="295">
        <v>0</v>
      </c>
      <c r="AK795" s="295">
        <v>0</v>
      </c>
      <c r="AL795" s="295">
        <v>0</v>
      </c>
      <c r="AM795" s="295">
        <v>0</v>
      </c>
      <c r="AN795" s="295">
        <v>0</v>
      </c>
      <c r="AO795" s="295">
        <v>0</v>
      </c>
      <c r="AP795" s="295">
        <v>3.24</v>
      </c>
      <c r="AQ795" s="295">
        <v>0</v>
      </c>
      <c r="AR795" s="295">
        <v>0</v>
      </c>
      <c r="AS795" s="295">
        <v>0</v>
      </c>
      <c r="AT795" s="295">
        <f t="shared" si="12"/>
        <v>1653.6699999999998</v>
      </c>
      <c r="AU795" s="295">
        <v>0</v>
      </c>
      <c r="AV795" s="295">
        <v>0</v>
      </c>
      <c r="AW795" s="296">
        <v>36</v>
      </c>
      <c r="AX795" s="296">
        <v>240</v>
      </c>
      <c r="AY795" s="295">
        <v>624997.62</v>
      </c>
      <c r="AZ795" s="295">
        <v>151415.23000000001</v>
      </c>
      <c r="BA795" s="294">
        <v>90.000344999999996</v>
      </c>
      <c r="BB795" s="294">
        <v>26.042808347881198</v>
      </c>
      <c r="BC795" s="294">
        <v>9.4</v>
      </c>
      <c r="BD795" s="294"/>
      <c r="BE795" s="293" t="s">
        <v>4204</v>
      </c>
      <c r="BF795" s="291"/>
      <c r="BG795" s="293" t="s">
        <v>335</v>
      </c>
      <c r="BH795" s="293" t="s">
        <v>225</v>
      </c>
      <c r="BI795" s="293" t="s">
        <v>558</v>
      </c>
      <c r="BJ795" s="293" t="s">
        <v>103</v>
      </c>
      <c r="BK795" s="292" t="s">
        <v>175</v>
      </c>
      <c r="BL795" s="294">
        <v>343111.87507687998</v>
      </c>
      <c r="BM795" s="292" t="s">
        <v>309</v>
      </c>
      <c r="BN795" s="294"/>
      <c r="BO795" s="297">
        <v>38987</v>
      </c>
      <c r="BP795" s="297">
        <v>46292</v>
      </c>
      <c r="BQ795" s="297" t="s">
        <v>4757</v>
      </c>
      <c r="BR795" s="297" t="s">
        <v>4764</v>
      </c>
      <c r="BS795" s="297">
        <v>38987</v>
      </c>
      <c r="BT795" s="297">
        <v>46292</v>
      </c>
      <c r="BU795" s="294">
        <v>0</v>
      </c>
      <c r="BV795" s="294">
        <v>55.54</v>
      </c>
      <c r="BW795" s="294">
        <v>0</v>
      </c>
    </row>
    <row r="796" spans="1:75" s="289" customFormat="1" ht="18.2" customHeight="1" x14ac:dyDescent="0.15">
      <c r="A796" s="298">
        <v>794</v>
      </c>
      <c r="B796" s="299" t="s">
        <v>305</v>
      </c>
      <c r="C796" s="299" t="s">
        <v>306</v>
      </c>
      <c r="D796" s="313">
        <v>45170</v>
      </c>
      <c r="E796" s="300" t="s">
        <v>1892</v>
      </c>
      <c r="F796" s="309">
        <v>151</v>
      </c>
      <c r="G796" s="309">
        <v>150</v>
      </c>
      <c r="H796" s="302">
        <v>28658.95</v>
      </c>
      <c r="I796" s="302">
        <v>58666.720000000001</v>
      </c>
      <c r="J796" s="302">
        <v>0</v>
      </c>
      <c r="K796" s="302">
        <v>87325.67</v>
      </c>
      <c r="L796" s="302">
        <v>669.63</v>
      </c>
      <c r="M796" s="302">
        <v>0</v>
      </c>
      <c r="N796" s="302">
        <v>0</v>
      </c>
      <c r="O796" s="302">
        <v>0</v>
      </c>
      <c r="P796" s="302">
        <v>0</v>
      </c>
      <c r="Q796" s="302">
        <v>0</v>
      </c>
      <c r="R796" s="302">
        <v>87325.67</v>
      </c>
      <c r="S796" s="302">
        <v>75809.78</v>
      </c>
      <c r="T796" s="302">
        <v>226.88</v>
      </c>
      <c r="U796" s="302">
        <v>0</v>
      </c>
      <c r="V796" s="302">
        <v>0</v>
      </c>
      <c r="W796" s="302">
        <v>0</v>
      </c>
      <c r="X796" s="302">
        <v>0</v>
      </c>
      <c r="Y796" s="302">
        <v>0</v>
      </c>
      <c r="Z796" s="302">
        <v>76036.66</v>
      </c>
      <c r="AA796" s="302">
        <v>0</v>
      </c>
      <c r="AB796" s="302">
        <v>0</v>
      </c>
      <c r="AC796" s="302">
        <v>0</v>
      </c>
      <c r="AD796" s="302">
        <v>0</v>
      </c>
      <c r="AE796" s="302">
        <v>0</v>
      </c>
      <c r="AF796" s="302">
        <v>0</v>
      </c>
      <c r="AG796" s="302">
        <v>0</v>
      </c>
      <c r="AH796" s="302">
        <v>0</v>
      </c>
      <c r="AI796" s="302">
        <v>0</v>
      </c>
      <c r="AJ796" s="302">
        <v>0</v>
      </c>
      <c r="AK796" s="302">
        <v>0</v>
      </c>
      <c r="AL796" s="302">
        <v>0</v>
      </c>
      <c r="AM796" s="302">
        <v>0</v>
      </c>
      <c r="AN796" s="302">
        <v>0</v>
      </c>
      <c r="AO796" s="302">
        <v>0</v>
      </c>
      <c r="AP796" s="302">
        <v>0</v>
      </c>
      <c r="AQ796" s="302">
        <v>0</v>
      </c>
      <c r="AR796" s="302">
        <v>0</v>
      </c>
      <c r="AS796" s="302">
        <v>0</v>
      </c>
      <c r="AT796" s="295">
        <f t="shared" si="12"/>
        <v>0</v>
      </c>
      <c r="AU796" s="302">
        <v>59336.35</v>
      </c>
      <c r="AV796" s="302">
        <v>76036.66</v>
      </c>
      <c r="AW796" s="303">
        <v>36</v>
      </c>
      <c r="AX796" s="303">
        <v>240</v>
      </c>
      <c r="AY796" s="302">
        <v>397004.08</v>
      </c>
      <c r="AZ796" s="302">
        <v>96178.95</v>
      </c>
      <c r="BA796" s="301">
        <v>89.999073999999993</v>
      </c>
      <c r="BB796" s="301">
        <v>81.714652077503203</v>
      </c>
      <c r="BC796" s="301">
        <v>9.5</v>
      </c>
      <c r="BD796" s="301"/>
      <c r="BE796" s="300" t="s">
        <v>4204</v>
      </c>
      <c r="BF796" s="298"/>
      <c r="BG796" s="300" t="s">
        <v>355</v>
      </c>
      <c r="BH796" s="300" t="s">
        <v>198</v>
      </c>
      <c r="BI796" s="300" t="s">
        <v>554</v>
      </c>
      <c r="BJ796" s="300" t="s">
        <v>4205</v>
      </c>
      <c r="BK796" s="299" t="s">
        <v>175</v>
      </c>
      <c r="BL796" s="301">
        <v>683855.70503432001</v>
      </c>
      <c r="BM796" s="299" t="s">
        <v>309</v>
      </c>
      <c r="BN796" s="301"/>
      <c r="BO796" s="304">
        <v>38987</v>
      </c>
      <c r="BP796" s="304">
        <v>46292</v>
      </c>
      <c r="BQ796" s="297" t="s">
        <v>955</v>
      </c>
      <c r="BR796" s="297" t="s">
        <v>4778</v>
      </c>
      <c r="BS796" s="297">
        <v>38987</v>
      </c>
      <c r="BT796" s="297">
        <v>46292</v>
      </c>
      <c r="BU796" s="301">
        <v>33847.56</v>
      </c>
      <c r="BV796" s="301">
        <v>63.67</v>
      </c>
      <c r="BW796" s="301">
        <v>0</v>
      </c>
    </row>
    <row r="797" spans="1:75" s="289" customFormat="1" ht="18.2" customHeight="1" x14ac:dyDescent="0.15">
      <c r="A797" s="291">
        <v>795</v>
      </c>
      <c r="B797" s="292" t="s">
        <v>305</v>
      </c>
      <c r="C797" s="292" t="s">
        <v>306</v>
      </c>
      <c r="D797" s="312">
        <v>45170</v>
      </c>
      <c r="E797" s="293" t="s">
        <v>1893</v>
      </c>
      <c r="F797" s="308">
        <v>32</v>
      </c>
      <c r="G797" s="308">
        <v>31</v>
      </c>
      <c r="H797" s="295">
        <v>36380.71</v>
      </c>
      <c r="I797" s="295">
        <v>6684.62</v>
      </c>
      <c r="J797" s="295">
        <v>0</v>
      </c>
      <c r="K797" s="295">
        <v>43065.33</v>
      </c>
      <c r="L797" s="295">
        <v>249.55</v>
      </c>
      <c r="M797" s="295">
        <v>0</v>
      </c>
      <c r="N797" s="295">
        <v>0</v>
      </c>
      <c r="O797" s="295">
        <v>0</v>
      </c>
      <c r="P797" s="295">
        <v>0</v>
      </c>
      <c r="Q797" s="295">
        <v>0</v>
      </c>
      <c r="R797" s="295">
        <v>43065.33</v>
      </c>
      <c r="S797" s="295">
        <v>9585.4500000000007</v>
      </c>
      <c r="T797" s="295">
        <v>291.05</v>
      </c>
      <c r="U797" s="295">
        <v>0</v>
      </c>
      <c r="V797" s="295">
        <v>0</v>
      </c>
      <c r="W797" s="295">
        <v>0</v>
      </c>
      <c r="X797" s="295">
        <v>0</v>
      </c>
      <c r="Y797" s="295">
        <v>0</v>
      </c>
      <c r="Z797" s="295">
        <v>9876.5</v>
      </c>
      <c r="AA797" s="295">
        <v>0</v>
      </c>
      <c r="AB797" s="295">
        <v>0</v>
      </c>
      <c r="AC797" s="295">
        <v>0</v>
      </c>
      <c r="AD797" s="295">
        <v>0</v>
      </c>
      <c r="AE797" s="295">
        <v>0</v>
      </c>
      <c r="AF797" s="295">
        <v>0</v>
      </c>
      <c r="AG797" s="295">
        <v>0</v>
      </c>
      <c r="AH797" s="295">
        <v>0</v>
      </c>
      <c r="AI797" s="295">
        <v>0</v>
      </c>
      <c r="AJ797" s="295">
        <v>0</v>
      </c>
      <c r="AK797" s="295">
        <v>0</v>
      </c>
      <c r="AL797" s="295">
        <v>0</v>
      </c>
      <c r="AM797" s="295">
        <v>0</v>
      </c>
      <c r="AN797" s="295">
        <v>0</v>
      </c>
      <c r="AO797" s="295">
        <v>0</v>
      </c>
      <c r="AP797" s="295">
        <v>0</v>
      </c>
      <c r="AQ797" s="295">
        <v>0</v>
      </c>
      <c r="AR797" s="295">
        <v>0</v>
      </c>
      <c r="AS797" s="295">
        <v>0</v>
      </c>
      <c r="AT797" s="295">
        <f t="shared" si="12"/>
        <v>0</v>
      </c>
      <c r="AU797" s="295">
        <v>6934.17</v>
      </c>
      <c r="AV797" s="295">
        <v>9876.5</v>
      </c>
      <c r="AW797" s="296">
        <v>96</v>
      </c>
      <c r="AX797" s="296">
        <v>300</v>
      </c>
      <c r="AY797" s="295">
        <v>253021.74</v>
      </c>
      <c r="AZ797" s="295">
        <v>61386.45</v>
      </c>
      <c r="BA797" s="294">
        <v>90.000088000000005</v>
      </c>
      <c r="BB797" s="294">
        <v>63.139072054973703</v>
      </c>
      <c r="BC797" s="294">
        <v>9.6</v>
      </c>
      <c r="BD797" s="294"/>
      <c r="BE797" s="293" t="s">
        <v>4204</v>
      </c>
      <c r="BF797" s="291"/>
      <c r="BG797" s="293" t="s">
        <v>320</v>
      </c>
      <c r="BH797" s="293" t="s">
        <v>197</v>
      </c>
      <c r="BI797" s="293" t="s">
        <v>373</v>
      </c>
      <c r="BJ797" s="293" t="s">
        <v>4205</v>
      </c>
      <c r="BK797" s="292" t="s">
        <v>175</v>
      </c>
      <c r="BL797" s="294">
        <v>337248.73350168002</v>
      </c>
      <c r="BM797" s="292" t="s">
        <v>309</v>
      </c>
      <c r="BN797" s="294"/>
      <c r="BO797" s="297">
        <v>38982</v>
      </c>
      <c r="BP797" s="297">
        <v>48113</v>
      </c>
      <c r="BQ797" s="297" t="s">
        <v>4259</v>
      </c>
      <c r="BR797" s="297" t="s">
        <v>4770</v>
      </c>
      <c r="BS797" s="297">
        <v>38982</v>
      </c>
      <c r="BT797" s="297">
        <v>48113</v>
      </c>
      <c r="BU797" s="294">
        <v>4997.82</v>
      </c>
      <c r="BV797" s="294">
        <v>55.65</v>
      </c>
      <c r="BW797" s="294">
        <v>0</v>
      </c>
    </row>
    <row r="798" spans="1:75" s="289" customFormat="1" ht="18.2" customHeight="1" x14ac:dyDescent="0.15">
      <c r="A798" s="298">
        <v>796</v>
      </c>
      <c r="B798" s="299" t="s">
        <v>305</v>
      </c>
      <c r="C798" s="299" t="s">
        <v>306</v>
      </c>
      <c r="D798" s="313">
        <v>45170</v>
      </c>
      <c r="E798" s="300" t="s">
        <v>1894</v>
      </c>
      <c r="F798" s="309">
        <v>0</v>
      </c>
      <c r="G798" s="309">
        <v>0</v>
      </c>
      <c r="H798" s="302">
        <v>30851.95</v>
      </c>
      <c r="I798" s="302">
        <v>0</v>
      </c>
      <c r="J798" s="302">
        <v>0</v>
      </c>
      <c r="K798" s="302">
        <v>30851.95</v>
      </c>
      <c r="L798" s="302">
        <v>293.77999999999997</v>
      </c>
      <c r="M798" s="302">
        <v>0</v>
      </c>
      <c r="N798" s="302">
        <v>0</v>
      </c>
      <c r="O798" s="302">
        <v>293.77999999999997</v>
      </c>
      <c r="P798" s="302">
        <v>0</v>
      </c>
      <c r="Q798" s="302">
        <v>0</v>
      </c>
      <c r="R798" s="302">
        <v>30558.17</v>
      </c>
      <c r="S798" s="302">
        <v>0</v>
      </c>
      <c r="T798" s="302">
        <v>246.82</v>
      </c>
      <c r="U798" s="302">
        <v>0</v>
      </c>
      <c r="V798" s="302">
        <v>0</v>
      </c>
      <c r="W798" s="302">
        <v>246.82</v>
      </c>
      <c r="X798" s="302">
        <v>0</v>
      </c>
      <c r="Y798" s="302">
        <v>0</v>
      </c>
      <c r="Z798" s="302">
        <v>0</v>
      </c>
      <c r="AA798" s="302">
        <v>55.65</v>
      </c>
      <c r="AB798" s="302">
        <v>0</v>
      </c>
      <c r="AC798" s="302">
        <v>0</v>
      </c>
      <c r="AD798" s="302">
        <v>0</v>
      </c>
      <c r="AE798" s="302">
        <v>0</v>
      </c>
      <c r="AF798" s="302">
        <v>-23.78</v>
      </c>
      <c r="AG798" s="302">
        <v>29.81</v>
      </c>
      <c r="AH798" s="302">
        <v>75.760000000000005</v>
      </c>
      <c r="AI798" s="302">
        <v>0</v>
      </c>
      <c r="AJ798" s="302">
        <v>0</v>
      </c>
      <c r="AK798" s="302">
        <v>0</v>
      </c>
      <c r="AL798" s="302">
        <v>0</v>
      </c>
      <c r="AM798" s="302">
        <v>0</v>
      </c>
      <c r="AN798" s="302">
        <v>0</v>
      </c>
      <c r="AO798" s="302">
        <v>0</v>
      </c>
      <c r="AP798" s="302">
        <v>0</v>
      </c>
      <c r="AQ798" s="302">
        <v>0</v>
      </c>
      <c r="AR798" s="302">
        <v>0.09</v>
      </c>
      <c r="AS798" s="302">
        <v>1.1493E-2</v>
      </c>
      <c r="AT798" s="295">
        <f t="shared" si="12"/>
        <v>677.93850699999996</v>
      </c>
      <c r="AU798" s="302">
        <v>0</v>
      </c>
      <c r="AV798" s="302">
        <v>0</v>
      </c>
      <c r="AW798" s="303">
        <v>96</v>
      </c>
      <c r="AX798" s="303">
        <v>300</v>
      </c>
      <c r="AY798" s="302">
        <v>253021.74</v>
      </c>
      <c r="AZ798" s="302">
        <v>61386.45</v>
      </c>
      <c r="BA798" s="301">
        <v>90.000088000000005</v>
      </c>
      <c r="BB798" s="301">
        <v>44.802036754348201</v>
      </c>
      <c r="BC798" s="301">
        <v>9.6</v>
      </c>
      <c r="BD798" s="301"/>
      <c r="BE798" s="300" t="s">
        <v>4204</v>
      </c>
      <c r="BF798" s="298"/>
      <c r="BG798" s="300" t="s">
        <v>320</v>
      </c>
      <c r="BH798" s="300" t="s">
        <v>197</v>
      </c>
      <c r="BI798" s="300" t="s">
        <v>373</v>
      </c>
      <c r="BJ798" s="300" t="s">
        <v>103</v>
      </c>
      <c r="BK798" s="299" t="s">
        <v>175</v>
      </c>
      <c r="BL798" s="301">
        <v>239303.96285432001</v>
      </c>
      <c r="BM798" s="299" t="s">
        <v>309</v>
      </c>
      <c r="BN798" s="301"/>
      <c r="BO798" s="304">
        <v>38982</v>
      </c>
      <c r="BP798" s="304">
        <v>48113</v>
      </c>
      <c r="BQ798" s="297" t="s">
        <v>4757</v>
      </c>
      <c r="BR798" s="297" t="s">
        <v>4764</v>
      </c>
      <c r="BS798" s="297">
        <v>38982</v>
      </c>
      <c r="BT798" s="297">
        <v>48113</v>
      </c>
      <c r="BU798" s="301">
        <v>0</v>
      </c>
      <c r="BV798" s="301">
        <v>55.65</v>
      </c>
      <c r="BW798" s="301">
        <v>0</v>
      </c>
    </row>
    <row r="799" spans="1:75" s="289" customFormat="1" ht="18.2" customHeight="1" x14ac:dyDescent="0.15">
      <c r="A799" s="291">
        <v>797</v>
      </c>
      <c r="B799" s="292" t="s">
        <v>305</v>
      </c>
      <c r="C799" s="292" t="s">
        <v>306</v>
      </c>
      <c r="D799" s="312">
        <v>45170</v>
      </c>
      <c r="E799" s="293" t="s">
        <v>1895</v>
      </c>
      <c r="F799" s="308">
        <v>119</v>
      </c>
      <c r="G799" s="308">
        <v>118</v>
      </c>
      <c r="H799" s="295">
        <v>34126.94</v>
      </c>
      <c r="I799" s="295">
        <v>19007.34</v>
      </c>
      <c r="J799" s="295">
        <v>0</v>
      </c>
      <c r="K799" s="295">
        <v>53134.28</v>
      </c>
      <c r="L799" s="295">
        <v>249.49</v>
      </c>
      <c r="M799" s="295">
        <v>0</v>
      </c>
      <c r="N799" s="295">
        <v>0</v>
      </c>
      <c r="O799" s="295">
        <v>0</v>
      </c>
      <c r="P799" s="295">
        <v>0</v>
      </c>
      <c r="Q799" s="295">
        <v>0</v>
      </c>
      <c r="R799" s="295">
        <v>53134.28</v>
      </c>
      <c r="S799" s="295">
        <v>42648.84</v>
      </c>
      <c r="T799" s="295">
        <v>273.02</v>
      </c>
      <c r="U799" s="295">
        <v>0</v>
      </c>
      <c r="V799" s="295">
        <v>0</v>
      </c>
      <c r="W799" s="295">
        <v>0</v>
      </c>
      <c r="X799" s="295">
        <v>0</v>
      </c>
      <c r="Y799" s="295">
        <v>0</v>
      </c>
      <c r="Z799" s="295">
        <v>42921.86</v>
      </c>
      <c r="AA799" s="295">
        <v>0</v>
      </c>
      <c r="AB799" s="295">
        <v>0</v>
      </c>
      <c r="AC799" s="295">
        <v>0</v>
      </c>
      <c r="AD799" s="295">
        <v>0</v>
      </c>
      <c r="AE799" s="295">
        <v>0</v>
      </c>
      <c r="AF799" s="295">
        <v>0</v>
      </c>
      <c r="AG799" s="295">
        <v>0</v>
      </c>
      <c r="AH799" s="295">
        <v>0</v>
      </c>
      <c r="AI799" s="295">
        <v>0</v>
      </c>
      <c r="AJ799" s="295">
        <v>0</v>
      </c>
      <c r="AK799" s="295">
        <v>0</v>
      </c>
      <c r="AL799" s="295">
        <v>0</v>
      </c>
      <c r="AM799" s="295">
        <v>0</v>
      </c>
      <c r="AN799" s="295">
        <v>0</v>
      </c>
      <c r="AO799" s="295">
        <v>0</v>
      </c>
      <c r="AP799" s="295">
        <v>0</v>
      </c>
      <c r="AQ799" s="295">
        <v>0</v>
      </c>
      <c r="AR799" s="295">
        <v>0</v>
      </c>
      <c r="AS799" s="295">
        <v>0</v>
      </c>
      <c r="AT799" s="295">
        <f t="shared" si="12"/>
        <v>0</v>
      </c>
      <c r="AU799" s="295">
        <v>19256.830000000002</v>
      </c>
      <c r="AV799" s="295">
        <v>42921.86</v>
      </c>
      <c r="AW799" s="296">
        <v>96</v>
      </c>
      <c r="AX799" s="296">
        <v>300</v>
      </c>
      <c r="AY799" s="295">
        <v>259800.77</v>
      </c>
      <c r="AZ799" s="295">
        <v>59331.66</v>
      </c>
      <c r="BA799" s="294">
        <v>84.907374000000004</v>
      </c>
      <c r="BB799" s="294">
        <v>76.038529584048703</v>
      </c>
      <c r="BC799" s="294">
        <v>9.6</v>
      </c>
      <c r="BD799" s="294"/>
      <c r="BE799" s="293" t="s">
        <v>4204</v>
      </c>
      <c r="BF799" s="291"/>
      <c r="BG799" s="293" t="s">
        <v>315</v>
      </c>
      <c r="BH799" s="293" t="s">
        <v>192</v>
      </c>
      <c r="BI799" s="293" t="s">
        <v>565</v>
      </c>
      <c r="BJ799" s="293" t="s">
        <v>4205</v>
      </c>
      <c r="BK799" s="292" t="s">
        <v>175</v>
      </c>
      <c r="BL799" s="294">
        <v>416099.64757088001</v>
      </c>
      <c r="BM799" s="292" t="s">
        <v>309</v>
      </c>
      <c r="BN799" s="294"/>
      <c r="BO799" s="297">
        <v>38989</v>
      </c>
      <c r="BP799" s="297">
        <v>48120</v>
      </c>
      <c r="BQ799" s="297" t="s">
        <v>959</v>
      </c>
      <c r="BR799" s="297" t="s">
        <v>4784</v>
      </c>
      <c r="BS799" s="297">
        <v>38989</v>
      </c>
      <c r="BT799" s="297">
        <v>48120</v>
      </c>
      <c r="BU799" s="294">
        <v>18616.36</v>
      </c>
      <c r="BV799" s="294">
        <v>53.79</v>
      </c>
      <c r="BW799" s="294">
        <v>0</v>
      </c>
    </row>
    <row r="800" spans="1:75" s="289" customFormat="1" ht="18.2" customHeight="1" x14ac:dyDescent="0.15">
      <c r="A800" s="298">
        <v>798</v>
      </c>
      <c r="B800" s="299" t="s">
        <v>305</v>
      </c>
      <c r="C800" s="299" t="s">
        <v>306</v>
      </c>
      <c r="D800" s="313">
        <v>45170</v>
      </c>
      <c r="E800" s="300" t="s">
        <v>1896</v>
      </c>
      <c r="F800" s="309">
        <v>166</v>
      </c>
      <c r="G800" s="309">
        <v>166</v>
      </c>
      <c r="H800" s="302">
        <v>0</v>
      </c>
      <c r="I800" s="302">
        <v>119989.55</v>
      </c>
      <c r="J800" s="302">
        <v>0</v>
      </c>
      <c r="K800" s="302">
        <v>119989.55</v>
      </c>
      <c r="L800" s="302">
        <v>0</v>
      </c>
      <c r="M800" s="302">
        <v>0</v>
      </c>
      <c r="N800" s="302">
        <v>0</v>
      </c>
      <c r="O800" s="302">
        <v>0</v>
      </c>
      <c r="P800" s="302">
        <v>0</v>
      </c>
      <c r="Q800" s="302">
        <v>0</v>
      </c>
      <c r="R800" s="302">
        <v>119989.55</v>
      </c>
      <c r="S800" s="302">
        <v>94195.28</v>
      </c>
      <c r="T800" s="302">
        <v>0</v>
      </c>
      <c r="U800" s="302">
        <v>0</v>
      </c>
      <c r="V800" s="302">
        <v>0</v>
      </c>
      <c r="W800" s="302">
        <v>0</v>
      </c>
      <c r="X800" s="302">
        <v>0</v>
      </c>
      <c r="Y800" s="302">
        <v>0</v>
      </c>
      <c r="Z800" s="302">
        <v>94195.28</v>
      </c>
      <c r="AA800" s="302">
        <v>0</v>
      </c>
      <c r="AB800" s="302">
        <v>0</v>
      </c>
      <c r="AC800" s="302">
        <v>0</v>
      </c>
      <c r="AD800" s="302">
        <v>0</v>
      </c>
      <c r="AE800" s="302">
        <v>0</v>
      </c>
      <c r="AF800" s="302">
        <v>0</v>
      </c>
      <c r="AG800" s="302">
        <v>0</v>
      </c>
      <c r="AH800" s="302">
        <v>0</v>
      </c>
      <c r="AI800" s="302">
        <v>0</v>
      </c>
      <c r="AJ800" s="302">
        <v>0</v>
      </c>
      <c r="AK800" s="302">
        <v>0</v>
      </c>
      <c r="AL800" s="302">
        <v>0</v>
      </c>
      <c r="AM800" s="302">
        <v>0</v>
      </c>
      <c r="AN800" s="302">
        <v>0</v>
      </c>
      <c r="AO800" s="302">
        <v>0</v>
      </c>
      <c r="AP800" s="302">
        <v>0</v>
      </c>
      <c r="AQ800" s="302">
        <v>0</v>
      </c>
      <c r="AR800" s="302">
        <v>0</v>
      </c>
      <c r="AS800" s="302">
        <v>0</v>
      </c>
      <c r="AT800" s="295">
        <f t="shared" si="12"/>
        <v>0</v>
      </c>
      <c r="AU800" s="302">
        <v>119989.55</v>
      </c>
      <c r="AV800" s="302">
        <v>94195.28</v>
      </c>
      <c r="AW800" s="303">
        <v>98</v>
      </c>
      <c r="AX800" s="303">
        <v>300</v>
      </c>
      <c r="AY800" s="302">
        <v>634999.26</v>
      </c>
      <c r="AZ800" s="302">
        <v>149495.66</v>
      </c>
      <c r="BA800" s="301">
        <v>87.529551999999995</v>
      </c>
      <c r="BB800" s="301">
        <v>70.253755568433206</v>
      </c>
      <c r="BC800" s="301">
        <v>9.4</v>
      </c>
      <c r="BD800" s="301"/>
      <c r="BE800" s="300" t="s">
        <v>4204</v>
      </c>
      <c r="BF800" s="298"/>
      <c r="BG800" s="300" t="s">
        <v>494</v>
      </c>
      <c r="BH800" s="300" t="s">
        <v>218</v>
      </c>
      <c r="BI800" s="300" t="s">
        <v>566</v>
      </c>
      <c r="BJ800" s="300" t="s">
        <v>4205</v>
      </c>
      <c r="BK800" s="299" t="s">
        <v>175</v>
      </c>
      <c r="BL800" s="301">
        <v>939649.68504679995</v>
      </c>
      <c r="BM800" s="299" t="s">
        <v>309</v>
      </c>
      <c r="BN800" s="301"/>
      <c r="BO800" s="304">
        <v>38989</v>
      </c>
      <c r="BP800" s="304">
        <v>48120</v>
      </c>
      <c r="BQ800" s="297" t="s">
        <v>955</v>
      </c>
      <c r="BR800" s="297" t="s">
        <v>4778</v>
      </c>
      <c r="BS800" s="297">
        <v>38989</v>
      </c>
      <c r="BT800" s="297">
        <v>48120</v>
      </c>
      <c r="BU800" s="301">
        <v>51145.69</v>
      </c>
      <c r="BV800" s="301">
        <v>0</v>
      </c>
      <c r="BW800" s="301">
        <v>0</v>
      </c>
    </row>
    <row r="801" spans="1:75" s="289" customFormat="1" ht="18.2" customHeight="1" x14ac:dyDescent="0.15">
      <c r="A801" s="291">
        <v>799</v>
      </c>
      <c r="B801" s="292" t="s">
        <v>305</v>
      </c>
      <c r="C801" s="292" t="s">
        <v>306</v>
      </c>
      <c r="D801" s="312">
        <v>45170</v>
      </c>
      <c r="E801" s="293" t="s">
        <v>1897</v>
      </c>
      <c r="F801" s="308">
        <v>152</v>
      </c>
      <c r="G801" s="308">
        <v>151</v>
      </c>
      <c r="H801" s="295">
        <v>36380.71</v>
      </c>
      <c r="I801" s="295">
        <v>21828.7</v>
      </c>
      <c r="J801" s="295">
        <v>0</v>
      </c>
      <c r="K801" s="295">
        <v>58209.41</v>
      </c>
      <c r="L801" s="295">
        <v>249.55</v>
      </c>
      <c r="M801" s="295">
        <v>0</v>
      </c>
      <c r="N801" s="295">
        <v>0</v>
      </c>
      <c r="O801" s="295">
        <v>0</v>
      </c>
      <c r="P801" s="295">
        <v>0</v>
      </c>
      <c r="Q801" s="295">
        <v>0</v>
      </c>
      <c r="R801" s="295">
        <v>58209.41</v>
      </c>
      <c r="S801" s="295">
        <v>59801.9</v>
      </c>
      <c r="T801" s="295">
        <v>291.05</v>
      </c>
      <c r="U801" s="295">
        <v>0</v>
      </c>
      <c r="V801" s="295">
        <v>0</v>
      </c>
      <c r="W801" s="295">
        <v>0</v>
      </c>
      <c r="X801" s="295">
        <v>0</v>
      </c>
      <c r="Y801" s="295">
        <v>0</v>
      </c>
      <c r="Z801" s="295">
        <v>60092.95</v>
      </c>
      <c r="AA801" s="295">
        <v>0</v>
      </c>
      <c r="AB801" s="295">
        <v>0</v>
      </c>
      <c r="AC801" s="295">
        <v>0</v>
      </c>
      <c r="AD801" s="295">
        <v>0</v>
      </c>
      <c r="AE801" s="295">
        <v>0</v>
      </c>
      <c r="AF801" s="295">
        <v>0</v>
      </c>
      <c r="AG801" s="295">
        <v>0</v>
      </c>
      <c r="AH801" s="295">
        <v>0</v>
      </c>
      <c r="AI801" s="295">
        <v>0</v>
      </c>
      <c r="AJ801" s="295">
        <v>0</v>
      </c>
      <c r="AK801" s="295">
        <v>0</v>
      </c>
      <c r="AL801" s="295">
        <v>0</v>
      </c>
      <c r="AM801" s="295">
        <v>0</v>
      </c>
      <c r="AN801" s="295">
        <v>0</v>
      </c>
      <c r="AO801" s="295">
        <v>0</v>
      </c>
      <c r="AP801" s="295">
        <v>0</v>
      </c>
      <c r="AQ801" s="295">
        <v>0</v>
      </c>
      <c r="AR801" s="295">
        <v>0</v>
      </c>
      <c r="AS801" s="295">
        <v>0</v>
      </c>
      <c r="AT801" s="295">
        <f t="shared" si="12"/>
        <v>0</v>
      </c>
      <c r="AU801" s="295">
        <v>22078.25</v>
      </c>
      <c r="AV801" s="295">
        <v>60092.95</v>
      </c>
      <c r="AW801" s="296">
        <v>96</v>
      </c>
      <c r="AX801" s="296">
        <v>300</v>
      </c>
      <c r="AY801" s="295">
        <v>253021.74</v>
      </c>
      <c r="AZ801" s="295">
        <v>61386.45</v>
      </c>
      <c r="BA801" s="294">
        <v>90.000088000000005</v>
      </c>
      <c r="BB801" s="294">
        <v>85.342156492647504</v>
      </c>
      <c r="BC801" s="294">
        <v>9.6</v>
      </c>
      <c r="BD801" s="294"/>
      <c r="BE801" s="293" t="s">
        <v>4204</v>
      </c>
      <c r="BF801" s="291"/>
      <c r="BG801" s="293" t="s">
        <v>320</v>
      </c>
      <c r="BH801" s="293" t="s">
        <v>197</v>
      </c>
      <c r="BI801" s="293" t="s">
        <v>373</v>
      </c>
      <c r="BJ801" s="293" t="s">
        <v>4205</v>
      </c>
      <c r="BK801" s="292" t="s">
        <v>175</v>
      </c>
      <c r="BL801" s="294">
        <v>455843.47781335999</v>
      </c>
      <c r="BM801" s="292" t="s">
        <v>309</v>
      </c>
      <c r="BN801" s="294"/>
      <c r="BO801" s="297">
        <v>38982</v>
      </c>
      <c r="BP801" s="297">
        <v>48113</v>
      </c>
      <c r="BQ801" s="297" t="s">
        <v>929</v>
      </c>
      <c r="BR801" s="297" t="s">
        <v>4777</v>
      </c>
      <c r="BS801" s="297">
        <v>38982</v>
      </c>
      <c r="BT801" s="297">
        <v>48113</v>
      </c>
      <c r="BU801" s="294">
        <v>24506.07</v>
      </c>
      <c r="BV801" s="294">
        <v>55.65</v>
      </c>
      <c r="BW801" s="294">
        <v>0</v>
      </c>
    </row>
    <row r="802" spans="1:75" s="289" customFormat="1" ht="18.2" customHeight="1" x14ac:dyDescent="0.15">
      <c r="A802" s="298">
        <v>800</v>
      </c>
      <c r="B802" s="299" t="s">
        <v>305</v>
      </c>
      <c r="C802" s="299" t="s">
        <v>306</v>
      </c>
      <c r="D802" s="313">
        <v>45170</v>
      </c>
      <c r="E802" s="300" t="s">
        <v>1898</v>
      </c>
      <c r="F802" s="309">
        <v>159</v>
      </c>
      <c r="G802" s="309">
        <v>158</v>
      </c>
      <c r="H802" s="302">
        <v>36380.71</v>
      </c>
      <c r="I802" s="302">
        <v>22336.78</v>
      </c>
      <c r="J802" s="302">
        <v>0</v>
      </c>
      <c r="K802" s="302">
        <v>58717.49</v>
      </c>
      <c r="L802" s="302">
        <v>249.55</v>
      </c>
      <c r="M802" s="302">
        <v>0</v>
      </c>
      <c r="N802" s="302">
        <v>0</v>
      </c>
      <c r="O802" s="302">
        <v>0</v>
      </c>
      <c r="P802" s="302">
        <v>0</v>
      </c>
      <c r="Q802" s="302">
        <v>0</v>
      </c>
      <c r="R802" s="302">
        <v>58717.49</v>
      </c>
      <c r="S802" s="302">
        <v>63078.01</v>
      </c>
      <c r="T802" s="302">
        <v>291.05</v>
      </c>
      <c r="U802" s="302">
        <v>0</v>
      </c>
      <c r="V802" s="302">
        <v>0</v>
      </c>
      <c r="W802" s="302">
        <v>0</v>
      </c>
      <c r="X802" s="302">
        <v>0</v>
      </c>
      <c r="Y802" s="302">
        <v>0</v>
      </c>
      <c r="Z802" s="302">
        <v>63369.06</v>
      </c>
      <c r="AA802" s="302">
        <v>0</v>
      </c>
      <c r="AB802" s="302">
        <v>0</v>
      </c>
      <c r="AC802" s="302">
        <v>0</v>
      </c>
      <c r="AD802" s="302">
        <v>0</v>
      </c>
      <c r="AE802" s="302">
        <v>0</v>
      </c>
      <c r="AF802" s="302">
        <v>0</v>
      </c>
      <c r="AG802" s="302">
        <v>0</v>
      </c>
      <c r="AH802" s="302">
        <v>0</v>
      </c>
      <c r="AI802" s="302">
        <v>0</v>
      </c>
      <c r="AJ802" s="302">
        <v>0</v>
      </c>
      <c r="AK802" s="302">
        <v>0</v>
      </c>
      <c r="AL802" s="302">
        <v>0</v>
      </c>
      <c r="AM802" s="302">
        <v>0</v>
      </c>
      <c r="AN802" s="302">
        <v>0</v>
      </c>
      <c r="AO802" s="302">
        <v>0</v>
      </c>
      <c r="AP802" s="302">
        <v>0</v>
      </c>
      <c r="AQ802" s="302">
        <v>0</v>
      </c>
      <c r="AR802" s="302">
        <v>0</v>
      </c>
      <c r="AS802" s="302">
        <v>0</v>
      </c>
      <c r="AT802" s="295">
        <f t="shared" si="12"/>
        <v>0</v>
      </c>
      <c r="AU802" s="302">
        <v>22586.33</v>
      </c>
      <c r="AV802" s="302">
        <v>63369.06</v>
      </c>
      <c r="AW802" s="303">
        <v>96</v>
      </c>
      <c r="AX802" s="303">
        <v>300</v>
      </c>
      <c r="AY802" s="302">
        <v>253021.74</v>
      </c>
      <c r="AZ802" s="302">
        <v>61386.45</v>
      </c>
      <c r="BA802" s="301">
        <v>90.000088000000005</v>
      </c>
      <c r="BB802" s="301">
        <v>86.087064281109605</v>
      </c>
      <c r="BC802" s="301">
        <v>9.6</v>
      </c>
      <c r="BD802" s="301"/>
      <c r="BE802" s="300" t="s">
        <v>4204</v>
      </c>
      <c r="BF802" s="298"/>
      <c r="BG802" s="300" t="s">
        <v>320</v>
      </c>
      <c r="BH802" s="300" t="s">
        <v>197</v>
      </c>
      <c r="BI802" s="300" t="s">
        <v>373</v>
      </c>
      <c r="BJ802" s="300" t="s">
        <v>4205</v>
      </c>
      <c r="BK802" s="299" t="s">
        <v>175</v>
      </c>
      <c r="BL802" s="301">
        <v>459822.30106904003</v>
      </c>
      <c r="BM802" s="299" t="s">
        <v>309</v>
      </c>
      <c r="BN802" s="301"/>
      <c r="BO802" s="304">
        <v>38982</v>
      </c>
      <c r="BP802" s="304">
        <v>48113</v>
      </c>
      <c r="BQ802" s="297" t="s">
        <v>1002</v>
      </c>
      <c r="BR802" s="297" t="s">
        <v>4786</v>
      </c>
      <c r="BS802" s="297">
        <v>38982</v>
      </c>
      <c r="BT802" s="297">
        <v>48113</v>
      </c>
      <c r="BU802" s="301">
        <v>25627.55</v>
      </c>
      <c r="BV802" s="301">
        <v>55.65</v>
      </c>
      <c r="BW802" s="301">
        <v>0</v>
      </c>
    </row>
    <row r="803" spans="1:75" s="289" customFormat="1" ht="18.2" customHeight="1" x14ac:dyDescent="0.15">
      <c r="A803" s="291">
        <v>801</v>
      </c>
      <c r="B803" s="292" t="s">
        <v>305</v>
      </c>
      <c r="C803" s="292" t="s">
        <v>306</v>
      </c>
      <c r="D803" s="312">
        <v>45170</v>
      </c>
      <c r="E803" s="293" t="s">
        <v>1899</v>
      </c>
      <c r="F803" s="308">
        <v>68</v>
      </c>
      <c r="G803" s="308">
        <v>67</v>
      </c>
      <c r="H803" s="295">
        <v>42164.57</v>
      </c>
      <c r="I803" s="295">
        <v>16109.48</v>
      </c>
      <c r="J803" s="295">
        <v>0</v>
      </c>
      <c r="K803" s="295">
        <v>58274.05</v>
      </c>
      <c r="L803" s="295">
        <v>313.19</v>
      </c>
      <c r="M803" s="295">
        <v>0</v>
      </c>
      <c r="N803" s="295">
        <v>0</v>
      </c>
      <c r="O803" s="295">
        <v>0</v>
      </c>
      <c r="P803" s="295">
        <v>0</v>
      </c>
      <c r="Q803" s="295">
        <v>0</v>
      </c>
      <c r="R803" s="295">
        <v>58274.05</v>
      </c>
      <c r="S803" s="295">
        <v>26649.97</v>
      </c>
      <c r="T803" s="295">
        <v>333.8</v>
      </c>
      <c r="U803" s="295">
        <v>0</v>
      </c>
      <c r="V803" s="295">
        <v>0</v>
      </c>
      <c r="W803" s="295">
        <v>0</v>
      </c>
      <c r="X803" s="295">
        <v>0</v>
      </c>
      <c r="Y803" s="295">
        <v>0</v>
      </c>
      <c r="Z803" s="295">
        <v>26983.77</v>
      </c>
      <c r="AA803" s="295">
        <v>0</v>
      </c>
      <c r="AB803" s="295">
        <v>0</v>
      </c>
      <c r="AC803" s="295">
        <v>0</v>
      </c>
      <c r="AD803" s="295">
        <v>0</v>
      </c>
      <c r="AE803" s="295">
        <v>0</v>
      </c>
      <c r="AF803" s="295">
        <v>0</v>
      </c>
      <c r="AG803" s="295">
        <v>0</v>
      </c>
      <c r="AH803" s="295">
        <v>0</v>
      </c>
      <c r="AI803" s="295">
        <v>0</v>
      </c>
      <c r="AJ803" s="295">
        <v>0</v>
      </c>
      <c r="AK803" s="295">
        <v>0</v>
      </c>
      <c r="AL803" s="295">
        <v>0</v>
      </c>
      <c r="AM803" s="295">
        <v>0</v>
      </c>
      <c r="AN803" s="295">
        <v>0</v>
      </c>
      <c r="AO803" s="295">
        <v>0</v>
      </c>
      <c r="AP803" s="295">
        <v>0</v>
      </c>
      <c r="AQ803" s="295">
        <v>0</v>
      </c>
      <c r="AR803" s="295">
        <v>0</v>
      </c>
      <c r="AS803" s="295">
        <v>0</v>
      </c>
      <c r="AT803" s="295">
        <f t="shared" si="12"/>
        <v>0</v>
      </c>
      <c r="AU803" s="295">
        <v>16422.669999999998</v>
      </c>
      <c r="AV803" s="295">
        <v>26983.77</v>
      </c>
      <c r="AW803" s="296">
        <v>91</v>
      </c>
      <c r="AX803" s="296">
        <v>300</v>
      </c>
      <c r="AY803" s="295">
        <v>401002.21</v>
      </c>
      <c r="AZ803" s="295">
        <v>74052.5</v>
      </c>
      <c r="BA803" s="294">
        <v>67.979671999999994</v>
      </c>
      <c r="BB803" s="294">
        <v>53.495166336201997</v>
      </c>
      <c r="BC803" s="294">
        <v>9.5</v>
      </c>
      <c r="BD803" s="294"/>
      <c r="BE803" s="293" t="s">
        <v>4204</v>
      </c>
      <c r="BF803" s="291"/>
      <c r="BG803" s="293" t="s">
        <v>355</v>
      </c>
      <c r="BH803" s="293" t="s">
        <v>186</v>
      </c>
      <c r="BI803" s="293" t="s">
        <v>567</v>
      </c>
      <c r="BJ803" s="293" t="s">
        <v>4205</v>
      </c>
      <c r="BK803" s="292" t="s">
        <v>175</v>
      </c>
      <c r="BL803" s="294">
        <v>456349.67985880002</v>
      </c>
      <c r="BM803" s="292" t="s">
        <v>309</v>
      </c>
      <c r="BN803" s="294"/>
      <c r="BO803" s="297">
        <v>38813</v>
      </c>
      <c r="BP803" s="297">
        <v>47944</v>
      </c>
      <c r="BQ803" s="297" t="s">
        <v>4259</v>
      </c>
      <c r="BR803" s="297" t="s">
        <v>4770</v>
      </c>
      <c r="BS803" s="297">
        <v>38813</v>
      </c>
      <c r="BT803" s="297">
        <v>47944</v>
      </c>
      <c r="BU803" s="294">
        <v>12173.9</v>
      </c>
      <c r="BV803" s="294">
        <v>51.43</v>
      </c>
      <c r="BW803" s="294">
        <v>0</v>
      </c>
    </row>
    <row r="804" spans="1:75" s="289" customFormat="1" ht="18.2" customHeight="1" x14ac:dyDescent="0.15">
      <c r="A804" s="298">
        <v>802</v>
      </c>
      <c r="B804" s="299" t="s">
        <v>305</v>
      </c>
      <c r="C804" s="299" t="s">
        <v>306</v>
      </c>
      <c r="D804" s="313">
        <v>45170</v>
      </c>
      <c r="E804" s="300" t="s">
        <v>1900</v>
      </c>
      <c r="F804" s="309">
        <v>0</v>
      </c>
      <c r="G804" s="309">
        <v>1</v>
      </c>
      <c r="H804" s="302">
        <v>17928.07</v>
      </c>
      <c r="I804" s="302">
        <v>624.22</v>
      </c>
      <c r="J804" s="302">
        <v>0</v>
      </c>
      <c r="K804" s="302">
        <v>18552.29</v>
      </c>
      <c r="L804" s="302">
        <v>629.16</v>
      </c>
      <c r="M804" s="302">
        <v>0</v>
      </c>
      <c r="N804" s="302">
        <v>624.22</v>
      </c>
      <c r="O804" s="302">
        <v>629.16</v>
      </c>
      <c r="P804" s="302">
        <v>0</v>
      </c>
      <c r="Q804" s="302">
        <v>0</v>
      </c>
      <c r="R804" s="302">
        <v>17298.91</v>
      </c>
      <c r="S804" s="302">
        <v>146.87</v>
      </c>
      <c r="T804" s="302">
        <v>141.93</v>
      </c>
      <c r="U804" s="302">
        <v>0</v>
      </c>
      <c r="V804" s="302">
        <v>146.87</v>
      </c>
      <c r="W804" s="302">
        <v>141.93</v>
      </c>
      <c r="X804" s="302">
        <v>0</v>
      </c>
      <c r="Y804" s="302">
        <v>0</v>
      </c>
      <c r="Z804" s="302">
        <v>0</v>
      </c>
      <c r="AA804" s="302">
        <v>61.29</v>
      </c>
      <c r="AB804" s="302">
        <v>0</v>
      </c>
      <c r="AC804" s="302">
        <v>0</v>
      </c>
      <c r="AD804" s="302">
        <v>0</v>
      </c>
      <c r="AE804" s="302">
        <v>0</v>
      </c>
      <c r="AF804" s="302">
        <v>-82.28</v>
      </c>
      <c r="AG804" s="302">
        <v>41.62</v>
      </c>
      <c r="AH804" s="302">
        <v>112.79</v>
      </c>
      <c r="AI804" s="302">
        <v>61.29</v>
      </c>
      <c r="AJ804" s="302">
        <v>0</v>
      </c>
      <c r="AK804" s="302">
        <v>0</v>
      </c>
      <c r="AL804" s="302">
        <v>43.79</v>
      </c>
      <c r="AM804" s="302">
        <v>0</v>
      </c>
      <c r="AN804" s="302">
        <v>41.62</v>
      </c>
      <c r="AO804" s="302">
        <v>112.79</v>
      </c>
      <c r="AP804" s="302">
        <v>0.02</v>
      </c>
      <c r="AQ804" s="302">
        <v>0</v>
      </c>
      <c r="AR804" s="302">
        <v>0</v>
      </c>
      <c r="AS804" s="302">
        <v>0</v>
      </c>
      <c r="AT804" s="295">
        <f t="shared" si="12"/>
        <v>1935.11</v>
      </c>
      <c r="AU804" s="302">
        <v>0</v>
      </c>
      <c r="AV804" s="302">
        <v>0</v>
      </c>
      <c r="AW804" s="303">
        <v>91</v>
      </c>
      <c r="AX804" s="303">
        <v>300</v>
      </c>
      <c r="AY804" s="302">
        <v>457998.17</v>
      </c>
      <c r="AZ804" s="302">
        <v>88255.65</v>
      </c>
      <c r="BA804" s="301">
        <v>71.076123999999993</v>
      </c>
      <c r="BB804" s="301">
        <v>13.931566672783401</v>
      </c>
      <c r="BC804" s="301">
        <v>9.5</v>
      </c>
      <c r="BD804" s="301"/>
      <c r="BE804" s="300" t="s">
        <v>4204</v>
      </c>
      <c r="BF804" s="298"/>
      <c r="BG804" s="300" t="s">
        <v>355</v>
      </c>
      <c r="BH804" s="300" t="s">
        <v>387</v>
      </c>
      <c r="BI804" s="300" t="s">
        <v>388</v>
      </c>
      <c r="BJ804" s="300" t="s">
        <v>103</v>
      </c>
      <c r="BK804" s="299" t="s">
        <v>175</v>
      </c>
      <c r="BL804" s="301">
        <v>135469.42490536001</v>
      </c>
      <c r="BM804" s="299" t="s">
        <v>309</v>
      </c>
      <c r="BN804" s="301"/>
      <c r="BO804" s="304">
        <v>38832</v>
      </c>
      <c r="BP804" s="304">
        <v>47963</v>
      </c>
      <c r="BQ804" s="297" t="s">
        <v>1063</v>
      </c>
      <c r="BR804" s="297" t="s">
        <v>4761</v>
      </c>
      <c r="BS804" s="297">
        <v>38832</v>
      </c>
      <c r="BT804" s="297">
        <v>47963</v>
      </c>
      <c r="BU804" s="301">
        <v>0</v>
      </c>
      <c r="BV804" s="301">
        <v>61.29</v>
      </c>
      <c r="BW804" s="301">
        <v>0</v>
      </c>
    </row>
    <row r="805" spans="1:75" s="289" customFormat="1" ht="18.2" customHeight="1" x14ac:dyDescent="0.15">
      <c r="A805" s="291">
        <v>803</v>
      </c>
      <c r="B805" s="292" t="s">
        <v>305</v>
      </c>
      <c r="C805" s="292" t="s">
        <v>306</v>
      </c>
      <c r="D805" s="312">
        <v>45170</v>
      </c>
      <c r="E805" s="293" t="s">
        <v>1901</v>
      </c>
      <c r="F805" s="308">
        <v>124</v>
      </c>
      <c r="G805" s="308">
        <v>123</v>
      </c>
      <c r="H805" s="295">
        <v>40323.64</v>
      </c>
      <c r="I805" s="295">
        <v>23402.47</v>
      </c>
      <c r="J805" s="295">
        <v>0</v>
      </c>
      <c r="K805" s="295">
        <v>63726.11</v>
      </c>
      <c r="L805" s="295">
        <v>299.55</v>
      </c>
      <c r="M805" s="295">
        <v>0</v>
      </c>
      <c r="N805" s="295">
        <v>0</v>
      </c>
      <c r="O805" s="295">
        <v>0</v>
      </c>
      <c r="P805" s="295">
        <v>0</v>
      </c>
      <c r="Q805" s="295">
        <v>0</v>
      </c>
      <c r="R805" s="295">
        <v>63726.11</v>
      </c>
      <c r="S805" s="295">
        <v>52111.66</v>
      </c>
      <c r="T805" s="295">
        <v>319.23</v>
      </c>
      <c r="U805" s="295">
        <v>0</v>
      </c>
      <c r="V805" s="295">
        <v>0</v>
      </c>
      <c r="W805" s="295">
        <v>0</v>
      </c>
      <c r="X805" s="295">
        <v>0</v>
      </c>
      <c r="Y805" s="295">
        <v>0</v>
      </c>
      <c r="Z805" s="295">
        <v>52430.89</v>
      </c>
      <c r="AA805" s="295">
        <v>0</v>
      </c>
      <c r="AB805" s="295">
        <v>0</v>
      </c>
      <c r="AC805" s="295">
        <v>0</v>
      </c>
      <c r="AD805" s="295">
        <v>0</v>
      </c>
      <c r="AE805" s="295">
        <v>0</v>
      </c>
      <c r="AF805" s="295">
        <v>0</v>
      </c>
      <c r="AG805" s="295">
        <v>0</v>
      </c>
      <c r="AH805" s="295">
        <v>0</v>
      </c>
      <c r="AI805" s="295">
        <v>0</v>
      </c>
      <c r="AJ805" s="295">
        <v>0</v>
      </c>
      <c r="AK805" s="295">
        <v>0</v>
      </c>
      <c r="AL805" s="295">
        <v>0</v>
      </c>
      <c r="AM805" s="295">
        <v>0</v>
      </c>
      <c r="AN805" s="295">
        <v>0</v>
      </c>
      <c r="AO805" s="295">
        <v>0</v>
      </c>
      <c r="AP805" s="295">
        <v>0</v>
      </c>
      <c r="AQ805" s="295">
        <v>0</v>
      </c>
      <c r="AR805" s="295">
        <v>0</v>
      </c>
      <c r="AS805" s="295">
        <v>0</v>
      </c>
      <c r="AT805" s="295">
        <f t="shared" si="12"/>
        <v>0</v>
      </c>
      <c r="AU805" s="295">
        <v>23702.02</v>
      </c>
      <c r="AV805" s="295">
        <v>52430.89</v>
      </c>
      <c r="AW805" s="296">
        <v>91</v>
      </c>
      <c r="AX805" s="296">
        <v>300</v>
      </c>
      <c r="AY805" s="295">
        <v>370998.3</v>
      </c>
      <c r="AZ805" s="295">
        <v>70823.199999999997</v>
      </c>
      <c r="BA805" s="294">
        <v>70.350724999999997</v>
      </c>
      <c r="BB805" s="294">
        <v>63.300981033471402</v>
      </c>
      <c r="BC805" s="294">
        <v>9.5</v>
      </c>
      <c r="BD805" s="294"/>
      <c r="BE805" s="293" t="s">
        <v>4204</v>
      </c>
      <c r="BF805" s="291"/>
      <c r="BG805" s="293" t="s">
        <v>355</v>
      </c>
      <c r="BH805" s="293" t="s">
        <v>186</v>
      </c>
      <c r="BI805" s="293" t="s">
        <v>567</v>
      </c>
      <c r="BJ805" s="293" t="s">
        <v>4205</v>
      </c>
      <c r="BK805" s="292" t="s">
        <v>175</v>
      </c>
      <c r="BL805" s="294">
        <v>499045.28511656</v>
      </c>
      <c r="BM805" s="292" t="s">
        <v>309</v>
      </c>
      <c r="BN805" s="294"/>
      <c r="BO805" s="297">
        <v>38825</v>
      </c>
      <c r="BP805" s="297">
        <v>47956</v>
      </c>
      <c r="BQ805" s="297" t="s">
        <v>931</v>
      </c>
      <c r="BR805" s="297" t="s">
        <v>4779</v>
      </c>
      <c r="BS805" s="297">
        <v>38825</v>
      </c>
      <c r="BT805" s="297">
        <v>47956</v>
      </c>
      <c r="BU805" s="294">
        <v>21308.52</v>
      </c>
      <c r="BV805" s="294">
        <v>49.18</v>
      </c>
      <c r="BW805" s="294">
        <v>0</v>
      </c>
    </row>
    <row r="806" spans="1:75" s="289" customFormat="1" ht="18.2" customHeight="1" x14ac:dyDescent="0.15">
      <c r="A806" s="298">
        <v>804</v>
      </c>
      <c r="B806" s="299" t="s">
        <v>305</v>
      </c>
      <c r="C806" s="299" t="s">
        <v>306</v>
      </c>
      <c r="D806" s="313">
        <v>45170</v>
      </c>
      <c r="E806" s="300" t="s">
        <v>1902</v>
      </c>
      <c r="F806" s="309">
        <v>139</v>
      </c>
      <c r="G806" s="309">
        <v>138</v>
      </c>
      <c r="H806" s="302">
        <v>37105.9</v>
      </c>
      <c r="I806" s="302">
        <v>22800.240000000002</v>
      </c>
      <c r="J806" s="302">
        <v>0</v>
      </c>
      <c r="K806" s="302">
        <v>59906.14</v>
      </c>
      <c r="L806" s="302">
        <v>274.44</v>
      </c>
      <c r="M806" s="302">
        <v>0</v>
      </c>
      <c r="N806" s="302">
        <v>0</v>
      </c>
      <c r="O806" s="302">
        <v>0</v>
      </c>
      <c r="P806" s="302">
        <v>0</v>
      </c>
      <c r="Q806" s="302">
        <v>0</v>
      </c>
      <c r="R806" s="302">
        <v>59906.14</v>
      </c>
      <c r="S806" s="302">
        <v>55476.480000000003</v>
      </c>
      <c r="T806" s="302">
        <v>296.85000000000002</v>
      </c>
      <c r="U806" s="302">
        <v>0</v>
      </c>
      <c r="V806" s="302">
        <v>0</v>
      </c>
      <c r="W806" s="302">
        <v>0</v>
      </c>
      <c r="X806" s="302">
        <v>0</v>
      </c>
      <c r="Y806" s="302">
        <v>0</v>
      </c>
      <c r="Z806" s="302">
        <v>55773.33</v>
      </c>
      <c r="AA806" s="302">
        <v>0</v>
      </c>
      <c r="AB806" s="302">
        <v>0</v>
      </c>
      <c r="AC806" s="302">
        <v>0</v>
      </c>
      <c r="AD806" s="302">
        <v>0</v>
      </c>
      <c r="AE806" s="302">
        <v>0</v>
      </c>
      <c r="AF806" s="302">
        <v>0</v>
      </c>
      <c r="AG806" s="302">
        <v>0</v>
      </c>
      <c r="AH806" s="302">
        <v>0</v>
      </c>
      <c r="AI806" s="302">
        <v>0</v>
      </c>
      <c r="AJ806" s="302">
        <v>0</v>
      </c>
      <c r="AK806" s="302">
        <v>0</v>
      </c>
      <c r="AL806" s="302">
        <v>0</v>
      </c>
      <c r="AM806" s="302">
        <v>0</v>
      </c>
      <c r="AN806" s="302">
        <v>0</v>
      </c>
      <c r="AO806" s="302">
        <v>0</v>
      </c>
      <c r="AP806" s="302">
        <v>0</v>
      </c>
      <c r="AQ806" s="302">
        <v>0</v>
      </c>
      <c r="AR806" s="302">
        <v>0</v>
      </c>
      <c r="AS806" s="302">
        <v>0</v>
      </c>
      <c r="AT806" s="295">
        <f t="shared" si="12"/>
        <v>0</v>
      </c>
      <c r="AU806" s="302">
        <v>23074.68</v>
      </c>
      <c r="AV806" s="302">
        <v>55773.33</v>
      </c>
      <c r="AW806" s="303">
        <v>91</v>
      </c>
      <c r="AX806" s="303">
        <v>300</v>
      </c>
      <c r="AY806" s="302">
        <v>328501.40000000002</v>
      </c>
      <c r="AZ806" s="302">
        <v>64871.35</v>
      </c>
      <c r="BA806" s="301">
        <v>72.842178000000004</v>
      </c>
      <c r="BB806" s="301">
        <v>67.266886124196901</v>
      </c>
      <c r="BC806" s="301">
        <v>9.6</v>
      </c>
      <c r="BD806" s="301"/>
      <c r="BE806" s="300" t="s">
        <v>4204</v>
      </c>
      <c r="BF806" s="298"/>
      <c r="BG806" s="300" t="s">
        <v>324</v>
      </c>
      <c r="BH806" s="300" t="s">
        <v>220</v>
      </c>
      <c r="BI806" s="300" t="s">
        <v>569</v>
      </c>
      <c r="BJ806" s="300" t="s">
        <v>4205</v>
      </c>
      <c r="BK806" s="299" t="s">
        <v>175</v>
      </c>
      <c r="BL806" s="301">
        <v>469130.73332944</v>
      </c>
      <c r="BM806" s="299" t="s">
        <v>309</v>
      </c>
      <c r="BN806" s="301"/>
      <c r="BO806" s="304">
        <v>38835</v>
      </c>
      <c r="BP806" s="304">
        <v>47966</v>
      </c>
      <c r="BQ806" s="297" t="s">
        <v>950</v>
      </c>
      <c r="BR806" s="297" t="s">
        <v>4766</v>
      </c>
      <c r="BS806" s="297">
        <v>38835</v>
      </c>
      <c r="BT806" s="297">
        <v>47966</v>
      </c>
      <c r="BU806" s="301">
        <v>23860.06</v>
      </c>
      <c r="BV806" s="301">
        <v>58.81</v>
      </c>
      <c r="BW806" s="301">
        <v>0</v>
      </c>
    </row>
    <row r="807" spans="1:75" s="289" customFormat="1" ht="18.2" customHeight="1" x14ac:dyDescent="0.15">
      <c r="A807" s="291">
        <v>805</v>
      </c>
      <c r="B807" s="292" t="s">
        <v>305</v>
      </c>
      <c r="C807" s="292" t="s">
        <v>306</v>
      </c>
      <c r="D807" s="312">
        <v>45170</v>
      </c>
      <c r="E807" s="293" t="s">
        <v>1903</v>
      </c>
      <c r="F807" s="308">
        <v>98</v>
      </c>
      <c r="G807" s="308">
        <v>97</v>
      </c>
      <c r="H807" s="295">
        <v>42310.33</v>
      </c>
      <c r="I807" s="295">
        <v>20905</v>
      </c>
      <c r="J807" s="295">
        <v>0</v>
      </c>
      <c r="K807" s="295">
        <v>63215.33</v>
      </c>
      <c r="L807" s="295">
        <v>309.56</v>
      </c>
      <c r="M807" s="295">
        <v>0</v>
      </c>
      <c r="N807" s="295">
        <v>0</v>
      </c>
      <c r="O807" s="295">
        <v>0</v>
      </c>
      <c r="P807" s="295">
        <v>0</v>
      </c>
      <c r="Q807" s="295">
        <v>0</v>
      </c>
      <c r="R807" s="295">
        <v>63215.33</v>
      </c>
      <c r="S807" s="295">
        <v>41282.31</v>
      </c>
      <c r="T807" s="295">
        <v>334.96</v>
      </c>
      <c r="U807" s="295">
        <v>0</v>
      </c>
      <c r="V807" s="295">
        <v>0</v>
      </c>
      <c r="W807" s="295">
        <v>0</v>
      </c>
      <c r="X807" s="295">
        <v>0</v>
      </c>
      <c r="Y807" s="295">
        <v>0</v>
      </c>
      <c r="Z807" s="295">
        <v>41617.269999999997</v>
      </c>
      <c r="AA807" s="295">
        <v>0</v>
      </c>
      <c r="AB807" s="295">
        <v>0</v>
      </c>
      <c r="AC807" s="295">
        <v>0</v>
      </c>
      <c r="AD807" s="295">
        <v>0</v>
      </c>
      <c r="AE807" s="295">
        <v>0</v>
      </c>
      <c r="AF807" s="295">
        <v>0</v>
      </c>
      <c r="AG807" s="295">
        <v>0</v>
      </c>
      <c r="AH807" s="295">
        <v>0</v>
      </c>
      <c r="AI807" s="295">
        <v>0</v>
      </c>
      <c r="AJ807" s="295">
        <v>0</v>
      </c>
      <c r="AK807" s="295">
        <v>0</v>
      </c>
      <c r="AL807" s="295">
        <v>0</v>
      </c>
      <c r="AM807" s="295">
        <v>0</v>
      </c>
      <c r="AN807" s="295">
        <v>0</v>
      </c>
      <c r="AO807" s="295">
        <v>0</v>
      </c>
      <c r="AP807" s="295">
        <v>0</v>
      </c>
      <c r="AQ807" s="295">
        <v>0</v>
      </c>
      <c r="AR807" s="295">
        <v>0</v>
      </c>
      <c r="AS807" s="295">
        <v>0</v>
      </c>
      <c r="AT807" s="295">
        <f t="shared" si="12"/>
        <v>0</v>
      </c>
      <c r="AU807" s="295">
        <v>21214.560000000001</v>
      </c>
      <c r="AV807" s="295">
        <v>41617.269999999997</v>
      </c>
      <c r="AW807" s="296">
        <v>92</v>
      </c>
      <c r="AX807" s="296">
        <v>300</v>
      </c>
      <c r="AY807" s="295">
        <v>462001.4</v>
      </c>
      <c r="AZ807" s="295">
        <v>73769.279999999999</v>
      </c>
      <c r="BA807" s="294">
        <v>58.901860999999997</v>
      </c>
      <c r="BB807" s="294">
        <v>50.4749481183649</v>
      </c>
      <c r="BC807" s="294">
        <v>9.5</v>
      </c>
      <c r="BD807" s="294"/>
      <c r="BE807" s="293" t="s">
        <v>4204</v>
      </c>
      <c r="BF807" s="291"/>
      <c r="BG807" s="293" t="s">
        <v>355</v>
      </c>
      <c r="BH807" s="293" t="s">
        <v>387</v>
      </c>
      <c r="BI807" s="293" t="s">
        <v>388</v>
      </c>
      <c r="BJ807" s="293" t="s">
        <v>4205</v>
      </c>
      <c r="BK807" s="292" t="s">
        <v>175</v>
      </c>
      <c r="BL807" s="294">
        <v>495045.31790168001</v>
      </c>
      <c r="BM807" s="292" t="s">
        <v>309</v>
      </c>
      <c r="BN807" s="294"/>
      <c r="BO807" s="297">
        <v>38839</v>
      </c>
      <c r="BP807" s="297">
        <v>47970</v>
      </c>
      <c r="BQ807" s="297" t="s">
        <v>931</v>
      </c>
      <c r="BR807" s="297" t="s">
        <v>4779</v>
      </c>
      <c r="BS807" s="297">
        <v>38839</v>
      </c>
      <c r="BT807" s="297">
        <v>47970</v>
      </c>
      <c r="BU807" s="294">
        <v>17796.59</v>
      </c>
      <c r="BV807" s="294">
        <v>51.23</v>
      </c>
      <c r="BW807" s="294">
        <v>0</v>
      </c>
    </row>
    <row r="808" spans="1:75" s="289" customFormat="1" ht="18.2" customHeight="1" x14ac:dyDescent="0.15">
      <c r="A808" s="298">
        <v>806</v>
      </c>
      <c r="B808" s="299" t="s">
        <v>305</v>
      </c>
      <c r="C808" s="299" t="s">
        <v>306</v>
      </c>
      <c r="D808" s="313">
        <v>45170</v>
      </c>
      <c r="E808" s="300" t="s">
        <v>1904</v>
      </c>
      <c r="F808" s="309">
        <v>154</v>
      </c>
      <c r="G808" s="309">
        <v>153</v>
      </c>
      <c r="H808" s="302">
        <v>15120.31</v>
      </c>
      <c r="I808" s="302">
        <v>35417.379999999997</v>
      </c>
      <c r="J808" s="302">
        <v>0</v>
      </c>
      <c r="K808" s="302">
        <v>50537.69</v>
      </c>
      <c r="L808" s="302">
        <v>402.18</v>
      </c>
      <c r="M808" s="302">
        <v>0</v>
      </c>
      <c r="N808" s="302">
        <v>0</v>
      </c>
      <c r="O808" s="302">
        <v>0</v>
      </c>
      <c r="P808" s="302">
        <v>0</v>
      </c>
      <c r="Q808" s="302">
        <v>0</v>
      </c>
      <c r="R808" s="302">
        <v>50537.69</v>
      </c>
      <c r="S808" s="302">
        <v>44459.83</v>
      </c>
      <c r="T808" s="302">
        <v>120.96</v>
      </c>
      <c r="U808" s="302">
        <v>0</v>
      </c>
      <c r="V808" s="302">
        <v>0</v>
      </c>
      <c r="W808" s="302">
        <v>0</v>
      </c>
      <c r="X808" s="302">
        <v>0</v>
      </c>
      <c r="Y808" s="302">
        <v>0</v>
      </c>
      <c r="Z808" s="302">
        <v>44580.79</v>
      </c>
      <c r="AA808" s="302">
        <v>0</v>
      </c>
      <c r="AB808" s="302">
        <v>0</v>
      </c>
      <c r="AC808" s="302">
        <v>0</v>
      </c>
      <c r="AD808" s="302">
        <v>0</v>
      </c>
      <c r="AE808" s="302">
        <v>0</v>
      </c>
      <c r="AF808" s="302">
        <v>0</v>
      </c>
      <c r="AG808" s="302">
        <v>0</v>
      </c>
      <c r="AH808" s="302">
        <v>0</v>
      </c>
      <c r="AI808" s="302">
        <v>0</v>
      </c>
      <c r="AJ808" s="302">
        <v>0</v>
      </c>
      <c r="AK808" s="302">
        <v>0</v>
      </c>
      <c r="AL808" s="302">
        <v>0</v>
      </c>
      <c r="AM808" s="302">
        <v>0</v>
      </c>
      <c r="AN808" s="302">
        <v>0</v>
      </c>
      <c r="AO808" s="302">
        <v>0</v>
      </c>
      <c r="AP808" s="302">
        <v>0</v>
      </c>
      <c r="AQ808" s="302">
        <v>0</v>
      </c>
      <c r="AR808" s="302">
        <v>0</v>
      </c>
      <c r="AS808" s="302">
        <v>0</v>
      </c>
      <c r="AT808" s="295">
        <f t="shared" si="12"/>
        <v>0</v>
      </c>
      <c r="AU808" s="302">
        <v>35819.56</v>
      </c>
      <c r="AV808" s="302">
        <v>44580.79</v>
      </c>
      <c r="AW808" s="303">
        <v>32</v>
      </c>
      <c r="AX808" s="303">
        <v>240</v>
      </c>
      <c r="AY808" s="302">
        <v>395428.88</v>
      </c>
      <c r="AZ808" s="302">
        <v>55732</v>
      </c>
      <c r="BA808" s="301">
        <v>52.002389000000001</v>
      </c>
      <c r="BB808" s="301">
        <v>47.1556846074322</v>
      </c>
      <c r="BC808" s="301">
        <v>9.6</v>
      </c>
      <c r="BD808" s="301"/>
      <c r="BE808" s="300" t="s">
        <v>4204</v>
      </c>
      <c r="BF808" s="298"/>
      <c r="BG808" s="300" t="s">
        <v>494</v>
      </c>
      <c r="BH808" s="300" t="s">
        <v>218</v>
      </c>
      <c r="BI808" s="300" t="s">
        <v>566</v>
      </c>
      <c r="BJ808" s="300" t="s">
        <v>4205</v>
      </c>
      <c r="BK808" s="299" t="s">
        <v>175</v>
      </c>
      <c r="BL808" s="301">
        <v>395765.50200823997</v>
      </c>
      <c r="BM808" s="299" t="s">
        <v>309</v>
      </c>
      <c r="BN808" s="301"/>
      <c r="BO808" s="304">
        <v>38849</v>
      </c>
      <c r="BP808" s="304">
        <v>46154</v>
      </c>
      <c r="BQ808" s="297" t="s">
        <v>951</v>
      </c>
      <c r="BR808" s="297" t="s">
        <v>4801</v>
      </c>
      <c r="BS808" s="297">
        <v>38849</v>
      </c>
      <c r="BT808" s="297">
        <v>46154</v>
      </c>
      <c r="BU808" s="301">
        <v>22730.55</v>
      </c>
      <c r="BV808" s="301">
        <v>48.23</v>
      </c>
      <c r="BW808" s="301">
        <v>0</v>
      </c>
    </row>
    <row r="809" spans="1:75" s="289" customFormat="1" ht="18.2" customHeight="1" x14ac:dyDescent="0.15">
      <c r="A809" s="291">
        <v>807</v>
      </c>
      <c r="B809" s="292" t="s">
        <v>305</v>
      </c>
      <c r="C809" s="292" t="s">
        <v>306</v>
      </c>
      <c r="D809" s="312">
        <v>45170</v>
      </c>
      <c r="E809" s="293" t="s">
        <v>1905</v>
      </c>
      <c r="F809" s="308">
        <v>70</v>
      </c>
      <c r="G809" s="308">
        <v>69</v>
      </c>
      <c r="H809" s="295">
        <v>684.39</v>
      </c>
      <c r="I809" s="295">
        <v>41827.620000000003</v>
      </c>
      <c r="J809" s="295">
        <v>0</v>
      </c>
      <c r="K809" s="295">
        <v>42512.01</v>
      </c>
      <c r="L809" s="295">
        <v>684.39</v>
      </c>
      <c r="M809" s="295">
        <v>0</v>
      </c>
      <c r="N809" s="295">
        <v>0</v>
      </c>
      <c r="O809" s="295">
        <v>0</v>
      </c>
      <c r="P809" s="295">
        <v>0</v>
      </c>
      <c r="Q809" s="295">
        <v>0</v>
      </c>
      <c r="R809" s="295">
        <v>42512.01</v>
      </c>
      <c r="S809" s="295">
        <v>12804.63</v>
      </c>
      <c r="T809" s="295">
        <v>5.42</v>
      </c>
      <c r="U809" s="295">
        <v>0</v>
      </c>
      <c r="V809" s="295">
        <v>0</v>
      </c>
      <c r="W809" s="295">
        <v>0</v>
      </c>
      <c r="X809" s="295">
        <v>0</v>
      </c>
      <c r="Y809" s="295">
        <v>0</v>
      </c>
      <c r="Z809" s="295">
        <v>12810.05</v>
      </c>
      <c r="AA809" s="295">
        <v>0</v>
      </c>
      <c r="AB809" s="295">
        <v>0</v>
      </c>
      <c r="AC809" s="295">
        <v>0</v>
      </c>
      <c r="AD809" s="295">
        <v>0</v>
      </c>
      <c r="AE809" s="295">
        <v>0</v>
      </c>
      <c r="AF809" s="295">
        <v>0</v>
      </c>
      <c r="AG809" s="295">
        <v>0</v>
      </c>
      <c r="AH809" s="295">
        <v>0</v>
      </c>
      <c r="AI809" s="295">
        <v>0</v>
      </c>
      <c r="AJ809" s="295">
        <v>0</v>
      </c>
      <c r="AK809" s="295">
        <v>0</v>
      </c>
      <c r="AL809" s="295">
        <v>0</v>
      </c>
      <c r="AM809" s="295">
        <v>0</v>
      </c>
      <c r="AN809" s="295">
        <v>0</v>
      </c>
      <c r="AO809" s="295">
        <v>0</v>
      </c>
      <c r="AP809" s="295">
        <v>0</v>
      </c>
      <c r="AQ809" s="295">
        <v>0</v>
      </c>
      <c r="AR809" s="295">
        <v>0</v>
      </c>
      <c r="AS809" s="295">
        <v>0</v>
      </c>
      <c r="AT809" s="295">
        <f t="shared" si="12"/>
        <v>0</v>
      </c>
      <c r="AU809" s="295">
        <v>42512.01</v>
      </c>
      <c r="AV809" s="295">
        <v>12810.05</v>
      </c>
      <c r="AW809" s="296">
        <v>92</v>
      </c>
      <c r="AX809" s="296">
        <v>300</v>
      </c>
      <c r="AY809" s="295">
        <v>420485.78</v>
      </c>
      <c r="AZ809" s="295">
        <v>90937.75</v>
      </c>
      <c r="BA809" s="294">
        <v>79.795784999999995</v>
      </c>
      <c r="BB809" s="294">
        <v>37.303311439725</v>
      </c>
      <c r="BC809" s="294">
        <v>9.5</v>
      </c>
      <c r="BD809" s="294"/>
      <c r="BE809" s="293" t="s">
        <v>4204</v>
      </c>
      <c r="BF809" s="291"/>
      <c r="BG809" s="293" t="s">
        <v>494</v>
      </c>
      <c r="BH809" s="293" t="s">
        <v>218</v>
      </c>
      <c r="BI809" s="293" t="s">
        <v>566</v>
      </c>
      <c r="BJ809" s="293" t="s">
        <v>4205</v>
      </c>
      <c r="BK809" s="292" t="s">
        <v>175</v>
      </c>
      <c r="BL809" s="294">
        <v>332915.63146295998</v>
      </c>
      <c r="BM809" s="292" t="s">
        <v>309</v>
      </c>
      <c r="BN809" s="294"/>
      <c r="BO809" s="297">
        <v>38849</v>
      </c>
      <c r="BP809" s="297">
        <v>47980</v>
      </c>
      <c r="BQ809" s="297" t="s">
        <v>942</v>
      </c>
      <c r="BR809" s="297" t="s">
        <v>4776</v>
      </c>
      <c r="BS809" s="297">
        <v>38849</v>
      </c>
      <c r="BT809" s="297">
        <v>47980</v>
      </c>
      <c r="BU809" s="294">
        <v>15193.11</v>
      </c>
      <c r="BV809" s="294">
        <v>0</v>
      </c>
      <c r="BW809" s="294">
        <v>0</v>
      </c>
    </row>
    <row r="810" spans="1:75" s="289" customFormat="1" ht="18.2" customHeight="1" x14ac:dyDescent="0.15">
      <c r="A810" s="298">
        <v>808</v>
      </c>
      <c r="B810" s="299" t="s">
        <v>305</v>
      </c>
      <c r="C810" s="299" t="s">
        <v>306</v>
      </c>
      <c r="D810" s="313">
        <v>45170</v>
      </c>
      <c r="E810" s="300" t="s">
        <v>1906</v>
      </c>
      <c r="F810" s="309">
        <v>158</v>
      </c>
      <c r="G810" s="309">
        <v>157</v>
      </c>
      <c r="H810" s="302">
        <v>40782.31</v>
      </c>
      <c r="I810" s="302">
        <v>26761.61</v>
      </c>
      <c r="J810" s="302">
        <v>0</v>
      </c>
      <c r="K810" s="302">
        <v>67543.92</v>
      </c>
      <c r="L810" s="302">
        <v>298.38</v>
      </c>
      <c r="M810" s="302">
        <v>0</v>
      </c>
      <c r="N810" s="302">
        <v>0</v>
      </c>
      <c r="O810" s="302">
        <v>0</v>
      </c>
      <c r="P810" s="302">
        <v>0</v>
      </c>
      <c r="Q810" s="302">
        <v>0</v>
      </c>
      <c r="R810" s="302">
        <v>67543.92</v>
      </c>
      <c r="S810" s="302">
        <v>70598.78</v>
      </c>
      <c r="T810" s="302">
        <v>322.86</v>
      </c>
      <c r="U810" s="302">
        <v>0</v>
      </c>
      <c r="V810" s="302">
        <v>0</v>
      </c>
      <c r="W810" s="302">
        <v>0</v>
      </c>
      <c r="X810" s="302">
        <v>0</v>
      </c>
      <c r="Y810" s="302">
        <v>0</v>
      </c>
      <c r="Z810" s="302">
        <v>70921.64</v>
      </c>
      <c r="AA810" s="302">
        <v>0</v>
      </c>
      <c r="AB810" s="302">
        <v>0</v>
      </c>
      <c r="AC810" s="302">
        <v>0</v>
      </c>
      <c r="AD810" s="302">
        <v>0</v>
      </c>
      <c r="AE810" s="302">
        <v>0</v>
      </c>
      <c r="AF810" s="302">
        <v>0</v>
      </c>
      <c r="AG810" s="302">
        <v>0</v>
      </c>
      <c r="AH810" s="302">
        <v>0</v>
      </c>
      <c r="AI810" s="302">
        <v>0</v>
      </c>
      <c r="AJ810" s="302">
        <v>0</v>
      </c>
      <c r="AK810" s="302">
        <v>0</v>
      </c>
      <c r="AL810" s="302">
        <v>0</v>
      </c>
      <c r="AM810" s="302">
        <v>0</v>
      </c>
      <c r="AN810" s="302">
        <v>0</v>
      </c>
      <c r="AO810" s="302">
        <v>0</v>
      </c>
      <c r="AP810" s="302">
        <v>0</v>
      </c>
      <c r="AQ810" s="302">
        <v>0</v>
      </c>
      <c r="AR810" s="302">
        <v>0</v>
      </c>
      <c r="AS810" s="302">
        <v>0</v>
      </c>
      <c r="AT810" s="295">
        <f t="shared" si="12"/>
        <v>0</v>
      </c>
      <c r="AU810" s="302">
        <v>27059.99</v>
      </c>
      <c r="AV810" s="302">
        <v>70921.64</v>
      </c>
      <c r="AW810" s="303">
        <v>92</v>
      </c>
      <c r="AX810" s="303">
        <v>300</v>
      </c>
      <c r="AY810" s="302">
        <v>426581.47</v>
      </c>
      <c r="AZ810" s="302">
        <v>71104.759999999995</v>
      </c>
      <c r="BA810" s="301">
        <v>61.501221000000001</v>
      </c>
      <c r="BB810" s="301">
        <v>58.421314566371102</v>
      </c>
      <c r="BC810" s="301">
        <v>9.5</v>
      </c>
      <c r="BD810" s="301"/>
      <c r="BE810" s="300" t="s">
        <v>4204</v>
      </c>
      <c r="BF810" s="298"/>
      <c r="BG810" s="300" t="s">
        <v>494</v>
      </c>
      <c r="BH810" s="300" t="s">
        <v>218</v>
      </c>
      <c r="BI810" s="300" t="s">
        <v>566</v>
      </c>
      <c r="BJ810" s="300" t="s">
        <v>4205</v>
      </c>
      <c r="BK810" s="299" t="s">
        <v>175</v>
      </c>
      <c r="BL810" s="301">
        <v>528942.92173632002</v>
      </c>
      <c r="BM810" s="299" t="s">
        <v>309</v>
      </c>
      <c r="BN810" s="301"/>
      <c r="BO810" s="304">
        <v>38849</v>
      </c>
      <c r="BP810" s="304">
        <v>47980</v>
      </c>
      <c r="BQ810" s="297" t="s">
        <v>931</v>
      </c>
      <c r="BR810" s="297" t="s">
        <v>4779</v>
      </c>
      <c r="BS810" s="297">
        <v>38849</v>
      </c>
      <c r="BT810" s="297">
        <v>47980</v>
      </c>
      <c r="BU810" s="301">
        <v>27645.91</v>
      </c>
      <c r="BV810" s="301">
        <v>49.38</v>
      </c>
      <c r="BW810" s="301">
        <v>0</v>
      </c>
    </row>
    <row r="811" spans="1:75" s="289" customFormat="1" ht="18.2" customHeight="1" x14ac:dyDescent="0.15">
      <c r="A811" s="291">
        <v>809</v>
      </c>
      <c r="B811" s="292" t="s">
        <v>305</v>
      </c>
      <c r="C811" s="292" t="s">
        <v>306</v>
      </c>
      <c r="D811" s="312">
        <v>45170</v>
      </c>
      <c r="E811" s="293" t="s">
        <v>1907</v>
      </c>
      <c r="F811" s="308">
        <v>0</v>
      </c>
      <c r="G811" s="308">
        <v>0</v>
      </c>
      <c r="H811" s="295">
        <v>47252.14</v>
      </c>
      <c r="I811" s="295">
        <v>0</v>
      </c>
      <c r="J811" s="295">
        <v>0</v>
      </c>
      <c r="K811" s="295">
        <v>47252.14</v>
      </c>
      <c r="L811" s="295">
        <v>345.7</v>
      </c>
      <c r="M811" s="295">
        <v>0</v>
      </c>
      <c r="N811" s="295">
        <v>0</v>
      </c>
      <c r="O811" s="295">
        <v>345.7</v>
      </c>
      <c r="P811" s="295">
        <v>0</v>
      </c>
      <c r="Q811" s="295">
        <v>0</v>
      </c>
      <c r="R811" s="295">
        <v>46906.44</v>
      </c>
      <c r="S811" s="295">
        <v>0</v>
      </c>
      <c r="T811" s="295">
        <v>374.08</v>
      </c>
      <c r="U811" s="295">
        <v>0</v>
      </c>
      <c r="V811" s="295">
        <v>0</v>
      </c>
      <c r="W811" s="295">
        <v>374.08</v>
      </c>
      <c r="X811" s="295">
        <v>0</v>
      </c>
      <c r="Y811" s="295">
        <v>0</v>
      </c>
      <c r="Z811" s="295">
        <v>0</v>
      </c>
      <c r="AA811" s="295">
        <v>57.21</v>
      </c>
      <c r="AB811" s="295">
        <v>0</v>
      </c>
      <c r="AC811" s="295">
        <v>0</v>
      </c>
      <c r="AD811" s="295">
        <v>0</v>
      </c>
      <c r="AE811" s="295">
        <v>0</v>
      </c>
      <c r="AF811" s="295">
        <v>-38.06</v>
      </c>
      <c r="AG811" s="295">
        <v>38.85</v>
      </c>
      <c r="AH811" s="295">
        <v>104.66</v>
      </c>
      <c r="AI811" s="295">
        <v>0</v>
      </c>
      <c r="AJ811" s="295">
        <v>0</v>
      </c>
      <c r="AK811" s="295">
        <v>0</v>
      </c>
      <c r="AL811" s="295">
        <v>0</v>
      </c>
      <c r="AM811" s="295">
        <v>0</v>
      </c>
      <c r="AN811" s="295">
        <v>0</v>
      </c>
      <c r="AO811" s="295">
        <v>0</v>
      </c>
      <c r="AP811" s="295">
        <v>0</v>
      </c>
      <c r="AQ811" s="295">
        <v>0</v>
      </c>
      <c r="AR811" s="295">
        <v>0</v>
      </c>
      <c r="AS811" s="295">
        <v>6.1294000000000001E-2</v>
      </c>
      <c r="AT811" s="295">
        <f t="shared" si="12"/>
        <v>882.37870599999997</v>
      </c>
      <c r="AU811" s="295">
        <v>0</v>
      </c>
      <c r="AV811" s="295">
        <v>0</v>
      </c>
      <c r="AW811" s="296">
        <v>92</v>
      </c>
      <c r="AX811" s="296">
        <v>300</v>
      </c>
      <c r="AY811" s="295">
        <v>411996.79</v>
      </c>
      <c r="AZ811" s="295">
        <v>82383.460000000006</v>
      </c>
      <c r="BA811" s="294">
        <v>73.786981999999995</v>
      </c>
      <c r="BB811" s="294">
        <v>42.011887385697101</v>
      </c>
      <c r="BC811" s="294">
        <v>9.5</v>
      </c>
      <c r="BD811" s="294"/>
      <c r="BE811" s="293" t="s">
        <v>4204</v>
      </c>
      <c r="BF811" s="291"/>
      <c r="BG811" s="293" t="s">
        <v>408</v>
      </c>
      <c r="BH811" s="293" t="s">
        <v>571</v>
      </c>
      <c r="BI811" s="293" t="s">
        <v>572</v>
      </c>
      <c r="BJ811" s="293" t="s">
        <v>103</v>
      </c>
      <c r="BK811" s="292" t="s">
        <v>175</v>
      </c>
      <c r="BL811" s="294">
        <v>367328.83465824003</v>
      </c>
      <c r="BM811" s="292" t="s">
        <v>309</v>
      </c>
      <c r="BN811" s="294"/>
      <c r="BO811" s="297">
        <v>38852</v>
      </c>
      <c r="BP811" s="297">
        <v>47983</v>
      </c>
      <c r="BQ811" s="297" t="s">
        <v>4757</v>
      </c>
      <c r="BR811" s="297" t="s">
        <v>4764</v>
      </c>
      <c r="BS811" s="297">
        <v>38852</v>
      </c>
      <c r="BT811" s="297">
        <v>47983</v>
      </c>
      <c r="BU811" s="294">
        <v>0</v>
      </c>
      <c r="BV811" s="294">
        <v>57.21</v>
      </c>
      <c r="BW811" s="294">
        <v>0</v>
      </c>
    </row>
    <row r="812" spans="1:75" s="289" customFormat="1" ht="18.2" customHeight="1" x14ac:dyDescent="0.15">
      <c r="A812" s="298">
        <v>810</v>
      </c>
      <c r="B812" s="299" t="s">
        <v>305</v>
      </c>
      <c r="C812" s="299" t="s">
        <v>306</v>
      </c>
      <c r="D812" s="313">
        <v>45170</v>
      </c>
      <c r="E812" s="300" t="s">
        <v>1908</v>
      </c>
      <c r="F812" s="309">
        <v>3</v>
      </c>
      <c r="G812" s="309">
        <v>4</v>
      </c>
      <c r="H812" s="302">
        <v>39248.720000000001</v>
      </c>
      <c r="I812" s="302">
        <v>891.75</v>
      </c>
      <c r="J812" s="302">
        <v>0</v>
      </c>
      <c r="K812" s="302">
        <v>40140.47</v>
      </c>
      <c r="L812" s="302">
        <v>287.14</v>
      </c>
      <c r="M812" s="302">
        <v>0</v>
      </c>
      <c r="N812" s="302">
        <v>324.20999999999998</v>
      </c>
      <c r="O812" s="302">
        <v>0</v>
      </c>
      <c r="P812" s="302">
        <v>0</v>
      </c>
      <c r="Q812" s="302">
        <v>0</v>
      </c>
      <c r="R812" s="302">
        <v>39816.26</v>
      </c>
      <c r="S812" s="302">
        <v>945.61</v>
      </c>
      <c r="T812" s="302">
        <v>310.72000000000003</v>
      </c>
      <c r="U812" s="302">
        <v>0</v>
      </c>
      <c r="V812" s="302">
        <v>393.02</v>
      </c>
      <c r="W812" s="302">
        <v>0</v>
      </c>
      <c r="X812" s="302">
        <v>0</v>
      </c>
      <c r="Y812" s="302">
        <v>0</v>
      </c>
      <c r="Z812" s="302">
        <v>863.31</v>
      </c>
      <c r="AA812" s="302">
        <v>0</v>
      </c>
      <c r="AB812" s="302">
        <v>0</v>
      </c>
      <c r="AC812" s="302">
        <v>0</v>
      </c>
      <c r="AD812" s="302">
        <v>0</v>
      </c>
      <c r="AE812" s="302">
        <v>0</v>
      </c>
      <c r="AF812" s="302">
        <v>-71.069999999999993</v>
      </c>
      <c r="AG812" s="302">
        <v>0</v>
      </c>
      <c r="AH812" s="302">
        <v>0</v>
      </c>
      <c r="AI812" s="302">
        <v>95.04</v>
      </c>
      <c r="AJ812" s="302">
        <v>0</v>
      </c>
      <c r="AK812" s="302">
        <v>0</v>
      </c>
      <c r="AL812" s="302">
        <v>87.54</v>
      </c>
      <c r="AM812" s="302">
        <v>0</v>
      </c>
      <c r="AN812" s="302">
        <v>64.540000000000006</v>
      </c>
      <c r="AO812" s="302">
        <v>172.76</v>
      </c>
      <c r="AP812" s="302">
        <v>0</v>
      </c>
      <c r="AQ812" s="302">
        <v>0</v>
      </c>
      <c r="AR812" s="302">
        <v>0</v>
      </c>
      <c r="AS812" s="302">
        <v>0</v>
      </c>
      <c r="AT812" s="295">
        <f t="shared" si="12"/>
        <v>1066.04</v>
      </c>
      <c r="AU812" s="302">
        <v>854.68</v>
      </c>
      <c r="AV812" s="302">
        <v>863.31</v>
      </c>
      <c r="AW812" s="303">
        <v>92</v>
      </c>
      <c r="AX812" s="303">
        <v>300</v>
      </c>
      <c r="AY812" s="302">
        <v>328502.40000000002</v>
      </c>
      <c r="AZ812" s="302">
        <v>68429</v>
      </c>
      <c r="BA812" s="301">
        <v>76.871661000000003</v>
      </c>
      <c r="BB812" s="301">
        <v>44.728726724164602</v>
      </c>
      <c r="BC812" s="301">
        <v>9.5</v>
      </c>
      <c r="BD812" s="301"/>
      <c r="BE812" s="300" t="s">
        <v>4204</v>
      </c>
      <c r="BF812" s="298"/>
      <c r="BG812" s="300" t="s">
        <v>324</v>
      </c>
      <c r="BH812" s="300" t="s">
        <v>220</v>
      </c>
      <c r="BI812" s="300" t="s">
        <v>569</v>
      </c>
      <c r="BJ812" s="300" t="s">
        <v>177</v>
      </c>
      <c r="BK812" s="299" t="s">
        <v>175</v>
      </c>
      <c r="BL812" s="301">
        <v>311804.95442095998</v>
      </c>
      <c r="BM812" s="299" t="s">
        <v>309</v>
      </c>
      <c r="BN812" s="301"/>
      <c r="BO812" s="304">
        <v>38854</v>
      </c>
      <c r="BP812" s="304">
        <v>47985</v>
      </c>
      <c r="BQ812" s="297" t="s">
        <v>929</v>
      </c>
      <c r="BR812" s="297" t="s">
        <v>4777</v>
      </c>
      <c r="BS812" s="297">
        <v>38854</v>
      </c>
      <c r="BT812" s="297">
        <v>47985</v>
      </c>
      <c r="BU812" s="301">
        <v>332.34</v>
      </c>
      <c r="BV812" s="301">
        <v>47.52</v>
      </c>
      <c r="BW812" s="301">
        <v>0</v>
      </c>
    </row>
    <row r="813" spans="1:75" s="289" customFormat="1" ht="18.2" customHeight="1" x14ac:dyDescent="0.15">
      <c r="A813" s="291">
        <v>811</v>
      </c>
      <c r="B813" s="292" t="s">
        <v>305</v>
      </c>
      <c r="C813" s="292" t="s">
        <v>306</v>
      </c>
      <c r="D813" s="312">
        <v>45170</v>
      </c>
      <c r="E813" s="293" t="s">
        <v>1909</v>
      </c>
      <c r="F813" s="308">
        <v>17</v>
      </c>
      <c r="G813" s="308">
        <v>17</v>
      </c>
      <c r="H813" s="295">
        <v>11158.08</v>
      </c>
      <c r="I813" s="295">
        <v>8212.39</v>
      </c>
      <c r="J813" s="295">
        <v>0</v>
      </c>
      <c r="K813" s="295">
        <v>19370.47</v>
      </c>
      <c r="L813" s="295">
        <v>547.15</v>
      </c>
      <c r="M813" s="295">
        <v>0</v>
      </c>
      <c r="N813" s="295">
        <v>491.15</v>
      </c>
      <c r="O813" s="295">
        <v>0</v>
      </c>
      <c r="P813" s="295">
        <v>0</v>
      </c>
      <c r="Q813" s="295">
        <v>0</v>
      </c>
      <c r="R813" s="295">
        <v>18879.32</v>
      </c>
      <c r="S813" s="295">
        <v>1975.47</v>
      </c>
      <c r="T813" s="295">
        <v>88.33</v>
      </c>
      <c r="U813" s="295">
        <v>0</v>
      </c>
      <c r="V813" s="295">
        <v>153.19</v>
      </c>
      <c r="W813" s="295">
        <v>0</v>
      </c>
      <c r="X813" s="295">
        <v>0</v>
      </c>
      <c r="Y813" s="295">
        <v>0</v>
      </c>
      <c r="Z813" s="295">
        <v>1910.61</v>
      </c>
      <c r="AA813" s="295">
        <v>0</v>
      </c>
      <c r="AB813" s="295">
        <v>0</v>
      </c>
      <c r="AC813" s="295">
        <v>0</v>
      </c>
      <c r="AD813" s="295">
        <v>0</v>
      </c>
      <c r="AE813" s="295">
        <v>0</v>
      </c>
      <c r="AF813" s="295">
        <v>-89.54</v>
      </c>
      <c r="AG813" s="295">
        <v>0</v>
      </c>
      <c r="AH813" s="295">
        <v>0</v>
      </c>
      <c r="AI813" s="295">
        <v>45.13</v>
      </c>
      <c r="AJ813" s="295">
        <v>0</v>
      </c>
      <c r="AK813" s="295">
        <v>0</v>
      </c>
      <c r="AL813" s="295">
        <v>47.17</v>
      </c>
      <c r="AM813" s="295">
        <v>0</v>
      </c>
      <c r="AN813" s="295">
        <v>29.61</v>
      </c>
      <c r="AO813" s="295">
        <v>93.3</v>
      </c>
      <c r="AP813" s="295">
        <v>0</v>
      </c>
      <c r="AQ813" s="295">
        <v>0</v>
      </c>
      <c r="AR813" s="295">
        <v>0</v>
      </c>
      <c r="AS813" s="295">
        <v>0</v>
      </c>
      <c r="AT813" s="295">
        <f t="shared" si="12"/>
        <v>770.01</v>
      </c>
      <c r="AU813" s="295">
        <v>8268.39</v>
      </c>
      <c r="AV813" s="295">
        <v>1910.61</v>
      </c>
      <c r="AW813" s="296">
        <v>32</v>
      </c>
      <c r="AX813" s="296">
        <v>240</v>
      </c>
      <c r="AY813" s="295">
        <v>508000.54</v>
      </c>
      <c r="AZ813" s="295">
        <v>68175.3</v>
      </c>
      <c r="BA813" s="294">
        <v>49.525342999999999</v>
      </c>
      <c r="BB813" s="294">
        <v>13.7147148396378</v>
      </c>
      <c r="BC813" s="294">
        <v>9.5</v>
      </c>
      <c r="BD813" s="294"/>
      <c r="BE813" s="293" t="s">
        <v>4204</v>
      </c>
      <c r="BF813" s="291"/>
      <c r="BG813" s="293" t="s">
        <v>355</v>
      </c>
      <c r="BH813" s="293" t="s">
        <v>476</v>
      </c>
      <c r="BI813" s="293" t="s">
        <v>573</v>
      </c>
      <c r="BJ813" s="293" t="s">
        <v>4205</v>
      </c>
      <c r="BK813" s="292" t="s">
        <v>175</v>
      </c>
      <c r="BL813" s="294">
        <v>147845.76733472</v>
      </c>
      <c r="BM813" s="292" t="s">
        <v>309</v>
      </c>
      <c r="BN813" s="294"/>
      <c r="BO813" s="297">
        <v>38854</v>
      </c>
      <c r="BP813" s="297">
        <v>46159</v>
      </c>
      <c r="BQ813" s="297" t="s">
        <v>4195</v>
      </c>
      <c r="BR813" s="297" t="s">
        <v>4771</v>
      </c>
      <c r="BS813" s="297">
        <v>38854</v>
      </c>
      <c r="BT813" s="297">
        <v>46159</v>
      </c>
      <c r="BU813" s="294">
        <v>2688.64</v>
      </c>
      <c r="BV813" s="294">
        <v>45.13</v>
      </c>
      <c r="BW813" s="294">
        <v>0</v>
      </c>
    </row>
    <row r="814" spans="1:75" s="289" customFormat="1" ht="18.2" customHeight="1" x14ac:dyDescent="0.15">
      <c r="A814" s="298">
        <v>812</v>
      </c>
      <c r="B814" s="299" t="s">
        <v>305</v>
      </c>
      <c r="C814" s="299" t="s">
        <v>306</v>
      </c>
      <c r="D814" s="313">
        <v>45170</v>
      </c>
      <c r="E814" s="300" t="s">
        <v>1910</v>
      </c>
      <c r="F814" s="309">
        <v>0</v>
      </c>
      <c r="G814" s="309">
        <v>0</v>
      </c>
      <c r="H814" s="302">
        <v>18306.86</v>
      </c>
      <c r="I814" s="302">
        <v>0</v>
      </c>
      <c r="J814" s="302">
        <v>0</v>
      </c>
      <c r="K814" s="302">
        <v>18306.86</v>
      </c>
      <c r="L814" s="302">
        <v>486.88</v>
      </c>
      <c r="M814" s="302">
        <v>0</v>
      </c>
      <c r="N814" s="302">
        <v>0</v>
      </c>
      <c r="O814" s="302">
        <v>486.88</v>
      </c>
      <c r="P814" s="302">
        <v>0</v>
      </c>
      <c r="Q814" s="302">
        <v>0</v>
      </c>
      <c r="R814" s="302">
        <v>17819.98</v>
      </c>
      <c r="S814" s="302">
        <v>0</v>
      </c>
      <c r="T814" s="302">
        <v>146.44999999999999</v>
      </c>
      <c r="U814" s="302">
        <v>0</v>
      </c>
      <c r="V814" s="302">
        <v>0</v>
      </c>
      <c r="W814" s="302">
        <v>146.44999999999999</v>
      </c>
      <c r="X814" s="302">
        <v>0</v>
      </c>
      <c r="Y814" s="302">
        <v>0</v>
      </c>
      <c r="Z814" s="302">
        <v>0</v>
      </c>
      <c r="AA814" s="302">
        <v>58.39</v>
      </c>
      <c r="AB814" s="302">
        <v>0</v>
      </c>
      <c r="AC814" s="302">
        <v>0</v>
      </c>
      <c r="AD814" s="302">
        <v>0</v>
      </c>
      <c r="AE814" s="302">
        <v>0</v>
      </c>
      <c r="AF814" s="302">
        <v>-30.54</v>
      </c>
      <c r="AG814" s="302">
        <v>30.09</v>
      </c>
      <c r="AH814" s="302">
        <v>85.03</v>
      </c>
      <c r="AI814" s="302">
        <v>0</v>
      </c>
      <c r="AJ814" s="302">
        <v>0</v>
      </c>
      <c r="AK814" s="302">
        <v>0</v>
      </c>
      <c r="AL814" s="302">
        <v>0</v>
      </c>
      <c r="AM814" s="302">
        <v>0</v>
      </c>
      <c r="AN814" s="302">
        <v>0</v>
      </c>
      <c r="AO814" s="302">
        <v>0</v>
      </c>
      <c r="AP814" s="302">
        <v>10.58</v>
      </c>
      <c r="AQ814" s="302">
        <v>0</v>
      </c>
      <c r="AR814" s="302">
        <v>7.93</v>
      </c>
      <c r="AS814" s="302">
        <v>0</v>
      </c>
      <c r="AT814" s="295">
        <f t="shared" si="12"/>
        <v>778.95</v>
      </c>
      <c r="AU814" s="302">
        <v>0</v>
      </c>
      <c r="AV814" s="302">
        <v>0</v>
      </c>
      <c r="AW814" s="303">
        <v>32</v>
      </c>
      <c r="AX814" s="303">
        <v>240</v>
      </c>
      <c r="AY814" s="302">
        <v>320000.26</v>
      </c>
      <c r="AZ814" s="302">
        <v>67471.320000000007</v>
      </c>
      <c r="BA814" s="301">
        <v>77.812437000000003</v>
      </c>
      <c r="BB814" s="301">
        <v>20.551192285718699</v>
      </c>
      <c r="BC814" s="301">
        <v>9.6</v>
      </c>
      <c r="BD814" s="301"/>
      <c r="BE814" s="300" t="s">
        <v>4204</v>
      </c>
      <c r="BF814" s="298"/>
      <c r="BG814" s="300" t="s">
        <v>376</v>
      </c>
      <c r="BH814" s="300" t="s">
        <v>195</v>
      </c>
      <c r="BI814" s="300" t="s">
        <v>574</v>
      </c>
      <c r="BJ814" s="300" t="s">
        <v>103</v>
      </c>
      <c r="BK814" s="299" t="s">
        <v>175</v>
      </c>
      <c r="BL814" s="301">
        <v>139549.97409808001</v>
      </c>
      <c r="BM814" s="299" t="s">
        <v>309</v>
      </c>
      <c r="BN814" s="301"/>
      <c r="BO814" s="304">
        <v>38855</v>
      </c>
      <c r="BP814" s="304">
        <v>46160</v>
      </c>
      <c r="BQ814" s="297" t="s">
        <v>4757</v>
      </c>
      <c r="BR814" s="297" t="s">
        <v>4764</v>
      </c>
      <c r="BS814" s="297">
        <v>38855</v>
      </c>
      <c r="BT814" s="297">
        <v>46160</v>
      </c>
      <c r="BU814" s="301">
        <v>0</v>
      </c>
      <c r="BV814" s="301">
        <v>58.39</v>
      </c>
      <c r="BW814" s="301">
        <v>0</v>
      </c>
    </row>
    <row r="815" spans="1:75" s="289" customFormat="1" ht="18.2" customHeight="1" x14ac:dyDescent="0.15">
      <c r="A815" s="291">
        <v>813</v>
      </c>
      <c r="B815" s="292" t="s">
        <v>305</v>
      </c>
      <c r="C815" s="292" t="s">
        <v>306</v>
      </c>
      <c r="D815" s="312">
        <v>45170</v>
      </c>
      <c r="E815" s="293" t="s">
        <v>1911</v>
      </c>
      <c r="F815" s="308">
        <v>0</v>
      </c>
      <c r="G815" s="308">
        <v>0</v>
      </c>
      <c r="H815" s="295">
        <v>33200.76</v>
      </c>
      <c r="I815" s="295">
        <v>0</v>
      </c>
      <c r="J815" s="295">
        <v>0</v>
      </c>
      <c r="K815" s="295">
        <v>33200.76</v>
      </c>
      <c r="L815" s="295">
        <v>377.24</v>
      </c>
      <c r="M815" s="295">
        <v>0</v>
      </c>
      <c r="N815" s="295">
        <v>0</v>
      </c>
      <c r="O815" s="295">
        <v>377.24</v>
      </c>
      <c r="P815" s="295">
        <v>0</v>
      </c>
      <c r="Q815" s="295">
        <v>0</v>
      </c>
      <c r="R815" s="295">
        <v>32823.519999999997</v>
      </c>
      <c r="S815" s="295">
        <v>0</v>
      </c>
      <c r="T815" s="295">
        <v>262.83999999999997</v>
      </c>
      <c r="U815" s="295">
        <v>0</v>
      </c>
      <c r="V815" s="295">
        <v>0</v>
      </c>
      <c r="W815" s="295">
        <v>262.83999999999997</v>
      </c>
      <c r="X815" s="295">
        <v>0</v>
      </c>
      <c r="Y815" s="295">
        <v>0</v>
      </c>
      <c r="Z815" s="295">
        <v>0</v>
      </c>
      <c r="AA815" s="295">
        <v>50.88</v>
      </c>
      <c r="AB815" s="295">
        <v>0</v>
      </c>
      <c r="AC815" s="295">
        <v>0</v>
      </c>
      <c r="AD815" s="295">
        <v>0</v>
      </c>
      <c r="AE815" s="295">
        <v>0</v>
      </c>
      <c r="AF815" s="295">
        <v>-33.82</v>
      </c>
      <c r="AG815" s="295">
        <v>34.549999999999997</v>
      </c>
      <c r="AH815" s="295">
        <v>93.16</v>
      </c>
      <c r="AI815" s="295">
        <v>0</v>
      </c>
      <c r="AJ815" s="295">
        <v>0</v>
      </c>
      <c r="AK815" s="295">
        <v>0</v>
      </c>
      <c r="AL815" s="295">
        <v>0</v>
      </c>
      <c r="AM815" s="295">
        <v>0</v>
      </c>
      <c r="AN815" s="295">
        <v>0</v>
      </c>
      <c r="AO815" s="295">
        <v>0</v>
      </c>
      <c r="AP815" s="295">
        <v>8.9499999999999993</v>
      </c>
      <c r="AQ815" s="295">
        <v>0</v>
      </c>
      <c r="AR815" s="295">
        <v>14.86</v>
      </c>
      <c r="AS815" s="295">
        <v>0</v>
      </c>
      <c r="AT815" s="295">
        <f t="shared" si="12"/>
        <v>778.93999999999994</v>
      </c>
      <c r="AU815" s="295">
        <v>0</v>
      </c>
      <c r="AV815" s="295">
        <v>0</v>
      </c>
      <c r="AW815" s="296">
        <v>92</v>
      </c>
      <c r="AX815" s="296">
        <v>300</v>
      </c>
      <c r="AY815" s="295">
        <v>368198.37</v>
      </c>
      <c r="AZ815" s="295">
        <v>73261.119999999995</v>
      </c>
      <c r="BA815" s="294">
        <v>73.429715000000002</v>
      </c>
      <c r="BB815" s="294">
        <v>32.899056401223497</v>
      </c>
      <c r="BC815" s="294">
        <v>9.5</v>
      </c>
      <c r="BD815" s="294"/>
      <c r="BE815" s="293" t="s">
        <v>4204</v>
      </c>
      <c r="BF815" s="291"/>
      <c r="BG815" s="293" t="s">
        <v>326</v>
      </c>
      <c r="BH815" s="293" t="s">
        <v>216</v>
      </c>
      <c r="BI815" s="293" t="s">
        <v>430</v>
      </c>
      <c r="BJ815" s="293" t="s">
        <v>103</v>
      </c>
      <c r="BK815" s="292" t="s">
        <v>175</v>
      </c>
      <c r="BL815" s="294">
        <v>257044.13617792001</v>
      </c>
      <c r="BM815" s="292" t="s">
        <v>309</v>
      </c>
      <c r="BN815" s="294"/>
      <c r="BO815" s="297">
        <v>38855</v>
      </c>
      <c r="BP815" s="297">
        <v>47986</v>
      </c>
      <c r="BQ815" s="297" t="s">
        <v>4757</v>
      </c>
      <c r="BR815" s="297" t="s">
        <v>4764</v>
      </c>
      <c r="BS815" s="297">
        <v>38855</v>
      </c>
      <c r="BT815" s="297">
        <v>47986</v>
      </c>
      <c r="BU815" s="294">
        <v>0</v>
      </c>
      <c r="BV815" s="294">
        <v>50.88</v>
      </c>
      <c r="BW815" s="294">
        <v>0</v>
      </c>
    </row>
    <row r="816" spans="1:75" s="289" customFormat="1" ht="18.2" customHeight="1" x14ac:dyDescent="0.15">
      <c r="A816" s="298">
        <v>814</v>
      </c>
      <c r="B816" s="299" t="s">
        <v>305</v>
      </c>
      <c r="C816" s="299" t="s">
        <v>306</v>
      </c>
      <c r="D816" s="313">
        <v>45170</v>
      </c>
      <c r="E816" s="300" t="s">
        <v>1912</v>
      </c>
      <c r="F816" s="299" t="s">
        <v>1005</v>
      </c>
      <c r="G816" s="309">
        <v>168</v>
      </c>
      <c r="H816" s="302">
        <v>49325.03</v>
      </c>
      <c r="I816" s="302">
        <v>33466.33</v>
      </c>
      <c r="J816" s="302">
        <v>0</v>
      </c>
      <c r="K816" s="302">
        <v>82791.360000000001</v>
      </c>
      <c r="L816" s="302">
        <v>360.89</v>
      </c>
      <c r="M816" s="302">
        <v>82791.360000000001</v>
      </c>
      <c r="N816" s="302">
        <v>0</v>
      </c>
      <c r="O816" s="302">
        <v>0</v>
      </c>
      <c r="P816" s="302">
        <v>0</v>
      </c>
      <c r="Q816" s="302">
        <v>0</v>
      </c>
      <c r="R816" s="302">
        <v>82791.360000000001</v>
      </c>
      <c r="S816" s="302">
        <v>92765.49</v>
      </c>
      <c r="T816" s="302">
        <v>390.49</v>
      </c>
      <c r="U816" s="302">
        <v>0</v>
      </c>
      <c r="V816" s="302">
        <v>0</v>
      </c>
      <c r="W816" s="302">
        <v>0</v>
      </c>
      <c r="X816" s="302">
        <v>0</v>
      </c>
      <c r="Y816" s="302">
        <v>0</v>
      </c>
      <c r="Z816" s="302">
        <v>93155.98</v>
      </c>
      <c r="AA816" s="302">
        <v>0</v>
      </c>
      <c r="AB816" s="302">
        <v>0</v>
      </c>
      <c r="AC816" s="302">
        <v>0</v>
      </c>
      <c r="AD816" s="302">
        <v>0</v>
      </c>
      <c r="AE816" s="302">
        <v>0</v>
      </c>
      <c r="AF816" s="302">
        <v>0</v>
      </c>
      <c r="AG816" s="302">
        <v>0</v>
      </c>
      <c r="AH816" s="302">
        <v>0</v>
      </c>
      <c r="AI816" s="302">
        <v>0</v>
      </c>
      <c r="AJ816" s="302">
        <v>0</v>
      </c>
      <c r="AK816" s="302">
        <v>0</v>
      </c>
      <c r="AL816" s="302">
        <v>0</v>
      </c>
      <c r="AM816" s="302">
        <v>0</v>
      </c>
      <c r="AN816" s="302">
        <v>0</v>
      </c>
      <c r="AO816" s="302">
        <v>0</v>
      </c>
      <c r="AP816" s="302">
        <v>0</v>
      </c>
      <c r="AQ816" s="302">
        <v>0</v>
      </c>
      <c r="AR816" s="302">
        <v>0</v>
      </c>
      <c r="AS816" s="302">
        <v>0</v>
      </c>
      <c r="AT816" s="295">
        <f t="shared" si="12"/>
        <v>0</v>
      </c>
      <c r="AU816" s="302">
        <v>33827.22</v>
      </c>
      <c r="AV816" s="302">
        <v>93155.98</v>
      </c>
      <c r="AW816" s="303">
        <v>92</v>
      </c>
      <c r="AX816" s="303">
        <v>300</v>
      </c>
      <c r="AY816" s="302">
        <v>447199.25</v>
      </c>
      <c r="AZ816" s="302">
        <v>86000</v>
      </c>
      <c r="BA816" s="301">
        <v>70.970446999999993</v>
      </c>
      <c r="BB816" s="301">
        <v>68.322556127185095</v>
      </c>
      <c r="BC816" s="301">
        <v>9.5</v>
      </c>
      <c r="BD816" s="301"/>
      <c r="BE816" s="300" t="s">
        <v>4204</v>
      </c>
      <c r="BF816" s="298"/>
      <c r="BG816" s="300" t="s">
        <v>320</v>
      </c>
      <c r="BH816" s="300" t="s">
        <v>181</v>
      </c>
      <c r="BI816" s="300" t="s">
        <v>575</v>
      </c>
      <c r="BJ816" s="300" t="s">
        <v>4205</v>
      </c>
      <c r="BK816" s="299" t="s">
        <v>175</v>
      </c>
      <c r="BL816" s="301">
        <v>0</v>
      </c>
      <c r="BM816" s="299" t="s">
        <v>309</v>
      </c>
      <c r="BN816" s="301"/>
      <c r="BO816" s="304">
        <v>38855</v>
      </c>
      <c r="BP816" s="304">
        <v>47986</v>
      </c>
      <c r="BQ816" s="297" t="s">
        <v>4758</v>
      </c>
      <c r="BR816" s="297" t="s">
        <v>4789</v>
      </c>
      <c r="BS816" s="297">
        <v>38855</v>
      </c>
      <c r="BT816" s="297">
        <v>47986</v>
      </c>
      <c r="BU816" s="301">
        <v>35482.85</v>
      </c>
      <c r="BV816" s="301">
        <v>0</v>
      </c>
      <c r="BW816" s="301">
        <v>0</v>
      </c>
    </row>
    <row r="817" spans="1:75" s="289" customFormat="1" ht="18.2" customHeight="1" x14ac:dyDescent="0.15">
      <c r="A817" s="291">
        <v>815</v>
      </c>
      <c r="B817" s="292" t="s">
        <v>305</v>
      </c>
      <c r="C817" s="292" t="s">
        <v>306</v>
      </c>
      <c r="D817" s="312">
        <v>45170</v>
      </c>
      <c r="E817" s="293" t="s">
        <v>1913</v>
      </c>
      <c r="F817" s="308">
        <v>3</v>
      </c>
      <c r="G817" s="308">
        <v>2</v>
      </c>
      <c r="H817" s="295">
        <v>46320.54</v>
      </c>
      <c r="I817" s="295">
        <v>719.38</v>
      </c>
      <c r="J817" s="295">
        <v>0</v>
      </c>
      <c r="K817" s="295">
        <v>47039.92</v>
      </c>
      <c r="L817" s="295">
        <v>475.73</v>
      </c>
      <c r="M817" s="295">
        <v>0</v>
      </c>
      <c r="N817" s="295">
        <v>0</v>
      </c>
      <c r="O817" s="295">
        <v>0</v>
      </c>
      <c r="P817" s="295">
        <v>0</v>
      </c>
      <c r="Q817" s="295">
        <v>0</v>
      </c>
      <c r="R817" s="295">
        <v>47039.92</v>
      </c>
      <c r="S817" s="295">
        <v>370.44</v>
      </c>
      <c r="T817" s="295">
        <v>366.7</v>
      </c>
      <c r="U817" s="295">
        <v>0</v>
      </c>
      <c r="V817" s="295">
        <v>0</v>
      </c>
      <c r="W817" s="295">
        <v>0</v>
      </c>
      <c r="X817" s="295">
        <v>0</v>
      </c>
      <c r="Y817" s="295">
        <v>0</v>
      </c>
      <c r="Z817" s="295">
        <v>737.14</v>
      </c>
      <c r="AA817" s="295">
        <v>0</v>
      </c>
      <c r="AB817" s="295">
        <v>0</v>
      </c>
      <c r="AC817" s="295">
        <v>0</v>
      </c>
      <c r="AD817" s="295">
        <v>0</v>
      </c>
      <c r="AE817" s="295">
        <v>0</v>
      </c>
      <c r="AF817" s="295">
        <v>0</v>
      </c>
      <c r="AG817" s="295">
        <v>0</v>
      </c>
      <c r="AH817" s="295">
        <v>0</v>
      </c>
      <c r="AI817" s="295">
        <v>0</v>
      </c>
      <c r="AJ817" s="295">
        <v>0</v>
      </c>
      <c r="AK817" s="295">
        <v>0</v>
      </c>
      <c r="AL817" s="295">
        <v>0</v>
      </c>
      <c r="AM817" s="295">
        <v>0</v>
      </c>
      <c r="AN817" s="295">
        <v>0</v>
      </c>
      <c r="AO817" s="295">
        <v>0</v>
      </c>
      <c r="AP817" s="295">
        <v>0</v>
      </c>
      <c r="AQ817" s="295">
        <v>0</v>
      </c>
      <c r="AR817" s="295">
        <v>0</v>
      </c>
      <c r="AS817" s="295">
        <v>0</v>
      </c>
      <c r="AT817" s="295">
        <f t="shared" si="12"/>
        <v>0</v>
      </c>
      <c r="AU817" s="295">
        <v>1195.1099999999999</v>
      </c>
      <c r="AV817" s="295">
        <v>737.14</v>
      </c>
      <c r="AW817" s="296">
        <v>92</v>
      </c>
      <c r="AX817" s="296">
        <v>300</v>
      </c>
      <c r="AY817" s="295">
        <v>516997.6</v>
      </c>
      <c r="AZ817" s="295">
        <v>96421.17</v>
      </c>
      <c r="BA817" s="294">
        <v>68.827821</v>
      </c>
      <c r="BB817" s="294">
        <v>33.578260807396603</v>
      </c>
      <c r="BC817" s="294">
        <v>9.5</v>
      </c>
      <c r="BD817" s="294"/>
      <c r="BE817" s="293" t="s">
        <v>4204</v>
      </c>
      <c r="BF817" s="291"/>
      <c r="BG817" s="293" t="s">
        <v>310</v>
      </c>
      <c r="BH817" s="293" t="s">
        <v>184</v>
      </c>
      <c r="BI817" s="293" t="s">
        <v>429</v>
      </c>
      <c r="BJ817" s="293" t="s">
        <v>177</v>
      </c>
      <c r="BK817" s="292" t="s">
        <v>175</v>
      </c>
      <c r="BL817" s="294">
        <v>368374.12935231999</v>
      </c>
      <c r="BM817" s="292" t="s">
        <v>309</v>
      </c>
      <c r="BN817" s="294"/>
      <c r="BO817" s="297">
        <v>38855</v>
      </c>
      <c r="BP817" s="297">
        <v>47986</v>
      </c>
      <c r="BQ817" s="297" t="s">
        <v>1063</v>
      </c>
      <c r="BR817" s="297" t="s">
        <v>4761</v>
      </c>
      <c r="BS817" s="297">
        <v>38855</v>
      </c>
      <c r="BT817" s="297">
        <v>47986</v>
      </c>
      <c r="BU817" s="294">
        <v>472.62</v>
      </c>
      <c r="BV817" s="294">
        <v>66.95</v>
      </c>
      <c r="BW817" s="294">
        <v>0</v>
      </c>
    </row>
    <row r="818" spans="1:75" s="289" customFormat="1" ht="18.2" customHeight="1" x14ac:dyDescent="0.15">
      <c r="A818" s="298">
        <v>816</v>
      </c>
      <c r="B818" s="299" t="s">
        <v>305</v>
      </c>
      <c r="C818" s="299" t="s">
        <v>306</v>
      </c>
      <c r="D818" s="313">
        <v>45170</v>
      </c>
      <c r="E818" s="300" t="s">
        <v>1914</v>
      </c>
      <c r="F818" s="309">
        <v>109</v>
      </c>
      <c r="G818" s="309">
        <v>108</v>
      </c>
      <c r="H818" s="302">
        <v>19135.169999999998</v>
      </c>
      <c r="I818" s="302">
        <v>15423.72</v>
      </c>
      <c r="J818" s="302">
        <v>0</v>
      </c>
      <c r="K818" s="302">
        <v>34558.89</v>
      </c>
      <c r="L818" s="302">
        <v>213.82</v>
      </c>
      <c r="M818" s="302">
        <v>0</v>
      </c>
      <c r="N818" s="302">
        <v>0</v>
      </c>
      <c r="O818" s="302">
        <v>0</v>
      </c>
      <c r="P818" s="302">
        <v>0</v>
      </c>
      <c r="Q818" s="302">
        <v>0</v>
      </c>
      <c r="R818" s="302">
        <v>34558.89</v>
      </c>
      <c r="S818" s="302">
        <v>24201.48</v>
      </c>
      <c r="T818" s="302">
        <v>153.08000000000001</v>
      </c>
      <c r="U818" s="302">
        <v>0</v>
      </c>
      <c r="V818" s="302">
        <v>0</v>
      </c>
      <c r="W818" s="302">
        <v>0</v>
      </c>
      <c r="X818" s="302">
        <v>0</v>
      </c>
      <c r="Y818" s="302">
        <v>0</v>
      </c>
      <c r="Z818" s="302">
        <v>24354.560000000001</v>
      </c>
      <c r="AA818" s="302">
        <v>0</v>
      </c>
      <c r="AB818" s="302">
        <v>0</v>
      </c>
      <c r="AC818" s="302">
        <v>0</v>
      </c>
      <c r="AD818" s="302">
        <v>0</v>
      </c>
      <c r="AE818" s="302">
        <v>0</v>
      </c>
      <c r="AF818" s="302">
        <v>0</v>
      </c>
      <c r="AG818" s="302">
        <v>0</v>
      </c>
      <c r="AH818" s="302">
        <v>0</v>
      </c>
      <c r="AI818" s="302">
        <v>0</v>
      </c>
      <c r="AJ818" s="302">
        <v>0</v>
      </c>
      <c r="AK818" s="302">
        <v>0</v>
      </c>
      <c r="AL818" s="302">
        <v>0</v>
      </c>
      <c r="AM818" s="302">
        <v>0</v>
      </c>
      <c r="AN818" s="302">
        <v>0</v>
      </c>
      <c r="AO818" s="302">
        <v>0</v>
      </c>
      <c r="AP818" s="302">
        <v>0</v>
      </c>
      <c r="AQ818" s="302">
        <v>0</v>
      </c>
      <c r="AR818" s="302">
        <v>0</v>
      </c>
      <c r="AS818" s="302">
        <v>0</v>
      </c>
      <c r="AT818" s="295">
        <f t="shared" si="12"/>
        <v>0</v>
      </c>
      <c r="AU818" s="302">
        <v>15637.54</v>
      </c>
      <c r="AV818" s="302">
        <v>24354.560000000001</v>
      </c>
      <c r="AW818" s="303">
        <v>92</v>
      </c>
      <c r="AX818" s="303">
        <v>300</v>
      </c>
      <c r="AY818" s="302">
        <v>322999.98</v>
      </c>
      <c r="AZ818" s="302">
        <v>41661.99</v>
      </c>
      <c r="BA818" s="301">
        <v>47.602876999999999</v>
      </c>
      <c r="BB818" s="301">
        <v>39.486894167238098</v>
      </c>
      <c r="BC818" s="301">
        <v>9.6</v>
      </c>
      <c r="BD818" s="301"/>
      <c r="BE818" s="300" t="s">
        <v>4204</v>
      </c>
      <c r="BF818" s="298"/>
      <c r="BG818" s="300" t="s">
        <v>355</v>
      </c>
      <c r="BH818" s="300" t="s">
        <v>387</v>
      </c>
      <c r="BI818" s="300" t="s">
        <v>388</v>
      </c>
      <c r="BJ818" s="300" t="s">
        <v>4205</v>
      </c>
      <c r="BK818" s="299" t="s">
        <v>175</v>
      </c>
      <c r="BL818" s="301">
        <v>270633.98524344002</v>
      </c>
      <c r="BM818" s="299" t="s">
        <v>309</v>
      </c>
      <c r="BN818" s="301"/>
      <c r="BO818" s="304">
        <v>38856</v>
      </c>
      <c r="BP818" s="304">
        <v>47987</v>
      </c>
      <c r="BQ818" s="297" t="s">
        <v>4195</v>
      </c>
      <c r="BR818" s="297" t="s">
        <v>4771</v>
      </c>
      <c r="BS818" s="297">
        <v>38856</v>
      </c>
      <c r="BT818" s="297">
        <v>47987</v>
      </c>
      <c r="BU818" s="301">
        <v>12522.96</v>
      </c>
      <c r="BV818" s="301">
        <v>37.770000000000003</v>
      </c>
      <c r="BW818" s="301">
        <v>0</v>
      </c>
    </row>
    <row r="819" spans="1:75" s="289" customFormat="1" ht="18.2" customHeight="1" x14ac:dyDescent="0.15">
      <c r="A819" s="291">
        <v>817</v>
      </c>
      <c r="B819" s="292" t="s">
        <v>305</v>
      </c>
      <c r="C819" s="292" t="s">
        <v>306</v>
      </c>
      <c r="D819" s="312">
        <v>45170</v>
      </c>
      <c r="E819" s="293" t="s">
        <v>1915</v>
      </c>
      <c r="F819" s="308">
        <v>0</v>
      </c>
      <c r="G819" s="308">
        <v>0</v>
      </c>
      <c r="H819" s="295">
        <v>11384.45</v>
      </c>
      <c r="I819" s="295">
        <v>0</v>
      </c>
      <c r="J819" s="295">
        <v>0</v>
      </c>
      <c r="K819" s="295">
        <v>11384.45</v>
      </c>
      <c r="L819" s="295">
        <v>302.89999999999998</v>
      </c>
      <c r="M819" s="295">
        <v>0</v>
      </c>
      <c r="N819" s="295">
        <v>0</v>
      </c>
      <c r="O819" s="295">
        <v>302.89999999999998</v>
      </c>
      <c r="P819" s="295">
        <v>0</v>
      </c>
      <c r="Q819" s="295">
        <v>0</v>
      </c>
      <c r="R819" s="295">
        <v>11081.55</v>
      </c>
      <c r="S819" s="295">
        <v>0</v>
      </c>
      <c r="T819" s="295">
        <v>91.08</v>
      </c>
      <c r="U819" s="295">
        <v>0</v>
      </c>
      <c r="V819" s="295">
        <v>0</v>
      </c>
      <c r="W819" s="295">
        <v>91.08</v>
      </c>
      <c r="X819" s="295">
        <v>0</v>
      </c>
      <c r="Y819" s="295">
        <v>0</v>
      </c>
      <c r="Z819" s="295">
        <v>0</v>
      </c>
      <c r="AA819" s="295">
        <v>36.32</v>
      </c>
      <c r="AB819" s="295">
        <v>0</v>
      </c>
      <c r="AC819" s="295">
        <v>0</v>
      </c>
      <c r="AD819" s="295">
        <v>0</v>
      </c>
      <c r="AE819" s="295">
        <v>0</v>
      </c>
      <c r="AF819" s="295">
        <v>-20.55</v>
      </c>
      <c r="AG819" s="295">
        <v>18.72</v>
      </c>
      <c r="AH819" s="295">
        <v>56.86</v>
      </c>
      <c r="AI819" s="295">
        <v>0</v>
      </c>
      <c r="AJ819" s="295">
        <v>0</v>
      </c>
      <c r="AK819" s="295">
        <v>0</v>
      </c>
      <c r="AL819" s="295">
        <v>0</v>
      </c>
      <c r="AM819" s="295">
        <v>0</v>
      </c>
      <c r="AN819" s="295">
        <v>0</v>
      </c>
      <c r="AO819" s="295">
        <v>0</v>
      </c>
      <c r="AP819" s="295">
        <v>88.27</v>
      </c>
      <c r="AQ819" s="295">
        <v>0</v>
      </c>
      <c r="AR819" s="295">
        <v>88.36</v>
      </c>
      <c r="AS819" s="295">
        <v>0</v>
      </c>
      <c r="AT819" s="295">
        <f t="shared" si="12"/>
        <v>485.23999999999995</v>
      </c>
      <c r="AU819" s="295">
        <v>0</v>
      </c>
      <c r="AV819" s="295">
        <v>0</v>
      </c>
      <c r="AW819" s="296">
        <v>32</v>
      </c>
      <c r="AX819" s="296">
        <v>240</v>
      </c>
      <c r="AY819" s="295">
        <v>298001.03999999998</v>
      </c>
      <c r="AZ819" s="295">
        <v>41971.62</v>
      </c>
      <c r="BA819" s="294">
        <v>51.979683999999999</v>
      </c>
      <c r="BB819" s="294">
        <v>13.7239274354957</v>
      </c>
      <c r="BC819" s="294">
        <v>9.6</v>
      </c>
      <c r="BD819" s="294"/>
      <c r="BE819" s="293" t="s">
        <v>4204</v>
      </c>
      <c r="BF819" s="291"/>
      <c r="BG819" s="293" t="s">
        <v>349</v>
      </c>
      <c r="BH819" s="293" t="s">
        <v>185</v>
      </c>
      <c r="BI819" s="293" t="s">
        <v>386</v>
      </c>
      <c r="BJ819" s="293" t="s">
        <v>103</v>
      </c>
      <c r="BK819" s="292" t="s">
        <v>175</v>
      </c>
      <c r="BL819" s="294">
        <v>86780.681878799995</v>
      </c>
      <c r="BM819" s="292" t="s">
        <v>309</v>
      </c>
      <c r="BN819" s="294"/>
      <c r="BO819" s="297">
        <v>38856</v>
      </c>
      <c r="BP819" s="297">
        <v>46161</v>
      </c>
      <c r="BQ819" s="297" t="s">
        <v>4757</v>
      </c>
      <c r="BR819" s="297" t="s">
        <v>4764</v>
      </c>
      <c r="BS819" s="297">
        <v>38856</v>
      </c>
      <c r="BT819" s="297">
        <v>46161</v>
      </c>
      <c r="BU819" s="294">
        <v>0</v>
      </c>
      <c r="BV819" s="294">
        <v>36.32</v>
      </c>
      <c r="BW819" s="294">
        <v>0</v>
      </c>
    </row>
    <row r="820" spans="1:75" s="289" customFormat="1" ht="18.2" customHeight="1" x14ac:dyDescent="0.15">
      <c r="A820" s="298">
        <v>818</v>
      </c>
      <c r="B820" s="299" t="s">
        <v>305</v>
      </c>
      <c r="C820" s="299" t="s">
        <v>306</v>
      </c>
      <c r="D820" s="313">
        <v>45170</v>
      </c>
      <c r="E820" s="300" t="s">
        <v>1916</v>
      </c>
      <c r="F820" s="309">
        <v>163</v>
      </c>
      <c r="G820" s="309">
        <v>162</v>
      </c>
      <c r="H820" s="302">
        <v>49429.599999999999</v>
      </c>
      <c r="I820" s="302">
        <v>32920.35</v>
      </c>
      <c r="J820" s="302">
        <v>0</v>
      </c>
      <c r="K820" s="302">
        <v>82349.95</v>
      </c>
      <c r="L820" s="302">
        <v>361.69</v>
      </c>
      <c r="M820" s="302">
        <v>0</v>
      </c>
      <c r="N820" s="302">
        <v>0</v>
      </c>
      <c r="O820" s="302">
        <v>0</v>
      </c>
      <c r="P820" s="302">
        <v>0</v>
      </c>
      <c r="Q820" s="302">
        <v>0</v>
      </c>
      <c r="R820" s="302">
        <v>82349.95</v>
      </c>
      <c r="S820" s="302">
        <v>88383.18</v>
      </c>
      <c r="T820" s="302">
        <v>391.32</v>
      </c>
      <c r="U820" s="302">
        <v>0</v>
      </c>
      <c r="V820" s="302">
        <v>0</v>
      </c>
      <c r="W820" s="302">
        <v>0</v>
      </c>
      <c r="X820" s="302">
        <v>0</v>
      </c>
      <c r="Y820" s="302">
        <v>0</v>
      </c>
      <c r="Z820" s="302">
        <v>88774.5</v>
      </c>
      <c r="AA820" s="302">
        <v>0</v>
      </c>
      <c r="AB820" s="302">
        <v>0</v>
      </c>
      <c r="AC820" s="302">
        <v>0</v>
      </c>
      <c r="AD820" s="302">
        <v>0</v>
      </c>
      <c r="AE820" s="302">
        <v>0</v>
      </c>
      <c r="AF820" s="302">
        <v>0</v>
      </c>
      <c r="AG820" s="302">
        <v>0</v>
      </c>
      <c r="AH820" s="302">
        <v>0</v>
      </c>
      <c r="AI820" s="302">
        <v>0</v>
      </c>
      <c r="AJ820" s="302">
        <v>0</v>
      </c>
      <c r="AK820" s="302">
        <v>0</v>
      </c>
      <c r="AL820" s="302">
        <v>0</v>
      </c>
      <c r="AM820" s="302">
        <v>0</v>
      </c>
      <c r="AN820" s="302">
        <v>0</v>
      </c>
      <c r="AO820" s="302">
        <v>0</v>
      </c>
      <c r="AP820" s="302">
        <v>0</v>
      </c>
      <c r="AQ820" s="302">
        <v>0</v>
      </c>
      <c r="AR820" s="302">
        <v>0</v>
      </c>
      <c r="AS820" s="302">
        <v>0</v>
      </c>
      <c r="AT820" s="295">
        <f t="shared" si="12"/>
        <v>0</v>
      </c>
      <c r="AU820" s="302">
        <v>33282.04</v>
      </c>
      <c r="AV820" s="302">
        <v>88774.5</v>
      </c>
      <c r="AW820" s="303">
        <v>92</v>
      </c>
      <c r="AX820" s="303">
        <v>300</v>
      </c>
      <c r="AY820" s="302">
        <v>442998.01</v>
      </c>
      <c r="AZ820" s="302">
        <v>86186.11</v>
      </c>
      <c r="BA820" s="301">
        <v>71.801115999999993</v>
      </c>
      <c r="BB820" s="301">
        <v>68.605234794147194</v>
      </c>
      <c r="BC820" s="301">
        <v>9.5</v>
      </c>
      <c r="BD820" s="301"/>
      <c r="BE820" s="300" t="s">
        <v>4204</v>
      </c>
      <c r="BF820" s="298"/>
      <c r="BG820" s="300" t="s">
        <v>312</v>
      </c>
      <c r="BH820" s="300" t="s">
        <v>196</v>
      </c>
      <c r="BI820" s="300" t="s">
        <v>576</v>
      </c>
      <c r="BJ820" s="300" t="s">
        <v>4205</v>
      </c>
      <c r="BK820" s="299" t="s">
        <v>175</v>
      </c>
      <c r="BL820" s="301">
        <v>644890.36404520005</v>
      </c>
      <c r="BM820" s="299" t="s">
        <v>309</v>
      </c>
      <c r="BN820" s="301"/>
      <c r="BO820" s="304">
        <v>38856</v>
      </c>
      <c r="BP820" s="304">
        <v>47987</v>
      </c>
      <c r="BQ820" s="297" t="s">
        <v>946</v>
      </c>
      <c r="BR820" s="297" t="s">
        <v>4775</v>
      </c>
      <c r="BS820" s="297">
        <v>38856</v>
      </c>
      <c r="BT820" s="297">
        <v>47987</v>
      </c>
      <c r="BU820" s="301">
        <v>34090.800000000003</v>
      </c>
      <c r="BV820" s="301">
        <v>59.85</v>
      </c>
      <c r="BW820" s="301">
        <v>0</v>
      </c>
    </row>
    <row r="821" spans="1:75" s="289" customFormat="1" ht="18.2" customHeight="1" x14ac:dyDescent="0.15">
      <c r="A821" s="291">
        <v>819</v>
      </c>
      <c r="B821" s="292" t="s">
        <v>305</v>
      </c>
      <c r="C821" s="292" t="s">
        <v>306</v>
      </c>
      <c r="D821" s="312">
        <v>45170</v>
      </c>
      <c r="E821" s="293" t="s">
        <v>1917</v>
      </c>
      <c r="F821" s="308">
        <v>163</v>
      </c>
      <c r="G821" s="308">
        <v>162</v>
      </c>
      <c r="H821" s="295">
        <v>38948.199999999997</v>
      </c>
      <c r="I821" s="295">
        <v>25712.02</v>
      </c>
      <c r="J821" s="295">
        <v>0</v>
      </c>
      <c r="K821" s="295">
        <v>64660.22</v>
      </c>
      <c r="L821" s="295">
        <v>283.73</v>
      </c>
      <c r="M821" s="295">
        <v>0</v>
      </c>
      <c r="N821" s="295">
        <v>0</v>
      </c>
      <c r="O821" s="295">
        <v>0</v>
      </c>
      <c r="P821" s="295">
        <v>0</v>
      </c>
      <c r="Q821" s="295">
        <v>0</v>
      </c>
      <c r="R821" s="295">
        <v>64660.22</v>
      </c>
      <c r="S821" s="295">
        <v>70246.2</v>
      </c>
      <c r="T821" s="295">
        <v>311.58999999999997</v>
      </c>
      <c r="U821" s="295">
        <v>0</v>
      </c>
      <c r="V821" s="295">
        <v>0</v>
      </c>
      <c r="W821" s="295">
        <v>0</v>
      </c>
      <c r="X821" s="295">
        <v>0</v>
      </c>
      <c r="Y821" s="295">
        <v>0</v>
      </c>
      <c r="Z821" s="295">
        <v>70557.789999999994</v>
      </c>
      <c r="AA821" s="295">
        <v>0</v>
      </c>
      <c r="AB821" s="295">
        <v>0</v>
      </c>
      <c r="AC821" s="295">
        <v>0</v>
      </c>
      <c r="AD821" s="295">
        <v>0</v>
      </c>
      <c r="AE821" s="295">
        <v>0</v>
      </c>
      <c r="AF821" s="295">
        <v>0</v>
      </c>
      <c r="AG821" s="295">
        <v>0</v>
      </c>
      <c r="AH821" s="295">
        <v>0</v>
      </c>
      <c r="AI821" s="295">
        <v>0</v>
      </c>
      <c r="AJ821" s="295">
        <v>0</v>
      </c>
      <c r="AK821" s="295">
        <v>0</v>
      </c>
      <c r="AL821" s="295">
        <v>0</v>
      </c>
      <c r="AM821" s="295">
        <v>0</v>
      </c>
      <c r="AN821" s="295">
        <v>0</v>
      </c>
      <c r="AO821" s="295">
        <v>0</v>
      </c>
      <c r="AP821" s="295">
        <v>0</v>
      </c>
      <c r="AQ821" s="295">
        <v>0</v>
      </c>
      <c r="AR821" s="295">
        <v>0</v>
      </c>
      <c r="AS821" s="295">
        <v>0</v>
      </c>
      <c r="AT821" s="295">
        <f t="shared" si="12"/>
        <v>0</v>
      </c>
      <c r="AU821" s="295">
        <v>25995.75</v>
      </c>
      <c r="AV821" s="295">
        <v>70557.789999999994</v>
      </c>
      <c r="AW821" s="296">
        <v>92</v>
      </c>
      <c r="AX821" s="296">
        <v>300</v>
      </c>
      <c r="AY821" s="295">
        <v>420487.53</v>
      </c>
      <c r="AZ821" s="295">
        <v>67599.539999999994</v>
      </c>
      <c r="BA821" s="294">
        <v>59.333754999999996</v>
      </c>
      <c r="BB821" s="294">
        <v>56.753842581267598</v>
      </c>
      <c r="BC821" s="294">
        <v>9.6</v>
      </c>
      <c r="BD821" s="294"/>
      <c r="BE821" s="293" t="s">
        <v>4204</v>
      </c>
      <c r="BF821" s="291"/>
      <c r="BG821" s="293" t="s">
        <v>494</v>
      </c>
      <c r="BH821" s="293" t="s">
        <v>218</v>
      </c>
      <c r="BI821" s="293" t="s">
        <v>566</v>
      </c>
      <c r="BJ821" s="293" t="s">
        <v>4205</v>
      </c>
      <c r="BK821" s="292" t="s">
        <v>175</v>
      </c>
      <c r="BL821" s="294">
        <v>506360.39020112</v>
      </c>
      <c r="BM821" s="292" t="s">
        <v>309</v>
      </c>
      <c r="BN821" s="294"/>
      <c r="BO821" s="297">
        <v>38857</v>
      </c>
      <c r="BP821" s="297">
        <v>47988</v>
      </c>
      <c r="BQ821" s="297" t="s">
        <v>1006</v>
      </c>
      <c r="BR821" s="297" t="s">
        <v>4756</v>
      </c>
      <c r="BS821" s="297">
        <v>38857</v>
      </c>
      <c r="BT821" s="297">
        <v>47988</v>
      </c>
      <c r="BU821" s="294">
        <v>29692.32</v>
      </c>
      <c r="BV821" s="294">
        <v>61.28</v>
      </c>
      <c r="BW821" s="294">
        <v>0</v>
      </c>
    </row>
    <row r="822" spans="1:75" s="289" customFormat="1" ht="18.2" customHeight="1" x14ac:dyDescent="0.15">
      <c r="A822" s="298">
        <v>820</v>
      </c>
      <c r="B822" s="299" t="s">
        <v>305</v>
      </c>
      <c r="C822" s="299" t="s">
        <v>306</v>
      </c>
      <c r="D822" s="313">
        <v>45170</v>
      </c>
      <c r="E822" s="300" t="s">
        <v>1918</v>
      </c>
      <c r="F822" s="309">
        <v>0</v>
      </c>
      <c r="G822" s="309">
        <v>1</v>
      </c>
      <c r="H822" s="302">
        <v>59866.27</v>
      </c>
      <c r="I822" s="302">
        <v>434.58</v>
      </c>
      <c r="J822" s="302">
        <v>0</v>
      </c>
      <c r="K822" s="302">
        <v>60300.85</v>
      </c>
      <c r="L822" s="302">
        <v>438.02</v>
      </c>
      <c r="M822" s="302">
        <v>0</v>
      </c>
      <c r="N822" s="302">
        <v>434.58</v>
      </c>
      <c r="O822" s="302">
        <v>438.02</v>
      </c>
      <c r="P822" s="302">
        <v>0</v>
      </c>
      <c r="Q822" s="302">
        <v>0</v>
      </c>
      <c r="R822" s="302">
        <v>59428.25</v>
      </c>
      <c r="S822" s="302">
        <v>477.38</v>
      </c>
      <c r="T822" s="302">
        <v>473.94</v>
      </c>
      <c r="U822" s="302">
        <v>0</v>
      </c>
      <c r="V822" s="302">
        <v>477.38</v>
      </c>
      <c r="W822" s="302">
        <v>473.94</v>
      </c>
      <c r="X822" s="302">
        <v>0</v>
      </c>
      <c r="Y822" s="302">
        <v>0</v>
      </c>
      <c r="Z822" s="302">
        <v>0</v>
      </c>
      <c r="AA822" s="302">
        <v>72.48</v>
      </c>
      <c r="AB822" s="302">
        <v>0</v>
      </c>
      <c r="AC822" s="302">
        <v>0</v>
      </c>
      <c r="AD822" s="302">
        <v>0</v>
      </c>
      <c r="AE822" s="302">
        <v>0</v>
      </c>
      <c r="AF822" s="302">
        <v>-60.92</v>
      </c>
      <c r="AG822" s="302">
        <v>49.22</v>
      </c>
      <c r="AH822" s="302">
        <v>132.25</v>
      </c>
      <c r="AI822" s="302">
        <v>72.48</v>
      </c>
      <c r="AJ822" s="302">
        <v>0</v>
      </c>
      <c r="AK822" s="302">
        <v>0</v>
      </c>
      <c r="AL822" s="302">
        <v>43.77</v>
      </c>
      <c r="AM822" s="302">
        <v>0</v>
      </c>
      <c r="AN822" s="302">
        <v>49.22</v>
      </c>
      <c r="AO822" s="302">
        <v>67.53</v>
      </c>
      <c r="AP822" s="302">
        <v>54.96</v>
      </c>
      <c r="AQ822" s="302">
        <v>0</v>
      </c>
      <c r="AR822" s="302">
        <v>0</v>
      </c>
      <c r="AS822" s="302">
        <v>44.693615999999999</v>
      </c>
      <c r="AT822" s="295">
        <f t="shared" si="12"/>
        <v>2260.2163839999998</v>
      </c>
      <c r="AU822" s="302">
        <v>0</v>
      </c>
      <c r="AV822" s="302">
        <v>0</v>
      </c>
      <c r="AW822" s="303">
        <v>92</v>
      </c>
      <c r="AX822" s="303">
        <v>300</v>
      </c>
      <c r="AY822" s="302">
        <v>512793.94</v>
      </c>
      <c r="AZ822" s="302">
        <v>104379.3</v>
      </c>
      <c r="BA822" s="301">
        <v>75.124692999999994</v>
      </c>
      <c r="BB822" s="301">
        <v>42.772168780373597</v>
      </c>
      <c r="BC822" s="301">
        <v>9.5</v>
      </c>
      <c r="BD822" s="301"/>
      <c r="BE822" s="300" t="s">
        <v>4204</v>
      </c>
      <c r="BF822" s="298"/>
      <c r="BG822" s="300" t="s">
        <v>494</v>
      </c>
      <c r="BH822" s="300" t="s">
        <v>218</v>
      </c>
      <c r="BI822" s="300" t="s">
        <v>566</v>
      </c>
      <c r="BJ822" s="300" t="s">
        <v>103</v>
      </c>
      <c r="BK822" s="299" t="s">
        <v>175</v>
      </c>
      <c r="BL822" s="301">
        <v>465388.330862</v>
      </c>
      <c r="BM822" s="299" t="s">
        <v>309</v>
      </c>
      <c r="BN822" s="301"/>
      <c r="BO822" s="304">
        <v>38857</v>
      </c>
      <c r="BP822" s="304">
        <v>47988</v>
      </c>
      <c r="BQ822" s="297" t="s">
        <v>1063</v>
      </c>
      <c r="BR822" s="297" t="s">
        <v>4761</v>
      </c>
      <c r="BS822" s="297">
        <v>38857</v>
      </c>
      <c r="BT822" s="297">
        <v>47988</v>
      </c>
      <c r="BU822" s="301">
        <v>0</v>
      </c>
      <c r="BV822" s="301">
        <v>72.48</v>
      </c>
      <c r="BW822" s="301">
        <v>0</v>
      </c>
    </row>
    <row r="823" spans="1:75" s="289" customFormat="1" ht="18.2" customHeight="1" x14ac:dyDescent="0.15">
      <c r="A823" s="291">
        <v>821</v>
      </c>
      <c r="B823" s="292" t="s">
        <v>305</v>
      </c>
      <c r="C823" s="292" t="s">
        <v>306</v>
      </c>
      <c r="D823" s="312">
        <v>45170</v>
      </c>
      <c r="E823" s="293" t="s">
        <v>1919</v>
      </c>
      <c r="F823" s="308">
        <v>171</v>
      </c>
      <c r="G823" s="308">
        <v>170</v>
      </c>
      <c r="H823" s="295">
        <v>63415.65</v>
      </c>
      <c r="I823" s="295">
        <v>43269.89</v>
      </c>
      <c r="J823" s="295">
        <v>0</v>
      </c>
      <c r="K823" s="295">
        <v>106685.54</v>
      </c>
      <c r="L823" s="295">
        <v>463.98</v>
      </c>
      <c r="M823" s="295">
        <v>0</v>
      </c>
      <c r="N823" s="295">
        <v>0</v>
      </c>
      <c r="O823" s="295">
        <v>0</v>
      </c>
      <c r="P823" s="295">
        <v>0</v>
      </c>
      <c r="Q823" s="295">
        <v>0</v>
      </c>
      <c r="R823" s="295">
        <v>106685.54</v>
      </c>
      <c r="S823" s="295">
        <v>120953.51</v>
      </c>
      <c r="T823" s="295">
        <v>502.04</v>
      </c>
      <c r="U823" s="295">
        <v>0</v>
      </c>
      <c r="V823" s="295">
        <v>0</v>
      </c>
      <c r="W823" s="295">
        <v>0</v>
      </c>
      <c r="X823" s="295">
        <v>0</v>
      </c>
      <c r="Y823" s="295">
        <v>0</v>
      </c>
      <c r="Z823" s="295">
        <v>121455.55</v>
      </c>
      <c r="AA823" s="295">
        <v>0</v>
      </c>
      <c r="AB823" s="295">
        <v>0</v>
      </c>
      <c r="AC823" s="295">
        <v>0</v>
      </c>
      <c r="AD823" s="295">
        <v>0</v>
      </c>
      <c r="AE823" s="295">
        <v>0</v>
      </c>
      <c r="AF823" s="295">
        <v>0</v>
      </c>
      <c r="AG823" s="295">
        <v>0</v>
      </c>
      <c r="AH823" s="295">
        <v>0</v>
      </c>
      <c r="AI823" s="295">
        <v>0</v>
      </c>
      <c r="AJ823" s="295">
        <v>0</v>
      </c>
      <c r="AK823" s="295">
        <v>0</v>
      </c>
      <c r="AL823" s="295">
        <v>0</v>
      </c>
      <c r="AM823" s="295">
        <v>0</v>
      </c>
      <c r="AN823" s="295">
        <v>0</v>
      </c>
      <c r="AO823" s="295">
        <v>0</v>
      </c>
      <c r="AP823" s="295">
        <v>0</v>
      </c>
      <c r="AQ823" s="295">
        <v>0</v>
      </c>
      <c r="AR823" s="295">
        <v>0</v>
      </c>
      <c r="AS823" s="295">
        <v>0</v>
      </c>
      <c r="AT823" s="295">
        <f t="shared" si="12"/>
        <v>0</v>
      </c>
      <c r="AU823" s="295">
        <v>43733.87</v>
      </c>
      <c r="AV823" s="295">
        <v>121455.55</v>
      </c>
      <c r="AW823" s="296">
        <v>92</v>
      </c>
      <c r="AX823" s="296">
        <v>300</v>
      </c>
      <c r="AY823" s="295">
        <v>512793.94</v>
      </c>
      <c r="AZ823" s="295">
        <v>110566.92</v>
      </c>
      <c r="BA823" s="294">
        <v>79.578096000000002</v>
      </c>
      <c r="BB823" s="294">
        <v>76.784558563554498</v>
      </c>
      <c r="BC823" s="294">
        <v>9.5</v>
      </c>
      <c r="BD823" s="294"/>
      <c r="BE823" s="293" t="s">
        <v>4204</v>
      </c>
      <c r="BF823" s="291"/>
      <c r="BG823" s="293" t="s">
        <v>494</v>
      </c>
      <c r="BH823" s="293" t="s">
        <v>218</v>
      </c>
      <c r="BI823" s="293" t="s">
        <v>566</v>
      </c>
      <c r="BJ823" s="293" t="s">
        <v>4205</v>
      </c>
      <c r="BK823" s="292" t="s">
        <v>175</v>
      </c>
      <c r="BL823" s="294">
        <v>835464.70555184002</v>
      </c>
      <c r="BM823" s="292" t="s">
        <v>309</v>
      </c>
      <c r="BN823" s="294"/>
      <c r="BO823" s="297">
        <v>38857</v>
      </c>
      <c r="BP823" s="297">
        <v>47988</v>
      </c>
      <c r="BQ823" s="297" t="s">
        <v>959</v>
      </c>
      <c r="BR823" s="297" t="s">
        <v>4784</v>
      </c>
      <c r="BS823" s="297">
        <v>38857</v>
      </c>
      <c r="BT823" s="297">
        <v>47988</v>
      </c>
      <c r="BU823" s="294">
        <v>45530.57</v>
      </c>
      <c r="BV823" s="294">
        <v>76.78</v>
      </c>
      <c r="BW823" s="294">
        <v>0</v>
      </c>
    </row>
    <row r="824" spans="1:75" s="289" customFormat="1" ht="18.2" customHeight="1" x14ac:dyDescent="0.15">
      <c r="A824" s="298">
        <v>822</v>
      </c>
      <c r="B824" s="299" t="s">
        <v>305</v>
      </c>
      <c r="C824" s="299" t="s">
        <v>306</v>
      </c>
      <c r="D824" s="313">
        <v>45170</v>
      </c>
      <c r="E824" s="300" t="s">
        <v>1920</v>
      </c>
      <c r="F824" s="309">
        <v>0</v>
      </c>
      <c r="G824" s="309">
        <v>0</v>
      </c>
      <c r="H824" s="302">
        <v>13408.73</v>
      </c>
      <c r="I824" s="302">
        <v>0</v>
      </c>
      <c r="J824" s="302">
        <v>0</v>
      </c>
      <c r="K824" s="302">
        <v>13408.73</v>
      </c>
      <c r="L824" s="302">
        <v>688.24</v>
      </c>
      <c r="M824" s="302">
        <v>0</v>
      </c>
      <c r="N824" s="302">
        <v>0</v>
      </c>
      <c r="O824" s="302">
        <v>688.24</v>
      </c>
      <c r="P824" s="302">
        <v>0</v>
      </c>
      <c r="Q824" s="302">
        <v>0</v>
      </c>
      <c r="R824" s="302">
        <v>12720.49</v>
      </c>
      <c r="S824" s="302">
        <v>0</v>
      </c>
      <c r="T824" s="302">
        <v>106.15</v>
      </c>
      <c r="U824" s="302">
        <v>0</v>
      </c>
      <c r="V824" s="302">
        <v>0</v>
      </c>
      <c r="W824" s="302">
        <v>106.15</v>
      </c>
      <c r="X824" s="302">
        <v>0</v>
      </c>
      <c r="Y824" s="302">
        <v>0</v>
      </c>
      <c r="Z824" s="302">
        <v>0</v>
      </c>
      <c r="AA824" s="302">
        <v>63.14</v>
      </c>
      <c r="AB824" s="302">
        <v>0</v>
      </c>
      <c r="AC824" s="302">
        <v>0</v>
      </c>
      <c r="AD824" s="302">
        <v>0</v>
      </c>
      <c r="AE824" s="302">
        <v>0</v>
      </c>
      <c r="AF824" s="302">
        <v>-42.91</v>
      </c>
      <c r="AG824" s="302">
        <v>42.88</v>
      </c>
      <c r="AH824" s="302">
        <v>117.84</v>
      </c>
      <c r="AI824" s="302">
        <v>0</v>
      </c>
      <c r="AJ824" s="302">
        <v>0</v>
      </c>
      <c r="AK824" s="302">
        <v>0</v>
      </c>
      <c r="AL824" s="302">
        <v>0</v>
      </c>
      <c r="AM824" s="302">
        <v>0</v>
      </c>
      <c r="AN824" s="302">
        <v>0</v>
      </c>
      <c r="AO824" s="302">
        <v>0</v>
      </c>
      <c r="AP824" s="302">
        <v>17.98</v>
      </c>
      <c r="AQ824" s="302">
        <v>0</v>
      </c>
      <c r="AR824" s="302">
        <v>10.07</v>
      </c>
      <c r="AS824" s="302">
        <v>0</v>
      </c>
      <c r="AT824" s="295">
        <f t="shared" si="12"/>
        <v>983.25</v>
      </c>
      <c r="AU824" s="302">
        <v>0</v>
      </c>
      <c r="AV824" s="302">
        <v>0</v>
      </c>
      <c r="AW824" s="303">
        <v>92</v>
      </c>
      <c r="AX824" s="303">
        <v>300</v>
      </c>
      <c r="AY824" s="302">
        <v>512793.94</v>
      </c>
      <c r="AZ824" s="302">
        <v>90923.38</v>
      </c>
      <c r="BA824" s="301">
        <v>65.440092000000007</v>
      </c>
      <c r="BB824" s="301">
        <v>9.1552913660389699</v>
      </c>
      <c r="BC824" s="301">
        <v>9.5</v>
      </c>
      <c r="BD824" s="301"/>
      <c r="BE824" s="300" t="s">
        <v>4204</v>
      </c>
      <c r="BF824" s="298"/>
      <c r="BG824" s="300" t="s">
        <v>494</v>
      </c>
      <c r="BH824" s="300" t="s">
        <v>218</v>
      </c>
      <c r="BI824" s="300" t="s">
        <v>566</v>
      </c>
      <c r="BJ824" s="300" t="s">
        <v>103</v>
      </c>
      <c r="BK824" s="299" t="s">
        <v>175</v>
      </c>
      <c r="BL824" s="301">
        <v>99615.378357039997</v>
      </c>
      <c r="BM824" s="299" t="s">
        <v>309</v>
      </c>
      <c r="BN824" s="301"/>
      <c r="BO824" s="304">
        <v>38857</v>
      </c>
      <c r="BP824" s="304">
        <v>47988</v>
      </c>
      <c r="BQ824" s="297" t="s">
        <v>4757</v>
      </c>
      <c r="BR824" s="297" t="s">
        <v>4764</v>
      </c>
      <c r="BS824" s="297">
        <v>38857</v>
      </c>
      <c r="BT824" s="297">
        <v>47988</v>
      </c>
      <c r="BU824" s="301">
        <v>0</v>
      </c>
      <c r="BV824" s="301">
        <v>63.14</v>
      </c>
      <c r="BW824" s="301">
        <v>0</v>
      </c>
    </row>
    <row r="825" spans="1:75" s="289" customFormat="1" ht="18.2" customHeight="1" x14ac:dyDescent="0.15">
      <c r="A825" s="291">
        <v>823</v>
      </c>
      <c r="B825" s="292" t="s">
        <v>305</v>
      </c>
      <c r="C825" s="292" t="s">
        <v>306</v>
      </c>
      <c r="D825" s="312">
        <v>45170</v>
      </c>
      <c r="E825" s="293" t="s">
        <v>1921</v>
      </c>
      <c r="F825" s="308">
        <v>165</v>
      </c>
      <c r="G825" s="308">
        <v>164</v>
      </c>
      <c r="H825" s="295">
        <v>46187.88</v>
      </c>
      <c r="I825" s="295">
        <v>30976.78</v>
      </c>
      <c r="J825" s="295">
        <v>0</v>
      </c>
      <c r="K825" s="295">
        <v>77164.66</v>
      </c>
      <c r="L825" s="295">
        <v>337.97</v>
      </c>
      <c r="M825" s="295">
        <v>0</v>
      </c>
      <c r="N825" s="295">
        <v>0</v>
      </c>
      <c r="O825" s="295">
        <v>0</v>
      </c>
      <c r="P825" s="295">
        <v>0</v>
      </c>
      <c r="Q825" s="295">
        <v>0</v>
      </c>
      <c r="R825" s="295">
        <v>77164.66</v>
      </c>
      <c r="S825" s="295">
        <v>84416.9</v>
      </c>
      <c r="T825" s="295">
        <v>365.65</v>
      </c>
      <c r="U825" s="295">
        <v>0</v>
      </c>
      <c r="V825" s="295">
        <v>0</v>
      </c>
      <c r="W825" s="295">
        <v>0</v>
      </c>
      <c r="X825" s="295">
        <v>0</v>
      </c>
      <c r="Y825" s="295">
        <v>0</v>
      </c>
      <c r="Z825" s="295">
        <v>84782.55</v>
      </c>
      <c r="AA825" s="295">
        <v>0</v>
      </c>
      <c r="AB825" s="295">
        <v>0</v>
      </c>
      <c r="AC825" s="295">
        <v>0</v>
      </c>
      <c r="AD825" s="295">
        <v>0</v>
      </c>
      <c r="AE825" s="295">
        <v>0</v>
      </c>
      <c r="AF825" s="295">
        <v>0</v>
      </c>
      <c r="AG825" s="295">
        <v>0</v>
      </c>
      <c r="AH825" s="295">
        <v>0</v>
      </c>
      <c r="AI825" s="295">
        <v>0</v>
      </c>
      <c r="AJ825" s="295">
        <v>0</v>
      </c>
      <c r="AK825" s="295">
        <v>0</v>
      </c>
      <c r="AL825" s="295">
        <v>0</v>
      </c>
      <c r="AM825" s="295">
        <v>0</v>
      </c>
      <c r="AN825" s="295">
        <v>0</v>
      </c>
      <c r="AO825" s="295">
        <v>0</v>
      </c>
      <c r="AP825" s="295">
        <v>0</v>
      </c>
      <c r="AQ825" s="295">
        <v>0</v>
      </c>
      <c r="AR825" s="295">
        <v>0</v>
      </c>
      <c r="AS825" s="295">
        <v>0</v>
      </c>
      <c r="AT825" s="295">
        <f t="shared" si="12"/>
        <v>0</v>
      </c>
      <c r="AU825" s="295">
        <v>31314.75</v>
      </c>
      <c r="AV825" s="295">
        <v>84782.55</v>
      </c>
      <c r="AW825" s="296">
        <v>92</v>
      </c>
      <c r="AX825" s="296">
        <v>300</v>
      </c>
      <c r="AY825" s="295">
        <v>368199.87</v>
      </c>
      <c r="AZ825" s="295">
        <v>80533.17</v>
      </c>
      <c r="BA825" s="294">
        <v>80.735493000000005</v>
      </c>
      <c r="BB825" s="294">
        <v>77.358520312529393</v>
      </c>
      <c r="BC825" s="294">
        <v>9.5</v>
      </c>
      <c r="BD825" s="294"/>
      <c r="BE825" s="293" t="s">
        <v>4204</v>
      </c>
      <c r="BF825" s="291"/>
      <c r="BG825" s="293" t="s">
        <v>326</v>
      </c>
      <c r="BH825" s="293" t="s">
        <v>216</v>
      </c>
      <c r="BI825" s="293" t="s">
        <v>430</v>
      </c>
      <c r="BJ825" s="293" t="s">
        <v>4205</v>
      </c>
      <c r="BK825" s="292" t="s">
        <v>175</v>
      </c>
      <c r="BL825" s="294">
        <v>604283.86026736</v>
      </c>
      <c r="BM825" s="292" t="s">
        <v>309</v>
      </c>
      <c r="BN825" s="294"/>
      <c r="BO825" s="297">
        <v>38861</v>
      </c>
      <c r="BP825" s="297">
        <v>47992</v>
      </c>
      <c r="BQ825" s="297" t="s">
        <v>931</v>
      </c>
      <c r="BR825" s="297" t="s">
        <v>4779</v>
      </c>
      <c r="BS825" s="297">
        <v>38861</v>
      </c>
      <c r="BT825" s="297">
        <v>47992</v>
      </c>
      <c r="BU825" s="294">
        <v>32139.82</v>
      </c>
      <c r="BV825" s="294">
        <v>55.93</v>
      </c>
      <c r="BW825" s="294">
        <v>0</v>
      </c>
    </row>
    <row r="826" spans="1:75" s="289" customFormat="1" ht="18.2" customHeight="1" x14ac:dyDescent="0.15">
      <c r="A826" s="298">
        <v>824</v>
      </c>
      <c r="B826" s="299" t="s">
        <v>305</v>
      </c>
      <c r="C826" s="299" t="s">
        <v>306</v>
      </c>
      <c r="D826" s="313">
        <v>45170</v>
      </c>
      <c r="E826" s="300" t="s">
        <v>1922</v>
      </c>
      <c r="F826" s="309">
        <v>155</v>
      </c>
      <c r="G826" s="309">
        <v>154</v>
      </c>
      <c r="H826" s="302">
        <v>60420.65</v>
      </c>
      <c r="I826" s="302">
        <v>39257.07</v>
      </c>
      <c r="J826" s="302">
        <v>0</v>
      </c>
      <c r="K826" s="302">
        <v>99677.72</v>
      </c>
      <c r="L826" s="302">
        <v>442.02</v>
      </c>
      <c r="M826" s="302">
        <v>0</v>
      </c>
      <c r="N826" s="302">
        <v>0</v>
      </c>
      <c r="O826" s="302">
        <v>0</v>
      </c>
      <c r="P826" s="302">
        <v>0</v>
      </c>
      <c r="Q826" s="302">
        <v>0</v>
      </c>
      <c r="R826" s="302">
        <v>99677.72</v>
      </c>
      <c r="S826" s="302">
        <v>102476.82</v>
      </c>
      <c r="T826" s="302">
        <v>478.33</v>
      </c>
      <c r="U826" s="302">
        <v>0</v>
      </c>
      <c r="V826" s="302">
        <v>0</v>
      </c>
      <c r="W826" s="302">
        <v>0</v>
      </c>
      <c r="X826" s="302">
        <v>0</v>
      </c>
      <c r="Y826" s="302">
        <v>0</v>
      </c>
      <c r="Z826" s="302">
        <v>102955.15</v>
      </c>
      <c r="AA826" s="302">
        <v>0</v>
      </c>
      <c r="AB826" s="302">
        <v>0</v>
      </c>
      <c r="AC826" s="302">
        <v>0</v>
      </c>
      <c r="AD826" s="302">
        <v>0</v>
      </c>
      <c r="AE826" s="302">
        <v>0</v>
      </c>
      <c r="AF826" s="302">
        <v>0</v>
      </c>
      <c r="AG826" s="302">
        <v>0</v>
      </c>
      <c r="AH826" s="302">
        <v>0</v>
      </c>
      <c r="AI826" s="302">
        <v>0</v>
      </c>
      <c r="AJ826" s="302">
        <v>0</v>
      </c>
      <c r="AK826" s="302">
        <v>0</v>
      </c>
      <c r="AL826" s="302">
        <v>0</v>
      </c>
      <c r="AM826" s="302">
        <v>0</v>
      </c>
      <c r="AN826" s="302">
        <v>0</v>
      </c>
      <c r="AO826" s="302">
        <v>0</v>
      </c>
      <c r="AP826" s="302">
        <v>0</v>
      </c>
      <c r="AQ826" s="302">
        <v>0</v>
      </c>
      <c r="AR826" s="302">
        <v>0</v>
      </c>
      <c r="AS826" s="302">
        <v>0</v>
      </c>
      <c r="AT826" s="295">
        <f t="shared" si="12"/>
        <v>0</v>
      </c>
      <c r="AU826" s="302">
        <v>39699.089999999997</v>
      </c>
      <c r="AV826" s="302">
        <v>102955.15</v>
      </c>
      <c r="AW826" s="303">
        <v>92</v>
      </c>
      <c r="AX826" s="303">
        <v>300</v>
      </c>
      <c r="AY826" s="302">
        <v>512795.32</v>
      </c>
      <c r="AZ826" s="302">
        <v>105340.3</v>
      </c>
      <c r="BA826" s="301">
        <v>75.826993000000002</v>
      </c>
      <c r="BB826" s="301">
        <v>71.750904228447794</v>
      </c>
      <c r="BC826" s="301">
        <v>9.5</v>
      </c>
      <c r="BD826" s="301"/>
      <c r="BE826" s="300" t="s">
        <v>4204</v>
      </c>
      <c r="BF826" s="298"/>
      <c r="BG826" s="300" t="s">
        <v>494</v>
      </c>
      <c r="BH826" s="300" t="s">
        <v>218</v>
      </c>
      <c r="BI826" s="300" t="s">
        <v>566</v>
      </c>
      <c r="BJ826" s="300" t="s">
        <v>4205</v>
      </c>
      <c r="BK826" s="299" t="s">
        <v>175</v>
      </c>
      <c r="BL826" s="301">
        <v>780585.79438112001</v>
      </c>
      <c r="BM826" s="299" t="s">
        <v>309</v>
      </c>
      <c r="BN826" s="301"/>
      <c r="BO826" s="304">
        <v>38861</v>
      </c>
      <c r="BP826" s="304">
        <v>47992</v>
      </c>
      <c r="BQ826" s="297" t="s">
        <v>4514</v>
      </c>
      <c r="BR826" s="297" t="s">
        <v>4816</v>
      </c>
      <c r="BS826" s="297">
        <v>38861</v>
      </c>
      <c r="BT826" s="297">
        <v>47992</v>
      </c>
      <c r="BU826" s="301">
        <v>39691.760000000002</v>
      </c>
      <c r="BV826" s="301">
        <v>73.150000000000006</v>
      </c>
      <c r="BW826" s="301">
        <v>0</v>
      </c>
    </row>
    <row r="827" spans="1:75" s="289" customFormat="1" ht="18.2" customHeight="1" x14ac:dyDescent="0.15">
      <c r="A827" s="291">
        <v>825</v>
      </c>
      <c r="B827" s="292" t="s">
        <v>305</v>
      </c>
      <c r="C827" s="292" t="s">
        <v>306</v>
      </c>
      <c r="D827" s="312">
        <v>45170</v>
      </c>
      <c r="E827" s="293" t="s">
        <v>1923</v>
      </c>
      <c r="F827" s="308">
        <v>118</v>
      </c>
      <c r="G827" s="308">
        <v>117</v>
      </c>
      <c r="H827" s="295">
        <v>42448.81</v>
      </c>
      <c r="I827" s="295">
        <v>23634.91</v>
      </c>
      <c r="J827" s="295">
        <v>0</v>
      </c>
      <c r="K827" s="295">
        <v>66083.72</v>
      </c>
      <c r="L827" s="295">
        <v>310.55</v>
      </c>
      <c r="M827" s="295">
        <v>0</v>
      </c>
      <c r="N827" s="295">
        <v>0</v>
      </c>
      <c r="O827" s="295">
        <v>0</v>
      </c>
      <c r="P827" s="295">
        <v>0</v>
      </c>
      <c r="Q827" s="295">
        <v>0</v>
      </c>
      <c r="R827" s="295">
        <v>66083.72</v>
      </c>
      <c r="S827" s="295">
        <v>52017.29</v>
      </c>
      <c r="T827" s="295">
        <v>336.05</v>
      </c>
      <c r="U827" s="295">
        <v>0</v>
      </c>
      <c r="V827" s="295">
        <v>0</v>
      </c>
      <c r="W827" s="295">
        <v>0</v>
      </c>
      <c r="X827" s="295">
        <v>0</v>
      </c>
      <c r="Y827" s="295">
        <v>0</v>
      </c>
      <c r="Z827" s="295">
        <v>52353.34</v>
      </c>
      <c r="AA827" s="295">
        <v>0</v>
      </c>
      <c r="AB827" s="295">
        <v>0</v>
      </c>
      <c r="AC827" s="295">
        <v>0</v>
      </c>
      <c r="AD827" s="295">
        <v>0</v>
      </c>
      <c r="AE827" s="295">
        <v>0</v>
      </c>
      <c r="AF827" s="295">
        <v>0</v>
      </c>
      <c r="AG827" s="295">
        <v>0</v>
      </c>
      <c r="AH827" s="295">
        <v>0</v>
      </c>
      <c r="AI827" s="295">
        <v>0</v>
      </c>
      <c r="AJ827" s="295">
        <v>0</v>
      </c>
      <c r="AK827" s="295">
        <v>0</v>
      </c>
      <c r="AL827" s="295">
        <v>0</v>
      </c>
      <c r="AM827" s="295">
        <v>0</v>
      </c>
      <c r="AN827" s="295">
        <v>0</v>
      </c>
      <c r="AO827" s="295">
        <v>0</v>
      </c>
      <c r="AP827" s="295">
        <v>0</v>
      </c>
      <c r="AQ827" s="295">
        <v>0</v>
      </c>
      <c r="AR827" s="295">
        <v>0</v>
      </c>
      <c r="AS827" s="295">
        <v>0</v>
      </c>
      <c r="AT827" s="295">
        <f t="shared" si="12"/>
        <v>0</v>
      </c>
      <c r="AU827" s="295">
        <v>23945.46</v>
      </c>
      <c r="AV827" s="295">
        <v>52353.34</v>
      </c>
      <c r="AW827" s="296">
        <v>92</v>
      </c>
      <c r="AX827" s="296">
        <v>300</v>
      </c>
      <c r="AY827" s="295">
        <v>395429.11</v>
      </c>
      <c r="AZ827" s="295">
        <v>74007.740000000005</v>
      </c>
      <c r="BA827" s="294">
        <v>69.084695999999994</v>
      </c>
      <c r="BB827" s="294">
        <v>61.687787071313302</v>
      </c>
      <c r="BC827" s="294">
        <v>9.5</v>
      </c>
      <c r="BD827" s="294"/>
      <c r="BE827" s="293" t="s">
        <v>4204</v>
      </c>
      <c r="BF827" s="291"/>
      <c r="BG827" s="293" t="s">
        <v>494</v>
      </c>
      <c r="BH827" s="293" t="s">
        <v>218</v>
      </c>
      <c r="BI827" s="293" t="s">
        <v>566</v>
      </c>
      <c r="BJ827" s="293" t="s">
        <v>4205</v>
      </c>
      <c r="BK827" s="292" t="s">
        <v>175</v>
      </c>
      <c r="BL827" s="294">
        <v>517507.95535712002</v>
      </c>
      <c r="BM827" s="292" t="s">
        <v>309</v>
      </c>
      <c r="BN827" s="294"/>
      <c r="BO827" s="297">
        <v>38861</v>
      </c>
      <c r="BP827" s="297">
        <v>47992</v>
      </c>
      <c r="BQ827" s="297" t="s">
        <v>4231</v>
      </c>
      <c r="BR827" s="297" t="s">
        <v>4796</v>
      </c>
      <c r="BS827" s="297">
        <v>38861</v>
      </c>
      <c r="BT827" s="297">
        <v>47992</v>
      </c>
      <c r="BU827" s="294">
        <v>21396.94</v>
      </c>
      <c r="BV827" s="294">
        <v>51.39</v>
      </c>
      <c r="BW827" s="294">
        <v>0</v>
      </c>
    </row>
    <row r="828" spans="1:75" s="289" customFormat="1" ht="18.2" customHeight="1" x14ac:dyDescent="0.15">
      <c r="A828" s="298">
        <v>826</v>
      </c>
      <c r="B828" s="299" t="s">
        <v>305</v>
      </c>
      <c r="C828" s="299" t="s">
        <v>306</v>
      </c>
      <c r="D828" s="313">
        <v>45170</v>
      </c>
      <c r="E828" s="300" t="s">
        <v>1924</v>
      </c>
      <c r="F828" s="309">
        <v>0</v>
      </c>
      <c r="G828" s="309">
        <v>0</v>
      </c>
      <c r="H828" s="302">
        <v>12561.41</v>
      </c>
      <c r="I828" s="302">
        <v>0</v>
      </c>
      <c r="J828" s="302">
        <v>0</v>
      </c>
      <c r="K828" s="302">
        <v>12561.41</v>
      </c>
      <c r="L828" s="302">
        <v>395.63</v>
      </c>
      <c r="M828" s="302">
        <v>0</v>
      </c>
      <c r="N828" s="302">
        <v>0</v>
      </c>
      <c r="O828" s="302">
        <v>395.63</v>
      </c>
      <c r="P828" s="302">
        <v>0</v>
      </c>
      <c r="Q828" s="302">
        <v>0</v>
      </c>
      <c r="R828" s="302">
        <v>12165.78</v>
      </c>
      <c r="S828" s="302">
        <v>0</v>
      </c>
      <c r="T828" s="302">
        <v>100.49</v>
      </c>
      <c r="U828" s="302">
        <v>0</v>
      </c>
      <c r="V828" s="302">
        <v>0</v>
      </c>
      <c r="W828" s="302">
        <v>100.49</v>
      </c>
      <c r="X828" s="302">
        <v>0</v>
      </c>
      <c r="Y828" s="302">
        <v>0</v>
      </c>
      <c r="Z828" s="302">
        <v>0</v>
      </c>
      <c r="AA828" s="302">
        <v>51.07</v>
      </c>
      <c r="AB828" s="302">
        <v>0</v>
      </c>
      <c r="AC828" s="302">
        <v>0</v>
      </c>
      <c r="AD828" s="302">
        <v>0</v>
      </c>
      <c r="AE828" s="302">
        <v>0</v>
      </c>
      <c r="AF828" s="302">
        <v>-27.93</v>
      </c>
      <c r="AG828" s="302">
        <v>27.36</v>
      </c>
      <c r="AH828" s="302">
        <v>77.680000000000007</v>
      </c>
      <c r="AI828" s="302">
        <v>0</v>
      </c>
      <c r="AJ828" s="302">
        <v>0</v>
      </c>
      <c r="AK828" s="302">
        <v>0</v>
      </c>
      <c r="AL828" s="302">
        <v>0</v>
      </c>
      <c r="AM828" s="302">
        <v>0</v>
      </c>
      <c r="AN828" s="302">
        <v>0</v>
      </c>
      <c r="AO828" s="302">
        <v>0</v>
      </c>
      <c r="AP828" s="302">
        <v>98.13</v>
      </c>
      <c r="AQ828" s="302">
        <v>0</v>
      </c>
      <c r="AR828" s="302">
        <v>98.13</v>
      </c>
      <c r="AS828" s="302">
        <v>0</v>
      </c>
      <c r="AT828" s="295">
        <f t="shared" si="12"/>
        <v>624.29999999999995</v>
      </c>
      <c r="AU828" s="302">
        <v>0</v>
      </c>
      <c r="AV828" s="302">
        <v>0</v>
      </c>
      <c r="AW828" s="303">
        <v>92</v>
      </c>
      <c r="AX828" s="303">
        <v>300</v>
      </c>
      <c r="AY828" s="302">
        <v>434997.87</v>
      </c>
      <c r="AZ828" s="302">
        <v>56334.82</v>
      </c>
      <c r="BA828" s="301">
        <v>47.805585999999998</v>
      </c>
      <c r="BB828" s="301">
        <v>10.323850187984601</v>
      </c>
      <c r="BC828" s="301">
        <v>9.6</v>
      </c>
      <c r="BD828" s="301"/>
      <c r="BE828" s="300" t="s">
        <v>4204</v>
      </c>
      <c r="BF828" s="298"/>
      <c r="BG828" s="300" t="s">
        <v>349</v>
      </c>
      <c r="BH828" s="300" t="s">
        <v>577</v>
      </c>
      <c r="BI828" s="300" t="s">
        <v>578</v>
      </c>
      <c r="BJ828" s="300" t="s">
        <v>103</v>
      </c>
      <c r="BK828" s="299" t="s">
        <v>175</v>
      </c>
      <c r="BL828" s="301">
        <v>95271.391094880004</v>
      </c>
      <c r="BM828" s="299" t="s">
        <v>309</v>
      </c>
      <c r="BN828" s="301"/>
      <c r="BO828" s="304">
        <v>38862</v>
      </c>
      <c r="BP828" s="304">
        <v>47993</v>
      </c>
      <c r="BQ828" s="297" t="s">
        <v>4757</v>
      </c>
      <c r="BR828" s="297" t="s">
        <v>4764</v>
      </c>
      <c r="BS828" s="297">
        <v>38862</v>
      </c>
      <c r="BT828" s="297">
        <v>47993</v>
      </c>
      <c r="BU828" s="301">
        <v>0</v>
      </c>
      <c r="BV828" s="301">
        <v>51.07</v>
      </c>
      <c r="BW828" s="301">
        <v>0</v>
      </c>
    </row>
    <row r="829" spans="1:75" s="289" customFormat="1" ht="18.2" customHeight="1" x14ac:dyDescent="0.15">
      <c r="A829" s="291">
        <v>827</v>
      </c>
      <c r="B829" s="292" t="s">
        <v>305</v>
      </c>
      <c r="C829" s="292" t="s">
        <v>306</v>
      </c>
      <c r="D829" s="312">
        <v>45170</v>
      </c>
      <c r="E829" s="293" t="s">
        <v>1925</v>
      </c>
      <c r="F829" s="308">
        <v>39</v>
      </c>
      <c r="G829" s="308">
        <v>38</v>
      </c>
      <c r="H829" s="295">
        <v>60377.74</v>
      </c>
      <c r="I829" s="295">
        <v>14448.14</v>
      </c>
      <c r="J829" s="295">
        <v>0</v>
      </c>
      <c r="K829" s="295">
        <v>74825.88</v>
      </c>
      <c r="L829" s="295">
        <v>441.76</v>
      </c>
      <c r="M829" s="295">
        <v>0</v>
      </c>
      <c r="N829" s="295">
        <v>0</v>
      </c>
      <c r="O829" s="295">
        <v>0</v>
      </c>
      <c r="P829" s="295">
        <v>0</v>
      </c>
      <c r="Q829" s="295">
        <v>0</v>
      </c>
      <c r="R829" s="295">
        <v>74825.88</v>
      </c>
      <c r="S829" s="295">
        <v>20502.36</v>
      </c>
      <c r="T829" s="295">
        <v>477.99</v>
      </c>
      <c r="U829" s="295">
        <v>0</v>
      </c>
      <c r="V829" s="295">
        <v>0</v>
      </c>
      <c r="W829" s="295">
        <v>0</v>
      </c>
      <c r="X829" s="295">
        <v>0</v>
      </c>
      <c r="Y829" s="295">
        <v>0</v>
      </c>
      <c r="Z829" s="295">
        <v>20980.35</v>
      </c>
      <c r="AA829" s="295">
        <v>0</v>
      </c>
      <c r="AB829" s="295">
        <v>0</v>
      </c>
      <c r="AC829" s="295">
        <v>0</v>
      </c>
      <c r="AD829" s="295">
        <v>0</v>
      </c>
      <c r="AE829" s="295">
        <v>0</v>
      </c>
      <c r="AF829" s="295">
        <v>0</v>
      </c>
      <c r="AG829" s="295">
        <v>0</v>
      </c>
      <c r="AH829" s="295">
        <v>0</v>
      </c>
      <c r="AI829" s="295">
        <v>0</v>
      </c>
      <c r="AJ829" s="295">
        <v>0</v>
      </c>
      <c r="AK829" s="295">
        <v>0</v>
      </c>
      <c r="AL829" s="295">
        <v>0</v>
      </c>
      <c r="AM829" s="295">
        <v>0</v>
      </c>
      <c r="AN829" s="295">
        <v>0</v>
      </c>
      <c r="AO829" s="295">
        <v>0</v>
      </c>
      <c r="AP829" s="295">
        <v>0</v>
      </c>
      <c r="AQ829" s="295">
        <v>0</v>
      </c>
      <c r="AR829" s="295">
        <v>0</v>
      </c>
      <c r="AS829" s="295">
        <v>0</v>
      </c>
      <c r="AT829" s="295">
        <f t="shared" si="12"/>
        <v>0</v>
      </c>
      <c r="AU829" s="295">
        <v>14889.9</v>
      </c>
      <c r="AV829" s="295">
        <v>20980.35</v>
      </c>
      <c r="AW829" s="296">
        <v>92</v>
      </c>
      <c r="AX829" s="296">
        <v>300</v>
      </c>
      <c r="AY829" s="295">
        <v>514998.16</v>
      </c>
      <c r="AZ829" s="295">
        <v>105270.95</v>
      </c>
      <c r="BA829" s="294">
        <v>75.340072000000006</v>
      </c>
      <c r="BB829" s="294">
        <v>53.551214144674901</v>
      </c>
      <c r="BC829" s="294">
        <v>9.5</v>
      </c>
      <c r="BD829" s="294"/>
      <c r="BE829" s="293" t="s">
        <v>4204</v>
      </c>
      <c r="BF829" s="291"/>
      <c r="BG829" s="293" t="s">
        <v>351</v>
      </c>
      <c r="BH829" s="293" t="s">
        <v>446</v>
      </c>
      <c r="BI829" s="293" t="s">
        <v>579</v>
      </c>
      <c r="BJ829" s="293" t="s">
        <v>4205</v>
      </c>
      <c r="BK829" s="292" t="s">
        <v>175</v>
      </c>
      <c r="BL829" s="294">
        <v>585968.64956447994</v>
      </c>
      <c r="BM829" s="292" t="s">
        <v>309</v>
      </c>
      <c r="BN829" s="294"/>
      <c r="BO829" s="297">
        <v>38867</v>
      </c>
      <c r="BP829" s="297">
        <v>47998</v>
      </c>
      <c r="BQ829" s="297" t="s">
        <v>943</v>
      </c>
      <c r="BR829" s="297" t="s">
        <v>4785</v>
      </c>
      <c r="BS829" s="297">
        <v>38867</v>
      </c>
      <c r="BT829" s="297">
        <v>47998</v>
      </c>
      <c r="BU829" s="294">
        <v>9921.9699999999993</v>
      </c>
      <c r="BV829" s="294">
        <v>73.11</v>
      </c>
      <c r="BW829" s="294">
        <v>0</v>
      </c>
    </row>
    <row r="830" spans="1:75" s="289" customFormat="1" ht="18.2" customHeight="1" x14ac:dyDescent="0.15">
      <c r="A830" s="298">
        <v>828</v>
      </c>
      <c r="B830" s="299" t="s">
        <v>305</v>
      </c>
      <c r="C830" s="299" t="s">
        <v>306</v>
      </c>
      <c r="D830" s="313">
        <v>45170</v>
      </c>
      <c r="E830" s="300" t="s">
        <v>1926</v>
      </c>
      <c r="F830" s="309">
        <v>0</v>
      </c>
      <c r="G830" s="309">
        <v>0</v>
      </c>
      <c r="H830" s="302">
        <v>14945.62</v>
      </c>
      <c r="I830" s="302">
        <v>0</v>
      </c>
      <c r="J830" s="302">
        <v>0</v>
      </c>
      <c r="K830" s="302">
        <v>14945.62</v>
      </c>
      <c r="L830" s="302">
        <v>401.86</v>
      </c>
      <c r="M830" s="302">
        <v>0</v>
      </c>
      <c r="N830" s="302">
        <v>0</v>
      </c>
      <c r="O830" s="302">
        <v>401.86</v>
      </c>
      <c r="P830" s="302">
        <v>0</v>
      </c>
      <c r="Q830" s="302">
        <v>0</v>
      </c>
      <c r="R830" s="302">
        <v>14543.76</v>
      </c>
      <c r="S830" s="302">
        <v>0</v>
      </c>
      <c r="T830" s="302">
        <v>119.56</v>
      </c>
      <c r="U830" s="302">
        <v>0</v>
      </c>
      <c r="V830" s="302">
        <v>0</v>
      </c>
      <c r="W830" s="302">
        <v>119.56</v>
      </c>
      <c r="X830" s="302">
        <v>0</v>
      </c>
      <c r="Y830" s="302">
        <v>0</v>
      </c>
      <c r="Z830" s="302">
        <v>0</v>
      </c>
      <c r="AA830" s="302">
        <v>53.67</v>
      </c>
      <c r="AB830" s="302">
        <v>0</v>
      </c>
      <c r="AC830" s="302">
        <v>0</v>
      </c>
      <c r="AD830" s="302">
        <v>0</v>
      </c>
      <c r="AE830" s="302">
        <v>0</v>
      </c>
      <c r="AF830" s="302">
        <v>-31.42</v>
      </c>
      <c r="AG830" s="302">
        <v>28.75</v>
      </c>
      <c r="AH830" s="302">
        <v>84.08</v>
      </c>
      <c r="AI830" s="302">
        <v>0</v>
      </c>
      <c r="AJ830" s="302">
        <v>0</v>
      </c>
      <c r="AK830" s="302">
        <v>0</v>
      </c>
      <c r="AL830" s="302">
        <v>0</v>
      </c>
      <c r="AM830" s="302">
        <v>0</v>
      </c>
      <c r="AN830" s="302">
        <v>0</v>
      </c>
      <c r="AO830" s="302">
        <v>0</v>
      </c>
      <c r="AP830" s="302">
        <v>2.98</v>
      </c>
      <c r="AQ830" s="302">
        <v>0</v>
      </c>
      <c r="AR830" s="302">
        <v>1.84</v>
      </c>
      <c r="AS830" s="302">
        <v>0</v>
      </c>
      <c r="AT830" s="295">
        <f t="shared" si="12"/>
        <v>657.64</v>
      </c>
      <c r="AU830" s="302">
        <v>0</v>
      </c>
      <c r="AV830" s="302">
        <v>0</v>
      </c>
      <c r="AW830" s="303">
        <v>92</v>
      </c>
      <c r="AX830" s="303">
        <v>300</v>
      </c>
      <c r="AY830" s="302">
        <v>516998.40000000002</v>
      </c>
      <c r="AZ830" s="302">
        <v>59207.58</v>
      </c>
      <c r="BA830" s="301">
        <v>42.209603999999999</v>
      </c>
      <c r="BB830" s="301">
        <v>10.368374290437799</v>
      </c>
      <c r="BC830" s="301">
        <v>9.6</v>
      </c>
      <c r="BD830" s="301"/>
      <c r="BE830" s="300" t="s">
        <v>4204</v>
      </c>
      <c r="BF830" s="298"/>
      <c r="BG830" s="300" t="s">
        <v>315</v>
      </c>
      <c r="BH830" s="300" t="s">
        <v>183</v>
      </c>
      <c r="BI830" s="300" t="s">
        <v>580</v>
      </c>
      <c r="BJ830" s="300" t="s">
        <v>103</v>
      </c>
      <c r="BK830" s="299" t="s">
        <v>175</v>
      </c>
      <c r="BL830" s="301">
        <v>113893.58076096</v>
      </c>
      <c r="BM830" s="299" t="s">
        <v>309</v>
      </c>
      <c r="BN830" s="301"/>
      <c r="BO830" s="304">
        <v>38867</v>
      </c>
      <c r="BP830" s="304">
        <v>47998</v>
      </c>
      <c r="BQ830" s="297" t="s">
        <v>4757</v>
      </c>
      <c r="BR830" s="297" t="s">
        <v>4764</v>
      </c>
      <c r="BS830" s="297">
        <v>38867</v>
      </c>
      <c r="BT830" s="297">
        <v>47998</v>
      </c>
      <c r="BU830" s="301">
        <v>0</v>
      </c>
      <c r="BV830" s="301">
        <v>53.67</v>
      </c>
      <c r="BW830" s="301">
        <v>0</v>
      </c>
    </row>
    <row r="831" spans="1:75" s="289" customFormat="1" ht="18.2" customHeight="1" x14ac:dyDescent="0.15">
      <c r="A831" s="291">
        <v>829</v>
      </c>
      <c r="B831" s="292" t="s">
        <v>305</v>
      </c>
      <c r="C831" s="292" t="s">
        <v>306</v>
      </c>
      <c r="D831" s="312">
        <v>45170</v>
      </c>
      <c r="E831" s="293" t="s">
        <v>1927</v>
      </c>
      <c r="F831" s="308">
        <v>0</v>
      </c>
      <c r="G831" s="308">
        <v>0</v>
      </c>
      <c r="H831" s="295">
        <v>26712.880000000001</v>
      </c>
      <c r="I831" s="295">
        <v>0</v>
      </c>
      <c r="J831" s="295">
        <v>0</v>
      </c>
      <c r="K831" s="295">
        <v>26712.880000000001</v>
      </c>
      <c r="L831" s="295">
        <v>191.67</v>
      </c>
      <c r="M831" s="295">
        <v>0</v>
      </c>
      <c r="N831" s="295">
        <v>0</v>
      </c>
      <c r="O831" s="295">
        <v>191.67</v>
      </c>
      <c r="P831" s="295">
        <v>0</v>
      </c>
      <c r="Q831" s="295">
        <v>0</v>
      </c>
      <c r="R831" s="295">
        <v>26521.21</v>
      </c>
      <c r="S831" s="295">
        <v>0</v>
      </c>
      <c r="T831" s="295">
        <v>213.7</v>
      </c>
      <c r="U831" s="295">
        <v>0</v>
      </c>
      <c r="V831" s="295">
        <v>0</v>
      </c>
      <c r="W831" s="295">
        <v>213.7</v>
      </c>
      <c r="X831" s="295">
        <v>0</v>
      </c>
      <c r="Y831" s="295">
        <v>0</v>
      </c>
      <c r="Z831" s="295">
        <v>0</v>
      </c>
      <c r="AA831" s="295">
        <v>41.73</v>
      </c>
      <c r="AB831" s="295">
        <v>0</v>
      </c>
      <c r="AC831" s="295">
        <v>0</v>
      </c>
      <c r="AD831" s="295">
        <v>0</v>
      </c>
      <c r="AE831" s="295">
        <v>0</v>
      </c>
      <c r="AF831" s="295">
        <v>-24.17</v>
      </c>
      <c r="AG831" s="295">
        <v>22.36</v>
      </c>
      <c r="AH831" s="295">
        <v>63.47</v>
      </c>
      <c r="AI831" s="295">
        <v>0</v>
      </c>
      <c r="AJ831" s="295">
        <v>0</v>
      </c>
      <c r="AK831" s="295">
        <v>0</v>
      </c>
      <c r="AL831" s="295">
        <v>0</v>
      </c>
      <c r="AM831" s="295">
        <v>0</v>
      </c>
      <c r="AN831" s="295">
        <v>0</v>
      </c>
      <c r="AO831" s="295">
        <v>0</v>
      </c>
      <c r="AP831" s="295">
        <v>0</v>
      </c>
      <c r="AQ831" s="295">
        <v>0</v>
      </c>
      <c r="AR831" s="295">
        <v>0.02</v>
      </c>
      <c r="AS831" s="295">
        <v>7.6620000000000004E-3</v>
      </c>
      <c r="AT831" s="295">
        <f t="shared" si="12"/>
        <v>508.73233799999991</v>
      </c>
      <c r="AU831" s="295">
        <v>0</v>
      </c>
      <c r="AV831" s="295">
        <v>0</v>
      </c>
      <c r="AW831" s="296">
        <v>93</v>
      </c>
      <c r="AX831" s="296">
        <v>300</v>
      </c>
      <c r="AY831" s="295">
        <v>353999.45</v>
      </c>
      <c r="AZ831" s="295">
        <v>46030.53</v>
      </c>
      <c r="BA831" s="294">
        <v>47.881435000000003</v>
      </c>
      <c r="BB831" s="294">
        <v>27.5876378728716</v>
      </c>
      <c r="BC831" s="294">
        <v>9.6</v>
      </c>
      <c r="BD831" s="294"/>
      <c r="BE831" s="293" t="s">
        <v>4204</v>
      </c>
      <c r="BF831" s="291"/>
      <c r="BG831" s="293" t="s">
        <v>312</v>
      </c>
      <c r="BH831" s="293" t="s">
        <v>583</v>
      </c>
      <c r="BI831" s="293" t="s">
        <v>584</v>
      </c>
      <c r="BJ831" s="293" t="s">
        <v>103</v>
      </c>
      <c r="BK831" s="292" t="s">
        <v>175</v>
      </c>
      <c r="BL831" s="294">
        <v>207690.14154616001</v>
      </c>
      <c r="BM831" s="292" t="s">
        <v>309</v>
      </c>
      <c r="BN831" s="294"/>
      <c r="BO831" s="297">
        <v>38870</v>
      </c>
      <c r="BP831" s="297">
        <v>48001</v>
      </c>
      <c r="BQ831" s="297" t="s">
        <v>4757</v>
      </c>
      <c r="BR831" s="297" t="s">
        <v>4764</v>
      </c>
      <c r="BS831" s="297">
        <v>38870</v>
      </c>
      <c r="BT831" s="297">
        <v>48001</v>
      </c>
      <c r="BU831" s="294">
        <v>0</v>
      </c>
      <c r="BV831" s="294">
        <v>41.73</v>
      </c>
      <c r="BW831" s="294">
        <v>0</v>
      </c>
    </row>
    <row r="832" spans="1:75" s="289" customFormat="1" ht="18.2" customHeight="1" x14ac:dyDescent="0.15">
      <c r="A832" s="298">
        <v>830</v>
      </c>
      <c r="B832" s="299" t="s">
        <v>305</v>
      </c>
      <c r="C832" s="299" t="s">
        <v>306</v>
      </c>
      <c r="D832" s="313">
        <v>45170</v>
      </c>
      <c r="E832" s="300" t="s">
        <v>1928</v>
      </c>
      <c r="F832" s="309">
        <v>99</v>
      </c>
      <c r="G832" s="309">
        <v>98</v>
      </c>
      <c r="H832" s="302">
        <v>16040.91</v>
      </c>
      <c r="I832" s="302">
        <v>27888.18</v>
      </c>
      <c r="J832" s="302">
        <v>0</v>
      </c>
      <c r="K832" s="302">
        <v>43929.09</v>
      </c>
      <c r="L832" s="302">
        <v>412.39</v>
      </c>
      <c r="M832" s="302">
        <v>0</v>
      </c>
      <c r="N832" s="302">
        <v>0</v>
      </c>
      <c r="O832" s="302">
        <v>0</v>
      </c>
      <c r="P832" s="302">
        <v>0</v>
      </c>
      <c r="Q832" s="302">
        <v>0</v>
      </c>
      <c r="R832" s="302">
        <v>43929.09</v>
      </c>
      <c r="S832" s="302">
        <v>24699.21</v>
      </c>
      <c r="T832" s="302">
        <v>128.33000000000001</v>
      </c>
      <c r="U832" s="302">
        <v>0</v>
      </c>
      <c r="V832" s="302">
        <v>0</v>
      </c>
      <c r="W832" s="302">
        <v>0</v>
      </c>
      <c r="X832" s="302">
        <v>0</v>
      </c>
      <c r="Y832" s="302">
        <v>0</v>
      </c>
      <c r="Z832" s="302">
        <v>24827.54</v>
      </c>
      <c r="AA832" s="302">
        <v>0</v>
      </c>
      <c r="AB832" s="302">
        <v>0</v>
      </c>
      <c r="AC832" s="302">
        <v>0</v>
      </c>
      <c r="AD832" s="302">
        <v>0</v>
      </c>
      <c r="AE832" s="302">
        <v>0</v>
      </c>
      <c r="AF832" s="302">
        <v>0</v>
      </c>
      <c r="AG832" s="302">
        <v>0</v>
      </c>
      <c r="AH832" s="302">
        <v>0</v>
      </c>
      <c r="AI832" s="302">
        <v>0</v>
      </c>
      <c r="AJ832" s="302">
        <v>0</v>
      </c>
      <c r="AK832" s="302">
        <v>0</v>
      </c>
      <c r="AL832" s="302">
        <v>0</v>
      </c>
      <c r="AM832" s="302">
        <v>0</v>
      </c>
      <c r="AN832" s="302">
        <v>0</v>
      </c>
      <c r="AO832" s="302">
        <v>0</v>
      </c>
      <c r="AP832" s="302">
        <v>0</v>
      </c>
      <c r="AQ832" s="302">
        <v>0</v>
      </c>
      <c r="AR832" s="302">
        <v>0</v>
      </c>
      <c r="AS832" s="302">
        <v>0</v>
      </c>
      <c r="AT832" s="295">
        <f t="shared" si="12"/>
        <v>0</v>
      </c>
      <c r="AU832" s="302">
        <v>28300.57</v>
      </c>
      <c r="AV832" s="302">
        <v>24827.54</v>
      </c>
      <c r="AW832" s="303">
        <v>33</v>
      </c>
      <c r="AX832" s="303">
        <v>240</v>
      </c>
      <c r="AY832" s="302">
        <v>359000.33</v>
      </c>
      <c r="AZ832" s="302">
        <v>57604.959999999999</v>
      </c>
      <c r="BA832" s="301">
        <v>59.032241999999997</v>
      </c>
      <c r="BB832" s="301">
        <v>45.017524041675898</v>
      </c>
      <c r="BC832" s="301">
        <v>9.6</v>
      </c>
      <c r="BD832" s="301"/>
      <c r="BE832" s="300" t="s">
        <v>4204</v>
      </c>
      <c r="BF832" s="298"/>
      <c r="BG832" s="300" t="s">
        <v>312</v>
      </c>
      <c r="BH832" s="300" t="s">
        <v>196</v>
      </c>
      <c r="BI832" s="300" t="s">
        <v>576</v>
      </c>
      <c r="BJ832" s="300" t="s">
        <v>4205</v>
      </c>
      <c r="BK832" s="299" t="s">
        <v>175</v>
      </c>
      <c r="BL832" s="301">
        <v>344012.92098264</v>
      </c>
      <c r="BM832" s="299" t="s">
        <v>309</v>
      </c>
      <c r="BN832" s="301"/>
      <c r="BO832" s="304">
        <v>38873</v>
      </c>
      <c r="BP832" s="304">
        <v>46178</v>
      </c>
      <c r="BQ832" s="297" t="s">
        <v>955</v>
      </c>
      <c r="BR832" s="297" t="s">
        <v>4778</v>
      </c>
      <c r="BS832" s="297">
        <v>38873</v>
      </c>
      <c r="BT832" s="297">
        <v>46178</v>
      </c>
      <c r="BU832" s="301">
        <v>14856.8</v>
      </c>
      <c r="BV832" s="301">
        <v>49.85</v>
      </c>
      <c r="BW832" s="301">
        <v>0</v>
      </c>
    </row>
    <row r="833" spans="1:75" s="289" customFormat="1" ht="18.2" customHeight="1" x14ac:dyDescent="0.15">
      <c r="A833" s="291">
        <v>831</v>
      </c>
      <c r="B833" s="292" t="s">
        <v>305</v>
      </c>
      <c r="C833" s="292" t="s">
        <v>306</v>
      </c>
      <c r="D833" s="312">
        <v>45170</v>
      </c>
      <c r="E833" s="293" t="s">
        <v>1929</v>
      </c>
      <c r="F833" s="308">
        <v>0</v>
      </c>
      <c r="G833" s="308">
        <v>0</v>
      </c>
      <c r="H833" s="295">
        <v>19824.97</v>
      </c>
      <c r="I833" s="295">
        <v>0</v>
      </c>
      <c r="J833" s="295">
        <v>0</v>
      </c>
      <c r="K833" s="295">
        <v>19824.97</v>
      </c>
      <c r="L833" s="295">
        <v>510.45</v>
      </c>
      <c r="M833" s="295">
        <v>0</v>
      </c>
      <c r="N833" s="295">
        <v>0</v>
      </c>
      <c r="O833" s="295">
        <v>510.45</v>
      </c>
      <c r="P833" s="295">
        <v>0</v>
      </c>
      <c r="Q833" s="295">
        <v>0</v>
      </c>
      <c r="R833" s="295">
        <v>19314.52</v>
      </c>
      <c r="S833" s="295">
        <v>0</v>
      </c>
      <c r="T833" s="295">
        <v>156.94999999999999</v>
      </c>
      <c r="U833" s="295">
        <v>0</v>
      </c>
      <c r="V833" s="295">
        <v>0</v>
      </c>
      <c r="W833" s="295">
        <v>156.94999999999999</v>
      </c>
      <c r="X833" s="295">
        <v>0</v>
      </c>
      <c r="Y833" s="295">
        <v>0</v>
      </c>
      <c r="Z833" s="295">
        <v>0</v>
      </c>
      <c r="AA833" s="295">
        <v>47.4</v>
      </c>
      <c r="AB833" s="295">
        <v>0</v>
      </c>
      <c r="AC833" s="295">
        <v>0</v>
      </c>
      <c r="AD833" s="295">
        <v>0</v>
      </c>
      <c r="AE833" s="295">
        <v>0</v>
      </c>
      <c r="AF833" s="295">
        <v>-36.479999999999997</v>
      </c>
      <c r="AG833" s="295">
        <v>31.09</v>
      </c>
      <c r="AH833" s="295">
        <v>93.16</v>
      </c>
      <c r="AI833" s="295">
        <v>0</v>
      </c>
      <c r="AJ833" s="295">
        <v>0</v>
      </c>
      <c r="AK833" s="295">
        <v>0</v>
      </c>
      <c r="AL833" s="295">
        <v>0</v>
      </c>
      <c r="AM833" s="295">
        <v>0</v>
      </c>
      <c r="AN833" s="295">
        <v>0</v>
      </c>
      <c r="AO833" s="295">
        <v>0</v>
      </c>
      <c r="AP833" s="295">
        <v>99.11</v>
      </c>
      <c r="AQ833" s="295">
        <v>0</v>
      </c>
      <c r="AR833" s="295">
        <v>97.19</v>
      </c>
      <c r="AS833" s="295">
        <v>0</v>
      </c>
      <c r="AT833" s="295">
        <f t="shared" si="12"/>
        <v>804.49</v>
      </c>
      <c r="AU833" s="295">
        <v>0</v>
      </c>
      <c r="AV833" s="295">
        <v>0</v>
      </c>
      <c r="AW833" s="296">
        <v>33</v>
      </c>
      <c r="AX833" s="296">
        <v>240</v>
      </c>
      <c r="AY833" s="295">
        <v>412001.1</v>
      </c>
      <c r="AZ833" s="295">
        <v>71599.19</v>
      </c>
      <c r="BA833" s="294">
        <v>63.914723000000002</v>
      </c>
      <c r="BB833" s="294">
        <v>17.241566499257299</v>
      </c>
      <c r="BC833" s="294">
        <v>9.5</v>
      </c>
      <c r="BD833" s="294"/>
      <c r="BE833" s="293" t="s">
        <v>4204</v>
      </c>
      <c r="BF833" s="291"/>
      <c r="BG833" s="293" t="s">
        <v>355</v>
      </c>
      <c r="BH833" s="293" t="s">
        <v>228</v>
      </c>
      <c r="BI833" s="293" t="s">
        <v>586</v>
      </c>
      <c r="BJ833" s="293" t="s">
        <v>103</v>
      </c>
      <c r="BK833" s="292" t="s">
        <v>175</v>
      </c>
      <c r="BL833" s="294">
        <v>151253.86031392001</v>
      </c>
      <c r="BM833" s="292" t="s">
        <v>309</v>
      </c>
      <c r="BN833" s="294"/>
      <c r="BO833" s="297">
        <v>38874</v>
      </c>
      <c r="BP833" s="297">
        <v>46179</v>
      </c>
      <c r="BQ833" s="297" t="s">
        <v>4757</v>
      </c>
      <c r="BR833" s="297" t="s">
        <v>4764</v>
      </c>
      <c r="BS833" s="297">
        <v>38874</v>
      </c>
      <c r="BT833" s="297">
        <v>46179</v>
      </c>
      <c r="BU833" s="294">
        <v>0</v>
      </c>
      <c r="BV833" s="294">
        <v>47.4</v>
      </c>
      <c r="BW833" s="294">
        <v>0</v>
      </c>
    </row>
    <row r="834" spans="1:75" s="289" customFormat="1" ht="18.2" customHeight="1" x14ac:dyDescent="0.15">
      <c r="A834" s="298">
        <v>832</v>
      </c>
      <c r="B834" s="299" t="s">
        <v>305</v>
      </c>
      <c r="C834" s="299" t="s">
        <v>306</v>
      </c>
      <c r="D834" s="313">
        <v>45170</v>
      </c>
      <c r="E834" s="300" t="s">
        <v>1930</v>
      </c>
      <c r="F834" s="309">
        <v>154</v>
      </c>
      <c r="G834" s="309">
        <v>153</v>
      </c>
      <c r="H834" s="302">
        <v>39634.17</v>
      </c>
      <c r="I834" s="302">
        <v>25267.31</v>
      </c>
      <c r="J834" s="302">
        <v>0</v>
      </c>
      <c r="K834" s="302">
        <v>64901.48</v>
      </c>
      <c r="L834" s="302">
        <v>285.63</v>
      </c>
      <c r="M834" s="302">
        <v>0</v>
      </c>
      <c r="N834" s="302">
        <v>0</v>
      </c>
      <c r="O834" s="302">
        <v>0</v>
      </c>
      <c r="P834" s="302">
        <v>0</v>
      </c>
      <c r="Q834" s="302">
        <v>0</v>
      </c>
      <c r="R834" s="302">
        <v>64901.48</v>
      </c>
      <c r="S834" s="302">
        <v>65911.5</v>
      </c>
      <c r="T834" s="302">
        <v>313.77</v>
      </c>
      <c r="U834" s="302">
        <v>0</v>
      </c>
      <c r="V834" s="302">
        <v>0</v>
      </c>
      <c r="W834" s="302">
        <v>0</v>
      </c>
      <c r="X834" s="302">
        <v>0</v>
      </c>
      <c r="Y834" s="302">
        <v>0</v>
      </c>
      <c r="Z834" s="302">
        <v>66225.27</v>
      </c>
      <c r="AA834" s="302">
        <v>0</v>
      </c>
      <c r="AB834" s="302">
        <v>0</v>
      </c>
      <c r="AC834" s="302">
        <v>0</v>
      </c>
      <c r="AD834" s="302">
        <v>0</v>
      </c>
      <c r="AE834" s="302">
        <v>0</v>
      </c>
      <c r="AF834" s="302">
        <v>0</v>
      </c>
      <c r="AG834" s="302">
        <v>0</v>
      </c>
      <c r="AH834" s="302">
        <v>0</v>
      </c>
      <c r="AI834" s="302">
        <v>0</v>
      </c>
      <c r="AJ834" s="302">
        <v>0</v>
      </c>
      <c r="AK834" s="302">
        <v>0</v>
      </c>
      <c r="AL834" s="302">
        <v>0</v>
      </c>
      <c r="AM834" s="302">
        <v>0</v>
      </c>
      <c r="AN834" s="302">
        <v>0</v>
      </c>
      <c r="AO834" s="302">
        <v>0</v>
      </c>
      <c r="AP834" s="302">
        <v>0</v>
      </c>
      <c r="AQ834" s="302">
        <v>0</v>
      </c>
      <c r="AR834" s="302">
        <v>0</v>
      </c>
      <c r="AS834" s="302">
        <v>0</v>
      </c>
      <c r="AT834" s="295">
        <f t="shared" si="12"/>
        <v>0</v>
      </c>
      <c r="AU834" s="302">
        <v>25552.94</v>
      </c>
      <c r="AV834" s="302">
        <v>66225.27</v>
      </c>
      <c r="AW834" s="303">
        <v>93</v>
      </c>
      <c r="AX834" s="303">
        <v>300</v>
      </c>
      <c r="AY834" s="302">
        <v>395431.02</v>
      </c>
      <c r="AZ834" s="302">
        <v>68605</v>
      </c>
      <c r="BA834" s="301">
        <v>63.808157999999999</v>
      </c>
      <c r="BB834" s="301">
        <v>60.363587060328598</v>
      </c>
      <c r="BC834" s="301">
        <v>9.5</v>
      </c>
      <c r="BD834" s="301"/>
      <c r="BE834" s="300" t="s">
        <v>4204</v>
      </c>
      <c r="BF834" s="298"/>
      <c r="BG834" s="300" t="s">
        <v>494</v>
      </c>
      <c r="BH834" s="300" t="s">
        <v>218</v>
      </c>
      <c r="BI834" s="300" t="s">
        <v>566</v>
      </c>
      <c r="BJ834" s="300" t="s">
        <v>4205</v>
      </c>
      <c r="BK834" s="299" t="s">
        <v>175</v>
      </c>
      <c r="BL834" s="301">
        <v>508249.72042208002</v>
      </c>
      <c r="BM834" s="299" t="s">
        <v>309</v>
      </c>
      <c r="BN834" s="301"/>
      <c r="BO834" s="304">
        <v>38874</v>
      </c>
      <c r="BP834" s="304">
        <v>48005</v>
      </c>
      <c r="BQ834" s="297" t="s">
        <v>950</v>
      </c>
      <c r="BR834" s="297" t="s">
        <v>4766</v>
      </c>
      <c r="BS834" s="297">
        <v>38874</v>
      </c>
      <c r="BT834" s="297">
        <v>48005</v>
      </c>
      <c r="BU834" s="301">
        <v>25900.93</v>
      </c>
      <c r="BV834" s="301">
        <v>47.64</v>
      </c>
      <c r="BW834" s="301">
        <v>0</v>
      </c>
    </row>
    <row r="835" spans="1:75" s="289" customFormat="1" ht="18.2" customHeight="1" x14ac:dyDescent="0.15">
      <c r="A835" s="291">
        <v>833</v>
      </c>
      <c r="B835" s="292" t="s">
        <v>305</v>
      </c>
      <c r="C835" s="292" t="s">
        <v>306</v>
      </c>
      <c r="D835" s="312">
        <v>45170</v>
      </c>
      <c r="E835" s="293" t="s">
        <v>1931</v>
      </c>
      <c r="F835" s="308">
        <v>108</v>
      </c>
      <c r="G835" s="308">
        <v>107</v>
      </c>
      <c r="H835" s="295">
        <v>52533.45</v>
      </c>
      <c r="I835" s="295">
        <v>27251.78</v>
      </c>
      <c r="J835" s="295">
        <v>0</v>
      </c>
      <c r="K835" s="295">
        <v>79785.23</v>
      </c>
      <c r="L835" s="295">
        <v>378.56</v>
      </c>
      <c r="M835" s="295">
        <v>0</v>
      </c>
      <c r="N835" s="295">
        <v>0</v>
      </c>
      <c r="O835" s="295">
        <v>0</v>
      </c>
      <c r="P835" s="295">
        <v>0</v>
      </c>
      <c r="Q835" s="295">
        <v>0</v>
      </c>
      <c r="R835" s="295">
        <v>79785.23</v>
      </c>
      <c r="S835" s="295">
        <v>57754.37</v>
      </c>
      <c r="T835" s="295">
        <v>415.89</v>
      </c>
      <c r="U835" s="295">
        <v>0</v>
      </c>
      <c r="V835" s="295">
        <v>0</v>
      </c>
      <c r="W835" s="295">
        <v>0</v>
      </c>
      <c r="X835" s="295">
        <v>0</v>
      </c>
      <c r="Y835" s="295">
        <v>0</v>
      </c>
      <c r="Z835" s="295">
        <v>58170.26</v>
      </c>
      <c r="AA835" s="295">
        <v>0</v>
      </c>
      <c r="AB835" s="295">
        <v>0</v>
      </c>
      <c r="AC835" s="295">
        <v>0</v>
      </c>
      <c r="AD835" s="295">
        <v>0</v>
      </c>
      <c r="AE835" s="295">
        <v>0</v>
      </c>
      <c r="AF835" s="295">
        <v>0</v>
      </c>
      <c r="AG835" s="295">
        <v>0</v>
      </c>
      <c r="AH835" s="295">
        <v>0</v>
      </c>
      <c r="AI835" s="295">
        <v>0</v>
      </c>
      <c r="AJ835" s="295">
        <v>0</v>
      </c>
      <c r="AK835" s="295">
        <v>0</v>
      </c>
      <c r="AL835" s="295">
        <v>0</v>
      </c>
      <c r="AM835" s="295">
        <v>0</v>
      </c>
      <c r="AN835" s="295">
        <v>0</v>
      </c>
      <c r="AO835" s="295">
        <v>0</v>
      </c>
      <c r="AP835" s="295">
        <v>0</v>
      </c>
      <c r="AQ835" s="295">
        <v>0</v>
      </c>
      <c r="AR835" s="295">
        <v>0</v>
      </c>
      <c r="AS835" s="295">
        <v>0</v>
      </c>
      <c r="AT835" s="295">
        <f t="shared" ref="AT835:AT898" si="13">AQ835-AR835-AS835+AP835+AO835+AN835+AL835+AI835+AH835+AG835+AF835+AA835+W835+V835+Q835+P835+O835+N835-J835</f>
        <v>0</v>
      </c>
      <c r="AU835" s="295">
        <v>27630.34</v>
      </c>
      <c r="AV835" s="295">
        <v>58170.26</v>
      </c>
      <c r="AW835" s="296">
        <v>93</v>
      </c>
      <c r="AX835" s="296">
        <v>300</v>
      </c>
      <c r="AY835" s="295">
        <v>411001.74</v>
      </c>
      <c r="AZ835" s="295">
        <v>90930.1</v>
      </c>
      <c r="BA835" s="294">
        <v>81.293488999999994</v>
      </c>
      <c r="BB835" s="294">
        <v>71.329732589840702</v>
      </c>
      <c r="BC835" s="294">
        <v>9.5</v>
      </c>
      <c r="BD835" s="294"/>
      <c r="BE835" s="293" t="s">
        <v>4204</v>
      </c>
      <c r="BF835" s="291"/>
      <c r="BG835" s="293" t="s">
        <v>326</v>
      </c>
      <c r="BH835" s="293" t="s">
        <v>216</v>
      </c>
      <c r="BI835" s="293" t="s">
        <v>430</v>
      </c>
      <c r="BJ835" s="293" t="s">
        <v>4205</v>
      </c>
      <c r="BK835" s="292" t="s">
        <v>175</v>
      </c>
      <c r="BL835" s="294">
        <v>624805.79551207996</v>
      </c>
      <c r="BM835" s="292" t="s">
        <v>309</v>
      </c>
      <c r="BN835" s="294"/>
      <c r="BO835" s="297">
        <v>38877</v>
      </c>
      <c r="BP835" s="297">
        <v>48008</v>
      </c>
      <c r="BQ835" s="297" t="s">
        <v>937</v>
      </c>
      <c r="BR835" s="297" t="s">
        <v>4765</v>
      </c>
      <c r="BS835" s="297">
        <v>38877</v>
      </c>
      <c r="BT835" s="297">
        <v>48008</v>
      </c>
      <c r="BU835" s="294">
        <v>23607.119999999999</v>
      </c>
      <c r="BV835" s="294">
        <v>63.15</v>
      </c>
      <c r="BW835" s="294">
        <v>0</v>
      </c>
    </row>
    <row r="836" spans="1:75" s="289" customFormat="1" ht="18.2" customHeight="1" x14ac:dyDescent="0.15">
      <c r="A836" s="298">
        <v>834</v>
      </c>
      <c r="B836" s="299" t="s">
        <v>305</v>
      </c>
      <c r="C836" s="299" t="s">
        <v>306</v>
      </c>
      <c r="D836" s="313">
        <v>45170</v>
      </c>
      <c r="E836" s="300" t="s">
        <v>1932</v>
      </c>
      <c r="F836" s="309">
        <v>152</v>
      </c>
      <c r="G836" s="309">
        <v>151</v>
      </c>
      <c r="H836" s="302">
        <v>20411.28</v>
      </c>
      <c r="I836" s="302">
        <v>46076.47</v>
      </c>
      <c r="J836" s="302">
        <v>0</v>
      </c>
      <c r="K836" s="302">
        <v>66487.75</v>
      </c>
      <c r="L836" s="302">
        <v>525.45000000000005</v>
      </c>
      <c r="M836" s="302">
        <v>0</v>
      </c>
      <c r="N836" s="302">
        <v>0</v>
      </c>
      <c r="O836" s="302">
        <v>0</v>
      </c>
      <c r="P836" s="302">
        <v>0</v>
      </c>
      <c r="Q836" s="302">
        <v>0</v>
      </c>
      <c r="R836" s="302">
        <v>66487.75</v>
      </c>
      <c r="S836" s="302">
        <v>57020.7</v>
      </c>
      <c r="T836" s="302">
        <v>161.59</v>
      </c>
      <c r="U836" s="302">
        <v>0</v>
      </c>
      <c r="V836" s="302">
        <v>0</v>
      </c>
      <c r="W836" s="302">
        <v>0</v>
      </c>
      <c r="X836" s="302">
        <v>0</v>
      </c>
      <c r="Y836" s="302">
        <v>0</v>
      </c>
      <c r="Z836" s="302">
        <v>57182.29</v>
      </c>
      <c r="AA836" s="302">
        <v>0</v>
      </c>
      <c r="AB836" s="302">
        <v>0</v>
      </c>
      <c r="AC836" s="302">
        <v>0</v>
      </c>
      <c r="AD836" s="302">
        <v>0</v>
      </c>
      <c r="AE836" s="302">
        <v>0</v>
      </c>
      <c r="AF836" s="302">
        <v>0</v>
      </c>
      <c r="AG836" s="302">
        <v>0</v>
      </c>
      <c r="AH836" s="302">
        <v>0</v>
      </c>
      <c r="AI836" s="302">
        <v>0</v>
      </c>
      <c r="AJ836" s="302">
        <v>0</v>
      </c>
      <c r="AK836" s="302">
        <v>0</v>
      </c>
      <c r="AL836" s="302">
        <v>0</v>
      </c>
      <c r="AM836" s="302">
        <v>0</v>
      </c>
      <c r="AN836" s="302">
        <v>0</v>
      </c>
      <c r="AO836" s="302">
        <v>0</v>
      </c>
      <c r="AP836" s="302">
        <v>0</v>
      </c>
      <c r="AQ836" s="302">
        <v>0</v>
      </c>
      <c r="AR836" s="302">
        <v>0</v>
      </c>
      <c r="AS836" s="302">
        <v>0</v>
      </c>
      <c r="AT836" s="295">
        <f t="shared" si="13"/>
        <v>0</v>
      </c>
      <c r="AU836" s="302">
        <v>46601.919999999998</v>
      </c>
      <c r="AV836" s="302">
        <v>57182.29</v>
      </c>
      <c r="AW836" s="303">
        <v>33</v>
      </c>
      <c r="AX836" s="303">
        <v>240</v>
      </c>
      <c r="AY836" s="302">
        <v>508999.55</v>
      </c>
      <c r="AZ836" s="302">
        <v>73706.740000000005</v>
      </c>
      <c r="BA836" s="301">
        <v>53.192245999999997</v>
      </c>
      <c r="BB836" s="301">
        <v>47.982487815720802</v>
      </c>
      <c r="BC836" s="301">
        <v>9.5</v>
      </c>
      <c r="BD836" s="301"/>
      <c r="BE836" s="300" t="s">
        <v>4204</v>
      </c>
      <c r="BF836" s="298"/>
      <c r="BG836" s="300" t="s">
        <v>317</v>
      </c>
      <c r="BH836" s="300" t="s">
        <v>390</v>
      </c>
      <c r="BI836" s="300" t="s">
        <v>587</v>
      </c>
      <c r="BJ836" s="300" t="s">
        <v>4205</v>
      </c>
      <c r="BK836" s="299" t="s">
        <v>175</v>
      </c>
      <c r="BL836" s="301">
        <v>520671.95307400002</v>
      </c>
      <c r="BM836" s="299" t="s">
        <v>309</v>
      </c>
      <c r="BN836" s="301"/>
      <c r="BO836" s="304">
        <v>38878</v>
      </c>
      <c r="BP836" s="304">
        <v>46183</v>
      </c>
      <c r="BQ836" s="297" t="s">
        <v>947</v>
      </c>
      <c r="BR836" s="297" t="s">
        <v>4774</v>
      </c>
      <c r="BS836" s="297">
        <v>38878</v>
      </c>
      <c r="BT836" s="297">
        <v>46183</v>
      </c>
      <c r="BU836" s="301">
        <v>27205.07</v>
      </c>
      <c r="BV836" s="301">
        <v>48.79</v>
      </c>
      <c r="BW836" s="301">
        <v>0</v>
      </c>
    </row>
    <row r="837" spans="1:75" s="289" customFormat="1" ht="18.2" customHeight="1" x14ac:dyDescent="0.15">
      <c r="A837" s="291">
        <v>835</v>
      </c>
      <c r="B837" s="292" t="s">
        <v>305</v>
      </c>
      <c r="C837" s="292" t="s">
        <v>306</v>
      </c>
      <c r="D837" s="312">
        <v>45170</v>
      </c>
      <c r="E837" s="293" t="s">
        <v>1933</v>
      </c>
      <c r="F837" s="308">
        <v>0</v>
      </c>
      <c r="G837" s="308">
        <v>0</v>
      </c>
      <c r="H837" s="295">
        <v>4830.1099999999997</v>
      </c>
      <c r="I837" s="295">
        <v>0</v>
      </c>
      <c r="J837" s="295">
        <v>0</v>
      </c>
      <c r="K837" s="295">
        <v>4830.1099999999997</v>
      </c>
      <c r="L837" s="295">
        <v>123.64</v>
      </c>
      <c r="M837" s="295">
        <v>0</v>
      </c>
      <c r="N837" s="295">
        <v>0</v>
      </c>
      <c r="O837" s="295">
        <v>123.64</v>
      </c>
      <c r="P837" s="295">
        <v>0</v>
      </c>
      <c r="Q837" s="295">
        <v>0</v>
      </c>
      <c r="R837" s="295">
        <v>4706.47</v>
      </c>
      <c r="S837" s="295">
        <v>0</v>
      </c>
      <c r="T837" s="295">
        <v>39.85</v>
      </c>
      <c r="U837" s="295">
        <v>0</v>
      </c>
      <c r="V837" s="295">
        <v>0</v>
      </c>
      <c r="W837" s="295">
        <v>39.85</v>
      </c>
      <c r="X837" s="295">
        <v>0</v>
      </c>
      <c r="Y837" s="295">
        <v>0</v>
      </c>
      <c r="Z837" s="295">
        <v>0</v>
      </c>
      <c r="AA837" s="295">
        <v>26.84</v>
      </c>
      <c r="AB837" s="295">
        <v>0</v>
      </c>
      <c r="AC837" s="295">
        <v>0</v>
      </c>
      <c r="AD837" s="295">
        <v>0</v>
      </c>
      <c r="AE837" s="295">
        <v>0</v>
      </c>
      <c r="AF837" s="295">
        <v>-10.02</v>
      </c>
      <c r="AG837" s="295">
        <v>8.2799999999999994</v>
      </c>
      <c r="AH837" s="295">
        <v>25.18</v>
      </c>
      <c r="AI837" s="295">
        <v>0</v>
      </c>
      <c r="AJ837" s="295">
        <v>0</v>
      </c>
      <c r="AK837" s="295">
        <v>0</v>
      </c>
      <c r="AL837" s="295">
        <v>0</v>
      </c>
      <c r="AM837" s="295">
        <v>0</v>
      </c>
      <c r="AN837" s="295">
        <v>0</v>
      </c>
      <c r="AO837" s="295">
        <v>0</v>
      </c>
      <c r="AP837" s="295">
        <v>49.1</v>
      </c>
      <c r="AQ837" s="295">
        <v>0</v>
      </c>
      <c r="AR837" s="295">
        <v>48.34</v>
      </c>
      <c r="AS837" s="295">
        <v>0</v>
      </c>
      <c r="AT837" s="295">
        <f t="shared" si="13"/>
        <v>214.53</v>
      </c>
      <c r="AU837" s="295">
        <v>0</v>
      </c>
      <c r="AV837" s="295">
        <v>0</v>
      </c>
      <c r="AW837" s="296">
        <v>33</v>
      </c>
      <c r="AX837" s="296">
        <v>240</v>
      </c>
      <c r="AY837" s="295">
        <v>172200.79</v>
      </c>
      <c r="AZ837" s="295">
        <v>17058.560000000001</v>
      </c>
      <c r="BA837" s="294">
        <v>36.392992</v>
      </c>
      <c r="BB837" s="294">
        <v>10.0408548586891</v>
      </c>
      <c r="BC837" s="294">
        <v>9.9</v>
      </c>
      <c r="BD837" s="294"/>
      <c r="BE837" s="293" t="s">
        <v>4204</v>
      </c>
      <c r="BF837" s="291"/>
      <c r="BG837" s="293" t="s">
        <v>360</v>
      </c>
      <c r="BH837" s="293" t="s">
        <v>467</v>
      </c>
      <c r="BI837" s="293" t="s">
        <v>468</v>
      </c>
      <c r="BJ837" s="293" t="s">
        <v>103</v>
      </c>
      <c r="BK837" s="292" t="s">
        <v>175</v>
      </c>
      <c r="BL837" s="294">
        <v>36856.818391120003</v>
      </c>
      <c r="BM837" s="292" t="s">
        <v>309</v>
      </c>
      <c r="BN837" s="294"/>
      <c r="BO837" s="297">
        <v>38883</v>
      </c>
      <c r="BP837" s="297">
        <v>46188</v>
      </c>
      <c r="BQ837" s="297" t="s">
        <v>4757</v>
      </c>
      <c r="BR837" s="297" t="s">
        <v>4764</v>
      </c>
      <c r="BS837" s="297">
        <v>38883</v>
      </c>
      <c r="BT837" s="297">
        <v>46188</v>
      </c>
      <c r="BU837" s="294">
        <v>0</v>
      </c>
      <c r="BV837" s="294">
        <v>26.84</v>
      </c>
      <c r="BW837" s="294">
        <v>0</v>
      </c>
    </row>
    <row r="838" spans="1:75" s="289" customFormat="1" ht="18.2" customHeight="1" x14ac:dyDescent="0.15">
      <c r="A838" s="298">
        <v>836</v>
      </c>
      <c r="B838" s="299" t="s">
        <v>305</v>
      </c>
      <c r="C838" s="299" t="s">
        <v>306</v>
      </c>
      <c r="D838" s="313">
        <v>45170</v>
      </c>
      <c r="E838" s="300" t="s">
        <v>1934</v>
      </c>
      <c r="F838" s="309">
        <v>160</v>
      </c>
      <c r="G838" s="309">
        <v>159</v>
      </c>
      <c r="H838" s="302">
        <v>54431.76</v>
      </c>
      <c r="I838" s="302">
        <v>35947.31</v>
      </c>
      <c r="J838" s="302">
        <v>0</v>
      </c>
      <c r="K838" s="302">
        <v>90379.07</v>
      </c>
      <c r="L838" s="302">
        <v>398.25</v>
      </c>
      <c r="M838" s="302">
        <v>0</v>
      </c>
      <c r="N838" s="302">
        <v>0</v>
      </c>
      <c r="O838" s="302">
        <v>0</v>
      </c>
      <c r="P838" s="302">
        <v>0</v>
      </c>
      <c r="Q838" s="302">
        <v>0</v>
      </c>
      <c r="R838" s="302">
        <v>90379.07</v>
      </c>
      <c r="S838" s="302">
        <v>95624.71</v>
      </c>
      <c r="T838" s="302">
        <v>430.92</v>
      </c>
      <c r="U838" s="302">
        <v>0</v>
      </c>
      <c r="V838" s="302">
        <v>0</v>
      </c>
      <c r="W838" s="302">
        <v>0</v>
      </c>
      <c r="X838" s="302">
        <v>0</v>
      </c>
      <c r="Y838" s="302">
        <v>0</v>
      </c>
      <c r="Z838" s="302">
        <v>96055.63</v>
      </c>
      <c r="AA838" s="302">
        <v>0</v>
      </c>
      <c r="AB838" s="302">
        <v>0</v>
      </c>
      <c r="AC838" s="302">
        <v>0</v>
      </c>
      <c r="AD838" s="302">
        <v>0</v>
      </c>
      <c r="AE838" s="302">
        <v>0</v>
      </c>
      <c r="AF838" s="302">
        <v>0</v>
      </c>
      <c r="AG838" s="302">
        <v>0</v>
      </c>
      <c r="AH838" s="302">
        <v>0</v>
      </c>
      <c r="AI838" s="302">
        <v>0</v>
      </c>
      <c r="AJ838" s="302">
        <v>0</v>
      </c>
      <c r="AK838" s="302">
        <v>0</v>
      </c>
      <c r="AL838" s="302">
        <v>0</v>
      </c>
      <c r="AM838" s="302">
        <v>0</v>
      </c>
      <c r="AN838" s="302">
        <v>0</v>
      </c>
      <c r="AO838" s="302">
        <v>0</v>
      </c>
      <c r="AP838" s="302">
        <v>0</v>
      </c>
      <c r="AQ838" s="302">
        <v>0</v>
      </c>
      <c r="AR838" s="302">
        <v>0</v>
      </c>
      <c r="AS838" s="302">
        <v>0</v>
      </c>
      <c r="AT838" s="295">
        <f t="shared" si="13"/>
        <v>0</v>
      </c>
      <c r="AU838" s="302">
        <v>36345.56</v>
      </c>
      <c r="AV838" s="302">
        <v>96055.63</v>
      </c>
      <c r="AW838" s="303">
        <v>92</v>
      </c>
      <c r="AX838" s="303">
        <v>300</v>
      </c>
      <c r="AY838" s="302">
        <v>410997.28</v>
      </c>
      <c r="AZ838" s="302">
        <v>94903.55</v>
      </c>
      <c r="BA838" s="301">
        <v>85.219542000000004</v>
      </c>
      <c r="BB838" s="301">
        <v>81.156742311388101</v>
      </c>
      <c r="BC838" s="301">
        <v>9.5</v>
      </c>
      <c r="BD838" s="301"/>
      <c r="BE838" s="300" t="s">
        <v>4204</v>
      </c>
      <c r="BF838" s="298"/>
      <c r="BG838" s="300" t="s">
        <v>326</v>
      </c>
      <c r="BH838" s="300" t="s">
        <v>216</v>
      </c>
      <c r="BI838" s="300" t="s">
        <v>430</v>
      </c>
      <c r="BJ838" s="300" t="s">
        <v>4205</v>
      </c>
      <c r="BK838" s="299" t="s">
        <v>175</v>
      </c>
      <c r="BL838" s="301">
        <v>707767.17356072005</v>
      </c>
      <c r="BM838" s="299" t="s">
        <v>309</v>
      </c>
      <c r="BN838" s="301"/>
      <c r="BO838" s="304">
        <v>38856</v>
      </c>
      <c r="BP838" s="304">
        <v>47987</v>
      </c>
      <c r="BQ838" s="297" t="s">
        <v>937</v>
      </c>
      <c r="BR838" s="297" t="s">
        <v>4765</v>
      </c>
      <c r="BS838" s="297">
        <v>38856</v>
      </c>
      <c r="BT838" s="297">
        <v>47987</v>
      </c>
      <c r="BU838" s="301">
        <v>36361.870000000003</v>
      </c>
      <c r="BV838" s="301">
        <v>65.91</v>
      </c>
      <c r="BW838" s="301">
        <v>0</v>
      </c>
    </row>
    <row r="839" spans="1:75" s="289" customFormat="1" ht="18.2" customHeight="1" x14ac:dyDescent="0.15">
      <c r="A839" s="291">
        <v>837</v>
      </c>
      <c r="B839" s="292" t="s">
        <v>305</v>
      </c>
      <c r="C839" s="292" t="s">
        <v>306</v>
      </c>
      <c r="D839" s="312">
        <v>45170</v>
      </c>
      <c r="E839" s="293" t="s">
        <v>1935</v>
      </c>
      <c r="F839" s="308">
        <v>51</v>
      </c>
      <c r="G839" s="308">
        <v>50</v>
      </c>
      <c r="H839" s="295">
        <v>44961.29</v>
      </c>
      <c r="I839" s="295">
        <v>16680.61</v>
      </c>
      <c r="J839" s="295">
        <v>0</v>
      </c>
      <c r="K839" s="295">
        <v>61641.9</v>
      </c>
      <c r="L839" s="295">
        <v>405.29</v>
      </c>
      <c r="M839" s="295">
        <v>0</v>
      </c>
      <c r="N839" s="295">
        <v>0</v>
      </c>
      <c r="O839" s="295">
        <v>0</v>
      </c>
      <c r="P839" s="295">
        <v>0</v>
      </c>
      <c r="Q839" s="295">
        <v>0</v>
      </c>
      <c r="R839" s="295">
        <v>61641.9</v>
      </c>
      <c r="S839" s="295">
        <v>21380.89</v>
      </c>
      <c r="T839" s="295">
        <v>355.94</v>
      </c>
      <c r="U839" s="295">
        <v>0</v>
      </c>
      <c r="V839" s="295">
        <v>0</v>
      </c>
      <c r="W839" s="295">
        <v>0</v>
      </c>
      <c r="X839" s="295">
        <v>0</v>
      </c>
      <c r="Y839" s="295">
        <v>0</v>
      </c>
      <c r="Z839" s="295">
        <v>21736.83</v>
      </c>
      <c r="AA839" s="295">
        <v>0</v>
      </c>
      <c r="AB839" s="295">
        <v>0</v>
      </c>
      <c r="AC839" s="295">
        <v>0</v>
      </c>
      <c r="AD839" s="295">
        <v>0</v>
      </c>
      <c r="AE839" s="295">
        <v>0</v>
      </c>
      <c r="AF839" s="295">
        <v>0</v>
      </c>
      <c r="AG839" s="295">
        <v>0</v>
      </c>
      <c r="AH839" s="295">
        <v>0</v>
      </c>
      <c r="AI839" s="295">
        <v>0</v>
      </c>
      <c r="AJ839" s="295">
        <v>0</v>
      </c>
      <c r="AK839" s="295">
        <v>0</v>
      </c>
      <c r="AL839" s="295">
        <v>0</v>
      </c>
      <c r="AM839" s="295">
        <v>0</v>
      </c>
      <c r="AN839" s="295">
        <v>0</v>
      </c>
      <c r="AO839" s="295">
        <v>0</v>
      </c>
      <c r="AP839" s="295">
        <v>0</v>
      </c>
      <c r="AQ839" s="295">
        <v>0</v>
      </c>
      <c r="AR839" s="295">
        <v>0</v>
      </c>
      <c r="AS839" s="295">
        <v>0</v>
      </c>
      <c r="AT839" s="295">
        <f t="shared" si="13"/>
        <v>0</v>
      </c>
      <c r="AU839" s="295">
        <v>17085.900000000001</v>
      </c>
      <c r="AV839" s="295">
        <v>21736.83</v>
      </c>
      <c r="AW839" s="296">
        <v>93</v>
      </c>
      <c r="AX839" s="296">
        <v>300</v>
      </c>
      <c r="AY839" s="295">
        <v>517497.98</v>
      </c>
      <c r="AZ839" s="295">
        <v>87127.59</v>
      </c>
      <c r="BA839" s="294">
        <v>61.883071999999999</v>
      </c>
      <c r="BB839" s="294">
        <v>43.781655568767597</v>
      </c>
      <c r="BC839" s="294">
        <v>9.5</v>
      </c>
      <c r="BD839" s="294"/>
      <c r="BE839" s="293" t="s">
        <v>4204</v>
      </c>
      <c r="BF839" s="291"/>
      <c r="BG839" s="293" t="s">
        <v>326</v>
      </c>
      <c r="BH839" s="293" t="s">
        <v>217</v>
      </c>
      <c r="BI839" s="293" t="s">
        <v>423</v>
      </c>
      <c r="BJ839" s="293" t="s">
        <v>4205</v>
      </c>
      <c r="BK839" s="292" t="s">
        <v>175</v>
      </c>
      <c r="BL839" s="294">
        <v>482723.63652240002</v>
      </c>
      <c r="BM839" s="292" t="s">
        <v>309</v>
      </c>
      <c r="BN839" s="294"/>
      <c r="BO839" s="297">
        <v>38876</v>
      </c>
      <c r="BP839" s="297">
        <v>48007</v>
      </c>
      <c r="BQ839" s="297" t="s">
        <v>963</v>
      </c>
      <c r="BR839" s="297" t="s">
        <v>4810</v>
      </c>
      <c r="BS839" s="297">
        <v>38876</v>
      </c>
      <c r="BT839" s="297">
        <v>48007</v>
      </c>
      <c r="BU839" s="294">
        <v>10943.7</v>
      </c>
      <c r="BV839" s="294">
        <v>60.51</v>
      </c>
      <c r="BW839" s="294">
        <v>0</v>
      </c>
    </row>
    <row r="840" spans="1:75" s="289" customFormat="1" ht="18.2" customHeight="1" x14ac:dyDescent="0.15">
      <c r="A840" s="298">
        <v>838</v>
      </c>
      <c r="B840" s="299" t="s">
        <v>305</v>
      </c>
      <c r="C840" s="299" t="s">
        <v>306</v>
      </c>
      <c r="D840" s="313">
        <v>45170</v>
      </c>
      <c r="E840" s="300" t="s">
        <v>1936</v>
      </c>
      <c r="F840" s="309">
        <v>161</v>
      </c>
      <c r="G840" s="309">
        <v>160</v>
      </c>
      <c r="H840" s="302">
        <v>40827.480000000003</v>
      </c>
      <c r="I840" s="302">
        <v>26643.37</v>
      </c>
      <c r="J840" s="302">
        <v>0</v>
      </c>
      <c r="K840" s="302">
        <v>67470.850000000006</v>
      </c>
      <c r="L840" s="302">
        <v>294.25</v>
      </c>
      <c r="M840" s="302">
        <v>0</v>
      </c>
      <c r="N840" s="302">
        <v>0</v>
      </c>
      <c r="O840" s="302">
        <v>0</v>
      </c>
      <c r="P840" s="302">
        <v>0</v>
      </c>
      <c r="Q840" s="302">
        <v>0</v>
      </c>
      <c r="R840" s="302">
        <v>67470.850000000006</v>
      </c>
      <c r="S840" s="302">
        <v>71977.34</v>
      </c>
      <c r="T840" s="302">
        <v>323.22000000000003</v>
      </c>
      <c r="U840" s="302">
        <v>0</v>
      </c>
      <c r="V840" s="302">
        <v>0</v>
      </c>
      <c r="W840" s="302">
        <v>0</v>
      </c>
      <c r="X840" s="302">
        <v>0</v>
      </c>
      <c r="Y840" s="302">
        <v>0</v>
      </c>
      <c r="Z840" s="302">
        <v>72300.56</v>
      </c>
      <c r="AA840" s="302">
        <v>0</v>
      </c>
      <c r="AB840" s="302">
        <v>0</v>
      </c>
      <c r="AC840" s="302">
        <v>0</v>
      </c>
      <c r="AD840" s="302">
        <v>0</v>
      </c>
      <c r="AE840" s="302">
        <v>0</v>
      </c>
      <c r="AF840" s="302">
        <v>0</v>
      </c>
      <c r="AG840" s="302">
        <v>0</v>
      </c>
      <c r="AH840" s="302">
        <v>0</v>
      </c>
      <c r="AI840" s="302">
        <v>0</v>
      </c>
      <c r="AJ840" s="302">
        <v>0</v>
      </c>
      <c r="AK840" s="302">
        <v>0</v>
      </c>
      <c r="AL840" s="302">
        <v>0</v>
      </c>
      <c r="AM840" s="302">
        <v>0</v>
      </c>
      <c r="AN840" s="302">
        <v>0</v>
      </c>
      <c r="AO840" s="302">
        <v>0</v>
      </c>
      <c r="AP840" s="302">
        <v>0</v>
      </c>
      <c r="AQ840" s="302">
        <v>0</v>
      </c>
      <c r="AR840" s="302">
        <v>0</v>
      </c>
      <c r="AS840" s="302">
        <v>0</v>
      </c>
      <c r="AT840" s="295">
        <f t="shared" si="13"/>
        <v>0</v>
      </c>
      <c r="AU840" s="302">
        <v>26937.62</v>
      </c>
      <c r="AV840" s="302">
        <v>72300.56</v>
      </c>
      <c r="AW840" s="303">
        <v>93</v>
      </c>
      <c r="AX840" s="303">
        <v>300</v>
      </c>
      <c r="AY840" s="302">
        <v>322998.25</v>
      </c>
      <c r="AZ840" s="302">
        <v>70672.95</v>
      </c>
      <c r="BA840" s="301">
        <v>80.380960999999999</v>
      </c>
      <c r="BB840" s="301">
        <v>76.739003571902003</v>
      </c>
      <c r="BC840" s="301">
        <v>9.5</v>
      </c>
      <c r="BD840" s="301"/>
      <c r="BE840" s="300" t="s">
        <v>4204</v>
      </c>
      <c r="BF840" s="298"/>
      <c r="BG840" s="300" t="s">
        <v>310</v>
      </c>
      <c r="BH840" s="300" t="s">
        <v>233</v>
      </c>
      <c r="BI840" s="300" t="s">
        <v>588</v>
      </c>
      <c r="BJ840" s="300" t="s">
        <v>4205</v>
      </c>
      <c r="BK840" s="299" t="s">
        <v>175</v>
      </c>
      <c r="BL840" s="301">
        <v>528370.70355159999</v>
      </c>
      <c r="BM840" s="299" t="s">
        <v>309</v>
      </c>
      <c r="BN840" s="301"/>
      <c r="BO840" s="304">
        <v>38882</v>
      </c>
      <c r="BP840" s="304">
        <v>48013</v>
      </c>
      <c r="BQ840" s="297" t="s">
        <v>930</v>
      </c>
      <c r="BR840" s="297" t="s">
        <v>4793</v>
      </c>
      <c r="BS840" s="297">
        <v>38882</v>
      </c>
      <c r="BT840" s="297">
        <v>48013</v>
      </c>
      <c r="BU840" s="301">
        <v>27363.9</v>
      </c>
      <c r="BV840" s="301">
        <v>49.08</v>
      </c>
      <c r="BW840" s="301">
        <v>0</v>
      </c>
    </row>
    <row r="841" spans="1:75" s="289" customFormat="1" ht="18.2" customHeight="1" x14ac:dyDescent="0.15">
      <c r="A841" s="291">
        <v>839</v>
      </c>
      <c r="B841" s="292" t="s">
        <v>305</v>
      </c>
      <c r="C841" s="292" t="s">
        <v>306</v>
      </c>
      <c r="D841" s="312">
        <v>45170</v>
      </c>
      <c r="E841" s="293" t="s">
        <v>1072</v>
      </c>
      <c r="F841" s="308">
        <v>168</v>
      </c>
      <c r="G841" s="308">
        <v>167</v>
      </c>
      <c r="H841" s="295">
        <v>44874.41</v>
      </c>
      <c r="I841" s="295">
        <v>29899.54</v>
      </c>
      <c r="J841" s="295">
        <v>0</v>
      </c>
      <c r="K841" s="295">
        <v>74773.95</v>
      </c>
      <c r="L841" s="295">
        <v>323.35000000000002</v>
      </c>
      <c r="M841" s="295">
        <v>0</v>
      </c>
      <c r="N841" s="295">
        <v>0</v>
      </c>
      <c r="O841" s="295">
        <v>0</v>
      </c>
      <c r="P841" s="295">
        <v>0</v>
      </c>
      <c r="Q841" s="295">
        <v>0</v>
      </c>
      <c r="R841" s="295">
        <v>74773.95</v>
      </c>
      <c r="S841" s="295">
        <v>83428.33</v>
      </c>
      <c r="T841" s="295">
        <v>355.26</v>
      </c>
      <c r="U841" s="295">
        <v>0</v>
      </c>
      <c r="V841" s="295">
        <v>0</v>
      </c>
      <c r="W841" s="295">
        <v>0</v>
      </c>
      <c r="X841" s="295">
        <v>0</v>
      </c>
      <c r="Y841" s="295">
        <v>0</v>
      </c>
      <c r="Z841" s="295">
        <v>83783.59</v>
      </c>
      <c r="AA841" s="295">
        <v>0</v>
      </c>
      <c r="AB841" s="295">
        <v>0</v>
      </c>
      <c r="AC841" s="295">
        <v>0</v>
      </c>
      <c r="AD841" s="295">
        <v>0</v>
      </c>
      <c r="AE841" s="295">
        <v>0</v>
      </c>
      <c r="AF841" s="295">
        <v>0</v>
      </c>
      <c r="AG841" s="295">
        <v>0</v>
      </c>
      <c r="AH841" s="295">
        <v>0</v>
      </c>
      <c r="AI841" s="295">
        <v>0</v>
      </c>
      <c r="AJ841" s="295">
        <v>0</v>
      </c>
      <c r="AK841" s="295">
        <v>0</v>
      </c>
      <c r="AL841" s="295">
        <v>0</v>
      </c>
      <c r="AM841" s="295">
        <v>0</v>
      </c>
      <c r="AN841" s="295">
        <v>0</v>
      </c>
      <c r="AO841" s="295">
        <v>0</v>
      </c>
      <c r="AP841" s="295">
        <v>0</v>
      </c>
      <c r="AQ841" s="295">
        <v>0</v>
      </c>
      <c r="AR841" s="295">
        <v>0</v>
      </c>
      <c r="AS841" s="295">
        <v>0</v>
      </c>
      <c r="AT841" s="295">
        <f t="shared" si="13"/>
        <v>0</v>
      </c>
      <c r="AU841" s="295">
        <v>30222.89</v>
      </c>
      <c r="AV841" s="295">
        <v>83783.59</v>
      </c>
      <c r="AW841" s="296">
        <v>93</v>
      </c>
      <c r="AX841" s="296">
        <v>300</v>
      </c>
      <c r="AY841" s="295">
        <v>368200.93</v>
      </c>
      <c r="AZ841" s="295">
        <v>77671.61</v>
      </c>
      <c r="BA841" s="294">
        <v>77.499405999999993</v>
      </c>
      <c r="BB841" s="294">
        <v>74.608170337575103</v>
      </c>
      <c r="BC841" s="294">
        <v>9.5</v>
      </c>
      <c r="BD841" s="294"/>
      <c r="BE841" s="293" t="s">
        <v>4204</v>
      </c>
      <c r="BF841" s="291"/>
      <c r="BG841" s="293" t="s">
        <v>326</v>
      </c>
      <c r="BH841" s="293" t="s">
        <v>216</v>
      </c>
      <c r="BI841" s="293" t="s">
        <v>430</v>
      </c>
      <c r="BJ841" s="293" t="s">
        <v>4205</v>
      </c>
      <c r="BK841" s="292" t="s">
        <v>175</v>
      </c>
      <c r="BL841" s="294">
        <v>585561.98074919998</v>
      </c>
      <c r="BM841" s="292" t="s">
        <v>309</v>
      </c>
      <c r="BN841" s="294"/>
      <c r="BO841" s="297">
        <v>38884</v>
      </c>
      <c r="BP841" s="297">
        <v>48015</v>
      </c>
      <c r="BQ841" s="297" t="s">
        <v>947</v>
      </c>
      <c r="BR841" s="297" t="s">
        <v>4774</v>
      </c>
      <c r="BS841" s="297">
        <v>38884</v>
      </c>
      <c r="BT841" s="297">
        <v>48015</v>
      </c>
      <c r="BU841" s="294">
        <v>31648.880000000001</v>
      </c>
      <c r="BV841" s="294">
        <v>53.94</v>
      </c>
      <c r="BW841" s="294">
        <v>0</v>
      </c>
    </row>
    <row r="842" spans="1:75" s="289" customFormat="1" ht="18.2" customHeight="1" x14ac:dyDescent="0.15">
      <c r="A842" s="298">
        <v>840</v>
      </c>
      <c r="B842" s="299" t="s">
        <v>305</v>
      </c>
      <c r="C842" s="299" t="s">
        <v>306</v>
      </c>
      <c r="D842" s="313">
        <v>45170</v>
      </c>
      <c r="E842" s="300" t="s">
        <v>1937</v>
      </c>
      <c r="F842" s="309">
        <v>0</v>
      </c>
      <c r="G842" s="309">
        <v>0</v>
      </c>
      <c r="H842" s="302">
        <v>25396.03</v>
      </c>
      <c r="I842" s="302">
        <v>0</v>
      </c>
      <c r="J842" s="302">
        <v>0</v>
      </c>
      <c r="K842" s="302">
        <v>25396.03</v>
      </c>
      <c r="L842" s="302">
        <v>653.91</v>
      </c>
      <c r="M842" s="302">
        <v>0</v>
      </c>
      <c r="N842" s="302">
        <v>0</v>
      </c>
      <c r="O842" s="302">
        <v>653.91</v>
      </c>
      <c r="P842" s="302">
        <v>0</v>
      </c>
      <c r="Q842" s="302">
        <v>0</v>
      </c>
      <c r="R842" s="302">
        <v>24742.12</v>
      </c>
      <c r="S842" s="302">
        <v>0</v>
      </c>
      <c r="T842" s="302">
        <v>201.05</v>
      </c>
      <c r="U842" s="302">
        <v>0</v>
      </c>
      <c r="V842" s="302">
        <v>0</v>
      </c>
      <c r="W842" s="302">
        <v>201.05</v>
      </c>
      <c r="X842" s="302">
        <v>0</v>
      </c>
      <c r="Y842" s="302">
        <v>0</v>
      </c>
      <c r="Z842" s="302">
        <v>0</v>
      </c>
      <c r="AA842" s="302">
        <v>60.72</v>
      </c>
      <c r="AB842" s="302">
        <v>0</v>
      </c>
      <c r="AC842" s="302">
        <v>0</v>
      </c>
      <c r="AD842" s="302">
        <v>0</v>
      </c>
      <c r="AE842" s="302">
        <v>0</v>
      </c>
      <c r="AF842" s="302">
        <v>-47.46</v>
      </c>
      <c r="AG842" s="302">
        <v>39.83</v>
      </c>
      <c r="AH842" s="302">
        <v>118.82</v>
      </c>
      <c r="AI842" s="302">
        <v>0</v>
      </c>
      <c r="AJ842" s="302">
        <v>0</v>
      </c>
      <c r="AK842" s="302">
        <v>0</v>
      </c>
      <c r="AL842" s="302">
        <v>0</v>
      </c>
      <c r="AM842" s="302">
        <v>0</v>
      </c>
      <c r="AN842" s="302">
        <v>0</v>
      </c>
      <c r="AO842" s="302">
        <v>0</v>
      </c>
      <c r="AP842" s="302">
        <v>16.649999999999999</v>
      </c>
      <c r="AQ842" s="302">
        <v>0</v>
      </c>
      <c r="AR842" s="302">
        <v>15.56</v>
      </c>
      <c r="AS842" s="302">
        <v>0</v>
      </c>
      <c r="AT842" s="295">
        <f t="shared" si="13"/>
        <v>1027.96</v>
      </c>
      <c r="AU842" s="302">
        <v>0</v>
      </c>
      <c r="AV842" s="302">
        <v>0</v>
      </c>
      <c r="AW842" s="303">
        <v>33</v>
      </c>
      <c r="AX842" s="303">
        <v>240</v>
      </c>
      <c r="AY842" s="302">
        <v>513497.46</v>
      </c>
      <c r="AZ842" s="302">
        <v>91720.7</v>
      </c>
      <c r="BA842" s="301">
        <v>65.628370000000004</v>
      </c>
      <c r="BB842" s="301">
        <v>17.703582789320201</v>
      </c>
      <c r="BC842" s="301">
        <v>9.5</v>
      </c>
      <c r="BD842" s="301"/>
      <c r="BE842" s="300" t="s">
        <v>4204</v>
      </c>
      <c r="BF842" s="298"/>
      <c r="BG842" s="300" t="s">
        <v>307</v>
      </c>
      <c r="BH842" s="300" t="s">
        <v>589</v>
      </c>
      <c r="BI842" s="300" t="s">
        <v>590</v>
      </c>
      <c r="BJ842" s="300" t="s">
        <v>103</v>
      </c>
      <c r="BK842" s="299" t="s">
        <v>175</v>
      </c>
      <c r="BL842" s="301">
        <v>193757.91696351999</v>
      </c>
      <c r="BM842" s="299" t="s">
        <v>309</v>
      </c>
      <c r="BN842" s="301"/>
      <c r="BO842" s="304">
        <v>38888</v>
      </c>
      <c r="BP842" s="304">
        <v>46193</v>
      </c>
      <c r="BQ842" s="297" t="s">
        <v>4757</v>
      </c>
      <c r="BR842" s="297" t="s">
        <v>4764</v>
      </c>
      <c r="BS842" s="297">
        <v>38888</v>
      </c>
      <c r="BT842" s="297">
        <v>46193</v>
      </c>
      <c r="BU842" s="301">
        <v>0</v>
      </c>
      <c r="BV842" s="301">
        <v>60.72</v>
      </c>
      <c r="BW842" s="301">
        <v>0</v>
      </c>
    </row>
    <row r="843" spans="1:75" s="289" customFormat="1" ht="18.2" customHeight="1" x14ac:dyDescent="0.15">
      <c r="A843" s="291">
        <v>841</v>
      </c>
      <c r="B843" s="292" t="s">
        <v>305</v>
      </c>
      <c r="C843" s="292" t="s">
        <v>306</v>
      </c>
      <c r="D843" s="312">
        <v>45170</v>
      </c>
      <c r="E843" s="293" t="s">
        <v>1938</v>
      </c>
      <c r="F843" s="308">
        <v>91</v>
      </c>
      <c r="G843" s="308">
        <v>90</v>
      </c>
      <c r="H843" s="295">
        <v>64275.55</v>
      </c>
      <c r="I843" s="295">
        <v>29733.02</v>
      </c>
      <c r="J843" s="295">
        <v>0</v>
      </c>
      <c r="K843" s="295">
        <v>94008.57</v>
      </c>
      <c r="L843" s="295">
        <v>463.17</v>
      </c>
      <c r="M843" s="295">
        <v>0</v>
      </c>
      <c r="N843" s="295">
        <v>0</v>
      </c>
      <c r="O843" s="295">
        <v>0</v>
      </c>
      <c r="P843" s="295">
        <v>0</v>
      </c>
      <c r="Q843" s="295">
        <v>0</v>
      </c>
      <c r="R843" s="295">
        <v>94008.57</v>
      </c>
      <c r="S843" s="295">
        <v>57535.360000000001</v>
      </c>
      <c r="T843" s="295">
        <v>508.85</v>
      </c>
      <c r="U843" s="295">
        <v>0</v>
      </c>
      <c r="V843" s="295">
        <v>0</v>
      </c>
      <c r="W843" s="295">
        <v>0</v>
      </c>
      <c r="X843" s="295">
        <v>0</v>
      </c>
      <c r="Y843" s="295">
        <v>0</v>
      </c>
      <c r="Z843" s="295">
        <v>58044.21</v>
      </c>
      <c r="AA843" s="295">
        <v>0</v>
      </c>
      <c r="AB843" s="295">
        <v>0</v>
      </c>
      <c r="AC843" s="295">
        <v>0</v>
      </c>
      <c r="AD843" s="295">
        <v>0</v>
      </c>
      <c r="AE843" s="295">
        <v>0</v>
      </c>
      <c r="AF843" s="295">
        <v>0</v>
      </c>
      <c r="AG843" s="295">
        <v>0</v>
      </c>
      <c r="AH843" s="295">
        <v>0</v>
      </c>
      <c r="AI843" s="295">
        <v>0</v>
      </c>
      <c r="AJ843" s="295">
        <v>0</v>
      </c>
      <c r="AK843" s="295">
        <v>0</v>
      </c>
      <c r="AL843" s="295">
        <v>0</v>
      </c>
      <c r="AM843" s="295">
        <v>0</v>
      </c>
      <c r="AN843" s="295">
        <v>0</v>
      </c>
      <c r="AO843" s="295">
        <v>0</v>
      </c>
      <c r="AP843" s="295">
        <v>0</v>
      </c>
      <c r="AQ843" s="295">
        <v>0</v>
      </c>
      <c r="AR843" s="295">
        <v>0</v>
      </c>
      <c r="AS843" s="295">
        <v>0</v>
      </c>
      <c r="AT843" s="295">
        <f t="shared" si="13"/>
        <v>0</v>
      </c>
      <c r="AU843" s="295">
        <v>30196.19</v>
      </c>
      <c r="AV843" s="295">
        <v>58044.21</v>
      </c>
      <c r="AW843" s="296">
        <v>93</v>
      </c>
      <c r="AX843" s="296">
        <v>300</v>
      </c>
      <c r="AY843" s="295">
        <v>492001.2</v>
      </c>
      <c r="AZ843" s="295">
        <v>111254.21</v>
      </c>
      <c r="BA843" s="294">
        <v>83.083129999999997</v>
      </c>
      <c r="BB843" s="294">
        <v>70.204320739180105</v>
      </c>
      <c r="BC843" s="294">
        <v>9.5</v>
      </c>
      <c r="BD843" s="294"/>
      <c r="BE843" s="293" t="s">
        <v>4204</v>
      </c>
      <c r="BF843" s="291"/>
      <c r="BG843" s="293" t="s">
        <v>310</v>
      </c>
      <c r="BH843" s="293" t="s">
        <v>184</v>
      </c>
      <c r="BI843" s="293" t="s">
        <v>374</v>
      </c>
      <c r="BJ843" s="293" t="s">
        <v>4205</v>
      </c>
      <c r="BK843" s="292" t="s">
        <v>175</v>
      </c>
      <c r="BL843" s="294">
        <v>736190.13649271999</v>
      </c>
      <c r="BM843" s="292" t="s">
        <v>309</v>
      </c>
      <c r="BN843" s="294"/>
      <c r="BO843" s="297">
        <v>38888</v>
      </c>
      <c r="BP843" s="297">
        <v>48019</v>
      </c>
      <c r="BQ843" s="297" t="s">
        <v>944</v>
      </c>
      <c r="BR843" s="297" t="s">
        <v>4781</v>
      </c>
      <c r="BS843" s="297">
        <v>38888</v>
      </c>
      <c r="BT843" s="297">
        <v>48019</v>
      </c>
      <c r="BU843" s="294">
        <v>24169.5</v>
      </c>
      <c r="BV843" s="294">
        <v>77.260000000000005</v>
      </c>
      <c r="BW843" s="294">
        <v>0</v>
      </c>
    </row>
    <row r="844" spans="1:75" s="289" customFormat="1" ht="18.2" customHeight="1" x14ac:dyDescent="0.15">
      <c r="A844" s="298">
        <v>842</v>
      </c>
      <c r="B844" s="299" t="s">
        <v>305</v>
      </c>
      <c r="C844" s="299" t="s">
        <v>306</v>
      </c>
      <c r="D844" s="313">
        <v>45170</v>
      </c>
      <c r="E844" s="300" t="s">
        <v>1939</v>
      </c>
      <c r="F844" s="309">
        <v>0</v>
      </c>
      <c r="G844" s="309">
        <v>1</v>
      </c>
      <c r="H844" s="302">
        <v>25186.3</v>
      </c>
      <c r="I844" s="302">
        <v>643.28</v>
      </c>
      <c r="J844" s="302">
        <v>0</v>
      </c>
      <c r="K844" s="302">
        <v>25829.58</v>
      </c>
      <c r="L844" s="302">
        <v>648.37</v>
      </c>
      <c r="M844" s="302">
        <v>0</v>
      </c>
      <c r="N844" s="302">
        <v>643.28</v>
      </c>
      <c r="O844" s="302">
        <v>648.37</v>
      </c>
      <c r="P844" s="302">
        <v>0</v>
      </c>
      <c r="Q844" s="302">
        <v>0</v>
      </c>
      <c r="R844" s="302">
        <v>24537.93</v>
      </c>
      <c r="S844" s="302">
        <v>204.48</v>
      </c>
      <c r="T844" s="302">
        <v>199.39</v>
      </c>
      <c r="U844" s="302">
        <v>0</v>
      </c>
      <c r="V844" s="302">
        <v>204.48</v>
      </c>
      <c r="W844" s="302">
        <v>199.39</v>
      </c>
      <c r="X844" s="302">
        <v>0</v>
      </c>
      <c r="Y844" s="302">
        <v>0</v>
      </c>
      <c r="Z844" s="302">
        <v>0</v>
      </c>
      <c r="AA844" s="302">
        <v>60.21</v>
      </c>
      <c r="AB844" s="302">
        <v>0</v>
      </c>
      <c r="AC844" s="302">
        <v>0</v>
      </c>
      <c r="AD844" s="302">
        <v>0</v>
      </c>
      <c r="AE844" s="302">
        <v>0</v>
      </c>
      <c r="AF844" s="302">
        <v>-93.52</v>
      </c>
      <c r="AG844" s="302">
        <v>39.5</v>
      </c>
      <c r="AH844" s="302">
        <v>118.06</v>
      </c>
      <c r="AI844" s="302">
        <v>60.21</v>
      </c>
      <c r="AJ844" s="302">
        <v>0</v>
      </c>
      <c r="AK844" s="302">
        <v>0</v>
      </c>
      <c r="AL844" s="302">
        <v>43.98</v>
      </c>
      <c r="AM844" s="302">
        <v>0</v>
      </c>
      <c r="AN844" s="302">
        <v>39.5</v>
      </c>
      <c r="AO844" s="302">
        <v>117.83</v>
      </c>
      <c r="AP844" s="302">
        <v>6.54</v>
      </c>
      <c r="AQ844" s="302">
        <v>0</v>
      </c>
      <c r="AR844" s="302">
        <v>0</v>
      </c>
      <c r="AS844" s="302">
        <v>0</v>
      </c>
      <c r="AT844" s="295">
        <f t="shared" si="13"/>
        <v>2087.83</v>
      </c>
      <c r="AU844" s="302">
        <v>0</v>
      </c>
      <c r="AV844" s="302">
        <v>0</v>
      </c>
      <c r="AW844" s="303">
        <v>33</v>
      </c>
      <c r="AX844" s="303">
        <v>240</v>
      </c>
      <c r="AY844" s="302">
        <v>515000.47</v>
      </c>
      <c r="AZ844" s="302">
        <v>90949.1</v>
      </c>
      <c r="BA844" s="301">
        <v>64.891011000000006</v>
      </c>
      <c r="BB844" s="301">
        <v>17.507496891637501</v>
      </c>
      <c r="BC844" s="301">
        <v>9.5</v>
      </c>
      <c r="BD844" s="301"/>
      <c r="BE844" s="300" t="s">
        <v>4204</v>
      </c>
      <c r="BF844" s="298"/>
      <c r="BG844" s="300" t="s">
        <v>376</v>
      </c>
      <c r="BH844" s="300" t="s">
        <v>457</v>
      </c>
      <c r="BI844" s="300" t="s">
        <v>458</v>
      </c>
      <c r="BJ844" s="300" t="s">
        <v>103</v>
      </c>
      <c r="BK844" s="299" t="s">
        <v>175</v>
      </c>
      <c r="BL844" s="301">
        <v>192158.88547127999</v>
      </c>
      <c r="BM844" s="299" t="s">
        <v>309</v>
      </c>
      <c r="BN844" s="301"/>
      <c r="BO844" s="304">
        <v>38891</v>
      </c>
      <c r="BP844" s="304">
        <v>46196</v>
      </c>
      <c r="BQ844" s="297" t="s">
        <v>1063</v>
      </c>
      <c r="BR844" s="297" t="s">
        <v>4761</v>
      </c>
      <c r="BS844" s="297">
        <v>38891</v>
      </c>
      <c r="BT844" s="297">
        <v>46196</v>
      </c>
      <c r="BU844" s="301">
        <v>0</v>
      </c>
      <c r="BV844" s="301">
        <v>60.21</v>
      </c>
      <c r="BW844" s="301">
        <v>0</v>
      </c>
    </row>
    <row r="845" spans="1:75" s="289" customFormat="1" ht="18.2" customHeight="1" x14ac:dyDescent="0.15">
      <c r="A845" s="291">
        <v>843</v>
      </c>
      <c r="B845" s="292" t="s">
        <v>305</v>
      </c>
      <c r="C845" s="292" t="s">
        <v>306</v>
      </c>
      <c r="D845" s="312">
        <v>45170</v>
      </c>
      <c r="E845" s="293" t="s">
        <v>1940</v>
      </c>
      <c r="F845" s="308">
        <v>0</v>
      </c>
      <c r="G845" s="308">
        <v>0</v>
      </c>
      <c r="H845" s="295">
        <v>19263.509999999998</v>
      </c>
      <c r="I845" s="295">
        <v>0</v>
      </c>
      <c r="J845" s="295">
        <v>0</v>
      </c>
      <c r="K845" s="295">
        <v>19263.509999999998</v>
      </c>
      <c r="L845" s="295">
        <v>138.54</v>
      </c>
      <c r="M845" s="295">
        <v>0</v>
      </c>
      <c r="N845" s="295">
        <v>0</v>
      </c>
      <c r="O845" s="295">
        <v>138.54</v>
      </c>
      <c r="P845" s="295">
        <v>0</v>
      </c>
      <c r="Q845" s="295">
        <v>0</v>
      </c>
      <c r="R845" s="295">
        <v>19124.97</v>
      </c>
      <c r="S845" s="295">
        <v>0</v>
      </c>
      <c r="T845" s="295">
        <v>158.91999999999999</v>
      </c>
      <c r="U845" s="295">
        <v>0</v>
      </c>
      <c r="V845" s="295">
        <v>0</v>
      </c>
      <c r="W845" s="295">
        <v>158.91999999999999</v>
      </c>
      <c r="X845" s="295">
        <v>0</v>
      </c>
      <c r="Y845" s="295">
        <v>0</v>
      </c>
      <c r="Z845" s="295">
        <v>0</v>
      </c>
      <c r="AA845" s="295">
        <v>54.38</v>
      </c>
      <c r="AB845" s="295">
        <v>0</v>
      </c>
      <c r="AC845" s="295">
        <v>0</v>
      </c>
      <c r="AD845" s="295">
        <v>0</v>
      </c>
      <c r="AE845" s="295">
        <v>0</v>
      </c>
      <c r="AF845" s="295">
        <v>-15.74</v>
      </c>
      <c r="AG845" s="295">
        <v>17.59</v>
      </c>
      <c r="AH845" s="295">
        <v>44.31</v>
      </c>
      <c r="AI845" s="295">
        <v>0</v>
      </c>
      <c r="AJ845" s="295">
        <v>0</v>
      </c>
      <c r="AK845" s="295">
        <v>0</v>
      </c>
      <c r="AL845" s="295">
        <v>0</v>
      </c>
      <c r="AM845" s="295">
        <v>0</v>
      </c>
      <c r="AN845" s="295">
        <v>0</v>
      </c>
      <c r="AO845" s="295">
        <v>0</v>
      </c>
      <c r="AP845" s="295">
        <v>2.08</v>
      </c>
      <c r="AQ845" s="295">
        <v>0</v>
      </c>
      <c r="AR845" s="295">
        <v>1.66</v>
      </c>
      <c r="AS845" s="295">
        <v>0</v>
      </c>
      <c r="AT845" s="295">
        <f t="shared" si="13"/>
        <v>398.41999999999996</v>
      </c>
      <c r="AU845" s="295">
        <v>0</v>
      </c>
      <c r="AV845" s="295">
        <v>0</v>
      </c>
      <c r="AW845" s="296">
        <v>92</v>
      </c>
      <c r="AX845" s="296">
        <v>300</v>
      </c>
      <c r="AY845" s="295">
        <v>224998.61</v>
      </c>
      <c r="AZ845" s="295">
        <v>32990.39</v>
      </c>
      <c r="BA845" s="294">
        <v>54.122888000000003</v>
      </c>
      <c r="BB845" s="294">
        <v>31.375761526716101</v>
      </c>
      <c r="BC845" s="294">
        <v>9.9</v>
      </c>
      <c r="BD845" s="294"/>
      <c r="BE845" s="293" t="s">
        <v>4204</v>
      </c>
      <c r="BF845" s="291"/>
      <c r="BG845" s="293" t="s">
        <v>324</v>
      </c>
      <c r="BH845" s="293" t="s">
        <v>220</v>
      </c>
      <c r="BI845" s="293" t="s">
        <v>569</v>
      </c>
      <c r="BJ845" s="293" t="s">
        <v>103</v>
      </c>
      <c r="BK845" s="292" t="s">
        <v>175</v>
      </c>
      <c r="BL845" s="294">
        <v>149769.47606712001</v>
      </c>
      <c r="BM845" s="292" t="s">
        <v>309</v>
      </c>
      <c r="BN845" s="294"/>
      <c r="BO845" s="297">
        <v>38861</v>
      </c>
      <c r="BP845" s="297">
        <v>47992</v>
      </c>
      <c r="BQ845" s="297" t="s">
        <v>4757</v>
      </c>
      <c r="BR845" s="297" t="s">
        <v>4764</v>
      </c>
      <c r="BS845" s="297">
        <v>38861</v>
      </c>
      <c r="BT845" s="297">
        <v>47992</v>
      </c>
      <c r="BU845" s="294">
        <v>0</v>
      </c>
      <c r="BV845" s="294">
        <v>54.38</v>
      </c>
      <c r="BW845" s="294">
        <v>0</v>
      </c>
    </row>
    <row r="846" spans="1:75" s="289" customFormat="1" ht="18.2" customHeight="1" x14ac:dyDescent="0.15">
      <c r="A846" s="298">
        <v>844</v>
      </c>
      <c r="B846" s="299" t="s">
        <v>305</v>
      </c>
      <c r="C846" s="299" t="s">
        <v>306</v>
      </c>
      <c r="D846" s="313">
        <v>45170</v>
      </c>
      <c r="E846" s="300" t="s">
        <v>1941</v>
      </c>
      <c r="F846" s="309">
        <v>72</v>
      </c>
      <c r="G846" s="309">
        <v>71</v>
      </c>
      <c r="H846" s="302">
        <v>12911.67</v>
      </c>
      <c r="I846" s="302">
        <v>17895.45</v>
      </c>
      <c r="J846" s="302">
        <v>0</v>
      </c>
      <c r="K846" s="302">
        <v>30807.119999999999</v>
      </c>
      <c r="L846" s="302">
        <v>332.05</v>
      </c>
      <c r="M846" s="302">
        <v>0</v>
      </c>
      <c r="N846" s="302">
        <v>0</v>
      </c>
      <c r="O846" s="302">
        <v>0</v>
      </c>
      <c r="P846" s="302">
        <v>0</v>
      </c>
      <c r="Q846" s="302">
        <v>0</v>
      </c>
      <c r="R846" s="302">
        <v>30807.119999999999</v>
      </c>
      <c r="S846" s="302">
        <v>12729.37</v>
      </c>
      <c r="T846" s="302">
        <v>103.29</v>
      </c>
      <c r="U846" s="302">
        <v>0</v>
      </c>
      <c r="V846" s="302">
        <v>0</v>
      </c>
      <c r="W846" s="302">
        <v>0</v>
      </c>
      <c r="X846" s="302">
        <v>0</v>
      </c>
      <c r="Y846" s="302">
        <v>0</v>
      </c>
      <c r="Z846" s="302">
        <v>12832.66</v>
      </c>
      <c r="AA846" s="302">
        <v>0</v>
      </c>
      <c r="AB846" s="302">
        <v>0</v>
      </c>
      <c r="AC846" s="302">
        <v>0</v>
      </c>
      <c r="AD846" s="302">
        <v>0</v>
      </c>
      <c r="AE846" s="302">
        <v>0</v>
      </c>
      <c r="AF846" s="302">
        <v>0</v>
      </c>
      <c r="AG846" s="302">
        <v>0</v>
      </c>
      <c r="AH846" s="302">
        <v>0</v>
      </c>
      <c r="AI846" s="302">
        <v>0</v>
      </c>
      <c r="AJ846" s="302">
        <v>0</v>
      </c>
      <c r="AK846" s="302">
        <v>0</v>
      </c>
      <c r="AL846" s="302">
        <v>0</v>
      </c>
      <c r="AM846" s="302">
        <v>0</v>
      </c>
      <c r="AN846" s="302">
        <v>0</v>
      </c>
      <c r="AO846" s="302">
        <v>0</v>
      </c>
      <c r="AP846" s="302">
        <v>0</v>
      </c>
      <c r="AQ846" s="302">
        <v>0</v>
      </c>
      <c r="AR846" s="302">
        <v>0</v>
      </c>
      <c r="AS846" s="302">
        <v>0</v>
      </c>
      <c r="AT846" s="295">
        <f t="shared" si="13"/>
        <v>0</v>
      </c>
      <c r="AU846" s="302">
        <v>18227.5</v>
      </c>
      <c r="AV846" s="302">
        <v>12832.66</v>
      </c>
      <c r="AW846" s="303">
        <v>33</v>
      </c>
      <c r="AX846" s="303">
        <v>240</v>
      </c>
      <c r="AY846" s="302">
        <v>322998.53000000003</v>
      </c>
      <c r="AZ846" s="302">
        <v>46377.81</v>
      </c>
      <c r="BA846" s="301">
        <v>52.770117999999997</v>
      </c>
      <c r="BB846" s="301">
        <v>35.0533015172592</v>
      </c>
      <c r="BC846" s="301">
        <v>9.6</v>
      </c>
      <c r="BD846" s="301"/>
      <c r="BE846" s="300" t="s">
        <v>4204</v>
      </c>
      <c r="BF846" s="298"/>
      <c r="BG846" s="300" t="s">
        <v>310</v>
      </c>
      <c r="BH846" s="300" t="s">
        <v>233</v>
      </c>
      <c r="BI846" s="300" t="s">
        <v>588</v>
      </c>
      <c r="BJ846" s="300" t="s">
        <v>4205</v>
      </c>
      <c r="BK846" s="299" t="s">
        <v>175</v>
      </c>
      <c r="BL846" s="301">
        <v>241253.51420352</v>
      </c>
      <c r="BM846" s="299" t="s">
        <v>309</v>
      </c>
      <c r="BN846" s="301"/>
      <c r="BO846" s="304">
        <v>38896</v>
      </c>
      <c r="BP846" s="304">
        <v>46201</v>
      </c>
      <c r="BQ846" s="297" t="s">
        <v>4123</v>
      </c>
      <c r="BR846" s="297" t="s">
        <v>4760</v>
      </c>
      <c r="BS846" s="297">
        <v>38896</v>
      </c>
      <c r="BT846" s="297">
        <v>46201</v>
      </c>
      <c r="BU846" s="301">
        <v>8764.24</v>
      </c>
      <c r="BV846" s="301">
        <v>40.14</v>
      </c>
      <c r="BW846" s="301">
        <v>0</v>
      </c>
    </row>
    <row r="847" spans="1:75" s="289" customFormat="1" ht="18.2" customHeight="1" x14ac:dyDescent="0.15">
      <c r="A847" s="291">
        <v>845</v>
      </c>
      <c r="B847" s="292" t="s">
        <v>305</v>
      </c>
      <c r="C847" s="292" t="s">
        <v>306</v>
      </c>
      <c r="D847" s="312">
        <v>45170</v>
      </c>
      <c r="E847" s="293" t="s">
        <v>1942</v>
      </c>
      <c r="F847" s="308">
        <v>139</v>
      </c>
      <c r="G847" s="308">
        <v>138</v>
      </c>
      <c r="H847" s="295">
        <v>49327.21</v>
      </c>
      <c r="I847" s="295">
        <v>29777.88</v>
      </c>
      <c r="J847" s="295">
        <v>0</v>
      </c>
      <c r="K847" s="295">
        <v>79105.09</v>
      </c>
      <c r="L847" s="295">
        <v>355.47</v>
      </c>
      <c r="M847" s="295">
        <v>0</v>
      </c>
      <c r="N847" s="295">
        <v>0</v>
      </c>
      <c r="O847" s="295">
        <v>0</v>
      </c>
      <c r="P847" s="295">
        <v>0</v>
      </c>
      <c r="Q847" s="295">
        <v>0</v>
      </c>
      <c r="R847" s="295">
        <v>79105.09</v>
      </c>
      <c r="S847" s="295">
        <v>73167.360000000001</v>
      </c>
      <c r="T847" s="295">
        <v>390.51</v>
      </c>
      <c r="U847" s="295">
        <v>0</v>
      </c>
      <c r="V847" s="295">
        <v>0</v>
      </c>
      <c r="W847" s="295">
        <v>0</v>
      </c>
      <c r="X847" s="295">
        <v>0</v>
      </c>
      <c r="Y847" s="295">
        <v>0</v>
      </c>
      <c r="Z847" s="295">
        <v>73557.87</v>
      </c>
      <c r="AA847" s="295">
        <v>0</v>
      </c>
      <c r="AB847" s="295">
        <v>0</v>
      </c>
      <c r="AC847" s="295">
        <v>0</v>
      </c>
      <c r="AD847" s="295">
        <v>0</v>
      </c>
      <c r="AE847" s="295">
        <v>0</v>
      </c>
      <c r="AF847" s="295">
        <v>0</v>
      </c>
      <c r="AG847" s="295">
        <v>0</v>
      </c>
      <c r="AH847" s="295">
        <v>0</v>
      </c>
      <c r="AI847" s="295">
        <v>0</v>
      </c>
      <c r="AJ847" s="295">
        <v>0</v>
      </c>
      <c r="AK847" s="295">
        <v>0</v>
      </c>
      <c r="AL847" s="295">
        <v>0</v>
      </c>
      <c r="AM847" s="295">
        <v>0</v>
      </c>
      <c r="AN847" s="295">
        <v>0</v>
      </c>
      <c r="AO847" s="295">
        <v>0</v>
      </c>
      <c r="AP847" s="295">
        <v>0</v>
      </c>
      <c r="AQ847" s="295">
        <v>0</v>
      </c>
      <c r="AR847" s="295">
        <v>0</v>
      </c>
      <c r="AS847" s="295">
        <v>0</v>
      </c>
      <c r="AT847" s="295">
        <f t="shared" si="13"/>
        <v>0</v>
      </c>
      <c r="AU847" s="295">
        <v>30133.35</v>
      </c>
      <c r="AV847" s="295">
        <v>73557.87</v>
      </c>
      <c r="AW847" s="296">
        <v>93</v>
      </c>
      <c r="AX847" s="296">
        <v>300</v>
      </c>
      <c r="AY847" s="295">
        <v>404002.03</v>
      </c>
      <c r="AZ847" s="295">
        <v>85382.14</v>
      </c>
      <c r="BA847" s="294">
        <v>77.671531999999999</v>
      </c>
      <c r="BB847" s="294">
        <v>71.9613437810048</v>
      </c>
      <c r="BC847" s="294">
        <v>9.5</v>
      </c>
      <c r="BD847" s="294"/>
      <c r="BE847" s="293" t="s">
        <v>4204</v>
      </c>
      <c r="BF847" s="291"/>
      <c r="BG847" s="293" t="s">
        <v>355</v>
      </c>
      <c r="BH847" s="293" t="s">
        <v>186</v>
      </c>
      <c r="BI847" s="293" t="s">
        <v>567</v>
      </c>
      <c r="BJ847" s="293" t="s">
        <v>4205</v>
      </c>
      <c r="BK847" s="292" t="s">
        <v>175</v>
      </c>
      <c r="BL847" s="294">
        <v>619479.55387864006</v>
      </c>
      <c r="BM847" s="292" t="s">
        <v>309</v>
      </c>
      <c r="BN847" s="294"/>
      <c r="BO847" s="297">
        <v>38896</v>
      </c>
      <c r="BP847" s="297">
        <v>48027</v>
      </c>
      <c r="BQ847" s="297" t="s">
        <v>955</v>
      </c>
      <c r="BR847" s="297" t="s">
        <v>4778</v>
      </c>
      <c r="BS847" s="297">
        <v>38896</v>
      </c>
      <c r="BT847" s="297">
        <v>48027</v>
      </c>
      <c r="BU847" s="294">
        <v>28796.55</v>
      </c>
      <c r="BV847" s="294">
        <v>59.29</v>
      </c>
      <c r="BW847" s="294">
        <v>0</v>
      </c>
    </row>
    <row r="848" spans="1:75" s="289" customFormat="1" ht="18.2" customHeight="1" x14ac:dyDescent="0.15">
      <c r="A848" s="298">
        <v>846</v>
      </c>
      <c r="B848" s="299" t="s">
        <v>305</v>
      </c>
      <c r="C848" s="299" t="s">
        <v>306</v>
      </c>
      <c r="D848" s="313">
        <v>45170</v>
      </c>
      <c r="E848" s="300" t="s">
        <v>1943</v>
      </c>
      <c r="F848" s="309">
        <v>93</v>
      </c>
      <c r="G848" s="309">
        <v>92</v>
      </c>
      <c r="H848" s="302">
        <v>21675.4</v>
      </c>
      <c r="I848" s="302">
        <v>9721.3700000000008</v>
      </c>
      <c r="J848" s="302">
        <v>0</v>
      </c>
      <c r="K848" s="302">
        <v>31396.77</v>
      </c>
      <c r="L848" s="302">
        <v>151.21</v>
      </c>
      <c r="M848" s="302">
        <v>0</v>
      </c>
      <c r="N848" s="302">
        <v>0</v>
      </c>
      <c r="O848" s="302">
        <v>0</v>
      </c>
      <c r="P848" s="302">
        <v>0</v>
      </c>
      <c r="Q848" s="302">
        <v>0</v>
      </c>
      <c r="R848" s="302">
        <v>31396.77</v>
      </c>
      <c r="S848" s="302">
        <v>20495.330000000002</v>
      </c>
      <c r="T848" s="302">
        <v>178.82</v>
      </c>
      <c r="U848" s="302">
        <v>0</v>
      </c>
      <c r="V848" s="302">
        <v>0</v>
      </c>
      <c r="W848" s="302">
        <v>0</v>
      </c>
      <c r="X848" s="302">
        <v>0</v>
      </c>
      <c r="Y848" s="302">
        <v>0</v>
      </c>
      <c r="Z848" s="302">
        <v>20674.150000000001</v>
      </c>
      <c r="AA848" s="302">
        <v>0</v>
      </c>
      <c r="AB848" s="302">
        <v>0</v>
      </c>
      <c r="AC848" s="302">
        <v>0</v>
      </c>
      <c r="AD848" s="302">
        <v>0</v>
      </c>
      <c r="AE848" s="302">
        <v>0</v>
      </c>
      <c r="AF848" s="302">
        <v>0</v>
      </c>
      <c r="AG848" s="302">
        <v>0</v>
      </c>
      <c r="AH848" s="302">
        <v>0</v>
      </c>
      <c r="AI848" s="302">
        <v>0</v>
      </c>
      <c r="AJ848" s="302">
        <v>0</v>
      </c>
      <c r="AK848" s="302">
        <v>0</v>
      </c>
      <c r="AL848" s="302">
        <v>0</v>
      </c>
      <c r="AM848" s="302">
        <v>0</v>
      </c>
      <c r="AN848" s="302">
        <v>0</v>
      </c>
      <c r="AO848" s="302">
        <v>0</v>
      </c>
      <c r="AP848" s="302">
        <v>0</v>
      </c>
      <c r="AQ848" s="302">
        <v>0</v>
      </c>
      <c r="AR848" s="302">
        <v>0</v>
      </c>
      <c r="AS848" s="302">
        <v>0</v>
      </c>
      <c r="AT848" s="295">
        <f t="shared" si="13"/>
        <v>0</v>
      </c>
      <c r="AU848" s="302">
        <v>9872.58</v>
      </c>
      <c r="AV848" s="302">
        <v>20674.150000000001</v>
      </c>
      <c r="AW848" s="303">
        <v>94</v>
      </c>
      <c r="AX848" s="303">
        <v>300</v>
      </c>
      <c r="AY848" s="302">
        <v>279999.62</v>
      </c>
      <c r="AZ848" s="302">
        <v>36602.400000000001</v>
      </c>
      <c r="BA848" s="301">
        <v>48.057161000000001</v>
      </c>
      <c r="BB848" s="301">
        <v>41.2224234140376</v>
      </c>
      <c r="BC848" s="301">
        <v>9.9</v>
      </c>
      <c r="BD848" s="301"/>
      <c r="BE848" s="300" t="s">
        <v>4204</v>
      </c>
      <c r="BF848" s="298"/>
      <c r="BG848" s="300" t="s">
        <v>326</v>
      </c>
      <c r="BH848" s="300" t="s">
        <v>234</v>
      </c>
      <c r="BI848" s="300" t="s">
        <v>582</v>
      </c>
      <c r="BJ848" s="300" t="s">
        <v>4205</v>
      </c>
      <c r="BK848" s="299" t="s">
        <v>175</v>
      </c>
      <c r="BL848" s="301">
        <v>245871.11995992</v>
      </c>
      <c r="BM848" s="299" t="s">
        <v>309</v>
      </c>
      <c r="BN848" s="301"/>
      <c r="BO848" s="304">
        <v>38902</v>
      </c>
      <c r="BP848" s="304">
        <v>48033</v>
      </c>
      <c r="BQ848" s="297" t="s">
        <v>940</v>
      </c>
      <c r="BR848" s="297" t="s">
        <v>4762</v>
      </c>
      <c r="BS848" s="297">
        <v>38902</v>
      </c>
      <c r="BT848" s="297">
        <v>48033</v>
      </c>
      <c r="BU848" s="301">
        <v>11984.84</v>
      </c>
      <c r="BV848" s="301">
        <v>60.33</v>
      </c>
      <c r="BW848" s="301">
        <v>0</v>
      </c>
    </row>
    <row r="849" spans="1:75" s="289" customFormat="1" ht="18.2" customHeight="1" x14ac:dyDescent="0.15">
      <c r="A849" s="291">
        <v>847</v>
      </c>
      <c r="B849" s="292" t="s">
        <v>305</v>
      </c>
      <c r="C849" s="292" t="s">
        <v>306</v>
      </c>
      <c r="D849" s="312">
        <v>45170</v>
      </c>
      <c r="E849" s="293" t="s">
        <v>1944</v>
      </c>
      <c r="F849" s="308">
        <v>4</v>
      </c>
      <c r="G849" s="308">
        <v>4</v>
      </c>
      <c r="H849" s="295">
        <v>37352.019999999997</v>
      </c>
      <c r="I849" s="295">
        <v>1035.1099999999999</v>
      </c>
      <c r="J849" s="295">
        <v>0</v>
      </c>
      <c r="K849" s="295">
        <v>38387.129999999997</v>
      </c>
      <c r="L849" s="295">
        <v>263.97000000000003</v>
      </c>
      <c r="M849" s="295">
        <v>0</v>
      </c>
      <c r="N849" s="295">
        <v>255.69</v>
      </c>
      <c r="O849" s="295">
        <v>0</v>
      </c>
      <c r="P849" s="295">
        <v>0</v>
      </c>
      <c r="Q849" s="295">
        <v>0</v>
      </c>
      <c r="R849" s="295">
        <v>38131.440000000002</v>
      </c>
      <c r="S849" s="295">
        <v>1161.9000000000001</v>
      </c>
      <c r="T849" s="295">
        <v>298.82</v>
      </c>
      <c r="U849" s="295">
        <v>0</v>
      </c>
      <c r="V849" s="295">
        <v>265.02999999999997</v>
      </c>
      <c r="W849" s="295">
        <v>0</v>
      </c>
      <c r="X849" s="295">
        <v>0</v>
      </c>
      <c r="Y849" s="295">
        <v>0</v>
      </c>
      <c r="Z849" s="295">
        <v>1195.69</v>
      </c>
      <c r="AA849" s="295">
        <v>0</v>
      </c>
      <c r="AB849" s="295">
        <v>0</v>
      </c>
      <c r="AC849" s="295">
        <v>0</v>
      </c>
      <c r="AD849" s="295">
        <v>0</v>
      </c>
      <c r="AE849" s="295">
        <v>0</v>
      </c>
      <c r="AF849" s="295">
        <v>-31.76</v>
      </c>
      <c r="AG849" s="295">
        <v>0</v>
      </c>
      <c r="AH849" s="295">
        <v>0</v>
      </c>
      <c r="AI849" s="295">
        <v>57.93</v>
      </c>
      <c r="AJ849" s="295">
        <v>0</v>
      </c>
      <c r="AK849" s="295">
        <v>0</v>
      </c>
      <c r="AL849" s="295">
        <v>43.96</v>
      </c>
      <c r="AM849" s="295">
        <v>0</v>
      </c>
      <c r="AN849" s="295">
        <v>31.04</v>
      </c>
      <c r="AO849" s="295">
        <v>80.44</v>
      </c>
      <c r="AP849" s="295">
        <v>0</v>
      </c>
      <c r="AQ849" s="295">
        <v>0</v>
      </c>
      <c r="AR849" s="295">
        <v>0</v>
      </c>
      <c r="AS849" s="295">
        <v>0</v>
      </c>
      <c r="AT849" s="295">
        <f t="shared" si="13"/>
        <v>702.32999999999993</v>
      </c>
      <c r="AU849" s="295">
        <v>1043.3900000000001</v>
      </c>
      <c r="AV849" s="295">
        <v>1195.69</v>
      </c>
      <c r="AW849" s="296">
        <v>94</v>
      </c>
      <c r="AX849" s="296">
        <v>300</v>
      </c>
      <c r="AY849" s="295">
        <v>300002.5</v>
      </c>
      <c r="AZ849" s="295">
        <v>63906.16</v>
      </c>
      <c r="BA849" s="294">
        <v>78.311189999999996</v>
      </c>
      <c r="BB849" s="294">
        <v>46.726613566103801</v>
      </c>
      <c r="BC849" s="294">
        <v>9.6</v>
      </c>
      <c r="BD849" s="294"/>
      <c r="BE849" s="293" t="s">
        <v>4204</v>
      </c>
      <c r="BF849" s="291"/>
      <c r="BG849" s="293" t="s">
        <v>326</v>
      </c>
      <c r="BH849" s="293" t="s">
        <v>234</v>
      </c>
      <c r="BI849" s="293" t="s">
        <v>582</v>
      </c>
      <c r="BJ849" s="293" t="s">
        <v>177</v>
      </c>
      <c r="BK849" s="292" t="s">
        <v>175</v>
      </c>
      <c r="BL849" s="294">
        <v>298610.96725823998</v>
      </c>
      <c r="BM849" s="292" t="s">
        <v>309</v>
      </c>
      <c r="BN849" s="294"/>
      <c r="BO849" s="297">
        <v>38902</v>
      </c>
      <c r="BP849" s="297">
        <v>48033</v>
      </c>
      <c r="BQ849" s="297" t="s">
        <v>1063</v>
      </c>
      <c r="BR849" s="297" t="s">
        <v>4761</v>
      </c>
      <c r="BS849" s="297">
        <v>38902</v>
      </c>
      <c r="BT849" s="297">
        <v>48033</v>
      </c>
      <c r="BU849" s="294">
        <v>508.23</v>
      </c>
      <c r="BV849" s="294">
        <v>57.93</v>
      </c>
      <c r="BW849" s="294">
        <v>0</v>
      </c>
    </row>
    <row r="850" spans="1:75" s="289" customFormat="1" ht="18.2" customHeight="1" x14ac:dyDescent="0.15">
      <c r="A850" s="298">
        <v>848</v>
      </c>
      <c r="B850" s="299" t="s">
        <v>305</v>
      </c>
      <c r="C850" s="299" t="s">
        <v>306</v>
      </c>
      <c r="D850" s="313">
        <v>45170</v>
      </c>
      <c r="E850" s="300" t="s">
        <v>1945</v>
      </c>
      <c r="F850" s="309">
        <v>175</v>
      </c>
      <c r="G850" s="309">
        <v>174</v>
      </c>
      <c r="H850" s="302">
        <v>57116.44</v>
      </c>
      <c r="I850" s="302">
        <v>38227.51</v>
      </c>
      <c r="J850" s="302">
        <v>0</v>
      </c>
      <c r="K850" s="302">
        <v>95343.95</v>
      </c>
      <c r="L850" s="302">
        <v>405.45</v>
      </c>
      <c r="M850" s="302">
        <v>0</v>
      </c>
      <c r="N850" s="302">
        <v>0</v>
      </c>
      <c r="O850" s="302">
        <v>0</v>
      </c>
      <c r="P850" s="302">
        <v>0</v>
      </c>
      <c r="Q850" s="302">
        <v>0</v>
      </c>
      <c r="R850" s="302">
        <v>95343.95</v>
      </c>
      <c r="S850" s="302">
        <v>110998.36</v>
      </c>
      <c r="T850" s="302">
        <v>452.17</v>
      </c>
      <c r="U850" s="302">
        <v>0</v>
      </c>
      <c r="V850" s="302">
        <v>0</v>
      </c>
      <c r="W850" s="302">
        <v>0</v>
      </c>
      <c r="X850" s="302">
        <v>0</v>
      </c>
      <c r="Y850" s="302">
        <v>0</v>
      </c>
      <c r="Z850" s="302">
        <v>111450.53</v>
      </c>
      <c r="AA850" s="302">
        <v>0</v>
      </c>
      <c r="AB850" s="302">
        <v>0</v>
      </c>
      <c r="AC850" s="302">
        <v>0</v>
      </c>
      <c r="AD850" s="302">
        <v>0</v>
      </c>
      <c r="AE850" s="302">
        <v>0</v>
      </c>
      <c r="AF850" s="302">
        <v>0</v>
      </c>
      <c r="AG850" s="302">
        <v>0</v>
      </c>
      <c r="AH850" s="302">
        <v>0</v>
      </c>
      <c r="AI850" s="302">
        <v>0</v>
      </c>
      <c r="AJ850" s="302">
        <v>0</v>
      </c>
      <c r="AK850" s="302">
        <v>0</v>
      </c>
      <c r="AL850" s="302">
        <v>0</v>
      </c>
      <c r="AM850" s="302">
        <v>0</v>
      </c>
      <c r="AN850" s="302">
        <v>0</v>
      </c>
      <c r="AO850" s="302">
        <v>0</v>
      </c>
      <c r="AP850" s="302">
        <v>0</v>
      </c>
      <c r="AQ850" s="302">
        <v>0</v>
      </c>
      <c r="AR850" s="302">
        <v>0</v>
      </c>
      <c r="AS850" s="302">
        <v>0</v>
      </c>
      <c r="AT850" s="295">
        <f t="shared" si="13"/>
        <v>0</v>
      </c>
      <c r="AU850" s="302">
        <v>38632.959999999999</v>
      </c>
      <c r="AV850" s="302">
        <v>111450.53</v>
      </c>
      <c r="AW850" s="303">
        <v>94</v>
      </c>
      <c r="AX850" s="303">
        <v>300</v>
      </c>
      <c r="AY850" s="302">
        <v>438767.64</v>
      </c>
      <c r="AZ850" s="302">
        <v>98160.38</v>
      </c>
      <c r="BA850" s="301">
        <v>82.244642999999996</v>
      </c>
      <c r="BB850" s="301">
        <v>79.884869332818894</v>
      </c>
      <c r="BC850" s="301">
        <v>9.5</v>
      </c>
      <c r="BD850" s="301"/>
      <c r="BE850" s="300" t="s">
        <v>4204</v>
      </c>
      <c r="BF850" s="298"/>
      <c r="BG850" s="300" t="s">
        <v>494</v>
      </c>
      <c r="BH850" s="300" t="s">
        <v>218</v>
      </c>
      <c r="BI850" s="300" t="s">
        <v>566</v>
      </c>
      <c r="BJ850" s="300" t="s">
        <v>4205</v>
      </c>
      <c r="BK850" s="299" t="s">
        <v>175</v>
      </c>
      <c r="BL850" s="301">
        <v>746647.62546919996</v>
      </c>
      <c r="BM850" s="299" t="s">
        <v>309</v>
      </c>
      <c r="BN850" s="301"/>
      <c r="BO850" s="304">
        <v>38902</v>
      </c>
      <c r="BP850" s="304">
        <v>48033</v>
      </c>
      <c r="BQ850" s="297" t="s">
        <v>961</v>
      </c>
      <c r="BR850" s="297" t="s">
        <v>4773</v>
      </c>
      <c r="BS850" s="297">
        <v>38902</v>
      </c>
      <c r="BT850" s="297">
        <v>48033</v>
      </c>
      <c r="BU850" s="301">
        <v>41329.93</v>
      </c>
      <c r="BV850" s="301">
        <v>68.17</v>
      </c>
      <c r="BW850" s="301">
        <v>0</v>
      </c>
    </row>
    <row r="851" spans="1:75" s="289" customFormat="1" ht="18.2" customHeight="1" x14ac:dyDescent="0.15">
      <c r="A851" s="291">
        <v>849</v>
      </c>
      <c r="B851" s="292" t="s">
        <v>305</v>
      </c>
      <c r="C851" s="292" t="s">
        <v>306</v>
      </c>
      <c r="D851" s="312">
        <v>45170</v>
      </c>
      <c r="E851" s="293" t="s">
        <v>1946</v>
      </c>
      <c r="F851" s="308">
        <v>164</v>
      </c>
      <c r="G851" s="308">
        <v>163</v>
      </c>
      <c r="H851" s="295">
        <v>22050.47</v>
      </c>
      <c r="I851" s="295">
        <v>13757.59</v>
      </c>
      <c r="J851" s="295">
        <v>0</v>
      </c>
      <c r="K851" s="295">
        <v>35808.06</v>
      </c>
      <c r="L851" s="295">
        <v>153.80000000000001</v>
      </c>
      <c r="M851" s="295">
        <v>0</v>
      </c>
      <c r="N851" s="295">
        <v>0</v>
      </c>
      <c r="O851" s="295">
        <v>0</v>
      </c>
      <c r="P851" s="295">
        <v>0</v>
      </c>
      <c r="Q851" s="295">
        <v>0</v>
      </c>
      <c r="R851" s="295">
        <v>35808.06</v>
      </c>
      <c r="S851" s="295">
        <v>40964.769999999997</v>
      </c>
      <c r="T851" s="295">
        <v>181.92</v>
      </c>
      <c r="U851" s="295">
        <v>0</v>
      </c>
      <c r="V851" s="295">
        <v>0</v>
      </c>
      <c r="W851" s="295">
        <v>0</v>
      </c>
      <c r="X851" s="295">
        <v>0</v>
      </c>
      <c r="Y851" s="295">
        <v>0</v>
      </c>
      <c r="Z851" s="295">
        <v>41146.69</v>
      </c>
      <c r="AA851" s="295">
        <v>0</v>
      </c>
      <c r="AB851" s="295">
        <v>0</v>
      </c>
      <c r="AC851" s="295">
        <v>0</v>
      </c>
      <c r="AD851" s="295">
        <v>0</v>
      </c>
      <c r="AE851" s="295">
        <v>0</v>
      </c>
      <c r="AF851" s="295">
        <v>0</v>
      </c>
      <c r="AG851" s="295">
        <v>0</v>
      </c>
      <c r="AH851" s="295">
        <v>0</v>
      </c>
      <c r="AI851" s="295">
        <v>0</v>
      </c>
      <c r="AJ851" s="295">
        <v>0</v>
      </c>
      <c r="AK851" s="295">
        <v>0</v>
      </c>
      <c r="AL851" s="295">
        <v>0</v>
      </c>
      <c r="AM851" s="295">
        <v>0</v>
      </c>
      <c r="AN851" s="295">
        <v>0</v>
      </c>
      <c r="AO851" s="295">
        <v>0</v>
      </c>
      <c r="AP851" s="295">
        <v>0</v>
      </c>
      <c r="AQ851" s="295">
        <v>0</v>
      </c>
      <c r="AR851" s="295">
        <v>0</v>
      </c>
      <c r="AS851" s="295">
        <v>0</v>
      </c>
      <c r="AT851" s="295">
        <f t="shared" si="13"/>
        <v>0</v>
      </c>
      <c r="AU851" s="295">
        <v>13911.39</v>
      </c>
      <c r="AV851" s="295">
        <v>41146.69</v>
      </c>
      <c r="AW851" s="296">
        <v>94</v>
      </c>
      <c r="AX851" s="296">
        <v>300</v>
      </c>
      <c r="AY851" s="295">
        <v>280002.37</v>
      </c>
      <c r="AZ851" s="295">
        <v>37233.74</v>
      </c>
      <c r="BA851" s="294">
        <v>48.888005</v>
      </c>
      <c r="BB851" s="294">
        <v>47.016083163289501</v>
      </c>
      <c r="BC851" s="294">
        <v>9.9</v>
      </c>
      <c r="BD851" s="294"/>
      <c r="BE851" s="293" t="s">
        <v>4204</v>
      </c>
      <c r="BF851" s="291"/>
      <c r="BG851" s="293" t="s">
        <v>326</v>
      </c>
      <c r="BH851" s="293" t="s">
        <v>234</v>
      </c>
      <c r="BI851" s="293" t="s">
        <v>582</v>
      </c>
      <c r="BJ851" s="293" t="s">
        <v>4205</v>
      </c>
      <c r="BK851" s="292" t="s">
        <v>175</v>
      </c>
      <c r="BL851" s="294">
        <v>280416.35543375998</v>
      </c>
      <c r="BM851" s="292" t="s">
        <v>309</v>
      </c>
      <c r="BN851" s="294"/>
      <c r="BO851" s="297">
        <v>38903</v>
      </c>
      <c r="BP851" s="297">
        <v>48034</v>
      </c>
      <c r="BQ851" s="297" t="s">
        <v>944</v>
      </c>
      <c r="BR851" s="297" t="s">
        <v>4781</v>
      </c>
      <c r="BS851" s="297">
        <v>38903</v>
      </c>
      <c r="BT851" s="297">
        <v>48034</v>
      </c>
      <c r="BU851" s="294">
        <v>21697.46</v>
      </c>
      <c r="BV851" s="294">
        <v>61.37</v>
      </c>
      <c r="BW851" s="294">
        <v>0</v>
      </c>
    </row>
    <row r="852" spans="1:75" s="289" customFormat="1" ht="18.2" customHeight="1" x14ac:dyDescent="0.15">
      <c r="A852" s="298">
        <v>850</v>
      </c>
      <c r="B852" s="299" t="s">
        <v>305</v>
      </c>
      <c r="C852" s="299" t="s">
        <v>306</v>
      </c>
      <c r="D852" s="313">
        <v>45170</v>
      </c>
      <c r="E852" s="300" t="s">
        <v>1947</v>
      </c>
      <c r="F852" s="299" t="s">
        <v>4163</v>
      </c>
      <c r="G852" s="309">
        <v>0</v>
      </c>
      <c r="H852" s="302">
        <v>647.65</v>
      </c>
      <c r="I852" s="302">
        <v>0</v>
      </c>
      <c r="J852" s="302">
        <v>0</v>
      </c>
      <c r="K852" s="302">
        <v>647.65</v>
      </c>
      <c r="L852" s="302">
        <v>647.65</v>
      </c>
      <c r="M852" s="302">
        <v>0</v>
      </c>
      <c r="N852" s="302">
        <v>0</v>
      </c>
      <c r="O852" s="302">
        <v>647.65</v>
      </c>
      <c r="P852" s="302">
        <v>0</v>
      </c>
      <c r="Q852" s="302">
        <v>0</v>
      </c>
      <c r="R852" s="302">
        <v>0</v>
      </c>
      <c r="S852" s="302">
        <v>0</v>
      </c>
      <c r="T852" s="302">
        <v>5.13</v>
      </c>
      <c r="U852" s="302">
        <v>0</v>
      </c>
      <c r="V852" s="302">
        <v>0</v>
      </c>
      <c r="W852" s="302">
        <v>5.13</v>
      </c>
      <c r="X852" s="302">
        <v>0</v>
      </c>
      <c r="Y852" s="302">
        <v>0</v>
      </c>
      <c r="Z852" s="302">
        <v>0</v>
      </c>
      <c r="AA852" s="302">
        <v>48</v>
      </c>
      <c r="AB852" s="302">
        <v>0</v>
      </c>
      <c r="AC852" s="302">
        <v>0</v>
      </c>
      <c r="AD852" s="302">
        <v>0</v>
      </c>
      <c r="AE852" s="302">
        <v>0</v>
      </c>
      <c r="AF852" s="302">
        <v>-37.65</v>
      </c>
      <c r="AG852" s="302">
        <v>31.49</v>
      </c>
      <c r="AH852" s="302">
        <v>94.72</v>
      </c>
      <c r="AI852" s="302">
        <v>0</v>
      </c>
      <c r="AJ852" s="302">
        <v>0</v>
      </c>
      <c r="AK852" s="302">
        <v>0</v>
      </c>
      <c r="AL852" s="302">
        <v>0</v>
      </c>
      <c r="AM852" s="302">
        <v>0</v>
      </c>
      <c r="AN852" s="302">
        <v>0</v>
      </c>
      <c r="AO852" s="302">
        <v>0</v>
      </c>
      <c r="AP852" s="302">
        <v>0</v>
      </c>
      <c r="AQ852" s="302">
        <v>41.45</v>
      </c>
      <c r="AR852" s="302">
        <v>0.76</v>
      </c>
      <c r="AS852" s="302">
        <v>0</v>
      </c>
      <c r="AT852" s="295">
        <f t="shared" si="13"/>
        <v>830.03</v>
      </c>
      <c r="AU852" s="302">
        <v>0</v>
      </c>
      <c r="AV852" s="302">
        <v>0</v>
      </c>
      <c r="AW852" s="303">
        <v>34</v>
      </c>
      <c r="AX852" s="303">
        <v>240</v>
      </c>
      <c r="AY852" s="302">
        <v>426001.34</v>
      </c>
      <c r="AZ852" s="302">
        <v>72505.710000000006</v>
      </c>
      <c r="BA852" s="301">
        <v>62.588554000000002</v>
      </c>
      <c r="BB852" s="301">
        <v>0</v>
      </c>
      <c r="BC852" s="301">
        <v>9.5</v>
      </c>
      <c r="BD852" s="301"/>
      <c r="BE852" s="300" t="s">
        <v>4204</v>
      </c>
      <c r="BF852" s="298"/>
      <c r="BG852" s="300" t="s">
        <v>355</v>
      </c>
      <c r="BH852" s="300" t="s">
        <v>228</v>
      </c>
      <c r="BI852" s="300" t="s">
        <v>586</v>
      </c>
      <c r="BJ852" s="300" t="s">
        <v>103</v>
      </c>
      <c r="BK852" s="299" t="s">
        <v>175</v>
      </c>
      <c r="BL852" s="301">
        <v>0</v>
      </c>
      <c r="BM852" s="299" t="s">
        <v>309</v>
      </c>
      <c r="BN852" s="301"/>
      <c r="BO852" s="304">
        <v>38908</v>
      </c>
      <c r="BP852" s="304">
        <v>46213</v>
      </c>
      <c r="BQ852" s="297" t="s">
        <v>4757</v>
      </c>
      <c r="BR852" s="297" t="s">
        <v>4764</v>
      </c>
      <c r="BS852" s="297">
        <v>38908</v>
      </c>
      <c r="BT852" s="297">
        <v>46213</v>
      </c>
      <c r="BU852" s="301">
        <v>0</v>
      </c>
      <c r="BV852" s="301">
        <v>0</v>
      </c>
      <c r="BW852" s="301">
        <v>0</v>
      </c>
    </row>
    <row r="853" spans="1:75" s="289" customFormat="1" ht="18.2" customHeight="1" x14ac:dyDescent="0.15">
      <c r="A853" s="291">
        <v>851</v>
      </c>
      <c r="B853" s="292" t="s">
        <v>305</v>
      </c>
      <c r="C853" s="292" t="s">
        <v>306</v>
      </c>
      <c r="D853" s="312">
        <v>45170</v>
      </c>
      <c r="E853" s="293" t="s">
        <v>1948</v>
      </c>
      <c r="F853" s="308">
        <v>0</v>
      </c>
      <c r="G853" s="308">
        <v>0</v>
      </c>
      <c r="H853" s="295">
        <v>34063.519999999997</v>
      </c>
      <c r="I853" s="295">
        <v>0</v>
      </c>
      <c r="J853" s="295">
        <v>0</v>
      </c>
      <c r="K853" s="295">
        <v>34063.519999999997</v>
      </c>
      <c r="L853" s="295">
        <v>571.76</v>
      </c>
      <c r="M853" s="295">
        <v>0</v>
      </c>
      <c r="N853" s="295">
        <v>0</v>
      </c>
      <c r="O853" s="295">
        <v>571.76</v>
      </c>
      <c r="P853" s="295">
        <v>0</v>
      </c>
      <c r="Q853" s="295">
        <v>0</v>
      </c>
      <c r="R853" s="295">
        <v>33491.760000000002</v>
      </c>
      <c r="S853" s="295">
        <v>0</v>
      </c>
      <c r="T853" s="295">
        <v>269.67</v>
      </c>
      <c r="U853" s="295">
        <v>0</v>
      </c>
      <c r="V853" s="295">
        <v>0</v>
      </c>
      <c r="W853" s="295">
        <v>269.67</v>
      </c>
      <c r="X853" s="295">
        <v>0</v>
      </c>
      <c r="Y853" s="295">
        <v>0</v>
      </c>
      <c r="Z853" s="295">
        <v>0</v>
      </c>
      <c r="AA853" s="295">
        <v>59.76</v>
      </c>
      <c r="AB853" s="295">
        <v>0</v>
      </c>
      <c r="AC853" s="295">
        <v>0</v>
      </c>
      <c r="AD853" s="295">
        <v>0</v>
      </c>
      <c r="AE853" s="295">
        <v>0</v>
      </c>
      <c r="AF853" s="295">
        <v>-45.26</v>
      </c>
      <c r="AG853" s="295">
        <v>39.46</v>
      </c>
      <c r="AH853" s="295">
        <v>114.32</v>
      </c>
      <c r="AI853" s="295">
        <v>0</v>
      </c>
      <c r="AJ853" s="295">
        <v>0</v>
      </c>
      <c r="AK853" s="295">
        <v>0</v>
      </c>
      <c r="AL853" s="295">
        <v>0</v>
      </c>
      <c r="AM853" s="295">
        <v>0</v>
      </c>
      <c r="AN853" s="295">
        <v>0</v>
      </c>
      <c r="AO853" s="295">
        <v>0</v>
      </c>
      <c r="AP853" s="295">
        <v>0.54</v>
      </c>
      <c r="AQ853" s="295">
        <v>0</v>
      </c>
      <c r="AR853" s="295">
        <v>0.43</v>
      </c>
      <c r="AS853" s="295">
        <v>0</v>
      </c>
      <c r="AT853" s="295">
        <f t="shared" si="13"/>
        <v>1009.8199999999999</v>
      </c>
      <c r="AU853" s="295">
        <v>0</v>
      </c>
      <c r="AV853" s="295">
        <v>0</v>
      </c>
      <c r="AW853" s="296">
        <v>34</v>
      </c>
      <c r="AX853" s="296">
        <v>240</v>
      </c>
      <c r="AY853" s="295">
        <v>440997.71</v>
      </c>
      <c r="AZ853" s="295">
        <v>90269.37</v>
      </c>
      <c r="BA853" s="294">
        <v>75.272272999999998</v>
      </c>
      <c r="BB853" s="294">
        <v>27.9275340236725</v>
      </c>
      <c r="BC853" s="294">
        <v>9.5</v>
      </c>
      <c r="BD853" s="294"/>
      <c r="BE853" s="293" t="s">
        <v>4204</v>
      </c>
      <c r="BF853" s="291"/>
      <c r="BG853" s="293" t="s">
        <v>351</v>
      </c>
      <c r="BH853" s="293" t="s">
        <v>370</v>
      </c>
      <c r="BI853" s="293" t="s">
        <v>568</v>
      </c>
      <c r="BJ853" s="293" t="s">
        <v>103</v>
      </c>
      <c r="BK853" s="292" t="s">
        <v>175</v>
      </c>
      <c r="BL853" s="294">
        <v>262277.18776896002</v>
      </c>
      <c r="BM853" s="292" t="s">
        <v>309</v>
      </c>
      <c r="BN853" s="294"/>
      <c r="BO853" s="297">
        <v>38909</v>
      </c>
      <c r="BP853" s="297">
        <v>46214</v>
      </c>
      <c r="BQ853" s="297" t="s">
        <v>4757</v>
      </c>
      <c r="BR853" s="297" t="s">
        <v>4764</v>
      </c>
      <c r="BS853" s="297">
        <v>38909</v>
      </c>
      <c r="BT853" s="297">
        <v>46214</v>
      </c>
      <c r="BU853" s="294">
        <v>0</v>
      </c>
      <c r="BV853" s="294">
        <v>59.76</v>
      </c>
      <c r="BW853" s="294">
        <v>0</v>
      </c>
    </row>
    <row r="854" spans="1:75" s="289" customFormat="1" ht="18.2" customHeight="1" x14ac:dyDescent="0.15">
      <c r="A854" s="298">
        <v>852</v>
      </c>
      <c r="B854" s="299" t="s">
        <v>305</v>
      </c>
      <c r="C854" s="299" t="s">
        <v>306</v>
      </c>
      <c r="D854" s="313">
        <v>45170</v>
      </c>
      <c r="E854" s="300" t="s">
        <v>1949</v>
      </c>
      <c r="F854" s="309">
        <v>167</v>
      </c>
      <c r="G854" s="309">
        <v>166</v>
      </c>
      <c r="H854" s="302">
        <v>40376.51</v>
      </c>
      <c r="I854" s="302">
        <v>26430.9</v>
      </c>
      <c r="J854" s="302">
        <v>0</v>
      </c>
      <c r="K854" s="302">
        <v>66807.41</v>
      </c>
      <c r="L854" s="302">
        <v>286.67</v>
      </c>
      <c r="M854" s="302">
        <v>0</v>
      </c>
      <c r="N854" s="302">
        <v>0</v>
      </c>
      <c r="O854" s="302">
        <v>0</v>
      </c>
      <c r="P854" s="302">
        <v>0</v>
      </c>
      <c r="Q854" s="302">
        <v>0</v>
      </c>
      <c r="R854" s="302">
        <v>66807.41</v>
      </c>
      <c r="S854" s="302">
        <v>74218.210000000006</v>
      </c>
      <c r="T854" s="302">
        <v>319.64999999999998</v>
      </c>
      <c r="U854" s="302">
        <v>0</v>
      </c>
      <c r="V854" s="302">
        <v>0</v>
      </c>
      <c r="W854" s="302">
        <v>0</v>
      </c>
      <c r="X854" s="302">
        <v>0</v>
      </c>
      <c r="Y854" s="302">
        <v>0</v>
      </c>
      <c r="Z854" s="302">
        <v>74537.86</v>
      </c>
      <c r="AA854" s="302">
        <v>0</v>
      </c>
      <c r="AB854" s="302">
        <v>0</v>
      </c>
      <c r="AC854" s="302">
        <v>0</v>
      </c>
      <c r="AD854" s="302">
        <v>0</v>
      </c>
      <c r="AE854" s="302">
        <v>0</v>
      </c>
      <c r="AF854" s="302">
        <v>0</v>
      </c>
      <c r="AG854" s="302">
        <v>0</v>
      </c>
      <c r="AH854" s="302">
        <v>0</v>
      </c>
      <c r="AI854" s="302">
        <v>0</v>
      </c>
      <c r="AJ854" s="302">
        <v>0</v>
      </c>
      <c r="AK854" s="302">
        <v>0</v>
      </c>
      <c r="AL854" s="302">
        <v>0</v>
      </c>
      <c r="AM854" s="302">
        <v>0</v>
      </c>
      <c r="AN854" s="302">
        <v>0</v>
      </c>
      <c r="AO854" s="302">
        <v>0</v>
      </c>
      <c r="AP854" s="302">
        <v>0</v>
      </c>
      <c r="AQ854" s="302">
        <v>0</v>
      </c>
      <c r="AR854" s="302">
        <v>0</v>
      </c>
      <c r="AS854" s="302">
        <v>0</v>
      </c>
      <c r="AT854" s="295">
        <f t="shared" si="13"/>
        <v>0</v>
      </c>
      <c r="AU854" s="302">
        <v>26717.57</v>
      </c>
      <c r="AV854" s="302">
        <v>74537.86</v>
      </c>
      <c r="AW854" s="303">
        <v>94</v>
      </c>
      <c r="AX854" s="303">
        <v>300</v>
      </c>
      <c r="AY854" s="302">
        <v>323001.46999999997</v>
      </c>
      <c r="AZ854" s="302">
        <v>69396.69</v>
      </c>
      <c r="BA854" s="301">
        <v>79.005945999999994</v>
      </c>
      <c r="BB854" s="301">
        <v>76.058132266248705</v>
      </c>
      <c r="BC854" s="301">
        <v>9.5</v>
      </c>
      <c r="BD854" s="301"/>
      <c r="BE854" s="300" t="s">
        <v>4204</v>
      </c>
      <c r="BF854" s="298"/>
      <c r="BG854" s="300" t="s">
        <v>310</v>
      </c>
      <c r="BH854" s="300" t="s">
        <v>233</v>
      </c>
      <c r="BI854" s="300" t="s">
        <v>588</v>
      </c>
      <c r="BJ854" s="300" t="s">
        <v>4205</v>
      </c>
      <c r="BK854" s="299" t="s">
        <v>175</v>
      </c>
      <c r="BL854" s="301">
        <v>523175.24122135999</v>
      </c>
      <c r="BM854" s="299" t="s">
        <v>309</v>
      </c>
      <c r="BN854" s="301"/>
      <c r="BO854" s="304">
        <v>38911</v>
      </c>
      <c r="BP854" s="304">
        <v>48042</v>
      </c>
      <c r="BQ854" s="297" t="s">
        <v>929</v>
      </c>
      <c r="BR854" s="297" t="s">
        <v>4777</v>
      </c>
      <c r="BS854" s="297">
        <v>38911</v>
      </c>
      <c r="BT854" s="297">
        <v>48042</v>
      </c>
      <c r="BU854" s="301">
        <v>28060.240000000002</v>
      </c>
      <c r="BV854" s="301">
        <v>48.19</v>
      </c>
      <c r="BW854" s="301">
        <v>0</v>
      </c>
    </row>
    <row r="855" spans="1:75" s="289" customFormat="1" ht="18.2" customHeight="1" x14ac:dyDescent="0.15">
      <c r="A855" s="291">
        <v>853</v>
      </c>
      <c r="B855" s="292" t="s">
        <v>305</v>
      </c>
      <c r="C855" s="292" t="s">
        <v>306</v>
      </c>
      <c r="D855" s="312">
        <v>45170</v>
      </c>
      <c r="E855" s="293" t="s">
        <v>1950</v>
      </c>
      <c r="F855" s="308">
        <v>135</v>
      </c>
      <c r="G855" s="308">
        <v>134</v>
      </c>
      <c r="H855" s="295">
        <v>48553.14</v>
      </c>
      <c r="I855" s="295">
        <v>28403.94</v>
      </c>
      <c r="J855" s="295">
        <v>0</v>
      </c>
      <c r="K855" s="295">
        <v>76957.08</v>
      </c>
      <c r="L855" s="295">
        <v>344.68</v>
      </c>
      <c r="M855" s="295">
        <v>0</v>
      </c>
      <c r="N855" s="295">
        <v>0</v>
      </c>
      <c r="O855" s="295">
        <v>0</v>
      </c>
      <c r="P855" s="295">
        <v>0</v>
      </c>
      <c r="Q855" s="295">
        <v>0</v>
      </c>
      <c r="R855" s="295">
        <v>76957.08</v>
      </c>
      <c r="S855" s="295">
        <v>69290.13</v>
      </c>
      <c r="T855" s="295">
        <v>384.38</v>
      </c>
      <c r="U855" s="295">
        <v>0</v>
      </c>
      <c r="V855" s="295">
        <v>0</v>
      </c>
      <c r="W855" s="295">
        <v>0</v>
      </c>
      <c r="X855" s="295">
        <v>0</v>
      </c>
      <c r="Y855" s="295">
        <v>0</v>
      </c>
      <c r="Z855" s="295">
        <v>69674.509999999995</v>
      </c>
      <c r="AA855" s="295">
        <v>0</v>
      </c>
      <c r="AB855" s="295">
        <v>0</v>
      </c>
      <c r="AC855" s="295">
        <v>0</v>
      </c>
      <c r="AD855" s="295">
        <v>0</v>
      </c>
      <c r="AE855" s="295">
        <v>0</v>
      </c>
      <c r="AF855" s="295">
        <v>0</v>
      </c>
      <c r="AG855" s="295">
        <v>0</v>
      </c>
      <c r="AH855" s="295">
        <v>0</v>
      </c>
      <c r="AI855" s="295">
        <v>0</v>
      </c>
      <c r="AJ855" s="295">
        <v>0</v>
      </c>
      <c r="AK855" s="295">
        <v>0</v>
      </c>
      <c r="AL855" s="295">
        <v>0</v>
      </c>
      <c r="AM855" s="295">
        <v>0</v>
      </c>
      <c r="AN855" s="295">
        <v>0</v>
      </c>
      <c r="AO855" s="295">
        <v>0</v>
      </c>
      <c r="AP855" s="295">
        <v>0</v>
      </c>
      <c r="AQ855" s="295">
        <v>0</v>
      </c>
      <c r="AR855" s="295">
        <v>0</v>
      </c>
      <c r="AS855" s="295">
        <v>0</v>
      </c>
      <c r="AT855" s="295">
        <f t="shared" si="13"/>
        <v>0</v>
      </c>
      <c r="AU855" s="295">
        <v>28748.62</v>
      </c>
      <c r="AV855" s="295">
        <v>69674.509999999995</v>
      </c>
      <c r="AW855" s="296">
        <v>94</v>
      </c>
      <c r="AX855" s="296">
        <v>300</v>
      </c>
      <c r="AY855" s="295">
        <v>409997.96</v>
      </c>
      <c r="AZ855" s="295">
        <v>83445.58</v>
      </c>
      <c r="BA855" s="294">
        <v>74.841836999999998</v>
      </c>
      <c r="BB855" s="294">
        <v>69.022340516489393</v>
      </c>
      <c r="BC855" s="294">
        <v>9.5</v>
      </c>
      <c r="BD855" s="294"/>
      <c r="BE855" s="293" t="s">
        <v>4204</v>
      </c>
      <c r="BF855" s="291"/>
      <c r="BG855" s="293" t="s">
        <v>326</v>
      </c>
      <c r="BH855" s="293" t="s">
        <v>216</v>
      </c>
      <c r="BI855" s="293" t="s">
        <v>430</v>
      </c>
      <c r="BJ855" s="293" t="s">
        <v>4205</v>
      </c>
      <c r="BK855" s="292" t="s">
        <v>175</v>
      </c>
      <c r="BL855" s="294">
        <v>602658.28135968</v>
      </c>
      <c r="BM855" s="292" t="s">
        <v>309</v>
      </c>
      <c r="BN855" s="294"/>
      <c r="BO855" s="297">
        <v>38912</v>
      </c>
      <c r="BP855" s="297">
        <v>48043</v>
      </c>
      <c r="BQ855" s="297" t="s">
        <v>946</v>
      </c>
      <c r="BR855" s="297" t="s">
        <v>4775</v>
      </c>
      <c r="BS855" s="297">
        <v>38912</v>
      </c>
      <c r="BT855" s="297">
        <v>48043</v>
      </c>
      <c r="BU855" s="294">
        <v>27417.17</v>
      </c>
      <c r="BV855" s="294">
        <v>57.95</v>
      </c>
      <c r="BW855" s="294">
        <v>0</v>
      </c>
    </row>
    <row r="856" spans="1:75" s="289" customFormat="1" ht="18.2" customHeight="1" x14ac:dyDescent="0.15">
      <c r="A856" s="298">
        <v>854</v>
      </c>
      <c r="B856" s="299" t="s">
        <v>305</v>
      </c>
      <c r="C856" s="299" t="s">
        <v>306</v>
      </c>
      <c r="D856" s="313">
        <v>45170</v>
      </c>
      <c r="E856" s="300" t="s">
        <v>1951</v>
      </c>
      <c r="F856" s="309">
        <v>1</v>
      </c>
      <c r="G856" s="309">
        <v>0</v>
      </c>
      <c r="H856" s="302">
        <v>14511.19</v>
      </c>
      <c r="I856" s="302">
        <v>0</v>
      </c>
      <c r="J856" s="302">
        <v>0</v>
      </c>
      <c r="K856" s="302">
        <v>14511.19</v>
      </c>
      <c r="L856" s="302">
        <v>504.81</v>
      </c>
      <c r="M856" s="302">
        <v>0</v>
      </c>
      <c r="N856" s="302">
        <v>0</v>
      </c>
      <c r="O856" s="302">
        <v>0</v>
      </c>
      <c r="P856" s="302">
        <v>0</v>
      </c>
      <c r="Q856" s="302">
        <v>0</v>
      </c>
      <c r="R856" s="302">
        <v>14511.19</v>
      </c>
      <c r="S856" s="302">
        <v>0</v>
      </c>
      <c r="T856" s="302">
        <v>114.88</v>
      </c>
      <c r="U856" s="302">
        <v>0</v>
      </c>
      <c r="V856" s="302">
        <v>0</v>
      </c>
      <c r="W856" s="302">
        <v>62.15</v>
      </c>
      <c r="X856" s="302">
        <v>0</v>
      </c>
      <c r="Y856" s="302">
        <v>0</v>
      </c>
      <c r="Z856" s="302">
        <v>52.73</v>
      </c>
      <c r="AA856" s="302">
        <v>49.26</v>
      </c>
      <c r="AB856" s="302">
        <v>0</v>
      </c>
      <c r="AC856" s="302">
        <v>0</v>
      </c>
      <c r="AD856" s="302">
        <v>0</v>
      </c>
      <c r="AE856" s="302">
        <v>0</v>
      </c>
      <c r="AF856" s="302">
        <v>-47.11</v>
      </c>
      <c r="AG856" s="302">
        <v>33.450000000000003</v>
      </c>
      <c r="AH856" s="302">
        <v>93.79</v>
      </c>
      <c r="AI856" s="302">
        <v>0</v>
      </c>
      <c r="AJ856" s="302">
        <v>0</v>
      </c>
      <c r="AK856" s="302">
        <v>0</v>
      </c>
      <c r="AL856" s="302">
        <v>0</v>
      </c>
      <c r="AM856" s="302">
        <v>0</v>
      </c>
      <c r="AN856" s="302">
        <v>0</v>
      </c>
      <c r="AO856" s="302">
        <v>0</v>
      </c>
      <c r="AP856" s="302">
        <v>0</v>
      </c>
      <c r="AQ856" s="302">
        <v>0</v>
      </c>
      <c r="AR856" s="302">
        <v>0</v>
      </c>
      <c r="AS856" s="302">
        <v>0</v>
      </c>
      <c r="AT856" s="295">
        <f t="shared" si="13"/>
        <v>191.54000000000002</v>
      </c>
      <c r="AU856" s="302">
        <v>504.81</v>
      </c>
      <c r="AV856" s="302">
        <v>52.73</v>
      </c>
      <c r="AW856" s="303">
        <v>94</v>
      </c>
      <c r="AX856" s="303">
        <v>300</v>
      </c>
      <c r="AY856" s="302">
        <v>444996.16</v>
      </c>
      <c r="AZ856" s="302">
        <v>70927.31</v>
      </c>
      <c r="BA856" s="301">
        <v>58.611120999999997</v>
      </c>
      <c r="BB856" s="301">
        <v>11.991391086789999</v>
      </c>
      <c r="BC856" s="301">
        <v>9.5</v>
      </c>
      <c r="BD856" s="301"/>
      <c r="BE856" s="300" t="s">
        <v>4204</v>
      </c>
      <c r="BF856" s="298"/>
      <c r="BG856" s="300" t="s">
        <v>310</v>
      </c>
      <c r="BH856" s="300" t="s">
        <v>233</v>
      </c>
      <c r="BI856" s="300" t="s">
        <v>595</v>
      </c>
      <c r="BJ856" s="300" t="s">
        <v>177</v>
      </c>
      <c r="BK856" s="299" t="s">
        <v>175</v>
      </c>
      <c r="BL856" s="301">
        <v>113638.52196424</v>
      </c>
      <c r="BM856" s="299" t="s">
        <v>309</v>
      </c>
      <c r="BN856" s="301"/>
      <c r="BO856" s="304">
        <v>38912</v>
      </c>
      <c r="BP856" s="304">
        <v>48043</v>
      </c>
      <c r="BQ856" s="297" t="s">
        <v>4757</v>
      </c>
      <c r="BR856" s="297" t="s">
        <v>4764</v>
      </c>
      <c r="BS856" s="297">
        <v>38912</v>
      </c>
      <c r="BT856" s="297">
        <v>48043</v>
      </c>
      <c r="BU856" s="301">
        <v>0</v>
      </c>
      <c r="BV856" s="301">
        <v>49.26</v>
      </c>
      <c r="BW856" s="301">
        <v>0</v>
      </c>
    </row>
    <row r="857" spans="1:75" s="289" customFormat="1" ht="18.2" customHeight="1" x14ac:dyDescent="0.15">
      <c r="A857" s="291">
        <v>855</v>
      </c>
      <c r="B857" s="292" t="s">
        <v>305</v>
      </c>
      <c r="C857" s="292" t="s">
        <v>306</v>
      </c>
      <c r="D857" s="312">
        <v>45170</v>
      </c>
      <c r="E857" s="293" t="s">
        <v>1952</v>
      </c>
      <c r="F857" s="308">
        <v>144</v>
      </c>
      <c r="G857" s="308">
        <v>143</v>
      </c>
      <c r="H857" s="295">
        <v>51632.5</v>
      </c>
      <c r="I857" s="295">
        <v>31307.23</v>
      </c>
      <c r="J857" s="295">
        <v>0</v>
      </c>
      <c r="K857" s="295">
        <v>82939.73</v>
      </c>
      <c r="L857" s="295">
        <v>366.53</v>
      </c>
      <c r="M857" s="295">
        <v>0</v>
      </c>
      <c r="N857" s="295">
        <v>0</v>
      </c>
      <c r="O857" s="295">
        <v>0</v>
      </c>
      <c r="P857" s="295">
        <v>0</v>
      </c>
      <c r="Q857" s="295">
        <v>0</v>
      </c>
      <c r="R857" s="295">
        <v>82939.73</v>
      </c>
      <c r="S857" s="295">
        <v>79559.240000000005</v>
      </c>
      <c r="T857" s="295">
        <v>408.76</v>
      </c>
      <c r="U857" s="295">
        <v>0</v>
      </c>
      <c r="V857" s="295">
        <v>0</v>
      </c>
      <c r="W857" s="295">
        <v>0</v>
      </c>
      <c r="X857" s="295">
        <v>0</v>
      </c>
      <c r="Y857" s="295">
        <v>0</v>
      </c>
      <c r="Z857" s="295">
        <v>79968</v>
      </c>
      <c r="AA857" s="295">
        <v>0</v>
      </c>
      <c r="AB857" s="295">
        <v>0</v>
      </c>
      <c r="AC857" s="295">
        <v>0</v>
      </c>
      <c r="AD857" s="295">
        <v>0</v>
      </c>
      <c r="AE857" s="295">
        <v>0</v>
      </c>
      <c r="AF857" s="295">
        <v>0</v>
      </c>
      <c r="AG857" s="295">
        <v>0</v>
      </c>
      <c r="AH857" s="295">
        <v>0</v>
      </c>
      <c r="AI857" s="295">
        <v>0</v>
      </c>
      <c r="AJ857" s="295">
        <v>0</v>
      </c>
      <c r="AK857" s="295">
        <v>0</v>
      </c>
      <c r="AL857" s="295">
        <v>0</v>
      </c>
      <c r="AM857" s="295">
        <v>0</v>
      </c>
      <c r="AN857" s="295">
        <v>0</v>
      </c>
      <c r="AO857" s="295">
        <v>0</v>
      </c>
      <c r="AP857" s="295">
        <v>0</v>
      </c>
      <c r="AQ857" s="295">
        <v>0</v>
      </c>
      <c r="AR857" s="295">
        <v>0</v>
      </c>
      <c r="AS857" s="295">
        <v>0</v>
      </c>
      <c r="AT857" s="295">
        <f t="shared" si="13"/>
        <v>0</v>
      </c>
      <c r="AU857" s="295">
        <v>31673.759999999998</v>
      </c>
      <c r="AV857" s="295">
        <v>79968</v>
      </c>
      <c r="AW857" s="296">
        <v>94</v>
      </c>
      <c r="AX857" s="296">
        <v>300</v>
      </c>
      <c r="AY857" s="295">
        <v>395427.84000000003</v>
      </c>
      <c r="AZ857" s="295">
        <v>88736.99</v>
      </c>
      <c r="BA857" s="294">
        <v>82.517099000000002</v>
      </c>
      <c r="BB857" s="294">
        <v>77.126189556838398</v>
      </c>
      <c r="BC857" s="294">
        <v>9.5</v>
      </c>
      <c r="BD857" s="294"/>
      <c r="BE857" s="293" t="s">
        <v>4204</v>
      </c>
      <c r="BF857" s="291"/>
      <c r="BG857" s="293" t="s">
        <v>494</v>
      </c>
      <c r="BH857" s="293" t="s">
        <v>218</v>
      </c>
      <c r="BI857" s="293" t="s">
        <v>566</v>
      </c>
      <c r="BJ857" s="293" t="s">
        <v>4205</v>
      </c>
      <c r="BK857" s="292" t="s">
        <v>175</v>
      </c>
      <c r="BL857" s="294">
        <v>649508.98784407997</v>
      </c>
      <c r="BM857" s="292" t="s">
        <v>309</v>
      </c>
      <c r="BN857" s="294"/>
      <c r="BO857" s="297">
        <v>38918</v>
      </c>
      <c r="BP857" s="297">
        <v>48049</v>
      </c>
      <c r="BQ857" s="297" t="s">
        <v>4123</v>
      </c>
      <c r="BR857" s="297" t="s">
        <v>4760</v>
      </c>
      <c r="BS857" s="297">
        <v>38918</v>
      </c>
      <c r="BT857" s="297">
        <v>48049</v>
      </c>
      <c r="BU857" s="294">
        <v>30831.96</v>
      </c>
      <c r="BV857" s="294">
        <v>61.62</v>
      </c>
      <c r="BW857" s="294">
        <v>0</v>
      </c>
    </row>
    <row r="858" spans="1:75" s="289" customFormat="1" ht="18.2" customHeight="1" x14ac:dyDescent="0.15">
      <c r="A858" s="298">
        <v>856</v>
      </c>
      <c r="B858" s="299" t="s">
        <v>305</v>
      </c>
      <c r="C858" s="299" t="s">
        <v>306</v>
      </c>
      <c r="D858" s="313">
        <v>45170</v>
      </c>
      <c r="E858" s="300" t="s">
        <v>1953</v>
      </c>
      <c r="F858" s="309">
        <v>175</v>
      </c>
      <c r="G858" s="309">
        <v>174</v>
      </c>
      <c r="H858" s="302">
        <v>33376.89</v>
      </c>
      <c r="I858" s="302">
        <v>22120.080000000002</v>
      </c>
      <c r="J858" s="302">
        <v>0</v>
      </c>
      <c r="K858" s="302">
        <v>55496.97</v>
      </c>
      <c r="L858" s="302">
        <v>235.93</v>
      </c>
      <c r="M858" s="302">
        <v>0</v>
      </c>
      <c r="N858" s="302">
        <v>0</v>
      </c>
      <c r="O858" s="302">
        <v>0</v>
      </c>
      <c r="P858" s="302">
        <v>0</v>
      </c>
      <c r="Q858" s="302">
        <v>0</v>
      </c>
      <c r="R858" s="302">
        <v>55496.97</v>
      </c>
      <c r="S858" s="302">
        <v>65393.21</v>
      </c>
      <c r="T858" s="302">
        <v>267.02</v>
      </c>
      <c r="U858" s="302">
        <v>0</v>
      </c>
      <c r="V858" s="302">
        <v>0</v>
      </c>
      <c r="W858" s="302">
        <v>0</v>
      </c>
      <c r="X858" s="302">
        <v>0</v>
      </c>
      <c r="Y858" s="302">
        <v>0</v>
      </c>
      <c r="Z858" s="302">
        <v>65660.23</v>
      </c>
      <c r="AA858" s="302">
        <v>0</v>
      </c>
      <c r="AB858" s="302">
        <v>0</v>
      </c>
      <c r="AC858" s="302">
        <v>0</v>
      </c>
      <c r="AD858" s="302">
        <v>0</v>
      </c>
      <c r="AE858" s="302">
        <v>0</v>
      </c>
      <c r="AF858" s="302">
        <v>0</v>
      </c>
      <c r="AG858" s="302">
        <v>0</v>
      </c>
      <c r="AH858" s="302">
        <v>0</v>
      </c>
      <c r="AI858" s="302">
        <v>0</v>
      </c>
      <c r="AJ858" s="302">
        <v>0</v>
      </c>
      <c r="AK858" s="302">
        <v>0</v>
      </c>
      <c r="AL858" s="302">
        <v>0</v>
      </c>
      <c r="AM858" s="302">
        <v>0</v>
      </c>
      <c r="AN858" s="302">
        <v>0</v>
      </c>
      <c r="AO858" s="302">
        <v>0</v>
      </c>
      <c r="AP858" s="302">
        <v>0</v>
      </c>
      <c r="AQ858" s="302">
        <v>0</v>
      </c>
      <c r="AR858" s="302">
        <v>0</v>
      </c>
      <c r="AS858" s="302">
        <v>0</v>
      </c>
      <c r="AT858" s="295">
        <f t="shared" si="13"/>
        <v>0</v>
      </c>
      <c r="AU858" s="302">
        <v>22356.01</v>
      </c>
      <c r="AV858" s="302">
        <v>65660.23</v>
      </c>
      <c r="AW858" s="303">
        <v>94</v>
      </c>
      <c r="AX858" s="303">
        <v>300</v>
      </c>
      <c r="AY858" s="302">
        <v>348998.12</v>
      </c>
      <c r="AZ858" s="302">
        <v>57110.44</v>
      </c>
      <c r="BA858" s="301">
        <v>60.172243999999999</v>
      </c>
      <c r="BB858" s="301">
        <v>58.472272672048803</v>
      </c>
      <c r="BC858" s="301">
        <v>9.6</v>
      </c>
      <c r="BD858" s="301"/>
      <c r="BE858" s="300" t="s">
        <v>4204</v>
      </c>
      <c r="BF858" s="298"/>
      <c r="BG858" s="300" t="s">
        <v>397</v>
      </c>
      <c r="BH858" s="300" t="s">
        <v>592</v>
      </c>
      <c r="BI858" s="300" t="s">
        <v>596</v>
      </c>
      <c r="BJ858" s="300" t="s">
        <v>4205</v>
      </c>
      <c r="BK858" s="299" t="s">
        <v>175</v>
      </c>
      <c r="BL858" s="301">
        <v>434602.09977912001</v>
      </c>
      <c r="BM858" s="299" t="s">
        <v>309</v>
      </c>
      <c r="BN858" s="301"/>
      <c r="BO858" s="304">
        <v>38919</v>
      </c>
      <c r="BP858" s="304">
        <v>48050</v>
      </c>
      <c r="BQ858" s="297" t="s">
        <v>4123</v>
      </c>
      <c r="BR858" s="297" t="s">
        <v>4760</v>
      </c>
      <c r="BS858" s="297">
        <v>38919</v>
      </c>
      <c r="BT858" s="297">
        <v>48050</v>
      </c>
      <c r="BU858" s="301">
        <v>26963.77</v>
      </c>
      <c r="BV858" s="301">
        <v>51.77</v>
      </c>
      <c r="BW858" s="301">
        <v>0</v>
      </c>
    </row>
    <row r="859" spans="1:75" s="289" customFormat="1" ht="18.2" customHeight="1" x14ac:dyDescent="0.15">
      <c r="A859" s="291">
        <v>857</v>
      </c>
      <c r="B859" s="292" t="s">
        <v>305</v>
      </c>
      <c r="C859" s="292" t="s">
        <v>306</v>
      </c>
      <c r="D859" s="312">
        <v>45170</v>
      </c>
      <c r="E859" s="293" t="s">
        <v>1954</v>
      </c>
      <c r="F859" s="308">
        <v>169</v>
      </c>
      <c r="G859" s="308">
        <v>168</v>
      </c>
      <c r="H859" s="295">
        <v>39101.949999999997</v>
      </c>
      <c r="I859" s="295">
        <v>25487.75</v>
      </c>
      <c r="J859" s="295">
        <v>0</v>
      </c>
      <c r="K859" s="295">
        <v>64589.7</v>
      </c>
      <c r="L859" s="295">
        <v>276.36</v>
      </c>
      <c r="M859" s="295">
        <v>0</v>
      </c>
      <c r="N859" s="295">
        <v>0</v>
      </c>
      <c r="O859" s="295">
        <v>0</v>
      </c>
      <c r="P859" s="295">
        <v>0</v>
      </c>
      <c r="Q859" s="295">
        <v>0</v>
      </c>
      <c r="R859" s="295">
        <v>64589.7</v>
      </c>
      <c r="S859" s="295">
        <v>73494.48</v>
      </c>
      <c r="T859" s="295">
        <v>312.82</v>
      </c>
      <c r="U859" s="295">
        <v>0</v>
      </c>
      <c r="V859" s="295">
        <v>0</v>
      </c>
      <c r="W859" s="295">
        <v>0</v>
      </c>
      <c r="X859" s="295">
        <v>0</v>
      </c>
      <c r="Y859" s="295">
        <v>0</v>
      </c>
      <c r="Z859" s="295">
        <v>73807.3</v>
      </c>
      <c r="AA859" s="295">
        <v>0</v>
      </c>
      <c r="AB859" s="295">
        <v>0</v>
      </c>
      <c r="AC859" s="295">
        <v>0</v>
      </c>
      <c r="AD859" s="295">
        <v>0</v>
      </c>
      <c r="AE859" s="295">
        <v>0</v>
      </c>
      <c r="AF859" s="295">
        <v>0</v>
      </c>
      <c r="AG859" s="295">
        <v>0</v>
      </c>
      <c r="AH859" s="295">
        <v>0</v>
      </c>
      <c r="AI859" s="295">
        <v>0</v>
      </c>
      <c r="AJ859" s="295">
        <v>0</v>
      </c>
      <c r="AK859" s="295">
        <v>0</v>
      </c>
      <c r="AL859" s="295">
        <v>0</v>
      </c>
      <c r="AM859" s="295">
        <v>0</v>
      </c>
      <c r="AN859" s="295">
        <v>0</v>
      </c>
      <c r="AO859" s="295">
        <v>0</v>
      </c>
      <c r="AP859" s="295">
        <v>0</v>
      </c>
      <c r="AQ859" s="295">
        <v>0</v>
      </c>
      <c r="AR859" s="295">
        <v>0</v>
      </c>
      <c r="AS859" s="295">
        <v>0</v>
      </c>
      <c r="AT859" s="295">
        <f t="shared" si="13"/>
        <v>0</v>
      </c>
      <c r="AU859" s="295">
        <v>25764.11</v>
      </c>
      <c r="AV859" s="295">
        <v>73807.3</v>
      </c>
      <c r="AW859" s="296">
        <v>94</v>
      </c>
      <c r="AX859" s="296">
        <v>300</v>
      </c>
      <c r="AY859" s="295">
        <v>315001.83</v>
      </c>
      <c r="AZ859" s="295">
        <v>66902.48</v>
      </c>
      <c r="BA859" s="294">
        <v>78.094791000000001</v>
      </c>
      <c r="BB859" s="294">
        <v>75.395099288586906</v>
      </c>
      <c r="BC859" s="294">
        <v>9.6</v>
      </c>
      <c r="BD859" s="294"/>
      <c r="BE859" s="293" t="s">
        <v>4204</v>
      </c>
      <c r="BF859" s="291"/>
      <c r="BG859" s="293" t="s">
        <v>326</v>
      </c>
      <c r="BH859" s="293" t="s">
        <v>223</v>
      </c>
      <c r="BI859" s="293" t="s">
        <v>597</v>
      </c>
      <c r="BJ859" s="293" t="s">
        <v>4205</v>
      </c>
      <c r="BK859" s="292" t="s">
        <v>175</v>
      </c>
      <c r="BL859" s="294">
        <v>505808.14131119999</v>
      </c>
      <c r="BM859" s="292" t="s">
        <v>309</v>
      </c>
      <c r="BN859" s="294"/>
      <c r="BO859" s="297">
        <v>38923</v>
      </c>
      <c r="BP859" s="297">
        <v>48054</v>
      </c>
      <c r="BQ859" s="297" t="s">
        <v>955</v>
      </c>
      <c r="BR859" s="297" t="s">
        <v>4778</v>
      </c>
      <c r="BS859" s="297">
        <v>38923</v>
      </c>
      <c r="BT859" s="297">
        <v>48054</v>
      </c>
      <c r="BU859" s="294">
        <v>29953.81</v>
      </c>
      <c r="BV859" s="294">
        <v>60.65</v>
      </c>
      <c r="BW859" s="294">
        <v>0</v>
      </c>
    </row>
    <row r="860" spans="1:75" s="289" customFormat="1" ht="18.2" customHeight="1" x14ac:dyDescent="0.15">
      <c r="A860" s="298">
        <v>858</v>
      </c>
      <c r="B860" s="299" t="s">
        <v>305</v>
      </c>
      <c r="C860" s="299" t="s">
        <v>306</v>
      </c>
      <c r="D860" s="313">
        <v>45170</v>
      </c>
      <c r="E860" s="300" t="s">
        <v>1955</v>
      </c>
      <c r="F860" s="309">
        <v>0</v>
      </c>
      <c r="G860" s="309">
        <v>0</v>
      </c>
      <c r="H860" s="302">
        <v>19205.62</v>
      </c>
      <c r="I860" s="302">
        <v>0</v>
      </c>
      <c r="J860" s="302">
        <v>0</v>
      </c>
      <c r="K860" s="302">
        <v>19205.62</v>
      </c>
      <c r="L860" s="302">
        <v>752.79</v>
      </c>
      <c r="M860" s="302">
        <v>0</v>
      </c>
      <c r="N860" s="302">
        <v>0</v>
      </c>
      <c r="O860" s="302">
        <v>752.79</v>
      </c>
      <c r="P860" s="302">
        <v>0</v>
      </c>
      <c r="Q860" s="302">
        <v>0</v>
      </c>
      <c r="R860" s="302">
        <v>18452.830000000002</v>
      </c>
      <c r="S860" s="302">
        <v>0</v>
      </c>
      <c r="T860" s="302">
        <v>152.04</v>
      </c>
      <c r="U860" s="302">
        <v>0</v>
      </c>
      <c r="V860" s="302">
        <v>0</v>
      </c>
      <c r="W860" s="302">
        <v>152.04</v>
      </c>
      <c r="X860" s="302">
        <v>0</v>
      </c>
      <c r="Y860" s="302">
        <v>0</v>
      </c>
      <c r="Z860" s="302">
        <v>0</v>
      </c>
      <c r="AA860" s="302">
        <v>71.92</v>
      </c>
      <c r="AB860" s="302">
        <v>0</v>
      </c>
      <c r="AC860" s="302">
        <v>0</v>
      </c>
      <c r="AD860" s="302">
        <v>0</v>
      </c>
      <c r="AE860" s="302">
        <v>0</v>
      </c>
      <c r="AF860" s="302">
        <v>-52</v>
      </c>
      <c r="AG860" s="302">
        <v>48.84</v>
      </c>
      <c r="AH860" s="302">
        <v>131.61000000000001</v>
      </c>
      <c r="AI860" s="302">
        <v>0</v>
      </c>
      <c r="AJ860" s="302">
        <v>0</v>
      </c>
      <c r="AK860" s="302">
        <v>0</v>
      </c>
      <c r="AL860" s="302">
        <v>0</v>
      </c>
      <c r="AM860" s="302">
        <v>0</v>
      </c>
      <c r="AN860" s="302">
        <v>0</v>
      </c>
      <c r="AO860" s="302">
        <v>0</v>
      </c>
      <c r="AP860" s="302">
        <v>0.01</v>
      </c>
      <c r="AQ860" s="302">
        <v>0</v>
      </c>
      <c r="AR860" s="302">
        <v>0</v>
      </c>
      <c r="AS860" s="302">
        <v>0</v>
      </c>
      <c r="AT860" s="295">
        <f t="shared" si="13"/>
        <v>1105.21</v>
      </c>
      <c r="AU860" s="302">
        <v>0</v>
      </c>
      <c r="AV860" s="302">
        <v>0</v>
      </c>
      <c r="AW860" s="303">
        <v>94</v>
      </c>
      <c r="AX860" s="303">
        <v>300</v>
      </c>
      <c r="AY860" s="302">
        <v>517025.44</v>
      </c>
      <c r="AZ860" s="302">
        <v>103562.86</v>
      </c>
      <c r="BA860" s="301">
        <v>73.652085</v>
      </c>
      <c r="BB860" s="301">
        <v>13.123328224525199</v>
      </c>
      <c r="BC860" s="301">
        <v>9.5</v>
      </c>
      <c r="BD860" s="301"/>
      <c r="BE860" s="300" t="s">
        <v>4204</v>
      </c>
      <c r="BF860" s="298"/>
      <c r="BG860" s="300" t="s">
        <v>376</v>
      </c>
      <c r="BH860" s="300" t="s">
        <v>195</v>
      </c>
      <c r="BI860" s="300" t="s">
        <v>598</v>
      </c>
      <c r="BJ860" s="300" t="s">
        <v>103</v>
      </c>
      <c r="BK860" s="299" t="s">
        <v>175</v>
      </c>
      <c r="BL860" s="301">
        <v>144505.88320168</v>
      </c>
      <c r="BM860" s="299" t="s">
        <v>309</v>
      </c>
      <c r="BN860" s="301"/>
      <c r="BO860" s="304">
        <v>38923</v>
      </c>
      <c r="BP860" s="304">
        <v>48054</v>
      </c>
      <c r="BQ860" s="297" t="s">
        <v>4757</v>
      </c>
      <c r="BR860" s="297" t="s">
        <v>4764</v>
      </c>
      <c r="BS860" s="297">
        <v>38923</v>
      </c>
      <c r="BT860" s="297">
        <v>48054</v>
      </c>
      <c r="BU860" s="301">
        <v>0</v>
      </c>
      <c r="BV860" s="301">
        <v>71.92</v>
      </c>
      <c r="BW860" s="301">
        <v>0</v>
      </c>
    </row>
    <row r="861" spans="1:75" s="289" customFormat="1" ht="18.2" customHeight="1" x14ac:dyDescent="0.15">
      <c r="A861" s="291">
        <v>859</v>
      </c>
      <c r="B861" s="292" t="s">
        <v>305</v>
      </c>
      <c r="C861" s="292" t="s">
        <v>306</v>
      </c>
      <c r="D861" s="312">
        <v>45170</v>
      </c>
      <c r="E861" s="293" t="s">
        <v>1956</v>
      </c>
      <c r="F861" s="308">
        <v>0</v>
      </c>
      <c r="G861" s="308">
        <v>1</v>
      </c>
      <c r="H861" s="295">
        <v>3414.82</v>
      </c>
      <c r="I861" s="295">
        <v>159.09</v>
      </c>
      <c r="J861" s="295">
        <v>0</v>
      </c>
      <c r="K861" s="295">
        <v>3573.91</v>
      </c>
      <c r="L861" s="295">
        <v>594.24</v>
      </c>
      <c r="M861" s="295">
        <v>0</v>
      </c>
      <c r="N861" s="295">
        <v>159.09</v>
      </c>
      <c r="O861" s="295">
        <v>594.24</v>
      </c>
      <c r="P861" s="295">
        <v>0</v>
      </c>
      <c r="Q861" s="295">
        <v>0</v>
      </c>
      <c r="R861" s="295">
        <v>2820.58</v>
      </c>
      <c r="S861" s="295">
        <v>0</v>
      </c>
      <c r="T861" s="295">
        <v>27.03</v>
      </c>
      <c r="U861" s="295">
        <v>0</v>
      </c>
      <c r="V861" s="295">
        <v>0</v>
      </c>
      <c r="W861" s="295">
        <v>27.03</v>
      </c>
      <c r="X861" s="295">
        <v>0</v>
      </c>
      <c r="Y861" s="295">
        <v>0</v>
      </c>
      <c r="Z861" s="295">
        <v>0</v>
      </c>
      <c r="AA861" s="295">
        <v>49.38</v>
      </c>
      <c r="AB861" s="295">
        <v>0</v>
      </c>
      <c r="AC861" s="295">
        <v>0</v>
      </c>
      <c r="AD861" s="295">
        <v>0</v>
      </c>
      <c r="AE861" s="295">
        <v>0</v>
      </c>
      <c r="AF861" s="295">
        <v>-31.93</v>
      </c>
      <c r="AG861" s="295">
        <v>33.53</v>
      </c>
      <c r="AH861" s="295">
        <v>90.97</v>
      </c>
      <c r="AI861" s="295">
        <v>0</v>
      </c>
      <c r="AJ861" s="295">
        <v>0</v>
      </c>
      <c r="AK861" s="295">
        <v>0</v>
      </c>
      <c r="AL861" s="295">
        <v>43.91</v>
      </c>
      <c r="AM861" s="295">
        <v>0</v>
      </c>
      <c r="AN861" s="295">
        <v>0</v>
      </c>
      <c r="AO861" s="295">
        <v>0</v>
      </c>
      <c r="AP861" s="295">
        <v>4.2699999999999996</v>
      </c>
      <c r="AQ861" s="295">
        <v>0</v>
      </c>
      <c r="AR861" s="295">
        <v>0</v>
      </c>
      <c r="AS861" s="295">
        <v>0</v>
      </c>
      <c r="AT861" s="295">
        <f t="shared" si="13"/>
        <v>970.49</v>
      </c>
      <c r="AU861" s="295">
        <v>0</v>
      </c>
      <c r="AV861" s="295">
        <v>0</v>
      </c>
      <c r="AW861" s="296">
        <v>94</v>
      </c>
      <c r="AX861" s="296">
        <v>300</v>
      </c>
      <c r="AY861" s="295">
        <v>370002.57</v>
      </c>
      <c r="AZ861" s="295">
        <v>71107.86</v>
      </c>
      <c r="BA861" s="294">
        <v>70.675186999999994</v>
      </c>
      <c r="BB861" s="294">
        <v>2.8034174977064401</v>
      </c>
      <c r="BC861" s="294">
        <v>9.5</v>
      </c>
      <c r="BD861" s="294"/>
      <c r="BE861" s="293" t="s">
        <v>4204</v>
      </c>
      <c r="BF861" s="291"/>
      <c r="BG861" s="293" t="s">
        <v>355</v>
      </c>
      <c r="BH861" s="293" t="s">
        <v>186</v>
      </c>
      <c r="BI861" s="293" t="s">
        <v>567</v>
      </c>
      <c r="BJ861" s="293" t="s">
        <v>103</v>
      </c>
      <c r="BK861" s="292" t="s">
        <v>175</v>
      </c>
      <c r="BL861" s="294">
        <v>22088.232755680001</v>
      </c>
      <c r="BM861" s="292" t="s">
        <v>309</v>
      </c>
      <c r="BN861" s="294"/>
      <c r="BO861" s="297">
        <v>38924</v>
      </c>
      <c r="BP861" s="297">
        <v>48055</v>
      </c>
      <c r="BQ861" s="297" t="s">
        <v>1063</v>
      </c>
      <c r="BR861" s="297" t="s">
        <v>4761</v>
      </c>
      <c r="BS861" s="297">
        <v>38924</v>
      </c>
      <c r="BT861" s="297">
        <v>48055</v>
      </c>
      <c r="BU861" s="294">
        <v>0</v>
      </c>
      <c r="BV861" s="294">
        <v>49.38</v>
      </c>
      <c r="BW861" s="294">
        <v>0</v>
      </c>
    </row>
    <row r="862" spans="1:75" s="289" customFormat="1" ht="18.2" customHeight="1" x14ac:dyDescent="0.15">
      <c r="A862" s="298">
        <v>860</v>
      </c>
      <c r="B862" s="299" t="s">
        <v>305</v>
      </c>
      <c r="C862" s="299" t="s">
        <v>306</v>
      </c>
      <c r="D862" s="313">
        <v>45170</v>
      </c>
      <c r="E862" s="300" t="s">
        <v>1957</v>
      </c>
      <c r="F862" s="309">
        <v>144</v>
      </c>
      <c r="G862" s="309">
        <v>143</v>
      </c>
      <c r="H862" s="302">
        <v>45558.74</v>
      </c>
      <c r="I862" s="302">
        <v>27629.63</v>
      </c>
      <c r="J862" s="302">
        <v>0</v>
      </c>
      <c r="K862" s="302">
        <v>73188.37</v>
      </c>
      <c r="L862" s="302">
        <v>323.48</v>
      </c>
      <c r="M862" s="302">
        <v>0</v>
      </c>
      <c r="N862" s="302">
        <v>0</v>
      </c>
      <c r="O862" s="302">
        <v>0</v>
      </c>
      <c r="P862" s="302">
        <v>0</v>
      </c>
      <c r="Q862" s="302">
        <v>0</v>
      </c>
      <c r="R862" s="302">
        <v>73188.37</v>
      </c>
      <c r="S862" s="302">
        <v>70114.100000000006</v>
      </c>
      <c r="T862" s="302">
        <v>360.67</v>
      </c>
      <c r="U862" s="302">
        <v>0</v>
      </c>
      <c r="V862" s="302">
        <v>0</v>
      </c>
      <c r="W862" s="302">
        <v>0</v>
      </c>
      <c r="X862" s="302">
        <v>0</v>
      </c>
      <c r="Y862" s="302">
        <v>0</v>
      </c>
      <c r="Z862" s="302">
        <v>70474.77</v>
      </c>
      <c r="AA862" s="302">
        <v>0</v>
      </c>
      <c r="AB862" s="302">
        <v>0</v>
      </c>
      <c r="AC862" s="302">
        <v>0</v>
      </c>
      <c r="AD862" s="302">
        <v>0</v>
      </c>
      <c r="AE862" s="302">
        <v>0</v>
      </c>
      <c r="AF862" s="302">
        <v>0</v>
      </c>
      <c r="AG862" s="302">
        <v>0</v>
      </c>
      <c r="AH862" s="302">
        <v>0</v>
      </c>
      <c r="AI862" s="302">
        <v>0</v>
      </c>
      <c r="AJ862" s="302">
        <v>0</v>
      </c>
      <c r="AK862" s="302">
        <v>0</v>
      </c>
      <c r="AL862" s="302">
        <v>0</v>
      </c>
      <c r="AM862" s="302">
        <v>0</v>
      </c>
      <c r="AN862" s="302">
        <v>0</v>
      </c>
      <c r="AO862" s="302">
        <v>0</v>
      </c>
      <c r="AP862" s="302">
        <v>0</v>
      </c>
      <c r="AQ862" s="302">
        <v>0</v>
      </c>
      <c r="AR862" s="302">
        <v>0</v>
      </c>
      <c r="AS862" s="302">
        <v>0</v>
      </c>
      <c r="AT862" s="295">
        <f t="shared" si="13"/>
        <v>0</v>
      </c>
      <c r="AU862" s="302">
        <v>27953.11</v>
      </c>
      <c r="AV862" s="302">
        <v>70474.77</v>
      </c>
      <c r="AW862" s="303">
        <v>94</v>
      </c>
      <c r="AX862" s="303">
        <v>300</v>
      </c>
      <c r="AY862" s="302">
        <v>348001.21</v>
      </c>
      <c r="AZ862" s="302">
        <v>78304.639999999999</v>
      </c>
      <c r="BA862" s="301">
        <v>82.771923000000001</v>
      </c>
      <c r="BB862" s="301">
        <v>77.363769581668606</v>
      </c>
      <c r="BC862" s="301">
        <v>9.5</v>
      </c>
      <c r="BD862" s="301"/>
      <c r="BE862" s="300" t="s">
        <v>4204</v>
      </c>
      <c r="BF862" s="298"/>
      <c r="BG862" s="300" t="s">
        <v>349</v>
      </c>
      <c r="BH862" s="300" t="s">
        <v>180</v>
      </c>
      <c r="BI862" s="300" t="s">
        <v>350</v>
      </c>
      <c r="BJ862" s="300" t="s">
        <v>4205</v>
      </c>
      <c r="BK862" s="299" t="s">
        <v>175</v>
      </c>
      <c r="BL862" s="301">
        <v>573145.15155352</v>
      </c>
      <c r="BM862" s="299" t="s">
        <v>309</v>
      </c>
      <c r="BN862" s="301"/>
      <c r="BO862" s="304">
        <v>38926</v>
      </c>
      <c r="BP862" s="304">
        <v>48057</v>
      </c>
      <c r="BQ862" s="297" t="s">
        <v>936</v>
      </c>
      <c r="BR862" s="297" t="s">
        <v>4769</v>
      </c>
      <c r="BS862" s="297">
        <v>38926</v>
      </c>
      <c r="BT862" s="297">
        <v>48057</v>
      </c>
      <c r="BU862" s="301">
        <v>27040.11</v>
      </c>
      <c r="BV862" s="301">
        <v>54.38</v>
      </c>
      <c r="BW862" s="301">
        <v>0</v>
      </c>
    </row>
    <row r="863" spans="1:75" s="289" customFormat="1" ht="18.2" customHeight="1" x14ac:dyDescent="0.15">
      <c r="A863" s="291">
        <v>861</v>
      </c>
      <c r="B863" s="292" t="s">
        <v>305</v>
      </c>
      <c r="C863" s="292" t="s">
        <v>306</v>
      </c>
      <c r="D863" s="312">
        <v>45170</v>
      </c>
      <c r="E863" s="293" t="s">
        <v>1958</v>
      </c>
      <c r="F863" s="308">
        <v>126</v>
      </c>
      <c r="G863" s="308">
        <v>125</v>
      </c>
      <c r="H863" s="295">
        <v>36659.910000000003</v>
      </c>
      <c r="I863" s="295">
        <v>20425.37</v>
      </c>
      <c r="J863" s="295">
        <v>0</v>
      </c>
      <c r="K863" s="295">
        <v>57085.279999999999</v>
      </c>
      <c r="L863" s="295">
        <v>259.10000000000002</v>
      </c>
      <c r="M863" s="295">
        <v>0</v>
      </c>
      <c r="N863" s="295">
        <v>0</v>
      </c>
      <c r="O863" s="295">
        <v>0</v>
      </c>
      <c r="P863" s="295">
        <v>0</v>
      </c>
      <c r="Q863" s="295">
        <v>0</v>
      </c>
      <c r="R863" s="295">
        <v>57085.279999999999</v>
      </c>
      <c r="S863" s="295">
        <v>48622.13</v>
      </c>
      <c r="T863" s="295">
        <v>293.27999999999997</v>
      </c>
      <c r="U863" s="295">
        <v>0</v>
      </c>
      <c r="V863" s="295">
        <v>0</v>
      </c>
      <c r="W863" s="295">
        <v>0</v>
      </c>
      <c r="X863" s="295">
        <v>0</v>
      </c>
      <c r="Y863" s="295">
        <v>0</v>
      </c>
      <c r="Z863" s="295">
        <v>48915.41</v>
      </c>
      <c r="AA863" s="295">
        <v>0</v>
      </c>
      <c r="AB863" s="295">
        <v>0</v>
      </c>
      <c r="AC863" s="295">
        <v>0</v>
      </c>
      <c r="AD863" s="295">
        <v>0</v>
      </c>
      <c r="AE863" s="295">
        <v>0</v>
      </c>
      <c r="AF863" s="295">
        <v>0</v>
      </c>
      <c r="AG863" s="295">
        <v>0</v>
      </c>
      <c r="AH863" s="295">
        <v>0</v>
      </c>
      <c r="AI863" s="295">
        <v>0</v>
      </c>
      <c r="AJ863" s="295">
        <v>0</v>
      </c>
      <c r="AK863" s="295">
        <v>0</v>
      </c>
      <c r="AL863" s="295">
        <v>0</v>
      </c>
      <c r="AM863" s="295">
        <v>0</v>
      </c>
      <c r="AN863" s="295">
        <v>0</v>
      </c>
      <c r="AO863" s="295">
        <v>0</v>
      </c>
      <c r="AP863" s="295">
        <v>0</v>
      </c>
      <c r="AQ863" s="295">
        <v>0</v>
      </c>
      <c r="AR863" s="295">
        <v>0</v>
      </c>
      <c r="AS863" s="295">
        <v>0</v>
      </c>
      <c r="AT863" s="295">
        <f t="shared" si="13"/>
        <v>0</v>
      </c>
      <c r="AU863" s="295">
        <v>20684.47</v>
      </c>
      <c r="AV863" s="295">
        <v>48915.41</v>
      </c>
      <c r="AW863" s="296">
        <v>94</v>
      </c>
      <c r="AX863" s="296">
        <v>300</v>
      </c>
      <c r="AY863" s="295">
        <v>342001.53</v>
      </c>
      <c r="AZ863" s="295">
        <v>62723.81</v>
      </c>
      <c r="BA863" s="294">
        <v>67.455837000000002</v>
      </c>
      <c r="BB863" s="294">
        <v>61.391923462228497</v>
      </c>
      <c r="BC863" s="294">
        <v>9.6</v>
      </c>
      <c r="BD863" s="294"/>
      <c r="BE863" s="293" t="s">
        <v>4204</v>
      </c>
      <c r="BF863" s="291"/>
      <c r="BG863" s="293" t="s">
        <v>355</v>
      </c>
      <c r="BH863" s="293" t="s">
        <v>186</v>
      </c>
      <c r="BI863" s="293" t="s">
        <v>567</v>
      </c>
      <c r="BJ863" s="293" t="s">
        <v>4205</v>
      </c>
      <c r="BK863" s="292" t="s">
        <v>175</v>
      </c>
      <c r="BL863" s="294">
        <v>447040.30786687997</v>
      </c>
      <c r="BM863" s="292" t="s">
        <v>309</v>
      </c>
      <c r="BN863" s="294"/>
      <c r="BO863" s="297">
        <v>38925</v>
      </c>
      <c r="BP863" s="297">
        <v>48056</v>
      </c>
      <c r="BQ863" s="297" t="s">
        <v>937</v>
      </c>
      <c r="BR863" s="297" t="s">
        <v>4765</v>
      </c>
      <c r="BS863" s="297">
        <v>38925</v>
      </c>
      <c r="BT863" s="297">
        <v>48056</v>
      </c>
      <c r="BU863" s="294">
        <v>21189.41</v>
      </c>
      <c r="BV863" s="294">
        <v>56.86</v>
      </c>
      <c r="BW863" s="294">
        <v>0</v>
      </c>
    </row>
    <row r="864" spans="1:75" s="289" customFormat="1" ht="18.2" customHeight="1" x14ac:dyDescent="0.15">
      <c r="A864" s="298">
        <v>862</v>
      </c>
      <c r="B864" s="299" t="s">
        <v>305</v>
      </c>
      <c r="C864" s="299" t="s">
        <v>306</v>
      </c>
      <c r="D864" s="313">
        <v>45170</v>
      </c>
      <c r="E864" s="300" t="s">
        <v>1959</v>
      </c>
      <c r="F864" s="309">
        <v>165</v>
      </c>
      <c r="G864" s="309">
        <v>164</v>
      </c>
      <c r="H864" s="302">
        <v>24032.73</v>
      </c>
      <c r="I864" s="302">
        <v>53116.91</v>
      </c>
      <c r="J864" s="302">
        <v>0</v>
      </c>
      <c r="K864" s="302">
        <v>77149.64</v>
      </c>
      <c r="L864" s="302">
        <v>579.52</v>
      </c>
      <c r="M864" s="302">
        <v>0</v>
      </c>
      <c r="N864" s="302">
        <v>0</v>
      </c>
      <c r="O864" s="302">
        <v>0</v>
      </c>
      <c r="P864" s="302">
        <v>0</v>
      </c>
      <c r="Q864" s="302">
        <v>0</v>
      </c>
      <c r="R864" s="302">
        <v>77149.64</v>
      </c>
      <c r="S864" s="302">
        <v>72809.8</v>
      </c>
      <c r="T864" s="302">
        <v>190.26</v>
      </c>
      <c r="U864" s="302">
        <v>0</v>
      </c>
      <c r="V864" s="302">
        <v>0</v>
      </c>
      <c r="W864" s="302">
        <v>0</v>
      </c>
      <c r="X864" s="302">
        <v>0</v>
      </c>
      <c r="Y864" s="302">
        <v>0</v>
      </c>
      <c r="Z864" s="302">
        <v>73000.06</v>
      </c>
      <c r="AA864" s="302">
        <v>0</v>
      </c>
      <c r="AB864" s="302">
        <v>0</v>
      </c>
      <c r="AC864" s="302">
        <v>0</v>
      </c>
      <c r="AD864" s="302">
        <v>0</v>
      </c>
      <c r="AE864" s="302">
        <v>0</v>
      </c>
      <c r="AF864" s="302">
        <v>0</v>
      </c>
      <c r="AG864" s="302">
        <v>0</v>
      </c>
      <c r="AH864" s="302">
        <v>0</v>
      </c>
      <c r="AI864" s="302">
        <v>0</v>
      </c>
      <c r="AJ864" s="302">
        <v>0</v>
      </c>
      <c r="AK864" s="302">
        <v>0</v>
      </c>
      <c r="AL864" s="302">
        <v>0</v>
      </c>
      <c r="AM864" s="302">
        <v>0</v>
      </c>
      <c r="AN864" s="302">
        <v>0</v>
      </c>
      <c r="AO864" s="302">
        <v>0</v>
      </c>
      <c r="AP864" s="302">
        <v>0</v>
      </c>
      <c r="AQ864" s="302">
        <v>0</v>
      </c>
      <c r="AR864" s="302">
        <v>0</v>
      </c>
      <c r="AS864" s="302">
        <v>0</v>
      </c>
      <c r="AT864" s="295">
        <f t="shared" si="13"/>
        <v>0</v>
      </c>
      <c r="AU864" s="302">
        <v>53696.43</v>
      </c>
      <c r="AV864" s="302">
        <v>73000.06</v>
      </c>
      <c r="AW864" s="303">
        <v>35</v>
      </c>
      <c r="AX864" s="303">
        <v>240</v>
      </c>
      <c r="AY864" s="302">
        <v>514997.46</v>
      </c>
      <c r="AZ864" s="302">
        <v>82583.16</v>
      </c>
      <c r="BA864" s="301">
        <v>59.029418999999997</v>
      </c>
      <c r="BB864" s="301">
        <v>55.145606262331903</v>
      </c>
      <c r="BC864" s="301">
        <v>9.5</v>
      </c>
      <c r="BD864" s="301"/>
      <c r="BE864" s="300" t="s">
        <v>4204</v>
      </c>
      <c r="BF864" s="298"/>
      <c r="BG864" s="300" t="s">
        <v>312</v>
      </c>
      <c r="BH864" s="300" t="s">
        <v>201</v>
      </c>
      <c r="BI864" s="300" t="s">
        <v>599</v>
      </c>
      <c r="BJ864" s="300" t="s">
        <v>4205</v>
      </c>
      <c r="BK864" s="299" t="s">
        <v>175</v>
      </c>
      <c r="BL864" s="301">
        <v>604166.23720543995</v>
      </c>
      <c r="BM864" s="299" t="s">
        <v>309</v>
      </c>
      <c r="BN864" s="301"/>
      <c r="BO864" s="304">
        <v>38931</v>
      </c>
      <c r="BP864" s="304">
        <v>46236</v>
      </c>
      <c r="BQ864" s="297" t="s">
        <v>4259</v>
      </c>
      <c r="BR864" s="297" t="s">
        <v>4770</v>
      </c>
      <c r="BS864" s="297">
        <v>38931</v>
      </c>
      <c r="BT864" s="297">
        <v>46236</v>
      </c>
      <c r="BU864" s="301">
        <v>32727.38</v>
      </c>
      <c r="BV864" s="301">
        <v>54.67</v>
      </c>
      <c r="BW864" s="301">
        <v>0</v>
      </c>
    </row>
    <row r="865" spans="1:75" s="289" customFormat="1" ht="18.2" customHeight="1" x14ac:dyDescent="0.15">
      <c r="A865" s="291">
        <v>863</v>
      </c>
      <c r="B865" s="292" t="s">
        <v>305</v>
      </c>
      <c r="C865" s="292" t="s">
        <v>306</v>
      </c>
      <c r="D865" s="312">
        <v>45170</v>
      </c>
      <c r="E865" s="293" t="s">
        <v>1960</v>
      </c>
      <c r="F865" s="308">
        <v>126</v>
      </c>
      <c r="G865" s="308">
        <v>125</v>
      </c>
      <c r="H865" s="295">
        <v>4786.08</v>
      </c>
      <c r="I865" s="295">
        <v>39619.35</v>
      </c>
      <c r="J865" s="295">
        <v>0</v>
      </c>
      <c r="K865" s="295">
        <v>44405.43</v>
      </c>
      <c r="L865" s="295">
        <v>504.55</v>
      </c>
      <c r="M865" s="295">
        <v>0</v>
      </c>
      <c r="N865" s="295">
        <v>0</v>
      </c>
      <c r="O865" s="295">
        <v>0</v>
      </c>
      <c r="P865" s="295">
        <v>0</v>
      </c>
      <c r="Q865" s="295">
        <v>0</v>
      </c>
      <c r="R865" s="295">
        <v>44405.43</v>
      </c>
      <c r="S865" s="295">
        <v>27723.86</v>
      </c>
      <c r="T865" s="295">
        <v>38.29</v>
      </c>
      <c r="U865" s="295">
        <v>0</v>
      </c>
      <c r="V865" s="295">
        <v>0</v>
      </c>
      <c r="W865" s="295">
        <v>0</v>
      </c>
      <c r="X865" s="295">
        <v>0</v>
      </c>
      <c r="Y865" s="295">
        <v>0</v>
      </c>
      <c r="Z865" s="295">
        <v>27762.15</v>
      </c>
      <c r="AA865" s="295">
        <v>0</v>
      </c>
      <c r="AB865" s="295">
        <v>0</v>
      </c>
      <c r="AC865" s="295">
        <v>0</v>
      </c>
      <c r="AD865" s="295">
        <v>0</v>
      </c>
      <c r="AE865" s="295">
        <v>0</v>
      </c>
      <c r="AF865" s="295">
        <v>0</v>
      </c>
      <c r="AG865" s="295">
        <v>0</v>
      </c>
      <c r="AH865" s="295">
        <v>0</v>
      </c>
      <c r="AI865" s="295">
        <v>0</v>
      </c>
      <c r="AJ865" s="295">
        <v>0</v>
      </c>
      <c r="AK865" s="295">
        <v>0</v>
      </c>
      <c r="AL865" s="295">
        <v>0</v>
      </c>
      <c r="AM865" s="295">
        <v>0</v>
      </c>
      <c r="AN865" s="295">
        <v>0</v>
      </c>
      <c r="AO865" s="295">
        <v>0</v>
      </c>
      <c r="AP865" s="295">
        <v>0</v>
      </c>
      <c r="AQ865" s="295">
        <v>0</v>
      </c>
      <c r="AR865" s="295">
        <v>0</v>
      </c>
      <c r="AS865" s="295">
        <v>0</v>
      </c>
      <c r="AT865" s="295">
        <f t="shared" si="13"/>
        <v>0</v>
      </c>
      <c r="AU865" s="295">
        <v>40123.9</v>
      </c>
      <c r="AV865" s="295">
        <v>27762.15</v>
      </c>
      <c r="AW865" s="296">
        <v>95</v>
      </c>
      <c r="AX865" s="296">
        <v>300</v>
      </c>
      <c r="AY865" s="295">
        <v>296499.78000000003</v>
      </c>
      <c r="AZ865" s="295">
        <v>61640.17</v>
      </c>
      <c r="BA865" s="294">
        <v>76.549768</v>
      </c>
      <c r="BB865" s="294">
        <v>55.146268487582702</v>
      </c>
      <c r="BC865" s="294">
        <v>9.6</v>
      </c>
      <c r="BD865" s="294"/>
      <c r="BE865" s="293" t="s">
        <v>4204</v>
      </c>
      <c r="BF865" s="291"/>
      <c r="BG865" s="293" t="s">
        <v>349</v>
      </c>
      <c r="BH865" s="293" t="s">
        <v>180</v>
      </c>
      <c r="BI865" s="293" t="s">
        <v>350</v>
      </c>
      <c r="BJ865" s="293" t="s">
        <v>4205</v>
      </c>
      <c r="BK865" s="292" t="s">
        <v>175</v>
      </c>
      <c r="BL865" s="294">
        <v>347743.18525128003</v>
      </c>
      <c r="BM865" s="292" t="s">
        <v>309</v>
      </c>
      <c r="BN865" s="294"/>
      <c r="BO865" s="297">
        <v>38933</v>
      </c>
      <c r="BP865" s="297">
        <v>48064</v>
      </c>
      <c r="BQ865" s="297" t="s">
        <v>936</v>
      </c>
      <c r="BR865" s="297" t="s">
        <v>4769</v>
      </c>
      <c r="BS865" s="297">
        <v>38933</v>
      </c>
      <c r="BT865" s="297">
        <v>48064</v>
      </c>
      <c r="BU865" s="294">
        <v>20458.75</v>
      </c>
      <c r="BV865" s="294">
        <v>55.88</v>
      </c>
      <c r="BW865" s="294">
        <v>0</v>
      </c>
    </row>
    <row r="866" spans="1:75" s="289" customFormat="1" ht="18.2" customHeight="1" x14ac:dyDescent="0.15">
      <c r="A866" s="298">
        <v>864</v>
      </c>
      <c r="B866" s="299" t="s">
        <v>305</v>
      </c>
      <c r="C866" s="299" t="s">
        <v>306</v>
      </c>
      <c r="D866" s="313">
        <v>45170</v>
      </c>
      <c r="E866" s="300" t="s">
        <v>1961</v>
      </c>
      <c r="F866" s="309">
        <v>0</v>
      </c>
      <c r="G866" s="309">
        <v>0</v>
      </c>
      <c r="H866" s="302">
        <v>33975.040000000001</v>
      </c>
      <c r="I866" s="302">
        <v>0</v>
      </c>
      <c r="J866" s="302">
        <v>0</v>
      </c>
      <c r="K866" s="302">
        <v>33975.040000000001</v>
      </c>
      <c r="L866" s="302">
        <v>546.67999999999995</v>
      </c>
      <c r="M866" s="302">
        <v>0</v>
      </c>
      <c r="N866" s="302">
        <v>0</v>
      </c>
      <c r="O866" s="302">
        <v>546.67999999999995</v>
      </c>
      <c r="P866" s="302">
        <v>0</v>
      </c>
      <c r="Q866" s="302">
        <v>0</v>
      </c>
      <c r="R866" s="302">
        <v>33428.36</v>
      </c>
      <c r="S866" s="302">
        <v>0</v>
      </c>
      <c r="T866" s="302">
        <v>268.97000000000003</v>
      </c>
      <c r="U866" s="302">
        <v>0</v>
      </c>
      <c r="V866" s="302">
        <v>0</v>
      </c>
      <c r="W866" s="302">
        <v>268.97000000000003</v>
      </c>
      <c r="X866" s="302">
        <v>0</v>
      </c>
      <c r="Y866" s="302">
        <v>0</v>
      </c>
      <c r="Z866" s="302">
        <v>0</v>
      </c>
      <c r="AA866" s="302">
        <v>64.83</v>
      </c>
      <c r="AB866" s="302">
        <v>0</v>
      </c>
      <c r="AC866" s="302">
        <v>0</v>
      </c>
      <c r="AD866" s="302">
        <v>0</v>
      </c>
      <c r="AE866" s="302">
        <v>0</v>
      </c>
      <c r="AF866" s="302">
        <v>-45.69</v>
      </c>
      <c r="AG866" s="302">
        <v>44.02</v>
      </c>
      <c r="AH866" s="302">
        <v>119.38</v>
      </c>
      <c r="AI866" s="302">
        <v>0</v>
      </c>
      <c r="AJ866" s="302">
        <v>0</v>
      </c>
      <c r="AK866" s="302">
        <v>0</v>
      </c>
      <c r="AL866" s="302">
        <v>0</v>
      </c>
      <c r="AM866" s="302">
        <v>0</v>
      </c>
      <c r="AN866" s="302">
        <v>0</v>
      </c>
      <c r="AO866" s="302">
        <v>0</v>
      </c>
      <c r="AP866" s="302">
        <v>58.37</v>
      </c>
      <c r="AQ866" s="302">
        <v>0</v>
      </c>
      <c r="AR866" s="302">
        <v>34.99</v>
      </c>
      <c r="AS866" s="302">
        <v>0</v>
      </c>
      <c r="AT866" s="295">
        <f t="shared" si="13"/>
        <v>1021.5699999999999</v>
      </c>
      <c r="AU866" s="302">
        <v>0</v>
      </c>
      <c r="AV866" s="302">
        <v>0</v>
      </c>
      <c r="AW866" s="303">
        <v>95</v>
      </c>
      <c r="AX866" s="303">
        <v>300</v>
      </c>
      <c r="AY866" s="302">
        <v>485199.83</v>
      </c>
      <c r="AZ866" s="302">
        <v>93355.96</v>
      </c>
      <c r="BA866" s="301">
        <v>70.847712999999999</v>
      </c>
      <c r="BB866" s="301">
        <v>25.368737628970699</v>
      </c>
      <c r="BC866" s="301">
        <v>9.5</v>
      </c>
      <c r="BD866" s="301"/>
      <c r="BE866" s="300" t="s">
        <v>4204</v>
      </c>
      <c r="BF866" s="298"/>
      <c r="BG866" s="300" t="s">
        <v>351</v>
      </c>
      <c r="BH866" s="300" t="s">
        <v>370</v>
      </c>
      <c r="BI866" s="300" t="s">
        <v>600</v>
      </c>
      <c r="BJ866" s="300" t="s">
        <v>103</v>
      </c>
      <c r="BK866" s="299" t="s">
        <v>175</v>
      </c>
      <c r="BL866" s="301">
        <v>261780.69628256001</v>
      </c>
      <c r="BM866" s="299" t="s">
        <v>309</v>
      </c>
      <c r="BN866" s="301"/>
      <c r="BO866" s="304">
        <v>38933</v>
      </c>
      <c r="BP866" s="304">
        <v>48064</v>
      </c>
      <c r="BQ866" s="297" t="s">
        <v>4757</v>
      </c>
      <c r="BR866" s="297" t="s">
        <v>4764</v>
      </c>
      <c r="BS866" s="297">
        <v>38933</v>
      </c>
      <c r="BT866" s="297">
        <v>48064</v>
      </c>
      <c r="BU866" s="301">
        <v>0</v>
      </c>
      <c r="BV866" s="301">
        <v>64.83</v>
      </c>
      <c r="BW866" s="301">
        <v>0</v>
      </c>
    </row>
    <row r="867" spans="1:75" s="289" customFormat="1" ht="18.2" customHeight="1" x14ac:dyDescent="0.15">
      <c r="A867" s="291">
        <v>865</v>
      </c>
      <c r="B867" s="292" t="s">
        <v>305</v>
      </c>
      <c r="C867" s="292" t="s">
        <v>306</v>
      </c>
      <c r="D867" s="312">
        <v>45170</v>
      </c>
      <c r="E867" s="293" t="s">
        <v>1962</v>
      </c>
      <c r="F867" s="308">
        <v>0</v>
      </c>
      <c r="G867" s="308">
        <v>0</v>
      </c>
      <c r="H867" s="295">
        <v>35202.85</v>
      </c>
      <c r="I867" s="295">
        <v>0</v>
      </c>
      <c r="J867" s="295">
        <v>0</v>
      </c>
      <c r="K867" s="295">
        <v>35202.85</v>
      </c>
      <c r="L867" s="295">
        <v>575.95000000000005</v>
      </c>
      <c r="M867" s="295">
        <v>0</v>
      </c>
      <c r="N867" s="295">
        <v>0</v>
      </c>
      <c r="O867" s="295">
        <v>575.95000000000005</v>
      </c>
      <c r="P867" s="295">
        <v>0</v>
      </c>
      <c r="Q867" s="295">
        <v>0</v>
      </c>
      <c r="R867" s="295">
        <v>34626.9</v>
      </c>
      <c r="S867" s="295">
        <v>0</v>
      </c>
      <c r="T867" s="295">
        <v>278.69</v>
      </c>
      <c r="U867" s="295">
        <v>0</v>
      </c>
      <c r="V867" s="295">
        <v>0</v>
      </c>
      <c r="W867" s="295">
        <v>278.69</v>
      </c>
      <c r="X867" s="295">
        <v>0</v>
      </c>
      <c r="Y867" s="295">
        <v>0</v>
      </c>
      <c r="Z867" s="295">
        <v>0</v>
      </c>
      <c r="AA867" s="295">
        <v>67.930000000000007</v>
      </c>
      <c r="AB867" s="295">
        <v>0</v>
      </c>
      <c r="AC867" s="295">
        <v>0</v>
      </c>
      <c r="AD867" s="295">
        <v>0</v>
      </c>
      <c r="AE867" s="295">
        <v>0</v>
      </c>
      <c r="AF867" s="295">
        <v>-46.71</v>
      </c>
      <c r="AG867" s="295">
        <v>46.13</v>
      </c>
      <c r="AH867" s="295">
        <v>123.74</v>
      </c>
      <c r="AI867" s="295">
        <v>0</v>
      </c>
      <c r="AJ867" s="295">
        <v>0</v>
      </c>
      <c r="AK867" s="295">
        <v>0</v>
      </c>
      <c r="AL867" s="295">
        <v>0</v>
      </c>
      <c r="AM867" s="295">
        <v>0</v>
      </c>
      <c r="AN867" s="295">
        <v>0</v>
      </c>
      <c r="AO867" s="295">
        <v>0</v>
      </c>
      <c r="AP867" s="295">
        <v>0</v>
      </c>
      <c r="AQ867" s="295">
        <v>0</v>
      </c>
      <c r="AR867" s="295">
        <v>0.03</v>
      </c>
      <c r="AS867" s="295">
        <v>0</v>
      </c>
      <c r="AT867" s="295">
        <f t="shared" si="13"/>
        <v>1045.7</v>
      </c>
      <c r="AU867" s="295">
        <v>0</v>
      </c>
      <c r="AV867" s="295">
        <v>0</v>
      </c>
      <c r="AW867" s="296">
        <v>95</v>
      </c>
      <c r="AX867" s="296">
        <v>300</v>
      </c>
      <c r="AY867" s="295">
        <v>475000.04</v>
      </c>
      <c r="AZ867" s="295">
        <v>97819.02</v>
      </c>
      <c r="BA867" s="294">
        <v>75.860805999999997</v>
      </c>
      <c r="BB867" s="294">
        <v>26.8539241476903</v>
      </c>
      <c r="BC867" s="294">
        <v>9.5</v>
      </c>
      <c r="BD867" s="294"/>
      <c r="BE867" s="293" t="s">
        <v>4204</v>
      </c>
      <c r="BF867" s="291"/>
      <c r="BG867" s="293" t="s">
        <v>351</v>
      </c>
      <c r="BH867" s="293" t="s">
        <v>352</v>
      </c>
      <c r="BI867" s="293" t="s">
        <v>601</v>
      </c>
      <c r="BJ867" s="293" t="s">
        <v>103</v>
      </c>
      <c r="BK867" s="292" t="s">
        <v>175</v>
      </c>
      <c r="BL867" s="294">
        <v>271166.57808240002</v>
      </c>
      <c r="BM867" s="292" t="s">
        <v>309</v>
      </c>
      <c r="BN867" s="294"/>
      <c r="BO867" s="297">
        <v>38936</v>
      </c>
      <c r="BP867" s="297">
        <v>48067</v>
      </c>
      <c r="BQ867" s="297" t="s">
        <v>4757</v>
      </c>
      <c r="BR867" s="297" t="s">
        <v>4764</v>
      </c>
      <c r="BS867" s="297">
        <v>38936</v>
      </c>
      <c r="BT867" s="297">
        <v>48067</v>
      </c>
      <c r="BU867" s="294">
        <v>0</v>
      </c>
      <c r="BV867" s="294">
        <v>67.930000000000007</v>
      </c>
      <c r="BW867" s="294">
        <v>0</v>
      </c>
    </row>
    <row r="868" spans="1:75" s="289" customFormat="1" ht="18.2" customHeight="1" x14ac:dyDescent="0.15">
      <c r="A868" s="298">
        <v>866</v>
      </c>
      <c r="B868" s="299" t="s">
        <v>305</v>
      </c>
      <c r="C868" s="299" t="s">
        <v>306</v>
      </c>
      <c r="D868" s="313">
        <v>45170</v>
      </c>
      <c r="E868" s="300" t="s">
        <v>1963</v>
      </c>
      <c r="F868" s="309">
        <v>103</v>
      </c>
      <c r="G868" s="309">
        <v>102</v>
      </c>
      <c r="H868" s="302">
        <v>50850.03</v>
      </c>
      <c r="I868" s="302">
        <v>24828.84</v>
      </c>
      <c r="J868" s="302">
        <v>0</v>
      </c>
      <c r="K868" s="302">
        <v>75678.87</v>
      </c>
      <c r="L868" s="302">
        <v>355.7</v>
      </c>
      <c r="M868" s="302">
        <v>0</v>
      </c>
      <c r="N868" s="302">
        <v>0</v>
      </c>
      <c r="O868" s="302">
        <v>0</v>
      </c>
      <c r="P868" s="302">
        <v>0</v>
      </c>
      <c r="Q868" s="302">
        <v>0</v>
      </c>
      <c r="R868" s="302">
        <v>75678.87</v>
      </c>
      <c r="S868" s="302">
        <v>52513.68</v>
      </c>
      <c r="T868" s="302">
        <v>402.56</v>
      </c>
      <c r="U868" s="302">
        <v>0</v>
      </c>
      <c r="V868" s="302">
        <v>0</v>
      </c>
      <c r="W868" s="302">
        <v>0</v>
      </c>
      <c r="X868" s="302">
        <v>0</v>
      </c>
      <c r="Y868" s="302">
        <v>0</v>
      </c>
      <c r="Z868" s="302">
        <v>52916.24</v>
      </c>
      <c r="AA868" s="302">
        <v>0</v>
      </c>
      <c r="AB868" s="302">
        <v>0</v>
      </c>
      <c r="AC868" s="302">
        <v>0</v>
      </c>
      <c r="AD868" s="302">
        <v>0</v>
      </c>
      <c r="AE868" s="302">
        <v>0</v>
      </c>
      <c r="AF868" s="302">
        <v>0</v>
      </c>
      <c r="AG868" s="302">
        <v>0</v>
      </c>
      <c r="AH868" s="302">
        <v>0</v>
      </c>
      <c r="AI868" s="302">
        <v>0</v>
      </c>
      <c r="AJ868" s="302">
        <v>0</v>
      </c>
      <c r="AK868" s="302">
        <v>0</v>
      </c>
      <c r="AL868" s="302">
        <v>0</v>
      </c>
      <c r="AM868" s="302">
        <v>0</v>
      </c>
      <c r="AN868" s="302">
        <v>0</v>
      </c>
      <c r="AO868" s="302">
        <v>0</v>
      </c>
      <c r="AP868" s="302">
        <v>0</v>
      </c>
      <c r="AQ868" s="302">
        <v>0</v>
      </c>
      <c r="AR868" s="302">
        <v>0</v>
      </c>
      <c r="AS868" s="302">
        <v>0</v>
      </c>
      <c r="AT868" s="295">
        <f t="shared" si="13"/>
        <v>0</v>
      </c>
      <c r="AU868" s="302">
        <v>25184.54</v>
      </c>
      <c r="AV868" s="302">
        <v>52916.24</v>
      </c>
      <c r="AW868" s="303">
        <v>95</v>
      </c>
      <c r="AX868" s="303">
        <v>300</v>
      </c>
      <c r="AY868" s="302">
        <v>374999.81</v>
      </c>
      <c r="AZ868" s="302">
        <v>86787.07</v>
      </c>
      <c r="BA868" s="301">
        <v>85.265422999999998</v>
      </c>
      <c r="BB868" s="301">
        <v>74.351984261157895</v>
      </c>
      <c r="BC868" s="301">
        <v>9.5</v>
      </c>
      <c r="BD868" s="301"/>
      <c r="BE868" s="300" t="s">
        <v>4204</v>
      </c>
      <c r="BF868" s="298"/>
      <c r="BG868" s="300" t="s">
        <v>355</v>
      </c>
      <c r="BH868" s="300" t="s">
        <v>186</v>
      </c>
      <c r="BI868" s="300" t="s">
        <v>567</v>
      </c>
      <c r="BJ868" s="300" t="s">
        <v>4205</v>
      </c>
      <c r="BK868" s="299" t="s">
        <v>175</v>
      </c>
      <c r="BL868" s="301">
        <v>592648.49614151998</v>
      </c>
      <c r="BM868" s="299" t="s">
        <v>309</v>
      </c>
      <c r="BN868" s="301"/>
      <c r="BO868" s="304">
        <v>38937</v>
      </c>
      <c r="BP868" s="304">
        <v>48068</v>
      </c>
      <c r="BQ868" s="297" t="s">
        <v>925</v>
      </c>
      <c r="BR868" s="297" t="s">
        <v>4745</v>
      </c>
      <c r="BS868" s="297">
        <v>38937</v>
      </c>
      <c r="BT868" s="297">
        <v>48068</v>
      </c>
      <c r="BU868" s="301">
        <v>21538.33</v>
      </c>
      <c r="BV868" s="301">
        <v>60.27</v>
      </c>
      <c r="BW868" s="301">
        <v>0</v>
      </c>
    </row>
    <row r="869" spans="1:75" s="289" customFormat="1" ht="18.2" customHeight="1" x14ac:dyDescent="0.15">
      <c r="A869" s="291">
        <v>867</v>
      </c>
      <c r="B869" s="292" t="s">
        <v>305</v>
      </c>
      <c r="C869" s="292" t="s">
        <v>306</v>
      </c>
      <c r="D869" s="312">
        <v>45170</v>
      </c>
      <c r="E869" s="293" t="s">
        <v>1964</v>
      </c>
      <c r="F869" s="308">
        <v>0</v>
      </c>
      <c r="G869" s="308">
        <v>0</v>
      </c>
      <c r="H869" s="295">
        <v>13813.48</v>
      </c>
      <c r="I869" s="295">
        <v>0</v>
      </c>
      <c r="J869" s="295">
        <v>0</v>
      </c>
      <c r="K869" s="295">
        <v>13813.48</v>
      </c>
      <c r="L869" s="295">
        <v>332.66</v>
      </c>
      <c r="M869" s="295">
        <v>0</v>
      </c>
      <c r="N869" s="295">
        <v>0</v>
      </c>
      <c r="O869" s="295">
        <v>332.66</v>
      </c>
      <c r="P869" s="295">
        <v>0</v>
      </c>
      <c r="Q869" s="295">
        <v>0</v>
      </c>
      <c r="R869" s="295">
        <v>13480.82</v>
      </c>
      <c r="S869" s="295">
        <v>0</v>
      </c>
      <c r="T869" s="295">
        <v>110.51</v>
      </c>
      <c r="U869" s="295">
        <v>0</v>
      </c>
      <c r="V869" s="295">
        <v>0</v>
      </c>
      <c r="W869" s="295">
        <v>110.51</v>
      </c>
      <c r="X869" s="295">
        <v>0</v>
      </c>
      <c r="Y869" s="295">
        <v>0</v>
      </c>
      <c r="Z869" s="295">
        <v>0</v>
      </c>
      <c r="AA869" s="295">
        <v>40.86</v>
      </c>
      <c r="AB869" s="295">
        <v>0</v>
      </c>
      <c r="AC869" s="295">
        <v>0</v>
      </c>
      <c r="AD869" s="295">
        <v>0</v>
      </c>
      <c r="AE869" s="295">
        <v>0</v>
      </c>
      <c r="AF869" s="295">
        <v>-24.26</v>
      </c>
      <c r="AG869" s="295">
        <v>21.06</v>
      </c>
      <c r="AH869" s="295">
        <v>64.94</v>
      </c>
      <c r="AI869" s="295">
        <v>0</v>
      </c>
      <c r="AJ869" s="295">
        <v>0</v>
      </c>
      <c r="AK869" s="295">
        <v>0</v>
      </c>
      <c r="AL869" s="295">
        <v>0</v>
      </c>
      <c r="AM869" s="295">
        <v>0</v>
      </c>
      <c r="AN869" s="295">
        <v>0</v>
      </c>
      <c r="AO869" s="295">
        <v>0</v>
      </c>
      <c r="AP869" s="295">
        <v>9.15</v>
      </c>
      <c r="AQ869" s="295">
        <v>0</v>
      </c>
      <c r="AR869" s="295">
        <v>12.22</v>
      </c>
      <c r="AS869" s="295">
        <v>0</v>
      </c>
      <c r="AT869" s="295">
        <f t="shared" si="13"/>
        <v>542.70000000000005</v>
      </c>
      <c r="AU869" s="295">
        <v>0</v>
      </c>
      <c r="AV869" s="295">
        <v>0</v>
      </c>
      <c r="AW869" s="296">
        <v>35</v>
      </c>
      <c r="AX869" s="296">
        <v>240</v>
      </c>
      <c r="AY869" s="295">
        <v>358998.18</v>
      </c>
      <c r="AZ869" s="295">
        <v>47212.25</v>
      </c>
      <c r="BA869" s="294">
        <v>48.465618999999997</v>
      </c>
      <c r="BB869" s="294">
        <v>13.838702580952599</v>
      </c>
      <c r="BC869" s="294">
        <v>9.6</v>
      </c>
      <c r="BD869" s="294"/>
      <c r="BE869" s="293" t="s">
        <v>4204</v>
      </c>
      <c r="BF869" s="291"/>
      <c r="BG869" s="293" t="s">
        <v>310</v>
      </c>
      <c r="BH869" s="293" t="s">
        <v>602</v>
      </c>
      <c r="BI869" s="293" t="s">
        <v>603</v>
      </c>
      <c r="BJ869" s="293" t="s">
        <v>103</v>
      </c>
      <c r="BK869" s="292" t="s">
        <v>175</v>
      </c>
      <c r="BL869" s="294">
        <v>105569.59557871999</v>
      </c>
      <c r="BM869" s="292" t="s">
        <v>309</v>
      </c>
      <c r="BN869" s="294"/>
      <c r="BO869" s="297">
        <v>38939</v>
      </c>
      <c r="BP869" s="297">
        <v>46244</v>
      </c>
      <c r="BQ869" s="297" t="s">
        <v>4757</v>
      </c>
      <c r="BR869" s="297" t="s">
        <v>4764</v>
      </c>
      <c r="BS869" s="297">
        <v>38939</v>
      </c>
      <c r="BT869" s="297">
        <v>46244</v>
      </c>
      <c r="BU869" s="294">
        <v>0</v>
      </c>
      <c r="BV869" s="294">
        <v>40.86</v>
      </c>
      <c r="BW869" s="294">
        <v>0</v>
      </c>
    </row>
    <row r="870" spans="1:75" s="289" customFormat="1" ht="18.2" customHeight="1" x14ac:dyDescent="0.15">
      <c r="A870" s="298">
        <v>868</v>
      </c>
      <c r="B870" s="299" t="s">
        <v>305</v>
      </c>
      <c r="C870" s="299" t="s">
        <v>306</v>
      </c>
      <c r="D870" s="313">
        <v>45170</v>
      </c>
      <c r="E870" s="300" t="s">
        <v>1965</v>
      </c>
      <c r="F870" s="309">
        <v>0</v>
      </c>
      <c r="G870" s="309">
        <v>0</v>
      </c>
      <c r="H870" s="302">
        <v>30070.240000000002</v>
      </c>
      <c r="I870" s="302">
        <v>0</v>
      </c>
      <c r="J870" s="302">
        <v>0</v>
      </c>
      <c r="K870" s="302">
        <v>30070.240000000002</v>
      </c>
      <c r="L870" s="302">
        <v>725.22</v>
      </c>
      <c r="M870" s="302">
        <v>0</v>
      </c>
      <c r="N870" s="302">
        <v>0</v>
      </c>
      <c r="O870" s="302">
        <v>725.22</v>
      </c>
      <c r="P870" s="302">
        <v>0</v>
      </c>
      <c r="Q870" s="302">
        <v>0</v>
      </c>
      <c r="R870" s="302">
        <v>29345.02</v>
      </c>
      <c r="S870" s="302">
        <v>0</v>
      </c>
      <c r="T870" s="302">
        <v>238.06</v>
      </c>
      <c r="U870" s="302">
        <v>0</v>
      </c>
      <c r="V870" s="302">
        <v>0</v>
      </c>
      <c r="W870" s="302">
        <v>238.06</v>
      </c>
      <c r="X870" s="302">
        <v>0</v>
      </c>
      <c r="Y870" s="302">
        <v>0</v>
      </c>
      <c r="Z870" s="302">
        <v>0</v>
      </c>
      <c r="AA870" s="302">
        <v>68.41</v>
      </c>
      <c r="AB870" s="302">
        <v>0</v>
      </c>
      <c r="AC870" s="302">
        <v>0</v>
      </c>
      <c r="AD870" s="302">
        <v>0</v>
      </c>
      <c r="AE870" s="302">
        <v>0</v>
      </c>
      <c r="AF870" s="302">
        <v>-48.41</v>
      </c>
      <c r="AG870" s="302">
        <v>44.88</v>
      </c>
      <c r="AH870" s="302">
        <v>129.72</v>
      </c>
      <c r="AI870" s="302">
        <v>0</v>
      </c>
      <c r="AJ870" s="302">
        <v>0</v>
      </c>
      <c r="AK870" s="302">
        <v>0</v>
      </c>
      <c r="AL870" s="302">
        <v>0</v>
      </c>
      <c r="AM870" s="302">
        <v>0</v>
      </c>
      <c r="AN870" s="302">
        <v>0</v>
      </c>
      <c r="AO870" s="302">
        <v>0</v>
      </c>
      <c r="AP870" s="302">
        <v>0.4</v>
      </c>
      <c r="AQ870" s="302">
        <v>0</v>
      </c>
      <c r="AR870" s="302">
        <v>0.33</v>
      </c>
      <c r="AS870" s="302">
        <v>0</v>
      </c>
      <c r="AT870" s="295">
        <f t="shared" si="13"/>
        <v>1157.95</v>
      </c>
      <c r="AU870" s="302">
        <v>0</v>
      </c>
      <c r="AV870" s="302">
        <v>0</v>
      </c>
      <c r="AW870" s="303">
        <v>35</v>
      </c>
      <c r="AX870" s="303">
        <v>240</v>
      </c>
      <c r="AY870" s="302">
        <v>476999.03</v>
      </c>
      <c r="AZ870" s="302">
        <v>103341.4</v>
      </c>
      <c r="BA870" s="301">
        <v>79.863892000000007</v>
      </c>
      <c r="BB870" s="301">
        <v>22.6783022875425</v>
      </c>
      <c r="BC870" s="301">
        <v>9.5</v>
      </c>
      <c r="BD870" s="301"/>
      <c r="BE870" s="300" t="s">
        <v>4204</v>
      </c>
      <c r="BF870" s="298"/>
      <c r="BG870" s="300" t="s">
        <v>351</v>
      </c>
      <c r="BH870" s="300" t="s">
        <v>370</v>
      </c>
      <c r="BI870" s="300" t="s">
        <v>605</v>
      </c>
      <c r="BJ870" s="300" t="s">
        <v>103</v>
      </c>
      <c r="BK870" s="299" t="s">
        <v>175</v>
      </c>
      <c r="BL870" s="301">
        <v>229803.66874192</v>
      </c>
      <c r="BM870" s="299" t="s">
        <v>309</v>
      </c>
      <c r="BN870" s="301"/>
      <c r="BO870" s="304">
        <v>38943</v>
      </c>
      <c r="BP870" s="304">
        <v>46248</v>
      </c>
      <c r="BQ870" s="297" t="s">
        <v>4757</v>
      </c>
      <c r="BR870" s="297" t="s">
        <v>4764</v>
      </c>
      <c r="BS870" s="297">
        <v>38943</v>
      </c>
      <c r="BT870" s="297">
        <v>46248</v>
      </c>
      <c r="BU870" s="301">
        <v>0</v>
      </c>
      <c r="BV870" s="301">
        <v>68.41</v>
      </c>
      <c r="BW870" s="301">
        <v>0</v>
      </c>
    </row>
    <row r="871" spans="1:75" s="289" customFormat="1" ht="18.2" customHeight="1" x14ac:dyDescent="0.15">
      <c r="A871" s="291">
        <v>869</v>
      </c>
      <c r="B871" s="292" t="s">
        <v>305</v>
      </c>
      <c r="C871" s="292" t="s">
        <v>306</v>
      </c>
      <c r="D871" s="312">
        <v>45170</v>
      </c>
      <c r="E871" s="293" t="s">
        <v>1966</v>
      </c>
      <c r="F871" s="308">
        <v>160</v>
      </c>
      <c r="G871" s="308">
        <v>159</v>
      </c>
      <c r="H871" s="295">
        <v>44338.82</v>
      </c>
      <c r="I871" s="295">
        <v>27995.360000000001</v>
      </c>
      <c r="J871" s="295">
        <v>0</v>
      </c>
      <c r="K871" s="295">
        <v>72334.179999999993</v>
      </c>
      <c r="L871" s="295">
        <v>310.14999999999998</v>
      </c>
      <c r="M871" s="295">
        <v>0</v>
      </c>
      <c r="N871" s="295">
        <v>0</v>
      </c>
      <c r="O871" s="295">
        <v>0</v>
      </c>
      <c r="P871" s="295">
        <v>0</v>
      </c>
      <c r="Q871" s="295">
        <v>0</v>
      </c>
      <c r="R871" s="295">
        <v>72334.179999999993</v>
      </c>
      <c r="S871" s="295">
        <v>77094.89</v>
      </c>
      <c r="T871" s="295">
        <v>351.02</v>
      </c>
      <c r="U871" s="295">
        <v>0</v>
      </c>
      <c r="V871" s="295">
        <v>0</v>
      </c>
      <c r="W871" s="295">
        <v>0</v>
      </c>
      <c r="X871" s="295">
        <v>0</v>
      </c>
      <c r="Y871" s="295">
        <v>0</v>
      </c>
      <c r="Z871" s="295">
        <v>77445.91</v>
      </c>
      <c r="AA871" s="295">
        <v>0</v>
      </c>
      <c r="AB871" s="295">
        <v>0</v>
      </c>
      <c r="AC871" s="295">
        <v>0</v>
      </c>
      <c r="AD871" s="295">
        <v>0</v>
      </c>
      <c r="AE871" s="295">
        <v>0</v>
      </c>
      <c r="AF871" s="295">
        <v>0</v>
      </c>
      <c r="AG871" s="295">
        <v>0</v>
      </c>
      <c r="AH871" s="295">
        <v>0</v>
      </c>
      <c r="AI871" s="295">
        <v>0</v>
      </c>
      <c r="AJ871" s="295">
        <v>0</v>
      </c>
      <c r="AK871" s="295">
        <v>0</v>
      </c>
      <c r="AL871" s="295">
        <v>0</v>
      </c>
      <c r="AM871" s="295">
        <v>0</v>
      </c>
      <c r="AN871" s="295">
        <v>0</v>
      </c>
      <c r="AO871" s="295">
        <v>0</v>
      </c>
      <c r="AP871" s="295">
        <v>0</v>
      </c>
      <c r="AQ871" s="295">
        <v>0</v>
      </c>
      <c r="AR871" s="295">
        <v>0</v>
      </c>
      <c r="AS871" s="295">
        <v>0</v>
      </c>
      <c r="AT871" s="295">
        <f t="shared" si="13"/>
        <v>0</v>
      </c>
      <c r="AU871" s="295">
        <v>28305.51</v>
      </c>
      <c r="AV871" s="295">
        <v>77445.91</v>
      </c>
      <c r="AW871" s="296">
        <v>95</v>
      </c>
      <c r="AX871" s="296">
        <v>300</v>
      </c>
      <c r="AY871" s="295">
        <v>374999.6</v>
      </c>
      <c r="AZ871" s="295">
        <v>75674.48</v>
      </c>
      <c r="BA871" s="294">
        <v>74.400081</v>
      </c>
      <c r="BB871" s="294">
        <v>71.116033451020499</v>
      </c>
      <c r="BC871" s="294">
        <v>9.5</v>
      </c>
      <c r="BD871" s="294"/>
      <c r="BE871" s="293" t="s">
        <v>4204</v>
      </c>
      <c r="BF871" s="291"/>
      <c r="BG871" s="293" t="s">
        <v>312</v>
      </c>
      <c r="BH871" s="293" t="s">
        <v>465</v>
      </c>
      <c r="BI871" s="293" t="s">
        <v>607</v>
      </c>
      <c r="BJ871" s="293" t="s">
        <v>4205</v>
      </c>
      <c r="BK871" s="292" t="s">
        <v>175</v>
      </c>
      <c r="BL871" s="294">
        <v>566455.90766128001</v>
      </c>
      <c r="BM871" s="292" t="s">
        <v>309</v>
      </c>
      <c r="BN871" s="294"/>
      <c r="BO871" s="297">
        <v>38945</v>
      </c>
      <c r="BP871" s="297">
        <v>48076</v>
      </c>
      <c r="BQ871" s="297" t="s">
        <v>4259</v>
      </c>
      <c r="BR871" s="297" t="s">
        <v>4770</v>
      </c>
      <c r="BS871" s="297">
        <v>38945</v>
      </c>
      <c r="BT871" s="297">
        <v>48076</v>
      </c>
      <c r="BU871" s="294">
        <v>29297.56</v>
      </c>
      <c r="BV871" s="294">
        <v>52.55</v>
      </c>
      <c r="BW871" s="294">
        <v>0</v>
      </c>
    </row>
    <row r="872" spans="1:75" s="289" customFormat="1" ht="18.2" customHeight="1" x14ac:dyDescent="0.15">
      <c r="A872" s="298">
        <v>870</v>
      </c>
      <c r="B872" s="299" t="s">
        <v>305</v>
      </c>
      <c r="C872" s="299" t="s">
        <v>306</v>
      </c>
      <c r="D872" s="313">
        <v>45170</v>
      </c>
      <c r="E872" s="300" t="s">
        <v>1967</v>
      </c>
      <c r="F872" s="309">
        <v>131</v>
      </c>
      <c r="G872" s="309">
        <v>130</v>
      </c>
      <c r="H872" s="302">
        <v>40650.910000000003</v>
      </c>
      <c r="I872" s="302">
        <v>23032.99</v>
      </c>
      <c r="J872" s="302">
        <v>0</v>
      </c>
      <c r="K872" s="302">
        <v>63683.9</v>
      </c>
      <c r="L872" s="302">
        <v>284.36</v>
      </c>
      <c r="M872" s="302">
        <v>0</v>
      </c>
      <c r="N872" s="302">
        <v>0</v>
      </c>
      <c r="O872" s="302">
        <v>0</v>
      </c>
      <c r="P872" s="302">
        <v>0</v>
      </c>
      <c r="Q872" s="302">
        <v>0</v>
      </c>
      <c r="R872" s="302">
        <v>63683.9</v>
      </c>
      <c r="S872" s="302">
        <v>55682.28</v>
      </c>
      <c r="T872" s="302">
        <v>321.82</v>
      </c>
      <c r="U872" s="302">
        <v>0</v>
      </c>
      <c r="V872" s="302">
        <v>0</v>
      </c>
      <c r="W872" s="302">
        <v>0</v>
      </c>
      <c r="X872" s="302">
        <v>0</v>
      </c>
      <c r="Y872" s="302">
        <v>0</v>
      </c>
      <c r="Z872" s="302">
        <v>56004.1</v>
      </c>
      <c r="AA872" s="302">
        <v>0</v>
      </c>
      <c r="AB872" s="302">
        <v>0</v>
      </c>
      <c r="AC872" s="302">
        <v>0</v>
      </c>
      <c r="AD872" s="302">
        <v>0</v>
      </c>
      <c r="AE872" s="302">
        <v>0</v>
      </c>
      <c r="AF872" s="302">
        <v>0</v>
      </c>
      <c r="AG872" s="302">
        <v>0</v>
      </c>
      <c r="AH872" s="302">
        <v>0</v>
      </c>
      <c r="AI872" s="302">
        <v>0</v>
      </c>
      <c r="AJ872" s="302">
        <v>0</v>
      </c>
      <c r="AK872" s="302">
        <v>0</v>
      </c>
      <c r="AL872" s="302">
        <v>0</v>
      </c>
      <c r="AM872" s="302">
        <v>0</v>
      </c>
      <c r="AN872" s="302">
        <v>0</v>
      </c>
      <c r="AO872" s="302">
        <v>0</v>
      </c>
      <c r="AP872" s="302">
        <v>0</v>
      </c>
      <c r="AQ872" s="302">
        <v>0</v>
      </c>
      <c r="AR872" s="302">
        <v>0</v>
      </c>
      <c r="AS872" s="302">
        <v>0</v>
      </c>
      <c r="AT872" s="295">
        <f t="shared" si="13"/>
        <v>0</v>
      </c>
      <c r="AU872" s="302">
        <v>23317.35</v>
      </c>
      <c r="AV872" s="302">
        <v>56004.1</v>
      </c>
      <c r="AW872" s="303">
        <v>95</v>
      </c>
      <c r="AX872" s="303">
        <v>300</v>
      </c>
      <c r="AY872" s="302">
        <v>326998.76</v>
      </c>
      <c r="AZ872" s="302">
        <v>69380.52</v>
      </c>
      <c r="BA872" s="301">
        <v>78.236148</v>
      </c>
      <c r="BB872" s="301">
        <v>71.812419763028601</v>
      </c>
      <c r="BC872" s="301">
        <v>9.5</v>
      </c>
      <c r="BD872" s="301"/>
      <c r="BE872" s="300" t="s">
        <v>4204</v>
      </c>
      <c r="BF872" s="298"/>
      <c r="BG872" s="300" t="s">
        <v>360</v>
      </c>
      <c r="BH872" s="300" t="s">
        <v>236</v>
      </c>
      <c r="BI872" s="300" t="s">
        <v>552</v>
      </c>
      <c r="BJ872" s="300" t="s">
        <v>4205</v>
      </c>
      <c r="BK872" s="299" t="s">
        <v>175</v>
      </c>
      <c r="BL872" s="301">
        <v>498714.73455440003</v>
      </c>
      <c r="BM872" s="299" t="s">
        <v>309</v>
      </c>
      <c r="BN872" s="301"/>
      <c r="BO872" s="304">
        <v>38947</v>
      </c>
      <c r="BP872" s="304">
        <v>48078</v>
      </c>
      <c r="BQ872" s="297" t="s">
        <v>951</v>
      </c>
      <c r="BR872" s="297" t="s">
        <v>4801</v>
      </c>
      <c r="BS872" s="297">
        <v>38947</v>
      </c>
      <c r="BT872" s="297">
        <v>48078</v>
      </c>
      <c r="BU872" s="301">
        <v>21873.8</v>
      </c>
      <c r="BV872" s="301">
        <v>48.18</v>
      </c>
      <c r="BW872" s="301">
        <v>0</v>
      </c>
    </row>
    <row r="873" spans="1:75" s="289" customFormat="1" ht="18.2" customHeight="1" x14ac:dyDescent="0.15">
      <c r="A873" s="291">
        <v>871</v>
      </c>
      <c r="B873" s="292" t="s">
        <v>305</v>
      </c>
      <c r="C873" s="292" t="s">
        <v>306</v>
      </c>
      <c r="D873" s="312">
        <v>45170</v>
      </c>
      <c r="E873" s="293" t="s">
        <v>1968</v>
      </c>
      <c r="F873" s="308">
        <v>157</v>
      </c>
      <c r="G873" s="308">
        <v>156</v>
      </c>
      <c r="H873" s="295">
        <v>42278.6</v>
      </c>
      <c r="I873" s="295">
        <v>26434.06</v>
      </c>
      <c r="J873" s="295">
        <v>0</v>
      </c>
      <c r="K873" s="295">
        <v>68712.66</v>
      </c>
      <c r="L873" s="295">
        <v>295.68</v>
      </c>
      <c r="M873" s="295">
        <v>0</v>
      </c>
      <c r="N873" s="295">
        <v>0</v>
      </c>
      <c r="O873" s="295">
        <v>0</v>
      </c>
      <c r="P873" s="295">
        <v>0</v>
      </c>
      <c r="Q873" s="295">
        <v>0</v>
      </c>
      <c r="R873" s="295">
        <v>68712.66</v>
      </c>
      <c r="S873" s="295">
        <v>71437.33</v>
      </c>
      <c r="T873" s="295">
        <v>334.71</v>
      </c>
      <c r="U873" s="295">
        <v>0</v>
      </c>
      <c r="V873" s="295">
        <v>0</v>
      </c>
      <c r="W873" s="295">
        <v>0</v>
      </c>
      <c r="X873" s="295">
        <v>0</v>
      </c>
      <c r="Y873" s="295">
        <v>0</v>
      </c>
      <c r="Z873" s="295">
        <v>71772.039999999994</v>
      </c>
      <c r="AA873" s="295">
        <v>0</v>
      </c>
      <c r="AB873" s="295">
        <v>0</v>
      </c>
      <c r="AC873" s="295">
        <v>0</v>
      </c>
      <c r="AD873" s="295">
        <v>0</v>
      </c>
      <c r="AE873" s="295">
        <v>0</v>
      </c>
      <c r="AF873" s="295">
        <v>0</v>
      </c>
      <c r="AG873" s="295">
        <v>0</v>
      </c>
      <c r="AH873" s="295">
        <v>0</v>
      </c>
      <c r="AI873" s="295">
        <v>0</v>
      </c>
      <c r="AJ873" s="295">
        <v>0</v>
      </c>
      <c r="AK873" s="295">
        <v>0</v>
      </c>
      <c r="AL873" s="295">
        <v>0</v>
      </c>
      <c r="AM873" s="295">
        <v>0</v>
      </c>
      <c r="AN873" s="295">
        <v>0</v>
      </c>
      <c r="AO873" s="295">
        <v>0</v>
      </c>
      <c r="AP873" s="295">
        <v>0</v>
      </c>
      <c r="AQ873" s="295">
        <v>0</v>
      </c>
      <c r="AR873" s="295">
        <v>0</v>
      </c>
      <c r="AS873" s="295">
        <v>0</v>
      </c>
      <c r="AT873" s="295">
        <f t="shared" si="13"/>
        <v>0</v>
      </c>
      <c r="AU873" s="295">
        <v>26729.74</v>
      </c>
      <c r="AV873" s="295">
        <v>71772.039999999994</v>
      </c>
      <c r="AW873" s="296">
        <v>95</v>
      </c>
      <c r="AX873" s="296">
        <v>300</v>
      </c>
      <c r="AY873" s="295">
        <v>342400.51</v>
      </c>
      <c r="AZ873" s="295">
        <v>72152.27</v>
      </c>
      <c r="BA873" s="294">
        <v>77.701894999999993</v>
      </c>
      <c r="BB873" s="294">
        <v>73.997725816397704</v>
      </c>
      <c r="BC873" s="294">
        <v>9.5</v>
      </c>
      <c r="BD873" s="294"/>
      <c r="BE873" s="293" t="s">
        <v>4204</v>
      </c>
      <c r="BF873" s="291"/>
      <c r="BG873" s="293" t="s">
        <v>349</v>
      </c>
      <c r="BH873" s="293" t="s">
        <v>180</v>
      </c>
      <c r="BI873" s="293" t="s">
        <v>413</v>
      </c>
      <c r="BJ873" s="293" t="s">
        <v>4205</v>
      </c>
      <c r="BK873" s="292" t="s">
        <v>175</v>
      </c>
      <c r="BL873" s="294">
        <v>538095.43687535997</v>
      </c>
      <c r="BM873" s="292" t="s">
        <v>309</v>
      </c>
      <c r="BN873" s="294"/>
      <c r="BO873" s="297">
        <v>38947</v>
      </c>
      <c r="BP873" s="297">
        <v>48078</v>
      </c>
      <c r="BQ873" s="297" t="s">
        <v>936</v>
      </c>
      <c r="BR873" s="297" t="s">
        <v>4769</v>
      </c>
      <c r="BS873" s="297">
        <v>38947</v>
      </c>
      <c r="BT873" s="297">
        <v>48078</v>
      </c>
      <c r="BU873" s="294">
        <v>27309.17</v>
      </c>
      <c r="BV873" s="294">
        <v>50.11</v>
      </c>
      <c r="BW873" s="294">
        <v>0</v>
      </c>
    </row>
    <row r="874" spans="1:75" s="289" customFormat="1" ht="18.2" customHeight="1" x14ac:dyDescent="0.15">
      <c r="A874" s="298">
        <v>872</v>
      </c>
      <c r="B874" s="299" t="s">
        <v>305</v>
      </c>
      <c r="C874" s="299" t="s">
        <v>306</v>
      </c>
      <c r="D874" s="313">
        <v>45170</v>
      </c>
      <c r="E874" s="300" t="s">
        <v>1969</v>
      </c>
      <c r="F874" s="309">
        <v>0</v>
      </c>
      <c r="G874" s="309">
        <v>0</v>
      </c>
      <c r="H874" s="302">
        <v>18709.54</v>
      </c>
      <c r="I874" s="302">
        <v>0</v>
      </c>
      <c r="J874" s="302">
        <v>0</v>
      </c>
      <c r="K874" s="302">
        <v>18709.54</v>
      </c>
      <c r="L874" s="302">
        <v>450.5</v>
      </c>
      <c r="M874" s="302">
        <v>0</v>
      </c>
      <c r="N874" s="302">
        <v>0</v>
      </c>
      <c r="O874" s="302">
        <v>450.5</v>
      </c>
      <c r="P874" s="302">
        <v>0</v>
      </c>
      <c r="Q874" s="302">
        <v>0</v>
      </c>
      <c r="R874" s="302">
        <v>18259.04</v>
      </c>
      <c r="S874" s="302">
        <v>0</v>
      </c>
      <c r="T874" s="302">
        <v>149.68</v>
      </c>
      <c r="U874" s="302">
        <v>0</v>
      </c>
      <c r="V874" s="302">
        <v>0</v>
      </c>
      <c r="W874" s="302">
        <v>149.68</v>
      </c>
      <c r="X874" s="302">
        <v>0</v>
      </c>
      <c r="Y874" s="302">
        <v>0</v>
      </c>
      <c r="Z874" s="302">
        <v>0</v>
      </c>
      <c r="AA874" s="302">
        <v>55.34</v>
      </c>
      <c r="AB874" s="302">
        <v>0</v>
      </c>
      <c r="AC874" s="302">
        <v>0</v>
      </c>
      <c r="AD874" s="302">
        <v>0</v>
      </c>
      <c r="AE874" s="302">
        <v>0</v>
      </c>
      <c r="AF874" s="302">
        <v>-31.21</v>
      </c>
      <c r="AG874" s="302">
        <v>28.52</v>
      </c>
      <c r="AH874" s="302">
        <v>83.5</v>
      </c>
      <c r="AI874" s="302">
        <v>0</v>
      </c>
      <c r="AJ874" s="302">
        <v>0</v>
      </c>
      <c r="AK874" s="302">
        <v>0</v>
      </c>
      <c r="AL874" s="302">
        <v>0</v>
      </c>
      <c r="AM874" s="302">
        <v>0</v>
      </c>
      <c r="AN874" s="302">
        <v>0</v>
      </c>
      <c r="AO874" s="302">
        <v>0</v>
      </c>
      <c r="AP874" s="302">
        <v>6.21</v>
      </c>
      <c r="AQ874" s="302">
        <v>0</v>
      </c>
      <c r="AR874" s="302">
        <v>5.74</v>
      </c>
      <c r="AS874" s="302">
        <v>0</v>
      </c>
      <c r="AT874" s="295">
        <f t="shared" si="13"/>
        <v>736.8</v>
      </c>
      <c r="AU874" s="302">
        <v>0</v>
      </c>
      <c r="AV874" s="302">
        <v>0</v>
      </c>
      <c r="AW874" s="303">
        <v>35</v>
      </c>
      <c r="AX874" s="303">
        <v>240</v>
      </c>
      <c r="AY874" s="302">
        <v>375999.17</v>
      </c>
      <c r="AZ874" s="302">
        <v>63939.44</v>
      </c>
      <c r="BA874" s="301">
        <v>62.717638000000001</v>
      </c>
      <c r="BB874" s="301">
        <v>17.910132790458</v>
      </c>
      <c r="BC874" s="301">
        <v>9.6</v>
      </c>
      <c r="BD874" s="301"/>
      <c r="BE874" s="300" t="s">
        <v>4204</v>
      </c>
      <c r="BF874" s="298"/>
      <c r="BG874" s="300" t="s">
        <v>312</v>
      </c>
      <c r="BH874" s="300" t="s">
        <v>365</v>
      </c>
      <c r="BI874" s="300" t="s">
        <v>472</v>
      </c>
      <c r="BJ874" s="300" t="s">
        <v>103</v>
      </c>
      <c r="BK874" s="299" t="s">
        <v>175</v>
      </c>
      <c r="BL874" s="301">
        <v>142988.29510784001</v>
      </c>
      <c r="BM874" s="299" t="s">
        <v>309</v>
      </c>
      <c r="BN874" s="301"/>
      <c r="BO874" s="304">
        <v>38950</v>
      </c>
      <c r="BP874" s="304">
        <v>46255</v>
      </c>
      <c r="BQ874" s="297" t="s">
        <v>4757</v>
      </c>
      <c r="BR874" s="297" t="s">
        <v>4764</v>
      </c>
      <c r="BS874" s="297">
        <v>38950</v>
      </c>
      <c r="BT874" s="297">
        <v>46255</v>
      </c>
      <c r="BU874" s="301">
        <v>0</v>
      </c>
      <c r="BV874" s="301">
        <v>55.34</v>
      </c>
      <c r="BW874" s="301">
        <v>0</v>
      </c>
    </row>
    <row r="875" spans="1:75" s="289" customFormat="1" ht="18.2" customHeight="1" x14ac:dyDescent="0.15">
      <c r="A875" s="291">
        <v>873</v>
      </c>
      <c r="B875" s="292" t="s">
        <v>305</v>
      </c>
      <c r="C875" s="292" t="s">
        <v>306</v>
      </c>
      <c r="D875" s="312">
        <v>45170</v>
      </c>
      <c r="E875" s="293" t="s">
        <v>1970</v>
      </c>
      <c r="F875" s="308">
        <v>148</v>
      </c>
      <c r="G875" s="308">
        <v>147</v>
      </c>
      <c r="H875" s="295">
        <v>40104.03</v>
      </c>
      <c r="I875" s="295">
        <v>24312.41</v>
      </c>
      <c r="J875" s="295">
        <v>0</v>
      </c>
      <c r="K875" s="295">
        <v>64416.44</v>
      </c>
      <c r="L875" s="295">
        <v>280.47000000000003</v>
      </c>
      <c r="M875" s="295">
        <v>0</v>
      </c>
      <c r="N875" s="295">
        <v>0</v>
      </c>
      <c r="O875" s="295">
        <v>0</v>
      </c>
      <c r="P875" s="295">
        <v>0</v>
      </c>
      <c r="Q875" s="295">
        <v>0</v>
      </c>
      <c r="R875" s="295">
        <v>64416.44</v>
      </c>
      <c r="S875" s="295">
        <v>63587.71</v>
      </c>
      <c r="T875" s="295">
        <v>317.49</v>
      </c>
      <c r="U875" s="295">
        <v>0</v>
      </c>
      <c r="V875" s="295">
        <v>0</v>
      </c>
      <c r="W875" s="295">
        <v>0</v>
      </c>
      <c r="X875" s="295">
        <v>0</v>
      </c>
      <c r="Y875" s="295">
        <v>0</v>
      </c>
      <c r="Z875" s="295">
        <v>63905.2</v>
      </c>
      <c r="AA875" s="295">
        <v>0</v>
      </c>
      <c r="AB875" s="295">
        <v>0</v>
      </c>
      <c r="AC875" s="295">
        <v>0</v>
      </c>
      <c r="AD875" s="295">
        <v>0</v>
      </c>
      <c r="AE875" s="295">
        <v>0</v>
      </c>
      <c r="AF875" s="295">
        <v>0</v>
      </c>
      <c r="AG875" s="295">
        <v>0</v>
      </c>
      <c r="AH875" s="295">
        <v>0</v>
      </c>
      <c r="AI875" s="295">
        <v>0</v>
      </c>
      <c r="AJ875" s="295">
        <v>0</v>
      </c>
      <c r="AK875" s="295">
        <v>0</v>
      </c>
      <c r="AL875" s="295">
        <v>0</v>
      </c>
      <c r="AM875" s="295">
        <v>0</v>
      </c>
      <c r="AN875" s="295">
        <v>0</v>
      </c>
      <c r="AO875" s="295">
        <v>0</v>
      </c>
      <c r="AP875" s="295">
        <v>0</v>
      </c>
      <c r="AQ875" s="295">
        <v>0</v>
      </c>
      <c r="AR875" s="295">
        <v>0</v>
      </c>
      <c r="AS875" s="295">
        <v>0</v>
      </c>
      <c r="AT875" s="295">
        <f t="shared" si="13"/>
        <v>0</v>
      </c>
      <c r="AU875" s="295">
        <v>24592.880000000001</v>
      </c>
      <c r="AV875" s="295">
        <v>63905.2</v>
      </c>
      <c r="AW875" s="296">
        <v>95</v>
      </c>
      <c r="AX875" s="296">
        <v>300</v>
      </c>
      <c r="AY875" s="295">
        <v>378000.53</v>
      </c>
      <c r="AZ875" s="295">
        <v>68440.570000000007</v>
      </c>
      <c r="BA875" s="294">
        <v>66.763210999999998</v>
      </c>
      <c r="BB875" s="294">
        <v>62.837705407609</v>
      </c>
      <c r="BC875" s="294">
        <v>9.5</v>
      </c>
      <c r="BD875" s="294"/>
      <c r="BE875" s="293" t="s">
        <v>4204</v>
      </c>
      <c r="BF875" s="291"/>
      <c r="BG875" s="293" t="s">
        <v>312</v>
      </c>
      <c r="BH875" s="293" t="s">
        <v>465</v>
      </c>
      <c r="BI875" s="293" t="s">
        <v>607</v>
      </c>
      <c r="BJ875" s="293" t="s">
        <v>4205</v>
      </c>
      <c r="BK875" s="292" t="s">
        <v>175</v>
      </c>
      <c r="BL875" s="294">
        <v>504451.32561823999</v>
      </c>
      <c r="BM875" s="292" t="s">
        <v>309</v>
      </c>
      <c r="BN875" s="294"/>
      <c r="BO875" s="297">
        <v>38947</v>
      </c>
      <c r="BP875" s="297">
        <v>48078</v>
      </c>
      <c r="BQ875" s="297" t="s">
        <v>958</v>
      </c>
      <c r="BR875" s="297" t="s">
        <v>4792</v>
      </c>
      <c r="BS875" s="297">
        <v>38947</v>
      </c>
      <c r="BT875" s="297">
        <v>48078</v>
      </c>
      <c r="BU875" s="294">
        <v>24892.29</v>
      </c>
      <c r="BV875" s="294">
        <v>47.53</v>
      </c>
      <c r="BW875" s="294">
        <v>0</v>
      </c>
    </row>
    <row r="876" spans="1:75" s="289" customFormat="1" ht="18.2" customHeight="1" x14ac:dyDescent="0.15">
      <c r="A876" s="298">
        <v>874</v>
      </c>
      <c r="B876" s="299" t="s">
        <v>305</v>
      </c>
      <c r="C876" s="299" t="s">
        <v>306</v>
      </c>
      <c r="D876" s="313">
        <v>45170</v>
      </c>
      <c r="E876" s="300" t="s">
        <v>1971</v>
      </c>
      <c r="F876" s="309">
        <v>112</v>
      </c>
      <c r="G876" s="309">
        <v>111</v>
      </c>
      <c r="H876" s="302">
        <v>31115.45</v>
      </c>
      <c r="I876" s="302">
        <v>15899.67</v>
      </c>
      <c r="J876" s="302">
        <v>0</v>
      </c>
      <c r="K876" s="302">
        <v>47015.12</v>
      </c>
      <c r="L876" s="302">
        <v>216.67</v>
      </c>
      <c r="M876" s="302">
        <v>0</v>
      </c>
      <c r="N876" s="302">
        <v>0</v>
      </c>
      <c r="O876" s="302">
        <v>0</v>
      </c>
      <c r="P876" s="302">
        <v>0</v>
      </c>
      <c r="Q876" s="302">
        <v>0</v>
      </c>
      <c r="R876" s="302">
        <v>47015.12</v>
      </c>
      <c r="S876" s="302">
        <v>35780.82</v>
      </c>
      <c r="T876" s="302">
        <v>248.92</v>
      </c>
      <c r="U876" s="302">
        <v>0</v>
      </c>
      <c r="V876" s="302">
        <v>0</v>
      </c>
      <c r="W876" s="302">
        <v>0</v>
      </c>
      <c r="X876" s="302">
        <v>0</v>
      </c>
      <c r="Y876" s="302">
        <v>0</v>
      </c>
      <c r="Z876" s="302">
        <v>36029.74</v>
      </c>
      <c r="AA876" s="302">
        <v>0</v>
      </c>
      <c r="AB876" s="302">
        <v>0</v>
      </c>
      <c r="AC876" s="302">
        <v>0</v>
      </c>
      <c r="AD876" s="302">
        <v>0</v>
      </c>
      <c r="AE876" s="302">
        <v>0</v>
      </c>
      <c r="AF876" s="302">
        <v>0</v>
      </c>
      <c r="AG876" s="302">
        <v>0</v>
      </c>
      <c r="AH876" s="302">
        <v>0</v>
      </c>
      <c r="AI876" s="302">
        <v>0</v>
      </c>
      <c r="AJ876" s="302">
        <v>0</v>
      </c>
      <c r="AK876" s="302">
        <v>0</v>
      </c>
      <c r="AL876" s="302">
        <v>0</v>
      </c>
      <c r="AM876" s="302">
        <v>0</v>
      </c>
      <c r="AN876" s="302">
        <v>0</v>
      </c>
      <c r="AO876" s="302">
        <v>0</v>
      </c>
      <c r="AP876" s="302">
        <v>0</v>
      </c>
      <c r="AQ876" s="302">
        <v>0</v>
      </c>
      <c r="AR876" s="302">
        <v>0</v>
      </c>
      <c r="AS876" s="302">
        <v>0</v>
      </c>
      <c r="AT876" s="295">
        <f t="shared" si="13"/>
        <v>0</v>
      </c>
      <c r="AU876" s="302">
        <v>16116.34</v>
      </c>
      <c r="AV876" s="302">
        <v>36029.74</v>
      </c>
      <c r="AW876" s="303">
        <v>95</v>
      </c>
      <c r="AX876" s="303">
        <v>300</v>
      </c>
      <c r="AY876" s="302">
        <v>280002.90000000002</v>
      </c>
      <c r="AZ876" s="302">
        <v>52868.41</v>
      </c>
      <c r="BA876" s="301">
        <v>69.642135999999994</v>
      </c>
      <c r="BB876" s="301">
        <v>61.931754351914897</v>
      </c>
      <c r="BC876" s="301">
        <v>9.6</v>
      </c>
      <c r="BD876" s="301"/>
      <c r="BE876" s="300" t="s">
        <v>4204</v>
      </c>
      <c r="BF876" s="298"/>
      <c r="BG876" s="300" t="s">
        <v>326</v>
      </c>
      <c r="BH876" s="300" t="s">
        <v>234</v>
      </c>
      <c r="BI876" s="300" t="s">
        <v>582</v>
      </c>
      <c r="BJ876" s="300" t="s">
        <v>4205</v>
      </c>
      <c r="BK876" s="299" t="s">
        <v>175</v>
      </c>
      <c r="BL876" s="301">
        <v>368179.91817152</v>
      </c>
      <c r="BM876" s="299" t="s">
        <v>309</v>
      </c>
      <c r="BN876" s="301"/>
      <c r="BO876" s="304">
        <v>38951</v>
      </c>
      <c r="BP876" s="304">
        <v>48082</v>
      </c>
      <c r="BQ876" s="297" t="s">
        <v>959</v>
      </c>
      <c r="BR876" s="297" t="s">
        <v>4784</v>
      </c>
      <c r="BS876" s="297">
        <v>38951</v>
      </c>
      <c r="BT876" s="297">
        <v>48082</v>
      </c>
      <c r="BU876" s="301">
        <v>15837.13</v>
      </c>
      <c r="BV876" s="301">
        <v>47.93</v>
      </c>
      <c r="BW876" s="301">
        <v>0</v>
      </c>
    </row>
    <row r="877" spans="1:75" s="289" customFormat="1" ht="18.2" customHeight="1" x14ac:dyDescent="0.15">
      <c r="A877" s="291">
        <v>875</v>
      </c>
      <c r="B877" s="292" t="s">
        <v>305</v>
      </c>
      <c r="C877" s="292" t="s">
        <v>306</v>
      </c>
      <c r="D877" s="312">
        <v>45170</v>
      </c>
      <c r="E877" s="293" t="s">
        <v>1972</v>
      </c>
      <c r="F877" s="308">
        <v>181</v>
      </c>
      <c r="G877" s="308">
        <v>180</v>
      </c>
      <c r="H877" s="295">
        <v>31553.53</v>
      </c>
      <c r="I877" s="295">
        <v>20916.72</v>
      </c>
      <c r="J877" s="295">
        <v>0</v>
      </c>
      <c r="K877" s="295">
        <v>52470.25</v>
      </c>
      <c r="L877" s="295">
        <v>219.68</v>
      </c>
      <c r="M877" s="295">
        <v>0</v>
      </c>
      <c r="N877" s="295">
        <v>0</v>
      </c>
      <c r="O877" s="295">
        <v>0</v>
      </c>
      <c r="P877" s="295">
        <v>0</v>
      </c>
      <c r="Q877" s="295">
        <v>0</v>
      </c>
      <c r="R877" s="295">
        <v>52470.25</v>
      </c>
      <c r="S877" s="295">
        <v>63864.67</v>
      </c>
      <c r="T877" s="295">
        <v>252.43</v>
      </c>
      <c r="U877" s="295">
        <v>0</v>
      </c>
      <c r="V877" s="295">
        <v>0</v>
      </c>
      <c r="W877" s="295">
        <v>0</v>
      </c>
      <c r="X877" s="295">
        <v>0</v>
      </c>
      <c r="Y877" s="295">
        <v>0</v>
      </c>
      <c r="Z877" s="295">
        <v>64117.1</v>
      </c>
      <c r="AA877" s="295">
        <v>0</v>
      </c>
      <c r="AB877" s="295">
        <v>0</v>
      </c>
      <c r="AC877" s="295">
        <v>0</v>
      </c>
      <c r="AD877" s="295">
        <v>0</v>
      </c>
      <c r="AE877" s="295">
        <v>0</v>
      </c>
      <c r="AF877" s="295">
        <v>0</v>
      </c>
      <c r="AG877" s="295">
        <v>0</v>
      </c>
      <c r="AH877" s="295">
        <v>0</v>
      </c>
      <c r="AI877" s="295">
        <v>0</v>
      </c>
      <c r="AJ877" s="295">
        <v>0</v>
      </c>
      <c r="AK877" s="295">
        <v>0</v>
      </c>
      <c r="AL877" s="295">
        <v>0</v>
      </c>
      <c r="AM877" s="295">
        <v>0</v>
      </c>
      <c r="AN877" s="295">
        <v>0</v>
      </c>
      <c r="AO877" s="295">
        <v>0</v>
      </c>
      <c r="AP877" s="295">
        <v>0</v>
      </c>
      <c r="AQ877" s="295">
        <v>0</v>
      </c>
      <c r="AR877" s="295">
        <v>0</v>
      </c>
      <c r="AS877" s="295">
        <v>0</v>
      </c>
      <c r="AT877" s="295">
        <f t="shared" si="13"/>
        <v>0</v>
      </c>
      <c r="AU877" s="295">
        <v>21136.400000000001</v>
      </c>
      <c r="AV877" s="295">
        <v>64117.1</v>
      </c>
      <c r="AW877" s="296">
        <v>95</v>
      </c>
      <c r="AX877" s="296">
        <v>300</v>
      </c>
      <c r="AY877" s="295">
        <v>319999.53999999998</v>
      </c>
      <c r="AZ877" s="295">
        <v>53609.24</v>
      </c>
      <c r="BA877" s="294">
        <v>61.795828</v>
      </c>
      <c r="BB877" s="294">
        <v>60.482904516404297</v>
      </c>
      <c r="BC877" s="294">
        <v>9.6</v>
      </c>
      <c r="BD877" s="294"/>
      <c r="BE877" s="293" t="s">
        <v>4204</v>
      </c>
      <c r="BF877" s="291"/>
      <c r="BG877" s="293" t="s">
        <v>360</v>
      </c>
      <c r="BH877" s="293" t="s">
        <v>611</v>
      </c>
      <c r="BI877" s="293" t="s">
        <v>612</v>
      </c>
      <c r="BJ877" s="293" t="s">
        <v>4205</v>
      </c>
      <c r="BK877" s="292" t="s">
        <v>175</v>
      </c>
      <c r="BL877" s="294">
        <v>410899.56489400001</v>
      </c>
      <c r="BM877" s="292" t="s">
        <v>309</v>
      </c>
      <c r="BN877" s="294"/>
      <c r="BO877" s="297">
        <v>38952</v>
      </c>
      <c r="BP877" s="297">
        <v>48083</v>
      </c>
      <c r="BQ877" s="297" t="s">
        <v>931</v>
      </c>
      <c r="BR877" s="297" t="s">
        <v>4779</v>
      </c>
      <c r="BS877" s="297">
        <v>38952</v>
      </c>
      <c r="BT877" s="297">
        <v>48083</v>
      </c>
      <c r="BU877" s="294">
        <v>25813.24</v>
      </c>
      <c r="BV877" s="294">
        <v>48.6</v>
      </c>
      <c r="BW877" s="294">
        <v>0</v>
      </c>
    </row>
    <row r="878" spans="1:75" s="289" customFormat="1" ht="18.2" customHeight="1" x14ac:dyDescent="0.15">
      <c r="A878" s="298">
        <v>876</v>
      </c>
      <c r="B878" s="299" t="s">
        <v>305</v>
      </c>
      <c r="C878" s="299" t="s">
        <v>306</v>
      </c>
      <c r="D878" s="313">
        <v>45170</v>
      </c>
      <c r="E878" s="300" t="s">
        <v>1086</v>
      </c>
      <c r="F878" s="309">
        <v>157</v>
      </c>
      <c r="G878" s="309">
        <v>156</v>
      </c>
      <c r="H878" s="302">
        <v>44474.080000000002</v>
      </c>
      <c r="I878" s="302">
        <v>27805.439999999999</v>
      </c>
      <c r="J878" s="302">
        <v>0</v>
      </c>
      <c r="K878" s="302">
        <v>72279.520000000004</v>
      </c>
      <c r="L878" s="302">
        <v>311.02</v>
      </c>
      <c r="M878" s="302">
        <v>0</v>
      </c>
      <c r="N878" s="302">
        <v>0</v>
      </c>
      <c r="O878" s="302">
        <v>0</v>
      </c>
      <c r="P878" s="302">
        <v>0</v>
      </c>
      <c r="Q878" s="302">
        <v>0</v>
      </c>
      <c r="R878" s="302">
        <v>72279.520000000004</v>
      </c>
      <c r="S878" s="302">
        <v>75639.72</v>
      </c>
      <c r="T878" s="302">
        <v>352.09</v>
      </c>
      <c r="U878" s="302">
        <v>0</v>
      </c>
      <c r="V878" s="302">
        <v>0</v>
      </c>
      <c r="W878" s="302">
        <v>0</v>
      </c>
      <c r="X878" s="302">
        <v>0</v>
      </c>
      <c r="Y878" s="302">
        <v>0</v>
      </c>
      <c r="Z878" s="302">
        <v>75991.81</v>
      </c>
      <c r="AA878" s="302">
        <v>0</v>
      </c>
      <c r="AB878" s="302">
        <v>0</v>
      </c>
      <c r="AC878" s="302">
        <v>0</v>
      </c>
      <c r="AD878" s="302">
        <v>0</v>
      </c>
      <c r="AE878" s="302">
        <v>0</v>
      </c>
      <c r="AF878" s="302">
        <v>0</v>
      </c>
      <c r="AG878" s="302">
        <v>0</v>
      </c>
      <c r="AH878" s="302">
        <v>0</v>
      </c>
      <c r="AI878" s="302">
        <v>0</v>
      </c>
      <c r="AJ878" s="302">
        <v>0</v>
      </c>
      <c r="AK878" s="302">
        <v>0</v>
      </c>
      <c r="AL878" s="302">
        <v>0</v>
      </c>
      <c r="AM878" s="302">
        <v>0</v>
      </c>
      <c r="AN878" s="302">
        <v>0</v>
      </c>
      <c r="AO878" s="302">
        <v>0</v>
      </c>
      <c r="AP878" s="302">
        <v>0</v>
      </c>
      <c r="AQ878" s="302">
        <v>0</v>
      </c>
      <c r="AR878" s="302">
        <v>0</v>
      </c>
      <c r="AS878" s="302">
        <v>0</v>
      </c>
      <c r="AT878" s="295">
        <f t="shared" si="13"/>
        <v>0</v>
      </c>
      <c r="AU878" s="302">
        <v>28116.46</v>
      </c>
      <c r="AV878" s="302">
        <v>75991.81</v>
      </c>
      <c r="AW878" s="303">
        <v>95</v>
      </c>
      <c r="AX878" s="303">
        <v>300</v>
      </c>
      <c r="AY878" s="302">
        <v>400402.79</v>
      </c>
      <c r="AZ878" s="302">
        <v>75897.58</v>
      </c>
      <c r="BA878" s="301">
        <v>69.929580000000001</v>
      </c>
      <c r="BB878" s="301">
        <v>66.596016318327898</v>
      </c>
      <c r="BC878" s="301">
        <v>9.5</v>
      </c>
      <c r="BD878" s="301"/>
      <c r="BE878" s="300" t="s">
        <v>4204</v>
      </c>
      <c r="BF878" s="298"/>
      <c r="BG878" s="300" t="s">
        <v>397</v>
      </c>
      <c r="BH878" s="300" t="s">
        <v>215</v>
      </c>
      <c r="BI878" s="300" t="s">
        <v>398</v>
      </c>
      <c r="BJ878" s="300" t="s">
        <v>4205</v>
      </c>
      <c r="BK878" s="299" t="s">
        <v>175</v>
      </c>
      <c r="BL878" s="301">
        <v>566027.85995392001</v>
      </c>
      <c r="BM878" s="299" t="s">
        <v>309</v>
      </c>
      <c r="BN878" s="301"/>
      <c r="BO878" s="304">
        <v>38954</v>
      </c>
      <c r="BP878" s="304">
        <v>48085</v>
      </c>
      <c r="BQ878" s="297" t="s">
        <v>947</v>
      </c>
      <c r="BR878" s="297" t="s">
        <v>4774</v>
      </c>
      <c r="BS878" s="297">
        <v>38954</v>
      </c>
      <c r="BT878" s="297">
        <v>48085</v>
      </c>
      <c r="BU878" s="301">
        <v>28978.22</v>
      </c>
      <c r="BV878" s="301">
        <v>52.71</v>
      </c>
      <c r="BW878" s="301">
        <v>0</v>
      </c>
    </row>
    <row r="879" spans="1:75" s="289" customFormat="1" ht="18.2" customHeight="1" x14ac:dyDescent="0.15">
      <c r="A879" s="291">
        <v>877</v>
      </c>
      <c r="B879" s="292" t="s">
        <v>305</v>
      </c>
      <c r="C879" s="292" t="s">
        <v>306</v>
      </c>
      <c r="D879" s="312">
        <v>45170</v>
      </c>
      <c r="E879" s="293" t="s">
        <v>1973</v>
      </c>
      <c r="F879" s="308">
        <v>163</v>
      </c>
      <c r="G879" s="308">
        <v>162</v>
      </c>
      <c r="H879" s="295">
        <v>28761.119999999999</v>
      </c>
      <c r="I879" s="295">
        <v>18151.3</v>
      </c>
      <c r="J879" s="295">
        <v>0</v>
      </c>
      <c r="K879" s="295">
        <v>46912.42</v>
      </c>
      <c r="L879" s="295">
        <v>200.3</v>
      </c>
      <c r="M879" s="295">
        <v>0</v>
      </c>
      <c r="N879" s="295">
        <v>0</v>
      </c>
      <c r="O879" s="295">
        <v>0</v>
      </c>
      <c r="P879" s="295">
        <v>0</v>
      </c>
      <c r="Q879" s="295">
        <v>0</v>
      </c>
      <c r="R879" s="295">
        <v>46912.42</v>
      </c>
      <c r="S879" s="295">
        <v>51571.85</v>
      </c>
      <c r="T879" s="295">
        <v>230.09</v>
      </c>
      <c r="U879" s="295">
        <v>0</v>
      </c>
      <c r="V879" s="295">
        <v>0</v>
      </c>
      <c r="W879" s="295">
        <v>0</v>
      </c>
      <c r="X879" s="295">
        <v>0</v>
      </c>
      <c r="Y879" s="295">
        <v>0</v>
      </c>
      <c r="Z879" s="295">
        <v>51801.94</v>
      </c>
      <c r="AA879" s="295">
        <v>0</v>
      </c>
      <c r="AB879" s="295">
        <v>0</v>
      </c>
      <c r="AC879" s="295">
        <v>0</v>
      </c>
      <c r="AD879" s="295">
        <v>0</v>
      </c>
      <c r="AE879" s="295">
        <v>0</v>
      </c>
      <c r="AF879" s="295">
        <v>0</v>
      </c>
      <c r="AG879" s="295">
        <v>0</v>
      </c>
      <c r="AH879" s="295">
        <v>0</v>
      </c>
      <c r="AI879" s="295">
        <v>0</v>
      </c>
      <c r="AJ879" s="295">
        <v>0</v>
      </c>
      <c r="AK879" s="295">
        <v>0</v>
      </c>
      <c r="AL879" s="295">
        <v>0</v>
      </c>
      <c r="AM879" s="295">
        <v>0</v>
      </c>
      <c r="AN879" s="295">
        <v>0</v>
      </c>
      <c r="AO879" s="295">
        <v>0</v>
      </c>
      <c r="AP879" s="295">
        <v>0</v>
      </c>
      <c r="AQ879" s="295">
        <v>0</v>
      </c>
      <c r="AR879" s="295">
        <v>0</v>
      </c>
      <c r="AS879" s="295">
        <v>0</v>
      </c>
      <c r="AT879" s="295">
        <f t="shared" si="13"/>
        <v>0</v>
      </c>
      <c r="AU879" s="295">
        <v>18351.599999999999</v>
      </c>
      <c r="AV879" s="295">
        <v>51801.94</v>
      </c>
      <c r="AW879" s="296">
        <v>95</v>
      </c>
      <c r="AX879" s="296">
        <v>300</v>
      </c>
      <c r="AY879" s="295">
        <v>239001.44</v>
      </c>
      <c r="AZ879" s="295">
        <v>48871.03</v>
      </c>
      <c r="BA879" s="294">
        <v>75.436417000000006</v>
      </c>
      <c r="BB879" s="294">
        <v>72.413142870103997</v>
      </c>
      <c r="BC879" s="294">
        <v>9.6</v>
      </c>
      <c r="BD879" s="294"/>
      <c r="BE879" s="293" t="s">
        <v>4204</v>
      </c>
      <c r="BF879" s="291"/>
      <c r="BG879" s="293" t="s">
        <v>324</v>
      </c>
      <c r="BH879" s="293" t="s">
        <v>187</v>
      </c>
      <c r="BI879" s="293" t="s">
        <v>466</v>
      </c>
      <c r="BJ879" s="293" t="s">
        <v>4205</v>
      </c>
      <c r="BK879" s="292" t="s">
        <v>175</v>
      </c>
      <c r="BL879" s="294">
        <v>367375.66461232002</v>
      </c>
      <c r="BM879" s="292" t="s">
        <v>309</v>
      </c>
      <c r="BN879" s="294"/>
      <c r="BO879" s="297">
        <v>38954</v>
      </c>
      <c r="BP879" s="297">
        <v>48085</v>
      </c>
      <c r="BQ879" s="297" t="s">
        <v>929</v>
      </c>
      <c r="BR879" s="297" t="s">
        <v>4777</v>
      </c>
      <c r="BS879" s="297">
        <v>38954</v>
      </c>
      <c r="BT879" s="297">
        <v>48085</v>
      </c>
      <c r="BU879" s="294">
        <v>21138.93</v>
      </c>
      <c r="BV879" s="294">
        <v>44.3</v>
      </c>
      <c r="BW879" s="294">
        <v>0</v>
      </c>
    </row>
    <row r="880" spans="1:75" s="289" customFormat="1" ht="18.2" customHeight="1" x14ac:dyDescent="0.15">
      <c r="A880" s="298">
        <v>878</v>
      </c>
      <c r="B880" s="299" t="s">
        <v>305</v>
      </c>
      <c r="C880" s="299" t="s">
        <v>306</v>
      </c>
      <c r="D880" s="313">
        <v>45170</v>
      </c>
      <c r="E880" s="300" t="s">
        <v>1974</v>
      </c>
      <c r="F880" s="309">
        <v>119</v>
      </c>
      <c r="G880" s="309">
        <v>118</v>
      </c>
      <c r="H880" s="302">
        <v>50722.64</v>
      </c>
      <c r="I880" s="302">
        <v>27140.97</v>
      </c>
      <c r="J880" s="302">
        <v>0</v>
      </c>
      <c r="K880" s="302">
        <v>77863.61</v>
      </c>
      <c r="L880" s="302">
        <v>354.78</v>
      </c>
      <c r="M880" s="302">
        <v>0</v>
      </c>
      <c r="N880" s="302">
        <v>0</v>
      </c>
      <c r="O880" s="302">
        <v>0</v>
      </c>
      <c r="P880" s="302">
        <v>0</v>
      </c>
      <c r="Q880" s="302">
        <v>0</v>
      </c>
      <c r="R880" s="302">
        <v>77863.61</v>
      </c>
      <c r="S880" s="302">
        <v>61898.27</v>
      </c>
      <c r="T880" s="302">
        <v>401.55</v>
      </c>
      <c r="U880" s="302">
        <v>0</v>
      </c>
      <c r="V880" s="302">
        <v>0</v>
      </c>
      <c r="W880" s="302">
        <v>0</v>
      </c>
      <c r="X880" s="302">
        <v>0</v>
      </c>
      <c r="Y880" s="302">
        <v>0</v>
      </c>
      <c r="Z880" s="302">
        <v>62299.82</v>
      </c>
      <c r="AA880" s="302">
        <v>0</v>
      </c>
      <c r="AB880" s="302">
        <v>0</v>
      </c>
      <c r="AC880" s="302">
        <v>0</v>
      </c>
      <c r="AD880" s="302">
        <v>0</v>
      </c>
      <c r="AE880" s="302">
        <v>0</v>
      </c>
      <c r="AF880" s="302">
        <v>0</v>
      </c>
      <c r="AG880" s="302">
        <v>0</v>
      </c>
      <c r="AH880" s="302">
        <v>0</v>
      </c>
      <c r="AI880" s="302">
        <v>0</v>
      </c>
      <c r="AJ880" s="302">
        <v>0</v>
      </c>
      <c r="AK880" s="302">
        <v>0</v>
      </c>
      <c r="AL880" s="302">
        <v>0</v>
      </c>
      <c r="AM880" s="302">
        <v>0</v>
      </c>
      <c r="AN880" s="302">
        <v>0</v>
      </c>
      <c r="AO880" s="302">
        <v>0</v>
      </c>
      <c r="AP880" s="302">
        <v>0</v>
      </c>
      <c r="AQ880" s="302">
        <v>0</v>
      </c>
      <c r="AR880" s="302">
        <v>0</v>
      </c>
      <c r="AS880" s="302">
        <v>0</v>
      </c>
      <c r="AT880" s="295">
        <f t="shared" si="13"/>
        <v>0</v>
      </c>
      <c r="AU880" s="302">
        <v>27495.75</v>
      </c>
      <c r="AV880" s="302">
        <v>62299.82</v>
      </c>
      <c r="AW880" s="303">
        <v>95</v>
      </c>
      <c r="AX880" s="303">
        <v>300</v>
      </c>
      <c r="AY880" s="302">
        <v>463001.21</v>
      </c>
      <c r="AZ880" s="302">
        <v>86566.55</v>
      </c>
      <c r="BA880" s="301">
        <v>69.027051999999998</v>
      </c>
      <c r="BB880" s="301">
        <v>62.087439737147001</v>
      </c>
      <c r="BC880" s="301">
        <v>9.5</v>
      </c>
      <c r="BD880" s="301"/>
      <c r="BE880" s="300" t="s">
        <v>4204</v>
      </c>
      <c r="BF880" s="298"/>
      <c r="BG880" s="300" t="s">
        <v>310</v>
      </c>
      <c r="BH880" s="300" t="s">
        <v>233</v>
      </c>
      <c r="BI880" s="300" t="s">
        <v>615</v>
      </c>
      <c r="BJ880" s="300" t="s">
        <v>4205</v>
      </c>
      <c r="BK880" s="299" t="s">
        <v>175</v>
      </c>
      <c r="BL880" s="301">
        <v>609757.40481655998</v>
      </c>
      <c r="BM880" s="299" t="s">
        <v>309</v>
      </c>
      <c r="BN880" s="301"/>
      <c r="BO880" s="304">
        <v>38958</v>
      </c>
      <c r="BP880" s="304">
        <v>48089</v>
      </c>
      <c r="BQ880" s="297" t="s">
        <v>950</v>
      </c>
      <c r="BR880" s="297" t="s">
        <v>4766</v>
      </c>
      <c r="BS880" s="297">
        <v>38958</v>
      </c>
      <c r="BT880" s="297">
        <v>48089</v>
      </c>
      <c r="BU880" s="301">
        <v>25030.16</v>
      </c>
      <c r="BV880" s="301">
        <v>60.12</v>
      </c>
      <c r="BW880" s="301">
        <v>0</v>
      </c>
    </row>
    <row r="881" spans="1:75" s="289" customFormat="1" ht="18.2" customHeight="1" x14ac:dyDescent="0.15">
      <c r="A881" s="291">
        <v>879</v>
      </c>
      <c r="B881" s="292" t="s">
        <v>305</v>
      </c>
      <c r="C881" s="292" t="s">
        <v>306</v>
      </c>
      <c r="D881" s="312">
        <v>45170</v>
      </c>
      <c r="E881" s="293" t="s">
        <v>1975</v>
      </c>
      <c r="F881" s="308">
        <v>11</v>
      </c>
      <c r="G881" s="308">
        <v>10</v>
      </c>
      <c r="H881" s="295">
        <v>4287.03</v>
      </c>
      <c r="I881" s="295">
        <v>5055.4399999999996</v>
      </c>
      <c r="J881" s="295">
        <v>0</v>
      </c>
      <c r="K881" s="295">
        <v>9342.4699999999993</v>
      </c>
      <c r="L881" s="295">
        <v>528.04999999999995</v>
      </c>
      <c r="M881" s="295">
        <v>0</v>
      </c>
      <c r="N881" s="295">
        <v>0</v>
      </c>
      <c r="O881" s="295">
        <v>0</v>
      </c>
      <c r="P881" s="295">
        <v>0</v>
      </c>
      <c r="Q881" s="295">
        <v>0</v>
      </c>
      <c r="R881" s="295">
        <v>9342.4699999999993</v>
      </c>
      <c r="S881" s="295">
        <v>568.05999999999995</v>
      </c>
      <c r="T881" s="295">
        <v>34.299999999999997</v>
      </c>
      <c r="U881" s="295">
        <v>0</v>
      </c>
      <c r="V881" s="295">
        <v>0</v>
      </c>
      <c r="W881" s="295">
        <v>0</v>
      </c>
      <c r="X881" s="295">
        <v>0</v>
      </c>
      <c r="Y881" s="295">
        <v>0</v>
      </c>
      <c r="Z881" s="295">
        <v>602.36</v>
      </c>
      <c r="AA881" s="295">
        <v>0</v>
      </c>
      <c r="AB881" s="295">
        <v>0</v>
      </c>
      <c r="AC881" s="295">
        <v>0</v>
      </c>
      <c r="AD881" s="295">
        <v>0</v>
      </c>
      <c r="AE881" s="295">
        <v>0</v>
      </c>
      <c r="AF881" s="295">
        <v>0</v>
      </c>
      <c r="AG881" s="295">
        <v>0</v>
      </c>
      <c r="AH881" s="295">
        <v>0</v>
      </c>
      <c r="AI881" s="295">
        <v>0</v>
      </c>
      <c r="AJ881" s="295">
        <v>0</v>
      </c>
      <c r="AK881" s="295">
        <v>0</v>
      </c>
      <c r="AL881" s="295">
        <v>0</v>
      </c>
      <c r="AM881" s="295">
        <v>0</v>
      </c>
      <c r="AN881" s="295">
        <v>0</v>
      </c>
      <c r="AO881" s="295">
        <v>0</v>
      </c>
      <c r="AP881" s="295">
        <v>0</v>
      </c>
      <c r="AQ881" s="295">
        <v>0</v>
      </c>
      <c r="AR881" s="295">
        <v>0</v>
      </c>
      <c r="AS881" s="295">
        <v>0</v>
      </c>
      <c r="AT881" s="295">
        <f t="shared" si="13"/>
        <v>0</v>
      </c>
      <c r="AU881" s="295">
        <v>5583.49</v>
      </c>
      <c r="AV881" s="295">
        <v>602.36</v>
      </c>
      <c r="AW881" s="296">
        <v>35</v>
      </c>
      <c r="AX881" s="296">
        <v>240</v>
      </c>
      <c r="AY881" s="295">
        <v>391998.5</v>
      </c>
      <c r="AZ881" s="295">
        <v>59909.52</v>
      </c>
      <c r="BA881" s="294">
        <v>56.434296000000003</v>
      </c>
      <c r="BB881" s="294">
        <v>8.8005331598570695</v>
      </c>
      <c r="BC881" s="294">
        <v>9.6</v>
      </c>
      <c r="BD881" s="294"/>
      <c r="BE881" s="293" t="s">
        <v>4204</v>
      </c>
      <c r="BF881" s="291"/>
      <c r="BG881" s="293" t="s">
        <v>333</v>
      </c>
      <c r="BH881" s="293" t="s">
        <v>616</v>
      </c>
      <c r="BI881" s="293" t="s">
        <v>617</v>
      </c>
      <c r="BJ881" s="293" t="s">
        <v>4205</v>
      </c>
      <c r="BK881" s="292" t="s">
        <v>175</v>
      </c>
      <c r="BL881" s="294">
        <v>73161.779447120003</v>
      </c>
      <c r="BM881" s="292" t="s">
        <v>309</v>
      </c>
      <c r="BN881" s="294"/>
      <c r="BO881" s="297">
        <v>38959</v>
      </c>
      <c r="BP881" s="297">
        <v>46264</v>
      </c>
      <c r="BQ881" s="297" t="s">
        <v>4123</v>
      </c>
      <c r="BR881" s="297" t="s">
        <v>4760</v>
      </c>
      <c r="BS881" s="297">
        <v>38959</v>
      </c>
      <c r="BT881" s="297">
        <v>46264</v>
      </c>
      <c r="BU881" s="294">
        <v>1735.77</v>
      </c>
      <c r="BV881" s="294">
        <v>51.85</v>
      </c>
      <c r="BW881" s="294">
        <v>0</v>
      </c>
    </row>
    <row r="882" spans="1:75" s="289" customFormat="1" ht="18.2" customHeight="1" x14ac:dyDescent="0.15">
      <c r="A882" s="298">
        <v>880</v>
      </c>
      <c r="B882" s="299" t="s">
        <v>305</v>
      </c>
      <c r="C882" s="299" t="s">
        <v>306</v>
      </c>
      <c r="D882" s="313">
        <v>45170</v>
      </c>
      <c r="E882" s="300" t="s">
        <v>1976</v>
      </c>
      <c r="F882" s="309">
        <v>145</v>
      </c>
      <c r="G882" s="309">
        <v>144</v>
      </c>
      <c r="H882" s="302">
        <v>49672.38</v>
      </c>
      <c r="I882" s="302">
        <v>29784.63</v>
      </c>
      <c r="J882" s="302">
        <v>0</v>
      </c>
      <c r="K882" s="302">
        <v>79457.009999999995</v>
      </c>
      <c r="L882" s="302">
        <v>347.4</v>
      </c>
      <c r="M882" s="302">
        <v>0</v>
      </c>
      <c r="N882" s="302">
        <v>0</v>
      </c>
      <c r="O882" s="302">
        <v>0</v>
      </c>
      <c r="P882" s="302">
        <v>0</v>
      </c>
      <c r="Q882" s="302">
        <v>0</v>
      </c>
      <c r="R882" s="302">
        <v>79457.009999999995</v>
      </c>
      <c r="S882" s="302">
        <v>76867.53</v>
      </c>
      <c r="T882" s="302">
        <v>393.24</v>
      </c>
      <c r="U882" s="302">
        <v>0</v>
      </c>
      <c r="V882" s="302">
        <v>0</v>
      </c>
      <c r="W882" s="302">
        <v>0</v>
      </c>
      <c r="X882" s="302">
        <v>0</v>
      </c>
      <c r="Y882" s="302">
        <v>0</v>
      </c>
      <c r="Z882" s="302">
        <v>77260.77</v>
      </c>
      <c r="AA882" s="302">
        <v>0</v>
      </c>
      <c r="AB882" s="302">
        <v>0</v>
      </c>
      <c r="AC882" s="302">
        <v>0</v>
      </c>
      <c r="AD882" s="302">
        <v>0</v>
      </c>
      <c r="AE882" s="302">
        <v>0</v>
      </c>
      <c r="AF882" s="302">
        <v>0</v>
      </c>
      <c r="AG882" s="302">
        <v>0</v>
      </c>
      <c r="AH882" s="302">
        <v>0</v>
      </c>
      <c r="AI882" s="302">
        <v>0</v>
      </c>
      <c r="AJ882" s="302">
        <v>0</v>
      </c>
      <c r="AK882" s="302">
        <v>0</v>
      </c>
      <c r="AL882" s="302">
        <v>0</v>
      </c>
      <c r="AM882" s="302">
        <v>0</v>
      </c>
      <c r="AN882" s="302">
        <v>0</v>
      </c>
      <c r="AO882" s="302">
        <v>0</v>
      </c>
      <c r="AP882" s="302">
        <v>0</v>
      </c>
      <c r="AQ882" s="302">
        <v>0</v>
      </c>
      <c r="AR882" s="302">
        <v>0</v>
      </c>
      <c r="AS882" s="302">
        <v>0</v>
      </c>
      <c r="AT882" s="295">
        <f t="shared" si="13"/>
        <v>0</v>
      </c>
      <c r="AU882" s="302">
        <v>30132.03</v>
      </c>
      <c r="AV882" s="302">
        <v>77260.77</v>
      </c>
      <c r="AW882" s="303">
        <v>95</v>
      </c>
      <c r="AX882" s="303">
        <v>300</v>
      </c>
      <c r="AY882" s="302">
        <v>367998.48</v>
      </c>
      <c r="AZ882" s="302">
        <v>84771.06</v>
      </c>
      <c r="BA882" s="301">
        <v>85.061544999999995</v>
      </c>
      <c r="BB882" s="301">
        <v>79.729285344319806</v>
      </c>
      <c r="BC882" s="301">
        <v>9.5</v>
      </c>
      <c r="BD882" s="301"/>
      <c r="BE882" s="300" t="s">
        <v>4204</v>
      </c>
      <c r="BF882" s="298"/>
      <c r="BG882" s="300" t="s">
        <v>326</v>
      </c>
      <c r="BH882" s="300" t="s">
        <v>216</v>
      </c>
      <c r="BI882" s="300" t="s">
        <v>430</v>
      </c>
      <c r="BJ882" s="300" t="s">
        <v>4205</v>
      </c>
      <c r="BK882" s="299" t="s">
        <v>175</v>
      </c>
      <c r="BL882" s="301">
        <v>622235.47318295995</v>
      </c>
      <c r="BM882" s="299" t="s">
        <v>309</v>
      </c>
      <c r="BN882" s="301"/>
      <c r="BO882" s="304">
        <v>38959</v>
      </c>
      <c r="BP882" s="304">
        <v>48090</v>
      </c>
      <c r="BQ882" s="297" t="s">
        <v>936</v>
      </c>
      <c r="BR882" s="297" t="s">
        <v>4769</v>
      </c>
      <c r="BS882" s="297">
        <v>38959</v>
      </c>
      <c r="BT882" s="297">
        <v>48090</v>
      </c>
      <c r="BU882" s="301">
        <v>29622.41</v>
      </c>
      <c r="BV882" s="301">
        <v>58.87</v>
      </c>
      <c r="BW882" s="301">
        <v>0</v>
      </c>
    </row>
    <row r="883" spans="1:75" s="289" customFormat="1" ht="18.2" customHeight="1" x14ac:dyDescent="0.15">
      <c r="A883" s="291">
        <v>881</v>
      </c>
      <c r="B883" s="292" t="s">
        <v>305</v>
      </c>
      <c r="C883" s="292" t="s">
        <v>306</v>
      </c>
      <c r="D883" s="312">
        <v>45170</v>
      </c>
      <c r="E883" s="293" t="s">
        <v>1977</v>
      </c>
      <c r="F883" s="308">
        <v>172</v>
      </c>
      <c r="G883" s="308">
        <v>171</v>
      </c>
      <c r="H883" s="295">
        <v>38654.29</v>
      </c>
      <c r="I883" s="295">
        <v>25034.07</v>
      </c>
      <c r="J883" s="295">
        <v>0</v>
      </c>
      <c r="K883" s="295">
        <v>63688.36</v>
      </c>
      <c r="L883" s="295">
        <v>269.19</v>
      </c>
      <c r="M883" s="295">
        <v>0</v>
      </c>
      <c r="N883" s="295">
        <v>0</v>
      </c>
      <c r="O883" s="295">
        <v>0</v>
      </c>
      <c r="P883" s="295">
        <v>0</v>
      </c>
      <c r="Q883" s="295">
        <v>0</v>
      </c>
      <c r="R883" s="295">
        <v>63688.36</v>
      </c>
      <c r="S883" s="295">
        <v>73875.75</v>
      </c>
      <c r="T883" s="295">
        <v>309.23</v>
      </c>
      <c r="U883" s="295">
        <v>0</v>
      </c>
      <c r="V883" s="295">
        <v>0</v>
      </c>
      <c r="W883" s="295">
        <v>0</v>
      </c>
      <c r="X883" s="295">
        <v>0</v>
      </c>
      <c r="Y883" s="295">
        <v>0</v>
      </c>
      <c r="Z883" s="295">
        <v>74184.98</v>
      </c>
      <c r="AA883" s="295">
        <v>0</v>
      </c>
      <c r="AB883" s="295">
        <v>0</v>
      </c>
      <c r="AC883" s="295">
        <v>0</v>
      </c>
      <c r="AD883" s="295">
        <v>0</v>
      </c>
      <c r="AE883" s="295">
        <v>0</v>
      </c>
      <c r="AF883" s="295">
        <v>0</v>
      </c>
      <c r="AG883" s="295">
        <v>0</v>
      </c>
      <c r="AH883" s="295">
        <v>0</v>
      </c>
      <c r="AI883" s="295">
        <v>0</v>
      </c>
      <c r="AJ883" s="295">
        <v>0</v>
      </c>
      <c r="AK883" s="295">
        <v>0</v>
      </c>
      <c r="AL883" s="295">
        <v>0</v>
      </c>
      <c r="AM883" s="295">
        <v>0</v>
      </c>
      <c r="AN883" s="295">
        <v>0</v>
      </c>
      <c r="AO883" s="295">
        <v>0</v>
      </c>
      <c r="AP883" s="295">
        <v>0</v>
      </c>
      <c r="AQ883" s="295">
        <v>0</v>
      </c>
      <c r="AR883" s="295">
        <v>0</v>
      </c>
      <c r="AS883" s="295">
        <v>0</v>
      </c>
      <c r="AT883" s="295">
        <f t="shared" si="13"/>
        <v>0</v>
      </c>
      <c r="AU883" s="295">
        <v>25303.26</v>
      </c>
      <c r="AV883" s="295">
        <v>74184.98</v>
      </c>
      <c r="AW883" s="296">
        <v>95</v>
      </c>
      <c r="AX883" s="296">
        <v>300</v>
      </c>
      <c r="AY883" s="295">
        <v>456202.02</v>
      </c>
      <c r="AZ883" s="295">
        <v>65680.100000000006</v>
      </c>
      <c r="BA883" s="294">
        <v>53.162852999999998</v>
      </c>
      <c r="BB883" s="294">
        <v>51.550696793870301</v>
      </c>
      <c r="BC883" s="294">
        <v>9.6</v>
      </c>
      <c r="BD883" s="294"/>
      <c r="BE883" s="293" t="s">
        <v>4204</v>
      </c>
      <c r="BF883" s="291"/>
      <c r="BG883" s="293" t="s">
        <v>326</v>
      </c>
      <c r="BH883" s="293" t="s">
        <v>216</v>
      </c>
      <c r="BI883" s="293" t="s">
        <v>430</v>
      </c>
      <c r="BJ883" s="293" t="s">
        <v>4205</v>
      </c>
      <c r="BK883" s="292" t="s">
        <v>175</v>
      </c>
      <c r="BL883" s="294">
        <v>498749.66124256002</v>
      </c>
      <c r="BM883" s="292" t="s">
        <v>309</v>
      </c>
      <c r="BN883" s="294"/>
      <c r="BO883" s="297">
        <v>38959</v>
      </c>
      <c r="BP883" s="297">
        <v>48090</v>
      </c>
      <c r="BQ883" s="297" t="s">
        <v>931</v>
      </c>
      <c r="BR883" s="297" t="s">
        <v>4779</v>
      </c>
      <c r="BS883" s="297">
        <v>38959</v>
      </c>
      <c r="BT883" s="297">
        <v>48090</v>
      </c>
      <c r="BU883" s="294">
        <v>30888.21</v>
      </c>
      <c r="BV883" s="294">
        <v>59.54</v>
      </c>
      <c r="BW883" s="294">
        <v>0</v>
      </c>
    </row>
    <row r="884" spans="1:75" s="289" customFormat="1" ht="18.2" customHeight="1" x14ac:dyDescent="0.15">
      <c r="A884" s="298">
        <v>882</v>
      </c>
      <c r="B884" s="299" t="s">
        <v>305</v>
      </c>
      <c r="C884" s="299" t="s">
        <v>306</v>
      </c>
      <c r="D884" s="313">
        <v>45170</v>
      </c>
      <c r="E884" s="300" t="s">
        <v>1978</v>
      </c>
      <c r="F884" s="309">
        <v>154</v>
      </c>
      <c r="G884" s="309">
        <v>153</v>
      </c>
      <c r="H884" s="302">
        <v>12092.79</v>
      </c>
      <c r="I884" s="302">
        <v>41465.68</v>
      </c>
      <c r="J884" s="302">
        <v>0</v>
      </c>
      <c r="K884" s="302">
        <v>53558.47</v>
      </c>
      <c r="L884" s="302">
        <v>470.86</v>
      </c>
      <c r="M884" s="302">
        <v>0</v>
      </c>
      <c r="N884" s="302">
        <v>0</v>
      </c>
      <c r="O884" s="302">
        <v>0</v>
      </c>
      <c r="P884" s="302">
        <v>0</v>
      </c>
      <c r="Q884" s="302">
        <v>0</v>
      </c>
      <c r="R884" s="302">
        <v>53558.47</v>
      </c>
      <c r="S884" s="302">
        <v>45355.5</v>
      </c>
      <c r="T884" s="302">
        <v>96.74</v>
      </c>
      <c r="U884" s="302">
        <v>0</v>
      </c>
      <c r="V884" s="302">
        <v>0</v>
      </c>
      <c r="W884" s="302">
        <v>0</v>
      </c>
      <c r="X884" s="302">
        <v>0</v>
      </c>
      <c r="Y884" s="302">
        <v>0</v>
      </c>
      <c r="Z884" s="302">
        <v>45452.24</v>
      </c>
      <c r="AA884" s="302">
        <v>0</v>
      </c>
      <c r="AB884" s="302">
        <v>0</v>
      </c>
      <c r="AC884" s="302">
        <v>0</v>
      </c>
      <c r="AD884" s="302">
        <v>0</v>
      </c>
      <c r="AE884" s="302">
        <v>0</v>
      </c>
      <c r="AF884" s="302">
        <v>0</v>
      </c>
      <c r="AG884" s="302">
        <v>0</v>
      </c>
      <c r="AH884" s="302">
        <v>0</v>
      </c>
      <c r="AI884" s="302">
        <v>0</v>
      </c>
      <c r="AJ884" s="302">
        <v>0</v>
      </c>
      <c r="AK884" s="302">
        <v>0</v>
      </c>
      <c r="AL884" s="302">
        <v>0</v>
      </c>
      <c r="AM884" s="302">
        <v>0</v>
      </c>
      <c r="AN884" s="302">
        <v>0</v>
      </c>
      <c r="AO884" s="302">
        <v>0</v>
      </c>
      <c r="AP884" s="302">
        <v>0</v>
      </c>
      <c r="AQ884" s="302">
        <v>0</v>
      </c>
      <c r="AR884" s="302">
        <v>0</v>
      </c>
      <c r="AS884" s="302">
        <v>0</v>
      </c>
      <c r="AT884" s="295">
        <f t="shared" si="13"/>
        <v>0</v>
      </c>
      <c r="AU884" s="302">
        <v>41936.54</v>
      </c>
      <c r="AV884" s="302">
        <v>45452.24</v>
      </c>
      <c r="AW884" s="303">
        <v>95</v>
      </c>
      <c r="AX884" s="303">
        <v>300</v>
      </c>
      <c r="AY884" s="302">
        <v>416999.52</v>
      </c>
      <c r="AZ884" s="302">
        <v>64452.22</v>
      </c>
      <c r="BA884" s="301">
        <v>57.08399</v>
      </c>
      <c r="BB884" s="301">
        <v>47.435622324495597</v>
      </c>
      <c r="BC884" s="301">
        <v>9.6</v>
      </c>
      <c r="BD884" s="301"/>
      <c r="BE884" s="300" t="s">
        <v>4204</v>
      </c>
      <c r="BF884" s="298"/>
      <c r="BG884" s="300" t="s">
        <v>355</v>
      </c>
      <c r="BH884" s="300" t="s">
        <v>387</v>
      </c>
      <c r="BI884" s="300" t="s">
        <v>388</v>
      </c>
      <c r="BJ884" s="300" t="s">
        <v>4205</v>
      </c>
      <c r="BK884" s="299" t="s">
        <v>175</v>
      </c>
      <c r="BL884" s="301">
        <v>419421.52018311998</v>
      </c>
      <c r="BM884" s="299" t="s">
        <v>309</v>
      </c>
      <c r="BN884" s="301"/>
      <c r="BO884" s="304">
        <v>38960</v>
      </c>
      <c r="BP884" s="304">
        <v>48091</v>
      </c>
      <c r="BQ884" s="297" t="s">
        <v>931</v>
      </c>
      <c r="BR884" s="297" t="s">
        <v>4779</v>
      </c>
      <c r="BS884" s="297">
        <v>38960</v>
      </c>
      <c r="BT884" s="297">
        <v>48091</v>
      </c>
      <c r="BU884" s="301">
        <v>26834.67</v>
      </c>
      <c r="BV884" s="301">
        <v>58.43</v>
      </c>
      <c r="BW884" s="301">
        <v>0</v>
      </c>
    </row>
    <row r="885" spans="1:75" s="289" customFormat="1" ht="18.2" customHeight="1" x14ac:dyDescent="0.15">
      <c r="A885" s="291">
        <v>883</v>
      </c>
      <c r="B885" s="292" t="s">
        <v>305</v>
      </c>
      <c r="C885" s="292" t="s">
        <v>306</v>
      </c>
      <c r="D885" s="312">
        <v>45170</v>
      </c>
      <c r="E885" s="293" t="s">
        <v>1979</v>
      </c>
      <c r="F885" s="308">
        <v>1</v>
      </c>
      <c r="G885" s="308">
        <v>0</v>
      </c>
      <c r="H885" s="295">
        <v>42405.78</v>
      </c>
      <c r="I885" s="295">
        <v>0</v>
      </c>
      <c r="J885" s="295">
        <v>0</v>
      </c>
      <c r="K885" s="295">
        <v>42405.78</v>
      </c>
      <c r="L885" s="295">
        <v>296.61</v>
      </c>
      <c r="M885" s="295">
        <v>0</v>
      </c>
      <c r="N885" s="295">
        <v>0</v>
      </c>
      <c r="O885" s="295">
        <v>0</v>
      </c>
      <c r="P885" s="295">
        <v>0</v>
      </c>
      <c r="Q885" s="295">
        <v>0</v>
      </c>
      <c r="R885" s="295">
        <v>42405.78</v>
      </c>
      <c r="S885" s="295">
        <v>0</v>
      </c>
      <c r="T885" s="295">
        <v>335.71</v>
      </c>
      <c r="U885" s="295">
        <v>0</v>
      </c>
      <c r="V885" s="295">
        <v>0</v>
      </c>
      <c r="W885" s="295">
        <v>0</v>
      </c>
      <c r="X885" s="295">
        <v>0</v>
      </c>
      <c r="Y885" s="295">
        <v>0</v>
      </c>
      <c r="Z885" s="295">
        <v>335.71</v>
      </c>
      <c r="AA885" s="295">
        <v>0</v>
      </c>
      <c r="AB885" s="295">
        <v>0</v>
      </c>
      <c r="AC885" s="295">
        <v>0</v>
      </c>
      <c r="AD885" s="295">
        <v>0</v>
      </c>
      <c r="AE885" s="295">
        <v>0</v>
      </c>
      <c r="AF885" s="295">
        <v>-3.52</v>
      </c>
      <c r="AG885" s="295">
        <v>0</v>
      </c>
      <c r="AH885" s="295">
        <v>6.67</v>
      </c>
      <c r="AI885" s="295">
        <v>0</v>
      </c>
      <c r="AJ885" s="295">
        <v>0</v>
      </c>
      <c r="AK885" s="295">
        <v>0</v>
      </c>
      <c r="AL885" s="295">
        <v>0</v>
      </c>
      <c r="AM885" s="295">
        <v>0</v>
      </c>
      <c r="AN885" s="295">
        <v>0</v>
      </c>
      <c r="AO885" s="295">
        <v>0</v>
      </c>
      <c r="AP885" s="295">
        <v>0</v>
      </c>
      <c r="AQ885" s="295">
        <v>0</v>
      </c>
      <c r="AR885" s="295">
        <v>3.15</v>
      </c>
      <c r="AS885" s="295">
        <v>0</v>
      </c>
      <c r="AT885" s="295">
        <f t="shared" si="13"/>
        <v>0</v>
      </c>
      <c r="AU885" s="295">
        <v>296.61</v>
      </c>
      <c r="AV885" s="295">
        <v>335.71</v>
      </c>
      <c r="AW885" s="296">
        <v>95</v>
      </c>
      <c r="AX885" s="296">
        <v>300</v>
      </c>
      <c r="AY885" s="295">
        <v>423998.66</v>
      </c>
      <c r="AZ885" s="295">
        <v>72372.789999999994</v>
      </c>
      <c r="BA885" s="294">
        <v>63.040962</v>
      </c>
      <c r="BB885" s="294">
        <v>36.937931583960797</v>
      </c>
      <c r="BC885" s="294">
        <v>9.5</v>
      </c>
      <c r="BD885" s="294"/>
      <c r="BE885" s="293" t="s">
        <v>4204</v>
      </c>
      <c r="BF885" s="291"/>
      <c r="BG885" s="293" t="s">
        <v>355</v>
      </c>
      <c r="BH885" s="293" t="s">
        <v>387</v>
      </c>
      <c r="BI885" s="293" t="s">
        <v>388</v>
      </c>
      <c r="BJ885" s="293" t="s">
        <v>177</v>
      </c>
      <c r="BK885" s="292" t="s">
        <v>175</v>
      </c>
      <c r="BL885" s="294">
        <v>332083.73413488001</v>
      </c>
      <c r="BM885" s="292" t="s">
        <v>309</v>
      </c>
      <c r="BN885" s="294"/>
      <c r="BO885" s="297">
        <v>38960</v>
      </c>
      <c r="BP885" s="297">
        <v>48091</v>
      </c>
      <c r="BQ885" s="297" t="s">
        <v>4757</v>
      </c>
      <c r="BR885" s="297" t="s">
        <v>4764</v>
      </c>
      <c r="BS885" s="297">
        <v>38960</v>
      </c>
      <c r="BT885" s="297">
        <v>48091</v>
      </c>
      <c r="BU885" s="294">
        <v>172.14</v>
      </c>
      <c r="BV885" s="294">
        <v>50.26</v>
      </c>
      <c r="BW885" s="294">
        <v>0</v>
      </c>
    </row>
    <row r="886" spans="1:75" s="289" customFormat="1" ht="18.2" customHeight="1" x14ac:dyDescent="0.15">
      <c r="A886" s="298">
        <v>884</v>
      </c>
      <c r="B886" s="299" t="s">
        <v>305</v>
      </c>
      <c r="C886" s="299" t="s">
        <v>306</v>
      </c>
      <c r="D886" s="313">
        <v>45170</v>
      </c>
      <c r="E886" s="300" t="s">
        <v>1980</v>
      </c>
      <c r="F886" s="309">
        <v>183</v>
      </c>
      <c r="G886" s="309">
        <v>182</v>
      </c>
      <c r="H886" s="302">
        <v>48866.12</v>
      </c>
      <c r="I886" s="302">
        <v>32411.06</v>
      </c>
      <c r="J886" s="302">
        <v>0</v>
      </c>
      <c r="K886" s="302">
        <v>81277.179999999993</v>
      </c>
      <c r="L886" s="302">
        <v>336.76</v>
      </c>
      <c r="M886" s="302">
        <v>0</v>
      </c>
      <c r="N886" s="302">
        <v>0</v>
      </c>
      <c r="O886" s="302">
        <v>0</v>
      </c>
      <c r="P886" s="302">
        <v>0</v>
      </c>
      <c r="Q886" s="302">
        <v>0</v>
      </c>
      <c r="R886" s="302">
        <v>81277.179999999993</v>
      </c>
      <c r="S886" s="302">
        <v>99287.79</v>
      </c>
      <c r="T886" s="302">
        <v>386.86</v>
      </c>
      <c r="U886" s="302">
        <v>0</v>
      </c>
      <c r="V886" s="302">
        <v>0</v>
      </c>
      <c r="W886" s="302">
        <v>0</v>
      </c>
      <c r="X886" s="302">
        <v>0</v>
      </c>
      <c r="Y886" s="302">
        <v>0</v>
      </c>
      <c r="Z886" s="302">
        <v>99674.65</v>
      </c>
      <c r="AA886" s="302">
        <v>0</v>
      </c>
      <c r="AB886" s="302">
        <v>0</v>
      </c>
      <c r="AC886" s="302">
        <v>0</v>
      </c>
      <c r="AD886" s="302">
        <v>0</v>
      </c>
      <c r="AE886" s="302">
        <v>0</v>
      </c>
      <c r="AF886" s="302">
        <v>0</v>
      </c>
      <c r="AG886" s="302">
        <v>0</v>
      </c>
      <c r="AH886" s="302">
        <v>0</v>
      </c>
      <c r="AI886" s="302">
        <v>0</v>
      </c>
      <c r="AJ886" s="302">
        <v>0</v>
      </c>
      <c r="AK886" s="302">
        <v>0</v>
      </c>
      <c r="AL886" s="302">
        <v>0</v>
      </c>
      <c r="AM886" s="302">
        <v>0</v>
      </c>
      <c r="AN886" s="302">
        <v>0</v>
      </c>
      <c r="AO886" s="302">
        <v>0</v>
      </c>
      <c r="AP886" s="302">
        <v>0</v>
      </c>
      <c r="AQ886" s="302">
        <v>0</v>
      </c>
      <c r="AR886" s="302">
        <v>0</v>
      </c>
      <c r="AS886" s="302">
        <v>0</v>
      </c>
      <c r="AT886" s="295">
        <f t="shared" si="13"/>
        <v>0</v>
      </c>
      <c r="AU886" s="302">
        <v>32747.82</v>
      </c>
      <c r="AV886" s="302">
        <v>99674.65</v>
      </c>
      <c r="AW886" s="303">
        <v>96</v>
      </c>
      <c r="AX886" s="303">
        <v>300</v>
      </c>
      <c r="AY886" s="302">
        <v>368198.95</v>
      </c>
      <c r="AZ886" s="302">
        <v>82822.75</v>
      </c>
      <c r="BA886" s="301">
        <v>83.168898999999996</v>
      </c>
      <c r="BB886" s="301">
        <v>81.616869452231697</v>
      </c>
      <c r="BC886" s="301">
        <v>9.5</v>
      </c>
      <c r="BD886" s="301"/>
      <c r="BE886" s="300" t="s">
        <v>4204</v>
      </c>
      <c r="BF886" s="298"/>
      <c r="BG886" s="300" t="s">
        <v>326</v>
      </c>
      <c r="BH886" s="300" t="s">
        <v>216</v>
      </c>
      <c r="BI886" s="300" t="s">
        <v>430</v>
      </c>
      <c r="BJ886" s="300" t="s">
        <v>4205</v>
      </c>
      <c r="BK886" s="299" t="s">
        <v>175</v>
      </c>
      <c r="BL886" s="301">
        <v>636489.39918928</v>
      </c>
      <c r="BM886" s="299" t="s">
        <v>309</v>
      </c>
      <c r="BN886" s="301"/>
      <c r="BO886" s="304">
        <v>38966</v>
      </c>
      <c r="BP886" s="304">
        <v>48097</v>
      </c>
      <c r="BQ886" s="297" t="s">
        <v>931</v>
      </c>
      <c r="BR886" s="297" t="s">
        <v>4779</v>
      </c>
      <c r="BS886" s="297">
        <v>38966</v>
      </c>
      <c r="BT886" s="297">
        <v>48097</v>
      </c>
      <c r="BU886" s="301">
        <v>36041.03</v>
      </c>
      <c r="BV886" s="301">
        <v>57.52</v>
      </c>
      <c r="BW886" s="301">
        <v>0</v>
      </c>
    </row>
    <row r="887" spans="1:75" s="289" customFormat="1" ht="18.2" customHeight="1" x14ac:dyDescent="0.15">
      <c r="A887" s="291">
        <v>885</v>
      </c>
      <c r="B887" s="292" t="s">
        <v>305</v>
      </c>
      <c r="C887" s="292" t="s">
        <v>306</v>
      </c>
      <c r="D887" s="312">
        <v>45170</v>
      </c>
      <c r="E887" s="293" t="s">
        <v>1981</v>
      </c>
      <c r="F887" s="308">
        <v>158</v>
      </c>
      <c r="G887" s="308">
        <v>157</v>
      </c>
      <c r="H887" s="295">
        <v>41057.67</v>
      </c>
      <c r="I887" s="295">
        <v>25298.95</v>
      </c>
      <c r="J887" s="295">
        <v>0</v>
      </c>
      <c r="K887" s="295">
        <v>66356.62</v>
      </c>
      <c r="L887" s="295">
        <v>282.98</v>
      </c>
      <c r="M887" s="295">
        <v>0</v>
      </c>
      <c r="N887" s="295">
        <v>0</v>
      </c>
      <c r="O887" s="295">
        <v>0</v>
      </c>
      <c r="P887" s="295">
        <v>0</v>
      </c>
      <c r="Q887" s="295">
        <v>0</v>
      </c>
      <c r="R887" s="295">
        <v>66356.62</v>
      </c>
      <c r="S887" s="295">
        <v>69552.83</v>
      </c>
      <c r="T887" s="295">
        <v>325.04000000000002</v>
      </c>
      <c r="U887" s="295">
        <v>0</v>
      </c>
      <c r="V887" s="295">
        <v>0</v>
      </c>
      <c r="W887" s="295">
        <v>0</v>
      </c>
      <c r="X887" s="295">
        <v>0</v>
      </c>
      <c r="Y887" s="295">
        <v>0</v>
      </c>
      <c r="Z887" s="295">
        <v>69877.87</v>
      </c>
      <c r="AA887" s="295">
        <v>0</v>
      </c>
      <c r="AB887" s="295">
        <v>0</v>
      </c>
      <c r="AC887" s="295">
        <v>0</v>
      </c>
      <c r="AD887" s="295">
        <v>0</v>
      </c>
      <c r="AE887" s="295">
        <v>0</v>
      </c>
      <c r="AF887" s="295">
        <v>0</v>
      </c>
      <c r="AG887" s="295">
        <v>0</v>
      </c>
      <c r="AH887" s="295">
        <v>0</v>
      </c>
      <c r="AI887" s="295">
        <v>0</v>
      </c>
      <c r="AJ887" s="295">
        <v>0</v>
      </c>
      <c r="AK887" s="295">
        <v>0</v>
      </c>
      <c r="AL887" s="295">
        <v>0</v>
      </c>
      <c r="AM887" s="295">
        <v>0</v>
      </c>
      <c r="AN887" s="295">
        <v>0</v>
      </c>
      <c r="AO887" s="295">
        <v>0</v>
      </c>
      <c r="AP887" s="295">
        <v>0</v>
      </c>
      <c r="AQ887" s="295">
        <v>0</v>
      </c>
      <c r="AR887" s="295">
        <v>0</v>
      </c>
      <c r="AS887" s="295">
        <v>0</v>
      </c>
      <c r="AT887" s="295">
        <f t="shared" si="13"/>
        <v>0</v>
      </c>
      <c r="AU887" s="295">
        <v>25581.93</v>
      </c>
      <c r="AV887" s="295">
        <v>69877.87</v>
      </c>
      <c r="AW887" s="296">
        <v>96</v>
      </c>
      <c r="AX887" s="296">
        <v>300</v>
      </c>
      <c r="AY887" s="295">
        <v>461997.28</v>
      </c>
      <c r="AZ887" s="295">
        <v>69591.199999999997</v>
      </c>
      <c r="BA887" s="294">
        <v>55.704332999999998</v>
      </c>
      <c r="BB887" s="294">
        <v>53.115210791514698</v>
      </c>
      <c r="BC887" s="294">
        <v>9.5</v>
      </c>
      <c r="BD887" s="294"/>
      <c r="BE887" s="293" t="s">
        <v>4204</v>
      </c>
      <c r="BF887" s="291"/>
      <c r="BG887" s="293" t="s">
        <v>355</v>
      </c>
      <c r="BH887" s="293" t="s">
        <v>387</v>
      </c>
      <c r="BI887" s="293" t="s">
        <v>388</v>
      </c>
      <c r="BJ887" s="293" t="s">
        <v>4205</v>
      </c>
      <c r="BK887" s="292" t="s">
        <v>175</v>
      </c>
      <c r="BL887" s="294">
        <v>519645.06145551999</v>
      </c>
      <c r="BM887" s="292" t="s">
        <v>309</v>
      </c>
      <c r="BN887" s="294"/>
      <c r="BO887" s="297">
        <v>38967</v>
      </c>
      <c r="BP887" s="297">
        <v>48098</v>
      </c>
      <c r="BQ887" s="297" t="s">
        <v>4147</v>
      </c>
      <c r="BR887" s="297" t="s">
        <v>4788</v>
      </c>
      <c r="BS887" s="297">
        <v>38967</v>
      </c>
      <c r="BT887" s="297">
        <v>48098</v>
      </c>
      <c r="BU887" s="294">
        <v>27331.91</v>
      </c>
      <c r="BV887" s="294">
        <v>48.33</v>
      </c>
      <c r="BW887" s="294">
        <v>0</v>
      </c>
    </row>
    <row r="888" spans="1:75" s="289" customFormat="1" ht="18.2" customHeight="1" x14ac:dyDescent="0.15">
      <c r="A888" s="298">
        <v>886</v>
      </c>
      <c r="B888" s="299" t="s">
        <v>305</v>
      </c>
      <c r="C888" s="299" t="s">
        <v>306</v>
      </c>
      <c r="D888" s="313">
        <v>45170</v>
      </c>
      <c r="E888" s="300" t="s">
        <v>1982</v>
      </c>
      <c r="F888" s="309">
        <v>169</v>
      </c>
      <c r="G888" s="309">
        <v>168</v>
      </c>
      <c r="H888" s="302">
        <v>46999.47</v>
      </c>
      <c r="I888" s="302">
        <v>30039.94</v>
      </c>
      <c r="J888" s="302">
        <v>0</v>
      </c>
      <c r="K888" s="302">
        <v>77039.41</v>
      </c>
      <c r="L888" s="302">
        <v>323.94</v>
      </c>
      <c r="M888" s="302">
        <v>0</v>
      </c>
      <c r="N888" s="302">
        <v>0</v>
      </c>
      <c r="O888" s="302">
        <v>0</v>
      </c>
      <c r="P888" s="302">
        <v>0</v>
      </c>
      <c r="Q888" s="302">
        <v>0</v>
      </c>
      <c r="R888" s="302">
        <v>77039.41</v>
      </c>
      <c r="S888" s="302">
        <v>86891.41</v>
      </c>
      <c r="T888" s="302">
        <v>372.08</v>
      </c>
      <c r="U888" s="302">
        <v>0</v>
      </c>
      <c r="V888" s="302">
        <v>0</v>
      </c>
      <c r="W888" s="302">
        <v>0</v>
      </c>
      <c r="X888" s="302">
        <v>0</v>
      </c>
      <c r="Y888" s="302">
        <v>0</v>
      </c>
      <c r="Z888" s="302">
        <v>87263.49</v>
      </c>
      <c r="AA888" s="302">
        <v>0</v>
      </c>
      <c r="AB888" s="302">
        <v>0</v>
      </c>
      <c r="AC888" s="302">
        <v>0</v>
      </c>
      <c r="AD888" s="302">
        <v>0</v>
      </c>
      <c r="AE888" s="302">
        <v>0</v>
      </c>
      <c r="AF888" s="302">
        <v>0</v>
      </c>
      <c r="AG888" s="302">
        <v>0</v>
      </c>
      <c r="AH888" s="302">
        <v>0</v>
      </c>
      <c r="AI888" s="302">
        <v>0</v>
      </c>
      <c r="AJ888" s="302">
        <v>0</v>
      </c>
      <c r="AK888" s="302">
        <v>0</v>
      </c>
      <c r="AL888" s="302">
        <v>0</v>
      </c>
      <c r="AM888" s="302">
        <v>0</v>
      </c>
      <c r="AN888" s="302">
        <v>0</v>
      </c>
      <c r="AO888" s="302">
        <v>0</v>
      </c>
      <c r="AP888" s="302">
        <v>0</v>
      </c>
      <c r="AQ888" s="302">
        <v>0</v>
      </c>
      <c r="AR888" s="302">
        <v>0</v>
      </c>
      <c r="AS888" s="302">
        <v>0</v>
      </c>
      <c r="AT888" s="295">
        <f t="shared" si="13"/>
        <v>0</v>
      </c>
      <c r="AU888" s="302">
        <v>30363.88</v>
      </c>
      <c r="AV888" s="302">
        <v>87263.49</v>
      </c>
      <c r="AW888" s="303">
        <v>96</v>
      </c>
      <c r="AX888" s="303">
        <v>300</v>
      </c>
      <c r="AY888" s="302">
        <v>380002.77</v>
      </c>
      <c r="AZ888" s="302">
        <v>79663.19</v>
      </c>
      <c r="BA888" s="301">
        <v>77.539914999999993</v>
      </c>
      <c r="BB888" s="301">
        <v>74.986067003469898</v>
      </c>
      <c r="BC888" s="301">
        <v>9.5</v>
      </c>
      <c r="BD888" s="301"/>
      <c r="BE888" s="300" t="s">
        <v>4204</v>
      </c>
      <c r="BF888" s="298"/>
      <c r="BG888" s="300" t="s">
        <v>355</v>
      </c>
      <c r="BH888" s="300" t="s">
        <v>186</v>
      </c>
      <c r="BI888" s="300" t="s">
        <v>567</v>
      </c>
      <c r="BJ888" s="300" t="s">
        <v>4205</v>
      </c>
      <c r="BK888" s="299" t="s">
        <v>175</v>
      </c>
      <c r="BL888" s="301">
        <v>603303.01549336</v>
      </c>
      <c r="BM888" s="299" t="s">
        <v>309</v>
      </c>
      <c r="BN888" s="301"/>
      <c r="BO888" s="304">
        <v>38968</v>
      </c>
      <c r="BP888" s="304">
        <v>48099</v>
      </c>
      <c r="BQ888" s="297" t="s">
        <v>931</v>
      </c>
      <c r="BR888" s="297" t="s">
        <v>4779</v>
      </c>
      <c r="BS888" s="297">
        <v>38968</v>
      </c>
      <c r="BT888" s="297">
        <v>48099</v>
      </c>
      <c r="BU888" s="301">
        <v>32617.47</v>
      </c>
      <c r="BV888" s="301">
        <v>55.32</v>
      </c>
      <c r="BW888" s="301">
        <v>0</v>
      </c>
    </row>
    <row r="889" spans="1:75" s="289" customFormat="1" ht="18.2" customHeight="1" x14ac:dyDescent="0.15">
      <c r="A889" s="291">
        <v>887</v>
      </c>
      <c r="B889" s="292" t="s">
        <v>305</v>
      </c>
      <c r="C889" s="292" t="s">
        <v>306</v>
      </c>
      <c r="D889" s="312">
        <v>45170</v>
      </c>
      <c r="E889" s="293" t="s">
        <v>1983</v>
      </c>
      <c r="F889" s="308">
        <v>158</v>
      </c>
      <c r="G889" s="308">
        <v>157</v>
      </c>
      <c r="H889" s="295">
        <v>44365.72</v>
      </c>
      <c r="I889" s="295">
        <v>27420.05</v>
      </c>
      <c r="J889" s="295">
        <v>0</v>
      </c>
      <c r="K889" s="295">
        <v>71785.77</v>
      </c>
      <c r="L889" s="295">
        <v>305.72000000000003</v>
      </c>
      <c r="M889" s="295">
        <v>0</v>
      </c>
      <c r="N889" s="295">
        <v>0</v>
      </c>
      <c r="O889" s="295">
        <v>0</v>
      </c>
      <c r="P889" s="295">
        <v>0</v>
      </c>
      <c r="Q889" s="295">
        <v>0</v>
      </c>
      <c r="R889" s="295">
        <v>71785.77</v>
      </c>
      <c r="S889" s="295">
        <v>75271.17</v>
      </c>
      <c r="T889" s="295">
        <v>351.23</v>
      </c>
      <c r="U889" s="295">
        <v>0</v>
      </c>
      <c r="V889" s="295">
        <v>0</v>
      </c>
      <c r="W889" s="295">
        <v>0</v>
      </c>
      <c r="X889" s="295">
        <v>0</v>
      </c>
      <c r="Y889" s="295">
        <v>0</v>
      </c>
      <c r="Z889" s="295">
        <v>75622.399999999994</v>
      </c>
      <c r="AA889" s="295">
        <v>0</v>
      </c>
      <c r="AB889" s="295">
        <v>0</v>
      </c>
      <c r="AC889" s="295">
        <v>0</v>
      </c>
      <c r="AD889" s="295">
        <v>0</v>
      </c>
      <c r="AE889" s="295">
        <v>0</v>
      </c>
      <c r="AF889" s="295">
        <v>0</v>
      </c>
      <c r="AG889" s="295">
        <v>0</v>
      </c>
      <c r="AH889" s="295">
        <v>0</v>
      </c>
      <c r="AI889" s="295">
        <v>0</v>
      </c>
      <c r="AJ889" s="295">
        <v>0</v>
      </c>
      <c r="AK889" s="295">
        <v>0</v>
      </c>
      <c r="AL889" s="295">
        <v>0</v>
      </c>
      <c r="AM889" s="295">
        <v>0</v>
      </c>
      <c r="AN889" s="295">
        <v>0</v>
      </c>
      <c r="AO889" s="295">
        <v>0</v>
      </c>
      <c r="AP889" s="295">
        <v>0</v>
      </c>
      <c r="AQ889" s="295">
        <v>0</v>
      </c>
      <c r="AR889" s="295">
        <v>0</v>
      </c>
      <c r="AS889" s="295">
        <v>0</v>
      </c>
      <c r="AT889" s="295">
        <f t="shared" si="13"/>
        <v>0</v>
      </c>
      <c r="AU889" s="295">
        <v>27725.77</v>
      </c>
      <c r="AV889" s="295">
        <v>75622.399999999994</v>
      </c>
      <c r="AW889" s="296">
        <v>96</v>
      </c>
      <c r="AX889" s="296">
        <v>300</v>
      </c>
      <c r="AY889" s="295">
        <v>396797.51</v>
      </c>
      <c r="AZ889" s="295">
        <v>75192.34</v>
      </c>
      <c r="BA889" s="294">
        <v>70.176344999999998</v>
      </c>
      <c r="BB889" s="294">
        <v>66.997023388428303</v>
      </c>
      <c r="BC889" s="294">
        <v>9.5</v>
      </c>
      <c r="BD889" s="294"/>
      <c r="BE889" s="293" t="s">
        <v>4204</v>
      </c>
      <c r="BF889" s="291"/>
      <c r="BG889" s="293" t="s">
        <v>315</v>
      </c>
      <c r="BH889" s="293" t="s">
        <v>179</v>
      </c>
      <c r="BI889" s="293" t="s">
        <v>619</v>
      </c>
      <c r="BJ889" s="293" t="s">
        <v>4205</v>
      </c>
      <c r="BK889" s="292" t="s">
        <v>175</v>
      </c>
      <c r="BL889" s="294">
        <v>562161.25630391994</v>
      </c>
      <c r="BM889" s="292" t="s">
        <v>309</v>
      </c>
      <c r="BN889" s="294"/>
      <c r="BO889" s="297">
        <v>38974</v>
      </c>
      <c r="BP889" s="297">
        <v>48105</v>
      </c>
      <c r="BQ889" s="297" t="s">
        <v>4514</v>
      </c>
      <c r="BR889" s="297" t="s">
        <v>4816</v>
      </c>
      <c r="BS889" s="297">
        <v>38974</v>
      </c>
      <c r="BT889" s="297">
        <v>48105</v>
      </c>
      <c r="BU889" s="294">
        <v>28885.77</v>
      </c>
      <c r="BV889" s="294">
        <v>52.22</v>
      </c>
      <c r="BW889" s="294">
        <v>0</v>
      </c>
    </row>
    <row r="890" spans="1:75" s="289" customFormat="1" ht="18.2" customHeight="1" x14ac:dyDescent="0.15">
      <c r="A890" s="298">
        <v>888</v>
      </c>
      <c r="B890" s="299" t="s">
        <v>305</v>
      </c>
      <c r="C890" s="299" t="s">
        <v>306</v>
      </c>
      <c r="D890" s="313">
        <v>45170</v>
      </c>
      <c r="E890" s="300" t="s">
        <v>1984</v>
      </c>
      <c r="F890" s="309">
        <v>0</v>
      </c>
      <c r="G890" s="309">
        <v>0</v>
      </c>
      <c r="H890" s="302">
        <v>49556.95</v>
      </c>
      <c r="I890" s="302">
        <v>0</v>
      </c>
      <c r="J890" s="302">
        <v>0</v>
      </c>
      <c r="K890" s="302">
        <v>49556.95</v>
      </c>
      <c r="L890" s="302">
        <v>401.54</v>
      </c>
      <c r="M890" s="302">
        <v>0</v>
      </c>
      <c r="N890" s="302">
        <v>0</v>
      </c>
      <c r="O890" s="302">
        <v>401.54</v>
      </c>
      <c r="P890" s="302">
        <v>0</v>
      </c>
      <c r="Q890" s="302">
        <v>0</v>
      </c>
      <c r="R890" s="302">
        <v>49155.41</v>
      </c>
      <c r="S890" s="302">
        <v>0</v>
      </c>
      <c r="T890" s="302">
        <v>392.33</v>
      </c>
      <c r="U890" s="302">
        <v>0</v>
      </c>
      <c r="V890" s="302">
        <v>0</v>
      </c>
      <c r="W890" s="302">
        <v>392.33</v>
      </c>
      <c r="X890" s="302">
        <v>0</v>
      </c>
      <c r="Y890" s="302">
        <v>0</v>
      </c>
      <c r="Z890" s="302">
        <v>0</v>
      </c>
      <c r="AA890" s="302">
        <v>63.1</v>
      </c>
      <c r="AB890" s="302">
        <v>0</v>
      </c>
      <c r="AC890" s="302">
        <v>0</v>
      </c>
      <c r="AD890" s="302">
        <v>0</v>
      </c>
      <c r="AE890" s="302">
        <v>0</v>
      </c>
      <c r="AF890" s="302">
        <v>-39.270000000000003</v>
      </c>
      <c r="AG890" s="302">
        <v>42.85</v>
      </c>
      <c r="AH890" s="302">
        <v>117.87</v>
      </c>
      <c r="AI890" s="302">
        <v>0</v>
      </c>
      <c r="AJ890" s="302">
        <v>0</v>
      </c>
      <c r="AK890" s="302">
        <v>0</v>
      </c>
      <c r="AL890" s="302">
        <v>0</v>
      </c>
      <c r="AM890" s="302">
        <v>0</v>
      </c>
      <c r="AN890" s="302">
        <v>0</v>
      </c>
      <c r="AO890" s="302">
        <v>0</v>
      </c>
      <c r="AP890" s="302">
        <v>0.16</v>
      </c>
      <c r="AQ890" s="302">
        <v>0</v>
      </c>
      <c r="AR890" s="302">
        <v>0.43</v>
      </c>
      <c r="AS890" s="302">
        <v>0</v>
      </c>
      <c r="AT890" s="295">
        <f t="shared" si="13"/>
        <v>978.15000000000009</v>
      </c>
      <c r="AU890" s="302">
        <v>0</v>
      </c>
      <c r="AV890" s="302">
        <v>0</v>
      </c>
      <c r="AW890" s="303">
        <v>96</v>
      </c>
      <c r="AX890" s="303">
        <v>300</v>
      </c>
      <c r="AY890" s="302">
        <v>516998.49</v>
      </c>
      <c r="AZ890" s="302">
        <v>90863.52</v>
      </c>
      <c r="BA890" s="301">
        <v>65.099720000000005</v>
      </c>
      <c r="BB890" s="301">
        <v>35.217691626795897</v>
      </c>
      <c r="BC890" s="301">
        <v>9.5</v>
      </c>
      <c r="BD890" s="301"/>
      <c r="BE890" s="300" t="s">
        <v>4204</v>
      </c>
      <c r="BF890" s="298"/>
      <c r="BG890" s="300" t="s">
        <v>397</v>
      </c>
      <c r="BH890" s="300" t="s">
        <v>215</v>
      </c>
      <c r="BI890" s="300" t="s">
        <v>398</v>
      </c>
      <c r="BJ890" s="300" t="s">
        <v>103</v>
      </c>
      <c r="BK890" s="299" t="s">
        <v>175</v>
      </c>
      <c r="BL890" s="301">
        <v>384940.73462936003</v>
      </c>
      <c r="BM890" s="299" t="s">
        <v>309</v>
      </c>
      <c r="BN890" s="301"/>
      <c r="BO890" s="304">
        <v>38975</v>
      </c>
      <c r="BP890" s="304">
        <v>48106</v>
      </c>
      <c r="BQ890" s="297" t="s">
        <v>4757</v>
      </c>
      <c r="BR890" s="297" t="s">
        <v>4764</v>
      </c>
      <c r="BS890" s="297">
        <v>38975</v>
      </c>
      <c r="BT890" s="297">
        <v>48106</v>
      </c>
      <c r="BU890" s="301">
        <v>0</v>
      </c>
      <c r="BV890" s="301">
        <v>63.1</v>
      </c>
      <c r="BW890" s="301">
        <v>0</v>
      </c>
    </row>
    <row r="891" spans="1:75" s="289" customFormat="1" ht="18.2" customHeight="1" x14ac:dyDescent="0.15">
      <c r="A891" s="291">
        <v>889</v>
      </c>
      <c r="B891" s="292" t="s">
        <v>305</v>
      </c>
      <c r="C891" s="292" t="s">
        <v>306</v>
      </c>
      <c r="D891" s="312">
        <v>45170</v>
      </c>
      <c r="E891" s="293" t="s">
        <v>1985</v>
      </c>
      <c r="F891" s="308">
        <v>0</v>
      </c>
      <c r="G891" s="308">
        <v>0</v>
      </c>
      <c r="H891" s="295">
        <v>28393.7</v>
      </c>
      <c r="I891" s="295">
        <v>0</v>
      </c>
      <c r="J891" s="295">
        <v>0</v>
      </c>
      <c r="K891" s="295">
        <v>28393.7</v>
      </c>
      <c r="L891" s="295">
        <v>194.83</v>
      </c>
      <c r="M891" s="295">
        <v>0</v>
      </c>
      <c r="N891" s="295">
        <v>0</v>
      </c>
      <c r="O891" s="295">
        <v>194.83</v>
      </c>
      <c r="P891" s="295">
        <v>0</v>
      </c>
      <c r="Q891" s="295">
        <v>0</v>
      </c>
      <c r="R891" s="295">
        <v>28198.87</v>
      </c>
      <c r="S891" s="295">
        <v>0</v>
      </c>
      <c r="T891" s="295">
        <v>227.15</v>
      </c>
      <c r="U891" s="295">
        <v>0</v>
      </c>
      <c r="V891" s="295">
        <v>0</v>
      </c>
      <c r="W891" s="295">
        <v>227.15</v>
      </c>
      <c r="X891" s="295">
        <v>0</v>
      </c>
      <c r="Y891" s="295">
        <v>0</v>
      </c>
      <c r="Z891" s="295">
        <v>0</v>
      </c>
      <c r="AA891" s="295">
        <v>43.44</v>
      </c>
      <c r="AB891" s="295">
        <v>0</v>
      </c>
      <c r="AC891" s="295">
        <v>0</v>
      </c>
      <c r="AD891" s="295">
        <v>0</v>
      </c>
      <c r="AE891" s="295">
        <v>0</v>
      </c>
      <c r="AF891" s="295">
        <v>-20.87</v>
      </c>
      <c r="AG891" s="295">
        <v>23.27</v>
      </c>
      <c r="AH891" s="295">
        <v>64.05</v>
      </c>
      <c r="AI891" s="295">
        <v>0</v>
      </c>
      <c r="AJ891" s="295">
        <v>0</v>
      </c>
      <c r="AK891" s="295">
        <v>0</v>
      </c>
      <c r="AL891" s="295">
        <v>0</v>
      </c>
      <c r="AM891" s="295">
        <v>0</v>
      </c>
      <c r="AN891" s="295">
        <v>0</v>
      </c>
      <c r="AO891" s="295">
        <v>0</v>
      </c>
      <c r="AP891" s="295">
        <v>377.2</v>
      </c>
      <c r="AQ891" s="295">
        <v>0</v>
      </c>
      <c r="AR891" s="295">
        <v>398.29</v>
      </c>
      <c r="AS891" s="295">
        <v>0</v>
      </c>
      <c r="AT891" s="295">
        <f t="shared" si="13"/>
        <v>510.78</v>
      </c>
      <c r="AU891" s="295">
        <v>0</v>
      </c>
      <c r="AV891" s="295">
        <v>0</v>
      </c>
      <c r="AW891" s="296">
        <v>96</v>
      </c>
      <c r="AX891" s="296">
        <v>300</v>
      </c>
      <c r="AY891" s="295">
        <v>320002.42</v>
      </c>
      <c r="AZ891" s="295">
        <v>47916.02</v>
      </c>
      <c r="BA891" s="294">
        <v>55.510783000000004</v>
      </c>
      <c r="BB891" s="294">
        <v>32.668434344405298</v>
      </c>
      <c r="BC891" s="294">
        <v>9.6</v>
      </c>
      <c r="BD891" s="294"/>
      <c r="BE891" s="293" t="s">
        <v>4204</v>
      </c>
      <c r="BF891" s="291"/>
      <c r="BG891" s="293" t="s">
        <v>360</v>
      </c>
      <c r="BH891" s="293" t="s">
        <v>611</v>
      </c>
      <c r="BI891" s="293" t="s">
        <v>612</v>
      </c>
      <c r="BJ891" s="293" t="s">
        <v>103</v>
      </c>
      <c r="BK891" s="292" t="s">
        <v>175</v>
      </c>
      <c r="BL891" s="294">
        <v>220828.05806151999</v>
      </c>
      <c r="BM891" s="292" t="s">
        <v>309</v>
      </c>
      <c r="BN891" s="294"/>
      <c r="BO891" s="297">
        <v>38979</v>
      </c>
      <c r="BP891" s="297">
        <v>48110</v>
      </c>
      <c r="BQ891" s="297" t="s">
        <v>4757</v>
      </c>
      <c r="BR891" s="297" t="s">
        <v>4764</v>
      </c>
      <c r="BS891" s="297">
        <v>38979</v>
      </c>
      <c r="BT891" s="297">
        <v>48110</v>
      </c>
      <c r="BU891" s="294">
        <v>0</v>
      </c>
      <c r="BV891" s="294">
        <v>43.44</v>
      </c>
      <c r="BW891" s="294">
        <v>0</v>
      </c>
    </row>
    <row r="892" spans="1:75" s="289" customFormat="1" ht="18.2" customHeight="1" x14ac:dyDescent="0.15">
      <c r="A892" s="298">
        <v>890</v>
      </c>
      <c r="B892" s="299" t="s">
        <v>305</v>
      </c>
      <c r="C892" s="299" t="s">
        <v>306</v>
      </c>
      <c r="D892" s="313">
        <v>45170</v>
      </c>
      <c r="E892" s="300" t="s">
        <v>1986</v>
      </c>
      <c r="F892" s="309">
        <v>157</v>
      </c>
      <c r="G892" s="309">
        <v>156</v>
      </c>
      <c r="H892" s="302">
        <v>46584.3</v>
      </c>
      <c r="I892" s="302">
        <v>28703.35</v>
      </c>
      <c r="J892" s="302">
        <v>0</v>
      </c>
      <c r="K892" s="302">
        <v>75287.649999999994</v>
      </c>
      <c r="L892" s="302">
        <v>321.07</v>
      </c>
      <c r="M892" s="302">
        <v>0</v>
      </c>
      <c r="N892" s="302">
        <v>0</v>
      </c>
      <c r="O892" s="302">
        <v>0</v>
      </c>
      <c r="P892" s="302">
        <v>0</v>
      </c>
      <c r="Q892" s="302">
        <v>0</v>
      </c>
      <c r="R892" s="302">
        <v>75287.649999999994</v>
      </c>
      <c r="S892" s="302">
        <v>78914.820000000007</v>
      </c>
      <c r="T892" s="302">
        <v>368.79</v>
      </c>
      <c r="U892" s="302">
        <v>0</v>
      </c>
      <c r="V892" s="302">
        <v>0</v>
      </c>
      <c r="W892" s="302">
        <v>0</v>
      </c>
      <c r="X892" s="302">
        <v>0</v>
      </c>
      <c r="Y892" s="302">
        <v>0</v>
      </c>
      <c r="Z892" s="302">
        <v>79283.61</v>
      </c>
      <c r="AA892" s="302">
        <v>0</v>
      </c>
      <c r="AB892" s="302">
        <v>0</v>
      </c>
      <c r="AC892" s="302">
        <v>0</v>
      </c>
      <c r="AD892" s="302">
        <v>0</v>
      </c>
      <c r="AE892" s="302">
        <v>0</v>
      </c>
      <c r="AF892" s="302">
        <v>0</v>
      </c>
      <c r="AG892" s="302">
        <v>0</v>
      </c>
      <c r="AH892" s="302">
        <v>0</v>
      </c>
      <c r="AI892" s="302">
        <v>0</v>
      </c>
      <c r="AJ892" s="302">
        <v>0</v>
      </c>
      <c r="AK892" s="302">
        <v>0</v>
      </c>
      <c r="AL892" s="302">
        <v>0</v>
      </c>
      <c r="AM892" s="302">
        <v>0</v>
      </c>
      <c r="AN892" s="302">
        <v>0</v>
      </c>
      <c r="AO892" s="302">
        <v>0</v>
      </c>
      <c r="AP892" s="302">
        <v>0</v>
      </c>
      <c r="AQ892" s="302">
        <v>0</v>
      </c>
      <c r="AR892" s="302">
        <v>0</v>
      </c>
      <c r="AS892" s="302">
        <v>0</v>
      </c>
      <c r="AT892" s="295">
        <f t="shared" si="13"/>
        <v>0</v>
      </c>
      <c r="AU892" s="302">
        <v>29024.42</v>
      </c>
      <c r="AV892" s="302">
        <v>79283.61</v>
      </c>
      <c r="AW892" s="303">
        <v>96</v>
      </c>
      <c r="AX892" s="303">
        <v>300</v>
      </c>
      <c r="AY892" s="302">
        <v>408298.7</v>
      </c>
      <c r="AZ892" s="302">
        <v>78958.3</v>
      </c>
      <c r="BA892" s="301">
        <v>71.691830999999993</v>
      </c>
      <c r="BB892" s="301">
        <v>68.358987974502398</v>
      </c>
      <c r="BC892" s="301">
        <v>9.5</v>
      </c>
      <c r="BD892" s="301"/>
      <c r="BE892" s="300" t="s">
        <v>4204</v>
      </c>
      <c r="BF892" s="298"/>
      <c r="BG892" s="300" t="s">
        <v>324</v>
      </c>
      <c r="BH892" s="300" t="s">
        <v>220</v>
      </c>
      <c r="BI892" s="300" t="s">
        <v>610</v>
      </c>
      <c r="BJ892" s="300" t="s">
        <v>4205</v>
      </c>
      <c r="BK892" s="299" t="s">
        <v>175</v>
      </c>
      <c r="BL892" s="301">
        <v>589584.81476440001</v>
      </c>
      <c r="BM892" s="299" t="s">
        <v>309</v>
      </c>
      <c r="BN892" s="301"/>
      <c r="BO892" s="304">
        <v>38979</v>
      </c>
      <c r="BP892" s="304">
        <v>48110</v>
      </c>
      <c r="BQ892" s="297" t="s">
        <v>942</v>
      </c>
      <c r="BR892" s="297" t="s">
        <v>4776</v>
      </c>
      <c r="BS892" s="297">
        <v>38979</v>
      </c>
      <c r="BT892" s="297">
        <v>48110</v>
      </c>
      <c r="BU892" s="301">
        <v>30272.71</v>
      </c>
      <c r="BV892" s="301">
        <v>54.83</v>
      </c>
      <c r="BW892" s="301">
        <v>0</v>
      </c>
    </row>
    <row r="893" spans="1:75" s="289" customFormat="1" ht="18.2" customHeight="1" x14ac:dyDescent="0.15">
      <c r="A893" s="291">
        <v>891</v>
      </c>
      <c r="B893" s="292" t="s">
        <v>305</v>
      </c>
      <c r="C893" s="292" t="s">
        <v>306</v>
      </c>
      <c r="D893" s="312">
        <v>45170</v>
      </c>
      <c r="E893" s="293" t="s">
        <v>1987</v>
      </c>
      <c r="F893" s="308">
        <v>157</v>
      </c>
      <c r="G893" s="308">
        <v>156</v>
      </c>
      <c r="H893" s="295">
        <v>25728.55</v>
      </c>
      <c r="I893" s="295">
        <v>15672.13</v>
      </c>
      <c r="J893" s="295">
        <v>0</v>
      </c>
      <c r="K893" s="295">
        <v>41400.68</v>
      </c>
      <c r="L893" s="295">
        <v>176.55</v>
      </c>
      <c r="M893" s="295">
        <v>0</v>
      </c>
      <c r="N893" s="295">
        <v>0</v>
      </c>
      <c r="O893" s="295">
        <v>0</v>
      </c>
      <c r="P893" s="295">
        <v>0</v>
      </c>
      <c r="Q893" s="295">
        <v>0</v>
      </c>
      <c r="R893" s="295">
        <v>41400.68</v>
      </c>
      <c r="S893" s="295">
        <v>43617.919999999998</v>
      </c>
      <c r="T893" s="295">
        <v>205.83</v>
      </c>
      <c r="U893" s="295">
        <v>0</v>
      </c>
      <c r="V893" s="295">
        <v>0</v>
      </c>
      <c r="W893" s="295">
        <v>0</v>
      </c>
      <c r="X893" s="295">
        <v>0</v>
      </c>
      <c r="Y893" s="295">
        <v>0</v>
      </c>
      <c r="Z893" s="295">
        <v>43823.75</v>
      </c>
      <c r="AA893" s="295">
        <v>0</v>
      </c>
      <c r="AB893" s="295">
        <v>0</v>
      </c>
      <c r="AC893" s="295">
        <v>0</v>
      </c>
      <c r="AD893" s="295">
        <v>0</v>
      </c>
      <c r="AE893" s="295">
        <v>0</v>
      </c>
      <c r="AF893" s="295">
        <v>0</v>
      </c>
      <c r="AG893" s="295">
        <v>0</v>
      </c>
      <c r="AH893" s="295">
        <v>0</v>
      </c>
      <c r="AI893" s="295">
        <v>0</v>
      </c>
      <c r="AJ893" s="295">
        <v>0</v>
      </c>
      <c r="AK893" s="295">
        <v>0</v>
      </c>
      <c r="AL893" s="295">
        <v>0</v>
      </c>
      <c r="AM893" s="295">
        <v>0</v>
      </c>
      <c r="AN893" s="295">
        <v>0</v>
      </c>
      <c r="AO893" s="295">
        <v>0</v>
      </c>
      <c r="AP893" s="295">
        <v>0</v>
      </c>
      <c r="AQ893" s="295">
        <v>0</v>
      </c>
      <c r="AR893" s="295">
        <v>0</v>
      </c>
      <c r="AS893" s="295">
        <v>0</v>
      </c>
      <c r="AT893" s="295">
        <f t="shared" si="13"/>
        <v>0</v>
      </c>
      <c r="AU893" s="295">
        <v>15848.68</v>
      </c>
      <c r="AV893" s="295">
        <v>43823.75</v>
      </c>
      <c r="AW893" s="296">
        <v>96</v>
      </c>
      <c r="AX893" s="296">
        <v>300</v>
      </c>
      <c r="AY893" s="295">
        <v>316999.43</v>
      </c>
      <c r="AZ893" s="295">
        <v>43419.34</v>
      </c>
      <c r="BA893" s="294">
        <v>50.788735000000003</v>
      </c>
      <c r="BB893" s="294">
        <v>48.427455722261101</v>
      </c>
      <c r="BC893" s="294">
        <v>9.6</v>
      </c>
      <c r="BD893" s="294"/>
      <c r="BE893" s="293" t="s">
        <v>4204</v>
      </c>
      <c r="BF893" s="291"/>
      <c r="BG893" s="293" t="s">
        <v>312</v>
      </c>
      <c r="BH893" s="293" t="s">
        <v>365</v>
      </c>
      <c r="BI893" s="293" t="s">
        <v>472</v>
      </c>
      <c r="BJ893" s="293" t="s">
        <v>4205</v>
      </c>
      <c r="BK893" s="292" t="s">
        <v>175</v>
      </c>
      <c r="BL893" s="294">
        <v>324212.69954528002</v>
      </c>
      <c r="BM893" s="292" t="s">
        <v>309</v>
      </c>
      <c r="BN893" s="294"/>
      <c r="BO893" s="297">
        <v>38980</v>
      </c>
      <c r="BP893" s="297">
        <v>48111</v>
      </c>
      <c r="BQ893" s="297" t="s">
        <v>4196</v>
      </c>
      <c r="BR893" s="297" t="s">
        <v>4804</v>
      </c>
      <c r="BS893" s="297">
        <v>38980</v>
      </c>
      <c r="BT893" s="297">
        <v>48111</v>
      </c>
      <c r="BU893" s="294">
        <v>18650.02</v>
      </c>
      <c r="BV893" s="294">
        <v>39.36</v>
      </c>
      <c r="BW893" s="294">
        <v>0</v>
      </c>
    </row>
    <row r="894" spans="1:75" s="289" customFormat="1" ht="18.2" customHeight="1" x14ac:dyDescent="0.15">
      <c r="A894" s="298">
        <v>892</v>
      </c>
      <c r="B894" s="299" t="s">
        <v>305</v>
      </c>
      <c r="C894" s="299" t="s">
        <v>306</v>
      </c>
      <c r="D894" s="313">
        <v>45170</v>
      </c>
      <c r="E894" s="300" t="s">
        <v>1988</v>
      </c>
      <c r="F894" s="309">
        <v>158</v>
      </c>
      <c r="G894" s="309">
        <v>157</v>
      </c>
      <c r="H894" s="302">
        <v>11907.7</v>
      </c>
      <c r="I894" s="302">
        <v>24292.43</v>
      </c>
      <c r="J894" s="302">
        <v>0</v>
      </c>
      <c r="K894" s="302">
        <v>36200.129999999997</v>
      </c>
      <c r="L894" s="302">
        <v>276.54000000000002</v>
      </c>
      <c r="M894" s="302">
        <v>0</v>
      </c>
      <c r="N894" s="302">
        <v>0</v>
      </c>
      <c r="O894" s="302">
        <v>0</v>
      </c>
      <c r="P894" s="302">
        <v>0</v>
      </c>
      <c r="Q894" s="302">
        <v>0</v>
      </c>
      <c r="R894" s="302">
        <v>36200.129999999997</v>
      </c>
      <c r="S894" s="302">
        <v>34370.81</v>
      </c>
      <c r="T894" s="302">
        <v>98.24</v>
      </c>
      <c r="U894" s="302">
        <v>0</v>
      </c>
      <c r="V894" s="302">
        <v>0</v>
      </c>
      <c r="W894" s="302">
        <v>0</v>
      </c>
      <c r="X894" s="302">
        <v>0</v>
      </c>
      <c r="Y894" s="302">
        <v>0</v>
      </c>
      <c r="Z894" s="302">
        <v>34469.050000000003</v>
      </c>
      <c r="AA894" s="302">
        <v>0</v>
      </c>
      <c r="AB894" s="302">
        <v>0</v>
      </c>
      <c r="AC894" s="302">
        <v>0</v>
      </c>
      <c r="AD894" s="302">
        <v>0</v>
      </c>
      <c r="AE894" s="302">
        <v>0</v>
      </c>
      <c r="AF894" s="302">
        <v>0</v>
      </c>
      <c r="AG894" s="302">
        <v>0</v>
      </c>
      <c r="AH894" s="302">
        <v>0</v>
      </c>
      <c r="AI894" s="302">
        <v>0</v>
      </c>
      <c r="AJ894" s="302">
        <v>0</v>
      </c>
      <c r="AK894" s="302">
        <v>0</v>
      </c>
      <c r="AL894" s="302">
        <v>0</v>
      </c>
      <c r="AM894" s="302">
        <v>0</v>
      </c>
      <c r="AN894" s="302">
        <v>0</v>
      </c>
      <c r="AO894" s="302">
        <v>0</v>
      </c>
      <c r="AP894" s="302">
        <v>0</v>
      </c>
      <c r="AQ894" s="302">
        <v>0</v>
      </c>
      <c r="AR894" s="302">
        <v>0</v>
      </c>
      <c r="AS894" s="302">
        <v>0</v>
      </c>
      <c r="AT894" s="295">
        <f t="shared" si="13"/>
        <v>0</v>
      </c>
      <c r="AU894" s="302">
        <v>24568.97</v>
      </c>
      <c r="AV894" s="302">
        <v>34469.050000000003</v>
      </c>
      <c r="AW894" s="303">
        <v>36</v>
      </c>
      <c r="AX894" s="303">
        <v>240</v>
      </c>
      <c r="AY894" s="302">
        <v>316999.43</v>
      </c>
      <c r="AZ894" s="302">
        <v>39104.370000000003</v>
      </c>
      <c r="BA894" s="301">
        <v>45.741402000000001</v>
      </c>
      <c r="BB894" s="301">
        <v>42.344236687159501</v>
      </c>
      <c r="BC894" s="301">
        <v>9.9</v>
      </c>
      <c r="BD894" s="301"/>
      <c r="BE894" s="300" t="s">
        <v>4204</v>
      </c>
      <c r="BF894" s="298"/>
      <c r="BG894" s="300" t="s">
        <v>312</v>
      </c>
      <c r="BH894" s="300" t="s">
        <v>365</v>
      </c>
      <c r="BI894" s="300" t="s">
        <v>472</v>
      </c>
      <c r="BJ894" s="300" t="s">
        <v>4205</v>
      </c>
      <c r="BK894" s="299" t="s">
        <v>175</v>
      </c>
      <c r="BL894" s="301">
        <v>283486.69324247999</v>
      </c>
      <c r="BM894" s="299" t="s">
        <v>309</v>
      </c>
      <c r="BN894" s="301"/>
      <c r="BO894" s="304">
        <v>38980</v>
      </c>
      <c r="BP894" s="304">
        <v>46285</v>
      </c>
      <c r="BQ894" s="297" t="s">
        <v>4231</v>
      </c>
      <c r="BR894" s="297" t="s">
        <v>4796</v>
      </c>
      <c r="BS894" s="297">
        <v>38980</v>
      </c>
      <c r="BT894" s="297">
        <v>46285</v>
      </c>
      <c r="BU894" s="301">
        <v>21196.29</v>
      </c>
      <c r="BV894" s="301">
        <v>61.54</v>
      </c>
      <c r="BW894" s="301">
        <v>0</v>
      </c>
    </row>
    <row r="895" spans="1:75" s="289" customFormat="1" ht="18.2" customHeight="1" x14ac:dyDescent="0.15">
      <c r="A895" s="291">
        <v>893</v>
      </c>
      <c r="B895" s="292" t="s">
        <v>305</v>
      </c>
      <c r="C895" s="292" t="s">
        <v>306</v>
      </c>
      <c r="D895" s="312">
        <v>45170</v>
      </c>
      <c r="E895" s="293" t="s">
        <v>1989</v>
      </c>
      <c r="F895" s="308">
        <v>0</v>
      </c>
      <c r="G895" s="308">
        <v>0</v>
      </c>
      <c r="H895" s="295">
        <v>21702.32</v>
      </c>
      <c r="I895" s="295">
        <v>0</v>
      </c>
      <c r="J895" s="295">
        <v>0</v>
      </c>
      <c r="K895" s="295">
        <v>21702.32</v>
      </c>
      <c r="L895" s="295">
        <v>507.08</v>
      </c>
      <c r="M895" s="295">
        <v>0</v>
      </c>
      <c r="N895" s="295">
        <v>0</v>
      </c>
      <c r="O895" s="295">
        <v>507.08</v>
      </c>
      <c r="P895" s="295">
        <v>0</v>
      </c>
      <c r="Q895" s="295">
        <v>0</v>
      </c>
      <c r="R895" s="295">
        <v>21195.24</v>
      </c>
      <c r="S895" s="295">
        <v>0</v>
      </c>
      <c r="T895" s="295">
        <v>171.81</v>
      </c>
      <c r="U895" s="295">
        <v>0</v>
      </c>
      <c r="V895" s="295">
        <v>0</v>
      </c>
      <c r="W895" s="295">
        <v>171.81</v>
      </c>
      <c r="X895" s="295">
        <v>0</v>
      </c>
      <c r="Y895" s="295">
        <v>0</v>
      </c>
      <c r="Z895" s="295">
        <v>0</v>
      </c>
      <c r="AA895" s="295">
        <v>48.21</v>
      </c>
      <c r="AB895" s="295">
        <v>0</v>
      </c>
      <c r="AC895" s="295">
        <v>0</v>
      </c>
      <c r="AD895" s="295">
        <v>0</v>
      </c>
      <c r="AE895" s="295">
        <v>0</v>
      </c>
      <c r="AF895" s="295">
        <v>-30.22</v>
      </c>
      <c r="AG895" s="295">
        <v>31.63</v>
      </c>
      <c r="AH895" s="295">
        <v>94.88</v>
      </c>
      <c r="AI895" s="295">
        <v>0</v>
      </c>
      <c r="AJ895" s="295">
        <v>0</v>
      </c>
      <c r="AK895" s="295">
        <v>0</v>
      </c>
      <c r="AL895" s="295">
        <v>0</v>
      </c>
      <c r="AM895" s="295">
        <v>0</v>
      </c>
      <c r="AN895" s="295">
        <v>0</v>
      </c>
      <c r="AO895" s="295">
        <v>0</v>
      </c>
      <c r="AP895" s="295">
        <v>0</v>
      </c>
      <c r="AQ895" s="295">
        <v>0</v>
      </c>
      <c r="AR895" s="295">
        <v>0</v>
      </c>
      <c r="AS895" s="295">
        <v>5.1079999999999997E-3</v>
      </c>
      <c r="AT895" s="295">
        <f t="shared" si="13"/>
        <v>823.38489200000004</v>
      </c>
      <c r="AU895" s="295">
        <v>0</v>
      </c>
      <c r="AV895" s="295">
        <v>0</v>
      </c>
      <c r="AW895" s="296">
        <v>36</v>
      </c>
      <c r="AX895" s="296">
        <v>240</v>
      </c>
      <c r="AY895" s="295">
        <v>424996.66</v>
      </c>
      <c r="AZ895" s="295">
        <v>72832.36</v>
      </c>
      <c r="BA895" s="294">
        <v>63.572181999999998</v>
      </c>
      <c r="BB895" s="294">
        <v>18.5003981034485</v>
      </c>
      <c r="BC895" s="294">
        <v>9.5</v>
      </c>
      <c r="BD895" s="294"/>
      <c r="BE895" s="293" t="s">
        <v>4204</v>
      </c>
      <c r="BF895" s="291"/>
      <c r="BG895" s="293" t="s">
        <v>414</v>
      </c>
      <c r="BH895" s="293" t="s">
        <v>211</v>
      </c>
      <c r="BI895" s="293" t="s">
        <v>416</v>
      </c>
      <c r="BJ895" s="293" t="s">
        <v>103</v>
      </c>
      <c r="BK895" s="292" t="s">
        <v>175</v>
      </c>
      <c r="BL895" s="294">
        <v>165981.95918303999</v>
      </c>
      <c r="BM895" s="292" t="s">
        <v>309</v>
      </c>
      <c r="BN895" s="294"/>
      <c r="BO895" s="297">
        <v>38982</v>
      </c>
      <c r="BP895" s="297">
        <v>46287</v>
      </c>
      <c r="BQ895" s="297" t="s">
        <v>4757</v>
      </c>
      <c r="BR895" s="297" t="s">
        <v>4764</v>
      </c>
      <c r="BS895" s="297">
        <v>38982</v>
      </c>
      <c r="BT895" s="297">
        <v>46287</v>
      </c>
      <c r="BU895" s="294">
        <v>0</v>
      </c>
      <c r="BV895" s="294">
        <v>48.21</v>
      </c>
      <c r="BW895" s="294">
        <v>0</v>
      </c>
    </row>
    <row r="896" spans="1:75" s="289" customFormat="1" ht="18.2" customHeight="1" x14ac:dyDescent="0.15">
      <c r="A896" s="298">
        <v>894</v>
      </c>
      <c r="B896" s="299" t="s">
        <v>305</v>
      </c>
      <c r="C896" s="299" t="s">
        <v>306</v>
      </c>
      <c r="D896" s="313">
        <v>45170</v>
      </c>
      <c r="E896" s="300" t="s">
        <v>1990</v>
      </c>
      <c r="F896" s="309">
        <v>158</v>
      </c>
      <c r="G896" s="309">
        <v>157</v>
      </c>
      <c r="H896" s="302">
        <v>50248.97</v>
      </c>
      <c r="I896" s="302">
        <v>31061.83</v>
      </c>
      <c r="J896" s="302">
        <v>0</v>
      </c>
      <c r="K896" s="302">
        <v>81310.8</v>
      </c>
      <c r="L896" s="302">
        <v>346.33</v>
      </c>
      <c r="M896" s="302">
        <v>0</v>
      </c>
      <c r="N896" s="302">
        <v>0</v>
      </c>
      <c r="O896" s="302">
        <v>0</v>
      </c>
      <c r="P896" s="302">
        <v>0</v>
      </c>
      <c r="Q896" s="302">
        <v>0</v>
      </c>
      <c r="R896" s="302">
        <v>81310.8</v>
      </c>
      <c r="S896" s="302">
        <v>85766.59</v>
      </c>
      <c r="T896" s="302">
        <v>397.8</v>
      </c>
      <c r="U896" s="302">
        <v>0</v>
      </c>
      <c r="V896" s="302">
        <v>0</v>
      </c>
      <c r="W896" s="302">
        <v>0</v>
      </c>
      <c r="X896" s="302">
        <v>0</v>
      </c>
      <c r="Y896" s="302">
        <v>0</v>
      </c>
      <c r="Z896" s="302">
        <v>86164.39</v>
      </c>
      <c r="AA896" s="302">
        <v>0</v>
      </c>
      <c r="AB896" s="302">
        <v>0</v>
      </c>
      <c r="AC896" s="302">
        <v>0</v>
      </c>
      <c r="AD896" s="302">
        <v>0</v>
      </c>
      <c r="AE896" s="302">
        <v>0</v>
      </c>
      <c r="AF896" s="302">
        <v>0</v>
      </c>
      <c r="AG896" s="302">
        <v>0</v>
      </c>
      <c r="AH896" s="302">
        <v>0</v>
      </c>
      <c r="AI896" s="302">
        <v>0</v>
      </c>
      <c r="AJ896" s="302">
        <v>0</v>
      </c>
      <c r="AK896" s="302">
        <v>0</v>
      </c>
      <c r="AL896" s="302">
        <v>0</v>
      </c>
      <c r="AM896" s="302">
        <v>0</v>
      </c>
      <c r="AN896" s="302">
        <v>0</v>
      </c>
      <c r="AO896" s="302">
        <v>0</v>
      </c>
      <c r="AP896" s="302">
        <v>0</v>
      </c>
      <c r="AQ896" s="302">
        <v>0</v>
      </c>
      <c r="AR896" s="302">
        <v>0</v>
      </c>
      <c r="AS896" s="302">
        <v>0</v>
      </c>
      <c r="AT896" s="295">
        <f t="shared" si="13"/>
        <v>0</v>
      </c>
      <c r="AU896" s="302">
        <v>31408.16</v>
      </c>
      <c r="AV896" s="302">
        <v>86164.39</v>
      </c>
      <c r="AW896" s="303">
        <v>96</v>
      </c>
      <c r="AX896" s="303">
        <v>300</v>
      </c>
      <c r="AY896" s="302">
        <v>463001.65</v>
      </c>
      <c r="AZ896" s="302">
        <v>85169.77</v>
      </c>
      <c r="BA896" s="301">
        <v>68.337000000000003</v>
      </c>
      <c r="BB896" s="301">
        <v>65.2407085236933</v>
      </c>
      <c r="BC896" s="301">
        <v>9.5</v>
      </c>
      <c r="BD896" s="301"/>
      <c r="BE896" s="300" t="s">
        <v>4204</v>
      </c>
      <c r="BF896" s="298"/>
      <c r="BG896" s="300" t="s">
        <v>355</v>
      </c>
      <c r="BH896" s="300" t="s">
        <v>387</v>
      </c>
      <c r="BI896" s="300" t="s">
        <v>388</v>
      </c>
      <c r="BJ896" s="300" t="s">
        <v>4205</v>
      </c>
      <c r="BK896" s="299" t="s">
        <v>175</v>
      </c>
      <c r="BL896" s="301">
        <v>636752.68063680001</v>
      </c>
      <c r="BM896" s="299" t="s">
        <v>309</v>
      </c>
      <c r="BN896" s="301"/>
      <c r="BO896" s="304">
        <v>38987</v>
      </c>
      <c r="BP896" s="304">
        <v>48118</v>
      </c>
      <c r="BQ896" s="297" t="s">
        <v>945</v>
      </c>
      <c r="BR896" s="297" t="s">
        <v>4808</v>
      </c>
      <c r="BS896" s="297">
        <v>38987</v>
      </c>
      <c r="BT896" s="297">
        <v>48118</v>
      </c>
      <c r="BU896" s="301">
        <v>32904.14</v>
      </c>
      <c r="BV896" s="301">
        <v>59.15</v>
      </c>
      <c r="BW896" s="301">
        <v>0</v>
      </c>
    </row>
    <row r="897" spans="1:75" s="289" customFormat="1" ht="18.2" customHeight="1" x14ac:dyDescent="0.15">
      <c r="A897" s="291">
        <v>895</v>
      </c>
      <c r="B897" s="292" t="s">
        <v>305</v>
      </c>
      <c r="C897" s="292" t="s">
        <v>306</v>
      </c>
      <c r="D897" s="312">
        <v>45170</v>
      </c>
      <c r="E897" s="293" t="s">
        <v>1991</v>
      </c>
      <c r="F897" s="308">
        <v>114</v>
      </c>
      <c r="G897" s="308">
        <v>113</v>
      </c>
      <c r="H897" s="295">
        <v>30310.3</v>
      </c>
      <c r="I897" s="295">
        <v>15428.85</v>
      </c>
      <c r="J897" s="295">
        <v>0</v>
      </c>
      <c r="K897" s="295">
        <v>45739.15</v>
      </c>
      <c r="L897" s="295">
        <v>207.94</v>
      </c>
      <c r="M897" s="295">
        <v>0</v>
      </c>
      <c r="N897" s="295">
        <v>0</v>
      </c>
      <c r="O897" s="295">
        <v>0</v>
      </c>
      <c r="P897" s="295">
        <v>0</v>
      </c>
      <c r="Q897" s="295">
        <v>0</v>
      </c>
      <c r="R897" s="295">
        <v>45739.15</v>
      </c>
      <c r="S897" s="295">
        <v>35468.61</v>
      </c>
      <c r="T897" s="295">
        <v>242.48</v>
      </c>
      <c r="U897" s="295">
        <v>0</v>
      </c>
      <c r="V897" s="295">
        <v>0</v>
      </c>
      <c r="W897" s="295">
        <v>0</v>
      </c>
      <c r="X897" s="295">
        <v>0</v>
      </c>
      <c r="Y897" s="295">
        <v>0</v>
      </c>
      <c r="Z897" s="295">
        <v>35711.089999999997</v>
      </c>
      <c r="AA897" s="295">
        <v>0</v>
      </c>
      <c r="AB897" s="295">
        <v>0</v>
      </c>
      <c r="AC897" s="295">
        <v>0</v>
      </c>
      <c r="AD897" s="295">
        <v>0</v>
      </c>
      <c r="AE897" s="295">
        <v>0</v>
      </c>
      <c r="AF897" s="295">
        <v>0</v>
      </c>
      <c r="AG897" s="295">
        <v>0</v>
      </c>
      <c r="AH897" s="295">
        <v>0</v>
      </c>
      <c r="AI897" s="295">
        <v>0</v>
      </c>
      <c r="AJ897" s="295">
        <v>0</v>
      </c>
      <c r="AK897" s="295">
        <v>0</v>
      </c>
      <c r="AL897" s="295">
        <v>0</v>
      </c>
      <c r="AM897" s="295">
        <v>0</v>
      </c>
      <c r="AN897" s="295">
        <v>0</v>
      </c>
      <c r="AO897" s="295">
        <v>0</v>
      </c>
      <c r="AP897" s="295">
        <v>0</v>
      </c>
      <c r="AQ897" s="295">
        <v>0</v>
      </c>
      <c r="AR897" s="295">
        <v>0</v>
      </c>
      <c r="AS897" s="295">
        <v>0</v>
      </c>
      <c r="AT897" s="295">
        <f t="shared" si="13"/>
        <v>0</v>
      </c>
      <c r="AU897" s="295">
        <v>15636.79</v>
      </c>
      <c r="AV897" s="295">
        <v>35711.089999999997</v>
      </c>
      <c r="AW897" s="296">
        <v>96</v>
      </c>
      <c r="AX897" s="296">
        <v>300</v>
      </c>
      <c r="AY897" s="295">
        <v>443000.88</v>
      </c>
      <c r="AZ897" s="295">
        <v>51146.03</v>
      </c>
      <c r="BA897" s="294">
        <v>42.828769000000001</v>
      </c>
      <c r="BB897" s="294">
        <v>38.301144577718901</v>
      </c>
      <c r="BC897" s="294">
        <v>9.6</v>
      </c>
      <c r="BD897" s="294"/>
      <c r="BE897" s="293" t="s">
        <v>4204</v>
      </c>
      <c r="BF897" s="291"/>
      <c r="BG897" s="293" t="s">
        <v>312</v>
      </c>
      <c r="BH897" s="293" t="s">
        <v>465</v>
      </c>
      <c r="BI897" s="293" t="s">
        <v>607</v>
      </c>
      <c r="BJ897" s="293" t="s">
        <v>4205</v>
      </c>
      <c r="BK897" s="292" t="s">
        <v>175</v>
      </c>
      <c r="BL897" s="294">
        <v>358187.67460839998</v>
      </c>
      <c r="BM897" s="292" t="s">
        <v>309</v>
      </c>
      <c r="BN897" s="294"/>
      <c r="BO897" s="297">
        <v>38982</v>
      </c>
      <c r="BP897" s="297">
        <v>48113</v>
      </c>
      <c r="BQ897" s="297" t="s">
        <v>957</v>
      </c>
      <c r="BR897" s="297" t="s">
        <v>4780</v>
      </c>
      <c r="BS897" s="297">
        <v>38982</v>
      </c>
      <c r="BT897" s="297">
        <v>48113</v>
      </c>
      <c r="BU897" s="294">
        <v>16253.36</v>
      </c>
      <c r="BV897" s="294">
        <v>46.37</v>
      </c>
      <c r="BW897" s="294">
        <v>0</v>
      </c>
    </row>
    <row r="898" spans="1:75" s="289" customFormat="1" ht="18.2" customHeight="1" x14ac:dyDescent="0.15">
      <c r="A898" s="298">
        <v>896</v>
      </c>
      <c r="B898" s="299" t="s">
        <v>305</v>
      </c>
      <c r="C898" s="299" t="s">
        <v>306</v>
      </c>
      <c r="D898" s="313">
        <v>45170</v>
      </c>
      <c r="E898" s="300" t="s">
        <v>1992</v>
      </c>
      <c r="F898" s="309">
        <v>127</v>
      </c>
      <c r="G898" s="309">
        <v>126</v>
      </c>
      <c r="H898" s="302">
        <v>37943.019999999997</v>
      </c>
      <c r="I898" s="302">
        <v>22171.51</v>
      </c>
      <c r="J898" s="302">
        <v>0</v>
      </c>
      <c r="K898" s="302">
        <v>60114.53</v>
      </c>
      <c r="L898" s="302">
        <v>280.68</v>
      </c>
      <c r="M898" s="302">
        <v>0</v>
      </c>
      <c r="N898" s="302">
        <v>0</v>
      </c>
      <c r="O898" s="302">
        <v>0</v>
      </c>
      <c r="P898" s="302">
        <v>0</v>
      </c>
      <c r="Q898" s="302">
        <v>0</v>
      </c>
      <c r="R898" s="302">
        <v>60114.53</v>
      </c>
      <c r="S898" s="302">
        <v>50901.34</v>
      </c>
      <c r="T898" s="302">
        <v>303.54000000000002</v>
      </c>
      <c r="U898" s="302">
        <v>0</v>
      </c>
      <c r="V898" s="302">
        <v>0</v>
      </c>
      <c r="W898" s="302">
        <v>0</v>
      </c>
      <c r="X898" s="302">
        <v>0</v>
      </c>
      <c r="Y898" s="302">
        <v>0</v>
      </c>
      <c r="Z898" s="302">
        <v>51204.88</v>
      </c>
      <c r="AA898" s="302">
        <v>0</v>
      </c>
      <c r="AB898" s="302">
        <v>0</v>
      </c>
      <c r="AC898" s="302">
        <v>0</v>
      </c>
      <c r="AD898" s="302">
        <v>0</v>
      </c>
      <c r="AE898" s="302">
        <v>0</v>
      </c>
      <c r="AF898" s="302">
        <v>0</v>
      </c>
      <c r="AG898" s="302">
        <v>0</v>
      </c>
      <c r="AH898" s="302">
        <v>0</v>
      </c>
      <c r="AI898" s="302">
        <v>0</v>
      </c>
      <c r="AJ898" s="302">
        <v>0</v>
      </c>
      <c r="AK898" s="302">
        <v>0</v>
      </c>
      <c r="AL898" s="302">
        <v>0</v>
      </c>
      <c r="AM898" s="302">
        <v>0</v>
      </c>
      <c r="AN898" s="302">
        <v>0</v>
      </c>
      <c r="AO898" s="302">
        <v>0</v>
      </c>
      <c r="AP898" s="302">
        <v>0</v>
      </c>
      <c r="AQ898" s="302">
        <v>0</v>
      </c>
      <c r="AR898" s="302">
        <v>0</v>
      </c>
      <c r="AS898" s="302">
        <v>0</v>
      </c>
      <c r="AT898" s="295">
        <f t="shared" si="13"/>
        <v>0</v>
      </c>
      <c r="AU898" s="302">
        <v>22452.19</v>
      </c>
      <c r="AV898" s="302">
        <v>51204.88</v>
      </c>
      <c r="AW898" s="303">
        <v>91</v>
      </c>
      <c r="AX898" s="303">
        <v>300</v>
      </c>
      <c r="AY898" s="302">
        <v>433002.86</v>
      </c>
      <c r="AZ898" s="302">
        <v>66339.070000000007</v>
      </c>
      <c r="BA898" s="301">
        <v>56.395235999999997</v>
      </c>
      <c r="BB898" s="301">
        <v>51.103717709323902</v>
      </c>
      <c r="BC898" s="301">
        <v>9.6</v>
      </c>
      <c r="BD898" s="301"/>
      <c r="BE898" s="300" t="s">
        <v>4204</v>
      </c>
      <c r="BF898" s="298"/>
      <c r="BG898" s="300" t="s">
        <v>315</v>
      </c>
      <c r="BH898" s="300" t="s">
        <v>179</v>
      </c>
      <c r="BI898" s="300" t="s">
        <v>401</v>
      </c>
      <c r="BJ898" s="300" t="s">
        <v>4205</v>
      </c>
      <c r="BK898" s="299" t="s">
        <v>175</v>
      </c>
      <c r="BL898" s="301">
        <v>470762.65542487998</v>
      </c>
      <c r="BM898" s="299" t="s">
        <v>309</v>
      </c>
      <c r="BN898" s="301"/>
      <c r="BO898" s="304">
        <v>38811</v>
      </c>
      <c r="BP898" s="304">
        <v>47942</v>
      </c>
      <c r="BQ898" s="297" t="s">
        <v>937</v>
      </c>
      <c r="BR898" s="297" t="s">
        <v>4765</v>
      </c>
      <c r="BS898" s="297">
        <v>38811</v>
      </c>
      <c r="BT898" s="297">
        <v>47942</v>
      </c>
      <c r="BU898" s="301">
        <v>22773.24</v>
      </c>
      <c r="BV898" s="301">
        <v>60.14</v>
      </c>
      <c r="BW898" s="301">
        <v>0</v>
      </c>
    </row>
    <row r="899" spans="1:75" s="289" customFormat="1" ht="18.2" customHeight="1" x14ac:dyDescent="0.15">
      <c r="A899" s="291">
        <v>897</v>
      </c>
      <c r="B899" s="292" t="s">
        <v>305</v>
      </c>
      <c r="C899" s="292" t="s">
        <v>306</v>
      </c>
      <c r="D899" s="312">
        <v>45170</v>
      </c>
      <c r="E899" s="293" t="s">
        <v>1993</v>
      </c>
      <c r="F899" s="308">
        <v>160</v>
      </c>
      <c r="G899" s="308">
        <v>159</v>
      </c>
      <c r="H899" s="295">
        <v>30057.9</v>
      </c>
      <c r="I899" s="295">
        <v>19944.599999999999</v>
      </c>
      <c r="J899" s="295">
        <v>0</v>
      </c>
      <c r="K899" s="295">
        <v>50002.5</v>
      </c>
      <c r="L899" s="295">
        <v>222.35</v>
      </c>
      <c r="M899" s="295">
        <v>0</v>
      </c>
      <c r="N899" s="295">
        <v>0</v>
      </c>
      <c r="O899" s="295">
        <v>0</v>
      </c>
      <c r="P899" s="295">
        <v>0</v>
      </c>
      <c r="Q899" s="295">
        <v>0</v>
      </c>
      <c r="R899" s="295">
        <v>50002.5</v>
      </c>
      <c r="S899" s="295">
        <v>53222.48</v>
      </c>
      <c r="T899" s="295">
        <v>240.46</v>
      </c>
      <c r="U899" s="295">
        <v>0</v>
      </c>
      <c r="V899" s="295">
        <v>0</v>
      </c>
      <c r="W899" s="295">
        <v>0</v>
      </c>
      <c r="X899" s="295">
        <v>0</v>
      </c>
      <c r="Y899" s="295">
        <v>0</v>
      </c>
      <c r="Z899" s="295">
        <v>53462.94</v>
      </c>
      <c r="AA899" s="295">
        <v>0</v>
      </c>
      <c r="AB899" s="295">
        <v>0</v>
      </c>
      <c r="AC899" s="295">
        <v>0</v>
      </c>
      <c r="AD899" s="295">
        <v>0</v>
      </c>
      <c r="AE899" s="295">
        <v>0</v>
      </c>
      <c r="AF899" s="295">
        <v>0</v>
      </c>
      <c r="AG899" s="295">
        <v>0</v>
      </c>
      <c r="AH899" s="295">
        <v>0</v>
      </c>
      <c r="AI899" s="295">
        <v>0</v>
      </c>
      <c r="AJ899" s="295">
        <v>0</v>
      </c>
      <c r="AK899" s="295">
        <v>0</v>
      </c>
      <c r="AL899" s="295">
        <v>0</v>
      </c>
      <c r="AM899" s="295">
        <v>0</v>
      </c>
      <c r="AN899" s="295">
        <v>0</v>
      </c>
      <c r="AO899" s="295">
        <v>0</v>
      </c>
      <c r="AP899" s="295">
        <v>0</v>
      </c>
      <c r="AQ899" s="295">
        <v>0</v>
      </c>
      <c r="AR899" s="295">
        <v>0</v>
      </c>
      <c r="AS899" s="295">
        <v>0</v>
      </c>
      <c r="AT899" s="295">
        <f t="shared" ref="AT899:AT962" si="14">AQ899-AR899-AS899+AP899+AO899+AN899+AL899+AI899+AH899+AG899+AF899+AA899+W899+V899+Q899+P899+O899+N899-J899</f>
        <v>0</v>
      </c>
      <c r="AU899" s="295">
        <v>20166.95</v>
      </c>
      <c r="AV899" s="295">
        <v>53462.94</v>
      </c>
      <c r="AW899" s="296">
        <v>91</v>
      </c>
      <c r="AX899" s="296">
        <v>300</v>
      </c>
      <c r="AY899" s="295">
        <v>320499.73</v>
      </c>
      <c r="AZ899" s="295">
        <v>52552.76</v>
      </c>
      <c r="BA899" s="294">
        <v>60.481177000000002</v>
      </c>
      <c r="BB899" s="294">
        <v>57.546169848025102</v>
      </c>
      <c r="BC899" s="294">
        <v>9.6</v>
      </c>
      <c r="BD899" s="294"/>
      <c r="BE899" s="293" t="s">
        <v>4204</v>
      </c>
      <c r="BF899" s="291"/>
      <c r="BG899" s="293" t="s">
        <v>355</v>
      </c>
      <c r="BH899" s="293" t="s">
        <v>186</v>
      </c>
      <c r="BI899" s="293" t="s">
        <v>553</v>
      </c>
      <c r="BJ899" s="293" t="s">
        <v>4205</v>
      </c>
      <c r="BK899" s="292" t="s">
        <v>175</v>
      </c>
      <c r="BL899" s="294">
        <v>391574.37774000003</v>
      </c>
      <c r="BM899" s="292" t="s">
        <v>309</v>
      </c>
      <c r="BN899" s="294"/>
      <c r="BO899" s="297">
        <v>38833</v>
      </c>
      <c r="BP899" s="297">
        <v>47964</v>
      </c>
      <c r="BQ899" s="297" t="s">
        <v>937</v>
      </c>
      <c r="BR899" s="297" t="s">
        <v>4765</v>
      </c>
      <c r="BS899" s="297">
        <v>38833</v>
      </c>
      <c r="BT899" s="297">
        <v>47964</v>
      </c>
      <c r="BU899" s="294">
        <v>22612.880000000001</v>
      </c>
      <c r="BV899" s="294">
        <v>47.64</v>
      </c>
      <c r="BW899" s="294">
        <v>0</v>
      </c>
    </row>
    <row r="900" spans="1:75" s="289" customFormat="1" ht="18.2" customHeight="1" x14ac:dyDescent="0.15">
      <c r="A900" s="298">
        <v>898</v>
      </c>
      <c r="B900" s="299" t="s">
        <v>305</v>
      </c>
      <c r="C900" s="299" t="s">
        <v>306</v>
      </c>
      <c r="D900" s="313">
        <v>45170</v>
      </c>
      <c r="E900" s="300" t="s">
        <v>1073</v>
      </c>
      <c r="F900" s="309">
        <v>107</v>
      </c>
      <c r="G900" s="309">
        <v>106</v>
      </c>
      <c r="H900" s="302">
        <v>26175.85</v>
      </c>
      <c r="I900" s="302">
        <v>13803.15</v>
      </c>
      <c r="J900" s="302">
        <v>0</v>
      </c>
      <c r="K900" s="302">
        <v>39979</v>
      </c>
      <c r="L900" s="302">
        <v>193.63</v>
      </c>
      <c r="M900" s="302">
        <v>0</v>
      </c>
      <c r="N900" s="302">
        <v>0</v>
      </c>
      <c r="O900" s="302">
        <v>0</v>
      </c>
      <c r="P900" s="302">
        <v>0</v>
      </c>
      <c r="Q900" s="302">
        <v>0</v>
      </c>
      <c r="R900" s="302">
        <v>39979</v>
      </c>
      <c r="S900" s="302">
        <v>28919.09</v>
      </c>
      <c r="T900" s="302">
        <v>209.41</v>
      </c>
      <c r="U900" s="302">
        <v>0</v>
      </c>
      <c r="V900" s="302">
        <v>0</v>
      </c>
      <c r="W900" s="302">
        <v>0</v>
      </c>
      <c r="X900" s="302">
        <v>0</v>
      </c>
      <c r="Y900" s="302">
        <v>0</v>
      </c>
      <c r="Z900" s="302">
        <v>29128.5</v>
      </c>
      <c r="AA900" s="302">
        <v>0</v>
      </c>
      <c r="AB900" s="302">
        <v>0</v>
      </c>
      <c r="AC900" s="302">
        <v>0</v>
      </c>
      <c r="AD900" s="302">
        <v>0</v>
      </c>
      <c r="AE900" s="302">
        <v>0</v>
      </c>
      <c r="AF900" s="302">
        <v>0</v>
      </c>
      <c r="AG900" s="302">
        <v>0</v>
      </c>
      <c r="AH900" s="302">
        <v>0</v>
      </c>
      <c r="AI900" s="302">
        <v>0</v>
      </c>
      <c r="AJ900" s="302">
        <v>0</v>
      </c>
      <c r="AK900" s="302">
        <v>0</v>
      </c>
      <c r="AL900" s="302">
        <v>0</v>
      </c>
      <c r="AM900" s="302">
        <v>0</v>
      </c>
      <c r="AN900" s="302">
        <v>0</v>
      </c>
      <c r="AO900" s="302">
        <v>0</v>
      </c>
      <c r="AP900" s="302">
        <v>0</v>
      </c>
      <c r="AQ900" s="302">
        <v>0</v>
      </c>
      <c r="AR900" s="302">
        <v>0</v>
      </c>
      <c r="AS900" s="302">
        <v>0</v>
      </c>
      <c r="AT900" s="295">
        <f t="shared" si="14"/>
        <v>0</v>
      </c>
      <c r="AU900" s="302">
        <v>13996.78</v>
      </c>
      <c r="AV900" s="302">
        <v>29128.5</v>
      </c>
      <c r="AW900" s="303">
        <v>91</v>
      </c>
      <c r="AX900" s="303">
        <v>300</v>
      </c>
      <c r="AY900" s="302">
        <v>348202.63</v>
      </c>
      <c r="AZ900" s="302">
        <v>45765.77</v>
      </c>
      <c r="BA900" s="301">
        <v>48.454766999999997</v>
      </c>
      <c r="BB900" s="301">
        <v>42.327991638576201</v>
      </c>
      <c r="BC900" s="301">
        <v>9.6</v>
      </c>
      <c r="BD900" s="301"/>
      <c r="BE900" s="300" t="s">
        <v>4204</v>
      </c>
      <c r="BF900" s="298"/>
      <c r="BG900" s="300" t="s">
        <v>315</v>
      </c>
      <c r="BH900" s="300" t="s">
        <v>192</v>
      </c>
      <c r="BI900" s="300" t="s">
        <v>367</v>
      </c>
      <c r="BJ900" s="300" t="s">
        <v>4205</v>
      </c>
      <c r="BK900" s="299" t="s">
        <v>175</v>
      </c>
      <c r="BL900" s="301">
        <v>313079.38698399998</v>
      </c>
      <c r="BM900" s="299" t="s">
        <v>309</v>
      </c>
      <c r="BN900" s="301"/>
      <c r="BO900" s="304">
        <v>38828</v>
      </c>
      <c r="BP900" s="304">
        <v>47959</v>
      </c>
      <c r="BQ900" s="297" t="s">
        <v>944</v>
      </c>
      <c r="BR900" s="297" t="s">
        <v>4781</v>
      </c>
      <c r="BS900" s="297">
        <v>38828</v>
      </c>
      <c r="BT900" s="297">
        <v>47959</v>
      </c>
      <c r="BU900" s="301">
        <v>13435.61</v>
      </c>
      <c r="BV900" s="301">
        <v>41.49</v>
      </c>
      <c r="BW900" s="301">
        <v>0</v>
      </c>
    </row>
    <row r="901" spans="1:75" s="289" customFormat="1" ht="18.2" customHeight="1" x14ac:dyDescent="0.15">
      <c r="A901" s="291">
        <v>899</v>
      </c>
      <c r="B901" s="292" t="s">
        <v>305</v>
      </c>
      <c r="C901" s="292" t="s">
        <v>306</v>
      </c>
      <c r="D901" s="312">
        <v>45170</v>
      </c>
      <c r="E901" s="293" t="s">
        <v>1994</v>
      </c>
      <c r="F901" s="308">
        <v>0</v>
      </c>
      <c r="G901" s="308">
        <v>1</v>
      </c>
      <c r="H901" s="295">
        <v>34852.199999999997</v>
      </c>
      <c r="I901" s="295">
        <v>255.74</v>
      </c>
      <c r="J901" s="295">
        <v>0</v>
      </c>
      <c r="K901" s="295">
        <v>35107.94</v>
      </c>
      <c r="L901" s="295">
        <v>257.77999999999997</v>
      </c>
      <c r="M901" s="295">
        <v>0</v>
      </c>
      <c r="N901" s="295">
        <v>255.74</v>
      </c>
      <c r="O901" s="295">
        <v>257.77999999999997</v>
      </c>
      <c r="P901" s="295">
        <v>0</v>
      </c>
      <c r="Q901" s="295">
        <v>0</v>
      </c>
      <c r="R901" s="295">
        <v>34594.42</v>
      </c>
      <c r="S901" s="295">
        <v>280.86</v>
      </c>
      <c r="T901" s="295">
        <v>278.82</v>
      </c>
      <c r="U901" s="295">
        <v>0</v>
      </c>
      <c r="V901" s="295">
        <v>280.86</v>
      </c>
      <c r="W901" s="295">
        <v>278.82</v>
      </c>
      <c r="X901" s="295">
        <v>0</v>
      </c>
      <c r="Y901" s="295">
        <v>0</v>
      </c>
      <c r="Z901" s="295">
        <v>0</v>
      </c>
      <c r="AA901" s="295">
        <v>55.24</v>
      </c>
      <c r="AB901" s="295">
        <v>0</v>
      </c>
      <c r="AC901" s="295">
        <v>0</v>
      </c>
      <c r="AD901" s="295">
        <v>0</v>
      </c>
      <c r="AE901" s="295">
        <v>0</v>
      </c>
      <c r="AF901" s="295">
        <v>-59.17</v>
      </c>
      <c r="AG901" s="295">
        <v>29.59</v>
      </c>
      <c r="AH901" s="295">
        <v>82</v>
      </c>
      <c r="AI901" s="295">
        <v>55.24</v>
      </c>
      <c r="AJ901" s="295">
        <v>0</v>
      </c>
      <c r="AK901" s="295">
        <v>0</v>
      </c>
      <c r="AL901" s="295">
        <v>43.76</v>
      </c>
      <c r="AM901" s="295">
        <v>0</v>
      </c>
      <c r="AN901" s="295">
        <v>29.59</v>
      </c>
      <c r="AO901" s="295">
        <v>82</v>
      </c>
      <c r="AP901" s="295">
        <v>0.43</v>
      </c>
      <c r="AQ901" s="295">
        <v>0</v>
      </c>
      <c r="AR901" s="295">
        <v>0</v>
      </c>
      <c r="AS901" s="295">
        <v>0</v>
      </c>
      <c r="AT901" s="295">
        <f t="shared" si="14"/>
        <v>1391.8799999999999</v>
      </c>
      <c r="AU901" s="295">
        <v>0</v>
      </c>
      <c r="AV901" s="295">
        <v>0</v>
      </c>
      <c r="AW901" s="296">
        <v>91</v>
      </c>
      <c r="AX901" s="296">
        <v>300</v>
      </c>
      <c r="AY901" s="295">
        <v>418999.8</v>
      </c>
      <c r="AZ901" s="295">
        <v>60932.1</v>
      </c>
      <c r="BA901" s="294">
        <v>53.641331000000001</v>
      </c>
      <c r="BB901" s="294">
        <v>30.455059549449601</v>
      </c>
      <c r="BC901" s="294">
        <v>9.6</v>
      </c>
      <c r="BD901" s="294"/>
      <c r="BE901" s="293" t="s">
        <v>4204</v>
      </c>
      <c r="BF901" s="291"/>
      <c r="BG901" s="293" t="s">
        <v>315</v>
      </c>
      <c r="BH901" s="293" t="s">
        <v>183</v>
      </c>
      <c r="BI901" s="293" t="s">
        <v>378</v>
      </c>
      <c r="BJ901" s="293" t="s">
        <v>103</v>
      </c>
      <c r="BK901" s="292" t="s">
        <v>175</v>
      </c>
      <c r="BL901" s="294">
        <v>270912.22408432001</v>
      </c>
      <c r="BM901" s="292" t="s">
        <v>309</v>
      </c>
      <c r="BN901" s="294"/>
      <c r="BO901" s="297">
        <v>38835</v>
      </c>
      <c r="BP901" s="297">
        <v>47966</v>
      </c>
      <c r="BQ901" s="297" t="s">
        <v>1063</v>
      </c>
      <c r="BR901" s="297" t="s">
        <v>4761</v>
      </c>
      <c r="BS901" s="297">
        <v>38835</v>
      </c>
      <c r="BT901" s="297">
        <v>47966</v>
      </c>
      <c r="BU901" s="294">
        <v>0</v>
      </c>
      <c r="BV901" s="294">
        <v>55.24</v>
      </c>
      <c r="BW901" s="294">
        <v>0</v>
      </c>
    </row>
    <row r="902" spans="1:75" s="289" customFormat="1" ht="18.2" customHeight="1" x14ac:dyDescent="0.15">
      <c r="A902" s="298">
        <v>900</v>
      </c>
      <c r="B902" s="299" t="s">
        <v>305</v>
      </c>
      <c r="C902" s="299" t="s">
        <v>306</v>
      </c>
      <c r="D902" s="313">
        <v>45170</v>
      </c>
      <c r="E902" s="300" t="s">
        <v>1995</v>
      </c>
      <c r="F902" s="309">
        <v>113</v>
      </c>
      <c r="G902" s="309">
        <v>112</v>
      </c>
      <c r="H902" s="302">
        <v>33676.76</v>
      </c>
      <c r="I902" s="302">
        <v>18383.03</v>
      </c>
      <c r="J902" s="302">
        <v>0</v>
      </c>
      <c r="K902" s="302">
        <v>52059.79</v>
      </c>
      <c r="L902" s="302">
        <v>249.12</v>
      </c>
      <c r="M902" s="302">
        <v>0</v>
      </c>
      <c r="N902" s="302">
        <v>0</v>
      </c>
      <c r="O902" s="302">
        <v>0</v>
      </c>
      <c r="P902" s="302">
        <v>0</v>
      </c>
      <c r="Q902" s="302">
        <v>0</v>
      </c>
      <c r="R902" s="302">
        <v>52059.79</v>
      </c>
      <c r="S902" s="302">
        <v>39692.33</v>
      </c>
      <c r="T902" s="302">
        <v>269.41000000000003</v>
      </c>
      <c r="U902" s="302">
        <v>0</v>
      </c>
      <c r="V902" s="302">
        <v>0</v>
      </c>
      <c r="W902" s="302">
        <v>0</v>
      </c>
      <c r="X902" s="302">
        <v>0</v>
      </c>
      <c r="Y902" s="302">
        <v>0</v>
      </c>
      <c r="Z902" s="302">
        <v>39961.74</v>
      </c>
      <c r="AA902" s="302">
        <v>0</v>
      </c>
      <c r="AB902" s="302">
        <v>0</v>
      </c>
      <c r="AC902" s="302">
        <v>0</v>
      </c>
      <c r="AD902" s="302">
        <v>0</v>
      </c>
      <c r="AE902" s="302">
        <v>0</v>
      </c>
      <c r="AF902" s="302">
        <v>0</v>
      </c>
      <c r="AG902" s="302">
        <v>0</v>
      </c>
      <c r="AH902" s="302">
        <v>0</v>
      </c>
      <c r="AI902" s="302">
        <v>0</v>
      </c>
      <c r="AJ902" s="302">
        <v>0</v>
      </c>
      <c r="AK902" s="302">
        <v>0</v>
      </c>
      <c r="AL902" s="302">
        <v>0</v>
      </c>
      <c r="AM902" s="302">
        <v>0</v>
      </c>
      <c r="AN902" s="302">
        <v>0</v>
      </c>
      <c r="AO902" s="302">
        <v>0</v>
      </c>
      <c r="AP902" s="302">
        <v>0</v>
      </c>
      <c r="AQ902" s="302">
        <v>0</v>
      </c>
      <c r="AR902" s="302">
        <v>0</v>
      </c>
      <c r="AS902" s="302">
        <v>0</v>
      </c>
      <c r="AT902" s="295">
        <f t="shared" si="14"/>
        <v>0</v>
      </c>
      <c r="AU902" s="302">
        <v>18632.150000000001</v>
      </c>
      <c r="AV902" s="302">
        <v>39961.74</v>
      </c>
      <c r="AW902" s="303">
        <v>91</v>
      </c>
      <c r="AX902" s="303">
        <v>300</v>
      </c>
      <c r="AY902" s="302">
        <v>354001.25</v>
      </c>
      <c r="AZ902" s="302">
        <v>58879.91</v>
      </c>
      <c r="BA902" s="301">
        <v>61.35107</v>
      </c>
      <c r="BB902" s="301">
        <v>54.244713017993703</v>
      </c>
      <c r="BC902" s="301">
        <v>9.6</v>
      </c>
      <c r="BD902" s="301"/>
      <c r="BE902" s="300" t="s">
        <v>4204</v>
      </c>
      <c r="BF902" s="298"/>
      <c r="BG902" s="300" t="s">
        <v>320</v>
      </c>
      <c r="BH902" s="300" t="s">
        <v>197</v>
      </c>
      <c r="BI902" s="300" t="s">
        <v>373</v>
      </c>
      <c r="BJ902" s="300" t="s">
        <v>4205</v>
      </c>
      <c r="BK902" s="299" t="s">
        <v>175</v>
      </c>
      <c r="BL902" s="301">
        <v>407685.21322983998</v>
      </c>
      <c r="BM902" s="299" t="s">
        <v>309</v>
      </c>
      <c r="BN902" s="301"/>
      <c r="BO902" s="304">
        <v>38834</v>
      </c>
      <c r="BP902" s="304">
        <v>47965</v>
      </c>
      <c r="BQ902" s="297" t="s">
        <v>936</v>
      </c>
      <c r="BR902" s="297" t="s">
        <v>4769</v>
      </c>
      <c r="BS902" s="297">
        <v>38834</v>
      </c>
      <c r="BT902" s="297">
        <v>47965</v>
      </c>
      <c r="BU902" s="301">
        <v>17986.36</v>
      </c>
      <c r="BV902" s="301">
        <v>53.38</v>
      </c>
      <c r="BW902" s="301">
        <v>0</v>
      </c>
    </row>
    <row r="903" spans="1:75" s="289" customFormat="1" ht="18.2" customHeight="1" x14ac:dyDescent="0.15">
      <c r="A903" s="291">
        <v>901</v>
      </c>
      <c r="B903" s="292" t="s">
        <v>305</v>
      </c>
      <c r="C903" s="292" t="s">
        <v>306</v>
      </c>
      <c r="D903" s="312">
        <v>45170</v>
      </c>
      <c r="E903" s="293" t="s">
        <v>1996</v>
      </c>
      <c r="F903" s="308">
        <v>156</v>
      </c>
      <c r="G903" s="308">
        <v>155</v>
      </c>
      <c r="H903" s="295">
        <v>43518.79</v>
      </c>
      <c r="I903" s="295">
        <v>28820.55</v>
      </c>
      <c r="J903" s="295">
        <v>0</v>
      </c>
      <c r="K903" s="295">
        <v>72339.34</v>
      </c>
      <c r="L903" s="295">
        <v>323.44</v>
      </c>
      <c r="M903" s="295">
        <v>0</v>
      </c>
      <c r="N903" s="295">
        <v>0</v>
      </c>
      <c r="O903" s="295">
        <v>0</v>
      </c>
      <c r="P903" s="295">
        <v>0</v>
      </c>
      <c r="Q903" s="295">
        <v>0</v>
      </c>
      <c r="R903" s="295">
        <v>72339.34</v>
      </c>
      <c r="S903" s="295">
        <v>74523.95</v>
      </c>
      <c r="T903" s="295">
        <v>344.52</v>
      </c>
      <c r="U903" s="295">
        <v>0</v>
      </c>
      <c r="V903" s="295">
        <v>0</v>
      </c>
      <c r="W903" s="295">
        <v>0</v>
      </c>
      <c r="X903" s="295">
        <v>0</v>
      </c>
      <c r="Y903" s="295">
        <v>0</v>
      </c>
      <c r="Z903" s="295">
        <v>74868.47</v>
      </c>
      <c r="AA903" s="295">
        <v>0</v>
      </c>
      <c r="AB903" s="295">
        <v>0</v>
      </c>
      <c r="AC903" s="295">
        <v>0</v>
      </c>
      <c r="AD903" s="295">
        <v>0</v>
      </c>
      <c r="AE903" s="295">
        <v>0</v>
      </c>
      <c r="AF903" s="295">
        <v>0</v>
      </c>
      <c r="AG903" s="295">
        <v>0</v>
      </c>
      <c r="AH903" s="295">
        <v>0</v>
      </c>
      <c r="AI903" s="295">
        <v>0</v>
      </c>
      <c r="AJ903" s="295">
        <v>0</v>
      </c>
      <c r="AK903" s="295">
        <v>0</v>
      </c>
      <c r="AL903" s="295">
        <v>0</v>
      </c>
      <c r="AM903" s="295">
        <v>0</v>
      </c>
      <c r="AN903" s="295">
        <v>0</v>
      </c>
      <c r="AO903" s="295">
        <v>0</v>
      </c>
      <c r="AP903" s="295">
        <v>0</v>
      </c>
      <c r="AQ903" s="295">
        <v>0</v>
      </c>
      <c r="AR903" s="295">
        <v>0</v>
      </c>
      <c r="AS903" s="295">
        <v>0</v>
      </c>
      <c r="AT903" s="295">
        <f t="shared" si="14"/>
        <v>0</v>
      </c>
      <c r="AU903" s="295">
        <v>29143.99</v>
      </c>
      <c r="AV903" s="295">
        <v>74868.47</v>
      </c>
      <c r="AW903" s="296">
        <v>91</v>
      </c>
      <c r="AX903" s="296">
        <v>300</v>
      </c>
      <c r="AY903" s="295">
        <v>390001.47</v>
      </c>
      <c r="AZ903" s="295">
        <v>76452.08</v>
      </c>
      <c r="BA903" s="294">
        <v>72.307418999999996</v>
      </c>
      <c r="BB903" s="294">
        <v>68.417641057816297</v>
      </c>
      <c r="BC903" s="294">
        <v>9.5</v>
      </c>
      <c r="BD903" s="294"/>
      <c r="BE903" s="293" t="s">
        <v>4204</v>
      </c>
      <c r="BF903" s="291"/>
      <c r="BG903" s="293" t="s">
        <v>315</v>
      </c>
      <c r="BH903" s="293" t="s">
        <v>179</v>
      </c>
      <c r="BI903" s="293" t="s">
        <v>407</v>
      </c>
      <c r="BJ903" s="293" t="s">
        <v>4205</v>
      </c>
      <c r="BK903" s="292" t="s">
        <v>175</v>
      </c>
      <c r="BL903" s="294">
        <v>566496.31611664</v>
      </c>
      <c r="BM903" s="292" t="s">
        <v>309</v>
      </c>
      <c r="BN903" s="294"/>
      <c r="BO903" s="297">
        <v>38834</v>
      </c>
      <c r="BP903" s="297">
        <v>47965</v>
      </c>
      <c r="BQ903" s="297" t="s">
        <v>929</v>
      </c>
      <c r="BR903" s="297" t="s">
        <v>4777</v>
      </c>
      <c r="BS903" s="297">
        <v>38834</v>
      </c>
      <c r="BT903" s="297">
        <v>47965</v>
      </c>
      <c r="BU903" s="294">
        <v>28918.799999999999</v>
      </c>
      <c r="BV903" s="294">
        <v>53.09</v>
      </c>
      <c r="BW903" s="294">
        <v>0</v>
      </c>
    </row>
    <row r="904" spans="1:75" s="289" customFormat="1" ht="18.2" customHeight="1" x14ac:dyDescent="0.15">
      <c r="A904" s="298">
        <v>902</v>
      </c>
      <c r="B904" s="299" t="s">
        <v>305</v>
      </c>
      <c r="C904" s="299" t="s">
        <v>306</v>
      </c>
      <c r="D904" s="313">
        <v>45170</v>
      </c>
      <c r="E904" s="300" t="s">
        <v>1997</v>
      </c>
      <c r="F904" s="309">
        <v>1</v>
      </c>
      <c r="G904" s="309">
        <v>0</v>
      </c>
      <c r="H904" s="302">
        <v>30688.46</v>
      </c>
      <c r="I904" s="302">
        <v>0</v>
      </c>
      <c r="J904" s="302">
        <v>0</v>
      </c>
      <c r="K904" s="302">
        <v>30688.46</v>
      </c>
      <c r="L904" s="302">
        <v>227.04</v>
      </c>
      <c r="M904" s="302">
        <v>0</v>
      </c>
      <c r="N904" s="302">
        <v>0</v>
      </c>
      <c r="O904" s="302">
        <v>0</v>
      </c>
      <c r="P904" s="302">
        <v>0</v>
      </c>
      <c r="Q904" s="302">
        <v>0</v>
      </c>
      <c r="R904" s="302">
        <v>30688.46</v>
      </c>
      <c r="S904" s="302">
        <v>0</v>
      </c>
      <c r="T904" s="302">
        <v>245.51</v>
      </c>
      <c r="U904" s="302">
        <v>0</v>
      </c>
      <c r="V904" s="302">
        <v>0</v>
      </c>
      <c r="W904" s="302">
        <v>0</v>
      </c>
      <c r="X904" s="302">
        <v>0</v>
      </c>
      <c r="Y904" s="302">
        <v>0</v>
      </c>
      <c r="Z904" s="302">
        <v>245.51</v>
      </c>
      <c r="AA904" s="302">
        <v>0</v>
      </c>
      <c r="AB904" s="302">
        <v>0</v>
      </c>
      <c r="AC904" s="302">
        <v>0</v>
      </c>
      <c r="AD904" s="302">
        <v>0</v>
      </c>
      <c r="AE904" s="302">
        <v>0</v>
      </c>
      <c r="AF904" s="302">
        <v>0</v>
      </c>
      <c r="AG904" s="302">
        <v>0</v>
      </c>
      <c r="AH904" s="302">
        <v>0</v>
      </c>
      <c r="AI904" s="302">
        <v>0</v>
      </c>
      <c r="AJ904" s="302">
        <v>0</v>
      </c>
      <c r="AK904" s="302">
        <v>0</v>
      </c>
      <c r="AL904" s="302">
        <v>0</v>
      </c>
      <c r="AM904" s="302">
        <v>0</v>
      </c>
      <c r="AN904" s="302">
        <v>0</v>
      </c>
      <c r="AO904" s="302">
        <v>0</v>
      </c>
      <c r="AP904" s="302">
        <v>0</v>
      </c>
      <c r="AQ904" s="302">
        <v>0</v>
      </c>
      <c r="AR904" s="302">
        <v>0</v>
      </c>
      <c r="AS904" s="302">
        <v>0</v>
      </c>
      <c r="AT904" s="295">
        <f t="shared" si="14"/>
        <v>0</v>
      </c>
      <c r="AU904" s="302">
        <v>227.04</v>
      </c>
      <c r="AV904" s="302">
        <v>245.51</v>
      </c>
      <c r="AW904" s="303">
        <v>91</v>
      </c>
      <c r="AX904" s="303">
        <v>300</v>
      </c>
      <c r="AY904" s="302">
        <v>293999.40999999997</v>
      </c>
      <c r="AZ904" s="302">
        <v>53658.39</v>
      </c>
      <c r="BA904" s="301">
        <v>67.321066000000002</v>
      </c>
      <c r="BB904" s="301">
        <v>38.5024567658172</v>
      </c>
      <c r="BC904" s="301">
        <v>9.6</v>
      </c>
      <c r="BD904" s="301"/>
      <c r="BE904" s="300" t="s">
        <v>4204</v>
      </c>
      <c r="BF904" s="298"/>
      <c r="BG904" s="300" t="s">
        <v>315</v>
      </c>
      <c r="BH904" s="300" t="s">
        <v>179</v>
      </c>
      <c r="BI904" s="300" t="s">
        <v>329</v>
      </c>
      <c r="BJ904" s="300" t="s">
        <v>177</v>
      </c>
      <c r="BK904" s="299" t="s">
        <v>175</v>
      </c>
      <c r="BL904" s="301">
        <v>240324.27635216</v>
      </c>
      <c r="BM904" s="299" t="s">
        <v>309</v>
      </c>
      <c r="BN904" s="301"/>
      <c r="BO904" s="304">
        <v>38834</v>
      </c>
      <c r="BP904" s="304">
        <v>47965</v>
      </c>
      <c r="BQ904" s="297" t="s">
        <v>4757</v>
      </c>
      <c r="BR904" s="297" t="s">
        <v>4764</v>
      </c>
      <c r="BS904" s="297">
        <v>38834</v>
      </c>
      <c r="BT904" s="297">
        <v>47965</v>
      </c>
      <c r="BU904" s="301">
        <v>143.88999999999999</v>
      </c>
      <c r="BV904" s="301">
        <v>48.64</v>
      </c>
      <c r="BW904" s="301">
        <v>0</v>
      </c>
    </row>
    <row r="905" spans="1:75" s="289" customFormat="1" ht="18.2" customHeight="1" x14ac:dyDescent="0.15">
      <c r="A905" s="291">
        <v>903</v>
      </c>
      <c r="B905" s="292" t="s">
        <v>305</v>
      </c>
      <c r="C905" s="292" t="s">
        <v>306</v>
      </c>
      <c r="D905" s="312">
        <v>45170</v>
      </c>
      <c r="E905" s="293" t="s">
        <v>1998</v>
      </c>
      <c r="F905" s="308">
        <v>139</v>
      </c>
      <c r="G905" s="308">
        <v>138</v>
      </c>
      <c r="H905" s="295">
        <v>46333.52</v>
      </c>
      <c r="I905" s="295">
        <v>28394.86</v>
      </c>
      <c r="J905" s="295">
        <v>0</v>
      </c>
      <c r="K905" s="295">
        <v>74728.38</v>
      </c>
      <c r="L905" s="295">
        <v>338.96</v>
      </c>
      <c r="M905" s="295">
        <v>0</v>
      </c>
      <c r="N905" s="295">
        <v>0</v>
      </c>
      <c r="O905" s="295">
        <v>0</v>
      </c>
      <c r="P905" s="295">
        <v>0</v>
      </c>
      <c r="Q905" s="295">
        <v>0</v>
      </c>
      <c r="R905" s="295">
        <v>74728.38</v>
      </c>
      <c r="S905" s="295">
        <v>68490.13</v>
      </c>
      <c r="T905" s="295">
        <v>366.81</v>
      </c>
      <c r="U905" s="295">
        <v>0</v>
      </c>
      <c r="V905" s="295">
        <v>0</v>
      </c>
      <c r="W905" s="295">
        <v>0</v>
      </c>
      <c r="X905" s="295">
        <v>0</v>
      </c>
      <c r="Y905" s="295">
        <v>0</v>
      </c>
      <c r="Z905" s="295">
        <v>68856.94</v>
      </c>
      <c r="AA905" s="295">
        <v>0</v>
      </c>
      <c r="AB905" s="295">
        <v>0</v>
      </c>
      <c r="AC905" s="295">
        <v>0</v>
      </c>
      <c r="AD905" s="295">
        <v>0</v>
      </c>
      <c r="AE905" s="295">
        <v>0</v>
      </c>
      <c r="AF905" s="295">
        <v>0</v>
      </c>
      <c r="AG905" s="295">
        <v>0</v>
      </c>
      <c r="AH905" s="295">
        <v>0</v>
      </c>
      <c r="AI905" s="295">
        <v>0</v>
      </c>
      <c r="AJ905" s="295">
        <v>0</v>
      </c>
      <c r="AK905" s="295">
        <v>0</v>
      </c>
      <c r="AL905" s="295">
        <v>0</v>
      </c>
      <c r="AM905" s="295">
        <v>0</v>
      </c>
      <c r="AN905" s="295">
        <v>0</v>
      </c>
      <c r="AO905" s="295">
        <v>0</v>
      </c>
      <c r="AP905" s="295">
        <v>0</v>
      </c>
      <c r="AQ905" s="295">
        <v>0</v>
      </c>
      <c r="AR905" s="295">
        <v>0</v>
      </c>
      <c r="AS905" s="295">
        <v>0</v>
      </c>
      <c r="AT905" s="295">
        <f t="shared" si="14"/>
        <v>0</v>
      </c>
      <c r="AU905" s="295">
        <v>28733.82</v>
      </c>
      <c r="AV905" s="295">
        <v>68856.94</v>
      </c>
      <c r="AW905" s="296">
        <v>92</v>
      </c>
      <c r="AX905" s="296">
        <v>300</v>
      </c>
      <c r="AY905" s="295">
        <v>426002.7</v>
      </c>
      <c r="AZ905" s="295">
        <v>80780.149999999994</v>
      </c>
      <c r="BA905" s="294">
        <v>69.952606000000003</v>
      </c>
      <c r="BB905" s="294">
        <v>64.711998221819101</v>
      </c>
      <c r="BC905" s="294">
        <v>9.5</v>
      </c>
      <c r="BD905" s="294"/>
      <c r="BE905" s="293" t="s">
        <v>4204</v>
      </c>
      <c r="BF905" s="291"/>
      <c r="BG905" s="293" t="s">
        <v>312</v>
      </c>
      <c r="BH905" s="293" t="s">
        <v>230</v>
      </c>
      <c r="BI905" s="293" t="s">
        <v>322</v>
      </c>
      <c r="BJ905" s="293" t="s">
        <v>4205</v>
      </c>
      <c r="BK905" s="292" t="s">
        <v>175</v>
      </c>
      <c r="BL905" s="294">
        <v>585205.11770447996</v>
      </c>
      <c r="BM905" s="292" t="s">
        <v>309</v>
      </c>
      <c r="BN905" s="294"/>
      <c r="BO905" s="297">
        <v>38841</v>
      </c>
      <c r="BP905" s="297">
        <v>47972</v>
      </c>
      <c r="BQ905" s="297" t="s">
        <v>4259</v>
      </c>
      <c r="BR905" s="297" t="s">
        <v>4770</v>
      </c>
      <c r="BS905" s="297">
        <v>38841</v>
      </c>
      <c r="BT905" s="297">
        <v>47972</v>
      </c>
      <c r="BU905" s="294">
        <v>27279.84</v>
      </c>
      <c r="BV905" s="294">
        <v>56.1</v>
      </c>
      <c r="BW905" s="294">
        <v>0</v>
      </c>
    </row>
    <row r="906" spans="1:75" s="289" customFormat="1" ht="18.2" customHeight="1" x14ac:dyDescent="0.15">
      <c r="A906" s="298">
        <v>904</v>
      </c>
      <c r="B906" s="299" t="s">
        <v>305</v>
      </c>
      <c r="C906" s="299" t="s">
        <v>306</v>
      </c>
      <c r="D906" s="313">
        <v>45170</v>
      </c>
      <c r="E906" s="300" t="s">
        <v>1999</v>
      </c>
      <c r="F906" s="309">
        <v>159</v>
      </c>
      <c r="G906" s="309">
        <v>158</v>
      </c>
      <c r="H906" s="302">
        <v>39821.79</v>
      </c>
      <c r="I906" s="302">
        <v>26212.55</v>
      </c>
      <c r="J906" s="302">
        <v>0</v>
      </c>
      <c r="K906" s="302">
        <v>66034.34</v>
      </c>
      <c r="L906" s="302">
        <v>291.32</v>
      </c>
      <c r="M906" s="302">
        <v>0</v>
      </c>
      <c r="N906" s="302">
        <v>0</v>
      </c>
      <c r="O906" s="302">
        <v>0</v>
      </c>
      <c r="P906" s="302">
        <v>0</v>
      </c>
      <c r="Q906" s="302">
        <v>0</v>
      </c>
      <c r="R906" s="302">
        <v>66034.34</v>
      </c>
      <c r="S906" s="302">
        <v>69465.070000000007</v>
      </c>
      <c r="T906" s="302">
        <v>315.26</v>
      </c>
      <c r="U906" s="302">
        <v>0</v>
      </c>
      <c r="V906" s="302">
        <v>0</v>
      </c>
      <c r="W906" s="302">
        <v>0</v>
      </c>
      <c r="X906" s="302">
        <v>0</v>
      </c>
      <c r="Y906" s="302">
        <v>0</v>
      </c>
      <c r="Z906" s="302">
        <v>69780.33</v>
      </c>
      <c r="AA906" s="302">
        <v>0</v>
      </c>
      <c r="AB906" s="302">
        <v>0</v>
      </c>
      <c r="AC906" s="302">
        <v>0</v>
      </c>
      <c r="AD906" s="302">
        <v>0</v>
      </c>
      <c r="AE906" s="302">
        <v>0</v>
      </c>
      <c r="AF906" s="302">
        <v>0</v>
      </c>
      <c r="AG906" s="302">
        <v>0</v>
      </c>
      <c r="AH906" s="302">
        <v>0</v>
      </c>
      <c r="AI906" s="302">
        <v>0</v>
      </c>
      <c r="AJ906" s="302">
        <v>0</v>
      </c>
      <c r="AK906" s="302">
        <v>0</v>
      </c>
      <c r="AL906" s="302">
        <v>0</v>
      </c>
      <c r="AM906" s="302">
        <v>0</v>
      </c>
      <c r="AN906" s="302">
        <v>0</v>
      </c>
      <c r="AO906" s="302">
        <v>0</v>
      </c>
      <c r="AP906" s="302">
        <v>0</v>
      </c>
      <c r="AQ906" s="302">
        <v>0</v>
      </c>
      <c r="AR906" s="302">
        <v>0</v>
      </c>
      <c r="AS906" s="302">
        <v>0</v>
      </c>
      <c r="AT906" s="295">
        <f t="shared" si="14"/>
        <v>0</v>
      </c>
      <c r="AU906" s="302">
        <v>26503.87</v>
      </c>
      <c r="AV906" s="302">
        <v>69780.33</v>
      </c>
      <c r="AW906" s="303">
        <v>92</v>
      </c>
      <c r="AX906" s="303">
        <v>300</v>
      </c>
      <c r="AY906" s="302">
        <v>333898.25</v>
      </c>
      <c r="AZ906" s="302">
        <v>69427.210000000006</v>
      </c>
      <c r="BA906" s="301">
        <v>76.706928000000005</v>
      </c>
      <c r="BB906" s="301">
        <v>72.958302139860095</v>
      </c>
      <c r="BC906" s="301">
        <v>9.5</v>
      </c>
      <c r="BD906" s="301"/>
      <c r="BE906" s="300" t="s">
        <v>4204</v>
      </c>
      <c r="BF906" s="298"/>
      <c r="BG906" s="300" t="s">
        <v>320</v>
      </c>
      <c r="BH906" s="300" t="s">
        <v>197</v>
      </c>
      <c r="BI906" s="300" t="s">
        <v>373</v>
      </c>
      <c r="BJ906" s="300" t="s">
        <v>4205</v>
      </c>
      <c r="BK906" s="299" t="s">
        <v>175</v>
      </c>
      <c r="BL906" s="301">
        <v>517121.25583664002</v>
      </c>
      <c r="BM906" s="299" t="s">
        <v>309</v>
      </c>
      <c r="BN906" s="301"/>
      <c r="BO906" s="304">
        <v>38842</v>
      </c>
      <c r="BP906" s="304">
        <v>47973</v>
      </c>
      <c r="BQ906" s="297" t="s">
        <v>4259</v>
      </c>
      <c r="BR906" s="297" t="s">
        <v>4770</v>
      </c>
      <c r="BS906" s="297">
        <v>38842</v>
      </c>
      <c r="BT906" s="297">
        <v>47973</v>
      </c>
      <c r="BU906" s="301">
        <v>26643.32</v>
      </c>
      <c r="BV906" s="301">
        <v>48.21</v>
      </c>
      <c r="BW906" s="301">
        <v>0</v>
      </c>
    </row>
    <row r="907" spans="1:75" s="289" customFormat="1" ht="18.2" customHeight="1" x14ac:dyDescent="0.15">
      <c r="A907" s="291">
        <v>905</v>
      </c>
      <c r="B907" s="292" t="s">
        <v>305</v>
      </c>
      <c r="C907" s="292" t="s">
        <v>306</v>
      </c>
      <c r="D907" s="312">
        <v>45170</v>
      </c>
      <c r="E907" s="293" t="s">
        <v>2000</v>
      </c>
      <c r="F907" s="308">
        <v>0</v>
      </c>
      <c r="G907" s="308">
        <v>0</v>
      </c>
      <c r="H907" s="295">
        <v>40889.379999999997</v>
      </c>
      <c r="I907" s="295">
        <v>0</v>
      </c>
      <c r="J907" s="295">
        <v>0</v>
      </c>
      <c r="K907" s="295">
        <v>40889.379999999997</v>
      </c>
      <c r="L907" s="295">
        <v>299.16000000000003</v>
      </c>
      <c r="M907" s="295">
        <v>0</v>
      </c>
      <c r="N907" s="295">
        <v>0</v>
      </c>
      <c r="O907" s="295">
        <v>299.16000000000003</v>
      </c>
      <c r="P907" s="295">
        <v>0</v>
      </c>
      <c r="Q907" s="295">
        <v>0</v>
      </c>
      <c r="R907" s="295">
        <v>40590.22</v>
      </c>
      <c r="S907" s="295">
        <v>0</v>
      </c>
      <c r="T907" s="295">
        <v>323.70999999999998</v>
      </c>
      <c r="U907" s="295">
        <v>0</v>
      </c>
      <c r="V907" s="295">
        <v>0</v>
      </c>
      <c r="W907" s="295">
        <v>323.70999999999998</v>
      </c>
      <c r="X907" s="295">
        <v>0</v>
      </c>
      <c r="Y907" s="295">
        <v>0</v>
      </c>
      <c r="Z907" s="295">
        <v>0</v>
      </c>
      <c r="AA907" s="295">
        <v>49.51</v>
      </c>
      <c r="AB907" s="295">
        <v>0</v>
      </c>
      <c r="AC907" s="295">
        <v>0</v>
      </c>
      <c r="AD907" s="295">
        <v>0</v>
      </c>
      <c r="AE907" s="295">
        <v>0</v>
      </c>
      <c r="AF907" s="295">
        <v>-33.93</v>
      </c>
      <c r="AG907" s="295">
        <v>33.619999999999997</v>
      </c>
      <c r="AH907" s="295">
        <v>92.72</v>
      </c>
      <c r="AI907" s="295">
        <v>0</v>
      </c>
      <c r="AJ907" s="295">
        <v>0</v>
      </c>
      <c r="AK907" s="295">
        <v>0</v>
      </c>
      <c r="AL907" s="295">
        <v>0</v>
      </c>
      <c r="AM907" s="295">
        <v>0</v>
      </c>
      <c r="AN907" s="295">
        <v>0</v>
      </c>
      <c r="AO907" s="295">
        <v>0</v>
      </c>
      <c r="AP907" s="295">
        <v>11.97</v>
      </c>
      <c r="AQ907" s="295">
        <v>0</v>
      </c>
      <c r="AR907" s="295">
        <v>10.58</v>
      </c>
      <c r="AS907" s="295">
        <v>0</v>
      </c>
      <c r="AT907" s="295">
        <f t="shared" si="14"/>
        <v>766.18000000000006</v>
      </c>
      <c r="AU907" s="295">
        <v>0</v>
      </c>
      <c r="AV907" s="295">
        <v>0</v>
      </c>
      <c r="AW907" s="296">
        <v>92</v>
      </c>
      <c r="AX907" s="296">
        <v>300</v>
      </c>
      <c r="AY907" s="295">
        <v>410000.08</v>
      </c>
      <c r="AZ907" s="295">
        <v>71291.33</v>
      </c>
      <c r="BA907" s="294">
        <v>64.146326999999999</v>
      </c>
      <c r="BB907" s="294">
        <v>36.522162303914698</v>
      </c>
      <c r="BC907" s="294">
        <v>9.5</v>
      </c>
      <c r="BD907" s="294"/>
      <c r="BE907" s="293" t="s">
        <v>4204</v>
      </c>
      <c r="BF907" s="291"/>
      <c r="BG907" s="293" t="s">
        <v>344</v>
      </c>
      <c r="BH907" s="293" t="s">
        <v>213</v>
      </c>
      <c r="BI907" s="293" t="s">
        <v>345</v>
      </c>
      <c r="BJ907" s="293" t="s">
        <v>103</v>
      </c>
      <c r="BK907" s="292" t="s">
        <v>175</v>
      </c>
      <c r="BL907" s="294">
        <v>317865.90948112</v>
      </c>
      <c r="BM907" s="292" t="s">
        <v>309</v>
      </c>
      <c r="BN907" s="294"/>
      <c r="BO907" s="297">
        <v>38842</v>
      </c>
      <c r="BP907" s="297">
        <v>47973</v>
      </c>
      <c r="BQ907" s="297" t="s">
        <v>4757</v>
      </c>
      <c r="BR907" s="297" t="s">
        <v>4764</v>
      </c>
      <c r="BS907" s="297">
        <v>38842</v>
      </c>
      <c r="BT907" s="297">
        <v>47973</v>
      </c>
      <c r="BU907" s="294">
        <v>0</v>
      </c>
      <c r="BV907" s="294">
        <v>49.51</v>
      </c>
      <c r="BW907" s="294">
        <v>0</v>
      </c>
    </row>
    <row r="908" spans="1:75" s="289" customFormat="1" ht="18.2" customHeight="1" x14ac:dyDescent="0.15">
      <c r="A908" s="298">
        <v>906</v>
      </c>
      <c r="B908" s="299" t="s">
        <v>305</v>
      </c>
      <c r="C908" s="299" t="s">
        <v>306</v>
      </c>
      <c r="D908" s="313">
        <v>45170</v>
      </c>
      <c r="E908" s="300" t="s">
        <v>2001</v>
      </c>
      <c r="F908" s="309">
        <v>164</v>
      </c>
      <c r="G908" s="309">
        <v>163</v>
      </c>
      <c r="H908" s="302">
        <v>26365.62</v>
      </c>
      <c r="I908" s="302">
        <v>17461</v>
      </c>
      <c r="J908" s="302">
        <v>0</v>
      </c>
      <c r="K908" s="302">
        <v>43826.62</v>
      </c>
      <c r="L908" s="302">
        <v>192.11</v>
      </c>
      <c r="M908" s="302">
        <v>0</v>
      </c>
      <c r="N908" s="302">
        <v>0</v>
      </c>
      <c r="O908" s="302">
        <v>0</v>
      </c>
      <c r="P908" s="302">
        <v>0</v>
      </c>
      <c r="Q908" s="302">
        <v>0</v>
      </c>
      <c r="R908" s="302">
        <v>43826.62</v>
      </c>
      <c r="S908" s="302">
        <v>48232.86</v>
      </c>
      <c r="T908" s="302">
        <v>210.92</v>
      </c>
      <c r="U908" s="302">
        <v>0</v>
      </c>
      <c r="V908" s="302">
        <v>0</v>
      </c>
      <c r="W908" s="302">
        <v>0</v>
      </c>
      <c r="X908" s="302">
        <v>0</v>
      </c>
      <c r="Y908" s="302">
        <v>0</v>
      </c>
      <c r="Z908" s="302">
        <v>48443.78</v>
      </c>
      <c r="AA908" s="302">
        <v>0</v>
      </c>
      <c r="AB908" s="302">
        <v>0</v>
      </c>
      <c r="AC908" s="302">
        <v>0</v>
      </c>
      <c r="AD908" s="302">
        <v>0</v>
      </c>
      <c r="AE908" s="302">
        <v>0</v>
      </c>
      <c r="AF908" s="302">
        <v>0</v>
      </c>
      <c r="AG908" s="302">
        <v>0</v>
      </c>
      <c r="AH908" s="302">
        <v>0</v>
      </c>
      <c r="AI908" s="302">
        <v>0</v>
      </c>
      <c r="AJ908" s="302">
        <v>0</v>
      </c>
      <c r="AK908" s="302">
        <v>0</v>
      </c>
      <c r="AL908" s="302">
        <v>0</v>
      </c>
      <c r="AM908" s="302">
        <v>0</v>
      </c>
      <c r="AN908" s="302">
        <v>0</v>
      </c>
      <c r="AO908" s="302">
        <v>0</v>
      </c>
      <c r="AP908" s="302">
        <v>0</v>
      </c>
      <c r="AQ908" s="302">
        <v>0</v>
      </c>
      <c r="AR908" s="302">
        <v>0</v>
      </c>
      <c r="AS908" s="302">
        <v>0</v>
      </c>
      <c r="AT908" s="295">
        <f t="shared" si="14"/>
        <v>0</v>
      </c>
      <c r="AU908" s="302">
        <v>17653.11</v>
      </c>
      <c r="AV908" s="302">
        <v>48443.78</v>
      </c>
      <c r="AW908" s="303">
        <v>92</v>
      </c>
      <c r="AX908" s="303">
        <v>300</v>
      </c>
      <c r="AY908" s="302">
        <v>333898.25</v>
      </c>
      <c r="AZ908" s="302">
        <v>45764.32</v>
      </c>
      <c r="BA908" s="301">
        <v>50.562890000000003</v>
      </c>
      <c r="BB908" s="301">
        <v>48.422014489274602</v>
      </c>
      <c r="BC908" s="301">
        <v>9.6</v>
      </c>
      <c r="BD908" s="301"/>
      <c r="BE908" s="300" t="s">
        <v>4204</v>
      </c>
      <c r="BF908" s="298"/>
      <c r="BG908" s="300" t="s">
        <v>320</v>
      </c>
      <c r="BH908" s="300" t="s">
        <v>197</v>
      </c>
      <c r="BI908" s="300" t="s">
        <v>373</v>
      </c>
      <c r="BJ908" s="300" t="s">
        <v>4205</v>
      </c>
      <c r="BK908" s="299" t="s">
        <v>175</v>
      </c>
      <c r="BL908" s="301">
        <v>343210.46857551998</v>
      </c>
      <c r="BM908" s="299" t="s">
        <v>309</v>
      </c>
      <c r="BN908" s="301"/>
      <c r="BO908" s="304">
        <v>38842</v>
      </c>
      <c r="BP908" s="304">
        <v>47973</v>
      </c>
      <c r="BQ908" s="297" t="s">
        <v>946</v>
      </c>
      <c r="BR908" s="297" t="s">
        <v>4775</v>
      </c>
      <c r="BS908" s="297">
        <v>38842</v>
      </c>
      <c r="BT908" s="297">
        <v>47973</v>
      </c>
      <c r="BU908" s="301">
        <v>20670.12</v>
      </c>
      <c r="BV908" s="301">
        <v>41.49</v>
      </c>
      <c r="BW908" s="301">
        <v>0</v>
      </c>
    </row>
    <row r="909" spans="1:75" s="289" customFormat="1" ht="18.2" customHeight="1" x14ac:dyDescent="0.15">
      <c r="A909" s="291">
        <v>907</v>
      </c>
      <c r="B909" s="292" t="s">
        <v>305</v>
      </c>
      <c r="C909" s="292" t="s">
        <v>306</v>
      </c>
      <c r="D909" s="312">
        <v>45170</v>
      </c>
      <c r="E909" s="293" t="s">
        <v>2002</v>
      </c>
      <c r="F909" s="308">
        <v>159</v>
      </c>
      <c r="G909" s="308">
        <v>158</v>
      </c>
      <c r="H909" s="295">
        <v>29372.94</v>
      </c>
      <c r="I909" s="295">
        <v>19150.55</v>
      </c>
      <c r="J909" s="295">
        <v>0</v>
      </c>
      <c r="K909" s="295">
        <v>48523.49</v>
      </c>
      <c r="L909" s="295">
        <v>213.96</v>
      </c>
      <c r="M909" s="295">
        <v>0</v>
      </c>
      <c r="N909" s="295">
        <v>0</v>
      </c>
      <c r="O909" s="295">
        <v>0</v>
      </c>
      <c r="P909" s="295">
        <v>0</v>
      </c>
      <c r="Q909" s="295">
        <v>0</v>
      </c>
      <c r="R909" s="295">
        <v>48523.49</v>
      </c>
      <c r="S909" s="295">
        <v>51781.95</v>
      </c>
      <c r="T909" s="295">
        <v>234.98</v>
      </c>
      <c r="U909" s="295">
        <v>0</v>
      </c>
      <c r="V909" s="295">
        <v>0</v>
      </c>
      <c r="W909" s="295">
        <v>0</v>
      </c>
      <c r="X909" s="295">
        <v>0</v>
      </c>
      <c r="Y909" s="295">
        <v>0</v>
      </c>
      <c r="Z909" s="295">
        <v>52016.93</v>
      </c>
      <c r="AA909" s="295">
        <v>0</v>
      </c>
      <c r="AB909" s="295">
        <v>0</v>
      </c>
      <c r="AC909" s="295">
        <v>0</v>
      </c>
      <c r="AD909" s="295">
        <v>0</v>
      </c>
      <c r="AE909" s="295">
        <v>0</v>
      </c>
      <c r="AF909" s="295">
        <v>0</v>
      </c>
      <c r="AG909" s="295">
        <v>0</v>
      </c>
      <c r="AH909" s="295">
        <v>0</v>
      </c>
      <c r="AI909" s="295">
        <v>0</v>
      </c>
      <c r="AJ909" s="295">
        <v>0</v>
      </c>
      <c r="AK909" s="295">
        <v>0</v>
      </c>
      <c r="AL909" s="295">
        <v>0</v>
      </c>
      <c r="AM909" s="295">
        <v>0</v>
      </c>
      <c r="AN909" s="295">
        <v>0</v>
      </c>
      <c r="AO909" s="295">
        <v>0</v>
      </c>
      <c r="AP909" s="295">
        <v>0</v>
      </c>
      <c r="AQ909" s="295">
        <v>0</v>
      </c>
      <c r="AR909" s="295">
        <v>0</v>
      </c>
      <c r="AS909" s="295">
        <v>0</v>
      </c>
      <c r="AT909" s="295">
        <f t="shared" si="14"/>
        <v>0</v>
      </c>
      <c r="AU909" s="295">
        <v>19364.509999999998</v>
      </c>
      <c r="AV909" s="295">
        <v>52016.93</v>
      </c>
      <c r="AW909" s="296">
        <v>92</v>
      </c>
      <c r="AX909" s="296">
        <v>300</v>
      </c>
      <c r="AY909" s="295">
        <v>333898.25</v>
      </c>
      <c r="AZ909" s="295">
        <v>50978.18</v>
      </c>
      <c r="BA909" s="294">
        <v>56.323444000000002</v>
      </c>
      <c r="BB909" s="294">
        <v>53.611370035171099</v>
      </c>
      <c r="BC909" s="294">
        <v>9.6</v>
      </c>
      <c r="BD909" s="294"/>
      <c r="BE909" s="293" t="s">
        <v>4204</v>
      </c>
      <c r="BF909" s="291"/>
      <c r="BG909" s="293" t="s">
        <v>320</v>
      </c>
      <c r="BH909" s="293" t="s">
        <v>197</v>
      </c>
      <c r="BI909" s="293" t="s">
        <v>373</v>
      </c>
      <c r="BJ909" s="293" t="s">
        <v>4205</v>
      </c>
      <c r="BK909" s="292" t="s">
        <v>175</v>
      </c>
      <c r="BL909" s="294">
        <v>379992.10844504001</v>
      </c>
      <c r="BM909" s="292" t="s">
        <v>309</v>
      </c>
      <c r="BN909" s="294"/>
      <c r="BO909" s="297">
        <v>38842</v>
      </c>
      <c r="BP909" s="297">
        <v>47973</v>
      </c>
      <c r="BQ909" s="297" t="s">
        <v>4195</v>
      </c>
      <c r="BR909" s="297" t="s">
        <v>4771</v>
      </c>
      <c r="BS909" s="297" t="s">
        <v>4742</v>
      </c>
      <c r="BT909" s="297" t="s">
        <v>4742</v>
      </c>
      <c r="BU909" s="294">
        <v>22003.37</v>
      </c>
      <c r="BV909" s="294">
        <v>46.21</v>
      </c>
      <c r="BW909" s="294">
        <v>0</v>
      </c>
    </row>
    <row r="910" spans="1:75" s="289" customFormat="1" ht="18.2" customHeight="1" x14ac:dyDescent="0.15">
      <c r="A910" s="298">
        <v>908</v>
      </c>
      <c r="B910" s="299" t="s">
        <v>305</v>
      </c>
      <c r="C910" s="299" t="s">
        <v>306</v>
      </c>
      <c r="D910" s="313">
        <v>45170</v>
      </c>
      <c r="E910" s="300" t="s">
        <v>2003</v>
      </c>
      <c r="F910" s="309">
        <v>163</v>
      </c>
      <c r="G910" s="309">
        <v>162</v>
      </c>
      <c r="H910" s="302">
        <v>36097.21</v>
      </c>
      <c r="I910" s="302">
        <v>23838.76</v>
      </c>
      <c r="J910" s="302">
        <v>0</v>
      </c>
      <c r="K910" s="302">
        <v>59935.97</v>
      </c>
      <c r="L910" s="302">
        <v>263.06</v>
      </c>
      <c r="M910" s="302">
        <v>0</v>
      </c>
      <c r="N910" s="302">
        <v>0</v>
      </c>
      <c r="O910" s="302">
        <v>0</v>
      </c>
      <c r="P910" s="302">
        <v>0</v>
      </c>
      <c r="Q910" s="302">
        <v>0</v>
      </c>
      <c r="R910" s="302">
        <v>59935.97</v>
      </c>
      <c r="S910" s="302">
        <v>65559.31</v>
      </c>
      <c r="T910" s="302">
        <v>288.77999999999997</v>
      </c>
      <c r="U910" s="302">
        <v>0</v>
      </c>
      <c r="V910" s="302">
        <v>0</v>
      </c>
      <c r="W910" s="302">
        <v>0</v>
      </c>
      <c r="X910" s="302">
        <v>0</v>
      </c>
      <c r="Y910" s="302">
        <v>0</v>
      </c>
      <c r="Z910" s="302">
        <v>65848.09</v>
      </c>
      <c r="AA910" s="302">
        <v>0</v>
      </c>
      <c r="AB910" s="302">
        <v>0</v>
      </c>
      <c r="AC910" s="302">
        <v>0</v>
      </c>
      <c r="AD910" s="302">
        <v>0</v>
      </c>
      <c r="AE910" s="302">
        <v>0</v>
      </c>
      <c r="AF910" s="302">
        <v>0</v>
      </c>
      <c r="AG910" s="302">
        <v>0</v>
      </c>
      <c r="AH910" s="302">
        <v>0</v>
      </c>
      <c r="AI910" s="302">
        <v>0</v>
      </c>
      <c r="AJ910" s="302">
        <v>0</v>
      </c>
      <c r="AK910" s="302">
        <v>0</v>
      </c>
      <c r="AL910" s="302">
        <v>0</v>
      </c>
      <c r="AM910" s="302">
        <v>0</v>
      </c>
      <c r="AN910" s="302">
        <v>0</v>
      </c>
      <c r="AO910" s="302">
        <v>0</v>
      </c>
      <c r="AP910" s="302">
        <v>0</v>
      </c>
      <c r="AQ910" s="302">
        <v>0</v>
      </c>
      <c r="AR910" s="302">
        <v>0</v>
      </c>
      <c r="AS910" s="302">
        <v>0</v>
      </c>
      <c r="AT910" s="295">
        <f t="shared" si="14"/>
        <v>0</v>
      </c>
      <c r="AU910" s="302">
        <v>24101.82</v>
      </c>
      <c r="AV910" s="302">
        <v>65848.09</v>
      </c>
      <c r="AW910" s="303">
        <v>92</v>
      </c>
      <c r="AX910" s="303">
        <v>300</v>
      </c>
      <c r="AY910" s="302">
        <v>333898.25</v>
      </c>
      <c r="AZ910" s="302">
        <v>62661.83</v>
      </c>
      <c r="BA910" s="301">
        <v>69.232170999999994</v>
      </c>
      <c r="BB910" s="301">
        <v>66.220493785305493</v>
      </c>
      <c r="BC910" s="301">
        <v>9.6</v>
      </c>
      <c r="BD910" s="301"/>
      <c r="BE910" s="300" t="s">
        <v>4204</v>
      </c>
      <c r="BF910" s="298"/>
      <c r="BG910" s="300" t="s">
        <v>320</v>
      </c>
      <c r="BH910" s="300" t="s">
        <v>197</v>
      </c>
      <c r="BI910" s="300" t="s">
        <v>373</v>
      </c>
      <c r="BJ910" s="300" t="s">
        <v>4205</v>
      </c>
      <c r="BK910" s="299" t="s">
        <v>175</v>
      </c>
      <c r="BL910" s="301">
        <v>469364.33492311998</v>
      </c>
      <c r="BM910" s="299" t="s">
        <v>309</v>
      </c>
      <c r="BN910" s="301"/>
      <c r="BO910" s="304">
        <v>38842</v>
      </c>
      <c r="BP910" s="304">
        <v>47973</v>
      </c>
      <c r="BQ910" s="297" t="s">
        <v>937</v>
      </c>
      <c r="BR910" s="297" t="s">
        <v>4765</v>
      </c>
      <c r="BS910" s="297">
        <v>38842</v>
      </c>
      <c r="BT910" s="297">
        <v>47973</v>
      </c>
      <c r="BU910" s="301">
        <v>27164.13</v>
      </c>
      <c r="BV910" s="301">
        <v>56.81</v>
      </c>
      <c r="BW910" s="301">
        <v>0</v>
      </c>
    </row>
    <row r="911" spans="1:75" s="289" customFormat="1" ht="18.2" customHeight="1" x14ac:dyDescent="0.15">
      <c r="A911" s="291">
        <v>909</v>
      </c>
      <c r="B911" s="292" t="s">
        <v>305</v>
      </c>
      <c r="C911" s="292" t="s">
        <v>306</v>
      </c>
      <c r="D911" s="312">
        <v>45170</v>
      </c>
      <c r="E911" s="293" t="s">
        <v>2004</v>
      </c>
      <c r="F911" s="308">
        <v>90</v>
      </c>
      <c r="G911" s="308">
        <v>90</v>
      </c>
      <c r="H911" s="295">
        <v>0</v>
      </c>
      <c r="I911" s="295">
        <v>31497.06</v>
      </c>
      <c r="J911" s="295">
        <v>0</v>
      </c>
      <c r="K911" s="295">
        <v>31497.06</v>
      </c>
      <c r="L911" s="295">
        <v>0</v>
      </c>
      <c r="M911" s="295">
        <v>0</v>
      </c>
      <c r="N911" s="295">
        <v>0</v>
      </c>
      <c r="O911" s="295">
        <v>0</v>
      </c>
      <c r="P911" s="295">
        <v>0</v>
      </c>
      <c r="Q911" s="295">
        <v>0</v>
      </c>
      <c r="R911" s="295">
        <v>31497.06</v>
      </c>
      <c r="S911" s="295">
        <v>12808.29</v>
      </c>
      <c r="T911" s="295">
        <v>0</v>
      </c>
      <c r="U911" s="295">
        <v>0</v>
      </c>
      <c r="V911" s="295">
        <v>0</v>
      </c>
      <c r="W911" s="295">
        <v>0</v>
      </c>
      <c r="X911" s="295">
        <v>0</v>
      </c>
      <c r="Y911" s="295">
        <v>0</v>
      </c>
      <c r="Z911" s="295">
        <v>12808.29</v>
      </c>
      <c r="AA911" s="295">
        <v>0</v>
      </c>
      <c r="AB911" s="295">
        <v>0</v>
      </c>
      <c r="AC911" s="295">
        <v>0</v>
      </c>
      <c r="AD911" s="295">
        <v>0</v>
      </c>
      <c r="AE911" s="295">
        <v>0</v>
      </c>
      <c r="AF911" s="295">
        <v>0</v>
      </c>
      <c r="AG911" s="295">
        <v>0</v>
      </c>
      <c r="AH911" s="295">
        <v>0</v>
      </c>
      <c r="AI911" s="295">
        <v>0</v>
      </c>
      <c r="AJ911" s="295">
        <v>0</v>
      </c>
      <c r="AK911" s="295">
        <v>0</v>
      </c>
      <c r="AL911" s="295">
        <v>0</v>
      </c>
      <c r="AM911" s="295">
        <v>0</v>
      </c>
      <c r="AN911" s="295">
        <v>0</v>
      </c>
      <c r="AO911" s="295">
        <v>0</v>
      </c>
      <c r="AP911" s="295">
        <v>0</v>
      </c>
      <c r="AQ911" s="295">
        <v>0</v>
      </c>
      <c r="AR911" s="295">
        <v>0</v>
      </c>
      <c r="AS911" s="295">
        <v>0</v>
      </c>
      <c r="AT911" s="295">
        <f t="shared" si="14"/>
        <v>0</v>
      </c>
      <c r="AU911" s="295">
        <v>31497.06</v>
      </c>
      <c r="AV911" s="295">
        <v>12808.29</v>
      </c>
      <c r="AW911" s="296">
        <v>0</v>
      </c>
      <c r="AX911" s="296">
        <v>180</v>
      </c>
      <c r="AY911" s="295">
        <v>295699.59000000003</v>
      </c>
      <c r="AZ911" s="295">
        <v>46872.66</v>
      </c>
      <c r="BA911" s="294">
        <v>58.477378999999999</v>
      </c>
      <c r="BB911" s="294">
        <v>39.295092597811603</v>
      </c>
      <c r="BC911" s="294">
        <v>9.6</v>
      </c>
      <c r="BD911" s="294"/>
      <c r="BE911" s="293" t="s">
        <v>4204</v>
      </c>
      <c r="BF911" s="291"/>
      <c r="BG911" s="293" t="s">
        <v>312</v>
      </c>
      <c r="BH911" s="293" t="s">
        <v>189</v>
      </c>
      <c r="BI911" s="293" t="s">
        <v>323</v>
      </c>
      <c r="BJ911" s="293" t="s">
        <v>4205</v>
      </c>
      <c r="BK911" s="292" t="s">
        <v>175</v>
      </c>
      <c r="BL911" s="294">
        <v>246656.50057775999</v>
      </c>
      <c r="BM911" s="292" t="s">
        <v>309</v>
      </c>
      <c r="BN911" s="294"/>
      <c r="BO911" s="297">
        <v>38842</v>
      </c>
      <c r="BP911" s="297">
        <v>44321</v>
      </c>
      <c r="BQ911" s="297" t="s">
        <v>4259</v>
      </c>
      <c r="BR911" s="297" t="s">
        <v>4770</v>
      </c>
      <c r="BS911" s="297">
        <v>38842</v>
      </c>
      <c r="BT911" s="297">
        <v>44321</v>
      </c>
      <c r="BU911" s="294">
        <v>10650.81</v>
      </c>
      <c r="BV911" s="294">
        <v>0</v>
      </c>
      <c r="BW911" s="294">
        <v>0</v>
      </c>
    </row>
    <row r="912" spans="1:75" s="289" customFormat="1" ht="18.2" customHeight="1" x14ac:dyDescent="0.15">
      <c r="A912" s="298">
        <v>910</v>
      </c>
      <c r="B912" s="299" t="s">
        <v>305</v>
      </c>
      <c r="C912" s="299" t="s">
        <v>306</v>
      </c>
      <c r="D912" s="313">
        <v>45170</v>
      </c>
      <c r="E912" s="300" t="s">
        <v>2005</v>
      </c>
      <c r="F912" s="309">
        <v>134</v>
      </c>
      <c r="G912" s="309">
        <v>133</v>
      </c>
      <c r="H912" s="302">
        <v>28970.53</v>
      </c>
      <c r="I912" s="302">
        <v>17238.03</v>
      </c>
      <c r="J912" s="302">
        <v>0</v>
      </c>
      <c r="K912" s="302">
        <v>46208.56</v>
      </c>
      <c r="L912" s="302">
        <v>211.04</v>
      </c>
      <c r="M912" s="302">
        <v>0</v>
      </c>
      <c r="N912" s="302">
        <v>0</v>
      </c>
      <c r="O912" s="302">
        <v>0</v>
      </c>
      <c r="P912" s="302">
        <v>0</v>
      </c>
      <c r="Q912" s="302">
        <v>0</v>
      </c>
      <c r="R912" s="302">
        <v>46208.56</v>
      </c>
      <c r="S912" s="302">
        <v>41654.370000000003</v>
      </c>
      <c r="T912" s="302">
        <v>231.76</v>
      </c>
      <c r="U912" s="302">
        <v>0</v>
      </c>
      <c r="V912" s="302">
        <v>0</v>
      </c>
      <c r="W912" s="302">
        <v>0</v>
      </c>
      <c r="X912" s="302">
        <v>0</v>
      </c>
      <c r="Y912" s="302">
        <v>0</v>
      </c>
      <c r="Z912" s="302">
        <v>41886.129999999997</v>
      </c>
      <c r="AA912" s="302">
        <v>0</v>
      </c>
      <c r="AB912" s="302">
        <v>0</v>
      </c>
      <c r="AC912" s="302">
        <v>0</v>
      </c>
      <c r="AD912" s="302">
        <v>0</v>
      </c>
      <c r="AE912" s="302">
        <v>0</v>
      </c>
      <c r="AF912" s="302">
        <v>0</v>
      </c>
      <c r="AG912" s="302">
        <v>0</v>
      </c>
      <c r="AH912" s="302">
        <v>0</v>
      </c>
      <c r="AI912" s="302">
        <v>0</v>
      </c>
      <c r="AJ912" s="302">
        <v>0</v>
      </c>
      <c r="AK912" s="302">
        <v>0</v>
      </c>
      <c r="AL912" s="302">
        <v>0</v>
      </c>
      <c r="AM912" s="302">
        <v>0</v>
      </c>
      <c r="AN912" s="302">
        <v>0</v>
      </c>
      <c r="AO912" s="302">
        <v>0</v>
      </c>
      <c r="AP912" s="302">
        <v>0</v>
      </c>
      <c r="AQ912" s="302">
        <v>0</v>
      </c>
      <c r="AR912" s="302">
        <v>0</v>
      </c>
      <c r="AS912" s="302">
        <v>0</v>
      </c>
      <c r="AT912" s="295">
        <f t="shared" si="14"/>
        <v>0</v>
      </c>
      <c r="AU912" s="302">
        <v>17449.07</v>
      </c>
      <c r="AV912" s="302">
        <v>41886.129999999997</v>
      </c>
      <c r="AW912" s="303">
        <v>92</v>
      </c>
      <c r="AX912" s="303">
        <v>300</v>
      </c>
      <c r="AY912" s="302">
        <v>244001.34</v>
      </c>
      <c r="AZ912" s="302">
        <v>50280.87</v>
      </c>
      <c r="BA912" s="301">
        <v>76.024176999999995</v>
      </c>
      <c r="BB912" s="301">
        <v>69.866884649273601</v>
      </c>
      <c r="BC912" s="301">
        <v>9.6</v>
      </c>
      <c r="BD912" s="301"/>
      <c r="BE912" s="300" t="s">
        <v>4204</v>
      </c>
      <c r="BF912" s="298"/>
      <c r="BG912" s="300" t="s">
        <v>333</v>
      </c>
      <c r="BH912" s="300" t="s">
        <v>185</v>
      </c>
      <c r="BI912" s="300" t="s">
        <v>343</v>
      </c>
      <c r="BJ912" s="300" t="s">
        <v>4205</v>
      </c>
      <c r="BK912" s="299" t="s">
        <v>175</v>
      </c>
      <c r="BL912" s="301">
        <v>361863.66938176</v>
      </c>
      <c r="BM912" s="299" t="s">
        <v>309</v>
      </c>
      <c r="BN912" s="301"/>
      <c r="BO912" s="304">
        <v>38845</v>
      </c>
      <c r="BP912" s="304">
        <v>47976</v>
      </c>
      <c r="BQ912" s="297" t="s">
        <v>4196</v>
      </c>
      <c r="BR912" s="297" t="s">
        <v>4804</v>
      </c>
      <c r="BS912" s="297">
        <v>38845</v>
      </c>
      <c r="BT912" s="297">
        <v>47976</v>
      </c>
      <c r="BU912" s="301">
        <v>17899.63</v>
      </c>
      <c r="BV912" s="301">
        <v>45.58</v>
      </c>
      <c r="BW912" s="301">
        <v>0</v>
      </c>
    </row>
    <row r="913" spans="1:75" s="289" customFormat="1" ht="18.2" customHeight="1" x14ac:dyDescent="0.15">
      <c r="A913" s="291">
        <v>911</v>
      </c>
      <c r="B913" s="292" t="s">
        <v>305</v>
      </c>
      <c r="C913" s="292" t="s">
        <v>306</v>
      </c>
      <c r="D913" s="312">
        <v>45170</v>
      </c>
      <c r="E913" s="293" t="s">
        <v>2006</v>
      </c>
      <c r="F913" s="308">
        <v>1</v>
      </c>
      <c r="G913" s="308">
        <v>0</v>
      </c>
      <c r="H913" s="295">
        <v>30377.34</v>
      </c>
      <c r="I913" s="295">
        <v>0</v>
      </c>
      <c r="J913" s="295">
        <v>0</v>
      </c>
      <c r="K913" s="295">
        <v>30377.34</v>
      </c>
      <c r="L913" s="295">
        <v>221.32</v>
      </c>
      <c r="M913" s="295">
        <v>0</v>
      </c>
      <c r="N913" s="295">
        <v>0</v>
      </c>
      <c r="O913" s="295">
        <v>152.15</v>
      </c>
      <c r="P913" s="295">
        <v>0</v>
      </c>
      <c r="Q913" s="295">
        <v>0</v>
      </c>
      <c r="R913" s="295">
        <v>30225.19</v>
      </c>
      <c r="S913" s="295">
        <v>0</v>
      </c>
      <c r="T913" s="295">
        <v>243.02</v>
      </c>
      <c r="U913" s="295">
        <v>0</v>
      </c>
      <c r="V913" s="295">
        <v>0</v>
      </c>
      <c r="W913" s="295">
        <v>243.02</v>
      </c>
      <c r="X913" s="295">
        <v>0</v>
      </c>
      <c r="Y913" s="295">
        <v>0</v>
      </c>
      <c r="Z913" s="295">
        <v>0</v>
      </c>
      <c r="AA913" s="295">
        <v>47.8</v>
      </c>
      <c r="AB913" s="295">
        <v>0</v>
      </c>
      <c r="AC913" s="295">
        <v>0</v>
      </c>
      <c r="AD913" s="295">
        <v>0</v>
      </c>
      <c r="AE913" s="295">
        <v>0</v>
      </c>
      <c r="AF913" s="295">
        <v>-26.69</v>
      </c>
      <c r="AG913" s="295">
        <v>25.61</v>
      </c>
      <c r="AH913" s="295">
        <v>69.3</v>
      </c>
      <c r="AI913" s="295">
        <v>0</v>
      </c>
      <c r="AJ913" s="295">
        <v>0</v>
      </c>
      <c r="AK913" s="295">
        <v>0</v>
      </c>
      <c r="AL913" s="295">
        <v>0</v>
      </c>
      <c r="AM913" s="295">
        <v>0</v>
      </c>
      <c r="AN913" s="295">
        <v>0</v>
      </c>
      <c r="AO913" s="295">
        <v>0</v>
      </c>
      <c r="AP913" s="295">
        <v>0</v>
      </c>
      <c r="AQ913" s="295">
        <v>0</v>
      </c>
      <c r="AR913" s="295">
        <v>0.4</v>
      </c>
      <c r="AS913" s="295">
        <v>0</v>
      </c>
      <c r="AT913" s="295">
        <f t="shared" si="14"/>
        <v>510.78999999999996</v>
      </c>
      <c r="AU913" s="295">
        <v>69.17</v>
      </c>
      <c r="AV913" s="295">
        <v>0</v>
      </c>
      <c r="AW913" s="296">
        <v>92</v>
      </c>
      <c r="AX913" s="296">
        <v>300</v>
      </c>
      <c r="AY913" s="295">
        <v>321198.23</v>
      </c>
      <c r="AZ913" s="295">
        <v>52726.29</v>
      </c>
      <c r="BA913" s="294">
        <v>60.563372000000001</v>
      </c>
      <c r="BB913" s="294">
        <v>34.717774107388898</v>
      </c>
      <c r="BC913" s="294">
        <v>9.6</v>
      </c>
      <c r="BD913" s="294"/>
      <c r="BE913" s="293" t="s">
        <v>4204</v>
      </c>
      <c r="BF913" s="291"/>
      <c r="BG913" s="293" t="s">
        <v>312</v>
      </c>
      <c r="BH913" s="293" t="s">
        <v>191</v>
      </c>
      <c r="BI913" s="293" t="s">
        <v>348</v>
      </c>
      <c r="BJ913" s="293" t="s">
        <v>177</v>
      </c>
      <c r="BK913" s="292" t="s">
        <v>175</v>
      </c>
      <c r="BL913" s="294">
        <v>236696.36450823999</v>
      </c>
      <c r="BM913" s="292" t="s">
        <v>309</v>
      </c>
      <c r="BN913" s="294"/>
      <c r="BO913" s="297">
        <v>38847</v>
      </c>
      <c r="BP913" s="297">
        <v>47978</v>
      </c>
      <c r="BQ913" s="297" t="s">
        <v>4757</v>
      </c>
      <c r="BR913" s="297" t="s">
        <v>4764</v>
      </c>
      <c r="BS913" s="297">
        <v>38847</v>
      </c>
      <c r="BT913" s="297">
        <v>47978</v>
      </c>
      <c r="BU913" s="294">
        <v>0</v>
      </c>
      <c r="BV913" s="294">
        <v>47.8</v>
      </c>
      <c r="BW913" s="294">
        <v>0</v>
      </c>
    </row>
    <row r="914" spans="1:75" s="289" customFormat="1" ht="18.2" customHeight="1" x14ac:dyDescent="0.15">
      <c r="A914" s="298">
        <v>912</v>
      </c>
      <c r="B914" s="299" t="s">
        <v>305</v>
      </c>
      <c r="C914" s="299" t="s">
        <v>306</v>
      </c>
      <c r="D914" s="313">
        <v>45170</v>
      </c>
      <c r="E914" s="300" t="s">
        <v>2007</v>
      </c>
      <c r="F914" s="309">
        <v>160</v>
      </c>
      <c r="G914" s="309">
        <v>159</v>
      </c>
      <c r="H914" s="302">
        <v>26486.2</v>
      </c>
      <c r="I914" s="302">
        <v>17325.62</v>
      </c>
      <c r="J914" s="302">
        <v>0</v>
      </c>
      <c r="K914" s="302">
        <v>43811.82</v>
      </c>
      <c r="L914" s="302">
        <v>192.96</v>
      </c>
      <c r="M914" s="302">
        <v>0</v>
      </c>
      <c r="N914" s="302">
        <v>0</v>
      </c>
      <c r="O914" s="302">
        <v>0</v>
      </c>
      <c r="P914" s="302">
        <v>0</v>
      </c>
      <c r="Q914" s="302">
        <v>0</v>
      </c>
      <c r="R914" s="302">
        <v>43811.82</v>
      </c>
      <c r="S914" s="302">
        <v>47045.53</v>
      </c>
      <c r="T914" s="302">
        <v>211.89</v>
      </c>
      <c r="U914" s="302">
        <v>0</v>
      </c>
      <c r="V914" s="302">
        <v>0</v>
      </c>
      <c r="W914" s="302">
        <v>0</v>
      </c>
      <c r="X914" s="302">
        <v>0</v>
      </c>
      <c r="Y914" s="302">
        <v>0</v>
      </c>
      <c r="Z914" s="302">
        <v>47257.42</v>
      </c>
      <c r="AA914" s="302">
        <v>0</v>
      </c>
      <c r="AB914" s="302">
        <v>0</v>
      </c>
      <c r="AC914" s="302">
        <v>0</v>
      </c>
      <c r="AD914" s="302">
        <v>0</v>
      </c>
      <c r="AE914" s="302">
        <v>0</v>
      </c>
      <c r="AF914" s="302">
        <v>0</v>
      </c>
      <c r="AG914" s="302">
        <v>0</v>
      </c>
      <c r="AH914" s="302">
        <v>0</v>
      </c>
      <c r="AI914" s="302">
        <v>0</v>
      </c>
      <c r="AJ914" s="302">
        <v>0</v>
      </c>
      <c r="AK914" s="302">
        <v>0</v>
      </c>
      <c r="AL914" s="302">
        <v>0</v>
      </c>
      <c r="AM914" s="302">
        <v>0</v>
      </c>
      <c r="AN914" s="302">
        <v>0</v>
      </c>
      <c r="AO914" s="302">
        <v>0</v>
      </c>
      <c r="AP914" s="302">
        <v>0</v>
      </c>
      <c r="AQ914" s="302">
        <v>0</v>
      </c>
      <c r="AR914" s="302">
        <v>0</v>
      </c>
      <c r="AS914" s="302">
        <v>0</v>
      </c>
      <c r="AT914" s="295">
        <f t="shared" si="14"/>
        <v>0</v>
      </c>
      <c r="AU914" s="302">
        <v>17518.580000000002</v>
      </c>
      <c r="AV914" s="302">
        <v>47257.42</v>
      </c>
      <c r="AW914" s="303">
        <v>92</v>
      </c>
      <c r="AX914" s="303">
        <v>300</v>
      </c>
      <c r="AY914" s="302">
        <v>290000.69</v>
      </c>
      <c r="AZ914" s="302">
        <v>45971.31</v>
      </c>
      <c r="BA914" s="301">
        <v>58.487001999999997</v>
      </c>
      <c r="BB914" s="301">
        <v>55.739590713504597</v>
      </c>
      <c r="BC914" s="301">
        <v>9.6</v>
      </c>
      <c r="BD914" s="301"/>
      <c r="BE914" s="300" t="s">
        <v>4204</v>
      </c>
      <c r="BF914" s="298"/>
      <c r="BG914" s="300" t="s">
        <v>320</v>
      </c>
      <c r="BH914" s="300" t="s">
        <v>181</v>
      </c>
      <c r="BI914" s="300" t="s">
        <v>531</v>
      </c>
      <c r="BJ914" s="300" t="s">
        <v>4205</v>
      </c>
      <c r="BK914" s="299" t="s">
        <v>175</v>
      </c>
      <c r="BL914" s="301">
        <v>343094.56835472002</v>
      </c>
      <c r="BM914" s="299" t="s">
        <v>309</v>
      </c>
      <c r="BN914" s="301"/>
      <c r="BO914" s="304">
        <v>38848</v>
      </c>
      <c r="BP914" s="304">
        <v>47979</v>
      </c>
      <c r="BQ914" s="297" t="s">
        <v>937</v>
      </c>
      <c r="BR914" s="297" t="s">
        <v>4765</v>
      </c>
      <c r="BS914" s="297">
        <v>38848</v>
      </c>
      <c r="BT914" s="297">
        <v>47979</v>
      </c>
      <c r="BU914" s="301">
        <v>19852.150000000001</v>
      </c>
      <c r="BV914" s="301">
        <v>41.67</v>
      </c>
      <c r="BW914" s="301">
        <v>0</v>
      </c>
    </row>
    <row r="915" spans="1:75" s="289" customFormat="1" ht="18.2" customHeight="1" x14ac:dyDescent="0.15">
      <c r="A915" s="291">
        <v>913</v>
      </c>
      <c r="B915" s="292" t="s">
        <v>305</v>
      </c>
      <c r="C915" s="292" t="s">
        <v>306</v>
      </c>
      <c r="D915" s="312">
        <v>45170</v>
      </c>
      <c r="E915" s="293" t="s">
        <v>2008</v>
      </c>
      <c r="F915" s="308">
        <v>157</v>
      </c>
      <c r="G915" s="308">
        <v>156</v>
      </c>
      <c r="H915" s="295">
        <v>36544.9</v>
      </c>
      <c r="I915" s="295">
        <v>23643.86</v>
      </c>
      <c r="J915" s="295">
        <v>0</v>
      </c>
      <c r="K915" s="295">
        <v>60188.76</v>
      </c>
      <c r="L915" s="295">
        <v>266.23</v>
      </c>
      <c r="M915" s="295">
        <v>0</v>
      </c>
      <c r="N915" s="295">
        <v>0</v>
      </c>
      <c r="O915" s="295">
        <v>0</v>
      </c>
      <c r="P915" s="295">
        <v>0</v>
      </c>
      <c r="Q915" s="295">
        <v>0</v>
      </c>
      <c r="R915" s="295">
        <v>60188.76</v>
      </c>
      <c r="S915" s="295">
        <v>62980.61</v>
      </c>
      <c r="T915" s="295">
        <v>292.36</v>
      </c>
      <c r="U915" s="295">
        <v>0</v>
      </c>
      <c r="V915" s="295">
        <v>0</v>
      </c>
      <c r="W915" s="295">
        <v>0</v>
      </c>
      <c r="X915" s="295">
        <v>0</v>
      </c>
      <c r="Y915" s="295">
        <v>0</v>
      </c>
      <c r="Z915" s="295">
        <v>63272.97</v>
      </c>
      <c r="AA915" s="295">
        <v>0</v>
      </c>
      <c r="AB915" s="295">
        <v>0</v>
      </c>
      <c r="AC915" s="295">
        <v>0</v>
      </c>
      <c r="AD915" s="295">
        <v>0</v>
      </c>
      <c r="AE915" s="295">
        <v>0</v>
      </c>
      <c r="AF915" s="295">
        <v>0</v>
      </c>
      <c r="AG915" s="295">
        <v>0</v>
      </c>
      <c r="AH915" s="295">
        <v>0</v>
      </c>
      <c r="AI915" s="295">
        <v>0</v>
      </c>
      <c r="AJ915" s="295">
        <v>0</v>
      </c>
      <c r="AK915" s="295">
        <v>0</v>
      </c>
      <c r="AL915" s="295">
        <v>0</v>
      </c>
      <c r="AM915" s="295">
        <v>0</v>
      </c>
      <c r="AN915" s="295">
        <v>0</v>
      </c>
      <c r="AO915" s="295">
        <v>0</v>
      </c>
      <c r="AP915" s="295">
        <v>0</v>
      </c>
      <c r="AQ915" s="295">
        <v>0</v>
      </c>
      <c r="AR915" s="295">
        <v>0</v>
      </c>
      <c r="AS915" s="295">
        <v>0</v>
      </c>
      <c r="AT915" s="295">
        <f t="shared" si="14"/>
        <v>0</v>
      </c>
      <c r="AU915" s="295">
        <v>23910.09</v>
      </c>
      <c r="AV915" s="295">
        <v>63272.97</v>
      </c>
      <c r="AW915" s="296">
        <v>92</v>
      </c>
      <c r="AX915" s="296">
        <v>300</v>
      </c>
      <c r="AY915" s="295">
        <v>301135.40999999997</v>
      </c>
      <c r="AZ915" s="295">
        <v>63428.78</v>
      </c>
      <c r="BA915" s="294">
        <v>77.716205000000002</v>
      </c>
      <c r="BB915" s="294">
        <v>73.746365779947197</v>
      </c>
      <c r="BC915" s="294">
        <v>9.6</v>
      </c>
      <c r="BD915" s="294"/>
      <c r="BE915" s="293" t="s">
        <v>4204</v>
      </c>
      <c r="BF915" s="291"/>
      <c r="BG915" s="293" t="s">
        <v>333</v>
      </c>
      <c r="BH915" s="293" t="s">
        <v>193</v>
      </c>
      <c r="BI915" s="293" t="s">
        <v>334</v>
      </c>
      <c r="BJ915" s="293" t="s">
        <v>4205</v>
      </c>
      <c r="BK915" s="292" t="s">
        <v>175</v>
      </c>
      <c r="BL915" s="294">
        <v>471343.95768096001</v>
      </c>
      <c r="BM915" s="292" t="s">
        <v>309</v>
      </c>
      <c r="BN915" s="294"/>
      <c r="BO915" s="297">
        <v>38849</v>
      </c>
      <c r="BP915" s="297">
        <v>47980</v>
      </c>
      <c r="BQ915" s="297" t="s">
        <v>936</v>
      </c>
      <c r="BR915" s="297" t="s">
        <v>4769</v>
      </c>
      <c r="BS915" s="297">
        <v>38849</v>
      </c>
      <c r="BT915" s="297">
        <v>47980</v>
      </c>
      <c r="BU915" s="294">
        <v>26244.82</v>
      </c>
      <c r="BV915" s="294">
        <v>57.5</v>
      </c>
      <c r="BW915" s="294">
        <v>0</v>
      </c>
    </row>
    <row r="916" spans="1:75" s="289" customFormat="1" ht="18.2" customHeight="1" x14ac:dyDescent="0.15">
      <c r="A916" s="298">
        <v>914</v>
      </c>
      <c r="B916" s="299" t="s">
        <v>305</v>
      </c>
      <c r="C916" s="299" t="s">
        <v>306</v>
      </c>
      <c r="D916" s="313">
        <v>45170</v>
      </c>
      <c r="E916" s="300" t="s">
        <v>2009</v>
      </c>
      <c r="F916" s="309">
        <v>157</v>
      </c>
      <c r="G916" s="309">
        <v>156</v>
      </c>
      <c r="H916" s="302">
        <v>28443.360000000001</v>
      </c>
      <c r="I916" s="302">
        <v>18429.71</v>
      </c>
      <c r="J916" s="302">
        <v>0</v>
      </c>
      <c r="K916" s="302">
        <v>46873.07</v>
      </c>
      <c r="L916" s="302">
        <v>207.22</v>
      </c>
      <c r="M916" s="302">
        <v>0</v>
      </c>
      <c r="N916" s="302">
        <v>0</v>
      </c>
      <c r="O916" s="302">
        <v>0</v>
      </c>
      <c r="P916" s="302">
        <v>0</v>
      </c>
      <c r="Q916" s="302">
        <v>0</v>
      </c>
      <c r="R916" s="302">
        <v>46873.07</v>
      </c>
      <c r="S916" s="302">
        <v>49394.400000000001</v>
      </c>
      <c r="T916" s="302">
        <v>227.55</v>
      </c>
      <c r="U916" s="302">
        <v>0</v>
      </c>
      <c r="V916" s="302">
        <v>0</v>
      </c>
      <c r="W916" s="302">
        <v>0</v>
      </c>
      <c r="X916" s="302">
        <v>0</v>
      </c>
      <c r="Y916" s="302">
        <v>0</v>
      </c>
      <c r="Z916" s="302">
        <v>49621.95</v>
      </c>
      <c r="AA916" s="302">
        <v>0</v>
      </c>
      <c r="AB916" s="302">
        <v>0</v>
      </c>
      <c r="AC916" s="302">
        <v>0</v>
      </c>
      <c r="AD916" s="302">
        <v>0</v>
      </c>
      <c r="AE916" s="302">
        <v>0</v>
      </c>
      <c r="AF916" s="302">
        <v>0</v>
      </c>
      <c r="AG916" s="302">
        <v>0</v>
      </c>
      <c r="AH916" s="302">
        <v>0</v>
      </c>
      <c r="AI916" s="302">
        <v>0</v>
      </c>
      <c r="AJ916" s="302">
        <v>0</v>
      </c>
      <c r="AK916" s="302">
        <v>0</v>
      </c>
      <c r="AL916" s="302">
        <v>0</v>
      </c>
      <c r="AM916" s="302">
        <v>0</v>
      </c>
      <c r="AN916" s="302">
        <v>0</v>
      </c>
      <c r="AO916" s="302">
        <v>0</v>
      </c>
      <c r="AP916" s="302">
        <v>0</v>
      </c>
      <c r="AQ916" s="302">
        <v>0</v>
      </c>
      <c r="AR916" s="302">
        <v>0</v>
      </c>
      <c r="AS916" s="302">
        <v>0</v>
      </c>
      <c r="AT916" s="295">
        <f t="shared" si="14"/>
        <v>0</v>
      </c>
      <c r="AU916" s="302">
        <v>18636.93</v>
      </c>
      <c r="AV916" s="302">
        <v>49621.95</v>
      </c>
      <c r="AW916" s="303">
        <v>92</v>
      </c>
      <c r="AX916" s="303">
        <v>300</v>
      </c>
      <c r="AY916" s="302">
        <v>266998.62</v>
      </c>
      <c r="AZ916" s="302">
        <v>49368.66</v>
      </c>
      <c r="BA916" s="301">
        <v>68.222774000000001</v>
      </c>
      <c r="BB916" s="301">
        <v>64.774106919170606</v>
      </c>
      <c r="BC916" s="301">
        <v>9.6</v>
      </c>
      <c r="BD916" s="301"/>
      <c r="BE916" s="300" t="s">
        <v>4204</v>
      </c>
      <c r="BF916" s="298"/>
      <c r="BG916" s="300" t="s">
        <v>320</v>
      </c>
      <c r="BH916" s="300" t="s">
        <v>197</v>
      </c>
      <c r="BI916" s="300" t="s">
        <v>373</v>
      </c>
      <c r="BJ916" s="300" t="s">
        <v>4205</v>
      </c>
      <c r="BK916" s="299" t="s">
        <v>175</v>
      </c>
      <c r="BL916" s="301">
        <v>367067.51098472002</v>
      </c>
      <c r="BM916" s="299" t="s">
        <v>309</v>
      </c>
      <c r="BN916" s="301"/>
      <c r="BO916" s="304">
        <v>38849</v>
      </c>
      <c r="BP916" s="304">
        <v>47980</v>
      </c>
      <c r="BQ916" s="297" t="s">
        <v>940</v>
      </c>
      <c r="BR916" s="297" t="s">
        <v>4762</v>
      </c>
      <c r="BS916" s="297">
        <v>38849</v>
      </c>
      <c r="BT916" s="297">
        <v>47980</v>
      </c>
      <c r="BU916" s="301">
        <v>20761.79</v>
      </c>
      <c r="BV916" s="301">
        <v>44.75</v>
      </c>
      <c r="BW916" s="301">
        <v>0</v>
      </c>
    </row>
    <row r="917" spans="1:75" s="289" customFormat="1" ht="18.2" customHeight="1" x14ac:dyDescent="0.15">
      <c r="A917" s="291">
        <v>915</v>
      </c>
      <c r="B917" s="292" t="s">
        <v>305</v>
      </c>
      <c r="C917" s="292" t="s">
        <v>306</v>
      </c>
      <c r="D917" s="312">
        <v>45170</v>
      </c>
      <c r="E917" s="293" t="s">
        <v>2010</v>
      </c>
      <c r="F917" s="308">
        <v>135</v>
      </c>
      <c r="G917" s="308">
        <v>134</v>
      </c>
      <c r="H917" s="295">
        <v>37400.65</v>
      </c>
      <c r="I917" s="295">
        <v>22346.92</v>
      </c>
      <c r="J917" s="295">
        <v>0</v>
      </c>
      <c r="K917" s="295">
        <v>59747.57</v>
      </c>
      <c r="L917" s="295">
        <v>272.43</v>
      </c>
      <c r="M917" s="295">
        <v>0</v>
      </c>
      <c r="N917" s="295">
        <v>0</v>
      </c>
      <c r="O917" s="295">
        <v>0</v>
      </c>
      <c r="P917" s="295">
        <v>0</v>
      </c>
      <c r="Q917" s="295">
        <v>0</v>
      </c>
      <c r="R917" s="295">
        <v>59747.57</v>
      </c>
      <c r="S917" s="295">
        <v>54252.84</v>
      </c>
      <c r="T917" s="295">
        <v>299.20999999999998</v>
      </c>
      <c r="U917" s="295">
        <v>0</v>
      </c>
      <c r="V917" s="295">
        <v>0</v>
      </c>
      <c r="W917" s="295">
        <v>0</v>
      </c>
      <c r="X917" s="295">
        <v>0</v>
      </c>
      <c r="Y917" s="295">
        <v>0</v>
      </c>
      <c r="Z917" s="295">
        <v>54552.05</v>
      </c>
      <c r="AA917" s="295">
        <v>0</v>
      </c>
      <c r="AB917" s="295">
        <v>0</v>
      </c>
      <c r="AC917" s="295">
        <v>0</v>
      </c>
      <c r="AD917" s="295">
        <v>0</v>
      </c>
      <c r="AE917" s="295">
        <v>0</v>
      </c>
      <c r="AF917" s="295">
        <v>0</v>
      </c>
      <c r="AG917" s="295">
        <v>0</v>
      </c>
      <c r="AH917" s="295">
        <v>0</v>
      </c>
      <c r="AI917" s="295">
        <v>0</v>
      </c>
      <c r="AJ917" s="295">
        <v>0</v>
      </c>
      <c r="AK917" s="295">
        <v>0</v>
      </c>
      <c r="AL917" s="295">
        <v>0</v>
      </c>
      <c r="AM917" s="295">
        <v>0</v>
      </c>
      <c r="AN917" s="295">
        <v>0</v>
      </c>
      <c r="AO917" s="295">
        <v>0</v>
      </c>
      <c r="AP917" s="295">
        <v>0</v>
      </c>
      <c r="AQ917" s="295">
        <v>0</v>
      </c>
      <c r="AR917" s="295">
        <v>0</v>
      </c>
      <c r="AS917" s="295">
        <v>0</v>
      </c>
      <c r="AT917" s="295">
        <f t="shared" si="14"/>
        <v>0</v>
      </c>
      <c r="AU917" s="295">
        <v>22619.35</v>
      </c>
      <c r="AV917" s="295">
        <v>54552.05</v>
      </c>
      <c r="AW917" s="296">
        <v>92</v>
      </c>
      <c r="AX917" s="296">
        <v>300</v>
      </c>
      <c r="AY917" s="295">
        <v>372000.24</v>
      </c>
      <c r="AZ917" s="295">
        <v>64911.02</v>
      </c>
      <c r="BA917" s="294">
        <v>64.381674000000004</v>
      </c>
      <c r="BB917" s="294">
        <v>59.260331666829202</v>
      </c>
      <c r="BC917" s="294">
        <v>9.6</v>
      </c>
      <c r="BD917" s="294"/>
      <c r="BE917" s="293" t="s">
        <v>4204</v>
      </c>
      <c r="BF917" s="291"/>
      <c r="BG917" s="293" t="s">
        <v>333</v>
      </c>
      <c r="BH917" s="293" t="s">
        <v>193</v>
      </c>
      <c r="BI917" s="293" t="s">
        <v>334</v>
      </c>
      <c r="BJ917" s="293" t="s">
        <v>4205</v>
      </c>
      <c r="BK917" s="292" t="s">
        <v>175</v>
      </c>
      <c r="BL917" s="294">
        <v>467888.95643671998</v>
      </c>
      <c r="BM917" s="292" t="s">
        <v>309</v>
      </c>
      <c r="BN917" s="294"/>
      <c r="BO917" s="297">
        <v>38849</v>
      </c>
      <c r="BP917" s="297">
        <v>47980</v>
      </c>
      <c r="BQ917" s="297" t="s">
        <v>955</v>
      </c>
      <c r="BR917" s="297" t="s">
        <v>4778</v>
      </c>
      <c r="BS917" s="297">
        <v>38849</v>
      </c>
      <c r="BT917" s="297">
        <v>47980</v>
      </c>
      <c r="BU917" s="294">
        <v>23588.47</v>
      </c>
      <c r="BV917" s="294">
        <v>58.84</v>
      </c>
      <c r="BW917" s="294">
        <v>0</v>
      </c>
    </row>
    <row r="918" spans="1:75" s="289" customFormat="1" ht="18.2" customHeight="1" x14ac:dyDescent="0.15">
      <c r="A918" s="298">
        <v>916</v>
      </c>
      <c r="B918" s="299" t="s">
        <v>305</v>
      </c>
      <c r="C918" s="299" t="s">
        <v>306</v>
      </c>
      <c r="D918" s="313">
        <v>45170</v>
      </c>
      <c r="E918" s="300" t="s">
        <v>2011</v>
      </c>
      <c r="F918" s="309">
        <v>149</v>
      </c>
      <c r="G918" s="309">
        <v>148</v>
      </c>
      <c r="H918" s="302">
        <v>31166.85</v>
      </c>
      <c r="I918" s="302">
        <v>19653.66</v>
      </c>
      <c r="J918" s="302">
        <v>0</v>
      </c>
      <c r="K918" s="302">
        <v>50820.51</v>
      </c>
      <c r="L918" s="302">
        <v>227.05</v>
      </c>
      <c r="M918" s="302">
        <v>0</v>
      </c>
      <c r="N918" s="302">
        <v>0</v>
      </c>
      <c r="O918" s="302">
        <v>0</v>
      </c>
      <c r="P918" s="302">
        <v>0</v>
      </c>
      <c r="Q918" s="302">
        <v>0</v>
      </c>
      <c r="R918" s="302">
        <v>50820.51</v>
      </c>
      <c r="S918" s="302">
        <v>50850.58</v>
      </c>
      <c r="T918" s="302">
        <v>249.33</v>
      </c>
      <c r="U918" s="302">
        <v>0</v>
      </c>
      <c r="V918" s="302">
        <v>0</v>
      </c>
      <c r="W918" s="302">
        <v>0</v>
      </c>
      <c r="X918" s="302">
        <v>0</v>
      </c>
      <c r="Y918" s="302">
        <v>0</v>
      </c>
      <c r="Z918" s="302">
        <v>51099.91</v>
      </c>
      <c r="AA918" s="302">
        <v>0</v>
      </c>
      <c r="AB918" s="302">
        <v>0</v>
      </c>
      <c r="AC918" s="302">
        <v>0</v>
      </c>
      <c r="AD918" s="302">
        <v>0</v>
      </c>
      <c r="AE918" s="302">
        <v>0</v>
      </c>
      <c r="AF918" s="302">
        <v>0</v>
      </c>
      <c r="AG918" s="302">
        <v>0</v>
      </c>
      <c r="AH918" s="302">
        <v>0</v>
      </c>
      <c r="AI918" s="302">
        <v>0</v>
      </c>
      <c r="AJ918" s="302">
        <v>0</v>
      </c>
      <c r="AK918" s="302">
        <v>0</v>
      </c>
      <c r="AL918" s="302">
        <v>0</v>
      </c>
      <c r="AM918" s="302">
        <v>0</v>
      </c>
      <c r="AN918" s="302">
        <v>0</v>
      </c>
      <c r="AO918" s="302">
        <v>0</v>
      </c>
      <c r="AP918" s="302">
        <v>0</v>
      </c>
      <c r="AQ918" s="302">
        <v>0</v>
      </c>
      <c r="AR918" s="302">
        <v>0</v>
      </c>
      <c r="AS918" s="302">
        <v>0</v>
      </c>
      <c r="AT918" s="295">
        <f t="shared" si="14"/>
        <v>0</v>
      </c>
      <c r="AU918" s="302">
        <v>19880.71</v>
      </c>
      <c r="AV918" s="302">
        <v>51099.91</v>
      </c>
      <c r="AW918" s="303">
        <v>92</v>
      </c>
      <c r="AX918" s="303">
        <v>300</v>
      </c>
      <c r="AY918" s="302">
        <v>374197.44</v>
      </c>
      <c r="AZ918" s="302">
        <v>54093.79</v>
      </c>
      <c r="BA918" s="301">
        <v>53.337623000000001</v>
      </c>
      <c r="BB918" s="301">
        <v>50.110099570537201</v>
      </c>
      <c r="BC918" s="301">
        <v>9.6</v>
      </c>
      <c r="BD918" s="301"/>
      <c r="BE918" s="300" t="s">
        <v>4204</v>
      </c>
      <c r="BF918" s="298"/>
      <c r="BG918" s="300" t="s">
        <v>312</v>
      </c>
      <c r="BH918" s="300" t="s">
        <v>189</v>
      </c>
      <c r="BI918" s="300" t="s">
        <v>323</v>
      </c>
      <c r="BJ918" s="300" t="s">
        <v>4205</v>
      </c>
      <c r="BK918" s="299" t="s">
        <v>175</v>
      </c>
      <c r="BL918" s="301">
        <v>397980.29257896001</v>
      </c>
      <c r="BM918" s="299" t="s">
        <v>309</v>
      </c>
      <c r="BN918" s="301"/>
      <c r="BO918" s="304">
        <v>38849</v>
      </c>
      <c r="BP918" s="304">
        <v>47980</v>
      </c>
      <c r="BQ918" s="297" t="s">
        <v>941</v>
      </c>
      <c r="BR918" s="297" t="s">
        <v>4791</v>
      </c>
      <c r="BS918" s="297">
        <v>38849</v>
      </c>
      <c r="BT918" s="297">
        <v>47980</v>
      </c>
      <c r="BU918" s="301">
        <v>21971.23</v>
      </c>
      <c r="BV918" s="301">
        <v>49.04</v>
      </c>
      <c r="BW918" s="301">
        <v>0</v>
      </c>
    </row>
    <row r="919" spans="1:75" s="289" customFormat="1" ht="18.2" customHeight="1" x14ac:dyDescent="0.15">
      <c r="A919" s="291">
        <v>917</v>
      </c>
      <c r="B919" s="292" t="s">
        <v>305</v>
      </c>
      <c r="C919" s="292" t="s">
        <v>306</v>
      </c>
      <c r="D919" s="312">
        <v>45170</v>
      </c>
      <c r="E919" s="293" t="s">
        <v>1060</v>
      </c>
      <c r="F919" s="308">
        <v>161</v>
      </c>
      <c r="G919" s="308">
        <v>160</v>
      </c>
      <c r="H919" s="295">
        <v>37251.5</v>
      </c>
      <c r="I919" s="295">
        <v>24442.45</v>
      </c>
      <c r="J919" s="295">
        <v>0</v>
      </c>
      <c r="K919" s="295">
        <v>61693.95</v>
      </c>
      <c r="L919" s="295">
        <v>271.38</v>
      </c>
      <c r="M919" s="295">
        <v>0</v>
      </c>
      <c r="N919" s="295">
        <v>0</v>
      </c>
      <c r="O919" s="295">
        <v>0</v>
      </c>
      <c r="P919" s="295">
        <v>0</v>
      </c>
      <c r="Q919" s="295">
        <v>0</v>
      </c>
      <c r="R919" s="295">
        <v>61693.95</v>
      </c>
      <c r="S919" s="295">
        <v>66659.95</v>
      </c>
      <c r="T919" s="295">
        <v>298.01</v>
      </c>
      <c r="U919" s="295">
        <v>0</v>
      </c>
      <c r="V919" s="295">
        <v>0</v>
      </c>
      <c r="W919" s="295">
        <v>0</v>
      </c>
      <c r="X919" s="295">
        <v>0</v>
      </c>
      <c r="Y919" s="295">
        <v>0</v>
      </c>
      <c r="Z919" s="295">
        <v>66957.960000000006</v>
      </c>
      <c r="AA919" s="295">
        <v>0</v>
      </c>
      <c r="AB919" s="295">
        <v>0</v>
      </c>
      <c r="AC919" s="295">
        <v>0</v>
      </c>
      <c r="AD919" s="295">
        <v>0</v>
      </c>
      <c r="AE919" s="295">
        <v>0</v>
      </c>
      <c r="AF919" s="295">
        <v>0</v>
      </c>
      <c r="AG919" s="295">
        <v>0</v>
      </c>
      <c r="AH919" s="295">
        <v>0</v>
      </c>
      <c r="AI919" s="295">
        <v>0</v>
      </c>
      <c r="AJ919" s="295">
        <v>0</v>
      </c>
      <c r="AK919" s="295">
        <v>0</v>
      </c>
      <c r="AL919" s="295">
        <v>0</v>
      </c>
      <c r="AM919" s="295">
        <v>0</v>
      </c>
      <c r="AN919" s="295">
        <v>0</v>
      </c>
      <c r="AO919" s="295">
        <v>0</v>
      </c>
      <c r="AP919" s="295">
        <v>0</v>
      </c>
      <c r="AQ919" s="295">
        <v>0</v>
      </c>
      <c r="AR919" s="295">
        <v>0</v>
      </c>
      <c r="AS919" s="295">
        <v>0</v>
      </c>
      <c r="AT919" s="295">
        <f t="shared" si="14"/>
        <v>0</v>
      </c>
      <c r="AU919" s="295">
        <v>24713.83</v>
      </c>
      <c r="AV919" s="295">
        <v>66957.960000000006</v>
      </c>
      <c r="AW919" s="296">
        <v>92</v>
      </c>
      <c r="AX919" s="296">
        <v>300</v>
      </c>
      <c r="AY919" s="295">
        <v>344198.69</v>
      </c>
      <c r="AZ919" s="295">
        <v>64655.15</v>
      </c>
      <c r="BA919" s="294">
        <v>69.317515</v>
      </c>
      <c r="BB919" s="294">
        <v>66.142779106293204</v>
      </c>
      <c r="BC919" s="294">
        <v>9.6</v>
      </c>
      <c r="BD919" s="294"/>
      <c r="BE919" s="293" t="s">
        <v>4204</v>
      </c>
      <c r="BF919" s="291"/>
      <c r="BG919" s="293" t="s">
        <v>333</v>
      </c>
      <c r="BH919" s="293" t="s">
        <v>193</v>
      </c>
      <c r="BI919" s="293" t="s">
        <v>334</v>
      </c>
      <c r="BJ919" s="293" t="s">
        <v>4205</v>
      </c>
      <c r="BK919" s="292" t="s">
        <v>175</v>
      </c>
      <c r="BL919" s="294">
        <v>483131.2450692</v>
      </c>
      <c r="BM919" s="292" t="s">
        <v>309</v>
      </c>
      <c r="BN919" s="294"/>
      <c r="BO919" s="297">
        <v>38853</v>
      </c>
      <c r="BP919" s="297">
        <v>47984</v>
      </c>
      <c r="BQ919" s="297" t="s">
        <v>4195</v>
      </c>
      <c r="BR919" s="297" t="s">
        <v>4771</v>
      </c>
      <c r="BS919" s="297" t="s">
        <v>4742</v>
      </c>
      <c r="BT919" s="297" t="s">
        <v>4742</v>
      </c>
      <c r="BU919" s="294">
        <v>27779.5</v>
      </c>
      <c r="BV919" s="294">
        <v>58.61</v>
      </c>
      <c r="BW919" s="294">
        <v>0</v>
      </c>
    </row>
    <row r="920" spans="1:75" s="289" customFormat="1" ht="18.2" customHeight="1" x14ac:dyDescent="0.15">
      <c r="A920" s="298">
        <v>918</v>
      </c>
      <c r="B920" s="299" t="s">
        <v>305</v>
      </c>
      <c r="C920" s="299" t="s">
        <v>306</v>
      </c>
      <c r="D920" s="313">
        <v>45170</v>
      </c>
      <c r="E920" s="300" t="s">
        <v>2012</v>
      </c>
      <c r="F920" s="309">
        <v>172</v>
      </c>
      <c r="G920" s="309">
        <v>171</v>
      </c>
      <c r="H920" s="302">
        <v>45839.8</v>
      </c>
      <c r="I920" s="302">
        <v>31380.04</v>
      </c>
      <c r="J920" s="302">
        <v>0</v>
      </c>
      <c r="K920" s="302">
        <v>77219.839999999997</v>
      </c>
      <c r="L920" s="302">
        <v>335.55</v>
      </c>
      <c r="M920" s="302">
        <v>0</v>
      </c>
      <c r="N920" s="302">
        <v>0</v>
      </c>
      <c r="O920" s="302">
        <v>0</v>
      </c>
      <c r="P920" s="302">
        <v>0</v>
      </c>
      <c r="Q920" s="302">
        <v>0</v>
      </c>
      <c r="R920" s="302">
        <v>77219.839999999997</v>
      </c>
      <c r="S920" s="302">
        <v>87662.12</v>
      </c>
      <c r="T920" s="302">
        <v>362.9</v>
      </c>
      <c r="U920" s="302">
        <v>0</v>
      </c>
      <c r="V920" s="302">
        <v>0</v>
      </c>
      <c r="W920" s="302">
        <v>0</v>
      </c>
      <c r="X920" s="302">
        <v>0</v>
      </c>
      <c r="Y920" s="302">
        <v>0</v>
      </c>
      <c r="Z920" s="302">
        <v>88025.02</v>
      </c>
      <c r="AA920" s="302">
        <v>0</v>
      </c>
      <c r="AB920" s="302">
        <v>0</v>
      </c>
      <c r="AC920" s="302">
        <v>0</v>
      </c>
      <c r="AD920" s="302">
        <v>0</v>
      </c>
      <c r="AE920" s="302">
        <v>0</v>
      </c>
      <c r="AF920" s="302">
        <v>0</v>
      </c>
      <c r="AG920" s="302">
        <v>0</v>
      </c>
      <c r="AH920" s="302">
        <v>0</v>
      </c>
      <c r="AI920" s="302">
        <v>0</v>
      </c>
      <c r="AJ920" s="302">
        <v>0</v>
      </c>
      <c r="AK920" s="302">
        <v>0</v>
      </c>
      <c r="AL920" s="302">
        <v>0</v>
      </c>
      <c r="AM920" s="302">
        <v>0</v>
      </c>
      <c r="AN920" s="302">
        <v>0</v>
      </c>
      <c r="AO920" s="302">
        <v>0</v>
      </c>
      <c r="AP920" s="302">
        <v>0</v>
      </c>
      <c r="AQ920" s="302">
        <v>0</v>
      </c>
      <c r="AR920" s="302">
        <v>0</v>
      </c>
      <c r="AS920" s="302">
        <v>0</v>
      </c>
      <c r="AT920" s="295">
        <f t="shared" si="14"/>
        <v>0</v>
      </c>
      <c r="AU920" s="302">
        <v>31715.59</v>
      </c>
      <c r="AV920" s="302">
        <v>88025.02</v>
      </c>
      <c r="AW920" s="303">
        <v>92</v>
      </c>
      <c r="AX920" s="303">
        <v>300</v>
      </c>
      <c r="AY920" s="302">
        <v>420000.05</v>
      </c>
      <c r="AZ920" s="302">
        <v>79941.62</v>
      </c>
      <c r="BA920" s="301">
        <v>70.238088000000005</v>
      </c>
      <c r="BB920" s="301">
        <v>67.846685084264294</v>
      </c>
      <c r="BC920" s="301">
        <v>9.5</v>
      </c>
      <c r="BD920" s="301"/>
      <c r="BE920" s="300" t="s">
        <v>4204</v>
      </c>
      <c r="BF920" s="298"/>
      <c r="BG920" s="300" t="s">
        <v>326</v>
      </c>
      <c r="BH920" s="300" t="s">
        <v>190</v>
      </c>
      <c r="BI920" s="300" t="s">
        <v>403</v>
      </c>
      <c r="BJ920" s="300" t="s">
        <v>4205</v>
      </c>
      <c r="BK920" s="299" t="s">
        <v>175</v>
      </c>
      <c r="BL920" s="301">
        <v>604715.98014463997</v>
      </c>
      <c r="BM920" s="299" t="s">
        <v>309</v>
      </c>
      <c r="BN920" s="301"/>
      <c r="BO920" s="304">
        <v>38853</v>
      </c>
      <c r="BP920" s="304">
        <v>47984</v>
      </c>
      <c r="BQ920" s="297" t="s">
        <v>936</v>
      </c>
      <c r="BR920" s="297" t="s">
        <v>4769</v>
      </c>
      <c r="BS920" s="297">
        <v>38853</v>
      </c>
      <c r="BT920" s="297">
        <v>47984</v>
      </c>
      <c r="BU920" s="301">
        <v>33377.879999999997</v>
      </c>
      <c r="BV920" s="301">
        <v>55.52</v>
      </c>
      <c r="BW920" s="301">
        <v>0</v>
      </c>
    </row>
    <row r="921" spans="1:75" s="289" customFormat="1" ht="18.2" customHeight="1" x14ac:dyDescent="0.15">
      <c r="A921" s="291">
        <v>919</v>
      </c>
      <c r="B921" s="292" t="s">
        <v>305</v>
      </c>
      <c r="C921" s="292" t="s">
        <v>306</v>
      </c>
      <c r="D921" s="312">
        <v>45170</v>
      </c>
      <c r="E921" s="293" t="s">
        <v>2013</v>
      </c>
      <c r="F921" s="308">
        <v>63</v>
      </c>
      <c r="G921" s="308">
        <v>63</v>
      </c>
      <c r="H921" s="295">
        <v>0</v>
      </c>
      <c r="I921" s="295">
        <v>54357.49</v>
      </c>
      <c r="J921" s="295">
        <v>0</v>
      </c>
      <c r="K921" s="295">
        <v>54357.49</v>
      </c>
      <c r="L921" s="295">
        <v>0</v>
      </c>
      <c r="M921" s="295">
        <v>0</v>
      </c>
      <c r="N921" s="295">
        <v>0</v>
      </c>
      <c r="O921" s="295">
        <v>0</v>
      </c>
      <c r="P921" s="295">
        <v>0</v>
      </c>
      <c r="Q921" s="295">
        <v>0</v>
      </c>
      <c r="R921" s="295">
        <v>54357.49</v>
      </c>
      <c r="S921" s="295">
        <v>14887.79</v>
      </c>
      <c r="T921" s="295">
        <v>0</v>
      </c>
      <c r="U921" s="295">
        <v>0</v>
      </c>
      <c r="V921" s="295">
        <v>0</v>
      </c>
      <c r="W921" s="295">
        <v>0</v>
      </c>
      <c r="X921" s="295">
        <v>0</v>
      </c>
      <c r="Y921" s="295">
        <v>0</v>
      </c>
      <c r="Z921" s="295">
        <v>14887.79</v>
      </c>
      <c r="AA921" s="295">
        <v>0</v>
      </c>
      <c r="AB921" s="295">
        <v>0</v>
      </c>
      <c r="AC921" s="295">
        <v>0</v>
      </c>
      <c r="AD921" s="295">
        <v>0</v>
      </c>
      <c r="AE921" s="295">
        <v>0</v>
      </c>
      <c r="AF921" s="295">
        <v>0</v>
      </c>
      <c r="AG921" s="295">
        <v>0</v>
      </c>
      <c r="AH921" s="295">
        <v>0</v>
      </c>
      <c r="AI921" s="295">
        <v>0</v>
      </c>
      <c r="AJ921" s="295">
        <v>0</v>
      </c>
      <c r="AK921" s="295">
        <v>0</v>
      </c>
      <c r="AL921" s="295">
        <v>0</v>
      </c>
      <c r="AM921" s="295">
        <v>0</v>
      </c>
      <c r="AN921" s="295">
        <v>0</v>
      </c>
      <c r="AO921" s="295">
        <v>0</v>
      </c>
      <c r="AP921" s="295">
        <v>0</v>
      </c>
      <c r="AQ921" s="295">
        <v>0</v>
      </c>
      <c r="AR921" s="295">
        <v>0</v>
      </c>
      <c r="AS921" s="295">
        <v>0</v>
      </c>
      <c r="AT921" s="295">
        <f t="shared" si="14"/>
        <v>0</v>
      </c>
      <c r="AU921" s="295">
        <v>54357.49</v>
      </c>
      <c r="AV921" s="295">
        <v>14887.79</v>
      </c>
      <c r="AW921" s="296">
        <v>0</v>
      </c>
      <c r="AX921" s="296">
        <v>180</v>
      </c>
      <c r="AY921" s="295">
        <v>492000.77</v>
      </c>
      <c r="AZ921" s="295">
        <v>105259.63</v>
      </c>
      <c r="BA921" s="294">
        <v>78.951552000000007</v>
      </c>
      <c r="BB921" s="294">
        <v>40.7716443457428</v>
      </c>
      <c r="BC921" s="294">
        <v>9.5</v>
      </c>
      <c r="BD921" s="294"/>
      <c r="BE921" s="293" t="s">
        <v>4204</v>
      </c>
      <c r="BF921" s="291"/>
      <c r="BG921" s="293" t="s">
        <v>315</v>
      </c>
      <c r="BH921" s="293" t="s">
        <v>183</v>
      </c>
      <c r="BI921" s="293" t="s">
        <v>328</v>
      </c>
      <c r="BJ921" s="293" t="s">
        <v>4205</v>
      </c>
      <c r="BK921" s="292" t="s">
        <v>175</v>
      </c>
      <c r="BL921" s="294">
        <v>425678.72250903997</v>
      </c>
      <c r="BM921" s="292" t="s">
        <v>309</v>
      </c>
      <c r="BN921" s="294"/>
      <c r="BO921" s="297">
        <v>38854</v>
      </c>
      <c r="BP921" s="297">
        <v>44333</v>
      </c>
      <c r="BQ921" s="297" t="s">
        <v>4123</v>
      </c>
      <c r="BR921" s="297" t="s">
        <v>4760</v>
      </c>
      <c r="BS921" s="297">
        <v>38854</v>
      </c>
      <c r="BT921" s="297">
        <v>44333</v>
      </c>
      <c r="BU921" s="294">
        <v>15004.52</v>
      </c>
      <c r="BV921" s="294">
        <v>0</v>
      </c>
      <c r="BW921" s="294">
        <v>0</v>
      </c>
    </row>
    <row r="922" spans="1:75" s="289" customFormat="1" ht="18.2" customHeight="1" x14ac:dyDescent="0.15">
      <c r="A922" s="298">
        <v>920</v>
      </c>
      <c r="B922" s="299" t="s">
        <v>305</v>
      </c>
      <c r="C922" s="299" t="s">
        <v>306</v>
      </c>
      <c r="D922" s="313">
        <v>45170</v>
      </c>
      <c r="E922" s="300" t="s">
        <v>2014</v>
      </c>
      <c r="F922" s="309">
        <v>74</v>
      </c>
      <c r="G922" s="309">
        <v>73</v>
      </c>
      <c r="H922" s="302">
        <v>31449.919999999998</v>
      </c>
      <c r="I922" s="302">
        <v>12634.16</v>
      </c>
      <c r="J922" s="302">
        <v>0</v>
      </c>
      <c r="K922" s="302">
        <v>44084.08</v>
      </c>
      <c r="L922" s="302">
        <v>229.17</v>
      </c>
      <c r="M922" s="302">
        <v>0</v>
      </c>
      <c r="N922" s="302">
        <v>0</v>
      </c>
      <c r="O922" s="302">
        <v>0</v>
      </c>
      <c r="P922" s="302">
        <v>0</v>
      </c>
      <c r="Q922" s="302">
        <v>0</v>
      </c>
      <c r="R922" s="302">
        <v>44084.08</v>
      </c>
      <c r="S922" s="302">
        <v>22462.05</v>
      </c>
      <c r="T922" s="302">
        <v>251.6</v>
      </c>
      <c r="U922" s="302">
        <v>0</v>
      </c>
      <c r="V922" s="302">
        <v>0</v>
      </c>
      <c r="W922" s="302">
        <v>0</v>
      </c>
      <c r="X922" s="302">
        <v>0</v>
      </c>
      <c r="Y922" s="302">
        <v>0</v>
      </c>
      <c r="Z922" s="302">
        <v>22713.65</v>
      </c>
      <c r="AA922" s="302">
        <v>0</v>
      </c>
      <c r="AB922" s="302">
        <v>0</v>
      </c>
      <c r="AC922" s="302">
        <v>0</v>
      </c>
      <c r="AD922" s="302">
        <v>0</v>
      </c>
      <c r="AE922" s="302">
        <v>0</v>
      </c>
      <c r="AF922" s="302">
        <v>0</v>
      </c>
      <c r="AG922" s="302">
        <v>0</v>
      </c>
      <c r="AH922" s="302">
        <v>0</v>
      </c>
      <c r="AI922" s="302">
        <v>0</v>
      </c>
      <c r="AJ922" s="302">
        <v>0</v>
      </c>
      <c r="AK922" s="302">
        <v>0</v>
      </c>
      <c r="AL922" s="302">
        <v>0</v>
      </c>
      <c r="AM922" s="302">
        <v>0</v>
      </c>
      <c r="AN922" s="302">
        <v>0</v>
      </c>
      <c r="AO922" s="302">
        <v>0</v>
      </c>
      <c r="AP922" s="302">
        <v>0</v>
      </c>
      <c r="AQ922" s="302">
        <v>0</v>
      </c>
      <c r="AR922" s="302">
        <v>0</v>
      </c>
      <c r="AS922" s="302">
        <v>0</v>
      </c>
      <c r="AT922" s="295">
        <f t="shared" si="14"/>
        <v>0</v>
      </c>
      <c r="AU922" s="302">
        <v>12863.33</v>
      </c>
      <c r="AV922" s="302">
        <v>22713.65</v>
      </c>
      <c r="AW922" s="303">
        <v>92</v>
      </c>
      <c r="AX922" s="303">
        <v>300</v>
      </c>
      <c r="AY922" s="302">
        <v>330001.03000000003</v>
      </c>
      <c r="AZ922" s="302">
        <v>54591.77</v>
      </c>
      <c r="BA922" s="301">
        <v>61.050893000000002</v>
      </c>
      <c r="BB922" s="301">
        <v>49.299966846347701</v>
      </c>
      <c r="BC922" s="301">
        <v>9.6</v>
      </c>
      <c r="BD922" s="301"/>
      <c r="BE922" s="300" t="s">
        <v>4204</v>
      </c>
      <c r="BF922" s="298"/>
      <c r="BG922" s="300" t="s">
        <v>408</v>
      </c>
      <c r="BH922" s="300" t="s">
        <v>194</v>
      </c>
      <c r="BI922" s="300" t="s">
        <v>409</v>
      </c>
      <c r="BJ922" s="300" t="s">
        <v>4205</v>
      </c>
      <c r="BK922" s="299" t="s">
        <v>175</v>
      </c>
      <c r="BL922" s="301">
        <v>345226.66255168</v>
      </c>
      <c r="BM922" s="299" t="s">
        <v>309</v>
      </c>
      <c r="BN922" s="301"/>
      <c r="BO922" s="304">
        <v>38855</v>
      </c>
      <c r="BP922" s="304">
        <v>47986</v>
      </c>
      <c r="BQ922" s="297" t="s">
        <v>4123</v>
      </c>
      <c r="BR922" s="297" t="s">
        <v>4760</v>
      </c>
      <c r="BS922" s="297">
        <v>38855</v>
      </c>
      <c r="BT922" s="297">
        <v>47986</v>
      </c>
      <c r="BU922" s="301">
        <v>10904.1</v>
      </c>
      <c r="BV922" s="301">
        <v>49.49</v>
      </c>
      <c r="BW922" s="301">
        <v>0</v>
      </c>
    </row>
    <row r="923" spans="1:75" s="289" customFormat="1" ht="18.2" customHeight="1" x14ac:dyDescent="0.15">
      <c r="A923" s="291">
        <v>921</v>
      </c>
      <c r="B923" s="292" t="s">
        <v>305</v>
      </c>
      <c r="C923" s="292" t="s">
        <v>306</v>
      </c>
      <c r="D923" s="312">
        <v>45170</v>
      </c>
      <c r="E923" s="293" t="s">
        <v>2015</v>
      </c>
      <c r="F923" s="308">
        <v>181</v>
      </c>
      <c r="G923" s="308">
        <v>180</v>
      </c>
      <c r="H923" s="295">
        <v>26356.17</v>
      </c>
      <c r="I923" s="295">
        <v>18283.97</v>
      </c>
      <c r="J923" s="295">
        <v>0</v>
      </c>
      <c r="K923" s="295">
        <v>44640.14</v>
      </c>
      <c r="L923" s="295">
        <v>192.03</v>
      </c>
      <c r="M923" s="295">
        <v>0</v>
      </c>
      <c r="N923" s="295">
        <v>0</v>
      </c>
      <c r="O923" s="295">
        <v>0</v>
      </c>
      <c r="P923" s="295">
        <v>0</v>
      </c>
      <c r="Q923" s="295">
        <v>0</v>
      </c>
      <c r="R923" s="295">
        <v>44640.14</v>
      </c>
      <c r="S923" s="295">
        <v>54234.46</v>
      </c>
      <c r="T923" s="295">
        <v>210.85</v>
      </c>
      <c r="U923" s="295">
        <v>0</v>
      </c>
      <c r="V923" s="295">
        <v>0</v>
      </c>
      <c r="W923" s="295">
        <v>0</v>
      </c>
      <c r="X923" s="295">
        <v>0</v>
      </c>
      <c r="Y923" s="295">
        <v>0</v>
      </c>
      <c r="Z923" s="295">
        <v>54445.31</v>
      </c>
      <c r="AA923" s="295">
        <v>0</v>
      </c>
      <c r="AB923" s="295">
        <v>0</v>
      </c>
      <c r="AC923" s="295">
        <v>0</v>
      </c>
      <c r="AD923" s="295">
        <v>0</v>
      </c>
      <c r="AE923" s="295">
        <v>0</v>
      </c>
      <c r="AF923" s="295">
        <v>0</v>
      </c>
      <c r="AG923" s="295">
        <v>0</v>
      </c>
      <c r="AH923" s="295">
        <v>0</v>
      </c>
      <c r="AI923" s="295">
        <v>0</v>
      </c>
      <c r="AJ923" s="295">
        <v>0</v>
      </c>
      <c r="AK923" s="295">
        <v>0</v>
      </c>
      <c r="AL923" s="295">
        <v>0</v>
      </c>
      <c r="AM923" s="295">
        <v>0</v>
      </c>
      <c r="AN923" s="295">
        <v>0</v>
      </c>
      <c r="AO923" s="295">
        <v>0</v>
      </c>
      <c r="AP923" s="295">
        <v>0</v>
      </c>
      <c r="AQ923" s="295">
        <v>0</v>
      </c>
      <c r="AR923" s="295">
        <v>0</v>
      </c>
      <c r="AS923" s="295">
        <v>0</v>
      </c>
      <c r="AT923" s="295">
        <f t="shared" si="14"/>
        <v>0</v>
      </c>
      <c r="AU923" s="295">
        <v>18476</v>
      </c>
      <c r="AV923" s="295">
        <v>54445.31</v>
      </c>
      <c r="AW923" s="296">
        <v>92</v>
      </c>
      <c r="AX923" s="296">
        <v>300</v>
      </c>
      <c r="AY923" s="295">
        <v>333900.37</v>
      </c>
      <c r="AZ923" s="295">
        <v>45747.34</v>
      </c>
      <c r="BA923" s="294">
        <v>50.562564999999999</v>
      </c>
      <c r="BB923" s="294">
        <v>49.338824516553302</v>
      </c>
      <c r="BC923" s="294">
        <v>9.6</v>
      </c>
      <c r="BD923" s="294"/>
      <c r="BE923" s="293" t="s">
        <v>4204</v>
      </c>
      <c r="BF923" s="291"/>
      <c r="BG923" s="293" t="s">
        <v>320</v>
      </c>
      <c r="BH923" s="293" t="s">
        <v>197</v>
      </c>
      <c r="BI923" s="293" t="s">
        <v>373</v>
      </c>
      <c r="BJ923" s="293" t="s">
        <v>4205</v>
      </c>
      <c r="BK923" s="292" t="s">
        <v>175</v>
      </c>
      <c r="BL923" s="294">
        <v>349581.22179344</v>
      </c>
      <c r="BM923" s="292" t="s">
        <v>309</v>
      </c>
      <c r="BN923" s="294"/>
      <c r="BO923" s="297">
        <v>38855</v>
      </c>
      <c r="BP923" s="297">
        <v>47986</v>
      </c>
      <c r="BQ923" s="297" t="s">
        <v>946</v>
      </c>
      <c r="BR923" s="297" t="s">
        <v>4775</v>
      </c>
      <c r="BS923" s="297">
        <v>38855</v>
      </c>
      <c r="BT923" s="297">
        <v>47986</v>
      </c>
      <c r="BU923" s="294">
        <v>22559.19</v>
      </c>
      <c r="BV923" s="294">
        <v>41.47</v>
      </c>
      <c r="BW923" s="294">
        <v>0</v>
      </c>
    </row>
    <row r="924" spans="1:75" s="289" customFormat="1" ht="18.2" customHeight="1" x14ac:dyDescent="0.15">
      <c r="A924" s="298">
        <v>922</v>
      </c>
      <c r="B924" s="299" t="s">
        <v>305</v>
      </c>
      <c r="C924" s="299" t="s">
        <v>306</v>
      </c>
      <c r="D924" s="313">
        <v>45170</v>
      </c>
      <c r="E924" s="300" t="s">
        <v>2016</v>
      </c>
      <c r="F924" s="309">
        <v>61</v>
      </c>
      <c r="G924" s="309">
        <v>60</v>
      </c>
      <c r="H924" s="302">
        <v>15182.1</v>
      </c>
      <c r="I924" s="302">
        <v>30742.85</v>
      </c>
      <c r="J924" s="302">
        <v>0</v>
      </c>
      <c r="K924" s="302">
        <v>45924.95</v>
      </c>
      <c r="L924" s="302">
        <v>647.14</v>
      </c>
      <c r="M924" s="302">
        <v>0</v>
      </c>
      <c r="N924" s="302">
        <v>0</v>
      </c>
      <c r="O924" s="302">
        <v>0</v>
      </c>
      <c r="P924" s="302">
        <v>0</v>
      </c>
      <c r="Q924" s="302">
        <v>0</v>
      </c>
      <c r="R924" s="302">
        <v>45924.95</v>
      </c>
      <c r="S924" s="302">
        <v>14862.27</v>
      </c>
      <c r="T924" s="302">
        <v>120.19</v>
      </c>
      <c r="U924" s="302">
        <v>0</v>
      </c>
      <c r="V924" s="302">
        <v>0</v>
      </c>
      <c r="W924" s="302">
        <v>0</v>
      </c>
      <c r="X924" s="302">
        <v>0</v>
      </c>
      <c r="Y924" s="302">
        <v>0</v>
      </c>
      <c r="Z924" s="302">
        <v>14982.46</v>
      </c>
      <c r="AA924" s="302">
        <v>0</v>
      </c>
      <c r="AB924" s="302">
        <v>0</v>
      </c>
      <c r="AC924" s="302">
        <v>0</v>
      </c>
      <c r="AD924" s="302">
        <v>0</v>
      </c>
      <c r="AE924" s="302">
        <v>0</v>
      </c>
      <c r="AF924" s="302">
        <v>0</v>
      </c>
      <c r="AG924" s="302">
        <v>0</v>
      </c>
      <c r="AH924" s="302">
        <v>0</v>
      </c>
      <c r="AI924" s="302">
        <v>0</v>
      </c>
      <c r="AJ924" s="302">
        <v>0</v>
      </c>
      <c r="AK924" s="302">
        <v>0</v>
      </c>
      <c r="AL924" s="302">
        <v>0</v>
      </c>
      <c r="AM924" s="302">
        <v>0</v>
      </c>
      <c r="AN924" s="302">
        <v>0</v>
      </c>
      <c r="AO924" s="302">
        <v>0</v>
      </c>
      <c r="AP924" s="302">
        <v>0</v>
      </c>
      <c r="AQ924" s="302">
        <v>0</v>
      </c>
      <c r="AR924" s="302">
        <v>0</v>
      </c>
      <c r="AS924" s="302">
        <v>0</v>
      </c>
      <c r="AT924" s="295">
        <f t="shared" si="14"/>
        <v>0</v>
      </c>
      <c r="AU924" s="302">
        <v>31389.99</v>
      </c>
      <c r="AV924" s="302">
        <v>14982.46</v>
      </c>
      <c r="AW924" s="303">
        <v>32</v>
      </c>
      <c r="AX924" s="303">
        <v>240</v>
      </c>
      <c r="AY924" s="302">
        <v>516997.6</v>
      </c>
      <c r="AZ924" s="302">
        <v>82320.429999999993</v>
      </c>
      <c r="BA924" s="301">
        <v>58.762363000000001</v>
      </c>
      <c r="BB924" s="301">
        <v>32.782367422726701</v>
      </c>
      <c r="BC924" s="301">
        <v>9.5</v>
      </c>
      <c r="BD924" s="301"/>
      <c r="BE924" s="300" t="s">
        <v>4204</v>
      </c>
      <c r="BF924" s="298"/>
      <c r="BG924" s="300" t="s">
        <v>376</v>
      </c>
      <c r="BH924" s="300" t="s">
        <v>457</v>
      </c>
      <c r="BI924" s="300" t="s">
        <v>546</v>
      </c>
      <c r="BJ924" s="300" t="s">
        <v>4205</v>
      </c>
      <c r="BK924" s="299" t="s">
        <v>175</v>
      </c>
      <c r="BL924" s="301">
        <v>359642.69224519999</v>
      </c>
      <c r="BM924" s="299" t="s">
        <v>309</v>
      </c>
      <c r="BN924" s="301"/>
      <c r="BO924" s="304">
        <v>38855</v>
      </c>
      <c r="BP924" s="304">
        <v>46160</v>
      </c>
      <c r="BQ924" s="297" t="s">
        <v>4123</v>
      </c>
      <c r="BR924" s="297" t="s">
        <v>4760</v>
      </c>
      <c r="BS924" s="297">
        <v>38855</v>
      </c>
      <c r="BT924" s="297">
        <v>46160</v>
      </c>
      <c r="BU924" s="301">
        <v>11943</v>
      </c>
      <c r="BV924" s="301">
        <v>54.5</v>
      </c>
      <c r="BW924" s="301">
        <v>0</v>
      </c>
    </row>
    <row r="925" spans="1:75" s="289" customFormat="1" ht="18.2" customHeight="1" x14ac:dyDescent="0.15">
      <c r="A925" s="291">
        <v>923</v>
      </c>
      <c r="B925" s="292" t="s">
        <v>305</v>
      </c>
      <c r="C925" s="292" t="s">
        <v>306</v>
      </c>
      <c r="D925" s="312">
        <v>45170</v>
      </c>
      <c r="E925" s="293" t="s">
        <v>2017</v>
      </c>
      <c r="F925" s="308">
        <v>150</v>
      </c>
      <c r="G925" s="308">
        <v>149</v>
      </c>
      <c r="H925" s="295">
        <v>18057.900000000001</v>
      </c>
      <c r="I925" s="295">
        <v>41727.599999999999</v>
      </c>
      <c r="J925" s="295">
        <v>0</v>
      </c>
      <c r="K925" s="295">
        <v>59785.5</v>
      </c>
      <c r="L925" s="295">
        <v>480.36</v>
      </c>
      <c r="M925" s="295">
        <v>0</v>
      </c>
      <c r="N925" s="295">
        <v>0</v>
      </c>
      <c r="O925" s="295">
        <v>0</v>
      </c>
      <c r="P925" s="295">
        <v>0</v>
      </c>
      <c r="Q925" s="295">
        <v>0</v>
      </c>
      <c r="R925" s="295">
        <v>59785.5</v>
      </c>
      <c r="S925" s="295">
        <v>51370.58</v>
      </c>
      <c r="T925" s="295">
        <v>144.46</v>
      </c>
      <c r="U925" s="295">
        <v>0</v>
      </c>
      <c r="V925" s="295">
        <v>0</v>
      </c>
      <c r="W925" s="295">
        <v>0</v>
      </c>
      <c r="X925" s="295">
        <v>0</v>
      </c>
      <c r="Y925" s="295">
        <v>0</v>
      </c>
      <c r="Z925" s="295">
        <v>51515.040000000001</v>
      </c>
      <c r="AA925" s="295">
        <v>0</v>
      </c>
      <c r="AB925" s="295">
        <v>0</v>
      </c>
      <c r="AC925" s="295">
        <v>0</v>
      </c>
      <c r="AD925" s="295">
        <v>0</v>
      </c>
      <c r="AE925" s="295">
        <v>0</v>
      </c>
      <c r="AF925" s="295">
        <v>0</v>
      </c>
      <c r="AG925" s="295">
        <v>0</v>
      </c>
      <c r="AH925" s="295">
        <v>0</v>
      </c>
      <c r="AI925" s="295">
        <v>0</v>
      </c>
      <c r="AJ925" s="295">
        <v>0</v>
      </c>
      <c r="AK925" s="295">
        <v>0</v>
      </c>
      <c r="AL925" s="295">
        <v>0</v>
      </c>
      <c r="AM925" s="295">
        <v>0</v>
      </c>
      <c r="AN925" s="295">
        <v>0</v>
      </c>
      <c r="AO925" s="295">
        <v>0</v>
      </c>
      <c r="AP925" s="295">
        <v>0</v>
      </c>
      <c r="AQ925" s="295">
        <v>0</v>
      </c>
      <c r="AR925" s="295">
        <v>0</v>
      </c>
      <c r="AS925" s="295">
        <v>0</v>
      </c>
      <c r="AT925" s="295">
        <f t="shared" si="14"/>
        <v>0</v>
      </c>
      <c r="AU925" s="295">
        <v>42207.96</v>
      </c>
      <c r="AV925" s="295">
        <v>51515.040000000001</v>
      </c>
      <c r="AW925" s="296">
        <v>32</v>
      </c>
      <c r="AX925" s="296">
        <v>240</v>
      </c>
      <c r="AY925" s="295">
        <v>336699.08</v>
      </c>
      <c r="AZ925" s="295">
        <v>66564.17</v>
      </c>
      <c r="BA925" s="294">
        <v>72.961588000000006</v>
      </c>
      <c r="BB925" s="294">
        <v>65.531426582409097</v>
      </c>
      <c r="BC925" s="294">
        <v>9.6</v>
      </c>
      <c r="BD925" s="294"/>
      <c r="BE925" s="293" t="s">
        <v>4204</v>
      </c>
      <c r="BF925" s="291"/>
      <c r="BG925" s="293" t="s">
        <v>376</v>
      </c>
      <c r="BH925" s="293" t="s">
        <v>195</v>
      </c>
      <c r="BI925" s="293" t="s">
        <v>406</v>
      </c>
      <c r="BJ925" s="293" t="s">
        <v>4205</v>
      </c>
      <c r="BK925" s="292" t="s">
        <v>175</v>
      </c>
      <c r="BL925" s="294">
        <v>468185.98990799999</v>
      </c>
      <c r="BM925" s="292" t="s">
        <v>309</v>
      </c>
      <c r="BN925" s="294"/>
      <c r="BO925" s="297">
        <v>38856</v>
      </c>
      <c r="BP925" s="297">
        <v>46161</v>
      </c>
      <c r="BQ925" s="297" t="s">
        <v>933</v>
      </c>
      <c r="BR925" s="297" t="s">
        <v>4752</v>
      </c>
      <c r="BS925" s="297">
        <v>38856</v>
      </c>
      <c r="BT925" s="297">
        <v>46161</v>
      </c>
      <c r="BU925" s="294">
        <v>25801.31</v>
      </c>
      <c r="BV925" s="294">
        <v>57.61</v>
      </c>
      <c r="BW925" s="294">
        <v>0</v>
      </c>
    </row>
    <row r="926" spans="1:75" s="289" customFormat="1" ht="18.2" customHeight="1" x14ac:dyDescent="0.15">
      <c r="A926" s="298">
        <v>924</v>
      </c>
      <c r="B926" s="299" t="s">
        <v>305</v>
      </c>
      <c r="C926" s="299" t="s">
        <v>306</v>
      </c>
      <c r="D926" s="313">
        <v>45170</v>
      </c>
      <c r="E926" s="300" t="s">
        <v>2018</v>
      </c>
      <c r="F926" s="309">
        <v>113</v>
      </c>
      <c r="G926" s="309">
        <v>112</v>
      </c>
      <c r="H926" s="302">
        <v>34344.61</v>
      </c>
      <c r="I926" s="302">
        <v>18463.95</v>
      </c>
      <c r="J926" s="302">
        <v>0</v>
      </c>
      <c r="K926" s="302">
        <v>52808.56</v>
      </c>
      <c r="L926" s="302">
        <v>250.21</v>
      </c>
      <c r="M926" s="302">
        <v>0</v>
      </c>
      <c r="N926" s="302">
        <v>0</v>
      </c>
      <c r="O926" s="302">
        <v>0</v>
      </c>
      <c r="P926" s="302">
        <v>0</v>
      </c>
      <c r="Q926" s="302">
        <v>0</v>
      </c>
      <c r="R926" s="302">
        <v>52808.56</v>
      </c>
      <c r="S926" s="302">
        <v>39921.730000000003</v>
      </c>
      <c r="T926" s="302">
        <v>274.76</v>
      </c>
      <c r="U926" s="302">
        <v>0</v>
      </c>
      <c r="V926" s="302">
        <v>0</v>
      </c>
      <c r="W926" s="302">
        <v>0</v>
      </c>
      <c r="X926" s="302">
        <v>0</v>
      </c>
      <c r="Y926" s="302">
        <v>0</v>
      </c>
      <c r="Z926" s="302">
        <v>40196.49</v>
      </c>
      <c r="AA926" s="302">
        <v>0</v>
      </c>
      <c r="AB926" s="302">
        <v>0</v>
      </c>
      <c r="AC926" s="302">
        <v>0</v>
      </c>
      <c r="AD926" s="302">
        <v>0</v>
      </c>
      <c r="AE926" s="302">
        <v>0</v>
      </c>
      <c r="AF926" s="302">
        <v>0</v>
      </c>
      <c r="AG926" s="302">
        <v>0</v>
      </c>
      <c r="AH926" s="302">
        <v>0</v>
      </c>
      <c r="AI926" s="302">
        <v>0</v>
      </c>
      <c r="AJ926" s="302">
        <v>0</v>
      </c>
      <c r="AK926" s="302">
        <v>0</v>
      </c>
      <c r="AL926" s="302">
        <v>0</v>
      </c>
      <c r="AM926" s="302">
        <v>0</v>
      </c>
      <c r="AN926" s="302">
        <v>0</v>
      </c>
      <c r="AO926" s="302">
        <v>0</v>
      </c>
      <c r="AP926" s="302">
        <v>0</v>
      </c>
      <c r="AQ926" s="302">
        <v>0</v>
      </c>
      <c r="AR926" s="302">
        <v>0</v>
      </c>
      <c r="AS926" s="302">
        <v>0</v>
      </c>
      <c r="AT926" s="295">
        <f t="shared" si="14"/>
        <v>0</v>
      </c>
      <c r="AU926" s="302">
        <v>18714.16</v>
      </c>
      <c r="AV926" s="302">
        <v>40196.49</v>
      </c>
      <c r="AW926" s="303">
        <v>92</v>
      </c>
      <c r="AX926" s="303">
        <v>300</v>
      </c>
      <c r="AY926" s="302">
        <v>349999.59</v>
      </c>
      <c r="AZ926" s="302">
        <v>59611.08</v>
      </c>
      <c r="BA926" s="301">
        <v>62.857214999999997</v>
      </c>
      <c r="BB926" s="301">
        <v>55.684262217030799</v>
      </c>
      <c r="BC926" s="301">
        <v>9.6</v>
      </c>
      <c r="BD926" s="301"/>
      <c r="BE926" s="300" t="s">
        <v>4204</v>
      </c>
      <c r="BF926" s="298"/>
      <c r="BG926" s="300" t="s">
        <v>326</v>
      </c>
      <c r="BH926" s="300" t="s">
        <v>239</v>
      </c>
      <c r="BI926" s="300" t="s">
        <v>383</v>
      </c>
      <c r="BJ926" s="300" t="s">
        <v>4205</v>
      </c>
      <c r="BK926" s="299" t="s">
        <v>175</v>
      </c>
      <c r="BL926" s="301">
        <v>413548.90298175998</v>
      </c>
      <c r="BM926" s="299" t="s">
        <v>309</v>
      </c>
      <c r="BN926" s="301"/>
      <c r="BO926" s="304">
        <v>38856</v>
      </c>
      <c r="BP926" s="304">
        <v>47987</v>
      </c>
      <c r="BQ926" s="297" t="s">
        <v>931</v>
      </c>
      <c r="BR926" s="297" t="s">
        <v>4779</v>
      </c>
      <c r="BS926" s="297">
        <v>38856</v>
      </c>
      <c r="BT926" s="297">
        <v>47987</v>
      </c>
      <c r="BU926" s="301">
        <v>18008.48</v>
      </c>
      <c r="BV926" s="301">
        <v>54.04</v>
      </c>
      <c r="BW926" s="301">
        <v>0</v>
      </c>
    </row>
    <row r="927" spans="1:75" s="289" customFormat="1" ht="18.2" customHeight="1" x14ac:dyDescent="0.15">
      <c r="A927" s="291">
        <v>925</v>
      </c>
      <c r="B927" s="292" t="s">
        <v>305</v>
      </c>
      <c r="C927" s="292" t="s">
        <v>306</v>
      </c>
      <c r="D927" s="312">
        <v>45170</v>
      </c>
      <c r="E927" s="293" t="s">
        <v>2019</v>
      </c>
      <c r="F927" s="308">
        <v>0</v>
      </c>
      <c r="G927" s="308">
        <v>0</v>
      </c>
      <c r="H927" s="295">
        <v>35710.6</v>
      </c>
      <c r="I927" s="295">
        <v>0</v>
      </c>
      <c r="J927" s="295">
        <v>0</v>
      </c>
      <c r="K927" s="295">
        <v>35710.6</v>
      </c>
      <c r="L927" s="295">
        <v>260.13</v>
      </c>
      <c r="M927" s="295">
        <v>0</v>
      </c>
      <c r="N927" s="295">
        <v>0</v>
      </c>
      <c r="O927" s="295">
        <v>260.13</v>
      </c>
      <c r="P927" s="295">
        <v>0</v>
      </c>
      <c r="Q927" s="295">
        <v>0</v>
      </c>
      <c r="R927" s="295">
        <v>35450.47</v>
      </c>
      <c r="S927" s="295">
        <v>0</v>
      </c>
      <c r="T927" s="295">
        <v>285.68</v>
      </c>
      <c r="U927" s="295">
        <v>0</v>
      </c>
      <c r="V927" s="295">
        <v>0</v>
      </c>
      <c r="W927" s="295">
        <v>285.68</v>
      </c>
      <c r="X927" s="295">
        <v>0</v>
      </c>
      <c r="Y927" s="295">
        <v>0</v>
      </c>
      <c r="Z927" s="295">
        <v>0</v>
      </c>
      <c r="AA927" s="295">
        <v>56.18</v>
      </c>
      <c r="AB927" s="295">
        <v>0</v>
      </c>
      <c r="AC927" s="295">
        <v>0</v>
      </c>
      <c r="AD927" s="295">
        <v>0</v>
      </c>
      <c r="AE927" s="295">
        <v>0</v>
      </c>
      <c r="AF927" s="295">
        <v>-29.1</v>
      </c>
      <c r="AG927" s="295">
        <v>30.1</v>
      </c>
      <c r="AH927" s="295">
        <v>80.7</v>
      </c>
      <c r="AI927" s="295">
        <v>0</v>
      </c>
      <c r="AJ927" s="295">
        <v>0</v>
      </c>
      <c r="AK927" s="295">
        <v>0</v>
      </c>
      <c r="AL927" s="295">
        <v>0</v>
      </c>
      <c r="AM927" s="295">
        <v>0</v>
      </c>
      <c r="AN927" s="295">
        <v>0</v>
      </c>
      <c r="AO927" s="295">
        <v>0</v>
      </c>
      <c r="AP927" s="295">
        <v>3.53</v>
      </c>
      <c r="AQ927" s="295">
        <v>0</v>
      </c>
      <c r="AR927" s="295">
        <v>2.76</v>
      </c>
      <c r="AS927" s="295">
        <v>0</v>
      </c>
      <c r="AT927" s="295">
        <f t="shared" si="14"/>
        <v>684.46</v>
      </c>
      <c r="AU927" s="295">
        <v>0</v>
      </c>
      <c r="AV927" s="295">
        <v>0</v>
      </c>
      <c r="AW927" s="296">
        <v>92</v>
      </c>
      <c r="AX927" s="296">
        <v>300</v>
      </c>
      <c r="AY927" s="295">
        <v>358997.62</v>
      </c>
      <c r="AZ927" s="295">
        <v>61977.91</v>
      </c>
      <c r="BA927" s="294">
        <v>63.714905999999999</v>
      </c>
      <c r="BB927" s="294">
        <v>36.444006642137801</v>
      </c>
      <c r="BC927" s="294">
        <v>9.6</v>
      </c>
      <c r="BD927" s="294"/>
      <c r="BE927" s="293" t="s">
        <v>4204</v>
      </c>
      <c r="BF927" s="291"/>
      <c r="BG927" s="293" t="s">
        <v>349</v>
      </c>
      <c r="BH927" s="293" t="s">
        <v>185</v>
      </c>
      <c r="BI927" s="293" t="s">
        <v>386</v>
      </c>
      <c r="BJ927" s="293" t="s">
        <v>103</v>
      </c>
      <c r="BK927" s="292" t="s">
        <v>175</v>
      </c>
      <c r="BL927" s="294">
        <v>277616.03381512</v>
      </c>
      <c r="BM927" s="292" t="s">
        <v>309</v>
      </c>
      <c r="BN927" s="294"/>
      <c r="BO927" s="297">
        <v>38856</v>
      </c>
      <c r="BP927" s="297">
        <v>47987</v>
      </c>
      <c r="BQ927" s="297" t="s">
        <v>4757</v>
      </c>
      <c r="BR927" s="297" t="s">
        <v>4764</v>
      </c>
      <c r="BS927" s="297">
        <v>38856</v>
      </c>
      <c r="BT927" s="297">
        <v>47987</v>
      </c>
      <c r="BU927" s="294">
        <v>0</v>
      </c>
      <c r="BV927" s="294">
        <v>56.18</v>
      </c>
      <c r="BW927" s="294">
        <v>0</v>
      </c>
    </row>
    <row r="928" spans="1:75" s="289" customFormat="1" ht="18.2" customHeight="1" x14ac:dyDescent="0.15">
      <c r="A928" s="298">
        <v>926</v>
      </c>
      <c r="B928" s="299" t="s">
        <v>305</v>
      </c>
      <c r="C928" s="299" t="s">
        <v>306</v>
      </c>
      <c r="D928" s="313">
        <v>45170</v>
      </c>
      <c r="E928" s="300" t="s">
        <v>2020</v>
      </c>
      <c r="F928" s="309">
        <v>160</v>
      </c>
      <c r="G928" s="309">
        <v>159</v>
      </c>
      <c r="H928" s="302">
        <v>54873.2</v>
      </c>
      <c r="I928" s="302">
        <v>36237.519999999997</v>
      </c>
      <c r="J928" s="302">
        <v>0</v>
      </c>
      <c r="K928" s="302">
        <v>91110.720000000001</v>
      </c>
      <c r="L928" s="302">
        <v>401.47</v>
      </c>
      <c r="M928" s="302">
        <v>0</v>
      </c>
      <c r="N928" s="302">
        <v>0</v>
      </c>
      <c r="O928" s="302">
        <v>0</v>
      </c>
      <c r="P928" s="302">
        <v>0</v>
      </c>
      <c r="Q928" s="302">
        <v>0</v>
      </c>
      <c r="R928" s="302">
        <v>91110.720000000001</v>
      </c>
      <c r="S928" s="302">
        <v>96667.4</v>
      </c>
      <c r="T928" s="302">
        <v>434.41</v>
      </c>
      <c r="U928" s="302">
        <v>0</v>
      </c>
      <c r="V928" s="302">
        <v>0</v>
      </c>
      <c r="W928" s="302">
        <v>0</v>
      </c>
      <c r="X928" s="302">
        <v>0</v>
      </c>
      <c r="Y928" s="302">
        <v>0</v>
      </c>
      <c r="Z928" s="302">
        <v>97101.81</v>
      </c>
      <c r="AA928" s="302">
        <v>0</v>
      </c>
      <c r="AB928" s="302">
        <v>0</v>
      </c>
      <c r="AC928" s="302">
        <v>0</v>
      </c>
      <c r="AD928" s="302">
        <v>0</v>
      </c>
      <c r="AE928" s="302">
        <v>0</v>
      </c>
      <c r="AF928" s="302">
        <v>0</v>
      </c>
      <c r="AG928" s="302">
        <v>0</v>
      </c>
      <c r="AH928" s="302">
        <v>0</v>
      </c>
      <c r="AI928" s="302">
        <v>0</v>
      </c>
      <c r="AJ928" s="302">
        <v>0</v>
      </c>
      <c r="AK928" s="302">
        <v>0</v>
      </c>
      <c r="AL928" s="302">
        <v>0</v>
      </c>
      <c r="AM928" s="302">
        <v>0</v>
      </c>
      <c r="AN928" s="302">
        <v>0</v>
      </c>
      <c r="AO928" s="302">
        <v>0</v>
      </c>
      <c r="AP928" s="302">
        <v>0</v>
      </c>
      <c r="AQ928" s="302">
        <v>0</v>
      </c>
      <c r="AR928" s="302">
        <v>0</v>
      </c>
      <c r="AS928" s="302">
        <v>0</v>
      </c>
      <c r="AT928" s="295">
        <f t="shared" si="14"/>
        <v>0</v>
      </c>
      <c r="AU928" s="302">
        <v>36638.99</v>
      </c>
      <c r="AV928" s="302">
        <v>97101.81</v>
      </c>
      <c r="AW928" s="303">
        <v>92</v>
      </c>
      <c r="AX928" s="303">
        <v>300</v>
      </c>
      <c r="AY928" s="302">
        <v>516998.37</v>
      </c>
      <c r="AZ928" s="302">
        <v>95671.72</v>
      </c>
      <c r="BA928" s="301">
        <v>68.295185000000004</v>
      </c>
      <c r="BB928" s="301">
        <v>65.039318597838502</v>
      </c>
      <c r="BC928" s="301">
        <v>9.5</v>
      </c>
      <c r="BD928" s="301"/>
      <c r="BE928" s="300" t="s">
        <v>4204</v>
      </c>
      <c r="BF928" s="298"/>
      <c r="BG928" s="300" t="s">
        <v>326</v>
      </c>
      <c r="BH928" s="300" t="s">
        <v>239</v>
      </c>
      <c r="BI928" s="300" t="s">
        <v>484</v>
      </c>
      <c r="BJ928" s="300" t="s">
        <v>4205</v>
      </c>
      <c r="BK928" s="299" t="s">
        <v>175</v>
      </c>
      <c r="BL928" s="301">
        <v>713496.79494912003</v>
      </c>
      <c r="BM928" s="299" t="s">
        <v>309</v>
      </c>
      <c r="BN928" s="301"/>
      <c r="BO928" s="304">
        <v>38856</v>
      </c>
      <c r="BP928" s="304">
        <v>47987</v>
      </c>
      <c r="BQ928" s="297" t="s">
        <v>930</v>
      </c>
      <c r="BR928" s="297" t="s">
        <v>4793</v>
      </c>
      <c r="BS928" s="297">
        <v>38856</v>
      </c>
      <c r="BT928" s="297">
        <v>47987</v>
      </c>
      <c r="BU928" s="301">
        <v>37530.1</v>
      </c>
      <c r="BV928" s="301">
        <v>66.44</v>
      </c>
      <c r="BW928" s="301">
        <v>0</v>
      </c>
    </row>
    <row r="929" spans="1:75" s="289" customFormat="1" ht="18.2" customHeight="1" x14ac:dyDescent="0.15">
      <c r="A929" s="291">
        <v>927</v>
      </c>
      <c r="B929" s="292" t="s">
        <v>305</v>
      </c>
      <c r="C929" s="292" t="s">
        <v>306</v>
      </c>
      <c r="D929" s="312">
        <v>45170</v>
      </c>
      <c r="E929" s="293" t="s">
        <v>2021</v>
      </c>
      <c r="F929" s="308">
        <v>73</v>
      </c>
      <c r="G929" s="308">
        <v>72</v>
      </c>
      <c r="H929" s="295">
        <v>37603.339999999997</v>
      </c>
      <c r="I929" s="295">
        <v>19788.97</v>
      </c>
      <c r="J929" s="295">
        <v>0</v>
      </c>
      <c r="K929" s="295">
        <v>57392.31</v>
      </c>
      <c r="L929" s="295">
        <v>361.64</v>
      </c>
      <c r="M929" s="295">
        <v>0</v>
      </c>
      <c r="N929" s="295">
        <v>0</v>
      </c>
      <c r="O929" s="295">
        <v>0</v>
      </c>
      <c r="P929" s="295">
        <v>0</v>
      </c>
      <c r="Q929" s="295">
        <v>0</v>
      </c>
      <c r="R929" s="295">
        <v>57392.31</v>
      </c>
      <c r="S929" s="295">
        <v>27682.79</v>
      </c>
      <c r="T929" s="295">
        <v>297.69</v>
      </c>
      <c r="U929" s="295">
        <v>0</v>
      </c>
      <c r="V929" s="295">
        <v>0</v>
      </c>
      <c r="W929" s="295">
        <v>0</v>
      </c>
      <c r="X929" s="295">
        <v>0</v>
      </c>
      <c r="Y929" s="295">
        <v>0</v>
      </c>
      <c r="Z929" s="295">
        <v>27980.48</v>
      </c>
      <c r="AA929" s="295">
        <v>0</v>
      </c>
      <c r="AB929" s="295">
        <v>0</v>
      </c>
      <c r="AC929" s="295">
        <v>0</v>
      </c>
      <c r="AD929" s="295">
        <v>0</v>
      </c>
      <c r="AE929" s="295">
        <v>0</v>
      </c>
      <c r="AF929" s="295">
        <v>0</v>
      </c>
      <c r="AG929" s="295">
        <v>0</v>
      </c>
      <c r="AH929" s="295">
        <v>0</v>
      </c>
      <c r="AI929" s="295">
        <v>0</v>
      </c>
      <c r="AJ929" s="295">
        <v>0</v>
      </c>
      <c r="AK929" s="295">
        <v>0</v>
      </c>
      <c r="AL929" s="295">
        <v>0</v>
      </c>
      <c r="AM929" s="295">
        <v>0</v>
      </c>
      <c r="AN929" s="295">
        <v>0</v>
      </c>
      <c r="AO929" s="295">
        <v>0</v>
      </c>
      <c r="AP929" s="295">
        <v>0</v>
      </c>
      <c r="AQ929" s="295">
        <v>0</v>
      </c>
      <c r="AR929" s="295">
        <v>0</v>
      </c>
      <c r="AS929" s="295">
        <v>0</v>
      </c>
      <c r="AT929" s="295">
        <f t="shared" si="14"/>
        <v>0</v>
      </c>
      <c r="AU929" s="295">
        <v>20150.61</v>
      </c>
      <c r="AV929" s="295">
        <v>27980.48</v>
      </c>
      <c r="AW929" s="296">
        <v>92</v>
      </c>
      <c r="AX929" s="296">
        <v>300</v>
      </c>
      <c r="AY929" s="295">
        <v>419001.06</v>
      </c>
      <c r="AZ929" s="295">
        <v>75464.44</v>
      </c>
      <c r="BA929" s="294">
        <v>66.469577000000001</v>
      </c>
      <c r="BB929" s="294">
        <v>50.551525576190201</v>
      </c>
      <c r="BC929" s="294">
        <v>9.5</v>
      </c>
      <c r="BD929" s="294"/>
      <c r="BE929" s="293" t="s">
        <v>4204</v>
      </c>
      <c r="BF929" s="291"/>
      <c r="BG929" s="293" t="s">
        <v>315</v>
      </c>
      <c r="BH929" s="293" t="s">
        <v>183</v>
      </c>
      <c r="BI929" s="293" t="s">
        <v>378</v>
      </c>
      <c r="BJ929" s="293" t="s">
        <v>4205</v>
      </c>
      <c r="BK929" s="292" t="s">
        <v>175</v>
      </c>
      <c r="BL929" s="294">
        <v>449444.68927176</v>
      </c>
      <c r="BM929" s="292" t="s">
        <v>309</v>
      </c>
      <c r="BN929" s="294"/>
      <c r="BO929" s="297">
        <v>38856</v>
      </c>
      <c r="BP929" s="297">
        <v>47987</v>
      </c>
      <c r="BQ929" s="297" t="s">
        <v>951</v>
      </c>
      <c r="BR929" s="297" t="s">
        <v>4801</v>
      </c>
      <c r="BS929" s="297">
        <v>38856</v>
      </c>
      <c r="BT929" s="297">
        <v>47987</v>
      </c>
      <c r="BU929" s="294">
        <v>13545.15</v>
      </c>
      <c r="BV929" s="294">
        <v>52.41</v>
      </c>
      <c r="BW929" s="294">
        <v>0</v>
      </c>
    </row>
    <row r="930" spans="1:75" s="289" customFormat="1" ht="18.2" customHeight="1" x14ac:dyDescent="0.15">
      <c r="A930" s="298">
        <v>928</v>
      </c>
      <c r="B930" s="299" t="s">
        <v>305</v>
      </c>
      <c r="C930" s="299" t="s">
        <v>306</v>
      </c>
      <c r="D930" s="313">
        <v>45170</v>
      </c>
      <c r="E930" s="300" t="s">
        <v>2022</v>
      </c>
      <c r="F930" s="309">
        <v>192</v>
      </c>
      <c r="G930" s="309">
        <v>191</v>
      </c>
      <c r="H930" s="302">
        <v>57679.16</v>
      </c>
      <c r="I930" s="302">
        <v>41487.199999999997</v>
      </c>
      <c r="J930" s="302">
        <v>0</v>
      </c>
      <c r="K930" s="302">
        <v>99166.36</v>
      </c>
      <c r="L930" s="302">
        <v>422.03</v>
      </c>
      <c r="M930" s="302">
        <v>0</v>
      </c>
      <c r="N930" s="302">
        <v>0</v>
      </c>
      <c r="O930" s="302">
        <v>0</v>
      </c>
      <c r="P930" s="302">
        <v>0</v>
      </c>
      <c r="Q930" s="302">
        <v>0</v>
      </c>
      <c r="R930" s="302">
        <v>99166.36</v>
      </c>
      <c r="S930" s="302">
        <v>125771.95</v>
      </c>
      <c r="T930" s="302">
        <v>456.63</v>
      </c>
      <c r="U930" s="302">
        <v>0</v>
      </c>
      <c r="V930" s="302">
        <v>0</v>
      </c>
      <c r="W930" s="302">
        <v>0</v>
      </c>
      <c r="X930" s="302">
        <v>0</v>
      </c>
      <c r="Y930" s="302">
        <v>0</v>
      </c>
      <c r="Z930" s="302">
        <v>126228.58</v>
      </c>
      <c r="AA930" s="302">
        <v>0</v>
      </c>
      <c r="AB930" s="302">
        <v>0</v>
      </c>
      <c r="AC930" s="302">
        <v>0</v>
      </c>
      <c r="AD930" s="302">
        <v>0</v>
      </c>
      <c r="AE930" s="302">
        <v>0</v>
      </c>
      <c r="AF930" s="302">
        <v>0</v>
      </c>
      <c r="AG930" s="302">
        <v>0</v>
      </c>
      <c r="AH930" s="302">
        <v>0</v>
      </c>
      <c r="AI930" s="302">
        <v>0</v>
      </c>
      <c r="AJ930" s="302">
        <v>0</v>
      </c>
      <c r="AK930" s="302">
        <v>0</v>
      </c>
      <c r="AL930" s="302">
        <v>0</v>
      </c>
      <c r="AM930" s="302">
        <v>0</v>
      </c>
      <c r="AN930" s="302">
        <v>0</v>
      </c>
      <c r="AO930" s="302">
        <v>0</v>
      </c>
      <c r="AP930" s="302">
        <v>0</v>
      </c>
      <c r="AQ930" s="302">
        <v>0</v>
      </c>
      <c r="AR930" s="302">
        <v>0</v>
      </c>
      <c r="AS930" s="302">
        <v>0</v>
      </c>
      <c r="AT930" s="295">
        <f t="shared" si="14"/>
        <v>0</v>
      </c>
      <c r="AU930" s="302">
        <v>41909.230000000003</v>
      </c>
      <c r="AV930" s="302">
        <v>126228.58</v>
      </c>
      <c r="AW930" s="303">
        <v>92</v>
      </c>
      <c r="AX930" s="303">
        <v>300</v>
      </c>
      <c r="AY930" s="302">
        <v>464999.82</v>
      </c>
      <c r="AZ930" s="302">
        <v>100567.69</v>
      </c>
      <c r="BA930" s="301">
        <v>79.818098000000006</v>
      </c>
      <c r="BB930" s="301">
        <v>78.705896901711498</v>
      </c>
      <c r="BC930" s="301">
        <v>9.5</v>
      </c>
      <c r="BD930" s="301"/>
      <c r="BE930" s="300" t="s">
        <v>4204</v>
      </c>
      <c r="BF930" s="298"/>
      <c r="BG930" s="300" t="s">
        <v>315</v>
      </c>
      <c r="BH930" s="300" t="s">
        <v>179</v>
      </c>
      <c r="BI930" s="300" t="s">
        <v>329</v>
      </c>
      <c r="BJ930" s="300" t="s">
        <v>4205</v>
      </c>
      <c r="BK930" s="299" t="s">
        <v>175</v>
      </c>
      <c r="BL930" s="301">
        <v>776581.28513056005</v>
      </c>
      <c r="BM930" s="299" t="s">
        <v>309</v>
      </c>
      <c r="BN930" s="301"/>
      <c r="BO930" s="304">
        <v>38856</v>
      </c>
      <c r="BP930" s="304">
        <v>47987</v>
      </c>
      <c r="BQ930" s="297" t="s">
        <v>944</v>
      </c>
      <c r="BR930" s="297" t="s">
        <v>4781</v>
      </c>
      <c r="BS930" s="297">
        <v>38856</v>
      </c>
      <c r="BT930" s="297">
        <v>47987</v>
      </c>
      <c r="BU930" s="301">
        <v>45236.68</v>
      </c>
      <c r="BV930" s="301">
        <v>69.84</v>
      </c>
      <c r="BW930" s="301">
        <v>0</v>
      </c>
    </row>
    <row r="931" spans="1:75" s="289" customFormat="1" ht="18.2" customHeight="1" x14ac:dyDescent="0.15">
      <c r="A931" s="291">
        <v>929</v>
      </c>
      <c r="B931" s="292" t="s">
        <v>305</v>
      </c>
      <c r="C931" s="292" t="s">
        <v>306</v>
      </c>
      <c r="D931" s="312">
        <v>45170</v>
      </c>
      <c r="E931" s="293" t="s">
        <v>2023</v>
      </c>
      <c r="F931" s="308">
        <v>167</v>
      </c>
      <c r="G931" s="308">
        <v>166</v>
      </c>
      <c r="H931" s="295">
        <v>30658.57</v>
      </c>
      <c r="I931" s="295">
        <v>20482.87</v>
      </c>
      <c r="J931" s="295">
        <v>0</v>
      </c>
      <c r="K931" s="295">
        <v>51141.440000000002</v>
      </c>
      <c r="L931" s="295">
        <v>223.37</v>
      </c>
      <c r="M931" s="295">
        <v>0</v>
      </c>
      <c r="N931" s="295">
        <v>0</v>
      </c>
      <c r="O931" s="295">
        <v>0</v>
      </c>
      <c r="P931" s="295">
        <v>0</v>
      </c>
      <c r="Q931" s="295">
        <v>0</v>
      </c>
      <c r="R931" s="295">
        <v>51141.440000000002</v>
      </c>
      <c r="S931" s="295">
        <v>57311.38</v>
      </c>
      <c r="T931" s="295">
        <v>245.27</v>
      </c>
      <c r="U931" s="295">
        <v>0</v>
      </c>
      <c r="V931" s="295">
        <v>0</v>
      </c>
      <c r="W931" s="295">
        <v>0</v>
      </c>
      <c r="X931" s="295">
        <v>0</v>
      </c>
      <c r="Y931" s="295">
        <v>0</v>
      </c>
      <c r="Z931" s="295">
        <v>57556.65</v>
      </c>
      <c r="AA931" s="295">
        <v>0</v>
      </c>
      <c r="AB931" s="295">
        <v>0</v>
      </c>
      <c r="AC931" s="295">
        <v>0</v>
      </c>
      <c r="AD931" s="295">
        <v>0</v>
      </c>
      <c r="AE931" s="295">
        <v>0</v>
      </c>
      <c r="AF931" s="295">
        <v>0</v>
      </c>
      <c r="AG931" s="295">
        <v>0</v>
      </c>
      <c r="AH931" s="295">
        <v>0</v>
      </c>
      <c r="AI931" s="295">
        <v>0</v>
      </c>
      <c r="AJ931" s="295">
        <v>0</v>
      </c>
      <c r="AK931" s="295">
        <v>0</v>
      </c>
      <c r="AL931" s="295">
        <v>0</v>
      </c>
      <c r="AM931" s="295">
        <v>0</v>
      </c>
      <c r="AN931" s="295">
        <v>0</v>
      </c>
      <c r="AO931" s="295">
        <v>0</v>
      </c>
      <c r="AP931" s="295">
        <v>0</v>
      </c>
      <c r="AQ931" s="295">
        <v>0</v>
      </c>
      <c r="AR931" s="295">
        <v>0</v>
      </c>
      <c r="AS931" s="295">
        <v>0</v>
      </c>
      <c r="AT931" s="295">
        <f t="shared" si="14"/>
        <v>0</v>
      </c>
      <c r="AU931" s="295">
        <v>20706.240000000002</v>
      </c>
      <c r="AV931" s="295">
        <v>57556.65</v>
      </c>
      <c r="AW931" s="296">
        <v>92</v>
      </c>
      <c r="AX931" s="296">
        <v>300</v>
      </c>
      <c r="AY931" s="295">
        <v>331697.64</v>
      </c>
      <c r="AZ931" s="295">
        <v>53214.53</v>
      </c>
      <c r="BA931" s="294">
        <v>59.210545000000003</v>
      </c>
      <c r="BB931" s="294">
        <v>56.903866941694297</v>
      </c>
      <c r="BC931" s="294">
        <v>9.6</v>
      </c>
      <c r="BD931" s="294"/>
      <c r="BE931" s="293" t="s">
        <v>4204</v>
      </c>
      <c r="BF931" s="291"/>
      <c r="BG931" s="293" t="s">
        <v>312</v>
      </c>
      <c r="BH931" s="293" t="s">
        <v>188</v>
      </c>
      <c r="BI931" s="293" t="s">
        <v>313</v>
      </c>
      <c r="BJ931" s="293" t="s">
        <v>4205</v>
      </c>
      <c r="BK931" s="292" t="s">
        <v>175</v>
      </c>
      <c r="BL931" s="294">
        <v>400493.52621823997</v>
      </c>
      <c r="BM931" s="292" t="s">
        <v>309</v>
      </c>
      <c r="BN931" s="294"/>
      <c r="BO931" s="297">
        <v>38857</v>
      </c>
      <c r="BP931" s="297">
        <v>47988</v>
      </c>
      <c r="BQ931" s="297" t="s">
        <v>929</v>
      </c>
      <c r="BR931" s="297" t="s">
        <v>4777</v>
      </c>
      <c r="BS931" s="297">
        <v>38857</v>
      </c>
      <c r="BT931" s="297">
        <v>47988</v>
      </c>
      <c r="BU931" s="294">
        <v>24089.17</v>
      </c>
      <c r="BV931" s="294">
        <v>48.24</v>
      </c>
      <c r="BW931" s="294">
        <v>0</v>
      </c>
    </row>
    <row r="932" spans="1:75" s="289" customFormat="1" ht="18.2" customHeight="1" x14ac:dyDescent="0.15">
      <c r="A932" s="298">
        <v>930</v>
      </c>
      <c r="B932" s="299" t="s">
        <v>305</v>
      </c>
      <c r="C932" s="299" t="s">
        <v>306</v>
      </c>
      <c r="D932" s="313">
        <v>45170</v>
      </c>
      <c r="E932" s="300" t="s">
        <v>2024</v>
      </c>
      <c r="F932" s="309">
        <v>0</v>
      </c>
      <c r="G932" s="309">
        <v>0</v>
      </c>
      <c r="H932" s="302">
        <v>14605.12</v>
      </c>
      <c r="I932" s="302">
        <v>0</v>
      </c>
      <c r="J932" s="302">
        <v>0</v>
      </c>
      <c r="K932" s="302">
        <v>14605.12</v>
      </c>
      <c r="L932" s="302">
        <v>388.55</v>
      </c>
      <c r="M932" s="302">
        <v>0</v>
      </c>
      <c r="N932" s="302">
        <v>0</v>
      </c>
      <c r="O932" s="302">
        <v>388.55</v>
      </c>
      <c r="P932" s="302">
        <v>0</v>
      </c>
      <c r="Q932" s="302">
        <v>0</v>
      </c>
      <c r="R932" s="302">
        <v>14216.57</v>
      </c>
      <c r="S932" s="302">
        <v>0</v>
      </c>
      <c r="T932" s="302">
        <v>116.84</v>
      </c>
      <c r="U932" s="302">
        <v>0</v>
      </c>
      <c r="V932" s="302">
        <v>0</v>
      </c>
      <c r="W932" s="302">
        <v>116.84</v>
      </c>
      <c r="X932" s="302">
        <v>0</v>
      </c>
      <c r="Y932" s="302">
        <v>0</v>
      </c>
      <c r="Z932" s="302">
        <v>0</v>
      </c>
      <c r="AA932" s="302">
        <v>46.6</v>
      </c>
      <c r="AB932" s="302">
        <v>0</v>
      </c>
      <c r="AC932" s="302">
        <v>0</v>
      </c>
      <c r="AD932" s="302">
        <v>0</v>
      </c>
      <c r="AE932" s="302">
        <v>0</v>
      </c>
      <c r="AF932" s="302">
        <v>-25.18</v>
      </c>
      <c r="AG932" s="302">
        <v>24.01</v>
      </c>
      <c r="AH932" s="302">
        <v>69.599999999999994</v>
      </c>
      <c r="AI932" s="302">
        <v>0</v>
      </c>
      <c r="AJ932" s="302">
        <v>0</v>
      </c>
      <c r="AK932" s="302">
        <v>0</v>
      </c>
      <c r="AL932" s="302">
        <v>0</v>
      </c>
      <c r="AM932" s="302">
        <v>0</v>
      </c>
      <c r="AN932" s="302">
        <v>0</v>
      </c>
      <c r="AO932" s="302">
        <v>0</v>
      </c>
      <c r="AP932" s="302">
        <v>0</v>
      </c>
      <c r="AQ932" s="302">
        <v>0</v>
      </c>
      <c r="AR932" s="302">
        <v>0</v>
      </c>
      <c r="AS932" s="302">
        <v>2.5539999999999998E-3</v>
      </c>
      <c r="AT932" s="295">
        <f t="shared" si="14"/>
        <v>620.41744600000004</v>
      </c>
      <c r="AU932" s="302">
        <v>0</v>
      </c>
      <c r="AV932" s="302">
        <v>0</v>
      </c>
      <c r="AW932" s="303">
        <v>32</v>
      </c>
      <c r="AX932" s="303">
        <v>240</v>
      </c>
      <c r="AY932" s="302">
        <v>299702.42</v>
      </c>
      <c r="AZ932" s="302">
        <v>53840.67</v>
      </c>
      <c r="BA932" s="301">
        <v>66.302733000000003</v>
      </c>
      <c r="BB932" s="301">
        <v>17.5071640989202</v>
      </c>
      <c r="BC932" s="301">
        <v>9.6</v>
      </c>
      <c r="BD932" s="301"/>
      <c r="BE932" s="300" t="s">
        <v>4204</v>
      </c>
      <c r="BF932" s="298"/>
      <c r="BG932" s="300" t="s">
        <v>312</v>
      </c>
      <c r="BH932" s="300" t="s">
        <v>189</v>
      </c>
      <c r="BI932" s="300" t="s">
        <v>323</v>
      </c>
      <c r="BJ932" s="300" t="s">
        <v>103</v>
      </c>
      <c r="BK932" s="299" t="s">
        <v>175</v>
      </c>
      <c r="BL932" s="301">
        <v>111331.32446072</v>
      </c>
      <c r="BM932" s="299" t="s">
        <v>309</v>
      </c>
      <c r="BN932" s="301"/>
      <c r="BO932" s="304">
        <v>38857</v>
      </c>
      <c r="BP932" s="304">
        <v>46162</v>
      </c>
      <c r="BQ932" s="297" t="s">
        <v>4757</v>
      </c>
      <c r="BR932" s="297" t="s">
        <v>4764</v>
      </c>
      <c r="BS932" s="297">
        <v>38857</v>
      </c>
      <c r="BT932" s="297">
        <v>46162</v>
      </c>
      <c r="BU932" s="301">
        <v>0</v>
      </c>
      <c r="BV932" s="301">
        <v>46.6</v>
      </c>
      <c r="BW932" s="301">
        <v>0</v>
      </c>
    </row>
    <row r="933" spans="1:75" s="289" customFormat="1" ht="18.2" customHeight="1" x14ac:dyDescent="0.15">
      <c r="A933" s="291">
        <v>931</v>
      </c>
      <c r="B933" s="292" t="s">
        <v>305</v>
      </c>
      <c r="C933" s="292" t="s">
        <v>306</v>
      </c>
      <c r="D933" s="312">
        <v>45170</v>
      </c>
      <c r="E933" s="293" t="s">
        <v>2025</v>
      </c>
      <c r="F933" s="308">
        <v>0</v>
      </c>
      <c r="G933" s="308">
        <v>1</v>
      </c>
      <c r="H933" s="295">
        <v>17555.72</v>
      </c>
      <c r="I933" s="295">
        <v>494.58</v>
      </c>
      <c r="J933" s="295">
        <v>0</v>
      </c>
      <c r="K933" s="295">
        <v>18050.3</v>
      </c>
      <c r="L933" s="295">
        <v>498.5</v>
      </c>
      <c r="M933" s="295">
        <v>0</v>
      </c>
      <c r="N933" s="295">
        <v>494.58</v>
      </c>
      <c r="O933" s="295">
        <v>498.5</v>
      </c>
      <c r="P933" s="295">
        <v>0</v>
      </c>
      <c r="Q933" s="295">
        <v>0</v>
      </c>
      <c r="R933" s="295">
        <v>17057.22</v>
      </c>
      <c r="S933" s="295">
        <v>142.9</v>
      </c>
      <c r="T933" s="295">
        <v>138.97999999999999</v>
      </c>
      <c r="U933" s="295">
        <v>0</v>
      </c>
      <c r="V933" s="295">
        <v>142.9</v>
      </c>
      <c r="W933" s="295">
        <v>138.97999999999999</v>
      </c>
      <c r="X933" s="295">
        <v>0</v>
      </c>
      <c r="Y933" s="295">
        <v>0</v>
      </c>
      <c r="Z933" s="295">
        <v>0</v>
      </c>
      <c r="AA933" s="295">
        <v>50.67</v>
      </c>
      <c r="AB933" s="295">
        <v>0</v>
      </c>
      <c r="AC933" s="295">
        <v>0</v>
      </c>
      <c r="AD933" s="295">
        <v>0</v>
      </c>
      <c r="AE933" s="295">
        <v>0</v>
      </c>
      <c r="AF933" s="295">
        <v>-69.430000000000007</v>
      </c>
      <c r="AG933" s="295">
        <v>34.409999999999997</v>
      </c>
      <c r="AH933" s="295">
        <v>96.77</v>
      </c>
      <c r="AI933" s="295">
        <v>50.67</v>
      </c>
      <c r="AJ933" s="295">
        <v>0</v>
      </c>
      <c r="AK933" s="295">
        <v>0</v>
      </c>
      <c r="AL933" s="295">
        <v>43.73</v>
      </c>
      <c r="AM933" s="295">
        <v>0</v>
      </c>
      <c r="AN933" s="295">
        <v>34.409999999999997</v>
      </c>
      <c r="AO933" s="295">
        <v>96.77</v>
      </c>
      <c r="AP933" s="295">
        <v>0</v>
      </c>
      <c r="AQ933" s="295">
        <v>0</v>
      </c>
      <c r="AR933" s="295">
        <v>0</v>
      </c>
      <c r="AS933" s="295">
        <v>1.0215999999999999E-2</v>
      </c>
      <c r="AT933" s="295">
        <f t="shared" si="14"/>
        <v>1612.9497839999999</v>
      </c>
      <c r="AU933" s="295">
        <v>0</v>
      </c>
      <c r="AV933" s="295">
        <v>0</v>
      </c>
      <c r="AW933" s="296">
        <v>92</v>
      </c>
      <c r="AX933" s="296">
        <v>300</v>
      </c>
      <c r="AY933" s="295">
        <v>467002.8</v>
      </c>
      <c r="AZ933" s="295">
        <v>72963.460000000006</v>
      </c>
      <c r="BA933" s="294">
        <v>57.662989000000003</v>
      </c>
      <c r="BB933" s="294">
        <v>13.4803131489458</v>
      </c>
      <c r="BC933" s="294">
        <v>9.5</v>
      </c>
      <c r="BD933" s="294"/>
      <c r="BE933" s="293" t="s">
        <v>4204</v>
      </c>
      <c r="BF933" s="291"/>
      <c r="BG933" s="293" t="s">
        <v>312</v>
      </c>
      <c r="BH933" s="293" t="s">
        <v>230</v>
      </c>
      <c r="BI933" s="293" t="s">
        <v>322</v>
      </c>
      <c r="BJ933" s="293" t="s">
        <v>103</v>
      </c>
      <c r="BK933" s="292" t="s">
        <v>175</v>
      </c>
      <c r="BL933" s="294">
        <v>133576.72731312001</v>
      </c>
      <c r="BM933" s="292" t="s">
        <v>309</v>
      </c>
      <c r="BN933" s="294"/>
      <c r="BO933" s="297">
        <v>38857</v>
      </c>
      <c r="BP933" s="297">
        <v>47988</v>
      </c>
      <c r="BQ933" s="297" t="s">
        <v>1063</v>
      </c>
      <c r="BR933" s="297" t="s">
        <v>4761</v>
      </c>
      <c r="BS933" s="297">
        <v>38857</v>
      </c>
      <c r="BT933" s="297">
        <v>47988</v>
      </c>
      <c r="BU933" s="294">
        <v>0</v>
      </c>
      <c r="BV933" s="294">
        <v>50.67</v>
      </c>
      <c r="BW933" s="294">
        <v>0</v>
      </c>
    </row>
    <row r="934" spans="1:75" s="289" customFormat="1" ht="18.2" customHeight="1" x14ac:dyDescent="0.15">
      <c r="A934" s="298">
        <v>932</v>
      </c>
      <c r="B934" s="299" t="s">
        <v>305</v>
      </c>
      <c r="C934" s="299" t="s">
        <v>306</v>
      </c>
      <c r="D934" s="313">
        <v>45170</v>
      </c>
      <c r="E934" s="300" t="s">
        <v>247</v>
      </c>
      <c r="F934" s="309">
        <v>140</v>
      </c>
      <c r="G934" s="309">
        <v>139</v>
      </c>
      <c r="H934" s="302">
        <v>26442.32</v>
      </c>
      <c r="I934" s="302">
        <v>16121.76</v>
      </c>
      <c r="J934" s="302">
        <v>0</v>
      </c>
      <c r="K934" s="302">
        <v>42564.08</v>
      </c>
      <c r="L934" s="302">
        <v>192.6</v>
      </c>
      <c r="M934" s="302">
        <v>0</v>
      </c>
      <c r="N934" s="302">
        <v>0</v>
      </c>
      <c r="O934" s="302">
        <v>0</v>
      </c>
      <c r="P934" s="302">
        <v>0</v>
      </c>
      <c r="Q934" s="302">
        <v>0</v>
      </c>
      <c r="R934" s="302">
        <v>42564.08</v>
      </c>
      <c r="S934" s="302">
        <v>39882.49</v>
      </c>
      <c r="T934" s="302">
        <v>211.54</v>
      </c>
      <c r="U934" s="302">
        <v>0</v>
      </c>
      <c r="V934" s="302">
        <v>0</v>
      </c>
      <c r="W934" s="302">
        <v>0</v>
      </c>
      <c r="X934" s="302">
        <v>0</v>
      </c>
      <c r="Y934" s="302">
        <v>0</v>
      </c>
      <c r="Z934" s="302">
        <v>40094.03</v>
      </c>
      <c r="AA934" s="302">
        <v>0</v>
      </c>
      <c r="AB934" s="302">
        <v>0</v>
      </c>
      <c r="AC934" s="302">
        <v>0</v>
      </c>
      <c r="AD934" s="302">
        <v>0</v>
      </c>
      <c r="AE934" s="302">
        <v>0</v>
      </c>
      <c r="AF934" s="302">
        <v>0</v>
      </c>
      <c r="AG934" s="302">
        <v>0</v>
      </c>
      <c r="AH934" s="302">
        <v>0</v>
      </c>
      <c r="AI934" s="302">
        <v>0</v>
      </c>
      <c r="AJ934" s="302">
        <v>0</v>
      </c>
      <c r="AK934" s="302">
        <v>0</v>
      </c>
      <c r="AL934" s="302">
        <v>0</v>
      </c>
      <c r="AM934" s="302">
        <v>0</v>
      </c>
      <c r="AN934" s="302">
        <v>0</v>
      </c>
      <c r="AO934" s="302">
        <v>0</v>
      </c>
      <c r="AP934" s="302">
        <v>0</v>
      </c>
      <c r="AQ934" s="302">
        <v>0</v>
      </c>
      <c r="AR934" s="302">
        <v>0</v>
      </c>
      <c r="AS934" s="302">
        <v>0</v>
      </c>
      <c r="AT934" s="295">
        <f t="shared" si="14"/>
        <v>0</v>
      </c>
      <c r="AU934" s="302">
        <v>16314.36</v>
      </c>
      <c r="AV934" s="302">
        <v>40094.03</v>
      </c>
      <c r="AW934" s="303">
        <v>92</v>
      </c>
      <c r="AX934" s="303">
        <v>300</v>
      </c>
      <c r="AY934" s="302">
        <v>304998.84000000003</v>
      </c>
      <c r="AZ934" s="302">
        <v>45891.15</v>
      </c>
      <c r="BA934" s="301">
        <v>55.537785999999997</v>
      </c>
      <c r="BB934" s="301">
        <v>51.511342956689496</v>
      </c>
      <c r="BC934" s="301">
        <v>9.6</v>
      </c>
      <c r="BD934" s="301"/>
      <c r="BE934" s="300" t="s">
        <v>4204</v>
      </c>
      <c r="BF934" s="298"/>
      <c r="BG934" s="300" t="s">
        <v>320</v>
      </c>
      <c r="BH934" s="300" t="s">
        <v>181</v>
      </c>
      <c r="BI934" s="300" t="s">
        <v>531</v>
      </c>
      <c r="BJ934" s="300" t="s">
        <v>4205</v>
      </c>
      <c r="BK934" s="299" t="s">
        <v>175</v>
      </c>
      <c r="BL934" s="301">
        <v>333323.39663168002</v>
      </c>
      <c r="BM934" s="299" t="s">
        <v>309</v>
      </c>
      <c r="BN934" s="301"/>
      <c r="BO934" s="304">
        <v>38860</v>
      </c>
      <c r="BP934" s="304">
        <v>47991</v>
      </c>
      <c r="BQ934" s="297" t="s">
        <v>4123</v>
      </c>
      <c r="BR934" s="297" t="s">
        <v>4760</v>
      </c>
      <c r="BS934" s="297" t="s">
        <v>4742</v>
      </c>
      <c r="BT934" s="297" t="s">
        <v>4742</v>
      </c>
      <c r="BU934" s="301">
        <v>17404.349999999999</v>
      </c>
      <c r="BV934" s="301">
        <v>41.6</v>
      </c>
      <c r="BW934" s="301">
        <v>0</v>
      </c>
    </row>
    <row r="935" spans="1:75" s="289" customFormat="1" ht="18.2" customHeight="1" x14ac:dyDescent="0.15">
      <c r="A935" s="291">
        <v>933</v>
      </c>
      <c r="B935" s="292" t="s">
        <v>305</v>
      </c>
      <c r="C935" s="292" t="s">
        <v>306</v>
      </c>
      <c r="D935" s="312">
        <v>45170</v>
      </c>
      <c r="E935" s="293" t="s">
        <v>2026</v>
      </c>
      <c r="F935" s="308">
        <v>147</v>
      </c>
      <c r="G935" s="308">
        <v>146</v>
      </c>
      <c r="H935" s="295">
        <v>53630.84</v>
      </c>
      <c r="I935" s="295">
        <v>33892.980000000003</v>
      </c>
      <c r="J935" s="295">
        <v>0</v>
      </c>
      <c r="K935" s="295">
        <v>87523.82</v>
      </c>
      <c r="L935" s="295">
        <v>392.41</v>
      </c>
      <c r="M935" s="295">
        <v>0</v>
      </c>
      <c r="N935" s="295">
        <v>0</v>
      </c>
      <c r="O935" s="295">
        <v>0</v>
      </c>
      <c r="P935" s="295">
        <v>0</v>
      </c>
      <c r="Q935" s="295">
        <v>0</v>
      </c>
      <c r="R935" s="295">
        <v>87523.82</v>
      </c>
      <c r="S935" s="295">
        <v>85131.6</v>
      </c>
      <c r="T935" s="295">
        <v>424.58</v>
      </c>
      <c r="U935" s="295">
        <v>0</v>
      </c>
      <c r="V935" s="295">
        <v>0</v>
      </c>
      <c r="W935" s="295">
        <v>0</v>
      </c>
      <c r="X935" s="295">
        <v>0</v>
      </c>
      <c r="Y935" s="295">
        <v>0</v>
      </c>
      <c r="Z935" s="295">
        <v>85556.18</v>
      </c>
      <c r="AA935" s="295">
        <v>0</v>
      </c>
      <c r="AB935" s="295">
        <v>0</v>
      </c>
      <c r="AC935" s="295">
        <v>0</v>
      </c>
      <c r="AD935" s="295">
        <v>0</v>
      </c>
      <c r="AE935" s="295">
        <v>0</v>
      </c>
      <c r="AF935" s="295">
        <v>0</v>
      </c>
      <c r="AG935" s="295">
        <v>0</v>
      </c>
      <c r="AH935" s="295">
        <v>0</v>
      </c>
      <c r="AI935" s="295">
        <v>0</v>
      </c>
      <c r="AJ935" s="295">
        <v>0</v>
      </c>
      <c r="AK935" s="295">
        <v>0</v>
      </c>
      <c r="AL935" s="295">
        <v>0</v>
      </c>
      <c r="AM935" s="295">
        <v>0</v>
      </c>
      <c r="AN935" s="295">
        <v>0</v>
      </c>
      <c r="AO935" s="295">
        <v>0</v>
      </c>
      <c r="AP935" s="295">
        <v>0</v>
      </c>
      <c r="AQ935" s="295">
        <v>0</v>
      </c>
      <c r="AR935" s="295">
        <v>0</v>
      </c>
      <c r="AS935" s="295">
        <v>0</v>
      </c>
      <c r="AT935" s="295">
        <f t="shared" si="14"/>
        <v>0</v>
      </c>
      <c r="AU935" s="295">
        <v>34285.39</v>
      </c>
      <c r="AV935" s="295">
        <v>85556.18</v>
      </c>
      <c r="AW935" s="296">
        <v>92</v>
      </c>
      <c r="AX935" s="296">
        <v>300</v>
      </c>
      <c r="AY935" s="295">
        <v>517000.36</v>
      </c>
      <c r="AZ935" s="295">
        <v>93509.2</v>
      </c>
      <c r="BA935" s="294">
        <v>66.760765000000006</v>
      </c>
      <c r="BB935" s="294">
        <v>62.487511163845902</v>
      </c>
      <c r="BC935" s="294">
        <v>9.5</v>
      </c>
      <c r="BD935" s="294"/>
      <c r="BE935" s="293" t="s">
        <v>4204</v>
      </c>
      <c r="BF935" s="291"/>
      <c r="BG935" s="293" t="s">
        <v>315</v>
      </c>
      <c r="BH935" s="293" t="s">
        <v>183</v>
      </c>
      <c r="BI935" s="293" t="s">
        <v>378</v>
      </c>
      <c r="BJ935" s="293" t="s">
        <v>4205</v>
      </c>
      <c r="BK935" s="292" t="s">
        <v>175</v>
      </c>
      <c r="BL935" s="294">
        <v>685407.43670672004</v>
      </c>
      <c r="BM935" s="292" t="s">
        <v>309</v>
      </c>
      <c r="BN935" s="294"/>
      <c r="BO935" s="297">
        <v>38860</v>
      </c>
      <c r="BP935" s="297">
        <v>47991</v>
      </c>
      <c r="BQ935" s="297" t="s">
        <v>947</v>
      </c>
      <c r="BR935" s="297" t="s">
        <v>4774</v>
      </c>
      <c r="BS935" s="297">
        <v>38860</v>
      </c>
      <c r="BT935" s="297">
        <v>47991</v>
      </c>
      <c r="BU935" s="294">
        <v>33551.1</v>
      </c>
      <c r="BV935" s="294">
        <v>64.94</v>
      </c>
      <c r="BW935" s="294">
        <v>0</v>
      </c>
    </row>
    <row r="936" spans="1:75" s="289" customFormat="1" ht="18.2" customHeight="1" x14ac:dyDescent="0.15">
      <c r="A936" s="298">
        <v>934</v>
      </c>
      <c r="B936" s="299" t="s">
        <v>305</v>
      </c>
      <c r="C936" s="299" t="s">
        <v>306</v>
      </c>
      <c r="D936" s="313">
        <v>45170</v>
      </c>
      <c r="E936" s="300" t="s">
        <v>2027</v>
      </c>
      <c r="F936" s="309">
        <v>108</v>
      </c>
      <c r="G936" s="309">
        <v>107</v>
      </c>
      <c r="H936" s="302">
        <v>44286.73</v>
      </c>
      <c r="I936" s="302">
        <v>23323.84</v>
      </c>
      <c r="J936" s="302">
        <v>0</v>
      </c>
      <c r="K936" s="302">
        <v>67610.570000000007</v>
      </c>
      <c r="L936" s="302">
        <v>324</v>
      </c>
      <c r="M936" s="302">
        <v>0</v>
      </c>
      <c r="N936" s="302">
        <v>0</v>
      </c>
      <c r="O936" s="302">
        <v>0</v>
      </c>
      <c r="P936" s="302">
        <v>0</v>
      </c>
      <c r="Q936" s="302">
        <v>0</v>
      </c>
      <c r="R936" s="302">
        <v>67610.570000000007</v>
      </c>
      <c r="S936" s="302">
        <v>48858.36</v>
      </c>
      <c r="T936" s="302">
        <v>350.6</v>
      </c>
      <c r="U936" s="302">
        <v>0</v>
      </c>
      <c r="V936" s="302">
        <v>0</v>
      </c>
      <c r="W936" s="302">
        <v>0</v>
      </c>
      <c r="X936" s="302">
        <v>0</v>
      </c>
      <c r="Y936" s="302">
        <v>0</v>
      </c>
      <c r="Z936" s="302">
        <v>49208.959999999999</v>
      </c>
      <c r="AA936" s="302">
        <v>0</v>
      </c>
      <c r="AB936" s="302">
        <v>0</v>
      </c>
      <c r="AC936" s="302">
        <v>0</v>
      </c>
      <c r="AD936" s="302">
        <v>0</v>
      </c>
      <c r="AE936" s="302">
        <v>0</v>
      </c>
      <c r="AF936" s="302">
        <v>0</v>
      </c>
      <c r="AG936" s="302">
        <v>0</v>
      </c>
      <c r="AH936" s="302">
        <v>0</v>
      </c>
      <c r="AI936" s="302">
        <v>0</v>
      </c>
      <c r="AJ936" s="302">
        <v>0</v>
      </c>
      <c r="AK936" s="302">
        <v>0</v>
      </c>
      <c r="AL936" s="302">
        <v>0</v>
      </c>
      <c r="AM936" s="302">
        <v>0</v>
      </c>
      <c r="AN936" s="302">
        <v>0</v>
      </c>
      <c r="AO936" s="302">
        <v>0</v>
      </c>
      <c r="AP936" s="302">
        <v>0</v>
      </c>
      <c r="AQ936" s="302">
        <v>0</v>
      </c>
      <c r="AR936" s="302">
        <v>0</v>
      </c>
      <c r="AS936" s="302">
        <v>0</v>
      </c>
      <c r="AT936" s="295">
        <f t="shared" si="14"/>
        <v>0</v>
      </c>
      <c r="AU936" s="302">
        <v>23647.84</v>
      </c>
      <c r="AV936" s="302">
        <v>49208.959999999999</v>
      </c>
      <c r="AW936" s="303">
        <v>92</v>
      </c>
      <c r="AX936" s="303">
        <v>300</v>
      </c>
      <c r="AY936" s="302">
        <v>422997.58</v>
      </c>
      <c r="AZ936" s="302">
        <v>77212.399999999994</v>
      </c>
      <c r="BA936" s="301">
        <v>67.376272999999998</v>
      </c>
      <c r="BB936" s="301">
        <v>58.997625018851998</v>
      </c>
      <c r="BC936" s="301">
        <v>9.5</v>
      </c>
      <c r="BD936" s="301"/>
      <c r="BE936" s="300" t="s">
        <v>4204</v>
      </c>
      <c r="BF936" s="298"/>
      <c r="BG936" s="300" t="s">
        <v>326</v>
      </c>
      <c r="BH936" s="300" t="s">
        <v>239</v>
      </c>
      <c r="BI936" s="300" t="s">
        <v>383</v>
      </c>
      <c r="BJ936" s="300" t="s">
        <v>4205</v>
      </c>
      <c r="BK936" s="299" t="s">
        <v>175</v>
      </c>
      <c r="BL936" s="301">
        <v>529464.86428472004</v>
      </c>
      <c r="BM936" s="299" t="s">
        <v>309</v>
      </c>
      <c r="BN936" s="301"/>
      <c r="BO936" s="304">
        <v>38860</v>
      </c>
      <c r="BP936" s="304">
        <v>47991</v>
      </c>
      <c r="BQ936" s="297" t="s">
        <v>936</v>
      </c>
      <c r="BR936" s="297" t="s">
        <v>4769</v>
      </c>
      <c r="BS936" s="297">
        <v>38860</v>
      </c>
      <c r="BT936" s="297">
        <v>47991</v>
      </c>
      <c r="BU936" s="301">
        <v>20477.7</v>
      </c>
      <c r="BV936" s="301">
        <v>53.62</v>
      </c>
      <c r="BW936" s="301">
        <v>0</v>
      </c>
    </row>
    <row r="937" spans="1:75" s="289" customFormat="1" ht="18.2" customHeight="1" x14ac:dyDescent="0.15">
      <c r="A937" s="291">
        <v>935</v>
      </c>
      <c r="B937" s="292" t="s">
        <v>305</v>
      </c>
      <c r="C937" s="292" t="s">
        <v>306</v>
      </c>
      <c r="D937" s="312">
        <v>45170</v>
      </c>
      <c r="E937" s="293" t="s">
        <v>2028</v>
      </c>
      <c r="F937" s="308">
        <v>160</v>
      </c>
      <c r="G937" s="308">
        <v>159</v>
      </c>
      <c r="H937" s="295">
        <v>30740.29</v>
      </c>
      <c r="I937" s="295">
        <v>20105.2</v>
      </c>
      <c r="J937" s="295">
        <v>0</v>
      </c>
      <c r="K937" s="295">
        <v>50845.49</v>
      </c>
      <c r="L937" s="295">
        <v>223.92</v>
      </c>
      <c r="M937" s="295">
        <v>0</v>
      </c>
      <c r="N937" s="295">
        <v>0</v>
      </c>
      <c r="O937" s="295">
        <v>0</v>
      </c>
      <c r="P937" s="295">
        <v>0</v>
      </c>
      <c r="Q937" s="295">
        <v>0</v>
      </c>
      <c r="R937" s="295">
        <v>50845.49</v>
      </c>
      <c r="S937" s="295">
        <v>54599.360000000001</v>
      </c>
      <c r="T937" s="295">
        <v>245.92</v>
      </c>
      <c r="U937" s="295">
        <v>0</v>
      </c>
      <c r="V937" s="295">
        <v>0</v>
      </c>
      <c r="W937" s="295">
        <v>0</v>
      </c>
      <c r="X937" s="295">
        <v>0</v>
      </c>
      <c r="Y937" s="295">
        <v>0</v>
      </c>
      <c r="Z937" s="295">
        <v>54845.279999999999</v>
      </c>
      <c r="AA937" s="295">
        <v>0</v>
      </c>
      <c r="AB937" s="295">
        <v>0</v>
      </c>
      <c r="AC937" s="295">
        <v>0</v>
      </c>
      <c r="AD937" s="295">
        <v>0</v>
      </c>
      <c r="AE937" s="295">
        <v>0</v>
      </c>
      <c r="AF937" s="295">
        <v>0</v>
      </c>
      <c r="AG937" s="295">
        <v>0</v>
      </c>
      <c r="AH937" s="295">
        <v>0</v>
      </c>
      <c r="AI937" s="295">
        <v>0</v>
      </c>
      <c r="AJ937" s="295">
        <v>0</v>
      </c>
      <c r="AK937" s="295">
        <v>0</v>
      </c>
      <c r="AL937" s="295">
        <v>0</v>
      </c>
      <c r="AM937" s="295">
        <v>0</v>
      </c>
      <c r="AN937" s="295">
        <v>0</v>
      </c>
      <c r="AO937" s="295">
        <v>0</v>
      </c>
      <c r="AP937" s="295">
        <v>0</v>
      </c>
      <c r="AQ937" s="295">
        <v>0</v>
      </c>
      <c r="AR937" s="295">
        <v>0</v>
      </c>
      <c r="AS937" s="295">
        <v>0</v>
      </c>
      <c r="AT937" s="295">
        <f t="shared" si="14"/>
        <v>0</v>
      </c>
      <c r="AU937" s="295">
        <v>20329.12</v>
      </c>
      <c r="AV937" s="295">
        <v>54845.279999999999</v>
      </c>
      <c r="AW937" s="296">
        <v>92</v>
      </c>
      <c r="AX937" s="296">
        <v>300</v>
      </c>
      <c r="AY937" s="295">
        <v>333902.02</v>
      </c>
      <c r="AZ937" s="295">
        <v>53351.41</v>
      </c>
      <c r="BA937" s="294">
        <v>58.981487999999999</v>
      </c>
      <c r="BB937" s="294">
        <v>56.211122785491902</v>
      </c>
      <c r="BC937" s="294">
        <v>9.6</v>
      </c>
      <c r="BD937" s="294"/>
      <c r="BE937" s="293" t="s">
        <v>4204</v>
      </c>
      <c r="BF937" s="291"/>
      <c r="BG937" s="293" t="s">
        <v>320</v>
      </c>
      <c r="BH937" s="293" t="s">
        <v>197</v>
      </c>
      <c r="BI937" s="293" t="s">
        <v>373</v>
      </c>
      <c r="BJ937" s="293" t="s">
        <v>4205</v>
      </c>
      <c r="BK937" s="292" t="s">
        <v>175</v>
      </c>
      <c r="BL937" s="294">
        <v>398175.91335703997</v>
      </c>
      <c r="BM937" s="292" t="s">
        <v>309</v>
      </c>
      <c r="BN937" s="294"/>
      <c r="BO937" s="297">
        <v>38862</v>
      </c>
      <c r="BP937" s="297">
        <v>47993</v>
      </c>
      <c r="BQ937" s="297" t="s">
        <v>936</v>
      </c>
      <c r="BR937" s="297" t="s">
        <v>4769</v>
      </c>
      <c r="BS937" s="297">
        <v>38862</v>
      </c>
      <c r="BT937" s="297">
        <v>47993</v>
      </c>
      <c r="BU937" s="294">
        <v>23147.38</v>
      </c>
      <c r="BV937" s="294">
        <v>48.36</v>
      </c>
      <c r="BW937" s="294">
        <v>0</v>
      </c>
    </row>
    <row r="938" spans="1:75" s="289" customFormat="1" ht="18.2" customHeight="1" x14ac:dyDescent="0.15">
      <c r="A938" s="298">
        <v>936</v>
      </c>
      <c r="B938" s="299" t="s">
        <v>305</v>
      </c>
      <c r="C938" s="299" t="s">
        <v>306</v>
      </c>
      <c r="D938" s="313">
        <v>45170</v>
      </c>
      <c r="E938" s="300" t="s">
        <v>2029</v>
      </c>
      <c r="F938" s="309">
        <v>115</v>
      </c>
      <c r="G938" s="309">
        <v>114</v>
      </c>
      <c r="H938" s="302">
        <v>32131.86</v>
      </c>
      <c r="I938" s="302">
        <v>17446.03</v>
      </c>
      <c r="J938" s="302">
        <v>0</v>
      </c>
      <c r="K938" s="302">
        <v>49577.89</v>
      </c>
      <c r="L938" s="302">
        <v>234.12</v>
      </c>
      <c r="M938" s="302">
        <v>0</v>
      </c>
      <c r="N938" s="302">
        <v>0</v>
      </c>
      <c r="O938" s="302">
        <v>0</v>
      </c>
      <c r="P938" s="302">
        <v>0</v>
      </c>
      <c r="Q938" s="302">
        <v>0</v>
      </c>
      <c r="R938" s="302">
        <v>49577.89</v>
      </c>
      <c r="S938" s="302">
        <v>38131.040000000001</v>
      </c>
      <c r="T938" s="302">
        <v>257.05</v>
      </c>
      <c r="U938" s="302">
        <v>0</v>
      </c>
      <c r="V938" s="302">
        <v>0</v>
      </c>
      <c r="W938" s="302">
        <v>0</v>
      </c>
      <c r="X938" s="302">
        <v>0</v>
      </c>
      <c r="Y938" s="302">
        <v>0</v>
      </c>
      <c r="Z938" s="302">
        <v>38388.089999999997</v>
      </c>
      <c r="AA938" s="302">
        <v>0</v>
      </c>
      <c r="AB938" s="302">
        <v>0</v>
      </c>
      <c r="AC938" s="302">
        <v>0</v>
      </c>
      <c r="AD938" s="302">
        <v>0</v>
      </c>
      <c r="AE938" s="302">
        <v>0</v>
      </c>
      <c r="AF938" s="302">
        <v>0</v>
      </c>
      <c r="AG938" s="302">
        <v>0</v>
      </c>
      <c r="AH938" s="302">
        <v>0</v>
      </c>
      <c r="AI938" s="302">
        <v>0</v>
      </c>
      <c r="AJ938" s="302">
        <v>0</v>
      </c>
      <c r="AK938" s="302">
        <v>0</v>
      </c>
      <c r="AL938" s="302">
        <v>0</v>
      </c>
      <c r="AM938" s="302">
        <v>0</v>
      </c>
      <c r="AN938" s="302">
        <v>0</v>
      </c>
      <c r="AO938" s="302">
        <v>0</v>
      </c>
      <c r="AP938" s="302">
        <v>0</v>
      </c>
      <c r="AQ938" s="302">
        <v>0</v>
      </c>
      <c r="AR938" s="302">
        <v>0</v>
      </c>
      <c r="AS938" s="302">
        <v>0</v>
      </c>
      <c r="AT938" s="295">
        <f t="shared" si="14"/>
        <v>0</v>
      </c>
      <c r="AU938" s="302">
        <v>17680.150000000001</v>
      </c>
      <c r="AV938" s="302">
        <v>38388.089999999997</v>
      </c>
      <c r="AW938" s="303">
        <v>92</v>
      </c>
      <c r="AX938" s="303">
        <v>300</v>
      </c>
      <c r="AY938" s="302">
        <v>443899.27</v>
      </c>
      <c r="AZ938" s="302">
        <v>55772.73</v>
      </c>
      <c r="BA938" s="301">
        <v>46.379530000000003</v>
      </c>
      <c r="BB938" s="301">
        <v>41.228020155938196</v>
      </c>
      <c r="BC938" s="301">
        <v>9.6</v>
      </c>
      <c r="BD938" s="301"/>
      <c r="BE938" s="300" t="s">
        <v>4204</v>
      </c>
      <c r="BF938" s="298"/>
      <c r="BG938" s="300" t="s">
        <v>315</v>
      </c>
      <c r="BH938" s="300" t="s">
        <v>192</v>
      </c>
      <c r="BI938" s="300" t="s">
        <v>367</v>
      </c>
      <c r="BJ938" s="300" t="s">
        <v>4205</v>
      </c>
      <c r="BK938" s="299" t="s">
        <v>175</v>
      </c>
      <c r="BL938" s="301">
        <v>388249.21606743999</v>
      </c>
      <c r="BM938" s="299" t="s">
        <v>309</v>
      </c>
      <c r="BN938" s="301"/>
      <c r="BO938" s="304">
        <v>38862</v>
      </c>
      <c r="BP938" s="304">
        <v>47993</v>
      </c>
      <c r="BQ938" s="297" t="s">
        <v>1021</v>
      </c>
      <c r="BR938" s="297" t="s">
        <v>4799</v>
      </c>
      <c r="BS938" s="297">
        <v>38862</v>
      </c>
      <c r="BT938" s="297">
        <v>47993</v>
      </c>
      <c r="BU938" s="301">
        <v>17680.259999999998</v>
      </c>
      <c r="BV938" s="301">
        <v>50.56</v>
      </c>
      <c r="BW938" s="301">
        <v>0</v>
      </c>
    </row>
    <row r="939" spans="1:75" s="289" customFormat="1" ht="18.2" customHeight="1" x14ac:dyDescent="0.15">
      <c r="A939" s="291">
        <v>937</v>
      </c>
      <c r="B939" s="292" t="s">
        <v>305</v>
      </c>
      <c r="C939" s="292" t="s">
        <v>306</v>
      </c>
      <c r="D939" s="312">
        <v>45170</v>
      </c>
      <c r="E939" s="293" t="s">
        <v>2030</v>
      </c>
      <c r="F939" s="308">
        <v>132</v>
      </c>
      <c r="G939" s="308">
        <v>131</v>
      </c>
      <c r="H939" s="295">
        <v>26408.17</v>
      </c>
      <c r="I939" s="295">
        <v>15583.93</v>
      </c>
      <c r="J939" s="295">
        <v>0</v>
      </c>
      <c r="K939" s="295">
        <v>41992.1</v>
      </c>
      <c r="L939" s="295">
        <v>192.42</v>
      </c>
      <c r="M939" s="295">
        <v>0</v>
      </c>
      <c r="N939" s="295">
        <v>0</v>
      </c>
      <c r="O939" s="295">
        <v>0</v>
      </c>
      <c r="P939" s="295">
        <v>0</v>
      </c>
      <c r="Q939" s="295">
        <v>0</v>
      </c>
      <c r="R939" s="295">
        <v>41992.1</v>
      </c>
      <c r="S939" s="295">
        <v>37299.46</v>
      </c>
      <c r="T939" s="295">
        <v>211.27</v>
      </c>
      <c r="U939" s="295">
        <v>0</v>
      </c>
      <c r="V939" s="295">
        <v>0</v>
      </c>
      <c r="W939" s="295">
        <v>0</v>
      </c>
      <c r="X939" s="295">
        <v>0</v>
      </c>
      <c r="Y939" s="295">
        <v>0</v>
      </c>
      <c r="Z939" s="295">
        <v>37510.730000000003</v>
      </c>
      <c r="AA939" s="295">
        <v>0</v>
      </c>
      <c r="AB939" s="295">
        <v>0</v>
      </c>
      <c r="AC939" s="295">
        <v>0</v>
      </c>
      <c r="AD939" s="295">
        <v>0</v>
      </c>
      <c r="AE939" s="295">
        <v>0</v>
      </c>
      <c r="AF939" s="295">
        <v>0</v>
      </c>
      <c r="AG939" s="295">
        <v>0</v>
      </c>
      <c r="AH939" s="295">
        <v>0</v>
      </c>
      <c r="AI939" s="295">
        <v>0</v>
      </c>
      <c r="AJ939" s="295">
        <v>0</v>
      </c>
      <c r="AK939" s="295">
        <v>0</v>
      </c>
      <c r="AL939" s="295">
        <v>0</v>
      </c>
      <c r="AM939" s="295">
        <v>0</v>
      </c>
      <c r="AN939" s="295">
        <v>0</v>
      </c>
      <c r="AO939" s="295">
        <v>0</v>
      </c>
      <c r="AP939" s="295">
        <v>0</v>
      </c>
      <c r="AQ939" s="295">
        <v>0</v>
      </c>
      <c r="AR939" s="295">
        <v>0</v>
      </c>
      <c r="AS939" s="295">
        <v>0</v>
      </c>
      <c r="AT939" s="295">
        <f t="shared" si="14"/>
        <v>0</v>
      </c>
      <c r="AU939" s="295">
        <v>15776.35</v>
      </c>
      <c r="AV939" s="295">
        <v>37510.730000000003</v>
      </c>
      <c r="AW939" s="296">
        <v>92</v>
      </c>
      <c r="AX939" s="296">
        <v>300</v>
      </c>
      <c r="AY939" s="295">
        <v>282603.27</v>
      </c>
      <c r="AZ939" s="295">
        <v>45839.12</v>
      </c>
      <c r="BA939" s="294">
        <v>59.875335999999997</v>
      </c>
      <c r="BB939" s="294">
        <v>54.850335190675601</v>
      </c>
      <c r="BC939" s="294">
        <v>9.6</v>
      </c>
      <c r="BD939" s="294"/>
      <c r="BE939" s="293" t="s">
        <v>4204</v>
      </c>
      <c r="BF939" s="291"/>
      <c r="BG939" s="293" t="s">
        <v>315</v>
      </c>
      <c r="BH939" s="293" t="s">
        <v>192</v>
      </c>
      <c r="BI939" s="293" t="s">
        <v>367</v>
      </c>
      <c r="BJ939" s="293" t="s">
        <v>4205</v>
      </c>
      <c r="BK939" s="292" t="s">
        <v>175</v>
      </c>
      <c r="BL939" s="294">
        <v>328844.16634160001</v>
      </c>
      <c r="BM939" s="292" t="s">
        <v>309</v>
      </c>
      <c r="BN939" s="294"/>
      <c r="BO939" s="297">
        <v>38862</v>
      </c>
      <c r="BP939" s="297">
        <v>47993</v>
      </c>
      <c r="BQ939" s="297" t="s">
        <v>4195</v>
      </c>
      <c r="BR939" s="297" t="s">
        <v>4771</v>
      </c>
      <c r="BS939" s="297">
        <v>38862</v>
      </c>
      <c r="BT939" s="297">
        <v>47993</v>
      </c>
      <c r="BU939" s="294">
        <v>16302.45</v>
      </c>
      <c r="BV939" s="294">
        <v>41.56</v>
      </c>
      <c r="BW939" s="294">
        <v>0</v>
      </c>
    </row>
    <row r="940" spans="1:75" s="289" customFormat="1" ht="18.2" customHeight="1" x14ac:dyDescent="0.15">
      <c r="A940" s="298">
        <v>938</v>
      </c>
      <c r="B940" s="299" t="s">
        <v>305</v>
      </c>
      <c r="C940" s="299" t="s">
        <v>306</v>
      </c>
      <c r="D940" s="313">
        <v>45170</v>
      </c>
      <c r="E940" s="300" t="s">
        <v>2031</v>
      </c>
      <c r="F940" s="309">
        <v>156</v>
      </c>
      <c r="G940" s="309">
        <v>155</v>
      </c>
      <c r="H940" s="302">
        <v>41490.620000000003</v>
      </c>
      <c r="I940" s="302">
        <v>27051.43</v>
      </c>
      <c r="J940" s="302">
        <v>0</v>
      </c>
      <c r="K940" s="302">
        <v>68542.05</v>
      </c>
      <c r="L940" s="302">
        <v>303.58</v>
      </c>
      <c r="M940" s="302">
        <v>0</v>
      </c>
      <c r="N940" s="302">
        <v>0</v>
      </c>
      <c r="O940" s="302">
        <v>0</v>
      </c>
      <c r="P940" s="302">
        <v>0</v>
      </c>
      <c r="Q940" s="302">
        <v>0</v>
      </c>
      <c r="R940" s="302">
        <v>68542.05</v>
      </c>
      <c r="S940" s="302">
        <v>70916.320000000007</v>
      </c>
      <c r="T940" s="302">
        <v>328.47</v>
      </c>
      <c r="U940" s="302">
        <v>0</v>
      </c>
      <c r="V940" s="302">
        <v>0</v>
      </c>
      <c r="W940" s="302">
        <v>0</v>
      </c>
      <c r="X940" s="302">
        <v>0</v>
      </c>
      <c r="Y940" s="302">
        <v>0</v>
      </c>
      <c r="Z940" s="302">
        <v>71244.789999999994</v>
      </c>
      <c r="AA940" s="302">
        <v>0</v>
      </c>
      <c r="AB940" s="302">
        <v>0</v>
      </c>
      <c r="AC940" s="302">
        <v>0</v>
      </c>
      <c r="AD940" s="302">
        <v>0</v>
      </c>
      <c r="AE940" s="302">
        <v>0</v>
      </c>
      <c r="AF940" s="302">
        <v>0</v>
      </c>
      <c r="AG940" s="302">
        <v>0</v>
      </c>
      <c r="AH940" s="302">
        <v>0</v>
      </c>
      <c r="AI940" s="302">
        <v>0</v>
      </c>
      <c r="AJ940" s="302">
        <v>0</v>
      </c>
      <c r="AK940" s="302">
        <v>0</v>
      </c>
      <c r="AL940" s="302">
        <v>0</v>
      </c>
      <c r="AM940" s="302">
        <v>0</v>
      </c>
      <c r="AN940" s="302">
        <v>0</v>
      </c>
      <c r="AO940" s="302">
        <v>0</v>
      </c>
      <c r="AP940" s="302">
        <v>0</v>
      </c>
      <c r="AQ940" s="302">
        <v>0</v>
      </c>
      <c r="AR940" s="302">
        <v>0</v>
      </c>
      <c r="AS940" s="302">
        <v>0</v>
      </c>
      <c r="AT940" s="295">
        <f t="shared" si="14"/>
        <v>0</v>
      </c>
      <c r="AU940" s="302">
        <v>27355.01</v>
      </c>
      <c r="AV940" s="302">
        <v>71244.789999999994</v>
      </c>
      <c r="AW940" s="303">
        <v>92</v>
      </c>
      <c r="AX940" s="303">
        <v>300</v>
      </c>
      <c r="AY940" s="302">
        <v>443899.27</v>
      </c>
      <c r="AZ940" s="302">
        <v>72341.75</v>
      </c>
      <c r="BA940" s="301">
        <v>60.158009</v>
      </c>
      <c r="BB940" s="301">
        <v>56.998251504538501</v>
      </c>
      <c r="BC940" s="301">
        <v>9.5</v>
      </c>
      <c r="BD940" s="301"/>
      <c r="BE940" s="300" t="s">
        <v>4204</v>
      </c>
      <c r="BF940" s="298"/>
      <c r="BG940" s="300" t="s">
        <v>315</v>
      </c>
      <c r="BH940" s="300" t="s">
        <v>192</v>
      </c>
      <c r="BI940" s="300" t="s">
        <v>367</v>
      </c>
      <c r="BJ940" s="300" t="s">
        <v>4205</v>
      </c>
      <c r="BK940" s="299" t="s">
        <v>175</v>
      </c>
      <c r="BL940" s="301">
        <v>536759.37358679995</v>
      </c>
      <c r="BM940" s="299" t="s">
        <v>309</v>
      </c>
      <c r="BN940" s="301"/>
      <c r="BO940" s="304">
        <v>38862</v>
      </c>
      <c r="BP940" s="304">
        <v>47993</v>
      </c>
      <c r="BQ940" s="297" t="s">
        <v>1001</v>
      </c>
      <c r="BR940" s="297" t="s">
        <v>4803</v>
      </c>
      <c r="BS940" s="297">
        <v>38862</v>
      </c>
      <c r="BT940" s="297">
        <v>47993</v>
      </c>
      <c r="BU940" s="301">
        <v>28008.46</v>
      </c>
      <c r="BV940" s="301">
        <v>50.24</v>
      </c>
      <c r="BW940" s="301">
        <v>0</v>
      </c>
    </row>
    <row r="941" spans="1:75" s="289" customFormat="1" ht="18.2" customHeight="1" x14ac:dyDescent="0.15">
      <c r="A941" s="291">
        <v>939</v>
      </c>
      <c r="B941" s="292" t="s">
        <v>305</v>
      </c>
      <c r="C941" s="292" t="s">
        <v>306</v>
      </c>
      <c r="D941" s="312">
        <v>45170</v>
      </c>
      <c r="E941" s="293" t="s">
        <v>2032</v>
      </c>
      <c r="F941" s="308">
        <v>104</v>
      </c>
      <c r="G941" s="308">
        <v>103</v>
      </c>
      <c r="H941" s="295">
        <v>29961.8</v>
      </c>
      <c r="I941" s="295">
        <v>15274.09</v>
      </c>
      <c r="J941" s="295">
        <v>0</v>
      </c>
      <c r="K941" s="295">
        <v>45235.89</v>
      </c>
      <c r="L941" s="295">
        <v>218.25</v>
      </c>
      <c r="M941" s="295">
        <v>0</v>
      </c>
      <c r="N941" s="295">
        <v>0</v>
      </c>
      <c r="O941" s="295">
        <v>0</v>
      </c>
      <c r="P941" s="295">
        <v>0</v>
      </c>
      <c r="Q941" s="295">
        <v>0</v>
      </c>
      <c r="R941" s="295">
        <v>45235.89</v>
      </c>
      <c r="S941" s="295">
        <v>31893.73</v>
      </c>
      <c r="T941" s="295">
        <v>239.69</v>
      </c>
      <c r="U941" s="295">
        <v>0</v>
      </c>
      <c r="V941" s="295">
        <v>0</v>
      </c>
      <c r="W941" s="295">
        <v>0</v>
      </c>
      <c r="X941" s="295">
        <v>0</v>
      </c>
      <c r="Y941" s="295">
        <v>0</v>
      </c>
      <c r="Z941" s="295">
        <v>32133.42</v>
      </c>
      <c r="AA941" s="295">
        <v>0</v>
      </c>
      <c r="AB941" s="295">
        <v>0</v>
      </c>
      <c r="AC941" s="295">
        <v>0</v>
      </c>
      <c r="AD941" s="295">
        <v>0</v>
      </c>
      <c r="AE941" s="295">
        <v>0</v>
      </c>
      <c r="AF941" s="295">
        <v>0</v>
      </c>
      <c r="AG941" s="295">
        <v>0</v>
      </c>
      <c r="AH941" s="295">
        <v>0</v>
      </c>
      <c r="AI941" s="295">
        <v>0</v>
      </c>
      <c r="AJ941" s="295">
        <v>0</v>
      </c>
      <c r="AK941" s="295">
        <v>0</v>
      </c>
      <c r="AL941" s="295">
        <v>0</v>
      </c>
      <c r="AM941" s="295">
        <v>0</v>
      </c>
      <c r="AN941" s="295">
        <v>0</v>
      </c>
      <c r="AO941" s="295">
        <v>0</v>
      </c>
      <c r="AP941" s="295">
        <v>0</v>
      </c>
      <c r="AQ941" s="295">
        <v>0</v>
      </c>
      <c r="AR941" s="295">
        <v>0</v>
      </c>
      <c r="AS941" s="295">
        <v>0</v>
      </c>
      <c r="AT941" s="295">
        <f t="shared" si="14"/>
        <v>0</v>
      </c>
      <c r="AU941" s="295">
        <v>15492.34</v>
      </c>
      <c r="AV941" s="295">
        <v>32133.42</v>
      </c>
      <c r="AW941" s="296">
        <v>92</v>
      </c>
      <c r="AX941" s="296">
        <v>300</v>
      </c>
      <c r="AY941" s="295">
        <v>251026.97</v>
      </c>
      <c r="AZ941" s="295">
        <v>52000.15</v>
      </c>
      <c r="BA941" s="294">
        <v>76.443378999999993</v>
      </c>
      <c r="BB941" s="294">
        <v>66.499505937431096</v>
      </c>
      <c r="BC941" s="294">
        <v>9.6</v>
      </c>
      <c r="BD941" s="294"/>
      <c r="BE941" s="293" t="s">
        <v>4204</v>
      </c>
      <c r="BF941" s="291"/>
      <c r="BG941" s="293" t="s">
        <v>320</v>
      </c>
      <c r="BH941" s="293" t="s">
        <v>197</v>
      </c>
      <c r="BI941" s="293" t="s">
        <v>373</v>
      </c>
      <c r="BJ941" s="293" t="s">
        <v>4205</v>
      </c>
      <c r="BK941" s="292" t="s">
        <v>175</v>
      </c>
      <c r="BL941" s="294">
        <v>354246.59723543999</v>
      </c>
      <c r="BM941" s="292" t="s">
        <v>309</v>
      </c>
      <c r="BN941" s="294"/>
      <c r="BO941" s="297">
        <v>38863</v>
      </c>
      <c r="BP941" s="297">
        <v>47994</v>
      </c>
      <c r="BQ941" s="297" t="s">
        <v>947</v>
      </c>
      <c r="BR941" s="297" t="s">
        <v>4774</v>
      </c>
      <c r="BS941" s="297">
        <v>38863</v>
      </c>
      <c r="BT941" s="297">
        <v>47994</v>
      </c>
      <c r="BU941" s="294">
        <v>14360.32</v>
      </c>
      <c r="BV941" s="294">
        <v>47.14</v>
      </c>
      <c r="BW941" s="294">
        <v>0</v>
      </c>
    </row>
    <row r="942" spans="1:75" s="289" customFormat="1" ht="18.2" customHeight="1" x14ac:dyDescent="0.15">
      <c r="A942" s="298">
        <v>940</v>
      </c>
      <c r="B942" s="299" t="s">
        <v>305</v>
      </c>
      <c r="C942" s="299" t="s">
        <v>306</v>
      </c>
      <c r="D942" s="313">
        <v>45170</v>
      </c>
      <c r="E942" s="300" t="s">
        <v>2033</v>
      </c>
      <c r="F942" s="309">
        <v>154</v>
      </c>
      <c r="G942" s="309">
        <v>153</v>
      </c>
      <c r="H942" s="302">
        <v>28745.65</v>
      </c>
      <c r="I942" s="302">
        <v>20520.23</v>
      </c>
      <c r="J942" s="302">
        <v>0</v>
      </c>
      <c r="K942" s="302">
        <v>49265.88</v>
      </c>
      <c r="L942" s="302">
        <v>233.01</v>
      </c>
      <c r="M942" s="302">
        <v>0</v>
      </c>
      <c r="N942" s="302">
        <v>0</v>
      </c>
      <c r="O942" s="302">
        <v>0</v>
      </c>
      <c r="P942" s="302">
        <v>0</v>
      </c>
      <c r="Q942" s="302">
        <v>0</v>
      </c>
      <c r="R942" s="302">
        <v>49265.88</v>
      </c>
      <c r="S942" s="302">
        <v>50315.71</v>
      </c>
      <c r="T942" s="302">
        <v>229.97</v>
      </c>
      <c r="U942" s="302">
        <v>0</v>
      </c>
      <c r="V942" s="302">
        <v>0</v>
      </c>
      <c r="W942" s="302">
        <v>0</v>
      </c>
      <c r="X942" s="302">
        <v>0</v>
      </c>
      <c r="Y942" s="302">
        <v>0</v>
      </c>
      <c r="Z942" s="302">
        <v>50545.68</v>
      </c>
      <c r="AA942" s="302">
        <v>0</v>
      </c>
      <c r="AB942" s="302">
        <v>0</v>
      </c>
      <c r="AC942" s="302">
        <v>0</v>
      </c>
      <c r="AD942" s="302">
        <v>0</v>
      </c>
      <c r="AE942" s="302">
        <v>0</v>
      </c>
      <c r="AF942" s="302">
        <v>0</v>
      </c>
      <c r="AG942" s="302">
        <v>0</v>
      </c>
      <c r="AH942" s="302">
        <v>0</v>
      </c>
      <c r="AI942" s="302">
        <v>0</v>
      </c>
      <c r="AJ942" s="302">
        <v>0</v>
      </c>
      <c r="AK942" s="302">
        <v>0</v>
      </c>
      <c r="AL942" s="302">
        <v>0</v>
      </c>
      <c r="AM942" s="302">
        <v>0</v>
      </c>
      <c r="AN942" s="302">
        <v>0</v>
      </c>
      <c r="AO942" s="302">
        <v>0</v>
      </c>
      <c r="AP942" s="302">
        <v>0</v>
      </c>
      <c r="AQ942" s="302">
        <v>0</v>
      </c>
      <c r="AR942" s="302">
        <v>0</v>
      </c>
      <c r="AS942" s="302">
        <v>0</v>
      </c>
      <c r="AT942" s="295">
        <f t="shared" si="14"/>
        <v>0</v>
      </c>
      <c r="AU942" s="302">
        <v>20753.240000000002</v>
      </c>
      <c r="AV942" s="302">
        <v>50545.68</v>
      </c>
      <c r="AW942" s="303">
        <v>92</v>
      </c>
      <c r="AX942" s="303">
        <v>300</v>
      </c>
      <c r="AY942" s="302">
        <v>251026.97</v>
      </c>
      <c r="AZ942" s="302">
        <v>52572.26</v>
      </c>
      <c r="BA942" s="301">
        <v>77.284415999999993</v>
      </c>
      <c r="BB942" s="301">
        <v>72.423836535200905</v>
      </c>
      <c r="BC942" s="301">
        <v>9.6</v>
      </c>
      <c r="BD942" s="301"/>
      <c r="BE942" s="300" t="s">
        <v>4204</v>
      </c>
      <c r="BF942" s="298"/>
      <c r="BG942" s="300" t="s">
        <v>320</v>
      </c>
      <c r="BH942" s="300" t="s">
        <v>197</v>
      </c>
      <c r="BI942" s="300" t="s">
        <v>373</v>
      </c>
      <c r="BJ942" s="300" t="s">
        <v>4205</v>
      </c>
      <c r="BK942" s="299" t="s">
        <v>175</v>
      </c>
      <c r="BL942" s="301">
        <v>385805.83580448001</v>
      </c>
      <c r="BM942" s="299" t="s">
        <v>309</v>
      </c>
      <c r="BN942" s="301"/>
      <c r="BO942" s="304">
        <v>38863</v>
      </c>
      <c r="BP942" s="304">
        <v>47994</v>
      </c>
      <c r="BQ942" s="297" t="s">
        <v>931</v>
      </c>
      <c r="BR942" s="297" t="s">
        <v>4779</v>
      </c>
      <c r="BS942" s="297">
        <v>38863</v>
      </c>
      <c r="BT942" s="297">
        <v>47994</v>
      </c>
      <c r="BU942" s="301">
        <v>21480.39</v>
      </c>
      <c r="BV942" s="301">
        <v>47.66</v>
      </c>
      <c r="BW942" s="301">
        <v>0</v>
      </c>
    </row>
    <row r="943" spans="1:75" s="289" customFormat="1" ht="18.2" customHeight="1" x14ac:dyDescent="0.15">
      <c r="A943" s="291">
        <v>941</v>
      </c>
      <c r="B943" s="292" t="s">
        <v>305</v>
      </c>
      <c r="C943" s="292" t="s">
        <v>306</v>
      </c>
      <c r="D943" s="312">
        <v>45170</v>
      </c>
      <c r="E943" s="293" t="s">
        <v>2034</v>
      </c>
      <c r="F943" s="308">
        <v>0</v>
      </c>
      <c r="G943" s="308">
        <v>0</v>
      </c>
      <c r="H943" s="295">
        <v>13723.34</v>
      </c>
      <c r="I943" s="295">
        <v>0</v>
      </c>
      <c r="J943" s="295">
        <v>0</v>
      </c>
      <c r="K943" s="295">
        <v>13723.34</v>
      </c>
      <c r="L943" s="295">
        <v>339.51</v>
      </c>
      <c r="M943" s="295">
        <v>0</v>
      </c>
      <c r="N943" s="295">
        <v>0</v>
      </c>
      <c r="O943" s="295">
        <v>339.51</v>
      </c>
      <c r="P943" s="295">
        <v>0</v>
      </c>
      <c r="Q943" s="295">
        <v>0</v>
      </c>
      <c r="R943" s="295">
        <v>13383.83</v>
      </c>
      <c r="S943" s="295">
        <v>0</v>
      </c>
      <c r="T943" s="295">
        <v>109.79</v>
      </c>
      <c r="U943" s="295">
        <v>0</v>
      </c>
      <c r="V943" s="295">
        <v>0</v>
      </c>
      <c r="W943" s="295">
        <v>109.79</v>
      </c>
      <c r="X943" s="295">
        <v>0</v>
      </c>
      <c r="Y943" s="295">
        <v>0</v>
      </c>
      <c r="Z943" s="295">
        <v>0</v>
      </c>
      <c r="AA943" s="295">
        <v>46.25</v>
      </c>
      <c r="AB943" s="295">
        <v>0</v>
      </c>
      <c r="AC943" s="295">
        <v>0</v>
      </c>
      <c r="AD943" s="295">
        <v>0</v>
      </c>
      <c r="AE943" s="295">
        <v>0</v>
      </c>
      <c r="AF943" s="295">
        <v>-23.42</v>
      </c>
      <c r="AG943" s="295">
        <v>24.78</v>
      </c>
      <c r="AH943" s="295">
        <v>64.63</v>
      </c>
      <c r="AI943" s="295">
        <v>0</v>
      </c>
      <c r="AJ943" s="295">
        <v>0</v>
      </c>
      <c r="AK943" s="295">
        <v>0</v>
      </c>
      <c r="AL943" s="295">
        <v>0</v>
      </c>
      <c r="AM943" s="295">
        <v>0</v>
      </c>
      <c r="AN943" s="295">
        <v>0</v>
      </c>
      <c r="AO943" s="295">
        <v>0</v>
      </c>
      <c r="AP943" s="295">
        <v>194.02</v>
      </c>
      <c r="AQ943" s="295">
        <v>0</v>
      </c>
      <c r="AR943" s="295">
        <v>180.93</v>
      </c>
      <c r="AS943" s="295">
        <v>0</v>
      </c>
      <c r="AT943" s="295">
        <f t="shared" si="14"/>
        <v>574.63</v>
      </c>
      <c r="AU943" s="295">
        <v>0</v>
      </c>
      <c r="AV943" s="295">
        <v>0</v>
      </c>
      <c r="AW943" s="296">
        <v>92</v>
      </c>
      <c r="AX943" s="296">
        <v>300</v>
      </c>
      <c r="AY943" s="295">
        <v>251026.97</v>
      </c>
      <c r="AZ943" s="295">
        <v>51018.57</v>
      </c>
      <c r="BA943" s="294">
        <v>75.000397000000007</v>
      </c>
      <c r="BB943" s="294">
        <v>19.675043094710599</v>
      </c>
      <c r="BC943" s="294">
        <v>9.6</v>
      </c>
      <c r="BD943" s="294"/>
      <c r="BE943" s="293" t="s">
        <v>4204</v>
      </c>
      <c r="BF943" s="291"/>
      <c r="BG943" s="293" t="s">
        <v>320</v>
      </c>
      <c r="BH943" s="293" t="s">
        <v>197</v>
      </c>
      <c r="BI943" s="293" t="s">
        <v>373</v>
      </c>
      <c r="BJ943" s="293" t="s">
        <v>103</v>
      </c>
      <c r="BK943" s="292" t="s">
        <v>175</v>
      </c>
      <c r="BL943" s="294">
        <v>104810.05757768</v>
      </c>
      <c r="BM943" s="292" t="s">
        <v>309</v>
      </c>
      <c r="BN943" s="294"/>
      <c r="BO943" s="297">
        <v>38863</v>
      </c>
      <c r="BP943" s="297">
        <v>47994</v>
      </c>
      <c r="BQ943" s="297" t="s">
        <v>4757</v>
      </c>
      <c r="BR943" s="297" t="s">
        <v>4764</v>
      </c>
      <c r="BS943" s="297">
        <v>38863</v>
      </c>
      <c r="BT943" s="297">
        <v>47994</v>
      </c>
      <c r="BU943" s="294">
        <v>0</v>
      </c>
      <c r="BV943" s="294">
        <v>46.25</v>
      </c>
      <c r="BW943" s="294">
        <v>0</v>
      </c>
    </row>
    <row r="944" spans="1:75" s="289" customFormat="1" ht="18.2" customHeight="1" x14ac:dyDescent="0.15">
      <c r="A944" s="298">
        <v>942</v>
      </c>
      <c r="B944" s="299" t="s">
        <v>305</v>
      </c>
      <c r="C944" s="299" t="s">
        <v>306</v>
      </c>
      <c r="D944" s="313">
        <v>45170</v>
      </c>
      <c r="E944" s="300" t="s">
        <v>2035</v>
      </c>
      <c r="F944" s="309">
        <v>176</v>
      </c>
      <c r="G944" s="309">
        <v>175</v>
      </c>
      <c r="H944" s="302">
        <v>33928.370000000003</v>
      </c>
      <c r="I944" s="302">
        <v>23236.93</v>
      </c>
      <c r="J944" s="302">
        <v>0</v>
      </c>
      <c r="K944" s="302">
        <v>57165.3</v>
      </c>
      <c r="L944" s="302">
        <v>247.19</v>
      </c>
      <c r="M944" s="302">
        <v>0</v>
      </c>
      <c r="N944" s="302">
        <v>0</v>
      </c>
      <c r="O944" s="302">
        <v>0</v>
      </c>
      <c r="P944" s="302">
        <v>0</v>
      </c>
      <c r="Q944" s="302">
        <v>0</v>
      </c>
      <c r="R944" s="302">
        <v>57165.3</v>
      </c>
      <c r="S944" s="302">
        <v>67521.570000000007</v>
      </c>
      <c r="T944" s="302">
        <v>271.43</v>
      </c>
      <c r="U944" s="302">
        <v>0</v>
      </c>
      <c r="V944" s="302">
        <v>0</v>
      </c>
      <c r="W944" s="302">
        <v>0</v>
      </c>
      <c r="X944" s="302">
        <v>0</v>
      </c>
      <c r="Y944" s="302">
        <v>0</v>
      </c>
      <c r="Z944" s="302">
        <v>67793</v>
      </c>
      <c r="AA944" s="302">
        <v>0</v>
      </c>
      <c r="AB944" s="302">
        <v>0</v>
      </c>
      <c r="AC944" s="302">
        <v>0</v>
      </c>
      <c r="AD944" s="302">
        <v>0</v>
      </c>
      <c r="AE944" s="302">
        <v>0</v>
      </c>
      <c r="AF944" s="302">
        <v>0</v>
      </c>
      <c r="AG944" s="302">
        <v>0</v>
      </c>
      <c r="AH944" s="302">
        <v>0</v>
      </c>
      <c r="AI944" s="302">
        <v>0</v>
      </c>
      <c r="AJ944" s="302">
        <v>0</v>
      </c>
      <c r="AK944" s="302">
        <v>0</v>
      </c>
      <c r="AL944" s="302">
        <v>0</v>
      </c>
      <c r="AM944" s="302">
        <v>0</v>
      </c>
      <c r="AN944" s="302">
        <v>0</v>
      </c>
      <c r="AO944" s="302">
        <v>0</v>
      </c>
      <c r="AP944" s="302">
        <v>0</v>
      </c>
      <c r="AQ944" s="302">
        <v>0</v>
      </c>
      <c r="AR944" s="302">
        <v>0</v>
      </c>
      <c r="AS944" s="302">
        <v>0</v>
      </c>
      <c r="AT944" s="295">
        <f t="shared" si="14"/>
        <v>0</v>
      </c>
      <c r="AU944" s="302">
        <v>23484.12</v>
      </c>
      <c r="AV944" s="302">
        <v>67793</v>
      </c>
      <c r="AW944" s="303">
        <v>92</v>
      </c>
      <c r="AX944" s="303">
        <v>300</v>
      </c>
      <c r="AY944" s="302">
        <v>280425.34000000003</v>
      </c>
      <c r="AZ944" s="302">
        <v>58889.82</v>
      </c>
      <c r="BA944" s="301">
        <v>77.495884000000004</v>
      </c>
      <c r="BB944" s="301">
        <v>75.226507019807499</v>
      </c>
      <c r="BC944" s="301">
        <v>9.6</v>
      </c>
      <c r="BD944" s="301"/>
      <c r="BE944" s="300" t="s">
        <v>4204</v>
      </c>
      <c r="BF944" s="298"/>
      <c r="BG944" s="300" t="s">
        <v>320</v>
      </c>
      <c r="BH944" s="300" t="s">
        <v>197</v>
      </c>
      <c r="BI944" s="300" t="s">
        <v>373</v>
      </c>
      <c r="BJ944" s="300" t="s">
        <v>4205</v>
      </c>
      <c r="BK944" s="299" t="s">
        <v>175</v>
      </c>
      <c r="BL944" s="301">
        <v>447666.95216879999</v>
      </c>
      <c r="BM944" s="299" t="s">
        <v>309</v>
      </c>
      <c r="BN944" s="301"/>
      <c r="BO944" s="304">
        <v>38863</v>
      </c>
      <c r="BP944" s="304">
        <v>47994</v>
      </c>
      <c r="BQ944" s="297" t="s">
        <v>936</v>
      </c>
      <c r="BR944" s="297" t="s">
        <v>4769</v>
      </c>
      <c r="BS944" s="297">
        <v>38863</v>
      </c>
      <c r="BT944" s="297">
        <v>47994</v>
      </c>
      <c r="BU944" s="301">
        <v>27361.279999999999</v>
      </c>
      <c r="BV944" s="301">
        <v>53.39</v>
      </c>
      <c r="BW944" s="301">
        <v>0</v>
      </c>
    </row>
    <row r="945" spans="1:75" s="289" customFormat="1" ht="18.2" customHeight="1" x14ac:dyDescent="0.15">
      <c r="A945" s="291">
        <v>943</v>
      </c>
      <c r="B945" s="292" t="s">
        <v>305</v>
      </c>
      <c r="C945" s="292" t="s">
        <v>306</v>
      </c>
      <c r="D945" s="312">
        <v>45170</v>
      </c>
      <c r="E945" s="293" t="s">
        <v>1087</v>
      </c>
      <c r="F945" s="308">
        <v>161</v>
      </c>
      <c r="G945" s="308">
        <v>160</v>
      </c>
      <c r="H945" s="295">
        <v>26842.21</v>
      </c>
      <c r="I945" s="295">
        <v>17612.96</v>
      </c>
      <c r="J945" s="295">
        <v>0</v>
      </c>
      <c r="K945" s="295">
        <v>44455.17</v>
      </c>
      <c r="L945" s="295">
        <v>195.55</v>
      </c>
      <c r="M945" s="295">
        <v>0</v>
      </c>
      <c r="N945" s="295">
        <v>0</v>
      </c>
      <c r="O945" s="295">
        <v>0</v>
      </c>
      <c r="P945" s="295">
        <v>0</v>
      </c>
      <c r="Q945" s="295">
        <v>0</v>
      </c>
      <c r="R945" s="295">
        <v>44455.17</v>
      </c>
      <c r="S945" s="295">
        <v>48033.43</v>
      </c>
      <c r="T945" s="295">
        <v>214.74</v>
      </c>
      <c r="U945" s="295">
        <v>0</v>
      </c>
      <c r="V945" s="295">
        <v>0</v>
      </c>
      <c r="W945" s="295">
        <v>0</v>
      </c>
      <c r="X945" s="295">
        <v>0</v>
      </c>
      <c r="Y945" s="295">
        <v>0</v>
      </c>
      <c r="Z945" s="295">
        <v>48248.17</v>
      </c>
      <c r="AA945" s="295">
        <v>0</v>
      </c>
      <c r="AB945" s="295">
        <v>0</v>
      </c>
      <c r="AC945" s="295">
        <v>0</v>
      </c>
      <c r="AD945" s="295">
        <v>0</v>
      </c>
      <c r="AE945" s="295">
        <v>0</v>
      </c>
      <c r="AF945" s="295">
        <v>0</v>
      </c>
      <c r="AG945" s="295">
        <v>0</v>
      </c>
      <c r="AH945" s="295">
        <v>0</v>
      </c>
      <c r="AI945" s="295">
        <v>0</v>
      </c>
      <c r="AJ945" s="295">
        <v>0</v>
      </c>
      <c r="AK945" s="295">
        <v>0</v>
      </c>
      <c r="AL945" s="295">
        <v>0</v>
      </c>
      <c r="AM945" s="295">
        <v>0</v>
      </c>
      <c r="AN945" s="295">
        <v>0</v>
      </c>
      <c r="AO945" s="295">
        <v>0</v>
      </c>
      <c r="AP945" s="295">
        <v>0</v>
      </c>
      <c r="AQ945" s="295">
        <v>0</v>
      </c>
      <c r="AR945" s="295">
        <v>0</v>
      </c>
      <c r="AS945" s="295">
        <v>0</v>
      </c>
      <c r="AT945" s="295">
        <f t="shared" si="14"/>
        <v>0</v>
      </c>
      <c r="AU945" s="295">
        <v>17808.509999999998</v>
      </c>
      <c r="AV945" s="295">
        <v>48248.17</v>
      </c>
      <c r="AW945" s="296">
        <v>92</v>
      </c>
      <c r="AX945" s="296">
        <v>300</v>
      </c>
      <c r="AY945" s="295">
        <v>353999.31</v>
      </c>
      <c r="AZ945" s="295">
        <v>46589</v>
      </c>
      <c r="BA945" s="294">
        <v>48.566481000000003</v>
      </c>
      <c r="BB945" s="294">
        <v>46.342080086646398</v>
      </c>
      <c r="BC945" s="294">
        <v>9.6</v>
      </c>
      <c r="BD945" s="294"/>
      <c r="BE945" s="293" t="s">
        <v>4204</v>
      </c>
      <c r="BF945" s="291"/>
      <c r="BG945" s="293" t="s">
        <v>333</v>
      </c>
      <c r="BH945" s="293" t="s">
        <v>193</v>
      </c>
      <c r="BI945" s="293" t="s">
        <v>339</v>
      </c>
      <c r="BJ945" s="293" t="s">
        <v>4205</v>
      </c>
      <c r="BK945" s="292" t="s">
        <v>175</v>
      </c>
      <c r="BL945" s="294">
        <v>348132.70396632003</v>
      </c>
      <c r="BM945" s="292" t="s">
        <v>309</v>
      </c>
      <c r="BN945" s="294"/>
      <c r="BO945" s="297">
        <v>38863</v>
      </c>
      <c r="BP945" s="297">
        <v>47994</v>
      </c>
      <c r="BQ945" s="297" t="s">
        <v>947</v>
      </c>
      <c r="BR945" s="297" t="s">
        <v>4774</v>
      </c>
      <c r="BS945" s="297">
        <v>38863</v>
      </c>
      <c r="BT945" s="297">
        <v>47994</v>
      </c>
      <c r="BU945" s="294">
        <v>20752.68</v>
      </c>
      <c r="BV945" s="294">
        <v>42.23</v>
      </c>
      <c r="BW945" s="294">
        <v>0</v>
      </c>
    </row>
    <row r="946" spans="1:75" s="289" customFormat="1" ht="18.2" customHeight="1" x14ac:dyDescent="0.15">
      <c r="A946" s="298">
        <v>944</v>
      </c>
      <c r="B946" s="299" t="s">
        <v>305</v>
      </c>
      <c r="C946" s="299" t="s">
        <v>306</v>
      </c>
      <c r="D946" s="313">
        <v>45170</v>
      </c>
      <c r="E946" s="300" t="s">
        <v>2036</v>
      </c>
      <c r="F946" s="309">
        <v>151</v>
      </c>
      <c r="G946" s="309">
        <v>150</v>
      </c>
      <c r="H946" s="302">
        <v>36756.129999999997</v>
      </c>
      <c r="I946" s="302">
        <v>23342.6</v>
      </c>
      <c r="J946" s="302">
        <v>0</v>
      </c>
      <c r="K946" s="302">
        <v>60098.73</v>
      </c>
      <c r="L946" s="302">
        <v>267.77999999999997</v>
      </c>
      <c r="M946" s="302">
        <v>0</v>
      </c>
      <c r="N946" s="302">
        <v>0</v>
      </c>
      <c r="O946" s="302">
        <v>0</v>
      </c>
      <c r="P946" s="302">
        <v>0</v>
      </c>
      <c r="Q946" s="302">
        <v>0</v>
      </c>
      <c r="R946" s="302">
        <v>60098.73</v>
      </c>
      <c r="S946" s="302">
        <v>60931.9</v>
      </c>
      <c r="T946" s="302">
        <v>294.05</v>
      </c>
      <c r="U946" s="302">
        <v>0</v>
      </c>
      <c r="V946" s="302">
        <v>0</v>
      </c>
      <c r="W946" s="302">
        <v>0</v>
      </c>
      <c r="X946" s="302">
        <v>0</v>
      </c>
      <c r="Y946" s="302">
        <v>0</v>
      </c>
      <c r="Z946" s="302">
        <v>61225.95</v>
      </c>
      <c r="AA946" s="302">
        <v>0</v>
      </c>
      <c r="AB946" s="302">
        <v>0</v>
      </c>
      <c r="AC946" s="302">
        <v>0</v>
      </c>
      <c r="AD946" s="302">
        <v>0</v>
      </c>
      <c r="AE946" s="302">
        <v>0</v>
      </c>
      <c r="AF946" s="302">
        <v>0</v>
      </c>
      <c r="AG946" s="302">
        <v>0</v>
      </c>
      <c r="AH946" s="302">
        <v>0</v>
      </c>
      <c r="AI946" s="302">
        <v>0</v>
      </c>
      <c r="AJ946" s="302">
        <v>0</v>
      </c>
      <c r="AK946" s="302">
        <v>0</v>
      </c>
      <c r="AL946" s="302">
        <v>0</v>
      </c>
      <c r="AM946" s="302">
        <v>0</v>
      </c>
      <c r="AN946" s="302">
        <v>0</v>
      </c>
      <c r="AO946" s="302">
        <v>0</v>
      </c>
      <c r="AP946" s="302">
        <v>0</v>
      </c>
      <c r="AQ946" s="302">
        <v>0</v>
      </c>
      <c r="AR946" s="302">
        <v>0</v>
      </c>
      <c r="AS946" s="302">
        <v>0</v>
      </c>
      <c r="AT946" s="295">
        <f t="shared" si="14"/>
        <v>0</v>
      </c>
      <c r="AU946" s="302">
        <v>23610.38</v>
      </c>
      <c r="AV946" s="302">
        <v>61225.95</v>
      </c>
      <c r="AW946" s="303">
        <v>92</v>
      </c>
      <c r="AX946" s="303">
        <v>300</v>
      </c>
      <c r="AY946" s="302">
        <v>371198.83</v>
      </c>
      <c r="AZ946" s="302">
        <v>63796.51</v>
      </c>
      <c r="BA946" s="301">
        <v>63.422885999999998</v>
      </c>
      <c r="BB946" s="301">
        <v>59.746762033452598</v>
      </c>
      <c r="BC946" s="301">
        <v>9.6</v>
      </c>
      <c r="BD946" s="301"/>
      <c r="BE946" s="300" t="s">
        <v>4204</v>
      </c>
      <c r="BF946" s="298"/>
      <c r="BG946" s="300" t="s">
        <v>312</v>
      </c>
      <c r="BH946" s="300" t="s">
        <v>189</v>
      </c>
      <c r="BI946" s="300" t="s">
        <v>323</v>
      </c>
      <c r="BJ946" s="300" t="s">
        <v>4205</v>
      </c>
      <c r="BK946" s="299" t="s">
        <v>175</v>
      </c>
      <c r="BL946" s="301">
        <v>470638.92410807998</v>
      </c>
      <c r="BM946" s="299" t="s">
        <v>309</v>
      </c>
      <c r="BN946" s="301"/>
      <c r="BO946" s="304">
        <v>38863</v>
      </c>
      <c r="BP946" s="304">
        <v>47994</v>
      </c>
      <c r="BQ946" s="297" t="s">
        <v>946</v>
      </c>
      <c r="BR946" s="297" t="s">
        <v>4775</v>
      </c>
      <c r="BS946" s="297">
        <v>38863</v>
      </c>
      <c r="BT946" s="297">
        <v>47994</v>
      </c>
      <c r="BU946" s="301">
        <v>25964.45</v>
      </c>
      <c r="BV946" s="301">
        <v>57.83</v>
      </c>
      <c r="BW946" s="301">
        <v>0</v>
      </c>
    </row>
    <row r="947" spans="1:75" s="289" customFormat="1" ht="18.2" customHeight="1" x14ac:dyDescent="0.15">
      <c r="A947" s="291">
        <v>945</v>
      </c>
      <c r="B947" s="292" t="s">
        <v>305</v>
      </c>
      <c r="C947" s="292" t="s">
        <v>306</v>
      </c>
      <c r="D947" s="312">
        <v>45170</v>
      </c>
      <c r="E947" s="293" t="s">
        <v>2037</v>
      </c>
      <c r="F947" s="308">
        <v>137</v>
      </c>
      <c r="G947" s="308">
        <v>136</v>
      </c>
      <c r="H947" s="295">
        <v>24652.35</v>
      </c>
      <c r="I947" s="295">
        <v>14854.12</v>
      </c>
      <c r="J947" s="295">
        <v>0</v>
      </c>
      <c r="K947" s="295">
        <v>39506.47</v>
      </c>
      <c r="L947" s="295">
        <v>179.6</v>
      </c>
      <c r="M947" s="295">
        <v>0</v>
      </c>
      <c r="N947" s="295">
        <v>0</v>
      </c>
      <c r="O947" s="295">
        <v>0</v>
      </c>
      <c r="P947" s="295">
        <v>0</v>
      </c>
      <c r="Q947" s="295">
        <v>0</v>
      </c>
      <c r="R947" s="295">
        <v>39506.47</v>
      </c>
      <c r="S947" s="295">
        <v>36246.080000000002</v>
      </c>
      <c r="T947" s="295">
        <v>197.22</v>
      </c>
      <c r="U947" s="295">
        <v>0</v>
      </c>
      <c r="V947" s="295">
        <v>0</v>
      </c>
      <c r="W947" s="295">
        <v>0</v>
      </c>
      <c r="X947" s="295">
        <v>0</v>
      </c>
      <c r="Y947" s="295">
        <v>0</v>
      </c>
      <c r="Z947" s="295">
        <v>36443.300000000003</v>
      </c>
      <c r="AA947" s="295">
        <v>0</v>
      </c>
      <c r="AB947" s="295">
        <v>0</v>
      </c>
      <c r="AC947" s="295">
        <v>0</v>
      </c>
      <c r="AD947" s="295">
        <v>0</v>
      </c>
      <c r="AE947" s="295">
        <v>0</v>
      </c>
      <c r="AF947" s="295">
        <v>0</v>
      </c>
      <c r="AG947" s="295">
        <v>0</v>
      </c>
      <c r="AH947" s="295">
        <v>0</v>
      </c>
      <c r="AI947" s="295">
        <v>0</v>
      </c>
      <c r="AJ947" s="295">
        <v>0</v>
      </c>
      <c r="AK947" s="295">
        <v>0</v>
      </c>
      <c r="AL947" s="295">
        <v>0</v>
      </c>
      <c r="AM947" s="295">
        <v>0</v>
      </c>
      <c r="AN947" s="295">
        <v>0</v>
      </c>
      <c r="AO947" s="295">
        <v>0</v>
      </c>
      <c r="AP947" s="295">
        <v>0</v>
      </c>
      <c r="AQ947" s="295">
        <v>0</v>
      </c>
      <c r="AR947" s="295">
        <v>0</v>
      </c>
      <c r="AS947" s="295">
        <v>0</v>
      </c>
      <c r="AT947" s="295">
        <f t="shared" si="14"/>
        <v>0</v>
      </c>
      <c r="AU947" s="295">
        <v>15033.72</v>
      </c>
      <c r="AV947" s="295">
        <v>36443.300000000003</v>
      </c>
      <c r="AW947" s="296">
        <v>92</v>
      </c>
      <c r="AX947" s="296">
        <v>300</v>
      </c>
      <c r="AY947" s="295">
        <v>330001.25</v>
      </c>
      <c r="AZ947" s="295">
        <v>42788.44</v>
      </c>
      <c r="BA947" s="294">
        <v>47.848301999999997</v>
      </c>
      <c r="BB947" s="294">
        <v>44.178229155209699</v>
      </c>
      <c r="BC947" s="294">
        <v>9.6</v>
      </c>
      <c r="BD947" s="294"/>
      <c r="BE947" s="293" t="s">
        <v>4204</v>
      </c>
      <c r="BF947" s="291"/>
      <c r="BG947" s="293" t="s">
        <v>380</v>
      </c>
      <c r="BH947" s="293" t="s">
        <v>203</v>
      </c>
      <c r="BI947" s="293" t="s">
        <v>381</v>
      </c>
      <c r="BJ947" s="293" t="s">
        <v>4205</v>
      </c>
      <c r="BK947" s="292" t="s">
        <v>175</v>
      </c>
      <c r="BL947" s="294">
        <v>309378.95919112</v>
      </c>
      <c r="BM947" s="292" t="s">
        <v>309</v>
      </c>
      <c r="BN947" s="294"/>
      <c r="BO947" s="297">
        <v>38863</v>
      </c>
      <c r="BP947" s="297">
        <v>47994</v>
      </c>
      <c r="BQ947" s="297" t="s">
        <v>936</v>
      </c>
      <c r="BR947" s="297" t="s">
        <v>4769</v>
      </c>
      <c r="BS947" s="297">
        <v>38863</v>
      </c>
      <c r="BT947" s="297">
        <v>47994</v>
      </c>
      <c r="BU947" s="294">
        <v>16125.57</v>
      </c>
      <c r="BV947" s="294">
        <v>38.79</v>
      </c>
      <c r="BW947" s="294">
        <v>0</v>
      </c>
    </row>
    <row r="948" spans="1:75" s="289" customFormat="1" ht="18.2" customHeight="1" x14ac:dyDescent="0.15">
      <c r="A948" s="298">
        <v>946</v>
      </c>
      <c r="B948" s="299" t="s">
        <v>305</v>
      </c>
      <c r="C948" s="299" t="s">
        <v>306</v>
      </c>
      <c r="D948" s="313">
        <v>45170</v>
      </c>
      <c r="E948" s="300" t="s">
        <v>2038</v>
      </c>
      <c r="F948" s="309">
        <v>0</v>
      </c>
      <c r="G948" s="309">
        <v>0</v>
      </c>
      <c r="H948" s="302">
        <v>8829.73</v>
      </c>
      <c r="I948" s="302">
        <v>0</v>
      </c>
      <c r="J948" s="302">
        <v>0</v>
      </c>
      <c r="K948" s="302">
        <v>8829.73</v>
      </c>
      <c r="L948" s="302">
        <v>799</v>
      </c>
      <c r="M948" s="302">
        <v>0</v>
      </c>
      <c r="N948" s="302">
        <v>0</v>
      </c>
      <c r="O948" s="302">
        <v>799</v>
      </c>
      <c r="P948" s="302">
        <v>0</v>
      </c>
      <c r="Q948" s="302">
        <v>0</v>
      </c>
      <c r="R948" s="302">
        <v>8030.73</v>
      </c>
      <c r="S948" s="302">
        <v>0</v>
      </c>
      <c r="T948" s="302">
        <v>69.900000000000006</v>
      </c>
      <c r="U948" s="302">
        <v>0</v>
      </c>
      <c r="V948" s="302">
        <v>0</v>
      </c>
      <c r="W948" s="302">
        <v>69.900000000000006</v>
      </c>
      <c r="X948" s="302">
        <v>0</v>
      </c>
      <c r="Y948" s="302">
        <v>0</v>
      </c>
      <c r="Z948" s="302">
        <v>0</v>
      </c>
      <c r="AA948" s="302">
        <v>69.06</v>
      </c>
      <c r="AB948" s="302">
        <v>0</v>
      </c>
      <c r="AC948" s="302">
        <v>0</v>
      </c>
      <c r="AD948" s="302">
        <v>0</v>
      </c>
      <c r="AE948" s="302">
        <v>0</v>
      </c>
      <c r="AF948" s="302">
        <v>-45.73</v>
      </c>
      <c r="AG948" s="302">
        <v>46.9</v>
      </c>
      <c r="AH948" s="302">
        <v>125.45</v>
      </c>
      <c r="AI948" s="302">
        <v>0</v>
      </c>
      <c r="AJ948" s="302">
        <v>0</v>
      </c>
      <c r="AK948" s="302">
        <v>0</v>
      </c>
      <c r="AL948" s="302">
        <v>0</v>
      </c>
      <c r="AM948" s="302">
        <v>0</v>
      </c>
      <c r="AN948" s="302">
        <v>0</v>
      </c>
      <c r="AO948" s="302">
        <v>0</v>
      </c>
      <c r="AP948" s="302">
        <v>0.08</v>
      </c>
      <c r="AQ948" s="302">
        <v>0</v>
      </c>
      <c r="AR948" s="302">
        <v>0.05</v>
      </c>
      <c r="AS948" s="302">
        <v>0</v>
      </c>
      <c r="AT948" s="295">
        <f t="shared" si="14"/>
        <v>1064.6100000000001</v>
      </c>
      <c r="AU948" s="302">
        <v>0</v>
      </c>
      <c r="AV948" s="302">
        <v>0</v>
      </c>
      <c r="AW948" s="303">
        <v>92</v>
      </c>
      <c r="AX948" s="303">
        <v>300</v>
      </c>
      <c r="AY948" s="302">
        <v>475003.68</v>
      </c>
      <c r="AZ948" s="302">
        <v>99451.28</v>
      </c>
      <c r="BA948" s="301">
        <v>77.262556000000004</v>
      </c>
      <c r="BB948" s="301">
        <v>6.2389818044159897</v>
      </c>
      <c r="BC948" s="301">
        <v>9.5</v>
      </c>
      <c r="BD948" s="301"/>
      <c r="BE948" s="300" t="s">
        <v>4204</v>
      </c>
      <c r="BF948" s="298"/>
      <c r="BG948" s="300" t="s">
        <v>344</v>
      </c>
      <c r="BH948" s="300" t="s">
        <v>213</v>
      </c>
      <c r="BI948" s="300" t="s">
        <v>345</v>
      </c>
      <c r="BJ948" s="300" t="s">
        <v>103</v>
      </c>
      <c r="BK948" s="299" t="s">
        <v>175</v>
      </c>
      <c r="BL948" s="301">
        <v>62889.41758008</v>
      </c>
      <c r="BM948" s="299" t="s">
        <v>309</v>
      </c>
      <c r="BN948" s="301"/>
      <c r="BO948" s="304">
        <v>38863</v>
      </c>
      <c r="BP948" s="304">
        <v>47994</v>
      </c>
      <c r="BQ948" s="297" t="s">
        <v>4757</v>
      </c>
      <c r="BR948" s="297" t="s">
        <v>4764</v>
      </c>
      <c r="BS948" s="297">
        <v>38863</v>
      </c>
      <c r="BT948" s="297">
        <v>47994</v>
      </c>
      <c r="BU948" s="301">
        <v>0</v>
      </c>
      <c r="BV948" s="301">
        <v>69.06</v>
      </c>
      <c r="BW948" s="301">
        <v>0</v>
      </c>
    </row>
    <row r="949" spans="1:75" s="289" customFormat="1" ht="18.2" customHeight="1" x14ac:dyDescent="0.15">
      <c r="A949" s="291">
        <v>947</v>
      </c>
      <c r="B949" s="292" t="s">
        <v>305</v>
      </c>
      <c r="C949" s="292" t="s">
        <v>306</v>
      </c>
      <c r="D949" s="312">
        <v>45170</v>
      </c>
      <c r="E949" s="293" t="s">
        <v>2039</v>
      </c>
      <c r="F949" s="308">
        <v>0</v>
      </c>
      <c r="G949" s="308">
        <v>0</v>
      </c>
      <c r="H949" s="295">
        <v>51801.36</v>
      </c>
      <c r="I949" s="295">
        <v>0</v>
      </c>
      <c r="J949" s="295">
        <v>0</v>
      </c>
      <c r="K949" s="295">
        <v>51801.36</v>
      </c>
      <c r="L949" s="295">
        <v>461.67</v>
      </c>
      <c r="M949" s="295">
        <v>0</v>
      </c>
      <c r="N949" s="295">
        <v>0</v>
      </c>
      <c r="O949" s="295">
        <v>461.67</v>
      </c>
      <c r="P949" s="295">
        <v>0</v>
      </c>
      <c r="Q949" s="295">
        <v>0</v>
      </c>
      <c r="R949" s="295">
        <v>51339.69</v>
      </c>
      <c r="S949" s="295">
        <v>0</v>
      </c>
      <c r="T949" s="295">
        <v>410.09</v>
      </c>
      <c r="U949" s="295">
        <v>0</v>
      </c>
      <c r="V949" s="295">
        <v>0</v>
      </c>
      <c r="W949" s="295">
        <v>410.09</v>
      </c>
      <c r="X949" s="295">
        <v>0</v>
      </c>
      <c r="Y949" s="295">
        <v>0</v>
      </c>
      <c r="Z949" s="295">
        <v>0</v>
      </c>
      <c r="AA949" s="295">
        <v>69.290000000000006</v>
      </c>
      <c r="AB949" s="295">
        <v>0</v>
      </c>
      <c r="AC949" s="295">
        <v>0</v>
      </c>
      <c r="AD949" s="295">
        <v>0</v>
      </c>
      <c r="AE949" s="295">
        <v>0</v>
      </c>
      <c r="AF949" s="295">
        <v>-46.31</v>
      </c>
      <c r="AG949" s="295">
        <v>47.05</v>
      </c>
      <c r="AH949" s="295">
        <v>127.39</v>
      </c>
      <c r="AI949" s="295">
        <v>0</v>
      </c>
      <c r="AJ949" s="295">
        <v>0</v>
      </c>
      <c r="AK949" s="295">
        <v>0</v>
      </c>
      <c r="AL949" s="295">
        <v>0</v>
      </c>
      <c r="AM949" s="295">
        <v>0</v>
      </c>
      <c r="AN949" s="295">
        <v>0</v>
      </c>
      <c r="AO949" s="295">
        <v>0</v>
      </c>
      <c r="AP949" s="295">
        <v>1.21</v>
      </c>
      <c r="AQ949" s="295">
        <v>0</v>
      </c>
      <c r="AR949" s="295">
        <v>1.2</v>
      </c>
      <c r="AS949" s="295">
        <v>0</v>
      </c>
      <c r="AT949" s="295">
        <f t="shared" si="14"/>
        <v>1069.19</v>
      </c>
      <c r="AU949" s="295">
        <v>0</v>
      </c>
      <c r="AV949" s="295">
        <v>0</v>
      </c>
      <c r="AW949" s="296">
        <v>92</v>
      </c>
      <c r="AX949" s="296">
        <v>300</v>
      </c>
      <c r="AY949" s="295">
        <v>515002.29</v>
      </c>
      <c r="AZ949" s="295">
        <v>99778.79</v>
      </c>
      <c r="BA949" s="294">
        <v>71.496493000000001</v>
      </c>
      <c r="BB949" s="294">
        <v>36.787455397155803</v>
      </c>
      <c r="BC949" s="294">
        <v>9.5</v>
      </c>
      <c r="BD949" s="294"/>
      <c r="BE949" s="293" t="s">
        <v>4204</v>
      </c>
      <c r="BF949" s="291"/>
      <c r="BG949" s="293" t="s">
        <v>324</v>
      </c>
      <c r="BH949" s="293" t="s">
        <v>220</v>
      </c>
      <c r="BI949" s="293" t="s">
        <v>399</v>
      </c>
      <c r="BJ949" s="293" t="s">
        <v>103</v>
      </c>
      <c r="BK949" s="292" t="s">
        <v>175</v>
      </c>
      <c r="BL949" s="294">
        <v>402046.04100024002</v>
      </c>
      <c r="BM949" s="292" t="s">
        <v>309</v>
      </c>
      <c r="BN949" s="294"/>
      <c r="BO949" s="297">
        <v>38863</v>
      </c>
      <c r="BP949" s="297">
        <v>47994</v>
      </c>
      <c r="BQ949" s="297" t="s">
        <v>4757</v>
      </c>
      <c r="BR949" s="297" t="s">
        <v>4764</v>
      </c>
      <c r="BS949" s="297">
        <v>38863</v>
      </c>
      <c r="BT949" s="297">
        <v>47994</v>
      </c>
      <c r="BU949" s="294">
        <v>0</v>
      </c>
      <c r="BV949" s="294">
        <v>69.290000000000006</v>
      </c>
      <c r="BW949" s="294">
        <v>0</v>
      </c>
    </row>
    <row r="950" spans="1:75" s="289" customFormat="1" ht="18.2" customHeight="1" x14ac:dyDescent="0.15">
      <c r="A950" s="298">
        <v>948</v>
      </c>
      <c r="B950" s="299" t="s">
        <v>305</v>
      </c>
      <c r="C950" s="299" t="s">
        <v>306</v>
      </c>
      <c r="D950" s="313">
        <v>45170</v>
      </c>
      <c r="E950" s="300" t="s">
        <v>2040</v>
      </c>
      <c r="F950" s="309">
        <v>172</v>
      </c>
      <c r="G950" s="309">
        <v>171</v>
      </c>
      <c r="H950" s="302">
        <v>41729.03</v>
      </c>
      <c r="I950" s="302">
        <v>28555.21</v>
      </c>
      <c r="J950" s="302">
        <v>0</v>
      </c>
      <c r="K950" s="302">
        <v>70284.240000000005</v>
      </c>
      <c r="L950" s="302">
        <v>305.35000000000002</v>
      </c>
      <c r="M950" s="302">
        <v>0</v>
      </c>
      <c r="N950" s="302">
        <v>0</v>
      </c>
      <c r="O950" s="302">
        <v>0</v>
      </c>
      <c r="P950" s="302">
        <v>0</v>
      </c>
      <c r="Q950" s="302">
        <v>0</v>
      </c>
      <c r="R950" s="302">
        <v>70284.240000000005</v>
      </c>
      <c r="S950" s="302">
        <v>79940.59</v>
      </c>
      <c r="T950" s="302">
        <v>330.35</v>
      </c>
      <c r="U950" s="302">
        <v>0</v>
      </c>
      <c r="V950" s="302">
        <v>0</v>
      </c>
      <c r="W950" s="302">
        <v>0</v>
      </c>
      <c r="X950" s="302">
        <v>0</v>
      </c>
      <c r="Y950" s="302">
        <v>0</v>
      </c>
      <c r="Z950" s="302">
        <v>80270.94</v>
      </c>
      <c r="AA950" s="302">
        <v>0</v>
      </c>
      <c r="AB950" s="302">
        <v>0</v>
      </c>
      <c r="AC950" s="302">
        <v>0</v>
      </c>
      <c r="AD950" s="302">
        <v>0</v>
      </c>
      <c r="AE950" s="302">
        <v>0</v>
      </c>
      <c r="AF950" s="302">
        <v>0</v>
      </c>
      <c r="AG950" s="302">
        <v>0</v>
      </c>
      <c r="AH950" s="302">
        <v>0</v>
      </c>
      <c r="AI950" s="302">
        <v>0</v>
      </c>
      <c r="AJ950" s="302">
        <v>0</v>
      </c>
      <c r="AK950" s="302">
        <v>0</v>
      </c>
      <c r="AL950" s="302">
        <v>0</v>
      </c>
      <c r="AM950" s="302">
        <v>0</v>
      </c>
      <c r="AN950" s="302">
        <v>0</v>
      </c>
      <c r="AO950" s="302">
        <v>0</v>
      </c>
      <c r="AP950" s="302">
        <v>0</v>
      </c>
      <c r="AQ950" s="302">
        <v>0</v>
      </c>
      <c r="AR950" s="302">
        <v>0</v>
      </c>
      <c r="AS950" s="302">
        <v>0</v>
      </c>
      <c r="AT950" s="295">
        <f t="shared" si="14"/>
        <v>0</v>
      </c>
      <c r="AU950" s="302">
        <v>28860.560000000001</v>
      </c>
      <c r="AV950" s="302">
        <v>80270.94</v>
      </c>
      <c r="AW950" s="303">
        <v>92</v>
      </c>
      <c r="AX950" s="303">
        <v>300</v>
      </c>
      <c r="AY950" s="302">
        <v>367640.69</v>
      </c>
      <c r="AZ950" s="302">
        <v>72759.320000000007</v>
      </c>
      <c r="BA950" s="301">
        <v>73.033268000000007</v>
      </c>
      <c r="BB950" s="301">
        <v>70.548869012194203</v>
      </c>
      <c r="BC950" s="301">
        <v>9.5</v>
      </c>
      <c r="BD950" s="301"/>
      <c r="BE950" s="300" t="s">
        <v>4204</v>
      </c>
      <c r="BF950" s="298"/>
      <c r="BG950" s="300" t="s">
        <v>312</v>
      </c>
      <c r="BH950" s="300" t="s">
        <v>189</v>
      </c>
      <c r="BI950" s="300" t="s">
        <v>323</v>
      </c>
      <c r="BJ950" s="300" t="s">
        <v>4205</v>
      </c>
      <c r="BK950" s="299" t="s">
        <v>175</v>
      </c>
      <c r="BL950" s="301">
        <v>550402.63072704</v>
      </c>
      <c r="BM950" s="299" t="s">
        <v>309</v>
      </c>
      <c r="BN950" s="301"/>
      <c r="BO950" s="304">
        <v>38863</v>
      </c>
      <c r="BP950" s="304">
        <v>47994</v>
      </c>
      <c r="BQ950" s="297" t="s">
        <v>929</v>
      </c>
      <c r="BR950" s="297" t="s">
        <v>4777</v>
      </c>
      <c r="BS950" s="297">
        <v>38863</v>
      </c>
      <c r="BT950" s="297">
        <v>47994</v>
      </c>
      <c r="BU950" s="301">
        <v>30278.25</v>
      </c>
      <c r="BV950" s="301">
        <v>50.53</v>
      </c>
      <c r="BW950" s="301">
        <v>0</v>
      </c>
    </row>
    <row r="951" spans="1:75" s="289" customFormat="1" ht="18.2" customHeight="1" x14ac:dyDescent="0.15">
      <c r="A951" s="291">
        <v>949</v>
      </c>
      <c r="B951" s="292" t="s">
        <v>305</v>
      </c>
      <c r="C951" s="292" t="s">
        <v>306</v>
      </c>
      <c r="D951" s="312">
        <v>45170</v>
      </c>
      <c r="E951" s="293" t="s">
        <v>2041</v>
      </c>
      <c r="F951" s="308">
        <v>159</v>
      </c>
      <c r="G951" s="308">
        <v>158</v>
      </c>
      <c r="H951" s="295">
        <v>19767.91</v>
      </c>
      <c r="I951" s="295">
        <v>47395.01</v>
      </c>
      <c r="J951" s="295">
        <v>0</v>
      </c>
      <c r="K951" s="295">
        <v>67162.92</v>
      </c>
      <c r="L951" s="295">
        <v>526.74</v>
      </c>
      <c r="M951" s="295">
        <v>0</v>
      </c>
      <c r="N951" s="295">
        <v>0</v>
      </c>
      <c r="O951" s="295">
        <v>0</v>
      </c>
      <c r="P951" s="295">
        <v>0</v>
      </c>
      <c r="Q951" s="295">
        <v>0</v>
      </c>
      <c r="R951" s="295">
        <v>67162.92</v>
      </c>
      <c r="S951" s="295">
        <v>60395.15</v>
      </c>
      <c r="T951" s="295">
        <v>156.5</v>
      </c>
      <c r="U951" s="295">
        <v>0</v>
      </c>
      <c r="V951" s="295">
        <v>0</v>
      </c>
      <c r="W951" s="295">
        <v>0</v>
      </c>
      <c r="X951" s="295">
        <v>0</v>
      </c>
      <c r="Y951" s="295">
        <v>0</v>
      </c>
      <c r="Z951" s="295">
        <v>60551.65</v>
      </c>
      <c r="AA951" s="295">
        <v>0</v>
      </c>
      <c r="AB951" s="295">
        <v>0</v>
      </c>
      <c r="AC951" s="295">
        <v>0</v>
      </c>
      <c r="AD951" s="295">
        <v>0</v>
      </c>
      <c r="AE951" s="295">
        <v>0</v>
      </c>
      <c r="AF951" s="295">
        <v>0</v>
      </c>
      <c r="AG951" s="295">
        <v>0</v>
      </c>
      <c r="AH951" s="295">
        <v>0</v>
      </c>
      <c r="AI951" s="295">
        <v>0</v>
      </c>
      <c r="AJ951" s="295">
        <v>0</v>
      </c>
      <c r="AK951" s="295">
        <v>0</v>
      </c>
      <c r="AL951" s="295">
        <v>0</v>
      </c>
      <c r="AM951" s="295">
        <v>0</v>
      </c>
      <c r="AN951" s="295">
        <v>0</v>
      </c>
      <c r="AO951" s="295">
        <v>0</v>
      </c>
      <c r="AP951" s="295">
        <v>0</v>
      </c>
      <c r="AQ951" s="295">
        <v>0</v>
      </c>
      <c r="AR951" s="295">
        <v>0</v>
      </c>
      <c r="AS951" s="295">
        <v>0</v>
      </c>
      <c r="AT951" s="295">
        <f t="shared" si="14"/>
        <v>0</v>
      </c>
      <c r="AU951" s="295">
        <v>47921.75</v>
      </c>
      <c r="AV951" s="295">
        <v>60551.65</v>
      </c>
      <c r="AW951" s="296">
        <v>32</v>
      </c>
      <c r="AX951" s="296">
        <v>240</v>
      </c>
      <c r="AY951" s="295">
        <v>341002.26</v>
      </c>
      <c r="AZ951" s="295">
        <v>73298.679999999993</v>
      </c>
      <c r="BA951" s="294">
        <v>79.322166999999993</v>
      </c>
      <c r="BB951" s="294">
        <v>72.682186861313696</v>
      </c>
      <c r="BC951" s="294">
        <v>9.5</v>
      </c>
      <c r="BD951" s="294"/>
      <c r="BE951" s="293" t="s">
        <v>4204</v>
      </c>
      <c r="BF951" s="291"/>
      <c r="BG951" s="293" t="s">
        <v>312</v>
      </c>
      <c r="BH951" s="293" t="s">
        <v>230</v>
      </c>
      <c r="BI951" s="293" t="s">
        <v>511</v>
      </c>
      <c r="BJ951" s="293" t="s">
        <v>4205</v>
      </c>
      <c r="BK951" s="292" t="s">
        <v>175</v>
      </c>
      <c r="BL951" s="294">
        <v>525959.27416032006</v>
      </c>
      <c r="BM951" s="292" t="s">
        <v>309</v>
      </c>
      <c r="BN951" s="294"/>
      <c r="BO951" s="297">
        <v>38863</v>
      </c>
      <c r="BP951" s="297">
        <v>46168</v>
      </c>
      <c r="BQ951" s="297" t="s">
        <v>4195</v>
      </c>
      <c r="BR951" s="297" t="s">
        <v>4771</v>
      </c>
      <c r="BS951" s="297">
        <v>38863</v>
      </c>
      <c r="BT951" s="297">
        <v>46168</v>
      </c>
      <c r="BU951" s="294">
        <v>27243.33</v>
      </c>
      <c r="BV951" s="294">
        <v>48.52</v>
      </c>
      <c r="BW951" s="294">
        <v>0</v>
      </c>
    </row>
    <row r="952" spans="1:75" s="289" customFormat="1" ht="18.2" customHeight="1" x14ac:dyDescent="0.15">
      <c r="A952" s="298">
        <v>950</v>
      </c>
      <c r="B952" s="299" t="s">
        <v>305</v>
      </c>
      <c r="C952" s="299" t="s">
        <v>306</v>
      </c>
      <c r="D952" s="313">
        <v>45170</v>
      </c>
      <c r="E952" s="300" t="s">
        <v>2042</v>
      </c>
      <c r="F952" s="309">
        <v>165</v>
      </c>
      <c r="G952" s="309">
        <v>164</v>
      </c>
      <c r="H952" s="302">
        <v>38836.61</v>
      </c>
      <c r="I952" s="302">
        <v>25790.81</v>
      </c>
      <c r="J952" s="302">
        <v>0</v>
      </c>
      <c r="K952" s="302">
        <v>64627.42</v>
      </c>
      <c r="L952" s="302">
        <v>282.91000000000003</v>
      </c>
      <c r="M952" s="302">
        <v>0</v>
      </c>
      <c r="N952" s="302">
        <v>0</v>
      </c>
      <c r="O952" s="302">
        <v>0</v>
      </c>
      <c r="P952" s="302">
        <v>0</v>
      </c>
      <c r="Q952" s="302">
        <v>0</v>
      </c>
      <c r="R952" s="302">
        <v>64627.42</v>
      </c>
      <c r="S952" s="302">
        <v>71559.59</v>
      </c>
      <c r="T952" s="302">
        <v>310.69</v>
      </c>
      <c r="U952" s="302">
        <v>0</v>
      </c>
      <c r="V952" s="302">
        <v>0</v>
      </c>
      <c r="W952" s="302">
        <v>0</v>
      </c>
      <c r="X952" s="302">
        <v>0</v>
      </c>
      <c r="Y952" s="302">
        <v>0</v>
      </c>
      <c r="Z952" s="302">
        <v>71870.28</v>
      </c>
      <c r="AA952" s="302">
        <v>0</v>
      </c>
      <c r="AB952" s="302">
        <v>0</v>
      </c>
      <c r="AC952" s="302">
        <v>0</v>
      </c>
      <c r="AD952" s="302">
        <v>0</v>
      </c>
      <c r="AE952" s="302">
        <v>0</v>
      </c>
      <c r="AF952" s="302">
        <v>0</v>
      </c>
      <c r="AG952" s="302">
        <v>0</v>
      </c>
      <c r="AH952" s="302">
        <v>0</v>
      </c>
      <c r="AI952" s="302">
        <v>0</v>
      </c>
      <c r="AJ952" s="302">
        <v>0</v>
      </c>
      <c r="AK952" s="302">
        <v>0</v>
      </c>
      <c r="AL952" s="302">
        <v>0</v>
      </c>
      <c r="AM952" s="302">
        <v>0</v>
      </c>
      <c r="AN952" s="302">
        <v>0</v>
      </c>
      <c r="AO952" s="302">
        <v>0</v>
      </c>
      <c r="AP952" s="302">
        <v>0</v>
      </c>
      <c r="AQ952" s="302">
        <v>0</v>
      </c>
      <c r="AR952" s="302">
        <v>0</v>
      </c>
      <c r="AS952" s="302">
        <v>0</v>
      </c>
      <c r="AT952" s="295">
        <f t="shared" si="14"/>
        <v>0</v>
      </c>
      <c r="AU952" s="302">
        <v>26073.72</v>
      </c>
      <c r="AV952" s="302">
        <v>71870.28</v>
      </c>
      <c r="AW952" s="303">
        <v>92</v>
      </c>
      <c r="AX952" s="303">
        <v>300</v>
      </c>
      <c r="AY952" s="302">
        <v>320000.02</v>
      </c>
      <c r="AZ952" s="302">
        <v>67404.429999999993</v>
      </c>
      <c r="BA952" s="301">
        <v>77.659526</v>
      </c>
      <c r="BB952" s="301">
        <v>74.460014034729198</v>
      </c>
      <c r="BC952" s="301">
        <v>9.6</v>
      </c>
      <c r="BD952" s="301"/>
      <c r="BE952" s="300" t="s">
        <v>4204</v>
      </c>
      <c r="BF952" s="298"/>
      <c r="BG952" s="300" t="s">
        <v>355</v>
      </c>
      <c r="BH952" s="300" t="s">
        <v>186</v>
      </c>
      <c r="BI952" s="300" t="s">
        <v>553</v>
      </c>
      <c r="BJ952" s="300" t="s">
        <v>4205</v>
      </c>
      <c r="BK952" s="299" t="s">
        <v>175</v>
      </c>
      <c r="BL952" s="301">
        <v>506103.53025231999</v>
      </c>
      <c r="BM952" s="299" t="s">
        <v>309</v>
      </c>
      <c r="BN952" s="301"/>
      <c r="BO952" s="304">
        <v>38866</v>
      </c>
      <c r="BP952" s="304">
        <v>47997</v>
      </c>
      <c r="BQ952" s="297" t="s">
        <v>937</v>
      </c>
      <c r="BR952" s="297" t="s">
        <v>4765</v>
      </c>
      <c r="BS952" s="297">
        <v>38866</v>
      </c>
      <c r="BT952" s="297">
        <v>47997</v>
      </c>
      <c r="BU952" s="301">
        <v>29492.93</v>
      </c>
      <c r="BV952" s="301">
        <v>61.1</v>
      </c>
      <c r="BW952" s="301">
        <v>0</v>
      </c>
    </row>
    <row r="953" spans="1:75" s="289" customFormat="1" ht="18.2" customHeight="1" x14ac:dyDescent="0.15">
      <c r="A953" s="291">
        <v>951</v>
      </c>
      <c r="B953" s="292" t="s">
        <v>305</v>
      </c>
      <c r="C953" s="292" t="s">
        <v>306</v>
      </c>
      <c r="D953" s="312">
        <v>45170</v>
      </c>
      <c r="E953" s="293" t="s">
        <v>2043</v>
      </c>
      <c r="F953" s="308">
        <v>177</v>
      </c>
      <c r="G953" s="308">
        <v>176</v>
      </c>
      <c r="H953" s="295">
        <v>45606.66</v>
      </c>
      <c r="I953" s="295">
        <v>31631.68</v>
      </c>
      <c r="J953" s="295">
        <v>0</v>
      </c>
      <c r="K953" s="295">
        <v>77238.34</v>
      </c>
      <c r="L953" s="295">
        <v>333.72</v>
      </c>
      <c r="M953" s="295">
        <v>0</v>
      </c>
      <c r="N953" s="295">
        <v>0</v>
      </c>
      <c r="O953" s="295">
        <v>0</v>
      </c>
      <c r="P953" s="295">
        <v>0</v>
      </c>
      <c r="Q953" s="295">
        <v>0</v>
      </c>
      <c r="R953" s="295">
        <v>77238.34</v>
      </c>
      <c r="S953" s="295">
        <v>90262.89</v>
      </c>
      <c r="T953" s="295">
        <v>361.05</v>
      </c>
      <c r="U953" s="295">
        <v>0</v>
      </c>
      <c r="V953" s="295">
        <v>0</v>
      </c>
      <c r="W953" s="295">
        <v>0</v>
      </c>
      <c r="X953" s="295">
        <v>0</v>
      </c>
      <c r="Y953" s="295">
        <v>0</v>
      </c>
      <c r="Z953" s="295">
        <v>90623.94</v>
      </c>
      <c r="AA953" s="295">
        <v>0</v>
      </c>
      <c r="AB953" s="295">
        <v>0</v>
      </c>
      <c r="AC953" s="295">
        <v>0</v>
      </c>
      <c r="AD953" s="295">
        <v>0</v>
      </c>
      <c r="AE953" s="295">
        <v>0</v>
      </c>
      <c r="AF953" s="295">
        <v>0</v>
      </c>
      <c r="AG953" s="295">
        <v>0</v>
      </c>
      <c r="AH953" s="295">
        <v>0</v>
      </c>
      <c r="AI953" s="295">
        <v>0</v>
      </c>
      <c r="AJ953" s="295">
        <v>0</v>
      </c>
      <c r="AK953" s="295">
        <v>0</v>
      </c>
      <c r="AL953" s="295">
        <v>0</v>
      </c>
      <c r="AM953" s="295">
        <v>0</v>
      </c>
      <c r="AN953" s="295">
        <v>0</v>
      </c>
      <c r="AO953" s="295">
        <v>0</v>
      </c>
      <c r="AP953" s="295">
        <v>0</v>
      </c>
      <c r="AQ953" s="295">
        <v>0</v>
      </c>
      <c r="AR953" s="295">
        <v>0</v>
      </c>
      <c r="AS953" s="295">
        <v>0</v>
      </c>
      <c r="AT953" s="295">
        <f t="shared" si="14"/>
        <v>0</v>
      </c>
      <c r="AU953" s="295">
        <v>31965.4</v>
      </c>
      <c r="AV953" s="295">
        <v>90623.94</v>
      </c>
      <c r="AW953" s="296">
        <v>92</v>
      </c>
      <c r="AX953" s="296">
        <v>300</v>
      </c>
      <c r="AY953" s="295">
        <v>435997.99</v>
      </c>
      <c r="AZ953" s="295">
        <v>79520.23</v>
      </c>
      <c r="BA953" s="294">
        <v>67.202144000000004</v>
      </c>
      <c r="BB953" s="294">
        <v>65.273730307381697</v>
      </c>
      <c r="BC953" s="294">
        <v>9.5</v>
      </c>
      <c r="BD953" s="294"/>
      <c r="BE953" s="293" t="s">
        <v>4204</v>
      </c>
      <c r="BF953" s="291"/>
      <c r="BG953" s="293" t="s">
        <v>326</v>
      </c>
      <c r="BH953" s="293" t="s">
        <v>239</v>
      </c>
      <c r="BI953" s="293" t="s">
        <v>383</v>
      </c>
      <c r="BJ953" s="293" t="s">
        <v>4205</v>
      </c>
      <c r="BK953" s="292" t="s">
        <v>175</v>
      </c>
      <c r="BL953" s="294">
        <v>604860.85542063997</v>
      </c>
      <c r="BM953" s="292" t="s">
        <v>309</v>
      </c>
      <c r="BN953" s="294"/>
      <c r="BO953" s="297">
        <v>38868</v>
      </c>
      <c r="BP953" s="297">
        <v>47999</v>
      </c>
      <c r="BQ953" s="297" t="s">
        <v>955</v>
      </c>
      <c r="BR953" s="297" t="s">
        <v>4778</v>
      </c>
      <c r="BS953" s="297">
        <v>38868</v>
      </c>
      <c r="BT953" s="297">
        <v>47999</v>
      </c>
      <c r="BU953" s="294">
        <v>34191.480000000003</v>
      </c>
      <c r="BV953" s="294">
        <v>55.22</v>
      </c>
      <c r="BW953" s="294">
        <v>0</v>
      </c>
    </row>
    <row r="954" spans="1:75" s="289" customFormat="1" ht="18.2" customHeight="1" x14ac:dyDescent="0.15">
      <c r="A954" s="298">
        <v>952</v>
      </c>
      <c r="B954" s="299" t="s">
        <v>305</v>
      </c>
      <c r="C954" s="299" t="s">
        <v>306</v>
      </c>
      <c r="D954" s="313">
        <v>45170</v>
      </c>
      <c r="E954" s="300" t="s">
        <v>2044</v>
      </c>
      <c r="F954" s="309">
        <v>102</v>
      </c>
      <c r="G954" s="309">
        <v>101</v>
      </c>
      <c r="H954" s="302">
        <v>13016.8</v>
      </c>
      <c r="I954" s="302">
        <v>23876.28</v>
      </c>
      <c r="J954" s="302">
        <v>0</v>
      </c>
      <c r="K954" s="302">
        <v>36893.08</v>
      </c>
      <c r="L954" s="302">
        <v>346.28</v>
      </c>
      <c r="M954" s="302">
        <v>0</v>
      </c>
      <c r="N954" s="302">
        <v>0</v>
      </c>
      <c r="O954" s="302">
        <v>0</v>
      </c>
      <c r="P954" s="302">
        <v>0</v>
      </c>
      <c r="Q954" s="302">
        <v>0</v>
      </c>
      <c r="R954" s="302">
        <v>36893.08</v>
      </c>
      <c r="S954" s="302">
        <v>21267.55</v>
      </c>
      <c r="T954" s="302">
        <v>104.13</v>
      </c>
      <c r="U954" s="302">
        <v>0</v>
      </c>
      <c r="V954" s="302">
        <v>0</v>
      </c>
      <c r="W954" s="302">
        <v>0</v>
      </c>
      <c r="X954" s="302">
        <v>0</v>
      </c>
      <c r="Y954" s="302">
        <v>0</v>
      </c>
      <c r="Z954" s="302">
        <v>21371.68</v>
      </c>
      <c r="AA954" s="302">
        <v>0</v>
      </c>
      <c r="AB954" s="302">
        <v>0</v>
      </c>
      <c r="AC954" s="302">
        <v>0</v>
      </c>
      <c r="AD954" s="302">
        <v>0</v>
      </c>
      <c r="AE954" s="302">
        <v>0</v>
      </c>
      <c r="AF954" s="302">
        <v>0</v>
      </c>
      <c r="AG954" s="302">
        <v>0</v>
      </c>
      <c r="AH954" s="302">
        <v>0</v>
      </c>
      <c r="AI954" s="302">
        <v>0</v>
      </c>
      <c r="AJ954" s="302">
        <v>0</v>
      </c>
      <c r="AK954" s="302">
        <v>0</v>
      </c>
      <c r="AL954" s="302">
        <v>0</v>
      </c>
      <c r="AM954" s="302">
        <v>0</v>
      </c>
      <c r="AN954" s="302">
        <v>0</v>
      </c>
      <c r="AO954" s="302">
        <v>0</v>
      </c>
      <c r="AP954" s="302">
        <v>0</v>
      </c>
      <c r="AQ954" s="302">
        <v>0</v>
      </c>
      <c r="AR954" s="302">
        <v>0</v>
      </c>
      <c r="AS954" s="302">
        <v>0</v>
      </c>
      <c r="AT954" s="295">
        <f t="shared" si="14"/>
        <v>0</v>
      </c>
      <c r="AU954" s="302">
        <v>24222.560000000001</v>
      </c>
      <c r="AV954" s="302">
        <v>21371.68</v>
      </c>
      <c r="AW954" s="303">
        <v>32</v>
      </c>
      <c r="AX954" s="303">
        <v>240</v>
      </c>
      <c r="AY954" s="302">
        <v>364499.86</v>
      </c>
      <c r="AZ954" s="302">
        <v>47983.54</v>
      </c>
      <c r="BA954" s="301">
        <v>48.504821</v>
      </c>
      <c r="BB954" s="301">
        <v>37.293877057396799</v>
      </c>
      <c r="BC954" s="301">
        <v>9.6</v>
      </c>
      <c r="BD954" s="301"/>
      <c r="BE954" s="300" t="s">
        <v>4204</v>
      </c>
      <c r="BF954" s="298"/>
      <c r="BG954" s="300" t="s">
        <v>312</v>
      </c>
      <c r="BH954" s="300" t="s">
        <v>196</v>
      </c>
      <c r="BI954" s="300" t="s">
        <v>314</v>
      </c>
      <c r="BJ954" s="300" t="s">
        <v>4205</v>
      </c>
      <c r="BK954" s="299" t="s">
        <v>175</v>
      </c>
      <c r="BL954" s="301">
        <v>288913.25121567998</v>
      </c>
      <c r="BM954" s="299" t="s">
        <v>309</v>
      </c>
      <c r="BN954" s="301"/>
      <c r="BO954" s="304">
        <v>38868</v>
      </c>
      <c r="BP954" s="304">
        <v>46173</v>
      </c>
      <c r="BQ954" s="297" t="s">
        <v>937</v>
      </c>
      <c r="BR954" s="297" t="s">
        <v>4765</v>
      </c>
      <c r="BS954" s="297">
        <v>38868</v>
      </c>
      <c r="BT954" s="297">
        <v>46173</v>
      </c>
      <c r="BU954" s="301">
        <v>13018.9</v>
      </c>
      <c r="BV954" s="301">
        <v>41.53</v>
      </c>
      <c r="BW954" s="301">
        <v>0</v>
      </c>
    </row>
    <row r="955" spans="1:75" s="289" customFormat="1" ht="18.2" customHeight="1" x14ac:dyDescent="0.15">
      <c r="A955" s="291">
        <v>953</v>
      </c>
      <c r="B955" s="292" t="s">
        <v>305</v>
      </c>
      <c r="C955" s="292" t="s">
        <v>306</v>
      </c>
      <c r="D955" s="312">
        <v>45170</v>
      </c>
      <c r="E955" s="293" t="s">
        <v>2045</v>
      </c>
      <c r="F955" s="308">
        <v>0</v>
      </c>
      <c r="G955" s="308">
        <v>0</v>
      </c>
      <c r="H955" s="295">
        <v>29015.06</v>
      </c>
      <c r="I955" s="295">
        <v>0</v>
      </c>
      <c r="J955" s="295">
        <v>0</v>
      </c>
      <c r="K955" s="295">
        <v>29015.06</v>
      </c>
      <c r="L955" s="295">
        <v>208.19</v>
      </c>
      <c r="M955" s="295">
        <v>0</v>
      </c>
      <c r="N955" s="295">
        <v>0</v>
      </c>
      <c r="O955" s="295">
        <v>208.19</v>
      </c>
      <c r="P955" s="295">
        <v>0</v>
      </c>
      <c r="Q955" s="295">
        <v>0</v>
      </c>
      <c r="R955" s="295">
        <v>28806.87</v>
      </c>
      <c r="S955" s="295">
        <v>0</v>
      </c>
      <c r="T955" s="295">
        <v>232.12</v>
      </c>
      <c r="U955" s="295">
        <v>0</v>
      </c>
      <c r="V955" s="295">
        <v>0</v>
      </c>
      <c r="W955" s="295">
        <v>232.12</v>
      </c>
      <c r="X955" s="295">
        <v>0</v>
      </c>
      <c r="Y955" s="295">
        <v>0</v>
      </c>
      <c r="Z955" s="295">
        <v>0</v>
      </c>
      <c r="AA955" s="295">
        <v>45.32</v>
      </c>
      <c r="AB955" s="295">
        <v>0</v>
      </c>
      <c r="AC955" s="295">
        <v>0</v>
      </c>
      <c r="AD955" s="295">
        <v>0</v>
      </c>
      <c r="AE955" s="295">
        <v>0</v>
      </c>
      <c r="AF955" s="295">
        <v>-26.75</v>
      </c>
      <c r="AG955" s="295">
        <v>24.28</v>
      </c>
      <c r="AH955" s="295">
        <v>70.38</v>
      </c>
      <c r="AI955" s="295">
        <v>0</v>
      </c>
      <c r="AJ955" s="295">
        <v>0</v>
      </c>
      <c r="AK955" s="295">
        <v>0</v>
      </c>
      <c r="AL955" s="295">
        <v>0</v>
      </c>
      <c r="AM955" s="295">
        <v>0</v>
      </c>
      <c r="AN955" s="295">
        <v>0</v>
      </c>
      <c r="AO955" s="295">
        <v>0</v>
      </c>
      <c r="AP955" s="295">
        <v>1.1100000000000001</v>
      </c>
      <c r="AQ955" s="295">
        <v>0</v>
      </c>
      <c r="AR955" s="295">
        <v>3</v>
      </c>
      <c r="AS955" s="295">
        <v>0</v>
      </c>
      <c r="AT955" s="295">
        <f t="shared" si="14"/>
        <v>551.65000000000009</v>
      </c>
      <c r="AU955" s="295">
        <v>0</v>
      </c>
      <c r="AV955" s="295">
        <v>0</v>
      </c>
      <c r="AW955" s="296">
        <v>93</v>
      </c>
      <c r="AX955" s="296">
        <v>300</v>
      </c>
      <c r="AY955" s="295">
        <v>420100.38</v>
      </c>
      <c r="AZ955" s="295">
        <v>49997.97</v>
      </c>
      <c r="BA955" s="294">
        <v>43.825114999999997</v>
      </c>
      <c r="BB955" s="294">
        <v>25.2503129735077</v>
      </c>
      <c r="BC955" s="294">
        <v>9.6</v>
      </c>
      <c r="BD955" s="294"/>
      <c r="BE955" s="293" t="s">
        <v>4204</v>
      </c>
      <c r="BF955" s="291"/>
      <c r="BG955" s="293" t="s">
        <v>315</v>
      </c>
      <c r="BH955" s="293" t="s">
        <v>179</v>
      </c>
      <c r="BI955" s="293" t="s">
        <v>389</v>
      </c>
      <c r="BJ955" s="293" t="s">
        <v>103</v>
      </c>
      <c r="BK955" s="292" t="s">
        <v>175</v>
      </c>
      <c r="BL955" s="294">
        <v>225589.36442952001</v>
      </c>
      <c r="BM955" s="292" t="s">
        <v>309</v>
      </c>
      <c r="BN955" s="294"/>
      <c r="BO955" s="297">
        <v>38870</v>
      </c>
      <c r="BP955" s="297">
        <v>48001</v>
      </c>
      <c r="BQ955" s="297" t="s">
        <v>4757</v>
      </c>
      <c r="BR955" s="297" t="s">
        <v>4764</v>
      </c>
      <c r="BS955" s="297">
        <v>38870</v>
      </c>
      <c r="BT955" s="297">
        <v>48001</v>
      </c>
      <c r="BU955" s="294">
        <v>0</v>
      </c>
      <c r="BV955" s="294">
        <v>45.32</v>
      </c>
      <c r="BW955" s="294">
        <v>0</v>
      </c>
    </row>
    <row r="956" spans="1:75" s="289" customFormat="1" ht="18.2" customHeight="1" x14ac:dyDescent="0.15">
      <c r="A956" s="298">
        <v>954</v>
      </c>
      <c r="B956" s="299" t="s">
        <v>305</v>
      </c>
      <c r="C956" s="299" t="s">
        <v>306</v>
      </c>
      <c r="D956" s="313">
        <v>45170</v>
      </c>
      <c r="E956" s="300" t="s">
        <v>2046</v>
      </c>
      <c r="F956" s="309">
        <v>149</v>
      </c>
      <c r="G956" s="309">
        <v>148</v>
      </c>
      <c r="H956" s="302">
        <v>12322</v>
      </c>
      <c r="I956" s="302">
        <v>7442.08</v>
      </c>
      <c r="J956" s="302">
        <v>0</v>
      </c>
      <c r="K956" s="302">
        <v>19764.080000000002</v>
      </c>
      <c r="L956" s="302">
        <v>87.26</v>
      </c>
      <c r="M956" s="302">
        <v>0</v>
      </c>
      <c r="N956" s="302">
        <v>0</v>
      </c>
      <c r="O956" s="302">
        <v>0</v>
      </c>
      <c r="P956" s="302">
        <v>0</v>
      </c>
      <c r="Q956" s="302">
        <v>0</v>
      </c>
      <c r="R956" s="302">
        <v>19764.080000000002</v>
      </c>
      <c r="S956" s="302">
        <v>20518.07</v>
      </c>
      <c r="T956" s="302">
        <v>101.66</v>
      </c>
      <c r="U956" s="302">
        <v>0</v>
      </c>
      <c r="V956" s="302">
        <v>0</v>
      </c>
      <c r="W956" s="302">
        <v>0</v>
      </c>
      <c r="X956" s="302">
        <v>0</v>
      </c>
      <c r="Y956" s="302">
        <v>0</v>
      </c>
      <c r="Z956" s="302">
        <v>20619.73</v>
      </c>
      <c r="AA956" s="302">
        <v>0</v>
      </c>
      <c r="AB956" s="302">
        <v>0</v>
      </c>
      <c r="AC956" s="302">
        <v>0</v>
      </c>
      <c r="AD956" s="302">
        <v>0</v>
      </c>
      <c r="AE956" s="302">
        <v>0</v>
      </c>
      <c r="AF956" s="302">
        <v>0</v>
      </c>
      <c r="AG956" s="302">
        <v>0</v>
      </c>
      <c r="AH956" s="302">
        <v>0</v>
      </c>
      <c r="AI956" s="302">
        <v>0</v>
      </c>
      <c r="AJ956" s="302">
        <v>0</v>
      </c>
      <c r="AK956" s="302">
        <v>0</v>
      </c>
      <c r="AL956" s="302">
        <v>0</v>
      </c>
      <c r="AM956" s="302">
        <v>0</v>
      </c>
      <c r="AN956" s="302">
        <v>0</v>
      </c>
      <c r="AO956" s="302">
        <v>0</v>
      </c>
      <c r="AP956" s="302">
        <v>0</v>
      </c>
      <c r="AQ956" s="302">
        <v>0</v>
      </c>
      <c r="AR956" s="302">
        <v>0</v>
      </c>
      <c r="AS956" s="302">
        <v>0</v>
      </c>
      <c r="AT956" s="295">
        <f t="shared" si="14"/>
        <v>0</v>
      </c>
      <c r="AU956" s="302">
        <v>7529.34</v>
      </c>
      <c r="AV956" s="302">
        <v>20619.73</v>
      </c>
      <c r="AW956" s="303">
        <v>93</v>
      </c>
      <c r="AX956" s="303">
        <v>300</v>
      </c>
      <c r="AY956" s="302">
        <v>323001.52</v>
      </c>
      <c r="AZ956" s="302">
        <v>20952.580000000002</v>
      </c>
      <c r="BA956" s="301">
        <v>23.88673</v>
      </c>
      <c r="BB956" s="301">
        <v>22.531795256641399</v>
      </c>
      <c r="BC956" s="301">
        <v>9.9</v>
      </c>
      <c r="BD956" s="301"/>
      <c r="BE956" s="300" t="s">
        <v>4204</v>
      </c>
      <c r="BF956" s="298"/>
      <c r="BG956" s="300" t="s">
        <v>355</v>
      </c>
      <c r="BH956" s="300" t="s">
        <v>227</v>
      </c>
      <c r="BI956" s="300" t="s">
        <v>502</v>
      </c>
      <c r="BJ956" s="300" t="s">
        <v>4205</v>
      </c>
      <c r="BK956" s="299" t="s">
        <v>175</v>
      </c>
      <c r="BL956" s="301">
        <v>154774.40783168</v>
      </c>
      <c r="BM956" s="299" t="s">
        <v>309</v>
      </c>
      <c r="BN956" s="301"/>
      <c r="BO956" s="304">
        <v>38870</v>
      </c>
      <c r="BP956" s="304">
        <v>48001</v>
      </c>
      <c r="BQ956" s="297" t="s">
        <v>4195</v>
      </c>
      <c r="BR956" s="297" t="s">
        <v>4771</v>
      </c>
      <c r="BS956" s="297">
        <v>38870</v>
      </c>
      <c r="BT956" s="297">
        <v>48001</v>
      </c>
      <c r="BU956" s="301">
        <v>12082.41</v>
      </c>
      <c r="BV956" s="301">
        <v>34.53</v>
      </c>
      <c r="BW956" s="301">
        <v>0</v>
      </c>
    </row>
    <row r="957" spans="1:75" s="289" customFormat="1" ht="18.2" customHeight="1" x14ac:dyDescent="0.15">
      <c r="A957" s="291">
        <v>955</v>
      </c>
      <c r="B957" s="292" t="s">
        <v>305</v>
      </c>
      <c r="C957" s="292" t="s">
        <v>306</v>
      </c>
      <c r="D957" s="312">
        <v>45170</v>
      </c>
      <c r="E957" s="293" t="s">
        <v>2047</v>
      </c>
      <c r="F957" s="308">
        <v>0</v>
      </c>
      <c r="G957" s="308">
        <v>0</v>
      </c>
      <c r="H957" s="295">
        <v>14088.35</v>
      </c>
      <c r="I957" s="295">
        <v>0</v>
      </c>
      <c r="J957" s="295">
        <v>0</v>
      </c>
      <c r="K957" s="295">
        <v>14088.35</v>
      </c>
      <c r="L957" s="295">
        <v>99.8</v>
      </c>
      <c r="M957" s="295">
        <v>0</v>
      </c>
      <c r="N957" s="295">
        <v>0</v>
      </c>
      <c r="O957" s="295">
        <v>99.8</v>
      </c>
      <c r="P957" s="295">
        <v>0</v>
      </c>
      <c r="Q957" s="295">
        <v>0</v>
      </c>
      <c r="R957" s="295">
        <v>13988.55</v>
      </c>
      <c r="S957" s="295">
        <v>0</v>
      </c>
      <c r="T957" s="295">
        <v>116.23</v>
      </c>
      <c r="U957" s="295">
        <v>0</v>
      </c>
      <c r="V957" s="295">
        <v>0</v>
      </c>
      <c r="W957" s="295">
        <v>116.23</v>
      </c>
      <c r="X957" s="295">
        <v>0</v>
      </c>
      <c r="Y957" s="295">
        <v>0</v>
      </c>
      <c r="Z957" s="295">
        <v>0</v>
      </c>
      <c r="AA957" s="295">
        <v>39.49</v>
      </c>
      <c r="AB957" s="295">
        <v>0</v>
      </c>
      <c r="AC957" s="295">
        <v>0</v>
      </c>
      <c r="AD957" s="295">
        <v>0</v>
      </c>
      <c r="AE957" s="295">
        <v>0</v>
      </c>
      <c r="AF957" s="295">
        <v>-13.93</v>
      </c>
      <c r="AG957" s="295">
        <v>12.78</v>
      </c>
      <c r="AH957" s="295">
        <v>36.42</v>
      </c>
      <c r="AI957" s="295">
        <v>0</v>
      </c>
      <c r="AJ957" s="295">
        <v>0</v>
      </c>
      <c r="AK957" s="295">
        <v>0</v>
      </c>
      <c r="AL957" s="295">
        <v>0</v>
      </c>
      <c r="AM957" s="295">
        <v>0</v>
      </c>
      <c r="AN957" s="295">
        <v>0</v>
      </c>
      <c r="AO957" s="295">
        <v>0</v>
      </c>
      <c r="AP957" s="295">
        <v>37.39</v>
      </c>
      <c r="AQ957" s="295">
        <v>0</v>
      </c>
      <c r="AR957" s="295">
        <v>21.7</v>
      </c>
      <c r="AS957" s="295">
        <v>0</v>
      </c>
      <c r="AT957" s="295">
        <f t="shared" si="14"/>
        <v>306.48</v>
      </c>
      <c r="AU957" s="295">
        <v>0</v>
      </c>
      <c r="AV957" s="295">
        <v>0</v>
      </c>
      <c r="AW957" s="296">
        <v>93</v>
      </c>
      <c r="AX957" s="296">
        <v>300</v>
      </c>
      <c r="AY957" s="295">
        <v>268998.18</v>
      </c>
      <c r="AZ957" s="295">
        <v>23958.98</v>
      </c>
      <c r="BA957" s="294">
        <v>32.797651999999999</v>
      </c>
      <c r="BB957" s="294">
        <v>19.149045363558901</v>
      </c>
      <c r="BC957" s="294">
        <v>9.9</v>
      </c>
      <c r="BD957" s="294"/>
      <c r="BE957" s="293" t="s">
        <v>4204</v>
      </c>
      <c r="BF957" s="291"/>
      <c r="BG957" s="293" t="s">
        <v>320</v>
      </c>
      <c r="BH957" s="293" t="s">
        <v>181</v>
      </c>
      <c r="BI957" s="293" t="s">
        <v>368</v>
      </c>
      <c r="BJ957" s="293" t="s">
        <v>103</v>
      </c>
      <c r="BK957" s="292" t="s">
        <v>175</v>
      </c>
      <c r="BL957" s="294">
        <v>109545.6779508</v>
      </c>
      <c r="BM957" s="292" t="s">
        <v>309</v>
      </c>
      <c r="BN957" s="294"/>
      <c r="BO957" s="297">
        <v>38870</v>
      </c>
      <c r="BP957" s="297">
        <v>48001</v>
      </c>
      <c r="BQ957" s="297" t="s">
        <v>4757</v>
      </c>
      <c r="BR957" s="297" t="s">
        <v>4764</v>
      </c>
      <c r="BS957" s="297">
        <v>38870</v>
      </c>
      <c r="BT957" s="297">
        <v>48001</v>
      </c>
      <c r="BU957" s="294">
        <v>0</v>
      </c>
      <c r="BV957" s="294">
        <v>39.49</v>
      </c>
      <c r="BW957" s="294">
        <v>0</v>
      </c>
    </row>
    <row r="958" spans="1:75" s="289" customFormat="1" ht="18.2" customHeight="1" x14ac:dyDescent="0.15">
      <c r="A958" s="298">
        <v>956</v>
      </c>
      <c r="B958" s="299" t="s">
        <v>305</v>
      </c>
      <c r="C958" s="299" t="s">
        <v>306</v>
      </c>
      <c r="D958" s="313">
        <v>45170</v>
      </c>
      <c r="E958" s="300" t="s">
        <v>2048</v>
      </c>
      <c r="F958" s="309">
        <v>0</v>
      </c>
      <c r="G958" s="309">
        <v>0</v>
      </c>
      <c r="H958" s="302">
        <v>23428.76</v>
      </c>
      <c r="I958" s="302">
        <v>0</v>
      </c>
      <c r="J958" s="302">
        <v>0</v>
      </c>
      <c r="K958" s="302">
        <v>23428.76</v>
      </c>
      <c r="L958" s="302">
        <v>171.36</v>
      </c>
      <c r="M958" s="302">
        <v>0</v>
      </c>
      <c r="N958" s="302">
        <v>0</v>
      </c>
      <c r="O958" s="302">
        <v>171.36</v>
      </c>
      <c r="P958" s="302">
        <v>0</v>
      </c>
      <c r="Q958" s="302">
        <v>0</v>
      </c>
      <c r="R958" s="302">
        <v>23257.4</v>
      </c>
      <c r="S958" s="302">
        <v>0</v>
      </c>
      <c r="T958" s="302">
        <v>193.29</v>
      </c>
      <c r="U958" s="302">
        <v>0</v>
      </c>
      <c r="V958" s="302">
        <v>0</v>
      </c>
      <c r="W958" s="302">
        <v>193.29</v>
      </c>
      <c r="X958" s="302">
        <v>0</v>
      </c>
      <c r="Y958" s="302">
        <v>0</v>
      </c>
      <c r="Z958" s="302">
        <v>0</v>
      </c>
      <c r="AA958" s="302">
        <v>66.66</v>
      </c>
      <c r="AB958" s="302">
        <v>0</v>
      </c>
      <c r="AC958" s="302">
        <v>0</v>
      </c>
      <c r="AD958" s="302">
        <v>0</v>
      </c>
      <c r="AE958" s="302">
        <v>0</v>
      </c>
      <c r="AF958" s="302">
        <v>-21.09</v>
      </c>
      <c r="AG958" s="302">
        <v>21.57</v>
      </c>
      <c r="AH958" s="302">
        <v>56.1</v>
      </c>
      <c r="AI958" s="302">
        <v>0</v>
      </c>
      <c r="AJ958" s="302">
        <v>0</v>
      </c>
      <c r="AK958" s="302">
        <v>0</v>
      </c>
      <c r="AL958" s="302">
        <v>0</v>
      </c>
      <c r="AM958" s="302">
        <v>0</v>
      </c>
      <c r="AN958" s="302">
        <v>0</v>
      </c>
      <c r="AO958" s="302">
        <v>0</v>
      </c>
      <c r="AP958" s="302">
        <v>25.01</v>
      </c>
      <c r="AQ958" s="302">
        <v>0</v>
      </c>
      <c r="AR958" s="302">
        <v>19.36</v>
      </c>
      <c r="AS958" s="302">
        <v>0</v>
      </c>
      <c r="AT958" s="295">
        <f t="shared" si="14"/>
        <v>493.53999999999996</v>
      </c>
      <c r="AU958" s="302">
        <v>0</v>
      </c>
      <c r="AV958" s="302">
        <v>0</v>
      </c>
      <c r="AW958" s="303">
        <v>93</v>
      </c>
      <c r="AX958" s="303">
        <v>300</v>
      </c>
      <c r="AY958" s="302">
        <v>320000.05</v>
      </c>
      <c r="AZ958" s="302">
        <v>40441.89</v>
      </c>
      <c r="BA958" s="301">
        <v>46.537726999999997</v>
      </c>
      <c r="BB958" s="301">
        <v>26.7630056837057</v>
      </c>
      <c r="BC958" s="301">
        <v>9.9</v>
      </c>
      <c r="BD958" s="301"/>
      <c r="BE958" s="300" t="s">
        <v>4204</v>
      </c>
      <c r="BF958" s="298"/>
      <c r="BG958" s="300" t="s">
        <v>320</v>
      </c>
      <c r="BH958" s="300" t="s">
        <v>181</v>
      </c>
      <c r="BI958" s="300" t="s">
        <v>368</v>
      </c>
      <c r="BJ958" s="300" t="s">
        <v>103</v>
      </c>
      <c r="BK958" s="299" t="s">
        <v>175</v>
      </c>
      <c r="BL958" s="301">
        <v>182130.9321104</v>
      </c>
      <c r="BM958" s="299" t="s">
        <v>309</v>
      </c>
      <c r="BN958" s="301"/>
      <c r="BO958" s="304">
        <v>38870</v>
      </c>
      <c r="BP958" s="304">
        <v>48001</v>
      </c>
      <c r="BQ958" s="297" t="s">
        <v>4757</v>
      </c>
      <c r="BR958" s="297" t="s">
        <v>4764</v>
      </c>
      <c r="BS958" s="297">
        <v>38870</v>
      </c>
      <c r="BT958" s="297">
        <v>48001</v>
      </c>
      <c r="BU958" s="301">
        <v>0</v>
      </c>
      <c r="BV958" s="301">
        <v>66.66</v>
      </c>
      <c r="BW958" s="301">
        <v>0</v>
      </c>
    </row>
    <row r="959" spans="1:75" s="289" customFormat="1" ht="18.2" customHeight="1" x14ac:dyDescent="0.15">
      <c r="A959" s="291">
        <v>957</v>
      </c>
      <c r="B959" s="292" t="s">
        <v>305</v>
      </c>
      <c r="C959" s="292" t="s">
        <v>306</v>
      </c>
      <c r="D959" s="312">
        <v>45170</v>
      </c>
      <c r="E959" s="293" t="s">
        <v>2049</v>
      </c>
      <c r="F959" s="308">
        <v>99</v>
      </c>
      <c r="G959" s="308">
        <v>98</v>
      </c>
      <c r="H959" s="295">
        <v>21143.279999999999</v>
      </c>
      <c r="I959" s="295">
        <v>37009.21</v>
      </c>
      <c r="J959" s="295">
        <v>0</v>
      </c>
      <c r="K959" s="295">
        <v>58152.49</v>
      </c>
      <c r="L959" s="295">
        <v>544.32000000000005</v>
      </c>
      <c r="M959" s="295">
        <v>0</v>
      </c>
      <c r="N959" s="295">
        <v>0</v>
      </c>
      <c r="O959" s="295">
        <v>0</v>
      </c>
      <c r="P959" s="295">
        <v>0</v>
      </c>
      <c r="Q959" s="295">
        <v>0</v>
      </c>
      <c r="R959" s="295">
        <v>58152.49</v>
      </c>
      <c r="S959" s="295">
        <v>32737.39</v>
      </c>
      <c r="T959" s="295">
        <v>167.38</v>
      </c>
      <c r="U959" s="295">
        <v>0</v>
      </c>
      <c r="V959" s="295">
        <v>0</v>
      </c>
      <c r="W959" s="295">
        <v>0</v>
      </c>
      <c r="X959" s="295">
        <v>0</v>
      </c>
      <c r="Y959" s="295">
        <v>0</v>
      </c>
      <c r="Z959" s="295">
        <v>32904.769999999997</v>
      </c>
      <c r="AA959" s="295">
        <v>0</v>
      </c>
      <c r="AB959" s="295">
        <v>0</v>
      </c>
      <c r="AC959" s="295">
        <v>0</v>
      </c>
      <c r="AD959" s="295">
        <v>0</v>
      </c>
      <c r="AE959" s="295">
        <v>0</v>
      </c>
      <c r="AF959" s="295">
        <v>0</v>
      </c>
      <c r="AG959" s="295">
        <v>0</v>
      </c>
      <c r="AH959" s="295">
        <v>0</v>
      </c>
      <c r="AI959" s="295">
        <v>0</v>
      </c>
      <c r="AJ959" s="295">
        <v>0</v>
      </c>
      <c r="AK959" s="295">
        <v>0</v>
      </c>
      <c r="AL959" s="295">
        <v>0</v>
      </c>
      <c r="AM959" s="295">
        <v>0</v>
      </c>
      <c r="AN959" s="295">
        <v>0</v>
      </c>
      <c r="AO959" s="295">
        <v>0</v>
      </c>
      <c r="AP959" s="295">
        <v>0</v>
      </c>
      <c r="AQ959" s="295">
        <v>0</v>
      </c>
      <c r="AR959" s="295">
        <v>0</v>
      </c>
      <c r="AS959" s="295">
        <v>0</v>
      </c>
      <c r="AT959" s="295">
        <f t="shared" si="14"/>
        <v>0</v>
      </c>
      <c r="AU959" s="295">
        <v>37553.53</v>
      </c>
      <c r="AV959" s="295">
        <v>32904.769999999997</v>
      </c>
      <c r="AW959" s="296">
        <v>33</v>
      </c>
      <c r="AX959" s="296">
        <v>240</v>
      </c>
      <c r="AY959" s="295">
        <v>467002.7</v>
      </c>
      <c r="AZ959" s="295">
        <v>76352.19</v>
      </c>
      <c r="BA959" s="294">
        <v>60.204073000000001</v>
      </c>
      <c r="BB959" s="294">
        <v>45.853521072437701</v>
      </c>
      <c r="BC959" s="294">
        <v>9.5</v>
      </c>
      <c r="BD959" s="294"/>
      <c r="BE959" s="293" t="s">
        <v>4204</v>
      </c>
      <c r="BF959" s="291"/>
      <c r="BG959" s="293" t="s">
        <v>312</v>
      </c>
      <c r="BH959" s="293" t="s">
        <v>230</v>
      </c>
      <c r="BI959" s="293" t="s">
        <v>322</v>
      </c>
      <c r="BJ959" s="293" t="s">
        <v>4205</v>
      </c>
      <c r="BK959" s="292" t="s">
        <v>175</v>
      </c>
      <c r="BL959" s="294">
        <v>455397.73182903999</v>
      </c>
      <c r="BM959" s="292" t="s">
        <v>309</v>
      </c>
      <c r="BN959" s="294"/>
      <c r="BO959" s="297">
        <v>38870</v>
      </c>
      <c r="BP959" s="297">
        <v>46175</v>
      </c>
      <c r="BQ959" s="297" t="s">
        <v>929</v>
      </c>
      <c r="BR959" s="297" t="s">
        <v>4777</v>
      </c>
      <c r="BS959" s="297">
        <v>38870</v>
      </c>
      <c r="BT959" s="297">
        <v>46175</v>
      </c>
      <c r="BU959" s="294">
        <v>18231.84</v>
      </c>
      <c r="BV959" s="294">
        <v>50.54</v>
      </c>
      <c r="BW959" s="294">
        <v>0</v>
      </c>
    </row>
    <row r="960" spans="1:75" s="289" customFormat="1" ht="18.2" customHeight="1" x14ac:dyDescent="0.15">
      <c r="A960" s="298">
        <v>958</v>
      </c>
      <c r="B960" s="299" t="s">
        <v>305</v>
      </c>
      <c r="C960" s="299" t="s">
        <v>306</v>
      </c>
      <c r="D960" s="313">
        <v>45170</v>
      </c>
      <c r="E960" s="300" t="s">
        <v>2050</v>
      </c>
      <c r="F960" s="309">
        <v>156</v>
      </c>
      <c r="G960" s="309">
        <v>155</v>
      </c>
      <c r="H960" s="302">
        <v>39378.78</v>
      </c>
      <c r="I960" s="302">
        <v>25287.93</v>
      </c>
      <c r="J960" s="302">
        <v>0</v>
      </c>
      <c r="K960" s="302">
        <v>64666.71</v>
      </c>
      <c r="L960" s="302">
        <v>283.79000000000002</v>
      </c>
      <c r="M960" s="302">
        <v>0</v>
      </c>
      <c r="N960" s="302">
        <v>0</v>
      </c>
      <c r="O960" s="302">
        <v>0</v>
      </c>
      <c r="P960" s="302">
        <v>0</v>
      </c>
      <c r="Q960" s="302">
        <v>0</v>
      </c>
      <c r="R960" s="302">
        <v>64666.71</v>
      </c>
      <c r="S960" s="302">
        <v>66890.25</v>
      </c>
      <c r="T960" s="302">
        <v>311.75</v>
      </c>
      <c r="U960" s="302">
        <v>0</v>
      </c>
      <c r="V960" s="302">
        <v>0</v>
      </c>
      <c r="W960" s="302">
        <v>0</v>
      </c>
      <c r="X960" s="302">
        <v>0</v>
      </c>
      <c r="Y960" s="302">
        <v>0</v>
      </c>
      <c r="Z960" s="302">
        <v>67202</v>
      </c>
      <c r="AA960" s="302">
        <v>0</v>
      </c>
      <c r="AB960" s="302">
        <v>0</v>
      </c>
      <c r="AC960" s="302">
        <v>0</v>
      </c>
      <c r="AD960" s="302">
        <v>0</v>
      </c>
      <c r="AE960" s="302">
        <v>0</v>
      </c>
      <c r="AF960" s="302">
        <v>0</v>
      </c>
      <c r="AG960" s="302">
        <v>0</v>
      </c>
      <c r="AH960" s="302">
        <v>0</v>
      </c>
      <c r="AI960" s="302">
        <v>0</v>
      </c>
      <c r="AJ960" s="302">
        <v>0</v>
      </c>
      <c r="AK960" s="302">
        <v>0</v>
      </c>
      <c r="AL960" s="302">
        <v>0</v>
      </c>
      <c r="AM960" s="302">
        <v>0</v>
      </c>
      <c r="AN960" s="302">
        <v>0</v>
      </c>
      <c r="AO960" s="302">
        <v>0</v>
      </c>
      <c r="AP960" s="302">
        <v>0</v>
      </c>
      <c r="AQ960" s="302">
        <v>0</v>
      </c>
      <c r="AR960" s="302">
        <v>0</v>
      </c>
      <c r="AS960" s="302">
        <v>0</v>
      </c>
      <c r="AT960" s="295">
        <f t="shared" si="14"/>
        <v>0</v>
      </c>
      <c r="AU960" s="302">
        <v>25571.72</v>
      </c>
      <c r="AV960" s="302">
        <v>67202</v>
      </c>
      <c r="AW960" s="303">
        <v>93</v>
      </c>
      <c r="AX960" s="303">
        <v>300</v>
      </c>
      <c r="AY960" s="302">
        <v>320000.05</v>
      </c>
      <c r="AZ960" s="302">
        <v>68163.199999999997</v>
      </c>
      <c r="BA960" s="301">
        <v>78.437492000000006</v>
      </c>
      <c r="BB960" s="301">
        <v>74.413973350595597</v>
      </c>
      <c r="BC960" s="301">
        <v>9.5</v>
      </c>
      <c r="BD960" s="301"/>
      <c r="BE960" s="300" t="s">
        <v>4204</v>
      </c>
      <c r="BF960" s="298"/>
      <c r="BG960" s="300" t="s">
        <v>320</v>
      </c>
      <c r="BH960" s="300" t="s">
        <v>181</v>
      </c>
      <c r="BI960" s="300" t="s">
        <v>368</v>
      </c>
      <c r="BJ960" s="300" t="s">
        <v>4205</v>
      </c>
      <c r="BK960" s="299" t="s">
        <v>175</v>
      </c>
      <c r="BL960" s="301">
        <v>506411.21401415998</v>
      </c>
      <c r="BM960" s="299" t="s">
        <v>309</v>
      </c>
      <c r="BN960" s="301"/>
      <c r="BO960" s="304">
        <v>38870</v>
      </c>
      <c r="BP960" s="304">
        <v>48001</v>
      </c>
      <c r="BQ960" s="297" t="s">
        <v>936</v>
      </c>
      <c r="BR960" s="297" t="s">
        <v>4769</v>
      </c>
      <c r="BS960" s="297">
        <v>38870</v>
      </c>
      <c r="BT960" s="297">
        <v>48001</v>
      </c>
      <c r="BU960" s="301">
        <v>25616.17</v>
      </c>
      <c r="BV960" s="301">
        <v>47.34</v>
      </c>
      <c r="BW960" s="301">
        <v>0</v>
      </c>
    </row>
    <row r="961" spans="1:75" s="289" customFormat="1" ht="18.2" customHeight="1" x14ac:dyDescent="0.15">
      <c r="A961" s="291">
        <v>959</v>
      </c>
      <c r="B961" s="292" t="s">
        <v>305</v>
      </c>
      <c r="C961" s="292" t="s">
        <v>306</v>
      </c>
      <c r="D961" s="312">
        <v>45170</v>
      </c>
      <c r="E961" s="293" t="s">
        <v>1074</v>
      </c>
      <c r="F961" s="308">
        <v>156</v>
      </c>
      <c r="G961" s="308">
        <v>155</v>
      </c>
      <c r="H961" s="295">
        <v>23781.37</v>
      </c>
      <c r="I961" s="295">
        <v>14704.53</v>
      </c>
      <c r="J961" s="295">
        <v>0</v>
      </c>
      <c r="K961" s="295">
        <v>38485.9</v>
      </c>
      <c r="L961" s="295">
        <v>168.45</v>
      </c>
      <c r="M961" s="295">
        <v>0</v>
      </c>
      <c r="N961" s="295">
        <v>0</v>
      </c>
      <c r="O961" s="295">
        <v>0</v>
      </c>
      <c r="P961" s="295">
        <v>0</v>
      </c>
      <c r="Q961" s="295">
        <v>0</v>
      </c>
      <c r="R961" s="295">
        <v>38485.9</v>
      </c>
      <c r="S961" s="295">
        <v>41816.22</v>
      </c>
      <c r="T961" s="295">
        <v>196.2</v>
      </c>
      <c r="U961" s="295">
        <v>0</v>
      </c>
      <c r="V961" s="295">
        <v>0</v>
      </c>
      <c r="W961" s="295">
        <v>0</v>
      </c>
      <c r="X961" s="295">
        <v>0</v>
      </c>
      <c r="Y961" s="295">
        <v>0</v>
      </c>
      <c r="Z961" s="295">
        <v>42012.42</v>
      </c>
      <c r="AA961" s="295">
        <v>0</v>
      </c>
      <c r="AB961" s="295">
        <v>0</v>
      </c>
      <c r="AC961" s="295">
        <v>0</v>
      </c>
      <c r="AD961" s="295">
        <v>0</v>
      </c>
      <c r="AE961" s="295">
        <v>0</v>
      </c>
      <c r="AF961" s="295">
        <v>0</v>
      </c>
      <c r="AG961" s="295">
        <v>0</v>
      </c>
      <c r="AH961" s="295">
        <v>0</v>
      </c>
      <c r="AI961" s="295">
        <v>0</v>
      </c>
      <c r="AJ961" s="295">
        <v>0</v>
      </c>
      <c r="AK961" s="295">
        <v>0</v>
      </c>
      <c r="AL961" s="295">
        <v>0</v>
      </c>
      <c r="AM961" s="295">
        <v>0</v>
      </c>
      <c r="AN961" s="295">
        <v>0</v>
      </c>
      <c r="AO961" s="295">
        <v>0</v>
      </c>
      <c r="AP961" s="295">
        <v>0</v>
      </c>
      <c r="AQ961" s="295">
        <v>0</v>
      </c>
      <c r="AR961" s="295">
        <v>0</v>
      </c>
      <c r="AS961" s="295">
        <v>0</v>
      </c>
      <c r="AT961" s="295">
        <f t="shared" si="14"/>
        <v>0</v>
      </c>
      <c r="AU961" s="295">
        <v>14872.98</v>
      </c>
      <c r="AV961" s="295">
        <v>42012.42</v>
      </c>
      <c r="AW961" s="296">
        <v>93</v>
      </c>
      <c r="AX961" s="296">
        <v>300</v>
      </c>
      <c r="AY961" s="295">
        <v>320000.05</v>
      </c>
      <c r="AZ961" s="295">
        <v>40441.89</v>
      </c>
      <c r="BA961" s="294">
        <v>46.537726999999997</v>
      </c>
      <c r="BB961" s="294">
        <v>44.286909131825901</v>
      </c>
      <c r="BC961" s="294">
        <v>9.9</v>
      </c>
      <c r="BD961" s="294"/>
      <c r="BE961" s="293" t="s">
        <v>4204</v>
      </c>
      <c r="BF961" s="291"/>
      <c r="BG961" s="293" t="s">
        <v>320</v>
      </c>
      <c r="BH961" s="293" t="s">
        <v>181</v>
      </c>
      <c r="BI961" s="293" t="s">
        <v>368</v>
      </c>
      <c r="BJ961" s="293" t="s">
        <v>4205</v>
      </c>
      <c r="BK961" s="292" t="s">
        <v>175</v>
      </c>
      <c r="BL961" s="294">
        <v>301386.77754639997</v>
      </c>
      <c r="BM961" s="292" t="s">
        <v>309</v>
      </c>
      <c r="BN961" s="294"/>
      <c r="BO961" s="297">
        <v>38870</v>
      </c>
      <c r="BP961" s="297">
        <v>48001</v>
      </c>
      <c r="BQ961" s="297" t="s">
        <v>936</v>
      </c>
      <c r="BR961" s="297" t="s">
        <v>4769</v>
      </c>
      <c r="BS961" s="297">
        <v>38870</v>
      </c>
      <c r="BT961" s="297">
        <v>48001</v>
      </c>
      <c r="BU961" s="294">
        <v>22512.07</v>
      </c>
      <c r="BV961" s="294">
        <v>66.66</v>
      </c>
      <c r="BW961" s="294">
        <v>0</v>
      </c>
    </row>
    <row r="962" spans="1:75" s="289" customFormat="1" ht="18.2" customHeight="1" x14ac:dyDescent="0.15">
      <c r="A962" s="298">
        <v>960</v>
      </c>
      <c r="B962" s="299" t="s">
        <v>305</v>
      </c>
      <c r="C962" s="299" t="s">
        <v>306</v>
      </c>
      <c r="D962" s="313">
        <v>45170</v>
      </c>
      <c r="E962" s="300" t="s">
        <v>2051</v>
      </c>
      <c r="F962" s="309">
        <v>105</v>
      </c>
      <c r="G962" s="309">
        <v>104</v>
      </c>
      <c r="H962" s="302">
        <v>8839.58</v>
      </c>
      <c r="I962" s="302">
        <v>4359.43</v>
      </c>
      <c r="J962" s="302">
        <v>0</v>
      </c>
      <c r="K962" s="302">
        <v>13199.01</v>
      </c>
      <c r="L962" s="302">
        <v>62.6</v>
      </c>
      <c r="M962" s="302">
        <v>0</v>
      </c>
      <c r="N962" s="302">
        <v>0</v>
      </c>
      <c r="O962" s="302">
        <v>0</v>
      </c>
      <c r="P962" s="302">
        <v>0</v>
      </c>
      <c r="Q962" s="302">
        <v>0</v>
      </c>
      <c r="R962" s="302">
        <v>13199.01</v>
      </c>
      <c r="S962" s="302">
        <v>9632.7999999999993</v>
      </c>
      <c r="T962" s="302">
        <v>72.930000000000007</v>
      </c>
      <c r="U962" s="302">
        <v>0</v>
      </c>
      <c r="V962" s="302">
        <v>0</v>
      </c>
      <c r="W962" s="302">
        <v>0</v>
      </c>
      <c r="X962" s="302">
        <v>0</v>
      </c>
      <c r="Y962" s="302">
        <v>0</v>
      </c>
      <c r="Z962" s="302">
        <v>9705.73</v>
      </c>
      <c r="AA962" s="302">
        <v>0</v>
      </c>
      <c r="AB962" s="302">
        <v>0</v>
      </c>
      <c r="AC962" s="302">
        <v>0</v>
      </c>
      <c r="AD962" s="302">
        <v>0</v>
      </c>
      <c r="AE962" s="302">
        <v>0</v>
      </c>
      <c r="AF962" s="302">
        <v>0</v>
      </c>
      <c r="AG962" s="302">
        <v>0</v>
      </c>
      <c r="AH962" s="302">
        <v>0</v>
      </c>
      <c r="AI962" s="302">
        <v>0</v>
      </c>
      <c r="AJ962" s="302">
        <v>0</v>
      </c>
      <c r="AK962" s="302">
        <v>0</v>
      </c>
      <c r="AL962" s="302">
        <v>0</v>
      </c>
      <c r="AM962" s="302">
        <v>0</v>
      </c>
      <c r="AN962" s="302">
        <v>0</v>
      </c>
      <c r="AO962" s="302">
        <v>0</v>
      </c>
      <c r="AP962" s="302">
        <v>0</v>
      </c>
      <c r="AQ962" s="302">
        <v>0</v>
      </c>
      <c r="AR962" s="302">
        <v>0</v>
      </c>
      <c r="AS962" s="302">
        <v>0</v>
      </c>
      <c r="AT962" s="295">
        <f t="shared" si="14"/>
        <v>0</v>
      </c>
      <c r="AU962" s="302">
        <v>4422.03</v>
      </c>
      <c r="AV962" s="302">
        <v>9705.73</v>
      </c>
      <c r="AW962" s="303">
        <v>93</v>
      </c>
      <c r="AX962" s="303">
        <v>300</v>
      </c>
      <c r="AY962" s="302">
        <v>251599.13</v>
      </c>
      <c r="AZ962" s="302">
        <v>15031.21</v>
      </c>
      <c r="BA962" s="301">
        <v>21.999286000000001</v>
      </c>
      <c r="BB962" s="301">
        <v>19.3177259786045</v>
      </c>
      <c r="BC962" s="301">
        <v>9.9</v>
      </c>
      <c r="BD962" s="301"/>
      <c r="BE962" s="300" t="s">
        <v>4204</v>
      </c>
      <c r="BF962" s="298"/>
      <c r="BG962" s="300" t="s">
        <v>312</v>
      </c>
      <c r="BH962" s="300" t="s">
        <v>188</v>
      </c>
      <c r="BI962" s="300" t="s">
        <v>313</v>
      </c>
      <c r="BJ962" s="300" t="s">
        <v>4205</v>
      </c>
      <c r="BK962" s="299" t="s">
        <v>175</v>
      </c>
      <c r="BL962" s="301">
        <v>103362.71441496001</v>
      </c>
      <c r="BM962" s="299" t="s">
        <v>309</v>
      </c>
      <c r="BN962" s="301"/>
      <c r="BO962" s="304">
        <v>38870</v>
      </c>
      <c r="BP962" s="304">
        <v>48001</v>
      </c>
      <c r="BQ962" s="297" t="s">
        <v>4259</v>
      </c>
      <c r="BR962" s="297" t="s">
        <v>4770</v>
      </c>
      <c r="BS962" s="297">
        <v>38870</v>
      </c>
      <c r="BT962" s="297">
        <v>48001</v>
      </c>
      <c r="BU962" s="301">
        <v>6130.8</v>
      </c>
      <c r="BV962" s="301">
        <v>24.78</v>
      </c>
      <c r="BW962" s="301">
        <v>0</v>
      </c>
    </row>
    <row r="963" spans="1:75" s="289" customFormat="1" ht="18.2" customHeight="1" x14ac:dyDescent="0.15">
      <c r="A963" s="291">
        <v>961</v>
      </c>
      <c r="B963" s="292" t="s">
        <v>305</v>
      </c>
      <c r="C963" s="292" t="s">
        <v>306</v>
      </c>
      <c r="D963" s="312">
        <v>45170</v>
      </c>
      <c r="E963" s="293" t="s">
        <v>2052</v>
      </c>
      <c r="F963" s="308">
        <v>150</v>
      </c>
      <c r="G963" s="308">
        <v>149</v>
      </c>
      <c r="H963" s="295">
        <v>30048.02</v>
      </c>
      <c r="I963" s="295">
        <v>18728.37</v>
      </c>
      <c r="J963" s="295">
        <v>0</v>
      </c>
      <c r="K963" s="295">
        <v>48776.39</v>
      </c>
      <c r="L963" s="295">
        <v>215.6</v>
      </c>
      <c r="M963" s="295">
        <v>0</v>
      </c>
      <c r="N963" s="295">
        <v>0</v>
      </c>
      <c r="O963" s="295">
        <v>0</v>
      </c>
      <c r="P963" s="295">
        <v>0</v>
      </c>
      <c r="Q963" s="295">
        <v>0</v>
      </c>
      <c r="R963" s="295">
        <v>48776.39</v>
      </c>
      <c r="S963" s="295">
        <v>48986.01</v>
      </c>
      <c r="T963" s="295">
        <v>240.38</v>
      </c>
      <c r="U963" s="295">
        <v>0</v>
      </c>
      <c r="V963" s="295">
        <v>0</v>
      </c>
      <c r="W963" s="295">
        <v>0</v>
      </c>
      <c r="X963" s="295">
        <v>0</v>
      </c>
      <c r="Y963" s="295">
        <v>0</v>
      </c>
      <c r="Z963" s="295">
        <v>49226.39</v>
      </c>
      <c r="AA963" s="295">
        <v>0</v>
      </c>
      <c r="AB963" s="295">
        <v>0</v>
      </c>
      <c r="AC963" s="295">
        <v>0</v>
      </c>
      <c r="AD963" s="295">
        <v>0</v>
      </c>
      <c r="AE963" s="295">
        <v>0</v>
      </c>
      <c r="AF963" s="295">
        <v>0</v>
      </c>
      <c r="AG963" s="295">
        <v>0</v>
      </c>
      <c r="AH963" s="295">
        <v>0</v>
      </c>
      <c r="AI963" s="295">
        <v>0</v>
      </c>
      <c r="AJ963" s="295">
        <v>0</v>
      </c>
      <c r="AK963" s="295">
        <v>0</v>
      </c>
      <c r="AL963" s="295">
        <v>0</v>
      </c>
      <c r="AM963" s="295">
        <v>0</v>
      </c>
      <c r="AN963" s="295">
        <v>0</v>
      </c>
      <c r="AO963" s="295">
        <v>0</v>
      </c>
      <c r="AP963" s="295">
        <v>0</v>
      </c>
      <c r="AQ963" s="295">
        <v>0</v>
      </c>
      <c r="AR963" s="295">
        <v>0</v>
      </c>
      <c r="AS963" s="295">
        <v>0</v>
      </c>
      <c r="AT963" s="295">
        <f t="shared" ref="AT963:AT1026" si="15">AQ963-AR963-AS963+AP963+AO963+AN963+AL963+AI963+AH963+AG963+AF963+AA963+W963+V963+Q963+P963+O963+N963-J963</f>
        <v>0</v>
      </c>
      <c r="AU963" s="295">
        <v>18943.97</v>
      </c>
      <c r="AV963" s="295">
        <v>49226.39</v>
      </c>
      <c r="AW963" s="296">
        <v>93</v>
      </c>
      <c r="AX963" s="296">
        <v>300</v>
      </c>
      <c r="AY963" s="295">
        <v>369001.3</v>
      </c>
      <c r="AZ963" s="295">
        <v>51777.41</v>
      </c>
      <c r="BA963" s="294">
        <v>51.669730000000001</v>
      </c>
      <c r="BB963" s="294">
        <v>48.674951135537697</v>
      </c>
      <c r="BC963" s="294">
        <v>9.6</v>
      </c>
      <c r="BD963" s="294"/>
      <c r="BE963" s="293" t="s">
        <v>4204</v>
      </c>
      <c r="BF963" s="291"/>
      <c r="BG963" s="293" t="s">
        <v>312</v>
      </c>
      <c r="BH963" s="293" t="s">
        <v>189</v>
      </c>
      <c r="BI963" s="293" t="s">
        <v>323</v>
      </c>
      <c r="BJ963" s="293" t="s">
        <v>4205</v>
      </c>
      <c r="BK963" s="292" t="s">
        <v>175</v>
      </c>
      <c r="BL963" s="294">
        <v>381972.59262344002</v>
      </c>
      <c r="BM963" s="292" t="s">
        <v>309</v>
      </c>
      <c r="BN963" s="294"/>
      <c r="BO963" s="297">
        <v>38870</v>
      </c>
      <c r="BP963" s="297">
        <v>48001</v>
      </c>
      <c r="BQ963" s="297" t="s">
        <v>929</v>
      </c>
      <c r="BR963" s="297" t="s">
        <v>4777</v>
      </c>
      <c r="BS963" s="297">
        <v>38870</v>
      </c>
      <c r="BT963" s="297">
        <v>48001</v>
      </c>
      <c r="BU963" s="294">
        <v>21202.880000000001</v>
      </c>
      <c r="BV963" s="294">
        <v>46.94</v>
      </c>
      <c r="BW963" s="294">
        <v>0</v>
      </c>
    </row>
    <row r="964" spans="1:75" s="289" customFormat="1" ht="18.2" customHeight="1" x14ac:dyDescent="0.15">
      <c r="A964" s="298">
        <v>962</v>
      </c>
      <c r="B964" s="299" t="s">
        <v>305</v>
      </c>
      <c r="C964" s="299" t="s">
        <v>306</v>
      </c>
      <c r="D964" s="313">
        <v>45170</v>
      </c>
      <c r="E964" s="300" t="s">
        <v>2053</v>
      </c>
      <c r="F964" s="309">
        <v>166</v>
      </c>
      <c r="G964" s="309">
        <v>165</v>
      </c>
      <c r="H964" s="302">
        <v>21546.5</v>
      </c>
      <c r="I964" s="302">
        <v>13733.52</v>
      </c>
      <c r="J964" s="302">
        <v>0</v>
      </c>
      <c r="K964" s="302">
        <v>35280.019999999997</v>
      </c>
      <c r="L964" s="302">
        <v>152.65</v>
      </c>
      <c r="M964" s="302">
        <v>0</v>
      </c>
      <c r="N964" s="302">
        <v>0</v>
      </c>
      <c r="O964" s="302">
        <v>0</v>
      </c>
      <c r="P964" s="302">
        <v>0</v>
      </c>
      <c r="Q964" s="302">
        <v>0</v>
      </c>
      <c r="R964" s="302">
        <v>35280.019999999997</v>
      </c>
      <c r="S964" s="302">
        <v>40628.370000000003</v>
      </c>
      <c r="T964" s="302">
        <v>177.76</v>
      </c>
      <c r="U964" s="302">
        <v>0</v>
      </c>
      <c r="V964" s="302">
        <v>0</v>
      </c>
      <c r="W964" s="302">
        <v>0</v>
      </c>
      <c r="X964" s="302">
        <v>0</v>
      </c>
      <c r="Y964" s="302">
        <v>0</v>
      </c>
      <c r="Z964" s="302">
        <v>40806.129999999997</v>
      </c>
      <c r="AA964" s="302">
        <v>0</v>
      </c>
      <c r="AB964" s="302">
        <v>0</v>
      </c>
      <c r="AC964" s="302">
        <v>0</v>
      </c>
      <c r="AD964" s="302">
        <v>0</v>
      </c>
      <c r="AE964" s="302">
        <v>0</v>
      </c>
      <c r="AF964" s="302">
        <v>0</v>
      </c>
      <c r="AG964" s="302">
        <v>0</v>
      </c>
      <c r="AH964" s="302">
        <v>0</v>
      </c>
      <c r="AI964" s="302">
        <v>0</v>
      </c>
      <c r="AJ964" s="302">
        <v>0</v>
      </c>
      <c r="AK964" s="302">
        <v>0</v>
      </c>
      <c r="AL964" s="302">
        <v>0</v>
      </c>
      <c r="AM964" s="302">
        <v>0</v>
      </c>
      <c r="AN964" s="302">
        <v>0</v>
      </c>
      <c r="AO964" s="302">
        <v>0</v>
      </c>
      <c r="AP964" s="302">
        <v>0</v>
      </c>
      <c r="AQ964" s="302">
        <v>0</v>
      </c>
      <c r="AR964" s="302">
        <v>0</v>
      </c>
      <c r="AS964" s="302">
        <v>0</v>
      </c>
      <c r="AT964" s="295">
        <f t="shared" si="15"/>
        <v>0</v>
      </c>
      <c r="AU964" s="302">
        <v>13886.17</v>
      </c>
      <c r="AV964" s="302">
        <v>40806.129999999997</v>
      </c>
      <c r="AW964" s="303">
        <v>93</v>
      </c>
      <c r="AX964" s="303">
        <v>300</v>
      </c>
      <c r="AY964" s="302">
        <v>374999.83</v>
      </c>
      <c r="AZ964" s="302">
        <v>36644.1</v>
      </c>
      <c r="BA964" s="301">
        <v>35.982948999999998</v>
      </c>
      <c r="BB964" s="301">
        <v>34.643480406913497</v>
      </c>
      <c r="BC964" s="301">
        <v>9.9</v>
      </c>
      <c r="BD964" s="301"/>
      <c r="BE964" s="300" t="s">
        <v>4204</v>
      </c>
      <c r="BF964" s="298"/>
      <c r="BG964" s="300" t="s">
        <v>333</v>
      </c>
      <c r="BH964" s="300" t="s">
        <v>193</v>
      </c>
      <c r="BI964" s="300" t="s">
        <v>339</v>
      </c>
      <c r="BJ964" s="300" t="s">
        <v>4205</v>
      </c>
      <c r="BK964" s="299" t="s">
        <v>175</v>
      </c>
      <c r="BL964" s="301">
        <v>276281.22350192</v>
      </c>
      <c r="BM964" s="299" t="s">
        <v>309</v>
      </c>
      <c r="BN964" s="301"/>
      <c r="BO964" s="304">
        <v>38870</v>
      </c>
      <c r="BP964" s="304">
        <v>48001</v>
      </c>
      <c r="BQ964" s="297" t="s">
        <v>936</v>
      </c>
      <c r="BR964" s="297" t="s">
        <v>4769</v>
      </c>
      <c r="BS964" s="297">
        <v>38870</v>
      </c>
      <c r="BT964" s="297">
        <v>48001</v>
      </c>
      <c r="BU964" s="301">
        <v>22140.05</v>
      </c>
      <c r="BV964" s="301">
        <v>60.4</v>
      </c>
      <c r="BW964" s="301">
        <v>0</v>
      </c>
    </row>
    <row r="965" spans="1:75" s="289" customFormat="1" ht="18.2" customHeight="1" x14ac:dyDescent="0.15">
      <c r="A965" s="291">
        <v>963</v>
      </c>
      <c r="B965" s="292" t="s">
        <v>305</v>
      </c>
      <c r="C965" s="292" t="s">
        <v>306</v>
      </c>
      <c r="D965" s="312">
        <v>45170</v>
      </c>
      <c r="E965" s="293" t="s">
        <v>2054</v>
      </c>
      <c r="F965" s="308">
        <v>176</v>
      </c>
      <c r="G965" s="308">
        <v>175</v>
      </c>
      <c r="H965" s="295">
        <v>5074.07</v>
      </c>
      <c r="I965" s="295">
        <v>12008.54</v>
      </c>
      <c r="J965" s="295">
        <v>0</v>
      </c>
      <c r="K965" s="295">
        <v>17082.61</v>
      </c>
      <c r="L965" s="295">
        <v>129.91999999999999</v>
      </c>
      <c r="M965" s="295">
        <v>0</v>
      </c>
      <c r="N965" s="295">
        <v>0</v>
      </c>
      <c r="O965" s="295">
        <v>0</v>
      </c>
      <c r="P965" s="295">
        <v>0</v>
      </c>
      <c r="Q965" s="295">
        <v>0</v>
      </c>
      <c r="R965" s="295">
        <v>17082.61</v>
      </c>
      <c r="S965" s="295">
        <v>18052.96</v>
      </c>
      <c r="T965" s="295">
        <v>41.86</v>
      </c>
      <c r="U965" s="295">
        <v>0</v>
      </c>
      <c r="V965" s="295">
        <v>0</v>
      </c>
      <c r="W965" s="295">
        <v>0</v>
      </c>
      <c r="X965" s="295">
        <v>0</v>
      </c>
      <c r="Y965" s="295">
        <v>0</v>
      </c>
      <c r="Z965" s="295">
        <v>18094.82</v>
      </c>
      <c r="AA965" s="295">
        <v>0</v>
      </c>
      <c r="AB965" s="295">
        <v>0</v>
      </c>
      <c r="AC965" s="295">
        <v>0</v>
      </c>
      <c r="AD965" s="295">
        <v>0</v>
      </c>
      <c r="AE965" s="295">
        <v>0</v>
      </c>
      <c r="AF965" s="295">
        <v>0</v>
      </c>
      <c r="AG965" s="295">
        <v>0</v>
      </c>
      <c r="AH965" s="295">
        <v>0</v>
      </c>
      <c r="AI965" s="295">
        <v>0</v>
      </c>
      <c r="AJ965" s="295">
        <v>0</v>
      </c>
      <c r="AK965" s="295">
        <v>0</v>
      </c>
      <c r="AL965" s="295">
        <v>0</v>
      </c>
      <c r="AM965" s="295">
        <v>0</v>
      </c>
      <c r="AN965" s="295">
        <v>0</v>
      </c>
      <c r="AO965" s="295">
        <v>0</v>
      </c>
      <c r="AP965" s="295">
        <v>0</v>
      </c>
      <c r="AQ965" s="295">
        <v>0</v>
      </c>
      <c r="AR965" s="295">
        <v>0</v>
      </c>
      <c r="AS965" s="295">
        <v>0</v>
      </c>
      <c r="AT965" s="295">
        <f t="shared" si="15"/>
        <v>0</v>
      </c>
      <c r="AU965" s="295">
        <v>12138.46</v>
      </c>
      <c r="AV965" s="295">
        <v>18094.82</v>
      </c>
      <c r="AW965" s="296">
        <v>33</v>
      </c>
      <c r="AX965" s="296">
        <v>240</v>
      </c>
      <c r="AY965" s="295">
        <v>248998.66</v>
      </c>
      <c r="AZ965" s="295">
        <v>17923.39</v>
      </c>
      <c r="BA965" s="294">
        <v>26.506166</v>
      </c>
      <c r="BB965" s="294">
        <v>25.262770958689199</v>
      </c>
      <c r="BC965" s="294">
        <v>9.9</v>
      </c>
      <c r="BD965" s="294"/>
      <c r="BE965" s="293" t="s">
        <v>4204</v>
      </c>
      <c r="BF965" s="291"/>
      <c r="BG965" s="293" t="s">
        <v>312</v>
      </c>
      <c r="BH965" s="293" t="s">
        <v>188</v>
      </c>
      <c r="BI965" s="293" t="s">
        <v>313</v>
      </c>
      <c r="BJ965" s="293" t="s">
        <v>4205</v>
      </c>
      <c r="BK965" s="292" t="s">
        <v>175</v>
      </c>
      <c r="BL965" s="294">
        <v>133775.55884056</v>
      </c>
      <c r="BM965" s="292" t="s">
        <v>309</v>
      </c>
      <c r="BN965" s="294"/>
      <c r="BO965" s="297">
        <v>38870</v>
      </c>
      <c r="BP965" s="297">
        <v>46175</v>
      </c>
      <c r="BQ965" s="297" t="s">
        <v>937</v>
      </c>
      <c r="BR965" s="297" t="s">
        <v>4765</v>
      </c>
      <c r="BS965" s="297">
        <v>38870</v>
      </c>
      <c r="BT965" s="297">
        <v>46175</v>
      </c>
      <c r="BU965" s="294">
        <v>11585.18</v>
      </c>
      <c r="BV965" s="294">
        <v>28.21</v>
      </c>
      <c r="BW965" s="294">
        <v>0</v>
      </c>
    </row>
    <row r="966" spans="1:75" s="289" customFormat="1" ht="18.2" customHeight="1" x14ac:dyDescent="0.15">
      <c r="A966" s="298">
        <v>964</v>
      </c>
      <c r="B966" s="299" t="s">
        <v>305</v>
      </c>
      <c r="C966" s="299" t="s">
        <v>306</v>
      </c>
      <c r="D966" s="313">
        <v>45170</v>
      </c>
      <c r="E966" s="300" t="s">
        <v>2055</v>
      </c>
      <c r="F966" s="309">
        <v>143</v>
      </c>
      <c r="G966" s="309">
        <v>143</v>
      </c>
      <c r="H966" s="302">
        <v>0</v>
      </c>
      <c r="I966" s="302">
        <v>43637.84</v>
      </c>
      <c r="J966" s="302">
        <v>0</v>
      </c>
      <c r="K966" s="302">
        <v>43637.84</v>
      </c>
      <c r="L966" s="302">
        <v>0</v>
      </c>
      <c r="M966" s="302">
        <v>0</v>
      </c>
      <c r="N966" s="302">
        <v>0</v>
      </c>
      <c r="O966" s="302">
        <v>0</v>
      </c>
      <c r="P966" s="302">
        <v>0</v>
      </c>
      <c r="Q966" s="302">
        <v>0</v>
      </c>
      <c r="R966" s="302">
        <v>43637.84</v>
      </c>
      <c r="S966" s="302">
        <v>29775.13</v>
      </c>
      <c r="T966" s="302">
        <v>0</v>
      </c>
      <c r="U966" s="302">
        <v>0</v>
      </c>
      <c r="V966" s="302">
        <v>0</v>
      </c>
      <c r="W966" s="302">
        <v>0</v>
      </c>
      <c r="X966" s="302">
        <v>0</v>
      </c>
      <c r="Y966" s="302">
        <v>0</v>
      </c>
      <c r="Z966" s="302">
        <v>29775.13</v>
      </c>
      <c r="AA966" s="302">
        <v>0</v>
      </c>
      <c r="AB966" s="302">
        <v>0</v>
      </c>
      <c r="AC966" s="302">
        <v>0</v>
      </c>
      <c r="AD966" s="302">
        <v>0</v>
      </c>
      <c r="AE966" s="302">
        <v>0</v>
      </c>
      <c r="AF966" s="302">
        <v>0</v>
      </c>
      <c r="AG966" s="302">
        <v>0</v>
      </c>
      <c r="AH966" s="302">
        <v>0</v>
      </c>
      <c r="AI966" s="302">
        <v>0</v>
      </c>
      <c r="AJ966" s="302">
        <v>0</v>
      </c>
      <c r="AK966" s="302">
        <v>0</v>
      </c>
      <c r="AL966" s="302">
        <v>0</v>
      </c>
      <c r="AM966" s="302">
        <v>0</v>
      </c>
      <c r="AN966" s="302">
        <v>0</v>
      </c>
      <c r="AO966" s="302">
        <v>0</v>
      </c>
      <c r="AP966" s="302">
        <v>0</v>
      </c>
      <c r="AQ966" s="302">
        <v>0</v>
      </c>
      <c r="AR966" s="302">
        <v>0</v>
      </c>
      <c r="AS966" s="302">
        <v>0</v>
      </c>
      <c r="AT966" s="295">
        <f t="shared" si="15"/>
        <v>0</v>
      </c>
      <c r="AU966" s="302">
        <v>43637.84</v>
      </c>
      <c r="AV966" s="302">
        <v>29775.13</v>
      </c>
      <c r="AW966" s="303">
        <v>0</v>
      </c>
      <c r="AX966" s="303">
        <v>180</v>
      </c>
      <c r="AY966" s="302">
        <v>248998.66</v>
      </c>
      <c r="AZ966" s="302">
        <v>48881.97</v>
      </c>
      <c r="BA966" s="301">
        <v>72.289540000000002</v>
      </c>
      <c r="BB966" s="301">
        <v>64.534211288816707</v>
      </c>
      <c r="BC966" s="301">
        <v>9.6</v>
      </c>
      <c r="BD966" s="301"/>
      <c r="BE966" s="300" t="s">
        <v>4204</v>
      </c>
      <c r="BF966" s="298"/>
      <c r="BG966" s="300" t="s">
        <v>312</v>
      </c>
      <c r="BH966" s="300" t="s">
        <v>188</v>
      </c>
      <c r="BI966" s="300" t="s">
        <v>313</v>
      </c>
      <c r="BJ966" s="300" t="s">
        <v>4205</v>
      </c>
      <c r="BK966" s="299" t="s">
        <v>175</v>
      </c>
      <c r="BL966" s="301">
        <v>341732.11427264003</v>
      </c>
      <c r="BM966" s="299" t="s">
        <v>309</v>
      </c>
      <c r="BN966" s="301"/>
      <c r="BO966" s="304">
        <v>38870</v>
      </c>
      <c r="BP966" s="304">
        <v>44349</v>
      </c>
      <c r="BQ966" s="297" t="s">
        <v>1001</v>
      </c>
      <c r="BR966" s="297" t="s">
        <v>4803</v>
      </c>
      <c r="BS966" s="297">
        <v>38870</v>
      </c>
      <c r="BT966" s="297">
        <v>44349</v>
      </c>
      <c r="BU966" s="301">
        <v>17295.849999999999</v>
      </c>
      <c r="BV966" s="301">
        <v>0</v>
      </c>
      <c r="BW966" s="301">
        <v>0</v>
      </c>
    </row>
    <row r="967" spans="1:75" s="289" customFormat="1" ht="18.2" customHeight="1" x14ac:dyDescent="0.15">
      <c r="A967" s="291">
        <v>965</v>
      </c>
      <c r="B967" s="292" t="s">
        <v>305</v>
      </c>
      <c r="C967" s="292" t="s">
        <v>306</v>
      </c>
      <c r="D967" s="312">
        <v>45170</v>
      </c>
      <c r="E967" s="293" t="s">
        <v>2056</v>
      </c>
      <c r="F967" s="308">
        <v>162</v>
      </c>
      <c r="G967" s="308">
        <v>161</v>
      </c>
      <c r="H967" s="295">
        <v>11897.84</v>
      </c>
      <c r="I967" s="295">
        <v>7492.91</v>
      </c>
      <c r="J967" s="295">
        <v>0</v>
      </c>
      <c r="K967" s="295">
        <v>19390.75</v>
      </c>
      <c r="L967" s="295">
        <v>84.26</v>
      </c>
      <c r="M967" s="295">
        <v>0</v>
      </c>
      <c r="N967" s="295">
        <v>0</v>
      </c>
      <c r="O967" s="295">
        <v>0</v>
      </c>
      <c r="P967" s="295">
        <v>0</v>
      </c>
      <c r="Q967" s="295">
        <v>0</v>
      </c>
      <c r="R967" s="295">
        <v>19390.75</v>
      </c>
      <c r="S967" s="295">
        <v>21876.69</v>
      </c>
      <c r="T967" s="295">
        <v>98.16</v>
      </c>
      <c r="U967" s="295">
        <v>0</v>
      </c>
      <c r="V967" s="295">
        <v>0</v>
      </c>
      <c r="W967" s="295">
        <v>0</v>
      </c>
      <c r="X967" s="295">
        <v>0</v>
      </c>
      <c r="Y967" s="295">
        <v>0</v>
      </c>
      <c r="Z967" s="295">
        <v>21974.85</v>
      </c>
      <c r="AA967" s="295">
        <v>0</v>
      </c>
      <c r="AB967" s="295">
        <v>0</v>
      </c>
      <c r="AC967" s="295">
        <v>0</v>
      </c>
      <c r="AD967" s="295">
        <v>0</v>
      </c>
      <c r="AE967" s="295">
        <v>0</v>
      </c>
      <c r="AF967" s="295">
        <v>0</v>
      </c>
      <c r="AG967" s="295">
        <v>0</v>
      </c>
      <c r="AH967" s="295">
        <v>0</v>
      </c>
      <c r="AI967" s="295">
        <v>0</v>
      </c>
      <c r="AJ967" s="295">
        <v>0</v>
      </c>
      <c r="AK967" s="295">
        <v>0</v>
      </c>
      <c r="AL967" s="295">
        <v>0</v>
      </c>
      <c r="AM967" s="295">
        <v>0</v>
      </c>
      <c r="AN967" s="295">
        <v>0</v>
      </c>
      <c r="AO967" s="295">
        <v>0</v>
      </c>
      <c r="AP967" s="295">
        <v>0</v>
      </c>
      <c r="AQ967" s="295">
        <v>0</v>
      </c>
      <c r="AR967" s="295">
        <v>0</v>
      </c>
      <c r="AS967" s="295">
        <v>0</v>
      </c>
      <c r="AT967" s="295">
        <f t="shared" si="15"/>
        <v>0</v>
      </c>
      <c r="AU967" s="295">
        <v>7577.17</v>
      </c>
      <c r="AV967" s="295">
        <v>21974.85</v>
      </c>
      <c r="AW967" s="296">
        <v>93</v>
      </c>
      <c r="AX967" s="296">
        <v>300</v>
      </c>
      <c r="AY967" s="295">
        <v>248998.66</v>
      </c>
      <c r="AZ967" s="295">
        <v>20231.71</v>
      </c>
      <c r="BA967" s="294">
        <v>29.919846</v>
      </c>
      <c r="BB967" s="294">
        <v>28.6761847527718</v>
      </c>
      <c r="BC967" s="294">
        <v>9.9</v>
      </c>
      <c r="BD967" s="294"/>
      <c r="BE967" s="293" t="s">
        <v>4204</v>
      </c>
      <c r="BF967" s="291"/>
      <c r="BG967" s="293" t="s">
        <v>312</v>
      </c>
      <c r="BH967" s="293" t="s">
        <v>188</v>
      </c>
      <c r="BI967" s="293" t="s">
        <v>313</v>
      </c>
      <c r="BJ967" s="293" t="s">
        <v>4205</v>
      </c>
      <c r="BK967" s="292" t="s">
        <v>175</v>
      </c>
      <c r="BL967" s="294">
        <v>151850.824762</v>
      </c>
      <c r="BM967" s="292" t="s">
        <v>309</v>
      </c>
      <c r="BN967" s="294"/>
      <c r="BO967" s="297">
        <v>38870</v>
      </c>
      <c r="BP967" s="297">
        <v>48001</v>
      </c>
      <c r="BQ967" s="297" t="s">
        <v>937</v>
      </c>
      <c r="BR967" s="297" t="s">
        <v>4765</v>
      </c>
      <c r="BS967" s="297">
        <v>38870</v>
      </c>
      <c r="BT967" s="297">
        <v>48001</v>
      </c>
      <c r="BU967" s="294">
        <v>12276.45</v>
      </c>
      <c r="BV967" s="294">
        <v>33.35</v>
      </c>
      <c r="BW967" s="294">
        <v>0</v>
      </c>
    </row>
    <row r="968" spans="1:75" s="289" customFormat="1" ht="18.2" customHeight="1" x14ac:dyDescent="0.15">
      <c r="A968" s="298">
        <v>966</v>
      </c>
      <c r="B968" s="299" t="s">
        <v>305</v>
      </c>
      <c r="C968" s="299" t="s">
        <v>306</v>
      </c>
      <c r="D968" s="313">
        <v>45170</v>
      </c>
      <c r="E968" s="300" t="s">
        <v>2057</v>
      </c>
      <c r="F968" s="309">
        <v>160</v>
      </c>
      <c r="G968" s="309">
        <v>159</v>
      </c>
      <c r="H968" s="302">
        <v>15987.81</v>
      </c>
      <c r="I968" s="302">
        <v>36901.01</v>
      </c>
      <c r="J968" s="302">
        <v>0</v>
      </c>
      <c r="K968" s="302">
        <v>52888.82</v>
      </c>
      <c r="L968" s="302">
        <v>410.98</v>
      </c>
      <c r="M968" s="302">
        <v>0</v>
      </c>
      <c r="N968" s="302">
        <v>0</v>
      </c>
      <c r="O968" s="302">
        <v>0</v>
      </c>
      <c r="P968" s="302">
        <v>0</v>
      </c>
      <c r="Q968" s="302">
        <v>0</v>
      </c>
      <c r="R968" s="302">
        <v>52888.82</v>
      </c>
      <c r="S968" s="302">
        <v>48780.91</v>
      </c>
      <c r="T968" s="302">
        <v>127.9</v>
      </c>
      <c r="U968" s="302">
        <v>0</v>
      </c>
      <c r="V968" s="302">
        <v>0</v>
      </c>
      <c r="W968" s="302">
        <v>0</v>
      </c>
      <c r="X968" s="302">
        <v>0</v>
      </c>
      <c r="Y968" s="302">
        <v>0</v>
      </c>
      <c r="Z968" s="302">
        <v>48908.81</v>
      </c>
      <c r="AA968" s="302">
        <v>0</v>
      </c>
      <c r="AB968" s="302">
        <v>0</v>
      </c>
      <c r="AC968" s="302">
        <v>0</v>
      </c>
      <c r="AD968" s="302">
        <v>0</v>
      </c>
      <c r="AE968" s="302">
        <v>0</v>
      </c>
      <c r="AF968" s="302">
        <v>0</v>
      </c>
      <c r="AG968" s="302">
        <v>0</v>
      </c>
      <c r="AH968" s="302">
        <v>0</v>
      </c>
      <c r="AI968" s="302">
        <v>0</v>
      </c>
      <c r="AJ968" s="302">
        <v>0</v>
      </c>
      <c r="AK968" s="302">
        <v>0</v>
      </c>
      <c r="AL968" s="302">
        <v>0</v>
      </c>
      <c r="AM968" s="302">
        <v>0</v>
      </c>
      <c r="AN968" s="302">
        <v>0</v>
      </c>
      <c r="AO968" s="302">
        <v>0</v>
      </c>
      <c r="AP968" s="302">
        <v>0</v>
      </c>
      <c r="AQ968" s="302">
        <v>0</v>
      </c>
      <c r="AR968" s="302">
        <v>0</v>
      </c>
      <c r="AS968" s="302">
        <v>0</v>
      </c>
      <c r="AT968" s="295">
        <f t="shared" si="15"/>
        <v>0</v>
      </c>
      <c r="AU968" s="302">
        <v>37311.99</v>
      </c>
      <c r="AV968" s="302">
        <v>48908.81</v>
      </c>
      <c r="AW968" s="303">
        <v>33</v>
      </c>
      <c r="AX968" s="303">
        <v>240</v>
      </c>
      <c r="AY968" s="302">
        <v>326101.31</v>
      </c>
      <c r="AZ968" s="302">
        <v>57409.16</v>
      </c>
      <c r="BA968" s="301">
        <v>64.826476</v>
      </c>
      <c r="BB968" s="301">
        <v>59.722103935997701</v>
      </c>
      <c r="BC968" s="301">
        <v>9.6</v>
      </c>
      <c r="BD968" s="301"/>
      <c r="BE968" s="300" t="s">
        <v>4204</v>
      </c>
      <c r="BF968" s="298"/>
      <c r="BG968" s="300" t="s">
        <v>312</v>
      </c>
      <c r="BH968" s="300" t="s">
        <v>188</v>
      </c>
      <c r="BI968" s="300" t="s">
        <v>313</v>
      </c>
      <c r="BJ968" s="300" t="s">
        <v>4205</v>
      </c>
      <c r="BK968" s="299" t="s">
        <v>175</v>
      </c>
      <c r="BL968" s="301">
        <v>414177.42674671998</v>
      </c>
      <c r="BM968" s="299" t="s">
        <v>309</v>
      </c>
      <c r="BN968" s="301"/>
      <c r="BO968" s="304">
        <v>38870</v>
      </c>
      <c r="BP968" s="304">
        <v>46175</v>
      </c>
      <c r="BQ968" s="297" t="s">
        <v>4123</v>
      </c>
      <c r="BR968" s="297" t="s">
        <v>4760</v>
      </c>
      <c r="BS968" s="297">
        <v>38870</v>
      </c>
      <c r="BT968" s="297">
        <v>46175</v>
      </c>
      <c r="BU968" s="301">
        <v>23936.22</v>
      </c>
      <c r="BV968" s="301">
        <v>49.68</v>
      </c>
      <c r="BW968" s="301">
        <v>0</v>
      </c>
    </row>
    <row r="969" spans="1:75" s="289" customFormat="1" ht="18.2" customHeight="1" x14ac:dyDescent="0.15">
      <c r="A969" s="291">
        <v>967</v>
      </c>
      <c r="B969" s="292" t="s">
        <v>305</v>
      </c>
      <c r="C969" s="292" t="s">
        <v>306</v>
      </c>
      <c r="D969" s="312">
        <v>45170</v>
      </c>
      <c r="E969" s="293" t="s">
        <v>2058</v>
      </c>
      <c r="F969" s="308">
        <v>1</v>
      </c>
      <c r="G969" s="308">
        <v>0</v>
      </c>
      <c r="H969" s="295">
        <v>22721.42</v>
      </c>
      <c r="I969" s="295">
        <v>0</v>
      </c>
      <c r="J969" s="295">
        <v>0</v>
      </c>
      <c r="K969" s="295">
        <v>22721.42</v>
      </c>
      <c r="L969" s="295">
        <v>160.97</v>
      </c>
      <c r="M969" s="295">
        <v>0</v>
      </c>
      <c r="N969" s="295">
        <v>0</v>
      </c>
      <c r="O969" s="295">
        <v>0</v>
      </c>
      <c r="P969" s="295">
        <v>0</v>
      </c>
      <c r="Q969" s="295">
        <v>0</v>
      </c>
      <c r="R969" s="295">
        <v>22721.42</v>
      </c>
      <c r="S969" s="295">
        <v>0</v>
      </c>
      <c r="T969" s="295">
        <v>187.45</v>
      </c>
      <c r="U969" s="295">
        <v>0</v>
      </c>
      <c r="V969" s="295">
        <v>0</v>
      </c>
      <c r="W969" s="295">
        <v>0</v>
      </c>
      <c r="X969" s="295">
        <v>0</v>
      </c>
      <c r="Y969" s="295">
        <v>0</v>
      </c>
      <c r="Z969" s="295">
        <v>187.45</v>
      </c>
      <c r="AA969" s="295">
        <v>0</v>
      </c>
      <c r="AB969" s="295">
        <v>0</v>
      </c>
      <c r="AC969" s="295">
        <v>0</v>
      </c>
      <c r="AD969" s="295">
        <v>0</v>
      </c>
      <c r="AE969" s="295">
        <v>0</v>
      </c>
      <c r="AF969" s="295">
        <v>0</v>
      </c>
      <c r="AG969" s="295">
        <v>0</v>
      </c>
      <c r="AH969" s="295">
        <v>0</v>
      </c>
      <c r="AI969" s="295">
        <v>0</v>
      </c>
      <c r="AJ969" s="295">
        <v>0</v>
      </c>
      <c r="AK969" s="295">
        <v>0</v>
      </c>
      <c r="AL969" s="295">
        <v>0</v>
      </c>
      <c r="AM969" s="295">
        <v>0</v>
      </c>
      <c r="AN969" s="295">
        <v>0</v>
      </c>
      <c r="AO969" s="295">
        <v>0</v>
      </c>
      <c r="AP969" s="295">
        <v>0</v>
      </c>
      <c r="AQ969" s="295">
        <v>0</v>
      </c>
      <c r="AR969" s="295">
        <v>0</v>
      </c>
      <c r="AS969" s="295">
        <v>0</v>
      </c>
      <c r="AT969" s="295">
        <f t="shared" si="15"/>
        <v>0</v>
      </c>
      <c r="AU969" s="295">
        <v>160.97</v>
      </c>
      <c r="AV969" s="295">
        <v>187.45</v>
      </c>
      <c r="AW969" s="296">
        <v>93</v>
      </c>
      <c r="AX969" s="296">
        <v>300</v>
      </c>
      <c r="AY969" s="295">
        <v>266998.67</v>
      </c>
      <c r="AZ969" s="295">
        <v>38641.589999999997</v>
      </c>
      <c r="BA969" s="294">
        <v>53.292937999999999</v>
      </c>
      <c r="BB969" s="294">
        <v>31.3364752157445</v>
      </c>
      <c r="BC969" s="294">
        <v>9.9</v>
      </c>
      <c r="BD969" s="294"/>
      <c r="BE969" s="293" t="s">
        <v>4204</v>
      </c>
      <c r="BF969" s="291"/>
      <c r="BG969" s="293" t="s">
        <v>320</v>
      </c>
      <c r="BH969" s="293" t="s">
        <v>197</v>
      </c>
      <c r="BI969" s="293" t="s">
        <v>373</v>
      </c>
      <c r="BJ969" s="293" t="s">
        <v>177</v>
      </c>
      <c r="BK969" s="292" t="s">
        <v>175</v>
      </c>
      <c r="BL969" s="294">
        <v>177933.62127631999</v>
      </c>
      <c r="BM969" s="292" t="s">
        <v>309</v>
      </c>
      <c r="BN969" s="294"/>
      <c r="BO969" s="297">
        <v>38870</v>
      </c>
      <c r="BP969" s="297">
        <v>48001</v>
      </c>
      <c r="BQ969" s="297" t="s">
        <v>4757</v>
      </c>
      <c r="BR969" s="297" t="s">
        <v>4764</v>
      </c>
      <c r="BS969" s="297">
        <v>38870</v>
      </c>
      <c r="BT969" s="297">
        <v>48001</v>
      </c>
      <c r="BU969" s="294">
        <v>136.37</v>
      </c>
      <c r="BV969" s="294">
        <v>63.69</v>
      </c>
      <c r="BW969" s="294">
        <v>0</v>
      </c>
    </row>
    <row r="970" spans="1:75" s="289" customFormat="1" ht="18.2" customHeight="1" x14ac:dyDescent="0.15">
      <c r="A970" s="298">
        <v>968</v>
      </c>
      <c r="B970" s="299" t="s">
        <v>305</v>
      </c>
      <c r="C970" s="299" t="s">
        <v>306</v>
      </c>
      <c r="D970" s="313">
        <v>45170</v>
      </c>
      <c r="E970" s="300" t="s">
        <v>2059</v>
      </c>
      <c r="F970" s="309">
        <v>112</v>
      </c>
      <c r="G970" s="309">
        <v>111</v>
      </c>
      <c r="H970" s="302">
        <v>25069.56</v>
      </c>
      <c r="I970" s="302">
        <v>13201.91</v>
      </c>
      <c r="J970" s="302">
        <v>0</v>
      </c>
      <c r="K970" s="302">
        <v>38271.47</v>
      </c>
      <c r="L970" s="302">
        <v>179.9</v>
      </c>
      <c r="M970" s="302">
        <v>0</v>
      </c>
      <c r="N970" s="302">
        <v>0</v>
      </c>
      <c r="O970" s="302">
        <v>0</v>
      </c>
      <c r="P970" s="302">
        <v>0</v>
      </c>
      <c r="Q970" s="302">
        <v>0</v>
      </c>
      <c r="R970" s="302">
        <v>38271.47</v>
      </c>
      <c r="S970" s="302">
        <v>29029.15</v>
      </c>
      <c r="T970" s="302">
        <v>200.56</v>
      </c>
      <c r="U970" s="302">
        <v>0</v>
      </c>
      <c r="V970" s="302">
        <v>0</v>
      </c>
      <c r="W970" s="302">
        <v>0</v>
      </c>
      <c r="X970" s="302">
        <v>0</v>
      </c>
      <c r="Y970" s="302">
        <v>0</v>
      </c>
      <c r="Z970" s="302">
        <v>29229.71</v>
      </c>
      <c r="AA970" s="302">
        <v>0</v>
      </c>
      <c r="AB970" s="302">
        <v>0</v>
      </c>
      <c r="AC970" s="302">
        <v>0</v>
      </c>
      <c r="AD970" s="302">
        <v>0</v>
      </c>
      <c r="AE970" s="302">
        <v>0</v>
      </c>
      <c r="AF970" s="302">
        <v>0</v>
      </c>
      <c r="AG970" s="302">
        <v>0</v>
      </c>
      <c r="AH970" s="302">
        <v>0</v>
      </c>
      <c r="AI970" s="302">
        <v>0</v>
      </c>
      <c r="AJ970" s="302">
        <v>0</v>
      </c>
      <c r="AK970" s="302">
        <v>0</v>
      </c>
      <c r="AL970" s="302">
        <v>0</v>
      </c>
      <c r="AM970" s="302">
        <v>0</v>
      </c>
      <c r="AN970" s="302">
        <v>0</v>
      </c>
      <c r="AO970" s="302">
        <v>0</v>
      </c>
      <c r="AP970" s="302">
        <v>0</v>
      </c>
      <c r="AQ970" s="302">
        <v>0</v>
      </c>
      <c r="AR970" s="302">
        <v>0</v>
      </c>
      <c r="AS970" s="302">
        <v>0</v>
      </c>
      <c r="AT970" s="295">
        <f t="shared" si="15"/>
        <v>0</v>
      </c>
      <c r="AU970" s="302">
        <v>13381.81</v>
      </c>
      <c r="AV970" s="302">
        <v>29229.71</v>
      </c>
      <c r="AW970" s="303">
        <v>93</v>
      </c>
      <c r="AX970" s="303">
        <v>300</v>
      </c>
      <c r="AY970" s="302">
        <v>301701.77</v>
      </c>
      <c r="AZ970" s="302">
        <v>43201.61</v>
      </c>
      <c r="BA970" s="301">
        <v>52.728552000000001</v>
      </c>
      <c r="BB970" s="301">
        <v>46.711203494764199</v>
      </c>
      <c r="BC970" s="301">
        <v>9.6</v>
      </c>
      <c r="BD970" s="301"/>
      <c r="BE970" s="300" t="s">
        <v>4204</v>
      </c>
      <c r="BF970" s="298"/>
      <c r="BG970" s="300" t="s">
        <v>320</v>
      </c>
      <c r="BH970" s="300" t="s">
        <v>181</v>
      </c>
      <c r="BI970" s="300" t="s">
        <v>368</v>
      </c>
      <c r="BJ970" s="300" t="s">
        <v>4205</v>
      </c>
      <c r="BK970" s="299" t="s">
        <v>175</v>
      </c>
      <c r="BL970" s="301">
        <v>299707.55563111999</v>
      </c>
      <c r="BM970" s="299" t="s">
        <v>309</v>
      </c>
      <c r="BN970" s="301"/>
      <c r="BO970" s="304">
        <v>38870</v>
      </c>
      <c r="BP970" s="304">
        <v>48001</v>
      </c>
      <c r="BQ970" s="297" t="s">
        <v>946</v>
      </c>
      <c r="BR970" s="297" t="s">
        <v>4775</v>
      </c>
      <c r="BS970" s="297">
        <v>38870</v>
      </c>
      <c r="BT970" s="297">
        <v>48001</v>
      </c>
      <c r="BU970" s="301">
        <v>13268.59</v>
      </c>
      <c r="BV970" s="301">
        <v>39.15</v>
      </c>
      <c r="BW970" s="301">
        <v>0</v>
      </c>
    </row>
    <row r="971" spans="1:75" s="289" customFormat="1" ht="18.2" customHeight="1" x14ac:dyDescent="0.15">
      <c r="A971" s="291">
        <v>969</v>
      </c>
      <c r="B971" s="292" t="s">
        <v>305</v>
      </c>
      <c r="C971" s="292" t="s">
        <v>306</v>
      </c>
      <c r="D971" s="312">
        <v>45170</v>
      </c>
      <c r="E971" s="293" t="s">
        <v>2060</v>
      </c>
      <c r="F971" s="308">
        <v>64</v>
      </c>
      <c r="G971" s="308">
        <v>64</v>
      </c>
      <c r="H971" s="295">
        <v>0</v>
      </c>
      <c r="I971" s="295">
        <v>21904.01</v>
      </c>
      <c r="J971" s="295">
        <v>0</v>
      </c>
      <c r="K971" s="295">
        <v>21904.01</v>
      </c>
      <c r="L971" s="295">
        <v>0</v>
      </c>
      <c r="M971" s="295">
        <v>0</v>
      </c>
      <c r="N971" s="295">
        <v>0</v>
      </c>
      <c r="O971" s="295">
        <v>0</v>
      </c>
      <c r="P971" s="295">
        <v>0</v>
      </c>
      <c r="Q971" s="295">
        <v>0</v>
      </c>
      <c r="R971" s="295">
        <v>21904.01</v>
      </c>
      <c r="S971" s="295">
        <v>6122.88</v>
      </c>
      <c r="T971" s="295">
        <v>0</v>
      </c>
      <c r="U971" s="295">
        <v>0</v>
      </c>
      <c r="V971" s="295">
        <v>0</v>
      </c>
      <c r="W971" s="295">
        <v>0</v>
      </c>
      <c r="X971" s="295">
        <v>0</v>
      </c>
      <c r="Y971" s="295">
        <v>0</v>
      </c>
      <c r="Z971" s="295">
        <v>6122.88</v>
      </c>
      <c r="AA971" s="295">
        <v>0</v>
      </c>
      <c r="AB971" s="295">
        <v>0</v>
      </c>
      <c r="AC971" s="295">
        <v>0</v>
      </c>
      <c r="AD971" s="295">
        <v>0</v>
      </c>
      <c r="AE971" s="295">
        <v>0</v>
      </c>
      <c r="AF971" s="295">
        <v>0</v>
      </c>
      <c r="AG971" s="295">
        <v>0</v>
      </c>
      <c r="AH971" s="295">
        <v>0</v>
      </c>
      <c r="AI971" s="295">
        <v>0</v>
      </c>
      <c r="AJ971" s="295">
        <v>0</v>
      </c>
      <c r="AK971" s="295">
        <v>0</v>
      </c>
      <c r="AL971" s="295">
        <v>0</v>
      </c>
      <c r="AM971" s="295">
        <v>0</v>
      </c>
      <c r="AN971" s="295">
        <v>0</v>
      </c>
      <c r="AO971" s="295">
        <v>0</v>
      </c>
      <c r="AP971" s="295">
        <v>0</v>
      </c>
      <c r="AQ971" s="295">
        <v>0</v>
      </c>
      <c r="AR971" s="295">
        <v>0</v>
      </c>
      <c r="AS971" s="295">
        <v>0</v>
      </c>
      <c r="AT971" s="295">
        <f t="shared" si="15"/>
        <v>0</v>
      </c>
      <c r="AU971" s="295">
        <v>21904.01</v>
      </c>
      <c r="AV971" s="295">
        <v>6122.88</v>
      </c>
      <c r="AW971" s="296">
        <v>149</v>
      </c>
      <c r="AX971" s="296">
        <v>300</v>
      </c>
      <c r="AY971" s="295">
        <v>320000.05</v>
      </c>
      <c r="AZ971" s="295">
        <v>50085.08</v>
      </c>
      <c r="BA971" s="294">
        <v>57.634442999999997</v>
      </c>
      <c r="BB971" s="294">
        <v>25.205618435997899</v>
      </c>
      <c r="BC971" s="294">
        <v>9.6</v>
      </c>
      <c r="BD971" s="294"/>
      <c r="BE971" s="293" t="s">
        <v>4204</v>
      </c>
      <c r="BF971" s="291"/>
      <c r="BG971" s="293" t="s">
        <v>320</v>
      </c>
      <c r="BH971" s="293" t="s">
        <v>181</v>
      </c>
      <c r="BI971" s="293" t="s">
        <v>368</v>
      </c>
      <c r="BJ971" s="293" t="s">
        <v>4205</v>
      </c>
      <c r="BK971" s="292" t="s">
        <v>175</v>
      </c>
      <c r="BL971" s="294">
        <v>171532.40509496001</v>
      </c>
      <c r="BM971" s="292" t="s">
        <v>309</v>
      </c>
      <c r="BN971" s="294"/>
      <c r="BO971" s="297">
        <v>38870</v>
      </c>
      <c r="BP971" s="297">
        <v>48001</v>
      </c>
      <c r="BQ971" s="297" t="s">
        <v>936</v>
      </c>
      <c r="BR971" s="297" t="s">
        <v>4769</v>
      </c>
      <c r="BS971" s="297">
        <v>38870</v>
      </c>
      <c r="BT971" s="297">
        <v>48001</v>
      </c>
      <c r="BU971" s="294">
        <v>8713.6</v>
      </c>
      <c r="BV971" s="294">
        <v>0</v>
      </c>
      <c r="BW971" s="294">
        <v>0</v>
      </c>
    </row>
    <row r="972" spans="1:75" s="289" customFormat="1" ht="18.2" customHeight="1" x14ac:dyDescent="0.15">
      <c r="A972" s="298">
        <v>970</v>
      </c>
      <c r="B972" s="299" t="s">
        <v>305</v>
      </c>
      <c r="C972" s="299" t="s">
        <v>306</v>
      </c>
      <c r="D972" s="313">
        <v>45170</v>
      </c>
      <c r="E972" s="300" t="s">
        <v>2061</v>
      </c>
      <c r="F972" s="309">
        <v>156</v>
      </c>
      <c r="G972" s="309">
        <v>155</v>
      </c>
      <c r="H972" s="302">
        <v>39574.76</v>
      </c>
      <c r="I972" s="302">
        <v>25414.33</v>
      </c>
      <c r="J972" s="302">
        <v>0</v>
      </c>
      <c r="K972" s="302">
        <v>64989.09</v>
      </c>
      <c r="L972" s="302">
        <v>285.20999999999998</v>
      </c>
      <c r="M972" s="302">
        <v>0</v>
      </c>
      <c r="N972" s="302">
        <v>0</v>
      </c>
      <c r="O972" s="302">
        <v>0</v>
      </c>
      <c r="P972" s="302">
        <v>0</v>
      </c>
      <c r="Q972" s="302">
        <v>0</v>
      </c>
      <c r="R972" s="302">
        <v>64989.09</v>
      </c>
      <c r="S972" s="302">
        <v>67351.56</v>
      </c>
      <c r="T972" s="302">
        <v>313.3</v>
      </c>
      <c r="U972" s="302">
        <v>0</v>
      </c>
      <c r="V972" s="302">
        <v>0</v>
      </c>
      <c r="W972" s="302">
        <v>0</v>
      </c>
      <c r="X972" s="302">
        <v>0</v>
      </c>
      <c r="Y972" s="302">
        <v>0</v>
      </c>
      <c r="Z972" s="302">
        <v>67664.86</v>
      </c>
      <c r="AA972" s="302">
        <v>0</v>
      </c>
      <c r="AB972" s="302">
        <v>0</v>
      </c>
      <c r="AC972" s="302">
        <v>0</v>
      </c>
      <c r="AD972" s="302">
        <v>0</v>
      </c>
      <c r="AE972" s="302">
        <v>0</v>
      </c>
      <c r="AF972" s="302">
        <v>0</v>
      </c>
      <c r="AG972" s="302">
        <v>0</v>
      </c>
      <c r="AH972" s="302">
        <v>0</v>
      </c>
      <c r="AI972" s="302">
        <v>0</v>
      </c>
      <c r="AJ972" s="302">
        <v>0</v>
      </c>
      <c r="AK972" s="302">
        <v>0</v>
      </c>
      <c r="AL972" s="302">
        <v>0</v>
      </c>
      <c r="AM972" s="302">
        <v>0</v>
      </c>
      <c r="AN972" s="302">
        <v>0</v>
      </c>
      <c r="AO972" s="302">
        <v>0</v>
      </c>
      <c r="AP972" s="302">
        <v>0</v>
      </c>
      <c r="AQ972" s="302">
        <v>0</v>
      </c>
      <c r="AR972" s="302">
        <v>0</v>
      </c>
      <c r="AS972" s="302">
        <v>0</v>
      </c>
      <c r="AT972" s="295">
        <f t="shared" si="15"/>
        <v>0</v>
      </c>
      <c r="AU972" s="302">
        <v>25699.54</v>
      </c>
      <c r="AV972" s="302">
        <v>67664.86</v>
      </c>
      <c r="AW972" s="303">
        <v>93</v>
      </c>
      <c r="AX972" s="303">
        <v>300</v>
      </c>
      <c r="AY972" s="302">
        <v>353999.53</v>
      </c>
      <c r="AZ972" s="302">
        <v>68503.039999999994</v>
      </c>
      <c r="BA972" s="301">
        <v>71.192034000000007</v>
      </c>
      <c r="BB972" s="301">
        <v>67.540148654848906</v>
      </c>
      <c r="BC972" s="301">
        <v>9.5</v>
      </c>
      <c r="BD972" s="301"/>
      <c r="BE972" s="300" t="s">
        <v>4204</v>
      </c>
      <c r="BF972" s="298"/>
      <c r="BG972" s="300" t="s">
        <v>320</v>
      </c>
      <c r="BH972" s="300" t="s">
        <v>197</v>
      </c>
      <c r="BI972" s="300" t="s">
        <v>373</v>
      </c>
      <c r="BJ972" s="300" t="s">
        <v>4205</v>
      </c>
      <c r="BK972" s="299" t="s">
        <v>175</v>
      </c>
      <c r="BL972" s="301">
        <v>508935.80274264002</v>
      </c>
      <c r="BM972" s="299" t="s">
        <v>309</v>
      </c>
      <c r="BN972" s="301"/>
      <c r="BO972" s="304">
        <v>38873</v>
      </c>
      <c r="BP972" s="304">
        <v>48004</v>
      </c>
      <c r="BQ972" s="297" t="s">
        <v>954</v>
      </c>
      <c r="BR972" s="297" t="s">
        <v>4795</v>
      </c>
      <c r="BS972" s="297">
        <v>38873</v>
      </c>
      <c r="BT972" s="297">
        <v>48004</v>
      </c>
      <c r="BU972" s="301">
        <v>25946.34</v>
      </c>
      <c r="BV972" s="301">
        <v>47.57</v>
      </c>
      <c r="BW972" s="301">
        <v>0</v>
      </c>
    </row>
    <row r="973" spans="1:75" s="289" customFormat="1" ht="18.2" customHeight="1" x14ac:dyDescent="0.15">
      <c r="A973" s="291">
        <v>971</v>
      </c>
      <c r="B973" s="292" t="s">
        <v>305</v>
      </c>
      <c r="C973" s="292" t="s">
        <v>306</v>
      </c>
      <c r="D973" s="312">
        <v>45170</v>
      </c>
      <c r="E973" s="293" t="s">
        <v>2062</v>
      </c>
      <c r="F973" s="308">
        <v>2</v>
      </c>
      <c r="G973" s="308">
        <v>3</v>
      </c>
      <c r="H973" s="295">
        <v>18708.61</v>
      </c>
      <c r="I973" s="295">
        <v>1420.19</v>
      </c>
      <c r="J973" s="295">
        <v>0</v>
      </c>
      <c r="K973" s="295">
        <v>20128.8</v>
      </c>
      <c r="L973" s="295">
        <v>480.99</v>
      </c>
      <c r="M973" s="295">
        <v>0</v>
      </c>
      <c r="N973" s="295">
        <v>943.02</v>
      </c>
      <c r="O973" s="295">
        <v>0</v>
      </c>
      <c r="P973" s="295">
        <v>0</v>
      </c>
      <c r="Q973" s="295">
        <v>0</v>
      </c>
      <c r="R973" s="295">
        <v>19185.78</v>
      </c>
      <c r="S973" s="295">
        <v>471.79</v>
      </c>
      <c r="T973" s="295">
        <v>149.66999999999999</v>
      </c>
      <c r="U973" s="295">
        <v>0</v>
      </c>
      <c r="V973" s="295">
        <v>424.96</v>
      </c>
      <c r="W973" s="295">
        <v>0</v>
      </c>
      <c r="X973" s="295">
        <v>0</v>
      </c>
      <c r="Y973" s="295">
        <v>0</v>
      </c>
      <c r="Z973" s="295">
        <v>196.5</v>
      </c>
      <c r="AA973" s="295">
        <v>0</v>
      </c>
      <c r="AB973" s="295">
        <v>0</v>
      </c>
      <c r="AC973" s="295">
        <v>0</v>
      </c>
      <c r="AD973" s="295">
        <v>0</v>
      </c>
      <c r="AE973" s="295">
        <v>0</v>
      </c>
      <c r="AF973" s="295">
        <v>-107.05</v>
      </c>
      <c r="AG973" s="295">
        <v>0</v>
      </c>
      <c r="AH973" s="295">
        <v>0</v>
      </c>
      <c r="AI973" s="295">
        <v>174.45</v>
      </c>
      <c r="AJ973" s="295">
        <v>0</v>
      </c>
      <c r="AK973" s="295">
        <v>0</v>
      </c>
      <c r="AL973" s="295">
        <v>131.85</v>
      </c>
      <c r="AM973" s="295">
        <v>0</v>
      </c>
      <c r="AN973" s="295">
        <v>89.88</v>
      </c>
      <c r="AO973" s="295">
        <v>258.33</v>
      </c>
      <c r="AP973" s="295">
        <v>0</v>
      </c>
      <c r="AQ973" s="295">
        <v>0</v>
      </c>
      <c r="AR973" s="295">
        <v>0</v>
      </c>
      <c r="AS973" s="295">
        <v>0</v>
      </c>
      <c r="AT973" s="295">
        <f t="shared" si="15"/>
        <v>1915.44</v>
      </c>
      <c r="AU973" s="295">
        <v>958.16</v>
      </c>
      <c r="AV973" s="295">
        <v>196.5</v>
      </c>
      <c r="AW973" s="296">
        <v>33</v>
      </c>
      <c r="AX973" s="296">
        <v>240</v>
      </c>
      <c r="AY973" s="295">
        <v>353999.53</v>
      </c>
      <c r="AZ973" s="295">
        <v>67186.48</v>
      </c>
      <c r="BA973" s="294">
        <v>69.823795000000004</v>
      </c>
      <c r="BB973" s="294">
        <v>19.9388920157017</v>
      </c>
      <c r="BC973" s="294">
        <v>9.6</v>
      </c>
      <c r="BD973" s="294"/>
      <c r="BE973" s="293" t="s">
        <v>4204</v>
      </c>
      <c r="BF973" s="291"/>
      <c r="BG973" s="293" t="s">
        <v>320</v>
      </c>
      <c r="BH973" s="293" t="s">
        <v>197</v>
      </c>
      <c r="BI973" s="293" t="s">
        <v>373</v>
      </c>
      <c r="BJ973" s="293" t="s">
        <v>177</v>
      </c>
      <c r="BK973" s="292" t="s">
        <v>175</v>
      </c>
      <c r="BL973" s="294">
        <v>150245.68501488</v>
      </c>
      <c r="BM973" s="292" t="s">
        <v>309</v>
      </c>
      <c r="BN973" s="294"/>
      <c r="BO973" s="297">
        <v>38873</v>
      </c>
      <c r="BP973" s="297">
        <v>46178</v>
      </c>
      <c r="BQ973" s="297" t="s">
        <v>1063</v>
      </c>
      <c r="BR973" s="297" t="s">
        <v>4761</v>
      </c>
      <c r="BS973" s="297">
        <v>38873</v>
      </c>
      <c r="BT973" s="297">
        <v>46178</v>
      </c>
      <c r="BU973" s="294">
        <v>174.22</v>
      </c>
      <c r="BV973" s="294">
        <v>58.15</v>
      </c>
      <c r="BW973" s="294">
        <v>0</v>
      </c>
    </row>
    <row r="974" spans="1:75" s="289" customFormat="1" ht="18.2" customHeight="1" x14ac:dyDescent="0.15">
      <c r="A974" s="298">
        <v>972</v>
      </c>
      <c r="B974" s="299" t="s">
        <v>305</v>
      </c>
      <c r="C974" s="299" t="s">
        <v>306</v>
      </c>
      <c r="D974" s="313">
        <v>45170</v>
      </c>
      <c r="E974" s="300" t="s">
        <v>2063</v>
      </c>
      <c r="F974" s="309">
        <v>0</v>
      </c>
      <c r="G974" s="309">
        <v>0</v>
      </c>
      <c r="H974" s="302">
        <v>18575.97</v>
      </c>
      <c r="I974" s="302">
        <v>0</v>
      </c>
      <c r="J974" s="302">
        <v>0</v>
      </c>
      <c r="K974" s="302">
        <v>18575.97</v>
      </c>
      <c r="L974" s="302">
        <v>131.6</v>
      </c>
      <c r="M974" s="302">
        <v>0</v>
      </c>
      <c r="N974" s="302">
        <v>0</v>
      </c>
      <c r="O974" s="302">
        <v>131.6</v>
      </c>
      <c r="P974" s="302">
        <v>0</v>
      </c>
      <c r="Q974" s="302">
        <v>0</v>
      </c>
      <c r="R974" s="302">
        <v>18444.37</v>
      </c>
      <c r="S974" s="302">
        <v>0</v>
      </c>
      <c r="T974" s="302">
        <v>153.25</v>
      </c>
      <c r="U974" s="302">
        <v>0</v>
      </c>
      <c r="V974" s="302">
        <v>0</v>
      </c>
      <c r="W974" s="302">
        <v>153.25</v>
      </c>
      <c r="X974" s="302">
        <v>0</v>
      </c>
      <c r="Y974" s="302">
        <v>0</v>
      </c>
      <c r="Z974" s="302">
        <v>0</v>
      </c>
      <c r="AA974" s="302">
        <v>52.07</v>
      </c>
      <c r="AB974" s="302">
        <v>0</v>
      </c>
      <c r="AC974" s="302">
        <v>0</v>
      </c>
      <c r="AD974" s="302">
        <v>0</v>
      </c>
      <c r="AE974" s="302">
        <v>0</v>
      </c>
      <c r="AF974" s="302">
        <v>-17.98</v>
      </c>
      <c r="AG974" s="302">
        <v>16.850000000000001</v>
      </c>
      <c r="AH974" s="302">
        <v>45.91</v>
      </c>
      <c r="AI974" s="302">
        <v>0</v>
      </c>
      <c r="AJ974" s="302">
        <v>0</v>
      </c>
      <c r="AK974" s="302">
        <v>0</v>
      </c>
      <c r="AL974" s="302">
        <v>0</v>
      </c>
      <c r="AM974" s="302">
        <v>0</v>
      </c>
      <c r="AN974" s="302">
        <v>0</v>
      </c>
      <c r="AO974" s="302">
        <v>0</v>
      </c>
      <c r="AP974" s="302">
        <v>5.56</v>
      </c>
      <c r="AQ974" s="302">
        <v>0</v>
      </c>
      <c r="AR974" s="302">
        <v>4.17</v>
      </c>
      <c r="AS974" s="302">
        <v>0</v>
      </c>
      <c r="AT974" s="295">
        <f t="shared" si="15"/>
        <v>383.09000000000003</v>
      </c>
      <c r="AU974" s="302">
        <v>0</v>
      </c>
      <c r="AV974" s="302">
        <v>0</v>
      </c>
      <c r="AW974" s="303">
        <v>93</v>
      </c>
      <c r="AX974" s="303">
        <v>300</v>
      </c>
      <c r="AY974" s="302">
        <v>301099.51</v>
      </c>
      <c r="AZ974" s="302">
        <v>31591.38</v>
      </c>
      <c r="BA974" s="301">
        <v>38.575940000000003</v>
      </c>
      <c r="BB974" s="301">
        <v>22.5222484886004</v>
      </c>
      <c r="BC974" s="301">
        <v>9.9</v>
      </c>
      <c r="BD974" s="301"/>
      <c r="BE974" s="300" t="s">
        <v>4204</v>
      </c>
      <c r="BF974" s="298"/>
      <c r="BG974" s="300" t="s">
        <v>315</v>
      </c>
      <c r="BH974" s="300" t="s">
        <v>192</v>
      </c>
      <c r="BI974" s="300" t="s">
        <v>367</v>
      </c>
      <c r="BJ974" s="300" t="s">
        <v>103</v>
      </c>
      <c r="BK974" s="299" t="s">
        <v>175</v>
      </c>
      <c r="BL974" s="301">
        <v>144439.63212952</v>
      </c>
      <c r="BM974" s="299" t="s">
        <v>309</v>
      </c>
      <c r="BN974" s="301"/>
      <c r="BO974" s="304">
        <v>38875</v>
      </c>
      <c r="BP974" s="304">
        <v>48006</v>
      </c>
      <c r="BQ974" s="297" t="s">
        <v>939</v>
      </c>
      <c r="BR974" s="297" t="s">
        <v>4783</v>
      </c>
      <c r="BS974" s="297">
        <v>38875</v>
      </c>
      <c r="BT974" s="297">
        <v>48006</v>
      </c>
      <c r="BU974" s="301">
        <v>0</v>
      </c>
      <c r="BV974" s="301">
        <v>52.07</v>
      </c>
      <c r="BW974" s="301">
        <v>0</v>
      </c>
    </row>
    <row r="975" spans="1:75" s="289" customFormat="1" ht="18.2" customHeight="1" x14ac:dyDescent="0.15">
      <c r="A975" s="291">
        <v>973</v>
      </c>
      <c r="B975" s="292" t="s">
        <v>305</v>
      </c>
      <c r="C975" s="292" t="s">
        <v>306</v>
      </c>
      <c r="D975" s="312">
        <v>45170</v>
      </c>
      <c r="E975" s="293" t="s">
        <v>2064</v>
      </c>
      <c r="F975" s="308">
        <v>0</v>
      </c>
      <c r="G975" s="308">
        <v>0</v>
      </c>
      <c r="H975" s="295">
        <v>31307.68</v>
      </c>
      <c r="I975" s="295">
        <v>0</v>
      </c>
      <c r="J975" s="295">
        <v>0</v>
      </c>
      <c r="K975" s="295">
        <v>31307.68</v>
      </c>
      <c r="L975" s="295">
        <v>330.64</v>
      </c>
      <c r="M975" s="295">
        <v>0</v>
      </c>
      <c r="N975" s="295">
        <v>0</v>
      </c>
      <c r="O975" s="295">
        <v>330.64</v>
      </c>
      <c r="P975" s="295">
        <v>0</v>
      </c>
      <c r="Q975" s="295">
        <v>0</v>
      </c>
      <c r="R975" s="295">
        <v>30977.040000000001</v>
      </c>
      <c r="S975" s="295">
        <v>0</v>
      </c>
      <c r="T975" s="295">
        <v>250.46</v>
      </c>
      <c r="U975" s="295">
        <v>0</v>
      </c>
      <c r="V975" s="295">
        <v>0</v>
      </c>
      <c r="W975" s="295">
        <v>250.46</v>
      </c>
      <c r="X975" s="295">
        <v>0</v>
      </c>
      <c r="Y975" s="295">
        <v>0</v>
      </c>
      <c r="Z975" s="295">
        <v>0</v>
      </c>
      <c r="AA975" s="295">
        <v>59.82</v>
      </c>
      <c r="AB975" s="295">
        <v>0</v>
      </c>
      <c r="AC975" s="295">
        <v>0</v>
      </c>
      <c r="AD975" s="295">
        <v>0</v>
      </c>
      <c r="AE975" s="295">
        <v>0</v>
      </c>
      <c r="AF975" s="295">
        <v>-35.32</v>
      </c>
      <c r="AG975" s="295">
        <v>32.049999999999997</v>
      </c>
      <c r="AH975" s="295">
        <v>89.38</v>
      </c>
      <c r="AI975" s="295">
        <v>0</v>
      </c>
      <c r="AJ975" s="295">
        <v>0</v>
      </c>
      <c r="AK975" s="295">
        <v>0</v>
      </c>
      <c r="AL975" s="295">
        <v>0</v>
      </c>
      <c r="AM975" s="295">
        <v>0</v>
      </c>
      <c r="AN975" s="295">
        <v>0</v>
      </c>
      <c r="AO975" s="295">
        <v>0</v>
      </c>
      <c r="AP975" s="295">
        <v>1276.96</v>
      </c>
      <c r="AQ975" s="295">
        <v>0</v>
      </c>
      <c r="AR975" s="295">
        <v>727.03</v>
      </c>
      <c r="AS975" s="295">
        <v>0</v>
      </c>
      <c r="AT975" s="295">
        <f t="shared" si="15"/>
        <v>1276.96</v>
      </c>
      <c r="AU975" s="295">
        <v>0</v>
      </c>
      <c r="AV975" s="295">
        <v>0</v>
      </c>
      <c r="AW975" s="296">
        <v>93</v>
      </c>
      <c r="AX975" s="296">
        <v>300</v>
      </c>
      <c r="AY975" s="295">
        <v>466997.84</v>
      </c>
      <c r="AZ975" s="295">
        <v>65984.61</v>
      </c>
      <c r="BA975" s="294">
        <v>51.934099000000003</v>
      </c>
      <c r="BB975" s="294">
        <v>24.380907337134499</v>
      </c>
      <c r="BC975" s="294">
        <v>9.6</v>
      </c>
      <c r="BD975" s="294"/>
      <c r="BE975" s="293" t="s">
        <v>4204</v>
      </c>
      <c r="BF975" s="291"/>
      <c r="BG975" s="293" t="s">
        <v>312</v>
      </c>
      <c r="BH975" s="293" t="s">
        <v>230</v>
      </c>
      <c r="BI975" s="293" t="s">
        <v>322</v>
      </c>
      <c r="BJ975" s="293" t="s">
        <v>103</v>
      </c>
      <c r="BK975" s="292" t="s">
        <v>175</v>
      </c>
      <c r="BL975" s="294">
        <v>242584.17403584</v>
      </c>
      <c r="BM975" s="292" t="s">
        <v>309</v>
      </c>
      <c r="BN975" s="294"/>
      <c r="BO975" s="297">
        <v>38876</v>
      </c>
      <c r="BP975" s="297">
        <v>48007</v>
      </c>
      <c r="BQ975" s="297" t="s">
        <v>4757</v>
      </c>
      <c r="BR975" s="297" t="s">
        <v>4764</v>
      </c>
      <c r="BS975" s="297">
        <v>38876</v>
      </c>
      <c r="BT975" s="297">
        <v>48007</v>
      </c>
      <c r="BU975" s="294">
        <v>0</v>
      </c>
      <c r="BV975" s="294">
        <v>59.82</v>
      </c>
      <c r="BW975" s="294">
        <v>0</v>
      </c>
    </row>
    <row r="976" spans="1:75" s="289" customFormat="1" ht="18.2" customHeight="1" x14ac:dyDescent="0.15">
      <c r="A976" s="298">
        <v>974</v>
      </c>
      <c r="B976" s="299" t="s">
        <v>305</v>
      </c>
      <c r="C976" s="299" t="s">
        <v>306</v>
      </c>
      <c r="D976" s="313">
        <v>45170</v>
      </c>
      <c r="E976" s="300" t="s">
        <v>2065</v>
      </c>
      <c r="F976" s="309">
        <v>146</v>
      </c>
      <c r="G976" s="309">
        <v>145</v>
      </c>
      <c r="H976" s="302">
        <v>15002.55</v>
      </c>
      <c r="I976" s="302">
        <v>33022.6</v>
      </c>
      <c r="J976" s="302">
        <v>0</v>
      </c>
      <c r="K976" s="302">
        <v>48025.15</v>
      </c>
      <c r="L976" s="302">
        <v>385.63</v>
      </c>
      <c r="M976" s="302">
        <v>0</v>
      </c>
      <c r="N976" s="302">
        <v>0</v>
      </c>
      <c r="O976" s="302">
        <v>0</v>
      </c>
      <c r="P976" s="302">
        <v>0</v>
      </c>
      <c r="Q976" s="302">
        <v>0</v>
      </c>
      <c r="R976" s="302">
        <v>48025.15</v>
      </c>
      <c r="S976" s="302">
        <v>39924.370000000003</v>
      </c>
      <c r="T976" s="302">
        <v>120.02</v>
      </c>
      <c r="U976" s="302">
        <v>0</v>
      </c>
      <c r="V976" s="302">
        <v>0</v>
      </c>
      <c r="W976" s="302">
        <v>0</v>
      </c>
      <c r="X976" s="302">
        <v>0</v>
      </c>
      <c r="Y976" s="302">
        <v>0</v>
      </c>
      <c r="Z976" s="302">
        <v>40044.39</v>
      </c>
      <c r="AA976" s="302">
        <v>0</v>
      </c>
      <c r="AB976" s="302">
        <v>0</v>
      </c>
      <c r="AC976" s="302">
        <v>0</v>
      </c>
      <c r="AD976" s="302">
        <v>0</v>
      </c>
      <c r="AE976" s="302">
        <v>0</v>
      </c>
      <c r="AF976" s="302">
        <v>0</v>
      </c>
      <c r="AG976" s="302">
        <v>0</v>
      </c>
      <c r="AH976" s="302">
        <v>0</v>
      </c>
      <c r="AI976" s="302">
        <v>0</v>
      </c>
      <c r="AJ976" s="302">
        <v>0</v>
      </c>
      <c r="AK976" s="302">
        <v>0</v>
      </c>
      <c r="AL976" s="302">
        <v>0</v>
      </c>
      <c r="AM976" s="302">
        <v>0</v>
      </c>
      <c r="AN976" s="302">
        <v>0</v>
      </c>
      <c r="AO976" s="302">
        <v>0</v>
      </c>
      <c r="AP976" s="302">
        <v>0</v>
      </c>
      <c r="AQ976" s="302">
        <v>0</v>
      </c>
      <c r="AR976" s="302">
        <v>0</v>
      </c>
      <c r="AS976" s="302">
        <v>0</v>
      </c>
      <c r="AT976" s="295">
        <f t="shared" si="15"/>
        <v>0</v>
      </c>
      <c r="AU976" s="302">
        <v>33408.230000000003</v>
      </c>
      <c r="AV976" s="302">
        <v>40044.39</v>
      </c>
      <c r="AW976" s="303">
        <v>33</v>
      </c>
      <c r="AX976" s="303">
        <v>240</v>
      </c>
      <c r="AY976" s="302">
        <v>326099.59999999998</v>
      </c>
      <c r="AZ976" s="302">
        <v>53869.18</v>
      </c>
      <c r="BA976" s="301">
        <v>60.717644999999997</v>
      </c>
      <c r="BB976" s="301">
        <v>54.1306552052909</v>
      </c>
      <c r="BC976" s="301">
        <v>9.6</v>
      </c>
      <c r="BD976" s="301"/>
      <c r="BE976" s="300" t="s">
        <v>4204</v>
      </c>
      <c r="BF976" s="298"/>
      <c r="BG976" s="300" t="s">
        <v>312</v>
      </c>
      <c r="BH976" s="300" t="s">
        <v>188</v>
      </c>
      <c r="BI976" s="300" t="s">
        <v>313</v>
      </c>
      <c r="BJ976" s="300" t="s">
        <v>4205</v>
      </c>
      <c r="BK976" s="299" t="s">
        <v>175</v>
      </c>
      <c r="BL976" s="301">
        <v>376089.56006440002</v>
      </c>
      <c r="BM976" s="299" t="s">
        <v>309</v>
      </c>
      <c r="BN976" s="301"/>
      <c r="BO976" s="304">
        <v>38876</v>
      </c>
      <c r="BP976" s="304">
        <v>46181</v>
      </c>
      <c r="BQ976" s="297" t="s">
        <v>956</v>
      </c>
      <c r="BR976" s="297" t="s">
        <v>4794</v>
      </c>
      <c r="BS976" s="297">
        <v>38876</v>
      </c>
      <c r="BT976" s="297">
        <v>46181</v>
      </c>
      <c r="BU976" s="301">
        <v>20501.97</v>
      </c>
      <c r="BV976" s="301">
        <v>46.62</v>
      </c>
      <c r="BW976" s="301">
        <v>0</v>
      </c>
    </row>
    <row r="977" spans="1:75" s="289" customFormat="1" ht="18.2" customHeight="1" x14ac:dyDescent="0.15">
      <c r="A977" s="291">
        <v>975</v>
      </c>
      <c r="B977" s="292" t="s">
        <v>305</v>
      </c>
      <c r="C977" s="292" t="s">
        <v>306</v>
      </c>
      <c r="D977" s="312">
        <v>45170</v>
      </c>
      <c r="E977" s="293" t="s">
        <v>2066</v>
      </c>
      <c r="F977" s="308">
        <v>0</v>
      </c>
      <c r="G977" s="308">
        <v>0</v>
      </c>
      <c r="H977" s="295">
        <v>34704.910000000003</v>
      </c>
      <c r="I977" s="295">
        <v>0</v>
      </c>
      <c r="J977" s="295">
        <v>0</v>
      </c>
      <c r="K977" s="295">
        <v>34704.910000000003</v>
      </c>
      <c r="L977" s="295">
        <v>249.02</v>
      </c>
      <c r="M977" s="295">
        <v>0</v>
      </c>
      <c r="N977" s="295">
        <v>0</v>
      </c>
      <c r="O977" s="295">
        <v>249.02</v>
      </c>
      <c r="P977" s="295">
        <v>0</v>
      </c>
      <c r="Q977" s="295">
        <v>0</v>
      </c>
      <c r="R977" s="295">
        <v>34455.89</v>
      </c>
      <c r="S977" s="295">
        <v>0</v>
      </c>
      <c r="T977" s="295">
        <v>277.64</v>
      </c>
      <c r="U977" s="295">
        <v>0</v>
      </c>
      <c r="V977" s="295">
        <v>0</v>
      </c>
      <c r="W977" s="295">
        <v>277.64</v>
      </c>
      <c r="X977" s="295">
        <v>0</v>
      </c>
      <c r="Y977" s="295">
        <v>0</v>
      </c>
      <c r="Z977" s="295">
        <v>0</v>
      </c>
      <c r="AA977" s="295">
        <v>54.21</v>
      </c>
      <c r="AB977" s="295">
        <v>0</v>
      </c>
      <c r="AC977" s="295">
        <v>0</v>
      </c>
      <c r="AD977" s="295">
        <v>0</v>
      </c>
      <c r="AE977" s="295">
        <v>0</v>
      </c>
      <c r="AF977" s="295">
        <v>-30.36</v>
      </c>
      <c r="AG977" s="295">
        <v>29.04</v>
      </c>
      <c r="AH977" s="295">
        <v>77.08</v>
      </c>
      <c r="AI977" s="295">
        <v>0</v>
      </c>
      <c r="AJ977" s="295">
        <v>0</v>
      </c>
      <c r="AK977" s="295">
        <v>0</v>
      </c>
      <c r="AL977" s="295">
        <v>0</v>
      </c>
      <c r="AM977" s="295">
        <v>0</v>
      </c>
      <c r="AN977" s="295">
        <v>0</v>
      </c>
      <c r="AO977" s="295">
        <v>0</v>
      </c>
      <c r="AP977" s="295">
        <v>0</v>
      </c>
      <c r="AQ977" s="295">
        <v>0</v>
      </c>
      <c r="AR977" s="295">
        <v>5.32</v>
      </c>
      <c r="AS977" s="295">
        <v>5.8740000000000001E-2</v>
      </c>
      <c r="AT977" s="295">
        <f t="shared" si="15"/>
        <v>651.25126</v>
      </c>
      <c r="AU977" s="295">
        <v>0</v>
      </c>
      <c r="AV977" s="295">
        <v>0</v>
      </c>
      <c r="AW977" s="296">
        <v>93</v>
      </c>
      <c r="AX977" s="296">
        <v>300</v>
      </c>
      <c r="AY977" s="295">
        <v>325397.2</v>
      </c>
      <c r="AZ977" s="295">
        <v>59803.040000000001</v>
      </c>
      <c r="BA977" s="294">
        <v>67.551387000000005</v>
      </c>
      <c r="BB977" s="294">
        <v>38.920147869061999</v>
      </c>
      <c r="BC977" s="294">
        <v>9.6</v>
      </c>
      <c r="BD977" s="294"/>
      <c r="BE977" s="293" t="s">
        <v>4204</v>
      </c>
      <c r="BF977" s="291"/>
      <c r="BG977" s="293" t="s">
        <v>376</v>
      </c>
      <c r="BH977" s="293" t="s">
        <v>195</v>
      </c>
      <c r="BI977" s="293" t="s">
        <v>622</v>
      </c>
      <c r="BJ977" s="293" t="s">
        <v>103</v>
      </c>
      <c r="BK977" s="292" t="s">
        <v>175</v>
      </c>
      <c r="BL977" s="294">
        <v>269827.38235544</v>
      </c>
      <c r="BM977" s="292" t="s">
        <v>309</v>
      </c>
      <c r="BN977" s="294"/>
      <c r="BO977" s="297">
        <v>38876</v>
      </c>
      <c r="BP977" s="297">
        <v>48007</v>
      </c>
      <c r="BQ977" s="297" t="s">
        <v>4757</v>
      </c>
      <c r="BR977" s="297" t="s">
        <v>4764</v>
      </c>
      <c r="BS977" s="297">
        <v>38876</v>
      </c>
      <c r="BT977" s="297">
        <v>48007</v>
      </c>
      <c r="BU977" s="294">
        <v>0</v>
      </c>
      <c r="BV977" s="294">
        <v>54.21</v>
      </c>
      <c r="BW977" s="294">
        <v>0</v>
      </c>
    </row>
    <row r="978" spans="1:75" s="289" customFormat="1" ht="18.2" customHeight="1" x14ac:dyDescent="0.15">
      <c r="A978" s="298">
        <v>976</v>
      </c>
      <c r="B978" s="299" t="s">
        <v>305</v>
      </c>
      <c r="C978" s="299" t="s">
        <v>306</v>
      </c>
      <c r="D978" s="313">
        <v>45170</v>
      </c>
      <c r="E978" s="300" t="s">
        <v>2067</v>
      </c>
      <c r="F978" s="309">
        <v>112</v>
      </c>
      <c r="G978" s="309">
        <v>111</v>
      </c>
      <c r="H978" s="302">
        <v>32657.17</v>
      </c>
      <c r="I978" s="302">
        <v>17106.66</v>
      </c>
      <c r="J978" s="302">
        <v>0</v>
      </c>
      <c r="K978" s="302">
        <v>49763.83</v>
      </c>
      <c r="L978" s="302">
        <v>234.35</v>
      </c>
      <c r="M978" s="302">
        <v>0</v>
      </c>
      <c r="N978" s="302">
        <v>0</v>
      </c>
      <c r="O978" s="302">
        <v>0</v>
      </c>
      <c r="P978" s="302">
        <v>0</v>
      </c>
      <c r="Q978" s="302">
        <v>0</v>
      </c>
      <c r="R978" s="302">
        <v>49763.83</v>
      </c>
      <c r="S978" s="302">
        <v>37416.32</v>
      </c>
      <c r="T978" s="302">
        <v>261.26</v>
      </c>
      <c r="U978" s="302">
        <v>0</v>
      </c>
      <c r="V978" s="302">
        <v>0</v>
      </c>
      <c r="W978" s="302">
        <v>0</v>
      </c>
      <c r="X978" s="302">
        <v>0</v>
      </c>
      <c r="Y978" s="302">
        <v>0</v>
      </c>
      <c r="Z978" s="302">
        <v>37677.58</v>
      </c>
      <c r="AA978" s="302">
        <v>0</v>
      </c>
      <c r="AB978" s="302">
        <v>0</v>
      </c>
      <c r="AC978" s="302">
        <v>0</v>
      </c>
      <c r="AD978" s="302">
        <v>0</v>
      </c>
      <c r="AE978" s="302">
        <v>0</v>
      </c>
      <c r="AF978" s="302">
        <v>0</v>
      </c>
      <c r="AG978" s="302">
        <v>0</v>
      </c>
      <c r="AH978" s="302">
        <v>0</v>
      </c>
      <c r="AI978" s="302">
        <v>0</v>
      </c>
      <c r="AJ978" s="302">
        <v>0</v>
      </c>
      <c r="AK978" s="302">
        <v>0</v>
      </c>
      <c r="AL978" s="302">
        <v>0</v>
      </c>
      <c r="AM978" s="302">
        <v>0</v>
      </c>
      <c r="AN978" s="302">
        <v>0</v>
      </c>
      <c r="AO978" s="302">
        <v>0</v>
      </c>
      <c r="AP978" s="302">
        <v>0</v>
      </c>
      <c r="AQ978" s="302">
        <v>0</v>
      </c>
      <c r="AR978" s="302">
        <v>0</v>
      </c>
      <c r="AS978" s="302">
        <v>0</v>
      </c>
      <c r="AT978" s="295">
        <f t="shared" si="15"/>
        <v>0</v>
      </c>
      <c r="AU978" s="302">
        <v>17341.009999999998</v>
      </c>
      <c r="AV978" s="302">
        <v>37677.58</v>
      </c>
      <c r="AW978" s="303">
        <v>93</v>
      </c>
      <c r="AX978" s="303">
        <v>300</v>
      </c>
      <c r="AY978" s="302">
        <v>384502.58</v>
      </c>
      <c r="AZ978" s="302">
        <v>56276.97</v>
      </c>
      <c r="BA978" s="301">
        <v>53.796776999999999</v>
      </c>
      <c r="BB978" s="301">
        <v>47.5706788260972</v>
      </c>
      <c r="BC978" s="301">
        <v>9.6</v>
      </c>
      <c r="BD978" s="301"/>
      <c r="BE978" s="300" t="s">
        <v>4204</v>
      </c>
      <c r="BF978" s="298"/>
      <c r="BG978" s="300" t="s">
        <v>312</v>
      </c>
      <c r="BH978" s="300" t="s">
        <v>191</v>
      </c>
      <c r="BI978" s="300" t="s">
        <v>348</v>
      </c>
      <c r="BJ978" s="300" t="s">
        <v>4205</v>
      </c>
      <c r="BK978" s="299" t="s">
        <v>175</v>
      </c>
      <c r="BL978" s="301">
        <v>389705.33005768002</v>
      </c>
      <c r="BM978" s="299" t="s">
        <v>309</v>
      </c>
      <c r="BN978" s="301"/>
      <c r="BO978" s="304">
        <v>38876</v>
      </c>
      <c r="BP978" s="304">
        <v>48007</v>
      </c>
      <c r="BQ978" s="297" t="s">
        <v>936</v>
      </c>
      <c r="BR978" s="297" t="s">
        <v>4769</v>
      </c>
      <c r="BS978" s="297">
        <v>38876</v>
      </c>
      <c r="BT978" s="297">
        <v>48007</v>
      </c>
      <c r="BU978" s="301">
        <v>17098.439999999999</v>
      </c>
      <c r="BV978" s="301">
        <v>51.02</v>
      </c>
      <c r="BW978" s="301">
        <v>0</v>
      </c>
    </row>
    <row r="979" spans="1:75" s="289" customFormat="1" ht="18.2" customHeight="1" x14ac:dyDescent="0.15">
      <c r="A979" s="291">
        <v>977</v>
      </c>
      <c r="B979" s="292" t="s">
        <v>305</v>
      </c>
      <c r="C979" s="292" t="s">
        <v>306</v>
      </c>
      <c r="D979" s="312">
        <v>45170</v>
      </c>
      <c r="E979" s="293" t="s">
        <v>2068</v>
      </c>
      <c r="F979" s="308">
        <v>115</v>
      </c>
      <c r="G979" s="308">
        <v>114</v>
      </c>
      <c r="H979" s="295">
        <v>52606.6</v>
      </c>
      <c r="I979" s="295">
        <v>28398.240000000002</v>
      </c>
      <c r="J979" s="295">
        <v>0</v>
      </c>
      <c r="K979" s="295">
        <v>81004.84</v>
      </c>
      <c r="L979" s="295">
        <v>379.12</v>
      </c>
      <c r="M979" s="295">
        <v>0</v>
      </c>
      <c r="N979" s="295">
        <v>0</v>
      </c>
      <c r="O979" s="295">
        <v>0</v>
      </c>
      <c r="P979" s="295">
        <v>0</v>
      </c>
      <c r="Q979" s="295">
        <v>0</v>
      </c>
      <c r="R979" s="295">
        <v>81004.84</v>
      </c>
      <c r="S979" s="295">
        <v>62299.02</v>
      </c>
      <c r="T979" s="295">
        <v>416.47</v>
      </c>
      <c r="U979" s="295">
        <v>0</v>
      </c>
      <c r="V979" s="295">
        <v>0</v>
      </c>
      <c r="W979" s="295">
        <v>0</v>
      </c>
      <c r="X979" s="295">
        <v>0</v>
      </c>
      <c r="Y979" s="295">
        <v>0</v>
      </c>
      <c r="Z979" s="295">
        <v>62715.49</v>
      </c>
      <c r="AA979" s="295">
        <v>0</v>
      </c>
      <c r="AB979" s="295">
        <v>0</v>
      </c>
      <c r="AC979" s="295">
        <v>0</v>
      </c>
      <c r="AD979" s="295">
        <v>0</v>
      </c>
      <c r="AE979" s="295">
        <v>0</v>
      </c>
      <c r="AF979" s="295">
        <v>0</v>
      </c>
      <c r="AG979" s="295">
        <v>0</v>
      </c>
      <c r="AH979" s="295">
        <v>0</v>
      </c>
      <c r="AI979" s="295">
        <v>0</v>
      </c>
      <c r="AJ979" s="295">
        <v>0</v>
      </c>
      <c r="AK979" s="295">
        <v>0</v>
      </c>
      <c r="AL979" s="295">
        <v>0</v>
      </c>
      <c r="AM979" s="295">
        <v>0</v>
      </c>
      <c r="AN979" s="295">
        <v>0</v>
      </c>
      <c r="AO979" s="295">
        <v>0</v>
      </c>
      <c r="AP979" s="295">
        <v>0</v>
      </c>
      <c r="AQ979" s="295">
        <v>0</v>
      </c>
      <c r="AR979" s="295">
        <v>0</v>
      </c>
      <c r="AS979" s="295">
        <v>0</v>
      </c>
      <c r="AT979" s="295">
        <f t="shared" si="15"/>
        <v>0</v>
      </c>
      <c r="AU979" s="295">
        <v>28777.360000000001</v>
      </c>
      <c r="AV979" s="295">
        <v>62715.49</v>
      </c>
      <c r="AW979" s="296">
        <v>93</v>
      </c>
      <c r="AX979" s="296">
        <v>300</v>
      </c>
      <c r="AY979" s="295">
        <v>510999.93</v>
      </c>
      <c r="AZ979" s="295">
        <v>91060.160000000003</v>
      </c>
      <c r="BA979" s="294">
        <v>65.498654999999999</v>
      </c>
      <c r="BB979" s="294">
        <v>58.265964703885899</v>
      </c>
      <c r="BC979" s="294">
        <v>9.5</v>
      </c>
      <c r="BD979" s="294"/>
      <c r="BE979" s="293" t="s">
        <v>4204</v>
      </c>
      <c r="BF979" s="291"/>
      <c r="BG979" s="293" t="s">
        <v>315</v>
      </c>
      <c r="BH979" s="293" t="s">
        <v>183</v>
      </c>
      <c r="BI979" s="293" t="s">
        <v>378</v>
      </c>
      <c r="BJ979" s="293" t="s">
        <v>4205</v>
      </c>
      <c r="BK979" s="292" t="s">
        <v>175</v>
      </c>
      <c r="BL979" s="294">
        <v>634356.67850464</v>
      </c>
      <c r="BM979" s="292" t="s">
        <v>309</v>
      </c>
      <c r="BN979" s="294"/>
      <c r="BO979" s="297">
        <v>38876</v>
      </c>
      <c r="BP979" s="297">
        <v>48007</v>
      </c>
      <c r="BQ979" s="297" t="s">
        <v>947</v>
      </c>
      <c r="BR979" s="297" t="s">
        <v>4774</v>
      </c>
      <c r="BS979" s="297">
        <v>38876</v>
      </c>
      <c r="BT979" s="297">
        <v>48007</v>
      </c>
      <c r="BU979" s="294">
        <v>25584.99</v>
      </c>
      <c r="BV979" s="294">
        <v>63.24</v>
      </c>
      <c r="BW979" s="294">
        <v>0</v>
      </c>
    </row>
    <row r="980" spans="1:75" s="289" customFormat="1" ht="18.2" customHeight="1" x14ac:dyDescent="0.15">
      <c r="A980" s="298">
        <v>978</v>
      </c>
      <c r="B980" s="299" t="s">
        <v>305</v>
      </c>
      <c r="C980" s="299" t="s">
        <v>306</v>
      </c>
      <c r="D980" s="313">
        <v>45170</v>
      </c>
      <c r="E980" s="300" t="s">
        <v>2069</v>
      </c>
      <c r="F980" s="309">
        <v>0</v>
      </c>
      <c r="G980" s="309">
        <v>0</v>
      </c>
      <c r="H980" s="302">
        <v>30874.19</v>
      </c>
      <c r="I980" s="302">
        <v>0</v>
      </c>
      <c r="J980" s="302">
        <v>0</v>
      </c>
      <c r="K980" s="302">
        <v>30874.19</v>
      </c>
      <c r="L980" s="302">
        <v>221.57</v>
      </c>
      <c r="M980" s="302">
        <v>0</v>
      </c>
      <c r="N980" s="302">
        <v>0</v>
      </c>
      <c r="O980" s="302">
        <v>221.57</v>
      </c>
      <c r="P980" s="302">
        <v>0</v>
      </c>
      <c r="Q980" s="302">
        <v>0</v>
      </c>
      <c r="R980" s="302">
        <v>30652.62</v>
      </c>
      <c r="S980" s="302">
        <v>0</v>
      </c>
      <c r="T980" s="302">
        <v>246.99</v>
      </c>
      <c r="U980" s="302">
        <v>0</v>
      </c>
      <c r="V980" s="302">
        <v>0</v>
      </c>
      <c r="W980" s="302">
        <v>246.99</v>
      </c>
      <c r="X980" s="302">
        <v>0</v>
      </c>
      <c r="Y980" s="302">
        <v>0</v>
      </c>
      <c r="Z980" s="302">
        <v>0</v>
      </c>
      <c r="AA980" s="302">
        <v>48.23</v>
      </c>
      <c r="AB980" s="302">
        <v>0</v>
      </c>
      <c r="AC980" s="302">
        <v>0</v>
      </c>
      <c r="AD980" s="302">
        <v>0</v>
      </c>
      <c r="AE980" s="302">
        <v>0</v>
      </c>
      <c r="AF980" s="302">
        <v>-28.76</v>
      </c>
      <c r="AG980" s="302">
        <v>25.84</v>
      </c>
      <c r="AH980" s="302">
        <v>72.02</v>
      </c>
      <c r="AI980" s="302">
        <v>0</v>
      </c>
      <c r="AJ980" s="302">
        <v>0</v>
      </c>
      <c r="AK980" s="302">
        <v>0</v>
      </c>
      <c r="AL980" s="302">
        <v>0</v>
      </c>
      <c r="AM980" s="302">
        <v>0</v>
      </c>
      <c r="AN980" s="302">
        <v>0</v>
      </c>
      <c r="AO980" s="302">
        <v>0</v>
      </c>
      <c r="AP980" s="302">
        <v>0.95</v>
      </c>
      <c r="AQ980" s="302">
        <v>0</v>
      </c>
      <c r="AR980" s="302">
        <v>0.71</v>
      </c>
      <c r="AS980" s="302">
        <v>0</v>
      </c>
      <c r="AT980" s="295">
        <f t="shared" si="15"/>
        <v>586.13</v>
      </c>
      <c r="AU980" s="302">
        <v>0</v>
      </c>
      <c r="AV980" s="302">
        <v>0</v>
      </c>
      <c r="AW980" s="303">
        <v>93</v>
      </c>
      <c r="AX980" s="303">
        <v>300</v>
      </c>
      <c r="AY980" s="302">
        <v>374999.53</v>
      </c>
      <c r="AZ980" s="302">
        <v>53205.31</v>
      </c>
      <c r="BA980" s="301">
        <v>52.133395</v>
      </c>
      <c r="BB980" s="301">
        <v>30.0350687975486</v>
      </c>
      <c r="BC980" s="301">
        <v>9.6</v>
      </c>
      <c r="BD980" s="301"/>
      <c r="BE980" s="300" t="s">
        <v>4204</v>
      </c>
      <c r="BF980" s="298"/>
      <c r="BG980" s="300" t="s">
        <v>344</v>
      </c>
      <c r="BH980" s="300" t="s">
        <v>213</v>
      </c>
      <c r="BI980" s="300" t="s">
        <v>534</v>
      </c>
      <c r="BJ980" s="300" t="s">
        <v>103</v>
      </c>
      <c r="BK980" s="299" t="s">
        <v>175</v>
      </c>
      <c r="BL980" s="301">
        <v>240043.60987151999</v>
      </c>
      <c r="BM980" s="299" t="s">
        <v>309</v>
      </c>
      <c r="BN980" s="301"/>
      <c r="BO980" s="304">
        <v>38877</v>
      </c>
      <c r="BP980" s="304">
        <v>48008</v>
      </c>
      <c r="BQ980" s="297" t="s">
        <v>4757</v>
      </c>
      <c r="BR980" s="297" t="s">
        <v>4764</v>
      </c>
      <c r="BS980" s="297">
        <v>38877</v>
      </c>
      <c r="BT980" s="297">
        <v>48008</v>
      </c>
      <c r="BU980" s="301">
        <v>0</v>
      </c>
      <c r="BV980" s="301">
        <v>48.23</v>
      </c>
      <c r="BW980" s="301">
        <v>0</v>
      </c>
    </row>
    <row r="981" spans="1:75" s="289" customFormat="1" ht="18.2" customHeight="1" x14ac:dyDescent="0.15">
      <c r="A981" s="291">
        <v>979</v>
      </c>
      <c r="B981" s="292" t="s">
        <v>305</v>
      </c>
      <c r="C981" s="292" t="s">
        <v>306</v>
      </c>
      <c r="D981" s="312">
        <v>45170</v>
      </c>
      <c r="E981" s="293" t="s">
        <v>2070</v>
      </c>
      <c r="F981" s="308">
        <v>113</v>
      </c>
      <c r="G981" s="308">
        <v>112</v>
      </c>
      <c r="H981" s="295">
        <v>37586.43</v>
      </c>
      <c r="I981" s="295">
        <v>19904.05</v>
      </c>
      <c r="J981" s="295">
        <v>0</v>
      </c>
      <c r="K981" s="295">
        <v>57490.48</v>
      </c>
      <c r="L981" s="295">
        <v>269.73</v>
      </c>
      <c r="M981" s="295">
        <v>0</v>
      </c>
      <c r="N981" s="295">
        <v>0</v>
      </c>
      <c r="O981" s="295">
        <v>0</v>
      </c>
      <c r="P981" s="295">
        <v>0</v>
      </c>
      <c r="Q981" s="295">
        <v>0</v>
      </c>
      <c r="R981" s="295">
        <v>57490.48</v>
      </c>
      <c r="S981" s="295">
        <v>43982.99</v>
      </c>
      <c r="T981" s="295">
        <v>300.69</v>
      </c>
      <c r="U981" s="295">
        <v>0</v>
      </c>
      <c r="V981" s="295">
        <v>0</v>
      </c>
      <c r="W981" s="295">
        <v>0</v>
      </c>
      <c r="X981" s="295">
        <v>0</v>
      </c>
      <c r="Y981" s="295">
        <v>0</v>
      </c>
      <c r="Z981" s="295">
        <v>44283.68</v>
      </c>
      <c r="AA981" s="295">
        <v>0</v>
      </c>
      <c r="AB981" s="295">
        <v>0</v>
      </c>
      <c r="AC981" s="295">
        <v>0</v>
      </c>
      <c r="AD981" s="295">
        <v>0</v>
      </c>
      <c r="AE981" s="295">
        <v>0</v>
      </c>
      <c r="AF981" s="295">
        <v>0</v>
      </c>
      <c r="AG981" s="295">
        <v>0</v>
      </c>
      <c r="AH981" s="295">
        <v>0</v>
      </c>
      <c r="AI981" s="295">
        <v>0</v>
      </c>
      <c r="AJ981" s="295">
        <v>0</v>
      </c>
      <c r="AK981" s="295">
        <v>0</v>
      </c>
      <c r="AL981" s="295">
        <v>0</v>
      </c>
      <c r="AM981" s="295">
        <v>0</v>
      </c>
      <c r="AN981" s="295">
        <v>0</v>
      </c>
      <c r="AO981" s="295">
        <v>0</v>
      </c>
      <c r="AP981" s="295">
        <v>0</v>
      </c>
      <c r="AQ981" s="295">
        <v>0</v>
      </c>
      <c r="AR981" s="295">
        <v>0</v>
      </c>
      <c r="AS981" s="295">
        <v>0</v>
      </c>
      <c r="AT981" s="295">
        <f t="shared" si="15"/>
        <v>0</v>
      </c>
      <c r="AU981" s="295">
        <v>20173.78</v>
      </c>
      <c r="AV981" s="295">
        <v>44283.68</v>
      </c>
      <c r="AW981" s="296">
        <v>93</v>
      </c>
      <c r="AX981" s="296">
        <v>300</v>
      </c>
      <c r="AY981" s="295">
        <v>335997.86</v>
      </c>
      <c r="AZ981" s="295">
        <v>64771.69</v>
      </c>
      <c r="BA981" s="294">
        <v>70.833787000000001</v>
      </c>
      <c r="BB981" s="294">
        <v>62.871115681059997</v>
      </c>
      <c r="BC981" s="294">
        <v>9.6</v>
      </c>
      <c r="BD981" s="294"/>
      <c r="BE981" s="293" t="s">
        <v>4204</v>
      </c>
      <c r="BF981" s="291"/>
      <c r="BG981" s="293" t="s">
        <v>355</v>
      </c>
      <c r="BH981" s="293" t="s">
        <v>186</v>
      </c>
      <c r="BI981" s="293" t="s">
        <v>553</v>
      </c>
      <c r="BJ981" s="293" t="s">
        <v>4205</v>
      </c>
      <c r="BK981" s="292" t="s">
        <v>175</v>
      </c>
      <c r="BL981" s="294">
        <v>450213.46796608</v>
      </c>
      <c r="BM981" s="292" t="s">
        <v>309</v>
      </c>
      <c r="BN981" s="294"/>
      <c r="BO981" s="297">
        <v>38877</v>
      </c>
      <c r="BP981" s="297">
        <v>48008</v>
      </c>
      <c r="BQ981" s="297" t="s">
        <v>937</v>
      </c>
      <c r="BR981" s="297" t="s">
        <v>4765</v>
      </c>
      <c r="BS981" s="297">
        <v>38877</v>
      </c>
      <c r="BT981" s="297">
        <v>48008</v>
      </c>
      <c r="BU981" s="294">
        <v>19551.259999999998</v>
      </c>
      <c r="BV981" s="294">
        <v>58.72</v>
      </c>
      <c r="BW981" s="294">
        <v>0</v>
      </c>
    </row>
    <row r="982" spans="1:75" s="289" customFormat="1" ht="18.2" customHeight="1" x14ac:dyDescent="0.15">
      <c r="A982" s="298">
        <v>980</v>
      </c>
      <c r="B982" s="299" t="s">
        <v>305</v>
      </c>
      <c r="C982" s="299" t="s">
        <v>306</v>
      </c>
      <c r="D982" s="313">
        <v>45170</v>
      </c>
      <c r="E982" s="300" t="s">
        <v>2071</v>
      </c>
      <c r="F982" s="309">
        <v>0</v>
      </c>
      <c r="G982" s="309">
        <v>0</v>
      </c>
      <c r="H982" s="302">
        <v>16019.37</v>
      </c>
      <c r="I982" s="302">
        <v>0</v>
      </c>
      <c r="J982" s="302">
        <v>0</v>
      </c>
      <c r="K982" s="302">
        <v>16019.37</v>
      </c>
      <c r="L982" s="302">
        <v>113.46</v>
      </c>
      <c r="M982" s="302">
        <v>0</v>
      </c>
      <c r="N982" s="302">
        <v>0</v>
      </c>
      <c r="O982" s="302">
        <v>113.46</v>
      </c>
      <c r="P982" s="302">
        <v>0</v>
      </c>
      <c r="Q982" s="302">
        <v>0</v>
      </c>
      <c r="R982" s="302">
        <v>15905.91</v>
      </c>
      <c r="S982" s="302">
        <v>0</v>
      </c>
      <c r="T982" s="302">
        <v>132.16</v>
      </c>
      <c r="U982" s="302">
        <v>0</v>
      </c>
      <c r="V982" s="302">
        <v>0</v>
      </c>
      <c r="W982" s="302">
        <v>132.16</v>
      </c>
      <c r="X982" s="302">
        <v>0</v>
      </c>
      <c r="Y982" s="302">
        <v>0</v>
      </c>
      <c r="Z982" s="302">
        <v>0</v>
      </c>
      <c r="AA982" s="302">
        <v>44.9</v>
      </c>
      <c r="AB982" s="302">
        <v>0</v>
      </c>
      <c r="AC982" s="302">
        <v>0</v>
      </c>
      <c r="AD982" s="302">
        <v>0</v>
      </c>
      <c r="AE982" s="302">
        <v>0</v>
      </c>
      <c r="AF982" s="302">
        <v>-16.670000000000002</v>
      </c>
      <c r="AG982" s="302">
        <v>14.53</v>
      </c>
      <c r="AH982" s="302">
        <v>42.02</v>
      </c>
      <c r="AI982" s="302">
        <v>0</v>
      </c>
      <c r="AJ982" s="302">
        <v>0</v>
      </c>
      <c r="AK982" s="302">
        <v>0</v>
      </c>
      <c r="AL982" s="302">
        <v>0</v>
      </c>
      <c r="AM982" s="302">
        <v>0</v>
      </c>
      <c r="AN982" s="302">
        <v>0</v>
      </c>
      <c r="AO982" s="302">
        <v>0</v>
      </c>
      <c r="AP982" s="302">
        <v>0</v>
      </c>
      <c r="AQ982" s="302">
        <v>0</v>
      </c>
      <c r="AR982" s="302">
        <v>0</v>
      </c>
      <c r="AS982" s="302">
        <v>2.5539999999999998E-3</v>
      </c>
      <c r="AT982" s="295">
        <f t="shared" si="15"/>
        <v>330.397446</v>
      </c>
      <c r="AU982" s="302">
        <v>0</v>
      </c>
      <c r="AV982" s="302">
        <v>0</v>
      </c>
      <c r="AW982" s="303">
        <v>93</v>
      </c>
      <c r="AX982" s="303">
        <v>300</v>
      </c>
      <c r="AY982" s="302">
        <v>319999.7</v>
      </c>
      <c r="AZ982" s="302">
        <v>27240.85</v>
      </c>
      <c r="BA982" s="301">
        <v>31.279719</v>
      </c>
      <c r="BB982" s="301">
        <v>18.2642023005629</v>
      </c>
      <c r="BC982" s="301">
        <v>9.9</v>
      </c>
      <c r="BD982" s="301"/>
      <c r="BE982" s="300" t="s">
        <v>4204</v>
      </c>
      <c r="BF982" s="298"/>
      <c r="BG982" s="300" t="s">
        <v>320</v>
      </c>
      <c r="BH982" s="300" t="s">
        <v>181</v>
      </c>
      <c r="BI982" s="300" t="s">
        <v>372</v>
      </c>
      <c r="BJ982" s="300" t="s">
        <v>103</v>
      </c>
      <c r="BK982" s="299" t="s">
        <v>175</v>
      </c>
      <c r="BL982" s="301">
        <v>124560.70817735999</v>
      </c>
      <c r="BM982" s="299" t="s">
        <v>309</v>
      </c>
      <c r="BN982" s="301"/>
      <c r="BO982" s="304">
        <v>38877</v>
      </c>
      <c r="BP982" s="304">
        <v>48008</v>
      </c>
      <c r="BQ982" s="297" t="s">
        <v>4757</v>
      </c>
      <c r="BR982" s="297" t="s">
        <v>4764</v>
      </c>
      <c r="BS982" s="297">
        <v>38877</v>
      </c>
      <c r="BT982" s="297">
        <v>48008</v>
      </c>
      <c r="BU982" s="301">
        <v>0</v>
      </c>
      <c r="BV982" s="301">
        <v>44.9</v>
      </c>
      <c r="BW982" s="301">
        <v>0</v>
      </c>
    </row>
    <row r="983" spans="1:75" s="289" customFormat="1" ht="18.2" customHeight="1" x14ac:dyDescent="0.15">
      <c r="A983" s="291">
        <v>981</v>
      </c>
      <c r="B983" s="292" t="s">
        <v>305</v>
      </c>
      <c r="C983" s="292" t="s">
        <v>306</v>
      </c>
      <c r="D983" s="312">
        <v>45170</v>
      </c>
      <c r="E983" s="293" t="s">
        <v>2072</v>
      </c>
      <c r="F983" s="308">
        <v>0</v>
      </c>
      <c r="G983" s="308">
        <v>0</v>
      </c>
      <c r="H983" s="295">
        <v>30941.54</v>
      </c>
      <c r="I983" s="295">
        <v>0</v>
      </c>
      <c r="J983" s="295">
        <v>0</v>
      </c>
      <c r="K983" s="295">
        <v>30941.54</v>
      </c>
      <c r="L983" s="295">
        <v>408.94</v>
      </c>
      <c r="M983" s="295">
        <v>0</v>
      </c>
      <c r="N983" s="295">
        <v>0</v>
      </c>
      <c r="O983" s="295">
        <v>408.94</v>
      </c>
      <c r="P983" s="295">
        <v>0</v>
      </c>
      <c r="Q983" s="295">
        <v>0</v>
      </c>
      <c r="R983" s="295">
        <v>30532.6</v>
      </c>
      <c r="S983" s="295">
        <v>0</v>
      </c>
      <c r="T983" s="295">
        <v>244.95</v>
      </c>
      <c r="U983" s="295">
        <v>0</v>
      </c>
      <c r="V983" s="295">
        <v>0</v>
      </c>
      <c r="W983" s="295">
        <v>244.95</v>
      </c>
      <c r="X983" s="295">
        <v>0</v>
      </c>
      <c r="Y983" s="295">
        <v>0</v>
      </c>
      <c r="Z983" s="295">
        <v>0</v>
      </c>
      <c r="AA983" s="295">
        <v>51.97</v>
      </c>
      <c r="AB983" s="295">
        <v>0</v>
      </c>
      <c r="AC983" s="295">
        <v>0</v>
      </c>
      <c r="AD983" s="295">
        <v>0</v>
      </c>
      <c r="AE983" s="295">
        <v>0</v>
      </c>
      <c r="AF983" s="295">
        <v>-38.049999999999997</v>
      </c>
      <c r="AG983" s="295">
        <v>35.29</v>
      </c>
      <c r="AH983" s="295">
        <v>95.16</v>
      </c>
      <c r="AI983" s="295">
        <v>0</v>
      </c>
      <c r="AJ983" s="295">
        <v>0</v>
      </c>
      <c r="AK983" s="295">
        <v>0</v>
      </c>
      <c r="AL983" s="295">
        <v>0</v>
      </c>
      <c r="AM983" s="295">
        <v>0</v>
      </c>
      <c r="AN983" s="295">
        <v>0</v>
      </c>
      <c r="AO983" s="295">
        <v>0</v>
      </c>
      <c r="AP983" s="295">
        <v>2.25</v>
      </c>
      <c r="AQ983" s="295">
        <v>0</v>
      </c>
      <c r="AR983" s="295">
        <v>21.57</v>
      </c>
      <c r="AS983" s="295">
        <v>0</v>
      </c>
      <c r="AT983" s="295">
        <f t="shared" si="15"/>
        <v>778.94</v>
      </c>
      <c r="AU983" s="295">
        <v>0</v>
      </c>
      <c r="AV983" s="295">
        <v>0</v>
      </c>
      <c r="AW983" s="296">
        <v>93</v>
      </c>
      <c r="AX983" s="296">
        <v>300</v>
      </c>
      <c r="AY983" s="295">
        <v>374999.53</v>
      </c>
      <c r="AZ983" s="295">
        <v>74841.23</v>
      </c>
      <c r="BA983" s="294">
        <v>73.333421999999999</v>
      </c>
      <c r="BB983" s="294">
        <v>29.917467157570801</v>
      </c>
      <c r="BC983" s="294">
        <v>9.5</v>
      </c>
      <c r="BD983" s="294"/>
      <c r="BE983" s="293" t="s">
        <v>4204</v>
      </c>
      <c r="BF983" s="291"/>
      <c r="BG983" s="293" t="s">
        <v>344</v>
      </c>
      <c r="BH983" s="293" t="s">
        <v>213</v>
      </c>
      <c r="BI983" s="293" t="s">
        <v>345</v>
      </c>
      <c r="BJ983" s="293" t="s">
        <v>103</v>
      </c>
      <c r="BK983" s="292" t="s">
        <v>175</v>
      </c>
      <c r="BL983" s="294">
        <v>239103.72172959999</v>
      </c>
      <c r="BM983" s="292" t="s">
        <v>309</v>
      </c>
      <c r="BN983" s="294"/>
      <c r="BO983" s="297">
        <v>38877</v>
      </c>
      <c r="BP983" s="297">
        <v>48008</v>
      </c>
      <c r="BQ983" s="297" t="s">
        <v>4757</v>
      </c>
      <c r="BR983" s="297" t="s">
        <v>4764</v>
      </c>
      <c r="BS983" s="297">
        <v>38877</v>
      </c>
      <c r="BT983" s="297">
        <v>48008</v>
      </c>
      <c r="BU983" s="294">
        <v>0</v>
      </c>
      <c r="BV983" s="294">
        <v>51.97</v>
      </c>
      <c r="BW983" s="294">
        <v>0</v>
      </c>
    </row>
    <row r="984" spans="1:75" s="289" customFormat="1" ht="18.2" customHeight="1" x14ac:dyDescent="0.15">
      <c r="A984" s="298">
        <v>982</v>
      </c>
      <c r="B984" s="299" t="s">
        <v>305</v>
      </c>
      <c r="C984" s="299" t="s">
        <v>306</v>
      </c>
      <c r="D984" s="313">
        <v>45170</v>
      </c>
      <c r="E984" s="300" t="s">
        <v>2073</v>
      </c>
      <c r="F984" s="309">
        <v>154</v>
      </c>
      <c r="G984" s="309">
        <v>153</v>
      </c>
      <c r="H984" s="302">
        <v>8360.84</v>
      </c>
      <c r="I984" s="302">
        <v>18561.98</v>
      </c>
      <c r="J984" s="302">
        <v>0</v>
      </c>
      <c r="K984" s="302">
        <v>26922.82</v>
      </c>
      <c r="L984" s="302">
        <v>214.02</v>
      </c>
      <c r="M984" s="302">
        <v>0</v>
      </c>
      <c r="N984" s="302">
        <v>0</v>
      </c>
      <c r="O984" s="302">
        <v>0</v>
      </c>
      <c r="P984" s="302">
        <v>0</v>
      </c>
      <c r="Q984" s="302">
        <v>0</v>
      </c>
      <c r="R984" s="302">
        <v>26922.82</v>
      </c>
      <c r="S984" s="302">
        <v>24680.33</v>
      </c>
      <c r="T984" s="302">
        <v>68.98</v>
      </c>
      <c r="U984" s="302">
        <v>0</v>
      </c>
      <c r="V984" s="302">
        <v>0</v>
      </c>
      <c r="W984" s="302">
        <v>0</v>
      </c>
      <c r="X984" s="302">
        <v>0</v>
      </c>
      <c r="Y984" s="302">
        <v>0</v>
      </c>
      <c r="Z984" s="302">
        <v>24749.31</v>
      </c>
      <c r="AA984" s="302">
        <v>0</v>
      </c>
      <c r="AB984" s="302">
        <v>0</v>
      </c>
      <c r="AC984" s="302">
        <v>0</v>
      </c>
      <c r="AD984" s="302">
        <v>0</v>
      </c>
      <c r="AE984" s="302">
        <v>0</v>
      </c>
      <c r="AF984" s="302">
        <v>0</v>
      </c>
      <c r="AG984" s="302">
        <v>0</v>
      </c>
      <c r="AH984" s="302">
        <v>0</v>
      </c>
      <c r="AI984" s="302">
        <v>0</v>
      </c>
      <c r="AJ984" s="302">
        <v>0</v>
      </c>
      <c r="AK984" s="302">
        <v>0</v>
      </c>
      <c r="AL984" s="302">
        <v>0</v>
      </c>
      <c r="AM984" s="302">
        <v>0</v>
      </c>
      <c r="AN984" s="302">
        <v>0</v>
      </c>
      <c r="AO984" s="302">
        <v>0</v>
      </c>
      <c r="AP984" s="302">
        <v>0</v>
      </c>
      <c r="AQ984" s="302">
        <v>0</v>
      </c>
      <c r="AR984" s="302">
        <v>0</v>
      </c>
      <c r="AS984" s="302">
        <v>0</v>
      </c>
      <c r="AT984" s="295">
        <f t="shared" si="15"/>
        <v>0</v>
      </c>
      <c r="AU984" s="302">
        <v>18776</v>
      </c>
      <c r="AV984" s="302">
        <v>24749.31</v>
      </c>
      <c r="AW984" s="303">
        <v>33</v>
      </c>
      <c r="AX984" s="303">
        <v>240</v>
      </c>
      <c r="AY984" s="302">
        <v>205000.95999999999</v>
      </c>
      <c r="AZ984" s="302">
        <v>29528.27</v>
      </c>
      <c r="BA984" s="301">
        <v>52.926583000000001</v>
      </c>
      <c r="BB984" s="301">
        <v>48.256564550651298</v>
      </c>
      <c r="BC984" s="301">
        <v>9.9</v>
      </c>
      <c r="BD984" s="301"/>
      <c r="BE984" s="300" t="s">
        <v>4204</v>
      </c>
      <c r="BF984" s="298"/>
      <c r="BG984" s="300" t="s">
        <v>344</v>
      </c>
      <c r="BH984" s="300" t="s">
        <v>213</v>
      </c>
      <c r="BI984" s="300" t="s">
        <v>345</v>
      </c>
      <c r="BJ984" s="300" t="s">
        <v>4205</v>
      </c>
      <c r="BK984" s="299" t="s">
        <v>175</v>
      </c>
      <c r="BL984" s="301">
        <v>210835.18801072001</v>
      </c>
      <c r="BM984" s="299" t="s">
        <v>309</v>
      </c>
      <c r="BN984" s="301"/>
      <c r="BO984" s="304">
        <v>38877</v>
      </c>
      <c r="BP984" s="304">
        <v>46182</v>
      </c>
      <c r="BQ984" s="297" t="s">
        <v>931</v>
      </c>
      <c r="BR984" s="297" t="s">
        <v>4779</v>
      </c>
      <c r="BS984" s="297">
        <v>38877</v>
      </c>
      <c r="BT984" s="297">
        <v>46182</v>
      </c>
      <c r="BU984" s="301">
        <v>15396.61</v>
      </c>
      <c r="BV984" s="301">
        <v>46.47</v>
      </c>
      <c r="BW984" s="301">
        <v>0</v>
      </c>
    </row>
    <row r="985" spans="1:75" s="289" customFormat="1" ht="18.2" customHeight="1" x14ac:dyDescent="0.15">
      <c r="A985" s="291">
        <v>983</v>
      </c>
      <c r="B985" s="292" t="s">
        <v>305</v>
      </c>
      <c r="C985" s="292" t="s">
        <v>306</v>
      </c>
      <c r="D985" s="312">
        <v>45170</v>
      </c>
      <c r="E985" s="293" t="s">
        <v>2074</v>
      </c>
      <c r="F985" s="308">
        <v>110</v>
      </c>
      <c r="G985" s="308">
        <v>109</v>
      </c>
      <c r="H985" s="295">
        <v>15657.14</v>
      </c>
      <c r="I985" s="295">
        <v>7926.43</v>
      </c>
      <c r="J985" s="295">
        <v>0</v>
      </c>
      <c r="K985" s="295">
        <v>23583.57</v>
      </c>
      <c r="L985" s="295">
        <v>110.86</v>
      </c>
      <c r="M985" s="295">
        <v>0</v>
      </c>
      <c r="N985" s="295">
        <v>0</v>
      </c>
      <c r="O985" s="295">
        <v>0</v>
      </c>
      <c r="P985" s="295">
        <v>0</v>
      </c>
      <c r="Q985" s="295">
        <v>0</v>
      </c>
      <c r="R985" s="295">
        <v>23583.57</v>
      </c>
      <c r="S985" s="295">
        <v>18018.650000000001</v>
      </c>
      <c r="T985" s="295">
        <v>129.16999999999999</v>
      </c>
      <c r="U985" s="295">
        <v>0</v>
      </c>
      <c r="V985" s="295">
        <v>0</v>
      </c>
      <c r="W985" s="295">
        <v>0</v>
      </c>
      <c r="X985" s="295">
        <v>0</v>
      </c>
      <c r="Y985" s="295">
        <v>0</v>
      </c>
      <c r="Z985" s="295">
        <v>18147.82</v>
      </c>
      <c r="AA985" s="295">
        <v>0</v>
      </c>
      <c r="AB985" s="295">
        <v>0</v>
      </c>
      <c r="AC985" s="295">
        <v>0</v>
      </c>
      <c r="AD985" s="295">
        <v>0</v>
      </c>
      <c r="AE985" s="295">
        <v>0</v>
      </c>
      <c r="AF985" s="295">
        <v>0</v>
      </c>
      <c r="AG985" s="295">
        <v>0</v>
      </c>
      <c r="AH985" s="295">
        <v>0</v>
      </c>
      <c r="AI985" s="295">
        <v>0</v>
      </c>
      <c r="AJ985" s="295">
        <v>0</v>
      </c>
      <c r="AK985" s="295">
        <v>0</v>
      </c>
      <c r="AL985" s="295">
        <v>0</v>
      </c>
      <c r="AM985" s="295">
        <v>0</v>
      </c>
      <c r="AN985" s="295">
        <v>0</v>
      </c>
      <c r="AO985" s="295">
        <v>0</v>
      </c>
      <c r="AP985" s="295">
        <v>0</v>
      </c>
      <c r="AQ985" s="295">
        <v>0</v>
      </c>
      <c r="AR985" s="295">
        <v>0</v>
      </c>
      <c r="AS985" s="295">
        <v>0</v>
      </c>
      <c r="AT985" s="295">
        <f t="shared" si="15"/>
        <v>0</v>
      </c>
      <c r="AU985" s="295">
        <v>8037.29</v>
      </c>
      <c r="AV985" s="295">
        <v>18147.82</v>
      </c>
      <c r="AW985" s="296">
        <v>93</v>
      </c>
      <c r="AX985" s="296">
        <v>300</v>
      </c>
      <c r="AY985" s="295">
        <v>274798.51</v>
      </c>
      <c r="AZ985" s="295">
        <v>26621.33</v>
      </c>
      <c r="BA985" s="294">
        <v>35.596485000000001</v>
      </c>
      <c r="BB985" s="294">
        <v>31.5345700515883</v>
      </c>
      <c r="BC985" s="294">
        <v>9.9</v>
      </c>
      <c r="BD985" s="294"/>
      <c r="BE985" s="293" t="s">
        <v>4204</v>
      </c>
      <c r="BF985" s="291"/>
      <c r="BG985" s="293" t="s">
        <v>320</v>
      </c>
      <c r="BH985" s="293" t="s">
        <v>197</v>
      </c>
      <c r="BI985" s="293" t="s">
        <v>373</v>
      </c>
      <c r="BJ985" s="293" t="s">
        <v>4205</v>
      </c>
      <c r="BK985" s="292" t="s">
        <v>175</v>
      </c>
      <c r="BL985" s="294">
        <v>184685.20069272001</v>
      </c>
      <c r="BM985" s="292" t="s">
        <v>309</v>
      </c>
      <c r="BN985" s="294"/>
      <c r="BO985" s="297">
        <v>38877</v>
      </c>
      <c r="BP985" s="297">
        <v>48008</v>
      </c>
      <c r="BQ985" s="297" t="s">
        <v>955</v>
      </c>
      <c r="BR985" s="297" t="s">
        <v>4778</v>
      </c>
      <c r="BS985" s="297">
        <v>38877</v>
      </c>
      <c r="BT985" s="297">
        <v>48008</v>
      </c>
      <c r="BU985" s="294">
        <v>10641.67</v>
      </c>
      <c r="BV985" s="294">
        <v>43.88</v>
      </c>
      <c r="BW985" s="294">
        <v>0</v>
      </c>
    </row>
    <row r="986" spans="1:75" s="289" customFormat="1" ht="18.2" customHeight="1" x14ac:dyDescent="0.15">
      <c r="A986" s="298">
        <v>984</v>
      </c>
      <c r="B986" s="299" t="s">
        <v>305</v>
      </c>
      <c r="C986" s="299" t="s">
        <v>306</v>
      </c>
      <c r="D986" s="313">
        <v>45170</v>
      </c>
      <c r="E986" s="300" t="s">
        <v>2075</v>
      </c>
      <c r="F986" s="309">
        <v>153</v>
      </c>
      <c r="G986" s="309">
        <v>152</v>
      </c>
      <c r="H986" s="302">
        <v>21993.11</v>
      </c>
      <c r="I986" s="302">
        <v>13461.72</v>
      </c>
      <c r="J986" s="302">
        <v>0</v>
      </c>
      <c r="K986" s="302">
        <v>35454.83</v>
      </c>
      <c r="L986" s="302">
        <v>155.72999999999999</v>
      </c>
      <c r="M986" s="302">
        <v>0</v>
      </c>
      <c r="N986" s="302">
        <v>0</v>
      </c>
      <c r="O986" s="302">
        <v>0</v>
      </c>
      <c r="P986" s="302">
        <v>0</v>
      </c>
      <c r="Q986" s="302">
        <v>0</v>
      </c>
      <c r="R986" s="302">
        <v>35454.83</v>
      </c>
      <c r="S986" s="302">
        <v>37788.1</v>
      </c>
      <c r="T986" s="302">
        <v>181.44</v>
      </c>
      <c r="U986" s="302">
        <v>0</v>
      </c>
      <c r="V986" s="302">
        <v>0</v>
      </c>
      <c r="W986" s="302">
        <v>0</v>
      </c>
      <c r="X986" s="302">
        <v>0</v>
      </c>
      <c r="Y986" s="302">
        <v>0</v>
      </c>
      <c r="Z986" s="302">
        <v>37969.54</v>
      </c>
      <c r="AA986" s="302">
        <v>0</v>
      </c>
      <c r="AB986" s="302">
        <v>0</v>
      </c>
      <c r="AC986" s="302">
        <v>0</v>
      </c>
      <c r="AD986" s="302">
        <v>0</v>
      </c>
      <c r="AE986" s="302">
        <v>0</v>
      </c>
      <c r="AF986" s="302">
        <v>0</v>
      </c>
      <c r="AG986" s="302">
        <v>0</v>
      </c>
      <c r="AH986" s="302">
        <v>0</v>
      </c>
      <c r="AI986" s="302">
        <v>0</v>
      </c>
      <c r="AJ986" s="302">
        <v>0</v>
      </c>
      <c r="AK986" s="302">
        <v>0</v>
      </c>
      <c r="AL986" s="302">
        <v>0</v>
      </c>
      <c r="AM986" s="302">
        <v>0</v>
      </c>
      <c r="AN986" s="302">
        <v>0</v>
      </c>
      <c r="AO986" s="302">
        <v>0</v>
      </c>
      <c r="AP986" s="302">
        <v>0</v>
      </c>
      <c r="AQ986" s="302">
        <v>0</v>
      </c>
      <c r="AR986" s="302">
        <v>0</v>
      </c>
      <c r="AS986" s="302">
        <v>0</v>
      </c>
      <c r="AT986" s="295">
        <f t="shared" si="15"/>
        <v>0</v>
      </c>
      <c r="AU986" s="302">
        <v>13617.45</v>
      </c>
      <c r="AV986" s="302">
        <v>37969.54</v>
      </c>
      <c r="AW986" s="303">
        <v>93</v>
      </c>
      <c r="AX986" s="303">
        <v>300</v>
      </c>
      <c r="AY986" s="302">
        <v>274798.51</v>
      </c>
      <c r="AZ986" s="302">
        <v>37394.870000000003</v>
      </c>
      <c r="BA986" s="301">
        <v>50.002232999999997</v>
      </c>
      <c r="BB986" s="301">
        <v>47.408124981725798</v>
      </c>
      <c r="BC986" s="301">
        <v>9.9</v>
      </c>
      <c r="BD986" s="301"/>
      <c r="BE986" s="300" t="s">
        <v>4204</v>
      </c>
      <c r="BF986" s="298"/>
      <c r="BG986" s="300" t="s">
        <v>320</v>
      </c>
      <c r="BH986" s="300" t="s">
        <v>197</v>
      </c>
      <c r="BI986" s="300" t="s">
        <v>373</v>
      </c>
      <c r="BJ986" s="300" t="s">
        <v>4205</v>
      </c>
      <c r="BK986" s="299" t="s">
        <v>175</v>
      </c>
      <c r="BL986" s="301">
        <v>277650.17739367997</v>
      </c>
      <c r="BM986" s="299" t="s">
        <v>309</v>
      </c>
      <c r="BN986" s="301"/>
      <c r="BO986" s="304">
        <v>38877</v>
      </c>
      <c r="BP986" s="304">
        <v>48008</v>
      </c>
      <c r="BQ986" s="297" t="s">
        <v>946</v>
      </c>
      <c r="BR986" s="297" t="s">
        <v>4775</v>
      </c>
      <c r="BS986" s="297">
        <v>38877</v>
      </c>
      <c r="BT986" s="297">
        <v>48008</v>
      </c>
      <c r="BU986" s="301">
        <v>20169.18</v>
      </c>
      <c r="BV986" s="301">
        <v>61.64</v>
      </c>
      <c r="BW986" s="301">
        <v>0</v>
      </c>
    </row>
    <row r="987" spans="1:75" s="289" customFormat="1" ht="18.2" customHeight="1" x14ac:dyDescent="0.15">
      <c r="A987" s="291">
        <v>985</v>
      </c>
      <c r="B987" s="292" t="s">
        <v>305</v>
      </c>
      <c r="C987" s="292" t="s">
        <v>306</v>
      </c>
      <c r="D987" s="312">
        <v>45170</v>
      </c>
      <c r="E987" s="293" t="s">
        <v>2076</v>
      </c>
      <c r="F987" s="308">
        <v>138</v>
      </c>
      <c r="G987" s="308">
        <v>137</v>
      </c>
      <c r="H987" s="295">
        <v>28435.72</v>
      </c>
      <c r="I987" s="295">
        <v>27880.82</v>
      </c>
      <c r="J987" s="295">
        <v>0</v>
      </c>
      <c r="K987" s="295">
        <v>56316.54</v>
      </c>
      <c r="L987" s="295">
        <v>335.74</v>
      </c>
      <c r="M987" s="295">
        <v>0</v>
      </c>
      <c r="N987" s="295">
        <v>0</v>
      </c>
      <c r="O987" s="295">
        <v>0</v>
      </c>
      <c r="P987" s="295">
        <v>0</v>
      </c>
      <c r="Q987" s="295">
        <v>0</v>
      </c>
      <c r="R987" s="295">
        <v>56316.54</v>
      </c>
      <c r="S987" s="295">
        <v>49281.69</v>
      </c>
      <c r="T987" s="295">
        <v>227.49</v>
      </c>
      <c r="U987" s="295">
        <v>0</v>
      </c>
      <c r="V987" s="295">
        <v>0</v>
      </c>
      <c r="W987" s="295">
        <v>0</v>
      </c>
      <c r="X987" s="295">
        <v>0</v>
      </c>
      <c r="Y987" s="295">
        <v>0</v>
      </c>
      <c r="Z987" s="295">
        <v>49509.18</v>
      </c>
      <c r="AA987" s="295">
        <v>0</v>
      </c>
      <c r="AB987" s="295">
        <v>0</v>
      </c>
      <c r="AC987" s="295">
        <v>0</v>
      </c>
      <c r="AD987" s="295">
        <v>0</v>
      </c>
      <c r="AE987" s="295">
        <v>0</v>
      </c>
      <c r="AF987" s="295">
        <v>0</v>
      </c>
      <c r="AG987" s="295">
        <v>0</v>
      </c>
      <c r="AH987" s="295">
        <v>0</v>
      </c>
      <c r="AI987" s="295">
        <v>0</v>
      </c>
      <c r="AJ987" s="295">
        <v>0</v>
      </c>
      <c r="AK987" s="295">
        <v>0</v>
      </c>
      <c r="AL987" s="295">
        <v>0</v>
      </c>
      <c r="AM987" s="295">
        <v>0</v>
      </c>
      <c r="AN987" s="295">
        <v>0</v>
      </c>
      <c r="AO987" s="295">
        <v>0</v>
      </c>
      <c r="AP987" s="295">
        <v>0</v>
      </c>
      <c r="AQ987" s="295">
        <v>0</v>
      </c>
      <c r="AR987" s="295">
        <v>0</v>
      </c>
      <c r="AS987" s="295">
        <v>0</v>
      </c>
      <c r="AT987" s="295">
        <f t="shared" si="15"/>
        <v>0</v>
      </c>
      <c r="AU987" s="295">
        <v>28216.560000000001</v>
      </c>
      <c r="AV987" s="295">
        <v>49509.18</v>
      </c>
      <c r="AW987" s="296">
        <v>93</v>
      </c>
      <c r="AX987" s="296">
        <v>300</v>
      </c>
      <c r="AY987" s="295">
        <v>329914.65999999997</v>
      </c>
      <c r="AZ987" s="295">
        <v>63955.24</v>
      </c>
      <c r="BA987" s="294">
        <v>71.212109999999996</v>
      </c>
      <c r="BB987" s="294">
        <v>62.706662367296303</v>
      </c>
      <c r="BC987" s="294">
        <v>9.6</v>
      </c>
      <c r="BD987" s="294"/>
      <c r="BE987" s="293" t="s">
        <v>4204</v>
      </c>
      <c r="BF987" s="291"/>
      <c r="BG987" s="293" t="s">
        <v>380</v>
      </c>
      <c r="BH987" s="293" t="s">
        <v>203</v>
      </c>
      <c r="BI987" s="293" t="s">
        <v>381</v>
      </c>
      <c r="BJ987" s="293" t="s">
        <v>4205</v>
      </c>
      <c r="BK987" s="292" t="s">
        <v>175</v>
      </c>
      <c r="BL987" s="294">
        <v>441020.23112784</v>
      </c>
      <c r="BM987" s="292" t="s">
        <v>309</v>
      </c>
      <c r="BN987" s="294"/>
      <c r="BO987" s="297">
        <v>38880</v>
      </c>
      <c r="BP987" s="297">
        <v>48011</v>
      </c>
      <c r="BQ987" s="297" t="s">
        <v>946</v>
      </c>
      <c r="BR987" s="297" t="s">
        <v>4775</v>
      </c>
      <c r="BS987" s="297">
        <v>38880</v>
      </c>
      <c r="BT987" s="297">
        <v>48011</v>
      </c>
      <c r="BU987" s="294">
        <v>23563.5</v>
      </c>
      <c r="BV987" s="294">
        <v>57.98</v>
      </c>
      <c r="BW987" s="294">
        <v>0</v>
      </c>
    </row>
    <row r="988" spans="1:75" s="289" customFormat="1" ht="18.2" customHeight="1" x14ac:dyDescent="0.15">
      <c r="A988" s="298">
        <v>986</v>
      </c>
      <c r="B988" s="299" t="s">
        <v>305</v>
      </c>
      <c r="C988" s="299" t="s">
        <v>306</v>
      </c>
      <c r="D988" s="313">
        <v>45170</v>
      </c>
      <c r="E988" s="300" t="s">
        <v>2077</v>
      </c>
      <c r="F988" s="309">
        <v>161</v>
      </c>
      <c r="G988" s="309">
        <v>160</v>
      </c>
      <c r="H988" s="302">
        <v>17492.87</v>
      </c>
      <c r="I988" s="302">
        <v>10988.4</v>
      </c>
      <c r="J988" s="302">
        <v>0</v>
      </c>
      <c r="K988" s="302">
        <v>28481.27</v>
      </c>
      <c r="L988" s="302">
        <v>123.94</v>
      </c>
      <c r="M988" s="302">
        <v>0</v>
      </c>
      <c r="N988" s="302">
        <v>0</v>
      </c>
      <c r="O988" s="302">
        <v>0</v>
      </c>
      <c r="P988" s="302">
        <v>0</v>
      </c>
      <c r="Q988" s="302">
        <v>0</v>
      </c>
      <c r="R988" s="302">
        <v>28481.27</v>
      </c>
      <c r="S988" s="302">
        <v>31933.200000000001</v>
      </c>
      <c r="T988" s="302">
        <v>144.32</v>
      </c>
      <c r="U988" s="302">
        <v>0</v>
      </c>
      <c r="V988" s="302">
        <v>0</v>
      </c>
      <c r="W988" s="302">
        <v>0</v>
      </c>
      <c r="X988" s="302">
        <v>0</v>
      </c>
      <c r="Y988" s="302">
        <v>0</v>
      </c>
      <c r="Z988" s="302">
        <v>32077.52</v>
      </c>
      <c r="AA988" s="302">
        <v>0</v>
      </c>
      <c r="AB988" s="302">
        <v>0</v>
      </c>
      <c r="AC988" s="302">
        <v>0</v>
      </c>
      <c r="AD988" s="302">
        <v>0</v>
      </c>
      <c r="AE988" s="302">
        <v>0</v>
      </c>
      <c r="AF988" s="302">
        <v>0</v>
      </c>
      <c r="AG988" s="302">
        <v>0</v>
      </c>
      <c r="AH988" s="302">
        <v>0</v>
      </c>
      <c r="AI988" s="302">
        <v>0</v>
      </c>
      <c r="AJ988" s="302">
        <v>0</v>
      </c>
      <c r="AK988" s="302">
        <v>0</v>
      </c>
      <c r="AL988" s="302">
        <v>0</v>
      </c>
      <c r="AM988" s="302">
        <v>0</v>
      </c>
      <c r="AN988" s="302">
        <v>0</v>
      </c>
      <c r="AO988" s="302">
        <v>0</v>
      </c>
      <c r="AP988" s="302">
        <v>0</v>
      </c>
      <c r="AQ988" s="302">
        <v>0</v>
      </c>
      <c r="AR988" s="302">
        <v>0</v>
      </c>
      <c r="AS988" s="302">
        <v>0</v>
      </c>
      <c r="AT988" s="295">
        <f t="shared" si="15"/>
        <v>0</v>
      </c>
      <c r="AU988" s="302">
        <v>11112.34</v>
      </c>
      <c r="AV988" s="302">
        <v>32077.52</v>
      </c>
      <c r="AW988" s="303">
        <v>93</v>
      </c>
      <c r="AX988" s="303">
        <v>300</v>
      </c>
      <c r="AY988" s="302">
        <v>274799</v>
      </c>
      <c r="AZ988" s="302">
        <v>29751.23</v>
      </c>
      <c r="BA988" s="301">
        <v>39.772191999999997</v>
      </c>
      <c r="BB988" s="301">
        <v>38.0744775541663</v>
      </c>
      <c r="BC988" s="301">
        <v>9.9</v>
      </c>
      <c r="BD988" s="301"/>
      <c r="BE988" s="300" t="s">
        <v>4204</v>
      </c>
      <c r="BF988" s="298"/>
      <c r="BG988" s="300" t="s">
        <v>320</v>
      </c>
      <c r="BH988" s="300" t="s">
        <v>197</v>
      </c>
      <c r="BI988" s="300" t="s">
        <v>373</v>
      </c>
      <c r="BJ988" s="300" t="s">
        <v>4205</v>
      </c>
      <c r="BK988" s="299" t="s">
        <v>175</v>
      </c>
      <c r="BL988" s="301">
        <v>223039.55957191999</v>
      </c>
      <c r="BM988" s="299" t="s">
        <v>309</v>
      </c>
      <c r="BN988" s="301"/>
      <c r="BO988" s="304">
        <v>38881</v>
      </c>
      <c r="BP988" s="304">
        <v>48012</v>
      </c>
      <c r="BQ988" s="297" t="s">
        <v>936</v>
      </c>
      <c r="BR988" s="297" t="s">
        <v>4769</v>
      </c>
      <c r="BS988" s="297">
        <v>38881</v>
      </c>
      <c r="BT988" s="297">
        <v>48012</v>
      </c>
      <c r="BU988" s="301">
        <v>17343.41</v>
      </c>
      <c r="BV988" s="301">
        <v>49.04</v>
      </c>
      <c r="BW988" s="301">
        <v>0</v>
      </c>
    </row>
    <row r="989" spans="1:75" s="289" customFormat="1" ht="18.2" customHeight="1" x14ac:dyDescent="0.15">
      <c r="A989" s="291">
        <v>987</v>
      </c>
      <c r="B989" s="292" t="s">
        <v>305</v>
      </c>
      <c r="C989" s="292" t="s">
        <v>306</v>
      </c>
      <c r="D989" s="312">
        <v>45170</v>
      </c>
      <c r="E989" s="293" t="s">
        <v>2078</v>
      </c>
      <c r="F989" s="308">
        <v>155</v>
      </c>
      <c r="G989" s="308">
        <v>154</v>
      </c>
      <c r="H989" s="295">
        <v>15691.4</v>
      </c>
      <c r="I989" s="295">
        <v>35641.449999999997</v>
      </c>
      <c r="J989" s="295">
        <v>0</v>
      </c>
      <c r="K989" s="295">
        <v>51332.85</v>
      </c>
      <c r="L989" s="295">
        <v>403.38</v>
      </c>
      <c r="M989" s="295">
        <v>0</v>
      </c>
      <c r="N989" s="295">
        <v>0</v>
      </c>
      <c r="O989" s="295">
        <v>0</v>
      </c>
      <c r="P989" s="295">
        <v>0</v>
      </c>
      <c r="Q989" s="295">
        <v>0</v>
      </c>
      <c r="R989" s="295">
        <v>51332.85</v>
      </c>
      <c r="S989" s="295">
        <v>45810.69</v>
      </c>
      <c r="T989" s="295">
        <v>125.53</v>
      </c>
      <c r="U989" s="295">
        <v>0</v>
      </c>
      <c r="V989" s="295">
        <v>0</v>
      </c>
      <c r="W989" s="295">
        <v>0</v>
      </c>
      <c r="X989" s="295">
        <v>0</v>
      </c>
      <c r="Y989" s="295">
        <v>0</v>
      </c>
      <c r="Z989" s="295">
        <v>45936.22</v>
      </c>
      <c r="AA989" s="295">
        <v>0</v>
      </c>
      <c r="AB989" s="295">
        <v>0</v>
      </c>
      <c r="AC989" s="295">
        <v>0</v>
      </c>
      <c r="AD989" s="295">
        <v>0</v>
      </c>
      <c r="AE989" s="295">
        <v>0</v>
      </c>
      <c r="AF989" s="295">
        <v>0</v>
      </c>
      <c r="AG989" s="295">
        <v>0</v>
      </c>
      <c r="AH989" s="295">
        <v>0</v>
      </c>
      <c r="AI989" s="295">
        <v>0</v>
      </c>
      <c r="AJ989" s="295">
        <v>0</v>
      </c>
      <c r="AK989" s="295">
        <v>0</v>
      </c>
      <c r="AL989" s="295">
        <v>0</v>
      </c>
      <c r="AM989" s="295">
        <v>0</v>
      </c>
      <c r="AN989" s="295">
        <v>0</v>
      </c>
      <c r="AO989" s="295">
        <v>0</v>
      </c>
      <c r="AP989" s="295">
        <v>0</v>
      </c>
      <c r="AQ989" s="295">
        <v>0</v>
      </c>
      <c r="AR989" s="295">
        <v>0</v>
      </c>
      <c r="AS989" s="295">
        <v>0</v>
      </c>
      <c r="AT989" s="295">
        <f t="shared" si="15"/>
        <v>0</v>
      </c>
      <c r="AU989" s="295">
        <v>36044.83</v>
      </c>
      <c r="AV989" s="295">
        <v>45936.22</v>
      </c>
      <c r="AW989" s="296">
        <v>33</v>
      </c>
      <c r="AX989" s="296">
        <v>240</v>
      </c>
      <c r="AY989" s="295">
        <v>319999.43</v>
      </c>
      <c r="AZ989" s="295">
        <v>56346.92</v>
      </c>
      <c r="BA989" s="294">
        <v>64.687611000000004</v>
      </c>
      <c r="BB989" s="294">
        <v>58.9313387905027</v>
      </c>
      <c r="BC989" s="294">
        <v>9.6</v>
      </c>
      <c r="BD989" s="294"/>
      <c r="BE989" s="293" t="s">
        <v>4204</v>
      </c>
      <c r="BF989" s="291"/>
      <c r="BG989" s="293" t="s">
        <v>320</v>
      </c>
      <c r="BH989" s="293" t="s">
        <v>181</v>
      </c>
      <c r="BI989" s="293" t="s">
        <v>321</v>
      </c>
      <c r="BJ989" s="293" t="s">
        <v>4205</v>
      </c>
      <c r="BK989" s="292" t="s">
        <v>175</v>
      </c>
      <c r="BL989" s="294">
        <v>401992.47630360001</v>
      </c>
      <c r="BM989" s="292" t="s">
        <v>309</v>
      </c>
      <c r="BN989" s="294"/>
      <c r="BO989" s="297">
        <v>38882</v>
      </c>
      <c r="BP989" s="297">
        <v>46187</v>
      </c>
      <c r="BQ989" s="297" t="s">
        <v>936</v>
      </c>
      <c r="BR989" s="297" t="s">
        <v>4769</v>
      </c>
      <c r="BS989" s="297">
        <v>38882</v>
      </c>
      <c r="BT989" s="297">
        <v>46187</v>
      </c>
      <c r="BU989" s="294">
        <v>22790.1</v>
      </c>
      <c r="BV989" s="294">
        <v>48.76</v>
      </c>
      <c r="BW989" s="294">
        <v>0</v>
      </c>
    </row>
    <row r="990" spans="1:75" s="289" customFormat="1" ht="18.2" customHeight="1" x14ac:dyDescent="0.15">
      <c r="A990" s="298">
        <v>988</v>
      </c>
      <c r="B990" s="299" t="s">
        <v>305</v>
      </c>
      <c r="C990" s="299" t="s">
        <v>306</v>
      </c>
      <c r="D990" s="313">
        <v>45170</v>
      </c>
      <c r="E990" s="300" t="s">
        <v>2079</v>
      </c>
      <c r="F990" s="309">
        <v>148</v>
      </c>
      <c r="G990" s="309">
        <v>147</v>
      </c>
      <c r="H990" s="302">
        <v>22676.51</v>
      </c>
      <c r="I990" s="302">
        <v>13647.01</v>
      </c>
      <c r="J990" s="302">
        <v>0</v>
      </c>
      <c r="K990" s="302">
        <v>36323.519999999997</v>
      </c>
      <c r="L990" s="302">
        <v>160.58000000000001</v>
      </c>
      <c r="M990" s="302">
        <v>0</v>
      </c>
      <c r="N990" s="302">
        <v>0</v>
      </c>
      <c r="O990" s="302">
        <v>0</v>
      </c>
      <c r="P990" s="302">
        <v>0</v>
      </c>
      <c r="Q990" s="302">
        <v>0</v>
      </c>
      <c r="R990" s="302">
        <v>36323.519999999997</v>
      </c>
      <c r="S990" s="302">
        <v>37403.620000000003</v>
      </c>
      <c r="T990" s="302">
        <v>187.08</v>
      </c>
      <c r="U990" s="302">
        <v>0</v>
      </c>
      <c r="V990" s="302">
        <v>0</v>
      </c>
      <c r="W990" s="302">
        <v>0</v>
      </c>
      <c r="X990" s="302">
        <v>0</v>
      </c>
      <c r="Y990" s="302">
        <v>0</v>
      </c>
      <c r="Z990" s="302">
        <v>37590.699999999997</v>
      </c>
      <c r="AA990" s="302">
        <v>0</v>
      </c>
      <c r="AB990" s="302">
        <v>0</v>
      </c>
      <c r="AC990" s="302">
        <v>0</v>
      </c>
      <c r="AD990" s="302">
        <v>0</v>
      </c>
      <c r="AE990" s="302">
        <v>0</v>
      </c>
      <c r="AF990" s="302">
        <v>0</v>
      </c>
      <c r="AG990" s="302">
        <v>0</v>
      </c>
      <c r="AH990" s="302">
        <v>0</v>
      </c>
      <c r="AI990" s="302">
        <v>0</v>
      </c>
      <c r="AJ990" s="302">
        <v>0</v>
      </c>
      <c r="AK990" s="302">
        <v>0</v>
      </c>
      <c r="AL990" s="302">
        <v>0</v>
      </c>
      <c r="AM990" s="302">
        <v>0</v>
      </c>
      <c r="AN990" s="302">
        <v>0</v>
      </c>
      <c r="AO990" s="302">
        <v>0</v>
      </c>
      <c r="AP990" s="302">
        <v>0</v>
      </c>
      <c r="AQ990" s="302">
        <v>0</v>
      </c>
      <c r="AR990" s="302">
        <v>0</v>
      </c>
      <c r="AS990" s="302">
        <v>0</v>
      </c>
      <c r="AT990" s="295">
        <f t="shared" si="15"/>
        <v>0</v>
      </c>
      <c r="AU990" s="302">
        <v>13807.59</v>
      </c>
      <c r="AV990" s="302">
        <v>37590.699999999997</v>
      </c>
      <c r="AW990" s="303">
        <v>93</v>
      </c>
      <c r="AX990" s="303">
        <v>300</v>
      </c>
      <c r="AY990" s="302">
        <v>298000.40000000002</v>
      </c>
      <c r="AZ990" s="302">
        <v>38558.17</v>
      </c>
      <c r="BA990" s="301">
        <v>47.533490999999998</v>
      </c>
      <c r="BB990" s="301">
        <v>44.778673650962197</v>
      </c>
      <c r="BC990" s="301">
        <v>9.9</v>
      </c>
      <c r="BD990" s="301"/>
      <c r="BE990" s="300" t="s">
        <v>4204</v>
      </c>
      <c r="BF990" s="298"/>
      <c r="BG990" s="300" t="s">
        <v>320</v>
      </c>
      <c r="BH990" s="300" t="s">
        <v>181</v>
      </c>
      <c r="BI990" s="300" t="s">
        <v>321</v>
      </c>
      <c r="BJ990" s="300" t="s">
        <v>4205</v>
      </c>
      <c r="BK990" s="299" t="s">
        <v>175</v>
      </c>
      <c r="BL990" s="301">
        <v>284452.97217791999</v>
      </c>
      <c r="BM990" s="299" t="s">
        <v>309</v>
      </c>
      <c r="BN990" s="301"/>
      <c r="BO990" s="304">
        <v>38882</v>
      </c>
      <c r="BP990" s="304">
        <v>48013</v>
      </c>
      <c r="BQ990" s="297" t="s">
        <v>947</v>
      </c>
      <c r="BR990" s="297" t="s">
        <v>4774</v>
      </c>
      <c r="BS990" s="297">
        <v>38882</v>
      </c>
      <c r="BT990" s="297">
        <v>48013</v>
      </c>
      <c r="BU990" s="301">
        <v>20192.080000000002</v>
      </c>
      <c r="BV990" s="301">
        <v>63.55</v>
      </c>
      <c r="BW990" s="301">
        <v>0</v>
      </c>
    </row>
    <row r="991" spans="1:75" s="289" customFormat="1" ht="18.2" customHeight="1" x14ac:dyDescent="0.15">
      <c r="A991" s="291">
        <v>989</v>
      </c>
      <c r="B991" s="292" t="s">
        <v>305</v>
      </c>
      <c r="C991" s="292" t="s">
        <v>306</v>
      </c>
      <c r="D991" s="312">
        <v>45170</v>
      </c>
      <c r="E991" s="293" t="s">
        <v>2080</v>
      </c>
      <c r="F991" s="308">
        <v>154</v>
      </c>
      <c r="G991" s="308">
        <v>153</v>
      </c>
      <c r="H991" s="295">
        <v>32382.79</v>
      </c>
      <c r="I991" s="295">
        <v>20463.21</v>
      </c>
      <c r="J991" s="295">
        <v>0</v>
      </c>
      <c r="K991" s="295">
        <v>52846</v>
      </c>
      <c r="L991" s="295">
        <v>232.37</v>
      </c>
      <c r="M991" s="295">
        <v>0</v>
      </c>
      <c r="N991" s="295">
        <v>0</v>
      </c>
      <c r="O991" s="295">
        <v>0</v>
      </c>
      <c r="P991" s="295">
        <v>0</v>
      </c>
      <c r="Q991" s="295">
        <v>0</v>
      </c>
      <c r="R991" s="295">
        <v>52846</v>
      </c>
      <c r="S991" s="295">
        <v>54725.57</v>
      </c>
      <c r="T991" s="295">
        <v>259.06</v>
      </c>
      <c r="U991" s="295">
        <v>0</v>
      </c>
      <c r="V991" s="295">
        <v>0</v>
      </c>
      <c r="W991" s="295">
        <v>0</v>
      </c>
      <c r="X991" s="295">
        <v>0</v>
      </c>
      <c r="Y991" s="295">
        <v>0</v>
      </c>
      <c r="Z991" s="295">
        <v>54984.63</v>
      </c>
      <c r="AA991" s="295">
        <v>0</v>
      </c>
      <c r="AB991" s="295">
        <v>0</v>
      </c>
      <c r="AC991" s="295">
        <v>0</v>
      </c>
      <c r="AD991" s="295">
        <v>0</v>
      </c>
      <c r="AE991" s="295">
        <v>0</v>
      </c>
      <c r="AF991" s="295">
        <v>0</v>
      </c>
      <c r="AG991" s="295">
        <v>0</v>
      </c>
      <c r="AH991" s="295">
        <v>0</v>
      </c>
      <c r="AI991" s="295">
        <v>0</v>
      </c>
      <c r="AJ991" s="295">
        <v>0</v>
      </c>
      <c r="AK991" s="295">
        <v>0</v>
      </c>
      <c r="AL991" s="295">
        <v>0</v>
      </c>
      <c r="AM991" s="295">
        <v>0</v>
      </c>
      <c r="AN991" s="295">
        <v>0</v>
      </c>
      <c r="AO991" s="295">
        <v>0</v>
      </c>
      <c r="AP991" s="295">
        <v>0</v>
      </c>
      <c r="AQ991" s="295">
        <v>0</v>
      </c>
      <c r="AR991" s="295">
        <v>0</v>
      </c>
      <c r="AS991" s="295">
        <v>0</v>
      </c>
      <c r="AT991" s="295">
        <f t="shared" si="15"/>
        <v>0</v>
      </c>
      <c r="AU991" s="295">
        <v>20695.580000000002</v>
      </c>
      <c r="AV991" s="295">
        <v>54984.63</v>
      </c>
      <c r="AW991" s="296">
        <v>93</v>
      </c>
      <c r="AX991" s="296">
        <v>300</v>
      </c>
      <c r="AY991" s="295">
        <v>364501.17</v>
      </c>
      <c r="AZ991" s="295">
        <v>55802.51</v>
      </c>
      <c r="BA991" s="294">
        <v>56.241247999999999</v>
      </c>
      <c r="BB991" s="294">
        <v>53.261492929404099</v>
      </c>
      <c r="BC991" s="294">
        <v>9.6</v>
      </c>
      <c r="BD991" s="294"/>
      <c r="BE991" s="293" t="s">
        <v>4204</v>
      </c>
      <c r="BF991" s="291"/>
      <c r="BG991" s="293" t="s">
        <v>312</v>
      </c>
      <c r="BH991" s="293" t="s">
        <v>196</v>
      </c>
      <c r="BI991" s="293" t="s">
        <v>314</v>
      </c>
      <c r="BJ991" s="293" t="s">
        <v>4205</v>
      </c>
      <c r="BK991" s="292" t="s">
        <v>175</v>
      </c>
      <c r="BL991" s="294">
        <v>413842.099216</v>
      </c>
      <c r="BM991" s="292" t="s">
        <v>309</v>
      </c>
      <c r="BN991" s="294"/>
      <c r="BO991" s="297">
        <v>38882</v>
      </c>
      <c r="BP991" s="297">
        <v>48013</v>
      </c>
      <c r="BQ991" s="297" t="s">
        <v>931</v>
      </c>
      <c r="BR991" s="297" t="s">
        <v>4779</v>
      </c>
      <c r="BS991" s="297">
        <v>38882</v>
      </c>
      <c r="BT991" s="297">
        <v>48013</v>
      </c>
      <c r="BU991" s="294">
        <v>23291.4</v>
      </c>
      <c r="BV991" s="294">
        <v>50.59</v>
      </c>
      <c r="BW991" s="294">
        <v>0</v>
      </c>
    </row>
    <row r="992" spans="1:75" s="289" customFormat="1" ht="18.2" customHeight="1" x14ac:dyDescent="0.15">
      <c r="A992" s="298">
        <v>990</v>
      </c>
      <c r="B992" s="299" t="s">
        <v>305</v>
      </c>
      <c r="C992" s="299" t="s">
        <v>306</v>
      </c>
      <c r="D992" s="313">
        <v>45170</v>
      </c>
      <c r="E992" s="300" t="s">
        <v>2081</v>
      </c>
      <c r="F992" s="309">
        <v>0</v>
      </c>
      <c r="G992" s="309">
        <v>0</v>
      </c>
      <c r="H992" s="302">
        <v>8681.91</v>
      </c>
      <c r="I992" s="302">
        <v>0</v>
      </c>
      <c r="J992" s="302">
        <v>0</v>
      </c>
      <c r="K992" s="302">
        <v>8681.91</v>
      </c>
      <c r="L992" s="302">
        <v>510.79</v>
      </c>
      <c r="M992" s="302">
        <v>0</v>
      </c>
      <c r="N992" s="302">
        <v>0</v>
      </c>
      <c r="O992" s="302">
        <v>510.79</v>
      </c>
      <c r="P992" s="302">
        <v>0</v>
      </c>
      <c r="Q992" s="302">
        <v>0</v>
      </c>
      <c r="R992" s="302">
        <v>8171.12</v>
      </c>
      <c r="S992" s="302">
        <v>0</v>
      </c>
      <c r="T992" s="302">
        <v>69.459999999999994</v>
      </c>
      <c r="U992" s="302">
        <v>0</v>
      </c>
      <c r="V992" s="302">
        <v>0</v>
      </c>
      <c r="W992" s="302">
        <v>69.459999999999994</v>
      </c>
      <c r="X992" s="302">
        <v>0</v>
      </c>
      <c r="Y992" s="302">
        <v>0</v>
      </c>
      <c r="Z992" s="302">
        <v>0</v>
      </c>
      <c r="AA992" s="302">
        <v>53.5</v>
      </c>
      <c r="AB992" s="302">
        <v>0</v>
      </c>
      <c r="AC992" s="302">
        <v>0</v>
      </c>
      <c r="AD992" s="302">
        <v>0</v>
      </c>
      <c r="AE992" s="302">
        <v>0</v>
      </c>
      <c r="AF992" s="302">
        <v>-31.87</v>
      </c>
      <c r="AG992" s="302">
        <v>27.57</v>
      </c>
      <c r="AH992" s="302">
        <v>79.66</v>
      </c>
      <c r="AI992" s="302">
        <v>0</v>
      </c>
      <c r="AJ992" s="302">
        <v>0</v>
      </c>
      <c r="AK992" s="302">
        <v>0</v>
      </c>
      <c r="AL992" s="302">
        <v>0</v>
      </c>
      <c r="AM992" s="302">
        <v>0</v>
      </c>
      <c r="AN992" s="302">
        <v>0</v>
      </c>
      <c r="AO992" s="302">
        <v>0</v>
      </c>
      <c r="AP992" s="302">
        <v>0.88</v>
      </c>
      <c r="AQ992" s="302">
        <v>0</v>
      </c>
      <c r="AR992" s="302">
        <v>0</v>
      </c>
      <c r="AS992" s="302">
        <v>0</v>
      </c>
      <c r="AT992" s="295">
        <f t="shared" si="15"/>
        <v>709.99</v>
      </c>
      <c r="AU992" s="302">
        <v>0</v>
      </c>
      <c r="AV992" s="302">
        <v>0</v>
      </c>
      <c r="AW992" s="303">
        <v>33</v>
      </c>
      <c r="AX992" s="303">
        <v>240</v>
      </c>
      <c r="AY992" s="302">
        <v>335996.76</v>
      </c>
      <c r="AZ992" s="302">
        <v>61816.480000000003</v>
      </c>
      <c r="BA992" s="301">
        <v>67.589575999999994</v>
      </c>
      <c r="BB992" s="301">
        <v>8.9342281580109404</v>
      </c>
      <c r="BC992" s="301">
        <v>9.6</v>
      </c>
      <c r="BD992" s="301"/>
      <c r="BE992" s="300" t="s">
        <v>4204</v>
      </c>
      <c r="BF992" s="298"/>
      <c r="BG992" s="300" t="s">
        <v>312</v>
      </c>
      <c r="BH992" s="300" t="s">
        <v>188</v>
      </c>
      <c r="BI992" s="300" t="s">
        <v>313</v>
      </c>
      <c r="BJ992" s="300" t="s">
        <v>103</v>
      </c>
      <c r="BK992" s="299" t="s">
        <v>175</v>
      </c>
      <c r="BL992" s="301">
        <v>63988.825147520001</v>
      </c>
      <c r="BM992" s="299" t="s">
        <v>309</v>
      </c>
      <c r="BN992" s="301"/>
      <c r="BO992" s="304">
        <v>38883</v>
      </c>
      <c r="BP992" s="304">
        <v>46188</v>
      </c>
      <c r="BQ992" s="297" t="s">
        <v>4757</v>
      </c>
      <c r="BR992" s="297" t="s">
        <v>4764</v>
      </c>
      <c r="BS992" s="297">
        <v>38883</v>
      </c>
      <c r="BT992" s="297">
        <v>46188</v>
      </c>
      <c r="BU992" s="301">
        <v>0</v>
      </c>
      <c r="BV992" s="301">
        <v>53.5</v>
      </c>
      <c r="BW992" s="301">
        <v>0</v>
      </c>
    </row>
    <row r="993" spans="1:75" s="289" customFormat="1" ht="18.2" customHeight="1" x14ac:dyDescent="0.15">
      <c r="A993" s="291">
        <v>991</v>
      </c>
      <c r="B993" s="292" t="s">
        <v>305</v>
      </c>
      <c r="C993" s="292" t="s">
        <v>306</v>
      </c>
      <c r="D993" s="312">
        <v>45170</v>
      </c>
      <c r="E993" s="293" t="s">
        <v>2082</v>
      </c>
      <c r="F993" s="308">
        <v>0</v>
      </c>
      <c r="G993" s="308">
        <v>0</v>
      </c>
      <c r="H993" s="295">
        <v>29726.48</v>
      </c>
      <c r="I993" s="295">
        <v>0</v>
      </c>
      <c r="J993" s="295">
        <v>0</v>
      </c>
      <c r="K993" s="295">
        <v>29726.48</v>
      </c>
      <c r="L993" s="295">
        <v>216.57</v>
      </c>
      <c r="M993" s="295">
        <v>0</v>
      </c>
      <c r="N993" s="295">
        <v>0</v>
      </c>
      <c r="O993" s="295">
        <v>216.57</v>
      </c>
      <c r="P993" s="295">
        <v>0</v>
      </c>
      <c r="Q993" s="295">
        <v>0</v>
      </c>
      <c r="R993" s="295">
        <v>29509.91</v>
      </c>
      <c r="S993" s="295">
        <v>0</v>
      </c>
      <c r="T993" s="295">
        <v>237.81</v>
      </c>
      <c r="U993" s="295">
        <v>0</v>
      </c>
      <c r="V993" s="295">
        <v>0</v>
      </c>
      <c r="W993" s="295">
        <v>237.81</v>
      </c>
      <c r="X993" s="295">
        <v>0</v>
      </c>
      <c r="Y993" s="295">
        <v>0</v>
      </c>
      <c r="Z993" s="295">
        <v>0</v>
      </c>
      <c r="AA993" s="295">
        <v>46.77</v>
      </c>
      <c r="AB993" s="295">
        <v>0</v>
      </c>
      <c r="AC993" s="295">
        <v>0</v>
      </c>
      <c r="AD993" s="295">
        <v>0</v>
      </c>
      <c r="AE993" s="295">
        <v>0</v>
      </c>
      <c r="AF993" s="295">
        <v>-25.31</v>
      </c>
      <c r="AG993" s="295">
        <v>25.06</v>
      </c>
      <c r="AH993" s="295">
        <v>69.59</v>
      </c>
      <c r="AI993" s="295">
        <v>0</v>
      </c>
      <c r="AJ993" s="295">
        <v>0</v>
      </c>
      <c r="AK993" s="295">
        <v>0</v>
      </c>
      <c r="AL993" s="295">
        <v>0</v>
      </c>
      <c r="AM993" s="295">
        <v>0</v>
      </c>
      <c r="AN993" s="295">
        <v>0</v>
      </c>
      <c r="AO993" s="295">
        <v>0</v>
      </c>
      <c r="AP993" s="295">
        <v>26.99</v>
      </c>
      <c r="AQ993" s="295">
        <v>0</v>
      </c>
      <c r="AR993" s="295">
        <v>22.21</v>
      </c>
      <c r="AS993" s="295">
        <v>0</v>
      </c>
      <c r="AT993" s="295">
        <f t="shared" si="15"/>
        <v>575.27</v>
      </c>
      <c r="AU993" s="295">
        <v>0</v>
      </c>
      <c r="AV993" s="295">
        <v>0</v>
      </c>
      <c r="AW993" s="296">
        <v>92</v>
      </c>
      <c r="AX993" s="296">
        <v>300</v>
      </c>
      <c r="AY993" s="295">
        <v>358997.76000000001</v>
      </c>
      <c r="AZ993" s="295">
        <v>51595.43</v>
      </c>
      <c r="BA993" s="294">
        <v>53.036538999999998</v>
      </c>
      <c r="BB993" s="294">
        <v>30.334149605914501</v>
      </c>
      <c r="BC993" s="294">
        <v>9.6</v>
      </c>
      <c r="BD993" s="294"/>
      <c r="BE993" s="293" t="s">
        <v>4204</v>
      </c>
      <c r="BF993" s="291"/>
      <c r="BG993" s="293" t="s">
        <v>326</v>
      </c>
      <c r="BH993" s="293" t="s">
        <v>217</v>
      </c>
      <c r="BI993" s="293" t="s">
        <v>623</v>
      </c>
      <c r="BJ993" s="293" t="s">
        <v>103</v>
      </c>
      <c r="BK993" s="292" t="s">
        <v>175</v>
      </c>
      <c r="BL993" s="294">
        <v>231094.93816136001</v>
      </c>
      <c r="BM993" s="292" t="s">
        <v>309</v>
      </c>
      <c r="BN993" s="294"/>
      <c r="BO993" s="297">
        <v>38863</v>
      </c>
      <c r="BP993" s="297">
        <v>47994</v>
      </c>
      <c r="BQ993" s="297" t="s">
        <v>4757</v>
      </c>
      <c r="BR993" s="297" t="s">
        <v>4764</v>
      </c>
      <c r="BS993" s="297">
        <v>38863</v>
      </c>
      <c r="BT993" s="297">
        <v>47994</v>
      </c>
      <c r="BU993" s="294">
        <v>0</v>
      </c>
      <c r="BV993" s="294">
        <v>46.77</v>
      </c>
      <c r="BW993" s="294">
        <v>0</v>
      </c>
    </row>
    <row r="994" spans="1:75" s="289" customFormat="1" ht="18.2" customHeight="1" x14ac:dyDescent="0.15">
      <c r="A994" s="298">
        <v>992</v>
      </c>
      <c r="B994" s="299" t="s">
        <v>305</v>
      </c>
      <c r="C994" s="299" t="s">
        <v>306</v>
      </c>
      <c r="D994" s="313">
        <v>45170</v>
      </c>
      <c r="E994" s="300" t="s">
        <v>2083</v>
      </c>
      <c r="F994" s="309">
        <v>136</v>
      </c>
      <c r="G994" s="309">
        <v>135</v>
      </c>
      <c r="H994" s="302">
        <v>41262.550000000003</v>
      </c>
      <c r="I994" s="302">
        <v>24605.96</v>
      </c>
      <c r="J994" s="302">
        <v>0</v>
      </c>
      <c r="K994" s="302">
        <v>65868.509999999995</v>
      </c>
      <c r="L994" s="302">
        <v>297.35000000000002</v>
      </c>
      <c r="M994" s="302">
        <v>0</v>
      </c>
      <c r="N994" s="302">
        <v>0</v>
      </c>
      <c r="O994" s="302">
        <v>0</v>
      </c>
      <c r="P994" s="302">
        <v>0</v>
      </c>
      <c r="Q994" s="302">
        <v>0</v>
      </c>
      <c r="R994" s="302">
        <v>65868.509999999995</v>
      </c>
      <c r="S994" s="302">
        <v>59635.38</v>
      </c>
      <c r="T994" s="302">
        <v>326.66000000000003</v>
      </c>
      <c r="U994" s="302">
        <v>0</v>
      </c>
      <c r="V994" s="302">
        <v>0</v>
      </c>
      <c r="W994" s="302">
        <v>0</v>
      </c>
      <c r="X994" s="302">
        <v>0</v>
      </c>
      <c r="Y994" s="302">
        <v>0</v>
      </c>
      <c r="Z994" s="302">
        <v>59962.04</v>
      </c>
      <c r="AA994" s="302">
        <v>0</v>
      </c>
      <c r="AB994" s="302">
        <v>0</v>
      </c>
      <c r="AC994" s="302">
        <v>0</v>
      </c>
      <c r="AD994" s="302">
        <v>0</v>
      </c>
      <c r="AE994" s="302">
        <v>0</v>
      </c>
      <c r="AF994" s="302">
        <v>0</v>
      </c>
      <c r="AG994" s="302">
        <v>0</v>
      </c>
      <c r="AH994" s="302">
        <v>0</v>
      </c>
      <c r="AI994" s="302">
        <v>0</v>
      </c>
      <c r="AJ994" s="302">
        <v>0</v>
      </c>
      <c r="AK994" s="302">
        <v>0</v>
      </c>
      <c r="AL994" s="302">
        <v>0</v>
      </c>
      <c r="AM994" s="302">
        <v>0</v>
      </c>
      <c r="AN994" s="302">
        <v>0</v>
      </c>
      <c r="AO994" s="302">
        <v>0</v>
      </c>
      <c r="AP994" s="302">
        <v>0</v>
      </c>
      <c r="AQ994" s="302">
        <v>0</v>
      </c>
      <c r="AR994" s="302">
        <v>0</v>
      </c>
      <c r="AS994" s="302">
        <v>0</v>
      </c>
      <c r="AT994" s="295">
        <f t="shared" si="15"/>
        <v>0</v>
      </c>
      <c r="AU994" s="302">
        <v>24903.31</v>
      </c>
      <c r="AV994" s="302">
        <v>59962.04</v>
      </c>
      <c r="AW994" s="303">
        <v>93</v>
      </c>
      <c r="AX994" s="303">
        <v>300</v>
      </c>
      <c r="AY994" s="302">
        <v>369001.3</v>
      </c>
      <c r="AZ994" s="302">
        <v>71422</v>
      </c>
      <c r="BA994" s="301">
        <v>71.273465999999999</v>
      </c>
      <c r="BB994" s="301">
        <v>65.731525411717101</v>
      </c>
      <c r="BC994" s="301">
        <v>9.5</v>
      </c>
      <c r="BD994" s="301"/>
      <c r="BE994" s="300" t="s">
        <v>4204</v>
      </c>
      <c r="BF994" s="298"/>
      <c r="BG994" s="300" t="s">
        <v>312</v>
      </c>
      <c r="BH994" s="300" t="s">
        <v>189</v>
      </c>
      <c r="BI994" s="300" t="s">
        <v>323</v>
      </c>
      <c r="BJ994" s="300" t="s">
        <v>4205</v>
      </c>
      <c r="BK994" s="299" t="s">
        <v>175</v>
      </c>
      <c r="BL994" s="301">
        <v>515822.62518695998</v>
      </c>
      <c r="BM994" s="299" t="s">
        <v>309</v>
      </c>
      <c r="BN994" s="301"/>
      <c r="BO994" s="304">
        <v>38870</v>
      </c>
      <c r="BP994" s="304">
        <v>48001</v>
      </c>
      <c r="BQ994" s="297" t="s">
        <v>4123</v>
      </c>
      <c r="BR994" s="297" t="s">
        <v>4760</v>
      </c>
      <c r="BS994" s="297">
        <v>38870</v>
      </c>
      <c r="BT994" s="297">
        <v>48001</v>
      </c>
      <c r="BU994" s="301">
        <v>23726.73</v>
      </c>
      <c r="BV994" s="301">
        <v>49.6</v>
      </c>
      <c r="BW994" s="301">
        <v>0</v>
      </c>
    </row>
    <row r="995" spans="1:75" s="289" customFormat="1" ht="18.2" customHeight="1" x14ac:dyDescent="0.15">
      <c r="A995" s="291">
        <v>993</v>
      </c>
      <c r="B995" s="292" t="s">
        <v>305</v>
      </c>
      <c r="C995" s="292" t="s">
        <v>306</v>
      </c>
      <c r="D995" s="312">
        <v>45170</v>
      </c>
      <c r="E995" s="293" t="s">
        <v>2084</v>
      </c>
      <c r="F995" s="308">
        <v>0</v>
      </c>
      <c r="G995" s="308">
        <v>0</v>
      </c>
      <c r="H995" s="295">
        <v>20833.14</v>
      </c>
      <c r="I995" s="295">
        <v>0</v>
      </c>
      <c r="J995" s="295">
        <v>0</v>
      </c>
      <c r="K995" s="295">
        <v>20833.14</v>
      </c>
      <c r="L995" s="295">
        <v>703.6</v>
      </c>
      <c r="M995" s="295">
        <v>0</v>
      </c>
      <c r="N995" s="295">
        <v>0</v>
      </c>
      <c r="O995" s="295">
        <v>703.6</v>
      </c>
      <c r="P995" s="295">
        <v>0</v>
      </c>
      <c r="Q995" s="295">
        <v>0</v>
      </c>
      <c r="R995" s="295">
        <v>20129.54</v>
      </c>
      <c r="S995" s="295">
        <v>0</v>
      </c>
      <c r="T995" s="295">
        <v>164.93</v>
      </c>
      <c r="U995" s="295">
        <v>0</v>
      </c>
      <c r="V995" s="295">
        <v>0</v>
      </c>
      <c r="W995" s="295">
        <v>164.93</v>
      </c>
      <c r="X995" s="295">
        <v>0</v>
      </c>
      <c r="Y995" s="295">
        <v>0</v>
      </c>
      <c r="Z995" s="295">
        <v>0</v>
      </c>
      <c r="AA995" s="295">
        <v>69.03</v>
      </c>
      <c r="AB995" s="295">
        <v>0</v>
      </c>
      <c r="AC995" s="295">
        <v>0</v>
      </c>
      <c r="AD995" s="295">
        <v>0</v>
      </c>
      <c r="AE995" s="295">
        <v>0</v>
      </c>
      <c r="AF995" s="295">
        <v>-50.97</v>
      </c>
      <c r="AG995" s="295">
        <v>46.88</v>
      </c>
      <c r="AH995" s="295">
        <v>127.19</v>
      </c>
      <c r="AI995" s="295">
        <v>0</v>
      </c>
      <c r="AJ995" s="295">
        <v>0</v>
      </c>
      <c r="AK995" s="295">
        <v>0</v>
      </c>
      <c r="AL995" s="295">
        <v>0</v>
      </c>
      <c r="AM995" s="295">
        <v>0</v>
      </c>
      <c r="AN995" s="295">
        <v>0</v>
      </c>
      <c r="AO995" s="295">
        <v>0</v>
      </c>
      <c r="AP995" s="295">
        <v>24.76</v>
      </c>
      <c r="AQ995" s="295">
        <v>0</v>
      </c>
      <c r="AR995" s="295">
        <v>0.01</v>
      </c>
      <c r="AS995" s="295">
        <v>0</v>
      </c>
      <c r="AT995" s="295">
        <f t="shared" si="15"/>
        <v>1085.4100000000001</v>
      </c>
      <c r="AU995" s="295">
        <v>0</v>
      </c>
      <c r="AV995" s="295">
        <v>0</v>
      </c>
      <c r="AW995" s="296">
        <v>93</v>
      </c>
      <c r="AX995" s="296">
        <v>300</v>
      </c>
      <c r="AY995" s="295">
        <v>517501.99</v>
      </c>
      <c r="AZ995" s="295">
        <v>99408.36</v>
      </c>
      <c r="BA995" s="294">
        <v>70.571904000000004</v>
      </c>
      <c r="BB995" s="294">
        <v>14.2903470537504</v>
      </c>
      <c r="BC995" s="294">
        <v>9.5</v>
      </c>
      <c r="BD995" s="294"/>
      <c r="BE995" s="293" t="s">
        <v>4204</v>
      </c>
      <c r="BF995" s="291"/>
      <c r="BG995" s="293" t="s">
        <v>312</v>
      </c>
      <c r="BH995" s="293" t="s">
        <v>201</v>
      </c>
      <c r="BI995" s="293" t="s">
        <v>382</v>
      </c>
      <c r="BJ995" s="293" t="s">
        <v>103</v>
      </c>
      <c r="BK995" s="292" t="s">
        <v>175</v>
      </c>
      <c r="BL995" s="294">
        <v>157636.36017584</v>
      </c>
      <c r="BM995" s="292" t="s">
        <v>309</v>
      </c>
      <c r="BN995" s="294"/>
      <c r="BO995" s="297">
        <v>38884</v>
      </c>
      <c r="BP995" s="297">
        <v>48015</v>
      </c>
      <c r="BQ995" s="297" t="s">
        <v>4757</v>
      </c>
      <c r="BR995" s="297" t="s">
        <v>4764</v>
      </c>
      <c r="BS995" s="297">
        <v>38884</v>
      </c>
      <c r="BT995" s="297">
        <v>48015</v>
      </c>
      <c r="BU995" s="294">
        <v>0</v>
      </c>
      <c r="BV995" s="294">
        <v>69.03</v>
      </c>
      <c r="BW995" s="294">
        <v>0</v>
      </c>
    </row>
    <row r="996" spans="1:75" s="289" customFormat="1" ht="18.2" customHeight="1" x14ac:dyDescent="0.15">
      <c r="A996" s="298">
        <v>994</v>
      </c>
      <c r="B996" s="299" t="s">
        <v>305</v>
      </c>
      <c r="C996" s="299" t="s">
        <v>306</v>
      </c>
      <c r="D996" s="313">
        <v>45170</v>
      </c>
      <c r="E996" s="300" t="s">
        <v>2085</v>
      </c>
      <c r="F996" s="309">
        <v>0</v>
      </c>
      <c r="G996" s="309">
        <v>1</v>
      </c>
      <c r="H996" s="302">
        <v>21468.26</v>
      </c>
      <c r="I996" s="302">
        <v>73.260000000000005</v>
      </c>
      <c r="J996" s="302">
        <v>0</v>
      </c>
      <c r="K996" s="302">
        <v>21541.52</v>
      </c>
      <c r="L996" s="302">
        <v>152.07</v>
      </c>
      <c r="M996" s="302">
        <v>0</v>
      </c>
      <c r="N996" s="302">
        <v>73.260000000000005</v>
      </c>
      <c r="O996" s="302">
        <v>152.07</v>
      </c>
      <c r="P996" s="302">
        <v>0</v>
      </c>
      <c r="Q996" s="302">
        <v>0</v>
      </c>
      <c r="R996" s="302">
        <v>21316.19</v>
      </c>
      <c r="S996" s="302">
        <v>0</v>
      </c>
      <c r="T996" s="302">
        <v>177.11</v>
      </c>
      <c r="U996" s="302">
        <v>0</v>
      </c>
      <c r="V996" s="302">
        <v>0</v>
      </c>
      <c r="W996" s="302">
        <v>177.11</v>
      </c>
      <c r="X996" s="302">
        <v>0</v>
      </c>
      <c r="Y996" s="302">
        <v>0</v>
      </c>
      <c r="Z996" s="302">
        <v>0</v>
      </c>
      <c r="AA996" s="302">
        <v>60.17</v>
      </c>
      <c r="AB996" s="302">
        <v>0</v>
      </c>
      <c r="AC996" s="302">
        <v>0</v>
      </c>
      <c r="AD996" s="302">
        <v>0</v>
      </c>
      <c r="AE996" s="302">
        <v>0</v>
      </c>
      <c r="AF996" s="302">
        <v>-18.940000000000001</v>
      </c>
      <c r="AG996" s="302">
        <v>19.47</v>
      </c>
      <c r="AH996" s="302">
        <v>51.93</v>
      </c>
      <c r="AI996" s="302">
        <v>0</v>
      </c>
      <c r="AJ996" s="302">
        <v>0</v>
      </c>
      <c r="AK996" s="302">
        <v>0</v>
      </c>
      <c r="AL996" s="302">
        <v>43.98</v>
      </c>
      <c r="AM996" s="302">
        <v>0</v>
      </c>
      <c r="AN996" s="302">
        <v>0</v>
      </c>
      <c r="AO996" s="302">
        <v>0</v>
      </c>
      <c r="AP996" s="302">
        <v>0</v>
      </c>
      <c r="AQ996" s="302">
        <v>0</v>
      </c>
      <c r="AR996" s="302">
        <v>0</v>
      </c>
      <c r="AS996" s="302">
        <v>2.2984999999999998E-2</v>
      </c>
      <c r="AT996" s="295">
        <f t="shared" si="15"/>
        <v>559.02701500000001</v>
      </c>
      <c r="AU996" s="302">
        <v>0</v>
      </c>
      <c r="AV996" s="302">
        <v>0</v>
      </c>
      <c r="AW996" s="303">
        <v>93</v>
      </c>
      <c r="AX996" s="303">
        <v>300</v>
      </c>
      <c r="AY996" s="302">
        <v>319997.13</v>
      </c>
      <c r="AZ996" s="302">
        <v>36508.080000000002</v>
      </c>
      <c r="BA996" s="301">
        <v>41.914458000000003</v>
      </c>
      <c r="BB996" s="301">
        <v>24.4728441067024</v>
      </c>
      <c r="BC996" s="301">
        <v>9.9</v>
      </c>
      <c r="BD996" s="301"/>
      <c r="BE996" s="300" t="s">
        <v>4204</v>
      </c>
      <c r="BF996" s="298"/>
      <c r="BG996" s="300" t="s">
        <v>320</v>
      </c>
      <c r="BH996" s="300" t="s">
        <v>181</v>
      </c>
      <c r="BI996" s="300" t="s">
        <v>372</v>
      </c>
      <c r="BJ996" s="300" t="s">
        <v>103</v>
      </c>
      <c r="BK996" s="299" t="s">
        <v>175</v>
      </c>
      <c r="BL996" s="301">
        <v>166929.13024423999</v>
      </c>
      <c r="BM996" s="299" t="s">
        <v>309</v>
      </c>
      <c r="BN996" s="301"/>
      <c r="BO996" s="304">
        <v>38884</v>
      </c>
      <c r="BP996" s="304">
        <v>48015</v>
      </c>
      <c r="BQ996" s="297" t="s">
        <v>1063</v>
      </c>
      <c r="BR996" s="297" t="s">
        <v>4761</v>
      </c>
      <c r="BS996" s="297">
        <v>38884</v>
      </c>
      <c r="BT996" s="297">
        <v>48015</v>
      </c>
      <c r="BU996" s="301">
        <v>0</v>
      </c>
      <c r="BV996" s="301">
        <v>60.17</v>
      </c>
      <c r="BW996" s="301">
        <v>0</v>
      </c>
    </row>
    <row r="997" spans="1:75" s="289" customFormat="1" ht="18.2" customHeight="1" x14ac:dyDescent="0.15">
      <c r="A997" s="291">
        <v>995</v>
      </c>
      <c r="B997" s="292" t="s">
        <v>305</v>
      </c>
      <c r="C997" s="292" t="s">
        <v>306</v>
      </c>
      <c r="D997" s="312">
        <v>45170</v>
      </c>
      <c r="E997" s="293" t="s">
        <v>2086</v>
      </c>
      <c r="F997" s="308">
        <v>127</v>
      </c>
      <c r="G997" s="308">
        <v>126</v>
      </c>
      <c r="H997" s="295">
        <v>55026.58</v>
      </c>
      <c r="I997" s="295">
        <v>31546.25</v>
      </c>
      <c r="J997" s="295">
        <v>0</v>
      </c>
      <c r="K997" s="295">
        <v>86572.83</v>
      </c>
      <c r="L997" s="295">
        <v>396.57</v>
      </c>
      <c r="M997" s="295">
        <v>0</v>
      </c>
      <c r="N997" s="295">
        <v>0</v>
      </c>
      <c r="O997" s="295">
        <v>0</v>
      </c>
      <c r="P997" s="295">
        <v>0</v>
      </c>
      <c r="Q997" s="295">
        <v>0</v>
      </c>
      <c r="R997" s="295">
        <v>86572.83</v>
      </c>
      <c r="S997" s="295">
        <v>72893.240000000005</v>
      </c>
      <c r="T997" s="295">
        <v>435.63</v>
      </c>
      <c r="U997" s="295">
        <v>0</v>
      </c>
      <c r="V997" s="295">
        <v>0</v>
      </c>
      <c r="W997" s="295">
        <v>0</v>
      </c>
      <c r="X997" s="295">
        <v>0</v>
      </c>
      <c r="Y997" s="295">
        <v>0</v>
      </c>
      <c r="Z997" s="295">
        <v>73328.87</v>
      </c>
      <c r="AA997" s="295">
        <v>0</v>
      </c>
      <c r="AB997" s="295">
        <v>0</v>
      </c>
      <c r="AC997" s="295">
        <v>0</v>
      </c>
      <c r="AD997" s="295">
        <v>0</v>
      </c>
      <c r="AE997" s="295">
        <v>0</v>
      </c>
      <c r="AF997" s="295">
        <v>0</v>
      </c>
      <c r="AG997" s="295">
        <v>0</v>
      </c>
      <c r="AH997" s="295">
        <v>0</v>
      </c>
      <c r="AI997" s="295">
        <v>0</v>
      </c>
      <c r="AJ997" s="295">
        <v>0</v>
      </c>
      <c r="AK997" s="295">
        <v>0</v>
      </c>
      <c r="AL997" s="295">
        <v>0</v>
      </c>
      <c r="AM997" s="295">
        <v>0</v>
      </c>
      <c r="AN997" s="295">
        <v>0</v>
      </c>
      <c r="AO997" s="295">
        <v>0</v>
      </c>
      <c r="AP997" s="295">
        <v>0</v>
      </c>
      <c r="AQ997" s="295">
        <v>0</v>
      </c>
      <c r="AR997" s="295">
        <v>0</v>
      </c>
      <c r="AS997" s="295">
        <v>0</v>
      </c>
      <c r="AT997" s="295">
        <f t="shared" si="15"/>
        <v>0</v>
      </c>
      <c r="AU997" s="295">
        <v>31942.82</v>
      </c>
      <c r="AV997" s="295">
        <v>73328.87</v>
      </c>
      <c r="AW997" s="296">
        <v>93</v>
      </c>
      <c r="AX997" s="296">
        <v>300</v>
      </c>
      <c r="AY997" s="295">
        <v>500300.67</v>
      </c>
      <c r="AZ997" s="295">
        <v>95250.22</v>
      </c>
      <c r="BA997" s="294">
        <v>69.944867000000002</v>
      </c>
      <c r="BB997" s="294">
        <v>63.572819886018202</v>
      </c>
      <c r="BC997" s="294">
        <v>9.5</v>
      </c>
      <c r="BD997" s="294"/>
      <c r="BE997" s="293" t="s">
        <v>4204</v>
      </c>
      <c r="BF997" s="291"/>
      <c r="BG997" s="293" t="s">
        <v>320</v>
      </c>
      <c r="BH997" s="293" t="s">
        <v>197</v>
      </c>
      <c r="BI997" s="293" t="s">
        <v>373</v>
      </c>
      <c r="BJ997" s="293" t="s">
        <v>4205</v>
      </c>
      <c r="BK997" s="292" t="s">
        <v>175</v>
      </c>
      <c r="BL997" s="294">
        <v>677960.14272167999</v>
      </c>
      <c r="BM997" s="292" t="s">
        <v>309</v>
      </c>
      <c r="BN997" s="294"/>
      <c r="BO997" s="297">
        <v>38884</v>
      </c>
      <c r="BP997" s="297">
        <v>48015</v>
      </c>
      <c r="BQ997" s="297" t="s">
        <v>943</v>
      </c>
      <c r="BR997" s="297" t="s">
        <v>4785</v>
      </c>
      <c r="BS997" s="297">
        <v>38884</v>
      </c>
      <c r="BT997" s="297">
        <v>48015</v>
      </c>
      <c r="BU997" s="294">
        <v>29374.38</v>
      </c>
      <c r="BV997" s="294">
        <v>66.150000000000006</v>
      </c>
      <c r="BW997" s="294">
        <v>0</v>
      </c>
    </row>
    <row r="998" spans="1:75" s="289" customFormat="1" ht="18.2" customHeight="1" x14ac:dyDescent="0.15">
      <c r="A998" s="298">
        <v>996</v>
      </c>
      <c r="B998" s="299" t="s">
        <v>305</v>
      </c>
      <c r="C998" s="299" t="s">
        <v>306</v>
      </c>
      <c r="D998" s="313">
        <v>45170</v>
      </c>
      <c r="E998" s="300" t="s">
        <v>2087</v>
      </c>
      <c r="F998" s="309">
        <v>0</v>
      </c>
      <c r="G998" s="309">
        <v>0</v>
      </c>
      <c r="H998" s="302">
        <v>30596.94</v>
      </c>
      <c r="I998" s="302">
        <v>0</v>
      </c>
      <c r="J998" s="302">
        <v>0</v>
      </c>
      <c r="K998" s="302">
        <v>30596.94</v>
      </c>
      <c r="L998" s="302">
        <v>219.51</v>
      </c>
      <c r="M998" s="302">
        <v>0</v>
      </c>
      <c r="N998" s="302">
        <v>0</v>
      </c>
      <c r="O998" s="302">
        <v>219.51</v>
      </c>
      <c r="P998" s="302">
        <v>0</v>
      </c>
      <c r="Q998" s="302">
        <v>0</v>
      </c>
      <c r="R998" s="302">
        <v>30377.43</v>
      </c>
      <c r="S998" s="302">
        <v>0</v>
      </c>
      <c r="T998" s="302">
        <v>244.78</v>
      </c>
      <c r="U998" s="302">
        <v>0</v>
      </c>
      <c r="V998" s="302">
        <v>0</v>
      </c>
      <c r="W998" s="302">
        <v>244.78</v>
      </c>
      <c r="X998" s="302">
        <v>0</v>
      </c>
      <c r="Y998" s="302">
        <v>0</v>
      </c>
      <c r="Z998" s="302">
        <v>0</v>
      </c>
      <c r="AA998" s="302">
        <v>47.79</v>
      </c>
      <c r="AB998" s="302">
        <v>0</v>
      </c>
      <c r="AC998" s="302">
        <v>0</v>
      </c>
      <c r="AD998" s="302">
        <v>0</v>
      </c>
      <c r="AE998" s="302">
        <v>0</v>
      </c>
      <c r="AF998" s="302">
        <v>-26.58</v>
      </c>
      <c r="AG998" s="302">
        <v>25.6</v>
      </c>
      <c r="AH998" s="302">
        <v>66.599999999999994</v>
      </c>
      <c r="AI998" s="302">
        <v>0</v>
      </c>
      <c r="AJ998" s="302">
        <v>0</v>
      </c>
      <c r="AK998" s="302">
        <v>0</v>
      </c>
      <c r="AL998" s="302">
        <v>0</v>
      </c>
      <c r="AM998" s="302">
        <v>0</v>
      </c>
      <c r="AN998" s="302">
        <v>0</v>
      </c>
      <c r="AO998" s="302">
        <v>0</v>
      </c>
      <c r="AP998" s="302">
        <v>3.79</v>
      </c>
      <c r="AQ998" s="302">
        <v>0</v>
      </c>
      <c r="AR998" s="302">
        <v>3.67</v>
      </c>
      <c r="AS998" s="302">
        <v>0</v>
      </c>
      <c r="AT998" s="295">
        <f t="shared" si="15"/>
        <v>577.81999999999994</v>
      </c>
      <c r="AU998" s="302">
        <v>0</v>
      </c>
      <c r="AV998" s="302">
        <v>0</v>
      </c>
      <c r="AW998" s="303">
        <v>93</v>
      </c>
      <c r="AX998" s="303">
        <v>300</v>
      </c>
      <c r="AY998" s="302">
        <v>253020.35</v>
      </c>
      <c r="AZ998" s="302">
        <v>52721.26</v>
      </c>
      <c r="BA998" s="301">
        <v>76.551073000000002</v>
      </c>
      <c r="BB998" s="301">
        <v>44.107915127263503</v>
      </c>
      <c r="BC998" s="301">
        <v>9.6</v>
      </c>
      <c r="BD998" s="301"/>
      <c r="BE998" s="300" t="s">
        <v>4204</v>
      </c>
      <c r="BF998" s="298"/>
      <c r="BG998" s="300" t="s">
        <v>320</v>
      </c>
      <c r="BH998" s="300" t="s">
        <v>197</v>
      </c>
      <c r="BI998" s="300" t="s">
        <v>373</v>
      </c>
      <c r="BJ998" s="300" t="s">
        <v>103</v>
      </c>
      <c r="BK998" s="299" t="s">
        <v>175</v>
      </c>
      <c r="BL998" s="301">
        <v>237888.57056327999</v>
      </c>
      <c r="BM998" s="299" t="s">
        <v>309</v>
      </c>
      <c r="BN998" s="301"/>
      <c r="BO998" s="304">
        <v>38884</v>
      </c>
      <c r="BP998" s="304">
        <v>48015</v>
      </c>
      <c r="BQ998" s="297" t="s">
        <v>4757</v>
      </c>
      <c r="BR998" s="297" t="s">
        <v>4764</v>
      </c>
      <c r="BS998" s="297">
        <v>38884</v>
      </c>
      <c r="BT998" s="297">
        <v>48015</v>
      </c>
      <c r="BU998" s="301">
        <v>0</v>
      </c>
      <c r="BV998" s="301">
        <v>47.79</v>
      </c>
      <c r="BW998" s="301">
        <v>0</v>
      </c>
    </row>
    <row r="999" spans="1:75" s="289" customFormat="1" ht="18.2" customHeight="1" x14ac:dyDescent="0.15">
      <c r="A999" s="291">
        <v>997</v>
      </c>
      <c r="B999" s="292" t="s">
        <v>305</v>
      </c>
      <c r="C999" s="292" t="s">
        <v>306</v>
      </c>
      <c r="D999" s="312">
        <v>45170</v>
      </c>
      <c r="E999" s="293" t="s">
        <v>2088</v>
      </c>
      <c r="F999" s="308">
        <v>0</v>
      </c>
      <c r="G999" s="308">
        <v>0</v>
      </c>
      <c r="H999" s="295">
        <v>20329.43</v>
      </c>
      <c r="I999" s="295">
        <v>0</v>
      </c>
      <c r="J999" s="295">
        <v>0</v>
      </c>
      <c r="K999" s="295">
        <v>20329.43</v>
      </c>
      <c r="L999" s="295">
        <v>143.97</v>
      </c>
      <c r="M999" s="295">
        <v>0</v>
      </c>
      <c r="N999" s="295">
        <v>0</v>
      </c>
      <c r="O999" s="295">
        <v>143.97</v>
      </c>
      <c r="P999" s="295">
        <v>0</v>
      </c>
      <c r="Q999" s="295">
        <v>0</v>
      </c>
      <c r="R999" s="295">
        <v>20185.46</v>
      </c>
      <c r="S999" s="295">
        <v>0</v>
      </c>
      <c r="T999" s="295">
        <v>167.72</v>
      </c>
      <c r="U999" s="295">
        <v>0</v>
      </c>
      <c r="V999" s="295">
        <v>0</v>
      </c>
      <c r="W999" s="295">
        <v>167.72</v>
      </c>
      <c r="X999" s="295">
        <v>0</v>
      </c>
      <c r="Y999" s="295">
        <v>0</v>
      </c>
      <c r="Z999" s="295">
        <v>0</v>
      </c>
      <c r="AA999" s="295">
        <v>56.98</v>
      </c>
      <c r="AB999" s="295">
        <v>0</v>
      </c>
      <c r="AC999" s="295">
        <v>0</v>
      </c>
      <c r="AD999" s="295">
        <v>0</v>
      </c>
      <c r="AE999" s="295">
        <v>0</v>
      </c>
      <c r="AF999" s="295">
        <v>-21.05</v>
      </c>
      <c r="AG999" s="295">
        <v>18.43</v>
      </c>
      <c r="AH999" s="295">
        <v>52.46</v>
      </c>
      <c r="AI999" s="295">
        <v>0</v>
      </c>
      <c r="AJ999" s="295">
        <v>0</v>
      </c>
      <c r="AK999" s="295">
        <v>0</v>
      </c>
      <c r="AL999" s="295">
        <v>0</v>
      </c>
      <c r="AM999" s="295">
        <v>0</v>
      </c>
      <c r="AN999" s="295">
        <v>0</v>
      </c>
      <c r="AO999" s="295">
        <v>0</v>
      </c>
      <c r="AP999" s="295">
        <v>14.45</v>
      </c>
      <c r="AQ999" s="295">
        <v>0</v>
      </c>
      <c r="AR999" s="295">
        <v>11.56</v>
      </c>
      <c r="AS999" s="295">
        <v>0</v>
      </c>
      <c r="AT999" s="295">
        <f t="shared" si="15"/>
        <v>421.4</v>
      </c>
      <c r="AU999" s="295">
        <v>0</v>
      </c>
      <c r="AV999" s="295">
        <v>0</v>
      </c>
      <c r="AW999" s="296">
        <v>93</v>
      </c>
      <c r="AX999" s="296">
        <v>300</v>
      </c>
      <c r="AY999" s="295">
        <v>384499.58</v>
      </c>
      <c r="AZ999" s="295">
        <v>34568.68</v>
      </c>
      <c r="BA999" s="294">
        <v>33.029947</v>
      </c>
      <c r="BB999" s="294">
        <v>19.286957846542599</v>
      </c>
      <c r="BC999" s="294">
        <v>9.9</v>
      </c>
      <c r="BD999" s="294"/>
      <c r="BE999" s="293" t="s">
        <v>4204</v>
      </c>
      <c r="BF999" s="291"/>
      <c r="BG999" s="293" t="s">
        <v>312</v>
      </c>
      <c r="BH999" s="293" t="s">
        <v>191</v>
      </c>
      <c r="BI999" s="293" t="s">
        <v>348</v>
      </c>
      <c r="BJ999" s="293" t="s">
        <v>103</v>
      </c>
      <c r="BK999" s="292" t="s">
        <v>175</v>
      </c>
      <c r="BL999" s="294">
        <v>158074.27506416</v>
      </c>
      <c r="BM999" s="292" t="s">
        <v>309</v>
      </c>
      <c r="BN999" s="294"/>
      <c r="BO999" s="297">
        <v>38884</v>
      </c>
      <c r="BP999" s="297">
        <v>48015</v>
      </c>
      <c r="BQ999" s="297" t="s">
        <v>4757</v>
      </c>
      <c r="BR999" s="297" t="s">
        <v>4764</v>
      </c>
      <c r="BS999" s="297">
        <v>38884</v>
      </c>
      <c r="BT999" s="297">
        <v>48015</v>
      </c>
      <c r="BU999" s="294">
        <v>0</v>
      </c>
      <c r="BV999" s="294">
        <v>56.98</v>
      </c>
      <c r="BW999" s="294">
        <v>0</v>
      </c>
    </row>
    <row r="1000" spans="1:75" s="289" customFormat="1" ht="18.2" customHeight="1" x14ac:dyDescent="0.15">
      <c r="A1000" s="298">
        <v>998</v>
      </c>
      <c r="B1000" s="299" t="s">
        <v>305</v>
      </c>
      <c r="C1000" s="299" t="s">
        <v>306</v>
      </c>
      <c r="D1000" s="313">
        <v>45170</v>
      </c>
      <c r="E1000" s="300" t="s">
        <v>2089</v>
      </c>
      <c r="F1000" s="309">
        <v>0</v>
      </c>
      <c r="G1000" s="309">
        <v>0</v>
      </c>
      <c r="H1000" s="302">
        <v>16865.93</v>
      </c>
      <c r="I1000" s="302">
        <v>0</v>
      </c>
      <c r="J1000" s="302">
        <v>0</v>
      </c>
      <c r="K1000" s="302">
        <v>16865.93</v>
      </c>
      <c r="L1000" s="302">
        <v>119.42</v>
      </c>
      <c r="M1000" s="302">
        <v>0</v>
      </c>
      <c r="N1000" s="302">
        <v>0</v>
      </c>
      <c r="O1000" s="302">
        <v>119.42</v>
      </c>
      <c r="P1000" s="302">
        <v>0</v>
      </c>
      <c r="Q1000" s="302">
        <v>0</v>
      </c>
      <c r="R1000" s="302">
        <v>16746.509999999998</v>
      </c>
      <c r="S1000" s="302">
        <v>0</v>
      </c>
      <c r="T1000" s="302">
        <v>139.13999999999999</v>
      </c>
      <c r="U1000" s="302">
        <v>0</v>
      </c>
      <c r="V1000" s="302">
        <v>0</v>
      </c>
      <c r="W1000" s="302">
        <v>139.13999999999999</v>
      </c>
      <c r="X1000" s="302">
        <v>0</v>
      </c>
      <c r="Y1000" s="302">
        <v>0</v>
      </c>
      <c r="Z1000" s="302">
        <v>0</v>
      </c>
      <c r="AA1000" s="302">
        <v>47.27</v>
      </c>
      <c r="AB1000" s="302">
        <v>0</v>
      </c>
      <c r="AC1000" s="302">
        <v>0</v>
      </c>
      <c r="AD1000" s="302">
        <v>0</v>
      </c>
      <c r="AE1000" s="302">
        <v>0</v>
      </c>
      <c r="AF1000" s="302">
        <v>-16.100000000000001</v>
      </c>
      <c r="AG1000" s="302">
        <v>15.29</v>
      </c>
      <c r="AH1000" s="302">
        <v>40.46</v>
      </c>
      <c r="AI1000" s="302">
        <v>0</v>
      </c>
      <c r="AJ1000" s="302">
        <v>0</v>
      </c>
      <c r="AK1000" s="302">
        <v>0</v>
      </c>
      <c r="AL1000" s="302">
        <v>0</v>
      </c>
      <c r="AM1000" s="302">
        <v>0</v>
      </c>
      <c r="AN1000" s="302">
        <v>0</v>
      </c>
      <c r="AO1000" s="302">
        <v>0</v>
      </c>
      <c r="AP1000" s="302">
        <v>22.06</v>
      </c>
      <c r="AQ1000" s="302">
        <v>0</v>
      </c>
      <c r="AR1000" s="302">
        <v>20.2</v>
      </c>
      <c r="AS1000" s="302">
        <v>0</v>
      </c>
      <c r="AT1000" s="295">
        <f t="shared" si="15"/>
        <v>347.34</v>
      </c>
      <c r="AU1000" s="302">
        <v>0</v>
      </c>
      <c r="AV1000" s="302">
        <v>0</v>
      </c>
      <c r="AW1000" s="303">
        <v>93</v>
      </c>
      <c r="AX1000" s="303">
        <v>300</v>
      </c>
      <c r="AY1000" s="302">
        <v>242997.36</v>
      </c>
      <c r="AZ1000" s="302">
        <v>28676.44</v>
      </c>
      <c r="BA1000" s="301">
        <v>43.355542999999997</v>
      </c>
      <c r="BB1000" s="301">
        <v>25.318834360364502</v>
      </c>
      <c r="BC1000" s="301">
        <v>9.9</v>
      </c>
      <c r="BD1000" s="301"/>
      <c r="BE1000" s="300" t="s">
        <v>4204</v>
      </c>
      <c r="BF1000" s="298"/>
      <c r="BG1000" s="300" t="s">
        <v>312</v>
      </c>
      <c r="BH1000" s="300" t="s">
        <v>188</v>
      </c>
      <c r="BI1000" s="300" t="s">
        <v>511</v>
      </c>
      <c r="BJ1000" s="300" t="s">
        <v>103</v>
      </c>
      <c r="BK1000" s="299" t="s">
        <v>175</v>
      </c>
      <c r="BL1000" s="301">
        <v>131143.52747495999</v>
      </c>
      <c r="BM1000" s="299" t="s">
        <v>309</v>
      </c>
      <c r="BN1000" s="301"/>
      <c r="BO1000" s="304">
        <v>38884</v>
      </c>
      <c r="BP1000" s="304">
        <v>48015</v>
      </c>
      <c r="BQ1000" s="297" t="s">
        <v>4757</v>
      </c>
      <c r="BR1000" s="297" t="s">
        <v>4764</v>
      </c>
      <c r="BS1000" s="297">
        <v>38884</v>
      </c>
      <c r="BT1000" s="297">
        <v>48015</v>
      </c>
      <c r="BU1000" s="301">
        <v>0</v>
      </c>
      <c r="BV1000" s="301">
        <v>47.27</v>
      </c>
      <c r="BW1000" s="301">
        <v>0</v>
      </c>
    </row>
    <row r="1001" spans="1:75" s="289" customFormat="1" ht="18.2" customHeight="1" x14ac:dyDescent="0.15">
      <c r="A1001" s="291">
        <v>999</v>
      </c>
      <c r="B1001" s="292" t="s">
        <v>305</v>
      </c>
      <c r="C1001" s="292" t="s">
        <v>306</v>
      </c>
      <c r="D1001" s="312">
        <v>45170</v>
      </c>
      <c r="E1001" s="293" t="s">
        <v>2090</v>
      </c>
      <c r="F1001" s="308">
        <v>0</v>
      </c>
      <c r="G1001" s="308">
        <v>0</v>
      </c>
      <c r="H1001" s="295">
        <v>28431.41</v>
      </c>
      <c r="I1001" s="295">
        <v>0</v>
      </c>
      <c r="J1001" s="295">
        <v>0</v>
      </c>
      <c r="K1001" s="295">
        <v>28431.41</v>
      </c>
      <c r="L1001" s="295">
        <v>204.03</v>
      </c>
      <c r="M1001" s="295">
        <v>0</v>
      </c>
      <c r="N1001" s="295">
        <v>0</v>
      </c>
      <c r="O1001" s="295">
        <v>204.03</v>
      </c>
      <c r="P1001" s="295">
        <v>0</v>
      </c>
      <c r="Q1001" s="295">
        <v>0</v>
      </c>
      <c r="R1001" s="295">
        <v>28227.38</v>
      </c>
      <c r="S1001" s="295">
        <v>0</v>
      </c>
      <c r="T1001" s="295">
        <v>227.45</v>
      </c>
      <c r="U1001" s="295">
        <v>0</v>
      </c>
      <c r="V1001" s="295">
        <v>0</v>
      </c>
      <c r="W1001" s="295">
        <v>227.45</v>
      </c>
      <c r="X1001" s="295">
        <v>0</v>
      </c>
      <c r="Y1001" s="295">
        <v>0</v>
      </c>
      <c r="Z1001" s="295">
        <v>0</v>
      </c>
      <c r="AA1001" s="295">
        <v>44.42</v>
      </c>
      <c r="AB1001" s="295">
        <v>0</v>
      </c>
      <c r="AC1001" s="295">
        <v>0</v>
      </c>
      <c r="AD1001" s="295">
        <v>0</v>
      </c>
      <c r="AE1001" s="295">
        <v>0</v>
      </c>
      <c r="AF1001" s="295">
        <v>-25.59</v>
      </c>
      <c r="AG1001" s="295">
        <v>23.8</v>
      </c>
      <c r="AH1001" s="295">
        <v>64.41</v>
      </c>
      <c r="AI1001" s="295">
        <v>0</v>
      </c>
      <c r="AJ1001" s="295">
        <v>0</v>
      </c>
      <c r="AK1001" s="295">
        <v>0</v>
      </c>
      <c r="AL1001" s="295">
        <v>0</v>
      </c>
      <c r="AM1001" s="295">
        <v>0</v>
      </c>
      <c r="AN1001" s="295">
        <v>0</v>
      </c>
      <c r="AO1001" s="295">
        <v>0</v>
      </c>
      <c r="AP1001" s="295">
        <v>0.1</v>
      </c>
      <c r="AQ1001" s="295">
        <v>0</v>
      </c>
      <c r="AR1001" s="295">
        <v>0</v>
      </c>
      <c r="AS1001" s="295">
        <v>0</v>
      </c>
      <c r="AT1001" s="295">
        <f t="shared" si="15"/>
        <v>538.62</v>
      </c>
      <c r="AU1001" s="295">
        <v>0</v>
      </c>
      <c r="AV1001" s="295">
        <v>0</v>
      </c>
      <c r="AW1001" s="296">
        <v>93</v>
      </c>
      <c r="AX1001" s="296">
        <v>300</v>
      </c>
      <c r="AY1001" s="295">
        <v>298000.34000000003</v>
      </c>
      <c r="AZ1001" s="295">
        <v>48994.98</v>
      </c>
      <c r="BA1001" s="294">
        <v>60.402619000000001</v>
      </c>
      <c r="BB1001" s="294">
        <v>34.799640279641302</v>
      </c>
      <c r="BC1001" s="294">
        <v>9.6</v>
      </c>
      <c r="BD1001" s="294"/>
      <c r="BE1001" s="293" t="s">
        <v>4204</v>
      </c>
      <c r="BF1001" s="291"/>
      <c r="BG1001" s="293" t="s">
        <v>344</v>
      </c>
      <c r="BH1001" s="293" t="s">
        <v>525</v>
      </c>
      <c r="BI1001" s="293" t="s">
        <v>526</v>
      </c>
      <c r="BJ1001" s="293" t="s">
        <v>103</v>
      </c>
      <c r="BK1001" s="292" t="s">
        <v>175</v>
      </c>
      <c r="BL1001" s="294">
        <v>221051.32260848</v>
      </c>
      <c r="BM1001" s="292" t="s">
        <v>309</v>
      </c>
      <c r="BN1001" s="294"/>
      <c r="BO1001" s="297">
        <v>38884</v>
      </c>
      <c r="BP1001" s="297">
        <v>48015</v>
      </c>
      <c r="BQ1001" s="297" t="s">
        <v>4757</v>
      </c>
      <c r="BR1001" s="297" t="s">
        <v>4764</v>
      </c>
      <c r="BS1001" s="297">
        <v>38884</v>
      </c>
      <c r="BT1001" s="297">
        <v>48015</v>
      </c>
      <c r="BU1001" s="294">
        <v>0</v>
      </c>
      <c r="BV1001" s="294">
        <v>44.42</v>
      </c>
      <c r="BW1001" s="294">
        <v>0</v>
      </c>
    </row>
    <row r="1002" spans="1:75" s="289" customFormat="1" ht="18.2" customHeight="1" x14ac:dyDescent="0.15">
      <c r="A1002" s="298">
        <v>1000</v>
      </c>
      <c r="B1002" s="299" t="s">
        <v>305</v>
      </c>
      <c r="C1002" s="299" t="s">
        <v>306</v>
      </c>
      <c r="D1002" s="313">
        <v>45170</v>
      </c>
      <c r="E1002" s="300" t="s">
        <v>2091</v>
      </c>
      <c r="F1002" s="309">
        <v>0</v>
      </c>
      <c r="G1002" s="309">
        <v>0</v>
      </c>
      <c r="H1002" s="302">
        <v>20584.97</v>
      </c>
      <c r="I1002" s="302">
        <v>0</v>
      </c>
      <c r="J1002" s="302">
        <v>0</v>
      </c>
      <c r="K1002" s="302">
        <v>20584.97</v>
      </c>
      <c r="L1002" s="302">
        <v>145.81</v>
      </c>
      <c r="M1002" s="302">
        <v>0</v>
      </c>
      <c r="N1002" s="302">
        <v>0</v>
      </c>
      <c r="O1002" s="302">
        <v>145.81</v>
      </c>
      <c r="P1002" s="302">
        <v>0</v>
      </c>
      <c r="Q1002" s="302">
        <v>0</v>
      </c>
      <c r="R1002" s="302">
        <v>20439.16</v>
      </c>
      <c r="S1002" s="302">
        <v>0</v>
      </c>
      <c r="T1002" s="302">
        <v>169.83</v>
      </c>
      <c r="U1002" s="302">
        <v>0</v>
      </c>
      <c r="V1002" s="302">
        <v>0</v>
      </c>
      <c r="W1002" s="302">
        <v>169.83</v>
      </c>
      <c r="X1002" s="302">
        <v>0</v>
      </c>
      <c r="Y1002" s="302">
        <v>0</v>
      </c>
      <c r="Z1002" s="302">
        <v>0</v>
      </c>
      <c r="AA1002" s="302">
        <v>57.7</v>
      </c>
      <c r="AB1002" s="302">
        <v>0</v>
      </c>
      <c r="AC1002" s="302">
        <v>0</v>
      </c>
      <c r="AD1002" s="302">
        <v>0</v>
      </c>
      <c r="AE1002" s="302">
        <v>0</v>
      </c>
      <c r="AF1002" s="302">
        <v>-19.07</v>
      </c>
      <c r="AG1002" s="302">
        <v>18.670000000000002</v>
      </c>
      <c r="AH1002" s="302">
        <v>47.64</v>
      </c>
      <c r="AI1002" s="302">
        <v>0</v>
      </c>
      <c r="AJ1002" s="302">
        <v>0</v>
      </c>
      <c r="AK1002" s="302">
        <v>0</v>
      </c>
      <c r="AL1002" s="302">
        <v>0</v>
      </c>
      <c r="AM1002" s="302">
        <v>0</v>
      </c>
      <c r="AN1002" s="302">
        <v>0</v>
      </c>
      <c r="AO1002" s="302">
        <v>0</v>
      </c>
      <c r="AP1002" s="302">
        <v>0.81</v>
      </c>
      <c r="AQ1002" s="302">
        <v>0</v>
      </c>
      <c r="AR1002" s="302">
        <v>0</v>
      </c>
      <c r="AS1002" s="302">
        <v>0</v>
      </c>
      <c r="AT1002" s="295">
        <f t="shared" si="15"/>
        <v>421.39000000000004</v>
      </c>
      <c r="AU1002" s="302">
        <v>0</v>
      </c>
      <c r="AV1002" s="302">
        <v>0</v>
      </c>
      <c r="AW1002" s="303">
        <v>93</v>
      </c>
      <c r="AX1002" s="303">
        <v>300</v>
      </c>
      <c r="AY1002" s="302">
        <v>253020.35</v>
      </c>
      <c r="AZ1002" s="302">
        <v>35006.370000000003</v>
      </c>
      <c r="BA1002" s="301">
        <v>50.829118999999999</v>
      </c>
      <c r="BB1002" s="301">
        <v>29.6775842768056</v>
      </c>
      <c r="BC1002" s="301">
        <v>9.9</v>
      </c>
      <c r="BD1002" s="301"/>
      <c r="BE1002" s="300" t="s">
        <v>4204</v>
      </c>
      <c r="BF1002" s="298"/>
      <c r="BG1002" s="300" t="s">
        <v>320</v>
      </c>
      <c r="BH1002" s="300" t="s">
        <v>197</v>
      </c>
      <c r="BI1002" s="300" t="s">
        <v>373</v>
      </c>
      <c r="BJ1002" s="300" t="s">
        <v>103</v>
      </c>
      <c r="BK1002" s="299" t="s">
        <v>175</v>
      </c>
      <c r="BL1002" s="301">
        <v>160061.02411935999</v>
      </c>
      <c r="BM1002" s="299" t="s">
        <v>309</v>
      </c>
      <c r="BN1002" s="301"/>
      <c r="BO1002" s="304">
        <v>38884</v>
      </c>
      <c r="BP1002" s="304">
        <v>48015</v>
      </c>
      <c r="BQ1002" s="297" t="s">
        <v>4757</v>
      </c>
      <c r="BR1002" s="297" t="s">
        <v>4764</v>
      </c>
      <c r="BS1002" s="297">
        <v>38884</v>
      </c>
      <c r="BT1002" s="297">
        <v>48015</v>
      </c>
      <c r="BU1002" s="301">
        <v>0</v>
      </c>
      <c r="BV1002" s="301">
        <v>57.7</v>
      </c>
      <c r="BW1002" s="301">
        <v>0</v>
      </c>
    </row>
    <row r="1003" spans="1:75" s="289" customFormat="1" ht="18.2" customHeight="1" x14ac:dyDescent="0.15">
      <c r="A1003" s="291">
        <v>1001</v>
      </c>
      <c r="B1003" s="292" t="s">
        <v>305</v>
      </c>
      <c r="C1003" s="292" t="s">
        <v>306</v>
      </c>
      <c r="D1003" s="312">
        <v>45170</v>
      </c>
      <c r="E1003" s="293" t="s">
        <v>2092</v>
      </c>
      <c r="F1003" s="308">
        <v>155</v>
      </c>
      <c r="G1003" s="308">
        <v>154</v>
      </c>
      <c r="H1003" s="295">
        <v>17712.38</v>
      </c>
      <c r="I1003" s="295">
        <v>40208.39</v>
      </c>
      <c r="J1003" s="295">
        <v>0</v>
      </c>
      <c r="K1003" s="295">
        <v>57920.77</v>
      </c>
      <c r="L1003" s="295">
        <v>455.29</v>
      </c>
      <c r="M1003" s="295">
        <v>0</v>
      </c>
      <c r="N1003" s="295">
        <v>0</v>
      </c>
      <c r="O1003" s="295">
        <v>0</v>
      </c>
      <c r="P1003" s="295">
        <v>0</v>
      </c>
      <c r="Q1003" s="295">
        <v>0</v>
      </c>
      <c r="R1003" s="295">
        <v>57920.77</v>
      </c>
      <c r="S1003" s="295">
        <v>51244.66</v>
      </c>
      <c r="T1003" s="295">
        <v>141.69999999999999</v>
      </c>
      <c r="U1003" s="295">
        <v>0</v>
      </c>
      <c r="V1003" s="295">
        <v>0</v>
      </c>
      <c r="W1003" s="295">
        <v>0</v>
      </c>
      <c r="X1003" s="295">
        <v>0</v>
      </c>
      <c r="Y1003" s="295">
        <v>0</v>
      </c>
      <c r="Z1003" s="295">
        <v>51386.36</v>
      </c>
      <c r="AA1003" s="295">
        <v>0</v>
      </c>
      <c r="AB1003" s="295">
        <v>0</v>
      </c>
      <c r="AC1003" s="295">
        <v>0</v>
      </c>
      <c r="AD1003" s="295">
        <v>0</v>
      </c>
      <c r="AE1003" s="295">
        <v>0</v>
      </c>
      <c r="AF1003" s="295">
        <v>0</v>
      </c>
      <c r="AG1003" s="295">
        <v>0</v>
      </c>
      <c r="AH1003" s="295">
        <v>0</v>
      </c>
      <c r="AI1003" s="295">
        <v>0</v>
      </c>
      <c r="AJ1003" s="295">
        <v>0</v>
      </c>
      <c r="AK1003" s="295">
        <v>0</v>
      </c>
      <c r="AL1003" s="295">
        <v>0</v>
      </c>
      <c r="AM1003" s="295">
        <v>0</v>
      </c>
      <c r="AN1003" s="295">
        <v>0</v>
      </c>
      <c r="AO1003" s="295">
        <v>0</v>
      </c>
      <c r="AP1003" s="295">
        <v>0</v>
      </c>
      <c r="AQ1003" s="295">
        <v>0</v>
      </c>
      <c r="AR1003" s="295">
        <v>0</v>
      </c>
      <c r="AS1003" s="295">
        <v>0</v>
      </c>
      <c r="AT1003" s="295">
        <f t="shared" si="15"/>
        <v>0</v>
      </c>
      <c r="AU1003" s="295">
        <v>40663.68</v>
      </c>
      <c r="AV1003" s="295">
        <v>51386.36</v>
      </c>
      <c r="AW1003" s="296">
        <v>33</v>
      </c>
      <c r="AX1003" s="296">
        <v>240</v>
      </c>
      <c r="AY1003" s="295">
        <v>374197.75</v>
      </c>
      <c r="AZ1003" s="295">
        <v>63600</v>
      </c>
      <c r="BA1003" s="294">
        <v>62.442013000000003</v>
      </c>
      <c r="BB1003" s="294">
        <v>56.866186687264303</v>
      </c>
      <c r="BC1003" s="294">
        <v>9.6</v>
      </c>
      <c r="BD1003" s="294"/>
      <c r="BE1003" s="293" t="s">
        <v>4204</v>
      </c>
      <c r="BF1003" s="291"/>
      <c r="BG1003" s="293" t="s">
        <v>312</v>
      </c>
      <c r="BH1003" s="293" t="s">
        <v>189</v>
      </c>
      <c r="BI1003" s="293" t="s">
        <v>323</v>
      </c>
      <c r="BJ1003" s="293" t="s">
        <v>4205</v>
      </c>
      <c r="BK1003" s="292" t="s">
        <v>175</v>
      </c>
      <c r="BL1003" s="294">
        <v>453583.11026391998</v>
      </c>
      <c r="BM1003" s="292" t="s">
        <v>309</v>
      </c>
      <c r="BN1003" s="294"/>
      <c r="BO1003" s="297">
        <v>38884</v>
      </c>
      <c r="BP1003" s="297">
        <v>46189</v>
      </c>
      <c r="BQ1003" s="297" t="s">
        <v>948</v>
      </c>
      <c r="BR1003" s="297" t="s">
        <v>4772</v>
      </c>
      <c r="BS1003" s="297">
        <v>38884</v>
      </c>
      <c r="BT1003" s="297">
        <v>46189</v>
      </c>
      <c r="BU1003" s="294">
        <v>25642.99</v>
      </c>
      <c r="BV1003" s="294">
        <v>55.04</v>
      </c>
      <c r="BW1003" s="294">
        <v>0</v>
      </c>
    </row>
    <row r="1004" spans="1:75" s="289" customFormat="1" ht="18.2" customHeight="1" x14ac:dyDescent="0.15">
      <c r="A1004" s="298">
        <v>1002</v>
      </c>
      <c r="B1004" s="299" t="s">
        <v>305</v>
      </c>
      <c r="C1004" s="299" t="s">
        <v>306</v>
      </c>
      <c r="D1004" s="313">
        <v>45170</v>
      </c>
      <c r="E1004" s="300" t="s">
        <v>2093</v>
      </c>
      <c r="F1004" s="309">
        <v>137</v>
      </c>
      <c r="G1004" s="309">
        <v>137</v>
      </c>
      <c r="H1004" s="302">
        <v>0</v>
      </c>
      <c r="I1004" s="302">
        <v>59543.15</v>
      </c>
      <c r="J1004" s="302">
        <v>0</v>
      </c>
      <c r="K1004" s="302">
        <v>59543.15</v>
      </c>
      <c r="L1004" s="302">
        <v>0</v>
      </c>
      <c r="M1004" s="302">
        <v>0</v>
      </c>
      <c r="N1004" s="302">
        <v>0</v>
      </c>
      <c r="O1004" s="302">
        <v>0</v>
      </c>
      <c r="P1004" s="302">
        <v>0</v>
      </c>
      <c r="Q1004" s="302">
        <v>0</v>
      </c>
      <c r="R1004" s="302">
        <v>59543.15</v>
      </c>
      <c r="S1004" s="302">
        <v>38186.75</v>
      </c>
      <c r="T1004" s="302">
        <v>0</v>
      </c>
      <c r="U1004" s="302">
        <v>0</v>
      </c>
      <c r="V1004" s="302">
        <v>0</v>
      </c>
      <c r="W1004" s="302">
        <v>0</v>
      </c>
      <c r="X1004" s="302">
        <v>0</v>
      </c>
      <c r="Y1004" s="302">
        <v>0</v>
      </c>
      <c r="Z1004" s="302">
        <v>38186.75</v>
      </c>
      <c r="AA1004" s="302">
        <v>0</v>
      </c>
      <c r="AB1004" s="302">
        <v>0</v>
      </c>
      <c r="AC1004" s="302">
        <v>0</v>
      </c>
      <c r="AD1004" s="302">
        <v>0</v>
      </c>
      <c r="AE1004" s="302">
        <v>0</v>
      </c>
      <c r="AF1004" s="302">
        <v>0</v>
      </c>
      <c r="AG1004" s="302">
        <v>0</v>
      </c>
      <c r="AH1004" s="302">
        <v>0</v>
      </c>
      <c r="AI1004" s="302">
        <v>0</v>
      </c>
      <c r="AJ1004" s="302">
        <v>0</v>
      </c>
      <c r="AK1004" s="302">
        <v>0</v>
      </c>
      <c r="AL1004" s="302">
        <v>0</v>
      </c>
      <c r="AM1004" s="302">
        <v>0</v>
      </c>
      <c r="AN1004" s="302">
        <v>0</v>
      </c>
      <c r="AO1004" s="302">
        <v>0</v>
      </c>
      <c r="AP1004" s="302">
        <v>0</v>
      </c>
      <c r="AQ1004" s="302">
        <v>0</v>
      </c>
      <c r="AR1004" s="302">
        <v>0</v>
      </c>
      <c r="AS1004" s="302">
        <v>0</v>
      </c>
      <c r="AT1004" s="295">
        <f t="shared" si="15"/>
        <v>0</v>
      </c>
      <c r="AU1004" s="302">
        <v>59543.15</v>
      </c>
      <c r="AV1004" s="302">
        <v>38186.75</v>
      </c>
      <c r="AW1004" s="303">
        <v>0</v>
      </c>
      <c r="AX1004" s="303">
        <v>180</v>
      </c>
      <c r="AY1004" s="302">
        <v>301998.96000000002</v>
      </c>
      <c r="AZ1004" s="302">
        <v>68344.179999999993</v>
      </c>
      <c r="BA1004" s="301">
        <v>83.141344000000004</v>
      </c>
      <c r="BB1004" s="301">
        <v>72.434807426083694</v>
      </c>
      <c r="BC1004" s="301">
        <v>9.5</v>
      </c>
      <c r="BD1004" s="301"/>
      <c r="BE1004" s="300" t="s">
        <v>4204</v>
      </c>
      <c r="BF1004" s="298"/>
      <c r="BG1004" s="300" t="s">
        <v>333</v>
      </c>
      <c r="BH1004" s="300" t="s">
        <v>185</v>
      </c>
      <c r="BI1004" s="300" t="s">
        <v>474</v>
      </c>
      <c r="BJ1004" s="300" t="s">
        <v>4205</v>
      </c>
      <c r="BK1004" s="299" t="s">
        <v>175</v>
      </c>
      <c r="BL1004" s="301">
        <v>466288.1237924</v>
      </c>
      <c r="BM1004" s="299" t="s">
        <v>309</v>
      </c>
      <c r="BN1004" s="301"/>
      <c r="BO1004" s="304">
        <v>38884</v>
      </c>
      <c r="BP1004" s="304">
        <v>44363</v>
      </c>
      <c r="BQ1004" s="297" t="s">
        <v>948</v>
      </c>
      <c r="BR1004" s="297" t="s">
        <v>4772</v>
      </c>
      <c r="BS1004" s="297">
        <v>38884</v>
      </c>
      <c r="BT1004" s="297">
        <v>44363</v>
      </c>
      <c r="BU1004" s="301">
        <v>20960.54</v>
      </c>
      <c r="BV1004" s="301">
        <v>0</v>
      </c>
      <c r="BW1004" s="301">
        <v>0</v>
      </c>
    </row>
    <row r="1005" spans="1:75" s="289" customFormat="1" ht="18.2" customHeight="1" x14ac:dyDescent="0.15">
      <c r="A1005" s="291">
        <v>1003</v>
      </c>
      <c r="B1005" s="292" t="s">
        <v>305</v>
      </c>
      <c r="C1005" s="292" t="s">
        <v>306</v>
      </c>
      <c r="D1005" s="312">
        <v>45170</v>
      </c>
      <c r="E1005" s="293" t="s">
        <v>2094</v>
      </c>
      <c r="F1005" s="308">
        <v>153</v>
      </c>
      <c r="G1005" s="308">
        <v>152</v>
      </c>
      <c r="H1005" s="295">
        <v>19208.41</v>
      </c>
      <c r="I1005" s="295">
        <v>11757.33</v>
      </c>
      <c r="J1005" s="295">
        <v>0</v>
      </c>
      <c r="K1005" s="295">
        <v>30965.74</v>
      </c>
      <c r="L1005" s="295">
        <v>136.01</v>
      </c>
      <c r="M1005" s="295">
        <v>0</v>
      </c>
      <c r="N1005" s="295">
        <v>0</v>
      </c>
      <c r="O1005" s="295">
        <v>0</v>
      </c>
      <c r="P1005" s="295">
        <v>0</v>
      </c>
      <c r="Q1005" s="295">
        <v>0</v>
      </c>
      <c r="R1005" s="295">
        <v>30965.74</v>
      </c>
      <c r="S1005" s="295">
        <v>32768.400000000001</v>
      </c>
      <c r="T1005" s="295">
        <v>158.47</v>
      </c>
      <c r="U1005" s="295">
        <v>0</v>
      </c>
      <c r="V1005" s="295">
        <v>0</v>
      </c>
      <c r="W1005" s="295">
        <v>0</v>
      </c>
      <c r="X1005" s="295">
        <v>0</v>
      </c>
      <c r="Y1005" s="295">
        <v>0</v>
      </c>
      <c r="Z1005" s="295">
        <v>32926.870000000003</v>
      </c>
      <c r="AA1005" s="295">
        <v>0</v>
      </c>
      <c r="AB1005" s="295">
        <v>0</v>
      </c>
      <c r="AC1005" s="295">
        <v>0</v>
      </c>
      <c r="AD1005" s="295">
        <v>0</v>
      </c>
      <c r="AE1005" s="295">
        <v>0</v>
      </c>
      <c r="AF1005" s="295">
        <v>0</v>
      </c>
      <c r="AG1005" s="295">
        <v>0</v>
      </c>
      <c r="AH1005" s="295">
        <v>0</v>
      </c>
      <c r="AI1005" s="295">
        <v>0</v>
      </c>
      <c r="AJ1005" s="295">
        <v>0</v>
      </c>
      <c r="AK1005" s="295">
        <v>0</v>
      </c>
      <c r="AL1005" s="295">
        <v>0</v>
      </c>
      <c r="AM1005" s="295">
        <v>0</v>
      </c>
      <c r="AN1005" s="295">
        <v>0</v>
      </c>
      <c r="AO1005" s="295">
        <v>0</v>
      </c>
      <c r="AP1005" s="295">
        <v>0</v>
      </c>
      <c r="AQ1005" s="295">
        <v>0</v>
      </c>
      <c r="AR1005" s="295">
        <v>0</v>
      </c>
      <c r="AS1005" s="295">
        <v>0</v>
      </c>
      <c r="AT1005" s="295">
        <f t="shared" si="15"/>
        <v>0</v>
      </c>
      <c r="AU1005" s="295">
        <v>11893.34</v>
      </c>
      <c r="AV1005" s="295">
        <v>32926.870000000003</v>
      </c>
      <c r="AW1005" s="296">
        <v>93</v>
      </c>
      <c r="AX1005" s="296">
        <v>300</v>
      </c>
      <c r="AY1005" s="295">
        <v>200001.66</v>
      </c>
      <c r="AZ1005" s="295">
        <v>32660.19</v>
      </c>
      <c r="BA1005" s="294">
        <v>59.999504000000002</v>
      </c>
      <c r="BB1005" s="294">
        <v>56.886657456461798</v>
      </c>
      <c r="BC1005" s="294">
        <v>9.9</v>
      </c>
      <c r="BD1005" s="294"/>
      <c r="BE1005" s="293" t="s">
        <v>4204</v>
      </c>
      <c r="BF1005" s="291"/>
      <c r="BG1005" s="293" t="s">
        <v>355</v>
      </c>
      <c r="BH1005" s="293" t="s">
        <v>186</v>
      </c>
      <c r="BI1005" s="293" t="s">
        <v>356</v>
      </c>
      <c r="BJ1005" s="293" t="s">
        <v>4205</v>
      </c>
      <c r="BK1005" s="292" t="s">
        <v>175</v>
      </c>
      <c r="BL1005" s="294">
        <v>242495.68265104</v>
      </c>
      <c r="BM1005" s="292" t="s">
        <v>309</v>
      </c>
      <c r="BN1005" s="294"/>
      <c r="BO1005" s="297">
        <v>38888</v>
      </c>
      <c r="BP1005" s="297">
        <v>48019</v>
      </c>
      <c r="BQ1005" s="297" t="s">
        <v>937</v>
      </c>
      <c r="BR1005" s="297" t="s">
        <v>4765</v>
      </c>
      <c r="BS1005" s="297">
        <v>38888</v>
      </c>
      <c r="BT1005" s="297">
        <v>48019</v>
      </c>
      <c r="BU1005" s="294">
        <v>17365.79</v>
      </c>
      <c r="BV1005" s="294">
        <v>53.83</v>
      </c>
      <c r="BW1005" s="294">
        <v>0</v>
      </c>
    </row>
    <row r="1006" spans="1:75" s="289" customFormat="1" ht="18.2" customHeight="1" x14ac:dyDescent="0.15">
      <c r="A1006" s="298">
        <v>1004</v>
      </c>
      <c r="B1006" s="299" t="s">
        <v>305</v>
      </c>
      <c r="C1006" s="299" t="s">
        <v>306</v>
      </c>
      <c r="D1006" s="313">
        <v>45170</v>
      </c>
      <c r="E1006" s="300" t="s">
        <v>2095</v>
      </c>
      <c r="F1006" s="309">
        <v>154</v>
      </c>
      <c r="G1006" s="309">
        <v>153</v>
      </c>
      <c r="H1006" s="302">
        <v>16709.82</v>
      </c>
      <c r="I1006" s="302">
        <v>10263.85</v>
      </c>
      <c r="J1006" s="302">
        <v>0</v>
      </c>
      <c r="K1006" s="302">
        <v>26973.67</v>
      </c>
      <c r="L1006" s="302">
        <v>118.34</v>
      </c>
      <c r="M1006" s="302">
        <v>0</v>
      </c>
      <c r="N1006" s="302">
        <v>0</v>
      </c>
      <c r="O1006" s="302">
        <v>0</v>
      </c>
      <c r="P1006" s="302">
        <v>0</v>
      </c>
      <c r="Q1006" s="302">
        <v>0</v>
      </c>
      <c r="R1006" s="302">
        <v>26973.67</v>
      </c>
      <c r="S1006" s="302">
        <v>28934.75</v>
      </c>
      <c r="T1006" s="302">
        <v>137.86000000000001</v>
      </c>
      <c r="U1006" s="302">
        <v>0</v>
      </c>
      <c r="V1006" s="302">
        <v>0</v>
      </c>
      <c r="W1006" s="302">
        <v>0</v>
      </c>
      <c r="X1006" s="302">
        <v>0</v>
      </c>
      <c r="Y1006" s="302">
        <v>0</v>
      </c>
      <c r="Z1006" s="302">
        <v>29072.61</v>
      </c>
      <c r="AA1006" s="302">
        <v>0</v>
      </c>
      <c r="AB1006" s="302">
        <v>0</v>
      </c>
      <c r="AC1006" s="302">
        <v>0</v>
      </c>
      <c r="AD1006" s="302">
        <v>0</v>
      </c>
      <c r="AE1006" s="302">
        <v>0</v>
      </c>
      <c r="AF1006" s="302">
        <v>0</v>
      </c>
      <c r="AG1006" s="302">
        <v>0</v>
      </c>
      <c r="AH1006" s="302">
        <v>0</v>
      </c>
      <c r="AI1006" s="302">
        <v>0</v>
      </c>
      <c r="AJ1006" s="302">
        <v>0</v>
      </c>
      <c r="AK1006" s="302">
        <v>0</v>
      </c>
      <c r="AL1006" s="302">
        <v>0</v>
      </c>
      <c r="AM1006" s="302">
        <v>0</v>
      </c>
      <c r="AN1006" s="302">
        <v>0</v>
      </c>
      <c r="AO1006" s="302">
        <v>0</v>
      </c>
      <c r="AP1006" s="302">
        <v>0</v>
      </c>
      <c r="AQ1006" s="302">
        <v>0</v>
      </c>
      <c r="AR1006" s="302">
        <v>0</v>
      </c>
      <c r="AS1006" s="302">
        <v>0</v>
      </c>
      <c r="AT1006" s="295">
        <f t="shared" si="15"/>
        <v>0</v>
      </c>
      <c r="AU1006" s="302">
        <v>10382.19</v>
      </c>
      <c r="AV1006" s="302">
        <v>29072.61</v>
      </c>
      <c r="AW1006" s="303">
        <v>93</v>
      </c>
      <c r="AX1006" s="303">
        <v>300</v>
      </c>
      <c r="AY1006" s="302">
        <v>336000.63</v>
      </c>
      <c r="AZ1006" s="302">
        <v>28414.36</v>
      </c>
      <c r="BA1006" s="301">
        <v>31.071366000000001</v>
      </c>
      <c r="BB1006" s="301">
        <v>29.495958132902501</v>
      </c>
      <c r="BC1006" s="301">
        <v>9.9</v>
      </c>
      <c r="BD1006" s="301"/>
      <c r="BE1006" s="300" t="s">
        <v>4204</v>
      </c>
      <c r="BF1006" s="298"/>
      <c r="BG1006" s="300" t="s">
        <v>312</v>
      </c>
      <c r="BH1006" s="300" t="s">
        <v>188</v>
      </c>
      <c r="BI1006" s="300" t="s">
        <v>313</v>
      </c>
      <c r="BJ1006" s="300" t="s">
        <v>4205</v>
      </c>
      <c r="BK1006" s="299" t="s">
        <v>175</v>
      </c>
      <c r="BL1006" s="301">
        <v>211233.39924232001</v>
      </c>
      <c r="BM1006" s="299" t="s">
        <v>309</v>
      </c>
      <c r="BN1006" s="301"/>
      <c r="BO1006" s="304">
        <v>38888</v>
      </c>
      <c r="BP1006" s="304">
        <v>48019</v>
      </c>
      <c r="BQ1006" s="297" t="s">
        <v>936</v>
      </c>
      <c r="BR1006" s="297" t="s">
        <v>4769</v>
      </c>
      <c r="BS1006" s="297">
        <v>38888</v>
      </c>
      <c r="BT1006" s="297">
        <v>48019</v>
      </c>
      <c r="BU1006" s="301">
        <v>16269.85</v>
      </c>
      <c r="BV1006" s="301">
        <v>46.83</v>
      </c>
      <c r="BW1006" s="301">
        <v>0</v>
      </c>
    </row>
    <row r="1007" spans="1:75" s="289" customFormat="1" ht="18.2" customHeight="1" x14ac:dyDescent="0.15">
      <c r="A1007" s="291">
        <v>1005</v>
      </c>
      <c r="B1007" s="292" t="s">
        <v>305</v>
      </c>
      <c r="C1007" s="292" t="s">
        <v>306</v>
      </c>
      <c r="D1007" s="312">
        <v>45170</v>
      </c>
      <c r="E1007" s="293" t="s">
        <v>2096</v>
      </c>
      <c r="F1007" s="308">
        <v>0</v>
      </c>
      <c r="G1007" s="308">
        <v>0</v>
      </c>
      <c r="H1007" s="295">
        <v>29147.55</v>
      </c>
      <c r="I1007" s="295">
        <v>0</v>
      </c>
      <c r="J1007" s="295">
        <v>0</v>
      </c>
      <c r="K1007" s="295">
        <v>29147.55</v>
      </c>
      <c r="L1007" s="295">
        <v>423.18</v>
      </c>
      <c r="M1007" s="295">
        <v>0</v>
      </c>
      <c r="N1007" s="295">
        <v>0</v>
      </c>
      <c r="O1007" s="295">
        <v>423.18</v>
      </c>
      <c r="P1007" s="295">
        <v>0</v>
      </c>
      <c r="Q1007" s="295">
        <v>0</v>
      </c>
      <c r="R1007" s="295">
        <v>28724.37</v>
      </c>
      <c r="S1007" s="295">
        <v>0</v>
      </c>
      <c r="T1007" s="295">
        <v>230.75</v>
      </c>
      <c r="U1007" s="295">
        <v>0</v>
      </c>
      <c r="V1007" s="295">
        <v>0</v>
      </c>
      <c r="W1007" s="295">
        <v>230.75</v>
      </c>
      <c r="X1007" s="295">
        <v>0</v>
      </c>
      <c r="Y1007" s="295">
        <v>0</v>
      </c>
      <c r="Z1007" s="295">
        <v>0</v>
      </c>
      <c r="AA1007" s="295">
        <v>51.98</v>
      </c>
      <c r="AB1007" s="295">
        <v>0</v>
      </c>
      <c r="AC1007" s="295">
        <v>0</v>
      </c>
      <c r="AD1007" s="295">
        <v>0</v>
      </c>
      <c r="AE1007" s="295">
        <v>0</v>
      </c>
      <c r="AF1007" s="295">
        <v>-39.6</v>
      </c>
      <c r="AG1007" s="295">
        <v>35.299999999999997</v>
      </c>
      <c r="AH1007" s="295">
        <v>98.89</v>
      </c>
      <c r="AI1007" s="295">
        <v>0</v>
      </c>
      <c r="AJ1007" s="295">
        <v>0</v>
      </c>
      <c r="AK1007" s="295">
        <v>0</v>
      </c>
      <c r="AL1007" s="295">
        <v>0</v>
      </c>
      <c r="AM1007" s="295">
        <v>0</v>
      </c>
      <c r="AN1007" s="295">
        <v>0</v>
      </c>
      <c r="AO1007" s="295">
        <v>0</v>
      </c>
      <c r="AP1007" s="295">
        <v>0.19</v>
      </c>
      <c r="AQ1007" s="295">
        <v>0</v>
      </c>
      <c r="AR1007" s="295">
        <v>0.17</v>
      </c>
      <c r="AS1007" s="295">
        <v>0</v>
      </c>
      <c r="AT1007" s="295">
        <f t="shared" si="15"/>
        <v>800.52</v>
      </c>
      <c r="AU1007" s="295">
        <v>0</v>
      </c>
      <c r="AV1007" s="295">
        <v>0</v>
      </c>
      <c r="AW1007" s="296">
        <v>93</v>
      </c>
      <c r="AX1007" s="296">
        <v>300</v>
      </c>
      <c r="AY1007" s="295">
        <v>467001.96</v>
      </c>
      <c r="AZ1007" s="295">
        <v>74846.27</v>
      </c>
      <c r="BA1007" s="294">
        <v>58.886265999999999</v>
      </c>
      <c r="BB1007" s="294">
        <v>22.599267705690899</v>
      </c>
      <c r="BC1007" s="294">
        <v>9.5</v>
      </c>
      <c r="BD1007" s="294"/>
      <c r="BE1007" s="293" t="s">
        <v>4204</v>
      </c>
      <c r="BF1007" s="291"/>
      <c r="BG1007" s="293" t="s">
        <v>312</v>
      </c>
      <c r="BH1007" s="293" t="s">
        <v>230</v>
      </c>
      <c r="BI1007" s="293" t="s">
        <v>322</v>
      </c>
      <c r="BJ1007" s="293" t="s">
        <v>103</v>
      </c>
      <c r="BK1007" s="292" t="s">
        <v>175</v>
      </c>
      <c r="BL1007" s="294">
        <v>224943.29900952001</v>
      </c>
      <c r="BM1007" s="292" t="s">
        <v>309</v>
      </c>
      <c r="BN1007" s="294"/>
      <c r="BO1007" s="297">
        <v>38888</v>
      </c>
      <c r="BP1007" s="297">
        <v>48019</v>
      </c>
      <c r="BQ1007" s="297" t="s">
        <v>4757</v>
      </c>
      <c r="BR1007" s="297" t="s">
        <v>4764</v>
      </c>
      <c r="BS1007" s="297">
        <v>38888</v>
      </c>
      <c r="BT1007" s="297">
        <v>48019</v>
      </c>
      <c r="BU1007" s="294">
        <v>0</v>
      </c>
      <c r="BV1007" s="294">
        <v>51.98</v>
      </c>
      <c r="BW1007" s="294">
        <v>0</v>
      </c>
    </row>
    <row r="1008" spans="1:75" s="289" customFormat="1" ht="18.2" customHeight="1" x14ac:dyDescent="0.15">
      <c r="A1008" s="298">
        <v>1006</v>
      </c>
      <c r="B1008" s="299" t="s">
        <v>305</v>
      </c>
      <c r="C1008" s="299" t="s">
        <v>306</v>
      </c>
      <c r="D1008" s="313">
        <v>45170</v>
      </c>
      <c r="E1008" s="300" t="s">
        <v>2097</v>
      </c>
      <c r="F1008" s="309">
        <v>168</v>
      </c>
      <c r="G1008" s="309">
        <v>167</v>
      </c>
      <c r="H1008" s="302">
        <v>12200.36</v>
      </c>
      <c r="I1008" s="302">
        <v>28850.33</v>
      </c>
      <c r="J1008" s="302">
        <v>0</v>
      </c>
      <c r="K1008" s="302">
        <v>41050.69</v>
      </c>
      <c r="L1008" s="302">
        <v>313.72000000000003</v>
      </c>
      <c r="M1008" s="302">
        <v>0</v>
      </c>
      <c r="N1008" s="302">
        <v>0</v>
      </c>
      <c r="O1008" s="302">
        <v>0</v>
      </c>
      <c r="P1008" s="302">
        <v>0</v>
      </c>
      <c r="Q1008" s="302">
        <v>0</v>
      </c>
      <c r="R1008" s="302">
        <v>41050.69</v>
      </c>
      <c r="S1008" s="302">
        <v>39727.269999999997</v>
      </c>
      <c r="T1008" s="302">
        <v>97.6</v>
      </c>
      <c r="U1008" s="302">
        <v>0</v>
      </c>
      <c r="V1008" s="302">
        <v>0</v>
      </c>
      <c r="W1008" s="302">
        <v>0</v>
      </c>
      <c r="X1008" s="302">
        <v>0</v>
      </c>
      <c r="Y1008" s="302">
        <v>0</v>
      </c>
      <c r="Z1008" s="302">
        <v>39824.870000000003</v>
      </c>
      <c r="AA1008" s="302">
        <v>0</v>
      </c>
      <c r="AB1008" s="302">
        <v>0</v>
      </c>
      <c r="AC1008" s="302">
        <v>0</v>
      </c>
      <c r="AD1008" s="302">
        <v>0</v>
      </c>
      <c r="AE1008" s="302">
        <v>0</v>
      </c>
      <c r="AF1008" s="302">
        <v>0</v>
      </c>
      <c r="AG1008" s="302">
        <v>0</v>
      </c>
      <c r="AH1008" s="302">
        <v>0</v>
      </c>
      <c r="AI1008" s="302">
        <v>0</v>
      </c>
      <c r="AJ1008" s="302">
        <v>0</v>
      </c>
      <c r="AK1008" s="302">
        <v>0</v>
      </c>
      <c r="AL1008" s="302">
        <v>0</v>
      </c>
      <c r="AM1008" s="302">
        <v>0</v>
      </c>
      <c r="AN1008" s="302">
        <v>0</v>
      </c>
      <c r="AO1008" s="302">
        <v>0</v>
      </c>
      <c r="AP1008" s="302">
        <v>0</v>
      </c>
      <c r="AQ1008" s="302">
        <v>0</v>
      </c>
      <c r="AR1008" s="302">
        <v>0</v>
      </c>
      <c r="AS1008" s="302">
        <v>0</v>
      </c>
      <c r="AT1008" s="295">
        <f t="shared" si="15"/>
        <v>0</v>
      </c>
      <c r="AU1008" s="302">
        <v>29164.05</v>
      </c>
      <c r="AV1008" s="302">
        <v>39824.870000000003</v>
      </c>
      <c r="AW1008" s="303">
        <v>33</v>
      </c>
      <c r="AX1008" s="303">
        <v>240</v>
      </c>
      <c r="AY1008" s="302">
        <v>254200.86</v>
      </c>
      <c r="AZ1008" s="302">
        <v>43819.09</v>
      </c>
      <c r="BA1008" s="301">
        <v>63.335746999999998</v>
      </c>
      <c r="BB1008" s="301">
        <v>59.3343247432895</v>
      </c>
      <c r="BC1008" s="301">
        <v>9.6</v>
      </c>
      <c r="BD1008" s="301"/>
      <c r="BE1008" s="300" t="s">
        <v>4204</v>
      </c>
      <c r="BF1008" s="298"/>
      <c r="BG1008" s="300" t="s">
        <v>312</v>
      </c>
      <c r="BH1008" s="300" t="s">
        <v>196</v>
      </c>
      <c r="BI1008" s="300" t="s">
        <v>314</v>
      </c>
      <c r="BJ1008" s="300" t="s">
        <v>4205</v>
      </c>
      <c r="BK1008" s="299" t="s">
        <v>175</v>
      </c>
      <c r="BL1008" s="301">
        <v>321471.89425623999</v>
      </c>
      <c r="BM1008" s="299" t="s">
        <v>309</v>
      </c>
      <c r="BN1008" s="301"/>
      <c r="BO1008" s="304">
        <v>38888</v>
      </c>
      <c r="BP1008" s="304">
        <v>46193</v>
      </c>
      <c r="BQ1008" s="297" t="s">
        <v>937</v>
      </c>
      <c r="BR1008" s="297" t="s">
        <v>4765</v>
      </c>
      <c r="BS1008" s="297">
        <v>38888</v>
      </c>
      <c r="BT1008" s="297">
        <v>46193</v>
      </c>
      <c r="BU1008" s="301">
        <v>19127.55</v>
      </c>
      <c r="BV1008" s="301">
        <v>37.92</v>
      </c>
      <c r="BW1008" s="301">
        <v>0</v>
      </c>
    </row>
    <row r="1009" spans="1:75" s="289" customFormat="1" ht="18.2" customHeight="1" x14ac:dyDescent="0.15">
      <c r="A1009" s="291">
        <v>1007</v>
      </c>
      <c r="B1009" s="292" t="s">
        <v>305</v>
      </c>
      <c r="C1009" s="292" t="s">
        <v>306</v>
      </c>
      <c r="D1009" s="312">
        <v>45170</v>
      </c>
      <c r="E1009" s="293" t="s">
        <v>2098</v>
      </c>
      <c r="F1009" s="308">
        <v>127</v>
      </c>
      <c r="G1009" s="308">
        <v>126</v>
      </c>
      <c r="H1009" s="295">
        <v>9543.83</v>
      </c>
      <c r="I1009" s="295">
        <v>19099.79</v>
      </c>
      <c r="J1009" s="295">
        <v>0</v>
      </c>
      <c r="K1009" s="295">
        <v>28643.62</v>
      </c>
      <c r="L1009" s="295">
        <v>244.35</v>
      </c>
      <c r="M1009" s="295">
        <v>0</v>
      </c>
      <c r="N1009" s="295">
        <v>0</v>
      </c>
      <c r="O1009" s="295">
        <v>0</v>
      </c>
      <c r="P1009" s="295">
        <v>0</v>
      </c>
      <c r="Q1009" s="295">
        <v>0</v>
      </c>
      <c r="R1009" s="295">
        <v>28643.62</v>
      </c>
      <c r="S1009" s="295">
        <v>21609.55</v>
      </c>
      <c r="T1009" s="295">
        <v>78.739999999999995</v>
      </c>
      <c r="U1009" s="295">
        <v>0</v>
      </c>
      <c r="V1009" s="295">
        <v>0</v>
      </c>
      <c r="W1009" s="295">
        <v>0</v>
      </c>
      <c r="X1009" s="295">
        <v>0</v>
      </c>
      <c r="Y1009" s="295">
        <v>0</v>
      </c>
      <c r="Z1009" s="295">
        <v>21688.29</v>
      </c>
      <c r="AA1009" s="295">
        <v>0</v>
      </c>
      <c r="AB1009" s="295">
        <v>0</v>
      </c>
      <c r="AC1009" s="295">
        <v>0</v>
      </c>
      <c r="AD1009" s="295">
        <v>0</v>
      </c>
      <c r="AE1009" s="295">
        <v>0</v>
      </c>
      <c r="AF1009" s="295">
        <v>0</v>
      </c>
      <c r="AG1009" s="295">
        <v>0</v>
      </c>
      <c r="AH1009" s="295">
        <v>0</v>
      </c>
      <c r="AI1009" s="295">
        <v>0</v>
      </c>
      <c r="AJ1009" s="295">
        <v>0</v>
      </c>
      <c r="AK1009" s="295">
        <v>0</v>
      </c>
      <c r="AL1009" s="295">
        <v>0</v>
      </c>
      <c r="AM1009" s="295">
        <v>0</v>
      </c>
      <c r="AN1009" s="295">
        <v>0</v>
      </c>
      <c r="AO1009" s="295">
        <v>0</v>
      </c>
      <c r="AP1009" s="295">
        <v>0</v>
      </c>
      <c r="AQ1009" s="295">
        <v>0</v>
      </c>
      <c r="AR1009" s="295">
        <v>0</v>
      </c>
      <c r="AS1009" s="295">
        <v>0</v>
      </c>
      <c r="AT1009" s="295">
        <f t="shared" si="15"/>
        <v>0</v>
      </c>
      <c r="AU1009" s="295">
        <v>19344.14</v>
      </c>
      <c r="AV1009" s="295">
        <v>21688.29</v>
      </c>
      <c r="AW1009" s="296">
        <v>33</v>
      </c>
      <c r="AX1009" s="296">
        <v>240</v>
      </c>
      <c r="AY1009" s="295">
        <v>339997.85</v>
      </c>
      <c r="AZ1009" s="295">
        <v>33711.040000000001</v>
      </c>
      <c r="BA1009" s="294">
        <v>36.430819</v>
      </c>
      <c r="BB1009" s="294">
        <v>30.954563719326998</v>
      </c>
      <c r="BC1009" s="294">
        <v>9.9</v>
      </c>
      <c r="BD1009" s="294"/>
      <c r="BE1009" s="293" t="s">
        <v>4204</v>
      </c>
      <c r="BF1009" s="291"/>
      <c r="BG1009" s="293" t="s">
        <v>335</v>
      </c>
      <c r="BH1009" s="293" t="s">
        <v>200</v>
      </c>
      <c r="BI1009" s="293" t="s">
        <v>336</v>
      </c>
      <c r="BJ1009" s="293" t="s">
        <v>4205</v>
      </c>
      <c r="BK1009" s="292" t="s">
        <v>175</v>
      </c>
      <c r="BL1009" s="294">
        <v>224310.93800751999</v>
      </c>
      <c r="BM1009" s="292" t="s">
        <v>309</v>
      </c>
      <c r="BN1009" s="294"/>
      <c r="BO1009" s="297">
        <v>38889</v>
      </c>
      <c r="BP1009" s="297">
        <v>46194</v>
      </c>
      <c r="BQ1009" s="297" t="s">
        <v>4123</v>
      </c>
      <c r="BR1009" s="297" t="s">
        <v>4760</v>
      </c>
      <c r="BS1009" s="297">
        <v>38889</v>
      </c>
      <c r="BT1009" s="297">
        <v>46194</v>
      </c>
      <c r="BU1009" s="294">
        <v>15046.32</v>
      </c>
      <c r="BV1009" s="294">
        <v>53.05</v>
      </c>
      <c r="BW1009" s="294">
        <v>0</v>
      </c>
    </row>
    <row r="1010" spans="1:75" s="289" customFormat="1" ht="18.2" customHeight="1" x14ac:dyDescent="0.15">
      <c r="A1010" s="298">
        <v>1008</v>
      </c>
      <c r="B1010" s="299" t="s">
        <v>305</v>
      </c>
      <c r="C1010" s="299" t="s">
        <v>306</v>
      </c>
      <c r="D1010" s="313">
        <v>45170</v>
      </c>
      <c r="E1010" s="300" t="s">
        <v>2099</v>
      </c>
      <c r="F1010" s="309">
        <v>158</v>
      </c>
      <c r="G1010" s="309">
        <v>157</v>
      </c>
      <c r="H1010" s="302">
        <v>29521.42</v>
      </c>
      <c r="I1010" s="302">
        <v>18900.849999999999</v>
      </c>
      <c r="J1010" s="302">
        <v>0</v>
      </c>
      <c r="K1010" s="302">
        <v>48422.27</v>
      </c>
      <c r="L1010" s="302">
        <v>211.84</v>
      </c>
      <c r="M1010" s="302">
        <v>0</v>
      </c>
      <c r="N1010" s="302">
        <v>0</v>
      </c>
      <c r="O1010" s="302">
        <v>0</v>
      </c>
      <c r="P1010" s="302">
        <v>0</v>
      </c>
      <c r="Q1010" s="302">
        <v>0</v>
      </c>
      <c r="R1010" s="302">
        <v>48422.27</v>
      </c>
      <c r="S1010" s="302">
        <v>51436.72</v>
      </c>
      <c r="T1010" s="302">
        <v>236.17</v>
      </c>
      <c r="U1010" s="302">
        <v>0</v>
      </c>
      <c r="V1010" s="302">
        <v>0</v>
      </c>
      <c r="W1010" s="302">
        <v>0</v>
      </c>
      <c r="X1010" s="302">
        <v>0</v>
      </c>
      <c r="Y1010" s="302">
        <v>0</v>
      </c>
      <c r="Z1010" s="302">
        <v>51672.89</v>
      </c>
      <c r="AA1010" s="302">
        <v>0</v>
      </c>
      <c r="AB1010" s="302">
        <v>0</v>
      </c>
      <c r="AC1010" s="302">
        <v>0</v>
      </c>
      <c r="AD1010" s="302">
        <v>0</v>
      </c>
      <c r="AE1010" s="302">
        <v>0</v>
      </c>
      <c r="AF1010" s="302">
        <v>0</v>
      </c>
      <c r="AG1010" s="302">
        <v>0</v>
      </c>
      <c r="AH1010" s="302">
        <v>0</v>
      </c>
      <c r="AI1010" s="302">
        <v>0</v>
      </c>
      <c r="AJ1010" s="302">
        <v>0</v>
      </c>
      <c r="AK1010" s="302">
        <v>0</v>
      </c>
      <c r="AL1010" s="302">
        <v>0</v>
      </c>
      <c r="AM1010" s="302">
        <v>0</v>
      </c>
      <c r="AN1010" s="302">
        <v>0</v>
      </c>
      <c r="AO1010" s="302">
        <v>0</v>
      </c>
      <c r="AP1010" s="302">
        <v>0</v>
      </c>
      <c r="AQ1010" s="302">
        <v>0</v>
      </c>
      <c r="AR1010" s="302">
        <v>0</v>
      </c>
      <c r="AS1010" s="302">
        <v>0</v>
      </c>
      <c r="AT1010" s="295">
        <f t="shared" si="15"/>
        <v>0</v>
      </c>
      <c r="AU1010" s="302">
        <v>19112.689999999999</v>
      </c>
      <c r="AV1010" s="302">
        <v>51672.89</v>
      </c>
      <c r="AW1010" s="303">
        <v>93</v>
      </c>
      <c r="AX1010" s="303">
        <v>300</v>
      </c>
      <c r="AY1010" s="302">
        <v>353999.08</v>
      </c>
      <c r="AZ1010" s="302">
        <v>50872.09</v>
      </c>
      <c r="BA1010" s="301">
        <v>52.802002999999999</v>
      </c>
      <c r="BB1010" s="301">
        <v>50.259245212980403</v>
      </c>
      <c r="BC1010" s="301">
        <v>9.6</v>
      </c>
      <c r="BD1010" s="301"/>
      <c r="BE1010" s="300" t="s">
        <v>4204</v>
      </c>
      <c r="BF1010" s="298"/>
      <c r="BG1010" s="300" t="s">
        <v>320</v>
      </c>
      <c r="BH1010" s="300" t="s">
        <v>197</v>
      </c>
      <c r="BI1010" s="300" t="s">
        <v>373</v>
      </c>
      <c r="BJ1010" s="300" t="s">
        <v>4205</v>
      </c>
      <c r="BK1010" s="299" t="s">
        <v>175</v>
      </c>
      <c r="BL1010" s="301">
        <v>379199.44490792003</v>
      </c>
      <c r="BM1010" s="299" t="s">
        <v>309</v>
      </c>
      <c r="BN1010" s="301"/>
      <c r="BO1010" s="304">
        <v>38889</v>
      </c>
      <c r="BP1010" s="304">
        <v>48020</v>
      </c>
      <c r="BQ1010" s="297" t="s">
        <v>1030</v>
      </c>
      <c r="BR1010" s="297" t="s">
        <v>4790</v>
      </c>
      <c r="BS1010" s="297">
        <v>38889</v>
      </c>
      <c r="BT1010" s="297">
        <v>48020</v>
      </c>
      <c r="BU1010" s="301">
        <v>22040.78</v>
      </c>
      <c r="BV1010" s="301">
        <v>46.12</v>
      </c>
      <c r="BW1010" s="301">
        <v>0</v>
      </c>
    </row>
    <row r="1011" spans="1:75" s="289" customFormat="1" ht="18.2" customHeight="1" x14ac:dyDescent="0.15">
      <c r="A1011" s="291">
        <v>1009</v>
      </c>
      <c r="B1011" s="292" t="s">
        <v>305</v>
      </c>
      <c r="C1011" s="292" t="s">
        <v>306</v>
      </c>
      <c r="D1011" s="312">
        <v>45170</v>
      </c>
      <c r="E1011" s="293" t="s">
        <v>2100</v>
      </c>
      <c r="F1011" s="308">
        <v>60</v>
      </c>
      <c r="G1011" s="308">
        <v>60</v>
      </c>
      <c r="H1011" s="295">
        <v>0</v>
      </c>
      <c r="I1011" s="295">
        <v>14069.15</v>
      </c>
      <c r="J1011" s="295">
        <v>0</v>
      </c>
      <c r="K1011" s="295">
        <v>14069.15</v>
      </c>
      <c r="L1011" s="295">
        <v>0</v>
      </c>
      <c r="M1011" s="295">
        <v>0</v>
      </c>
      <c r="N1011" s="295">
        <v>0</v>
      </c>
      <c r="O1011" s="295">
        <v>0</v>
      </c>
      <c r="P1011" s="295">
        <v>0</v>
      </c>
      <c r="Q1011" s="295">
        <v>0</v>
      </c>
      <c r="R1011" s="295">
        <v>14069.15</v>
      </c>
      <c r="S1011" s="295">
        <v>3709.12</v>
      </c>
      <c r="T1011" s="295">
        <v>0</v>
      </c>
      <c r="U1011" s="295">
        <v>0</v>
      </c>
      <c r="V1011" s="295">
        <v>0</v>
      </c>
      <c r="W1011" s="295">
        <v>0</v>
      </c>
      <c r="X1011" s="295">
        <v>0</v>
      </c>
      <c r="Y1011" s="295">
        <v>0</v>
      </c>
      <c r="Z1011" s="295">
        <v>3709.12</v>
      </c>
      <c r="AA1011" s="295">
        <v>0</v>
      </c>
      <c r="AB1011" s="295">
        <v>0</v>
      </c>
      <c r="AC1011" s="295">
        <v>0</v>
      </c>
      <c r="AD1011" s="295">
        <v>0</v>
      </c>
      <c r="AE1011" s="295">
        <v>0</v>
      </c>
      <c r="AF1011" s="295">
        <v>0</v>
      </c>
      <c r="AG1011" s="295">
        <v>0</v>
      </c>
      <c r="AH1011" s="295">
        <v>0</v>
      </c>
      <c r="AI1011" s="295">
        <v>0</v>
      </c>
      <c r="AJ1011" s="295">
        <v>0</v>
      </c>
      <c r="AK1011" s="295">
        <v>0</v>
      </c>
      <c r="AL1011" s="295">
        <v>0</v>
      </c>
      <c r="AM1011" s="295">
        <v>0</v>
      </c>
      <c r="AN1011" s="295">
        <v>0</v>
      </c>
      <c r="AO1011" s="295">
        <v>0</v>
      </c>
      <c r="AP1011" s="295">
        <v>0</v>
      </c>
      <c r="AQ1011" s="295">
        <v>0</v>
      </c>
      <c r="AR1011" s="295">
        <v>0</v>
      </c>
      <c r="AS1011" s="295">
        <v>0</v>
      </c>
      <c r="AT1011" s="295">
        <f t="shared" si="15"/>
        <v>0</v>
      </c>
      <c r="AU1011" s="295">
        <v>14069.15</v>
      </c>
      <c r="AV1011" s="295">
        <v>3709.12</v>
      </c>
      <c r="AW1011" s="296">
        <v>0</v>
      </c>
      <c r="AX1011" s="296">
        <v>120</v>
      </c>
      <c r="AY1011" s="295">
        <v>356999.24</v>
      </c>
      <c r="AZ1011" s="295">
        <v>22665.09</v>
      </c>
      <c r="BA1011" s="294">
        <v>23.327786</v>
      </c>
      <c r="BB1011" s="294">
        <v>14.4805125592663</v>
      </c>
      <c r="BC1011" s="294">
        <v>9.9</v>
      </c>
      <c r="BD1011" s="294"/>
      <c r="BE1011" s="293" t="s">
        <v>4204</v>
      </c>
      <c r="BF1011" s="291"/>
      <c r="BG1011" s="293" t="s">
        <v>326</v>
      </c>
      <c r="BH1011" s="293" t="s">
        <v>239</v>
      </c>
      <c r="BI1011" s="293" t="s">
        <v>383</v>
      </c>
      <c r="BJ1011" s="293" t="s">
        <v>4205</v>
      </c>
      <c r="BK1011" s="292" t="s">
        <v>175</v>
      </c>
      <c r="BL1011" s="294">
        <v>110176.8642884</v>
      </c>
      <c r="BM1011" s="292" t="s">
        <v>309</v>
      </c>
      <c r="BN1011" s="294"/>
      <c r="BO1011" s="297">
        <v>38890</v>
      </c>
      <c r="BP1011" s="297">
        <v>42543</v>
      </c>
      <c r="BQ1011" s="297" t="s">
        <v>929</v>
      </c>
      <c r="BR1011" s="297" t="s">
        <v>4777</v>
      </c>
      <c r="BS1011" s="297">
        <v>38890</v>
      </c>
      <c r="BT1011" s="297">
        <v>42543</v>
      </c>
      <c r="BU1011" s="294">
        <v>4562.47</v>
      </c>
      <c r="BV1011" s="294">
        <v>0</v>
      </c>
      <c r="BW1011" s="294">
        <v>0</v>
      </c>
    </row>
    <row r="1012" spans="1:75" s="289" customFormat="1" ht="18.2" customHeight="1" x14ac:dyDescent="0.15">
      <c r="A1012" s="298">
        <v>1010</v>
      </c>
      <c r="B1012" s="299" t="s">
        <v>305</v>
      </c>
      <c r="C1012" s="299" t="s">
        <v>306</v>
      </c>
      <c r="D1012" s="313">
        <v>45170</v>
      </c>
      <c r="E1012" s="300" t="s">
        <v>2101</v>
      </c>
      <c r="F1012" s="309">
        <v>8</v>
      </c>
      <c r="G1012" s="309">
        <v>8</v>
      </c>
      <c r="H1012" s="302">
        <v>0</v>
      </c>
      <c r="I1012" s="302">
        <v>4681.09</v>
      </c>
      <c r="J1012" s="302">
        <v>0</v>
      </c>
      <c r="K1012" s="302">
        <v>4681.09</v>
      </c>
      <c r="L1012" s="302">
        <v>0</v>
      </c>
      <c r="M1012" s="302">
        <v>0</v>
      </c>
      <c r="N1012" s="302">
        <v>0</v>
      </c>
      <c r="O1012" s="302">
        <v>0</v>
      </c>
      <c r="P1012" s="302">
        <v>0</v>
      </c>
      <c r="Q1012" s="302">
        <v>0</v>
      </c>
      <c r="R1012" s="302">
        <v>4681.09</v>
      </c>
      <c r="S1012" s="302">
        <v>156.47999999999999</v>
      </c>
      <c r="T1012" s="302">
        <v>0</v>
      </c>
      <c r="U1012" s="302">
        <v>0</v>
      </c>
      <c r="V1012" s="302">
        <v>0</v>
      </c>
      <c r="W1012" s="302">
        <v>0</v>
      </c>
      <c r="X1012" s="302">
        <v>0</v>
      </c>
      <c r="Y1012" s="302">
        <v>0</v>
      </c>
      <c r="Z1012" s="302">
        <v>156.47999999999999</v>
      </c>
      <c r="AA1012" s="302">
        <v>0</v>
      </c>
      <c r="AB1012" s="302">
        <v>0</v>
      </c>
      <c r="AC1012" s="302">
        <v>0</v>
      </c>
      <c r="AD1012" s="302">
        <v>0</v>
      </c>
      <c r="AE1012" s="302">
        <v>0</v>
      </c>
      <c r="AF1012" s="302">
        <v>0</v>
      </c>
      <c r="AG1012" s="302">
        <v>0</v>
      </c>
      <c r="AH1012" s="302">
        <v>0</v>
      </c>
      <c r="AI1012" s="302">
        <v>0</v>
      </c>
      <c r="AJ1012" s="302">
        <v>0</v>
      </c>
      <c r="AK1012" s="302">
        <v>0</v>
      </c>
      <c r="AL1012" s="302">
        <v>0</v>
      </c>
      <c r="AM1012" s="302">
        <v>0</v>
      </c>
      <c r="AN1012" s="302">
        <v>0</v>
      </c>
      <c r="AO1012" s="302">
        <v>0</v>
      </c>
      <c r="AP1012" s="302">
        <v>0</v>
      </c>
      <c r="AQ1012" s="302">
        <v>0</v>
      </c>
      <c r="AR1012" s="302">
        <v>0</v>
      </c>
      <c r="AS1012" s="302">
        <v>0</v>
      </c>
      <c r="AT1012" s="295">
        <f t="shared" si="15"/>
        <v>0</v>
      </c>
      <c r="AU1012" s="302">
        <v>4681.09</v>
      </c>
      <c r="AV1012" s="302">
        <v>156.47999999999999</v>
      </c>
      <c r="AW1012" s="303">
        <v>203</v>
      </c>
      <c r="AX1012" s="303">
        <v>300</v>
      </c>
      <c r="AY1012" s="302">
        <v>377000.69</v>
      </c>
      <c r="AZ1012" s="302">
        <v>75386.990000000005</v>
      </c>
      <c r="BA1012" s="301">
        <v>73.474665000000002</v>
      </c>
      <c r="BB1012" s="301">
        <v>4.5623458316196199</v>
      </c>
      <c r="BC1012" s="301">
        <v>9.5</v>
      </c>
      <c r="BD1012" s="301"/>
      <c r="BE1012" s="300" t="s">
        <v>4204</v>
      </c>
      <c r="BF1012" s="298"/>
      <c r="BG1012" s="300" t="s">
        <v>333</v>
      </c>
      <c r="BH1012" s="300" t="s">
        <v>193</v>
      </c>
      <c r="BI1012" s="300" t="s">
        <v>339</v>
      </c>
      <c r="BJ1012" s="300" t="s">
        <v>4205</v>
      </c>
      <c r="BK1012" s="299" t="s">
        <v>175</v>
      </c>
      <c r="BL1012" s="301">
        <v>36658.065174640004</v>
      </c>
      <c r="BM1012" s="299" t="s">
        <v>309</v>
      </c>
      <c r="BN1012" s="301"/>
      <c r="BO1012" s="304">
        <v>38890</v>
      </c>
      <c r="BP1012" s="304">
        <v>48021</v>
      </c>
      <c r="BQ1012" s="297" t="s">
        <v>929</v>
      </c>
      <c r="BR1012" s="297" t="s">
        <v>4777</v>
      </c>
      <c r="BS1012" s="297">
        <v>38890</v>
      </c>
      <c r="BT1012" s="297">
        <v>48021</v>
      </c>
      <c r="BU1012" s="301">
        <v>1466.45</v>
      </c>
      <c r="BV1012" s="301">
        <v>0</v>
      </c>
      <c r="BW1012" s="301">
        <v>0</v>
      </c>
    </row>
    <row r="1013" spans="1:75" s="289" customFormat="1" ht="18.2" customHeight="1" x14ac:dyDescent="0.15">
      <c r="A1013" s="291">
        <v>1011</v>
      </c>
      <c r="B1013" s="292" t="s">
        <v>305</v>
      </c>
      <c r="C1013" s="292" t="s">
        <v>306</v>
      </c>
      <c r="D1013" s="312">
        <v>45170</v>
      </c>
      <c r="E1013" s="293" t="s">
        <v>2102</v>
      </c>
      <c r="F1013" s="308">
        <v>108</v>
      </c>
      <c r="G1013" s="308">
        <v>107</v>
      </c>
      <c r="H1013" s="295">
        <v>18146.53</v>
      </c>
      <c r="I1013" s="295">
        <v>9109.65</v>
      </c>
      <c r="J1013" s="295">
        <v>0</v>
      </c>
      <c r="K1013" s="295">
        <v>27256.18</v>
      </c>
      <c r="L1013" s="295">
        <v>128.5</v>
      </c>
      <c r="M1013" s="295">
        <v>0</v>
      </c>
      <c r="N1013" s="295">
        <v>0</v>
      </c>
      <c r="O1013" s="295">
        <v>0</v>
      </c>
      <c r="P1013" s="295">
        <v>0</v>
      </c>
      <c r="Q1013" s="295">
        <v>0</v>
      </c>
      <c r="R1013" s="295">
        <v>27256.18</v>
      </c>
      <c r="S1013" s="295">
        <v>20658.82</v>
      </c>
      <c r="T1013" s="295">
        <v>149.71</v>
      </c>
      <c r="U1013" s="295">
        <v>0</v>
      </c>
      <c r="V1013" s="295">
        <v>0</v>
      </c>
      <c r="W1013" s="295">
        <v>0</v>
      </c>
      <c r="X1013" s="295">
        <v>0</v>
      </c>
      <c r="Y1013" s="295">
        <v>0</v>
      </c>
      <c r="Z1013" s="295">
        <v>20808.53</v>
      </c>
      <c r="AA1013" s="295">
        <v>0</v>
      </c>
      <c r="AB1013" s="295">
        <v>0</v>
      </c>
      <c r="AC1013" s="295">
        <v>0</v>
      </c>
      <c r="AD1013" s="295">
        <v>0</v>
      </c>
      <c r="AE1013" s="295">
        <v>0</v>
      </c>
      <c r="AF1013" s="295">
        <v>0</v>
      </c>
      <c r="AG1013" s="295">
        <v>0</v>
      </c>
      <c r="AH1013" s="295">
        <v>0</v>
      </c>
      <c r="AI1013" s="295">
        <v>0</v>
      </c>
      <c r="AJ1013" s="295">
        <v>0</v>
      </c>
      <c r="AK1013" s="295">
        <v>0</v>
      </c>
      <c r="AL1013" s="295">
        <v>0</v>
      </c>
      <c r="AM1013" s="295">
        <v>0</v>
      </c>
      <c r="AN1013" s="295">
        <v>0</v>
      </c>
      <c r="AO1013" s="295">
        <v>0</v>
      </c>
      <c r="AP1013" s="295">
        <v>0</v>
      </c>
      <c r="AQ1013" s="295">
        <v>0</v>
      </c>
      <c r="AR1013" s="295">
        <v>0</v>
      </c>
      <c r="AS1013" s="295">
        <v>0</v>
      </c>
      <c r="AT1013" s="295">
        <f t="shared" si="15"/>
        <v>0</v>
      </c>
      <c r="AU1013" s="295">
        <v>9238.15</v>
      </c>
      <c r="AV1013" s="295">
        <v>20808.53</v>
      </c>
      <c r="AW1013" s="296">
        <v>93</v>
      </c>
      <c r="AX1013" s="296">
        <v>300</v>
      </c>
      <c r="AY1013" s="295">
        <v>269001.48</v>
      </c>
      <c r="AZ1013" s="295">
        <v>30855.599999999999</v>
      </c>
      <c r="BA1013" s="294">
        <v>42.147621999999998</v>
      </c>
      <c r="BB1013" s="294">
        <v>37.230945818715597</v>
      </c>
      <c r="BC1013" s="294">
        <v>9.9</v>
      </c>
      <c r="BD1013" s="294"/>
      <c r="BE1013" s="293" t="s">
        <v>4204</v>
      </c>
      <c r="BF1013" s="291"/>
      <c r="BG1013" s="293" t="s">
        <v>320</v>
      </c>
      <c r="BH1013" s="293" t="s">
        <v>181</v>
      </c>
      <c r="BI1013" s="293" t="s">
        <v>368</v>
      </c>
      <c r="BJ1013" s="293" t="s">
        <v>4205</v>
      </c>
      <c r="BK1013" s="292" t="s">
        <v>175</v>
      </c>
      <c r="BL1013" s="294">
        <v>213445.76217328</v>
      </c>
      <c r="BM1013" s="292" t="s">
        <v>309</v>
      </c>
      <c r="BN1013" s="294"/>
      <c r="BO1013" s="297">
        <v>38891</v>
      </c>
      <c r="BP1013" s="297">
        <v>48022</v>
      </c>
      <c r="BQ1013" s="297" t="s">
        <v>956</v>
      </c>
      <c r="BR1013" s="297" t="s">
        <v>4794</v>
      </c>
      <c r="BS1013" s="297">
        <v>38891</v>
      </c>
      <c r="BT1013" s="297">
        <v>48022</v>
      </c>
      <c r="BU1013" s="294">
        <v>11998.83</v>
      </c>
      <c r="BV1013" s="294">
        <v>50.86</v>
      </c>
      <c r="BW1013" s="294">
        <v>0</v>
      </c>
    </row>
    <row r="1014" spans="1:75" s="289" customFormat="1" ht="18.2" customHeight="1" x14ac:dyDescent="0.15">
      <c r="A1014" s="298">
        <v>1012</v>
      </c>
      <c r="B1014" s="299" t="s">
        <v>305</v>
      </c>
      <c r="C1014" s="299" t="s">
        <v>306</v>
      </c>
      <c r="D1014" s="313">
        <v>45170</v>
      </c>
      <c r="E1014" s="300" t="s">
        <v>2103</v>
      </c>
      <c r="F1014" s="309">
        <v>134</v>
      </c>
      <c r="G1014" s="309">
        <v>134</v>
      </c>
      <c r="H1014" s="302">
        <v>0</v>
      </c>
      <c r="I1014" s="302">
        <v>52528.4</v>
      </c>
      <c r="J1014" s="302">
        <v>0</v>
      </c>
      <c r="K1014" s="302">
        <v>52528.4</v>
      </c>
      <c r="L1014" s="302">
        <v>0</v>
      </c>
      <c r="M1014" s="302">
        <v>0</v>
      </c>
      <c r="N1014" s="302">
        <v>0</v>
      </c>
      <c r="O1014" s="302">
        <v>0</v>
      </c>
      <c r="P1014" s="302">
        <v>0</v>
      </c>
      <c r="Q1014" s="302">
        <v>0</v>
      </c>
      <c r="R1014" s="302">
        <v>52528.4</v>
      </c>
      <c r="S1014" s="302">
        <v>33282.019999999997</v>
      </c>
      <c r="T1014" s="302">
        <v>0</v>
      </c>
      <c r="U1014" s="302">
        <v>0</v>
      </c>
      <c r="V1014" s="302">
        <v>0</v>
      </c>
      <c r="W1014" s="302">
        <v>0</v>
      </c>
      <c r="X1014" s="302">
        <v>0</v>
      </c>
      <c r="Y1014" s="302">
        <v>0</v>
      </c>
      <c r="Z1014" s="302">
        <v>33282.019999999997</v>
      </c>
      <c r="AA1014" s="302">
        <v>0</v>
      </c>
      <c r="AB1014" s="302">
        <v>0</v>
      </c>
      <c r="AC1014" s="302">
        <v>0</v>
      </c>
      <c r="AD1014" s="302">
        <v>0</v>
      </c>
      <c r="AE1014" s="302">
        <v>0</v>
      </c>
      <c r="AF1014" s="302">
        <v>0</v>
      </c>
      <c r="AG1014" s="302">
        <v>0</v>
      </c>
      <c r="AH1014" s="302">
        <v>0</v>
      </c>
      <c r="AI1014" s="302">
        <v>0</v>
      </c>
      <c r="AJ1014" s="302">
        <v>0</v>
      </c>
      <c r="AK1014" s="302">
        <v>0</v>
      </c>
      <c r="AL1014" s="302">
        <v>0</v>
      </c>
      <c r="AM1014" s="302">
        <v>0</v>
      </c>
      <c r="AN1014" s="302">
        <v>0</v>
      </c>
      <c r="AO1014" s="302">
        <v>0</v>
      </c>
      <c r="AP1014" s="302">
        <v>0</v>
      </c>
      <c r="AQ1014" s="302">
        <v>0</v>
      </c>
      <c r="AR1014" s="302">
        <v>0</v>
      </c>
      <c r="AS1014" s="302">
        <v>0</v>
      </c>
      <c r="AT1014" s="295">
        <f t="shared" si="15"/>
        <v>0</v>
      </c>
      <c r="AU1014" s="302">
        <v>52528.4</v>
      </c>
      <c r="AV1014" s="302">
        <v>33282.019999999997</v>
      </c>
      <c r="AW1014" s="303">
        <v>0</v>
      </c>
      <c r="AX1014" s="303">
        <v>180</v>
      </c>
      <c r="AY1014" s="302">
        <v>370999.77</v>
      </c>
      <c r="AZ1014" s="302">
        <v>60973.55</v>
      </c>
      <c r="BA1014" s="301">
        <v>60.389522999999997</v>
      </c>
      <c r="BB1014" s="301">
        <v>52.025263740641599</v>
      </c>
      <c r="BC1014" s="301">
        <v>9.6</v>
      </c>
      <c r="BD1014" s="301"/>
      <c r="BE1014" s="300" t="s">
        <v>4204</v>
      </c>
      <c r="BF1014" s="298"/>
      <c r="BG1014" s="300" t="s">
        <v>312</v>
      </c>
      <c r="BH1014" s="300" t="s">
        <v>188</v>
      </c>
      <c r="BI1014" s="300" t="s">
        <v>313</v>
      </c>
      <c r="BJ1014" s="300" t="s">
        <v>4205</v>
      </c>
      <c r="BK1014" s="299" t="s">
        <v>175</v>
      </c>
      <c r="BL1014" s="301">
        <v>411354.9431264</v>
      </c>
      <c r="BM1014" s="299" t="s">
        <v>309</v>
      </c>
      <c r="BN1014" s="301"/>
      <c r="BO1014" s="304">
        <v>38891</v>
      </c>
      <c r="BP1014" s="304">
        <v>44370</v>
      </c>
      <c r="BQ1014" s="297" t="s">
        <v>929</v>
      </c>
      <c r="BR1014" s="297" t="s">
        <v>4777</v>
      </c>
      <c r="BS1014" s="297">
        <v>38891</v>
      </c>
      <c r="BT1014" s="297">
        <v>44370</v>
      </c>
      <c r="BU1014" s="301">
        <v>20494.63</v>
      </c>
      <c r="BV1014" s="301">
        <v>0</v>
      </c>
      <c r="BW1014" s="301">
        <v>0</v>
      </c>
    </row>
    <row r="1015" spans="1:75" s="289" customFormat="1" ht="18.2" customHeight="1" x14ac:dyDescent="0.15">
      <c r="A1015" s="291">
        <v>1013</v>
      </c>
      <c r="B1015" s="292" t="s">
        <v>305</v>
      </c>
      <c r="C1015" s="292" t="s">
        <v>306</v>
      </c>
      <c r="D1015" s="312">
        <v>45170</v>
      </c>
      <c r="E1015" s="293" t="s">
        <v>2104</v>
      </c>
      <c r="F1015" s="308">
        <v>158</v>
      </c>
      <c r="G1015" s="308">
        <v>157</v>
      </c>
      <c r="H1015" s="295">
        <v>23826.91</v>
      </c>
      <c r="I1015" s="295">
        <v>14826.1</v>
      </c>
      <c r="J1015" s="295">
        <v>0</v>
      </c>
      <c r="K1015" s="295">
        <v>38653.01</v>
      </c>
      <c r="L1015" s="295">
        <v>168.78</v>
      </c>
      <c r="M1015" s="295">
        <v>0</v>
      </c>
      <c r="N1015" s="295">
        <v>0</v>
      </c>
      <c r="O1015" s="295">
        <v>0</v>
      </c>
      <c r="P1015" s="295">
        <v>0</v>
      </c>
      <c r="Q1015" s="295">
        <v>0</v>
      </c>
      <c r="R1015" s="295">
        <v>38653.01</v>
      </c>
      <c r="S1015" s="295">
        <v>42533.84</v>
      </c>
      <c r="T1015" s="295">
        <v>196.57</v>
      </c>
      <c r="U1015" s="295">
        <v>0</v>
      </c>
      <c r="V1015" s="295">
        <v>0</v>
      </c>
      <c r="W1015" s="295">
        <v>0</v>
      </c>
      <c r="X1015" s="295">
        <v>0</v>
      </c>
      <c r="Y1015" s="295">
        <v>0</v>
      </c>
      <c r="Z1015" s="295">
        <v>42730.41</v>
      </c>
      <c r="AA1015" s="295">
        <v>0</v>
      </c>
      <c r="AB1015" s="295">
        <v>0</v>
      </c>
      <c r="AC1015" s="295">
        <v>0</v>
      </c>
      <c r="AD1015" s="295">
        <v>0</v>
      </c>
      <c r="AE1015" s="295">
        <v>0</v>
      </c>
      <c r="AF1015" s="295">
        <v>0</v>
      </c>
      <c r="AG1015" s="295">
        <v>0</v>
      </c>
      <c r="AH1015" s="295">
        <v>0</v>
      </c>
      <c r="AI1015" s="295">
        <v>0</v>
      </c>
      <c r="AJ1015" s="295">
        <v>0</v>
      </c>
      <c r="AK1015" s="295">
        <v>0</v>
      </c>
      <c r="AL1015" s="295">
        <v>0</v>
      </c>
      <c r="AM1015" s="295">
        <v>0</v>
      </c>
      <c r="AN1015" s="295">
        <v>0</v>
      </c>
      <c r="AO1015" s="295">
        <v>0</v>
      </c>
      <c r="AP1015" s="295">
        <v>0</v>
      </c>
      <c r="AQ1015" s="295">
        <v>0</v>
      </c>
      <c r="AR1015" s="295">
        <v>0</v>
      </c>
      <c r="AS1015" s="295">
        <v>0</v>
      </c>
      <c r="AT1015" s="295">
        <f t="shared" si="15"/>
        <v>0</v>
      </c>
      <c r="AU1015" s="295">
        <v>14994.88</v>
      </c>
      <c r="AV1015" s="295">
        <v>42730.41</v>
      </c>
      <c r="AW1015" s="296">
        <v>93</v>
      </c>
      <c r="AX1015" s="296">
        <v>300</v>
      </c>
      <c r="AY1015" s="295">
        <v>269001.48</v>
      </c>
      <c r="AZ1015" s="295">
        <v>40519.5</v>
      </c>
      <c r="BA1015" s="294">
        <v>55.348157</v>
      </c>
      <c r="BB1015" s="294">
        <v>52.798599834710998</v>
      </c>
      <c r="BC1015" s="294">
        <v>9.9</v>
      </c>
      <c r="BD1015" s="294"/>
      <c r="BE1015" s="293" t="s">
        <v>4204</v>
      </c>
      <c r="BF1015" s="291"/>
      <c r="BG1015" s="293" t="s">
        <v>320</v>
      </c>
      <c r="BH1015" s="293" t="s">
        <v>181</v>
      </c>
      <c r="BI1015" s="293" t="s">
        <v>368</v>
      </c>
      <c r="BJ1015" s="293" t="s">
        <v>4205</v>
      </c>
      <c r="BK1015" s="292" t="s">
        <v>175</v>
      </c>
      <c r="BL1015" s="294">
        <v>302695.43199895998</v>
      </c>
      <c r="BM1015" s="292" t="s">
        <v>309</v>
      </c>
      <c r="BN1015" s="294"/>
      <c r="BO1015" s="297">
        <v>38891</v>
      </c>
      <c r="BP1015" s="297">
        <v>48022</v>
      </c>
      <c r="BQ1015" s="297" t="s">
        <v>946</v>
      </c>
      <c r="BR1015" s="297" t="s">
        <v>4775</v>
      </c>
      <c r="BS1015" s="297">
        <v>38891</v>
      </c>
      <c r="BT1015" s="297">
        <v>48022</v>
      </c>
      <c r="BU1015" s="294">
        <v>22513.83</v>
      </c>
      <c r="BV1015" s="294">
        <v>66.790000000000006</v>
      </c>
      <c r="BW1015" s="294">
        <v>0</v>
      </c>
    </row>
    <row r="1016" spans="1:75" s="289" customFormat="1" ht="18.2" customHeight="1" x14ac:dyDescent="0.15">
      <c r="A1016" s="298">
        <v>1014</v>
      </c>
      <c r="B1016" s="299" t="s">
        <v>305</v>
      </c>
      <c r="C1016" s="299" t="s">
        <v>306</v>
      </c>
      <c r="D1016" s="313">
        <v>45170</v>
      </c>
      <c r="E1016" s="300" t="s">
        <v>2105</v>
      </c>
      <c r="F1016" s="299" t="s">
        <v>1005</v>
      </c>
      <c r="G1016" s="309">
        <v>157</v>
      </c>
      <c r="H1016" s="302">
        <v>15301.53</v>
      </c>
      <c r="I1016" s="302">
        <v>9669.19</v>
      </c>
      <c r="J1016" s="302">
        <v>0</v>
      </c>
      <c r="K1016" s="302">
        <v>24970.720000000001</v>
      </c>
      <c r="L1016" s="302">
        <v>110.07</v>
      </c>
      <c r="M1016" s="302">
        <v>24970.720000000001</v>
      </c>
      <c r="N1016" s="302">
        <v>0</v>
      </c>
      <c r="O1016" s="302">
        <v>0</v>
      </c>
      <c r="P1016" s="302">
        <v>0</v>
      </c>
      <c r="Q1016" s="302">
        <v>0</v>
      </c>
      <c r="R1016" s="302">
        <v>24970.720000000001</v>
      </c>
      <c r="S1016" s="302">
        <v>27431.49</v>
      </c>
      <c r="T1016" s="302">
        <v>126.24</v>
      </c>
      <c r="U1016" s="302">
        <v>0</v>
      </c>
      <c r="V1016" s="302">
        <v>0</v>
      </c>
      <c r="W1016" s="302">
        <v>0</v>
      </c>
      <c r="X1016" s="302">
        <v>0</v>
      </c>
      <c r="Y1016" s="302">
        <v>0</v>
      </c>
      <c r="Z1016" s="302">
        <v>27557.73</v>
      </c>
      <c r="AA1016" s="302">
        <v>0</v>
      </c>
      <c r="AB1016" s="302">
        <v>0</v>
      </c>
      <c r="AC1016" s="302">
        <v>0</v>
      </c>
      <c r="AD1016" s="302">
        <v>0</v>
      </c>
      <c r="AE1016" s="302">
        <v>0</v>
      </c>
      <c r="AF1016" s="302">
        <v>0</v>
      </c>
      <c r="AG1016" s="302">
        <v>0</v>
      </c>
      <c r="AH1016" s="302">
        <v>0</v>
      </c>
      <c r="AI1016" s="302">
        <v>0</v>
      </c>
      <c r="AJ1016" s="302">
        <v>0</v>
      </c>
      <c r="AK1016" s="302">
        <v>0</v>
      </c>
      <c r="AL1016" s="302">
        <v>0</v>
      </c>
      <c r="AM1016" s="302">
        <v>0</v>
      </c>
      <c r="AN1016" s="302">
        <v>0</v>
      </c>
      <c r="AO1016" s="302">
        <v>0</v>
      </c>
      <c r="AP1016" s="302">
        <v>0</v>
      </c>
      <c r="AQ1016" s="302">
        <v>0</v>
      </c>
      <c r="AR1016" s="302">
        <v>0</v>
      </c>
      <c r="AS1016" s="302">
        <v>0</v>
      </c>
      <c r="AT1016" s="295">
        <f t="shared" si="15"/>
        <v>0</v>
      </c>
      <c r="AU1016" s="302">
        <v>9779.26</v>
      </c>
      <c r="AV1016" s="302">
        <v>27557.73</v>
      </c>
      <c r="AW1016" s="303">
        <v>93</v>
      </c>
      <c r="AX1016" s="303">
        <v>300</v>
      </c>
      <c r="AY1016" s="302">
        <v>269001.48</v>
      </c>
      <c r="AZ1016" s="302">
        <v>26207.919999999998</v>
      </c>
      <c r="BA1016" s="301">
        <v>35.799061000000002</v>
      </c>
      <c r="BB1016" s="301">
        <v>34.109091011187502</v>
      </c>
      <c r="BC1016" s="301">
        <v>9.9</v>
      </c>
      <c r="BD1016" s="301"/>
      <c r="BE1016" s="300" t="s">
        <v>4204</v>
      </c>
      <c r="BF1016" s="298"/>
      <c r="BG1016" s="300" t="s">
        <v>320</v>
      </c>
      <c r="BH1016" s="300" t="s">
        <v>181</v>
      </c>
      <c r="BI1016" s="300" t="s">
        <v>368</v>
      </c>
      <c r="BJ1016" s="300" t="s">
        <v>4205</v>
      </c>
      <c r="BK1016" s="299" t="s">
        <v>175</v>
      </c>
      <c r="BL1016" s="301">
        <v>0</v>
      </c>
      <c r="BM1016" s="299" t="s">
        <v>309</v>
      </c>
      <c r="BN1016" s="301"/>
      <c r="BO1016" s="304">
        <v>38891</v>
      </c>
      <c r="BP1016" s="304">
        <v>48022</v>
      </c>
      <c r="BQ1016" s="297" t="s">
        <v>4758</v>
      </c>
      <c r="BR1016" s="297" t="s">
        <v>4789</v>
      </c>
      <c r="BS1016" s="297">
        <v>38891</v>
      </c>
      <c r="BT1016" s="297">
        <v>48022</v>
      </c>
      <c r="BU1016" s="301">
        <v>15172.79</v>
      </c>
      <c r="BV1016" s="301">
        <v>0</v>
      </c>
      <c r="BW1016" s="301">
        <v>0</v>
      </c>
    </row>
    <row r="1017" spans="1:75" s="289" customFormat="1" ht="18.2" customHeight="1" x14ac:dyDescent="0.15">
      <c r="A1017" s="291">
        <v>1015</v>
      </c>
      <c r="B1017" s="292" t="s">
        <v>305</v>
      </c>
      <c r="C1017" s="292" t="s">
        <v>306</v>
      </c>
      <c r="D1017" s="312">
        <v>45170</v>
      </c>
      <c r="E1017" s="293" t="s">
        <v>2106</v>
      </c>
      <c r="F1017" s="308">
        <v>112</v>
      </c>
      <c r="G1017" s="308">
        <v>111</v>
      </c>
      <c r="H1017" s="295">
        <v>21815.21</v>
      </c>
      <c r="I1017" s="295">
        <v>41382.870000000003</v>
      </c>
      <c r="J1017" s="295">
        <v>0</v>
      </c>
      <c r="K1017" s="295">
        <v>63198.080000000002</v>
      </c>
      <c r="L1017" s="295">
        <v>561.70000000000005</v>
      </c>
      <c r="M1017" s="295">
        <v>0</v>
      </c>
      <c r="N1017" s="295">
        <v>0</v>
      </c>
      <c r="O1017" s="295">
        <v>0</v>
      </c>
      <c r="P1017" s="295">
        <v>0</v>
      </c>
      <c r="Q1017" s="295">
        <v>0</v>
      </c>
      <c r="R1017" s="295">
        <v>63198.080000000002</v>
      </c>
      <c r="S1017" s="295">
        <v>39843.949999999997</v>
      </c>
      <c r="T1017" s="295">
        <v>172.7</v>
      </c>
      <c r="U1017" s="295">
        <v>0</v>
      </c>
      <c r="V1017" s="295">
        <v>0</v>
      </c>
      <c r="W1017" s="295">
        <v>0</v>
      </c>
      <c r="X1017" s="295">
        <v>0</v>
      </c>
      <c r="Y1017" s="295">
        <v>0</v>
      </c>
      <c r="Z1017" s="295">
        <v>40016.65</v>
      </c>
      <c r="AA1017" s="295">
        <v>0</v>
      </c>
      <c r="AB1017" s="295">
        <v>0</v>
      </c>
      <c r="AC1017" s="295">
        <v>0</v>
      </c>
      <c r="AD1017" s="295">
        <v>0</v>
      </c>
      <c r="AE1017" s="295">
        <v>0</v>
      </c>
      <c r="AF1017" s="295">
        <v>0</v>
      </c>
      <c r="AG1017" s="295">
        <v>0</v>
      </c>
      <c r="AH1017" s="295">
        <v>0</v>
      </c>
      <c r="AI1017" s="295">
        <v>0</v>
      </c>
      <c r="AJ1017" s="295">
        <v>0</v>
      </c>
      <c r="AK1017" s="295">
        <v>0</v>
      </c>
      <c r="AL1017" s="295">
        <v>0</v>
      </c>
      <c r="AM1017" s="295">
        <v>0</v>
      </c>
      <c r="AN1017" s="295">
        <v>0</v>
      </c>
      <c r="AO1017" s="295">
        <v>0</v>
      </c>
      <c r="AP1017" s="295">
        <v>0</v>
      </c>
      <c r="AQ1017" s="295">
        <v>0</v>
      </c>
      <c r="AR1017" s="295">
        <v>0</v>
      </c>
      <c r="AS1017" s="295">
        <v>0</v>
      </c>
      <c r="AT1017" s="295">
        <f t="shared" si="15"/>
        <v>0</v>
      </c>
      <c r="AU1017" s="295">
        <v>41944.57</v>
      </c>
      <c r="AV1017" s="295">
        <v>40016.65</v>
      </c>
      <c r="AW1017" s="296">
        <v>33</v>
      </c>
      <c r="AX1017" s="296">
        <v>240</v>
      </c>
      <c r="AY1017" s="295">
        <v>375001.26</v>
      </c>
      <c r="AZ1017" s="295">
        <v>78787.039999999994</v>
      </c>
      <c r="BA1017" s="294">
        <v>77.199736000000001</v>
      </c>
      <c r="BB1017" s="294">
        <v>61.9248431176864</v>
      </c>
      <c r="BC1017" s="294">
        <v>9.5</v>
      </c>
      <c r="BD1017" s="294"/>
      <c r="BE1017" s="293" t="s">
        <v>4204</v>
      </c>
      <c r="BF1017" s="291"/>
      <c r="BG1017" s="293" t="s">
        <v>344</v>
      </c>
      <c r="BH1017" s="293" t="s">
        <v>213</v>
      </c>
      <c r="BI1017" s="293" t="s">
        <v>345</v>
      </c>
      <c r="BJ1017" s="293" t="s">
        <v>4205</v>
      </c>
      <c r="BK1017" s="292" t="s">
        <v>175</v>
      </c>
      <c r="BL1017" s="294">
        <v>494910.23149568</v>
      </c>
      <c r="BM1017" s="292" t="s">
        <v>309</v>
      </c>
      <c r="BN1017" s="294"/>
      <c r="BO1017" s="297">
        <v>38891</v>
      </c>
      <c r="BP1017" s="297">
        <v>46196</v>
      </c>
      <c r="BQ1017" s="297" t="s">
        <v>1002</v>
      </c>
      <c r="BR1017" s="297" t="s">
        <v>4786</v>
      </c>
      <c r="BS1017" s="297">
        <v>38891</v>
      </c>
      <c r="BT1017" s="297">
        <v>46196</v>
      </c>
      <c r="BU1017" s="294">
        <v>20619.36</v>
      </c>
      <c r="BV1017" s="294">
        <v>52.16</v>
      </c>
      <c r="BW1017" s="294">
        <v>0</v>
      </c>
    </row>
    <row r="1018" spans="1:75" s="289" customFormat="1" ht="18.2" customHeight="1" x14ac:dyDescent="0.15">
      <c r="A1018" s="298">
        <v>1016</v>
      </c>
      <c r="B1018" s="299" t="s">
        <v>305</v>
      </c>
      <c r="C1018" s="299" t="s">
        <v>306</v>
      </c>
      <c r="D1018" s="313">
        <v>45170</v>
      </c>
      <c r="E1018" s="300" t="s">
        <v>2107</v>
      </c>
      <c r="F1018" s="309">
        <v>0</v>
      </c>
      <c r="G1018" s="309">
        <v>0</v>
      </c>
      <c r="H1018" s="302">
        <v>16580.060000000001</v>
      </c>
      <c r="I1018" s="302">
        <v>0</v>
      </c>
      <c r="J1018" s="302">
        <v>0</v>
      </c>
      <c r="K1018" s="302">
        <v>16580.060000000001</v>
      </c>
      <c r="L1018" s="302">
        <v>117.43</v>
      </c>
      <c r="M1018" s="302">
        <v>0</v>
      </c>
      <c r="N1018" s="302">
        <v>0</v>
      </c>
      <c r="O1018" s="302">
        <v>117.43</v>
      </c>
      <c r="P1018" s="302">
        <v>0</v>
      </c>
      <c r="Q1018" s="302">
        <v>0</v>
      </c>
      <c r="R1018" s="302">
        <v>16462.63</v>
      </c>
      <c r="S1018" s="302">
        <v>0</v>
      </c>
      <c r="T1018" s="302">
        <v>136.79</v>
      </c>
      <c r="U1018" s="302">
        <v>0</v>
      </c>
      <c r="V1018" s="302">
        <v>0</v>
      </c>
      <c r="W1018" s="302">
        <v>136.79</v>
      </c>
      <c r="X1018" s="302">
        <v>0</v>
      </c>
      <c r="Y1018" s="302">
        <v>0</v>
      </c>
      <c r="Z1018" s="302">
        <v>0</v>
      </c>
      <c r="AA1018" s="302">
        <v>46.47</v>
      </c>
      <c r="AB1018" s="302">
        <v>0</v>
      </c>
      <c r="AC1018" s="302">
        <v>0</v>
      </c>
      <c r="AD1018" s="302">
        <v>0</v>
      </c>
      <c r="AE1018" s="302">
        <v>0</v>
      </c>
      <c r="AF1018" s="302">
        <v>-16.03</v>
      </c>
      <c r="AG1018" s="302">
        <v>15.03</v>
      </c>
      <c r="AH1018" s="302">
        <v>40.29</v>
      </c>
      <c r="AI1018" s="302">
        <v>0</v>
      </c>
      <c r="AJ1018" s="302">
        <v>0</v>
      </c>
      <c r="AK1018" s="302">
        <v>0</v>
      </c>
      <c r="AL1018" s="302">
        <v>0</v>
      </c>
      <c r="AM1018" s="302">
        <v>0</v>
      </c>
      <c r="AN1018" s="302">
        <v>0</v>
      </c>
      <c r="AO1018" s="302">
        <v>0</v>
      </c>
      <c r="AP1018" s="302">
        <v>3.21</v>
      </c>
      <c r="AQ1018" s="302">
        <v>0</v>
      </c>
      <c r="AR1018" s="302">
        <v>4.8</v>
      </c>
      <c r="AS1018" s="302">
        <v>0</v>
      </c>
      <c r="AT1018" s="295">
        <f t="shared" si="15"/>
        <v>338.39</v>
      </c>
      <c r="AU1018" s="302">
        <v>0</v>
      </c>
      <c r="AV1018" s="302">
        <v>0</v>
      </c>
      <c r="AW1018" s="303">
        <v>93</v>
      </c>
      <c r="AX1018" s="303">
        <v>300</v>
      </c>
      <c r="AY1018" s="302">
        <v>251601.07</v>
      </c>
      <c r="AZ1018" s="302">
        <v>28194.6</v>
      </c>
      <c r="BA1018" s="301">
        <v>41.176290000000002</v>
      </c>
      <c r="BB1018" s="301">
        <v>24.042548113564301</v>
      </c>
      <c r="BC1018" s="301">
        <v>9.9</v>
      </c>
      <c r="BD1018" s="301"/>
      <c r="BE1018" s="300" t="s">
        <v>4204</v>
      </c>
      <c r="BF1018" s="298"/>
      <c r="BG1018" s="300" t="s">
        <v>312</v>
      </c>
      <c r="BH1018" s="300" t="s">
        <v>188</v>
      </c>
      <c r="BI1018" s="300" t="s">
        <v>313</v>
      </c>
      <c r="BJ1018" s="300" t="s">
        <v>103</v>
      </c>
      <c r="BK1018" s="299" t="s">
        <v>175</v>
      </c>
      <c r="BL1018" s="301">
        <v>128920.43594248001</v>
      </c>
      <c r="BM1018" s="299" t="s">
        <v>309</v>
      </c>
      <c r="BN1018" s="301"/>
      <c r="BO1018" s="304">
        <v>38891</v>
      </c>
      <c r="BP1018" s="304">
        <v>48022</v>
      </c>
      <c r="BQ1018" s="297" t="s">
        <v>4757</v>
      </c>
      <c r="BR1018" s="297" t="s">
        <v>4764</v>
      </c>
      <c r="BS1018" s="297">
        <v>38891</v>
      </c>
      <c r="BT1018" s="297">
        <v>48022</v>
      </c>
      <c r="BU1018" s="301">
        <v>0</v>
      </c>
      <c r="BV1018" s="301">
        <v>46.47</v>
      </c>
      <c r="BW1018" s="301">
        <v>0</v>
      </c>
    </row>
    <row r="1019" spans="1:75" s="289" customFormat="1" ht="18.2" customHeight="1" x14ac:dyDescent="0.15">
      <c r="A1019" s="291">
        <v>1017</v>
      </c>
      <c r="B1019" s="292" t="s">
        <v>305</v>
      </c>
      <c r="C1019" s="292" t="s">
        <v>306</v>
      </c>
      <c r="D1019" s="312">
        <v>45170</v>
      </c>
      <c r="E1019" s="293" t="s">
        <v>2108</v>
      </c>
      <c r="F1019" s="308">
        <v>112</v>
      </c>
      <c r="G1019" s="308">
        <v>111</v>
      </c>
      <c r="H1019" s="295">
        <v>11605.29</v>
      </c>
      <c r="I1019" s="295">
        <v>5957.81</v>
      </c>
      <c r="J1019" s="295">
        <v>0</v>
      </c>
      <c r="K1019" s="295">
        <v>17563.099999999999</v>
      </c>
      <c r="L1019" s="295">
        <v>82.16</v>
      </c>
      <c r="M1019" s="295">
        <v>0</v>
      </c>
      <c r="N1019" s="295">
        <v>0</v>
      </c>
      <c r="O1019" s="295">
        <v>0</v>
      </c>
      <c r="P1019" s="295">
        <v>0</v>
      </c>
      <c r="Q1019" s="295">
        <v>0</v>
      </c>
      <c r="R1019" s="295">
        <v>17563.099999999999</v>
      </c>
      <c r="S1019" s="295">
        <v>13727.61</v>
      </c>
      <c r="T1019" s="295">
        <v>95.74</v>
      </c>
      <c r="U1019" s="295">
        <v>0</v>
      </c>
      <c r="V1019" s="295">
        <v>0</v>
      </c>
      <c r="W1019" s="295">
        <v>0</v>
      </c>
      <c r="X1019" s="295">
        <v>0</v>
      </c>
      <c r="Y1019" s="295">
        <v>0</v>
      </c>
      <c r="Z1019" s="295">
        <v>13823.35</v>
      </c>
      <c r="AA1019" s="295">
        <v>0</v>
      </c>
      <c r="AB1019" s="295">
        <v>0</v>
      </c>
      <c r="AC1019" s="295">
        <v>0</v>
      </c>
      <c r="AD1019" s="295">
        <v>0</v>
      </c>
      <c r="AE1019" s="295">
        <v>0</v>
      </c>
      <c r="AF1019" s="295">
        <v>0</v>
      </c>
      <c r="AG1019" s="295">
        <v>0</v>
      </c>
      <c r="AH1019" s="295">
        <v>0</v>
      </c>
      <c r="AI1019" s="295">
        <v>0</v>
      </c>
      <c r="AJ1019" s="295">
        <v>0</v>
      </c>
      <c r="AK1019" s="295">
        <v>0</v>
      </c>
      <c r="AL1019" s="295">
        <v>0</v>
      </c>
      <c r="AM1019" s="295">
        <v>0</v>
      </c>
      <c r="AN1019" s="295">
        <v>0</v>
      </c>
      <c r="AO1019" s="295">
        <v>0</v>
      </c>
      <c r="AP1019" s="295">
        <v>0</v>
      </c>
      <c r="AQ1019" s="295">
        <v>0</v>
      </c>
      <c r="AR1019" s="295">
        <v>0</v>
      </c>
      <c r="AS1019" s="295">
        <v>0</v>
      </c>
      <c r="AT1019" s="295">
        <f t="shared" si="15"/>
        <v>0</v>
      </c>
      <c r="AU1019" s="295">
        <v>6039.97</v>
      </c>
      <c r="AV1019" s="295">
        <v>13823.35</v>
      </c>
      <c r="AW1019" s="296">
        <v>93</v>
      </c>
      <c r="AX1019" s="296">
        <v>300</v>
      </c>
      <c r="AY1019" s="295">
        <v>251601.07</v>
      </c>
      <c r="AZ1019" s="295">
        <v>19730.78</v>
      </c>
      <c r="BA1019" s="294">
        <v>28.815458</v>
      </c>
      <c r="BB1019" s="294">
        <v>25.649709256288901</v>
      </c>
      <c r="BC1019" s="294">
        <v>9.9</v>
      </c>
      <c r="BD1019" s="294"/>
      <c r="BE1019" s="293" t="s">
        <v>4204</v>
      </c>
      <c r="BF1019" s="291"/>
      <c r="BG1019" s="293" t="s">
        <v>312</v>
      </c>
      <c r="BH1019" s="293" t="s">
        <v>188</v>
      </c>
      <c r="BI1019" s="293" t="s">
        <v>313</v>
      </c>
      <c r="BJ1019" s="293" t="s">
        <v>4205</v>
      </c>
      <c r="BK1019" s="292" t="s">
        <v>175</v>
      </c>
      <c r="BL1019" s="294">
        <v>137538.32215759999</v>
      </c>
      <c r="BM1019" s="292" t="s">
        <v>309</v>
      </c>
      <c r="BN1019" s="294"/>
      <c r="BO1019" s="297">
        <v>38891</v>
      </c>
      <c r="BP1019" s="297">
        <v>48022</v>
      </c>
      <c r="BQ1019" s="297" t="s">
        <v>936</v>
      </c>
      <c r="BR1019" s="297" t="s">
        <v>4769</v>
      </c>
      <c r="BS1019" s="297">
        <v>38891</v>
      </c>
      <c r="BT1019" s="297">
        <v>48022</v>
      </c>
      <c r="BU1019" s="294">
        <v>8245.08</v>
      </c>
      <c r="BV1019" s="294">
        <v>32.520000000000003</v>
      </c>
      <c r="BW1019" s="294">
        <v>0</v>
      </c>
    </row>
    <row r="1020" spans="1:75" s="289" customFormat="1" ht="18.2" customHeight="1" x14ac:dyDescent="0.15">
      <c r="A1020" s="298">
        <v>1018</v>
      </c>
      <c r="B1020" s="299" t="s">
        <v>305</v>
      </c>
      <c r="C1020" s="299" t="s">
        <v>306</v>
      </c>
      <c r="D1020" s="313">
        <v>45170</v>
      </c>
      <c r="E1020" s="300" t="s">
        <v>2109</v>
      </c>
      <c r="F1020" s="309">
        <v>143</v>
      </c>
      <c r="G1020" s="309">
        <v>142</v>
      </c>
      <c r="H1020" s="302">
        <v>27094.49</v>
      </c>
      <c r="I1020" s="302">
        <v>16465.64</v>
      </c>
      <c r="J1020" s="302">
        <v>0</v>
      </c>
      <c r="K1020" s="302">
        <v>43560.13</v>
      </c>
      <c r="L1020" s="302">
        <v>194.44</v>
      </c>
      <c r="M1020" s="302">
        <v>0</v>
      </c>
      <c r="N1020" s="302">
        <v>0</v>
      </c>
      <c r="O1020" s="302">
        <v>0</v>
      </c>
      <c r="P1020" s="302">
        <v>0</v>
      </c>
      <c r="Q1020" s="302">
        <v>0</v>
      </c>
      <c r="R1020" s="302">
        <v>43560.13</v>
      </c>
      <c r="S1020" s="302">
        <v>41584.78</v>
      </c>
      <c r="T1020" s="302">
        <v>216.76</v>
      </c>
      <c r="U1020" s="302">
        <v>0</v>
      </c>
      <c r="V1020" s="302">
        <v>0</v>
      </c>
      <c r="W1020" s="302">
        <v>0</v>
      </c>
      <c r="X1020" s="302">
        <v>0</v>
      </c>
      <c r="Y1020" s="302">
        <v>0</v>
      </c>
      <c r="Z1020" s="302">
        <v>41801.54</v>
      </c>
      <c r="AA1020" s="302">
        <v>0</v>
      </c>
      <c r="AB1020" s="302">
        <v>0</v>
      </c>
      <c r="AC1020" s="302">
        <v>0</v>
      </c>
      <c r="AD1020" s="302">
        <v>0</v>
      </c>
      <c r="AE1020" s="302">
        <v>0</v>
      </c>
      <c r="AF1020" s="302">
        <v>0</v>
      </c>
      <c r="AG1020" s="302">
        <v>0</v>
      </c>
      <c r="AH1020" s="302">
        <v>0</v>
      </c>
      <c r="AI1020" s="302">
        <v>0</v>
      </c>
      <c r="AJ1020" s="302">
        <v>0</v>
      </c>
      <c r="AK1020" s="302">
        <v>0</v>
      </c>
      <c r="AL1020" s="302">
        <v>0</v>
      </c>
      <c r="AM1020" s="302">
        <v>0</v>
      </c>
      <c r="AN1020" s="302">
        <v>0</v>
      </c>
      <c r="AO1020" s="302">
        <v>0</v>
      </c>
      <c r="AP1020" s="302">
        <v>0</v>
      </c>
      <c r="AQ1020" s="302">
        <v>0</v>
      </c>
      <c r="AR1020" s="302">
        <v>0</v>
      </c>
      <c r="AS1020" s="302">
        <v>0</v>
      </c>
      <c r="AT1020" s="295">
        <f t="shared" si="15"/>
        <v>0</v>
      </c>
      <c r="AU1020" s="302">
        <v>16660.080000000002</v>
      </c>
      <c r="AV1020" s="302">
        <v>41801.54</v>
      </c>
      <c r="AW1020" s="303">
        <v>93</v>
      </c>
      <c r="AX1020" s="303">
        <v>300</v>
      </c>
      <c r="AY1020" s="302">
        <v>367640.95</v>
      </c>
      <c r="AZ1020" s="302">
        <v>46692.01</v>
      </c>
      <c r="BA1020" s="301">
        <v>46.667276000000001</v>
      </c>
      <c r="BB1020" s="301">
        <v>43.5370550401638</v>
      </c>
      <c r="BC1020" s="301">
        <v>9.6</v>
      </c>
      <c r="BD1020" s="301"/>
      <c r="BE1020" s="300" t="s">
        <v>4204</v>
      </c>
      <c r="BF1020" s="298"/>
      <c r="BG1020" s="300" t="s">
        <v>312</v>
      </c>
      <c r="BH1020" s="300" t="s">
        <v>189</v>
      </c>
      <c r="BI1020" s="300" t="s">
        <v>323</v>
      </c>
      <c r="BJ1020" s="300" t="s">
        <v>4205</v>
      </c>
      <c r="BK1020" s="299" t="s">
        <v>175</v>
      </c>
      <c r="BL1020" s="301">
        <v>341123.55980247998</v>
      </c>
      <c r="BM1020" s="299" t="s">
        <v>309</v>
      </c>
      <c r="BN1020" s="301"/>
      <c r="BO1020" s="304">
        <v>38891</v>
      </c>
      <c r="BP1020" s="304">
        <v>48022</v>
      </c>
      <c r="BQ1020" s="297" t="s">
        <v>936</v>
      </c>
      <c r="BR1020" s="297" t="s">
        <v>4769</v>
      </c>
      <c r="BS1020" s="297">
        <v>38891</v>
      </c>
      <c r="BT1020" s="297">
        <v>48022</v>
      </c>
      <c r="BU1020" s="301">
        <v>18424.830000000002</v>
      </c>
      <c r="BV1020" s="301">
        <v>42.33</v>
      </c>
      <c r="BW1020" s="301">
        <v>0</v>
      </c>
    </row>
    <row r="1021" spans="1:75" s="289" customFormat="1" ht="18.2" customHeight="1" x14ac:dyDescent="0.15">
      <c r="A1021" s="291">
        <v>1019</v>
      </c>
      <c r="B1021" s="292" t="s">
        <v>305</v>
      </c>
      <c r="C1021" s="292" t="s">
        <v>306</v>
      </c>
      <c r="D1021" s="312">
        <v>45170</v>
      </c>
      <c r="E1021" s="293" t="s">
        <v>2110</v>
      </c>
      <c r="F1021" s="308">
        <v>168</v>
      </c>
      <c r="G1021" s="308">
        <v>167</v>
      </c>
      <c r="H1021" s="295">
        <v>42213.36</v>
      </c>
      <c r="I1021" s="295">
        <v>28132.2</v>
      </c>
      <c r="J1021" s="295">
        <v>0</v>
      </c>
      <c r="K1021" s="295">
        <v>70345.56</v>
      </c>
      <c r="L1021" s="295">
        <v>304.24</v>
      </c>
      <c r="M1021" s="295">
        <v>0</v>
      </c>
      <c r="N1021" s="295">
        <v>0</v>
      </c>
      <c r="O1021" s="295">
        <v>0</v>
      </c>
      <c r="P1021" s="295">
        <v>0</v>
      </c>
      <c r="Q1021" s="295">
        <v>0</v>
      </c>
      <c r="R1021" s="295">
        <v>70345.56</v>
      </c>
      <c r="S1021" s="295">
        <v>78485.61</v>
      </c>
      <c r="T1021" s="295">
        <v>334.19</v>
      </c>
      <c r="U1021" s="295">
        <v>0</v>
      </c>
      <c r="V1021" s="295">
        <v>0</v>
      </c>
      <c r="W1021" s="295">
        <v>0</v>
      </c>
      <c r="X1021" s="295">
        <v>0</v>
      </c>
      <c r="Y1021" s="295">
        <v>0</v>
      </c>
      <c r="Z1021" s="295">
        <v>78819.8</v>
      </c>
      <c r="AA1021" s="295">
        <v>0</v>
      </c>
      <c r="AB1021" s="295">
        <v>0</v>
      </c>
      <c r="AC1021" s="295">
        <v>0</v>
      </c>
      <c r="AD1021" s="295">
        <v>0</v>
      </c>
      <c r="AE1021" s="295">
        <v>0</v>
      </c>
      <c r="AF1021" s="295">
        <v>0</v>
      </c>
      <c r="AG1021" s="295">
        <v>0</v>
      </c>
      <c r="AH1021" s="295">
        <v>0</v>
      </c>
      <c r="AI1021" s="295">
        <v>0</v>
      </c>
      <c r="AJ1021" s="295">
        <v>0</v>
      </c>
      <c r="AK1021" s="295">
        <v>0</v>
      </c>
      <c r="AL1021" s="295">
        <v>0</v>
      </c>
      <c r="AM1021" s="295">
        <v>0</v>
      </c>
      <c r="AN1021" s="295">
        <v>0</v>
      </c>
      <c r="AO1021" s="295">
        <v>0</v>
      </c>
      <c r="AP1021" s="295">
        <v>0</v>
      </c>
      <c r="AQ1021" s="295">
        <v>0</v>
      </c>
      <c r="AR1021" s="295">
        <v>0</v>
      </c>
      <c r="AS1021" s="295">
        <v>0</v>
      </c>
      <c r="AT1021" s="295">
        <f t="shared" si="15"/>
        <v>0</v>
      </c>
      <c r="AU1021" s="295">
        <v>28436.44</v>
      </c>
      <c r="AV1021" s="295">
        <v>78819.8</v>
      </c>
      <c r="AW1021" s="296">
        <v>93</v>
      </c>
      <c r="AX1021" s="296">
        <v>300</v>
      </c>
      <c r="AY1021" s="295">
        <v>378000.72</v>
      </c>
      <c r="AZ1021" s="295">
        <v>73071.92</v>
      </c>
      <c r="BA1021" s="294">
        <v>71.031608000000006</v>
      </c>
      <c r="BB1021" s="294">
        <v>68.381373343693198</v>
      </c>
      <c r="BC1021" s="294">
        <v>9.5</v>
      </c>
      <c r="BD1021" s="294"/>
      <c r="BE1021" s="293" t="s">
        <v>4204</v>
      </c>
      <c r="BF1021" s="291"/>
      <c r="BG1021" s="293" t="s">
        <v>312</v>
      </c>
      <c r="BH1021" s="293" t="s">
        <v>189</v>
      </c>
      <c r="BI1021" s="293" t="s">
        <v>323</v>
      </c>
      <c r="BJ1021" s="293" t="s">
        <v>4205</v>
      </c>
      <c r="BK1021" s="292" t="s">
        <v>175</v>
      </c>
      <c r="BL1021" s="294">
        <v>550882.83353376004</v>
      </c>
      <c r="BM1021" s="292" t="s">
        <v>309</v>
      </c>
      <c r="BN1021" s="294"/>
      <c r="BO1021" s="297">
        <v>38891</v>
      </c>
      <c r="BP1021" s="297">
        <v>48022</v>
      </c>
      <c r="BQ1021" s="297" t="s">
        <v>937</v>
      </c>
      <c r="BR1021" s="297" t="s">
        <v>4765</v>
      </c>
      <c r="BS1021" s="297">
        <v>38891</v>
      </c>
      <c r="BT1021" s="297">
        <v>48022</v>
      </c>
      <c r="BU1021" s="294">
        <v>29988.69</v>
      </c>
      <c r="BV1021" s="294">
        <v>50.74</v>
      </c>
      <c r="BW1021" s="294">
        <v>0</v>
      </c>
    </row>
    <row r="1022" spans="1:75" s="289" customFormat="1" ht="18.2" customHeight="1" x14ac:dyDescent="0.15">
      <c r="A1022" s="298">
        <v>1020</v>
      </c>
      <c r="B1022" s="299" t="s">
        <v>305</v>
      </c>
      <c r="C1022" s="299" t="s">
        <v>306</v>
      </c>
      <c r="D1022" s="313">
        <v>45170</v>
      </c>
      <c r="E1022" s="300" t="s">
        <v>2111</v>
      </c>
      <c r="F1022" s="309">
        <v>184</v>
      </c>
      <c r="G1022" s="309">
        <v>183</v>
      </c>
      <c r="H1022" s="302">
        <v>47039.69</v>
      </c>
      <c r="I1022" s="302">
        <v>32703.77</v>
      </c>
      <c r="J1022" s="302">
        <v>0</v>
      </c>
      <c r="K1022" s="302">
        <v>79743.460000000006</v>
      </c>
      <c r="L1022" s="302">
        <v>338.97</v>
      </c>
      <c r="M1022" s="302">
        <v>0</v>
      </c>
      <c r="N1022" s="302">
        <v>0</v>
      </c>
      <c r="O1022" s="302">
        <v>0</v>
      </c>
      <c r="P1022" s="302">
        <v>0</v>
      </c>
      <c r="Q1022" s="302">
        <v>0</v>
      </c>
      <c r="R1022" s="302">
        <v>79743.460000000006</v>
      </c>
      <c r="S1022" s="302">
        <v>97476.92</v>
      </c>
      <c r="T1022" s="302">
        <v>372.4</v>
      </c>
      <c r="U1022" s="302">
        <v>0</v>
      </c>
      <c r="V1022" s="302">
        <v>0</v>
      </c>
      <c r="W1022" s="302">
        <v>0</v>
      </c>
      <c r="X1022" s="302">
        <v>0</v>
      </c>
      <c r="Y1022" s="302">
        <v>0</v>
      </c>
      <c r="Z1022" s="302">
        <v>97849.32</v>
      </c>
      <c r="AA1022" s="302">
        <v>0</v>
      </c>
      <c r="AB1022" s="302">
        <v>0</v>
      </c>
      <c r="AC1022" s="302">
        <v>0</v>
      </c>
      <c r="AD1022" s="302">
        <v>0</v>
      </c>
      <c r="AE1022" s="302">
        <v>0</v>
      </c>
      <c r="AF1022" s="302">
        <v>0</v>
      </c>
      <c r="AG1022" s="302">
        <v>0</v>
      </c>
      <c r="AH1022" s="302">
        <v>0</v>
      </c>
      <c r="AI1022" s="302">
        <v>0</v>
      </c>
      <c r="AJ1022" s="302">
        <v>0</v>
      </c>
      <c r="AK1022" s="302">
        <v>0</v>
      </c>
      <c r="AL1022" s="302">
        <v>0</v>
      </c>
      <c r="AM1022" s="302">
        <v>0</v>
      </c>
      <c r="AN1022" s="302">
        <v>0</v>
      </c>
      <c r="AO1022" s="302">
        <v>0</v>
      </c>
      <c r="AP1022" s="302">
        <v>0</v>
      </c>
      <c r="AQ1022" s="302">
        <v>0</v>
      </c>
      <c r="AR1022" s="302">
        <v>0</v>
      </c>
      <c r="AS1022" s="302">
        <v>0</v>
      </c>
      <c r="AT1022" s="295">
        <f t="shared" si="15"/>
        <v>0</v>
      </c>
      <c r="AU1022" s="302">
        <v>33042.74</v>
      </c>
      <c r="AV1022" s="302">
        <v>97849.32</v>
      </c>
      <c r="AW1022" s="303">
        <v>93</v>
      </c>
      <c r="AX1022" s="303">
        <v>300</v>
      </c>
      <c r="AY1022" s="302">
        <v>369802.63</v>
      </c>
      <c r="AZ1022" s="302">
        <v>81421.070000000007</v>
      </c>
      <c r="BA1022" s="301">
        <v>80.902243999999996</v>
      </c>
      <c r="BB1022" s="301">
        <v>79.235323956369498</v>
      </c>
      <c r="BC1022" s="301">
        <v>9.5</v>
      </c>
      <c r="BD1022" s="301"/>
      <c r="BE1022" s="300" t="s">
        <v>4204</v>
      </c>
      <c r="BF1022" s="298"/>
      <c r="BG1022" s="300" t="s">
        <v>312</v>
      </c>
      <c r="BH1022" s="300" t="s">
        <v>189</v>
      </c>
      <c r="BI1022" s="300" t="s">
        <v>323</v>
      </c>
      <c r="BJ1022" s="300" t="s">
        <v>4205</v>
      </c>
      <c r="BK1022" s="299" t="s">
        <v>175</v>
      </c>
      <c r="BL1022" s="301">
        <v>624478.69063216005</v>
      </c>
      <c r="BM1022" s="299" t="s">
        <v>309</v>
      </c>
      <c r="BN1022" s="301"/>
      <c r="BO1022" s="304">
        <v>38891</v>
      </c>
      <c r="BP1022" s="304">
        <v>48022</v>
      </c>
      <c r="BQ1022" s="297" t="s">
        <v>1001</v>
      </c>
      <c r="BR1022" s="297" t="s">
        <v>4803</v>
      </c>
      <c r="BS1022" s="297">
        <v>38891</v>
      </c>
      <c r="BT1022" s="297">
        <v>48022</v>
      </c>
      <c r="BU1022" s="301">
        <v>35648.550000000003</v>
      </c>
      <c r="BV1022" s="301">
        <v>56.54</v>
      </c>
      <c r="BW1022" s="301">
        <v>0</v>
      </c>
    </row>
    <row r="1023" spans="1:75" s="289" customFormat="1" ht="18.2" customHeight="1" x14ac:dyDescent="0.15">
      <c r="A1023" s="291">
        <v>1021</v>
      </c>
      <c r="B1023" s="292" t="s">
        <v>305</v>
      </c>
      <c r="C1023" s="292" t="s">
        <v>306</v>
      </c>
      <c r="D1023" s="312">
        <v>45170</v>
      </c>
      <c r="E1023" s="293" t="s">
        <v>2112</v>
      </c>
      <c r="F1023" s="308">
        <v>0</v>
      </c>
      <c r="G1023" s="308">
        <v>0</v>
      </c>
      <c r="H1023" s="295">
        <v>13268.06</v>
      </c>
      <c r="I1023" s="295">
        <v>0</v>
      </c>
      <c r="J1023" s="295">
        <v>0</v>
      </c>
      <c r="K1023" s="295">
        <v>13268.06</v>
      </c>
      <c r="L1023" s="295">
        <v>341.19</v>
      </c>
      <c r="M1023" s="295">
        <v>0</v>
      </c>
      <c r="N1023" s="295">
        <v>0</v>
      </c>
      <c r="O1023" s="295">
        <v>341.19</v>
      </c>
      <c r="P1023" s="295">
        <v>0</v>
      </c>
      <c r="Q1023" s="295">
        <v>0</v>
      </c>
      <c r="R1023" s="295">
        <v>12926.87</v>
      </c>
      <c r="S1023" s="295">
        <v>0</v>
      </c>
      <c r="T1023" s="295">
        <v>106.14</v>
      </c>
      <c r="U1023" s="295">
        <v>0</v>
      </c>
      <c r="V1023" s="295">
        <v>0</v>
      </c>
      <c r="W1023" s="295">
        <v>106.14</v>
      </c>
      <c r="X1023" s="295">
        <v>0</v>
      </c>
      <c r="Y1023" s="295">
        <v>0</v>
      </c>
      <c r="Z1023" s="295">
        <v>0</v>
      </c>
      <c r="AA1023" s="295">
        <v>41.24</v>
      </c>
      <c r="AB1023" s="295">
        <v>0</v>
      </c>
      <c r="AC1023" s="295">
        <v>0</v>
      </c>
      <c r="AD1023" s="295">
        <v>0</v>
      </c>
      <c r="AE1023" s="295">
        <v>0</v>
      </c>
      <c r="AF1023" s="295">
        <v>-25.42</v>
      </c>
      <c r="AG1023" s="295">
        <v>21.25</v>
      </c>
      <c r="AH1023" s="295">
        <v>64.34</v>
      </c>
      <c r="AI1023" s="295">
        <v>0</v>
      </c>
      <c r="AJ1023" s="295">
        <v>0</v>
      </c>
      <c r="AK1023" s="295">
        <v>0</v>
      </c>
      <c r="AL1023" s="295">
        <v>0</v>
      </c>
      <c r="AM1023" s="295">
        <v>0</v>
      </c>
      <c r="AN1023" s="295">
        <v>0</v>
      </c>
      <c r="AO1023" s="295">
        <v>0</v>
      </c>
      <c r="AP1023" s="295">
        <v>0</v>
      </c>
      <c r="AQ1023" s="295">
        <v>0</v>
      </c>
      <c r="AR1023" s="295">
        <v>0.03</v>
      </c>
      <c r="AS1023" s="295">
        <v>0</v>
      </c>
      <c r="AT1023" s="295">
        <f t="shared" si="15"/>
        <v>548.71</v>
      </c>
      <c r="AU1023" s="295">
        <v>0</v>
      </c>
      <c r="AV1023" s="295">
        <v>0</v>
      </c>
      <c r="AW1023" s="296">
        <v>33</v>
      </c>
      <c r="AX1023" s="296">
        <v>240</v>
      </c>
      <c r="AY1023" s="295">
        <v>331702.5</v>
      </c>
      <c r="AZ1023" s="295">
        <v>47655.28</v>
      </c>
      <c r="BA1023" s="294">
        <v>52.790531999999999</v>
      </c>
      <c r="BB1023" s="294">
        <v>14.319847546690299</v>
      </c>
      <c r="BC1023" s="294">
        <v>9.6</v>
      </c>
      <c r="BD1023" s="294"/>
      <c r="BE1023" s="293" t="s">
        <v>4204</v>
      </c>
      <c r="BF1023" s="291"/>
      <c r="BG1023" s="293" t="s">
        <v>312</v>
      </c>
      <c r="BH1023" s="293" t="s">
        <v>188</v>
      </c>
      <c r="BI1023" s="293" t="s">
        <v>313</v>
      </c>
      <c r="BJ1023" s="293" t="s">
        <v>103</v>
      </c>
      <c r="BK1023" s="292" t="s">
        <v>175</v>
      </c>
      <c r="BL1023" s="294">
        <v>101231.55994952</v>
      </c>
      <c r="BM1023" s="292" t="s">
        <v>309</v>
      </c>
      <c r="BN1023" s="294"/>
      <c r="BO1023" s="297">
        <v>38891</v>
      </c>
      <c r="BP1023" s="297">
        <v>46196</v>
      </c>
      <c r="BQ1023" s="297" t="s">
        <v>4757</v>
      </c>
      <c r="BR1023" s="297" t="s">
        <v>4764</v>
      </c>
      <c r="BS1023" s="297">
        <v>38891</v>
      </c>
      <c r="BT1023" s="297">
        <v>46196</v>
      </c>
      <c r="BU1023" s="294">
        <v>0</v>
      </c>
      <c r="BV1023" s="294">
        <v>41.24</v>
      </c>
      <c r="BW1023" s="294">
        <v>0</v>
      </c>
    </row>
    <row r="1024" spans="1:75" s="289" customFormat="1" ht="18.2" customHeight="1" x14ac:dyDescent="0.15">
      <c r="A1024" s="298">
        <v>1022</v>
      </c>
      <c r="B1024" s="299" t="s">
        <v>305</v>
      </c>
      <c r="C1024" s="299" t="s">
        <v>306</v>
      </c>
      <c r="D1024" s="313">
        <v>45170</v>
      </c>
      <c r="E1024" s="300" t="s">
        <v>2113</v>
      </c>
      <c r="F1024" s="309">
        <v>109</v>
      </c>
      <c r="G1024" s="309">
        <v>108</v>
      </c>
      <c r="H1024" s="302">
        <v>15052.82</v>
      </c>
      <c r="I1024" s="302">
        <v>27769.200000000001</v>
      </c>
      <c r="J1024" s="302">
        <v>0</v>
      </c>
      <c r="K1024" s="302">
        <v>42822.02</v>
      </c>
      <c r="L1024" s="302">
        <v>386.91</v>
      </c>
      <c r="M1024" s="302">
        <v>0</v>
      </c>
      <c r="N1024" s="302">
        <v>0</v>
      </c>
      <c r="O1024" s="302">
        <v>0</v>
      </c>
      <c r="P1024" s="302">
        <v>0</v>
      </c>
      <c r="Q1024" s="302">
        <v>0</v>
      </c>
      <c r="R1024" s="302">
        <v>42822.02</v>
      </c>
      <c r="S1024" s="302">
        <v>26538.560000000001</v>
      </c>
      <c r="T1024" s="302">
        <v>120.42</v>
      </c>
      <c r="U1024" s="302">
        <v>0</v>
      </c>
      <c r="V1024" s="302">
        <v>0</v>
      </c>
      <c r="W1024" s="302">
        <v>0</v>
      </c>
      <c r="X1024" s="302">
        <v>0</v>
      </c>
      <c r="Y1024" s="302">
        <v>0</v>
      </c>
      <c r="Z1024" s="302">
        <v>26658.98</v>
      </c>
      <c r="AA1024" s="302">
        <v>0</v>
      </c>
      <c r="AB1024" s="302">
        <v>0</v>
      </c>
      <c r="AC1024" s="302">
        <v>0</v>
      </c>
      <c r="AD1024" s="302">
        <v>0</v>
      </c>
      <c r="AE1024" s="302">
        <v>0</v>
      </c>
      <c r="AF1024" s="302">
        <v>0</v>
      </c>
      <c r="AG1024" s="302">
        <v>0</v>
      </c>
      <c r="AH1024" s="302">
        <v>0</v>
      </c>
      <c r="AI1024" s="302">
        <v>0</v>
      </c>
      <c r="AJ1024" s="302">
        <v>0</v>
      </c>
      <c r="AK1024" s="302">
        <v>0</v>
      </c>
      <c r="AL1024" s="302">
        <v>0</v>
      </c>
      <c r="AM1024" s="302">
        <v>0</v>
      </c>
      <c r="AN1024" s="302">
        <v>0</v>
      </c>
      <c r="AO1024" s="302">
        <v>0</v>
      </c>
      <c r="AP1024" s="302">
        <v>0</v>
      </c>
      <c r="AQ1024" s="302">
        <v>0</v>
      </c>
      <c r="AR1024" s="302">
        <v>0</v>
      </c>
      <c r="AS1024" s="302">
        <v>0</v>
      </c>
      <c r="AT1024" s="295">
        <f t="shared" si="15"/>
        <v>0</v>
      </c>
      <c r="AU1024" s="302">
        <v>28156.11</v>
      </c>
      <c r="AV1024" s="302">
        <v>26658.98</v>
      </c>
      <c r="AW1024" s="303">
        <v>33</v>
      </c>
      <c r="AX1024" s="303">
        <v>240</v>
      </c>
      <c r="AY1024" s="302">
        <v>321002.09999999998</v>
      </c>
      <c r="AZ1024" s="302">
        <v>54048.22</v>
      </c>
      <c r="BA1024" s="301">
        <v>61.868170999999997</v>
      </c>
      <c r="BB1024" s="301">
        <v>49.017711516224203</v>
      </c>
      <c r="BC1024" s="301">
        <v>9.6</v>
      </c>
      <c r="BD1024" s="301"/>
      <c r="BE1024" s="300" t="s">
        <v>4204</v>
      </c>
      <c r="BF1024" s="298"/>
      <c r="BG1024" s="300" t="s">
        <v>312</v>
      </c>
      <c r="BH1024" s="300" t="s">
        <v>188</v>
      </c>
      <c r="BI1024" s="300" t="s">
        <v>313</v>
      </c>
      <c r="BJ1024" s="300" t="s">
        <v>4205</v>
      </c>
      <c r="BK1024" s="299" t="s">
        <v>175</v>
      </c>
      <c r="BL1024" s="301">
        <v>335343.34953392</v>
      </c>
      <c r="BM1024" s="299" t="s">
        <v>309</v>
      </c>
      <c r="BN1024" s="301"/>
      <c r="BO1024" s="304">
        <v>38891</v>
      </c>
      <c r="BP1024" s="304">
        <v>46196</v>
      </c>
      <c r="BQ1024" s="297" t="s">
        <v>936</v>
      </c>
      <c r="BR1024" s="297" t="s">
        <v>4769</v>
      </c>
      <c r="BS1024" s="297">
        <v>38891</v>
      </c>
      <c r="BT1024" s="297">
        <v>46196</v>
      </c>
      <c r="BU1024" s="301">
        <v>15296.04</v>
      </c>
      <c r="BV1024" s="301">
        <v>46.78</v>
      </c>
      <c r="BW1024" s="301">
        <v>0</v>
      </c>
    </row>
    <row r="1025" spans="1:75" s="289" customFormat="1" ht="18.2" customHeight="1" x14ac:dyDescent="0.15">
      <c r="A1025" s="291">
        <v>1023</v>
      </c>
      <c r="B1025" s="292" t="s">
        <v>305</v>
      </c>
      <c r="C1025" s="292" t="s">
        <v>306</v>
      </c>
      <c r="D1025" s="312">
        <v>45170</v>
      </c>
      <c r="E1025" s="293" t="s">
        <v>2114</v>
      </c>
      <c r="F1025" s="308">
        <v>0</v>
      </c>
      <c r="G1025" s="308">
        <v>0</v>
      </c>
      <c r="H1025" s="295">
        <v>22086.81</v>
      </c>
      <c r="I1025" s="295">
        <v>0</v>
      </c>
      <c r="J1025" s="295">
        <v>0</v>
      </c>
      <c r="K1025" s="295">
        <v>22086.81</v>
      </c>
      <c r="L1025" s="295">
        <v>156.41</v>
      </c>
      <c r="M1025" s="295">
        <v>0</v>
      </c>
      <c r="N1025" s="295">
        <v>0</v>
      </c>
      <c r="O1025" s="295">
        <v>156.41</v>
      </c>
      <c r="P1025" s="295">
        <v>0</v>
      </c>
      <c r="Q1025" s="295">
        <v>0</v>
      </c>
      <c r="R1025" s="295">
        <v>21930.400000000001</v>
      </c>
      <c r="S1025" s="295">
        <v>0</v>
      </c>
      <c r="T1025" s="295">
        <v>182.22</v>
      </c>
      <c r="U1025" s="295">
        <v>0</v>
      </c>
      <c r="V1025" s="295">
        <v>0</v>
      </c>
      <c r="W1025" s="295">
        <v>182.22</v>
      </c>
      <c r="X1025" s="295">
        <v>0</v>
      </c>
      <c r="Y1025" s="295">
        <v>0</v>
      </c>
      <c r="Z1025" s="295">
        <v>0</v>
      </c>
      <c r="AA1025" s="295">
        <v>61.9</v>
      </c>
      <c r="AB1025" s="295">
        <v>0</v>
      </c>
      <c r="AC1025" s="295">
        <v>0</v>
      </c>
      <c r="AD1025" s="295">
        <v>0</v>
      </c>
      <c r="AE1025" s="295">
        <v>0</v>
      </c>
      <c r="AF1025" s="295">
        <v>-20.66</v>
      </c>
      <c r="AG1025" s="295">
        <v>20.03</v>
      </c>
      <c r="AH1025" s="295">
        <v>51.38</v>
      </c>
      <c r="AI1025" s="295">
        <v>0</v>
      </c>
      <c r="AJ1025" s="295">
        <v>0</v>
      </c>
      <c r="AK1025" s="295">
        <v>0</v>
      </c>
      <c r="AL1025" s="295">
        <v>0</v>
      </c>
      <c r="AM1025" s="295">
        <v>0</v>
      </c>
      <c r="AN1025" s="295">
        <v>0</v>
      </c>
      <c r="AO1025" s="295">
        <v>0</v>
      </c>
      <c r="AP1025" s="295">
        <v>14.42</v>
      </c>
      <c r="AQ1025" s="295">
        <v>0</v>
      </c>
      <c r="AR1025" s="295">
        <v>12.38</v>
      </c>
      <c r="AS1025" s="295">
        <v>0</v>
      </c>
      <c r="AT1025" s="295">
        <f t="shared" si="15"/>
        <v>453.31999999999994</v>
      </c>
      <c r="AU1025" s="295">
        <v>0</v>
      </c>
      <c r="AV1025" s="295">
        <v>0</v>
      </c>
      <c r="AW1025" s="296">
        <v>93</v>
      </c>
      <c r="AX1025" s="296">
        <v>300</v>
      </c>
      <c r="AY1025" s="295">
        <v>278000.98</v>
      </c>
      <c r="AZ1025" s="295">
        <v>37556.519999999997</v>
      </c>
      <c r="BA1025" s="294">
        <v>49.640115000000002</v>
      </c>
      <c r="BB1025" s="294">
        <v>28.986380473909701</v>
      </c>
      <c r="BC1025" s="294">
        <v>9.9</v>
      </c>
      <c r="BD1025" s="294"/>
      <c r="BE1025" s="293" t="s">
        <v>4204</v>
      </c>
      <c r="BF1025" s="291"/>
      <c r="BG1025" s="293" t="s">
        <v>333</v>
      </c>
      <c r="BH1025" s="293" t="s">
        <v>185</v>
      </c>
      <c r="BI1025" s="293" t="s">
        <v>343</v>
      </c>
      <c r="BJ1025" s="293" t="s">
        <v>103</v>
      </c>
      <c r="BK1025" s="292" t="s">
        <v>175</v>
      </c>
      <c r="BL1025" s="294">
        <v>171739.06771840001</v>
      </c>
      <c r="BM1025" s="292" t="s">
        <v>309</v>
      </c>
      <c r="BN1025" s="294"/>
      <c r="BO1025" s="297">
        <v>38891</v>
      </c>
      <c r="BP1025" s="297">
        <v>48022</v>
      </c>
      <c r="BQ1025" s="297" t="s">
        <v>4757</v>
      </c>
      <c r="BR1025" s="297" t="s">
        <v>4764</v>
      </c>
      <c r="BS1025" s="297">
        <v>38891</v>
      </c>
      <c r="BT1025" s="297">
        <v>48022</v>
      </c>
      <c r="BU1025" s="294">
        <v>0</v>
      </c>
      <c r="BV1025" s="294">
        <v>61.9</v>
      </c>
      <c r="BW1025" s="294">
        <v>0</v>
      </c>
    </row>
    <row r="1026" spans="1:75" s="289" customFormat="1" ht="18.2" customHeight="1" x14ac:dyDescent="0.15">
      <c r="A1026" s="298">
        <v>1024</v>
      </c>
      <c r="B1026" s="299" t="s">
        <v>305</v>
      </c>
      <c r="C1026" s="299" t="s">
        <v>306</v>
      </c>
      <c r="D1026" s="313">
        <v>45170</v>
      </c>
      <c r="E1026" s="300" t="s">
        <v>2115</v>
      </c>
      <c r="F1026" s="309">
        <v>109</v>
      </c>
      <c r="G1026" s="309">
        <v>108</v>
      </c>
      <c r="H1026" s="302">
        <v>21784.61</v>
      </c>
      <c r="I1026" s="302">
        <v>11343.4</v>
      </c>
      <c r="J1026" s="302">
        <v>0</v>
      </c>
      <c r="K1026" s="302">
        <v>33128.01</v>
      </c>
      <c r="L1026" s="302">
        <v>159.09</v>
      </c>
      <c r="M1026" s="302">
        <v>0</v>
      </c>
      <c r="N1026" s="302">
        <v>0</v>
      </c>
      <c r="O1026" s="302">
        <v>0</v>
      </c>
      <c r="P1026" s="302">
        <v>0</v>
      </c>
      <c r="Q1026" s="302">
        <v>0</v>
      </c>
      <c r="R1026" s="302">
        <v>33128.01</v>
      </c>
      <c r="S1026" s="302">
        <v>25248.080000000002</v>
      </c>
      <c r="T1026" s="302">
        <v>179.72</v>
      </c>
      <c r="U1026" s="302">
        <v>0</v>
      </c>
      <c r="V1026" s="302">
        <v>0</v>
      </c>
      <c r="W1026" s="302">
        <v>0</v>
      </c>
      <c r="X1026" s="302">
        <v>0</v>
      </c>
      <c r="Y1026" s="302">
        <v>0</v>
      </c>
      <c r="Z1026" s="302">
        <v>25427.8</v>
      </c>
      <c r="AA1026" s="302">
        <v>0</v>
      </c>
      <c r="AB1026" s="302">
        <v>0</v>
      </c>
      <c r="AC1026" s="302">
        <v>0</v>
      </c>
      <c r="AD1026" s="302">
        <v>0</v>
      </c>
      <c r="AE1026" s="302">
        <v>0</v>
      </c>
      <c r="AF1026" s="302">
        <v>0</v>
      </c>
      <c r="AG1026" s="302">
        <v>0</v>
      </c>
      <c r="AH1026" s="302">
        <v>0</v>
      </c>
      <c r="AI1026" s="302">
        <v>0</v>
      </c>
      <c r="AJ1026" s="302">
        <v>0</v>
      </c>
      <c r="AK1026" s="302">
        <v>0</v>
      </c>
      <c r="AL1026" s="302">
        <v>0</v>
      </c>
      <c r="AM1026" s="302">
        <v>0</v>
      </c>
      <c r="AN1026" s="302">
        <v>0</v>
      </c>
      <c r="AO1026" s="302">
        <v>0</v>
      </c>
      <c r="AP1026" s="302">
        <v>0</v>
      </c>
      <c r="AQ1026" s="302">
        <v>0</v>
      </c>
      <c r="AR1026" s="302">
        <v>0</v>
      </c>
      <c r="AS1026" s="302">
        <v>0</v>
      </c>
      <c r="AT1026" s="295">
        <f t="shared" si="15"/>
        <v>0</v>
      </c>
      <c r="AU1026" s="302">
        <v>11502.49</v>
      </c>
      <c r="AV1026" s="302">
        <v>25427.8</v>
      </c>
      <c r="AW1026" s="303">
        <v>91</v>
      </c>
      <c r="AX1026" s="303">
        <v>300</v>
      </c>
      <c r="AY1026" s="302">
        <v>269000.87</v>
      </c>
      <c r="AZ1026" s="302">
        <v>37576.54</v>
      </c>
      <c r="BA1026" s="301">
        <v>51.498063000000002</v>
      </c>
      <c r="BB1026" s="301">
        <v>45.401421898999502</v>
      </c>
      <c r="BC1026" s="301">
        <v>9.9</v>
      </c>
      <c r="BD1026" s="301"/>
      <c r="BE1026" s="300" t="s">
        <v>4204</v>
      </c>
      <c r="BF1026" s="298"/>
      <c r="BG1026" s="300" t="s">
        <v>320</v>
      </c>
      <c r="BH1026" s="300" t="s">
        <v>181</v>
      </c>
      <c r="BI1026" s="300" t="s">
        <v>368</v>
      </c>
      <c r="BJ1026" s="300" t="s">
        <v>4205</v>
      </c>
      <c r="BK1026" s="299" t="s">
        <v>175</v>
      </c>
      <c r="BL1026" s="301">
        <v>259428.62659895999</v>
      </c>
      <c r="BM1026" s="299" t="s">
        <v>309</v>
      </c>
      <c r="BN1026" s="301"/>
      <c r="BO1026" s="304">
        <v>38828</v>
      </c>
      <c r="BP1026" s="304">
        <v>47959</v>
      </c>
      <c r="BQ1026" s="297" t="s">
        <v>937</v>
      </c>
      <c r="BR1026" s="297" t="s">
        <v>4765</v>
      </c>
      <c r="BS1026" s="297">
        <v>38828</v>
      </c>
      <c r="BT1026" s="297">
        <v>47959</v>
      </c>
      <c r="BU1026" s="301">
        <v>14494.41</v>
      </c>
      <c r="BV1026" s="301">
        <v>61.94</v>
      </c>
      <c r="BW1026" s="301">
        <v>0</v>
      </c>
    </row>
    <row r="1027" spans="1:75" s="289" customFormat="1" ht="18.2" customHeight="1" x14ac:dyDescent="0.15">
      <c r="A1027" s="291">
        <v>1025</v>
      </c>
      <c r="B1027" s="292" t="s">
        <v>305</v>
      </c>
      <c r="C1027" s="292" t="s">
        <v>306</v>
      </c>
      <c r="D1027" s="312">
        <v>45170</v>
      </c>
      <c r="E1027" s="293" t="s">
        <v>2116</v>
      </c>
      <c r="F1027" s="308">
        <v>159</v>
      </c>
      <c r="G1027" s="308">
        <v>158</v>
      </c>
      <c r="H1027" s="295">
        <v>16578.349999999999</v>
      </c>
      <c r="I1027" s="295">
        <v>40866.36</v>
      </c>
      <c r="J1027" s="295">
        <v>0</v>
      </c>
      <c r="K1027" s="295">
        <v>57444.71</v>
      </c>
      <c r="L1027" s="295">
        <v>456.57</v>
      </c>
      <c r="M1027" s="295">
        <v>0</v>
      </c>
      <c r="N1027" s="295">
        <v>0</v>
      </c>
      <c r="O1027" s="295">
        <v>0</v>
      </c>
      <c r="P1027" s="295">
        <v>0</v>
      </c>
      <c r="Q1027" s="295">
        <v>0</v>
      </c>
      <c r="R1027" s="295">
        <v>57444.71</v>
      </c>
      <c r="S1027" s="295">
        <v>52227.24</v>
      </c>
      <c r="T1027" s="295">
        <v>132.63</v>
      </c>
      <c r="U1027" s="295">
        <v>0</v>
      </c>
      <c r="V1027" s="295">
        <v>0</v>
      </c>
      <c r="W1027" s="295">
        <v>0</v>
      </c>
      <c r="X1027" s="295">
        <v>0</v>
      </c>
      <c r="Y1027" s="295">
        <v>0</v>
      </c>
      <c r="Z1027" s="295">
        <v>52359.87</v>
      </c>
      <c r="AA1027" s="295">
        <v>0</v>
      </c>
      <c r="AB1027" s="295">
        <v>0</v>
      </c>
      <c r="AC1027" s="295">
        <v>0</v>
      </c>
      <c r="AD1027" s="295">
        <v>0</v>
      </c>
      <c r="AE1027" s="295">
        <v>0</v>
      </c>
      <c r="AF1027" s="295">
        <v>0</v>
      </c>
      <c r="AG1027" s="295">
        <v>0</v>
      </c>
      <c r="AH1027" s="295">
        <v>0</v>
      </c>
      <c r="AI1027" s="295">
        <v>0</v>
      </c>
      <c r="AJ1027" s="295">
        <v>0</v>
      </c>
      <c r="AK1027" s="295">
        <v>0</v>
      </c>
      <c r="AL1027" s="295">
        <v>0</v>
      </c>
      <c r="AM1027" s="295">
        <v>0</v>
      </c>
      <c r="AN1027" s="295">
        <v>0</v>
      </c>
      <c r="AO1027" s="295">
        <v>0</v>
      </c>
      <c r="AP1027" s="295">
        <v>0</v>
      </c>
      <c r="AQ1027" s="295">
        <v>0</v>
      </c>
      <c r="AR1027" s="295">
        <v>0</v>
      </c>
      <c r="AS1027" s="295">
        <v>0</v>
      </c>
      <c r="AT1027" s="295">
        <f t="shared" ref="AT1027:AT1090" si="16">AQ1027-AR1027-AS1027+AP1027+AO1027+AN1027+AL1027+AI1027+AH1027+AG1027+AF1027+AA1027+W1027+V1027+Q1027+P1027+O1027+N1027-J1027</f>
        <v>0</v>
      </c>
      <c r="AU1027" s="295">
        <v>41322.93</v>
      </c>
      <c r="AV1027" s="295">
        <v>52359.87</v>
      </c>
      <c r="AW1027" s="296">
        <v>31</v>
      </c>
      <c r="AX1027" s="296">
        <v>240</v>
      </c>
      <c r="AY1027" s="295">
        <v>289999.09000000003</v>
      </c>
      <c r="AZ1027" s="295">
        <v>62769.98</v>
      </c>
      <c r="BA1027" s="294">
        <v>79.796370999999994</v>
      </c>
      <c r="BB1027" s="294">
        <v>73.026618634376007</v>
      </c>
      <c r="BC1027" s="294">
        <v>9.6</v>
      </c>
      <c r="BD1027" s="294"/>
      <c r="BE1027" s="293" t="s">
        <v>4204</v>
      </c>
      <c r="BF1027" s="291"/>
      <c r="BG1027" s="293" t="s">
        <v>320</v>
      </c>
      <c r="BH1027" s="293" t="s">
        <v>181</v>
      </c>
      <c r="BI1027" s="293" t="s">
        <v>368</v>
      </c>
      <c r="BJ1027" s="293" t="s">
        <v>4205</v>
      </c>
      <c r="BK1027" s="292" t="s">
        <v>175</v>
      </c>
      <c r="BL1027" s="294">
        <v>449855.03870216</v>
      </c>
      <c r="BM1027" s="292" t="s">
        <v>309</v>
      </c>
      <c r="BN1027" s="294"/>
      <c r="BO1027" s="297">
        <v>38828</v>
      </c>
      <c r="BP1027" s="297">
        <v>46133</v>
      </c>
      <c r="BQ1027" s="297" t="s">
        <v>931</v>
      </c>
      <c r="BR1027" s="297" t="s">
        <v>4779</v>
      </c>
      <c r="BS1027" s="297">
        <v>38828</v>
      </c>
      <c r="BT1027" s="297">
        <v>46133</v>
      </c>
      <c r="BU1027" s="294">
        <v>25615.56</v>
      </c>
      <c r="BV1027" s="294">
        <v>54.32</v>
      </c>
      <c r="BW1027" s="294">
        <v>0</v>
      </c>
    </row>
    <row r="1028" spans="1:75" s="289" customFormat="1" ht="18.2" customHeight="1" x14ac:dyDescent="0.15">
      <c r="A1028" s="298">
        <v>1026</v>
      </c>
      <c r="B1028" s="299" t="s">
        <v>305</v>
      </c>
      <c r="C1028" s="299" t="s">
        <v>306</v>
      </c>
      <c r="D1028" s="313">
        <v>45170</v>
      </c>
      <c r="E1028" s="300" t="s">
        <v>2117</v>
      </c>
      <c r="F1028" s="309">
        <v>156</v>
      </c>
      <c r="G1028" s="309">
        <v>155</v>
      </c>
      <c r="H1028" s="302">
        <v>38841.43</v>
      </c>
      <c r="I1028" s="302">
        <v>25326.6</v>
      </c>
      <c r="J1028" s="302">
        <v>0</v>
      </c>
      <c r="K1028" s="302">
        <v>64168.03</v>
      </c>
      <c r="L1028" s="302">
        <v>284.23</v>
      </c>
      <c r="M1028" s="302">
        <v>0</v>
      </c>
      <c r="N1028" s="302">
        <v>0</v>
      </c>
      <c r="O1028" s="302">
        <v>0</v>
      </c>
      <c r="P1028" s="302">
        <v>0</v>
      </c>
      <c r="Q1028" s="302">
        <v>0</v>
      </c>
      <c r="R1028" s="302">
        <v>64168.03</v>
      </c>
      <c r="S1028" s="302">
        <v>66390</v>
      </c>
      <c r="T1028" s="302">
        <v>307.49</v>
      </c>
      <c r="U1028" s="302">
        <v>0</v>
      </c>
      <c r="V1028" s="302">
        <v>0</v>
      </c>
      <c r="W1028" s="302">
        <v>0</v>
      </c>
      <c r="X1028" s="302">
        <v>0</v>
      </c>
      <c r="Y1028" s="302">
        <v>0</v>
      </c>
      <c r="Z1028" s="302">
        <v>66697.490000000005</v>
      </c>
      <c r="AA1028" s="302">
        <v>0</v>
      </c>
      <c r="AB1028" s="302">
        <v>0</v>
      </c>
      <c r="AC1028" s="302">
        <v>0</v>
      </c>
      <c r="AD1028" s="302">
        <v>0</v>
      </c>
      <c r="AE1028" s="302">
        <v>0</v>
      </c>
      <c r="AF1028" s="302">
        <v>0</v>
      </c>
      <c r="AG1028" s="302">
        <v>0</v>
      </c>
      <c r="AH1028" s="302">
        <v>0</v>
      </c>
      <c r="AI1028" s="302">
        <v>0</v>
      </c>
      <c r="AJ1028" s="302">
        <v>0</v>
      </c>
      <c r="AK1028" s="302">
        <v>0</v>
      </c>
      <c r="AL1028" s="302">
        <v>0</v>
      </c>
      <c r="AM1028" s="302">
        <v>0</v>
      </c>
      <c r="AN1028" s="302">
        <v>0</v>
      </c>
      <c r="AO1028" s="302">
        <v>0</v>
      </c>
      <c r="AP1028" s="302">
        <v>0</v>
      </c>
      <c r="AQ1028" s="302">
        <v>0</v>
      </c>
      <c r="AR1028" s="302">
        <v>0</v>
      </c>
      <c r="AS1028" s="302">
        <v>0</v>
      </c>
      <c r="AT1028" s="295">
        <f t="shared" si="16"/>
        <v>0</v>
      </c>
      <c r="AU1028" s="302">
        <v>25610.83</v>
      </c>
      <c r="AV1028" s="302">
        <v>66697.490000000005</v>
      </c>
      <c r="AW1028" s="303">
        <v>92</v>
      </c>
      <c r="AX1028" s="303">
        <v>300</v>
      </c>
      <c r="AY1028" s="302">
        <v>329998.39</v>
      </c>
      <c r="AZ1028" s="302">
        <v>67725.600000000006</v>
      </c>
      <c r="BA1028" s="301">
        <v>75.758246999999997</v>
      </c>
      <c r="BB1028" s="301">
        <v>71.778728667496594</v>
      </c>
      <c r="BC1028" s="301">
        <v>9.5</v>
      </c>
      <c r="BD1028" s="301"/>
      <c r="BE1028" s="300" t="s">
        <v>4204</v>
      </c>
      <c r="BF1028" s="298"/>
      <c r="BG1028" s="300" t="s">
        <v>408</v>
      </c>
      <c r="BH1028" s="300" t="s">
        <v>194</v>
      </c>
      <c r="BI1028" s="300" t="s">
        <v>409</v>
      </c>
      <c r="BJ1028" s="300" t="s">
        <v>4205</v>
      </c>
      <c r="BK1028" s="299" t="s">
        <v>175</v>
      </c>
      <c r="BL1028" s="301">
        <v>502506.00306088</v>
      </c>
      <c r="BM1028" s="299" t="s">
        <v>309</v>
      </c>
      <c r="BN1028" s="301"/>
      <c r="BO1028" s="304">
        <v>38862</v>
      </c>
      <c r="BP1028" s="304">
        <v>47993</v>
      </c>
      <c r="BQ1028" s="297" t="s">
        <v>936</v>
      </c>
      <c r="BR1028" s="297" t="s">
        <v>4769</v>
      </c>
      <c r="BS1028" s="297">
        <v>38862</v>
      </c>
      <c r="BT1028" s="297">
        <v>47993</v>
      </c>
      <c r="BU1028" s="301">
        <v>25563.07</v>
      </c>
      <c r="BV1028" s="301">
        <v>47.03</v>
      </c>
      <c r="BW1028" s="301">
        <v>0</v>
      </c>
    </row>
    <row r="1029" spans="1:75" s="289" customFormat="1" ht="18.2" customHeight="1" x14ac:dyDescent="0.15">
      <c r="A1029" s="291">
        <v>1027</v>
      </c>
      <c r="B1029" s="292" t="s">
        <v>305</v>
      </c>
      <c r="C1029" s="292" t="s">
        <v>306</v>
      </c>
      <c r="D1029" s="312">
        <v>45170</v>
      </c>
      <c r="E1029" s="293" t="s">
        <v>2118</v>
      </c>
      <c r="F1029" s="308">
        <v>156</v>
      </c>
      <c r="G1029" s="308">
        <v>155</v>
      </c>
      <c r="H1029" s="295">
        <v>25849.51</v>
      </c>
      <c r="I1029" s="295">
        <v>16446.32</v>
      </c>
      <c r="J1029" s="295">
        <v>0</v>
      </c>
      <c r="K1029" s="295">
        <v>42295.83</v>
      </c>
      <c r="L1029" s="295">
        <v>185.52</v>
      </c>
      <c r="M1029" s="295">
        <v>0</v>
      </c>
      <c r="N1029" s="295">
        <v>0</v>
      </c>
      <c r="O1029" s="295">
        <v>0</v>
      </c>
      <c r="P1029" s="295">
        <v>0</v>
      </c>
      <c r="Q1029" s="295">
        <v>0</v>
      </c>
      <c r="R1029" s="295">
        <v>42295.83</v>
      </c>
      <c r="S1029" s="295">
        <v>44363.27</v>
      </c>
      <c r="T1029" s="295">
        <v>206.8</v>
      </c>
      <c r="U1029" s="295">
        <v>0</v>
      </c>
      <c r="V1029" s="295">
        <v>0</v>
      </c>
      <c r="W1029" s="295">
        <v>0</v>
      </c>
      <c r="X1029" s="295">
        <v>0</v>
      </c>
      <c r="Y1029" s="295">
        <v>0</v>
      </c>
      <c r="Z1029" s="295">
        <v>44570.07</v>
      </c>
      <c r="AA1029" s="295">
        <v>0</v>
      </c>
      <c r="AB1029" s="295">
        <v>0</v>
      </c>
      <c r="AC1029" s="295">
        <v>0</v>
      </c>
      <c r="AD1029" s="295">
        <v>0</v>
      </c>
      <c r="AE1029" s="295">
        <v>0</v>
      </c>
      <c r="AF1029" s="295">
        <v>0</v>
      </c>
      <c r="AG1029" s="295">
        <v>0</v>
      </c>
      <c r="AH1029" s="295">
        <v>0</v>
      </c>
      <c r="AI1029" s="295">
        <v>0</v>
      </c>
      <c r="AJ1029" s="295">
        <v>0</v>
      </c>
      <c r="AK1029" s="295">
        <v>0</v>
      </c>
      <c r="AL1029" s="295">
        <v>0</v>
      </c>
      <c r="AM1029" s="295">
        <v>0</v>
      </c>
      <c r="AN1029" s="295">
        <v>0</v>
      </c>
      <c r="AO1029" s="295">
        <v>0</v>
      </c>
      <c r="AP1029" s="295">
        <v>0</v>
      </c>
      <c r="AQ1029" s="295">
        <v>0</v>
      </c>
      <c r="AR1029" s="295">
        <v>0</v>
      </c>
      <c r="AS1029" s="295">
        <v>0</v>
      </c>
      <c r="AT1029" s="295">
        <f t="shared" si="16"/>
        <v>0</v>
      </c>
      <c r="AU1029" s="295">
        <v>16631.84</v>
      </c>
      <c r="AV1029" s="295">
        <v>44570.07</v>
      </c>
      <c r="AW1029" s="296">
        <v>93</v>
      </c>
      <c r="AX1029" s="296">
        <v>300</v>
      </c>
      <c r="AY1029" s="295">
        <v>344997.81</v>
      </c>
      <c r="AZ1029" s="295">
        <v>44548.02</v>
      </c>
      <c r="BA1029" s="294">
        <v>47.446680000000001</v>
      </c>
      <c r="BB1029" s="294">
        <v>45.047944024098001</v>
      </c>
      <c r="BC1029" s="294">
        <v>9.6</v>
      </c>
      <c r="BD1029" s="294"/>
      <c r="BE1029" s="293" t="s">
        <v>4204</v>
      </c>
      <c r="BF1029" s="291"/>
      <c r="BG1029" s="293" t="s">
        <v>312</v>
      </c>
      <c r="BH1029" s="293" t="s">
        <v>199</v>
      </c>
      <c r="BI1029" s="293" t="s">
        <v>241</v>
      </c>
      <c r="BJ1029" s="293" t="s">
        <v>4205</v>
      </c>
      <c r="BK1029" s="292" t="s">
        <v>175</v>
      </c>
      <c r="BL1029" s="294">
        <v>331222.70512967999</v>
      </c>
      <c r="BM1029" s="292" t="s">
        <v>309</v>
      </c>
      <c r="BN1029" s="294"/>
      <c r="BO1029" s="297">
        <v>38891</v>
      </c>
      <c r="BP1029" s="297">
        <v>48022</v>
      </c>
      <c r="BQ1029" s="297" t="s">
        <v>929</v>
      </c>
      <c r="BR1029" s="297" t="s">
        <v>4777</v>
      </c>
      <c r="BS1029" s="297">
        <v>38891</v>
      </c>
      <c r="BT1029" s="297">
        <v>48022</v>
      </c>
      <c r="BU1029" s="294">
        <v>19276.919999999998</v>
      </c>
      <c r="BV1029" s="294">
        <v>40.380000000000003</v>
      </c>
      <c r="BW1029" s="294">
        <v>0</v>
      </c>
    </row>
    <row r="1030" spans="1:75" s="289" customFormat="1" ht="18.2" customHeight="1" x14ac:dyDescent="0.15">
      <c r="A1030" s="298">
        <v>1028</v>
      </c>
      <c r="B1030" s="299" t="s">
        <v>305</v>
      </c>
      <c r="C1030" s="299" t="s">
        <v>306</v>
      </c>
      <c r="D1030" s="313">
        <v>45170</v>
      </c>
      <c r="E1030" s="300" t="s">
        <v>2119</v>
      </c>
      <c r="F1030" s="309">
        <v>0</v>
      </c>
      <c r="G1030" s="309">
        <v>0</v>
      </c>
      <c r="H1030" s="302">
        <v>20572.25</v>
      </c>
      <c r="I1030" s="302">
        <v>0</v>
      </c>
      <c r="J1030" s="302">
        <v>0</v>
      </c>
      <c r="K1030" s="302">
        <v>20572.25</v>
      </c>
      <c r="L1030" s="302">
        <v>150.29</v>
      </c>
      <c r="M1030" s="302">
        <v>0</v>
      </c>
      <c r="N1030" s="302">
        <v>0</v>
      </c>
      <c r="O1030" s="302">
        <v>150.29</v>
      </c>
      <c r="P1030" s="302">
        <v>0</v>
      </c>
      <c r="Q1030" s="302">
        <v>0</v>
      </c>
      <c r="R1030" s="302">
        <v>20421.96</v>
      </c>
      <c r="S1030" s="302">
        <v>0</v>
      </c>
      <c r="T1030" s="302">
        <v>169.72</v>
      </c>
      <c r="U1030" s="302">
        <v>0</v>
      </c>
      <c r="V1030" s="302">
        <v>0</v>
      </c>
      <c r="W1030" s="302">
        <v>169.72</v>
      </c>
      <c r="X1030" s="302">
        <v>0</v>
      </c>
      <c r="Y1030" s="302">
        <v>0</v>
      </c>
      <c r="Z1030" s="302">
        <v>0</v>
      </c>
      <c r="AA1030" s="302">
        <v>58.5</v>
      </c>
      <c r="AB1030" s="302">
        <v>0</v>
      </c>
      <c r="AC1030" s="302">
        <v>0</v>
      </c>
      <c r="AD1030" s="302">
        <v>0</v>
      </c>
      <c r="AE1030" s="302">
        <v>0</v>
      </c>
      <c r="AF1030" s="302">
        <v>-19.09</v>
      </c>
      <c r="AG1030" s="302">
        <v>18.93</v>
      </c>
      <c r="AH1030" s="302">
        <v>51.59</v>
      </c>
      <c r="AI1030" s="302">
        <v>0</v>
      </c>
      <c r="AJ1030" s="302">
        <v>0</v>
      </c>
      <c r="AK1030" s="302">
        <v>0</v>
      </c>
      <c r="AL1030" s="302">
        <v>0</v>
      </c>
      <c r="AM1030" s="302">
        <v>0</v>
      </c>
      <c r="AN1030" s="302">
        <v>0</v>
      </c>
      <c r="AO1030" s="302">
        <v>0</v>
      </c>
      <c r="AP1030" s="302">
        <v>27.24</v>
      </c>
      <c r="AQ1030" s="302">
        <v>0</v>
      </c>
      <c r="AR1030" s="302">
        <v>23.01</v>
      </c>
      <c r="AS1030" s="302">
        <v>0</v>
      </c>
      <c r="AT1030" s="295">
        <f t="shared" si="16"/>
        <v>434.16999999999996</v>
      </c>
      <c r="AU1030" s="302">
        <v>0</v>
      </c>
      <c r="AV1030" s="302">
        <v>0</v>
      </c>
      <c r="AW1030" s="303">
        <v>91</v>
      </c>
      <c r="AX1030" s="303">
        <v>300</v>
      </c>
      <c r="AY1030" s="302">
        <v>339521.76</v>
      </c>
      <c r="AZ1030" s="302">
        <v>35490.86</v>
      </c>
      <c r="BA1030" s="301">
        <v>38.536892999999999</v>
      </c>
      <c r="BB1030" s="301">
        <v>22.174691945201701</v>
      </c>
      <c r="BC1030" s="301">
        <v>9.9</v>
      </c>
      <c r="BD1030" s="301"/>
      <c r="BE1030" s="300" t="s">
        <v>4204</v>
      </c>
      <c r="BF1030" s="298"/>
      <c r="BG1030" s="300" t="s">
        <v>315</v>
      </c>
      <c r="BH1030" s="300" t="s">
        <v>179</v>
      </c>
      <c r="BI1030" s="300" t="s">
        <v>363</v>
      </c>
      <c r="BJ1030" s="300" t="s">
        <v>103</v>
      </c>
      <c r="BK1030" s="299" t="s">
        <v>175</v>
      </c>
      <c r="BL1030" s="301">
        <v>159926.32926816001</v>
      </c>
      <c r="BM1030" s="299" t="s">
        <v>309</v>
      </c>
      <c r="BN1030" s="301"/>
      <c r="BO1030" s="304">
        <v>38828</v>
      </c>
      <c r="BP1030" s="304">
        <v>47959</v>
      </c>
      <c r="BQ1030" s="297" t="s">
        <v>4757</v>
      </c>
      <c r="BR1030" s="297" t="s">
        <v>4764</v>
      </c>
      <c r="BS1030" s="297">
        <v>38828</v>
      </c>
      <c r="BT1030" s="297">
        <v>47959</v>
      </c>
      <c r="BU1030" s="301">
        <v>0</v>
      </c>
      <c r="BV1030" s="301">
        <v>58.5</v>
      </c>
      <c r="BW1030" s="301">
        <v>0</v>
      </c>
    </row>
    <row r="1031" spans="1:75" s="289" customFormat="1" ht="18.2" customHeight="1" x14ac:dyDescent="0.15">
      <c r="A1031" s="291">
        <v>1029</v>
      </c>
      <c r="B1031" s="292" t="s">
        <v>305</v>
      </c>
      <c r="C1031" s="292" t="s">
        <v>306</v>
      </c>
      <c r="D1031" s="312">
        <v>45170</v>
      </c>
      <c r="E1031" s="293" t="s">
        <v>2120</v>
      </c>
      <c r="F1031" s="308">
        <v>77</v>
      </c>
      <c r="G1031" s="308">
        <v>76</v>
      </c>
      <c r="H1031" s="295">
        <v>28695.42</v>
      </c>
      <c r="I1031" s="295">
        <v>12686.63</v>
      </c>
      <c r="J1031" s="295">
        <v>0</v>
      </c>
      <c r="K1031" s="295">
        <v>41382.050000000003</v>
      </c>
      <c r="L1031" s="295">
        <v>225.03</v>
      </c>
      <c r="M1031" s="295">
        <v>0</v>
      </c>
      <c r="N1031" s="295">
        <v>0</v>
      </c>
      <c r="O1031" s="295">
        <v>0</v>
      </c>
      <c r="P1031" s="295">
        <v>0</v>
      </c>
      <c r="Q1031" s="295">
        <v>0</v>
      </c>
      <c r="R1031" s="295">
        <v>41382.050000000003</v>
      </c>
      <c r="S1031" s="295">
        <v>21440</v>
      </c>
      <c r="T1031" s="295">
        <v>229.56</v>
      </c>
      <c r="U1031" s="295">
        <v>0</v>
      </c>
      <c r="V1031" s="295">
        <v>0</v>
      </c>
      <c r="W1031" s="295">
        <v>0</v>
      </c>
      <c r="X1031" s="295">
        <v>0</v>
      </c>
      <c r="Y1031" s="295">
        <v>0</v>
      </c>
      <c r="Z1031" s="295">
        <v>21669.56</v>
      </c>
      <c r="AA1031" s="295">
        <v>0</v>
      </c>
      <c r="AB1031" s="295">
        <v>0</v>
      </c>
      <c r="AC1031" s="295">
        <v>0</v>
      </c>
      <c r="AD1031" s="295">
        <v>0</v>
      </c>
      <c r="AE1031" s="295">
        <v>0</v>
      </c>
      <c r="AF1031" s="295">
        <v>0</v>
      </c>
      <c r="AG1031" s="295">
        <v>0</v>
      </c>
      <c r="AH1031" s="295">
        <v>0</v>
      </c>
      <c r="AI1031" s="295">
        <v>0</v>
      </c>
      <c r="AJ1031" s="295">
        <v>0</v>
      </c>
      <c r="AK1031" s="295">
        <v>0</v>
      </c>
      <c r="AL1031" s="295">
        <v>0</v>
      </c>
      <c r="AM1031" s="295">
        <v>0</v>
      </c>
      <c r="AN1031" s="295">
        <v>0</v>
      </c>
      <c r="AO1031" s="295">
        <v>0</v>
      </c>
      <c r="AP1031" s="295">
        <v>0</v>
      </c>
      <c r="AQ1031" s="295">
        <v>0</v>
      </c>
      <c r="AR1031" s="295">
        <v>0</v>
      </c>
      <c r="AS1031" s="295">
        <v>0</v>
      </c>
      <c r="AT1031" s="295">
        <f t="shared" si="16"/>
        <v>0</v>
      </c>
      <c r="AU1031" s="295">
        <v>12911.66</v>
      </c>
      <c r="AV1031" s="295">
        <v>21669.56</v>
      </c>
      <c r="AW1031" s="296">
        <v>92</v>
      </c>
      <c r="AX1031" s="296">
        <v>300</v>
      </c>
      <c r="AY1031" s="295">
        <v>296003.46999999997</v>
      </c>
      <c r="AZ1031" s="295">
        <v>51619.58</v>
      </c>
      <c r="BA1031" s="294">
        <v>64.371110999999999</v>
      </c>
      <c r="BB1031" s="294">
        <v>51.604614643465702</v>
      </c>
      <c r="BC1031" s="294">
        <v>9.6</v>
      </c>
      <c r="BD1031" s="294"/>
      <c r="BE1031" s="293" t="s">
        <v>4204</v>
      </c>
      <c r="BF1031" s="291"/>
      <c r="BG1031" s="293" t="s">
        <v>312</v>
      </c>
      <c r="BH1031" s="293" t="s">
        <v>365</v>
      </c>
      <c r="BI1031" s="293" t="s">
        <v>366</v>
      </c>
      <c r="BJ1031" s="293" t="s">
        <v>4205</v>
      </c>
      <c r="BK1031" s="292" t="s">
        <v>175</v>
      </c>
      <c r="BL1031" s="294">
        <v>324066.80622680002</v>
      </c>
      <c r="BM1031" s="292" t="s">
        <v>309</v>
      </c>
      <c r="BN1031" s="294"/>
      <c r="BO1031" s="297">
        <v>38861</v>
      </c>
      <c r="BP1031" s="297">
        <v>47992</v>
      </c>
      <c r="BQ1031" s="297" t="s">
        <v>953</v>
      </c>
      <c r="BR1031" s="297" t="s">
        <v>4811</v>
      </c>
      <c r="BS1031" s="297">
        <v>38861</v>
      </c>
      <c r="BT1031" s="297">
        <v>47992</v>
      </c>
      <c r="BU1031" s="294">
        <v>10559.44</v>
      </c>
      <c r="BV1031" s="294">
        <v>46.79</v>
      </c>
      <c r="BW1031" s="294">
        <v>0</v>
      </c>
    </row>
    <row r="1032" spans="1:75" s="289" customFormat="1" ht="18.2" customHeight="1" x14ac:dyDescent="0.15">
      <c r="A1032" s="298">
        <v>1030</v>
      </c>
      <c r="B1032" s="299" t="s">
        <v>305</v>
      </c>
      <c r="C1032" s="299" t="s">
        <v>306</v>
      </c>
      <c r="D1032" s="313">
        <v>45170</v>
      </c>
      <c r="E1032" s="300" t="s">
        <v>2121</v>
      </c>
      <c r="F1032" s="309">
        <v>151</v>
      </c>
      <c r="G1032" s="309">
        <v>150</v>
      </c>
      <c r="H1032" s="302">
        <v>26539.71</v>
      </c>
      <c r="I1032" s="302">
        <v>16857.22</v>
      </c>
      <c r="J1032" s="302">
        <v>0</v>
      </c>
      <c r="K1032" s="302">
        <v>43396.93</v>
      </c>
      <c r="L1032" s="302">
        <v>193.38</v>
      </c>
      <c r="M1032" s="302">
        <v>0</v>
      </c>
      <c r="N1032" s="302">
        <v>0</v>
      </c>
      <c r="O1032" s="302">
        <v>0</v>
      </c>
      <c r="P1032" s="302">
        <v>0</v>
      </c>
      <c r="Q1032" s="302">
        <v>0</v>
      </c>
      <c r="R1032" s="302">
        <v>43396.93</v>
      </c>
      <c r="S1032" s="302">
        <v>43997.78</v>
      </c>
      <c r="T1032" s="302">
        <v>212.32</v>
      </c>
      <c r="U1032" s="302">
        <v>0</v>
      </c>
      <c r="V1032" s="302">
        <v>0</v>
      </c>
      <c r="W1032" s="302">
        <v>0</v>
      </c>
      <c r="X1032" s="302">
        <v>0</v>
      </c>
      <c r="Y1032" s="302">
        <v>0</v>
      </c>
      <c r="Z1032" s="302">
        <v>44210.1</v>
      </c>
      <c r="AA1032" s="302">
        <v>0</v>
      </c>
      <c r="AB1032" s="302">
        <v>0</v>
      </c>
      <c r="AC1032" s="302">
        <v>0</v>
      </c>
      <c r="AD1032" s="302">
        <v>0</v>
      </c>
      <c r="AE1032" s="302">
        <v>0</v>
      </c>
      <c r="AF1032" s="302">
        <v>0</v>
      </c>
      <c r="AG1032" s="302">
        <v>0</v>
      </c>
      <c r="AH1032" s="302">
        <v>0</v>
      </c>
      <c r="AI1032" s="302">
        <v>0</v>
      </c>
      <c r="AJ1032" s="302">
        <v>0</v>
      </c>
      <c r="AK1032" s="302">
        <v>0</v>
      </c>
      <c r="AL1032" s="302">
        <v>0</v>
      </c>
      <c r="AM1032" s="302">
        <v>0</v>
      </c>
      <c r="AN1032" s="302">
        <v>0</v>
      </c>
      <c r="AO1032" s="302">
        <v>0</v>
      </c>
      <c r="AP1032" s="302">
        <v>0</v>
      </c>
      <c r="AQ1032" s="302">
        <v>0</v>
      </c>
      <c r="AR1032" s="302">
        <v>0</v>
      </c>
      <c r="AS1032" s="302">
        <v>0</v>
      </c>
      <c r="AT1032" s="295">
        <f t="shared" si="16"/>
        <v>0</v>
      </c>
      <c r="AU1032" s="302">
        <v>17050.599999999999</v>
      </c>
      <c r="AV1032" s="302">
        <v>44210.1</v>
      </c>
      <c r="AW1032" s="303">
        <v>92</v>
      </c>
      <c r="AX1032" s="303">
        <v>300</v>
      </c>
      <c r="AY1032" s="302">
        <v>374199</v>
      </c>
      <c r="AZ1032" s="302">
        <v>46067.35</v>
      </c>
      <c r="BA1032" s="301">
        <v>45.430371000000001</v>
      </c>
      <c r="BB1032" s="301">
        <v>42.796875230744298</v>
      </c>
      <c r="BC1032" s="301">
        <v>9.6</v>
      </c>
      <c r="BD1032" s="301"/>
      <c r="BE1032" s="300" t="s">
        <v>4204</v>
      </c>
      <c r="BF1032" s="298"/>
      <c r="BG1032" s="300" t="s">
        <v>312</v>
      </c>
      <c r="BH1032" s="300" t="s">
        <v>189</v>
      </c>
      <c r="BI1032" s="300" t="s">
        <v>323</v>
      </c>
      <c r="BJ1032" s="300" t="s">
        <v>4205</v>
      </c>
      <c r="BK1032" s="299" t="s">
        <v>175</v>
      </c>
      <c r="BL1032" s="301">
        <v>339845.52493527997</v>
      </c>
      <c r="BM1032" s="299" t="s">
        <v>309</v>
      </c>
      <c r="BN1032" s="301"/>
      <c r="BO1032" s="304">
        <v>38863</v>
      </c>
      <c r="BP1032" s="304">
        <v>47994</v>
      </c>
      <c r="BQ1032" s="297" t="s">
        <v>4195</v>
      </c>
      <c r="BR1032" s="297" t="s">
        <v>4771</v>
      </c>
      <c r="BS1032" s="297">
        <v>38863</v>
      </c>
      <c r="BT1032" s="297">
        <v>47994</v>
      </c>
      <c r="BU1032" s="301">
        <v>19389.71</v>
      </c>
      <c r="BV1032" s="301">
        <v>41.76</v>
      </c>
      <c r="BW1032" s="301">
        <v>0</v>
      </c>
    </row>
    <row r="1033" spans="1:75" s="289" customFormat="1" ht="18.2" customHeight="1" x14ac:dyDescent="0.15">
      <c r="A1033" s="291">
        <v>1031</v>
      </c>
      <c r="B1033" s="292" t="s">
        <v>305</v>
      </c>
      <c r="C1033" s="292" t="s">
        <v>306</v>
      </c>
      <c r="D1033" s="312">
        <v>45170</v>
      </c>
      <c r="E1033" s="293" t="s">
        <v>1088</v>
      </c>
      <c r="F1033" s="308">
        <v>69</v>
      </c>
      <c r="G1033" s="308">
        <v>69</v>
      </c>
      <c r="H1033" s="295">
        <v>0</v>
      </c>
      <c r="I1033" s="295">
        <v>10171</v>
      </c>
      <c r="J1033" s="295">
        <v>0</v>
      </c>
      <c r="K1033" s="295">
        <v>10171</v>
      </c>
      <c r="L1033" s="295">
        <v>0</v>
      </c>
      <c r="M1033" s="295">
        <v>0</v>
      </c>
      <c r="N1033" s="295">
        <v>0</v>
      </c>
      <c r="O1033" s="295">
        <v>0</v>
      </c>
      <c r="P1033" s="295">
        <v>0</v>
      </c>
      <c r="Q1033" s="295">
        <v>0</v>
      </c>
      <c r="R1033" s="295">
        <v>10171</v>
      </c>
      <c r="S1033" s="295">
        <v>3143.62</v>
      </c>
      <c r="T1033" s="295">
        <v>0</v>
      </c>
      <c r="U1033" s="295">
        <v>0</v>
      </c>
      <c r="V1033" s="295">
        <v>0</v>
      </c>
      <c r="W1033" s="295">
        <v>0</v>
      </c>
      <c r="X1033" s="295">
        <v>0</v>
      </c>
      <c r="Y1033" s="295">
        <v>0</v>
      </c>
      <c r="Z1033" s="295">
        <v>3143.62</v>
      </c>
      <c r="AA1033" s="295">
        <v>0</v>
      </c>
      <c r="AB1033" s="295">
        <v>0</v>
      </c>
      <c r="AC1033" s="295">
        <v>0</v>
      </c>
      <c r="AD1033" s="295">
        <v>0</v>
      </c>
      <c r="AE1033" s="295">
        <v>0</v>
      </c>
      <c r="AF1033" s="295">
        <v>0</v>
      </c>
      <c r="AG1033" s="295">
        <v>0</v>
      </c>
      <c r="AH1033" s="295">
        <v>0</v>
      </c>
      <c r="AI1033" s="295">
        <v>0</v>
      </c>
      <c r="AJ1033" s="295">
        <v>0</v>
      </c>
      <c r="AK1033" s="295">
        <v>0</v>
      </c>
      <c r="AL1033" s="295">
        <v>0</v>
      </c>
      <c r="AM1033" s="295">
        <v>0</v>
      </c>
      <c r="AN1033" s="295">
        <v>0</v>
      </c>
      <c r="AO1033" s="295">
        <v>0</v>
      </c>
      <c r="AP1033" s="295">
        <v>0</v>
      </c>
      <c r="AQ1033" s="295">
        <v>0</v>
      </c>
      <c r="AR1033" s="295">
        <v>0</v>
      </c>
      <c r="AS1033" s="295">
        <v>0</v>
      </c>
      <c r="AT1033" s="295">
        <f t="shared" si="16"/>
        <v>0</v>
      </c>
      <c r="AU1033" s="295">
        <v>10171</v>
      </c>
      <c r="AV1033" s="295">
        <v>3143.62</v>
      </c>
      <c r="AW1033" s="296">
        <v>0</v>
      </c>
      <c r="AX1033" s="296">
        <v>120</v>
      </c>
      <c r="AY1033" s="295">
        <v>282599.71999999997</v>
      </c>
      <c r="AZ1033" s="295">
        <v>14822.57</v>
      </c>
      <c r="BA1033" s="294">
        <v>19.320070000000001</v>
      </c>
      <c r="BB1033" s="294">
        <v>13.2571093926357</v>
      </c>
      <c r="BC1033" s="294">
        <v>9.9</v>
      </c>
      <c r="BD1033" s="294"/>
      <c r="BE1033" s="293" t="s">
        <v>4204</v>
      </c>
      <c r="BF1033" s="291"/>
      <c r="BG1033" s="293" t="s">
        <v>315</v>
      </c>
      <c r="BH1033" s="293" t="s">
        <v>192</v>
      </c>
      <c r="BI1033" s="293" t="s">
        <v>565</v>
      </c>
      <c r="BJ1033" s="293" t="s">
        <v>4205</v>
      </c>
      <c r="BK1033" s="292" t="s">
        <v>175</v>
      </c>
      <c r="BL1033" s="294">
        <v>79650.077416</v>
      </c>
      <c r="BM1033" s="292" t="s">
        <v>309</v>
      </c>
      <c r="BN1033" s="294"/>
      <c r="BO1033" s="297">
        <v>38869</v>
      </c>
      <c r="BP1033" s="297">
        <v>42522</v>
      </c>
      <c r="BQ1033" s="297" t="s">
        <v>936</v>
      </c>
      <c r="BR1033" s="297" t="s">
        <v>4769</v>
      </c>
      <c r="BS1033" s="297">
        <v>38869</v>
      </c>
      <c r="BT1033" s="297">
        <v>42522</v>
      </c>
      <c r="BU1033" s="294">
        <v>3570.92</v>
      </c>
      <c r="BV1033" s="294">
        <v>0</v>
      </c>
      <c r="BW1033" s="294">
        <v>0</v>
      </c>
    </row>
    <row r="1034" spans="1:75" s="289" customFormat="1" ht="18.2" customHeight="1" x14ac:dyDescent="0.15">
      <c r="A1034" s="298">
        <v>1032</v>
      </c>
      <c r="B1034" s="299" t="s">
        <v>305</v>
      </c>
      <c r="C1034" s="299" t="s">
        <v>306</v>
      </c>
      <c r="D1034" s="313">
        <v>45170</v>
      </c>
      <c r="E1034" s="300" t="s">
        <v>2122</v>
      </c>
      <c r="F1034" s="309">
        <v>137</v>
      </c>
      <c r="G1034" s="309">
        <v>137</v>
      </c>
      <c r="H1034" s="302">
        <v>0</v>
      </c>
      <c r="I1034" s="302">
        <v>38166.720000000001</v>
      </c>
      <c r="J1034" s="302">
        <v>0</v>
      </c>
      <c r="K1034" s="302">
        <v>38166.720000000001</v>
      </c>
      <c r="L1034" s="302">
        <v>0</v>
      </c>
      <c r="M1034" s="302">
        <v>0</v>
      </c>
      <c r="N1034" s="302">
        <v>0</v>
      </c>
      <c r="O1034" s="302">
        <v>0</v>
      </c>
      <c r="P1034" s="302">
        <v>0</v>
      </c>
      <c r="Q1034" s="302">
        <v>0</v>
      </c>
      <c r="R1034" s="302">
        <v>38166.720000000001</v>
      </c>
      <c r="S1034" s="302">
        <v>24594.23</v>
      </c>
      <c r="T1034" s="302">
        <v>0</v>
      </c>
      <c r="U1034" s="302">
        <v>0</v>
      </c>
      <c r="V1034" s="302">
        <v>0</v>
      </c>
      <c r="W1034" s="302">
        <v>0</v>
      </c>
      <c r="X1034" s="302">
        <v>0</v>
      </c>
      <c r="Y1034" s="302">
        <v>0</v>
      </c>
      <c r="Z1034" s="302">
        <v>24594.23</v>
      </c>
      <c r="AA1034" s="302">
        <v>0</v>
      </c>
      <c r="AB1034" s="302">
        <v>0</v>
      </c>
      <c r="AC1034" s="302">
        <v>0</v>
      </c>
      <c r="AD1034" s="302">
        <v>0</v>
      </c>
      <c r="AE1034" s="302">
        <v>0</v>
      </c>
      <c r="AF1034" s="302">
        <v>0</v>
      </c>
      <c r="AG1034" s="302">
        <v>0</v>
      </c>
      <c r="AH1034" s="302">
        <v>0</v>
      </c>
      <c r="AI1034" s="302">
        <v>0</v>
      </c>
      <c r="AJ1034" s="302">
        <v>0</v>
      </c>
      <c r="AK1034" s="302">
        <v>0</v>
      </c>
      <c r="AL1034" s="302">
        <v>0</v>
      </c>
      <c r="AM1034" s="302">
        <v>0</v>
      </c>
      <c r="AN1034" s="302">
        <v>0</v>
      </c>
      <c r="AO1034" s="302">
        <v>0</v>
      </c>
      <c r="AP1034" s="302">
        <v>0</v>
      </c>
      <c r="AQ1034" s="302">
        <v>0</v>
      </c>
      <c r="AR1034" s="302">
        <v>0</v>
      </c>
      <c r="AS1034" s="302">
        <v>0</v>
      </c>
      <c r="AT1034" s="295">
        <f t="shared" si="16"/>
        <v>0</v>
      </c>
      <c r="AU1034" s="302">
        <v>38166.720000000001</v>
      </c>
      <c r="AV1034" s="302">
        <v>24594.23</v>
      </c>
      <c r="AW1034" s="303">
        <v>0</v>
      </c>
      <c r="AX1034" s="303">
        <v>180</v>
      </c>
      <c r="AY1034" s="302">
        <v>369001.23</v>
      </c>
      <c r="AZ1034" s="302">
        <v>43938.58</v>
      </c>
      <c r="BA1034" s="301">
        <v>43.753416000000001</v>
      </c>
      <c r="BB1034" s="301">
        <v>38.005879514438597</v>
      </c>
      <c r="BC1034" s="301">
        <v>9.6</v>
      </c>
      <c r="BD1034" s="301"/>
      <c r="BE1034" s="300" t="s">
        <v>4204</v>
      </c>
      <c r="BF1034" s="298"/>
      <c r="BG1034" s="300" t="s">
        <v>312</v>
      </c>
      <c r="BH1034" s="300" t="s">
        <v>189</v>
      </c>
      <c r="BI1034" s="300" t="s">
        <v>323</v>
      </c>
      <c r="BJ1034" s="300" t="s">
        <v>4205</v>
      </c>
      <c r="BK1034" s="299" t="s">
        <v>175</v>
      </c>
      <c r="BL1034" s="301">
        <v>298887.24832512002</v>
      </c>
      <c r="BM1034" s="299" t="s">
        <v>309</v>
      </c>
      <c r="BN1034" s="301"/>
      <c r="BO1034" s="304">
        <v>38891</v>
      </c>
      <c r="BP1034" s="304">
        <v>44370</v>
      </c>
      <c r="BQ1034" s="297" t="s">
        <v>947</v>
      </c>
      <c r="BR1034" s="297" t="s">
        <v>4774</v>
      </c>
      <c r="BS1034" s="297">
        <v>38891</v>
      </c>
      <c r="BT1034" s="297">
        <v>44370</v>
      </c>
      <c r="BU1034" s="301">
        <v>15600.25</v>
      </c>
      <c r="BV1034" s="301">
        <v>0</v>
      </c>
      <c r="BW1034" s="301">
        <v>0</v>
      </c>
    </row>
    <row r="1035" spans="1:75" s="289" customFormat="1" ht="18.2" customHeight="1" x14ac:dyDescent="0.15">
      <c r="A1035" s="291">
        <v>1033</v>
      </c>
      <c r="B1035" s="292" t="s">
        <v>305</v>
      </c>
      <c r="C1035" s="292" t="s">
        <v>306</v>
      </c>
      <c r="D1035" s="312">
        <v>45170</v>
      </c>
      <c r="E1035" s="293" t="s">
        <v>2123</v>
      </c>
      <c r="F1035" s="308">
        <v>137</v>
      </c>
      <c r="G1035" s="308">
        <v>137</v>
      </c>
      <c r="H1035" s="295">
        <v>0</v>
      </c>
      <c r="I1035" s="295">
        <v>35037.879999999997</v>
      </c>
      <c r="J1035" s="295">
        <v>0</v>
      </c>
      <c r="K1035" s="295">
        <v>35037.879999999997</v>
      </c>
      <c r="L1035" s="295">
        <v>0</v>
      </c>
      <c r="M1035" s="295">
        <v>0</v>
      </c>
      <c r="N1035" s="295">
        <v>0</v>
      </c>
      <c r="O1035" s="295">
        <v>0</v>
      </c>
      <c r="P1035" s="295">
        <v>0</v>
      </c>
      <c r="Q1035" s="295">
        <v>0</v>
      </c>
      <c r="R1035" s="295">
        <v>35037.879999999997</v>
      </c>
      <c r="S1035" s="295">
        <v>23387.87</v>
      </c>
      <c r="T1035" s="295">
        <v>0</v>
      </c>
      <c r="U1035" s="295">
        <v>0</v>
      </c>
      <c r="V1035" s="295">
        <v>0</v>
      </c>
      <c r="W1035" s="295">
        <v>0</v>
      </c>
      <c r="X1035" s="295">
        <v>0</v>
      </c>
      <c r="Y1035" s="295">
        <v>0</v>
      </c>
      <c r="Z1035" s="295">
        <v>23387.87</v>
      </c>
      <c r="AA1035" s="295">
        <v>0</v>
      </c>
      <c r="AB1035" s="295">
        <v>0</v>
      </c>
      <c r="AC1035" s="295">
        <v>0</v>
      </c>
      <c r="AD1035" s="295">
        <v>0</v>
      </c>
      <c r="AE1035" s="295">
        <v>0</v>
      </c>
      <c r="AF1035" s="295">
        <v>0</v>
      </c>
      <c r="AG1035" s="295">
        <v>0</v>
      </c>
      <c r="AH1035" s="295">
        <v>0</v>
      </c>
      <c r="AI1035" s="295">
        <v>0</v>
      </c>
      <c r="AJ1035" s="295">
        <v>0</v>
      </c>
      <c r="AK1035" s="295">
        <v>0</v>
      </c>
      <c r="AL1035" s="295">
        <v>0</v>
      </c>
      <c r="AM1035" s="295">
        <v>0</v>
      </c>
      <c r="AN1035" s="295">
        <v>0</v>
      </c>
      <c r="AO1035" s="295">
        <v>0</v>
      </c>
      <c r="AP1035" s="295">
        <v>0</v>
      </c>
      <c r="AQ1035" s="295">
        <v>0</v>
      </c>
      <c r="AR1035" s="295">
        <v>0</v>
      </c>
      <c r="AS1035" s="295">
        <v>0</v>
      </c>
      <c r="AT1035" s="295">
        <f t="shared" si="16"/>
        <v>0</v>
      </c>
      <c r="AU1035" s="295">
        <v>35037.879999999997</v>
      </c>
      <c r="AV1035" s="295">
        <v>23387.87</v>
      </c>
      <c r="AW1035" s="296">
        <v>0</v>
      </c>
      <c r="AX1035" s="296">
        <v>180</v>
      </c>
      <c r="AY1035" s="295">
        <v>279001.14</v>
      </c>
      <c r="AZ1035" s="295">
        <v>40205.5</v>
      </c>
      <c r="BA1035" s="294">
        <v>52.961207000000002</v>
      </c>
      <c r="BB1035" s="294">
        <v>46.154093731483499</v>
      </c>
      <c r="BC1035" s="294">
        <v>9.9</v>
      </c>
      <c r="BD1035" s="294"/>
      <c r="BE1035" s="293" t="s">
        <v>4204</v>
      </c>
      <c r="BF1035" s="291"/>
      <c r="BG1035" s="293" t="s">
        <v>320</v>
      </c>
      <c r="BH1035" s="293" t="s">
        <v>197</v>
      </c>
      <c r="BI1035" s="293" t="s">
        <v>373</v>
      </c>
      <c r="BJ1035" s="293" t="s">
        <v>4205</v>
      </c>
      <c r="BK1035" s="292" t="s">
        <v>175</v>
      </c>
      <c r="BL1035" s="294">
        <v>274385.00191648002</v>
      </c>
      <c r="BM1035" s="292" t="s">
        <v>309</v>
      </c>
      <c r="BN1035" s="294"/>
      <c r="BO1035" s="297">
        <v>38896</v>
      </c>
      <c r="BP1035" s="297">
        <v>44375</v>
      </c>
      <c r="BQ1035" s="297" t="s">
        <v>931</v>
      </c>
      <c r="BR1035" s="297" t="s">
        <v>4779</v>
      </c>
      <c r="BS1035" s="297">
        <v>38896</v>
      </c>
      <c r="BT1035" s="297">
        <v>44375</v>
      </c>
      <c r="BU1035" s="294">
        <v>17734.060000000001</v>
      </c>
      <c r="BV1035" s="294">
        <v>0</v>
      </c>
      <c r="BW1035" s="294">
        <v>0</v>
      </c>
    </row>
    <row r="1036" spans="1:75" s="289" customFormat="1" ht="18.2" customHeight="1" x14ac:dyDescent="0.15">
      <c r="A1036" s="298">
        <v>1034</v>
      </c>
      <c r="B1036" s="299" t="s">
        <v>305</v>
      </c>
      <c r="C1036" s="299" t="s">
        <v>306</v>
      </c>
      <c r="D1036" s="313">
        <v>45170</v>
      </c>
      <c r="E1036" s="300" t="s">
        <v>2124</v>
      </c>
      <c r="F1036" s="309">
        <v>119</v>
      </c>
      <c r="G1036" s="309">
        <v>118</v>
      </c>
      <c r="H1036" s="302">
        <v>61313.3</v>
      </c>
      <c r="I1036" s="302">
        <v>35061.79</v>
      </c>
      <c r="J1036" s="302">
        <v>0</v>
      </c>
      <c r="K1036" s="302">
        <v>96375.09</v>
      </c>
      <c r="L1036" s="302">
        <v>458.31</v>
      </c>
      <c r="M1036" s="302">
        <v>0</v>
      </c>
      <c r="N1036" s="302">
        <v>0</v>
      </c>
      <c r="O1036" s="302">
        <v>0</v>
      </c>
      <c r="P1036" s="302">
        <v>0</v>
      </c>
      <c r="Q1036" s="302">
        <v>0</v>
      </c>
      <c r="R1036" s="302">
        <v>96375.09</v>
      </c>
      <c r="S1036" s="302">
        <v>76295.990000000005</v>
      </c>
      <c r="T1036" s="302">
        <v>485.4</v>
      </c>
      <c r="U1036" s="302">
        <v>0</v>
      </c>
      <c r="V1036" s="302">
        <v>0</v>
      </c>
      <c r="W1036" s="302">
        <v>0</v>
      </c>
      <c r="X1036" s="302">
        <v>0</v>
      </c>
      <c r="Y1036" s="302">
        <v>0</v>
      </c>
      <c r="Z1036" s="302">
        <v>76781.39</v>
      </c>
      <c r="AA1036" s="302">
        <v>0</v>
      </c>
      <c r="AB1036" s="302">
        <v>0</v>
      </c>
      <c r="AC1036" s="302">
        <v>0</v>
      </c>
      <c r="AD1036" s="302">
        <v>0</v>
      </c>
      <c r="AE1036" s="302">
        <v>0</v>
      </c>
      <c r="AF1036" s="302">
        <v>0</v>
      </c>
      <c r="AG1036" s="302">
        <v>0</v>
      </c>
      <c r="AH1036" s="302">
        <v>0</v>
      </c>
      <c r="AI1036" s="302">
        <v>0</v>
      </c>
      <c r="AJ1036" s="302">
        <v>0</v>
      </c>
      <c r="AK1036" s="302">
        <v>0</v>
      </c>
      <c r="AL1036" s="302">
        <v>0</v>
      </c>
      <c r="AM1036" s="302">
        <v>0</v>
      </c>
      <c r="AN1036" s="302">
        <v>0</v>
      </c>
      <c r="AO1036" s="302">
        <v>0</v>
      </c>
      <c r="AP1036" s="302">
        <v>0</v>
      </c>
      <c r="AQ1036" s="302">
        <v>0</v>
      </c>
      <c r="AR1036" s="302">
        <v>0</v>
      </c>
      <c r="AS1036" s="302">
        <v>0</v>
      </c>
      <c r="AT1036" s="295">
        <f t="shared" si="16"/>
        <v>0</v>
      </c>
      <c r="AU1036" s="302">
        <v>35520.1</v>
      </c>
      <c r="AV1036" s="302">
        <v>76781.39</v>
      </c>
      <c r="AW1036" s="303">
        <v>93</v>
      </c>
      <c r="AX1036" s="303">
        <v>300</v>
      </c>
      <c r="AY1036" s="302">
        <v>482299.86</v>
      </c>
      <c r="AZ1036" s="302">
        <v>108014</v>
      </c>
      <c r="BA1036" s="301">
        <v>82.307856999999998</v>
      </c>
      <c r="BB1036" s="301">
        <v>73.438879460830407</v>
      </c>
      <c r="BC1036" s="301">
        <v>9.5</v>
      </c>
      <c r="BD1036" s="301"/>
      <c r="BE1036" s="300" t="s">
        <v>4204</v>
      </c>
      <c r="BF1036" s="298"/>
      <c r="BG1036" s="300" t="s">
        <v>320</v>
      </c>
      <c r="BH1036" s="300" t="s">
        <v>197</v>
      </c>
      <c r="BI1036" s="300" t="s">
        <v>373</v>
      </c>
      <c r="BJ1036" s="300" t="s">
        <v>4205</v>
      </c>
      <c r="BK1036" s="299" t="s">
        <v>175</v>
      </c>
      <c r="BL1036" s="301">
        <v>754722.58179863996</v>
      </c>
      <c r="BM1036" s="299" t="s">
        <v>309</v>
      </c>
      <c r="BN1036" s="301"/>
      <c r="BO1036" s="304">
        <v>38896</v>
      </c>
      <c r="BP1036" s="304">
        <v>48027</v>
      </c>
      <c r="BQ1036" s="297" t="s">
        <v>4259</v>
      </c>
      <c r="BR1036" s="297" t="s">
        <v>4770</v>
      </c>
      <c r="BS1036" s="297">
        <v>38896</v>
      </c>
      <c r="BT1036" s="297">
        <v>48027</v>
      </c>
      <c r="BU1036" s="301">
        <v>31050.67</v>
      </c>
      <c r="BV1036" s="301">
        <v>75.010000000000005</v>
      </c>
      <c r="BW1036" s="301">
        <v>0</v>
      </c>
    </row>
    <row r="1037" spans="1:75" s="289" customFormat="1" ht="18.2" customHeight="1" x14ac:dyDescent="0.15">
      <c r="A1037" s="291">
        <v>1035</v>
      </c>
      <c r="B1037" s="292" t="s">
        <v>305</v>
      </c>
      <c r="C1037" s="292" t="s">
        <v>306</v>
      </c>
      <c r="D1037" s="312">
        <v>45170</v>
      </c>
      <c r="E1037" s="293" t="s">
        <v>2125</v>
      </c>
      <c r="F1037" s="308">
        <v>99</v>
      </c>
      <c r="G1037" s="308">
        <v>98</v>
      </c>
      <c r="H1037" s="295">
        <v>6007.08</v>
      </c>
      <c r="I1037" s="295">
        <v>29993.71</v>
      </c>
      <c r="J1037" s="295">
        <v>0</v>
      </c>
      <c r="K1037" s="295">
        <v>36000.79</v>
      </c>
      <c r="L1037" s="295">
        <v>442.71</v>
      </c>
      <c r="M1037" s="295">
        <v>0</v>
      </c>
      <c r="N1037" s="295">
        <v>0</v>
      </c>
      <c r="O1037" s="295">
        <v>0</v>
      </c>
      <c r="P1037" s="295">
        <v>0</v>
      </c>
      <c r="Q1037" s="295">
        <v>0</v>
      </c>
      <c r="R1037" s="295">
        <v>36000.79</v>
      </c>
      <c r="S1037" s="295">
        <v>18101.75</v>
      </c>
      <c r="T1037" s="295">
        <v>48.06</v>
      </c>
      <c r="U1037" s="295">
        <v>0</v>
      </c>
      <c r="V1037" s="295">
        <v>0</v>
      </c>
      <c r="W1037" s="295">
        <v>0</v>
      </c>
      <c r="X1037" s="295">
        <v>0</v>
      </c>
      <c r="Y1037" s="295">
        <v>0</v>
      </c>
      <c r="Z1037" s="295">
        <v>18149.810000000001</v>
      </c>
      <c r="AA1037" s="295">
        <v>0</v>
      </c>
      <c r="AB1037" s="295">
        <v>0</v>
      </c>
      <c r="AC1037" s="295">
        <v>0</v>
      </c>
      <c r="AD1037" s="295">
        <v>0</v>
      </c>
      <c r="AE1037" s="295">
        <v>0</v>
      </c>
      <c r="AF1037" s="295">
        <v>0</v>
      </c>
      <c r="AG1037" s="295">
        <v>0</v>
      </c>
      <c r="AH1037" s="295">
        <v>0</v>
      </c>
      <c r="AI1037" s="295">
        <v>0</v>
      </c>
      <c r="AJ1037" s="295">
        <v>0</v>
      </c>
      <c r="AK1037" s="295">
        <v>0</v>
      </c>
      <c r="AL1037" s="295">
        <v>0</v>
      </c>
      <c r="AM1037" s="295">
        <v>0</v>
      </c>
      <c r="AN1037" s="295">
        <v>0</v>
      </c>
      <c r="AO1037" s="295">
        <v>0</v>
      </c>
      <c r="AP1037" s="295">
        <v>0</v>
      </c>
      <c r="AQ1037" s="295">
        <v>0</v>
      </c>
      <c r="AR1037" s="295">
        <v>0</v>
      </c>
      <c r="AS1037" s="295">
        <v>0</v>
      </c>
      <c r="AT1037" s="295">
        <f t="shared" si="16"/>
        <v>0</v>
      </c>
      <c r="AU1037" s="295">
        <v>30436.42</v>
      </c>
      <c r="AV1037" s="295">
        <v>18149.810000000001</v>
      </c>
      <c r="AW1037" s="296">
        <v>33</v>
      </c>
      <c r="AX1037" s="296">
        <v>240</v>
      </c>
      <c r="AY1037" s="295">
        <v>274800.40999999997</v>
      </c>
      <c r="AZ1037" s="295">
        <v>52283.02</v>
      </c>
      <c r="BA1037" s="294">
        <v>69.923259999999999</v>
      </c>
      <c r="BB1037" s="294">
        <v>48.147421464471599</v>
      </c>
      <c r="BC1037" s="294">
        <v>9.6</v>
      </c>
      <c r="BD1037" s="294"/>
      <c r="BE1037" s="293" t="s">
        <v>4204</v>
      </c>
      <c r="BF1037" s="291"/>
      <c r="BG1037" s="293" t="s">
        <v>320</v>
      </c>
      <c r="BH1037" s="293" t="s">
        <v>197</v>
      </c>
      <c r="BI1037" s="293" t="s">
        <v>373</v>
      </c>
      <c r="BJ1037" s="293" t="s">
        <v>4205</v>
      </c>
      <c r="BK1037" s="292" t="s">
        <v>175</v>
      </c>
      <c r="BL1037" s="294">
        <v>281925.64256583998</v>
      </c>
      <c r="BM1037" s="292" t="s">
        <v>309</v>
      </c>
      <c r="BN1037" s="294"/>
      <c r="BO1037" s="297">
        <v>38896</v>
      </c>
      <c r="BP1037" s="297">
        <v>46201</v>
      </c>
      <c r="BQ1037" s="297" t="s">
        <v>937</v>
      </c>
      <c r="BR1037" s="297" t="s">
        <v>4765</v>
      </c>
      <c r="BS1037" s="297">
        <v>38896</v>
      </c>
      <c r="BT1037" s="297">
        <v>46201</v>
      </c>
      <c r="BU1037" s="294">
        <v>13420.44</v>
      </c>
      <c r="BV1037" s="294">
        <v>45.25</v>
      </c>
      <c r="BW1037" s="294">
        <v>0</v>
      </c>
    </row>
    <row r="1038" spans="1:75" s="289" customFormat="1" ht="18.2" customHeight="1" x14ac:dyDescent="0.15">
      <c r="A1038" s="298">
        <v>1036</v>
      </c>
      <c r="B1038" s="299" t="s">
        <v>305</v>
      </c>
      <c r="C1038" s="299" t="s">
        <v>306</v>
      </c>
      <c r="D1038" s="313">
        <v>45170</v>
      </c>
      <c r="E1038" s="300" t="s">
        <v>2126</v>
      </c>
      <c r="F1038" s="309">
        <v>112</v>
      </c>
      <c r="G1038" s="309">
        <v>111</v>
      </c>
      <c r="H1038" s="302">
        <v>30398.080000000002</v>
      </c>
      <c r="I1038" s="302">
        <v>16005.98</v>
      </c>
      <c r="J1038" s="302">
        <v>0</v>
      </c>
      <c r="K1038" s="302">
        <v>46404.06</v>
      </c>
      <c r="L1038" s="302">
        <v>218.12</v>
      </c>
      <c r="M1038" s="302">
        <v>0</v>
      </c>
      <c r="N1038" s="302">
        <v>0</v>
      </c>
      <c r="O1038" s="302">
        <v>0</v>
      </c>
      <c r="P1038" s="302">
        <v>0</v>
      </c>
      <c r="Q1038" s="302">
        <v>0</v>
      </c>
      <c r="R1038" s="302">
        <v>46404.06</v>
      </c>
      <c r="S1038" s="302">
        <v>35198.32</v>
      </c>
      <c r="T1038" s="302">
        <v>243.18</v>
      </c>
      <c r="U1038" s="302">
        <v>0</v>
      </c>
      <c r="V1038" s="302">
        <v>0</v>
      </c>
      <c r="W1038" s="302">
        <v>0</v>
      </c>
      <c r="X1038" s="302">
        <v>0</v>
      </c>
      <c r="Y1038" s="302">
        <v>0</v>
      </c>
      <c r="Z1038" s="302">
        <v>35441.5</v>
      </c>
      <c r="AA1038" s="302">
        <v>0</v>
      </c>
      <c r="AB1038" s="302">
        <v>0</v>
      </c>
      <c r="AC1038" s="302">
        <v>0</v>
      </c>
      <c r="AD1038" s="302">
        <v>0</v>
      </c>
      <c r="AE1038" s="302">
        <v>0</v>
      </c>
      <c r="AF1038" s="302">
        <v>0</v>
      </c>
      <c r="AG1038" s="302">
        <v>0</v>
      </c>
      <c r="AH1038" s="302">
        <v>0</v>
      </c>
      <c r="AI1038" s="302">
        <v>0</v>
      </c>
      <c r="AJ1038" s="302">
        <v>0</v>
      </c>
      <c r="AK1038" s="302">
        <v>0</v>
      </c>
      <c r="AL1038" s="302">
        <v>0</v>
      </c>
      <c r="AM1038" s="302">
        <v>0</v>
      </c>
      <c r="AN1038" s="302">
        <v>0</v>
      </c>
      <c r="AO1038" s="302">
        <v>0</v>
      </c>
      <c r="AP1038" s="302">
        <v>0</v>
      </c>
      <c r="AQ1038" s="302">
        <v>0</v>
      </c>
      <c r="AR1038" s="302">
        <v>0</v>
      </c>
      <c r="AS1038" s="302">
        <v>0</v>
      </c>
      <c r="AT1038" s="295">
        <f t="shared" si="16"/>
        <v>0</v>
      </c>
      <c r="AU1038" s="302">
        <v>16224.1</v>
      </c>
      <c r="AV1038" s="302">
        <v>35441.5</v>
      </c>
      <c r="AW1038" s="303">
        <v>93</v>
      </c>
      <c r="AX1038" s="303">
        <v>300</v>
      </c>
      <c r="AY1038" s="302">
        <v>279001.14</v>
      </c>
      <c r="AZ1038" s="302">
        <v>52381.36</v>
      </c>
      <c r="BA1038" s="301">
        <v>69.000012999999996</v>
      </c>
      <c r="BB1038" s="301">
        <v>61.1263385153188</v>
      </c>
      <c r="BC1038" s="301">
        <v>9.6</v>
      </c>
      <c r="BD1038" s="301"/>
      <c r="BE1038" s="300" t="s">
        <v>4204</v>
      </c>
      <c r="BF1038" s="298"/>
      <c r="BG1038" s="300" t="s">
        <v>320</v>
      </c>
      <c r="BH1038" s="300" t="s">
        <v>197</v>
      </c>
      <c r="BI1038" s="300" t="s">
        <v>373</v>
      </c>
      <c r="BJ1038" s="300" t="s">
        <v>4205</v>
      </c>
      <c r="BK1038" s="299" t="s">
        <v>175</v>
      </c>
      <c r="BL1038" s="301">
        <v>363394.64864976</v>
      </c>
      <c r="BM1038" s="299" t="s">
        <v>309</v>
      </c>
      <c r="BN1038" s="301"/>
      <c r="BO1038" s="304">
        <v>38896</v>
      </c>
      <c r="BP1038" s="304">
        <v>48027</v>
      </c>
      <c r="BQ1038" s="297" t="s">
        <v>954</v>
      </c>
      <c r="BR1038" s="297" t="s">
        <v>4795</v>
      </c>
      <c r="BS1038" s="297">
        <v>38896</v>
      </c>
      <c r="BT1038" s="297">
        <v>48027</v>
      </c>
      <c r="BU1038" s="301">
        <v>15703.52</v>
      </c>
      <c r="BV1038" s="301">
        <v>47.49</v>
      </c>
      <c r="BW1038" s="301">
        <v>0</v>
      </c>
    </row>
    <row r="1039" spans="1:75" s="289" customFormat="1" ht="18.2" customHeight="1" x14ac:dyDescent="0.15">
      <c r="A1039" s="291">
        <v>1037</v>
      </c>
      <c r="B1039" s="292" t="s">
        <v>305</v>
      </c>
      <c r="C1039" s="292" t="s">
        <v>306</v>
      </c>
      <c r="D1039" s="312">
        <v>45170</v>
      </c>
      <c r="E1039" s="293" t="s">
        <v>1035</v>
      </c>
      <c r="F1039" s="308">
        <v>163</v>
      </c>
      <c r="G1039" s="308">
        <v>162</v>
      </c>
      <c r="H1039" s="295">
        <v>45661.48</v>
      </c>
      <c r="I1039" s="295">
        <v>29978.61</v>
      </c>
      <c r="J1039" s="295">
        <v>0</v>
      </c>
      <c r="K1039" s="295">
        <v>75640.09</v>
      </c>
      <c r="L1039" s="295">
        <v>329.05</v>
      </c>
      <c r="M1039" s="295">
        <v>0</v>
      </c>
      <c r="N1039" s="295">
        <v>0</v>
      </c>
      <c r="O1039" s="295">
        <v>0</v>
      </c>
      <c r="P1039" s="295">
        <v>0</v>
      </c>
      <c r="Q1039" s="295">
        <v>0</v>
      </c>
      <c r="R1039" s="295">
        <v>75640.09</v>
      </c>
      <c r="S1039" s="295">
        <v>81569.83</v>
      </c>
      <c r="T1039" s="295">
        <v>361.49</v>
      </c>
      <c r="U1039" s="295">
        <v>0</v>
      </c>
      <c r="V1039" s="295">
        <v>0</v>
      </c>
      <c r="W1039" s="295">
        <v>0</v>
      </c>
      <c r="X1039" s="295">
        <v>0</v>
      </c>
      <c r="Y1039" s="295">
        <v>0</v>
      </c>
      <c r="Z1039" s="295">
        <v>81931.320000000007</v>
      </c>
      <c r="AA1039" s="295">
        <v>0</v>
      </c>
      <c r="AB1039" s="295">
        <v>0</v>
      </c>
      <c r="AC1039" s="295">
        <v>0</v>
      </c>
      <c r="AD1039" s="295">
        <v>0</v>
      </c>
      <c r="AE1039" s="295">
        <v>0</v>
      </c>
      <c r="AF1039" s="295">
        <v>0</v>
      </c>
      <c r="AG1039" s="295">
        <v>0</v>
      </c>
      <c r="AH1039" s="295">
        <v>0</v>
      </c>
      <c r="AI1039" s="295">
        <v>0</v>
      </c>
      <c r="AJ1039" s="295">
        <v>0</v>
      </c>
      <c r="AK1039" s="295">
        <v>0</v>
      </c>
      <c r="AL1039" s="295">
        <v>0</v>
      </c>
      <c r="AM1039" s="295">
        <v>0</v>
      </c>
      <c r="AN1039" s="295">
        <v>0</v>
      </c>
      <c r="AO1039" s="295">
        <v>0</v>
      </c>
      <c r="AP1039" s="295">
        <v>0</v>
      </c>
      <c r="AQ1039" s="295">
        <v>0</v>
      </c>
      <c r="AR1039" s="295">
        <v>0</v>
      </c>
      <c r="AS1039" s="295">
        <v>0</v>
      </c>
      <c r="AT1039" s="295">
        <f t="shared" si="16"/>
        <v>0</v>
      </c>
      <c r="AU1039" s="295">
        <v>30307.66</v>
      </c>
      <c r="AV1039" s="295">
        <v>81931.320000000007</v>
      </c>
      <c r="AW1039" s="296">
        <v>93</v>
      </c>
      <c r="AX1039" s="296">
        <v>300</v>
      </c>
      <c r="AY1039" s="295">
        <v>353998.72</v>
      </c>
      <c r="AZ1039" s="295">
        <v>79036.73</v>
      </c>
      <c r="BA1039" s="294">
        <v>82.059132000000005</v>
      </c>
      <c r="BB1039" s="294">
        <v>78.532602877192403</v>
      </c>
      <c r="BC1039" s="294">
        <v>9.5</v>
      </c>
      <c r="BD1039" s="294"/>
      <c r="BE1039" s="293" t="s">
        <v>4204</v>
      </c>
      <c r="BF1039" s="291"/>
      <c r="BG1039" s="293" t="s">
        <v>320</v>
      </c>
      <c r="BH1039" s="293" t="s">
        <v>197</v>
      </c>
      <c r="BI1039" s="293" t="s">
        <v>373</v>
      </c>
      <c r="BJ1039" s="293" t="s">
        <v>4205</v>
      </c>
      <c r="BK1039" s="292" t="s">
        <v>175</v>
      </c>
      <c r="BL1039" s="294">
        <v>592344.80623863998</v>
      </c>
      <c r="BM1039" s="292" t="s">
        <v>309</v>
      </c>
      <c r="BN1039" s="294"/>
      <c r="BO1039" s="297">
        <v>38897</v>
      </c>
      <c r="BP1039" s="297">
        <v>48028</v>
      </c>
      <c r="BQ1039" s="297" t="s">
        <v>936</v>
      </c>
      <c r="BR1039" s="297" t="s">
        <v>4769</v>
      </c>
      <c r="BS1039" s="297">
        <v>38897</v>
      </c>
      <c r="BT1039" s="297">
        <v>48028</v>
      </c>
      <c r="BU1039" s="294">
        <v>30937.33</v>
      </c>
      <c r="BV1039" s="294">
        <v>54.89</v>
      </c>
      <c r="BW1039" s="294">
        <v>0</v>
      </c>
    </row>
    <row r="1040" spans="1:75" s="289" customFormat="1" ht="18.2" customHeight="1" x14ac:dyDescent="0.15">
      <c r="A1040" s="298">
        <v>1038</v>
      </c>
      <c r="B1040" s="299" t="s">
        <v>305</v>
      </c>
      <c r="C1040" s="299" t="s">
        <v>306</v>
      </c>
      <c r="D1040" s="313">
        <v>45170</v>
      </c>
      <c r="E1040" s="300" t="s">
        <v>2127</v>
      </c>
      <c r="F1040" s="309">
        <v>168</v>
      </c>
      <c r="G1040" s="309">
        <v>167</v>
      </c>
      <c r="H1040" s="302">
        <v>24124.26</v>
      </c>
      <c r="I1040" s="302">
        <v>15922.08</v>
      </c>
      <c r="J1040" s="302">
        <v>0</v>
      </c>
      <c r="K1040" s="302">
        <v>40046.339999999997</v>
      </c>
      <c r="L1040" s="302">
        <v>173.14</v>
      </c>
      <c r="M1040" s="302">
        <v>0</v>
      </c>
      <c r="N1040" s="302">
        <v>0</v>
      </c>
      <c r="O1040" s="302">
        <v>0</v>
      </c>
      <c r="P1040" s="302">
        <v>0</v>
      </c>
      <c r="Q1040" s="302">
        <v>0</v>
      </c>
      <c r="R1040" s="302">
        <v>40046.339999999997</v>
      </c>
      <c r="S1040" s="302">
        <v>45221.63</v>
      </c>
      <c r="T1040" s="302">
        <v>192.99</v>
      </c>
      <c r="U1040" s="302">
        <v>0</v>
      </c>
      <c r="V1040" s="302">
        <v>0</v>
      </c>
      <c r="W1040" s="302">
        <v>0</v>
      </c>
      <c r="X1040" s="302">
        <v>0</v>
      </c>
      <c r="Y1040" s="302">
        <v>0</v>
      </c>
      <c r="Z1040" s="302">
        <v>45414.62</v>
      </c>
      <c r="AA1040" s="302">
        <v>0</v>
      </c>
      <c r="AB1040" s="302">
        <v>0</v>
      </c>
      <c r="AC1040" s="302">
        <v>0</v>
      </c>
      <c r="AD1040" s="302">
        <v>0</v>
      </c>
      <c r="AE1040" s="302">
        <v>0</v>
      </c>
      <c r="AF1040" s="302">
        <v>0</v>
      </c>
      <c r="AG1040" s="302">
        <v>0</v>
      </c>
      <c r="AH1040" s="302">
        <v>0</v>
      </c>
      <c r="AI1040" s="302">
        <v>0</v>
      </c>
      <c r="AJ1040" s="302">
        <v>0</v>
      </c>
      <c r="AK1040" s="302">
        <v>0</v>
      </c>
      <c r="AL1040" s="302">
        <v>0</v>
      </c>
      <c r="AM1040" s="302">
        <v>0</v>
      </c>
      <c r="AN1040" s="302">
        <v>0</v>
      </c>
      <c r="AO1040" s="302">
        <v>0</v>
      </c>
      <c r="AP1040" s="302">
        <v>0</v>
      </c>
      <c r="AQ1040" s="302">
        <v>0</v>
      </c>
      <c r="AR1040" s="302">
        <v>0</v>
      </c>
      <c r="AS1040" s="302">
        <v>0</v>
      </c>
      <c r="AT1040" s="295">
        <f t="shared" si="16"/>
        <v>0</v>
      </c>
      <c r="AU1040" s="302">
        <v>16095.22</v>
      </c>
      <c r="AV1040" s="302">
        <v>45414.62</v>
      </c>
      <c r="AW1040" s="303">
        <v>93</v>
      </c>
      <c r="AX1040" s="303">
        <v>300</v>
      </c>
      <c r="AY1040" s="302">
        <v>329998.27</v>
      </c>
      <c r="AZ1040" s="302">
        <v>41574.18</v>
      </c>
      <c r="BA1040" s="301">
        <v>46.303272</v>
      </c>
      <c r="BB1040" s="301">
        <v>44.601639133338999</v>
      </c>
      <c r="BC1040" s="301">
        <v>9.6</v>
      </c>
      <c r="BD1040" s="301"/>
      <c r="BE1040" s="300" t="s">
        <v>4204</v>
      </c>
      <c r="BF1040" s="298"/>
      <c r="BG1040" s="300" t="s">
        <v>380</v>
      </c>
      <c r="BH1040" s="300" t="s">
        <v>203</v>
      </c>
      <c r="BI1040" s="300" t="s">
        <v>381</v>
      </c>
      <c r="BJ1040" s="300" t="s">
        <v>4205</v>
      </c>
      <c r="BK1040" s="299" t="s">
        <v>175</v>
      </c>
      <c r="BL1040" s="301">
        <v>313606.73298864003</v>
      </c>
      <c r="BM1040" s="299" t="s">
        <v>309</v>
      </c>
      <c r="BN1040" s="301"/>
      <c r="BO1040" s="304">
        <v>38897</v>
      </c>
      <c r="BP1040" s="304">
        <v>48028</v>
      </c>
      <c r="BQ1040" s="297" t="s">
        <v>936</v>
      </c>
      <c r="BR1040" s="297" t="s">
        <v>4769</v>
      </c>
      <c r="BS1040" s="297">
        <v>38897</v>
      </c>
      <c r="BT1040" s="297">
        <v>48028</v>
      </c>
      <c r="BU1040" s="301">
        <v>19406.86</v>
      </c>
      <c r="BV1040" s="301">
        <v>37.69</v>
      </c>
      <c r="BW1040" s="301">
        <v>0</v>
      </c>
    </row>
    <row r="1041" spans="1:75" s="289" customFormat="1" ht="18.2" customHeight="1" x14ac:dyDescent="0.15">
      <c r="A1041" s="291">
        <v>1039</v>
      </c>
      <c r="B1041" s="292" t="s">
        <v>305</v>
      </c>
      <c r="C1041" s="292" t="s">
        <v>306</v>
      </c>
      <c r="D1041" s="312">
        <v>45170</v>
      </c>
      <c r="E1041" s="293" t="s">
        <v>2128</v>
      </c>
      <c r="F1041" s="308">
        <v>154</v>
      </c>
      <c r="G1041" s="308">
        <v>153</v>
      </c>
      <c r="H1041" s="295">
        <v>53964.19</v>
      </c>
      <c r="I1041" s="295">
        <v>34427.760000000002</v>
      </c>
      <c r="J1041" s="295">
        <v>0</v>
      </c>
      <c r="K1041" s="295">
        <v>88391.95</v>
      </c>
      <c r="L1041" s="295">
        <v>388.94</v>
      </c>
      <c r="M1041" s="295">
        <v>0</v>
      </c>
      <c r="N1041" s="295">
        <v>0</v>
      </c>
      <c r="O1041" s="295">
        <v>0</v>
      </c>
      <c r="P1041" s="295">
        <v>0</v>
      </c>
      <c r="Q1041" s="295">
        <v>0</v>
      </c>
      <c r="R1041" s="295">
        <v>88391.95</v>
      </c>
      <c r="S1041" s="295">
        <v>90068.84</v>
      </c>
      <c r="T1041" s="295">
        <v>427.22</v>
      </c>
      <c r="U1041" s="295">
        <v>0</v>
      </c>
      <c r="V1041" s="295">
        <v>0</v>
      </c>
      <c r="W1041" s="295">
        <v>0</v>
      </c>
      <c r="X1041" s="295">
        <v>0</v>
      </c>
      <c r="Y1041" s="295">
        <v>0</v>
      </c>
      <c r="Z1041" s="295">
        <v>90496.06</v>
      </c>
      <c r="AA1041" s="295">
        <v>0</v>
      </c>
      <c r="AB1041" s="295">
        <v>0</v>
      </c>
      <c r="AC1041" s="295">
        <v>0</v>
      </c>
      <c r="AD1041" s="295">
        <v>0</v>
      </c>
      <c r="AE1041" s="295">
        <v>0</v>
      </c>
      <c r="AF1041" s="295">
        <v>0</v>
      </c>
      <c r="AG1041" s="295">
        <v>0</v>
      </c>
      <c r="AH1041" s="295">
        <v>0</v>
      </c>
      <c r="AI1041" s="295">
        <v>0</v>
      </c>
      <c r="AJ1041" s="295">
        <v>0</v>
      </c>
      <c r="AK1041" s="295">
        <v>0</v>
      </c>
      <c r="AL1041" s="295">
        <v>0</v>
      </c>
      <c r="AM1041" s="295">
        <v>0</v>
      </c>
      <c r="AN1041" s="295">
        <v>0</v>
      </c>
      <c r="AO1041" s="295">
        <v>0</v>
      </c>
      <c r="AP1041" s="295">
        <v>0</v>
      </c>
      <c r="AQ1041" s="295">
        <v>0</v>
      </c>
      <c r="AR1041" s="295">
        <v>0</v>
      </c>
      <c r="AS1041" s="295">
        <v>0</v>
      </c>
      <c r="AT1041" s="295">
        <f t="shared" si="16"/>
        <v>0</v>
      </c>
      <c r="AU1041" s="295">
        <v>34816.699999999997</v>
      </c>
      <c r="AV1041" s="295">
        <v>90496.06</v>
      </c>
      <c r="AW1041" s="296">
        <v>93</v>
      </c>
      <c r="AX1041" s="296">
        <v>300</v>
      </c>
      <c r="AY1041" s="295">
        <v>415998.34</v>
      </c>
      <c r="AZ1041" s="295">
        <v>93414.03</v>
      </c>
      <c r="BA1041" s="294">
        <v>82.531581000000003</v>
      </c>
      <c r="BB1041" s="294">
        <v>78.094557971355599</v>
      </c>
      <c r="BC1041" s="294">
        <v>9.5</v>
      </c>
      <c r="BD1041" s="294"/>
      <c r="BE1041" s="293" t="s">
        <v>4204</v>
      </c>
      <c r="BF1041" s="291"/>
      <c r="BG1041" s="293" t="s">
        <v>380</v>
      </c>
      <c r="BH1041" s="293" t="s">
        <v>203</v>
      </c>
      <c r="BI1041" s="293" t="s">
        <v>381</v>
      </c>
      <c r="BJ1041" s="293" t="s">
        <v>4205</v>
      </c>
      <c r="BK1041" s="292" t="s">
        <v>175</v>
      </c>
      <c r="BL1041" s="294">
        <v>692205.84607720003</v>
      </c>
      <c r="BM1041" s="292" t="s">
        <v>309</v>
      </c>
      <c r="BN1041" s="294"/>
      <c r="BO1041" s="297">
        <v>38897</v>
      </c>
      <c r="BP1041" s="297">
        <v>48028</v>
      </c>
      <c r="BQ1041" s="297" t="s">
        <v>954</v>
      </c>
      <c r="BR1041" s="297" t="s">
        <v>4795</v>
      </c>
      <c r="BS1041" s="297">
        <v>38897</v>
      </c>
      <c r="BT1041" s="297">
        <v>48028</v>
      </c>
      <c r="BU1041" s="294">
        <v>34519.21</v>
      </c>
      <c r="BV1041" s="294">
        <v>64.87</v>
      </c>
      <c r="BW1041" s="294">
        <v>0</v>
      </c>
    </row>
    <row r="1042" spans="1:75" s="289" customFormat="1" ht="18.2" customHeight="1" x14ac:dyDescent="0.15">
      <c r="A1042" s="298">
        <v>1040</v>
      </c>
      <c r="B1042" s="299" t="s">
        <v>305</v>
      </c>
      <c r="C1042" s="299" t="s">
        <v>306</v>
      </c>
      <c r="D1042" s="313">
        <v>45170</v>
      </c>
      <c r="E1042" s="300" t="s">
        <v>2129</v>
      </c>
      <c r="F1042" s="309">
        <v>146</v>
      </c>
      <c r="G1042" s="309">
        <v>145</v>
      </c>
      <c r="H1042" s="302">
        <v>36157.589999999997</v>
      </c>
      <c r="I1042" s="302">
        <v>22214.82</v>
      </c>
      <c r="J1042" s="302">
        <v>0</v>
      </c>
      <c r="K1042" s="302">
        <v>58372.41</v>
      </c>
      <c r="L1042" s="302">
        <v>259.42</v>
      </c>
      <c r="M1042" s="302">
        <v>0</v>
      </c>
      <c r="N1042" s="302">
        <v>0</v>
      </c>
      <c r="O1042" s="302">
        <v>0</v>
      </c>
      <c r="P1042" s="302">
        <v>0</v>
      </c>
      <c r="Q1042" s="302">
        <v>0</v>
      </c>
      <c r="R1042" s="302">
        <v>58372.41</v>
      </c>
      <c r="S1042" s="302">
        <v>57343.78</v>
      </c>
      <c r="T1042" s="302">
        <v>289.26</v>
      </c>
      <c r="U1042" s="302">
        <v>0</v>
      </c>
      <c r="V1042" s="302">
        <v>0</v>
      </c>
      <c r="W1042" s="302">
        <v>0</v>
      </c>
      <c r="X1042" s="302">
        <v>0</v>
      </c>
      <c r="Y1042" s="302">
        <v>0</v>
      </c>
      <c r="Z1042" s="302">
        <v>57633.04</v>
      </c>
      <c r="AA1042" s="302">
        <v>0</v>
      </c>
      <c r="AB1042" s="302">
        <v>0</v>
      </c>
      <c r="AC1042" s="302">
        <v>0</v>
      </c>
      <c r="AD1042" s="302">
        <v>0</v>
      </c>
      <c r="AE1042" s="302">
        <v>0</v>
      </c>
      <c r="AF1042" s="302">
        <v>0</v>
      </c>
      <c r="AG1042" s="302">
        <v>0</v>
      </c>
      <c r="AH1042" s="302">
        <v>0</v>
      </c>
      <c r="AI1042" s="302">
        <v>0</v>
      </c>
      <c r="AJ1042" s="302">
        <v>0</v>
      </c>
      <c r="AK1042" s="302">
        <v>0</v>
      </c>
      <c r="AL1042" s="302">
        <v>0</v>
      </c>
      <c r="AM1042" s="302">
        <v>0</v>
      </c>
      <c r="AN1042" s="302">
        <v>0</v>
      </c>
      <c r="AO1042" s="302">
        <v>0</v>
      </c>
      <c r="AP1042" s="302">
        <v>0</v>
      </c>
      <c r="AQ1042" s="302">
        <v>0</v>
      </c>
      <c r="AR1042" s="302">
        <v>0</v>
      </c>
      <c r="AS1042" s="302">
        <v>0</v>
      </c>
      <c r="AT1042" s="295">
        <f t="shared" si="16"/>
        <v>0</v>
      </c>
      <c r="AU1042" s="302">
        <v>22474.240000000002</v>
      </c>
      <c r="AV1042" s="302">
        <v>57633.04</v>
      </c>
      <c r="AW1042" s="303">
        <v>93</v>
      </c>
      <c r="AX1042" s="303">
        <v>300</v>
      </c>
      <c r="AY1042" s="302">
        <v>375000.81</v>
      </c>
      <c r="AZ1042" s="302">
        <v>62303.8</v>
      </c>
      <c r="BA1042" s="301">
        <v>61.066530999999998</v>
      </c>
      <c r="BB1042" s="301">
        <v>57.2132130754418</v>
      </c>
      <c r="BC1042" s="301">
        <v>9.6</v>
      </c>
      <c r="BD1042" s="301"/>
      <c r="BE1042" s="300" t="s">
        <v>4204</v>
      </c>
      <c r="BF1042" s="298"/>
      <c r="BG1042" s="300" t="s">
        <v>344</v>
      </c>
      <c r="BH1042" s="300" t="s">
        <v>213</v>
      </c>
      <c r="BI1042" s="300" t="s">
        <v>345</v>
      </c>
      <c r="BJ1042" s="300" t="s">
        <v>4205</v>
      </c>
      <c r="BK1042" s="299" t="s">
        <v>175</v>
      </c>
      <c r="BL1042" s="301">
        <v>457119.94646136003</v>
      </c>
      <c r="BM1042" s="299" t="s">
        <v>309</v>
      </c>
      <c r="BN1042" s="301"/>
      <c r="BO1042" s="304">
        <v>38898</v>
      </c>
      <c r="BP1042" s="304">
        <v>48029</v>
      </c>
      <c r="BQ1042" s="297" t="s">
        <v>929</v>
      </c>
      <c r="BR1042" s="297" t="s">
        <v>4777</v>
      </c>
      <c r="BS1042" s="297">
        <v>38898</v>
      </c>
      <c r="BT1042" s="297">
        <v>48029</v>
      </c>
      <c r="BU1042" s="301">
        <v>24535.86</v>
      </c>
      <c r="BV1042" s="301">
        <v>56.48</v>
      </c>
      <c r="BW1042" s="301">
        <v>0</v>
      </c>
    </row>
    <row r="1043" spans="1:75" s="289" customFormat="1" ht="18.2" customHeight="1" x14ac:dyDescent="0.15">
      <c r="A1043" s="291">
        <v>1041</v>
      </c>
      <c r="B1043" s="292" t="s">
        <v>305</v>
      </c>
      <c r="C1043" s="292" t="s">
        <v>306</v>
      </c>
      <c r="D1043" s="312">
        <v>45170</v>
      </c>
      <c r="E1043" s="293" t="s">
        <v>2130</v>
      </c>
      <c r="F1043" s="308">
        <v>0</v>
      </c>
      <c r="G1043" s="308">
        <v>0</v>
      </c>
      <c r="H1043" s="295">
        <v>9692.59</v>
      </c>
      <c r="I1043" s="295">
        <v>0</v>
      </c>
      <c r="J1043" s="295">
        <v>0</v>
      </c>
      <c r="K1043" s="295">
        <v>9692.59</v>
      </c>
      <c r="L1043" s="295">
        <v>248.22</v>
      </c>
      <c r="M1043" s="295">
        <v>0</v>
      </c>
      <c r="N1043" s="295">
        <v>0</v>
      </c>
      <c r="O1043" s="295">
        <v>248.22</v>
      </c>
      <c r="P1043" s="295">
        <v>0</v>
      </c>
      <c r="Q1043" s="295">
        <v>0</v>
      </c>
      <c r="R1043" s="295">
        <v>9444.3700000000008</v>
      </c>
      <c r="S1043" s="295">
        <v>0</v>
      </c>
      <c r="T1043" s="295">
        <v>79.959999999999994</v>
      </c>
      <c r="U1043" s="295">
        <v>0</v>
      </c>
      <c r="V1043" s="295">
        <v>0</v>
      </c>
      <c r="W1043" s="295">
        <v>79.959999999999994</v>
      </c>
      <c r="X1043" s="295">
        <v>0</v>
      </c>
      <c r="Y1043" s="295">
        <v>0</v>
      </c>
      <c r="Z1043" s="295">
        <v>0</v>
      </c>
      <c r="AA1043" s="295">
        <v>53.89</v>
      </c>
      <c r="AB1043" s="295">
        <v>0</v>
      </c>
      <c r="AC1043" s="295">
        <v>0</v>
      </c>
      <c r="AD1043" s="295">
        <v>0</v>
      </c>
      <c r="AE1043" s="295">
        <v>0</v>
      </c>
      <c r="AF1043" s="295">
        <v>-18.73</v>
      </c>
      <c r="AG1043" s="295">
        <v>16.62</v>
      </c>
      <c r="AH1043" s="295">
        <v>47.46</v>
      </c>
      <c r="AI1043" s="295">
        <v>0</v>
      </c>
      <c r="AJ1043" s="295">
        <v>0</v>
      </c>
      <c r="AK1043" s="295">
        <v>0</v>
      </c>
      <c r="AL1043" s="295">
        <v>0</v>
      </c>
      <c r="AM1043" s="295">
        <v>0</v>
      </c>
      <c r="AN1043" s="295">
        <v>0</v>
      </c>
      <c r="AO1043" s="295">
        <v>0</v>
      </c>
      <c r="AP1043" s="295">
        <v>0.1</v>
      </c>
      <c r="AQ1043" s="295">
        <v>0</v>
      </c>
      <c r="AR1043" s="295">
        <v>0</v>
      </c>
      <c r="AS1043" s="295">
        <v>0</v>
      </c>
      <c r="AT1043" s="295">
        <f t="shared" si="16"/>
        <v>427.52</v>
      </c>
      <c r="AU1043" s="295">
        <v>0</v>
      </c>
      <c r="AV1043" s="295">
        <v>0</v>
      </c>
      <c r="AW1043" s="296">
        <v>33</v>
      </c>
      <c r="AX1043" s="296">
        <v>240</v>
      </c>
      <c r="AY1043" s="295">
        <v>269000.86</v>
      </c>
      <c r="AZ1043" s="295">
        <v>34241.79</v>
      </c>
      <c r="BA1043" s="294">
        <v>46.786839000000001</v>
      </c>
      <c r="BB1043" s="294">
        <v>12.904471952150599</v>
      </c>
      <c r="BC1043" s="294">
        <v>9.9</v>
      </c>
      <c r="BD1043" s="294"/>
      <c r="BE1043" s="293" t="s">
        <v>4204</v>
      </c>
      <c r="BF1043" s="291"/>
      <c r="BG1043" s="293" t="s">
        <v>320</v>
      </c>
      <c r="BH1043" s="293" t="s">
        <v>181</v>
      </c>
      <c r="BI1043" s="293" t="s">
        <v>368</v>
      </c>
      <c r="BJ1043" s="293" t="s">
        <v>103</v>
      </c>
      <c r="BK1043" s="292" t="s">
        <v>175</v>
      </c>
      <c r="BL1043" s="294">
        <v>73959.768129520002</v>
      </c>
      <c r="BM1043" s="292" t="s">
        <v>309</v>
      </c>
      <c r="BN1043" s="294"/>
      <c r="BO1043" s="297">
        <v>38898</v>
      </c>
      <c r="BP1043" s="297">
        <v>46203</v>
      </c>
      <c r="BQ1043" s="297" t="s">
        <v>4757</v>
      </c>
      <c r="BR1043" s="297" t="s">
        <v>4764</v>
      </c>
      <c r="BS1043" s="297">
        <v>38898</v>
      </c>
      <c r="BT1043" s="297">
        <v>46203</v>
      </c>
      <c r="BU1043" s="294">
        <v>0</v>
      </c>
      <c r="BV1043" s="294">
        <v>53.89</v>
      </c>
      <c r="BW1043" s="294">
        <v>0</v>
      </c>
    </row>
    <row r="1044" spans="1:75" s="289" customFormat="1" ht="18.2" customHeight="1" x14ac:dyDescent="0.15">
      <c r="A1044" s="298">
        <v>1042</v>
      </c>
      <c r="B1044" s="299" t="s">
        <v>305</v>
      </c>
      <c r="C1044" s="299" t="s">
        <v>306</v>
      </c>
      <c r="D1044" s="313">
        <v>45170</v>
      </c>
      <c r="E1044" s="300" t="s">
        <v>2131</v>
      </c>
      <c r="F1044" s="309">
        <v>0</v>
      </c>
      <c r="G1044" s="309">
        <v>0</v>
      </c>
      <c r="H1044" s="302">
        <v>11342.4</v>
      </c>
      <c r="I1044" s="302">
        <v>0</v>
      </c>
      <c r="J1044" s="302">
        <v>0</v>
      </c>
      <c r="K1044" s="302">
        <v>11342.4</v>
      </c>
      <c r="L1044" s="302">
        <v>80.319999999999993</v>
      </c>
      <c r="M1044" s="302">
        <v>0</v>
      </c>
      <c r="N1044" s="302">
        <v>0</v>
      </c>
      <c r="O1044" s="302">
        <v>80.319999999999993</v>
      </c>
      <c r="P1044" s="302">
        <v>0</v>
      </c>
      <c r="Q1044" s="302">
        <v>0</v>
      </c>
      <c r="R1044" s="302">
        <v>11262.08</v>
      </c>
      <c r="S1044" s="302">
        <v>0</v>
      </c>
      <c r="T1044" s="302">
        <v>93.57</v>
      </c>
      <c r="U1044" s="302">
        <v>0</v>
      </c>
      <c r="V1044" s="302">
        <v>0</v>
      </c>
      <c r="W1044" s="302">
        <v>93.57</v>
      </c>
      <c r="X1044" s="302">
        <v>0</v>
      </c>
      <c r="Y1044" s="302">
        <v>0</v>
      </c>
      <c r="Z1044" s="302">
        <v>0</v>
      </c>
      <c r="AA1044" s="302">
        <v>31.79</v>
      </c>
      <c r="AB1044" s="302">
        <v>0</v>
      </c>
      <c r="AC1044" s="302">
        <v>0</v>
      </c>
      <c r="AD1044" s="302">
        <v>0</v>
      </c>
      <c r="AE1044" s="302">
        <v>0</v>
      </c>
      <c r="AF1044" s="302">
        <v>-12.13</v>
      </c>
      <c r="AG1044" s="302">
        <v>10.28</v>
      </c>
      <c r="AH1044" s="302">
        <v>30.82</v>
      </c>
      <c r="AI1044" s="302">
        <v>0</v>
      </c>
      <c r="AJ1044" s="302">
        <v>0</v>
      </c>
      <c r="AK1044" s="302">
        <v>0</v>
      </c>
      <c r="AL1044" s="302">
        <v>0</v>
      </c>
      <c r="AM1044" s="302">
        <v>0</v>
      </c>
      <c r="AN1044" s="302">
        <v>0</v>
      </c>
      <c r="AO1044" s="302">
        <v>0</v>
      </c>
      <c r="AP1044" s="302">
        <v>234.71</v>
      </c>
      <c r="AQ1044" s="302">
        <v>0</v>
      </c>
      <c r="AR1044" s="302">
        <v>234.65</v>
      </c>
      <c r="AS1044" s="302">
        <v>0</v>
      </c>
      <c r="AT1044" s="295">
        <f t="shared" si="16"/>
        <v>234.70999999999998</v>
      </c>
      <c r="AU1044" s="302">
        <v>0</v>
      </c>
      <c r="AV1044" s="302">
        <v>0</v>
      </c>
      <c r="AW1044" s="303">
        <v>93</v>
      </c>
      <c r="AX1044" s="303">
        <v>300</v>
      </c>
      <c r="AY1044" s="302">
        <v>253019.99</v>
      </c>
      <c r="AZ1044" s="302">
        <v>19285.810000000001</v>
      </c>
      <c r="BA1044" s="301">
        <v>28.01586</v>
      </c>
      <c r="BB1044" s="301">
        <v>16.360052110271699</v>
      </c>
      <c r="BC1044" s="301">
        <v>9.9</v>
      </c>
      <c r="BD1044" s="301"/>
      <c r="BE1044" s="300" t="s">
        <v>4204</v>
      </c>
      <c r="BF1044" s="298"/>
      <c r="BG1044" s="300" t="s">
        <v>320</v>
      </c>
      <c r="BH1044" s="300" t="s">
        <v>197</v>
      </c>
      <c r="BI1044" s="300" t="s">
        <v>373</v>
      </c>
      <c r="BJ1044" s="300" t="s">
        <v>103</v>
      </c>
      <c r="BK1044" s="299" t="s">
        <v>175</v>
      </c>
      <c r="BL1044" s="301">
        <v>88194.429639680005</v>
      </c>
      <c r="BM1044" s="299" t="s">
        <v>309</v>
      </c>
      <c r="BN1044" s="301"/>
      <c r="BO1044" s="304">
        <v>38898</v>
      </c>
      <c r="BP1044" s="304">
        <v>48029</v>
      </c>
      <c r="BQ1044" s="297" t="s">
        <v>4757</v>
      </c>
      <c r="BR1044" s="297" t="s">
        <v>4764</v>
      </c>
      <c r="BS1044" s="297">
        <v>38898</v>
      </c>
      <c r="BT1044" s="297">
        <v>48029</v>
      </c>
      <c r="BU1044" s="301">
        <v>0</v>
      </c>
      <c r="BV1044" s="301">
        <v>31.79</v>
      </c>
      <c r="BW1044" s="301">
        <v>0</v>
      </c>
    </row>
    <row r="1045" spans="1:75" s="289" customFormat="1" ht="18.2" customHeight="1" x14ac:dyDescent="0.15">
      <c r="A1045" s="291">
        <v>1043</v>
      </c>
      <c r="B1045" s="292" t="s">
        <v>305</v>
      </c>
      <c r="C1045" s="292" t="s">
        <v>306</v>
      </c>
      <c r="D1045" s="312">
        <v>45170</v>
      </c>
      <c r="E1045" s="293" t="s">
        <v>2132</v>
      </c>
      <c r="F1045" s="308">
        <v>0</v>
      </c>
      <c r="G1045" s="308">
        <v>0</v>
      </c>
      <c r="H1045" s="295">
        <v>12287.87</v>
      </c>
      <c r="I1045" s="295">
        <v>0</v>
      </c>
      <c r="J1045" s="295">
        <v>0</v>
      </c>
      <c r="K1045" s="295">
        <v>12287.87</v>
      </c>
      <c r="L1045" s="295">
        <v>87.03</v>
      </c>
      <c r="M1045" s="295">
        <v>0</v>
      </c>
      <c r="N1045" s="295">
        <v>0</v>
      </c>
      <c r="O1045" s="295">
        <v>87.03</v>
      </c>
      <c r="P1045" s="295">
        <v>0</v>
      </c>
      <c r="Q1045" s="295">
        <v>0</v>
      </c>
      <c r="R1045" s="295">
        <v>12200.84</v>
      </c>
      <c r="S1045" s="295">
        <v>0</v>
      </c>
      <c r="T1045" s="295">
        <v>101.37</v>
      </c>
      <c r="U1045" s="295">
        <v>0</v>
      </c>
      <c r="V1045" s="295">
        <v>0</v>
      </c>
      <c r="W1045" s="295">
        <v>101.37</v>
      </c>
      <c r="X1045" s="295">
        <v>0</v>
      </c>
      <c r="Y1045" s="295">
        <v>0</v>
      </c>
      <c r="Z1045" s="295">
        <v>0</v>
      </c>
      <c r="AA1045" s="295">
        <v>34.44</v>
      </c>
      <c r="AB1045" s="295">
        <v>0</v>
      </c>
      <c r="AC1045" s="295">
        <v>0</v>
      </c>
      <c r="AD1045" s="295">
        <v>0</v>
      </c>
      <c r="AE1045" s="295">
        <v>0</v>
      </c>
      <c r="AF1045" s="295">
        <v>-12.74</v>
      </c>
      <c r="AG1045" s="295">
        <v>11.14</v>
      </c>
      <c r="AH1045" s="295">
        <v>32.53</v>
      </c>
      <c r="AI1045" s="295">
        <v>0</v>
      </c>
      <c r="AJ1045" s="295">
        <v>0</v>
      </c>
      <c r="AK1045" s="295">
        <v>0</v>
      </c>
      <c r="AL1045" s="295">
        <v>0</v>
      </c>
      <c r="AM1045" s="295">
        <v>0</v>
      </c>
      <c r="AN1045" s="295">
        <v>0</v>
      </c>
      <c r="AO1045" s="295">
        <v>0</v>
      </c>
      <c r="AP1045" s="295">
        <v>0.06</v>
      </c>
      <c r="AQ1045" s="295">
        <v>0</v>
      </c>
      <c r="AR1045" s="295">
        <v>0.1</v>
      </c>
      <c r="AS1045" s="295">
        <v>0</v>
      </c>
      <c r="AT1045" s="295">
        <f t="shared" si="16"/>
        <v>253.73</v>
      </c>
      <c r="AU1045" s="295">
        <v>0</v>
      </c>
      <c r="AV1045" s="295">
        <v>0</v>
      </c>
      <c r="AW1045" s="296">
        <v>93</v>
      </c>
      <c r="AX1045" s="296">
        <v>300</v>
      </c>
      <c r="AY1045" s="295">
        <v>253019.99</v>
      </c>
      <c r="AZ1045" s="295">
        <v>20894.900000000001</v>
      </c>
      <c r="BA1045" s="294">
        <v>30.353332000000002</v>
      </c>
      <c r="BB1045" s="294">
        <v>17.723757816447101</v>
      </c>
      <c r="BC1045" s="294">
        <v>9.9</v>
      </c>
      <c r="BD1045" s="294"/>
      <c r="BE1045" s="293" t="s">
        <v>4204</v>
      </c>
      <c r="BF1045" s="291"/>
      <c r="BG1045" s="293" t="s">
        <v>320</v>
      </c>
      <c r="BH1045" s="293" t="s">
        <v>197</v>
      </c>
      <c r="BI1045" s="293" t="s">
        <v>373</v>
      </c>
      <c r="BJ1045" s="293" t="s">
        <v>103</v>
      </c>
      <c r="BK1045" s="292" t="s">
        <v>175</v>
      </c>
      <c r="BL1045" s="294">
        <v>95545.949320639993</v>
      </c>
      <c r="BM1045" s="292" t="s">
        <v>309</v>
      </c>
      <c r="BN1045" s="294"/>
      <c r="BO1045" s="297">
        <v>38898</v>
      </c>
      <c r="BP1045" s="297">
        <v>48029</v>
      </c>
      <c r="BQ1045" s="297" t="s">
        <v>4757</v>
      </c>
      <c r="BR1045" s="297" t="s">
        <v>4764</v>
      </c>
      <c r="BS1045" s="297">
        <v>38898</v>
      </c>
      <c r="BT1045" s="297">
        <v>48029</v>
      </c>
      <c r="BU1045" s="294">
        <v>0</v>
      </c>
      <c r="BV1045" s="294">
        <v>34.44</v>
      </c>
      <c r="BW1045" s="294">
        <v>0</v>
      </c>
    </row>
    <row r="1046" spans="1:75" s="289" customFormat="1" ht="18.2" customHeight="1" x14ac:dyDescent="0.15">
      <c r="A1046" s="298">
        <v>1044</v>
      </c>
      <c r="B1046" s="299" t="s">
        <v>305</v>
      </c>
      <c r="C1046" s="299" t="s">
        <v>306</v>
      </c>
      <c r="D1046" s="313">
        <v>45170</v>
      </c>
      <c r="E1046" s="300" t="s">
        <v>2133</v>
      </c>
      <c r="F1046" s="309">
        <v>93</v>
      </c>
      <c r="G1046" s="309">
        <v>92</v>
      </c>
      <c r="H1046" s="302">
        <v>39346</v>
      </c>
      <c r="I1046" s="302">
        <v>18477.330000000002</v>
      </c>
      <c r="J1046" s="302">
        <v>0</v>
      </c>
      <c r="K1046" s="302">
        <v>57823.33</v>
      </c>
      <c r="L1046" s="302">
        <v>283.54000000000002</v>
      </c>
      <c r="M1046" s="302">
        <v>0</v>
      </c>
      <c r="N1046" s="302">
        <v>0</v>
      </c>
      <c r="O1046" s="302">
        <v>0</v>
      </c>
      <c r="P1046" s="302">
        <v>0</v>
      </c>
      <c r="Q1046" s="302">
        <v>0</v>
      </c>
      <c r="R1046" s="302">
        <v>57823.33</v>
      </c>
      <c r="S1046" s="302">
        <v>36265.43</v>
      </c>
      <c r="T1046" s="302">
        <v>311.49</v>
      </c>
      <c r="U1046" s="302">
        <v>0</v>
      </c>
      <c r="V1046" s="302">
        <v>0</v>
      </c>
      <c r="W1046" s="302">
        <v>0</v>
      </c>
      <c r="X1046" s="302">
        <v>0</v>
      </c>
      <c r="Y1046" s="302">
        <v>0</v>
      </c>
      <c r="Z1046" s="302">
        <v>36576.92</v>
      </c>
      <c r="AA1046" s="302">
        <v>0</v>
      </c>
      <c r="AB1046" s="302">
        <v>0</v>
      </c>
      <c r="AC1046" s="302">
        <v>0</v>
      </c>
      <c r="AD1046" s="302">
        <v>0</v>
      </c>
      <c r="AE1046" s="302">
        <v>0</v>
      </c>
      <c r="AF1046" s="302">
        <v>0</v>
      </c>
      <c r="AG1046" s="302">
        <v>0</v>
      </c>
      <c r="AH1046" s="302">
        <v>0</v>
      </c>
      <c r="AI1046" s="302">
        <v>0</v>
      </c>
      <c r="AJ1046" s="302">
        <v>0</v>
      </c>
      <c r="AK1046" s="302">
        <v>0</v>
      </c>
      <c r="AL1046" s="302">
        <v>0</v>
      </c>
      <c r="AM1046" s="302">
        <v>0</v>
      </c>
      <c r="AN1046" s="302">
        <v>0</v>
      </c>
      <c r="AO1046" s="302">
        <v>0</v>
      </c>
      <c r="AP1046" s="302">
        <v>0</v>
      </c>
      <c r="AQ1046" s="302">
        <v>0</v>
      </c>
      <c r="AR1046" s="302">
        <v>0</v>
      </c>
      <c r="AS1046" s="302">
        <v>0</v>
      </c>
      <c r="AT1046" s="295">
        <f t="shared" si="16"/>
        <v>0</v>
      </c>
      <c r="AU1046" s="302">
        <v>18760.87</v>
      </c>
      <c r="AV1046" s="302">
        <v>36576.92</v>
      </c>
      <c r="AW1046" s="303">
        <v>93</v>
      </c>
      <c r="AX1046" s="303">
        <v>300</v>
      </c>
      <c r="AY1046" s="302">
        <v>367637.23</v>
      </c>
      <c r="AZ1046" s="302">
        <v>68105</v>
      </c>
      <c r="BA1046" s="301">
        <v>68.089544000000004</v>
      </c>
      <c r="BB1046" s="301">
        <v>57.810207360127997</v>
      </c>
      <c r="BC1046" s="301">
        <v>9.5</v>
      </c>
      <c r="BD1046" s="301"/>
      <c r="BE1046" s="300" t="s">
        <v>4204</v>
      </c>
      <c r="BF1046" s="298"/>
      <c r="BG1046" s="300" t="s">
        <v>312</v>
      </c>
      <c r="BH1046" s="300" t="s">
        <v>189</v>
      </c>
      <c r="BI1046" s="300" t="s">
        <v>323</v>
      </c>
      <c r="BJ1046" s="300" t="s">
        <v>4205</v>
      </c>
      <c r="BK1046" s="299" t="s">
        <v>175</v>
      </c>
      <c r="BL1046" s="301">
        <v>452820.04826968</v>
      </c>
      <c r="BM1046" s="299" t="s">
        <v>309</v>
      </c>
      <c r="BN1046" s="301"/>
      <c r="BO1046" s="304">
        <v>38898</v>
      </c>
      <c r="BP1046" s="304">
        <v>48029</v>
      </c>
      <c r="BQ1046" s="297" t="s">
        <v>4033</v>
      </c>
      <c r="BR1046" s="297" t="s">
        <v>4759</v>
      </c>
      <c r="BS1046" s="297">
        <v>38898</v>
      </c>
      <c r="BT1046" s="297">
        <v>48029</v>
      </c>
      <c r="BU1046" s="301">
        <v>15375.56</v>
      </c>
      <c r="BV1046" s="301">
        <v>47.3</v>
      </c>
      <c r="BW1046" s="301">
        <v>0</v>
      </c>
    </row>
    <row r="1047" spans="1:75" s="289" customFormat="1" ht="18.2" customHeight="1" x14ac:dyDescent="0.15">
      <c r="A1047" s="291">
        <v>1045</v>
      </c>
      <c r="B1047" s="292" t="s">
        <v>305</v>
      </c>
      <c r="C1047" s="292" t="s">
        <v>306</v>
      </c>
      <c r="D1047" s="312">
        <v>45170</v>
      </c>
      <c r="E1047" s="293" t="s">
        <v>2134</v>
      </c>
      <c r="F1047" s="308">
        <v>164</v>
      </c>
      <c r="G1047" s="308">
        <v>163</v>
      </c>
      <c r="H1047" s="295">
        <v>36837.620000000003</v>
      </c>
      <c r="I1047" s="295">
        <v>24029.31</v>
      </c>
      <c r="J1047" s="295">
        <v>0</v>
      </c>
      <c r="K1047" s="295">
        <v>60866.93</v>
      </c>
      <c r="L1047" s="295">
        <v>264.37</v>
      </c>
      <c r="M1047" s="295">
        <v>0</v>
      </c>
      <c r="N1047" s="295">
        <v>0</v>
      </c>
      <c r="O1047" s="295">
        <v>0</v>
      </c>
      <c r="P1047" s="295">
        <v>0</v>
      </c>
      <c r="Q1047" s="295">
        <v>0</v>
      </c>
      <c r="R1047" s="295">
        <v>60866.93</v>
      </c>
      <c r="S1047" s="295">
        <v>67099.100000000006</v>
      </c>
      <c r="T1047" s="295">
        <v>294.7</v>
      </c>
      <c r="U1047" s="295">
        <v>0</v>
      </c>
      <c r="V1047" s="295">
        <v>0</v>
      </c>
      <c r="W1047" s="295">
        <v>0</v>
      </c>
      <c r="X1047" s="295">
        <v>0</v>
      </c>
      <c r="Y1047" s="295">
        <v>0</v>
      </c>
      <c r="Z1047" s="295">
        <v>67393.8</v>
      </c>
      <c r="AA1047" s="295">
        <v>0</v>
      </c>
      <c r="AB1047" s="295">
        <v>0</v>
      </c>
      <c r="AC1047" s="295">
        <v>0</v>
      </c>
      <c r="AD1047" s="295">
        <v>0</v>
      </c>
      <c r="AE1047" s="295">
        <v>0</v>
      </c>
      <c r="AF1047" s="295">
        <v>0</v>
      </c>
      <c r="AG1047" s="295">
        <v>0</v>
      </c>
      <c r="AH1047" s="295">
        <v>0</v>
      </c>
      <c r="AI1047" s="295">
        <v>0</v>
      </c>
      <c r="AJ1047" s="295">
        <v>0</v>
      </c>
      <c r="AK1047" s="295">
        <v>0</v>
      </c>
      <c r="AL1047" s="295">
        <v>0</v>
      </c>
      <c r="AM1047" s="295">
        <v>0</v>
      </c>
      <c r="AN1047" s="295">
        <v>0</v>
      </c>
      <c r="AO1047" s="295">
        <v>0</v>
      </c>
      <c r="AP1047" s="295">
        <v>0</v>
      </c>
      <c r="AQ1047" s="295">
        <v>0</v>
      </c>
      <c r="AR1047" s="295">
        <v>0</v>
      </c>
      <c r="AS1047" s="295">
        <v>0</v>
      </c>
      <c r="AT1047" s="295">
        <f t="shared" si="16"/>
        <v>0</v>
      </c>
      <c r="AU1047" s="295">
        <v>24293.68</v>
      </c>
      <c r="AV1047" s="295">
        <v>67393.8</v>
      </c>
      <c r="AW1047" s="296">
        <v>93</v>
      </c>
      <c r="AX1047" s="296">
        <v>300</v>
      </c>
      <c r="AY1047" s="295">
        <v>374199.17</v>
      </c>
      <c r="AZ1047" s="295">
        <v>63482.77</v>
      </c>
      <c r="BA1047" s="294">
        <v>62.355384999999998</v>
      </c>
      <c r="BB1047" s="294">
        <v>59.785999475417498</v>
      </c>
      <c r="BC1047" s="294">
        <v>9.6</v>
      </c>
      <c r="BD1047" s="294"/>
      <c r="BE1047" s="293" t="s">
        <v>4204</v>
      </c>
      <c r="BF1047" s="291"/>
      <c r="BG1047" s="293" t="s">
        <v>312</v>
      </c>
      <c r="BH1047" s="293" t="s">
        <v>189</v>
      </c>
      <c r="BI1047" s="293" t="s">
        <v>323</v>
      </c>
      <c r="BJ1047" s="293" t="s">
        <v>4205</v>
      </c>
      <c r="BK1047" s="292" t="s">
        <v>175</v>
      </c>
      <c r="BL1047" s="294">
        <v>476654.77205527999</v>
      </c>
      <c r="BM1047" s="292" t="s">
        <v>309</v>
      </c>
      <c r="BN1047" s="294"/>
      <c r="BO1047" s="297">
        <v>38898</v>
      </c>
      <c r="BP1047" s="297">
        <v>48029</v>
      </c>
      <c r="BQ1047" s="297" t="s">
        <v>931</v>
      </c>
      <c r="BR1047" s="297" t="s">
        <v>4779</v>
      </c>
      <c r="BS1047" s="297">
        <v>38898</v>
      </c>
      <c r="BT1047" s="297">
        <v>48029</v>
      </c>
      <c r="BU1047" s="294">
        <v>28101.14</v>
      </c>
      <c r="BV1047" s="294">
        <v>57.55</v>
      </c>
      <c r="BW1047" s="294">
        <v>0</v>
      </c>
    </row>
    <row r="1048" spans="1:75" s="289" customFormat="1" ht="18.2" customHeight="1" x14ac:dyDescent="0.15">
      <c r="A1048" s="298">
        <v>1046</v>
      </c>
      <c r="B1048" s="299" t="s">
        <v>305</v>
      </c>
      <c r="C1048" s="299" t="s">
        <v>306</v>
      </c>
      <c r="D1048" s="313">
        <v>45170</v>
      </c>
      <c r="E1048" s="300" t="s">
        <v>2135</v>
      </c>
      <c r="F1048" s="309">
        <v>81</v>
      </c>
      <c r="G1048" s="309">
        <v>80</v>
      </c>
      <c r="H1048" s="302">
        <v>22039.83</v>
      </c>
      <c r="I1048" s="302">
        <v>15270.48</v>
      </c>
      <c r="J1048" s="302">
        <v>0</v>
      </c>
      <c r="K1048" s="302">
        <v>37310.31</v>
      </c>
      <c r="L1048" s="302">
        <v>259.17</v>
      </c>
      <c r="M1048" s="302">
        <v>0</v>
      </c>
      <c r="N1048" s="302">
        <v>0</v>
      </c>
      <c r="O1048" s="302">
        <v>0</v>
      </c>
      <c r="P1048" s="302">
        <v>0</v>
      </c>
      <c r="Q1048" s="302">
        <v>0</v>
      </c>
      <c r="R1048" s="302">
        <v>37310.31</v>
      </c>
      <c r="S1048" s="302">
        <v>19568.72</v>
      </c>
      <c r="T1048" s="302">
        <v>176.32</v>
      </c>
      <c r="U1048" s="302">
        <v>0</v>
      </c>
      <c r="V1048" s="302">
        <v>0</v>
      </c>
      <c r="W1048" s="302">
        <v>0</v>
      </c>
      <c r="X1048" s="302">
        <v>0</v>
      </c>
      <c r="Y1048" s="302">
        <v>0</v>
      </c>
      <c r="Z1048" s="302">
        <v>19745.04</v>
      </c>
      <c r="AA1048" s="302">
        <v>0</v>
      </c>
      <c r="AB1048" s="302">
        <v>0</v>
      </c>
      <c r="AC1048" s="302">
        <v>0</v>
      </c>
      <c r="AD1048" s="302">
        <v>0</v>
      </c>
      <c r="AE1048" s="302">
        <v>0</v>
      </c>
      <c r="AF1048" s="302">
        <v>0</v>
      </c>
      <c r="AG1048" s="302">
        <v>0</v>
      </c>
      <c r="AH1048" s="302">
        <v>0</v>
      </c>
      <c r="AI1048" s="302">
        <v>0</v>
      </c>
      <c r="AJ1048" s="302">
        <v>0</v>
      </c>
      <c r="AK1048" s="302">
        <v>0</v>
      </c>
      <c r="AL1048" s="302">
        <v>0</v>
      </c>
      <c r="AM1048" s="302">
        <v>0</v>
      </c>
      <c r="AN1048" s="302">
        <v>0</v>
      </c>
      <c r="AO1048" s="302">
        <v>0</v>
      </c>
      <c r="AP1048" s="302">
        <v>0</v>
      </c>
      <c r="AQ1048" s="302">
        <v>0</v>
      </c>
      <c r="AR1048" s="302">
        <v>0</v>
      </c>
      <c r="AS1048" s="302">
        <v>0</v>
      </c>
      <c r="AT1048" s="295">
        <f t="shared" si="16"/>
        <v>0</v>
      </c>
      <c r="AU1048" s="302">
        <v>15529.65</v>
      </c>
      <c r="AV1048" s="302">
        <v>19745.04</v>
      </c>
      <c r="AW1048" s="303">
        <v>93</v>
      </c>
      <c r="AX1048" s="303">
        <v>300</v>
      </c>
      <c r="AY1048" s="302">
        <v>373502.29</v>
      </c>
      <c r="AZ1048" s="302">
        <v>49450</v>
      </c>
      <c r="BA1048" s="301">
        <v>48.662447</v>
      </c>
      <c r="BB1048" s="301">
        <v>36.716096722519097</v>
      </c>
      <c r="BC1048" s="301">
        <v>9.6</v>
      </c>
      <c r="BD1048" s="301"/>
      <c r="BE1048" s="300" t="s">
        <v>4204</v>
      </c>
      <c r="BF1048" s="298"/>
      <c r="BG1048" s="300" t="s">
        <v>312</v>
      </c>
      <c r="BH1048" s="300" t="s">
        <v>199</v>
      </c>
      <c r="BI1048" s="300" t="s">
        <v>563</v>
      </c>
      <c r="BJ1048" s="300" t="s">
        <v>4205</v>
      </c>
      <c r="BK1048" s="299" t="s">
        <v>175</v>
      </c>
      <c r="BL1048" s="301">
        <v>292180.61939975998</v>
      </c>
      <c r="BM1048" s="299" t="s">
        <v>309</v>
      </c>
      <c r="BN1048" s="301"/>
      <c r="BO1048" s="304">
        <v>38898</v>
      </c>
      <c r="BP1048" s="304">
        <v>48029</v>
      </c>
      <c r="BQ1048" s="297" t="s">
        <v>4033</v>
      </c>
      <c r="BR1048" s="297" t="s">
        <v>4759</v>
      </c>
      <c r="BS1048" s="297">
        <v>38898</v>
      </c>
      <c r="BT1048" s="297">
        <v>48029</v>
      </c>
      <c r="BU1048" s="301">
        <v>10994.16</v>
      </c>
      <c r="BV1048" s="301">
        <v>44.83</v>
      </c>
      <c r="BW1048" s="301">
        <v>0</v>
      </c>
    </row>
    <row r="1049" spans="1:75" s="289" customFormat="1" ht="18.2" customHeight="1" x14ac:dyDescent="0.15">
      <c r="A1049" s="291">
        <v>1047</v>
      </c>
      <c r="B1049" s="292" t="s">
        <v>305</v>
      </c>
      <c r="C1049" s="292" t="s">
        <v>306</v>
      </c>
      <c r="D1049" s="312">
        <v>45170</v>
      </c>
      <c r="E1049" s="293" t="s">
        <v>2136</v>
      </c>
      <c r="F1049" s="308">
        <v>166</v>
      </c>
      <c r="G1049" s="308">
        <v>165</v>
      </c>
      <c r="H1049" s="295">
        <v>58692.94</v>
      </c>
      <c r="I1049" s="295">
        <v>38881.980000000003</v>
      </c>
      <c r="J1049" s="295">
        <v>0</v>
      </c>
      <c r="K1049" s="295">
        <v>97574.92</v>
      </c>
      <c r="L1049" s="295">
        <v>422.96</v>
      </c>
      <c r="M1049" s="295">
        <v>0</v>
      </c>
      <c r="N1049" s="295">
        <v>0</v>
      </c>
      <c r="O1049" s="295">
        <v>0</v>
      </c>
      <c r="P1049" s="295">
        <v>0</v>
      </c>
      <c r="Q1049" s="295">
        <v>0</v>
      </c>
      <c r="R1049" s="295">
        <v>97574.92</v>
      </c>
      <c r="S1049" s="295">
        <v>107227.23</v>
      </c>
      <c r="T1049" s="295">
        <v>464.65</v>
      </c>
      <c r="U1049" s="295">
        <v>0</v>
      </c>
      <c r="V1049" s="295">
        <v>0</v>
      </c>
      <c r="W1049" s="295">
        <v>0</v>
      </c>
      <c r="X1049" s="295">
        <v>0</v>
      </c>
      <c r="Y1049" s="295">
        <v>0</v>
      </c>
      <c r="Z1049" s="295">
        <v>107691.88</v>
      </c>
      <c r="AA1049" s="295">
        <v>0</v>
      </c>
      <c r="AB1049" s="295">
        <v>0</v>
      </c>
      <c r="AC1049" s="295">
        <v>0</v>
      </c>
      <c r="AD1049" s="295">
        <v>0</v>
      </c>
      <c r="AE1049" s="295">
        <v>0</v>
      </c>
      <c r="AF1049" s="295">
        <v>0</v>
      </c>
      <c r="AG1049" s="295">
        <v>0</v>
      </c>
      <c r="AH1049" s="295">
        <v>0</v>
      </c>
      <c r="AI1049" s="295">
        <v>0</v>
      </c>
      <c r="AJ1049" s="295">
        <v>0</v>
      </c>
      <c r="AK1049" s="295">
        <v>0</v>
      </c>
      <c r="AL1049" s="295">
        <v>0</v>
      </c>
      <c r="AM1049" s="295">
        <v>0</v>
      </c>
      <c r="AN1049" s="295">
        <v>0</v>
      </c>
      <c r="AO1049" s="295">
        <v>0</v>
      </c>
      <c r="AP1049" s="295">
        <v>0</v>
      </c>
      <c r="AQ1049" s="295">
        <v>0</v>
      </c>
      <c r="AR1049" s="295">
        <v>0</v>
      </c>
      <c r="AS1049" s="295">
        <v>0</v>
      </c>
      <c r="AT1049" s="295">
        <f t="shared" si="16"/>
        <v>0</v>
      </c>
      <c r="AU1049" s="295">
        <v>39304.94</v>
      </c>
      <c r="AV1049" s="295">
        <v>107691.88</v>
      </c>
      <c r="AW1049" s="296">
        <v>93</v>
      </c>
      <c r="AX1049" s="296">
        <v>300</v>
      </c>
      <c r="AY1049" s="295">
        <v>482299.69</v>
      </c>
      <c r="AZ1049" s="295">
        <v>101592.71</v>
      </c>
      <c r="BA1049" s="294">
        <v>77.422374000000005</v>
      </c>
      <c r="BB1049" s="294">
        <v>74.360472806169696</v>
      </c>
      <c r="BC1049" s="294">
        <v>9.5</v>
      </c>
      <c r="BD1049" s="294"/>
      <c r="BE1049" s="293" t="s">
        <v>4204</v>
      </c>
      <c r="BF1049" s="291"/>
      <c r="BG1049" s="293" t="s">
        <v>320</v>
      </c>
      <c r="BH1049" s="293" t="s">
        <v>197</v>
      </c>
      <c r="BI1049" s="293" t="s">
        <v>373</v>
      </c>
      <c r="BJ1049" s="293" t="s">
        <v>4205</v>
      </c>
      <c r="BK1049" s="292" t="s">
        <v>175</v>
      </c>
      <c r="BL1049" s="294">
        <v>764118.56571232004</v>
      </c>
      <c r="BM1049" s="292" t="s">
        <v>309</v>
      </c>
      <c r="BN1049" s="294"/>
      <c r="BO1049" s="297">
        <v>38898</v>
      </c>
      <c r="BP1049" s="297">
        <v>48029</v>
      </c>
      <c r="BQ1049" s="297" t="s">
        <v>937</v>
      </c>
      <c r="BR1049" s="297" t="s">
        <v>4765</v>
      </c>
      <c r="BS1049" s="297">
        <v>38898</v>
      </c>
      <c r="BT1049" s="297">
        <v>48029</v>
      </c>
      <c r="BU1049" s="294">
        <v>40674.01</v>
      </c>
      <c r="BV1049" s="294">
        <v>70.55</v>
      </c>
      <c r="BW1049" s="294">
        <v>0</v>
      </c>
    </row>
    <row r="1050" spans="1:75" s="289" customFormat="1" ht="18.2" customHeight="1" x14ac:dyDescent="0.15">
      <c r="A1050" s="298">
        <v>1048</v>
      </c>
      <c r="B1050" s="299" t="s">
        <v>305</v>
      </c>
      <c r="C1050" s="299" t="s">
        <v>306</v>
      </c>
      <c r="D1050" s="313">
        <v>45170</v>
      </c>
      <c r="E1050" s="300" t="s">
        <v>2137</v>
      </c>
      <c r="F1050" s="309">
        <v>140</v>
      </c>
      <c r="G1050" s="309">
        <v>139</v>
      </c>
      <c r="H1050" s="302">
        <v>47723.98</v>
      </c>
      <c r="I1050" s="302">
        <v>28923.79</v>
      </c>
      <c r="J1050" s="302">
        <v>0</v>
      </c>
      <c r="K1050" s="302">
        <v>76647.77</v>
      </c>
      <c r="L1050" s="302">
        <v>343.91</v>
      </c>
      <c r="M1050" s="302">
        <v>0</v>
      </c>
      <c r="N1050" s="302">
        <v>0</v>
      </c>
      <c r="O1050" s="302">
        <v>0</v>
      </c>
      <c r="P1050" s="302">
        <v>0</v>
      </c>
      <c r="Q1050" s="302">
        <v>0</v>
      </c>
      <c r="R1050" s="302">
        <v>76647.77</v>
      </c>
      <c r="S1050" s="302">
        <v>71184.81</v>
      </c>
      <c r="T1050" s="302">
        <v>377.81</v>
      </c>
      <c r="U1050" s="302">
        <v>0</v>
      </c>
      <c r="V1050" s="302">
        <v>0</v>
      </c>
      <c r="W1050" s="302">
        <v>0</v>
      </c>
      <c r="X1050" s="302">
        <v>0</v>
      </c>
      <c r="Y1050" s="302">
        <v>0</v>
      </c>
      <c r="Z1050" s="302">
        <v>71562.62</v>
      </c>
      <c r="AA1050" s="302">
        <v>0</v>
      </c>
      <c r="AB1050" s="302">
        <v>0</v>
      </c>
      <c r="AC1050" s="302">
        <v>0</v>
      </c>
      <c r="AD1050" s="302">
        <v>0</v>
      </c>
      <c r="AE1050" s="302">
        <v>0</v>
      </c>
      <c r="AF1050" s="302">
        <v>0</v>
      </c>
      <c r="AG1050" s="302">
        <v>0</v>
      </c>
      <c r="AH1050" s="302">
        <v>0</v>
      </c>
      <c r="AI1050" s="302">
        <v>0</v>
      </c>
      <c r="AJ1050" s="302">
        <v>0</v>
      </c>
      <c r="AK1050" s="302">
        <v>0</v>
      </c>
      <c r="AL1050" s="302">
        <v>0</v>
      </c>
      <c r="AM1050" s="302">
        <v>0</v>
      </c>
      <c r="AN1050" s="302">
        <v>0</v>
      </c>
      <c r="AO1050" s="302">
        <v>0</v>
      </c>
      <c r="AP1050" s="302">
        <v>0</v>
      </c>
      <c r="AQ1050" s="302">
        <v>0</v>
      </c>
      <c r="AR1050" s="302">
        <v>0</v>
      </c>
      <c r="AS1050" s="302">
        <v>0</v>
      </c>
      <c r="AT1050" s="295">
        <f t="shared" si="16"/>
        <v>0</v>
      </c>
      <c r="AU1050" s="302">
        <v>29267.7</v>
      </c>
      <c r="AV1050" s="302">
        <v>71562.62</v>
      </c>
      <c r="AW1050" s="303">
        <v>93</v>
      </c>
      <c r="AX1050" s="303">
        <v>300</v>
      </c>
      <c r="AY1050" s="302">
        <v>434400.07</v>
      </c>
      <c r="AZ1050" s="302">
        <v>82605.62</v>
      </c>
      <c r="BA1050" s="301">
        <v>69.894116999999994</v>
      </c>
      <c r="BB1050" s="301">
        <v>64.853071790624995</v>
      </c>
      <c r="BC1050" s="301">
        <v>9.5</v>
      </c>
      <c r="BD1050" s="301"/>
      <c r="BE1050" s="300" t="s">
        <v>4204</v>
      </c>
      <c r="BF1050" s="298"/>
      <c r="BG1050" s="300" t="s">
        <v>310</v>
      </c>
      <c r="BH1050" s="300" t="s">
        <v>233</v>
      </c>
      <c r="BI1050" s="300" t="s">
        <v>624</v>
      </c>
      <c r="BJ1050" s="300" t="s">
        <v>4205</v>
      </c>
      <c r="BK1050" s="299" t="s">
        <v>175</v>
      </c>
      <c r="BL1050" s="301">
        <v>600236.04505592003</v>
      </c>
      <c r="BM1050" s="299" t="s">
        <v>309</v>
      </c>
      <c r="BN1050" s="301"/>
      <c r="BO1050" s="304">
        <v>38898</v>
      </c>
      <c r="BP1050" s="304">
        <v>48029</v>
      </c>
      <c r="BQ1050" s="297" t="s">
        <v>936</v>
      </c>
      <c r="BR1050" s="297" t="s">
        <v>4769</v>
      </c>
      <c r="BS1050" s="297">
        <v>38898</v>
      </c>
      <c r="BT1050" s="297">
        <v>48029</v>
      </c>
      <c r="BU1050" s="301">
        <v>28102.94</v>
      </c>
      <c r="BV1050" s="301">
        <v>57.37</v>
      </c>
      <c r="BW1050" s="301">
        <v>0</v>
      </c>
    </row>
    <row r="1051" spans="1:75" s="289" customFormat="1" ht="18.2" customHeight="1" x14ac:dyDescent="0.15">
      <c r="A1051" s="291">
        <v>1049</v>
      </c>
      <c r="B1051" s="292" t="s">
        <v>305</v>
      </c>
      <c r="C1051" s="292" t="s">
        <v>306</v>
      </c>
      <c r="D1051" s="312">
        <v>45170</v>
      </c>
      <c r="E1051" s="293" t="s">
        <v>2138</v>
      </c>
      <c r="F1051" s="308">
        <v>0</v>
      </c>
      <c r="G1051" s="308">
        <v>0</v>
      </c>
      <c r="H1051" s="295">
        <v>17070.189999999999</v>
      </c>
      <c r="I1051" s="295">
        <v>0</v>
      </c>
      <c r="J1051" s="295">
        <v>0</v>
      </c>
      <c r="K1051" s="295">
        <v>17070.189999999999</v>
      </c>
      <c r="L1051" s="295">
        <v>492.4</v>
      </c>
      <c r="M1051" s="295">
        <v>0</v>
      </c>
      <c r="N1051" s="295">
        <v>0</v>
      </c>
      <c r="O1051" s="295">
        <v>492.4</v>
      </c>
      <c r="P1051" s="295">
        <v>0</v>
      </c>
      <c r="Q1051" s="295">
        <v>0</v>
      </c>
      <c r="R1051" s="295">
        <v>16577.79</v>
      </c>
      <c r="S1051" s="295">
        <v>0</v>
      </c>
      <c r="T1051" s="295">
        <v>135.13999999999999</v>
      </c>
      <c r="U1051" s="295">
        <v>0</v>
      </c>
      <c r="V1051" s="295">
        <v>0</v>
      </c>
      <c r="W1051" s="295">
        <v>135.13999999999999</v>
      </c>
      <c r="X1051" s="295">
        <v>0</v>
      </c>
      <c r="Y1051" s="295">
        <v>0</v>
      </c>
      <c r="Z1051" s="295">
        <v>0</v>
      </c>
      <c r="AA1051" s="295">
        <v>49.88</v>
      </c>
      <c r="AB1051" s="295">
        <v>0</v>
      </c>
      <c r="AC1051" s="295">
        <v>0</v>
      </c>
      <c r="AD1051" s="295">
        <v>0</v>
      </c>
      <c r="AE1051" s="295">
        <v>0</v>
      </c>
      <c r="AF1051" s="295">
        <v>-37.200000000000003</v>
      </c>
      <c r="AG1051" s="295">
        <v>33.869999999999997</v>
      </c>
      <c r="AH1051" s="295">
        <v>93.55</v>
      </c>
      <c r="AI1051" s="295">
        <v>0</v>
      </c>
      <c r="AJ1051" s="295">
        <v>0</v>
      </c>
      <c r="AK1051" s="295">
        <v>0</v>
      </c>
      <c r="AL1051" s="295">
        <v>0</v>
      </c>
      <c r="AM1051" s="295">
        <v>0</v>
      </c>
      <c r="AN1051" s="295">
        <v>0</v>
      </c>
      <c r="AO1051" s="295">
        <v>0</v>
      </c>
      <c r="AP1051" s="295">
        <v>236.78</v>
      </c>
      <c r="AQ1051" s="295">
        <v>0</v>
      </c>
      <c r="AR1051" s="295">
        <v>174.4</v>
      </c>
      <c r="AS1051" s="295">
        <v>0</v>
      </c>
      <c r="AT1051" s="295">
        <f t="shared" si="16"/>
        <v>830.02</v>
      </c>
      <c r="AU1051" s="295">
        <v>0</v>
      </c>
      <c r="AV1051" s="295">
        <v>0</v>
      </c>
      <c r="AW1051" s="296">
        <v>93</v>
      </c>
      <c r="AX1051" s="296">
        <v>300</v>
      </c>
      <c r="AY1051" s="295">
        <v>414999.85</v>
      </c>
      <c r="AZ1051" s="295">
        <v>71826.22</v>
      </c>
      <c r="BA1051" s="294">
        <v>63.614480999999998</v>
      </c>
      <c r="BB1051" s="294">
        <v>14.682486520618699</v>
      </c>
      <c r="BC1051" s="294">
        <v>9.5</v>
      </c>
      <c r="BD1051" s="294"/>
      <c r="BE1051" s="293" t="s">
        <v>4204</v>
      </c>
      <c r="BF1051" s="291"/>
      <c r="BG1051" s="293" t="s">
        <v>349</v>
      </c>
      <c r="BH1051" s="293" t="s">
        <v>185</v>
      </c>
      <c r="BI1051" s="293" t="s">
        <v>386</v>
      </c>
      <c r="BJ1051" s="293" t="s">
        <v>103</v>
      </c>
      <c r="BK1051" s="292" t="s">
        <v>175</v>
      </c>
      <c r="BL1051" s="294">
        <v>129822.26495784</v>
      </c>
      <c r="BM1051" s="292" t="s">
        <v>309</v>
      </c>
      <c r="BN1051" s="294"/>
      <c r="BO1051" s="297">
        <v>38898</v>
      </c>
      <c r="BP1051" s="297">
        <v>48029</v>
      </c>
      <c r="BQ1051" s="297" t="s">
        <v>1063</v>
      </c>
      <c r="BR1051" s="297" t="s">
        <v>4761</v>
      </c>
      <c r="BS1051" s="297">
        <v>38898</v>
      </c>
      <c r="BT1051" s="297">
        <v>48029</v>
      </c>
      <c r="BU1051" s="294">
        <v>0</v>
      </c>
      <c r="BV1051" s="294">
        <v>49.88</v>
      </c>
      <c r="BW1051" s="294">
        <v>0</v>
      </c>
    </row>
    <row r="1052" spans="1:75" s="289" customFormat="1" ht="18.2" customHeight="1" x14ac:dyDescent="0.15">
      <c r="A1052" s="298">
        <v>1050</v>
      </c>
      <c r="B1052" s="299" t="s">
        <v>305</v>
      </c>
      <c r="C1052" s="299" t="s">
        <v>306</v>
      </c>
      <c r="D1052" s="313">
        <v>45170</v>
      </c>
      <c r="E1052" s="300" t="s">
        <v>2139</v>
      </c>
      <c r="F1052" s="309">
        <v>0</v>
      </c>
      <c r="G1052" s="309">
        <v>0</v>
      </c>
      <c r="H1052" s="302">
        <v>23561.38</v>
      </c>
      <c r="I1052" s="302">
        <v>0</v>
      </c>
      <c r="J1052" s="302">
        <v>0</v>
      </c>
      <c r="K1052" s="302">
        <v>23561.38</v>
      </c>
      <c r="L1052" s="302">
        <v>166.87</v>
      </c>
      <c r="M1052" s="302">
        <v>0</v>
      </c>
      <c r="N1052" s="302">
        <v>0</v>
      </c>
      <c r="O1052" s="302">
        <v>166.87</v>
      </c>
      <c r="P1052" s="302">
        <v>0</v>
      </c>
      <c r="Q1052" s="302">
        <v>0</v>
      </c>
      <c r="R1052" s="302">
        <v>23394.51</v>
      </c>
      <c r="S1052" s="302">
        <v>0</v>
      </c>
      <c r="T1052" s="302">
        <v>194.38</v>
      </c>
      <c r="U1052" s="302">
        <v>0</v>
      </c>
      <c r="V1052" s="302">
        <v>0</v>
      </c>
      <c r="W1052" s="302">
        <v>194.38</v>
      </c>
      <c r="X1052" s="302">
        <v>0</v>
      </c>
      <c r="Y1052" s="302">
        <v>0</v>
      </c>
      <c r="Z1052" s="302">
        <v>0</v>
      </c>
      <c r="AA1052" s="302">
        <v>66.040000000000006</v>
      </c>
      <c r="AB1052" s="302">
        <v>0</v>
      </c>
      <c r="AC1052" s="302">
        <v>0</v>
      </c>
      <c r="AD1052" s="302">
        <v>0</v>
      </c>
      <c r="AE1052" s="302">
        <v>0</v>
      </c>
      <c r="AF1052" s="302">
        <v>-22.28</v>
      </c>
      <c r="AG1052" s="302">
        <v>21.36</v>
      </c>
      <c r="AH1052" s="302">
        <v>56.38</v>
      </c>
      <c r="AI1052" s="302">
        <v>0</v>
      </c>
      <c r="AJ1052" s="302">
        <v>0</v>
      </c>
      <c r="AK1052" s="302">
        <v>0</v>
      </c>
      <c r="AL1052" s="302">
        <v>0</v>
      </c>
      <c r="AM1052" s="302">
        <v>0</v>
      </c>
      <c r="AN1052" s="302">
        <v>0</v>
      </c>
      <c r="AO1052" s="302">
        <v>0</v>
      </c>
      <c r="AP1052" s="302">
        <v>34.83</v>
      </c>
      <c r="AQ1052" s="302">
        <v>0</v>
      </c>
      <c r="AR1052" s="302">
        <v>34.880000000000003</v>
      </c>
      <c r="AS1052" s="302">
        <v>0</v>
      </c>
      <c r="AT1052" s="295">
        <f t="shared" si="16"/>
        <v>482.7</v>
      </c>
      <c r="AU1052" s="302">
        <v>0</v>
      </c>
      <c r="AV1052" s="302">
        <v>0</v>
      </c>
      <c r="AW1052" s="303">
        <v>93</v>
      </c>
      <c r="AX1052" s="303">
        <v>300</v>
      </c>
      <c r="AY1052" s="302">
        <v>335915.87</v>
      </c>
      <c r="AZ1052" s="302">
        <v>40065.160000000003</v>
      </c>
      <c r="BA1052" s="301">
        <v>43.838659999999997</v>
      </c>
      <c r="BB1052" s="301">
        <v>25.5979002643843</v>
      </c>
      <c r="BC1052" s="301">
        <v>9.9</v>
      </c>
      <c r="BD1052" s="301"/>
      <c r="BE1052" s="300" t="s">
        <v>4204</v>
      </c>
      <c r="BF1052" s="298"/>
      <c r="BG1052" s="300" t="s">
        <v>320</v>
      </c>
      <c r="BH1052" s="300" t="s">
        <v>181</v>
      </c>
      <c r="BI1052" s="300" t="s">
        <v>372</v>
      </c>
      <c r="BJ1052" s="300" t="s">
        <v>103</v>
      </c>
      <c r="BK1052" s="299" t="s">
        <v>175</v>
      </c>
      <c r="BL1052" s="301">
        <v>183204.65368295999</v>
      </c>
      <c r="BM1052" s="299" t="s">
        <v>309</v>
      </c>
      <c r="BN1052" s="301"/>
      <c r="BO1052" s="304">
        <v>38898</v>
      </c>
      <c r="BP1052" s="304">
        <v>48029</v>
      </c>
      <c r="BQ1052" s="297" t="s">
        <v>4757</v>
      </c>
      <c r="BR1052" s="297" t="s">
        <v>4764</v>
      </c>
      <c r="BS1052" s="297">
        <v>38898</v>
      </c>
      <c r="BT1052" s="297">
        <v>48029</v>
      </c>
      <c r="BU1052" s="301">
        <v>0</v>
      </c>
      <c r="BV1052" s="301">
        <v>66.040000000000006</v>
      </c>
      <c r="BW1052" s="301">
        <v>0</v>
      </c>
    </row>
    <row r="1053" spans="1:75" s="289" customFormat="1" ht="18.2" customHeight="1" x14ac:dyDescent="0.15">
      <c r="A1053" s="291">
        <v>1051</v>
      </c>
      <c r="B1053" s="292" t="s">
        <v>305</v>
      </c>
      <c r="C1053" s="292" t="s">
        <v>306</v>
      </c>
      <c r="D1053" s="312">
        <v>45170</v>
      </c>
      <c r="E1053" s="293" t="s">
        <v>1036</v>
      </c>
      <c r="F1053" s="308">
        <v>165</v>
      </c>
      <c r="G1053" s="308">
        <v>164</v>
      </c>
      <c r="H1053" s="295">
        <v>39323.08</v>
      </c>
      <c r="I1053" s="295">
        <v>25722.32</v>
      </c>
      <c r="J1053" s="295">
        <v>0</v>
      </c>
      <c r="K1053" s="295">
        <v>65045.4</v>
      </c>
      <c r="L1053" s="295">
        <v>282.16000000000003</v>
      </c>
      <c r="M1053" s="295">
        <v>0</v>
      </c>
      <c r="N1053" s="295">
        <v>0</v>
      </c>
      <c r="O1053" s="295">
        <v>0</v>
      </c>
      <c r="P1053" s="295">
        <v>0</v>
      </c>
      <c r="Q1053" s="295">
        <v>0</v>
      </c>
      <c r="R1053" s="295">
        <v>65045.4</v>
      </c>
      <c r="S1053" s="295">
        <v>72143.05</v>
      </c>
      <c r="T1053" s="295">
        <v>314.58</v>
      </c>
      <c r="U1053" s="295">
        <v>0</v>
      </c>
      <c r="V1053" s="295">
        <v>0</v>
      </c>
      <c r="W1053" s="295">
        <v>0</v>
      </c>
      <c r="X1053" s="295">
        <v>0</v>
      </c>
      <c r="Y1053" s="295">
        <v>0</v>
      </c>
      <c r="Z1053" s="295">
        <v>72457.63</v>
      </c>
      <c r="AA1053" s="295">
        <v>0</v>
      </c>
      <c r="AB1053" s="295">
        <v>0</v>
      </c>
      <c r="AC1053" s="295">
        <v>0</v>
      </c>
      <c r="AD1053" s="295">
        <v>0</v>
      </c>
      <c r="AE1053" s="295">
        <v>0</v>
      </c>
      <c r="AF1053" s="295">
        <v>0</v>
      </c>
      <c r="AG1053" s="295">
        <v>0</v>
      </c>
      <c r="AH1053" s="295">
        <v>0</v>
      </c>
      <c r="AI1053" s="295">
        <v>0</v>
      </c>
      <c r="AJ1053" s="295">
        <v>0</v>
      </c>
      <c r="AK1053" s="295">
        <v>0</v>
      </c>
      <c r="AL1053" s="295">
        <v>0</v>
      </c>
      <c r="AM1053" s="295">
        <v>0</v>
      </c>
      <c r="AN1053" s="295">
        <v>0</v>
      </c>
      <c r="AO1053" s="295">
        <v>0</v>
      </c>
      <c r="AP1053" s="295">
        <v>0</v>
      </c>
      <c r="AQ1053" s="295">
        <v>0</v>
      </c>
      <c r="AR1053" s="295">
        <v>0</v>
      </c>
      <c r="AS1053" s="295">
        <v>0</v>
      </c>
      <c r="AT1053" s="295">
        <f t="shared" si="16"/>
        <v>0</v>
      </c>
      <c r="AU1053" s="295">
        <v>26004.48</v>
      </c>
      <c r="AV1053" s="295">
        <v>72457.63</v>
      </c>
      <c r="AW1053" s="296">
        <v>166</v>
      </c>
      <c r="AX1053" s="296">
        <v>300</v>
      </c>
      <c r="AY1053" s="295">
        <v>380300.2</v>
      </c>
      <c r="AZ1053" s="295">
        <v>67760.789999999994</v>
      </c>
      <c r="BA1053" s="294">
        <v>65.489673999999994</v>
      </c>
      <c r="BB1053" s="294">
        <v>62.865294829053802</v>
      </c>
      <c r="BC1053" s="294">
        <v>9.6</v>
      </c>
      <c r="BD1053" s="294"/>
      <c r="BE1053" s="293" t="s">
        <v>4204</v>
      </c>
      <c r="BF1053" s="291"/>
      <c r="BG1053" s="293" t="s">
        <v>320</v>
      </c>
      <c r="BH1053" s="293" t="s">
        <v>181</v>
      </c>
      <c r="BI1053" s="293" t="s">
        <v>321</v>
      </c>
      <c r="BJ1053" s="293" t="s">
        <v>4205</v>
      </c>
      <c r="BK1053" s="292" t="s">
        <v>175</v>
      </c>
      <c r="BL1053" s="294">
        <v>509376.77175840002</v>
      </c>
      <c r="BM1053" s="292" t="s">
        <v>309</v>
      </c>
      <c r="BN1053" s="294"/>
      <c r="BO1053" s="297">
        <v>38898</v>
      </c>
      <c r="BP1053" s="297">
        <v>48029</v>
      </c>
      <c r="BQ1053" s="297" t="s">
        <v>951</v>
      </c>
      <c r="BR1053" s="297" t="s">
        <v>4801</v>
      </c>
      <c r="BS1053" s="297" t="s">
        <v>4742</v>
      </c>
      <c r="BT1053" s="297" t="s">
        <v>4742</v>
      </c>
      <c r="BU1053" s="294">
        <v>30044.17</v>
      </c>
      <c r="BV1053" s="294">
        <v>61.43</v>
      </c>
      <c r="BW1053" s="294">
        <v>0</v>
      </c>
    </row>
    <row r="1054" spans="1:75" s="289" customFormat="1" ht="18.2" customHeight="1" x14ac:dyDescent="0.15">
      <c r="A1054" s="298">
        <v>1052</v>
      </c>
      <c r="B1054" s="299" t="s">
        <v>305</v>
      </c>
      <c r="C1054" s="299" t="s">
        <v>306</v>
      </c>
      <c r="D1054" s="313">
        <v>45170</v>
      </c>
      <c r="E1054" s="300" t="s">
        <v>2140</v>
      </c>
      <c r="F1054" s="309">
        <v>0</v>
      </c>
      <c r="G1054" s="309">
        <v>0</v>
      </c>
      <c r="H1054" s="302">
        <v>25435.34</v>
      </c>
      <c r="I1054" s="302">
        <v>0</v>
      </c>
      <c r="J1054" s="302">
        <v>0</v>
      </c>
      <c r="K1054" s="302">
        <v>25435.34</v>
      </c>
      <c r="L1054" s="302">
        <v>182.51</v>
      </c>
      <c r="M1054" s="302">
        <v>0</v>
      </c>
      <c r="N1054" s="302">
        <v>0</v>
      </c>
      <c r="O1054" s="302">
        <v>182.51</v>
      </c>
      <c r="P1054" s="302">
        <v>0</v>
      </c>
      <c r="Q1054" s="302">
        <v>0</v>
      </c>
      <c r="R1054" s="302">
        <v>25252.83</v>
      </c>
      <c r="S1054" s="302">
        <v>0</v>
      </c>
      <c r="T1054" s="302">
        <v>203.48</v>
      </c>
      <c r="U1054" s="302">
        <v>0</v>
      </c>
      <c r="V1054" s="302">
        <v>0</v>
      </c>
      <c r="W1054" s="302">
        <v>203.48</v>
      </c>
      <c r="X1054" s="302">
        <v>0</v>
      </c>
      <c r="Y1054" s="302">
        <v>0</v>
      </c>
      <c r="Z1054" s="302">
        <v>0</v>
      </c>
      <c r="AA1054" s="302">
        <v>39.72</v>
      </c>
      <c r="AB1054" s="302">
        <v>0</v>
      </c>
      <c r="AC1054" s="302">
        <v>0</v>
      </c>
      <c r="AD1054" s="302">
        <v>0</v>
      </c>
      <c r="AE1054" s="302">
        <v>0</v>
      </c>
      <c r="AF1054" s="302">
        <v>-22.68</v>
      </c>
      <c r="AG1054" s="302">
        <v>21.29</v>
      </c>
      <c r="AH1054" s="302">
        <v>57</v>
      </c>
      <c r="AI1054" s="302">
        <v>0</v>
      </c>
      <c r="AJ1054" s="302">
        <v>0</v>
      </c>
      <c r="AK1054" s="302">
        <v>0</v>
      </c>
      <c r="AL1054" s="302">
        <v>0</v>
      </c>
      <c r="AM1054" s="302">
        <v>0</v>
      </c>
      <c r="AN1054" s="302">
        <v>0</v>
      </c>
      <c r="AO1054" s="302">
        <v>0</v>
      </c>
      <c r="AP1054" s="302">
        <v>32.14</v>
      </c>
      <c r="AQ1054" s="302">
        <v>0</v>
      </c>
      <c r="AR1054" s="302">
        <v>28.21</v>
      </c>
      <c r="AS1054" s="302">
        <v>0</v>
      </c>
      <c r="AT1054" s="295">
        <f t="shared" si="16"/>
        <v>485.25</v>
      </c>
      <c r="AU1054" s="302">
        <v>0</v>
      </c>
      <c r="AV1054" s="302">
        <v>0</v>
      </c>
      <c r="AW1054" s="303">
        <v>93</v>
      </c>
      <c r="AX1054" s="303">
        <v>300</v>
      </c>
      <c r="AY1054" s="302">
        <v>251024.18</v>
      </c>
      <c r="AZ1054" s="302">
        <v>43829.77</v>
      </c>
      <c r="BA1054" s="301">
        <v>64.176282999999998</v>
      </c>
      <c r="BB1054" s="301">
        <v>36.975616450437499</v>
      </c>
      <c r="BC1054" s="301">
        <v>9.6</v>
      </c>
      <c r="BD1054" s="301"/>
      <c r="BE1054" s="300" t="s">
        <v>4204</v>
      </c>
      <c r="BF1054" s="298"/>
      <c r="BG1054" s="300" t="s">
        <v>320</v>
      </c>
      <c r="BH1054" s="300" t="s">
        <v>197</v>
      </c>
      <c r="BI1054" s="300" t="s">
        <v>373</v>
      </c>
      <c r="BJ1054" s="300" t="s">
        <v>103</v>
      </c>
      <c r="BK1054" s="299" t="s">
        <v>175</v>
      </c>
      <c r="BL1054" s="301">
        <v>197757.33600168</v>
      </c>
      <c r="BM1054" s="299" t="s">
        <v>309</v>
      </c>
      <c r="BN1054" s="301"/>
      <c r="BO1054" s="304">
        <v>38898</v>
      </c>
      <c r="BP1054" s="304">
        <v>48029</v>
      </c>
      <c r="BQ1054" s="297" t="s">
        <v>4757</v>
      </c>
      <c r="BR1054" s="297" t="s">
        <v>4764</v>
      </c>
      <c r="BS1054" s="297">
        <v>38898</v>
      </c>
      <c r="BT1054" s="297">
        <v>48029</v>
      </c>
      <c r="BU1054" s="301">
        <v>0</v>
      </c>
      <c r="BV1054" s="301">
        <v>39.72</v>
      </c>
      <c r="BW1054" s="301">
        <v>0</v>
      </c>
    </row>
    <row r="1055" spans="1:75" s="289" customFormat="1" ht="18.2" customHeight="1" x14ac:dyDescent="0.15">
      <c r="A1055" s="291">
        <v>1053</v>
      </c>
      <c r="B1055" s="292" t="s">
        <v>305</v>
      </c>
      <c r="C1055" s="292" t="s">
        <v>306</v>
      </c>
      <c r="D1055" s="312">
        <v>45170</v>
      </c>
      <c r="E1055" s="293" t="s">
        <v>2141</v>
      </c>
      <c r="F1055" s="308">
        <v>1</v>
      </c>
      <c r="G1055" s="308">
        <v>0</v>
      </c>
      <c r="H1055" s="295">
        <v>9384.7999999999993</v>
      </c>
      <c r="I1055" s="295">
        <v>0</v>
      </c>
      <c r="J1055" s="295">
        <v>0</v>
      </c>
      <c r="K1055" s="295">
        <v>9384.7999999999993</v>
      </c>
      <c r="L1055" s="295">
        <v>240.22</v>
      </c>
      <c r="M1055" s="295">
        <v>0</v>
      </c>
      <c r="N1055" s="295">
        <v>0</v>
      </c>
      <c r="O1055" s="295">
        <v>233.4</v>
      </c>
      <c r="P1055" s="295">
        <v>0</v>
      </c>
      <c r="Q1055" s="295">
        <v>0</v>
      </c>
      <c r="R1055" s="295">
        <v>9151.4</v>
      </c>
      <c r="S1055" s="295">
        <v>0</v>
      </c>
      <c r="T1055" s="295">
        <v>77.42</v>
      </c>
      <c r="U1055" s="295">
        <v>0</v>
      </c>
      <c r="V1055" s="295">
        <v>0</v>
      </c>
      <c r="W1055" s="295">
        <v>77.42</v>
      </c>
      <c r="X1055" s="295">
        <v>0</v>
      </c>
      <c r="Y1055" s="295">
        <v>0</v>
      </c>
      <c r="Z1055" s="295">
        <v>0</v>
      </c>
      <c r="AA1055" s="295">
        <v>52.16</v>
      </c>
      <c r="AB1055" s="295">
        <v>0</v>
      </c>
      <c r="AC1055" s="295">
        <v>0</v>
      </c>
      <c r="AD1055" s="295">
        <v>0</v>
      </c>
      <c r="AE1055" s="295">
        <v>0</v>
      </c>
      <c r="AF1055" s="295">
        <v>-19.41</v>
      </c>
      <c r="AG1055" s="295">
        <v>16.09</v>
      </c>
      <c r="AH1055" s="295">
        <v>48.97</v>
      </c>
      <c r="AI1055" s="295">
        <v>0</v>
      </c>
      <c r="AJ1055" s="295">
        <v>0</v>
      </c>
      <c r="AK1055" s="295">
        <v>0</v>
      </c>
      <c r="AL1055" s="295">
        <v>0</v>
      </c>
      <c r="AM1055" s="295">
        <v>0</v>
      </c>
      <c r="AN1055" s="295">
        <v>0</v>
      </c>
      <c r="AO1055" s="295">
        <v>0</v>
      </c>
      <c r="AP1055" s="295">
        <v>0</v>
      </c>
      <c r="AQ1055" s="295">
        <v>0</v>
      </c>
      <c r="AR1055" s="295">
        <v>0</v>
      </c>
      <c r="AS1055" s="295">
        <v>0</v>
      </c>
      <c r="AT1055" s="295">
        <f t="shared" si="16"/>
        <v>408.63</v>
      </c>
      <c r="AU1055" s="295">
        <v>6.82</v>
      </c>
      <c r="AV1055" s="295">
        <v>0</v>
      </c>
      <c r="AW1055" s="296">
        <v>33</v>
      </c>
      <c r="AX1055" s="296">
        <v>240</v>
      </c>
      <c r="AY1055" s="295">
        <v>335915.87</v>
      </c>
      <c r="AZ1055" s="295">
        <v>33142.699999999997</v>
      </c>
      <c r="BA1055" s="294">
        <v>36.264215</v>
      </c>
      <c r="BB1055" s="294">
        <v>10.013316270279701</v>
      </c>
      <c r="BC1055" s="294">
        <v>9.9</v>
      </c>
      <c r="BD1055" s="294"/>
      <c r="BE1055" s="293" t="s">
        <v>4204</v>
      </c>
      <c r="BF1055" s="291"/>
      <c r="BG1055" s="293" t="s">
        <v>320</v>
      </c>
      <c r="BH1055" s="293" t="s">
        <v>181</v>
      </c>
      <c r="BI1055" s="293" t="s">
        <v>372</v>
      </c>
      <c r="BJ1055" s="293" t="s">
        <v>177</v>
      </c>
      <c r="BK1055" s="292" t="s">
        <v>175</v>
      </c>
      <c r="BL1055" s="294">
        <v>71665.491934399994</v>
      </c>
      <c r="BM1055" s="292" t="s">
        <v>309</v>
      </c>
      <c r="BN1055" s="294"/>
      <c r="BO1055" s="297">
        <v>38898</v>
      </c>
      <c r="BP1055" s="297">
        <v>46203</v>
      </c>
      <c r="BQ1055" s="297" t="s">
        <v>4757</v>
      </c>
      <c r="BR1055" s="297" t="s">
        <v>4764</v>
      </c>
      <c r="BS1055" s="297">
        <v>38898</v>
      </c>
      <c r="BT1055" s="297">
        <v>46203</v>
      </c>
      <c r="BU1055" s="294">
        <v>0</v>
      </c>
      <c r="BV1055" s="294">
        <v>52.16</v>
      </c>
      <c r="BW1055" s="294">
        <v>0</v>
      </c>
    </row>
    <row r="1056" spans="1:75" s="289" customFormat="1" ht="18.2" customHeight="1" x14ac:dyDescent="0.15">
      <c r="A1056" s="298">
        <v>1054</v>
      </c>
      <c r="B1056" s="299" t="s">
        <v>305</v>
      </c>
      <c r="C1056" s="299" t="s">
        <v>306</v>
      </c>
      <c r="D1056" s="313">
        <v>45170</v>
      </c>
      <c r="E1056" s="300" t="s">
        <v>2142</v>
      </c>
      <c r="F1056" s="309">
        <v>155</v>
      </c>
      <c r="G1056" s="309">
        <v>154</v>
      </c>
      <c r="H1056" s="302">
        <v>15971.48</v>
      </c>
      <c r="I1056" s="302">
        <v>9842.27</v>
      </c>
      <c r="J1056" s="302">
        <v>0</v>
      </c>
      <c r="K1056" s="302">
        <v>25813.75</v>
      </c>
      <c r="L1056" s="302">
        <v>113.12</v>
      </c>
      <c r="M1056" s="302">
        <v>0</v>
      </c>
      <c r="N1056" s="302">
        <v>0</v>
      </c>
      <c r="O1056" s="302">
        <v>0</v>
      </c>
      <c r="P1056" s="302">
        <v>0</v>
      </c>
      <c r="Q1056" s="302">
        <v>0</v>
      </c>
      <c r="R1056" s="302">
        <v>25813.75</v>
      </c>
      <c r="S1056" s="302">
        <v>27722.46</v>
      </c>
      <c r="T1056" s="302">
        <v>131.76</v>
      </c>
      <c r="U1056" s="302">
        <v>0</v>
      </c>
      <c r="V1056" s="302">
        <v>0</v>
      </c>
      <c r="W1056" s="302">
        <v>0</v>
      </c>
      <c r="X1056" s="302">
        <v>0</v>
      </c>
      <c r="Y1056" s="302">
        <v>0</v>
      </c>
      <c r="Z1056" s="302">
        <v>27854.22</v>
      </c>
      <c r="AA1056" s="302">
        <v>0</v>
      </c>
      <c r="AB1056" s="302">
        <v>0</v>
      </c>
      <c r="AC1056" s="302">
        <v>0</v>
      </c>
      <c r="AD1056" s="302">
        <v>0</v>
      </c>
      <c r="AE1056" s="302">
        <v>0</v>
      </c>
      <c r="AF1056" s="302">
        <v>0</v>
      </c>
      <c r="AG1056" s="302">
        <v>0</v>
      </c>
      <c r="AH1056" s="302">
        <v>0</v>
      </c>
      <c r="AI1056" s="302">
        <v>0</v>
      </c>
      <c r="AJ1056" s="302">
        <v>0</v>
      </c>
      <c r="AK1056" s="302">
        <v>0</v>
      </c>
      <c r="AL1056" s="302">
        <v>0</v>
      </c>
      <c r="AM1056" s="302">
        <v>0</v>
      </c>
      <c r="AN1056" s="302">
        <v>0</v>
      </c>
      <c r="AO1056" s="302">
        <v>0</v>
      </c>
      <c r="AP1056" s="302">
        <v>0</v>
      </c>
      <c r="AQ1056" s="302">
        <v>0</v>
      </c>
      <c r="AR1056" s="302">
        <v>0</v>
      </c>
      <c r="AS1056" s="302">
        <v>0</v>
      </c>
      <c r="AT1056" s="295">
        <f t="shared" si="16"/>
        <v>0</v>
      </c>
      <c r="AU1056" s="302">
        <v>9955.39</v>
      </c>
      <c r="AV1056" s="302">
        <v>27854.22</v>
      </c>
      <c r="AW1056" s="303">
        <v>93</v>
      </c>
      <c r="AX1056" s="303">
        <v>300</v>
      </c>
      <c r="AY1056" s="302">
        <v>293999.09999999998</v>
      </c>
      <c r="AZ1056" s="302">
        <v>27158.86</v>
      </c>
      <c r="BA1056" s="301">
        <v>33.937206000000003</v>
      </c>
      <c r="BB1056" s="301">
        <v>32.2563815779639</v>
      </c>
      <c r="BC1056" s="301">
        <v>9.9</v>
      </c>
      <c r="BD1056" s="301"/>
      <c r="BE1056" s="300" t="s">
        <v>4204</v>
      </c>
      <c r="BF1056" s="298"/>
      <c r="BG1056" s="300" t="s">
        <v>315</v>
      </c>
      <c r="BH1056" s="300" t="s">
        <v>179</v>
      </c>
      <c r="BI1056" s="300" t="s">
        <v>329</v>
      </c>
      <c r="BJ1056" s="300" t="s">
        <v>4205</v>
      </c>
      <c r="BK1056" s="299" t="s">
        <v>175</v>
      </c>
      <c r="BL1056" s="301">
        <v>202149.95436999999</v>
      </c>
      <c r="BM1056" s="299" t="s">
        <v>309</v>
      </c>
      <c r="BN1056" s="301"/>
      <c r="BO1056" s="304">
        <v>38883</v>
      </c>
      <c r="BP1056" s="304">
        <v>48014</v>
      </c>
      <c r="BQ1056" s="297" t="s">
        <v>948</v>
      </c>
      <c r="BR1056" s="297" t="s">
        <v>4772</v>
      </c>
      <c r="BS1056" s="297">
        <v>38883</v>
      </c>
      <c r="BT1056" s="297">
        <v>48014</v>
      </c>
      <c r="BU1056" s="301">
        <v>15418.49</v>
      </c>
      <c r="BV1056" s="301">
        <v>44.76</v>
      </c>
      <c r="BW1056" s="301">
        <v>0</v>
      </c>
    </row>
    <row r="1057" spans="1:75" s="289" customFormat="1" ht="18.2" customHeight="1" x14ac:dyDescent="0.15">
      <c r="A1057" s="291">
        <v>1055</v>
      </c>
      <c r="B1057" s="292" t="s">
        <v>305</v>
      </c>
      <c r="C1057" s="292" t="s">
        <v>306</v>
      </c>
      <c r="D1057" s="312">
        <v>45170</v>
      </c>
      <c r="E1057" s="293" t="s">
        <v>2143</v>
      </c>
      <c r="F1057" s="308">
        <v>0</v>
      </c>
      <c r="G1057" s="308">
        <v>0</v>
      </c>
      <c r="H1057" s="295">
        <v>14046.98</v>
      </c>
      <c r="I1057" s="295">
        <v>0</v>
      </c>
      <c r="J1057" s="295">
        <v>0</v>
      </c>
      <c r="K1057" s="295">
        <v>14046.98</v>
      </c>
      <c r="L1057" s="295">
        <v>446.72</v>
      </c>
      <c r="M1057" s="295">
        <v>0</v>
      </c>
      <c r="N1057" s="295">
        <v>0</v>
      </c>
      <c r="O1057" s="295">
        <v>446.72</v>
      </c>
      <c r="P1057" s="295">
        <v>0</v>
      </c>
      <c r="Q1057" s="295">
        <v>0</v>
      </c>
      <c r="R1057" s="295">
        <v>13600.26</v>
      </c>
      <c r="S1057" s="295">
        <v>0</v>
      </c>
      <c r="T1057" s="295">
        <v>112.38</v>
      </c>
      <c r="U1057" s="295">
        <v>0</v>
      </c>
      <c r="V1057" s="295">
        <v>0</v>
      </c>
      <c r="W1057" s="295">
        <v>112.38</v>
      </c>
      <c r="X1057" s="295">
        <v>0</v>
      </c>
      <c r="Y1057" s="295">
        <v>0</v>
      </c>
      <c r="Z1057" s="295">
        <v>0</v>
      </c>
      <c r="AA1057" s="295">
        <v>51.55</v>
      </c>
      <c r="AB1057" s="295">
        <v>0</v>
      </c>
      <c r="AC1057" s="295">
        <v>0</v>
      </c>
      <c r="AD1057" s="295">
        <v>0</v>
      </c>
      <c r="AE1057" s="295">
        <v>0</v>
      </c>
      <c r="AF1057" s="295">
        <v>-31.32</v>
      </c>
      <c r="AG1057" s="295">
        <v>26.56</v>
      </c>
      <c r="AH1057" s="295">
        <v>78.790000000000006</v>
      </c>
      <c r="AI1057" s="295">
        <v>0</v>
      </c>
      <c r="AJ1057" s="295">
        <v>0</v>
      </c>
      <c r="AK1057" s="295">
        <v>0</v>
      </c>
      <c r="AL1057" s="295">
        <v>0</v>
      </c>
      <c r="AM1057" s="295">
        <v>0</v>
      </c>
      <c r="AN1057" s="295">
        <v>0</v>
      </c>
      <c r="AO1057" s="295">
        <v>0</v>
      </c>
      <c r="AP1057" s="295">
        <v>0</v>
      </c>
      <c r="AQ1057" s="295">
        <v>0</v>
      </c>
      <c r="AR1057" s="295">
        <v>0</v>
      </c>
      <c r="AS1057" s="295">
        <v>2.5539999999999998E-3</v>
      </c>
      <c r="AT1057" s="295">
        <f t="shared" si="16"/>
        <v>684.67744600000003</v>
      </c>
      <c r="AU1057" s="295">
        <v>0</v>
      </c>
      <c r="AV1057" s="295">
        <v>0</v>
      </c>
      <c r="AW1057" s="296">
        <v>33</v>
      </c>
      <c r="AX1057" s="296">
        <v>240</v>
      </c>
      <c r="AY1057" s="295">
        <v>374199.17</v>
      </c>
      <c r="AZ1057" s="295">
        <v>59563.360000000001</v>
      </c>
      <c r="BA1057" s="294">
        <v>58.505578999999997</v>
      </c>
      <c r="BB1057" s="294">
        <v>13.3587340581616</v>
      </c>
      <c r="BC1057" s="294">
        <v>9.6</v>
      </c>
      <c r="BD1057" s="294"/>
      <c r="BE1057" s="293" t="s">
        <v>4204</v>
      </c>
      <c r="BF1057" s="291"/>
      <c r="BG1057" s="293" t="s">
        <v>312</v>
      </c>
      <c r="BH1057" s="293" t="s">
        <v>189</v>
      </c>
      <c r="BI1057" s="293" t="s">
        <v>323</v>
      </c>
      <c r="BJ1057" s="293" t="s">
        <v>103</v>
      </c>
      <c r="BK1057" s="292" t="s">
        <v>175</v>
      </c>
      <c r="BL1057" s="294">
        <v>106504.94168495999</v>
      </c>
      <c r="BM1057" s="292" t="s">
        <v>309</v>
      </c>
      <c r="BN1057" s="294"/>
      <c r="BO1057" s="297">
        <v>38898</v>
      </c>
      <c r="BP1057" s="297">
        <v>46203</v>
      </c>
      <c r="BQ1057" s="297" t="s">
        <v>4757</v>
      </c>
      <c r="BR1057" s="297" t="s">
        <v>4764</v>
      </c>
      <c r="BS1057" s="297">
        <v>38898</v>
      </c>
      <c r="BT1057" s="297">
        <v>46203</v>
      </c>
      <c r="BU1057" s="294">
        <v>0</v>
      </c>
      <c r="BV1057" s="294">
        <v>51.55</v>
      </c>
      <c r="BW1057" s="294">
        <v>0</v>
      </c>
    </row>
    <row r="1058" spans="1:75" s="289" customFormat="1" ht="18.2" customHeight="1" x14ac:dyDescent="0.15">
      <c r="A1058" s="298">
        <v>1056</v>
      </c>
      <c r="B1058" s="299" t="s">
        <v>305</v>
      </c>
      <c r="C1058" s="299" t="s">
        <v>306</v>
      </c>
      <c r="D1058" s="313">
        <v>45170</v>
      </c>
      <c r="E1058" s="300" t="s">
        <v>2144</v>
      </c>
      <c r="F1058" s="309">
        <v>130</v>
      </c>
      <c r="G1058" s="309">
        <v>130</v>
      </c>
      <c r="H1058" s="302">
        <v>0</v>
      </c>
      <c r="I1058" s="302">
        <v>43377.87</v>
      </c>
      <c r="J1058" s="302">
        <v>0</v>
      </c>
      <c r="K1058" s="302">
        <v>43377.87</v>
      </c>
      <c r="L1058" s="302">
        <v>0</v>
      </c>
      <c r="M1058" s="302">
        <v>0</v>
      </c>
      <c r="N1058" s="302">
        <v>0</v>
      </c>
      <c r="O1058" s="302">
        <v>0</v>
      </c>
      <c r="P1058" s="302">
        <v>0</v>
      </c>
      <c r="Q1058" s="302">
        <v>0</v>
      </c>
      <c r="R1058" s="302">
        <v>43377.87</v>
      </c>
      <c r="S1058" s="302">
        <v>26555.42</v>
      </c>
      <c r="T1058" s="302">
        <v>0</v>
      </c>
      <c r="U1058" s="302">
        <v>0</v>
      </c>
      <c r="V1058" s="302">
        <v>0</v>
      </c>
      <c r="W1058" s="302">
        <v>0</v>
      </c>
      <c r="X1058" s="302">
        <v>0</v>
      </c>
      <c r="Y1058" s="302">
        <v>0</v>
      </c>
      <c r="Z1058" s="302">
        <v>26555.42</v>
      </c>
      <c r="AA1058" s="302">
        <v>0</v>
      </c>
      <c r="AB1058" s="302">
        <v>0</v>
      </c>
      <c r="AC1058" s="302">
        <v>0</v>
      </c>
      <c r="AD1058" s="302">
        <v>0</v>
      </c>
      <c r="AE1058" s="302">
        <v>0</v>
      </c>
      <c r="AF1058" s="302">
        <v>0</v>
      </c>
      <c r="AG1058" s="302">
        <v>0</v>
      </c>
      <c r="AH1058" s="302">
        <v>0</v>
      </c>
      <c r="AI1058" s="302">
        <v>0</v>
      </c>
      <c r="AJ1058" s="302">
        <v>0</v>
      </c>
      <c r="AK1058" s="302">
        <v>0</v>
      </c>
      <c r="AL1058" s="302">
        <v>0</v>
      </c>
      <c r="AM1058" s="302">
        <v>0</v>
      </c>
      <c r="AN1058" s="302">
        <v>0</v>
      </c>
      <c r="AO1058" s="302">
        <v>0</v>
      </c>
      <c r="AP1058" s="302">
        <v>0</v>
      </c>
      <c r="AQ1058" s="302">
        <v>0</v>
      </c>
      <c r="AR1058" s="302">
        <v>0</v>
      </c>
      <c r="AS1058" s="302">
        <v>0</v>
      </c>
      <c r="AT1058" s="295">
        <f t="shared" si="16"/>
        <v>0</v>
      </c>
      <c r="AU1058" s="302">
        <v>43377.87</v>
      </c>
      <c r="AV1058" s="302">
        <v>26555.42</v>
      </c>
      <c r="AW1058" s="303">
        <v>0</v>
      </c>
      <c r="AX1058" s="303">
        <v>180</v>
      </c>
      <c r="AY1058" s="302">
        <v>378999.6</v>
      </c>
      <c r="AZ1058" s="302">
        <v>51220.89</v>
      </c>
      <c r="BA1058" s="301">
        <v>49.681316000000002</v>
      </c>
      <c r="BB1058" s="301">
        <v>42.074037895025299</v>
      </c>
      <c r="BC1058" s="301">
        <v>9.6</v>
      </c>
      <c r="BD1058" s="301"/>
      <c r="BE1058" s="300" t="s">
        <v>4204</v>
      </c>
      <c r="BF1058" s="298"/>
      <c r="BG1058" s="300" t="s">
        <v>333</v>
      </c>
      <c r="BH1058" s="300" t="s">
        <v>193</v>
      </c>
      <c r="BI1058" s="300" t="s">
        <v>544</v>
      </c>
      <c r="BJ1058" s="300" t="s">
        <v>4205</v>
      </c>
      <c r="BK1058" s="299" t="s">
        <v>175</v>
      </c>
      <c r="BL1058" s="301">
        <v>339696.26424552</v>
      </c>
      <c r="BM1058" s="299" t="s">
        <v>309</v>
      </c>
      <c r="BN1058" s="301"/>
      <c r="BO1058" s="304">
        <v>38901</v>
      </c>
      <c r="BP1058" s="304">
        <v>44380</v>
      </c>
      <c r="BQ1058" s="297" t="s">
        <v>936</v>
      </c>
      <c r="BR1058" s="297" t="s">
        <v>4769</v>
      </c>
      <c r="BS1058" s="297">
        <v>38901</v>
      </c>
      <c r="BT1058" s="297">
        <v>44380</v>
      </c>
      <c r="BU1058" s="301">
        <v>17123.96</v>
      </c>
      <c r="BV1058" s="301">
        <v>0</v>
      </c>
      <c r="BW1058" s="301">
        <v>0</v>
      </c>
    </row>
    <row r="1059" spans="1:75" s="289" customFormat="1" ht="18.2" customHeight="1" x14ac:dyDescent="0.15">
      <c r="A1059" s="291">
        <v>1057</v>
      </c>
      <c r="B1059" s="292" t="s">
        <v>305</v>
      </c>
      <c r="C1059" s="292" t="s">
        <v>306</v>
      </c>
      <c r="D1059" s="312">
        <v>45170</v>
      </c>
      <c r="E1059" s="293" t="s">
        <v>2145</v>
      </c>
      <c r="F1059" s="308">
        <v>27</v>
      </c>
      <c r="G1059" s="308">
        <v>26</v>
      </c>
      <c r="H1059" s="295">
        <v>17121.55</v>
      </c>
      <c r="I1059" s="295">
        <v>2712.32</v>
      </c>
      <c r="J1059" s="295">
        <v>0</v>
      </c>
      <c r="K1059" s="295">
        <v>19833.87</v>
      </c>
      <c r="L1059" s="295">
        <v>119.41</v>
      </c>
      <c r="M1059" s="295">
        <v>0</v>
      </c>
      <c r="N1059" s="295">
        <v>0</v>
      </c>
      <c r="O1059" s="295">
        <v>0</v>
      </c>
      <c r="P1059" s="295">
        <v>0</v>
      </c>
      <c r="Q1059" s="295">
        <v>0</v>
      </c>
      <c r="R1059" s="295">
        <v>19833.87</v>
      </c>
      <c r="S1059" s="295">
        <v>3829.02</v>
      </c>
      <c r="T1059" s="295">
        <v>141.25</v>
      </c>
      <c r="U1059" s="295">
        <v>0</v>
      </c>
      <c r="V1059" s="295">
        <v>0</v>
      </c>
      <c r="W1059" s="295">
        <v>0</v>
      </c>
      <c r="X1059" s="295">
        <v>0</v>
      </c>
      <c r="Y1059" s="295">
        <v>0</v>
      </c>
      <c r="Z1059" s="295">
        <v>3970.27</v>
      </c>
      <c r="AA1059" s="295">
        <v>0</v>
      </c>
      <c r="AB1059" s="295">
        <v>0</v>
      </c>
      <c r="AC1059" s="295">
        <v>0</v>
      </c>
      <c r="AD1059" s="295">
        <v>0</v>
      </c>
      <c r="AE1059" s="295">
        <v>0</v>
      </c>
      <c r="AF1059" s="295">
        <v>0</v>
      </c>
      <c r="AG1059" s="295">
        <v>0</v>
      </c>
      <c r="AH1059" s="295">
        <v>0</v>
      </c>
      <c r="AI1059" s="295">
        <v>0</v>
      </c>
      <c r="AJ1059" s="295">
        <v>0</v>
      </c>
      <c r="AK1059" s="295">
        <v>0</v>
      </c>
      <c r="AL1059" s="295">
        <v>0</v>
      </c>
      <c r="AM1059" s="295">
        <v>0</v>
      </c>
      <c r="AN1059" s="295">
        <v>0</v>
      </c>
      <c r="AO1059" s="295">
        <v>0</v>
      </c>
      <c r="AP1059" s="295">
        <v>0</v>
      </c>
      <c r="AQ1059" s="295">
        <v>0</v>
      </c>
      <c r="AR1059" s="295">
        <v>0</v>
      </c>
      <c r="AS1059" s="295">
        <v>0</v>
      </c>
      <c r="AT1059" s="295">
        <f t="shared" si="16"/>
        <v>0</v>
      </c>
      <c r="AU1059" s="295">
        <v>2831.73</v>
      </c>
      <c r="AV1059" s="295">
        <v>3970.27</v>
      </c>
      <c r="AW1059" s="296">
        <v>94</v>
      </c>
      <c r="AX1059" s="296">
        <v>300</v>
      </c>
      <c r="AY1059" s="295">
        <v>361002.65</v>
      </c>
      <c r="AZ1059" s="295">
        <v>28909.29</v>
      </c>
      <c r="BA1059" s="294">
        <v>29.439675000000001</v>
      </c>
      <c r="BB1059" s="294">
        <v>20.197752583762899</v>
      </c>
      <c r="BC1059" s="294">
        <v>9.9</v>
      </c>
      <c r="BD1059" s="294"/>
      <c r="BE1059" s="293" t="s">
        <v>4204</v>
      </c>
      <c r="BF1059" s="291"/>
      <c r="BG1059" s="293" t="s">
        <v>315</v>
      </c>
      <c r="BH1059" s="293" t="s">
        <v>179</v>
      </c>
      <c r="BI1059" s="293" t="s">
        <v>363</v>
      </c>
      <c r="BJ1059" s="293" t="s">
        <v>4205</v>
      </c>
      <c r="BK1059" s="292" t="s">
        <v>175</v>
      </c>
      <c r="BL1059" s="294">
        <v>155320.94002151999</v>
      </c>
      <c r="BM1059" s="292" t="s">
        <v>309</v>
      </c>
      <c r="BN1059" s="294"/>
      <c r="BO1059" s="297">
        <v>38902</v>
      </c>
      <c r="BP1059" s="297">
        <v>48033</v>
      </c>
      <c r="BQ1059" s="297" t="s">
        <v>929</v>
      </c>
      <c r="BR1059" s="297" t="s">
        <v>4777</v>
      </c>
      <c r="BS1059" s="297">
        <v>38902</v>
      </c>
      <c r="BT1059" s="297">
        <v>48033</v>
      </c>
      <c r="BU1059" s="294">
        <v>2821.26</v>
      </c>
      <c r="BV1059" s="294">
        <v>47.65</v>
      </c>
      <c r="BW1059" s="294">
        <v>0</v>
      </c>
    </row>
    <row r="1060" spans="1:75" s="289" customFormat="1" ht="18.2" customHeight="1" x14ac:dyDescent="0.15">
      <c r="A1060" s="298">
        <v>1058</v>
      </c>
      <c r="B1060" s="299" t="s">
        <v>305</v>
      </c>
      <c r="C1060" s="299" t="s">
        <v>306</v>
      </c>
      <c r="D1060" s="313">
        <v>45170</v>
      </c>
      <c r="E1060" s="300" t="s">
        <v>2146</v>
      </c>
      <c r="F1060" s="309">
        <v>149</v>
      </c>
      <c r="G1060" s="309">
        <v>148</v>
      </c>
      <c r="H1060" s="302">
        <v>40702.54</v>
      </c>
      <c r="I1060" s="302">
        <v>25139.32</v>
      </c>
      <c r="J1060" s="302">
        <v>0</v>
      </c>
      <c r="K1060" s="302">
        <v>65841.86</v>
      </c>
      <c r="L1060" s="302">
        <v>288.97000000000003</v>
      </c>
      <c r="M1060" s="302">
        <v>0</v>
      </c>
      <c r="N1060" s="302">
        <v>0</v>
      </c>
      <c r="O1060" s="302">
        <v>0</v>
      </c>
      <c r="P1060" s="302">
        <v>0</v>
      </c>
      <c r="Q1060" s="302">
        <v>0</v>
      </c>
      <c r="R1060" s="302">
        <v>65841.86</v>
      </c>
      <c r="S1060" s="302">
        <v>65318.28</v>
      </c>
      <c r="T1060" s="302">
        <v>322.23</v>
      </c>
      <c r="U1060" s="302">
        <v>0</v>
      </c>
      <c r="V1060" s="302">
        <v>0</v>
      </c>
      <c r="W1060" s="302">
        <v>0</v>
      </c>
      <c r="X1060" s="302">
        <v>0</v>
      </c>
      <c r="Y1060" s="302">
        <v>0</v>
      </c>
      <c r="Z1060" s="302">
        <v>65640.509999999995</v>
      </c>
      <c r="AA1060" s="302">
        <v>0</v>
      </c>
      <c r="AB1060" s="302">
        <v>0</v>
      </c>
      <c r="AC1060" s="302">
        <v>0</v>
      </c>
      <c r="AD1060" s="302">
        <v>0</v>
      </c>
      <c r="AE1060" s="302">
        <v>0</v>
      </c>
      <c r="AF1060" s="302">
        <v>0</v>
      </c>
      <c r="AG1060" s="302">
        <v>0</v>
      </c>
      <c r="AH1060" s="302">
        <v>0</v>
      </c>
      <c r="AI1060" s="302">
        <v>0</v>
      </c>
      <c r="AJ1060" s="302">
        <v>0</v>
      </c>
      <c r="AK1060" s="302">
        <v>0</v>
      </c>
      <c r="AL1060" s="302">
        <v>0</v>
      </c>
      <c r="AM1060" s="302">
        <v>0</v>
      </c>
      <c r="AN1060" s="302">
        <v>0</v>
      </c>
      <c r="AO1060" s="302">
        <v>0</v>
      </c>
      <c r="AP1060" s="302">
        <v>0</v>
      </c>
      <c r="AQ1060" s="302">
        <v>0</v>
      </c>
      <c r="AR1060" s="302">
        <v>0</v>
      </c>
      <c r="AS1060" s="302">
        <v>0</v>
      </c>
      <c r="AT1060" s="295">
        <f t="shared" si="16"/>
        <v>0</v>
      </c>
      <c r="AU1060" s="302">
        <v>25428.29</v>
      </c>
      <c r="AV1060" s="302">
        <v>65640.509999999995</v>
      </c>
      <c r="AW1060" s="303">
        <v>94</v>
      </c>
      <c r="AX1060" s="303">
        <v>300</v>
      </c>
      <c r="AY1060" s="302">
        <v>361002.65</v>
      </c>
      <c r="AZ1060" s="302">
        <v>69955.44</v>
      </c>
      <c r="BA1060" s="301">
        <v>71.238879999999995</v>
      </c>
      <c r="BB1060" s="301">
        <v>67.049830056344405</v>
      </c>
      <c r="BC1060" s="301">
        <v>9.5</v>
      </c>
      <c r="BD1060" s="301"/>
      <c r="BE1060" s="300" t="s">
        <v>4204</v>
      </c>
      <c r="BF1060" s="298"/>
      <c r="BG1060" s="300" t="s">
        <v>315</v>
      </c>
      <c r="BH1060" s="300" t="s">
        <v>179</v>
      </c>
      <c r="BI1060" s="300" t="s">
        <v>363</v>
      </c>
      <c r="BJ1060" s="300" t="s">
        <v>4205</v>
      </c>
      <c r="BK1060" s="299" t="s">
        <v>175</v>
      </c>
      <c r="BL1060" s="301">
        <v>515613.92647856002</v>
      </c>
      <c r="BM1060" s="299" t="s">
        <v>309</v>
      </c>
      <c r="BN1060" s="301"/>
      <c r="BO1060" s="304">
        <v>38902</v>
      </c>
      <c r="BP1060" s="304">
        <v>48033</v>
      </c>
      <c r="BQ1060" s="297" t="s">
        <v>4147</v>
      </c>
      <c r="BR1060" s="297" t="s">
        <v>4788</v>
      </c>
      <c r="BS1060" s="297">
        <v>38902</v>
      </c>
      <c r="BT1060" s="297">
        <v>48033</v>
      </c>
      <c r="BU1060" s="301">
        <v>25469.34</v>
      </c>
      <c r="BV1060" s="301">
        <v>48.58</v>
      </c>
      <c r="BW1060" s="301">
        <v>0</v>
      </c>
    </row>
    <row r="1061" spans="1:75" s="289" customFormat="1" ht="18.2" customHeight="1" x14ac:dyDescent="0.15">
      <c r="A1061" s="291">
        <v>1059</v>
      </c>
      <c r="B1061" s="292" t="s">
        <v>305</v>
      </c>
      <c r="C1061" s="292" t="s">
        <v>306</v>
      </c>
      <c r="D1061" s="312">
        <v>45170</v>
      </c>
      <c r="E1061" s="293" t="s">
        <v>2147</v>
      </c>
      <c r="F1061" s="308">
        <v>155</v>
      </c>
      <c r="G1061" s="308">
        <v>154</v>
      </c>
      <c r="H1061" s="295">
        <v>15510.83</v>
      </c>
      <c r="I1061" s="295">
        <v>34084.980000000003</v>
      </c>
      <c r="J1061" s="295">
        <v>0</v>
      </c>
      <c r="K1061" s="295">
        <v>49595.81</v>
      </c>
      <c r="L1061" s="295">
        <v>385.76</v>
      </c>
      <c r="M1061" s="295">
        <v>0</v>
      </c>
      <c r="N1061" s="295">
        <v>0</v>
      </c>
      <c r="O1061" s="295">
        <v>0</v>
      </c>
      <c r="P1061" s="295">
        <v>0</v>
      </c>
      <c r="Q1061" s="295">
        <v>0</v>
      </c>
      <c r="R1061" s="295">
        <v>49595.81</v>
      </c>
      <c r="S1061" s="295">
        <v>44431.92</v>
      </c>
      <c r="T1061" s="295">
        <v>124.09</v>
      </c>
      <c r="U1061" s="295">
        <v>0</v>
      </c>
      <c r="V1061" s="295">
        <v>0</v>
      </c>
      <c r="W1061" s="295">
        <v>0</v>
      </c>
      <c r="X1061" s="295">
        <v>0</v>
      </c>
      <c r="Y1061" s="295">
        <v>0</v>
      </c>
      <c r="Z1061" s="295">
        <v>44556.01</v>
      </c>
      <c r="AA1061" s="295">
        <v>0</v>
      </c>
      <c r="AB1061" s="295">
        <v>0</v>
      </c>
      <c r="AC1061" s="295">
        <v>0</v>
      </c>
      <c r="AD1061" s="295">
        <v>0</v>
      </c>
      <c r="AE1061" s="295">
        <v>0</v>
      </c>
      <c r="AF1061" s="295">
        <v>0</v>
      </c>
      <c r="AG1061" s="295">
        <v>0</v>
      </c>
      <c r="AH1061" s="295">
        <v>0</v>
      </c>
      <c r="AI1061" s="295">
        <v>0</v>
      </c>
      <c r="AJ1061" s="295">
        <v>0</v>
      </c>
      <c r="AK1061" s="295">
        <v>0</v>
      </c>
      <c r="AL1061" s="295">
        <v>0</v>
      </c>
      <c r="AM1061" s="295">
        <v>0</v>
      </c>
      <c r="AN1061" s="295">
        <v>0</v>
      </c>
      <c r="AO1061" s="295">
        <v>0</v>
      </c>
      <c r="AP1061" s="295">
        <v>0</v>
      </c>
      <c r="AQ1061" s="295">
        <v>0</v>
      </c>
      <c r="AR1061" s="295">
        <v>0</v>
      </c>
      <c r="AS1061" s="295">
        <v>0</v>
      </c>
      <c r="AT1061" s="295">
        <f t="shared" si="16"/>
        <v>0</v>
      </c>
      <c r="AU1061" s="295">
        <v>34470.74</v>
      </c>
      <c r="AV1061" s="295">
        <v>44556.01</v>
      </c>
      <c r="AW1061" s="296">
        <v>34</v>
      </c>
      <c r="AX1061" s="296">
        <v>240</v>
      </c>
      <c r="AY1061" s="295">
        <v>336000.33</v>
      </c>
      <c r="AZ1061" s="295">
        <v>54316.21</v>
      </c>
      <c r="BA1061" s="294">
        <v>59.434469</v>
      </c>
      <c r="BB1061" s="294">
        <v>54.269262011743599</v>
      </c>
      <c r="BC1061" s="294">
        <v>9.6</v>
      </c>
      <c r="BD1061" s="294"/>
      <c r="BE1061" s="293" t="s">
        <v>4204</v>
      </c>
      <c r="BF1061" s="291"/>
      <c r="BG1061" s="293" t="s">
        <v>312</v>
      </c>
      <c r="BH1061" s="293" t="s">
        <v>188</v>
      </c>
      <c r="BI1061" s="293" t="s">
        <v>313</v>
      </c>
      <c r="BJ1061" s="293" t="s">
        <v>4205</v>
      </c>
      <c r="BK1061" s="292" t="s">
        <v>175</v>
      </c>
      <c r="BL1061" s="294">
        <v>388389.54930776003</v>
      </c>
      <c r="BM1061" s="292" t="s">
        <v>309</v>
      </c>
      <c r="BN1061" s="294"/>
      <c r="BO1061" s="297">
        <v>38904</v>
      </c>
      <c r="BP1061" s="297">
        <v>46209</v>
      </c>
      <c r="BQ1061" s="297" t="s">
        <v>931</v>
      </c>
      <c r="BR1061" s="297" t="s">
        <v>4779</v>
      </c>
      <c r="BS1061" s="297">
        <v>38904</v>
      </c>
      <c r="BT1061" s="297">
        <v>46209</v>
      </c>
      <c r="BU1061" s="294">
        <v>22142.639999999999</v>
      </c>
      <c r="BV1061" s="294">
        <v>47.01</v>
      </c>
      <c r="BW1061" s="294">
        <v>0</v>
      </c>
    </row>
    <row r="1062" spans="1:75" s="289" customFormat="1" ht="18.2" customHeight="1" x14ac:dyDescent="0.15">
      <c r="A1062" s="298">
        <v>1060</v>
      </c>
      <c r="B1062" s="299" t="s">
        <v>305</v>
      </c>
      <c r="C1062" s="299" t="s">
        <v>306</v>
      </c>
      <c r="D1062" s="313">
        <v>45170</v>
      </c>
      <c r="E1062" s="300" t="s">
        <v>2148</v>
      </c>
      <c r="F1062" s="309">
        <v>112</v>
      </c>
      <c r="G1062" s="309">
        <v>112</v>
      </c>
      <c r="H1062" s="302">
        <v>0</v>
      </c>
      <c r="I1062" s="302">
        <v>52054.45</v>
      </c>
      <c r="J1062" s="302">
        <v>0</v>
      </c>
      <c r="K1062" s="302">
        <v>52054.45</v>
      </c>
      <c r="L1062" s="302">
        <v>0</v>
      </c>
      <c r="M1062" s="302">
        <v>0</v>
      </c>
      <c r="N1062" s="302">
        <v>0</v>
      </c>
      <c r="O1062" s="302">
        <v>0</v>
      </c>
      <c r="P1062" s="302">
        <v>0</v>
      </c>
      <c r="Q1062" s="302">
        <v>0</v>
      </c>
      <c r="R1062" s="302">
        <v>52054.45</v>
      </c>
      <c r="S1062" s="302">
        <v>26701.54</v>
      </c>
      <c r="T1062" s="302">
        <v>0</v>
      </c>
      <c r="U1062" s="302">
        <v>0</v>
      </c>
      <c r="V1062" s="302">
        <v>0</v>
      </c>
      <c r="W1062" s="302">
        <v>0</v>
      </c>
      <c r="X1062" s="302">
        <v>0</v>
      </c>
      <c r="Y1062" s="302">
        <v>0</v>
      </c>
      <c r="Z1062" s="302">
        <v>26701.54</v>
      </c>
      <c r="AA1062" s="302">
        <v>0</v>
      </c>
      <c r="AB1062" s="302">
        <v>0</v>
      </c>
      <c r="AC1062" s="302">
        <v>0</v>
      </c>
      <c r="AD1062" s="302">
        <v>0</v>
      </c>
      <c r="AE1062" s="302">
        <v>0</v>
      </c>
      <c r="AF1062" s="302">
        <v>0</v>
      </c>
      <c r="AG1062" s="302">
        <v>0</v>
      </c>
      <c r="AH1062" s="302">
        <v>0</v>
      </c>
      <c r="AI1062" s="302">
        <v>0</v>
      </c>
      <c r="AJ1062" s="302">
        <v>0</v>
      </c>
      <c r="AK1062" s="302">
        <v>0</v>
      </c>
      <c r="AL1062" s="302">
        <v>0</v>
      </c>
      <c r="AM1062" s="302">
        <v>0</v>
      </c>
      <c r="AN1062" s="302">
        <v>0</v>
      </c>
      <c r="AO1062" s="302">
        <v>0</v>
      </c>
      <c r="AP1062" s="302">
        <v>0</v>
      </c>
      <c r="AQ1062" s="302">
        <v>0</v>
      </c>
      <c r="AR1062" s="302">
        <v>0</v>
      </c>
      <c r="AS1062" s="302">
        <v>0</v>
      </c>
      <c r="AT1062" s="295">
        <f t="shared" si="16"/>
        <v>0</v>
      </c>
      <c r="AU1062" s="302">
        <v>52054.45</v>
      </c>
      <c r="AV1062" s="302">
        <v>26701.54</v>
      </c>
      <c r="AW1062" s="303">
        <v>0</v>
      </c>
      <c r="AX1062" s="303">
        <v>180</v>
      </c>
      <c r="AY1062" s="302">
        <v>349998.32</v>
      </c>
      <c r="AZ1062" s="302">
        <v>67164.94</v>
      </c>
      <c r="BA1062" s="301">
        <v>70.554593999999994</v>
      </c>
      <c r="BB1062" s="301">
        <v>54.681513683229703</v>
      </c>
      <c r="BC1062" s="301">
        <v>9.6</v>
      </c>
      <c r="BD1062" s="301"/>
      <c r="BE1062" s="300" t="s">
        <v>4204</v>
      </c>
      <c r="BF1062" s="298"/>
      <c r="BG1062" s="300" t="s">
        <v>360</v>
      </c>
      <c r="BH1062" s="300" t="s">
        <v>232</v>
      </c>
      <c r="BI1062" s="300" t="s">
        <v>362</v>
      </c>
      <c r="BJ1062" s="300" t="s">
        <v>4205</v>
      </c>
      <c r="BK1062" s="299" t="s">
        <v>175</v>
      </c>
      <c r="BL1062" s="301">
        <v>407643.39517719997</v>
      </c>
      <c r="BM1062" s="299" t="s">
        <v>309</v>
      </c>
      <c r="BN1062" s="301"/>
      <c r="BO1062" s="304">
        <v>38904</v>
      </c>
      <c r="BP1062" s="304">
        <v>44383</v>
      </c>
      <c r="BQ1062" s="297" t="s">
        <v>1001</v>
      </c>
      <c r="BR1062" s="297" t="s">
        <v>4803</v>
      </c>
      <c r="BS1062" s="297">
        <v>38904</v>
      </c>
      <c r="BT1062" s="297">
        <v>44383</v>
      </c>
      <c r="BU1062" s="301">
        <v>18519.36</v>
      </c>
      <c r="BV1062" s="301">
        <v>0</v>
      </c>
      <c r="BW1062" s="301">
        <v>0</v>
      </c>
    </row>
    <row r="1063" spans="1:75" s="289" customFormat="1" ht="18.2" customHeight="1" x14ac:dyDescent="0.15">
      <c r="A1063" s="291">
        <v>1061</v>
      </c>
      <c r="B1063" s="292" t="s">
        <v>305</v>
      </c>
      <c r="C1063" s="292" t="s">
        <v>306</v>
      </c>
      <c r="D1063" s="312">
        <v>45170</v>
      </c>
      <c r="E1063" s="293" t="s">
        <v>2149</v>
      </c>
      <c r="F1063" s="308">
        <v>2</v>
      </c>
      <c r="G1063" s="308">
        <v>2</v>
      </c>
      <c r="H1063" s="295">
        <v>51367.11</v>
      </c>
      <c r="I1063" s="295">
        <v>593.95000000000005</v>
      </c>
      <c r="J1063" s="295">
        <v>0</v>
      </c>
      <c r="K1063" s="295">
        <v>51961.06</v>
      </c>
      <c r="L1063" s="295">
        <v>554.37</v>
      </c>
      <c r="M1063" s="295">
        <v>0</v>
      </c>
      <c r="N1063" s="295">
        <v>470.24</v>
      </c>
      <c r="O1063" s="295">
        <v>0</v>
      </c>
      <c r="P1063" s="295">
        <v>0</v>
      </c>
      <c r="Q1063" s="295">
        <v>0</v>
      </c>
      <c r="R1063" s="295">
        <v>51490.82</v>
      </c>
      <c r="S1063" s="295">
        <v>411.01</v>
      </c>
      <c r="T1063" s="295">
        <v>406.66</v>
      </c>
      <c r="U1063" s="295">
        <v>0</v>
      </c>
      <c r="V1063" s="295">
        <v>411.01</v>
      </c>
      <c r="W1063" s="295">
        <v>0</v>
      </c>
      <c r="X1063" s="295">
        <v>0</v>
      </c>
      <c r="Y1063" s="295">
        <v>0</v>
      </c>
      <c r="Z1063" s="295">
        <v>406.66</v>
      </c>
      <c r="AA1063" s="295">
        <v>0</v>
      </c>
      <c r="AB1063" s="295">
        <v>0</v>
      </c>
      <c r="AC1063" s="295">
        <v>0</v>
      </c>
      <c r="AD1063" s="295">
        <v>0</v>
      </c>
      <c r="AE1063" s="295">
        <v>0</v>
      </c>
      <c r="AF1063" s="295">
        <v>-55.47</v>
      </c>
      <c r="AG1063" s="295">
        <v>0</v>
      </c>
      <c r="AH1063" s="295">
        <v>0</v>
      </c>
      <c r="AI1063" s="295">
        <v>76.39</v>
      </c>
      <c r="AJ1063" s="295">
        <v>0</v>
      </c>
      <c r="AK1063" s="295">
        <v>0</v>
      </c>
      <c r="AL1063" s="295">
        <v>43.94</v>
      </c>
      <c r="AM1063" s="295">
        <v>0</v>
      </c>
      <c r="AN1063" s="295">
        <v>51.87</v>
      </c>
      <c r="AO1063" s="295">
        <v>138.51</v>
      </c>
      <c r="AP1063" s="295">
        <v>0</v>
      </c>
      <c r="AQ1063" s="295">
        <v>0</v>
      </c>
      <c r="AR1063" s="295">
        <v>0</v>
      </c>
      <c r="AS1063" s="295">
        <v>0</v>
      </c>
      <c r="AT1063" s="295">
        <f t="shared" si="16"/>
        <v>1136.49</v>
      </c>
      <c r="AU1063" s="295">
        <v>678.08</v>
      </c>
      <c r="AV1063" s="295">
        <v>406.66</v>
      </c>
      <c r="AW1063" s="296">
        <v>94</v>
      </c>
      <c r="AX1063" s="296">
        <v>300</v>
      </c>
      <c r="AY1063" s="295">
        <v>516998.08</v>
      </c>
      <c r="AZ1063" s="295">
        <v>109995.56</v>
      </c>
      <c r="BA1063" s="294">
        <v>78.223070000000007</v>
      </c>
      <c r="BB1063" s="294">
        <v>36.617569083855798</v>
      </c>
      <c r="BC1063" s="294">
        <v>9.5</v>
      </c>
      <c r="BD1063" s="294"/>
      <c r="BE1063" s="293" t="s">
        <v>4204</v>
      </c>
      <c r="BF1063" s="291"/>
      <c r="BG1063" s="293" t="s">
        <v>310</v>
      </c>
      <c r="BH1063" s="293" t="s">
        <v>233</v>
      </c>
      <c r="BI1063" s="293" t="s">
        <v>375</v>
      </c>
      <c r="BJ1063" s="293" t="s">
        <v>177</v>
      </c>
      <c r="BK1063" s="292" t="s">
        <v>175</v>
      </c>
      <c r="BL1063" s="294">
        <v>403229.55453872</v>
      </c>
      <c r="BM1063" s="292" t="s">
        <v>309</v>
      </c>
      <c r="BN1063" s="294"/>
      <c r="BO1063" s="297">
        <v>38904</v>
      </c>
      <c r="BP1063" s="297">
        <v>48035</v>
      </c>
      <c r="BQ1063" s="297" t="s">
        <v>1063</v>
      </c>
      <c r="BR1063" s="297" t="s">
        <v>4761</v>
      </c>
      <c r="BS1063" s="297">
        <v>38904</v>
      </c>
      <c r="BT1063" s="297">
        <v>48035</v>
      </c>
      <c r="BU1063" s="294">
        <v>266.77</v>
      </c>
      <c r="BV1063" s="294">
        <v>76.39</v>
      </c>
      <c r="BW1063" s="294">
        <v>0</v>
      </c>
    </row>
    <row r="1064" spans="1:75" s="289" customFormat="1" ht="18.2" customHeight="1" x14ac:dyDescent="0.15">
      <c r="A1064" s="298">
        <v>1062</v>
      </c>
      <c r="B1064" s="299" t="s">
        <v>305</v>
      </c>
      <c r="C1064" s="299" t="s">
        <v>306</v>
      </c>
      <c r="D1064" s="313">
        <v>45170</v>
      </c>
      <c r="E1064" s="300" t="s">
        <v>2150</v>
      </c>
      <c r="F1064" s="309">
        <v>168</v>
      </c>
      <c r="G1064" s="309">
        <v>167</v>
      </c>
      <c r="H1064" s="302">
        <v>19105.47</v>
      </c>
      <c r="I1064" s="302">
        <v>43702.32</v>
      </c>
      <c r="J1064" s="302">
        <v>0</v>
      </c>
      <c r="K1064" s="302">
        <v>62807.79</v>
      </c>
      <c r="L1064" s="302">
        <v>475.22</v>
      </c>
      <c r="M1064" s="302">
        <v>0</v>
      </c>
      <c r="N1064" s="302">
        <v>0</v>
      </c>
      <c r="O1064" s="302">
        <v>0</v>
      </c>
      <c r="P1064" s="302">
        <v>0</v>
      </c>
      <c r="Q1064" s="302">
        <v>0</v>
      </c>
      <c r="R1064" s="302">
        <v>62807.79</v>
      </c>
      <c r="S1064" s="302">
        <v>61183.71</v>
      </c>
      <c r="T1064" s="302">
        <v>152.84</v>
      </c>
      <c r="U1064" s="302">
        <v>0</v>
      </c>
      <c r="V1064" s="302">
        <v>0</v>
      </c>
      <c r="W1064" s="302">
        <v>0</v>
      </c>
      <c r="X1064" s="302">
        <v>0</v>
      </c>
      <c r="Y1064" s="302">
        <v>0</v>
      </c>
      <c r="Z1064" s="302">
        <v>61336.55</v>
      </c>
      <c r="AA1064" s="302">
        <v>0</v>
      </c>
      <c r="AB1064" s="302">
        <v>0</v>
      </c>
      <c r="AC1064" s="302">
        <v>0</v>
      </c>
      <c r="AD1064" s="302">
        <v>0</v>
      </c>
      <c r="AE1064" s="302">
        <v>0</v>
      </c>
      <c r="AF1064" s="302">
        <v>0</v>
      </c>
      <c r="AG1064" s="302">
        <v>0</v>
      </c>
      <c r="AH1064" s="302">
        <v>0</v>
      </c>
      <c r="AI1064" s="302">
        <v>0</v>
      </c>
      <c r="AJ1064" s="302">
        <v>0</v>
      </c>
      <c r="AK1064" s="302">
        <v>0</v>
      </c>
      <c r="AL1064" s="302">
        <v>0</v>
      </c>
      <c r="AM1064" s="302">
        <v>0</v>
      </c>
      <c r="AN1064" s="302">
        <v>0</v>
      </c>
      <c r="AO1064" s="302">
        <v>0</v>
      </c>
      <c r="AP1064" s="302">
        <v>0</v>
      </c>
      <c r="AQ1064" s="302">
        <v>0</v>
      </c>
      <c r="AR1064" s="302">
        <v>0</v>
      </c>
      <c r="AS1064" s="302">
        <v>0</v>
      </c>
      <c r="AT1064" s="295">
        <f t="shared" si="16"/>
        <v>0</v>
      </c>
      <c r="AU1064" s="302">
        <v>44177.54</v>
      </c>
      <c r="AV1064" s="302">
        <v>61336.55</v>
      </c>
      <c r="AW1064" s="303">
        <v>34</v>
      </c>
      <c r="AX1064" s="303">
        <v>240</v>
      </c>
      <c r="AY1064" s="302">
        <v>336000.33</v>
      </c>
      <c r="AZ1064" s="302">
        <v>66909.3</v>
      </c>
      <c r="BA1064" s="301">
        <v>73.214214999999996</v>
      </c>
      <c r="BB1064" s="301">
        <v>68.726216545903895</v>
      </c>
      <c r="BC1064" s="301">
        <v>9.6</v>
      </c>
      <c r="BD1064" s="301"/>
      <c r="BE1064" s="300" t="s">
        <v>4204</v>
      </c>
      <c r="BF1064" s="298"/>
      <c r="BG1064" s="300" t="s">
        <v>312</v>
      </c>
      <c r="BH1064" s="300" t="s">
        <v>188</v>
      </c>
      <c r="BI1064" s="300" t="s">
        <v>313</v>
      </c>
      <c r="BJ1064" s="300" t="s">
        <v>4205</v>
      </c>
      <c r="BK1064" s="299" t="s">
        <v>175</v>
      </c>
      <c r="BL1064" s="301">
        <v>491853.83303784003</v>
      </c>
      <c r="BM1064" s="299" t="s">
        <v>309</v>
      </c>
      <c r="BN1064" s="301"/>
      <c r="BO1064" s="304">
        <v>38904</v>
      </c>
      <c r="BP1064" s="304">
        <v>46209</v>
      </c>
      <c r="BQ1064" s="297" t="s">
        <v>4195</v>
      </c>
      <c r="BR1064" s="297" t="s">
        <v>4771</v>
      </c>
      <c r="BS1064" s="297">
        <v>38904</v>
      </c>
      <c r="BT1064" s="297">
        <v>46209</v>
      </c>
      <c r="BU1064" s="301">
        <v>29024.2</v>
      </c>
      <c r="BV1064" s="301">
        <v>57.91</v>
      </c>
      <c r="BW1064" s="301">
        <v>0</v>
      </c>
    </row>
    <row r="1065" spans="1:75" s="289" customFormat="1" ht="18.2" customHeight="1" x14ac:dyDescent="0.15">
      <c r="A1065" s="291">
        <v>1063</v>
      </c>
      <c r="B1065" s="292" t="s">
        <v>305</v>
      </c>
      <c r="C1065" s="292" t="s">
        <v>306</v>
      </c>
      <c r="D1065" s="312">
        <v>45170</v>
      </c>
      <c r="E1065" s="293" t="s">
        <v>2151</v>
      </c>
      <c r="F1065" s="308">
        <v>0</v>
      </c>
      <c r="G1065" s="308">
        <v>0</v>
      </c>
      <c r="H1065" s="295">
        <v>23842.52</v>
      </c>
      <c r="I1065" s="295">
        <v>0</v>
      </c>
      <c r="J1065" s="295">
        <v>0</v>
      </c>
      <c r="K1065" s="295">
        <v>23842.52</v>
      </c>
      <c r="L1065" s="295">
        <v>168.56</v>
      </c>
      <c r="M1065" s="295">
        <v>0</v>
      </c>
      <c r="N1065" s="295">
        <v>0</v>
      </c>
      <c r="O1065" s="295">
        <v>168.56</v>
      </c>
      <c r="P1065" s="295">
        <v>0</v>
      </c>
      <c r="Q1065" s="295">
        <v>0</v>
      </c>
      <c r="R1065" s="295">
        <v>23673.96</v>
      </c>
      <c r="S1065" s="295">
        <v>0</v>
      </c>
      <c r="T1065" s="295">
        <v>190.74</v>
      </c>
      <c r="U1065" s="295">
        <v>0</v>
      </c>
      <c r="V1065" s="295">
        <v>0</v>
      </c>
      <c r="W1065" s="295">
        <v>190.74</v>
      </c>
      <c r="X1065" s="295">
        <v>0</v>
      </c>
      <c r="Y1065" s="295">
        <v>0</v>
      </c>
      <c r="Z1065" s="295">
        <v>0</v>
      </c>
      <c r="AA1065" s="295">
        <v>36.99</v>
      </c>
      <c r="AB1065" s="295">
        <v>0</v>
      </c>
      <c r="AC1065" s="295">
        <v>0</v>
      </c>
      <c r="AD1065" s="295">
        <v>0</v>
      </c>
      <c r="AE1065" s="295">
        <v>0</v>
      </c>
      <c r="AF1065" s="295">
        <v>-22.38</v>
      </c>
      <c r="AG1065" s="295">
        <v>19.809999999999999</v>
      </c>
      <c r="AH1065" s="295">
        <v>57.16</v>
      </c>
      <c r="AI1065" s="295">
        <v>0</v>
      </c>
      <c r="AJ1065" s="295">
        <v>0</v>
      </c>
      <c r="AK1065" s="295">
        <v>0</v>
      </c>
      <c r="AL1065" s="295">
        <v>0</v>
      </c>
      <c r="AM1065" s="295">
        <v>0</v>
      </c>
      <c r="AN1065" s="295">
        <v>0</v>
      </c>
      <c r="AO1065" s="295">
        <v>0</v>
      </c>
      <c r="AP1065" s="295">
        <v>0.02</v>
      </c>
      <c r="AQ1065" s="295">
        <v>0</v>
      </c>
      <c r="AR1065" s="295">
        <v>0</v>
      </c>
      <c r="AS1065" s="295">
        <v>0</v>
      </c>
      <c r="AT1065" s="295">
        <f t="shared" si="16"/>
        <v>450.90000000000003</v>
      </c>
      <c r="AU1065" s="295">
        <v>0</v>
      </c>
      <c r="AV1065" s="295">
        <v>0</v>
      </c>
      <c r="AW1065" s="296">
        <v>94</v>
      </c>
      <c r="AX1065" s="296">
        <v>300</v>
      </c>
      <c r="AY1065" s="295">
        <v>336000.33</v>
      </c>
      <c r="AZ1065" s="295">
        <v>40798.629999999997</v>
      </c>
      <c r="BA1065" s="294">
        <v>44.643116999999997</v>
      </c>
      <c r="BB1065" s="294">
        <v>25.904775874418299</v>
      </c>
      <c r="BC1065" s="294">
        <v>9.6</v>
      </c>
      <c r="BD1065" s="294"/>
      <c r="BE1065" s="293" t="s">
        <v>4204</v>
      </c>
      <c r="BF1065" s="291"/>
      <c r="BG1065" s="293" t="s">
        <v>312</v>
      </c>
      <c r="BH1065" s="293" t="s">
        <v>188</v>
      </c>
      <c r="BI1065" s="293" t="s">
        <v>313</v>
      </c>
      <c r="BJ1065" s="293" t="s">
        <v>103</v>
      </c>
      <c r="BK1065" s="292" t="s">
        <v>175</v>
      </c>
      <c r="BL1065" s="294">
        <v>185393.05346016001</v>
      </c>
      <c r="BM1065" s="292" t="s">
        <v>309</v>
      </c>
      <c r="BN1065" s="294"/>
      <c r="BO1065" s="297">
        <v>38904</v>
      </c>
      <c r="BP1065" s="297">
        <v>48035</v>
      </c>
      <c r="BQ1065" s="297" t="s">
        <v>4757</v>
      </c>
      <c r="BR1065" s="297" t="s">
        <v>4764</v>
      </c>
      <c r="BS1065" s="297">
        <v>38904</v>
      </c>
      <c r="BT1065" s="297">
        <v>48035</v>
      </c>
      <c r="BU1065" s="294">
        <v>0</v>
      </c>
      <c r="BV1065" s="294">
        <v>36.99</v>
      </c>
      <c r="BW1065" s="294">
        <v>0</v>
      </c>
    </row>
    <row r="1066" spans="1:75" s="289" customFormat="1" ht="18.2" customHeight="1" x14ac:dyDescent="0.15">
      <c r="A1066" s="298">
        <v>1064</v>
      </c>
      <c r="B1066" s="299" t="s">
        <v>305</v>
      </c>
      <c r="C1066" s="299" t="s">
        <v>306</v>
      </c>
      <c r="D1066" s="313">
        <v>45170</v>
      </c>
      <c r="E1066" s="300" t="s">
        <v>2152</v>
      </c>
      <c r="F1066" s="309">
        <v>103</v>
      </c>
      <c r="G1066" s="309">
        <v>102</v>
      </c>
      <c r="H1066" s="302">
        <v>18210.13</v>
      </c>
      <c r="I1066" s="302">
        <v>10562.46</v>
      </c>
      <c r="J1066" s="302">
        <v>0</v>
      </c>
      <c r="K1066" s="302">
        <v>28772.59</v>
      </c>
      <c r="L1066" s="302">
        <v>153.57</v>
      </c>
      <c r="M1066" s="302">
        <v>0</v>
      </c>
      <c r="N1066" s="302">
        <v>0</v>
      </c>
      <c r="O1066" s="302">
        <v>0</v>
      </c>
      <c r="P1066" s="302">
        <v>0</v>
      </c>
      <c r="Q1066" s="302">
        <v>0</v>
      </c>
      <c r="R1066" s="302">
        <v>28772.59</v>
      </c>
      <c r="S1066" s="302">
        <v>20425.14</v>
      </c>
      <c r="T1066" s="302">
        <v>150.22999999999999</v>
      </c>
      <c r="U1066" s="302">
        <v>0</v>
      </c>
      <c r="V1066" s="302">
        <v>0</v>
      </c>
      <c r="W1066" s="302">
        <v>0</v>
      </c>
      <c r="X1066" s="302">
        <v>0</v>
      </c>
      <c r="Y1066" s="302">
        <v>0</v>
      </c>
      <c r="Z1066" s="302">
        <v>20575.37</v>
      </c>
      <c r="AA1066" s="302">
        <v>0</v>
      </c>
      <c r="AB1066" s="302">
        <v>0</v>
      </c>
      <c r="AC1066" s="302">
        <v>0</v>
      </c>
      <c r="AD1066" s="302">
        <v>0</v>
      </c>
      <c r="AE1066" s="302">
        <v>0</v>
      </c>
      <c r="AF1066" s="302">
        <v>0</v>
      </c>
      <c r="AG1066" s="302">
        <v>0</v>
      </c>
      <c r="AH1066" s="302">
        <v>0</v>
      </c>
      <c r="AI1066" s="302">
        <v>0</v>
      </c>
      <c r="AJ1066" s="302">
        <v>0</v>
      </c>
      <c r="AK1066" s="302">
        <v>0</v>
      </c>
      <c r="AL1066" s="302">
        <v>0</v>
      </c>
      <c r="AM1066" s="302">
        <v>0</v>
      </c>
      <c r="AN1066" s="302">
        <v>0</v>
      </c>
      <c r="AO1066" s="302">
        <v>0</v>
      </c>
      <c r="AP1066" s="302">
        <v>0</v>
      </c>
      <c r="AQ1066" s="302">
        <v>0</v>
      </c>
      <c r="AR1066" s="302">
        <v>0</v>
      </c>
      <c r="AS1066" s="302">
        <v>0</v>
      </c>
      <c r="AT1066" s="295">
        <f t="shared" si="16"/>
        <v>0</v>
      </c>
      <c r="AU1066" s="302">
        <v>10716.03</v>
      </c>
      <c r="AV1066" s="302">
        <v>20575.37</v>
      </c>
      <c r="AW1066" s="303">
        <v>94</v>
      </c>
      <c r="AX1066" s="303">
        <v>300</v>
      </c>
      <c r="AY1066" s="302">
        <v>335917.5</v>
      </c>
      <c r="AZ1066" s="302">
        <v>33693.33</v>
      </c>
      <c r="BA1066" s="301">
        <v>36.879173999999999</v>
      </c>
      <c r="BB1066" s="301">
        <v>31.4931576380447</v>
      </c>
      <c r="BC1066" s="301">
        <v>9.9</v>
      </c>
      <c r="BD1066" s="301"/>
      <c r="BE1066" s="300" t="s">
        <v>4204</v>
      </c>
      <c r="BF1066" s="298"/>
      <c r="BG1066" s="300" t="s">
        <v>320</v>
      </c>
      <c r="BH1066" s="300" t="s">
        <v>181</v>
      </c>
      <c r="BI1066" s="300" t="s">
        <v>372</v>
      </c>
      <c r="BJ1066" s="300" t="s">
        <v>4205</v>
      </c>
      <c r="BK1066" s="299" t="s">
        <v>175</v>
      </c>
      <c r="BL1066" s="301">
        <v>225320.91445864001</v>
      </c>
      <c r="BM1066" s="299" t="s">
        <v>309</v>
      </c>
      <c r="BN1066" s="301"/>
      <c r="BO1066" s="304">
        <v>38905</v>
      </c>
      <c r="BP1066" s="304">
        <v>48036</v>
      </c>
      <c r="BQ1066" s="297" t="s">
        <v>929</v>
      </c>
      <c r="BR1066" s="297" t="s">
        <v>4777</v>
      </c>
      <c r="BS1066" s="297" t="s">
        <v>4742</v>
      </c>
      <c r="BT1066" s="297" t="s">
        <v>4742</v>
      </c>
      <c r="BU1066" s="301">
        <v>12677.24</v>
      </c>
      <c r="BV1066" s="301">
        <v>55.54</v>
      </c>
      <c r="BW1066" s="301">
        <v>0</v>
      </c>
    </row>
    <row r="1067" spans="1:75" s="289" customFormat="1" ht="18.2" customHeight="1" x14ac:dyDescent="0.15">
      <c r="A1067" s="291">
        <v>1065</v>
      </c>
      <c r="B1067" s="292" t="s">
        <v>305</v>
      </c>
      <c r="C1067" s="292" t="s">
        <v>306</v>
      </c>
      <c r="D1067" s="312">
        <v>45170</v>
      </c>
      <c r="E1067" s="293" t="s">
        <v>2153</v>
      </c>
      <c r="F1067" s="308">
        <v>0</v>
      </c>
      <c r="G1067" s="308">
        <v>0</v>
      </c>
      <c r="H1067" s="295">
        <v>40454.53</v>
      </c>
      <c r="I1067" s="295">
        <v>0</v>
      </c>
      <c r="J1067" s="295">
        <v>0</v>
      </c>
      <c r="K1067" s="295">
        <v>40454.53</v>
      </c>
      <c r="L1067" s="295">
        <v>287.17</v>
      </c>
      <c r="M1067" s="295">
        <v>0</v>
      </c>
      <c r="N1067" s="295">
        <v>0</v>
      </c>
      <c r="O1067" s="295">
        <v>287.17</v>
      </c>
      <c r="P1067" s="295">
        <v>0</v>
      </c>
      <c r="Q1067" s="295">
        <v>0</v>
      </c>
      <c r="R1067" s="295">
        <v>40167.360000000001</v>
      </c>
      <c r="S1067" s="295">
        <v>0</v>
      </c>
      <c r="T1067" s="295">
        <v>320.27</v>
      </c>
      <c r="U1067" s="295">
        <v>0</v>
      </c>
      <c r="V1067" s="295">
        <v>0</v>
      </c>
      <c r="W1067" s="295">
        <v>320.27</v>
      </c>
      <c r="X1067" s="295">
        <v>0</v>
      </c>
      <c r="Y1067" s="295">
        <v>0</v>
      </c>
      <c r="Z1067" s="295">
        <v>0</v>
      </c>
      <c r="AA1067" s="295">
        <v>48.28</v>
      </c>
      <c r="AB1067" s="295">
        <v>0</v>
      </c>
      <c r="AC1067" s="295">
        <v>0</v>
      </c>
      <c r="AD1067" s="295">
        <v>0</v>
      </c>
      <c r="AE1067" s="295">
        <v>0</v>
      </c>
      <c r="AF1067" s="295">
        <v>-36.35</v>
      </c>
      <c r="AG1067" s="295">
        <v>32.79</v>
      </c>
      <c r="AH1067" s="295">
        <v>92.05</v>
      </c>
      <c r="AI1067" s="295">
        <v>0</v>
      </c>
      <c r="AJ1067" s="295">
        <v>0</v>
      </c>
      <c r="AK1067" s="295">
        <v>0</v>
      </c>
      <c r="AL1067" s="295">
        <v>0</v>
      </c>
      <c r="AM1067" s="295">
        <v>0</v>
      </c>
      <c r="AN1067" s="295">
        <v>0</v>
      </c>
      <c r="AO1067" s="295">
        <v>0</v>
      </c>
      <c r="AP1067" s="295">
        <v>0.01</v>
      </c>
      <c r="AQ1067" s="295">
        <v>0</v>
      </c>
      <c r="AR1067" s="295">
        <v>0</v>
      </c>
      <c r="AS1067" s="295">
        <v>0</v>
      </c>
      <c r="AT1067" s="295">
        <f t="shared" si="16"/>
        <v>744.22</v>
      </c>
      <c r="AU1067" s="295">
        <v>0</v>
      </c>
      <c r="AV1067" s="295">
        <v>0</v>
      </c>
      <c r="AW1067" s="296">
        <v>94</v>
      </c>
      <c r="AX1067" s="296">
        <v>300</v>
      </c>
      <c r="AY1067" s="295">
        <v>439000.98</v>
      </c>
      <c r="AZ1067" s="295">
        <v>69525.59</v>
      </c>
      <c r="BA1067" s="294">
        <v>58.230308000000001</v>
      </c>
      <c r="BB1067" s="294">
        <v>33.641681348506097</v>
      </c>
      <c r="BC1067" s="294">
        <v>9.5</v>
      </c>
      <c r="BD1067" s="294"/>
      <c r="BE1067" s="293" t="s">
        <v>4204</v>
      </c>
      <c r="BF1067" s="291"/>
      <c r="BG1067" s="293" t="s">
        <v>351</v>
      </c>
      <c r="BH1067" s="293" t="s">
        <v>370</v>
      </c>
      <c r="BI1067" s="293" t="s">
        <v>371</v>
      </c>
      <c r="BJ1067" s="293" t="s">
        <v>103</v>
      </c>
      <c r="BK1067" s="292" t="s">
        <v>175</v>
      </c>
      <c r="BL1067" s="294">
        <v>314554.45222655998</v>
      </c>
      <c r="BM1067" s="292" t="s">
        <v>309</v>
      </c>
      <c r="BN1067" s="294"/>
      <c r="BO1067" s="297">
        <v>38905</v>
      </c>
      <c r="BP1067" s="297">
        <v>48036</v>
      </c>
      <c r="BQ1067" s="297" t="s">
        <v>4757</v>
      </c>
      <c r="BR1067" s="297" t="s">
        <v>4764</v>
      </c>
      <c r="BS1067" s="297">
        <v>38905</v>
      </c>
      <c r="BT1067" s="297">
        <v>48036</v>
      </c>
      <c r="BU1067" s="294">
        <v>0</v>
      </c>
      <c r="BV1067" s="294">
        <v>48.28</v>
      </c>
      <c r="BW1067" s="294">
        <v>0</v>
      </c>
    </row>
    <row r="1068" spans="1:75" s="289" customFormat="1" ht="18.2" customHeight="1" x14ac:dyDescent="0.15">
      <c r="A1068" s="298">
        <v>1066</v>
      </c>
      <c r="B1068" s="299" t="s">
        <v>305</v>
      </c>
      <c r="C1068" s="299" t="s">
        <v>306</v>
      </c>
      <c r="D1068" s="313">
        <v>45170</v>
      </c>
      <c r="E1068" s="300" t="s">
        <v>2154</v>
      </c>
      <c r="F1068" s="309">
        <v>160</v>
      </c>
      <c r="G1068" s="309">
        <v>159</v>
      </c>
      <c r="H1068" s="302">
        <v>45268.4</v>
      </c>
      <c r="I1068" s="302">
        <v>29005.53</v>
      </c>
      <c r="J1068" s="302">
        <v>0</v>
      </c>
      <c r="K1068" s="302">
        <v>74273.929999999993</v>
      </c>
      <c r="L1068" s="302">
        <v>321.35000000000002</v>
      </c>
      <c r="M1068" s="302">
        <v>0</v>
      </c>
      <c r="N1068" s="302">
        <v>0</v>
      </c>
      <c r="O1068" s="302">
        <v>0</v>
      </c>
      <c r="P1068" s="302">
        <v>0</v>
      </c>
      <c r="Q1068" s="302">
        <v>0</v>
      </c>
      <c r="R1068" s="302">
        <v>74273.929999999993</v>
      </c>
      <c r="S1068" s="302">
        <v>79069.95</v>
      </c>
      <c r="T1068" s="302">
        <v>358.37</v>
      </c>
      <c r="U1068" s="302">
        <v>0</v>
      </c>
      <c r="V1068" s="302">
        <v>0</v>
      </c>
      <c r="W1068" s="302">
        <v>0</v>
      </c>
      <c r="X1068" s="302">
        <v>0</v>
      </c>
      <c r="Y1068" s="302">
        <v>0</v>
      </c>
      <c r="Z1068" s="302">
        <v>79428.320000000007</v>
      </c>
      <c r="AA1068" s="302">
        <v>0</v>
      </c>
      <c r="AB1068" s="302">
        <v>0</v>
      </c>
      <c r="AC1068" s="302">
        <v>0</v>
      </c>
      <c r="AD1068" s="302">
        <v>0</v>
      </c>
      <c r="AE1068" s="302">
        <v>0</v>
      </c>
      <c r="AF1068" s="302">
        <v>0</v>
      </c>
      <c r="AG1068" s="302">
        <v>0</v>
      </c>
      <c r="AH1068" s="302">
        <v>0</v>
      </c>
      <c r="AI1068" s="302">
        <v>0</v>
      </c>
      <c r="AJ1068" s="302">
        <v>0</v>
      </c>
      <c r="AK1068" s="302">
        <v>0</v>
      </c>
      <c r="AL1068" s="302">
        <v>0</v>
      </c>
      <c r="AM1068" s="302">
        <v>0</v>
      </c>
      <c r="AN1068" s="302">
        <v>0</v>
      </c>
      <c r="AO1068" s="302">
        <v>0</v>
      </c>
      <c r="AP1068" s="302">
        <v>0</v>
      </c>
      <c r="AQ1068" s="302">
        <v>0</v>
      </c>
      <c r="AR1068" s="302">
        <v>0</v>
      </c>
      <c r="AS1068" s="302">
        <v>0</v>
      </c>
      <c r="AT1068" s="295">
        <f t="shared" si="16"/>
        <v>0</v>
      </c>
      <c r="AU1068" s="302">
        <v>29326.880000000001</v>
      </c>
      <c r="AV1068" s="302">
        <v>79428.320000000007</v>
      </c>
      <c r="AW1068" s="303">
        <v>94</v>
      </c>
      <c r="AX1068" s="303">
        <v>300</v>
      </c>
      <c r="AY1068" s="302">
        <v>353997.43</v>
      </c>
      <c r="AZ1068" s="302">
        <v>77798.53</v>
      </c>
      <c r="BA1068" s="301">
        <v>80.805547000000004</v>
      </c>
      <c r="BB1068" s="301">
        <v>77.144716506722105</v>
      </c>
      <c r="BC1068" s="301">
        <v>9.5</v>
      </c>
      <c r="BD1068" s="301"/>
      <c r="BE1068" s="300" t="s">
        <v>4204</v>
      </c>
      <c r="BF1068" s="298"/>
      <c r="BG1068" s="300" t="s">
        <v>320</v>
      </c>
      <c r="BH1068" s="300" t="s">
        <v>197</v>
      </c>
      <c r="BI1068" s="300" t="s">
        <v>373</v>
      </c>
      <c r="BJ1068" s="300" t="s">
        <v>4205</v>
      </c>
      <c r="BK1068" s="299" t="s">
        <v>175</v>
      </c>
      <c r="BL1068" s="301">
        <v>581646.27612727997</v>
      </c>
      <c r="BM1068" s="299" t="s">
        <v>309</v>
      </c>
      <c r="BN1068" s="301"/>
      <c r="BO1068" s="304">
        <v>38905</v>
      </c>
      <c r="BP1068" s="304">
        <v>48036</v>
      </c>
      <c r="BQ1068" s="297" t="s">
        <v>931</v>
      </c>
      <c r="BR1068" s="297" t="s">
        <v>4779</v>
      </c>
      <c r="BS1068" s="297">
        <v>38905</v>
      </c>
      <c r="BT1068" s="297">
        <v>48036</v>
      </c>
      <c r="BU1068" s="301">
        <v>30110.43</v>
      </c>
      <c r="BV1068" s="301">
        <v>54.03</v>
      </c>
      <c r="BW1068" s="301">
        <v>0</v>
      </c>
    </row>
    <row r="1069" spans="1:75" s="289" customFormat="1" ht="18.2" customHeight="1" x14ac:dyDescent="0.15">
      <c r="A1069" s="291">
        <v>1067</v>
      </c>
      <c r="B1069" s="292" t="s">
        <v>305</v>
      </c>
      <c r="C1069" s="292" t="s">
        <v>306</v>
      </c>
      <c r="D1069" s="312">
        <v>45170</v>
      </c>
      <c r="E1069" s="293" t="s">
        <v>1037</v>
      </c>
      <c r="F1069" s="308">
        <v>130</v>
      </c>
      <c r="G1069" s="308">
        <v>129</v>
      </c>
      <c r="H1069" s="295">
        <v>13900.03</v>
      </c>
      <c r="I1069" s="295">
        <v>7680</v>
      </c>
      <c r="J1069" s="295">
        <v>0</v>
      </c>
      <c r="K1069" s="295">
        <v>21580.03</v>
      </c>
      <c r="L1069" s="295">
        <v>96.95</v>
      </c>
      <c r="M1069" s="295">
        <v>0</v>
      </c>
      <c r="N1069" s="295">
        <v>0</v>
      </c>
      <c r="O1069" s="295">
        <v>0</v>
      </c>
      <c r="P1069" s="295">
        <v>0</v>
      </c>
      <c r="Q1069" s="295">
        <v>0</v>
      </c>
      <c r="R1069" s="295">
        <v>21580.03</v>
      </c>
      <c r="S1069" s="295">
        <v>19620.27</v>
      </c>
      <c r="T1069" s="295">
        <v>114.68</v>
      </c>
      <c r="U1069" s="295">
        <v>0</v>
      </c>
      <c r="V1069" s="295">
        <v>0</v>
      </c>
      <c r="W1069" s="295">
        <v>0</v>
      </c>
      <c r="X1069" s="295">
        <v>0</v>
      </c>
      <c r="Y1069" s="295">
        <v>0</v>
      </c>
      <c r="Z1069" s="295">
        <v>19734.95</v>
      </c>
      <c r="AA1069" s="295">
        <v>0</v>
      </c>
      <c r="AB1069" s="295">
        <v>0</v>
      </c>
      <c r="AC1069" s="295">
        <v>0</v>
      </c>
      <c r="AD1069" s="295">
        <v>0</v>
      </c>
      <c r="AE1069" s="295">
        <v>0</v>
      </c>
      <c r="AF1069" s="295">
        <v>0</v>
      </c>
      <c r="AG1069" s="295">
        <v>0</v>
      </c>
      <c r="AH1069" s="295">
        <v>0</v>
      </c>
      <c r="AI1069" s="295">
        <v>0</v>
      </c>
      <c r="AJ1069" s="295">
        <v>0</v>
      </c>
      <c r="AK1069" s="295">
        <v>0</v>
      </c>
      <c r="AL1069" s="295">
        <v>0</v>
      </c>
      <c r="AM1069" s="295">
        <v>0</v>
      </c>
      <c r="AN1069" s="295">
        <v>0</v>
      </c>
      <c r="AO1069" s="295">
        <v>0</v>
      </c>
      <c r="AP1069" s="295">
        <v>0</v>
      </c>
      <c r="AQ1069" s="295">
        <v>0</v>
      </c>
      <c r="AR1069" s="295">
        <v>0</v>
      </c>
      <c r="AS1069" s="295">
        <v>0</v>
      </c>
      <c r="AT1069" s="295">
        <f t="shared" si="16"/>
        <v>0</v>
      </c>
      <c r="AU1069" s="295">
        <v>7776.95</v>
      </c>
      <c r="AV1069" s="295">
        <v>19734.95</v>
      </c>
      <c r="AW1069" s="296">
        <v>94</v>
      </c>
      <c r="AX1069" s="296">
        <v>300</v>
      </c>
      <c r="AY1069" s="295">
        <v>320000.64000000001</v>
      </c>
      <c r="AZ1069" s="295">
        <v>23471.23</v>
      </c>
      <c r="BA1069" s="294">
        <v>26.968381999999998</v>
      </c>
      <c r="BB1069" s="294">
        <v>24.795398136845002</v>
      </c>
      <c r="BC1069" s="294">
        <v>9.9</v>
      </c>
      <c r="BD1069" s="294"/>
      <c r="BE1069" s="293" t="s">
        <v>4204</v>
      </c>
      <c r="BF1069" s="291"/>
      <c r="BG1069" s="293" t="s">
        <v>320</v>
      </c>
      <c r="BH1069" s="293" t="s">
        <v>181</v>
      </c>
      <c r="BI1069" s="293" t="s">
        <v>372</v>
      </c>
      <c r="BJ1069" s="293" t="s">
        <v>4205</v>
      </c>
      <c r="BK1069" s="292" t="s">
        <v>175</v>
      </c>
      <c r="BL1069" s="294">
        <v>168995.28661288001</v>
      </c>
      <c r="BM1069" s="292" t="s">
        <v>309</v>
      </c>
      <c r="BN1069" s="294"/>
      <c r="BO1069" s="297">
        <v>38905</v>
      </c>
      <c r="BP1069" s="297">
        <v>48036</v>
      </c>
      <c r="BQ1069" s="297" t="s">
        <v>4666</v>
      </c>
      <c r="BR1069" s="297" t="s">
        <v>4812</v>
      </c>
      <c r="BS1069" s="297" t="s">
        <v>4742</v>
      </c>
      <c r="BT1069" s="297" t="s">
        <v>4742</v>
      </c>
      <c r="BU1069" s="294">
        <v>11588.76</v>
      </c>
      <c r="BV1069" s="294">
        <v>38.69</v>
      </c>
      <c r="BW1069" s="294">
        <v>0</v>
      </c>
    </row>
    <row r="1070" spans="1:75" s="289" customFormat="1" ht="18.2" customHeight="1" x14ac:dyDescent="0.15">
      <c r="A1070" s="298">
        <v>1068</v>
      </c>
      <c r="B1070" s="299" t="s">
        <v>305</v>
      </c>
      <c r="C1070" s="299" t="s">
        <v>306</v>
      </c>
      <c r="D1070" s="313">
        <v>45170</v>
      </c>
      <c r="E1070" s="300" t="s">
        <v>2155</v>
      </c>
      <c r="F1070" s="309">
        <v>41</v>
      </c>
      <c r="G1070" s="309">
        <v>40</v>
      </c>
      <c r="H1070" s="302">
        <v>24872.95</v>
      </c>
      <c r="I1070" s="302">
        <v>7238.73</v>
      </c>
      <c r="J1070" s="302">
        <v>0</v>
      </c>
      <c r="K1070" s="302">
        <v>32111.68</v>
      </c>
      <c r="L1070" s="302">
        <v>213.66</v>
      </c>
      <c r="M1070" s="302">
        <v>0</v>
      </c>
      <c r="N1070" s="302">
        <v>0</v>
      </c>
      <c r="O1070" s="302">
        <v>0</v>
      </c>
      <c r="P1070" s="302">
        <v>0</v>
      </c>
      <c r="Q1070" s="302">
        <v>0</v>
      </c>
      <c r="R1070" s="302">
        <v>32111.68</v>
      </c>
      <c r="S1070" s="302">
        <v>8959.26</v>
      </c>
      <c r="T1070" s="302">
        <v>198.98</v>
      </c>
      <c r="U1070" s="302">
        <v>0</v>
      </c>
      <c r="V1070" s="302">
        <v>0</v>
      </c>
      <c r="W1070" s="302">
        <v>0</v>
      </c>
      <c r="X1070" s="302">
        <v>0</v>
      </c>
      <c r="Y1070" s="302">
        <v>0</v>
      </c>
      <c r="Z1070" s="302">
        <v>9158.24</v>
      </c>
      <c r="AA1070" s="302">
        <v>0</v>
      </c>
      <c r="AB1070" s="302">
        <v>0</v>
      </c>
      <c r="AC1070" s="302">
        <v>0</v>
      </c>
      <c r="AD1070" s="302">
        <v>0</v>
      </c>
      <c r="AE1070" s="302">
        <v>0</v>
      </c>
      <c r="AF1070" s="302">
        <v>0</v>
      </c>
      <c r="AG1070" s="302">
        <v>0</v>
      </c>
      <c r="AH1070" s="302">
        <v>0</v>
      </c>
      <c r="AI1070" s="302">
        <v>0</v>
      </c>
      <c r="AJ1070" s="302">
        <v>0</v>
      </c>
      <c r="AK1070" s="302">
        <v>0</v>
      </c>
      <c r="AL1070" s="302">
        <v>0</v>
      </c>
      <c r="AM1070" s="302">
        <v>0</v>
      </c>
      <c r="AN1070" s="302">
        <v>0</v>
      </c>
      <c r="AO1070" s="302">
        <v>0</v>
      </c>
      <c r="AP1070" s="302">
        <v>0</v>
      </c>
      <c r="AQ1070" s="302">
        <v>0</v>
      </c>
      <c r="AR1070" s="302">
        <v>0</v>
      </c>
      <c r="AS1070" s="302">
        <v>0</v>
      </c>
      <c r="AT1070" s="295">
        <f t="shared" si="16"/>
        <v>0</v>
      </c>
      <c r="AU1070" s="302">
        <v>7452.39</v>
      </c>
      <c r="AV1070" s="302">
        <v>9158.24</v>
      </c>
      <c r="AW1070" s="303">
        <v>94</v>
      </c>
      <c r="AX1070" s="303">
        <v>300</v>
      </c>
      <c r="AY1070" s="302">
        <v>344999.93</v>
      </c>
      <c r="AZ1070" s="302">
        <v>46855.97</v>
      </c>
      <c r="BA1070" s="301">
        <v>49.936236999999998</v>
      </c>
      <c r="BB1070" s="301">
        <v>34.222671368198299</v>
      </c>
      <c r="BC1070" s="301">
        <v>9.6</v>
      </c>
      <c r="BD1070" s="301"/>
      <c r="BE1070" s="300" t="s">
        <v>4204</v>
      </c>
      <c r="BF1070" s="298"/>
      <c r="BG1070" s="300" t="s">
        <v>312</v>
      </c>
      <c r="BH1070" s="300" t="s">
        <v>199</v>
      </c>
      <c r="BI1070" s="300" t="s">
        <v>241</v>
      </c>
      <c r="BJ1070" s="300" t="s">
        <v>4205</v>
      </c>
      <c r="BK1070" s="299" t="s">
        <v>175</v>
      </c>
      <c r="BL1070" s="301">
        <v>251469.64880128001</v>
      </c>
      <c r="BM1070" s="299" t="s">
        <v>309</v>
      </c>
      <c r="BN1070" s="301"/>
      <c r="BO1070" s="304">
        <v>38905</v>
      </c>
      <c r="BP1070" s="304">
        <v>48036</v>
      </c>
      <c r="BQ1070" s="297" t="s">
        <v>929</v>
      </c>
      <c r="BR1070" s="297" t="s">
        <v>4777</v>
      </c>
      <c r="BS1070" s="297">
        <v>38905</v>
      </c>
      <c r="BT1070" s="297">
        <v>48036</v>
      </c>
      <c r="BU1070" s="301">
        <v>5170</v>
      </c>
      <c r="BV1070" s="301">
        <v>42.48</v>
      </c>
      <c r="BW1070" s="301">
        <v>0</v>
      </c>
    </row>
    <row r="1071" spans="1:75" s="289" customFormat="1" ht="18.2" customHeight="1" x14ac:dyDescent="0.15">
      <c r="A1071" s="291">
        <v>1069</v>
      </c>
      <c r="B1071" s="292" t="s">
        <v>305</v>
      </c>
      <c r="C1071" s="292" t="s">
        <v>306</v>
      </c>
      <c r="D1071" s="312">
        <v>45170</v>
      </c>
      <c r="E1071" s="293" t="s">
        <v>2156</v>
      </c>
      <c r="F1071" s="308">
        <v>155</v>
      </c>
      <c r="G1071" s="308">
        <v>154</v>
      </c>
      <c r="H1071" s="295">
        <v>16050.38</v>
      </c>
      <c r="I1071" s="295">
        <v>9741.26</v>
      </c>
      <c r="J1071" s="295">
        <v>0</v>
      </c>
      <c r="K1071" s="295">
        <v>25791.64</v>
      </c>
      <c r="L1071" s="295">
        <v>111.95</v>
      </c>
      <c r="M1071" s="295">
        <v>0</v>
      </c>
      <c r="N1071" s="295">
        <v>0</v>
      </c>
      <c r="O1071" s="295">
        <v>0</v>
      </c>
      <c r="P1071" s="295">
        <v>0</v>
      </c>
      <c r="Q1071" s="295">
        <v>0</v>
      </c>
      <c r="R1071" s="295">
        <v>25791.64</v>
      </c>
      <c r="S1071" s="295">
        <v>27891.71</v>
      </c>
      <c r="T1071" s="295">
        <v>132.41999999999999</v>
      </c>
      <c r="U1071" s="295">
        <v>0</v>
      </c>
      <c r="V1071" s="295">
        <v>0</v>
      </c>
      <c r="W1071" s="295">
        <v>0</v>
      </c>
      <c r="X1071" s="295">
        <v>0</v>
      </c>
      <c r="Y1071" s="295">
        <v>0</v>
      </c>
      <c r="Z1071" s="295">
        <v>28024.13</v>
      </c>
      <c r="AA1071" s="295">
        <v>0</v>
      </c>
      <c r="AB1071" s="295">
        <v>0</v>
      </c>
      <c r="AC1071" s="295">
        <v>0</v>
      </c>
      <c r="AD1071" s="295">
        <v>0</v>
      </c>
      <c r="AE1071" s="295">
        <v>0</v>
      </c>
      <c r="AF1071" s="295">
        <v>0</v>
      </c>
      <c r="AG1071" s="295">
        <v>0</v>
      </c>
      <c r="AH1071" s="295">
        <v>0</v>
      </c>
      <c r="AI1071" s="295">
        <v>0</v>
      </c>
      <c r="AJ1071" s="295">
        <v>0</v>
      </c>
      <c r="AK1071" s="295">
        <v>0</v>
      </c>
      <c r="AL1071" s="295">
        <v>0</v>
      </c>
      <c r="AM1071" s="295">
        <v>0</v>
      </c>
      <c r="AN1071" s="295">
        <v>0</v>
      </c>
      <c r="AO1071" s="295">
        <v>0</v>
      </c>
      <c r="AP1071" s="295">
        <v>0</v>
      </c>
      <c r="AQ1071" s="295">
        <v>0</v>
      </c>
      <c r="AR1071" s="295">
        <v>0</v>
      </c>
      <c r="AS1071" s="295">
        <v>0</v>
      </c>
      <c r="AT1071" s="295">
        <f t="shared" si="16"/>
        <v>0</v>
      </c>
      <c r="AU1071" s="295">
        <v>9853.2099999999991</v>
      </c>
      <c r="AV1071" s="295">
        <v>28024.13</v>
      </c>
      <c r="AW1071" s="296">
        <v>94</v>
      </c>
      <c r="AX1071" s="296">
        <v>300</v>
      </c>
      <c r="AY1071" s="295">
        <v>268998.28999999998</v>
      </c>
      <c r="AZ1071" s="295">
        <v>27102.38</v>
      </c>
      <c r="BA1071" s="294">
        <v>37.044846</v>
      </c>
      <c r="BB1071" s="294">
        <v>35.253263067208103</v>
      </c>
      <c r="BC1071" s="294">
        <v>9.9</v>
      </c>
      <c r="BD1071" s="294"/>
      <c r="BE1071" s="293" t="s">
        <v>4204</v>
      </c>
      <c r="BF1071" s="291"/>
      <c r="BG1071" s="293" t="s">
        <v>320</v>
      </c>
      <c r="BH1071" s="293" t="s">
        <v>181</v>
      </c>
      <c r="BI1071" s="293" t="s">
        <v>368</v>
      </c>
      <c r="BJ1071" s="293" t="s">
        <v>4205</v>
      </c>
      <c r="BK1071" s="292" t="s">
        <v>175</v>
      </c>
      <c r="BL1071" s="294">
        <v>201976.80883744001</v>
      </c>
      <c r="BM1071" s="292" t="s">
        <v>309</v>
      </c>
      <c r="BN1071" s="294"/>
      <c r="BO1071" s="297">
        <v>38905</v>
      </c>
      <c r="BP1071" s="297">
        <v>48036</v>
      </c>
      <c r="BQ1071" s="297" t="s">
        <v>4123</v>
      </c>
      <c r="BR1071" s="297" t="s">
        <v>4760</v>
      </c>
      <c r="BS1071" s="297">
        <v>38905</v>
      </c>
      <c r="BT1071" s="297">
        <v>48036</v>
      </c>
      <c r="BU1071" s="294">
        <v>15332.1</v>
      </c>
      <c r="BV1071" s="294">
        <v>44.67</v>
      </c>
      <c r="BW1071" s="294">
        <v>0</v>
      </c>
    </row>
    <row r="1072" spans="1:75" s="289" customFormat="1" ht="18.2" customHeight="1" x14ac:dyDescent="0.15">
      <c r="A1072" s="298">
        <v>1070</v>
      </c>
      <c r="B1072" s="299" t="s">
        <v>305</v>
      </c>
      <c r="C1072" s="299" t="s">
        <v>306</v>
      </c>
      <c r="D1072" s="313">
        <v>45170</v>
      </c>
      <c r="E1072" s="300" t="s">
        <v>2157</v>
      </c>
      <c r="F1072" s="309">
        <v>0</v>
      </c>
      <c r="G1072" s="309">
        <v>0</v>
      </c>
      <c r="H1072" s="302">
        <v>15447.39</v>
      </c>
      <c r="I1072" s="302">
        <v>0</v>
      </c>
      <c r="J1072" s="302">
        <v>0</v>
      </c>
      <c r="K1072" s="302">
        <v>15447.39</v>
      </c>
      <c r="L1072" s="302">
        <v>384.22</v>
      </c>
      <c r="M1072" s="302">
        <v>0</v>
      </c>
      <c r="N1072" s="302">
        <v>0</v>
      </c>
      <c r="O1072" s="302">
        <v>384.22</v>
      </c>
      <c r="P1072" s="302">
        <v>0</v>
      </c>
      <c r="Q1072" s="302">
        <v>0</v>
      </c>
      <c r="R1072" s="302">
        <v>15063.17</v>
      </c>
      <c r="S1072" s="302">
        <v>0</v>
      </c>
      <c r="T1072" s="302">
        <v>123.58</v>
      </c>
      <c r="U1072" s="302">
        <v>0</v>
      </c>
      <c r="V1072" s="302">
        <v>0</v>
      </c>
      <c r="W1072" s="302">
        <v>123.58</v>
      </c>
      <c r="X1072" s="302">
        <v>0</v>
      </c>
      <c r="Y1072" s="302">
        <v>0</v>
      </c>
      <c r="Z1072" s="302">
        <v>0</v>
      </c>
      <c r="AA1072" s="302">
        <v>46.82</v>
      </c>
      <c r="AB1072" s="302">
        <v>0</v>
      </c>
      <c r="AC1072" s="302">
        <v>0</v>
      </c>
      <c r="AD1072" s="302">
        <v>0</v>
      </c>
      <c r="AE1072" s="302">
        <v>0</v>
      </c>
      <c r="AF1072" s="302">
        <v>-28.55</v>
      </c>
      <c r="AG1072" s="302">
        <v>24.13</v>
      </c>
      <c r="AH1072" s="302">
        <v>72.86</v>
      </c>
      <c r="AI1072" s="302">
        <v>0</v>
      </c>
      <c r="AJ1072" s="302">
        <v>0</v>
      </c>
      <c r="AK1072" s="302">
        <v>0</v>
      </c>
      <c r="AL1072" s="302">
        <v>0</v>
      </c>
      <c r="AM1072" s="302">
        <v>0</v>
      </c>
      <c r="AN1072" s="302">
        <v>0</v>
      </c>
      <c r="AO1072" s="302">
        <v>0</v>
      </c>
      <c r="AP1072" s="302">
        <v>2.65</v>
      </c>
      <c r="AQ1072" s="302">
        <v>0</v>
      </c>
      <c r="AR1072" s="302">
        <v>0</v>
      </c>
      <c r="AS1072" s="302">
        <v>0</v>
      </c>
      <c r="AT1072" s="295">
        <f t="shared" si="16"/>
        <v>625.71</v>
      </c>
      <c r="AU1072" s="302">
        <v>0</v>
      </c>
      <c r="AV1072" s="302">
        <v>0</v>
      </c>
      <c r="AW1072" s="303">
        <v>34</v>
      </c>
      <c r="AX1072" s="303">
        <v>240</v>
      </c>
      <c r="AY1072" s="302">
        <v>372999.49</v>
      </c>
      <c r="AZ1072" s="302">
        <v>54097.61</v>
      </c>
      <c r="BA1072" s="301">
        <v>53.326087999999999</v>
      </c>
      <c r="BB1072" s="301">
        <v>14.8483441131495</v>
      </c>
      <c r="BC1072" s="301">
        <v>9.6</v>
      </c>
      <c r="BD1072" s="301"/>
      <c r="BE1072" s="300" t="s">
        <v>4204</v>
      </c>
      <c r="BF1072" s="298"/>
      <c r="BG1072" s="300" t="s">
        <v>312</v>
      </c>
      <c r="BH1072" s="300" t="s">
        <v>189</v>
      </c>
      <c r="BI1072" s="300" t="s">
        <v>323</v>
      </c>
      <c r="BJ1072" s="300" t="s">
        <v>103</v>
      </c>
      <c r="BK1072" s="299" t="s">
        <v>175</v>
      </c>
      <c r="BL1072" s="301">
        <v>117961.13033432</v>
      </c>
      <c r="BM1072" s="299" t="s">
        <v>309</v>
      </c>
      <c r="BN1072" s="301"/>
      <c r="BO1072" s="304">
        <v>38905</v>
      </c>
      <c r="BP1072" s="304">
        <v>46210</v>
      </c>
      <c r="BQ1072" s="297" t="s">
        <v>4757</v>
      </c>
      <c r="BR1072" s="297" t="s">
        <v>4764</v>
      </c>
      <c r="BS1072" s="297">
        <v>38905</v>
      </c>
      <c r="BT1072" s="297">
        <v>46210</v>
      </c>
      <c r="BU1072" s="301">
        <v>0</v>
      </c>
      <c r="BV1072" s="301">
        <v>46.82</v>
      </c>
      <c r="BW1072" s="301">
        <v>0</v>
      </c>
    </row>
    <row r="1073" spans="1:75" s="289" customFormat="1" ht="18.2" customHeight="1" x14ac:dyDescent="0.15">
      <c r="A1073" s="291">
        <v>1071</v>
      </c>
      <c r="B1073" s="292" t="s">
        <v>305</v>
      </c>
      <c r="C1073" s="292" t="s">
        <v>306</v>
      </c>
      <c r="D1073" s="312">
        <v>45170</v>
      </c>
      <c r="E1073" s="293" t="s">
        <v>2158</v>
      </c>
      <c r="F1073" s="308">
        <v>159</v>
      </c>
      <c r="G1073" s="308">
        <v>158</v>
      </c>
      <c r="H1073" s="295">
        <v>23565.86</v>
      </c>
      <c r="I1073" s="295">
        <v>14483.04</v>
      </c>
      <c r="J1073" s="295">
        <v>0</v>
      </c>
      <c r="K1073" s="295">
        <v>38048.9</v>
      </c>
      <c r="L1073" s="295">
        <v>164.36</v>
      </c>
      <c r="M1073" s="295">
        <v>0</v>
      </c>
      <c r="N1073" s="295">
        <v>0</v>
      </c>
      <c r="O1073" s="295">
        <v>0</v>
      </c>
      <c r="P1073" s="295">
        <v>0</v>
      </c>
      <c r="Q1073" s="295">
        <v>0</v>
      </c>
      <c r="R1073" s="295">
        <v>38048.9</v>
      </c>
      <c r="S1073" s="295">
        <v>42204.22</v>
      </c>
      <c r="T1073" s="295">
        <v>194.42</v>
      </c>
      <c r="U1073" s="295">
        <v>0</v>
      </c>
      <c r="V1073" s="295">
        <v>0</v>
      </c>
      <c r="W1073" s="295">
        <v>0</v>
      </c>
      <c r="X1073" s="295">
        <v>0</v>
      </c>
      <c r="Y1073" s="295">
        <v>0</v>
      </c>
      <c r="Z1073" s="295">
        <v>42398.64</v>
      </c>
      <c r="AA1073" s="295">
        <v>0</v>
      </c>
      <c r="AB1073" s="295">
        <v>0</v>
      </c>
      <c r="AC1073" s="295">
        <v>0</v>
      </c>
      <c r="AD1073" s="295">
        <v>0</v>
      </c>
      <c r="AE1073" s="295">
        <v>0</v>
      </c>
      <c r="AF1073" s="295">
        <v>0</v>
      </c>
      <c r="AG1073" s="295">
        <v>0</v>
      </c>
      <c r="AH1073" s="295">
        <v>0</v>
      </c>
      <c r="AI1073" s="295">
        <v>0</v>
      </c>
      <c r="AJ1073" s="295">
        <v>0</v>
      </c>
      <c r="AK1073" s="295">
        <v>0</v>
      </c>
      <c r="AL1073" s="295">
        <v>0</v>
      </c>
      <c r="AM1073" s="295">
        <v>0</v>
      </c>
      <c r="AN1073" s="295">
        <v>0</v>
      </c>
      <c r="AO1073" s="295">
        <v>0</v>
      </c>
      <c r="AP1073" s="295">
        <v>0</v>
      </c>
      <c r="AQ1073" s="295">
        <v>0</v>
      </c>
      <c r="AR1073" s="295">
        <v>0</v>
      </c>
      <c r="AS1073" s="295">
        <v>0</v>
      </c>
      <c r="AT1073" s="295">
        <f t="shared" si="16"/>
        <v>0</v>
      </c>
      <c r="AU1073" s="295">
        <v>14647.4</v>
      </c>
      <c r="AV1073" s="295">
        <v>42398.64</v>
      </c>
      <c r="AW1073" s="296">
        <v>94</v>
      </c>
      <c r="AX1073" s="296">
        <v>300</v>
      </c>
      <c r="AY1073" s="295">
        <v>268998.28999999998</v>
      </c>
      <c r="AZ1073" s="295">
        <v>39791.410000000003</v>
      </c>
      <c r="BA1073" s="294">
        <v>54.388826999999999</v>
      </c>
      <c r="BB1073" s="294">
        <v>52.007079910973303</v>
      </c>
      <c r="BC1073" s="294">
        <v>9.9</v>
      </c>
      <c r="BD1073" s="294"/>
      <c r="BE1073" s="293" t="s">
        <v>4204</v>
      </c>
      <c r="BF1073" s="291"/>
      <c r="BG1073" s="293" t="s">
        <v>320</v>
      </c>
      <c r="BH1073" s="293" t="s">
        <v>181</v>
      </c>
      <c r="BI1073" s="293" t="s">
        <v>368</v>
      </c>
      <c r="BJ1073" s="293" t="s">
        <v>4205</v>
      </c>
      <c r="BK1073" s="292" t="s">
        <v>175</v>
      </c>
      <c r="BL1073" s="294">
        <v>297964.58859439997</v>
      </c>
      <c r="BM1073" s="292" t="s">
        <v>309</v>
      </c>
      <c r="BN1073" s="294"/>
      <c r="BO1073" s="297">
        <v>38905</v>
      </c>
      <c r="BP1073" s="297">
        <v>48036</v>
      </c>
      <c r="BQ1073" s="297" t="s">
        <v>947</v>
      </c>
      <c r="BR1073" s="297" t="s">
        <v>4774</v>
      </c>
      <c r="BS1073" s="297">
        <v>38905</v>
      </c>
      <c r="BT1073" s="297">
        <v>48036</v>
      </c>
      <c r="BU1073" s="294">
        <v>22277.68</v>
      </c>
      <c r="BV1073" s="294">
        <v>65.59</v>
      </c>
      <c r="BW1073" s="294">
        <v>0</v>
      </c>
    </row>
    <row r="1074" spans="1:75" s="289" customFormat="1" ht="18.2" customHeight="1" x14ac:dyDescent="0.15">
      <c r="A1074" s="298">
        <v>1072</v>
      </c>
      <c r="B1074" s="299" t="s">
        <v>305</v>
      </c>
      <c r="C1074" s="299" t="s">
        <v>306</v>
      </c>
      <c r="D1074" s="313">
        <v>45170</v>
      </c>
      <c r="E1074" s="300" t="s">
        <v>2159</v>
      </c>
      <c r="F1074" s="309">
        <v>137</v>
      </c>
      <c r="G1074" s="309">
        <v>136</v>
      </c>
      <c r="H1074" s="302">
        <v>30359.64</v>
      </c>
      <c r="I1074" s="302">
        <v>17748.990000000002</v>
      </c>
      <c r="J1074" s="302">
        <v>0</v>
      </c>
      <c r="K1074" s="302">
        <v>48108.63</v>
      </c>
      <c r="L1074" s="302">
        <v>214.6</v>
      </c>
      <c r="M1074" s="302">
        <v>0</v>
      </c>
      <c r="N1074" s="302">
        <v>0</v>
      </c>
      <c r="O1074" s="302">
        <v>0</v>
      </c>
      <c r="P1074" s="302">
        <v>0</v>
      </c>
      <c r="Q1074" s="302">
        <v>0</v>
      </c>
      <c r="R1074" s="302">
        <v>48108.63</v>
      </c>
      <c r="S1074" s="302">
        <v>44468.28</v>
      </c>
      <c r="T1074" s="302">
        <v>242.88</v>
      </c>
      <c r="U1074" s="302">
        <v>0</v>
      </c>
      <c r="V1074" s="302">
        <v>0</v>
      </c>
      <c r="W1074" s="302">
        <v>0</v>
      </c>
      <c r="X1074" s="302">
        <v>0</v>
      </c>
      <c r="Y1074" s="302">
        <v>0</v>
      </c>
      <c r="Z1074" s="302">
        <v>44711.16</v>
      </c>
      <c r="AA1074" s="302">
        <v>0</v>
      </c>
      <c r="AB1074" s="302">
        <v>0</v>
      </c>
      <c r="AC1074" s="302">
        <v>0</v>
      </c>
      <c r="AD1074" s="302">
        <v>0</v>
      </c>
      <c r="AE1074" s="302">
        <v>0</v>
      </c>
      <c r="AF1074" s="302">
        <v>0</v>
      </c>
      <c r="AG1074" s="302">
        <v>0</v>
      </c>
      <c r="AH1074" s="302">
        <v>0</v>
      </c>
      <c r="AI1074" s="302">
        <v>0</v>
      </c>
      <c r="AJ1074" s="302">
        <v>0</v>
      </c>
      <c r="AK1074" s="302">
        <v>0</v>
      </c>
      <c r="AL1074" s="302">
        <v>0</v>
      </c>
      <c r="AM1074" s="302">
        <v>0</v>
      </c>
      <c r="AN1074" s="302">
        <v>0</v>
      </c>
      <c r="AO1074" s="302">
        <v>0</v>
      </c>
      <c r="AP1074" s="302">
        <v>0</v>
      </c>
      <c r="AQ1074" s="302">
        <v>0</v>
      </c>
      <c r="AR1074" s="302">
        <v>0</v>
      </c>
      <c r="AS1074" s="302">
        <v>0</v>
      </c>
      <c r="AT1074" s="295">
        <f t="shared" si="16"/>
        <v>0</v>
      </c>
      <c r="AU1074" s="302">
        <v>17963.59</v>
      </c>
      <c r="AV1074" s="302">
        <v>44711.16</v>
      </c>
      <c r="AW1074" s="303">
        <v>94</v>
      </c>
      <c r="AX1074" s="303">
        <v>300</v>
      </c>
      <c r="AY1074" s="302">
        <v>353997.43</v>
      </c>
      <c r="AZ1074" s="302">
        <v>51947.360000000001</v>
      </c>
      <c r="BA1074" s="301">
        <v>53.955195000000003</v>
      </c>
      <c r="BB1074" s="301">
        <v>49.968092947030399</v>
      </c>
      <c r="BC1074" s="301">
        <v>9.6</v>
      </c>
      <c r="BD1074" s="301"/>
      <c r="BE1074" s="300" t="s">
        <v>4204</v>
      </c>
      <c r="BF1074" s="298"/>
      <c r="BG1074" s="300" t="s">
        <v>320</v>
      </c>
      <c r="BH1074" s="300" t="s">
        <v>197</v>
      </c>
      <c r="BI1074" s="300" t="s">
        <v>373</v>
      </c>
      <c r="BJ1074" s="300" t="s">
        <v>4205</v>
      </c>
      <c r="BK1074" s="299" t="s">
        <v>175</v>
      </c>
      <c r="BL1074" s="301">
        <v>376743.29995848</v>
      </c>
      <c r="BM1074" s="299" t="s">
        <v>309</v>
      </c>
      <c r="BN1074" s="301"/>
      <c r="BO1074" s="304">
        <v>38905</v>
      </c>
      <c r="BP1074" s="304">
        <v>48036</v>
      </c>
      <c r="BQ1074" s="297" t="s">
        <v>931</v>
      </c>
      <c r="BR1074" s="297" t="s">
        <v>4779</v>
      </c>
      <c r="BS1074" s="297">
        <v>38905</v>
      </c>
      <c r="BT1074" s="297">
        <v>48036</v>
      </c>
      <c r="BU1074" s="301">
        <v>19474.37</v>
      </c>
      <c r="BV1074" s="301">
        <v>47.09</v>
      </c>
      <c r="BW1074" s="301">
        <v>0</v>
      </c>
    </row>
    <row r="1075" spans="1:75" s="289" customFormat="1" ht="18.2" customHeight="1" x14ac:dyDescent="0.15">
      <c r="A1075" s="291">
        <v>1073</v>
      </c>
      <c r="B1075" s="292" t="s">
        <v>305</v>
      </c>
      <c r="C1075" s="292" t="s">
        <v>306</v>
      </c>
      <c r="D1075" s="312">
        <v>45170</v>
      </c>
      <c r="E1075" s="293" t="s">
        <v>2160</v>
      </c>
      <c r="F1075" s="308">
        <v>84</v>
      </c>
      <c r="G1075" s="308">
        <v>83</v>
      </c>
      <c r="H1075" s="295">
        <v>18840.88</v>
      </c>
      <c r="I1075" s="295">
        <v>7875.85</v>
      </c>
      <c r="J1075" s="295">
        <v>0</v>
      </c>
      <c r="K1075" s="295">
        <v>26716.73</v>
      </c>
      <c r="L1075" s="295">
        <v>131.43</v>
      </c>
      <c r="M1075" s="295">
        <v>0</v>
      </c>
      <c r="N1075" s="295">
        <v>0</v>
      </c>
      <c r="O1075" s="295">
        <v>0</v>
      </c>
      <c r="P1075" s="295">
        <v>0</v>
      </c>
      <c r="Q1075" s="295">
        <v>0</v>
      </c>
      <c r="R1075" s="295">
        <v>26716.73</v>
      </c>
      <c r="S1075" s="295">
        <v>15934.36</v>
      </c>
      <c r="T1075" s="295">
        <v>155.44</v>
      </c>
      <c r="U1075" s="295">
        <v>0</v>
      </c>
      <c r="V1075" s="295">
        <v>0</v>
      </c>
      <c r="W1075" s="295">
        <v>0</v>
      </c>
      <c r="X1075" s="295">
        <v>0</v>
      </c>
      <c r="Y1075" s="295">
        <v>0</v>
      </c>
      <c r="Z1075" s="295">
        <v>16089.8</v>
      </c>
      <c r="AA1075" s="295">
        <v>0</v>
      </c>
      <c r="AB1075" s="295">
        <v>0</v>
      </c>
      <c r="AC1075" s="295">
        <v>0</v>
      </c>
      <c r="AD1075" s="295">
        <v>0</v>
      </c>
      <c r="AE1075" s="295">
        <v>0</v>
      </c>
      <c r="AF1075" s="295">
        <v>0</v>
      </c>
      <c r="AG1075" s="295">
        <v>0</v>
      </c>
      <c r="AH1075" s="295">
        <v>0</v>
      </c>
      <c r="AI1075" s="295">
        <v>0</v>
      </c>
      <c r="AJ1075" s="295">
        <v>0</v>
      </c>
      <c r="AK1075" s="295">
        <v>0</v>
      </c>
      <c r="AL1075" s="295">
        <v>0</v>
      </c>
      <c r="AM1075" s="295">
        <v>0</v>
      </c>
      <c r="AN1075" s="295">
        <v>0</v>
      </c>
      <c r="AO1075" s="295">
        <v>0</v>
      </c>
      <c r="AP1075" s="295">
        <v>0</v>
      </c>
      <c r="AQ1075" s="295">
        <v>0</v>
      </c>
      <c r="AR1075" s="295">
        <v>0</v>
      </c>
      <c r="AS1075" s="295">
        <v>0</v>
      </c>
      <c r="AT1075" s="295">
        <f t="shared" si="16"/>
        <v>0</v>
      </c>
      <c r="AU1075" s="295">
        <v>8007.28</v>
      </c>
      <c r="AV1075" s="295">
        <v>16089.8</v>
      </c>
      <c r="AW1075" s="296">
        <v>94</v>
      </c>
      <c r="AX1075" s="296">
        <v>300</v>
      </c>
      <c r="AY1075" s="295">
        <v>268998.28999999998</v>
      </c>
      <c r="AZ1075" s="295">
        <v>31815.72</v>
      </c>
      <c r="BA1075" s="294">
        <v>43.487268</v>
      </c>
      <c r="BB1075" s="294">
        <v>36.517721352640798</v>
      </c>
      <c r="BC1075" s="294">
        <v>9.9</v>
      </c>
      <c r="BD1075" s="294"/>
      <c r="BE1075" s="293" t="s">
        <v>4204</v>
      </c>
      <c r="BF1075" s="291"/>
      <c r="BG1075" s="293" t="s">
        <v>320</v>
      </c>
      <c r="BH1075" s="293" t="s">
        <v>181</v>
      </c>
      <c r="BI1075" s="293" t="s">
        <v>368</v>
      </c>
      <c r="BJ1075" s="293" t="s">
        <v>4205</v>
      </c>
      <c r="BK1075" s="292" t="s">
        <v>175</v>
      </c>
      <c r="BL1075" s="294">
        <v>209221.27743608001</v>
      </c>
      <c r="BM1075" s="292" t="s">
        <v>309</v>
      </c>
      <c r="BN1075" s="294"/>
      <c r="BO1075" s="297">
        <v>38905</v>
      </c>
      <c r="BP1075" s="297">
        <v>48036</v>
      </c>
      <c r="BQ1075" s="297" t="s">
        <v>4196</v>
      </c>
      <c r="BR1075" s="297" t="s">
        <v>4804</v>
      </c>
      <c r="BS1075" s="297">
        <v>38905</v>
      </c>
      <c r="BT1075" s="297">
        <v>48036</v>
      </c>
      <c r="BU1075" s="294">
        <v>9580.2099999999991</v>
      </c>
      <c r="BV1075" s="294">
        <v>52.44</v>
      </c>
      <c r="BW1075" s="294">
        <v>0</v>
      </c>
    </row>
    <row r="1076" spans="1:75" s="289" customFormat="1" ht="18.2" customHeight="1" x14ac:dyDescent="0.15">
      <c r="A1076" s="298">
        <v>1074</v>
      </c>
      <c r="B1076" s="299" t="s">
        <v>305</v>
      </c>
      <c r="C1076" s="299" t="s">
        <v>306</v>
      </c>
      <c r="D1076" s="313">
        <v>45170</v>
      </c>
      <c r="E1076" s="300" t="s">
        <v>2161</v>
      </c>
      <c r="F1076" s="309">
        <v>156</v>
      </c>
      <c r="G1076" s="309">
        <v>155</v>
      </c>
      <c r="H1076" s="302">
        <v>44160.15</v>
      </c>
      <c r="I1076" s="302">
        <v>27932.38</v>
      </c>
      <c r="J1076" s="302">
        <v>0</v>
      </c>
      <c r="K1076" s="302">
        <v>72092.53</v>
      </c>
      <c r="L1076" s="302">
        <v>313.47000000000003</v>
      </c>
      <c r="M1076" s="302">
        <v>0</v>
      </c>
      <c r="N1076" s="302">
        <v>0</v>
      </c>
      <c r="O1076" s="302">
        <v>0</v>
      </c>
      <c r="P1076" s="302">
        <v>0</v>
      </c>
      <c r="Q1076" s="302">
        <v>0</v>
      </c>
      <c r="R1076" s="302">
        <v>72092.53</v>
      </c>
      <c r="S1076" s="302">
        <v>74843.47</v>
      </c>
      <c r="T1076" s="302">
        <v>349.6</v>
      </c>
      <c r="U1076" s="302">
        <v>0</v>
      </c>
      <c r="V1076" s="302">
        <v>0</v>
      </c>
      <c r="W1076" s="302">
        <v>0</v>
      </c>
      <c r="X1076" s="302">
        <v>0</v>
      </c>
      <c r="Y1076" s="302">
        <v>0</v>
      </c>
      <c r="Z1076" s="302">
        <v>75193.070000000007</v>
      </c>
      <c r="AA1076" s="302">
        <v>0</v>
      </c>
      <c r="AB1076" s="302">
        <v>0</v>
      </c>
      <c r="AC1076" s="302">
        <v>0</v>
      </c>
      <c r="AD1076" s="302">
        <v>0</v>
      </c>
      <c r="AE1076" s="302">
        <v>0</v>
      </c>
      <c r="AF1076" s="302">
        <v>0</v>
      </c>
      <c r="AG1076" s="302">
        <v>0</v>
      </c>
      <c r="AH1076" s="302">
        <v>0</v>
      </c>
      <c r="AI1076" s="302">
        <v>0</v>
      </c>
      <c r="AJ1076" s="302">
        <v>0</v>
      </c>
      <c r="AK1076" s="302">
        <v>0</v>
      </c>
      <c r="AL1076" s="302">
        <v>0</v>
      </c>
      <c r="AM1076" s="302">
        <v>0</v>
      </c>
      <c r="AN1076" s="302">
        <v>0</v>
      </c>
      <c r="AO1076" s="302">
        <v>0</v>
      </c>
      <c r="AP1076" s="302">
        <v>0</v>
      </c>
      <c r="AQ1076" s="302">
        <v>0</v>
      </c>
      <c r="AR1076" s="302">
        <v>0</v>
      </c>
      <c r="AS1076" s="302">
        <v>0</v>
      </c>
      <c r="AT1076" s="295">
        <f t="shared" si="16"/>
        <v>0</v>
      </c>
      <c r="AU1076" s="302">
        <v>28245.85</v>
      </c>
      <c r="AV1076" s="302">
        <v>75193.070000000007</v>
      </c>
      <c r="AW1076" s="303">
        <v>94</v>
      </c>
      <c r="AX1076" s="303">
        <v>300</v>
      </c>
      <c r="AY1076" s="302">
        <v>374199.6</v>
      </c>
      <c r="AZ1076" s="302">
        <v>75892.92</v>
      </c>
      <c r="BA1076" s="301">
        <v>74.570633999999998</v>
      </c>
      <c r="BB1076" s="301">
        <v>70.836458377988606</v>
      </c>
      <c r="BC1076" s="301">
        <v>9.5</v>
      </c>
      <c r="BD1076" s="301"/>
      <c r="BE1076" s="300" t="s">
        <v>4204</v>
      </c>
      <c r="BF1076" s="298"/>
      <c r="BG1076" s="300" t="s">
        <v>312</v>
      </c>
      <c r="BH1076" s="300" t="s">
        <v>189</v>
      </c>
      <c r="BI1076" s="300" t="s">
        <v>323</v>
      </c>
      <c r="BJ1076" s="300" t="s">
        <v>4205</v>
      </c>
      <c r="BK1076" s="299" t="s">
        <v>175</v>
      </c>
      <c r="BL1076" s="301">
        <v>564563.52331287996</v>
      </c>
      <c r="BM1076" s="299" t="s">
        <v>309</v>
      </c>
      <c r="BN1076" s="301"/>
      <c r="BO1076" s="304">
        <v>38905</v>
      </c>
      <c r="BP1076" s="304">
        <v>48036</v>
      </c>
      <c r="BQ1076" s="297" t="s">
        <v>936</v>
      </c>
      <c r="BR1076" s="297" t="s">
        <v>4769</v>
      </c>
      <c r="BS1076" s="297">
        <v>38905</v>
      </c>
      <c r="BT1076" s="297">
        <v>48036</v>
      </c>
      <c r="BU1076" s="301">
        <v>28743.33</v>
      </c>
      <c r="BV1076" s="301">
        <v>52.7</v>
      </c>
      <c r="BW1076" s="301">
        <v>0</v>
      </c>
    </row>
    <row r="1077" spans="1:75" s="289" customFormat="1" ht="18.2" customHeight="1" x14ac:dyDescent="0.15">
      <c r="A1077" s="291">
        <v>1075</v>
      </c>
      <c r="B1077" s="292" t="s">
        <v>305</v>
      </c>
      <c r="C1077" s="292" t="s">
        <v>306</v>
      </c>
      <c r="D1077" s="312">
        <v>45170</v>
      </c>
      <c r="E1077" s="293" t="s">
        <v>2162</v>
      </c>
      <c r="F1077" s="308">
        <v>109</v>
      </c>
      <c r="G1077" s="308">
        <v>108</v>
      </c>
      <c r="H1077" s="295">
        <v>11727.05</v>
      </c>
      <c r="I1077" s="295">
        <v>21040.41</v>
      </c>
      <c r="J1077" s="295">
        <v>0</v>
      </c>
      <c r="K1077" s="295">
        <v>32767.46</v>
      </c>
      <c r="L1077" s="295">
        <v>291.68</v>
      </c>
      <c r="M1077" s="295">
        <v>0</v>
      </c>
      <c r="N1077" s="295">
        <v>0</v>
      </c>
      <c r="O1077" s="295">
        <v>0</v>
      </c>
      <c r="P1077" s="295">
        <v>0</v>
      </c>
      <c r="Q1077" s="295">
        <v>0</v>
      </c>
      <c r="R1077" s="295">
        <v>32767.46</v>
      </c>
      <c r="S1077" s="295">
        <v>20491.96</v>
      </c>
      <c r="T1077" s="295">
        <v>93.82</v>
      </c>
      <c r="U1077" s="295">
        <v>0</v>
      </c>
      <c r="V1077" s="295">
        <v>0</v>
      </c>
      <c r="W1077" s="295">
        <v>0</v>
      </c>
      <c r="X1077" s="295">
        <v>0</v>
      </c>
      <c r="Y1077" s="295">
        <v>0</v>
      </c>
      <c r="Z1077" s="295">
        <v>20585.78</v>
      </c>
      <c r="AA1077" s="295">
        <v>0</v>
      </c>
      <c r="AB1077" s="295">
        <v>0</v>
      </c>
      <c r="AC1077" s="295">
        <v>0</v>
      </c>
      <c r="AD1077" s="295">
        <v>0</v>
      </c>
      <c r="AE1077" s="295">
        <v>0</v>
      </c>
      <c r="AF1077" s="295">
        <v>0</v>
      </c>
      <c r="AG1077" s="295">
        <v>0</v>
      </c>
      <c r="AH1077" s="295">
        <v>0</v>
      </c>
      <c r="AI1077" s="295">
        <v>0</v>
      </c>
      <c r="AJ1077" s="295">
        <v>0</v>
      </c>
      <c r="AK1077" s="295">
        <v>0</v>
      </c>
      <c r="AL1077" s="295">
        <v>0</v>
      </c>
      <c r="AM1077" s="295">
        <v>0</v>
      </c>
      <c r="AN1077" s="295">
        <v>0</v>
      </c>
      <c r="AO1077" s="295">
        <v>0</v>
      </c>
      <c r="AP1077" s="295">
        <v>0</v>
      </c>
      <c r="AQ1077" s="295">
        <v>0</v>
      </c>
      <c r="AR1077" s="295">
        <v>0</v>
      </c>
      <c r="AS1077" s="295">
        <v>0</v>
      </c>
      <c r="AT1077" s="295">
        <f t="shared" si="16"/>
        <v>0</v>
      </c>
      <c r="AU1077" s="295">
        <v>21332.09</v>
      </c>
      <c r="AV1077" s="295">
        <v>20585.78</v>
      </c>
      <c r="AW1077" s="296">
        <v>34</v>
      </c>
      <c r="AX1077" s="296">
        <v>240</v>
      </c>
      <c r="AY1077" s="295">
        <v>245100.94</v>
      </c>
      <c r="AZ1077" s="295">
        <v>41068.6</v>
      </c>
      <c r="BA1077" s="294">
        <v>61.607675</v>
      </c>
      <c r="BB1077" s="294">
        <v>49.154999835774802</v>
      </c>
      <c r="BC1077" s="294">
        <v>9.6</v>
      </c>
      <c r="BD1077" s="294"/>
      <c r="BE1077" s="293" t="s">
        <v>4204</v>
      </c>
      <c r="BF1077" s="291"/>
      <c r="BG1077" s="293" t="s">
        <v>376</v>
      </c>
      <c r="BH1077" s="293" t="s">
        <v>195</v>
      </c>
      <c r="BI1077" s="293" t="s">
        <v>406</v>
      </c>
      <c r="BJ1077" s="293" t="s">
        <v>4205</v>
      </c>
      <c r="BK1077" s="292" t="s">
        <v>175</v>
      </c>
      <c r="BL1077" s="294">
        <v>256605.12493615999</v>
      </c>
      <c r="BM1077" s="292" t="s">
        <v>309</v>
      </c>
      <c r="BN1077" s="294"/>
      <c r="BO1077" s="297">
        <v>38905</v>
      </c>
      <c r="BP1077" s="297">
        <v>46210</v>
      </c>
      <c r="BQ1077" s="297" t="s">
        <v>4259</v>
      </c>
      <c r="BR1077" s="297" t="s">
        <v>4770</v>
      </c>
      <c r="BS1077" s="297">
        <v>38905</v>
      </c>
      <c r="BT1077" s="297">
        <v>46210</v>
      </c>
      <c r="BU1077" s="294">
        <v>11626.2</v>
      </c>
      <c r="BV1077" s="294">
        <v>35.54</v>
      </c>
      <c r="BW1077" s="294">
        <v>0</v>
      </c>
    </row>
    <row r="1078" spans="1:75" s="289" customFormat="1" ht="18.2" customHeight="1" x14ac:dyDescent="0.15">
      <c r="A1078" s="298">
        <v>1076</v>
      </c>
      <c r="B1078" s="299" t="s">
        <v>305</v>
      </c>
      <c r="C1078" s="299" t="s">
        <v>306</v>
      </c>
      <c r="D1078" s="313">
        <v>45170</v>
      </c>
      <c r="E1078" s="300" t="s">
        <v>2163</v>
      </c>
      <c r="F1078" s="309">
        <v>1</v>
      </c>
      <c r="G1078" s="309">
        <v>1</v>
      </c>
      <c r="H1078" s="302">
        <v>21809.32</v>
      </c>
      <c r="I1078" s="302">
        <v>249.87</v>
      </c>
      <c r="J1078" s="302">
        <v>0</v>
      </c>
      <c r="K1078" s="302">
        <v>22059.19</v>
      </c>
      <c r="L1078" s="302">
        <v>251.87</v>
      </c>
      <c r="M1078" s="302">
        <v>0</v>
      </c>
      <c r="N1078" s="302">
        <v>249.87</v>
      </c>
      <c r="O1078" s="302">
        <v>0</v>
      </c>
      <c r="P1078" s="302">
        <v>0</v>
      </c>
      <c r="Q1078" s="302">
        <v>0</v>
      </c>
      <c r="R1078" s="302">
        <v>21809.32</v>
      </c>
      <c r="S1078" s="302">
        <v>106.36</v>
      </c>
      <c r="T1078" s="302">
        <v>174.47</v>
      </c>
      <c r="U1078" s="302">
        <v>0</v>
      </c>
      <c r="V1078" s="302">
        <v>106.36</v>
      </c>
      <c r="W1078" s="302">
        <v>44.13</v>
      </c>
      <c r="X1078" s="302">
        <v>0</v>
      </c>
      <c r="Y1078" s="302">
        <v>0</v>
      </c>
      <c r="Z1078" s="302">
        <v>130.34</v>
      </c>
      <c r="AA1078" s="302">
        <v>43.89</v>
      </c>
      <c r="AB1078" s="302">
        <v>0</v>
      </c>
      <c r="AC1078" s="302">
        <v>0</v>
      </c>
      <c r="AD1078" s="302">
        <v>0</v>
      </c>
      <c r="AE1078" s="302">
        <v>0</v>
      </c>
      <c r="AF1078" s="302">
        <v>-23.83</v>
      </c>
      <c r="AG1078" s="302">
        <v>23.51</v>
      </c>
      <c r="AH1078" s="302">
        <v>61.21</v>
      </c>
      <c r="AI1078" s="302">
        <v>0</v>
      </c>
      <c r="AJ1078" s="302">
        <v>0</v>
      </c>
      <c r="AK1078" s="302">
        <v>0</v>
      </c>
      <c r="AL1078" s="302">
        <v>43.95</v>
      </c>
      <c r="AM1078" s="302">
        <v>0</v>
      </c>
      <c r="AN1078" s="302">
        <v>0</v>
      </c>
      <c r="AO1078" s="302">
        <v>0</v>
      </c>
      <c r="AP1078" s="302">
        <v>0</v>
      </c>
      <c r="AQ1078" s="302">
        <v>0</v>
      </c>
      <c r="AR1078" s="302">
        <v>0</v>
      </c>
      <c r="AS1078" s="302">
        <v>0</v>
      </c>
      <c r="AT1078" s="295">
        <f t="shared" si="16"/>
        <v>549.08999999999992</v>
      </c>
      <c r="AU1078" s="302">
        <v>251.87</v>
      </c>
      <c r="AV1078" s="302">
        <v>130.34</v>
      </c>
      <c r="AW1078" s="303">
        <v>94</v>
      </c>
      <c r="AX1078" s="303">
        <v>300</v>
      </c>
      <c r="AY1078" s="302">
        <v>233898.47</v>
      </c>
      <c r="AZ1078" s="302">
        <v>48411.68</v>
      </c>
      <c r="BA1078" s="301">
        <v>76.101404000000002</v>
      </c>
      <c r="BB1078" s="301">
        <v>34.283459534667699</v>
      </c>
      <c r="BC1078" s="301">
        <v>9.6</v>
      </c>
      <c r="BD1078" s="301"/>
      <c r="BE1078" s="300" t="s">
        <v>4204</v>
      </c>
      <c r="BF1078" s="298"/>
      <c r="BG1078" s="300" t="s">
        <v>376</v>
      </c>
      <c r="BH1078" s="300" t="s">
        <v>195</v>
      </c>
      <c r="BI1078" s="300" t="s">
        <v>406</v>
      </c>
      <c r="BJ1078" s="300" t="s">
        <v>177</v>
      </c>
      <c r="BK1078" s="299" t="s">
        <v>175</v>
      </c>
      <c r="BL1078" s="301">
        <v>170790.87861471999</v>
      </c>
      <c r="BM1078" s="299" t="s">
        <v>309</v>
      </c>
      <c r="BN1078" s="301"/>
      <c r="BO1078" s="304">
        <v>38905</v>
      </c>
      <c r="BP1078" s="304">
        <v>48036</v>
      </c>
      <c r="BQ1078" s="297" t="s">
        <v>1063</v>
      </c>
      <c r="BR1078" s="297" t="s">
        <v>4761</v>
      </c>
      <c r="BS1078" s="297">
        <v>38905</v>
      </c>
      <c r="BT1078" s="297">
        <v>48036</v>
      </c>
      <c r="BU1078" s="301">
        <v>0</v>
      </c>
      <c r="BV1078" s="301">
        <v>43.89</v>
      </c>
      <c r="BW1078" s="301">
        <v>0</v>
      </c>
    </row>
    <row r="1079" spans="1:75" s="289" customFormat="1" ht="18.2" customHeight="1" x14ac:dyDescent="0.15">
      <c r="A1079" s="291">
        <v>1077</v>
      </c>
      <c r="B1079" s="292" t="s">
        <v>305</v>
      </c>
      <c r="C1079" s="292" t="s">
        <v>306</v>
      </c>
      <c r="D1079" s="312">
        <v>45170</v>
      </c>
      <c r="E1079" s="293" t="s">
        <v>2164</v>
      </c>
      <c r="F1079" s="308">
        <v>0</v>
      </c>
      <c r="G1079" s="308">
        <v>0</v>
      </c>
      <c r="H1079" s="295">
        <v>16135.51</v>
      </c>
      <c r="I1079" s="295">
        <v>0</v>
      </c>
      <c r="J1079" s="295">
        <v>0</v>
      </c>
      <c r="K1079" s="295">
        <v>16135.51</v>
      </c>
      <c r="L1079" s="295">
        <v>401.34</v>
      </c>
      <c r="M1079" s="295">
        <v>0</v>
      </c>
      <c r="N1079" s="295">
        <v>0</v>
      </c>
      <c r="O1079" s="295">
        <v>401.34</v>
      </c>
      <c r="P1079" s="295">
        <v>0</v>
      </c>
      <c r="Q1079" s="295">
        <v>0</v>
      </c>
      <c r="R1079" s="295">
        <v>15734.17</v>
      </c>
      <c r="S1079" s="295">
        <v>0</v>
      </c>
      <c r="T1079" s="295">
        <v>129.08000000000001</v>
      </c>
      <c r="U1079" s="295">
        <v>0</v>
      </c>
      <c r="V1079" s="295">
        <v>0</v>
      </c>
      <c r="W1079" s="295">
        <v>129.08000000000001</v>
      </c>
      <c r="X1079" s="295">
        <v>0</v>
      </c>
      <c r="Y1079" s="295">
        <v>0</v>
      </c>
      <c r="Z1079" s="295">
        <v>0</v>
      </c>
      <c r="AA1079" s="295">
        <v>48.9</v>
      </c>
      <c r="AB1079" s="295">
        <v>0</v>
      </c>
      <c r="AC1079" s="295">
        <v>0</v>
      </c>
      <c r="AD1079" s="295">
        <v>0</v>
      </c>
      <c r="AE1079" s="295">
        <v>0</v>
      </c>
      <c r="AF1079" s="295">
        <v>-28.49</v>
      </c>
      <c r="AG1079" s="295">
        <v>25.2</v>
      </c>
      <c r="AH1079" s="295">
        <v>72.94</v>
      </c>
      <c r="AI1079" s="295">
        <v>0</v>
      </c>
      <c r="AJ1079" s="295">
        <v>0</v>
      </c>
      <c r="AK1079" s="295">
        <v>0</v>
      </c>
      <c r="AL1079" s="295">
        <v>0</v>
      </c>
      <c r="AM1079" s="295">
        <v>0</v>
      </c>
      <c r="AN1079" s="295">
        <v>0</v>
      </c>
      <c r="AO1079" s="295">
        <v>0</v>
      </c>
      <c r="AP1079" s="295">
        <v>0</v>
      </c>
      <c r="AQ1079" s="295">
        <v>0</v>
      </c>
      <c r="AR1079" s="295">
        <v>0</v>
      </c>
      <c r="AS1079" s="295">
        <v>1.5324000000000001E-2</v>
      </c>
      <c r="AT1079" s="295">
        <f t="shared" si="16"/>
        <v>648.95467599999995</v>
      </c>
      <c r="AU1079" s="295">
        <v>0</v>
      </c>
      <c r="AV1079" s="295">
        <v>0</v>
      </c>
      <c r="AW1079" s="296">
        <v>34</v>
      </c>
      <c r="AX1079" s="296">
        <v>240</v>
      </c>
      <c r="AY1079" s="295">
        <v>310000.78000000003</v>
      </c>
      <c r="AZ1079" s="295">
        <v>56507.43</v>
      </c>
      <c r="BA1079" s="294">
        <v>67.031114000000002</v>
      </c>
      <c r="BB1079" s="294">
        <v>18.6644294912258</v>
      </c>
      <c r="BC1079" s="294">
        <v>9.6</v>
      </c>
      <c r="BD1079" s="294"/>
      <c r="BE1079" s="293" t="s">
        <v>4204</v>
      </c>
      <c r="BF1079" s="291"/>
      <c r="BG1079" s="293" t="s">
        <v>625</v>
      </c>
      <c r="BH1079" s="293" t="s">
        <v>626</v>
      </c>
      <c r="BI1079" s="293" t="s">
        <v>627</v>
      </c>
      <c r="BJ1079" s="293" t="s">
        <v>103</v>
      </c>
      <c r="BK1079" s="292" t="s">
        <v>175</v>
      </c>
      <c r="BL1079" s="294">
        <v>123215.79575032</v>
      </c>
      <c r="BM1079" s="292" t="s">
        <v>309</v>
      </c>
      <c r="BN1079" s="294"/>
      <c r="BO1079" s="297">
        <v>38908</v>
      </c>
      <c r="BP1079" s="297">
        <v>46213</v>
      </c>
      <c r="BQ1079" s="297" t="s">
        <v>4757</v>
      </c>
      <c r="BR1079" s="297" t="s">
        <v>4764</v>
      </c>
      <c r="BS1079" s="297">
        <v>38908</v>
      </c>
      <c r="BT1079" s="297">
        <v>46213</v>
      </c>
      <c r="BU1079" s="294">
        <v>0</v>
      </c>
      <c r="BV1079" s="294">
        <v>48.9</v>
      </c>
      <c r="BW1079" s="294">
        <v>0</v>
      </c>
    </row>
    <row r="1080" spans="1:75" s="289" customFormat="1" ht="18.2" customHeight="1" x14ac:dyDescent="0.15">
      <c r="A1080" s="298">
        <v>1078</v>
      </c>
      <c r="B1080" s="299" t="s">
        <v>305</v>
      </c>
      <c r="C1080" s="299" t="s">
        <v>306</v>
      </c>
      <c r="D1080" s="313">
        <v>45170</v>
      </c>
      <c r="E1080" s="300" t="s">
        <v>2165</v>
      </c>
      <c r="F1080" s="309">
        <v>0</v>
      </c>
      <c r="G1080" s="309">
        <v>1</v>
      </c>
      <c r="H1080" s="302">
        <v>31118.14</v>
      </c>
      <c r="I1080" s="302">
        <v>5.08</v>
      </c>
      <c r="J1080" s="302">
        <v>0</v>
      </c>
      <c r="K1080" s="302">
        <v>31123.22</v>
      </c>
      <c r="L1080" s="302">
        <v>219.95</v>
      </c>
      <c r="M1080" s="302">
        <v>0</v>
      </c>
      <c r="N1080" s="302">
        <v>5.08</v>
      </c>
      <c r="O1080" s="302">
        <v>219.95</v>
      </c>
      <c r="P1080" s="302">
        <v>0</v>
      </c>
      <c r="Q1080" s="302">
        <v>0</v>
      </c>
      <c r="R1080" s="302">
        <v>30898.19</v>
      </c>
      <c r="S1080" s="302">
        <v>0</v>
      </c>
      <c r="T1080" s="302">
        <v>248.95</v>
      </c>
      <c r="U1080" s="302">
        <v>0</v>
      </c>
      <c r="V1080" s="302">
        <v>0</v>
      </c>
      <c r="W1080" s="302">
        <v>248.95</v>
      </c>
      <c r="X1080" s="302">
        <v>0</v>
      </c>
      <c r="Y1080" s="302">
        <v>0</v>
      </c>
      <c r="Z1080" s="302">
        <v>0</v>
      </c>
      <c r="AA1080" s="302">
        <v>48.27</v>
      </c>
      <c r="AB1080" s="302">
        <v>0</v>
      </c>
      <c r="AC1080" s="302">
        <v>0</v>
      </c>
      <c r="AD1080" s="302">
        <v>0</v>
      </c>
      <c r="AE1080" s="302">
        <v>0</v>
      </c>
      <c r="AF1080" s="302">
        <v>-27.04</v>
      </c>
      <c r="AG1080" s="302">
        <v>25.86</v>
      </c>
      <c r="AH1080" s="302">
        <v>71.19</v>
      </c>
      <c r="AI1080" s="302">
        <v>0</v>
      </c>
      <c r="AJ1080" s="302">
        <v>0</v>
      </c>
      <c r="AK1080" s="302">
        <v>0</v>
      </c>
      <c r="AL1080" s="302">
        <v>43.9</v>
      </c>
      <c r="AM1080" s="302">
        <v>0</v>
      </c>
      <c r="AN1080" s="302">
        <v>0</v>
      </c>
      <c r="AO1080" s="302">
        <v>0</v>
      </c>
      <c r="AP1080" s="302">
        <v>0</v>
      </c>
      <c r="AQ1080" s="302">
        <v>0</v>
      </c>
      <c r="AR1080" s="302">
        <v>0</v>
      </c>
      <c r="AS1080" s="302">
        <v>43.654170999999998</v>
      </c>
      <c r="AT1080" s="295">
        <f t="shared" si="16"/>
        <v>592.50582900000006</v>
      </c>
      <c r="AU1080" s="302">
        <v>0</v>
      </c>
      <c r="AV1080" s="302">
        <v>0</v>
      </c>
      <c r="AW1080" s="303">
        <v>94</v>
      </c>
      <c r="AX1080" s="303">
        <v>300</v>
      </c>
      <c r="AY1080" s="302">
        <v>354000.87</v>
      </c>
      <c r="AZ1080" s="302">
        <v>53244.27</v>
      </c>
      <c r="BA1080" s="301">
        <v>55.309469999999997</v>
      </c>
      <c r="BB1080" s="301">
        <v>32.096646509742698</v>
      </c>
      <c r="BC1080" s="301">
        <v>9.6</v>
      </c>
      <c r="BD1080" s="301"/>
      <c r="BE1080" s="300" t="s">
        <v>4204</v>
      </c>
      <c r="BF1080" s="298"/>
      <c r="BG1080" s="300" t="s">
        <v>320</v>
      </c>
      <c r="BH1080" s="300" t="s">
        <v>197</v>
      </c>
      <c r="BI1080" s="300" t="s">
        <v>373</v>
      </c>
      <c r="BJ1080" s="300" t="s">
        <v>103</v>
      </c>
      <c r="BK1080" s="299" t="s">
        <v>175</v>
      </c>
      <c r="BL1080" s="301">
        <v>241966.69211624001</v>
      </c>
      <c r="BM1080" s="299" t="s">
        <v>309</v>
      </c>
      <c r="BN1080" s="301"/>
      <c r="BO1080" s="304">
        <v>38909</v>
      </c>
      <c r="BP1080" s="304">
        <v>48040</v>
      </c>
      <c r="BQ1080" s="297" t="s">
        <v>1063</v>
      </c>
      <c r="BR1080" s="297" t="s">
        <v>4761</v>
      </c>
      <c r="BS1080" s="297">
        <v>38909</v>
      </c>
      <c r="BT1080" s="297">
        <v>48040</v>
      </c>
      <c r="BU1080" s="301">
        <v>0</v>
      </c>
      <c r="BV1080" s="301">
        <v>48.27</v>
      </c>
      <c r="BW1080" s="301">
        <v>0</v>
      </c>
    </row>
    <row r="1081" spans="1:75" s="289" customFormat="1" ht="18.2" customHeight="1" x14ac:dyDescent="0.15">
      <c r="A1081" s="291">
        <v>1079</v>
      </c>
      <c r="B1081" s="292" t="s">
        <v>305</v>
      </c>
      <c r="C1081" s="292" t="s">
        <v>306</v>
      </c>
      <c r="D1081" s="312">
        <v>45170</v>
      </c>
      <c r="E1081" s="293" t="s">
        <v>2166</v>
      </c>
      <c r="F1081" s="308">
        <v>137</v>
      </c>
      <c r="G1081" s="308">
        <v>136</v>
      </c>
      <c r="H1081" s="295">
        <v>44559.08</v>
      </c>
      <c r="I1081" s="295">
        <v>26284.17</v>
      </c>
      <c r="J1081" s="295">
        <v>0</v>
      </c>
      <c r="K1081" s="295">
        <v>70843.25</v>
      </c>
      <c r="L1081" s="295">
        <v>316.32</v>
      </c>
      <c r="M1081" s="295">
        <v>0</v>
      </c>
      <c r="N1081" s="295">
        <v>0</v>
      </c>
      <c r="O1081" s="295">
        <v>0</v>
      </c>
      <c r="P1081" s="295">
        <v>0</v>
      </c>
      <c r="Q1081" s="295">
        <v>0</v>
      </c>
      <c r="R1081" s="295">
        <v>70843.25</v>
      </c>
      <c r="S1081" s="295">
        <v>64356.46</v>
      </c>
      <c r="T1081" s="295">
        <v>352.76</v>
      </c>
      <c r="U1081" s="295">
        <v>0</v>
      </c>
      <c r="V1081" s="295">
        <v>0</v>
      </c>
      <c r="W1081" s="295">
        <v>0</v>
      </c>
      <c r="X1081" s="295">
        <v>0</v>
      </c>
      <c r="Y1081" s="295">
        <v>0</v>
      </c>
      <c r="Z1081" s="295">
        <v>64709.22</v>
      </c>
      <c r="AA1081" s="295">
        <v>0</v>
      </c>
      <c r="AB1081" s="295">
        <v>0</v>
      </c>
      <c r="AC1081" s="295">
        <v>0</v>
      </c>
      <c r="AD1081" s="295">
        <v>0</v>
      </c>
      <c r="AE1081" s="295">
        <v>0</v>
      </c>
      <c r="AF1081" s="295">
        <v>0</v>
      </c>
      <c r="AG1081" s="295">
        <v>0</v>
      </c>
      <c r="AH1081" s="295">
        <v>0</v>
      </c>
      <c r="AI1081" s="295">
        <v>0</v>
      </c>
      <c r="AJ1081" s="295">
        <v>0</v>
      </c>
      <c r="AK1081" s="295">
        <v>0</v>
      </c>
      <c r="AL1081" s="295">
        <v>0</v>
      </c>
      <c r="AM1081" s="295">
        <v>0</v>
      </c>
      <c r="AN1081" s="295">
        <v>0</v>
      </c>
      <c r="AO1081" s="295">
        <v>0</v>
      </c>
      <c r="AP1081" s="295">
        <v>0</v>
      </c>
      <c r="AQ1081" s="295">
        <v>0</v>
      </c>
      <c r="AR1081" s="295">
        <v>0</v>
      </c>
      <c r="AS1081" s="295">
        <v>0</v>
      </c>
      <c r="AT1081" s="295">
        <f t="shared" si="16"/>
        <v>0</v>
      </c>
      <c r="AU1081" s="295">
        <v>26600.49</v>
      </c>
      <c r="AV1081" s="295">
        <v>64709.22</v>
      </c>
      <c r="AW1081" s="296">
        <v>94</v>
      </c>
      <c r="AX1081" s="296">
        <v>300</v>
      </c>
      <c r="AY1081" s="295">
        <v>354000.87</v>
      </c>
      <c r="AZ1081" s="295">
        <v>76580.55</v>
      </c>
      <c r="BA1081" s="294">
        <v>79.550900999999996</v>
      </c>
      <c r="BB1081" s="294">
        <v>73.591066756092104</v>
      </c>
      <c r="BC1081" s="294">
        <v>9.5</v>
      </c>
      <c r="BD1081" s="294"/>
      <c r="BE1081" s="293" t="s">
        <v>4204</v>
      </c>
      <c r="BF1081" s="291"/>
      <c r="BG1081" s="293" t="s">
        <v>320</v>
      </c>
      <c r="BH1081" s="293" t="s">
        <v>197</v>
      </c>
      <c r="BI1081" s="293" t="s">
        <v>373</v>
      </c>
      <c r="BJ1081" s="293" t="s">
        <v>4205</v>
      </c>
      <c r="BK1081" s="292" t="s">
        <v>175</v>
      </c>
      <c r="BL1081" s="294">
        <v>554780.29170199996</v>
      </c>
      <c r="BM1081" s="292" t="s">
        <v>309</v>
      </c>
      <c r="BN1081" s="294"/>
      <c r="BO1081" s="297">
        <v>38909</v>
      </c>
      <c r="BP1081" s="297">
        <v>48040</v>
      </c>
      <c r="BQ1081" s="297" t="s">
        <v>954</v>
      </c>
      <c r="BR1081" s="297" t="s">
        <v>4795</v>
      </c>
      <c r="BS1081" s="297">
        <v>38909</v>
      </c>
      <c r="BT1081" s="297">
        <v>48040</v>
      </c>
      <c r="BU1081" s="294">
        <v>25221.1</v>
      </c>
      <c r="BV1081" s="294">
        <v>53.18</v>
      </c>
      <c r="BW1081" s="294">
        <v>0</v>
      </c>
    </row>
    <row r="1082" spans="1:75" s="289" customFormat="1" ht="18.2" customHeight="1" x14ac:dyDescent="0.15">
      <c r="A1082" s="298">
        <v>1080</v>
      </c>
      <c r="B1082" s="299" t="s">
        <v>305</v>
      </c>
      <c r="C1082" s="299" t="s">
        <v>306</v>
      </c>
      <c r="D1082" s="313">
        <v>45170</v>
      </c>
      <c r="E1082" s="300" t="s">
        <v>2167</v>
      </c>
      <c r="F1082" s="309">
        <v>0</v>
      </c>
      <c r="G1082" s="309">
        <v>0</v>
      </c>
      <c r="H1082" s="302">
        <v>3898.87</v>
      </c>
      <c r="I1082" s="302">
        <v>0</v>
      </c>
      <c r="J1082" s="302">
        <v>0</v>
      </c>
      <c r="K1082" s="302">
        <v>3898.87</v>
      </c>
      <c r="L1082" s="302">
        <v>625.6</v>
      </c>
      <c r="M1082" s="302">
        <v>0</v>
      </c>
      <c r="N1082" s="302">
        <v>0</v>
      </c>
      <c r="O1082" s="302">
        <v>625.6</v>
      </c>
      <c r="P1082" s="302">
        <v>0</v>
      </c>
      <c r="Q1082" s="302">
        <v>0</v>
      </c>
      <c r="R1082" s="302">
        <v>3273.27</v>
      </c>
      <c r="S1082" s="302">
        <v>0</v>
      </c>
      <c r="T1082" s="302">
        <v>30.87</v>
      </c>
      <c r="U1082" s="302">
        <v>0</v>
      </c>
      <c r="V1082" s="302">
        <v>0</v>
      </c>
      <c r="W1082" s="302">
        <v>30.87</v>
      </c>
      <c r="X1082" s="302">
        <v>0</v>
      </c>
      <c r="Y1082" s="302">
        <v>0</v>
      </c>
      <c r="Z1082" s="302">
        <v>0</v>
      </c>
      <c r="AA1082" s="302">
        <v>52.18</v>
      </c>
      <c r="AB1082" s="302">
        <v>0</v>
      </c>
      <c r="AC1082" s="302">
        <v>0</v>
      </c>
      <c r="AD1082" s="302">
        <v>0</v>
      </c>
      <c r="AE1082" s="302">
        <v>0</v>
      </c>
      <c r="AF1082" s="302">
        <v>-39.799999999999997</v>
      </c>
      <c r="AG1082" s="302">
        <v>35.43</v>
      </c>
      <c r="AH1082" s="302">
        <v>101.15</v>
      </c>
      <c r="AI1082" s="302">
        <v>0</v>
      </c>
      <c r="AJ1082" s="302">
        <v>0</v>
      </c>
      <c r="AK1082" s="302">
        <v>0</v>
      </c>
      <c r="AL1082" s="302">
        <v>0</v>
      </c>
      <c r="AM1082" s="302">
        <v>0</v>
      </c>
      <c r="AN1082" s="302">
        <v>0</v>
      </c>
      <c r="AO1082" s="302">
        <v>0</v>
      </c>
      <c r="AP1082" s="302">
        <v>0</v>
      </c>
      <c r="AQ1082" s="302">
        <v>0</v>
      </c>
      <c r="AR1082" s="302">
        <v>0</v>
      </c>
      <c r="AS1082" s="302">
        <v>8.9390000000000008E-3</v>
      </c>
      <c r="AT1082" s="295">
        <f t="shared" si="16"/>
        <v>805.42106100000001</v>
      </c>
      <c r="AU1082" s="302">
        <v>0</v>
      </c>
      <c r="AV1082" s="302">
        <v>0</v>
      </c>
      <c r="AW1082" s="303">
        <v>94</v>
      </c>
      <c r="AX1082" s="303">
        <v>300</v>
      </c>
      <c r="AY1082" s="302">
        <v>515997.56</v>
      </c>
      <c r="AZ1082" s="302">
        <v>75136.960000000006</v>
      </c>
      <c r="BA1082" s="301">
        <v>53.539690999999998</v>
      </c>
      <c r="BB1082" s="301">
        <v>2.3324055745610401</v>
      </c>
      <c r="BC1082" s="301">
        <v>9.5</v>
      </c>
      <c r="BD1082" s="301"/>
      <c r="BE1082" s="300" t="s">
        <v>4204</v>
      </c>
      <c r="BF1082" s="298"/>
      <c r="BG1082" s="300" t="s">
        <v>351</v>
      </c>
      <c r="BH1082" s="300" t="s">
        <v>352</v>
      </c>
      <c r="BI1082" s="300" t="s">
        <v>353</v>
      </c>
      <c r="BJ1082" s="300" t="s">
        <v>103</v>
      </c>
      <c r="BK1082" s="299" t="s">
        <v>175</v>
      </c>
      <c r="BL1082" s="301">
        <v>25633.291603919999</v>
      </c>
      <c r="BM1082" s="299" t="s">
        <v>309</v>
      </c>
      <c r="BN1082" s="301"/>
      <c r="BO1082" s="304">
        <v>38905</v>
      </c>
      <c r="BP1082" s="304">
        <v>48036</v>
      </c>
      <c r="BQ1082" s="297" t="s">
        <v>4757</v>
      </c>
      <c r="BR1082" s="297" t="s">
        <v>4764</v>
      </c>
      <c r="BS1082" s="297">
        <v>38905</v>
      </c>
      <c r="BT1082" s="297">
        <v>48036</v>
      </c>
      <c r="BU1082" s="301">
        <v>0</v>
      </c>
      <c r="BV1082" s="301">
        <v>52.18</v>
      </c>
      <c r="BW1082" s="301">
        <v>0</v>
      </c>
    </row>
    <row r="1083" spans="1:75" s="289" customFormat="1" ht="18.2" customHeight="1" x14ac:dyDescent="0.15">
      <c r="A1083" s="291">
        <v>1081</v>
      </c>
      <c r="B1083" s="292" t="s">
        <v>305</v>
      </c>
      <c r="C1083" s="292" t="s">
        <v>306</v>
      </c>
      <c r="D1083" s="312">
        <v>45170</v>
      </c>
      <c r="E1083" s="293" t="s">
        <v>2168</v>
      </c>
      <c r="F1083" s="308">
        <v>118</v>
      </c>
      <c r="G1083" s="308">
        <v>118</v>
      </c>
      <c r="H1083" s="295">
        <v>0</v>
      </c>
      <c r="I1083" s="295">
        <v>50634.04</v>
      </c>
      <c r="J1083" s="295">
        <v>0</v>
      </c>
      <c r="K1083" s="295">
        <v>50634.04</v>
      </c>
      <c r="L1083" s="295">
        <v>0</v>
      </c>
      <c r="M1083" s="295">
        <v>0</v>
      </c>
      <c r="N1083" s="295">
        <v>0</v>
      </c>
      <c r="O1083" s="295">
        <v>0</v>
      </c>
      <c r="P1083" s="295">
        <v>0</v>
      </c>
      <c r="Q1083" s="295">
        <v>0</v>
      </c>
      <c r="R1083" s="295">
        <v>50634.04</v>
      </c>
      <c r="S1083" s="295">
        <v>27771.57</v>
      </c>
      <c r="T1083" s="295">
        <v>0</v>
      </c>
      <c r="U1083" s="295">
        <v>0</v>
      </c>
      <c r="V1083" s="295">
        <v>0</v>
      </c>
      <c r="W1083" s="295">
        <v>0</v>
      </c>
      <c r="X1083" s="295">
        <v>0</v>
      </c>
      <c r="Y1083" s="295">
        <v>0</v>
      </c>
      <c r="Z1083" s="295">
        <v>27771.57</v>
      </c>
      <c r="AA1083" s="295">
        <v>0</v>
      </c>
      <c r="AB1083" s="295">
        <v>0</v>
      </c>
      <c r="AC1083" s="295">
        <v>0</v>
      </c>
      <c r="AD1083" s="295">
        <v>0</v>
      </c>
      <c r="AE1083" s="295">
        <v>0</v>
      </c>
      <c r="AF1083" s="295">
        <v>0</v>
      </c>
      <c r="AG1083" s="295">
        <v>0</v>
      </c>
      <c r="AH1083" s="295">
        <v>0</v>
      </c>
      <c r="AI1083" s="295">
        <v>0</v>
      </c>
      <c r="AJ1083" s="295">
        <v>0</v>
      </c>
      <c r="AK1083" s="295">
        <v>0</v>
      </c>
      <c r="AL1083" s="295">
        <v>0</v>
      </c>
      <c r="AM1083" s="295">
        <v>0</v>
      </c>
      <c r="AN1083" s="295">
        <v>0</v>
      </c>
      <c r="AO1083" s="295">
        <v>0</v>
      </c>
      <c r="AP1083" s="295">
        <v>0</v>
      </c>
      <c r="AQ1083" s="295">
        <v>0</v>
      </c>
      <c r="AR1083" s="295">
        <v>0</v>
      </c>
      <c r="AS1083" s="295">
        <v>0</v>
      </c>
      <c r="AT1083" s="295">
        <f t="shared" si="16"/>
        <v>0</v>
      </c>
      <c r="AU1083" s="295">
        <v>50634.04</v>
      </c>
      <c r="AV1083" s="295">
        <v>27771.57</v>
      </c>
      <c r="AW1083" s="296">
        <v>0</v>
      </c>
      <c r="AX1083" s="296">
        <v>180</v>
      </c>
      <c r="AY1083" s="295">
        <v>332999.46999999997</v>
      </c>
      <c r="AZ1083" s="295">
        <v>63282.17</v>
      </c>
      <c r="BA1083" s="294">
        <v>69.882116999999994</v>
      </c>
      <c r="BB1083" s="294">
        <v>55.914863656898603</v>
      </c>
      <c r="BC1083" s="294">
        <v>9.6</v>
      </c>
      <c r="BD1083" s="294"/>
      <c r="BE1083" s="293" t="s">
        <v>4204</v>
      </c>
      <c r="BF1083" s="291"/>
      <c r="BG1083" s="293" t="s">
        <v>312</v>
      </c>
      <c r="BH1083" s="293" t="s">
        <v>191</v>
      </c>
      <c r="BI1083" s="293" t="s">
        <v>348</v>
      </c>
      <c r="BJ1083" s="293" t="s">
        <v>4205</v>
      </c>
      <c r="BK1083" s="292" t="s">
        <v>175</v>
      </c>
      <c r="BL1083" s="294">
        <v>396520.02810783999</v>
      </c>
      <c r="BM1083" s="292" t="s">
        <v>309</v>
      </c>
      <c r="BN1083" s="294"/>
      <c r="BO1083" s="297">
        <v>38910</v>
      </c>
      <c r="BP1083" s="297">
        <v>44389</v>
      </c>
      <c r="BQ1083" s="297" t="s">
        <v>962</v>
      </c>
      <c r="BR1083" s="297" t="s">
        <v>4767</v>
      </c>
      <c r="BS1083" s="297">
        <v>38910</v>
      </c>
      <c r="BT1083" s="297">
        <v>44389</v>
      </c>
      <c r="BU1083" s="294">
        <v>18408.900000000001</v>
      </c>
      <c r="BV1083" s="294">
        <v>0</v>
      </c>
      <c r="BW1083" s="294">
        <v>0</v>
      </c>
    </row>
    <row r="1084" spans="1:75" s="289" customFormat="1" ht="18.2" customHeight="1" x14ac:dyDescent="0.15">
      <c r="A1084" s="298">
        <v>1082</v>
      </c>
      <c r="B1084" s="299" t="s">
        <v>305</v>
      </c>
      <c r="C1084" s="299" t="s">
        <v>306</v>
      </c>
      <c r="D1084" s="313">
        <v>45170</v>
      </c>
      <c r="E1084" s="300" t="s">
        <v>2169</v>
      </c>
      <c r="F1084" s="309">
        <v>154</v>
      </c>
      <c r="G1084" s="309">
        <v>153</v>
      </c>
      <c r="H1084" s="302">
        <v>14525.38</v>
      </c>
      <c r="I1084" s="302">
        <v>31811.99</v>
      </c>
      <c r="J1084" s="302">
        <v>0</v>
      </c>
      <c r="K1084" s="302">
        <v>46337.37</v>
      </c>
      <c r="L1084" s="302">
        <v>361.24</v>
      </c>
      <c r="M1084" s="302">
        <v>0</v>
      </c>
      <c r="N1084" s="302">
        <v>0</v>
      </c>
      <c r="O1084" s="302">
        <v>0</v>
      </c>
      <c r="P1084" s="302">
        <v>0</v>
      </c>
      <c r="Q1084" s="302">
        <v>0</v>
      </c>
      <c r="R1084" s="302">
        <v>46337.37</v>
      </c>
      <c r="S1084" s="302">
        <v>40916.089999999997</v>
      </c>
      <c r="T1084" s="302">
        <v>116.2</v>
      </c>
      <c r="U1084" s="302">
        <v>0</v>
      </c>
      <c r="V1084" s="302">
        <v>0</v>
      </c>
      <c r="W1084" s="302">
        <v>0</v>
      </c>
      <c r="X1084" s="302">
        <v>0</v>
      </c>
      <c r="Y1084" s="302">
        <v>0</v>
      </c>
      <c r="Z1084" s="302">
        <v>41032.29</v>
      </c>
      <c r="AA1084" s="302">
        <v>0</v>
      </c>
      <c r="AB1084" s="302">
        <v>0</v>
      </c>
      <c r="AC1084" s="302">
        <v>0</v>
      </c>
      <c r="AD1084" s="302">
        <v>0</v>
      </c>
      <c r="AE1084" s="302">
        <v>0</v>
      </c>
      <c r="AF1084" s="302">
        <v>0</v>
      </c>
      <c r="AG1084" s="302">
        <v>0</v>
      </c>
      <c r="AH1084" s="302">
        <v>0</v>
      </c>
      <c r="AI1084" s="302">
        <v>0</v>
      </c>
      <c r="AJ1084" s="302">
        <v>0</v>
      </c>
      <c r="AK1084" s="302">
        <v>0</v>
      </c>
      <c r="AL1084" s="302">
        <v>0</v>
      </c>
      <c r="AM1084" s="302">
        <v>0</v>
      </c>
      <c r="AN1084" s="302">
        <v>0</v>
      </c>
      <c r="AO1084" s="302">
        <v>0</v>
      </c>
      <c r="AP1084" s="302">
        <v>0</v>
      </c>
      <c r="AQ1084" s="302">
        <v>0</v>
      </c>
      <c r="AR1084" s="302">
        <v>0</v>
      </c>
      <c r="AS1084" s="302">
        <v>0</v>
      </c>
      <c r="AT1084" s="295">
        <f t="shared" si="16"/>
        <v>0</v>
      </c>
      <c r="AU1084" s="302">
        <v>32173.23</v>
      </c>
      <c r="AV1084" s="302">
        <v>41032.29</v>
      </c>
      <c r="AW1084" s="303">
        <v>34</v>
      </c>
      <c r="AX1084" s="303">
        <v>240</v>
      </c>
      <c r="AY1084" s="302">
        <v>322899.78999999998</v>
      </c>
      <c r="AZ1084" s="302">
        <v>50863.57</v>
      </c>
      <c r="BA1084" s="301">
        <v>57.925168999999997</v>
      </c>
      <c r="BB1084" s="301">
        <v>52.770578004366001</v>
      </c>
      <c r="BC1084" s="301">
        <v>9.6</v>
      </c>
      <c r="BD1084" s="301"/>
      <c r="BE1084" s="300" t="s">
        <v>4204</v>
      </c>
      <c r="BF1084" s="298"/>
      <c r="BG1084" s="300" t="s">
        <v>312</v>
      </c>
      <c r="BH1084" s="300" t="s">
        <v>188</v>
      </c>
      <c r="BI1084" s="300" t="s">
        <v>313</v>
      </c>
      <c r="BJ1084" s="300" t="s">
        <v>4205</v>
      </c>
      <c r="BK1084" s="299" t="s">
        <v>175</v>
      </c>
      <c r="BL1084" s="301">
        <v>362872.39285752003</v>
      </c>
      <c r="BM1084" s="299" t="s">
        <v>309</v>
      </c>
      <c r="BN1084" s="301"/>
      <c r="BO1084" s="304">
        <v>38910</v>
      </c>
      <c r="BP1084" s="304">
        <v>46215</v>
      </c>
      <c r="BQ1084" s="297" t="s">
        <v>937</v>
      </c>
      <c r="BR1084" s="297" t="s">
        <v>4765</v>
      </c>
      <c r="BS1084" s="297">
        <v>38910</v>
      </c>
      <c r="BT1084" s="297">
        <v>46215</v>
      </c>
      <c r="BU1084" s="301">
        <v>20518.39</v>
      </c>
      <c r="BV1084" s="301">
        <v>44.02</v>
      </c>
      <c r="BW1084" s="301">
        <v>0</v>
      </c>
    </row>
    <row r="1085" spans="1:75" s="289" customFormat="1" ht="18.2" customHeight="1" x14ac:dyDescent="0.15">
      <c r="A1085" s="291">
        <v>1083</v>
      </c>
      <c r="B1085" s="292" t="s">
        <v>305</v>
      </c>
      <c r="C1085" s="292" t="s">
        <v>306</v>
      </c>
      <c r="D1085" s="312">
        <v>45170</v>
      </c>
      <c r="E1085" s="293" t="s">
        <v>2170</v>
      </c>
      <c r="F1085" s="308">
        <v>148</v>
      </c>
      <c r="G1085" s="308">
        <v>147</v>
      </c>
      <c r="H1085" s="295">
        <v>33533.97</v>
      </c>
      <c r="I1085" s="295">
        <v>20446.669999999998</v>
      </c>
      <c r="J1085" s="295">
        <v>0</v>
      </c>
      <c r="K1085" s="295">
        <v>53980.639999999999</v>
      </c>
      <c r="L1085" s="295">
        <v>237.05</v>
      </c>
      <c r="M1085" s="295">
        <v>0</v>
      </c>
      <c r="N1085" s="295">
        <v>0</v>
      </c>
      <c r="O1085" s="295">
        <v>0</v>
      </c>
      <c r="P1085" s="295">
        <v>0</v>
      </c>
      <c r="Q1085" s="295">
        <v>0</v>
      </c>
      <c r="R1085" s="295">
        <v>53980.639999999999</v>
      </c>
      <c r="S1085" s="295">
        <v>53798.26</v>
      </c>
      <c r="T1085" s="295">
        <v>268.27</v>
      </c>
      <c r="U1085" s="295">
        <v>0</v>
      </c>
      <c r="V1085" s="295">
        <v>0</v>
      </c>
      <c r="W1085" s="295">
        <v>0</v>
      </c>
      <c r="X1085" s="295">
        <v>0</v>
      </c>
      <c r="Y1085" s="295">
        <v>0</v>
      </c>
      <c r="Z1085" s="295">
        <v>54066.53</v>
      </c>
      <c r="AA1085" s="295">
        <v>0</v>
      </c>
      <c r="AB1085" s="295">
        <v>0</v>
      </c>
      <c r="AC1085" s="295">
        <v>0</v>
      </c>
      <c r="AD1085" s="295">
        <v>0</v>
      </c>
      <c r="AE1085" s="295">
        <v>0</v>
      </c>
      <c r="AF1085" s="295">
        <v>0</v>
      </c>
      <c r="AG1085" s="295">
        <v>0</v>
      </c>
      <c r="AH1085" s="295">
        <v>0</v>
      </c>
      <c r="AI1085" s="295">
        <v>0</v>
      </c>
      <c r="AJ1085" s="295">
        <v>0</v>
      </c>
      <c r="AK1085" s="295">
        <v>0</v>
      </c>
      <c r="AL1085" s="295">
        <v>0</v>
      </c>
      <c r="AM1085" s="295">
        <v>0</v>
      </c>
      <c r="AN1085" s="295">
        <v>0</v>
      </c>
      <c r="AO1085" s="295">
        <v>0</v>
      </c>
      <c r="AP1085" s="295">
        <v>0</v>
      </c>
      <c r="AQ1085" s="295">
        <v>0</v>
      </c>
      <c r="AR1085" s="295">
        <v>0</v>
      </c>
      <c r="AS1085" s="295">
        <v>0</v>
      </c>
      <c r="AT1085" s="295">
        <f t="shared" si="16"/>
        <v>0</v>
      </c>
      <c r="AU1085" s="295">
        <v>20683.72</v>
      </c>
      <c r="AV1085" s="295">
        <v>54066.53</v>
      </c>
      <c r="AW1085" s="296">
        <v>94</v>
      </c>
      <c r="AX1085" s="296">
        <v>300</v>
      </c>
      <c r="AY1085" s="295">
        <v>391002.65</v>
      </c>
      <c r="AZ1085" s="295">
        <v>57379.519999999997</v>
      </c>
      <c r="BA1085" s="294">
        <v>53.963825999999997</v>
      </c>
      <c r="BB1085" s="294">
        <v>50.767274880107799</v>
      </c>
      <c r="BC1085" s="294">
        <v>9.6</v>
      </c>
      <c r="BD1085" s="294"/>
      <c r="BE1085" s="293" t="s">
        <v>4204</v>
      </c>
      <c r="BF1085" s="291"/>
      <c r="BG1085" s="293" t="s">
        <v>315</v>
      </c>
      <c r="BH1085" s="293" t="s">
        <v>179</v>
      </c>
      <c r="BI1085" s="293" t="s">
        <v>407</v>
      </c>
      <c r="BJ1085" s="293" t="s">
        <v>4205</v>
      </c>
      <c r="BK1085" s="292" t="s">
        <v>175</v>
      </c>
      <c r="BL1085" s="294">
        <v>422727.57398143999</v>
      </c>
      <c r="BM1085" s="292" t="s">
        <v>309</v>
      </c>
      <c r="BN1085" s="294"/>
      <c r="BO1085" s="297">
        <v>38911</v>
      </c>
      <c r="BP1085" s="297">
        <v>48042</v>
      </c>
      <c r="BQ1085" s="297" t="s">
        <v>936</v>
      </c>
      <c r="BR1085" s="297" t="s">
        <v>4769</v>
      </c>
      <c r="BS1085" s="297">
        <v>38911</v>
      </c>
      <c r="BT1085" s="297">
        <v>48042</v>
      </c>
      <c r="BU1085" s="294">
        <v>23081.46</v>
      </c>
      <c r="BV1085" s="294">
        <v>52.02</v>
      </c>
      <c r="BW1085" s="294">
        <v>0</v>
      </c>
    </row>
    <row r="1086" spans="1:75" s="289" customFormat="1" ht="18.2" customHeight="1" x14ac:dyDescent="0.15">
      <c r="A1086" s="298">
        <v>1084</v>
      </c>
      <c r="B1086" s="299" t="s">
        <v>305</v>
      </c>
      <c r="C1086" s="299" t="s">
        <v>306</v>
      </c>
      <c r="D1086" s="313">
        <v>45170</v>
      </c>
      <c r="E1086" s="300" t="s">
        <v>2171</v>
      </c>
      <c r="F1086" s="309">
        <v>0</v>
      </c>
      <c r="G1086" s="309">
        <v>0</v>
      </c>
      <c r="H1086" s="302">
        <v>35580.6</v>
      </c>
      <c r="I1086" s="302">
        <v>0</v>
      </c>
      <c r="J1086" s="302">
        <v>0</v>
      </c>
      <c r="K1086" s="302">
        <v>35580.6</v>
      </c>
      <c r="L1086" s="302">
        <v>251.5</v>
      </c>
      <c r="M1086" s="302">
        <v>0</v>
      </c>
      <c r="N1086" s="302">
        <v>0</v>
      </c>
      <c r="O1086" s="302">
        <v>251.5</v>
      </c>
      <c r="P1086" s="302">
        <v>0</v>
      </c>
      <c r="Q1086" s="302">
        <v>0</v>
      </c>
      <c r="R1086" s="302">
        <v>35329.1</v>
      </c>
      <c r="S1086" s="302">
        <v>0</v>
      </c>
      <c r="T1086" s="302">
        <v>284.64</v>
      </c>
      <c r="U1086" s="302">
        <v>0</v>
      </c>
      <c r="V1086" s="302">
        <v>0</v>
      </c>
      <c r="W1086" s="302">
        <v>284.64</v>
      </c>
      <c r="X1086" s="302">
        <v>0</v>
      </c>
      <c r="Y1086" s="302">
        <v>0</v>
      </c>
      <c r="Z1086" s="302">
        <v>0</v>
      </c>
      <c r="AA1086" s="302">
        <v>55.19</v>
      </c>
      <c r="AB1086" s="302">
        <v>0</v>
      </c>
      <c r="AC1086" s="302">
        <v>0</v>
      </c>
      <c r="AD1086" s="302">
        <v>0</v>
      </c>
      <c r="AE1086" s="302">
        <v>0</v>
      </c>
      <c r="AF1086" s="302">
        <v>-31.85</v>
      </c>
      <c r="AG1086" s="302">
        <v>29.57</v>
      </c>
      <c r="AH1086" s="302">
        <v>80.86</v>
      </c>
      <c r="AI1086" s="302">
        <v>0</v>
      </c>
      <c r="AJ1086" s="302">
        <v>0</v>
      </c>
      <c r="AK1086" s="302">
        <v>0</v>
      </c>
      <c r="AL1086" s="302">
        <v>0</v>
      </c>
      <c r="AM1086" s="302">
        <v>0</v>
      </c>
      <c r="AN1086" s="302">
        <v>0</v>
      </c>
      <c r="AO1086" s="302">
        <v>0</v>
      </c>
      <c r="AP1086" s="302">
        <v>252.54</v>
      </c>
      <c r="AQ1086" s="302">
        <v>0</v>
      </c>
      <c r="AR1086" s="302">
        <v>220.12</v>
      </c>
      <c r="AS1086" s="302">
        <v>0</v>
      </c>
      <c r="AT1086" s="295">
        <f t="shared" si="16"/>
        <v>702.32999999999993</v>
      </c>
      <c r="AU1086" s="302">
        <v>0</v>
      </c>
      <c r="AV1086" s="302">
        <v>0</v>
      </c>
      <c r="AW1086" s="303">
        <v>94</v>
      </c>
      <c r="AX1086" s="303">
        <v>300</v>
      </c>
      <c r="AY1086" s="302">
        <v>391002.65</v>
      </c>
      <c r="AZ1086" s="302">
        <v>60879.4</v>
      </c>
      <c r="BA1086" s="301">
        <v>57.255364</v>
      </c>
      <c r="BB1086" s="301">
        <v>33.226025228441799</v>
      </c>
      <c r="BC1086" s="301">
        <v>9.6</v>
      </c>
      <c r="BD1086" s="301"/>
      <c r="BE1086" s="300" t="s">
        <v>4204</v>
      </c>
      <c r="BF1086" s="298"/>
      <c r="BG1086" s="300" t="s">
        <v>315</v>
      </c>
      <c r="BH1086" s="300" t="s">
        <v>179</v>
      </c>
      <c r="BI1086" s="300" t="s">
        <v>407</v>
      </c>
      <c r="BJ1086" s="300" t="s">
        <v>103</v>
      </c>
      <c r="BK1086" s="299" t="s">
        <v>175</v>
      </c>
      <c r="BL1086" s="301">
        <v>276665.57369360002</v>
      </c>
      <c r="BM1086" s="299" t="s">
        <v>309</v>
      </c>
      <c r="BN1086" s="301"/>
      <c r="BO1086" s="304">
        <v>38911</v>
      </c>
      <c r="BP1086" s="304">
        <v>48042</v>
      </c>
      <c r="BQ1086" s="297" t="s">
        <v>4757</v>
      </c>
      <c r="BR1086" s="297" t="s">
        <v>4764</v>
      </c>
      <c r="BS1086" s="297">
        <v>38911</v>
      </c>
      <c r="BT1086" s="297">
        <v>48042</v>
      </c>
      <c r="BU1086" s="301">
        <v>0</v>
      </c>
      <c r="BV1086" s="301">
        <v>55.19</v>
      </c>
      <c r="BW1086" s="301">
        <v>0</v>
      </c>
    </row>
    <row r="1087" spans="1:75" s="289" customFormat="1" ht="18.2" customHeight="1" x14ac:dyDescent="0.15">
      <c r="A1087" s="291">
        <v>1085</v>
      </c>
      <c r="B1087" s="292" t="s">
        <v>305</v>
      </c>
      <c r="C1087" s="292" t="s">
        <v>306</v>
      </c>
      <c r="D1087" s="312">
        <v>45170</v>
      </c>
      <c r="E1087" s="293" t="s">
        <v>2172</v>
      </c>
      <c r="F1087" s="308">
        <v>103</v>
      </c>
      <c r="G1087" s="308">
        <v>102</v>
      </c>
      <c r="H1087" s="295">
        <v>23699.64</v>
      </c>
      <c r="I1087" s="295">
        <v>11322.62</v>
      </c>
      <c r="J1087" s="295">
        <v>0</v>
      </c>
      <c r="K1087" s="295">
        <v>35022.26</v>
      </c>
      <c r="L1087" s="295">
        <v>165.29</v>
      </c>
      <c r="M1087" s="295">
        <v>0</v>
      </c>
      <c r="N1087" s="295">
        <v>0</v>
      </c>
      <c r="O1087" s="295">
        <v>0</v>
      </c>
      <c r="P1087" s="295">
        <v>0</v>
      </c>
      <c r="Q1087" s="295">
        <v>0</v>
      </c>
      <c r="R1087" s="295">
        <v>35022.26</v>
      </c>
      <c r="S1087" s="295">
        <v>25144.61</v>
      </c>
      <c r="T1087" s="295">
        <v>195.52</v>
      </c>
      <c r="U1087" s="295">
        <v>0</v>
      </c>
      <c r="V1087" s="295">
        <v>0</v>
      </c>
      <c r="W1087" s="295">
        <v>0</v>
      </c>
      <c r="X1087" s="295">
        <v>0</v>
      </c>
      <c r="Y1087" s="295">
        <v>0</v>
      </c>
      <c r="Z1087" s="295">
        <v>25340.13</v>
      </c>
      <c r="AA1087" s="295">
        <v>0</v>
      </c>
      <c r="AB1087" s="295">
        <v>0</v>
      </c>
      <c r="AC1087" s="295">
        <v>0</v>
      </c>
      <c r="AD1087" s="295">
        <v>0</v>
      </c>
      <c r="AE1087" s="295">
        <v>0</v>
      </c>
      <c r="AF1087" s="295">
        <v>0</v>
      </c>
      <c r="AG1087" s="295">
        <v>0</v>
      </c>
      <c r="AH1087" s="295">
        <v>0</v>
      </c>
      <c r="AI1087" s="295">
        <v>0</v>
      </c>
      <c r="AJ1087" s="295">
        <v>0</v>
      </c>
      <c r="AK1087" s="295">
        <v>0</v>
      </c>
      <c r="AL1087" s="295">
        <v>0</v>
      </c>
      <c r="AM1087" s="295">
        <v>0</v>
      </c>
      <c r="AN1087" s="295">
        <v>0</v>
      </c>
      <c r="AO1087" s="295">
        <v>0</v>
      </c>
      <c r="AP1087" s="295">
        <v>0</v>
      </c>
      <c r="AQ1087" s="295">
        <v>0</v>
      </c>
      <c r="AR1087" s="295">
        <v>0</v>
      </c>
      <c r="AS1087" s="295">
        <v>0</v>
      </c>
      <c r="AT1087" s="295">
        <f t="shared" si="16"/>
        <v>0</v>
      </c>
      <c r="AU1087" s="295">
        <v>11487.91</v>
      </c>
      <c r="AV1087" s="295">
        <v>25340.13</v>
      </c>
      <c r="AW1087" s="296">
        <v>94</v>
      </c>
      <c r="AX1087" s="296">
        <v>300</v>
      </c>
      <c r="AY1087" s="295">
        <v>335914.2</v>
      </c>
      <c r="AZ1087" s="295">
        <v>40016.639999999999</v>
      </c>
      <c r="BA1087" s="294">
        <v>43.806421</v>
      </c>
      <c r="BB1087" s="294">
        <v>38.339047604483</v>
      </c>
      <c r="BC1087" s="294">
        <v>9.9</v>
      </c>
      <c r="BD1087" s="294"/>
      <c r="BE1087" s="293" t="s">
        <v>4204</v>
      </c>
      <c r="BF1087" s="291"/>
      <c r="BG1087" s="293" t="s">
        <v>320</v>
      </c>
      <c r="BH1087" s="293" t="s">
        <v>181</v>
      </c>
      <c r="BI1087" s="293" t="s">
        <v>372</v>
      </c>
      <c r="BJ1087" s="293" t="s">
        <v>4205</v>
      </c>
      <c r="BK1087" s="292" t="s">
        <v>175</v>
      </c>
      <c r="BL1087" s="294">
        <v>274262.68019695999</v>
      </c>
      <c r="BM1087" s="292" t="s">
        <v>309</v>
      </c>
      <c r="BN1087" s="294"/>
      <c r="BO1087" s="297">
        <v>38911</v>
      </c>
      <c r="BP1087" s="297">
        <v>48042</v>
      </c>
      <c r="BQ1087" s="297" t="s">
        <v>936</v>
      </c>
      <c r="BR1087" s="297" t="s">
        <v>4769</v>
      </c>
      <c r="BS1087" s="297">
        <v>38911</v>
      </c>
      <c r="BT1087" s="297">
        <v>48042</v>
      </c>
      <c r="BU1087" s="294">
        <v>14648.22</v>
      </c>
      <c r="BV1087" s="294">
        <v>65.95</v>
      </c>
      <c r="BW1087" s="294">
        <v>0</v>
      </c>
    </row>
    <row r="1088" spans="1:75" s="289" customFormat="1" ht="18.2" customHeight="1" x14ac:dyDescent="0.15">
      <c r="A1088" s="298">
        <v>1086</v>
      </c>
      <c r="B1088" s="299" t="s">
        <v>305</v>
      </c>
      <c r="C1088" s="299" t="s">
        <v>306</v>
      </c>
      <c r="D1088" s="313">
        <v>45170</v>
      </c>
      <c r="E1088" s="300" t="s">
        <v>2173</v>
      </c>
      <c r="F1088" s="309">
        <v>154</v>
      </c>
      <c r="G1088" s="309">
        <v>153</v>
      </c>
      <c r="H1088" s="302">
        <v>9210.09</v>
      </c>
      <c r="I1088" s="302">
        <v>19779.12</v>
      </c>
      <c r="J1088" s="302">
        <v>0</v>
      </c>
      <c r="K1088" s="302">
        <v>28989.21</v>
      </c>
      <c r="L1088" s="302">
        <v>228.06</v>
      </c>
      <c r="M1088" s="302">
        <v>0</v>
      </c>
      <c r="N1088" s="302">
        <v>0</v>
      </c>
      <c r="O1088" s="302">
        <v>0</v>
      </c>
      <c r="P1088" s="302">
        <v>0</v>
      </c>
      <c r="Q1088" s="302">
        <v>0</v>
      </c>
      <c r="R1088" s="302">
        <v>28989.21</v>
      </c>
      <c r="S1088" s="302">
        <v>26686.959999999999</v>
      </c>
      <c r="T1088" s="302">
        <v>75.98</v>
      </c>
      <c r="U1088" s="302">
        <v>0</v>
      </c>
      <c r="V1088" s="302">
        <v>0</v>
      </c>
      <c r="W1088" s="302">
        <v>0</v>
      </c>
      <c r="X1088" s="302">
        <v>0</v>
      </c>
      <c r="Y1088" s="302">
        <v>0</v>
      </c>
      <c r="Z1088" s="302">
        <v>26762.94</v>
      </c>
      <c r="AA1088" s="302">
        <v>0</v>
      </c>
      <c r="AB1088" s="302">
        <v>0</v>
      </c>
      <c r="AC1088" s="302">
        <v>0</v>
      </c>
      <c r="AD1088" s="302">
        <v>0</v>
      </c>
      <c r="AE1088" s="302">
        <v>0</v>
      </c>
      <c r="AF1088" s="302">
        <v>0</v>
      </c>
      <c r="AG1088" s="302">
        <v>0</v>
      </c>
      <c r="AH1088" s="302">
        <v>0</v>
      </c>
      <c r="AI1088" s="302">
        <v>0</v>
      </c>
      <c r="AJ1088" s="302">
        <v>0</v>
      </c>
      <c r="AK1088" s="302">
        <v>0</v>
      </c>
      <c r="AL1088" s="302">
        <v>0</v>
      </c>
      <c r="AM1088" s="302">
        <v>0</v>
      </c>
      <c r="AN1088" s="302">
        <v>0</v>
      </c>
      <c r="AO1088" s="302">
        <v>0</v>
      </c>
      <c r="AP1088" s="302">
        <v>0</v>
      </c>
      <c r="AQ1088" s="302">
        <v>0</v>
      </c>
      <c r="AR1088" s="302">
        <v>0</v>
      </c>
      <c r="AS1088" s="302">
        <v>0</v>
      </c>
      <c r="AT1088" s="295">
        <f t="shared" si="16"/>
        <v>0</v>
      </c>
      <c r="AU1088" s="302">
        <v>20007.18</v>
      </c>
      <c r="AV1088" s="302">
        <v>26762.94</v>
      </c>
      <c r="AW1088" s="303">
        <v>34</v>
      </c>
      <c r="AX1088" s="303">
        <v>240</v>
      </c>
      <c r="AY1088" s="302">
        <v>268999.65999999997</v>
      </c>
      <c r="AZ1088" s="302">
        <v>31723.53</v>
      </c>
      <c r="BA1088" s="301">
        <v>43.366593000000002</v>
      </c>
      <c r="BB1088" s="301">
        <v>39.628732094490402</v>
      </c>
      <c r="BC1088" s="301">
        <v>9.9</v>
      </c>
      <c r="BD1088" s="301"/>
      <c r="BE1088" s="300" t="s">
        <v>4204</v>
      </c>
      <c r="BF1088" s="298"/>
      <c r="BG1088" s="300" t="s">
        <v>320</v>
      </c>
      <c r="BH1088" s="300" t="s">
        <v>181</v>
      </c>
      <c r="BI1088" s="300" t="s">
        <v>368</v>
      </c>
      <c r="BJ1088" s="300" t="s">
        <v>4205</v>
      </c>
      <c r="BK1088" s="299" t="s">
        <v>175</v>
      </c>
      <c r="BL1088" s="301">
        <v>227017.28647416001</v>
      </c>
      <c r="BM1088" s="299" t="s">
        <v>309</v>
      </c>
      <c r="BN1088" s="301"/>
      <c r="BO1088" s="304">
        <v>38911</v>
      </c>
      <c r="BP1088" s="304">
        <v>46216</v>
      </c>
      <c r="BQ1088" s="297" t="s">
        <v>962</v>
      </c>
      <c r="BR1088" s="297" t="s">
        <v>4767</v>
      </c>
      <c r="BS1088" s="297">
        <v>38911</v>
      </c>
      <c r="BT1088" s="297">
        <v>46216</v>
      </c>
      <c r="BU1088" s="301">
        <v>16840.490000000002</v>
      </c>
      <c r="BV1088" s="301">
        <v>49.92</v>
      </c>
      <c r="BW1088" s="301">
        <v>0</v>
      </c>
    </row>
    <row r="1089" spans="1:75" s="289" customFormat="1" ht="18.2" customHeight="1" x14ac:dyDescent="0.15">
      <c r="A1089" s="291">
        <v>1087</v>
      </c>
      <c r="B1089" s="292" t="s">
        <v>305</v>
      </c>
      <c r="C1089" s="292" t="s">
        <v>306</v>
      </c>
      <c r="D1089" s="312">
        <v>45170</v>
      </c>
      <c r="E1089" s="293" t="s">
        <v>2174</v>
      </c>
      <c r="F1089" s="308">
        <v>110</v>
      </c>
      <c r="G1089" s="308">
        <v>109</v>
      </c>
      <c r="H1089" s="295">
        <v>17795.7</v>
      </c>
      <c r="I1089" s="295">
        <v>8899.11</v>
      </c>
      <c r="J1089" s="295">
        <v>0</v>
      </c>
      <c r="K1089" s="295">
        <v>26694.81</v>
      </c>
      <c r="L1089" s="295">
        <v>124.1</v>
      </c>
      <c r="M1089" s="295">
        <v>0</v>
      </c>
      <c r="N1089" s="295">
        <v>0</v>
      </c>
      <c r="O1089" s="295">
        <v>0</v>
      </c>
      <c r="P1089" s="295">
        <v>0</v>
      </c>
      <c r="Q1089" s="295">
        <v>0</v>
      </c>
      <c r="R1089" s="295">
        <v>26694.81</v>
      </c>
      <c r="S1089" s="295">
        <v>20630.080000000002</v>
      </c>
      <c r="T1089" s="295">
        <v>146.81</v>
      </c>
      <c r="U1089" s="295">
        <v>0</v>
      </c>
      <c r="V1089" s="295">
        <v>0</v>
      </c>
      <c r="W1089" s="295">
        <v>0</v>
      </c>
      <c r="X1089" s="295">
        <v>0</v>
      </c>
      <c r="Y1089" s="295">
        <v>0</v>
      </c>
      <c r="Z1089" s="295">
        <v>20776.89</v>
      </c>
      <c r="AA1089" s="295">
        <v>0</v>
      </c>
      <c r="AB1089" s="295">
        <v>0</v>
      </c>
      <c r="AC1089" s="295">
        <v>0</v>
      </c>
      <c r="AD1089" s="295">
        <v>0</v>
      </c>
      <c r="AE1089" s="295">
        <v>0</v>
      </c>
      <c r="AF1089" s="295">
        <v>0</v>
      </c>
      <c r="AG1089" s="295">
        <v>0</v>
      </c>
      <c r="AH1089" s="295">
        <v>0</v>
      </c>
      <c r="AI1089" s="295">
        <v>0</v>
      </c>
      <c r="AJ1089" s="295">
        <v>0</v>
      </c>
      <c r="AK1089" s="295">
        <v>0</v>
      </c>
      <c r="AL1089" s="295">
        <v>0</v>
      </c>
      <c r="AM1089" s="295">
        <v>0</v>
      </c>
      <c r="AN1089" s="295">
        <v>0</v>
      </c>
      <c r="AO1089" s="295">
        <v>0</v>
      </c>
      <c r="AP1089" s="295">
        <v>0</v>
      </c>
      <c r="AQ1089" s="295">
        <v>0</v>
      </c>
      <c r="AR1089" s="295">
        <v>0</v>
      </c>
      <c r="AS1089" s="295">
        <v>0</v>
      </c>
      <c r="AT1089" s="295">
        <f t="shared" si="16"/>
        <v>0</v>
      </c>
      <c r="AU1089" s="295">
        <v>9023.2099999999991</v>
      </c>
      <c r="AV1089" s="295">
        <v>20776.89</v>
      </c>
      <c r="AW1089" s="296">
        <v>94</v>
      </c>
      <c r="AX1089" s="296">
        <v>300</v>
      </c>
      <c r="AY1089" s="295">
        <v>335914.2</v>
      </c>
      <c r="AZ1089" s="295">
        <v>30046.2</v>
      </c>
      <c r="BA1089" s="294">
        <v>32.891728999999998</v>
      </c>
      <c r="BB1089" s="294">
        <v>29.2229452052669</v>
      </c>
      <c r="BC1089" s="294">
        <v>9.9</v>
      </c>
      <c r="BD1089" s="294"/>
      <c r="BE1089" s="293" t="s">
        <v>4204</v>
      </c>
      <c r="BF1089" s="291"/>
      <c r="BG1089" s="293" t="s">
        <v>320</v>
      </c>
      <c r="BH1089" s="293" t="s">
        <v>181</v>
      </c>
      <c r="BI1089" s="293" t="s">
        <v>372</v>
      </c>
      <c r="BJ1089" s="293" t="s">
        <v>4205</v>
      </c>
      <c r="BK1089" s="292" t="s">
        <v>175</v>
      </c>
      <c r="BL1089" s="294">
        <v>209049.61981176</v>
      </c>
      <c r="BM1089" s="292" t="s">
        <v>309</v>
      </c>
      <c r="BN1089" s="294"/>
      <c r="BO1089" s="297">
        <v>38911</v>
      </c>
      <c r="BP1089" s="297">
        <v>48042</v>
      </c>
      <c r="BQ1089" s="297" t="s">
        <v>929</v>
      </c>
      <c r="BR1089" s="297" t="s">
        <v>4777</v>
      </c>
      <c r="BS1089" s="297" t="s">
        <v>4742</v>
      </c>
      <c r="BT1089" s="297" t="s">
        <v>4742</v>
      </c>
      <c r="BU1089" s="294">
        <v>12232</v>
      </c>
      <c r="BV1089" s="294">
        <v>49.52</v>
      </c>
      <c r="BW1089" s="294">
        <v>0</v>
      </c>
    </row>
    <row r="1090" spans="1:75" s="289" customFormat="1" ht="18.2" customHeight="1" x14ac:dyDescent="0.15">
      <c r="A1090" s="298">
        <v>1088</v>
      </c>
      <c r="B1090" s="299" t="s">
        <v>305</v>
      </c>
      <c r="C1090" s="299" t="s">
        <v>306</v>
      </c>
      <c r="D1090" s="313">
        <v>45170</v>
      </c>
      <c r="E1090" s="300" t="s">
        <v>2175</v>
      </c>
      <c r="F1090" s="309">
        <v>0</v>
      </c>
      <c r="G1090" s="309">
        <v>0</v>
      </c>
      <c r="H1090" s="302">
        <v>7579.59</v>
      </c>
      <c r="I1090" s="302">
        <v>0</v>
      </c>
      <c r="J1090" s="302">
        <v>0</v>
      </c>
      <c r="K1090" s="302">
        <v>7579.59</v>
      </c>
      <c r="L1090" s="302">
        <v>187.66</v>
      </c>
      <c r="M1090" s="302">
        <v>0</v>
      </c>
      <c r="N1090" s="302">
        <v>0</v>
      </c>
      <c r="O1090" s="302">
        <v>187.66</v>
      </c>
      <c r="P1090" s="302">
        <v>0</v>
      </c>
      <c r="Q1090" s="302">
        <v>0</v>
      </c>
      <c r="R1090" s="302">
        <v>7391.93</v>
      </c>
      <c r="S1090" s="302">
        <v>0</v>
      </c>
      <c r="T1090" s="302">
        <v>62.53</v>
      </c>
      <c r="U1090" s="302">
        <v>0</v>
      </c>
      <c r="V1090" s="302">
        <v>0</v>
      </c>
      <c r="W1090" s="302">
        <v>62.53</v>
      </c>
      <c r="X1090" s="302">
        <v>0</v>
      </c>
      <c r="Y1090" s="302">
        <v>0</v>
      </c>
      <c r="Z1090" s="302">
        <v>0</v>
      </c>
      <c r="AA1090" s="302">
        <v>41.08</v>
      </c>
      <c r="AB1090" s="302">
        <v>0</v>
      </c>
      <c r="AC1090" s="302">
        <v>0</v>
      </c>
      <c r="AD1090" s="302">
        <v>0</v>
      </c>
      <c r="AE1090" s="302">
        <v>0</v>
      </c>
      <c r="AF1090" s="302">
        <v>-15.28</v>
      </c>
      <c r="AG1090" s="302">
        <v>12.67</v>
      </c>
      <c r="AH1090" s="302">
        <v>38.74</v>
      </c>
      <c r="AI1090" s="302">
        <v>0</v>
      </c>
      <c r="AJ1090" s="302">
        <v>0</v>
      </c>
      <c r="AK1090" s="302">
        <v>0</v>
      </c>
      <c r="AL1090" s="302">
        <v>0</v>
      </c>
      <c r="AM1090" s="302">
        <v>0</v>
      </c>
      <c r="AN1090" s="302">
        <v>0</v>
      </c>
      <c r="AO1090" s="302">
        <v>0</v>
      </c>
      <c r="AP1090" s="302">
        <v>3.06</v>
      </c>
      <c r="AQ1090" s="302">
        <v>0</v>
      </c>
      <c r="AR1090" s="302">
        <v>4.84</v>
      </c>
      <c r="AS1090" s="302">
        <v>0</v>
      </c>
      <c r="AT1090" s="295">
        <f t="shared" si="16"/>
        <v>325.62</v>
      </c>
      <c r="AU1090" s="302">
        <v>0</v>
      </c>
      <c r="AV1090" s="302">
        <v>0</v>
      </c>
      <c r="AW1090" s="303">
        <v>34</v>
      </c>
      <c r="AX1090" s="303">
        <v>240</v>
      </c>
      <c r="AY1090" s="302">
        <v>268999.65999999997</v>
      </c>
      <c r="AZ1090" s="302">
        <v>26104.959999999999</v>
      </c>
      <c r="BA1090" s="301">
        <v>35.685913999999997</v>
      </c>
      <c r="BB1090" s="301">
        <v>10.1048911116516</v>
      </c>
      <c r="BC1090" s="301">
        <v>9.9</v>
      </c>
      <c r="BD1090" s="301"/>
      <c r="BE1090" s="300" t="s">
        <v>4204</v>
      </c>
      <c r="BF1090" s="298"/>
      <c r="BG1090" s="300" t="s">
        <v>320</v>
      </c>
      <c r="BH1090" s="300" t="s">
        <v>181</v>
      </c>
      <c r="BI1090" s="300" t="s">
        <v>368</v>
      </c>
      <c r="BJ1090" s="300" t="s">
        <v>103</v>
      </c>
      <c r="BK1090" s="299" t="s">
        <v>175</v>
      </c>
      <c r="BL1090" s="301">
        <v>57886.913455280002</v>
      </c>
      <c r="BM1090" s="299" t="s">
        <v>309</v>
      </c>
      <c r="BN1090" s="301"/>
      <c r="BO1090" s="304">
        <v>38911</v>
      </c>
      <c r="BP1090" s="304">
        <v>46216</v>
      </c>
      <c r="BQ1090" s="297" t="s">
        <v>4757</v>
      </c>
      <c r="BR1090" s="297" t="s">
        <v>4764</v>
      </c>
      <c r="BS1090" s="297">
        <v>38911</v>
      </c>
      <c r="BT1090" s="297">
        <v>46216</v>
      </c>
      <c r="BU1090" s="301">
        <v>0</v>
      </c>
      <c r="BV1090" s="301">
        <v>41.08</v>
      </c>
      <c r="BW1090" s="301">
        <v>0</v>
      </c>
    </row>
    <row r="1091" spans="1:75" s="289" customFormat="1" ht="18.2" customHeight="1" x14ac:dyDescent="0.15">
      <c r="A1091" s="291">
        <v>1089</v>
      </c>
      <c r="B1091" s="292" t="s">
        <v>305</v>
      </c>
      <c r="C1091" s="292" t="s">
        <v>306</v>
      </c>
      <c r="D1091" s="312">
        <v>45170</v>
      </c>
      <c r="E1091" s="293" t="s">
        <v>2176</v>
      </c>
      <c r="F1091" s="308">
        <v>0</v>
      </c>
      <c r="G1091" s="308">
        <v>0</v>
      </c>
      <c r="H1091" s="295">
        <v>12901.51</v>
      </c>
      <c r="I1091" s="295">
        <v>0</v>
      </c>
      <c r="J1091" s="295">
        <v>0</v>
      </c>
      <c r="K1091" s="295">
        <v>12901.51</v>
      </c>
      <c r="L1091" s="295">
        <v>89.96</v>
      </c>
      <c r="M1091" s="295">
        <v>0</v>
      </c>
      <c r="N1091" s="295">
        <v>0</v>
      </c>
      <c r="O1091" s="295">
        <v>89.96</v>
      </c>
      <c r="P1091" s="295">
        <v>0</v>
      </c>
      <c r="Q1091" s="295">
        <v>0</v>
      </c>
      <c r="R1091" s="295">
        <v>12811.55</v>
      </c>
      <c r="S1091" s="295">
        <v>0</v>
      </c>
      <c r="T1091" s="295">
        <v>106.44</v>
      </c>
      <c r="U1091" s="295">
        <v>0</v>
      </c>
      <c r="V1091" s="295">
        <v>0</v>
      </c>
      <c r="W1091" s="295">
        <v>106.44</v>
      </c>
      <c r="X1091" s="295">
        <v>0</v>
      </c>
      <c r="Y1091" s="295">
        <v>0</v>
      </c>
      <c r="Z1091" s="295">
        <v>0</v>
      </c>
      <c r="AA1091" s="295">
        <v>35.9</v>
      </c>
      <c r="AB1091" s="295">
        <v>0</v>
      </c>
      <c r="AC1091" s="295">
        <v>0</v>
      </c>
      <c r="AD1091" s="295">
        <v>0</v>
      </c>
      <c r="AE1091" s="295">
        <v>0</v>
      </c>
      <c r="AF1091" s="295">
        <v>-13.43</v>
      </c>
      <c r="AG1091" s="295">
        <v>11.62</v>
      </c>
      <c r="AH1091" s="295">
        <v>34.130000000000003</v>
      </c>
      <c r="AI1091" s="295">
        <v>0</v>
      </c>
      <c r="AJ1091" s="295">
        <v>0</v>
      </c>
      <c r="AK1091" s="295">
        <v>0</v>
      </c>
      <c r="AL1091" s="295">
        <v>0</v>
      </c>
      <c r="AM1091" s="295">
        <v>0</v>
      </c>
      <c r="AN1091" s="295">
        <v>0</v>
      </c>
      <c r="AO1091" s="295">
        <v>0</v>
      </c>
      <c r="AP1091" s="295">
        <v>12.89</v>
      </c>
      <c r="AQ1091" s="295">
        <v>0</v>
      </c>
      <c r="AR1091" s="295">
        <v>9.35</v>
      </c>
      <c r="AS1091" s="295">
        <v>0</v>
      </c>
      <c r="AT1091" s="295">
        <f t="shared" ref="AT1091:AT1154" si="17">AQ1091-AR1091-AS1091+AP1091+AO1091+AN1091+AL1091+AI1091+AH1091+AG1091+AF1091+AA1091+W1091+V1091+Q1091+P1091+O1091+N1091-J1091</f>
        <v>268.15999999999997</v>
      </c>
      <c r="AU1091" s="295">
        <v>0</v>
      </c>
      <c r="AV1091" s="295">
        <v>0</v>
      </c>
      <c r="AW1091" s="296">
        <v>94</v>
      </c>
      <c r="AX1091" s="296">
        <v>300</v>
      </c>
      <c r="AY1091" s="295">
        <v>268999.65999999997</v>
      </c>
      <c r="AZ1091" s="295">
        <v>21782.46</v>
      </c>
      <c r="BA1091" s="294">
        <v>29.776985</v>
      </c>
      <c r="BB1091" s="294">
        <v>17.513601869428399</v>
      </c>
      <c r="BC1091" s="294">
        <v>9.9</v>
      </c>
      <c r="BD1091" s="294"/>
      <c r="BE1091" s="293" t="s">
        <v>4204</v>
      </c>
      <c r="BF1091" s="291"/>
      <c r="BG1091" s="293" t="s">
        <v>320</v>
      </c>
      <c r="BH1091" s="293" t="s">
        <v>181</v>
      </c>
      <c r="BI1091" s="293" t="s">
        <v>368</v>
      </c>
      <c r="BJ1091" s="293" t="s">
        <v>103</v>
      </c>
      <c r="BK1091" s="292" t="s">
        <v>175</v>
      </c>
      <c r="BL1091" s="294">
        <v>100328.47795879999</v>
      </c>
      <c r="BM1091" s="292" t="s">
        <v>309</v>
      </c>
      <c r="BN1091" s="294"/>
      <c r="BO1091" s="297">
        <v>38911</v>
      </c>
      <c r="BP1091" s="297">
        <v>48042</v>
      </c>
      <c r="BQ1091" s="297" t="s">
        <v>4757</v>
      </c>
      <c r="BR1091" s="297" t="s">
        <v>4764</v>
      </c>
      <c r="BS1091" s="297">
        <v>38911</v>
      </c>
      <c r="BT1091" s="297">
        <v>48042</v>
      </c>
      <c r="BU1091" s="294">
        <v>0</v>
      </c>
      <c r="BV1091" s="294">
        <v>35.9</v>
      </c>
      <c r="BW1091" s="294">
        <v>0</v>
      </c>
    </row>
    <row r="1092" spans="1:75" s="289" customFormat="1" ht="18.2" customHeight="1" x14ac:dyDescent="0.15">
      <c r="A1092" s="298">
        <v>1090</v>
      </c>
      <c r="B1092" s="299" t="s">
        <v>305</v>
      </c>
      <c r="C1092" s="299" t="s">
        <v>306</v>
      </c>
      <c r="D1092" s="313">
        <v>45170</v>
      </c>
      <c r="E1092" s="300" t="s">
        <v>1059</v>
      </c>
      <c r="F1092" s="309">
        <v>169</v>
      </c>
      <c r="G1092" s="309">
        <v>168</v>
      </c>
      <c r="H1092" s="302">
        <v>11633.88</v>
      </c>
      <c r="I1092" s="302">
        <v>26142.19</v>
      </c>
      <c r="J1092" s="302">
        <v>0</v>
      </c>
      <c r="K1092" s="302">
        <v>37776.07</v>
      </c>
      <c r="L1092" s="302">
        <v>288.14</v>
      </c>
      <c r="M1092" s="302">
        <v>0</v>
      </c>
      <c r="N1092" s="302">
        <v>0</v>
      </c>
      <c r="O1092" s="302">
        <v>0</v>
      </c>
      <c r="P1092" s="302">
        <v>0</v>
      </c>
      <c r="Q1092" s="302">
        <v>0</v>
      </c>
      <c r="R1092" s="302">
        <v>37776.07</v>
      </c>
      <c r="S1092" s="302">
        <v>38261.71</v>
      </c>
      <c r="T1092" s="302">
        <v>95.98</v>
      </c>
      <c r="U1092" s="302">
        <v>0</v>
      </c>
      <c r="V1092" s="302">
        <v>0</v>
      </c>
      <c r="W1092" s="302">
        <v>0</v>
      </c>
      <c r="X1092" s="302">
        <v>0</v>
      </c>
      <c r="Y1092" s="302">
        <v>0</v>
      </c>
      <c r="Z1092" s="302">
        <v>38357.69</v>
      </c>
      <c r="AA1092" s="302">
        <v>0</v>
      </c>
      <c r="AB1092" s="302">
        <v>0</v>
      </c>
      <c r="AC1092" s="302">
        <v>0</v>
      </c>
      <c r="AD1092" s="302">
        <v>0</v>
      </c>
      <c r="AE1092" s="302">
        <v>0</v>
      </c>
      <c r="AF1092" s="302">
        <v>0</v>
      </c>
      <c r="AG1092" s="302">
        <v>0</v>
      </c>
      <c r="AH1092" s="302">
        <v>0</v>
      </c>
      <c r="AI1092" s="302">
        <v>0</v>
      </c>
      <c r="AJ1092" s="302">
        <v>0</v>
      </c>
      <c r="AK1092" s="302">
        <v>0</v>
      </c>
      <c r="AL1092" s="302">
        <v>0</v>
      </c>
      <c r="AM1092" s="302">
        <v>0</v>
      </c>
      <c r="AN1092" s="302">
        <v>0</v>
      </c>
      <c r="AO1092" s="302">
        <v>0</v>
      </c>
      <c r="AP1092" s="302">
        <v>0</v>
      </c>
      <c r="AQ1092" s="302">
        <v>0</v>
      </c>
      <c r="AR1092" s="302">
        <v>0</v>
      </c>
      <c r="AS1092" s="302">
        <v>0</v>
      </c>
      <c r="AT1092" s="295">
        <f t="shared" si="17"/>
        <v>0</v>
      </c>
      <c r="AU1092" s="302">
        <v>26430.33</v>
      </c>
      <c r="AV1092" s="302">
        <v>38357.69</v>
      </c>
      <c r="AW1092" s="303">
        <v>34</v>
      </c>
      <c r="AX1092" s="303">
        <v>240</v>
      </c>
      <c r="AY1092" s="302">
        <v>313999.51</v>
      </c>
      <c r="AZ1092" s="302">
        <v>40078.65</v>
      </c>
      <c r="BA1092" s="301">
        <v>46.936383999999997</v>
      </c>
      <c r="BB1092" s="301">
        <v>44.239816648786302</v>
      </c>
      <c r="BC1092" s="301">
        <v>9.9</v>
      </c>
      <c r="BD1092" s="301"/>
      <c r="BE1092" s="300" t="s">
        <v>4204</v>
      </c>
      <c r="BF1092" s="298"/>
      <c r="BG1092" s="300" t="s">
        <v>320</v>
      </c>
      <c r="BH1092" s="300" t="s">
        <v>181</v>
      </c>
      <c r="BI1092" s="300" t="s">
        <v>368</v>
      </c>
      <c r="BJ1092" s="300" t="s">
        <v>4205</v>
      </c>
      <c r="BK1092" s="299" t="s">
        <v>175</v>
      </c>
      <c r="BL1092" s="301">
        <v>295828.03067271999</v>
      </c>
      <c r="BM1092" s="299" t="s">
        <v>309</v>
      </c>
      <c r="BN1092" s="301"/>
      <c r="BO1092" s="304">
        <v>38911</v>
      </c>
      <c r="BP1092" s="304">
        <v>46216</v>
      </c>
      <c r="BQ1092" s="297" t="s">
        <v>4033</v>
      </c>
      <c r="BR1092" s="297" t="s">
        <v>4759</v>
      </c>
      <c r="BS1092" s="297" t="s">
        <v>4742</v>
      </c>
      <c r="BT1092" s="297" t="s">
        <v>4742</v>
      </c>
      <c r="BU1092" s="301">
        <v>23179.07</v>
      </c>
      <c r="BV1092" s="301">
        <v>63.07</v>
      </c>
      <c r="BW1092" s="301">
        <v>0</v>
      </c>
    </row>
    <row r="1093" spans="1:75" s="289" customFormat="1" ht="18.2" customHeight="1" x14ac:dyDescent="0.15">
      <c r="A1093" s="291">
        <v>1091</v>
      </c>
      <c r="B1093" s="292" t="s">
        <v>305</v>
      </c>
      <c r="C1093" s="292" t="s">
        <v>306</v>
      </c>
      <c r="D1093" s="312">
        <v>45170</v>
      </c>
      <c r="E1093" s="293" t="s">
        <v>2177</v>
      </c>
      <c r="F1093" s="308">
        <v>0</v>
      </c>
      <c r="G1093" s="308">
        <v>0</v>
      </c>
      <c r="H1093" s="295">
        <v>31471.07</v>
      </c>
      <c r="I1093" s="295">
        <v>0</v>
      </c>
      <c r="J1093" s="295">
        <v>0</v>
      </c>
      <c r="K1093" s="295">
        <v>31471.07</v>
      </c>
      <c r="L1093" s="295">
        <v>222.41</v>
      </c>
      <c r="M1093" s="295">
        <v>0</v>
      </c>
      <c r="N1093" s="295">
        <v>0</v>
      </c>
      <c r="O1093" s="295">
        <v>222.41</v>
      </c>
      <c r="P1093" s="295">
        <v>0</v>
      </c>
      <c r="Q1093" s="295">
        <v>0</v>
      </c>
      <c r="R1093" s="295">
        <v>31248.66</v>
      </c>
      <c r="S1093" s="295">
        <v>0</v>
      </c>
      <c r="T1093" s="295">
        <v>251.77</v>
      </c>
      <c r="U1093" s="295">
        <v>0</v>
      </c>
      <c r="V1093" s="295">
        <v>0</v>
      </c>
      <c r="W1093" s="295">
        <v>251.77</v>
      </c>
      <c r="X1093" s="295">
        <v>0</v>
      </c>
      <c r="Y1093" s="295">
        <v>0</v>
      </c>
      <c r="Z1093" s="295">
        <v>0</v>
      </c>
      <c r="AA1093" s="295">
        <v>48.81</v>
      </c>
      <c r="AB1093" s="295">
        <v>0</v>
      </c>
      <c r="AC1093" s="295">
        <v>0</v>
      </c>
      <c r="AD1093" s="295">
        <v>0</v>
      </c>
      <c r="AE1093" s="295">
        <v>0</v>
      </c>
      <c r="AF1093" s="295">
        <v>-26.82</v>
      </c>
      <c r="AG1093" s="295">
        <v>26.15</v>
      </c>
      <c r="AH1093" s="295">
        <v>68.66</v>
      </c>
      <c r="AI1093" s="295">
        <v>0</v>
      </c>
      <c r="AJ1093" s="295">
        <v>0</v>
      </c>
      <c r="AK1093" s="295">
        <v>0</v>
      </c>
      <c r="AL1093" s="295">
        <v>0</v>
      </c>
      <c r="AM1093" s="295">
        <v>0</v>
      </c>
      <c r="AN1093" s="295">
        <v>0</v>
      </c>
      <c r="AO1093" s="295">
        <v>0</v>
      </c>
      <c r="AP1093" s="295">
        <v>3.82</v>
      </c>
      <c r="AQ1093" s="295">
        <v>0</v>
      </c>
      <c r="AR1093" s="295">
        <v>0.38</v>
      </c>
      <c r="AS1093" s="295">
        <v>0</v>
      </c>
      <c r="AT1093" s="295">
        <f t="shared" si="17"/>
        <v>594.41999999999996</v>
      </c>
      <c r="AU1093" s="295">
        <v>0</v>
      </c>
      <c r="AV1093" s="295">
        <v>0</v>
      </c>
      <c r="AW1093" s="296">
        <v>94</v>
      </c>
      <c r="AX1093" s="296">
        <v>300</v>
      </c>
      <c r="AY1093" s="295">
        <v>274800.18</v>
      </c>
      <c r="AZ1093" s="295">
        <v>53844.29</v>
      </c>
      <c r="BA1093" s="294">
        <v>72.052351999999999</v>
      </c>
      <c r="BB1093" s="294">
        <v>41.8157514909811</v>
      </c>
      <c r="BC1093" s="294">
        <v>9.6</v>
      </c>
      <c r="BD1093" s="294"/>
      <c r="BE1093" s="293" t="s">
        <v>4204</v>
      </c>
      <c r="BF1093" s="291"/>
      <c r="BG1093" s="293" t="s">
        <v>320</v>
      </c>
      <c r="BH1093" s="293" t="s">
        <v>197</v>
      </c>
      <c r="BI1093" s="293" t="s">
        <v>373</v>
      </c>
      <c r="BJ1093" s="293" t="s">
        <v>103</v>
      </c>
      <c r="BK1093" s="292" t="s">
        <v>175</v>
      </c>
      <c r="BL1093" s="294">
        <v>244711.25633136</v>
      </c>
      <c r="BM1093" s="292" t="s">
        <v>309</v>
      </c>
      <c r="BN1093" s="294"/>
      <c r="BO1093" s="297">
        <v>38911</v>
      </c>
      <c r="BP1093" s="297">
        <v>48042</v>
      </c>
      <c r="BQ1093" s="297" t="s">
        <v>4757</v>
      </c>
      <c r="BR1093" s="297" t="s">
        <v>4764</v>
      </c>
      <c r="BS1093" s="297">
        <v>38911</v>
      </c>
      <c r="BT1093" s="297">
        <v>48042</v>
      </c>
      <c r="BU1093" s="294">
        <v>0</v>
      </c>
      <c r="BV1093" s="294">
        <v>48.81</v>
      </c>
      <c r="BW1093" s="294">
        <v>0</v>
      </c>
    </row>
    <row r="1094" spans="1:75" s="289" customFormat="1" ht="18.2" customHeight="1" x14ac:dyDescent="0.15">
      <c r="A1094" s="298">
        <v>1092</v>
      </c>
      <c r="B1094" s="299" t="s">
        <v>305</v>
      </c>
      <c r="C1094" s="299" t="s">
        <v>306</v>
      </c>
      <c r="D1094" s="313">
        <v>45170</v>
      </c>
      <c r="E1094" s="300" t="s">
        <v>2178</v>
      </c>
      <c r="F1094" s="309">
        <v>0</v>
      </c>
      <c r="G1094" s="309">
        <v>0</v>
      </c>
      <c r="H1094" s="302">
        <v>7026.25</v>
      </c>
      <c r="I1094" s="302">
        <v>0</v>
      </c>
      <c r="J1094" s="302">
        <v>0</v>
      </c>
      <c r="K1094" s="302">
        <v>7026.25</v>
      </c>
      <c r="L1094" s="302">
        <v>174.05</v>
      </c>
      <c r="M1094" s="302">
        <v>0</v>
      </c>
      <c r="N1094" s="302">
        <v>0</v>
      </c>
      <c r="O1094" s="302">
        <v>174.05</v>
      </c>
      <c r="P1094" s="302">
        <v>0</v>
      </c>
      <c r="Q1094" s="302">
        <v>0</v>
      </c>
      <c r="R1094" s="302">
        <v>6852.2</v>
      </c>
      <c r="S1094" s="302">
        <v>0</v>
      </c>
      <c r="T1094" s="302">
        <v>57.97</v>
      </c>
      <c r="U1094" s="302">
        <v>0</v>
      </c>
      <c r="V1094" s="302">
        <v>0</v>
      </c>
      <c r="W1094" s="302">
        <v>57.97</v>
      </c>
      <c r="X1094" s="302">
        <v>0</v>
      </c>
      <c r="Y1094" s="302">
        <v>0</v>
      </c>
      <c r="Z1094" s="302">
        <v>0</v>
      </c>
      <c r="AA1094" s="302">
        <v>38.1</v>
      </c>
      <c r="AB1094" s="302">
        <v>0</v>
      </c>
      <c r="AC1094" s="302">
        <v>0</v>
      </c>
      <c r="AD1094" s="302">
        <v>0</v>
      </c>
      <c r="AE1094" s="302">
        <v>0</v>
      </c>
      <c r="AF1094" s="302">
        <v>-15.53</v>
      </c>
      <c r="AG1094" s="302">
        <v>11.75</v>
      </c>
      <c r="AH1094" s="302">
        <v>39.43</v>
      </c>
      <c r="AI1094" s="302">
        <v>0</v>
      </c>
      <c r="AJ1094" s="302">
        <v>0</v>
      </c>
      <c r="AK1094" s="302">
        <v>0</v>
      </c>
      <c r="AL1094" s="302">
        <v>0</v>
      </c>
      <c r="AM1094" s="302">
        <v>0</v>
      </c>
      <c r="AN1094" s="302">
        <v>0</v>
      </c>
      <c r="AO1094" s="302">
        <v>0</v>
      </c>
      <c r="AP1094" s="302">
        <v>3.74</v>
      </c>
      <c r="AQ1094" s="302">
        <v>0</v>
      </c>
      <c r="AR1094" s="302">
        <v>3.05</v>
      </c>
      <c r="AS1094" s="302">
        <v>0</v>
      </c>
      <c r="AT1094" s="295">
        <f t="shared" si="17"/>
        <v>306.46000000000004</v>
      </c>
      <c r="AU1094" s="302">
        <v>0</v>
      </c>
      <c r="AV1094" s="302">
        <v>0</v>
      </c>
      <c r="AW1094" s="303">
        <v>34</v>
      </c>
      <c r="AX1094" s="303">
        <v>240</v>
      </c>
      <c r="AY1094" s="302">
        <v>336200.03</v>
      </c>
      <c r="AZ1094" s="302">
        <v>24208.59</v>
      </c>
      <c r="BA1094" s="301">
        <v>26.478570999999999</v>
      </c>
      <c r="BB1094" s="301">
        <v>7.4947142401189</v>
      </c>
      <c r="BC1094" s="301">
        <v>9.9</v>
      </c>
      <c r="BD1094" s="301"/>
      <c r="BE1094" s="300" t="s">
        <v>4204</v>
      </c>
      <c r="BF1094" s="298"/>
      <c r="BG1094" s="300" t="s">
        <v>360</v>
      </c>
      <c r="BH1094" s="300" t="s">
        <v>232</v>
      </c>
      <c r="BI1094" s="300" t="s">
        <v>369</v>
      </c>
      <c r="BJ1094" s="300" t="s">
        <v>103</v>
      </c>
      <c r="BK1094" s="299" t="s">
        <v>175</v>
      </c>
      <c r="BL1094" s="301">
        <v>53660.236011200002</v>
      </c>
      <c r="BM1094" s="299" t="s">
        <v>309</v>
      </c>
      <c r="BN1094" s="301"/>
      <c r="BO1094" s="304">
        <v>38912</v>
      </c>
      <c r="BP1094" s="304">
        <v>46217</v>
      </c>
      <c r="BQ1094" s="297" t="s">
        <v>4757</v>
      </c>
      <c r="BR1094" s="297" t="s">
        <v>4764</v>
      </c>
      <c r="BS1094" s="297">
        <v>38912</v>
      </c>
      <c r="BT1094" s="297">
        <v>46217</v>
      </c>
      <c r="BU1094" s="301">
        <v>0</v>
      </c>
      <c r="BV1094" s="301">
        <v>38.1</v>
      </c>
      <c r="BW1094" s="301">
        <v>0</v>
      </c>
    </row>
    <row r="1095" spans="1:75" s="289" customFormat="1" ht="18.2" customHeight="1" x14ac:dyDescent="0.15">
      <c r="A1095" s="291">
        <v>1093</v>
      </c>
      <c r="B1095" s="292" t="s">
        <v>305</v>
      </c>
      <c r="C1095" s="292" t="s">
        <v>306</v>
      </c>
      <c r="D1095" s="312">
        <v>45170</v>
      </c>
      <c r="E1095" s="293" t="s">
        <v>2179</v>
      </c>
      <c r="F1095" s="308">
        <v>13</v>
      </c>
      <c r="G1095" s="308">
        <v>12</v>
      </c>
      <c r="H1095" s="295">
        <v>36317.31</v>
      </c>
      <c r="I1095" s="295">
        <v>2739.99</v>
      </c>
      <c r="J1095" s="295">
        <v>0</v>
      </c>
      <c r="K1095" s="295">
        <v>39057.300000000003</v>
      </c>
      <c r="L1095" s="295">
        <v>256.69</v>
      </c>
      <c r="M1095" s="295">
        <v>0</v>
      </c>
      <c r="N1095" s="295">
        <v>0</v>
      </c>
      <c r="O1095" s="295">
        <v>0</v>
      </c>
      <c r="P1095" s="295">
        <v>0</v>
      </c>
      <c r="Q1095" s="295">
        <v>0</v>
      </c>
      <c r="R1095" s="295">
        <v>39057.300000000003</v>
      </c>
      <c r="S1095" s="295">
        <v>3326.88</v>
      </c>
      <c r="T1095" s="295">
        <v>290.54000000000002</v>
      </c>
      <c r="U1095" s="295">
        <v>0</v>
      </c>
      <c r="V1095" s="295">
        <v>0</v>
      </c>
      <c r="W1095" s="295">
        <v>0</v>
      </c>
      <c r="X1095" s="295">
        <v>0</v>
      </c>
      <c r="Y1095" s="295">
        <v>0</v>
      </c>
      <c r="Z1095" s="295">
        <v>3617.42</v>
      </c>
      <c r="AA1095" s="295">
        <v>0</v>
      </c>
      <c r="AB1095" s="295">
        <v>0</v>
      </c>
      <c r="AC1095" s="295">
        <v>0</v>
      </c>
      <c r="AD1095" s="295">
        <v>0</v>
      </c>
      <c r="AE1095" s="295">
        <v>0</v>
      </c>
      <c r="AF1095" s="295">
        <v>0</v>
      </c>
      <c r="AG1095" s="295">
        <v>0</v>
      </c>
      <c r="AH1095" s="295">
        <v>0</v>
      </c>
      <c r="AI1095" s="295">
        <v>0</v>
      </c>
      <c r="AJ1095" s="295">
        <v>0</v>
      </c>
      <c r="AK1095" s="295">
        <v>0</v>
      </c>
      <c r="AL1095" s="295">
        <v>0</v>
      </c>
      <c r="AM1095" s="295">
        <v>0</v>
      </c>
      <c r="AN1095" s="295">
        <v>0</v>
      </c>
      <c r="AO1095" s="295">
        <v>0</v>
      </c>
      <c r="AP1095" s="295">
        <v>0</v>
      </c>
      <c r="AQ1095" s="295">
        <v>0</v>
      </c>
      <c r="AR1095" s="295">
        <v>0</v>
      </c>
      <c r="AS1095" s="295">
        <v>0</v>
      </c>
      <c r="AT1095" s="295">
        <f t="shared" si="17"/>
        <v>0</v>
      </c>
      <c r="AU1095" s="295">
        <v>2996.68</v>
      </c>
      <c r="AV1095" s="295">
        <v>3617.42</v>
      </c>
      <c r="AW1095" s="296">
        <v>94</v>
      </c>
      <c r="AX1095" s="296">
        <v>300</v>
      </c>
      <c r="AY1095" s="295">
        <v>374998.66</v>
      </c>
      <c r="AZ1095" s="295">
        <v>62138.879999999997</v>
      </c>
      <c r="BA1095" s="294">
        <v>60.933553000000003</v>
      </c>
      <c r="BB1095" s="294">
        <v>38.299693518565199</v>
      </c>
      <c r="BC1095" s="294">
        <v>9.6</v>
      </c>
      <c r="BD1095" s="294"/>
      <c r="BE1095" s="293" t="s">
        <v>4204</v>
      </c>
      <c r="BF1095" s="291"/>
      <c r="BG1095" s="293" t="s">
        <v>344</v>
      </c>
      <c r="BH1095" s="293" t="s">
        <v>213</v>
      </c>
      <c r="BI1095" s="293" t="s">
        <v>345</v>
      </c>
      <c r="BJ1095" s="293" t="s">
        <v>4205</v>
      </c>
      <c r="BK1095" s="292" t="s">
        <v>175</v>
      </c>
      <c r="BL1095" s="294">
        <v>305861.46580080001</v>
      </c>
      <c r="BM1095" s="292" t="s">
        <v>309</v>
      </c>
      <c r="BN1095" s="294"/>
      <c r="BO1095" s="297">
        <v>38912</v>
      </c>
      <c r="BP1095" s="297">
        <v>48043</v>
      </c>
      <c r="BQ1095" s="297" t="s">
        <v>929</v>
      </c>
      <c r="BR1095" s="297" t="s">
        <v>4777</v>
      </c>
      <c r="BS1095" s="297">
        <v>38912</v>
      </c>
      <c r="BT1095" s="297">
        <v>48043</v>
      </c>
      <c r="BU1095" s="294">
        <v>2016.96</v>
      </c>
      <c r="BV1095" s="294">
        <v>56.33</v>
      </c>
      <c r="BW1095" s="294">
        <v>0</v>
      </c>
    </row>
    <row r="1096" spans="1:75" s="289" customFormat="1" ht="18.2" customHeight="1" x14ac:dyDescent="0.15">
      <c r="A1096" s="298">
        <v>1094</v>
      </c>
      <c r="B1096" s="299" t="s">
        <v>305</v>
      </c>
      <c r="C1096" s="299" t="s">
        <v>306</v>
      </c>
      <c r="D1096" s="313">
        <v>45170</v>
      </c>
      <c r="E1096" s="300" t="s">
        <v>2180</v>
      </c>
      <c r="F1096" s="309">
        <v>0</v>
      </c>
      <c r="G1096" s="309">
        <v>1</v>
      </c>
      <c r="H1096" s="302">
        <v>21662.28</v>
      </c>
      <c r="I1096" s="302">
        <v>149.86000000000001</v>
      </c>
      <c r="J1096" s="302">
        <v>0</v>
      </c>
      <c r="K1096" s="302">
        <v>21812.14</v>
      </c>
      <c r="L1096" s="302">
        <v>151.1</v>
      </c>
      <c r="M1096" s="302">
        <v>0</v>
      </c>
      <c r="N1096" s="302">
        <v>149.86000000000001</v>
      </c>
      <c r="O1096" s="302">
        <v>151.1</v>
      </c>
      <c r="P1096" s="302">
        <v>0</v>
      </c>
      <c r="Q1096" s="302">
        <v>0</v>
      </c>
      <c r="R1096" s="302">
        <v>21511.18</v>
      </c>
      <c r="S1096" s="302">
        <v>179.95</v>
      </c>
      <c r="T1096" s="302">
        <v>178.71</v>
      </c>
      <c r="U1096" s="302">
        <v>0</v>
      </c>
      <c r="V1096" s="302">
        <v>179.95</v>
      </c>
      <c r="W1096" s="302">
        <v>178.71</v>
      </c>
      <c r="X1096" s="302">
        <v>0</v>
      </c>
      <c r="Y1096" s="302">
        <v>0</v>
      </c>
      <c r="Z1096" s="302">
        <v>0</v>
      </c>
      <c r="AA1096" s="302">
        <v>60.29</v>
      </c>
      <c r="AB1096" s="302">
        <v>0</v>
      </c>
      <c r="AC1096" s="302">
        <v>0</v>
      </c>
      <c r="AD1096" s="302">
        <v>0</v>
      </c>
      <c r="AE1096" s="302">
        <v>0</v>
      </c>
      <c r="AF1096" s="302">
        <v>-32.74</v>
      </c>
      <c r="AG1096" s="302">
        <v>19.510000000000002</v>
      </c>
      <c r="AH1096" s="302">
        <v>49.3</v>
      </c>
      <c r="AI1096" s="302">
        <v>60.29</v>
      </c>
      <c r="AJ1096" s="302">
        <v>0</v>
      </c>
      <c r="AK1096" s="302">
        <v>0</v>
      </c>
      <c r="AL1096" s="302">
        <v>43.95</v>
      </c>
      <c r="AM1096" s="302">
        <v>0</v>
      </c>
      <c r="AN1096" s="302">
        <v>19.510000000000002</v>
      </c>
      <c r="AO1096" s="302">
        <v>39.96</v>
      </c>
      <c r="AP1096" s="302">
        <v>2.27</v>
      </c>
      <c r="AQ1096" s="302">
        <v>0</v>
      </c>
      <c r="AR1096" s="302">
        <v>0</v>
      </c>
      <c r="AS1096" s="302">
        <v>0</v>
      </c>
      <c r="AT1096" s="295">
        <f t="shared" si="17"/>
        <v>921.96</v>
      </c>
      <c r="AU1096" s="302">
        <v>0</v>
      </c>
      <c r="AV1096" s="302">
        <v>0</v>
      </c>
      <c r="AW1096" s="303">
        <v>94</v>
      </c>
      <c r="AX1096" s="303">
        <v>300</v>
      </c>
      <c r="AY1096" s="302">
        <v>253019.6</v>
      </c>
      <c r="AZ1096" s="302">
        <v>36578.230000000003</v>
      </c>
      <c r="BA1096" s="301">
        <v>53.160778000000001</v>
      </c>
      <c r="BB1096" s="301">
        <v>31.263160204800499</v>
      </c>
      <c r="BC1096" s="301">
        <v>9.9</v>
      </c>
      <c r="BD1096" s="301"/>
      <c r="BE1096" s="300" t="s">
        <v>4204</v>
      </c>
      <c r="BF1096" s="298"/>
      <c r="BG1096" s="300" t="s">
        <v>320</v>
      </c>
      <c r="BH1096" s="300" t="s">
        <v>197</v>
      </c>
      <c r="BI1096" s="300" t="s">
        <v>373</v>
      </c>
      <c r="BJ1096" s="300" t="s">
        <v>103</v>
      </c>
      <c r="BK1096" s="299" t="s">
        <v>175</v>
      </c>
      <c r="BL1096" s="301">
        <v>168456.11565327999</v>
      </c>
      <c r="BM1096" s="299" t="s">
        <v>309</v>
      </c>
      <c r="BN1096" s="301"/>
      <c r="BO1096" s="304">
        <v>38912</v>
      </c>
      <c r="BP1096" s="304">
        <v>48043</v>
      </c>
      <c r="BQ1096" s="297" t="s">
        <v>1063</v>
      </c>
      <c r="BR1096" s="297" t="s">
        <v>4761</v>
      </c>
      <c r="BS1096" s="297">
        <v>38912</v>
      </c>
      <c r="BT1096" s="297">
        <v>48043</v>
      </c>
      <c r="BU1096" s="301">
        <v>0</v>
      </c>
      <c r="BV1096" s="301">
        <v>60.29</v>
      </c>
      <c r="BW1096" s="301">
        <v>0</v>
      </c>
    </row>
    <row r="1097" spans="1:75" s="289" customFormat="1" ht="18.2" customHeight="1" x14ac:dyDescent="0.15">
      <c r="A1097" s="291">
        <v>1095</v>
      </c>
      <c r="B1097" s="292" t="s">
        <v>305</v>
      </c>
      <c r="C1097" s="292" t="s">
        <v>306</v>
      </c>
      <c r="D1097" s="312">
        <v>45170</v>
      </c>
      <c r="E1097" s="293" t="s">
        <v>2181</v>
      </c>
      <c r="F1097" s="308">
        <v>0</v>
      </c>
      <c r="G1097" s="308">
        <v>0</v>
      </c>
      <c r="H1097" s="295">
        <v>19038.11</v>
      </c>
      <c r="I1097" s="295">
        <v>0</v>
      </c>
      <c r="J1097" s="295">
        <v>0</v>
      </c>
      <c r="K1097" s="295">
        <v>19038.11</v>
      </c>
      <c r="L1097" s="295">
        <v>132.81</v>
      </c>
      <c r="M1097" s="295">
        <v>0</v>
      </c>
      <c r="N1097" s="295">
        <v>0</v>
      </c>
      <c r="O1097" s="295">
        <v>132.81</v>
      </c>
      <c r="P1097" s="295">
        <v>0</v>
      </c>
      <c r="Q1097" s="295">
        <v>0</v>
      </c>
      <c r="R1097" s="295">
        <v>18905.3</v>
      </c>
      <c r="S1097" s="295">
        <v>0</v>
      </c>
      <c r="T1097" s="295">
        <v>157.06</v>
      </c>
      <c r="U1097" s="295">
        <v>0</v>
      </c>
      <c r="V1097" s="295">
        <v>0</v>
      </c>
      <c r="W1097" s="295">
        <v>157.06</v>
      </c>
      <c r="X1097" s="295">
        <v>0</v>
      </c>
      <c r="Y1097" s="295">
        <v>0</v>
      </c>
      <c r="Z1097" s="295">
        <v>0</v>
      </c>
      <c r="AA1097" s="295">
        <v>52.99</v>
      </c>
      <c r="AB1097" s="295">
        <v>0</v>
      </c>
      <c r="AC1097" s="295">
        <v>0</v>
      </c>
      <c r="AD1097" s="295">
        <v>0</v>
      </c>
      <c r="AE1097" s="295">
        <v>0</v>
      </c>
      <c r="AF1097" s="295">
        <v>-19.079999999999998</v>
      </c>
      <c r="AG1097" s="295">
        <v>17.14</v>
      </c>
      <c r="AH1097" s="295">
        <v>48.93</v>
      </c>
      <c r="AI1097" s="295">
        <v>0</v>
      </c>
      <c r="AJ1097" s="295">
        <v>0</v>
      </c>
      <c r="AK1097" s="295">
        <v>0</v>
      </c>
      <c r="AL1097" s="295">
        <v>0</v>
      </c>
      <c r="AM1097" s="295">
        <v>0</v>
      </c>
      <c r="AN1097" s="295">
        <v>0</v>
      </c>
      <c r="AO1097" s="295">
        <v>0</v>
      </c>
      <c r="AP1097" s="295">
        <v>0</v>
      </c>
      <c r="AQ1097" s="295">
        <v>0</v>
      </c>
      <c r="AR1097" s="295">
        <v>0</v>
      </c>
      <c r="AS1097" s="295">
        <v>3.8310000000000002E-3</v>
      </c>
      <c r="AT1097" s="295">
        <f t="shared" si="17"/>
        <v>389.84616899999997</v>
      </c>
      <c r="AU1097" s="295">
        <v>0</v>
      </c>
      <c r="AV1097" s="295">
        <v>0</v>
      </c>
      <c r="AW1097" s="296">
        <v>94</v>
      </c>
      <c r="AX1097" s="296">
        <v>300</v>
      </c>
      <c r="AY1097" s="295">
        <v>360998.28</v>
      </c>
      <c r="AZ1097" s="295">
        <v>32148.51</v>
      </c>
      <c r="BA1097" s="294">
        <v>32.747528000000003</v>
      </c>
      <c r="BB1097" s="294">
        <v>19.2575594047251</v>
      </c>
      <c r="BC1097" s="294">
        <v>9.9</v>
      </c>
      <c r="BD1097" s="294"/>
      <c r="BE1097" s="293" t="s">
        <v>4204</v>
      </c>
      <c r="BF1097" s="291"/>
      <c r="BG1097" s="293" t="s">
        <v>315</v>
      </c>
      <c r="BH1097" s="293" t="s">
        <v>179</v>
      </c>
      <c r="BI1097" s="293" t="s">
        <v>363</v>
      </c>
      <c r="BJ1097" s="293" t="s">
        <v>103</v>
      </c>
      <c r="BK1097" s="292" t="s">
        <v>175</v>
      </c>
      <c r="BL1097" s="294">
        <v>148049.2192088</v>
      </c>
      <c r="BM1097" s="292" t="s">
        <v>309</v>
      </c>
      <c r="BN1097" s="294"/>
      <c r="BO1097" s="297">
        <v>38912</v>
      </c>
      <c r="BP1097" s="297">
        <v>48043</v>
      </c>
      <c r="BQ1097" s="297" t="s">
        <v>4757</v>
      </c>
      <c r="BR1097" s="297" t="s">
        <v>4764</v>
      </c>
      <c r="BS1097" s="297">
        <v>38912</v>
      </c>
      <c r="BT1097" s="297">
        <v>48043</v>
      </c>
      <c r="BU1097" s="294">
        <v>0</v>
      </c>
      <c r="BV1097" s="294">
        <v>52.99</v>
      </c>
      <c r="BW1097" s="294">
        <v>0</v>
      </c>
    </row>
    <row r="1098" spans="1:75" s="289" customFormat="1" ht="18.2" customHeight="1" x14ac:dyDescent="0.15">
      <c r="A1098" s="298">
        <v>1096</v>
      </c>
      <c r="B1098" s="299" t="s">
        <v>305</v>
      </c>
      <c r="C1098" s="299" t="s">
        <v>306</v>
      </c>
      <c r="D1098" s="313">
        <v>45170</v>
      </c>
      <c r="E1098" s="300" t="s">
        <v>2182</v>
      </c>
      <c r="F1098" s="309">
        <v>93</v>
      </c>
      <c r="G1098" s="309">
        <v>92</v>
      </c>
      <c r="H1098" s="302">
        <v>30993.53</v>
      </c>
      <c r="I1098" s="302">
        <v>14183.2</v>
      </c>
      <c r="J1098" s="302">
        <v>0</v>
      </c>
      <c r="K1098" s="302">
        <v>45176.73</v>
      </c>
      <c r="L1098" s="302">
        <v>219.05</v>
      </c>
      <c r="M1098" s="302">
        <v>0</v>
      </c>
      <c r="N1098" s="302">
        <v>0</v>
      </c>
      <c r="O1098" s="302">
        <v>0</v>
      </c>
      <c r="P1098" s="302">
        <v>0</v>
      </c>
      <c r="Q1098" s="302">
        <v>0</v>
      </c>
      <c r="R1098" s="302">
        <v>45176.73</v>
      </c>
      <c r="S1098" s="302">
        <v>28375.65</v>
      </c>
      <c r="T1098" s="302">
        <v>247.95</v>
      </c>
      <c r="U1098" s="302">
        <v>0</v>
      </c>
      <c r="V1098" s="302">
        <v>0</v>
      </c>
      <c r="W1098" s="302">
        <v>0</v>
      </c>
      <c r="X1098" s="302">
        <v>0</v>
      </c>
      <c r="Y1098" s="302">
        <v>0</v>
      </c>
      <c r="Z1098" s="302">
        <v>28623.599999999999</v>
      </c>
      <c r="AA1098" s="302">
        <v>0</v>
      </c>
      <c r="AB1098" s="302">
        <v>0</v>
      </c>
      <c r="AC1098" s="302">
        <v>0</v>
      </c>
      <c r="AD1098" s="302">
        <v>0</v>
      </c>
      <c r="AE1098" s="302">
        <v>0</v>
      </c>
      <c r="AF1098" s="302">
        <v>0</v>
      </c>
      <c r="AG1098" s="302">
        <v>0</v>
      </c>
      <c r="AH1098" s="302">
        <v>0</v>
      </c>
      <c r="AI1098" s="302">
        <v>0</v>
      </c>
      <c r="AJ1098" s="302">
        <v>0</v>
      </c>
      <c r="AK1098" s="302">
        <v>0</v>
      </c>
      <c r="AL1098" s="302">
        <v>0</v>
      </c>
      <c r="AM1098" s="302">
        <v>0</v>
      </c>
      <c r="AN1098" s="302">
        <v>0</v>
      </c>
      <c r="AO1098" s="302">
        <v>0</v>
      </c>
      <c r="AP1098" s="302">
        <v>0</v>
      </c>
      <c r="AQ1098" s="302">
        <v>0</v>
      </c>
      <c r="AR1098" s="302">
        <v>0</v>
      </c>
      <c r="AS1098" s="302">
        <v>0</v>
      </c>
      <c r="AT1098" s="295">
        <f t="shared" si="17"/>
        <v>0</v>
      </c>
      <c r="AU1098" s="302">
        <v>14402.25</v>
      </c>
      <c r="AV1098" s="302">
        <v>28623.599999999999</v>
      </c>
      <c r="AW1098" s="303">
        <v>94</v>
      </c>
      <c r="AX1098" s="303">
        <v>300</v>
      </c>
      <c r="AY1098" s="302">
        <v>253019.6</v>
      </c>
      <c r="AZ1098" s="302">
        <v>53028.800000000003</v>
      </c>
      <c r="BA1098" s="301">
        <v>77.069126999999995</v>
      </c>
      <c r="BB1098" s="301">
        <v>65.657362448607401</v>
      </c>
      <c r="BC1098" s="301">
        <v>9.6</v>
      </c>
      <c r="BD1098" s="301"/>
      <c r="BE1098" s="300" t="s">
        <v>4204</v>
      </c>
      <c r="BF1098" s="298"/>
      <c r="BG1098" s="300" t="s">
        <v>320</v>
      </c>
      <c r="BH1098" s="300" t="s">
        <v>197</v>
      </c>
      <c r="BI1098" s="300" t="s">
        <v>373</v>
      </c>
      <c r="BJ1098" s="300" t="s">
        <v>4205</v>
      </c>
      <c r="BK1098" s="299" t="s">
        <v>175</v>
      </c>
      <c r="BL1098" s="301">
        <v>353783.30959607998</v>
      </c>
      <c r="BM1098" s="299" t="s">
        <v>309</v>
      </c>
      <c r="BN1098" s="301"/>
      <c r="BO1098" s="304">
        <v>38912</v>
      </c>
      <c r="BP1098" s="304">
        <v>48043</v>
      </c>
      <c r="BQ1098" s="297" t="s">
        <v>931</v>
      </c>
      <c r="BR1098" s="297" t="s">
        <v>4779</v>
      </c>
      <c r="BS1098" s="297">
        <v>38912</v>
      </c>
      <c r="BT1098" s="297">
        <v>48043</v>
      </c>
      <c r="BU1098" s="301">
        <v>12946.24</v>
      </c>
      <c r="BV1098" s="301">
        <v>48.07</v>
      </c>
      <c r="BW1098" s="301">
        <v>0</v>
      </c>
    </row>
    <row r="1099" spans="1:75" s="289" customFormat="1" ht="18.2" customHeight="1" x14ac:dyDescent="0.15">
      <c r="A1099" s="291">
        <v>1097</v>
      </c>
      <c r="B1099" s="292" t="s">
        <v>305</v>
      </c>
      <c r="C1099" s="292" t="s">
        <v>306</v>
      </c>
      <c r="D1099" s="312">
        <v>45170</v>
      </c>
      <c r="E1099" s="293" t="s">
        <v>2183</v>
      </c>
      <c r="F1099" s="308">
        <v>137</v>
      </c>
      <c r="G1099" s="308">
        <v>136</v>
      </c>
      <c r="H1099" s="295">
        <v>55368.18</v>
      </c>
      <c r="I1099" s="295">
        <v>32663.91</v>
      </c>
      <c r="J1099" s="295">
        <v>0</v>
      </c>
      <c r="K1099" s="295">
        <v>88032.09</v>
      </c>
      <c r="L1099" s="295">
        <v>393.1</v>
      </c>
      <c r="M1099" s="295">
        <v>0</v>
      </c>
      <c r="N1099" s="295">
        <v>0</v>
      </c>
      <c r="O1099" s="295">
        <v>0</v>
      </c>
      <c r="P1099" s="295">
        <v>0</v>
      </c>
      <c r="Q1099" s="295">
        <v>0</v>
      </c>
      <c r="R1099" s="295">
        <v>88032.09</v>
      </c>
      <c r="S1099" s="295">
        <v>79974.02</v>
      </c>
      <c r="T1099" s="295">
        <v>438.33</v>
      </c>
      <c r="U1099" s="295">
        <v>0</v>
      </c>
      <c r="V1099" s="295">
        <v>0</v>
      </c>
      <c r="W1099" s="295">
        <v>0</v>
      </c>
      <c r="X1099" s="295">
        <v>0</v>
      </c>
      <c r="Y1099" s="295">
        <v>0</v>
      </c>
      <c r="Z1099" s="295">
        <v>80412.350000000006</v>
      </c>
      <c r="AA1099" s="295">
        <v>0</v>
      </c>
      <c r="AB1099" s="295">
        <v>0</v>
      </c>
      <c r="AC1099" s="295">
        <v>0</v>
      </c>
      <c r="AD1099" s="295">
        <v>0</v>
      </c>
      <c r="AE1099" s="295">
        <v>0</v>
      </c>
      <c r="AF1099" s="295">
        <v>0</v>
      </c>
      <c r="AG1099" s="295">
        <v>0</v>
      </c>
      <c r="AH1099" s="295">
        <v>0</v>
      </c>
      <c r="AI1099" s="295">
        <v>0</v>
      </c>
      <c r="AJ1099" s="295">
        <v>0</v>
      </c>
      <c r="AK1099" s="295">
        <v>0</v>
      </c>
      <c r="AL1099" s="295">
        <v>0</v>
      </c>
      <c r="AM1099" s="295">
        <v>0</v>
      </c>
      <c r="AN1099" s="295">
        <v>0</v>
      </c>
      <c r="AO1099" s="295">
        <v>0</v>
      </c>
      <c r="AP1099" s="295">
        <v>0</v>
      </c>
      <c r="AQ1099" s="295">
        <v>0</v>
      </c>
      <c r="AR1099" s="295">
        <v>0</v>
      </c>
      <c r="AS1099" s="295">
        <v>0</v>
      </c>
      <c r="AT1099" s="295">
        <f t="shared" si="17"/>
        <v>0</v>
      </c>
      <c r="AU1099" s="295">
        <v>33057.01</v>
      </c>
      <c r="AV1099" s="295">
        <v>80412.350000000006</v>
      </c>
      <c r="AW1099" s="296">
        <v>94</v>
      </c>
      <c r="AX1099" s="296">
        <v>300</v>
      </c>
      <c r="AY1099" s="295">
        <v>500300.49</v>
      </c>
      <c r="AZ1099" s="295">
        <v>95161.95</v>
      </c>
      <c r="BA1099" s="294">
        <v>69.944764000000006</v>
      </c>
      <c r="BB1099" s="294">
        <v>64.704262149701194</v>
      </c>
      <c r="BC1099" s="294">
        <v>9.5</v>
      </c>
      <c r="BD1099" s="294"/>
      <c r="BE1099" s="293" t="s">
        <v>4204</v>
      </c>
      <c r="BF1099" s="291"/>
      <c r="BG1099" s="293" t="s">
        <v>320</v>
      </c>
      <c r="BH1099" s="293" t="s">
        <v>197</v>
      </c>
      <c r="BI1099" s="293" t="s">
        <v>373</v>
      </c>
      <c r="BJ1099" s="293" t="s">
        <v>4205</v>
      </c>
      <c r="BK1099" s="292" t="s">
        <v>175</v>
      </c>
      <c r="BL1099" s="294">
        <v>689387.74787064001</v>
      </c>
      <c r="BM1099" s="292" t="s">
        <v>309</v>
      </c>
      <c r="BN1099" s="294"/>
      <c r="BO1099" s="297">
        <v>38912</v>
      </c>
      <c r="BP1099" s="297">
        <v>48043</v>
      </c>
      <c r="BQ1099" s="297" t="s">
        <v>959</v>
      </c>
      <c r="BR1099" s="297" t="s">
        <v>4784</v>
      </c>
      <c r="BS1099" s="297">
        <v>38912</v>
      </c>
      <c r="BT1099" s="297">
        <v>48043</v>
      </c>
      <c r="BU1099" s="294">
        <v>31675.66</v>
      </c>
      <c r="BV1099" s="294">
        <v>66.09</v>
      </c>
      <c r="BW1099" s="294">
        <v>0</v>
      </c>
    </row>
    <row r="1100" spans="1:75" s="289" customFormat="1" ht="18.2" customHeight="1" x14ac:dyDescent="0.15">
      <c r="A1100" s="298">
        <v>1098</v>
      </c>
      <c r="B1100" s="299" t="s">
        <v>305</v>
      </c>
      <c r="C1100" s="299" t="s">
        <v>306</v>
      </c>
      <c r="D1100" s="313">
        <v>45170</v>
      </c>
      <c r="E1100" s="300" t="s">
        <v>2184</v>
      </c>
      <c r="F1100" s="309">
        <v>67</v>
      </c>
      <c r="G1100" s="309">
        <v>66</v>
      </c>
      <c r="H1100" s="302">
        <v>62595.77</v>
      </c>
      <c r="I1100" s="302">
        <v>22775.24</v>
      </c>
      <c r="J1100" s="302">
        <v>0</v>
      </c>
      <c r="K1100" s="302">
        <v>85371.01</v>
      </c>
      <c r="L1100" s="302">
        <v>444.38</v>
      </c>
      <c r="M1100" s="302">
        <v>0</v>
      </c>
      <c r="N1100" s="302">
        <v>0</v>
      </c>
      <c r="O1100" s="302">
        <v>0</v>
      </c>
      <c r="P1100" s="302">
        <v>0</v>
      </c>
      <c r="Q1100" s="302">
        <v>0</v>
      </c>
      <c r="R1100" s="302">
        <v>85371.01</v>
      </c>
      <c r="S1100" s="302">
        <v>39260.14</v>
      </c>
      <c r="T1100" s="302">
        <v>495.55</v>
      </c>
      <c r="U1100" s="302">
        <v>0</v>
      </c>
      <c r="V1100" s="302">
        <v>0</v>
      </c>
      <c r="W1100" s="302">
        <v>0</v>
      </c>
      <c r="X1100" s="302">
        <v>0</v>
      </c>
      <c r="Y1100" s="302">
        <v>0</v>
      </c>
      <c r="Z1100" s="302">
        <v>39755.69</v>
      </c>
      <c r="AA1100" s="302">
        <v>0</v>
      </c>
      <c r="AB1100" s="302">
        <v>0</v>
      </c>
      <c r="AC1100" s="302">
        <v>0</v>
      </c>
      <c r="AD1100" s="302">
        <v>0</v>
      </c>
      <c r="AE1100" s="302">
        <v>0</v>
      </c>
      <c r="AF1100" s="302">
        <v>0</v>
      </c>
      <c r="AG1100" s="302">
        <v>0</v>
      </c>
      <c r="AH1100" s="302">
        <v>0</v>
      </c>
      <c r="AI1100" s="302">
        <v>0</v>
      </c>
      <c r="AJ1100" s="302">
        <v>0</v>
      </c>
      <c r="AK1100" s="302">
        <v>0</v>
      </c>
      <c r="AL1100" s="302">
        <v>0</v>
      </c>
      <c r="AM1100" s="302">
        <v>0</v>
      </c>
      <c r="AN1100" s="302">
        <v>0</v>
      </c>
      <c r="AO1100" s="302">
        <v>0</v>
      </c>
      <c r="AP1100" s="302">
        <v>0</v>
      </c>
      <c r="AQ1100" s="302">
        <v>0</v>
      </c>
      <c r="AR1100" s="302">
        <v>0</v>
      </c>
      <c r="AS1100" s="302">
        <v>0</v>
      </c>
      <c r="AT1100" s="295">
        <f t="shared" si="17"/>
        <v>0</v>
      </c>
      <c r="AU1100" s="302">
        <v>23219.62</v>
      </c>
      <c r="AV1100" s="302">
        <v>39755.69</v>
      </c>
      <c r="AW1100" s="303">
        <v>94</v>
      </c>
      <c r="AX1100" s="303">
        <v>300</v>
      </c>
      <c r="AY1100" s="302">
        <v>482299.99</v>
      </c>
      <c r="AZ1100" s="302">
        <v>107580.85</v>
      </c>
      <c r="BA1100" s="301">
        <v>82.023919000000006</v>
      </c>
      <c r="BB1100" s="301">
        <v>65.090253601716199</v>
      </c>
      <c r="BC1100" s="301">
        <v>9.5</v>
      </c>
      <c r="BD1100" s="301"/>
      <c r="BE1100" s="300" t="s">
        <v>4204</v>
      </c>
      <c r="BF1100" s="298"/>
      <c r="BG1100" s="300" t="s">
        <v>320</v>
      </c>
      <c r="BH1100" s="300" t="s">
        <v>197</v>
      </c>
      <c r="BI1100" s="300" t="s">
        <v>373</v>
      </c>
      <c r="BJ1100" s="300" t="s">
        <v>4205</v>
      </c>
      <c r="BK1100" s="299" t="s">
        <v>175</v>
      </c>
      <c r="BL1100" s="301">
        <v>668548.57492696005</v>
      </c>
      <c r="BM1100" s="299" t="s">
        <v>309</v>
      </c>
      <c r="BN1100" s="301"/>
      <c r="BO1100" s="304">
        <v>38912</v>
      </c>
      <c r="BP1100" s="304">
        <v>48043</v>
      </c>
      <c r="BQ1100" s="297" t="s">
        <v>4195</v>
      </c>
      <c r="BR1100" s="297" t="s">
        <v>4771</v>
      </c>
      <c r="BS1100" s="297">
        <v>38912</v>
      </c>
      <c r="BT1100" s="297">
        <v>48043</v>
      </c>
      <c r="BU1100" s="301">
        <v>17403.16</v>
      </c>
      <c r="BV1100" s="301">
        <v>74.7</v>
      </c>
      <c r="BW1100" s="301">
        <v>0</v>
      </c>
    </row>
    <row r="1101" spans="1:75" s="289" customFormat="1" ht="18.2" customHeight="1" x14ac:dyDescent="0.15">
      <c r="A1101" s="291">
        <v>1099</v>
      </c>
      <c r="B1101" s="292" t="s">
        <v>305</v>
      </c>
      <c r="C1101" s="292" t="s">
        <v>306</v>
      </c>
      <c r="D1101" s="312">
        <v>45170</v>
      </c>
      <c r="E1101" s="293" t="s">
        <v>2185</v>
      </c>
      <c r="F1101" s="308">
        <v>43</v>
      </c>
      <c r="G1101" s="308">
        <v>42</v>
      </c>
      <c r="H1101" s="295">
        <v>13530.2</v>
      </c>
      <c r="I1101" s="295">
        <v>3337.37</v>
      </c>
      <c r="J1101" s="295">
        <v>0</v>
      </c>
      <c r="K1101" s="295">
        <v>16867.57</v>
      </c>
      <c r="L1101" s="295">
        <v>94.35</v>
      </c>
      <c r="M1101" s="295">
        <v>0</v>
      </c>
      <c r="N1101" s="295">
        <v>0</v>
      </c>
      <c r="O1101" s="295">
        <v>0</v>
      </c>
      <c r="P1101" s="295">
        <v>0</v>
      </c>
      <c r="Q1101" s="295">
        <v>0</v>
      </c>
      <c r="R1101" s="295">
        <v>16867.57</v>
      </c>
      <c r="S1101" s="295">
        <v>5294.79</v>
      </c>
      <c r="T1101" s="295">
        <v>111.62</v>
      </c>
      <c r="U1101" s="295">
        <v>0</v>
      </c>
      <c r="V1101" s="295">
        <v>0</v>
      </c>
      <c r="W1101" s="295">
        <v>0</v>
      </c>
      <c r="X1101" s="295">
        <v>0</v>
      </c>
      <c r="Y1101" s="295">
        <v>0</v>
      </c>
      <c r="Z1101" s="295">
        <v>5406.41</v>
      </c>
      <c r="AA1101" s="295">
        <v>0</v>
      </c>
      <c r="AB1101" s="295">
        <v>0</v>
      </c>
      <c r="AC1101" s="295">
        <v>0</v>
      </c>
      <c r="AD1101" s="295">
        <v>0</v>
      </c>
      <c r="AE1101" s="295">
        <v>0</v>
      </c>
      <c r="AF1101" s="295">
        <v>0</v>
      </c>
      <c r="AG1101" s="295">
        <v>0</v>
      </c>
      <c r="AH1101" s="295">
        <v>0</v>
      </c>
      <c r="AI1101" s="295">
        <v>0</v>
      </c>
      <c r="AJ1101" s="295">
        <v>0</v>
      </c>
      <c r="AK1101" s="295">
        <v>0</v>
      </c>
      <c r="AL1101" s="295">
        <v>0</v>
      </c>
      <c r="AM1101" s="295">
        <v>0</v>
      </c>
      <c r="AN1101" s="295">
        <v>0</v>
      </c>
      <c r="AO1101" s="295">
        <v>0</v>
      </c>
      <c r="AP1101" s="295">
        <v>0</v>
      </c>
      <c r="AQ1101" s="295">
        <v>0</v>
      </c>
      <c r="AR1101" s="295">
        <v>0</v>
      </c>
      <c r="AS1101" s="295">
        <v>0</v>
      </c>
      <c r="AT1101" s="295">
        <f t="shared" si="17"/>
        <v>0</v>
      </c>
      <c r="AU1101" s="295">
        <v>3431.72</v>
      </c>
      <c r="AV1101" s="295">
        <v>5406.41</v>
      </c>
      <c r="AW1101" s="296">
        <v>94</v>
      </c>
      <c r="AX1101" s="296">
        <v>300</v>
      </c>
      <c r="AY1101" s="295">
        <v>263998.94</v>
      </c>
      <c r="AZ1101" s="295">
        <v>22843.86</v>
      </c>
      <c r="BA1101" s="294">
        <v>31.819063</v>
      </c>
      <c r="BB1101" s="294">
        <v>23.494727794992201</v>
      </c>
      <c r="BC1101" s="294">
        <v>9.9</v>
      </c>
      <c r="BD1101" s="294"/>
      <c r="BE1101" s="293" t="s">
        <v>4204</v>
      </c>
      <c r="BF1101" s="291"/>
      <c r="BG1101" s="293" t="s">
        <v>360</v>
      </c>
      <c r="BH1101" s="293" t="s">
        <v>232</v>
      </c>
      <c r="BI1101" s="293" t="s">
        <v>629</v>
      </c>
      <c r="BJ1101" s="293" t="s">
        <v>4205</v>
      </c>
      <c r="BK1101" s="292" t="s">
        <v>175</v>
      </c>
      <c r="BL1101" s="294">
        <v>132091.55995672001</v>
      </c>
      <c r="BM1101" s="292" t="s">
        <v>309</v>
      </c>
      <c r="BN1101" s="294"/>
      <c r="BO1101" s="297">
        <v>38913</v>
      </c>
      <c r="BP1101" s="297">
        <v>48044</v>
      </c>
      <c r="BQ1101" s="297" t="s">
        <v>937</v>
      </c>
      <c r="BR1101" s="297" t="s">
        <v>4765</v>
      </c>
      <c r="BS1101" s="297">
        <v>38913</v>
      </c>
      <c r="BT1101" s="297">
        <v>48044</v>
      </c>
      <c r="BU1101" s="294">
        <v>3564.96</v>
      </c>
      <c r="BV1101" s="294">
        <v>37.65</v>
      </c>
      <c r="BW1101" s="294">
        <v>0</v>
      </c>
    </row>
    <row r="1102" spans="1:75" s="289" customFormat="1" ht="18.2" customHeight="1" x14ac:dyDescent="0.15">
      <c r="A1102" s="298">
        <v>1100</v>
      </c>
      <c r="B1102" s="299" t="s">
        <v>305</v>
      </c>
      <c r="C1102" s="299" t="s">
        <v>306</v>
      </c>
      <c r="D1102" s="313">
        <v>45170</v>
      </c>
      <c r="E1102" s="300" t="s">
        <v>2186</v>
      </c>
      <c r="F1102" s="309">
        <v>155</v>
      </c>
      <c r="G1102" s="309">
        <v>154</v>
      </c>
      <c r="H1102" s="302">
        <v>12616.15</v>
      </c>
      <c r="I1102" s="302">
        <v>7657.59</v>
      </c>
      <c r="J1102" s="302">
        <v>0</v>
      </c>
      <c r="K1102" s="302">
        <v>20273.740000000002</v>
      </c>
      <c r="L1102" s="302">
        <v>88.01</v>
      </c>
      <c r="M1102" s="302">
        <v>0</v>
      </c>
      <c r="N1102" s="302">
        <v>0</v>
      </c>
      <c r="O1102" s="302">
        <v>0</v>
      </c>
      <c r="P1102" s="302">
        <v>0</v>
      </c>
      <c r="Q1102" s="302">
        <v>0</v>
      </c>
      <c r="R1102" s="302">
        <v>20273.740000000002</v>
      </c>
      <c r="S1102" s="302">
        <v>21924.27</v>
      </c>
      <c r="T1102" s="302">
        <v>104.08</v>
      </c>
      <c r="U1102" s="302">
        <v>0</v>
      </c>
      <c r="V1102" s="302">
        <v>0</v>
      </c>
      <c r="W1102" s="302">
        <v>0</v>
      </c>
      <c r="X1102" s="302">
        <v>0</v>
      </c>
      <c r="Y1102" s="302">
        <v>0</v>
      </c>
      <c r="Z1102" s="302">
        <v>22028.35</v>
      </c>
      <c r="AA1102" s="302">
        <v>0</v>
      </c>
      <c r="AB1102" s="302">
        <v>0</v>
      </c>
      <c r="AC1102" s="302">
        <v>0</v>
      </c>
      <c r="AD1102" s="302">
        <v>0</v>
      </c>
      <c r="AE1102" s="302">
        <v>0</v>
      </c>
      <c r="AF1102" s="302">
        <v>0</v>
      </c>
      <c r="AG1102" s="302">
        <v>0</v>
      </c>
      <c r="AH1102" s="302">
        <v>0</v>
      </c>
      <c r="AI1102" s="302">
        <v>0</v>
      </c>
      <c r="AJ1102" s="302">
        <v>0</v>
      </c>
      <c r="AK1102" s="302">
        <v>0</v>
      </c>
      <c r="AL1102" s="302">
        <v>0</v>
      </c>
      <c r="AM1102" s="302">
        <v>0</v>
      </c>
      <c r="AN1102" s="302">
        <v>0</v>
      </c>
      <c r="AO1102" s="302">
        <v>0</v>
      </c>
      <c r="AP1102" s="302">
        <v>0</v>
      </c>
      <c r="AQ1102" s="302">
        <v>0</v>
      </c>
      <c r="AR1102" s="302">
        <v>0</v>
      </c>
      <c r="AS1102" s="302">
        <v>0</v>
      </c>
      <c r="AT1102" s="295">
        <f t="shared" si="17"/>
        <v>0</v>
      </c>
      <c r="AU1102" s="302">
        <v>7745.6</v>
      </c>
      <c r="AV1102" s="302">
        <v>22028.35</v>
      </c>
      <c r="AW1102" s="303">
        <v>94</v>
      </c>
      <c r="AX1102" s="303">
        <v>300</v>
      </c>
      <c r="AY1102" s="302">
        <v>235200.03</v>
      </c>
      <c r="AZ1102" s="302">
        <v>21304.080000000002</v>
      </c>
      <c r="BA1102" s="301">
        <v>33.307349000000002</v>
      </c>
      <c r="BB1102" s="301">
        <v>31.696488828208501</v>
      </c>
      <c r="BC1102" s="301">
        <v>9.9</v>
      </c>
      <c r="BD1102" s="301"/>
      <c r="BE1102" s="300" t="s">
        <v>4204</v>
      </c>
      <c r="BF1102" s="298"/>
      <c r="BG1102" s="300" t="s">
        <v>344</v>
      </c>
      <c r="BH1102" s="300" t="s">
        <v>213</v>
      </c>
      <c r="BI1102" s="300" t="s">
        <v>539</v>
      </c>
      <c r="BJ1102" s="300" t="s">
        <v>4205</v>
      </c>
      <c r="BK1102" s="299" t="s">
        <v>175</v>
      </c>
      <c r="BL1102" s="301">
        <v>158765.60421903999</v>
      </c>
      <c r="BM1102" s="299" t="s">
        <v>309</v>
      </c>
      <c r="BN1102" s="301"/>
      <c r="BO1102" s="304">
        <v>38915</v>
      </c>
      <c r="BP1102" s="304">
        <v>48046</v>
      </c>
      <c r="BQ1102" s="297" t="s">
        <v>931</v>
      </c>
      <c r="BR1102" s="297" t="s">
        <v>4779</v>
      </c>
      <c r="BS1102" s="297">
        <v>38915</v>
      </c>
      <c r="BT1102" s="297">
        <v>48046</v>
      </c>
      <c r="BU1102" s="301">
        <v>12204.48</v>
      </c>
      <c r="BV1102" s="301">
        <v>35.11</v>
      </c>
      <c r="BW1102" s="301">
        <v>0</v>
      </c>
    </row>
    <row r="1103" spans="1:75" s="289" customFormat="1" ht="18.2" customHeight="1" x14ac:dyDescent="0.15">
      <c r="A1103" s="291">
        <v>1101</v>
      </c>
      <c r="B1103" s="292" t="s">
        <v>305</v>
      </c>
      <c r="C1103" s="292" t="s">
        <v>306</v>
      </c>
      <c r="D1103" s="312">
        <v>45170</v>
      </c>
      <c r="E1103" s="293" t="s">
        <v>2187</v>
      </c>
      <c r="F1103" s="308">
        <v>0</v>
      </c>
      <c r="G1103" s="308">
        <v>0</v>
      </c>
      <c r="H1103" s="295">
        <v>9996.9</v>
      </c>
      <c r="I1103" s="295">
        <v>0</v>
      </c>
      <c r="J1103" s="295">
        <v>0</v>
      </c>
      <c r="K1103" s="295">
        <v>9996.9</v>
      </c>
      <c r="L1103" s="295">
        <v>69.709999999999994</v>
      </c>
      <c r="M1103" s="295">
        <v>0</v>
      </c>
      <c r="N1103" s="295">
        <v>0</v>
      </c>
      <c r="O1103" s="295">
        <v>69.709999999999994</v>
      </c>
      <c r="P1103" s="295">
        <v>0</v>
      </c>
      <c r="Q1103" s="295">
        <v>0</v>
      </c>
      <c r="R1103" s="295">
        <v>9927.19</v>
      </c>
      <c r="S1103" s="295">
        <v>0</v>
      </c>
      <c r="T1103" s="295">
        <v>82.47</v>
      </c>
      <c r="U1103" s="295">
        <v>0</v>
      </c>
      <c r="V1103" s="295">
        <v>0</v>
      </c>
      <c r="W1103" s="295">
        <v>82.47</v>
      </c>
      <c r="X1103" s="295">
        <v>0</v>
      </c>
      <c r="Y1103" s="295">
        <v>0</v>
      </c>
      <c r="Z1103" s="295">
        <v>0</v>
      </c>
      <c r="AA1103" s="295">
        <v>27.82</v>
      </c>
      <c r="AB1103" s="295">
        <v>0</v>
      </c>
      <c r="AC1103" s="295">
        <v>0</v>
      </c>
      <c r="AD1103" s="295">
        <v>0</v>
      </c>
      <c r="AE1103" s="295">
        <v>0</v>
      </c>
      <c r="AF1103" s="295">
        <v>-10.55</v>
      </c>
      <c r="AG1103" s="295">
        <v>9</v>
      </c>
      <c r="AH1103" s="295">
        <v>27.5</v>
      </c>
      <c r="AI1103" s="295">
        <v>0</v>
      </c>
      <c r="AJ1103" s="295">
        <v>0</v>
      </c>
      <c r="AK1103" s="295">
        <v>0</v>
      </c>
      <c r="AL1103" s="295">
        <v>0</v>
      </c>
      <c r="AM1103" s="295">
        <v>0</v>
      </c>
      <c r="AN1103" s="295">
        <v>0</v>
      </c>
      <c r="AO1103" s="295">
        <v>0</v>
      </c>
      <c r="AP1103" s="295">
        <v>1.59</v>
      </c>
      <c r="AQ1103" s="295">
        <v>0</v>
      </c>
      <c r="AR1103" s="295">
        <v>22.38</v>
      </c>
      <c r="AS1103" s="295">
        <v>0</v>
      </c>
      <c r="AT1103" s="295">
        <f t="shared" si="17"/>
        <v>185.16</v>
      </c>
      <c r="AU1103" s="295">
        <v>0</v>
      </c>
      <c r="AV1103" s="295">
        <v>0</v>
      </c>
      <c r="AW1103" s="296">
        <v>94</v>
      </c>
      <c r="AX1103" s="296">
        <v>300</v>
      </c>
      <c r="AY1103" s="295">
        <v>235000.36</v>
      </c>
      <c r="AZ1103" s="295">
        <v>16878.16</v>
      </c>
      <c r="BA1103" s="294">
        <v>26.410171999999999</v>
      </c>
      <c r="BB1103" s="294">
        <v>15.5336123947563</v>
      </c>
      <c r="BC1103" s="294">
        <v>9.9</v>
      </c>
      <c r="BD1103" s="294"/>
      <c r="BE1103" s="293" t="s">
        <v>4204</v>
      </c>
      <c r="BF1103" s="291"/>
      <c r="BG1103" s="293" t="s">
        <v>344</v>
      </c>
      <c r="BH1103" s="293" t="s">
        <v>213</v>
      </c>
      <c r="BI1103" s="293" t="s">
        <v>630</v>
      </c>
      <c r="BJ1103" s="293" t="s">
        <v>103</v>
      </c>
      <c r="BK1103" s="292" t="s">
        <v>175</v>
      </c>
      <c r="BL1103" s="294">
        <v>77740.777900240006</v>
      </c>
      <c r="BM1103" s="292" t="s">
        <v>309</v>
      </c>
      <c r="BN1103" s="294"/>
      <c r="BO1103" s="297">
        <v>38915</v>
      </c>
      <c r="BP1103" s="297">
        <v>48046</v>
      </c>
      <c r="BQ1103" s="297" t="s">
        <v>4757</v>
      </c>
      <c r="BR1103" s="297" t="s">
        <v>4764</v>
      </c>
      <c r="BS1103" s="297">
        <v>38915</v>
      </c>
      <c r="BT1103" s="297">
        <v>48046</v>
      </c>
      <c r="BU1103" s="294">
        <v>0</v>
      </c>
      <c r="BV1103" s="294">
        <v>27.82</v>
      </c>
      <c r="BW1103" s="294">
        <v>0</v>
      </c>
    </row>
    <row r="1104" spans="1:75" s="289" customFormat="1" ht="18.2" customHeight="1" x14ac:dyDescent="0.15">
      <c r="A1104" s="298">
        <v>1102</v>
      </c>
      <c r="B1104" s="299" t="s">
        <v>305</v>
      </c>
      <c r="C1104" s="299" t="s">
        <v>306</v>
      </c>
      <c r="D1104" s="313">
        <v>45170</v>
      </c>
      <c r="E1104" s="300" t="s">
        <v>2188</v>
      </c>
      <c r="F1104" s="309">
        <v>0</v>
      </c>
      <c r="G1104" s="309">
        <v>0</v>
      </c>
      <c r="H1104" s="302">
        <v>19322.97</v>
      </c>
      <c r="I1104" s="302">
        <v>0</v>
      </c>
      <c r="J1104" s="302">
        <v>0</v>
      </c>
      <c r="K1104" s="302">
        <v>19322.97</v>
      </c>
      <c r="L1104" s="302">
        <v>134.84</v>
      </c>
      <c r="M1104" s="302">
        <v>0</v>
      </c>
      <c r="N1104" s="302">
        <v>0</v>
      </c>
      <c r="O1104" s="302">
        <v>134.84</v>
      </c>
      <c r="P1104" s="302">
        <v>0</v>
      </c>
      <c r="Q1104" s="302">
        <v>0</v>
      </c>
      <c r="R1104" s="302">
        <v>19188.13</v>
      </c>
      <c r="S1104" s="302">
        <v>0</v>
      </c>
      <c r="T1104" s="302">
        <v>159.41</v>
      </c>
      <c r="U1104" s="302">
        <v>0</v>
      </c>
      <c r="V1104" s="302">
        <v>0</v>
      </c>
      <c r="W1104" s="302">
        <v>159.41</v>
      </c>
      <c r="X1104" s="302">
        <v>0</v>
      </c>
      <c r="Y1104" s="302">
        <v>0</v>
      </c>
      <c r="Z1104" s="302">
        <v>0</v>
      </c>
      <c r="AA1104" s="302">
        <v>53.79</v>
      </c>
      <c r="AB1104" s="302">
        <v>0</v>
      </c>
      <c r="AC1104" s="302">
        <v>0</v>
      </c>
      <c r="AD1104" s="302">
        <v>0</v>
      </c>
      <c r="AE1104" s="302">
        <v>0</v>
      </c>
      <c r="AF1104" s="302">
        <v>-18.02</v>
      </c>
      <c r="AG1104" s="302">
        <v>17.399999999999999</v>
      </c>
      <c r="AH1104" s="302">
        <v>45.78</v>
      </c>
      <c r="AI1104" s="302">
        <v>0</v>
      </c>
      <c r="AJ1104" s="302">
        <v>0</v>
      </c>
      <c r="AK1104" s="302">
        <v>0</v>
      </c>
      <c r="AL1104" s="302">
        <v>0</v>
      </c>
      <c r="AM1104" s="302">
        <v>0</v>
      </c>
      <c r="AN1104" s="302">
        <v>0</v>
      </c>
      <c r="AO1104" s="302">
        <v>0</v>
      </c>
      <c r="AP1104" s="302">
        <v>0.25</v>
      </c>
      <c r="AQ1104" s="302">
        <v>0</v>
      </c>
      <c r="AR1104" s="302">
        <v>0.12</v>
      </c>
      <c r="AS1104" s="302">
        <v>0</v>
      </c>
      <c r="AT1104" s="295">
        <f t="shared" si="17"/>
        <v>393.33000000000004</v>
      </c>
      <c r="AU1104" s="302">
        <v>0</v>
      </c>
      <c r="AV1104" s="302">
        <v>0</v>
      </c>
      <c r="AW1104" s="303">
        <v>94</v>
      </c>
      <c r="AX1104" s="303">
        <v>300</v>
      </c>
      <c r="AY1104" s="302">
        <v>270002.31</v>
      </c>
      <c r="AZ1104" s="302">
        <v>32633.72</v>
      </c>
      <c r="BA1104" s="301">
        <v>44.444063</v>
      </c>
      <c r="BB1104" s="301">
        <v>26.132431686372001</v>
      </c>
      <c r="BC1104" s="301">
        <v>9.9</v>
      </c>
      <c r="BD1104" s="301"/>
      <c r="BE1104" s="300" t="s">
        <v>4204</v>
      </c>
      <c r="BF1104" s="298"/>
      <c r="BG1104" s="300" t="s">
        <v>358</v>
      </c>
      <c r="BH1104" s="300" t="s">
        <v>182</v>
      </c>
      <c r="BI1104" s="300" t="s">
        <v>359</v>
      </c>
      <c r="BJ1104" s="300" t="s">
        <v>103</v>
      </c>
      <c r="BK1104" s="299" t="s">
        <v>175</v>
      </c>
      <c r="BL1104" s="301">
        <v>150264.08809048001</v>
      </c>
      <c r="BM1104" s="299" t="s">
        <v>309</v>
      </c>
      <c r="BN1104" s="301"/>
      <c r="BO1104" s="304">
        <v>38915</v>
      </c>
      <c r="BP1104" s="304">
        <v>48046</v>
      </c>
      <c r="BQ1104" s="297" t="s">
        <v>4757</v>
      </c>
      <c r="BR1104" s="297" t="s">
        <v>4764</v>
      </c>
      <c r="BS1104" s="297">
        <v>38915</v>
      </c>
      <c r="BT1104" s="297">
        <v>48046</v>
      </c>
      <c r="BU1104" s="301">
        <v>0</v>
      </c>
      <c r="BV1104" s="301">
        <v>53.79</v>
      </c>
      <c r="BW1104" s="301">
        <v>0</v>
      </c>
    </row>
    <row r="1105" spans="1:75" s="289" customFormat="1" ht="18.2" customHeight="1" x14ac:dyDescent="0.15">
      <c r="A1105" s="291">
        <v>1103</v>
      </c>
      <c r="B1105" s="292" t="s">
        <v>305</v>
      </c>
      <c r="C1105" s="292" t="s">
        <v>306</v>
      </c>
      <c r="D1105" s="312">
        <v>45170</v>
      </c>
      <c r="E1105" s="293" t="s">
        <v>1038</v>
      </c>
      <c r="F1105" s="308">
        <v>135</v>
      </c>
      <c r="G1105" s="308">
        <v>134</v>
      </c>
      <c r="H1105" s="295">
        <v>16911.919999999998</v>
      </c>
      <c r="I1105" s="295">
        <v>9543.0499999999993</v>
      </c>
      <c r="J1105" s="295">
        <v>0</v>
      </c>
      <c r="K1105" s="295">
        <v>26454.97</v>
      </c>
      <c r="L1105" s="295">
        <v>117.96</v>
      </c>
      <c r="M1105" s="295">
        <v>0</v>
      </c>
      <c r="N1105" s="295">
        <v>0</v>
      </c>
      <c r="O1105" s="295">
        <v>0</v>
      </c>
      <c r="P1105" s="295">
        <v>0</v>
      </c>
      <c r="Q1105" s="295">
        <v>0</v>
      </c>
      <c r="R1105" s="295">
        <v>26454.97</v>
      </c>
      <c r="S1105" s="295">
        <v>24959.27</v>
      </c>
      <c r="T1105" s="295">
        <v>139.52000000000001</v>
      </c>
      <c r="U1105" s="295">
        <v>0</v>
      </c>
      <c r="V1105" s="295">
        <v>0</v>
      </c>
      <c r="W1105" s="295">
        <v>0</v>
      </c>
      <c r="X1105" s="295">
        <v>0</v>
      </c>
      <c r="Y1105" s="295">
        <v>0</v>
      </c>
      <c r="Z1105" s="295">
        <v>25098.79</v>
      </c>
      <c r="AA1105" s="295">
        <v>0</v>
      </c>
      <c r="AB1105" s="295">
        <v>0</v>
      </c>
      <c r="AC1105" s="295">
        <v>0</v>
      </c>
      <c r="AD1105" s="295">
        <v>0</v>
      </c>
      <c r="AE1105" s="295">
        <v>0</v>
      </c>
      <c r="AF1105" s="295">
        <v>0</v>
      </c>
      <c r="AG1105" s="295">
        <v>0</v>
      </c>
      <c r="AH1105" s="295">
        <v>0</v>
      </c>
      <c r="AI1105" s="295">
        <v>0</v>
      </c>
      <c r="AJ1105" s="295">
        <v>0</v>
      </c>
      <c r="AK1105" s="295">
        <v>0</v>
      </c>
      <c r="AL1105" s="295">
        <v>0</v>
      </c>
      <c r="AM1105" s="295">
        <v>0</v>
      </c>
      <c r="AN1105" s="295">
        <v>0</v>
      </c>
      <c r="AO1105" s="295">
        <v>0</v>
      </c>
      <c r="AP1105" s="295">
        <v>0</v>
      </c>
      <c r="AQ1105" s="295">
        <v>0</v>
      </c>
      <c r="AR1105" s="295">
        <v>0</v>
      </c>
      <c r="AS1105" s="295">
        <v>0</v>
      </c>
      <c r="AT1105" s="295">
        <f t="shared" si="17"/>
        <v>0</v>
      </c>
      <c r="AU1105" s="295">
        <v>9661.01</v>
      </c>
      <c r="AV1105" s="295">
        <v>25098.79</v>
      </c>
      <c r="AW1105" s="296">
        <v>94</v>
      </c>
      <c r="AX1105" s="296">
        <v>300</v>
      </c>
      <c r="AY1105" s="295">
        <v>260498.64</v>
      </c>
      <c r="AZ1105" s="295">
        <v>28556.44</v>
      </c>
      <c r="BA1105" s="294">
        <v>40.310042000000003</v>
      </c>
      <c r="BB1105" s="294">
        <v>37.343623778340003</v>
      </c>
      <c r="BC1105" s="294">
        <v>9.9</v>
      </c>
      <c r="BD1105" s="294"/>
      <c r="BE1105" s="293" t="s">
        <v>4204</v>
      </c>
      <c r="BF1105" s="291"/>
      <c r="BG1105" s="293" t="s">
        <v>358</v>
      </c>
      <c r="BH1105" s="293" t="s">
        <v>182</v>
      </c>
      <c r="BI1105" s="293" t="s">
        <v>359</v>
      </c>
      <c r="BJ1105" s="293" t="s">
        <v>4205</v>
      </c>
      <c r="BK1105" s="292" t="s">
        <v>175</v>
      </c>
      <c r="BL1105" s="294">
        <v>207171.40974711999</v>
      </c>
      <c r="BM1105" s="292" t="s">
        <v>309</v>
      </c>
      <c r="BN1105" s="294"/>
      <c r="BO1105" s="297">
        <v>38915</v>
      </c>
      <c r="BP1105" s="297">
        <v>48046</v>
      </c>
      <c r="BQ1105" s="297" t="s">
        <v>936</v>
      </c>
      <c r="BR1105" s="297" t="s">
        <v>4769</v>
      </c>
      <c r="BS1105" s="297">
        <v>38915</v>
      </c>
      <c r="BT1105" s="297">
        <v>48046</v>
      </c>
      <c r="BU1105" s="294">
        <v>13948.24</v>
      </c>
      <c r="BV1105" s="294">
        <v>47.07</v>
      </c>
      <c r="BW1105" s="294">
        <v>0</v>
      </c>
    </row>
    <row r="1106" spans="1:75" s="289" customFormat="1" ht="18.2" customHeight="1" x14ac:dyDescent="0.15">
      <c r="A1106" s="298">
        <v>1104</v>
      </c>
      <c r="B1106" s="299" t="s">
        <v>305</v>
      </c>
      <c r="C1106" s="299" t="s">
        <v>306</v>
      </c>
      <c r="D1106" s="313">
        <v>45170</v>
      </c>
      <c r="E1106" s="300" t="s">
        <v>2189</v>
      </c>
      <c r="F1106" s="309">
        <v>119</v>
      </c>
      <c r="G1106" s="309">
        <v>118</v>
      </c>
      <c r="H1106" s="302">
        <v>14910.91</v>
      </c>
      <c r="I1106" s="302">
        <v>7824.61</v>
      </c>
      <c r="J1106" s="302">
        <v>0</v>
      </c>
      <c r="K1106" s="302">
        <v>22735.52</v>
      </c>
      <c r="L1106" s="302">
        <v>103.99</v>
      </c>
      <c r="M1106" s="302">
        <v>0</v>
      </c>
      <c r="N1106" s="302">
        <v>0</v>
      </c>
      <c r="O1106" s="302">
        <v>0</v>
      </c>
      <c r="P1106" s="302">
        <v>0</v>
      </c>
      <c r="Q1106" s="302">
        <v>0</v>
      </c>
      <c r="R1106" s="302">
        <v>22735.52</v>
      </c>
      <c r="S1106" s="302">
        <v>18879.560000000001</v>
      </c>
      <c r="T1106" s="302">
        <v>123.02</v>
      </c>
      <c r="U1106" s="302">
        <v>0</v>
      </c>
      <c r="V1106" s="302">
        <v>0</v>
      </c>
      <c r="W1106" s="302">
        <v>0</v>
      </c>
      <c r="X1106" s="302">
        <v>0</v>
      </c>
      <c r="Y1106" s="302">
        <v>0</v>
      </c>
      <c r="Z1106" s="302">
        <v>19002.580000000002</v>
      </c>
      <c r="AA1106" s="302">
        <v>0</v>
      </c>
      <c r="AB1106" s="302">
        <v>0</v>
      </c>
      <c r="AC1106" s="302">
        <v>0</v>
      </c>
      <c r="AD1106" s="302">
        <v>0</v>
      </c>
      <c r="AE1106" s="302">
        <v>0</v>
      </c>
      <c r="AF1106" s="302">
        <v>0</v>
      </c>
      <c r="AG1106" s="302">
        <v>0</v>
      </c>
      <c r="AH1106" s="302">
        <v>0</v>
      </c>
      <c r="AI1106" s="302">
        <v>0</v>
      </c>
      <c r="AJ1106" s="302">
        <v>0</v>
      </c>
      <c r="AK1106" s="302">
        <v>0</v>
      </c>
      <c r="AL1106" s="302">
        <v>0</v>
      </c>
      <c r="AM1106" s="302">
        <v>0</v>
      </c>
      <c r="AN1106" s="302">
        <v>0</v>
      </c>
      <c r="AO1106" s="302">
        <v>0</v>
      </c>
      <c r="AP1106" s="302">
        <v>0</v>
      </c>
      <c r="AQ1106" s="302">
        <v>0</v>
      </c>
      <c r="AR1106" s="302">
        <v>0</v>
      </c>
      <c r="AS1106" s="302">
        <v>0</v>
      </c>
      <c r="AT1106" s="295">
        <f t="shared" si="17"/>
        <v>0</v>
      </c>
      <c r="AU1106" s="302">
        <v>7928.6</v>
      </c>
      <c r="AV1106" s="302">
        <v>19002.580000000002</v>
      </c>
      <c r="AW1106" s="303">
        <v>94</v>
      </c>
      <c r="AX1106" s="303">
        <v>300</v>
      </c>
      <c r="AY1106" s="302">
        <v>257397.68</v>
      </c>
      <c r="AZ1106" s="302">
        <v>25177.119999999999</v>
      </c>
      <c r="BA1106" s="301">
        <v>35.967981999999999</v>
      </c>
      <c r="BB1106" s="301">
        <v>32.479917247113299</v>
      </c>
      <c r="BC1106" s="301">
        <v>9.9</v>
      </c>
      <c r="BD1106" s="301"/>
      <c r="BE1106" s="300" t="s">
        <v>4204</v>
      </c>
      <c r="BF1106" s="298"/>
      <c r="BG1106" s="300" t="s">
        <v>358</v>
      </c>
      <c r="BH1106" s="300" t="s">
        <v>182</v>
      </c>
      <c r="BI1106" s="300" t="s">
        <v>359</v>
      </c>
      <c r="BJ1106" s="300" t="s">
        <v>4205</v>
      </c>
      <c r="BK1106" s="299" t="s">
        <v>175</v>
      </c>
      <c r="BL1106" s="301">
        <v>178044.03972992001</v>
      </c>
      <c r="BM1106" s="299" t="s">
        <v>309</v>
      </c>
      <c r="BN1106" s="301"/>
      <c r="BO1106" s="304">
        <v>38915</v>
      </c>
      <c r="BP1106" s="304">
        <v>48046</v>
      </c>
      <c r="BQ1106" s="297" t="s">
        <v>937</v>
      </c>
      <c r="BR1106" s="297" t="s">
        <v>4765</v>
      </c>
      <c r="BS1106" s="297">
        <v>38915</v>
      </c>
      <c r="BT1106" s="297">
        <v>48046</v>
      </c>
      <c r="BU1106" s="301">
        <v>10880.78</v>
      </c>
      <c r="BV1106" s="301">
        <v>41.5</v>
      </c>
      <c r="BW1106" s="301">
        <v>0</v>
      </c>
    </row>
    <row r="1107" spans="1:75" s="289" customFormat="1" ht="18.2" customHeight="1" x14ac:dyDescent="0.15">
      <c r="A1107" s="291">
        <v>1105</v>
      </c>
      <c r="B1107" s="292" t="s">
        <v>305</v>
      </c>
      <c r="C1107" s="292" t="s">
        <v>306</v>
      </c>
      <c r="D1107" s="312">
        <v>45170</v>
      </c>
      <c r="E1107" s="293" t="s">
        <v>2190</v>
      </c>
      <c r="F1107" s="308">
        <v>1</v>
      </c>
      <c r="G1107" s="308">
        <v>0</v>
      </c>
      <c r="H1107" s="295">
        <v>13485.28</v>
      </c>
      <c r="I1107" s="295">
        <v>0</v>
      </c>
      <c r="J1107" s="295">
        <v>0</v>
      </c>
      <c r="K1107" s="295">
        <v>13485.28</v>
      </c>
      <c r="L1107" s="295">
        <v>94.06</v>
      </c>
      <c r="M1107" s="295">
        <v>0</v>
      </c>
      <c r="N1107" s="295">
        <v>0</v>
      </c>
      <c r="O1107" s="295">
        <v>0</v>
      </c>
      <c r="P1107" s="295">
        <v>0</v>
      </c>
      <c r="Q1107" s="295">
        <v>0</v>
      </c>
      <c r="R1107" s="295">
        <v>13485.28</v>
      </c>
      <c r="S1107" s="295">
        <v>0</v>
      </c>
      <c r="T1107" s="295">
        <v>111.25</v>
      </c>
      <c r="U1107" s="295">
        <v>0</v>
      </c>
      <c r="V1107" s="295">
        <v>0</v>
      </c>
      <c r="W1107" s="295">
        <v>0</v>
      </c>
      <c r="X1107" s="295">
        <v>0</v>
      </c>
      <c r="Y1107" s="295">
        <v>0</v>
      </c>
      <c r="Z1107" s="295">
        <v>111.25</v>
      </c>
      <c r="AA1107" s="295">
        <v>0</v>
      </c>
      <c r="AB1107" s="295">
        <v>0</v>
      </c>
      <c r="AC1107" s="295">
        <v>0</v>
      </c>
      <c r="AD1107" s="295">
        <v>0</v>
      </c>
      <c r="AE1107" s="295">
        <v>0</v>
      </c>
      <c r="AF1107" s="295">
        <v>-0.13</v>
      </c>
      <c r="AG1107" s="295">
        <v>0</v>
      </c>
      <c r="AH1107" s="295">
        <v>0.24</v>
      </c>
      <c r="AI1107" s="295">
        <v>0</v>
      </c>
      <c r="AJ1107" s="295">
        <v>0</v>
      </c>
      <c r="AK1107" s="295">
        <v>0</v>
      </c>
      <c r="AL1107" s="295">
        <v>0</v>
      </c>
      <c r="AM1107" s="295">
        <v>0</v>
      </c>
      <c r="AN1107" s="295">
        <v>0</v>
      </c>
      <c r="AO1107" s="295">
        <v>0</v>
      </c>
      <c r="AP1107" s="295">
        <v>0</v>
      </c>
      <c r="AQ1107" s="295">
        <v>0</v>
      </c>
      <c r="AR1107" s="295">
        <v>0.11</v>
      </c>
      <c r="AS1107" s="295">
        <v>0</v>
      </c>
      <c r="AT1107" s="295">
        <f t="shared" si="17"/>
        <v>0</v>
      </c>
      <c r="AU1107" s="295">
        <v>94.06</v>
      </c>
      <c r="AV1107" s="295">
        <v>111.25</v>
      </c>
      <c r="AW1107" s="296">
        <v>94</v>
      </c>
      <c r="AX1107" s="296">
        <v>300</v>
      </c>
      <c r="AY1107" s="295">
        <v>264899.12</v>
      </c>
      <c r="AZ1107" s="295">
        <v>22770.39</v>
      </c>
      <c r="BA1107" s="294">
        <v>31.608552</v>
      </c>
      <c r="BB1107" s="294">
        <v>18.719493786209199</v>
      </c>
      <c r="BC1107" s="294">
        <v>9.9</v>
      </c>
      <c r="BD1107" s="294"/>
      <c r="BE1107" s="293" t="s">
        <v>4204</v>
      </c>
      <c r="BF1107" s="291"/>
      <c r="BG1107" s="293" t="s">
        <v>358</v>
      </c>
      <c r="BH1107" s="293" t="s">
        <v>182</v>
      </c>
      <c r="BI1107" s="293" t="s">
        <v>359</v>
      </c>
      <c r="BJ1107" s="293" t="s">
        <v>177</v>
      </c>
      <c r="BK1107" s="292" t="s">
        <v>175</v>
      </c>
      <c r="BL1107" s="294">
        <v>105604.52226688</v>
      </c>
      <c r="BM1107" s="292" t="s">
        <v>309</v>
      </c>
      <c r="BN1107" s="294"/>
      <c r="BO1107" s="297">
        <v>38915</v>
      </c>
      <c r="BP1107" s="297">
        <v>48046</v>
      </c>
      <c r="BQ1107" s="297" t="s">
        <v>4757</v>
      </c>
      <c r="BR1107" s="297" t="s">
        <v>4764</v>
      </c>
      <c r="BS1107" s="297">
        <v>38915</v>
      </c>
      <c r="BT1107" s="297">
        <v>48046</v>
      </c>
      <c r="BU1107" s="294">
        <v>84.44</v>
      </c>
      <c r="BV1107" s="294">
        <v>37.53</v>
      </c>
      <c r="BW1107" s="294">
        <v>0</v>
      </c>
    </row>
    <row r="1108" spans="1:75" s="289" customFormat="1" ht="18.2" customHeight="1" x14ac:dyDescent="0.15">
      <c r="A1108" s="298">
        <v>1106</v>
      </c>
      <c r="B1108" s="299" t="s">
        <v>305</v>
      </c>
      <c r="C1108" s="299" t="s">
        <v>306</v>
      </c>
      <c r="D1108" s="313">
        <v>45170</v>
      </c>
      <c r="E1108" s="300" t="s">
        <v>2191</v>
      </c>
      <c r="F1108" s="309">
        <v>142</v>
      </c>
      <c r="G1108" s="309">
        <v>141</v>
      </c>
      <c r="H1108" s="302">
        <v>24100.15</v>
      </c>
      <c r="I1108" s="302">
        <v>13977.19</v>
      </c>
      <c r="J1108" s="302">
        <v>0</v>
      </c>
      <c r="K1108" s="302">
        <v>38077.339999999997</v>
      </c>
      <c r="L1108" s="302">
        <v>168.08</v>
      </c>
      <c r="M1108" s="302">
        <v>0</v>
      </c>
      <c r="N1108" s="302">
        <v>0</v>
      </c>
      <c r="O1108" s="302">
        <v>0</v>
      </c>
      <c r="P1108" s="302">
        <v>0</v>
      </c>
      <c r="Q1108" s="302">
        <v>0</v>
      </c>
      <c r="R1108" s="302">
        <v>38077.339999999997</v>
      </c>
      <c r="S1108" s="302">
        <v>37757.11</v>
      </c>
      <c r="T1108" s="302">
        <v>198.83</v>
      </c>
      <c r="U1108" s="302">
        <v>0</v>
      </c>
      <c r="V1108" s="302">
        <v>0</v>
      </c>
      <c r="W1108" s="302">
        <v>0</v>
      </c>
      <c r="X1108" s="302">
        <v>0</v>
      </c>
      <c r="Y1108" s="302">
        <v>0</v>
      </c>
      <c r="Z1108" s="302">
        <v>37955.94</v>
      </c>
      <c r="AA1108" s="302">
        <v>0</v>
      </c>
      <c r="AB1108" s="302">
        <v>0</v>
      </c>
      <c r="AC1108" s="302">
        <v>0</v>
      </c>
      <c r="AD1108" s="302">
        <v>0</v>
      </c>
      <c r="AE1108" s="302">
        <v>0</v>
      </c>
      <c r="AF1108" s="302">
        <v>0</v>
      </c>
      <c r="AG1108" s="302">
        <v>0</v>
      </c>
      <c r="AH1108" s="302">
        <v>0</v>
      </c>
      <c r="AI1108" s="302">
        <v>0</v>
      </c>
      <c r="AJ1108" s="302">
        <v>0</v>
      </c>
      <c r="AK1108" s="302">
        <v>0</v>
      </c>
      <c r="AL1108" s="302">
        <v>0</v>
      </c>
      <c r="AM1108" s="302">
        <v>0</v>
      </c>
      <c r="AN1108" s="302">
        <v>0</v>
      </c>
      <c r="AO1108" s="302">
        <v>0</v>
      </c>
      <c r="AP1108" s="302">
        <v>0</v>
      </c>
      <c r="AQ1108" s="302">
        <v>0</v>
      </c>
      <c r="AR1108" s="302">
        <v>0</v>
      </c>
      <c r="AS1108" s="302">
        <v>0</v>
      </c>
      <c r="AT1108" s="295">
        <f t="shared" si="17"/>
        <v>0</v>
      </c>
      <c r="AU1108" s="302">
        <v>14145.27</v>
      </c>
      <c r="AV1108" s="302">
        <v>37955.94</v>
      </c>
      <c r="AW1108" s="303">
        <v>94</v>
      </c>
      <c r="AX1108" s="303">
        <v>300</v>
      </c>
      <c r="AY1108" s="302">
        <v>264899.12</v>
      </c>
      <c r="AZ1108" s="302">
        <v>40693.14</v>
      </c>
      <c r="BA1108" s="301">
        <v>56.487887999999998</v>
      </c>
      <c r="BB1108" s="301">
        <v>52.856784147350602</v>
      </c>
      <c r="BC1108" s="301">
        <v>9.9</v>
      </c>
      <c r="BD1108" s="301"/>
      <c r="BE1108" s="300" t="s">
        <v>4204</v>
      </c>
      <c r="BF1108" s="298"/>
      <c r="BG1108" s="300" t="s">
        <v>358</v>
      </c>
      <c r="BH1108" s="300" t="s">
        <v>182</v>
      </c>
      <c r="BI1108" s="300" t="s">
        <v>359</v>
      </c>
      <c r="BJ1108" s="300" t="s">
        <v>4205</v>
      </c>
      <c r="BK1108" s="299" t="s">
        <v>175</v>
      </c>
      <c r="BL1108" s="301">
        <v>298187.30496464</v>
      </c>
      <c r="BM1108" s="299" t="s">
        <v>309</v>
      </c>
      <c r="BN1108" s="301"/>
      <c r="BO1108" s="304">
        <v>38915</v>
      </c>
      <c r="BP1108" s="304">
        <v>48046</v>
      </c>
      <c r="BQ1108" s="297" t="s">
        <v>942</v>
      </c>
      <c r="BR1108" s="297" t="s">
        <v>4776</v>
      </c>
      <c r="BS1108" s="297">
        <v>38915</v>
      </c>
      <c r="BT1108" s="297">
        <v>48046</v>
      </c>
      <c r="BU1108" s="301">
        <v>20200.939999999999</v>
      </c>
      <c r="BV1108" s="301">
        <v>67.06</v>
      </c>
      <c r="BW1108" s="301">
        <v>0</v>
      </c>
    </row>
    <row r="1109" spans="1:75" s="289" customFormat="1" ht="18.2" customHeight="1" x14ac:dyDescent="0.15">
      <c r="A1109" s="291">
        <v>1107</v>
      </c>
      <c r="B1109" s="292" t="s">
        <v>305</v>
      </c>
      <c r="C1109" s="292" t="s">
        <v>306</v>
      </c>
      <c r="D1109" s="312">
        <v>45170</v>
      </c>
      <c r="E1109" s="293" t="s">
        <v>2192</v>
      </c>
      <c r="F1109" s="308">
        <v>131</v>
      </c>
      <c r="G1109" s="308">
        <v>130</v>
      </c>
      <c r="H1109" s="295">
        <v>11811.64</v>
      </c>
      <c r="I1109" s="295">
        <v>6554.19</v>
      </c>
      <c r="J1109" s="295">
        <v>0</v>
      </c>
      <c r="K1109" s="295">
        <v>18365.830000000002</v>
      </c>
      <c r="L1109" s="295">
        <v>82.38</v>
      </c>
      <c r="M1109" s="295">
        <v>0</v>
      </c>
      <c r="N1109" s="295">
        <v>0</v>
      </c>
      <c r="O1109" s="295">
        <v>0</v>
      </c>
      <c r="P1109" s="295">
        <v>0</v>
      </c>
      <c r="Q1109" s="295">
        <v>0</v>
      </c>
      <c r="R1109" s="295">
        <v>18365.830000000002</v>
      </c>
      <c r="S1109" s="295">
        <v>16823.71</v>
      </c>
      <c r="T1109" s="295">
        <v>97.45</v>
      </c>
      <c r="U1109" s="295">
        <v>0</v>
      </c>
      <c r="V1109" s="295">
        <v>0</v>
      </c>
      <c r="W1109" s="295">
        <v>0</v>
      </c>
      <c r="X1109" s="295">
        <v>0</v>
      </c>
      <c r="Y1109" s="295">
        <v>0</v>
      </c>
      <c r="Z1109" s="295">
        <v>16921.16</v>
      </c>
      <c r="AA1109" s="295">
        <v>0</v>
      </c>
      <c r="AB1109" s="295">
        <v>0</v>
      </c>
      <c r="AC1109" s="295">
        <v>0</v>
      </c>
      <c r="AD1109" s="295">
        <v>0</v>
      </c>
      <c r="AE1109" s="295">
        <v>0</v>
      </c>
      <c r="AF1109" s="295">
        <v>0</v>
      </c>
      <c r="AG1109" s="295">
        <v>0</v>
      </c>
      <c r="AH1109" s="295">
        <v>0</v>
      </c>
      <c r="AI1109" s="295">
        <v>0</v>
      </c>
      <c r="AJ1109" s="295">
        <v>0</v>
      </c>
      <c r="AK1109" s="295">
        <v>0</v>
      </c>
      <c r="AL1109" s="295">
        <v>0</v>
      </c>
      <c r="AM1109" s="295">
        <v>0</v>
      </c>
      <c r="AN1109" s="295">
        <v>0</v>
      </c>
      <c r="AO1109" s="295">
        <v>0</v>
      </c>
      <c r="AP1109" s="295">
        <v>0</v>
      </c>
      <c r="AQ1109" s="295">
        <v>0</v>
      </c>
      <c r="AR1109" s="295">
        <v>0</v>
      </c>
      <c r="AS1109" s="295">
        <v>0</v>
      </c>
      <c r="AT1109" s="295">
        <f t="shared" si="17"/>
        <v>0</v>
      </c>
      <c r="AU1109" s="295">
        <v>6636.57</v>
      </c>
      <c r="AV1109" s="295">
        <v>16921.16</v>
      </c>
      <c r="AW1109" s="296">
        <v>94</v>
      </c>
      <c r="AX1109" s="296">
        <v>300</v>
      </c>
      <c r="AY1109" s="295">
        <v>268899.15999999997</v>
      </c>
      <c r="AZ1109" s="295">
        <v>19944.48</v>
      </c>
      <c r="BA1109" s="294">
        <v>27.273942999999999</v>
      </c>
      <c r="BB1109" s="294">
        <v>25.115149683906999</v>
      </c>
      <c r="BC1109" s="294">
        <v>9.9</v>
      </c>
      <c r="BD1109" s="294"/>
      <c r="BE1109" s="293" t="s">
        <v>4204</v>
      </c>
      <c r="BF1109" s="291"/>
      <c r="BG1109" s="293" t="s">
        <v>358</v>
      </c>
      <c r="BH1109" s="293" t="s">
        <v>182</v>
      </c>
      <c r="BI1109" s="293" t="s">
        <v>359</v>
      </c>
      <c r="BJ1109" s="293" t="s">
        <v>4205</v>
      </c>
      <c r="BK1109" s="292" t="s">
        <v>175</v>
      </c>
      <c r="BL1109" s="294">
        <v>143824.57784968</v>
      </c>
      <c r="BM1109" s="292" t="s">
        <v>309</v>
      </c>
      <c r="BN1109" s="294"/>
      <c r="BO1109" s="297">
        <v>38915</v>
      </c>
      <c r="BP1109" s="297">
        <v>48046</v>
      </c>
      <c r="BQ1109" s="297" t="s">
        <v>4123</v>
      </c>
      <c r="BR1109" s="297" t="s">
        <v>4760</v>
      </c>
      <c r="BS1109" s="297">
        <v>38915</v>
      </c>
      <c r="BT1109" s="297">
        <v>48046</v>
      </c>
      <c r="BU1109" s="294">
        <v>9901.41</v>
      </c>
      <c r="BV1109" s="294">
        <v>32.86</v>
      </c>
      <c r="BW1109" s="294">
        <v>0</v>
      </c>
    </row>
    <row r="1110" spans="1:75" s="289" customFormat="1" ht="18.2" customHeight="1" x14ac:dyDescent="0.15">
      <c r="A1110" s="298">
        <v>1108</v>
      </c>
      <c r="B1110" s="299" t="s">
        <v>305</v>
      </c>
      <c r="C1110" s="299" t="s">
        <v>306</v>
      </c>
      <c r="D1110" s="313">
        <v>45170</v>
      </c>
      <c r="E1110" s="300" t="s">
        <v>2193</v>
      </c>
      <c r="F1110" s="309">
        <v>145</v>
      </c>
      <c r="G1110" s="309">
        <v>144</v>
      </c>
      <c r="H1110" s="302">
        <v>8858.91</v>
      </c>
      <c r="I1110" s="302">
        <v>5194.09</v>
      </c>
      <c r="J1110" s="302">
        <v>0</v>
      </c>
      <c r="K1110" s="302">
        <v>14053</v>
      </c>
      <c r="L1110" s="302">
        <v>61.77</v>
      </c>
      <c r="M1110" s="302">
        <v>0</v>
      </c>
      <c r="N1110" s="302">
        <v>0</v>
      </c>
      <c r="O1110" s="302">
        <v>0</v>
      </c>
      <c r="P1110" s="302">
        <v>0</v>
      </c>
      <c r="Q1110" s="302">
        <v>0</v>
      </c>
      <c r="R1110" s="302">
        <v>14053</v>
      </c>
      <c r="S1110" s="302">
        <v>14182.33</v>
      </c>
      <c r="T1110" s="302">
        <v>73.09</v>
      </c>
      <c r="U1110" s="302">
        <v>0</v>
      </c>
      <c r="V1110" s="302">
        <v>0</v>
      </c>
      <c r="W1110" s="302">
        <v>0</v>
      </c>
      <c r="X1110" s="302">
        <v>0</v>
      </c>
      <c r="Y1110" s="302">
        <v>0</v>
      </c>
      <c r="Z1110" s="302">
        <v>14255.42</v>
      </c>
      <c r="AA1110" s="302">
        <v>0</v>
      </c>
      <c r="AB1110" s="302">
        <v>0</v>
      </c>
      <c r="AC1110" s="302">
        <v>0</v>
      </c>
      <c r="AD1110" s="302">
        <v>0</v>
      </c>
      <c r="AE1110" s="302">
        <v>0</v>
      </c>
      <c r="AF1110" s="302">
        <v>0</v>
      </c>
      <c r="AG1110" s="302">
        <v>0</v>
      </c>
      <c r="AH1110" s="302">
        <v>0</v>
      </c>
      <c r="AI1110" s="302">
        <v>0</v>
      </c>
      <c r="AJ1110" s="302">
        <v>0</v>
      </c>
      <c r="AK1110" s="302">
        <v>0</v>
      </c>
      <c r="AL1110" s="302">
        <v>0</v>
      </c>
      <c r="AM1110" s="302">
        <v>0</v>
      </c>
      <c r="AN1110" s="302">
        <v>0</v>
      </c>
      <c r="AO1110" s="302">
        <v>0</v>
      </c>
      <c r="AP1110" s="302">
        <v>0</v>
      </c>
      <c r="AQ1110" s="302">
        <v>0</v>
      </c>
      <c r="AR1110" s="302">
        <v>0</v>
      </c>
      <c r="AS1110" s="302">
        <v>0</v>
      </c>
      <c r="AT1110" s="295">
        <f t="shared" si="17"/>
        <v>0</v>
      </c>
      <c r="AU1110" s="302">
        <v>5255.86</v>
      </c>
      <c r="AV1110" s="302">
        <v>14255.42</v>
      </c>
      <c r="AW1110" s="303">
        <v>94</v>
      </c>
      <c r="AX1110" s="303">
        <v>300</v>
      </c>
      <c r="AY1110" s="302">
        <v>264899.12</v>
      </c>
      <c r="AZ1110" s="302">
        <v>14957.12</v>
      </c>
      <c r="BA1110" s="301">
        <v>20.762618</v>
      </c>
      <c r="BB1110" s="301">
        <v>19.5075703580636</v>
      </c>
      <c r="BC1110" s="301">
        <v>9.9</v>
      </c>
      <c r="BD1110" s="301"/>
      <c r="BE1110" s="300" t="s">
        <v>4204</v>
      </c>
      <c r="BF1110" s="298"/>
      <c r="BG1110" s="300" t="s">
        <v>358</v>
      </c>
      <c r="BH1110" s="300" t="s">
        <v>182</v>
      </c>
      <c r="BI1110" s="300" t="s">
        <v>359</v>
      </c>
      <c r="BJ1110" s="300" t="s">
        <v>4205</v>
      </c>
      <c r="BK1110" s="299" t="s">
        <v>175</v>
      </c>
      <c r="BL1110" s="301">
        <v>110050.39208799999</v>
      </c>
      <c r="BM1110" s="299" t="s">
        <v>309</v>
      </c>
      <c r="BN1110" s="301"/>
      <c r="BO1110" s="304">
        <v>38915</v>
      </c>
      <c r="BP1110" s="304">
        <v>48046</v>
      </c>
      <c r="BQ1110" s="297" t="s">
        <v>936</v>
      </c>
      <c r="BR1110" s="297" t="s">
        <v>4769</v>
      </c>
      <c r="BS1110" s="297">
        <v>38915</v>
      </c>
      <c r="BT1110" s="297">
        <v>48046</v>
      </c>
      <c r="BU1110" s="301">
        <v>8535.01</v>
      </c>
      <c r="BV1110" s="301">
        <v>24.65</v>
      </c>
      <c r="BW1110" s="301">
        <v>0</v>
      </c>
    </row>
    <row r="1111" spans="1:75" s="289" customFormat="1" ht="18.2" customHeight="1" x14ac:dyDescent="0.15">
      <c r="A1111" s="291">
        <v>1109</v>
      </c>
      <c r="B1111" s="292" t="s">
        <v>305</v>
      </c>
      <c r="C1111" s="292" t="s">
        <v>306</v>
      </c>
      <c r="D1111" s="312">
        <v>45170</v>
      </c>
      <c r="E1111" s="293" t="s">
        <v>2194</v>
      </c>
      <c r="F1111" s="308">
        <v>122</v>
      </c>
      <c r="G1111" s="308">
        <v>121</v>
      </c>
      <c r="H1111" s="295">
        <v>8937.02</v>
      </c>
      <c r="I1111" s="295">
        <v>4761.71</v>
      </c>
      <c r="J1111" s="295">
        <v>0</v>
      </c>
      <c r="K1111" s="295">
        <v>13698.73</v>
      </c>
      <c r="L1111" s="295">
        <v>62.36</v>
      </c>
      <c r="M1111" s="295">
        <v>0</v>
      </c>
      <c r="N1111" s="295">
        <v>0</v>
      </c>
      <c r="O1111" s="295">
        <v>0</v>
      </c>
      <c r="P1111" s="295">
        <v>0</v>
      </c>
      <c r="Q1111" s="295">
        <v>0</v>
      </c>
      <c r="R1111" s="295">
        <v>13698.73</v>
      </c>
      <c r="S1111" s="295">
        <v>11705.18</v>
      </c>
      <c r="T1111" s="295">
        <v>73.73</v>
      </c>
      <c r="U1111" s="295">
        <v>0</v>
      </c>
      <c r="V1111" s="295">
        <v>0</v>
      </c>
      <c r="W1111" s="295">
        <v>0</v>
      </c>
      <c r="X1111" s="295">
        <v>0</v>
      </c>
      <c r="Y1111" s="295">
        <v>0</v>
      </c>
      <c r="Z1111" s="295">
        <v>11778.91</v>
      </c>
      <c r="AA1111" s="295">
        <v>0</v>
      </c>
      <c r="AB1111" s="295">
        <v>0</v>
      </c>
      <c r="AC1111" s="295">
        <v>0</v>
      </c>
      <c r="AD1111" s="295">
        <v>0</v>
      </c>
      <c r="AE1111" s="295">
        <v>0</v>
      </c>
      <c r="AF1111" s="295">
        <v>0</v>
      </c>
      <c r="AG1111" s="295">
        <v>0</v>
      </c>
      <c r="AH1111" s="295">
        <v>0</v>
      </c>
      <c r="AI1111" s="295">
        <v>0</v>
      </c>
      <c r="AJ1111" s="295">
        <v>0</v>
      </c>
      <c r="AK1111" s="295">
        <v>0</v>
      </c>
      <c r="AL1111" s="295">
        <v>0</v>
      </c>
      <c r="AM1111" s="295">
        <v>0</v>
      </c>
      <c r="AN1111" s="295">
        <v>0</v>
      </c>
      <c r="AO1111" s="295">
        <v>0</v>
      </c>
      <c r="AP1111" s="295">
        <v>0</v>
      </c>
      <c r="AQ1111" s="295">
        <v>0</v>
      </c>
      <c r="AR1111" s="295">
        <v>0</v>
      </c>
      <c r="AS1111" s="295">
        <v>0</v>
      </c>
      <c r="AT1111" s="295">
        <f t="shared" si="17"/>
        <v>0</v>
      </c>
      <c r="AU1111" s="295">
        <v>4824.07</v>
      </c>
      <c r="AV1111" s="295">
        <v>11778.91</v>
      </c>
      <c r="AW1111" s="296">
        <v>94</v>
      </c>
      <c r="AX1111" s="296">
        <v>300</v>
      </c>
      <c r="AY1111" s="295">
        <v>264899.12</v>
      </c>
      <c r="AZ1111" s="295">
        <v>15093.1</v>
      </c>
      <c r="BA1111" s="294">
        <v>20.951377999999998</v>
      </c>
      <c r="BB1111" s="294">
        <v>19.015793332710999</v>
      </c>
      <c r="BC1111" s="294">
        <v>9.9</v>
      </c>
      <c r="BD1111" s="294"/>
      <c r="BE1111" s="293" t="s">
        <v>4204</v>
      </c>
      <c r="BF1111" s="291"/>
      <c r="BG1111" s="293" t="s">
        <v>358</v>
      </c>
      <c r="BH1111" s="293" t="s">
        <v>182</v>
      </c>
      <c r="BI1111" s="293" t="s">
        <v>359</v>
      </c>
      <c r="BJ1111" s="293" t="s">
        <v>4205</v>
      </c>
      <c r="BK1111" s="292" t="s">
        <v>175</v>
      </c>
      <c r="BL1111" s="294">
        <v>107276.06970808</v>
      </c>
      <c r="BM1111" s="292" t="s">
        <v>309</v>
      </c>
      <c r="BN1111" s="294"/>
      <c r="BO1111" s="297">
        <v>38915</v>
      </c>
      <c r="BP1111" s="297">
        <v>48046</v>
      </c>
      <c r="BQ1111" s="297" t="s">
        <v>929</v>
      </c>
      <c r="BR1111" s="297" t="s">
        <v>4777</v>
      </c>
      <c r="BS1111" s="297">
        <v>38915</v>
      </c>
      <c r="BT1111" s="297">
        <v>48046</v>
      </c>
      <c r="BU1111" s="294">
        <v>7284.33</v>
      </c>
      <c r="BV1111" s="294">
        <v>24.88</v>
      </c>
      <c r="BW1111" s="294">
        <v>0</v>
      </c>
    </row>
    <row r="1112" spans="1:75" s="289" customFormat="1" ht="18.2" customHeight="1" x14ac:dyDescent="0.15">
      <c r="A1112" s="298">
        <v>1110</v>
      </c>
      <c r="B1112" s="299" t="s">
        <v>305</v>
      </c>
      <c r="C1112" s="299" t="s">
        <v>306</v>
      </c>
      <c r="D1112" s="313">
        <v>45170</v>
      </c>
      <c r="E1112" s="300" t="s">
        <v>2195</v>
      </c>
      <c r="F1112" s="309">
        <v>0</v>
      </c>
      <c r="G1112" s="309">
        <v>0</v>
      </c>
      <c r="H1112" s="302">
        <v>46866.62</v>
      </c>
      <c r="I1112" s="302">
        <v>0</v>
      </c>
      <c r="J1112" s="302">
        <v>0</v>
      </c>
      <c r="K1112" s="302">
        <v>46866.62</v>
      </c>
      <c r="L1112" s="302">
        <v>332.69</v>
      </c>
      <c r="M1112" s="302">
        <v>0</v>
      </c>
      <c r="N1112" s="302">
        <v>0</v>
      </c>
      <c r="O1112" s="302">
        <v>332.69</v>
      </c>
      <c r="P1112" s="302">
        <v>0</v>
      </c>
      <c r="Q1112" s="302">
        <v>0</v>
      </c>
      <c r="R1112" s="302">
        <v>46533.93</v>
      </c>
      <c r="S1112" s="302">
        <v>0</v>
      </c>
      <c r="T1112" s="302">
        <v>371.03</v>
      </c>
      <c r="U1112" s="302">
        <v>0</v>
      </c>
      <c r="V1112" s="302">
        <v>0</v>
      </c>
      <c r="W1112" s="302">
        <v>371.03</v>
      </c>
      <c r="X1112" s="302">
        <v>0</v>
      </c>
      <c r="Y1112" s="302">
        <v>0</v>
      </c>
      <c r="Z1112" s="302">
        <v>0</v>
      </c>
      <c r="AA1112" s="302">
        <v>55.93</v>
      </c>
      <c r="AB1112" s="302">
        <v>0</v>
      </c>
      <c r="AC1112" s="302">
        <v>0</v>
      </c>
      <c r="AD1112" s="302">
        <v>0</v>
      </c>
      <c r="AE1112" s="302">
        <v>0</v>
      </c>
      <c r="AF1112" s="302">
        <v>-41.78</v>
      </c>
      <c r="AG1112" s="302">
        <v>37.979999999999997</v>
      </c>
      <c r="AH1112" s="302">
        <v>106.29</v>
      </c>
      <c r="AI1112" s="302">
        <v>0</v>
      </c>
      <c r="AJ1112" s="302">
        <v>0</v>
      </c>
      <c r="AK1112" s="302">
        <v>0</v>
      </c>
      <c r="AL1112" s="302">
        <v>0</v>
      </c>
      <c r="AM1112" s="302">
        <v>0</v>
      </c>
      <c r="AN1112" s="302">
        <v>0</v>
      </c>
      <c r="AO1112" s="302">
        <v>0</v>
      </c>
      <c r="AP1112" s="302">
        <v>0</v>
      </c>
      <c r="AQ1112" s="302">
        <v>0</v>
      </c>
      <c r="AR1112" s="302">
        <v>0</v>
      </c>
      <c r="AS1112" s="302">
        <v>5.1079999999999997E-3</v>
      </c>
      <c r="AT1112" s="295">
        <f t="shared" si="17"/>
        <v>862.13489200000004</v>
      </c>
      <c r="AU1112" s="302">
        <v>0</v>
      </c>
      <c r="AV1112" s="302">
        <v>0</v>
      </c>
      <c r="AW1112" s="303">
        <v>94</v>
      </c>
      <c r="AX1112" s="303">
        <v>300</v>
      </c>
      <c r="AY1112" s="302">
        <v>500000.05</v>
      </c>
      <c r="AZ1112" s="302">
        <v>80545.48</v>
      </c>
      <c r="BA1112" s="301">
        <v>59.235636999999997</v>
      </c>
      <c r="BB1112" s="301">
        <v>34.222491264108299</v>
      </c>
      <c r="BC1112" s="301">
        <v>9.5</v>
      </c>
      <c r="BD1112" s="301"/>
      <c r="BE1112" s="300" t="s">
        <v>4204</v>
      </c>
      <c r="BF1112" s="298"/>
      <c r="BG1112" s="300" t="s">
        <v>310</v>
      </c>
      <c r="BH1112" s="300" t="s">
        <v>233</v>
      </c>
      <c r="BI1112" s="300" t="s">
        <v>557</v>
      </c>
      <c r="BJ1112" s="300" t="s">
        <v>103</v>
      </c>
      <c r="BK1112" s="299" t="s">
        <v>175</v>
      </c>
      <c r="BL1112" s="301">
        <v>364411.67308728001</v>
      </c>
      <c r="BM1112" s="299" t="s">
        <v>309</v>
      </c>
      <c r="BN1112" s="301"/>
      <c r="BO1112" s="304">
        <v>38916</v>
      </c>
      <c r="BP1112" s="304">
        <v>48047</v>
      </c>
      <c r="BQ1112" s="297" t="s">
        <v>4757</v>
      </c>
      <c r="BR1112" s="297" t="s">
        <v>4764</v>
      </c>
      <c r="BS1112" s="297">
        <v>38916</v>
      </c>
      <c r="BT1112" s="297">
        <v>48047</v>
      </c>
      <c r="BU1112" s="301">
        <v>0</v>
      </c>
      <c r="BV1112" s="301">
        <v>55.93</v>
      </c>
      <c r="BW1112" s="301">
        <v>0</v>
      </c>
    </row>
    <row r="1113" spans="1:75" s="289" customFormat="1" ht="18.2" customHeight="1" x14ac:dyDescent="0.15">
      <c r="A1113" s="291">
        <v>1111</v>
      </c>
      <c r="B1113" s="292" t="s">
        <v>305</v>
      </c>
      <c r="C1113" s="292" t="s">
        <v>306</v>
      </c>
      <c r="D1113" s="312">
        <v>45170</v>
      </c>
      <c r="E1113" s="293" t="s">
        <v>2196</v>
      </c>
      <c r="F1113" s="308">
        <v>158</v>
      </c>
      <c r="G1113" s="308">
        <v>157</v>
      </c>
      <c r="H1113" s="295">
        <v>40793.230000000003</v>
      </c>
      <c r="I1113" s="295">
        <v>25977.11</v>
      </c>
      <c r="J1113" s="295">
        <v>0</v>
      </c>
      <c r="K1113" s="295">
        <v>66770.34</v>
      </c>
      <c r="L1113" s="295">
        <v>289.63</v>
      </c>
      <c r="M1113" s="295">
        <v>0</v>
      </c>
      <c r="N1113" s="295">
        <v>0</v>
      </c>
      <c r="O1113" s="295">
        <v>0</v>
      </c>
      <c r="P1113" s="295">
        <v>0</v>
      </c>
      <c r="Q1113" s="295">
        <v>0</v>
      </c>
      <c r="R1113" s="295">
        <v>66770.34</v>
      </c>
      <c r="S1113" s="295">
        <v>69942.75</v>
      </c>
      <c r="T1113" s="295">
        <v>322.95</v>
      </c>
      <c r="U1113" s="295">
        <v>0</v>
      </c>
      <c r="V1113" s="295">
        <v>0</v>
      </c>
      <c r="W1113" s="295">
        <v>0</v>
      </c>
      <c r="X1113" s="295">
        <v>0</v>
      </c>
      <c r="Y1113" s="295">
        <v>0</v>
      </c>
      <c r="Z1113" s="295">
        <v>70265.7</v>
      </c>
      <c r="AA1113" s="295">
        <v>0</v>
      </c>
      <c r="AB1113" s="295">
        <v>0</v>
      </c>
      <c r="AC1113" s="295">
        <v>0</v>
      </c>
      <c r="AD1113" s="295">
        <v>0</v>
      </c>
      <c r="AE1113" s="295">
        <v>0</v>
      </c>
      <c r="AF1113" s="295">
        <v>0</v>
      </c>
      <c r="AG1113" s="295">
        <v>0</v>
      </c>
      <c r="AH1113" s="295">
        <v>0</v>
      </c>
      <c r="AI1113" s="295">
        <v>0</v>
      </c>
      <c r="AJ1113" s="295">
        <v>0</v>
      </c>
      <c r="AK1113" s="295">
        <v>0</v>
      </c>
      <c r="AL1113" s="295">
        <v>0</v>
      </c>
      <c r="AM1113" s="295">
        <v>0</v>
      </c>
      <c r="AN1113" s="295">
        <v>0</v>
      </c>
      <c r="AO1113" s="295">
        <v>0</v>
      </c>
      <c r="AP1113" s="295">
        <v>0</v>
      </c>
      <c r="AQ1113" s="295">
        <v>0</v>
      </c>
      <c r="AR1113" s="295">
        <v>0</v>
      </c>
      <c r="AS1113" s="295">
        <v>0</v>
      </c>
      <c r="AT1113" s="295">
        <f t="shared" si="17"/>
        <v>0</v>
      </c>
      <c r="AU1113" s="295">
        <v>26266.74</v>
      </c>
      <c r="AV1113" s="295">
        <v>70265.7</v>
      </c>
      <c r="AW1113" s="296">
        <v>94</v>
      </c>
      <c r="AX1113" s="296">
        <v>300</v>
      </c>
      <c r="AY1113" s="295">
        <v>343999.74</v>
      </c>
      <c r="AZ1113" s="295">
        <v>70113.119999999995</v>
      </c>
      <c r="BA1113" s="294">
        <v>74.946333999999993</v>
      </c>
      <c r="BB1113" s="294">
        <v>71.373121078245504</v>
      </c>
      <c r="BC1113" s="294">
        <v>9.5</v>
      </c>
      <c r="BD1113" s="294"/>
      <c r="BE1113" s="293" t="s">
        <v>4204</v>
      </c>
      <c r="BF1113" s="291"/>
      <c r="BG1113" s="293" t="s">
        <v>320</v>
      </c>
      <c r="BH1113" s="293" t="s">
        <v>181</v>
      </c>
      <c r="BI1113" s="293" t="s">
        <v>400</v>
      </c>
      <c r="BJ1113" s="293" t="s">
        <v>4205</v>
      </c>
      <c r="BK1113" s="292" t="s">
        <v>175</v>
      </c>
      <c r="BL1113" s="294">
        <v>522884.94249264</v>
      </c>
      <c r="BM1113" s="292" t="s">
        <v>309</v>
      </c>
      <c r="BN1113" s="294"/>
      <c r="BO1113" s="297">
        <v>38917</v>
      </c>
      <c r="BP1113" s="297">
        <v>48048</v>
      </c>
      <c r="BQ1113" s="297" t="s">
        <v>936</v>
      </c>
      <c r="BR1113" s="297" t="s">
        <v>4769</v>
      </c>
      <c r="BS1113" s="297">
        <v>38917</v>
      </c>
      <c r="BT1113" s="297">
        <v>48048</v>
      </c>
      <c r="BU1113" s="294">
        <v>26784.68</v>
      </c>
      <c r="BV1113" s="294">
        <v>48.69</v>
      </c>
      <c r="BW1113" s="294">
        <v>0</v>
      </c>
    </row>
    <row r="1114" spans="1:75" s="289" customFormat="1" ht="18.2" customHeight="1" x14ac:dyDescent="0.15">
      <c r="A1114" s="298">
        <v>1112</v>
      </c>
      <c r="B1114" s="299" t="s">
        <v>305</v>
      </c>
      <c r="C1114" s="299" t="s">
        <v>306</v>
      </c>
      <c r="D1114" s="313">
        <v>45170</v>
      </c>
      <c r="E1114" s="300" t="s">
        <v>2197</v>
      </c>
      <c r="F1114" s="309">
        <v>0</v>
      </c>
      <c r="G1114" s="309">
        <v>0</v>
      </c>
      <c r="H1114" s="302">
        <v>9134.15</v>
      </c>
      <c r="I1114" s="302">
        <v>0</v>
      </c>
      <c r="J1114" s="302">
        <v>0</v>
      </c>
      <c r="K1114" s="302">
        <v>9134.15</v>
      </c>
      <c r="L1114" s="302">
        <v>63.75</v>
      </c>
      <c r="M1114" s="302">
        <v>0</v>
      </c>
      <c r="N1114" s="302">
        <v>0</v>
      </c>
      <c r="O1114" s="302">
        <v>63.75</v>
      </c>
      <c r="P1114" s="302">
        <v>0</v>
      </c>
      <c r="Q1114" s="302">
        <v>0</v>
      </c>
      <c r="R1114" s="302">
        <v>9070.4</v>
      </c>
      <c r="S1114" s="302">
        <v>0</v>
      </c>
      <c r="T1114" s="302">
        <v>75.36</v>
      </c>
      <c r="U1114" s="302">
        <v>0</v>
      </c>
      <c r="V1114" s="302">
        <v>0</v>
      </c>
      <c r="W1114" s="302">
        <v>75.36</v>
      </c>
      <c r="X1114" s="302">
        <v>0</v>
      </c>
      <c r="Y1114" s="302">
        <v>0</v>
      </c>
      <c r="Z1114" s="302">
        <v>0</v>
      </c>
      <c r="AA1114" s="302">
        <v>25.43</v>
      </c>
      <c r="AB1114" s="302">
        <v>0</v>
      </c>
      <c r="AC1114" s="302">
        <v>0</v>
      </c>
      <c r="AD1114" s="302">
        <v>0</v>
      </c>
      <c r="AE1114" s="302">
        <v>0</v>
      </c>
      <c r="AF1114" s="302">
        <v>-9.9499999999999993</v>
      </c>
      <c r="AG1114" s="302">
        <v>8.23</v>
      </c>
      <c r="AH1114" s="302">
        <v>25.21</v>
      </c>
      <c r="AI1114" s="302">
        <v>0</v>
      </c>
      <c r="AJ1114" s="302">
        <v>0</v>
      </c>
      <c r="AK1114" s="302">
        <v>0</v>
      </c>
      <c r="AL1114" s="302">
        <v>0</v>
      </c>
      <c r="AM1114" s="302">
        <v>0</v>
      </c>
      <c r="AN1114" s="302">
        <v>0</v>
      </c>
      <c r="AO1114" s="302">
        <v>0</v>
      </c>
      <c r="AP1114" s="302">
        <v>191.54</v>
      </c>
      <c r="AQ1114" s="302">
        <v>0</v>
      </c>
      <c r="AR1114" s="302">
        <v>188.03</v>
      </c>
      <c r="AS1114" s="302">
        <v>0</v>
      </c>
      <c r="AT1114" s="295">
        <f t="shared" si="17"/>
        <v>191.54</v>
      </c>
      <c r="AU1114" s="302">
        <v>0</v>
      </c>
      <c r="AV1114" s="302">
        <v>0</v>
      </c>
      <c r="AW1114" s="303">
        <v>94</v>
      </c>
      <c r="AX1114" s="303">
        <v>300</v>
      </c>
      <c r="AY1114" s="302">
        <v>216700.74</v>
      </c>
      <c r="AZ1114" s="302">
        <v>15427.78</v>
      </c>
      <c r="BA1114" s="301">
        <v>26.178951999999999</v>
      </c>
      <c r="BB1114" s="301">
        <v>15.3912984383236</v>
      </c>
      <c r="BC1114" s="301">
        <v>9.9</v>
      </c>
      <c r="BD1114" s="301"/>
      <c r="BE1114" s="300" t="s">
        <v>4204</v>
      </c>
      <c r="BF1114" s="298"/>
      <c r="BG1114" s="300" t="s">
        <v>312</v>
      </c>
      <c r="BH1114" s="300" t="s">
        <v>393</v>
      </c>
      <c r="BI1114" s="300" t="s">
        <v>394</v>
      </c>
      <c r="BJ1114" s="300" t="s">
        <v>103</v>
      </c>
      <c r="BK1114" s="299" t="s">
        <v>175</v>
      </c>
      <c r="BL1114" s="301">
        <v>71031.173158399994</v>
      </c>
      <c r="BM1114" s="299" t="s">
        <v>309</v>
      </c>
      <c r="BN1114" s="301"/>
      <c r="BO1114" s="304">
        <v>38917</v>
      </c>
      <c r="BP1114" s="304">
        <v>48048</v>
      </c>
      <c r="BQ1114" s="297" t="s">
        <v>4757</v>
      </c>
      <c r="BR1114" s="297" t="s">
        <v>4764</v>
      </c>
      <c r="BS1114" s="297">
        <v>38917</v>
      </c>
      <c r="BT1114" s="297">
        <v>48048</v>
      </c>
      <c r="BU1114" s="301">
        <v>0</v>
      </c>
      <c r="BV1114" s="301">
        <v>25.43</v>
      </c>
      <c r="BW1114" s="301">
        <v>0</v>
      </c>
    </row>
    <row r="1115" spans="1:75" s="289" customFormat="1" ht="18.2" customHeight="1" x14ac:dyDescent="0.15">
      <c r="A1115" s="291">
        <v>1113</v>
      </c>
      <c r="B1115" s="292" t="s">
        <v>305</v>
      </c>
      <c r="C1115" s="292" t="s">
        <v>306</v>
      </c>
      <c r="D1115" s="312">
        <v>45170</v>
      </c>
      <c r="E1115" s="293" t="s">
        <v>2198</v>
      </c>
      <c r="F1115" s="308">
        <v>107</v>
      </c>
      <c r="G1115" s="308">
        <v>106</v>
      </c>
      <c r="H1115" s="295">
        <v>15381.76</v>
      </c>
      <c r="I1115" s="295">
        <v>7560.02</v>
      </c>
      <c r="J1115" s="295">
        <v>0</v>
      </c>
      <c r="K1115" s="295">
        <v>22941.78</v>
      </c>
      <c r="L1115" s="295">
        <v>107.27</v>
      </c>
      <c r="M1115" s="295">
        <v>0</v>
      </c>
      <c r="N1115" s="295">
        <v>0</v>
      </c>
      <c r="O1115" s="295">
        <v>0</v>
      </c>
      <c r="P1115" s="295">
        <v>0</v>
      </c>
      <c r="Q1115" s="295">
        <v>0</v>
      </c>
      <c r="R1115" s="295">
        <v>22941.78</v>
      </c>
      <c r="S1115" s="295">
        <v>17262</v>
      </c>
      <c r="T1115" s="295">
        <v>126.9</v>
      </c>
      <c r="U1115" s="295">
        <v>0</v>
      </c>
      <c r="V1115" s="295">
        <v>0</v>
      </c>
      <c r="W1115" s="295">
        <v>0</v>
      </c>
      <c r="X1115" s="295">
        <v>0</v>
      </c>
      <c r="Y1115" s="295">
        <v>0</v>
      </c>
      <c r="Z1115" s="295">
        <v>17388.900000000001</v>
      </c>
      <c r="AA1115" s="295">
        <v>0</v>
      </c>
      <c r="AB1115" s="295">
        <v>0</v>
      </c>
      <c r="AC1115" s="295">
        <v>0</v>
      </c>
      <c r="AD1115" s="295">
        <v>0</v>
      </c>
      <c r="AE1115" s="295">
        <v>0</v>
      </c>
      <c r="AF1115" s="295">
        <v>0</v>
      </c>
      <c r="AG1115" s="295">
        <v>0</v>
      </c>
      <c r="AH1115" s="295">
        <v>0</v>
      </c>
      <c r="AI1115" s="295">
        <v>0</v>
      </c>
      <c r="AJ1115" s="295">
        <v>0</v>
      </c>
      <c r="AK1115" s="295">
        <v>0</v>
      </c>
      <c r="AL1115" s="295">
        <v>0</v>
      </c>
      <c r="AM1115" s="295">
        <v>0</v>
      </c>
      <c r="AN1115" s="295">
        <v>0</v>
      </c>
      <c r="AO1115" s="295">
        <v>0</v>
      </c>
      <c r="AP1115" s="295">
        <v>0</v>
      </c>
      <c r="AQ1115" s="295">
        <v>0</v>
      </c>
      <c r="AR1115" s="295">
        <v>0</v>
      </c>
      <c r="AS1115" s="295">
        <v>0</v>
      </c>
      <c r="AT1115" s="295">
        <f t="shared" si="17"/>
        <v>0</v>
      </c>
      <c r="AU1115" s="295">
        <v>7667.29</v>
      </c>
      <c r="AV1115" s="295">
        <v>17388.900000000001</v>
      </c>
      <c r="AW1115" s="296">
        <v>94</v>
      </c>
      <c r="AX1115" s="296">
        <v>300</v>
      </c>
      <c r="AY1115" s="295">
        <v>255000.65</v>
      </c>
      <c r="AZ1115" s="295">
        <v>25971.33</v>
      </c>
      <c r="BA1115" s="294">
        <v>37.450888999999997</v>
      </c>
      <c r="BB1115" s="294">
        <v>33.082250937569199</v>
      </c>
      <c r="BC1115" s="294">
        <v>9.9</v>
      </c>
      <c r="BD1115" s="294"/>
      <c r="BE1115" s="293" t="s">
        <v>4204</v>
      </c>
      <c r="BF1115" s="291"/>
      <c r="BG1115" s="293" t="s">
        <v>312</v>
      </c>
      <c r="BH1115" s="293" t="s">
        <v>196</v>
      </c>
      <c r="BI1115" s="293" t="s">
        <v>314</v>
      </c>
      <c r="BJ1115" s="293" t="s">
        <v>4205</v>
      </c>
      <c r="BK1115" s="292" t="s">
        <v>175</v>
      </c>
      <c r="BL1115" s="294">
        <v>179659.28159088001</v>
      </c>
      <c r="BM1115" s="292" t="s">
        <v>309</v>
      </c>
      <c r="BN1115" s="294"/>
      <c r="BO1115" s="297">
        <v>38917</v>
      </c>
      <c r="BP1115" s="297">
        <v>48048</v>
      </c>
      <c r="BQ1115" s="297" t="s">
        <v>931</v>
      </c>
      <c r="BR1115" s="297" t="s">
        <v>4779</v>
      </c>
      <c r="BS1115" s="297">
        <v>38917</v>
      </c>
      <c r="BT1115" s="297">
        <v>48048</v>
      </c>
      <c r="BU1115" s="294">
        <v>10127.15</v>
      </c>
      <c r="BV1115" s="294">
        <v>42.81</v>
      </c>
      <c r="BW1115" s="294">
        <v>0</v>
      </c>
    </row>
    <row r="1116" spans="1:75" s="289" customFormat="1" ht="18.2" customHeight="1" x14ac:dyDescent="0.15">
      <c r="A1116" s="298">
        <v>1114</v>
      </c>
      <c r="B1116" s="299" t="s">
        <v>305</v>
      </c>
      <c r="C1116" s="299" t="s">
        <v>306</v>
      </c>
      <c r="D1116" s="313">
        <v>45170</v>
      </c>
      <c r="E1116" s="300" t="s">
        <v>2199</v>
      </c>
      <c r="F1116" s="309">
        <v>0</v>
      </c>
      <c r="G1116" s="309">
        <v>0</v>
      </c>
      <c r="H1116" s="302">
        <v>20078.37</v>
      </c>
      <c r="I1116" s="302">
        <v>0</v>
      </c>
      <c r="J1116" s="302">
        <v>0</v>
      </c>
      <c r="K1116" s="302">
        <v>20078.37</v>
      </c>
      <c r="L1116" s="302">
        <v>500.14</v>
      </c>
      <c r="M1116" s="302">
        <v>0</v>
      </c>
      <c r="N1116" s="302">
        <v>0</v>
      </c>
      <c r="O1116" s="302">
        <v>500.14</v>
      </c>
      <c r="P1116" s="302">
        <v>0</v>
      </c>
      <c r="Q1116" s="302">
        <v>0</v>
      </c>
      <c r="R1116" s="302">
        <v>19578.23</v>
      </c>
      <c r="S1116" s="302">
        <v>0</v>
      </c>
      <c r="T1116" s="302">
        <v>158.94999999999999</v>
      </c>
      <c r="U1116" s="302">
        <v>0</v>
      </c>
      <c r="V1116" s="302">
        <v>0</v>
      </c>
      <c r="W1116" s="302">
        <v>158.94999999999999</v>
      </c>
      <c r="X1116" s="302">
        <v>0</v>
      </c>
      <c r="Y1116" s="302">
        <v>0</v>
      </c>
      <c r="Z1116" s="302">
        <v>0</v>
      </c>
      <c r="AA1116" s="302">
        <v>46.81</v>
      </c>
      <c r="AB1116" s="302">
        <v>0</v>
      </c>
      <c r="AC1116" s="302">
        <v>0</v>
      </c>
      <c r="AD1116" s="302">
        <v>0</v>
      </c>
      <c r="AE1116" s="302">
        <v>0</v>
      </c>
      <c r="AF1116" s="302">
        <v>-35.81</v>
      </c>
      <c r="AG1116" s="302">
        <v>30.71</v>
      </c>
      <c r="AH1116" s="302">
        <v>91.05</v>
      </c>
      <c r="AI1116" s="302">
        <v>0</v>
      </c>
      <c r="AJ1116" s="302">
        <v>0</v>
      </c>
      <c r="AK1116" s="302">
        <v>0</v>
      </c>
      <c r="AL1116" s="302">
        <v>0</v>
      </c>
      <c r="AM1116" s="302">
        <v>0</v>
      </c>
      <c r="AN1116" s="302">
        <v>0</v>
      </c>
      <c r="AO1116" s="302">
        <v>0</v>
      </c>
      <c r="AP1116" s="302">
        <v>0</v>
      </c>
      <c r="AQ1116" s="302">
        <v>0</v>
      </c>
      <c r="AR1116" s="302">
        <v>25.58</v>
      </c>
      <c r="AS1116" s="302">
        <v>9.5771999999999996E-2</v>
      </c>
      <c r="AT1116" s="295">
        <f t="shared" si="17"/>
        <v>766.17422799999997</v>
      </c>
      <c r="AU1116" s="302">
        <v>0</v>
      </c>
      <c r="AV1116" s="302">
        <v>0</v>
      </c>
      <c r="AW1116" s="303">
        <v>34</v>
      </c>
      <c r="AX1116" s="303">
        <v>240</v>
      </c>
      <c r="AY1116" s="302">
        <v>382999.95</v>
      </c>
      <c r="AZ1116" s="302">
        <v>70707.72</v>
      </c>
      <c r="BA1116" s="301">
        <v>67.885124000000005</v>
      </c>
      <c r="BB1116" s="301">
        <v>18.7966826147204</v>
      </c>
      <c r="BC1116" s="301">
        <v>9.5</v>
      </c>
      <c r="BD1116" s="301"/>
      <c r="BE1116" s="300" t="s">
        <v>4204</v>
      </c>
      <c r="BF1116" s="298"/>
      <c r="BG1116" s="300" t="s">
        <v>333</v>
      </c>
      <c r="BH1116" s="300" t="s">
        <v>204</v>
      </c>
      <c r="BI1116" s="300" t="s">
        <v>631</v>
      </c>
      <c r="BJ1116" s="300" t="s">
        <v>103</v>
      </c>
      <c r="BK1116" s="299" t="s">
        <v>175</v>
      </c>
      <c r="BL1116" s="301">
        <v>153318.99864008001</v>
      </c>
      <c r="BM1116" s="299" t="s">
        <v>309</v>
      </c>
      <c r="BN1116" s="301"/>
      <c r="BO1116" s="304">
        <v>38918</v>
      </c>
      <c r="BP1116" s="304">
        <v>46223</v>
      </c>
      <c r="BQ1116" s="297" t="s">
        <v>4757</v>
      </c>
      <c r="BR1116" s="297" t="s">
        <v>4764</v>
      </c>
      <c r="BS1116" s="297">
        <v>38918</v>
      </c>
      <c r="BT1116" s="297">
        <v>46223</v>
      </c>
      <c r="BU1116" s="301">
        <v>0</v>
      </c>
      <c r="BV1116" s="301">
        <v>46.81</v>
      </c>
      <c r="BW1116" s="301">
        <v>0</v>
      </c>
    </row>
    <row r="1117" spans="1:75" s="289" customFormat="1" ht="18.2" customHeight="1" x14ac:dyDescent="0.15">
      <c r="A1117" s="291">
        <v>1115</v>
      </c>
      <c r="B1117" s="292" t="s">
        <v>305</v>
      </c>
      <c r="C1117" s="292" t="s">
        <v>306</v>
      </c>
      <c r="D1117" s="312">
        <v>45170</v>
      </c>
      <c r="E1117" s="293" t="s">
        <v>2200</v>
      </c>
      <c r="F1117" s="308">
        <v>171</v>
      </c>
      <c r="G1117" s="308">
        <v>170</v>
      </c>
      <c r="H1117" s="295">
        <v>27048.29</v>
      </c>
      <c r="I1117" s="295">
        <v>62831.56</v>
      </c>
      <c r="J1117" s="295">
        <v>0</v>
      </c>
      <c r="K1117" s="295">
        <v>89879.85</v>
      </c>
      <c r="L1117" s="295">
        <v>673.74</v>
      </c>
      <c r="M1117" s="295">
        <v>0</v>
      </c>
      <c r="N1117" s="295">
        <v>0</v>
      </c>
      <c r="O1117" s="295">
        <v>0</v>
      </c>
      <c r="P1117" s="295">
        <v>0</v>
      </c>
      <c r="Q1117" s="295">
        <v>0</v>
      </c>
      <c r="R1117" s="295">
        <v>89879.85</v>
      </c>
      <c r="S1117" s="295">
        <v>87778.16</v>
      </c>
      <c r="T1117" s="295">
        <v>214.13</v>
      </c>
      <c r="U1117" s="295">
        <v>0</v>
      </c>
      <c r="V1117" s="295">
        <v>0</v>
      </c>
      <c r="W1117" s="295">
        <v>0</v>
      </c>
      <c r="X1117" s="295">
        <v>0</v>
      </c>
      <c r="Y1117" s="295">
        <v>0</v>
      </c>
      <c r="Z1117" s="295">
        <v>87992.29</v>
      </c>
      <c r="AA1117" s="295">
        <v>0</v>
      </c>
      <c r="AB1117" s="295">
        <v>0</v>
      </c>
      <c r="AC1117" s="295">
        <v>0</v>
      </c>
      <c r="AD1117" s="295">
        <v>0</v>
      </c>
      <c r="AE1117" s="295">
        <v>0</v>
      </c>
      <c r="AF1117" s="295">
        <v>0</v>
      </c>
      <c r="AG1117" s="295">
        <v>0</v>
      </c>
      <c r="AH1117" s="295">
        <v>0</v>
      </c>
      <c r="AI1117" s="295">
        <v>0</v>
      </c>
      <c r="AJ1117" s="295">
        <v>0</v>
      </c>
      <c r="AK1117" s="295">
        <v>0</v>
      </c>
      <c r="AL1117" s="295">
        <v>0</v>
      </c>
      <c r="AM1117" s="295">
        <v>0</v>
      </c>
      <c r="AN1117" s="295">
        <v>0</v>
      </c>
      <c r="AO1117" s="295">
        <v>0</v>
      </c>
      <c r="AP1117" s="295">
        <v>0</v>
      </c>
      <c r="AQ1117" s="295">
        <v>0</v>
      </c>
      <c r="AR1117" s="295">
        <v>0</v>
      </c>
      <c r="AS1117" s="295">
        <v>0</v>
      </c>
      <c r="AT1117" s="295">
        <f t="shared" si="17"/>
        <v>0</v>
      </c>
      <c r="AU1117" s="295">
        <v>63505.3</v>
      </c>
      <c r="AV1117" s="295">
        <v>87992.29</v>
      </c>
      <c r="AW1117" s="296">
        <v>34</v>
      </c>
      <c r="AX1117" s="296">
        <v>240</v>
      </c>
      <c r="AY1117" s="295">
        <v>467001.3</v>
      </c>
      <c r="AZ1117" s="295">
        <v>95251.46</v>
      </c>
      <c r="BA1117" s="294">
        <v>74.999791000000002</v>
      </c>
      <c r="BB1117" s="294">
        <v>70.770253444003401</v>
      </c>
      <c r="BC1117" s="294">
        <v>9.5</v>
      </c>
      <c r="BD1117" s="294"/>
      <c r="BE1117" s="293" t="s">
        <v>4204</v>
      </c>
      <c r="BF1117" s="291"/>
      <c r="BG1117" s="293" t="s">
        <v>312</v>
      </c>
      <c r="BH1117" s="293" t="s">
        <v>230</v>
      </c>
      <c r="BI1117" s="293" t="s">
        <v>322</v>
      </c>
      <c r="BJ1117" s="293" t="s">
        <v>4205</v>
      </c>
      <c r="BK1117" s="292" t="s">
        <v>175</v>
      </c>
      <c r="BL1117" s="294">
        <v>703857.73381560005</v>
      </c>
      <c r="BM1117" s="292" t="s">
        <v>309</v>
      </c>
      <c r="BN1117" s="294"/>
      <c r="BO1117" s="297">
        <v>38918</v>
      </c>
      <c r="BP1117" s="297">
        <v>46223</v>
      </c>
      <c r="BQ1117" s="297" t="s">
        <v>937</v>
      </c>
      <c r="BR1117" s="297" t="s">
        <v>4765</v>
      </c>
      <c r="BS1117" s="297">
        <v>38918</v>
      </c>
      <c r="BT1117" s="297">
        <v>46223</v>
      </c>
      <c r="BU1117" s="294">
        <v>38211.65</v>
      </c>
      <c r="BV1117" s="294">
        <v>63.06</v>
      </c>
      <c r="BW1117" s="294">
        <v>0</v>
      </c>
    </row>
    <row r="1118" spans="1:75" s="289" customFormat="1" ht="18.2" customHeight="1" x14ac:dyDescent="0.15">
      <c r="A1118" s="298">
        <v>1116</v>
      </c>
      <c r="B1118" s="299" t="s">
        <v>305</v>
      </c>
      <c r="C1118" s="299" t="s">
        <v>306</v>
      </c>
      <c r="D1118" s="313">
        <v>45170</v>
      </c>
      <c r="E1118" s="300" t="s">
        <v>2201</v>
      </c>
      <c r="F1118" s="309">
        <v>95</v>
      </c>
      <c r="G1118" s="309">
        <v>94</v>
      </c>
      <c r="H1118" s="302">
        <v>24000.78</v>
      </c>
      <c r="I1118" s="302">
        <v>11178.14</v>
      </c>
      <c r="J1118" s="302">
        <v>0</v>
      </c>
      <c r="K1118" s="302">
        <v>35178.92</v>
      </c>
      <c r="L1118" s="302">
        <v>169.63</v>
      </c>
      <c r="M1118" s="302">
        <v>0</v>
      </c>
      <c r="N1118" s="302">
        <v>0</v>
      </c>
      <c r="O1118" s="302">
        <v>0</v>
      </c>
      <c r="P1118" s="302">
        <v>0</v>
      </c>
      <c r="Q1118" s="302">
        <v>0</v>
      </c>
      <c r="R1118" s="302">
        <v>35178.92</v>
      </c>
      <c r="S1118" s="302">
        <v>22565.23</v>
      </c>
      <c r="T1118" s="302">
        <v>192.01</v>
      </c>
      <c r="U1118" s="302">
        <v>0</v>
      </c>
      <c r="V1118" s="302">
        <v>0</v>
      </c>
      <c r="W1118" s="302">
        <v>0</v>
      </c>
      <c r="X1118" s="302">
        <v>0</v>
      </c>
      <c r="Y1118" s="302">
        <v>0</v>
      </c>
      <c r="Z1118" s="302">
        <v>22757.24</v>
      </c>
      <c r="AA1118" s="302">
        <v>0</v>
      </c>
      <c r="AB1118" s="302">
        <v>0</v>
      </c>
      <c r="AC1118" s="302">
        <v>0</v>
      </c>
      <c r="AD1118" s="302">
        <v>0</v>
      </c>
      <c r="AE1118" s="302">
        <v>0</v>
      </c>
      <c r="AF1118" s="302">
        <v>0</v>
      </c>
      <c r="AG1118" s="302">
        <v>0</v>
      </c>
      <c r="AH1118" s="302">
        <v>0</v>
      </c>
      <c r="AI1118" s="302">
        <v>0</v>
      </c>
      <c r="AJ1118" s="302">
        <v>0</v>
      </c>
      <c r="AK1118" s="302">
        <v>0</v>
      </c>
      <c r="AL1118" s="302">
        <v>0</v>
      </c>
      <c r="AM1118" s="302">
        <v>0</v>
      </c>
      <c r="AN1118" s="302">
        <v>0</v>
      </c>
      <c r="AO1118" s="302">
        <v>0</v>
      </c>
      <c r="AP1118" s="302">
        <v>0</v>
      </c>
      <c r="AQ1118" s="302">
        <v>0</v>
      </c>
      <c r="AR1118" s="302">
        <v>0</v>
      </c>
      <c r="AS1118" s="302">
        <v>0</v>
      </c>
      <c r="AT1118" s="295">
        <f t="shared" si="17"/>
        <v>0</v>
      </c>
      <c r="AU1118" s="302">
        <v>11347.77</v>
      </c>
      <c r="AV1118" s="302">
        <v>22757.24</v>
      </c>
      <c r="AW1118" s="303">
        <v>94</v>
      </c>
      <c r="AX1118" s="303">
        <v>300</v>
      </c>
      <c r="AY1118" s="302">
        <v>253020.03</v>
      </c>
      <c r="AZ1118" s="302">
        <v>41064.870000000003</v>
      </c>
      <c r="BA1118" s="301">
        <v>59.679070000000003</v>
      </c>
      <c r="BB1118" s="301">
        <v>51.125091329995698</v>
      </c>
      <c r="BC1118" s="301">
        <v>9.6</v>
      </c>
      <c r="BD1118" s="301"/>
      <c r="BE1118" s="300" t="s">
        <v>4204</v>
      </c>
      <c r="BF1118" s="298"/>
      <c r="BG1118" s="300" t="s">
        <v>320</v>
      </c>
      <c r="BH1118" s="300" t="s">
        <v>197</v>
      </c>
      <c r="BI1118" s="300" t="s">
        <v>373</v>
      </c>
      <c r="BJ1118" s="300" t="s">
        <v>4205</v>
      </c>
      <c r="BK1118" s="299" t="s">
        <v>175</v>
      </c>
      <c r="BL1118" s="301">
        <v>275489.49969631998</v>
      </c>
      <c r="BM1118" s="299" t="s">
        <v>309</v>
      </c>
      <c r="BN1118" s="301"/>
      <c r="BO1118" s="304">
        <v>38918</v>
      </c>
      <c r="BP1118" s="304">
        <v>48049</v>
      </c>
      <c r="BQ1118" s="297" t="s">
        <v>931</v>
      </c>
      <c r="BR1118" s="297" t="s">
        <v>4779</v>
      </c>
      <c r="BS1118" s="297">
        <v>38918</v>
      </c>
      <c r="BT1118" s="297">
        <v>48049</v>
      </c>
      <c r="BU1118" s="301">
        <v>10458.44</v>
      </c>
      <c r="BV1118" s="301">
        <v>37.22</v>
      </c>
      <c r="BW1118" s="301">
        <v>0</v>
      </c>
    </row>
    <row r="1119" spans="1:75" s="289" customFormat="1" ht="18.2" customHeight="1" x14ac:dyDescent="0.15">
      <c r="A1119" s="291">
        <v>1117</v>
      </c>
      <c r="B1119" s="292" t="s">
        <v>305</v>
      </c>
      <c r="C1119" s="292" t="s">
        <v>306</v>
      </c>
      <c r="D1119" s="312">
        <v>45170</v>
      </c>
      <c r="E1119" s="293" t="s">
        <v>2202</v>
      </c>
      <c r="F1119" s="308">
        <v>131</v>
      </c>
      <c r="G1119" s="308">
        <v>130</v>
      </c>
      <c r="H1119" s="295">
        <v>35416.21</v>
      </c>
      <c r="I1119" s="295">
        <v>20315.990000000002</v>
      </c>
      <c r="J1119" s="295">
        <v>0</v>
      </c>
      <c r="K1119" s="295">
        <v>55732.2</v>
      </c>
      <c r="L1119" s="295">
        <v>251.95</v>
      </c>
      <c r="M1119" s="295">
        <v>0</v>
      </c>
      <c r="N1119" s="295">
        <v>0</v>
      </c>
      <c r="O1119" s="295">
        <v>0</v>
      </c>
      <c r="P1119" s="295">
        <v>0</v>
      </c>
      <c r="Q1119" s="295">
        <v>0</v>
      </c>
      <c r="R1119" s="295">
        <v>55732.2</v>
      </c>
      <c r="S1119" s="295">
        <v>49216.05</v>
      </c>
      <c r="T1119" s="295">
        <v>283.33</v>
      </c>
      <c r="U1119" s="295">
        <v>0</v>
      </c>
      <c r="V1119" s="295">
        <v>0</v>
      </c>
      <c r="W1119" s="295">
        <v>0</v>
      </c>
      <c r="X1119" s="295">
        <v>0</v>
      </c>
      <c r="Y1119" s="295">
        <v>0</v>
      </c>
      <c r="Z1119" s="295">
        <v>49499.38</v>
      </c>
      <c r="AA1119" s="295">
        <v>0</v>
      </c>
      <c r="AB1119" s="295">
        <v>0</v>
      </c>
      <c r="AC1119" s="295">
        <v>0</v>
      </c>
      <c r="AD1119" s="295">
        <v>0</v>
      </c>
      <c r="AE1119" s="295">
        <v>0</v>
      </c>
      <c r="AF1119" s="295">
        <v>0</v>
      </c>
      <c r="AG1119" s="295">
        <v>0</v>
      </c>
      <c r="AH1119" s="295">
        <v>0</v>
      </c>
      <c r="AI1119" s="295">
        <v>0</v>
      </c>
      <c r="AJ1119" s="295">
        <v>0</v>
      </c>
      <c r="AK1119" s="295">
        <v>0</v>
      </c>
      <c r="AL1119" s="295">
        <v>0</v>
      </c>
      <c r="AM1119" s="295">
        <v>0</v>
      </c>
      <c r="AN1119" s="295">
        <v>0</v>
      </c>
      <c r="AO1119" s="295">
        <v>0</v>
      </c>
      <c r="AP1119" s="295">
        <v>0</v>
      </c>
      <c r="AQ1119" s="295">
        <v>0</v>
      </c>
      <c r="AR1119" s="295">
        <v>0</v>
      </c>
      <c r="AS1119" s="295">
        <v>0</v>
      </c>
      <c r="AT1119" s="295">
        <f t="shared" si="17"/>
        <v>0</v>
      </c>
      <c r="AU1119" s="295">
        <v>20567.939999999999</v>
      </c>
      <c r="AV1119" s="295">
        <v>49499.38</v>
      </c>
      <c r="AW1119" s="296">
        <v>94</v>
      </c>
      <c r="AX1119" s="296">
        <v>300</v>
      </c>
      <c r="AY1119" s="295">
        <v>335998.78</v>
      </c>
      <c r="AZ1119" s="295">
        <v>60781.45</v>
      </c>
      <c r="BA1119" s="294">
        <v>66.518103999999994</v>
      </c>
      <c r="BB1119" s="294">
        <v>60.992297415556898</v>
      </c>
      <c r="BC1119" s="294">
        <v>9.6</v>
      </c>
      <c r="BD1119" s="294"/>
      <c r="BE1119" s="293" t="s">
        <v>4204</v>
      </c>
      <c r="BF1119" s="291"/>
      <c r="BG1119" s="293" t="s">
        <v>312</v>
      </c>
      <c r="BH1119" s="293" t="s">
        <v>188</v>
      </c>
      <c r="BI1119" s="293" t="s">
        <v>313</v>
      </c>
      <c r="BJ1119" s="293" t="s">
        <v>4205</v>
      </c>
      <c r="BK1119" s="292" t="s">
        <v>175</v>
      </c>
      <c r="BL1119" s="294">
        <v>436444.2084912</v>
      </c>
      <c r="BM1119" s="292" t="s">
        <v>309</v>
      </c>
      <c r="BN1119" s="294"/>
      <c r="BO1119" s="297">
        <v>38918</v>
      </c>
      <c r="BP1119" s="297">
        <v>48049</v>
      </c>
      <c r="BQ1119" s="297" t="s">
        <v>931</v>
      </c>
      <c r="BR1119" s="297" t="s">
        <v>4779</v>
      </c>
      <c r="BS1119" s="297">
        <v>38918</v>
      </c>
      <c r="BT1119" s="297">
        <v>48049</v>
      </c>
      <c r="BU1119" s="294">
        <v>21210.799999999999</v>
      </c>
      <c r="BV1119" s="294">
        <v>55.1</v>
      </c>
      <c r="BW1119" s="294">
        <v>0</v>
      </c>
    </row>
    <row r="1120" spans="1:75" s="289" customFormat="1" ht="18.2" customHeight="1" x14ac:dyDescent="0.15">
      <c r="A1120" s="298">
        <v>1118</v>
      </c>
      <c r="B1120" s="299" t="s">
        <v>305</v>
      </c>
      <c r="C1120" s="299" t="s">
        <v>306</v>
      </c>
      <c r="D1120" s="313">
        <v>45170</v>
      </c>
      <c r="E1120" s="300" t="s">
        <v>2203</v>
      </c>
      <c r="F1120" s="309">
        <v>0</v>
      </c>
      <c r="G1120" s="309">
        <v>0</v>
      </c>
      <c r="H1120" s="302">
        <v>15863.68</v>
      </c>
      <c r="I1120" s="302">
        <v>0</v>
      </c>
      <c r="J1120" s="302">
        <v>0</v>
      </c>
      <c r="K1120" s="302">
        <v>15863.68</v>
      </c>
      <c r="L1120" s="302">
        <v>110.65</v>
      </c>
      <c r="M1120" s="302">
        <v>0</v>
      </c>
      <c r="N1120" s="302">
        <v>0</v>
      </c>
      <c r="O1120" s="302">
        <v>110.65</v>
      </c>
      <c r="P1120" s="302">
        <v>0</v>
      </c>
      <c r="Q1120" s="302">
        <v>0</v>
      </c>
      <c r="R1120" s="302">
        <v>15753.03</v>
      </c>
      <c r="S1120" s="302">
        <v>0</v>
      </c>
      <c r="T1120" s="302">
        <v>130.88</v>
      </c>
      <c r="U1120" s="302">
        <v>0</v>
      </c>
      <c r="V1120" s="302">
        <v>0</v>
      </c>
      <c r="W1120" s="302">
        <v>130.88</v>
      </c>
      <c r="X1120" s="302">
        <v>0</v>
      </c>
      <c r="Y1120" s="302">
        <v>0</v>
      </c>
      <c r="Z1120" s="302">
        <v>0</v>
      </c>
      <c r="AA1120" s="302">
        <v>44.15</v>
      </c>
      <c r="AB1120" s="302">
        <v>0</v>
      </c>
      <c r="AC1120" s="302">
        <v>0</v>
      </c>
      <c r="AD1120" s="302">
        <v>0</v>
      </c>
      <c r="AE1120" s="302">
        <v>0</v>
      </c>
      <c r="AF1120" s="302">
        <v>-15.01</v>
      </c>
      <c r="AG1120" s="302">
        <v>14.28</v>
      </c>
      <c r="AH1120" s="302">
        <v>38.83</v>
      </c>
      <c r="AI1120" s="302">
        <v>0</v>
      </c>
      <c r="AJ1120" s="302">
        <v>0</v>
      </c>
      <c r="AK1120" s="302">
        <v>0</v>
      </c>
      <c r="AL1120" s="302">
        <v>0</v>
      </c>
      <c r="AM1120" s="302">
        <v>0</v>
      </c>
      <c r="AN1120" s="302">
        <v>0</v>
      </c>
      <c r="AO1120" s="302">
        <v>0</v>
      </c>
      <c r="AP1120" s="302">
        <v>12.93</v>
      </c>
      <c r="AQ1120" s="302">
        <v>0</v>
      </c>
      <c r="AR1120" s="302">
        <v>11.09</v>
      </c>
      <c r="AS1120" s="302">
        <v>0</v>
      </c>
      <c r="AT1120" s="295">
        <f t="shared" si="17"/>
        <v>325.62</v>
      </c>
      <c r="AU1120" s="302">
        <v>0</v>
      </c>
      <c r="AV1120" s="302">
        <v>0</v>
      </c>
      <c r="AW1120" s="303">
        <v>94</v>
      </c>
      <c r="AX1120" s="303">
        <v>300</v>
      </c>
      <c r="AY1120" s="302">
        <v>253020.03</v>
      </c>
      <c r="AZ1120" s="302">
        <v>26787.35</v>
      </c>
      <c r="BA1120" s="301">
        <v>38.929726000000002</v>
      </c>
      <c r="BB1120" s="301">
        <v>22.8936845776003</v>
      </c>
      <c r="BC1120" s="301">
        <v>9.9</v>
      </c>
      <c r="BD1120" s="301"/>
      <c r="BE1120" s="300" t="s">
        <v>4204</v>
      </c>
      <c r="BF1120" s="298"/>
      <c r="BG1120" s="300" t="s">
        <v>320</v>
      </c>
      <c r="BH1120" s="300" t="s">
        <v>197</v>
      </c>
      <c r="BI1120" s="300" t="s">
        <v>373</v>
      </c>
      <c r="BJ1120" s="300" t="s">
        <v>103</v>
      </c>
      <c r="BK1120" s="299" t="s">
        <v>175</v>
      </c>
      <c r="BL1120" s="301">
        <v>123363.49022088</v>
      </c>
      <c r="BM1120" s="299" t="s">
        <v>309</v>
      </c>
      <c r="BN1120" s="301"/>
      <c r="BO1120" s="304">
        <v>38918</v>
      </c>
      <c r="BP1120" s="304">
        <v>48049</v>
      </c>
      <c r="BQ1120" s="297" t="s">
        <v>4757</v>
      </c>
      <c r="BR1120" s="297" t="s">
        <v>4764</v>
      </c>
      <c r="BS1120" s="297">
        <v>38918</v>
      </c>
      <c r="BT1120" s="297">
        <v>48049</v>
      </c>
      <c r="BU1120" s="301">
        <v>0</v>
      </c>
      <c r="BV1120" s="301">
        <v>44.15</v>
      </c>
      <c r="BW1120" s="301">
        <v>0</v>
      </c>
    </row>
    <row r="1121" spans="1:75" s="289" customFormat="1" ht="18.2" customHeight="1" x14ac:dyDescent="0.15">
      <c r="A1121" s="291">
        <v>1119</v>
      </c>
      <c r="B1121" s="292" t="s">
        <v>305</v>
      </c>
      <c r="C1121" s="292" t="s">
        <v>306</v>
      </c>
      <c r="D1121" s="312">
        <v>45170</v>
      </c>
      <c r="E1121" s="293" t="s">
        <v>2204</v>
      </c>
      <c r="F1121" s="308">
        <v>160</v>
      </c>
      <c r="G1121" s="308">
        <v>159</v>
      </c>
      <c r="H1121" s="295">
        <v>9001.2999999999993</v>
      </c>
      <c r="I1121" s="295">
        <v>19698.89</v>
      </c>
      <c r="J1121" s="295">
        <v>0</v>
      </c>
      <c r="K1121" s="295">
        <v>28700.19</v>
      </c>
      <c r="L1121" s="295">
        <v>222.87</v>
      </c>
      <c r="M1121" s="295">
        <v>0</v>
      </c>
      <c r="N1121" s="295">
        <v>0</v>
      </c>
      <c r="O1121" s="295">
        <v>0</v>
      </c>
      <c r="P1121" s="295">
        <v>0</v>
      </c>
      <c r="Q1121" s="295">
        <v>0</v>
      </c>
      <c r="R1121" s="295">
        <v>28700.19</v>
      </c>
      <c r="S1121" s="295">
        <v>27544.76</v>
      </c>
      <c r="T1121" s="295">
        <v>74.260000000000005</v>
      </c>
      <c r="U1121" s="295">
        <v>0</v>
      </c>
      <c r="V1121" s="295">
        <v>0</v>
      </c>
      <c r="W1121" s="295">
        <v>0</v>
      </c>
      <c r="X1121" s="295">
        <v>0</v>
      </c>
      <c r="Y1121" s="295">
        <v>0</v>
      </c>
      <c r="Z1121" s="295">
        <v>27619.02</v>
      </c>
      <c r="AA1121" s="295">
        <v>0</v>
      </c>
      <c r="AB1121" s="295">
        <v>0</v>
      </c>
      <c r="AC1121" s="295">
        <v>0</v>
      </c>
      <c r="AD1121" s="295">
        <v>0</v>
      </c>
      <c r="AE1121" s="295">
        <v>0</v>
      </c>
      <c r="AF1121" s="295">
        <v>0</v>
      </c>
      <c r="AG1121" s="295">
        <v>0</v>
      </c>
      <c r="AH1121" s="295">
        <v>0</v>
      </c>
      <c r="AI1121" s="295">
        <v>0</v>
      </c>
      <c r="AJ1121" s="295">
        <v>0</v>
      </c>
      <c r="AK1121" s="295">
        <v>0</v>
      </c>
      <c r="AL1121" s="295">
        <v>0</v>
      </c>
      <c r="AM1121" s="295">
        <v>0</v>
      </c>
      <c r="AN1121" s="295">
        <v>0</v>
      </c>
      <c r="AO1121" s="295">
        <v>0</v>
      </c>
      <c r="AP1121" s="295">
        <v>0</v>
      </c>
      <c r="AQ1121" s="295">
        <v>0</v>
      </c>
      <c r="AR1121" s="295">
        <v>0</v>
      </c>
      <c r="AS1121" s="295">
        <v>0</v>
      </c>
      <c r="AT1121" s="295">
        <f t="shared" si="17"/>
        <v>0</v>
      </c>
      <c r="AU1121" s="295">
        <v>19921.759999999998</v>
      </c>
      <c r="AV1121" s="295">
        <v>27619.02</v>
      </c>
      <c r="AW1121" s="296">
        <v>34</v>
      </c>
      <c r="AX1121" s="296">
        <v>240</v>
      </c>
      <c r="AY1121" s="295">
        <v>251599.2</v>
      </c>
      <c r="AZ1121" s="295">
        <v>31002.62</v>
      </c>
      <c r="BA1121" s="294">
        <v>45.310166000000002</v>
      </c>
      <c r="BB1121" s="294">
        <v>41.945176669956901</v>
      </c>
      <c r="BC1121" s="294">
        <v>9.9</v>
      </c>
      <c r="BD1121" s="294"/>
      <c r="BE1121" s="293" t="s">
        <v>4204</v>
      </c>
      <c r="BF1121" s="291"/>
      <c r="BG1121" s="293" t="s">
        <v>312</v>
      </c>
      <c r="BH1121" s="293" t="s">
        <v>188</v>
      </c>
      <c r="BI1121" s="293" t="s">
        <v>313</v>
      </c>
      <c r="BJ1121" s="293" t="s">
        <v>4205</v>
      </c>
      <c r="BK1121" s="292" t="s">
        <v>175</v>
      </c>
      <c r="BL1121" s="294">
        <v>224753.94310824</v>
      </c>
      <c r="BM1121" s="292" t="s">
        <v>309</v>
      </c>
      <c r="BN1121" s="294"/>
      <c r="BO1121" s="297">
        <v>38918</v>
      </c>
      <c r="BP1121" s="297">
        <v>46223</v>
      </c>
      <c r="BQ1121" s="297" t="s">
        <v>4123</v>
      </c>
      <c r="BR1121" s="297" t="s">
        <v>4760</v>
      </c>
      <c r="BS1121" s="297">
        <v>38918</v>
      </c>
      <c r="BT1121" s="297">
        <v>46223</v>
      </c>
      <c r="BU1121" s="294">
        <v>17140.240000000002</v>
      </c>
      <c r="BV1121" s="294">
        <v>48.79</v>
      </c>
      <c r="BW1121" s="294">
        <v>0</v>
      </c>
    </row>
    <row r="1122" spans="1:75" s="289" customFormat="1" ht="18.2" customHeight="1" x14ac:dyDescent="0.15">
      <c r="A1122" s="298">
        <v>1120</v>
      </c>
      <c r="B1122" s="299" t="s">
        <v>305</v>
      </c>
      <c r="C1122" s="299" t="s">
        <v>306</v>
      </c>
      <c r="D1122" s="313">
        <v>45170</v>
      </c>
      <c r="E1122" s="300" t="s">
        <v>2205</v>
      </c>
      <c r="F1122" s="309">
        <v>153</v>
      </c>
      <c r="G1122" s="309">
        <v>152</v>
      </c>
      <c r="H1122" s="302">
        <v>14697.24</v>
      </c>
      <c r="I1122" s="302">
        <v>8860.3700000000008</v>
      </c>
      <c r="J1122" s="302">
        <v>0</v>
      </c>
      <c r="K1122" s="302">
        <v>23557.61</v>
      </c>
      <c r="L1122" s="302">
        <v>102.5</v>
      </c>
      <c r="M1122" s="302">
        <v>0</v>
      </c>
      <c r="N1122" s="302">
        <v>0</v>
      </c>
      <c r="O1122" s="302">
        <v>0</v>
      </c>
      <c r="P1122" s="302">
        <v>0</v>
      </c>
      <c r="Q1122" s="302">
        <v>0</v>
      </c>
      <c r="R1122" s="302">
        <v>23557.61</v>
      </c>
      <c r="S1122" s="302">
        <v>25149.63</v>
      </c>
      <c r="T1122" s="302">
        <v>121.25</v>
      </c>
      <c r="U1122" s="302">
        <v>0</v>
      </c>
      <c r="V1122" s="302">
        <v>0</v>
      </c>
      <c r="W1122" s="302">
        <v>0</v>
      </c>
      <c r="X1122" s="302">
        <v>0</v>
      </c>
      <c r="Y1122" s="302">
        <v>0</v>
      </c>
      <c r="Z1122" s="302">
        <v>25270.880000000001</v>
      </c>
      <c r="AA1122" s="302">
        <v>0</v>
      </c>
      <c r="AB1122" s="302">
        <v>0</v>
      </c>
      <c r="AC1122" s="302">
        <v>0</v>
      </c>
      <c r="AD1122" s="302">
        <v>0</v>
      </c>
      <c r="AE1122" s="302">
        <v>0</v>
      </c>
      <c r="AF1122" s="302">
        <v>0</v>
      </c>
      <c r="AG1122" s="302">
        <v>0</v>
      </c>
      <c r="AH1122" s="302">
        <v>0</v>
      </c>
      <c r="AI1122" s="302">
        <v>0</v>
      </c>
      <c r="AJ1122" s="302">
        <v>0</v>
      </c>
      <c r="AK1122" s="302">
        <v>0</v>
      </c>
      <c r="AL1122" s="302">
        <v>0</v>
      </c>
      <c r="AM1122" s="302">
        <v>0</v>
      </c>
      <c r="AN1122" s="302">
        <v>0</v>
      </c>
      <c r="AO1122" s="302">
        <v>0</v>
      </c>
      <c r="AP1122" s="302">
        <v>0</v>
      </c>
      <c r="AQ1122" s="302">
        <v>0</v>
      </c>
      <c r="AR1122" s="302">
        <v>0</v>
      </c>
      <c r="AS1122" s="302">
        <v>0</v>
      </c>
      <c r="AT1122" s="295">
        <f t="shared" si="17"/>
        <v>0</v>
      </c>
      <c r="AU1122" s="302">
        <v>8962.8700000000008</v>
      </c>
      <c r="AV1122" s="302">
        <v>25270.880000000001</v>
      </c>
      <c r="AW1122" s="303">
        <v>94</v>
      </c>
      <c r="AX1122" s="303">
        <v>300</v>
      </c>
      <c r="AY1122" s="302">
        <v>209997.86</v>
      </c>
      <c r="AZ1122" s="302">
        <v>24815.69</v>
      </c>
      <c r="BA1122" s="301">
        <v>43.452823000000002</v>
      </c>
      <c r="BB1122" s="301">
        <v>41.249897046305399</v>
      </c>
      <c r="BC1122" s="301">
        <v>9.9</v>
      </c>
      <c r="BD1122" s="301"/>
      <c r="BE1122" s="300" t="s">
        <v>4204</v>
      </c>
      <c r="BF1122" s="298"/>
      <c r="BG1122" s="300" t="s">
        <v>344</v>
      </c>
      <c r="BH1122" s="300" t="s">
        <v>213</v>
      </c>
      <c r="BI1122" s="300" t="s">
        <v>345</v>
      </c>
      <c r="BJ1122" s="300" t="s">
        <v>4205</v>
      </c>
      <c r="BK1122" s="299" t="s">
        <v>175</v>
      </c>
      <c r="BL1122" s="301">
        <v>184481.90544055999</v>
      </c>
      <c r="BM1122" s="299" t="s">
        <v>309</v>
      </c>
      <c r="BN1122" s="301"/>
      <c r="BO1122" s="304">
        <v>38918</v>
      </c>
      <c r="BP1122" s="304">
        <v>48049</v>
      </c>
      <c r="BQ1122" s="297" t="s">
        <v>935</v>
      </c>
      <c r="BR1122" s="297" t="s">
        <v>4746</v>
      </c>
      <c r="BS1122" s="297">
        <v>38918</v>
      </c>
      <c r="BT1122" s="297">
        <v>48049</v>
      </c>
      <c r="BU1122" s="301">
        <v>13634.05</v>
      </c>
      <c r="BV1122" s="301">
        <v>40.9</v>
      </c>
      <c r="BW1122" s="301">
        <v>0</v>
      </c>
    </row>
    <row r="1123" spans="1:75" s="289" customFormat="1" ht="18.2" customHeight="1" x14ac:dyDescent="0.15">
      <c r="A1123" s="291">
        <v>1121</v>
      </c>
      <c r="B1123" s="292" t="s">
        <v>305</v>
      </c>
      <c r="C1123" s="292" t="s">
        <v>306</v>
      </c>
      <c r="D1123" s="312">
        <v>45170</v>
      </c>
      <c r="E1123" s="293" t="s">
        <v>2206</v>
      </c>
      <c r="F1123" s="308">
        <v>164</v>
      </c>
      <c r="G1123" s="308">
        <v>163</v>
      </c>
      <c r="H1123" s="295">
        <v>19099.47</v>
      </c>
      <c r="I1123" s="295">
        <v>11920.78</v>
      </c>
      <c r="J1123" s="295">
        <v>0</v>
      </c>
      <c r="K1123" s="295">
        <v>31020.25</v>
      </c>
      <c r="L1123" s="295">
        <v>133.27000000000001</v>
      </c>
      <c r="M1123" s="295">
        <v>0</v>
      </c>
      <c r="N1123" s="295">
        <v>0</v>
      </c>
      <c r="O1123" s="295">
        <v>0</v>
      </c>
      <c r="P1123" s="295">
        <v>0</v>
      </c>
      <c r="Q1123" s="295">
        <v>0</v>
      </c>
      <c r="R1123" s="295">
        <v>31020.25</v>
      </c>
      <c r="S1123" s="295">
        <v>35482.449999999997</v>
      </c>
      <c r="T1123" s="295">
        <v>157.57</v>
      </c>
      <c r="U1123" s="295">
        <v>0</v>
      </c>
      <c r="V1123" s="295">
        <v>0</v>
      </c>
      <c r="W1123" s="295">
        <v>0</v>
      </c>
      <c r="X1123" s="295">
        <v>0</v>
      </c>
      <c r="Y1123" s="295">
        <v>0</v>
      </c>
      <c r="Z1123" s="295">
        <v>35640.019999999997</v>
      </c>
      <c r="AA1123" s="295">
        <v>0</v>
      </c>
      <c r="AB1123" s="295">
        <v>0</v>
      </c>
      <c r="AC1123" s="295">
        <v>0</v>
      </c>
      <c r="AD1123" s="295">
        <v>0</v>
      </c>
      <c r="AE1123" s="295">
        <v>0</v>
      </c>
      <c r="AF1123" s="295">
        <v>0</v>
      </c>
      <c r="AG1123" s="295">
        <v>0</v>
      </c>
      <c r="AH1123" s="295">
        <v>0</v>
      </c>
      <c r="AI1123" s="295">
        <v>0</v>
      </c>
      <c r="AJ1123" s="295">
        <v>0</v>
      </c>
      <c r="AK1123" s="295">
        <v>0</v>
      </c>
      <c r="AL1123" s="295">
        <v>0</v>
      </c>
      <c r="AM1123" s="295">
        <v>0</v>
      </c>
      <c r="AN1123" s="295">
        <v>0</v>
      </c>
      <c r="AO1123" s="295">
        <v>0</v>
      </c>
      <c r="AP1123" s="295">
        <v>0</v>
      </c>
      <c r="AQ1123" s="295">
        <v>0</v>
      </c>
      <c r="AR1123" s="295">
        <v>0</v>
      </c>
      <c r="AS1123" s="295">
        <v>0</v>
      </c>
      <c r="AT1123" s="295">
        <f t="shared" si="17"/>
        <v>0</v>
      </c>
      <c r="AU1123" s="295">
        <v>12054.05</v>
      </c>
      <c r="AV1123" s="295">
        <v>35640.019999999997</v>
      </c>
      <c r="AW1123" s="296">
        <v>94</v>
      </c>
      <c r="AX1123" s="296">
        <v>300</v>
      </c>
      <c r="AY1123" s="295">
        <v>253020.03</v>
      </c>
      <c r="AZ1123" s="295">
        <v>32255.62</v>
      </c>
      <c r="BA1123" s="294">
        <v>46.876696000000003</v>
      </c>
      <c r="BB1123" s="294">
        <v>45.0813479664629</v>
      </c>
      <c r="BC1123" s="294">
        <v>9.9</v>
      </c>
      <c r="BD1123" s="294"/>
      <c r="BE1123" s="293" t="s">
        <v>4204</v>
      </c>
      <c r="BF1123" s="291"/>
      <c r="BG1123" s="293" t="s">
        <v>320</v>
      </c>
      <c r="BH1123" s="293" t="s">
        <v>197</v>
      </c>
      <c r="BI1123" s="293" t="s">
        <v>373</v>
      </c>
      <c r="BJ1123" s="293" t="s">
        <v>4205</v>
      </c>
      <c r="BK1123" s="292" t="s">
        <v>175</v>
      </c>
      <c r="BL1123" s="294">
        <v>242922.55569400001</v>
      </c>
      <c r="BM1123" s="292" t="s">
        <v>309</v>
      </c>
      <c r="BN1123" s="294"/>
      <c r="BO1123" s="297">
        <v>38918</v>
      </c>
      <c r="BP1123" s="297">
        <v>48049</v>
      </c>
      <c r="BQ1123" s="297" t="s">
        <v>936</v>
      </c>
      <c r="BR1123" s="297" t="s">
        <v>4769</v>
      </c>
      <c r="BS1123" s="297">
        <v>38918</v>
      </c>
      <c r="BT1123" s="297">
        <v>48049</v>
      </c>
      <c r="BU1123" s="294">
        <v>18753.37</v>
      </c>
      <c r="BV1123" s="294">
        <v>53.17</v>
      </c>
      <c r="BW1123" s="294">
        <v>0</v>
      </c>
    </row>
    <row r="1124" spans="1:75" s="289" customFormat="1" ht="18.2" customHeight="1" x14ac:dyDescent="0.15">
      <c r="A1124" s="298">
        <v>1122</v>
      </c>
      <c r="B1124" s="299" t="s">
        <v>305</v>
      </c>
      <c r="C1124" s="299" t="s">
        <v>306</v>
      </c>
      <c r="D1124" s="313">
        <v>45170</v>
      </c>
      <c r="E1124" s="300" t="s">
        <v>2207</v>
      </c>
      <c r="F1124" s="309">
        <v>112</v>
      </c>
      <c r="G1124" s="309">
        <v>111</v>
      </c>
      <c r="H1124" s="302">
        <v>8938.7999999999993</v>
      </c>
      <c r="I1124" s="302">
        <v>4520.43</v>
      </c>
      <c r="J1124" s="302">
        <v>0</v>
      </c>
      <c r="K1124" s="302">
        <v>13459.23</v>
      </c>
      <c r="L1124" s="302">
        <v>62.33</v>
      </c>
      <c r="M1124" s="302">
        <v>0</v>
      </c>
      <c r="N1124" s="302">
        <v>0</v>
      </c>
      <c r="O1124" s="302">
        <v>0</v>
      </c>
      <c r="P1124" s="302">
        <v>0</v>
      </c>
      <c r="Q1124" s="302">
        <v>0</v>
      </c>
      <c r="R1124" s="302">
        <v>13459.23</v>
      </c>
      <c r="S1124" s="302">
        <v>10584.45</v>
      </c>
      <c r="T1124" s="302">
        <v>73.75</v>
      </c>
      <c r="U1124" s="302">
        <v>0</v>
      </c>
      <c r="V1124" s="302">
        <v>0</v>
      </c>
      <c r="W1124" s="302">
        <v>0</v>
      </c>
      <c r="X1124" s="302">
        <v>0</v>
      </c>
      <c r="Y1124" s="302">
        <v>0</v>
      </c>
      <c r="Z1124" s="302">
        <v>10658.2</v>
      </c>
      <c r="AA1124" s="302">
        <v>0</v>
      </c>
      <c r="AB1124" s="302">
        <v>0</v>
      </c>
      <c r="AC1124" s="302">
        <v>0</v>
      </c>
      <c r="AD1124" s="302">
        <v>0</v>
      </c>
      <c r="AE1124" s="302">
        <v>0</v>
      </c>
      <c r="AF1124" s="302">
        <v>0</v>
      </c>
      <c r="AG1124" s="302">
        <v>0</v>
      </c>
      <c r="AH1124" s="302">
        <v>0</v>
      </c>
      <c r="AI1124" s="302">
        <v>0</v>
      </c>
      <c r="AJ1124" s="302">
        <v>0</v>
      </c>
      <c r="AK1124" s="302">
        <v>0</v>
      </c>
      <c r="AL1124" s="302">
        <v>0</v>
      </c>
      <c r="AM1124" s="302">
        <v>0</v>
      </c>
      <c r="AN1124" s="302">
        <v>0</v>
      </c>
      <c r="AO1124" s="302">
        <v>0</v>
      </c>
      <c r="AP1124" s="302">
        <v>0</v>
      </c>
      <c r="AQ1124" s="302">
        <v>0</v>
      </c>
      <c r="AR1124" s="302">
        <v>0</v>
      </c>
      <c r="AS1124" s="302">
        <v>0</v>
      </c>
      <c r="AT1124" s="295">
        <f t="shared" si="17"/>
        <v>0</v>
      </c>
      <c r="AU1124" s="302">
        <v>4582.76</v>
      </c>
      <c r="AV1124" s="302">
        <v>10658.2</v>
      </c>
      <c r="AW1124" s="303">
        <v>94</v>
      </c>
      <c r="AX1124" s="303">
        <v>300</v>
      </c>
      <c r="AY1124" s="302">
        <v>225000.46</v>
      </c>
      <c r="AZ1124" s="302">
        <v>15092.41</v>
      </c>
      <c r="BA1124" s="301">
        <v>24.665032</v>
      </c>
      <c r="BB1124" s="301">
        <v>21.9959793462648</v>
      </c>
      <c r="BC1124" s="301">
        <v>9.9</v>
      </c>
      <c r="BD1124" s="301"/>
      <c r="BE1124" s="300" t="s">
        <v>4204</v>
      </c>
      <c r="BF1124" s="298"/>
      <c r="BG1124" s="300" t="s">
        <v>310</v>
      </c>
      <c r="BH1124" s="300" t="s">
        <v>184</v>
      </c>
      <c r="BI1124" s="300" t="s">
        <v>395</v>
      </c>
      <c r="BJ1124" s="300" t="s">
        <v>4205</v>
      </c>
      <c r="BK1124" s="299" t="s">
        <v>175</v>
      </c>
      <c r="BL1124" s="301">
        <v>105400.52221608</v>
      </c>
      <c r="BM1124" s="299" t="s">
        <v>309</v>
      </c>
      <c r="BN1124" s="301"/>
      <c r="BO1124" s="304">
        <v>38918</v>
      </c>
      <c r="BP1124" s="304">
        <v>48049</v>
      </c>
      <c r="BQ1124" s="297" t="s">
        <v>929</v>
      </c>
      <c r="BR1124" s="297" t="s">
        <v>4777</v>
      </c>
      <c r="BS1124" s="297">
        <v>38918</v>
      </c>
      <c r="BT1124" s="297">
        <v>48049</v>
      </c>
      <c r="BU1124" s="301">
        <v>6463.61</v>
      </c>
      <c r="BV1124" s="301">
        <v>24.88</v>
      </c>
      <c r="BW1124" s="301">
        <v>0</v>
      </c>
    </row>
    <row r="1125" spans="1:75" s="289" customFormat="1" ht="18.2" customHeight="1" x14ac:dyDescent="0.15">
      <c r="A1125" s="291">
        <v>1123</v>
      </c>
      <c r="B1125" s="292" t="s">
        <v>305</v>
      </c>
      <c r="C1125" s="292" t="s">
        <v>306</v>
      </c>
      <c r="D1125" s="312">
        <v>45170</v>
      </c>
      <c r="E1125" s="293" t="s">
        <v>2208</v>
      </c>
      <c r="F1125" s="308">
        <v>0</v>
      </c>
      <c r="G1125" s="308">
        <v>0</v>
      </c>
      <c r="H1125" s="295">
        <v>21612.93</v>
      </c>
      <c r="I1125" s="295">
        <v>0</v>
      </c>
      <c r="J1125" s="295">
        <v>0</v>
      </c>
      <c r="K1125" s="295">
        <v>21612.93</v>
      </c>
      <c r="L1125" s="295">
        <v>150.76</v>
      </c>
      <c r="M1125" s="295">
        <v>0</v>
      </c>
      <c r="N1125" s="295">
        <v>0</v>
      </c>
      <c r="O1125" s="295">
        <v>150.76</v>
      </c>
      <c r="P1125" s="295">
        <v>0</v>
      </c>
      <c r="Q1125" s="295">
        <v>0</v>
      </c>
      <c r="R1125" s="295">
        <v>21462.17</v>
      </c>
      <c r="S1125" s="295">
        <v>0</v>
      </c>
      <c r="T1125" s="295">
        <v>178.31</v>
      </c>
      <c r="U1125" s="295">
        <v>0</v>
      </c>
      <c r="V1125" s="295">
        <v>0</v>
      </c>
      <c r="W1125" s="295">
        <v>178.31</v>
      </c>
      <c r="X1125" s="295">
        <v>0</v>
      </c>
      <c r="Y1125" s="295">
        <v>0</v>
      </c>
      <c r="Z1125" s="295">
        <v>0</v>
      </c>
      <c r="AA1125" s="295">
        <v>60.15</v>
      </c>
      <c r="AB1125" s="295">
        <v>0</v>
      </c>
      <c r="AC1125" s="295">
        <v>0</v>
      </c>
      <c r="AD1125" s="295">
        <v>0</v>
      </c>
      <c r="AE1125" s="295">
        <v>0</v>
      </c>
      <c r="AF1125" s="295">
        <v>-19.25</v>
      </c>
      <c r="AG1125" s="295">
        <v>19.46</v>
      </c>
      <c r="AH1125" s="295">
        <v>49.06</v>
      </c>
      <c r="AI1125" s="295">
        <v>0</v>
      </c>
      <c r="AJ1125" s="295">
        <v>0</v>
      </c>
      <c r="AK1125" s="295">
        <v>0</v>
      </c>
      <c r="AL1125" s="295">
        <v>0</v>
      </c>
      <c r="AM1125" s="295">
        <v>0</v>
      </c>
      <c r="AN1125" s="295">
        <v>0</v>
      </c>
      <c r="AO1125" s="295">
        <v>0</v>
      </c>
      <c r="AP1125" s="295">
        <v>0.02</v>
      </c>
      <c r="AQ1125" s="295">
        <v>0</v>
      </c>
      <c r="AR1125" s="295">
        <v>0</v>
      </c>
      <c r="AS1125" s="295">
        <v>0</v>
      </c>
      <c r="AT1125" s="295">
        <f t="shared" si="17"/>
        <v>438.51</v>
      </c>
      <c r="AU1125" s="295">
        <v>0</v>
      </c>
      <c r="AV1125" s="295">
        <v>0</v>
      </c>
      <c r="AW1125" s="296">
        <v>94</v>
      </c>
      <c r="AX1125" s="296">
        <v>300</v>
      </c>
      <c r="AY1125" s="295">
        <v>248999.11</v>
      </c>
      <c r="AZ1125" s="295">
        <v>36496.06</v>
      </c>
      <c r="BA1125" s="294">
        <v>53.895771000000003</v>
      </c>
      <c r="BB1125" s="294">
        <v>31.694385626368199</v>
      </c>
      <c r="BC1125" s="294">
        <v>9.9</v>
      </c>
      <c r="BD1125" s="294"/>
      <c r="BE1125" s="293" t="s">
        <v>4204</v>
      </c>
      <c r="BF1125" s="291"/>
      <c r="BG1125" s="293" t="s">
        <v>312</v>
      </c>
      <c r="BH1125" s="293" t="s">
        <v>188</v>
      </c>
      <c r="BI1125" s="293" t="s">
        <v>313</v>
      </c>
      <c r="BJ1125" s="293" t="s">
        <v>103</v>
      </c>
      <c r="BK1125" s="292" t="s">
        <v>175</v>
      </c>
      <c r="BL1125" s="294">
        <v>168072.31363831999</v>
      </c>
      <c r="BM1125" s="292" t="s">
        <v>309</v>
      </c>
      <c r="BN1125" s="294"/>
      <c r="BO1125" s="297">
        <v>38918</v>
      </c>
      <c r="BP1125" s="297">
        <v>48049</v>
      </c>
      <c r="BQ1125" s="297" t="s">
        <v>4757</v>
      </c>
      <c r="BR1125" s="297" t="s">
        <v>4764</v>
      </c>
      <c r="BS1125" s="297">
        <v>38918</v>
      </c>
      <c r="BT1125" s="297">
        <v>48049</v>
      </c>
      <c r="BU1125" s="294">
        <v>0</v>
      </c>
      <c r="BV1125" s="294">
        <v>60.15</v>
      </c>
      <c r="BW1125" s="294">
        <v>0</v>
      </c>
    </row>
    <row r="1126" spans="1:75" s="289" customFormat="1" ht="18.2" customHeight="1" x14ac:dyDescent="0.15">
      <c r="A1126" s="298">
        <v>1124</v>
      </c>
      <c r="B1126" s="299" t="s">
        <v>305</v>
      </c>
      <c r="C1126" s="299" t="s">
        <v>306</v>
      </c>
      <c r="D1126" s="313">
        <v>45170</v>
      </c>
      <c r="E1126" s="300" t="s">
        <v>2209</v>
      </c>
      <c r="F1126" s="309">
        <v>155</v>
      </c>
      <c r="G1126" s="309">
        <v>154</v>
      </c>
      <c r="H1126" s="302">
        <v>27992.16</v>
      </c>
      <c r="I1126" s="302">
        <v>17478.18</v>
      </c>
      <c r="J1126" s="302">
        <v>0</v>
      </c>
      <c r="K1126" s="302">
        <v>45470.34</v>
      </c>
      <c r="L1126" s="302">
        <v>197.81</v>
      </c>
      <c r="M1126" s="302">
        <v>0</v>
      </c>
      <c r="N1126" s="302">
        <v>0</v>
      </c>
      <c r="O1126" s="302">
        <v>0</v>
      </c>
      <c r="P1126" s="302">
        <v>0</v>
      </c>
      <c r="Q1126" s="302">
        <v>0</v>
      </c>
      <c r="R1126" s="302">
        <v>45470.34</v>
      </c>
      <c r="S1126" s="302">
        <v>47131.33</v>
      </c>
      <c r="T1126" s="302">
        <v>223.94</v>
      </c>
      <c r="U1126" s="302">
        <v>0</v>
      </c>
      <c r="V1126" s="302">
        <v>0</v>
      </c>
      <c r="W1126" s="302">
        <v>0</v>
      </c>
      <c r="X1126" s="302">
        <v>0</v>
      </c>
      <c r="Y1126" s="302">
        <v>0</v>
      </c>
      <c r="Z1126" s="302">
        <v>47355.27</v>
      </c>
      <c r="AA1126" s="302">
        <v>0</v>
      </c>
      <c r="AB1126" s="302">
        <v>0</v>
      </c>
      <c r="AC1126" s="302">
        <v>0</v>
      </c>
      <c r="AD1126" s="302">
        <v>0</v>
      </c>
      <c r="AE1126" s="302">
        <v>0</v>
      </c>
      <c r="AF1126" s="302">
        <v>0</v>
      </c>
      <c r="AG1126" s="302">
        <v>0</v>
      </c>
      <c r="AH1126" s="302">
        <v>0</v>
      </c>
      <c r="AI1126" s="302">
        <v>0</v>
      </c>
      <c r="AJ1126" s="302">
        <v>0</v>
      </c>
      <c r="AK1126" s="302">
        <v>0</v>
      </c>
      <c r="AL1126" s="302">
        <v>0</v>
      </c>
      <c r="AM1126" s="302">
        <v>0</v>
      </c>
      <c r="AN1126" s="302">
        <v>0</v>
      </c>
      <c r="AO1126" s="302">
        <v>0</v>
      </c>
      <c r="AP1126" s="302">
        <v>0</v>
      </c>
      <c r="AQ1126" s="302">
        <v>0</v>
      </c>
      <c r="AR1126" s="302">
        <v>0</v>
      </c>
      <c r="AS1126" s="302">
        <v>0</v>
      </c>
      <c r="AT1126" s="295">
        <f t="shared" si="17"/>
        <v>0</v>
      </c>
      <c r="AU1126" s="302">
        <v>17675.990000000002</v>
      </c>
      <c r="AV1126" s="302">
        <v>47355.27</v>
      </c>
      <c r="AW1126" s="303">
        <v>94</v>
      </c>
      <c r="AX1126" s="303">
        <v>300</v>
      </c>
      <c r="AY1126" s="302">
        <v>326298.93</v>
      </c>
      <c r="AZ1126" s="302">
        <v>47890.879999999997</v>
      </c>
      <c r="BA1126" s="301">
        <v>53.968913000000001</v>
      </c>
      <c r="BB1126" s="301">
        <v>51.2411720883062</v>
      </c>
      <c r="BC1126" s="301">
        <v>9.6</v>
      </c>
      <c r="BD1126" s="301"/>
      <c r="BE1126" s="300" t="s">
        <v>4204</v>
      </c>
      <c r="BF1126" s="298"/>
      <c r="BG1126" s="300" t="s">
        <v>312</v>
      </c>
      <c r="BH1126" s="300" t="s">
        <v>188</v>
      </c>
      <c r="BI1126" s="300" t="s">
        <v>313</v>
      </c>
      <c r="BJ1126" s="300" t="s">
        <v>4205</v>
      </c>
      <c r="BK1126" s="299" t="s">
        <v>175</v>
      </c>
      <c r="BL1126" s="301">
        <v>356082.59769263997</v>
      </c>
      <c r="BM1126" s="299" t="s">
        <v>309</v>
      </c>
      <c r="BN1126" s="301"/>
      <c r="BO1126" s="304">
        <v>38918</v>
      </c>
      <c r="BP1126" s="304">
        <v>48049</v>
      </c>
      <c r="BQ1126" s="297" t="s">
        <v>929</v>
      </c>
      <c r="BR1126" s="297" t="s">
        <v>4777</v>
      </c>
      <c r="BS1126" s="297">
        <v>38918</v>
      </c>
      <c r="BT1126" s="297">
        <v>48049</v>
      </c>
      <c r="BU1126" s="301">
        <v>20176.87</v>
      </c>
      <c r="BV1126" s="301">
        <v>43.41</v>
      </c>
      <c r="BW1126" s="301">
        <v>0</v>
      </c>
    </row>
    <row r="1127" spans="1:75" s="289" customFormat="1" ht="18.2" customHeight="1" x14ac:dyDescent="0.15">
      <c r="A1127" s="291">
        <v>1125</v>
      </c>
      <c r="B1127" s="292" t="s">
        <v>305</v>
      </c>
      <c r="C1127" s="292" t="s">
        <v>306</v>
      </c>
      <c r="D1127" s="312">
        <v>45170</v>
      </c>
      <c r="E1127" s="293" t="s">
        <v>2210</v>
      </c>
      <c r="F1127" s="308">
        <v>151</v>
      </c>
      <c r="G1127" s="308">
        <v>150</v>
      </c>
      <c r="H1127" s="295">
        <v>35787.53</v>
      </c>
      <c r="I1127" s="295">
        <v>22049.759999999998</v>
      </c>
      <c r="J1127" s="295">
        <v>0</v>
      </c>
      <c r="K1127" s="295">
        <v>57837.29</v>
      </c>
      <c r="L1127" s="295">
        <v>252.95</v>
      </c>
      <c r="M1127" s="295">
        <v>0</v>
      </c>
      <c r="N1127" s="295">
        <v>0</v>
      </c>
      <c r="O1127" s="295">
        <v>0</v>
      </c>
      <c r="P1127" s="295">
        <v>0</v>
      </c>
      <c r="Q1127" s="295">
        <v>0</v>
      </c>
      <c r="R1127" s="295">
        <v>57837.29</v>
      </c>
      <c r="S1127" s="295">
        <v>58630.239999999998</v>
      </c>
      <c r="T1127" s="295">
        <v>286.3</v>
      </c>
      <c r="U1127" s="295">
        <v>0</v>
      </c>
      <c r="V1127" s="295">
        <v>0</v>
      </c>
      <c r="W1127" s="295">
        <v>0</v>
      </c>
      <c r="X1127" s="295">
        <v>0</v>
      </c>
      <c r="Y1127" s="295">
        <v>0</v>
      </c>
      <c r="Z1127" s="295">
        <v>58916.54</v>
      </c>
      <c r="AA1127" s="295">
        <v>0</v>
      </c>
      <c r="AB1127" s="295">
        <v>0</v>
      </c>
      <c r="AC1127" s="295">
        <v>0</v>
      </c>
      <c r="AD1127" s="295">
        <v>0</v>
      </c>
      <c r="AE1127" s="295">
        <v>0</v>
      </c>
      <c r="AF1127" s="295">
        <v>0</v>
      </c>
      <c r="AG1127" s="295">
        <v>0</v>
      </c>
      <c r="AH1127" s="295">
        <v>0</v>
      </c>
      <c r="AI1127" s="295">
        <v>0</v>
      </c>
      <c r="AJ1127" s="295">
        <v>0</v>
      </c>
      <c r="AK1127" s="295">
        <v>0</v>
      </c>
      <c r="AL1127" s="295">
        <v>0</v>
      </c>
      <c r="AM1127" s="295">
        <v>0</v>
      </c>
      <c r="AN1127" s="295">
        <v>0</v>
      </c>
      <c r="AO1127" s="295">
        <v>0</v>
      </c>
      <c r="AP1127" s="295">
        <v>0</v>
      </c>
      <c r="AQ1127" s="295">
        <v>0</v>
      </c>
      <c r="AR1127" s="295">
        <v>0</v>
      </c>
      <c r="AS1127" s="295">
        <v>0</v>
      </c>
      <c r="AT1127" s="295">
        <f t="shared" si="17"/>
        <v>0</v>
      </c>
      <c r="AU1127" s="295">
        <v>22302.71</v>
      </c>
      <c r="AV1127" s="295">
        <v>58916.54</v>
      </c>
      <c r="AW1127" s="296">
        <v>94</v>
      </c>
      <c r="AX1127" s="296">
        <v>300</v>
      </c>
      <c r="AY1127" s="295">
        <v>330001.19</v>
      </c>
      <c r="AZ1127" s="295">
        <v>61232.67</v>
      </c>
      <c r="BA1127" s="294">
        <v>68.229388999999998</v>
      </c>
      <c r="BB1127" s="294">
        <v>64.446037680797005</v>
      </c>
      <c r="BC1127" s="294">
        <v>9.6</v>
      </c>
      <c r="BD1127" s="294"/>
      <c r="BE1127" s="293" t="s">
        <v>4204</v>
      </c>
      <c r="BF1127" s="291"/>
      <c r="BG1127" s="293" t="s">
        <v>312</v>
      </c>
      <c r="BH1127" s="293" t="s">
        <v>191</v>
      </c>
      <c r="BI1127" s="293" t="s">
        <v>348</v>
      </c>
      <c r="BJ1127" s="293" t="s">
        <v>4205</v>
      </c>
      <c r="BK1127" s="292" t="s">
        <v>175</v>
      </c>
      <c r="BL1127" s="294">
        <v>452929.37036984001</v>
      </c>
      <c r="BM1127" s="292" t="s">
        <v>309</v>
      </c>
      <c r="BN1127" s="294"/>
      <c r="BO1127" s="297">
        <v>38919</v>
      </c>
      <c r="BP1127" s="297">
        <v>48050</v>
      </c>
      <c r="BQ1127" s="297" t="s">
        <v>4666</v>
      </c>
      <c r="BR1127" s="297" t="s">
        <v>4812</v>
      </c>
      <c r="BS1127" s="297">
        <v>38919</v>
      </c>
      <c r="BT1127" s="297">
        <v>48050</v>
      </c>
      <c r="BU1127" s="294">
        <v>24606.38</v>
      </c>
      <c r="BV1127" s="294">
        <v>55.51</v>
      </c>
      <c r="BW1127" s="294">
        <v>0</v>
      </c>
    </row>
    <row r="1128" spans="1:75" s="289" customFormat="1" ht="18.2" customHeight="1" x14ac:dyDescent="0.15">
      <c r="A1128" s="298">
        <v>1126</v>
      </c>
      <c r="B1128" s="299" t="s">
        <v>305</v>
      </c>
      <c r="C1128" s="299" t="s">
        <v>306</v>
      </c>
      <c r="D1128" s="313">
        <v>45170</v>
      </c>
      <c r="E1128" s="300" t="s">
        <v>2211</v>
      </c>
      <c r="F1128" s="309">
        <v>0</v>
      </c>
      <c r="G1128" s="309">
        <v>0</v>
      </c>
      <c r="H1128" s="302">
        <v>11074.32</v>
      </c>
      <c r="I1128" s="302">
        <v>0</v>
      </c>
      <c r="J1128" s="302">
        <v>0</v>
      </c>
      <c r="K1128" s="302">
        <v>11074.32</v>
      </c>
      <c r="L1128" s="302">
        <v>274.19</v>
      </c>
      <c r="M1128" s="302">
        <v>0</v>
      </c>
      <c r="N1128" s="302">
        <v>0</v>
      </c>
      <c r="O1128" s="302">
        <v>274.19</v>
      </c>
      <c r="P1128" s="302">
        <v>0</v>
      </c>
      <c r="Q1128" s="302">
        <v>0</v>
      </c>
      <c r="R1128" s="302">
        <v>10800.13</v>
      </c>
      <c r="S1128" s="302">
        <v>0</v>
      </c>
      <c r="T1128" s="302">
        <v>91.36</v>
      </c>
      <c r="U1128" s="302">
        <v>0</v>
      </c>
      <c r="V1128" s="302">
        <v>0</v>
      </c>
      <c r="W1128" s="302">
        <v>91.36</v>
      </c>
      <c r="X1128" s="302">
        <v>0</v>
      </c>
      <c r="Y1128" s="302">
        <v>0</v>
      </c>
      <c r="Z1128" s="302">
        <v>0</v>
      </c>
      <c r="AA1128" s="302">
        <v>60.02</v>
      </c>
      <c r="AB1128" s="302">
        <v>0</v>
      </c>
      <c r="AC1128" s="302">
        <v>0</v>
      </c>
      <c r="AD1128" s="302">
        <v>0</v>
      </c>
      <c r="AE1128" s="302">
        <v>0</v>
      </c>
      <c r="AF1128" s="302">
        <v>-19.809999999999999</v>
      </c>
      <c r="AG1128" s="302">
        <v>18.510000000000002</v>
      </c>
      <c r="AH1128" s="302">
        <v>50.93</v>
      </c>
      <c r="AI1128" s="302">
        <v>0</v>
      </c>
      <c r="AJ1128" s="302">
        <v>0</v>
      </c>
      <c r="AK1128" s="302">
        <v>0</v>
      </c>
      <c r="AL1128" s="302">
        <v>0</v>
      </c>
      <c r="AM1128" s="302">
        <v>0</v>
      </c>
      <c r="AN1128" s="302">
        <v>0</v>
      </c>
      <c r="AO1128" s="302">
        <v>0</v>
      </c>
      <c r="AP1128" s="302">
        <v>362.6</v>
      </c>
      <c r="AQ1128" s="302">
        <v>0</v>
      </c>
      <c r="AR1128" s="302">
        <v>358.94</v>
      </c>
      <c r="AS1128" s="302">
        <v>0</v>
      </c>
      <c r="AT1128" s="295">
        <f t="shared" si="17"/>
        <v>478.86</v>
      </c>
      <c r="AU1128" s="302">
        <v>0</v>
      </c>
      <c r="AV1128" s="302">
        <v>0</v>
      </c>
      <c r="AW1128" s="303">
        <v>34</v>
      </c>
      <c r="AX1128" s="303">
        <v>240</v>
      </c>
      <c r="AY1128" s="302">
        <v>251602.04</v>
      </c>
      <c r="AZ1128" s="302">
        <v>38141.620000000003</v>
      </c>
      <c r="BA1128" s="301">
        <v>55.742798999999998</v>
      </c>
      <c r="BB1128" s="301">
        <v>15.784056255708901</v>
      </c>
      <c r="BC1128" s="301">
        <v>9.9</v>
      </c>
      <c r="BD1128" s="301"/>
      <c r="BE1128" s="300" t="s">
        <v>4204</v>
      </c>
      <c r="BF1128" s="298"/>
      <c r="BG1128" s="300" t="s">
        <v>312</v>
      </c>
      <c r="BH1128" s="300" t="s">
        <v>188</v>
      </c>
      <c r="BI1128" s="300" t="s">
        <v>313</v>
      </c>
      <c r="BJ1128" s="300" t="s">
        <v>103</v>
      </c>
      <c r="BK1128" s="299" t="s">
        <v>175</v>
      </c>
      <c r="BL1128" s="301">
        <v>84576.854842479996</v>
      </c>
      <c r="BM1128" s="299" t="s">
        <v>309</v>
      </c>
      <c r="BN1128" s="301"/>
      <c r="BO1128" s="304">
        <v>38919</v>
      </c>
      <c r="BP1128" s="304">
        <v>46224</v>
      </c>
      <c r="BQ1128" s="297" t="s">
        <v>4757</v>
      </c>
      <c r="BR1128" s="297" t="s">
        <v>4764</v>
      </c>
      <c r="BS1128" s="297">
        <v>38919</v>
      </c>
      <c r="BT1128" s="297">
        <v>46224</v>
      </c>
      <c r="BU1128" s="301">
        <v>0</v>
      </c>
      <c r="BV1128" s="301">
        <v>60.02</v>
      </c>
      <c r="BW1128" s="301">
        <v>0</v>
      </c>
    </row>
    <row r="1129" spans="1:75" s="289" customFormat="1" ht="18.2" customHeight="1" x14ac:dyDescent="0.15">
      <c r="A1129" s="291">
        <v>1127</v>
      </c>
      <c r="B1129" s="292" t="s">
        <v>305</v>
      </c>
      <c r="C1129" s="292" t="s">
        <v>306</v>
      </c>
      <c r="D1129" s="312">
        <v>45170</v>
      </c>
      <c r="E1129" s="293" t="s">
        <v>2212</v>
      </c>
      <c r="F1129" s="308">
        <v>44</v>
      </c>
      <c r="G1129" s="308">
        <v>43</v>
      </c>
      <c r="H1129" s="295">
        <v>15461.82</v>
      </c>
      <c r="I1129" s="295">
        <v>3870</v>
      </c>
      <c r="J1129" s="295">
        <v>0</v>
      </c>
      <c r="K1129" s="295">
        <v>19331.82</v>
      </c>
      <c r="L1129" s="295">
        <v>107.84</v>
      </c>
      <c r="M1129" s="295">
        <v>0</v>
      </c>
      <c r="N1129" s="295">
        <v>0</v>
      </c>
      <c r="O1129" s="295">
        <v>0</v>
      </c>
      <c r="P1129" s="295">
        <v>0</v>
      </c>
      <c r="Q1129" s="295">
        <v>0</v>
      </c>
      <c r="R1129" s="295">
        <v>19331.82</v>
      </c>
      <c r="S1129" s="295">
        <v>6072.08</v>
      </c>
      <c r="T1129" s="295">
        <v>127.56</v>
      </c>
      <c r="U1129" s="295">
        <v>0</v>
      </c>
      <c r="V1129" s="295">
        <v>0</v>
      </c>
      <c r="W1129" s="295">
        <v>0</v>
      </c>
      <c r="X1129" s="295">
        <v>0</v>
      </c>
      <c r="Y1129" s="295">
        <v>0</v>
      </c>
      <c r="Z1129" s="295">
        <v>6199.64</v>
      </c>
      <c r="AA1129" s="295">
        <v>0</v>
      </c>
      <c r="AB1129" s="295">
        <v>0</v>
      </c>
      <c r="AC1129" s="295">
        <v>0</v>
      </c>
      <c r="AD1129" s="295">
        <v>0</v>
      </c>
      <c r="AE1129" s="295">
        <v>0</v>
      </c>
      <c r="AF1129" s="295">
        <v>0</v>
      </c>
      <c r="AG1129" s="295">
        <v>0</v>
      </c>
      <c r="AH1129" s="295">
        <v>0</v>
      </c>
      <c r="AI1129" s="295">
        <v>0</v>
      </c>
      <c r="AJ1129" s="295">
        <v>0</v>
      </c>
      <c r="AK1129" s="295">
        <v>0</v>
      </c>
      <c r="AL1129" s="295">
        <v>0</v>
      </c>
      <c r="AM1129" s="295">
        <v>0</v>
      </c>
      <c r="AN1129" s="295">
        <v>0</v>
      </c>
      <c r="AO1129" s="295">
        <v>0</v>
      </c>
      <c r="AP1129" s="295">
        <v>0</v>
      </c>
      <c r="AQ1129" s="295">
        <v>0</v>
      </c>
      <c r="AR1129" s="295">
        <v>0</v>
      </c>
      <c r="AS1129" s="295">
        <v>0</v>
      </c>
      <c r="AT1129" s="295">
        <f t="shared" si="17"/>
        <v>0</v>
      </c>
      <c r="AU1129" s="295">
        <v>3977.84</v>
      </c>
      <c r="AV1129" s="295">
        <v>6199.64</v>
      </c>
      <c r="AW1129" s="296">
        <v>94</v>
      </c>
      <c r="AX1129" s="296">
        <v>300</v>
      </c>
      <c r="AY1129" s="295">
        <v>242000.43</v>
      </c>
      <c r="AZ1129" s="295">
        <v>26107.63</v>
      </c>
      <c r="BA1129" s="294">
        <v>39.669352000000003</v>
      </c>
      <c r="BB1129" s="294">
        <v>29.3738180133792</v>
      </c>
      <c r="BC1129" s="294">
        <v>9.9</v>
      </c>
      <c r="BD1129" s="294"/>
      <c r="BE1129" s="293" t="s">
        <v>4204</v>
      </c>
      <c r="BF1129" s="291"/>
      <c r="BG1129" s="293" t="s">
        <v>344</v>
      </c>
      <c r="BH1129" s="293" t="s">
        <v>213</v>
      </c>
      <c r="BI1129" s="293" t="s">
        <v>630</v>
      </c>
      <c r="BJ1129" s="293" t="s">
        <v>4205</v>
      </c>
      <c r="BK1129" s="292" t="s">
        <v>175</v>
      </c>
      <c r="BL1129" s="294">
        <v>151389.33827472001</v>
      </c>
      <c r="BM1129" s="292" t="s">
        <v>309</v>
      </c>
      <c r="BN1129" s="294"/>
      <c r="BO1129" s="297">
        <v>38919</v>
      </c>
      <c r="BP1129" s="297">
        <v>48050</v>
      </c>
      <c r="BQ1129" s="297" t="s">
        <v>4195</v>
      </c>
      <c r="BR1129" s="297" t="s">
        <v>4771</v>
      </c>
      <c r="BS1129" s="297">
        <v>38919</v>
      </c>
      <c r="BT1129" s="297">
        <v>48050</v>
      </c>
      <c r="BU1129" s="294">
        <v>4068.23</v>
      </c>
      <c r="BV1129" s="294">
        <v>43.03</v>
      </c>
      <c r="BW1129" s="294">
        <v>0</v>
      </c>
    </row>
    <row r="1130" spans="1:75" s="289" customFormat="1" ht="18.2" customHeight="1" x14ac:dyDescent="0.15">
      <c r="A1130" s="298">
        <v>1128</v>
      </c>
      <c r="B1130" s="299" t="s">
        <v>305</v>
      </c>
      <c r="C1130" s="299" t="s">
        <v>306</v>
      </c>
      <c r="D1130" s="313">
        <v>45170</v>
      </c>
      <c r="E1130" s="300" t="s">
        <v>2213</v>
      </c>
      <c r="F1130" s="309">
        <v>159</v>
      </c>
      <c r="G1130" s="309">
        <v>158</v>
      </c>
      <c r="H1130" s="302">
        <v>33054.33</v>
      </c>
      <c r="I1130" s="302">
        <v>20910.12</v>
      </c>
      <c r="J1130" s="302">
        <v>0</v>
      </c>
      <c r="K1130" s="302">
        <v>53964.45</v>
      </c>
      <c r="L1130" s="302">
        <v>233.62</v>
      </c>
      <c r="M1130" s="302">
        <v>0</v>
      </c>
      <c r="N1130" s="302">
        <v>0</v>
      </c>
      <c r="O1130" s="302">
        <v>0</v>
      </c>
      <c r="P1130" s="302">
        <v>0</v>
      </c>
      <c r="Q1130" s="302">
        <v>0</v>
      </c>
      <c r="R1130" s="302">
        <v>53964.45</v>
      </c>
      <c r="S1130" s="302">
        <v>57557.41</v>
      </c>
      <c r="T1130" s="302">
        <v>264.43</v>
      </c>
      <c r="U1130" s="302">
        <v>0</v>
      </c>
      <c r="V1130" s="302">
        <v>0</v>
      </c>
      <c r="W1130" s="302">
        <v>0</v>
      </c>
      <c r="X1130" s="302">
        <v>0</v>
      </c>
      <c r="Y1130" s="302">
        <v>0</v>
      </c>
      <c r="Z1130" s="302">
        <v>57821.84</v>
      </c>
      <c r="AA1130" s="302">
        <v>0</v>
      </c>
      <c r="AB1130" s="302">
        <v>0</v>
      </c>
      <c r="AC1130" s="302">
        <v>0</v>
      </c>
      <c r="AD1130" s="302">
        <v>0</v>
      </c>
      <c r="AE1130" s="302">
        <v>0</v>
      </c>
      <c r="AF1130" s="302">
        <v>0</v>
      </c>
      <c r="AG1130" s="302">
        <v>0</v>
      </c>
      <c r="AH1130" s="302">
        <v>0</v>
      </c>
      <c r="AI1130" s="302">
        <v>0</v>
      </c>
      <c r="AJ1130" s="302">
        <v>0</v>
      </c>
      <c r="AK1130" s="302">
        <v>0</v>
      </c>
      <c r="AL1130" s="302">
        <v>0</v>
      </c>
      <c r="AM1130" s="302">
        <v>0</v>
      </c>
      <c r="AN1130" s="302">
        <v>0</v>
      </c>
      <c r="AO1130" s="302">
        <v>0</v>
      </c>
      <c r="AP1130" s="302">
        <v>0</v>
      </c>
      <c r="AQ1130" s="302">
        <v>0</v>
      </c>
      <c r="AR1130" s="302">
        <v>0</v>
      </c>
      <c r="AS1130" s="302">
        <v>0</v>
      </c>
      <c r="AT1130" s="295">
        <f t="shared" si="17"/>
        <v>0</v>
      </c>
      <c r="AU1130" s="302">
        <v>21143.74</v>
      </c>
      <c r="AV1130" s="302">
        <v>57821.84</v>
      </c>
      <c r="AW1130" s="303">
        <v>94</v>
      </c>
      <c r="AX1130" s="303">
        <v>300</v>
      </c>
      <c r="AY1130" s="302">
        <v>465598.51</v>
      </c>
      <c r="AZ1130" s="302">
        <v>56554.57</v>
      </c>
      <c r="BA1130" s="301">
        <v>44.664236000000002</v>
      </c>
      <c r="BB1130" s="301">
        <v>42.618676623484198</v>
      </c>
      <c r="BC1130" s="301">
        <v>9.6</v>
      </c>
      <c r="BD1130" s="301"/>
      <c r="BE1130" s="300" t="s">
        <v>4204</v>
      </c>
      <c r="BF1130" s="298"/>
      <c r="BG1130" s="300" t="s">
        <v>315</v>
      </c>
      <c r="BH1130" s="300" t="s">
        <v>192</v>
      </c>
      <c r="BI1130" s="300" t="s">
        <v>367</v>
      </c>
      <c r="BJ1130" s="300" t="s">
        <v>4205</v>
      </c>
      <c r="BK1130" s="299" t="s">
        <v>175</v>
      </c>
      <c r="BL1130" s="301">
        <v>422600.78853720002</v>
      </c>
      <c r="BM1130" s="299" t="s">
        <v>309</v>
      </c>
      <c r="BN1130" s="301"/>
      <c r="BO1130" s="304">
        <v>38919</v>
      </c>
      <c r="BP1130" s="304">
        <v>48050</v>
      </c>
      <c r="BQ1130" s="297" t="s">
        <v>1001</v>
      </c>
      <c r="BR1130" s="297" t="s">
        <v>4803</v>
      </c>
      <c r="BS1130" s="297">
        <v>38919</v>
      </c>
      <c r="BT1130" s="297">
        <v>48050</v>
      </c>
      <c r="BU1130" s="301">
        <v>24957.73</v>
      </c>
      <c r="BV1130" s="301">
        <v>51.27</v>
      </c>
      <c r="BW1130" s="301">
        <v>0</v>
      </c>
    </row>
    <row r="1131" spans="1:75" s="289" customFormat="1" ht="18.2" customHeight="1" x14ac:dyDescent="0.15">
      <c r="A1131" s="291">
        <v>1129</v>
      </c>
      <c r="B1131" s="292" t="s">
        <v>305</v>
      </c>
      <c r="C1131" s="292" t="s">
        <v>306</v>
      </c>
      <c r="D1131" s="312">
        <v>45170</v>
      </c>
      <c r="E1131" s="293" t="s">
        <v>2214</v>
      </c>
      <c r="F1131" s="308">
        <v>101</v>
      </c>
      <c r="G1131" s="308">
        <v>100</v>
      </c>
      <c r="H1131" s="295">
        <v>10222.5</v>
      </c>
      <c r="I1131" s="295">
        <v>4844.49</v>
      </c>
      <c r="J1131" s="295">
        <v>0</v>
      </c>
      <c r="K1131" s="295">
        <v>15066.99</v>
      </c>
      <c r="L1131" s="295">
        <v>71.33</v>
      </c>
      <c r="M1131" s="295">
        <v>0</v>
      </c>
      <c r="N1131" s="295">
        <v>0</v>
      </c>
      <c r="O1131" s="295">
        <v>0</v>
      </c>
      <c r="P1131" s="295">
        <v>0</v>
      </c>
      <c r="Q1131" s="295">
        <v>0</v>
      </c>
      <c r="R1131" s="295">
        <v>15066.99</v>
      </c>
      <c r="S1131" s="295">
        <v>10713.7</v>
      </c>
      <c r="T1131" s="295">
        <v>84.34</v>
      </c>
      <c r="U1131" s="295">
        <v>0</v>
      </c>
      <c r="V1131" s="295">
        <v>0</v>
      </c>
      <c r="W1131" s="295">
        <v>0</v>
      </c>
      <c r="X1131" s="295">
        <v>0</v>
      </c>
      <c r="Y1131" s="295">
        <v>0</v>
      </c>
      <c r="Z1131" s="295">
        <v>10798.04</v>
      </c>
      <c r="AA1131" s="295">
        <v>0</v>
      </c>
      <c r="AB1131" s="295">
        <v>0</v>
      </c>
      <c r="AC1131" s="295">
        <v>0</v>
      </c>
      <c r="AD1131" s="295">
        <v>0</v>
      </c>
      <c r="AE1131" s="295">
        <v>0</v>
      </c>
      <c r="AF1131" s="295">
        <v>0</v>
      </c>
      <c r="AG1131" s="295">
        <v>0</v>
      </c>
      <c r="AH1131" s="295">
        <v>0</v>
      </c>
      <c r="AI1131" s="295">
        <v>0</v>
      </c>
      <c r="AJ1131" s="295">
        <v>0</v>
      </c>
      <c r="AK1131" s="295">
        <v>0</v>
      </c>
      <c r="AL1131" s="295">
        <v>0</v>
      </c>
      <c r="AM1131" s="295">
        <v>0</v>
      </c>
      <c r="AN1131" s="295">
        <v>0</v>
      </c>
      <c r="AO1131" s="295">
        <v>0</v>
      </c>
      <c r="AP1131" s="295">
        <v>0</v>
      </c>
      <c r="AQ1131" s="295">
        <v>0</v>
      </c>
      <c r="AR1131" s="295">
        <v>0</v>
      </c>
      <c r="AS1131" s="295">
        <v>0</v>
      </c>
      <c r="AT1131" s="295">
        <f t="shared" si="17"/>
        <v>0</v>
      </c>
      <c r="AU1131" s="295">
        <v>4915.82</v>
      </c>
      <c r="AV1131" s="295">
        <v>10798.04</v>
      </c>
      <c r="AW1131" s="296">
        <v>94</v>
      </c>
      <c r="AX1131" s="296">
        <v>300</v>
      </c>
      <c r="AY1131" s="295">
        <v>233000.07</v>
      </c>
      <c r="AZ1131" s="295">
        <v>17264.509999999998</v>
      </c>
      <c r="BA1131" s="294">
        <v>27.245442000000001</v>
      </c>
      <c r="BB1131" s="294">
        <v>23.7774951133615</v>
      </c>
      <c r="BC1131" s="294">
        <v>9.9</v>
      </c>
      <c r="BD1131" s="294"/>
      <c r="BE1131" s="293" t="s">
        <v>4204</v>
      </c>
      <c r="BF1131" s="291"/>
      <c r="BG1131" s="293" t="s">
        <v>360</v>
      </c>
      <c r="BH1131" s="293" t="s">
        <v>232</v>
      </c>
      <c r="BI1131" s="293" t="s">
        <v>629</v>
      </c>
      <c r="BJ1131" s="293" t="s">
        <v>4205</v>
      </c>
      <c r="BK1131" s="292" t="s">
        <v>175</v>
      </c>
      <c r="BL1131" s="294">
        <v>117991.04512104001</v>
      </c>
      <c r="BM1131" s="292" t="s">
        <v>309</v>
      </c>
      <c r="BN1131" s="294"/>
      <c r="BO1131" s="297">
        <v>38922</v>
      </c>
      <c r="BP1131" s="297">
        <v>48053</v>
      </c>
      <c r="BQ1131" s="297" t="s">
        <v>931</v>
      </c>
      <c r="BR1131" s="297" t="s">
        <v>4779</v>
      </c>
      <c r="BS1131" s="297">
        <v>38922</v>
      </c>
      <c r="BT1131" s="297">
        <v>48053</v>
      </c>
      <c r="BU1131" s="294">
        <v>6551</v>
      </c>
      <c r="BV1131" s="294">
        <v>28.46</v>
      </c>
      <c r="BW1131" s="294">
        <v>0</v>
      </c>
    </row>
    <row r="1132" spans="1:75" s="289" customFormat="1" ht="18.2" customHeight="1" x14ac:dyDescent="0.15">
      <c r="A1132" s="298">
        <v>1130</v>
      </c>
      <c r="B1132" s="299" t="s">
        <v>305</v>
      </c>
      <c r="C1132" s="299" t="s">
        <v>306</v>
      </c>
      <c r="D1132" s="313">
        <v>45170</v>
      </c>
      <c r="E1132" s="300" t="s">
        <v>2215</v>
      </c>
      <c r="F1132" s="309">
        <v>0</v>
      </c>
      <c r="G1132" s="309">
        <v>0</v>
      </c>
      <c r="H1132" s="302">
        <v>28533.15</v>
      </c>
      <c r="I1132" s="302">
        <v>0</v>
      </c>
      <c r="J1132" s="302">
        <v>0</v>
      </c>
      <c r="K1132" s="302">
        <v>28533.15</v>
      </c>
      <c r="L1132" s="302">
        <v>201.69</v>
      </c>
      <c r="M1132" s="302">
        <v>0</v>
      </c>
      <c r="N1132" s="302">
        <v>0</v>
      </c>
      <c r="O1132" s="302">
        <v>201.69</v>
      </c>
      <c r="P1132" s="302">
        <v>0</v>
      </c>
      <c r="Q1132" s="302">
        <v>0</v>
      </c>
      <c r="R1132" s="302">
        <v>28331.46</v>
      </c>
      <c r="S1132" s="302">
        <v>0</v>
      </c>
      <c r="T1132" s="302">
        <v>228.27</v>
      </c>
      <c r="U1132" s="302">
        <v>0</v>
      </c>
      <c r="V1132" s="302">
        <v>0</v>
      </c>
      <c r="W1132" s="302">
        <v>228.27</v>
      </c>
      <c r="X1132" s="302">
        <v>0</v>
      </c>
      <c r="Y1132" s="302">
        <v>0</v>
      </c>
      <c r="Z1132" s="302">
        <v>0</v>
      </c>
      <c r="AA1132" s="302">
        <v>44.26</v>
      </c>
      <c r="AB1132" s="302">
        <v>0</v>
      </c>
      <c r="AC1132" s="302">
        <v>0</v>
      </c>
      <c r="AD1132" s="302">
        <v>0</v>
      </c>
      <c r="AE1132" s="302">
        <v>0</v>
      </c>
      <c r="AF1132" s="302">
        <v>-26</v>
      </c>
      <c r="AG1132" s="302">
        <v>23.71</v>
      </c>
      <c r="AH1132" s="302">
        <v>66.47</v>
      </c>
      <c r="AI1132" s="302">
        <v>0</v>
      </c>
      <c r="AJ1132" s="302">
        <v>0</v>
      </c>
      <c r="AK1132" s="302">
        <v>0</v>
      </c>
      <c r="AL1132" s="302">
        <v>0</v>
      </c>
      <c r="AM1132" s="302">
        <v>0</v>
      </c>
      <c r="AN1132" s="302">
        <v>0</v>
      </c>
      <c r="AO1132" s="302">
        <v>0</v>
      </c>
      <c r="AP1132" s="302">
        <v>49.3</v>
      </c>
      <c r="AQ1132" s="302">
        <v>0</v>
      </c>
      <c r="AR1132" s="302">
        <v>44.99</v>
      </c>
      <c r="AS1132" s="302">
        <v>0</v>
      </c>
      <c r="AT1132" s="295">
        <f t="shared" si="17"/>
        <v>542.71</v>
      </c>
      <c r="AU1132" s="302">
        <v>0</v>
      </c>
      <c r="AV1132" s="302">
        <v>0</v>
      </c>
      <c r="AW1132" s="303">
        <v>94</v>
      </c>
      <c r="AX1132" s="303">
        <v>300</v>
      </c>
      <c r="AY1132" s="302">
        <v>354000.77</v>
      </c>
      <c r="AZ1132" s="302">
        <v>48822.39</v>
      </c>
      <c r="BA1132" s="301">
        <v>50.711969000000003</v>
      </c>
      <c r="BB1132" s="301">
        <v>29.427976001272</v>
      </c>
      <c r="BC1132" s="301">
        <v>9.6</v>
      </c>
      <c r="BD1132" s="301"/>
      <c r="BE1132" s="300" t="s">
        <v>4204</v>
      </c>
      <c r="BF1132" s="298"/>
      <c r="BG1132" s="300" t="s">
        <v>320</v>
      </c>
      <c r="BH1132" s="300" t="s">
        <v>197</v>
      </c>
      <c r="BI1132" s="300" t="s">
        <v>373</v>
      </c>
      <c r="BJ1132" s="300" t="s">
        <v>103</v>
      </c>
      <c r="BK1132" s="299" t="s">
        <v>175</v>
      </c>
      <c r="BL1132" s="301">
        <v>221866.38308016001</v>
      </c>
      <c r="BM1132" s="299" t="s">
        <v>309</v>
      </c>
      <c r="BN1132" s="301"/>
      <c r="BO1132" s="304">
        <v>38922</v>
      </c>
      <c r="BP1132" s="304">
        <v>48053</v>
      </c>
      <c r="BQ1132" s="297" t="s">
        <v>4757</v>
      </c>
      <c r="BR1132" s="297" t="s">
        <v>4764</v>
      </c>
      <c r="BS1132" s="297">
        <v>38922</v>
      </c>
      <c r="BT1132" s="297">
        <v>48053</v>
      </c>
      <c r="BU1132" s="301">
        <v>0</v>
      </c>
      <c r="BV1132" s="301">
        <v>44.26</v>
      </c>
      <c r="BW1132" s="301">
        <v>0</v>
      </c>
    </row>
    <row r="1133" spans="1:75" s="289" customFormat="1" ht="18.2" customHeight="1" x14ac:dyDescent="0.15">
      <c r="A1133" s="291">
        <v>1131</v>
      </c>
      <c r="B1133" s="292" t="s">
        <v>305</v>
      </c>
      <c r="C1133" s="292" t="s">
        <v>306</v>
      </c>
      <c r="D1133" s="312">
        <v>45170</v>
      </c>
      <c r="E1133" s="293" t="s">
        <v>2216</v>
      </c>
      <c r="F1133" s="308">
        <v>157</v>
      </c>
      <c r="G1133" s="308">
        <v>156</v>
      </c>
      <c r="H1133" s="295">
        <v>38291.61</v>
      </c>
      <c r="I1133" s="295">
        <v>24073.15</v>
      </c>
      <c r="J1133" s="295">
        <v>0</v>
      </c>
      <c r="K1133" s="295">
        <v>62364.76</v>
      </c>
      <c r="L1133" s="295">
        <v>270.68</v>
      </c>
      <c r="M1133" s="295">
        <v>0</v>
      </c>
      <c r="N1133" s="295">
        <v>0</v>
      </c>
      <c r="O1133" s="295">
        <v>0</v>
      </c>
      <c r="P1133" s="295">
        <v>0</v>
      </c>
      <c r="Q1133" s="295">
        <v>0</v>
      </c>
      <c r="R1133" s="295">
        <v>62364.76</v>
      </c>
      <c r="S1133" s="295">
        <v>65940.41</v>
      </c>
      <c r="T1133" s="295">
        <v>306.33</v>
      </c>
      <c r="U1133" s="295">
        <v>0</v>
      </c>
      <c r="V1133" s="295">
        <v>0</v>
      </c>
      <c r="W1133" s="295">
        <v>0</v>
      </c>
      <c r="X1133" s="295">
        <v>0</v>
      </c>
      <c r="Y1133" s="295">
        <v>0</v>
      </c>
      <c r="Z1133" s="295">
        <v>66246.740000000005</v>
      </c>
      <c r="AA1133" s="295">
        <v>0</v>
      </c>
      <c r="AB1133" s="295">
        <v>0</v>
      </c>
      <c r="AC1133" s="295">
        <v>0</v>
      </c>
      <c r="AD1133" s="295">
        <v>0</v>
      </c>
      <c r="AE1133" s="295">
        <v>0</v>
      </c>
      <c r="AF1133" s="295">
        <v>0</v>
      </c>
      <c r="AG1133" s="295">
        <v>0</v>
      </c>
      <c r="AH1133" s="295">
        <v>0</v>
      </c>
      <c r="AI1133" s="295">
        <v>0</v>
      </c>
      <c r="AJ1133" s="295">
        <v>0</v>
      </c>
      <c r="AK1133" s="295">
        <v>0</v>
      </c>
      <c r="AL1133" s="295">
        <v>0</v>
      </c>
      <c r="AM1133" s="295">
        <v>0</v>
      </c>
      <c r="AN1133" s="295">
        <v>0</v>
      </c>
      <c r="AO1133" s="295">
        <v>0</v>
      </c>
      <c r="AP1133" s="295">
        <v>0</v>
      </c>
      <c r="AQ1133" s="295">
        <v>0</v>
      </c>
      <c r="AR1133" s="295">
        <v>0</v>
      </c>
      <c r="AS1133" s="295">
        <v>0</v>
      </c>
      <c r="AT1133" s="295">
        <f t="shared" si="17"/>
        <v>0</v>
      </c>
      <c r="AU1133" s="295">
        <v>24343.83</v>
      </c>
      <c r="AV1133" s="295">
        <v>66246.740000000005</v>
      </c>
      <c r="AW1133" s="296">
        <v>94</v>
      </c>
      <c r="AX1133" s="296">
        <v>300</v>
      </c>
      <c r="AY1133" s="295">
        <v>413999.76</v>
      </c>
      <c r="AZ1133" s="295">
        <v>65520.12</v>
      </c>
      <c r="BA1133" s="294">
        <v>58.192931999999999</v>
      </c>
      <c r="BB1133" s="294">
        <v>55.390439423437002</v>
      </c>
      <c r="BC1133" s="294">
        <v>9.6</v>
      </c>
      <c r="BD1133" s="294"/>
      <c r="BE1133" s="293" t="s">
        <v>4204</v>
      </c>
      <c r="BF1133" s="291"/>
      <c r="BG1133" s="293" t="s">
        <v>320</v>
      </c>
      <c r="BH1133" s="293" t="s">
        <v>197</v>
      </c>
      <c r="BI1133" s="293" t="s">
        <v>373</v>
      </c>
      <c r="BJ1133" s="293" t="s">
        <v>4205</v>
      </c>
      <c r="BK1133" s="292" t="s">
        <v>175</v>
      </c>
      <c r="BL1133" s="294">
        <v>488384.42257696</v>
      </c>
      <c r="BM1133" s="292" t="s">
        <v>309</v>
      </c>
      <c r="BN1133" s="294"/>
      <c r="BO1133" s="297">
        <v>38922</v>
      </c>
      <c r="BP1133" s="297">
        <v>48053</v>
      </c>
      <c r="BQ1133" s="297" t="s">
        <v>954</v>
      </c>
      <c r="BR1133" s="297" t="s">
        <v>4795</v>
      </c>
      <c r="BS1133" s="297">
        <v>38922</v>
      </c>
      <c r="BT1133" s="297">
        <v>48053</v>
      </c>
      <c r="BU1133" s="294">
        <v>27941.75</v>
      </c>
      <c r="BV1133" s="294">
        <v>59.4</v>
      </c>
      <c r="BW1133" s="294">
        <v>0</v>
      </c>
    </row>
    <row r="1134" spans="1:75" s="289" customFormat="1" ht="18.2" customHeight="1" x14ac:dyDescent="0.15">
      <c r="A1134" s="298">
        <v>1132</v>
      </c>
      <c r="B1134" s="299" t="s">
        <v>305</v>
      </c>
      <c r="C1134" s="299" t="s">
        <v>306</v>
      </c>
      <c r="D1134" s="313">
        <v>45170</v>
      </c>
      <c r="E1134" s="300" t="s">
        <v>2217</v>
      </c>
      <c r="F1134" s="309">
        <v>161</v>
      </c>
      <c r="G1134" s="309">
        <v>160</v>
      </c>
      <c r="H1134" s="302">
        <v>43157.02</v>
      </c>
      <c r="I1134" s="302">
        <v>27741.52</v>
      </c>
      <c r="J1134" s="302">
        <v>0</v>
      </c>
      <c r="K1134" s="302">
        <v>70898.539999999994</v>
      </c>
      <c r="L1134" s="302">
        <v>306.38</v>
      </c>
      <c r="M1134" s="302">
        <v>0</v>
      </c>
      <c r="N1134" s="302">
        <v>0</v>
      </c>
      <c r="O1134" s="302">
        <v>0</v>
      </c>
      <c r="P1134" s="302">
        <v>0</v>
      </c>
      <c r="Q1134" s="302">
        <v>0</v>
      </c>
      <c r="R1134" s="302">
        <v>70898.539999999994</v>
      </c>
      <c r="S1134" s="302">
        <v>75944.88</v>
      </c>
      <c r="T1134" s="302">
        <v>341.66</v>
      </c>
      <c r="U1134" s="302">
        <v>0</v>
      </c>
      <c r="V1134" s="302">
        <v>0</v>
      </c>
      <c r="W1134" s="302">
        <v>0</v>
      </c>
      <c r="X1134" s="302">
        <v>0</v>
      </c>
      <c r="Y1134" s="302">
        <v>0</v>
      </c>
      <c r="Z1134" s="302">
        <v>76286.539999999994</v>
      </c>
      <c r="AA1134" s="302">
        <v>0</v>
      </c>
      <c r="AB1134" s="302">
        <v>0</v>
      </c>
      <c r="AC1134" s="302">
        <v>0</v>
      </c>
      <c r="AD1134" s="302">
        <v>0</v>
      </c>
      <c r="AE1134" s="302">
        <v>0</v>
      </c>
      <c r="AF1134" s="302">
        <v>0</v>
      </c>
      <c r="AG1134" s="302">
        <v>0</v>
      </c>
      <c r="AH1134" s="302">
        <v>0</v>
      </c>
      <c r="AI1134" s="302">
        <v>0</v>
      </c>
      <c r="AJ1134" s="302">
        <v>0</v>
      </c>
      <c r="AK1134" s="302">
        <v>0</v>
      </c>
      <c r="AL1134" s="302">
        <v>0</v>
      </c>
      <c r="AM1134" s="302">
        <v>0</v>
      </c>
      <c r="AN1134" s="302">
        <v>0</v>
      </c>
      <c r="AO1134" s="302">
        <v>0</v>
      </c>
      <c r="AP1134" s="302">
        <v>0</v>
      </c>
      <c r="AQ1134" s="302">
        <v>0</v>
      </c>
      <c r="AR1134" s="302">
        <v>0</v>
      </c>
      <c r="AS1134" s="302">
        <v>0</v>
      </c>
      <c r="AT1134" s="295">
        <f t="shared" si="17"/>
        <v>0</v>
      </c>
      <c r="AU1134" s="302">
        <v>28047.9</v>
      </c>
      <c r="AV1134" s="302">
        <v>76286.539999999994</v>
      </c>
      <c r="AW1134" s="303">
        <v>94</v>
      </c>
      <c r="AX1134" s="303">
        <v>300</v>
      </c>
      <c r="AY1134" s="302">
        <v>354000.77</v>
      </c>
      <c r="AZ1134" s="302">
        <v>74172.25</v>
      </c>
      <c r="BA1134" s="301">
        <v>77.042946999999998</v>
      </c>
      <c r="BB1134" s="301">
        <v>73.6425342307585</v>
      </c>
      <c r="BC1134" s="301">
        <v>9.5</v>
      </c>
      <c r="BD1134" s="301"/>
      <c r="BE1134" s="300" t="s">
        <v>4204</v>
      </c>
      <c r="BF1134" s="298"/>
      <c r="BG1134" s="300" t="s">
        <v>320</v>
      </c>
      <c r="BH1134" s="300" t="s">
        <v>197</v>
      </c>
      <c r="BI1134" s="300" t="s">
        <v>373</v>
      </c>
      <c r="BJ1134" s="300" t="s">
        <v>4205</v>
      </c>
      <c r="BK1134" s="299" t="s">
        <v>175</v>
      </c>
      <c r="BL1134" s="301">
        <v>555213.27299983997</v>
      </c>
      <c r="BM1134" s="299" t="s">
        <v>309</v>
      </c>
      <c r="BN1134" s="301"/>
      <c r="BO1134" s="304">
        <v>38922</v>
      </c>
      <c r="BP1134" s="304">
        <v>48053</v>
      </c>
      <c r="BQ1134" s="297" t="s">
        <v>947</v>
      </c>
      <c r="BR1134" s="297" t="s">
        <v>4774</v>
      </c>
      <c r="BS1134" s="297">
        <v>38922</v>
      </c>
      <c r="BT1134" s="297">
        <v>48053</v>
      </c>
      <c r="BU1134" s="301">
        <v>28986.080000000002</v>
      </c>
      <c r="BV1134" s="301">
        <v>51.51</v>
      </c>
      <c r="BW1134" s="301">
        <v>0</v>
      </c>
    </row>
    <row r="1135" spans="1:75" s="289" customFormat="1" ht="18.2" customHeight="1" x14ac:dyDescent="0.15">
      <c r="A1135" s="291">
        <v>1133</v>
      </c>
      <c r="B1135" s="292" t="s">
        <v>305</v>
      </c>
      <c r="C1135" s="292" t="s">
        <v>306</v>
      </c>
      <c r="D1135" s="312">
        <v>45170</v>
      </c>
      <c r="E1135" s="293" t="s">
        <v>2218</v>
      </c>
      <c r="F1135" s="308">
        <v>0</v>
      </c>
      <c r="G1135" s="308">
        <v>0</v>
      </c>
      <c r="H1135" s="295">
        <v>29847.98</v>
      </c>
      <c r="I1135" s="295">
        <v>0</v>
      </c>
      <c r="J1135" s="295">
        <v>0</v>
      </c>
      <c r="K1135" s="295">
        <v>29847.98</v>
      </c>
      <c r="L1135" s="295">
        <v>743.49</v>
      </c>
      <c r="M1135" s="295">
        <v>0</v>
      </c>
      <c r="N1135" s="295">
        <v>0</v>
      </c>
      <c r="O1135" s="295">
        <v>743.49</v>
      </c>
      <c r="P1135" s="295">
        <v>0</v>
      </c>
      <c r="Q1135" s="295">
        <v>0</v>
      </c>
      <c r="R1135" s="295">
        <v>29104.49</v>
      </c>
      <c r="S1135" s="295">
        <v>0</v>
      </c>
      <c r="T1135" s="295">
        <v>236.3</v>
      </c>
      <c r="U1135" s="295">
        <v>0</v>
      </c>
      <c r="V1135" s="295">
        <v>0</v>
      </c>
      <c r="W1135" s="295">
        <v>236.3</v>
      </c>
      <c r="X1135" s="295">
        <v>0</v>
      </c>
      <c r="Y1135" s="295">
        <v>0</v>
      </c>
      <c r="Z1135" s="295">
        <v>0</v>
      </c>
      <c r="AA1135" s="295">
        <v>69.58</v>
      </c>
      <c r="AB1135" s="295">
        <v>0</v>
      </c>
      <c r="AC1135" s="295">
        <v>0</v>
      </c>
      <c r="AD1135" s="295">
        <v>0</v>
      </c>
      <c r="AE1135" s="295">
        <v>0</v>
      </c>
      <c r="AF1135" s="295">
        <v>-52.38</v>
      </c>
      <c r="AG1135" s="295">
        <v>45.65</v>
      </c>
      <c r="AH1135" s="295">
        <v>132.97999999999999</v>
      </c>
      <c r="AI1135" s="295">
        <v>0</v>
      </c>
      <c r="AJ1135" s="295">
        <v>0</v>
      </c>
      <c r="AK1135" s="295">
        <v>0</v>
      </c>
      <c r="AL1135" s="295">
        <v>0</v>
      </c>
      <c r="AM1135" s="295">
        <v>0</v>
      </c>
      <c r="AN1135" s="295">
        <v>0</v>
      </c>
      <c r="AO1135" s="295">
        <v>0</v>
      </c>
      <c r="AP1135" s="295">
        <v>0.28000000000000003</v>
      </c>
      <c r="AQ1135" s="295">
        <v>0</v>
      </c>
      <c r="AR1135" s="295">
        <v>0.46</v>
      </c>
      <c r="AS1135" s="295">
        <v>0</v>
      </c>
      <c r="AT1135" s="295">
        <f t="shared" si="17"/>
        <v>1175.44</v>
      </c>
      <c r="AU1135" s="295">
        <v>0</v>
      </c>
      <c r="AV1135" s="295">
        <v>0</v>
      </c>
      <c r="AW1135" s="296">
        <v>34</v>
      </c>
      <c r="AX1135" s="296">
        <v>240</v>
      </c>
      <c r="AY1135" s="295">
        <v>509999.68</v>
      </c>
      <c r="AZ1135" s="295">
        <v>105112.7</v>
      </c>
      <c r="BA1135" s="294">
        <v>75.784593000000001</v>
      </c>
      <c r="BB1135" s="294">
        <v>20.983876630726499</v>
      </c>
      <c r="BC1135" s="294">
        <v>9.5</v>
      </c>
      <c r="BD1135" s="294"/>
      <c r="BE1135" s="293" t="s">
        <v>4204</v>
      </c>
      <c r="BF1135" s="291"/>
      <c r="BG1135" s="293" t="s">
        <v>355</v>
      </c>
      <c r="BH1135" s="293" t="s">
        <v>198</v>
      </c>
      <c r="BI1135" s="293" t="s">
        <v>554</v>
      </c>
      <c r="BJ1135" s="293" t="s">
        <v>103</v>
      </c>
      <c r="BK1135" s="292" t="s">
        <v>175</v>
      </c>
      <c r="BL1135" s="294">
        <v>227920.05522104001</v>
      </c>
      <c r="BM1135" s="292" t="s">
        <v>309</v>
      </c>
      <c r="BN1135" s="294"/>
      <c r="BO1135" s="297">
        <v>38922</v>
      </c>
      <c r="BP1135" s="297">
        <v>46227</v>
      </c>
      <c r="BQ1135" s="297" t="s">
        <v>4757</v>
      </c>
      <c r="BR1135" s="297" t="s">
        <v>4764</v>
      </c>
      <c r="BS1135" s="297">
        <v>38922</v>
      </c>
      <c r="BT1135" s="297">
        <v>46227</v>
      </c>
      <c r="BU1135" s="294">
        <v>0</v>
      </c>
      <c r="BV1135" s="294">
        <v>69.58</v>
      </c>
      <c r="BW1135" s="294">
        <v>0</v>
      </c>
    </row>
    <row r="1136" spans="1:75" s="289" customFormat="1" ht="18.2" customHeight="1" x14ac:dyDescent="0.15">
      <c r="A1136" s="298">
        <v>1134</v>
      </c>
      <c r="B1136" s="299" t="s">
        <v>305</v>
      </c>
      <c r="C1136" s="299" t="s">
        <v>306</v>
      </c>
      <c r="D1136" s="313">
        <v>45170</v>
      </c>
      <c r="E1136" s="300" t="s">
        <v>2219</v>
      </c>
      <c r="F1136" s="309">
        <v>125</v>
      </c>
      <c r="G1136" s="309">
        <v>124</v>
      </c>
      <c r="H1136" s="302">
        <v>55813.42</v>
      </c>
      <c r="I1136" s="302">
        <v>31222.33</v>
      </c>
      <c r="J1136" s="302">
        <v>0</v>
      </c>
      <c r="K1136" s="302">
        <v>87035.75</v>
      </c>
      <c r="L1136" s="302">
        <v>396.2</v>
      </c>
      <c r="M1136" s="302">
        <v>0</v>
      </c>
      <c r="N1136" s="302">
        <v>0</v>
      </c>
      <c r="O1136" s="302">
        <v>0</v>
      </c>
      <c r="P1136" s="302">
        <v>0</v>
      </c>
      <c r="Q1136" s="302">
        <v>0</v>
      </c>
      <c r="R1136" s="302">
        <v>87035.75</v>
      </c>
      <c r="S1136" s="302">
        <v>72697.11</v>
      </c>
      <c r="T1136" s="302">
        <v>441.86</v>
      </c>
      <c r="U1136" s="302">
        <v>0</v>
      </c>
      <c r="V1136" s="302">
        <v>0</v>
      </c>
      <c r="W1136" s="302">
        <v>0</v>
      </c>
      <c r="X1136" s="302">
        <v>0</v>
      </c>
      <c r="Y1136" s="302">
        <v>0</v>
      </c>
      <c r="Z1136" s="302">
        <v>73138.97</v>
      </c>
      <c r="AA1136" s="302">
        <v>0</v>
      </c>
      <c r="AB1136" s="302">
        <v>0</v>
      </c>
      <c r="AC1136" s="302">
        <v>0</v>
      </c>
      <c r="AD1136" s="302">
        <v>0</v>
      </c>
      <c r="AE1136" s="302">
        <v>0</v>
      </c>
      <c r="AF1136" s="302">
        <v>0</v>
      </c>
      <c r="AG1136" s="302">
        <v>0</v>
      </c>
      <c r="AH1136" s="302">
        <v>0</v>
      </c>
      <c r="AI1136" s="302">
        <v>0</v>
      </c>
      <c r="AJ1136" s="302">
        <v>0</v>
      </c>
      <c r="AK1136" s="302">
        <v>0</v>
      </c>
      <c r="AL1136" s="302">
        <v>0</v>
      </c>
      <c r="AM1136" s="302">
        <v>0</v>
      </c>
      <c r="AN1136" s="302">
        <v>0</v>
      </c>
      <c r="AO1136" s="302">
        <v>0</v>
      </c>
      <c r="AP1136" s="302">
        <v>0</v>
      </c>
      <c r="AQ1136" s="302">
        <v>0</v>
      </c>
      <c r="AR1136" s="302">
        <v>0</v>
      </c>
      <c r="AS1136" s="302">
        <v>0</v>
      </c>
      <c r="AT1136" s="295">
        <f t="shared" si="17"/>
        <v>0</v>
      </c>
      <c r="AU1136" s="302">
        <v>31618.53</v>
      </c>
      <c r="AV1136" s="302">
        <v>73138.97</v>
      </c>
      <c r="AW1136" s="303">
        <v>94</v>
      </c>
      <c r="AX1136" s="303">
        <v>300</v>
      </c>
      <c r="AY1136" s="302">
        <v>517803.12</v>
      </c>
      <c r="AZ1136" s="302">
        <v>95921.53</v>
      </c>
      <c r="BA1136" s="301">
        <v>68.115250000000003</v>
      </c>
      <c r="BB1136" s="301">
        <v>61.805330567470101</v>
      </c>
      <c r="BC1136" s="301">
        <v>9.5</v>
      </c>
      <c r="BD1136" s="301"/>
      <c r="BE1136" s="300" t="s">
        <v>4204</v>
      </c>
      <c r="BF1136" s="298"/>
      <c r="BG1136" s="300" t="s">
        <v>360</v>
      </c>
      <c r="BH1136" s="300" t="s">
        <v>236</v>
      </c>
      <c r="BI1136" s="300" t="s">
        <v>585</v>
      </c>
      <c r="BJ1136" s="300" t="s">
        <v>4205</v>
      </c>
      <c r="BK1136" s="299" t="s">
        <v>175</v>
      </c>
      <c r="BL1136" s="301">
        <v>681585.31368200004</v>
      </c>
      <c r="BM1136" s="299" t="s">
        <v>309</v>
      </c>
      <c r="BN1136" s="301"/>
      <c r="BO1136" s="304">
        <v>38923</v>
      </c>
      <c r="BP1136" s="304">
        <v>48054</v>
      </c>
      <c r="BQ1136" s="297" t="s">
        <v>936</v>
      </c>
      <c r="BR1136" s="297" t="s">
        <v>4769</v>
      </c>
      <c r="BS1136" s="297">
        <v>38923</v>
      </c>
      <c r="BT1136" s="297">
        <v>48054</v>
      </c>
      <c r="BU1136" s="301">
        <v>29412.5</v>
      </c>
      <c r="BV1136" s="301">
        <v>66.61</v>
      </c>
      <c r="BW1136" s="301">
        <v>0</v>
      </c>
    </row>
    <row r="1137" spans="1:75" s="289" customFormat="1" ht="18.2" customHeight="1" x14ac:dyDescent="0.15">
      <c r="A1137" s="291">
        <v>1135</v>
      </c>
      <c r="B1137" s="292" t="s">
        <v>305</v>
      </c>
      <c r="C1137" s="292" t="s">
        <v>306</v>
      </c>
      <c r="D1137" s="312">
        <v>45170</v>
      </c>
      <c r="E1137" s="293" t="s">
        <v>2220</v>
      </c>
      <c r="F1137" s="308">
        <v>42</v>
      </c>
      <c r="G1137" s="308">
        <v>41</v>
      </c>
      <c r="H1137" s="295">
        <v>28343.08</v>
      </c>
      <c r="I1137" s="295">
        <v>6978.38</v>
      </c>
      <c r="J1137" s="295">
        <v>0</v>
      </c>
      <c r="K1137" s="295">
        <v>35321.46</v>
      </c>
      <c r="L1137" s="295">
        <v>200.32</v>
      </c>
      <c r="M1137" s="295">
        <v>0</v>
      </c>
      <c r="N1137" s="295">
        <v>0</v>
      </c>
      <c r="O1137" s="295">
        <v>0</v>
      </c>
      <c r="P1137" s="295">
        <v>0</v>
      </c>
      <c r="Q1137" s="295">
        <v>0</v>
      </c>
      <c r="R1137" s="295">
        <v>35321.46</v>
      </c>
      <c r="S1137" s="295">
        <v>10531.08</v>
      </c>
      <c r="T1137" s="295">
        <v>226.74</v>
      </c>
      <c r="U1137" s="295">
        <v>0</v>
      </c>
      <c r="V1137" s="295">
        <v>0</v>
      </c>
      <c r="W1137" s="295">
        <v>0</v>
      </c>
      <c r="X1137" s="295">
        <v>0</v>
      </c>
      <c r="Y1137" s="295">
        <v>0</v>
      </c>
      <c r="Z1137" s="295">
        <v>10757.82</v>
      </c>
      <c r="AA1137" s="295">
        <v>0</v>
      </c>
      <c r="AB1137" s="295">
        <v>0</v>
      </c>
      <c r="AC1137" s="295">
        <v>0</v>
      </c>
      <c r="AD1137" s="295">
        <v>0</v>
      </c>
      <c r="AE1137" s="295">
        <v>0</v>
      </c>
      <c r="AF1137" s="295">
        <v>0</v>
      </c>
      <c r="AG1137" s="295">
        <v>0</v>
      </c>
      <c r="AH1137" s="295">
        <v>0</v>
      </c>
      <c r="AI1137" s="295">
        <v>0</v>
      </c>
      <c r="AJ1137" s="295">
        <v>0</v>
      </c>
      <c r="AK1137" s="295">
        <v>0</v>
      </c>
      <c r="AL1137" s="295">
        <v>0</v>
      </c>
      <c r="AM1137" s="295">
        <v>0</v>
      </c>
      <c r="AN1137" s="295">
        <v>0</v>
      </c>
      <c r="AO1137" s="295">
        <v>0</v>
      </c>
      <c r="AP1137" s="295">
        <v>0</v>
      </c>
      <c r="AQ1137" s="295">
        <v>0</v>
      </c>
      <c r="AR1137" s="295">
        <v>0</v>
      </c>
      <c r="AS1137" s="295">
        <v>0</v>
      </c>
      <c r="AT1137" s="295">
        <f t="shared" si="17"/>
        <v>0</v>
      </c>
      <c r="AU1137" s="295">
        <v>7178.7</v>
      </c>
      <c r="AV1137" s="295">
        <v>10757.82</v>
      </c>
      <c r="AW1137" s="296">
        <v>94</v>
      </c>
      <c r="AX1137" s="296">
        <v>300</v>
      </c>
      <c r="AY1137" s="295">
        <v>344999.54</v>
      </c>
      <c r="AZ1137" s="295">
        <v>48493.57</v>
      </c>
      <c r="BA1137" s="294">
        <v>51.691572999999998</v>
      </c>
      <c r="BB1137" s="294">
        <v>37.650802530244299</v>
      </c>
      <c r="BC1137" s="294">
        <v>9.6</v>
      </c>
      <c r="BD1137" s="294"/>
      <c r="BE1137" s="293" t="s">
        <v>4204</v>
      </c>
      <c r="BF1137" s="291"/>
      <c r="BG1137" s="293" t="s">
        <v>312</v>
      </c>
      <c r="BH1137" s="293" t="s">
        <v>199</v>
      </c>
      <c r="BI1137" s="293" t="s">
        <v>241</v>
      </c>
      <c r="BJ1137" s="293" t="s">
        <v>4205</v>
      </c>
      <c r="BK1137" s="292" t="s">
        <v>175</v>
      </c>
      <c r="BL1137" s="294">
        <v>276605.74412016</v>
      </c>
      <c r="BM1137" s="292" t="s">
        <v>309</v>
      </c>
      <c r="BN1137" s="294"/>
      <c r="BO1137" s="297">
        <v>38924</v>
      </c>
      <c r="BP1137" s="297">
        <v>48055</v>
      </c>
      <c r="BQ1137" s="297" t="s">
        <v>929</v>
      </c>
      <c r="BR1137" s="297" t="s">
        <v>4777</v>
      </c>
      <c r="BS1137" s="297">
        <v>38924</v>
      </c>
      <c r="BT1137" s="297">
        <v>48055</v>
      </c>
      <c r="BU1137" s="294">
        <v>5562.41</v>
      </c>
      <c r="BV1137" s="294">
        <v>43.96</v>
      </c>
      <c r="BW1137" s="294">
        <v>0</v>
      </c>
    </row>
    <row r="1138" spans="1:75" s="289" customFormat="1" ht="18.2" customHeight="1" x14ac:dyDescent="0.15">
      <c r="A1138" s="298">
        <v>1136</v>
      </c>
      <c r="B1138" s="299" t="s">
        <v>305</v>
      </c>
      <c r="C1138" s="299" t="s">
        <v>306</v>
      </c>
      <c r="D1138" s="313">
        <v>45170</v>
      </c>
      <c r="E1138" s="300" t="s">
        <v>1107</v>
      </c>
      <c r="F1138" s="309">
        <v>153</v>
      </c>
      <c r="G1138" s="309">
        <v>152</v>
      </c>
      <c r="H1138" s="302">
        <v>21480.78</v>
      </c>
      <c r="I1138" s="302">
        <v>12952.32</v>
      </c>
      <c r="J1138" s="302">
        <v>0</v>
      </c>
      <c r="K1138" s="302">
        <v>34433.1</v>
      </c>
      <c r="L1138" s="302">
        <v>149.83000000000001</v>
      </c>
      <c r="M1138" s="302">
        <v>0</v>
      </c>
      <c r="N1138" s="302">
        <v>0</v>
      </c>
      <c r="O1138" s="302">
        <v>0</v>
      </c>
      <c r="P1138" s="302">
        <v>0</v>
      </c>
      <c r="Q1138" s="302">
        <v>0</v>
      </c>
      <c r="R1138" s="302">
        <v>34433.1</v>
      </c>
      <c r="S1138" s="302">
        <v>36710.51</v>
      </c>
      <c r="T1138" s="302">
        <v>177.22</v>
      </c>
      <c r="U1138" s="302">
        <v>0</v>
      </c>
      <c r="V1138" s="302">
        <v>0</v>
      </c>
      <c r="W1138" s="302">
        <v>0</v>
      </c>
      <c r="X1138" s="302">
        <v>0</v>
      </c>
      <c r="Y1138" s="302">
        <v>0</v>
      </c>
      <c r="Z1138" s="302">
        <v>36887.730000000003</v>
      </c>
      <c r="AA1138" s="302">
        <v>0</v>
      </c>
      <c r="AB1138" s="302">
        <v>0</v>
      </c>
      <c r="AC1138" s="302">
        <v>0</v>
      </c>
      <c r="AD1138" s="302">
        <v>0</v>
      </c>
      <c r="AE1138" s="302">
        <v>0</v>
      </c>
      <c r="AF1138" s="302">
        <v>0</v>
      </c>
      <c r="AG1138" s="302">
        <v>0</v>
      </c>
      <c r="AH1138" s="302">
        <v>0</v>
      </c>
      <c r="AI1138" s="302">
        <v>0</v>
      </c>
      <c r="AJ1138" s="302">
        <v>0</v>
      </c>
      <c r="AK1138" s="302">
        <v>0</v>
      </c>
      <c r="AL1138" s="302">
        <v>0</v>
      </c>
      <c r="AM1138" s="302">
        <v>0</v>
      </c>
      <c r="AN1138" s="302">
        <v>0</v>
      </c>
      <c r="AO1138" s="302">
        <v>0</v>
      </c>
      <c r="AP1138" s="302">
        <v>0</v>
      </c>
      <c r="AQ1138" s="302">
        <v>0</v>
      </c>
      <c r="AR1138" s="302">
        <v>0</v>
      </c>
      <c r="AS1138" s="302">
        <v>0</v>
      </c>
      <c r="AT1138" s="295">
        <f t="shared" si="17"/>
        <v>0</v>
      </c>
      <c r="AU1138" s="302">
        <v>13102.15</v>
      </c>
      <c r="AV1138" s="302">
        <v>36887.730000000003</v>
      </c>
      <c r="AW1138" s="303">
        <v>94</v>
      </c>
      <c r="AX1138" s="303">
        <v>300</v>
      </c>
      <c r="AY1138" s="302">
        <v>335914.02</v>
      </c>
      <c r="AZ1138" s="302">
        <v>36272.14</v>
      </c>
      <c r="BA1138" s="301">
        <v>39.715515000000003</v>
      </c>
      <c r="BB1138" s="301">
        <v>37.701891852713999</v>
      </c>
      <c r="BC1138" s="301">
        <v>9.9</v>
      </c>
      <c r="BD1138" s="301"/>
      <c r="BE1138" s="300" t="s">
        <v>4204</v>
      </c>
      <c r="BF1138" s="298"/>
      <c r="BG1138" s="300" t="s">
        <v>320</v>
      </c>
      <c r="BH1138" s="300" t="s">
        <v>181</v>
      </c>
      <c r="BI1138" s="300" t="s">
        <v>372</v>
      </c>
      <c r="BJ1138" s="300" t="s">
        <v>4205</v>
      </c>
      <c r="BK1138" s="299" t="s">
        <v>175</v>
      </c>
      <c r="BL1138" s="301">
        <v>269648.9116776</v>
      </c>
      <c r="BM1138" s="299" t="s">
        <v>309</v>
      </c>
      <c r="BN1138" s="301"/>
      <c r="BO1138" s="304">
        <v>38925</v>
      </c>
      <c r="BP1138" s="304">
        <v>48056</v>
      </c>
      <c r="BQ1138" s="297" t="s">
        <v>929</v>
      </c>
      <c r="BR1138" s="297" t="s">
        <v>4777</v>
      </c>
      <c r="BS1138" s="297" t="s">
        <v>4742</v>
      </c>
      <c r="BT1138" s="297" t="s">
        <v>4742</v>
      </c>
      <c r="BU1138" s="301">
        <v>19976.939999999999</v>
      </c>
      <c r="BV1138" s="301">
        <v>59.79</v>
      </c>
      <c r="BW1138" s="301">
        <v>0</v>
      </c>
    </row>
    <row r="1139" spans="1:75" s="289" customFormat="1" ht="18.2" customHeight="1" x14ac:dyDescent="0.15">
      <c r="A1139" s="291">
        <v>1137</v>
      </c>
      <c r="B1139" s="292" t="s">
        <v>305</v>
      </c>
      <c r="C1139" s="292" t="s">
        <v>306</v>
      </c>
      <c r="D1139" s="312">
        <v>45170</v>
      </c>
      <c r="E1139" s="293" t="s">
        <v>2221</v>
      </c>
      <c r="F1139" s="308">
        <v>136</v>
      </c>
      <c r="G1139" s="308">
        <v>135</v>
      </c>
      <c r="H1139" s="295">
        <v>15991.6</v>
      </c>
      <c r="I1139" s="295">
        <v>9063.8700000000008</v>
      </c>
      <c r="J1139" s="295">
        <v>0</v>
      </c>
      <c r="K1139" s="295">
        <v>25055.47</v>
      </c>
      <c r="L1139" s="295">
        <v>111.58</v>
      </c>
      <c r="M1139" s="295">
        <v>0</v>
      </c>
      <c r="N1139" s="295">
        <v>0</v>
      </c>
      <c r="O1139" s="295">
        <v>0</v>
      </c>
      <c r="P1139" s="295">
        <v>0</v>
      </c>
      <c r="Q1139" s="295">
        <v>0</v>
      </c>
      <c r="R1139" s="295">
        <v>25055.47</v>
      </c>
      <c r="S1139" s="295">
        <v>23809.98</v>
      </c>
      <c r="T1139" s="295">
        <v>131.93</v>
      </c>
      <c r="U1139" s="295">
        <v>0</v>
      </c>
      <c r="V1139" s="295">
        <v>0</v>
      </c>
      <c r="W1139" s="295">
        <v>0</v>
      </c>
      <c r="X1139" s="295">
        <v>0</v>
      </c>
      <c r="Y1139" s="295">
        <v>0</v>
      </c>
      <c r="Z1139" s="295">
        <v>23941.91</v>
      </c>
      <c r="AA1139" s="295">
        <v>0</v>
      </c>
      <c r="AB1139" s="295">
        <v>0</v>
      </c>
      <c r="AC1139" s="295">
        <v>0</v>
      </c>
      <c r="AD1139" s="295">
        <v>0</v>
      </c>
      <c r="AE1139" s="295">
        <v>0</v>
      </c>
      <c r="AF1139" s="295">
        <v>0</v>
      </c>
      <c r="AG1139" s="295">
        <v>0</v>
      </c>
      <c r="AH1139" s="295">
        <v>0</v>
      </c>
      <c r="AI1139" s="295">
        <v>0</v>
      </c>
      <c r="AJ1139" s="295">
        <v>0</v>
      </c>
      <c r="AK1139" s="295">
        <v>0</v>
      </c>
      <c r="AL1139" s="295">
        <v>0</v>
      </c>
      <c r="AM1139" s="295">
        <v>0</v>
      </c>
      <c r="AN1139" s="295">
        <v>0</v>
      </c>
      <c r="AO1139" s="295">
        <v>0</v>
      </c>
      <c r="AP1139" s="295">
        <v>0</v>
      </c>
      <c r="AQ1139" s="295">
        <v>0</v>
      </c>
      <c r="AR1139" s="295">
        <v>0</v>
      </c>
      <c r="AS1139" s="295">
        <v>0</v>
      </c>
      <c r="AT1139" s="295">
        <f t="shared" si="17"/>
        <v>0</v>
      </c>
      <c r="AU1139" s="295">
        <v>9175.4500000000007</v>
      </c>
      <c r="AV1139" s="295">
        <v>23941.91</v>
      </c>
      <c r="AW1139" s="296">
        <v>94</v>
      </c>
      <c r="AX1139" s="296">
        <v>300</v>
      </c>
      <c r="AY1139" s="295">
        <v>264899.74</v>
      </c>
      <c r="AZ1139" s="295">
        <v>27006.52</v>
      </c>
      <c r="BA1139" s="294">
        <v>37.497494000000003</v>
      </c>
      <c r="BB1139" s="294">
        <v>34.788537582486804</v>
      </c>
      <c r="BC1139" s="294">
        <v>9.9</v>
      </c>
      <c r="BD1139" s="294"/>
      <c r="BE1139" s="293" t="s">
        <v>4204</v>
      </c>
      <c r="BF1139" s="291"/>
      <c r="BG1139" s="293" t="s">
        <v>358</v>
      </c>
      <c r="BH1139" s="293" t="s">
        <v>182</v>
      </c>
      <c r="BI1139" s="293" t="s">
        <v>359</v>
      </c>
      <c r="BJ1139" s="293" t="s">
        <v>4205</v>
      </c>
      <c r="BK1139" s="292" t="s">
        <v>175</v>
      </c>
      <c r="BL1139" s="294">
        <v>196211.79089512001</v>
      </c>
      <c r="BM1139" s="292" t="s">
        <v>309</v>
      </c>
      <c r="BN1139" s="294"/>
      <c r="BO1139" s="297">
        <v>38925</v>
      </c>
      <c r="BP1139" s="297">
        <v>48056</v>
      </c>
      <c r="BQ1139" s="297" t="s">
        <v>4514</v>
      </c>
      <c r="BR1139" s="297" t="s">
        <v>4816</v>
      </c>
      <c r="BS1139" s="297">
        <v>38925</v>
      </c>
      <c r="BT1139" s="297">
        <v>48056</v>
      </c>
      <c r="BU1139" s="294">
        <v>13375.1</v>
      </c>
      <c r="BV1139" s="294">
        <v>44.51</v>
      </c>
      <c r="BW1139" s="294">
        <v>0</v>
      </c>
    </row>
    <row r="1140" spans="1:75" s="289" customFormat="1" ht="18.2" customHeight="1" x14ac:dyDescent="0.15">
      <c r="A1140" s="298">
        <v>1138</v>
      </c>
      <c r="B1140" s="299" t="s">
        <v>305</v>
      </c>
      <c r="C1140" s="299" t="s">
        <v>306</v>
      </c>
      <c r="D1140" s="313">
        <v>45170</v>
      </c>
      <c r="E1140" s="300" t="s">
        <v>2222</v>
      </c>
      <c r="F1140" s="309">
        <v>110</v>
      </c>
      <c r="G1140" s="309">
        <v>109</v>
      </c>
      <c r="H1140" s="302">
        <v>12760.19</v>
      </c>
      <c r="I1140" s="302">
        <v>6384.39</v>
      </c>
      <c r="J1140" s="302">
        <v>0</v>
      </c>
      <c r="K1140" s="302">
        <v>19144.580000000002</v>
      </c>
      <c r="L1140" s="302">
        <v>89.03</v>
      </c>
      <c r="M1140" s="302">
        <v>0</v>
      </c>
      <c r="N1140" s="302">
        <v>0</v>
      </c>
      <c r="O1140" s="302">
        <v>0</v>
      </c>
      <c r="P1140" s="302">
        <v>0</v>
      </c>
      <c r="Q1140" s="302">
        <v>0</v>
      </c>
      <c r="R1140" s="302">
        <v>19144.580000000002</v>
      </c>
      <c r="S1140" s="302">
        <v>14794.31</v>
      </c>
      <c r="T1140" s="302">
        <v>105.27</v>
      </c>
      <c r="U1140" s="302">
        <v>0</v>
      </c>
      <c r="V1140" s="302">
        <v>0</v>
      </c>
      <c r="W1140" s="302">
        <v>0</v>
      </c>
      <c r="X1140" s="302">
        <v>0</v>
      </c>
      <c r="Y1140" s="302">
        <v>0</v>
      </c>
      <c r="Z1140" s="302">
        <v>14899.58</v>
      </c>
      <c r="AA1140" s="302">
        <v>0</v>
      </c>
      <c r="AB1140" s="302">
        <v>0</v>
      </c>
      <c r="AC1140" s="302">
        <v>0</v>
      </c>
      <c r="AD1140" s="302">
        <v>0</v>
      </c>
      <c r="AE1140" s="302">
        <v>0</v>
      </c>
      <c r="AF1140" s="302">
        <v>0</v>
      </c>
      <c r="AG1140" s="302">
        <v>0</v>
      </c>
      <c r="AH1140" s="302">
        <v>0</v>
      </c>
      <c r="AI1140" s="302">
        <v>0</v>
      </c>
      <c r="AJ1140" s="302">
        <v>0</v>
      </c>
      <c r="AK1140" s="302">
        <v>0</v>
      </c>
      <c r="AL1140" s="302">
        <v>0</v>
      </c>
      <c r="AM1140" s="302">
        <v>0</v>
      </c>
      <c r="AN1140" s="302">
        <v>0</v>
      </c>
      <c r="AO1140" s="302">
        <v>0</v>
      </c>
      <c r="AP1140" s="302">
        <v>0</v>
      </c>
      <c r="AQ1140" s="302">
        <v>0</v>
      </c>
      <c r="AR1140" s="302">
        <v>0</v>
      </c>
      <c r="AS1140" s="302">
        <v>0</v>
      </c>
      <c r="AT1140" s="295">
        <f t="shared" si="17"/>
        <v>0</v>
      </c>
      <c r="AU1140" s="302">
        <v>6473.42</v>
      </c>
      <c r="AV1140" s="302">
        <v>14899.58</v>
      </c>
      <c r="AW1140" s="303">
        <v>94</v>
      </c>
      <c r="AX1140" s="303">
        <v>300</v>
      </c>
      <c r="AY1140" s="302">
        <v>268901.8</v>
      </c>
      <c r="AZ1140" s="302">
        <v>21548.95</v>
      </c>
      <c r="BA1140" s="301">
        <v>29.474575000000002</v>
      </c>
      <c r="BB1140" s="301">
        <v>26.185886507393601</v>
      </c>
      <c r="BC1140" s="301">
        <v>9.9</v>
      </c>
      <c r="BD1140" s="301"/>
      <c r="BE1140" s="300" t="s">
        <v>4204</v>
      </c>
      <c r="BF1140" s="298"/>
      <c r="BG1140" s="300" t="s">
        <v>358</v>
      </c>
      <c r="BH1140" s="300" t="s">
        <v>182</v>
      </c>
      <c r="BI1140" s="300" t="s">
        <v>359</v>
      </c>
      <c r="BJ1140" s="300" t="s">
        <v>4205</v>
      </c>
      <c r="BK1140" s="299" t="s">
        <v>175</v>
      </c>
      <c r="BL1140" s="301">
        <v>149923.04385968001</v>
      </c>
      <c r="BM1140" s="299" t="s">
        <v>309</v>
      </c>
      <c r="BN1140" s="301"/>
      <c r="BO1140" s="304">
        <v>38925</v>
      </c>
      <c r="BP1140" s="304">
        <v>48056</v>
      </c>
      <c r="BQ1140" s="297" t="s">
        <v>955</v>
      </c>
      <c r="BR1140" s="297" t="s">
        <v>4778</v>
      </c>
      <c r="BS1140" s="297">
        <v>38925</v>
      </c>
      <c r="BT1140" s="297">
        <v>48056</v>
      </c>
      <c r="BU1140" s="301">
        <v>8845.08</v>
      </c>
      <c r="BV1140" s="301">
        <v>35.520000000000003</v>
      </c>
      <c r="BW1140" s="301">
        <v>0</v>
      </c>
    </row>
    <row r="1141" spans="1:75" s="289" customFormat="1" ht="18.2" customHeight="1" x14ac:dyDescent="0.15">
      <c r="A1141" s="291">
        <v>1139</v>
      </c>
      <c r="B1141" s="292" t="s">
        <v>305</v>
      </c>
      <c r="C1141" s="292" t="s">
        <v>306</v>
      </c>
      <c r="D1141" s="312">
        <v>45170</v>
      </c>
      <c r="E1141" s="293" t="s">
        <v>2223</v>
      </c>
      <c r="F1141" s="308">
        <v>137</v>
      </c>
      <c r="G1141" s="308">
        <v>136</v>
      </c>
      <c r="H1141" s="295">
        <v>9321.6200000000008</v>
      </c>
      <c r="I1141" s="295">
        <v>5305.22</v>
      </c>
      <c r="J1141" s="295">
        <v>0</v>
      </c>
      <c r="K1141" s="295">
        <v>14626.84</v>
      </c>
      <c r="L1141" s="295">
        <v>65.05</v>
      </c>
      <c r="M1141" s="295">
        <v>0</v>
      </c>
      <c r="N1141" s="295">
        <v>0</v>
      </c>
      <c r="O1141" s="295">
        <v>0</v>
      </c>
      <c r="P1141" s="295">
        <v>0</v>
      </c>
      <c r="Q1141" s="295">
        <v>0</v>
      </c>
      <c r="R1141" s="295">
        <v>14626.84</v>
      </c>
      <c r="S1141" s="295">
        <v>13999.98</v>
      </c>
      <c r="T1141" s="295">
        <v>76.900000000000006</v>
      </c>
      <c r="U1141" s="295">
        <v>0</v>
      </c>
      <c r="V1141" s="295">
        <v>0</v>
      </c>
      <c r="W1141" s="295">
        <v>0</v>
      </c>
      <c r="X1141" s="295">
        <v>0</v>
      </c>
      <c r="Y1141" s="295">
        <v>0</v>
      </c>
      <c r="Z1141" s="295">
        <v>14076.88</v>
      </c>
      <c r="AA1141" s="295">
        <v>0</v>
      </c>
      <c r="AB1141" s="295">
        <v>0</v>
      </c>
      <c r="AC1141" s="295">
        <v>0</v>
      </c>
      <c r="AD1141" s="295">
        <v>0</v>
      </c>
      <c r="AE1141" s="295">
        <v>0</v>
      </c>
      <c r="AF1141" s="295">
        <v>0</v>
      </c>
      <c r="AG1141" s="295">
        <v>0</v>
      </c>
      <c r="AH1141" s="295">
        <v>0</v>
      </c>
      <c r="AI1141" s="295">
        <v>0</v>
      </c>
      <c r="AJ1141" s="295">
        <v>0</v>
      </c>
      <c r="AK1141" s="295">
        <v>0</v>
      </c>
      <c r="AL1141" s="295">
        <v>0</v>
      </c>
      <c r="AM1141" s="295">
        <v>0</v>
      </c>
      <c r="AN1141" s="295">
        <v>0</v>
      </c>
      <c r="AO1141" s="295">
        <v>0</v>
      </c>
      <c r="AP1141" s="295">
        <v>0</v>
      </c>
      <c r="AQ1141" s="295">
        <v>0</v>
      </c>
      <c r="AR1141" s="295">
        <v>0</v>
      </c>
      <c r="AS1141" s="295">
        <v>0</v>
      </c>
      <c r="AT1141" s="295">
        <f t="shared" si="17"/>
        <v>0</v>
      </c>
      <c r="AU1141" s="295">
        <v>5370.27</v>
      </c>
      <c r="AV1141" s="295">
        <v>14076.88</v>
      </c>
      <c r="AW1141" s="296">
        <v>94</v>
      </c>
      <c r="AX1141" s="296">
        <v>300</v>
      </c>
      <c r="AY1141" s="295">
        <v>264899.74</v>
      </c>
      <c r="AZ1141" s="295">
        <v>15742.9</v>
      </c>
      <c r="BA1141" s="294">
        <v>21.858398999999999</v>
      </c>
      <c r="BB1141" s="294">
        <v>20.308793477006098</v>
      </c>
      <c r="BC1141" s="294">
        <v>9.9</v>
      </c>
      <c r="BD1141" s="294"/>
      <c r="BE1141" s="293" t="s">
        <v>4204</v>
      </c>
      <c r="BF1141" s="291"/>
      <c r="BG1141" s="293" t="s">
        <v>358</v>
      </c>
      <c r="BH1141" s="293" t="s">
        <v>182</v>
      </c>
      <c r="BI1141" s="293" t="s">
        <v>359</v>
      </c>
      <c r="BJ1141" s="293" t="s">
        <v>4205</v>
      </c>
      <c r="BK1141" s="292" t="s">
        <v>175</v>
      </c>
      <c r="BL1141" s="294">
        <v>114544.18821664</v>
      </c>
      <c r="BM1141" s="292" t="s">
        <v>309</v>
      </c>
      <c r="BN1141" s="294"/>
      <c r="BO1141" s="297">
        <v>38925</v>
      </c>
      <c r="BP1141" s="297">
        <v>48056</v>
      </c>
      <c r="BQ1141" s="297" t="s">
        <v>929</v>
      </c>
      <c r="BR1141" s="297" t="s">
        <v>4777</v>
      </c>
      <c r="BS1141" s="297">
        <v>38925</v>
      </c>
      <c r="BT1141" s="297">
        <v>48056</v>
      </c>
      <c r="BU1141" s="294">
        <v>8457.7900000000009</v>
      </c>
      <c r="BV1141" s="294">
        <v>25.95</v>
      </c>
      <c r="BW1141" s="294">
        <v>0</v>
      </c>
    </row>
    <row r="1142" spans="1:75" s="289" customFormat="1" ht="18.2" customHeight="1" x14ac:dyDescent="0.15">
      <c r="A1142" s="298">
        <v>1140</v>
      </c>
      <c r="B1142" s="299" t="s">
        <v>305</v>
      </c>
      <c r="C1142" s="299" t="s">
        <v>306</v>
      </c>
      <c r="D1142" s="313">
        <v>45170</v>
      </c>
      <c r="E1142" s="300" t="s">
        <v>2224</v>
      </c>
      <c r="F1142" s="309">
        <v>146</v>
      </c>
      <c r="G1142" s="309">
        <v>145</v>
      </c>
      <c r="H1142" s="302">
        <v>18684.560000000001</v>
      </c>
      <c r="I1142" s="302">
        <v>11002.52</v>
      </c>
      <c r="J1142" s="302">
        <v>0</v>
      </c>
      <c r="K1142" s="302">
        <v>29687.08</v>
      </c>
      <c r="L1142" s="302">
        <v>130.38</v>
      </c>
      <c r="M1142" s="302">
        <v>0</v>
      </c>
      <c r="N1142" s="302">
        <v>0</v>
      </c>
      <c r="O1142" s="302">
        <v>0</v>
      </c>
      <c r="P1142" s="302">
        <v>0</v>
      </c>
      <c r="Q1142" s="302">
        <v>0</v>
      </c>
      <c r="R1142" s="302">
        <v>29687.08</v>
      </c>
      <c r="S1142" s="302">
        <v>30254.33</v>
      </c>
      <c r="T1142" s="302">
        <v>154.15</v>
      </c>
      <c r="U1142" s="302">
        <v>0</v>
      </c>
      <c r="V1142" s="302">
        <v>0</v>
      </c>
      <c r="W1142" s="302">
        <v>0</v>
      </c>
      <c r="X1142" s="302">
        <v>0</v>
      </c>
      <c r="Y1142" s="302">
        <v>0</v>
      </c>
      <c r="Z1142" s="302">
        <v>30408.48</v>
      </c>
      <c r="AA1142" s="302">
        <v>0</v>
      </c>
      <c r="AB1142" s="302">
        <v>0</v>
      </c>
      <c r="AC1142" s="302">
        <v>0</v>
      </c>
      <c r="AD1142" s="302">
        <v>0</v>
      </c>
      <c r="AE1142" s="302">
        <v>0</v>
      </c>
      <c r="AF1142" s="302">
        <v>0</v>
      </c>
      <c r="AG1142" s="302">
        <v>0</v>
      </c>
      <c r="AH1142" s="302">
        <v>0</v>
      </c>
      <c r="AI1142" s="302">
        <v>0</v>
      </c>
      <c r="AJ1142" s="302">
        <v>0</v>
      </c>
      <c r="AK1142" s="302">
        <v>0</v>
      </c>
      <c r="AL1142" s="302">
        <v>0</v>
      </c>
      <c r="AM1142" s="302">
        <v>0</v>
      </c>
      <c r="AN1142" s="302">
        <v>0</v>
      </c>
      <c r="AO1142" s="302">
        <v>0</v>
      </c>
      <c r="AP1142" s="302">
        <v>0</v>
      </c>
      <c r="AQ1142" s="302">
        <v>0</v>
      </c>
      <c r="AR1142" s="302">
        <v>0</v>
      </c>
      <c r="AS1142" s="302">
        <v>0</v>
      </c>
      <c r="AT1142" s="295">
        <f t="shared" si="17"/>
        <v>0</v>
      </c>
      <c r="AU1142" s="302">
        <v>11132.9</v>
      </c>
      <c r="AV1142" s="302">
        <v>30408.48</v>
      </c>
      <c r="AW1142" s="303">
        <v>94</v>
      </c>
      <c r="AX1142" s="303">
        <v>300</v>
      </c>
      <c r="AY1142" s="302">
        <v>253903.17</v>
      </c>
      <c r="AZ1142" s="302">
        <v>31555.75</v>
      </c>
      <c r="BA1142" s="301">
        <v>45.711506</v>
      </c>
      <c r="BB1142" s="301">
        <v>43.004559725009898</v>
      </c>
      <c r="BC1142" s="301">
        <v>9.9</v>
      </c>
      <c r="BD1142" s="301"/>
      <c r="BE1142" s="300" t="s">
        <v>4204</v>
      </c>
      <c r="BF1142" s="298"/>
      <c r="BG1142" s="300" t="s">
        <v>358</v>
      </c>
      <c r="BH1142" s="300" t="s">
        <v>182</v>
      </c>
      <c r="BI1142" s="300" t="s">
        <v>359</v>
      </c>
      <c r="BJ1142" s="300" t="s">
        <v>4205</v>
      </c>
      <c r="BK1142" s="299" t="s">
        <v>175</v>
      </c>
      <c r="BL1142" s="301">
        <v>232482.37343968</v>
      </c>
      <c r="BM1142" s="299" t="s">
        <v>309</v>
      </c>
      <c r="BN1142" s="301"/>
      <c r="BO1142" s="304">
        <v>38925</v>
      </c>
      <c r="BP1142" s="304">
        <v>48056</v>
      </c>
      <c r="BQ1142" s="297" t="s">
        <v>931</v>
      </c>
      <c r="BR1142" s="297" t="s">
        <v>4779</v>
      </c>
      <c r="BS1142" s="297">
        <v>38925</v>
      </c>
      <c r="BT1142" s="297">
        <v>48056</v>
      </c>
      <c r="BU1142" s="301">
        <v>16384.490000000002</v>
      </c>
      <c r="BV1142" s="301">
        <v>52.01</v>
      </c>
      <c r="BW1142" s="301">
        <v>0</v>
      </c>
    </row>
    <row r="1143" spans="1:75" s="289" customFormat="1" ht="18.2" customHeight="1" x14ac:dyDescent="0.15">
      <c r="A1143" s="291">
        <v>1141</v>
      </c>
      <c r="B1143" s="292" t="s">
        <v>305</v>
      </c>
      <c r="C1143" s="292" t="s">
        <v>306</v>
      </c>
      <c r="D1143" s="312">
        <v>45170</v>
      </c>
      <c r="E1143" s="293" t="s">
        <v>2225</v>
      </c>
      <c r="F1143" s="308">
        <v>104</v>
      </c>
      <c r="G1143" s="308">
        <v>103</v>
      </c>
      <c r="H1143" s="295">
        <v>11541.4</v>
      </c>
      <c r="I1143" s="295">
        <v>5571</v>
      </c>
      <c r="J1143" s="295">
        <v>0</v>
      </c>
      <c r="K1143" s="295">
        <v>17112.400000000001</v>
      </c>
      <c r="L1143" s="295">
        <v>80.489999999999995</v>
      </c>
      <c r="M1143" s="295">
        <v>0</v>
      </c>
      <c r="N1143" s="295">
        <v>0</v>
      </c>
      <c r="O1143" s="295">
        <v>0</v>
      </c>
      <c r="P1143" s="295">
        <v>0</v>
      </c>
      <c r="Q1143" s="295">
        <v>0</v>
      </c>
      <c r="R1143" s="295">
        <v>17112.400000000001</v>
      </c>
      <c r="S1143" s="295">
        <v>12465.51</v>
      </c>
      <c r="T1143" s="295">
        <v>95.22</v>
      </c>
      <c r="U1143" s="295">
        <v>0</v>
      </c>
      <c r="V1143" s="295">
        <v>0</v>
      </c>
      <c r="W1143" s="295">
        <v>0</v>
      </c>
      <c r="X1143" s="295">
        <v>0</v>
      </c>
      <c r="Y1143" s="295">
        <v>0</v>
      </c>
      <c r="Z1143" s="295">
        <v>12560.73</v>
      </c>
      <c r="AA1143" s="295">
        <v>0</v>
      </c>
      <c r="AB1143" s="295">
        <v>0</v>
      </c>
      <c r="AC1143" s="295">
        <v>0</v>
      </c>
      <c r="AD1143" s="295">
        <v>0</v>
      </c>
      <c r="AE1143" s="295">
        <v>0</v>
      </c>
      <c r="AF1143" s="295">
        <v>0</v>
      </c>
      <c r="AG1143" s="295">
        <v>0</v>
      </c>
      <c r="AH1143" s="295">
        <v>0</v>
      </c>
      <c r="AI1143" s="295">
        <v>0</v>
      </c>
      <c r="AJ1143" s="295">
        <v>0</v>
      </c>
      <c r="AK1143" s="295">
        <v>0</v>
      </c>
      <c r="AL1143" s="295">
        <v>0</v>
      </c>
      <c r="AM1143" s="295">
        <v>0</v>
      </c>
      <c r="AN1143" s="295">
        <v>0</v>
      </c>
      <c r="AO1143" s="295">
        <v>0</v>
      </c>
      <c r="AP1143" s="295">
        <v>0</v>
      </c>
      <c r="AQ1143" s="295">
        <v>0</v>
      </c>
      <c r="AR1143" s="295">
        <v>0</v>
      </c>
      <c r="AS1143" s="295">
        <v>0</v>
      </c>
      <c r="AT1143" s="295">
        <f t="shared" si="17"/>
        <v>0</v>
      </c>
      <c r="AU1143" s="295">
        <v>5651.49</v>
      </c>
      <c r="AV1143" s="295">
        <v>12560.73</v>
      </c>
      <c r="AW1143" s="296">
        <v>94</v>
      </c>
      <c r="AX1143" s="296">
        <v>300</v>
      </c>
      <c r="AY1143" s="295">
        <v>253903.17</v>
      </c>
      <c r="AZ1143" s="295">
        <v>19487.599999999999</v>
      </c>
      <c r="BA1143" s="294">
        <v>28.229642999999999</v>
      </c>
      <c r="BB1143" s="294">
        <v>24.7889397808453</v>
      </c>
      <c r="BC1143" s="294">
        <v>9.9</v>
      </c>
      <c r="BD1143" s="294"/>
      <c r="BE1143" s="293" t="s">
        <v>4204</v>
      </c>
      <c r="BF1143" s="291"/>
      <c r="BG1143" s="293" t="s">
        <v>358</v>
      </c>
      <c r="BH1143" s="293" t="s">
        <v>182</v>
      </c>
      <c r="BI1143" s="293" t="s">
        <v>359</v>
      </c>
      <c r="BJ1143" s="293" t="s">
        <v>4205</v>
      </c>
      <c r="BK1143" s="292" t="s">
        <v>175</v>
      </c>
      <c r="BL1143" s="294">
        <v>134008.8471904</v>
      </c>
      <c r="BM1143" s="292" t="s">
        <v>309</v>
      </c>
      <c r="BN1143" s="294"/>
      <c r="BO1143" s="297">
        <v>38925</v>
      </c>
      <c r="BP1143" s="297">
        <v>48056</v>
      </c>
      <c r="BQ1143" s="297" t="s">
        <v>955</v>
      </c>
      <c r="BR1143" s="297" t="s">
        <v>4778</v>
      </c>
      <c r="BS1143" s="297">
        <v>38925</v>
      </c>
      <c r="BT1143" s="297">
        <v>48056</v>
      </c>
      <c r="BU1143" s="294">
        <v>7576.68</v>
      </c>
      <c r="BV1143" s="294">
        <v>32.11</v>
      </c>
      <c r="BW1143" s="294">
        <v>0</v>
      </c>
    </row>
    <row r="1144" spans="1:75" s="289" customFormat="1" ht="18.2" customHeight="1" x14ac:dyDescent="0.15">
      <c r="A1144" s="298">
        <v>1142</v>
      </c>
      <c r="B1144" s="299" t="s">
        <v>305</v>
      </c>
      <c r="C1144" s="299" t="s">
        <v>306</v>
      </c>
      <c r="D1144" s="313">
        <v>45170</v>
      </c>
      <c r="E1144" s="300" t="s">
        <v>2226</v>
      </c>
      <c r="F1144" s="309">
        <v>137</v>
      </c>
      <c r="G1144" s="309">
        <v>136</v>
      </c>
      <c r="H1144" s="302">
        <v>14999.02</v>
      </c>
      <c r="I1144" s="302">
        <v>8530.14</v>
      </c>
      <c r="J1144" s="302">
        <v>0</v>
      </c>
      <c r="K1144" s="302">
        <v>23529.16</v>
      </c>
      <c r="L1144" s="302">
        <v>104.59</v>
      </c>
      <c r="M1144" s="302">
        <v>0</v>
      </c>
      <c r="N1144" s="302">
        <v>0</v>
      </c>
      <c r="O1144" s="302">
        <v>0</v>
      </c>
      <c r="P1144" s="302">
        <v>0</v>
      </c>
      <c r="Q1144" s="302">
        <v>0</v>
      </c>
      <c r="R1144" s="302">
        <v>23529.16</v>
      </c>
      <c r="S1144" s="302">
        <v>22407.96</v>
      </c>
      <c r="T1144" s="302">
        <v>123.74</v>
      </c>
      <c r="U1144" s="302">
        <v>0</v>
      </c>
      <c r="V1144" s="302">
        <v>0</v>
      </c>
      <c r="W1144" s="302">
        <v>0</v>
      </c>
      <c r="X1144" s="302">
        <v>0</v>
      </c>
      <c r="Y1144" s="302">
        <v>0</v>
      </c>
      <c r="Z1144" s="302">
        <v>22531.7</v>
      </c>
      <c r="AA1144" s="302">
        <v>0</v>
      </c>
      <c r="AB1144" s="302">
        <v>0</v>
      </c>
      <c r="AC1144" s="302">
        <v>0</v>
      </c>
      <c r="AD1144" s="302">
        <v>0</v>
      </c>
      <c r="AE1144" s="302">
        <v>0</v>
      </c>
      <c r="AF1144" s="302">
        <v>0</v>
      </c>
      <c r="AG1144" s="302">
        <v>0</v>
      </c>
      <c r="AH1144" s="302">
        <v>0</v>
      </c>
      <c r="AI1144" s="302">
        <v>0</v>
      </c>
      <c r="AJ1144" s="302">
        <v>0</v>
      </c>
      <c r="AK1144" s="302">
        <v>0</v>
      </c>
      <c r="AL1144" s="302">
        <v>0</v>
      </c>
      <c r="AM1144" s="302">
        <v>0</v>
      </c>
      <c r="AN1144" s="302">
        <v>0</v>
      </c>
      <c r="AO1144" s="302">
        <v>0</v>
      </c>
      <c r="AP1144" s="302">
        <v>0</v>
      </c>
      <c r="AQ1144" s="302">
        <v>0</v>
      </c>
      <c r="AR1144" s="302">
        <v>0</v>
      </c>
      <c r="AS1144" s="302">
        <v>0</v>
      </c>
      <c r="AT1144" s="295">
        <f t="shared" si="17"/>
        <v>0</v>
      </c>
      <c r="AU1144" s="302">
        <v>8634.73</v>
      </c>
      <c r="AV1144" s="302">
        <v>22531.7</v>
      </c>
      <c r="AW1144" s="303">
        <v>94</v>
      </c>
      <c r="AX1144" s="303">
        <v>300</v>
      </c>
      <c r="AY1144" s="302">
        <v>253903.17</v>
      </c>
      <c r="AZ1144" s="302">
        <v>25323.759999999998</v>
      </c>
      <c r="BA1144" s="301">
        <v>36.683875999999998</v>
      </c>
      <c r="BB1144" s="301">
        <v>34.0842271378405</v>
      </c>
      <c r="BC1144" s="301">
        <v>9.9</v>
      </c>
      <c r="BD1144" s="301"/>
      <c r="BE1144" s="300" t="s">
        <v>4204</v>
      </c>
      <c r="BF1144" s="298"/>
      <c r="BG1144" s="300" t="s">
        <v>358</v>
      </c>
      <c r="BH1144" s="300" t="s">
        <v>182</v>
      </c>
      <c r="BI1144" s="300" t="s">
        <v>359</v>
      </c>
      <c r="BJ1144" s="300" t="s">
        <v>4205</v>
      </c>
      <c r="BK1144" s="299" t="s">
        <v>175</v>
      </c>
      <c r="BL1144" s="301">
        <v>184259.11075935999</v>
      </c>
      <c r="BM1144" s="299" t="s">
        <v>309</v>
      </c>
      <c r="BN1144" s="301"/>
      <c r="BO1144" s="304">
        <v>38925</v>
      </c>
      <c r="BP1144" s="304">
        <v>48056</v>
      </c>
      <c r="BQ1144" s="297" t="s">
        <v>4259</v>
      </c>
      <c r="BR1144" s="297" t="s">
        <v>4770</v>
      </c>
      <c r="BS1144" s="297">
        <v>38925</v>
      </c>
      <c r="BT1144" s="297">
        <v>48056</v>
      </c>
      <c r="BU1144" s="301">
        <v>12585.39</v>
      </c>
      <c r="BV1144" s="301">
        <v>41.74</v>
      </c>
      <c r="BW1144" s="301">
        <v>0</v>
      </c>
    </row>
    <row r="1145" spans="1:75" s="289" customFormat="1" ht="18.2" customHeight="1" x14ac:dyDescent="0.15">
      <c r="A1145" s="291">
        <v>1143</v>
      </c>
      <c r="B1145" s="292" t="s">
        <v>305</v>
      </c>
      <c r="C1145" s="292" t="s">
        <v>306</v>
      </c>
      <c r="D1145" s="312">
        <v>45170</v>
      </c>
      <c r="E1145" s="293" t="s">
        <v>2227</v>
      </c>
      <c r="F1145" s="308">
        <v>160</v>
      </c>
      <c r="G1145" s="308">
        <v>159</v>
      </c>
      <c r="H1145" s="295">
        <v>8458.4599999999991</v>
      </c>
      <c r="I1145" s="295">
        <v>55606.1</v>
      </c>
      <c r="J1145" s="295">
        <v>0</v>
      </c>
      <c r="K1145" s="295">
        <v>64064.56</v>
      </c>
      <c r="L1145" s="295">
        <v>616.04999999999995</v>
      </c>
      <c r="M1145" s="295">
        <v>0</v>
      </c>
      <c r="N1145" s="295">
        <v>0</v>
      </c>
      <c r="O1145" s="295">
        <v>0</v>
      </c>
      <c r="P1145" s="295">
        <v>0</v>
      </c>
      <c r="Q1145" s="295">
        <v>0</v>
      </c>
      <c r="R1145" s="295">
        <v>64064.56</v>
      </c>
      <c r="S1145" s="295">
        <v>52992.5</v>
      </c>
      <c r="T1145" s="295">
        <v>66.959999999999994</v>
      </c>
      <c r="U1145" s="295">
        <v>0</v>
      </c>
      <c r="V1145" s="295">
        <v>0</v>
      </c>
      <c r="W1145" s="295">
        <v>0</v>
      </c>
      <c r="X1145" s="295">
        <v>0</v>
      </c>
      <c r="Y1145" s="295">
        <v>0</v>
      </c>
      <c r="Z1145" s="295">
        <v>53059.46</v>
      </c>
      <c r="AA1145" s="295">
        <v>0</v>
      </c>
      <c r="AB1145" s="295">
        <v>0</v>
      </c>
      <c r="AC1145" s="295">
        <v>0</v>
      </c>
      <c r="AD1145" s="295">
        <v>0</v>
      </c>
      <c r="AE1145" s="295">
        <v>0</v>
      </c>
      <c r="AF1145" s="295">
        <v>0</v>
      </c>
      <c r="AG1145" s="295">
        <v>0</v>
      </c>
      <c r="AH1145" s="295">
        <v>0</v>
      </c>
      <c r="AI1145" s="295">
        <v>0</v>
      </c>
      <c r="AJ1145" s="295">
        <v>0</v>
      </c>
      <c r="AK1145" s="295">
        <v>0</v>
      </c>
      <c r="AL1145" s="295">
        <v>0</v>
      </c>
      <c r="AM1145" s="295">
        <v>0</v>
      </c>
      <c r="AN1145" s="295">
        <v>0</v>
      </c>
      <c r="AO1145" s="295">
        <v>0</v>
      </c>
      <c r="AP1145" s="295">
        <v>0</v>
      </c>
      <c r="AQ1145" s="295">
        <v>0</v>
      </c>
      <c r="AR1145" s="295">
        <v>0</v>
      </c>
      <c r="AS1145" s="295">
        <v>0</v>
      </c>
      <c r="AT1145" s="295">
        <f t="shared" si="17"/>
        <v>0</v>
      </c>
      <c r="AU1145" s="295">
        <v>56222.15</v>
      </c>
      <c r="AV1145" s="295">
        <v>53059.46</v>
      </c>
      <c r="AW1145" s="296">
        <v>94</v>
      </c>
      <c r="AX1145" s="296">
        <v>300</v>
      </c>
      <c r="AY1145" s="295">
        <v>353999.99</v>
      </c>
      <c r="AZ1145" s="295">
        <v>78174.789999999994</v>
      </c>
      <c r="BA1145" s="294">
        <v>81.222924000000006</v>
      </c>
      <c r="BB1145" s="294">
        <v>66.562518274413506</v>
      </c>
      <c r="BC1145" s="294">
        <v>9.5</v>
      </c>
      <c r="BD1145" s="294"/>
      <c r="BE1145" s="293" t="s">
        <v>4204</v>
      </c>
      <c r="BF1145" s="291"/>
      <c r="BG1145" s="293" t="s">
        <v>320</v>
      </c>
      <c r="BH1145" s="293" t="s">
        <v>197</v>
      </c>
      <c r="BI1145" s="293" t="s">
        <v>373</v>
      </c>
      <c r="BJ1145" s="293" t="s">
        <v>4205</v>
      </c>
      <c r="BK1145" s="292" t="s">
        <v>175</v>
      </c>
      <c r="BL1145" s="294">
        <v>501695.71955775999</v>
      </c>
      <c r="BM1145" s="292" t="s">
        <v>309</v>
      </c>
      <c r="BN1145" s="294"/>
      <c r="BO1145" s="297">
        <v>38925</v>
      </c>
      <c r="BP1145" s="297">
        <v>48056</v>
      </c>
      <c r="BQ1145" s="297" t="s">
        <v>955</v>
      </c>
      <c r="BR1145" s="297" t="s">
        <v>4778</v>
      </c>
      <c r="BS1145" s="297">
        <v>38925</v>
      </c>
      <c r="BT1145" s="297">
        <v>48056</v>
      </c>
      <c r="BU1145" s="294">
        <v>30243.96</v>
      </c>
      <c r="BV1145" s="294">
        <v>54.29</v>
      </c>
      <c r="BW1145" s="294">
        <v>0</v>
      </c>
    </row>
    <row r="1146" spans="1:75" s="289" customFormat="1" ht="18.2" customHeight="1" x14ac:dyDescent="0.15">
      <c r="A1146" s="298">
        <v>1144</v>
      </c>
      <c r="B1146" s="299" t="s">
        <v>305</v>
      </c>
      <c r="C1146" s="299" t="s">
        <v>306</v>
      </c>
      <c r="D1146" s="313">
        <v>45170</v>
      </c>
      <c r="E1146" s="300" t="s">
        <v>2228</v>
      </c>
      <c r="F1146" s="309">
        <v>110</v>
      </c>
      <c r="G1146" s="309">
        <v>109</v>
      </c>
      <c r="H1146" s="302">
        <v>49824.91</v>
      </c>
      <c r="I1146" s="302">
        <v>25763.77</v>
      </c>
      <c r="J1146" s="302">
        <v>0</v>
      </c>
      <c r="K1146" s="302">
        <v>75588.679999999993</v>
      </c>
      <c r="L1146" s="302">
        <v>353.71</v>
      </c>
      <c r="M1146" s="302">
        <v>0</v>
      </c>
      <c r="N1146" s="302">
        <v>0</v>
      </c>
      <c r="O1146" s="302">
        <v>0</v>
      </c>
      <c r="P1146" s="302">
        <v>0</v>
      </c>
      <c r="Q1146" s="302">
        <v>0</v>
      </c>
      <c r="R1146" s="302">
        <v>75588.679999999993</v>
      </c>
      <c r="S1146" s="302">
        <v>55251.62</v>
      </c>
      <c r="T1146" s="302">
        <v>394.45</v>
      </c>
      <c r="U1146" s="302">
        <v>0</v>
      </c>
      <c r="V1146" s="302">
        <v>0</v>
      </c>
      <c r="W1146" s="302">
        <v>0</v>
      </c>
      <c r="X1146" s="302">
        <v>0</v>
      </c>
      <c r="Y1146" s="302">
        <v>0</v>
      </c>
      <c r="Z1146" s="302">
        <v>55646.07</v>
      </c>
      <c r="AA1146" s="302">
        <v>0</v>
      </c>
      <c r="AB1146" s="302">
        <v>0</v>
      </c>
      <c r="AC1146" s="302">
        <v>0</v>
      </c>
      <c r="AD1146" s="302">
        <v>0</v>
      </c>
      <c r="AE1146" s="302">
        <v>0</v>
      </c>
      <c r="AF1146" s="302">
        <v>0</v>
      </c>
      <c r="AG1146" s="302">
        <v>0</v>
      </c>
      <c r="AH1146" s="302">
        <v>0</v>
      </c>
      <c r="AI1146" s="302">
        <v>0</v>
      </c>
      <c r="AJ1146" s="302">
        <v>0</v>
      </c>
      <c r="AK1146" s="302">
        <v>0</v>
      </c>
      <c r="AL1146" s="302">
        <v>0</v>
      </c>
      <c r="AM1146" s="302">
        <v>0</v>
      </c>
      <c r="AN1146" s="302">
        <v>0</v>
      </c>
      <c r="AO1146" s="302">
        <v>0</v>
      </c>
      <c r="AP1146" s="302">
        <v>0</v>
      </c>
      <c r="AQ1146" s="302">
        <v>0</v>
      </c>
      <c r="AR1146" s="302">
        <v>0</v>
      </c>
      <c r="AS1146" s="302">
        <v>0</v>
      </c>
      <c r="AT1146" s="295">
        <f t="shared" si="17"/>
        <v>0</v>
      </c>
      <c r="AU1146" s="302">
        <v>26117.48</v>
      </c>
      <c r="AV1146" s="302">
        <v>55646.07</v>
      </c>
      <c r="AW1146" s="303">
        <v>94</v>
      </c>
      <c r="AX1146" s="303">
        <v>300</v>
      </c>
      <c r="AY1146" s="302">
        <v>497001.13</v>
      </c>
      <c r="AZ1146" s="302">
        <v>85631.64</v>
      </c>
      <c r="BA1146" s="301">
        <v>63.380139999999997</v>
      </c>
      <c r="BB1146" s="301">
        <v>55.946857035731199</v>
      </c>
      <c r="BC1146" s="301">
        <v>9.5</v>
      </c>
      <c r="BD1146" s="301"/>
      <c r="BE1146" s="300" t="s">
        <v>4204</v>
      </c>
      <c r="BF1146" s="298"/>
      <c r="BG1146" s="300" t="s">
        <v>408</v>
      </c>
      <c r="BH1146" s="300" t="s">
        <v>194</v>
      </c>
      <c r="BI1146" s="300" t="s">
        <v>409</v>
      </c>
      <c r="BJ1146" s="300" t="s">
        <v>4205</v>
      </c>
      <c r="BK1146" s="299" t="s">
        <v>175</v>
      </c>
      <c r="BL1146" s="301">
        <v>591942.20959327999</v>
      </c>
      <c r="BM1146" s="299" t="s">
        <v>309</v>
      </c>
      <c r="BN1146" s="301"/>
      <c r="BO1146" s="304">
        <v>38926</v>
      </c>
      <c r="BP1146" s="304">
        <v>48057</v>
      </c>
      <c r="BQ1146" s="297" t="s">
        <v>944</v>
      </c>
      <c r="BR1146" s="297" t="s">
        <v>4781</v>
      </c>
      <c r="BS1146" s="297">
        <v>38926</v>
      </c>
      <c r="BT1146" s="297">
        <v>48057</v>
      </c>
      <c r="BU1146" s="301">
        <v>23050.23</v>
      </c>
      <c r="BV1146" s="301">
        <v>59.47</v>
      </c>
      <c r="BW1146" s="301">
        <v>0</v>
      </c>
    </row>
    <row r="1147" spans="1:75" s="289" customFormat="1" ht="18.2" customHeight="1" x14ac:dyDescent="0.15">
      <c r="A1147" s="291">
        <v>1145</v>
      </c>
      <c r="B1147" s="292" t="s">
        <v>305</v>
      </c>
      <c r="C1147" s="292" t="s">
        <v>306</v>
      </c>
      <c r="D1147" s="312">
        <v>45170</v>
      </c>
      <c r="E1147" s="293" t="s">
        <v>2229</v>
      </c>
      <c r="F1147" s="308">
        <v>149</v>
      </c>
      <c r="G1147" s="308">
        <v>148</v>
      </c>
      <c r="H1147" s="295">
        <v>44359.73</v>
      </c>
      <c r="I1147" s="295">
        <v>27396.63</v>
      </c>
      <c r="J1147" s="295">
        <v>0</v>
      </c>
      <c r="K1147" s="295">
        <v>71756.36</v>
      </c>
      <c r="L1147" s="295">
        <v>314.92</v>
      </c>
      <c r="M1147" s="295">
        <v>0</v>
      </c>
      <c r="N1147" s="295">
        <v>0</v>
      </c>
      <c r="O1147" s="295">
        <v>0</v>
      </c>
      <c r="P1147" s="295">
        <v>0</v>
      </c>
      <c r="Q1147" s="295">
        <v>0</v>
      </c>
      <c r="R1147" s="295">
        <v>71756.36</v>
      </c>
      <c r="S1147" s="295">
        <v>71186.17</v>
      </c>
      <c r="T1147" s="295">
        <v>351.18</v>
      </c>
      <c r="U1147" s="295">
        <v>0</v>
      </c>
      <c r="V1147" s="295">
        <v>0</v>
      </c>
      <c r="W1147" s="295">
        <v>0</v>
      </c>
      <c r="X1147" s="295">
        <v>0</v>
      </c>
      <c r="Y1147" s="295">
        <v>0</v>
      </c>
      <c r="Z1147" s="295">
        <v>71537.350000000006</v>
      </c>
      <c r="AA1147" s="295">
        <v>0</v>
      </c>
      <c r="AB1147" s="295">
        <v>0</v>
      </c>
      <c r="AC1147" s="295">
        <v>0</v>
      </c>
      <c r="AD1147" s="295">
        <v>0</v>
      </c>
      <c r="AE1147" s="295">
        <v>0</v>
      </c>
      <c r="AF1147" s="295">
        <v>0</v>
      </c>
      <c r="AG1147" s="295">
        <v>0</v>
      </c>
      <c r="AH1147" s="295">
        <v>0</v>
      </c>
      <c r="AI1147" s="295">
        <v>0</v>
      </c>
      <c r="AJ1147" s="295">
        <v>0</v>
      </c>
      <c r="AK1147" s="295">
        <v>0</v>
      </c>
      <c r="AL1147" s="295">
        <v>0</v>
      </c>
      <c r="AM1147" s="295">
        <v>0</v>
      </c>
      <c r="AN1147" s="295">
        <v>0</v>
      </c>
      <c r="AO1147" s="295">
        <v>0</v>
      </c>
      <c r="AP1147" s="295">
        <v>0</v>
      </c>
      <c r="AQ1147" s="295">
        <v>0</v>
      </c>
      <c r="AR1147" s="295">
        <v>0</v>
      </c>
      <c r="AS1147" s="295">
        <v>0</v>
      </c>
      <c r="AT1147" s="295">
        <f t="shared" si="17"/>
        <v>0</v>
      </c>
      <c r="AU1147" s="295">
        <v>27711.55</v>
      </c>
      <c r="AV1147" s="295">
        <v>71537.350000000006</v>
      </c>
      <c r="AW1147" s="296">
        <v>94</v>
      </c>
      <c r="AX1147" s="296">
        <v>300</v>
      </c>
      <c r="AY1147" s="295">
        <v>373001.36</v>
      </c>
      <c r="AZ1147" s="295">
        <v>76239.34</v>
      </c>
      <c r="BA1147" s="294">
        <v>75.187393</v>
      </c>
      <c r="BB1147" s="294">
        <v>70.766268957332002</v>
      </c>
      <c r="BC1147" s="294">
        <v>9.5</v>
      </c>
      <c r="BD1147" s="294"/>
      <c r="BE1147" s="293" t="s">
        <v>4204</v>
      </c>
      <c r="BF1147" s="291"/>
      <c r="BG1147" s="293" t="s">
        <v>312</v>
      </c>
      <c r="BH1147" s="293" t="s">
        <v>189</v>
      </c>
      <c r="BI1147" s="293" t="s">
        <v>323</v>
      </c>
      <c r="BJ1147" s="293" t="s">
        <v>4205</v>
      </c>
      <c r="BK1147" s="292" t="s">
        <v>175</v>
      </c>
      <c r="BL1147" s="294">
        <v>561930.94377055997</v>
      </c>
      <c r="BM1147" s="292" t="s">
        <v>309</v>
      </c>
      <c r="BN1147" s="294"/>
      <c r="BO1147" s="297">
        <v>38926</v>
      </c>
      <c r="BP1147" s="297">
        <v>48057</v>
      </c>
      <c r="BQ1147" s="297" t="s">
        <v>4033</v>
      </c>
      <c r="BR1147" s="297" t="s">
        <v>4759</v>
      </c>
      <c r="BS1147" s="297">
        <v>38926</v>
      </c>
      <c r="BT1147" s="297">
        <v>48057</v>
      </c>
      <c r="BU1147" s="294">
        <v>27635.21</v>
      </c>
      <c r="BV1147" s="294">
        <v>52.94</v>
      </c>
      <c r="BW1147" s="294">
        <v>0</v>
      </c>
    </row>
    <row r="1148" spans="1:75" s="289" customFormat="1" ht="18.2" customHeight="1" x14ac:dyDescent="0.15">
      <c r="A1148" s="298">
        <v>1146</v>
      </c>
      <c r="B1148" s="299" t="s">
        <v>305</v>
      </c>
      <c r="C1148" s="299" t="s">
        <v>306</v>
      </c>
      <c r="D1148" s="313">
        <v>45170</v>
      </c>
      <c r="E1148" s="300" t="s">
        <v>2230</v>
      </c>
      <c r="F1148" s="309">
        <v>0</v>
      </c>
      <c r="G1148" s="309">
        <v>0</v>
      </c>
      <c r="H1148" s="302">
        <v>28955.67</v>
      </c>
      <c r="I1148" s="302">
        <v>0</v>
      </c>
      <c r="J1148" s="302">
        <v>0</v>
      </c>
      <c r="K1148" s="302">
        <v>28955.67</v>
      </c>
      <c r="L1148" s="302">
        <v>204.65</v>
      </c>
      <c r="M1148" s="302">
        <v>0</v>
      </c>
      <c r="N1148" s="302">
        <v>0</v>
      </c>
      <c r="O1148" s="302">
        <v>204.65</v>
      </c>
      <c r="P1148" s="302">
        <v>0</v>
      </c>
      <c r="Q1148" s="302">
        <v>0</v>
      </c>
      <c r="R1148" s="302">
        <v>28751.02</v>
      </c>
      <c r="S1148" s="302">
        <v>0</v>
      </c>
      <c r="T1148" s="302">
        <v>231.65</v>
      </c>
      <c r="U1148" s="302">
        <v>0</v>
      </c>
      <c r="V1148" s="302">
        <v>0</v>
      </c>
      <c r="W1148" s="302">
        <v>231.65</v>
      </c>
      <c r="X1148" s="302">
        <v>0</v>
      </c>
      <c r="Y1148" s="302">
        <v>0</v>
      </c>
      <c r="Z1148" s="302">
        <v>0</v>
      </c>
      <c r="AA1148" s="302">
        <v>44.91</v>
      </c>
      <c r="AB1148" s="302">
        <v>0</v>
      </c>
      <c r="AC1148" s="302">
        <v>0</v>
      </c>
      <c r="AD1148" s="302">
        <v>0</v>
      </c>
      <c r="AE1148" s="302">
        <v>0</v>
      </c>
      <c r="AF1148" s="302">
        <v>-26.93</v>
      </c>
      <c r="AG1148" s="302">
        <v>24.06</v>
      </c>
      <c r="AH1148" s="302">
        <v>69.48</v>
      </c>
      <c r="AI1148" s="302">
        <v>0</v>
      </c>
      <c r="AJ1148" s="302">
        <v>0</v>
      </c>
      <c r="AK1148" s="302">
        <v>0</v>
      </c>
      <c r="AL1148" s="302">
        <v>0</v>
      </c>
      <c r="AM1148" s="302">
        <v>0</v>
      </c>
      <c r="AN1148" s="302">
        <v>0</v>
      </c>
      <c r="AO1148" s="302">
        <v>0</v>
      </c>
      <c r="AP1148" s="302">
        <v>0</v>
      </c>
      <c r="AQ1148" s="302">
        <v>0</v>
      </c>
      <c r="AR1148" s="302">
        <v>0</v>
      </c>
      <c r="AS1148" s="302">
        <v>8.9390000000000008E-3</v>
      </c>
      <c r="AT1148" s="295">
        <f t="shared" si="17"/>
        <v>547.811061</v>
      </c>
      <c r="AU1148" s="302">
        <v>0</v>
      </c>
      <c r="AV1148" s="302">
        <v>0</v>
      </c>
      <c r="AW1148" s="303">
        <v>94</v>
      </c>
      <c r="AX1148" s="303">
        <v>300</v>
      </c>
      <c r="AY1148" s="302">
        <v>410000.55</v>
      </c>
      <c r="AZ1148" s="302">
        <v>49542.66</v>
      </c>
      <c r="BA1148" s="301">
        <v>44.449941000000003</v>
      </c>
      <c r="BB1148" s="301">
        <v>25.795569771381299</v>
      </c>
      <c r="BC1148" s="301">
        <v>9.6</v>
      </c>
      <c r="BD1148" s="301"/>
      <c r="BE1148" s="300" t="s">
        <v>4204</v>
      </c>
      <c r="BF1148" s="298"/>
      <c r="BG1148" s="300" t="s">
        <v>360</v>
      </c>
      <c r="BH1148" s="300" t="s">
        <v>232</v>
      </c>
      <c r="BI1148" s="300" t="s">
        <v>629</v>
      </c>
      <c r="BJ1148" s="300" t="s">
        <v>103</v>
      </c>
      <c r="BK1148" s="299" t="s">
        <v>175</v>
      </c>
      <c r="BL1148" s="301">
        <v>225151.99771791999</v>
      </c>
      <c r="BM1148" s="299" t="s">
        <v>309</v>
      </c>
      <c r="BN1148" s="301"/>
      <c r="BO1148" s="304">
        <v>38926</v>
      </c>
      <c r="BP1148" s="304">
        <v>48057</v>
      </c>
      <c r="BQ1148" s="297" t="s">
        <v>4757</v>
      </c>
      <c r="BR1148" s="297" t="s">
        <v>4764</v>
      </c>
      <c r="BS1148" s="297">
        <v>38926</v>
      </c>
      <c r="BT1148" s="297">
        <v>48057</v>
      </c>
      <c r="BU1148" s="301">
        <v>0</v>
      </c>
      <c r="BV1148" s="301">
        <v>44.91</v>
      </c>
      <c r="BW1148" s="301">
        <v>0</v>
      </c>
    </row>
    <row r="1149" spans="1:75" s="289" customFormat="1" ht="18.2" customHeight="1" x14ac:dyDescent="0.15">
      <c r="A1149" s="291">
        <v>1147</v>
      </c>
      <c r="B1149" s="292" t="s">
        <v>305</v>
      </c>
      <c r="C1149" s="292" t="s">
        <v>306</v>
      </c>
      <c r="D1149" s="312">
        <v>45170</v>
      </c>
      <c r="E1149" s="293" t="s">
        <v>2231</v>
      </c>
      <c r="F1149" s="308">
        <v>146</v>
      </c>
      <c r="G1149" s="308">
        <v>145</v>
      </c>
      <c r="H1149" s="295">
        <v>9201.2999999999993</v>
      </c>
      <c r="I1149" s="295">
        <v>5415.01</v>
      </c>
      <c r="J1149" s="295">
        <v>0</v>
      </c>
      <c r="K1149" s="295">
        <v>14616.31</v>
      </c>
      <c r="L1149" s="295">
        <v>64.17</v>
      </c>
      <c r="M1149" s="295">
        <v>0</v>
      </c>
      <c r="N1149" s="295">
        <v>0</v>
      </c>
      <c r="O1149" s="295">
        <v>0</v>
      </c>
      <c r="P1149" s="295">
        <v>0</v>
      </c>
      <c r="Q1149" s="295">
        <v>0</v>
      </c>
      <c r="R1149" s="295">
        <v>14616.31</v>
      </c>
      <c r="S1149" s="295">
        <v>14858.74</v>
      </c>
      <c r="T1149" s="295">
        <v>75.91</v>
      </c>
      <c r="U1149" s="295">
        <v>0</v>
      </c>
      <c r="V1149" s="295">
        <v>0</v>
      </c>
      <c r="W1149" s="295">
        <v>0</v>
      </c>
      <c r="X1149" s="295">
        <v>0</v>
      </c>
      <c r="Y1149" s="295">
        <v>0</v>
      </c>
      <c r="Z1149" s="295">
        <v>14934.65</v>
      </c>
      <c r="AA1149" s="295">
        <v>0</v>
      </c>
      <c r="AB1149" s="295">
        <v>0</v>
      </c>
      <c r="AC1149" s="295">
        <v>0</v>
      </c>
      <c r="AD1149" s="295">
        <v>0</v>
      </c>
      <c r="AE1149" s="295">
        <v>0</v>
      </c>
      <c r="AF1149" s="295">
        <v>0</v>
      </c>
      <c r="AG1149" s="295">
        <v>0</v>
      </c>
      <c r="AH1149" s="295">
        <v>0</v>
      </c>
      <c r="AI1149" s="295">
        <v>0</v>
      </c>
      <c r="AJ1149" s="295">
        <v>0</v>
      </c>
      <c r="AK1149" s="295">
        <v>0</v>
      </c>
      <c r="AL1149" s="295">
        <v>0</v>
      </c>
      <c r="AM1149" s="295">
        <v>0</v>
      </c>
      <c r="AN1149" s="295">
        <v>0</v>
      </c>
      <c r="AO1149" s="295">
        <v>0</v>
      </c>
      <c r="AP1149" s="295">
        <v>0</v>
      </c>
      <c r="AQ1149" s="295">
        <v>0</v>
      </c>
      <c r="AR1149" s="295">
        <v>0</v>
      </c>
      <c r="AS1149" s="295">
        <v>0</v>
      </c>
      <c r="AT1149" s="295">
        <f t="shared" si="17"/>
        <v>0</v>
      </c>
      <c r="AU1149" s="295">
        <v>5479.18</v>
      </c>
      <c r="AV1149" s="295">
        <v>14934.65</v>
      </c>
      <c r="AW1149" s="296">
        <v>94</v>
      </c>
      <c r="AX1149" s="296">
        <v>300</v>
      </c>
      <c r="AY1149" s="295">
        <v>263996.81</v>
      </c>
      <c r="AZ1149" s="295">
        <v>15536.03</v>
      </c>
      <c r="BA1149" s="294">
        <v>21.647995000000002</v>
      </c>
      <c r="BB1149" s="294">
        <v>20.3664517768342</v>
      </c>
      <c r="BC1149" s="294">
        <v>9.9</v>
      </c>
      <c r="BD1149" s="294"/>
      <c r="BE1149" s="293" t="s">
        <v>4204</v>
      </c>
      <c r="BF1149" s="291"/>
      <c r="BG1149" s="293" t="s">
        <v>360</v>
      </c>
      <c r="BH1149" s="293" t="s">
        <v>232</v>
      </c>
      <c r="BI1149" s="293" t="s">
        <v>629</v>
      </c>
      <c r="BJ1149" s="293" t="s">
        <v>4205</v>
      </c>
      <c r="BK1149" s="292" t="s">
        <v>175</v>
      </c>
      <c r="BL1149" s="294">
        <v>114461.72677576001</v>
      </c>
      <c r="BM1149" s="292" t="s">
        <v>309</v>
      </c>
      <c r="BN1149" s="294"/>
      <c r="BO1149" s="297">
        <v>38926</v>
      </c>
      <c r="BP1149" s="297">
        <v>48057</v>
      </c>
      <c r="BQ1149" s="297" t="s">
        <v>962</v>
      </c>
      <c r="BR1149" s="297" t="s">
        <v>4767</v>
      </c>
      <c r="BS1149" s="297">
        <v>38926</v>
      </c>
      <c r="BT1149" s="297">
        <v>48057</v>
      </c>
      <c r="BU1149" s="294">
        <v>8862.24</v>
      </c>
      <c r="BV1149" s="294">
        <v>25.61</v>
      </c>
      <c r="BW1149" s="294">
        <v>0</v>
      </c>
    </row>
    <row r="1150" spans="1:75" s="289" customFormat="1" ht="18.2" customHeight="1" x14ac:dyDescent="0.15">
      <c r="A1150" s="298">
        <v>1148</v>
      </c>
      <c r="B1150" s="299" t="s">
        <v>305</v>
      </c>
      <c r="C1150" s="299" t="s">
        <v>306</v>
      </c>
      <c r="D1150" s="313">
        <v>45170</v>
      </c>
      <c r="E1150" s="300" t="s">
        <v>2232</v>
      </c>
      <c r="F1150" s="309">
        <v>127</v>
      </c>
      <c r="G1150" s="309">
        <v>126</v>
      </c>
      <c r="H1150" s="302">
        <v>11770.27</v>
      </c>
      <c r="I1150" s="302">
        <v>6420.82</v>
      </c>
      <c r="J1150" s="302">
        <v>0</v>
      </c>
      <c r="K1150" s="302">
        <v>18191.09</v>
      </c>
      <c r="L1150" s="302">
        <v>82.15</v>
      </c>
      <c r="M1150" s="302">
        <v>0</v>
      </c>
      <c r="N1150" s="302">
        <v>0</v>
      </c>
      <c r="O1150" s="302">
        <v>0</v>
      </c>
      <c r="P1150" s="302">
        <v>0</v>
      </c>
      <c r="Q1150" s="302">
        <v>0</v>
      </c>
      <c r="R1150" s="302">
        <v>18191.09</v>
      </c>
      <c r="S1150" s="302">
        <v>16164.68</v>
      </c>
      <c r="T1150" s="302">
        <v>97.1</v>
      </c>
      <c r="U1150" s="302">
        <v>0</v>
      </c>
      <c r="V1150" s="302">
        <v>0</v>
      </c>
      <c r="W1150" s="302">
        <v>0</v>
      </c>
      <c r="X1150" s="302">
        <v>0</v>
      </c>
      <c r="Y1150" s="302">
        <v>0</v>
      </c>
      <c r="Z1150" s="302">
        <v>16261.78</v>
      </c>
      <c r="AA1150" s="302">
        <v>0</v>
      </c>
      <c r="AB1150" s="302">
        <v>0</v>
      </c>
      <c r="AC1150" s="302">
        <v>0</v>
      </c>
      <c r="AD1150" s="302">
        <v>0</v>
      </c>
      <c r="AE1150" s="302">
        <v>0</v>
      </c>
      <c r="AF1150" s="302">
        <v>0</v>
      </c>
      <c r="AG1150" s="302">
        <v>0</v>
      </c>
      <c r="AH1150" s="302">
        <v>0</v>
      </c>
      <c r="AI1150" s="302">
        <v>0</v>
      </c>
      <c r="AJ1150" s="302">
        <v>0</v>
      </c>
      <c r="AK1150" s="302">
        <v>0</v>
      </c>
      <c r="AL1150" s="302">
        <v>0</v>
      </c>
      <c r="AM1150" s="302">
        <v>0</v>
      </c>
      <c r="AN1150" s="302">
        <v>0</v>
      </c>
      <c r="AO1150" s="302">
        <v>0</v>
      </c>
      <c r="AP1150" s="302">
        <v>0</v>
      </c>
      <c r="AQ1150" s="302">
        <v>0</v>
      </c>
      <c r="AR1150" s="302">
        <v>0</v>
      </c>
      <c r="AS1150" s="302">
        <v>0</v>
      </c>
      <c r="AT1150" s="295">
        <f t="shared" si="17"/>
        <v>0</v>
      </c>
      <c r="AU1150" s="302">
        <v>6502.97</v>
      </c>
      <c r="AV1150" s="302">
        <v>16261.78</v>
      </c>
      <c r="AW1150" s="303">
        <v>94</v>
      </c>
      <c r="AX1150" s="303">
        <v>300</v>
      </c>
      <c r="AY1150" s="302">
        <v>299901.27</v>
      </c>
      <c r="AZ1150" s="302">
        <v>19879.48</v>
      </c>
      <c r="BA1150" s="301">
        <v>24.383891999999999</v>
      </c>
      <c r="BB1150" s="301">
        <v>22.312936451168699</v>
      </c>
      <c r="BC1150" s="301">
        <v>9.9</v>
      </c>
      <c r="BD1150" s="301"/>
      <c r="BE1150" s="300" t="s">
        <v>4204</v>
      </c>
      <c r="BF1150" s="298"/>
      <c r="BG1150" s="300" t="s">
        <v>315</v>
      </c>
      <c r="BH1150" s="300" t="s">
        <v>192</v>
      </c>
      <c r="BI1150" s="300" t="s">
        <v>367</v>
      </c>
      <c r="BJ1150" s="300" t="s">
        <v>4205</v>
      </c>
      <c r="BK1150" s="299" t="s">
        <v>175</v>
      </c>
      <c r="BL1150" s="301">
        <v>142456.17213463999</v>
      </c>
      <c r="BM1150" s="299" t="s">
        <v>309</v>
      </c>
      <c r="BN1150" s="301"/>
      <c r="BO1150" s="304">
        <v>38926</v>
      </c>
      <c r="BP1150" s="304">
        <v>48057</v>
      </c>
      <c r="BQ1150" s="297" t="s">
        <v>961</v>
      </c>
      <c r="BR1150" s="297" t="s">
        <v>4773</v>
      </c>
      <c r="BS1150" s="297">
        <v>38926</v>
      </c>
      <c r="BT1150" s="297">
        <v>48057</v>
      </c>
      <c r="BU1150" s="301">
        <v>9704.16</v>
      </c>
      <c r="BV1150" s="301">
        <v>32.770000000000003</v>
      </c>
      <c r="BW1150" s="301">
        <v>0</v>
      </c>
    </row>
    <row r="1151" spans="1:75" s="289" customFormat="1" ht="18.2" customHeight="1" x14ac:dyDescent="0.15">
      <c r="A1151" s="291">
        <v>1149</v>
      </c>
      <c r="B1151" s="292" t="s">
        <v>305</v>
      </c>
      <c r="C1151" s="292" t="s">
        <v>306</v>
      </c>
      <c r="D1151" s="312">
        <v>45170</v>
      </c>
      <c r="E1151" s="293" t="s">
        <v>2233</v>
      </c>
      <c r="F1151" s="308">
        <v>6</v>
      </c>
      <c r="G1151" s="308">
        <v>6</v>
      </c>
      <c r="H1151" s="295">
        <v>15801.44</v>
      </c>
      <c r="I1151" s="295">
        <v>642.74</v>
      </c>
      <c r="J1151" s="295">
        <v>0</v>
      </c>
      <c r="K1151" s="295">
        <v>16444.18</v>
      </c>
      <c r="L1151" s="295">
        <v>110.24</v>
      </c>
      <c r="M1151" s="295">
        <v>0</v>
      </c>
      <c r="N1151" s="295">
        <v>104.94</v>
      </c>
      <c r="O1151" s="295">
        <v>0</v>
      </c>
      <c r="P1151" s="295">
        <v>0</v>
      </c>
      <c r="Q1151" s="295">
        <v>0</v>
      </c>
      <c r="R1151" s="295">
        <v>16339.24</v>
      </c>
      <c r="S1151" s="295">
        <v>800.86</v>
      </c>
      <c r="T1151" s="295">
        <v>130.36000000000001</v>
      </c>
      <c r="U1151" s="295">
        <v>0</v>
      </c>
      <c r="V1151" s="295">
        <v>135.66</v>
      </c>
      <c r="W1151" s="295">
        <v>0</v>
      </c>
      <c r="X1151" s="295">
        <v>0</v>
      </c>
      <c r="Y1151" s="295">
        <v>0</v>
      </c>
      <c r="Z1151" s="295">
        <v>795.56</v>
      </c>
      <c r="AA1151" s="295">
        <v>0</v>
      </c>
      <c r="AB1151" s="295">
        <v>0</v>
      </c>
      <c r="AC1151" s="295">
        <v>0</v>
      </c>
      <c r="AD1151" s="295">
        <v>0</v>
      </c>
      <c r="AE1151" s="295">
        <v>0</v>
      </c>
      <c r="AF1151" s="295">
        <v>6.3</v>
      </c>
      <c r="AG1151" s="295">
        <v>0</v>
      </c>
      <c r="AH1151" s="295">
        <v>0</v>
      </c>
      <c r="AI1151" s="295">
        <v>41.36</v>
      </c>
      <c r="AJ1151" s="295">
        <v>0</v>
      </c>
      <c r="AK1151" s="295">
        <v>0</v>
      </c>
      <c r="AL1151" s="295">
        <v>37.36</v>
      </c>
      <c r="AM1151" s="295">
        <v>0</v>
      </c>
      <c r="AN1151" s="295">
        <v>0</v>
      </c>
      <c r="AO1151" s="295">
        <v>0</v>
      </c>
      <c r="AP1151" s="295">
        <v>0</v>
      </c>
      <c r="AQ1151" s="295">
        <v>0</v>
      </c>
      <c r="AR1151" s="295">
        <v>0</v>
      </c>
      <c r="AS1151" s="295">
        <v>0</v>
      </c>
      <c r="AT1151" s="295">
        <f t="shared" si="17"/>
        <v>325.62</v>
      </c>
      <c r="AU1151" s="295">
        <v>648.04</v>
      </c>
      <c r="AV1151" s="295">
        <v>795.56</v>
      </c>
      <c r="AW1151" s="296">
        <v>94</v>
      </c>
      <c r="AX1151" s="296">
        <v>300</v>
      </c>
      <c r="AY1151" s="295">
        <v>335002.33</v>
      </c>
      <c r="AZ1151" s="295">
        <v>26683.99</v>
      </c>
      <c r="BA1151" s="294">
        <v>29.300784</v>
      </c>
      <c r="BB1151" s="294">
        <v>17.9415650344705</v>
      </c>
      <c r="BC1151" s="294">
        <v>9.9</v>
      </c>
      <c r="BD1151" s="294"/>
      <c r="BE1151" s="293" t="s">
        <v>4204</v>
      </c>
      <c r="BF1151" s="291"/>
      <c r="BG1151" s="293" t="s">
        <v>360</v>
      </c>
      <c r="BH1151" s="293" t="s">
        <v>232</v>
      </c>
      <c r="BI1151" s="293" t="s">
        <v>629</v>
      </c>
      <c r="BJ1151" s="293" t="s">
        <v>177</v>
      </c>
      <c r="BK1151" s="292" t="s">
        <v>175</v>
      </c>
      <c r="BL1151" s="294">
        <v>127954.15700704</v>
      </c>
      <c r="BM1151" s="292" t="s">
        <v>309</v>
      </c>
      <c r="BN1151" s="294"/>
      <c r="BO1151" s="297">
        <v>38926</v>
      </c>
      <c r="BP1151" s="297">
        <v>48057</v>
      </c>
      <c r="BQ1151" s="297" t="s">
        <v>931</v>
      </c>
      <c r="BR1151" s="297" t="s">
        <v>4779</v>
      </c>
      <c r="BS1151" s="297">
        <v>38926</v>
      </c>
      <c r="BT1151" s="297">
        <v>48057</v>
      </c>
      <c r="BU1151" s="294">
        <v>601.38</v>
      </c>
      <c r="BV1151" s="294">
        <v>43.98</v>
      </c>
      <c r="BW1151" s="294">
        <v>0</v>
      </c>
    </row>
    <row r="1152" spans="1:75" s="289" customFormat="1" ht="18.2" customHeight="1" x14ac:dyDescent="0.15">
      <c r="A1152" s="298">
        <v>1150</v>
      </c>
      <c r="B1152" s="299" t="s">
        <v>305</v>
      </c>
      <c r="C1152" s="299" t="s">
        <v>306</v>
      </c>
      <c r="D1152" s="313">
        <v>45170</v>
      </c>
      <c r="E1152" s="300" t="s">
        <v>2234</v>
      </c>
      <c r="F1152" s="309">
        <v>127</v>
      </c>
      <c r="G1152" s="309">
        <v>126</v>
      </c>
      <c r="H1152" s="302">
        <v>29279.14</v>
      </c>
      <c r="I1152" s="302">
        <v>16389.810000000001</v>
      </c>
      <c r="J1152" s="302">
        <v>0</v>
      </c>
      <c r="K1152" s="302">
        <v>45668.95</v>
      </c>
      <c r="L1152" s="302">
        <v>206.95</v>
      </c>
      <c r="M1152" s="302">
        <v>0</v>
      </c>
      <c r="N1152" s="302">
        <v>0</v>
      </c>
      <c r="O1152" s="302">
        <v>0</v>
      </c>
      <c r="P1152" s="302">
        <v>0</v>
      </c>
      <c r="Q1152" s="302">
        <v>0</v>
      </c>
      <c r="R1152" s="302">
        <v>45668.95</v>
      </c>
      <c r="S1152" s="302">
        <v>39198.870000000003</v>
      </c>
      <c r="T1152" s="302">
        <v>234.23</v>
      </c>
      <c r="U1152" s="302">
        <v>0</v>
      </c>
      <c r="V1152" s="302">
        <v>0</v>
      </c>
      <c r="W1152" s="302">
        <v>0</v>
      </c>
      <c r="X1152" s="302">
        <v>0</v>
      </c>
      <c r="Y1152" s="302">
        <v>0</v>
      </c>
      <c r="Z1152" s="302">
        <v>39433.1</v>
      </c>
      <c r="AA1152" s="302">
        <v>0</v>
      </c>
      <c r="AB1152" s="302">
        <v>0</v>
      </c>
      <c r="AC1152" s="302">
        <v>0</v>
      </c>
      <c r="AD1152" s="302">
        <v>0</v>
      </c>
      <c r="AE1152" s="302">
        <v>0</v>
      </c>
      <c r="AF1152" s="302">
        <v>0</v>
      </c>
      <c r="AG1152" s="302">
        <v>0</v>
      </c>
      <c r="AH1152" s="302">
        <v>0</v>
      </c>
      <c r="AI1152" s="302">
        <v>0</v>
      </c>
      <c r="AJ1152" s="302">
        <v>0</v>
      </c>
      <c r="AK1152" s="302">
        <v>0</v>
      </c>
      <c r="AL1152" s="302">
        <v>0</v>
      </c>
      <c r="AM1152" s="302">
        <v>0</v>
      </c>
      <c r="AN1152" s="302">
        <v>0</v>
      </c>
      <c r="AO1152" s="302">
        <v>0</v>
      </c>
      <c r="AP1152" s="302">
        <v>0</v>
      </c>
      <c r="AQ1152" s="302">
        <v>0</v>
      </c>
      <c r="AR1152" s="302">
        <v>0</v>
      </c>
      <c r="AS1152" s="302">
        <v>0</v>
      </c>
      <c r="AT1152" s="295">
        <f t="shared" si="17"/>
        <v>0</v>
      </c>
      <c r="AU1152" s="302">
        <v>16596.759999999998</v>
      </c>
      <c r="AV1152" s="302">
        <v>39433.1</v>
      </c>
      <c r="AW1152" s="303">
        <v>94</v>
      </c>
      <c r="AX1152" s="303">
        <v>300</v>
      </c>
      <c r="AY1152" s="302">
        <v>360999.14</v>
      </c>
      <c r="AZ1152" s="302">
        <v>50096.72</v>
      </c>
      <c r="BA1152" s="301">
        <v>51.069648000000001</v>
      </c>
      <c r="BB1152" s="301">
        <v>46.555886314105997</v>
      </c>
      <c r="BC1152" s="301">
        <v>9.6</v>
      </c>
      <c r="BD1152" s="301"/>
      <c r="BE1152" s="300" t="s">
        <v>4204</v>
      </c>
      <c r="BF1152" s="298"/>
      <c r="BG1152" s="300" t="s">
        <v>315</v>
      </c>
      <c r="BH1152" s="300" t="s">
        <v>179</v>
      </c>
      <c r="BI1152" s="300" t="s">
        <v>363</v>
      </c>
      <c r="BJ1152" s="300" t="s">
        <v>4205</v>
      </c>
      <c r="BK1152" s="299" t="s">
        <v>175</v>
      </c>
      <c r="BL1152" s="301">
        <v>357637.93166920001</v>
      </c>
      <c r="BM1152" s="299" t="s">
        <v>309</v>
      </c>
      <c r="BN1152" s="301"/>
      <c r="BO1152" s="304">
        <v>38929</v>
      </c>
      <c r="BP1152" s="304">
        <v>48060</v>
      </c>
      <c r="BQ1152" s="297" t="s">
        <v>940</v>
      </c>
      <c r="BR1152" s="297" t="s">
        <v>4762</v>
      </c>
      <c r="BS1152" s="297">
        <v>38929</v>
      </c>
      <c r="BT1152" s="297">
        <v>48060</v>
      </c>
      <c r="BU1152" s="301">
        <v>17505.5</v>
      </c>
      <c r="BV1152" s="301">
        <v>45.41</v>
      </c>
      <c r="BW1152" s="301">
        <v>0</v>
      </c>
    </row>
    <row r="1153" spans="1:75" s="289" customFormat="1" ht="18.2" customHeight="1" x14ac:dyDescent="0.15">
      <c r="A1153" s="291">
        <v>1151</v>
      </c>
      <c r="B1153" s="292" t="s">
        <v>305</v>
      </c>
      <c r="C1153" s="292" t="s">
        <v>306</v>
      </c>
      <c r="D1153" s="312">
        <v>45170</v>
      </c>
      <c r="E1153" s="293" t="s">
        <v>2235</v>
      </c>
      <c r="F1153" s="308">
        <v>107</v>
      </c>
      <c r="G1153" s="308">
        <v>106</v>
      </c>
      <c r="H1153" s="295">
        <v>19977.939999999999</v>
      </c>
      <c r="I1153" s="295">
        <v>9818.92</v>
      </c>
      <c r="J1153" s="295">
        <v>0</v>
      </c>
      <c r="K1153" s="295">
        <v>29796.86</v>
      </c>
      <c r="L1153" s="295">
        <v>139.32</v>
      </c>
      <c r="M1153" s="295">
        <v>0</v>
      </c>
      <c r="N1153" s="295">
        <v>0</v>
      </c>
      <c r="O1153" s="295">
        <v>0</v>
      </c>
      <c r="P1153" s="295">
        <v>0</v>
      </c>
      <c r="Q1153" s="295">
        <v>0</v>
      </c>
      <c r="R1153" s="295">
        <v>29796.86</v>
      </c>
      <c r="S1153" s="295">
        <v>22418.27</v>
      </c>
      <c r="T1153" s="295">
        <v>164.82</v>
      </c>
      <c r="U1153" s="295">
        <v>0</v>
      </c>
      <c r="V1153" s="295">
        <v>0</v>
      </c>
      <c r="W1153" s="295">
        <v>0</v>
      </c>
      <c r="X1153" s="295">
        <v>0</v>
      </c>
      <c r="Y1153" s="295">
        <v>0</v>
      </c>
      <c r="Z1153" s="295">
        <v>22583.09</v>
      </c>
      <c r="AA1153" s="295">
        <v>0</v>
      </c>
      <c r="AB1153" s="295">
        <v>0</v>
      </c>
      <c r="AC1153" s="295">
        <v>0</v>
      </c>
      <c r="AD1153" s="295">
        <v>0</v>
      </c>
      <c r="AE1153" s="295">
        <v>0</v>
      </c>
      <c r="AF1153" s="295">
        <v>0</v>
      </c>
      <c r="AG1153" s="295">
        <v>0</v>
      </c>
      <c r="AH1153" s="295">
        <v>0</v>
      </c>
      <c r="AI1153" s="295">
        <v>0</v>
      </c>
      <c r="AJ1153" s="295">
        <v>0</v>
      </c>
      <c r="AK1153" s="295">
        <v>0</v>
      </c>
      <c r="AL1153" s="295">
        <v>0</v>
      </c>
      <c r="AM1153" s="295">
        <v>0</v>
      </c>
      <c r="AN1153" s="295">
        <v>0</v>
      </c>
      <c r="AO1153" s="295">
        <v>0</v>
      </c>
      <c r="AP1153" s="295">
        <v>0</v>
      </c>
      <c r="AQ1153" s="295">
        <v>0</v>
      </c>
      <c r="AR1153" s="295">
        <v>0</v>
      </c>
      <c r="AS1153" s="295">
        <v>0</v>
      </c>
      <c r="AT1153" s="295">
        <f t="shared" si="17"/>
        <v>0</v>
      </c>
      <c r="AU1153" s="295">
        <v>9958.24</v>
      </c>
      <c r="AV1153" s="295">
        <v>22583.09</v>
      </c>
      <c r="AW1153" s="296">
        <v>94</v>
      </c>
      <c r="AX1153" s="296">
        <v>300</v>
      </c>
      <c r="AY1153" s="295">
        <v>359997.78</v>
      </c>
      <c r="AZ1153" s="295">
        <v>33731.61</v>
      </c>
      <c r="BA1153" s="294">
        <v>34.48236</v>
      </c>
      <c r="BB1153" s="294">
        <v>30.460035954097702</v>
      </c>
      <c r="BC1153" s="294">
        <v>9.9</v>
      </c>
      <c r="BD1153" s="294"/>
      <c r="BE1153" s="293" t="s">
        <v>4204</v>
      </c>
      <c r="BF1153" s="291"/>
      <c r="BG1153" s="293" t="s">
        <v>315</v>
      </c>
      <c r="BH1153" s="293" t="s">
        <v>179</v>
      </c>
      <c r="BI1153" s="293" t="s">
        <v>363</v>
      </c>
      <c r="BJ1153" s="293" t="s">
        <v>4205</v>
      </c>
      <c r="BK1153" s="292" t="s">
        <v>175</v>
      </c>
      <c r="BL1153" s="294">
        <v>233342.07115855999</v>
      </c>
      <c r="BM1153" s="292" t="s">
        <v>309</v>
      </c>
      <c r="BN1153" s="294"/>
      <c r="BO1153" s="297">
        <v>38929</v>
      </c>
      <c r="BP1153" s="297">
        <v>48060</v>
      </c>
      <c r="BQ1153" s="297" t="s">
        <v>1001</v>
      </c>
      <c r="BR1153" s="297" t="s">
        <v>4803</v>
      </c>
      <c r="BS1153" s="297">
        <v>38929</v>
      </c>
      <c r="BT1153" s="297">
        <v>48060</v>
      </c>
      <c r="BU1153" s="294">
        <v>13158.84</v>
      </c>
      <c r="BV1153" s="294">
        <v>55.6</v>
      </c>
      <c r="BW1153" s="294">
        <v>0</v>
      </c>
    </row>
    <row r="1154" spans="1:75" s="289" customFormat="1" ht="18.2" customHeight="1" x14ac:dyDescent="0.15">
      <c r="A1154" s="298">
        <v>1152</v>
      </c>
      <c r="B1154" s="299" t="s">
        <v>305</v>
      </c>
      <c r="C1154" s="299" t="s">
        <v>306</v>
      </c>
      <c r="D1154" s="313">
        <v>45170</v>
      </c>
      <c r="E1154" s="300" t="s">
        <v>2236</v>
      </c>
      <c r="F1154" s="309">
        <v>0</v>
      </c>
      <c r="G1154" s="309">
        <v>0</v>
      </c>
      <c r="H1154" s="302">
        <v>19501.669999999998</v>
      </c>
      <c r="I1154" s="302">
        <v>0</v>
      </c>
      <c r="J1154" s="302">
        <v>0</v>
      </c>
      <c r="K1154" s="302">
        <v>19501.669999999998</v>
      </c>
      <c r="L1154" s="302">
        <v>136</v>
      </c>
      <c r="M1154" s="302">
        <v>0</v>
      </c>
      <c r="N1154" s="302">
        <v>0</v>
      </c>
      <c r="O1154" s="302">
        <v>136</v>
      </c>
      <c r="P1154" s="302">
        <v>0</v>
      </c>
      <c r="Q1154" s="302">
        <v>0</v>
      </c>
      <c r="R1154" s="302">
        <v>19365.669999999998</v>
      </c>
      <c r="S1154" s="302">
        <v>0</v>
      </c>
      <c r="T1154" s="302">
        <v>160.88999999999999</v>
      </c>
      <c r="U1154" s="302">
        <v>0</v>
      </c>
      <c r="V1154" s="302">
        <v>0</v>
      </c>
      <c r="W1154" s="302">
        <v>160.88999999999999</v>
      </c>
      <c r="X1154" s="302">
        <v>0</v>
      </c>
      <c r="Y1154" s="302">
        <v>0</v>
      </c>
      <c r="Z1154" s="302">
        <v>0</v>
      </c>
      <c r="AA1154" s="302">
        <v>54.27</v>
      </c>
      <c r="AB1154" s="302">
        <v>0</v>
      </c>
      <c r="AC1154" s="302">
        <v>0</v>
      </c>
      <c r="AD1154" s="302">
        <v>0</v>
      </c>
      <c r="AE1154" s="302">
        <v>0</v>
      </c>
      <c r="AF1154" s="302">
        <v>-19.010000000000002</v>
      </c>
      <c r="AG1154" s="302">
        <v>17.559999999999999</v>
      </c>
      <c r="AH1154" s="302">
        <v>49.71</v>
      </c>
      <c r="AI1154" s="302">
        <v>0</v>
      </c>
      <c r="AJ1154" s="302">
        <v>0</v>
      </c>
      <c r="AK1154" s="302">
        <v>0</v>
      </c>
      <c r="AL1154" s="302">
        <v>0</v>
      </c>
      <c r="AM1154" s="302">
        <v>0</v>
      </c>
      <c r="AN1154" s="302">
        <v>0</v>
      </c>
      <c r="AO1154" s="302">
        <v>0</v>
      </c>
      <c r="AP1154" s="302">
        <v>24.17</v>
      </c>
      <c r="AQ1154" s="302">
        <v>0</v>
      </c>
      <c r="AR1154" s="302">
        <v>14.97</v>
      </c>
      <c r="AS1154" s="302">
        <v>0</v>
      </c>
      <c r="AT1154" s="295">
        <f t="shared" si="17"/>
        <v>408.62</v>
      </c>
      <c r="AU1154" s="302">
        <v>0</v>
      </c>
      <c r="AV1154" s="302">
        <v>0</v>
      </c>
      <c r="AW1154" s="303">
        <v>94</v>
      </c>
      <c r="AX1154" s="303">
        <v>300</v>
      </c>
      <c r="AY1154" s="302">
        <v>359997.78</v>
      </c>
      <c r="AZ1154" s="302">
        <v>32927.519999999997</v>
      </c>
      <c r="BA1154" s="301">
        <v>33.660373999999997</v>
      </c>
      <c r="BB1154" s="301">
        <v>19.7966835935588</v>
      </c>
      <c r="BC1154" s="301">
        <v>9.9</v>
      </c>
      <c r="BD1154" s="301"/>
      <c r="BE1154" s="300" t="s">
        <v>4204</v>
      </c>
      <c r="BF1154" s="298"/>
      <c r="BG1154" s="300" t="s">
        <v>315</v>
      </c>
      <c r="BH1154" s="300" t="s">
        <v>179</v>
      </c>
      <c r="BI1154" s="300" t="s">
        <v>363</v>
      </c>
      <c r="BJ1154" s="300" t="s">
        <v>103</v>
      </c>
      <c r="BK1154" s="299" t="s">
        <v>175</v>
      </c>
      <c r="BL1154" s="301">
        <v>151654.42087432</v>
      </c>
      <c r="BM1154" s="299" t="s">
        <v>309</v>
      </c>
      <c r="BN1154" s="301"/>
      <c r="BO1154" s="304">
        <v>38929</v>
      </c>
      <c r="BP1154" s="304">
        <v>48060</v>
      </c>
      <c r="BQ1154" s="297" t="s">
        <v>4757</v>
      </c>
      <c r="BR1154" s="297" t="s">
        <v>4764</v>
      </c>
      <c r="BS1154" s="297">
        <v>38929</v>
      </c>
      <c r="BT1154" s="297">
        <v>48060</v>
      </c>
      <c r="BU1154" s="301">
        <v>0</v>
      </c>
      <c r="BV1154" s="301">
        <v>54.27</v>
      </c>
      <c r="BW1154" s="301">
        <v>0</v>
      </c>
    </row>
    <row r="1155" spans="1:75" s="289" customFormat="1" ht="18.2" customHeight="1" x14ac:dyDescent="0.15">
      <c r="A1155" s="291">
        <v>1153</v>
      </c>
      <c r="B1155" s="292" t="s">
        <v>305</v>
      </c>
      <c r="C1155" s="292" t="s">
        <v>306</v>
      </c>
      <c r="D1155" s="312">
        <v>45170</v>
      </c>
      <c r="E1155" s="293" t="s">
        <v>2237</v>
      </c>
      <c r="F1155" s="308">
        <v>0</v>
      </c>
      <c r="G1155" s="308">
        <v>0</v>
      </c>
      <c r="H1155" s="295">
        <v>22676.33</v>
      </c>
      <c r="I1155" s="295">
        <v>0</v>
      </c>
      <c r="J1155" s="295">
        <v>0</v>
      </c>
      <c r="K1155" s="295">
        <v>22676.33</v>
      </c>
      <c r="L1155" s="295">
        <v>155.84</v>
      </c>
      <c r="M1155" s="295">
        <v>0</v>
      </c>
      <c r="N1155" s="295">
        <v>0</v>
      </c>
      <c r="O1155" s="295">
        <v>155.84</v>
      </c>
      <c r="P1155" s="295">
        <v>0</v>
      </c>
      <c r="Q1155" s="295">
        <v>0</v>
      </c>
      <c r="R1155" s="295">
        <v>22520.49</v>
      </c>
      <c r="S1155" s="295">
        <v>0</v>
      </c>
      <c r="T1155" s="295">
        <v>187.08</v>
      </c>
      <c r="U1155" s="295">
        <v>0</v>
      </c>
      <c r="V1155" s="295">
        <v>0</v>
      </c>
      <c r="W1155" s="295">
        <v>187.08</v>
      </c>
      <c r="X1155" s="295">
        <v>0</v>
      </c>
      <c r="Y1155" s="295">
        <v>0</v>
      </c>
      <c r="Z1155" s="295">
        <v>0</v>
      </c>
      <c r="AA1155" s="295">
        <v>62.69</v>
      </c>
      <c r="AB1155" s="295">
        <v>0</v>
      </c>
      <c r="AC1155" s="295">
        <v>0</v>
      </c>
      <c r="AD1155" s="295">
        <v>0</v>
      </c>
      <c r="AE1155" s="295">
        <v>0</v>
      </c>
      <c r="AF1155" s="295">
        <v>-21.46</v>
      </c>
      <c r="AG1155" s="295">
        <v>20.28</v>
      </c>
      <c r="AH1155" s="295">
        <v>56.4</v>
      </c>
      <c r="AI1155" s="295">
        <v>0</v>
      </c>
      <c r="AJ1155" s="295">
        <v>0</v>
      </c>
      <c r="AK1155" s="295">
        <v>0</v>
      </c>
      <c r="AL1155" s="295">
        <v>0</v>
      </c>
      <c r="AM1155" s="295">
        <v>0</v>
      </c>
      <c r="AN1155" s="295">
        <v>0</v>
      </c>
      <c r="AO1155" s="295">
        <v>0</v>
      </c>
      <c r="AP1155" s="295">
        <v>59.34</v>
      </c>
      <c r="AQ1155" s="295">
        <v>0</v>
      </c>
      <c r="AR1155" s="295">
        <v>47.7</v>
      </c>
      <c r="AS1155" s="295">
        <v>0</v>
      </c>
      <c r="AT1155" s="295">
        <f t="shared" ref="AT1155:AT1218" si="18">AQ1155-AR1155-AS1155+AP1155+AO1155+AN1155+AL1155+AI1155+AH1155+AG1155+AF1155+AA1155+W1155+V1155+Q1155+P1155+O1155+N1155-J1155</f>
        <v>472.47</v>
      </c>
      <c r="AU1155" s="295">
        <v>0</v>
      </c>
      <c r="AV1155" s="295">
        <v>0</v>
      </c>
      <c r="AW1155" s="296">
        <v>95</v>
      </c>
      <c r="AX1155" s="296">
        <v>300</v>
      </c>
      <c r="AY1155" s="295">
        <v>390998.7</v>
      </c>
      <c r="AZ1155" s="295">
        <v>38031.72</v>
      </c>
      <c r="BA1155" s="294">
        <v>35.805748000000001</v>
      </c>
      <c r="BB1155" s="294">
        <v>21.2023802703775</v>
      </c>
      <c r="BC1155" s="294">
        <v>9.9</v>
      </c>
      <c r="BD1155" s="294"/>
      <c r="BE1155" s="293" t="s">
        <v>4204</v>
      </c>
      <c r="BF1155" s="291"/>
      <c r="BG1155" s="293" t="s">
        <v>315</v>
      </c>
      <c r="BH1155" s="293" t="s">
        <v>179</v>
      </c>
      <c r="BI1155" s="293" t="s">
        <v>407</v>
      </c>
      <c r="BJ1155" s="293" t="s">
        <v>103</v>
      </c>
      <c r="BK1155" s="292" t="s">
        <v>175</v>
      </c>
      <c r="BL1155" s="294">
        <v>176360.11915704</v>
      </c>
      <c r="BM1155" s="292" t="s">
        <v>309</v>
      </c>
      <c r="BN1155" s="294"/>
      <c r="BO1155" s="297">
        <v>38931</v>
      </c>
      <c r="BP1155" s="297">
        <v>48062</v>
      </c>
      <c r="BQ1155" s="297" t="s">
        <v>4757</v>
      </c>
      <c r="BR1155" s="297" t="s">
        <v>4764</v>
      </c>
      <c r="BS1155" s="297">
        <v>38931</v>
      </c>
      <c r="BT1155" s="297">
        <v>48062</v>
      </c>
      <c r="BU1155" s="294">
        <v>0</v>
      </c>
      <c r="BV1155" s="294">
        <v>62.69</v>
      </c>
      <c r="BW1155" s="294">
        <v>0</v>
      </c>
    </row>
    <row r="1156" spans="1:75" s="289" customFormat="1" ht="18.2" customHeight="1" x14ac:dyDescent="0.15">
      <c r="A1156" s="298">
        <v>1154</v>
      </c>
      <c r="B1156" s="299" t="s">
        <v>305</v>
      </c>
      <c r="C1156" s="299" t="s">
        <v>306</v>
      </c>
      <c r="D1156" s="313">
        <v>45170</v>
      </c>
      <c r="E1156" s="300" t="s">
        <v>2238</v>
      </c>
      <c r="F1156" s="309">
        <v>126</v>
      </c>
      <c r="G1156" s="309">
        <v>125</v>
      </c>
      <c r="H1156" s="302">
        <v>58442.41</v>
      </c>
      <c r="I1156" s="302">
        <v>32365.22</v>
      </c>
      <c r="J1156" s="302">
        <v>0</v>
      </c>
      <c r="K1156" s="302">
        <v>90807.63</v>
      </c>
      <c r="L1156" s="302">
        <v>408.77</v>
      </c>
      <c r="M1156" s="302">
        <v>0</v>
      </c>
      <c r="N1156" s="302">
        <v>0</v>
      </c>
      <c r="O1156" s="302">
        <v>0</v>
      </c>
      <c r="P1156" s="302">
        <v>0</v>
      </c>
      <c r="Q1156" s="302">
        <v>0</v>
      </c>
      <c r="R1156" s="302">
        <v>90807.63</v>
      </c>
      <c r="S1156" s="302">
        <v>76564.78</v>
      </c>
      <c r="T1156" s="302">
        <v>462.67</v>
      </c>
      <c r="U1156" s="302">
        <v>0</v>
      </c>
      <c r="V1156" s="302">
        <v>0</v>
      </c>
      <c r="W1156" s="302">
        <v>0</v>
      </c>
      <c r="X1156" s="302">
        <v>0</v>
      </c>
      <c r="Y1156" s="302">
        <v>0</v>
      </c>
      <c r="Z1156" s="302">
        <v>77027.45</v>
      </c>
      <c r="AA1156" s="302">
        <v>0</v>
      </c>
      <c r="AB1156" s="302">
        <v>0</v>
      </c>
      <c r="AC1156" s="302">
        <v>0</v>
      </c>
      <c r="AD1156" s="302">
        <v>0</v>
      </c>
      <c r="AE1156" s="302">
        <v>0</v>
      </c>
      <c r="AF1156" s="302">
        <v>0</v>
      </c>
      <c r="AG1156" s="302">
        <v>0</v>
      </c>
      <c r="AH1156" s="302">
        <v>0</v>
      </c>
      <c r="AI1156" s="302">
        <v>0</v>
      </c>
      <c r="AJ1156" s="302">
        <v>0</v>
      </c>
      <c r="AK1156" s="302">
        <v>0</v>
      </c>
      <c r="AL1156" s="302">
        <v>0</v>
      </c>
      <c r="AM1156" s="302">
        <v>0</v>
      </c>
      <c r="AN1156" s="302">
        <v>0</v>
      </c>
      <c r="AO1156" s="302">
        <v>0</v>
      </c>
      <c r="AP1156" s="302">
        <v>0</v>
      </c>
      <c r="AQ1156" s="302">
        <v>0</v>
      </c>
      <c r="AR1156" s="302">
        <v>0</v>
      </c>
      <c r="AS1156" s="302">
        <v>0</v>
      </c>
      <c r="AT1156" s="295">
        <f t="shared" si="18"/>
        <v>0</v>
      </c>
      <c r="AU1156" s="302">
        <v>32773.99</v>
      </c>
      <c r="AV1156" s="302">
        <v>77027.45</v>
      </c>
      <c r="AW1156" s="303">
        <v>95</v>
      </c>
      <c r="AX1156" s="303">
        <v>300</v>
      </c>
      <c r="AY1156" s="302">
        <v>517000.74</v>
      </c>
      <c r="AZ1156" s="302">
        <v>99741.55</v>
      </c>
      <c r="BA1156" s="301">
        <v>71.017773000000005</v>
      </c>
      <c r="BB1156" s="301">
        <v>64.656661682197594</v>
      </c>
      <c r="BC1156" s="301">
        <v>9.5</v>
      </c>
      <c r="BD1156" s="301"/>
      <c r="BE1156" s="300" t="s">
        <v>4204</v>
      </c>
      <c r="BF1156" s="298"/>
      <c r="BG1156" s="300" t="s">
        <v>326</v>
      </c>
      <c r="BH1156" s="300" t="s">
        <v>239</v>
      </c>
      <c r="BI1156" s="300" t="s">
        <v>483</v>
      </c>
      <c r="BJ1156" s="300" t="s">
        <v>4205</v>
      </c>
      <c r="BK1156" s="299" t="s">
        <v>175</v>
      </c>
      <c r="BL1156" s="301">
        <v>711123.26806248003</v>
      </c>
      <c r="BM1156" s="299" t="s">
        <v>309</v>
      </c>
      <c r="BN1156" s="301"/>
      <c r="BO1156" s="304">
        <v>38931</v>
      </c>
      <c r="BP1156" s="304">
        <v>48062</v>
      </c>
      <c r="BQ1156" s="297" t="s">
        <v>937</v>
      </c>
      <c r="BR1156" s="297" t="s">
        <v>4765</v>
      </c>
      <c r="BS1156" s="297">
        <v>38931</v>
      </c>
      <c r="BT1156" s="297">
        <v>48062</v>
      </c>
      <c r="BU1156" s="301">
        <v>30719.99</v>
      </c>
      <c r="BV1156" s="301">
        <v>69.27</v>
      </c>
      <c r="BW1156" s="301">
        <v>0</v>
      </c>
    </row>
    <row r="1157" spans="1:75" s="289" customFormat="1" ht="18.2" customHeight="1" x14ac:dyDescent="0.15">
      <c r="A1157" s="291">
        <v>1155</v>
      </c>
      <c r="B1157" s="292" t="s">
        <v>305</v>
      </c>
      <c r="C1157" s="292" t="s">
        <v>306</v>
      </c>
      <c r="D1157" s="312">
        <v>45170</v>
      </c>
      <c r="E1157" s="293" t="s">
        <v>2239</v>
      </c>
      <c r="F1157" s="308">
        <v>133</v>
      </c>
      <c r="G1157" s="308">
        <v>132</v>
      </c>
      <c r="H1157" s="295">
        <v>17168.75</v>
      </c>
      <c r="I1157" s="295">
        <v>9467.59</v>
      </c>
      <c r="J1157" s="295">
        <v>0</v>
      </c>
      <c r="K1157" s="295">
        <v>26636.34</v>
      </c>
      <c r="L1157" s="295">
        <v>118</v>
      </c>
      <c r="M1157" s="295">
        <v>0</v>
      </c>
      <c r="N1157" s="295">
        <v>0</v>
      </c>
      <c r="O1157" s="295">
        <v>0</v>
      </c>
      <c r="P1157" s="295">
        <v>0</v>
      </c>
      <c r="Q1157" s="295">
        <v>0</v>
      </c>
      <c r="R1157" s="295">
        <v>26636.34</v>
      </c>
      <c r="S1157" s="295">
        <v>24804.89</v>
      </c>
      <c r="T1157" s="295">
        <v>141.63999999999999</v>
      </c>
      <c r="U1157" s="295">
        <v>0</v>
      </c>
      <c r="V1157" s="295">
        <v>0</v>
      </c>
      <c r="W1157" s="295">
        <v>0</v>
      </c>
      <c r="X1157" s="295">
        <v>0</v>
      </c>
      <c r="Y1157" s="295">
        <v>0</v>
      </c>
      <c r="Z1157" s="295">
        <v>24946.53</v>
      </c>
      <c r="AA1157" s="295">
        <v>0</v>
      </c>
      <c r="AB1157" s="295">
        <v>0</v>
      </c>
      <c r="AC1157" s="295">
        <v>0</v>
      </c>
      <c r="AD1157" s="295">
        <v>0</v>
      </c>
      <c r="AE1157" s="295">
        <v>0</v>
      </c>
      <c r="AF1157" s="295">
        <v>0</v>
      </c>
      <c r="AG1157" s="295">
        <v>0</v>
      </c>
      <c r="AH1157" s="295">
        <v>0</v>
      </c>
      <c r="AI1157" s="295">
        <v>0</v>
      </c>
      <c r="AJ1157" s="295">
        <v>0</v>
      </c>
      <c r="AK1157" s="295">
        <v>0</v>
      </c>
      <c r="AL1157" s="295">
        <v>0</v>
      </c>
      <c r="AM1157" s="295">
        <v>0</v>
      </c>
      <c r="AN1157" s="295">
        <v>0</v>
      </c>
      <c r="AO1157" s="295">
        <v>0</v>
      </c>
      <c r="AP1157" s="295">
        <v>0</v>
      </c>
      <c r="AQ1157" s="295">
        <v>0</v>
      </c>
      <c r="AR1157" s="295">
        <v>0</v>
      </c>
      <c r="AS1157" s="295">
        <v>0</v>
      </c>
      <c r="AT1157" s="295">
        <f t="shared" si="18"/>
        <v>0</v>
      </c>
      <c r="AU1157" s="295">
        <v>9585.59</v>
      </c>
      <c r="AV1157" s="295">
        <v>24946.53</v>
      </c>
      <c r="AW1157" s="296">
        <v>95</v>
      </c>
      <c r="AX1157" s="296">
        <v>300</v>
      </c>
      <c r="AY1157" s="295">
        <v>351000.56</v>
      </c>
      <c r="AZ1157" s="295">
        <v>28795.439999999999</v>
      </c>
      <c r="BA1157" s="294">
        <v>30.199379</v>
      </c>
      <c r="BB1157" s="294">
        <v>27.935010780625699</v>
      </c>
      <c r="BC1157" s="294">
        <v>9.9</v>
      </c>
      <c r="BD1157" s="294"/>
      <c r="BE1157" s="293" t="s">
        <v>4204</v>
      </c>
      <c r="BF1157" s="291"/>
      <c r="BG1157" s="293" t="s">
        <v>315</v>
      </c>
      <c r="BH1157" s="293" t="s">
        <v>179</v>
      </c>
      <c r="BI1157" s="293" t="s">
        <v>407</v>
      </c>
      <c r="BJ1157" s="293" t="s">
        <v>4205</v>
      </c>
      <c r="BK1157" s="292" t="s">
        <v>175</v>
      </c>
      <c r="BL1157" s="294">
        <v>208591.73562863999</v>
      </c>
      <c r="BM1157" s="292" t="s">
        <v>309</v>
      </c>
      <c r="BN1157" s="294"/>
      <c r="BO1157" s="297">
        <v>38931</v>
      </c>
      <c r="BP1157" s="297">
        <v>48062</v>
      </c>
      <c r="BQ1157" s="297" t="s">
        <v>937</v>
      </c>
      <c r="BR1157" s="297" t="s">
        <v>4765</v>
      </c>
      <c r="BS1157" s="297">
        <v>38931</v>
      </c>
      <c r="BT1157" s="297">
        <v>48062</v>
      </c>
      <c r="BU1157" s="294">
        <v>14235.95</v>
      </c>
      <c r="BV1157" s="294">
        <v>47.46</v>
      </c>
      <c r="BW1157" s="294">
        <v>0</v>
      </c>
    </row>
    <row r="1158" spans="1:75" s="289" customFormat="1" ht="18.2" customHeight="1" x14ac:dyDescent="0.15">
      <c r="A1158" s="298">
        <v>1156</v>
      </c>
      <c r="B1158" s="299" t="s">
        <v>305</v>
      </c>
      <c r="C1158" s="299" t="s">
        <v>306</v>
      </c>
      <c r="D1158" s="313">
        <v>45170</v>
      </c>
      <c r="E1158" s="300" t="s">
        <v>2240</v>
      </c>
      <c r="F1158" s="309">
        <v>112</v>
      </c>
      <c r="G1158" s="309">
        <v>111</v>
      </c>
      <c r="H1158" s="302">
        <v>21851.18</v>
      </c>
      <c r="I1158" s="302">
        <v>10902.99</v>
      </c>
      <c r="J1158" s="302">
        <v>0</v>
      </c>
      <c r="K1158" s="302">
        <v>32754.17</v>
      </c>
      <c r="L1158" s="302">
        <v>150.35</v>
      </c>
      <c r="M1158" s="302">
        <v>0</v>
      </c>
      <c r="N1158" s="302">
        <v>0</v>
      </c>
      <c r="O1158" s="302">
        <v>0</v>
      </c>
      <c r="P1158" s="302">
        <v>0</v>
      </c>
      <c r="Q1158" s="302">
        <v>0</v>
      </c>
      <c r="R1158" s="302">
        <v>32754.17</v>
      </c>
      <c r="S1158" s="302">
        <v>25795.83</v>
      </c>
      <c r="T1158" s="302">
        <v>180.27</v>
      </c>
      <c r="U1158" s="302">
        <v>0</v>
      </c>
      <c r="V1158" s="302">
        <v>0</v>
      </c>
      <c r="W1158" s="302">
        <v>0</v>
      </c>
      <c r="X1158" s="302">
        <v>0</v>
      </c>
      <c r="Y1158" s="302">
        <v>0</v>
      </c>
      <c r="Z1158" s="302">
        <v>25976.1</v>
      </c>
      <c r="AA1158" s="302">
        <v>0</v>
      </c>
      <c r="AB1158" s="302">
        <v>0</v>
      </c>
      <c r="AC1158" s="302">
        <v>0</v>
      </c>
      <c r="AD1158" s="302">
        <v>0</v>
      </c>
      <c r="AE1158" s="302">
        <v>0</v>
      </c>
      <c r="AF1158" s="302">
        <v>0</v>
      </c>
      <c r="AG1158" s="302">
        <v>0</v>
      </c>
      <c r="AH1158" s="302">
        <v>0</v>
      </c>
      <c r="AI1158" s="302">
        <v>0</v>
      </c>
      <c r="AJ1158" s="302">
        <v>0</v>
      </c>
      <c r="AK1158" s="302">
        <v>0</v>
      </c>
      <c r="AL1158" s="302">
        <v>0</v>
      </c>
      <c r="AM1158" s="302">
        <v>0</v>
      </c>
      <c r="AN1158" s="302">
        <v>0</v>
      </c>
      <c r="AO1158" s="302">
        <v>0</v>
      </c>
      <c r="AP1158" s="302">
        <v>0</v>
      </c>
      <c r="AQ1158" s="302">
        <v>0</v>
      </c>
      <c r="AR1158" s="302">
        <v>0</v>
      </c>
      <c r="AS1158" s="302">
        <v>0</v>
      </c>
      <c r="AT1158" s="295">
        <f t="shared" si="18"/>
        <v>0</v>
      </c>
      <c r="AU1158" s="302">
        <v>11053.34</v>
      </c>
      <c r="AV1158" s="302">
        <v>25976.1</v>
      </c>
      <c r="AW1158" s="303">
        <v>95</v>
      </c>
      <c r="AX1158" s="303">
        <v>300</v>
      </c>
      <c r="AY1158" s="302">
        <v>178000.7</v>
      </c>
      <c r="AZ1158" s="302">
        <v>36668.28</v>
      </c>
      <c r="BA1158" s="301">
        <v>75.842393000000001</v>
      </c>
      <c r="BB1158" s="301">
        <v>67.746690969110404</v>
      </c>
      <c r="BC1158" s="301">
        <v>9.9</v>
      </c>
      <c r="BD1158" s="301"/>
      <c r="BE1158" s="300" t="s">
        <v>4204</v>
      </c>
      <c r="BF1158" s="298"/>
      <c r="BG1158" s="300" t="s">
        <v>312</v>
      </c>
      <c r="BH1158" s="300" t="s">
        <v>226</v>
      </c>
      <c r="BI1158" s="300" t="s">
        <v>347</v>
      </c>
      <c r="BJ1158" s="300" t="s">
        <v>4205</v>
      </c>
      <c r="BK1158" s="299" t="s">
        <v>175</v>
      </c>
      <c r="BL1158" s="301">
        <v>256501.04967032</v>
      </c>
      <c r="BM1158" s="299" t="s">
        <v>309</v>
      </c>
      <c r="BN1158" s="301"/>
      <c r="BO1158" s="304">
        <v>38932</v>
      </c>
      <c r="BP1158" s="304">
        <v>48063</v>
      </c>
      <c r="BQ1158" s="297" t="s">
        <v>936</v>
      </c>
      <c r="BR1158" s="297" t="s">
        <v>4769</v>
      </c>
      <c r="BS1158" s="297">
        <v>38932</v>
      </c>
      <c r="BT1158" s="297">
        <v>48063</v>
      </c>
      <c r="BU1158" s="301">
        <v>14154.56</v>
      </c>
      <c r="BV1158" s="301">
        <v>60.44</v>
      </c>
      <c r="BW1158" s="301">
        <v>0</v>
      </c>
    </row>
    <row r="1159" spans="1:75" s="289" customFormat="1" ht="18.2" customHeight="1" x14ac:dyDescent="0.15">
      <c r="A1159" s="291">
        <v>1157</v>
      </c>
      <c r="B1159" s="292" t="s">
        <v>305</v>
      </c>
      <c r="C1159" s="292" t="s">
        <v>306</v>
      </c>
      <c r="D1159" s="312">
        <v>45170</v>
      </c>
      <c r="E1159" s="293" t="s">
        <v>2241</v>
      </c>
      <c r="F1159" s="308">
        <v>0</v>
      </c>
      <c r="G1159" s="308">
        <v>0</v>
      </c>
      <c r="H1159" s="295">
        <v>40792.54</v>
      </c>
      <c r="I1159" s="295">
        <v>0</v>
      </c>
      <c r="J1159" s="295">
        <v>0</v>
      </c>
      <c r="K1159" s="295">
        <v>40792.54</v>
      </c>
      <c r="L1159" s="295">
        <v>285.33</v>
      </c>
      <c r="M1159" s="295">
        <v>0</v>
      </c>
      <c r="N1159" s="295">
        <v>0</v>
      </c>
      <c r="O1159" s="295">
        <v>285.33</v>
      </c>
      <c r="P1159" s="295">
        <v>0</v>
      </c>
      <c r="Q1159" s="295">
        <v>0</v>
      </c>
      <c r="R1159" s="295">
        <v>40507.21</v>
      </c>
      <c r="S1159" s="295">
        <v>0</v>
      </c>
      <c r="T1159" s="295">
        <v>322.94</v>
      </c>
      <c r="U1159" s="295">
        <v>0</v>
      </c>
      <c r="V1159" s="295">
        <v>0</v>
      </c>
      <c r="W1159" s="295">
        <v>322.94</v>
      </c>
      <c r="X1159" s="295">
        <v>0</v>
      </c>
      <c r="Y1159" s="295">
        <v>0</v>
      </c>
      <c r="Z1159" s="295">
        <v>0</v>
      </c>
      <c r="AA1159" s="295">
        <v>48.35</v>
      </c>
      <c r="AB1159" s="295">
        <v>0</v>
      </c>
      <c r="AC1159" s="295">
        <v>0</v>
      </c>
      <c r="AD1159" s="295">
        <v>0</v>
      </c>
      <c r="AE1159" s="295">
        <v>0</v>
      </c>
      <c r="AF1159" s="295">
        <v>-34.92</v>
      </c>
      <c r="AG1159" s="295">
        <v>32.83</v>
      </c>
      <c r="AH1159" s="295">
        <v>91.15</v>
      </c>
      <c r="AI1159" s="295">
        <v>0</v>
      </c>
      <c r="AJ1159" s="295">
        <v>0</v>
      </c>
      <c r="AK1159" s="295">
        <v>0</v>
      </c>
      <c r="AL1159" s="295">
        <v>0</v>
      </c>
      <c r="AM1159" s="295">
        <v>0</v>
      </c>
      <c r="AN1159" s="295">
        <v>0</v>
      </c>
      <c r="AO1159" s="295">
        <v>0</v>
      </c>
      <c r="AP1159" s="295">
        <v>21.47</v>
      </c>
      <c r="AQ1159" s="295">
        <v>0</v>
      </c>
      <c r="AR1159" s="295">
        <v>0.97</v>
      </c>
      <c r="AS1159" s="295">
        <v>0</v>
      </c>
      <c r="AT1159" s="295">
        <f t="shared" si="18"/>
        <v>766.18000000000006</v>
      </c>
      <c r="AU1159" s="295">
        <v>0</v>
      </c>
      <c r="AV1159" s="295">
        <v>0</v>
      </c>
      <c r="AW1159" s="296">
        <v>95</v>
      </c>
      <c r="AX1159" s="296">
        <v>300</v>
      </c>
      <c r="AY1159" s="295">
        <v>414702.1</v>
      </c>
      <c r="AZ1159" s="295">
        <v>69620</v>
      </c>
      <c r="BA1159" s="294">
        <v>61.807473999999999</v>
      </c>
      <c r="BB1159" s="294">
        <v>35.961624948111698</v>
      </c>
      <c r="BC1159" s="294">
        <v>9.5</v>
      </c>
      <c r="BD1159" s="294"/>
      <c r="BE1159" s="293" t="s">
        <v>4204</v>
      </c>
      <c r="BF1159" s="291"/>
      <c r="BG1159" s="293" t="s">
        <v>315</v>
      </c>
      <c r="BH1159" s="293" t="s">
        <v>179</v>
      </c>
      <c r="BI1159" s="293" t="s">
        <v>332</v>
      </c>
      <c r="BJ1159" s="293" t="s">
        <v>103</v>
      </c>
      <c r="BK1159" s="292" t="s">
        <v>175</v>
      </c>
      <c r="BL1159" s="294">
        <v>317215.85020216001</v>
      </c>
      <c r="BM1159" s="292" t="s">
        <v>309</v>
      </c>
      <c r="BN1159" s="294"/>
      <c r="BO1159" s="297">
        <v>38932</v>
      </c>
      <c r="BP1159" s="297">
        <v>48063</v>
      </c>
      <c r="BQ1159" s="297" t="s">
        <v>4757</v>
      </c>
      <c r="BR1159" s="297" t="s">
        <v>4764</v>
      </c>
      <c r="BS1159" s="297">
        <v>38932</v>
      </c>
      <c r="BT1159" s="297">
        <v>48063</v>
      </c>
      <c r="BU1159" s="294">
        <v>0</v>
      </c>
      <c r="BV1159" s="294">
        <v>48.35</v>
      </c>
      <c r="BW1159" s="294">
        <v>0</v>
      </c>
    </row>
    <row r="1160" spans="1:75" s="289" customFormat="1" ht="18.2" customHeight="1" x14ac:dyDescent="0.15">
      <c r="A1160" s="298">
        <v>1158</v>
      </c>
      <c r="B1160" s="299" t="s">
        <v>305</v>
      </c>
      <c r="C1160" s="299" t="s">
        <v>306</v>
      </c>
      <c r="D1160" s="313">
        <v>45170</v>
      </c>
      <c r="E1160" s="300" t="s">
        <v>2242</v>
      </c>
      <c r="F1160" s="309">
        <v>95</v>
      </c>
      <c r="G1160" s="309">
        <v>95</v>
      </c>
      <c r="H1160" s="302">
        <v>0</v>
      </c>
      <c r="I1160" s="302">
        <v>50790.09</v>
      </c>
      <c r="J1160" s="302">
        <v>0</v>
      </c>
      <c r="K1160" s="302">
        <v>50790.09</v>
      </c>
      <c r="L1160" s="302">
        <v>0</v>
      </c>
      <c r="M1160" s="302">
        <v>0</v>
      </c>
      <c r="N1160" s="302">
        <v>0</v>
      </c>
      <c r="O1160" s="302">
        <v>0</v>
      </c>
      <c r="P1160" s="302">
        <v>0</v>
      </c>
      <c r="Q1160" s="302">
        <v>0</v>
      </c>
      <c r="R1160" s="302">
        <v>50790.09</v>
      </c>
      <c r="S1160" s="302">
        <v>21662.51</v>
      </c>
      <c r="T1160" s="302">
        <v>0</v>
      </c>
      <c r="U1160" s="302">
        <v>0</v>
      </c>
      <c r="V1160" s="302">
        <v>0</v>
      </c>
      <c r="W1160" s="302">
        <v>0</v>
      </c>
      <c r="X1160" s="302">
        <v>0</v>
      </c>
      <c r="Y1160" s="302">
        <v>0</v>
      </c>
      <c r="Z1160" s="302">
        <v>21662.51</v>
      </c>
      <c r="AA1160" s="302">
        <v>0</v>
      </c>
      <c r="AB1160" s="302">
        <v>0</v>
      </c>
      <c r="AC1160" s="302">
        <v>0</v>
      </c>
      <c r="AD1160" s="302">
        <v>0</v>
      </c>
      <c r="AE1160" s="302">
        <v>0</v>
      </c>
      <c r="AF1160" s="302">
        <v>0</v>
      </c>
      <c r="AG1160" s="302">
        <v>0</v>
      </c>
      <c r="AH1160" s="302">
        <v>0</v>
      </c>
      <c r="AI1160" s="302">
        <v>0</v>
      </c>
      <c r="AJ1160" s="302">
        <v>0</v>
      </c>
      <c r="AK1160" s="302">
        <v>0</v>
      </c>
      <c r="AL1160" s="302">
        <v>0</v>
      </c>
      <c r="AM1160" s="302">
        <v>0</v>
      </c>
      <c r="AN1160" s="302">
        <v>0</v>
      </c>
      <c r="AO1160" s="302">
        <v>0</v>
      </c>
      <c r="AP1160" s="302">
        <v>0</v>
      </c>
      <c r="AQ1160" s="302">
        <v>0</v>
      </c>
      <c r="AR1160" s="302">
        <v>0</v>
      </c>
      <c r="AS1160" s="302">
        <v>0</v>
      </c>
      <c r="AT1160" s="295">
        <f t="shared" si="18"/>
        <v>0</v>
      </c>
      <c r="AU1160" s="302">
        <v>50790.09</v>
      </c>
      <c r="AV1160" s="302">
        <v>21662.51</v>
      </c>
      <c r="AW1160" s="303">
        <v>0</v>
      </c>
      <c r="AX1160" s="303">
        <v>180</v>
      </c>
      <c r="AY1160" s="302">
        <v>414702.1</v>
      </c>
      <c r="AZ1160" s="302">
        <v>73036</v>
      </c>
      <c r="BA1160" s="301">
        <v>64.840141000000003</v>
      </c>
      <c r="BB1160" s="301">
        <v>45.090593638790303</v>
      </c>
      <c r="BC1160" s="301">
        <v>9.5</v>
      </c>
      <c r="BD1160" s="301"/>
      <c r="BE1160" s="300" t="s">
        <v>4204</v>
      </c>
      <c r="BF1160" s="298"/>
      <c r="BG1160" s="300" t="s">
        <v>315</v>
      </c>
      <c r="BH1160" s="300" t="s">
        <v>179</v>
      </c>
      <c r="BI1160" s="300" t="s">
        <v>332</v>
      </c>
      <c r="BJ1160" s="300" t="s">
        <v>4205</v>
      </c>
      <c r="BK1160" s="299" t="s">
        <v>175</v>
      </c>
      <c r="BL1160" s="301">
        <v>397742.07063864003</v>
      </c>
      <c r="BM1160" s="299" t="s">
        <v>309</v>
      </c>
      <c r="BN1160" s="301"/>
      <c r="BO1160" s="304">
        <v>38932</v>
      </c>
      <c r="BP1160" s="304">
        <v>44411</v>
      </c>
      <c r="BQ1160" s="297" t="s">
        <v>931</v>
      </c>
      <c r="BR1160" s="297" t="s">
        <v>4779</v>
      </c>
      <c r="BS1160" s="297">
        <v>38932</v>
      </c>
      <c r="BT1160" s="297">
        <v>44411</v>
      </c>
      <c r="BU1160" s="301">
        <v>15989.47</v>
      </c>
      <c r="BV1160" s="301">
        <v>0</v>
      </c>
      <c r="BW1160" s="301">
        <v>0</v>
      </c>
    </row>
    <row r="1161" spans="1:75" s="289" customFormat="1" ht="18.2" customHeight="1" x14ac:dyDescent="0.15">
      <c r="A1161" s="291">
        <v>1159</v>
      </c>
      <c r="B1161" s="292" t="s">
        <v>305</v>
      </c>
      <c r="C1161" s="292" t="s">
        <v>306</v>
      </c>
      <c r="D1161" s="312">
        <v>45170</v>
      </c>
      <c r="E1161" s="293" t="s">
        <v>2243</v>
      </c>
      <c r="F1161" s="308">
        <v>73</v>
      </c>
      <c r="G1161" s="308">
        <v>72</v>
      </c>
      <c r="H1161" s="295">
        <v>14337.25</v>
      </c>
      <c r="I1161" s="295">
        <v>18701.73</v>
      </c>
      <c r="J1161" s="295">
        <v>0</v>
      </c>
      <c r="K1161" s="295">
        <v>33038.980000000003</v>
      </c>
      <c r="L1161" s="295">
        <v>345.15</v>
      </c>
      <c r="M1161" s="295">
        <v>0</v>
      </c>
      <c r="N1161" s="295">
        <v>0</v>
      </c>
      <c r="O1161" s="295">
        <v>0</v>
      </c>
      <c r="P1161" s="295">
        <v>0</v>
      </c>
      <c r="Q1161" s="295">
        <v>0</v>
      </c>
      <c r="R1161" s="295">
        <v>33038.980000000003</v>
      </c>
      <c r="S1161" s="295">
        <v>14008.55</v>
      </c>
      <c r="T1161" s="295">
        <v>114.7</v>
      </c>
      <c r="U1161" s="295">
        <v>0</v>
      </c>
      <c r="V1161" s="295">
        <v>0</v>
      </c>
      <c r="W1161" s="295">
        <v>0</v>
      </c>
      <c r="X1161" s="295">
        <v>0</v>
      </c>
      <c r="Y1161" s="295">
        <v>0</v>
      </c>
      <c r="Z1161" s="295">
        <v>14123.25</v>
      </c>
      <c r="AA1161" s="295">
        <v>0</v>
      </c>
      <c r="AB1161" s="295">
        <v>0</v>
      </c>
      <c r="AC1161" s="295">
        <v>0</v>
      </c>
      <c r="AD1161" s="295">
        <v>0</v>
      </c>
      <c r="AE1161" s="295">
        <v>0</v>
      </c>
      <c r="AF1161" s="295">
        <v>0</v>
      </c>
      <c r="AG1161" s="295">
        <v>0</v>
      </c>
      <c r="AH1161" s="295">
        <v>0</v>
      </c>
      <c r="AI1161" s="295">
        <v>0</v>
      </c>
      <c r="AJ1161" s="295">
        <v>0</v>
      </c>
      <c r="AK1161" s="295">
        <v>0</v>
      </c>
      <c r="AL1161" s="295">
        <v>0</v>
      </c>
      <c r="AM1161" s="295">
        <v>0</v>
      </c>
      <c r="AN1161" s="295">
        <v>0</v>
      </c>
      <c r="AO1161" s="295">
        <v>0</v>
      </c>
      <c r="AP1161" s="295">
        <v>0</v>
      </c>
      <c r="AQ1161" s="295">
        <v>0</v>
      </c>
      <c r="AR1161" s="295">
        <v>0</v>
      </c>
      <c r="AS1161" s="295">
        <v>0</v>
      </c>
      <c r="AT1161" s="295">
        <f t="shared" si="18"/>
        <v>0</v>
      </c>
      <c r="AU1161" s="295">
        <v>19046.88</v>
      </c>
      <c r="AV1161" s="295">
        <v>14123.25</v>
      </c>
      <c r="AW1161" s="296">
        <v>35</v>
      </c>
      <c r="AX1161" s="296">
        <v>240</v>
      </c>
      <c r="AY1161" s="295">
        <v>414702.1</v>
      </c>
      <c r="AZ1161" s="295">
        <v>48990</v>
      </c>
      <c r="BA1161" s="294">
        <v>43.492503999999997</v>
      </c>
      <c r="BB1161" s="294">
        <v>29.331454782729502</v>
      </c>
      <c r="BC1161" s="294">
        <v>9.6</v>
      </c>
      <c r="BD1161" s="294"/>
      <c r="BE1161" s="293" t="s">
        <v>4204</v>
      </c>
      <c r="BF1161" s="291"/>
      <c r="BG1161" s="293" t="s">
        <v>315</v>
      </c>
      <c r="BH1161" s="293" t="s">
        <v>179</v>
      </c>
      <c r="BI1161" s="293" t="s">
        <v>332</v>
      </c>
      <c r="BJ1161" s="293" t="s">
        <v>4205</v>
      </c>
      <c r="BK1161" s="292" t="s">
        <v>175</v>
      </c>
      <c r="BL1161" s="294">
        <v>258731.42412208</v>
      </c>
      <c r="BM1161" s="292" t="s">
        <v>309</v>
      </c>
      <c r="BN1161" s="294"/>
      <c r="BO1161" s="297">
        <v>38932</v>
      </c>
      <c r="BP1161" s="297">
        <v>46237</v>
      </c>
      <c r="BQ1161" s="297" t="s">
        <v>955</v>
      </c>
      <c r="BR1161" s="297" t="s">
        <v>4778</v>
      </c>
      <c r="BS1161" s="297">
        <v>38932</v>
      </c>
      <c r="BT1161" s="297">
        <v>46237</v>
      </c>
      <c r="BU1161" s="294">
        <v>9599.76</v>
      </c>
      <c r="BV1161" s="294">
        <v>42.4</v>
      </c>
      <c r="BW1161" s="294">
        <v>0</v>
      </c>
    </row>
    <row r="1162" spans="1:75" s="289" customFormat="1" ht="18.2" customHeight="1" x14ac:dyDescent="0.15">
      <c r="A1162" s="298">
        <v>1160</v>
      </c>
      <c r="B1162" s="299" t="s">
        <v>305</v>
      </c>
      <c r="C1162" s="299" t="s">
        <v>306</v>
      </c>
      <c r="D1162" s="313">
        <v>45170</v>
      </c>
      <c r="E1162" s="300" t="s">
        <v>1039</v>
      </c>
      <c r="F1162" s="309">
        <v>160</v>
      </c>
      <c r="G1162" s="309">
        <v>159</v>
      </c>
      <c r="H1162" s="302">
        <v>15788.14</v>
      </c>
      <c r="I1162" s="302">
        <v>9591.66</v>
      </c>
      <c r="J1162" s="302">
        <v>0</v>
      </c>
      <c r="K1162" s="302">
        <v>25379.8</v>
      </c>
      <c r="L1162" s="302">
        <v>108.52</v>
      </c>
      <c r="M1162" s="302">
        <v>0</v>
      </c>
      <c r="N1162" s="302">
        <v>0</v>
      </c>
      <c r="O1162" s="302">
        <v>0</v>
      </c>
      <c r="P1162" s="302">
        <v>0</v>
      </c>
      <c r="Q1162" s="302">
        <v>0</v>
      </c>
      <c r="R1162" s="302">
        <v>25379.8</v>
      </c>
      <c r="S1162" s="302">
        <v>28372.76</v>
      </c>
      <c r="T1162" s="302">
        <v>130.25</v>
      </c>
      <c r="U1162" s="302">
        <v>0</v>
      </c>
      <c r="V1162" s="302">
        <v>0</v>
      </c>
      <c r="W1162" s="302">
        <v>0</v>
      </c>
      <c r="X1162" s="302">
        <v>0</v>
      </c>
      <c r="Y1162" s="302">
        <v>0</v>
      </c>
      <c r="Z1162" s="302">
        <v>28503.01</v>
      </c>
      <c r="AA1162" s="302">
        <v>0</v>
      </c>
      <c r="AB1162" s="302">
        <v>0</v>
      </c>
      <c r="AC1162" s="302">
        <v>0</v>
      </c>
      <c r="AD1162" s="302">
        <v>0</v>
      </c>
      <c r="AE1162" s="302">
        <v>0</v>
      </c>
      <c r="AF1162" s="302">
        <v>0</v>
      </c>
      <c r="AG1162" s="302">
        <v>0</v>
      </c>
      <c r="AH1162" s="302">
        <v>0</v>
      </c>
      <c r="AI1162" s="302">
        <v>0</v>
      </c>
      <c r="AJ1162" s="302">
        <v>0</v>
      </c>
      <c r="AK1162" s="302">
        <v>0</v>
      </c>
      <c r="AL1162" s="302">
        <v>0</v>
      </c>
      <c r="AM1162" s="302">
        <v>0</v>
      </c>
      <c r="AN1162" s="302">
        <v>0</v>
      </c>
      <c r="AO1162" s="302">
        <v>0</v>
      </c>
      <c r="AP1162" s="302">
        <v>0</v>
      </c>
      <c r="AQ1162" s="302">
        <v>0</v>
      </c>
      <c r="AR1162" s="302">
        <v>0</v>
      </c>
      <c r="AS1162" s="302">
        <v>0</v>
      </c>
      <c r="AT1162" s="295">
        <f t="shared" si="18"/>
        <v>0</v>
      </c>
      <c r="AU1162" s="302">
        <v>9700.18</v>
      </c>
      <c r="AV1162" s="302">
        <v>28503.01</v>
      </c>
      <c r="AW1162" s="303">
        <v>95</v>
      </c>
      <c r="AX1162" s="303">
        <v>300</v>
      </c>
      <c r="AY1162" s="302">
        <v>269002.40000000002</v>
      </c>
      <c r="AZ1162" s="302">
        <v>26480.75</v>
      </c>
      <c r="BA1162" s="301">
        <v>36.242431000000003</v>
      </c>
      <c r="BB1162" s="301">
        <v>34.735634387009398</v>
      </c>
      <c r="BC1162" s="301">
        <v>9.9</v>
      </c>
      <c r="BD1162" s="301"/>
      <c r="BE1162" s="300" t="s">
        <v>4204</v>
      </c>
      <c r="BF1162" s="298"/>
      <c r="BG1162" s="300" t="s">
        <v>320</v>
      </c>
      <c r="BH1162" s="300" t="s">
        <v>181</v>
      </c>
      <c r="BI1162" s="300" t="s">
        <v>368</v>
      </c>
      <c r="BJ1162" s="300" t="s">
        <v>4205</v>
      </c>
      <c r="BK1162" s="299" t="s">
        <v>175</v>
      </c>
      <c r="BL1162" s="301">
        <v>198751.6502608</v>
      </c>
      <c r="BM1162" s="299" t="s">
        <v>309</v>
      </c>
      <c r="BN1162" s="301"/>
      <c r="BO1162" s="304">
        <v>38932</v>
      </c>
      <c r="BP1162" s="304">
        <v>48063</v>
      </c>
      <c r="BQ1162" s="297" t="s">
        <v>931</v>
      </c>
      <c r="BR1162" s="297" t="s">
        <v>4779</v>
      </c>
      <c r="BS1162" s="297">
        <v>38932</v>
      </c>
      <c r="BT1162" s="297">
        <v>48063</v>
      </c>
      <c r="BU1162" s="301">
        <v>15503.22</v>
      </c>
      <c r="BV1162" s="301">
        <v>43.65</v>
      </c>
      <c r="BW1162" s="301">
        <v>0</v>
      </c>
    </row>
    <row r="1163" spans="1:75" s="289" customFormat="1" ht="18.2" customHeight="1" x14ac:dyDescent="0.15">
      <c r="A1163" s="291">
        <v>1161</v>
      </c>
      <c r="B1163" s="292" t="s">
        <v>305</v>
      </c>
      <c r="C1163" s="292" t="s">
        <v>306</v>
      </c>
      <c r="D1163" s="312">
        <v>45170</v>
      </c>
      <c r="E1163" s="293" t="s">
        <v>927</v>
      </c>
      <c r="F1163" s="308">
        <v>141</v>
      </c>
      <c r="G1163" s="308">
        <v>140</v>
      </c>
      <c r="H1163" s="295">
        <v>13463.02</v>
      </c>
      <c r="I1163" s="295">
        <v>27236.39</v>
      </c>
      <c r="J1163" s="295">
        <v>0</v>
      </c>
      <c r="K1163" s="295">
        <v>40699.410000000003</v>
      </c>
      <c r="L1163" s="295">
        <v>324.12</v>
      </c>
      <c r="M1163" s="295">
        <v>0</v>
      </c>
      <c r="N1163" s="295">
        <v>0</v>
      </c>
      <c r="O1163" s="295">
        <v>0</v>
      </c>
      <c r="P1163" s="295">
        <v>0</v>
      </c>
      <c r="Q1163" s="295">
        <v>0</v>
      </c>
      <c r="R1163" s="295">
        <v>40699.410000000003</v>
      </c>
      <c r="S1163" s="295">
        <v>33218.410000000003</v>
      </c>
      <c r="T1163" s="295">
        <v>107.7</v>
      </c>
      <c r="U1163" s="295">
        <v>0</v>
      </c>
      <c r="V1163" s="295">
        <v>0</v>
      </c>
      <c r="W1163" s="295">
        <v>0</v>
      </c>
      <c r="X1163" s="295">
        <v>0</v>
      </c>
      <c r="Y1163" s="295">
        <v>0</v>
      </c>
      <c r="Z1163" s="295">
        <v>33326.11</v>
      </c>
      <c r="AA1163" s="295">
        <v>0</v>
      </c>
      <c r="AB1163" s="295">
        <v>0</v>
      </c>
      <c r="AC1163" s="295">
        <v>0</v>
      </c>
      <c r="AD1163" s="295">
        <v>0</v>
      </c>
      <c r="AE1163" s="295">
        <v>0</v>
      </c>
      <c r="AF1163" s="295">
        <v>0</v>
      </c>
      <c r="AG1163" s="295">
        <v>0</v>
      </c>
      <c r="AH1163" s="295">
        <v>0</v>
      </c>
      <c r="AI1163" s="295">
        <v>0</v>
      </c>
      <c r="AJ1163" s="295">
        <v>0</v>
      </c>
      <c r="AK1163" s="295">
        <v>0</v>
      </c>
      <c r="AL1163" s="295">
        <v>0</v>
      </c>
      <c r="AM1163" s="295">
        <v>0</v>
      </c>
      <c r="AN1163" s="295">
        <v>0</v>
      </c>
      <c r="AO1163" s="295">
        <v>0</v>
      </c>
      <c r="AP1163" s="295">
        <v>0</v>
      </c>
      <c r="AQ1163" s="295">
        <v>0</v>
      </c>
      <c r="AR1163" s="295">
        <v>0</v>
      </c>
      <c r="AS1163" s="295">
        <v>0</v>
      </c>
      <c r="AT1163" s="295">
        <f t="shared" si="18"/>
        <v>0</v>
      </c>
      <c r="AU1163" s="295">
        <v>27560.51</v>
      </c>
      <c r="AV1163" s="295">
        <v>33326.11</v>
      </c>
      <c r="AW1163" s="296">
        <v>35</v>
      </c>
      <c r="AX1163" s="296">
        <v>240</v>
      </c>
      <c r="AY1163" s="295">
        <v>297999.86</v>
      </c>
      <c r="AZ1163" s="295">
        <v>46003.75</v>
      </c>
      <c r="BA1163" s="294">
        <v>56.835591000000001</v>
      </c>
      <c r="BB1163" s="294">
        <v>50.282314391790003</v>
      </c>
      <c r="BC1163" s="294">
        <v>9.6</v>
      </c>
      <c r="BD1163" s="294"/>
      <c r="BE1163" s="293" t="s">
        <v>4204</v>
      </c>
      <c r="BF1163" s="291"/>
      <c r="BG1163" s="293" t="s">
        <v>320</v>
      </c>
      <c r="BH1163" s="293" t="s">
        <v>181</v>
      </c>
      <c r="BI1163" s="293" t="s">
        <v>368</v>
      </c>
      <c r="BJ1163" s="293" t="s">
        <v>4205</v>
      </c>
      <c r="BK1163" s="292" t="s">
        <v>175</v>
      </c>
      <c r="BL1163" s="294">
        <v>318720.98685336002</v>
      </c>
      <c r="BM1163" s="292" t="s">
        <v>309</v>
      </c>
      <c r="BN1163" s="294"/>
      <c r="BO1163" s="297">
        <v>38932</v>
      </c>
      <c r="BP1163" s="297">
        <v>46237</v>
      </c>
      <c r="BQ1163" s="297" t="s">
        <v>4196</v>
      </c>
      <c r="BR1163" s="297" t="s">
        <v>4804</v>
      </c>
      <c r="BS1163" s="297" t="s">
        <v>4742</v>
      </c>
      <c r="BT1163" s="297" t="s">
        <v>4742</v>
      </c>
      <c r="BU1163" s="294">
        <v>17099.259999999998</v>
      </c>
      <c r="BV1163" s="294">
        <v>39.81</v>
      </c>
      <c r="BW1163" s="294">
        <v>0</v>
      </c>
    </row>
    <row r="1164" spans="1:75" s="289" customFormat="1" ht="18.2" customHeight="1" x14ac:dyDescent="0.15">
      <c r="A1164" s="298">
        <v>1162</v>
      </c>
      <c r="B1164" s="299" t="s">
        <v>305</v>
      </c>
      <c r="C1164" s="299" t="s">
        <v>306</v>
      </c>
      <c r="D1164" s="313">
        <v>45170</v>
      </c>
      <c r="E1164" s="300" t="s">
        <v>2244</v>
      </c>
      <c r="F1164" s="309">
        <v>0</v>
      </c>
      <c r="G1164" s="309">
        <v>0</v>
      </c>
      <c r="H1164" s="302">
        <v>8321.19</v>
      </c>
      <c r="I1164" s="302">
        <v>0</v>
      </c>
      <c r="J1164" s="302">
        <v>0</v>
      </c>
      <c r="K1164" s="302">
        <v>8321.19</v>
      </c>
      <c r="L1164" s="302">
        <v>199.44</v>
      </c>
      <c r="M1164" s="302">
        <v>0</v>
      </c>
      <c r="N1164" s="302">
        <v>0</v>
      </c>
      <c r="O1164" s="302">
        <v>199.44</v>
      </c>
      <c r="P1164" s="302">
        <v>0</v>
      </c>
      <c r="Q1164" s="302">
        <v>0</v>
      </c>
      <c r="R1164" s="302">
        <v>8121.75</v>
      </c>
      <c r="S1164" s="302">
        <v>0</v>
      </c>
      <c r="T1164" s="302">
        <v>68.650000000000006</v>
      </c>
      <c r="U1164" s="302">
        <v>0</v>
      </c>
      <c r="V1164" s="302">
        <v>0</v>
      </c>
      <c r="W1164" s="302">
        <v>68.650000000000006</v>
      </c>
      <c r="X1164" s="302">
        <v>0</v>
      </c>
      <c r="Y1164" s="302">
        <v>0</v>
      </c>
      <c r="Z1164" s="302">
        <v>0</v>
      </c>
      <c r="AA1164" s="302">
        <v>44.02</v>
      </c>
      <c r="AB1164" s="302">
        <v>0</v>
      </c>
      <c r="AC1164" s="302">
        <v>0</v>
      </c>
      <c r="AD1164" s="302">
        <v>0</v>
      </c>
      <c r="AE1164" s="302">
        <v>0</v>
      </c>
      <c r="AF1164" s="302">
        <v>-16.55</v>
      </c>
      <c r="AG1164" s="302">
        <v>13.58</v>
      </c>
      <c r="AH1164" s="302">
        <v>43.41</v>
      </c>
      <c r="AI1164" s="302">
        <v>0</v>
      </c>
      <c r="AJ1164" s="302">
        <v>0</v>
      </c>
      <c r="AK1164" s="302">
        <v>0</v>
      </c>
      <c r="AL1164" s="302">
        <v>0</v>
      </c>
      <c r="AM1164" s="302">
        <v>0</v>
      </c>
      <c r="AN1164" s="302">
        <v>0</v>
      </c>
      <c r="AO1164" s="302">
        <v>0</v>
      </c>
      <c r="AP1164" s="302">
        <v>7.0000000000000007E-2</v>
      </c>
      <c r="AQ1164" s="302">
        <v>0</v>
      </c>
      <c r="AR1164" s="302">
        <v>0.06</v>
      </c>
      <c r="AS1164" s="302">
        <v>0</v>
      </c>
      <c r="AT1164" s="295">
        <f t="shared" si="18"/>
        <v>352.56</v>
      </c>
      <c r="AU1164" s="302">
        <v>0</v>
      </c>
      <c r="AV1164" s="302">
        <v>0</v>
      </c>
      <c r="AW1164" s="303">
        <v>35</v>
      </c>
      <c r="AX1164" s="303">
        <v>240</v>
      </c>
      <c r="AY1164" s="302">
        <v>335998.84</v>
      </c>
      <c r="AZ1164" s="302">
        <v>27972.6</v>
      </c>
      <c r="BA1164" s="301">
        <v>30.654871</v>
      </c>
      <c r="BB1164" s="301">
        <v>8.9005383319480504</v>
      </c>
      <c r="BC1164" s="301">
        <v>9.9</v>
      </c>
      <c r="BD1164" s="301"/>
      <c r="BE1164" s="300" t="s">
        <v>4204</v>
      </c>
      <c r="BF1164" s="298"/>
      <c r="BG1164" s="300" t="s">
        <v>312</v>
      </c>
      <c r="BH1164" s="300" t="s">
        <v>188</v>
      </c>
      <c r="BI1164" s="300" t="s">
        <v>313</v>
      </c>
      <c r="BJ1164" s="300" t="s">
        <v>103</v>
      </c>
      <c r="BK1164" s="299" t="s">
        <v>175</v>
      </c>
      <c r="BL1164" s="301">
        <v>63602.203937999999</v>
      </c>
      <c r="BM1164" s="299" t="s">
        <v>309</v>
      </c>
      <c r="BN1164" s="301"/>
      <c r="BO1164" s="304">
        <v>38933</v>
      </c>
      <c r="BP1164" s="304">
        <v>46238</v>
      </c>
      <c r="BQ1164" s="297" t="s">
        <v>4757</v>
      </c>
      <c r="BR1164" s="297" t="s">
        <v>4764</v>
      </c>
      <c r="BS1164" s="297">
        <v>38933</v>
      </c>
      <c r="BT1164" s="297">
        <v>46238</v>
      </c>
      <c r="BU1164" s="301">
        <v>0</v>
      </c>
      <c r="BV1164" s="301">
        <v>44.02</v>
      </c>
      <c r="BW1164" s="301">
        <v>0</v>
      </c>
    </row>
    <row r="1165" spans="1:75" s="289" customFormat="1" ht="18.2" customHeight="1" x14ac:dyDescent="0.15">
      <c r="A1165" s="291">
        <v>1163</v>
      </c>
      <c r="B1165" s="292" t="s">
        <v>305</v>
      </c>
      <c r="C1165" s="292" t="s">
        <v>306</v>
      </c>
      <c r="D1165" s="312">
        <v>45170</v>
      </c>
      <c r="E1165" s="293" t="s">
        <v>2245</v>
      </c>
      <c r="F1165" s="308">
        <v>180</v>
      </c>
      <c r="G1165" s="308">
        <v>179</v>
      </c>
      <c r="H1165" s="295">
        <v>18667.43</v>
      </c>
      <c r="I1165" s="295">
        <v>11974.89</v>
      </c>
      <c r="J1165" s="295">
        <v>0</v>
      </c>
      <c r="K1165" s="295">
        <v>30642.32</v>
      </c>
      <c r="L1165" s="295">
        <v>128.26</v>
      </c>
      <c r="M1165" s="295">
        <v>0</v>
      </c>
      <c r="N1165" s="295">
        <v>0</v>
      </c>
      <c r="O1165" s="295">
        <v>0</v>
      </c>
      <c r="P1165" s="295">
        <v>0</v>
      </c>
      <c r="Q1165" s="295">
        <v>0</v>
      </c>
      <c r="R1165" s="295">
        <v>30642.32</v>
      </c>
      <c r="S1165" s="295">
        <v>38301.31</v>
      </c>
      <c r="T1165" s="295">
        <v>154.01</v>
      </c>
      <c r="U1165" s="295">
        <v>0</v>
      </c>
      <c r="V1165" s="295">
        <v>0</v>
      </c>
      <c r="W1165" s="295">
        <v>0</v>
      </c>
      <c r="X1165" s="295">
        <v>0</v>
      </c>
      <c r="Y1165" s="295">
        <v>0</v>
      </c>
      <c r="Z1165" s="295">
        <v>38455.32</v>
      </c>
      <c r="AA1165" s="295">
        <v>0</v>
      </c>
      <c r="AB1165" s="295">
        <v>0</v>
      </c>
      <c r="AC1165" s="295">
        <v>0</v>
      </c>
      <c r="AD1165" s="295">
        <v>0</v>
      </c>
      <c r="AE1165" s="295">
        <v>0</v>
      </c>
      <c r="AF1165" s="295">
        <v>0</v>
      </c>
      <c r="AG1165" s="295">
        <v>0</v>
      </c>
      <c r="AH1165" s="295">
        <v>0</v>
      </c>
      <c r="AI1165" s="295">
        <v>0</v>
      </c>
      <c r="AJ1165" s="295">
        <v>0</v>
      </c>
      <c r="AK1165" s="295">
        <v>0</v>
      </c>
      <c r="AL1165" s="295">
        <v>0</v>
      </c>
      <c r="AM1165" s="295">
        <v>0</v>
      </c>
      <c r="AN1165" s="295">
        <v>0</v>
      </c>
      <c r="AO1165" s="295">
        <v>0</v>
      </c>
      <c r="AP1165" s="295">
        <v>0</v>
      </c>
      <c r="AQ1165" s="295">
        <v>0</v>
      </c>
      <c r="AR1165" s="295">
        <v>0</v>
      </c>
      <c r="AS1165" s="295">
        <v>0</v>
      </c>
      <c r="AT1165" s="295">
        <f t="shared" si="18"/>
        <v>0</v>
      </c>
      <c r="AU1165" s="295">
        <v>12103.15</v>
      </c>
      <c r="AV1165" s="295">
        <v>38455.32</v>
      </c>
      <c r="AW1165" s="296">
        <v>95</v>
      </c>
      <c r="AX1165" s="296">
        <v>300</v>
      </c>
      <c r="AY1165" s="295">
        <v>253021.76</v>
      </c>
      <c r="AZ1165" s="295">
        <v>31305.62</v>
      </c>
      <c r="BA1165" s="294">
        <v>45.558441999999999</v>
      </c>
      <c r="BB1165" s="294">
        <v>44.593154790272202</v>
      </c>
      <c r="BC1165" s="294">
        <v>9.9</v>
      </c>
      <c r="BD1165" s="294"/>
      <c r="BE1165" s="293" t="s">
        <v>4204</v>
      </c>
      <c r="BF1165" s="291"/>
      <c r="BG1165" s="293" t="s">
        <v>320</v>
      </c>
      <c r="BH1165" s="293" t="s">
        <v>197</v>
      </c>
      <c r="BI1165" s="293" t="s">
        <v>373</v>
      </c>
      <c r="BJ1165" s="293" t="s">
        <v>4205</v>
      </c>
      <c r="BK1165" s="292" t="s">
        <v>175</v>
      </c>
      <c r="BL1165" s="294">
        <v>239962.94958272</v>
      </c>
      <c r="BM1165" s="292" t="s">
        <v>309</v>
      </c>
      <c r="BN1165" s="294"/>
      <c r="BO1165" s="297">
        <v>38933</v>
      </c>
      <c r="BP1165" s="297">
        <v>48064</v>
      </c>
      <c r="BQ1165" s="297" t="s">
        <v>947</v>
      </c>
      <c r="BR1165" s="297" t="s">
        <v>4774</v>
      </c>
      <c r="BS1165" s="297">
        <v>38933</v>
      </c>
      <c r="BT1165" s="297">
        <v>48064</v>
      </c>
      <c r="BU1165" s="294">
        <v>19903.09</v>
      </c>
      <c r="BV1165" s="294">
        <v>51.6</v>
      </c>
      <c r="BW1165" s="294">
        <v>0</v>
      </c>
    </row>
    <row r="1166" spans="1:75" s="289" customFormat="1" ht="18.2" customHeight="1" x14ac:dyDescent="0.15">
      <c r="A1166" s="298">
        <v>1164</v>
      </c>
      <c r="B1166" s="299" t="s">
        <v>305</v>
      </c>
      <c r="C1166" s="299" t="s">
        <v>306</v>
      </c>
      <c r="D1166" s="313">
        <v>45170</v>
      </c>
      <c r="E1166" s="300" t="s">
        <v>2246</v>
      </c>
      <c r="F1166" s="309">
        <v>1</v>
      </c>
      <c r="G1166" s="309">
        <v>1</v>
      </c>
      <c r="H1166" s="302">
        <v>28111.43</v>
      </c>
      <c r="I1166" s="302">
        <v>206.35</v>
      </c>
      <c r="J1166" s="302">
        <v>0</v>
      </c>
      <c r="K1166" s="302">
        <v>28317.78</v>
      </c>
      <c r="L1166" s="302">
        <v>208</v>
      </c>
      <c r="M1166" s="302">
        <v>0</v>
      </c>
      <c r="N1166" s="302">
        <v>206.35</v>
      </c>
      <c r="O1166" s="302">
        <v>0</v>
      </c>
      <c r="P1166" s="302">
        <v>0</v>
      </c>
      <c r="Q1166" s="302">
        <v>0</v>
      </c>
      <c r="R1166" s="302">
        <v>28111.43</v>
      </c>
      <c r="S1166" s="302">
        <v>170.77</v>
      </c>
      <c r="T1166" s="302">
        <v>224.89</v>
      </c>
      <c r="U1166" s="302">
        <v>0</v>
      </c>
      <c r="V1166" s="302">
        <v>170.77</v>
      </c>
      <c r="W1166" s="302">
        <v>0</v>
      </c>
      <c r="X1166" s="302">
        <v>0</v>
      </c>
      <c r="Y1166" s="302">
        <v>0</v>
      </c>
      <c r="Z1166" s="302">
        <v>224.89</v>
      </c>
      <c r="AA1166" s="302">
        <v>27.6</v>
      </c>
      <c r="AB1166" s="302">
        <v>0</v>
      </c>
      <c r="AC1166" s="302">
        <v>0</v>
      </c>
      <c r="AD1166" s="302">
        <v>0</v>
      </c>
      <c r="AE1166" s="302">
        <v>0</v>
      </c>
      <c r="AF1166" s="302">
        <v>-24.44</v>
      </c>
      <c r="AG1166" s="302">
        <v>23.87</v>
      </c>
      <c r="AH1166" s="302">
        <v>62.76</v>
      </c>
      <c r="AI1166" s="302">
        <v>0</v>
      </c>
      <c r="AJ1166" s="302">
        <v>0</v>
      </c>
      <c r="AK1166" s="302">
        <v>0</v>
      </c>
      <c r="AL1166" s="302">
        <v>43.87</v>
      </c>
      <c r="AM1166" s="302">
        <v>0</v>
      </c>
      <c r="AN1166" s="302">
        <v>0</v>
      </c>
      <c r="AO1166" s="302">
        <v>0</v>
      </c>
      <c r="AP1166" s="302">
        <v>0</v>
      </c>
      <c r="AQ1166" s="302">
        <v>0</v>
      </c>
      <c r="AR1166" s="302">
        <v>0</v>
      </c>
      <c r="AS1166" s="302">
        <v>0</v>
      </c>
      <c r="AT1166" s="295">
        <f t="shared" si="18"/>
        <v>510.78</v>
      </c>
      <c r="AU1166" s="302">
        <v>208</v>
      </c>
      <c r="AV1166" s="302">
        <v>224.89</v>
      </c>
      <c r="AW1166" s="303">
        <v>95</v>
      </c>
      <c r="AX1166" s="303">
        <v>300</v>
      </c>
      <c r="AY1166" s="302">
        <v>253021.76</v>
      </c>
      <c r="AZ1166" s="302">
        <v>49155.73</v>
      </c>
      <c r="BA1166" s="301">
        <v>71.535348999999997</v>
      </c>
      <c r="BB1166" s="301">
        <v>40.910000847084802</v>
      </c>
      <c r="BC1166" s="301">
        <v>9.6</v>
      </c>
      <c r="BD1166" s="301"/>
      <c r="BE1166" s="300" t="s">
        <v>4204</v>
      </c>
      <c r="BF1166" s="298"/>
      <c r="BG1166" s="300" t="s">
        <v>320</v>
      </c>
      <c r="BH1166" s="300" t="s">
        <v>197</v>
      </c>
      <c r="BI1166" s="300" t="s">
        <v>373</v>
      </c>
      <c r="BJ1166" s="300" t="s">
        <v>177</v>
      </c>
      <c r="BK1166" s="299" t="s">
        <v>175</v>
      </c>
      <c r="BL1166" s="301">
        <v>220143.30702728001</v>
      </c>
      <c r="BM1166" s="299" t="s">
        <v>309</v>
      </c>
      <c r="BN1166" s="301"/>
      <c r="BO1166" s="304">
        <v>38933</v>
      </c>
      <c r="BP1166" s="304">
        <v>48064</v>
      </c>
      <c r="BQ1166" s="297" t="s">
        <v>929</v>
      </c>
      <c r="BR1166" s="297" t="s">
        <v>4777</v>
      </c>
      <c r="BS1166" s="297">
        <v>38933</v>
      </c>
      <c r="BT1166" s="297">
        <v>48064</v>
      </c>
      <c r="BU1166" s="301">
        <v>16.96</v>
      </c>
      <c r="BV1166" s="301">
        <v>44.56</v>
      </c>
      <c r="BW1166" s="301">
        <v>0</v>
      </c>
    </row>
    <row r="1167" spans="1:75" s="289" customFormat="1" ht="18.2" customHeight="1" x14ac:dyDescent="0.15">
      <c r="A1167" s="291">
        <v>1165</v>
      </c>
      <c r="B1167" s="292" t="s">
        <v>305</v>
      </c>
      <c r="C1167" s="292" t="s">
        <v>306</v>
      </c>
      <c r="D1167" s="312">
        <v>45170</v>
      </c>
      <c r="E1167" s="293" t="s">
        <v>2247</v>
      </c>
      <c r="F1167" s="308">
        <v>181</v>
      </c>
      <c r="G1167" s="308">
        <v>180</v>
      </c>
      <c r="H1167" s="295">
        <v>32047.91</v>
      </c>
      <c r="I1167" s="295">
        <v>21246.66</v>
      </c>
      <c r="J1167" s="295">
        <v>0</v>
      </c>
      <c r="K1167" s="295">
        <v>53294.57</v>
      </c>
      <c r="L1167" s="295">
        <v>223.15</v>
      </c>
      <c r="M1167" s="295">
        <v>0</v>
      </c>
      <c r="N1167" s="295">
        <v>0</v>
      </c>
      <c r="O1167" s="295">
        <v>0</v>
      </c>
      <c r="P1167" s="295">
        <v>0</v>
      </c>
      <c r="Q1167" s="295">
        <v>0</v>
      </c>
      <c r="R1167" s="295">
        <v>53294.57</v>
      </c>
      <c r="S1167" s="295">
        <v>65046.58</v>
      </c>
      <c r="T1167" s="295">
        <v>256.38</v>
      </c>
      <c r="U1167" s="295">
        <v>0</v>
      </c>
      <c r="V1167" s="295">
        <v>0</v>
      </c>
      <c r="W1167" s="295">
        <v>0</v>
      </c>
      <c r="X1167" s="295">
        <v>0</v>
      </c>
      <c r="Y1167" s="295">
        <v>0</v>
      </c>
      <c r="Z1167" s="295">
        <v>65302.96</v>
      </c>
      <c r="AA1167" s="295">
        <v>0</v>
      </c>
      <c r="AB1167" s="295">
        <v>0</v>
      </c>
      <c r="AC1167" s="295">
        <v>0</v>
      </c>
      <c r="AD1167" s="295">
        <v>0</v>
      </c>
      <c r="AE1167" s="295">
        <v>0</v>
      </c>
      <c r="AF1167" s="295">
        <v>0</v>
      </c>
      <c r="AG1167" s="295">
        <v>0</v>
      </c>
      <c r="AH1167" s="295">
        <v>0</v>
      </c>
      <c r="AI1167" s="295">
        <v>0</v>
      </c>
      <c r="AJ1167" s="295">
        <v>0</v>
      </c>
      <c r="AK1167" s="295">
        <v>0</v>
      </c>
      <c r="AL1167" s="295">
        <v>0</v>
      </c>
      <c r="AM1167" s="295">
        <v>0</v>
      </c>
      <c r="AN1167" s="295">
        <v>0</v>
      </c>
      <c r="AO1167" s="295">
        <v>0</v>
      </c>
      <c r="AP1167" s="295">
        <v>0</v>
      </c>
      <c r="AQ1167" s="295">
        <v>0</v>
      </c>
      <c r="AR1167" s="295">
        <v>0</v>
      </c>
      <c r="AS1167" s="295">
        <v>0</v>
      </c>
      <c r="AT1167" s="295">
        <f t="shared" si="18"/>
        <v>0</v>
      </c>
      <c r="AU1167" s="295">
        <v>21469.81</v>
      </c>
      <c r="AV1167" s="295">
        <v>65302.96</v>
      </c>
      <c r="AW1167" s="296">
        <v>95</v>
      </c>
      <c r="AX1167" s="296">
        <v>300</v>
      </c>
      <c r="AY1167" s="295">
        <v>253021.76</v>
      </c>
      <c r="AZ1167" s="295">
        <v>54451.51</v>
      </c>
      <c r="BA1167" s="294">
        <v>79.242192000000003</v>
      </c>
      <c r="BB1167" s="294">
        <v>77.558520388092802</v>
      </c>
      <c r="BC1167" s="294">
        <v>9.6</v>
      </c>
      <c r="BD1167" s="294"/>
      <c r="BE1167" s="293" t="s">
        <v>4204</v>
      </c>
      <c r="BF1167" s="291"/>
      <c r="BG1167" s="293" t="s">
        <v>320</v>
      </c>
      <c r="BH1167" s="293" t="s">
        <v>197</v>
      </c>
      <c r="BI1167" s="293" t="s">
        <v>373</v>
      </c>
      <c r="BJ1167" s="293" t="s">
        <v>4205</v>
      </c>
      <c r="BK1167" s="292" t="s">
        <v>175</v>
      </c>
      <c r="BL1167" s="294">
        <v>417354.89394872001</v>
      </c>
      <c r="BM1167" s="292" t="s">
        <v>309</v>
      </c>
      <c r="BN1167" s="294"/>
      <c r="BO1167" s="297">
        <v>38933</v>
      </c>
      <c r="BP1167" s="297">
        <v>48064</v>
      </c>
      <c r="BQ1167" s="297" t="s">
        <v>947</v>
      </c>
      <c r="BR1167" s="297" t="s">
        <v>4774</v>
      </c>
      <c r="BS1167" s="297">
        <v>38933</v>
      </c>
      <c r="BT1167" s="297">
        <v>48064</v>
      </c>
      <c r="BU1167" s="294">
        <v>25704.67</v>
      </c>
      <c r="BV1167" s="294">
        <v>49.36</v>
      </c>
      <c r="BW1167" s="294">
        <v>0</v>
      </c>
    </row>
    <row r="1168" spans="1:75" s="289" customFormat="1" ht="18.2" customHeight="1" x14ac:dyDescent="0.15">
      <c r="A1168" s="298">
        <v>1166</v>
      </c>
      <c r="B1168" s="299" t="s">
        <v>305</v>
      </c>
      <c r="C1168" s="299" t="s">
        <v>306</v>
      </c>
      <c r="D1168" s="313">
        <v>45170</v>
      </c>
      <c r="E1168" s="300" t="s">
        <v>2248</v>
      </c>
      <c r="F1168" s="309">
        <v>123</v>
      </c>
      <c r="G1168" s="309">
        <v>122</v>
      </c>
      <c r="H1168" s="302">
        <v>13788.29</v>
      </c>
      <c r="I1168" s="302">
        <v>7270.31</v>
      </c>
      <c r="J1168" s="302">
        <v>0</v>
      </c>
      <c r="K1168" s="302">
        <v>21058.6</v>
      </c>
      <c r="L1168" s="302">
        <v>94.76</v>
      </c>
      <c r="M1168" s="302">
        <v>0</v>
      </c>
      <c r="N1168" s="302">
        <v>0</v>
      </c>
      <c r="O1168" s="302">
        <v>0</v>
      </c>
      <c r="P1168" s="302">
        <v>0</v>
      </c>
      <c r="Q1168" s="302">
        <v>0</v>
      </c>
      <c r="R1168" s="302">
        <v>21058.6</v>
      </c>
      <c r="S1168" s="302">
        <v>18165.22</v>
      </c>
      <c r="T1168" s="302">
        <v>113.75</v>
      </c>
      <c r="U1168" s="302">
        <v>0</v>
      </c>
      <c r="V1168" s="302">
        <v>0</v>
      </c>
      <c r="W1168" s="302">
        <v>0</v>
      </c>
      <c r="X1168" s="302">
        <v>0</v>
      </c>
      <c r="Y1168" s="302">
        <v>0</v>
      </c>
      <c r="Z1168" s="302">
        <v>18278.97</v>
      </c>
      <c r="AA1168" s="302">
        <v>0</v>
      </c>
      <c r="AB1168" s="302">
        <v>0</v>
      </c>
      <c r="AC1168" s="302">
        <v>0</v>
      </c>
      <c r="AD1168" s="302">
        <v>0</v>
      </c>
      <c r="AE1168" s="302">
        <v>0</v>
      </c>
      <c r="AF1168" s="302">
        <v>0</v>
      </c>
      <c r="AG1168" s="302">
        <v>0</v>
      </c>
      <c r="AH1168" s="302">
        <v>0</v>
      </c>
      <c r="AI1168" s="302">
        <v>0</v>
      </c>
      <c r="AJ1168" s="302">
        <v>0</v>
      </c>
      <c r="AK1168" s="302">
        <v>0</v>
      </c>
      <c r="AL1168" s="302">
        <v>0</v>
      </c>
      <c r="AM1168" s="302">
        <v>0</v>
      </c>
      <c r="AN1168" s="302">
        <v>0</v>
      </c>
      <c r="AO1168" s="302">
        <v>0</v>
      </c>
      <c r="AP1168" s="302">
        <v>0</v>
      </c>
      <c r="AQ1168" s="302">
        <v>0</v>
      </c>
      <c r="AR1168" s="302">
        <v>0</v>
      </c>
      <c r="AS1168" s="302">
        <v>0</v>
      </c>
      <c r="AT1168" s="295">
        <f t="shared" si="18"/>
        <v>0</v>
      </c>
      <c r="AU1168" s="302">
        <v>7365.07</v>
      </c>
      <c r="AV1168" s="302">
        <v>18278.97</v>
      </c>
      <c r="AW1168" s="303">
        <v>95</v>
      </c>
      <c r="AX1168" s="303">
        <v>300</v>
      </c>
      <c r="AY1168" s="302">
        <v>253021.76</v>
      </c>
      <c r="AZ1168" s="302">
        <v>23124.95</v>
      </c>
      <c r="BA1168" s="301">
        <v>33.653277000000003</v>
      </c>
      <c r="BB1168" s="301">
        <v>30.646159193088</v>
      </c>
      <c r="BC1168" s="301">
        <v>9.9</v>
      </c>
      <c r="BD1168" s="301"/>
      <c r="BE1168" s="300" t="s">
        <v>4204</v>
      </c>
      <c r="BF1168" s="298"/>
      <c r="BG1168" s="300" t="s">
        <v>320</v>
      </c>
      <c r="BH1168" s="300" t="s">
        <v>197</v>
      </c>
      <c r="BI1168" s="300" t="s">
        <v>373</v>
      </c>
      <c r="BJ1168" s="300" t="s">
        <v>4205</v>
      </c>
      <c r="BK1168" s="299" t="s">
        <v>175</v>
      </c>
      <c r="BL1168" s="301">
        <v>164911.91822560001</v>
      </c>
      <c r="BM1168" s="299" t="s">
        <v>309</v>
      </c>
      <c r="BN1168" s="301"/>
      <c r="BO1168" s="304">
        <v>38933</v>
      </c>
      <c r="BP1168" s="304">
        <v>48064</v>
      </c>
      <c r="BQ1168" s="297" t="s">
        <v>931</v>
      </c>
      <c r="BR1168" s="297" t="s">
        <v>4779</v>
      </c>
      <c r="BS1168" s="297">
        <v>38933</v>
      </c>
      <c r="BT1168" s="297">
        <v>48064</v>
      </c>
      <c r="BU1168" s="301">
        <v>10410.26</v>
      </c>
      <c r="BV1168" s="301">
        <v>38.11</v>
      </c>
      <c r="BW1168" s="301">
        <v>0</v>
      </c>
    </row>
    <row r="1169" spans="1:75" s="289" customFormat="1" ht="18.2" customHeight="1" x14ac:dyDescent="0.15">
      <c r="A1169" s="291">
        <v>1167</v>
      </c>
      <c r="B1169" s="292" t="s">
        <v>305</v>
      </c>
      <c r="C1169" s="292" t="s">
        <v>306</v>
      </c>
      <c r="D1169" s="312">
        <v>45170</v>
      </c>
      <c r="E1169" s="293" t="s">
        <v>2249</v>
      </c>
      <c r="F1169" s="308">
        <v>127</v>
      </c>
      <c r="G1169" s="308">
        <v>126</v>
      </c>
      <c r="H1169" s="295">
        <v>61538.63</v>
      </c>
      <c r="I1169" s="295">
        <v>34239.4</v>
      </c>
      <c r="J1169" s="295">
        <v>0</v>
      </c>
      <c r="K1169" s="295">
        <v>95778.03</v>
      </c>
      <c r="L1169" s="295">
        <v>430.43</v>
      </c>
      <c r="M1169" s="295">
        <v>0</v>
      </c>
      <c r="N1169" s="295">
        <v>0</v>
      </c>
      <c r="O1169" s="295">
        <v>0</v>
      </c>
      <c r="P1169" s="295">
        <v>0</v>
      </c>
      <c r="Q1169" s="295">
        <v>0</v>
      </c>
      <c r="R1169" s="295">
        <v>95778.03</v>
      </c>
      <c r="S1169" s="295">
        <v>81379.460000000006</v>
      </c>
      <c r="T1169" s="295">
        <v>487.18</v>
      </c>
      <c r="U1169" s="295">
        <v>0</v>
      </c>
      <c r="V1169" s="295">
        <v>0</v>
      </c>
      <c r="W1169" s="295">
        <v>0</v>
      </c>
      <c r="X1169" s="295">
        <v>0</v>
      </c>
      <c r="Y1169" s="295">
        <v>0</v>
      </c>
      <c r="Z1169" s="295">
        <v>81866.64</v>
      </c>
      <c r="AA1169" s="295">
        <v>0</v>
      </c>
      <c r="AB1169" s="295">
        <v>0</v>
      </c>
      <c r="AC1169" s="295">
        <v>0</v>
      </c>
      <c r="AD1169" s="295">
        <v>0</v>
      </c>
      <c r="AE1169" s="295">
        <v>0</v>
      </c>
      <c r="AF1169" s="295">
        <v>0</v>
      </c>
      <c r="AG1169" s="295">
        <v>0</v>
      </c>
      <c r="AH1169" s="295">
        <v>0</v>
      </c>
      <c r="AI1169" s="295">
        <v>0</v>
      </c>
      <c r="AJ1169" s="295">
        <v>0</v>
      </c>
      <c r="AK1169" s="295">
        <v>0</v>
      </c>
      <c r="AL1169" s="295">
        <v>0</v>
      </c>
      <c r="AM1169" s="295">
        <v>0</v>
      </c>
      <c r="AN1169" s="295">
        <v>0</v>
      </c>
      <c r="AO1169" s="295">
        <v>0</v>
      </c>
      <c r="AP1169" s="295">
        <v>0</v>
      </c>
      <c r="AQ1169" s="295">
        <v>0</v>
      </c>
      <c r="AR1169" s="295">
        <v>0</v>
      </c>
      <c r="AS1169" s="295">
        <v>0</v>
      </c>
      <c r="AT1169" s="295">
        <f t="shared" si="18"/>
        <v>0</v>
      </c>
      <c r="AU1169" s="295">
        <v>34669.83</v>
      </c>
      <c r="AV1169" s="295">
        <v>81866.64</v>
      </c>
      <c r="AW1169" s="296">
        <v>95</v>
      </c>
      <c r="AX1169" s="296">
        <v>300</v>
      </c>
      <c r="AY1169" s="295">
        <v>482296.8</v>
      </c>
      <c r="AZ1169" s="295">
        <v>105025.96</v>
      </c>
      <c r="BA1169" s="294">
        <v>80.183812000000003</v>
      </c>
      <c r="BB1169" s="294">
        <v>73.123326378072207</v>
      </c>
      <c r="BC1169" s="294">
        <v>9.5</v>
      </c>
      <c r="BD1169" s="294"/>
      <c r="BE1169" s="293" t="s">
        <v>4204</v>
      </c>
      <c r="BF1169" s="291"/>
      <c r="BG1169" s="293" t="s">
        <v>320</v>
      </c>
      <c r="BH1169" s="293" t="s">
        <v>197</v>
      </c>
      <c r="BI1169" s="293" t="s">
        <v>373</v>
      </c>
      <c r="BJ1169" s="293" t="s">
        <v>4205</v>
      </c>
      <c r="BK1169" s="292" t="s">
        <v>175</v>
      </c>
      <c r="BL1169" s="294">
        <v>750046.94762087998</v>
      </c>
      <c r="BM1169" s="292" t="s">
        <v>309</v>
      </c>
      <c r="BN1169" s="294"/>
      <c r="BO1169" s="297">
        <v>38933</v>
      </c>
      <c r="BP1169" s="297">
        <v>48064</v>
      </c>
      <c r="BQ1169" s="297" t="s">
        <v>931</v>
      </c>
      <c r="BR1169" s="297" t="s">
        <v>4779</v>
      </c>
      <c r="BS1169" s="297">
        <v>38933</v>
      </c>
      <c r="BT1169" s="297">
        <v>48064</v>
      </c>
      <c r="BU1169" s="294">
        <v>32281.56</v>
      </c>
      <c r="BV1169" s="294">
        <v>72.94</v>
      </c>
      <c r="BW1169" s="294">
        <v>0</v>
      </c>
    </row>
    <row r="1170" spans="1:75" s="289" customFormat="1" ht="18.2" customHeight="1" x14ac:dyDescent="0.15">
      <c r="A1170" s="298">
        <v>1168</v>
      </c>
      <c r="B1170" s="299" t="s">
        <v>305</v>
      </c>
      <c r="C1170" s="299" t="s">
        <v>306</v>
      </c>
      <c r="D1170" s="313">
        <v>45170</v>
      </c>
      <c r="E1170" s="300" t="s">
        <v>2250</v>
      </c>
      <c r="F1170" s="309">
        <v>0</v>
      </c>
      <c r="G1170" s="309">
        <v>0</v>
      </c>
      <c r="H1170" s="302">
        <v>28692</v>
      </c>
      <c r="I1170" s="302">
        <v>0</v>
      </c>
      <c r="J1170" s="302">
        <v>0</v>
      </c>
      <c r="K1170" s="302">
        <v>28692</v>
      </c>
      <c r="L1170" s="302">
        <v>199.82</v>
      </c>
      <c r="M1170" s="302">
        <v>0</v>
      </c>
      <c r="N1170" s="302">
        <v>0</v>
      </c>
      <c r="O1170" s="302">
        <v>199.82</v>
      </c>
      <c r="P1170" s="302">
        <v>0</v>
      </c>
      <c r="Q1170" s="302">
        <v>0</v>
      </c>
      <c r="R1170" s="302">
        <v>28492.18</v>
      </c>
      <c r="S1170" s="302">
        <v>0</v>
      </c>
      <c r="T1170" s="302">
        <v>229.54</v>
      </c>
      <c r="U1170" s="302">
        <v>0</v>
      </c>
      <c r="V1170" s="302">
        <v>0</v>
      </c>
      <c r="W1170" s="302">
        <v>229.54</v>
      </c>
      <c r="X1170" s="302">
        <v>0</v>
      </c>
      <c r="Y1170" s="302">
        <v>0</v>
      </c>
      <c r="Z1170" s="302">
        <v>0</v>
      </c>
      <c r="AA1170" s="302">
        <v>44.2</v>
      </c>
      <c r="AB1170" s="302">
        <v>0</v>
      </c>
      <c r="AC1170" s="302">
        <v>0</v>
      </c>
      <c r="AD1170" s="302">
        <v>0</v>
      </c>
      <c r="AE1170" s="302">
        <v>0</v>
      </c>
      <c r="AF1170" s="302">
        <v>-25.21</v>
      </c>
      <c r="AG1170" s="302">
        <v>23.68</v>
      </c>
      <c r="AH1170" s="302">
        <v>66.38</v>
      </c>
      <c r="AI1170" s="302">
        <v>0</v>
      </c>
      <c r="AJ1170" s="302">
        <v>0</v>
      </c>
      <c r="AK1170" s="302">
        <v>0</v>
      </c>
      <c r="AL1170" s="302">
        <v>0</v>
      </c>
      <c r="AM1170" s="302">
        <v>0</v>
      </c>
      <c r="AN1170" s="302">
        <v>0</v>
      </c>
      <c r="AO1170" s="302">
        <v>0</v>
      </c>
      <c r="AP1170" s="302">
        <v>0.96</v>
      </c>
      <c r="AQ1170" s="302">
        <v>0</v>
      </c>
      <c r="AR1170" s="302">
        <v>0.49</v>
      </c>
      <c r="AS1170" s="302">
        <v>0</v>
      </c>
      <c r="AT1170" s="295">
        <f t="shared" si="18"/>
        <v>538.88</v>
      </c>
      <c r="AU1170" s="302">
        <v>0</v>
      </c>
      <c r="AV1170" s="302">
        <v>0</v>
      </c>
      <c r="AW1170" s="303">
        <v>95</v>
      </c>
      <c r="AX1170" s="303">
        <v>300</v>
      </c>
      <c r="AY1170" s="302">
        <v>354001.36</v>
      </c>
      <c r="AZ1170" s="302">
        <v>48754</v>
      </c>
      <c r="BA1170" s="301">
        <v>50.711883999999998</v>
      </c>
      <c r="BB1170" s="301">
        <v>29.636381159845801</v>
      </c>
      <c r="BC1170" s="301">
        <v>9.6</v>
      </c>
      <c r="BD1170" s="301"/>
      <c r="BE1170" s="300" t="s">
        <v>4204</v>
      </c>
      <c r="BF1170" s="298"/>
      <c r="BG1170" s="300" t="s">
        <v>320</v>
      </c>
      <c r="BH1170" s="300" t="s">
        <v>181</v>
      </c>
      <c r="BI1170" s="300" t="s">
        <v>400</v>
      </c>
      <c r="BJ1170" s="300" t="s">
        <v>103</v>
      </c>
      <c r="BK1170" s="299" t="s">
        <v>175</v>
      </c>
      <c r="BL1170" s="301">
        <v>223124.99682927999</v>
      </c>
      <c r="BM1170" s="299" t="s">
        <v>309</v>
      </c>
      <c r="BN1170" s="301"/>
      <c r="BO1170" s="304">
        <v>38933</v>
      </c>
      <c r="BP1170" s="304">
        <v>48064</v>
      </c>
      <c r="BQ1170" s="297" t="s">
        <v>929</v>
      </c>
      <c r="BR1170" s="297" t="s">
        <v>4777</v>
      </c>
      <c r="BS1170" s="297">
        <v>38933</v>
      </c>
      <c r="BT1170" s="297">
        <v>48064</v>
      </c>
      <c r="BU1170" s="301">
        <v>0</v>
      </c>
      <c r="BV1170" s="301">
        <v>44.2</v>
      </c>
      <c r="BW1170" s="301">
        <v>0</v>
      </c>
    </row>
    <row r="1171" spans="1:75" s="289" customFormat="1" ht="18.2" customHeight="1" x14ac:dyDescent="0.15">
      <c r="A1171" s="291">
        <v>1169</v>
      </c>
      <c r="B1171" s="292" t="s">
        <v>305</v>
      </c>
      <c r="C1171" s="292" t="s">
        <v>306</v>
      </c>
      <c r="D1171" s="312">
        <v>45170</v>
      </c>
      <c r="E1171" s="293" t="s">
        <v>2251</v>
      </c>
      <c r="F1171" s="308">
        <v>127</v>
      </c>
      <c r="G1171" s="308">
        <v>126</v>
      </c>
      <c r="H1171" s="295">
        <v>10197.76</v>
      </c>
      <c r="I1171" s="295">
        <v>5473.72</v>
      </c>
      <c r="J1171" s="295">
        <v>0</v>
      </c>
      <c r="K1171" s="295">
        <v>15671.48</v>
      </c>
      <c r="L1171" s="295">
        <v>70.03</v>
      </c>
      <c r="M1171" s="295">
        <v>0</v>
      </c>
      <c r="N1171" s="295">
        <v>0</v>
      </c>
      <c r="O1171" s="295">
        <v>0</v>
      </c>
      <c r="P1171" s="295">
        <v>0</v>
      </c>
      <c r="Q1171" s="295">
        <v>0</v>
      </c>
      <c r="R1171" s="295">
        <v>15671.48</v>
      </c>
      <c r="S1171" s="295">
        <v>13950.44</v>
      </c>
      <c r="T1171" s="295">
        <v>84.13</v>
      </c>
      <c r="U1171" s="295">
        <v>0</v>
      </c>
      <c r="V1171" s="295">
        <v>0</v>
      </c>
      <c r="W1171" s="295">
        <v>0</v>
      </c>
      <c r="X1171" s="295">
        <v>0</v>
      </c>
      <c r="Y1171" s="295">
        <v>0</v>
      </c>
      <c r="Z1171" s="295">
        <v>14034.57</v>
      </c>
      <c r="AA1171" s="295">
        <v>0</v>
      </c>
      <c r="AB1171" s="295">
        <v>0</v>
      </c>
      <c r="AC1171" s="295">
        <v>0</v>
      </c>
      <c r="AD1171" s="295">
        <v>0</v>
      </c>
      <c r="AE1171" s="295">
        <v>0</v>
      </c>
      <c r="AF1171" s="295">
        <v>0</v>
      </c>
      <c r="AG1171" s="295">
        <v>0</v>
      </c>
      <c r="AH1171" s="295">
        <v>0</v>
      </c>
      <c r="AI1171" s="295">
        <v>0</v>
      </c>
      <c r="AJ1171" s="295">
        <v>0</v>
      </c>
      <c r="AK1171" s="295">
        <v>0</v>
      </c>
      <c r="AL1171" s="295">
        <v>0</v>
      </c>
      <c r="AM1171" s="295">
        <v>0</v>
      </c>
      <c r="AN1171" s="295">
        <v>0</v>
      </c>
      <c r="AO1171" s="295">
        <v>0</v>
      </c>
      <c r="AP1171" s="295">
        <v>0</v>
      </c>
      <c r="AQ1171" s="295">
        <v>0</v>
      </c>
      <c r="AR1171" s="295">
        <v>0</v>
      </c>
      <c r="AS1171" s="295">
        <v>0</v>
      </c>
      <c r="AT1171" s="295">
        <f t="shared" si="18"/>
        <v>0</v>
      </c>
      <c r="AU1171" s="295">
        <v>5543.75</v>
      </c>
      <c r="AV1171" s="295">
        <v>14034.57</v>
      </c>
      <c r="AW1171" s="296">
        <v>95</v>
      </c>
      <c r="AX1171" s="296">
        <v>300</v>
      </c>
      <c r="AY1171" s="295">
        <v>267999.74</v>
      </c>
      <c r="AZ1171" s="295">
        <v>17097.86</v>
      </c>
      <c r="BA1171" s="294">
        <v>23.491557</v>
      </c>
      <c r="BB1171" s="294">
        <v>21.531786182268402</v>
      </c>
      <c r="BC1171" s="294">
        <v>9.9</v>
      </c>
      <c r="BD1171" s="294"/>
      <c r="BE1171" s="293" t="s">
        <v>4204</v>
      </c>
      <c r="BF1171" s="291"/>
      <c r="BG1171" s="293" t="s">
        <v>360</v>
      </c>
      <c r="BH1171" s="293" t="s">
        <v>232</v>
      </c>
      <c r="BI1171" s="293" t="s">
        <v>629</v>
      </c>
      <c r="BJ1171" s="293" t="s">
        <v>4205</v>
      </c>
      <c r="BK1171" s="292" t="s">
        <v>175</v>
      </c>
      <c r="BL1171" s="294">
        <v>122724.86434208001</v>
      </c>
      <c r="BM1171" s="292" t="s">
        <v>309</v>
      </c>
      <c r="BN1171" s="294"/>
      <c r="BO1171" s="297">
        <v>38933</v>
      </c>
      <c r="BP1171" s="297">
        <v>48064</v>
      </c>
      <c r="BQ1171" s="297" t="s">
        <v>944</v>
      </c>
      <c r="BR1171" s="297" t="s">
        <v>4781</v>
      </c>
      <c r="BS1171" s="297">
        <v>38933</v>
      </c>
      <c r="BT1171" s="297">
        <v>48064</v>
      </c>
      <c r="BU1171" s="294">
        <v>8426.4500000000007</v>
      </c>
      <c r="BV1171" s="294">
        <v>28.18</v>
      </c>
      <c r="BW1171" s="294">
        <v>0</v>
      </c>
    </row>
    <row r="1172" spans="1:75" s="289" customFormat="1" ht="18.2" customHeight="1" x14ac:dyDescent="0.15">
      <c r="A1172" s="298">
        <v>1170</v>
      </c>
      <c r="B1172" s="299" t="s">
        <v>305</v>
      </c>
      <c r="C1172" s="299" t="s">
        <v>306</v>
      </c>
      <c r="D1172" s="313">
        <v>45170</v>
      </c>
      <c r="E1172" s="300" t="s">
        <v>2252</v>
      </c>
      <c r="F1172" s="309">
        <v>155</v>
      </c>
      <c r="G1172" s="309">
        <v>154</v>
      </c>
      <c r="H1172" s="302">
        <v>17296.650000000001</v>
      </c>
      <c r="I1172" s="302">
        <v>10306.57</v>
      </c>
      <c r="J1172" s="302">
        <v>0</v>
      </c>
      <c r="K1172" s="302">
        <v>27603.22</v>
      </c>
      <c r="L1172" s="302">
        <v>118.82</v>
      </c>
      <c r="M1172" s="302">
        <v>0</v>
      </c>
      <c r="N1172" s="302">
        <v>0</v>
      </c>
      <c r="O1172" s="302">
        <v>0</v>
      </c>
      <c r="P1172" s="302">
        <v>0</v>
      </c>
      <c r="Q1172" s="302">
        <v>0</v>
      </c>
      <c r="R1172" s="302">
        <v>27603.22</v>
      </c>
      <c r="S1172" s="302">
        <v>29707.200000000001</v>
      </c>
      <c r="T1172" s="302">
        <v>142.69999999999999</v>
      </c>
      <c r="U1172" s="302">
        <v>0</v>
      </c>
      <c r="V1172" s="302">
        <v>0</v>
      </c>
      <c r="W1172" s="302">
        <v>0</v>
      </c>
      <c r="X1172" s="302">
        <v>0</v>
      </c>
      <c r="Y1172" s="302">
        <v>0</v>
      </c>
      <c r="Z1172" s="302">
        <v>29849.9</v>
      </c>
      <c r="AA1172" s="302">
        <v>0</v>
      </c>
      <c r="AB1172" s="302">
        <v>0</v>
      </c>
      <c r="AC1172" s="302">
        <v>0</v>
      </c>
      <c r="AD1172" s="302">
        <v>0</v>
      </c>
      <c r="AE1172" s="302">
        <v>0</v>
      </c>
      <c r="AF1172" s="302">
        <v>0</v>
      </c>
      <c r="AG1172" s="302">
        <v>0</v>
      </c>
      <c r="AH1172" s="302">
        <v>0</v>
      </c>
      <c r="AI1172" s="302">
        <v>0</v>
      </c>
      <c r="AJ1172" s="302">
        <v>0</v>
      </c>
      <c r="AK1172" s="302">
        <v>0</v>
      </c>
      <c r="AL1172" s="302">
        <v>0</v>
      </c>
      <c r="AM1172" s="302">
        <v>0</v>
      </c>
      <c r="AN1172" s="302">
        <v>0</v>
      </c>
      <c r="AO1172" s="302">
        <v>0</v>
      </c>
      <c r="AP1172" s="302">
        <v>0</v>
      </c>
      <c r="AQ1172" s="302">
        <v>0</v>
      </c>
      <c r="AR1172" s="302">
        <v>0</v>
      </c>
      <c r="AS1172" s="302">
        <v>0</v>
      </c>
      <c r="AT1172" s="295">
        <f t="shared" si="18"/>
        <v>0</v>
      </c>
      <c r="AU1172" s="302">
        <v>10425.39</v>
      </c>
      <c r="AV1172" s="302">
        <v>29849.9</v>
      </c>
      <c r="AW1172" s="303">
        <v>95</v>
      </c>
      <c r="AX1172" s="303">
        <v>300</v>
      </c>
      <c r="AY1172" s="302">
        <v>335998.84</v>
      </c>
      <c r="AZ1172" s="302">
        <v>29004.6</v>
      </c>
      <c r="BA1172" s="301">
        <v>31.785827999999999</v>
      </c>
      <c r="BB1172" s="301">
        <v>30.250070787604699</v>
      </c>
      <c r="BC1172" s="301">
        <v>9.9</v>
      </c>
      <c r="BD1172" s="301"/>
      <c r="BE1172" s="300" t="s">
        <v>4204</v>
      </c>
      <c r="BF1172" s="298"/>
      <c r="BG1172" s="300" t="s">
        <v>312</v>
      </c>
      <c r="BH1172" s="300" t="s">
        <v>188</v>
      </c>
      <c r="BI1172" s="300" t="s">
        <v>313</v>
      </c>
      <c r="BJ1172" s="300" t="s">
        <v>4205</v>
      </c>
      <c r="BK1172" s="299" t="s">
        <v>175</v>
      </c>
      <c r="BL1172" s="301">
        <v>216163.46572912001</v>
      </c>
      <c r="BM1172" s="299" t="s">
        <v>309</v>
      </c>
      <c r="BN1172" s="301"/>
      <c r="BO1172" s="304">
        <v>38933</v>
      </c>
      <c r="BP1172" s="304">
        <v>48064</v>
      </c>
      <c r="BQ1172" s="297" t="s">
        <v>937</v>
      </c>
      <c r="BR1172" s="297" t="s">
        <v>4765</v>
      </c>
      <c r="BS1172" s="297">
        <v>38933</v>
      </c>
      <c r="BT1172" s="297">
        <v>48064</v>
      </c>
      <c r="BU1172" s="301">
        <v>16598.14</v>
      </c>
      <c r="BV1172" s="301">
        <v>47.81</v>
      </c>
      <c r="BW1172" s="301">
        <v>0</v>
      </c>
    </row>
    <row r="1173" spans="1:75" s="289" customFormat="1" ht="18.2" customHeight="1" x14ac:dyDescent="0.15">
      <c r="A1173" s="291">
        <v>1171</v>
      </c>
      <c r="B1173" s="292" t="s">
        <v>305</v>
      </c>
      <c r="C1173" s="292" t="s">
        <v>306</v>
      </c>
      <c r="D1173" s="312">
        <v>45170</v>
      </c>
      <c r="E1173" s="293" t="s">
        <v>2253</v>
      </c>
      <c r="F1173" s="308">
        <v>137</v>
      </c>
      <c r="G1173" s="308">
        <v>136</v>
      </c>
      <c r="H1173" s="295">
        <v>47208.26</v>
      </c>
      <c r="I1173" s="295">
        <v>27434.77</v>
      </c>
      <c r="J1173" s="295">
        <v>0</v>
      </c>
      <c r="K1173" s="295">
        <v>74643.03</v>
      </c>
      <c r="L1173" s="295">
        <v>330.17</v>
      </c>
      <c r="M1173" s="295">
        <v>0</v>
      </c>
      <c r="N1173" s="295">
        <v>0</v>
      </c>
      <c r="O1173" s="295">
        <v>0</v>
      </c>
      <c r="P1173" s="295">
        <v>0</v>
      </c>
      <c r="Q1173" s="295">
        <v>0</v>
      </c>
      <c r="R1173" s="295">
        <v>74643.03</v>
      </c>
      <c r="S1173" s="295">
        <v>67842.97</v>
      </c>
      <c r="T1173" s="295">
        <v>373.73</v>
      </c>
      <c r="U1173" s="295">
        <v>0</v>
      </c>
      <c r="V1173" s="295">
        <v>0</v>
      </c>
      <c r="W1173" s="295">
        <v>0</v>
      </c>
      <c r="X1173" s="295">
        <v>0</v>
      </c>
      <c r="Y1173" s="295">
        <v>0</v>
      </c>
      <c r="Z1173" s="295">
        <v>68216.7</v>
      </c>
      <c r="AA1173" s="295">
        <v>0</v>
      </c>
      <c r="AB1173" s="295">
        <v>0</v>
      </c>
      <c r="AC1173" s="295">
        <v>0</v>
      </c>
      <c r="AD1173" s="295">
        <v>0</v>
      </c>
      <c r="AE1173" s="295">
        <v>0</v>
      </c>
      <c r="AF1173" s="295">
        <v>0</v>
      </c>
      <c r="AG1173" s="295">
        <v>0</v>
      </c>
      <c r="AH1173" s="295">
        <v>0</v>
      </c>
      <c r="AI1173" s="295">
        <v>0</v>
      </c>
      <c r="AJ1173" s="295">
        <v>0</v>
      </c>
      <c r="AK1173" s="295">
        <v>0</v>
      </c>
      <c r="AL1173" s="295">
        <v>0</v>
      </c>
      <c r="AM1173" s="295">
        <v>0</v>
      </c>
      <c r="AN1173" s="295">
        <v>0</v>
      </c>
      <c r="AO1173" s="295">
        <v>0</v>
      </c>
      <c r="AP1173" s="295">
        <v>0</v>
      </c>
      <c r="AQ1173" s="295">
        <v>0</v>
      </c>
      <c r="AR1173" s="295">
        <v>0</v>
      </c>
      <c r="AS1173" s="295">
        <v>0</v>
      </c>
      <c r="AT1173" s="295">
        <f t="shared" si="18"/>
        <v>0</v>
      </c>
      <c r="AU1173" s="295">
        <v>27764.94</v>
      </c>
      <c r="AV1173" s="295">
        <v>68216.7</v>
      </c>
      <c r="AW1173" s="296">
        <v>95</v>
      </c>
      <c r="AX1173" s="296">
        <v>300</v>
      </c>
      <c r="AY1173" s="295">
        <v>362499.45</v>
      </c>
      <c r="AZ1173" s="295">
        <v>80565.97</v>
      </c>
      <c r="BA1173" s="294">
        <v>81.836814000000004</v>
      </c>
      <c r="BB1173" s="294">
        <v>75.820445809892405</v>
      </c>
      <c r="BC1173" s="294">
        <v>9.5</v>
      </c>
      <c r="BD1173" s="294"/>
      <c r="BE1173" s="293" t="s">
        <v>4204</v>
      </c>
      <c r="BF1173" s="291"/>
      <c r="BG1173" s="293" t="s">
        <v>380</v>
      </c>
      <c r="BH1173" s="293" t="s">
        <v>203</v>
      </c>
      <c r="BI1173" s="293" t="s">
        <v>381</v>
      </c>
      <c r="BJ1173" s="293" t="s">
        <v>4205</v>
      </c>
      <c r="BK1173" s="292" t="s">
        <v>175</v>
      </c>
      <c r="BL1173" s="294">
        <v>584536.73366088001</v>
      </c>
      <c r="BM1173" s="292" t="s">
        <v>309</v>
      </c>
      <c r="BN1173" s="294"/>
      <c r="BO1173" s="297">
        <v>38933</v>
      </c>
      <c r="BP1173" s="297">
        <v>48064</v>
      </c>
      <c r="BQ1173" s="297" t="s">
        <v>936</v>
      </c>
      <c r="BR1173" s="297" t="s">
        <v>4769</v>
      </c>
      <c r="BS1173" s="297">
        <v>38933</v>
      </c>
      <c r="BT1173" s="297">
        <v>48064</v>
      </c>
      <c r="BU1173" s="294">
        <v>26480.31</v>
      </c>
      <c r="BV1173" s="294">
        <v>55.95</v>
      </c>
      <c r="BW1173" s="294">
        <v>0</v>
      </c>
    </row>
    <row r="1174" spans="1:75" s="289" customFormat="1" ht="18.2" customHeight="1" x14ac:dyDescent="0.15">
      <c r="A1174" s="298">
        <v>1172</v>
      </c>
      <c r="B1174" s="299" t="s">
        <v>305</v>
      </c>
      <c r="C1174" s="299" t="s">
        <v>306</v>
      </c>
      <c r="D1174" s="313">
        <v>45170</v>
      </c>
      <c r="E1174" s="300" t="s">
        <v>2254</v>
      </c>
      <c r="F1174" s="309">
        <v>15</v>
      </c>
      <c r="G1174" s="309">
        <v>15</v>
      </c>
      <c r="H1174" s="302">
        <v>0</v>
      </c>
      <c r="I1174" s="302">
        <v>7426.23</v>
      </c>
      <c r="J1174" s="302">
        <v>0</v>
      </c>
      <c r="K1174" s="302">
        <v>7426.23</v>
      </c>
      <c r="L1174" s="302">
        <v>0</v>
      </c>
      <c r="M1174" s="302">
        <v>0</v>
      </c>
      <c r="N1174" s="302">
        <v>0</v>
      </c>
      <c r="O1174" s="302">
        <v>0</v>
      </c>
      <c r="P1174" s="302">
        <v>0</v>
      </c>
      <c r="Q1174" s="302">
        <v>0</v>
      </c>
      <c r="R1174" s="302">
        <v>7426.23</v>
      </c>
      <c r="S1174" s="302">
        <v>426.03</v>
      </c>
      <c r="T1174" s="302">
        <v>0</v>
      </c>
      <c r="U1174" s="302">
        <v>0</v>
      </c>
      <c r="V1174" s="302">
        <v>0</v>
      </c>
      <c r="W1174" s="302">
        <v>0</v>
      </c>
      <c r="X1174" s="302">
        <v>0</v>
      </c>
      <c r="Y1174" s="302">
        <v>0</v>
      </c>
      <c r="Z1174" s="302">
        <v>426.03</v>
      </c>
      <c r="AA1174" s="302">
        <v>0</v>
      </c>
      <c r="AB1174" s="302">
        <v>0</v>
      </c>
      <c r="AC1174" s="302">
        <v>0</v>
      </c>
      <c r="AD1174" s="302">
        <v>0</v>
      </c>
      <c r="AE1174" s="302">
        <v>0</v>
      </c>
      <c r="AF1174" s="302">
        <v>0</v>
      </c>
      <c r="AG1174" s="302">
        <v>0</v>
      </c>
      <c r="AH1174" s="302">
        <v>0</v>
      </c>
      <c r="AI1174" s="302">
        <v>0</v>
      </c>
      <c r="AJ1174" s="302">
        <v>0</v>
      </c>
      <c r="AK1174" s="302">
        <v>0</v>
      </c>
      <c r="AL1174" s="302">
        <v>0</v>
      </c>
      <c r="AM1174" s="302">
        <v>0</v>
      </c>
      <c r="AN1174" s="302">
        <v>0</v>
      </c>
      <c r="AO1174" s="302">
        <v>0</v>
      </c>
      <c r="AP1174" s="302">
        <v>0</v>
      </c>
      <c r="AQ1174" s="302">
        <v>0</v>
      </c>
      <c r="AR1174" s="302">
        <v>0</v>
      </c>
      <c r="AS1174" s="302">
        <v>0</v>
      </c>
      <c r="AT1174" s="295">
        <f t="shared" si="18"/>
        <v>0</v>
      </c>
      <c r="AU1174" s="302">
        <v>7426.23</v>
      </c>
      <c r="AV1174" s="302">
        <v>426.03</v>
      </c>
      <c r="AW1174" s="303">
        <v>204</v>
      </c>
      <c r="AX1174" s="303">
        <v>300</v>
      </c>
      <c r="AY1174" s="302">
        <v>354001.36</v>
      </c>
      <c r="AZ1174" s="302">
        <v>63621.279999999999</v>
      </c>
      <c r="BA1174" s="301">
        <v>66.176210999999995</v>
      </c>
      <c r="BB1174" s="301">
        <v>7.7244557703732104</v>
      </c>
      <c r="BC1174" s="301">
        <v>9.6</v>
      </c>
      <c r="BD1174" s="301"/>
      <c r="BE1174" s="300" t="s">
        <v>4204</v>
      </c>
      <c r="BF1174" s="298"/>
      <c r="BG1174" s="300" t="s">
        <v>320</v>
      </c>
      <c r="BH1174" s="300" t="s">
        <v>197</v>
      </c>
      <c r="BI1174" s="300" t="s">
        <v>373</v>
      </c>
      <c r="BJ1174" s="300" t="s">
        <v>4205</v>
      </c>
      <c r="BK1174" s="299" t="s">
        <v>175</v>
      </c>
      <c r="BL1174" s="301">
        <v>58155.520048079998</v>
      </c>
      <c r="BM1174" s="299" t="s">
        <v>309</v>
      </c>
      <c r="BN1174" s="301"/>
      <c r="BO1174" s="304">
        <v>38933</v>
      </c>
      <c r="BP1174" s="304">
        <v>48064</v>
      </c>
      <c r="BQ1174" s="297" t="s">
        <v>929</v>
      </c>
      <c r="BR1174" s="297" t="s">
        <v>4777</v>
      </c>
      <c r="BS1174" s="297">
        <v>38933</v>
      </c>
      <c r="BT1174" s="297">
        <v>48064</v>
      </c>
      <c r="BU1174" s="301">
        <v>2389.5500000000002</v>
      </c>
      <c r="BV1174" s="301">
        <v>0</v>
      </c>
      <c r="BW1174" s="301">
        <v>0</v>
      </c>
    </row>
    <row r="1175" spans="1:75" s="289" customFormat="1" ht="18.2" customHeight="1" x14ac:dyDescent="0.15">
      <c r="A1175" s="291">
        <v>1173</v>
      </c>
      <c r="B1175" s="292" t="s">
        <v>305</v>
      </c>
      <c r="C1175" s="292" t="s">
        <v>306</v>
      </c>
      <c r="D1175" s="312">
        <v>45170</v>
      </c>
      <c r="E1175" s="293" t="s">
        <v>2255</v>
      </c>
      <c r="F1175" s="308">
        <v>142</v>
      </c>
      <c r="G1175" s="308">
        <v>141</v>
      </c>
      <c r="H1175" s="295">
        <v>32043.99</v>
      </c>
      <c r="I1175" s="295">
        <v>18824.32</v>
      </c>
      <c r="J1175" s="295">
        <v>0</v>
      </c>
      <c r="K1175" s="295">
        <v>50868.31</v>
      </c>
      <c r="L1175" s="295">
        <v>223.15</v>
      </c>
      <c r="M1175" s="295">
        <v>0</v>
      </c>
      <c r="N1175" s="295">
        <v>0</v>
      </c>
      <c r="O1175" s="295">
        <v>0</v>
      </c>
      <c r="P1175" s="295">
        <v>0</v>
      </c>
      <c r="Q1175" s="295">
        <v>0</v>
      </c>
      <c r="R1175" s="295">
        <v>50868.31</v>
      </c>
      <c r="S1175" s="295">
        <v>48785.17</v>
      </c>
      <c r="T1175" s="295">
        <v>256.35000000000002</v>
      </c>
      <c r="U1175" s="295">
        <v>0</v>
      </c>
      <c r="V1175" s="295">
        <v>0</v>
      </c>
      <c r="W1175" s="295">
        <v>0</v>
      </c>
      <c r="X1175" s="295">
        <v>0</v>
      </c>
      <c r="Y1175" s="295">
        <v>0</v>
      </c>
      <c r="Z1175" s="295">
        <v>49041.52</v>
      </c>
      <c r="AA1175" s="295">
        <v>0</v>
      </c>
      <c r="AB1175" s="295">
        <v>0</v>
      </c>
      <c r="AC1175" s="295">
        <v>0</v>
      </c>
      <c r="AD1175" s="295">
        <v>0</v>
      </c>
      <c r="AE1175" s="295">
        <v>0</v>
      </c>
      <c r="AF1175" s="295">
        <v>0</v>
      </c>
      <c r="AG1175" s="295">
        <v>0</v>
      </c>
      <c r="AH1175" s="295">
        <v>0</v>
      </c>
      <c r="AI1175" s="295">
        <v>0</v>
      </c>
      <c r="AJ1175" s="295">
        <v>0</v>
      </c>
      <c r="AK1175" s="295">
        <v>0</v>
      </c>
      <c r="AL1175" s="295">
        <v>0</v>
      </c>
      <c r="AM1175" s="295">
        <v>0</v>
      </c>
      <c r="AN1175" s="295">
        <v>0</v>
      </c>
      <c r="AO1175" s="295">
        <v>0</v>
      </c>
      <c r="AP1175" s="295">
        <v>0</v>
      </c>
      <c r="AQ1175" s="295">
        <v>0</v>
      </c>
      <c r="AR1175" s="295">
        <v>0</v>
      </c>
      <c r="AS1175" s="295">
        <v>0</v>
      </c>
      <c r="AT1175" s="295">
        <f t="shared" si="18"/>
        <v>0</v>
      </c>
      <c r="AU1175" s="295">
        <v>19047.47</v>
      </c>
      <c r="AV1175" s="295">
        <v>49041.52</v>
      </c>
      <c r="AW1175" s="296">
        <v>95</v>
      </c>
      <c r="AX1175" s="296">
        <v>300</v>
      </c>
      <c r="AY1175" s="295">
        <v>362499.45</v>
      </c>
      <c r="AZ1175" s="295">
        <v>54447.71</v>
      </c>
      <c r="BA1175" s="294">
        <v>55.306565999999997</v>
      </c>
      <c r="BB1175" s="294">
        <v>51.670704687551797</v>
      </c>
      <c r="BC1175" s="294">
        <v>9.6</v>
      </c>
      <c r="BD1175" s="294"/>
      <c r="BE1175" s="293" t="s">
        <v>4204</v>
      </c>
      <c r="BF1175" s="291"/>
      <c r="BG1175" s="293" t="s">
        <v>380</v>
      </c>
      <c r="BH1175" s="293" t="s">
        <v>203</v>
      </c>
      <c r="BI1175" s="293" t="s">
        <v>381</v>
      </c>
      <c r="BJ1175" s="293" t="s">
        <v>4205</v>
      </c>
      <c r="BK1175" s="292" t="s">
        <v>175</v>
      </c>
      <c r="BL1175" s="294">
        <v>398354.61896776001</v>
      </c>
      <c r="BM1175" s="292" t="s">
        <v>309</v>
      </c>
      <c r="BN1175" s="294"/>
      <c r="BO1175" s="297">
        <v>38933</v>
      </c>
      <c r="BP1175" s="297">
        <v>48064</v>
      </c>
      <c r="BQ1175" s="297" t="s">
        <v>936</v>
      </c>
      <c r="BR1175" s="297" t="s">
        <v>4769</v>
      </c>
      <c r="BS1175" s="297">
        <v>38933</v>
      </c>
      <c r="BT1175" s="297">
        <v>48064</v>
      </c>
      <c r="BU1175" s="294">
        <v>21033.39</v>
      </c>
      <c r="BV1175" s="294">
        <v>49.36</v>
      </c>
      <c r="BW1175" s="294">
        <v>0</v>
      </c>
    </row>
    <row r="1176" spans="1:75" s="289" customFormat="1" ht="18.2" customHeight="1" x14ac:dyDescent="0.15">
      <c r="A1176" s="298">
        <v>1174</v>
      </c>
      <c r="B1176" s="299" t="s">
        <v>305</v>
      </c>
      <c r="C1176" s="299" t="s">
        <v>306</v>
      </c>
      <c r="D1176" s="313">
        <v>45170</v>
      </c>
      <c r="E1176" s="300" t="s">
        <v>1089</v>
      </c>
      <c r="F1176" s="309">
        <v>132</v>
      </c>
      <c r="G1176" s="309">
        <v>131</v>
      </c>
      <c r="H1176" s="302">
        <v>39417.919999999998</v>
      </c>
      <c r="I1176" s="302">
        <v>22230.69</v>
      </c>
      <c r="J1176" s="302">
        <v>0</v>
      </c>
      <c r="K1176" s="302">
        <v>61648.61</v>
      </c>
      <c r="L1176" s="302">
        <v>274.5</v>
      </c>
      <c r="M1176" s="302">
        <v>0</v>
      </c>
      <c r="N1176" s="302">
        <v>0</v>
      </c>
      <c r="O1176" s="302">
        <v>0</v>
      </c>
      <c r="P1176" s="302">
        <v>0</v>
      </c>
      <c r="Q1176" s="302">
        <v>0</v>
      </c>
      <c r="R1176" s="302">
        <v>61648.61</v>
      </c>
      <c r="S1176" s="302">
        <v>55038.35</v>
      </c>
      <c r="T1176" s="302">
        <v>315.33999999999997</v>
      </c>
      <c r="U1176" s="302">
        <v>0</v>
      </c>
      <c r="V1176" s="302">
        <v>0</v>
      </c>
      <c r="W1176" s="302">
        <v>0</v>
      </c>
      <c r="X1176" s="302">
        <v>0</v>
      </c>
      <c r="Y1176" s="302">
        <v>0</v>
      </c>
      <c r="Z1176" s="302">
        <v>55353.69</v>
      </c>
      <c r="AA1176" s="302">
        <v>0</v>
      </c>
      <c r="AB1176" s="302">
        <v>0</v>
      </c>
      <c r="AC1176" s="302">
        <v>0</v>
      </c>
      <c r="AD1176" s="302">
        <v>0</v>
      </c>
      <c r="AE1176" s="302">
        <v>0</v>
      </c>
      <c r="AF1176" s="302">
        <v>0</v>
      </c>
      <c r="AG1176" s="302">
        <v>0</v>
      </c>
      <c r="AH1176" s="302">
        <v>0</v>
      </c>
      <c r="AI1176" s="302">
        <v>0</v>
      </c>
      <c r="AJ1176" s="302">
        <v>0</v>
      </c>
      <c r="AK1176" s="302">
        <v>0</v>
      </c>
      <c r="AL1176" s="302">
        <v>0</v>
      </c>
      <c r="AM1176" s="302">
        <v>0</v>
      </c>
      <c r="AN1176" s="302">
        <v>0</v>
      </c>
      <c r="AO1176" s="302">
        <v>0</v>
      </c>
      <c r="AP1176" s="302">
        <v>0</v>
      </c>
      <c r="AQ1176" s="302">
        <v>0</v>
      </c>
      <c r="AR1176" s="302">
        <v>0</v>
      </c>
      <c r="AS1176" s="302">
        <v>0</v>
      </c>
      <c r="AT1176" s="295">
        <f t="shared" si="18"/>
        <v>0</v>
      </c>
      <c r="AU1176" s="302">
        <v>22505.19</v>
      </c>
      <c r="AV1176" s="302">
        <v>55353.69</v>
      </c>
      <c r="AW1176" s="303">
        <v>95</v>
      </c>
      <c r="AX1176" s="303">
        <v>300</v>
      </c>
      <c r="AY1176" s="302">
        <v>375000.03</v>
      </c>
      <c r="AZ1176" s="302">
        <v>66976.95</v>
      </c>
      <c r="BA1176" s="301">
        <v>65.793328000000002</v>
      </c>
      <c r="BB1176" s="301">
        <v>60.559150849270999</v>
      </c>
      <c r="BC1176" s="301">
        <v>9.6</v>
      </c>
      <c r="BD1176" s="301"/>
      <c r="BE1176" s="300" t="s">
        <v>4204</v>
      </c>
      <c r="BF1176" s="298"/>
      <c r="BG1176" s="300" t="s">
        <v>344</v>
      </c>
      <c r="BH1176" s="300" t="s">
        <v>213</v>
      </c>
      <c r="BI1176" s="300" t="s">
        <v>345</v>
      </c>
      <c r="BJ1176" s="300" t="s">
        <v>4205</v>
      </c>
      <c r="BK1176" s="299" t="s">
        <v>175</v>
      </c>
      <c r="BL1176" s="301">
        <v>482776.18317655998</v>
      </c>
      <c r="BM1176" s="299" t="s">
        <v>309</v>
      </c>
      <c r="BN1176" s="301"/>
      <c r="BO1176" s="304">
        <v>38936</v>
      </c>
      <c r="BP1176" s="304">
        <v>48067</v>
      </c>
      <c r="BQ1176" s="297" t="s">
        <v>931</v>
      </c>
      <c r="BR1176" s="297" t="s">
        <v>4779</v>
      </c>
      <c r="BS1176" s="297">
        <v>38936</v>
      </c>
      <c r="BT1176" s="297">
        <v>48067</v>
      </c>
      <c r="BU1176" s="301">
        <v>23757.33</v>
      </c>
      <c r="BV1176" s="301">
        <v>60.72</v>
      </c>
      <c r="BW1176" s="301">
        <v>0</v>
      </c>
    </row>
    <row r="1177" spans="1:75" s="289" customFormat="1" ht="18.2" customHeight="1" x14ac:dyDescent="0.15">
      <c r="A1177" s="291">
        <v>1175</v>
      </c>
      <c r="B1177" s="292" t="s">
        <v>305</v>
      </c>
      <c r="C1177" s="292" t="s">
        <v>306</v>
      </c>
      <c r="D1177" s="312">
        <v>45170</v>
      </c>
      <c r="E1177" s="293" t="s">
        <v>2256</v>
      </c>
      <c r="F1177" s="308">
        <v>117</v>
      </c>
      <c r="G1177" s="308">
        <v>116</v>
      </c>
      <c r="H1177" s="295">
        <v>24253.64</v>
      </c>
      <c r="I1177" s="295">
        <v>12410.12</v>
      </c>
      <c r="J1177" s="295">
        <v>0</v>
      </c>
      <c r="K1177" s="295">
        <v>36663.760000000002</v>
      </c>
      <c r="L1177" s="295">
        <v>166.63</v>
      </c>
      <c r="M1177" s="295">
        <v>0</v>
      </c>
      <c r="N1177" s="295">
        <v>0</v>
      </c>
      <c r="O1177" s="295">
        <v>0</v>
      </c>
      <c r="P1177" s="295">
        <v>0</v>
      </c>
      <c r="Q1177" s="295">
        <v>0</v>
      </c>
      <c r="R1177" s="295">
        <v>36663.760000000002</v>
      </c>
      <c r="S1177" s="295">
        <v>30129.4</v>
      </c>
      <c r="T1177" s="295">
        <v>200.09</v>
      </c>
      <c r="U1177" s="295">
        <v>0</v>
      </c>
      <c r="V1177" s="295">
        <v>0</v>
      </c>
      <c r="W1177" s="295">
        <v>0</v>
      </c>
      <c r="X1177" s="295">
        <v>0</v>
      </c>
      <c r="Y1177" s="295">
        <v>0</v>
      </c>
      <c r="Z1177" s="295">
        <v>30329.49</v>
      </c>
      <c r="AA1177" s="295">
        <v>0</v>
      </c>
      <c r="AB1177" s="295">
        <v>0</v>
      </c>
      <c r="AC1177" s="295">
        <v>0</v>
      </c>
      <c r="AD1177" s="295">
        <v>0</v>
      </c>
      <c r="AE1177" s="295">
        <v>0</v>
      </c>
      <c r="AF1177" s="295">
        <v>0</v>
      </c>
      <c r="AG1177" s="295">
        <v>0</v>
      </c>
      <c r="AH1177" s="295">
        <v>0</v>
      </c>
      <c r="AI1177" s="295">
        <v>0</v>
      </c>
      <c r="AJ1177" s="295">
        <v>0</v>
      </c>
      <c r="AK1177" s="295">
        <v>0</v>
      </c>
      <c r="AL1177" s="295">
        <v>0</v>
      </c>
      <c r="AM1177" s="295">
        <v>0</v>
      </c>
      <c r="AN1177" s="295">
        <v>0</v>
      </c>
      <c r="AO1177" s="295">
        <v>0</v>
      </c>
      <c r="AP1177" s="295">
        <v>0</v>
      </c>
      <c r="AQ1177" s="295">
        <v>0</v>
      </c>
      <c r="AR1177" s="295">
        <v>0</v>
      </c>
      <c r="AS1177" s="295">
        <v>0</v>
      </c>
      <c r="AT1177" s="295">
        <f t="shared" si="18"/>
        <v>0</v>
      </c>
      <c r="AU1177" s="295">
        <v>12576.75</v>
      </c>
      <c r="AV1177" s="295">
        <v>30329.49</v>
      </c>
      <c r="AW1177" s="296">
        <v>95</v>
      </c>
      <c r="AX1177" s="296">
        <v>300</v>
      </c>
      <c r="AY1177" s="295">
        <v>268903.08</v>
      </c>
      <c r="AZ1177" s="295">
        <v>40671.910000000003</v>
      </c>
      <c r="BA1177" s="294">
        <v>55.716853</v>
      </c>
      <c r="BB1177" s="294">
        <v>50.226048551623997</v>
      </c>
      <c r="BC1177" s="294">
        <v>9.9</v>
      </c>
      <c r="BD1177" s="294"/>
      <c r="BE1177" s="293" t="s">
        <v>4204</v>
      </c>
      <c r="BF1177" s="291"/>
      <c r="BG1177" s="293" t="s">
        <v>358</v>
      </c>
      <c r="BH1177" s="293" t="s">
        <v>182</v>
      </c>
      <c r="BI1177" s="293" t="s">
        <v>359</v>
      </c>
      <c r="BJ1177" s="293" t="s">
        <v>4205</v>
      </c>
      <c r="BK1177" s="292" t="s">
        <v>175</v>
      </c>
      <c r="BL1177" s="294">
        <v>287117.42428096</v>
      </c>
      <c r="BM1177" s="292" t="s">
        <v>309</v>
      </c>
      <c r="BN1177" s="294"/>
      <c r="BO1177" s="297">
        <v>38936</v>
      </c>
      <c r="BP1177" s="297">
        <v>48067</v>
      </c>
      <c r="BQ1177" s="297" t="s">
        <v>936</v>
      </c>
      <c r="BR1177" s="297" t="s">
        <v>4769</v>
      </c>
      <c r="BS1177" s="297">
        <v>38936</v>
      </c>
      <c r="BT1177" s="297">
        <v>48067</v>
      </c>
      <c r="BU1177" s="294">
        <v>16735.580000000002</v>
      </c>
      <c r="BV1177" s="294">
        <v>67.040000000000006</v>
      </c>
      <c r="BW1177" s="294">
        <v>0</v>
      </c>
    </row>
    <row r="1178" spans="1:75" s="289" customFormat="1" ht="18.2" customHeight="1" x14ac:dyDescent="0.15">
      <c r="A1178" s="298">
        <v>1176</v>
      </c>
      <c r="B1178" s="299" t="s">
        <v>305</v>
      </c>
      <c r="C1178" s="299" t="s">
        <v>306</v>
      </c>
      <c r="D1178" s="313">
        <v>45170</v>
      </c>
      <c r="E1178" s="300" t="s">
        <v>2257</v>
      </c>
      <c r="F1178" s="309">
        <v>135</v>
      </c>
      <c r="G1178" s="309">
        <v>134</v>
      </c>
      <c r="H1178" s="302">
        <v>13853.1</v>
      </c>
      <c r="I1178" s="302">
        <v>7699.7</v>
      </c>
      <c r="J1178" s="302">
        <v>0</v>
      </c>
      <c r="K1178" s="302">
        <v>21552.799999999999</v>
      </c>
      <c r="L1178" s="302">
        <v>95.17</v>
      </c>
      <c r="M1178" s="302">
        <v>0</v>
      </c>
      <c r="N1178" s="302">
        <v>0</v>
      </c>
      <c r="O1178" s="302">
        <v>0</v>
      </c>
      <c r="P1178" s="302">
        <v>0</v>
      </c>
      <c r="Q1178" s="302">
        <v>0</v>
      </c>
      <c r="R1178" s="302">
        <v>21552.799999999999</v>
      </c>
      <c r="S1178" s="302">
        <v>20367.939999999999</v>
      </c>
      <c r="T1178" s="302">
        <v>114.29</v>
      </c>
      <c r="U1178" s="302">
        <v>0</v>
      </c>
      <c r="V1178" s="302">
        <v>0</v>
      </c>
      <c r="W1178" s="302">
        <v>0</v>
      </c>
      <c r="X1178" s="302">
        <v>0</v>
      </c>
      <c r="Y1178" s="302">
        <v>0</v>
      </c>
      <c r="Z1178" s="302">
        <v>20482.23</v>
      </c>
      <c r="AA1178" s="302">
        <v>0</v>
      </c>
      <c r="AB1178" s="302">
        <v>0</v>
      </c>
      <c r="AC1178" s="302">
        <v>0</v>
      </c>
      <c r="AD1178" s="302">
        <v>0</v>
      </c>
      <c r="AE1178" s="302">
        <v>0</v>
      </c>
      <c r="AF1178" s="302">
        <v>0</v>
      </c>
      <c r="AG1178" s="302">
        <v>0</v>
      </c>
      <c r="AH1178" s="302">
        <v>0</v>
      </c>
      <c r="AI1178" s="302">
        <v>0</v>
      </c>
      <c r="AJ1178" s="302">
        <v>0</v>
      </c>
      <c r="AK1178" s="302">
        <v>0</v>
      </c>
      <c r="AL1178" s="302">
        <v>0</v>
      </c>
      <c r="AM1178" s="302">
        <v>0</v>
      </c>
      <c r="AN1178" s="302">
        <v>0</v>
      </c>
      <c r="AO1178" s="302">
        <v>0</v>
      </c>
      <c r="AP1178" s="302">
        <v>0</v>
      </c>
      <c r="AQ1178" s="302">
        <v>0</v>
      </c>
      <c r="AR1178" s="302">
        <v>0</v>
      </c>
      <c r="AS1178" s="302">
        <v>0</v>
      </c>
      <c r="AT1178" s="295">
        <f t="shared" si="18"/>
        <v>0</v>
      </c>
      <c r="AU1178" s="302">
        <v>7794.87</v>
      </c>
      <c r="AV1178" s="302">
        <v>20482.23</v>
      </c>
      <c r="AW1178" s="303">
        <v>95</v>
      </c>
      <c r="AX1178" s="303">
        <v>300</v>
      </c>
      <c r="AY1178" s="302">
        <v>267700.71000000002</v>
      </c>
      <c r="AZ1178" s="302">
        <v>23230.67</v>
      </c>
      <c r="BA1178" s="301">
        <v>31.966861999999999</v>
      </c>
      <c r="BB1178" s="301">
        <v>29.6580074235311</v>
      </c>
      <c r="BC1178" s="301">
        <v>9.9</v>
      </c>
      <c r="BD1178" s="301"/>
      <c r="BE1178" s="300" t="s">
        <v>4204</v>
      </c>
      <c r="BF1178" s="298"/>
      <c r="BG1178" s="300" t="s">
        <v>358</v>
      </c>
      <c r="BH1178" s="300" t="s">
        <v>182</v>
      </c>
      <c r="BI1178" s="300" t="s">
        <v>359</v>
      </c>
      <c r="BJ1178" s="300" t="s">
        <v>4205</v>
      </c>
      <c r="BK1178" s="299" t="s">
        <v>175</v>
      </c>
      <c r="BL1178" s="301">
        <v>168782.04586879999</v>
      </c>
      <c r="BM1178" s="299" t="s">
        <v>309</v>
      </c>
      <c r="BN1178" s="301"/>
      <c r="BO1178" s="304">
        <v>38936</v>
      </c>
      <c r="BP1178" s="304">
        <v>48067</v>
      </c>
      <c r="BQ1178" s="297" t="s">
        <v>1002</v>
      </c>
      <c r="BR1178" s="297" t="s">
        <v>4786</v>
      </c>
      <c r="BS1178" s="297">
        <v>38936</v>
      </c>
      <c r="BT1178" s="297">
        <v>48067</v>
      </c>
      <c r="BU1178" s="301">
        <v>11574.09</v>
      </c>
      <c r="BV1178" s="301">
        <v>38.29</v>
      </c>
      <c r="BW1178" s="301">
        <v>0</v>
      </c>
    </row>
    <row r="1179" spans="1:75" s="289" customFormat="1" ht="18.2" customHeight="1" x14ac:dyDescent="0.15">
      <c r="A1179" s="291">
        <v>1177</v>
      </c>
      <c r="B1179" s="292" t="s">
        <v>305</v>
      </c>
      <c r="C1179" s="292" t="s">
        <v>306</v>
      </c>
      <c r="D1179" s="312">
        <v>45170</v>
      </c>
      <c r="E1179" s="293" t="s">
        <v>2258</v>
      </c>
      <c r="F1179" s="308">
        <v>155</v>
      </c>
      <c r="G1179" s="308">
        <v>154</v>
      </c>
      <c r="H1179" s="295">
        <v>12480.53</v>
      </c>
      <c r="I1179" s="295">
        <v>7459.96</v>
      </c>
      <c r="J1179" s="295">
        <v>0</v>
      </c>
      <c r="K1179" s="295">
        <v>19940.490000000002</v>
      </c>
      <c r="L1179" s="295">
        <v>85.74</v>
      </c>
      <c r="M1179" s="295">
        <v>0</v>
      </c>
      <c r="N1179" s="295">
        <v>0</v>
      </c>
      <c r="O1179" s="295">
        <v>0</v>
      </c>
      <c r="P1179" s="295">
        <v>0</v>
      </c>
      <c r="Q1179" s="295">
        <v>0</v>
      </c>
      <c r="R1179" s="295">
        <v>19940.490000000002</v>
      </c>
      <c r="S1179" s="295">
        <v>21599.83</v>
      </c>
      <c r="T1179" s="295">
        <v>102.96</v>
      </c>
      <c r="U1179" s="295">
        <v>0</v>
      </c>
      <c r="V1179" s="295">
        <v>0</v>
      </c>
      <c r="W1179" s="295">
        <v>0</v>
      </c>
      <c r="X1179" s="295">
        <v>0</v>
      </c>
      <c r="Y1179" s="295">
        <v>0</v>
      </c>
      <c r="Z1179" s="295">
        <v>21702.79</v>
      </c>
      <c r="AA1179" s="295">
        <v>0</v>
      </c>
      <c r="AB1179" s="295">
        <v>0</v>
      </c>
      <c r="AC1179" s="295">
        <v>0</v>
      </c>
      <c r="AD1179" s="295">
        <v>0</v>
      </c>
      <c r="AE1179" s="295">
        <v>0</v>
      </c>
      <c r="AF1179" s="295">
        <v>0</v>
      </c>
      <c r="AG1179" s="295">
        <v>0</v>
      </c>
      <c r="AH1179" s="295">
        <v>0</v>
      </c>
      <c r="AI1179" s="295">
        <v>0</v>
      </c>
      <c r="AJ1179" s="295">
        <v>0</v>
      </c>
      <c r="AK1179" s="295">
        <v>0</v>
      </c>
      <c r="AL1179" s="295">
        <v>0</v>
      </c>
      <c r="AM1179" s="295">
        <v>0</v>
      </c>
      <c r="AN1179" s="295">
        <v>0</v>
      </c>
      <c r="AO1179" s="295">
        <v>0</v>
      </c>
      <c r="AP1179" s="295">
        <v>0</v>
      </c>
      <c r="AQ1179" s="295">
        <v>0</v>
      </c>
      <c r="AR1179" s="295">
        <v>0</v>
      </c>
      <c r="AS1179" s="295">
        <v>0</v>
      </c>
      <c r="AT1179" s="295">
        <f t="shared" si="18"/>
        <v>0</v>
      </c>
      <c r="AU1179" s="295">
        <v>7545.7</v>
      </c>
      <c r="AV1179" s="295">
        <v>21702.79</v>
      </c>
      <c r="AW1179" s="296">
        <v>95</v>
      </c>
      <c r="AX1179" s="296">
        <v>300</v>
      </c>
      <c r="AY1179" s="295">
        <v>262000.95</v>
      </c>
      <c r="AZ1179" s="295">
        <v>20928.330000000002</v>
      </c>
      <c r="BA1179" s="294">
        <v>29.429351</v>
      </c>
      <c r="BB1179" s="294">
        <v>28.040253537763899</v>
      </c>
      <c r="BC1179" s="294">
        <v>9.9</v>
      </c>
      <c r="BD1179" s="294"/>
      <c r="BE1179" s="293" t="s">
        <v>4204</v>
      </c>
      <c r="BF1179" s="291"/>
      <c r="BG1179" s="293" t="s">
        <v>324</v>
      </c>
      <c r="BH1179" s="293" t="s">
        <v>220</v>
      </c>
      <c r="BI1179" s="293" t="s">
        <v>633</v>
      </c>
      <c r="BJ1179" s="293" t="s">
        <v>4205</v>
      </c>
      <c r="BK1179" s="292" t="s">
        <v>175</v>
      </c>
      <c r="BL1179" s="294">
        <v>156155.89147703999</v>
      </c>
      <c r="BM1179" s="292" t="s">
        <v>309</v>
      </c>
      <c r="BN1179" s="294"/>
      <c r="BO1179" s="297">
        <v>38937</v>
      </c>
      <c r="BP1179" s="297">
        <v>48068</v>
      </c>
      <c r="BQ1179" s="297" t="s">
        <v>936</v>
      </c>
      <c r="BR1179" s="297" t="s">
        <v>4769</v>
      </c>
      <c r="BS1179" s="297">
        <v>38937</v>
      </c>
      <c r="BT1179" s="297">
        <v>48068</v>
      </c>
      <c r="BU1179" s="294">
        <v>12172.28</v>
      </c>
      <c r="BV1179" s="294">
        <v>34.49</v>
      </c>
      <c r="BW1179" s="294">
        <v>0</v>
      </c>
    </row>
    <row r="1180" spans="1:75" s="289" customFormat="1" ht="18.2" customHeight="1" x14ac:dyDescent="0.15">
      <c r="A1180" s="298">
        <v>1178</v>
      </c>
      <c r="B1180" s="299" t="s">
        <v>305</v>
      </c>
      <c r="C1180" s="299" t="s">
        <v>306</v>
      </c>
      <c r="D1180" s="313">
        <v>45170</v>
      </c>
      <c r="E1180" s="300" t="s">
        <v>2259</v>
      </c>
      <c r="F1180" s="309">
        <v>160</v>
      </c>
      <c r="G1180" s="309">
        <v>159</v>
      </c>
      <c r="H1180" s="302">
        <v>48317.63</v>
      </c>
      <c r="I1180" s="302">
        <v>30502.959999999999</v>
      </c>
      <c r="J1180" s="302">
        <v>0</v>
      </c>
      <c r="K1180" s="302">
        <v>78820.59</v>
      </c>
      <c r="L1180" s="302">
        <v>337.94</v>
      </c>
      <c r="M1180" s="302">
        <v>0</v>
      </c>
      <c r="N1180" s="302">
        <v>0</v>
      </c>
      <c r="O1180" s="302">
        <v>0</v>
      </c>
      <c r="P1180" s="302">
        <v>0</v>
      </c>
      <c r="Q1180" s="302">
        <v>0</v>
      </c>
      <c r="R1180" s="302">
        <v>78820.59</v>
      </c>
      <c r="S1180" s="302">
        <v>84048.58</v>
      </c>
      <c r="T1180" s="302">
        <v>382.51</v>
      </c>
      <c r="U1180" s="302">
        <v>0</v>
      </c>
      <c r="V1180" s="302">
        <v>0</v>
      </c>
      <c r="W1180" s="302">
        <v>0</v>
      </c>
      <c r="X1180" s="302">
        <v>0</v>
      </c>
      <c r="Y1180" s="302">
        <v>0</v>
      </c>
      <c r="Z1180" s="302">
        <v>84431.09</v>
      </c>
      <c r="AA1180" s="302">
        <v>0</v>
      </c>
      <c r="AB1180" s="302">
        <v>0</v>
      </c>
      <c r="AC1180" s="302">
        <v>0</v>
      </c>
      <c r="AD1180" s="302">
        <v>0</v>
      </c>
      <c r="AE1180" s="302">
        <v>0</v>
      </c>
      <c r="AF1180" s="302">
        <v>0</v>
      </c>
      <c r="AG1180" s="302">
        <v>0</v>
      </c>
      <c r="AH1180" s="302">
        <v>0</v>
      </c>
      <c r="AI1180" s="302">
        <v>0</v>
      </c>
      <c r="AJ1180" s="302">
        <v>0</v>
      </c>
      <c r="AK1180" s="302">
        <v>0</v>
      </c>
      <c r="AL1180" s="302">
        <v>0</v>
      </c>
      <c r="AM1180" s="302">
        <v>0</v>
      </c>
      <c r="AN1180" s="302">
        <v>0</v>
      </c>
      <c r="AO1180" s="302">
        <v>0</v>
      </c>
      <c r="AP1180" s="302">
        <v>0</v>
      </c>
      <c r="AQ1180" s="302">
        <v>0</v>
      </c>
      <c r="AR1180" s="302">
        <v>0</v>
      </c>
      <c r="AS1180" s="302">
        <v>0</v>
      </c>
      <c r="AT1180" s="295">
        <f t="shared" si="18"/>
        <v>0</v>
      </c>
      <c r="AU1180" s="302">
        <v>30840.9</v>
      </c>
      <c r="AV1180" s="302">
        <v>84431.09</v>
      </c>
      <c r="AW1180" s="303">
        <v>95</v>
      </c>
      <c r="AX1180" s="303">
        <v>300</v>
      </c>
      <c r="AY1180" s="302">
        <v>354000.7</v>
      </c>
      <c r="AZ1180" s="302">
        <v>82460.070000000007</v>
      </c>
      <c r="BA1180" s="301">
        <v>85.820008999999999</v>
      </c>
      <c r="BB1180" s="301">
        <v>82.0322338215977</v>
      </c>
      <c r="BC1180" s="301">
        <v>9.5</v>
      </c>
      <c r="BD1180" s="301"/>
      <c r="BE1180" s="300" t="s">
        <v>4204</v>
      </c>
      <c r="BF1180" s="298"/>
      <c r="BG1180" s="300" t="s">
        <v>320</v>
      </c>
      <c r="BH1180" s="300" t="s">
        <v>197</v>
      </c>
      <c r="BI1180" s="300" t="s">
        <v>373</v>
      </c>
      <c r="BJ1180" s="300" t="s">
        <v>4205</v>
      </c>
      <c r="BK1180" s="299" t="s">
        <v>175</v>
      </c>
      <c r="BL1180" s="301">
        <v>617251.60706664005</v>
      </c>
      <c r="BM1180" s="299" t="s">
        <v>309</v>
      </c>
      <c r="BN1180" s="301"/>
      <c r="BO1180" s="304">
        <v>38937</v>
      </c>
      <c r="BP1180" s="304">
        <v>48068</v>
      </c>
      <c r="BQ1180" s="297" t="s">
        <v>955</v>
      </c>
      <c r="BR1180" s="297" t="s">
        <v>4778</v>
      </c>
      <c r="BS1180" s="297">
        <v>38937</v>
      </c>
      <c r="BT1180" s="297">
        <v>48068</v>
      </c>
      <c r="BU1180" s="301">
        <v>31770.62</v>
      </c>
      <c r="BV1180" s="301">
        <v>57.26</v>
      </c>
      <c r="BW1180" s="301">
        <v>0</v>
      </c>
    </row>
    <row r="1181" spans="1:75" s="289" customFormat="1" ht="18.2" customHeight="1" x14ac:dyDescent="0.15">
      <c r="A1181" s="291">
        <v>1179</v>
      </c>
      <c r="B1181" s="292" t="s">
        <v>305</v>
      </c>
      <c r="C1181" s="292" t="s">
        <v>306</v>
      </c>
      <c r="D1181" s="312">
        <v>45170</v>
      </c>
      <c r="E1181" s="293" t="s">
        <v>1040</v>
      </c>
      <c r="F1181" s="308">
        <v>158</v>
      </c>
      <c r="G1181" s="308">
        <v>157</v>
      </c>
      <c r="H1181" s="295">
        <v>29858.39</v>
      </c>
      <c r="I1181" s="295">
        <v>18552.310000000001</v>
      </c>
      <c r="J1181" s="295">
        <v>0</v>
      </c>
      <c r="K1181" s="295">
        <v>48410.7</v>
      </c>
      <c r="L1181" s="295">
        <v>207.93</v>
      </c>
      <c r="M1181" s="295">
        <v>0</v>
      </c>
      <c r="N1181" s="295">
        <v>0</v>
      </c>
      <c r="O1181" s="295">
        <v>0</v>
      </c>
      <c r="P1181" s="295">
        <v>0</v>
      </c>
      <c r="Q1181" s="295">
        <v>0</v>
      </c>
      <c r="R1181" s="295">
        <v>48410.7</v>
      </c>
      <c r="S1181" s="295">
        <v>51595.28</v>
      </c>
      <c r="T1181" s="295">
        <v>238.87</v>
      </c>
      <c r="U1181" s="295">
        <v>0</v>
      </c>
      <c r="V1181" s="295">
        <v>0</v>
      </c>
      <c r="W1181" s="295">
        <v>0</v>
      </c>
      <c r="X1181" s="295">
        <v>0</v>
      </c>
      <c r="Y1181" s="295">
        <v>0</v>
      </c>
      <c r="Z1181" s="295">
        <v>51834.15</v>
      </c>
      <c r="AA1181" s="295">
        <v>0</v>
      </c>
      <c r="AB1181" s="295">
        <v>0</v>
      </c>
      <c r="AC1181" s="295">
        <v>0</v>
      </c>
      <c r="AD1181" s="295">
        <v>0</v>
      </c>
      <c r="AE1181" s="295">
        <v>0</v>
      </c>
      <c r="AF1181" s="295">
        <v>0</v>
      </c>
      <c r="AG1181" s="295">
        <v>0</v>
      </c>
      <c r="AH1181" s="295">
        <v>0</v>
      </c>
      <c r="AI1181" s="295">
        <v>0</v>
      </c>
      <c r="AJ1181" s="295">
        <v>0</v>
      </c>
      <c r="AK1181" s="295">
        <v>0</v>
      </c>
      <c r="AL1181" s="295">
        <v>0</v>
      </c>
      <c r="AM1181" s="295">
        <v>0</v>
      </c>
      <c r="AN1181" s="295">
        <v>0</v>
      </c>
      <c r="AO1181" s="295">
        <v>0</v>
      </c>
      <c r="AP1181" s="295">
        <v>0</v>
      </c>
      <c r="AQ1181" s="295">
        <v>0</v>
      </c>
      <c r="AR1181" s="295">
        <v>0</v>
      </c>
      <c r="AS1181" s="295">
        <v>0</v>
      </c>
      <c r="AT1181" s="295">
        <f t="shared" si="18"/>
        <v>0</v>
      </c>
      <c r="AU1181" s="295">
        <v>18760.240000000002</v>
      </c>
      <c r="AV1181" s="295">
        <v>51834.15</v>
      </c>
      <c r="AW1181" s="296">
        <v>95</v>
      </c>
      <c r="AX1181" s="296">
        <v>300</v>
      </c>
      <c r="AY1181" s="295">
        <v>354001.8</v>
      </c>
      <c r="AZ1181" s="295">
        <v>50734.52</v>
      </c>
      <c r="BA1181" s="294">
        <v>52.801597000000001</v>
      </c>
      <c r="BB1181" s="294">
        <v>50.383097581053299</v>
      </c>
      <c r="BC1181" s="294">
        <v>9.6</v>
      </c>
      <c r="BD1181" s="294"/>
      <c r="BE1181" s="293" t="s">
        <v>4204</v>
      </c>
      <c r="BF1181" s="291"/>
      <c r="BG1181" s="293" t="s">
        <v>320</v>
      </c>
      <c r="BH1181" s="293" t="s">
        <v>181</v>
      </c>
      <c r="BI1181" s="293" t="s">
        <v>321</v>
      </c>
      <c r="BJ1181" s="293" t="s">
        <v>4205</v>
      </c>
      <c r="BK1181" s="292" t="s">
        <v>175</v>
      </c>
      <c r="BL1181" s="294">
        <v>379108.83912720002</v>
      </c>
      <c r="BM1181" s="292" t="s">
        <v>309</v>
      </c>
      <c r="BN1181" s="294"/>
      <c r="BO1181" s="297">
        <v>38937</v>
      </c>
      <c r="BP1181" s="297">
        <v>48068</v>
      </c>
      <c r="BQ1181" s="297" t="s">
        <v>4123</v>
      </c>
      <c r="BR1181" s="297" t="s">
        <v>4760</v>
      </c>
      <c r="BS1181" s="297" t="s">
        <v>4742</v>
      </c>
      <c r="BT1181" s="297" t="s">
        <v>4742</v>
      </c>
      <c r="BU1181" s="294">
        <v>21980.18</v>
      </c>
      <c r="BV1181" s="294">
        <v>45.99</v>
      </c>
      <c r="BW1181" s="294">
        <v>0</v>
      </c>
    </row>
    <row r="1182" spans="1:75" s="289" customFormat="1" ht="18.2" customHeight="1" x14ac:dyDescent="0.15">
      <c r="A1182" s="298">
        <v>1180</v>
      </c>
      <c r="B1182" s="299" t="s">
        <v>305</v>
      </c>
      <c r="C1182" s="299" t="s">
        <v>306</v>
      </c>
      <c r="D1182" s="313">
        <v>45170</v>
      </c>
      <c r="E1182" s="300" t="s">
        <v>2260</v>
      </c>
      <c r="F1182" s="309">
        <v>0</v>
      </c>
      <c r="G1182" s="309">
        <v>0</v>
      </c>
      <c r="H1182" s="302">
        <v>43428.85</v>
      </c>
      <c r="I1182" s="302">
        <v>0</v>
      </c>
      <c r="J1182" s="302">
        <v>0</v>
      </c>
      <c r="K1182" s="302">
        <v>43428.85</v>
      </c>
      <c r="L1182" s="302">
        <v>429.57</v>
      </c>
      <c r="M1182" s="302">
        <v>0</v>
      </c>
      <c r="N1182" s="302">
        <v>0</v>
      </c>
      <c r="O1182" s="302">
        <v>429.57</v>
      </c>
      <c r="P1182" s="302">
        <v>0</v>
      </c>
      <c r="Q1182" s="302">
        <v>0</v>
      </c>
      <c r="R1182" s="302">
        <v>42999.28</v>
      </c>
      <c r="S1182" s="302">
        <v>0</v>
      </c>
      <c r="T1182" s="302">
        <v>343.81</v>
      </c>
      <c r="U1182" s="302">
        <v>0</v>
      </c>
      <c r="V1182" s="302">
        <v>0</v>
      </c>
      <c r="W1182" s="302">
        <v>343.81</v>
      </c>
      <c r="X1182" s="302">
        <v>0</v>
      </c>
      <c r="Y1182" s="302">
        <v>0</v>
      </c>
      <c r="Z1182" s="302">
        <v>0</v>
      </c>
      <c r="AA1182" s="302">
        <v>61.47</v>
      </c>
      <c r="AB1182" s="302">
        <v>0</v>
      </c>
      <c r="AC1182" s="302">
        <v>0</v>
      </c>
      <c r="AD1182" s="302">
        <v>0</v>
      </c>
      <c r="AE1182" s="302">
        <v>0</v>
      </c>
      <c r="AF1182" s="302">
        <v>-41.73</v>
      </c>
      <c r="AG1182" s="302">
        <v>41.74</v>
      </c>
      <c r="AH1182" s="302">
        <v>111.36</v>
      </c>
      <c r="AI1182" s="302">
        <v>0</v>
      </c>
      <c r="AJ1182" s="302">
        <v>0</v>
      </c>
      <c r="AK1182" s="302">
        <v>0</v>
      </c>
      <c r="AL1182" s="302">
        <v>0</v>
      </c>
      <c r="AM1182" s="302">
        <v>0</v>
      </c>
      <c r="AN1182" s="302">
        <v>0</v>
      </c>
      <c r="AO1182" s="302">
        <v>0</v>
      </c>
      <c r="AP1182" s="302">
        <v>15.32</v>
      </c>
      <c r="AQ1182" s="302">
        <v>0</v>
      </c>
      <c r="AR1182" s="302">
        <v>3.83</v>
      </c>
      <c r="AS1182" s="302">
        <v>0</v>
      </c>
      <c r="AT1182" s="295">
        <f t="shared" si="18"/>
        <v>957.71</v>
      </c>
      <c r="AU1182" s="302">
        <v>0</v>
      </c>
      <c r="AV1182" s="302">
        <v>0</v>
      </c>
      <c r="AW1182" s="303">
        <v>95</v>
      </c>
      <c r="AX1182" s="303">
        <v>300</v>
      </c>
      <c r="AY1182" s="302">
        <v>414702.03</v>
      </c>
      <c r="AZ1182" s="302">
        <v>88518</v>
      </c>
      <c r="BA1182" s="301">
        <v>78.662318999999997</v>
      </c>
      <c r="BB1182" s="301">
        <v>38.211697961209197</v>
      </c>
      <c r="BC1182" s="301">
        <v>9.5</v>
      </c>
      <c r="BD1182" s="301"/>
      <c r="BE1182" s="300" t="s">
        <v>4204</v>
      </c>
      <c r="BF1182" s="298"/>
      <c r="BG1182" s="300" t="s">
        <v>315</v>
      </c>
      <c r="BH1182" s="300" t="s">
        <v>179</v>
      </c>
      <c r="BI1182" s="300" t="s">
        <v>332</v>
      </c>
      <c r="BJ1182" s="300" t="s">
        <v>103</v>
      </c>
      <c r="BK1182" s="299" t="s">
        <v>175</v>
      </c>
      <c r="BL1182" s="301">
        <v>336731.48961087997</v>
      </c>
      <c r="BM1182" s="299" t="s">
        <v>309</v>
      </c>
      <c r="BN1182" s="301"/>
      <c r="BO1182" s="304">
        <v>38939</v>
      </c>
      <c r="BP1182" s="304">
        <v>48070</v>
      </c>
      <c r="BQ1182" s="297" t="s">
        <v>4757</v>
      </c>
      <c r="BR1182" s="297" t="s">
        <v>4764</v>
      </c>
      <c r="BS1182" s="297">
        <v>38939</v>
      </c>
      <c r="BT1182" s="297">
        <v>48070</v>
      </c>
      <c r="BU1182" s="301">
        <v>0</v>
      </c>
      <c r="BV1182" s="301">
        <v>61.47</v>
      </c>
      <c r="BW1182" s="301">
        <v>0</v>
      </c>
    </row>
    <row r="1183" spans="1:75" s="289" customFormat="1" ht="18.2" customHeight="1" x14ac:dyDescent="0.15">
      <c r="A1183" s="291">
        <v>1181</v>
      </c>
      <c r="B1183" s="292" t="s">
        <v>305</v>
      </c>
      <c r="C1183" s="292" t="s">
        <v>306</v>
      </c>
      <c r="D1183" s="312">
        <v>45170</v>
      </c>
      <c r="E1183" s="293" t="s">
        <v>2261</v>
      </c>
      <c r="F1183" s="308">
        <v>132</v>
      </c>
      <c r="G1183" s="308">
        <v>131</v>
      </c>
      <c r="H1183" s="295">
        <v>65876</v>
      </c>
      <c r="I1183" s="295">
        <v>37483.730000000003</v>
      </c>
      <c r="J1183" s="295">
        <v>0</v>
      </c>
      <c r="K1183" s="295">
        <v>103359.73</v>
      </c>
      <c r="L1183" s="295">
        <v>460.74</v>
      </c>
      <c r="M1183" s="295">
        <v>0</v>
      </c>
      <c r="N1183" s="295">
        <v>0</v>
      </c>
      <c r="O1183" s="295">
        <v>0</v>
      </c>
      <c r="P1183" s="295">
        <v>0</v>
      </c>
      <c r="Q1183" s="295">
        <v>0</v>
      </c>
      <c r="R1183" s="295">
        <v>103359.73</v>
      </c>
      <c r="S1183" s="295">
        <v>90740.43</v>
      </c>
      <c r="T1183" s="295">
        <v>521.52</v>
      </c>
      <c r="U1183" s="295">
        <v>0</v>
      </c>
      <c r="V1183" s="295">
        <v>0</v>
      </c>
      <c r="W1183" s="295">
        <v>0</v>
      </c>
      <c r="X1183" s="295">
        <v>0</v>
      </c>
      <c r="Y1183" s="295">
        <v>0</v>
      </c>
      <c r="Z1183" s="295">
        <v>91261.95</v>
      </c>
      <c r="AA1183" s="295">
        <v>0</v>
      </c>
      <c r="AB1183" s="295">
        <v>0</v>
      </c>
      <c r="AC1183" s="295">
        <v>0</v>
      </c>
      <c r="AD1183" s="295">
        <v>0</v>
      </c>
      <c r="AE1183" s="295">
        <v>0</v>
      </c>
      <c r="AF1183" s="295">
        <v>0</v>
      </c>
      <c r="AG1183" s="295">
        <v>0</v>
      </c>
      <c r="AH1183" s="295">
        <v>0</v>
      </c>
      <c r="AI1183" s="295">
        <v>0</v>
      </c>
      <c r="AJ1183" s="295">
        <v>0</v>
      </c>
      <c r="AK1183" s="295">
        <v>0</v>
      </c>
      <c r="AL1183" s="295">
        <v>0</v>
      </c>
      <c r="AM1183" s="295">
        <v>0</v>
      </c>
      <c r="AN1183" s="295">
        <v>0</v>
      </c>
      <c r="AO1183" s="295">
        <v>0</v>
      </c>
      <c r="AP1183" s="295">
        <v>0</v>
      </c>
      <c r="AQ1183" s="295">
        <v>0</v>
      </c>
      <c r="AR1183" s="295">
        <v>0</v>
      </c>
      <c r="AS1183" s="295">
        <v>0</v>
      </c>
      <c r="AT1183" s="295">
        <f t="shared" si="18"/>
        <v>0</v>
      </c>
      <c r="AU1183" s="295">
        <v>37944.47</v>
      </c>
      <c r="AV1183" s="295">
        <v>91261.95</v>
      </c>
      <c r="AW1183" s="296">
        <v>95</v>
      </c>
      <c r="AX1183" s="296">
        <v>300</v>
      </c>
      <c r="AY1183" s="295">
        <v>517001.91</v>
      </c>
      <c r="AZ1183" s="295">
        <v>112425.9</v>
      </c>
      <c r="BA1183" s="294">
        <v>80.139298999999994</v>
      </c>
      <c r="BB1183" s="294">
        <v>73.676762267673794</v>
      </c>
      <c r="BC1183" s="294">
        <v>9.5</v>
      </c>
      <c r="BD1183" s="294"/>
      <c r="BE1183" s="293" t="s">
        <v>4204</v>
      </c>
      <c r="BF1183" s="291"/>
      <c r="BG1183" s="293" t="s">
        <v>326</v>
      </c>
      <c r="BH1183" s="293" t="s">
        <v>239</v>
      </c>
      <c r="BI1183" s="293" t="s">
        <v>383</v>
      </c>
      <c r="BJ1183" s="293" t="s">
        <v>4205</v>
      </c>
      <c r="BK1183" s="292" t="s">
        <v>175</v>
      </c>
      <c r="BL1183" s="294">
        <v>809419.96816408006</v>
      </c>
      <c r="BM1183" s="292" t="s">
        <v>309</v>
      </c>
      <c r="BN1183" s="294"/>
      <c r="BO1183" s="297">
        <v>38939</v>
      </c>
      <c r="BP1183" s="297">
        <v>48070</v>
      </c>
      <c r="BQ1183" s="297" t="s">
        <v>936</v>
      </c>
      <c r="BR1183" s="297" t="s">
        <v>4769</v>
      </c>
      <c r="BS1183" s="297">
        <v>38939</v>
      </c>
      <c r="BT1183" s="297">
        <v>48070</v>
      </c>
      <c r="BU1183" s="294">
        <v>35649.03</v>
      </c>
      <c r="BV1183" s="294">
        <v>78.06</v>
      </c>
      <c r="BW1183" s="294">
        <v>0</v>
      </c>
    </row>
    <row r="1184" spans="1:75" s="289" customFormat="1" ht="18.2" customHeight="1" x14ac:dyDescent="0.15">
      <c r="A1184" s="298">
        <v>1182</v>
      </c>
      <c r="B1184" s="299" t="s">
        <v>305</v>
      </c>
      <c r="C1184" s="299" t="s">
        <v>306</v>
      </c>
      <c r="D1184" s="313">
        <v>45170</v>
      </c>
      <c r="E1184" s="300" t="s">
        <v>2262</v>
      </c>
      <c r="F1184" s="309">
        <v>0</v>
      </c>
      <c r="G1184" s="309">
        <v>0</v>
      </c>
      <c r="H1184" s="302">
        <v>36072.160000000003</v>
      </c>
      <c r="I1184" s="302">
        <v>0</v>
      </c>
      <c r="J1184" s="302">
        <v>0</v>
      </c>
      <c r="K1184" s="302">
        <v>36072.160000000003</v>
      </c>
      <c r="L1184" s="302">
        <v>251.22</v>
      </c>
      <c r="M1184" s="302">
        <v>0</v>
      </c>
      <c r="N1184" s="302">
        <v>0</v>
      </c>
      <c r="O1184" s="302">
        <v>251.22</v>
      </c>
      <c r="P1184" s="302">
        <v>0</v>
      </c>
      <c r="Q1184" s="302">
        <v>0</v>
      </c>
      <c r="R1184" s="302">
        <v>35820.94</v>
      </c>
      <c r="S1184" s="302">
        <v>0</v>
      </c>
      <c r="T1184" s="302">
        <v>288.58</v>
      </c>
      <c r="U1184" s="302">
        <v>0</v>
      </c>
      <c r="V1184" s="302">
        <v>0</v>
      </c>
      <c r="W1184" s="302">
        <v>288.58</v>
      </c>
      <c r="X1184" s="302">
        <v>0</v>
      </c>
      <c r="Y1184" s="302">
        <v>0</v>
      </c>
      <c r="Z1184" s="302">
        <v>0</v>
      </c>
      <c r="AA1184" s="302">
        <v>55.57</v>
      </c>
      <c r="AB1184" s="302">
        <v>0</v>
      </c>
      <c r="AC1184" s="302">
        <v>0</v>
      </c>
      <c r="AD1184" s="302">
        <v>0</v>
      </c>
      <c r="AE1184" s="302">
        <v>0</v>
      </c>
      <c r="AF1184" s="302">
        <v>-30.15</v>
      </c>
      <c r="AG1184" s="302">
        <v>29.77</v>
      </c>
      <c r="AH1184" s="302">
        <v>80.150000000000006</v>
      </c>
      <c r="AI1184" s="302">
        <v>0</v>
      </c>
      <c r="AJ1184" s="302">
        <v>0</v>
      </c>
      <c r="AK1184" s="302">
        <v>0</v>
      </c>
      <c r="AL1184" s="302">
        <v>0</v>
      </c>
      <c r="AM1184" s="302">
        <v>0</v>
      </c>
      <c r="AN1184" s="302">
        <v>0</v>
      </c>
      <c r="AO1184" s="302">
        <v>0</v>
      </c>
      <c r="AP1184" s="302">
        <v>0.55000000000000004</v>
      </c>
      <c r="AQ1184" s="302">
        <v>0</v>
      </c>
      <c r="AR1184" s="302">
        <v>0.18</v>
      </c>
      <c r="AS1184" s="302">
        <v>0</v>
      </c>
      <c r="AT1184" s="295">
        <f t="shared" si="18"/>
        <v>675.51</v>
      </c>
      <c r="AU1184" s="302">
        <v>0</v>
      </c>
      <c r="AV1184" s="302">
        <v>0</v>
      </c>
      <c r="AW1184" s="303">
        <v>95</v>
      </c>
      <c r="AX1184" s="303">
        <v>300</v>
      </c>
      <c r="AY1184" s="302">
        <v>362498.46</v>
      </c>
      <c r="AZ1184" s="302">
        <v>61294.55</v>
      </c>
      <c r="BA1184" s="301">
        <v>62.314197</v>
      </c>
      <c r="BB1184" s="301">
        <v>36.4168284437227</v>
      </c>
      <c r="BC1184" s="301">
        <v>9.6</v>
      </c>
      <c r="BD1184" s="301"/>
      <c r="BE1184" s="300" t="s">
        <v>4204</v>
      </c>
      <c r="BF1184" s="298"/>
      <c r="BG1184" s="300" t="s">
        <v>380</v>
      </c>
      <c r="BH1184" s="300" t="s">
        <v>203</v>
      </c>
      <c r="BI1184" s="300" t="s">
        <v>381</v>
      </c>
      <c r="BJ1184" s="300" t="s">
        <v>103</v>
      </c>
      <c r="BK1184" s="299" t="s">
        <v>175</v>
      </c>
      <c r="BL1184" s="301">
        <v>280517.21995023999</v>
      </c>
      <c r="BM1184" s="299" t="s">
        <v>309</v>
      </c>
      <c r="BN1184" s="301"/>
      <c r="BO1184" s="304">
        <v>38939</v>
      </c>
      <c r="BP1184" s="304">
        <v>48070</v>
      </c>
      <c r="BQ1184" s="297" t="s">
        <v>925</v>
      </c>
      <c r="BR1184" s="297" t="s">
        <v>4745</v>
      </c>
      <c r="BS1184" s="297">
        <v>38939</v>
      </c>
      <c r="BT1184" s="297">
        <v>48070</v>
      </c>
      <c r="BU1184" s="301">
        <v>0</v>
      </c>
      <c r="BV1184" s="301">
        <v>55.57</v>
      </c>
      <c r="BW1184" s="301">
        <v>0</v>
      </c>
    </row>
    <row r="1185" spans="1:75" s="289" customFormat="1" ht="18.2" customHeight="1" x14ac:dyDescent="0.15">
      <c r="A1185" s="291">
        <v>1183</v>
      </c>
      <c r="B1185" s="292" t="s">
        <v>305</v>
      </c>
      <c r="C1185" s="292" t="s">
        <v>306</v>
      </c>
      <c r="D1185" s="312">
        <v>45170</v>
      </c>
      <c r="E1185" s="293" t="s">
        <v>2263</v>
      </c>
      <c r="F1185" s="308">
        <v>115</v>
      </c>
      <c r="G1185" s="308">
        <v>114</v>
      </c>
      <c r="H1185" s="295">
        <v>37771.51</v>
      </c>
      <c r="I1185" s="295">
        <v>19618.82</v>
      </c>
      <c r="J1185" s="295">
        <v>0</v>
      </c>
      <c r="K1185" s="295">
        <v>57390.33</v>
      </c>
      <c r="L1185" s="295">
        <v>262.98</v>
      </c>
      <c r="M1185" s="295">
        <v>0</v>
      </c>
      <c r="N1185" s="295">
        <v>0</v>
      </c>
      <c r="O1185" s="295">
        <v>0</v>
      </c>
      <c r="P1185" s="295">
        <v>0</v>
      </c>
      <c r="Q1185" s="295">
        <v>0</v>
      </c>
      <c r="R1185" s="295">
        <v>57390.33</v>
      </c>
      <c r="S1185" s="295">
        <v>44618.02</v>
      </c>
      <c r="T1185" s="295">
        <v>302.17</v>
      </c>
      <c r="U1185" s="295">
        <v>0</v>
      </c>
      <c r="V1185" s="295">
        <v>0</v>
      </c>
      <c r="W1185" s="295">
        <v>0</v>
      </c>
      <c r="X1185" s="295">
        <v>0</v>
      </c>
      <c r="Y1185" s="295">
        <v>0</v>
      </c>
      <c r="Z1185" s="295">
        <v>44920.19</v>
      </c>
      <c r="AA1185" s="295">
        <v>0</v>
      </c>
      <c r="AB1185" s="295">
        <v>0</v>
      </c>
      <c r="AC1185" s="295">
        <v>0</v>
      </c>
      <c r="AD1185" s="295">
        <v>0</v>
      </c>
      <c r="AE1185" s="295">
        <v>0</v>
      </c>
      <c r="AF1185" s="295">
        <v>0</v>
      </c>
      <c r="AG1185" s="295">
        <v>0</v>
      </c>
      <c r="AH1185" s="295">
        <v>0</v>
      </c>
      <c r="AI1185" s="295">
        <v>0</v>
      </c>
      <c r="AJ1185" s="295">
        <v>0</v>
      </c>
      <c r="AK1185" s="295">
        <v>0</v>
      </c>
      <c r="AL1185" s="295">
        <v>0</v>
      </c>
      <c r="AM1185" s="295">
        <v>0</v>
      </c>
      <c r="AN1185" s="295">
        <v>0</v>
      </c>
      <c r="AO1185" s="295">
        <v>0</v>
      </c>
      <c r="AP1185" s="295">
        <v>0</v>
      </c>
      <c r="AQ1185" s="295">
        <v>0</v>
      </c>
      <c r="AR1185" s="295">
        <v>0</v>
      </c>
      <c r="AS1185" s="295">
        <v>0</v>
      </c>
      <c r="AT1185" s="295">
        <f t="shared" si="18"/>
        <v>0</v>
      </c>
      <c r="AU1185" s="295">
        <v>19881.8</v>
      </c>
      <c r="AV1185" s="295">
        <v>44920.19</v>
      </c>
      <c r="AW1185" s="296">
        <v>95</v>
      </c>
      <c r="AX1185" s="296">
        <v>300</v>
      </c>
      <c r="AY1185" s="295">
        <v>377001.54</v>
      </c>
      <c r="AZ1185" s="295">
        <v>64174.11</v>
      </c>
      <c r="BA1185" s="294">
        <v>62.731842</v>
      </c>
      <c r="BB1185" s="294">
        <v>56.1005226856728</v>
      </c>
      <c r="BC1185" s="294">
        <v>9.6</v>
      </c>
      <c r="BD1185" s="294"/>
      <c r="BE1185" s="293" t="s">
        <v>4204</v>
      </c>
      <c r="BF1185" s="291"/>
      <c r="BG1185" s="293" t="s">
        <v>312</v>
      </c>
      <c r="BH1185" s="293" t="s">
        <v>230</v>
      </c>
      <c r="BI1185" s="293" t="s">
        <v>322</v>
      </c>
      <c r="BJ1185" s="293" t="s">
        <v>4205</v>
      </c>
      <c r="BK1185" s="292" t="s">
        <v>175</v>
      </c>
      <c r="BL1185" s="294">
        <v>449429.18370167998</v>
      </c>
      <c r="BM1185" s="292" t="s">
        <v>309</v>
      </c>
      <c r="BN1185" s="294"/>
      <c r="BO1185" s="297">
        <v>38939</v>
      </c>
      <c r="BP1185" s="297">
        <v>48070</v>
      </c>
      <c r="BQ1185" s="297" t="s">
        <v>929</v>
      </c>
      <c r="BR1185" s="297" t="s">
        <v>4777</v>
      </c>
      <c r="BS1185" s="297">
        <v>38939</v>
      </c>
      <c r="BT1185" s="297">
        <v>48070</v>
      </c>
      <c r="BU1185" s="294">
        <v>19739.099999999999</v>
      </c>
      <c r="BV1185" s="294">
        <v>58.18</v>
      </c>
      <c r="BW1185" s="294">
        <v>0</v>
      </c>
    </row>
    <row r="1186" spans="1:75" s="289" customFormat="1" ht="18.2" customHeight="1" x14ac:dyDescent="0.15">
      <c r="A1186" s="298">
        <v>1184</v>
      </c>
      <c r="B1186" s="299" t="s">
        <v>305</v>
      </c>
      <c r="C1186" s="299" t="s">
        <v>306</v>
      </c>
      <c r="D1186" s="313">
        <v>45170</v>
      </c>
      <c r="E1186" s="300" t="s">
        <v>2264</v>
      </c>
      <c r="F1186" s="309">
        <v>0</v>
      </c>
      <c r="G1186" s="309">
        <v>0</v>
      </c>
      <c r="H1186" s="302">
        <v>14837.56</v>
      </c>
      <c r="I1186" s="302">
        <v>0</v>
      </c>
      <c r="J1186" s="302">
        <v>0</v>
      </c>
      <c r="K1186" s="302">
        <v>14837.56</v>
      </c>
      <c r="L1186" s="302">
        <v>357.36</v>
      </c>
      <c r="M1186" s="302">
        <v>0</v>
      </c>
      <c r="N1186" s="302">
        <v>0</v>
      </c>
      <c r="O1186" s="302">
        <v>357.36</v>
      </c>
      <c r="P1186" s="302">
        <v>0</v>
      </c>
      <c r="Q1186" s="302">
        <v>0</v>
      </c>
      <c r="R1186" s="302">
        <v>14480.2</v>
      </c>
      <c r="S1186" s="302">
        <v>0</v>
      </c>
      <c r="T1186" s="302">
        <v>118.7</v>
      </c>
      <c r="U1186" s="302">
        <v>0</v>
      </c>
      <c r="V1186" s="302">
        <v>0</v>
      </c>
      <c r="W1186" s="302">
        <v>118.7</v>
      </c>
      <c r="X1186" s="302">
        <v>0</v>
      </c>
      <c r="Y1186" s="302">
        <v>0</v>
      </c>
      <c r="Z1186" s="302">
        <v>0</v>
      </c>
      <c r="AA1186" s="302">
        <v>43.89</v>
      </c>
      <c r="AB1186" s="302">
        <v>0</v>
      </c>
      <c r="AC1186" s="302">
        <v>0</v>
      </c>
      <c r="AD1186" s="302">
        <v>0</v>
      </c>
      <c r="AE1186" s="302">
        <v>0</v>
      </c>
      <c r="AF1186" s="302">
        <v>-25.09</v>
      </c>
      <c r="AG1186" s="302">
        <v>22.62</v>
      </c>
      <c r="AH1186" s="302">
        <v>67.739999999999995</v>
      </c>
      <c r="AI1186" s="302">
        <v>0</v>
      </c>
      <c r="AJ1186" s="302">
        <v>0</v>
      </c>
      <c r="AK1186" s="302">
        <v>0</v>
      </c>
      <c r="AL1186" s="302">
        <v>0</v>
      </c>
      <c r="AM1186" s="302">
        <v>0</v>
      </c>
      <c r="AN1186" s="302">
        <v>0</v>
      </c>
      <c r="AO1186" s="302">
        <v>0</v>
      </c>
      <c r="AP1186" s="302">
        <v>3.84</v>
      </c>
      <c r="AQ1186" s="302">
        <v>0</v>
      </c>
      <c r="AR1186" s="302">
        <v>3.58</v>
      </c>
      <c r="AS1186" s="302">
        <v>0</v>
      </c>
      <c r="AT1186" s="295">
        <f t="shared" si="18"/>
        <v>585.48</v>
      </c>
      <c r="AU1186" s="302">
        <v>0</v>
      </c>
      <c r="AV1186" s="302">
        <v>0</v>
      </c>
      <c r="AW1186" s="303">
        <v>35</v>
      </c>
      <c r="AX1186" s="303">
        <v>240</v>
      </c>
      <c r="AY1186" s="302">
        <v>335596.6</v>
      </c>
      <c r="AZ1186" s="302">
        <v>50715.93</v>
      </c>
      <c r="BA1186" s="301">
        <v>55.696598000000002</v>
      </c>
      <c r="BB1186" s="301">
        <v>15.9022594746779</v>
      </c>
      <c r="BC1186" s="301">
        <v>9.6</v>
      </c>
      <c r="BD1186" s="301"/>
      <c r="BE1186" s="300" t="s">
        <v>4204</v>
      </c>
      <c r="BF1186" s="298"/>
      <c r="BG1186" s="300" t="s">
        <v>376</v>
      </c>
      <c r="BH1186" s="300" t="s">
        <v>195</v>
      </c>
      <c r="BI1186" s="300" t="s">
        <v>406</v>
      </c>
      <c r="BJ1186" s="300" t="s">
        <v>103</v>
      </c>
      <c r="BK1186" s="299" t="s">
        <v>175</v>
      </c>
      <c r="BL1186" s="301">
        <v>113395.8362992</v>
      </c>
      <c r="BM1186" s="299" t="s">
        <v>309</v>
      </c>
      <c r="BN1186" s="301"/>
      <c r="BO1186" s="304">
        <v>38940</v>
      </c>
      <c r="BP1186" s="304">
        <v>46245</v>
      </c>
      <c r="BQ1186" s="297" t="s">
        <v>4757</v>
      </c>
      <c r="BR1186" s="297" t="s">
        <v>4764</v>
      </c>
      <c r="BS1186" s="297">
        <v>38940</v>
      </c>
      <c r="BT1186" s="297">
        <v>46245</v>
      </c>
      <c r="BU1186" s="301">
        <v>0</v>
      </c>
      <c r="BV1186" s="301">
        <v>43.89</v>
      </c>
      <c r="BW1186" s="301">
        <v>0</v>
      </c>
    </row>
    <row r="1187" spans="1:75" s="289" customFormat="1" ht="18.2" customHeight="1" x14ac:dyDescent="0.15">
      <c r="A1187" s="291">
        <v>1185</v>
      </c>
      <c r="B1187" s="292" t="s">
        <v>305</v>
      </c>
      <c r="C1187" s="292" t="s">
        <v>306</v>
      </c>
      <c r="D1187" s="312">
        <v>45170</v>
      </c>
      <c r="E1187" s="293" t="s">
        <v>2265</v>
      </c>
      <c r="F1187" s="308">
        <v>167</v>
      </c>
      <c r="G1187" s="308">
        <v>166</v>
      </c>
      <c r="H1187" s="295">
        <v>27048.15</v>
      </c>
      <c r="I1187" s="295">
        <v>60148.62</v>
      </c>
      <c r="J1187" s="295">
        <v>0</v>
      </c>
      <c r="K1187" s="295">
        <v>87196.77</v>
      </c>
      <c r="L1187" s="295">
        <v>652.38</v>
      </c>
      <c r="M1187" s="295">
        <v>0</v>
      </c>
      <c r="N1187" s="295">
        <v>0</v>
      </c>
      <c r="O1187" s="295">
        <v>0</v>
      </c>
      <c r="P1187" s="295">
        <v>0</v>
      </c>
      <c r="Q1187" s="295">
        <v>0</v>
      </c>
      <c r="R1187" s="295">
        <v>87196.77</v>
      </c>
      <c r="S1187" s="295">
        <v>83692.039999999994</v>
      </c>
      <c r="T1187" s="295">
        <v>214.13</v>
      </c>
      <c r="U1187" s="295">
        <v>0</v>
      </c>
      <c r="V1187" s="295">
        <v>0</v>
      </c>
      <c r="W1187" s="295">
        <v>0</v>
      </c>
      <c r="X1187" s="295">
        <v>0</v>
      </c>
      <c r="Y1187" s="295">
        <v>0</v>
      </c>
      <c r="Z1187" s="295">
        <v>83906.17</v>
      </c>
      <c r="AA1187" s="295">
        <v>0</v>
      </c>
      <c r="AB1187" s="295">
        <v>0</v>
      </c>
      <c r="AC1187" s="295">
        <v>0</v>
      </c>
      <c r="AD1187" s="295">
        <v>0</v>
      </c>
      <c r="AE1187" s="295">
        <v>0</v>
      </c>
      <c r="AF1187" s="295">
        <v>0</v>
      </c>
      <c r="AG1187" s="295">
        <v>0</v>
      </c>
      <c r="AH1187" s="295">
        <v>0</v>
      </c>
      <c r="AI1187" s="295">
        <v>0</v>
      </c>
      <c r="AJ1187" s="295">
        <v>0</v>
      </c>
      <c r="AK1187" s="295">
        <v>0</v>
      </c>
      <c r="AL1187" s="295">
        <v>0</v>
      </c>
      <c r="AM1187" s="295">
        <v>0</v>
      </c>
      <c r="AN1187" s="295">
        <v>0</v>
      </c>
      <c r="AO1187" s="295">
        <v>0</v>
      </c>
      <c r="AP1187" s="295">
        <v>0</v>
      </c>
      <c r="AQ1187" s="295">
        <v>0</v>
      </c>
      <c r="AR1187" s="295">
        <v>0</v>
      </c>
      <c r="AS1187" s="295">
        <v>0</v>
      </c>
      <c r="AT1187" s="295">
        <f t="shared" si="18"/>
        <v>0</v>
      </c>
      <c r="AU1187" s="295">
        <v>60801</v>
      </c>
      <c r="AV1187" s="295">
        <v>83906.17</v>
      </c>
      <c r="AW1187" s="296">
        <v>35</v>
      </c>
      <c r="AX1187" s="296">
        <v>240</v>
      </c>
      <c r="AY1187" s="295">
        <v>517002.86</v>
      </c>
      <c r="AZ1187" s="295">
        <v>92959.63</v>
      </c>
      <c r="BA1187" s="294">
        <v>66.267910000000001</v>
      </c>
      <c r="BB1187" s="294">
        <v>62.159753719444701</v>
      </c>
      <c r="BC1187" s="294">
        <v>9.5</v>
      </c>
      <c r="BD1187" s="294"/>
      <c r="BE1187" s="293" t="s">
        <v>4204</v>
      </c>
      <c r="BF1187" s="291"/>
      <c r="BG1187" s="293" t="s">
        <v>326</v>
      </c>
      <c r="BH1187" s="293" t="s">
        <v>239</v>
      </c>
      <c r="BI1187" s="293" t="s">
        <v>483</v>
      </c>
      <c r="BJ1187" s="293" t="s">
        <v>4205</v>
      </c>
      <c r="BK1187" s="292" t="s">
        <v>175</v>
      </c>
      <c r="BL1187" s="294">
        <v>682846.27675991994</v>
      </c>
      <c r="BM1187" s="292" t="s">
        <v>309</v>
      </c>
      <c r="BN1187" s="294"/>
      <c r="BO1187" s="297">
        <v>38940</v>
      </c>
      <c r="BP1187" s="297">
        <v>46245</v>
      </c>
      <c r="BQ1187" s="297" t="s">
        <v>931</v>
      </c>
      <c r="BR1187" s="297" t="s">
        <v>4779</v>
      </c>
      <c r="BS1187" s="297">
        <v>38940</v>
      </c>
      <c r="BT1187" s="297">
        <v>46245</v>
      </c>
      <c r="BU1187" s="294">
        <v>37079.85</v>
      </c>
      <c r="BV1187" s="294">
        <v>61.54</v>
      </c>
      <c r="BW1187" s="294">
        <v>0</v>
      </c>
    </row>
    <row r="1188" spans="1:75" s="289" customFormat="1" ht="18.2" customHeight="1" x14ac:dyDescent="0.15">
      <c r="A1188" s="298">
        <v>1186</v>
      </c>
      <c r="B1188" s="299" t="s">
        <v>305</v>
      </c>
      <c r="C1188" s="299" t="s">
        <v>306</v>
      </c>
      <c r="D1188" s="313">
        <v>45170</v>
      </c>
      <c r="E1188" s="300" t="s">
        <v>2266</v>
      </c>
      <c r="F1188" s="309">
        <v>0</v>
      </c>
      <c r="G1188" s="309">
        <v>0</v>
      </c>
      <c r="H1188" s="302">
        <v>8978.32</v>
      </c>
      <c r="I1188" s="302">
        <v>0</v>
      </c>
      <c r="J1188" s="302">
        <v>0</v>
      </c>
      <c r="K1188" s="302">
        <v>8978.32</v>
      </c>
      <c r="L1188" s="302">
        <v>61.67</v>
      </c>
      <c r="M1188" s="302">
        <v>0</v>
      </c>
      <c r="N1188" s="302">
        <v>0</v>
      </c>
      <c r="O1188" s="302">
        <v>61.67</v>
      </c>
      <c r="P1188" s="302">
        <v>0</v>
      </c>
      <c r="Q1188" s="302">
        <v>0</v>
      </c>
      <c r="R1188" s="302">
        <v>8916.65</v>
      </c>
      <c r="S1188" s="302">
        <v>0</v>
      </c>
      <c r="T1188" s="302">
        <v>74.069999999999993</v>
      </c>
      <c r="U1188" s="302">
        <v>0</v>
      </c>
      <c r="V1188" s="302">
        <v>0</v>
      </c>
      <c r="W1188" s="302">
        <v>74.069999999999993</v>
      </c>
      <c r="X1188" s="302">
        <v>0</v>
      </c>
      <c r="Y1188" s="302">
        <v>0</v>
      </c>
      <c r="Z1188" s="302">
        <v>0</v>
      </c>
      <c r="AA1188" s="302">
        <v>24.81</v>
      </c>
      <c r="AB1188" s="302">
        <v>0</v>
      </c>
      <c r="AC1188" s="302">
        <v>0</v>
      </c>
      <c r="AD1188" s="302">
        <v>0</v>
      </c>
      <c r="AE1188" s="302">
        <v>0</v>
      </c>
      <c r="AF1188" s="302">
        <v>-9.16</v>
      </c>
      <c r="AG1188" s="302">
        <v>8.0299999999999994</v>
      </c>
      <c r="AH1188" s="302">
        <v>24.7</v>
      </c>
      <c r="AI1188" s="302">
        <v>0</v>
      </c>
      <c r="AJ1188" s="302">
        <v>0</v>
      </c>
      <c r="AK1188" s="302">
        <v>0</v>
      </c>
      <c r="AL1188" s="302">
        <v>0</v>
      </c>
      <c r="AM1188" s="302">
        <v>0</v>
      </c>
      <c r="AN1188" s="302">
        <v>0</v>
      </c>
      <c r="AO1188" s="302">
        <v>0</v>
      </c>
      <c r="AP1188" s="302">
        <v>85.27</v>
      </c>
      <c r="AQ1188" s="302">
        <v>0</v>
      </c>
      <c r="AR1188" s="302">
        <v>77.84</v>
      </c>
      <c r="AS1188" s="302">
        <v>0</v>
      </c>
      <c r="AT1188" s="295">
        <f t="shared" si="18"/>
        <v>191.55</v>
      </c>
      <c r="AU1188" s="302">
        <v>0</v>
      </c>
      <c r="AV1188" s="302">
        <v>0</v>
      </c>
      <c r="AW1188" s="303">
        <v>95</v>
      </c>
      <c r="AX1188" s="303">
        <v>300</v>
      </c>
      <c r="AY1188" s="302">
        <v>214000.01</v>
      </c>
      <c r="AZ1188" s="302">
        <v>15054.72</v>
      </c>
      <c r="BA1188" s="301">
        <v>25.932984999999999</v>
      </c>
      <c r="BB1188" s="301">
        <v>15.359658014247399</v>
      </c>
      <c r="BC1188" s="301">
        <v>9.9</v>
      </c>
      <c r="BD1188" s="301"/>
      <c r="BE1188" s="300" t="s">
        <v>4204</v>
      </c>
      <c r="BF1188" s="298"/>
      <c r="BG1188" s="300" t="s">
        <v>414</v>
      </c>
      <c r="BH1188" s="300" t="s">
        <v>211</v>
      </c>
      <c r="BI1188" s="300" t="s">
        <v>516</v>
      </c>
      <c r="BJ1188" s="300" t="s">
        <v>103</v>
      </c>
      <c r="BK1188" s="299" t="s">
        <v>175</v>
      </c>
      <c r="BL1188" s="301">
        <v>69827.142148400002</v>
      </c>
      <c r="BM1188" s="299" t="s">
        <v>309</v>
      </c>
      <c r="BN1188" s="301"/>
      <c r="BO1188" s="304">
        <v>38943</v>
      </c>
      <c r="BP1188" s="304">
        <v>48074</v>
      </c>
      <c r="BQ1188" s="297" t="s">
        <v>931</v>
      </c>
      <c r="BR1188" s="297" t="s">
        <v>4779</v>
      </c>
      <c r="BS1188" s="297">
        <v>38943</v>
      </c>
      <c r="BT1188" s="297">
        <v>48074</v>
      </c>
      <c r="BU1188" s="301">
        <v>0</v>
      </c>
      <c r="BV1188" s="301">
        <v>24.81</v>
      </c>
      <c r="BW1188" s="301">
        <v>0</v>
      </c>
    </row>
    <row r="1189" spans="1:75" s="289" customFormat="1" ht="18.2" customHeight="1" x14ac:dyDescent="0.15">
      <c r="A1189" s="291">
        <v>1187</v>
      </c>
      <c r="B1189" s="292" t="s">
        <v>305</v>
      </c>
      <c r="C1189" s="292" t="s">
        <v>306</v>
      </c>
      <c r="D1189" s="312">
        <v>45170</v>
      </c>
      <c r="E1189" s="293" t="s">
        <v>2267</v>
      </c>
      <c r="F1189" s="308">
        <v>143</v>
      </c>
      <c r="G1189" s="308">
        <v>142</v>
      </c>
      <c r="H1189" s="295">
        <v>62899.94</v>
      </c>
      <c r="I1189" s="295">
        <v>37437.589999999997</v>
      </c>
      <c r="J1189" s="295">
        <v>0</v>
      </c>
      <c r="K1189" s="295">
        <v>100337.53</v>
      </c>
      <c r="L1189" s="295">
        <v>439.97</v>
      </c>
      <c r="M1189" s="295">
        <v>0</v>
      </c>
      <c r="N1189" s="295">
        <v>0</v>
      </c>
      <c r="O1189" s="295">
        <v>0</v>
      </c>
      <c r="P1189" s="295">
        <v>0</v>
      </c>
      <c r="Q1189" s="295">
        <v>0</v>
      </c>
      <c r="R1189" s="295">
        <v>100337.53</v>
      </c>
      <c r="S1189" s="295">
        <v>95748.47</v>
      </c>
      <c r="T1189" s="295">
        <v>497.96</v>
      </c>
      <c r="U1189" s="295">
        <v>0</v>
      </c>
      <c r="V1189" s="295">
        <v>0</v>
      </c>
      <c r="W1189" s="295">
        <v>0</v>
      </c>
      <c r="X1189" s="295">
        <v>0</v>
      </c>
      <c r="Y1189" s="295">
        <v>0</v>
      </c>
      <c r="Z1189" s="295">
        <v>96246.43</v>
      </c>
      <c r="AA1189" s="295">
        <v>0</v>
      </c>
      <c r="AB1189" s="295">
        <v>0</v>
      </c>
      <c r="AC1189" s="295">
        <v>0</v>
      </c>
      <c r="AD1189" s="295">
        <v>0</v>
      </c>
      <c r="AE1189" s="295">
        <v>0</v>
      </c>
      <c r="AF1189" s="295">
        <v>0</v>
      </c>
      <c r="AG1189" s="295">
        <v>0</v>
      </c>
      <c r="AH1189" s="295">
        <v>0</v>
      </c>
      <c r="AI1189" s="295">
        <v>0</v>
      </c>
      <c r="AJ1189" s="295">
        <v>0</v>
      </c>
      <c r="AK1189" s="295">
        <v>0</v>
      </c>
      <c r="AL1189" s="295">
        <v>0</v>
      </c>
      <c r="AM1189" s="295">
        <v>0</v>
      </c>
      <c r="AN1189" s="295">
        <v>0</v>
      </c>
      <c r="AO1189" s="295">
        <v>0</v>
      </c>
      <c r="AP1189" s="295">
        <v>0</v>
      </c>
      <c r="AQ1189" s="295">
        <v>0</v>
      </c>
      <c r="AR1189" s="295">
        <v>0</v>
      </c>
      <c r="AS1189" s="295">
        <v>0</v>
      </c>
      <c r="AT1189" s="295">
        <f t="shared" si="18"/>
        <v>0</v>
      </c>
      <c r="AU1189" s="295">
        <v>37877.56</v>
      </c>
      <c r="AV1189" s="295">
        <v>96246.43</v>
      </c>
      <c r="AW1189" s="296">
        <v>95</v>
      </c>
      <c r="AX1189" s="296">
        <v>300</v>
      </c>
      <c r="AY1189" s="295">
        <v>516997.1</v>
      </c>
      <c r="AZ1189" s="295">
        <v>107351.38</v>
      </c>
      <c r="BA1189" s="294">
        <v>76.549751000000001</v>
      </c>
      <c r="BB1189" s="294">
        <v>71.548339084742395</v>
      </c>
      <c r="BC1189" s="294">
        <v>9.5</v>
      </c>
      <c r="BD1189" s="294"/>
      <c r="BE1189" s="293" t="s">
        <v>4204</v>
      </c>
      <c r="BF1189" s="291"/>
      <c r="BG1189" s="293" t="s">
        <v>326</v>
      </c>
      <c r="BH1189" s="293" t="s">
        <v>239</v>
      </c>
      <c r="BI1189" s="293" t="s">
        <v>383</v>
      </c>
      <c r="BJ1189" s="293" t="s">
        <v>4205</v>
      </c>
      <c r="BK1189" s="292" t="s">
        <v>175</v>
      </c>
      <c r="BL1189" s="294">
        <v>785752.82983287994</v>
      </c>
      <c r="BM1189" s="292" t="s">
        <v>309</v>
      </c>
      <c r="BN1189" s="294"/>
      <c r="BO1189" s="297">
        <v>38944</v>
      </c>
      <c r="BP1189" s="297">
        <v>48075</v>
      </c>
      <c r="BQ1189" s="297" t="s">
        <v>936</v>
      </c>
      <c r="BR1189" s="297" t="s">
        <v>4769</v>
      </c>
      <c r="BS1189" s="297">
        <v>38944</v>
      </c>
      <c r="BT1189" s="297">
        <v>48075</v>
      </c>
      <c r="BU1189" s="294">
        <v>37140.78</v>
      </c>
      <c r="BV1189" s="294">
        <v>74.55</v>
      </c>
      <c r="BW1189" s="294">
        <v>0</v>
      </c>
    </row>
    <row r="1190" spans="1:75" s="289" customFormat="1" ht="18.2" customHeight="1" x14ac:dyDescent="0.15">
      <c r="A1190" s="298">
        <v>1188</v>
      </c>
      <c r="B1190" s="299" t="s">
        <v>305</v>
      </c>
      <c r="C1190" s="299" t="s">
        <v>306</v>
      </c>
      <c r="D1190" s="313">
        <v>45170</v>
      </c>
      <c r="E1190" s="300" t="s">
        <v>1075</v>
      </c>
      <c r="F1190" s="309">
        <v>150</v>
      </c>
      <c r="G1190" s="309">
        <v>149</v>
      </c>
      <c r="H1190" s="302">
        <v>16498.099999999999</v>
      </c>
      <c r="I1190" s="302">
        <v>9701.0499999999993</v>
      </c>
      <c r="J1190" s="302">
        <v>0</v>
      </c>
      <c r="K1190" s="302">
        <v>26199.15</v>
      </c>
      <c r="L1190" s="302">
        <v>113.36</v>
      </c>
      <c r="M1190" s="302">
        <v>0</v>
      </c>
      <c r="N1190" s="302">
        <v>0</v>
      </c>
      <c r="O1190" s="302">
        <v>0</v>
      </c>
      <c r="P1190" s="302">
        <v>0</v>
      </c>
      <c r="Q1190" s="302">
        <v>0</v>
      </c>
      <c r="R1190" s="302">
        <v>26199.15</v>
      </c>
      <c r="S1190" s="302">
        <v>27469.98</v>
      </c>
      <c r="T1190" s="302">
        <v>136.11000000000001</v>
      </c>
      <c r="U1190" s="302">
        <v>0</v>
      </c>
      <c r="V1190" s="302">
        <v>0</v>
      </c>
      <c r="W1190" s="302">
        <v>0</v>
      </c>
      <c r="X1190" s="302">
        <v>0</v>
      </c>
      <c r="Y1190" s="302">
        <v>0</v>
      </c>
      <c r="Z1190" s="302">
        <v>27606.09</v>
      </c>
      <c r="AA1190" s="302">
        <v>0</v>
      </c>
      <c r="AB1190" s="302">
        <v>0</v>
      </c>
      <c r="AC1190" s="302">
        <v>0</v>
      </c>
      <c r="AD1190" s="302">
        <v>0</v>
      </c>
      <c r="AE1190" s="302">
        <v>0</v>
      </c>
      <c r="AF1190" s="302">
        <v>0</v>
      </c>
      <c r="AG1190" s="302">
        <v>0</v>
      </c>
      <c r="AH1190" s="302">
        <v>0</v>
      </c>
      <c r="AI1190" s="302">
        <v>0</v>
      </c>
      <c r="AJ1190" s="302">
        <v>0</v>
      </c>
      <c r="AK1190" s="302">
        <v>0</v>
      </c>
      <c r="AL1190" s="302">
        <v>0</v>
      </c>
      <c r="AM1190" s="302">
        <v>0</v>
      </c>
      <c r="AN1190" s="302">
        <v>0</v>
      </c>
      <c r="AO1190" s="302">
        <v>0</v>
      </c>
      <c r="AP1190" s="302">
        <v>0</v>
      </c>
      <c r="AQ1190" s="302">
        <v>0</v>
      </c>
      <c r="AR1190" s="302">
        <v>0</v>
      </c>
      <c r="AS1190" s="302">
        <v>0</v>
      </c>
      <c r="AT1190" s="295">
        <f t="shared" si="18"/>
        <v>0</v>
      </c>
      <c r="AU1190" s="302">
        <v>9814.41</v>
      </c>
      <c r="AV1190" s="302">
        <v>27606.09</v>
      </c>
      <c r="AW1190" s="303">
        <v>95</v>
      </c>
      <c r="AX1190" s="303">
        <v>300</v>
      </c>
      <c r="AY1190" s="302">
        <v>235002.1</v>
      </c>
      <c r="AZ1190" s="302">
        <v>27667.88</v>
      </c>
      <c r="BA1190" s="301">
        <v>43.403863999999999</v>
      </c>
      <c r="BB1190" s="301">
        <v>41.099800328597603</v>
      </c>
      <c r="BC1190" s="301">
        <v>9.9</v>
      </c>
      <c r="BD1190" s="301"/>
      <c r="BE1190" s="300" t="s">
        <v>4204</v>
      </c>
      <c r="BF1190" s="298"/>
      <c r="BG1190" s="300" t="s">
        <v>344</v>
      </c>
      <c r="BH1190" s="300" t="s">
        <v>213</v>
      </c>
      <c r="BI1190" s="300" t="s">
        <v>539</v>
      </c>
      <c r="BJ1190" s="300" t="s">
        <v>4205</v>
      </c>
      <c r="BK1190" s="299" t="s">
        <v>175</v>
      </c>
      <c r="BL1190" s="301">
        <v>205168.05876839999</v>
      </c>
      <c r="BM1190" s="299" t="s">
        <v>309</v>
      </c>
      <c r="BN1190" s="301"/>
      <c r="BO1190" s="304">
        <v>38944</v>
      </c>
      <c r="BP1190" s="304">
        <v>48075</v>
      </c>
      <c r="BQ1190" s="297" t="s">
        <v>947</v>
      </c>
      <c r="BR1190" s="297" t="s">
        <v>4774</v>
      </c>
      <c r="BS1190" s="297">
        <v>38944</v>
      </c>
      <c r="BT1190" s="297">
        <v>48075</v>
      </c>
      <c r="BU1190" s="301">
        <v>14866.73</v>
      </c>
      <c r="BV1190" s="301">
        <v>45.6</v>
      </c>
      <c r="BW1190" s="301">
        <v>0</v>
      </c>
    </row>
    <row r="1191" spans="1:75" s="289" customFormat="1" ht="18.2" customHeight="1" x14ac:dyDescent="0.15">
      <c r="A1191" s="291">
        <v>1189</v>
      </c>
      <c r="B1191" s="292" t="s">
        <v>305</v>
      </c>
      <c r="C1191" s="292" t="s">
        <v>306</v>
      </c>
      <c r="D1191" s="312">
        <v>45170</v>
      </c>
      <c r="E1191" s="293" t="s">
        <v>2268</v>
      </c>
      <c r="F1191" s="308">
        <v>160</v>
      </c>
      <c r="G1191" s="308">
        <v>159</v>
      </c>
      <c r="H1191" s="295">
        <v>58624.959999999999</v>
      </c>
      <c r="I1191" s="295">
        <v>37013.629999999997</v>
      </c>
      <c r="J1191" s="295">
        <v>0</v>
      </c>
      <c r="K1191" s="295">
        <v>95638.59</v>
      </c>
      <c r="L1191" s="295">
        <v>410.07</v>
      </c>
      <c r="M1191" s="295">
        <v>0</v>
      </c>
      <c r="N1191" s="295">
        <v>0</v>
      </c>
      <c r="O1191" s="295">
        <v>0</v>
      </c>
      <c r="P1191" s="295">
        <v>0</v>
      </c>
      <c r="Q1191" s="295">
        <v>0</v>
      </c>
      <c r="R1191" s="295">
        <v>95638.59</v>
      </c>
      <c r="S1191" s="295">
        <v>101570.08</v>
      </c>
      <c r="T1191" s="295">
        <v>464.11</v>
      </c>
      <c r="U1191" s="295">
        <v>0</v>
      </c>
      <c r="V1191" s="295">
        <v>0</v>
      </c>
      <c r="W1191" s="295">
        <v>0</v>
      </c>
      <c r="X1191" s="295">
        <v>0</v>
      </c>
      <c r="Y1191" s="295">
        <v>0</v>
      </c>
      <c r="Z1191" s="295">
        <v>102034.19</v>
      </c>
      <c r="AA1191" s="295">
        <v>0</v>
      </c>
      <c r="AB1191" s="295">
        <v>0</v>
      </c>
      <c r="AC1191" s="295">
        <v>0</v>
      </c>
      <c r="AD1191" s="295">
        <v>0</v>
      </c>
      <c r="AE1191" s="295">
        <v>0</v>
      </c>
      <c r="AF1191" s="295">
        <v>0</v>
      </c>
      <c r="AG1191" s="295">
        <v>0</v>
      </c>
      <c r="AH1191" s="295">
        <v>0</v>
      </c>
      <c r="AI1191" s="295">
        <v>0</v>
      </c>
      <c r="AJ1191" s="295">
        <v>0</v>
      </c>
      <c r="AK1191" s="295">
        <v>0</v>
      </c>
      <c r="AL1191" s="295">
        <v>0</v>
      </c>
      <c r="AM1191" s="295">
        <v>0</v>
      </c>
      <c r="AN1191" s="295">
        <v>0</v>
      </c>
      <c r="AO1191" s="295">
        <v>0</v>
      </c>
      <c r="AP1191" s="295">
        <v>0</v>
      </c>
      <c r="AQ1191" s="295">
        <v>0</v>
      </c>
      <c r="AR1191" s="295">
        <v>0</v>
      </c>
      <c r="AS1191" s="295">
        <v>0</v>
      </c>
      <c r="AT1191" s="295">
        <f t="shared" si="18"/>
        <v>0</v>
      </c>
      <c r="AU1191" s="295">
        <v>37423.699999999997</v>
      </c>
      <c r="AV1191" s="295">
        <v>102034.19</v>
      </c>
      <c r="AW1191" s="296">
        <v>95</v>
      </c>
      <c r="AX1191" s="296">
        <v>300</v>
      </c>
      <c r="AY1191" s="295">
        <v>506997.71</v>
      </c>
      <c r="AZ1191" s="295">
        <v>100054.92</v>
      </c>
      <c r="BA1191" s="294">
        <v>72.733466000000007</v>
      </c>
      <c r="BB1191" s="294">
        <v>69.523079265396902</v>
      </c>
      <c r="BC1191" s="294">
        <v>9.5</v>
      </c>
      <c r="BD1191" s="294"/>
      <c r="BE1191" s="293" t="s">
        <v>4204</v>
      </c>
      <c r="BF1191" s="291"/>
      <c r="BG1191" s="293" t="s">
        <v>540</v>
      </c>
      <c r="BH1191" s="293" t="s">
        <v>205</v>
      </c>
      <c r="BI1191" s="293" t="s">
        <v>541</v>
      </c>
      <c r="BJ1191" s="293" t="s">
        <v>4205</v>
      </c>
      <c r="BK1191" s="292" t="s">
        <v>175</v>
      </c>
      <c r="BL1191" s="294">
        <v>748954.97959463997</v>
      </c>
      <c r="BM1191" s="292" t="s">
        <v>309</v>
      </c>
      <c r="BN1191" s="294"/>
      <c r="BO1191" s="297">
        <v>38940</v>
      </c>
      <c r="BP1191" s="297">
        <v>48071</v>
      </c>
      <c r="BQ1191" s="297" t="s">
        <v>4123</v>
      </c>
      <c r="BR1191" s="297" t="s">
        <v>4760</v>
      </c>
      <c r="BS1191" s="297">
        <v>38940</v>
      </c>
      <c r="BT1191" s="297">
        <v>48071</v>
      </c>
      <c r="BU1191" s="294">
        <v>38805.81</v>
      </c>
      <c r="BV1191" s="294">
        <v>69.48</v>
      </c>
      <c r="BW1191" s="294">
        <v>0</v>
      </c>
    </row>
    <row r="1192" spans="1:75" s="289" customFormat="1" ht="18.2" customHeight="1" x14ac:dyDescent="0.15">
      <c r="A1192" s="298">
        <v>1190</v>
      </c>
      <c r="B1192" s="299" t="s">
        <v>305</v>
      </c>
      <c r="C1192" s="299" t="s">
        <v>306</v>
      </c>
      <c r="D1192" s="313">
        <v>45170</v>
      </c>
      <c r="E1192" s="300" t="s">
        <v>2269</v>
      </c>
      <c r="F1192" s="309">
        <v>111</v>
      </c>
      <c r="G1192" s="309">
        <v>110</v>
      </c>
      <c r="H1192" s="302">
        <v>11606.41</v>
      </c>
      <c r="I1192" s="302">
        <v>5753.27</v>
      </c>
      <c r="J1192" s="302">
        <v>0</v>
      </c>
      <c r="K1192" s="302">
        <v>17359.68</v>
      </c>
      <c r="L1192" s="302">
        <v>79.78</v>
      </c>
      <c r="M1192" s="302">
        <v>0</v>
      </c>
      <c r="N1192" s="302">
        <v>0</v>
      </c>
      <c r="O1192" s="302">
        <v>0</v>
      </c>
      <c r="P1192" s="302">
        <v>0</v>
      </c>
      <c r="Q1192" s="302">
        <v>0</v>
      </c>
      <c r="R1192" s="302">
        <v>17359.68</v>
      </c>
      <c r="S1192" s="302">
        <v>13555.03</v>
      </c>
      <c r="T1192" s="302">
        <v>95.75</v>
      </c>
      <c r="U1192" s="302">
        <v>0</v>
      </c>
      <c r="V1192" s="302">
        <v>0</v>
      </c>
      <c r="W1192" s="302">
        <v>0</v>
      </c>
      <c r="X1192" s="302">
        <v>0</v>
      </c>
      <c r="Y1192" s="302">
        <v>0</v>
      </c>
      <c r="Z1192" s="302">
        <v>13650.78</v>
      </c>
      <c r="AA1192" s="302">
        <v>0</v>
      </c>
      <c r="AB1192" s="302">
        <v>0</v>
      </c>
      <c r="AC1192" s="302">
        <v>0</v>
      </c>
      <c r="AD1192" s="302">
        <v>0</v>
      </c>
      <c r="AE1192" s="302">
        <v>0</v>
      </c>
      <c r="AF1192" s="302">
        <v>0</v>
      </c>
      <c r="AG1192" s="302">
        <v>0</v>
      </c>
      <c r="AH1192" s="302">
        <v>0</v>
      </c>
      <c r="AI1192" s="302">
        <v>0</v>
      </c>
      <c r="AJ1192" s="302">
        <v>0</v>
      </c>
      <c r="AK1192" s="302">
        <v>0</v>
      </c>
      <c r="AL1192" s="302">
        <v>0</v>
      </c>
      <c r="AM1192" s="302">
        <v>0</v>
      </c>
      <c r="AN1192" s="302">
        <v>0</v>
      </c>
      <c r="AO1192" s="302">
        <v>0</v>
      </c>
      <c r="AP1192" s="302">
        <v>0</v>
      </c>
      <c r="AQ1192" s="302">
        <v>0</v>
      </c>
      <c r="AR1192" s="302">
        <v>0</v>
      </c>
      <c r="AS1192" s="302">
        <v>0</v>
      </c>
      <c r="AT1192" s="295">
        <f t="shared" si="18"/>
        <v>0</v>
      </c>
      <c r="AU1192" s="302">
        <v>5833.05</v>
      </c>
      <c r="AV1192" s="302">
        <v>13650.78</v>
      </c>
      <c r="AW1192" s="303">
        <v>95</v>
      </c>
      <c r="AX1192" s="303">
        <v>300</v>
      </c>
      <c r="AY1192" s="302">
        <v>205000.32000000001</v>
      </c>
      <c r="AZ1192" s="302">
        <v>19467.09</v>
      </c>
      <c r="BA1192" s="301">
        <v>35.010736999999999</v>
      </c>
      <c r="BB1192" s="301">
        <v>31.220649356640401</v>
      </c>
      <c r="BC1192" s="301">
        <v>9.9</v>
      </c>
      <c r="BD1192" s="301"/>
      <c r="BE1192" s="300" t="s">
        <v>4204</v>
      </c>
      <c r="BF1192" s="298"/>
      <c r="BG1192" s="300" t="s">
        <v>310</v>
      </c>
      <c r="BH1192" s="300" t="s">
        <v>184</v>
      </c>
      <c r="BI1192" s="300" t="s">
        <v>374</v>
      </c>
      <c r="BJ1192" s="300" t="s">
        <v>4205</v>
      </c>
      <c r="BK1192" s="299" t="s">
        <v>175</v>
      </c>
      <c r="BL1192" s="301">
        <v>135945.32060928</v>
      </c>
      <c r="BM1192" s="299" t="s">
        <v>309</v>
      </c>
      <c r="BN1192" s="301"/>
      <c r="BO1192" s="304">
        <v>38945</v>
      </c>
      <c r="BP1192" s="304">
        <v>48076</v>
      </c>
      <c r="BQ1192" s="297" t="s">
        <v>936</v>
      </c>
      <c r="BR1192" s="297" t="s">
        <v>4769</v>
      </c>
      <c r="BS1192" s="297">
        <v>38945</v>
      </c>
      <c r="BT1192" s="297">
        <v>48076</v>
      </c>
      <c r="BU1192" s="301">
        <v>7888.87</v>
      </c>
      <c r="BV1192" s="301">
        <v>32.090000000000003</v>
      </c>
      <c r="BW1192" s="301">
        <v>0</v>
      </c>
    </row>
    <row r="1193" spans="1:75" s="289" customFormat="1" ht="18.2" customHeight="1" x14ac:dyDescent="0.15">
      <c r="A1193" s="291">
        <v>1191</v>
      </c>
      <c r="B1193" s="292" t="s">
        <v>305</v>
      </c>
      <c r="C1193" s="292" t="s">
        <v>306</v>
      </c>
      <c r="D1193" s="312">
        <v>45170</v>
      </c>
      <c r="E1193" s="293" t="s">
        <v>2270</v>
      </c>
      <c r="F1193" s="308">
        <v>0</v>
      </c>
      <c r="G1193" s="308">
        <v>0</v>
      </c>
      <c r="H1193" s="295">
        <v>11367.28</v>
      </c>
      <c r="I1193" s="295">
        <v>0</v>
      </c>
      <c r="J1193" s="295">
        <v>0</v>
      </c>
      <c r="K1193" s="295">
        <v>11367.28</v>
      </c>
      <c r="L1193" s="295">
        <v>431.43</v>
      </c>
      <c r="M1193" s="295">
        <v>0</v>
      </c>
      <c r="N1193" s="295">
        <v>0</v>
      </c>
      <c r="O1193" s="295">
        <v>431.43</v>
      </c>
      <c r="P1193" s="295">
        <v>0</v>
      </c>
      <c r="Q1193" s="295">
        <v>0</v>
      </c>
      <c r="R1193" s="295">
        <v>10935.85</v>
      </c>
      <c r="S1193" s="295">
        <v>0</v>
      </c>
      <c r="T1193" s="295">
        <v>90.94</v>
      </c>
      <c r="U1193" s="295">
        <v>0</v>
      </c>
      <c r="V1193" s="295">
        <v>0</v>
      </c>
      <c r="W1193" s="295">
        <v>90.94</v>
      </c>
      <c r="X1193" s="295">
        <v>0</v>
      </c>
      <c r="Y1193" s="295">
        <v>0</v>
      </c>
      <c r="Z1193" s="295">
        <v>0</v>
      </c>
      <c r="AA1193" s="295">
        <v>53.77</v>
      </c>
      <c r="AB1193" s="295">
        <v>0</v>
      </c>
      <c r="AC1193" s="295">
        <v>0</v>
      </c>
      <c r="AD1193" s="295">
        <v>0</v>
      </c>
      <c r="AE1193" s="295">
        <v>0</v>
      </c>
      <c r="AF1193" s="295">
        <v>-29.39</v>
      </c>
      <c r="AG1193" s="295">
        <v>28.81</v>
      </c>
      <c r="AH1193" s="295">
        <v>78.19</v>
      </c>
      <c r="AI1193" s="295">
        <v>0</v>
      </c>
      <c r="AJ1193" s="295">
        <v>0</v>
      </c>
      <c r="AK1193" s="295">
        <v>0</v>
      </c>
      <c r="AL1193" s="295">
        <v>0</v>
      </c>
      <c r="AM1193" s="295">
        <v>0</v>
      </c>
      <c r="AN1193" s="295">
        <v>0</v>
      </c>
      <c r="AO1193" s="295">
        <v>0</v>
      </c>
      <c r="AP1193" s="295">
        <v>0.11</v>
      </c>
      <c r="AQ1193" s="295">
        <v>0</v>
      </c>
      <c r="AR1193" s="295">
        <v>0.06</v>
      </c>
      <c r="AS1193" s="295">
        <v>0</v>
      </c>
      <c r="AT1193" s="295">
        <f t="shared" si="18"/>
        <v>653.79999999999995</v>
      </c>
      <c r="AU1193" s="295">
        <v>0</v>
      </c>
      <c r="AV1193" s="295">
        <v>0</v>
      </c>
      <c r="AW1193" s="296">
        <v>95</v>
      </c>
      <c r="AX1193" s="296">
        <v>300</v>
      </c>
      <c r="AY1193" s="295">
        <v>366998.41</v>
      </c>
      <c r="AZ1193" s="295">
        <v>59316.02</v>
      </c>
      <c r="BA1193" s="294">
        <v>59.588518000000001</v>
      </c>
      <c r="BB1193" s="294">
        <v>10.986089332532799</v>
      </c>
      <c r="BC1193" s="294">
        <v>9.6</v>
      </c>
      <c r="BD1193" s="294"/>
      <c r="BE1193" s="293" t="s">
        <v>4204</v>
      </c>
      <c r="BF1193" s="291"/>
      <c r="BG1193" s="293" t="s">
        <v>315</v>
      </c>
      <c r="BH1193" s="293" t="s">
        <v>179</v>
      </c>
      <c r="BI1193" s="293" t="s">
        <v>389</v>
      </c>
      <c r="BJ1193" s="293" t="s">
        <v>103</v>
      </c>
      <c r="BK1193" s="292" t="s">
        <v>175</v>
      </c>
      <c r="BL1193" s="294">
        <v>85639.691191599995</v>
      </c>
      <c r="BM1193" s="292" t="s">
        <v>309</v>
      </c>
      <c r="BN1193" s="294"/>
      <c r="BO1193" s="297">
        <v>38945</v>
      </c>
      <c r="BP1193" s="297">
        <v>48076</v>
      </c>
      <c r="BQ1193" s="297" t="s">
        <v>929</v>
      </c>
      <c r="BR1193" s="297" t="s">
        <v>4777</v>
      </c>
      <c r="BS1193" s="297">
        <v>38945</v>
      </c>
      <c r="BT1193" s="297">
        <v>48076</v>
      </c>
      <c r="BU1193" s="294">
        <v>0</v>
      </c>
      <c r="BV1193" s="294">
        <v>53.77</v>
      </c>
      <c r="BW1193" s="294">
        <v>0</v>
      </c>
    </row>
    <row r="1194" spans="1:75" s="289" customFormat="1" ht="18.2" customHeight="1" x14ac:dyDescent="0.15">
      <c r="A1194" s="298">
        <v>1192</v>
      </c>
      <c r="B1194" s="299" t="s">
        <v>305</v>
      </c>
      <c r="C1194" s="299" t="s">
        <v>306</v>
      </c>
      <c r="D1194" s="313">
        <v>45170</v>
      </c>
      <c r="E1194" s="300" t="s">
        <v>2271</v>
      </c>
      <c r="F1194" s="309">
        <v>1</v>
      </c>
      <c r="G1194" s="309">
        <v>1</v>
      </c>
      <c r="H1194" s="302">
        <v>49584.68</v>
      </c>
      <c r="I1194" s="302">
        <v>344.1</v>
      </c>
      <c r="J1194" s="302">
        <v>0</v>
      </c>
      <c r="K1194" s="302">
        <v>49928.78</v>
      </c>
      <c r="L1194" s="302">
        <v>346.82</v>
      </c>
      <c r="M1194" s="302">
        <v>0</v>
      </c>
      <c r="N1194" s="302">
        <v>344.1</v>
      </c>
      <c r="O1194" s="302">
        <v>0</v>
      </c>
      <c r="P1194" s="302">
        <v>0</v>
      </c>
      <c r="Q1194" s="302">
        <v>0</v>
      </c>
      <c r="R1194" s="302">
        <v>49584.68</v>
      </c>
      <c r="S1194" s="302">
        <v>226.87</v>
      </c>
      <c r="T1194" s="302">
        <v>392.55</v>
      </c>
      <c r="U1194" s="302">
        <v>0</v>
      </c>
      <c r="V1194" s="302">
        <v>226.87</v>
      </c>
      <c r="W1194" s="302">
        <v>82.42</v>
      </c>
      <c r="X1194" s="302">
        <v>0</v>
      </c>
      <c r="Y1194" s="302">
        <v>0</v>
      </c>
      <c r="Z1194" s="302">
        <v>310.13</v>
      </c>
      <c r="AA1194" s="302">
        <v>58.77</v>
      </c>
      <c r="AB1194" s="302">
        <v>0</v>
      </c>
      <c r="AC1194" s="302">
        <v>0</v>
      </c>
      <c r="AD1194" s="302">
        <v>0</v>
      </c>
      <c r="AE1194" s="302">
        <v>0</v>
      </c>
      <c r="AF1194" s="302">
        <v>-42.7</v>
      </c>
      <c r="AG1194" s="302">
        <v>39.909999999999997</v>
      </c>
      <c r="AH1194" s="302">
        <v>111.33</v>
      </c>
      <c r="AI1194" s="302">
        <v>0</v>
      </c>
      <c r="AJ1194" s="302">
        <v>0</v>
      </c>
      <c r="AK1194" s="302">
        <v>0</v>
      </c>
      <c r="AL1194" s="302">
        <v>43.8</v>
      </c>
      <c r="AM1194" s="302">
        <v>0</v>
      </c>
      <c r="AN1194" s="302">
        <v>0</v>
      </c>
      <c r="AO1194" s="302">
        <v>0</v>
      </c>
      <c r="AP1194" s="302">
        <v>0</v>
      </c>
      <c r="AQ1194" s="302">
        <v>0</v>
      </c>
      <c r="AR1194" s="302">
        <v>0</v>
      </c>
      <c r="AS1194" s="302">
        <v>0</v>
      </c>
      <c r="AT1194" s="295">
        <f t="shared" si="18"/>
        <v>864.5</v>
      </c>
      <c r="AU1194" s="302">
        <v>346.82</v>
      </c>
      <c r="AV1194" s="302">
        <v>310.13</v>
      </c>
      <c r="AW1194" s="303">
        <v>95</v>
      </c>
      <c r="AX1194" s="303">
        <v>300</v>
      </c>
      <c r="AY1194" s="302">
        <v>517840.84</v>
      </c>
      <c r="AZ1194" s="302">
        <v>84625.22</v>
      </c>
      <c r="BA1194" s="301">
        <v>60.250169999999997</v>
      </c>
      <c r="BB1194" s="301">
        <v>35.302542190089397</v>
      </c>
      <c r="BC1194" s="301">
        <v>9.5</v>
      </c>
      <c r="BD1194" s="301"/>
      <c r="BE1194" s="300" t="s">
        <v>4204</v>
      </c>
      <c r="BF1194" s="298"/>
      <c r="BG1194" s="300" t="s">
        <v>326</v>
      </c>
      <c r="BH1194" s="300" t="s">
        <v>190</v>
      </c>
      <c r="BI1194" s="300" t="s">
        <v>403</v>
      </c>
      <c r="BJ1194" s="300" t="s">
        <v>177</v>
      </c>
      <c r="BK1194" s="299" t="s">
        <v>175</v>
      </c>
      <c r="BL1194" s="301">
        <v>388302.38920928002</v>
      </c>
      <c r="BM1194" s="299" t="s">
        <v>309</v>
      </c>
      <c r="BN1194" s="301"/>
      <c r="BO1194" s="304">
        <v>38945</v>
      </c>
      <c r="BP1194" s="304">
        <v>48076</v>
      </c>
      <c r="BQ1194" s="297" t="s">
        <v>1063</v>
      </c>
      <c r="BR1194" s="297" t="s">
        <v>4761</v>
      </c>
      <c r="BS1194" s="297">
        <v>38945</v>
      </c>
      <c r="BT1194" s="297">
        <v>48076</v>
      </c>
      <c r="BU1194" s="301">
        <v>0</v>
      </c>
      <c r="BV1194" s="301">
        <v>58.77</v>
      </c>
      <c r="BW1194" s="301">
        <v>0</v>
      </c>
    </row>
    <row r="1195" spans="1:75" s="289" customFormat="1" ht="18.2" customHeight="1" x14ac:dyDescent="0.15">
      <c r="A1195" s="291">
        <v>1193</v>
      </c>
      <c r="B1195" s="292" t="s">
        <v>305</v>
      </c>
      <c r="C1195" s="292" t="s">
        <v>306</v>
      </c>
      <c r="D1195" s="312">
        <v>45170</v>
      </c>
      <c r="E1195" s="293" t="s">
        <v>2272</v>
      </c>
      <c r="F1195" s="308">
        <v>155</v>
      </c>
      <c r="G1195" s="308">
        <v>154</v>
      </c>
      <c r="H1195" s="295">
        <v>52207.64</v>
      </c>
      <c r="I1195" s="295">
        <v>32430.84</v>
      </c>
      <c r="J1195" s="295">
        <v>0</v>
      </c>
      <c r="K1195" s="295">
        <v>84638.48</v>
      </c>
      <c r="L1195" s="295">
        <v>365.16</v>
      </c>
      <c r="M1195" s="295">
        <v>0</v>
      </c>
      <c r="N1195" s="295">
        <v>0</v>
      </c>
      <c r="O1195" s="295">
        <v>0</v>
      </c>
      <c r="P1195" s="295">
        <v>0</v>
      </c>
      <c r="Q1195" s="295">
        <v>0</v>
      </c>
      <c r="R1195" s="295">
        <v>84638.48</v>
      </c>
      <c r="S1195" s="295">
        <v>86831.89</v>
      </c>
      <c r="T1195" s="295">
        <v>413.31</v>
      </c>
      <c r="U1195" s="295">
        <v>0</v>
      </c>
      <c r="V1195" s="295">
        <v>0</v>
      </c>
      <c r="W1195" s="295">
        <v>0</v>
      </c>
      <c r="X1195" s="295">
        <v>0</v>
      </c>
      <c r="Y1195" s="295">
        <v>0</v>
      </c>
      <c r="Z1195" s="295">
        <v>87245.2</v>
      </c>
      <c r="AA1195" s="295">
        <v>0</v>
      </c>
      <c r="AB1195" s="295">
        <v>0</v>
      </c>
      <c r="AC1195" s="295">
        <v>0</v>
      </c>
      <c r="AD1195" s="295">
        <v>0</v>
      </c>
      <c r="AE1195" s="295">
        <v>0</v>
      </c>
      <c r="AF1195" s="295">
        <v>0</v>
      </c>
      <c r="AG1195" s="295">
        <v>0</v>
      </c>
      <c r="AH1195" s="295">
        <v>0</v>
      </c>
      <c r="AI1195" s="295">
        <v>0</v>
      </c>
      <c r="AJ1195" s="295">
        <v>0</v>
      </c>
      <c r="AK1195" s="295">
        <v>0</v>
      </c>
      <c r="AL1195" s="295">
        <v>0</v>
      </c>
      <c r="AM1195" s="295">
        <v>0</v>
      </c>
      <c r="AN1195" s="295">
        <v>0</v>
      </c>
      <c r="AO1195" s="295">
        <v>0</v>
      </c>
      <c r="AP1195" s="295">
        <v>0</v>
      </c>
      <c r="AQ1195" s="295">
        <v>0</v>
      </c>
      <c r="AR1195" s="295">
        <v>0</v>
      </c>
      <c r="AS1195" s="295">
        <v>0</v>
      </c>
      <c r="AT1195" s="295">
        <f t="shared" si="18"/>
        <v>0</v>
      </c>
      <c r="AU1195" s="295">
        <v>32796</v>
      </c>
      <c r="AV1195" s="295">
        <v>87245.2</v>
      </c>
      <c r="AW1195" s="296">
        <v>95</v>
      </c>
      <c r="AX1195" s="296">
        <v>300</v>
      </c>
      <c r="AY1195" s="295">
        <v>473000.33</v>
      </c>
      <c r="AZ1195" s="295">
        <v>89100.6</v>
      </c>
      <c r="BA1195" s="294">
        <v>69.450271000000001</v>
      </c>
      <c r="BB1195" s="294">
        <v>65.972231085178805</v>
      </c>
      <c r="BC1195" s="294">
        <v>9.5</v>
      </c>
      <c r="BD1195" s="294"/>
      <c r="BE1195" s="293" t="s">
        <v>4204</v>
      </c>
      <c r="BF1195" s="291"/>
      <c r="BG1195" s="293" t="s">
        <v>315</v>
      </c>
      <c r="BH1195" s="293" t="s">
        <v>179</v>
      </c>
      <c r="BI1195" s="293" t="s">
        <v>389</v>
      </c>
      <c r="BJ1195" s="293" t="s">
        <v>4205</v>
      </c>
      <c r="BK1195" s="292" t="s">
        <v>175</v>
      </c>
      <c r="BL1195" s="294">
        <v>662812.06217408006</v>
      </c>
      <c r="BM1195" s="292" t="s">
        <v>309</v>
      </c>
      <c r="BN1195" s="294"/>
      <c r="BO1195" s="297">
        <v>38945</v>
      </c>
      <c r="BP1195" s="297">
        <v>48076</v>
      </c>
      <c r="BQ1195" s="297" t="s">
        <v>4123</v>
      </c>
      <c r="BR1195" s="297" t="s">
        <v>4760</v>
      </c>
      <c r="BS1195" s="297">
        <v>38945</v>
      </c>
      <c r="BT1195" s="297">
        <v>48076</v>
      </c>
      <c r="BU1195" s="294">
        <v>33604.129999999997</v>
      </c>
      <c r="BV1195" s="294">
        <v>61.88</v>
      </c>
      <c r="BW1195" s="294">
        <v>0</v>
      </c>
    </row>
    <row r="1196" spans="1:75" s="289" customFormat="1" ht="18.2" customHeight="1" x14ac:dyDescent="0.15">
      <c r="A1196" s="298">
        <v>1194</v>
      </c>
      <c r="B1196" s="299" t="s">
        <v>305</v>
      </c>
      <c r="C1196" s="299" t="s">
        <v>306</v>
      </c>
      <c r="D1196" s="313">
        <v>45170</v>
      </c>
      <c r="E1196" s="300" t="s">
        <v>2273</v>
      </c>
      <c r="F1196" s="309">
        <v>64</v>
      </c>
      <c r="G1196" s="309">
        <v>64</v>
      </c>
      <c r="H1196" s="302">
        <v>0</v>
      </c>
      <c r="I1196" s="302">
        <v>28877.52</v>
      </c>
      <c r="J1196" s="302">
        <v>0</v>
      </c>
      <c r="K1196" s="302">
        <v>28877.52</v>
      </c>
      <c r="L1196" s="302">
        <v>0</v>
      </c>
      <c r="M1196" s="302">
        <v>0</v>
      </c>
      <c r="N1196" s="302">
        <v>0</v>
      </c>
      <c r="O1196" s="302">
        <v>0</v>
      </c>
      <c r="P1196" s="302">
        <v>0</v>
      </c>
      <c r="Q1196" s="302">
        <v>0</v>
      </c>
      <c r="R1196" s="302">
        <v>28877.52</v>
      </c>
      <c r="S1196" s="302">
        <v>8006.51</v>
      </c>
      <c r="T1196" s="302">
        <v>0</v>
      </c>
      <c r="U1196" s="302">
        <v>0</v>
      </c>
      <c r="V1196" s="302">
        <v>0</v>
      </c>
      <c r="W1196" s="302">
        <v>0</v>
      </c>
      <c r="X1196" s="302">
        <v>0</v>
      </c>
      <c r="Y1196" s="302">
        <v>0</v>
      </c>
      <c r="Z1196" s="302">
        <v>8006.51</v>
      </c>
      <c r="AA1196" s="302">
        <v>0</v>
      </c>
      <c r="AB1196" s="302">
        <v>0</v>
      </c>
      <c r="AC1196" s="302">
        <v>0</v>
      </c>
      <c r="AD1196" s="302">
        <v>0</v>
      </c>
      <c r="AE1196" s="302">
        <v>0</v>
      </c>
      <c r="AF1196" s="302">
        <v>0</v>
      </c>
      <c r="AG1196" s="302">
        <v>0</v>
      </c>
      <c r="AH1196" s="302">
        <v>0</v>
      </c>
      <c r="AI1196" s="302">
        <v>0</v>
      </c>
      <c r="AJ1196" s="302">
        <v>0</v>
      </c>
      <c r="AK1196" s="302">
        <v>0</v>
      </c>
      <c r="AL1196" s="302">
        <v>0</v>
      </c>
      <c r="AM1196" s="302">
        <v>0</v>
      </c>
      <c r="AN1196" s="302">
        <v>0</v>
      </c>
      <c r="AO1196" s="302">
        <v>0</v>
      </c>
      <c r="AP1196" s="302">
        <v>0</v>
      </c>
      <c r="AQ1196" s="302">
        <v>0</v>
      </c>
      <c r="AR1196" s="302">
        <v>0</v>
      </c>
      <c r="AS1196" s="302">
        <v>0</v>
      </c>
      <c r="AT1196" s="295">
        <f t="shared" si="18"/>
        <v>0</v>
      </c>
      <c r="AU1196" s="302">
        <v>28877.52</v>
      </c>
      <c r="AV1196" s="302">
        <v>8006.51</v>
      </c>
      <c r="AW1196" s="303">
        <v>0</v>
      </c>
      <c r="AX1196" s="303">
        <v>180</v>
      </c>
      <c r="AY1196" s="302">
        <v>262902.21000000002</v>
      </c>
      <c r="AZ1196" s="302">
        <v>55060.639999999999</v>
      </c>
      <c r="BA1196" s="301">
        <v>77.215018999999998</v>
      </c>
      <c r="BB1196" s="301">
        <v>40.496773293461203</v>
      </c>
      <c r="BC1196" s="301">
        <v>9.6</v>
      </c>
      <c r="BD1196" s="301"/>
      <c r="BE1196" s="300" t="s">
        <v>4204</v>
      </c>
      <c r="BF1196" s="298"/>
      <c r="BG1196" s="300" t="s">
        <v>312</v>
      </c>
      <c r="BH1196" s="300" t="s">
        <v>196</v>
      </c>
      <c r="BI1196" s="300" t="s">
        <v>314</v>
      </c>
      <c r="BJ1196" s="300" t="s">
        <v>4205</v>
      </c>
      <c r="BK1196" s="299" t="s">
        <v>175</v>
      </c>
      <c r="BL1196" s="301">
        <v>226142.63136192001</v>
      </c>
      <c r="BM1196" s="299" t="s">
        <v>309</v>
      </c>
      <c r="BN1196" s="301"/>
      <c r="BO1196" s="304">
        <v>38945</v>
      </c>
      <c r="BP1196" s="304">
        <v>44424</v>
      </c>
      <c r="BQ1196" s="297" t="s">
        <v>944</v>
      </c>
      <c r="BR1196" s="297" t="s">
        <v>4781</v>
      </c>
      <c r="BS1196" s="297">
        <v>38945</v>
      </c>
      <c r="BT1196" s="297">
        <v>44424</v>
      </c>
      <c r="BU1196" s="301">
        <v>8554.14</v>
      </c>
      <c r="BV1196" s="301">
        <v>0</v>
      </c>
      <c r="BW1196" s="301">
        <v>0</v>
      </c>
    </row>
    <row r="1197" spans="1:75" s="289" customFormat="1" ht="18.2" customHeight="1" x14ac:dyDescent="0.15">
      <c r="A1197" s="291">
        <v>1195</v>
      </c>
      <c r="B1197" s="292" t="s">
        <v>305</v>
      </c>
      <c r="C1197" s="292" t="s">
        <v>306</v>
      </c>
      <c r="D1197" s="312">
        <v>45170</v>
      </c>
      <c r="E1197" s="293" t="s">
        <v>2274</v>
      </c>
      <c r="F1197" s="308">
        <v>183</v>
      </c>
      <c r="G1197" s="308">
        <v>182</v>
      </c>
      <c r="H1197" s="295">
        <v>60635.12</v>
      </c>
      <c r="I1197" s="295">
        <v>40814.82</v>
      </c>
      <c r="J1197" s="295">
        <v>0</v>
      </c>
      <c r="K1197" s="295">
        <v>101449.94</v>
      </c>
      <c r="L1197" s="295">
        <v>424.08</v>
      </c>
      <c r="M1197" s="295">
        <v>0</v>
      </c>
      <c r="N1197" s="295">
        <v>0</v>
      </c>
      <c r="O1197" s="295">
        <v>0</v>
      </c>
      <c r="P1197" s="295">
        <v>0</v>
      </c>
      <c r="Q1197" s="295">
        <v>0</v>
      </c>
      <c r="R1197" s="295">
        <v>101449.94</v>
      </c>
      <c r="S1197" s="295">
        <v>123733.18</v>
      </c>
      <c r="T1197" s="295">
        <v>480.03</v>
      </c>
      <c r="U1197" s="295">
        <v>0</v>
      </c>
      <c r="V1197" s="295">
        <v>0</v>
      </c>
      <c r="W1197" s="295">
        <v>0</v>
      </c>
      <c r="X1197" s="295">
        <v>0</v>
      </c>
      <c r="Y1197" s="295">
        <v>0</v>
      </c>
      <c r="Z1197" s="295">
        <v>124213.21</v>
      </c>
      <c r="AA1197" s="295">
        <v>0</v>
      </c>
      <c r="AB1197" s="295">
        <v>0</v>
      </c>
      <c r="AC1197" s="295">
        <v>0</v>
      </c>
      <c r="AD1197" s="295">
        <v>0</v>
      </c>
      <c r="AE1197" s="295">
        <v>0</v>
      </c>
      <c r="AF1197" s="295">
        <v>0</v>
      </c>
      <c r="AG1197" s="295">
        <v>0</v>
      </c>
      <c r="AH1197" s="295">
        <v>0</v>
      </c>
      <c r="AI1197" s="295">
        <v>0</v>
      </c>
      <c r="AJ1197" s="295">
        <v>0</v>
      </c>
      <c r="AK1197" s="295">
        <v>0</v>
      </c>
      <c r="AL1197" s="295">
        <v>0</v>
      </c>
      <c r="AM1197" s="295">
        <v>0</v>
      </c>
      <c r="AN1197" s="295">
        <v>0</v>
      </c>
      <c r="AO1197" s="295">
        <v>0</v>
      </c>
      <c r="AP1197" s="295">
        <v>0</v>
      </c>
      <c r="AQ1197" s="295">
        <v>0</v>
      </c>
      <c r="AR1197" s="295">
        <v>0</v>
      </c>
      <c r="AS1197" s="295">
        <v>0</v>
      </c>
      <c r="AT1197" s="295">
        <f t="shared" si="18"/>
        <v>0</v>
      </c>
      <c r="AU1197" s="295">
        <v>41238.9</v>
      </c>
      <c r="AV1197" s="295">
        <v>124213.21</v>
      </c>
      <c r="AW1197" s="296">
        <v>95</v>
      </c>
      <c r="AX1197" s="296">
        <v>300</v>
      </c>
      <c r="AY1197" s="295">
        <v>465601.59</v>
      </c>
      <c r="AZ1197" s="295">
        <v>103481.14</v>
      </c>
      <c r="BA1197" s="294">
        <v>81.946825000000004</v>
      </c>
      <c r="BB1197" s="294">
        <v>80.338315556250194</v>
      </c>
      <c r="BC1197" s="294">
        <v>9.5</v>
      </c>
      <c r="BD1197" s="294"/>
      <c r="BE1197" s="293" t="s">
        <v>4204</v>
      </c>
      <c r="BF1197" s="291"/>
      <c r="BG1197" s="293" t="s">
        <v>315</v>
      </c>
      <c r="BH1197" s="293" t="s">
        <v>192</v>
      </c>
      <c r="BI1197" s="293" t="s">
        <v>367</v>
      </c>
      <c r="BJ1197" s="293" t="s">
        <v>4205</v>
      </c>
      <c r="BK1197" s="292" t="s">
        <v>175</v>
      </c>
      <c r="BL1197" s="294">
        <v>794464.21933423996</v>
      </c>
      <c r="BM1197" s="292" t="s">
        <v>309</v>
      </c>
      <c r="BN1197" s="294"/>
      <c r="BO1197" s="297">
        <v>38946</v>
      </c>
      <c r="BP1197" s="297">
        <v>48077</v>
      </c>
      <c r="BQ1197" s="297" t="s">
        <v>931</v>
      </c>
      <c r="BR1197" s="297" t="s">
        <v>4779</v>
      </c>
      <c r="BS1197" s="297">
        <v>38946</v>
      </c>
      <c r="BT1197" s="297">
        <v>48077</v>
      </c>
      <c r="BU1197" s="294">
        <v>45086.99</v>
      </c>
      <c r="BV1197" s="294">
        <v>71.86</v>
      </c>
      <c r="BW1197" s="294">
        <v>0</v>
      </c>
    </row>
    <row r="1198" spans="1:75" s="289" customFormat="1" ht="18.2" customHeight="1" x14ac:dyDescent="0.15">
      <c r="A1198" s="298">
        <v>1196</v>
      </c>
      <c r="B1198" s="299" t="s">
        <v>305</v>
      </c>
      <c r="C1198" s="299" t="s">
        <v>306</v>
      </c>
      <c r="D1198" s="313">
        <v>45170</v>
      </c>
      <c r="E1198" s="300" t="s">
        <v>2275</v>
      </c>
      <c r="F1198" s="309">
        <v>0</v>
      </c>
      <c r="G1198" s="309">
        <v>0</v>
      </c>
      <c r="H1198" s="302">
        <v>48182.080000000002</v>
      </c>
      <c r="I1198" s="302">
        <v>0</v>
      </c>
      <c r="J1198" s="302">
        <v>0</v>
      </c>
      <c r="K1198" s="302">
        <v>48182.080000000002</v>
      </c>
      <c r="L1198" s="302">
        <v>336.97</v>
      </c>
      <c r="M1198" s="302">
        <v>0</v>
      </c>
      <c r="N1198" s="302">
        <v>0</v>
      </c>
      <c r="O1198" s="302">
        <v>336.97</v>
      </c>
      <c r="P1198" s="302">
        <v>0</v>
      </c>
      <c r="Q1198" s="302">
        <v>0</v>
      </c>
      <c r="R1198" s="302">
        <v>47845.11</v>
      </c>
      <c r="S1198" s="302">
        <v>0</v>
      </c>
      <c r="T1198" s="302">
        <v>381.44</v>
      </c>
      <c r="U1198" s="302">
        <v>0</v>
      </c>
      <c r="V1198" s="302">
        <v>0</v>
      </c>
      <c r="W1198" s="302">
        <v>381.44</v>
      </c>
      <c r="X1198" s="302">
        <v>0</v>
      </c>
      <c r="Y1198" s="302">
        <v>0</v>
      </c>
      <c r="Z1198" s="302">
        <v>0</v>
      </c>
      <c r="AA1198" s="302">
        <v>57.1</v>
      </c>
      <c r="AB1198" s="302">
        <v>0</v>
      </c>
      <c r="AC1198" s="302">
        <v>0</v>
      </c>
      <c r="AD1198" s="302">
        <v>0</v>
      </c>
      <c r="AE1198" s="302">
        <v>0</v>
      </c>
      <c r="AF1198" s="302">
        <v>-38.97</v>
      </c>
      <c r="AG1198" s="302">
        <v>38.78</v>
      </c>
      <c r="AH1198" s="302">
        <v>104.1</v>
      </c>
      <c r="AI1198" s="302">
        <v>0</v>
      </c>
      <c r="AJ1198" s="302">
        <v>0</v>
      </c>
      <c r="AK1198" s="302">
        <v>0</v>
      </c>
      <c r="AL1198" s="302">
        <v>0</v>
      </c>
      <c r="AM1198" s="302">
        <v>0</v>
      </c>
      <c r="AN1198" s="302">
        <v>0</v>
      </c>
      <c r="AO1198" s="302">
        <v>0</v>
      </c>
      <c r="AP1198" s="302">
        <v>0.23</v>
      </c>
      <c r="AQ1198" s="302">
        <v>0</v>
      </c>
      <c r="AR1198" s="302">
        <v>6.84</v>
      </c>
      <c r="AS1198" s="302">
        <v>0</v>
      </c>
      <c r="AT1198" s="295">
        <f t="shared" si="18"/>
        <v>872.81</v>
      </c>
      <c r="AU1198" s="302">
        <v>0</v>
      </c>
      <c r="AV1198" s="302">
        <v>0</v>
      </c>
      <c r="AW1198" s="303">
        <v>95</v>
      </c>
      <c r="AX1198" s="303">
        <v>300</v>
      </c>
      <c r="AY1198" s="302">
        <v>402003.47</v>
      </c>
      <c r="AZ1198" s="302">
        <v>82226.86</v>
      </c>
      <c r="BA1198" s="301">
        <v>75.417006000000001</v>
      </c>
      <c r="BB1198" s="301">
        <v>43.882679551920901</v>
      </c>
      <c r="BC1198" s="301">
        <v>9.5</v>
      </c>
      <c r="BD1198" s="301"/>
      <c r="BE1198" s="300" t="s">
        <v>4204</v>
      </c>
      <c r="BF1198" s="298"/>
      <c r="BG1198" s="300" t="s">
        <v>540</v>
      </c>
      <c r="BH1198" s="300" t="s">
        <v>205</v>
      </c>
      <c r="BI1198" s="300" t="s">
        <v>541</v>
      </c>
      <c r="BJ1198" s="300" t="s">
        <v>103</v>
      </c>
      <c r="BK1198" s="299" t="s">
        <v>175</v>
      </c>
      <c r="BL1198" s="301">
        <v>374679.64954056003</v>
      </c>
      <c r="BM1198" s="299" t="s">
        <v>309</v>
      </c>
      <c r="BN1198" s="301"/>
      <c r="BO1198" s="304">
        <v>38946</v>
      </c>
      <c r="BP1198" s="304">
        <v>48077</v>
      </c>
      <c r="BQ1198" s="297" t="s">
        <v>4757</v>
      </c>
      <c r="BR1198" s="297" t="s">
        <v>4764</v>
      </c>
      <c r="BS1198" s="297">
        <v>38946</v>
      </c>
      <c r="BT1198" s="297">
        <v>48077</v>
      </c>
      <c r="BU1198" s="301">
        <v>0</v>
      </c>
      <c r="BV1198" s="301">
        <v>57.1</v>
      </c>
      <c r="BW1198" s="301">
        <v>0</v>
      </c>
    </row>
    <row r="1199" spans="1:75" s="289" customFormat="1" ht="18.2" customHeight="1" x14ac:dyDescent="0.15">
      <c r="A1199" s="291">
        <v>1197</v>
      </c>
      <c r="B1199" s="292" t="s">
        <v>305</v>
      </c>
      <c r="C1199" s="292" t="s">
        <v>306</v>
      </c>
      <c r="D1199" s="312">
        <v>45170</v>
      </c>
      <c r="E1199" s="293" t="s">
        <v>2276</v>
      </c>
      <c r="F1199" s="308">
        <v>87</v>
      </c>
      <c r="G1199" s="308">
        <v>86</v>
      </c>
      <c r="H1199" s="295">
        <v>32488.91</v>
      </c>
      <c r="I1199" s="295">
        <v>14029.85</v>
      </c>
      <c r="J1199" s="295">
        <v>0</v>
      </c>
      <c r="K1199" s="295">
        <v>46518.76</v>
      </c>
      <c r="L1199" s="295">
        <v>226.27</v>
      </c>
      <c r="M1199" s="295">
        <v>0</v>
      </c>
      <c r="N1199" s="295">
        <v>0</v>
      </c>
      <c r="O1199" s="295">
        <v>0</v>
      </c>
      <c r="P1199" s="295">
        <v>0</v>
      </c>
      <c r="Q1199" s="295">
        <v>0</v>
      </c>
      <c r="R1199" s="295">
        <v>46518.76</v>
      </c>
      <c r="S1199" s="295">
        <v>27699.4</v>
      </c>
      <c r="T1199" s="295">
        <v>259.91000000000003</v>
      </c>
      <c r="U1199" s="295">
        <v>0</v>
      </c>
      <c r="V1199" s="295">
        <v>0</v>
      </c>
      <c r="W1199" s="295">
        <v>0</v>
      </c>
      <c r="X1199" s="295">
        <v>0</v>
      </c>
      <c r="Y1199" s="295">
        <v>0</v>
      </c>
      <c r="Z1199" s="295">
        <v>27959.31</v>
      </c>
      <c r="AA1199" s="295">
        <v>0</v>
      </c>
      <c r="AB1199" s="295">
        <v>0</v>
      </c>
      <c r="AC1199" s="295">
        <v>0</v>
      </c>
      <c r="AD1199" s="295">
        <v>0</v>
      </c>
      <c r="AE1199" s="295">
        <v>0</v>
      </c>
      <c r="AF1199" s="295">
        <v>0</v>
      </c>
      <c r="AG1199" s="295">
        <v>0</v>
      </c>
      <c r="AH1199" s="295">
        <v>0</v>
      </c>
      <c r="AI1199" s="295">
        <v>0</v>
      </c>
      <c r="AJ1199" s="295">
        <v>0</v>
      </c>
      <c r="AK1199" s="295">
        <v>0</v>
      </c>
      <c r="AL1199" s="295">
        <v>0</v>
      </c>
      <c r="AM1199" s="295">
        <v>0</v>
      </c>
      <c r="AN1199" s="295">
        <v>0</v>
      </c>
      <c r="AO1199" s="295">
        <v>0</v>
      </c>
      <c r="AP1199" s="295">
        <v>0</v>
      </c>
      <c r="AQ1199" s="295">
        <v>0</v>
      </c>
      <c r="AR1199" s="295">
        <v>0</v>
      </c>
      <c r="AS1199" s="295">
        <v>0</v>
      </c>
      <c r="AT1199" s="295">
        <f t="shared" si="18"/>
        <v>0</v>
      </c>
      <c r="AU1199" s="295">
        <v>14256.12</v>
      </c>
      <c r="AV1199" s="295">
        <v>27959.31</v>
      </c>
      <c r="AW1199" s="296">
        <v>95</v>
      </c>
      <c r="AX1199" s="296">
        <v>300</v>
      </c>
      <c r="AY1199" s="295">
        <v>297998.38</v>
      </c>
      <c r="AZ1199" s="295">
        <v>55205.93</v>
      </c>
      <c r="BA1199" s="294">
        <v>68.305741999999995</v>
      </c>
      <c r="BB1199" s="294">
        <v>57.557193923187597</v>
      </c>
      <c r="BC1199" s="294">
        <v>9.6</v>
      </c>
      <c r="BD1199" s="294"/>
      <c r="BE1199" s="293" t="s">
        <v>4204</v>
      </c>
      <c r="BF1199" s="291"/>
      <c r="BG1199" s="293" t="s">
        <v>320</v>
      </c>
      <c r="BH1199" s="293" t="s">
        <v>181</v>
      </c>
      <c r="BI1199" s="293" t="s">
        <v>368</v>
      </c>
      <c r="BJ1199" s="293" t="s">
        <v>4205</v>
      </c>
      <c r="BK1199" s="292" t="s">
        <v>175</v>
      </c>
      <c r="BL1199" s="294">
        <v>364292.87536096002</v>
      </c>
      <c r="BM1199" s="292" t="s">
        <v>309</v>
      </c>
      <c r="BN1199" s="294"/>
      <c r="BO1199" s="297">
        <v>38946</v>
      </c>
      <c r="BP1199" s="297">
        <v>48077</v>
      </c>
      <c r="BQ1199" s="297" t="s">
        <v>1064</v>
      </c>
      <c r="BR1199" s="297" t="s">
        <v>4747</v>
      </c>
      <c r="BS1199" s="297">
        <v>38946</v>
      </c>
      <c r="BT1199" s="297">
        <v>48077</v>
      </c>
      <c r="BU1199" s="294">
        <v>12717.68</v>
      </c>
      <c r="BV1199" s="294">
        <v>50.05</v>
      </c>
      <c r="BW1199" s="294">
        <v>0</v>
      </c>
    </row>
    <row r="1200" spans="1:75" s="289" customFormat="1" ht="18.2" customHeight="1" x14ac:dyDescent="0.15">
      <c r="A1200" s="298">
        <v>1198</v>
      </c>
      <c r="B1200" s="299" t="s">
        <v>305</v>
      </c>
      <c r="C1200" s="299" t="s">
        <v>306</v>
      </c>
      <c r="D1200" s="313">
        <v>45170</v>
      </c>
      <c r="E1200" s="300" t="s">
        <v>2277</v>
      </c>
      <c r="F1200" s="309">
        <v>93</v>
      </c>
      <c r="G1200" s="309">
        <v>92</v>
      </c>
      <c r="H1200" s="302">
        <v>30678.95</v>
      </c>
      <c r="I1200" s="302">
        <v>13872.39</v>
      </c>
      <c r="J1200" s="302">
        <v>0</v>
      </c>
      <c r="K1200" s="302">
        <v>44551.34</v>
      </c>
      <c r="L1200" s="302">
        <v>213.6</v>
      </c>
      <c r="M1200" s="302">
        <v>0</v>
      </c>
      <c r="N1200" s="302">
        <v>0</v>
      </c>
      <c r="O1200" s="302">
        <v>0</v>
      </c>
      <c r="P1200" s="302">
        <v>0</v>
      </c>
      <c r="Q1200" s="302">
        <v>0</v>
      </c>
      <c r="R1200" s="302">
        <v>44551.34</v>
      </c>
      <c r="S1200" s="302">
        <v>28358.37</v>
      </c>
      <c r="T1200" s="302">
        <v>245.43</v>
      </c>
      <c r="U1200" s="302">
        <v>0</v>
      </c>
      <c r="V1200" s="302">
        <v>0</v>
      </c>
      <c r="W1200" s="302">
        <v>0</v>
      </c>
      <c r="X1200" s="302">
        <v>0</v>
      </c>
      <c r="Y1200" s="302">
        <v>0</v>
      </c>
      <c r="Z1200" s="302">
        <v>28603.8</v>
      </c>
      <c r="AA1200" s="302">
        <v>0</v>
      </c>
      <c r="AB1200" s="302">
        <v>0</v>
      </c>
      <c r="AC1200" s="302">
        <v>0</v>
      </c>
      <c r="AD1200" s="302">
        <v>0</v>
      </c>
      <c r="AE1200" s="302">
        <v>0</v>
      </c>
      <c r="AF1200" s="302">
        <v>0</v>
      </c>
      <c r="AG1200" s="302">
        <v>0</v>
      </c>
      <c r="AH1200" s="302">
        <v>0</v>
      </c>
      <c r="AI1200" s="302">
        <v>0</v>
      </c>
      <c r="AJ1200" s="302">
        <v>0</v>
      </c>
      <c r="AK1200" s="302">
        <v>0</v>
      </c>
      <c r="AL1200" s="302">
        <v>0</v>
      </c>
      <c r="AM1200" s="302">
        <v>0</v>
      </c>
      <c r="AN1200" s="302">
        <v>0</v>
      </c>
      <c r="AO1200" s="302">
        <v>0</v>
      </c>
      <c r="AP1200" s="302">
        <v>0</v>
      </c>
      <c r="AQ1200" s="302">
        <v>0</v>
      </c>
      <c r="AR1200" s="302">
        <v>0</v>
      </c>
      <c r="AS1200" s="302">
        <v>0</v>
      </c>
      <c r="AT1200" s="295">
        <f t="shared" si="18"/>
        <v>0</v>
      </c>
      <c r="AU1200" s="302">
        <v>14085.99</v>
      </c>
      <c r="AV1200" s="302">
        <v>28603.8</v>
      </c>
      <c r="AW1200" s="303">
        <v>95</v>
      </c>
      <c r="AX1200" s="303">
        <v>300</v>
      </c>
      <c r="AY1200" s="302">
        <v>253022.12</v>
      </c>
      <c r="AZ1200" s="302">
        <v>52123.96</v>
      </c>
      <c r="BA1200" s="301">
        <v>75.961742000000001</v>
      </c>
      <c r="BB1200" s="301">
        <v>64.925945665568804</v>
      </c>
      <c r="BC1200" s="301">
        <v>9.6</v>
      </c>
      <c r="BD1200" s="301"/>
      <c r="BE1200" s="300" t="s">
        <v>4204</v>
      </c>
      <c r="BF1200" s="298"/>
      <c r="BG1200" s="300" t="s">
        <v>320</v>
      </c>
      <c r="BH1200" s="300" t="s">
        <v>197</v>
      </c>
      <c r="BI1200" s="300" t="s">
        <v>373</v>
      </c>
      <c r="BJ1200" s="300" t="s">
        <v>4205</v>
      </c>
      <c r="BK1200" s="299" t="s">
        <v>175</v>
      </c>
      <c r="BL1200" s="301">
        <v>348885.82046864001</v>
      </c>
      <c r="BM1200" s="299" t="s">
        <v>309</v>
      </c>
      <c r="BN1200" s="301"/>
      <c r="BO1200" s="304">
        <v>38947</v>
      </c>
      <c r="BP1200" s="304">
        <v>48078</v>
      </c>
      <c r="BQ1200" s="297" t="s">
        <v>954</v>
      </c>
      <c r="BR1200" s="297" t="s">
        <v>4795</v>
      </c>
      <c r="BS1200" s="297">
        <v>38947</v>
      </c>
      <c r="BT1200" s="297">
        <v>48078</v>
      </c>
      <c r="BU1200" s="301">
        <v>12822.88</v>
      </c>
      <c r="BV1200" s="301">
        <v>47.25</v>
      </c>
      <c r="BW1200" s="301">
        <v>0</v>
      </c>
    </row>
    <row r="1201" spans="1:75" s="289" customFormat="1" ht="18.2" customHeight="1" x14ac:dyDescent="0.15">
      <c r="A1201" s="291">
        <v>1199</v>
      </c>
      <c r="B1201" s="292" t="s">
        <v>305</v>
      </c>
      <c r="C1201" s="292" t="s">
        <v>306</v>
      </c>
      <c r="D1201" s="312">
        <v>45170</v>
      </c>
      <c r="E1201" s="293" t="s">
        <v>2278</v>
      </c>
      <c r="F1201" s="308">
        <v>0</v>
      </c>
      <c r="G1201" s="308">
        <v>0</v>
      </c>
      <c r="H1201" s="295">
        <v>40128.79</v>
      </c>
      <c r="I1201" s="295">
        <v>0</v>
      </c>
      <c r="J1201" s="295">
        <v>0</v>
      </c>
      <c r="K1201" s="295">
        <v>40128.79</v>
      </c>
      <c r="L1201" s="295">
        <v>280.64999999999998</v>
      </c>
      <c r="M1201" s="295">
        <v>0</v>
      </c>
      <c r="N1201" s="295">
        <v>0</v>
      </c>
      <c r="O1201" s="295">
        <v>280.64999999999998</v>
      </c>
      <c r="P1201" s="295">
        <v>0</v>
      </c>
      <c r="Q1201" s="295">
        <v>0</v>
      </c>
      <c r="R1201" s="295">
        <v>39848.14</v>
      </c>
      <c r="S1201" s="295">
        <v>0</v>
      </c>
      <c r="T1201" s="295">
        <v>317.69</v>
      </c>
      <c r="U1201" s="295">
        <v>0</v>
      </c>
      <c r="V1201" s="295">
        <v>0</v>
      </c>
      <c r="W1201" s="295">
        <v>317.69</v>
      </c>
      <c r="X1201" s="295">
        <v>0</v>
      </c>
      <c r="Y1201" s="295">
        <v>0</v>
      </c>
      <c r="Z1201" s="295">
        <v>0</v>
      </c>
      <c r="AA1201" s="295">
        <v>47.56</v>
      </c>
      <c r="AB1201" s="295">
        <v>0</v>
      </c>
      <c r="AC1201" s="295">
        <v>0</v>
      </c>
      <c r="AD1201" s="295">
        <v>0</v>
      </c>
      <c r="AE1201" s="295">
        <v>0</v>
      </c>
      <c r="AF1201" s="295">
        <v>-34.69</v>
      </c>
      <c r="AG1201" s="295">
        <v>32.299999999999997</v>
      </c>
      <c r="AH1201" s="295">
        <v>92.11</v>
      </c>
      <c r="AI1201" s="295">
        <v>0</v>
      </c>
      <c r="AJ1201" s="295">
        <v>0</v>
      </c>
      <c r="AK1201" s="295">
        <v>0</v>
      </c>
      <c r="AL1201" s="295">
        <v>0</v>
      </c>
      <c r="AM1201" s="295">
        <v>0</v>
      </c>
      <c r="AN1201" s="295">
        <v>0</v>
      </c>
      <c r="AO1201" s="295">
        <v>0</v>
      </c>
      <c r="AP1201" s="295">
        <v>33.020000000000003</v>
      </c>
      <c r="AQ1201" s="295">
        <v>0</v>
      </c>
      <c r="AR1201" s="295">
        <v>2.46</v>
      </c>
      <c r="AS1201" s="295">
        <v>0</v>
      </c>
      <c r="AT1201" s="295">
        <f t="shared" si="18"/>
        <v>766.18</v>
      </c>
      <c r="AU1201" s="295">
        <v>0</v>
      </c>
      <c r="AV1201" s="295">
        <v>0</v>
      </c>
      <c r="AW1201" s="296">
        <v>95</v>
      </c>
      <c r="AX1201" s="296">
        <v>300</v>
      </c>
      <c r="AY1201" s="295">
        <v>469799.3</v>
      </c>
      <c r="AZ1201" s="295">
        <v>68483.95</v>
      </c>
      <c r="BA1201" s="294">
        <v>53.751730000000002</v>
      </c>
      <c r="BB1201" s="294">
        <v>31.2760356591902</v>
      </c>
      <c r="BC1201" s="294">
        <v>9.5</v>
      </c>
      <c r="BD1201" s="294"/>
      <c r="BE1201" s="293" t="s">
        <v>4204</v>
      </c>
      <c r="BF1201" s="291"/>
      <c r="BG1201" s="293" t="s">
        <v>312</v>
      </c>
      <c r="BH1201" s="293" t="s">
        <v>230</v>
      </c>
      <c r="BI1201" s="293" t="s">
        <v>322</v>
      </c>
      <c r="BJ1201" s="293" t="s">
        <v>103</v>
      </c>
      <c r="BK1201" s="292" t="s">
        <v>175</v>
      </c>
      <c r="BL1201" s="294">
        <v>312054.60976144002</v>
      </c>
      <c r="BM1201" s="292" t="s">
        <v>309</v>
      </c>
      <c r="BN1201" s="294"/>
      <c r="BO1201" s="297">
        <v>38947</v>
      </c>
      <c r="BP1201" s="297">
        <v>48078</v>
      </c>
      <c r="BQ1201" s="297" t="s">
        <v>4757</v>
      </c>
      <c r="BR1201" s="297" t="s">
        <v>4764</v>
      </c>
      <c r="BS1201" s="297">
        <v>38947</v>
      </c>
      <c r="BT1201" s="297">
        <v>48078</v>
      </c>
      <c r="BU1201" s="294">
        <v>0</v>
      </c>
      <c r="BV1201" s="294">
        <v>47.56</v>
      </c>
      <c r="BW1201" s="294">
        <v>0</v>
      </c>
    </row>
    <row r="1202" spans="1:75" s="289" customFormat="1" ht="18.2" customHeight="1" x14ac:dyDescent="0.15">
      <c r="A1202" s="298">
        <v>1200</v>
      </c>
      <c r="B1202" s="299" t="s">
        <v>305</v>
      </c>
      <c r="C1202" s="299" t="s">
        <v>306</v>
      </c>
      <c r="D1202" s="313">
        <v>45170</v>
      </c>
      <c r="E1202" s="300" t="s">
        <v>2279</v>
      </c>
      <c r="F1202" s="309">
        <v>0</v>
      </c>
      <c r="G1202" s="309">
        <v>0</v>
      </c>
      <c r="H1202" s="302">
        <v>60098.27</v>
      </c>
      <c r="I1202" s="302">
        <v>0</v>
      </c>
      <c r="J1202" s="302">
        <v>0</v>
      </c>
      <c r="K1202" s="302">
        <v>60098.27</v>
      </c>
      <c r="L1202" s="302">
        <v>420.34</v>
      </c>
      <c r="M1202" s="302">
        <v>0</v>
      </c>
      <c r="N1202" s="302">
        <v>0</v>
      </c>
      <c r="O1202" s="302">
        <v>420.34</v>
      </c>
      <c r="P1202" s="302">
        <v>0</v>
      </c>
      <c r="Q1202" s="302">
        <v>0</v>
      </c>
      <c r="R1202" s="302">
        <v>59677.93</v>
      </c>
      <c r="S1202" s="302">
        <v>0</v>
      </c>
      <c r="T1202" s="302">
        <v>475.78</v>
      </c>
      <c r="U1202" s="302">
        <v>0</v>
      </c>
      <c r="V1202" s="302">
        <v>0</v>
      </c>
      <c r="W1202" s="302">
        <v>475.78</v>
      </c>
      <c r="X1202" s="302">
        <v>0</v>
      </c>
      <c r="Y1202" s="302">
        <v>0</v>
      </c>
      <c r="Z1202" s="302">
        <v>0</v>
      </c>
      <c r="AA1202" s="302">
        <v>71.23</v>
      </c>
      <c r="AB1202" s="302">
        <v>0</v>
      </c>
      <c r="AC1202" s="302">
        <v>0</v>
      </c>
      <c r="AD1202" s="302">
        <v>0</v>
      </c>
      <c r="AE1202" s="302">
        <v>0</v>
      </c>
      <c r="AF1202" s="302">
        <v>-48.29</v>
      </c>
      <c r="AG1202" s="302">
        <v>48.37</v>
      </c>
      <c r="AH1202" s="302">
        <v>128.66</v>
      </c>
      <c r="AI1202" s="302">
        <v>0</v>
      </c>
      <c r="AJ1202" s="302">
        <v>0</v>
      </c>
      <c r="AK1202" s="302">
        <v>0</v>
      </c>
      <c r="AL1202" s="302">
        <v>0</v>
      </c>
      <c r="AM1202" s="302">
        <v>0</v>
      </c>
      <c r="AN1202" s="302">
        <v>0</v>
      </c>
      <c r="AO1202" s="302">
        <v>0</v>
      </c>
      <c r="AP1202" s="302">
        <v>0.06</v>
      </c>
      <c r="AQ1202" s="302">
        <v>0</v>
      </c>
      <c r="AR1202" s="302">
        <v>0</v>
      </c>
      <c r="AS1202" s="302">
        <v>0</v>
      </c>
      <c r="AT1202" s="295">
        <f t="shared" si="18"/>
        <v>1096.1499999999999</v>
      </c>
      <c r="AU1202" s="302">
        <v>0</v>
      </c>
      <c r="AV1202" s="302">
        <v>0</v>
      </c>
      <c r="AW1202" s="303">
        <v>95</v>
      </c>
      <c r="AX1202" s="303">
        <v>300</v>
      </c>
      <c r="AY1202" s="302">
        <v>471500.65</v>
      </c>
      <c r="AZ1202" s="302">
        <v>102566.49</v>
      </c>
      <c r="BA1202" s="301">
        <v>80.211973999999998</v>
      </c>
      <c r="BB1202" s="301">
        <v>46.671038167863799</v>
      </c>
      <c r="BC1202" s="301">
        <v>9.5</v>
      </c>
      <c r="BD1202" s="301"/>
      <c r="BE1202" s="300" t="s">
        <v>4204</v>
      </c>
      <c r="BF1202" s="298"/>
      <c r="BG1202" s="300" t="s">
        <v>312</v>
      </c>
      <c r="BH1202" s="300" t="s">
        <v>230</v>
      </c>
      <c r="BI1202" s="300" t="s">
        <v>322</v>
      </c>
      <c r="BJ1202" s="300" t="s">
        <v>103</v>
      </c>
      <c r="BK1202" s="299" t="s">
        <v>175</v>
      </c>
      <c r="BL1202" s="301">
        <v>467343.59891127999</v>
      </c>
      <c r="BM1202" s="299" t="s">
        <v>309</v>
      </c>
      <c r="BN1202" s="301"/>
      <c r="BO1202" s="304">
        <v>38947</v>
      </c>
      <c r="BP1202" s="304">
        <v>48078</v>
      </c>
      <c r="BQ1202" s="297" t="s">
        <v>4757</v>
      </c>
      <c r="BR1202" s="297" t="s">
        <v>4764</v>
      </c>
      <c r="BS1202" s="297">
        <v>38947</v>
      </c>
      <c r="BT1202" s="297">
        <v>48078</v>
      </c>
      <c r="BU1202" s="301">
        <v>0</v>
      </c>
      <c r="BV1202" s="301">
        <v>71.23</v>
      </c>
      <c r="BW1202" s="301">
        <v>0</v>
      </c>
    </row>
    <row r="1203" spans="1:75" s="289" customFormat="1" ht="18.2" customHeight="1" x14ac:dyDescent="0.15">
      <c r="A1203" s="291">
        <v>1201</v>
      </c>
      <c r="B1203" s="292" t="s">
        <v>305</v>
      </c>
      <c r="C1203" s="292" t="s">
        <v>306</v>
      </c>
      <c r="D1203" s="312">
        <v>45170</v>
      </c>
      <c r="E1203" s="293" t="s">
        <v>2280</v>
      </c>
      <c r="F1203" s="308">
        <v>70</v>
      </c>
      <c r="G1203" s="308">
        <v>69</v>
      </c>
      <c r="H1203" s="295">
        <v>24735.24</v>
      </c>
      <c r="I1203" s="295">
        <v>31618.95</v>
      </c>
      <c r="J1203" s="295">
        <v>0</v>
      </c>
      <c r="K1203" s="295">
        <v>56354.19</v>
      </c>
      <c r="L1203" s="295">
        <v>596.51</v>
      </c>
      <c r="M1203" s="295">
        <v>0</v>
      </c>
      <c r="N1203" s="295">
        <v>0</v>
      </c>
      <c r="O1203" s="295">
        <v>0</v>
      </c>
      <c r="P1203" s="295">
        <v>0</v>
      </c>
      <c r="Q1203" s="295">
        <v>0</v>
      </c>
      <c r="R1203" s="295">
        <v>56354.19</v>
      </c>
      <c r="S1203" s="295">
        <v>23051.82</v>
      </c>
      <c r="T1203" s="295">
        <v>195.82</v>
      </c>
      <c r="U1203" s="295">
        <v>0</v>
      </c>
      <c r="V1203" s="295">
        <v>0</v>
      </c>
      <c r="W1203" s="295">
        <v>0</v>
      </c>
      <c r="X1203" s="295">
        <v>0</v>
      </c>
      <c r="Y1203" s="295">
        <v>0</v>
      </c>
      <c r="Z1203" s="295">
        <v>23247.64</v>
      </c>
      <c r="AA1203" s="295">
        <v>0</v>
      </c>
      <c r="AB1203" s="295">
        <v>0</v>
      </c>
      <c r="AC1203" s="295">
        <v>0</v>
      </c>
      <c r="AD1203" s="295">
        <v>0</v>
      </c>
      <c r="AE1203" s="295">
        <v>0</v>
      </c>
      <c r="AF1203" s="295">
        <v>0</v>
      </c>
      <c r="AG1203" s="295">
        <v>0</v>
      </c>
      <c r="AH1203" s="295">
        <v>0</v>
      </c>
      <c r="AI1203" s="295">
        <v>0</v>
      </c>
      <c r="AJ1203" s="295">
        <v>0</v>
      </c>
      <c r="AK1203" s="295">
        <v>0</v>
      </c>
      <c r="AL1203" s="295">
        <v>0</v>
      </c>
      <c r="AM1203" s="295">
        <v>0</v>
      </c>
      <c r="AN1203" s="295">
        <v>0</v>
      </c>
      <c r="AO1203" s="295">
        <v>0</v>
      </c>
      <c r="AP1203" s="295">
        <v>0</v>
      </c>
      <c r="AQ1203" s="295">
        <v>0</v>
      </c>
      <c r="AR1203" s="295">
        <v>0</v>
      </c>
      <c r="AS1203" s="295">
        <v>0</v>
      </c>
      <c r="AT1203" s="295">
        <f t="shared" si="18"/>
        <v>0</v>
      </c>
      <c r="AU1203" s="295">
        <v>32215.46</v>
      </c>
      <c r="AV1203" s="295">
        <v>23247.64</v>
      </c>
      <c r="AW1203" s="296">
        <v>35</v>
      </c>
      <c r="AX1203" s="296">
        <v>240</v>
      </c>
      <c r="AY1203" s="295">
        <v>476002.92</v>
      </c>
      <c r="AZ1203" s="295">
        <v>85002.07</v>
      </c>
      <c r="BA1203" s="294">
        <v>65.846985000000004</v>
      </c>
      <c r="BB1203" s="294">
        <v>43.654860447717901</v>
      </c>
      <c r="BC1203" s="294">
        <v>9.5</v>
      </c>
      <c r="BD1203" s="294"/>
      <c r="BE1203" s="293" t="s">
        <v>4204</v>
      </c>
      <c r="BF1203" s="291"/>
      <c r="BG1203" s="293" t="s">
        <v>312</v>
      </c>
      <c r="BH1203" s="293" t="s">
        <v>214</v>
      </c>
      <c r="BI1203" s="293" t="s">
        <v>632</v>
      </c>
      <c r="BJ1203" s="293" t="s">
        <v>4205</v>
      </c>
      <c r="BK1203" s="292" t="s">
        <v>175</v>
      </c>
      <c r="BL1203" s="294">
        <v>441315.07189224003</v>
      </c>
      <c r="BM1203" s="292" t="s">
        <v>309</v>
      </c>
      <c r="BN1203" s="294"/>
      <c r="BO1203" s="297">
        <v>38947</v>
      </c>
      <c r="BP1203" s="297">
        <v>46252</v>
      </c>
      <c r="BQ1203" s="297" t="s">
        <v>931</v>
      </c>
      <c r="BR1203" s="297" t="s">
        <v>4779</v>
      </c>
      <c r="BS1203" s="297">
        <v>38947</v>
      </c>
      <c r="BT1203" s="297">
        <v>46252</v>
      </c>
      <c r="BU1203" s="294">
        <v>14224.7</v>
      </c>
      <c r="BV1203" s="294">
        <v>56.27</v>
      </c>
      <c r="BW1203" s="294">
        <v>0</v>
      </c>
    </row>
    <row r="1204" spans="1:75" s="289" customFormat="1" ht="18.2" customHeight="1" x14ac:dyDescent="0.15">
      <c r="A1204" s="298">
        <v>1202</v>
      </c>
      <c r="B1204" s="299" t="s">
        <v>305</v>
      </c>
      <c r="C1204" s="299" t="s">
        <v>306</v>
      </c>
      <c r="D1204" s="313">
        <v>45170</v>
      </c>
      <c r="E1204" s="300" t="s">
        <v>2281</v>
      </c>
      <c r="F1204" s="309">
        <v>113</v>
      </c>
      <c r="G1204" s="309">
        <v>112</v>
      </c>
      <c r="H1204" s="302">
        <v>16690.03</v>
      </c>
      <c r="I1204" s="302">
        <v>8359.74</v>
      </c>
      <c r="J1204" s="302">
        <v>0</v>
      </c>
      <c r="K1204" s="302">
        <v>25049.77</v>
      </c>
      <c r="L1204" s="302">
        <v>114.65</v>
      </c>
      <c r="M1204" s="302">
        <v>0</v>
      </c>
      <c r="N1204" s="302">
        <v>0</v>
      </c>
      <c r="O1204" s="302">
        <v>0</v>
      </c>
      <c r="P1204" s="302">
        <v>0</v>
      </c>
      <c r="Q1204" s="302">
        <v>0</v>
      </c>
      <c r="R1204" s="302">
        <v>25049.77</v>
      </c>
      <c r="S1204" s="302">
        <v>19902.34</v>
      </c>
      <c r="T1204" s="302">
        <v>137.69</v>
      </c>
      <c r="U1204" s="302">
        <v>0</v>
      </c>
      <c r="V1204" s="302">
        <v>0</v>
      </c>
      <c r="W1204" s="302">
        <v>0</v>
      </c>
      <c r="X1204" s="302">
        <v>0</v>
      </c>
      <c r="Y1204" s="302">
        <v>0</v>
      </c>
      <c r="Z1204" s="302">
        <v>20040.03</v>
      </c>
      <c r="AA1204" s="302">
        <v>0</v>
      </c>
      <c r="AB1204" s="302">
        <v>0</v>
      </c>
      <c r="AC1204" s="302">
        <v>0</v>
      </c>
      <c r="AD1204" s="302">
        <v>0</v>
      </c>
      <c r="AE1204" s="302">
        <v>0</v>
      </c>
      <c r="AF1204" s="302">
        <v>0</v>
      </c>
      <c r="AG1204" s="302">
        <v>0</v>
      </c>
      <c r="AH1204" s="302">
        <v>0</v>
      </c>
      <c r="AI1204" s="302">
        <v>0</v>
      </c>
      <c r="AJ1204" s="302">
        <v>0</v>
      </c>
      <c r="AK1204" s="302">
        <v>0</v>
      </c>
      <c r="AL1204" s="302">
        <v>0</v>
      </c>
      <c r="AM1204" s="302">
        <v>0</v>
      </c>
      <c r="AN1204" s="302">
        <v>0</v>
      </c>
      <c r="AO1204" s="302">
        <v>0</v>
      </c>
      <c r="AP1204" s="302">
        <v>0</v>
      </c>
      <c r="AQ1204" s="302">
        <v>0</v>
      </c>
      <c r="AR1204" s="302">
        <v>0</v>
      </c>
      <c r="AS1204" s="302">
        <v>0</v>
      </c>
      <c r="AT1204" s="295">
        <f t="shared" si="18"/>
        <v>0</v>
      </c>
      <c r="AU1204" s="302">
        <v>8474.39</v>
      </c>
      <c r="AV1204" s="302">
        <v>20040.03</v>
      </c>
      <c r="AW1204" s="303">
        <v>95</v>
      </c>
      <c r="AX1204" s="303">
        <v>300</v>
      </c>
      <c r="AY1204" s="302">
        <v>261996.83</v>
      </c>
      <c r="AZ1204" s="302">
        <v>27986.560000000001</v>
      </c>
      <c r="BA1204" s="301">
        <v>39.396825999999997</v>
      </c>
      <c r="BB1204" s="301">
        <v>35.262691450111099</v>
      </c>
      <c r="BC1204" s="301">
        <v>9.9</v>
      </c>
      <c r="BD1204" s="301"/>
      <c r="BE1204" s="300" t="s">
        <v>4204</v>
      </c>
      <c r="BF1204" s="298"/>
      <c r="BG1204" s="300" t="s">
        <v>324</v>
      </c>
      <c r="BH1204" s="300" t="s">
        <v>220</v>
      </c>
      <c r="BI1204" s="300" t="s">
        <v>633</v>
      </c>
      <c r="BJ1204" s="300" t="s">
        <v>4205</v>
      </c>
      <c r="BK1204" s="299" t="s">
        <v>175</v>
      </c>
      <c r="BL1204" s="301">
        <v>196167.15364792</v>
      </c>
      <c r="BM1204" s="299" t="s">
        <v>309</v>
      </c>
      <c r="BN1204" s="301"/>
      <c r="BO1204" s="304">
        <v>38950</v>
      </c>
      <c r="BP1204" s="304">
        <v>48081</v>
      </c>
      <c r="BQ1204" s="297" t="s">
        <v>947</v>
      </c>
      <c r="BR1204" s="297" t="s">
        <v>4774</v>
      </c>
      <c r="BS1204" s="297">
        <v>38950</v>
      </c>
      <c r="BT1204" s="297">
        <v>48081</v>
      </c>
      <c r="BU1204" s="301">
        <v>11411.47</v>
      </c>
      <c r="BV1204" s="301">
        <v>46.13</v>
      </c>
      <c r="BW1204" s="301">
        <v>0</v>
      </c>
    </row>
    <row r="1205" spans="1:75" s="289" customFormat="1" ht="18.2" customHeight="1" x14ac:dyDescent="0.15">
      <c r="A1205" s="291">
        <v>1203</v>
      </c>
      <c r="B1205" s="292" t="s">
        <v>305</v>
      </c>
      <c r="C1205" s="292" t="s">
        <v>306</v>
      </c>
      <c r="D1205" s="312">
        <v>45170</v>
      </c>
      <c r="E1205" s="293" t="s">
        <v>2282</v>
      </c>
      <c r="F1205" s="308">
        <v>104</v>
      </c>
      <c r="G1205" s="308">
        <v>103</v>
      </c>
      <c r="H1205" s="295">
        <v>6297.57</v>
      </c>
      <c r="I1205" s="295">
        <v>10444.17</v>
      </c>
      <c r="J1205" s="295">
        <v>0</v>
      </c>
      <c r="K1205" s="295">
        <v>16741.740000000002</v>
      </c>
      <c r="L1205" s="295">
        <v>150.91</v>
      </c>
      <c r="M1205" s="295">
        <v>0</v>
      </c>
      <c r="N1205" s="295">
        <v>0</v>
      </c>
      <c r="O1205" s="295">
        <v>0</v>
      </c>
      <c r="P1205" s="295">
        <v>0</v>
      </c>
      <c r="Q1205" s="295">
        <v>0</v>
      </c>
      <c r="R1205" s="295">
        <v>16741.740000000002</v>
      </c>
      <c r="S1205" s="295">
        <v>10449.08</v>
      </c>
      <c r="T1205" s="295">
        <v>51.95</v>
      </c>
      <c r="U1205" s="295">
        <v>0</v>
      </c>
      <c r="V1205" s="295">
        <v>0</v>
      </c>
      <c r="W1205" s="295">
        <v>0</v>
      </c>
      <c r="X1205" s="295">
        <v>0</v>
      </c>
      <c r="Y1205" s="295">
        <v>0</v>
      </c>
      <c r="Z1205" s="295">
        <v>10501.03</v>
      </c>
      <c r="AA1205" s="295">
        <v>0</v>
      </c>
      <c r="AB1205" s="295">
        <v>0</v>
      </c>
      <c r="AC1205" s="295">
        <v>0</v>
      </c>
      <c r="AD1205" s="295">
        <v>0</v>
      </c>
      <c r="AE1205" s="295">
        <v>0</v>
      </c>
      <c r="AF1205" s="295">
        <v>0</v>
      </c>
      <c r="AG1205" s="295">
        <v>0</v>
      </c>
      <c r="AH1205" s="295">
        <v>0</v>
      </c>
      <c r="AI1205" s="295">
        <v>0</v>
      </c>
      <c r="AJ1205" s="295">
        <v>0</v>
      </c>
      <c r="AK1205" s="295">
        <v>0</v>
      </c>
      <c r="AL1205" s="295">
        <v>0</v>
      </c>
      <c r="AM1205" s="295">
        <v>0</v>
      </c>
      <c r="AN1205" s="295">
        <v>0</v>
      </c>
      <c r="AO1205" s="295">
        <v>0</v>
      </c>
      <c r="AP1205" s="295">
        <v>0</v>
      </c>
      <c r="AQ1205" s="295">
        <v>0</v>
      </c>
      <c r="AR1205" s="295">
        <v>0</v>
      </c>
      <c r="AS1205" s="295">
        <v>0</v>
      </c>
      <c r="AT1205" s="295">
        <f t="shared" si="18"/>
        <v>0</v>
      </c>
      <c r="AU1205" s="295">
        <v>10595.08</v>
      </c>
      <c r="AV1205" s="295">
        <v>10501.03</v>
      </c>
      <c r="AW1205" s="296">
        <v>35</v>
      </c>
      <c r="AX1205" s="296">
        <v>240</v>
      </c>
      <c r="AY1205" s="295">
        <v>261996.83</v>
      </c>
      <c r="AZ1205" s="295">
        <v>21166.7</v>
      </c>
      <c r="BA1205" s="294">
        <v>29.796474</v>
      </c>
      <c r="BB1205" s="294">
        <v>23.567434726469401</v>
      </c>
      <c r="BC1205" s="294">
        <v>9.9</v>
      </c>
      <c r="BD1205" s="294"/>
      <c r="BE1205" s="293" t="s">
        <v>4204</v>
      </c>
      <c r="BF1205" s="291"/>
      <c r="BG1205" s="293" t="s">
        <v>324</v>
      </c>
      <c r="BH1205" s="293" t="s">
        <v>220</v>
      </c>
      <c r="BI1205" s="293" t="s">
        <v>633</v>
      </c>
      <c r="BJ1205" s="293" t="s">
        <v>4205</v>
      </c>
      <c r="BK1205" s="292" t="s">
        <v>175</v>
      </c>
      <c r="BL1205" s="294">
        <v>131106.17314704001</v>
      </c>
      <c r="BM1205" s="292" t="s">
        <v>309</v>
      </c>
      <c r="BN1205" s="294"/>
      <c r="BO1205" s="297">
        <v>38950</v>
      </c>
      <c r="BP1205" s="297">
        <v>46255</v>
      </c>
      <c r="BQ1205" s="297" t="s">
        <v>936</v>
      </c>
      <c r="BR1205" s="297" t="s">
        <v>4769</v>
      </c>
      <c r="BS1205" s="297">
        <v>38950</v>
      </c>
      <c r="BT1205" s="297">
        <v>46255</v>
      </c>
      <c r="BU1205" s="294">
        <v>7904.22</v>
      </c>
      <c r="BV1205" s="294">
        <v>33.31</v>
      </c>
      <c r="BW1205" s="294">
        <v>0</v>
      </c>
    </row>
    <row r="1206" spans="1:75" s="289" customFormat="1" ht="18.2" customHeight="1" x14ac:dyDescent="0.15">
      <c r="A1206" s="298">
        <v>1204</v>
      </c>
      <c r="B1206" s="299" t="s">
        <v>305</v>
      </c>
      <c r="C1206" s="299" t="s">
        <v>306</v>
      </c>
      <c r="D1206" s="313">
        <v>45170</v>
      </c>
      <c r="E1206" s="300" t="s">
        <v>2283</v>
      </c>
      <c r="F1206" s="309">
        <v>154</v>
      </c>
      <c r="G1206" s="309">
        <v>153</v>
      </c>
      <c r="H1206" s="302">
        <v>54664.23</v>
      </c>
      <c r="I1206" s="302">
        <v>33795.57</v>
      </c>
      <c r="J1206" s="302">
        <v>0</v>
      </c>
      <c r="K1206" s="302">
        <v>88459.8</v>
      </c>
      <c r="L1206" s="302">
        <v>382.3</v>
      </c>
      <c r="M1206" s="302">
        <v>0</v>
      </c>
      <c r="N1206" s="302">
        <v>0</v>
      </c>
      <c r="O1206" s="302">
        <v>0</v>
      </c>
      <c r="P1206" s="302">
        <v>0</v>
      </c>
      <c r="Q1206" s="302">
        <v>0</v>
      </c>
      <c r="R1206" s="302">
        <v>88459.8</v>
      </c>
      <c r="S1206" s="302">
        <v>90163.74</v>
      </c>
      <c r="T1206" s="302">
        <v>432.76</v>
      </c>
      <c r="U1206" s="302">
        <v>0</v>
      </c>
      <c r="V1206" s="302">
        <v>0</v>
      </c>
      <c r="W1206" s="302">
        <v>0</v>
      </c>
      <c r="X1206" s="302">
        <v>0</v>
      </c>
      <c r="Y1206" s="302">
        <v>0</v>
      </c>
      <c r="Z1206" s="302">
        <v>90596.5</v>
      </c>
      <c r="AA1206" s="302">
        <v>0</v>
      </c>
      <c r="AB1206" s="302">
        <v>0</v>
      </c>
      <c r="AC1206" s="302">
        <v>0</v>
      </c>
      <c r="AD1206" s="302">
        <v>0</v>
      </c>
      <c r="AE1206" s="302">
        <v>0</v>
      </c>
      <c r="AF1206" s="302">
        <v>0</v>
      </c>
      <c r="AG1206" s="302">
        <v>0</v>
      </c>
      <c r="AH1206" s="302">
        <v>0</v>
      </c>
      <c r="AI1206" s="302">
        <v>0</v>
      </c>
      <c r="AJ1206" s="302">
        <v>0</v>
      </c>
      <c r="AK1206" s="302">
        <v>0</v>
      </c>
      <c r="AL1206" s="302">
        <v>0</v>
      </c>
      <c r="AM1206" s="302">
        <v>0</v>
      </c>
      <c r="AN1206" s="302">
        <v>0</v>
      </c>
      <c r="AO1206" s="302">
        <v>0</v>
      </c>
      <c r="AP1206" s="302">
        <v>0</v>
      </c>
      <c r="AQ1206" s="302">
        <v>0</v>
      </c>
      <c r="AR1206" s="302">
        <v>0</v>
      </c>
      <c r="AS1206" s="302">
        <v>0</v>
      </c>
      <c r="AT1206" s="295">
        <f t="shared" si="18"/>
        <v>0</v>
      </c>
      <c r="AU1206" s="302">
        <v>34177.870000000003</v>
      </c>
      <c r="AV1206" s="302">
        <v>90596.5</v>
      </c>
      <c r="AW1206" s="303">
        <v>95</v>
      </c>
      <c r="AX1206" s="303">
        <v>300</v>
      </c>
      <c r="AY1206" s="302">
        <v>426500.54</v>
      </c>
      <c r="AZ1206" s="302">
        <v>93289.09</v>
      </c>
      <c r="BA1206" s="301">
        <v>80.671293000000006</v>
      </c>
      <c r="BB1206" s="301">
        <v>76.495187642214105</v>
      </c>
      <c r="BC1206" s="301">
        <v>9.5</v>
      </c>
      <c r="BD1206" s="301"/>
      <c r="BE1206" s="300" t="s">
        <v>4204</v>
      </c>
      <c r="BF1206" s="298"/>
      <c r="BG1206" s="300" t="s">
        <v>326</v>
      </c>
      <c r="BH1206" s="300" t="s">
        <v>239</v>
      </c>
      <c r="BI1206" s="300" t="s">
        <v>484</v>
      </c>
      <c r="BJ1206" s="300" t="s">
        <v>4205</v>
      </c>
      <c r="BK1206" s="299" t="s">
        <v>175</v>
      </c>
      <c r="BL1206" s="301">
        <v>692737.1859408</v>
      </c>
      <c r="BM1206" s="299" t="s">
        <v>309</v>
      </c>
      <c r="BN1206" s="301"/>
      <c r="BO1206" s="304">
        <v>38950</v>
      </c>
      <c r="BP1206" s="304">
        <v>48081</v>
      </c>
      <c r="BQ1206" s="297" t="s">
        <v>954</v>
      </c>
      <c r="BR1206" s="297" t="s">
        <v>4795</v>
      </c>
      <c r="BS1206" s="297">
        <v>38950</v>
      </c>
      <c r="BT1206" s="297">
        <v>48081</v>
      </c>
      <c r="BU1206" s="301">
        <v>34529.69</v>
      </c>
      <c r="BV1206" s="301">
        <v>64.78</v>
      </c>
      <c r="BW1206" s="301">
        <v>0</v>
      </c>
    </row>
    <row r="1207" spans="1:75" s="289" customFormat="1" ht="18.2" customHeight="1" x14ac:dyDescent="0.15">
      <c r="A1207" s="291">
        <v>1205</v>
      </c>
      <c r="B1207" s="292" t="s">
        <v>305</v>
      </c>
      <c r="C1207" s="292" t="s">
        <v>306</v>
      </c>
      <c r="D1207" s="312">
        <v>45170</v>
      </c>
      <c r="E1207" s="293" t="s">
        <v>2284</v>
      </c>
      <c r="F1207" s="308">
        <v>0</v>
      </c>
      <c r="G1207" s="308">
        <v>0</v>
      </c>
      <c r="H1207" s="295">
        <v>14018.84</v>
      </c>
      <c r="I1207" s="295">
        <v>0</v>
      </c>
      <c r="J1207" s="295">
        <v>0</v>
      </c>
      <c r="K1207" s="295">
        <v>14018.84</v>
      </c>
      <c r="L1207" s="295">
        <v>96.36</v>
      </c>
      <c r="M1207" s="295">
        <v>0</v>
      </c>
      <c r="N1207" s="295">
        <v>0</v>
      </c>
      <c r="O1207" s="295">
        <v>96.36</v>
      </c>
      <c r="P1207" s="295">
        <v>0</v>
      </c>
      <c r="Q1207" s="295">
        <v>0</v>
      </c>
      <c r="R1207" s="295">
        <v>13922.48</v>
      </c>
      <c r="S1207" s="295">
        <v>0</v>
      </c>
      <c r="T1207" s="295">
        <v>115.66</v>
      </c>
      <c r="U1207" s="295">
        <v>0</v>
      </c>
      <c r="V1207" s="295">
        <v>0</v>
      </c>
      <c r="W1207" s="295">
        <v>115.66</v>
      </c>
      <c r="X1207" s="295">
        <v>0</v>
      </c>
      <c r="Y1207" s="295">
        <v>0</v>
      </c>
      <c r="Z1207" s="295">
        <v>0</v>
      </c>
      <c r="AA1207" s="295">
        <v>38.76</v>
      </c>
      <c r="AB1207" s="295">
        <v>0</v>
      </c>
      <c r="AC1207" s="295">
        <v>0</v>
      </c>
      <c r="AD1207" s="295">
        <v>0</v>
      </c>
      <c r="AE1207" s="295">
        <v>0</v>
      </c>
      <c r="AF1207" s="295">
        <v>-13.41</v>
      </c>
      <c r="AG1207" s="295">
        <v>12.54</v>
      </c>
      <c r="AH1207" s="295">
        <v>35.74</v>
      </c>
      <c r="AI1207" s="295">
        <v>0</v>
      </c>
      <c r="AJ1207" s="295">
        <v>0</v>
      </c>
      <c r="AK1207" s="295">
        <v>0</v>
      </c>
      <c r="AL1207" s="295">
        <v>0</v>
      </c>
      <c r="AM1207" s="295">
        <v>0</v>
      </c>
      <c r="AN1207" s="295">
        <v>0</v>
      </c>
      <c r="AO1207" s="295">
        <v>0</v>
      </c>
      <c r="AP1207" s="295">
        <v>3.85</v>
      </c>
      <c r="AQ1207" s="295">
        <v>0</v>
      </c>
      <c r="AR1207" s="295">
        <v>2.1800000000000002</v>
      </c>
      <c r="AS1207" s="295">
        <v>0</v>
      </c>
      <c r="AT1207" s="295">
        <f t="shared" si="18"/>
        <v>287.32</v>
      </c>
      <c r="AU1207" s="295">
        <v>0</v>
      </c>
      <c r="AV1207" s="295">
        <v>0</v>
      </c>
      <c r="AW1207" s="296">
        <v>95</v>
      </c>
      <c r="AX1207" s="296">
        <v>300</v>
      </c>
      <c r="AY1207" s="295">
        <v>264202.63</v>
      </c>
      <c r="AZ1207" s="295">
        <v>23513.95</v>
      </c>
      <c r="BA1207" s="294">
        <v>32.828975</v>
      </c>
      <c r="BB1207" s="294">
        <v>19.4378548843559</v>
      </c>
      <c r="BC1207" s="294">
        <v>9.9</v>
      </c>
      <c r="BD1207" s="294"/>
      <c r="BE1207" s="293" t="s">
        <v>4204</v>
      </c>
      <c r="BF1207" s="291"/>
      <c r="BG1207" s="293" t="s">
        <v>315</v>
      </c>
      <c r="BH1207" s="293" t="s">
        <v>179</v>
      </c>
      <c r="BI1207" s="293" t="s">
        <v>329</v>
      </c>
      <c r="BJ1207" s="293" t="s">
        <v>103</v>
      </c>
      <c r="BK1207" s="292" t="s">
        <v>175</v>
      </c>
      <c r="BL1207" s="294">
        <v>109028.27743808</v>
      </c>
      <c r="BM1207" s="292" t="s">
        <v>309</v>
      </c>
      <c r="BN1207" s="294"/>
      <c r="BO1207" s="297">
        <v>38952</v>
      </c>
      <c r="BP1207" s="297">
        <v>48083</v>
      </c>
      <c r="BQ1207" s="297" t="s">
        <v>4757</v>
      </c>
      <c r="BR1207" s="297" t="s">
        <v>4764</v>
      </c>
      <c r="BS1207" s="297">
        <v>38952</v>
      </c>
      <c r="BT1207" s="297">
        <v>48083</v>
      </c>
      <c r="BU1207" s="294">
        <v>0</v>
      </c>
      <c r="BV1207" s="294">
        <v>38.76</v>
      </c>
      <c r="BW1207" s="294">
        <v>0</v>
      </c>
    </row>
    <row r="1208" spans="1:75" s="289" customFormat="1" ht="18.2" customHeight="1" x14ac:dyDescent="0.15">
      <c r="A1208" s="298">
        <v>1206</v>
      </c>
      <c r="B1208" s="299" t="s">
        <v>305</v>
      </c>
      <c r="C1208" s="299" t="s">
        <v>306</v>
      </c>
      <c r="D1208" s="313">
        <v>45170</v>
      </c>
      <c r="E1208" s="300" t="s">
        <v>2285</v>
      </c>
      <c r="F1208" s="309">
        <v>0</v>
      </c>
      <c r="G1208" s="309">
        <v>0</v>
      </c>
      <c r="H1208" s="302">
        <v>16457.84</v>
      </c>
      <c r="I1208" s="302">
        <v>0</v>
      </c>
      <c r="J1208" s="302">
        <v>0</v>
      </c>
      <c r="K1208" s="302">
        <v>16457.84</v>
      </c>
      <c r="L1208" s="302">
        <v>396.34</v>
      </c>
      <c r="M1208" s="302">
        <v>0</v>
      </c>
      <c r="N1208" s="302">
        <v>0</v>
      </c>
      <c r="O1208" s="302">
        <v>396.34</v>
      </c>
      <c r="P1208" s="302">
        <v>0</v>
      </c>
      <c r="Q1208" s="302">
        <v>0</v>
      </c>
      <c r="R1208" s="302">
        <v>16061.5</v>
      </c>
      <c r="S1208" s="302">
        <v>0</v>
      </c>
      <c r="T1208" s="302">
        <v>131.66</v>
      </c>
      <c r="U1208" s="302">
        <v>0</v>
      </c>
      <c r="V1208" s="302">
        <v>0</v>
      </c>
      <c r="W1208" s="302">
        <v>131.66</v>
      </c>
      <c r="X1208" s="302">
        <v>0</v>
      </c>
      <c r="Y1208" s="302">
        <v>0</v>
      </c>
      <c r="Z1208" s="302">
        <v>0</v>
      </c>
      <c r="AA1208" s="302">
        <v>48.68</v>
      </c>
      <c r="AB1208" s="302">
        <v>0</v>
      </c>
      <c r="AC1208" s="302">
        <v>0</v>
      </c>
      <c r="AD1208" s="302">
        <v>0</v>
      </c>
      <c r="AE1208" s="302">
        <v>0</v>
      </c>
      <c r="AF1208" s="302">
        <v>-27.83</v>
      </c>
      <c r="AG1208" s="302">
        <v>25.09</v>
      </c>
      <c r="AH1208" s="302">
        <v>74.73</v>
      </c>
      <c r="AI1208" s="302">
        <v>0</v>
      </c>
      <c r="AJ1208" s="302">
        <v>0</v>
      </c>
      <c r="AK1208" s="302">
        <v>0</v>
      </c>
      <c r="AL1208" s="302">
        <v>0</v>
      </c>
      <c r="AM1208" s="302">
        <v>0</v>
      </c>
      <c r="AN1208" s="302">
        <v>0</v>
      </c>
      <c r="AO1208" s="302">
        <v>0</v>
      </c>
      <c r="AP1208" s="302">
        <v>95.67</v>
      </c>
      <c r="AQ1208" s="302">
        <v>0</v>
      </c>
      <c r="AR1208" s="302">
        <v>80.319999999999993</v>
      </c>
      <c r="AS1208" s="302">
        <v>0</v>
      </c>
      <c r="AT1208" s="295">
        <f t="shared" si="18"/>
        <v>664.02</v>
      </c>
      <c r="AU1208" s="302">
        <v>0</v>
      </c>
      <c r="AV1208" s="302">
        <v>0</v>
      </c>
      <c r="AW1208" s="303">
        <v>35</v>
      </c>
      <c r="AX1208" s="303">
        <v>240</v>
      </c>
      <c r="AY1208" s="302">
        <v>362499.67</v>
      </c>
      <c r="AZ1208" s="302">
        <v>56249.5</v>
      </c>
      <c r="BA1208" s="301">
        <v>57.241436999999998</v>
      </c>
      <c r="BB1208" s="301">
        <v>16.344738004346699</v>
      </c>
      <c r="BC1208" s="301">
        <v>9.6</v>
      </c>
      <c r="BD1208" s="301"/>
      <c r="BE1208" s="300" t="s">
        <v>4204</v>
      </c>
      <c r="BF1208" s="298"/>
      <c r="BG1208" s="300" t="s">
        <v>380</v>
      </c>
      <c r="BH1208" s="300" t="s">
        <v>203</v>
      </c>
      <c r="BI1208" s="300" t="s">
        <v>381</v>
      </c>
      <c r="BJ1208" s="300" t="s">
        <v>103</v>
      </c>
      <c r="BK1208" s="299" t="s">
        <v>175</v>
      </c>
      <c r="BL1208" s="301">
        <v>125779.14840400001</v>
      </c>
      <c r="BM1208" s="299" t="s">
        <v>309</v>
      </c>
      <c r="BN1208" s="301"/>
      <c r="BO1208" s="304">
        <v>38953</v>
      </c>
      <c r="BP1208" s="304">
        <v>46258</v>
      </c>
      <c r="BQ1208" s="297" t="s">
        <v>4757</v>
      </c>
      <c r="BR1208" s="297" t="s">
        <v>4764</v>
      </c>
      <c r="BS1208" s="297">
        <v>38953</v>
      </c>
      <c r="BT1208" s="297">
        <v>46258</v>
      </c>
      <c r="BU1208" s="301">
        <v>0</v>
      </c>
      <c r="BV1208" s="301">
        <v>48.68</v>
      </c>
      <c r="BW1208" s="301">
        <v>0</v>
      </c>
    </row>
    <row r="1209" spans="1:75" s="289" customFormat="1" ht="18.2" customHeight="1" x14ac:dyDescent="0.15">
      <c r="A1209" s="291">
        <v>1207</v>
      </c>
      <c r="B1209" s="292" t="s">
        <v>305</v>
      </c>
      <c r="C1209" s="292" t="s">
        <v>306</v>
      </c>
      <c r="D1209" s="312">
        <v>45170</v>
      </c>
      <c r="E1209" s="293" t="s">
        <v>2286</v>
      </c>
      <c r="F1209" s="308">
        <v>0</v>
      </c>
      <c r="G1209" s="308">
        <v>0</v>
      </c>
      <c r="H1209" s="295">
        <v>21971.69</v>
      </c>
      <c r="I1209" s="295">
        <v>0</v>
      </c>
      <c r="J1209" s="295">
        <v>0</v>
      </c>
      <c r="K1209" s="295">
        <v>21971.69</v>
      </c>
      <c r="L1209" s="295">
        <v>150.97</v>
      </c>
      <c r="M1209" s="295">
        <v>0</v>
      </c>
      <c r="N1209" s="295">
        <v>0</v>
      </c>
      <c r="O1209" s="295">
        <v>150.97</v>
      </c>
      <c r="P1209" s="295">
        <v>0</v>
      </c>
      <c r="Q1209" s="295">
        <v>0</v>
      </c>
      <c r="R1209" s="295">
        <v>21820.720000000001</v>
      </c>
      <c r="S1209" s="295">
        <v>0</v>
      </c>
      <c r="T1209" s="295">
        <v>181.27</v>
      </c>
      <c r="U1209" s="295">
        <v>0</v>
      </c>
      <c r="V1209" s="295">
        <v>0</v>
      </c>
      <c r="W1209" s="295">
        <v>181.27</v>
      </c>
      <c r="X1209" s="295">
        <v>0</v>
      </c>
      <c r="Y1209" s="295">
        <v>0</v>
      </c>
      <c r="Z1209" s="295">
        <v>0</v>
      </c>
      <c r="AA1209" s="295">
        <v>60.73</v>
      </c>
      <c r="AB1209" s="295">
        <v>0</v>
      </c>
      <c r="AC1209" s="295">
        <v>0</v>
      </c>
      <c r="AD1209" s="295">
        <v>0</v>
      </c>
      <c r="AE1209" s="295">
        <v>0</v>
      </c>
      <c r="AF1209" s="295">
        <v>-19.79</v>
      </c>
      <c r="AG1209" s="295">
        <v>19.649999999999999</v>
      </c>
      <c r="AH1209" s="295">
        <v>53.26</v>
      </c>
      <c r="AI1209" s="295">
        <v>0</v>
      </c>
      <c r="AJ1209" s="295">
        <v>0</v>
      </c>
      <c r="AK1209" s="295">
        <v>0</v>
      </c>
      <c r="AL1209" s="295">
        <v>0</v>
      </c>
      <c r="AM1209" s="295">
        <v>0</v>
      </c>
      <c r="AN1209" s="295">
        <v>0</v>
      </c>
      <c r="AO1209" s="295">
        <v>0</v>
      </c>
      <c r="AP1209" s="295">
        <v>28.24</v>
      </c>
      <c r="AQ1209" s="295">
        <v>0</v>
      </c>
      <c r="AR1209" s="295">
        <v>27.39</v>
      </c>
      <c r="AS1209" s="295">
        <v>0</v>
      </c>
      <c r="AT1209" s="295">
        <f t="shared" si="18"/>
        <v>446.94000000000005</v>
      </c>
      <c r="AU1209" s="295">
        <v>0</v>
      </c>
      <c r="AV1209" s="295">
        <v>0</v>
      </c>
      <c r="AW1209" s="296">
        <v>95</v>
      </c>
      <c r="AX1209" s="296">
        <v>300</v>
      </c>
      <c r="AY1209" s="295">
        <v>345003.08</v>
      </c>
      <c r="AZ1209" s="295">
        <v>36847.550000000003</v>
      </c>
      <c r="BA1209" s="294">
        <v>39.401769999999999</v>
      </c>
      <c r="BB1209" s="294">
        <v>23.333301418259801</v>
      </c>
      <c r="BC1209" s="294">
        <v>9.9</v>
      </c>
      <c r="BD1209" s="294"/>
      <c r="BE1209" s="293" t="s">
        <v>4204</v>
      </c>
      <c r="BF1209" s="291"/>
      <c r="BG1209" s="293" t="s">
        <v>312</v>
      </c>
      <c r="BH1209" s="293" t="s">
        <v>199</v>
      </c>
      <c r="BI1209" s="293" t="s">
        <v>241</v>
      </c>
      <c r="BJ1209" s="293" t="s">
        <v>103</v>
      </c>
      <c r="BK1209" s="292" t="s">
        <v>175</v>
      </c>
      <c r="BL1209" s="294">
        <v>170880.15310912</v>
      </c>
      <c r="BM1209" s="292" t="s">
        <v>309</v>
      </c>
      <c r="BN1209" s="294"/>
      <c r="BO1209" s="297">
        <v>38954</v>
      </c>
      <c r="BP1209" s="297">
        <v>48085</v>
      </c>
      <c r="BQ1209" s="297" t="s">
        <v>4757</v>
      </c>
      <c r="BR1209" s="297" t="s">
        <v>4764</v>
      </c>
      <c r="BS1209" s="297">
        <v>38954</v>
      </c>
      <c r="BT1209" s="297">
        <v>48085</v>
      </c>
      <c r="BU1209" s="294">
        <v>0</v>
      </c>
      <c r="BV1209" s="294">
        <v>60.73</v>
      </c>
      <c r="BW1209" s="294">
        <v>0</v>
      </c>
    </row>
    <row r="1210" spans="1:75" s="289" customFormat="1" ht="18.2" customHeight="1" x14ac:dyDescent="0.15">
      <c r="A1210" s="298">
        <v>1208</v>
      </c>
      <c r="B1210" s="299" t="s">
        <v>305</v>
      </c>
      <c r="C1210" s="299" t="s">
        <v>306</v>
      </c>
      <c r="D1210" s="313">
        <v>45170</v>
      </c>
      <c r="E1210" s="300" t="s">
        <v>2287</v>
      </c>
      <c r="F1210" s="309">
        <v>125</v>
      </c>
      <c r="G1210" s="309">
        <v>124</v>
      </c>
      <c r="H1210" s="302">
        <v>14708.42</v>
      </c>
      <c r="I1210" s="302">
        <v>7827.7</v>
      </c>
      <c r="J1210" s="302">
        <v>0</v>
      </c>
      <c r="K1210" s="302">
        <v>22536.12</v>
      </c>
      <c r="L1210" s="302">
        <v>101.07</v>
      </c>
      <c r="M1210" s="302">
        <v>0</v>
      </c>
      <c r="N1210" s="302">
        <v>0</v>
      </c>
      <c r="O1210" s="302">
        <v>0</v>
      </c>
      <c r="P1210" s="302">
        <v>0</v>
      </c>
      <c r="Q1210" s="302">
        <v>0</v>
      </c>
      <c r="R1210" s="302">
        <v>22536.12</v>
      </c>
      <c r="S1210" s="302">
        <v>19607.23</v>
      </c>
      <c r="T1210" s="302">
        <v>121.34</v>
      </c>
      <c r="U1210" s="302">
        <v>0</v>
      </c>
      <c r="V1210" s="302">
        <v>0</v>
      </c>
      <c r="W1210" s="302">
        <v>0</v>
      </c>
      <c r="X1210" s="302">
        <v>0</v>
      </c>
      <c r="Y1210" s="302">
        <v>0</v>
      </c>
      <c r="Z1210" s="302">
        <v>19728.57</v>
      </c>
      <c r="AA1210" s="302">
        <v>0</v>
      </c>
      <c r="AB1210" s="302">
        <v>0</v>
      </c>
      <c r="AC1210" s="302">
        <v>0</v>
      </c>
      <c r="AD1210" s="302">
        <v>0</v>
      </c>
      <c r="AE1210" s="302">
        <v>0</v>
      </c>
      <c r="AF1210" s="302">
        <v>0</v>
      </c>
      <c r="AG1210" s="302">
        <v>0</v>
      </c>
      <c r="AH1210" s="302">
        <v>0</v>
      </c>
      <c r="AI1210" s="302">
        <v>0</v>
      </c>
      <c r="AJ1210" s="302">
        <v>0</v>
      </c>
      <c r="AK1210" s="302">
        <v>0</v>
      </c>
      <c r="AL1210" s="302">
        <v>0</v>
      </c>
      <c r="AM1210" s="302">
        <v>0</v>
      </c>
      <c r="AN1210" s="302">
        <v>0</v>
      </c>
      <c r="AO1210" s="302">
        <v>0</v>
      </c>
      <c r="AP1210" s="302">
        <v>0</v>
      </c>
      <c r="AQ1210" s="302">
        <v>0</v>
      </c>
      <c r="AR1210" s="302">
        <v>0</v>
      </c>
      <c r="AS1210" s="302">
        <v>0</v>
      </c>
      <c r="AT1210" s="295">
        <f t="shared" si="18"/>
        <v>0</v>
      </c>
      <c r="AU1210" s="302">
        <v>7928.77</v>
      </c>
      <c r="AV1210" s="302">
        <v>19728.57</v>
      </c>
      <c r="AW1210" s="303">
        <v>95</v>
      </c>
      <c r="AX1210" s="303">
        <v>300</v>
      </c>
      <c r="AY1210" s="302">
        <v>253022.92</v>
      </c>
      <c r="AZ1210" s="302">
        <v>24666.71</v>
      </c>
      <c r="BA1210" s="301">
        <v>35.965114999999997</v>
      </c>
      <c r="BB1210" s="301">
        <v>32.858623928922803</v>
      </c>
      <c r="BC1210" s="301">
        <v>9.9</v>
      </c>
      <c r="BD1210" s="301"/>
      <c r="BE1210" s="300" t="s">
        <v>4204</v>
      </c>
      <c r="BF1210" s="298"/>
      <c r="BG1210" s="300" t="s">
        <v>320</v>
      </c>
      <c r="BH1210" s="300" t="s">
        <v>197</v>
      </c>
      <c r="BI1210" s="300" t="s">
        <v>373</v>
      </c>
      <c r="BJ1210" s="300" t="s">
        <v>4205</v>
      </c>
      <c r="BK1210" s="299" t="s">
        <v>175</v>
      </c>
      <c r="BL1210" s="301">
        <v>176482.51918752</v>
      </c>
      <c r="BM1210" s="299" t="s">
        <v>309</v>
      </c>
      <c r="BN1210" s="301"/>
      <c r="BO1210" s="304">
        <v>38954</v>
      </c>
      <c r="BP1210" s="304">
        <v>48085</v>
      </c>
      <c r="BQ1210" s="297" t="s">
        <v>1030</v>
      </c>
      <c r="BR1210" s="297" t="s">
        <v>4790</v>
      </c>
      <c r="BS1210" s="297">
        <v>38954</v>
      </c>
      <c r="BT1210" s="297">
        <v>48085</v>
      </c>
      <c r="BU1210" s="301">
        <v>11198.44</v>
      </c>
      <c r="BV1210" s="301">
        <v>40.65</v>
      </c>
      <c r="BW1210" s="301">
        <v>0</v>
      </c>
    </row>
    <row r="1211" spans="1:75" s="289" customFormat="1" ht="18.2" customHeight="1" x14ac:dyDescent="0.15">
      <c r="A1211" s="291">
        <v>1209</v>
      </c>
      <c r="B1211" s="292" t="s">
        <v>305</v>
      </c>
      <c r="C1211" s="292" t="s">
        <v>306</v>
      </c>
      <c r="D1211" s="312">
        <v>45170</v>
      </c>
      <c r="E1211" s="293" t="s">
        <v>2288</v>
      </c>
      <c r="F1211" s="308">
        <v>154</v>
      </c>
      <c r="G1211" s="308">
        <v>153</v>
      </c>
      <c r="H1211" s="295">
        <v>13009.95</v>
      </c>
      <c r="I1211" s="295">
        <v>7755.13</v>
      </c>
      <c r="J1211" s="295">
        <v>0</v>
      </c>
      <c r="K1211" s="295">
        <v>20765.080000000002</v>
      </c>
      <c r="L1211" s="295">
        <v>89.42</v>
      </c>
      <c r="M1211" s="295">
        <v>0</v>
      </c>
      <c r="N1211" s="295">
        <v>0</v>
      </c>
      <c r="O1211" s="295">
        <v>0</v>
      </c>
      <c r="P1211" s="295">
        <v>0</v>
      </c>
      <c r="Q1211" s="295">
        <v>0</v>
      </c>
      <c r="R1211" s="295">
        <v>20765.080000000002</v>
      </c>
      <c r="S1211" s="295">
        <v>22297.98</v>
      </c>
      <c r="T1211" s="295">
        <v>107.33</v>
      </c>
      <c r="U1211" s="295">
        <v>0</v>
      </c>
      <c r="V1211" s="295">
        <v>0</v>
      </c>
      <c r="W1211" s="295">
        <v>0</v>
      </c>
      <c r="X1211" s="295">
        <v>0</v>
      </c>
      <c r="Y1211" s="295">
        <v>0</v>
      </c>
      <c r="Z1211" s="295">
        <v>22405.31</v>
      </c>
      <c r="AA1211" s="295">
        <v>0</v>
      </c>
      <c r="AB1211" s="295">
        <v>0</v>
      </c>
      <c r="AC1211" s="295">
        <v>0</v>
      </c>
      <c r="AD1211" s="295">
        <v>0</v>
      </c>
      <c r="AE1211" s="295">
        <v>0</v>
      </c>
      <c r="AF1211" s="295">
        <v>0</v>
      </c>
      <c r="AG1211" s="295">
        <v>0</v>
      </c>
      <c r="AH1211" s="295">
        <v>0</v>
      </c>
      <c r="AI1211" s="295">
        <v>0</v>
      </c>
      <c r="AJ1211" s="295">
        <v>0</v>
      </c>
      <c r="AK1211" s="295">
        <v>0</v>
      </c>
      <c r="AL1211" s="295">
        <v>0</v>
      </c>
      <c r="AM1211" s="295">
        <v>0</v>
      </c>
      <c r="AN1211" s="295">
        <v>0</v>
      </c>
      <c r="AO1211" s="295">
        <v>0</v>
      </c>
      <c r="AP1211" s="295">
        <v>0</v>
      </c>
      <c r="AQ1211" s="295">
        <v>0</v>
      </c>
      <c r="AR1211" s="295">
        <v>0</v>
      </c>
      <c r="AS1211" s="295">
        <v>0</v>
      </c>
      <c r="AT1211" s="295">
        <f t="shared" si="18"/>
        <v>0</v>
      </c>
      <c r="AU1211" s="295">
        <v>7844.55</v>
      </c>
      <c r="AV1211" s="295">
        <v>22405.31</v>
      </c>
      <c r="AW1211" s="296">
        <v>95</v>
      </c>
      <c r="AX1211" s="296">
        <v>300</v>
      </c>
      <c r="AY1211" s="295">
        <v>253022.92</v>
      </c>
      <c r="AZ1211" s="295">
        <v>21820.560000000001</v>
      </c>
      <c r="BA1211" s="294">
        <v>31.815307000000001</v>
      </c>
      <c r="BB1211" s="294">
        <v>30.276372149915499</v>
      </c>
      <c r="BC1211" s="294">
        <v>9.9</v>
      </c>
      <c r="BD1211" s="294"/>
      <c r="BE1211" s="293" t="s">
        <v>4204</v>
      </c>
      <c r="BF1211" s="291"/>
      <c r="BG1211" s="293" t="s">
        <v>320</v>
      </c>
      <c r="BH1211" s="293" t="s">
        <v>197</v>
      </c>
      <c r="BI1211" s="293" t="s">
        <v>373</v>
      </c>
      <c r="BJ1211" s="293" t="s">
        <v>4205</v>
      </c>
      <c r="BK1211" s="292" t="s">
        <v>175</v>
      </c>
      <c r="BL1211" s="294">
        <v>162613.33492768</v>
      </c>
      <c r="BM1211" s="292" t="s">
        <v>309</v>
      </c>
      <c r="BN1211" s="294"/>
      <c r="BO1211" s="297">
        <v>38954</v>
      </c>
      <c r="BP1211" s="297">
        <v>48085</v>
      </c>
      <c r="BQ1211" s="297" t="s">
        <v>937</v>
      </c>
      <c r="BR1211" s="297" t="s">
        <v>4765</v>
      </c>
      <c r="BS1211" s="297">
        <v>38954</v>
      </c>
      <c r="BT1211" s="297">
        <v>48085</v>
      </c>
      <c r="BU1211" s="294">
        <v>12409.17</v>
      </c>
      <c r="BV1211" s="294">
        <v>35.97</v>
      </c>
      <c r="BW1211" s="294">
        <v>0</v>
      </c>
    </row>
    <row r="1212" spans="1:75" s="289" customFormat="1" ht="18.2" customHeight="1" x14ac:dyDescent="0.15">
      <c r="A1212" s="298">
        <v>1210</v>
      </c>
      <c r="B1212" s="299" t="s">
        <v>305</v>
      </c>
      <c r="C1212" s="299" t="s">
        <v>306</v>
      </c>
      <c r="D1212" s="313">
        <v>45170</v>
      </c>
      <c r="E1212" s="300" t="s">
        <v>2289</v>
      </c>
      <c r="F1212" s="309">
        <v>79</v>
      </c>
      <c r="G1212" s="309">
        <v>78</v>
      </c>
      <c r="H1212" s="302">
        <v>26658.22</v>
      </c>
      <c r="I1212" s="302">
        <v>30218.93</v>
      </c>
      <c r="J1212" s="302">
        <v>0</v>
      </c>
      <c r="K1212" s="302">
        <v>56877.15</v>
      </c>
      <c r="L1212" s="302">
        <v>520.76</v>
      </c>
      <c r="M1212" s="302">
        <v>0</v>
      </c>
      <c r="N1212" s="302">
        <v>0</v>
      </c>
      <c r="O1212" s="302">
        <v>0</v>
      </c>
      <c r="P1212" s="302">
        <v>0</v>
      </c>
      <c r="Q1212" s="302">
        <v>0</v>
      </c>
      <c r="R1212" s="302">
        <v>56877.15</v>
      </c>
      <c r="S1212" s="302">
        <v>26861.47</v>
      </c>
      <c r="T1212" s="302">
        <v>211.04</v>
      </c>
      <c r="U1212" s="302">
        <v>0</v>
      </c>
      <c r="V1212" s="302">
        <v>0</v>
      </c>
      <c r="W1212" s="302">
        <v>0</v>
      </c>
      <c r="X1212" s="302">
        <v>0</v>
      </c>
      <c r="Y1212" s="302">
        <v>0</v>
      </c>
      <c r="Z1212" s="302">
        <v>27072.51</v>
      </c>
      <c r="AA1212" s="302">
        <v>0</v>
      </c>
      <c r="AB1212" s="302">
        <v>0</v>
      </c>
      <c r="AC1212" s="302">
        <v>0</v>
      </c>
      <c r="AD1212" s="302">
        <v>0</v>
      </c>
      <c r="AE1212" s="302">
        <v>0</v>
      </c>
      <c r="AF1212" s="302">
        <v>0</v>
      </c>
      <c r="AG1212" s="302">
        <v>0</v>
      </c>
      <c r="AH1212" s="302">
        <v>0</v>
      </c>
      <c r="AI1212" s="302">
        <v>0</v>
      </c>
      <c r="AJ1212" s="302">
        <v>0</v>
      </c>
      <c r="AK1212" s="302">
        <v>0</v>
      </c>
      <c r="AL1212" s="302">
        <v>0</v>
      </c>
      <c r="AM1212" s="302">
        <v>0</v>
      </c>
      <c r="AN1212" s="302">
        <v>0</v>
      </c>
      <c r="AO1212" s="302">
        <v>0</v>
      </c>
      <c r="AP1212" s="302">
        <v>0</v>
      </c>
      <c r="AQ1212" s="302">
        <v>0</v>
      </c>
      <c r="AR1212" s="302">
        <v>0</v>
      </c>
      <c r="AS1212" s="302">
        <v>0</v>
      </c>
      <c r="AT1212" s="295">
        <f t="shared" si="18"/>
        <v>0</v>
      </c>
      <c r="AU1212" s="302">
        <v>30739.69</v>
      </c>
      <c r="AV1212" s="302">
        <v>27072.51</v>
      </c>
      <c r="AW1212" s="303">
        <v>95</v>
      </c>
      <c r="AX1212" s="303">
        <v>300</v>
      </c>
      <c r="AY1212" s="302">
        <v>472002.06</v>
      </c>
      <c r="AZ1212" s="302">
        <v>83758.679999999993</v>
      </c>
      <c r="BA1212" s="301">
        <v>65.466031000000001</v>
      </c>
      <c r="BB1212" s="301">
        <v>44.455347972194097</v>
      </c>
      <c r="BC1212" s="301">
        <v>9.5</v>
      </c>
      <c r="BD1212" s="301"/>
      <c r="BE1212" s="300" t="s">
        <v>4204</v>
      </c>
      <c r="BF1212" s="298"/>
      <c r="BG1212" s="300" t="s">
        <v>312</v>
      </c>
      <c r="BH1212" s="300" t="s">
        <v>230</v>
      </c>
      <c r="BI1212" s="300" t="s">
        <v>322</v>
      </c>
      <c r="BJ1212" s="300" t="s">
        <v>4205</v>
      </c>
      <c r="BK1212" s="299" t="s">
        <v>175</v>
      </c>
      <c r="BL1212" s="301">
        <v>445410.42185639997</v>
      </c>
      <c r="BM1212" s="299" t="s">
        <v>309</v>
      </c>
      <c r="BN1212" s="301"/>
      <c r="BO1212" s="304">
        <v>38954</v>
      </c>
      <c r="BP1212" s="304">
        <v>48085</v>
      </c>
      <c r="BQ1212" s="297" t="s">
        <v>929</v>
      </c>
      <c r="BR1212" s="297" t="s">
        <v>4777</v>
      </c>
      <c r="BS1212" s="297">
        <v>38954</v>
      </c>
      <c r="BT1212" s="297">
        <v>48085</v>
      </c>
      <c r="BU1212" s="301">
        <v>16288.84</v>
      </c>
      <c r="BV1212" s="301">
        <v>58.17</v>
      </c>
      <c r="BW1212" s="301">
        <v>0</v>
      </c>
    </row>
    <row r="1213" spans="1:75" s="289" customFormat="1" ht="18.2" customHeight="1" x14ac:dyDescent="0.15">
      <c r="A1213" s="291">
        <v>1211</v>
      </c>
      <c r="B1213" s="292" t="s">
        <v>305</v>
      </c>
      <c r="C1213" s="292" t="s">
        <v>306</v>
      </c>
      <c r="D1213" s="312">
        <v>45170</v>
      </c>
      <c r="E1213" s="293" t="s">
        <v>2290</v>
      </c>
      <c r="F1213" s="308">
        <v>0</v>
      </c>
      <c r="G1213" s="308">
        <v>0</v>
      </c>
      <c r="H1213" s="295">
        <v>22381.46</v>
      </c>
      <c r="I1213" s="295">
        <v>0</v>
      </c>
      <c r="J1213" s="295">
        <v>0</v>
      </c>
      <c r="K1213" s="295">
        <v>22381.46</v>
      </c>
      <c r="L1213" s="295">
        <v>441.44</v>
      </c>
      <c r="M1213" s="295">
        <v>0</v>
      </c>
      <c r="N1213" s="295">
        <v>0</v>
      </c>
      <c r="O1213" s="295">
        <v>441.44</v>
      </c>
      <c r="P1213" s="295">
        <v>0</v>
      </c>
      <c r="Q1213" s="295">
        <v>0</v>
      </c>
      <c r="R1213" s="295">
        <v>21940.02</v>
      </c>
      <c r="S1213" s="295">
        <v>0</v>
      </c>
      <c r="T1213" s="295">
        <v>177.19</v>
      </c>
      <c r="U1213" s="295">
        <v>0</v>
      </c>
      <c r="V1213" s="295">
        <v>0</v>
      </c>
      <c r="W1213" s="295">
        <v>177.19</v>
      </c>
      <c r="X1213" s="295">
        <v>0</v>
      </c>
      <c r="Y1213" s="295">
        <v>0</v>
      </c>
      <c r="Z1213" s="295">
        <v>0</v>
      </c>
      <c r="AA1213" s="295">
        <v>49.17</v>
      </c>
      <c r="AB1213" s="295">
        <v>0</v>
      </c>
      <c r="AC1213" s="295">
        <v>0</v>
      </c>
      <c r="AD1213" s="295">
        <v>0</v>
      </c>
      <c r="AE1213" s="295">
        <v>0</v>
      </c>
      <c r="AF1213" s="295">
        <v>-34.14</v>
      </c>
      <c r="AG1213" s="295">
        <v>33.39</v>
      </c>
      <c r="AH1213" s="295">
        <v>91.64</v>
      </c>
      <c r="AI1213" s="295">
        <v>0</v>
      </c>
      <c r="AJ1213" s="295">
        <v>0</v>
      </c>
      <c r="AK1213" s="295">
        <v>0</v>
      </c>
      <c r="AL1213" s="295">
        <v>0</v>
      </c>
      <c r="AM1213" s="295">
        <v>0</v>
      </c>
      <c r="AN1213" s="295">
        <v>0</v>
      </c>
      <c r="AO1213" s="295">
        <v>0</v>
      </c>
      <c r="AP1213" s="295">
        <v>1.1499999999999999</v>
      </c>
      <c r="AQ1213" s="295">
        <v>0</v>
      </c>
      <c r="AR1213" s="295">
        <v>0.04</v>
      </c>
      <c r="AS1213" s="295">
        <v>0</v>
      </c>
      <c r="AT1213" s="295">
        <f t="shared" si="18"/>
        <v>759.8</v>
      </c>
      <c r="AU1213" s="295">
        <v>0</v>
      </c>
      <c r="AV1213" s="295">
        <v>0</v>
      </c>
      <c r="AW1213" s="296">
        <v>95</v>
      </c>
      <c r="AX1213" s="296">
        <v>300</v>
      </c>
      <c r="AY1213" s="295">
        <v>396002.33</v>
      </c>
      <c r="AZ1213" s="295">
        <v>70806.289999999994</v>
      </c>
      <c r="BA1213" s="294">
        <v>65.963573999999994</v>
      </c>
      <c r="BB1213" s="294">
        <v>20.439457184262601</v>
      </c>
      <c r="BC1213" s="294">
        <v>9.5</v>
      </c>
      <c r="BD1213" s="294"/>
      <c r="BE1213" s="293" t="s">
        <v>4204</v>
      </c>
      <c r="BF1213" s="291"/>
      <c r="BG1213" s="293" t="s">
        <v>326</v>
      </c>
      <c r="BH1213" s="293" t="s">
        <v>523</v>
      </c>
      <c r="BI1213" s="293" t="s">
        <v>636</v>
      </c>
      <c r="BJ1213" s="293" t="s">
        <v>103</v>
      </c>
      <c r="BK1213" s="292" t="s">
        <v>175</v>
      </c>
      <c r="BL1213" s="294">
        <v>171814.40286192001</v>
      </c>
      <c r="BM1213" s="292" t="s">
        <v>309</v>
      </c>
      <c r="BN1213" s="294"/>
      <c r="BO1213" s="297">
        <v>38954</v>
      </c>
      <c r="BP1213" s="297">
        <v>48085</v>
      </c>
      <c r="BQ1213" s="297" t="s">
        <v>4757</v>
      </c>
      <c r="BR1213" s="297" t="s">
        <v>4764</v>
      </c>
      <c r="BS1213" s="297">
        <v>38954</v>
      </c>
      <c r="BT1213" s="297">
        <v>48085</v>
      </c>
      <c r="BU1213" s="294">
        <v>0</v>
      </c>
      <c r="BV1213" s="294">
        <v>49.17</v>
      </c>
      <c r="BW1213" s="294">
        <v>0</v>
      </c>
    </row>
    <row r="1214" spans="1:75" s="289" customFormat="1" ht="18.2" customHeight="1" x14ac:dyDescent="0.15">
      <c r="A1214" s="298">
        <v>1212</v>
      </c>
      <c r="B1214" s="299" t="s">
        <v>305</v>
      </c>
      <c r="C1214" s="299" t="s">
        <v>306</v>
      </c>
      <c r="D1214" s="313">
        <v>45170</v>
      </c>
      <c r="E1214" s="300" t="s">
        <v>2291</v>
      </c>
      <c r="F1214" s="309">
        <v>0</v>
      </c>
      <c r="G1214" s="309">
        <v>0</v>
      </c>
      <c r="H1214" s="302">
        <v>43138.36</v>
      </c>
      <c r="I1214" s="302">
        <v>0</v>
      </c>
      <c r="J1214" s="302">
        <v>0</v>
      </c>
      <c r="K1214" s="302">
        <v>43138.36</v>
      </c>
      <c r="L1214" s="302">
        <v>301.70999999999998</v>
      </c>
      <c r="M1214" s="302">
        <v>0</v>
      </c>
      <c r="N1214" s="302">
        <v>0</v>
      </c>
      <c r="O1214" s="302">
        <v>301.70999999999998</v>
      </c>
      <c r="P1214" s="302">
        <v>0</v>
      </c>
      <c r="Q1214" s="302">
        <v>0</v>
      </c>
      <c r="R1214" s="302">
        <v>42836.65</v>
      </c>
      <c r="S1214" s="302">
        <v>0</v>
      </c>
      <c r="T1214" s="302">
        <v>341.51</v>
      </c>
      <c r="U1214" s="302">
        <v>0</v>
      </c>
      <c r="V1214" s="302">
        <v>0</v>
      </c>
      <c r="W1214" s="302">
        <v>341.51</v>
      </c>
      <c r="X1214" s="302">
        <v>0</v>
      </c>
      <c r="Y1214" s="302">
        <v>0</v>
      </c>
      <c r="Z1214" s="302">
        <v>0</v>
      </c>
      <c r="AA1214" s="302">
        <v>51.13</v>
      </c>
      <c r="AB1214" s="302">
        <v>0</v>
      </c>
      <c r="AC1214" s="302">
        <v>0</v>
      </c>
      <c r="AD1214" s="302">
        <v>0</v>
      </c>
      <c r="AE1214" s="302">
        <v>0</v>
      </c>
      <c r="AF1214" s="302">
        <v>-36.68</v>
      </c>
      <c r="AG1214" s="302">
        <v>34.72</v>
      </c>
      <c r="AH1214" s="302">
        <v>97.69</v>
      </c>
      <c r="AI1214" s="302">
        <v>0</v>
      </c>
      <c r="AJ1214" s="302">
        <v>0</v>
      </c>
      <c r="AK1214" s="302">
        <v>0</v>
      </c>
      <c r="AL1214" s="302">
        <v>0</v>
      </c>
      <c r="AM1214" s="302">
        <v>0</v>
      </c>
      <c r="AN1214" s="302">
        <v>0</v>
      </c>
      <c r="AO1214" s="302">
        <v>0</v>
      </c>
      <c r="AP1214" s="302">
        <v>89.83</v>
      </c>
      <c r="AQ1214" s="302">
        <v>0</v>
      </c>
      <c r="AR1214" s="302">
        <v>88.2</v>
      </c>
      <c r="AS1214" s="302">
        <v>0</v>
      </c>
      <c r="AT1214" s="295">
        <f t="shared" si="18"/>
        <v>791.71</v>
      </c>
      <c r="AU1214" s="302">
        <v>0</v>
      </c>
      <c r="AV1214" s="302">
        <v>0</v>
      </c>
      <c r="AW1214" s="303">
        <v>95</v>
      </c>
      <c r="AX1214" s="303">
        <v>300</v>
      </c>
      <c r="AY1214" s="302">
        <v>472002.06</v>
      </c>
      <c r="AZ1214" s="302">
        <v>73620.66</v>
      </c>
      <c r="BA1214" s="301">
        <v>57.542124000000001</v>
      </c>
      <c r="BB1214" s="301">
        <v>33.481251404763299</v>
      </c>
      <c r="BC1214" s="301">
        <v>9.5</v>
      </c>
      <c r="BD1214" s="301"/>
      <c r="BE1214" s="300" t="s">
        <v>4204</v>
      </c>
      <c r="BF1214" s="298"/>
      <c r="BG1214" s="300" t="s">
        <v>312</v>
      </c>
      <c r="BH1214" s="300" t="s">
        <v>230</v>
      </c>
      <c r="BI1214" s="300" t="s">
        <v>322</v>
      </c>
      <c r="BJ1214" s="300" t="s">
        <v>103</v>
      </c>
      <c r="BK1214" s="299" t="s">
        <v>175</v>
      </c>
      <c r="BL1214" s="301">
        <v>335457.91846840002</v>
      </c>
      <c r="BM1214" s="299" t="s">
        <v>309</v>
      </c>
      <c r="BN1214" s="301"/>
      <c r="BO1214" s="304">
        <v>38954</v>
      </c>
      <c r="BP1214" s="304">
        <v>48085</v>
      </c>
      <c r="BQ1214" s="297" t="s">
        <v>4757</v>
      </c>
      <c r="BR1214" s="297" t="s">
        <v>4764</v>
      </c>
      <c r="BS1214" s="297">
        <v>38954</v>
      </c>
      <c r="BT1214" s="297">
        <v>48085</v>
      </c>
      <c r="BU1214" s="301">
        <v>0</v>
      </c>
      <c r="BV1214" s="301">
        <v>51.13</v>
      </c>
      <c r="BW1214" s="301">
        <v>0</v>
      </c>
    </row>
    <row r="1215" spans="1:75" s="289" customFormat="1" ht="18.2" customHeight="1" x14ac:dyDescent="0.15">
      <c r="A1215" s="291">
        <v>1213</v>
      </c>
      <c r="B1215" s="292" t="s">
        <v>305</v>
      </c>
      <c r="C1215" s="292" t="s">
        <v>306</v>
      </c>
      <c r="D1215" s="312">
        <v>45170</v>
      </c>
      <c r="E1215" s="293" t="s">
        <v>2292</v>
      </c>
      <c r="F1215" s="308">
        <v>112</v>
      </c>
      <c r="G1215" s="308">
        <v>111</v>
      </c>
      <c r="H1215" s="295">
        <v>29432.080000000002</v>
      </c>
      <c r="I1215" s="295">
        <v>15041.6</v>
      </c>
      <c r="J1215" s="295">
        <v>0</v>
      </c>
      <c r="K1215" s="295">
        <v>44473.68</v>
      </c>
      <c r="L1215" s="295">
        <v>204.97</v>
      </c>
      <c r="M1215" s="295">
        <v>0</v>
      </c>
      <c r="N1215" s="295">
        <v>0</v>
      </c>
      <c r="O1215" s="295">
        <v>0</v>
      </c>
      <c r="P1215" s="295">
        <v>0</v>
      </c>
      <c r="Q1215" s="295">
        <v>0</v>
      </c>
      <c r="R1215" s="295">
        <v>44473.68</v>
      </c>
      <c r="S1215" s="295">
        <v>33576.6</v>
      </c>
      <c r="T1215" s="295">
        <v>235.46</v>
      </c>
      <c r="U1215" s="295">
        <v>0</v>
      </c>
      <c r="V1215" s="295">
        <v>0</v>
      </c>
      <c r="W1215" s="295">
        <v>0</v>
      </c>
      <c r="X1215" s="295">
        <v>0</v>
      </c>
      <c r="Y1215" s="295">
        <v>0</v>
      </c>
      <c r="Z1215" s="295">
        <v>33812.06</v>
      </c>
      <c r="AA1215" s="295">
        <v>0</v>
      </c>
      <c r="AB1215" s="295">
        <v>0</v>
      </c>
      <c r="AC1215" s="295">
        <v>0</v>
      </c>
      <c r="AD1215" s="295">
        <v>0</v>
      </c>
      <c r="AE1215" s="295">
        <v>0</v>
      </c>
      <c r="AF1215" s="295">
        <v>0</v>
      </c>
      <c r="AG1215" s="295">
        <v>0</v>
      </c>
      <c r="AH1215" s="295">
        <v>0</v>
      </c>
      <c r="AI1215" s="295">
        <v>0</v>
      </c>
      <c r="AJ1215" s="295">
        <v>0</v>
      </c>
      <c r="AK1215" s="295">
        <v>0</v>
      </c>
      <c r="AL1215" s="295">
        <v>0</v>
      </c>
      <c r="AM1215" s="295">
        <v>0</v>
      </c>
      <c r="AN1215" s="295">
        <v>0</v>
      </c>
      <c r="AO1215" s="295">
        <v>0</v>
      </c>
      <c r="AP1215" s="295">
        <v>0</v>
      </c>
      <c r="AQ1215" s="295">
        <v>0</v>
      </c>
      <c r="AR1215" s="295">
        <v>0</v>
      </c>
      <c r="AS1215" s="295">
        <v>0</v>
      </c>
      <c r="AT1215" s="295">
        <f t="shared" si="18"/>
        <v>0</v>
      </c>
      <c r="AU1215" s="295">
        <v>15246.57</v>
      </c>
      <c r="AV1215" s="295">
        <v>33812.06</v>
      </c>
      <c r="AW1215" s="296">
        <v>95</v>
      </c>
      <c r="AX1215" s="296">
        <v>300</v>
      </c>
      <c r="AY1215" s="295">
        <v>253022.92</v>
      </c>
      <c r="AZ1215" s="295">
        <v>50011.09</v>
      </c>
      <c r="BA1215" s="294">
        <v>72.918301</v>
      </c>
      <c r="BB1215" s="294">
        <v>64.844521181555507</v>
      </c>
      <c r="BC1215" s="294">
        <v>9.6</v>
      </c>
      <c r="BD1215" s="294"/>
      <c r="BE1215" s="293" t="s">
        <v>4204</v>
      </c>
      <c r="BF1215" s="291"/>
      <c r="BG1215" s="293" t="s">
        <v>320</v>
      </c>
      <c r="BH1215" s="293" t="s">
        <v>197</v>
      </c>
      <c r="BI1215" s="293" t="s">
        <v>373</v>
      </c>
      <c r="BJ1215" s="293" t="s">
        <v>4205</v>
      </c>
      <c r="BK1215" s="292" t="s">
        <v>175</v>
      </c>
      <c r="BL1215" s="294">
        <v>348277.65755328001</v>
      </c>
      <c r="BM1215" s="292" t="s">
        <v>309</v>
      </c>
      <c r="BN1215" s="294"/>
      <c r="BO1215" s="297">
        <v>38954</v>
      </c>
      <c r="BP1215" s="297">
        <v>48085</v>
      </c>
      <c r="BQ1215" s="297" t="s">
        <v>4573</v>
      </c>
      <c r="BR1215" s="297" t="s">
        <v>4802</v>
      </c>
      <c r="BS1215" s="297">
        <v>38954</v>
      </c>
      <c r="BT1215" s="297">
        <v>48085</v>
      </c>
      <c r="BU1215" s="294">
        <v>14791.86</v>
      </c>
      <c r="BV1215" s="294">
        <v>45.34</v>
      </c>
      <c r="BW1215" s="294">
        <v>0</v>
      </c>
    </row>
    <row r="1216" spans="1:75" s="289" customFormat="1" ht="18.2" customHeight="1" x14ac:dyDescent="0.15">
      <c r="A1216" s="298">
        <v>1214</v>
      </c>
      <c r="B1216" s="299" t="s">
        <v>305</v>
      </c>
      <c r="C1216" s="299" t="s">
        <v>306</v>
      </c>
      <c r="D1216" s="313">
        <v>45170</v>
      </c>
      <c r="E1216" s="300" t="s">
        <v>2293</v>
      </c>
      <c r="F1216" s="309">
        <v>139</v>
      </c>
      <c r="G1216" s="309">
        <v>138</v>
      </c>
      <c r="H1216" s="302">
        <v>26585.81</v>
      </c>
      <c r="I1216" s="302">
        <v>15437.92</v>
      </c>
      <c r="J1216" s="302">
        <v>0</v>
      </c>
      <c r="K1216" s="302">
        <v>42023.73</v>
      </c>
      <c r="L1216" s="302">
        <v>185.16</v>
      </c>
      <c r="M1216" s="302">
        <v>0</v>
      </c>
      <c r="N1216" s="302">
        <v>0</v>
      </c>
      <c r="O1216" s="302">
        <v>0</v>
      </c>
      <c r="P1216" s="302">
        <v>0</v>
      </c>
      <c r="Q1216" s="302">
        <v>0</v>
      </c>
      <c r="R1216" s="302">
        <v>42023.73</v>
      </c>
      <c r="S1216" s="302">
        <v>39465.379999999997</v>
      </c>
      <c r="T1216" s="302">
        <v>212.69</v>
      </c>
      <c r="U1216" s="302">
        <v>0</v>
      </c>
      <c r="V1216" s="302">
        <v>0</v>
      </c>
      <c r="W1216" s="302">
        <v>0</v>
      </c>
      <c r="X1216" s="302">
        <v>0</v>
      </c>
      <c r="Y1216" s="302">
        <v>0</v>
      </c>
      <c r="Z1216" s="302">
        <v>39678.07</v>
      </c>
      <c r="AA1216" s="302">
        <v>0</v>
      </c>
      <c r="AB1216" s="302">
        <v>0</v>
      </c>
      <c r="AC1216" s="302">
        <v>0</v>
      </c>
      <c r="AD1216" s="302">
        <v>0</v>
      </c>
      <c r="AE1216" s="302">
        <v>0</v>
      </c>
      <c r="AF1216" s="302">
        <v>0</v>
      </c>
      <c r="AG1216" s="302">
        <v>0</v>
      </c>
      <c r="AH1216" s="302">
        <v>0</v>
      </c>
      <c r="AI1216" s="302">
        <v>0</v>
      </c>
      <c r="AJ1216" s="302">
        <v>0</v>
      </c>
      <c r="AK1216" s="302">
        <v>0</v>
      </c>
      <c r="AL1216" s="302">
        <v>0</v>
      </c>
      <c r="AM1216" s="302">
        <v>0</v>
      </c>
      <c r="AN1216" s="302">
        <v>0</v>
      </c>
      <c r="AO1216" s="302">
        <v>0</v>
      </c>
      <c r="AP1216" s="302">
        <v>0</v>
      </c>
      <c r="AQ1216" s="302">
        <v>0</v>
      </c>
      <c r="AR1216" s="302">
        <v>0</v>
      </c>
      <c r="AS1216" s="302">
        <v>0</v>
      </c>
      <c r="AT1216" s="295">
        <f t="shared" si="18"/>
        <v>0</v>
      </c>
      <c r="AU1216" s="302">
        <v>15623.08</v>
      </c>
      <c r="AV1216" s="302">
        <v>39678.07</v>
      </c>
      <c r="AW1216" s="303">
        <v>95</v>
      </c>
      <c r="AX1216" s="303">
        <v>300</v>
      </c>
      <c r="AY1216" s="302">
        <v>305998.42</v>
      </c>
      <c r="AZ1216" s="302">
        <v>45175.9</v>
      </c>
      <c r="BA1216" s="301">
        <v>54.525495999999997</v>
      </c>
      <c r="BB1216" s="301">
        <v>50.720953473424601</v>
      </c>
      <c r="BC1216" s="301">
        <v>9.6</v>
      </c>
      <c r="BD1216" s="301"/>
      <c r="BE1216" s="300" t="s">
        <v>4204</v>
      </c>
      <c r="BF1216" s="298"/>
      <c r="BG1216" s="300" t="s">
        <v>310</v>
      </c>
      <c r="BH1216" s="300" t="s">
        <v>184</v>
      </c>
      <c r="BI1216" s="300" t="s">
        <v>395</v>
      </c>
      <c r="BJ1216" s="300" t="s">
        <v>4205</v>
      </c>
      <c r="BK1216" s="299" t="s">
        <v>175</v>
      </c>
      <c r="BL1216" s="301">
        <v>329091.86390807998</v>
      </c>
      <c r="BM1216" s="299" t="s">
        <v>309</v>
      </c>
      <c r="BN1216" s="301"/>
      <c r="BO1216" s="304">
        <v>38960</v>
      </c>
      <c r="BP1216" s="304">
        <v>48091</v>
      </c>
      <c r="BQ1216" s="297" t="s">
        <v>946</v>
      </c>
      <c r="BR1216" s="297" t="s">
        <v>4775</v>
      </c>
      <c r="BS1216" s="297">
        <v>38960</v>
      </c>
      <c r="BT1216" s="297">
        <v>48091</v>
      </c>
      <c r="BU1216" s="301">
        <v>17163.439999999999</v>
      </c>
      <c r="BV1216" s="301">
        <v>40.950000000000003</v>
      </c>
      <c r="BW1216" s="301">
        <v>0</v>
      </c>
    </row>
    <row r="1217" spans="1:75" s="289" customFormat="1" ht="18.2" customHeight="1" x14ac:dyDescent="0.15">
      <c r="A1217" s="291">
        <v>1215</v>
      </c>
      <c r="B1217" s="292" t="s">
        <v>305</v>
      </c>
      <c r="C1217" s="292" t="s">
        <v>306</v>
      </c>
      <c r="D1217" s="312">
        <v>45170</v>
      </c>
      <c r="E1217" s="293" t="s">
        <v>2294</v>
      </c>
      <c r="F1217" s="308">
        <v>153</v>
      </c>
      <c r="G1217" s="308">
        <v>152</v>
      </c>
      <c r="H1217" s="295">
        <v>53959.13</v>
      </c>
      <c r="I1217" s="295">
        <v>33293.300000000003</v>
      </c>
      <c r="J1217" s="295">
        <v>0</v>
      </c>
      <c r="K1217" s="295">
        <v>87252.43</v>
      </c>
      <c r="L1217" s="295">
        <v>377.4</v>
      </c>
      <c r="M1217" s="295">
        <v>0</v>
      </c>
      <c r="N1217" s="295">
        <v>0</v>
      </c>
      <c r="O1217" s="295">
        <v>0</v>
      </c>
      <c r="P1217" s="295">
        <v>0</v>
      </c>
      <c r="Q1217" s="295">
        <v>0</v>
      </c>
      <c r="R1217" s="295">
        <v>87252.43</v>
      </c>
      <c r="S1217" s="295">
        <v>89002.86</v>
      </c>
      <c r="T1217" s="295">
        <v>427.18</v>
      </c>
      <c r="U1217" s="295">
        <v>0</v>
      </c>
      <c r="V1217" s="295">
        <v>0</v>
      </c>
      <c r="W1217" s="295">
        <v>0</v>
      </c>
      <c r="X1217" s="295">
        <v>0</v>
      </c>
      <c r="Y1217" s="295">
        <v>0</v>
      </c>
      <c r="Z1217" s="295">
        <v>89430.04</v>
      </c>
      <c r="AA1217" s="295">
        <v>0</v>
      </c>
      <c r="AB1217" s="295">
        <v>0</v>
      </c>
      <c r="AC1217" s="295">
        <v>0</v>
      </c>
      <c r="AD1217" s="295">
        <v>0</v>
      </c>
      <c r="AE1217" s="295">
        <v>0</v>
      </c>
      <c r="AF1217" s="295">
        <v>0</v>
      </c>
      <c r="AG1217" s="295">
        <v>0</v>
      </c>
      <c r="AH1217" s="295">
        <v>0</v>
      </c>
      <c r="AI1217" s="295">
        <v>0</v>
      </c>
      <c r="AJ1217" s="295">
        <v>0</v>
      </c>
      <c r="AK1217" s="295">
        <v>0</v>
      </c>
      <c r="AL1217" s="295">
        <v>0</v>
      </c>
      <c r="AM1217" s="295">
        <v>0</v>
      </c>
      <c r="AN1217" s="295">
        <v>0</v>
      </c>
      <c r="AO1217" s="295">
        <v>0</v>
      </c>
      <c r="AP1217" s="295">
        <v>0</v>
      </c>
      <c r="AQ1217" s="295">
        <v>0</v>
      </c>
      <c r="AR1217" s="295">
        <v>0</v>
      </c>
      <c r="AS1217" s="295">
        <v>0</v>
      </c>
      <c r="AT1217" s="295">
        <f t="shared" si="18"/>
        <v>0</v>
      </c>
      <c r="AU1217" s="295">
        <v>33670.699999999997</v>
      </c>
      <c r="AV1217" s="295">
        <v>89430.04</v>
      </c>
      <c r="AW1217" s="296">
        <v>95</v>
      </c>
      <c r="AX1217" s="296">
        <v>300</v>
      </c>
      <c r="AY1217" s="295">
        <v>418998.33</v>
      </c>
      <c r="AZ1217" s="295">
        <v>92089.14</v>
      </c>
      <c r="BA1217" s="294">
        <v>81.172352000000004</v>
      </c>
      <c r="BB1217" s="294">
        <v>76.909014035915206</v>
      </c>
      <c r="BC1217" s="294">
        <v>9.5</v>
      </c>
      <c r="BD1217" s="294"/>
      <c r="BE1217" s="293" t="s">
        <v>4204</v>
      </c>
      <c r="BF1217" s="291"/>
      <c r="BG1217" s="293" t="s">
        <v>326</v>
      </c>
      <c r="BH1217" s="293" t="s">
        <v>239</v>
      </c>
      <c r="BI1217" s="293" t="s">
        <v>508</v>
      </c>
      <c r="BJ1217" s="293" t="s">
        <v>4205</v>
      </c>
      <c r="BK1217" s="292" t="s">
        <v>175</v>
      </c>
      <c r="BL1217" s="294">
        <v>683282.15556327999</v>
      </c>
      <c r="BM1217" s="292" t="s">
        <v>309</v>
      </c>
      <c r="BN1217" s="294"/>
      <c r="BO1217" s="297">
        <v>38960</v>
      </c>
      <c r="BP1217" s="297">
        <v>48091</v>
      </c>
      <c r="BQ1217" s="297" t="s">
        <v>1001</v>
      </c>
      <c r="BR1217" s="297" t="s">
        <v>4803</v>
      </c>
      <c r="BS1217" s="297">
        <v>38960</v>
      </c>
      <c r="BT1217" s="297">
        <v>48091</v>
      </c>
      <c r="BU1217" s="294">
        <v>34069.160000000003</v>
      </c>
      <c r="BV1217" s="294">
        <v>63.95</v>
      </c>
      <c r="BW1217" s="294">
        <v>0</v>
      </c>
    </row>
    <row r="1218" spans="1:75" s="289" customFormat="1" ht="18.2" customHeight="1" x14ac:dyDescent="0.15">
      <c r="A1218" s="298">
        <v>1216</v>
      </c>
      <c r="B1218" s="299" t="s">
        <v>305</v>
      </c>
      <c r="C1218" s="299" t="s">
        <v>306</v>
      </c>
      <c r="D1218" s="313">
        <v>45170</v>
      </c>
      <c r="E1218" s="300" t="s">
        <v>2295</v>
      </c>
      <c r="F1218" s="309">
        <v>59</v>
      </c>
      <c r="G1218" s="309">
        <v>58</v>
      </c>
      <c r="H1218" s="302">
        <v>50171.1</v>
      </c>
      <c r="I1218" s="302">
        <v>18131.43</v>
      </c>
      <c r="J1218" s="302">
        <v>0</v>
      </c>
      <c r="K1218" s="302">
        <v>68302.53</v>
      </c>
      <c r="L1218" s="302">
        <v>393.39</v>
      </c>
      <c r="M1218" s="302">
        <v>0</v>
      </c>
      <c r="N1218" s="302">
        <v>0</v>
      </c>
      <c r="O1218" s="302">
        <v>0</v>
      </c>
      <c r="P1218" s="302">
        <v>0</v>
      </c>
      <c r="Q1218" s="302">
        <v>0</v>
      </c>
      <c r="R1218" s="302">
        <v>68302.53</v>
      </c>
      <c r="S1218" s="302">
        <v>27072.91</v>
      </c>
      <c r="T1218" s="302">
        <v>397.19</v>
      </c>
      <c r="U1218" s="302">
        <v>0</v>
      </c>
      <c r="V1218" s="302">
        <v>0</v>
      </c>
      <c r="W1218" s="302">
        <v>0</v>
      </c>
      <c r="X1218" s="302">
        <v>0</v>
      </c>
      <c r="Y1218" s="302">
        <v>0</v>
      </c>
      <c r="Z1218" s="302">
        <v>27470.1</v>
      </c>
      <c r="AA1218" s="302">
        <v>0</v>
      </c>
      <c r="AB1218" s="302">
        <v>0</v>
      </c>
      <c r="AC1218" s="302">
        <v>0</v>
      </c>
      <c r="AD1218" s="302">
        <v>0</v>
      </c>
      <c r="AE1218" s="302">
        <v>0</v>
      </c>
      <c r="AF1218" s="302">
        <v>0</v>
      </c>
      <c r="AG1218" s="302">
        <v>0</v>
      </c>
      <c r="AH1218" s="302">
        <v>0</v>
      </c>
      <c r="AI1218" s="302">
        <v>0</v>
      </c>
      <c r="AJ1218" s="302">
        <v>0</v>
      </c>
      <c r="AK1218" s="302">
        <v>0</v>
      </c>
      <c r="AL1218" s="302">
        <v>0</v>
      </c>
      <c r="AM1218" s="302">
        <v>0</v>
      </c>
      <c r="AN1218" s="302">
        <v>0</v>
      </c>
      <c r="AO1218" s="302">
        <v>0</v>
      </c>
      <c r="AP1218" s="302">
        <v>0</v>
      </c>
      <c r="AQ1218" s="302">
        <v>0</v>
      </c>
      <c r="AR1218" s="302">
        <v>0</v>
      </c>
      <c r="AS1218" s="302">
        <v>0</v>
      </c>
      <c r="AT1218" s="295">
        <f t="shared" si="18"/>
        <v>0</v>
      </c>
      <c r="AU1218" s="302">
        <v>18524.82</v>
      </c>
      <c r="AV1218" s="302">
        <v>27470.1</v>
      </c>
      <c r="AW1218" s="303">
        <v>95</v>
      </c>
      <c r="AX1218" s="303">
        <v>300</v>
      </c>
      <c r="AY1218" s="302">
        <v>418998.33</v>
      </c>
      <c r="AZ1218" s="302">
        <v>90486.69</v>
      </c>
      <c r="BA1218" s="301">
        <v>79.759865000000005</v>
      </c>
      <c r="BB1218" s="301">
        <v>60.2055459422646</v>
      </c>
      <c r="BC1218" s="301">
        <v>9.5</v>
      </c>
      <c r="BD1218" s="301"/>
      <c r="BE1218" s="300" t="s">
        <v>4204</v>
      </c>
      <c r="BF1218" s="298"/>
      <c r="BG1218" s="300" t="s">
        <v>326</v>
      </c>
      <c r="BH1218" s="300" t="s">
        <v>239</v>
      </c>
      <c r="BI1218" s="300" t="s">
        <v>508</v>
      </c>
      <c r="BJ1218" s="300" t="s">
        <v>4205</v>
      </c>
      <c r="BK1218" s="299" t="s">
        <v>175</v>
      </c>
      <c r="BL1218" s="301">
        <v>534883.66947287996</v>
      </c>
      <c r="BM1218" s="299" t="s">
        <v>309</v>
      </c>
      <c r="BN1218" s="301"/>
      <c r="BO1218" s="304">
        <v>38960</v>
      </c>
      <c r="BP1218" s="304">
        <v>48091</v>
      </c>
      <c r="BQ1218" s="297" t="s">
        <v>931</v>
      </c>
      <c r="BR1218" s="297" t="s">
        <v>4779</v>
      </c>
      <c r="BS1218" s="297">
        <v>38960</v>
      </c>
      <c r="BT1218" s="297">
        <v>48091</v>
      </c>
      <c r="BU1218" s="301">
        <v>12707.8</v>
      </c>
      <c r="BV1218" s="301">
        <v>62.84</v>
      </c>
      <c r="BW1218" s="301">
        <v>0</v>
      </c>
    </row>
    <row r="1219" spans="1:75" s="289" customFormat="1" ht="18.2" customHeight="1" x14ac:dyDescent="0.15">
      <c r="A1219" s="291">
        <v>1217</v>
      </c>
      <c r="B1219" s="292" t="s">
        <v>305</v>
      </c>
      <c r="C1219" s="292" t="s">
        <v>306</v>
      </c>
      <c r="D1219" s="312">
        <v>45170</v>
      </c>
      <c r="E1219" s="293" t="s">
        <v>2296</v>
      </c>
      <c r="F1219" s="308">
        <v>176</v>
      </c>
      <c r="G1219" s="308">
        <v>175</v>
      </c>
      <c r="H1219" s="295">
        <v>55530.29</v>
      </c>
      <c r="I1219" s="295">
        <v>36713.599999999999</v>
      </c>
      <c r="J1219" s="295">
        <v>0</v>
      </c>
      <c r="K1219" s="295">
        <v>92243.89</v>
      </c>
      <c r="L1219" s="295">
        <v>388.36</v>
      </c>
      <c r="M1219" s="295">
        <v>0</v>
      </c>
      <c r="N1219" s="295">
        <v>0</v>
      </c>
      <c r="O1219" s="295">
        <v>0</v>
      </c>
      <c r="P1219" s="295">
        <v>0</v>
      </c>
      <c r="Q1219" s="295">
        <v>0</v>
      </c>
      <c r="R1219" s="295">
        <v>92243.89</v>
      </c>
      <c r="S1219" s="295">
        <v>107675.06</v>
      </c>
      <c r="T1219" s="295">
        <v>439.61</v>
      </c>
      <c r="U1219" s="295">
        <v>0</v>
      </c>
      <c r="V1219" s="295">
        <v>0</v>
      </c>
      <c r="W1219" s="295">
        <v>0</v>
      </c>
      <c r="X1219" s="295">
        <v>0</v>
      </c>
      <c r="Y1219" s="295">
        <v>0</v>
      </c>
      <c r="Z1219" s="295">
        <v>108114.67</v>
      </c>
      <c r="AA1219" s="295">
        <v>0</v>
      </c>
      <c r="AB1219" s="295">
        <v>0</v>
      </c>
      <c r="AC1219" s="295">
        <v>0</v>
      </c>
      <c r="AD1219" s="295">
        <v>0</v>
      </c>
      <c r="AE1219" s="295">
        <v>0</v>
      </c>
      <c r="AF1219" s="295">
        <v>0</v>
      </c>
      <c r="AG1219" s="295">
        <v>0</v>
      </c>
      <c r="AH1219" s="295">
        <v>0</v>
      </c>
      <c r="AI1219" s="295">
        <v>0</v>
      </c>
      <c r="AJ1219" s="295">
        <v>0</v>
      </c>
      <c r="AK1219" s="295">
        <v>0</v>
      </c>
      <c r="AL1219" s="295">
        <v>0</v>
      </c>
      <c r="AM1219" s="295">
        <v>0</v>
      </c>
      <c r="AN1219" s="295">
        <v>0</v>
      </c>
      <c r="AO1219" s="295">
        <v>0</v>
      </c>
      <c r="AP1219" s="295">
        <v>0</v>
      </c>
      <c r="AQ1219" s="295">
        <v>0</v>
      </c>
      <c r="AR1219" s="295">
        <v>0</v>
      </c>
      <c r="AS1219" s="295">
        <v>0</v>
      </c>
      <c r="AT1219" s="295">
        <f t="shared" ref="AT1219:AT1282" si="19">AQ1219-AR1219-AS1219+AP1219+AO1219+AN1219+AL1219+AI1219+AH1219+AG1219+AF1219+AA1219+W1219+V1219+Q1219+P1219+O1219+N1219-J1219</f>
        <v>0</v>
      </c>
      <c r="AU1219" s="295">
        <v>37101.96</v>
      </c>
      <c r="AV1219" s="295">
        <v>108114.67</v>
      </c>
      <c r="AW1219" s="296">
        <v>95</v>
      </c>
      <c r="AX1219" s="296">
        <v>300</v>
      </c>
      <c r="AY1219" s="295">
        <v>517839.31</v>
      </c>
      <c r="AZ1219" s="295">
        <v>94766.76</v>
      </c>
      <c r="BA1219" s="294">
        <v>67.588532000000001</v>
      </c>
      <c r="BB1219" s="294">
        <v>65.789197721537406</v>
      </c>
      <c r="BC1219" s="294">
        <v>9.5</v>
      </c>
      <c r="BD1219" s="294"/>
      <c r="BE1219" s="293" t="s">
        <v>4204</v>
      </c>
      <c r="BF1219" s="291"/>
      <c r="BG1219" s="293" t="s">
        <v>326</v>
      </c>
      <c r="BH1219" s="293" t="s">
        <v>190</v>
      </c>
      <c r="BI1219" s="293" t="s">
        <v>403</v>
      </c>
      <c r="BJ1219" s="293" t="s">
        <v>4205</v>
      </c>
      <c r="BK1219" s="292" t="s">
        <v>175</v>
      </c>
      <c r="BL1219" s="294">
        <v>722370.75800343999</v>
      </c>
      <c r="BM1219" s="292" t="s">
        <v>309</v>
      </c>
      <c r="BN1219" s="294"/>
      <c r="BO1219" s="297">
        <v>38960</v>
      </c>
      <c r="BP1219" s="297">
        <v>48091</v>
      </c>
      <c r="BQ1219" s="297" t="s">
        <v>948</v>
      </c>
      <c r="BR1219" s="297" t="s">
        <v>4772</v>
      </c>
      <c r="BS1219" s="297">
        <v>38960</v>
      </c>
      <c r="BT1219" s="297">
        <v>48091</v>
      </c>
      <c r="BU1219" s="294">
        <v>40553.08</v>
      </c>
      <c r="BV1219" s="294">
        <v>65.81</v>
      </c>
      <c r="BW1219" s="294">
        <v>0</v>
      </c>
    </row>
    <row r="1220" spans="1:75" s="289" customFormat="1" ht="18.2" customHeight="1" x14ac:dyDescent="0.15">
      <c r="A1220" s="298">
        <v>1218</v>
      </c>
      <c r="B1220" s="299" t="s">
        <v>305</v>
      </c>
      <c r="C1220" s="299" t="s">
        <v>306</v>
      </c>
      <c r="D1220" s="313">
        <v>45170</v>
      </c>
      <c r="E1220" s="300" t="s">
        <v>2297</v>
      </c>
      <c r="F1220" s="309">
        <v>137</v>
      </c>
      <c r="G1220" s="309">
        <v>136</v>
      </c>
      <c r="H1220" s="302">
        <v>31755.68</v>
      </c>
      <c r="I1220" s="302">
        <v>18022.86</v>
      </c>
      <c r="J1220" s="302">
        <v>0</v>
      </c>
      <c r="K1220" s="302">
        <v>49778.54</v>
      </c>
      <c r="L1220" s="302">
        <v>217.91</v>
      </c>
      <c r="M1220" s="302">
        <v>0</v>
      </c>
      <c r="N1220" s="302">
        <v>0</v>
      </c>
      <c r="O1220" s="302">
        <v>0</v>
      </c>
      <c r="P1220" s="302">
        <v>0</v>
      </c>
      <c r="Q1220" s="302">
        <v>0</v>
      </c>
      <c r="R1220" s="302">
        <v>49778.54</v>
      </c>
      <c r="S1220" s="302">
        <v>46163.7</v>
      </c>
      <c r="T1220" s="302">
        <v>254.05</v>
      </c>
      <c r="U1220" s="302">
        <v>0</v>
      </c>
      <c r="V1220" s="302">
        <v>0</v>
      </c>
      <c r="W1220" s="302">
        <v>0</v>
      </c>
      <c r="X1220" s="302">
        <v>0</v>
      </c>
      <c r="Y1220" s="302">
        <v>0</v>
      </c>
      <c r="Z1220" s="302">
        <v>46417.75</v>
      </c>
      <c r="AA1220" s="302">
        <v>0</v>
      </c>
      <c r="AB1220" s="302">
        <v>0</v>
      </c>
      <c r="AC1220" s="302">
        <v>0</v>
      </c>
      <c r="AD1220" s="302">
        <v>0</v>
      </c>
      <c r="AE1220" s="302">
        <v>0</v>
      </c>
      <c r="AF1220" s="302">
        <v>0</v>
      </c>
      <c r="AG1220" s="302">
        <v>0</v>
      </c>
      <c r="AH1220" s="302">
        <v>0</v>
      </c>
      <c r="AI1220" s="302">
        <v>0</v>
      </c>
      <c r="AJ1220" s="302">
        <v>0</v>
      </c>
      <c r="AK1220" s="302">
        <v>0</v>
      </c>
      <c r="AL1220" s="302">
        <v>0</v>
      </c>
      <c r="AM1220" s="302">
        <v>0</v>
      </c>
      <c r="AN1220" s="302">
        <v>0</v>
      </c>
      <c r="AO1220" s="302">
        <v>0</v>
      </c>
      <c r="AP1220" s="302">
        <v>0</v>
      </c>
      <c r="AQ1220" s="302">
        <v>0</v>
      </c>
      <c r="AR1220" s="302">
        <v>0</v>
      </c>
      <c r="AS1220" s="302">
        <v>0</v>
      </c>
      <c r="AT1220" s="295">
        <f t="shared" si="19"/>
        <v>0</v>
      </c>
      <c r="AU1220" s="302">
        <v>18240.77</v>
      </c>
      <c r="AV1220" s="302">
        <v>46417.75</v>
      </c>
      <c r="AW1220" s="303">
        <v>96</v>
      </c>
      <c r="AX1220" s="303">
        <v>300</v>
      </c>
      <c r="AY1220" s="302">
        <v>272222.48</v>
      </c>
      <c r="AZ1220" s="302">
        <v>53591.09</v>
      </c>
      <c r="BA1220" s="301">
        <v>72.734624999999994</v>
      </c>
      <c r="BB1220" s="301">
        <v>67.560175393848098</v>
      </c>
      <c r="BC1220" s="301">
        <v>9.6</v>
      </c>
      <c r="BD1220" s="301"/>
      <c r="BE1220" s="300" t="s">
        <v>4204</v>
      </c>
      <c r="BF1220" s="298"/>
      <c r="BG1220" s="300" t="s">
        <v>320</v>
      </c>
      <c r="BH1220" s="300" t="s">
        <v>197</v>
      </c>
      <c r="BI1220" s="300" t="s">
        <v>373</v>
      </c>
      <c r="BJ1220" s="300" t="s">
        <v>4205</v>
      </c>
      <c r="BK1220" s="299" t="s">
        <v>175</v>
      </c>
      <c r="BL1220" s="301">
        <v>389820.52547984</v>
      </c>
      <c r="BM1220" s="299" t="s">
        <v>309</v>
      </c>
      <c r="BN1220" s="301"/>
      <c r="BO1220" s="304">
        <v>38962</v>
      </c>
      <c r="BP1220" s="304">
        <v>48093</v>
      </c>
      <c r="BQ1220" s="297" t="s">
        <v>937</v>
      </c>
      <c r="BR1220" s="297" t="s">
        <v>4765</v>
      </c>
      <c r="BS1220" s="297">
        <v>38962</v>
      </c>
      <c r="BT1220" s="297">
        <v>48093</v>
      </c>
      <c r="BU1220" s="301">
        <v>19492.669999999998</v>
      </c>
      <c r="BV1220" s="301">
        <v>48.58</v>
      </c>
      <c r="BW1220" s="301">
        <v>0</v>
      </c>
    </row>
    <row r="1221" spans="1:75" s="289" customFormat="1" ht="18.2" customHeight="1" x14ac:dyDescent="0.15">
      <c r="A1221" s="291">
        <v>1219</v>
      </c>
      <c r="B1221" s="292" t="s">
        <v>305</v>
      </c>
      <c r="C1221" s="292" t="s">
        <v>306</v>
      </c>
      <c r="D1221" s="312">
        <v>45170</v>
      </c>
      <c r="E1221" s="293" t="s">
        <v>2298</v>
      </c>
      <c r="F1221" s="308">
        <v>135</v>
      </c>
      <c r="G1221" s="308">
        <v>134</v>
      </c>
      <c r="H1221" s="295">
        <v>61511.35</v>
      </c>
      <c r="I1221" s="295">
        <v>34929.18</v>
      </c>
      <c r="J1221" s="295">
        <v>0</v>
      </c>
      <c r="K1221" s="295">
        <v>96440.53</v>
      </c>
      <c r="L1221" s="295">
        <v>423.87</v>
      </c>
      <c r="M1221" s="295">
        <v>0</v>
      </c>
      <c r="N1221" s="295">
        <v>0</v>
      </c>
      <c r="O1221" s="295">
        <v>0</v>
      </c>
      <c r="P1221" s="295">
        <v>0</v>
      </c>
      <c r="Q1221" s="295">
        <v>0</v>
      </c>
      <c r="R1221" s="295">
        <v>96440.53</v>
      </c>
      <c r="S1221" s="295">
        <v>87122.04</v>
      </c>
      <c r="T1221" s="295">
        <v>486.96</v>
      </c>
      <c r="U1221" s="295">
        <v>0</v>
      </c>
      <c r="V1221" s="295">
        <v>0</v>
      </c>
      <c r="W1221" s="295">
        <v>0</v>
      </c>
      <c r="X1221" s="295">
        <v>0</v>
      </c>
      <c r="Y1221" s="295">
        <v>0</v>
      </c>
      <c r="Z1221" s="295">
        <v>87609</v>
      </c>
      <c r="AA1221" s="295">
        <v>0</v>
      </c>
      <c r="AB1221" s="295">
        <v>0</v>
      </c>
      <c r="AC1221" s="295">
        <v>0</v>
      </c>
      <c r="AD1221" s="295">
        <v>0</v>
      </c>
      <c r="AE1221" s="295">
        <v>0</v>
      </c>
      <c r="AF1221" s="295">
        <v>0</v>
      </c>
      <c r="AG1221" s="295">
        <v>0</v>
      </c>
      <c r="AH1221" s="295">
        <v>0</v>
      </c>
      <c r="AI1221" s="295">
        <v>0</v>
      </c>
      <c r="AJ1221" s="295">
        <v>0</v>
      </c>
      <c r="AK1221" s="295">
        <v>0</v>
      </c>
      <c r="AL1221" s="295">
        <v>0</v>
      </c>
      <c r="AM1221" s="295">
        <v>0</v>
      </c>
      <c r="AN1221" s="295">
        <v>0</v>
      </c>
      <c r="AO1221" s="295">
        <v>0</v>
      </c>
      <c r="AP1221" s="295">
        <v>0</v>
      </c>
      <c r="AQ1221" s="295">
        <v>0</v>
      </c>
      <c r="AR1221" s="295">
        <v>0</v>
      </c>
      <c r="AS1221" s="295">
        <v>0</v>
      </c>
      <c r="AT1221" s="295">
        <f t="shared" si="19"/>
        <v>0</v>
      </c>
      <c r="AU1221" s="295">
        <v>35353.050000000003</v>
      </c>
      <c r="AV1221" s="295">
        <v>87609</v>
      </c>
      <c r="AW1221" s="296">
        <v>96</v>
      </c>
      <c r="AX1221" s="296">
        <v>300</v>
      </c>
      <c r="AY1221" s="295">
        <v>500297.66</v>
      </c>
      <c r="AZ1221" s="295">
        <v>104250.66</v>
      </c>
      <c r="BA1221" s="294">
        <v>76.987983</v>
      </c>
      <c r="BB1221" s="294">
        <v>71.220286606828097</v>
      </c>
      <c r="BC1221" s="294">
        <v>9.5</v>
      </c>
      <c r="BD1221" s="294"/>
      <c r="BE1221" s="293" t="s">
        <v>4204</v>
      </c>
      <c r="BF1221" s="291"/>
      <c r="BG1221" s="293" t="s">
        <v>320</v>
      </c>
      <c r="BH1221" s="293" t="s">
        <v>197</v>
      </c>
      <c r="BI1221" s="293" t="s">
        <v>373</v>
      </c>
      <c r="BJ1221" s="293" t="s">
        <v>4205</v>
      </c>
      <c r="BK1221" s="292" t="s">
        <v>175</v>
      </c>
      <c r="BL1221" s="294">
        <v>755235.04872087995</v>
      </c>
      <c r="BM1221" s="292" t="s">
        <v>309</v>
      </c>
      <c r="BN1221" s="294"/>
      <c r="BO1221" s="297">
        <v>38962</v>
      </c>
      <c r="BP1221" s="297">
        <v>48093</v>
      </c>
      <c r="BQ1221" s="297" t="s">
        <v>961</v>
      </c>
      <c r="BR1221" s="297" t="s">
        <v>4773</v>
      </c>
      <c r="BS1221" s="297">
        <v>38962</v>
      </c>
      <c r="BT1221" s="297">
        <v>48093</v>
      </c>
      <c r="BU1221" s="294">
        <v>34161.019999999997</v>
      </c>
      <c r="BV1221" s="294">
        <v>72.400000000000006</v>
      </c>
      <c r="BW1221" s="294">
        <v>0</v>
      </c>
    </row>
    <row r="1222" spans="1:75" s="289" customFormat="1" ht="18.2" customHeight="1" x14ac:dyDescent="0.15">
      <c r="A1222" s="298">
        <v>1220</v>
      </c>
      <c r="B1222" s="299" t="s">
        <v>305</v>
      </c>
      <c r="C1222" s="299" t="s">
        <v>306</v>
      </c>
      <c r="D1222" s="313">
        <v>45170</v>
      </c>
      <c r="E1222" s="300" t="s">
        <v>1041</v>
      </c>
      <c r="F1222" s="309">
        <v>178</v>
      </c>
      <c r="G1222" s="309">
        <v>177</v>
      </c>
      <c r="H1222" s="302">
        <v>13401.12</v>
      </c>
      <c r="I1222" s="302">
        <v>29557.59</v>
      </c>
      <c r="J1222" s="302">
        <v>0</v>
      </c>
      <c r="K1222" s="302">
        <v>42958.71</v>
      </c>
      <c r="L1222" s="302">
        <v>312.8</v>
      </c>
      <c r="M1222" s="302">
        <v>0</v>
      </c>
      <c r="N1222" s="302">
        <v>0</v>
      </c>
      <c r="O1222" s="302">
        <v>0</v>
      </c>
      <c r="P1222" s="302">
        <v>0</v>
      </c>
      <c r="Q1222" s="302">
        <v>0</v>
      </c>
      <c r="R1222" s="302">
        <v>42958.71</v>
      </c>
      <c r="S1222" s="302">
        <v>44730.94</v>
      </c>
      <c r="T1222" s="302">
        <v>107.21</v>
      </c>
      <c r="U1222" s="302">
        <v>0</v>
      </c>
      <c r="V1222" s="302">
        <v>0</v>
      </c>
      <c r="W1222" s="302">
        <v>0</v>
      </c>
      <c r="X1222" s="302">
        <v>0</v>
      </c>
      <c r="Y1222" s="302">
        <v>0</v>
      </c>
      <c r="Z1222" s="302">
        <v>44838.15</v>
      </c>
      <c r="AA1222" s="302">
        <v>0</v>
      </c>
      <c r="AB1222" s="302">
        <v>0</v>
      </c>
      <c r="AC1222" s="302">
        <v>0</v>
      </c>
      <c r="AD1222" s="302">
        <v>0</v>
      </c>
      <c r="AE1222" s="302">
        <v>0</v>
      </c>
      <c r="AF1222" s="302">
        <v>0</v>
      </c>
      <c r="AG1222" s="302">
        <v>0</v>
      </c>
      <c r="AH1222" s="302">
        <v>0</v>
      </c>
      <c r="AI1222" s="302">
        <v>0</v>
      </c>
      <c r="AJ1222" s="302">
        <v>0</v>
      </c>
      <c r="AK1222" s="302">
        <v>0</v>
      </c>
      <c r="AL1222" s="302">
        <v>0</v>
      </c>
      <c r="AM1222" s="302">
        <v>0</v>
      </c>
      <c r="AN1222" s="302">
        <v>0</v>
      </c>
      <c r="AO1222" s="302">
        <v>0</v>
      </c>
      <c r="AP1222" s="302">
        <v>0</v>
      </c>
      <c r="AQ1222" s="302">
        <v>0</v>
      </c>
      <c r="AR1222" s="302">
        <v>0</v>
      </c>
      <c r="AS1222" s="302">
        <v>0</v>
      </c>
      <c r="AT1222" s="295">
        <f t="shared" si="19"/>
        <v>0</v>
      </c>
      <c r="AU1222" s="302">
        <v>29870.39</v>
      </c>
      <c r="AV1222" s="302">
        <v>44838.15</v>
      </c>
      <c r="AW1222" s="303">
        <v>36</v>
      </c>
      <c r="AX1222" s="303">
        <v>240</v>
      </c>
      <c r="AY1222" s="302">
        <v>332000.34000000003</v>
      </c>
      <c r="AZ1222" s="302">
        <v>44745.47</v>
      </c>
      <c r="BA1222" s="301">
        <v>49.794702999999998</v>
      </c>
      <c r="BB1222" s="301">
        <v>47.806318845530697</v>
      </c>
      <c r="BC1222" s="301">
        <v>9.6</v>
      </c>
      <c r="BD1222" s="301"/>
      <c r="BE1222" s="300" t="s">
        <v>4204</v>
      </c>
      <c r="BF1222" s="298"/>
      <c r="BG1222" s="300" t="s">
        <v>320</v>
      </c>
      <c r="BH1222" s="300" t="s">
        <v>181</v>
      </c>
      <c r="BI1222" s="300" t="s">
        <v>531</v>
      </c>
      <c r="BJ1222" s="300" t="s">
        <v>4205</v>
      </c>
      <c r="BK1222" s="299" t="s">
        <v>175</v>
      </c>
      <c r="BL1222" s="301">
        <v>336413.78204616002</v>
      </c>
      <c r="BM1222" s="299" t="s">
        <v>309</v>
      </c>
      <c r="BN1222" s="301"/>
      <c r="BO1222" s="304">
        <v>38962</v>
      </c>
      <c r="BP1222" s="304">
        <v>46267</v>
      </c>
      <c r="BQ1222" s="297" t="s">
        <v>937</v>
      </c>
      <c r="BR1222" s="297" t="s">
        <v>4765</v>
      </c>
      <c r="BS1222" s="297" t="s">
        <v>4742</v>
      </c>
      <c r="BT1222" s="297" t="s">
        <v>4742</v>
      </c>
      <c r="BU1222" s="301">
        <v>21078.6</v>
      </c>
      <c r="BV1222" s="301">
        <v>38.72</v>
      </c>
      <c r="BW1222" s="301">
        <v>0</v>
      </c>
    </row>
    <row r="1223" spans="1:75" s="289" customFormat="1" ht="18.2" customHeight="1" x14ac:dyDescent="0.15">
      <c r="A1223" s="291">
        <v>1221</v>
      </c>
      <c r="B1223" s="292" t="s">
        <v>305</v>
      </c>
      <c r="C1223" s="292" t="s">
        <v>306</v>
      </c>
      <c r="D1223" s="312">
        <v>45170</v>
      </c>
      <c r="E1223" s="293" t="s">
        <v>2299</v>
      </c>
      <c r="F1223" s="308">
        <v>28</v>
      </c>
      <c r="G1223" s="308">
        <v>27</v>
      </c>
      <c r="H1223" s="295">
        <v>21756.46</v>
      </c>
      <c r="I1223" s="295">
        <v>3552.21</v>
      </c>
      <c r="J1223" s="295">
        <v>0</v>
      </c>
      <c r="K1223" s="295">
        <v>25308.67</v>
      </c>
      <c r="L1223" s="295">
        <v>147.30000000000001</v>
      </c>
      <c r="M1223" s="295">
        <v>0</v>
      </c>
      <c r="N1223" s="295">
        <v>0</v>
      </c>
      <c r="O1223" s="295">
        <v>0</v>
      </c>
      <c r="P1223" s="295">
        <v>0</v>
      </c>
      <c r="Q1223" s="295">
        <v>0</v>
      </c>
      <c r="R1223" s="295">
        <v>25308.67</v>
      </c>
      <c r="S1223" s="295">
        <v>5261.31</v>
      </c>
      <c r="T1223" s="295">
        <v>179.49</v>
      </c>
      <c r="U1223" s="295">
        <v>0</v>
      </c>
      <c r="V1223" s="295">
        <v>0</v>
      </c>
      <c r="W1223" s="295">
        <v>0</v>
      </c>
      <c r="X1223" s="295">
        <v>0</v>
      </c>
      <c r="Y1223" s="295">
        <v>0</v>
      </c>
      <c r="Z1223" s="295">
        <v>5440.8</v>
      </c>
      <c r="AA1223" s="295">
        <v>0</v>
      </c>
      <c r="AB1223" s="295">
        <v>0</v>
      </c>
      <c r="AC1223" s="295">
        <v>0</v>
      </c>
      <c r="AD1223" s="295">
        <v>0</v>
      </c>
      <c r="AE1223" s="295">
        <v>0</v>
      </c>
      <c r="AF1223" s="295">
        <v>0</v>
      </c>
      <c r="AG1223" s="295">
        <v>0</v>
      </c>
      <c r="AH1223" s="295">
        <v>0</v>
      </c>
      <c r="AI1223" s="295">
        <v>0</v>
      </c>
      <c r="AJ1223" s="295">
        <v>0</v>
      </c>
      <c r="AK1223" s="295">
        <v>0</v>
      </c>
      <c r="AL1223" s="295">
        <v>0</v>
      </c>
      <c r="AM1223" s="295">
        <v>0</v>
      </c>
      <c r="AN1223" s="295">
        <v>0</v>
      </c>
      <c r="AO1223" s="295">
        <v>0</v>
      </c>
      <c r="AP1223" s="295">
        <v>0</v>
      </c>
      <c r="AQ1223" s="295">
        <v>0</v>
      </c>
      <c r="AR1223" s="295">
        <v>0</v>
      </c>
      <c r="AS1223" s="295">
        <v>0</v>
      </c>
      <c r="AT1223" s="295">
        <f t="shared" si="19"/>
        <v>0</v>
      </c>
      <c r="AU1223" s="295">
        <v>3699.51</v>
      </c>
      <c r="AV1223" s="295">
        <v>5440.8</v>
      </c>
      <c r="AW1223" s="296">
        <v>96</v>
      </c>
      <c r="AX1223" s="296">
        <v>300</v>
      </c>
      <c r="AY1223" s="295">
        <v>377998.66</v>
      </c>
      <c r="AZ1223" s="295">
        <v>36242.71</v>
      </c>
      <c r="BA1223" s="294">
        <v>35.424441000000002</v>
      </c>
      <c r="BB1223" s="294">
        <v>24.737264051266301</v>
      </c>
      <c r="BC1223" s="294">
        <v>9.9</v>
      </c>
      <c r="BD1223" s="294"/>
      <c r="BE1223" s="293" t="s">
        <v>4204</v>
      </c>
      <c r="BF1223" s="291"/>
      <c r="BG1223" s="293" t="s">
        <v>312</v>
      </c>
      <c r="BH1223" s="293" t="s">
        <v>189</v>
      </c>
      <c r="BI1223" s="293" t="s">
        <v>323</v>
      </c>
      <c r="BJ1223" s="293" t="s">
        <v>4205</v>
      </c>
      <c r="BK1223" s="292" t="s">
        <v>175</v>
      </c>
      <c r="BL1223" s="294">
        <v>198194.62440232001</v>
      </c>
      <c r="BM1223" s="292" t="s">
        <v>309</v>
      </c>
      <c r="BN1223" s="294"/>
      <c r="BO1223" s="297">
        <v>38962</v>
      </c>
      <c r="BP1223" s="297">
        <v>48093</v>
      </c>
      <c r="BQ1223" s="297" t="s">
        <v>929</v>
      </c>
      <c r="BR1223" s="297" t="s">
        <v>4777</v>
      </c>
      <c r="BS1223" s="297">
        <v>38962</v>
      </c>
      <c r="BT1223" s="297">
        <v>48093</v>
      </c>
      <c r="BU1223" s="294">
        <v>3590.19</v>
      </c>
      <c r="BV1223" s="294">
        <v>59.74</v>
      </c>
      <c r="BW1223" s="294">
        <v>0</v>
      </c>
    </row>
    <row r="1224" spans="1:75" s="289" customFormat="1" ht="18.2" customHeight="1" x14ac:dyDescent="0.15">
      <c r="A1224" s="298">
        <v>1222</v>
      </c>
      <c r="B1224" s="299" t="s">
        <v>305</v>
      </c>
      <c r="C1224" s="299" t="s">
        <v>306</v>
      </c>
      <c r="D1224" s="313">
        <v>45170</v>
      </c>
      <c r="E1224" s="300" t="s">
        <v>2300</v>
      </c>
      <c r="F1224" s="309">
        <v>42</v>
      </c>
      <c r="G1224" s="309">
        <v>41</v>
      </c>
      <c r="H1224" s="302">
        <v>28813.97</v>
      </c>
      <c r="I1224" s="302">
        <v>6811.22</v>
      </c>
      <c r="J1224" s="302">
        <v>0</v>
      </c>
      <c r="K1224" s="302">
        <v>35625.19</v>
      </c>
      <c r="L1224" s="302">
        <v>197.66</v>
      </c>
      <c r="M1224" s="302">
        <v>0</v>
      </c>
      <c r="N1224" s="302">
        <v>0</v>
      </c>
      <c r="O1224" s="302">
        <v>0</v>
      </c>
      <c r="P1224" s="302">
        <v>0</v>
      </c>
      <c r="Q1224" s="302">
        <v>0</v>
      </c>
      <c r="R1224" s="302">
        <v>35625.19</v>
      </c>
      <c r="S1224" s="302">
        <v>10383.540000000001</v>
      </c>
      <c r="T1224" s="302">
        <v>230.51</v>
      </c>
      <c r="U1224" s="302">
        <v>0</v>
      </c>
      <c r="V1224" s="302">
        <v>0</v>
      </c>
      <c r="W1224" s="302">
        <v>0</v>
      </c>
      <c r="X1224" s="302">
        <v>0</v>
      </c>
      <c r="Y1224" s="302">
        <v>0</v>
      </c>
      <c r="Z1224" s="302">
        <v>10614.05</v>
      </c>
      <c r="AA1224" s="302">
        <v>0</v>
      </c>
      <c r="AB1224" s="302">
        <v>0</v>
      </c>
      <c r="AC1224" s="302">
        <v>0</v>
      </c>
      <c r="AD1224" s="302">
        <v>0</v>
      </c>
      <c r="AE1224" s="302">
        <v>0</v>
      </c>
      <c r="AF1224" s="302">
        <v>0</v>
      </c>
      <c r="AG1224" s="302">
        <v>0</v>
      </c>
      <c r="AH1224" s="302">
        <v>0</v>
      </c>
      <c r="AI1224" s="302">
        <v>0</v>
      </c>
      <c r="AJ1224" s="302">
        <v>0</v>
      </c>
      <c r="AK1224" s="302">
        <v>0</v>
      </c>
      <c r="AL1224" s="302">
        <v>0</v>
      </c>
      <c r="AM1224" s="302">
        <v>0</v>
      </c>
      <c r="AN1224" s="302">
        <v>0</v>
      </c>
      <c r="AO1224" s="302">
        <v>0</v>
      </c>
      <c r="AP1224" s="302">
        <v>0</v>
      </c>
      <c r="AQ1224" s="302">
        <v>0</v>
      </c>
      <c r="AR1224" s="302">
        <v>0</v>
      </c>
      <c r="AS1224" s="302">
        <v>0</v>
      </c>
      <c r="AT1224" s="295">
        <f t="shared" si="19"/>
        <v>0</v>
      </c>
      <c r="AU1224" s="302">
        <v>7008.88</v>
      </c>
      <c r="AV1224" s="302">
        <v>10614.05</v>
      </c>
      <c r="AW1224" s="303">
        <v>96</v>
      </c>
      <c r="AX1224" s="303">
        <v>300</v>
      </c>
      <c r="AY1224" s="302">
        <v>367638.51</v>
      </c>
      <c r="AZ1224" s="302">
        <v>48619.67</v>
      </c>
      <c r="BA1224" s="301">
        <v>48.861142000000001</v>
      </c>
      <c r="BB1224" s="301">
        <v>35.8021242712462</v>
      </c>
      <c r="BC1224" s="301">
        <v>9.6</v>
      </c>
      <c r="BD1224" s="301"/>
      <c r="BE1224" s="300" t="s">
        <v>4204</v>
      </c>
      <c r="BF1224" s="298"/>
      <c r="BG1224" s="300" t="s">
        <v>312</v>
      </c>
      <c r="BH1224" s="300" t="s">
        <v>189</v>
      </c>
      <c r="BI1224" s="300" t="s">
        <v>323</v>
      </c>
      <c r="BJ1224" s="300" t="s">
        <v>4205</v>
      </c>
      <c r="BK1224" s="299" t="s">
        <v>175</v>
      </c>
      <c r="BL1224" s="301">
        <v>278984.28290823998</v>
      </c>
      <c r="BM1224" s="299" t="s">
        <v>309</v>
      </c>
      <c r="BN1224" s="301"/>
      <c r="BO1224" s="304">
        <v>38962</v>
      </c>
      <c r="BP1224" s="304">
        <v>48093</v>
      </c>
      <c r="BQ1224" s="297" t="s">
        <v>4195</v>
      </c>
      <c r="BR1224" s="297" t="s">
        <v>4771</v>
      </c>
      <c r="BS1224" s="297">
        <v>38962</v>
      </c>
      <c r="BT1224" s="297">
        <v>48093</v>
      </c>
      <c r="BU1224" s="301">
        <v>5510.81</v>
      </c>
      <c r="BV1224" s="301">
        <v>44.07</v>
      </c>
      <c r="BW1224" s="301">
        <v>0</v>
      </c>
    </row>
    <row r="1225" spans="1:75" s="289" customFormat="1" ht="18.2" customHeight="1" x14ac:dyDescent="0.15">
      <c r="A1225" s="291">
        <v>1223</v>
      </c>
      <c r="B1225" s="292" t="s">
        <v>305</v>
      </c>
      <c r="C1225" s="292" t="s">
        <v>306</v>
      </c>
      <c r="D1225" s="312">
        <v>45170</v>
      </c>
      <c r="E1225" s="293" t="s">
        <v>2301</v>
      </c>
      <c r="F1225" s="308">
        <v>171</v>
      </c>
      <c r="G1225" s="308">
        <v>170</v>
      </c>
      <c r="H1225" s="295">
        <v>43295.5</v>
      </c>
      <c r="I1225" s="295">
        <v>27909.78</v>
      </c>
      <c r="J1225" s="295">
        <v>0</v>
      </c>
      <c r="K1225" s="295">
        <v>71205.279999999999</v>
      </c>
      <c r="L1225" s="295">
        <v>299.27</v>
      </c>
      <c r="M1225" s="295">
        <v>0</v>
      </c>
      <c r="N1225" s="295">
        <v>0</v>
      </c>
      <c r="O1225" s="295">
        <v>0</v>
      </c>
      <c r="P1225" s="295">
        <v>0</v>
      </c>
      <c r="Q1225" s="295">
        <v>0</v>
      </c>
      <c r="R1225" s="295">
        <v>71205.279999999999</v>
      </c>
      <c r="S1225" s="295">
        <v>81235.33</v>
      </c>
      <c r="T1225" s="295">
        <v>342.76</v>
      </c>
      <c r="U1225" s="295">
        <v>0</v>
      </c>
      <c r="V1225" s="295">
        <v>0</v>
      </c>
      <c r="W1225" s="295">
        <v>0</v>
      </c>
      <c r="X1225" s="295">
        <v>0</v>
      </c>
      <c r="Y1225" s="295">
        <v>0</v>
      </c>
      <c r="Z1225" s="295">
        <v>81578.09</v>
      </c>
      <c r="AA1225" s="295">
        <v>0</v>
      </c>
      <c r="AB1225" s="295">
        <v>0</v>
      </c>
      <c r="AC1225" s="295">
        <v>0</v>
      </c>
      <c r="AD1225" s="295">
        <v>0</v>
      </c>
      <c r="AE1225" s="295">
        <v>0</v>
      </c>
      <c r="AF1225" s="295">
        <v>0</v>
      </c>
      <c r="AG1225" s="295">
        <v>0</v>
      </c>
      <c r="AH1225" s="295">
        <v>0</v>
      </c>
      <c r="AI1225" s="295">
        <v>0</v>
      </c>
      <c r="AJ1225" s="295">
        <v>0</v>
      </c>
      <c r="AK1225" s="295">
        <v>0</v>
      </c>
      <c r="AL1225" s="295">
        <v>0</v>
      </c>
      <c r="AM1225" s="295">
        <v>0</v>
      </c>
      <c r="AN1225" s="295">
        <v>0</v>
      </c>
      <c r="AO1225" s="295">
        <v>0</v>
      </c>
      <c r="AP1225" s="295">
        <v>0</v>
      </c>
      <c r="AQ1225" s="295">
        <v>0</v>
      </c>
      <c r="AR1225" s="295">
        <v>0</v>
      </c>
      <c r="AS1225" s="295">
        <v>0</v>
      </c>
      <c r="AT1225" s="295">
        <f t="shared" si="19"/>
        <v>0</v>
      </c>
      <c r="AU1225" s="295">
        <v>28209.05</v>
      </c>
      <c r="AV1225" s="295">
        <v>81578.09</v>
      </c>
      <c r="AW1225" s="296">
        <v>96</v>
      </c>
      <c r="AX1225" s="296">
        <v>300</v>
      </c>
      <c r="AY1225" s="295">
        <v>374200.19</v>
      </c>
      <c r="AZ1225" s="295">
        <v>73484.75</v>
      </c>
      <c r="BA1225" s="294">
        <v>72.554743000000002</v>
      </c>
      <c r="BB1225" s="294">
        <v>70.304121476130007</v>
      </c>
      <c r="BC1225" s="294">
        <v>9.5</v>
      </c>
      <c r="BD1225" s="294"/>
      <c r="BE1225" s="293" t="s">
        <v>4204</v>
      </c>
      <c r="BF1225" s="291"/>
      <c r="BG1225" s="293" t="s">
        <v>312</v>
      </c>
      <c r="BH1225" s="293" t="s">
        <v>189</v>
      </c>
      <c r="BI1225" s="293" t="s">
        <v>323</v>
      </c>
      <c r="BJ1225" s="293" t="s">
        <v>4205</v>
      </c>
      <c r="BK1225" s="292" t="s">
        <v>175</v>
      </c>
      <c r="BL1225" s="294">
        <v>557615.38338688004</v>
      </c>
      <c r="BM1225" s="292" t="s">
        <v>309</v>
      </c>
      <c r="BN1225" s="294"/>
      <c r="BO1225" s="297">
        <v>38962</v>
      </c>
      <c r="BP1225" s="297">
        <v>48093</v>
      </c>
      <c r="BQ1225" s="297" t="s">
        <v>962</v>
      </c>
      <c r="BR1225" s="297" t="s">
        <v>4767</v>
      </c>
      <c r="BS1225" s="297">
        <v>38962</v>
      </c>
      <c r="BT1225" s="297">
        <v>48093</v>
      </c>
      <c r="BU1225" s="294">
        <v>30593.55</v>
      </c>
      <c r="BV1225" s="294">
        <v>51.03</v>
      </c>
      <c r="BW1225" s="294">
        <v>0</v>
      </c>
    </row>
    <row r="1226" spans="1:75" s="289" customFormat="1" ht="18.2" customHeight="1" x14ac:dyDescent="0.15">
      <c r="A1226" s="298">
        <v>1224</v>
      </c>
      <c r="B1226" s="299" t="s">
        <v>305</v>
      </c>
      <c r="C1226" s="299" t="s">
        <v>306</v>
      </c>
      <c r="D1226" s="313">
        <v>45170</v>
      </c>
      <c r="E1226" s="300" t="s">
        <v>2302</v>
      </c>
      <c r="F1226" s="309">
        <v>153</v>
      </c>
      <c r="G1226" s="309">
        <v>152</v>
      </c>
      <c r="H1226" s="302">
        <v>32007.85</v>
      </c>
      <c r="I1226" s="302">
        <v>19271.98</v>
      </c>
      <c r="J1226" s="302">
        <v>0</v>
      </c>
      <c r="K1226" s="302">
        <v>51279.83</v>
      </c>
      <c r="L1226" s="302">
        <v>219.58</v>
      </c>
      <c r="M1226" s="302">
        <v>0</v>
      </c>
      <c r="N1226" s="302">
        <v>0</v>
      </c>
      <c r="O1226" s="302">
        <v>0</v>
      </c>
      <c r="P1226" s="302">
        <v>0</v>
      </c>
      <c r="Q1226" s="302">
        <v>0</v>
      </c>
      <c r="R1226" s="302">
        <v>51279.83</v>
      </c>
      <c r="S1226" s="302">
        <v>52662.98</v>
      </c>
      <c r="T1226" s="302">
        <v>256.06</v>
      </c>
      <c r="U1226" s="302">
        <v>0</v>
      </c>
      <c r="V1226" s="302">
        <v>0</v>
      </c>
      <c r="W1226" s="302">
        <v>0</v>
      </c>
      <c r="X1226" s="302">
        <v>0</v>
      </c>
      <c r="Y1226" s="302">
        <v>0</v>
      </c>
      <c r="Z1226" s="302">
        <v>52919.040000000001</v>
      </c>
      <c r="AA1226" s="302">
        <v>0</v>
      </c>
      <c r="AB1226" s="302">
        <v>0</v>
      </c>
      <c r="AC1226" s="302">
        <v>0</v>
      </c>
      <c r="AD1226" s="302">
        <v>0</v>
      </c>
      <c r="AE1226" s="302">
        <v>0</v>
      </c>
      <c r="AF1226" s="302">
        <v>0</v>
      </c>
      <c r="AG1226" s="302">
        <v>0</v>
      </c>
      <c r="AH1226" s="302">
        <v>0</v>
      </c>
      <c r="AI1226" s="302">
        <v>0</v>
      </c>
      <c r="AJ1226" s="302">
        <v>0</v>
      </c>
      <c r="AK1226" s="302">
        <v>0</v>
      </c>
      <c r="AL1226" s="302">
        <v>0</v>
      </c>
      <c r="AM1226" s="302">
        <v>0</v>
      </c>
      <c r="AN1226" s="302">
        <v>0</v>
      </c>
      <c r="AO1226" s="302">
        <v>0</v>
      </c>
      <c r="AP1226" s="302">
        <v>0</v>
      </c>
      <c r="AQ1226" s="302">
        <v>0</v>
      </c>
      <c r="AR1226" s="302">
        <v>0</v>
      </c>
      <c r="AS1226" s="302">
        <v>0</v>
      </c>
      <c r="AT1226" s="295">
        <f t="shared" si="19"/>
        <v>0</v>
      </c>
      <c r="AU1226" s="302">
        <v>19491.560000000001</v>
      </c>
      <c r="AV1226" s="302">
        <v>52919.040000000001</v>
      </c>
      <c r="AW1226" s="303">
        <v>96</v>
      </c>
      <c r="AX1226" s="303">
        <v>300</v>
      </c>
      <c r="AY1226" s="302">
        <v>274800.59999999998</v>
      </c>
      <c r="AZ1226" s="302">
        <v>54009.85</v>
      </c>
      <c r="BA1226" s="301">
        <v>72.615258999999995</v>
      </c>
      <c r="BB1226" s="301">
        <v>68.944796864386205</v>
      </c>
      <c r="BC1226" s="301">
        <v>9.6</v>
      </c>
      <c r="BD1226" s="301"/>
      <c r="BE1226" s="300" t="s">
        <v>4204</v>
      </c>
      <c r="BF1226" s="298"/>
      <c r="BG1226" s="300" t="s">
        <v>320</v>
      </c>
      <c r="BH1226" s="300" t="s">
        <v>197</v>
      </c>
      <c r="BI1226" s="300" t="s">
        <v>373</v>
      </c>
      <c r="BJ1226" s="300" t="s">
        <v>4205</v>
      </c>
      <c r="BK1226" s="299" t="s">
        <v>175</v>
      </c>
      <c r="BL1226" s="301">
        <v>401577.27159368002</v>
      </c>
      <c r="BM1226" s="299" t="s">
        <v>309</v>
      </c>
      <c r="BN1226" s="301"/>
      <c r="BO1226" s="304">
        <v>38962</v>
      </c>
      <c r="BP1226" s="304">
        <v>48093</v>
      </c>
      <c r="BQ1226" s="297" t="s">
        <v>4893</v>
      </c>
      <c r="BR1226" s="297" t="s">
        <v>4894</v>
      </c>
      <c r="BS1226" s="297">
        <v>38962</v>
      </c>
      <c r="BT1226" s="297">
        <v>48093</v>
      </c>
      <c r="BU1226" s="301">
        <v>21884.75</v>
      </c>
      <c r="BV1226" s="301">
        <v>48.96</v>
      </c>
      <c r="BW1226" s="301">
        <v>0</v>
      </c>
    </row>
    <row r="1227" spans="1:75" s="289" customFormat="1" ht="18.2" customHeight="1" x14ac:dyDescent="0.15">
      <c r="A1227" s="291">
        <v>1225</v>
      </c>
      <c r="B1227" s="292" t="s">
        <v>305</v>
      </c>
      <c r="C1227" s="292" t="s">
        <v>306</v>
      </c>
      <c r="D1227" s="312">
        <v>45170</v>
      </c>
      <c r="E1227" s="293" t="s">
        <v>2303</v>
      </c>
      <c r="F1227" s="308">
        <v>181</v>
      </c>
      <c r="G1227" s="308">
        <v>180</v>
      </c>
      <c r="H1227" s="295">
        <v>44870.34</v>
      </c>
      <c r="I1227" s="295">
        <v>29615.9</v>
      </c>
      <c r="J1227" s="295">
        <v>0</v>
      </c>
      <c r="K1227" s="295">
        <v>74486.240000000005</v>
      </c>
      <c r="L1227" s="295">
        <v>309.26</v>
      </c>
      <c r="M1227" s="295">
        <v>0</v>
      </c>
      <c r="N1227" s="295">
        <v>0</v>
      </c>
      <c r="O1227" s="295">
        <v>0</v>
      </c>
      <c r="P1227" s="295">
        <v>0</v>
      </c>
      <c r="Q1227" s="295">
        <v>0</v>
      </c>
      <c r="R1227" s="295">
        <v>74486.240000000005</v>
      </c>
      <c r="S1227" s="295">
        <v>89990.5</v>
      </c>
      <c r="T1227" s="295">
        <v>355.22</v>
      </c>
      <c r="U1227" s="295">
        <v>0</v>
      </c>
      <c r="V1227" s="295">
        <v>0</v>
      </c>
      <c r="W1227" s="295">
        <v>0</v>
      </c>
      <c r="X1227" s="295">
        <v>0</v>
      </c>
      <c r="Y1227" s="295">
        <v>0</v>
      </c>
      <c r="Z1227" s="295">
        <v>90345.72</v>
      </c>
      <c r="AA1227" s="295">
        <v>0</v>
      </c>
      <c r="AB1227" s="295">
        <v>0</v>
      </c>
      <c r="AC1227" s="295">
        <v>0</v>
      </c>
      <c r="AD1227" s="295">
        <v>0</v>
      </c>
      <c r="AE1227" s="295">
        <v>0</v>
      </c>
      <c r="AF1227" s="295">
        <v>0</v>
      </c>
      <c r="AG1227" s="295">
        <v>0</v>
      </c>
      <c r="AH1227" s="295">
        <v>0</v>
      </c>
      <c r="AI1227" s="295">
        <v>0</v>
      </c>
      <c r="AJ1227" s="295">
        <v>0</v>
      </c>
      <c r="AK1227" s="295">
        <v>0</v>
      </c>
      <c r="AL1227" s="295">
        <v>0</v>
      </c>
      <c r="AM1227" s="295">
        <v>0</v>
      </c>
      <c r="AN1227" s="295">
        <v>0</v>
      </c>
      <c r="AO1227" s="295">
        <v>0</v>
      </c>
      <c r="AP1227" s="295">
        <v>0</v>
      </c>
      <c r="AQ1227" s="295">
        <v>0</v>
      </c>
      <c r="AR1227" s="295">
        <v>0</v>
      </c>
      <c r="AS1227" s="295">
        <v>0</v>
      </c>
      <c r="AT1227" s="295">
        <f t="shared" si="19"/>
        <v>0</v>
      </c>
      <c r="AU1227" s="295">
        <v>29925.16</v>
      </c>
      <c r="AV1227" s="295">
        <v>90345.72</v>
      </c>
      <c r="AW1227" s="296">
        <v>96</v>
      </c>
      <c r="AX1227" s="296">
        <v>300</v>
      </c>
      <c r="AY1227" s="295">
        <v>427000.04</v>
      </c>
      <c r="AZ1227" s="295">
        <v>76053.37</v>
      </c>
      <c r="BA1227" s="294">
        <v>65.829975000000005</v>
      </c>
      <c r="BB1227" s="294">
        <v>64.473504816998897</v>
      </c>
      <c r="BC1227" s="294">
        <v>9.5</v>
      </c>
      <c r="BD1227" s="294"/>
      <c r="BE1227" s="293" t="s">
        <v>4204</v>
      </c>
      <c r="BF1227" s="291"/>
      <c r="BG1227" s="293" t="s">
        <v>312</v>
      </c>
      <c r="BH1227" s="293" t="s">
        <v>199</v>
      </c>
      <c r="BI1227" s="293" t="s">
        <v>357</v>
      </c>
      <c r="BJ1227" s="293" t="s">
        <v>4205</v>
      </c>
      <c r="BK1227" s="292" t="s">
        <v>175</v>
      </c>
      <c r="BL1227" s="294">
        <v>583308.89611903997</v>
      </c>
      <c r="BM1227" s="292" t="s">
        <v>309</v>
      </c>
      <c r="BN1227" s="294"/>
      <c r="BO1227" s="297">
        <v>38964</v>
      </c>
      <c r="BP1227" s="297">
        <v>48095</v>
      </c>
      <c r="BQ1227" s="297" t="s">
        <v>4123</v>
      </c>
      <c r="BR1227" s="297" t="s">
        <v>4760</v>
      </c>
      <c r="BS1227" s="297">
        <v>38964</v>
      </c>
      <c r="BT1227" s="297">
        <v>48095</v>
      </c>
      <c r="BU1227" s="294">
        <v>33335.06</v>
      </c>
      <c r="BV1227" s="294">
        <v>52.82</v>
      </c>
      <c r="BW1227" s="294">
        <v>0</v>
      </c>
    </row>
    <row r="1228" spans="1:75" s="289" customFormat="1" ht="18.2" customHeight="1" x14ac:dyDescent="0.15">
      <c r="A1228" s="298">
        <v>1226</v>
      </c>
      <c r="B1228" s="299" t="s">
        <v>305</v>
      </c>
      <c r="C1228" s="299" t="s">
        <v>306</v>
      </c>
      <c r="D1228" s="313">
        <v>45170</v>
      </c>
      <c r="E1228" s="300" t="s">
        <v>2304</v>
      </c>
      <c r="F1228" s="309">
        <v>171</v>
      </c>
      <c r="G1228" s="309">
        <v>170</v>
      </c>
      <c r="H1228" s="302">
        <v>29864.46</v>
      </c>
      <c r="I1228" s="302">
        <v>19001.62</v>
      </c>
      <c r="J1228" s="302">
        <v>0</v>
      </c>
      <c r="K1228" s="302">
        <v>48866.080000000002</v>
      </c>
      <c r="L1228" s="302">
        <v>204.88</v>
      </c>
      <c r="M1228" s="302">
        <v>0</v>
      </c>
      <c r="N1228" s="302">
        <v>0</v>
      </c>
      <c r="O1228" s="302">
        <v>0</v>
      </c>
      <c r="P1228" s="302">
        <v>0</v>
      </c>
      <c r="Q1228" s="302">
        <v>0</v>
      </c>
      <c r="R1228" s="302">
        <v>48866.080000000002</v>
      </c>
      <c r="S1228" s="302">
        <v>56444.36</v>
      </c>
      <c r="T1228" s="302">
        <v>238.92</v>
      </c>
      <c r="U1228" s="302">
        <v>0</v>
      </c>
      <c r="V1228" s="302">
        <v>0</v>
      </c>
      <c r="W1228" s="302">
        <v>0</v>
      </c>
      <c r="X1228" s="302">
        <v>0</v>
      </c>
      <c r="Y1228" s="302">
        <v>0</v>
      </c>
      <c r="Z1228" s="302">
        <v>56683.28</v>
      </c>
      <c r="AA1228" s="302">
        <v>0</v>
      </c>
      <c r="AB1228" s="302">
        <v>0</v>
      </c>
      <c r="AC1228" s="302">
        <v>0</v>
      </c>
      <c r="AD1228" s="302">
        <v>0</v>
      </c>
      <c r="AE1228" s="302">
        <v>0</v>
      </c>
      <c r="AF1228" s="302">
        <v>0</v>
      </c>
      <c r="AG1228" s="302">
        <v>0</v>
      </c>
      <c r="AH1228" s="302">
        <v>0</v>
      </c>
      <c r="AI1228" s="302">
        <v>0</v>
      </c>
      <c r="AJ1228" s="302">
        <v>0</v>
      </c>
      <c r="AK1228" s="302">
        <v>0</v>
      </c>
      <c r="AL1228" s="302">
        <v>0</v>
      </c>
      <c r="AM1228" s="302">
        <v>0</v>
      </c>
      <c r="AN1228" s="302">
        <v>0</v>
      </c>
      <c r="AO1228" s="302">
        <v>0</v>
      </c>
      <c r="AP1228" s="302">
        <v>0</v>
      </c>
      <c r="AQ1228" s="302">
        <v>0</v>
      </c>
      <c r="AR1228" s="302">
        <v>0</v>
      </c>
      <c r="AS1228" s="302">
        <v>0</v>
      </c>
      <c r="AT1228" s="295">
        <f t="shared" si="19"/>
        <v>0</v>
      </c>
      <c r="AU1228" s="302">
        <v>19206.5</v>
      </c>
      <c r="AV1228" s="302">
        <v>56683.28</v>
      </c>
      <c r="AW1228" s="303">
        <v>96</v>
      </c>
      <c r="AX1228" s="303">
        <v>300</v>
      </c>
      <c r="AY1228" s="302">
        <v>253020.22</v>
      </c>
      <c r="AZ1228" s="302">
        <v>50394.19</v>
      </c>
      <c r="BA1228" s="301">
        <v>73.627277000000007</v>
      </c>
      <c r="BB1228" s="301">
        <v>71.394666886483606</v>
      </c>
      <c r="BC1228" s="301">
        <v>9.6</v>
      </c>
      <c r="BD1228" s="301"/>
      <c r="BE1228" s="300" t="s">
        <v>4204</v>
      </c>
      <c r="BF1228" s="298"/>
      <c r="BG1228" s="300" t="s">
        <v>320</v>
      </c>
      <c r="BH1228" s="300" t="s">
        <v>197</v>
      </c>
      <c r="BI1228" s="300" t="s">
        <v>373</v>
      </c>
      <c r="BJ1228" s="300" t="s">
        <v>4205</v>
      </c>
      <c r="BK1228" s="299" t="s">
        <v>175</v>
      </c>
      <c r="BL1228" s="301">
        <v>382674.96362368</v>
      </c>
      <c r="BM1228" s="299" t="s">
        <v>309</v>
      </c>
      <c r="BN1228" s="301"/>
      <c r="BO1228" s="304">
        <v>38965</v>
      </c>
      <c r="BP1228" s="304">
        <v>48096</v>
      </c>
      <c r="BQ1228" s="297" t="s">
        <v>931</v>
      </c>
      <c r="BR1228" s="297" t="s">
        <v>4779</v>
      </c>
      <c r="BS1228" s="297">
        <v>38965</v>
      </c>
      <c r="BT1228" s="297">
        <v>48096</v>
      </c>
      <c r="BU1228" s="301">
        <v>22905.56</v>
      </c>
      <c r="BV1228" s="301">
        <v>45.68</v>
      </c>
      <c r="BW1228" s="301">
        <v>0</v>
      </c>
    </row>
    <row r="1229" spans="1:75" s="289" customFormat="1" ht="18.2" customHeight="1" x14ac:dyDescent="0.15">
      <c r="A1229" s="291">
        <v>1227</v>
      </c>
      <c r="B1229" s="292" t="s">
        <v>305</v>
      </c>
      <c r="C1229" s="292" t="s">
        <v>306</v>
      </c>
      <c r="D1229" s="312">
        <v>45170</v>
      </c>
      <c r="E1229" s="293" t="s">
        <v>2305</v>
      </c>
      <c r="F1229" s="308">
        <v>95</v>
      </c>
      <c r="G1229" s="308">
        <v>94</v>
      </c>
      <c r="H1229" s="295">
        <v>18342.919999999998</v>
      </c>
      <c r="I1229" s="295">
        <v>8099.63</v>
      </c>
      <c r="J1229" s="295">
        <v>0</v>
      </c>
      <c r="K1229" s="295">
        <v>26442.55</v>
      </c>
      <c r="L1229" s="295">
        <v>124.19</v>
      </c>
      <c r="M1229" s="295">
        <v>0</v>
      </c>
      <c r="N1229" s="295">
        <v>0</v>
      </c>
      <c r="O1229" s="295">
        <v>0</v>
      </c>
      <c r="P1229" s="295">
        <v>0</v>
      </c>
      <c r="Q1229" s="295">
        <v>0</v>
      </c>
      <c r="R1229" s="295">
        <v>26442.55</v>
      </c>
      <c r="S1229" s="295">
        <v>17799.25</v>
      </c>
      <c r="T1229" s="295">
        <v>151.33000000000001</v>
      </c>
      <c r="U1229" s="295">
        <v>0</v>
      </c>
      <c r="V1229" s="295">
        <v>0</v>
      </c>
      <c r="W1229" s="295">
        <v>0</v>
      </c>
      <c r="X1229" s="295">
        <v>0</v>
      </c>
      <c r="Y1229" s="295">
        <v>0</v>
      </c>
      <c r="Z1229" s="295">
        <v>17950.580000000002</v>
      </c>
      <c r="AA1229" s="295">
        <v>0</v>
      </c>
      <c r="AB1229" s="295">
        <v>0</v>
      </c>
      <c r="AC1229" s="295">
        <v>0</v>
      </c>
      <c r="AD1229" s="295">
        <v>0</v>
      </c>
      <c r="AE1229" s="295">
        <v>0</v>
      </c>
      <c r="AF1229" s="295">
        <v>0</v>
      </c>
      <c r="AG1229" s="295">
        <v>0</v>
      </c>
      <c r="AH1229" s="295">
        <v>0</v>
      </c>
      <c r="AI1229" s="295">
        <v>0</v>
      </c>
      <c r="AJ1229" s="295">
        <v>0</v>
      </c>
      <c r="AK1229" s="295">
        <v>0</v>
      </c>
      <c r="AL1229" s="295">
        <v>0</v>
      </c>
      <c r="AM1229" s="295">
        <v>0</v>
      </c>
      <c r="AN1229" s="295">
        <v>0</v>
      </c>
      <c r="AO1229" s="295">
        <v>0</v>
      </c>
      <c r="AP1229" s="295">
        <v>0</v>
      </c>
      <c r="AQ1229" s="295">
        <v>0</v>
      </c>
      <c r="AR1229" s="295">
        <v>0</v>
      </c>
      <c r="AS1229" s="295">
        <v>0</v>
      </c>
      <c r="AT1229" s="295">
        <f t="shared" si="19"/>
        <v>0</v>
      </c>
      <c r="AU1229" s="295">
        <v>8223.82</v>
      </c>
      <c r="AV1229" s="295">
        <v>17950.580000000002</v>
      </c>
      <c r="AW1229" s="296">
        <v>96</v>
      </c>
      <c r="AX1229" s="296">
        <v>300</v>
      </c>
      <c r="AY1229" s="295">
        <v>296999.03999999998</v>
      </c>
      <c r="AZ1229" s="295">
        <v>30556.55</v>
      </c>
      <c r="BA1229" s="294">
        <v>38.047255999999997</v>
      </c>
      <c r="BB1229" s="294">
        <v>32.924740166766199</v>
      </c>
      <c r="BC1229" s="294">
        <v>9.9</v>
      </c>
      <c r="BD1229" s="294"/>
      <c r="BE1229" s="293" t="s">
        <v>4204</v>
      </c>
      <c r="BF1229" s="291"/>
      <c r="BG1229" s="293" t="s">
        <v>333</v>
      </c>
      <c r="BH1229" s="293" t="s">
        <v>185</v>
      </c>
      <c r="BI1229" s="293" t="s">
        <v>343</v>
      </c>
      <c r="BJ1229" s="293" t="s">
        <v>4205</v>
      </c>
      <c r="BK1229" s="292" t="s">
        <v>175</v>
      </c>
      <c r="BL1229" s="294">
        <v>207074.14753479999</v>
      </c>
      <c r="BM1229" s="292" t="s">
        <v>309</v>
      </c>
      <c r="BN1229" s="294"/>
      <c r="BO1229" s="297">
        <v>38967</v>
      </c>
      <c r="BP1229" s="297">
        <v>48098</v>
      </c>
      <c r="BQ1229" s="297" t="s">
        <v>955</v>
      </c>
      <c r="BR1229" s="297" t="s">
        <v>4778</v>
      </c>
      <c r="BS1229" s="297">
        <v>38967</v>
      </c>
      <c r="BT1229" s="297">
        <v>48098</v>
      </c>
      <c r="BU1229" s="294">
        <v>10566.65</v>
      </c>
      <c r="BV1229" s="294">
        <v>50.37</v>
      </c>
      <c r="BW1229" s="294">
        <v>0</v>
      </c>
    </row>
    <row r="1230" spans="1:75" s="289" customFormat="1" ht="18.2" customHeight="1" x14ac:dyDescent="0.15">
      <c r="A1230" s="298">
        <v>1228</v>
      </c>
      <c r="B1230" s="299" t="s">
        <v>305</v>
      </c>
      <c r="C1230" s="299" t="s">
        <v>306</v>
      </c>
      <c r="D1230" s="313">
        <v>45170</v>
      </c>
      <c r="E1230" s="300" t="s">
        <v>2306</v>
      </c>
      <c r="F1230" s="309">
        <v>0</v>
      </c>
      <c r="G1230" s="309">
        <v>0</v>
      </c>
      <c r="H1230" s="302">
        <v>17895.21</v>
      </c>
      <c r="I1230" s="302">
        <v>0</v>
      </c>
      <c r="J1230" s="302">
        <v>0</v>
      </c>
      <c r="K1230" s="302">
        <v>17895.21</v>
      </c>
      <c r="L1230" s="302">
        <v>121.1</v>
      </c>
      <c r="M1230" s="302">
        <v>0</v>
      </c>
      <c r="N1230" s="302">
        <v>0</v>
      </c>
      <c r="O1230" s="302">
        <v>121.1</v>
      </c>
      <c r="P1230" s="302">
        <v>0</v>
      </c>
      <c r="Q1230" s="302">
        <v>0</v>
      </c>
      <c r="R1230" s="302">
        <v>17774.11</v>
      </c>
      <c r="S1230" s="302">
        <v>0</v>
      </c>
      <c r="T1230" s="302">
        <v>147.63999999999999</v>
      </c>
      <c r="U1230" s="302">
        <v>0</v>
      </c>
      <c r="V1230" s="302">
        <v>0</v>
      </c>
      <c r="W1230" s="302">
        <v>147.63999999999999</v>
      </c>
      <c r="X1230" s="302">
        <v>0</v>
      </c>
      <c r="Y1230" s="302">
        <v>0</v>
      </c>
      <c r="Z1230" s="302">
        <v>0</v>
      </c>
      <c r="AA1230" s="302">
        <v>49.13</v>
      </c>
      <c r="AB1230" s="302">
        <v>0</v>
      </c>
      <c r="AC1230" s="302">
        <v>0</v>
      </c>
      <c r="AD1230" s="302">
        <v>0</v>
      </c>
      <c r="AE1230" s="302">
        <v>0</v>
      </c>
      <c r="AF1230" s="302">
        <v>-15.8</v>
      </c>
      <c r="AG1230" s="302">
        <v>15.89</v>
      </c>
      <c r="AH1230" s="302">
        <v>45.16</v>
      </c>
      <c r="AI1230" s="302">
        <v>0</v>
      </c>
      <c r="AJ1230" s="302">
        <v>0</v>
      </c>
      <c r="AK1230" s="302">
        <v>0</v>
      </c>
      <c r="AL1230" s="302">
        <v>0</v>
      </c>
      <c r="AM1230" s="302">
        <v>0</v>
      </c>
      <c r="AN1230" s="302">
        <v>0</v>
      </c>
      <c r="AO1230" s="302">
        <v>0</v>
      </c>
      <c r="AP1230" s="302">
        <v>0</v>
      </c>
      <c r="AQ1230" s="302">
        <v>0</v>
      </c>
      <c r="AR1230" s="302">
        <v>0</v>
      </c>
      <c r="AS1230" s="302">
        <v>0.71765199999999996</v>
      </c>
      <c r="AT1230" s="295">
        <f t="shared" si="19"/>
        <v>362.40234799999996</v>
      </c>
      <c r="AU1230" s="302">
        <v>0</v>
      </c>
      <c r="AV1230" s="302">
        <v>0</v>
      </c>
      <c r="AW1230" s="303">
        <v>96</v>
      </c>
      <c r="AX1230" s="303">
        <v>300</v>
      </c>
      <c r="AY1230" s="302">
        <v>331702.76</v>
      </c>
      <c r="AZ1230" s="302">
        <v>29805.35</v>
      </c>
      <c r="BA1230" s="301">
        <v>33.229149</v>
      </c>
      <c r="BB1230" s="301">
        <v>19.815856869065101</v>
      </c>
      <c r="BC1230" s="301">
        <v>9.9</v>
      </c>
      <c r="BD1230" s="301"/>
      <c r="BE1230" s="300" t="s">
        <v>4204</v>
      </c>
      <c r="BF1230" s="298"/>
      <c r="BG1230" s="300" t="s">
        <v>312</v>
      </c>
      <c r="BH1230" s="300" t="s">
        <v>188</v>
      </c>
      <c r="BI1230" s="300" t="s">
        <v>313</v>
      </c>
      <c r="BJ1230" s="300" t="s">
        <v>103</v>
      </c>
      <c r="BK1230" s="299" t="s">
        <v>175</v>
      </c>
      <c r="BL1230" s="301">
        <v>139190.76172456</v>
      </c>
      <c r="BM1230" s="299" t="s">
        <v>309</v>
      </c>
      <c r="BN1230" s="301"/>
      <c r="BO1230" s="304">
        <v>38967</v>
      </c>
      <c r="BP1230" s="304">
        <v>48098</v>
      </c>
      <c r="BQ1230" s="297" t="s">
        <v>4757</v>
      </c>
      <c r="BR1230" s="297" t="s">
        <v>4764</v>
      </c>
      <c r="BS1230" s="297">
        <v>38967</v>
      </c>
      <c r="BT1230" s="297">
        <v>48098</v>
      </c>
      <c r="BU1230" s="301">
        <v>0</v>
      </c>
      <c r="BV1230" s="301">
        <v>49.13</v>
      </c>
      <c r="BW1230" s="301">
        <v>0</v>
      </c>
    </row>
    <row r="1231" spans="1:75" s="289" customFormat="1" ht="18.2" customHeight="1" x14ac:dyDescent="0.15">
      <c r="A1231" s="291">
        <v>1229</v>
      </c>
      <c r="B1231" s="292" t="s">
        <v>305</v>
      </c>
      <c r="C1231" s="292" t="s">
        <v>306</v>
      </c>
      <c r="D1231" s="312">
        <v>45170</v>
      </c>
      <c r="E1231" s="293" t="s">
        <v>2307</v>
      </c>
      <c r="F1231" s="308">
        <v>143</v>
      </c>
      <c r="G1231" s="308">
        <v>142</v>
      </c>
      <c r="H1231" s="295">
        <v>8558.26</v>
      </c>
      <c r="I1231" s="295">
        <v>16581.97</v>
      </c>
      <c r="J1231" s="295">
        <v>0</v>
      </c>
      <c r="K1231" s="295">
        <v>25140.23</v>
      </c>
      <c r="L1231" s="295">
        <v>198.66</v>
      </c>
      <c r="M1231" s="295">
        <v>0</v>
      </c>
      <c r="N1231" s="295">
        <v>0</v>
      </c>
      <c r="O1231" s="295">
        <v>0</v>
      </c>
      <c r="P1231" s="295">
        <v>0</v>
      </c>
      <c r="Q1231" s="295">
        <v>0</v>
      </c>
      <c r="R1231" s="295">
        <v>25140.23</v>
      </c>
      <c r="S1231" s="295">
        <v>21654.36</v>
      </c>
      <c r="T1231" s="295">
        <v>70.61</v>
      </c>
      <c r="U1231" s="295">
        <v>0</v>
      </c>
      <c r="V1231" s="295">
        <v>0</v>
      </c>
      <c r="W1231" s="295">
        <v>0</v>
      </c>
      <c r="X1231" s="295">
        <v>0</v>
      </c>
      <c r="Y1231" s="295">
        <v>0</v>
      </c>
      <c r="Z1231" s="295">
        <v>21724.97</v>
      </c>
      <c r="AA1231" s="295">
        <v>0</v>
      </c>
      <c r="AB1231" s="295">
        <v>0</v>
      </c>
      <c r="AC1231" s="295">
        <v>0</v>
      </c>
      <c r="AD1231" s="295">
        <v>0</v>
      </c>
      <c r="AE1231" s="295">
        <v>0</v>
      </c>
      <c r="AF1231" s="295">
        <v>0</v>
      </c>
      <c r="AG1231" s="295">
        <v>0</v>
      </c>
      <c r="AH1231" s="295">
        <v>0</v>
      </c>
      <c r="AI1231" s="295">
        <v>0</v>
      </c>
      <c r="AJ1231" s="295">
        <v>0</v>
      </c>
      <c r="AK1231" s="295">
        <v>0</v>
      </c>
      <c r="AL1231" s="295">
        <v>0</v>
      </c>
      <c r="AM1231" s="295">
        <v>0</v>
      </c>
      <c r="AN1231" s="295">
        <v>0</v>
      </c>
      <c r="AO1231" s="295">
        <v>0</v>
      </c>
      <c r="AP1231" s="295">
        <v>0</v>
      </c>
      <c r="AQ1231" s="295">
        <v>0</v>
      </c>
      <c r="AR1231" s="295">
        <v>0</v>
      </c>
      <c r="AS1231" s="295">
        <v>0</v>
      </c>
      <c r="AT1231" s="295">
        <f t="shared" si="19"/>
        <v>0</v>
      </c>
      <c r="AU1231" s="295">
        <v>16780.63</v>
      </c>
      <c r="AV1231" s="295">
        <v>21724.97</v>
      </c>
      <c r="AW1231" s="296">
        <v>36</v>
      </c>
      <c r="AX1231" s="296">
        <v>240</v>
      </c>
      <c r="AY1231" s="295">
        <v>237699.53</v>
      </c>
      <c r="AZ1231" s="295">
        <v>28096.080000000002</v>
      </c>
      <c r="BA1231" s="294">
        <v>43.711075000000001</v>
      </c>
      <c r="BB1231" s="294">
        <v>39.112448393058699</v>
      </c>
      <c r="BC1231" s="294">
        <v>9.9</v>
      </c>
      <c r="BD1231" s="294"/>
      <c r="BE1231" s="293" t="s">
        <v>4204</v>
      </c>
      <c r="BF1231" s="291"/>
      <c r="BG1231" s="293" t="s">
        <v>312</v>
      </c>
      <c r="BH1231" s="293" t="s">
        <v>191</v>
      </c>
      <c r="BI1231" s="293" t="s">
        <v>348</v>
      </c>
      <c r="BJ1231" s="293" t="s">
        <v>4205</v>
      </c>
      <c r="BK1231" s="292" t="s">
        <v>175</v>
      </c>
      <c r="BL1231" s="294">
        <v>196875.55459208001</v>
      </c>
      <c r="BM1231" s="292" t="s">
        <v>309</v>
      </c>
      <c r="BN1231" s="294"/>
      <c r="BO1231" s="297">
        <v>38967</v>
      </c>
      <c r="BP1231" s="297">
        <v>46272</v>
      </c>
      <c r="BQ1231" s="297" t="s">
        <v>4259</v>
      </c>
      <c r="BR1231" s="297" t="s">
        <v>4770</v>
      </c>
      <c r="BS1231" s="297">
        <v>38967</v>
      </c>
      <c r="BT1231" s="297">
        <v>46272</v>
      </c>
      <c r="BU1231" s="294">
        <v>13920.4</v>
      </c>
      <c r="BV1231" s="294">
        <v>44.21</v>
      </c>
      <c r="BW1231" s="294">
        <v>0</v>
      </c>
    </row>
    <row r="1232" spans="1:75" s="289" customFormat="1" ht="18.2" customHeight="1" x14ac:dyDescent="0.15">
      <c r="A1232" s="298">
        <v>1230</v>
      </c>
      <c r="B1232" s="299" t="s">
        <v>305</v>
      </c>
      <c r="C1232" s="299" t="s">
        <v>306</v>
      </c>
      <c r="D1232" s="313">
        <v>45170</v>
      </c>
      <c r="E1232" s="300" t="s">
        <v>2308</v>
      </c>
      <c r="F1232" s="309">
        <v>142</v>
      </c>
      <c r="G1232" s="309">
        <v>141</v>
      </c>
      <c r="H1232" s="302">
        <v>31552.45</v>
      </c>
      <c r="I1232" s="302">
        <v>18262.689999999999</v>
      </c>
      <c r="J1232" s="302">
        <v>0</v>
      </c>
      <c r="K1232" s="302">
        <v>49815.14</v>
      </c>
      <c r="L1232" s="302">
        <v>216.49</v>
      </c>
      <c r="M1232" s="302">
        <v>0</v>
      </c>
      <c r="N1232" s="302">
        <v>0</v>
      </c>
      <c r="O1232" s="302">
        <v>0</v>
      </c>
      <c r="P1232" s="302">
        <v>0</v>
      </c>
      <c r="Q1232" s="302">
        <v>0</v>
      </c>
      <c r="R1232" s="302">
        <v>49815.14</v>
      </c>
      <c r="S1232" s="302">
        <v>47650.59</v>
      </c>
      <c r="T1232" s="302">
        <v>252.42</v>
      </c>
      <c r="U1232" s="302">
        <v>0</v>
      </c>
      <c r="V1232" s="302">
        <v>0</v>
      </c>
      <c r="W1232" s="302">
        <v>0</v>
      </c>
      <c r="X1232" s="302">
        <v>0</v>
      </c>
      <c r="Y1232" s="302">
        <v>0</v>
      </c>
      <c r="Z1232" s="302">
        <v>47903.01</v>
      </c>
      <c r="AA1232" s="302">
        <v>0</v>
      </c>
      <c r="AB1232" s="302">
        <v>0</v>
      </c>
      <c r="AC1232" s="302">
        <v>0</v>
      </c>
      <c r="AD1232" s="302">
        <v>0</v>
      </c>
      <c r="AE1232" s="302">
        <v>0</v>
      </c>
      <c r="AF1232" s="302">
        <v>0</v>
      </c>
      <c r="AG1232" s="302">
        <v>0</v>
      </c>
      <c r="AH1232" s="302">
        <v>0</v>
      </c>
      <c r="AI1232" s="302">
        <v>0</v>
      </c>
      <c r="AJ1232" s="302">
        <v>0</v>
      </c>
      <c r="AK1232" s="302">
        <v>0</v>
      </c>
      <c r="AL1232" s="302">
        <v>0</v>
      </c>
      <c r="AM1232" s="302">
        <v>0</v>
      </c>
      <c r="AN1232" s="302">
        <v>0</v>
      </c>
      <c r="AO1232" s="302">
        <v>0</v>
      </c>
      <c r="AP1232" s="302">
        <v>0</v>
      </c>
      <c r="AQ1232" s="302">
        <v>0</v>
      </c>
      <c r="AR1232" s="302">
        <v>0</v>
      </c>
      <c r="AS1232" s="302">
        <v>0</v>
      </c>
      <c r="AT1232" s="295">
        <f t="shared" si="19"/>
        <v>0</v>
      </c>
      <c r="AU1232" s="302">
        <v>18479.18</v>
      </c>
      <c r="AV1232" s="302">
        <v>47903.01</v>
      </c>
      <c r="AW1232" s="303">
        <v>96</v>
      </c>
      <c r="AX1232" s="303">
        <v>300</v>
      </c>
      <c r="AY1232" s="302">
        <v>333902.36</v>
      </c>
      <c r="AZ1232" s="302">
        <v>53245.15</v>
      </c>
      <c r="BA1232" s="301">
        <v>58.981385000000003</v>
      </c>
      <c r="BB1232" s="301">
        <v>55.181851326719901</v>
      </c>
      <c r="BC1232" s="301">
        <v>9.6</v>
      </c>
      <c r="BD1232" s="301"/>
      <c r="BE1232" s="300" t="s">
        <v>4204</v>
      </c>
      <c r="BF1232" s="298"/>
      <c r="BG1232" s="300" t="s">
        <v>320</v>
      </c>
      <c r="BH1232" s="300" t="s">
        <v>197</v>
      </c>
      <c r="BI1232" s="300" t="s">
        <v>373</v>
      </c>
      <c r="BJ1232" s="300" t="s">
        <v>4205</v>
      </c>
      <c r="BK1232" s="299" t="s">
        <v>175</v>
      </c>
      <c r="BL1232" s="301">
        <v>390107.14359344001</v>
      </c>
      <c r="BM1232" s="299" t="s">
        <v>309</v>
      </c>
      <c r="BN1232" s="301"/>
      <c r="BO1232" s="304">
        <v>38968</v>
      </c>
      <c r="BP1232" s="304">
        <v>48099</v>
      </c>
      <c r="BQ1232" s="297" t="s">
        <v>937</v>
      </c>
      <c r="BR1232" s="297" t="s">
        <v>4765</v>
      </c>
      <c r="BS1232" s="297">
        <v>38968</v>
      </c>
      <c r="BT1232" s="297">
        <v>48099</v>
      </c>
      <c r="BU1232" s="301">
        <v>20365.939999999999</v>
      </c>
      <c r="BV1232" s="301">
        <v>48.27</v>
      </c>
      <c r="BW1232" s="301">
        <v>0</v>
      </c>
    </row>
    <row r="1233" spans="1:75" s="289" customFormat="1" ht="18.2" customHeight="1" x14ac:dyDescent="0.15">
      <c r="A1233" s="291">
        <v>1231</v>
      </c>
      <c r="B1233" s="292" t="s">
        <v>305</v>
      </c>
      <c r="C1233" s="292" t="s">
        <v>306</v>
      </c>
      <c r="D1233" s="312">
        <v>45170</v>
      </c>
      <c r="E1233" s="293" t="s">
        <v>2309</v>
      </c>
      <c r="F1233" s="308">
        <v>0</v>
      </c>
      <c r="G1233" s="308">
        <v>0</v>
      </c>
      <c r="H1233" s="295">
        <v>9456.64</v>
      </c>
      <c r="I1233" s="295">
        <v>0</v>
      </c>
      <c r="J1233" s="295">
        <v>0</v>
      </c>
      <c r="K1233" s="295">
        <v>9456.64</v>
      </c>
      <c r="L1233" s="295">
        <v>64.010000000000005</v>
      </c>
      <c r="M1233" s="295">
        <v>0</v>
      </c>
      <c r="N1233" s="295">
        <v>0</v>
      </c>
      <c r="O1233" s="295">
        <v>64.010000000000005</v>
      </c>
      <c r="P1233" s="295">
        <v>0</v>
      </c>
      <c r="Q1233" s="295">
        <v>0</v>
      </c>
      <c r="R1233" s="295">
        <v>9392.6299999999992</v>
      </c>
      <c r="S1233" s="295">
        <v>0</v>
      </c>
      <c r="T1233" s="295">
        <v>78.02</v>
      </c>
      <c r="U1233" s="295">
        <v>0</v>
      </c>
      <c r="V1233" s="295">
        <v>0</v>
      </c>
      <c r="W1233" s="295">
        <v>78.02</v>
      </c>
      <c r="X1233" s="295">
        <v>0</v>
      </c>
      <c r="Y1233" s="295">
        <v>0</v>
      </c>
      <c r="Z1233" s="295">
        <v>0</v>
      </c>
      <c r="AA1233" s="295">
        <v>25.96</v>
      </c>
      <c r="AB1233" s="295">
        <v>0</v>
      </c>
      <c r="AC1233" s="295">
        <v>0</v>
      </c>
      <c r="AD1233" s="295">
        <v>0</v>
      </c>
      <c r="AE1233" s="295">
        <v>0</v>
      </c>
      <c r="AF1233" s="295">
        <v>-9.4</v>
      </c>
      <c r="AG1233" s="295">
        <v>8.4</v>
      </c>
      <c r="AH1233" s="295">
        <v>27.45</v>
      </c>
      <c r="AI1233" s="295">
        <v>0</v>
      </c>
      <c r="AJ1233" s="295">
        <v>0</v>
      </c>
      <c r="AK1233" s="295">
        <v>0</v>
      </c>
      <c r="AL1233" s="295">
        <v>0</v>
      </c>
      <c r="AM1233" s="295">
        <v>0</v>
      </c>
      <c r="AN1233" s="295">
        <v>0</v>
      </c>
      <c r="AO1233" s="295">
        <v>0</v>
      </c>
      <c r="AP1233" s="295">
        <v>0.09</v>
      </c>
      <c r="AQ1233" s="295">
        <v>0</v>
      </c>
      <c r="AR1233" s="295">
        <v>0.05</v>
      </c>
      <c r="AS1233" s="295">
        <v>0</v>
      </c>
      <c r="AT1233" s="295">
        <f t="shared" si="19"/>
        <v>194.48000000000002</v>
      </c>
      <c r="AU1233" s="295">
        <v>0</v>
      </c>
      <c r="AV1233" s="295">
        <v>0</v>
      </c>
      <c r="AW1233" s="296">
        <v>96</v>
      </c>
      <c r="AX1233" s="296">
        <v>300</v>
      </c>
      <c r="AY1233" s="295">
        <v>265297.65999999997</v>
      </c>
      <c r="AZ1233" s="295">
        <v>15752.06</v>
      </c>
      <c r="BA1233" s="294">
        <v>21.961314000000002</v>
      </c>
      <c r="BB1233" s="294">
        <v>13.0950806888636</v>
      </c>
      <c r="BC1233" s="294">
        <v>9.9</v>
      </c>
      <c r="BD1233" s="294"/>
      <c r="BE1233" s="293" t="s">
        <v>4204</v>
      </c>
      <c r="BF1233" s="291"/>
      <c r="BG1233" s="293" t="s">
        <v>320</v>
      </c>
      <c r="BH1233" s="293" t="s">
        <v>181</v>
      </c>
      <c r="BI1233" s="293" t="s">
        <v>321</v>
      </c>
      <c r="BJ1233" s="293" t="s">
        <v>103</v>
      </c>
      <c r="BK1233" s="292" t="s">
        <v>175</v>
      </c>
      <c r="BL1233" s="294">
        <v>73554.587222479997</v>
      </c>
      <c r="BM1233" s="292" t="s">
        <v>309</v>
      </c>
      <c r="BN1233" s="294"/>
      <c r="BO1233" s="297">
        <v>38968</v>
      </c>
      <c r="BP1233" s="297">
        <v>48099</v>
      </c>
      <c r="BQ1233" s="297" t="s">
        <v>4757</v>
      </c>
      <c r="BR1233" s="297" t="s">
        <v>4764</v>
      </c>
      <c r="BS1233" s="297">
        <v>38968</v>
      </c>
      <c r="BT1233" s="297">
        <v>48099</v>
      </c>
      <c r="BU1233" s="294">
        <v>0</v>
      </c>
      <c r="BV1233" s="294">
        <v>25.96</v>
      </c>
      <c r="BW1233" s="294">
        <v>0</v>
      </c>
    </row>
    <row r="1234" spans="1:75" s="289" customFormat="1" ht="18.2" customHeight="1" x14ac:dyDescent="0.15">
      <c r="A1234" s="298">
        <v>1232</v>
      </c>
      <c r="B1234" s="299" t="s">
        <v>305</v>
      </c>
      <c r="C1234" s="299" t="s">
        <v>306</v>
      </c>
      <c r="D1234" s="313">
        <v>45170</v>
      </c>
      <c r="E1234" s="300" t="s">
        <v>2310</v>
      </c>
      <c r="F1234" s="309">
        <v>0</v>
      </c>
      <c r="G1234" s="309">
        <v>0</v>
      </c>
      <c r="H1234" s="302">
        <v>16181.45</v>
      </c>
      <c r="I1234" s="302">
        <v>0</v>
      </c>
      <c r="J1234" s="302">
        <v>0</v>
      </c>
      <c r="K1234" s="302">
        <v>16181.45</v>
      </c>
      <c r="L1234" s="302">
        <v>109.52</v>
      </c>
      <c r="M1234" s="302">
        <v>0</v>
      </c>
      <c r="N1234" s="302">
        <v>0</v>
      </c>
      <c r="O1234" s="302">
        <v>109.52</v>
      </c>
      <c r="P1234" s="302">
        <v>0</v>
      </c>
      <c r="Q1234" s="302">
        <v>0</v>
      </c>
      <c r="R1234" s="302">
        <v>16071.93</v>
      </c>
      <c r="S1234" s="302">
        <v>0</v>
      </c>
      <c r="T1234" s="302">
        <v>133.5</v>
      </c>
      <c r="U1234" s="302">
        <v>0</v>
      </c>
      <c r="V1234" s="302">
        <v>0</v>
      </c>
      <c r="W1234" s="302">
        <v>133.5</v>
      </c>
      <c r="X1234" s="302">
        <v>0</v>
      </c>
      <c r="Y1234" s="302">
        <v>0</v>
      </c>
      <c r="Z1234" s="302">
        <v>0</v>
      </c>
      <c r="AA1234" s="302">
        <v>44.42</v>
      </c>
      <c r="AB1234" s="302">
        <v>0</v>
      </c>
      <c r="AC1234" s="302">
        <v>0</v>
      </c>
      <c r="AD1234" s="302">
        <v>0</v>
      </c>
      <c r="AE1234" s="302">
        <v>0</v>
      </c>
      <c r="AF1234" s="302">
        <v>-13.66</v>
      </c>
      <c r="AG1234" s="302">
        <v>14.37</v>
      </c>
      <c r="AH1234" s="302">
        <v>39.450000000000003</v>
      </c>
      <c r="AI1234" s="302">
        <v>0</v>
      </c>
      <c r="AJ1234" s="302">
        <v>0</v>
      </c>
      <c r="AK1234" s="302">
        <v>0</v>
      </c>
      <c r="AL1234" s="302">
        <v>0</v>
      </c>
      <c r="AM1234" s="302">
        <v>0</v>
      </c>
      <c r="AN1234" s="302">
        <v>0</v>
      </c>
      <c r="AO1234" s="302">
        <v>0</v>
      </c>
      <c r="AP1234" s="302">
        <v>22.37</v>
      </c>
      <c r="AQ1234" s="302">
        <v>0</v>
      </c>
      <c r="AR1234" s="302">
        <v>22.3</v>
      </c>
      <c r="AS1234" s="302">
        <v>0</v>
      </c>
      <c r="AT1234" s="295">
        <f t="shared" si="19"/>
        <v>327.67</v>
      </c>
      <c r="AU1234" s="302">
        <v>0</v>
      </c>
      <c r="AV1234" s="302">
        <v>0</v>
      </c>
      <c r="AW1234" s="303">
        <v>96</v>
      </c>
      <c r="AX1234" s="303">
        <v>300</v>
      </c>
      <c r="AY1234" s="302">
        <v>265297.65999999997</v>
      </c>
      <c r="AZ1234" s="302">
        <v>26952.59</v>
      </c>
      <c r="BA1234" s="301">
        <v>37.576945000000002</v>
      </c>
      <c r="BB1234" s="301">
        <v>22.407272534990099</v>
      </c>
      <c r="BC1234" s="301">
        <v>9.9</v>
      </c>
      <c r="BD1234" s="301"/>
      <c r="BE1234" s="300" t="s">
        <v>4204</v>
      </c>
      <c r="BF1234" s="298"/>
      <c r="BG1234" s="300" t="s">
        <v>320</v>
      </c>
      <c r="BH1234" s="300" t="s">
        <v>181</v>
      </c>
      <c r="BI1234" s="300" t="s">
        <v>321</v>
      </c>
      <c r="BJ1234" s="300" t="s">
        <v>103</v>
      </c>
      <c r="BK1234" s="299" t="s">
        <v>175</v>
      </c>
      <c r="BL1234" s="301">
        <v>125860.82673528</v>
      </c>
      <c r="BM1234" s="299" t="s">
        <v>309</v>
      </c>
      <c r="BN1234" s="301"/>
      <c r="BO1234" s="304">
        <v>38968</v>
      </c>
      <c r="BP1234" s="304">
        <v>48099</v>
      </c>
      <c r="BQ1234" s="297" t="s">
        <v>4757</v>
      </c>
      <c r="BR1234" s="297" t="s">
        <v>4764</v>
      </c>
      <c r="BS1234" s="297">
        <v>38968</v>
      </c>
      <c r="BT1234" s="297">
        <v>48099</v>
      </c>
      <c r="BU1234" s="301">
        <v>0</v>
      </c>
      <c r="BV1234" s="301">
        <v>44.42</v>
      </c>
      <c r="BW1234" s="301">
        <v>0</v>
      </c>
    </row>
    <row r="1235" spans="1:75" s="289" customFormat="1" ht="18.2" customHeight="1" x14ac:dyDescent="0.15">
      <c r="A1235" s="291">
        <v>1233</v>
      </c>
      <c r="B1235" s="292" t="s">
        <v>305</v>
      </c>
      <c r="C1235" s="292" t="s">
        <v>306</v>
      </c>
      <c r="D1235" s="312">
        <v>45170</v>
      </c>
      <c r="E1235" s="293" t="s">
        <v>2311</v>
      </c>
      <c r="F1235" s="308">
        <v>147</v>
      </c>
      <c r="G1235" s="308">
        <v>146</v>
      </c>
      <c r="H1235" s="295">
        <v>21944.02</v>
      </c>
      <c r="I1235" s="295">
        <v>12583.02</v>
      </c>
      <c r="J1235" s="295">
        <v>0</v>
      </c>
      <c r="K1235" s="295">
        <v>34527.040000000001</v>
      </c>
      <c r="L1235" s="295">
        <v>148.58000000000001</v>
      </c>
      <c r="M1235" s="295">
        <v>0</v>
      </c>
      <c r="N1235" s="295">
        <v>0</v>
      </c>
      <c r="O1235" s="295">
        <v>0</v>
      </c>
      <c r="P1235" s="295">
        <v>0</v>
      </c>
      <c r="Q1235" s="295">
        <v>0</v>
      </c>
      <c r="R1235" s="295">
        <v>34527.040000000001</v>
      </c>
      <c r="S1235" s="295">
        <v>35541.5</v>
      </c>
      <c r="T1235" s="295">
        <v>181.04</v>
      </c>
      <c r="U1235" s="295">
        <v>0</v>
      </c>
      <c r="V1235" s="295">
        <v>0</v>
      </c>
      <c r="W1235" s="295">
        <v>0</v>
      </c>
      <c r="X1235" s="295">
        <v>0</v>
      </c>
      <c r="Y1235" s="295">
        <v>0</v>
      </c>
      <c r="Z1235" s="295">
        <v>35722.54</v>
      </c>
      <c r="AA1235" s="295">
        <v>0</v>
      </c>
      <c r="AB1235" s="295">
        <v>0</v>
      </c>
      <c r="AC1235" s="295">
        <v>0</v>
      </c>
      <c r="AD1235" s="295">
        <v>0</v>
      </c>
      <c r="AE1235" s="295">
        <v>0</v>
      </c>
      <c r="AF1235" s="295">
        <v>0</v>
      </c>
      <c r="AG1235" s="295">
        <v>0</v>
      </c>
      <c r="AH1235" s="295">
        <v>0</v>
      </c>
      <c r="AI1235" s="295">
        <v>0</v>
      </c>
      <c r="AJ1235" s="295">
        <v>0</v>
      </c>
      <c r="AK1235" s="295">
        <v>0</v>
      </c>
      <c r="AL1235" s="295">
        <v>0</v>
      </c>
      <c r="AM1235" s="295">
        <v>0</v>
      </c>
      <c r="AN1235" s="295">
        <v>0</v>
      </c>
      <c r="AO1235" s="295">
        <v>0</v>
      </c>
      <c r="AP1235" s="295">
        <v>0</v>
      </c>
      <c r="AQ1235" s="295">
        <v>0</v>
      </c>
      <c r="AR1235" s="295">
        <v>0</v>
      </c>
      <c r="AS1235" s="295">
        <v>0</v>
      </c>
      <c r="AT1235" s="295">
        <f t="shared" si="19"/>
        <v>0</v>
      </c>
      <c r="AU1235" s="295">
        <v>12731.6</v>
      </c>
      <c r="AV1235" s="295">
        <v>35722.54</v>
      </c>
      <c r="AW1235" s="296">
        <v>96</v>
      </c>
      <c r="AX1235" s="296">
        <v>300</v>
      </c>
      <c r="AY1235" s="295">
        <v>367640.46</v>
      </c>
      <c r="AZ1235" s="295">
        <v>36556.43</v>
      </c>
      <c r="BA1235" s="294">
        <v>36.778573000000002</v>
      </c>
      <c r="BB1235" s="294">
        <v>34.736850975708499</v>
      </c>
      <c r="BC1235" s="294">
        <v>9.9</v>
      </c>
      <c r="BD1235" s="294"/>
      <c r="BE1235" s="293" t="s">
        <v>4204</v>
      </c>
      <c r="BF1235" s="291"/>
      <c r="BG1235" s="293" t="s">
        <v>312</v>
      </c>
      <c r="BH1235" s="293" t="s">
        <v>189</v>
      </c>
      <c r="BI1235" s="293" t="s">
        <v>323</v>
      </c>
      <c r="BJ1235" s="293" t="s">
        <v>4205</v>
      </c>
      <c r="BK1235" s="292" t="s">
        <v>175</v>
      </c>
      <c r="BL1235" s="294">
        <v>270384.56483584002</v>
      </c>
      <c r="BM1235" s="292" t="s">
        <v>309</v>
      </c>
      <c r="BN1235" s="294"/>
      <c r="BO1235" s="297">
        <v>38968</v>
      </c>
      <c r="BP1235" s="297">
        <v>48099</v>
      </c>
      <c r="BQ1235" s="297" t="s">
        <v>956</v>
      </c>
      <c r="BR1235" s="297" t="s">
        <v>4794</v>
      </c>
      <c r="BS1235" s="297">
        <v>38968</v>
      </c>
      <c r="BT1235" s="297">
        <v>48099</v>
      </c>
      <c r="BU1235" s="294">
        <v>19635.78</v>
      </c>
      <c r="BV1235" s="294">
        <v>60.26</v>
      </c>
      <c r="BW1235" s="294">
        <v>0</v>
      </c>
    </row>
    <row r="1236" spans="1:75" s="289" customFormat="1" ht="18.2" customHeight="1" x14ac:dyDescent="0.15">
      <c r="A1236" s="298">
        <v>1234</v>
      </c>
      <c r="B1236" s="299" t="s">
        <v>305</v>
      </c>
      <c r="C1236" s="299" t="s">
        <v>306</v>
      </c>
      <c r="D1236" s="313">
        <v>45170</v>
      </c>
      <c r="E1236" s="300" t="s">
        <v>2312</v>
      </c>
      <c r="F1236" s="309">
        <v>0</v>
      </c>
      <c r="G1236" s="309">
        <v>0</v>
      </c>
      <c r="H1236" s="302">
        <v>30939.94</v>
      </c>
      <c r="I1236" s="302">
        <v>0</v>
      </c>
      <c r="J1236" s="302">
        <v>0</v>
      </c>
      <c r="K1236" s="302">
        <v>30939.94</v>
      </c>
      <c r="L1236" s="302">
        <v>212.26</v>
      </c>
      <c r="M1236" s="302">
        <v>0</v>
      </c>
      <c r="N1236" s="302">
        <v>0</v>
      </c>
      <c r="O1236" s="302">
        <v>212.26</v>
      </c>
      <c r="P1236" s="302">
        <v>0</v>
      </c>
      <c r="Q1236" s="302">
        <v>0</v>
      </c>
      <c r="R1236" s="302">
        <v>30727.68</v>
      </c>
      <c r="S1236" s="302">
        <v>0</v>
      </c>
      <c r="T1236" s="302">
        <v>247.52</v>
      </c>
      <c r="U1236" s="302">
        <v>0</v>
      </c>
      <c r="V1236" s="302">
        <v>0</v>
      </c>
      <c r="W1236" s="302">
        <v>247.52</v>
      </c>
      <c r="X1236" s="302">
        <v>0</v>
      </c>
      <c r="Y1236" s="302">
        <v>0</v>
      </c>
      <c r="Z1236" s="302">
        <v>0</v>
      </c>
      <c r="AA1236" s="302">
        <v>47.33</v>
      </c>
      <c r="AB1236" s="302">
        <v>0</v>
      </c>
      <c r="AC1236" s="302">
        <v>0</v>
      </c>
      <c r="AD1236" s="302">
        <v>0</v>
      </c>
      <c r="AE1236" s="302">
        <v>0</v>
      </c>
      <c r="AF1236" s="302">
        <v>-22.83</v>
      </c>
      <c r="AG1236" s="302">
        <v>25.36</v>
      </c>
      <c r="AH1236" s="302">
        <v>65.989999999999995</v>
      </c>
      <c r="AI1236" s="302">
        <v>0</v>
      </c>
      <c r="AJ1236" s="302">
        <v>0</v>
      </c>
      <c r="AK1236" s="302">
        <v>0</v>
      </c>
      <c r="AL1236" s="302">
        <v>0</v>
      </c>
      <c r="AM1236" s="302">
        <v>0</v>
      </c>
      <c r="AN1236" s="302">
        <v>0</v>
      </c>
      <c r="AO1236" s="302">
        <v>0</v>
      </c>
      <c r="AP1236" s="302">
        <v>3.8</v>
      </c>
      <c r="AQ1236" s="302">
        <v>0</v>
      </c>
      <c r="AR1236" s="302">
        <v>2.2400000000000002</v>
      </c>
      <c r="AS1236" s="302">
        <v>0</v>
      </c>
      <c r="AT1236" s="295">
        <f t="shared" si="19"/>
        <v>577.19000000000005</v>
      </c>
      <c r="AU1236" s="302">
        <v>0</v>
      </c>
      <c r="AV1236" s="302">
        <v>0</v>
      </c>
      <c r="AW1236" s="303">
        <v>96</v>
      </c>
      <c r="AX1236" s="303">
        <v>300</v>
      </c>
      <c r="AY1236" s="302">
        <v>253020.22</v>
      </c>
      <c r="AZ1236" s="302">
        <v>52208.81</v>
      </c>
      <c r="BA1236" s="301">
        <v>76.278486000000001</v>
      </c>
      <c r="BB1236" s="301">
        <v>44.8939730419537</v>
      </c>
      <c r="BC1236" s="301">
        <v>9.6</v>
      </c>
      <c r="BD1236" s="301"/>
      <c r="BE1236" s="300" t="s">
        <v>4204</v>
      </c>
      <c r="BF1236" s="298"/>
      <c r="BG1236" s="300" t="s">
        <v>320</v>
      </c>
      <c r="BH1236" s="300" t="s">
        <v>197</v>
      </c>
      <c r="BI1236" s="300" t="s">
        <v>373</v>
      </c>
      <c r="BJ1236" s="300" t="s">
        <v>103</v>
      </c>
      <c r="BK1236" s="299" t="s">
        <v>175</v>
      </c>
      <c r="BL1236" s="301">
        <v>240631.41193728001</v>
      </c>
      <c r="BM1236" s="299" t="s">
        <v>309</v>
      </c>
      <c r="BN1236" s="301"/>
      <c r="BO1236" s="304">
        <v>38965</v>
      </c>
      <c r="BP1236" s="304">
        <v>48096</v>
      </c>
      <c r="BQ1236" s="297" t="s">
        <v>4757</v>
      </c>
      <c r="BR1236" s="297" t="s">
        <v>4764</v>
      </c>
      <c r="BS1236" s="297">
        <v>38965</v>
      </c>
      <c r="BT1236" s="297">
        <v>48096</v>
      </c>
      <c r="BU1236" s="301">
        <v>0</v>
      </c>
      <c r="BV1236" s="301">
        <v>47.33</v>
      </c>
      <c r="BW1236" s="301">
        <v>0</v>
      </c>
    </row>
    <row r="1237" spans="1:75" s="289" customFormat="1" ht="18.2" customHeight="1" x14ac:dyDescent="0.15">
      <c r="A1237" s="291">
        <v>1235</v>
      </c>
      <c r="B1237" s="292" t="s">
        <v>305</v>
      </c>
      <c r="C1237" s="292" t="s">
        <v>306</v>
      </c>
      <c r="D1237" s="312">
        <v>45170</v>
      </c>
      <c r="E1237" s="293" t="s">
        <v>2313</v>
      </c>
      <c r="F1237" s="308">
        <v>129</v>
      </c>
      <c r="G1237" s="308">
        <v>128</v>
      </c>
      <c r="H1237" s="295">
        <v>13181.62</v>
      </c>
      <c r="I1237" s="295">
        <v>65388.5</v>
      </c>
      <c r="J1237" s="295">
        <v>0</v>
      </c>
      <c r="K1237" s="295">
        <v>78570.12</v>
      </c>
      <c r="L1237" s="295">
        <v>814.52</v>
      </c>
      <c r="M1237" s="295">
        <v>0</v>
      </c>
      <c r="N1237" s="295">
        <v>0</v>
      </c>
      <c r="O1237" s="295">
        <v>0</v>
      </c>
      <c r="P1237" s="295">
        <v>0</v>
      </c>
      <c r="Q1237" s="295">
        <v>0</v>
      </c>
      <c r="R1237" s="295">
        <v>78570.12</v>
      </c>
      <c r="S1237" s="295">
        <v>52226.86</v>
      </c>
      <c r="T1237" s="295">
        <v>104.35</v>
      </c>
      <c r="U1237" s="295">
        <v>0</v>
      </c>
      <c r="V1237" s="295">
        <v>0</v>
      </c>
      <c r="W1237" s="295">
        <v>0</v>
      </c>
      <c r="X1237" s="295">
        <v>0</v>
      </c>
      <c r="Y1237" s="295">
        <v>0</v>
      </c>
      <c r="Z1237" s="295">
        <v>52331.21</v>
      </c>
      <c r="AA1237" s="295">
        <v>0</v>
      </c>
      <c r="AB1237" s="295">
        <v>0</v>
      </c>
      <c r="AC1237" s="295">
        <v>0</v>
      </c>
      <c r="AD1237" s="295">
        <v>0</v>
      </c>
      <c r="AE1237" s="295">
        <v>0</v>
      </c>
      <c r="AF1237" s="295">
        <v>0</v>
      </c>
      <c r="AG1237" s="295">
        <v>0</v>
      </c>
      <c r="AH1237" s="295">
        <v>0</v>
      </c>
      <c r="AI1237" s="295">
        <v>0</v>
      </c>
      <c r="AJ1237" s="295">
        <v>0</v>
      </c>
      <c r="AK1237" s="295">
        <v>0</v>
      </c>
      <c r="AL1237" s="295">
        <v>0</v>
      </c>
      <c r="AM1237" s="295">
        <v>0</v>
      </c>
      <c r="AN1237" s="295">
        <v>0</v>
      </c>
      <c r="AO1237" s="295">
        <v>0</v>
      </c>
      <c r="AP1237" s="295">
        <v>0</v>
      </c>
      <c r="AQ1237" s="295">
        <v>0</v>
      </c>
      <c r="AR1237" s="295">
        <v>0</v>
      </c>
      <c r="AS1237" s="295">
        <v>0</v>
      </c>
      <c r="AT1237" s="295">
        <f t="shared" si="19"/>
        <v>0</v>
      </c>
      <c r="AU1237" s="295">
        <v>66203.02</v>
      </c>
      <c r="AV1237" s="295">
        <v>52331.21</v>
      </c>
      <c r="AW1237" s="296">
        <v>96</v>
      </c>
      <c r="AX1237" s="296">
        <v>300</v>
      </c>
      <c r="AY1237" s="295">
        <v>517001.33</v>
      </c>
      <c r="AZ1237" s="295">
        <v>105170.81</v>
      </c>
      <c r="BA1237" s="294">
        <v>75.241587999999993</v>
      </c>
      <c r="BB1237" s="294">
        <v>56.210849741963202</v>
      </c>
      <c r="BC1237" s="294">
        <v>9.5</v>
      </c>
      <c r="BD1237" s="294"/>
      <c r="BE1237" s="293" t="s">
        <v>4204</v>
      </c>
      <c r="BF1237" s="291"/>
      <c r="BG1237" s="293" t="s">
        <v>312</v>
      </c>
      <c r="BH1237" s="293" t="s">
        <v>214</v>
      </c>
      <c r="BI1237" s="293" t="s">
        <v>532</v>
      </c>
      <c r="BJ1237" s="293" t="s">
        <v>4205</v>
      </c>
      <c r="BK1237" s="292" t="s">
        <v>175</v>
      </c>
      <c r="BL1237" s="294">
        <v>615290.15245151997</v>
      </c>
      <c r="BM1237" s="292" t="s">
        <v>309</v>
      </c>
      <c r="BN1237" s="294"/>
      <c r="BO1237" s="297">
        <v>38968</v>
      </c>
      <c r="BP1237" s="297">
        <v>48099</v>
      </c>
      <c r="BQ1237" s="297" t="s">
        <v>4054</v>
      </c>
      <c r="BR1237" s="297" t="s">
        <v>4813</v>
      </c>
      <c r="BS1237" s="297">
        <v>38968</v>
      </c>
      <c r="BT1237" s="297">
        <v>48099</v>
      </c>
      <c r="BU1237" s="294">
        <v>32963.410000000003</v>
      </c>
      <c r="BV1237" s="294">
        <v>73.040000000000006</v>
      </c>
      <c r="BW1237" s="294">
        <v>0</v>
      </c>
    </row>
    <row r="1238" spans="1:75" s="289" customFormat="1" ht="18.2" customHeight="1" x14ac:dyDescent="0.15">
      <c r="A1238" s="298">
        <v>1236</v>
      </c>
      <c r="B1238" s="299" t="s">
        <v>305</v>
      </c>
      <c r="C1238" s="299" t="s">
        <v>306</v>
      </c>
      <c r="D1238" s="313">
        <v>45170</v>
      </c>
      <c r="E1238" s="300" t="s">
        <v>2314</v>
      </c>
      <c r="F1238" s="309">
        <v>149</v>
      </c>
      <c r="G1238" s="309">
        <v>148</v>
      </c>
      <c r="H1238" s="302">
        <v>13981.64</v>
      </c>
      <c r="I1238" s="302">
        <v>8074.72</v>
      </c>
      <c r="J1238" s="302">
        <v>0</v>
      </c>
      <c r="K1238" s="302">
        <v>22056.36</v>
      </c>
      <c r="L1238" s="302">
        <v>94.68</v>
      </c>
      <c r="M1238" s="302">
        <v>0</v>
      </c>
      <c r="N1238" s="302">
        <v>0</v>
      </c>
      <c r="O1238" s="302">
        <v>0</v>
      </c>
      <c r="P1238" s="302">
        <v>0</v>
      </c>
      <c r="Q1238" s="302">
        <v>0</v>
      </c>
      <c r="R1238" s="302">
        <v>22056.36</v>
      </c>
      <c r="S1238" s="302">
        <v>23009.72</v>
      </c>
      <c r="T1238" s="302">
        <v>115.35</v>
      </c>
      <c r="U1238" s="302">
        <v>0</v>
      </c>
      <c r="V1238" s="302">
        <v>0</v>
      </c>
      <c r="W1238" s="302">
        <v>0</v>
      </c>
      <c r="X1238" s="302">
        <v>0</v>
      </c>
      <c r="Y1238" s="302">
        <v>0</v>
      </c>
      <c r="Z1238" s="302">
        <v>23125.07</v>
      </c>
      <c r="AA1238" s="302">
        <v>0</v>
      </c>
      <c r="AB1238" s="302">
        <v>0</v>
      </c>
      <c r="AC1238" s="302">
        <v>0</v>
      </c>
      <c r="AD1238" s="302">
        <v>0</v>
      </c>
      <c r="AE1238" s="302">
        <v>0</v>
      </c>
      <c r="AF1238" s="302">
        <v>0</v>
      </c>
      <c r="AG1238" s="302">
        <v>0</v>
      </c>
      <c r="AH1238" s="302">
        <v>0</v>
      </c>
      <c r="AI1238" s="302">
        <v>0</v>
      </c>
      <c r="AJ1238" s="302">
        <v>0</v>
      </c>
      <c r="AK1238" s="302">
        <v>0</v>
      </c>
      <c r="AL1238" s="302">
        <v>0</v>
      </c>
      <c r="AM1238" s="302">
        <v>0</v>
      </c>
      <c r="AN1238" s="302">
        <v>0</v>
      </c>
      <c r="AO1238" s="302">
        <v>0</v>
      </c>
      <c r="AP1238" s="302">
        <v>0</v>
      </c>
      <c r="AQ1238" s="302">
        <v>0</v>
      </c>
      <c r="AR1238" s="302">
        <v>0</v>
      </c>
      <c r="AS1238" s="302">
        <v>0</v>
      </c>
      <c r="AT1238" s="295">
        <f t="shared" si="19"/>
        <v>0</v>
      </c>
      <c r="AU1238" s="302">
        <v>8169.4</v>
      </c>
      <c r="AV1238" s="302">
        <v>23125.07</v>
      </c>
      <c r="AW1238" s="303">
        <v>96</v>
      </c>
      <c r="AX1238" s="303">
        <v>300</v>
      </c>
      <c r="AY1238" s="302">
        <v>231997.65</v>
      </c>
      <c r="AZ1238" s="302">
        <v>23293.16</v>
      </c>
      <c r="BA1238" s="301">
        <v>37.181842000000003</v>
      </c>
      <c r="BB1238" s="301">
        <v>35.207592813303101</v>
      </c>
      <c r="BC1238" s="301">
        <v>9.9</v>
      </c>
      <c r="BD1238" s="301"/>
      <c r="BE1238" s="300" t="s">
        <v>4204</v>
      </c>
      <c r="BF1238" s="298"/>
      <c r="BG1238" s="300" t="s">
        <v>344</v>
      </c>
      <c r="BH1238" s="300" t="s">
        <v>213</v>
      </c>
      <c r="BI1238" s="300" t="s">
        <v>534</v>
      </c>
      <c r="BJ1238" s="300" t="s">
        <v>4205</v>
      </c>
      <c r="BK1238" s="299" t="s">
        <v>175</v>
      </c>
      <c r="BL1238" s="301">
        <v>172725.47257056</v>
      </c>
      <c r="BM1238" s="299" t="s">
        <v>309</v>
      </c>
      <c r="BN1238" s="301"/>
      <c r="BO1238" s="304">
        <v>38974</v>
      </c>
      <c r="BP1238" s="304">
        <v>48105</v>
      </c>
      <c r="BQ1238" s="297" t="s">
        <v>4666</v>
      </c>
      <c r="BR1238" s="297" t="s">
        <v>4812</v>
      </c>
      <c r="BS1238" s="297">
        <v>38974</v>
      </c>
      <c r="BT1238" s="297">
        <v>48105</v>
      </c>
      <c r="BU1238" s="301">
        <v>12662.02</v>
      </c>
      <c r="BV1238" s="301">
        <v>38.39</v>
      </c>
      <c r="BW1238" s="301">
        <v>0</v>
      </c>
    </row>
    <row r="1239" spans="1:75" s="289" customFormat="1" ht="18.2" customHeight="1" x14ac:dyDescent="0.15">
      <c r="A1239" s="291">
        <v>1237</v>
      </c>
      <c r="B1239" s="292" t="s">
        <v>305</v>
      </c>
      <c r="C1239" s="292" t="s">
        <v>306</v>
      </c>
      <c r="D1239" s="312">
        <v>45170</v>
      </c>
      <c r="E1239" s="293" t="s">
        <v>2315</v>
      </c>
      <c r="F1239" s="308">
        <v>133</v>
      </c>
      <c r="G1239" s="308">
        <v>133</v>
      </c>
      <c r="H1239" s="295">
        <v>0</v>
      </c>
      <c r="I1239" s="295">
        <v>33532.89</v>
      </c>
      <c r="J1239" s="295">
        <v>0</v>
      </c>
      <c r="K1239" s="295">
        <v>33532.89</v>
      </c>
      <c r="L1239" s="295">
        <v>0</v>
      </c>
      <c r="M1239" s="295">
        <v>0</v>
      </c>
      <c r="N1239" s="295">
        <v>0</v>
      </c>
      <c r="O1239" s="295">
        <v>0</v>
      </c>
      <c r="P1239" s="295">
        <v>0</v>
      </c>
      <c r="Q1239" s="295">
        <v>0</v>
      </c>
      <c r="R1239" s="295">
        <v>33532.89</v>
      </c>
      <c r="S1239" s="295">
        <v>21634.48</v>
      </c>
      <c r="T1239" s="295">
        <v>0</v>
      </c>
      <c r="U1239" s="295">
        <v>0</v>
      </c>
      <c r="V1239" s="295">
        <v>0</v>
      </c>
      <c r="W1239" s="295">
        <v>0</v>
      </c>
      <c r="X1239" s="295">
        <v>0</v>
      </c>
      <c r="Y1239" s="295">
        <v>0</v>
      </c>
      <c r="Z1239" s="295">
        <v>21634.48</v>
      </c>
      <c r="AA1239" s="295">
        <v>0</v>
      </c>
      <c r="AB1239" s="295">
        <v>0</v>
      </c>
      <c r="AC1239" s="295">
        <v>0</v>
      </c>
      <c r="AD1239" s="295">
        <v>0</v>
      </c>
      <c r="AE1239" s="295">
        <v>0</v>
      </c>
      <c r="AF1239" s="295">
        <v>0</v>
      </c>
      <c r="AG1239" s="295">
        <v>0</v>
      </c>
      <c r="AH1239" s="295">
        <v>0</v>
      </c>
      <c r="AI1239" s="295">
        <v>0</v>
      </c>
      <c r="AJ1239" s="295">
        <v>0</v>
      </c>
      <c r="AK1239" s="295">
        <v>0</v>
      </c>
      <c r="AL1239" s="295">
        <v>0</v>
      </c>
      <c r="AM1239" s="295">
        <v>0</v>
      </c>
      <c r="AN1239" s="295">
        <v>0</v>
      </c>
      <c r="AO1239" s="295">
        <v>0</v>
      </c>
      <c r="AP1239" s="295">
        <v>0</v>
      </c>
      <c r="AQ1239" s="295">
        <v>0</v>
      </c>
      <c r="AR1239" s="295">
        <v>0</v>
      </c>
      <c r="AS1239" s="295">
        <v>0</v>
      </c>
      <c r="AT1239" s="295">
        <f t="shared" si="19"/>
        <v>0</v>
      </c>
      <c r="AU1239" s="295">
        <v>33532.89</v>
      </c>
      <c r="AV1239" s="295">
        <v>21634.48</v>
      </c>
      <c r="AW1239" s="296">
        <v>0</v>
      </c>
      <c r="AX1239" s="296">
        <v>180</v>
      </c>
      <c r="AY1239" s="295">
        <v>335917.87</v>
      </c>
      <c r="AZ1239" s="295">
        <v>39114.019999999997</v>
      </c>
      <c r="BA1239" s="294">
        <v>43.120663</v>
      </c>
      <c r="BB1239" s="294">
        <v>36.967830182274</v>
      </c>
      <c r="BC1239" s="294">
        <v>9.9</v>
      </c>
      <c r="BD1239" s="294"/>
      <c r="BE1239" s="293" t="s">
        <v>4204</v>
      </c>
      <c r="BF1239" s="291"/>
      <c r="BG1239" s="293" t="s">
        <v>320</v>
      </c>
      <c r="BH1239" s="293" t="s">
        <v>181</v>
      </c>
      <c r="BI1239" s="293" t="s">
        <v>372</v>
      </c>
      <c r="BJ1239" s="293" t="s">
        <v>4205</v>
      </c>
      <c r="BK1239" s="292" t="s">
        <v>175</v>
      </c>
      <c r="BL1239" s="294">
        <v>262599.28074744</v>
      </c>
      <c r="BM1239" s="292" t="s">
        <v>309</v>
      </c>
      <c r="BN1239" s="294"/>
      <c r="BO1239" s="297">
        <v>38974</v>
      </c>
      <c r="BP1239" s="297">
        <v>44453</v>
      </c>
      <c r="BQ1239" s="297" t="s">
        <v>961</v>
      </c>
      <c r="BR1239" s="297" t="s">
        <v>4773</v>
      </c>
      <c r="BS1239" s="297">
        <v>38974</v>
      </c>
      <c r="BT1239" s="297">
        <v>44453</v>
      </c>
      <c r="BU1239" s="294">
        <v>17077.91</v>
      </c>
      <c r="BV1239" s="294">
        <v>0</v>
      </c>
      <c r="BW1239" s="294">
        <v>0</v>
      </c>
    </row>
    <row r="1240" spans="1:75" s="289" customFormat="1" ht="18.2" customHeight="1" x14ac:dyDescent="0.15">
      <c r="A1240" s="298">
        <v>1238</v>
      </c>
      <c r="B1240" s="299" t="s">
        <v>305</v>
      </c>
      <c r="C1240" s="299" t="s">
        <v>306</v>
      </c>
      <c r="D1240" s="313">
        <v>45170</v>
      </c>
      <c r="E1240" s="300" t="s">
        <v>2316</v>
      </c>
      <c r="F1240" s="309">
        <v>78</v>
      </c>
      <c r="G1240" s="309">
        <v>77</v>
      </c>
      <c r="H1240" s="302">
        <v>10386.02</v>
      </c>
      <c r="I1240" s="302">
        <v>3996.29</v>
      </c>
      <c r="J1240" s="302">
        <v>0</v>
      </c>
      <c r="K1240" s="302">
        <v>14382.31</v>
      </c>
      <c r="L1240" s="302">
        <v>70.33</v>
      </c>
      <c r="M1240" s="302">
        <v>0</v>
      </c>
      <c r="N1240" s="302">
        <v>0</v>
      </c>
      <c r="O1240" s="302">
        <v>0</v>
      </c>
      <c r="P1240" s="302">
        <v>0</v>
      </c>
      <c r="Q1240" s="302">
        <v>0</v>
      </c>
      <c r="R1240" s="302">
        <v>14382.31</v>
      </c>
      <c r="S1240" s="302">
        <v>8016.48</v>
      </c>
      <c r="T1240" s="302">
        <v>85.68</v>
      </c>
      <c r="U1240" s="302">
        <v>0</v>
      </c>
      <c r="V1240" s="302">
        <v>0</v>
      </c>
      <c r="W1240" s="302">
        <v>0</v>
      </c>
      <c r="X1240" s="302">
        <v>0</v>
      </c>
      <c r="Y1240" s="302">
        <v>0</v>
      </c>
      <c r="Z1240" s="302">
        <v>8102.16</v>
      </c>
      <c r="AA1240" s="302">
        <v>0</v>
      </c>
      <c r="AB1240" s="302">
        <v>0</v>
      </c>
      <c r="AC1240" s="302">
        <v>0</v>
      </c>
      <c r="AD1240" s="302">
        <v>0</v>
      </c>
      <c r="AE1240" s="302">
        <v>0</v>
      </c>
      <c r="AF1240" s="302">
        <v>0</v>
      </c>
      <c r="AG1240" s="302">
        <v>0</v>
      </c>
      <c r="AH1240" s="302">
        <v>0</v>
      </c>
      <c r="AI1240" s="302">
        <v>0</v>
      </c>
      <c r="AJ1240" s="302">
        <v>0</v>
      </c>
      <c r="AK1240" s="302">
        <v>0</v>
      </c>
      <c r="AL1240" s="302">
        <v>0</v>
      </c>
      <c r="AM1240" s="302">
        <v>0</v>
      </c>
      <c r="AN1240" s="302">
        <v>0</v>
      </c>
      <c r="AO1240" s="302">
        <v>0</v>
      </c>
      <c r="AP1240" s="302">
        <v>0</v>
      </c>
      <c r="AQ1240" s="302">
        <v>0</v>
      </c>
      <c r="AR1240" s="302">
        <v>0</v>
      </c>
      <c r="AS1240" s="302">
        <v>0</v>
      </c>
      <c r="AT1240" s="295">
        <f t="shared" si="19"/>
        <v>0</v>
      </c>
      <c r="AU1240" s="302">
        <v>4066.62</v>
      </c>
      <c r="AV1240" s="302">
        <v>8102.16</v>
      </c>
      <c r="AW1240" s="303">
        <v>96</v>
      </c>
      <c r="AX1240" s="303">
        <v>300</v>
      </c>
      <c r="AY1240" s="302">
        <v>231997.65</v>
      </c>
      <c r="AZ1240" s="302">
        <v>17302.25</v>
      </c>
      <c r="BA1240" s="301">
        <v>27.618817</v>
      </c>
      <c r="BB1240" s="301">
        <v>22.9578458250962</v>
      </c>
      <c r="BC1240" s="301">
        <v>9.9</v>
      </c>
      <c r="BD1240" s="301"/>
      <c r="BE1240" s="300" t="s">
        <v>4204</v>
      </c>
      <c r="BF1240" s="298"/>
      <c r="BG1240" s="300" t="s">
        <v>344</v>
      </c>
      <c r="BH1240" s="300" t="s">
        <v>213</v>
      </c>
      <c r="BI1240" s="300" t="s">
        <v>534</v>
      </c>
      <c r="BJ1240" s="300" t="s">
        <v>4205</v>
      </c>
      <c r="BK1240" s="299" t="s">
        <v>175</v>
      </c>
      <c r="BL1240" s="301">
        <v>112629.25031176</v>
      </c>
      <c r="BM1240" s="299" t="s">
        <v>309</v>
      </c>
      <c r="BN1240" s="301"/>
      <c r="BO1240" s="304">
        <v>38974</v>
      </c>
      <c r="BP1240" s="304">
        <v>48105</v>
      </c>
      <c r="BQ1240" s="297" t="s">
        <v>929</v>
      </c>
      <c r="BR1240" s="297" t="s">
        <v>4777</v>
      </c>
      <c r="BS1240" s="297">
        <v>38974</v>
      </c>
      <c r="BT1240" s="297">
        <v>48105</v>
      </c>
      <c r="BU1240" s="301">
        <v>5112.12</v>
      </c>
      <c r="BV1240" s="301">
        <v>28.52</v>
      </c>
      <c r="BW1240" s="301">
        <v>0</v>
      </c>
    </row>
    <row r="1241" spans="1:75" s="289" customFormat="1" ht="18.2" customHeight="1" x14ac:dyDescent="0.15">
      <c r="A1241" s="291">
        <v>1239</v>
      </c>
      <c r="B1241" s="292" t="s">
        <v>305</v>
      </c>
      <c r="C1241" s="292" t="s">
        <v>306</v>
      </c>
      <c r="D1241" s="312">
        <v>45170</v>
      </c>
      <c r="E1241" s="293" t="s">
        <v>2317</v>
      </c>
      <c r="F1241" s="308">
        <v>0</v>
      </c>
      <c r="G1241" s="308">
        <v>0</v>
      </c>
      <c r="H1241" s="295">
        <v>29363.93</v>
      </c>
      <c r="I1241" s="295">
        <v>0</v>
      </c>
      <c r="J1241" s="295">
        <v>0</v>
      </c>
      <c r="K1241" s="295">
        <v>29363.93</v>
      </c>
      <c r="L1241" s="295">
        <v>255.88</v>
      </c>
      <c r="M1241" s="295">
        <v>0</v>
      </c>
      <c r="N1241" s="295">
        <v>0</v>
      </c>
      <c r="O1241" s="295">
        <v>255.88</v>
      </c>
      <c r="P1241" s="295">
        <v>0</v>
      </c>
      <c r="Q1241" s="295">
        <v>0</v>
      </c>
      <c r="R1241" s="295">
        <v>29108.05</v>
      </c>
      <c r="S1241" s="295">
        <v>0</v>
      </c>
      <c r="T1241" s="295">
        <v>234.91</v>
      </c>
      <c r="U1241" s="295">
        <v>0</v>
      </c>
      <c r="V1241" s="295">
        <v>0</v>
      </c>
      <c r="W1241" s="295">
        <v>234.91</v>
      </c>
      <c r="X1241" s="295">
        <v>0</v>
      </c>
      <c r="Y1241" s="295">
        <v>0</v>
      </c>
      <c r="Z1241" s="295">
        <v>0</v>
      </c>
      <c r="AA1241" s="295">
        <v>50.52</v>
      </c>
      <c r="AB1241" s="295">
        <v>0</v>
      </c>
      <c r="AC1241" s="295">
        <v>0</v>
      </c>
      <c r="AD1241" s="295">
        <v>0</v>
      </c>
      <c r="AE1241" s="295">
        <v>0</v>
      </c>
      <c r="AF1241" s="295">
        <v>-26.29</v>
      </c>
      <c r="AG1241" s="295">
        <v>27.07</v>
      </c>
      <c r="AH1241" s="295">
        <v>78.2</v>
      </c>
      <c r="AI1241" s="295">
        <v>0</v>
      </c>
      <c r="AJ1241" s="295">
        <v>0</v>
      </c>
      <c r="AK1241" s="295">
        <v>0</v>
      </c>
      <c r="AL1241" s="295">
        <v>0</v>
      </c>
      <c r="AM1241" s="295">
        <v>0</v>
      </c>
      <c r="AN1241" s="295">
        <v>0</v>
      </c>
      <c r="AO1241" s="295">
        <v>0</v>
      </c>
      <c r="AP1241" s="295">
        <v>1.58</v>
      </c>
      <c r="AQ1241" s="295">
        <v>0</v>
      </c>
      <c r="AR1241" s="295">
        <v>1.27</v>
      </c>
      <c r="AS1241" s="295">
        <v>0</v>
      </c>
      <c r="AT1241" s="295">
        <f t="shared" si="19"/>
        <v>620.6</v>
      </c>
      <c r="AU1241" s="295">
        <v>0</v>
      </c>
      <c r="AV1241" s="295">
        <v>0</v>
      </c>
      <c r="AW1241" s="296">
        <v>96</v>
      </c>
      <c r="AX1241" s="296">
        <v>300</v>
      </c>
      <c r="AY1241" s="295">
        <v>465001.85</v>
      </c>
      <c r="AZ1241" s="295">
        <v>55730.12</v>
      </c>
      <c r="BA1241" s="294">
        <v>44.383482999999998</v>
      </c>
      <c r="BB1241" s="294">
        <v>23.181659080191299</v>
      </c>
      <c r="BC1241" s="294">
        <v>9.6</v>
      </c>
      <c r="BD1241" s="294"/>
      <c r="BE1241" s="293" t="s">
        <v>4204</v>
      </c>
      <c r="BF1241" s="291"/>
      <c r="BG1241" s="293" t="s">
        <v>540</v>
      </c>
      <c r="BH1241" s="293" t="s">
        <v>205</v>
      </c>
      <c r="BI1241" s="293" t="s">
        <v>541</v>
      </c>
      <c r="BJ1241" s="293" t="s">
        <v>103</v>
      </c>
      <c r="BK1241" s="292" t="s">
        <v>175</v>
      </c>
      <c r="BL1241" s="294">
        <v>227947.9339228</v>
      </c>
      <c r="BM1241" s="292" t="s">
        <v>309</v>
      </c>
      <c r="BN1241" s="294"/>
      <c r="BO1241" s="297">
        <v>38974</v>
      </c>
      <c r="BP1241" s="297">
        <v>48105</v>
      </c>
      <c r="BQ1241" s="297" t="s">
        <v>4757</v>
      </c>
      <c r="BR1241" s="297" t="s">
        <v>4764</v>
      </c>
      <c r="BS1241" s="297">
        <v>38974</v>
      </c>
      <c r="BT1241" s="297">
        <v>48105</v>
      </c>
      <c r="BU1241" s="294">
        <v>0</v>
      </c>
      <c r="BV1241" s="294">
        <v>50.52</v>
      </c>
      <c r="BW1241" s="294">
        <v>0</v>
      </c>
    </row>
    <row r="1242" spans="1:75" s="289" customFormat="1" ht="18.2" customHeight="1" x14ac:dyDescent="0.15">
      <c r="A1242" s="298">
        <v>1240</v>
      </c>
      <c r="B1242" s="299" t="s">
        <v>305</v>
      </c>
      <c r="C1242" s="299" t="s">
        <v>306</v>
      </c>
      <c r="D1242" s="313">
        <v>45170</v>
      </c>
      <c r="E1242" s="300" t="s">
        <v>2318</v>
      </c>
      <c r="F1242" s="309">
        <v>169</v>
      </c>
      <c r="G1242" s="309">
        <v>168</v>
      </c>
      <c r="H1242" s="302">
        <v>14946.47</v>
      </c>
      <c r="I1242" s="302">
        <v>9182.6299999999992</v>
      </c>
      <c r="J1242" s="302">
        <v>0</v>
      </c>
      <c r="K1242" s="302">
        <v>24129.1</v>
      </c>
      <c r="L1242" s="302">
        <v>101.21</v>
      </c>
      <c r="M1242" s="302">
        <v>0</v>
      </c>
      <c r="N1242" s="302">
        <v>0</v>
      </c>
      <c r="O1242" s="302">
        <v>0</v>
      </c>
      <c r="P1242" s="302">
        <v>0</v>
      </c>
      <c r="Q1242" s="302">
        <v>0</v>
      </c>
      <c r="R1242" s="302">
        <v>24129.1</v>
      </c>
      <c r="S1242" s="302">
        <v>28536.73</v>
      </c>
      <c r="T1242" s="302">
        <v>123.31</v>
      </c>
      <c r="U1242" s="302">
        <v>0</v>
      </c>
      <c r="V1242" s="302">
        <v>0</v>
      </c>
      <c r="W1242" s="302">
        <v>0</v>
      </c>
      <c r="X1242" s="302">
        <v>0</v>
      </c>
      <c r="Y1242" s="302">
        <v>0</v>
      </c>
      <c r="Z1242" s="302">
        <v>28660.04</v>
      </c>
      <c r="AA1242" s="302">
        <v>0</v>
      </c>
      <c r="AB1242" s="302">
        <v>0</v>
      </c>
      <c r="AC1242" s="302">
        <v>0</v>
      </c>
      <c r="AD1242" s="302">
        <v>0</v>
      </c>
      <c r="AE1242" s="302">
        <v>0</v>
      </c>
      <c r="AF1242" s="302">
        <v>0</v>
      </c>
      <c r="AG1242" s="302">
        <v>0</v>
      </c>
      <c r="AH1242" s="302">
        <v>0</v>
      </c>
      <c r="AI1242" s="302">
        <v>0</v>
      </c>
      <c r="AJ1242" s="302">
        <v>0</v>
      </c>
      <c r="AK1242" s="302">
        <v>0</v>
      </c>
      <c r="AL1242" s="302">
        <v>0</v>
      </c>
      <c r="AM1242" s="302">
        <v>0</v>
      </c>
      <c r="AN1242" s="302">
        <v>0</v>
      </c>
      <c r="AO1242" s="302">
        <v>0</v>
      </c>
      <c r="AP1242" s="302">
        <v>0</v>
      </c>
      <c r="AQ1242" s="302">
        <v>0</v>
      </c>
      <c r="AR1242" s="302">
        <v>0</v>
      </c>
      <c r="AS1242" s="302">
        <v>0</v>
      </c>
      <c r="AT1242" s="295">
        <f t="shared" si="19"/>
        <v>0</v>
      </c>
      <c r="AU1242" s="302">
        <v>9283.84</v>
      </c>
      <c r="AV1242" s="302">
        <v>28660.04</v>
      </c>
      <c r="AW1242" s="303">
        <v>96</v>
      </c>
      <c r="AX1242" s="303">
        <v>300</v>
      </c>
      <c r="AY1242" s="302">
        <v>259998.86</v>
      </c>
      <c r="AZ1242" s="302">
        <v>24900.21</v>
      </c>
      <c r="BA1242" s="301">
        <v>35.466444000000003</v>
      </c>
      <c r="BB1242" s="301">
        <v>34.3681187395769</v>
      </c>
      <c r="BC1242" s="301">
        <v>9.9</v>
      </c>
      <c r="BD1242" s="301"/>
      <c r="BE1242" s="300" t="s">
        <v>4204</v>
      </c>
      <c r="BF1242" s="298"/>
      <c r="BG1242" s="300" t="s">
        <v>360</v>
      </c>
      <c r="BH1242" s="300" t="s">
        <v>232</v>
      </c>
      <c r="BI1242" s="300" t="s">
        <v>629</v>
      </c>
      <c r="BJ1242" s="300" t="s">
        <v>4205</v>
      </c>
      <c r="BK1242" s="299" t="s">
        <v>175</v>
      </c>
      <c r="BL1242" s="301">
        <v>188957.29849360001</v>
      </c>
      <c r="BM1242" s="299" t="s">
        <v>309</v>
      </c>
      <c r="BN1242" s="301"/>
      <c r="BO1242" s="304">
        <v>38974</v>
      </c>
      <c r="BP1242" s="304">
        <v>48105</v>
      </c>
      <c r="BQ1242" s="297" t="s">
        <v>937</v>
      </c>
      <c r="BR1242" s="297" t="s">
        <v>4765</v>
      </c>
      <c r="BS1242" s="297">
        <v>38974</v>
      </c>
      <c r="BT1242" s="297">
        <v>48105</v>
      </c>
      <c r="BU1242" s="301">
        <v>15425.61</v>
      </c>
      <c r="BV1242" s="301">
        <v>41.04</v>
      </c>
      <c r="BW1242" s="301">
        <v>0</v>
      </c>
    </row>
    <row r="1243" spans="1:75" s="289" customFormat="1" ht="18.2" customHeight="1" x14ac:dyDescent="0.15">
      <c r="A1243" s="291">
        <v>1241</v>
      </c>
      <c r="B1243" s="292" t="s">
        <v>305</v>
      </c>
      <c r="C1243" s="292" t="s">
        <v>306</v>
      </c>
      <c r="D1243" s="312">
        <v>45170</v>
      </c>
      <c r="E1243" s="293" t="s">
        <v>2319</v>
      </c>
      <c r="F1243" s="308">
        <v>48</v>
      </c>
      <c r="G1243" s="308">
        <v>47</v>
      </c>
      <c r="H1243" s="295">
        <v>12303.36</v>
      </c>
      <c r="I1243" s="295">
        <v>3233.17</v>
      </c>
      <c r="J1243" s="295">
        <v>0</v>
      </c>
      <c r="K1243" s="295">
        <v>15536.53</v>
      </c>
      <c r="L1243" s="295">
        <v>83.27</v>
      </c>
      <c r="M1243" s="295">
        <v>0</v>
      </c>
      <c r="N1243" s="295">
        <v>0</v>
      </c>
      <c r="O1243" s="295">
        <v>0</v>
      </c>
      <c r="P1243" s="295">
        <v>0</v>
      </c>
      <c r="Q1243" s="295">
        <v>0</v>
      </c>
      <c r="R1243" s="295">
        <v>15536.53</v>
      </c>
      <c r="S1243" s="295">
        <v>5451.02</v>
      </c>
      <c r="T1243" s="295">
        <v>101.5</v>
      </c>
      <c r="U1243" s="295">
        <v>0</v>
      </c>
      <c r="V1243" s="295">
        <v>0</v>
      </c>
      <c r="W1243" s="295">
        <v>0</v>
      </c>
      <c r="X1243" s="295">
        <v>0</v>
      </c>
      <c r="Y1243" s="295">
        <v>0</v>
      </c>
      <c r="Z1243" s="295">
        <v>5552.52</v>
      </c>
      <c r="AA1243" s="295">
        <v>0</v>
      </c>
      <c r="AB1243" s="295">
        <v>0</v>
      </c>
      <c r="AC1243" s="295">
        <v>0</v>
      </c>
      <c r="AD1243" s="295">
        <v>0</v>
      </c>
      <c r="AE1243" s="295">
        <v>0</v>
      </c>
      <c r="AF1243" s="295">
        <v>0</v>
      </c>
      <c r="AG1243" s="295">
        <v>0</v>
      </c>
      <c r="AH1243" s="295">
        <v>0</v>
      </c>
      <c r="AI1243" s="295">
        <v>0</v>
      </c>
      <c r="AJ1243" s="295">
        <v>0</v>
      </c>
      <c r="AK1243" s="295">
        <v>0</v>
      </c>
      <c r="AL1243" s="295">
        <v>0</v>
      </c>
      <c r="AM1243" s="295">
        <v>0</v>
      </c>
      <c r="AN1243" s="295">
        <v>0</v>
      </c>
      <c r="AO1243" s="295">
        <v>0</v>
      </c>
      <c r="AP1243" s="295">
        <v>0</v>
      </c>
      <c r="AQ1243" s="295">
        <v>0</v>
      </c>
      <c r="AR1243" s="295">
        <v>0</v>
      </c>
      <c r="AS1243" s="295">
        <v>0</v>
      </c>
      <c r="AT1243" s="295">
        <f t="shared" si="19"/>
        <v>0</v>
      </c>
      <c r="AU1243" s="295">
        <v>3316.44</v>
      </c>
      <c r="AV1243" s="295">
        <v>5552.52</v>
      </c>
      <c r="AW1243" s="296">
        <v>96</v>
      </c>
      <c r="AX1243" s="296">
        <v>300</v>
      </c>
      <c r="AY1243" s="295">
        <v>215998.96</v>
      </c>
      <c r="AZ1243" s="295">
        <v>20492.34</v>
      </c>
      <c r="BA1243" s="294">
        <v>35.141373000000002</v>
      </c>
      <c r="BB1243" s="294">
        <v>26.642881967393201</v>
      </c>
      <c r="BC1243" s="294">
        <v>9.9</v>
      </c>
      <c r="BD1243" s="294"/>
      <c r="BE1243" s="293" t="s">
        <v>4204</v>
      </c>
      <c r="BF1243" s="291"/>
      <c r="BG1243" s="293" t="s">
        <v>344</v>
      </c>
      <c r="BH1243" s="293" t="s">
        <v>213</v>
      </c>
      <c r="BI1243" s="293" t="s">
        <v>534</v>
      </c>
      <c r="BJ1243" s="293" t="s">
        <v>4205</v>
      </c>
      <c r="BK1243" s="292" t="s">
        <v>175</v>
      </c>
      <c r="BL1243" s="294">
        <v>121668.05793688</v>
      </c>
      <c r="BM1243" s="292" t="s">
        <v>309</v>
      </c>
      <c r="BN1243" s="294"/>
      <c r="BO1243" s="297">
        <v>38975</v>
      </c>
      <c r="BP1243" s="297">
        <v>48106</v>
      </c>
      <c r="BQ1243" s="297" t="s">
        <v>4123</v>
      </c>
      <c r="BR1243" s="297" t="s">
        <v>4760</v>
      </c>
      <c r="BS1243" s="297">
        <v>38975</v>
      </c>
      <c r="BT1243" s="297">
        <v>48106</v>
      </c>
      <c r="BU1243" s="294">
        <v>3612.48</v>
      </c>
      <c r="BV1243" s="294">
        <v>33.78</v>
      </c>
      <c r="BW1243" s="294">
        <v>0</v>
      </c>
    </row>
    <row r="1244" spans="1:75" s="289" customFormat="1" ht="18.2" customHeight="1" x14ac:dyDescent="0.15">
      <c r="A1244" s="298">
        <v>1242</v>
      </c>
      <c r="B1244" s="299" t="s">
        <v>305</v>
      </c>
      <c r="C1244" s="299" t="s">
        <v>306</v>
      </c>
      <c r="D1244" s="313">
        <v>45170</v>
      </c>
      <c r="E1244" s="300" t="s">
        <v>2320</v>
      </c>
      <c r="F1244" s="309">
        <v>142</v>
      </c>
      <c r="G1244" s="309">
        <v>141</v>
      </c>
      <c r="H1244" s="302">
        <v>35290.370000000003</v>
      </c>
      <c r="I1244" s="302">
        <v>20426.25</v>
      </c>
      <c r="J1244" s="302">
        <v>0</v>
      </c>
      <c r="K1244" s="302">
        <v>55716.62</v>
      </c>
      <c r="L1244" s="302">
        <v>242.14</v>
      </c>
      <c r="M1244" s="302">
        <v>0</v>
      </c>
      <c r="N1244" s="302">
        <v>0</v>
      </c>
      <c r="O1244" s="302">
        <v>0</v>
      </c>
      <c r="P1244" s="302">
        <v>0</v>
      </c>
      <c r="Q1244" s="302">
        <v>0</v>
      </c>
      <c r="R1244" s="302">
        <v>55716.62</v>
      </c>
      <c r="S1244" s="302">
        <v>53501.19</v>
      </c>
      <c r="T1244" s="302">
        <v>282.32</v>
      </c>
      <c r="U1244" s="302">
        <v>0</v>
      </c>
      <c r="V1244" s="302">
        <v>0</v>
      </c>
      <c r="W1244" s="302">
        <v>0</v>
      </c>
      <c r="X1244" s="302">
        <v>0</v>
      </c>
      <c r="Y1244" s="302">
        <v>0</v>
      </c>
      <c r="Z1244" s="302">
        <v>53783.51</v>
      </c>
      <c r="AA1244" s="302">
        <v>0</v>
      </c>
      <c r="AB1244" s="302">
        <v>0</v>
      </c>
      <c r="AC1244" s="302">
        <v>0</v>
      </c>
      <c r="AD1244" s="302">
        <v>0</v>
      </c>
      <c r="AE1244" s="302">
        <v>0</v>
      </c>
      <c r="AF1244" s="302">
        <v>0</v>
      </c>
      <c r="AG1244" s="302">
        <v>0</v>
      </c>
      <c r="AH1244" s="302">
        <v>0</v>
      </c>
      <c r="AI1244" s="302">
        <v>0</v>
      </c>
      <c r="AJ1244" s="302">
        <v>0</v>
      </c>
      <c r="AK1244" s="302">
        <v>0</v>
      </c>
      <c r="AL1244" s="302">
        <v>0</v>
      </c>
      <c r="AM1244" s="302">
        <v>0</v>
      </c>
      <c r="AN1244" s="302">
        <v>0</v>
      </c>
      <c r="AO1244" s="302">
        <v>0</v>
      </c>
      <c r="AP1244" s="302">
        <v>0</v>
      </c>
      <c r="AQ1244" s="302">
        <v>0</v>
      </c>
      <c r="AR1244" s="302">
        <v>0</v>
      </c>
      <c r="AS1244" s="302">
        <v>0</v>
      </c>
      <c r="AT1244" s="295">
        <f t="shared" si="19"/>
        <v>0</v>
      </c>
      <c r="AU1244" s="302">
        <v>20668.39</v>
      </c>
      <c r="AV1244" s="302">
        <v>53783.51</v>
      </c>
      <c r="AW1244" s="303">
        <v>96</v>
      </c>
      <c r="AX1244" s="303">
        <v>300</v>
      </c>
      <c r="AY1244" s="302">
        <v>278001.71000000002</v>
      </c>
      <c r="AZ1244" s="302">
        <v>59552.98</v>
      </c>
      <c r="BA1244" s="301">
        <v>79.347795000000005</v>
      </c>
      <c r="BB1244" s="301">
        <v>74.236267301030097</v>
      </c>
      <c r="BC1244" s="301">
        <v>9.6</v>
      </c>
      <c r="BD1244" s="301"/>
      <c r="BE1244" s="300" t="s">
        <v>4204</v>
      </c>
      <c r="BF1244" s="298"/>
      <c r="BG1244" s="300" t="s">
        <v>333</v>
      </c>
      <c r="BH1244" s="300" t="s">
        <v>185</v>
      </c>
      <c r="BI1244" s="300" t="s">
        <v>343</v>
      </c>
      <c r="BJ1244" s="300" t="s">
        <v>4205</v>
      </c>
      <c r="BK1244" s="299" t="s">
        <v>175</v>
      </c>
      <c r="BL1244" s="301">
        <v>436322.20001551998</v>
      </c>
      <c r="BM1244" s="299" t="s">
        <v>309</v>
      </c>
      <c r="BN1244" s="301"/>
      <c r="BO1244" s="304">
        <v>38975</v>
      </c>
      <c r="BP1244" s="304">
        <v>48106</v>
      </c>
      <c r="BQ1244" s="297" t="s">
        <v>954</v>
      </c>
      <c r="BR1244" s="297" t="s">
        <v>4795</v>
      </c>
      <c r="BS1244" s="297">
        <v>38975</v>
      </c>
      <c r="BT1244" s="297">
        <v>48106</v>
      </c>
      <c r="BU1244" s="301">
        <v>22238.720000000001</v>
      </c>
      <c r="BV1244" s="301">
        <v>53.99</v>
      </c>
      <c r="BW1244" s="301">
        <v>0</v>
      </c>
    </row>
    <row r="1245" spans="1:75" s="289" customFormat="1" ht="18.2" customHeight="1" x14ac:dyDescent="0.15">
      <c r="A1245" s="291">
        <v>1243</v>
      </c>
      <c r="B1245" s="292" t="s">
        <v>305</v>
      </c>
      <c r="C1245" s="292" t="s">
        <v>306</v>
      </c>
      <c r="D1245" s="312">
        <v>45170</v>
      </c>
      <c r="E1245" s="293" t="s">
        <v>2321</v>
      </c>
      <c r="F1245" s="308">
        <v>109</v>
      </c>
      <c r="G1245" s="308">
        <v>108</v>
      </c>
      <c r="H1245" s="295">
        <v>6605.61</v>
      </c>
      <c r="I1245" s="295">
        <v>10937.5</v>
      </c>
      <c r="J1245" s="295">
        <v>0</v>
      </c>
      <c r="K1245" s="295">
        <v>17543.11</v>
      </c>
      <c r="L1245" s="295">
        <v>153.38999999999999</v>
      </c>
      <c r="M1245" s="295">
        <v>0</v>
      </c>
      <c r="N1245" s="295">
        <v>0</v>
      </c>
      <c r="O1245" s="295">
        <v>0</v>
      </c>
      <c r="P1245" s="295">
        <v>0</v>
      </c>
      <c r="Q1245" s="295">
        <v>0</v>
      </c>
      <c r="R1245" s="295">
        <v>17543.11</v>
      </c>
      <c r="S1245" s="295">
        <v>11448.52</v>
      </c>
      <c r="T1245" s="295">
        <v>54.5</v>
      </c>
      <c r="U1245" s="295">
        <v>0</v>
      </c>
      <c r="V1245" s="295">
        <v>0</v>
      </c>
      <c r="W1245" s="295">
        <v>0</v>
      </c>
      <c r="X1245" s="295">
        <v>0</v>
      </c>
      <c r="Y1245" s="295">
        <v>0</v>
      </c>
      <c r="Z1245" s="295">
        <v>11503.02</v>
      </c>
      <c r="AA1245" s="295">
        <v>0</v>
      </c>
      <c r="AB1245" s="295">
        <v>0</v>
      </c>
      <c r="AC1245" s="295">
        <v>0</v>
      </c>
      <c r="AD1245" s="295">
        <v>0</v>
      </c>
      <c r="AE1245" s="295">
        <v>0</v>
      </c>
      <c r="AF1245" s="295">
        <v>0</v>
      </c>
      <c r="AG1245" s="295">
        <v>0</v>
      </c>
      <c r="AH1245" s="295">
        <v>0</v>
      </c>
      <c r="AI1245" s="295">
        <v>0</v>
      </c>
      <c r="AJ1245" s="295">
        <v>0</v>
      </c>
      <c r="AK1245" s="295">
        <v>0</v>
      </c>
      <c r="AL1245" s="295">
        <v>0</v>
      </c>
      <c r="AM1245" s="295">
        <v>0</v>
      </c>
      <c r="AN1245" s="295">
        <v>0</v>
      </c>
      <c r="AO1245" s="295">
        <v>0</v>
      </c>
      <c r="AP1245" s="295">
        <v>0</v>
      </c>
      <c r="AQ1245" s="295">
        <v>0</v>
      </c>
      <c r="AR1245" s="295">
        <v>0</v>
      </c>
      <c r="AS1245" s="295">
        <v>0</v>
      </c>
      <c r="AT1245" s="295">
        <f t="shared" si="19"/>
        <v>0</v>
      </c>
      <c r="AU1245" s="295">
        <v>11090.89</v>
      </c>
      <c r="AV1245" s="295">
        <v>11503.02</v>
      </c>
      <c r="AW1245" s="296">
        <v>36</v>
      </c>
      <c r="AX1245" s="296">
        <v>240</v>
      </c>
      <c r="AY1245" s="295">
        <v>215998.96</v>
      </c>
      <c r="AZ1245" s="295">
        <v>21691.29</v>
      </c>
      <c r="BA1245" s="294">
        <v>37.197397000000002</v>
      </c>
      <c r="BB1245" s="294">
        <v>30.083873632442799</v>
      </c>
      <c r="BC1245" s="294">
        <v>9.9</v>
      </c>
      <c r="BD1245" s="294"/>
      <c r="BE1245" s="293" t="s">
        <v>4204</v>
      </c>
      <c r="BF1245" s="291"/>
      <c r="BG1245" s="293" t="s">
        <v>344</v>
      </c>
      <c r="BH1245" s="293" t="s">
        <v>213</v>
      </c>
      <c r="BI1245" s="293" t="s">
        <v>534</v>
      </c>
      <c r="BJ1245" s="293" t="s">
        <v>4205</v>
      </c>
      <c r="BK1245" s="292" t="s">
        <v>175</v>
      </c>
      <c r="BL1245" s="294">
        <v>137381.77854855999</v>
      </c>
      <c r="BM1245" s="292" t="s">
        <v>309</v>
      </c>
      <c r="BN1245" s="294"/>
      <c r="BO1245" s="297">
        <v>38975</v>
      </c>
      <c r="BP1245" s="297">
        <v>46280</v>
      </c>
      <c r="BQ1245" s="297" t="s">
        <v>4259</v>
      </c>
      <c r="BR1245" s="297" t="s">
        <v>4770</v>
      </c>
      <c r="BS1245" s="297">
        <v>38975</v>
      </c>
      <c r="BT1245" s="297">
        <v>46280</v>
      </c>
      <c r="BU1245" s="294">
        <v>8260.92</v>
      </c>
      <c r="BV1245" s="294">
        <v>34.14</v>
      </c>
      <c r="BW1245" s="294">
        <v>0</v>
      </c>
    </row>
    <row r="1246" spans="1:75" s="289" customFormat="1" ht="18.2" customHeight="1" x14ac:dyDescent="0.15">
      <c r="A1246" s="298">
        <v>1244</v>
      </c>
      <c r="B1246" s="299" t="s">
        <v>305</v>
      </c>
      <c r="C1246" s="299" t="s">
        <v>306</v>
      </c>
      <c r="D1246" s="313">
        <v>45170</v>
      </c>
      <c r="E1246" s="300" t="s">
        <v>2322</v>
      </c>
      <c r="F1246" s="309">
        <v>119</v>
      </c>
      <c r="G1246" s="309">
        <v>118</v>
      </c>
      <c r="H1246" s="302">
        <v>17794.310000000001</v>
      </c>
      <c r="I1246" s="302">
        <v>9063.92</v>
      </c>
      <c r="J1246" s="302">
        <v>0</v>
      </c>
      <c r="K1246" s="302">
        <v>26858.23</v>
      </c>
      <c r="L1246" s="302">
        <v>120.47</v>
      </c>
      <c r="M1246" s="302">
        <v>0</v>
      </c>
      <c r="N1246" s="302">
        <v>0</v>
      </c>
      <c r="O1246" s="302">
        <v>0</v>
      </c>
      <c r="P1246" s="302">
        <v>0</v>
      </c>
      <c r="Q1246" s="302">
        <v>0</v>
      </c>
      <c r="R1246" s="302">
        <v>26858.23</v>
      </c>
      <c r="S1246" s="302">
        <v>22473.94</v>
      </c>
      <c r="T1246" s="302">
        <v>146.80000000000001</v>
      </c>
      <c r="U1246" s="302">
        <v>0</v>
      </c>
      <c r="V1246" s="302">
        <v>0</v>
      </c>
      <c r="W1246" s="302">
        <v>0</v>
      </c>
      <c r="X1246" s="302">
        <v>0</v>
      </c>
      <c r="Y1246" s="302">
        <v>0</v>
      </c>
      <c r="Z1246" s="302">
        <v>22620.74</v>
      </c>
      <c r="AA1246" s="302">
        <v>0</v>
      </c>
      <c r="AB1246" s="302">
        <v>0</v>
      </c>
      <c r="AC1246" s="302">
        <v>0</v>
      </c>
      <c r="AD1246" s="302">
        <v>0</v>
      </c>
      <c r="AE1246" s="302">
        <v>0</v>
      </c>
      <c r="AF1246" s="302">
        <v>0</v>
      </c>
      <c r="AG1246" s="302">
        <v>0</v>
      </c>
      <c r="AH1246" s="302">
        <v>0</v>
      </c>
      <c r="AI1246" s="302">
        <v>0</v>
      </c>
      <c r="AJ1246" s="302">
        <v>0</v>
      </c>
      <c r="AK1246" s="302">
        <v>0</v>
      </c>
      <c r="AL1246" s="302">
        <v>0</v>
      </c>
      <c r="AM1246" s="302">
        <v>0</v>
      </c>
      <c r="AN1246" s="302">
        <v>0</v>
      </c>
      <c r="AO1246" s="302">
        <v>0</v>
      </c>
      <c r="AP1246" s="302">
        <v>0</v>
      </c>
      <c r="AQ1246" s="302">
        <v>0</v>
      </c>
      <c r="AR1246" s="302">
        <v>0</v>
      </c>
      <c r="AS1246" s="302">
        <v>0</v>
      </c>
      <c r="AT1246" s="295">
        <f t="shared" si="19"/>
        <v>0</v>
      </c>
      <c r="AU1246" s="302">
        <v>9184.39</v>
      </c>
      <c r="AV1246" s="302">
        <v>22620.74</v>
      </c>
      <c r="AW1246" s="303">
        <v>96</v>
      </c>
      <c r="AX1246" s="303">
        <v>300</v>
      </c>
      <c r="AY1246" s="302">
        <v>310001.52</v>
      </c>
      <c r="AZ1246" s="302">
        <v>29641.74</v>
      </c>
      <c r="BA1246" s="301">
        <v>35.417566000000001</v>
      </c>
      <c r="BB1246" s="301">
        <v>32.091676590786498</v>
      </c>
      <c r="BC1246" s="301">
        <v>9.9</v>
      </c>
      <c r="BD1246" s="301"/>
      <c r="BE1246" s="300" t="s">
        <v>4204</v>
      </c>
      <c r="BF1246" s="298"/>
      <c r="BG1246" s="300" t="s">
        <v>344</v>
      </c>
      <c r="BH1246" s="300" t="s">
        <v>213</v>
      </c>
      <c r="BI1246" s="300" t="s">
        <v>534</v>
      </c>
      <c r="BJ1246" s="300" t="s">
        <v>4205</v>
      </c>
      <c r="BK1246" s="299" t="s">
        <v>175</v>
      </c>
      <c r="BL1246" s="301">
        <v>210329.37752007999</v>
      </c>
      <c r="BM1246" s="299" t="s">
        <v>309</v>
      </c>
      <c r="BN1246" s="301"/>
      <c r="BO1246" s="304">
        <v>38975</v>
      </c>
      <c r="BP1246" s="304">
        <v>48106</v>
      </c>
      <c r="BQ1246" s="297" t="s">
        <v>946</v>
      </c>
      <c r="BR1246" s="297" t="s">
        <v>4775</v>
      </c>
      <c r="BS1246" s="297">
        <v>38975</v>
      </c>
      <c r="BT1246" s="297">
        <v>48106</v>
      </c>
      <c r="BU1246" s="301">
        <v>12942.44</v>
      </c>
      <c r="BV1246" s="301">
        <v>48.86</v>
      </c>
      <c r="BW1246" s="301">
        <v>0</v>
      </c>
    </row>
    <row r="1247" spans="1:75" s="289" customFormat="1" ht="18.2" customHeight="1" x14ac:dyDescent="0.15">
      <c r="A1247" s="291">
        <v>1245</v>
      </c>
      <c r="B1247" s="292" t="s">
        <v>305</v>
      </c>
      <c r="C1247" s="292" t="s">
        <v>306</v>
      </c>
      <c r="D1247" s="312">
        <v>45170</v>
      </c>
      <c r="E1247" s="293" t="s">
        <v>2323</v>
      </c>
      <c r="F1247" s="308">
        <v>143</v>
      </c>
      <c r="G1247" s="308">
        <v>142</v>
      </c>
      <c r="H1247" s="295">
        <v>35038.67</v>
      </c>
      <c r="I1247" s="295">
        <v>20354.740000000002</v>
      </c>
      <c r="J1247" s="295">
        <v>0</v>
      </c>
      <c r="K1247" s="295">
        <v>55393.41</v>
      </c>
      <c r="L1247" s="295">
        <v>240.37</v>
      </c>
      <c r="M1247" s="295">
        <v>0</v>
      </c>
      <c r="N1247" s="295">
        <v>0</v>
      </c>
      <c r="O1247" s="295">
        <v>0</v>
      </c>
      <c r="P1247" s="295">
        <v>0</v>
      </c>
      <c r="Q1247" s="295">
        <v>0</v>
      </c>
      <c r="R1247" s="295">
        <v>55393.41</v>
      </c>
      <c r="S1247" s="295">
        <v>53581.82</v>
      </c>
      <c r="T1247" s="295">
        <v>280.31</v>
      </c>
      <c r="U1247" s="295">
        <v>0</v>
      </c>
      <c r="V1247" s="295">
        <v>0</v>
      </c>
      <c r="W1247" s="295">
        <v>0</v>
      </c>
      <c r="X1247" s="295">
        <v>0</v>
      </c>
      <c r="Y1247" s="295">
        <v>0</v>
      </c>
      <c r="Z1247" s="295">
        <v>53862.13</v>
      </c>
      <c r="AA1247" s="295">
        <v>0</v>
      </c>
      <c r="AB1247" s="295">
        <v>0</v>
      </c>
      <c r="AC1247" s="295">
        <v>0</v>
      </c>
      <c r="AD1247" s="295">
        <v>0</v>
      </c>
      <c r="AE1247" s="295">
        <v>0</v>
      </c>
      <c r="AF1247" s="295">
        <v>0</v>
      </c>
      <c r="AG1247" s="295">
        <v>0</v>
      </c>
      <c r="AH1247" s="295">
        <v>0</v>
      </c>
      <c r="AI1247" s="295">
        <v>0</v>
      </c>
      <c r="AJ1247" s="295">
        <v>0</v>
      </c>
      <c r="AK1247" s="295">
        <v>0</v>
      </c>
      <c r="AL1247" s="295">
        <v>0</v>
      </c>
      <c r="AM1247" s="295">
        <v>0</v>
      </c>
      <c r="AN1247" s="295">
        <v>0</v>
      </c>
      <c r="AO1247" s="295">
        <v>0</v>
      </c>
      <c r="AP1247" s="295">
        <v>0</v>
      </c>
      <c r="AQ1247" s="295">
        <v>0</v>
      </c>
      <c r="AR1247" s="295">
        <v>0</v>
      </c>
      <c r="AS1247" s="295">
        <v>0</v>
      </c>
      <c r="AT1247" s="295">
        <f t="shared" si="19"/>
        <v>0</v>
      </c>
      <c r="AU1247" s="295">
        <v>20595.11</v>
      </c>
      <c r="AV1247" s="295">
        <v>53862.13</v>
      </c>
      <c r="AW1247" s="296">
        <v>96</v>
      </c>
      <c r="AX1247" s="296">
        <v>300</v>
      </c>
      <c r="AY1247" s="295">
        <v>278001.71000000002</v>
      </c>
      <c r="AZ1247" s="295">
        <v>59124.2</v>
      </c>
      <c r="BA1247" s="294">
        <v>78.776493000000002</v>
      </c>
      <c r="BB1247" s="294">
        <v>73.805625701677698</v>
      </c>
      <c r="BC1247" s="294">
        <v>9.6</v>
      </c>
      <c r="BD1247" s="294"/>
      <c r="BE1247" s="293" t="s">
        <v>4204</v>
      </c>
      <c r="BF1247" s="291"/>
      <c r="BG1247" s="293" t="s">
        <v>333</v>
      </c>
      <c r="BH1247" s="293" t="s">
        <v>185</v>
      </c>
      <c r="BI1247" s="293" t="s">
        <v>343</v>
      </c>
      <c r="BJ1247" s="293" t="s">
        <v>4205</v>
      </c>
      <c r="BK1247" s="292" t="s">
        <v>175</v>
      </c>
      <c r="BL1247" s="294">
        <v>433791.11147736001</v>
      </c>
      <c r="BM1247" s="292" t="s">
        <v>309</v>
      </c>
      <c r="BN1247" s="294"/>
      <c r="BO1247" s="297">
        <v>38975</v>
      </c>
      <c r="BP1247" s="297">
        <v>48106</v>
      </c>
      <c r="BQ1247" s="297" t="s">
        <v>954</v>
      </c>
      <c r="BR1247" s="297" t="s">
        <v>4795</v>
      </c>
      <c r="BS1247" s="297">
        <v>38975</v>
      </c>
      <c r="BT1247" s="297">
        <v>48106</v>
      </c>
      <c r="BU1247" s="294">
        <v>22264.78</v>
      </c>
      <c r="BV1247" s="294">
        <v>53.6</v>
      </c>
      <c r="BW1247" s="294">
        <v>0</v>
      </c>
    </row>
    <row r="1248" spans="1:75" s="289" customFormat="1" ht="18.2" customHeight="1" x14ac:dyDescent="0.15">
      <c r="A1248" s="298">
        <v>1246</v>
      </c>
      <c r="B1248" s="299" t="s">
        <v>305</v>
      </c>
      <c r="C1248" s="299" t="s">
        <v>306</v>
      </c>
      <c r="D1248" s="313">
        <v>45170</v>
      </c>
      <c r="E1248" s="300" t="s">
        <v>2324</v>
      </c>
      <c r="F1248" s="309">
        <v>54</v>
      </c>
      <c r="G1248" s="309">
        <v>53</v>
      </c>
      <c r="H1248" s="302">
        <v>20474.86</v>
      </c>
      <c r="I1248" s="302">
        <v>5930.16</v>
      </c>
      <c r="J1248" s="302">
        <v>0</v>
      </c>
      <c r="K1248" s="302">
        <v>26405.02</v>
      </c>
      <c r="L1248" s="302">
        <v>138.58000000000001</v>
      </c>
      <c r="M1248" s="302">
        <v>0</v>
      </c>
      <c r="N1248" s="302">
        <v>0</v>
      </c>
      <c r="O1248" s="302">
        <v>0</v>
      </c>
      <c r="P1248" s="302">
        <v>0</v>
      </c>
      <c r="Q1248" s="302">
        <v>0</v>
      </c>
      <c r="R1248" s="302">
        <v>26405.02</v>
      </c>
      <c r="S1248" s="302">
        <v>10273.959999999999</v>
      </c>
      <c r="T1248" s="302">
        <v>168.92</v>
      </c>
      <c r="U1248" s="302">
        <v>0</v>
      </c>
      <c r="V1248" s="302">
        <v>0</v>
      </c>
      <c r="W1248" s="302">
        <v>0</v>
      </c>
      <c r="X1248" s="302">
        <v>0</v>
      </c>
      <c r="Y1248" s="302">
        <v>0</v>
      </c>
      <c r="Z1248" s="302">
        <v>10442.879999999999</v>
      </c>
      <c r="AA1248" s="302">
        <v>0</v>
      </c>
      <c r="AB1248" s="302">
        <v>0</v>
      </c>
      <c r="AC1248" s="302">
        <v>0</v>
      </c>
      <c r="AD1248" s="302">
        <v>0</v>
      </c>
      <c r="AE1248" s="302">
        <v>0</v>
      </c>
      <c r="AF1248" s="302">
        <v>0</v>
      </c>
      <c r="AG1248" s="302">
        <v>0</v>
      </c>
      <c r="AH1248" s="302">
        <v>0</v>
      </c>
      <c r="AI1248" s="302">
        <v>0</v>
      </c>
      <c r="AJ1248" s="302">
        <v>0</v>
      </c>
      <c r="AK1248" s="302">
        <v>0</v>
      </c>
      <c r="AL1248" s="302">
        <v>0</v>
      </c>
      <c r="AM1248" s="302">
        <v>0</v>
      </c>
      <c r="AN1248" s="302">
        <v>0</v>
      </c>
      <c r="AO1248" s="302">
        <v>0</v>
      </c>
      <c r="AP1248" s="302">
        <v>0</v>
      </c>
      <c r="AQ1248" s="302">
        <v>0</v>
      </c>
      <c r="AR1248" s="302">
        <v>0</v>
      </c>
      <c r="AS1248" s="302">
        <v>0</v>
      </c>
      <c r="AT1248" s="295">
        <f t="shared" si="19"/>
        <v>0</v>
      </c>
      <c r="AU1248" s="302">
        <v>6068.74</v>
      </c>
      <c r="AV1248" s="302">
        <v>10442.879999999999</v>
      </c>
      <c r="AW1248" s="303">
        <v>96</v>
      </c>
      <c r="AX1248" s="303">
        <v>300</v>
      </c>
      <c r="AY1248" s="302">
        <v>265301.58</v>
      </c>
      <c r="AZ1248" s="302">
        <v>34103.86</v>
      </c>
      <c r="BA1248" s="301">
        <v>47.614863</v>
      </c>
      <c r="BB1248" s="301">
        <v>36.865956223496703</v>
      </c>
      <c r="BC1248" s="301">
        <v>9.9</v>
      </c>
      <c r="BD1248" s="301"/>
      <c r="BE1248" s="300" t="s">
        <v>4204</v>
      </c>
      <c r="BF1248" s="298"/>
      <c r="BG1248" s="300" t="s">
        <v>320</v>
      </c>
      <c r="BH1248" s="300" t="s">
        <v>181</v>
      </c>
      <c r="BI1248" s="300" t="s">
        <v>321</v>
      </c>
      <c r="BJ1248" s="300" t="s">
        <v>4205</v>
      </c>
      <c r="BK1248" s="299" t="s">
        <v>175</v>
      </c>
      <c r="BL1248" s="301">
        <v>206780.24650191999</v>
      </c>
      <c r="BM1248" s="299" t="s">
        <v>309</v>
      </c>
      <c r="BN1248" s="301"/>
      <c r="BO1248" s="304">
        <v>38975</v>
      </c>
      <c r="BP1248" s="304">
        <v>48106</v>
      </c>
      <c r="BQ1248" s="297" t="s">
        <v>962</v>
      </c>
      <c r="BR1248" s="297" t="s">
        <v>4767</v>
      </c>
      <c r="BS1248" s="297">
        <v>38975</v>
      </c>
      <c r="BT1248" s="297">
        <v>48106</v>
      </c>
      <c r="BU1248" s="301">
        <v>6437.91</v>
      </c>
      <c r="BV1248" s="301">
        <v>56.21</v>
      </c>
      <c r="BW1248" s="301">
        <v>0</v>
      </c>
    </row>
    <row r="1249" spans="1:75" s="289" customFormat="1" ht="18.2" customHeight="1" x14ac:dyDescent="0.15">
      <c r="A1249" s="291">
        <v>1247</v>
      </c>
      <c r="B1249" s="292" t="s">
        <v>305</v>
      </c>
      <c r="C1249" s="292" t="s">
        <v>306</v>
      </c>
      <c r="D1249" s="312">
        <v>45170</v>
      </c>
      <c r="E1249" s="293" t="s">
        <v>2325</v>
      </c>
      <c r="F1249" s="308">
        <v>68</v>
      </c>
      <c r="G1249" s="308">
        <v>67</v>
      </c>
      <c r="H1249" s="295">
        <v>29397.200000000001</v>
      </c>
      <c r="I1249" s="295">
        <v>10429.200000000001</v>
      </c>
      <c r="J1249" s="295">
        <v>0</v>
      </c>
      <c r="K1249" s="295">
        <v>39826.400000000001</v>
      </c>
      <c r="L1249" s="295">
        <v>201.69</v>
      </c>
      <c r="M1249" s="295">
        <v>0</v>
      </c>
      <c r="N1249" s="295">
        <v>0</v>
      </c>
      <c r="O1249" s="295">
        <v>0</v>
      </c>
      <c r="P1249" s="295">
        <v>0</v>
      </c>
      <c r="Q1249" s="295">
        <v>0</v>
      </c>
      <c r="R1249" s="295">
        <v>39826.400000000001</v>
      </c>
      <c r="S1249" s="295">
        <v>18841.09</v>
      </c>
      <c r="T1249" s="295">
        <v>235.18</v>
      </c>
      <c r="U1249" s="295">
        <v>0</v>
      </c>
      <c r="V1249" s="295">
        <v>0</v>
      </c>
      <c r="W1249" s="295">
        <v>0</v>
      </c>
      <c r="X1249" s="295">
        <v>0</v>
      </c>
      <c r="Y1249" s="295">
        <v>0</v>
      </c>
      <c r="Z1249" s="295">
        <v>19076.27</v>
      </c>
      <c r="AA1249" s="295">
        <v>0</v>
      </c>
      <c r="AB1249" s="295">
        <v>0</v>
      </c>
      <c r="AC1249" s="295">
        <v>0</v>
      </c>
      <c r="AD1249" s="295">
        <v>0</v>
      </c>
      <c r="AE1249" s="295">
        <v>0</v>
      </c>
      <c r="AF1249" s="295">
        <v>0</v>
      </c>
      <c r="AG1249" s="295">
        <v>0</v>
      </c>
      <c r="AH1249" s="295">
        <v>0</v>
      </c>
      <c r="AI1249" s="295">
        <v>0</v>
      </c>
      <c r="AJ1249" s="295">
        <v>0</v>
      </c>
      <c r="AK1249" s="295">
        <v>0</v>
      </c>
      <c r="AL1249" s="295">
        <v>0</v>
      </c>
      <c r="AM1249" s="295">
        <v>0</v>
      </c>
      <c r="AN1249" s="295">
        <v>0</v>
      </c>
      <c r="AO1249" s="295">
        <v>0</v>
      </c>
      <c r="AP1249" s="295">
        <v>0</v>
      </c>
      <c r="AQ1249" s="295">
        <v>0</v>
      </c>
      <c r="AR1249" s="295">
        <v>0</v>
      </c>
      <c r="AS1249" s="295">
        <v>0</v>
      </c>
      <c r="AT1249" s="295">
        <f t="shared" si="19"/>
        <v>0</v>
      </c>
      <c r="AU1249" s="295">
        <v>10630.89</v>
      </c>
      <c r="AV1249" s="295">
        <v>19076.27</v>
      </c>
      <c r="AW1249" s="296">
        <v>96</v>
      </c>
      <c r="AX1249" s="296">
        <v>300</v>
      </c>
      <c r="AY1249" s="295">
        <v>390002.7</v>
      </c>
      <c r="AZ1249" s="295">
        <v>49607.09</v>
      </c>
      <c r="BA1249" s="294">
        <v>47.114542</v>
      </c>
      <c r="BB1249" s="294">
        <v>37.825290608838401</v>
      </c>
      <c r="BC1249" s="294">
        <v>9.6</v>
      </c>
      <c r="BD1249" s="294"/>
      <c r="BE1249" s="293" t="s">
        <v>4204</v>
      </c>
      <c r="BF1249" s="291"/>
      <c r="BG1249" s="293" t="s">
        <v>344</v>
      </c>
      <c r="BH1249" s="293" t="s">
        <v>213</v>
      </c>
      <c r="BI1249" s="293" t="s">
        <v>534</v>
      </c>
      <c r="BJ1249" s="293" t="s">
        <v>4205</v>
      </c>
      <c r="BK1249" s="292" t="s">
        <v>175</v>
      </c>
      <c r="BL1249" s="294">
        <v>311884.36173439998</v>
      </c>
      <c r="BM1249" s="292" t="s">
        <v>309</v>
      </c>
      <c r="BN1249" s="294"/>
      <c r="BO1249" s="297">
        <v>38975</v>
      </c>
      <c r="BP1249" s="297">
        <v>48106</v>
      </c>
      <c r="BQ1249" s="297" t="s">
        <v>4195</v>
      </c>
      <c r="BR1249" s="297" t="s">
        <v>4771</v>
      </c>
      <c r="BS1249" s="297">
        <v>38975</v>
      </c>
      <c r="BT1249" s="297">
        <v>48106</v>
      </c>
      <c r="BU1249" s="294">
        <v>9353.83</v>
      </c>
      <c r="BV1249" s="294">
        <v>44.97</v>
      </c>
      <c r="BW1249" s="294">
        <v>0</v>
      </c>
    </row>
    <row r="1250" spans="1:75" s="289" customFormat="1" ht="18.2" customHeight="1" x14ac:dyDescent="0.15">
      <c r="A1250" s="298">
        <v>1248</v>
      </c>
      <c r="B1250" s="299" t="s">
        <v>305</v>
      </c>
      <c r="C1250" s="299" t="s">
        <v>306</v>
      </c>
      <c r="D1250" s="313">
        <v>45170</v>
      </c>
      <c r="E1250" s="300" t="s">
        <v>2326</v>
      </c>
      <c r="F1250" s="309">
        <v>107</v>
      </c>
      <c r="G1250" s="309">
        <v>106</v>
      </c>
      <c r="H1250" s="302">
        <v>22516.03</v>
      </c>
      <c r="I1250" s="302">
        <v>10741.53</v>
      </c>
      <c r="J1250" s="302">
        <v>0</v>
      </c>
      <c r="K1250" s="302">
        <v>33257.56</v>
      </c>
      <c r="L1250" s="302">
        <v>152.41</v>
      </c>
      <c r="M1250" s="302">
        <v>0</v>
      </c>
      <c r="N1250" s="302">
        <v>0</v>
      </c>
      <c r="O1250" s="302">
        <v>0</v>
      </c>
      <c r="P1250" s="302">
        <v>0</v>
      </c>
      <c r="Q1250" s="302">
        <v>0</v>
      </c>
      <c r="R1250" s="302">
        <v>33257.56</v>
      </c>
      <c r="S1250" s="302">
        <v>25104.49</v>
      </c>
      <c r="T1250" s="302">
        <v>185.76</v>
      </c>
      <c r="U1250" s="302">
        <v>0</v>
      </c>
      <c r="V1250" s="302">
        <v>0</v>
      </c>
      <c r="W1250" s="302">
        <v>0</v>
      </c>
      <c r="X1250" s="302">
        <v>0</v>
      </c>
      <c r="Y1250" s="302">
        <v>0</v>
      </c>
      <c r="Z1250" s="302">
        <v>25290.25</v>
      </c>
      <c r="AA1250" s="302">
        <v>0</v>
      </c>
      <c r="AB1250" s="302">
        <v>0</v>
      </c>
      <c r="AC1250" s="302">
        <v>0</v>
      </c>
      <c r="AD1250" s="302">
        <v>0</v>
      </c>
      <c r="AE1250" s="302">
        <v>0</v>
      </c>
      <c r="AF1250" s="302">
        <v>0</v>
      </c>
      <c r="AG1250" s="302">
        <v>0</v>
      </c>
      <c r="AH1250" s="302">
        <v>0</v>
      </c>
      <c r="AI1250" s="302">
        <v>0</v>
      </c>
      <c r="AJ1250" s="302">
        <v>0</v>
      </c>
      <c r="AK1250" s="302">
        <v>0</v>
      </c>
      <c r="AL1250" s="302">
        <v>0</v>
      </c>
      <c r="AM1250" s="302">
        <v>0</v>
      </c>
      <c r="AN1250" s="302">
        <v>0</v>
      </c>
      <c r="AO1250" s="302">
        <v>0</v>
      </c>
      <c r="AP1250" s="302">
        <v>0</v>
      </c>
      <c r="AQ1250" s="302">
        <v>0</v>
      </c>
      <c r="AR1250" s="302">
        <v>0</v>
      </c>
      <c r="AS1250" s="302">
        <v>0</v>
      </c>
      <c r="AT1250" s="295">
        <f t="shared" si="19"/>
        <v>0</v>
      </c>
      <c r="AU1250" s="302">
        <v>10893.94</v>
      </c>
      <c r="AV1250" s="302">
        <v>25290.25</v>
      </c>
      <c r="AW1250" s="303">
        <v>96</v>
      </c>
      <c r="AX1250" s="303">
        <v>300</v>
      </c>
      <c r="AY1250" s="302">
        <v>253020.37</v>
      </c>
      <c r="AZ1250" s="302">
        <v>37505.199999999997</v>
      </c>
      <c r="BA1250" s="301">
        <v>54.905371000000002</v>
      </c>
      <c r="BB1250" s="301">
        <v>48.687079934376001</v>
      </c>
      <c r="BC1250" s="301">
        <v>9.9</v>
      </c>
      <c r="BD1250" s="301"/>
      <c r="BE1250" s="300" t="s">
        <v>4204</v>
      </c>
      <c r="BF1250" s="298"/>
      <c r="BG1250" s="300" t="s">
        <v>320</v>
      </c>
      <c r="BH1250" s="300" t="s">
        <v>197</v>
      </c>
      <c r="BI1250" s="300" t="s">
        <v>373</v>
      </c>
      <c r="BJ1250" s="300" t="s">
        <v>4205</v>
      </c>
      <c r="BK1250" s="299" t="s">
        <v>175</v>
      </c>
      <c r="BL1250" s="301">
        <v>260443.14508576001</v>
      </c>
      <c r="BM1250" s="299" t="s">
        <v>309</v>
      </c>
      <c r="BN1250" s="301"/>
      <c r="BO1250" s="304">
        <v>38975</v>
      </c>
      <c r="BP1250" s="304">
        <v>48106</v>
      </c>
      <c r="BQ1250" s="297" t="s">
        <v>931</v>
      </c>
      <c r="BR1250" s="297" t="s">
        <v>4779</v>
      </c>
      <c r="BS1250" s="297">
        <v>38975</v>
      </c>
      <c r="BT1250" s="297">
        <v>48106</v>
      </c>
      <c r="BU1250" s="301">
        <v>14048.61</v>
      </c>
      <c r="BV1250" s="301">
        <v>61.82</v>
      </c>
      <c r="BW1250" s="301">
        <v>0</v>
      </c>
    </row>
    <row r="1251" spans="1:75" s="289" customFormat="1" ht="18.2" customHeight="1" x14ac:dyDescent="0.15">
      <c r="A1251" s="291">
        <v>1249</v>
      </c>
      <c r="B1251" s="292" t="s">
        <v>305</v>
      </c>
      <c r="C1251" s="292" t="s">
        <v>306</v>
      </c>
      <c r="D1251" s="312">
        <v>45170</v>
      </c>
      <c r="E1251" s="293" t="s">
        <v>2327</v>
      </c>
      <c r="F1251" s="308">
        <v>115</v>
      </c>
      <c r="G1251" s="308">
        <v>114</v>
      </c>
      <c r="H1251" s="295">
        <v>18016.400000000001</v>
      </c>
      <c r="I1251" s="295">
        <v>8991.51</v>
      </c>
      <c r="J1251" s="295">
        <v>0</v>
      </c>
      <c r="K1251" s="295">
        <v>27007.91</v>
      </c>
      <c r="L1251" s="295">
        <v>121.99</v>
      </c>
      <c r="M1251" s="295">
        <v>0</v>
      </c>
      <c r="N1251" s="295">
        <v>0</v>
      </c>
      <c r="O1251" s="295">
        <v>0</v>
      </c>
      <c r="P1251" s="295">
        <v>0</v>
      </c>
      <c r="Q1251" s="295">
        <v>0</v>
      </c>
      <c r="R1251" s="295">
        <v>27007.91</v>
      </c>
      <c r="S1251" s="295">
        <v>21860.31</v>
      </c>
      <c r="T1251" s="295">
        <v>148.63999999999999</v>
      </c>
      <c r="U1251" s="295">
        <v>0</v>
      </c>
      <c r="V1251" s="295">
        <v>0</v>
      </c>
      <c r="W1251" s="295">
        <v>0</v>
      </c>
      <c r="X1251" s="295">
        <v>0</v>
      </c>
      <c r="Y1251" s="295">
        <v>0</v>
      </c>
      <c r="Z1251" s="295">
        <v>22008.95</v>
      </c>
      <c r="AA1251" s="295">
        <v>0</v>
      </c>
      <c r="AB1251" s="295">
        <v>0</v>
      </c>
      <c r="AC1251" s="295">
        <v>0</v>
      </c>
      <c r="AD1251" s="295">
        <v>0</v>
      </c>
      <c r="AE1251" s="295">
        <v>0</v>
      </c>
      <c r="AF1251" s="295">
        <v>0</v>
      </c>
      <c r="AG1251" s="295">
        <v>0</v>
      </c>
      <c r="AH1251" s="295">
        <v>0</v>
      </c>
      <c r="AI1251" s="295">
        <v>0</v>
      </c>
      <c r="AJ1251" s="295">
        <v>0</v>
      </c>
      <c r="AK1251" s="295">
        <v>0</v>
      </c>
      <c r="AL1251" s="295">
        <v>0</v>
      </c>
      <c r="AM1251" s="295">
        <v>0</v>
      </c>
      <c r="AN1251" s="295">
        <v>0</v>
      </c>
      <c r="AO1251" s="295">
        <v>0</v>
      </c>
      <c r="AP1251" s="295">
        <v>0</v>
      </c>
      <c r="AQ1251" s="295">
        <v>0</v>
      </c>
      <c r="AR1251" s="295">
        <v>0</v>
      </c>
      <c r="AS1251" s="295">
        <v>0</v>
      </c>
      <c r="AT1251" s="295">
        <f t="shared" si="19"/>
        <v>0</v>
      </c>
      <c r="AU1251" s="295">
        <v>9113.5</v>
      </c>
      <c r="AV1251" s="295">
        <v>22008.95</v>
      </c>
      <c r="AW1251" s="296">
        <v>96</v>
      </c>
      <c r="AX1251" s="296">
        <v>300</v>
      </c>
      <c r="AY1251" s="295">
        <v>265301.58</v>
      </c>
      <c r="AZ1251" s="295">
        <v>30014.07</v>
      </c>
      <c r="BA1251" s="294">
        <v>41.904812</v>
      </c>
      <c r="BB1251" s="294">
        <v>37.707694793239298</v>
      </c>
      <c r="BC1251" s="294">
        <v>9.9</v>
      </c>
      <c r="BD1251" s="294"/>
      <c r="BE1251" s="293" t="s">
        <v>4204</v>
      </c>
      <c r="BF1251" s="291"/>
      <c r="BG1251" s="293" t="s">
        <v>320</v>
      </c>
      <c r="BH1251" s="293" t="s">
        <v>181</v>
      </c>
      <c r="BI1251" s="293" t="s">
        <v>321</v>
      </c>
      <c r="BJ1251" s="293" t="s">
        <v>4205</v>
      </c>
      <c r="BK1251" s="292" t="s">
        <v>175</v>
      </c>
      <c r="BL1251" s="294">
        <v>211501.53596936</v>
      </c>
      <c r="BM1251" s="292" t="s">
        <v>309</v>
      </c>
      <c r="BN1251" s="294"/>
      <c r="BO1251" s="297">
        <v>38975</v>
      </c>
      <c r="BP1251" s="297">
        <v>48106</v>
      </c>
      <c r="BQ1251" s="297" t="s">
        <v>961</v>
      </c>
      <c r="BR1251" s="297" t="s">
        <v>4773</v>
      </c>
      <c r="BS1251" s="297">
        <v>38975</v>
      </c>
      <c r="BT1251" s="297">
        <v>48106</v>
      </c>
      <c r="BU1251" s="294">
        <v>12354.57</v>
      </c>
      <c r="BV1251" s="294">
        <v>49.47</v>
      </c>
      <c r="BW1251" s="294">
        <v>0</v>
      </c>
    </row>
    <row r="1252" spans="1:75" s="289" customFormat="1" ht="18.2" customHeight="1" x14ac:dyDescent="0.15">
      <c r="A1252" s="298">
        <v>1250</v>
      </c>
      <c r="B1252" s="299" t="s">
        <v>305</v>
      </c>
      <c r="C1252" s="299" t="s">
        <v>306</v>
      </c>
      <c r="D1252" s="313">
        <v>45170</v>
      </c>
      <c r="E1252" s="300" t="s">
        <v>2328</v>
      </c>
      <c r="F1252" s="309">
        <v>154</v>
      </c>
      <c r="G1252" s="309">
        <v>153</v>
      </c>
      <c r="H1252" s="302">
        <v>22471.13</v>
      </c>
      <c r="I1252" s="302">
        <v>63358.31</v>
      </c>
      <c r="J1252" s="302">
        <v>0</v>
      </c>
      <c r="K1252" s="302">
        <v>85829.440000000002</v>
      </c>
      <c r="L1252" s="302">
        <v>716.97</v>
      </c>
      <c r="M1252" s="302">
        <v>0</v>
      </c>
      <c r="N1252" s="302">
        <v>0</v>
      </c>
      <c r="O1252" s="302">
        <v>0</v>
      </c>
      <c r="P1252" s="302">
        <v>0</v>
      </c>
      <c r="Q1252" s="302">
        <v>0</v>
      </c>
      <c r="R1252" s="302">
        <v>85829.440000000002</v>
      </c>
      <c r="S1252" s="302">
        <v>72830.47</v>
      </c>
      <c r="T1252" s="302">
        <v>177.9</v>
      </c>
      <c r="U1252" s="302">
        <v>0</v>
      </c>
      <c r="V1252" s="302">
        <v>0</v>
      </c>
      <c r="W1252" s="302">
        <v>0</v>
      </c>
      <c r="X1252" s="302">
        <v>0</v>
      </c>
      <c r="Y1252" s="302">
        <v>0</v>
      </c>
      <c r="Z1252" s="302">
        <v>73008.37</v>
      </c>
      <c r="AA1252" s="302">
        <v>0</v>
      </c>
      <c r="AB1252" s="302">
        <v>0</v>
      </c>
      <c r="AC1252" s="302">
        <v>0</v>
      </c>
      <c r="AD1252" s="302">
        <v>0</v>
      </c>
      <c r="AE1252" s="302">
        <v>0</v>
      </c>
      <c r="AF1252" s="302">
        <v>0</v>
      </c>
      <c r="AG1252" s="302">
        <v>0</v>
      </c>
      <c r="AH1252" s="302">
        <v>0</v>
      </c>
      <c r="AI1252" s="302">
        <v>0</v>
      </c>
      <c r="AJ1252" s="302">
        <v>0</v>
      </c>
      <c r="AK1252" s="302">
        <v>0</v>
      </c>
      <c r="AL1252" s="302">
        <v>0</v>
      </c>
      <c r="AM1252" s="302">
        <v>0</v>
      </c>
      <c r="AN1252" s="302">
        <v>0</v>
      </c>
      <c r="AO1252" s="302">
        <v>0</v>
      </c>
      <c r="AP1252" s="302">
        <v>0</v>
      </c>
      <c r="AQ1252" s="302">
        <v>0</v>
      </c>
      <c r="AR1252" s="302">
        <v>0</v>
      </c>
      <c r="AS1252" s="302">
        <v>0</v>
      </c>
      <c r="AT1252" s="295">
        <f t="shared" si="19"/>
        <v>0</v>
      </c>
      <c r="AU1252" s="302">
        <v>64075.28</v>
      </c>
      <c r="AV1252" s="302">
        <v>73008.37</v>
      </c>
      <c r="AW1252" s="303">
        <v>36</v>
      </c>
      <c r="AX1252" s="303">
        <v>240</v>
      </c>
      <c r="AY1252" s="302">
        <v>516998.49</v>
      </c>
      <c r="AZ1252" s="302">
        <v>96002.74</v>
      </c>
      <c r="BA1252" s="301">
        <v>68.781745000000001</v>
      </c>
      <c r="BB1252" s="301">
        <v>61.493022548864701</v>
      </c>
      <c r="BC1252" s="301">
        <v>9.5</v>
      </c>
      <c r="BD1252" s="301"/>
      <c r="BE1252" s="300" t="s">
        <v>4204</v>
      </c>
      <c r="BF1252" s="298"/>
      <c r="BG1252" s="300" t="s">
        <v>324</v>
      </c>
      <c r="BH1252" s="300" t="s">
        <v>220</v>
      </c>
      <c r="BI1252" s="300" t="s">
        <v>325</v>
      </c>
      <c r="BJ1252" s="300" t="s">
        <v>4205</v>
      </c>
      <c r="BK1252" s="299" t="s">
        <v>175</v>
      </c>
      <c r="BL1252" s="301">
        <v>672138.58426624001</v>
      </c>
      <c r="BM1252" s="299" t="s">
        <v>309</v>
      </c>
      <c r="BN1252" s="301"/>
      <c r="BO1252" s="304">
        <v>38975</v>
      </c>
      <c r="BP1252" s="304">
        <v>46280</v>
      </c>
      <c r="BQ1252" s="297" t="s">
        <v>951</v>
      </c>
      <c r="BR1252" s="297" t="s">
        <v>4801</v>
      </c>
      <c r="BS1252" s="297">
        <v>38975</v>
      </c>
      <c r="BT1252" s="297">
        <v>46280</v>
      </c>
      <c r="BU1252" s="301">
        <v>34976.230000000003</v>
      </c>
      <c r="BV1252" s="301">
        <v>63.55</v>
      </c>
      <c r="BW1252" s="301">
        <v>0</v>
      </c>
    </row>
    <row r="1253" spans="1:75" s="289" customFormat="1" ht="18.2" customHeight="1" x14ac:dyDescent="0.15">
      <c r="A1253" s="291">
        <v>1251</v>
      </c>
      <c r="B1253" s="292" t="s">
        <v>305</v>
      </c>
      <c r="C1253" s="292" t="s">
        <v>306</v>
      </c>
      <c r="D1253" s="312">
        <v>45170</v>
      </c>
      <c r="E1253" s="293" t="s">
        <v>2329</v>
      </c>
      <c r="F1253" s="308">
        <v>0</v>
      </c>
      <c r="G1253" s="308">
        <v>0</v>
      </c>
      <c r="H1253" s="295">
        <v>14261.57</v>
      </c>
      <c r="I1253" s="295">
        <v>0</v>
      </c>
      <c r="J1253" s="295">
        <v>0</v>
      </c>
      <c r="K1253" s="295">
        <v>14261.57</v>
      </c>
      <c r="L1253" s="295">
        <v>299.58999999999997</v>
      </c>
      <c r="M1253" s="295">
        <v>0</v>
      </c>
      <c r="N1253" s="295">
        <v>0</v>
      </c>
      <c r="O1253" s="295">
        <v>299.58999999999997</v>
      </c>
      <c r="P1253" s="295">
        <v>0</v>
      </c>
      <c r="Q1253" s="295">
        <v>0</v>
      </c>
      <c r="R1253" s="295">
        <v>13961.98</v>
      </c>
      <c r="S1253" s="295">
        <v>0</v>
      </c>
      <c r="T1253" s="295">
        <v>114.09</v>
      </c>
      <c r="U1253" s="295">
        <v>0</v>
      </c>
      <c r="V1253" s="295">
        <v>0</v>
      </c>
      <c r="W1253" s="295">
        <v>114.09</v>
      </c>
      <c r="X1253" s="295">
        <v>0</v>
      </c>
      <c r="Y1253" s="295">
        <v>0</v>
      </c>
      <c r="Z1253" s="295">
        <v>0</v>
      </c>
      <c r="AA1253" s="295">
        <v>42.58</v>
      </c>
      <c r="AB1253" s="295">
        <v>0</v>
      </c>
      <c r="AC1253" s="295">
        <v>0</v>
      </c>
      <c r="AD1253" s="295">
        <v>0</v>
      </c>
      <c r="AE1253" s="295">
        <v>0</v>
      </c>
      <c r="AF1253" s="295">
        <v>-21.7</v>
      </c>
      <c r="AG1253" s="295">
        <v>22.81</v>
      </c>
      <c r="AH1253" s="295">
        <v>64.94</v>
      </c>
      <c r="AI1253" s="295">
        <v>0</v>
      </c>
      <c r="AJ1253" s="295">
        <v>0</v>
      </c>
      <c r="AK1253" s="295">
        <v>0</v>
      </c>
      <c r="AL1253" s="295">
        <v>0</v>
      </c>
      <c r="AM1253" s="295">
        <v>0</v>
      </c>
      <c r="AN1253" s="295">
        <v>0</v>
      </c>
      <c r="AO1253" s="295">
        <v>0</v>
      </c>
      <c r="AP1253" s="295">
        <v>0.88</v>
      </c>
      <c r="AQ1253" s="295">
        <v>0</v>
      </c>
      <c r="AR1253" s="295">
        <v>0.92</v>
      </c>
      <c r="AS1253" s="295">
        <v>0</v>
      </c>
      <c r="AT1253" s="295">
        <f t="shared" si="19"/>
        <v>522.27</v>
      </c>
      <c r="AU1253" s="295">
        <v>0</v>
      </c>
      <c r="AV1253" s="295">
        <v>0</v>
      </c>
      <c r="AW1253" s="296">
        <v>96</v>
      </c>
      <c r="AX1253" s="296">
        <v>300</v>
      </c>
      <c r="AY1253" s="295">
        <v>367640.5</v>
      </c>
      <c r="AZ1253" s="295">
        <v>46973.8</v>
      </c>
      <c r="BA1253" s="294">
        <v>47.327240000000003</v>
      </c>
      <c r="BB1253" s="294">
        <v>14.067032650865</v>
      </c>
      <c r="BC1253" s="294">
        <v>9.6</v>
      </c>
      <c r="BD1253" s="294"/>
      <c r="BE1253" s="293" t="s">
        <v>4204</v>
      </c>
      <c r="BF1253" s="291"/>
      <c r="BG1253" s="293" t="s">
        <v>312</v>
      </c>
      <c r="BH1253" s="293" t="s">
        <v>189</v>
      </c>
      <c r="BI1253" s="293" t="s">
        <v>323</v>
      </c>
      <c r="BJ1253" s="293" t="s">
        <v>103</v>
      </c>
      <c r="BK1253" s="292" t="s">
        <v>175</v>
      </c>
      <c r="BL1253" s="294">
        <v>109337.60573008</v>
      </c>
      <c r="BM1253" s="292" t="s">
        <v>309</v>
      </c>
      <c r="BN1253" s="294"/>
      <c r="BO1253" s="297">
        <v>38975</v>
      </c>
      <c r="BP1253" s="297">
        <v>48106</v>
      </c>
      <c r="BQ1253" s="297" t="s">
        <v>4757</v>
      </c>
      <c r="BR1253" s="297" t="s">
        <v>4764</v>
      </c>
      <c r="BS1253" s="297">
        <v>38975</v>
      </c>
      <c r="BT1253" s="297">
        <v>48106</v>
      </c>
      <c r="BU1253" s="294">
        <v>0</v>
      </c>
      <c r="BV1253" s="294">
        <v>42.58</v>
      </c>
      <c r="BW1253" s="294">
        <v>0</v>
      </c>
    </row>
    <row r="1254" spans="1:75" s="289" customFormat="1" ht="18.2" customHeight="1" x14ac:dyDescent="0.15">
      <c r="A1254" s="298">
        <v>1252</v>
      </c>
      <c r="B1254" s="299" t="s">
        <v>305</v>
      </c>
      <c r="C1254" s="299" t="s">
        <v>306</v>
      </c>
      <c r="D1254" s="313">
        <v>45170</v>
      </c>
      <c r="E1254" s="300" t="s">
        <v>2330</v>
      </c>
      <c r="F1254" s="309">
        <v>0</v>
      </c>
      <c r="G1254" s="309">
        <v>0</v>
      </c>
      <c r="H1254" s="302">
        <v>32502.25</v>
      </c>
      <c r="I1254" s="302">
        <v>0</v>
      </c>
      <c r="J1254" s="302">
        <v>0</v>
      </c>
      <c r="K1254" s="302">
        <v>32502.25</v>
      </c>
      <c r="L1254" s="302">
        <v>223.01</v>
      </c>
      <c r="M1254" s="302">
        <v>0</v>
      </c>
      <c r="N1254" s="302">
        <v>0</v>
      </c>
      <c r="O1254" s="302">
        <v>223.01</v>
      </c>
      <c r="P1254" s="302">
        <v>0</v>
      </c>
      <c r="Q1254" s="302">
        <v>0</v>
      </c>
      <c r="R1254" s="302">
        <v>32279.24</v>
      </c>
      <c r="S1254" s="302">
        <v>0</v>
      </c>
      <c r="T1254" s="302">
        <v>260.02</v>
      </c>
      <c r="U1254" s="302">
        <v>0</v>
      </c>
      <c r="V1254" s="302">
        <v>0</v>
      </c>
      <c r="W1254" s="302">
        <v>260.02</v>
      </c>
      <c r="X1254" s="302">
        <v>0</v>
      </c>
      <c r="Y1254" s="302">
        <v>0</v>
      </c>
      <c r="Z1254" s="302">
        <v>0</v>
      </c>
      <c r="AA1254" s="302">
        <v>49.72</v>
      </c>
      <c r="AB1254" s="302">
        <v>0</v>
      </c>
      <c r="AC1254" s="302">
        <v>0</v>
      </c>
      <c r="AD1254" s="302">
        <v>0</v>
      </c>
      <c r="AE1254" s="302">
        <v>0</v>
      </c>
      <c r="AF1254" s="302">
        <v>-22.49</v>
      </c>
      <c r="AG1254" s="302">
        <v>26.64</v>
      </c>
      <c r="AH1254" s="302">
        <v>68.790000000000006</v>
      </c>
      <c r="AI1254" s="302">
        <v>0</v>
      </c>
      <c r="AJ1254" s="302">
        <v>0</v>
      </c>
      <c r="AK1254" s="302">
        <v>0</v>
      </c>
      <c r="AL1254" s="302">
        <v>0</v>
      </c>
      <c r="AM1254" s="302">
        <v>0</v>
      </c>
      <c r="AN1254" s="302">
        <v>0</v>
      </c>
      <c r="AO1254" s="302">
        <v>0</v>
      </c>
      <c r="AP1254" s="302">
        <v>0.49</v>
      </c>
      <c r="AQ1254" s="302">
        <v>0</v>
      </c>
      <c r="AR1254" s="302">
        <v>0.39</v>
      </c>
      <c r="AS1254" s="302">
        <v>0</v>
      </c>
      <c r="AT1254" s="295">
        <f t="shared" si="19"/>
        <v>605.79</v>
      </c>
      <c r="AU1254" s="302">
        <v>0</v>
      </c>
      <c r="AV1254" s="302">
        <v>0</v>
      </c>
      <c r="AW1254" s="303">
        <v>96</v>
      </c>
      <c r="AX1254" s="303">
        <v>300</v>
      </c>
      <c r="AY1254" s="302">
        <v>253020.37</v>
      </c>
      <c r="AZ1254" s="302">
        <v>54848.42</v>
      </c>
      <c r="BA1254" s="301">
        <v>80.294808000000003</v>
      </c>
      <c r="BB1254" s="301">
        <v>47.2548776826374</v>
      </c>
      <c r="BC1254" s="301">
        <v>9.6</v>
      </c>
      <c r="BD1254" s="301"/>
      <c r="BE1254" s="300" t="s">
        <v>4204</v>
      </c>
      <c r="BF1254" s="298"/>
      <c r="BG1254" s="300" t="s">
        <v>320</v>
      </c>
      <c r="BH1254" s="300" t="s">
        <v>197</v>
      </c>
      <c r="BI1254" s="300" t="s">
        <v>373</v>
      </c>
      <c r="BJ1254" s="300" t="s">
        <v>103</v>
      </c>
      <c r="BK1254" s="299" t="s">
        <v>175</v>
      </c>
      <c r="BL1254" s="301">
        <v>252781.82724704</v>
      </c>
      <c r="BM1254" s="299" t="s">
        <v>309</v>
      </c>
      <c r="BN1254" s="301"/>
      <c r="BO1254" s="304">
        <v>38975</v>
      </c>
      <c r="BP1254" s="304">
        <v>48106</v>
      </c>
      <c r="BQ1254" s="297" t="s">
        <v>4757</v>
      </c>
      <c r="BR1254" s="297" t="s">
        <v>4764</v>
      </c>
      <c r="BS1254" s="297">
        <v>38975</v>
      </c>
      <c r="BT1254" s="297">
        <v>48106</v>
      </c>
      <c r="BU1254" s="301">
        <v>0</v>
      </c>
      <c r="BV1254" s="301">
        <v>49.72</v>
      </c>
      <c r="BW1254" s="301">
        <v>0</v>
      </c>
    </row>
    <row r="1255" spans="1:75" s="289" customFormat="1" ht="18.2" customHeight="1" x14ac:dyDescent="0.15">
      <c r="A1255" s="291">
        <v>1253</v>
      </c>
      <c r="B1255" s="292" t="s">
        <v>305</v>
      </c>
      <c r="C1255" s="292" t="s">
        <v>306</v>
      </c>
      <c r="D1255" s="312">
        <v>45170</v>
      </c>
      <c r="E1255" s="293" t="s">
        <v>2331</v>
      </c>
      <c r="F1255" s="308">
        <v>176</v>
      </c>
      <c r="G1255" s="308">
        <v>175</v>
      </c>
      <c r="H1255" s="295">
        <v>36929.14</v>
      </c>
      <c r="I1255" s="295">
        <v>23815.43</v>
      </c>
      <c r="J1255" s="295">
        <v>0</v>
      </c>
      <c r="K1255" s="295">
        <v>60744.57</v>
      </c>
      <c r="L1255" s="295">
        <v>253.35</v>
      </c>
      <c r="M1255" s="295">
        <v>0</v>
      </c>
      <c r="N1255" s="295">
        <v>0</v>
      </c>
      <c r="O1255" s="295">
        <v>0</v>
      </c>
      <c r="P1255" s="295">
        <v>0</v>
      </c>
      <c r="Q1255" s="295">
        <v>0</v>
      </c>
      <c r="R1255" s="295">
        <v>60744.57</v>
      </c>
      <c r="S1255" s="295">
        <v>72221.06</v>
      </c>
      <c r="T1255" s="295">
        <v>295.43</v>
      </c>
      <c r="U1255" s="295">
        <v>0</v>
      </c>
      <c r="V1255" s="295">
        <v>0</v>
      </c>
      <c r="W1255" s="295">
        <v>0</v>
      </c>
      <c r="X1255" s="295">
        <v>0</v>
      </c>
      <c r="Y1255" s="295">
        <v>0</v>
      </c>
      <c r="Z1255" s="295">
        <v>72516.490000000005</v>
      </c>
      <c r="AA1255" s="295">
        <v>0</v>
      </c>
      <c r="AB1255" s="295">
        <v>0</v>
      </c>
      <c r="AC1255" s="295">
        <v>0</v>
      </c>
      <c r="AD1255" s="295">
        <v>0</v>
      </c>
      <c r="AE1255" s="295">
        <v>0</v>
      </c>
      <c r="AF1255" s="295">
        <v>0</v>
      </c>
      <c r="AG1255" s="295">
        <v>0</v>
      </c>
      <c r="AH1255" s="295">
        <v>0</v>
      </c>
      <c r="AI1255" s="295">
        <v>0</v>
      </c>
      <c r="AJ1255" s="295">
        <v>0</v>
      </c>
      <c r="AK1255" s="295">
        <v>0</v>
      </c>
      <c r="AL1255" s="295">
        <v>0</v>
      </c>
      <c r="AM1255" s="295">
        <v>0</v>
      </c>
      <c r="AN1255" s="295">
        <v>0</v>
      </c>
      <c r="AO1255" s="295">
        <v>0</v>
      </c>
      <c r="AP1255" s="295">
        <v>0</v>
      </c>
      <c r="AQ1255" s="295">
        <v>0</v>
      </c>
      <c r="AR1255" s="295">
        <v>0</v>
      </c>
      <c r="AS1255" s="295">
        <v>0</v>
      </c>
      <c r="AT1255" s="295">
        <f t="shared" si="19"/>
        <v>0</v>
      </c>
      <c r="AU1255" s="295">
        <v>24068.78</v>
      </c>
      <c r="AV1255" s="295">
        <v>72516.490000000005</v>
      </c>
      <c r="AW1255" s="296">
        <v>96</v>
      </c>
      <c r="AX1255" s="296">
        <v>300</v>
      </c>
      <c r="AY1255" s="295">
        <v>426999.66</v>
      </c>
      <c r="AZ1255" s="295">
        <v>62314.92</v>
      </c>
      <c r="BA1255" s="294">
        <v>54.055931000000001</v>
      </c>
      <c r="BB1255" s="294">
        <v>52.6937093804288</v>
      </c>
      <c r="BC1255" s="294">
        <v>9.6</v>
      </c>
      <c r="BD1255" s="294"/>
      <c r="BE1255" s="293" t="s">
        <v>4204</v>
      </c>
      <c r="BF1255" s="291"/>
      <c r="BG1255" s="293" t="s">
        <v>312</v>
      </c>
      <c r="BH1255" s="293" t="s">
        <v>199</v>
      </c>
      <c r="BI1255" s="293" t="s">
        <v>357</v>
      </c>
      <c r="BJ1255" s="293" t="s">
        <v>4205</v>
      </c>
      <c r="BK1255" s="292" t="s">
        <v>175</v>
      </c>
      <c r="BL1255" s="294">
        <v>475696.55914872</v>
      </c>
      <c r="BM1255" s="292" t="s">
        <v>309</v>
      </c>
      <c r="BN1255" s="294"/>
      <c r="BO1255" s="297">
        <v>38975</v>
      </c>
      <c r="BP1255" s="297">
        <v>48106</v>
      </c>
      <c r="BQ1255" s="297" t="s">
        <v>4033</v>
      </c>
      <c r="BR1255" s="297" t="s">
        <v>4759</v>
      </c>
      <c r="BS1255" s="297">
        <v>38975</v>
      </c>
      <c r="BT1255" s="297">
        <v>48106</v>
      </c>
      <c r="BU1255" s="294">
        <v>29852.04</v>
      </c>
      <c r="BV1255" s="294">
        <v>56.49</v>
      </c>
      <c r="BW1255" s="294">
        <v>0</v>
      </c>
    </row>
    <row r="1256" spans="1:75" s="289" customFormat="1" ht="18.2" customHeight="1" x14ac:dyDescent="0.15">
      <c r="A1256" s="298">
        <v>1254</v>
      </c>
      <c r="B1256" s="299" t="s">
        <v>305</v>
      </c>
      <c r="C1256" s="299" t="s">
        <v>306</v>
      </c>
      <c r="D1256" s="313">
        <v>45170</v>
      </c>
      <c r="E1256" s="300" t="s">
        <v>2332</v>
      </c>
      <c r="F1256" s="309">
        <v>155</v>
      </c>
      <c r="G1256" s="309">
        <v>154</v>
      </c>
      <c r="H1256" s="302">
        <v>27996.11</v>
      </c>
      <c r="I1256" s="302">
        <v>16930.75</v>
      </c>
      <c r="J1256" s="302">
        <v>0</v>
      </c>
      <c r="K1256" s="302">
        <v>44926.86</v>
      </c>
      <c r="L1256" s="302">
        <v>192.11</v>
      </c>
      <c r="M1256" s="302">
        <v>0</v>
      </c>
      <c r="N1256" s="302">
        <v>0</v>
      </c>
      <c r="O1256" s="302">
        <v>0</v>
      </c>
      <c r="P1256" s="302">
        <v>0</v>
      </c>
      <c r="Q1256" s="302">
        <v>0</v>
      </c>
      <c r="R1256" s="302">
        <v>44926.86</v>
      </c>
      <c r="S1256" s="302">
        <v>46742.15</v>
      </c>
      <c r="T1256" s="302">
        <v>223.97</v>
      </c>
      <c r="U1256" s="302">
        <v>0</v>
      </c>
      <c r="V1256" s="302">
        <v>0</v>
      </c>
      <c r="W1256" s="302">
        <v>0</v>
      </c>
      <c r="X1256" s="302">
        <v>0</v>
      </c>
      <c r="Y1256" s="302">
        <v>0</v>
      </c>
      <c r="Z1256" s="302">
        <v>46966.12</v>
      </c>
      <c r="AA1256" s="302">
        <v>0</v>
      </c>
      <c r="AB1256" s="302">
        <v>0</v>
      </c>
      <c r="AC1256" s="302">
        <v>0</v>
      </c>
      <c r="AD1256" s="302">
        <v>0</v>
      </c>
      <c r="AE1256" s="302">
        <v>0</v>
      </c>
      <c r="AF1256" s="302">
        <v>0</v>
      </c>
      <c r="AG1256" s="302">
        <v>0</v>
      </c>
      <c r="AH1256" s="302">
        <v>0</v>
      </c>
      <c r="AI1256" s="302">
        <v>0</v>
      </c>
      <c r="AJ1256" s="302">
        <v>0</v>
      </c>
      <c r="AK1256" s="302">
        <v>0</v>
      </c>
      <c r="AL1256" s="302">
        <v>0</v>
      </c>
      <c r="AM1256" s="302">
        <v>0</v>
      </c>
      <c r="AN1256" s="302">
        <v>0</v>
      </c>
      <c r="AO1256" s="302">
        <v>0</v>
      </c>
      <c r="AP1256" s="302">
        <v>0</v>
      </c>
      <c r="AQ1256" s="302">
        <v>0</v>
      </c>
      <c r="AR1256" s="302">
        <v>0</v>
      </c>
      <c r="AS1256" s="302">
        <v>0</v>
      </c>
      <c r="AT1256" s="295">
        <f t="shared" si="19"/>
        <v>0</v>
      </c>
      <c r="AU1256" s="302">
        <v>17122.86</v>
      </c>
      <c r="AV1256" s="302">
        <v>46966.12</v>
      </c>
      <c r="AW1256" s="303">
        <v>96</v>
      </c>
      <c r="AX1256" s="303">
        <v>300</v>
      </c>
      <c r="AY1256" s="302">
        <v>300000.05</v>
      </c>
      <c r="AZ1256" s="302">
        <v>47245.95</v>
      </c>
      <c r="BA1256" s="301">
        <v>58.383906000000003</v>
      </c>
      <c r="BB1256" s="301">
        <v>55.5181041150651</v>
      </c>
      <c r="BC1256" s="301">
        <v>9.6</v>
      </c>
      <c r="BD1256" s="301"/>
      <c r="BE1256" s="300" t="s">
        <v>4204</v>
      </c>
      <c r="BF1256" s="298"/>
      <c r="BG1256" s="300" t="s">
        <v>355</v>
      </c>
      <c r="BH1256" s="300" t="s">
        <v>186</v>
      </c>
      <c r="BI1256" s="300" t="s">
        <v>356</v>
      </c>
      <c r="BJ1256" s="300" t="s">
        <v>4205</v>
      </c>
      <c r="BK1256" s="299" t="s">
        <v>175</v>
      </c>
      <c r="BL1256" s="301">
        <v>351826.55363856</v>
      </c>
      <c r="BM1256" s="299" t="s">
        <v>309</v>
      </c>
      <c r="BN1256" s="301"/>
      <c r="BO1256" s="304">
        <v>38979</v>
      </c>
      <c r="BP1256" s="304">
        <v>48110</v>
      </c>
      <c r="BQ1256" s="297" t="s">
        <v>936</v>
      </c>
      <c r="BR1256" s="297" t="s">
        <v>4769</v>
      </c>
      <c r="BS1256" s="297">
        <v>38979</v>
      </c>
      <c r="BT1256" s="297">
        <v>48110</v>
      </c>
      <c r="BU1256" s="301">
        <v>19755.14</v>
      </c>
      <c r="BV1256" s="301">
        <v>42.83</v>
      </c>
      <c r="BW1256" s="301">
        <v>0</v>
      </c>
    </row>
    <row r="1257" spans="1:75" s="289" customFormat="1" ht="18.2" customHeight="1" x14ac:dyDescent="0.15">
      <c r="A1257" s="291">
        <v>1255</v>
      </c>
      <c r="B1257" s="292" t="s">
        <v>305</v>
      </c>
      <c r="C1257" s="292" t="s">
        <v>306</v>
      </c>
      <c r="D1257" s="312">
        <v>45170</v>
      </c>
      <c r="E1257" s="293" t="s">
        <v>2333</v>
      </c>
      <c r="F1257" s="308">
        <v>0</v>
      </c>
      <c r="G1257" s="308">
        <v>0</v>
      </c>
      <c r="H1257" s="295">
        <v>23801.4</v>
      </c>
      <c r="I1257" s="295">
        <v>0</v>
      </c>
      <c r="J1257" s="295">
        <v>0</v>
      </c>
      <c r="K1257" s="295">
        <v>23801.4</v>
      </c>
      <c r="L1257" s="295">
        <v>161.09</v>
      </c>
      <c r="M1257" s="295">
        <v>0</v>
      </c>
      <c r="N1257" s="295">
        <v>0</v>
      </c>
      <c r="O1257" s="295">
        <v>161.09</v>
      </c>
      <c r="P1257" s="295">
        <v>0</v>
      </c>
      <c r="Q1257" s="295">
        <v>0</v>
      </c>
      <c r="R1257" s="295">
        <v>23640.31</v>
      </c>
      <c r="S1257" s="295">
        <v>0</v>
      </c>
      <c r="T1257" s="295">
        <v>196.36</v>
      </c>
      <c r="U1257" s="295">
        <v>0</v>
      </c>
      <c r="V1257" s="295">
        <v>0</v>
      </c>
      <c r="W1257" s="295">
        <v>196.36</v>
      </c>
      <c r="X1257" s="295">
        <v>0</v>
      </c>
      <c r="Y1257" s="295">
        <v>0</v>
      </c>
      <c r="Z1257" s="295">
        <v>0</v>
      </c>
      <c r="AA1257" s="295">
        <v>65.34</v>
      </c>
      <c r="AB1257" s="295">
        <v>0</v>
      </c>
      <c r="AC1257" s="295">
        <v>0</v>
      </c>
      <c r="AD1257" s="295">
        <v>0</v>
      </c>
      <c r="AE1257" s="295">
        <v>0</v>
      </c>
      <c r="AF1257" s="295">
        <v>-17.809999999999999</v>
      </c>
      <c r="AG1257" s="295">
        <v>21.14</v>
      </c>
      <c r="AH1257" s="295">
        <v>55.97</v>
      </c>
      <c r="AI1257" s="295">
        <v>0</v>
      </c>
      <c r="AJ1257" s="295">
        <v>0</v>
      </c>
      <c r="AK1257" s="295">
        <v>0</v>
      </c>
      <c r="AL1257" s="295">
        <v>0</v>
      </c>
      <c r="AM1257" s="295">
        <v>0</v>
      </c>
      <c r="AN1257" s="295">
        <v>0</v>
      </c>
      <c r="AO1257" s="295">
        <v>0</v>
      </c>
      <c r="AP1257" s="295">
        <v>0.28000000000000003</v>
      </c>
      <c r="AQ1257" s="295">
        <v>0</v>
      </c>
      <c r="AR1257" s="295">
        <v>0.18</v>
      </c>
      <c r="AS1257" s="295">
        <v>0</v>
      </c>
      <c r="AT1257" s="295">
        <f t="shared" si="19"/>
        <v>482.19000000000005</v>
      </c>
      <c r="AU1257" s="295">
        <v>0</v>
      </c>
      <c r="AV1257" s="295">
        <v>0</v>
      </c>
      <c r="AW1257" s="296">
        <v>96</v>
      </c>
      <c r="AX1257" s="296">
        <v>300</v>
      </c>
      <c r="AY1257" s="295">
        <v>340000.68</v>
      </c>
      <c r="AZ1257" s="295">
        <v>39643.75</v>
      </c>
      <c r="BA1257" s="294">
        <v>43.235213000000002</v>
      </c>
      <c r="BB1257" s="294">
        <v>25.781966595895401</v>
      </c>
      <c r="BC1257" s="294">
        <v>9.9</v>
      </c>
      <c r="BD1257" s="294"/>
      <c r="BE1257" s="293" t="s">
        <v>4204</v>
      </c>
      <c r="BF1257" s="291"/>
      <c r="BG1257" s="293" t="s">
        <v>310</v>
      </c>
      <c r="BH1257" s="293" t="s">
        <v>184</v>
      </c>
      <c r="BI1257" s="293" t="s">
        <v>395</v>
      </c>
      <c r="BJ1257" s="293" t="s">
        <v>103</v>
      </c>
      <c r="BK1257" s="292" t="s">
        <v>175</v>
      </c>
      <c r="BL1257" s="294">
        <v>185129.53707975999</v>
      </c>
      <c r="BM1257" s="292" t="s">
        <v>309</v>
      </c>
      <c r="BN1257" s="294"/>
      <c r="BO1257" s="297">
        <v>38980</v>
      </c>
      <c r="BP1257" s="297">
        <v>48111</v>
      </c>
      <c r="BQ1257" s="297" t="s">
        <v>4757</v>
      </c>
      <c r="BR1257" s="297" t="s">
        <v>4764</v>
      </c>
      <c r="BS1257" s="297">
        <v>38980</v>
      </c>
      <c r="BT1257" s="297">
        <v>48111</v>
      </c>
      <c r="BU1257" s="294">
        <v>0</v>
      </c>
      <c r="BV1257" s="294">
        <v>65.34</v>
      </c>
      <c r="BW1257" s="294">
        <v>0</v>
      </c>
    </row>
    <row r="1258" spans="1:75" s="289" customFormat="1" ht="18.2" customHeight="1" x14ac:dyDescent="0.15">
      <c r="A1258" s="298">
        <v>1256</v>
      </c>
      <c r="B1258" s="299" t="s">
        <v>305</v>
      </c>
      <c r="C1258" s="299" t="s">
        <v>306</v>
      </c>
      <c r="D1258" s="313">
        <v>45170</v>
      </c>
      <c r="E1258" s="300" t="s">
        <v>2334</v>
      </c>
      <c r="F1258" s="309">
        <v>0</v>
      </c>
      <c r="G1258" s="309">
        <v>0</v>
      </c>
      <c r="H1258" s="302">
        <v>28756.78</v>
      </c>
      <c r="I1258" s="302">
        <v>0</v>
      </c>
      <c r="J1258" s="302">
        <v>0</v>
      </c>
      <c r="K1258" s="302">
        <v>28756.78</v>
      </c>
      <c r="L1258" s="302">
        <v>197.34</v>
      </c>
      <c r="M1258" s="302">
        <v>0</v>
      </c>
      <c r="N1258" s="302">
        <v>0</v>
      </c>
      <c r="O1258" s="302">
        <v>197.34</v>
      </c>
      <c r="P1258" s="302">
        <v>0</v>
      </c>
      <c r="Q1258" s="302">
        <v>0</v>
      </c>
      <c r="R1258" s="302">
        <v>28559.439999999999</v>
      </c>
      <c r="S1258" s="302">
        <v>0</v>
      </c>
      <c r="T1258" s="302">
        <v>230.05</v>
      </c>
      <c r="U1258" s="302">
        <v>0</v>
      </c>
      <c r="V1258" s="302">
        <v>0</v>
      </c>
      <c r="W1258" s="302">
        <v>230.05</v>
      </c>
      <c r="X1258" s="302">
        <v>0</v>
      </c>
      <c r="Y1258" s="302">
        <v>0</v>
      </c>
      <c r="Z1258" s="302">
        <v>0</v>
      </c>
      <c r="AA1258" s="302">
        <v>43.99</v>
      </c>
      <c r="AB1258" s="302">
        <v>0</v>
      </c>
      <c r="AC1258" s="302">
        <v>0</v>
      </c>
      <c r="AD1258" s="302">
        <v>0</v>
      </c>
      <c r="AE1258" s="302">
        <v>0</v>
      </c>
      <c r="AF1258" s="302">
        <v>-21.09</v>
      </c>
      <c r="AG1258" s="302">
        <v>23.57</v>
      </c>
      <c r="AH1258" s="302">
        <v>65.33</v>
      </c>
      <c r="AI1258" s="302">
        <v>0</v>
      </c>
      <c r="AJ1258" s="302">
        <v>0</v>
      </c>
      <c r="AK1258" s="302">
        <v>0</v>
      </c>
      <c r="AL1258" s="302">
        <v>0</v>
      </c>
      <c r="AM1258" s="302">
        <v>0</v>
      </c>
      <c r="AN1258" s="302">
        <v>0</v>
      </c>
      <c r="AO1258" s="302">
        <v>0</v>
      </c>
      <c r="AP1258" s="302">
        <v>7.0000000000000007E-2</v>
      </c>
      <c r="AQ1258" s="302">
        <v>0</v>
      </c>
      <c r="AR1258" s="302">
        <v>0</v>
      </c>
      <c r="AS1258" s="302">
        <v>0</v>
      </c>
      <c r="AT1258" s="295">
        <f t="shared" si="19"/>
        <v>539.26</v>
      </c>
      <c r="AU1258" s="302">
        <v>0</v>
      </c>
      <c r="AV1258" s="302">
        <v>0</v>
      </c>
      <c r="AW1258" s="303">
        <v>96</v>
      </c>
      <c r="AX1258" s="303">
        <v>300</v>
      </c>
      <c r="AY1258" s="302">
        <v>335915.43</v>
      </c>
      <c r="AZ1258" s="302">
        <v>48530.19</v>
      </c>
      <c r="BA1258" s="301">
        <v>53.581831000000001</v>
      </c>
      <c r="BB1258" s="301">
        <v>31.532270686239599</v>
      </c>
      <c r="BC1258" s="301">
        <v>9.6</v>
      </c>
      <c r="BD1258" s="301"/>
      <c r="BE1258" s="300" t="s">
        <v>4204</v>
      </c>
      <c r="BF1258" s="298"/>
      <c r="BG1258" s="300" t="s">
        <v>320</v>
      </c>
      <c r="BH1258" s="300" t="s">
        <v>181</v>
      </c>
      <c r="BI1258" s="300" t="s">
        <v>372</v>
      </c>
      <c r="BJ1258" s="300" t="s">
        <v>103</v>
      </c>
      <c r="BK1258" s="299" t="s">
        <v>175</v>
      </c>
      <c r="BL1258" s="301">
        <v>223651.71634623999</v>
      </c>
      <c r="BM1258" s="299" t="s">
        <v>309</v>
      </c>
      <c r="BN1258" s="301"/>
      <c r="BO1258" s="304">
        <v>38981</v>
      </c>
      <c r="BP1258" s="304">
        <v>48112</v>
      </c>
      <c r="BQ1258" s="297" t="s">
        <v>4757</v>
      </c>
      <c r="BR1258" s="297" t="s">
        <v>4764</v>
      </c>
      <c r="BS1258" s="297">
        <v>38981</v>
      </c>
      <c r="BT1258" s="297">
        <v>48112</v>
      </c>
      <c r="BU1258" s="301">
        <v>0</v>
      </c>
      <c r="BV1258" s="301">
        <v>43.99</v>
      </c>
      <c r="BW1258" s="301">
        <v>0</v>
      </c>
    </row>
    <row r="1259" spans="1:75" s="289" customFormat="1" ht="18.2" customHeight="1" x14ac:dyDescent="0.15">
      <c r="A1259" s="291">
        <v>1257</v>
      </c>
      <c r="B1259" s="292" t="s">
        <v>305</v>
      </c>
      <c r="C1259" s="292" t="s">
        <v>306</v>
      </c>
      <c r="D1259" s="312">
        <v>45170</v>
      </c>
      <c r="E1259" s="293" t="s">
        <v>2335</v>
      </c>
      <c r="F1259" s="308">
        <v>157</v>
      </c>
      <c r="G1259" s="308">
        <v>156</v>
      </c>
      <c r="H1259" s="295">
        <v>31759.29</v>
      </c>
      <c r="I1259" s="295">
        <v>19376.169999999998</v>
      </c>
      <c r="J1259" s="295">
        <v>0</v>
      </c>
      <c r="K1259" s="295">
        <v>51135.46</v>
      </c>
      <c r="L1259" s="295">
        <v>217.87</v>
      </c>
      <c r="M1259" s="295">
        <v>0</v>
      </c>
      <c r="N1259" s="295">
        <v>0</v>
      </c>
      <c r="O1259" s="295">
        <v>0</v>
      </c>
      <c r="P1259" s="295">
        <v>0</v>
      </c>
      <c r="Q1259" s="295">
        <v>0</v>
      </c>
      <c r="R1259" s="295">
        <v>51135.46</v>
      </c>
      <c r="S1259" s="295">
        <v>54246.45</v>
      </c>
      <c r="T1259" s="295">
        <v>254.07</v>
      </c>
      <c r="U1259" s="295">
        <v>0</v>
      </c>
      <c r="V1259" s="295">
        <v>0</v>
      </c>
      <c r="W1259" s="295">
        <v>0</v>
      </c>
      <c r="X1259" s="295">
        <v>0</v>
      </c>
      <c r="Y1259" s="295">
        <v>0</v>
      </c>
      <c r="Z1259" s="295">
        <v>54500.52</v>
      </c>
      <c r="AA1259" s="295">
        <v>0</v>
      </c>
      <c r="AB1259" s="295">
        <v>0</v>
      </c>
      <c r="AC1259" s="295">
        <v>0</v>
      </c>
      <c r="AD1259" s="295">
        <v>0</v>
      </c>
      <c r="AE1259" s="295">
        <v>0</v>
      </c>
      <c r="AF1259" s="295">
        <v>0</v>
      </c>
      <c r="AG1259" s="295">
        <v>0</v>
      </c>
      <c r="AH1259" s="295">
        <v>0</v>
      </c>
      <c r="AI1259" s="295">
        <v>0</v>
      </c>
      <c r="AJ1259" s="295">
        <v>0</v>
      </c>
      <c r="AK1259" s="295">
        <v>0</v>
      </c>
      <c r="AL1259" s="295">
        <v>0</v>
      </c>
      <c r="AM1259" s="295">
        <v>0</v>
      </c>
      <c r="AN1259" s="295">
        <v>0</v>
      </c>
      <c r="AO1259" s="295">
        <v>0</v>
      </c>
      <c r="AP1259" s="295">
        <v>0</v>
      </c>
      <c r="AQ1259" s="295">
        <v>0</v>
      </c>
      <c r="AR1259" s="295">
        <v>0</v>
      </c>
      <c r="AS1259" s="295">
        <v>0</v>
      </c>
      <c r="AT1259" s="295">
        <f t="shared" si="19"/>
        <v>0</v>
      </c>
      <c r="AU1259" s="295">
        <v>19594.04</v>
      </c>
      <c r="AV1259" s="295">
        <v>54500.52</v>
      </c>
      <c r="AW1259" s="296">
        <v>96</v>
      </c>
      <c r="AX1259" s="296">
        <v>300</v>
      </c>
      <c r="AY1259" s="295">
        <v>335915.43</v>
      </c>
      <c r="AZ1259" s="295">
        <v>53589.79</v>
      </c>
      <c r="BA1259" s="294">
        <v>59.168098999999998</v>
      </c>
      <c r="BB1259" s="294">
        <v>56.458291023169501</v>
      </c>
      <c r="BC1259" s="294">
        <v>9.6</v>
      </c>
      <c r="BD1259" s="294"/>
      <c r="BE1259" s="293" t="s">
        <v>4204</v>
      </c>
      <c r="BF1259" s="291"/>
      <c r="BG1259" s="293" t="s">
        <v>320</v>
      </c>
      <c r="BH1259" s="293" t="s">
        <v>181</v>
      </c>
      <c r="BI1259" s="293" t="s">
        <v>372</v>
      </c>
      <c r="BJ1259" s="293" t="s">
        <v>4205</v>
      </c>
      <c r="BK1259" s="292" t="s">
        <v>175</v>
      </c>
      <c r="BL1259" s="294">
        <v>400446.69626415998</v>
      </c>
      <c r="BM1259" s="292" t="s">
        <v>309</v>
      </c>
      <c r="BN1259" s="294"/>
      <c r="BO1259" s="297">
        <v>38981</v>
      </c>
      <c r="BP1259" s="297">
        <v>48112</v>
      </c>
      <c r="BQ1259" s="297" t="s">
        <v>931</v>
      </c>
      <c r="BR1259" s="297" t="s">
        <v>4779</v>
      </c>
      <c r="BS1259" s="297">
        <v>38981</v>
      </c>
      <c r="BT1259" s="297">
        <v>48112</v>
      </c>
      <c r="BU1259" s="294">
        <v>22773.52</v>
      </c>
      <c r="BV1259" s="294">
        <v>48.58</v>
      </c>
      <c r="BW1259" s="294">
        <v>0</v>
      </c>
    </row>
    <row r="1260" spans="1:75" s="289" customFormat="1" ht="18.2" customHeight="1" x14ac:dyDescent="0.15">
      <c r="A1260" s="298">
        <v>1258</v>
      </c>
      <c r="B1260" s="299" t="s">
        <v>305</v>
      </c>
      <c r="C1260" s="299" t="s">
        <v>306</v>
      </c>
      <c r="D1260" s="313">
        <v>45170</v>
      </c>
      <c r="E1260" s="300" t="s">
        <v>2336</v>
      </c>
      <c r="F1260" s="309">
        <v>0</v>
      </c>
      <c r="G1260" s="309">
        <v>0</v>
      </c>
      <c r="H1260" s="302">
        <v>22421.47</v>
      </c>
      <c r="I1260" s="302">
        <v>0</v>
      </c>
      <c r="J1260" s="302">
        <v>0</v>
      </c>
      <c r="K1260" s="302">
        <v>22421.47</v>
      </c>
      <c r="L1260" s="302">
        <v>151.81</v>
      </c>
      <c r="M1260" s="302">
        <v>0</v>
      </c>
      <c r="N1260" s="302">
        <v>0</v>
      </c>
      <c r="O1260" s="302">
        <v>151.81</v>
      </c>
      <c r="P1260" s="302">
        <v>0</v>
      </c>
      <c r="Q1260" s="302">
        <v>0</v>
      </c>
      <c r="R1260" s="302">
        <v>22269.66</v>
      </c>
      <c r="S1260" s="302">
        <v>0</v>
      </c>
      <c r="T1260" s="302">
        <v>184.98</v>
      </c>
      <c r="U1260" s="302">
        <v>0</v>
      </c>
      <c r="V1260" s="302">
        <v>0</v>
      </c>
      <c r="W1260" s="302">
        <v>184.98</v>
      </c>
      <c r="X1260" s="302">
        <v>0</v>
      </c>
      <c r="Y1260" s="302">
        <v>0</v>
      </c>
      <c r="Z1260" s="302">
        <v>0</v>
      </c>
      <c r="AA1260" s="302">
        <v>61.57</v>
      </c>
      <c r="AB1260" s="302">
        <v>0</v>
      </c>
      <c r="AC1260" s="302">
        <v>0</v>
      </c>
      <c r="AD1260" s="302">
        <v>0</v>
      </c>
      <c r="AE1260" s="302">
        <v>0</v>
      </c>
      <c r="AF1260" s="302">
        <v>-15.93</v>
      </c>
      <c r="AG1260" s="302">
        <v>19.920000000000002</v>
      </c>
      <c r="AH1260" s="302">
        <v>50.7</v>
      </c>
      <c r="AI1260" s="302">
        <v>0</v>
      </c>
      <c r="AJ1260" s="302">
        <v>0</v>
      </c>
      <c r="AK1260" s="302">
        <v>0</v>
      </c>
      <c r="AL1260" s="302">
        <v>0</v>
      </c>
      <c r="AM1260" s="302">
        <v>0</v>
      </c>
      <c r="AN1260" s="302">
        <v>0</v>
      </c>
      <c r="AO1260" s="302">
        <v>0</v>
      </c>
      <c r="AP1260" s="302">
        <v>2.87</v>
      </c>
      <c r="AQ1260" s="302">
        <v>0</v>
      </c>
      <c r="AR1260" s="302">
        <v>2.59</v>
      </c>
      <c r="AS1260" s="302">
        <v>0</v>
      </c>
      <c r="AT1260" s="295">
        <f t="shared" si="19"/>
        <v>453.33</v>
      </c>
      <c r="AU1260" s="302">
        <v>0</v>
      </c>
      <c r="AV1260" s="302">
        <v>0</v>
      </c>
      <c r="AW1260" s="303">
        <v>96</v>
      </c>
      <c r="AX1260" s="303">
        <v>300</v>
      </c>
      <c r="AY1260" s="302">
        <v>269002.05</v>
      </c>
      <c r="AZ1260" s="302">
        <v>37351.629999999997</v>
      </c>
      <c r="BA1260" s="301">
        <v>51.497895999999997</v>
      </c>
      <c r="BB1260" s="301">
        <v>30.703897919190101</v>
      </c>
      <c r="BC1260" s="301">
        <v>9.9</v>
      </c>
      <c r="BD1260" s="301"/>
      <c r="BE1260" s="300" t="s">
        <v>4204</v>
      </c>
      <c r="BF1260" s="298"/>
      <c r="BG1260" s="300" t="s">
        <v>320</v>
      </c>
      <c r="BH1260" s="300" t="s">
        <v>181</v>
      </c>
      <c r="BI1260" s="300" t="s">
        <v>368</v>
      </c>
      <c r="BJ1260" s="300" t="s">
        <v>103</v>
      </c>
      <c r="BK1260" s="299" t="s">
        <v>175</v>
      </c>
      <c r="BL1260" s="301">
        <v>174395.84534736001</v>
      </c>
      <c r="BM1260" s="299" t="s">
        <v>309</v>
      </c>
      <c r="BN1260" s="301"/>
      <c r="BO1260" s="304">
        <v>38981</v>
      </c>
      <c r="BP1260" s="304">
        <v>48112</v>
      </c>
      <c r="BQ1260" s="297" t="s">
        <v>4757</v>
      </c>
      <c r="BR1260" s="297" t="s">
        <v>4764</v>
      </c>
      <c r="BS1260" s="297">
        <v>38981</v>
      </c>
      <c r="BT1260" s="297">
        <v>48112</v>
      </c>
      <c r="BU1260" s="301">
        <v>0</v>
      </c>
      <c r="BV1260" s="301">
        <v>61.57</v>
      </c>
      <c r="BW1260" s="301">
        <v>0</v>
      </c>
    </row>
    <row r="1261" spans="1:75" s="289" customFormat="1" ht="18.2" customHeight="1" x14ac:dyDescent="0.15">
      <c r="A1261" s="291">
        <v>1259</v>
      </c>
      <c r="B1261" s="292" t="s">
        <v>305</v>
      </c>
      <c r="C1261" s="292" t="s">
        <v>306</v>
      </c>
      <c r="D1261" s="312">
        <v>45170</v>
      </c>
      <c r="E1261" s="293" t="s">
        <v>2337</v>
      </c>
      <c r="F1261" s="308">
        <v>157</v>
      </c>
      <c r="G1261" s="308">
        <v>156</v>
      </c>
      <c r="H1261" s="295">
        <v>31759.29</v>
      </c>
      <c r="I1261" s="295">
        <v>19376.169999999998</v>
      </c>
      <c r="J1261" s="295">
        <v>0</v>
      </c>
      <c r="K1261" s="295">
        <v>51135.46</v>
      </c>
      <c r="L1261" s="295">
        <v>217.87</v>
      </c>
      <c r="M1261" s="295">
        <v>0</v>
      </c>
      <c r="N1261" s="295">
        <v>0</v>
      </c>
      <c r="O1261" s="295">
        <v>0</v>
      </c>
      <c r="P1261" s="295">
        <v>0</v>
      </c>
      <c r="Q1261" s="295">
        <v>0</v>
      </c>
      <c r="R1261" s="295">
        <v>51135.46</v>
      </c>
      <c r="S1261" s="295">
        <v>53999.96</v>
      </c>
      <c r="T1261" s="295">
        <v>254.07</v>
      </c>
      <c r="U1261" s="295">
        <v>0</v>
      </c>
      <c r="V1261" s="295">
        <v>0</v>
      </c>
      <c r="W1261" s="295">
        <v>0</v>
      </c>
      <c r="X1261" s="295">
        <v>0</v>
      </c>
      <c r="Y1261" s="295">
        <v>0</v>
      </c>
      <c r="Z1261" s="295">
        <v>54254.03</v>
      </c>
      <c r="AA1261" s="295">
        <v>0</v>
      </c>
      <c r="AB1261" s="295">
        <v>0</v>
      </c>
      <c r="AC1261" s="295">
        <v>0</v>
      </c>
      <c r="AD1261" s="295">
        <v>0</v>
      </c>
      <c r="AE1261" s="295">
        <v>0</v>
      </c>
      <c r="AF1261" s="295">
        <v>0</v>
      </c>
      <c r="AG1261" s="295">
        <v>0</v>
      </c>
      <c r="AH1261" s="295">
        <v>0</v>
      </c>
      <c r="AI1261" s="295">
        <v>0</v>
      </c>
      <c r="AJ1261" s="295">
        <v>0</v>
      </c>
      <c r="AK1261" s="295">
        <v>0</v>
      </c>
      <c r="AL1261" s="295">
        <v>0</v>
      </c>
      <c r="AM1261" s="295">
        <v>0</v>
      </c>
      <c r="AN1261" s="295">
        <v>0</v>
      </c>
      <c r="AO1261" s="295">
        <v>0</v>
      </c>
      <c r="AP1261" s="295">
        <v>0</v>
      </c>
      <c r="AQ1261" s="295">
        <v>0</v>
      </c>
      <c r="AR1261" s="295">
        <v>0</v>
      </c>
      <c r="AS1261" s="295">
        <v>0</v>
      </c>
      <c r="AT1261" s="295">
        <f t="shared" si="19"/>
        <v>0</v>
      </c>
      <c r="AU1261" s="295">
        <v>19594.04</v>
      </c>
      <c r="AV1261" s="295">
        <v>54254.03</v>
      </c>
      <c r="AW1261" s="296">
        <v>96</v>
      </c>
      <c r="AX1261" s="296">
        <v>300</v>
      </c>
      <c r="AY1261" s="295">
        <v>335915.43</v>
      </c>
      <c r="AZ1261" s="295">
        <v>53589.79</v>
      </c>
      <c r="BA1261" s="294">
        <v>59.168098999999998</v>
      </c>
      <c r="BB1261" s="294">
        <v>56.458291023169501</v>
      </c>
      <c r="BC1261" s="294">
        <v>9.6</v>
      </c>
      <c r="BD1261" s="294"/>
      <c r="BE1261" s="293" t="s">
        <v>4204</v>
      </c>
      <c r="BF1261" s="291"/>
      <c r="BG1261" s="293" t="s">
        <v>320</v>
      </c>
      <c r="BH1261" s="293" t="s">
        <v>181</v>
      </c>
      <c r="BI1261" s="293" t="s">
        <v>372</v>
      </c>
      <c r="BJ1261" s="293" t="s">
        <v>4205</v>
      </c>
      <c r="BK1261" s="292" t="s">
        <v>175</v>
      </c>
      <c r="BL1261" s="294">
        <v>400446.69626415998</v>
      </c>
      <c r="BM1261" s="292" t="s">
        <v>309</v>
      </c>
      <c r="BN1261" s="294"/>
      <c r="BO1261" s="297">
        <v>38981</v>
      </c>
      <c r="BP1261" s="297">
        <v>48112</v>
      </c>
      <c r="BQ1261" s="297" t="s">
        <v>1002</v>
      </c>
      <c r="BR1261" s="297" t="s">
        <v>4786</v>
      </c>
      <c r="BS1261" s="297">
        <v>38981</v>
      </c>
      <c r="BT1261" s="297">
        <v>48112</v>
      </c>
      <c r="BU1261" s="294">
        <v>22674.16</v>
      </c>
      <c r="BV1261" s="294">
        <v>48.58</v>
      </c>
      <c r="BW1261" s="294">
        <v>0</v>
      </c>
    </row>
    <row r="1262" spans="1:75" s="289" customFormat="1" ht="18.2" customHeight="1" x14ac:dyDescent="0.15">
      <c r="A1262" s="298">
        <v>1260</v>
      </c>
      <c r="B1262" s="299" t="s">
        <v>305</v>
      </c>
      <c r="C1262" s="299" t="s">
        <v>306</v>
      </c>
      <c r="D1262" s="313">
        <v>45170</v>
      </c>
      <c r="E1262" s="300" t="s">
        <v>2338</v>
      </c>
      <c r="F1262" s="309">
        <v>126</v>
      </c>
      <c r="G1262" s="309">
        <v>125</v>
      </c>
      <c r="H1262" s="302">
        <v>24090.66</v>
      </c>
      <c r="I1262" s="302">
        <v>13026.51</v>
      </c>
      <c r="J1262" s="302">
        <v>0</v>
      </c>
      <c r="K1262" s="302">
        <v>37117.17</v>
      </c>
      <c r="L1262" s="302">
        <v>165.24</v>
      </c>
      <c r="M1262" s="302">
        <v>0</v>
      </c>
      <c r="N1262" s="302">
        <v>0</v>
      </c>
      <c r="O1262" s="302">
        <v>0</v>
      </c>
      <c r="P1262" s="302">
        <v>0</v>
      </c>
      <c r="Q1262" s="302">
        <v>0</v>
      </c>
      <c r="R1262" s="302">
        <v>37117.17</v>
      </c>
      <c r="S1262" s="302">
        <v>31719.74</v>
      </c>
      <c r="T1262" s="302">
        <v>192.73</v>
      </c>
      <c r="U1262" s="302">
        <v>0</v>
      </c>
      <c r="V1262" s="302">
        <v>0</v>
      </c>
      <c r="W1262" s="302">
        <v>0</v>
      </c>
      <c r="X1262" s="302">
        <v>0</v>
      </c>
      <c r="Y1262" s="302">
        <v>0</v>
      </c>
      <c r="Z1262" s="302">
        <v>31912.47</v>
      </c>
      <c r="AA1262" s="302">
        <v>0</v>
      </c>
      <c r="AB1262" s="302">
        <v>0</v>
      </c>
      <c r="AC1262" s="302">
        <v>0</v>
      </c>
      <c r="AD1262" s="302">
        <v>0</v>
      </c>
      <c r="AE1262" s="302">
        <v>0</v>
      </c>
      <c r="AF1262" s="302">
        <v>0</v>
      </c>
      <c r="AG1262" s="302">
        <v>0</v>
      </c>
      <c r="AH1262" s="302">
        <v>0</v>
      </c>
      <c r="AI1262" s="302">
        <v>0</v>
      </c>
      <c r="AJ1262" s="302">
        <v>0</v>
      </c>
      <c r="AK1262" s="302">
        <v>0</v>
      </c>
      <c r="AL1262" s="302">
        <v>0</v>
      </c>
      <c r="AM1262" s="302">
        <v>0</v>
      </c>
      <c r="AN1262" s="302">
        <v>0</v>
      </c>
      <c r="AO1262" s="302">
        <v>0</v>
      </c>
      <c r="AP1262" s="302">
        <v>0</v>
      </c>
      <c r="AQ1262" s="302">
        <v>0</v>
      </c>
      <c r="AR1262" s="302">
        <v>0</v>
      </c>
      <c r="AS1262" s="302">
        <v>0</v>
      </c>
      <c r="AT1262" s="295">
        <f t="shared" si="19"/>
        <v>0</v>
      </c>
      <c r="AU1262" s="302">
        <v>13191.75</v>
      </c>
      <c r="AV1262" s="302">
        <v>31912.47</v>
      </c>
      <c r="AW1262" s="303">
        <v>96</v>
      </c>
      <c r="AX1262" s="303">
        <v>300</v>
      </c>
      <c r="AY1262" s="302">
        <v>269002.05</v>
      </c>
      <c r="AZ1262" s="302">
        <v>40648.449999999997</v>
      </c>
      <c r="BA1262" s="301">
        <v>56.043328000000002</v>
      </c>
      <c r="BB1262" s="301">
        <v>51.174638460796402</v>
      </c>
      <c r="BC1262" s="301">
        <v>9.6</v>
      </c>
      <c r="BD1262" s="301"/>
      <c r="BE1262" s="300" t="s">
        <v>4204</v>
      </c>
      <c r="BF1262" s="298"/>
      <c r="BG1262" s="300" t="s">
        <v>320</v>
      </c>
      <c r="BH1262" s="300" t="s">
        <v>181</v>
      </c>
      <c r="BI1262" s="300" t="s">
        <v>368</v>
      </c>
      <c r="BJ1262" s="300" t="s">
        <v>4205</v>
      </c>
      <c r="BK1262" s="299" t="s">
        <v>175</v>
      </c>
      <c r="BL1262" s="301">
        <v>290668.12151832</v>
      </c>
      <c r="BM1262" s="299" t="s">
        <v>309</v>
      </c>
      <c r="BN1262" s="301"/>
      <c r="BO1262" s="304">
        <v>38981</v>
      </c>
      <c r="BP1262" s="304">
        <v>48112</v>
      </c>
      <c r="BQ1262" s="297" t="s">
        <v>937</v>
      </c>
      <c r="BR1262" s="297" t="s">
        <v>4765</v>
      </c>
      <c r="BS1262" s="297">
        <v>38981</v>
      </c>
      <c r="BT1262" s="297">
        <v>48112</v>
      </c>
      <c r="BU1262" s="301">
        <v>13962.06</v>
      </c>
      <c r="BV1262" s="301">
        <v>36.85</v>
      </c>
      <c r="BW1262" s="301">
        <v>0</v>
      </c>
    </row>
    <row r="1263" spans="1:75" s="289" customFormat="1" ht="18.2" customHeight="1" x14ac:dyDescent="0.15">
      <c r="A1263" s="291">
        <v>1261</v>
      </c>
      <c r="B1263" s="292" t="s">
        <v>305</v>
      </c>
      <c r="C1263" s="292" t="s">
        <v>306</v>
      </c>
      <c r="D1263" s="312">
        <v>45170</v>
      </c>
      <c r="E1263" s="293" t="s">
        <v>2339</v>
      </c>
      <c r="F1263" s="308">
        <v>33</v>
      </c>
      <c r="G1263" s="308">
        <v>32</v>
      </c>
      <c r="H1263" s="295">
        <v>16050.59</v>
      </c>
      <c r="I1263" s="295">
        <v>3043.7</v>
      </c>
      <c r="J1263" s="295">
        <v>0</v>
      </c>
      <c r="K1263" s="295">
        <v>19094.29</v>
      </c>
      <c r="L1263" s="295">
        <v>108.61</v>
      </c>
      <c r="M1263" s="295">
        <v>0</v>
      </c>
      <c r="N1263" s="295">
        <v>0</v>
      </c>
      <c r="O1263" s="295">
        <v>0</v>
      </c>
      <c r="P1263" s="295">
        <v>0</v>
      </c>
      <c r="Q1263" s="295">
        <v>0</v>
      </c>
      <c r="R1263" s="295">
        <v>19094.29</v>
      </c>
      <c r="S1263" s="295">
        <v>4669.26</v>
      </c>
      <c r="T1263" s="295">
        <v>132.41999999999999</v>
      </c>
      <c r="U1263" s="295">
        <v>0</v>
      </c>
      <c r="V1263" s="295">
        <v>0</v>
      </c>
      <c r="W1263" s="295">
        <v>0</v>
      </c>
      <c r="X1263" s="295">
        <v>0</v>
      </c>
      <c r="Y1263" s="295">
        <v>0</v>
      </c>
      <c r="Z1263" s="295">
        <v>4801.68</v>
      </c>
      <c r="AA1263" s="295">
        <v>0</v>
      </c>
      <c r="AB1263" s="295">
        <v>0</v>
      </c>
      <c r="AC1263" s="295">
        <v>0</v>
      </c>
      <c r="AD1263" s="295">
        <v>0</v>
      </c>
      <c r="AE1263" s="295">
        <v>0</v>
      </c>
      <c r="AF1263" s="295">
        <v>0</v>
      </c>
      <c r="AG1263" s="295">
        <v>0</v>
      </c>
      <c r="AH1263" s="295">
        <v>0</v>
      </c>
      <c r="AI1263" s="295">
        <v>0</v>
      </c>
      <c r="AJ1263" s="295">
        <v>0</v>
      </c>
      <c r="AK1263" s="295">
        <v>0</v>
      </c>
      <c r="AL1263" s="295">
        <v>0</v>
      </c>
      <c r="AM1263" s="295">
        <v>0</v>
      </c>
      <c r="AN1263" s="295">
        <v>0</v>
      </c>
      <c r="AO1263" s="295">
        <v>0</v>
      </c>
      <c r="AP1263" s="295">
        <v>0</v>
      </c>
      <c r="AQ1263" s="295">
        <v>0</v>
      </c>
      <c r="AR1263" s="295">
        <v>0</v>
      </c>
      <c r="AS1263" s="295">
        <v>0</v>
      </c>
      <c r="AT1263" s="295">
        <f t="shared" si="19"/>
        <v>0</v>
      </c>
      <c r="AU1263" s="295">
        <v>3152.31</v>
      </c>
      <c r="AV1263" s="295">
        <v>4801.68</v>
      </c>
      <c r="AW1263" s="296">
        <v>96</v>
      </c>
      <c r="AX1263" s="296">
        <v>300</v>
      </c>
      <c r="AY1263" s="295">
        <v>215997.24</v>
      </c>
      <c r="AZ1263" s="295">
        <v>26732.19</v>
      </c>
      <c r="BA1263" s="294">
        <v>45.910772000000001</v>
      </c>
      <c r="BB1263" s="294">
        <v>32.793182851531398</v>
      </c>
      <c r="BC1263" s="294">
        <v>9.9</v>
      </c>
      <c r="BD1263" s="294"/>
      <c r="BE1263" s="293" t="s">
        <v>4204</v>
      </c>
      <c r="BF1263" s="291"/>
      <c r="BG1263" s="293" t="s">
        <v>344</v>
      </c>
      <c r="BH1263" s="293" t="s">
        <v>213</v>
      </c>
      <c r="BI1263" s="293" t="s">
        <v>534</v>
      </c>
      <c r="BJ1263" s="293" t="s">
        <v>4205</v>
      </c>
      <c r="BK1263" s="292" t="s">
        <v>175</v>
      </c>
      <c r="BL1263" s="294">
        <v>149529.21804184001</v>
      </c>
      <c r="BM1263" s="292" t="s">
        <v>309</v>
      </c>
      <c r="BN1263" s="294"/>
      <c r="BO1263" s="297">
        <v>38982</v>
      </c>
      <c r="BP1263" s="297">
        <v>48113</v>
      </c>
      <c r="BQ1263" s="297" t="s">
        <v>929</v>
      </c>
      <c r="BR1263" s="297" t="s">
        <v>4777</v>
      </c>
      <c r="BS1263" s="297">
        <v>38982</v>
      </c>
      <c r="BT1263" s="297">
        <v>48113</v>
      </c>
      <c r="BU1263" s="294">
        <v>3152.16</v>
      </c>
      <c r="BV1263" s="294">
        <v>44.06</v>
      </c>
      <c r="BW1263" s="294">
        <v>0</v>
      </c>
    </row>
    <row r="1264" spans="1:75" s="289" customFormat="1" ht="18.2" customHeight="1" x14ac:dyDescent="0.15">
      <c r="A1264" s="298">
        <v>1262</v>
      </c>
      <c r="B1264" s="299" t="s">
        <v>305</v>
      </c>
      <c r="C1264" s="299" t="s">
        <v>306</v>
      </c>
      <c r="D1264" s="313">
        <v>45170</v>
      </c>
      <c r="E1264" s="300" t="s">
        <v>2340</v>
      </c>
      <c r="F1264" s="299" t="s">
        <v>4163</v>
      </c>
      <c r="G1264" s="309">
        <v>0</v>
      </c>
      <c r="H1264" s="302">
        <v>3423.88</v>
      </c>
      <c r="I1264" s="302">
        <v>0</v>
      </c>
      <c r="J1264" s="302">
        <v>0</v>
      </c>
      <c r="K1264" s="302">
        <v>3423.88</v>
      </c>
      <c r="L1264" s="302">
        <v>614.16</v>
      </c>
      <c r="M1264" s="302">
        <v>0</v>
      </c>
      <c r="N1264" s="302">
        <v>0</v>
      </c>
      <c r="O1264" s="302">
        <v>614.16</v>
      </c>
      <c r="P1264" s="302">
        <v>2809.72</v>
      </c>
      <c r="Q1264" s="302">
        <v>0</v>
      </c>
      <c r="R1264" s="302">
        <v>0</v>
      </c>
      <c r="S1264" s="302">
        <v>0</v>
      </c>
      <c r="T1264" s="302">
        <v>27.11</v>
      </c>
      <c r="U1264" s="302">
        <v>0</v>
      </c>
      <c r="V1264" s="302">
        <v>0</v>
      </c>
      <c r="W1264" s="302">
        <v>27.11</v>
      </c>
      <c r="X1264" s="302">
        <v>0</v>
      </c>
      <c r="Y1264" s="302">
        <v>0</v>
      </c>
      <c r="Z1264" s="302">
        <v>0</v>
      </c>
      <c r="AA1264" s="302">
        <v>50.97</v>
      </c>
      <c r="AB1264" s="302">
        <v>0</v>
      </c>
      <c r="AC1264" s="302">
        <v>0</v>
      </c>
      <c r="AD1264" s="302">
        <v>0</v>
      </c>
      <c r="AE1264" s="302">
        <v>0</v>
      </c>
      <c r="AF1264" s="302">
        <v>-30.15</v>
      </c>
      <c r="AG1264" s="302">
        <v>34.61</v>
      </c>
      <c r="AH1264" s="302">
        <v>94.49</v>
      </c>
      <c r="AI1264" s="302">
        <v>0</v>
      </c>
      <c r="AJ1264" s="302">
        <v>0</v>
      </c>
      <c r="AK1264" s="302">
        <v>0</v>
      </c>
      <c r="AL1264" s="302">
        <v>0</v>
      </c>
      <c r="AM1264" s="302">
        <v>0</v>
      </c>
      <c r="AN1264" s="302">
        <v>0</v>
      </c>
      <c r="AO1264" s="302">
        <v>0</v>
      </c>
      <c r="AP1264" s="302">
        <v>0</v>
      </c>
      <c r="AQ1264" s="302">
        <v>0.12</v>
      </c>
      <c r="AR1264" s="302">
        <v>0</v>
      </c>
      <c r="AS1264" s="302">
        <v>0</v>
      </c>
      <c r="AT1264" s="295">
        <f t="shared" si="19"/>
        <v>3601.0299999999997</v>
      </c>
      <c r="AU1264" s="302">
        <v>0</v>
      </c>
      <c r="AV1264" s="302">
        <v>0</v>
      </c>
      <c r="AW1264" s="303">
        <v>96</v>
      </c>
      <c r="AX1264" s="303">
        <v>300</v>
      </c>
      <c r="AY1264" s="302">
        <v>399999.09</v>
      </c>
      <c r="AZ1264" s="302">
        <v>73397.2</v>
      </c>
      <c r="BA1264" s="301">
        <v>68.068901999999994</v>
      </c>
      <c r="BB1264" s="301">
        <v>0</v>
      </c>
      <c r="BC1264" s="301">
        <v>9.5</v>
      </c>
      <c r="BD1264" s="301"/>
      <c r="BE1264" s="300" t="s">
        <v>4204</v>
      </c>
      <c r="BF1264" s="298"/>
      <c r="BG1264" s="300" t="s">
        <v>344</v>
      </c>
      <c r="BH1264" s="300" t="s">
        <v>213</v>
      </c>
      <c r="BI1264" s="300" t="s">
        <v>534</v>
      </c>
      <c r="BJ1264" s="300" t="s">
        <v>103</v>
      </c>
      <c r="BK1264" s="299" t="s">
        <v>175</v>
      </c>
      <c r="BL1264" s="301">
        <v>0</v>
      </c>
      <c r="BM1264" s="299" t="s">
        <v>309</v>
      </c>
      <c r="BN1264" s="301"/>
      <c r="BO1264" s="304">
        <v>38982</v>
      </c>
      <c r="BP1264" s="304">
        <v>48113</v>
      </c>
      <c r="BQ1264" s="297" t="s">
        <v>4757</v>
      </c>
      <c r="BR1264" s="297" t="s">
        <v>4764</v>
      </c>
      <c r="BS1264" s="297">
        <v>38982</v>
      </c>
      <c r="BT1264" s="297">
        <v>48113</v>
      </c>
      <c r="BU1264" s="301">
        <v>0</v>
      </c>
      <c r="BV1264" s="301">
        <v>0</v>
      </c>
      <c r="BW1264" s="301">
        <v>0</v>
      </c>
    </row>
    <row r="1265" spans="1:75" s="289" customFormat="1" ht="18.2" customHeight="1" x14ac:dyDescent="0.15">
      <c r="A1265" s="291">
        <v>1263</v>
      </c>
      <c r="B1265" s="292" t="s">
        <v>305</v>
      </c>
      <c r="C1265" s="292" t="s">
        <v>306</v>
      </c>
      <c r="D1265" s="312">
        <v>45170</v>
      </c>
      <c r="E1265" s="293" t="s">
        <v>2341</v>
      </c>
      <c r="F1265" s="308">
        <v>0</v>
      </c>
      <c r="G1265" s="308">
        <v>0</v>
      </c>
      <c r="H1265" s="295">
        <v>45245.16</v>
      </c>
      <c r="I1265" s="295">
        <v>0</v>
      </c>
      <c r="J1265" s="295">
        <v>0</v>
      </c>
      <c r="K1265" s="295">
        <v>45245.16</v>
      </c>
      <c r="L1265" s="295">
        <v>311.79000000000002</v>
      </c>
      <c r="M1265" s="295">
        <v>0</v>
      </c>
      <c r="N1265" s="295">
        <v>0</v>
      </c>
      <c r="O1265" s="295">
        <v>311.79000000000002</v>
      </c>
      <c r="P1265" s="295">
        <v>0</v>
      </c>
      <c r="Q1265" s="295">
        <v>0</v>
      </c>
      <c r="R1265" s="295">
        <v>44933.37</v>
      </c>
      <c r="S1265" s="295">
        <v>0</v>
      </c>
      <c r="T1265" s="295">
        <v>358.19</v>
      </c>
      <c r="U1265" s="295">
        <v>0</v>
      </c>
      <c r="V1265" s="295">
        <v>0</v>
      </c>
      <c r="W1265" s="295">
        <v>358.19</v>
      </c>
      <c r="X1265" s="295">
        <v>0</v>
      </c>
      <c r="Y1265" s="295">
        <v>0</v>
      </c>
      <c r="Z1265" s="295">
        <v>0</v>
      </c>
      <c r="AA1265" s="295">
        <v>53.25</v>
      </c>
      <c r="AB1265" s="295">
        <v>0</v>
      </c>
      <c r="AC1265" s="295">
        <v>0</v>
      </c>
      <c r="AD1265" s="295">
        <v>0</v>
      </c>
      <c r="AE1265" s="295">
        <v>0</v>
      </c>
      <c r="AF1265" s="295">
        <v>-32.65</v>
      </c>
      <c r="AG1265" s="295">
        <v>36.159999999999997</v>
      </c>
      <c r="AH1265" s="295">
        <v>101.03</v>
      </c>
      <c r="AI1265" s="295">
        <v>0</v>
      </c>
      <c r="AJ1265" s="295">
        <v>0</v>
      </c>
      <c r="AK1265" s="295">
        <v>0</v>
      </c>
      <c r="AL1265" s="295">
        <v>0</v>
      </c>
      <c r="AM1265" s="295">
        <v>0</v>
      </c>
      <c r="AN1265" s="295">
        <v>0</v>
      </c>
      <c r="AO1265" s="295">
        <v>0</v>
      </c>
      <c r="AP1265" s="295">
        <v>13.26</v>
      </c>
      <c r="AQ1265" s="295">
        <v>0</v>
      </c>
      <c r="AR1265" s="295">
        <v>11</v>
      </c>
      <c r="AS1265" s="295">
        <v>0</v>
      </c>
      <c r="AT1265" s="295">
        <f t="shared" si="19"/>
        <v>830.03</v>
      </c>
      <c r="AU1265" s="295">
        <v>0</v>
      </c>
      <c r="AV1265" s="295">
        <v>0</v>
      </c>
      <c r="AW1265" s="296">
        <v>96</v>
      </c>
      <c r="AX1265" s="296">
        <v>300</v>
      </c>
      <c r="AY1265" s="295">
        <v>475997.87</v>
      </c>
      <c r="AZ1265" s="295">
        <v>76683.58</v>
      </c>
      <c r="BA1265" s="294">
        <v>59.762070000000001</v>
      </c>
      <c r="BB1265" s="294">
        <v>35.018073012187202</v>
      </c>
      <c r="BC1265" s="294">
        <v>9.5</v>
      </c>
      <c r="BD1265" s="294"/>
      <c r="BE1265" s="293" t="s">
        <v>4204</v>
      </c>
      <c r="BF1265" s="291"/>
      <c r="BG1265" s="293" t="s">
        <v>312</v>
      </c>
      <c r="BH1265" s="293" t="s">
        <v>214</v>
      </c>
      <c r="BI1265" s="293" t="s">
        <v>632</v>
      </c>
      <c r="BJ1265" s="293" t="s">
        <v>103</v>
      </c>
      <c r="BK1265" s="292" t="s">
        <v>175</v>
      </c>
      <c r="BL1265" s="294">
        <v>351877.53407351999</v>
      </c>
      <c r="BM1265" s="292" t="s">
        <v>309</v>
      </c>
      <c r="BN1265" s="294"/>
      <c r="BO1265" s="297">
        <v>38982</v>
      </c>
      <c r="BP1265" s="297">
        <v>48113</v>
      </c>
      <c r="BQ1265" s="297" t="s">
        <v>4757</v>
      </c>
      <c r="BR1265" s="297" t="s">
        <v>4764</v>
      </c>
      <c r="BS1265" s="297">
        <v>38982</v>
      </c>
      <c r="BT1265" s="297">
        <v>48113</v>
      </c>
      <c r="BU1265" s="294">
        <v>0</v>
      </c>
      <c r="BV1265" s="294">
        <v>53.25</v>
      </c>
      <c r="BW1265" s="294">
        <v>0</v>
      </c>
    </row>
    <row r="1266" spans="1:75" s="289" customFormat="1" ht="18.2" customHeight="1" x14ac:dyDescent="0.15">
      <c r="A1266" s="298">
        <v>1264</v>
      </c>
      <c r="B1266" s="299" t="s">
        <v>305</v>
      </c>
      <c r="C1266" s="299" t="s">
        <v>306</v>
      </c>
      <c r="D1266" s="313">
        <v>45170</v>
      </c>
      <c r="E1266" s="300" t="s">
        <v>2342</v>
      </c>
      <c r="F1266" s="309">
        <v>129</v>
      </c>
      <c r="G1266" s="309">
        <v>128</v>
      </c>
      <c r="H1266" s="302">
        <v>35314.86</v>
      </c>
      <c r="I1266" s="302">
        <v>19362.099999999999</v>
      </c>
      <c r="J1266" s="302">
        <v>0</v>
      </c>
      <c r="K1266" s="302">
        <v>54676.959999999999</v>
      </c>
      <c r="L1266" s="302">
        <v>242.26</v>
      </c>
      <c r="M1266" s="302">
        <v>0</v>
      </c>
      <c r="N1266" s="302">
        <v>0</v>
      </c>
      <c r="O1266" s="302">
        <v>0</v>
      </c>
      <c r="P1266" s="302">
        <v>0</v>
      </c>
      <c r="Q1266" s="302">
        <v>0</v>
      </c>
      <c r="R1266" s="302">
        <v>54676.959999999999</v>
      </c>
      <c r="S1266" s="302">
        <v>47809.74</v>
      </c>
      <c r="T1266" s="302">
        <v>282.52</v>
      </c>
      <c r="U1266" s="302">
        <v>0</v>
      </c>
      <c r="V1266" s="302">
        <v>0</v>
      </c>
      <c r="W1266" s="302">
        <v>0</v>
      </c>
      <c r="X1266" s="302">
        <v>0</v>
      </c>
      <c r="Y1266" s="302">
        <v>0</v>
      </c>
      <c r="Z1266" s="302">
        <v>48092.26</v>
      </c>
      <c r="AA1266" s="302">
        <v>0</v>
      </c>
      <c r="AB1266" s="302">
        <v>0</v>
      </c>
      <c r="AC1266" s="302">
        <v>0</v>
      </c>
      <c r="AD1266" s="302">
        <v>0</v>
      </c>
      <c r="AE1266" s="302">
        <v>0</v>
      </c>
      <c r="AF1266" s="302">
        <v>0</v>
      </c>
      <c r="AG1266" s="302">
        <v>0</v>
      </c>
      <c r="AH1266" s="302">
        <v>0</v>
      </c>
      <c r="AI1266" s="302">
        <v>0</v>
      </c>
      <c r="AJ1266" s="302">
        <v>0</v>
      </c>
      <c r="AK1266" s="302">
        <v>0</v>
      </c>
      <c r="AL1266" s="302">
        <v>0</v>
      </c>
      <c r="AM1266" s="302">
        <v>0</v>
      </c>
      <c r="AN1266" s="302">
        <v>0</v>
      </c>
      <c r="AO1266" s="302">
        <v>0</v>
      </c>
      <c r="AP1266" s="302">
        <v>0</v>
      </c>
      <c r="AQ1266" s="302">
        <v>0</v>
      </c>
      <c r="AR1266" s="302">
        <v>0</v>
      </c>
      <c r="AS1266" s="302">
        <v>0</v>
      </c>
      <c r="AT1266" s="295">
        <f t="shared" si="19"/>
        <v>0</v>
      </c>
      <c r="AU1266" s="302">
        <v>19604.36</v>
      </c>
      <c r="AV1266" s="302">
        <v>48092.26</v>
      </c>
      <c r="AW1266" s="303">
        <v>96</v>
      </c>
      <c r="AX1266" s="303">
        <v>300</v>
      </c>
      <c r="AY1266" s="302">
        <v>309999.12</v>
      </c>
      <c r="AZ1266" s="302">
        <v>59589.82</v>
      </c>
      <c r="BA1266" s="301">
        <v>71.308262999999997</v>
      </c>
      <c r="BB1266" s="301">
        <v>65.429280432806806</v>
      </c>
      <c r="BC1266" s="301">
        <v>9.6</v>
      </c>
      <c r="BD1266" s="301"/>
      <c r="BE1266" s="300" t="s">
        <v>4204</v>
      </c>
      <c r="BF1266" s="298"/>
      <c r="BG1266" s="300" t="s">
        <v>344</v>
      </c>
      <c r="BH1266" s="300" t="s">
        <v>213</v>
      </c>
      <c r="BI1266" s="300" t="s">
        <v>534</v>
      </c>
      <c r="BJ1266" s="300" t="s">
        <v>4205</v>
      </c>
      <c r="BK1266" s="299" t="s">
        <v>175</v>
      </c>
      <c r="BL1266" s="301">
        <v>428180.52274816</v>
      </c>
      <c r="BM1266" s="299" t="s">
        <v>309</v>
      </c>
      <c r="BN1266" s="301"/>
      <c r="BO1266" s="304">
        <v>38982</v>
      </c>
      <c r="BP1266" s="304">
        <v>48113</v>
      </c>
      <c r="BQ1266" s="297" t="s">
        <v>931</v>
      </c>
      <c r="BR1266" s="297" t="s">
        <v>4779</v>
      </c>
      <c r="BS1266" s="297">
        <v>38982</v>
      </c>
      <c r="BT1266" s="297">
        <v>48113</v>
      </c>
      <c r="BU1266" s="301">
        <v>20407.36</v>
      </c>
      <c r="BV1266" s="301">
        <v>54.02</v>
      </c>
      <c r="BW1266" s="301">
        <v>0</v>
      </c>
    </row>
    <row r="1267" spans="1:75" s="289" customFormat="1" ht="18.2" customHeight="1" x14ac:dyDescent="0.15">
      <c r="A1267" s="291">
        <v>1265</v>
      </c>
      <c r="B1267" s="292" t="s">
        <v>305</v>
      </c>
      <c r="C1267" s="292" t="s">
        <v>306</v>
      </c>
      <c r="D1267" s="312">
        <v>45170</v>
      </c>
      <c r="E1267" s="293" t="s">
        <v>2343</v>
      </c>
      <c r="F1267" s="308">
        <v>155</v>
      </c>
      <c r="G1267" s="308">
        <v>154</v>
      </c>
      <c r="H1267" s="295">
        <v>28590.78</v>
      </c>
      <c r="I1267" s="295">
        <v>17328.98</v>
      </c>
      <c r="J1267" s="295">
        <v>0</v>
      </c>
      <c r="K1267" s="295">
        <v>45919.76</v>
      </c>
      <c r="L1267" s="295">
        <v>196.12</v>
      </c>
      <c r="M1267" s="295">
        <v>0</v>
      </c>
      <c r="N1267" s="295">
        <v>0</v>
      </c>
      <c r="O1267" s="295">
        <v>0</v>
      </c>
      <c r="P1267" s="295">
        <v>0</v>
      </c>
      <c r="Q1267" s="295">
        <v>0</v>
      </c>
      <c r="R1267" s="295">
        <v>45919.76</v>
      </c>
      <c r="S1267" s="295">
        <v>47789.56</v>
      </c>
      <c r="T1267" s="295">
        <v>228.73</v>
      </c>
      <c r="U1267" s="295">
        <v>0</v>
      </c>
      <c r="V1267" s="295">
        <v>0</v>
      </c>
      <c r="W1267" s="295">
        <v>0</v>
      </c>
      <c r="X1267" s="295">
        <v>0</v>
      </c>
      <c r="Y1267" s="295">
        <v>0</v>
      </c>
      <c r="Z1267" s="295">
        <v>48018.29</v>
      </c>
      <c r="AA1267" s="295">
        <v>0</v>
      </c>
      <c r="AB1267" s="295">
        <v>0</v>
      </c>
      <c r="AC1267" s="295">
        <v>0</v>
      </c>
      <c r="AD1267" s="295">
        <v>0</v>
      </c>
      <c r="AE1267" s="295">
        <v>0</v>
      </c>
      <c r="AF1267" s="295">
        <v>0</v>
      </c>
      <c r="AG1267" s="295">
        <v>0</v>
      </c>
      <c r="AH1267" s="295">
        <v>0</v>
      </c>
      <c r="AI1267" s="295">
        <v>0</v>
      </c>
      <c r="AJ1267" s="295">
        <v>0</v>
      </c>
      <c r="AK1267" s="295">
        <v>0</v>
      </c>
      <c r="AL1267" s="295">
        <v>0</v>
      </c>
      <c r="AM1267" s="295">
        <v>0</v>
      </c>
      <c r="AN1267" s="295">
        <v>0</v>
      </c>
      <c r="AO1267" s="295">
        <v>0</v>
      </c>
      <c r="AP1267" s="295">
        <v>0</v>
      </c>
      <c r="AQ1267" s="295">
        <v>0</v>
      </c>
      <c r="AR1267" s="295">
        <v>0</v>
      </c>
      <c r="AS1267" s="295">
        <v>0</v>
      </c>
      <c r="AT1267" s="295">
        <f t="shared" si="19"/>
        <v>0</v>
      </c>
      <c r="AU1267" s="295">
        <v>17525.099999999999</v>
      </c>
      <c r="AV1267" s="295">
        <v>48018.29</v>
      </c>
      <c r="AW1267" s="296">
        <v>96</v>
      </c>
      <c r="AX1267" s="296">
        <v>300</v>
      </c>
      <c r="AY1267" s="295">
        <v>362497.15</v>
      </c>
      <c r="AZ1267" s="295">
        <v>48242.71</v>
      </c>
      <c r="BA1267" s="294">
        <v>49.369115999999998</v>
      </c>
      <c r="BB1267" s="294">
        <v>46.991928068140503</v>
      </c>
      <c r="BC1267" s="294">
        <v>9.6</v>
      </c>
      <c r="BD1267" s="294"/>
      <c r="BE1267" s="293" t="s">
        <v>4204</v>
      </c>
      <c r="BF1267" s="291"/>
      <c r="BG1267" s="293" t="s">
        <v>380</v>
      </c>
      <c r="BH1267" s="293" t="s">
        <v>203</v>
      </c>
      <c r="BI1267" s="293" t="s">
        <v>381</v>
      </c>
      <c r="BJ1267" s="293" t="s">
        <v>4205</v>
      </c>
      <c r="BK1267" s="292" t="s">
        <v>175</v>
      </c>
      <c r="BL1267" s="294">
        <v>359602.04885696003</v>
      </c>
      <c r="BM1267" s="292" t="s">
        <v>309</v>
      </c>
      <c r="BN1267" s="294"/>
      <c r="BO1267" s="297">
        <v>38982</v>
      </c>
      <c r="BP1267" s="297">
        <v>48113</v>
      </c>
      <c r="BQ1267" s="297" t="s">
        <v>4195</v>
      </c>
      <c r="BR1267" s="297" t="s">
        <v>4771</v>
      </c>
      <c r="BS1267" s="297">
        <v>38982</v>
      </c>
      <c r="BT1267" s="297">
        <v>48113</v>
      </c>
      <c r="BU1267" s="294">
        <v>20516.98</v>
      </c>
      <c r="BV1267" s="294">
        <v>43.73</v>
      </c>
      <c r="BW1267" s="294">
        <v>0</v>
      </c>
    </row>
    <row r="1268" spans="1:75" s="289" customFormat="1" ht="18.2" customHeight="1" x14ac:dyDescent="0.15">
      <c r="A1268" s="298">
        <v>1266</v>
      </c>
      <c r="B1268" s="299" t="s">
        <v>305</v>
      </c>
      <c r="C1268" s="299" t="s">
        <v>306</v>
      </c>
      <c r="D1268" s="313">
        <v>45170</v>
      </c>
      <c r="E1268" s="300" t="s">
        <v>2344</v>
      </c>
      <c r="F1268" s="309">
        <v>104</v>
      </c>
      <c r="G1268" s="309">
        <v>104</v>
      </c>
      <c r="H1268" s="302">
        <v>0</v>
      </c>
      <c r="I1268" s="302">
        <v>37530.5</v>
      </c>
      <c r="J1268" s="302">
        <v>0</v>
      </c>
      <c r="K1268" s="302">
        <v>37530.5</v>
      </c>
      <c r="L1268" s="302">
        <v>0</v>
      </c>
      <c r="M1268" s="302">
        <v>0</v>
      </c>
      <c r="N1268" s="302">
        <v>0</v>
      </c>
      <c r="O1268" s="302">
        <v>0</v>
      </c>
      <c r="P1268" s="302">
        <v>0</v>
      </c>
      <c r="Q1268" s="302">
        <v>0</v>
      </c>
      <c r="R1268" s="302">
        <v>37530.5</v>
      </c>
      <c r="S1268" s="302">
        <v>17894.39</v>
      </c>
      <c r="T1268" s="302">
        <v>0</v>
      </c>
      <c r="U1268" s="302">
        <v>0</v>
      </c>
      <c r="V1268" s="302">
        <v>0</v>
      </c>
      <c r="W1268" s="302">
        <v>0</v>
      </c>
      <c r="X1268" s="302">
        <v>0</v>
      </c>
      <c r="Y1268" s="302">
        <v>0</v>
      </c>
      <c r="Z1268" s="302">
        <v>17894.39</v>
      </c>
      <c r="AA1268" s="302">
        <v>0</v>
      </c>
      <c r="AB1268" s="302">
        <v>0</v>
      </c>
      <c r="AC1268" s="302">
        <v>0</v>
      </c>
      <c r="AD1268" s="302">
        <v>0</v>
      </c>
      <c r="AE1268" s="302">
        <v>0</v>
      </c>
      <c r="AF1268" s="302">
        <v>0</v>
      </c>
      <c r="AG1268" s="302">
        <v>0</v>
      </c>
      <c r="AH1268" s="302">
        <v>0</v>
      </c>
      <c r="AI1268" s="302">
        <v>0</v>
      </c>
      <c r="AJ1268" s="302">
        <v>0</v>
      </c>
      <c r="AK1268" s="302">
        <v>0</v>
      </c>
      <c r="AL1268" s="302">
        <v>0</v>
      </c>
      <c r="AM1268" s="302">
        <v>0</v>
      </c>
      <c r="AN1268" s="302">
        <v>0</v>
      </c>
      <c r="AO1268" s="302">
        <v>0</v>
      </c>
      <c r="AP1268" s="302">
        <v>0</v>
      </c>
      <c r="AQ1268" s="302">
        <v>0</v>
      </c>
      <c r="AR1268" s="302">
        <v>0</v>
      </c>
      <c r="AS1268" s="302">
        <v>0</v>
      </c>
      <c r="AT1268" s="295">
        <f t="shared" si="19"/>
        <v>0</v>
      </c>
      <c r="AU1268" s="302">
        <v>37530.5</v>
      </c>
      <c r="AV1268" s="302">
        <v>17894.39</v>
      </c>
      <c r="AW1268" s="303">
        <v>0</v>
      </c>
      <c r="AX1268" s="303">
        <v>180</v>
      </c>
      <c r="AY1268" s="302">
        <v>247999.3</v>
      </c>
      <c r="AZ1268" s="302">
        <v>50743.07</v>
      </c>
      <c r="BA1268" s="301">
        <v>75.902231</v>
      </c>
      <c r="BB1268" s="301">
        <v>56.138674316423902</v>
      </c>
      <c r="BC1268" s="301">
        <v>9.6</v>
      </c>
      <c r="BD1268" s="301"/>
      <c r="BE1268" s="300" t="s">
        <v>4204</v>
      </c>
      <c r="BF1268" s="298"/>
      <c r="BG1268" s="300" t="s">
        <v>360</v>
      </c>
      <c r="BH1268" s="300" t="s">
        <v>232</v>
      </c>
      <c r="BI1268" s="300" t="s">
        <v>629</v>
      </c>
      <c r="BJ1268" s="300" t="s">
        <v>4205</v>
      </c>
      <c r="BK1268" s="299" t="s">
        <v>175</v>
      </c>
      <c r="BL1268" s="301">
        <v>293904.94842799997</v>
      </c>
      <c r="BM1268" s="299" t="s">
        <v>309</v>
      </c>
      <c r="BN1268" s="301"/>
      <c r="BO1268" s="304">
        <v>38982</v>
      </c>
      <c r="BP1268" s="304">
        <v>44461</v>
      </c>
      <c r="BQ1268" s="297" t="s">
        <v>947</v>
      </c>
      <c r="BR1268" s="297" t="s">
        <v>4774</v>
      </c>
      <c r="BS1268" s="297">
        <v>38982</v>
      </c>
      <c r="BT1268" s="297">
        <v>44461</v>
      </c>
      <c r="BU1268" s="301">
        <v>13031.2</v>
      </c>
      <c r="BV1268" s="301">
        <v>0</v>
      </c>
      <c r="BW1268" s="301">
        <v>0</v>
      </c>
    </row>
    <row r="1269" spans="1:75" s="289" customFormat="1" ht="18.2" customHeight="1" x14ac:dyDescent="0.15">
      <c r="A1269" s="291">
        <v>1267</v>
      </c>
      <c r="B1269" s="292" t="s">
        <v>305</v>
      </c>
      <c r="C1269" s="292" t="s">
        <v>306</v>
      </c>
      <c r="D1269" s="312">
        <v>45170</v>
      </c>
      <c r="E1269" s="293" t="s">
        <v>2345</v>
      </c>
      <c r="F1269" s="308">
        <v>101</v>
      </c>
      <c r="G1269" s="308">
        <v>100</v>
      </c>
      <c r="H1269" s="295">
        <v>39779.54</v>
      </c>
      <c r="I1269" s="295">
        <v>18734.75</v>
      </c>
      <c r="J1269" s="295">
        <v>0</v>
      </c>
      <c r="K1269" s="295">
        <v>58514.29</v>
      </c>
      <c r="L1269" s="295">
        <v>272.88</v>
      </c>
      <c r="M1269" s="295">
        <v>0</v>
      </c>
      <c r="N1269" s="295">
        <v>0</v>
      </c>
      <c r="O1269" s="295">
        <v>0</v>
      </c>
      <c r="P1269" s="295">
        <v>0</v>
      </c>
      <c r="Q1269" s="295">
        <v>0</v>
      </c>
      <c r="R1269" s="295">
        <v>58514.29</v>
      </c>
      <c r="S1269" s="295">
        <v>40377.25</v>
      </c>
      <c r="T1269" s="295">
        <v>318.24</v>
      </c>
      <c r="U1269" s="295">
        <v>0</v>
      </c>
      <c r="V1269" s="295">
        <v>0</v>
      </c>
      <c r="W1269" s="295">
        <v>0</v>
      </c>
      <c r="X1269" s="295">
        <v>0</v>
      </c>
      <c r="Y1269" s="295">
        <v>0</v>
      </c>
      <c r="Z1269" s="295">
        <v>40695.49</v>
      </c>
      <c r="AA1269" s="295">
        <v>0</v>
      </c>
      <c r="AB1269" s="295">
        <v>0</v>
      </c>
      <c r="AC1269" s="295">
        <v>0</v>
      </c>
      <c r="AD1269" s="295">
        <v>0</v>
      </c>
      <c r="AE1269" s="295">
        <v>0</v>
      </c>
      <c r="AF1269" s="295">
        <v>0</v>
      </c>
      <c r="AG1269" s="295">
        <v>0</v>
      </c>
      <c r="AH1269" s="295">
        <v>0</v>
      </c>
      <c r="AI1269" s="295">
        <v>0</v>
      </c>
      <c r="AJ1269" s="295">
        <v>0</v>
      </c>
      <c r="AK1269" s="295">
        <v>0</v>
      </c>
      <c r="AL1269" s="295">
        <v>0</v>
      </c>
      <c r="AM1269" s="295">
        <v>0</v>
      </c>
      <c r="AN1269" s="295">
        <v>0</v>
      </c>
      <c r="AO1269" s="295">
        <v>0</v>
      </c>
      <c r="AP1269" s="295">
        <v>0</v>
      </c>
      <c r="AQ1269" s="295">
        <v>0</v>
      </c>
      <c r="AR1269" s="295">
        <v>0</v>
      </c>
      <c r="AS1269" s="295">
        <v>0</v>
      </c>
      <c r="AT1269" s="295">
        <f t="shared" si="19"/>
        <v>0</v>
      </c>
      <c r="AU1269" s="295">
        <v>19007.63</v>
      </c>
      <c r="AV1269" s="295">
        <v>40695.49</v>
      </c>
      <c r="AW1269" s="296">
        <v>96</v>
      </c>
      <c r="AX1269" s="296">
        <v>300</v>
      </c>
      <c r="AY1269" s="295">
        <v>334597.18</v>
      </c>
      <c r="AZ1269" s="295">
        <v>67122.960000000006</v>
      </c>
      <c r="BA1269" s="294">
        <v>74.417844000000002</v>
      </c>
      <c r="BB1269" s="294">
        <v>64.8735887837896</v>
      </c>
      <c r="BC1269" s="294">
        <v>9.6</v>
      </c>
      <c r="BD1269" s="294"/>
      <c r="BE1269" s="293" t="s">
        <v>4204</v>
      </c>
      <c r="BF1269" s="291"/>
      <c r="BG1269" s="293" t="s">
        <v>312</v>
      </c>
      <c r="BH1269" s="293" t="s">
        <v>188</v>
      </c>
      <c r="BI1269" s="293" t="s">
        <v>313</v>
      </c>
      <c r="BJ1269" s="293" t="s">
        <v>4205</v>
      </c>
      <c r="BK1269" s="292" t="s">
        <v>175</v>
      </c>
      <c r="BL1269" s="294">
        <v>458231.02236184001</v>
      </c>
      <c r="BM1269" s="292" t="s">
        <v>309</v>
      </c>
      <c r="BN1269" s="294"/>
      <c r="BO1269" s="297">
        <v>38982</v>
      </c>
      <c r="BP1269" s="297">
        <v>48113</v>
      </c>
      <c r="BQ1269" s="297" t="s">
        <v>931</v>
      </c>
      <c r="BR1269" s="297" t="s">
        <v>4779</v>
      </c>
      <c r="BS1269" s="297">
        <v>38982</v>
      </c>
      <c r="BT1269" s="297">
        <v>48113</v>
      </c>
      <c r="BU1269" s="294">
        <v>18004.05</v>
      </c>
      <c r="BV1269" s="294">
        <v>60.85</v>
      </c>
      <c r="BW1269" s="294">
        <v>0</v>
      </c>
    </row>
    <row r="1270" spans="1:75" s="289" customFormat="1" ht="18.2" customHeight="1" x14ac:dyDescent="0.15">
      <c r="A1270" s="298">
        <v>1268</v>
      </c>
      <c r="B1270" s="299" t="s">
        <v>305</v>
      </c>
      <c r="C1270" s="299" t="s">
        <v>306</v>
      </c>
      <c r="D1270" s="313">
        <v>45170</v>
      </c>
      <c r="E1270" s="300" t="s">
        <v>2346</v>
      </c>
      <c r="F1270" s="309">
        <v>151</v>
      </c>
      <c r="G1270" s="309">
        <v>150</v>
      </c>
      <c r="H1270" s="302">
        <v>14081.26</v>
      </c>
      <c r="I1270" s="302">
        <v>8182.46</v>
      </c>
      <c r="J1270" s="302">
        <v>0</v>
      </c>
      <c r="K1270" s="302">
        <v>22263.72</v>
      </c>
      <c r="L1270" s="302">
        <v>95.29</v>
      </c>
      <c r="M1270" s="302">
        <v>0</v>
      </c>
      <c r="N1270" s="302">
        <v>0</v>
      </c>
      <c r="O1270" s="302">
        <v>0</v>
      </c>
      <c r="P1270" s="302">
        <v>0</v>
      </c>
      <c r="Q1270" s="302">
        <v>0</v>
      </c>
      <c r="R1270" s="302">
        <v>22263.72</v>
      </c>
      <c r="S1270" s="302">
        <v>23536.62</v>
      </c>
      <c r="T1270" s="302">
        <v>116.17</v>
      </c>
      <c r="U1270" s="302">
        <v>0</v>
      </c>
      <c r="V1270" s="302">
        <v>0</v>
      </c>
      <c r="W1270" s="302">
        <v>0</v>
      </c>
      <c r="X1270" s="302">
        <v>0</v>
      </c>
      <c r="Y1270" s="302">
        <v>0</v>
      </c>
      <c r="Z1270" s="302">
        <v>23652.79</v>
      </c>
      <c r="AA1270" s="302">
        <v>0</v>
      </c>
      <c r="AB1270" s="302">
        <v>0</v>
      </c>
      <c r="AC1270" s="302">
        <v>0</v>
      </c>
      <c r="AD1270" s="302">
        <v>0</v>
      </c>
      <c r="AE1270" s="302">
        <v>0</v>
      </c>
      <c r="AF1270" s="302">
        <v>0</v>
      </c>
      <c r="AG1270" s="302">
        <v>0</v>
      </c>
      <c r="AH1270" s="302">
        <v>0</v>
      </c>
      <c r="AI1270" s="302">
        <v>0</v>
      </c>
      <c r="AJ1270" s="302">
        <v>0</v>
      </c>
      <c r="AK1270" s="302">
        <v>0</v>
      </c>
      <c r="AL1270" s="302">
        <v>0</v>
      </c>
      <c r="AM1270" s="302">
        <v>0</v>
      </c>
      <c r="AN1270" s="302">
        <v>0</v>
      </c>
      <c r="AO1270" s="302">
        <v>0</v>
      </c>
      <c r="AP1270" s="302">
        <v>0</v>
      </c>
      <c r="AQ1270" s="302">
        <v>0</v>
      </c>
      <c r="AR1270" s="302">
        <v>0</v>
      </c>
      <c r="AS1270" s="302">
        <v>0</v>
      </c>
      <c r="AT1270" s="295">
        <f t="shared" si="19"/>
        <v>0</v>
      </c>
      <c r="AU1270" s="302">
        <v>8277.75</v>
      </c>
      <c r="AV1270" s="302">
        <v>23652.79</v>
      </c>
      <c r="AW1270" s="303">
        <v>96</v>
      </c>
      <c r="AX1270" s="303">
        <v>300</v>
      </c>
      <c r="AY1270" s="302">
        <v>334597.18</v>
      </c>
      <c r="AZ1270" s="302">
        <v>23452.6</v>
      </c>
      <c r="BA1270" s="301">
        <v>26.001415000000001</v>
      </c>
      <c r="BB1270" s="301">
        <v>24.6833282094011</v>
      </c>
      <c r="BC1270" s="301">
        <v>9.9</v>
      </c>
      <c r="BD1270" s="301"/>
      <c r="BE1270" s="300" t="s">
        <v>4204</v>
      </c>
      <c r="BF1270" s="298"/>
      <c r="BG1270" s="300" t="s">
        <v>312</v>
      </c>
      <c r="BH1270" s="300" t="s">
        <v>188</v>
      </c>
      <c r="BI1270" s="300" t="s">
        <v>313</v>
      </c>
      <c r="BJ1270" s="300" t="s">
        <v>4205</v>
      </c>
      <c r="BK1270" s="299" t="s">
        <v>175</v>
      </c>
      <c r="BL1270" s="301">
        <v>174349.32863711999</v>
      </c>
      <c r="BM1270" s="299" t="s">
        <v>309</v>
      </c>
      <c r="BN1270" s="301"/>
      <c r="BO1270" s="304">
        <v>38982</v>
      </c>
      <c r="BP1270" s="304">
        <v>48113</v>
      </c>
      <c r="BQ1270" s="297" t="s">
        <v>929</v>
      </c>
      <c r="BR1270" s="297" t="s">
        <v>4777</v>
      </c>
      <c r="BS1270" s="297">
        <v>38982</v>
      </c>
      <c r="BT1270" s="297">
        <v>48113</v>
      </c>
      <c r="BU1270" s="301">
        <v>13528.27</v>
      </c>
      <c r="BV1270" s="301">
        <v>38.65</v>
      </c>
      <c r="BW1270" s="301">
        <v>0</v>
      </c>
    </row>
    <row r="1271" spans="1:75" s="289" customFormat="1" ht="18.2" customHeight="1" x14ac:dyDescent="0.15">
      <c r="A1271" s="291">
        <v>1269</v>
      </c>
      <c r="B1271" s="292" t="s">
        <v>305</v>
      </c>
      <c r="C1271" s="292" t="s">
        <v>306</v>
      </c>
      <c r="D1271" s="312">
        <v>45170</v>
      </c>
      <c r="E1271" s="293" t="s">
        <v>2347</v>
      </c>
      <c r="F1271" s="308">
        <v>172</v>
      </c>
      <c r="G1271" s="308">
        <v>171</v>
      </c>
      <c r="H1271" s="295">
        <v>21866.16</v>
      </c>
      <c r="I1271" s="295">
        <v>22710.5</v>
      </c>
      <c r="J1271" s="295">
        <v>0</v>
      </c>
      <c r="K1271" s="295">
        <v>44576.66</v>
      </c>
      <c r="L1271" s="295">
        <v>244.2</v>
      </c>
      <c r="M1271" s="295">
        <v>0</v>
      </c>
      <c r="N1271" s="295">
        <v>0</v>
      </c>
      <c r="O1271" s="295">
        <v>0</v>
      </c>
      <c r="P1271" s="295">
        <v>0</v>
      </c>
      <c r="Q1271" s="295">
        <v>0</v>
      </c>
      <c r="R1271" s="295">
        <v>44576.66</v>
      </c>
      <c r="S1271" s="295">
        <v>48960.74</v>
      </c>
      <c r="T1271" s="295">
        <v>174.93</v>
      </c>
      <c r="U1271" s="295">
        <v>0</v>
      </c>
      <c r="V1271" s="295">
        <v>0</v>
      </c>
      <c r="W1271" s="295">
        <v>0</v>
      </c>
      <c r="X1271" s="295">
        <v>0</v>
      </c>
      <c r="Y1271" s="295">
        <v>0</v>
      </c>
      <c r="Z1271" s="295">
        <v>49135.67</v>
      </c>
      <c r="AA1271" s="295">
        <v>0</v>
      </c>
      <c r="AB1271" s="295">
        <v>0</v>
      </c>
      <c r="AC1271" s="295">
        <v>0</v>
      </c>
      <c r="AD1271" s="295">
        <v>0</v>
      </c>
      <c r="AE1271" s="295">
        <v>0</v>
      </c>
      <c r="AF1271" s="295">
        <v>0</v>
      </c>
      <c r="AG1271" s="295">
        <v>0</v>
      </c>
      <c r="AH1271" s="295">
        <v>0</v>
      </c>
      <c r="AI1271" s="295">
        <v>0</v>
      </c>
      <c r="AJ1271" s="295">
        <v>0</v>
      </c>
      <c r="AK1271" s="295">
        <v>0</v>
      </c>
      <c r="AL1271" s="295">
        <v>0</v>
      </c>
      <c r="AM1271" s="295">
        <v>0</v>
      </c>
      <c r="AN1271" s="295">
        <v>0</v>
      </c>
      <c r="AO1271" s="295">
        <v>0</v>
      </c>
      <c r="AP1271" s="295">
        <v>0</v>
      </c>
      <c r="AQ1271" s="295">
        <v>0</v>
      </c>
      <c r="AR1271" s="295">
        <v>0</v>
      </c>
      <c r="AS1271" s="295">
        <v>0</v>
      </c>
      <c r="AT1271" s="295">
        <f t="shared" si="19"/>
        <v>0</v>
      </c>
      <c r="AU1271" s="295">
        <v>22954.7</v>
      </c>
      <c r="AV1271" s="295">
        <v>49135.67</v>
      </c>
      <c r="AW1271" s="296">
        <v>96</v>
      </c>
      <c r="AX1271" s="296">
        <v>300</v>
      </c>
      <c r="AY1271" s="295">
        <v>334597.18</v>
      </c>
      <c r="AZ1271" s="295">
        <v>47592.6</v>
      </c>
      <c r="BA1271" s="294">
        <v>52.764935999999999</v>
      </c>
      <c r="BB1271" s="294">
        <v>49.4212254004564</v>
      </c>
      <c r="BC1271" s="294">
        <v>9.6</v>
      </c>
      <c r="BD1271" s="294"/>
      <c r="BE1271" s="293" t="s">
        <v>4204</v>
      </c>
      <c r="BF1271" s="291"/>
      <c r="BG1271" s="293" t="s">
        <v>312</v>
      </c>
      <c r="BH1271" s="293" t="s">
        <v>188</v>
      </c>
      <c r="BI1271" s="293" t="s">
        <v>313</v>
      </c>
      <c r="BJ1271" s="293" t="s">
        <v>4205</v>
      </c>
      <c r="BK1271" s="292" t="s">
        <v>175</v>
      </c>
      <c r="BL1271" s="294">
        <v>349084.10381936003</v>
      </c>
      <c r="BM1271" s="292" t="s">
        <v>309</v>
      </c>
      <c r="BN1271" s="294"/>
      <c r="BO1271" s="297">
        <v>38982</v>
      </c>
      <c r="BP1271" s="297">
        <v>48113</v>
      </c>
      <c r="BQ1271" s="297" t="s">
        <v>944</v>
      </c>
      <c r="BR1271" s="297" t="s">
        <v>4781</v>
      </c>
      <c r="BS1271" s="297">
        <v>38982</v>
      </c>
      <c r="BT1271" s="297">
        <v>48113</v>
      </c>
      <c r="BU1271" s="294">
        <v>22398.25</v>
      </c>
      <c r="BV1271" s="294">
        <v>43.14</v>
      </c>
      <c r="BW1271" s="294">
        <v>0</v>
      </c>
    </row>
    <row r="1272" spans="1:75" s="289" customFormat="1" ht="18.2" customHeight="1" x14ac:dyDescent="0.15">
      <c r="A1272" s="298">
        <v>1270</v>
      </c>
      <c r="B1272" s="299" t="s">
        <v>305</v>
      </c>
      <c r="C1272" s="299" t="s">
        <v>306</v>
      </c>
      <c r="D1272" s="313">
        <v>45170</v>
      </c>
      <c r="E1272" s="300" t="s">
        <v>2348</v>
      </c>
      <c r="F1272" s="309">
        <v>78</v>
      </c>
      <c r="G1272" s="309">
        <v>77</v>
      </c>
      <c r="H1272" s="302">
        <v>39137.360000000001</v>
      </c>
      <c r="I1272" s="302">
        <v>15392.7</v>
      </c>
      <c r="J1272" s="302">
        <v>0</v>
      </c>
      <c r="K1272" s="302">
        <v>54530.06</v>
      </c>
      <c r="L1272" s="302">
        <v>268.52999999999997</v>
      </c>
      <c r="M1272" s="302">
        <v>0</v>
      </c>
      <c r="N1272" s="302">
        <v>0</v>
      </c>
      <c r="O1272" s="302">
        <v>0</v>
      </c>
      <c r="P1272" s="302">
        <v>0</v>
      </c>
      <c r="Q1272" s="302">
        <v>0</v>
      </c>
      <c r="R1272" s="302">
        <v>54530.06</v>
      </c>
      <c r="S1272" s="302">
        <v>28990.48</v>
      </c>
      <c r="T1272" s="302">
        <v>313.10000000000002</v>
      </c>
      <c r="U1272" s="302">
        <v>0</v>
      </c>
      <c r="V1272" s="302">
        <v>0</v>
      </c>
      <c r="W1272" s="302">
        <v>0</v>
      </c>
      <c r="X1272" s="302">
        <v>0</v>
      </c>
      <c r="Y1272" s="302">
        <v>0</v>
      </c>
      <c r="Z1272" s="302">
        <v>29303.58</v>
      </c>
      <c r="AA1272" s="302">
        <v>0</v>
      </c>
      <c r="AB1272" s="302">
        <v>0</v>
      </c>
      <c r="AC1272" s="302">
        <v>0</v>
      </c>
      <c r="AD1272" s="302">
        <v>0</v>
      </c>
      <c r="AE1272" s="302">
        <v>0</v>
      </c>
      <c r="AF1272" s="302">
        <v>0</v>
      </c>
      <c r="AG1272" s="302">
        <v>0</v>
      </c>
      <c r="AH1272" s="302">
        <v>0</v>
      </c>
      <c r="AI1272" s="302">
        <v>0</v>
      </c>
      <c r="AJ1272" s="302">
        <v>0</v>
      </c>
      <c r="AK1272" s="302">
        <v>0</v>
      </c>
      <c r="AL1272" s="302">
        <v>0</v>
      </c>
      <c r="AM1272" s="302">
        <v>0</v>
      </c>
      <c r="AN1272" s="302">
        <v>0</v>
      </c>
      <c r="AO1272" s="302">
        <v>0</v>
      </c>
      <c r="AP1272" s="302">
        <v>0</v>
      </c>
      <c r="AQ1272" s="302">
        <v>0</v>
      </c>
      <c r="AR1272" s="302">
        <v>0</v>
      </c>
      <c r="AS1272" s="302">
        <v>0</v>
      </c>
      <c r="AT1272" s="295">
        <f t="shared" si="19"/>
        <v>0</v>
      </c>
      <c r="AU1272" s="302">
        <v>15661.23</v>
      </c>
      <c r="AV1272" s="302">
        <v>29303.58</v>
      </c>
      <c r="AW1272" s="303">
        <v>96</v>
      </c>
      <c r="AX1272" s="303">
        <v>300</v>
      </c>
      <c r="AY1272" s="302">
        <v>334597.18</v>
      </c>
      <c r="AZ1272" s="302">
        <v>66044.679999999993</v>
      </c>
      <c r="BA1272" s="301">
        <v>73.222376999999994</v>
      </c>
      <c r="BB1272" s="301">
        <v>60.456354866926802</v>
      </c>
      <c r="BC1272" s="301">
        <v>9.6</v>
      </c>
      <c r="BD1272" s="301"/>
      <c r="BE1272" s="300" t="s">
        <v>4204</v>
      </c>
      <c r="BF1272" s="298"/>
      <c r="BG1272" s="300" t="s">
        <v>312</v>
      </c>
      <c r="BH1272" s="300" t="s">
        <v>188</v>
      </c>
      <c r="BI1272" s="300" t="s">
        <v>313</v>
      </c>
      <c r="BJ1272" s="300" t="s">
        <v>4205</v>
      </c>
      <c r="BK1272" s="299" t="s">
        <v>175</v>
      </c>
      <c r="BL1272" s="301">
        <v>427030.13474576001</v>
      </c>
      <c r="BM1272" s="299" t="s">
        <v>309</v>
      </c>
      <c r="BN1272" s="301"/>
      <c r="BO1272" s="304">
        <v>38982</v>
      </c>
      <c r="BP1272" s="304">
        <v>48113</v>
      </c>
      <c r="BQ1272" s="297" t="s">
        <v>942</v>
      </c>
      <c r="BR1272" s="297" t="s">
        <v>4776</v>
      </c>
      <c r="BS1272" s="297">
        <v>38982</v>
      </c>
      <c r="BT1272" s="297">
        <v>48113</v>
      </c>
      <c r="BU1272" s="301">
        <v>13548.15</v>
      </c>
      <c r="BV1272" s="301">
        <v>59.87</v>
      </c>
      <c r="BW1272" s="301">
        <v>0</v>
      </c>
    </row>
    <row r="1273" spans="1:75" s="289" customFormat="1" ht="18.2" customHeight="1" x14ac:dyDescent="0.15">
      <c r="A1273" s="291">
        <v>1271</v>
      </c>
      <c r="B1273" s="292" t="s">
        <v>305</v>
      </c>
      <c r="C1273" s="292" t="s">
        <v>306</v>
      </c>
      <c r="D1273" s="312">
        <v>45170</v>
      </c>
      <c r="E1273" s="293" t="s">
        <v>2349</v>
      </c>
      <c r="F1273" s="308">
        <v>0</v>
      </c>
      <c r="G1273" s="308">
        <v>0</v>
      </c>
      <c r="H1273" s="295">
        <v>23540.38</v>
      </c>
      <c r="I1273" s="295">
        <v>0</v>
      </c>
      <c r="J1273" s="295">
        <v>0</v>
      </c>
      <c r="K1273" s="295">
        <v>23540.38</v>
      </c>
      <c r="L1273" s="295">
        <v>550.16</v>
      </c>
      <c r="M1273" s="295">
        <v>0</v>
      </c>
      <c r="N1273" s="295">
        <v>0</v>
      </c>
      <c r="O1273" s="295">
        <v>550.16</v>
      </c>
      <c r="P1273" s="295">
        <v>0</v>
      </c>
      <c r="Q1273" s="295">
        <v>0</v>
      </c>
      <c r="R1273" s="295">
        <v>22990.22</v>
      </c>
      <c r="S1273" s="295">
        <v>0</v>
      </c>
      <c r="T1273" s="295">
        <v>186.36</v>
      </c>
      <c r="U1273" s="295">
        <v>0</v>
      </c>
      <c r="V1273" s="295">
        <v>0</v>
      </c>
      <c r="W1273" s="295">
        <v>186.36</v>
      </c>
      <c r="X1273" s="295">
        <v>0</v>
      </c>
      <c r="Y1273" s="295">
        <v>0</v>
      </c>
      <c r="Z1273" s="295">
        <v>0</v>
      </c>
      <c r="AA1273" s="295">
        <v>52.31</v>
      </c>
      <c r="AB1273" s="295">
        <v>0</v>
      </c>
      <c r="AC1273" s="295">
        <v>0</v>
      </c>
      <c r="AD1273" s="295">
        <v>0</v>
      </c>
      <c r="AE1273" s="295">
        <v>0</v>
      </c>
      <c r="AF1273" s="295">
        <v>-32.86</v>
      </c>
      <c r="AG1273" s="295">
        <v>34.31</v>
      </c>
      <c r="AH1273" s="295">
        <v>103.4</v>
      </c>
      <c r="AI1273" s="295">
        <v>0</v>
      </c>
      <c r="AJ1273" s="295">
        <v>0</v>
      </c>
      <c r="AK1273" s="295">
        <v>0</v>
      </c>
      <c r="AL1273" s="295">
        <v>0</v>
      </c>
      <c r="AM1273" s="295">
        <v>0</v>
      </c>
      <c r="AN1273" s="295">
        <v>0</v>
      </c>
      <c r="AO1273" s="295">
        <v>0</v>
      </c>
      <c r="AP1273" s="295">
        <v>0.93</v>
      </c>
      <c r="AQ1273" s="295">
        <v>0</v>
      </c>
      <c r="AR1273" s="295">
        <v>0.73</v>
      </c>
      <c r="AS1273" s="295">
        <v>0</v>
      </c>
      <c r="AT1273" s="295">
        <f t="shared" si="19"/>
        <v>893.88</v>
      </c>
      <c r="AU1273" s="295">
        <v>0</v>
      </c>
      <c r="AV1273" s="295">
        <v>0</v>
      </c>
      <c r="AW1273" s="296">
        <v>36</v>
      </c>
      <c r="AX1273" s="296">
        <v>240</v>
      </c>
      <c r="AY1273" s="295">
        <v>473103.26</v>
      </c>
      <c r="AZ1273" s="295">
        <v>79014.179999999993</v>
      </c>
      <c r="BA1273" s="294">
        <v>61.955142000000002</v>
      </c>
      <c r="BB1273" s="294">
        <v>18.026667424900701</v>
      </c>
      <c r="BC1273" s="294">
        <v>9.5</v>
      </c>
      <c r="BD1273" s="294"/>
      <c r="BE1273" s="293" t="s">
        <v>4204</v>
      </c>
      <c r="BF1273" s="291"/>
      <c r="BG1273" s="293" t="s">
        <v>312</v>
      </c>
      <c r="BH1273" s="293" t="s">
        <v>188</v>
      </c>
      <c r="BI1273" s="293" t="s">
        <v>313</v>
      </c>
      <c r="BJ1273" s="293" t="s">
        <v>103</v>
      </c>
      <c r="BK1273" s="292" t="s">
        <v>175</v>
      </c>
      <c r="BL1273" s="294">
        <v>180038.61988111999</v>
      </c>
      <c r="BM1273" s="292" t="s">
        <v>309</v>
      </c>
      <c r="BN1273" s="294"/>
      <c r="BO1273" s="297">
        <v>38982</v>
      </c>
      <c r="BP1273" s="297">
        <v>46287</v>
      </c>
      <c r="BQ1273" s="297" t="s">
        <v>4757</v>
      </c>
      <c r="BR1273" s="297" t="s">
        <v>4764</v>
      </c>
      <c r="BS1273" s="297">
        <v>38982</v>
      </c>
      <c r="BT1273" s="297">
        <v>46287</v>
      </c>
      <c r="BU1273" s="294">
        <v>0</v>
      </c>
      <c r="BV1273" s="294">
        <v>52.31</v>
      </c>
      <c r="BW1273" s="294">
        <v>0</v>
      </c>
    </row>
    <row r="1274" spans="1:75" s="289" customFormat="1" ht="18.2" customHeight="1" x14ac:dyDescent="0.15">
      <c r="A1274" s="298">
        <v>1272</v>
      </c>
      <c r="B1274" s="299" t="s">
        <v>305</v>
      </c>
      <c r="C1274" s="299" t="s">
        <v>306</v>
      </c>
      <c r="D1274" s="313">
        <v>45170</v>
      </c>
      <c r="E1274" s="300" t="s">
        <v>2350</v>
      </c>
      <c r="F1274" s="309">
        <v>165</v>
      </c>
      <c r="G1274" s="309">
        <v>164</v>
      </c>
      <c r="H1274" s="302">
        <v>21078.23</v>
      </c>
      <c r="I1274" s="302">
        <v>45138.18</v>
      </c>
      <c r="J1274" s="302">
        <v>0</v>
      </c>
      <c r="K1274" s="302">
        <v>66216.41</v>
      </c>
      <c r="L1274" s="302">
        <v>492.47</v>
      </c>
      <c r="M1274" s="302">
        <v>0</v>
      </c>
      <c r="N1274" s="302">
        <v>0</v>
      </c>
      <c r="O1274" s="302">
        <v>0</v>
      </c>
      <c r="P1274" s="302">
        <v>0</v>
      </c>
      <c r="Q1274" s="302">
        <v>0</v>
      </c>
      <c r="R1274" s="302">
        <v>66216.41</v>
      </c>
      <c r="S1274" s="302">
        <v>62993.29</v>
      </c>
      <c r="T1274" s="302">
        <v>166.87</v>
      </c>
      <c r="U1274" s="302">
        <v>0</v>
      </c>
      <c r="V1274" s="302">
        <v>0</v>
      </c>
      <c r="W1274" s="302">
        <v>0</v>
      </c>
      <c r="X1274" s="302">
        <v>0</v>
      </c>
      <c r="Y1274" s="302">
        <v>0</v>
      </c>
      <c r="Z1274" s="302">
        <v>63160.160000000003</v>
      </c>
      <c r="AA1274" s="302">
        <v>0</v>
      </c>
      <c r="AB1274" s="302">
        <v>0</v>
      </c>
      <c r="AC1274" s="302">
        <v>0</v>
      </c>
      <c r="AD1274" s="302">
        <v>0</v>
      </c>
      <c r="AE1274" s="302">
        <v>0</v>
      </c>
      <c r="AF1274" s="302">
        <v>0</v>
      </c>
      <c r="AG1274" s="302">
        <v>0</v>
      </c>
      <c r="AH1274" s="302">
        <v>0</v>
      </c>
      <c r="AI1274" s="302">
        <v>0</v>
      </c>
      <c r="AJ1274" s="302">
        <v>0</v>
      </c>
      <c r="AK1274" s="302">
        <v>0</v>
      </c>
      <c r="AL1274" s="302">
        <v>0</v>
      </c>
      <c r="AM1274" s="302">
        <v>0</v>
      </c>
      <c r="AN1274" s="302">
        <v>0</v>
      </c>
      <c r="AO1274" s="302">
        <v>0</v>
      </c>
      <c r="AP1274" s="302">
        <v>0</v>
      </c>
      <c r="AQ1274" s="302">
        <v>0</v>
      </c>
      <c r="AR1274" s="302">
        <v>0</v>
      </c>
      <c r="AS1274" s="302">
        <v>0</v>
      </c>
      <c r="AT1274" s="295">
        <f t="shared" si="19"/>
        <v>0</v>
      </c>
      <c r="AU1274" s="302">
        <v>45630.65</v>
      </c>
      <c r="AV1274" s="302">
        <v>63160.160000000003</v>
      </c>
      <c r="AW1274" s="303">
        <v>36</v>
      </c>
      <c r="AX1274" s="303">
        <v>240</v>
      </c>
      <c r="AY1274" s="302">
        <v>334597.18</v>
      </c>
      <c r="AZ1274" s="302">
        <v>70735.199999999997</v>
      </c>
      <c r="BA1274" s="301">
        <v>78.422659999999993</v>
      </c>
      <c r="BB1274" s="301">
        <v>73.412770556252099</v>
      </c>
      <c r="BC1274" s="301">
        <v>9.5</v>
      </c>
      <c r="BD1274" s="301"/>
      <c r="BE1274" s="300" t="s">
        <v>4204</v>
      </c>
      <c r="BF1274" s="298"/>
      <c r="BG1274" s="300" t="s">
        <v>312</v>
      </c>
      <c r="BH1274" s="300" t="s">
        <v>188</v>
      </c>
      <c r="BI1274" s="300" t="s">
        <v>313</v>
      </c>
      <c r="BJ1274" s="300" t="s">
        <v>4205</v>
      </c>
      <c r="BK1274" s="299" t="s">
        <v>175</v>
      </c>
      <c r="BL1274" s="301">
        <v>518547.06348536001</v>
      </c>
      <c r="BM1274" s="299" t="s">
        <v>309</v>
      </c>
      <c r="BN1274" s="301"/>
      <c r="BO1274" s="304">
        <v>38982</v>
      </c>
      <c r="BP1274" s="304">
        <v>46287</v>
      </c>
      <c r="BQ1274" s="297" t="s">
        <v>929</v>
      </c>
      <c r="BR1274" s="297" t="s">
        <v>4777</v>
      </c>
      <c r="BS1274" s="297">
        <v>38982</v>
      </c>
      <c r="BT1274" s="297">
        <v>46287</v>
      </c>
      <c r="BU1274" s="301">
        <v>27316.720000000001</v>
      </c>
      <c r="BV1274" s="301">
        <v>46.83</v>
      </c>
      <c r="BW1274" s="301">
        <v>0</v>
      </c>
    </row>
    <row r="1275" spans="1:75" s="289" customFormat="1" ht="18.2" customHeight="1" x14ac:dyDescent="0.15">
      <c r="A1275" s="291">
        <v>1273</v>
      </c>
      <c r="B1275" s="292" t="s">
        <v>305</v>
      </c>
      <c r="C1275" s="292" t="s">
        <v>306</v>
      </c>
      <c r="D1275" s="312">
        <v>45170</v>
      </c>
      <c r="E1275" s="293" t="s">
        <v>2351</v>
      </c>
      <c r="F1275" s="308">
        <v>0</v>
      </c>
      <c r="G1275" s="308">
        <v>0</v>
      </c>
      <c r="H1275" s="295">
        <v>19754.509999999998</v>
      </c>
      <c r="I1275" s="295">
        <v>0</v>
      </c>
      <c r="J1275" s="295">
        <v>0</v>
      </c>
      <c r="K1275" s="295">
        <v>19754.509999999998</v>
      </c>
      <c r="L1275" s="295">
        <v>460.89</v>
      </c>
      <c r="M1275" s="295">
        <v>0</v>
      </c>
      <c r="N1275" s="295">
        <v>0</v>
      </c>
      <c r="O1275" s="295">
        <v>460.89</v>
      </c>
      <c r="P1275" s="295">
        <v>0</v>
      </c>
      <c r="Q1275" s="295">
        <v>0</v>
      </c>
      <c r="R1275" s="295">
        <v>19293.62</v>
      </c>
      <c r="S1275" s="295">
        <v>0</v>
      </c>
      <c r="T1275" s="295">
        <v>158.04</v>
      </c>
      <c r="U1275" s="295">
        <v>0</v>
      </c>
      <c r="V1275" s="295">
        <v>0</v>
      </c>
      <c r="W1275" s="295">
        <v>158.04</v>
      </c>
      <c r="X1275" s="295">
        <v>0</v>
      </c>
      <c r="Y1275" s="295">
        <v>0</v>
      </c>
      <c r="Z1275" s="295">
        <v>0</v>
      </c>
      <c r="AA1275" s="295">
        <v>57.06</v>
      </c>
      <c r="AB1275" s="295">
        <v>0</v>
      </c>
      <c r="AC1275" s="295">
        <v>0</v>
      </c>
      <c r="AD1275" s="295">
        <v>0</v>
      </c>
      <c r="AE1275" s="295">
        <v>0</v>
      </c>
      <c r="AF1275" s="295">
        <v>-27.02</v>
      </c>
      <c r="AG1275" s="295">
        <v>29.41</v>
      </c>
      <c r="AH1275" s="295">
        <v>85.38</v>
      </c>
      <c r="AI1275" s="295">
        <v>0</v>
      </c>
      <c r="AJ1275" s="295">
        <v>0</v>
      </c>
      <c r="AK1275" s="295">
        <v>0</v>
      </c>
      <c r="AL1275" s="295">
        <v>0</v>
      </c>
      <c r="AM1275" s="295">
        <v>0</v>
      </c>
      <c r="AN1275" s="295">
        <v>0</v>
      </c>
      <c r="AO1275" s="295">
        <v>0</v>
      </c>
      <c r="AP1275" s="295">
        <v>17.3</v>
      </c>
      <c r="AQ1275" s="295">
        <v>0</v>
      </c>
      <c r="AR1275" s="295">
        <v>14.89</v>
      </c>
      <c r="AS1275" s="295">
        <v>0</v>
      </c>
      <c r="AT1275" s="295">
        <f t="shared" si="19"/>
        <v>766.17</v>
      </c>
      <c r="AU1275" s="295">
        <v>0</v>
      </c>
      <c r="AV1275" s="295">
        <v>0</v>
      </c>
      <c r="AW1275" s="296">
        <v>36</v>
      </c>
      <c r="AX1275" s="296">
        <v>240</v>
      </c>
      <c r="AY1275" s="295">
        <v>372001.17</v>
      </c>
      <c r="AZ1275" s="295">
        <v>65936.850000000006</v>
      </c>
      <c r="BA1275" s="294">
        <v>65.752480000000006</v>
      </c>
      <c r="BB1275" s="294">
        <v>19.239671946379001</v>
      </c>
      <c r="BC1275" s="294">
        <v>9.6</v>
      </c>
      <c r="BD1275" s="294"/>
      <c r="BE1275" s="293" t="s">
        <v>4204</v>
      </c>
      <c r="BF1275" s="291"/>
      <c r="BG1275" s="293" t="s">
        <v>312</v>
      </c>
      <c r="BH1275" s="293" t="s">
        <v>188</v>
      </c>
      <c r="BI1275" s="293" t="s">
        <v>313</v>
      </c>
      <c r="BJ1275" s="293" t="s">
        <v>103</v>
      </c>
      <c r="BK1275" s="292" t="s">
        <v>175</v>
      </c>
      <c r="BL1275" s="294">
        <v>151090.19040751999</v>
      </c>
      <c r="BM1275" s="292" t="s">
        <v>309</v>
      </c>
      <c r="BN1275" s="294"/>
      <c r="BO1275" s="297">
        <v>38982</v>
      </c>
      <c r="BP1275" s="297">
        <v>46287</v>
      </c>
      <c r="BQ1275" s="297" t="s">
        <v>4757</v>
      </c>
      <c r="BR1275" s="297" t="s">
        <v>4764</v>
      </c>
      <c r="BS1275" s="297">
        <v>38982</v>
      </c>
      <c r="BT1275" s="297">
        <v>46287</v>
      </c>
      <c r="BU1275" s="294">
        <v>0</v>
      </c>
      <c r="BV1275" s="294">
        <v>57.06</v>
      </c>
      <c r="BW1275" s="294">
        <v>0</v>
      </c>
    </row>
    <row r="1276" spans="1:75" s="289" customFormat="1" ht="18.2" customHeight="1" x14ac:dyDescent="0.15">
      <c r="A1276" s="298">
        <v>1274</v>
      </c>
      <c r="B1276" s="299" t="s">
        <v>305</v>
      </c>
      <c r="C1276" s="299" t="s">
        <v>306</v>
      </c>
      <c r="D1276" s="313">
        <v>45170</v>
      </c>
      <c r="E1276" s="300" t="s">
        <v>2352</v>
      </c>
      <c r="F1276" s="309">
        <v>5</v>
      </c>
      <c r="G1276" s="309">
        <v>5</v>
      </c>
      <c r="H1276" s="302">
        <v>0</v>
      </c>
      <c r="I1276" s="302">
        <v>3820.09</v>
      </c>
      <c r="J1276" s="302">
        <v>0</v>
      </c>
      <c r="K1276" s="302">
        <v>3820.09</v>
      </c>
      <c r="L1276" s="302">
        <v>0</v>
      </c>
      <c r="M1276" s="302">
        <v>0</v>
      </c>
      <c r="N1276" s="302">
        <v>0</v>
      </c>
      <c r="O1276" s="302">
        <v>0</v>
      </c>
      <c r="P1276" s="302">
        <v>0</v>
      </c>
      <c r="Q1276" s="302">
        <v>0</v>
      </c>
      <c r="R1276" s="302">
        <v>3820.09</v>
      </c>
      <c r="S1276" s="302">
        <v>72.709999999999994</v>
      </c>
      <c r="T1276" s="302">
        <v>0</v>
      </c>
      <c r="U1276" s="302">
        <v>0</v>
      </c>
      <c r="V1276" s="302">
        <v>0</v>
      </c>
      <c r="W1276" s="302">
        <v>0</v>
      </c>
      <c r="X1276" s="302">
        <v>0</v>
      </c>
      <c r="Y1276" s="302">
        <v>0</v>
      </c>
      <c r="Z1276" s="302">
        <v>72.709999999999994</v>
      </c>
      <c r="AA1276" s="302">
        <v>0</v>
      </c>
      <c r="AB1276" s="302">
        <v>0</v>
      </c>
      <c r="AC1276" s="302">
        <v>0</v>
      </c>
      <c r="AD1276" s="302">
        <v>0</v>
      </c>
      <c r="AE1276" s="302">
        <v>0</v>
      </c>
      <c r="AF1276" s="302">
        <v>0</v>
      </c>
      <c r="AG1276" s="302">
        <v>0</v>
      </c>
      <c r="AH1276" s="302">
        <v>0</v>
      </c>
      <c r="AI1276" s="302">
        <v>0</v>
      </c>
      <c r="AJ1276" s="302">
        <v>0</v>
      </c>
      <c r="AK1276" s="302">
        <v>0</v>
      </c>
      <c r="AL1276" s="302">
        <v>0</v>
      </c>
      <c r="AM1276" s="302">
        <v>0</v>
      </c>
      <c r="AN1276" s="302">
        <v>0</v>
      </c>
      <c r="AO1276" s="302">
        <v>0</v>
      </c>
      <c r="AP1276" s="302">
        <v>0</v>
      </c>
      <c r="AQ1276" s="302">
        <v>0</v>
      </c>
      <c r="AR1276" s="302">
        <v>0</v>
      </c>
      <c r="AS1276" s="302">
        <v>0</v>
      </c>
      <c r="AT1276" s="295">
        <f t="shared" si="19"/>
        <v>0</v>
      </c>
      <c r="AU1276" s="302">
        <v>3820.09</v>
      </c>
      <c r="AV1276" s="302">
        <v>72.709999999999994</v>
      </c>
      <c r="AW1276" s="303">
        <v>7</v>
      </c>
      <c r="AX1276" s="303">
        <v>180</v>
      </c>
      <c r="AY1276" s="302">
        <v>469999.43</v>
      </c>
      <c r="AZ1276" s="302">
        <v>77366.62</v>
      </c>
      <c r="BA1276" s="301">
        <v>61.063901999999999</v>
      </c>
      <c r="BB1276" s="301">
        <v>3.0151194583811498</v>
      </c>
      <c r="BC1276" s="301">
        <v>9.5</v>
      </c>
      <c r="BD1276" s="301"/>
      <c r="BE1276" s="300" t="s">
        <v>4204</v>
      </c>
      <c r="BF1276" s="298"/>
      <c r="BG1276" s="300" t="s">
        <v>312</v>
      </c>
      <c r="BH1276" s="300" t="s">
        <v>230</v>
      </c>
      <c r="BI1276" s="300" t="s">
        <v>322</v>
      </c>
      <c r="BJ1276" s="300" t="s">
        <v>177</v>
      </c>
      <c r="BK1276" s="299" t="s">
        <v>175</v>
      </c>
      <c r="BL1276" s="301">
        <v>29915.491518639999</v>
      </c>
      <c r="BM1276" s="299" t="s">
        <v>309</v>
      </c>
      <c r="BN1276" s="301"/>
      <c r="BO1276" s="304">
        <v>38982</v>
      </c>
      <c r="BP1276" s="304">
        <v>44461</v>
      </c>
      <c r="BQ1276" s="297" t="s">
        <v>929</v>
      </c>
      <c r="BR1276" s="297" t="s">
        <v>4777</v>
      </c>
      <c r="BS1276" s="297">
        <v>38982</v>
      </c>
      <c r="BT1276" s="297">
        <v>44461</v>
      </c>
      <c r="BU1276" s="301">
        <v>897.15</v>
      </c>
      <c r="BV1276" s="301">
        <v>0</v>
      </c>
      <c r="BW1276" s="301">
        <v>0</v>
      </c>
    </row>
    <row r="1277" spans="1:75" s="289" customFormat="1" ht="18.2" customHeight="1" x14ac:dyDescent="0.15">
      <c r="A1277" s="291">
        <v>1275</v>
      </c>
      <c r="B1277" s="292" t="s">
        <v>305</v>
      </c>
      <c r="C1277" s="292" t="s">
        <v>306</v>
      </c>
      <c r="D1277" s="312">
        <v>45170</v>
      </c>
      <c r="E1277" s="293" t="s">
        <v>2353</v>
      </c>
      <c r="F1277" s="308">
        <v>112</v>
      </c>
      <c r="G1277" s="308">
        <v>111</v>
      </c>
      <c r="H1277" s="295">
        <v>18448.72</v>
      </c>
      <c r="I1277" s="295">
        <v>9020.25</v>
      </c>
      <c r="J1277" s="295">
        <v>0</v>
      </c>
      <c r="K1277" s="295">
        <v>27468.97</v>
      </c>
      <c r="L1277" s="295">
        <v>124.89</v>
      </c>
      <c r="M1277" s="295">
        <v>0</v>
      </c>
      <c r="N1277" s="295">
        <v>0</v>
      </c>
      <c r="O1277" s="295">
        <v>0</v>
      </c>
      <c r="P1277" s="295">
        <v>0</v>
      </c>
      <c r="Q1277" s="295">
        <v>0</v>
      </c>
      <c r="R1277" s="295">
        <v>27468.97</v>
      </c>
      <c r="S1277" s="295">
        <v>21473.31</v>
      </c>
      <c r="T1277" s="295">
        <v>152.19999999999999</v>
      </c>
      <c r="U1277" s="295">
        <v>0</v>
      </c>
      <c r="V1277" s="295">
        <v>0</v>
      </c>
      <c r="W1277" s="295">
        <v>0</v>
      </c>
      <c r="X1277" s="295">
        <v>0</v>
      </c>
      <c r="Y1277" s="295">
        <v>0</v>
      </c>
      <c r="Z1277" s="295">
        <v>21625.51</v>
      </c>
      <c r="AA1277" s="295">
        <v>0</v>
      </c>
      <c r="AB1277" s="295">
        <v>0</v>
      </c>
      <c r="AC1277" s="295">
        <v>0</v>
      </c>
      <c r="AD1277" s="295">
        <v>0</v>
      </c>
      <c r="AE1277" s="295">
        <v>0</v>
      </c>
      <c r="AF1277" s="295">
        <v>0</v>
      </c>
      <c r="AG1277" s="295">
        <v>0</v>
      </c>
      <c r="AH1277" s="295">
        <v>0</v>
      </c>
      <c r="AI1277" s="295">
        <v>0</v>
      </c>
      <c r="AJ1277" s="295">
        <v>0</v>
      </c>
      <c r="AK1277" s="295">
        <v>0</v>
      </c>
      <c r="AL1277" s="295">
        <v>0</v>
      </c>
      <c r="AM1277" s="295">
        <v>0</v>
      </c>
      <c r="AN1277" s="295">
        <v>0</v>
      </c>
      <c r="AO1277" s="295">
        <v>0</v>
      </c>
      <c r="AP1277" s="295">
        <v>0</v>
      </c>
      <c r="AQ1277" s="295">
        <v>0</v>
      </c>
      <c r="AR1277" s="295">
        <v>0</v>
      </c>
      <c r="AS1277" s="295">
        <v>0</v>
      </c>
      <c r="AT1277" s="295">
        <f t="shared" si="19"/>
        <v>0</v>
      </c>
      <c r="AU1277" s="295">
        <v>9145.14</v>
      </c>
      <c r="AV1277" s="295">
        <v>21625.51</v>
      </c>
      <c r="AW1277" s="296">
        <v>96</v>
      </c>
      <c r="AX1277" s="296">
        <v>300</v>
      </c>
      <c r="AY1277" s="295">
        <v>252001.23</v>
      </c>
      <c r="AZ1277" s="295">
        <v>30730.99</v>
      </c>
      <c r="BA1277" s="294">
        <v>45.237870000000001</v>
      </c>
      <c r="BB1277" s="294">
        <v>40.435979898268798</v>
      </c>
      <c r="BC1277" s="294">
        <v>9.9</v>
      </c>
      <c r="BD1277" s="294"/>
      <c r="BE1277" s="293" t="s">
        <v>4204</v>
      </c>
      <c r="BF1277" s="291"/>
      <c r="BG1277" s="293" t="s">
        <v>312</v>
      </c>
      <c r="BH1277" s="293" t="s">
        <v>188</v>
      </c>
      <c r="BI1277" s="293" t="s">
        <v>313</v>
      </c>
      <c r="BJ1277" s="293" t="s">
        <v>4205</v>
      </c>
      <c r="BK1277" s="292" t="s">
        <v>175</v>
      </c>
      <c r="BL1277" s="294">
        <v>215112.14109111999</v>
      </c>
      <c r="BM1277" s="292" t="s">
        <v>309</v>
      </c>
      <c r="BN1277" s="294"/>
      <c r="BO1277" s="297">
        <v>38982</v>
      </c>
      <c r="BP1277" s="297">
        <v>48113</v>
      </c>
      <c r="BQ1277" s="297" t="s">
        <v>936</v>
      </c>
      <c r="BR1277" s="297" t="s">
        <v>4769</v>
      </c>
      <c r="BS1277" s="297">
        <v>38982</v>
      </c>
      <c r="BT1277" s="297">
        <v>48113</v>
      </c>
      <c r="BU1277" s="294">
        <v>12206.67</v>
      </c>
      <c r="BV1277" s="294">
        <v>50.65</v>
      </c>
      <c r="BW1277" s="294">
        <v>0</v>
      </c>
    </row>
    <row r="1278" spans="1:75" s="289" customFormat="1" ht="18.2" customHeight="1" x14ac:dyDescent="0.15">
      <c r="A1278" s="298">
        <v>1276</v>
      </c>
      <c r="B1278" s="299" t="s">
        <v>305</v>
      </c>
      <c r="C1278" s="299" t="s">
        <v>306</v>
      </c>
      <c r="D1278" s="313">
        <v>45170</v>
      </c>
      <c r="E1278" s="300" t="s">
        <v>2354</v>
      </c>
      <c r="F1278" s="309">
        <v>0</v>
      </c>
      <c r="G1278" s="309">
        <v>0</v>
      </c>
      <c r="H1278" s="302">
        <v>21524.83</v>
      </c>
      <c r="I1278" s="302">
        <v>0</v>
      </c>
      <c r="J1278" s="302">
        <v>0</v>
      </c>
      <c r="K1278" s="302">
        <v>21524.83</v>
      </c>
      <c r="L1278" s="302">
        <v>145.69</v>
      </c>
      <c r="M1278" s="302">
        <v>0</v>
      </c>
      <c r="N1278" s="302">
        <v>0</v>
      </c>
      <c r="O1278" s="302">
        <v>145.69</v>
      </c>
      <c r="P1278" s="302">
        <v>0</v>
      </c>
      <c r="Q1278" s="302">
        <v>0</v>
      </c>
      <c r="R1278" s="302">
        <v>21379.14</v>
      </c>
      <c r="S1278" s="302">
        <v>0</v>
      </c>
      <c r="T1278" s="302">
        <v>177.58</v>
      </c>
      <c r="U1278" s="302">
        <v>0</v>
      </c>
      <c r="V1278" s="302">
        <v>0</v>
      </c>
      <c r="W1278" s="302">
        <v>177.58</v>
      </c>
      <c r="X1278" s="302">
        <v>0</v>
      </c>
      <c r="Y1278" s="302">
        <v>0</v>
      </c>
      <c r="Z1278" s="302">
        <v>0</v>
      </c>
      <c r="AA1278" s="302">
        <v>59.09</v>
      </c>
      <c r="AB1278" s="302">
        <v>0</v>
      </c>
      <c r="AC1278" s="302">
        <v>0</v>
      </c>
      <c r="AD1278" s="302">
        <v>0</v>
      </c>
      <c r="AE1278" s="302">
        <v>0</v>
      </c>
      <c r="AF1278" s="302">
        <v>-16.329999999999998</v>
      </c>
      <c r="AG1278" s="302">
        <v>19.12</v>
      </c>
      <c r="AH1278" s="302">
        <v>51.7</v>
      </c>
      <c r="AI1278" s="302">
        <v>0</v>
      </c>
      <c r="AJ1278" s="302">
        <v>0</v>
      </c>
      <c r="AK1278" s="302">
        <v>0</v>
      </c>
      <c r="AL1278" s="302">
        <v>0</v>
      </c>
      <c r="AM1278" s="302">
        <v>0</v>
      </c>
      <c r="AN1278" s="302">
        <v>0</v>
      </c>
      <c r="AO1278" s="302">
        <v>0</v>
      </c>
      <c r="AP1278" s="302">
        <v>2.4900000000000002</v>
      </c>
      <c r="AQ1278" s="302">
        <v>0</v>
      </c>
      <c r="AR1278" s="302">
        <v>2.4900000000000002</v>
      </c>
      <c r="AS1278" s="302">
        <v>0</v>
      </c>
      <c r="AT1278" s="295">
        <f t="shared" si="19"/>
        <v>436.85</v>
      </c>
      <c r="AU1278" s="302">
        <v>0</v>
      </c>
      <c r="AV1278" s="302">
        <v>0</v>
      </c>
      <c r="AW1278" s="303">
        <v>96</v>
      </c>
      <c r="AX1278" s="303">
        <v>300</v>
      </c>
      <c r="AY1278" s="302">
        <v>334597.18</v>
      </c>
      <c r="AZ1278" s="302">
        <v>35852.83</v>
      </c>
      <c r="BA1278" s="301">
        <v>39.749293999999999</v>
      </c>
      <c r="BB1278" s="301">
        <v>23.7026120762897</v>
      </c>
      <c r="BC1278" s="301">
        <v>9.9</v>
      </c>
      <c r="BD1278" s="301"/>
      <c r="BE1278" s="300" t="s">
        <v>4204</v>
      </c>
      <c r="BF1278" s="298"/>
      <c r="BG1278" s="300" t="s">
        <v>312</v>
      </c>
      <c r="BH1278" s="300" t="s">
        <v>188</v>
      </c>
      <c r="BI1278" s="300" t="s">
        <v>313</v>
      </c>
      <c r="BJ1278" s="300" t="s">
        <v>103</v>
      </c>
      <c r="BK1278" s="299" t="s">
        <v>175</v>
      </c>
      <c r="BL1278" s="301">
        <v>167422.09773744</v>
      </c>
      <c r="BM1278" s="299" t="s">
        <v>309</v>
      </c>
      <c r="BN1278" s="301"/>
      <c r="BO1278" s="304">
        <v>38982</v>
      </c>
      <c r="BP1278" s="304">
        <v>48113</v>
      </c>
      <c r="BQ1278" s="297" t="s">
        <v>4757</v>
      </c>
      <c r="BR1278" s="297" t="s">
        <v>4764</v>
      </c>
      <c r="BS1278" s="297">
        <v>38982</v>
      </c>
      <c r="BT1278" s="297">
        <v>48113</v>
      </c>
      <c r="BU1278" s="301">
        <v>0</v>
      </c>
      <c r="BV1278" s="301">
        <v>59.09</v>
      </c>
      <c r="BW1278" s="301">
        <v>0</v>
      </c>
    </row>
    <row r="1279" spans="1:75" s="289" customFormat="1" ht="18.2" customHeight="1" x14ac:dyDescent="0.15">
      <c r="A1279" s="291">
        <v>1277</v>
      </c>
      <c r="B1279" s="292" t="s">
        <v>305</v>
      </c>
      <c r="C1279" s="292" t="s">
        <v>306</v>
      </c>
      <c r="D1279" s="312">
        <v>45170</v>
      </c>
      <c r="E1279" s="293" t="s">
        <v>2355</v>
      </c>
      <c r="F1279" s="308">
        <v>153</v>
      </c>
      <c r="G1279" s="308">
        <v>152</v>
      </c>
      <c r="H1279" s="295">
        <v>4922.7</v>
      </c>
      <c r="I1279" s="295">
        <v>9889.94</v>
      </c>
      <c r="J1279" s="295">
        <v>0</v>
      </c>
      <c r="K1279" s="295">
        <v>14812.64</v>
      </c>
      <c r="L1279" s="295">
        <v>114.41</v>
      </c>
      <c r="M1279" s="295">
        <v>0</v>
      </c>
      <c r="N1279" s="295">
        <v>0</v>
      </c>
      <c r="O1279" s="295">
        <v>0</v>
      </c>
      <c r="P1279" s="295">
        <v>0</v>
      </c>
      <c r="Q1279" s="295">
        <v>0</v>
      </c>
      <c r="R1279" s="295">
        <v>14812.64</v>
      </c>
      <c r="S1279" s="295">
        <v>13673.1</v>
      </c>
      <c r="T1279" s="295">
        <v>40.61</v>
      </c>
      <c r="U1279" s="295">
        <v>0</v>
      </c>
      <c r="V1279" s="295">
        <v>0</v>
      </c>
      <c r="W1279" s="295">
        <v>0</v>
      </c>
      <c r="X1279" s="295">
        <v>0</v>
      </c>
      <c r="Y1279" s="295">
        <v>0</v>
      </c>
      <c r="Z1279" s="295">
        <v>13713.71</v>
      </c>
      <c r="AA1279" s="295">
        <v>0</v>
      </c>
      <c r="AB1279" s="295">
        <v>0</v>
      </c>
      <c r="AC1279" s="295">
        <v>0</v>
      </c>
      <c r="AD1279" s="295">
        <v>0</v>
      </c>
      <c r="AE1279" s="295">
        <v>0</v>
      </c>
      <c r="AF1279" s="295">
        <v>0</v>
      </c>
      <c r="AG1279" s="295">
        <v>0</v>
      </c>
      <c r="AH1279" s="295">
        <v>0</v>
      </c>
      <c r="AI1279" s="295">
        <v>0</v>
      </c>
      <c r="AJ1279" s="295">
        <v>0</v>
      </c>
      <c r="AK1279" s="295">
        <v>0</v>
      </c>
      <c r="AL1279" s="295">
        <v>0</v>
      </c>
      <c r="AM1279" s="295">
        <v>0</v>
      </c>
      <c r="AN1279" s="295">
        <v>0</v>
      </c>
      <c r="AO1279" s="295">
        <v>0</v>
      </c>
      <c r="AP1279" s="295">
        <v>0</v>
      </c>
      <c r="AQ1279" s="295">
        <v>0</v>
      </c>
      <c r="AR1279" s="295">
        <v>0</v>
      </c>
      <c r="AS1279" s="295">
        <v>0</v>
      </c>
      <c r="AT1279" s="295">
        <f t="shared" si="19"/>
        <v>0</v>
      </c>
      <c r="AU1279" s="295">
        <v>10004.35</v>
      </c>
      <c r="AV1279" s="295">
        <v>13713.71</v>
      </c>
      <c r="AW1279" s="296">
        <v>36</v>
      </c>
      <c r="AX1279" s="296">
        <v>240</v>
      </c>
      <c r="AY1279" s="295">
        <v>252001.23</v>
      </c>
      <c r="AZ1279" s="295">
        <v>16174.21</v>
      </c>
      <c r="BA1279" s="294">
        <v>23.809411999999998</v>
      </c>
      <c r="BB1279" s="294">
        <v>21.805098893094598</v>
      </c>
      <c r="BC1279" s="294">
        <v>9.9</v>
      </c>
      <c r="BD1279" s="294"/>
      <c r="BE1279" s="293" t="s">
        <v>4204</v>
      </c>
      <c r="BF1279" s="291"/>
      <c r="BG1279" s="293" t="s">
        <v>312</v>
      </c>
      <c r="BH1279" s="293" t="s">
        <v>188</v>
      </c>
      <c r="BI1279" s="293" t="s">
        <v>313</v>
      </c>
      <c r="BJ1279" s="293" t="s">
        <v>4205</v>
      </c>
      <c r="BK1279" s="292" t="s">
        <v>175</v>
      </c>
      <c r="BL1279" s="294">
        <v>115999.20585344</v>
      </c>
      <c r="BM1279" s="292" t="s">
        <v>309</v>
      </c>
      <c r="BN1279" s="294"/>
      <c r="BO1279" s="297">
        <v>38982</v>
      </c>
      <c r="BP1279" s="297">
        <v>46287</v>
      </c>
      <c r="BQ1279" s="297" t="s">
        <v>929</v>
      </c>
      <c r="BR1279" s="297" t="s">
        <v>4777</v>
      </c>
      <c r="BS1279" s="297">
        <v>38982</v>
      </c>
      <c r="BT1279" s="297">
        <v>46287</v>
      </c>
      <c r="BU1279" s="294">
        <v>9279.67</v>
      </c>
      <c r="BV1279" s="294">
        <v>25.45</v>
      </c>
      <c r="BW1279" s="294">
        <v>0</v>
      </c>
    </row>
    <row r="1280" spans="1:75" s="289" customFormat="1" ht="18.2" customHeight="1" x14ac:dyDescent="0.15">
      <c r="A1280" s="298">
        <v>1278</v>
      </c>
      <c r="B1280" s="299" t="s">
        <v>305</v>
      </c>
      <c r="C1280" s="299" t="s">
        <v>306</v>
      </c>
      <c r="D1280" s="313">
        <v>45170</v>
      </c>
      <c r="E1280" s="300" t="s">
        <v>2356</v>
      </c>
      <c r="F1280" s="309">
        <v>144</v>
      </c>
      <c r="G1280" s="309">
        <v>143</v>
      </c>
      <c r="H1280" s="302">
        <v>28994.27</v>
      </c>
      <c r="I1280" s="302">
        <v>16908.82</v>
      </c>
      <c r="J1280" s="302">
        <v>0</v>
      </c>
      <c r="K1280" s="302">
        <v>45903.09</v>
      </c>
      <c r="L1280" s="302">
        <v>198.93</v>
      </c>
      <c r="M1280" s="302">
        <v>0</v>
      </c>
      <c r="N1280" s="302">
        <v>0</v>
      </c>
      <c r="O1280" s="302">
        <v>0</v>
      </c>
      <c r="P1280" s="302">
        <v>0</v>
      </c>
      <c r="Q1280" s="302">
        <v>0</v>
      </c>
      <c r="R1280" s="302">
        <v>45903.09</v>
      </c>
      <c r="S1280" s="302">
        <v>44354.19</v>
      </c>
      <c r="T1280" s="302">
        <v>231.95</v>
      </c>
      <c r="U1280" s="302">
        <v>0</v>
      </c>
      <c r="V1280" s="302">
        <v>0</v>
      </c>
      <c r="W1280" s="302">
        <v>0</v>
      </c>
      <c r="X1280" s="302">
        <v>0</v>
      </c>
      <c r="Y1280" s="302">
        <v>0</v>
      </c>
      <c r="Z1280" s="302">
        <v>44586.14</v>
      </c>
      <c r="AA1280" s="302">
        <v>0</v>
      </c>
      <c r="AB1280" s="302">
        <v>0</v>
      </c>
      <c r="AC1280" s="302">
        <v>0</v>
      </c>
      <c r="AD1280" s="302">
        <v>0</v>
      </c>
      <c r="AE1280" s="302">
        <v>0</v>
      </c>
      <c r="AF1280" s="302">
        <v>0</v>
      </c>
      <c r="AG1280" s="302">
        <v>0</v>
      </c>
      <c r="AH1280" s="302">
        <v>0</v>
      </c>
      <c r="AI1280" s="302">
        <v>0</v>
      </c>
      <c r="AJ1280" s="302">
        <v>0</v>
      </c>
      <c r="AK1280" s="302">
        <v>0</v>
      </c>
      <c r="AL1280" s="302">
        <v>0</v>
      </c>
      <c r="AM1280" s="302">
        <v>0</v>
      </c>
      <c r="AN1280" s="302">
        <v>0</v>
      </c>
      <c r="AO1280" s="302">
        <v>0</v>
      </c>
      <c r="AP1280" s="302">
        <v>0</v>
      </c>
      <c r="AQ1280" s="302">
        <v>0</v>
      </c>
      <c r="AR1280" s="302">
        <v>0</v>
      </c>
      <c r="AS1280" s="302">
        <v>0</v>
      </c>
      <c r="AT1280" s="295">
        <f t="shared" si="19"/>
        <v>0</v>
      </c>
      <c r="AU1280" s="302">
        <v>17107.75</v>
      </c>
      <c r="AV1280" s="302">
        <v>44586.14</v>
      </c>
      <c r="AW1280" s="303">
        <v>96</v>
      </c>
      <c r="AX1280" s="303">
        <v>300</v>
      </c>
      <c r="AY1280" s="302">
        <v>334597.18</v>
      </c>
      <c r="AZ1280" s="302">
        <v>48926.98</v>
      </c>
      <c r="BA1280" s="301">
        <v>54.244335</v>
      </c>
      <c r="BB1280" s="301">
        <v>50.891810438640398</v>
      </c>
      <c r="BC1280" s="301">
        <v>9.6</v>
      </c>
      <c r="BD1280" s="301"/>
      <c r="BE1280" s="300" t="s">
        <v>4204</v>
      </c>
      <c r="BF1280" s="298"/>
      <c r="BG1280" s="300" t="s">
        <v>312</v>
      </c>
      <c r="BH1280" s="300" t="s">
        <v>188</v>
      </c>
      <c r="BI1280" s="300" t="s">
        <v>313</v>
      </c>
      <c r="BJ1280" s="300" t="s">
        <v>4205</v>
      </c>
      <c r="BK1280" s="299" t="s">
        <v>175</v>
      </c>
      <c r="BL1280" s="301">
        <v>359471.50448663998</v>
      </c>
      <c r="BM1280" s="299" t="s">
        <v>309</v>
      </c>
      <c r="BN1280" s="301"/>
      <c r="BO1280" s="304">
        <v>38982</v>
      </c>
      <c r="BP1280" s="304">
        <v>48113</v>
      </c>
      <c r="BQ1280" s="297" t="s">
        <v>956</v>
      </c>
      <c r="BR1280" s="297" t="s">
        <v>4794</v>
      </c>
      <c r="BS1280" s="297">
        <v>38982</v>
      </c>
      <c r="BT1280" s="297">
        <v>48113</v>
      </c>
      <c r="BU1280" s="301">
        <v>19131.849999999999</v>
      </c>
      <c r="BV1280" s="301">
        <v>44.35</v>
      </c>
      <c r="BW1280" s="301">
        <v>0</v>
      </c>
    </row>
    <row r="1281" spans="1:75" s="289" customFormat="1" ht="18.2" customHeight="1" x14ac:dyDescent="0.15">
      <c r="A1281" s="291">
        <v>1279</v>
      </c>
      <c r="B1281" s="292" t="s">
        <v>305</v>
      </c>
      <c r="C1281" s="292" t="s">
        <v>306</v>
      </c>
      <c r="D1281" s="312">
        <v>45170</v>
      </c>
      <c r="E1281" s="293" t="s">
        <v>2357</v>
      </c>
      <c r="F1281" s="308">
        <v>0</v>
      </c>
      <c r="G1281" s="308">
        <v>0</v>
      </c>
      <c r="H1281" s="295">
        <v>9172.1200000000008</v>
      </c>
      <c r="I1281" s="295">
        <v>0</v>
      </c>
      <c r="J1281" s="295">
        <v>0</v>
      </c>
      <c r="K1281" s="295">
        <v>9172.1200000000008</v>
      </c>
      <c r="L1281" s="295">
        <v>213.02</v>
      </c>
      <c r="M1281" s="295">
        <v>0</v>
      </c>
      <c r="N1281" s="295">
        <v>0</v>
      </c>
      <c r="O1281" s="295">
        <v>213.02</v>
      </c>
      <c r="P1281" s="295">
        <v>0</v>
      </c>
      <c r="Q1281" s="295">
        <v>0</v>
      </c>
      <c r="R1281" s="295">
        <v>8959.1</v>
      </c>
      <c r="S1281" s="295">
        <v>0</v>
      </c>
      <c r="T1281" s="295">
        <v>75.67</v>
      </c>
      <c r="U1281" s="295">
        <v>0</v>
      </c>
      <c r="V1281" s="295">
        <v>0</v>
      </c>
      <c r="W1281" s="295">
        <v>75.67</v>
      </c>
      <c r="X1281" s="295">
        <v>0</v>
      </c>
      <c r="Y1281" s="295">
        <v>0</v>
      </c>
      <c r="Z1281" s="295">
        <v>0</v>
      </c>
      <c r="AA1281" s="295">
        <v>47.4</v>
      </c>
      <c r="AB1281" s="295">
        <v>0</v>
      </c>
      <c r="AC1281" s="295">
        <v>0</v>
      </c>
      <c r="AD1281" s="295">
        <v>0</v>
      </c>
      <c r="AE1281" s="295">
        <v>0</v>
      </c>
      <c r="AF1281" s="295">
        <v>-13.28</v>
      </c>
      <c r="AG1281" s="295">
        <v>14.62</v>
      </c>
      <c r="AH1281" s="295">
        <v>42.15</v>
      </c>
      <c r="AI1281" s="295">
        <v>0</v>
      </c>
      <c r="AJ1281" s="295">
        <v>0</v>
      </c>
      <c r="AK1281" s="295">
        <v>0</v>
      </c>
      <c r="AL1281" s="295">
        <v>0</v>
      </c>
      <c r="AM1281" s="295">
        <v>0</v>
      </c>
      <c r="AN1281" s="295">
        <v>0</v>
      </c>
      <c r="AO1281" s="295">
        <v>0</v>
      </c>
      <c r="AP1281" s="295">
        <v>42</v>
      </c>
      <c r="AQ1281" s="295">
        <v>0</v>
      </c>
      <c r="AR1281" s="295">
        <v>38.5</v>
      </c>
      <c r="AS1281" s="295">
        <v>0</v>
      </c>
      <c r="AT1281" s="295">
        <f t="shared" si="19"/>
        <v>383.08000000000004</v>
      </c>
      <c r="AU1281" s="295">
        <v>0</v>
      </c>
      <c r="AV1281" s="295">
        <v>0</v>
      </c>
      <c r="AW1281" s="296">
        <v>36</v>
      </c>
      <c r="AX1281" s="296">
        <v>240</v>
      </c>
      <c r="AY1281" s="295">
        <v>249099.94</v>
      </c>
      <c r="AZ1281" s="295">
        <v>30121.759999999998</v>
      </c>
      <c r="BA1281" s="294">
        <v>44.857489999999999</v>
      </c>
      <c r="BB1281" s="294">
        <v>13.341940798246901</v>
      </c>
      <c r="BC1281" s="294">
        <v>9.9</v>
      </c>
      <c r="BD1281" s="294"/>
      <c r="BE1281" s="293" t="s">
        <v>4204</v>
      </c>
      <c r="BF1281" s="291"/>
      <c r="BG1281" s="293" t="s">
        <v>312</v>
      </c>
      <c r="BH1281" s="293" t="s">
        <v>188</v>
      </c>
      <c r="BI1281" s="293" t="s">
        <v>313</v>
      </c>
      <c r="BJ1281" s="293" t="s">
        <v>103</v>
      </c>
      <c r="BK1281" s="292" t="s">
        <v>175</v>
      </c>
      <c r="BL1281" s="294">
        <v>70159.572173599998</v>
      </c>
      <c r="BM1281" s="292" t="s">
        <v>309</v>
      </c>
      <c r="BN1281" s="294"/>
      <c r="BO1281" s="297">
        <v>38982</v>
      </c>
      <c r="BP1281" s="297">
        <v>46287</v>
      </c>
      <c r="BQ1281" s="297" t="s">
        <v>4757</v>
      </c>
      <c r="BR1281" s="297" t="s">
        <v>4764</v>
      </c>
      <c r="BS1281" s="297">
        <v>38982</v>
      </c>
      <c r="BT1281" s="297">
        <v>46287</v>
      </c>
      <c r="BU1281" s="294">
        <v>0</v>
      </c>
      <c r="BV1281" s="294">
        <v>47.4</v>
      </c>
      <c r="BW1281" s="294">
        <v>0</v>
      </c>
    </row>
    <row r="1282" spans="1:75" s="289" customFormat="1" ht="18.2" customHeight="1" x14ac:dyDescent="0.15">
      <c r="A1282" s="298">
        <v>1280</v>
      </c>
      <c r="B1282" s="299" t="s">
        <v>305</v>
      </c>
      <c r="C1282" s="299" t="s">
        <v>306</v>
      </c>
      <c r="D1282" s="313">
        <v>45170</v>
      </c>
      <c r="E1282" s="300" t="s">
        <v>2358</v>
      </c>
      <c r="F1282" s="309">
        <v>99</v>
      </c>
      <c r="G1282" s="309">
        <v>98</v>
      </c>
      <c r="H1282" s="302">
        <v>8902.84</v>
      </c>
      <c r="I1282" s="302">
        <v>4037.3</v>
      </c>
      <c r="J1282" s="302">
        <v>0</v>
      </c>
      <c r="K1282" s="302">
        <v>12940.14</v>
      </c>
      <c r="L1282" s="302">
        <v>60.23</v>
      </c>
      <c r="M1282" s="302">
        <v>0</v>
      </c>
      <c r="N1282" s="302">
        <v>0</v>
      </c>
      <c r="O1282" s="302">
        <v>0</v>
      </c>
      <c r="P1282" s="302">
        <v>0</v>
      </c>
      <c r="Q1282" s="302">
        <v>0</v>
      </c>
      <c r="R1282" s="302">
        <v>12940.14</v>
      </c>
      <c r="S1282" s="302">
        <v>9063.34</v>
      </c>
      <c r="T1282" s="302">
        <v>73.45</v>
      </c>
      <c r="U1282" s="302">
        <v>0</v>
      </c>
      <c r="V1282" s="302">
        <v>0</v>
      </c>
      <c r="W1282" s="302">
        <v>0</v>
      </c>
      <c r="X1282" s="302">
        <v>0</v>
      </c>
      <c r="Y1282" s="302">
        <v>0</v>
      </c>
      <c r="Z1282" s="302">
        <v>9136.7900000000009</v>
      </c>
      <c r="AA1282" s="302">
        <v>0</v>
      </c>
      <c r="AB1282" s="302">
        <v>0</v>
      </c>
      <c r="AC1282" s="302">
        <v>0</v>
      </c>
      <c r="AD1282" s="302">
        <v>0</v>
      </c>
      <c r="AE1282" s="302">
        <v>0</v>
      </c>
      <c r="AF1282" s="302">
        <v>0</v>
      </c>
      <c r="AG1282" s="302">
        <v>0</v>
      </c>
      <c r="AH1282" s="302">
        <v>0</v>
      </c>
      <c r="AI1282" s="302">
        <v>0</v>
      </c>
      <c r="AJ1282" s="302">
        <v>0</v>
      </c>
      <c r="AK1282" s="302">
        <v>0</v>
      </c>
      <c r="AL1282" s="302">
        <v>0</v>
      </c>
      <c r="AM1282" s="302">
        <v>0</v>
      </c>
      <c r="AN1282" s="302">
        <v>0</v>
      </c>
      <c r="AO1282" s="302">
        <v>0</v>
      </c>
      <c r="AP1282" s="302">
        <v>0</v>
      </c>
      <c r="AQ1282" s="302">
        <v>0</v>
      </c>
      <c r="AR1282" s="302">
        <v>0</v>
      </c>
      <c r="AS1282" s="302">
        <v>0</v>
      </c>
      <c r="AT1282" s="295">
        <f t="shared" si="19"/>
        <v>0</v>
      </c>
      <c r="AU1282" s="302">
        <v>4097.53</v>
      </c>
      <c r="AV1282" s="302">
        <v>9136.7900000000009</v>
      </c>
      <c r="AW1282" s="303">
        <v>96</v>
      </c>
      <c r="AX1282" s="303">
        <v>300</v>
      </c>
      <c r="AY1282" s="302">
        <v>338401.01</v>
      </c>
      <c r="AZ1282" s="302">
        <v>14826.36</v>
      </c>
      <c r="BA1282" s="301">
        <v>16.25291</v>
      </c>
      <c r="BB1282" s="301">
        <v>14.1852033005674</v>
      </c>
      <c r="BC1282" s="301">
        <v>9.9</v>
      </c>
      <c r="BD1282" s="301"/>
      <c r="BE1282" s="300" t="s">
        <v>4204</v>
      </c>
      <c r="BF1282" s="298"/>
      <c r="BG1282" s="300" t="s">
        <v>312</v>
      </c>
      <c r="BH1282" s="300" t="s">
        <v>188</v>
      </c>
      <c r="BI1282" s="300" t="s">
        <v>313</v>
      </c>
      <c r="BJ1282" s="300" t="s">
        <v>4205</v>
      </c>
      <c r="BK1282" s="299" t="s">
        <v>175</v>
      </c>
      <c r="BL1282" s="301">
        <v>101335.47859344</v>
      </c>
      <c r="BM1282" s="299" t="s">
        <v>309</v>
      </c>
      <c r="BN1282" s="301"/>
      <c r="BO1282" s="304">
        <v>38982</v>
      </c>
      <c r="BP1282" s="304">
        <v>48113</v>
      </c>
      <c r="BQ1282" s="297" t="s">
        <v>929</v>
      </c>
      <c r="BR1282" s="297" t="s">
        <v>4777</v>
      </c>
      <c r="BS1282" s="297">
        <v>38982</v>
      </c>
      <c r="BT1282" s="297">
        <v>48113</v>
      </c>
      <c r="BU1282" s="301">
        <v>6108.21</v>
      </c>
      <c r="BV1282" s="301">
        <v>24.44</v>
      </c>
      <c r="BW1282" s="301">
        <v>0</v>
      </c>
    </row>
    <row r="1283" spans="1:75" s="289" customFormat="1" ht="18.2" customHeight="1" x14ac:dyDescent="0.15">
      <c r="A1283" s="291">
        <v>1281</v>
      </c>
      <c r="B1283" s="292" t="s">
        <v>305</v>
      </c>
      <c r="C1283" s="292" t="s">
        <v>306</v>
      </c>
      <c r="D1283" s="312">
        <v>45170</v>
      </c>
      <c r="E1283" s="293" t="s">
        <v>2359</v>
      </c>
      <c r="F1283" s="308">
        <v>89</v>
      </c>
      <c r="G1283" s="308">
        <v>88</v>
      </c>
      <c r="H1283" s="295">
        <v>24756.07</v>
      </c>
      <c r="I1283" s="295">
        <v>10700.19</v>
      </c>
      <c r="J1283" s="295">
        <v>0</v>
      </c>
      <c r="K1283" s="295">
        <v>35456.26</v>
      </c>
      <c r="L1283" s="295">
        <v>169.84</v>
      </c>
      <c r="M1283" s="295">
        <v>0</v>
      </c>
      <c r="N1283" s="295">
        <v>0</v>
      </c>
      <c r="O1283" s="295">
        <v>0</v>
      </c>
      <c r="P1283" s="295">
        <v>0</v>
      </c>
      <c r="Q1283" s="295">
        <v>0</v>
      </c>
      <c r="R1283" s="295">
        <v>35456.26</v>
      </c>
      <c r="S1283" s="295">
        <v>21419.360000000001</v>
      </c>
      <c r="T1283" s="295">
        <v>198.05</v>
      </c>
      <c r="U1283" s="295">
        <v>0</v>
      </c>
      <c r="V1283" s="295">
        <v>0</v>
      </c>
      <c r="W1283" s="295">
        <v>0</v>
      </c>
      <c r="X1283" s="295">
        <v>0</v>
      </c>
      <c r="Y1283" s="295">
        <v>0</v>
      </c>
      <c r="Z1283" s="295">
        <v>21617.41</v>
      </c>
      <c r="AA1283" s="295">
        <v>0</v>
      </c>
      <c r="AB1283" s="295">
        <v>0</v>
      </c>
      <c r="AC1283" s="295">
        <v>0</v>
      </c>
      <c r="AD1283" s="295">
        <v>0</v>
      </c>
      <c r="AE1283" s="295">
        <v>0</v>
      </c>
      <c r="AF1283" s="295">
        <v>0</v>
      </c>
      <c r="AG1283" s="295">
        <v>0</v>
      </c>
      <c r="AH1283" s="295">
        <v>0</v>
      </c>
      <c r="AI1283" s="295">
        <v>0</v>
      </c>
      <c r="AJ1283" s="295">
        <v>0</v>
      </c>
      <c r="AK1283" s="295">
        <v>0</v>
      </c>
      <c r="AL1283" s="295">
        <v>0</v>
      </c>
      <c r="AM1283" s="295">
        <v>0</v>
      </c>
      <c r="AN1283" s="295">
        <v>0</v>
      </c>
      <c r="AO1283" s="295">
        <v>0</v>
      </c>
      <c r="AP1283" s="295">
        <v>0</v>
      </c>
      <c r="AQ1283" s="295">
        <v>0</v>
      </c>
      <c r="AR1283" s="295">
        <v>0</v>
      </c>
      <c r="AS1283" s="295">
        <v>0</v>
      </c>
      <c r="AT1283" s="295">
        <f t="shared" ref="AT1283:AT1346" si="20">AQ1283-AR1283-AS1283+AP1283+AO1283+AN1283+AL1283+AI1283+AH1283+AG1283+AF1283+AA1283+W1283+V1283+Q1283+P1283+O1283+N1283-J1283</f>
        <v>0</v>
      </c>
      <c r="AU1283" s="295">
        <v>10870.03</v>
      </c>
      <c r="AV1283" s="295">
        <v>21617.41</v>
      </c>
      <c r="AW1283" s="296">
        <v>96</v>
      </c>
      <c r="AX1283" s="296">
        <v>300</v>
      </c>
      <c r="AY1283" s="295">
        <v>392002.12</v>
      </c>
      <c r="AZ1283" s="295">
        <v>41774.449999999997</v>
      </c>
      <c r="BA1283" s="294">
        <v>39.540604000000002</v>
      </c>
      <c r="BB1283" s="294">
        <v>33.560272749995299</v>
      </c>
      <c r="BC1283" s="294">
        <v>9.6</v>
      </c>
      <c r="BD1283" s="294"/>
      <c r="BE1283" s="293" t="s">
        <v>4204</v>
      </c>
      <c r="BF1283" s="291"/>
      <c r="BG1283" s="293" t="s">
        <v>397</v>
      </c>
      <c r="BH1283" s="293" t="s">
        <v>215</v>
      </c>
      <c r="BI1283" s="293" t="s">
        <v>398</v>
      </c>
      <c r="BJ1283" s="293" t="s">
        <v>4205</v>
      </c>
      <c r="BK1283" s="292" t="s">
        <v>175</v>
      </c>
      <c r="BL1283" s="294">
        <v>277661.37586095999</v>
      </c>
      <c r="BM1283" s="292" t="s">
        <v>309</v>
      </c>
      <c r="BN1283" s="294"/>
      <c r="BO1283" s="297">
        <v>38983</v>
      </c>
      <c r="BP1283" s="297">
        <v>48114</v>
      </c>
      <c r="BQ1283" s="297" t="s">
        <v>929</v>
      </c>
      <c r="BR1283" s="297" t="s">
        <v>4777</v>
      </c>
      <c r="BS1283" s="297">
        <v>38983</v>
      </c>
      <c r="BT1283" s="297">
        <v>48114</v>
      </c>
      <c r="BU1283" s="294">
        <v>10426.24</v>
      </c>
      <c r="BV1283" s="294">
        <v>37.86</v>
      </c>
      <c r="BW1283" s="294">
        <v>0</v>
      </c>
    </row>
    <row r="1284" spans="1:75" s="289" customFormat="1" ht="18.2" customHeight="1" x14ac:dyDescent="0.15">
      <c r="A1284" s="298">
        <v>1282</v>
      </c>
      <c r="B1284" s="299" t="s">
        <v>305</v>
      </c>
      <c r="C1284" s="299" t="s">
        <v>306</v>
      </c>
      <c r="D1284" s="313">
        <v>45170</v>
      </c>
      <c r="E1284" s="300" t="s">
        <v>2360</v>
      </c>
      <c r="F1284" s="309">
        <v>154</v>
      </c>
      <c r="G1284" s="309">
        <v>153</v>
      </c>
      <c r="H1284" s="302">
        <v>55273.279999999999</v>
      </c>
      <c r="I1284" s="302">
        <v>33718.39</v>
      </c>
      <c r="J1284" s="302">
        <v>0</v>
      </c>
      <c r="K1284" s="302">
        <v>88991.67</v>
      </c>
      <c r="L1284" s="302">
        <v>380.93</v>
      </c>
      <c r="M1284" s="302">
        <v>0</v>
      </c>
      <c r="N1284" s="302">
        <v>0</v>
      </c>
      <c r="O1284" s="302">
        <v>0</v>
      </c>
      <c r="P1284" s="302">
        <v>0</v>
      </c>
      <c r="Q1284" s="302">
        <v>0</v>
      </c>
      <c r="R1284" s="302">
        <v>88991.67</v>
      </c>
      <c r="S1284" s="302">
        <v>91513.64</v>
      </c>
      <c r="T1284" s="302">
        <v>437.58</v>
      </c>
      <c r="U1284" s="302">
        <v>0</v>
      </c>
      <c r="V1284" s="302">
        <v>0</v>
      </c>
      <c r="W1284" s="302">
        <v>0</v>
      </c>
      <c r="X1284" s="302">
        <v>0</v>
      </c>
      <c r="Y1284" s="302">
        <v>0</v>
      </c>
      <c r="Z1284" s="302">
        <v>91951.22</v>
      </c>
      <c r="AA1284" s="302">
        <v>0</v>
      </c>
      <c r="AB1284" s="302">
        <v>0</v>
      </c>
      <c r="AC1284" s="302">
        <v>0</v>
      </c>
      <c r="AD1284" s="302">
        <v>0</v>
      </c>
      <c r="AE1284" s="302">
        <v>0</v>
      </c>
      <c r="AF1284" s="302">
        <v>0</v>
      </c>
      <c r="AG1284" s="302">
        <v>0</v>
      </c>
      <c r="AH1284" s="302">
        <v>0</v>
      </c>
      <c r="AI1284" s="302">
        <v>0</v>
      </c>
      <c r="AJ1284" s="302">
        <v>0</v>
      </c>
      <c r="AK1284" s="302">
        <v>0</v>
      </c>
      <c r="AL1284" s="302">
        <v>0</v>
      </c>
      <c r="AM1284" s="302">
        <v>0</v>
      </c>
      <c r="AN1284" s="302">
        <v>0</v>
      </c>
      <c r="AO1284" s="302">
        <v>0</v>
      </c>
      <c r="AP1284" s="302">
        <v>0</v>
      </c>
      <c r="AQ1284" s="302">
        <v>0</v>
      </c>
      <c r="AR1284" s="302">
        <v>0</v>
      </c>
      <c r="AS1284" s="302">
        <v>0</v>
      </c>
      <c r="AT1284" s="295">
        <f t="shared" si="20"/>
        <v>0</v>
      </c>
      <c r="AU1284" s="302">
        <v>34099.32</v>
      </c>
      <c r="AV1284" s="302">
        <v>91951.22</v>
      </c>
      <c r="AW1284" s="303">
        <v>96</v>
      </c>
      <c r="AX1284" s="303">
        <v>300</v>
      </c>
      <c r="AY1284" s="302">
        <v>458998.01</v>
      </c>
      <c r="AZ1284" s="302">
        <v>93683.32</v>
      </c>
      <c r="BA1284" s="301">
        <v>75.793358999999995</v>
      </c>
      <c r="BB1284" s="301">
        <v>71.997636210154894</v>
      </c>
      <c r="BC1284" s="301">
        <v>9.5</v>
      </c>
      <c r="BD1284" s="301"/>
      <c r="BE1284" s="300" t="s">
        <v>4204</v>
      </c>
      <c r="BF1284" s="298"/>
      <c r="BG1284" s="300" t="s">
        <v>335</v>
      </c>
      <c r="BH1284" s="300" t="s">
        <v>225</v>
      </c>
      <c r="BI1284" s="300" t="s">
        <v>392</v>
      </c>
      <c r="BJ1284" s="300" t="s">
        <v>4205</v>
      </c>
      <c r="BK1284" s="299" t="s">
        <v>175</v>
      </c>
      <c r="BL1284" s="301">
        <v>696902.31097032002</v>
      </c>
      <c r="BM1284" s="299" t="s">
        <v>309</v>
      </c>
      <c r="BN1284" s="301"/>
      <c r="BO1284" s="304">
        <v>38986</v>
      </c>
      <c r="BP1284" s="304">
        <v>48117</v>
      </c>
      <c r="BQ1284" s="297" t="s">
        <v>4231</v>
      </c>
      <c r="BR1284" s="297" t="s">
        <v>4796</v>
      </c>
      <c r="BS1284" s="297">
        <v>38986</v>
      </c>
      <c r="BT1284" s="297">
        <v>48117</v>
      </c>
      <c r="BU1284" s="301">
        <v>35069.83</v>
      </c>
      <c r="BV1284" s="301">
        <v>65.06</v>
      </c>
      <c r="BW1284" s="301">
        <v>0</v>
      </c>
    </row>
    <row r="1285" spans="1:75" s="289" customFormat="1" ht="18.2" customHeight="1" x14ac:dyDescent="0.15">
      <c r="A1285" s="291">
        <v>1283</v>
      </c>
      <c r="B1285" s="292" t="s">
        <v>305</v>
      </c>
      <c r="C1285" s="292" t="s">
        <v>306</v>
      </c>
      <c r="D1285" s="312">
        <v>45170</v>
      </c>
      <c r="E1285" s="293" t="s">
        <v>2361</v>
      </c>
      <c r="F1285" s="308">
        <v>129</v>
      </c>
      <c r="G1285" s="308">
        <v>128</v>
      </c>
      <c r="H1285" s="295">
        <v>60185.32</v>
      </c>
      <c r="I1285" s="295">
        <v>33294.33</v>
      </c>
      <c r="J1285" s="295">
        <v>0</v>
      </c>
      <c r="K1285" s="295">
        <v>93479.65</v>
      </c>
      <c r="L1285" s="295">
        <v>414.73</v>
      </c>
      <c r="M1285" s="295">
        <v>0</v>
      </c>
      <c r="N1285" s="295">
        <v>0</v>
      </c>
      <c r="O1285" s="295">
        <v>0</v>
      </c>
      <c r="P1285" s="295">
        <v>0</v>
      </c>
      <c r="Q1285" s="295">
        <v>0</v>
      </c>
      <c r="R1285" s="295">
        <v>93479.65</v>
      </c>
      <c r="S1285" s="295">
        <v>80742.3</v>
      </c>
      <c r="T1285" s="295">
        <v>476.47</v>
      </c>
      <c r="U1285" s="295">
        <v>0</v>
      </c>
      <c r="V1285" s="295">
        <v>0</v>
      </c>
      <c r="W1285" s="295">
        <v>0</v>
      </c>
      <c r="X1285" s="295">
        <v>0</v>
      </c>
      <c r="Y1285" s="295">
        <v>0</v>
      </c>
      <c r="Z1285" s="295">
        <v>81218.77</v>
      </c>
      <c r="AA1285" s="295">
        <v>0</v>
      </c>
      <c r="AB1285" s="295">
        <v>0</v>
      </c>
      <c r="AC1285" s="295">
        <v>0</v>
      </c>
      <c r="AD1285" s="295">
        <v>0</v>
      </c>
      <c r="AE1285" s="295">
        <v>0</v>
      </c>
      <c r="AF1285" s="295">
        <v>0</v>
      </c>
      <c r="AG1285" s="295">
        <v>0</v>
      </c>
      <c r="AH1285" s="295">
        <v>0</v>
      </c>
      <c r="AI1285" s="295">
        <v>0</v>
      </c>
      <c r="AJ1285" s="295">
        <v>0</v>
      </c>
      <c r="AK1285" s="295">
        <v>0</v>
      </c>
      <c r="AL1285" s="295">
        <v>0</v>
      </c>
      <c r="AM1285" s="295">
        <v>0</v>
      </c>
      <c r="AN1285" s="295">
        <v>0</v>
      </c>
      <c r="AO1285" s="295">
        <v>0</v>
      </c>
      <c r="AP1285" s="295">
        <v>0</v>
      </c>
      <c r="AQ1285" s="295">
        <v>0</v>
      </c>
      <c r="AR1285" s="295">
        <v>0</v>
      </c>
      <c r="AS1285" s="295">
        <v>0</v>
      </c>
      <c r="AT1285" s="295">
        <f t="shared" si="20"/>
        <v>0</v>
      </c>
      <c r="AU1285" s="295">
        <v>33709.06</v>
      </c>
      <c r="AV1285" s="295">
        <v>81218.77</v>
      </c>
      <c r="AW1285" s="296">
        <v>96</v>
      </c>
      <c r="AX1285" s="296">
        <v>300</v>
      </c>
      <c r="AY1285" s="295">
        <v>514997.48</v>
      </c>
      <c r="AZ1285" s="295">
        <v>102003.81</v>
      </c>
      <c r="BA1285" s="294">
        <v>73.551405000000003</v>
      </c>
      <c r="BB1285" s="294">
        <v>67.404929251252995</v>
      </c>
      <c r="BC1285" s="294">
        <v>9.5</v>
      </c>
      <c r="BD1285" s="294"/>
      <c r="BE1285" s="293" t="s">
        <v>4204</v>
      </c>
      <c r="BF1285" s="291"/>
      <c r="BG1285" s="293" t="s">
        <v>315</v>
      </c>
      <c r="BH1285" s="293" t="s">
        <v>179</v>
      </c>
      <c r="BI1285" s="293" t="s">
        <v>401</v>
      </c>
      <c r="BJ1285" s="293" t="s">
        <v>4205</v>
      </c>
      <c r="BK1285" s="292" t="s">
        <v>175</v>
      </c>
      <c r="BL1285" s="294">
        <v>732048.11319639999</v>
      </c>
      <c r="BM1285" s="292" t="s">
        <v>309</v>
      </c>
      <c r="BN1285" s="294"/>
      <c r="BO1285" s="297">
        <v>38986</v>
      </c>
      <c r="BP1285" s="297">
        <v>48117</v>
      </c>
      <c r="BQ1285" s="297" t="s">
        <v>937</v>
      </c>
      <c r="BR1285" s="297" t="s">
        <v>4765</v>
      </c>
      <c r="BS1285" s="297">
        <v>38986</v>
      </c>
      <c r="BT1285" s="297">
        <v>48117</v>
      </c>
      <c r="BU1285" s="294">
        <v>31819.52</v>
      </c>
      <c r="BV1285" s="294">
        <v>70.84</v>
      </c>
      <c r="BW1285" s="294">
        <v>0</v>
      </c>
    </row>
    <row r="1286" spans="1:75" s="289" customFormat="1" ht="18.2" customHeight="1" x14ac:dyDescent="0.15">
      <c r="A1286" s="298">
        <v>1284</v>
      </c>
      <c r="B1286" s="299" t="s">
        <v>305</v>
      </c>
      <c r="C1286" s="299" t="s">
        <v>306</v>
      </c>
      <c r="D1286" s="313">
        <v>45170</v>
      </c>
      <c r="E1286" s="300" t="s">
        <v>2362</v>
      </c>
      <c r="F1286" s="309">
        <v>0</v>
      </c>
      <c r="G1286" s="309">
        <v>1</v>
      </c>
      <c r="H1286" s="302">
        <v>27970.84</v>
      </c>
      <c r="I1286" s="302">
        <v>190.35</v>
      </c>
      <c r="J1286" s="302">
        <v>0</v>
      </c>
      <c r="K1286" s="302">
        <v>28161.19</v>
      </c>
      <c r="L1286" s="302">
        <v>191.87</v>
      </c>
      <c r="M1286" s="302">
        <v>0</v>
      </c>
      <c r="N1286" s="302">
        <v>190.35</v>
      </c>
      <c r="O1286" s="302">
        <v>191.87</v>
      </c>
      <c r="P1286" s="302">
        <v>0</v>
      </c>
      <c r="Q1286" s="302">
        <v>0</v>
      </c>
      <c r="R1286" s="302">
        <v>27778.97</v>
      </c>
      <c r="S1286" s="302">
        <v>225.29</v>
      </c>
      <c r="T1286" s="302">
        <v>223.77</v>
      </c>
      <c r="U1286" s="302">
        <v>0</v>
      </c>
      <c r="V1286" s="302">
        <v>225.29</v>
      </c>
      <c r="W1286" s="302">
        <v>223.77</v>
      </c>
      <c r="X1286" s="302">
        <v>0</v>
      </c>
      <c r="Y1286" s="302">
        <v>0</v>
      </c>
      <c r="Z1286" s="302">
        <v>0</v>
      </c>
      <c r="AA1286" s="302">
        <v>42.79</v>
      </c>
      <c r="AB1286" s="302">
        <v>0</v>
      </c>
      <c r="AC1286" s="302">
        <v>0</v>
      </c>
      <c r="AD1286" s="302">
        <v>0</v>
      </c>
      <c r="AE1286" s="302">
        <v>0</v>
      </c>
      <c r="AF1286" s="302">
        <v>-39.06</v>
      </c>
      <c r="AG1286" s="302">
        <v>22.92</v>
      </c>
      <c r="AH1286" s="302">
        <v>64.94</v>
      </c>
      <c r="AI1286" s="302">
        <v>42.79</v>
      </c>
      <c r="AJ1286" s="302">
        <v>0</v>
      </c>
      <c r="AK1286" s="302">
        <v>0</v>
      </c>
      <c r="AL1286" s="302">
        <v>43.43</v>
      </c>
      <c r="AM1286" s="302">
        <v>0</v>
      </c>
      <c r="AN1286" s="302">
        <v>22.92</v>
      </c>
      <c r="AO1286" s="302">
        <v>64.760000000000005</v>
      </c>
      <c r="AP1286" s="302">
        <v>0.14000000000000001</v>
      </c>
      <c r="AQ1286" s="302">
        <v>0</v>
      </c>
      <c r="AR1286" s="302">
        <v>0</v>
      </c>
      <c r="AS1286" s="302">
        <v>44.693615999999999</v>
      </c>
      <c r="AT1286" s="295">
        <f t="shared" si="20"/>
        <v>1052.2163840000001</v>
      </c>
      <c r="AU1286" s="302">
        <v>0</v>
      </c>
      <c r="AV1286" s="302">
        <v>0</v>
      </c>
      <c r="AW1286" s="303">
        <v>96</v>
      </c>
      <c r="AX1286" s="303">
        <v>300</v>
      </c>
      <c r="AY1286" s="302">
        <v>362501.85</v>
      </c>
      <c r="AZ1286" s="302">
        <v>47196.89</v>
      </c>
      <c r="BA1286" s="301">
        <v>48.367776999999997</v>
      </c>
      <c r="BB1286" s="301">
        <v>28.468126316155399</v>
      </c>
      <c r="BC1286" s="301">
        <v>9.6</v>
      </c>
      <c r="BD1286" s="301"/>
      <c r="BE1286" s="300" t="s">
        <v>4204</v>
      </c>
      <c r="BF1286" s="298"/>
      <c r="BG1286" s="300" t="s">
        <v>380</v>
      </c>
      <c r="BH1286" s="300" t="s">
        <v>203</v>
      </c>
      <c r="BI1286" s="300" t="s">
        <v>381</v>
      </c>
      <c r="BJ1286" s="300" t="s">
        <v>103</v>
      </c>
      <c r="BK1286" s="299" t="s">
        <v>175</v>
      </c>
      <c r="BL1286" s="301">
        <v>217539.78085112001</v>
      </c>
      <c r="BM1286" s="299" t="s">
        <v>309</v>
      </c>
      <c r="BN1286" s="301"/>
      <c r="BO1286" s="304">
        <v>38987</v>
      </c>
      <c r="BP1286" s="304">
        <v>48118</v>
      </c>
      <c r="BQ1286" s="297" t="s">
        <v>1063</v>
      </c>
      <c r="BR1286" s="297" t="s">
        <v>4761</v>
      </c>
      <c r="BS1286" s="297">
        <v>38987</v>
      </c>
      <c r="BT1286" s="297">
        <v>48118</v>
      </c>
      <c r="BU1286" s="301">
        <v>0</v>
      </c>
      <c r="BV1286" s="301">
        <v>42.79</v>
      </c>
      <c r="BW1286" s="301">
        <v>0</v>
      </c>
    </row>
    <row r="1287" spans="1:75" s="289" customFormat="1" ht="18.2" customHeight="1" x14ac:dyDescent="0.15">
      <c r="A1287" s="291">
        <v>1285</v>
      </c>
      <c r="B1287" s="292" t="s">
        <v>305</v>
      </c>
      <c r="C1287" s="292" t="s">
        <v>306</v>
      </c>
      <c r="D1287" s="312">
        <v>45170</v>
      </c>
      <c r="E1287" s="293" t="s">
        <v>2363</v>
      </c>
      <c r="F1287" s="308">
        <v>146</v>
      </c>
      <c r="G1287" s="308">
        <v>145</v>
      </c>
      <c r="H1287" s="295">
        <v>15543.41</v>
      </c>
      <c r="I1287" s="295">
        <v>8877.18</v>
      </c>
      <c r="J1287" s="295">
        <v>0</v>
      </c>
      <c r="K1287" s="295">
        <v>24420.59</v>
      </c>
      <c r="L1287" s="295">
        <v>105.2</v>
      </c>
      <c r="M1287" s="295">
        <v>0</v>
      </c>
      <c r="N1287" s="295">
        <v>0</v>
      </c>
      <c r="O1287" s="295">
        <v>0</v>
      </c>
      <c r="P1287" s="295">
        <v>0</v>
      </c>
      <c r="Q1287" s="295">
        <v>0</v>
      </c>
      <c r="R1287" s="295">
        <v>24420.59</v>
      </c>
      <c r="S1287" s="295">
        <v>24970.17</v>
      </c>
      <c r="T1287" s="295">
        <v>128.22999999999999</v>
      </c>
      <c r="U1287" s="295">
        <v>0</v>
      </c>
      <c r="V1287" s="295">
        <v>0</v>
      </c>
      <c r="W1287" s="295">
        <v>0</v>
      </c>
      <c r="X1287" s="295">
        <v>0</v>
      </c>
      <c r="Y1287" s="295">
        <v>0</v>
      </c>
      <c r="Z1287" s="295">
        <v>25098.400000000001</v>
      </c>
      <c r="AA1287" s="295">
        <v>0</v>
      </c>
      <c r="AB1287" s="295">
        <v>0</v>
      </c>
      <c r="AC1287" s="295">
        <v>0</v>
      </c>
      <c r="AD1287" s="295">
        <v>0</v>
      </c>
      <c r="AE1287" s="295">
        <v>0</v>
      </c>
      <c r="AF1287" s="295">
        <v>0</v>
      </c>
      <c r="AG1287" s="295">
        <v>0</v>
      </c>
      <c r="AH1287" s="295">
        <v>0</v>
      </c>
      <c r="AI1287" s="295">
        <v>0</v>
      </c>
      <c r="AJ1287" s="295">
        <v>0</v>
      </c>
      <c r="AK1287" s="295">
        <v>0</v>
      </c>
      <c r="AL1287" s="295">
        <v>0</v>
      </c>
      <c r="AM1287" s="295">
        <v>0</v>
      </c>
      <c r="AN1287" s="295">
        <v>0</v>
      </c>
      <c r="AO1287" s="295">
        <v>0</v>
      </c>
      <c r="AP1287" s="295">
        <v>0</v>
      </c>
      <c r="AQ1287" s="295">
        <v>0</v>
      </c>
      <c r="AR1287" s="295">
        <v>0</v>
      </c>
      <c r="AS1287" s="295">
        <v>0</v>
      </c>
      <c r="AT1287" s="295">
        <f t="shared" si="20"/>
        <v>0</v>
      </c>
      <c r="AU1287" s="295">
        <v>8982.3799999999992</v>
      </c>
      <c r="AV1287" s="295">
        <v>25098.400000000001</v>
      </c>
      <c r="AW1287" s="296">
        <v>96</v>
      </c>
      <c r="AX1287" s="296">
        <v>300</v>
      </c>
      <c r="AY1287" s="295">
        <v>253021.74</v>
      </c>
      <c r="AZ1287" s="295">
        <v>25889.08</v>
      </c>
      <c r="BA1287" s="294">
        <v>37.956575999999998</v>
      </c>
      <c r="BB1287" s="294">
        <v>35.803589015130697</v>
      </c>
      <c r="BC1287" s="294">
        <v>9.9</v>
      </c>
      <c r="BD1287" s="294"/>
      <c r="BE1287" s="293" t="s">
        <v>4204</v>
      </c>
      <c r="BF1287" s="291"/>
      <c r="BG1287" s="293" t="s">
        <v>320</v>
      </c>
      <c r="BH1287" s="293" t="s">
        <v>197</v>
      </c>
      <c r="BI1287" s="293" t="s">
        <v>373</v>
      </c>
      <c r="BJ1287" s="293" t="s">
        <v>4205</v>
      </c>
      <c r="BK1287" s="292" t="s">
        <v>175</v>
      </c>
      <c r="BL1287" s="294">
        <v>191239.98466664</v>
      </c>
      <c r="BM1287" s="292" t="s">
        <v>309</v>
      </c>
      <c r="BN1287" s="294"/>
      <c r="BO1287" s="297">
        <v>38982</v>
      </c>
      <c r="BP1287" s="297">
        <v>48113</v>
      </c>
      <c r="BQ1287" s="297" t="s">
        <v>4259</v>
      </c>
      <c r="BR1287" s="297" t="s">
        <v>4770</v>
      </c>
      <c r="BS1287" s="297">
        <v>38982</v>
      </c>
      <c r="BT1287" s="297">
        <v>48113</v>
      </c>
      <c r="BU1287" s="294">
        <v>13737.28</v>
      </c>
      <c r="BV1287" s="294">
        <v>42.67</v>
      </c>
      <c r="BW1287" s="294">
        <v>0</v>
      </c>
    </row>
    <row r="1288" spans="1:75" s="289" customFormat="1" ht="18.2" customHeight="1" x14ac:dyDescent="0.15">
      <c r="A1288" s="298">
        <v>1286</v>
      </c>
      <c r="B1288" s="299" t="s">
        <v>305</v>
      </c>
      <c r="C1288" s="299" t="s">
        <v>306</v>
      </c>
      <c r="D1288" s="313">
        <v>45170</v>
      </c>
      <c r="E1288" s="300" t="s">
        <v>2364</v>
      </c>
      <c r="F1288" s="309">
        <v>0</v>
      </c>
      <c r="G1288" s="309">
        <v>0</v>
      </c>
      <c r="H1288" s="302">
        <v>15543.41</v>
      </c>
      <c r="I1288" s="302">
        <v>0</v>
      </c>
      <c r="J1288" s="302">
        <v>0</v>
      </c>
      <c r="K1288" s="302">
        <v>15543.41</v>
      </c>
      <c r="L1288" s="302">
        <v>105.2</v>
      </c>
      <c r="M1288" s="302">
        <v>0</v>
      </c>
      <c r="N1288" s="302">
        <v>0</v>
      </c>
      <c r="O1288" s="302">
        <v>105.2</v>
      </c>
      <c r="P1288" s="302">
        <v>0</v>
      </c>
      <c r="Q1288" s="302">
        <v>0</v>
      </c>
      <c r="R1288" s="302">
        <v>15438.21</v>
      </c>
      <c r="S1288" s="302">
        <v>0</v>
      </c>
      <c r="T1288" s="302">
        <v>128.22999999999999</v>
      </c>
      <c r="U1288" s="302">
        <v>0</v>
      </c>
      <c r="V1288" s="302">
        <v>0</v>
      </c>
      <c r="W1288" s="302">
        <v>128.22999999999999</v>
      </c>
      <c r="X1288" s="302">
        <v>0</v>
      </c>
      <c r="Y1288" s="302">
        <v>0</v>
      </c>
      <c r="Z1288" s="302">
        <v>0</v>
      </c>
      <c r="AA1288" s="302">
        <v>42.67</v>
      </c>
      <c r="AB1288" s="302">
        <v>0</v>
      </c>
      <c r="AC1288" s="302">
        <v>0</v>
      </c>
      <c r="AD1288" s="302">
        <v>0</v>
      </c>
      <c r="AE1288" s="302">
        <v>0</v>
      </c>
      <c r="AF1288" s="302">
        <v>-12.03</v>
      </c>
      <c r="AG1288" s="302">
        <v>13.81</v>
      </c>
      <c r="AH1288" s="302">
        <v>37.78</v>
      </c>
      <c r="AI1288" s="302">
        <v>0</v>
      </c>
      <c r="AJ1288" s="302">
        <v>0</v>
      </c>
      <c r="AK1288" s="302">
        <v>0</v>
      </c>
      <c r="AL1288" s="302">
        <v>0</v>
      </c>
      <c r="AM1288" s="302">
        <v>0</v>
      </c>
      <c r="AN1288" s="302">
        <v>0</v>
      </c>
      <c r="AO1288" s="302">
        <v>0</v>
      </c>
      <c r="AP1288" s="302">
        <v>5.12</v>
      </c>
      <c r="AQ1288" s="302">
        <v>0</v>
      </c>
      <c r="AR1288" s="302">
        <v>1.54</v>
      </c>
      <c r="AS1288" s="302">
        <v>0</v>
      </c>
      <c r="AT1288" s="295">
        <f t="shared" si="20"/>
        <v>319.24</v>
      </c>
      <c r="AU1288" s="302">
        <v>0</v>
      </c>
      <c r="AV1288" s="302">
        <v>0</v>
      </c>
      <c r="AW1288" s="303">
        <v>96</v>
      </c>
      <c r="AX1288" s="303">
        <v>300</v>
      </c>
      <c r="AY1288" s="302">
        <v>253021.74</v>
      </c>
      <c r="AZ1288" s="302">
        <v>25889.08</v>
      </c>
      <c r="BA1288" s="301">
        <v>37.956575999999998</v>
      </c>
      <c r="BB1288" s="301">
        <v>22.634314976390002</v>
      </c>
      <c r="BC1288" s="301">
        <v>9.9</v>
      </c>
      <c r="BD1288" s="301"/>
      <c r="BE1288" s="300" t="s">
        <v>4204</v>
      </c>
      <c r="BF1288" s="298"/>
      <c r="BG1288" s="300" t="s">
        <v>320</v>
      </c>
      <c r="BH1288" s="300" t="s">
        <v>197</v>
      </c>
      <c r="BI1288" s="300" t="s">
        <v>373</v>
      </c>
      <c r="BJ1288" s="300" t="s">
        <v>103</v>
      </c>
      <c r="BK1288" s="299" t="s">
        <v>175</v>
      </c>
      <c r="BL1288" s="301">
        <v>120898.10457816</v>
      </c>
      <c r="BM1288" s="299" t="s">
        <v>309</v>
      </c>
      <c r="BN1288" s="301"/>
      <c r="BO1288" s="304">
        <v>38982</v>
      </c>
      <c r="BP1288" s="304">
        <v>48113</v>
      </c>
      <c r="BQ1288" s="297" t="s">
        <v>939</v>
      </c>
      <c r="BR1288" s="297" t="s">
        <v>4783</v>
      </c>
      <c r="BS1288" s="297">
        <v>38982</v>
      </c>
      <c r="BT1288" s="297">
        <v>48113</v>
      </c>
      <c r="BU1288" s="301">
        <v>0</v>
      </c>
      <c r="BV1288" s="301">
        <v>42.67</v>
      </c>
      <c r="BW1288" s="301">
        <v>0</v>
      </c>
    </row>
    <row r="1289" spans="1:75" s="289" customFormat="1" ht="18.2" customHeight="1" x14ac:dyDescent="0.15">
      <c r="A1289" s="291">
        <v>1287</v>
      </c>
      <c r="B1289" s="292" t="s">
        <v>305</v>
      </c>
      <c r="C1289" s="292" t="s">
        <v>306</v>
      </c>
      <c r="D1289" s="312">
        <v>45170</v>
      </c>
      <c r="E1289" s="293" t="s">
        <v>2365</v>
      </c>
      <c r="F1289" s="308">
        <v>71</v>
      </c>
      <c r="G1289" s="308">
        <v>70</v>
      </c>
      <c r="H1289" s="295">
        <v>31396.04</v>
      </c>
      <c r="I1289" s="295">
        <v>11509.37</v>
      </c>
      <c r="J1289" s="295">
        <v>0</v>
      </c>
      <c r="K1289" s="295">
        <v>42905.41</v>
      </c>
      <c r="L1289" s="295">
        <v>215.37</v>
      </c>
      <c r="M1289" s="295">
        <v>0</v>
      </c>
      <c r="N1289" s="295">
        <v>0</v>
      </c>
      <c r="O1289" s="295">
        <v>0</v>
      </c>
      <c r="P1289" s="295">
        <v>0</v>
      </c>
      <c r="Q1289" s="295">
        <v>0</v>
      </c>
      <c r="R1289" s="295">
        <v>42905.41</v>
      </c>
      <c r="S1289" s="295">
        <v>20849.25</v>
      </c>
      <c r="T1289" s="295">
        <v>251.17</v>
      </c>
      <c r="U1289" s="295">
        <v>0</v>
      </c>
      <c r="V1289" s="295">
        <v>0</v>
      </c>
      <c r="W1289" s="295">
        <v>0</v>
      </c>
      <c r="X1289" s="295">
        <v>0</v>
      </c>
      <c r="Y1289" s="295">
        <v>0</v>
      </c>
      <c r="Z1289" s="295">
        <v>21100.42</v>
      </c>
      <c r="AA1289" s="295">
        <v>0</v>
      </c>
      <c r="AB1289" s="295">
        <v>0</v>
      </c>
      <c r="AC1289" s="295">
        <v>0</v>
      </c>
      <c r="AD1289" s="295">
        <v>0</v>
      </c>
      <c r="AE1289" s="295">
        <v>0</v>
      </c>
      <c r="AF1289" s="295">
        <v>0</v>
      </c>
      <c r="AG1289" s="295">
        <v>0</v>
      </c>
      <c r="AH1289" s="295">
        <v>0</v>
      </c>
      <c r="AI1289" s="295">
        <v>0</v>
      </c>
      <c r="AJ1289" s="295">
        <v>0</v>
      </c>
      <c r="AK1289" s="295">
        <v>0</v>
      </c>
      <c r="AL1289" s="295">
        <v>0</v>
      </c>
      <c r="AM1289" s="295">
        <v>0</v>
      </c>
      <c r="AN1289" s="295">
        <v>0</v>
      </c>
      <c r="AO1289" s="295">
        <v>0</v>
      </c>
      <c r="AP1289" s="295">
        <v>0</v>
      </c>
      <c r="AQ1289" s="295">
        <v>0</v>
      </c>
      <c r="AR1289" s="295">
        <v>0</v>
      </c>
      <c r="AS1289" s="295">
        <v>0</v>
      </c>
      <c r="AT1289" s="295">
        <f t="shared" si="20"/>
        <v>0</v>
      </c>
      <c r="AU1289" s="295">
        <v>11724.74</v>
      </c>
      <c r="AV1289" s="295">
        <v>21100.42</v>
      </c>
      <c r="AW1289" s="296">
        <v>96</v>
      </c>
      <c r="AX1289" s="296">
        <v>300</v>
      </c>
      <c r="AY1289" s="295">
        <v>335917.05</v>
      </c>
      <c r="AZ1289" s="295">
        <v>52976.63</v>
      </c>
      <c r="BA1289" s="294">
        <v>58.610894999999999</v>
      </c>
      <c r="BB1289" s="294">
        <v>47.4685626556833</v>
      </c>
      <c r="BC1289" s="294">
        <v>9.6</v>
      </c>
      <c r="BD1289" s="294"/>
      <c r="BE1289" s="293" t="s">
        <v>4204</v>
      </c>
      <c r="BF1289" s="291"/>
      <c r="BG1289" s="293" t="s">
        <v>320</v>
      </c>
      <c r="BH1289" s="293" t="s">
        <v>181</v>
      </c>
      <c r="BI1289" s="293" t="s">
        <v>372</v>
      </c>
      <c r="BJ1289" s="293" t="s">
        <v>4205</v>
      </c>
      <c r="BK1289" s="292" t="s">
        <v>175</v>
      </c>
      <c r="BL1289" s="294">
        <v>335996.38462935999</v>
      </c>
      <c r="BM1289" s="292" t="s">
        <v>309</v>
      </c>
      <c r="BN1289" s="294"/>
      <c r="BO1289" s="297">
        <v>38988</v>
      </c>
      <c r="BP1289" s="297">
        <v>48119</v>
      </c>
      <c r="BQ1289" s="297" t="s">
        <v>937</v>
      </c>
      <c r="BR1289" s="297" t="s">
        <v>4765</v>
      </c>
      <c r="BS1289" s="297">
        <v>38988</v>
      </c>
      <c r="BT1289" s="297">
        <v>48119</v>
      </c>
      <c r="BU1289" s="294">
        <v>10065.299999999999</v>
      </c>
      <c r="BV1289" s="294">
        <v>48.02</v>
      </c>
      <c r="BW1289" s="294">
        <v>0</v>
      </c>
    </row>
    <row r="1290" spans="1:75" s="289" customFormat="1" ht="18.2" customHeight="1" x14ac:dyDescent="0.15">
      <c r="A1290" s="298">
        <v>1288</v>
      </c>
      <c r="B1290" s="299" t="s">
        <v>305</v>
      </c>
      <c r="C1290" s="299" t="s">
        <v>306</v>
      </c>
      <c r="D1290" s="313">
        <v>45170</v>
      </c>
      <c r="E1290" s="300" t="s">
        <v>2366</v>
      </c>
      <c r="F1290" s="309">
        <v>0</v>
      </c>
      <c r="G1290" s="309">
        <v>0</v>
      </c>
      <c r="H1290" s="302">
        <v>16537.560000000001</v>
      </c>
      <c r="I1290" s="302">
        <v>0</v>
      </c>
      <c r="J1290" s="302">
        <v>0</v>
      </c>
      <c r="K1290" s="302">
        <v>16537.560000000001</v>
      </c>
      <c r="L1290" s="302">
        <v>169.27</v>
      </c>
      <c r="M1290" s="302">
        <v>0</v>
      </c>
      <c r="N1290" s="302">
        <v>0</v>
      </c>
      <c r="O1290" s="302">
        <v>169.27</v>
      </c>
      <c r="P1290" s="302">
        <v>0</v>
      </c>
      <c r="Q1290" s="302">
        <v>0</v>
      </c>
      <c r="R1290" s="302">
        <v>16368.29</v>
      </c>
      <c r="S1290" s="302">
        <v>0</v>
      </c>
      <c r="T1290" s="302">
        <v>136.43</v>
      </c>
      <c r="U1290" s="302">
        <v>0</v>
      </c>
      <c r="V1290" s="302">
        <v>0</v>
      </c>
      <c r="W1290" s="302">
        <v>136.43</v>
      </c>
      <c r="X1290" s="302">
        <v>0</v>
      </c>
      <c r="Y1290" s="302">
        <v>0</v>
      </c>
      <c r="Z1290" s="302">
        <v>0</v>
      </c>
      <c r="AA1290" s="302">
        <v>55.88</v>
      </c>
      <c r="AB1290" s="302">
        <v>0</v>
      </c>
      <c r="AC1290" s="302">
        <v>0</v>
      </c>
      <c r="AD1290" s="302">
        <v>0</v>
      </c>
      <c r="AE1290" s="302">
        <v>0</v>
      </c>
      <c r="AF1290" s="302">
        <v>-13.9</v>
      </c>
      <c r="AG1290" s="302">
        <v>18.079999999999998</v>
      </c>
      <c r="AH1290" s="302">
        <v>46.99</v>
      </c>
      <c r="AI1290" s="302">
        <v>0</v>
      </c>
      <c r="AJ1290" s="302">
        <v>0</v>
      </c>
      <c r="AK1290" s="302">
        <v>0</v>
      </c>
      <c r="AL1290" s="302">
        <v>0</v>
      </c>
      <c r="AM1290" s="302">
        <v>0</v>
      </c>
      <c r="AN1290" s="302">
        <v>0</v>
      </c>
      <c r="AO1290" s="302">
        <v>0</v>
      </c>
      <c r="AP1290" s="302">
        <v>5.17</v>
      </c>
      <c r="AQ1290" s="302">
        <v>0</v>
      </c>
      <c r="AR1290" s="302">
        <v>11.84</v>
      </c>
      <c r="AS1290" s="302">
        <v>0</v>
      </c>
      <c r="AT1290" s="295">
        <f t="shared" si="20"/>
        <v>406.08000000000004</v>
      </c>
      <c r="AU1290" s="302">
        <v>0</v>
      </c>
      <c r="AV1290" s="302">
        <v>0</v>
      </c>
      <c r="AW1290" s="303">
        <v>96</v>
      </c>
      <c r="AX1290" s="303">
        <v>300</v>
      </c>
      <c r="AY1290" s="302">
        <v>269001.21999999997</v>
      </c>
      <c r="AZ1290" s="302">
        <v>33903.5</v>
      </c>
      <c r="BA1290" s="301">
        <v>46.839942999999998</v>
      </c>
      <c r="BB1290" s="301">
        <v>22.613882655403401</v>
      </c>
      <c r="BC1290" s="301">
        <v>9.9</v>
      </c>
      <c r="BD1290" s="301"/>
      <c r="BE1290" s="300" t="s">
        <v>4204</v>
      </c>
      <c r="BF1290" s="298"/>
      <c r="BG1290" s="300" t="s">
        <v>320</v>
      </c>
      <c r="BH1290" s="300" t="s">
        <v>181</v>
      </c>
      <c r="BI1290" s="300" t="s">
        <v>368</v>
      </c>
      <c r="BJ1290" s="300" t="s">
        <v>103</v>
      </c>
      <c r="BK1290" s="299" t="s">
        <v>175</v>
      </c>
      <c r="BL1290" s="301">
        <v>128181.65034584</v>
      </c>
      <c r="BM1290" s="299" t="s">
        <v>309</v>
      </c>
      <c r="BN1290" s="301"/>
      <c r="BO1290" s="304">
        <v>38988</v>
      </c>
      <c r="BP1290" s="304">
        <v>48119</v>
      </c>
      <c r="BQ1290" s="297" t="s">
        <v>4757</v>
      </c>
      <c r="BR1290" s="297" t="s">
        <v>4764</v>
      </c>
      <c r="BS1290" s="297">
        <v>38988</v>
      </c>
      <c r="BT1290" s="297">
        <v>48119</v>
      </c>
      <c r="BU1290" s="301">
        <v>0</v>
      </c>
      <c r="BV1290" s="301">
        <v>55.88</v>
      </c>
      <c r="BW1290" s="301">
        <v>0</v>
      </c>
    </row>
    <row r="1291" spans="1:75" s="289" customFormat="1" ht="18.2" customHeight="1" x14ac:dyDescent="0.15">
      <c r="A1291" s="291">
        <v>1289</v>
      </c>
      <c r="B1291" s="292" t="s">
        <v>305</v>
      </c>
      <c r="C1291" s="292" t="s">
        <v>306</v>
      </c>
      <c r="D1291" s="312">
        <v>45170</v>
      </c>
      <c r="E1291" s="293" t="s">
        <v>2367</v>
      </c>
      <c r="F1291" s="308">
        <v>166</v>
      </c>
      <c r="G1291" s="308">
        <v>165</v>
      </c>
      <c r="H1291" s="295">
        <v>22291.49</v>
      </c>
      <c r="I1291" s="295">
        <v>13576.4</v>
      </c>
      <c r="J1291" s="295">
        <v>0</v>
      </c>
      <c r="K1291" s="295">
        <v>35867.89</v>
      </c>
      <c r="L1291" s="295">
        <v>150.91</v>
      </c>
      <c r="M1291" s="295">
        <v>0</v>
      </c>
      <c r="N1291" s="295">
        <v>0</v>
      </c>
      <c r="O1291" s="295">
        <v>0</v>
      </c>
      <c r="P1291" s="295">
        <v>0</v>
      </c>
      <c r="Q1291" s="295">
        <v>0</v>
      </c>
      <c r="R1291" s="295">
        <v>35867.89</v>
      </c>
      <c r="S1291" s="295">
        <v>41659.21</v>
      </c>
      <c r="T1291" s="295">
        <v>183.9</v>
      </c>
      <c r="U1291" s="295">
        <v>0</v>
      </c>
      <c r="V1291" s="295">
        <v>0</v>
      </c>
      <c r="W1291" s="295">
        <v>0</v>
      </c>
      <c r="X1291" s="295">
        <v>0</v>
      </c>
      <c r="Y1291" s="295">
        <v>0</v>
      </c>
      <c r="Z1291" s="295">
        <v>41843.11</v>
      </c>
      <c r="AA1291" s="295">
        <v>0</v>
      </c>
      <c r="AB1291" s="295">
        <v>0</v>
      </c>
      <c r="AC1291" s="295">
        <v>0</v>
      </c>
      <c r="AD1291" s="295">
        <v>0</v>
      </c>
      <c r="AE1291" s="295">
        <v>0</v>
      </c>
      <c r="AF1291" s="295">
        <v>0</v>
      </c>
      <c r="AG1291" s="295">
        <v>0</v>
      </c>
      <c r="AH1291" s="295">
        <v>0</v>
      </c>
      <c r="AI1291" s="295">
        <v>0</v>
      </c>
      <c r="AJ1291" s="295">
        <v>0</v>
      </c>
      <c r="AK1291" s="295">
        <v>0</v>
      </c>
      <c r="AL1291" s="295">
        <v>0</v>
      </c>
      <c r="AM1291" s="295">
        <v>0</v>
      </c>
      <c r="AN1291" s="295">
        <v>0</v>
      </c>
      <c r="AO1291" s="295">
        <v>0</v>
      </c>
      <c r="AP1291" s="295">
        <v>0</v>
      </c>
      <c r="AQ1291" s="295">
        <v>0</v>
      </c>
      <c r="AR1291" s="295">
        <v>0</v>
      </c>
      <c r="AS1291" s="295">
        <v>0</v>
      </c>
      <c r="AT1291" s="295">
        <f t="shared" si="20"/>
        <v>0</v>
      </c>
      <c r="AU1291" s="295">
        <v>13727.31</v>
      </c>
      <c r="AV1291" s="295">
        <v>41843.11</v>
      </c>
      <c r="AW1291" s="296">
        <v>96</v>
      </c>
      <c r="AX1291" s="296">
        <v>300</v>
      </c>
      <c r="AY1291" s="295">
        <v>254897.37</v>
      </c>
      <c r="AZ1291" s="295">
        <v>37132.400000000001</v>
      </c>
      <c r="BA1291" s="294">
        <v>54.139437999999998</v>
      </c>
      <c r="BB1291" s="294">
        <v>52.2957688392299</v>
      </c>
      <c r="BC1291" s="294">
        <v>9.9</v>
      </c>
      <c r="BD1291" s="294"/>
      <c r="BE1291" s="293" t="s">
        <v>4204</v>
      </c>
      <c r="BF1291" s="291"/>
      <c r="BG1291" s="293" t="s">
        <v>312</v>
      </c>
      <c r="BH1291" s="293" t="s">
        <v>188</v>
      </c>
      <c r="BI1291" s="293" t="s">
        <v>313</v>
      </c>
      <c r="BJ1291" s="293" t="s">
        <v>4205</v>
      </c>
      <c r="BK1291" s="292" t="s">
        <v>175</v>
      </c>
      <c r="BL1291" s="294">
        <v>280884.88990744</v>
      </c>
      <c r="BM1291" s="292" t="s">
        <v>309</v>
      </c>
      <c r="BN1291" s="294"/>
      <c r="BO1291" s="297">
        <v>38988</v>
      </c>
      <c r="BP1291" s="297">
        <v>48119</v>
      </c>
      <c r="BQ1291" s="297" t="s">
        <v>946</v>
      </c>
      <c r="BR1291" s="297" t="s">
        <v>4775</v>
      </c>
      <c r="BS1291" s="297">
        <v>38988</v>
      </c>
      <c r="BT1291" s="297">
        <v>48119</v>
      </c>
      <c r="BU1291" s="294">
        <v>21588.97</v>
      </c>
      <c r="BV1291" s="294">
        <v>61.2</v>
      </c>
      <c r="BW1291" s="294">
        <v>0</v>
      </c>
    </row>
    <row r="1292" spans="1:75" s="289" customFormat="1" ht="18.2" customHeight="1" x14ac:dyDescent="0.15">
      <c r="A1292" s="298">
        <v>1290</v>
      </c>
      <c r="B1292" s="299" t="s">
        <v>305</v>
      </c>
      <c r="C1292" s="299" t="s">
        <v>306</v>
      </c>
      <c r="D1292" s="313">
        <v>45170</v>
      </c>
      <c r="E1292" s="300" t="s">
        <v>2368</v>
      </c>
      <c r="F1292" s="309">
        <v>0</v>
      </c>
      <c r="G1292" s="309">
        <v>0</v>
      </c>
      <c r="H1292" s="302">
        <v>20344.7</v>
      </c>
      <c r="I1292" s="302">
        <v>0</v>
      </c>
      <c r="J1292" s="302">
        <v>0</v>
      </c>
      <c r="K1292" s="302">
        <v>20344.7</v>
      </c>
      <c r="L1292" s="302">
        <v>677.58</v>
      </c>
      <c r="M1292" s="302">
        <v>0</v>
      </c>
      <c r="N1292" s="302">
        <v>0</v>
      </c>
      <c r="O1292" s="302">
        <v>677.58</v>
      </c>
      <c r="P1292" s="302">
        <v>0</v>
      </c>
      <c r="Q1292" s="302">
        <v>0</v>
      </c>
      <c r="R1292" s="302">
        <v>19667.12</v>
      </c>
      <c r="S1292" s="302">
        <v>0</v>
      </c>
      <c r="T1292" s="302">
        <v>161.06</v>
      </c>
      <c r="U1292" s="302">
        <v>0</v>
      </c>
      <c r="V1292" s="302">
        <v>0</v>
      </c>
      <c r="W1292" s="302">
        <v>161.06</v>
      </c>
      <c r="X1292" s="302">
        <v>0</v>
      </c>
      <c r="Y1292" s="302">
        <v>0</v>
      </c>
      <c r="Z1292" s="302">
        <v>0</v>
      </c>
      <c r="AA1292" s="302">
        <v>59.56</v>
      </c>
      <c r="AB1292" s="302">
        <v>0</v>
      </c>
      <c r="AC1292" s="302">
        <v>0</v>
      </c>
      <c r="AD1292" s="302">
        <v>0</v>
      </c>
      <c r="AE1292" s="302">
        <v>0</v>
      </c>
      <c r="AF1292" s="302">
        <v>-34.159999999999997</v>
      </c>
      <c r="AG1292" s="302">
        <v>39.07</v>
      </c>
      <c r="AH1292" s="302">
        <v>115.03</v>
      </c>
      <c r="AI1292" s="302">
        <v>0</v>
      </c>
      <c r="AJ1292" s="302">
        <v>0</v>
      </c>
      <c r="AK1292" s="302">
        <v>0</v>
      </c>
      <c r="AL1292" s="302">
        <v>0</v>
      </c>
      <c r="AM1292" s="302">
        <v>0</v>
      </c>
      <c r="AN1292" s="302">
        <v>0</v>
      </c>
      <c r="AO1292" s="302">
        <v>0</v>
      </c>
      <c r="AP1292" s="302">
        <v>0</v>
      </c>
      <c r="AQ1292" s="302">
        <v>0</v>
      </c>
      <c r="AR1292" s="302">
        <v>1018.14</v>
      </c>
      <c r="AS1292" s="302">
        <v>0</v>
      </c>
      <c r="AT1292" s="295">
        <f t="shared" si="20"/>
        <v>1.1368683772161603E-13</v>
      </c>
      <c r="AU1292" s="302">
        <v>0</v>
      </c>
      <c r="AV1292" s="302">
        <v>0</v>
      </c>
      <c r="AW1292" s="303">
        <v>36</v>
      </c>
      <c r="AX1292" s="303">
        <v>240</v>
      </c>
      <c r="AY1292" s="302">
        <v>471498.79</v>
      </c>
      <c r="AZ1292" s="302">
        <v>89969.81</v>
      </c>
      <c r="BA1292" s="301">
        <v>70.943982000000005</v>
      </c>
      <c r="BB1292" s="301">
        <v>15.508133309071599</v>
      </c>
      <c r="BC1292" s="301">
        <v>9.5</v>
      </c>
      <c r="BD1292" s="301"/>
      <c r="BE1292" s="300" t="s">
        <v>4204</v>
      </c>
      <c r="BF1292" s="298"/>
      <c r="BG1292" s="300" t="s">
        <v>312</v>
      </c>
      <c r="BH1292" s="300" t="s">
        <v>230</v>
      </c>
      <c r="BI1292" s="300" t="s">
        <v>322</v>
      </c>
      <c r="BJ1292" s="300" t="s">
        <v>103</v>
      </c>
      <c r="BK1292" s="299" t="s">
        <v>175</v>
      </c>
      <c r="BL1292" s="301">
        <v>154015.10476352001</v>
      </c>
      <c r="BM1292" s="299" t="s">
        <v>309</v>
      </c>
      <c r="BN1292" s="301"/>
      <c r="BO1292" s="304">
        <v>38989</v>
      </c>
      <c r="BP1292" s="304">
        <v>46294</v>
      </c>
      <c r="BQ1292" s="297" t="s">
        <v>4757</v>
      </c>
      <c r="BR1292" s="297" t="s">
        <v>4764</v>
      </c>
      <c r="BS1292" s="297">
        <v>38989</v>
      </c>
      <c r="BT1292" s="297">
        <v>46294</v>
      </c>
      <c r="BU1292" s="301">
        <v>0</v>
      </c>
      <c r="BV1292" s="301">
        <v>59.56</v>
      </c>
      <c r="BW1292" s="301">
        <v>0</v>
      </c>
    </row>
    <row r="1293" spans="1:75" s="289" customFormat="1" ht="18.2" customHeight="1" x14ac:dyDescent="0.15">
      <c r="A1293" s="291">
        <v>1291</v>
      </c>
      <c r="B1293" s="292" t="s">
        <v>305</v>
      </c>
      <c r="C1293" s="292" t="s">
        <v>306</v>
      </c>
      <c r="D1293" s="312">
        <v>45170</v>
      </c>
      <c r="E1293" s="293" t="s">
        <v>2369</v>
      </c>
      <c r="F1293" s="308">
        <v>0</v>
      </c>
      <c r="G1293" s="308">
        <v>0</v>
      </c>
      <c r="H1293" s="295">
        <v>22317.69</v>
      </c>
      <c r="I1293" s="295">
        <v>0</v>
      </c>
      <c r="J1293" s="295">
        <v>0</v>
      </c>
      <c r="K1293" s="295">
        <v>22317.69</v>
      </c>
      <c r="L1293" s="295">
        <v>521.55999999999995</v>
      </c>
      <c r="M1293" s="295">
        <v>0</v>
      </c>
      <c r="N1293" s="295">
        <v>0</v>
      </c>
      <c r="O1293" s="295">
        <v>521.55999999999995</v>
      </c>
      <c r="P1293" s="295">
        <v>0</v>
      </c>
      <c r="Q1293" s="295">
        <v>0</v>
      </c>
      <c r="R1293" s="295">
        <v>21796.13</v>
      </c>
      <c r="S1293" s="295">
        <v>0</v>
      </c>
      <c r="T1293" s="295">
        <v>176.68</v>
      </c>
      <c r="U1293" s="295">
        <v>0</v>
      </c>
      <c r="V1293" s="295">
        <v>0</v>
      </c>
      <c r="W1293" s="295">
        <v>176.68</v>
      </c>
      <c r="X1293" s="295">
        <v>0</v>
      </c>
      <c r="Y1293" s="295">
        <v>0</v>
      </c>
      <c r="Z1293" s="295">
        <v>0</v>
      </c>
      <c r="AA1293" s="295">
        <v>49.59</v>
      </c>
      <c r="AB1293" s="295">
        <v>0</v>
      </c>
      <c r="AC1293" s="295">
        <v>0</v>
      </c>
      <c r="AD1293" s="295">
        <v>0</v>
      </c>
      <c r="AE1293" s="295">
        <v>0</v>
      </c>
      <c r="AF1293" s="295">
        <v>-28.71</v>
      </c>
      <c r="AG1293" s="295">
        <v>32.53</v>
      </c>
      <c r="AH1293" s="295">
        <v>96.88</v>
      </c>
      <c r="AI1293" s="295">
        <v>0</v>
      </c>
      <c r="AJ1293" s="295">
        <v>0</v>
      </c>
      <c r="AK1293" s="295">
        <v>0</v>
      </c>
      <c r="AL1293" s="295">
        <v>0</v>
      </c>
      <c r="AM1293" s="295">
        <v>0</v>
      </c>
      <c r="AN1293" s="295">
        <v>0</v>
      </c>
      <c r="AO1293" s="295">
        <v>0</v>
      </c>
      <c r="AP1293" s="295">
        <v>7.0000000000000007E-2</v>
      </c>
      <c r="AQ1293" s="295">
        <v>0</v>
      </c>
      <c r="AR1293" s="295">
        <v>0.06</v>
      </c>
      <c r="AS1293" s="295">
        <v>0</v>
      </c>
      <c r="AT1293" s="295">
        <f t="shared" si="20"/>
        <v>848.54</v>
      </c>
      <c r="AU1293" s="295">
        <v>0</v>
      </c>
      <c r="AV1293" s="295">
        <v>0</v>
      </c>
      <c r="AW1293" s="296">
        <v>36</v>
      </c>
      <c r="AX1293" s="296">
        <v>240</v>
      </c>
      <c r="AY1293" s="295">
        <v>420699.07</v>
      </c>
      <c r="AZ1293" s="295">
        <v>74907.600000000006</v>
      </c>
      <c r="BA1293" s="294">
        <v>66.199341000000004</v>
      </c>
      <c r="BB1293" s="294">
        <v>19.2622569986267</v>
      </c>
      <c r="BC1293" s="294">
        <v>9.5</v>
      </c>
      <c r="BD1293" s="294"/>
      <c r="BE1293" s="293" t="s">
        <v>4204</v>
      </c>
      <c r="BF1293" s="291"/>
      <c r="BG1293" s="293" t="s">
        <v>312</v>
      </c>
      <c r="BH1293" s="293" t="s">
        <v>188</v>
      </c>
      <c r="BI1293" s="293" t="s">
        <v>313</v>
      </c>
      <c r="BJ1293" s="293" t="s">
        <v>103</v>
      </c>
      <c r="BK1293" s="292" t="s">
        <v>175</v>
      </c>
      <c r="BL1293" s="294">
        <v>170687.58645847999</v>
      </c>
      <c r="BM1293" s="292" t="s">
        <v>309</v>
      </c>
      <c r="BN1293" s="294"/>
      <c r="BO1293" s="297">
        <v>38989</v>
      </c>
      <c r="BP1293" s="297">
        <v>46294</v>
      </c>
      <c r="BQ1293" s="297" t="s">
        <v>4757</v>
      </c>
      <c r="BR1293" s="297" t="s">
        <v>4764</v>
      </c>
      <c r="BS1293" s="297">
        <v>38989</v>
      </c>
      <c r="BT1293" s="297">
        <v>46294</v>
      </c>
      <c r="BU1293" s="294">
        <v>0</v>
      </c>
      <c r="BV1293" s="294">
        <v>49.59</v>
      </c>
      <c r="BW1293" s="294">
        <v>0</v>
      </c>
    </row>
    <row r="1294" spans="1:75" s="289" customFormat="1" ht="18.2" customHeight="1" x14ac:dyDescent="0.15">
      <c r="A1294" s="298">
        <v>1292</v>
      </c>
      <c r="B1294" s="299" t="s">
        <v>305</v>
      </c>
      <c r="C1294" s="299" t="s">
        <v>306</v>
      </c>
      <c r="D1294" s="313">
        <v>45170</v>
      </c>
      <c r="E1294" s="300" t="s">
        <v>2370</v>
      </c>
      <c r="F1294" s="309">
        <v>0</v>
      </c>
      <c r="G1294" s="309">
        <v>0</v>
      </c>
      <c r="H1294" s="302">
        <v>6084.26</v>
      </c>
      <c r="I1294" s="302">
        <v>0</v>
      </c>
      <c r="J1294" s="302">
        <v>0</v>
      </c>
      <c r="K1294" s="302">
        <v>6084.26</v>
      </c>
      <c r="L1294" s="302">
        <v>141.34</v>
      </c>
      <c r="M1294" s="302">
        <v>0</v>
      </c>
      <c r="N1294" s="302">
        <v>0</v>
      </c>
      <c r="O1294" s="302">
        <v>141.34</v>
      </c>
      <c r="P1294" s="302">
        <v>0</v>
      </c>
      <c r="Q1294" s="302">
        <v>0</v>
      </c>
      <c r="R1294" s="302">
        <v>5942.92</v>
      </c>
      <c r="S1294" s="302">
        <v>0</v>
      </c>
      <c r="T1294" s="302">
        <v>50.2</v>
      </c>
      <c r="U1294" s="302">
        <v>0</v>
      </c>
      <c r="V1294" s="302">
        <v>0</v>
      </c>
      <c r="W1294" s="302">
        <v>50.2</v>
      </c>
      <c r="X1294" s="302">
        <v>0</v>
      </c>
      <c r="Y1294" s="302">
        <v>0</v>
      </c>
      <c r="Z1294" s="302">
        <v>0</v>
      </c>
      <c r="AA1294" s="302">
        <v>31.45</v>
      </c>
      <c r="AB1294" s="302">
        <v>0</v>
      </c>
      <c r="AC1294" s="302">
        <v>0</v>
      </c>
      <c r="AD1294" s="302">
        <v>0</v>
      </c>
      <c r="AE1294" s="302">
        <v>0</v>
      </c>
      <c r="AF1294" s="302">
        <v>-11.28</v>
      </c>
      <c r="AG1294" s="302">
        <v>9.6999999999999993</v>
      </c>
      <c r="AH1294" s="302">
        <v>34.69</v>
      </c>
      <c r="AI1294" s="302">
        <v>0</v>
      </c>
      <c r="AJ1294" s="302">
        <v>0</v>
      </c>
      <c r="AK1294" s="302">
        <v>0</v>
      </c>
      <c r="AL1294" s="302">
        <v>0</v>
      </c>
      <c r="AM1294" s="302">
        <v>0</v>
      </c>
      <c r="AN1294" s="302">
        <v>0</v>
      </c>
      <c r="AO1294" s="302">
        <v>0</v>
      </c>
      <c r="AP1294" s="302">
        <v>0</v>
      </c>
      <c r="AQ1294" s="302">
        <v>0</v>
      </c>
      <c r="AR1294" s="302">
        <v>0</v>
      </c>
      <c r="AS1294" s="302">
        <v>0.70743599999999995</v>
      </c>
      <c r="AT1294" s="295">
        <f t="shared" si="20"/>
        <v>255.39256399999999</v>
      </c>
      <c r="AU1294" s="302">
        <v>0</v>
      </c>
      <c r="AV1294" s="302">
        <v>0</v>
      </c>
      <c r="AW1294" s="303">
        <v>36</v>
      </c>
      <c r="AX1294" s="303">
        <v>240</v>
      </c>
      <c r="AY1294" s="302">
        <v>333898.28999999998</v>
      </c>
      <c r="AZ1294" s="302">
        <v>19984.919999999998</v>
      </c>
      <c r="BA1294" s="301">
        <v>22.203246</v>
      </c>
      <c r="BB1294" s="301">
        <v>6.6025840843155796</v>
      </c>
      <c r="BC1294" s="301">
        <v>9.9</v>
      </c>
      <c r="BD1294" s="301"/>
      <c r="BE1294" s="300" t="s">
        <v>4204</v>
      </c>
      <c r="BF1294" s="298"/>
      <c r="BG1294" s="300" t="s">
        <v>320</v>
      </c>
      <c r="BH1294" s="300" t="s">
        <v>197</v>
      </c>
      <c r="BI1294" s="300" t="s">
        <v>373</v>
      </c>
      <c r="BJ1294" s="300" t="s">
        <v>103</v>
      </c>
      <c r="BK1294" s="299" t="s">
        <v>175</v>
      </c>
      <c r="BL1294" s="301">
        <v>46539.57704032</v>
      </c>
      <c r="BM1294" s="299" t="s">
        <v>309</v>
      </c>
      <c r="BN1294" s="301"/>
      <c r="BO1294" s="304">
        <v>38982</v>
      </c>
      <c r="BP1294" s="304">
        <v>46287</v>
      </c>
      <c r="BQ1294" s="297" t="s">
        <v>4757</v>
      </c>
      <c r="BR1294" s="297" t="s">
        <v>4764</v>
      </c>
      <c r="BS1294" s="297">
        <v>38982</v>
      </c>
      <c r="BT1294" s="297">
        <v>46287</v>
      </c>
      <c r="BU1294" s="301">
        <v>0</v>
      </c>
      <c r="BV1294" s="301">
        <v>31.45</v>
      </c>
      <c r="BW1294" s="301">
        <v>0</v>
      </c>
    </row>
    <row r="1295" spans="1:75" s="289" customFormat="1" ht="18.2" customHeight="1" x14ac:dyDescent="0.15">
      <c r="A1295" s="291">
        <v>1293</v>
      </c>
      <c r="B1295" s="292" t="s">
        <v>305</v>
      </c>
      <c r="C1295" s="292" t="s">
        <v>306</v>
      </c>
      <c r="D1295" s="312">
        <v>45170</v>
      </c>
      <c r="E1295" s="293" t="s">
        <v>2371</v>
      </c>
      <c r="F1295" s="308">
        <v>52</v>
      </c>
      <c r="G1295" s="308">
        <v>51</v>
      </c>
      <c r="H1295" s="295">
        <v>10472.51</v>
      </c>
      <c r="I1295" s="295">
        <v>2927.48</v>
      </c>
      <c r="J1295" s="295">
        <v>0</v>
      </c>
      <c r="K1295" s="295">
        <v>13399.99</v>
      </c>
      <c r="L1295" s="295">
        <v>70.849999999999994</v>
      </c>
      <c r="M1295" s="295">
        <v>0</v>
      </c>
      <c r="N1295" s="295">
        <v>0</v>
      </c>
      <c r="O1295" s="295">
        <v>0</v>
      </c>
      <c r="P1295" s="295">
        <v>0</v>
      </c>
      <c r="Q1295" s="295">
        <v>0</v>
      </c>
      <c r="R1295" s="295">
        <v>13399.99</v>
      </c>
      <c r="S1295" s="295">
        <v>4969.3100000000004</v>
      </c>
      <c r="T1295" s="295">
        <v>86.4</v>
      </c>
      <c r="U1295" s="295">
        <v>0</v>
      </c>
      <c r="V1295" s="295">
        <v>0</v>
      </c>
      <c r="W1295" s="295">
        <v>0</v>
      </c>
      <c r="X1295" s="295">
        <v>0</v>
      </c>
      <c r="Y1295" s="295">
        <v>0</v>
      </c>
      <c r="Z1295" s="295">
        <v>5055.71</v>
      </c>
      <c r="AA1295" s="295">
        <v>0</v>
      </c>
      <c r="AB1295" s="295">
        <v>0</v>
      </c>
      <c r="AC1295" s="295">
        <v>0</v>
      </c>
      <c r="AD1295" s="295">
        <v>0</v>
      </c>
      <c r="AE1295" s="295">
        <v>0</v>
      </c>
      <c r="AF1295" s="295">
        <v>0</v>
      </c>
      <c r="AG1295" s="295">
        <v>0</v>
      </c>
      <c r="AH1295" s="295">
        <v>0</v>
      </c>
      <c r="AI1295" s="295">
        <v>0</v>
      </c>
      <c r="AJ1295" s="295">
        <v>0</v>
      </c>
      <c r="AK1295" s="295">
        <v>0</v>
      </c>
      <c r="AL1295" s="295">
        <v>0</v>
      </c>
      <c r="AM1295" s="295">
        <v>0</v>
      </c>
      <c r="AN1295" s="295">
        <v>0</v>
      </c>
      <c r="AO1295" s="295">
        <v>0</v>
      </c>
      <c r="AP1295" s="295">
        <v>0</v>
      </c>
      <c r="AQ1295" s="295">
        <v>0</v>
      </c>
      <c r="AR1295" s="295">
        <v>0</v>
      </c>
      <c r="AS1295" s="295">
        <v>0</v>
      </c>
      <c r="AT1295" s="295">
        <f t="shared" si="20"/>
        <v>0</v>
      </c>
      <c r="AU1295" s="295">
        <v>2998.33</v>
      </c>
      <c r="AV1295" s="295">
        <v>5055.71</v>
      </c>
      <c r="AW1295" s="296">
        <v>96</v>
      </c>
      <c r="AX1295" s="296">
        <v>300</v>
      </c>
      <c r="AY1295" s="295">
        <v>253021.74</v>
      </c>
      <c r="AZ1295" s="295">
        <v>17440.46</v>
      </c>
      <c r="BA1295" s="294">
        <v>25.569859999999998</v>
      </c>
      <c r="BB1295" s="294">
        <v>19.646033894828498</v>
      </c>
      <c r="BC1295" s="294">
        <v>9.9</v>
      </c>
      <c r="BD1295" s="294"/>
      <c r="BE1295" s="293" t="s">
        <v>4204</v>
      </c>
      <c r="BF1295" s="291"/>
      <c r="BG1295" s="293" t="s">
        <v>320</v>
      </c>
      <c r="BH1295" s="293" t="s">
        <v>197</v>
      </c>
      <c r="BI1295" s="293" t="s">
        <v>373</v>
      </c>
      <c r="BJ1295" s="293" t="s">
        <v>4205</v>
      </c>
      <c r="BK1295" s="292" t="s">
        <v>175</v>
      </c>
      <c r="BL1295" s="294">
        <v>104936.60808904</v>
      </c>
      <c r="BM1295" s="292" t="s">
        <v>309</v>
      </c>
      <c r="BN1295" s="294"/>
      <c r="BO1295" s="297">
        <v>38982</v>
      </c>
      <c r="BP1295" s="297">
        <v>48113</v>
      </c>
      <c r="BQ1295" s="297" t="s">
        <v>955</v>
      </c>
      <c r="BR1295" s="297" t="s">
        <v>4778</v>
      </c>
      <c r="BS1295" s="297">
        <v>38982</v>
      </c>
      <c r="BT1295" s="297">
        <v>48113</v>
      </c>
      <c r="BU1295" s="294">
        <v>3406.8</v>
      </c>
      <c r="BV1295" s="294">
        <v>28.75</v>
      </c>
      <c r="BW1295" s="294">
        <v>0</v>
      </c>
    </row>
    <row r="1296" spans="1:75" s="289" customFormat="1" ht="18.2" customHeight="1" x14ac:dyDescent="0.15">
      <c r="A1296" s="298">
        <v>1294</v>
      </c>
      <c r="B1296" s="299" t="s">
        <v>305</v>
      </c>
      <c r="C1296" s="299" t="s">
        <v>306</v>
      </c>
      <c r="D1296" s="313">
        <v>45170</v>
      </c>
      <c r="E1296" s="300" t="s">
        <v>2372</v>
      </c>
      <c r="F1296" s="309">
        <v>159</v>
      </c>
      <c r="G1296" s="309">
        <v>158</v>
      </c>
      <c r="H1296" s="302">
        <v>18656.55</v>
      </c>
      <c r="I1296" s="302">
        <v>11125.98</v>
      </c>
      <c r="J1296" s="302">
        <v>0</v>
      </c>
      <c r="K1296" s="302">
        <v>29782.53</v>
      </c>
      <c r="L1296" s="302">
        <v>126.26</v>
      </c>
      <c r="M1296" s="302">
        <v>0</v>
      </c>
      <c r="N1296" s="302">
        <v>0</v>
      </c>
      <c r="O1296" s="302">
        <v>0</v>
      </c>
      <c r="P1296" s="302">
        <v>0</v>
      </c>
      <c r="Q1296" s="302">
        <v>0</v>
      </c>
      <c r="R1296" s="302">
        <v>29782.53</v>
      </c>
      <c r="S1296" s="302">
        <v>33142.449999999997</v>
      </c>
      <c r="T1296" s="302">
        <v>153.91999999999999</v>
      </c>
      <c r="U1296" s="302">
        <v>0</v>
      </c>
      <c r="V1296" s="302">
        <v>0</v>
      </c>
      <c r="W1296" s="302">
        <v>0</v>
      </c>
      <c r="X1296" s="302">
        <v>0</v>
      </c>
      <c r="Y1296" s="302">
        <v>0</v>
      </c>
      <c r="Z1296" s="302">
        <v>33296.370000000003</v>
      </c>
      <c r="AA1296" s="302">
        <v>0</v>
      </c>
      <c r="AB1296" s="302">
        <v>0</v>
      </c>
      <c r="AC1296" s="302">
        <v>0</v>
      </c>
      <c r="AD1296" s="302">
        <v>0</v>
      </c>
      <c r="AE1296" s="302">
        <v>0</v>
      </c>
      <c r="AF1296" s="302">
        <v>0</v>
      </c>
      <c r="AG1296" s="302">
        <v>0</v>
      </c>
      <c r="AH1296" s="302">
        <v>0</v>
      </c>
      <c r="AI1296" s="302">
        <v>0</v>
      </c>
      <c r="AJ1296" s="302">
        <v>0</v>
      </c>
      <c r="AK1296" s="302">
        <v>0</v>
      </c>
      <c r="AL1296" s="302">
        <v>0</v>
      </c>
      <c r="AM1296" s="302">
        <v>0</v>
      </c>
      <c r="AN1296" s="302">
        <v>0</v>
      </c>
      <c r="AO1296" s="302">
        <v>0</v>
      </c>
      <c r="AP1296" s="302">
        <v>0</v>
      </c>
      <c r="AQ1296" s="302">
        <v>0</v>
      </c>
      <c r="AR1296" s="302">
        <v>0</v>
      </c>
      <c r="AS1296" s="302">
        <v>0</v>
      </c>
      <c r="AT1296" s="295">
        <f t="shared" si="20"/>
        <v>0</v>
      </c>
      <c r="AU1296" s="302">
        <v>11252.24</v>
      </c>
      <c r="AV1296" s="302">
        <v>33296.370000000003</v>
      </c>
      <c r="AW1296" s="303">
        <v>96</v>
      </c>
      <c r="AX1296" s="303">
        <v>300</v>
      </c>
      <c r="AY1296" s="302">
        <v>253021.74</v>
      </c>
      <c r="AZ1296" s="302">
        <v>31074.06</v>
      </c>
      <c r="BA1296" s="301">
        <v>45.558394999999997</v>
      </c>
      <c r="BB1296" s="301">
        <v>43.664853123130698</v>
      </c>
      <c r="BC1296" s="301">
        <v>9.9</v>
      </c>
      <c r="BD1296" s="301"/>
      <c r="BE1296" s="300" t="s">
        <v>4204</v>
      </c>
      <c r="BF1296" s="298"/>
      <c r="BG1296" s="300" t="s">
        <v>320</v>
      </c>
      <c r="BH1296" s="300" t="s">
        <v>197</v>
      </c>
      <c r="BI1296" s="300" t="s">
        <v>373</v>
      </c>
      <c r="BJ1296" s="300" t="s">
        <v>4205</v>
      </c>
      <c r="BK1296" s="299" t="s">
        <v>175</v>
      </c>
      <c r="BL1296" s="301">
        <v>233229.85155287999</v>
      </c>
      <c r="BM1296" s="299" t="s">
        <v>309</v>
      </c>
      <c r="BN1296" s="301"/>
      <c r="BO1296" s="304">
        <v>38982</v>
      </c>
      <c r="BP1296" s="304">
        <v>48113</v>
      </c>
      <c r="BQ1296" s="297" t="s">
        <v>937</v>
      </c>
      <c r="BR1296" s="297" t="s">
        <v>4765</v>
      </c>
      <c r="BS1296" s="297">
        <v>38982</v>
      </c>
      <c r="BT1296" s="297">
        <v>48113</v>
      </c>
      <c r="BU1296" s="301">
        <v>17599.98</v>
      </c>
      <c r="BV1296" s="301">
        <v>51.22</v>
      </c>
      <c r="BW1296" s="301">
        <v>0</v>
      </c>
    </row>
    <row r="1297" spans="1:75" s="289" customFormat="1" ht="18.2" customHeight="1" x14ac:dyDescent="0.15">
      <c r="A1297" s="291">
        <v>1295</v>
      </c>
      <c r="B1297" s="292" t="s">
        <v>305</v>
      </c>
      <c r="C1297" s="292" t="s">
        <v>306</v>
      </c>
      <c r="D1297" s="312">
        <v>45170</v>
      </c>
      <c r="E1297" s="293" t="s">
        <v>2373</v>
      </c>
      <c r="F1297" s="308">
        <v>132</v>
      </c>
      <c r="G1297" s="308">
        <v>131</v>
      </c>
      <c r="H1297" s="295">
        <v>17973.91</v>
      </c>
      <c r="I1297" s="295">
        <v>9722.2800000000007</v>
      </c>
      <c r="J1297" s="295">
        <v>0</v>
      </c>
      <c r="K1297" s="295">
        <v>27696.19</v>
      </c>
      <c r="L1297" s="295">
        <v>121.69</v>
      </c>
      <c r="M1297" s="295">
        <v>0</v>
      </c>
      <c r="N1297" s="295">
        <v>0</v>
      </c>
      <c r="O1297" s="295">
        <v>0</v>
      </c>
      <c r="P1297" s="295">
        <v>0</v>
      </c>
      <c r="Q1297" s="295">
        <v>0</v>
      </c>
      <c r="R1297" s="295">
        <v>27696.19</v>
      </c>
      <c r="S1297" s="295">
        <v>25500.26</v>
      </c>
      <c r="T1297" s="295">
        <v>148.28</v>
      </c>
      <c r="U1297" s="295">
        <v>0</v>
      </c>
      <c r="V1297" s="295">
        <v>0</v>
      </c>
      <c r="W1297" s="295">
        <v>0</v>
      </c>
      <c r="X1297" s="295">
        <v>0</v>
      </c>
      <c r="Y1297" s="295">
        <v>0</v>
      </c>
      <c r="Z1297" s="295">
        <v>25648.54</v>
      </c>
      <c r="AA1297" s="295">
        <v>0</v>
      </c>
      <c r="AB1297" s="295">
        <v>0</v>
      </c>
      <c r="AC1297" s="295">
        <v>0</v>
      </c>
      <c r="AD1297" s="295">
        <v>0</v>
      </c>
      <c r="AE1297" s="295">
        <v>0</v>
      </c>
      <c r="AF1297" s="295">
        <v>0</v>
      </c>
      <c r="AG1297" s="295">
        <v>0</v>
      </c>
      <c r="AH1297" s="295">
        <v>0</v>
      </c>
      <c r="AI1297" s="295">
        <v>0</v>
      </c>
      <c r="AJ1297" s="295">
        <v>0</v>
      </c>
      <c r="AK1297" s="295">
        <v>0</v>
      </c>
      <c r="AL1297" s="295">
        <v>0</v>
      </c>
      <c r="AM1297" s="295">
        <v>0</v>
      </c>
      <c r="AN1297" s="295">
        <v>0</v>
      </c>
      <c r="AO1297" s="295">
        <v>0</v>
      </c>
      <c r="AP1297" s="295">
        <v>0</v>
      </c>
      <c r="AQ1297" s="295">
        <v>0</v>
      </c>
      <c r="AR1297" s="295">
        <v>0</v>
      </c>
      <c r="AS1297" s="295">
        <v>0</v>
      </c>
      <c r="AT1297" s="295">
        <f t="shared" si="20"/>
        <v>0</v>
      </c>
      <c r="AU1297" s="295">
        <v>9843.9699999999993</v>
      </c>
      <c r="AV1297" s="295">
        <v>25648.54</v>
      </c>
      <c r="AW1297" s="296">
        <v>96</v>
      </c>
      <c r="AX1297" s="296">
        <v>300</v>
      </c>
      <c r="AY1297" s="295">
        <v>269998.63</v>
      </c>
      <c r="AZ1297" s="295">
        <v>29941.14</v>
      </c>
      <c r="BA1297" s="294">
        <v>41.229314000000002</v>
      </c>
      <c r="BB1297" s="294">
        <v>38.1379905412306</v>
      </c>
      <c r="BC1297" s="294">
        <v>9.9</v>
      </c>
      <c r="BD1297" s="294"/>
      <c r="BE1297" s="293" t="s">
        <v>4204</v>
      </c>
      <c r="BF1297" s="291"/>
      <c r="BG1297" s="293" t="s">
        <v>358</v>
      </c>
      <c r="BH1297" s="293" t="s">
        <v>182</v>
      </c>
      <c r="BI1297" s="293" t="s">
        <v>359</v>
      </c>
      <c r="BJ1297" s="293" t="s">
        <v>4205</v>
      </c>
      <c r="BK1297" s="292" t="s">
        <v>175</v>
      </c>
      <c r="BL1297" s="294">
        <v>216891.52272424</v>
      </c>
      <c r="BM1297" s="292" t="s">
        <v>309</v>
      </c>
      <c r="BN1297" s="294"/>
      <c r="BO1297" s="297">
        <v>38989</v>
      </c>
      <c r="BP1297" s="297">
        <v>48120</v>
      </c>
      <c r="BQ1297" s="297" t="s">
        <v>1002</v>
      </c>
      <c r="BR1297" s="297" t="s">
        <v>4786</v>
      </c>
      <c r="BS1297" s="297">
        <v>38989</v>
      </c>
      <c r="BT1297" s="297">
        <v>48120</v>
      </c>
      <c r="BU1297" s="294">
        <v>14161.1</v>
      </c>
      <c r="BV1297" s="294">
        <v>49.35</v>
      </c>
      <c r="BW1297" s="294">
        <v>0</v>
      </c>
    </row>
    <row r="1298" spans="1:75" s="289" customFormat="1" ht="18.2" customHeight="1" x14ac:dyDescent="0.15">
      <c r="A1298" s="298">
        <v>1296</v>
      </c>
      <c r="B1298" s="299" t="s">
        <v>305</v>
      </c>
      <c r="C1298" s="299" t="s">
        <v>306</v>
      </c>
      <c r="D1298" s="313">
        <v>45170</v>
      </c>
      <c r="E1298" s="300" t="s">
        <v>2374</v>
      </c>
      <c r="F1298" s="309">
        <v>57</v>
      </c>
      <c r="G1298" s="309">
        <v>56</v>
      </c>
      <c r="H1298" s="302">
        <v>17735.86</v>
      </c>
      <c r="I1298" s="302">
        <v>5366.76</v>
      </c>
      <c r="J1298" s="302">
        <v>0</v>
      </c>
      <c r="K1298" s="302">
        <v>23102.62</v>
      </c>
      <c r="L1298" s="302">
        <v>120.06</v>
      </c>
      <c r="M1298" s="302">
        <v>0</v>
      </c>
      <c r="N1298" s="302">
        <v>0</v>
      </c>
      <c r="O1298" s="302">
        <v>0</v>
      </c>
      <c r="P1298" s="302">
        <v>0</v>
      </c>
      <c r="Q1298" s="302">
        <v>0</v>
      </c>
      <c r="R1298" s="302">
        <v>23102.62</v>
      </c>
      <c r="S1298" s="302">
        <v>9550.52</v>
      </c>
      <c r="T1298" s="302">
        <v>146.32</v>
      </c>
      <c r="U1298" s="302">
        <v>0</v>
      </c>
      <c r="V1298" s="302">
        <v>0</v>
      </c>
      <c r="W1298" s="302">
        <v>0</v>
      </c>
      <c r="X1298" s="302">
        <v>0</v>
      </c>
      <c r="Y1298" s="302">
        <v>0</v>
      </c>
      <c r="Z1298" s="302">
        <v>9696.84</v>
      </c>
      <c r="AA1298" s="302">
        <v>0</v>
      </c>
      <c r="AB1298" s="302">
        <v>0</v>
      </c>
      <c r="AC1298" s="302">
        <v>0</v>
      </c>
      <c r="AD1298" s="302">
        <v>0</v>
      </c>
      <c r="AE1298" s="302">
        <v>0</v>
      </c>
      <c r="AF1298" s="302">
        <v>0</v>
      </c>
      <c r="AG1298" s="302">
        <v>0</v>
      </c>
      <c r="AH1298" s="302">
        <v>0</v>
      </c>
      <c r="AI1298" s="302">
        <v>0</v>
      </c>
      <c r="AJ1298" s="302">
        <v>0</v>
      </c>
      <c r="AK1298" s="302">
        <v>0</v>
      </c>
      <c r="AL1298" s="302">
        <v>0</v>
      </c>
      <c r="AM1298" s="302">
        <v>0</v>
      </c>
      <c r="AN1298" s="302">
        <v>0</v>
      </c>
      <c r="AO1298" s="302">
        <v>0</v>
      </c>
      <c r="AP1298" s="302">
        <v>0</v>
      </c>
      <c r="AQ1298" s="302">
        <v>0</v>
      </c>
      <c r="AR1298" s="302">
        <v>0</v>
      </c>
      <c r="AS1298" s="302">
        <v>0</v>
      </c>
      <c r="AT1298" s="295">
        <f t="shared" si="20"/>
        <v>0</v>
      </c>
      <c r="AU1298" s="302">
        <v>5486.82</v>
      </c>
      <c r="AV1298" s="302">
        <v>9696.84</v>
      </c>
      <c r="AW1298" s="303">
        <v>96</v>
      </c>
      <c r="AX1298" s="303">
        <v>300</v>
      </c>
      <c r="AY1298" s="302">
        <v>269998.63</v>
      </c>
      <c r="AZ1298" s="302">
        <v>29543.19</v>
      </c>
      <c r="BA1298" s="301">
        <v>40.681331999999998</v>
      </c>
      <c r="BB1298" s="301">
        <v>31.812588765459701</v>
      </c>
      <c r="BC1298" s="301">
        <v>9.9</v>
      </c>
      <c r="BD1298" s="301"/>
      <c r="BE1298" s="300" t="s">
        <v>4204</v>
      </c>
      <c r="BF1298" s="298"/>
      <c r="BG1298" s="300" t="s">
        <v>358</v>
      </c>
      <c r="BH1298" s="300" t="s">
        <v>182</v>
      </c>
      <c r="BI1298" s="300" t="s">
        <v>548</v>
      </c>
      <c r="BJ1298" s="300" t="s">
        <v>4205</v>
      </c>
      <c r="BK1298" s="299" t="s">
        <v>175</v>
      </c>
      <c r="BL1298" s="301">
        <v>180918.83507152001</v>
      </c>
      <c r="BM1298" s="299" t="s">
        <v>309</v>
      </c>
      <c r="BN1298" s="301"/>
      <c r="BO1298" s="304">
        <v>38989</v>
      </c>
      <c r="BP1298" s="304">
        <v>48120</v>
      </c>
      <c r="BQ1298" s="297" t="s">
        <v>931</v>
      </c>
      <c r="BR1298" s="297" t="s">
        <v>4779</v>
      </c>
      <c r="BS1298" s="297">
        <v>38989</v>
      </c>
      <c r="BT1298" s="297">
        <v>48120</v>
      </c>
      <c r="BU1298" s="301">
        <v>6087.6</v>
      </c>
      <c r="BV1298" s="301">
        <v>48.69</v>
      </c>
      <c r="BW1298" s="301">
        <v>0</v>
      </c>
    </row>
    <row r="1299" spans="1:75" s="289" customFormat="1" ht="18.2" customHeight="1" x14ac:dyDescent="0.15">
      <c r="A1299" s="291">
        <v>1297</v>
      </c>
      <c r="B1299" s="292" t="s">
        <v>305</v>
      </c>
      <c r="C1299" s="292" t="s">
        <v>306</v>
      </c>
      <c r="D1299" s="312">
        <v>45170</v>
      </c>
      <c r="E1299" s="293" t="s">
        <v>2375</v>
      </c>
      <c r="F1299" s="308">
        <v>177</v>
      </c>
      <c r="G1299" s="308">
        <v>176</v>
      </c>
      <c r="H1299" s="295">
        <v>111602.07</v>
      </c>
      <c r="I1299" s="295">
        <v>79363.02</v>
      </c>
      <c r="J1299" s="295">
        <v>0</v>
      </c>
      <c r="K1299" s="295">
        <v>190965.09</v>
      </c>
      <c r="L1299" s="295">
        <v>832.53</v>
      </c>
      <c r="M1299" s="295">
        <v>0</v>
      </c>
      <c r="N1299" s="295">
        <v>0</v>
      </c>
      <c r="O1299" s="295">
        <v>0</v>
      </c>
      <c r="P1299" s="295">
        <v>0</v>
      </c>
      <c r="Q1299" s="295">
        <v>0</v>
      </c>
      <c r="R1299" s="295">
        <v>190965.09</v>
      </c>
      <c r="S1299" s="295">
        <v>219656.17</v>
      </c>
      <c r="T1299" s="295">
        <v>874.22</v>
      </c>
      <c r="U1299" s="295">
        <v>0</v>
      </c>
      <c r="V1299" s="295">
        <v>0</v>
      </c>
      <c r="W1299" s="295">
        <v>0</v>
      </c>
      <c r="X1299" s="295">
        <v>0</v>
      </c>
      <c r="Y1299" s="295">
        <v>0</v>
      </c>
      <c r="Z1299" s="295">
        <v>220530.39</v>
      </c>
      <c r="AA1299" s="295">
        <v>0</v>
      </c>
      <c r="AB1299" s="295">
        <v>0</v>
      </c>
      <c r="AC1299" s="295">
        <v>0</v>
      </c>
      <c r="AD1299" s="295">
        <v>0</v>
      </c>
      <c r="AE1299" s="295">
        <v>0</v>
      </c>
      <c r="AF1299" s="295">
        <v>0</v>
      </c>
      <c r="AG1299" s="295">
        <v>0</v>
      </c>
      <c r="AH1299" s="295">
        <v>0</v>
      </c>
      <c r="AI1299" s="295">
        <v>0</v>
      </c>
      <c r="AJ1299" s="295">
        <v>0</v>
      </c>
      <c r="AK1299" s="295">
        <v>0</v>
      </c>
      <c r="AL1299" s="295">
        <v>0</v>
      </c>
      <c r="AM1299" s="295">
        <v>0</v>
      </c>
      <c r="AN1299" s="295">
        <v>0</v>
      </c>
      <c r="AO1299" s="295">
        <v>0</v>
      </c>
      <c r="AP1299" s="295">
        <v>0</v>
      </c>
      <c r="AQ1299" s="295">
        <v>0</v>
      </c>
      <c r="AR1299" s="295">
        <v>0</v>
      </c>
      <c r="AS1299" s="295">
        <v>0</v>
      </c>
      <c r="AT1299" s="295">
        <f t="shared" si="20"/>
        <v>0</v>
      </c>
      <c r="AU1299" s="295">
        <v>80195.55</v>
      </c>
      <c r="AV1299" s="295">
        <v>220530.39</v>
      </c>
      <c r="AW1299" s="296">
        <v>91</v>
      </c>
      <c r="AX1299" s="296">
        <v>300</v>
      </c>
      <c r="AY1299" s="295">
        <v>865001.06</v>
      </c>
      <c r="AZ1299" s="295">
        <v>196912.83</v>
      </c>
      <c r="BA1299" s="294">
        <v>83.799897000000001</v>
      </c>
      <c r="BB1299" s="294">
        <v>81.268726230767896</v>
      </c>
      <c r="BC1299" s="294">
        <v>9.4</v>
      </c>
      <c r="BD1299" s="294"/>
      <c r="BE1299" s="293" t="s">
        <v>4204</v>
      </c>
      <c r="BF1299" s="291"/>
      <c r="BG1299" s="293" t="s">
        <v>349</v>
      </c>
      <c r="BH1299" s="293" t="s">
        <v>180</v>
      </c>
      <c r="BI1299" s="293" t="s">
        <v>455</v>
      </c>
      <c r="BJ1299" s="293" t="s">
        <v>4205</v>
      </c>
      <c r="BK1299" s="292" t="s">
        <v>175</v>
      </c>
      <c r="BL1299" s="294">
        <v>1495465.9524386399</v>
      </c>
      <c r="BM1299" s="292" t="s">
        <v>309</v>
      </c>
      <c r="BN1299" s="294"/>
      <c r="BO1299" s="297">
        <v>38813</v>
      </c>
      <c r="BP1299" s="297">
        <v>47944</v>
      </c>
      <c r="BQ1299" s="297" t="s">
        <v>936</v>
      </c>
      <c r="BR1299" s="297" t="s">
        <v>4769</v>
      </c>
      <c r="BS1299" s="297">
        <v>38813</v>
      </c>
      <c r="BT1299" s="297">
        <v>47944</v>
      </c>
      <c r="BU1299" s="294">
        <v>71700.95</v>
      </c>
      <c r="BV1299" s="294">
        <v>75.400000000000006</v>
      </c>
      <c r="BW1299" s="294">
        <v>0</v>
      </c>
    </row>
    <row r="1300" spans="1:75" s="289" customFormat="1" ht="18.2" customHeight="1" x14ac:dyDescent="0.15">
      <c r="A1300" s="298">
        <v>1298</v>
      </c>
      <c r="B1300" s="299" t="s">
        <v>305</v>
      </c>
      <c r="C1300" s="299" t="s">
        <v>306</v>
      </c>
      <c r="D1300" s="313">
        <v>45170</v>
      </c>
      <c r="E1300" s="300" t="s">
        <v>2376</v>
      </c>
      <c r="F1300" s="309">
        <v>158</v>
      </c>
      <c r="G1300" s="309">
        <v>157</v>
      </c>
      <c r="H1300" s="302">
        <v>47996.15</v>
      </c>
      <c r="I1300" s="302">
        <v>31978.89</v>
      </c>
      <c r="J1300" s="302">
        <v>0</v>
      </c>
      <c r="K1300" s="302">
        <v>79975.039999999994</v>
      </c>
      <c r="L1300" s="302">
        <v>356.55</v>
      </c>
      <c r="M1300" s="302">
        <v>0</v>
      </c>
      <c r="N1300" s="302">
        <v>0</v>
      </c>
      <c r="O1300" s="302">
        <v>0</v>
      </c>
      <c r="P1300" s="302">
        <v>0</v>
      </c>
      <c r="Q1300" s="302">
        <v>0</v>
      </c>
      <c r="R1300" s="302">
        <v>79975.039999999994</v>
      </c>
      <c r="S1300" s="302">
        <v>83654.75</v>
      </c>
      <c r="T1300" s="302">
        <v>379.97</v>
      </c>
      <c r="U1300" s="302">
        <v>0</v>
      </c>
      <c r="V1300" s="302">
        <v>0</v>
      </c>
      <c r="W1300" s="302">
        <v>0</v>
      </c>
      <c r="X1300" s="302">
        <v>0</v>
      </c>
      <c r="Y1300" s="302">
        <v>0</v>
      </c>
      <c r="Z1300" s="302">
        <v>84034.72</v>
      </c>
      <c r="AA1300" s="302">
        <v>0</v>
      </c>
      <c r="AB1300" s="302">
        <v>0</v>
      </c>
      <c r="AC1300" s="302">
        <v>0</v>
      </c>
      <c r="AD1300" s="302">
        <v>0</v>
      </c>
      <c r="AE1300" s="302">
        <v>0</v>
      </c>
      <c r="AF1300" s="302">
        <v>0</v>
      </c>
      <c r="AG1300" s="302">
        <v>0</v>
      </c>
      <c r="AH1300" s="302">
        <v>0</v>
      </c>
      <c r="AI1300" s="302">
        <v>0</v>
      </c>
      <c r="AJ1300" s="302">
        <v>0</v>
      </c>
      <c r="AK1300" s="302">
        <v>0</v>
      </c>
      <c r="AL1300" s="302">
        <v>0</v>
      </c>
      <c r="AM1300" s="302">
        <v>0</v>
      </c>
      <c r="AN1300" s="302">
        <v>0</v>
      </c>
      <c r="AO1300" s="302">
        <v>0</v>
      </c>
      <c r="AP1300" s="302">
        <v>0</v>
      </c>
      <c r="AQ1300" s="302">
        <v>0</v>
      </c>
      <c r="AR1300" s="302">
        <v>0</v>
      </c>
      <c r="AS1300" s="302">
        <v>0</v>
      </c>
      <c r="AT1300" s="295">
        <f t="shared" si="20"/>
        <v>0</v>
      </c>
      <c r="AU1300" s="302">
        <v>32335.439999999999</v>
      </c>
      <c r="AV1300" s="302">
        <v>84034.72</v>
      </c>
      <c r="AW1300" s="303">
        <v>91</v>
      </c>
      <c r="AX1300" s="303">
        <v>300</v>
      </c>
      <c r="AY1300" s="302">
        <v>344801.76</v>
      </c>
      <c r="AZ1300" s="302">
        <v>84299.24</v>
      </c>
      <c r="BA1300" s="301">
        <v>89.999540999999994</v>
      </c>
      <c r="BB1300" s="301">
        <v>85.382939294074802</v>
      </c>
      <c r="BC1300" s="301">
        <v>9.5</v>
      </c>
      <c r="BD1300" s="301"/>
      <c r="BE1300" s="300" t="s">
        <v>4204</v>
      </c>
      <c r="BF1300" s="298"/>
      <c r="BG1300" s="300" t="s">
        <v>324</v>
      </c>
      <c r="BH1300" s="300" t="s">
        <v>220</v>
      </c>
      <c r="BI1300" s="300" t="s">
        <v>420</v>
      </c>
      <c r="BJ1300" s="300" t="s">
        <v>4205</v>
      </c>
      <c r="BK1300" s="299" t="s">
        <v>175</v>
      </c>
      <c r="BL1300" s="301">
        <v>626292.21584384004</v>
      </c>
      <c r="BM1300" s="299" t="s">
        <v>309</v>
      </c>
      <c r="BN1300" s="301"/>
      <c r="BO1300" s="304">
        <v>38813</v>
      </c>
      <c r="BP1300" s="304">
        <v>47944</v>
      </c>
      <c r="BQ1300" s="297" t="s">
        <v>959</v>
      </c>
      <c r="BR1300" s="297" t="s">
        <v>4784</v>
      </c>
      <c r="BS1300" s="297">
        <v>38813</v>
      </c>
      <c r="BT1300" s="297">
        <v>47944</v>
      </c>
      <c r="BU1300" s="301">
        <v>31969.13</v>
      </c>
      <c r="BV1300" s="301">
        <v>58.54</v>
      </c>
      <c r="BW1300" s="301">
        <v>0</v>
      </c>
    </row>
    <row r="1301" spans="1:75" s="289" customFormat="1" ht="18.2" customHeight="1" x14ac:dyDescent="0.15">
      <c r="A1301" s="291">
        <v>1299</v>
      </c>
      <c r="B1301" s="292" t="s">
        <v>305</v>
      </c>
      <c r="C1301" s="292" t="s">
        <v>306</v>
      </c>
      <c r="D1301" s="312">
        <v>45170</v>
      </c>
      <c r="E1301" s="293" t="s">
        <v>2377</v>
      </c>
      <c r="F1301" s="308">
        <v>123</v>
      </c>
      <c r="G1301" s="308">
        <v>122</v>
      </c>
      <c r="H1301" s="295">
        <v>60065.68</v>
      </c>
      <c r="I1301" s="295">
        <v>130032.77</v>
      </c>
      <c r="J1301" s="295">
        <v>0</v>
      </c>
      <c r="K1301" s="295">
        <v>190098.45</v>
      </c>
      <c r="L1301" s="295">
        <v>1658.92</v>
      </c>
      <c r="M1301" s="295">
        <v>0</v>
      </c>
      <c r="N1301" s="295">
        <v>0</v>
      </c>
      <c r="O1301" s="295">
        <v>0</v>
      </c>
      <c r="P1301" s="295">
        <v>0</v>
      </c>
      <c r="Q1301" s="295">
        <v>0</v>
      </c>
      <c r="R1301" s="295">
        <v>190098.45</v>
      </c>
      <c r="S1301" s="295">
        <v>129757.69</v>
      </c>
      <c r="T1301" s="295">
        <v>470.51</v>
      </c>
      <c r="U1301" s="295">
        <v>0</v>
      </c>
      <c r="V1301" s="295">
        <v>0</v>
      </c>
      <c r="W1301" s="295">
        <v>0</v>
      </c>
      <c r="X1301" s="295">
        <v>0</v>
      </c>
      <c r="Y1301" s="295">
        <v>0</v>
      </c>
      <c r="Z1301" s="295">
        <v>130228.2</v>
      </c>
      <c r="AA1301" s="295">
        <v>0</v>
      </c>
      <c r="AB1301" s="295">
        <v>0</v>
      </c>
      <c r="AC1301" s="295">
        <v>0</v>
      </c>
      <c r="AD1301" s="295">
        <v>0</v>
      </c>
      <c r="AE1301" s="295">
        <v>0</v>
      </c>
      <c r="AF1301" s="295">
        <v>0</v>
      </c>
      <c r="AG1301" s="295">
        <v>0</v>
      </c>
      <c r="AH1301" s="295">
        <v>0</v>
      </c>
      <c r="AI1301" s="295">
        <v>0</v>
      </c>
      <c r="AJ1301" s="295">
        <v>0</v>
      </c>
      <c r="AK1301" s="295">
        <v>0</v>
      </c>
      <c r="AL1301" s="295">
        <v>0</v>
      </c>
      <c r="AM1301" s="295">
        <v>0</v>
      </c>
      <c r="AN1301" s="295">
        <v>0</v>
      </c>
      <c r="AO1301" s="295">
        <v>0</v>
      </c>
      <c r="AP1301" s="295">
        <v>0</v>
      </c>
      <c r="AQ1301" s="295">
        <v>0</v>
      </c>
      <c r="AR1301" s="295">
        <v>0</v>
      </c>
      <c r="AS1301" s="295">
        <v>0</v>
      </c>
      <c r="AT1301" s="295">
        <f t="shared" si="20"/>
        <v>0</v>
      </c>
      <c r="AU1301" s="295">
        <v>131691.69</v>
      </c>
      <c r="AV1301" s="295">
        <v>130228.2</v>
      </c>
      <c r="AW1301" s="296">
        <v>31</v>
      </c>
      <c r="AX1301" s="296">
        <v>240</v>
      </c>
      <c r="AY1301" s="295">
        <v>941002.27</v>
      </c>
      <c r="AZ1301" s="295">
        <v>230056.73</v>
      </c>
      <c r="BA1301" s="294">
        <v>89.999785000000003</v>
      </c>
      <c r="BB1301" s="294">
        <v>74.367829312505904</v>
      </c>
      <c r="BC1301" s="294">
        <v>9.4</v>
      </c>
      <c r="BD1301" s="294"/>
      <c r="BE1301" s="293" t="s">
        <v>4204</v>
      </c>
      <c r="BF1301" s="291"/>
      <c r="BG1301" s="293" t="s">
        <v>315</v>
      </c>
      <c r="BH1301" s="293" t="s">
        <v>179</v>
      </c>
      <c r="BI1301" s="293" t="s">
        <v>643</v>
      </c>
      <c r="BJ1301" s="293" t="s">
        <v>4205</v>
      </c>
      <c r="BK1301" s="292" t="s">
        <v>175</v>
      </c>
      <c r="BL1301" s="294">
        <v>1488679.2114011999</v>
      </c>
      <c r="BM1301" s="292" t="s">
        <v>309</v>
      </c>
      <c r="BN1301" s="294"/>
      <c r="BO1301" s="297">
        <v>38814</v>
      </c>
      <c r="BP1301" s="297">
        <v>46119</v>
      </c>
      <c r="BQ1301" s="297" t="s">
        <v>941</v>
      </c>
      <c r="BR1301" s="297" t="s">
        <v>4791</v>
      </c>
      <c r="BS1301" s="297">
        <v>38814</v>
      </c>
      <c r="BT1301" s="297">
        <v>46119</v>
      </c>
      <c r="BU1301" s="294">
        <v>57148.09</v>
      </c>
      <c r="BV1301" s="294">
        <v>84.38</v>
      </c>
      <c r="BW1301" s="294">
        <v>0</v>
      </c>
    </row>
    <row r="1302" spans="1:75" s="289" customFormat="1" ht="18.2" customHeight="1" x14ac:dyDescent="0.15">
      <c r="A1302" s="298">
        <v>1300</v>
      </c>
      <c r="B1302" s="299" t="s">
        <v>305</v>
      </c>
      <c r="C1302" s="299" t="s">
        <v>306</v>
      </c>
      <c r="D1302" s="313">
        <v>45170</v>
      </c>
      <c r="E1302" s="300" t="s">
        <v>2378</v>
      </c>
      <c r="F1302" s="309">
        <v>168</v>
      </c>
      <c r="G1302" s="309">
        <v>167</v>
      </c>
      <c r="H1302" s="302">
        <v>89887.71</v>
      </c>
      <c r="I1302" s="302">
        <v>62347.07</v>
      </c>
      <c r="J1302" s="302">
        <v>0</v>
      </c>
      <c r="K1302" s="302">
        <v>152234.78</v>
      </c>
      <c r="L1302" s="302">
        <v>670.58</v>
      </c>
      <c r="M1302" s="302">
        <v>0</v>
      </c>
      <c r="N1302" s="302">
        <v>0</v>
      </c>
      <c r="O1302" s="302">
        <v>0</v>
      </c>
      <c r="P1302" s="302">
        <v>0</v>
      </c>
      <c r="Q1302" s="302">
        <v>0</v>
      </c>
      <c r="R1302" s="302">
        <v>152234.78</v>
      </c>
      <c r="S1302" s="302">
        <v>167227.84</v>
      </c>
      <c r="T1302" s="302">
        <v>704.12</v>
      </c>
      <c r="U1302" s="302">
        <v>0</v>
      </c>
      <c r="V1302" s="302">
        <v>0</v>
      </c>
      <c r="W1302" s="302">
        <v>0</v>
      </c>
      <c r="X1302" s="302">
        <v>0</v>
      </c>
      <c r="Y1302" s="302">
        <v>0</v>
      </c>
      <c r="Z1302" s="302">
        <v>167931.96</v>
      </c>
      <c r="AA1302" s="302">
        <v>0</v>
      </c>
      <c r="AB1302" s="302">
        <v>0</v>
      </c>
      <c r="AC1302" s="302">
        <v>0</v>
      </c>
      <c r="AD1302" s="302">
        <v>0</v>
      </c>
      <c r="AE1302" s="302">
        <v>0</v>
      </c>
      <c r="AF1302" s="302">
        <v>0</v>
      </c>
      <c r="AG1302" s="302">
        <v>0</v>
      </c>
      <c r="AH1302" s="302">
        <v>0</v>
      </c>
      <c r="AI1302" s="302">
        <v>0</v>
      </c>
      <c r="AJ1302" s="302">
        <v>0</v>
      </c>
      <c r="AK1302" s="302">
        <v>0</v>
      </c>
      <c r="AL1302" s="302">
        <v>0</v>
      </c>
      <c r="AM1302" s="302">
        <v>0</v>
      </c>
      <c r="AN1302" s="302">
        <v>0</v>
      </c>
      <c r="AO1302" s="302">
        <v>0</v>
      </c>
      <c r="AP1302" s="302">
        <v>0</v>
      </c>
      <c r="AQ1302" s="302">
        <v>0</v>
      </c>
      <c r="AR1302" s="302">
        <v>0</v>
      </c>
      <c r="AS1302" s="302">
        <v>0</v>
      </c>
      <c r="AT1302" s="295">
        <f t="shared" si="20"/>
        <v>0</v>
      </c>
      <c r="AU1302" s="302">
        <v>63017.65</v>
      </c>
      <c r="AV1302" s="302">
        <v>167931.96</v>
      </c>
      <c r="AW1302" s="303">
        <v>91</v>
      </c>
      <c r="AX1302" s="303">
        <v>300</v>
      </c>
      <c r="AY1302" s="302">
        <v>649999.06000000006</v>
      </c>
      <c r="AZ1302" s="302">
        <v>158602.82</v>
      </c>
      <c r="BA1302" s="301">
        <v>90.000130999999996</v>
      </c>
      <c r="BB1302" s="301">
        <v>86.386548125412801</v>
      </c>
      <c r="BC1302" s="301">
        <v>9.4</v>
      </c>
      <c r="BD1302" s="301"/>
      <c r="BE1302" s="300" t="s">
        <v>4204</v>
      </c>
      <c r="BF1302" s="298"/>
      <c r="BG1302" s="300" t="s">
        <v>317</v>
      </c>
      <c r="BH1302" s="300" t="s">
        <v>318</v>
      </c>
      <c r="BI1302" s="300" t="s">
        <v>644</v>
      </c>
      <c r="BJ1302" s="300" t="s">
        <v>4205</v>
      </c>
      <c r="BK1302" s="299" t="s">
        <v>175</v>
      </c>
      <c r="BL1302" s="301">
        <v>1192165.17671888</v>
      </c>
      <c r="BM1302" s="299" t="s">
        <v>309</v>
      </c>
      <c r="BN1302" s="301"/>
      <c r="BO1302" s="304">
        <v>38832</v>
      </c>
      <c r="BP1302" s="304">
        <v>47963</v>
      </c>
      <c r="BQ1302" s="297" t="s">
        <v>930</v>
      </c>
      <c r="BR1302" s="297" t="s">
        <v>4793</v>
      </c>
      <c r="BS1302" s="297">
        <v>38832</v>
      </c>
      <c r="BT1302" s="297">
        <v>47963</v>
      </c>
      <c r="BU1302" s="301">
        <v>55116.52</v>
      </c>
      <c r="BV1302" s="301">
        <v>60.73</v>
      </c>
      <c r="BW1302" s="301">
        <v>0</v>
      </c>
    </row>
    <row r="1303" spans="1:75" s="289" customFormat="1" ht="18.2" customHeight="1" x14ac:dyDescent="0.15">
      <c r="A1303" s="291">
        <v>1301</v>
      </c>
      <c r="B1303" s="292" t="s">
        <v>305</v>
      </c>
      <c r="C1303" s="292" t="s">
        <v>306</v>
      </c>
      <c r="D1303" s="312">
        <v>45170</v>
      </c>
      <c r="E1303" s="293" t="s">
        <v>2379</v>
      </c>
      <c r="F1303" s="308">
        <v>0</v>
      </c>
      <c r="G1303" s="308">
        <v>0</v>
      </c>
      <c r="H1303" s="295">
        <v>37746.050000000003</v>
      </c>
      <c r="I1303" s="295">
        <v>0</v>
      </c>
      <c r="J1303" s="295">
        <v>0</v>
      </c>
      <c r="K1303" s="295">
        <v>37746.050000000003</v>
      </c>
      <c r="L1303" s="295">
        <v>1042.5</v>
      </c>
      <c r="M1303" s="295">
        <v>0</v>
      </c>
      <c r="N1303" s="295">
        <v>0</v>
      </c>
      <c r="O1303" s="295">
        <v>1042.5</v>
      </c>
      <c r="P1303" s="295">
        <v>0</v>
      </c>
      <c r="Q1303" s="295">
        <v>0</v>
      </c>
      <c r="R1303" s="295">
        <v>36703.550000000003</v>
      </c>
      <c r="S1303" s="295">
        <v>0</v>
      </c>
      <c r="T1303" s="295">
        <v>295.68</v>
      </c>
      <c r="U1303" s="295">
        <v>0</v>
      </c>
      <c r="V1303" s="295">
        <v>0</v>
      </c>
      <c r="W1303" s="295">
        <v>295.68</v>
      </c>
      <c r="X1303" s="295">
        <v>0</v>
      </c>
      <c r="Y1303" s="295">
        <v>0</v>
      </c>
      <c r="Z1303" s="295">
        <v>0</v>
      </c>
      <c r="AA1303" s="295">
        <v>53.03</v>
      </c>
      <c r="AB1303" s="295">
        <v>0</v>
      </c>
      <c r="AC1303" s="295">
        <v>0</v>
      </c>
      <c r="AD1303" s="295">
        <v>0</v>
      </c>
      <c r="AE1303" s="295">
        <v>0</v>
      </c>
      <c r="AF1303" s="295">
        <v>-65.45</v>
      </c>
      <c r="AG1303" s="295">
        <v>60.52</v>
      </c>
      <c r="AH1303" s="295">
        <v>178.45</v>
      </c>
      <c r="AI1303" s="295">
        <v>0</v>
      </c>
      <c r="AJ1303" s="295">
        <v>0</v>
      </c>
      <c r="AK1303" s="295">
        <v>0</v>
      </c>
      <c r="AL1303" s="295">
        <v>0</v>
      </c>
      <c r="AM1303" s="295">
        <v>0</v>
      </c>
      <c r="AN1303" s="295">
        <v>0</v>
      </c>
      <c r="AO1303" s="295">
        <v>0</v>
      </c>
      <c r="AP1303" s="295">
        <v>0.74</v>
      </c>
      <c r="AQ1303" s="295">
        <v>0</v>
      </c>
      <c r="AR1303" s="295">
        <v>33.119999999999997</v>
      </c>
      <c r="AS1303" s="295">
        <v>0</v>
      </c>
      <c r="AT1303" s="295">
        <f t="shared" si="20"/>
        <v>1532.35</v>
      </c>
      <c r="AU1303" s="295">
        <v>0</v>
      </c>
      <c r="AV1303" s="295">
        <v>0</v>
      </c>
      <c r="AW1303" s="296">
        <v>31</v>
      </c>
      <c r="AX1303" s="296">
        <v>240</v>
      </c>
      <c r="AY1303" s="295">
        <v>592498.93000000005</v>
      </c>
      <c r="AZ1303" s="295">
        <v>144572.57</v>
      </c>
      <c r="BA1303" s="294">
        <v>90.000162000000003</v>
      </c>
      <c r="BB1303" s="294">
        <v>22.848908655183301</v>
      </c>
      <c r="BC1303" s="294">
        <v>9.4</v>
      </c>
      <c r="BD1303" s="294"/>
      <c r="BE1303" s="293" t="s">
        <v>4204</v>
      </c>
      <c r="BF1303" s="291"/>
      <c r="BG1303" s="293" t="s">
        <v>333</v>
      </c>
      <c r="BH1303" s="293" t="s">
        <v>193</v>
      </c>
      <c r="BI1303" s="293" t="s">
        <v>464</v>
      </c>
      <c r="BJ1303" s="293" t="s">
        <v>103</v>
      </c>
      <c r="BK1303" s="292" t="s">
        <v>175</v>
      </c>
      <c r="BL1303" s="294">
        <v>287429.0235908</v>
      </c>
      <c r="BM1303" s="292" t="s">
        <v>309</v>
      </c>
      <c r="BN1303" s="294"/>
      <c r="BO1303" s="297">
        <v>38832</v>
      </c>
      <c r="BP1303" s="297">
        <v>46137</v>
      </c>
      <c r="BQ1303" s="297" t="s">
        <v>4757</v>
      </c>
      <c r="BR1303" s="297" t="s">
        <v>4764</v>
      </c>
      <c r="BS1303" s="297">
        <v>38832</v>
      </c>
      <c r="BT1303" s="297">
        <v>46137</v>
      </c>
      <c r="BU1303" s="294">
        <v>0</v>
      </c>
      <c r="BV1303" s="294">
        <v>53.03</v>
      </c>
      <c r="BW1303" s="294">
        <v>0</v>
      </c>
    </row>
    <row r="1304" spans="1:75" s="289" customFormat="1" ht="18.2" customHeight="1" x14ac:dyDescent="0.15">
      <c r="A1304" s="298">
        <v>1302</v>
      </c>
      <c r="B1304" s="299" t="s">
        <v>305</v>
      </c>
      <c r="C1304" s="299" t="s">
        <v>306</v>
      </c>
      <c r="D1304" s="313">
        <v>45170</v>
      </c>
      <c r="E1304" s="300" t="s">
        <v>2380</v>
      </c>
      <c r="F1304" s="309">
        <v>2</v>
      </c>
      <c r="G1304" s="309">
        <v>1</v>
      </c>
      <c r="H1304" s="302">
        <v>44487.62</v>
      </c>
      <c r="I1304" s="302">
        <v>327.92</v>
      </c>
      <c r="J1304" s="302">
        <v>0</v>
      </c>
      <c r="K1304" s="302">
        <v>44815.54</v>
      </c>
      <c r="L1304" s="302">
        <v>330.52</v>
      </c>
      <c r="M1304" s="302">
        <v>0</v>
      </c>
      <c r="N1304" s="302">
        <v>288.39999999999998</v>
      </c>
      <c r="O1304" s="302">
        <v>0</v>
      </c>
      <c r="P1304" s="302">
        <v>0</v>
      </c>
      <c r="Q1304" s="302">
        <v>0</v>
      </c>
      <c r="R1304" s="302">
        <v>44527.14</v>
      </c>
      <c r="S1304" s="302">
        <v>354.79</v>
      </c>
      <c r="T1304" s="302">
        <v>352.19</v>
      </c>
      <c r="U1304" s="302">
        <v>0</v>
      </c>
      <c r="V1304" s="302">
        <v>354.79</v>
      </c>
      <c r="W1304" s="302">
        <v>0</v>
      </c>
      <c r="X1304" s="302">
        <v>0</v>
      </c>
      <c r="Y1304" s="302">
        <v>0</v>
      </c>
      <c r="Z1304" s="302">
        <v>352.19</v>
      </c>
      <c r="AA1304" s="302">
        <v>0</v>
      </c>
      <c r="AB1304" s="302">
        <v>0</v>
      </c>
      <c r="AC1304" s="302">
        <v>0</v>
      </c>
      <c r="AD1304" s="302">
        <v>0</v>
      </c>
      <c r="AE1304" s="302">
        <v>0</v>
      </c>
      <c r="AF1304" s="302">
        <v>-26.32</v>
      </c>
      <c r="AG1304" s="302">
        <v>0</v>
      </c>
      <c r="AH1304" s="302">
        <v>0</v>
      </c>
      <c r="AI1304" s="302">
        <v>54.26</v>
      </c>
      <c r="AJ1304" s="302">
        <v>0</v>
      </c>
      <c r="AK1304" s="302">
        <v>0</v>
      </c>
      <c r="AL1304" s="302">
        <v>43.85</v>
      </c>
      <c r="AM1304" s="302">
        <v>0</v>
      </c>
      <c r="AN1304" s="302">
        <v>36.85</v>
      </c>
      <c r="AO1304" s="302">
        <v>78.19</v>
      </c>
      <c r="AP1304" s="302">
        <v>0</v>
      </c>
      <c r="AQ1304" s="302">
        <v>0</v>
      </c>
      <c r="AR1304" s="302">
        <v>0</v>
      </c>
      <c r="AS1304" s="302">
        <v>0</v>
      </c>
      <c r="AT1304" s="295">
        <f t="shared" si="20"/>
        <v>830.02</v>
      </c>
      <c r="AU1304" s="302">
        <v>370.04</v>
      </c>
      <c r="AV1304" s="302">
        <v>352.19</v>
      </c>
      <c r="AW1304" s="303">
        <v>91</v>
      </c>
      <c r="AX1304" s="303">
        <v>300</v>
      </c>
      <c r="AY1304" s="302">
        <v>319999.69</v>
      </c>
      <c r="AZ1304" s="302">
        <v>78139.960000000006</v>
      </c>
      <c r="BA1304" s="301">
        <v>90.000080999999994</v>
      </c>
      <c r="BB1304" s="301">
        <v>51.2854908896593</v>
      </c>
      <c r="BC1304" s="301">
        <v>9.5</v>
      </c>
      <c r="BD1304" s="301"/>
      <c r="BE1304" s="300" t="s">
        <v>4204</v>
      </c>
      <c r="BF1304" s="298"/>
      <c r="BG1304" s="300" t="s">
        <v>320</v>
      </c>
      <c r="BH1304" s="300" t="s">
        <v>181</v>
      </c>
      <c r="BI1304" s="300" t="s">
        <v>427</v>
      </c>
      <c r="BJ1304" s="300" t="s">
        <v>177</v>
      </c>
      <c r="BK1304" s="299" t="s">
        <v>175</v>
      </c>
      <c r="BL1304" s="301">
        <v>348696.30794544</v>
      </c>
      <c r="BM1304" s="299" t="s">
        <v>309</v>
      </c>
      <c r="BN1304" s="301"/>
      <c r="BO1304" s="304">
        <v>38826</v>
      </c>
      <c r="BP1304" s="304">
        <v>47957</v>
      </c>
      <c r="BQ1304" s="297" t="s">
        <v>1063</v>
      </c>
      <c r="BR1304" s="297" t="s">
        <v>4761</v>
      </c>
      <c r="BS1304" s="297">
        <v>38826</v>
      </c>
      <c r="BT1304" s="297">
        <v>47957</v>
      </c>
      <c r="BU1304" s="301">
        <v>187.56</v>
      </c>
      <c r="BV1304" s="301">
        <v>54.26</v>
      </c>
      <c r="BW1304" s="301">
        <v>0</v>
      </c>
    </row>
    <row r="1305" spans="1:75" s="289" customFormat="1" ht="18.2" customHeight="1" x14ac:dyDescent="0.15">
      <c r="A1305" s="291">
        <v>1303</v>
      </c>
      <c r="B1305" s="292" t="s">
        <v>305</v>
      </c>
      <c r="C1305" s="292" t="s">
        <v>306</v>
      </c>
      <c r="D1305" s="312">
        <v>45170</v>
      </c>
      <c r="E1305" s="293" t="s">
        <v>2381</v>
      </c>
      <c r="F1305" s="308">
        <v>155</v>
      </c>
      <c r="G1305" s="308">
        <v>154</v>
      </c>
      <c r="H1305" s="295">
        <v>69461.490000000005</v>
      </c>
      <c r="I1305" s="295">
        <v>45824.47</v>
      </c>
      <c r="J1305" s="295">
        <v>0</v>
      </c>
      <c r="K1305" s="295">
        <v>115285.96</v>
      </c>
      <c r="L1305" s="295">
        <v>515.97</v>
      </c>
      <c r="M1305" s="295">
        <v>0</v>
      </c>
      <c r="N1305" s="295">
        <v>0</v>
      </c>
      <c r="O1305" s="295">
        <v>0</v>
      </c>
      <c r="P1305" s="295">
        <v>0</v>
      </c>
      <c r="Q1305" s="295">
        <v>0</v>
      </c>
      <c r="R1305" s="295">
        <v>115285.96</v>
      </c>
      <c r="S1305" s="295">
        <v>118319.5</v>
      </c>
      <c r="T1305" s="295">
        <v>549.9</v>
      </c>
      <c r="U1305" s="295">
        <v>0</v>
      </c>
      <c r="V1305" s="295">
        <v>0</v>
      </c>
      <c r="W1305" s="295">
        <v>0</v>
      </c>
      <c r="X1305" s="295">
        <v>0</v>
      </c>
      <c r="Y1305" s="295">
        <v>0</v>
      </c>
      <c r="Z1305" s="295">
        <v>118869.4</v>
      </c>
      <c r="AA1305" s="295">
        <v>0</v>
      </c>
      <c r="AB1305" s="295">
        <v>0</v>
      </c>
      <c r="AC1305" s="295">
        <v>0</v>
      </c>
      <c r="AD1305" s="295">
        <v>0</v>
      </c>
      <c r="AE1305" s="295">
        <v>0</v>
      </c>
      <c r="AF1305" s="295">
        <v>0</v>
      </c>
      <c r="AG1305" s="295">
        <v>0</v>
      </c>
      <c r="AH1305" s="295">
        <v>0</v>
      </c>
      <c r="AI1305" s="295">
        <v>0</v>
      </c>
      <c r="AJ1305" s="295">
        <v>0</v>
      </c>
      <c r="AK1305" s="295">
        <v>0</v>
      </c>
      <c r="AL1305" s="295">
        <v>0</v>
      </c>
      <c r="AM1305" s="295">
        <v>0</v>
      </c>
      <c r="AN1305" s="295">
        <v>0</v>
      </c>
      <c r="AO1305" s="295">
        <v>0</v>
      </c>
      <c r="AP1305" s="295">
        <v>0</v>
      </c>
      <c r="AQ1305" s="295">
        <v>0</v>
      </c>
      <c r="AR1305" s="295">
        <v>0</v>
      </c>
      <c r="AS1305" s="295">
        <v>0</v>
      </c>
      <c r="AT1305" s="295">
        <f t="shared" si="20"/>
        <v>0</v>
      </c>
      <c r="AU1305" s="295">
        <v>46340.44</v>
      </c>
      <c r="AV1305" s="295">
        <v>118869.4</v>
      </c>
      <c r="AW1305" s="296">
        <v>91</v>
      </c>
      <c r="AX1305" s="296">
        <v>300</v>
      </c>
      <c r="AY1305" s="295">
        <v>499998.08</v>
      </c>
      <c r="AZ1305" s="295">
        <v>121995.92</v>
      </c>
      <c r="BA1305" s="294">
        <v>90.000347000000005</v>
      </c>
      <c r="BB1305" s="294">
        <v>85.050191877139198</v>
      </c>
      <c r="BC1305" s="294">
        <v>9.5</v>
      </c>
      <c r="BD1305" s="294"/>
      <c r="BE1305" s="293" t="s">
        <v>4204</v>
      </c>
      <c r="BF1305" s="291"/>
      <c r="BG1305" s="293" t="s">
        <v>414</v>
      </c>
      <c r="BH1305" s="293" t="s">
        <v>425</v>
      </c>
      <c r="BI1305" s="293" t="s">
        <v>646</v>
      </c>
      <c r="BJ1305" s="293" t="s">
        <v>4205</v>
      </c>
      <c r="BK1305" s="292" t="s">
        <v>175</v>
      </c>
      <c r="BL1305" s="294">
        <v>902815.42021215998</v>
      </c>
      <c r="BM1305" s="292" t="s">
        <v>309</v>
      </c>
      <c r="BN1305" s="294"/>
      <c r="BO1305" s="297">
        <v>38835</v>
      </c>
      <c r="BP1305" s="297">
        <v>47966</v>
      </c>
      <c r="BQ1305" s="297" t="s">
        <v>4231</v>
      </c>
      <c r="BR1305" s="297" t="s">
        <v>4796</v>
      </c>
      <c r="BS1305" s="297">
        <v>38835</v>
      </c>
      <c r="BT1305" s="297">
        <v>47966</v>
      </c>
      <c r="BU1305" s="294">
        <v>45235.89</v>
      </c>
      <c r="BV1305" s="294">
        <v>84.72</v>
      </c>
      <c r="BW1305" s="294">
        <v>0</v>
      </c>
    </row>
    <row r="1306" spans="1:75" s="289" customFormat="1" ht="18.2" customHeight="1" x14ac:dyDescent="0.15">
      <c r="A1306" s="298">
        <v>1304</v>
      </c>
      <c r="B1306" s="299" t="s">
        <v>305</v>
      </c>
      <c r="C1306" s="299" t="s">
        <v>306</v>
      </c>
      <c r="D1306" s="313">
        <v>45170</v>
      </c>
      <c r="E1306" s="300" t="s">
        <v>2382</v>
      </c>
      <c r="F1306" s="309">
        <v>160</v>
      </c>
      <c r="G1306" s="309">
        <v>159</v>
      </c>
      <c r="H1306" s="302">
        <v>37695.769999999997</v>
      </c>
      <c r="I1306" s="302">
        <v>90986.48</v>
      </c>
      <c r="J1306" s="302">
        <v>0</v>
      </c>
      <c r="K1306" s="302">
        <v>128682.25</v>
      </c>
      <c r="L1306" s="302">
        <v>1005.48</v>
      </c>
      <c r="M1306" s="302">
        <v>0</v>
      </c>
      <c r="N1306" s="302">
        <v>0</v>
      </c>
      <c r="O1306" s="302">
        <v>0</v>
      </c>
      <c r="P1306" s="302">
        <v>0</v>
      </c>
      <c r="Q1306" s="302">
        <v>0</v>
      </c>
      <c r="R1306" s="302">
        <v>128682.25</v>
      </c>
      <c r="S1306" s="302">
        <v>114573.12</v>
      </c>
      <c r="T1306" s="302">
        <v>295.27999999999997</v>
      </c>
      <c r="U1306" s="302">
        <v>0</v>
      </c>
      <c r="V1306" s="302">
        <v>0</v>
      </c>
      <c r="W1306" s="302">
        <v>0</v>
      </c>
      <c r="X1306" s="302">
        <v>0</v>
      </c>
      <c r="Y1306" s="302">
        <v>0</v>
      </c>
      <c r="Z1306" s="302">
        <v>114868.4</v>
      </c>
      <c r="AA1306" s="302">
        <v>0</v>
      </c>
      <c r="AB1306" s="302">
        <v>0</v>
      </c>
      <c r="AC1306" s="302">
        <v>0</v>
      </c>
      <c r="AD1306" s="302">
        <v>0</v>
      </c>
      <c r="AE1306" s="302">
        <v>0</v>
      </c>
      <c r="AF1306" s="302">
        <v>0</v>
      </c>
      <c r="AG1306" s="302">
        <v>0</v>
      </c>
      <c r="AH1306" s="302">
        <v>0</v>
      </c>
      <c r="AI1306" s="302">
        <v>0</v>
      </c>
      <c r="AJ1306" s="302">
        <v>0</v>
      </c>
      <c r="AK1306" s="302">
        <v>0</v>
      </c>
      <c r="AL1306" s="302">
        <v>0</v>
      </c>
      <c r="AM1306" s="302">
        <v>0</v>
      </c>
      <c r="AN1306" s="302">
        <v>0</v>
      </c>
      <c r="AO1306" s="302">
        <v>0</v>
      </c>
      <c r="AP1306" s="302">
        <v>0</v>
      </c>
      <c r="AQ1306" s="302">
        <v>0</v>
      </c>
      <c r="AR1306" s="302">
        <v>0</v>
      </c>
      <c r="AS1306" s="302">
        <v>0</v>
      </c>
      <c r="AT1306" s="295">
        <f t="shared" si="20"/>
        <v>0</v>
      </c>
      <c r="AU1306" s="302">
        <v>91991.96</v>
      </c>
      <c r="AV1306" s="302">
        <v>114868.4</v>
      </c>
      <c r="AW1306" s="303">
        <v>32</v>
      </c>
      <c r="AX1306" s="303">
        <v>240</v>
      </c>
      <c r="AY1306" s="302">
        <v>575998.34</v>
      </c>
      <c r="AZ1306" s="302">
        <v>140529.74</v>
      </c>
      <c r="BA1306" s="301">
        <v>90.000263000000004</v>
      </c>
      <c r="BB1306" s="301">
        <v>82.412707398674101</v>
      </c>
      <c r="BC1306" s="301">
        <v>9.4</v>
      </c>
      <c r="BD1306" s="301"/>
      <c r="BE1306" s="300" t="s">
        <v>4204</v>
      </c>
      <c r="BF1306" s="298"/>
      <c r="BG1306" s="300" t="s">
        <v>349</v>
      </c>
      <c r="BH1306" s="300" t="s">
        <v>180</v>
      </c>
      <c r="BI1306" s="300" t="s">
        <v>647</v>
      </c>
      <c r="BJ1306" s="300" t="s">
        <v>4205</v>
      </c>
      <c r="BK1306" s="299" t="s">
        <v>175</v>
      </c>
      <c r="BL1306" s="301">
        <v>1007723.053246</v>
      </c>
      <c r="BM1306" s="299" t="s">
        <v>309</v>
      </c>
      <c r="BN1306" s="301"/>
      <c r="BO1306" s="304">
        <v>38839</v>
      </c>
      <c r="BP1306" s="304">
        <v>46144</v>
      </c>
      <c r="BQ1306" s="297" t="s">
        <v>941</v>
      </c>
      <c r="BR1306" s="297" t="s">
        <v>4791</v>
      </c>
      <c r="BS1306" s="297">
        <v>38839</v>
      </c>
      <c r="BT1306" s="297">
        <v>46144</v>
      </c>
      <c r="BU1306" s="301">
        <v>45131.66</v>
      </c>
      <c r="BV1306" s="301">
        <v>51.54</v>
      </c>
      <c r="BW1306" s="301">
        <v>0</v>
      </c>
    </row>
    <row r="1307" spans="1:75" s="289" customFormat="1" ht="18.2" customHeight="1" x14ac:dyDescent="0.15">
      <c r="A1307" s="291">
        <v>1305</v>
      </c>
      <c r="B1307" s="292" t="s">
        <v>305</v>
      </c>
      <c r="C1307" s="292" t="s">
        <v>306</v>
      </c>
      <c r="D1307" s="312">
        <v>45170</v>
      </c>
      <c r="E1307" s="293" t="s">
        <v>2383</v>
      </c>
      <c r="F1307" s="308">
        <v>140</v>
      </c>
      <c r="G1307" s="308">
        <v>139</v>
      </c>
      <c r="H1307" s="295">
        <v>110814.23</v>
      </c>
      <c r="I1307" s="295">
        <v>68807.360000000001</v>
      </c>
      <c r="J1307" s="295">
        <v>0</v>
      </c>
      <c r="K1307" s="295">
        <v>179621.59</v>
      </c>
      <c r="L1307" s="295">
        <v>814.24</v>
      </c>
      <c r="M1307" s="295">
        <v>0</v>
      </c>
      <c r="N1307" s="295">
        <v>0</v>
      </c>
      <c r="O1307" s="295">
        <v>0</v>
      </c>
      <c r="P1307" s="295">
        <v>0</v>
      </c>
      <c r="Q1307" s="295">
        <v>0</v>
      </c>
      <c r="R1307" s="295">
        <v>179621.59</v>
      </c>
      <c r="S1307" s="295">
        <v>164148.79999999999</v>
      </c>
      <c r="T1307" s="295">
        <v>868.04</v>
      </c>
      <c r="U1307" s="295">
        <v>0</v>
      </c>
      <c r="V1307" s="295">
        <v>0</v>
      </c>
      <c r="W1307" s="295">
        <v>0</v>
      </c>
      <c r="X1307" s="295">
        <v>0</v>
      </c>
      <c r="Y1307" s="295">
        <v>0</v>
      </c>
      <c r="Z1307" s="295">
        <v>165016.84</v>
      </c>
      <c r="AA1307" s="295">
        <v>0</v>
      </c>
      <c r="AB1307" s="295">
        <v>0</v>
      </c>
      <c r="AC1307" s="295">
        <v>0</v>
      </c>
      <c r="AD1307" s="295">
        <v>0</v>
      </c>
      <c r="AE1307" s="295">
        <v>0</v>
      </c>
      <c r="AF1307" s="295">
        <v>0</v>
      </c>
      <c r="AG1307" s="295">
        <v>0</v>
      </c>
      <c r="AH1307" s="295">
        <v>0</v>
      </c>
      <c r="AI1307" s="295">
        <v>0</v>
      </c>
      <c r="AJ1307" s="295">
        <v>0</v>
      </c>
      <c r="AK1307" s="295">
        <v>0</v>
      </c>
      <c r="AL1307" s="295">
        <v>0</v>
      </c>
      <c r="AM1307" s="295">
        <v>0</v>
      </c>
      <c r="AN1307" s="295">
        <v>0</v>
      </c>
      <c r="AO1307" s="295">
        <v>0</v>
      </c>
      <c r="AP1307" s="295">
        <v>0</v>
      </c>
      <c r="AQ1307" s="295">
        <v>0</v>
      </c>
      <c r="AR1307" s="295">
        <v>0</v>
      </c>
      <c r="AS1307" s="295">
        <v>0</v>
      </c>
      <c r="AT1307" s="295">
        <f t="shared" si="20"/>
        <v>0</v>
      </c>
      <c r="AU1307" s="295">
        <v>69621.600000000006</v>
      </c>
      <c r="AV1307" s="295">
        <v>165016.84</v>
      </c>
      <c r="AW1307" s="296">
        <v>92</v>
      </c>
      <c r="AX1307" s="296">
        <v>300</v>
      </c>
      <c r="AY1307" s="295">
        <v>799999.01</v>
      </c>
      <c r="AZ1307" s="295">
        <v>194089.22</v>
      </c>
      <c r="BA1307" s="294">
        <v>89.500108999999995</v>
      </c>
      <c r="BB1307" s="294">
        <v>82.828669638392597</v>
      </c>
      <c r="BC1307" s="294">
        <v>9.4</v>
      </c>
      <c r="BD1307" s="294"/>
      <c r="BE1307" s="293" t="s">
        <v>4204</v>
      </c>
      <c r="BF1307" s="291"/>
      <c r="BG1307" s="293" t="s">
        <v>324</v>
      </c>
      <c r="BH1307" s="293" t="s">
        <v>224</v>
      </c>
      <c r="BI1307" s="293" t="s">
        <v>435</v>
      </c>
      <c r="BJ1307" s="293" t="s">
        <v>4205</v>
      </c>
      <c r="BK1307" s="292" t="s">
        <v>175</v>
      </c>
      <c r="BL1307" s="294">
        <v>1406633.91496264</v>
      </c>
      <c r="BM1307" s="292" t="s">
        <v>309</v>
      </c>
      <c r="BN1307" s="294"/>
      <c r="BO1307" s="297">
        <v>38841</v>
      </c>
      <c r="BP1307" s="297">
        <v>47972</v>
      </c>
      <c r="BQ1307" s="297" t="s">
        <v>931</v>
      </c>
      <c r="BR1307" s="297" t="s">
        <v>4779</v>
      </c>
      <c r="BS1307" s="297">
        <v>38841</v>
      </c>
      <c r="BT1307" s="297">
        <v>47972</v>
      </c>
      <c r="BU1307" s="294">
        <v>55862.77</v>
      </c>
      <c r="BV1307" s="294">
        <v>74.31</v>
      </c>
      <c r="BW1307" s="294">
        <v>0</v>
      </c>
    </row>
    <row r="1308" spans="1:75" s="289" customFormat="1" ht="18.2" customHeight="1" x14ac:dyDescent="0.15">
      <c r="A1308" s="298">
        <v>1306</v>
      </c>
      <c r="B1308" s="299" t="s">
        <v>305</v>
      </c>
      <c r="C1308" s="299" t="s">
        <v>306</v>
      </c>
      <c r="D1308" s="313">
        <v>45170</v>
      </c>
      <c r="E1308" s="300" t="s">
        <v>2384</v>
      </c>
      <c r="F1308" s="309">
        <v>3</v>
      </c>
      <c r="G1308" s="309">
        <v>3</v>
      </c>
      <c r="H1308" s="302">
        <v>20500.7</v>
      </c>
      <c r="I1308" s="302">
        <v>1591.32</v>
      </c>
      <c r="J1308" s="302">
        <v>0</v>
      </c>
      <c r="K1308" s="302">
        <v>22092.02</v>
      </c>
      <c r="L1308" s="302">
        <v>546.03</v>
      </c>
      <c r="M1308" s="302">
        <v>0</v>
      </c>
      <c r="N1308" s="302">
        <v>512.09</v>
      </c>
      <c r="O1308" s="302">
        <v>0</v>
      </c>
      <c r="P1308" s="302">
        <v>0</v>
      </c>
      <c r="Q1308" s="302">
        <v>0</v>
      </c>
      <c r="R1308" s="302">
        <v>21579.93</v>
      </c>
      <c r="S1308" s="302">
        <v>337.43</v>
      </c>
      <c r="T1308" s="302">
        <v>162.30000000000001</v>
      </c>
      <c r="U1308" s="302">
        <v>0</v>
      </c>
      <c r="V1308" s="302">
        <v>152.94</v>
      </c>
      <c r="W1308" s="302">
        <v>0</v>
      </c>
      <c r="X1308" s="302">
        <v>0</v>
      </c>
      <c r="Y1308" s="302">
        <v>0</v>
      </c>
      <c r="Z1308" s="302">
        <v>346.79</v>
      </c>
      <c r="AA1308" s="302">
        <v>0</v>
      </c>
      <c r="AB1308" s="302">
        <v>0</v>
      </c>
      <c r="AC1308" s="302">
        <v>0</v>
      </c>
      <c r="AD1308" s="302">
        <v>0</v>
      </c>
      <c r="AE1308" s="302">
        <v>0</v>
      </c>
      <c r="AF1308" s="302">
        <v>-34.6</v>
      </c>
      <c r="AG1308" s="302">
        <v>0</v>
      </c>
      <c r="AH1308" s="302">
        <v>0</v>
      </c>
      <c r="AI1308" s="302">
        <v>50.3</v>
      </c>
      <c r="AJ1308" s="302">
        <v>0</v>
      </c>
      <c r="AK1308" s="302">
        <v>0</v>
      </c>
      <c r="AL1308" s="302">
        <v>43.81</v>
      </c>
      <c r="AM1308" s="302">
        <v>0</v>
      </c>
      <c r="AN1308" s="302">
        <v>33</v>
      </c>
      <c r="AO1308" s="302">
        <v>95.47</v>
      </c>
      <c r="AP1308" s="302">
        <v>0</v>
      </c>
      <c r="AQ1308" s="302">
        <v>0</v>
      </c>
      <c r="AR1308" s="302">
        <v>0</v>
      </c>
      <c r="AS1308" s="302">
        <v>0</v>
      </c>
      <c r="AT1308" s="295">
        <f t="shared" si="20"/>
        <v>853.01</v>
      </c>
      <c r="AU1308" s="302">
        <v>1625.26</v>
      </c>
      <c r="AV1308" s="302">
        <v>346.79</v>
      </c>
      <c r="AW1308" s="303">
        <v>32</v>
      </c>
      <c r="AX1308" s="303">
        <v>240</v>
      </c>
      <c r="AY1308" s="302">
        <v>353000.63</v>
      </c>
      <c r="AZ1308" s="302">
        <v>75990.52</v>
      </c>
      <c r="BA1308" s="301">
        <v>79.419122999999999</v>
      </c>
      <c r="BB1308" s="301">
        <v>22.553591092696699</v>
      </c>
      <c r="BC1308" s="301">
        <v>9.5</v>
      </c>
      <c r="BD1308" s="301"/>
      <c r="BE1308" s="300" t="s">
        <v>4204</v>
      </c>
      <c r="BF1308" s="298"/>
      <c r="BG1308" s="300" t="s">
        <v>312</v>
      </c>
      <c r="BH1308" s="300" t="s">
        <v>196</v>
      </c>
      <c r="BI1308" s="300" t="s">
        <v>576</v>
      </c>
      <c r="BJ1308" s="300" t="s">
        <v>177</v>
      </c>
      <c r="BK1308" s="299" t="s">
        <v>175</v>
      </c>
      <c r="BL1308" s="301">
        <v>168994.50350327999</v>
      </c>
      <c r="BM1308" s="299" t="s">
        <v>309</v>
      </c>
      <c r="BN1308" s="301"/>
      <c r="BO1308" s="304">
        <v>38845</v>
      </c>
      <c r="BP1308" s="304">
        <v>46150</v>
      </c>
      <c r="BQ1308" s="297" t="s">
        <v>1063</v>
      </c>
      <c r="BR1308" s="297" t="s">
        <v>4761</v>
      </c>
      <c r="BS1308" s="297">
        <v>38845</v>
      </c>
      <c r="BT1308" s="297">
        <v>46150</v>
      </c>
      <c r="BU1308" s="301">
        <v>357.54</v>
      </c>
      <c r="BV1308" s="301">
        <v>50.3</v>
      </c>
      <c r="BW1308" s="301">
        <v>0</v>
      </c>
    </row>
    <row r="1309" spans="1:75" s="289" customFormat="1" ht="18.2" customHeight="1" x14ac:dyDescent="0.15">
      <c r="A1309" s="291">
        <v>1307</v>
      </c>
      <c r="B1309" s="292" t="s">
        <v>305</v>
      </c>
      <c r="C1309" s="292" t="s">
        <v>306</v>
      </c>
      <c r="D1309" s="312">
        <v>45170</v>
      </c>
      <c r="E1309" s="293" t="s">
        <v>2385</v>
      </c>
      <c r="F1309" s="308">
        <v>0</v>
      </c>
      <c r="G1309" s="308">
        <v>0</v>
      </c>
      <c r="H1309" s="295">
        <v>99787.61</v>
      </c>
      <c r="I1309" s="295">
        <v>0</v>
      </c>
      <c r="J1309" s="295">
        <v>0</v>
      </c>
      <c r="K1309" s="295">
        <v>99787.61</v>
      </c>
      <c r="L1309" s="295">
        <v>733.19</v>
      </c>
      <c r="M1309" s="295">
        <v>0</v>
      </c>
      <c r="N1309" s="295">
        <v>0</v>
      </c>
      <c r="O1309" s="295">
        <v>733.19</v>
      </c>
      <c r="P1309" s="295">
        <v>0</v>
      </c>
      <c r="Q1309" s="295">
        <v>0</v>
      </c>
      <c r="R1309" s="295">
        <v>99054.42</v>
      </c>
      <c r="S1309" s="295">
        <v>0</v>
      </c>
      <c r="T1309" s="295">
        <v>781.67</v>
      </c>
      <c r="U1309" s="295">
        <v>0</v>
      </c>
      <c r="V1309" s="295">
        <v>0</v>
      </c>
      <c r="W1309" s="295">
        <v>781.67</v>
      </c>
      <c r="X1309" s="295">
        <v>0</v>
      </c>
      <c r="Y1309" s="295">
        <v>0</v>
      </c>
      <c r="Z1309" s="295">
        <v>0</v>
      </c>
      <c r="AA1309" s="295">
        <v>66.930000000000007</v>
      </c>
      <c r="AB1309" s="295">
        <v>0</v>
      </c>
      <c r="AC1309" s="295">
        <v>0</v>
      </c>
      <c r="AD1309" s="295">
        <v>0</v>
      </c>
      <c r="AE1309" s="295">
        <v>0</v>
      </c>
      <c r="AF1309" s="295">
        <v>-80.66</v>
      </c>
      <c r="AG1309" s="295">
        <v>79.09</v>
      </c>
      <c r="AH1309" s="295">
        <v>219.32</v>
      </c>
      <c r="AI1309" s="295">
        <v>0</v>
      </c>
      <c r="AJ1309" s="295">
        <v>0</v>
      </c>
      <c r="AK1309" s="295">
        <v>0</v>
      </c>
      <c r="AL1309" s="295">
        <v>0</v>
      </c>
      <c r="AM1309" s="295">
        <v>0</v>
      </c>
      <c r="AN1309" s="295">
        <v>0</v>
      </c>
      <c r="AO1309" s="295">
        <v>0</v>
      </c>
      <c r="AP1309" s="295">
        <v>0</v>
      </c>
      <c r="AQ1309" s="295">
        <v>0</v>
      </c>
      <c r="AR1309" s="295">
        <v>0</v>
      </c>
      <c r="AS1309" s="295">
        <v>1.0215999999999999E-2</v>
      </c>
      <c r="AT1309" s="295">
        <f t="shared" si="20"/>
        <v>1799.5297839999998</v>
      </c>
      <c r="AU1309" s="295">
        <v>0</v>
      </c>
      <c r="AV1309" s="295">
        <v>0</v>
      </c>
      <c r="AW1309" s="296">
        <v>92</v>
      </c>
      <c r="AX1309" s="296">
        <v>300</v>
      </c>
      <c r="AY1309" s="295">
        <v>805999.56</v>
      </c>
      <c r="AZ1309" s="295">
        <v>174773.86</v>
      </c>
      <c r="BA1309" s="294">
        <v>80.000045999999998</v>
      </c>
      <c r="BB1309" s="294">
        <v>45.340637075265803</v>
      </c>
      <c r="BC1309" s="294">
        <v>9.4</v>
      </c>
      <c r="BD1309" s="294"/>
      <c r="BE1309" s="293" t="s">
        <v>4204</v>
      </c>
      <c r="BF1309" s="291"/>
      <c r="BG1309" s="293" t="s">
        <v>349</v>
      </c>
      <c r="BH1309" s="293" t="s">
        <v>180</v>
      </c>
      <c r="BI1309" s="293" t="s">
        <v>455</v>
      </c>
      <c r="BJ1309" s="293" t="s">
        <v>103</v>
      </c>
      <c r="BK1309" s="292" t="s">
        <v>175</v>
      </c>
      <c r="BL1309" s="294">
        <v>775704.67224432004</v>
      </c>
      <c r="BM1309" s="292" t="s">
        <v>309</v>
      </c>
      <c r="BN1309" s="294"/>
      <c r="BO1309" s="297">
        <v>38846</v>
      </c>
      <c r="BP1309" s="297">
        <v>47977</v>
      </c>
      <c r="BQ1309" s="297" t="s">
        <v>4757</v>
      </c>
      <c r="BR1309" s="297" t="s">
        <v>4764</v>
      </c>
      <c r="BS1309" s="297">
        <v>38846</v>
      </c>
      <c r="BT1309" s="297">
        <v>47977</v>
      </c>
      <c r="BU1309" s="294">
        <v>0</v>
      </c>
      <c r="BV1309" s="294">
        <v>66.930000000000007</v>
      </c>
      <c r="BW1309" s="294">
        <v>0</v>
      </c>
    </row>
    <row r="1310" spans="1:75" s="289" customFormat="1" ht="18.2" customHeight="1" x14ac:dyDescent="0.15">
      <c r="A1310" s="298">
        <v>1308</v>
      </c>
      <c r="B1310" s="299" t="s">
        <v>305</v>
      </c>
      <c r="C1310" s="299" t="s">
        <v>306</v>
      </c>
      <c r="D1310" s="313">
        <v>45170</v>
      </c>
      <c r="E1310" s="300" t="s">
        <v>2386</v>
      </c>
      <c r="F1310" s="309">
        <v>142</v>
      </c>
      <c r="G1310" s="309">
        <v>141</v>
      </c>
      <c r="H1310" s="302">
        <v>62304.61</v>
      </c>
      <c r="I1310" s="302">
        <v>38591.370000000003</v>
      </c>
      <c r="J1310" s="302">
        <v>0</v>
      </c>
      <c r="K1310" s="302">
        <v>100895.98</v>
      </c>
      <c r="L1310" s="302">
        <v>455.85</v>
      </c>
      <c r="M1310" s="302">
        <v>0</v>
      </c>
      <c r="N1310" s="302">
        <v>0</v>
      </c>
      <c r="O1310" s="302">
        <v>0</v>
      </c>
      <c r="P1310" s="302">
        <v>0</v>
      </c>
      <c r="Q1310" s="302">
        <v>0</v>
      </c>
      <c r="R1310" s="302">
        <v>100895.98</v>
      </c>
      <c r="S1310" s="302">
        <v>94383.11</v>
      </c>
      <c r="T1310" s="302">
        <v>493.24</v>
      </c>
      <c r="U1310" s="302">
        <v>0</v>
      </c>
      <c r="V1310" s="302">
        <v>0</v>
      </c>
      <c r="W1310" s="302">
        <v>0</v>
      </c>
      <c r="X1310" s="302">
        <v>0</v>
      </c>
      <c r="Y1310" s="302">
        <v>0</v>
      </c>
      <c r="Z1310" s="302">
        <v>94876.35</v>
      </c>
      <c r="AA1310" s="302">
        <v>0</v>
      </c>
      <c r="AB1310" s="302">
        <v>0</v>
      </c>
      <c r="AC1310" s="302">
        <v>0</v>
      </c>
      <c r="AD1310" s="302">
        <v>0</v>
      </c>
      <c r="AE1310" s="302">
        <v>0</v>
      </c>
      <c r="AF1310" s="302">
        <v>0</v>
      </c>
      <c r="AG1310" s="302">
        <v>0</v>
      </c>
      <c r="AH1310" s="302">
        <v>0</v>
      </c>
      <c r="AI1310" s="302">
        <v>0</v>
      </c>
      <c r="AJ1310" s="302">
        <v>0</v>
      </c>
      <c r="AK1310" s="302">
        <v>0</v>
      </c>
      <c r="AL1310" s="302">
        <v>0</v>
      </c>
      <c r="AM1310" s="302">
        <v>0</v>
      </c>
      <c r="AN1310" s="302">
        <v>0</v>
      </c>
      <c r="AO1310" s="302">
        <v>0</v>
      </c>
      <c r="AP1310" s="302">
        <v>0</v>
      </c>
      <c r="AQ1310" s="302">
        <v>0</v>
      </c>
      <c r="AR1310" s="302">
        <v>0</v>
      </c>
      <c r="AS1310" s="302">
        <v>0</v>
      </c>
      <c r="AT1310" s="295">
        <f t="shared" si="20"/>
        <v>0</v>
      </c>
      <c r="AU1310" s="302">
        <v>39047.22</v>
      </c>
      <c r="AV1310" s="302">
        <v>94876.35</v>
      </c>
      <c r="AW1310" s="303">
        <v>92</v>
      </c>
      <c r="AX1310" s="303">
        <v>300</v>
      </c>
      <c r="AY1310" s="302">
        <v>475998.89</v>
      </c>
      <c r="AZ1310" s="302">
        <v>108629.22</v>
      </c>
      <c r="BA1310" s="301">
        <v>84.195578999999995</v>
      </c>
      <c r="BB1310" s="301">
        <v>78.201753219552003</v>
      </c>
      <c r="BC1310" s="301">
        <v>9.5</v>
      </c>
      <c r="BD1310" s="301"/>
      <c r="BE1310" s="300" t="s">
        <v>4204</v>
      </c>
      <c r="BF1310" s="298"/>
      <c r="BG1310" s="300" t="s">
        <v>315</v>
      </c>
      <c r="BH1310" s="300" t="s">
        <v>183</v>
      </c>
      <c r="BI1310" s="300" t="s">
        <v>649</v>
      </c>
      <c r="BJ1310" s="300" t="s">
        <v>4205</v>
      </c>
      <c r="BK1310" s="299" t="s">
        <v>175</v>
      </c>
      <c r="BL1310" s="301">
        <v>790126.10539408005</v>
      </c>
      <c r="BM1310" s="299" t="s">
        <v>309</v>
      </c>
      <c r="BN1310" s="301"/>
      <c r="BO1310" s="304">
        <v>38846</v>
      </c>
      <c r="BP1310" s="304">
        <v>47977</v>
      </c>
      <c r="BQ1310" s="297" t="s">
        <v>4123</v>
      </c>
      <c r="BR1310" s="297" t="s">
        <v>4760</v>
      </c>
      <c r="BS1310" s="297">
        <v>38846</v>
      </c>
      <c r="BT1310" s="297">
        <v>47977</v>
      </c>
      <c r="BU1310" s="301">
        <v>36939.379999999997</v>
      </c>
      <c r="BV1310" s="301">
        <v>75.44</v>
      </c>
      <c r="BW1310" s="301">
        <v>0</v>
      </c>
    </row>
    <row r="1311" spans="1:75" s="289" customFormat="1" ht="18.2" customHeight="1" x14ac:dyDescent="0.15">
      <c r="A1311" s="291">
        <v>1309</v>
      </c>
      <c r="B1311" s="292" t="s">
        <v>305</v>
      </c>
      <c r="C1311" s="292" t="s">
        <v>306</v>
      </c>
      <c r="D1311" s="312">
        <v>45170</v>
      </c>
      <c r="E1311" s="293" t="s">
        <v>2387</v>
      </c>
      <c r="F1311" s="308">
        <v>141</v>
      </c>
      <c r="G1311" s="308">
        <v>141</v>
      </c>
      <c r="H1311" s="295">
        <v>0</v>
      </c>
      <c r="I1311" s="295">
        <v>125114.89</v>
      </c>
      <c r="J1311" s="295">
        <v>0</v>
      </c>
      <c r="K1311" s="295">
        <v>125114.89</v>
      </c>
      <c r="L1311" s="295">
        <v>0</v>
      </c>
      <c r="M1311" s="295">
        <v>0</v>
      </c>
      <c r="N1311" s="295">
        <v>0</v>
      </c>
      <c r="O1311" s="295">
        <v>0</v>
      </c>
      <c r="P1311" s="295">
        <v>0</v>
      </c>
      <c r="Q1311" s="295">
        <v>0</v>
      </c>
      <c r="R1311" s="295">
        <v>125114.89</v>
      </c>
      <c r="S1311" s="295">
        <v>81897.759999999995</v>
      </c>
      <c r="T1311" s="295">
        <v>0</v>
      </c>
      <c r="U1311" s="295">
        <v>0</v>
      </c>
      <c r="V1311" s="295">
        <v>0</v>
      </c>
      <c r="W1311" s="295">
        <v>0</v>
      </c>
      <c r="X1311" s="295">
        <v>0</v>
      </c>
      <c r="Y1311" s="295">
        <v>0</v>
      </c>
      <c r="Z1311" s="295">
        <v>81897.759999999995</v>
      </c>
      <c r="AA1311" s="295">
        <v>0</v>
      </c>
      <c r="AB1311" s="295">
        <v>0</v>
      </c>
      <c r="AC1311" s="295">
        <v>0</v>
      </c>
      <c r="AD1311" s="295">
        <v>0</v>
      </c>
      <c r="AE1311" s="295">
        <v>0</v>
      </c>
      <c r="AF1311" s="295">
        <v>0</v>
      </c>
      <c r="AG1311" s="295">
        <v>0</v>
      </c>
      <c r="AH1311" s="295">
        <v>0</v>
      </c>
      <c r="AI1311" s="295">
        <v>0</v>
      </c>
      <c r="AJ1311" s="295">
        <v>0</v>
      </c>
      <c r="AK1311" s="295">
        <v>0</v>
      </c>
      <c r="AL1311" s="295">
        <v>0</v>
      </c>
      <c r="AM1311" s="295">
        <v>0</v>
      </c>
      <c r="AN1311" s="295">
        <v>0</v>
      </c>
      <c r="AO1311" s="295">
        <v>0</v>
      </c>
      <c r="AP1311" s="295">
        <v>0</v>
      </c>
      <c r="AQ1311" s="295">
        <v>0</v>
      </c>
      <c r="AR1311" s="295">
        <v>0</v>
      </c>
      <c r="AS1311" s="295">
        <v>0</v>
      </c>
      <c r="AT1311" s="295">
        <f t="shared" si="20"/>
        <v>0</v>
      </c>
      <c r="AU1311" s="295">
        <v>125114.89</v>
      </c>
      <c r="AV1311" s="295">
        <v>81897.759999999995</v>
      </c>
      <c r="AW1311" s="296">
        <v>0</v>
      </c>
      <c r="AX1311" s="296">
        <v>180</v>
      </c>
      <c r="AY1311" s="295">
        <v>580001.72</v>
      </c>
      <c r="AZ1311" s="295">
        <v>141488.76</v>
      </c>
      <c r="BA1311" s="294">
        <v>89.999733000000006</v>
      </c>
      <c r="BB1311" s="294">
        <v>79.584460944631701</v>
      </c>
      <c r="BC1311" s="294">
        <v>9.4</v>
      </c>
      <c r="BD1311" s="294"/>
      <c r="BE1311" s="293" t="s">
        <v>4204</v>
      </c>
      <c r="BF1311" s="291"/>
      <c r="BG1311" s="293" t="s">
        <v>360</v>
      </c>
      <c r="BH1311" s="293" t="s">
        <v>232</v>
      </c>
      <c r="BI1311" s="293" t="s">
        <v>650</v>
      </c>
      <c r="BJ1311" s="293" t="s">
        <v>4205</v>
      </c>
      <c r="BK1311" s="292" t="s">
        <v>175</v>
      </c>
      <c r="BL1311" s="294">
        <v>979786.71461944003</v>
      </c>
      <c r="BM1311" s="292" t="s">
        <v>309</v>
      </c>
      <c r="BN1311" s="294"/>
      <c r="BO1311" s="297">
        <v>38846</v>
      </c>
      <c r="BP1311" s="297">
        <v>44325</v>
      </c>
      <c r="BQ1311" s="297" t="s">
        <v>946</v>
      </c>
      <c r="BR1311" s="297" t="s">
        <v>4775</v>
      </c>
      <c r="BS1311" s="297">
        <v>38846</v>
      </c>
      <c r="BT1311" s="297">
        <v>44325</v>
      </c>
      <c r="BU1311" s="294">
        <v>38636.99</v>
      </c>
      <c r="BV1311" s="294">
        <v>0</v>
      </c>
      <c r="BW1311" s="294">
        <v>0</v>
      </c>
    </row>
    <row r="1312" spans="1:75" s="289" customFormat="1" ht="18.2" customHeight="1" x14ac:dyDescent="0.15">
      <c r="A1312" s="298">
        <v>1310</v>
      </c>
      <c r="B1312" s="299" t="s">
        <v>305</v>
      </c>
      <c r="C1312" s="299" t="s">
        <v>306</v>
      </c>
      <c r="D1312" s="313">
        <v>45170</v>
      </c>
      <c r="E1312" s="300" t="s">
        <v>2388</v>
      </c>
      <c r="F1312" s="309">
        <v>149</v>
      </c>
      <c r="G1312" s="309">
        <v>148</v>
      </c>
      <c r="H1312" s="302">
        <v>62166.71</v>
      </c>
      <c r="I1312" s="302">
        <v>144972.66</v>
      </c>
      <c r="J1312" s="302">
        <v>0</v>
      </c>
      <c r="K1312" s="302">
        <v>207139.37</v>
      </c>
      <c r="L1312" s="302">
        <v>1658.12</v>
      </c>
      <c r="M1312" s="302">
        <v>0</v>
      </c>
      <c r="N1312" s="302">
        <v>0</v>
      </c>
      <c r="O1312" s="302">
        <v>0</v>
      </c>
      <c r="P1312" s="302">
        <v>0</v>
      </c>
      <c r="Q1312" s="302">
        <v>0</v>
      </c>
      <c r="R1312" s="302">
        <v>207139.37</v>
      </c>
      <c r="S1312" s="302">
        <v>172050.58</v>
      </c>
      <c r="T1312" s="302">
        <v>486.97</v>
      </c>
      <c r="U1312" s="302">
        <v>0</v>
      </c>
      <c r="V1312" s="302">
        <v>0</v>
      </c>
      <c r="W1312" s="302">
        <v>0</v>
      </c>
      <c r="X1312" s="302">
        <v>0</v>
      </c>
      <c r="Y1312" s="302">
        <v>0</v>
      </c>
      <c r="Z1312" s="302">
        <v>172537.55</v>
      </c>
      <c r="AA1312" s="302">
        <v>0</v>
      </c>
      <c r="AB1312" s="302">
        <v>0</v>
      </c>
      <c r="AC1312" s="302">
        <v>0</v>
      </c>
      <c r="AD1312" s="302">
        <v>0</v>
      </c>
      <c r="AE1312" s="302">
        <v>0</v>
      </c>
      <c r="AF1312" s="302">
        <v>0</v>
      </c>
      <c r="AG1312" s="302">
        <v>0</v>
      </c>
      <c r="AH1312" s="302">
        <v>0</v>
      </c>
      <c r="AI1312" s="302">
        <v>0</v>
      </c>
      <c r="AJ1312" s="302">
        <v>0</v>
      </c>
      <c r="AK1312" s="302">
        <v>0</v>
      </c>
      <c r="AL1312" s="302">
        <v>0</v>
      </c>
      <c r="AM1312" s="302">
        <v>0</v>
      </c>
      <c r="AN1312" s="302">
        <v>0</v>
      </c>
      <c r="AO1312" s="302">
        <v>0</v>
      </c>
      <c r="AP1312" s="302">
        <v>0</v>
      </c>
      <c r="AQ1312" s="302">
        <v>0</v>
      </c>
      <c r="AR1312" s="302">
        <v>0</v>
      </c>
      <c r="AS1312" s="302">
        <v>0</v>
      </c>
      <c r="AT1312" s="295">
        <f t="shared" si="20"/>
        <v>0</v>
      </c>
      <c r="AU1312" s="302">
        <v>146630.78</v>
      </c>
      <c r="AV1312" s="302">
        <v>172537.55</v>
      </c>
      <c r="AW1312" s="303">
        <v>32</v>
      </c>
      <c r="AX1312" s="303">
        <v>240</v>
      </c>
      <c r="AY1312" s="302">
        <v>950001.1</v>
      </c>
      <c r="AZ1312" s="302">
        <v>231748.83</v>
      </c>
      <c r="BA1312" s="301">
        <v>89.999894999999995</v>
      </c>
      <c r="BB1312" s="301">
        <v>80.442786055774903</v>
      </c>
      <c r="BC1312" s="301">
        <v>9.4</v>
      </c>
      <c r="BD1312" s="301"/>
      <c r="BE1312" s="300" t="s">
        <v>4204</v>
      </c>
      <c r="BF1312" s="298"/>
      <c r="BG1312" s="300" t="s">
        <v>315</v>
      </c>
      <c r="BH1312" s="300" t="s">
        <v>179</v>
      </c>
      <c r="BI1312" s="300" t="s">
        <v>648</v>
      </c>
      <c r="BJ1312" s="300" t="s">
        <v>4205</v>
      </c>
      <c r="BK1312" s="299" t="s">
        <v>175</v>
      </c>
      <c r="BL1312" s="301">
        <v>1622128.2918495201</v>
      </c>
      <c r="BM1312" s="299" t="s">
        <v>309</v>
      </c>
      <c r="BN1312" s="301"/>
      <c r="BO1312" s="304">
        <v>38846</v>
      </c>
      <c r="BP1312" s="304">
        <v>46151</v>
      </c>
      <c r="BQ1312" s="297" t="s">
        <v>4643</v>
      </c>
      <c r="BR1312" s="297" t="s">
        <v>4787</v>
      </c>
      <c r="BS1312" s="297">
        <v>38846</v>
      </c>
      <c r="BT1312" s="297">
        <v>46151</v>
      </c>
      <c r="BU1312" s="301">
        <v>69274.58</v>
      </c>
      <c r="BV1312" s="301">
        <v>85</v>
      </c>
      <c r="BW1312" s="301">
        <v>0</v>
      </c>
    </row>
    <row r="1313" spans="1:75" s="289" customFormat="1" ht="18.2" customHeight="1" x14ac:dyDescent="0.15">
      <c r="A1313" s="291">
        <v>1311</v>
      </c>
      <c r="B1313" s="292" t="s">
        <v>305</v>
      </c>
      <c r="C1313" s="292" t="s">
        <v>306</v>
      </c>
      <c r="D1313" s="312">
        <v>45170</v>
      </c>
      <c r="E1313" s="293" t="s">
        <v>2389</v>
      </c>
      <c r="F1313" s="308">
        <v>117</v>
      </c>
      <c r="G1313" s="308">
        <v>116</v>
      </c>
      <c r="H1313" s="295">
        <v>14341.72</v>
      </c>
      <c r="I1313" s="295">
        <v>28756.98</v>
      </c>
      <c r="J1313" s="295">
        <v>0</v>
      </c>
      <c r="K1313" s="295">
        <v>43098.7</v>
      </c>
      <c r="L1313" s="295">
        <v>381.4</v>
      </c>
      <c r="M1313" s="295">
        <v>0</v>
      </c>
      <c r="N1313" s="295">
        <v>0</v>
      </c>
      <c r="O1313" s="295">
        <v>0</v>
      </c>
      <c r="P1313" s="295">
        <v>0</v>
      </c>
      <c r="Q1313" s="295">
        <v>0</v>
      </c>
      <c r="R1313" s="295">
        <v>43098.7</v>
      </c>
      <c r="S1313" s="295">
        <v>28794.1</v>
      </c>
      <c r="T1313" s="295">
        <v>114.73</v>
      </c>
      <c r="U1313" s="295">
        <v>0</v>
      </c>
      <c r="V1313" s="295">
        <v>0</v>
      </c>
      <c r="W1313" s="295">
        <v>0</v>
      </c>
      <c r="X1313" s="295">
        <v>0</v>
      </c>
      <c r="Y1313" s="295">
        <v>0</v>
      </c>
      <c r="Z1313" s="295">
        <v>28908.83</v>
      </c>
      <c r="AA1313" s="295">
        <v>0</v>
      </c>
      <c r="AB1313" s="295">
        <v>0</v>
      </c>
      <c r="AC1313" s="295">
        <v>0</v>
      </c>
      <c r="AD1313" s="295">
        <v>0</v>
      </c>
      <c r="AE1313" s="295">
        <v>0</v>
      </c>
      <c r="AF1313" s="295">
        <v>0</v>
      </c>
      <c r="AG1313" s="295">
        <v>0</v>
      </c>
      <c r="AH1313" s="295">
        <v>0</v>
      </c>
      <c r="AI1313" s="295">
        <v>0</v>
      </c>
      <c r="AJ1313" s="295">
        <v>0</v>
      </c>
      <c r="AK1313" s="295">
        <v>0</v>
      </c>
      <c r="AL1313" s="295">
        <v>0</v>
      </c>
      <c r="AM1313" s="295">
        <v>0</v>
      </c>
      <c r="AN1313" s="295">
        <v>0</v>
      </c>
      <c r="AO1313" s="295">
        <v>0</v>
      </c>
      <c r="AP1313" s="295">
        <v>0</v>
      </c>
      <c r="AQ1313" s="295">
        <v>0</v>
      </c>
      <c r="AR1313" s="295">
        <v>0</v>
      </c>
      <c r="AS1313" s="295">
        <v>0</v>
      </c>
      <c r="AT1313" s="295">
        <f t="shared" si="20"/>
        <v>0</v>
      </c>
      <c r="AU1313" s="295">
        <v>29138.38</v>
      </c>
      <c r="AV1313" s="295">
        <v>28908.83</v>
      </c>
      <c r="AW1313" s="296">
        <v>32</v>
      </c>
      <c r="AX1313" s="296">
        <v>240</v>
      </c>
      <c r="AY1313" s="295">
        <v>261999.88</v>
      </c>
      <c r="AZ1313" s="295">
        <v>52855</v>
      </c>
      <c r="BA1313" s="294">
        <v>74.427519000000004</v>
      </c>
      <c r="BB1313" s="294">
        <v>60.689231163093403</v>
      </c>
      <c r="BC1313" s="294">
        <v>9.6</v>
      </c>
      <c r="BD1313" s="294"/>
      <c r="BE1313" s="293" t="s">
        <v>4204</v>
      </c>
      <c r="BF1313" s="291"/>
      <c r="BG1313" s="293" t="s">
        <v>315</v>
      </c>
      <c r="BH1313" s="293" t="s">
        <v>183</v>
      </c>
      <c r="BI1313" s="293" t="s">
        <v>621</v>
      </c>
      <c r="BJ1313" s="293" t="s">
        <v>4205</v>
      </c>
      <c r="BK1313" s="292" t="s">
        <v>175</v>
      </c>
      <c r="BL1313" s="294">
        <v>337510.05717520003</v>
      </c>
      <c r="BM1313" s="292" t="s">
        <v>309</v>
      </c>
      <c r="BN1313" s="294"/>
      <c r="BO1313" s="297">
        <v>38846</v>
      </c>
      <c r="BP1313" s="297">
        <v>46151</v>
      </c>
      <c r="BQ1313" s="297" t="s">
        <v>4231</v>
      </c>
      <c r="BR1313" s="297" t="s">
        <v>4796</v>
      </c>
      <c r="BS1313" s="297">
        <v>38846</v>
      </c>
      <c r="BT1313" s="297">
        <v>46151</v>
      </c>
      <c r="BU1313" s="294">
        <v>15954.12</v>
      </c>
      <c r="BV1313" s="294">
        <v>45.74</v>
      </c>
      <c r="BW1313" s="294">
        <v>0</v>
      </c>
    </row>
    <row r="1314" spans="1:75" s="289" customFormat="1" ht="18.2" customHeight="1" x14ac:dyDescent="0.15">
      <c r="A1314" s="298">
        <v>1312</v>
      </c>
      <c r="B1314" s="299" t="s">
        <v>305</v>
      </c>
      <c r="C1314" s="299" t="s">
        <v>306</v>
      </c>
      <c r="D1314" s="313">
        <v>45170</v>
      </c>
      <c r="E1314" s="300" t="s">
        <v>2390</v>
      </c>
      <c r="F1314" s="309">
        <v>140</v>
      </c>
      <c r="G1314" s="309">
        <v>139</v>
      </c>
      <c r="H1314" s="302">
        <v>65076.03</v>
      </c>
      <c r="I1314" s="302">
        <v>146680.25</v>
      </c>
      <c r="J1314" s="302">
        <v>0</v>
      </c>
      <c r="K1314" s="302">
        <v>211756.28</v>
      </c>
      <c r="L1314" s="302">
        <v>1735.75</v>
      </c>
      <c r="M1314" s="302">
        <v>0</v>
      </c>
      <c r="N1314" s="302">
        <v>0</v>
      </c>
      <c r="O1314" s="302">
        <v>0</v>
      </c>
      <c r="P1314" s="302">
        <v>0</v>
      </c>
      <c r="Q1314" s="302">
        <v>0</v>
      </c>
      <c r="R1314" s="302">
        <v>211756.28</v>
      </c>
      <c r="S1314" s="302">
        <v>165444.03</v>
      </c>
      <c r="T1314" s="302">
        <v>509.76</v>
      </c>
      <c r="U1314" s="302">
        <v>0</v>
      </c>
      <c r="V1314" s="302">
        <v>0</v>
      </c>
      <c r="W1314" s="302">
        <v>0</v>
      </c>
      <c r="X1314" s="302">
        <v>0</v>
      </c>
      <c r="Y1314" s="302">
        <v>0</v>
      </c>
      <c r="Z1314" s="302">
        <v>165953.79</v>
      </c>
      <c r="AA1314" s="302">
        <v>0</v>
      </c>
      <c r="AB1314" s="302">
        <v>0</v>
      </c>
      <c r="AC1314" s="302">
        <v>0</v>
      </c>
      <c r="AD1314" s="302">
        <v>0</v>
      </c>
      <c r="AE1314" s="302">
        <v>0</v>
      </c>
      <c r="AF1314" s="302">
        <v>0</v>
      </c>
      <c r="AG1314" s="302">
        <v>0</v>
      </c>
      <c r="AH1314" s="302">
        <v>0</v>
      </c>
      <c r="AI1314" s="302">
        <v>0</v>
      </c>
      <c r="AJ1314" s="302">
        <v>0</v>
      </c>
      <c r="AK1314" s="302">
        <v>0</v>
      </c>
      <c r="AL1314" s="302">
        <v>0</v>
      </c>
      <c r="AM1314" s="302">
        <v>0</v>
      </c>
      <c r="AN1314" s="302">
        <v>0</v>
      </c>
      <c r="AO1314" s="302">
        <v>0</v>
      </c>
      <c r="AP1314" s="302">
        <v>0</v>
      </c>
      <c r="AQ1314" s="302">
        <v>0</v>
      </c>
      <c r="AR1314" s="302">
        <v>0</v>
      </c>
      <c r="AS1314" s="302">
        <v>0</v>
      </c>
      <c r="AT1314" s="295">
        <f t="shared" si="20"/>
        <v>0</v>
      </c>
      <c r="AU1314" s="302">
        <v>148416</v>
      </c>
      <c r="AV1314" s="302">
        <v>165953.79</v>
      </c>
      <c r="AW1314" s="303">
        <v>32</v>
      </c>
      <c r="AX1314" s="303">
        <v>240</v>
      </c>
      <c r="AY1314" s="302">
        <v>995000.91</v>
      </c>
      <c r="AZ1314" s="302">
        <v>242597.71</v>
      </c>
      <c r="BA1314" s="301">
        <v>89.956952999999999</v>
      </c>
      <c r="BB1314" s="301">
        <v>78.520731821478606</v>
      </c>
      <c r="BC1314" s="301">
        <v>9.4</v>
      </c>
      <c r="BD1314" s="301"/>
      <c r="BE1314" s="300" t="s">
        <v>4204</v>
      </c>
      <c r="BF1314" s="298"/>
      <c r="BG1314" s="300" t="s">
        <v>315</v>
      </c>
      <c r="BH1314" s="300" t="s">
        <v>179</v>
      </c>
      <c r="BI1314" s="300" t="s">
        <v>648</v>
      </c>
      <c r="BJ1314" s="300" t="s">
        <v>4205</v>
      </c>
      <c r="BK1314" s="299" t="s">
        <v>175</v>
      </c>
      <c r="BL1314" s="301">
        <v>1658283.7572828799</v>
      </c>
      <c r="BM1314" s="299" t="s">
        <v>309</v>
      </c>
      <c r="BN1314" s="301"/>
      <c r="BO1314" s="304">
        <v>38848</v>
      </c>
      <c r="BP1314" s="304">
        <v>46153</v>
      </c>
      <c r="BQ1314" s="297" t="s">
        <v>929</v>
      </c>
      <c r="BR1314" s="297" t="s">
        <v>4777</v>
      </c>
      <c r="BS1314" s="297">
        <v>38848</v>
      </c>
      <c r="BT1314" s="297">
        <v>46153</v>
      </c>
      <c r="BU1314" s="301">
        <v>68109.490000000005</v>
      </c>
      <c r="BV1314" s="301">
        <v>88.98</v>
      </c>
      <c r="BW1314" s="301">
        <v>0</v>
      </c>
    </row>
    <row r="1315" spans="1:75" s="289" customFormat="1" ht="18.2" customHeight="1" x14ac:dyDescent="0.15">
      <c r="A1315" s="291">
        <v>1313</v>
      </c>
      <c r="B1315" s="292" t="s">
        <v>305</v>
      </c>
      <c r="C1315" s="292" t="s">
        <v>306</v>
      </c>
      <c r="D1315" s="312">
        <v>45170</v>
      </c>
      <c r="E1315" s="293" t="s">
        <v>2391</v>
      </c>
      <c r="F1315" s="308">
        <v>154</v>
      </c>
      <c r="G1315" s="308">
        <v>153</v>
      </c>
      <c r="H1315" s="295">
        <v>58386.559999999998</v>
      </c>
      <c r="I1315" s="295">
        <v>138553.96</v>
      </c>
      <c r="J1315" s="295">
        <v>0</v>
      </c>
      <c r="K1315" s="295">
        <v>196940.52</v>
      </c>
      <c r="L1315" s="295">
        <v>1557.29</v>
      </c>
      <c r="M1315" s="295">
        <v>0</v>
      </c>
      <c r="N1315" s="295">
        <v>0</v>
      </c>
      <c r="O1315" s="295">
        <v>0</v>
      </c>
      <c r="P1315" s="295">
        <v>0</v>
      </c>
      <c r="Q1315" s="295">
        <v>0</v>
      </c>
      <c r="R1315" s="295">
        <v>196940.52</v>
      </c>
      <c r="S1315" s="295">
        <v>168909.18</v>
      </c>
      <c r="T1315" s="295">
        <v>457.36</v>
      </c>
      <c r="U1315" s="295">
        <v>0</v>
      </c>
      <c r="V1315" s="295">
        <v>0</v>
      </c>
      <c r="W1315" s="295">
        <v>0</v>
      </c>
      <c r="X1315" s="295">
        <v>0</v>
      </c>
      <c r="Y1315" s="295">
        <v>0</v>
      </c>
      <c r="Z1315" s="295">
        <v>169366.54</v>
      </c>
      <c r="AA1315" s="295">
        <v>0</v>
      </c>
      <c r="AB1315" s="295">
        <v>0</v>
      </c>
      <c r="AC1315" s="295">
        <v>0</v>
      </c>
      <c r="AD1315" s="295">
        <v>0</v>
      </c>
      <c r="AE1315" s="295">
        <v>0</v>
      </c>
      <c r="AF1315" s="295">
        <v>0</v>
      </c>
      <c r="AG1315" s="295">
        <v>0</v>
      </c>
      <c r="AH1315" s="295">
        <v>0</v>
      </c>
      <c r="AI1315" s="295">
        <v>0</v>
      </c>
      <c r="AJ1315" s="295">
        <v>0</v>
      </c>
      <c r="AK1315" s="295">
        <v>0</v>
      </c>
      <c r="AL1315" s="295">
        <v>0</v>
      </c>
      <c r="AM1315" s="295">
        <v>0</v>
      </c>
      <c r="AN1315" s="295">
        <v>0</v>
      </c>
      <c r="AO1315" s="295">
        <v>0</v>
      </c>
      <c r="AP1315" s="295">
        <v>0</v>
      </c>
      <c r="AQ1315" s="295">
        <v>0</v>
      </c>
      <c r="AR1315" s="295">
        <v>0</v>
      </c>
      <c r="AS1315" s="295">
        <v>0</v>
      </c>
      <c r="AT1315" s="295">
        <f t="shared" si="20"/>
        <v>0</v>
      </c>
      <c r="AU1315" s="295">
        <v>140111.25</v>
      </c>
      <c r="AV1315" s="295">
        <v>169366.54</v>
      </c>
      <c r="AW1315" s="296">
        <v>32</v>
      </c>
      <c r="AX1315" s="296">
        <v>240</v>
      </c>
      <c r="AY1315" s="295">
        <v>949999.29</v>
      </c>
      <c r="AZ1315" s="295">
        <v>217656.51</v>
      </c>
      <c r="BA1315" s="294">
        <v>84.531756999999999</v>
      </c>
      <c r="BB1315" s="294">
        <v>76.4862405452225</v>
      </c>
      <c r="BC1315" s="294">
        <v>9.4</v>
      </c>
      <c r="BD1315" s="294"/>
      <c r="BE1315" s="293" t="s">
        <v>4204</v>
      </c>
      <c r="BF1315" s="291"/>
      <c r="BG1315" s="293" t="s">
        <v>315</v>
      </c>
      <c r="BH1315" s="293" t="s">
        <v>179</v>
      </c>
      <c r="BI1315" s="293" t="s">
        <v>648</v>
      </c>
      <c r="BJ1315" s="293" t="s">
        <v>4205</v>
      </c>
      <c r="BK1315" s="292" t="s">
        <v>175</v>
      </c>
      <c r="BL1315" s="294">
        <v>1542260.11840992</v>
      </c>
      <c r="BM1315" s="292" t="s">
        <v>309</v>
      </c>
      <c r="BN1315" s="294"/>
      <c r="BO1315" s="297">
        <v>38848</v>
      </c>
      <c r="BP1315" s="297">
        <v>46153</v>
      </c>
      <c r="BQ1315" s="297" t="s">
        <v>958</v>
      </c>
      <c r="BR1315" s="297" t="s">
        <v>4792</v>
      </c>
      <c r="BS1315" s="297">
        <v>38848</v>
      </c>
      <c r="BT1315" s="297">
        <v>46153</v>
      </c>
      <c r="BU1315" s="294">
        <v>67609.820000000007</v>
      </c>
      <c r="BV1315" s="294">
        <v>79.83</v>
      </c>
      <c r="BW1315" s="294">
        <v>0</v>
      </c>
    </row>
    <row r="1316" spans="1:75" s="289" customFormat="1" ht="18.2" customHeight="1" x14ac:dyDescent="0.15">
      <c r="A1316" s="298">
        <v>1314</v>
      </c>
      <c r="B1316" s="299" t="s">
        <v>305</v>
      </c>
      <c r="C1316" s="299" t="s">
        <v>306</v>
      </c>
      <c r="D1316" s="313">
        <v>45170</v>
      </c>
      <c r="E1316" s="300" t="s">
        <v>2392</v>
      </c>
      <c r="F1316" s="309">
        <v>0</v>
      </c>
      <c r="G1316" s="309">
        <v>0</v>
      </c>
      <c r="H1316" s="302">
        <v>43551.01</v>
      </c>
      <c r="I1316" s="302">
        <v>0</v>
      </c>
      <c r="J1316" s="302">
        <v>0</v>
      </c>
      <c r="K1316" s="302">
        <v>43551.01</v>
      </c>
      <c r="L1316" s="302">
        <v>1161.6400000000001</v>
      </c>
      <c r="M1316" s="302">
        <v>0</v>
      </c>
      <c r="N1316" s="302">
        <v>0</v>
      </c>
      <c r="O1316" s="302">
        <v>1161.6400000000001</v>
      </c>
      <c r="P1316" s="302">
        <v>0</v>
      </c>
      <c r="Q1316" s="302">
        <v>0</v>
      </c>
      <c r="R1316" s="302">
        <v>42389.37</v>
      </c>
      <c r="S1316" s="302">
        <v>0</v>
      </c>
      <c r="T1316" s="302">
        <v>341.15</v>
      </c>
      <c r="U1316" s="302">
        <v>0</v>
      </c>
      <c r="V1316" s="302">
        <v>0</v>
      </c>
      <c r="W1316" s="302">
        <v>341.15</v>
      </c>
      <c r="X1316" s="302">
        <v>0</v>
      </c>
      <c r="Y1316" s="302">
        <v>0</v>
      </c>
      <c r="Z1316" s="302">
        <v>0</v>
      </c>
      <c r="AA1316" s="302">
        <v>59.55</v>
      </c>
      <c r="AB1316" s="302">
        <v>0</v>
      </c>
      <c r="AC1316" s="302">
        <v>0</v>
      </c>
      <c r="AD1316" s="302">
        <v>0</v>
      </c>
      <c r="AE1316" s="302">
        <v>0</v>
      </c>
      <c r="AF1316" s="302">
        <v>-78.59</v>
      </c>
      <c r="AG1316" s="302">
        <v>67.959999999999994</v>
      </c>
      <c r="AH1316" s="302">
        <v>214.6</v>
      </c>
      <c r="AI1316" s="302">
        <v>0</v>
      </c>
      <c r="AJ1316" s="302">
        <v>0</v>
      </c>
      <c r="AK1316" s="302">
        <v>0</v>
      </c>
      <c r="AL1316" s="302">
        <v>0</v>
      </c>
      <c r="AM1316" s="302">
        <v>0</v>
      </c>
      <c r="AN1316" s="302">
        <v>0</v>
      </c>
      <c r="AO1316" s="302">
        <v>0</v>
      </c>
      <c r="AP1316" s="302">
        <v>0</v>
      </c>
      <c r="AQ1316" s="302">
        <v>0</v>
      </c>
      <c r="AR1316" s="302">
        <v>0</v>
      </c>
      <c r="AS1316" s="302">
        <v>1.0215999999999999E-2</v>
      </c>
      <c r="AT1316" s="295">
        <f t="shared" si="20"/>
        <v>1766.299784</v>
      </c>
      <c r="AU1316" s="302">
        <v>0</v>
      </c>
      <c r="AV1316" s="302">
        <v>0</v>
      </c>
      <c r="AW1316" s="303">
        <v>32</v>
      </c>
      <c r="AX1316" s="303">
        <v>240</v>
      </c>
      <c r="AY1316" s="302">
        <v>1020000.45</v>
      </c>
      <c r="AZ1316" s="302">
        <v>162356.47</v>
      </c>
      <c r="BA1316" s="301">
        <v>58.727397000000003</v>
      </c>
      <c r="BB1316" s="301">
        <v>15.333034529328501</v>
      </c>
      <c r="BC1316" s="301">
        <v>9.4</v>
      </c>
      <c r="BD1316" s="301"/>
      <c r="BE1316" s="300" t="s">
        <v>4204</v>
      </c>
      <c r="BF1316" s="298"/>
      <c r="BG1316" s="300" t="s">
        <v>315</v>
      </c>
      <c r="BH1316" s="300" t="s">
        <v>179</v>
      </c>
      <c r="BI1316" s="300" t="s">
        <v>648</v>
      </c>
      <c r="BJ1316" s="300" t="s">
        <v>103</v>
      </c>
      <c r="BK1316" s="299" t="s">
        <v>175</v>
      </c>
      <c r="BL1316" s="301">
        <v>331955.22584952001</v>
      </c>
      <c r="BM1316" s="299" t="s">
        <v>309</v>
      </c>
      <c r="BN1316" s="301"/>
      <c r="BO1316" s="304">
        <v>38848</v>
      </c>
      <c r="BP1316" s="304">
        <v>46153</v>
      </c>
      <c r="BQ1316" s="297" t="s">
        <v>4757</v>
      </c>
      <c r="BR1316" s="297" t="s">
        <v>4764</v>
      </c>
      <c r="BS1316" s="297">
        <v>38848</v>
      </c>
      <c r="BT1316" s="297">
        <v>46153</v>
      </c>
      <c r="BU1316" s="301">
        <v>0</v>
      </c>
      <c r="BV1316" s="301">
        <v>59.55</v>
      </c>
      <c r="BW1316" s="301">
        <v>0</v>
      </c>
    </row>
    <row r="1317" spans="1:75" s="289" customFormat="1" ht="18.2" customHeight="1" x14ac:dyDescent="0.15">
      <c r="A1317" s="291">
        <v>1315</v>
      </c>
      <c r="B1317" s="292" t="s">
        <v>305</v>
      </c>
      <c r="C1317" s="292" t="s">
        <v>306</v>
      </c>
      <c r="D1317" s="312">
        <v>45170</v>
      </c>
      <c r="E1317" s="293" t="s">
        <v>2393</v>
      </c>
      <c r="F1317" s="308">
        <v>47</v>
      </c>
      <c r="G1317" s="308">
        <v>46</v>
      </c>
      <c r="H1317" s="295">
        <v>51763.78</v>
      </c>
      <c r="I1317" s="295">
        <v>14554.26</v>
      </c>
      <c r="J1317" s="295">
        <v>0</v>
      </c>
      <c r="K1317" s="295">
        <v>66318.039999999994</v>
      </c>
      <c r="L1317" s="295">
        <v>378.73</v>
      </c>
      <c r="M1317" s="295">
        <v>0</v>
      </c>
      <c r="N1317" s="295">
        <v>0</v>
      </c>
      <c r="O1317" s="295">
        <v>0</v>
      </c>
      <c r="P1317" s="295">
        <v>0</v>
      </c>
      <c r="Q1317" s="295">
        <v>0</v>
      </c>
      <c r="R1317" s="295">
        <v>66318.039999999994</v>
      </c>
      <c r="S1317" s="295">
        <v>21479.49</v>
      </c>
      <c r="T1317" s="295">
        <v>409.8</v>
      </c>
      <c r="U1317" s="295">
        <v>0</v>
      </c>
      <c r="V1317" s="295">
        <v>0</v>
      </c>
      <c r="W1317" s="295">
        <v>0</v>
      </c>
      <c r="X1317" s="295">
        <v>0</v>
      </c>
      <c r="Y1317" s="295">
        <v>0</v>
      </c>
      <c r="Z1317" s="295">
        <v>21889.29</v>
      </c>
      <c r="AA1317" s="295">
        <v>0</v>
      </c>
      <c r="AB1317" s="295">
        <v>0</v>
      </c>
      <c r="AC1317" s="295">
        <v>0</v>
      </c>
      <c r="AD1317" s="295">
        <v>0</v>
      </c>
      <c r="AE1317" s="295">
        <v>0</v>
      </c>
      <c r="AF1317" s="295">
        <v>0</v>
      </c>
      <c r="AG1317" s="295">
        <v>0</v>
      </c>
      <c r="AH1317" s="295">
        <v>0</v>
      </c>
      <c r="AI1317" s="295">
        <v>0</v>
      </c>
      <c r="AJ1317" s="295">
        <v>0</v>
      </c>
      <c r="AK1317" s="295">
        <v>0</v>
      </c>
      <c r="AL1317" s="295">
        <v>0</v>
      </c>
      <c r="AM1317" s="295">
        <v>0</v>
      </c>
      <c r="AN1317" s="295">
        <v>0</v>
      </c>
      <c r="AO1317" s="295">
        <v>0</v>
      </c>
      <c r="AP1317" s="295">
        <v>0</v>
      </c>
      <c r="AQ1317" s="295">
        <v>0</v>
      </c>
      <c r="AR1317" s="295">
        <v>0</v>
      </c>
      <c r="AS1317" s="295">
        <v>0</v>
      </c>
      <c r="AT1317" s="295">
        <f t="shared" si="20"/>
        <v>0</v>
      </c>
      <c r="AU1317" s="295">
        <v>14932.99</v>
      </c>
      <c r="AV1317" s="295">
        <v>21889.29</v>
      </c>
      <c r="AW1317" s="296">
        <v>92</v>
      </c>
      <c r="AX1317" s="296">
        <v>300</v>
      </c>
      <c r="AY1317" s="295">
        <v>370001.18</v>
      </c>
      <c r="AZ1317" s="295">
        <v>90252.07</v>
      </c>
      <c r="BA1317" s="294">
        <v>89.999711000000005</v>
      </c>
      <c r="BB1317" s="294">
        <v>66.132604316847704</v>
      </c>
      <c r="BC1317" s="294">
        <v>9.5</v>
      </c>
      <c r="BD1317" s="294"/>
      <c r="BE1317" s="293" t="s">
        <v>4204</v>
      </c>
      <c r="BF1317" s="291"/>
      <c r="BG1317" s="293" t="s">
        <v>320</v>
      </c>
      <c r="BH1317" s="293" t="s">
        <v>181</v>
      </c>
      <c r="BI1317" s="293" t="s">
        <v>427</v>
      </c>
      <c r="BJ1317" s="293" t="s">
        <v>4205</v>
      </c>
      <c r="BK1317" s="292" t="s">
        <v>175</v>
      </c>
      <c r="BL1317" s="294">
        <v>519342.93777184002</v>
      </c>
      <c r="BM1317" s="292" t="s">
        <v>309</v>
      </c>
      <c r="BN1317" s="294"/>
      <c r="BO1317" s="297">
        <v>38849</v>
      </c>
      <c r="BP1317" s="297">
        <v>47980</v>
      </c>
      <c r="BQ1317" s="297" t="s">
        <v>4195</v>
      </c>
      <c r="BR1317" s="297" t="s">
        <v>4771</v>
      </c>
      <c r="BS1317" s="297">
        <v>38849</v>
      </c>
      <c r="BT1317" s="297">
        <v>47980</v>
      </c>
      <c r="BU1317" s="294">
        <v>9965.44</v>
      </c>
      <c r="BV1317" s="294">
        <v>62.68</v>
      </c>
      <c r="BW1317" s="294">
        <v>0</v>
      </c>
    </row>
    <row r="1318" spans="1:75" s="289" customFormat="1" ht="18.2" customHeight="1" x14ac:dyDescent="0.15">
      <c r="A1318" s="298">
        <v>1316</v>
      </c>
      <c r="B1318" s="299" t="s">
        <v>305</v>
      </c>
      <c r="C1318" s="299" t="s">
        <v>306</v>
      </c>
      <c r="D1318" s="313">
        <v>45170</v>
      </c>
      <c r="E1318" s="300" t="s">
        <v>2394</v>
      </c>
      <c r="F1318" s="309">
        <v>156</v>
      </c>
      <c r="G1318" s="309">
        <v>155</v>
      </c>
      <c r="H1318" s="302">
        <v>83762.8</v>
      </c>
      <c r="I1318" s="302">
        <v>55125.94</v>
      </c>
      <c r="J1318" s="302">
        <v>0</v>
      </c>
      <c r="K1318" s="302">
        <v>138888.74</v>
      </c>
      <c r="L1318" s="302">
        <v>615.45000000000005</v>
      </c>
      <c r="M1318" s="302">
        <v>0</v>
      </c>
      <c r="N1318" s="302">
        <v>0</v>
      </c>
      <c r="O1318" s="302">
        <v>0</v>
      </c>
      <c r="P1318" s="302">
        <v>0</v>
      </c>
      <c r="Q1318" s="302">
        <v>0</v>
      </c>
      <c r="R1318" s="302">
        <v>138888.74</v>
      </c>
      <c r="S1318" s="302">
        <v>141676.63</v>
      </c>
      <c r="T1318" s="302">
        <v>656.14</v>
      </c>
      <c r="U1318" s="302">
        <v>0</v>
      </c>
      <c r="V1318" s="302">
        <v>0</v>
      </c>
      <c r="W1318" s="302">
        <v>0</v>
      </c>
      <c r="X1318" s="302">
        <v>0</v>
      </c>
      <c r="Y1318" s="302">
        <v>0</v>
      </c>
      <c r="Z1318" s="302">
        <v>142332.76999999999</v>
      </c>
      <c r="AA1318" s="302">
        <v>0</v>
      </c>
      <c r="AB1318" s="302">
        <v>0</v>
      </c>
      <c r="AC1318" s="302">
        <v>0</v>
      </c>
      <c r="AD1318" s="302">
        <v>0</v>
      </c>
      <c r="AE1318" s="302">
        <v>0</v>
      </c>
      <c r="AF1318" s="302">
        <v>0</v>
      </c>
      <c r="AG1318" s="302">
        <v>0</v>
      </c>
      <c r="AH1318" s="302">
        <v>0</v>
      </c>
      <c r="AI1318" s="302">
        <v>0</v>
      </c>
      <c r="AJ1318" s="302">
        <v>0</v>
      </c>
      <c r="AK1318" s="302">
        <v>0</v>
      </c>
      <c r="AL1318" s="302">
        <v>0</v>
      </c>
      <c r="AM1318" s="302">
        <v>0</v>
      </c>
      <c r="AN1318" s="302">
        <v>0</v>
      </c>
      <c r="AO1318" s="302">
        <v>0</v>
      </c>
      <c r="AP1318" s="302">
        <v>0</v>
      </c>
      <c r="AQ1318" s="302">
        <v>0</v>
      </c>
      <c r="AR1318" s="302">
        <v>0</v>
      </c>
      <c r="AS1318" s="302">
        <v>0</v>
      </c>
      <c r="AT1318" s="295">
        <f t="shared" si="20"/>
        <v>0</v>
      </c>
      <c r="AU1318" s="302">
        <v>55741.39</v>
      </c>
      <c r="AV1318" s="302">
        <v>142332.76999999999</v>
      </c>
      <c r="AW1318" s="303">
        <v>92</v>
      </c>
      <c r="AX1318" s="303">
        <v>300</v>
      </c>
      <c r="AY1318" s="302">
        <v>599000.32999999996</v>
      </c>
      <c r="AZ1318" s="302">
        <v>146707.07999999999</v>
      </c>
      <c r="BA1318" s="301">
        <v>90.370482999999993</v>
      </c>
      <c r="BB1318" s="301">
        <v>85.554443023890997</v>
      </c>
      <c r="BC1318" s="301">
        <v>9.4</v>
      </c>
      <c r="BD1318" s="301"/>
      <c r="BE1318" s="300" t="s">
        <v>4204</v>
      </c>
      <c r="BF1318" s="298"/>
      <c r="BG1318" s="300" t="s">
        <v>315</v>
      </c>
      <c r="BH1318" s="300" t="s">
        <v>183</v>
      </c>
      <c r="BI1318" s="300" t="s">
        <v>378</v>
      </c>
      <c r="BJ1318" s="300" t="s">
        <v>4205</v>
      </c>
      <c r="BK1318" s="299" t="s">
        <v>175</v>
      </c>
      <c r="BL1318" s="301">
        <v>1087651.05625904</v>
      </c>
      <c r="BM1318" s="299" t="s">
        <v>309</v>
      </c>
      <c r="BN1318" s="301"/>
      <c r="BO1318" s="304">
        <v>38850</v>
      </c>
      <c r="BP1318" s="304">
        <v>47981</v>
      </c>
      <c r="BQ1318" s="297" t="s">
        <v>958</v>
      </c>
      <c r="BR1318" s="297" t="s">
        <v>4792</v>
      </c>
      <c r="BS1318" s="297">
        <v>38850</v>
      </c>
      <c r="BT1318" s="297">
        <v>47981</v>
      </c>
      <c r="BU1318" s="301">
        <v>47051.58</v>
      </c>
      <c r="BV1318" s="301">
        <v>56.18</v>
      </c>
      <c r="BW1318" s="301">
        <v>0</v>
      </c>
    </row>
    <row r="1319" spans="1:75" s="289" customFormat="1" ht="18.2" customHeight="1" x14ac:dyDescent="0.15">
      <c r="A1319" s="291">
        <v>1317</v>
      </c>
      <c r="B1319" s="292" t="s">
        <v>305</v>
      </c>
      <c r="C1319" s="292" t="s">
        <v>306</v>
      </c>
      <c r="D1319" s="312">
        <v>45170</v>
      </c>
      <c r="E1319" s="293" t="s">
        <v>2395</v>
      </c>
      <c r="F1319" s="308">
        <v>149</v>
      </c>
      <c r="G1319" s="308">
        <v>148</v>
      </c>
      <c r="H1319" s="295">
        <v>36534.080000000002</v>
      </c>
      <c r="I1319" s="295">
        <v>23041.96</v>
      </c>
      <c r="J1319" s="295">
        <v>0</v>
      </c>
      <c r="K1319" s="295">
        <v>59576.04</v>
      </c>
      <c r="L1319" s="295">
        <v>266.19</v>
      </c>
      <c r="M1319" s="295">
        <v>0</v>
      </c>
      <c r="N1319" s="295">
        <v>0</v>
      </c>
      <c r="O1319" s="295">
        <v>0</v>
      </c>
      <c r="P1319" s="295">
        <v>0</v>
      </c>
      <c r="Q1319" s="295">
        <v>0</v>
      </c>
      <c r="R1319" s="295">
        <v>59576.04</v>
      </c>
      <c r="S1319" s="295">
        <v>59325.9</v>
      </c>
      <c r="T1319" s="295">
        <v>292.27</v>
      </c>
      <c r="U1319" s="295">
        <v>0</v>
      </c>
      <c r="V1319" s="295">
        <v>0</v>
      </c>
      <c r="W1319" s="295">
        <v>0</v>
      </c>
      <c r="X1319" s="295">
        <v>0</v>
      </c>
      <c r="Y1319" s="295">
        <v>0</v>
      </c>
      <c r="Z1319" s="295">
        <v>59618.17</v>
      </c>
      <c r="AA1319" s="295">
        <v>0</v>
      </c>
      <c r="AB1319" s="295">
        <v>0</v>
      </c>
      <c r="AC1319" s="295">
        <v>0</v>
      </c>
      <c r="AD1319" s="295">
        <v>0</v>
      </c>
      <c r="AE1319" s="295">
        <v>0</v>
      </c>
      <c r="AF1319" s="295">
        <v>0</v>
      </c>
      <c r="AG1319" s="295">
        <v>0</v>
      </c>
      <c r="AH1319" s="295">
        <v>0</v>
      </c>
      <c r="AI1319" s="295">
        <v>0</v>
      </c>
      <c r="AJ1319" s="295">
        <v>0</v>
      </c>
      <c r="AK1319" s="295">
        <v>0</v>
      </c>
      <c r="AL1319" s="295">
        <v>0</v>
      </c>
      <c r="AM1319" s="295">
        <v>0</v>
      </c>
      <c r="AN1319" s="295">
        <v>0</v>
      </c>
      <c r="AO1319" s="295">
        <v>0</v>
      </c>
      <c r="AP1319" s="295">
        <v>0</v>
      </c>
      <c r="AQ1319" s="295">
        <v>0</v>
      </c>
      <c r="AR1319" s="295">
        <v>0</v>
      </c>
      <c r="AS1319" s="295">
        <v>0</v>
      </c>
      <c r="AT1319" s="295">
        <f t="shared" si="20"/>
        <v>0</v>
      </c>
      <c r="AU1319" s="295">
        <v>23308.15</v>
      </c>
      <c r="AV1319" s="295">
        <v>59618.17</v>
      </c>
      <c r="AW1319" s="296">
        <v>92</v>
      </c>
      <c r="AX1319" s="296">
        <v>300</v>
      </c>
      <c r="AY1319" s="295">
        <v>260000.96</v>
      </c>
      <c r="AZ1319" s="295">
        <v>63413.59</v>
      </c>
      <c r="BA1319" s="294">
        <v>89.999673999999999</v>
      </c>
      <c r="BB1319" s="294">
        <v>84.553235011784693</v>
      </c>
      <c r="BC1319" s="294">
        <v>9.6</v>
      </c>
      <c r="BD1319" s="294"/>
      <c r="BE1319" s="293" t="s">
        <v>4204</v>
      </c>
      <c r="BF1319" s="291"/>
      <c r="BG1319" s="293" t="s">
        <v>349</v>
      </c>
      <c r="BH1319" s="293" t="s">
        <v>180</v>
      </c>
      <c r="BI1319" s="293" t="s">
        <v>413</v>
      </c>
      <c r="BJ1319" s="293" t="s">
        <v>4205</v>
      </c>
      <c r="BK1319" s="292" t="s">
        <v>175</v>
      </c>
      <c r="BL1319" s="294">
        <v>466545.68853983999</v>
      </c>
      <c r="BM1319" s="292" t="s">
        <v>309</v>
      </c>
      <c r="BN1319" s="294"/>
      <c r="BO1319" s="297">
        <v>38852</v>
      </c>
      <c r="BP1319" s="297">
        <v>47983</v>
      </c>
      <c r="BQ1319" s="297" t="s">
        <v>936</v>
      </c>
      <c r="BR1319" s="297" t="s">
        <v>4769</v>
      </c>
      <c r="BS1319" s="297">
        <v>38852</v>
      </c>
      <c r="BT1319" s="297">
        <v>47983</v>
      </c>
      <c r="BU1319" s="294">
        <v>24651.05</v>
      </c>
      <c r="BV1319" s="294">
        <v>57.49</v>
      </c>
      <c r="BW1319" s="294">
        <v>0</v>
      </c>
    </row>
    <row r="1320" spans="1:75" s="289" customFormat="1" ht="18.2" customHeight="1" x14ac:dyDescent="0.15">
      <c r="A1320" s="298">
        <v>1318</v>
      </c>
      <c r="B1320" s="299" t="s">
        <v>305</v>
      </c>
      <c r="C1320" s="299" t="s">
        <v>306</v>
      </c>
      <c r="D1320" s="313">
        <v>45170</v>
      </c>
      <c r="E1320" s="300" t="s">
        <v>2396</v>
      </c>
      <c r="F1320" s="309">
        <v>120</v>
      </c>
      <c r="G1320" s="309">
        <v>119</v>
      </c>
      <c r="H1320" s="302">
        <v>110228.26</v>
      </c>
      <c r="I1320" s="302">
        <v>62542.44</v>
      </c>
      <c r="J1320" s="302">
        <v>0</v>
      </c>
      <c r="K1320" s="302">
        <v>172770.7</v>
      </c>
      <c r="L1320" s="302">
        <v>809.96</v>
      </c>
      <c r="M1320" s="302">
        <v>0</v>
      </c>
      <c r="N1320" s="302">
        <v>0</v>
      </c>
      <c r="O1320" s="302">
        <v>0</v>
      </c>
      <c r="P1320" s="302">
        <v>0</v>
      </c>
      <c r="Q1320" s="302">
        <v>0</v>
      </c>
      <c r="R1320" s="302">
        <v>172770.7</v>
      </c>
      <c r="S1320" s="302">
        <v>136593.35</v>
      </c>
      <c r="T1320" s="302">
        <v>863.45</v>
      </c>
      <c r="U1320" s="302">
        <v>0</v>
      </c>
      <c r="V1320" s="302">
        <v>0</v>
      </c>
      <c r="W1320" s="302">
        <v>0</v>
      </c>
      <c r="X1320" s="302">
        <v>0</v>
      </c>
      <c r="Y1320" s="302">
        <v>0</v>
      </c>
      <c r="Z1320" s="302">
        <v>137456.79999999999</v>
      </c>
      <c r="AA1320" s="302">
        <v>0</v>
      </c>
      <c r="AB1320" s="302">
        <v>0</v>
      </c>
      <c r="AC1320" s="302">
        <v>0</v>
      </c>
      <c r="AD1320" s="302">
        <v>0</v>
      </c>
      <c r="AE1320" s="302">
        <v>0</v>
      </c>
      <c r="AF1320" s="302">
        <v>0</v>
      </c>
      <c r="AG1320" s="302">
        <v>0</v>
      </c>
      <c r="AH1320" s="302">
        <v>0</v>
      </c>
      <c r="AI1320" s="302">
        <v>0</v>
      </c>
      <c r="AJ1320" s="302">
        <v>0</v>
      </c>
      <c r="AK1320" s="302">
        <v>0</v>
      </c>
      <c r="AL1320" s="302">
        <v>0</v>
      </c>
      <c r="AM1320" s="302">
        <v>0</v>
      </c>
      <c r="AN1320" s="302">
        <v>0</v>
      </c>
      <c r="AO1320" s="302">
        <v>0</v>
      </c>
      <c r="AP1320" s="302">
        <v>0</v>
      </c>
      <c r="AQ1320" s="302">
        <v>0</v>
      </c>
      <c r="AR1320" s="302">
        <v>0</v>
      </c>
      <c r="AS1320" s="302">
        <v>0</v>
      </c>
      <c r="AT1320" s="295">
        <f t="shared" si="20"/>
        <v>0</v>
      </c>
      <c r="AU1320" s="302">
        <v>63352.4</v>
      </c>
      <c r="AV1320" s="302">
        <v>137456.79999999999</v>
      </c>
      <c r="AW1320" s="303">
        <v>92</v>
      </c>
      <c r="AX1320" s="303">
        <v>300</v>
      </c>
      <c r="AY1320" s="302">
        <v>950003.35</v>
      </c>
      <c r="AZ1320" s="302">
        <v>193065.52</v>
      </c>
      <c r="BA1320" s="301">
        <v>74.999735999999999</v>
      </c>
      <c r="BB1320" s="301">
        <v>67.115852113496004</v>
      </c>
      <c r="BC1320" s="301">
        <v>9.4</v>
      </c>
      <c r="BD1320" s="301"/>
      <c r="BE1320" s="300" t="s">
        <v>4204</v>
      </c>
      <c r="BF1320" s="298"/>
      <c r="BG1320" s="300" t="s">
        <v>315</v>
      </c>
      <c r="BH1320" s="300" t="s">
        <v>179</v>
      </c>
      <c r="BI1320" s="300" t="s">
        <v>648</v>
      </c>
      <c r="BJ1320" s="300" t="s">
        <v>4205</v>
      </c>
      <c r="BK1320" s="299" t="s">
        <v>175</v>
      </c>
      <c r="BL1320" s="301">
        <v>1352983.9376872</v>
      </c>
      <c r="BM1320" s="299" t="s">
        <v>309</v>
      </c>
      <c r="BN1320" s="301"/>
      <c r="BO1320" s="304">
        <v>38855</v>
      </c>
      <c r="BP1320" s="304">
        <v>47986</v>
      </c>
      <c r="BQ1320" s="297" t="s">
        <v>955</v>
      </c>
      <c r="BR1320" s="297" t="s">
        <v>4778</v>
      </c>
      <c r="BS1320" s="297" t="s">
        <v>4742</v>
      </c>
      <c r="BT1320" s="297" t="s">
        <v>4742</v>
      </c>
      <c r="BU1320" s="301">
        <v>48570.17</v>
      </c>
      <c r="BV1320" s="301">
        <v>73.930000000000007</v>
      </c>
      <c r="BW1320" s="301">
        <v>0</v>
      </c>
    </row>
    <row r="1321" spans="1:75" s="289" customFormat="1" ht="18.2" customHeight="1" x14ac:dyDescent="0.15">
      <c r="A1321" s="291">
        <v>1319</v>
      </c>
      <c r="B1321" s="292" t="s">
        <v>305</v>
      </c>
      <c r="C1321" s="292" t="s">
        <v>306</v>
      </c>
      <c r="D1321" s="312">
        <v>45170</v>
      </c>
      <c r="E1321" s="293" t="s">
        <v>2397</v>
      </c>
      <c r="F1321" s="308">
        <v>154</v>
      </c>
      <c r="G1321" s="308">
        <v>153</v>
      </c>
      <c r="H1321" s="295">
        <v>76789.95</v>
      </c>
      <c r="I1321" s="295">
        <v>49727.360000000001</v>
      </c>
      <c r="J1321" s="295">
        <v>0</v>
      </c>
      <c r="K1321" s="295">
        <v>126517.31</v>
      </c>
      <c r="L1321" s="295">
        <v>561.79</v>
      </c>
      <c r="M1321" s="295">
        <v>0</v>
      </c>
      <c r="N1321" s="295">
        <v>0</v>
      </c>
      <c r="O1321" s="295">
        <v>0</v>
      </c>
      <c r="P1321" s="295">
        <v>0</v>
      </c>
      <c r="Q1321" s="295">
        <v>0</v>
      </c>
      <c r="R1321" s="295">
        <v>126517.31</v>
      </c>
      <c r="S1321" s="295">
        <v>129238.27</v>
      </c>
      <c r="T1321" s="295">
        <v>607.91999999999996</v>
      </c>
      <c r="U1321" s="295">
        <v>0</v>
      </c>
      <c r="V1321" s="295">
        <v>0</v>
      </c>
      <c r="W1321" s="295">
        <v>0</v>
      </c>
      <c r="X1321" s="295">
        <v>0</v>
      </c>
      <c r="Y1321" s="295">
        <v>0</v>
      </c>
      <c r="Z1321" s="295">
        <v>129846.19</v>
      </c>
      <c r="AA1321" s="295">
        <v>0</v>
      </c>
      <c r="AB1321" s="295">
        <v>0</v>
      </c>
      <c r="AC1321" s="295">
        <v>0</v>
      </c>
      <c r="AD1321" s="295">
        <v>0</v>
      </c>
      <c r="AE1321" s="295">
        <v>0</v>
      </c>
      <c r="AF1321" s="295">
        <v>0</v>
      </c>
      <c r="AG1321" s="295">
        <v>0</v>
      </c>
      <c r="AH1321" s="295">
        <v>0</v>
      </c>
      <c r="AI1321" s="295">
        <v>0</v>
      </c>
      <c r="AJ1321" s="295">
        <v>0</v>
      </c>
      <c r="AK1321" s="295">
        <v>0</v>
      </c>
      <c r="AL1321" s="295">
        <v>0</v>
      </c>
      <c r="AM1321" s="295">
        <v>0</v>
      </c>
      <c r="AN1321" s="295">
        <v>0</v>
      </c>
      <c r="AO1321" s="295">
        <v>0</v>
      </c>
      <c r="AP1321" s="295">
        <v>0</v>
      </c>
      <c r="AQ1321" s="295">
        <v>0</v>
      </c>
      <c r="AR1321" s="295">
        <v>0</v>
      </c>
      <c r="AS1321" s="295">
        <v>0</v>
      </c>
      <c r="AT1321" s="295">
        <f t="shared" si="20"/>
        <v>0</v>
      </c>
      <c r="AU1321" s="295">
        <v>50289.15</v>
      </c>
      <c r="AV1321" s="295">
        <v>129846.19</v>
      </c>
      <c r="AW1321" s="296">
        <v>92</v>
      </c>
      <c r="AX1321" s="296">
        <v>300</v>
      </c>
      <c r="AY1321" s="295">
        <v>552798.93000000005</v>
      </c>
      <c r="AZ1321" s="295">
        <v>133881.07</v>
      </c>
      <c r="BA1321" s="294">
        <v>89.381505000000004</v>
      </c>
      <c r="BB1321" s="294">
        <v>84.465321171630507</v>
      </c>
      <c r="BC1321" s="294">
        <v>9.5</v>
      </c>
      <c r="BD1321" s="294"/>
      <c r="BE1321" s="293" t="s">
        <v>4204</v>
      </c>
      <c r="BF1321" s="291"/>
      <c r="BG1321" s="293" t="s">
        <v>349</v>
      </c>
      <c r="BH1321" s="293" t="s">
        <v>185</v>
      </c>
      <c r="BI1321" s="293" t="s">
        <v>386</v>
      </c>
      <c r="BJ1321" s="293" t="s">
        <v>4205</v>
      </c>
      <c r="BK1321" s="292" t="s">
        <v>175</v>
      </c>
      <c r="BL1321" s="294">
        <v>990769.20027176</v>
      </c>
      <c r="BM1321" s="292" t="s">
        <v>309</v>
      </c>
      <c r="BN1321" s="294"/>
      <c r="BO1321" s="297">
        <v>38856</v>
      </c>
      <c r="BP1321" s="297">
        <v>47987</v>
      </c>
      <c r="BQ1321" s="297" t="s">
        <v>961</v>
      </c>
      <c r="BR1321" s="297" t="s">
        <v>4773</v>
      </c>
      <c r="BS1321" s="297">
        <v>38856</v>
      </c>
      <c r="BT1321" s="297">
        <v>47987</v>
      </c>
      <c r="BU1321" s="294">
        <v>49509.94</v>
      </c>
      <c r="BV1321" s="294">
        <v>92.97</v>
      </c>
      <c r="BW1321" s="294">
        <v>0</v>
      </c>
    </row>
    <row r="1322" spans="1:75" s="289" customFormat="1" ht="18.2" customHeight="1" x14ac:dyDescent="0.15">
      <c r="A1322" s="298">
        <v>1320</v>
      </c>
      <c r="B1322" s="299" t="s">
        <v>305</v>
      </c>
      <c r="C1322" s="299" t="s">
        <v>306</v>
      </c>
      <c r="D1322" s="313">
        <v>45170</v>
      </c>
      <c r="E1322" s="300" t="s">
        <v>2398</v>
      </c>
      <c r="F1322" s="309">
        <v>139</v>
      </c>
      <c r="G1322" s="309">
        <v>138</v>
      </c>
      <c r="H1322" s="302">
        <v>61533.35</v>
      </c>
      <c r="I1322" s="302">
        <v>37716.519999999997</v>
      </c>
      <c r="J1322" s="302">
        <v>0</v>
      </c>
      <c r="K1322" s="302">
        <v>99249.87</v>
      </c>
      <c r="L1322" s="302">
        <v>450.24</v>
      </c>
      <c r="M1322" s="302">
        <v>0</v>
      </c>
      <c r="N1322" s="302">
        <v>0</v>
      </c>
      <c r="O1322" s="302">
        <v>0</v>
      </c>
      <c r="P1322" s="302">
        <v>0</v>
      </c>
      <c r="Q1322" s="302">
        <v>0</v>
      </c>
      <c r="R1322" s="302">
        <v>99249.87</v>
      </c>
      <c r="S1322" s="302">
        <v>91641.919999999998</v>
      </c>
      <c r="T1322" s="302">
        <v>487.14</v>
      </c>
      <c r="U1322" s="302">
        <v>0</v>
      </c>
      <c r="V1322" s="302">
        <v>0</v>
      </c>
      <c r="W1322" s="302">
        <v>0</v>
      </c>
      <c r="X1322" s="302">
        <v>0</v>
      </c>
      <c r="Y1322" s="302">
        <v>0</v>
      </c>
      <c r="Z1322" s="302">
        <v>92129.06</v>
      </c>
      <c r="AA1322" s="302">
        <v>0</v>
      </c>
      <c r="AB1322" s="302">
        <v>0</v>
      </c>
      <c r="AC1322" s="302">
        <v>0</v>
      </c>
      <c r="AD1322" s="302">
        <v>0</v>
      </c>
      <c r="AE1322" s="302">
        <v>0</v>
      </c>
      <c r="AF1322" s="302">
        <v>0</v>
      </c>
      <c r="AG1322" s="302">
        <v>0</v>
      </c>
      <c r="AH1322" s="302">
        <v>0</v>
      </c>
      <c r="AI1322" s="302">
        <v>0</v>
      </c>
      <c r="AJ1322" s="302">
        <v>0</v>
      </c>
      <c r="AK1322" s="302">
        <v>0</v>
      </c>
      <c r="AL1322" s="302">
        <v>0</v>
      </c>
      <c r="AM1322" s="302">
        <v>0</v>
      </c>
      <c r="AN1322" s="302">
        <v>0</v>
      </c>
      <c r="AO1322" s="302">
        <v>0</v>
      </c>
      <c r="AP1322" s="302">
        <v>0</v>
      </c>
      <c r="AQ1322" s="302">
        <v>0</v>
      </c>
      <c r="AR1322" s="302">
        <v>0</v>
      </c>
      <c r="AS1322" s="302">
        <v>0</v>
      </c>
      <c r="AT1322" s="295">
        <f t="shared" si="20"/>
        <v>0</v>
      </c>
      <c r="AU1322" s="302">
        <v>38166.76</v>
      </c>
      <c r="AV1322" s="302">
        <v>92129.06</v>
      </c>
      <c r="AW1322" s="303">
        <v>92</v>
      </c>
      <c r="AX1322" s="303">
        <v>300</v>
      </c>
      <c r="AY1322" s="302">
        <v>439998.26</v>
      </c>
      <c r="AZ1322" s="302">
        <v>107288.43</v>
      </c>
      <c r="BA1322" s="301">
        <v>90.000352000000007</v>
      </c>
      <c r="BB1322" s="301">
        <v>83.257097116196405</v>
      </c>
      <c r="BC1322" s="301">
        <v>9.5</v>
      </c>
      <c r="BD1322" s="301"/>
      <c r="BE1322" s="300" t="s">
        <v>4204</v>
      </c>
      <c r="BF1322" s="298"/>
      <c r="BG1322" s="300" t="s">
        <v>324</v>
      </c>
      <c r="BH1322" s="300" t="s">
        <v>220</v>
      </c>
      <c r="BI1322" s="300" t="s">
        <v>610</v>
      </c>
      <c r="BJ1322" s="300" t="s">
        <v>4205</v>
      </c>
      <c r="BK1322" s="299" t="s">
        <v>175</v>
      </c>
      <c r="BL1322" s="301">
        <v>777235.25995751994</v>
      </c>
      <c r="BM1322" s="299" t="s">
        <v>309</v>
      </c>
      <c r="BN1322" s="301"/>
      <c r="BO1322" s="304">
        <v>38859</v>
      </c>
      <c r="BP1322" s="304">
        <v>47990</v>
      </c>
      <c r="BQ1322" s="297" t="s">
        <v>929</v>
      </c>
      <c r="BR1322" s="297" t="s">
        <v>4777</v>
      </c>
      <c r="BS1322" s="297">
        <v>38859</v>
      </c>
      <c r="BT1322" s="297">
        <v>47990</v>
      </c>
      <c r="BU1322" s="301">
        <v>35695.19</v>
      </c>
      <c r="BV1322" s="301">
        <v>74.510000000000005</v>
      </c>
      <c r="BW1322" s="301">
        <v>0</v>
      </c>
    </row>
    <row r="1323" spans="1:75" s="289" customFormat="1" ht="18.2" customHeight="1" x14ac:dyDescent="0.15">
      <c r="A1323" s="291">
        <v>1321</v>
      </c>
      <c r="B1323" s="292" t="s">
        <v>305</v>
      </c>
      <c r="C1323" s="292" t="s">
        <v>306</v>
      </c>
      <c r="D1323" s="312">
        <v>45170</v>
      </c>
      <c r="E1323" s="293" t="s">
        <v>2399</v>
      </c>
      <c r="F1323" s="308">
        <v>0</v>
      </c>
      <c r="G1323" s="308">
        <v>0</v>
      </c>
      <c r="H1323" s="295">
        <v>21984.85</v>
      </c>
      <c r="I1323" s="295">
        <v>0</v>
      </c>
      <c r="J1323" s="295">
        <v>0</v>
      </c>
      <c r="K1323" s="295">
        <v>21984.85</v>
      </c>
      <c r="L1323" s="295">
        <v>745.17</v>
      </c>
      <c r="M1323" s="295">
        <v>0</v>
      </c>
      <c r="N1323" s="295">
        <v>0</v>
      </c>
      <c r="O1323" s="295">
        <v>745.17</v>
      </c>
      <c r="P1323" s="295">
        <v>0</v>
      </c>
      <c r="Q1323" s="295">
        <v>0</v>
      </c>
      <c r="R1323" s="295">
        <v>21239.68</v>
      </c>
      <c r="S1323" s="295">
        <v>0</v>
      </c>
      <c r="T1323" s="295">
        <v>174.05</v>
      </c>
      <c r="U1323" s="295">
        <v>0</v>
      </c>
      <c r="V1323" s="295">
        <v>0</v>
      </c>
      <c r="W1323" s="295">
        <v>174.05</v>
      </c>
      <c r="X1323" s="295">
        <v>0</v>
      </c>
      <c r="Y1323" s="295">
        <v>0</v>
      </c>
      <c r="Z1323" s="295">
        <v>0</v>
      </c>
      <c r="AA1323" s="295">
        <v>65.28</v>
      </c>
      <c r="AB1323" s="295">
        <v>0</v>
      </c>
      <c r="AC1323" s="295">
        <v>0</v>
      </c>
      <c r="AD1323" s="295">
        <v>0</v>
      </c>
      <c r="AE1323" s="295">
        <v>0</v>
      </c>
      <c r="AF1323" s="295">
        <v>-48.78</v>
      </c>
      <c r="AG1323" s="295">
        <v>42.83</v>
      </c>
      <c r="AH1323" s="295">
        <v>134.33000000000001</v>
      </c>
      <c r="AI1323" s="295">
        <v>0</v>
      </c>
      <c r="AJ1323" s="295">
        <v>0</v>
      </c>
      <c r="AK1323" s="295">
        <v>0</v>
      </c>
      <c r="AL1323" s="295">
        <v>0</v>
      </c>
      <c r="AM1323" s="295">
        <v>0</v>
      </c>
      <c r="AN1323" s="295">
        <v>0</v>
      </c>
      <c r="AO1323" s="295">
        <v>0</v>
      </c>
      <c r="AP1323" s="295">
        <v>0.09</v>
      </c>
      <c r="AQ1323" s="295">
        <v>0</v>
      </c>
      <c r="AR1323" s="295">
        <v>0.1</v>
      </c>
      <c r="AS1323" s="295">
        <v>0</v>
      </c>
      <c r="AT1323" s="295">
        <f t="shared" si="20"/>
        <v>1112.8699999999999</v>
      </c>
      <c r="AU1323" s="295">
        <v>0</v>
      </c>
      <c r="AV1323" s="295">
        <v>0</v>
      </c>
      <c r="AW1323" s="296">
        <v>32</v>
      </c>
      <c r="AX1323" s="296">
        <v>240</v>
      </c>
      <c r="AY1323" s="295">
        <v>719000.43</v>
      </c>
      <c r="AZ1323" s="295">
        <v>98615.13</v>
      </c>
      <c r="BA1323" s="294">
        <v>50.625836</v>
      </c>
      <c r="BB1323" s="294">
        <v>10.903768583710001</v>
      </c>
      <c r="BC1323" s="294">
        <v>9.5</v>
      </c>
      <c r="BD1323" s="294"/>
      <c r="BE1323" s="293" t="s">
        <v>4204</v>
      </c>
      <c r="BF1323" s="291"/>
      <c r="BG1323" s="293" t="s">
        <v>320</v>
      </c>
      <c r="BH1323" s="293" t="s">
        <v>197</v>
      </c>
      <c r="BI1323" s="293" t="s">
        <v>373</v>
      </c>
      <c r="BJ1323" s="293" t="s">
        <v>103</v>
      </c>
      <c r="BK1323" s="292" t="s">
        <v>175</v>
      </c>
      <c r="BL1323" s="294">
        <v>166329.97308928001</v>
      </c>
      <c r="BM1323" s="292" t="s">
        <v>309</v>
      </c>
      <c r="BN1323" s="294"/>
      <c r="BO1323" s="297">
        <v>38860</v>
      </c>
      <c r="BP1323" s="297">
        <v>46165</v>
      </c>
      <c r="BQ1323" s="297" t="s">
        <v>4757</v>
      </c>
      <c r="BR1323" s="297" t="s">
        <v>4764</v>
      </c>
      <c r="BS1323" s="297">
        <v>38860</v>
      </c>
      <c r="BT1323" s="297">
        <v>46165</v>
      </c>
      <c r="BU1323" s="294">
        <v>0</v>
      </c>
      <c r="BV1323" s="294">
        <v>65.28</v>
      </c>
      <c r="BW1323" s="294">
        <v>0</v>
      </c>
    </row>
    <row r="1324" spans="1:75" s="289" customFormat="1" ht="18.2" customHeight="1" x14ac:dyDescent="0.15">
      <c r="A1324" s="298">
        <v>1322</v>
      </c>
      <c r="B1324" s="299" t="s">
        <v>305</v>
      </c>
      <c r="C1324" s="299" t="s">
        <v>306</v>
      </c>
      <c r="D1324" s="313">
        <v>45170</v>
      </c>
      <c r="E1324" s="300" t="s">
        <v>2400</v>
      </c>
      <c r="F1324" s="309">
        <v>5</v>
      </c>
      <c r="G1324" s="309">
        <v>4</v>
      </c>
      <c r="H1324" s="302">
        <v>28941.16</v>
      </c>
      <c r="I1324" s="302">
        <v>2320.13</v>
      </c>
      <c r="J1324" s="302">
        <v>0</v>
      </c>
      <c r="K1324" s="302">
        <v>31261.29</v>
      </c>
      <c r="L1324" s="302">
        <v>770.84</v>
      </c>
      <c r="M1324" s="302">
        <v>0</v>
      </c>
      <c r="N1324" s="302">
        <v>0</v>
      </c>
      <c r="O1324" s="302">
        <v>0</v>
      </c>
      <c r="P1324" s="302">
        <v>0</v>
      </c>
      <c r="Q1324" s="302">
        <v>0</v>
      </c>
      <c r="R1324" s="302">
        <v>31261.29</v>
      </c>
      <c r="S1324" s="302">
        <v>723.49</v>
      </c>
      <c r="T1324" s="302">
        <v>229.12</v>
      </c>
      <c r="U1324" s="302">
        <v>0</v>
      </c>
      <c r="V1324" s="302">
        <v>0</v>
      </c>
      <c r="W1324" s="302">
        <v>0</v>
      </c>
      <c r="X1324" s="302">
        <v>0</v>
      </c>
      <c r="Y1324" s="302">
        <v>0</v>
      </c>
      <c r="Z1324" s="302">
        <v>952.61</v>
      </c>
      <c r="AA1324" s="302">
        <v>0</v>
      </c>
      <c r="AB1324" s="302">
        <v>0</v>
      </c>
      <c r="AC1324" s="302">
        <v>0</v>
      </c>
      <c r="AD1324" s="302">
        <v>0</v>
      </c>
      <c r="AE1324" s="302">
        <v>0</v>
      </c>
      <c r="AF1324" s="302">
        <v>0</v>
      </c>
      <c r="AG1324" s="302">
        <v>0</v>
      </c>
      <c r="AH1324" s="302">
        <v>0</v>
      </c>
      <c r="AI1324" s="302">
        <v>0</v>
      </c>
      <c r="AJ1324" s="302">
        <v>0</v>
      </c>
      <c r="AK1324" s="302">
        <v>0</v>
      </c>
      <c r="AL1324" s="302">
        <v>0</v>
      </c>
      <c r="AM1324" s="302">
        <v>0</v>
      </c>
      <c r="AN1324" s="302">
        <v>0</v>
      </c>
      <c r="AO1324" s="302">
        <v>0</v>
      </c>
      <c r="AP1324" s="302">
        <v>0</v>
      </c>
      <c r="AQ1324" s="302">
        <v>0</v>
      </c>
      <c r="AR1324" s="302">
        <v>0</v>
      </c>
      <c r="AS1324" s="302">
        <v>0</v>
      </c>
      <c r="AT1324" s="295">
        <f t="shared" si="20"/>
        <v>0</v>
      </c>
      <c r="AU1324" s="302">
        <v>3090.97</v>
      </c>
      <c r="AV1324" s="302">
        <v>952.61</v>
      </c>
      <c r="AW1324" s="303">
        <v>32</v>
      </c>
      <c r="AX1324" s="303">
        <v>240</v>
      </c>
      <c r="AY1324" s="302">
        <v>440001.17</v>
      </c>
      <c r="AZ1324" s="302">
        <v>107276.92</v>
      </c>
      <c r="BA1324" s="301">
        <v>89.999757000000002</v>
      </c>
      <c r="BB1324" s="301">
        <v>26.2265965829978</v>
      </c>
      <c r="BC1324" s="301">
        <v>9.5</v>
      </c>
      <c r="BD1324" s="301"/>
      <c r="BE1324" s="300" t="s">
        <v>4204</v>
      </c>
      <c r="BF1324" s="298"/>
      <c r="BG1324" s="300" t="s">
        <v>324</v>
      </c>
      <c r="BH1324" s="300" t="s">
        <v>220</v>
      </c>
      <c r="BI1324" s="300" t="s">
        <v>610</v>
      </c>
      <c r="BJ1324" s="300" t="s">
        <v>177</v>
      </c>
      <c r="BK1324" s="299" t="s">
        <v>175</v>
      </c>
      <c r="BL1324" s="301">
        <v>244810.16307384</v>
      </c>
      <c r="BM1324" s="299" t="s">
        <v>309</v>
      </c>
      <c r="BN1324" s="301"/>
      <c r="BO1324" s="304">
        <v>38862</v>
      </c>
      <c r="BP1324" s="304">
        <v>46167</v>
      </c>
      <c r="BQ1324" s="297" t="s">
        <v>1063</v>
      </c>
      <c r="BR1324" s="297" t="s">
        <v>4761</v>
      </c>
      <c r="BS1324" s="297">
        <v>38862</v>
      </c>
      <c r="BT1324" s="297">
        <v>46167</v>
      </c>
      <c r="BU1324" s="301">
        <v>1000.08</v>
      </c>
      <c r="BV1324" s="301">
        <v>71.02</v>
      </c>
      <c r="BW1324" s="301">
        <v>0</v>
      </c>
    </row>
    <row r="1325" spans="1:75" s="289" customFormat="1" ht="18.2" customHeight="1" x14ac:dyDescent="0.15">
      <c r="A1325" s="291">
        <v>1323</v>
      </c>
      <c r="B1325" s="292" t="s">
        <v>305</v>
      </c>
      <c r="C1325" s="292" t="s">
        <v>306</v>
      </c>
      <c r="D1325" s="312">
        <v>45170</v>
      </c>
      <c r="E1325" s="293" t="s">
        <v>2401</v>
      </c>
      <c r="F1325" s="308">
        <v>125</v>
      </c>
      <c r="G1325" s="308">
        <v>124</v>
      </c>
      <c r="H1325" s="295">
        <v>88444.54</v>
      </c>
      <c r="I1325" s="295">
        <v>51436.52</v>
      </c>
      <c r="J1325" s="295">
        <v>0</v>
      </c>
      <c r="K1325" s="295">
        <v>139881.06</v>
      </c>
      <c r="L1325" s="295">
        <v>649.88</v>
      </c>
      <c r="M1325" s="295">
        <v>0</v>
      </c>
      <c r="N1325" s="295">
        <v>0</v>
      </c>
      <c r="O1325" s="295">
        <v>0</v>
      </c>
      <c r="P1325" s="295">
        <v>0</v>
      </c>
      <c r="Q1325" s="295">
        <v>0</v>
      </c>
      <c r="R1325" s="295">
        <v>139881.06</v>
      </c>
      <c r="S1325" s="295">
        <v>115058.28</v>
      </c>
      <c r="T1325" s="295">
        <v>692.82</v>
      </c>
      <c r="U1325" s="295">
        <v>0</v>
      </c>
      <c r="V1325" s="295">
        <v>0</v>
      </c>
      <c r="W1325" s="295">
        <v>0</v>
      </c>
      <c r="X1325" s="295">
        <v>0</v>
      </c>
      <c r="Y1325" s="295">
        <v>0</v>
      </c>
      <c r="Z1325" s="295">
        <v>115751.1</v>
      </c>
      <c r="AA1325" s="295">
        <v>0</v>
      </c>
      <c r="AB1325" s="295">
        <v>0</v>
      </c>
      <c r="AC1325" s="295">
        <v>0</v>
      </c>
      <c r="AD1325" s="295">
        <v>0</v>
      </c>
      <c r="AE1325" s="295">
        <v>0</v>
      </c>
      <c r="AF1325" s="295">
        <v>0</v>
      </c>
      <c r="AG1325" s="295">
        <v>0</v>
      </c>
      <c r="AH1325" s="295">
        <v>0</v>
      </c>
      <c r="AI1325" s="295">
        <v>0</v>
      </c>
      <c r="AJ1325" s="295">
        <v>0</v>
      </c>
      <c r="AK1325" s="295">
        <v>0</v>
      </c>
      <c r="AL1325" s="295">
        <v>0</v>
      </c>
      <c r="AM1325" s="295">
        <v>0</v>
      </c>
      <c r="AN1325" s="295">
        <v>0</v>
      </c>
      <c r="AO1325" s="295">
        <v>0</v>
      </c>
      <c r="AP1325" s="295">
        <v>0</v>
      </c>
      <c r="AQ1325" s="295">
        <v>0</v>
      </c>
      <c r="AR1325" s="295">
        <v>0</v>
      </c>
      <c r="AS1325" s="295">
        <v>0</v>
      </c>
      <c r="AT1325" s="295">
        <f t="shared" si="20"/>
        <v>0</v>
      </c>
      <c r="AU1325" s="295">
        <v>52086.400000000001</v>
      </c>
      <c r="AV1325" s="295">
        <v>115751.1</v>
      </c>
      <c r="AW1325" s="296">
        <v>92</v>
      </c>
      <c r="AX1325" s="296">
        <v>300</v>
      </c>
      <c r="AY1325" s="295">
        <v>649000.4</v>
      </c>
      <c r="AZ1325" s="295">
        <v>154910.76999999999</v>
      </c>
      <c r="BA1325" s="294">
        <v>88.083044999999998</v>
      </c>
      <c r="BB1325" s="294">
        <v>79.537076102763606</v>
      </c>
      <c r="BC1325" s="294">
        <v>9.4</v>
      </c>
      <c r="BD1325" s="294"/>
      <c r="BE1325" s="293" t="s">
        <v>4204</v>
      </c>
      <c r="BF1325" s="291"/>
      <c r="BG1325" s="293" t="s">
        <v>315</v>
      </c>
      <c r="BH1325" s="293" t="s">
        <v>183</v>
      </c>
      <c r="BI1325" s="293" t="s">
        <v>378</v>
      </c>
      <c r="BJ1325" s="293" t="s">
        <v>4205</v>
      </c>
      <c r="BK1325" s="292" t="s">
        <v>175</v>
      </c>
      <c r="BL1325" s="294">
        <v>1095422.0094417599</v>
      </c>
      <c r="BM1325" s="292" t="s">
        <v>309</v>
      </c>
      <c r="BN1325" s="294"/>
      <c r="BO1325" s="297">
        <v>38863</v>
      </c>
      <c r="BP1325" s="297">
        <v>47994</v>
      </c>
      <c r="BQ1325" s="297" t="s">
        <v>950</v>
      </c>
      <c r="BR1325" s="297" t="s">
        <v>4766</v>
      </c>
      <c r="BS1325" s="297">
        <v>38863</v>
      </c>
      <c r="BT1325" s="297">
        <v>47994</v>
      </c>
      <c r="BU1325" s="294">
        <v>40147.24</v>
      </c>
      <c r="BV1325" s="294">
        <v>59.32</v>
      </c>
      <c r="BW1325" s="294">
        <v>0</v>
      </c>
    </row>
    <row r="1326" spans="1:75" s="289" customFormat="1" ht="18.2" customHeight="1" x14ac:dyDescent="0.15">
      <c r="A1326" s="298">
        <v>1324</v>
      </c>
      <c r="B1326" s="299" t="s">
        <v>305</v>
      </c>
      <c r="C1326" s="299" t="s">
        <v>306</v>
      </c>
      <c r="D1326" s="313">
        <v>45170</v>
      </c>
      <c r="E1326" s="300" t="s">
        <v>2402</v>
      </c>
      <c r="F1326" s="309">
        <v>0</v>
      </c>
      <c r="G1326" s="309">
        <v>0</v>
      </c>
      <c r="H1326" s="302">
        <v>8027.45</v>
      </c>
      <c r="I1326" s="302">
        <v>0</v>
      </c>
      <c r="J1326" s="302">
        <v>0</v>
      </c>
      <c r="K1326" s="302">
        <v>8027.45</v>
      </c>
      <c r="L1326" s="302">
        <v>670.13</v>
      </c>
      <c r="M1326" s="302">
        <v>0</v>
      </c>
      <c r="N1326" s="302">
        <v>0</v>
      </c>
      <c r="O1326" s="302">
        <v>670.13</v>
      </c>
      <c r="P1326" s="302">
        <v>0</v>
      </c>
      <c r="Q1326" s="302">
        <v>0</v>
      </c>
      <c r="R1326" s="302">
        <v>7357.32</v>
      </c>
      <c r="S1326" s="302">
        <v>0</v>
      </c>
      <c r="T1326" s="302">
        <v>63.55</v>
      </c>
      <c r="U1326" s="302">
        <v>0</v>
      </c>
      <c r="V1326" s="302">
        <v>0</v>
      </c>
      <c r="W1326" s="302">
        <v>63.55</v>
      </c>
      <c r="X1326" s="302">
        <v>0</v>
      </c>
      <c r="Y1326" s="302">
        <v>0</v>
      </c>
      <c r="Z1326" s="302">
        <v>0</v>
      </c>
      <c r="AA1326" s="302">
        <v>58.32</v>
      </c>
      <c r="AB1326" s="302">
        <v>0</v>
      </c>
      <c r="AC1326" s="302">
        <v>0</v>
      </c>
      <c r="AD1326" s="302">
        <v>0</v>
      </c>
      <c r="AE1326" s="302">
        <v>0</v>
      </c>
      <c r="AF1326" s="302">
        <v>-38.630000000000003</v>
      </c>
      <c r="AG1326" s="302">
        <v>39.6</v>
      </c>
      <c r="AH1326" s="302">
        <v>104.26</v>
      </c>
      <c r="AI1326" s="302">
        <v>0</v>
      </c>
      <c r="AJ1326" s="302">
        <v>0</v>
      </c>
      <c r="AK1326" s="302">
        <v>0</v>
      </c>
      <c r="AL1326" s="302">
        <v>0</v>
      </c>
      <c r="AM1326" s="302">
        <v>0</v>
      </c>
      <c r="AN1326" s="302">
        <v>0</v>
      </c>
      <c r="AO1326" s="302">
        <v>0</v>
      </c>
      <c r="AP1326" s="302">
        <v>0</v>
      </c>
      <c r="AQ1326" s="302">
        <v>0</v>
      </c>
      <c r="AR1326" s="302">
        <v>0.61</v>
      </c>
      <c r="AS1326" s="302">
        <v>1.5324000000000001E-2</v>
      </c>
      <c r="AT1326" s="295">
        <f t="shared" si="20"/>
        <v>896.60467599999993</v>
      </c>
      <c r="AU1326" s="302">
        <v>0</v>
      </c>
      <c r="AV1326" s="302">
        <v>0</v>
      </c>
      <c r="AW1326" s="303">
        <v>92</v>
      </c>
      <c r="AX1326" s="303">
        <v>300</v>
      </c>
      <c r="AY1326" s="302">
        <v>359001.8</v>
      </c>
      <c r="AZ1326" s="302">
        <v>83973.96</v>
      </c>
      <c r="BA1326" s="301">
        <v>86.239116999999993</v>
      </c>
      <c r="BB1326" s="301">
        <v>7.5557801524001</v>
      </c>
      <c r="BC1326" s="301">
        <v>9.5</v>
      </c>
      <c r="BD1326" s="301"/>
      <c r="BE1326" s="300" t="s">
        <v>4204</v>
      </c>
      <c r="BF1326" s="298"/>
      <c r="BG1326" s="300" t="s">
        <v>333</v>
      </c>
      <c r="BH1326" s="300" t="s">
        <v>185</v>
      </c>
      <c r="BI1326" s="300" t="s">
        <v>653</v>
      </c>
      <c r="BJ1326" s="300" t="s">
        <v>103</v>
      </c>
      <c r="BK1326" s="299" t="s">
        <v>175</v>
      </c>
      <c r="BL1326" s="301">
        <v>57615.879222720003</v>
      </c>
      <c r="BM1326" s="299" t="s">
        <v>309</v>
      </c>
      <c r="BN1326" s="301"/>
      <c r="BO1326" s="304">
        <v>38866</v>
      </c>
      <c r="BP1326" s="304">
        <v>47997</v>
      </c>
      <c r="BQ1326" s="297" t="s">
        <v>4757</v>
      </c>
      <c r="BR1326" s="297" t="s">
        <v>4764</v>
      </c>
      <c r="BS1326" s="297">
        <v>38866</v>
      </c>
      <c r="BT1326" s="297">
        <v>47997</v>
      </c>
      <c r="BU1326" s="301">
        <v>0</v>
      </c>
      <c r="BV1326" s="301">
        <v>58.32</v>
      </c>
      <c r="BW1326" s="301">
        <v>0</v>
      </c>
    </row>
    <row r="1327" spans="1:75" s="289" customFormat="1" ht="18.2" customHeight="1" x14ac:dyDescent="0.15">
      <c r="A1327" s="291">
        <v>1325</v>
      </c>
      <c r="B1327" s="292" t="s">
        <v>305</v>
      </c>
      <c r="C1327" s="292" t="s">
        <v>306</v>
      </c>
      <c r="D1327" s="312">
        <v>45170</v>
      </c>
      <c r="E1327" s="293" t="s">
        <v>2403</v>
      </c>
      <c r="F1327" s="308">
        <v>63</v>
      </c>
      <c r="G1327" s="308">
        <v>62</v>
      </c>
      <c r="H1327" s="295">
        <v>13775.21</v>
      </c>
      <c r="I1327" s="295">
        <v>17854.849999999999</v>
      </c>
      <c r="J1327" s="295">
        <v>0</v>
      </c>
      <c r="K1327" s="295">
        <v>31630.06</v>
      </c>
      <c r="L1327" s="295">
        <v>366.41</v>
      </c>
      <c r="M1327" s="295">
        <v>0</v>
      </c>
      <c r="N1327" s="295">
        <v>0</v>
      </c>
      <c r="O1327" s="295">
        <v>0</v>
      </c>
      <c r="P1327" s="295">
        <v>0</v>
      </c>
      <c r="Q1327" s="295">
        <v>0</v>
      </c>
      <c r="R1327" s="295">
        <v>31630.06</v>
      </c>
      <c r="S1327" s="295">
        <v>11548.44</v>
      </c>
      <c r="T1327" s="295">
        <v>110.2</v>
      </c>
      <c r="U1327" s="295">
        <v>0</v>
      </c>
      <c r="V1327" s="295">
        <v>0</v>
      </c>
      <c r="W1327" s="295">
        <v>0</v>
      </c>
      <c r="X1327" s="295">
        <v>0</v>
      </c>
      <c r="Y1327" s="295">
        <v>0</v>
      </c>
      <c r="Z1327" s="295">
        <v>11658.64</v>
      </c>
      <c r="AA1327" s="295">
        <v>0</v>
      </c>
      <c r="AB1327" s="295">
        <v>0</v>
      </c>
      <c r="AC1327" s="295">
        <v>0</v>
      </c>
      <c r="AD1327" s="295">
        <v>0</v>
      </c>
      <c r="AE1327" s="295">
        <v>0</v>
      </c>
      <c r="AF1327" s="295">
        <v>0</v>
      </c>
      <c r="AG1327" s="295">
        <v>0</v>
      </c>
      <c r="AH1327" s="295">
        <v>0</v>
      </c>
      <c r="AI1327" s="295">
        <v>0</v>
      </c>
      <c r="AJ1327" s="295">
        <v>0</v>
      </c>
      <c r="AK1327" s="295">
        <v>0</v>
      </c>
      <c r="AL1327" s="295">
        <v>0</v>
      </c>
      <c r="AM1327" s="295">
        <v>0</v>
      </c>
      <c r="AN1327" s="295">
        <v>0</v>
      </c>
      <c r="AO1327" s="295">
        <v>0</v>
      </c>
      <c r="AP1327" s="295">
        <v>0</v>
      </c>
      <c r="AQ1327" s="295">
        <v>0</v>
      </c>
      <c r="AR1327" s="295">
        <v>0</v>
      </c>
      <c r="AS1327" s="295">
        <v>0</v>
      </c>
      <c r="AT1327" s="295">
        <f t="shared" si="20"/>
        <v>0</v>
      </c>
      <c r="AU1327" s="295">
        <v>18221.259999999998</v>
      </c>
      <c r="AV1327" s="295">
        <v>11658.64</v>
      </c>
      <c r="AW1327" s="296">
        <v>32</v>
      </c>
      <c r="AX1327" s="296">
        <v>240</v>
      </c>
      <c r="AY1327" s="295">
        <v>208000.67</v>
      </c>
      <c r="AZ1327" s="295">
        <v>50774.96</v>
      </c>
      <c r="BA1327" s="294">
        <v>89.999716000000006</v>
      </c>
      <c r="BB1327" s="294">
        <v>56.064966216870701</v>
      </c>
      <c r="BC1327" s="294">
        <v>9.6</v>
      </c>
      <c r="BD1327" s="294"/>
      <c r="BE1327" s="293" t="s">
        <v>4204</v>
      </c>
      <c r="BF1327" s="291"/>
      <c r="BG1327" s="293" t="s">
        <v>414</v>
      </c>
      <c r="BH1327" s="293" t="s">
        <v>212</v>
      </c>
      <c r="BI1327" s="293" t="s">
        <v>415</v>
      </c>
      <c r="BJ1327" s="293" t="s">
        <v>4205</v>
      </c>
      <c r="BK1327" s="292" t="s">
        <v>175</v>
      </c>
      <c r="BL1327" s="294">
        <v>247698.03634575999</v>
      </c>
      <c r="BM1327" s="292" t="s">
        <v>309</v>
      </c>
      <c r="BN1327" s="294"/>
      <c r="BO1327" s="297">
        <v>38866</v>
      </c>
      <c r="BP1327" s="297">
        <v>46171</v>
      </c>
      <c r="BQ1327" s="297" t="s">
        <v>4147</v>
      </c>
      <c r="BR1327" s="297" t="s">
        <v>4788</v>
      </c>
      <c r="BS1327" s="297">
        <v>38866</v>
      </c>
      <c r="BT1327" s="297">
        <v>46171</v>
      </c>
      <c r="BU1327" s="294">
        <v>8013.5</v>
      </c>
      <c r="BV1327" s="294">
        <v>43.94</v>
      </c>
      <c r="BW1327" s="294">
        <v>0</v>
      </c>
    </row>
    <row r="1328" spans="1:75" s="289" customFormat="1" ht="18.2" customHeight="1" x14ac:dyDescent="0.15">
      <c r="A1328" s="298">
        <v>1326</v>
      </c>
      <c r="B1328" s="299" t="s">
        <v>305</v>
      </c>
      <c r="C1328" s="299" t="s">
        <v>306</v>
      </c>
      <c r="D1328" s="313">
        <v>45170</v>
      </c>
      <c r="E1328" s="300" t="s">
        <v>2404</v>
      </c>
      <c r="F1328" s="309">
        <v>157</v>
      </c>
      <c r="G1328" s="309">
        <v>156</v>
      </c>
      <c r="H1328" s="302">
        <v>46608.07</v>
      </c>
      <c r="I1328" s="302">
        <v>30024.84</v>
      </c>
      <c r="J1328" s="302">
        <v>0</v>
      </c>
      <c r="K1328" s="302">
        <v>76632.91</v>
      </c>
      <c r="L1328" s="302">
        <v>335.85</v>
      </c>
      <c r="M1328" s="302">
        <v>0</v>
      </c>
      <c r="N1328" s="302">
        <v>0</v>
      </c>
      <c r="O1328" s="302">
        <v>0</v>
      </c>
      <c r="P1328" s="302">
        <v>0</v>
      </c>
      <c r="Q1328" s="302">
        <v>0</v>
      </c>
      <c r="R1328" s="302">
        <v>76632.91</v>
      </c>
      <c r="S1328" s="302">
        <v>79818.11</v>
      </c>
      <c r="T1328" s="302">
        <v>368.98</v>
      </c>
      <c r="U1328" s="302">
        <v>0</v>
      </c>
      <c r="V1328" s="302">
        <v>0</v>
      </c>
      <c r="W1328" s="302">
        <v>0</v>
      </c>
      <c r="X1328" s="302">
        <v>0</v>
      </c>
      <c r="Y1328" s="302">
        <v>0</v>
      </c>
      <c r="Z1328" s="302">
        <v>80187.09</v>
      </c>
      <c r="AA1328" s="302">
        <v>0</v>
      </c>
      <c r="AB1328" s="302">
        <v>0</v>
      </c>
      <c r="AC1328" s="302">
        <v>0</v>
      </c>
      <c r="AD1328" s="302">
        <v>0</v>
      </c>
      <c r="AE1328" s="302">
        <v>0</v>
      </c>
      <c r="AF1328" s="302">
        <v>0</v>
      </c>
      <c r="AG1328" s="302">
        <v>0</v>
      </c>
      <c r="AH1328" s="302">
        <v>0</v>
      </c>
      <c r="AI1328" s="302">
        <v>0</v>
      </c>
      <c r="AJ1328" s="302">
        <v>0</v>
      </c>
      <c r="AK1328" s="302">
        <v>0</v>
      </c>
      <c r="AL1328" s="302">
        <v>0</v>
      </c>
      <c r="AM1328" s="302">
        <v>0</v>
      </c>
      <c r="AN1328" s="302">
        <v>0</v>
      </c>
      <c r="AO1328" s="302">
        <v>0</v>
      </c>
      <c r="AP1328" s="302">
        <v>0</v>
      </c>
      <c r="AQ1328" s="302">
        <v>0</v>
      </c>
      <c r="AR1328" s="302">
        <v>0</v>
      </c>
      <c r="AS1328" s="302">
        <v>0</v>
      </c>
      <c r="AT1328" s="295">
        <f t="shared" si="20"/>
        <v>0</v>
      </c>
      <c r="AU1328" s="302">
        <v>30360.69</v>
      </c>
      <c r="AV1328" s="302">
        <v>80187.09</v>
      </c>
      <c r="AW1328" s="303">
        <v>93</v>
      </c>
      <c r="AX1328" s="303">
        <v>300</v>
      </c>
      <c r="AY1328" s="302">
        <v>329998.09000000003</v>
      </c>
      <c r="AZ1328" s="302">
        <v>80672.66</v>
      </c>
      <c r="BA1328" s="301">
        <v>89.909614000000005</v>
      </c>
      <c r="BB1328" s="301">
        <v>85.407315908471801</v>
      </c>
      <c r="BC1328" s="301">
        <v>9.5</v>
      </c>
      <c r="BD1328" s="301"/>
      <c r="BE1328" s="300" t="s">
        <v>4204</v>
      </c>
      <c r="BF1328" s="298"/>
      <c r="BG1328" s="300" t="s">
        <v>324</v>
      </c>
      <c r="BH1328" s="300" t="s">
        <v>224</v>
      </c>
      <c r="BI1328" s="300" t="s">
        <v>657</v>
      </c>
      <c r="BJ1328" s="300" t="s">
        <v>4205</v>
      </c>
      <c r="BK1328" s="299" t="s">
        <v>175</v>
      </c>
      <c r="BL1328" s="301">
        <v>600119.67496936</v>
      </c>
      <c r="BM1328" s="299" t="s">
        <v>309</v>
      </c>
      <c r="BN1328" s="301"/>
      <c r="BO1328" s="304">
        <v>38874</v>
      </c>
      <c r="BP1328" s="304">
        <v>48005</v>
      </c>
      <c r="BQ1328" s="297" t="s">
        <v>4231</v>
      </c>
      <c r="BR1328" s="297" t="s">
        <v>4796</v>
      </c>
      <c r="BS1328" s="297">
        <v>38874</v>
      </c>
      <c r="BT1328" s="297">
        <v>48005</v>
      </c>
      <c r="BU1328" s="301">
        <v>30210.27</v>
      </c>
      <c r="BV1328" s="301">
        <v>56.02</v>
      </c>
      <c r="BW1328" s="301">
        <v>0</v>
      </c>
    </row>
    <row r="1329" spans="1:75" s="289" customFormat="1" ht="18.2" customHeight="1" x14ac:dyDescent="0.15">
      <c r="A1329" s="291">
        <v>1327</v>
      </c>
      <c r="B1329" s="292" t="s">
        <v>305</v>
      </c>
      <c r="C1329" s="292" t="s">
        <v>306</v>
      </c>
      <c r="D1329" s="312">
        <v>45170</v>
      </c>
      <c r="E1329" s="293" t="s">
        <v>2405</v>
      </c>
      <c r="F1329" s="308">
        <v>163</v>
      </c>
      <c r="G1329" s="308">
        <v>162</v>
      </c>
      <c r="H1329" s="295">
        <v>18540.45</v>
      </c>
      <c r="I1329" s="295">
        <v>43194.7</v>
      </c>
      <c r="J1329" s="295">
        <v>0</v>
      </c>
      <c r="K1329" s="295">
        <v>61735.15</v>
      </c>
      <c r="L1329" s="295">
        <v>476.66</v>
      </c>
      <c r="M1329" s="295">
        <v>0</v>
      </c>
      <c r="N1329" s="295">
        <v>0</v>
      </c>
      <c r="O1329" s="295">
        <v>0</v>
      </c>
      <c r="P1329" s="295">
        <v>0</v>
      </c>
      <c r="Q1329" s="295">
        <v>0</v>
      </c>
      <c r="R1329" s="295">
        <v>61735.15</v>
      </c>
      <c r="S1329" s="295">
        <v>57698.400000000001</v>
      </c>
      <c r="T1329" s="295">
        <v>148.32</v>
      </c>
      <c r="U1329" s="295">
        <v>0</v>
      </c>
      <c r="V1329" s="295">
        <v>0</v>
      </c>
      <c r="W1329" s="295">
        <v>0</v>
      </c>
      <c r="X1329" s="295">
        <v>0</v>
      </c>
      <c r="Y1329" s="295">
        <v>0</v>
      </c>
      <c r="Z1329" s="295">
        <v>57846.720000000001</v>
      </c>
      <c r="AA1329" s="295">
        <v>0</v>
      </c>
      <c r="AB1329" s="295">
        <v>0</v>
      </c>
      <c r="AC1329" s="295">
        <v>0</v>
      </c>
      <c r="AD1329" s="295">
        <v>0</v>
      </c>
      <c r="AE1329" s="295">
        <v>0</v>
      </c>
      <c r="AF1329" s="295">
        <v>0</v>
      </c>
      <c r="AG1329" s="295">
        <v>0</v>
      </c>
      <c r="AH1329" s="295">
        <v>0</v>
      </c>
      <c r="AI1329" s="295">
        <v>0</v>
      </c>
      <c r="AJ1329" s="295">
        <v>0</v>
      </c>
      <c r="AK1329" s="295">
        <v>0</v>
      </c>
      <c r="AL1329" s="295">
        <v>0</v>
      </c>
      <c r="AM1329" s="295">
        <v>0</v>
      </c>
      <c r="AN1329" s="295">
        <v>0</v>
      </c>
      <c r="AO1329" s="295">
        <v>0</v>
      </c>
      <c r="AP1329" s="295">
        <v>0</v>
      </c>
      <c r="AQ1329" s="295">
        <v>0</v>
      </c>
      <c r="AR1329" s="295">
        <v>0</v>
      </c>
      <c r="AS1329" s="295">
        <v>0</v>
      </c>
      <c r="AT1329" s="295">
        <f t="shared" si="20"/>
        <v>0</v>
      </c>
      <c r="AU1329" s="295">
        <v>43671.360000000001</v>
      </c>
      <c r="AV1329" s="295">
        <v>57846.720000000001</v>
      </c>
      <c r="AW1329" s="296">
        <v>33</v>
      </c>
      <c r="AX1329" s="296">
        <v>240</v>
      </c>
      <c r="AY1329" s="295">
        <v>271998.81</v>
      </c>
      <c r="AZ1329" s="295">
        <v>66581.48</v>
      </c>
      <c r="BA1329" s="294">
        <v>90.000392000000005</v>
      </c>
      <c r="BB1329" s="294">
        <v>83.449447206322205</v>
      </c>
      <c r="BC1329" s="294">
        <v>9.6</v>
      </c>
      <c r="BD1329" s="294"/>
      <c r="BE1329" s="293" t="s">
        <v>4204</v>
      </c>
      <c r="BF1329" s="291"/>
      <c r="BG1329" s="293" t="s">
        <v>324</v>
      </c>
      <c r="BH1329" s="293" t="s">
        <v>220</v>
      </c>
      <c r="BI1329" s="293" t="s">
        <v>658</v>
      </c>
      <c r="BJ1329" s="293" t="s">
        <v>4205</v>
      </c>
      <c r="BK1329" s="292" t="s">
        <v>175</v>
      </c>
      <c r="BL1329" s="294">
        <v>483453.88622440002</v>
      </c>
      <c r="BM1329" s="292" t="s">
        <v>309</v>
      </c>
      <c r="BN1329" s="294"/>
      <c r="BO1329" s="297">
        <v>38875</v>
      </c>
      <c r="BP1329" s="297">
        <v>46180</v>
      </c>
      <c r="BQ1329" s="297" t="s">
        <v>4123</v>
      </c>
      <c r="BR1329" s="297" t="s">
        <v>4760</v>
      </c>
      <c r="BS1329" s="297">
        <v>38875</v>
      </c>
      <c r="BT1329" s="297">
        <v>46180</v>
      </c>
      <c r="BU1329" s="294">
        <v>27456.720000000001</v>
      </c>
      <c r="BV1329" s="294">
        <v>57.62</v>
      </c>
      <c r="BW1329" s="294">
        <v>0</v>
      </c>
    </row>
    <row r="1330" spans="1:75" s="289" customFormat="1" ht="18.2" customHeight="1" x14ac:dyDescent="0.15">
      <c r="A1330" s="298">
        <v>1328</v>
      </c>
      <c r="B1330" s="299" t="s">
        <v>305</v>
      </c>
      <c r="C1330" s="299" t="s">
        <v>306</v>
      </c>
      <c r="D1330" s="313">
        <v>45170</v>
      </c>
      <c r="E1330" s="300" t="s">
        <v>2406</v>
      </c>
      <c r="F1330" s="309">
        <v>0</v>
      </c>
      <c r="G1330" s="309">
        <v>0</v>
      </c>
      <c r="H1330" s="302">
        <v>91017.15</v>
      </c>
      <c r="I1330" s="302">
        <v>0</v>
      </c>
      <c r="J1330" s="302">
        <v>0</v>
      </c>
      <c r="K1330" s="302">
        <v>91017.15</v>
      </c>
      <c r="L1330" s="302">
        <v>658.77</v>
      </c>
      <c r="M1330" s="302">
        <v>0</v>
      </c>
      <c r="N1330" s="302">
        <v>0</v>
      </c>
      <c r="O1330" s="302">
        <v>658.77</v>
      </c>
      <c r="P1330" s="302">
        <v>0</v>
      </c>
      <c r="Q1330" s="302">
        <v>0</v>
      </c>
      <c r="R1330" s="302">
        <v>90358.38</v>
      </c>
      <c r="S1330" s="302">
        <v>0</v>
      </c>
      <c r="T1330" s="302">
        <v>712.97</v>
      </c>
      <c r="U1330" s="302">
        <v>0</v>
      </c>
      <c r="V1330" s="302">
        <v>0</v>
      </c>
      <c r="W1330" s="302">
        <v>712.97</v>
      </c>
      <c r="X1330" s="302">
        <v>0</v>
      </c>
      <c r="Y1330" s="302">
        <v>0</v>
      </c>
      <c r="Z1330" s="302">
        <v>0</v>
      </c>
      <c r="AA1330" s="302">
        <v>60.6</v>
      </c>
      <c r="AB1330" s="302">
        <v>0</v>
      </c>
      <c r="AC1330" s="302">
        <v>0</v>
      </c>
      <c r="AD1330" s="302">
        <v>0</v>
      </c>
      <c r="AE1330" s="302">
        <v>0</v>
      </c>
      <c r="AF1330" s="302">
        <v>-79</v>
      </c>
      <c r="AG1330" s="302">
        <v>71.62</v>
      </c>
      <c r="AH1330" s="302">
        <v>196.39</v>
      </c>
      <c r="AI1330" s="302">
        <v>0</v>
      </c>
      <c r="AJ1330" s="302">
        <v>0</v>
      </c>
      <c r="AK1330" s="302">
        <v>0</v>
      </c>
      <c r="AL1330" s="302">
        <v>0</v>
      </c>
      <c r="AM1330" s="302">
        <v>0</v>
      </c>
      <c r="AN1330" s="302">
        <v>0</v>
      </c>
      <c r="AO1330" s="302">
        <v>0</v>
      </c>
      <c r="AP1330" s="302">
        <v>0.06</v>
      </c>
      <c r="AQ1330" s="302">
        <v>0</v>
      </c>
      <c r="AR1330" s="302">
        <v>0.94</v>
      </c>
      <c r="AS1330" s="302">
        <v>0</v>
      </c>
      <c r="AT1330" s="295">
        <f t="shared" si="20"/>
        <v>1620.47</v>
      </c>
      <c r="AU1330" s="302">
        <v>0</v>
      </c>
      <c r="AV1330" s="302">
        <v>0</v>
      </c>
      <c r="AW1330" s="303">
        <v>93</v>
      </c>
      <c r="AX1330" s="303">
        <v>300</v>
      </c>
      <c r="AY1330" s="302">
        <v>671998.37</v>
      </c>
      <c r="AZ1330" s="302">
        <v>158261.35999999999</v>
      </c>
      <c r="BA1330" s="301">
        <v>86.518068999999997</v>
      </c>
      <c r="BB1330" s="301">
        <v>49.396975708841502</v>
      </c>
      <c r="BC1330" s="301">
        <v>9.4</v>
      </c>
      <c r="BD1330" s="301"/>
      <c r="BE1330" s="300" t="s">
        <v>4204</v>
      </c>
      <c r="BF1330" s="298"/>
      <c r="BG1330" s="300" t="s">
        <v>333</v>
      </c>
      <c r="BH1330" s="300" t="s">
        <v>193</v>
      </c>
      <c r="BI1330" s="300" t="s">
        <v>609</v>
      </c>
      <c r="BJ1330" s="300" t="s">
        <v>103</v>
      </c>
      <c r="BK1330" s="299" t="s">
        <v>175</v>
      </c>
      <c r="BL1330" s="301">
        <v>707605.14818448003</v>
      </c>
      <c r="BM1330" s="299" t="s">
        <v>309</v>
      </c>
      <c r="BN1330" s="301"/>
      <c r="BO1330" s="304">
        <v>38882</v>
      </c>
      <c r="BP1330" s="304">
        <v>48013</v>
      </c>
      <c r="BQ1330" s="297" t="s">
        <v>4757</v>
      </c>
      <c r="BR1330" s="297" t="s">
        <v>4764</v>
      </c>
      <c r="BS1330" s="297">
        <v>38882</v>
      </c>
      <c r="BT1330" s="297">
        <v>48013</v>
      </c>
      <c r="BU1330" s="301">
        <v>0</v>
      </c>
      <c r="BV1330" s="301">
        <v>60.6</v>
      </c>
      <c r="BW1330" s="301">
        <v>0</v>
      </c>
    </row>
    <row r="1331" spans="1:75" s="289" customFormat="1" ht="18.2" customHeight="1" x14ac:dyDescent="0.15">
      <c r="A1331" s="291">
        <v>1329</v>
      </c>
      <c r="B1331" s="292" t="s">
        <v>305</v>
      </c>
      <c r="C1331" s="292" t="s">
        <v>306</v>
      </c>
      <c r="D1331" s="312">
        <v>45170</v>
      </c>
      <c r="E1331" s="293" t="s">
        <v>2407</v>
      </c>
      <c r="F1331" s="308">
        <v>164</v>
      </c>
      <c r="G1331" s="308">
        <v>163</v>
      </c>
      <c r="H1331" s="295">
        <v>47553.88</v>
      </c>
      <c r="I1331" s="295">
        <v>31318.639999999999</v>
      </c>
      <c r="J1331" s="295">
        <v>0</v>
      </c>
      <c r="K1331" s="295">
        <v>78872.52</v>
      </c>
      <c r="L1331" s="295">
        <v>342.72</v>
      </c>
      <c r="M1331" s="295">
        <v>0</v>
      </c>
      <c r="N1331" s="295">
        <v>0</v>
      </c>
      <c r="O1331" s="295">
        <v>0</v>
      </c>
      <c r="P1331" s="295">
        <v>0</v>
      </c>
      <c r="Q1331" s="295">
        <v>0</v>
      </c>
      <c r="R1331" s="295">
        <v>78872.52</v>
      </c>
      <c r="S1331" s="295">
        <v>85909.33</v>
      </c>
      <c r="T1331" s="295">
        <v>376.47</v>
      </c>
      <c r="U1331" s="295">
        <v>0</v>
      </c>
      <c r="V1331" s="295">
        <v>0</v>
      </c>
      <c r="W1331" s="295">
        <v>0</v>
      </c>
      <c r="X1331" s="295">
        <v>0</v>
      </c>
      <c r="Y1331" s="295">
        <v>0</v>
      </c>
      <c r="Z1331" s="295">
        <v>86285.8</v>
      </c>
      <c r="AA1331" s="295">
        <v>0</v>
      </c>
      <c r="AB1331" s="295">
        <v>0</v>
      </c>
      <c r="AC1331" s="295">
        <v>0</v>
      </c>
      <c r="AD1331" s="295">
        <v>0</v>
      </c>
      <c r="AE1331" s="295">
        <v>0</v>
      </c>
      <c r="AF1331" s="295">
        <v>0</v>
      </c>
      <c r="AG1331" s="295">
        <v>0</v>
      </c>
      <c r="AH1331" s="295">
        <v>0</v>
      </c>
      <c r="AI1331" s="295">
        <v>0</v>
      </c>
      <c r="AJ1331" s="295">
        <v>0</v>
      </c>
      <c r="AK1331" s="295">
        <v>0</v>
      </c>
      <c r="AL1331" s="295">
        <v>0</v>
      </c>
      <c r="AM1331" s="295">
        <v>0</v>
      </c>
      <c r="AN1331" s="295">
        <v>0</v>
      </c>
      <c r="AO1331" s="295">
        <v>0</v>
      </c>
      <c r="AP1331" s="295">
        <v>0</v>
      </c>
      <c r="AQ1331" s="295">
        <v>0</v>
      </c>
      <c r="AR1331" s="295">
        <v>0</v>
      </c>
      <c r="AS1331" s="295">
        <v>0</v>
      </c>
      <c r="AT1331" s="295">
        <f t="shared" si="20"/>
        <v>0</v>
      </c>
      <c r="AU1331" s="295">
        <v>31661.360000000001</v>
      </c>
      <c r="AV1331" s="295">
        <v>86285.8</v>
      </c>
      <c r="AW1331" s="296">
        <v>93</v>
      </c>
      <c r="AX1331" s="296">
        <v>300</v>
      </c>
      <c r="AY1331" s="295">
        <v>336003.04</v>
      </c>
      <c r="AZ1331" s="295">
        <v>82315.5</v>
      </c>
      <c r="BA1331" s="294">
        <v>89.999179999999996</v>
      </c>
      <c r="BB1331" s="294">
        <v>86.234817556032596</v>
      </c>
      <c r="BC1331" s="294">
        <v>9.5</v>
      </c>
      <c r="BD1331" s="294"/>
      <c r="BE1331" s="293" t="s">
        <v>4204</v>
      </c>
      <c r="BF1331" s="291"/>
      <c r="BG1331" s="293" t="s">
        <v>326</v>
      </c>
      <c r="BH1331" s="293" t="s">
        <v>216</v>
      </c>
      <c r="BI1331" s="293" t="s">
        <v>661</v>
      </c>
      <c r="BJ1331" s="293" t="s">
        <v>4205</v>
      </c>
      <c r="BK1331" s="292" t="s">
        <v>175</v>
      </c>
      <c r="BL1331" s="294">
        <v>617658.27588192001</v>
      </c>
      <c r="BM1331" s="292" t="s">
        <v>309</v>
      </c>
      <c r="BN1331" s="294"/>
      <c r="BO1331" s="297">
        <v>38882</v>
      </c>
      <c r="BP1331" s="297">
        <v>48013</v>
      </c>
      <c r="BQ1331" s="297" t="s">
        <v>931</v>
      </c>
      <c r="BR1331" s="297" t="s">
        <v>4779</v>
      </c>
      <c r="BS1331" s="297">
        <v>38882</v>
      </c>
      <c r="BT1331" s="297">
        <v>48013</v>
      </c>
      <c r="BU1331" s="294">
        <v>32314.38</v>
      </c>
      <c r="BV1331" s="294">
        <v>57.16</v>
      </c>
      <c r="BW1331" s="294">
        <v>0</v>
      </c>
    </row>
    <row r="1332" spans="1:75" s="289" customFormat="1" ht="18.2" customHeight="1" x14ac:dyDescent="0.15">
      <c r="A1332" s="298">
        <v>1330</v>
      </c>
      <c r="B1332" s="299" t="s">
        <v>305</v>
      </c>
      <c r="C1332" s="299" t="s">
        <v>306</v>
      </c>
      <c r="D1332" s="313">
        <v>45170</v>
      </c>
      <c r="E1332" s="300" t="s">
        <v>2408</v>
      </c>
      <c r="F1332" s="309">
        <v>0</v>
      </c>
      <c r="G1332" s="309">
        <v>0</v>
      </c>
      <c r="H1332" s="302">
        <v>11749.4</v>
      </c>
      <c r="I1332" s="302">
        <v>0</v>
      </c>
      <c r="J1332" s="302">
        <v>0</v>
      </c>
      <c r="K1332" s="302">
        <v>11749.4</v>
      </c>
      <c r="L1332" s="302">
        <v>301.98</v>
      </c>
      <c r="M1332" s="302">
        <v>0</v>
      </c>
      <c r="N1332" s="302">
        <v>0</v>
      </c>
      <c r="O1332" s="302">
        <v>301.98</v>
      </c>
      <c r="P1332" s="302">
        <v>0</v>
      </c>
      <c r="Q1332" s="302">
        <v>0</v>
      </c>
      <c r="R1332" s="302">
        <v>11447.42</v>
      </c>
      <c r="S1332" s="302">
        <v>0</v>
      </c>
      <c r="T1332" s="302">
        <v>94</v>
      </c>
      <c r="U1332" s="302">
        <v>0</v>
      </c>
      <c r="V1332" s="302">
        <v>0</v>
      </c>
      <c r="W1332" s="302">
        <v>94</v>
      </c>
      <c r="X1332" s="302">
        <v>0</v>
      </c>
      <c r="Y1332" s="302">
        <v>0</v>
      </c>
      <c r="Z1332" s="302">
        <v>0</v>
      </c>
      <c r="AA1332" s="302">
        <v>36.51</v>
      </c>
      <c r="AB1332" s="302">
        <v>0</v>
      </c>
      <c r="AC1332" s="302">
        <v>0</v>
      </c>
      <c r="AD1332" s="302">
        <v>0</v>
      </c>
      <c r="AE1332" s="302">
        <v>0</v>
      </c>
      <c r="AF1332" s="302">
        <v>-20.81</v>
      </c>
      <c r="AG1332" s="302">
        <v>18.809999999999999</v>
      </c>
      <c r="AH1332" s="302">
        <v>52.08</v>
      </c>
      <c r="AI1332" s="302">
        <v>0</v>
      </c>
      <c r="AJ1332" s="302">
        <v>0</v>
      </c>
      <c r="AK1332" s="302">
        <v>0</v>
      </c>
      <c r="AL1332" s="302">
        <v>0</v>
      </c>
      <c r="AM1332" s="302">
        <v>0</v>
      </c>
      <c r="AN1332" s="302">
        <v>0</v>
      </c>
      <c r="AO1332" s="302">
        <v>0</v>
      </c>
      <c r="AP1332" s="302">
        <v>14.06</v>
      </c>
      <c r="AQ1332" s="302">
        <v>0</v>
      </c>
      <c r="AR1332" s="302">
        <v>11.39</v>
      </c>
      <c r="AS1332" s="302">
        <v>0</v>
      </c>
      <c r="AT1332" s="295">
        <f t="shared" si="20"/>
        <v>485.24</v>
      </c>
      <c r="AU1332" s="302">
        <v>0</v>
      </c>
      <c r="AV1332" s="302">
        <v>0</v>
      </c>
      <c r="AW1332" s="303">
        <v>33</v>
      </c>
      <c r="AX1332" s="303">
        <v>240</v>
      </c>
      <c r="AY1332" s="302">
        <v>172200.79</v>
      </c>
      <c r="AZ1332" s="302">
        <v>42185.69</v>
      </c>
      <c r="BA1332" s="301">
        <v>89.999594999999999</v>
      </c>
      <c r="BB1332" s="301">
        <v>24.422100570001302</v>
      </c>
      <c r="BC1332" s="301">
        <v>9.6</v>
      </c>
      <c r="BD1332" s="301"/>
      <c r="BE1332" s="300" t="s">
        <v>4204</v>
      </c>
      <c r="BF1332" s="298"/>
      <c r="BG1332" s="300" t="s">
        <v>360</v>
      </c>
      <c r="BH1332" s="300" t="s">
        <v>467</v>
      </c>
      <c r="BI1332" s="300" t="s">
        <v>468</v>
      </c>
      <c r="BJ1332" s="300" t="s">
        <v>103</v>
      </c>
      <c r="BK1332" s="299" t="s">
        <v>175</v>
      </c>
      <c r="BL1332" s="301">
        <v>89645.844972320003</v>
      </c>
      <c r="BM1332" s="299" t="s">
        <v>309</v>
      </c>
      <c r="BN1332" s="301"/>
      <c r="BO1332" s="304">
        <v>38883</v>
      </c>
      <c r="BP1332" s="304">
        <v>46188</v>
      </c>
      <c r="BQ1332" s="297" t="s">
        <v>4757</v>
      </c>
      <c r="BR1332" s="297" t="s">
        <v>4764</v>
      </c>
      <c r="BS1332" s="297">
        <v>38883</v>
      </c>
      <c r="BT1332" s="297">
        <v>46188</v>
      </c>
      <c r="BU1332" s="301">
        <v>0</v>
      </c>
      <c r="BV1332" s="301">
        <v>36.51</v>
      </c>
      <c r="BW1332" s="301">
        <v>0</v>
      </c>
    </row>
    <row r="1333" spans="1:75" s="289" customFormat="1" ht="18.2" customHeight="1" x14ac:dyDescent="0.15">
      <c r="A1333" s="291">
        <v>1331</v>
      </c>
      <c r="B1333" s="292" t="s">
        <v>305</v>
      </c>
      <c r="C1333" s="292" t="s">
        <v>306</v>
      </c>
      <c r="D1333" s="312">
        <v>45170</v>
      </c>
      <c r="E1333" s="293" t="s">
        <v>2409</v>
      </c>
      <c r="F1333" s="308">
        <v>68</v>
      </c>
      <c r="G1333" s="308">
        <v>68</v>
      </c>
      <c r="H1333" s="295">
        <v>0</v>
      </c>
      <c r="I1333" s="295">
        <v>46216.22</v>
      </c>
      <c r="J1333" s="295">
        <v>0</v>
      </c>
      <c r="K1333" s="295">
        <v>46216.22</v>
      </c>
      <c r="L1333" s="295">
        <v>0</v>
      </c>
      <c r="M1333" s="295">
        <v>0</v>
      </c>
      <c r="N1333" s="295">
        <v>0</v>
      </c>
      <c r="O1333" s="295">
        <v>0</v>
      </c>
      <c r="P1333" s="295">
        <v>0</v>
      </c>
      <c r="Q1333" s="295">
        <v>0</v>
      </c>
      <c r="R1333" s="295">
        <v>46216.22</v>
      </c>
      <c r="S1333" s="295">
        <v>13884.93</v>
      </c>
      <c r="T1333" s="295">
        <v>0</v>
      </c>
      <c r="U1333" s="295">
        <v>0</v>
      </c>
      <c r="V1333" s="295">
        <v>0</v>
      </c>
      <c r="W1333" s="295">
        <v>0</v>
      </c>
      <c r="X1333" s="295">
        <v>0</v>
      </c>
      <c r="Y1333" s="295">
        <v>0</v>
      </c>
      <c r="Z1333" s="295">
        <v>13884.93</v>
      </c>
      <c r="AA1333" s="295">
        <v>0</v>
      </c>
      <c r="AB1333" s="295">
        <v>0</v>
      </c>
      <c r="AC1333" s="295">
        <v>0</v>
      </c>
      <c r="AD1333" s="295">
        <v>0</v>
      </c>
      <c r="AE1333" s="295">
        <v>0</v>
      </c>
      <c r="AF1333" s="295">
        <v>0</v>
      </c>
      <c r="AG1333" s="295">
        <v>0</v>
      </c>
      <c r="AH1333" s="295">
        <v>0</v>
      </c>
      <c r="AI1333" s="295">
        <v>0</v>
      </c>
      <c r="AJ1333" s="295">
        <v>0</v>
      </c>
      <c r="AK1333" s="295">
        <v>0</v>
      </c>
      <c r="AL1333" s="295">
        <v>0</v>
      </c>
      <c r="AM1333" s="295">
        <v>0</v>
      </c>
      <c r="AN1333" s="295">
        <v>0</v>
      </c>
      <c r="AO1333" s="295">
        <v>0</v>
      </c>
      <c r="AP1333" s="295">
        <v>0</v>
      </c>
      <c r="AQ1333" s="295">
        <v>0</v>
      </c>
      <c r="AR1333" s="295">
        <v>0</v>
      </c>
      <c r="AS1333" s="295">
        <v>0</v>
      </c>
      <c r="AT1333" s="295">
        <f t="shared" si="20"/>
        <v>0</v>
      </c>
      <c r="AU1333" s="295">
        <v>46216.22</v>
      </c>
      <c r="AV1333" s="295">
        <v>13884.93</v>
      </c>
      <c r="AW1333" s="296">
        <v>0</v>
      </c>
      <c r="AX1333" s="296">
        <v>120</v>
      </c>
      <c r="AY1333" s="295">
        <v>400000.63</v>
      </c>
      <c r="AZ1333" s="295">
        <v>68016.639999999999</v>
      </c>
      <c r="BA1333" s="294">
        <v>62.499898999999999</v>
      </c>
      <c r="BB1333" s="294">
        <v>42.467682645919901</v>
      </c>
      <c r="BC1333" s="294">
        <v>9.6</v>
      </c>
      <c r="BD1333" s="294"/>
      <c r="BE1333" s="293" t="s">
        <v>4204</v>
      </c>
      <c r="BF1333" s="291"/>
      <c r="BG1333" s="293" t="s">
        <v>351</v>
      </c>
      <c r="BH1333" s="293" t="s">
        <v>352</v>
      </c>
      <c r="BI1333" s="293" t="s">
        <v>434</v>
      </c>
      <c r="BJ1333" s="293" t="s">
        <v>4205</v>
      </c>
      <c r="BK1333" s="292" t="s">
        <v>175</v>
      </c>
      <c r="BL1333" s="294">
        <v>361923.65557712002</v>
      </c>
      <c r="BM1333" s="292" t="s">
        <v>309</v>
      </c>
      <c r="BN1333" s="294"/>
      <c r="BO1333" s="297">
        <v>38876</v>
      </c>
      <c r="BP1333" s="297">
        <v>42529</v>
      </c>
      <c r="BQ1333" s="297" t="s">
        <v>929</v>
      </c>
      <c r="BR1333" s="297" t="s">
        <v>4777</v>
      </c>
      <c r="BS1333" s="297">
        <v>38876</v>
      </c>
      <c r="BT1333" s="297">
        <v>42529</v>
      </c>
      <c r="BU1333" s="294">
        <v>10948.09</v>
      </c>
      <c r="BV1333" s="294">
        <v>0</v>
      </c>
      <c r="BW1333" s="294">
        <v>0</v>
      </c>
    </row>
    <row r="1334" spans="1:75" s="289" customFormat="1" ht="18.2" customHeight="1" x14ac:dyDescent="0.15">
      <c r="A1334" s="298">
        <v>1332</v>
      </c>
      <c r="B1334" s="299" t="s">
        <v>305</v>
      </c>
      <c r="C1334" s="299" t="s">
        <v>306</v>
      </c>
      <c r="D1334" s="313">
        <v>45170</v>
      </c>
      <c r="E1334" s="300" t="s">
        <v>2410</v>
      </c>
      <c r="F1334" s="309">
        <v>174</v>
      </c>
      <c r="G1334" s="309">
        <v>173</v>
      </c>
      <c r="H1334" s="302">
        <v>36604.120000000003</v>
      </c>
      <c r="I1334" s="302">
        <v>88619.31</v>
      </c>
      <c r="J1334" s="302">
        <v>0</v>
      </c>
      <c r="K1334" s="302">
        <v>125223.43</v>
      </c>
      <c r="L1334" s="302">
        <v>942.45</v>
      </c>
      <c r="M1334" s="302">
        <v>0</v>
      </c>
      <c r="N1334" s="302">
        <v>0</v>
      </c>
      <c r="O1334" s="302">
        <v>0</v>
      </c>
      <c r="P1334" s="302">
        <v>0</v>
      </c>
      <c r="Q1334" s="302">
        <v>0</v>
      </c>
      <c r="R1334" s="302">
        <v>125223.43</v>
      </c>
      <c r="S1334" s="302">
        <v>124556.48</v>
      </c>
      <c r="T1334" s="302">
        <v>289.77999999999997</v>
      </c>
      <c r="U1334" s="302">
        <v>0</v>
      </c>
      <c r="V1334" s="302">
        <v>0</v>
      </c>
      <c r="W1334" s="302">
        <v>0</v>
      </c>
      <c r="X1334" s="302">
        <v>0</v>
      </c>
      <c r="Y1334" s="302">
        <v>0</v>
      </c>
      <c r="Z1334" s="302">
        <v>124846.26</v>
      </c>
      <c r="AA1334" s="302">
        <v>0</v>
      </c>
      <c r="AB1334" s="302">
        <v>0</v>
      </c>
      <c r="AC1334" s="302">
        <v>0</v>
      </c>
      <c r="AD1334" s="302">
        <v>0</v>
      </c>
      <c r="AE1334" s="302">
        <v>0</v>
      </c>
      <c r="AF1334" s="302">
        <v>0</v>
      </c>
      <c r="AG1334" s="302">
        <v>0</v>
      </c>
      <c r="AH1334" s="302">
        <v>0</v>
      </c>
      <c r="AI1334" s="302">
        <v>0</v>
      </c>
      <c r="AJ1334" s="302">
        <v>0</v>
      </c>
      <c r="AK1334" s="302">
        <v>0</v>
      </c>
      <c r="AL1334" s="302">
        <v>0</v>
      </c>
      <c r="AM1334" s="302">
        <v>0</v>
      </c>
      <c r="AN1334" s="302">
        <v>0</v>
      </c>
      <c r="AO1334" s="302">
        <v>0</v>
      </c>
      <c r="AP1334" s="302">
        <v>0</v>
      </c>
      <c r="AQ1334" s="302">
        <v>0</v>
      </c>
      <c r="AR1334" s="302">
        <v>0</v>
      </c>
      <c r="AS1334" s="302">
        <v>0</v>
      </c>
      <c r="AT1334" s="295">
        <f t="shared" si="20"/>
        <v>0</v>
      </c>
      <c r="AU1334" s="302">
        <v>89561.76</v>
      </c>
      <c r="AV1334" s="302">
        <v>124846.26</v>
      </c>
      <c r="AW1334" s="303">
        <v>33</v>
      </c>
      <c r="AX1334" s="303">
        <v>240</v>
      </c>
      <c r="AY1334" s="302">
        <v>539598.56999999995</v>
      </c>
      <c r="AZ1334" s="302">
        <v>132194.78</v>
      </c>
      <c r="BA1334" s="301">
        <v>90.000237999999996</v>
      </c>
      <c r="BB1334" s="301">
        <v>85.254035773396893</v>
      </c>
      <c r="BC1334" s="301">
        <v>9.5</v>
      </c>
      <c r="BD1334" s="301"/>
      <c r="BE1334" s="300" t="s">
        <v>4204</v>
      </c>
      <c r="BF1334" s="298"/>
      <c r="BG1334" s="300" t="s">
        <v>326</v>
      </c>
      <c r="BH1334" s="300" t="s">
        <v>217</v>
      </c>
      <c r="BI1334" s="300" t="s">
        <v>423</v>
      </c>
      <c r="BJ1334" s="300" t="s">
        <v>4205</v>
      </c>
      <c r="BK1334" s="299" t="s">
        <v>175</v>
      </c>
      <c r="BL1334" s="301">
        <v>980636.70177927997</v>
      </c>
      <c r="BM1334" s="299" t="s">
        <v>309</v>
      </c>
      <c r="BN1334" s="301"/>
      <c r="BO1334" s="304">
        <v>38882</v>
      </c>
      <c r="BP1334" s="304">
        <v>46187</v>
      </c>
      <c r="BQ1334" s="297" t="s">
        <v>937</v>
      </c>
      <c r="BR1334" s="297" t="s">
        <v>4765</v>
      </c>
      <c r="BS1334" s="297">
        <v>38882</v>
      </c>
      <c r="BT1334" s="297">
        <v>46187</v>
      </c>
      <c r="BU1334" s="301">
        <v>53400.77</v>
      </c>
      <c r="BV1334" s="301">
        <v>87.51</v>
      </c>
      <c r="BW1334" s="301">
        <v>0</v>
      </c>
    </row>
    <row r="1335" spans="1:75" s="289" customFormat="1" ht="18.2" customHeight="1" x14ac:dyDescent="0.15">
      <c r="A1335" s="291">
        <v>1333</v>
      </c>
      <c r="B1335" s="292" t="s">
        <v>305</v>
      </c>
      <c r="C1335" s="292" t="s">
        <v>306</v>
      </c>
      <c r="D1335" s="312">
        <v>45170</v>
      </c>
      <c r="E1335" s="293" t="s">
        <v>2411</v>
      </c>
      <c r="F1335" s="308">
        <v>151</v>
      </c>
      <c r="G1335" s="308">
        <v>150</v>
      </c>
      <c r="H1335" s="295">
        <v>11405.52</v>
      </c>
      <c r="I1335" s="295">
        <v>101123.89</v>
      </c>
      <c r="J1335" s="295">
        <v>0</v>
      </c>
      <c r="K1335" s="295">
        <v>112529.41</v>
      </c>
      <c r="L1335" s="295">
        <v>1154.24</v>
      </c>
      <c r="M1335" s="295">
        <v>0</v>
      </c>
      <c r="N1335" s="295">
        <v>0</v>
      </c>
      <c r="O1335" s="295">
        <v>0</v>
      </c>
      <c r="P1335" s="295">
        <v>0</v>
      </c>
      <c r="Q1335" s="295">
        <v>0</v>
      </c>
      <c r="R1335" s="295">
        <v>112529.41</v>
      </c>
      <c r="S1335" s="295">
        <v>85019.32</v>
      </c>
      <c r="T1335" s="295">
        <v>90.29</v>
      </c>
      <c r="U1335" s="295">
        <v>0</v>
      </c>
      <c r="V1335" s="295">
        <v>0</v>
      </c>
      <c r="W1335" s="295">
        <v>0</v>
      </c>
      <c r="X1335" s="295">
        <v>0</v>
      </c>
      <c r="Y1335" s="295">
        <v>0</v>
      </c>
      <c r="Z1335" s="295">
        <v>85109.61</v>
      </c>
      <c r="AA1335" s="295">
        <v>0</v>
      </c>
      <c r="AB1335" s="295">
        <v>0</v>
      </c>
      <c r="AC1335" s="295">
        <v>0</v>
      </c>
      <c r="AD1335" s="295">
        <v>0</v>
      </c>
      <c r="AE1335" s="295">
        <v>0</v>
      </c>
      <c r="AF1335" s="295">
        <v>0</v>
      </c>
      <c r="AG1335" s="295">
        <v>0</v>
      </c>
      <c r="AH1335" s="295">
        <v>0</v>
      </c>
      <c r="AI1335" s="295">
        <v>0</v>
      </c>
      <c r="AJ1335" s="295">
        <v>0</v>
      </c>
      <c r="AK1335" s="295">
        <v>0</v>
      </c>
      <c r="AL1335" s="295">
        <v>0</v>
      </c>
      <c r="AM1335" s="295">
        <v>0</v>
      </c>
      <c r="AN1335" s="295">
        <v>0</v>
      </c>
      <c r="AO1335" s="295">
        <v>0</v>
      </c>
      <c r="AP1335" s="295">
        <v>0</v>
      </c>
      <c r="AQ1335" s="295">
        <v>0</v>
      </c>
      <c r="AR1335" s="295">
        <v>0</v>
      </c>
      <c r="AS1335" s="295">
        <v>0</v>
      </c>
      <c r="AT1335" s="295">
        <f t="shared" si="20"/>
        <v>0</v>
      </c>
      <c r="AU1335" s="295">
        <v>102278.13</v>
      </c>
      <c r="AV1335" s="295">
        <v>85109.61</v>
      </c>
      <c r="AW1335" s="296">
        <v>33</v>
      </c>
      <c r="AX1335" s="296">
        <v>240</v>
      </c>
      <c r="AY1335" s="295">
        <v>544999.80000000005</v>
      </c>
      <c r="AZ1335" s="295">
        <v>133514.51</v>
      </c>
      <c r="BA1335" s="294">
        <v>90.000033999999999</v>
      </c>
      <c r="BB1335" s="294">
        <v>75.854307715318299</v>
      </c>
      <c r="BC1335" s="294">
        <v>9.5</v>
      </c>
      <c r="BD1335" s="294"/>
      <c r="BE1335" s="293" t="s">
        <v>4204</v>
      </c>
      <c r="BF1335" s="291"/>
      <c r="BG1335" s="293" t="s">
        <v>317</v>
      </c>
      <c r="BH1335" s="293" t="s">
        <v>390</v>
      </c>
      <c r="BI1335" s="293" t="s">
        <v>587</v>
      </c>
      <c r="BJ1335" s="293" t="s">
        <v>4205</v>
      </c>
      <c r="BK1335" s="292" t="s">
        <v>175</v>
      </c>
      <c r="BL1335" s="294">
        <v>881228.61253336002</v>
      </c>
      <c r="BM1335" s="292" t="s">
        <v>309</v>
      </c>
      <c r="BN1335" s="294"/>
      <c r="BO1335" s="297">
        <v>38883</v>
      </c>
      <c r="BP1335" s="297">
        <v>46188</v>
      </c>
      <c r="BQ1335" s="297" t="s">
        <v>944</v>
      </c>
      <c r="BR1335" s="297" t="s">
        <v>4781</v>
      </c>
      <c r="BS1335" s="297">
        <v>38883</v>
      </c>
      <c r="BT1335" s="297">
        <v>46188</v>
      </c>
      <c r="BU1335" s="294">
        <v>46676.24</v>
      </c>
      <c r="BV1335" s="294">
        <v>88.39</v>
      </c>
      <c r="BW1335" s="294">
        <v>0</v>
      </c>
    </row>
    <row r="1336" spans="1:75" s="289" customFormat="1" ht="18.2" customHeight="1" x14ac:dyDescent="0.15">
      <c r="A1336" s="298">
        <v>1334</v>
      </c>
      <c r="B1336" s="299" t="s">
        <v>305</v>
      </c>
      <c r="C1336" s="299" t="s">
        <v>306</v>
      </c>
      <c r="D1336" s="313">
        <v>45170</v>
      </c>
      <c r="E1336" s="300" t="s">
        <v>2412</v>
      </c>
      <c r="F1336" s="309">
        <v>0</v>
      </c>
      <c r="G1336" s="309">
        <v>0</v>
      </c>
      <c r="H1336" s="302">
        <v>37906.06</v>
      </c>
      <c r="I1336" s="302">
        <v>0</v>
      </c>
      <c r="J1336" s="302">
        <v>0</v>
      </c>
      <c r="K1336" s="302">
        <v>37906.06</v>
      </c>
      <c r="L1336" s="302">
        <v>272</v>
      </c>
      <c r="M1336" s="302">
        <v>0</v>
      </c>
      <c r="N1336" s="302">
        <v>0</v>
      </c>
      <c r="O1336" s="302">
        <v>272</v>
      </c>
      <c r="P1336" s="302">
        <v>0</v>
      </c>
      <c r="Q1336" s="302">
        <v>0</v>
      </c>
      <c r="R1336" s="302">
        <v>37634.06</v>
      </c>
      <c r="S1336" s="302">
        <v>0</v>
      </c>
      <c r="T1336" s="302">
        <v>303.25</v>
      </c>
      <c r="U1336" s="302">
        <v>0</v>
      </c>
      <c r="V1336" s="302">
        <v>0</v>
      </c>
      <c r="W1336" s="302">
        <v>303.25</v>
      </c>
      <c r="X1336" s="302">
        <v>0</v>
      </c>
      <c r="Y1336" s="302">
        <v>0</v>
      </c>
      <c r="Z1336" s="302">
        <v>0</v>
      </c>
      <c r="AA1336" s="302">
        <v>59.22</v>
      </c>
      <c r="AB1336" s="302">
        <v>0</v>
      </c>
      <c r="AC1336" s="302">
        <v>0</v>
      </c>
      <c r="AD1336" s="302">
        <v>0</v>
      </c>
      <c r="AE1336" s="302">
        <v>0</v>
      </c>
      <c r="AF1336" s="302">
        <v>-35.049999999999997</v>
      </c>
      <c r="AG1336" s="302">
        <v>31.72</v>
      </c>
      <c r="AH1336" s="302">
        <v>87.64</v>
      </c>
      <c r="AI1336" s="302">
        <v>0</v>
      </c>
      <c r="AJ1336" s="302">
        <v>0</v>
      </c>
      <c r="AK1336" s="302">
        <v>0</v>
      </c>
      <c r="AL1336" s="302">
        <v>0</v>
      </c>
      <c r="AM1336" s="302">
        <v>0</v>
      </c>
      <c r="AN1336" s="302">
        <v>0</v>
      </c>
      <c r="AO1336" s="302">
        <v>0</v>
      </c>
      <c r="AP1336" s="302">
        <v>0</v>
      </c>
      <c r="AQ1336" s="302">
        <v>0</v>
      </c>
      <c r="AR1336" s="302">
        <v>0</v>
      </c>
      <c r="AS1336" s="302">
        <v>5.1079999999999997E-3</v>
      </c>
      <c r="AT1336" s="295">
        <f t="shared" si="20"/>
        <v>718.77489200000002</v>
      </c>
      <c r="AU1336" s="302">
        <v>0</v>
      </c>
      <c r="AV1336" s="302">
        <v>0</v>
      </c>
      <c r="AW1336" s="303">
        <v>93</v>
      </c>
      <c r="AX1336" s="303">
        <v>300</v>
      </c>
      <c r="AY1336" s="302">
        <v>440998.55</v>
      </c>
      <c r="AZ1336" s="302">
        <v>65320.38</v>
      </c>
      <c r="BA1336" s="301">
        <v>54.421948999999998</v>
      </c>
      <c r="BB1336" s="301">
        <v>31.354975185125099</v>
      </c>
      <c r="BC1336" s="301">
        <v>9.6</v>
      </c>
      <c r="BD1336" s="301"/>
      <c r="BE1336" s="300" t="s">
        <v>4204</v>
      </c>
      <c r="BF1336" s="298"/>
      <c r="BG1336" s="300" t="s">
        <v>307</v>
      </c>
      <c r="BH1336" s="300" t="s">
        <v>613</v>
      </c>
      <c r="BI1336" s="300" t="s">
        <v>663</v>
      </c>
      <c r="BJ1336" s="300" t="s">
        <v>103</v>
      </c>
      <c r="BK1336" s="299" t="s">
        <v>175</v>
      </c>
      <c r="BL1336" s="301">
        <v>294715.93672976003</v>
      </c>
      <c r="BM1336" s="299" t="s">
        <v>309</v>
      </c>
      <c r="BN1336" s="301"/>
      <c r="BO1336" s="304">
        <v>38888</v>
      </c>
      <c r="BP1336" s="304">
        <v>48019</v>
      </c>
      <c r="BQ1336" s="297" t="s">
        <v>4757</v>
      </c>
      <c r="BR1336" s="297" t="s">
        <v>4764</v>
      </c>
      <c r="BS1336" s="297">
        <v>38888</v>
      </c>
      <c r="BT1336" s="297">
        <v>48019</v>
      </c>
      <c r="BU1336" s="301">
        <v>0</v>
      </c>
      <c r="BV1336" s="301">
        <v>59.22</v>
      </c>
      <c r="BW1336" s="301">
        <v>0</v>
      </c>
    </row>
    <row r="1337" spans="1:75" s="289" customFormat="1" ht="18.2" customHeight="1" x14ac:dyDescent="0.15">
      <c r="A1337" s="291">
        <v>1335</v>
      </c>
      <c r="B1337" s="292" t="s">
        <v>305</v>
      </c>
      <c r="C1337" s="292" t="s">
        <v>306</v>
      </c>
      <c r="D1337" s="312">
        <v>45170</v>
      </c>
      <c r="E1337" s="293" t="s">
        <v>2413</v>
      </c>
      <c r="F1337" s="308">
        <v>157</v>
      </c>
      <c r="G1337" s="308">
        <v>156</v>
      </c>
      <c r="H1337" s="295">
        <v>64069.99</v>
      </c>
      <c r="I1337" s="295">
        <v>148454.64000000001</v>
      </c>
      <c r="J1337" s="295">
        <v>0</v>
      </c>
      <c r="K1337" s="295">
        <v>212524.63</v>
      </c>
      <c r="L1337" s="295">
        <v>1651.95</v>
      </c>
      <c r="M1337" s="295">
        <v>0</v>
      </c>
      <c r="N1337" s="295">
        <v>0</v>
      </c>
      <c r="O1337" s="295">
        <v>0</v>
      </c>
      <c r="P1337" s="295">
        <v>0</v>
      </c>
      <c r="Q1337" s="295">
        <v>0</v>
      </c>
      <c r="R1337" s="295">
        <v>212524.63</v>
      </c>
      <c r="S1337" s="295">
        <v>187542.84</v>
      </c>
      <c r="T1337" s="295">
        <v>501.88</v>
      </c>
      <c r="U1337" s="295">
        <v>0</v>
      </c>
      <c r="V1337" s="295">
        <v>0</v>
      </c>
      <c r="W1337" s="295">
        <v>0</v>
      </c>
      <c r="X1337" s="295">
        <v>0</v>
      </c>
      <c r="Y1337" s="295">
        <v>0</v>
      </c>
      <c r="Z1337" s="295">
        <v>188044.72</v>
      </c>
      <c r="AA1337" s="295">
        <v>0</v>
      </c>
      <c r="AB1337" s="295">
        <v>0</v>
      </c>
      <c r="AC1337" s="295">
        <v>0</v>
      </c>
      <c r="AD1337" s="295">
        <v>0</v>
      </c>
      <c r="AE1337" s="295">
        <v>0</v>
      </c>
      <c r="AF1337" s="295">
        <v>0</v>
      </c>
      <c r="AG1337" s="295">
        <v>0</v>
      </c>
      <c r="AH1337" s="295">
        <v>0</v>
      </c>
      <c r="AI1337" s="295">
        <v>0</v>
      </c>
      <c r="AJ1337" s="295">
        <v>0</v>
      </c>
      <c r="AK1337" s="295">
        <v>0</v>
      </c>
      <c r="AL1337" s="295">
        <v>0</v>
      </c>
      <c r="AM1337" s="295">
        <v>0</v>
      </c>
      <c r="AN1337" s="295">
        <v>0</v>
      </c>
      <c r="AO1337" s="295">
        <v>0</v>
      </c>
      <c r="AP1337" s="295">
        <v>0</v>
      </c>
      <c r="AQ1337" s="295">
        <v>0</v>
      </c>
      <c r="AR1337" s="295">
        <v>0</v>
      </c>
      <c r="AS1337" s="295">
        <v>0</v>
      </c>
      <c r="AT1337" s="295">
        <f t="shared" si="20"/>
        <v>0</v>
      </c>
      <c r="AU1337" s="295">
        <v>150106.59</v>
      </c>
      <c r="AV1337" s="295">
        <v>188044.72</v>
      </c>
      <c r="AW1337" s="296">
        <v>33</v>
      </c>
      <c r="AX1337" s="296">
        <v>240</v>
      </c>
      <c r="AY1337" s="295">
        <v>949999.11</v>
      </c>
      <c r="AZ1337" s="295">
        <v>232692.7</v>
      </c>
      <c r="BA1337" s="294">
        <v>90.000084999999999</v>
      </c>
      <c r="BB1337" s="294">
        <v>82.199548007279802</v>
      </c>
      <c r="BC1337" s="294">
        <v>9.4</v>
      </c>
      <c r="BD1337" s="294"/>
      <c r="BE1337" s="293" t="s">
        <v>4204</v>
      </c>
      <c r="BF1337" s="291"/>
      <c r="BG1337" s="293" t="s">
        <v>315</v>
      </c>
      <c r="BH1337" s="293" t="s">
        <v>179</v>
      </c>
      <c r="BI1337" s="293" t="s">
        <v>648</v>
      </c>
      <c r="BJ1337" s="293" t="s">
        <v>4205</v>
      </c>
      <c r="BK1337" s="292" t="s">
        <v>175</v>
      </c>
      <c r="BL1337" s="294">
        <v>1664300.77989448</v>
      </c>
      <c r="BM1337" s="292" t="s">
        <v>309</v>
      </c>
      <c r="BN1337" s="294"/>
      <c r="BO1337" s="297">
        <v>38890</v>
      </c>
      <c r="BP1337" s="297">
        <v>46195</v>
      </c>
      <c r="BQ1337" s="297" t="s">
        <v>963</v>
      </c>
      <c r="BR1337" s="297" t="s">
        <v>4810</v>
      </c>
      <c r="BS1337" s="297">
        <v>38890</v>
      </c>
      <c r="BT1337" s="297">
        <v>46195</v>
      </c>
      <c r="BU1337" s="294">
        <v>73770.14</v>
      </c>
      <c r="BV1337" s="294">
        <v>85.35</v>
      </c>
      <c r="BW1337" s="294">
        <v>0</v>
      </c>
    </row>
    <row r="1338" spans="1:75" s="289" customFormat="1" ht="18.2" customHeight="1" x14ac:dyDescent="0.15">
      <c r="A1338" s="298">
        <v>1336</v>
      </c>
      <c r="B1338" s="299" t="s">
        <v>305</v>
      </c>
      <c r="C1338" s="299" t="s">
        <v>306</v>
      </c>
      <c r="D1338" s="313">
        <v>45170</v>
      </c>
      <c r="E1338" s="300" t="s">
        <v>2414</v>
      </c>
      <c r="F1338" s="309">
        <v>151</v>
      </c>
      <c r="G1338" s="309">
        <v>150</v>
      </c>
      <c r="H1338" s="302">
        <v>133822.29</v>
      </c>
      <c r="I1338" s="302">
        <v>85290.54</v>
      </c>
      <c r="J1338" s="302">
        <v>0</v>
      </c>
      <c r="K1338" s="302">
        <v>219112.83</v>
      </c>
      <c r="L1338" s="302">
        <v>968.61</v>
      </c>
      <c r="M1338" s="302">
        <v>0</v>
      </c>
      <c r="N1338" s="302">
        <v>0</v>
      </c>
      <c r="O1338" s="302">
        <v>0</v>
      </c>
      <c r="P1338" s="302">
        <v>0</v>
      </c>
      <c r="Q1338" s="302">
        <v>0</v>
      </c>
      <c r="R1338" s="302">
        <v>219112.83</v>
      </c>
      <c r="S1338" s="302">
        <v>216852.87</v>
      </c>
      <c r="T1338" s="302">
        <v>1048.27</v>
      </c>
      <c r="U1338" s="302">
        <v>0</v>
      </c>
      <c r="V1338" s="302">
        <v>0</v>
      </c>
      <c r="W1338" s="302">
        <v>0</v>
      </c>
      <c r="X1338" s="302">
        <v>0</v>
      </c>
      <c r="Y1338" s="302">
        <v>0</v>
      </c>
      <c r="Z1338" s="302">
        <v>217901.14</v>
      </c>
      <c r="AA1338" s="302">
        <v>0</v>
      </c>
      <c r="AB1338" s="302">
        <v>0</v>
      </c>
      <c r="AC1338" s="302">
        <v>0</v>
      </c>
      <c r="AD1338" s="302">
        <v>0</v>
      </c>
      <c r="AE1338" s="302">
        <v>0</v>
      </c>
      <c r="AF1338" s="302">
        <v>0</v>
      </c>
      <c r="AG1338" s="302">
        <v>0</v>
      </c>
      <c r="AH1338" s="302">
        <v>0</v>
      </c>
      <c r="AI1338" s="302">
        <v>0</v>
      </c>
      <c r="AJ1338" s="302">
        <v>0</v>
      </c>
      <c r="AK1338" s="302">
        <v>0</v>
      </c>
      <c r="AL1338" s="302">
        <v>0</v>
      </c>
      <c r="AM1338" s="302">
        <v>0</v>
      </c>
      <c r="AN1338" s="302">
        <v>0</v>
      </c>
      <c r="AO1338" s="302">
        <v>0</v>
      </c>
      <c r="AP1338" s="302">
        <v>0</v>
      </c>
      <c r="AQ1338" s="302">
        <v>0</v>
      </c>
      <c r="AR1338" s="302">
        <v>0</v>
      </c>
      <c r="AS1338" s="302">
        <v>0</v>
      </c>
      <c r="AT1338" s="295">
        <f t="shared" si="20"/>
        <v>0</v>
      </c>
      <c r="AU1338" s="302">
        <v>86259.15</v>
      </c>
      <c r="AV1338" s="302">
        <v>217901.14</v>
      </c>
      <c r="AW1338" s="303">
        <v>93</v>
      </c>
      <c r="AX1338" s="303">
        <v>300</v>
      </c>
      <c r="AY1338" s="302">
        <v>949999.11</v>
      </c>
      <c r="AZ1338" s="302">
        <v>232692.7</v>
      </c>
      <c r="BA1338" s="301">
        <v>90.000084999999999</v>
      </c>
      <c r="BB1338" s="301">
        <v>84.747709423589797</v>
      </c>
      <c r="BC1338" s="301">
        <v>9.4</v>
      </c>
      <c r="BD1338" s="301"/>
      <c r="BE1338" s="300" t="s">
        <v>4204</v>
      </c>
      <c r="BF1338" s="298"/>
      <c r="BG1338" s="300" t="s">
        <v>315</v>
      </c>
      <c r="BH1338" s="300" t="s">
        <v>179</v>
      </c>
      <c r="BI1338" s="300" t="s">
        <v>648</v>
      </c>
      <c r="BJ1338" s="300" t="s">
        <v>4205</v>
      </c>
      <c r="BK1338" s="299" t="s">
        <v>175</v>
      </c>
      <c r="BL1338" s="301">
        <v>1715893.6065616801</v>
      </c>
      <c r="BM1338" s="299" t="s">
        <v>309</v>
      </c>
      <c r="BN1338" s="301"/>
      <c r="BO1338" s="304">
        <v>38890</v>
      </c>
      <c r="BP1338" s="304">
        <v>48021</v>
      </c>
      <c r="BQ1338" s="297" t="s">
        <v>1002</v>
      </c>
      <c r="BR1338" s="297" t="s">
        <v>4786</v>
      </c>
      <c r="BS1338" s="297">
        <v>38890</v>
      </c>
      <c r="BT1338" s="297">
        <v>48021</v>
      </c>
      <c r="BU1338" s="301">
        <v>72241.5</v>
      </c>
      <c r="BV1338" s="301">
        <v>89.11</v>
      </c>
      <c r="BW1338" s="301">
        <v>0</v>
      </c>
    </row>
    <row r="1339" spans="1:75" s="289" customFormat="1" ht="18.2" customHeight="1" x14ac:dyDescent="0.15">
      <c r="A1339" s="291">
        <v>1337</v>
      </c>
      <c r="B1339" s="292" t="s">
        <v>305</v>
      </c>
      <c r="C1339" s="292" t="s">
        <v>306</v>
      </c>
      <c r="D1339" s="312">
        <v>45170</v>
      </c>
      <c r="E1339" s="293" t="s">
        <v>2415</v>
      </c>
      <c r="F1339" s="308">
        <v>133</v>
      </c>
      <c r="G1339" s="308">
        <v>132</v>
      </c>
      <c r="H1339" s="295">
        <v>38584.589999999997</v>
      </c>
      <c r="I1339" s="295">
        <v>25592.49</v>
      </c>
      <c r="J1339" s="295">
        <v>0</v>
      </c>
      <c r="K1339" s="295">
        <v>64177.08</v>
      </c>
      <c r="L1339" s="295">
        <v>314.06</v>
      </c>
      <c r="M1339" s="295">
        <v>0</v>
      </c>
      <c r="N1339" s="295">
        <v>0</v>
      </c>
      <c r="O1339" s="295">
        <v>0</v>
      </c>
      <c r="P1339" s="295">
        <v>0</v>
      </c>
      <c r="Q1339" s="295">
        <v>0</v>
      </c>
      <c r="R1339" s="295">
        <v>64177.08</v>
      </c>
      <c r="S1339" s="295">
        <v>55606.82</v>
      </c>
      <c r="T1339" s="295">
        <v>305.45999999999998</v>
      </c>
      <c r="U1339" s="295">
        <v>0</v>
      </c>
      <c r="V1339" s="295">
        <v>0</v>
      </c>
      <c r="W1339" s="295">
        <v>0</v>
      </c>
      <c r="X1339" s="295">
        <v>0</v>
      </c>
      <c r="Y1339" s="295">
        <v>0</v>
      </c>
      <c r="Z1339" s="295">
        <v>55912.28</v>
      </c>
      <c r="AA1339" s="295">
        <v>0</v>
      </c>
      <c r="AB1339" s="295">
        <v>0</v>
      </c>
      <c r="AC1339" s="295">
        <v>0</v>
      </c>
      <c r="AD1339" s="295">
        <v>0</v>
      </c>
      <c r="AE1339" s="295">
        <v>0</v>
      </c>
      <c r="AF1339" s="295">
        <v>0</v>
      </c>
      <c r="AG1339" s="295">
        <v>0</v>
      </c>
      <c r="AH1339" s="295">
        <v>0</v>
      </c>
      <c r="AI1339" s="295">
        <v>0</v>
      </c>
      <c r="AJ1339" s="295">
        <v>0</v>
      </c>
      <c r="AK1339" s="295">
        <v>0</v>
      </c>
      <c r="AL1339" s="295">
        <v>0</v>
      </c>
      <c r="AM1339" s="295">
        <v>0</v>
      </c>
      <c r="AN1339" s="295">
        <v>0</v>
      </c>
      <c r="AO1339" s="295">
        <v>0</v>
      </c>
      <c r="AP1339" s="295">
        <v>0</v>
      </c>
      <c r="AQ1339" s="295">
        <v>0</v>
      </c>
      <c r="AR1339" s="295">
        <v>0</v>
      </c>
      <c r="AS1339" s="295">
        <v>0</v>
      </c>
      <c r="AT1339" s="295">
        <f t="shared" si="20"/>
        <v>0</v>
      </c>
      <c r="AU1339" s="295">
        <v>25906.55</v>
      </c>
      <c r="AV1339" s="295">
        <v>55912.28</v>
      </c>
      <c r="AW1339" s="296">
        <v>93</v>
      </c>
      <c r="AX1339" s="296">
        <v>300</v>
      </c>
      <c r="AY1339" s="295">
        <v>289500.57</v>
      </c>
      <c r="AZ1339" s="295">
        <v>70908.34</v>
      </c>
      <c r="BA1339" s="294">
        <v>89.999821999999995</v>
      </c>
      <c r="BB1339" s="294">
        <v>81.456226115006501</v>
      </c>
      <c r="BC1339" s="294">
        <v>9.5</v>
      </c>
      <c r="BD1339" s="294"/>
      <c r="BE1339" s="293" t="s">
        <v>4204</v>
      </c>
      <c r="BF1339" s="291"/>
      <c r="BG1339" s="293" t="s">
        <v>307</v>
      </c>
      <c r="BH1339" s="293" t="s">
        <v>664</v>
      </c>
      <c r="BI1339" s="293" t="s">
        <v>665</v>
      </c>
      <c r="BJ1339" s="293" t="s">
        <v>4205</v>
      </c>
      <c r="BK1339" s="292" t="s">
        <v>175</v>
      </c>
      <c r="BL1339" s="294">
        <v>502576.87447967997</v>
      </c>
      <c r="BM1339" s="292" t="s">
        <v>309</v>
      </c>
      <c r="BN1339" s="294"/>
      <c r="BO1339" s="297">
        <v>38891</v>
      </c>
      <c r="BP1339" s="297">
        <v>48022</v>
      </c>
      <c r="BQ1339" s="297" t="s">
        <v>4195</v>
      </c>
      <c r="BR1339" s="297" t="s">
        <v>4771</v>
      </c>
      <c r="BS1339" s="297">
        <v>38891</v>
      </c>
      <c r="BT1339" s="297">
        <v>48022</v>
      </c>
      <c r="BU1339" s="294">
        <v>22466.39</v>
      </c>
      <c r="BV1339" s="294">
        <v>49.24</v>
      </c>
      <c r="BW1339" s="294">
        <v>0</v>
      </c>
    </row>
    <row r="1340" spans="1:75" s="289" customFormat="1" ht="18.2" customHeight="1" x14ac:dyDescent="0.15">
      <c r="A1340" s="298">
        <v>1338</v>
      </c>
      <c r="B1340" s="299" t="s">
        <v>305</v>
      </c>
      <c r="C1340" s="299" t="s">
        <v>306</v>
      </c>
      <c r="D1340" s="313">
        <v>45170</v>
      </c>
      <c r="E1340" s="300" t="s">
        <v>2416</v>
      </c>
      <c r="F1340" s="309">
        <v>0</v>
      </c>
      <c r="G1340" s="309">
        <v>0</v>
      </c>
      <c r="H1340" s="302">
        <v>19668.64</v>
      </c>
      <c r="I1340" s="302">
        <v>0</v>
      </c>
      <c r="J1340" s="302">
        <v>0</v>
      </c>
      <c r="K1340" s="302">
        <v>19668.64</v>
      </c>
      <c r="L1340" s="302">
        <v>506.39</v>
      </c>
      <c r="M1340" s="302">
        <v>0</v>
      </c>
      <c r="N1340" s="302">
        <v>0</v>
      </c>
      <c r="O1340" s="302">
        <v>506.39</v>
      </c>
      <c r="P1340" s="302">
        <v>0</v>
      </c>
      <c r="Q1340" s="302">
        <v>0</v>
      </c>
      <c r="R1340" s="302">
        <v>19162.25</v>
      </c>
      <c r="S1340" s="302">
        <v>0</v>
      </c>
      <c r="T1340" s="302">
        <v>155.71</v>
      </c>
      <c r="U1340" s="302">
        <v>0</v>
      </c>
      <c r="V1340" s="302">
        <v>0</v>
      </c>
      <c r="W1340" s="302">
        <v>155.71</v>
      </c>
      <c r="X1340" s="302">
        <v>0</v>
      </c>
      <c r="Y1340" s="302">
        <v>0</v>
      </c>
      <c r="Z1340" s="302">
        <v>0</v>
      </c>
      <c r="AA1340" s="302">
        <v>47.02</v>
      </c>
      <c r="AB1340" s="302">
        <v>0</v>
      </c>
      <c r="AC1340" s="302">
        <v>0</v>
      </c>
      <c r="AD1340" s="302">
        <v>0</v>
      </c>
      <c r="AE1340" s="302">
        <v>0</v>
      </c>
      <c r="AF1340" s="302">
        <v>-35.43</v>
      </c>
      <c r="AG1340" s="302">
        <v>30.85</v>
      </c>
      <c r="AH1340" s="302">
        <v>88.76</v>
      </c>
      <c r="AI1340" s="302">
        <v>0</v>
      </c>
      <c r="AJ1340" s="302">
        <v>0</v>
      </c>
      <c r="AK1340" s="302">
        <v>0</v>
      </c>
      <c r="AL1340" s="302">
        <v>0</v>
      </c>
      <c r="AM1340" s="302">
        <v>0</v>
      </c>
      <c r="AN1340" s="302">
        <v>0</v>
      </c>
      <c r="AO1340" s="302">
        <v>0</v>
      </c>
      <c r="AP1340" s="302">
        <v>8.68</v>
      </c>
      <c r="AQ1340" s="302">
        <v>0</v>
      </c>
      <c r="AR1340" s="302">
        <v>7.71</v>
      </c>
      <c r="AS1340" s="302">
        <v>0</v>
      </c>
      <c r="AT1340" s="295">
        <f t="shared" si="20"/>
        <v>794.27</v>
      </c>
      <c r="AU1340" s="302">
        <v>0</v>
      </c>
      <c r="AV1340" s="302">
        <v>0</v>
      </c>
      <c r="AW1340" s="303">
        <v>33</v>
      </c>
      <c r="AX1340" s="303">
        <v>240</v>
      </c>
      <c r="AY1340" s="302">
        <v>316997.31</v>
      </c>
      <c r="AZ1340" s="302">
        <v>71030.81</v>
      </c>
      <c r="BA1340" s="301">
        <v>82.335087999999999</v>
      </c>
      <c r="BB1340" s="301">
        <v>22.211847788699</v>
      </c>
      <c r="BC1340" s="301">
        <v>9.5</v>
      </c>
      <c r="BD1340" s="301"/>
      <c r="BE1340" s="300" t="s">
        <v>4204</v>
      </c>
      <c r="BF1340" s="298"/>
      <c r="BG1340" s="300" t="s">
        <v>312</v>
      </c>
      <c r="BH1340" s="300" t="s">
        <v>365</v>
      </c>
      <c r="BI1340" s="300" t="s">
        <v>472</v>
      </c>
      <c r="BJ1340" s="300" t="s">
        <v>103</v>
      </c>
      <c r="BK1340" s="299" t="s">
        <v>175</v>
      </c>
      <c r="BL1340" s="301">
        <v>150061.419326</v>
      </c>
      <c r="BM1340" s="299" t="s">
        <v>309</v>
      </c>
      <c r="BN1340" s="301"/>
      <c r="BO1340" s="304">
        <v>38891</v>
      </c>
      <c r="BP1340" s="304">
        <v>46196</v>
      </c>
      <c r="BQ1340" s="297" t="s">
        <v>4757</v>
      </c>
      <c r="BR1340" s="297" t="s">
        <v>4764</v>
      </c>
      <c r="BS1340" s="297">
        <v>38891</v>
      </c>
      <c r="BT1340" s="297">
        <v>46196</v>
      </c>
      <c r="BU1340" s="301">
        <v>0</v>
      </c>
      <c r="BV1340" s="301">
        <v>47.02</v>
      </c>
      <c r="BW1340" s="301">
        <v>0</v>
      </c>
    </row>
    <row r="1341" spans="1:75" s="289" customFormat="1" ht="18.2" customHeight="1" x14ac:dyDescent="0.15">
      <c r="A1341" s="291">
        <v>1339</v>
      </c>
      <c r="B1341" s="292" t="s">
        <v>305</v>
      </c>
      <c r="C1341" s="292" t="s">
        <v>306</v>
      </c>
      <c r="D1341" s="312">
        <v>45170</v>
      </c>
      <c r="E1341" s="293" t="s">
        <v>2417</v>
      </c>
      <c r="F1341" s="308">
        <v>131</v>
      </c>
      <c r="G1341" s="308">
        <v>130</v>
      </c>
      <c r="H1341" s="295">
        <v>15909.85</v>
      </c>
      <c r="I1341" s="295">
        <v>32986.239999999998</v>
      </c>
      <c r="J1341" s="295">
        <v>0</v>
      </c>
      <c r="K1341" s="295">
        <v>48896.09</v>
      </c>
      <c r="L1341" s="295">
        <v>409.08</v>
      </c>
      <c r="M1341" s="295">
        <v>0</v>
      </c>
      <c r="N1341" s="295">
        <v>0</v>
      </c>
      <c r="O1341" s="295">
        <v>0</v>
      </c>
      <c r="P1341" s="295">
        <v>0</v>
      </c>
      <c r="Q1341" s="295">
        <v>0</v>
      </c>
      <c r="R1341" s="295">
        <v>48896.09</v>
      </c>
      <c r="S1341" s="295">
        <v>36525.58</v>
      </c>
      <c r="T1341" s="295">
        <v>127.28</v>
      </c>
      <c r="U1341" s="295">
        <v>0</v>
      </c>
      <c r="V1341" s="295">
        <v>0</v>
      </c>
      <c r="W1341" s="295">
        <v>0</v>
      </c>
      <c r="X1341" s="295">
        <v>0</v>
      </c>
      <c r="Y1341" s="295">
        <v>0</v>
      </c>
      <c r="Z1341" s="295">
        <v>36652.86</v>
      </c>
      <c r="AA1341" s="295">
        <v>0</v>
      </c>
      <c r="AB1341" s="295">
        <v>0</v>
      </c>
      <c r="AC1341" s="295">
        <v>0</v>
      </c>
      <c r="AD1341" s="295">
        <v>0</v>
      </c>
      <c r="AE1341" s="295">
        <v>0</v>
      </c>
      <c r="AF1341" s="295">
        <v>0</v>
      </c>
      <c r="AG1341" s="295">
        <v>0</v>
      </c>
      <c r="AH1341" s="295">
        <v>0</v>
      </c>
      <c r="AI1341" s="295">
        <v>0</v>
      </c>
      <c r="AJ1341" s="295">
        <v>0</v>
      </c>
      <c r="AK1341" s="295">
        <v>0</v>
      </c>
      <c r="AL1341" s="295">
        <v>0</v>
      </c>
      <c r="AM1341" s="295">
        <v>0</v>
      </c>
      <c r="AN1341" s="295">
        <v>0</v>
      </c>
      <c r="AO1341" s="295">
        <v>0</v>
      </c>
      <c r="AP1341" s="295">
        <v>0</v>
      </c>
      <c r="AQ1341" s="295">
        <v>0</v>
      </c>
      <c r="AR1341" s="295">
        <v>0</v>
      </c>
      <c r="AS1341" s="295">
        <v>0</v>
      </c>
      <c r="AT1341" s="295">
        <f t="shared" si="20"/>
        <v>0</v>
      </c>
      <c r="AU1341" s="295">
        <v>33395.32</v>
      </c>
      <c r="AV1341" s="295">
        <v>36652.86</v>
      </c>
      <c r="AW1341" s="296">
        <v>33</v>
      </c>
      <c r="AX1341" s="296">
        <v>240</v>
      </c>
      <c r="AY1341" s="295">
        <v>246000.61</v>
      </c>
      <c r="AZ1341" s="295">
        <v>57140.09</v>
      </c>
      <c r="BA1341" s="294">
        <v>85.365641999999994</v>
      </c>
      <c r="BB1341" s="294">
        <v>73.049344411949306</v>
      </c>
      <c r="BC1341" s="294">
        <v>9.6</v>
      </c>
      <c r="BD1341" s="294"/>
      <c r="BE1341" s="293" t="s">
        <v>4204</v>
      </c>
      <c r="BF1341" s="291"/>
      <c r="BG1341" s="293" t="s">
        <v>451</v>
      </c>
      <c r="BH1341" s="293" t="s">
        <v>666</v>
      </c>
      <c r="BI1341" s="293" t="s">
        <v>667</v>
      </c>
      <c r="BJ1341" s="293" t="s">
        <v>4205</v>
      </c>
      <c r="BK1341" s="292" t="s">
        <v>175</v>
      </c>
      <c r="BL1341" s="294">
        <v>382909.97481464001</v>
      </c>
      <c r="BM1341" s="292" t="s">
        <v>309</v>
      </c>
      <c r="BN1341" s="294"/>
      <c r="BO1341" s="297">
        <v>38896</v>
      </c>
      <c r="BP1341" s="297">
        <v>46201</v>
      </c>
      <c r="BQ1341" s="297" t="s">
        <v>937</v>
      </c>
      <c r="BR1341" s="297" t="s">
        <v>4765</v>
      </c>
      <c r="BS1341" s="297">
        <v>38896</v>
      </c>
      <c r="BT1341" s="297">
        <v>46201</v>
      </c>
      <c r="BU1341" s="294">
        <v>18974.8</v>
      </c>
      <c r="BV1341" s="294">
        <v>49.45</v>
      </c>
      <c r="BW1341" s="294">
        <v>0</v>
      </c>
    </row>
    <row r="1342" spans="1:75" s="289" customFormat="1" ht="18.2" customHeight="1" x14ac:dyDescent="0.15">
      <c r="A1342" s="298">
        <v>1340</v>
      </c>
      <c r="B1342" s="299" t="s">
        <v>305</v>
      </c>
      <c r="C1342" s="299" t="s">
        <v>306</v>
      </c>
      <c r="D1342" s="313">
        <v>45170</v>
      </c>
      <c r="E1342" s="300" t="s">
        <v>2418</v>
      </c>
      <c r="F1342" s="309">
        <v>172</v>
      </c>
      <c r="G1342" s="309">
        <v>171</v>
      </c>
      <c r="H1342" s="302">
        <v>53856.88</v>
      </c>
      <c r="I1342" s="302">
        <v>38660.699999999997</v>
      </c>
      <c r="J1342" s="302">
        <v>0</v>
      </c>
      <c r="K1342" s="302">
        <v>92517.58</v>
      </c>
      <c r="L1342" s="302">
        <v>413.98</v>
      </c>
      <c r="M1342" s="302">
        <v>0</v>
      </c>
      <c r="N1342" s="302">
        <v>0</v>
      </c>
      <c r="O1342" s="302">
        <v>0</v>
      </c>
      <c r="P1342" s="302">
        <v>0</v>
      </c>
      <c r="Q1342" s="302">
        <v>0</v>
      </c>
      <c r="R1342" s="302">
        <v>92517.58</v>
      </c>
      <c r="S1342" s="302">
        <v>104479.51</v>
      </c>
      <c r="T1342" s="302">
        <v>426.37</v>
      </c>
      <c r="U1342" s="302">
        <v>0</v>
      </c>
      <c r="V1342" s="302">
        <v>0</v>
      </c>
      <c r="W1342" s="302">
        <v>0</v>
      </c>
      <c r="X1342" s="302">
        <v>0</v>
      </c>
      <c r="Y1342" s="302">
        <v>0</v>
      </c>
      <c r="Z1342" s="302">
        <v>104905.88</v>
      </c>
      <c r="AA1342" s="302">
        <v>0</v>
      </c>
      <c r="AB1342" s="302">
        <v>0</v>
      </c>
      <c r="AC1342" s="302">
        <v>0</v>
      </c>
      <c r="AD1342" s="302">
        <v>0</v>
      </c>
      <c r="AE1342" s="302">
        <v>0</v>
      </c>
      <c r="AF1342" s="302">
        <v>0</v>
      </c>
      <c r="AG1342" s="302">
        <v>0</v>
      </c>
      <c r="AH1342" s="302">
        <v>0</v>
      </c>
      <c r="AI1342" s="302">
        <v>0</v>
      </c>
      <c r="AJ1342" s="302">
        <v>0</v>
      </c>
      <c r="AK1342" s="302">
        <v>0</v>
      </c>
      <c r="AL1342" s="302">
        <v>0</v>
      </c>
      <c r="AM1342" s="302">
        <v>0</v>
      </c>
      <c r="AN1342" s="302">
        <v>0</v>
      </c>
      <c r="AO1342" s="302">
        <v>0</v>
      </c>
      <c r="AP1342" s="302">
        <v>0</v>
      </c>
      <c r="AQ1342" s="302">
        <v>0</v>
      </c>
      <c r="AR1342" s="302">
        <v>0</v>
      </c>
      <c r="AS1342" s="302">
        <v>0</v>
      </c>
      <c r="AT1342" s="295">
        <f t="shared" si="20"/>
        <v>0</v>
      </c>
      <c r="AU1342" s="302">
        <v>39074.68</v>
      </c>
      <c r="AV1342" s="302">
        <v>104905.88</v>
      </c>
      <c r="AW1342" s="303">
        <v>94</v>
      </c>
      <c r="AX1342" s="303">
        <v>300</v>
      </c>
      <c r="AY1342" s="302">
        <v>393001.26</v>
      </c>
      <c r="AZ1342" s="302">
        <v>96183.679999999993</v>
      </c>
      <c r="BA1342" s="301">
        <v>89.999709999999993</v>
      </c>
      <c r="BB1342" s="301">
        <v>86.569315812222996</v>
      </c>
      <c r="BC1342" s="301">
        <v>9.5</v>
      </c>
      <c r="BD1342" s="301"/>
      <c r="BE1342" s="300" t="s">
        <v>4204</v>
      </c>
      <c r="BF1342" s="298"/>
      <c r="BG1342" s="300" t="s">
        <v>351</v>
      </c>
      <c r="BH1342" s="300" t="s">
        <v>444</v>
      </c>
      <c r="BI1342" s="300" t="s">
        <v>672</v>
      </c>
      <c r="BJ1342" s="300" t="s">
        <v>4205</v>
      </c>
      <c r="BK1342" s="299" t="s">
        <v>175</v>
      </c>
      <c r="BL1342" s="301">
        <v>724514.05066767999</v>
      </c>
      <c r="BM1342" s="299" t="s">
        <v>309</v>
      </c>
      <c r="BN1342" s="301"/>
      <c r="BO1342" s="304">
        <v>38908</v>
      </c>
      <c r="BP1342" s="304">
        <v>48039</v>
      </c>
      <c r="BQ1342" s="297" t="s">
        <v>937</v>
      </c>
      <c r="BR1342" s="297" t="s">
        <v>4765</v>
      </c>
      <c r="BS1342" s="297">
        <v>38908</v>
      </c>
      <c r="BT1342" s="297">
        <v>48039</v>
      </c>
      <c r="BU1342" s="301">
        <v>39397.68</v>
      </c>
      <c r="BV1342" s="301">
        <v>66.790000000000006</v>
      </c>
      <c r="BW1342" s="301">
        <v>0</v>
      </c>
    </row>
    <row r="1343" spans="1:75" s="289" customFormat="1" ht="18.2" customHeight="1" x14ac:dyDescent="0.15">
      <c r="A1343" s="291">
        <v>1341</v>
      </c>
      <c r="B1343" s="292" t="s">
        <v>305</v>
      </c>
      <c r="C1343" s="292" t="s">
        <v>306</v>
      </c>
      <c r="D1343" s="312">
        <v>45170</v>
      </c>
      <c r="E1343" s="293" t="s">
        <v>2419</v>
      </c>
      <c r="F1343" s="308">
        <v>0</v>
      </c>
      <c r="G1343" s="308">
        <v>0</v>
      </c>
      <c r="H1343" s="295">
        <v>27875.41</v>
      </c>
      <c r="I1343" s="295">
        <v>0</v>
      </c>
      <c r="J1343" s="295">
        <v>0</v>
      </c>
      <c r="K1343" s="295">
        <v>27875.41</v>
      </c>
      <c r="L1343" s="295">
        <v>197.05</v>
      </c>
      <c r="M1343" s="295">
        <v>0</v>
      </c>
      <c r="N1343" s="295">
        <v>0</v>
      </c>
      <c r="O1343" s="295">
        <v>197.05</v>
      </c>
      <c r="P1343" s="295">
        <v>0</v>
      </c>
      <c r="Q1343" s="295">
        <v>0</v>
      </c>
      <c r="R1343" s="295">
        <v>27678.36</v>
      </c>
      <c r="S1343" s="295">
        <v>0</v>
      </c>
      <c r="T1343" s="295">
        <v>223</v>
      </c>
      <c r="U1343" s="295">
        <v>0</v>
      </c>
      <c r="V1343" s="295">
        <v>0</v>
      </c>
      <c r="W1343" s="295">
        <v>223</v>
      </c>
      <c r="X1343" s="295">
        <v>0</v>
      </c>
      <c r="Y1343" s="295">
        <v>0</v>
      </c>
      <c r="Z1343" s="295">
        <v>0</v>
      </c>
      <c r="AA1343" s="295">
        <v>43.24</v>
      </c>
      <c r="AB1343" s="295">
        <v>0</v>
      </c>
      <c r="AC1343" s="295">
        <v>0</v>
      </c>
      <c r="AD1343" s="295">
        <v>0</v>
      </c>
      <c r="AE1343" s="295">
        <v>0</v>
      </c>
      <c r="AF1343" s="295">
        <v>-23.25</v>
      </c>
      <c r="AG1343" s="295">
        <v>23.16</v>
      </c>
      <c r="AH1343" s="295">
        <v>59.2</v>
      </c>
      <c r="AI1343" s="295">
        <v>0</v>
      </c>
      <c r="AJ1343" s="295">
        <v>0</v>
      </c>
      <c r="AK1343" s="295">
        <v>0</v>
      </c>
      <c r="AL1343" s="295">
        <v>0</v>
      </c>
      <c r="AM1343" s="295">
        <v>0</v>
      </c>
      <c r="AN1343" s="295">
        <v>0</v>
      </c>
      <c r="AO1343" s="295">
        <v>0</v>
      </c>
      <c r="AP1343" s="295">
        <v>22.07</v>
      </c>
      <c r="AQ1343" s="295">
        <v>0</v>
      </c>
      <c r="AR1343" s="295">
        <v>20.92</v>
      </c>
      <c r="AS1343" s="295">
        <v>0</v>
      </c>
      <c r="AT1343" s="295">
        <f t="shared" si="20"/>
        <v>523.54999999999995</v>
      </c>
      <c r="AU1343" s="295">
        <v>0</v>
      </c>
      <c r="AV1343" s="295">
        <v>0</v>
      </c>
      <c r="AW1343" s="296">
        <v>94</v>
      </c>
      <c r="AX1343" s="296">
        <v>300</v>
      </c>
      <c r="AY1343" s="295">
        <v>202997.94</v>
      </c>
      <c r="AZ1343" s="295">
        <v>47697.07</v>
      </c>
      <c r="BA1343" s="294">
        <v>86.403979000000007</v>
      </c>
      <c r="BB1343" s="294">
        <v>50.139776640251497</v>
      </c>
      <c r="BC1343" s="294">
        <v>9.6</v>
      </c>
      <c r="BD1343" s="294"/>
      <c r="BE1343" s="293" t="s">
        <v>4204</v>
      </c>
      <c r="BF1343" s="291"/>
      <c r="BG1343" s="293" t="s">
        <v>408</v>
      </c>
      <c r="BH1343" s="293" t="s">
        <v>194</v>
      </c>
      <c r="BI1343" s="293" t="s">
        <v>673</v>
      </c>
      <c r="BJ1343" s="293" t="s">
        <v>103</v>
      </c>
      <c r="BK1343" s="292" t="s">
        <v>175</v>
      </c>
      <c r="BL1343" s="294">
        <v>216751.89428256001</v>
      </c>
      <c r="BM1343" s="292" t="s">
        <v>309</v>
      </c>
      <c r="BN1343" s="294"/>
      <c r="BO1343" s="297">
        <v>38908</v>
      </c>
      <c r="BP1343" s="297">
        <v>48039</v>
      </c>
      <c r="BQ1343" s="297" t="s">
        <v>4757</v>
      </c>
      <c r="BR1343" s="297" t="s">
        <v>4764</v>
      </c>
      <c r="BS1343" s="297">
        <v>38908</v>
      </c>
      <c r="BT1343" s="297">
        <v>48039</v>
      </c>
      <c r="BU1343" s="294">
        <v>0</v>
      </c>
      <c r="BV1343" s="294">
        <v>43.24</v>
      </c>
      <c r="BW1343" s="294">
        <v>0</v>
      </c>
    </row>
    <row r="1344" spans="1:75" s="289" customFormat="1" ht="18.2" customHeight="1" x14ac:dyDescent="0.15">
      <c r="A1344" s="298">
        <v>1342</v>
      </c>
      <c r="B1344" s="299" t="s">
        <v>305</v>
      </c>
      <c r="C1344" s="299" t="s">
        <v>306</v>
      </c>
      <c r="D1344" s="313">
        <v>45170</v>
      </c>
      <c r="E1344" s="300" t="s">
        <v>2420</v>
      </c>
      <c r="F1344" s="309">
        <v>174</v>
      </c>
      <c r="G1344" s="309">
        <v>173</v>
      </c>
      <c r="H1344" s="302">
        <v>55851.73</v>
      </c>
      <c r="I1344" s="302">
        <v>37287.08</v>
      </c>
      <c r="J1344" s="302">
        <v>0</v>
      </c>
      <c r="K1344" s="302">
        <v>93138.81</v>
      </c>
      <c r="L1344" s="302">
        <v>396.54</v>
      </c>
      <c r="M1344" s="302">
        <v>0</v>
      </c>
      <c r="N1344" s="302">
        <v>0</v>
      </c>
      <c r="O1344" s="302">
        <v>0</v>
      </c>
      <c r="P1344" s="302">
        <v>0</v>
      </c>
      <c r="Q1344" s="302">
        <v>0</v>
      </c>
      <c r="R1344" s="302">
        <v>93138.81</v>
      </c>
      <c r="S1344" s="302">
        <v>107342.05</v>
      </c>
      <c r="T1344" s="302">
        <v>442.16</v>
      </c>
      <c r="U1344" s="302">
        <v>0</v>
      </c>
      <c r="V1344" s="302">
        <v>0</v>
      </c>
      <c r="W1344" s="302">
        <v>0</v>
      </c>
      <c r="X1344" s="302">
        <v>0</v>
      </c>
      <c r="Y1344" s="302">
        <v>0</v>
      </c>
      <c r="Z1344" s="302">
        <v>107784.21</v>
      </c>
      <c r="AA1344" s="302">
        <v>0</v>
      </c>
      <c r="AB1344" s="302">
        <v>0</v>
      </c>
      <c r="AC1344" s="302">
        <v>0</v>
      </c>
      <c r="AD1344" s="302">
        <v>0</v>
      </c>
      <c r="AE1344" s="302">
        <v>0</v>
      </c>
      <c r="AF1344" s="302">
        <v>0</v>
      </c>
      <c r="AG1344" s="302">
        <v>0</v>
      </c>
      <c r="AH1344" s="302">
        <v>0</v>
      </c>
      <c r="AI1344" s="302">
        <v>0</v>
      </c>
      <c r="AJ1344" s="302">
        <v>0</v>
      </c>
      <c r="AK1344" s="302">
        <v>0</v>
      </c>
      <c r="AL1344" s="302">
        <v>0</v>
      </c>
      <c r="AM1344" s="302">
        <v>0</v>
      </c>
      <c r="AN1344" s="302">
        <v>0</v>
      </c>
      <c r="AO1344" s="302">
        <v>0</v>
      </c>
      <c r="AP1344" s="302">
        <v>0</v>
      </c>
      <c r="AQ1344" s="302">
        <v>0</v>
      </c>
      <c r="AR1344" s="302">
        <v>0</v>
      </c>
      <c r="AS1344" s="302">
        <v>0</v>
      </c>
      <c r="AT1344" s="295">
        <f t="shared" si="20"/>
        <v>0</v>
      </c>
      <c r="AU1344" s="302">
        <v>37683.620000000003</v>
      </c>
      <c r="AV1344" s="302">
        <v>107784.21</v>
      </c>
      <c r="AW1344" s="303">
        <v>94</v>
      </c>
      <c r="AX1344" s="303">
        <v>300</v>
      </c>
      <c r="AY1344" s="302">
        <v>420002.81</v>
      </c>
      <c r="AZ1344" s="302">
        <v>95993.93</v>
      </c>
      <c r="BA1344" s="301">
        <v>84.047060999999999</v>
      </c>
      <c r="BB1344" s="301">
        <v>81.547273307149794</v>
      </c>
      <c r="BC1344" s="301">
        <v>9.5</v>
      </c>
      <c r="BD1344" s="301"/>
      <c r="BE1344" s="300" t="s">
        <v>4204</v>
      </c>
      <c r="BF1344" s="298"/>
      <c r="BG1344" s="300" t="s">
        <v>675</v>
      </c>
      <c r="BH1344" s="300" t="s">
        <v>676</v>
      </c>
      <c r="BI1344" s="300" t="s">
        <v>677</v>
      </c>
      <c r="BJ1344" s="300" t="s">
        <v>4205</v>
      </c>
      <c r="BK1344" s="299" t="s">
        <v>175</v>
      </c>
      <c r="BL1344" s="301">
        <v>729378.96243575995</v>
      </c>
      <c r="BM1344" s="299" t="s">
        <v>309</v>
      </c>
      <c r="BN1344" s="301"/>
      <c r="BO1344" s="304">
        <v>38909</v>
      </c>
      <c r="BP1344" s="304">
        <v>48040</v>
      </c>
      <c r="BQ1344" s="297" t="s">
        <v>937</v>
      </c>
      <c r="BR1344" s="297" t="s">
        <v>4765</v>
      </c>
      <c r="BS1344" s="297">
        <v>38909</v>
      </c>
      <c r="BT1344" s="297">
        <v>48040</v>
      </c>
      <c r="BU1344" s="301">
        <v>39932.47</v>
      </c>
      <c r="BV1344" s="301">
        <v>66.66</v>
      </c>
      <c r="BW1344" s="301">
        <v>0</v>
      </c>
    </row>
    <row r="1345" spans="1:75" s="289" customFormat="1" ht="18.2" customHeight="1" x14ac:dyDescent="0.15">
      <c r="A1345" s="291">
        <v>1343</v>
      </c>
      <c r="B1345" s="292" t="s">
        <v>305</v>
      </c>
      <c r="C1345" s="292" t="s">
        <v>306</v>
      </c>
      <c r="D1345" s="312">
        <v>45170</v>
      </c>
      <c r="E1345" s="293" t="s">
        <v>2421</v>
      </c>
      <c r="F1345" s="308">
        <v>0</v>
      </c>
      <c r="G1345" s="308">
        <v>0</v>
      </c>
      <c r="H1345" s="295">
        <v>32901.75</v>
      </c>
      <c r="I1345" s="295">
        <v>0</v>
      </c>
      <c r="J1345" s="295">
        <v>0</v>
      </c>
      <c r="K1345" s="295">
        <v>32901.75</v>
      </c>
      <c r="L1345" s="295">
        <v>232.52</v>
      </c>
      <c r="M1345" s="295">
        <v>0</v>
      </c>
      <c r="N1345" s="295">
        <v>0</v>
      </c>
      <c r="O1345" s="295">
        <v>232.52</v>
      </c>
      <c r="P1345" s="295">
        <v>0</v>
      </c>
      <c r="Q1345" s="295">
        <v>0</v>
      </c>
      <c r="R1345" s="295">
        <v>32669.23</v>
      </c>
      <c r="S1345" s="295">
        <v>0</v>
      </c>
      <c r="T1345" s="295">
        <v>263.20999999999998</v>
      </c>
      <c r="U1345" s="295">
        <v>0</v>
      </c>
      <c r="V1345" s="295">
        <v>0</v>
      </c>
      <c r="W1345" s="295">
        <v>263.20999999999998</v>
      </c>
      <c r="X1345" s="295">
        <v>0</v>
      </c>
      <c r="Y1345" s="295">
        <v>0</v>
      </c>
      <c r="Z1345" s="295">
        <v>0</v>
      </c>
      <c r="AA1345" s="295">
        <v>51.03</v>
      </c>
      <c r="AB1345" s="295">
        <v>0</v>
      </c>
      <c r="AC1345" s="295">
        <v>0</v>
      </c>
      <c r="AD1345" s="295">
        <v>0</v>
      </c>
      <c r="AE1345" s="295">
        <v>0</v>
      </c>
      <c r="AF1345" s="295">
        <v>-27.8</v>
      </c>
      <c r="AG1345" s="295">
        <v>27.34</v>
      </c>
      <c r="AH1345" s="295">
        <v>70.88</v>
      </c>
      <c r="AI1345" s="295">
        <v>0</v>
      </c>
      <c r="AJ1345" s="295">
        <v>0</v>
      </c>
      <c r="AK1345" s="295">
        <v>0</v>
      </c>
      <c r="AL1345" s="295">
        <v>0</v>
      </c>
      <c r="AM1345" s="295">
        <v>0</v>
      </c>
      <c r="AN1345" s="295">
        <v>0</v>
      </c>
      <c r="AO1345" s="295">
        <v>0</v>
      </c>
      <c r="AP1345" s="295">
        <v>0</v>
      </c>
      <c r="AQ1345" s="295">
        <v>0</v>
      </c>
      <c r="AR1345" s="295">
        <v>0</v>
      </c>
      <c r="AS1345" s="295">
        <v>0.40862700000000002</v>
      </c>
      <c r="AT1345" s="295">
        <f t="shared" si="20"/>
        <v>616.77137300000004</v>
      </c>
      <c r="AU1345" s="295">
        <v>0</v>
      </c>
      <c r="AV1345" s="295">
        <v>0</v>
      </c>
      <c r="AW1345" s="296">
        <v>94</v>
      </c>
      <c r="AX1345" s="296">
        <v>300</v>
      </c>
      <c r="AY1345" s="295">
        <v>265001.18</v>
      </c>
      <c r="AZ1345" s="295">
        <v>56291.41</v>
      </c>
      <c r="BA1345" s="294">
        <v>78.112863000000004</v>
      </c>
      <c r="BB1345" s="294">
        <v>45.333508030896503</v>
      </c>
      <c r="BC1345" s="294">
        <v>9.6</v>
      </c>
      <c r="BD1345" s="294"/>
      <c r="BE1345" s="293" t="s">
        <v>4204</v>
      </c>
      <c r="BF1345" s="291"/>
      <c r="BG1345" s="293" t="s">
        <v>333</v>
      </c>
      <c r="BH1345" s="293" t="s">
        <v>209</v>
      </c>
      <c r="BI1345" s="293" t="s">
        <v>678</v>
      </c>
      <c r="BJ1345" s="293" t="s">
        <v>103</v>
      </c>
      <c r="BK1345" s="292" t="s">
        <v>175</v>
      </c>
      <c r="BL1345" s="294">
        <v>255835.87637608001</v>
      </c>
      <c r="BM1345" s="292" t="s">
        <v>309</v>
      </c>
      <c r="BN1345" s="294"/>
      <c r="BO1345" s="297">
        <v>38910</v>
      </c>
      <c r="BP1345" s="297">
        <v>48041</v>
      </c>
      <c r="BQ1345" s="297" t="s">
        <v>4757</v>
      </c>
      <c r="BR1345" s="297" t="s">
        <v>4764</v>
      </c>
      <c r="BS1345" s="297">
        <v>38910</v>
      </c>
      <c r="BT1345" s="297">
        <v>48041</v>
      </c>
      <c r="BU1345" s="294">
        <v>0</v>
      </c>
      <c r="BV1345" s="294">
        <v>51.03</v>
      </c>
      <c r="BW1345" s="294">
        <v>0</v>
      </c>
    </row>
    <row r="1346" spans="1:75" s="289" customFormat="1" ht="18.2" customHeight="1" x14ac:dyDescent="0.15">
      <c r="A1346" s="298">
        <v>1344</v>
      </c>
      <c r="B1346" s="299" t="s">
        <v>305</v>
      </c>
      <c r="C1346" s="299" t="s">
        <v>306</v>
      </c>
      <c r="D1346" s="313">
        <v>45170</v>
      </c>
      <c r="E1346" s="300" t="s">
        <v>2422</v>
      </c>
      <c r="F1346" s="309">
        <v>0</v>
      </c>
      <c r="G1346" s="309">
        <v>0</v>
      </c>
      <c r="H1346" s="302">
        <v>37188.43</v>
      </c>
      <c r="I1346" s="302">
        <v>0</v>
      </c>
      <c r="J1346" s="302">
        <v>0</v>
      </c>
      <c r="K1346" s="302">
        <v>37188.43</v>
      </c>
      <c r="L1346" s="302">
        <v>262.89</v>
      </c>
      <c r="M1346" s="302">
        <v>0</v>
      </c>
      <c r="N1346" s="302">
        <v>0</v>
      </c>
      <c r="O1346" s="302">
        <v>262.89</v>
      </c>
      <c r="P1346" s="302">
        <v>0</v>
      </c>
      <c r="Q1346" s="302">
        <v>0</v>
      </c>
      <c r="R1346" s="302">
        <v>36925.54</v>
      </c>
      <c r="S1346" s="302">
        <v>0</v>
      </c>
      <c r="T1346" s="302">
        <v>297.51</v>
      </c>
      <c r="U1346" s="302">
        <v>0</v>
      </c>
      <c r="V1346" s="302">
        <v>0</v>
      </c>
      <c r="W1346" s="302">
        <v>297.51</v>
      </c>
      <c r="X1346" s="302">
        <v>0</v>
      </c>
      <c r="Y1346" s="302">
        <v>0</v>
      </c>
      <c r="Z1346" s="302">
        <v>0</v>
      </c>
      <c r="AA1346" s="302">
        <v>57.69</v>
      </c>
      <c r="AB1346" s="302">
        <v>0</v>
      </c>
      <c r="AC1346" s="302">
        <v>0</v>
      </c>
      <c r="AD1346" s="302">
        <v>0</v>
      </c>
      <c r="AE1346" s="302">
        <v>0</v>
      </c>
      <c r="AF1346" s="302">
        <v>-30.94</v>
      </c>
      <c r="AG1346" s="302">
        <v>30.9</v>
      </c>
      <c r="AH1346" s="302">
        <v>78.75</v>
      </c>
      <c r="AI1346" s="302">
        <v>0</v>
      </c>
      <c r="AJ1346" s="302">
        <v>0</v>
      </c>
      <c r="AK1346" s="302">
        <v>0</v>
      </c>
      <c r="AL1346" s="302">
        <v>0</v>
      </c>
      <c r="AM1346" s="302">
        <v>0</v>
      </c>
      <c r="AN1346" s="302">
        <v>0</v>
      </c>
      <c r="AO1346" s="302">
        <v>0</v>
      </c>
      <c r="AP1346" s="302">
        <v>6.8</v>
      </c>
      <c r="AQ1346" s="302">
        <v>0</v>
      </c>
      <c r="AR1346" s="302">
        <v>65.12</v>
      </c>
      <c r="AS1346" s="302">
        <v>0</v>
      </c>
      <c r="AT1346" s="295">
        <f t="shared" si="20"/>
        <v>638.48</v>
      </c>
      <c r="AU1346" s="302">
        <v>0</v>
      </c>
      <c r="AV1346" s="302">
        <v>0</v>
      </c>
      <c r="AW1346" s="303">
        <v>94</v>
      </c>
      <c r="AX1346" s="303">
        <v>300</v>
      </c>
      <c r="AY1346" s="302">
        <v>265001.18</v>
      </c>
      <c r="AZ1346" s="302">
        <v>63633.77</v>
      </c>
      <c r="BA1346" s="301">
        <v>88.301501000000002</v>
      </c>
      <c r="BB1346" s="301">
        <v>51.239783643740402</v>
      </c>
      <c r="BC1346" s="301">
        <v>9.6</v>
      </c>
      <c r="BD1346" s="301"/>
      <c r="BE1346" s="300" t="s">
        <v>4204</v>
      </c>
      <c r="BF1346" s="298"/>
      <c r="BG1346" s="300" t="s">
        <v>333</v>
      </c>
      <c r="BH1346" s="300" t="s">
        <v>209</v>
      </c>
      <c r="BI1346" s="300" t="s">
        <v>678</v>
      </c>
      <c r="BJ1346" s="300" t="s">
        <v>103</v>
      </c>
      <c r="BK1346" s="299" t="s">
        <v>175</v>
      </c>
      <c r="BL1346" s="301">
        <v>289167.44859183999</v>
      </c>
      <c r="BM1346" s="299" t="s">
        <v>309</v>
      </c>
      <c r="BN1346" s="301"/>
      <c r="BO1346" s="304">
        <v>38910</v>
      </c>
      <c r="BP1346" s="304">
        <v>48041</v>
      </c>
      <c r="BQ1346" s="297" t="s">
        <v>4757</v>
      </c>
      <c r="BR1346" s="297" t="s">
        <v>4764</v>
      </c>
      <c r="BS1346" s="297">
        <v>38910</v>
      </c>
      <c r="BT1346" s="297">
        <v>48041</v>
      </c>
      <c r="BU1346" s="301">
        <v>0</v>
      </c>
      <c r="BV1346" s="301">
        <v>57.69</v>
      </c>
      <c r="BW1346" s="301">
        <v>0</v>
      </c>
    </row>
    <row r="1347" spans="1:75" s="289" customFormat="1" ht="18.2" customHeight="1" x14ac:dyDescent="0.15">
      <c r="A1347" s="291">
        <v>1345</v>
      </c>
      <c r="B1347" s="292" t="s">
        <v>305</v>
      </c>
      <c r="C1347" s="292" t="s">
        <v>306</v>
      </c>
      <c r="D1347" s="312">
        <v>45170</v>
      </c>
      <c r="E1347" s="293" t="s">
        <v>2423</v>
      </c>
      <c r="F1347" s="308">
        <v>125</v>
      </c>
      <c r="G1347" s="308">
        <v>124</v>
      </c>
      <c r="H1347" s="295">
        <v>113403.67</v>
      </c>
      <c r="I1347" s="295">
        <v>64010.41</v>
      </c>
      <c r="J1347" s="295">
        <v>0</v>
      </c>
      <c r="K1347" s="295">
        <v>177414.08</v>
      </c>
      <c r="L1347" s="295">
        <v>808.75</v>
      </c>
      <c r="M1347" s="295">
        <v>0</v>
      </c>
      <c r="N1347" s="295">
        <v>0</v>
      </c>
      <c r="O1347" s="295">
        <v>0</v>
      </c>
      <c r="P1347" s="295">
        <v>0</v>
      </c>
      <c r="Q1347" s="295">
        <v>0</v>
      </c>
      <c r="R1347" s="295">
        <v>177414.08</v>
      </c>
      <c r="S1347" s="295">
        <v>146427.51</v>
      </c>
      <c r="T1347" s="295">
        <v>888.33</v>
      </c>
      <c r="U1347" s="295">
        <v>0</v>
      </c>
      <c r="V1347" s="295">
        <v>0</v>
      </c>
      <c r="W1347" s="295">
        <v>0</v>
      </c>
      <c r="X1347" s="295">
        <v>0</v>
      </c>
      <c r="Y1347" s="295">
        <v>0</v>
      </c>
      <c r="Z1347" s="295">
        <v>147315.84</v>
      </c>
      <c r="AA1347" s="295">
        <v>0</v>
      </c>
      <c r="AB1347" s="295">
        <v>0</v>
      </c>
      <c r="AC1347" s="295">
        <v>0</v>
      </c>
      <c r="AD1347" s="295">
        <v>0</v>
      </c>
      <c r="AE1347" s="295">
        <v>0</v>
      </c>
      <c r="AF1347" s="295">
        <v>0</v>
      </c>
      <c r="AG1347" s="295">
        <v>0</v>
      </c>
      <c r="AH1347" s="295">
        <v>0</v>
      </c>
      <c r="AI1347" s="295">
        <v>0</v>
      </c>
      <c r="AJ1347" s="295">
        <v>0</v>
      </c>
      <c r="AK1347" s="295">
        <v>0</v>
      </c>
      <c r="AL1347" s="295">
        <v>0</v>
      </c>
      <c r="AM1347" s="295">
        <v>0</v>
      </c>
      <c r="AN1347" s="295">
        <v>0</v>
      </c>
      <c r="AO1347" s="295">
        <v>0</v>
      </c>
      <c r="AP1347" s="295">
        <v>0</v>
      </c>
      <c r="AQ1347" s="295">
        <v>0</v>
      </c>
      <c r="AR1347" s="295">
        <v>0</v>
      </c>
      <c r="AS1347" s="295">
        <v>0</v>
      </c>
      <c r="AT1347" s="295">
        <f t="shared" ref="AT1347:AT1410" si="21">AQ1347-AR1347-AS1347+AP1347+AO1347+AN1347+AL1347+AI1347+AH1347+AG1347+AF1347+AA1347+W1347+V1347+Q1347+P1347+O1347+N1347-J1347</f>
        <v>0</v>
      </c>
      <c r="AU1347" s="295">
        <v>64819.16</v>
      </c>
      <c r="AV1347" s="295">
        <v>147315.84</v>
      </c>
      <c r="AW1347" s="296">
        <v>94</v>
      </c>
      <c r="AX1347" s="296">
        <v>300</v>
      </c>
      <c r="AY1347" s="295">
        <v>800398.63</v>
      </c>
      <c r="AZ1347" s="295">
        <v>195797.43</v>
      </c>
      <c r="BA1347" s="294">
        <v>89.955178000000004</v>
      </c>
      <c r="BB1347" s="294">
        <v>81.509318820508696</v>
      </c>
      <c r="BC1347" s="294">
        <v>9.4</v>
      </c>
      <c r="BD1347" s="294"/>
      <c r="BE1347" s="293" t="s">
        <v>4204</v>
      </c>
      <c r="BF1347" s="291"/>
      <c r="BG1347" s="293" t="s">
        <v>380</v>
      </c>
      <c r="BH1347" s="293" t="s">
        <v>219</v>
      </c>
      <c r="BI1347" s="293" t="s">
        <v>679</v>
      </c>
      <c r="BJ1347" s="293" t="s">
        <v>4205</v>
      </c>
      <c r="BK1347" s="292" t="s">
        <v>175</v>
      </c>
      <c r="BL1347" s="294">
        <v>1389346.69223168</v>
      </c>
      <c r="BM1347" s="292" t="s">
        <v>309</v>
      </c>
      <c r="BN1347" s="294"/>
      <c r="BO1347" s="297">
        <v>38911</v>
      </c>
      <c r="BP1347" s="297">
        <v>48042</v>
      </c>
      <c r="BQ1347" s="297" t="s">
        <v>962</v>
      </c>
      <c r="BR1347" s="297" t="s">
        <v>4767</v>
      </c>
      <c r="BS1347" s="297">
        <v>38911</v>
      </c>
      <c r="BT1347" s="297">
        <v>48042</v>
      </c>
      <c r="BU1347" s="294">
        <v>50658.720000000001</v>
      </c>
      <c r="BV1347" s="294">
        <v>74.98</v>
      </c>
      <c r="BW1347" s="294">
        <v>0</v>
      </c>
    </row>
    <row r="1348" spans="1:75" s="289" customFormat="1" ht="18.2" customHeight="1" x14ac:dyDescent="0.15">
      <c r="A1348" s="298">
        <v>1346</v>
      </c>
      <c r="B1348" s="299" t="s">
        <v>305</v>
      </c>
      <c r="C1348" s="299" t="s">
        <v>306</v>
      </c>
      <c r="D1348" s="313">
        <v>45170</v>
      </c>
      <c r="E1348" s="300" t="s">
        <v>2424</v>
      </c>
      <c r="F1348" s="309">
        <v>0</v>
      </c>
      <c r="G1348" s="309">
        <v>0</v>
      </c>
      <c r="H1348" s="302">
        <v>7512.44</v>
      </c>
      <c r="I1348" s="302">
        <v>0</v>
      </c>
      <c r="J1348" s="302">
        <v>0</v>
      </c>
      <c r="K1348" s="302">
        <v>7512.44</v>
      </c>
      <c r="L1348" s="302">
        <v>256.77999999999997</v>
      </c>
      <c r="M1348" s="302">
        <v>0</v>
      </c>
      <c r="N1348" s="302">
        <v>0</v>
      </c>
      <c r="O1348" s="302">
        <v>256.77999999999997</v>
      </c>
      <c r="P1348" s="302">
        <v>0</v>
      </c>
      <c r="Q1348" s="302">
        <v>0</v>
      </c>
      <c r="R1348" s="302">
        <v>7255.66</v>
      </c>
      <c r="S1348" s="302">
        <v>0</v>
      </c>
      <c r="T1348" s="302">
        <v>61.98</v>
      </c>
      <c r="U1348" s="302">
        <v>0</v>
      </c>
      <c r="V1348" s="302">
        <v>0</v>
      </c>
      <c r="W1348" s="302">
        <v>61.98</v>
      </c>
      <c r="X1348" s="302">
        <v>0</v>
      </c>
      <c r="Y1348" s="302">
        <v>0</v>
      </c>
      <c r="Z1348" s="302">
        <v>0</v>
      </c>
      <c r="AA1348" s="302">
        <v>58.27</v>
      </c>
      <c r="AB1348" s="302">
        <v>0</v>
      </c>
      <c r="AC1348" s="302">
        <v>0</v>
      </c>
      <c r="AD1348" s="302">
        <v>0</v>
      </c>
      <c r="AE1348" s="302">
        <v>0</v>
      </c>
      <c r="AF1348" s="302">
        <v>-17.510000000000002</v>
      </c>
      <c r="AG1348" s="302">
        <v>18.850000000000001</v>
      </c>
      <c r="AH1348" s="302">
        <v>44.83</v>
      </c>
      <c r="AI1348" s="302">
        <v>0</v>
      </c>
      <c r="AJ1348" s="302">
        <v>0</v>
      </c>
      <c r="AK1348" s="302">
        <v>0</v>
      </c>
      <c r="AL1348" s="302">
        <v>0</v>
      </c>
      <c r="AM1348" s="302">
        <v>0</v>
      </c>
      <c r="AN1348" s="302">
        <v>0</v>
      </c>
      <c r="AO1348" s="302">
        <v>0</v>
      </c>
      <c r="AP1348" s="302">
        <v>44.01</v>
      </c>
      <c r="AQ1348" s="302">
        <v>0</v>
      </c>
      <c r="AR1348" s="302">
        <v>33.049999999999997</v>
      </c>
      <c r="AS1348" s="302">
        <v>0</v>
      </c>
      <c r="AT1348" s="295">
        <f t="shared" si="21"/>
        <v>434.15999999999997</v>
      </c>
      <c r="AU1348" s="302">
        <v>0</v>
      </c>
      <c r="AV1348" s="302">
        <v>0</v>
      </c>
      <c r="AW1348" s="303">
        <v>94</v>
      </c>
      <c r="AX1348" s="303">
        <v>300</v>
      </c>
      <c r="AY1348" s="302">
        <v>174292.68</v>
      </c>
      <c r="AZ1348" s="302">
        <v>35352.53</v>
      </c>
      <c r="BA1348" s="301">
        <v>74.587173000000007</v>
      </c>
      <c r="BB1348" s="301">
        <v>15.3080746314105</v>
      </c>
      <c r="BC1348" s="301">
        <v>9.9</v>
      </c>
      <c r="BD1348" s="301"/>
      <c r="BE1348" s="300" t="s">
        <v>4204</v>
      </c>
      <c r="BF1348" s="298"/>
      <c r="BG1348" s="300" t="s">
        <v>333</v>
      </c>
      <c r="BH1348" s="300" t="s">
        <v>208</v>
      </c>
      <c r="BI1348" s="300" t="s">
        <v>453</v>
      </c>
      <c r="BJ1348" s="300" t="s">
        <v>103</v>
      </c>
      <c r="BK1348" s="299" t="s">
        <v>175</v>
      </c>
      <c r="BL1348" s="301">
        <v>56819.770003359998</v>
      </c>
      <c r="BM1348" s="299" t="s">
        <v>309</v>
      </c>
      <c r="BN1348" s="301"/>
      <c r="BO1348" s="304">
        <v>38912</v>
      </c>
      <c r="BP1348" s="304">
        <v>48043</v>
      </c>
      <c r="BQ1348" s="297" t="s">
        <v>4757</v>
      </c>
      <c r="BR1348" s="297" t="s">
        <v>4764</v>
      </c>
      <c r="BS1348" s="297">
        <v>38912</v>
      </c>
      <c r="BT1348" s="297">
        <v>48043</v>
      </c>
      <c r="BU1348" s="301">
        <v>0</v>
      </c>
      <c r="BV1348" s="301">
        <v>58.27</v>
      </c>
      <c r="BW1348" s="301">
        <v>0</v>
      </c>
    </row>
    <row r="1349" spans="1:75" s="289" customFormat="1" ht="18.2" customHeight="1" x14ac:dyDescent="0.15">
      <c r="A1349" s="291">
        <v>1347</v>
      </c>
      <c r="B1349" s="292" t="s">
        <v>305</v>
      </c>
      <c r="C1349" s="292" t="s">
        <v>306</v>
      </c>
      <c r="D1349" s="312">
        <v>45170</v>
      </c>
      <c r="E1349" s="293" t="s">
        <v>2425</v>
      </c>
      <c r="F1349" s="308">
        <v>158</v>
      </c>
      <c r="G1349" s="308">
        <v>157</v>
      </c>
      <c r="H1349" s="295">
        <v>20935.2</v>
      </c>
      <c r="I1349" s="295">
        <v>12829.12</v>
      </c>
      <c r="J1349" s="295">
        <v>0</v>
      </c>
      <c r="K1349" s="295">
        <v>33764.32</v>
      </c>
      <c r="L1349" s="295">
        <v>146.04</v>
      </c>
      <c r="M1349" s="295">
        <v>0</v>
      </c>
      <c r="N1349" s="295">
        <v>0</v>
      </c>
      <c r="O1349" s="295">
        <v>0</v>
      </c>
      <c r="P1349" s="295">
        <v>0</v>
      </c>
      <c r="Q1349" s="295">
        <v>0</v>
      </c>
      <c r="R1349" s="295">
        <v>33764.32</v>
      </c>
      <c r="S1349" s="295">
        <v>37216.199999999997</v>
      </c>
      <c r="T1349" s="295">
        <v>172.72</v>
      </c>
      <c r="U1349" s="295">
        <v>0</v>
      </c>
      <c r="V1349" s="295">
        <v>0</v>
      </c>
      <c r="W1349" s="295">
        <v>0</v>
      </c>
      <c r="X1349" s="295">
        <v>0</v>
      </c>
      <c r="Y1349" s="295">
        <v>0</v>
      </c>
      <c r="Z1349" s="295">
        <v>37388.92</v>
      </c>
      <c r="AA1349" s="295">
        <v>0</v>
      </c>
      <c r="AB1349" s="295">
        <v>0</v>
      </c>
      <c r="AC1349" s="295">
        <v>0</v>
      </c>
      <c r="AD1349" s="295">
        <v>0</v>
      </c>
      <c r="AE1349" s="295">
        <v>0</v>
      </c>
      <c r="AF1349" s="295">
        <v>0</v>
      </c>
      <c r="AG1349" s="295">
        <v>0</v>
      </c>
      <c r="AH1349" s="295">
        <v>0</v>
      </c>
      <c r="AI1349" s="295">
        <v>0</v>
      </c>
      <c r="AJ1349" s="295">
        <v>0</v>
      </c>
      <c r="AK1349" s="295">
        <v>0</v>
      </c>
      <c r="AL1349" s="295">
        <v>0</v>
      </c>
      <c r="AM1349" s="295">
        <v>0</v>
      </c>
      <c r="AN1349" s="295">
        <v>0</v>
      </c>
      <c r="AO1349" s="295">
        <v>0</v>
      </c>
      <c r="AP1349" s="295">
        <v>0</v>
      </c>
      <c r="AQ1349" s="295">
        <v>0</v>
      </c>
      <c r="AR1349" s="295">
        <v>0</v>
      </c>
      <c r="AS1349" s="295">
        <v>0</v>
      </c>
      <c r="AT1349" s="295">
        <f t="shared" si="21"/>
        <v>0</v>
      </c>
      <c r="AU1349" s="295">
        <v>12975.16</v>
      </c>
      <c r="AV1349" s="295">
        <v>37388.92</v>
      </c>
      <c r="AW1349" s="296">
        <v>94</v>
      </c>
      <c r="AX1349" s="296">
        <v>300</v>
      </c>
      <c r="AY1349" s="295">
        <v>173201.64</v>
      </c>
      <c r="AZ1349" s="295">
        <v>35352.53</v>
      </c>
      <c r="BA1349" s="294">
        <v>75.057016000000004</v>
      </c>
      <c r="BB1349" s="294">
        <v>71.685084673405797</v>
      </c>
      <c r="BC1349" s="294">
        <v>9.9</v>
      </c>
      <c r="BD1349" s="294"/>
      <c r="BE1349" s="293" t="s">
        <v>4204</v>
      </c>
      <c r="BF1349" s="291"/>
      <c r="BG1349" s="293" t="s">
        <v>333</v>
      </c>
      <c r="BH1349" s="293" t="s">
        <v>208</v>
      </c>
      <c r="BI1349" s="293" t="s">
        <v>453</v>
      </c>
      <c r="BJ1349" s="293" t="s">
        <v>4205</v>
      </c>
      <c r="BK1349" s="292" t="s">
        <v>175</v>
      </c>
      <c r="BL1349" s="294">
        <v>264411.63129471999</v>
      </c>
      <c r="BM1349" s="292" t="s">
        <v>309</v>
      </c>
      <c r="BN1349" s="294"/>
      <c r="BO1349" s="297">
        <v>38912</v>
      </c>
      <c r="BP1349" s="297">
        <v>48043</v>
      </c>
      <c r="BQ1349" s="297" t="s">
        <v>946</v>
      </c>
      <c r="BR1349" s="297" t="s">
        <v>4775</v>
      </c>
      <c r="BS1349" s="297">
        <v>38912</v>
      </c>
      <c r="BT1349" s="297">
        <v>48043</v>
      </c>
      <c r="BU1349" s="294">
        <v>19264.669999999998</v>
      </c>
      <c r="BV1349" s="294">
        <v>58.27</v>
      </c>
      <c r="BW1349" s="294">
        <v>0</v>
      </c>
    </row>
    <row r="1350" spans="1:75" s="289" customFormat="1" ht="18.2" customHeight="1" x14ac:dyDescent="0.15">
      <c r="A1350" s="298">
        <v>1348</v>
      </c>
      <c r="B1350" s="299" t="s">
        <v>305</v>
      </c>
      <c r="C1350" s="299" t="s">
        <v>306</v>
      </c>
      <c r="D1350" s="313">
        <v>45170</v>
      </c>
      <c r="E1350" s="300" t="s">
        <v>2426</v>
      </c>
      <c r="F1350" s="309">
        <v>0</v>
      </c>
      <c r="G1350" s="309">
        <v>0</v>
      </c>
      <c r="H1350" s="302">
        <v>21917.360000000001</v>
      </c>
      <c r="I1350" s="302">
        <v>0</v>
      </c>
      <c r="J1350" s="302">
        <v>0</v>
      </c>
      <c r="K1350" s="302">
        <v>21917.360000000001</v>
      </c>
      <c r="L1350" s="302">
        <v>545.99</v>
      </c>
      <c r="M1350" s="302">
        <v>0</v>
      </c>
      <c r="N1350" s="302">
        <v>0</v>
      </c>
      <c r="O1350" s="302">
        <v>545.99</v>
      </c>
      <c r="P1350" s="302">
        <v>0</v>
      </c>
      <c r="Q1350" s="302">
        <v>0</v>
      </c>
      <c r="R1350" s="302">
        <v>21371.37</v>
      </c>
      <c r="S1350" s="302">
        <v>0</v>
      </c>
      <c r="T1350" s="302">
        <v>173.51</v>
      </c>
      <c r="U1350" s="302">
        <v>0</v>
      </c>
      <c r="V1350" s="302">
        <v>0</v>
      </c>
      <c r="W1350" s="302">
        <v>173.51</v>
      </c>
      <c r="X1350" s="302">
        <v>0</v>
      </c>
      <c r="Y1350" s="302">
        <v>0</v>
      </c>
      <c r="Z1350" s="302">
        <v>0</v>
      </c>
      <c r="AA1350" s="302">
        <v>51.1</v>
      </c>
      <c r="AB1350" s="302">
        <v>0</v>
      </c>
      <c r="AC1350" s="302">
        <v>0</v>
      </c>
      <c r="AD1350" s="302">
        <v>0</v>
      </c>
      <c r="AE1350" s="302">
        <v>0</v>
      </c>
      <c r="AF1350" s="302">
        <v>-37.85</v>
      </c>
      <c r="AG1350" s="302">
        <v>33.520000000000003</v>
      </c>
      <c r="AH1350" s="302">
        <v>96.46</v>
      </c>
      <c r="AI1350" s="302">
        <v>0</v>
      </c>
      <c r="AJ1350" s="302">
        <v>0</v>
      </c>
      <c r="AK1350" s="302">
        <v>0</v>
      </c>
      <c r="AL1350" s="302">
        <v>0</v>
      </c>
      <c r="AM1350" s="302">
        <v>0</v>
      </c>
      <c r="AN1350" s="302">
        <v>0</v>
      </c>
      <c r="AO1350" s="302">
        <v>0</v>
      </c>
      <c r="AP1350" s="302">
        <v>47.82</v>
      </c>
      <c r="AQ1350" s="302">
        <v>0</v>
      </c>
      <c r="AR1350" s="302">
        <v>47.33</v>
      </c>
      <c r="AS1350" s="302">
        <v>0</v>
      </c>
      <c r="AT1350" s="295">
        <f t="shared" si="21"/>
        <v>863.22</v>
      </c>
      <c r="AU1350" s="302">
        <v>0</v>
      </c>
      <c r="AV1350" s="302">
        <v>0</v>
      </c>
      <c r="AW1350" s="303">
        <v>34</v>
      </c>
      <c r="AX1350" s="303">
        <v>240</v>
      </c>
      <c r="AY1350" s="302">
        <v>345000.19</v>
      </c>
      <c r="AZ1350" s="302">
        <v>77188.27</v>
      </c>
      <c r="BA1350" s="301">
        <v>82.270971000000003</v>
      </c>
      <c r="BB1350" s="301">
        <v>22.778634130552099</v>
      </c>
      <c r="BC1350" s="301">
        <v>9.5</v>
      </c>
      <c r="BD1350" s="301"/>
      <c r="BE1350" s="300" t="s">
        <v>4204</v>
      </c>
      <c r="BF1350" s="298"/>
      <c r="BG1350" s="300" t="s">
        <v>351</v>
      </c>
      <c r="BH1350" s="300" t="s">
        <v>446</v>
      </c>
      <c r="BI1350" s="300" t="s">
        <v>680</v>
      </c>
      <c r="BJ1350" s="300" t="s">
        <v>103</v>
      </c>
      <c r="BK1350" s="299" t="s">
        <v>175</v>
      </c>
      <c r="BL1350" s="301">
        <v>167361.25012151999</v>
      </c>
      <c r="BM1350" s="299" t="s">
        <v>309</v>
      </c>
      <c r="BN1350" s="301"/>
      <c r="BO1350" s="304">
        <v>38915</v>
      </c>
      <c r="BP1350" s="304">
        <v>46220</v>
      </c>
      <c r="BQ1350" s="297" t="s">
        <v>4757</v>
      </c>
      <c r="BR1350" s="297" t="s">
        <v>4764</v>
      </c>
      <c r="BS1350" s="297">
        <v>38915</v>
      </c>
      <c r="BT1350" s="297">
        <v>46220</v>
      </c>
      <c r="BU1350" s="301">
        <v>0</v>
      </c>
      <c r="BV1350" s="301">
        <v>51.1</v>
      </c>
      <c r="BW1350" s="301">
        <v>0</v>
      </c>
    </row>
    <row r="1351" spans="1:75" s="289" customFormat="1" ht="18.2" customHeight="1" x14ac:dyDescent="0.15">
      <c r="A1351" s="291">
        <v>1349</v>
      </c>
      <c r="B1351" s="292" t="s">
        <v>305</v>
      </c>
      <c r="C1351" s="292" t="s">
        <v>306</v>
      </c>
      <c r="D1351" s="312">
        <v>45170</v>
      </c>
      <c r="E1351" s="293" t="s">
        <v>2427</v>
      </c>
      <c r="F1351" s="308">
        <v>95</v>
      </c>
      <c r="G1351" s="308">
        <v>94</v>
      </c>
      <c r="H1351" s="295">
        <v>45964.17</v>
      </c>
      <c r="I1351" s="295">
        <v>76081.75</v>
      </c>
      <c r="J1351" s="295">
        <v>0</v>
      </c>
      <c r="K1351" s="295">
        <v>122045.92</v>
      </c>
      <c r="L1351" s="295">
        <v>1146.6400000000001</v>
      </c>
      <c r="M1351" s="295">
        <v>0</v>
      </c>
      <c r="N1351" s="295">
        <v>0</v>
      </c>
      <c r="O1351" s="295">
        <v>0</v>
      </c>
      <c r="P1351" s="295">
        <v>0</v>
      </c>
      <c r="Q1351" s="295">
        <v>0</v>
      </c>
      <c r="R1351" s="295">
        <v>122045.92</v>
      </c>
      <c r="S1351" s="295">
        <v>65547.11</v>
      </c>
      <c r="T1351" s="295">
        <v>360.05</v>
      </c>
      <c r="U1351" s="295">
        <v>0</v>
      </c>
      <c r="V1351" s="295">
        <v>0</v>
      </c>
      <c r="W1351" s="295">
        <v>0</v>
      </c>
      <c r="X1351" s="295">
        <v>0</v>
      </c>
      <c r="Y1351" s="295">
        <v>0</v>
      </c>
      <c r="Z1351" s="295">
        <v>65907.16</v>
      </c>
      <c r="AA1351" s="295">
        <v>0</v>
      </c>
      <c r="AB1351" s="295">
        <v>0</v>
      </c>
      <c r="AC1351" s="295">
        <v>0</v>
      </c>
      <c r="AD1351" s="295">
        <v>0</v>
      </c>
      <c r="AE1351" s="295">
        <v>0</v>
      </c>
      <c r="AF1351" s="295">
        <v>0</v>
      </c>
      <c r="AG1351" s="295">
        <v>0</v>
      </c>
      <c r="AH1351" s="295">
        <v>0</v>
      </c>
      <c r="AI1351" s="295">
        <v>0</v>
      </c>
      <c r="AJ1351" s="295">
        <v>0</v>
      </c>
      <c r="AK1351" s="295">
        <v>0</v>
      </c>
      <c r="AL1351" s="295">
        <v>0</v>
      </c>
      <c r="AM1351" s="295">
        <v>0</v>
      </c>
      <c r="AN1351" s="295">
        <v>0</v>
      </c>
      <c r="AO1351" s="295">
        <v>0</v>
      </c>
      <c r="AP1351" s="295">
        <v>0</v>
      </c>
      <c r="AQ1351" s="295">
        <v>0</v>
      </c>
      <c r="AR1351" s="295">
        <v>0</v>
      </c>
      <c r="AS1351" s="295">
        <v>0</v>
      </c>
      <c r="AT1351" s="295">
        <f t="shared" si="21"/>
        <v>0</v>
      </c>
      <c r="AU1351" s="295">
        <v>77228.39</v>
      </c>
      <c r="AV1351" s="295">
        <v>65907.16</v>
      </c>
      <c r="AW1351" s="296">
        <v>34</v>
      </c>
      <c r="AX1351" s="296">
        <v>240</v>
      </c>
      <c r="AY1351" s="295">
        <v>693401.64</v>
      </c>
      <c r="AZ1351" s="295">
        <v>162777.46</v>
      </c>
      <c r="BA1351" s="294">
        <v>86.313612000000006</v>
      </c>
      <c r="BB1351" s="294">
        <v>64.715496758968001</v>
      </c>
      <c r="BC1351" s="294">
        <v>9.4</v>
      </c>
      <c r="BD1351" s="294"/>
      <c r="BE1351" s="293" t="s">
        <v>4204</v>
      </c>
      <c r="BF1351" s="291"/>
      <c r="BG1351" s="293" t="s">
        <v>358</v>
      </c>
      <c r="BH1351" s="293" t="s">
        <v>182</v>
      </c>
      <c r="BI1351" s="293" t="s">
        <v>681</v>
      </c>
      <c r="BJ1351" s="293" t="s">
        <v>4205</v>
      </c>
      <c r="BK1351" s="292" t="s">
        <v>175</v>
      </c>
      <c r="BL1351" s="294">
        <v>955753.31592832005</v>
      </c>
      <c r="BM1351" s="292" t="s">
        <v>309</v>
      </c>
      <c r="BN1351" s="294"/>
      <c r="BO1351" s="297">
        <v>38905</v>
      </c>
      <c r="BP1351" s="297">
        <v>46210</v>
      </c>
      <c r="BQ1351" s="297" t="s">
        <v>4123</v>
      </c>
      <c r="BR1351" s="297" t="s">
        <v>4760</v>
      </c>
      <c r="BS1351" s="297">
        <v>38905</v>
      </c>
      <c r="BT1351" s="297">
        <v>46210</v>
      </c>
      <c r="BU1351" s="294">
        <v>31309.53</v>
      </c>
      <c r="BV1351" s="294">
        <v>59.7</v>
      </c>
      <c r="BW1351" s="294">
        <v>0</v>
      </c>
    </row>
    <row r="1352" spans="1:75" s="289" customFormat="1" ht="18.2" customHeight="1" x14ac:dyDescent="0.15">
      <c r="A1352" s="298">
        <v>1350</v>
      </c>
      <c r="B1352" s="299" t="s">
        <v>305</v>
      </c>
      <c r="C1352" s="299" t="s">
        <v>306</v>
      </c>
      <c r="D1352" s="313">
        <v>45170</v>
      </c>
      <c r="E1352" s="300" t="s">
        <v>2428</v>
      </c>
      <c r="F1352" s="309">
        <v>150</v>
      </c>
      <c r="G1352" s="309">
        <v>149</v>
      </c>
      <c r="H1352" s="302">
        <v>19734.849999999999</v>
      </c>
      <c r="I1352" s="302">
        <v>42911.59</v>
      </c>
      <c r="J1352" s="302">
        <v>0</v>
      </c>
      <c r="K1352" s="302">
        <v>62646.44</v>
      </c>
      <c r="L1352" s="302">
        <v>491.52</v>
      </c>
      <c r="M1352" s="302">
        <v>0</v>
      </c>
      <c r="N1352" s="302">
        <v>0</v>
      </c>
      <c r="O1352" s="302">
        <v>0</v>
      </c>
      <c r="P1352" s="302">
        <v>0</v>
      </c>
      <c r="Q1352" s="302">
        <v>0</v>
      </c>
      <c r="R1352" s="302">
        <v>62646.44</v>
      </c>
      <c r="S1352" s="302">
        <v>53183.69</v>
      </c>
      <c r="T1352" s="302">
        <v>156.22999999999999</v>
      </c>
      <c r="U1352" s="302">
        <v>0</v>
      </c>
      <c r="V1352" s="302">
        <v>0</v>
      </c>
      <c r="W1352" s="302">
        <v>0</v>
      </c>
      <c r="X1352" s="302">
        <v>0</v>
      </c>
      <c r="Y1352" s="302">
        <v>0</v>
      </c>
      <c r="Z1352" s="302">
        <v>53339.92</v>
      </c>
      <c r="AA1352" s="302">
        <v>0</v>
      </c>
      <c r="AB1352" s="302">
        <v>0</v>
      </c>
      <c r="AC1352" s="302">
        <v>0</v>
      </c>
      <c r="AD1352" s="302">
        <v>0</v>
      </c>
      <c r="AE1352" s="302">
        <v>0</v>
      </c>
      <c r="AF1352" s="302">
        <v>0</v>
      </c>
      <c r="AG1352" s="302">
        <v>0</v>
      </c>
      <c r="AH1352" s="302">
        <v>0</v>
      </c>
      <c r="AI1352" s="302">
        <v>0</v>
      </c>
      <c r="AJ1352" s="302">
        <v>0</v>
      </c>
      <c r="AK1352" s="302">
        <v>0</v>
      </c>
      <c r="AL1352" s="302">
        <v>0</v>
      </c>
      <c r="AM1352" s="302">
        <v>0</v>
      </c>
      <c r="AN1352" s="302">
        <v>0</v>
      </c>
      <c r="AO1352" s="302">
        <v>0</v>
      </c>
      <c r="AP1352" s="302">
        <v>0</v>
      </c>
      <c r="AQ1352" s="302">
        <v>0</v>
      </c>
      <c r="AR1352" s="302">
        <v>0</v>
      </c>
      <c r="AS1352" s="302">
        <v>0</v>
      </c>
      <c r="AT1352" s="295">
        <f t="shared" si="21"/>
        <v>0</v>
      </c>
      <c r="AU1352" s="302">
        <v>43403.11</v>
      </c>
      <c r="AV1352" s="302">
        <v>53339.92</v>
      </c>
      <c r="AW1352" s="303">
        <v>34</v>
      </c>
      <c r="AX1352" s="303">
        <v>240</v>
      </c>
      <c r="AY1352" s="302">
        <v>285002.31</v>
      </c>
      <c r="AZ1352" s="302">
        <v>69491.5</v>
      </c>
      <c r="BA1352" s="301">
        <v>89.659278999999998</v>
      </c>
      <c r="BB1352" s="301">
        <v>80.827650033698504</v>
      </c>
      <c r="BC1352" s="301">
        <v>9.5</v>
      </c>
      <c r="BD1352" s="301"/>
      <c r="BE1352" s="300" t="s">
        <v>4204</v>
      </c>
      <c r="BF1352" s="298"/>
      <c r="BG1352" s="300" t="s">
        <v>349</v>
      </c>
      <c r="BH1352" s="300" t="s">
        <v>180</v>
      </c>
      <c r="BI1352" s="300" t="s">
        <v>413</v>
      </c>
      <c r="BJ1352" s="300" t="s">
        <v>4205</v>
      </c>
      <c r="BK1352" s="299" t="s">
        <v>175</v>
      </c>
      <c r="BL1352" s="301">
        <v>490590.28569823998</v>
      </c>
      <c r="BM1352" s="299" t="s">
        <v>309</v>
      </c>
      <c r="BN1352" s="301"/>
      <c r="BO1352" s="304">
        <v>38916</v>
      </c>
      <c r="BP1352" s="304">
        <v>46221</v>
      </c>
      <c r="BQ1352" s="297" t="s">
        <v>931</v>
      </c>
      <c r="BR1352" s="297" t="s">
        <v>4779</v>
      </c>
      <c r="BS1352" s="297">
        <v>38916</v>
      </c>
      <c r="BT1352" s="297">
        <v>46221</v>
      </c>
      <c r="BU1352" s="301">
        <v>24137.64</v>
      </c>
      <c r="BV1352" s="301">
        <v>46</v>
      </c>
      <c r="BW1352" s="301">
        <v>0</v>
      </c>
    </row>
    <row r="1353" spans="1:75" s="289" customFormat="1" ht="18.2" customHeight="1" x14ac:dyDescent="0.15">
      <c r="A1353" s="291">
        <v>1351</v>
      </c>
      <c r="B1353" s="292" t="s">
        <v>305</v>
      </c>
      <c r="C1353" s="292" t="s">
        <v>306</v>
      </c>
      <c r="D1353" s="312">
        <v>45170</v>
      </c>
      <c r="E1353" s="293" t="s">
        <v>2429</v>
      </c>
      <c r="F1353" s="308">
        <v>168</v>
      </c>
      <c r="G1353" s="308">
        <v>167</v>
      </c>
      <c r="H1353" s="295">
        <v>98413.75</v>
      </c>
      <c r="I1353" s="295">
        <v>65242.55</v>
      </c>
      <c r="J1353" s="295">
        <v>0</v>
      </c>
      <c r="K1353" s="295">
        <v>163656.29999999999</v>
      </c>
      <c r="L1353" s="295">
        <v>701.72</v>
      </c>
      <c r="M1353" s="295">
        <v>0</v>
      </c>
      <c r="N1353" s="295">
        <v>0</v>
      </c>
      <c r="O1353" s="295">
        <v>0</v>
      </c>
      <c r="P1353" s="295">
        <v>0</v>
      </c>
      <c r="Q1353" s="295">
        <v>0</v>
      </c>
      <c r="R1353" s="295">
        <v>163656.29999999999</v>
      </c>
      <c r="S1353" s="295">
        <v>179690.6</v>
      </c>
      <c r="T1353" s="295">
        <v>770.91</v>
      </c>
      <c r="U1353" s="295">
        <v>0</v>
      </c>
      <c r="V1353" s="295">
        <v>0</v>
      </c>
      <c r="W1353" s="295">
        <v>0</v>
      </c>
      <c r="X1353" s="295">
        <v>0</v>
      </c>
      <c r="Y1353" s="295">
        <v>0</v>
      </c>
      <c r="Z1353" s="295">
        <v>180461.51</v>
      </c>
      <c r="AA1353" s="295">
        <v>0</v>
      </c>
      <c r="AB1353" s="295">
        <v>0</v>
      </c>
      <c r="AC1353" s="295">
        <v>0</v>
      </c>
      <c r="AD1353" s="295">
        <v>0</v>
      </c>
      <c r="AE1353" s="295">
        <v>0</v>
      </c>
      <c r="AF1353" s="295">
        <v>0</v>
      </c>
      <c r="AG1353" s="295">
        <v>0</v>
      </c>
      <c r="AH1353" s="295">
        <v>0</v>
      </c>
      <c r="AI1353" s="295">
        <v>0</v>
      </c>
      <c r="AJ1353" s="295">
        <v>0</v>
      </c>
      <c r="AK1353" s="295">
        <v>0</v>
      </c>
      <c r="AL1353" s="295">
        <v>0</v>
      </c>
      <c r="AM1353" s="295">
        <v>0</v>
      </c>
      <c r="AN1353" s="295">
        <v>0</v>
      </c>
      <c r="AO1353" s="295">
        <v>0</v>
      </c>
      <c r="AP1353" s="295">
        <v>0</v>
      </c>
      <c r="AQ1353" s="295">
        <v>0</v>
      </c>
      <c r="AR1353" s="295">
        <v>0</v>
      </c>
      <c r="AS1353" s="295">
        <v>0</v>
      </c>
      <c r="AT1353" s="295">
        <f t="shared" si="21"/>
        <v>0</v>
      </c>
      <c r="AU1353" s="295">
        <v>65944.27</v>
      </c>
      <c r="AV1353" s="295">
        <v>180461.51</v>
      </c>
      <c r="AW1353" s="296">
        <v>94</v>
      </c>
      <c r="AX1353" s="296">
        <v>300</v>
      </c>
      <c r="AY1353" s="295">
        <v>832999.47</v>
      </c>
      <c r="AZ1353" s="295">
        <v>169901.43</v>
      </c>
      <c r="BA1353" s="294">
        <v>75.000045999999998</v>
      </c>
      <c r="BB1353" s="294">
        <v>72.243241438225695</v>
      </c>
      <c r="BC1353" s="294">
        <v>9.4</v>
      </c>
      <c r="BD1353" s="294"/>
      <c r="BE1353" s="293" t="s">
        <v>4204</v>
      </c>
      <c r="BF1353" s="291"/>
      <c r="BG1353" s="293" t="s">
        <v>349</v>
      </c>
      <c r="BH1353" s="293" t="s">
        <v>180</v>
      </c>
      <c r="BI1353" s="293" t="s">
        <v>645</v>
      </c>
      <c r="BJ1353" s="293" t="s">
        <v>4205</v>
      </c>
      <c r="BK1353" s="292" t="s">
        <v>175</v>
      </c>
      <c r="BL1353" s="294">
        <v>1281608.1963048</v>
      </c>
      <c r="BM1353" s="292" t="s">
        <v>309</v>
      </c>
      <c r="BN1353" s="294"/>
      <c r="BO1353" s="297">
        <v>38917</v>
      </c>
      <c r="BP1353" s="297">
        <v>48048</v>
      </c>
      <c r="BQ1353" s="297" t="s">
        <v>931</v>
      </c>
      <c r="BR1353" s="297" t="s">
        <v>4779</v>
      </c>
      <c r="BS1353" s="297">
        <v>38917</v>
      </c>
      <c r="BT1353" s="297">
        <v>48048</v>
      </c>
      <c r="BU1353" s="294">
        <v>59629.59</v>
      </c>
      <c r="BV1353" s="294">
        <v>65.06</v>
      </c>
      <c r="BW1353" s="294">
        <v>0</v>
      </c>
    </row>
    <row r="1354" spans="1:75" s="289" customFormat="1" ht="18.2" customHeight="1" x14ac:dyDescent="0.15">
      <c r="A1354" s="298">
        <v>1352</v>
      </c>
      <c r="B1354" s="299" t="s">
        <v>305</v>
      </c>
      <c r="C1354" s="299" t="s">
        <v>306</v>
      </c>
      <c r="D1354" s="313">
        <v>45170</v>
      </c>
      <c r="E1354" s="300" t="s">
        <v>2430</v>
      </c>
      <c r="F1354" s="309">
        <v>153</v>
      </c>
      <c r="G1354" s="309">
        <v>152</v>
      </c>
      <c r="H1354" s="302">
        <v>58543.17</v>
      </c>
      <c r="I1354" s="302">
        <v>36666.69</v>
      </c>
      <c r="J1354" s="302">
        <v>0</v>
      </c>
      <c r="K1354" s="302">
        <v>95209.86</v>
      </c>
      <c r="L1354" s="302">
        <v>415.64</v>
      </c>
      <c r="M1354" s="302">
        <v>0</v>
      </c>
      <c r="N1354" s="302">
        <v>0</v>
      </c>
      <c r="O1354" s="302">
        <v>0</v>
      </c>
      <c r="P1354" s="302">
        <v>0</v>
      </c>
      <c r="Q1354" s="302">
        <v>0</v>
      </c>
      <c r="R1354" s="302">
        <v>95209.86</v>
      </c>
      <c r="S1354" s="302">
        <v>96257.65</v>
      </c>
      <c r="T1354" s="302">
        <v>463.47</v>
      </c>
      <c r="U1354" s="302">
        <v>0</v>
      </c>
      <c r="V1354" s="302">
        <v>0</v>
      </c>
      <c r="W1354" s="302">
        <v>0</v>
      </c>
      <c r="X1354" s="302">
        <v>0</v>
      </c>
      <c r="Y1354" s="302">
        <v>0</v>
      </c>
      <c r="Z1354" s="302">
        <v>96721.12</v>
      </c>
      <c r="AA1354" s="302">
        <v>0</v>
      </c>
      <c r="AB1354" s="302">
        <v>0</v>
      </c>
      <c r="AC1354" s="302">
        <v>0</v>
      </c>
      <c r="AD1354" s="302">
        <v>0</v>
      </c>
      <c r="AE1354" s="302">
        <v>0</v>
      </c>
      <c r="AF1354" s="302">
        <v>0</v>
      </c>
      <c r="AG1354" s="302">
        <v>0</v>
      </c>
      <c r="AH1354" s="302">
        <v>0</v>
      </c>
      <c r="AI1354" s="302">
        <v>0</v>
      </c>
      <c r="AJ1354" s="302">
        <v>0</v>
      </c>
      <c r="AK1354" s="302">
        <v>0</v>
      </c>
      <c r="AL1354" s="302">
        <v>0</v>
      </c>
      <c r="AM1354" s="302">
        <v>0</v>
      </c>
      <c r="AN1354" s="302">
        <v>0</v>
      </c>
      <c r="AO1354" s="302">
        <v>0</v>
      </c>
      <c r="AP1354" s="302">
        <v>0</v>
      </c>
      <c r="AQ1354" s="302">
        <v>0</v>
      </c>
      <c r="AR1354" s="302">
        <v>0</v>
      </c>
      <c r="AS1354" s="302">
        <v>0</v>
      </c>
      <c r="AT1354" s="295">
        <f t="shared" si="21"/>
        <v>0</v>
      </c>
      <c r="AU1354" s="302">
        <v>37082.33</v>
      </c>
      <c r="AV1354" s="302">
        <v>96721.12</v>
      </c>
      <c r="AW1354" s="303">
        <v>94</v>
      </c>
      <c r="AX1354" s="303">
        <v>300</v>
      </c>
      <c r="AY1354" s="302">
        <v>411100.42</v>
      </c>
      <c r="AZ1354" s="302">
        <v>100619.18</v>
      </c>
      <c r="BA1354" s="301">
        <v>89.999910999999997</v>
      </c>
      <c r="BB1354" s="301">
        <v>85.161486371907003</v>
      </c>
      <c r="BC1354" s="301">
        <v>9.5</v>
      </c>
      <c r="BD1354" s="301"/>
      <c r="BE1354" s="300" t="s">
        <v>4204</v>
      </c>
      <c r="BF1354" s="298"/>
      <c r="BG1354" s="300" t="s">
        <v>659</v>
      </c>
      <c r="BH1354" s="300" t="s">
        <v>207</v>
      </c>
      <c r="BI1354" s="300" t="s">
        <v>682</v>
      </c>
      <c r="BJ1354" s="300" t="s">
        <v>4205</v>
      </c>
      <c r="BK1354" s="299" t="s">
        <v>175</v>
      </c>
      <c r="BL1354" s="301">
        <v>745597.55380656</v>
      </c>
      <c r="BM1354" s="299" t="s">
        <v>309</v>
      </c>
      <c r="BN1354" s="301"/>
      <c r="BO1354" s="304">
        <v>38917</v>
      </c>
      <c r="BP1354" s="304">
        <v>48048</v>
      </c>
      <c r="BQ1354" s="297" t="s">
        <v>931</v>
      </c>
      <c r="BR1354" s="297" t="s">
        <v>4779</v>
      </c>
      <c r="BS1354" s="297">
        <v>38917</v>
      </c>
      <c r="BT1354" s="297">
        <v>48048</v>
      </c>
      <c r="BU1354" s="301">
        <v>36709.1</v>
      </c>
      <c r="BV1354" s="301">
        <v>69.88</v>
      </c>
      <c r="BW1354" s="301">
        <v>0</v>
      </c>
    </row>
    <row r="1355" spans="1:75" s="289" customFormat="1" ht="18.2" customHeight="1" x14ac:dyDescent="0.15">
      <c r="A1355" s="291">
        <v>1353</v>
      </c>
      <c r="B1355" s="292" t="s">
        <v>305</v>
      </c>
      <c r="C1355" s="292" t="s">
        <v>306</v>
      </c>
      <c r="D1355" s="312">
        <v>45170</v>
      </c>
      <c r="E1355" s="293" t="s">
        <v>2431</v>
      </c>
      <c r="F1355" s="308">
        <v>0</v>
      </c>
      <c r="G1355" s="308">
        <v>0</v>
      </c>
      <c r="H1355" s="295">
        <v>25578.81</v>
      </c>
      <c r="I1355" s="295">
        <v>0</v>
      </c>
      <c r="J1355" s="295">
        <v>0</v>
      </c>
      <c r="K1355" s="295">
        <v>25578.81</v>
      </c>
      <c r="L1355" s="295">
        <v>637.07000000000005</v>
      </c>
      <c r="M1355" s="295">
        <v>0</v>
      </c>
      <c r="N1355" s="295">
        <v>0</v>
      </c>
      <c r="O1355" s="295">
        <v>637.07000000000005</v>
      </c>
      <c r="P1355" s="295">
        <v>0</v>
      </c>
      <c r="Q1355" s="295">
        <v>0</v>
      </c>
      <c r="R1355" s="295">
        <v>24941.74</v>
      </c>
      <c r="S1355" s="295">
        <v>0</v>
      </c>
      <c r="T1355" s="295">
        <v>202.5</v>
      </c>
      <c r="U1355" s="295">
        <v>0</v>
      </c>
      <c r="V1355" s="295">
        <v>0</v>
      </c>
      <c r="W1355" s="295">
        <v>202.5</v>
      </c>
      <c r="X1355" s="295">
        <v>0</v>
      </c>
      <c r="Y1355" s="295">
        <v>0</v>
      </c>
      <c r="Z1355" s="295">
        <v>0</v>
      </c>
      <c r="AA1355" s="295">
        <v>59.63</v>
      </c>
      <c r="AB1355" s="295">
        <v>0</v>
      </c>
      <c r="AC1355" s="295">
        <v>0</v>
      </c>
      <c r="AD1355" s="295">
        <v>0</v>
      </c>
      <c r="AE1355" s="295">
        <v>0</v>
      </c>
      <c r="AF1355" s="295">
        <v>-44.05</v>
      </c>
      <c r="AG1355" s="295">
        <v>39.11</v>
      </c>
      <c r="AH1355" s="295">
        <v>111.67</v>
      </c>
      <c r="AI1355" s="295">
        <v>0</v>
      </c>
      <c r="AJ1355" s="295">
        <v>0</v>
      </c>
      <c r="AK1355" s="295">
        <v>0</v>
      </c>
      <c r="AL1355" s="295">
        <v>0</v>
      </c>
      <c r="AM1355" s="295">
        <v>0</v>
      </c>
      <c r="AN1355" s="295">
        <v>0</v>
      </c>
      <c r="AO1355" s="295">
        <v>0</v>
      </c>
      <c r="AP1355" s="295">
        <v>174.42</v>
      </c>
      <c r="AQ1355" s="295">
        <v>0</v>
      </c>
      <c r="AR1355" s="295">
        <v>94.93</v>
      </c>
      <c r="AS1355" s="295">
        <v>0</v>
      </c>
      <c r="AT1355" s="295">
        <f t="shared" si="21"/>
        <v>1085.42</v>
      </c>
      <c r="AU1355" s="295">
        <v>0</v>
      </c>
      <c r="AV1355" s="295">
        <v>0</v>
      </c>
      <c r="AW1355" s="296">
        <v>34</v>
      </c>
      <c r="AX1355" s="296">
        <v>240</v>
      </c>
      <c r="AY1355" s="295">
        <v>380000.7</v>
      </c>
      <c r="AZ1355" s="295">
        <v>90070.2</v>
      </c>
      <c r="BA1355" s="294">
        <v>87.157736999999997</v>
      </c>
      <c r="BB1355" s="294">
        <v>24.135236906794699</v>
      </c>
      <c r="BC1355" s="294">
        <v>9.5</v>
      </c>
      <c r="BD1355" s="294"/>
      <c r="BE1355" s="293" t="s">
        <v>4204</v>
      </c>
      <c r="BF1355" s="291"/>
      <c r="BG1355" s="293" t="s">
        <v>312</v>
      </c>
      <c r="BH1355" s="293" t="s">
        <v>365</v>
      </c>
      <c r="BI1355" s="293" t="s">
        <v>472</v>
      </c>
      <c r="BJ1355" s="293" t="s">
        <v>103</v>
      </c>
      <c r="BK1355" s="292" t="s">
        <v>175</v>
      </c>
      <c r="BL1355" s="294">
        <v>195321.16034703999</v>
      </c>
      <c r="BM1355" s="292" t="s">
        <v>309</v>
      </c>
      <c r="BN1355" s="294"/>
      <c r="BO1355" s="297">
        <v>38917</v>
      </c>
      <c r="BP1355" s="297">
        <v>46222</v>
      </c>
      <c r="BQ1355" s="297" t="s">
        <v>4757</v>
      </c>
      <c r="BR1355" s="297" t="s">
        <v>4764</v>
      </c>
      <c r="BS1355" s="297">
        <v>38917</v>
      </c>
      <c r="BT1355" s="297">
        <v>46222</v>
      </c>
      <c r="BU1355" s="294">
        <v>0</v>
      </c>
      <c r="BV1355" s="294">
        <v>59.63</v>
      </c>
      <c r="BW1355" s="294">
        <v>0</v>
      </c>
    </row>
    <row r="1356" spans="1:75" s="289" customFormat="1" ht="18.2" customHeight="1" x14ac:dyDescent="0.15">
      <c r="A1356" s="298">
        <v>1354</v>
      </c>
      <c r="B1356" s="299" t="s">
        <v>305</v>
      </c>
      <c r="C1356" s="299" t="s">
        <v>306</v>
      </c>
      <c r="D1356" s="313">
        <v>45170</v>
      </c>
      <c r="E1356" s="300" t="s">
        <v>2432</v>
      </c>
      <c r="F1356" s="309">
        <v>55</v>
      </c>
      <c r="G1356" s="309">
        <v>54</v>
      </c>
      <c r="H1356" s="302">
        <v>32946.339999999997</v>
      </c>
      <c r="I1356" s="302">
        <v>35943.06</v>
      </c>
      <c r="J1356" s="302">
        <v>0</v>
      </c>
      <c r="K1356" s="302">
        <v>68889.399999999994</v>
      </c>
      <c r="L1356" s="302">
        <v>820.58</v>
      </c>
      <c r="M1356" s="302">
        <v>0</v>
      </c>
      <c r="N1356" s="302">
        <v>0</v>
      </c>
      <c r="O1356" s="302">
        <v>0</v>
      </c>
      <c r="P1356" s="302">
        <v>0</v>
      </c>
      <c r="Q1356" s="302">
        <v>0</v>
      </c>
      <c r="R1356" s="302">
        <v>68889.399999999994</v>
      </c>
      <c r="S1356" s="302">
        <v>22453.08</v>
      </c>
      <c r="T1356" s="302">
        <v>260.83</v>
      </c>
      <c r="U1356" s="302">
        <v>0</v>
      </c>
      <c r="V1356" s="302">
        <v>0</v>
      </c>
      <c r="W1356" s="302">
        <v>0</v>
      </c>
      <c r="X1356" s="302">
        <v>0</v>
      </c>
      <c r="Y1356" s="302">
        <v>0</v>
      </c>
      <c r="Z1356" s="302">
        <v>22713.91</v>
      </c>
      <c r="AA1356" s="302">
        <v>0</v>
      </c>
      <c r="AB1356" s="302">
        <v>0</v>
      </c>
      <c r="AC1356" s="302">
        <v>0</v>
      </c>
      <c r="AD1356" s="302">
        <v>0</v>
      </c>
      <c r="AE1356" s="302">
        <v>0</v>
      </c>
      <c r="AF1356" s="302">
        <v>0</v>
      </c>
      <c r="AG1356" s="302">
        <v>0</v>
      </c>
      <c r="AH1356" s="302">
        <v>0</v>
      </c>
      <c r="AI1356" s="302">
        <v>0</v>
      </c>
      <c r="AJ1356" s="302">
        <v>0</v>
      </c>
      <c r="AK1356" s="302">
        <v>0</v>
      </c>
      <c r="AL1356" s="302">
        <v>0</v>
      </c>
      <c r="AM1356" s="302">
        <v>0</v>
      </c>
      <c r="AN1356" s="302">
        <v>0</v>
      </c>
      <c r="AO1356" s="302">
        <v>0</v>
      </c>
      <c r="AP1356" s="302">
        <v>0</v>
      </c>
      <c r="AQ1356" s="302">
        <v>0</v>
      </c>
      <c r="AR1356" s="302">
        <v>0</v>
      </c>
      <c r="AS1356" s="302">
        <v>0</v>
      </c>
      <c r="AT1356" s="295">
        <f t="shared" si="21"/>
        <v>0</v>
      </c>
      <c r="AU1356" s="302">
        <v>36763.64</v>
      </c>
      <c r="AV1356" s="302">
        <v>22713.91</v>
      </c>
      <c r="AW1356" s="303">
        <v>34</v>
      </c>
      <c r="AX1356" s="303">
        <v>240</v>
      </c>
      <c r="AY1356" s="302">
        <v>572000.78</v>
      </c>
      <c r="AZ1356" s="302">
        <v>116015.05</v>
      </c>
      <c r="BA1356" s="301">
        <v>74.580314999999999</v>
      </c>
      <c r="BB1356" s="301">
        <v>44.285574605717102</v>
      </c>
      <c r="BC1356" s="301">
        <v>9.5</v>
      </c>
      <c r="BD1356" s="301"/>
      <c r="BE1356" s="300" t="s">
        <v>4204</v>
      </c>
      <c r="BF1356" s="298"/>
      <c r="BG1356" s="300" t="s">
        <v>312</v>
      </c>
      <c r="BH1356" s="300" t="s">
        <v>201</v>
      </c>
      <c r="BI1356" s="300" t="s">
        <v>382</v>
      </c>
      <c r="BJ1356" s="300" t="s">
        <v>4205</v>
      </c>
      <c r="BK1356" s="299" t="s">
        <v>175</v>
      </c>
      <c r="BL1356" s="301">
        <v>539479.50478239998</v>
      </c>
      <c r="BM1356" s="299" t="s">
        <v>309</v>
      </c>
      <c r="BN1356" s="301"/>
      <c r="BO1356" s="304">
        <v>38918</v>
      </c>
      <c r="BP1356" s="304">
        <v>46223</v>
      </c>
      <c r="BQ1356" s="297" t="s">
        <v>929</v>
      </c>
      <c r="BR1356" s="297" t="s">
        <v>4777</v>
      </c>
      <c r="BS1356" s="297">
        <v>38918</v>
      </c>
      <c r="BT1356" s="297">
        <v>46223</v>
      </c>
      <c r="BU1356" s="301">
        <v>15088.15</v>
      </c>
      <c r="BV1356" s="301">
        <v>76.8</v>
      </c>
      <c r="BW1356" s="301">
        <v>0</v>
      </c>
    </row>
    <row r="1357" spans="1:75" s="289" customFormat="1" ht="18.2" customHeight="1" x14ac:dyDescent="0.15">
      <c r="A1357" s="291">
        <v>1355</v>
      </c>
      <c r="B1357" s="292" t="s">
        <v>305</v>
      </c>
      <c r="C1357" s="292" t="s">
        <v>306</v>
      </c>
      <c r="D1357" s="312">
        <v>45170</v>
      </c>
      <c r="E1357" s="293" t="s">
        <v>2433</v>
      </c>
      <c r="F1357" s="308">
        <v>1</v>
      </c>
      <c r="G1357" s="308">
        <v>1</v>
      </c>
      <c r="H1357" s="295">
        <v>16657.25</v>
      </c>
      <c r="I1357" s="295">
        <v>410.96</v>
      </c>
      <c r="J1357" s="295">
        <v>0</v>
      </c>
      <c r="K1357" s="295">
        <v>17068.21</v>
      </c>
      <c r="L1357" s="295">
        <v>414.25</v>
      </c>
      <c r="M1357" s="295">
        <v>0</v>
      </c>
      <c r="N1357" s="295">
        <v>410.96</v>
      </c>
      <c r="O1357" s="295">
        <v>0</v>
      </c>
      <c r="P1357" s="295">
        <v>0</v>
      </c>
      <c r="Q1357" s="295">
        <v>0</v>
      </c>
      <c r="R1357" s="295">
        <v>16657.25</v>
      </c>
      <c r="S1357" s="295">
        <v>136.55000000000001</v>
      </c>
      <c r="T1357" s="295">
        <v>133.26</v>
      </c>
      <c r="U1357" s="295">
        <v>0</v>
      </c>
      <c r="V1357" s="295">
        <v>136.55000000000001</v>
      </c>
      <c r="W1357" s="295">
        <v>0</v>
      </c>
      <c r="X1357" s="295">
        <v>0</v>
      </c>
      <c r="Y1357" s="295">
        <v>0</v>
      </c>
      <c r="Z1357" s="295">
        <v>133.26</v>
      </c>
      <c r="AA1357" s="295">
        <v>0</v>
      </c>
      <c r="AB1357" s="295">
        <v>0</v>
      </c>
      <c r="AC1357" s="295">
        <v>0</v>
      </c>
      <c r="AD1357" s="295">
        <v>0</v>
      </c>
      <c r="AE1357" s="295">
        <v>0</v>
      </c>
      <c r="AF1357" s="295">
        <v>4.79</v>
      </c>
      <c r="AG1357" s="295">
        <v>0</v>
      </c>
      <c r="AH1357" s="295">
        <v>11.76</v>
      </c>
      <c r="AI1357" s="295">
        <v>50.48</v>
      </c>
      <c r="AJ1357" s="295">
        <v>0</v>
      </c>
      <c r="AK1357" s="295">
        <v>0</v>
      </c>
      <c r="AL1357" s="295">
        <v>43.96</v>
      </c>
      <c r="AM1357" s="295">
        <v>0</v>
      </c>
      <c r="AN1357" s="295">
        <v>24.67</v>
      </c>
      <c r="AO1357" s="295">
        <v>0</v>
      </c>
      <c r="AP1357" s="295">
        <v>0</v>
      </c>
      <c r="AQ1357" s="295">
        <v>0</v>
      </c>
      <c r="AR1357" s="295">
        <v>0</v>
      </c>
      <c r="AS1357" s="295">
        <v>0</v>
      </c>
      <c r="AT1357" s="295">
        <f t="shared" si="21"/>
        <v>683.17</v>
      </c>
      <c r="AU1357" s="295">
        <v>414.25</v>
      </c>
      <c r="AV1357" s="295">
        <v>133.26</v>
      </c>
      <c r="AW1357" s="296">
        <v>34</v>
      </c>
      <c r="AX1357" s="296">
        <v>240</v>
      </c>
      <c r="AY1357" s="295">
        <v>281999.33</v>
      </c>
      <c r="AZ1357" s="295">
        <v>58328.43</v>
      </c>
      <c r="BA1357" s="294">
        <v>76.056916999999999</v>
      </c>
      <c r="BB1357" s="294">
        <v>21.7200956840129</v>
      </c>
      <c r="BC1357" s="294">
        <v>9.6</v>
      </c>
      <c r="BD1357" s="294"/>
      <c r="BE1357" s="293" t="s">
        <v>4204</v>
      </c>
      <c r="BF1357" s="291"/>
      <c r="BG1357" s="293" t="s">
        <v>333</v>
      </c>
      <c r="BH1357" s="293" t="s">
        <v>204</v>
      </c>
      <c r="BI1357" s="293" t="s">
        <v>683</v>
      </c>
      <c r="BJ1357" s="293" t="s">
        <v>177</v>
      </c>
      <c r="BK1357" s="292" t="s">
        <v>175</v>
      </c>
      <c r="BL1357" s="294">
        <v>130444.523846</v>
      </c>
      <c r="BM1357" s="292" t="s">
        <v>309</v>
      </c>
      <c r="BN1357" s="294"/>
      <c r="BO1357" s="297">
        <v>38918</v>
      </c>
      <c r="BP1357" s="297">
        <v>46223</v>
      </c>
      <c r="BQ1357" s="297" t="s">
        <v>1063</v>
      </c>
      <c r="BR1357" s="297" t="s">
        <v>4761</v>
      </c>
      <c r="BS1357" s="297">
        <v>38918</v>
      </c>
      <c r="BT1357" s="297">
        <v>46223</v>
      </c>
      <c r="BU1357" s="294">
        <v>138.47999999999999</v>
      </c>
      <c r="BV1357" s="294">
        <v>50.48</v>
      </c>
      <c r="BW1357" s="294">
        <v>0</v>
      </c>
    </row>
    <row r="1358" spans="1:75" s="289" customFormat="1" ht="18.2" customHeight="1" x14ac:dyDescent="0.15">
      <c r="A1358" s="298">
        <v>1356</v>
      </c>
      <c r="B1358" s="299" t="s">
        <v>305</v>
      </c>
      <c r="C1358" s="299" t="s">
        <v>306</v>
      </c>
      <c r="D1358" s="313">
        <v>45170</v>
      </c>
      <c r="E1358" s="300" t="s">
        <v>2434</v>
      </c>
      <c r="F1358" s="309">
        <v>160</v>
      </c>
      <c r="G1358" s="309">
        <v>159</v>
      </c>
      <c r="H1358" s="302">
        <v>35763.33</v>
      </c>
      <c r="I1358" s="302">
        <v>22695.22</v>
      </c>
      <c r="J1358" s="302">
        <v>0</v>
      </c>
      <c r="K1358" s="302">
        <v>58458.55</v>
      </c>
      <c r="L1358" s="302">
        <v>252.76</v>
      </c>
      <c r="M1358" s="302">
        <v>0</v>
      </c>
      <c r="N1358" s="302">
        <v>0</v>
      </c>
      <c r="O1358" s="302">
        <v>0</v>
      </c>
      <c r="P1358" s="302">
        <v>0</v>
      </c>
      <c r="Q1358" s="302">
        <v>0</v>
      </c>
      <c r="R1358" s="302">
        <v>58458.55</v>
      </c>
      <c r="S1358" s="302">
        <v>62985.1</v>
      </c>
      <c r="T1358" s="302">
        <v>286.11</v>
      </c>
      <c r="U1358" s="302">
        <v>0</v>
      </c>
      <c r="V1358" s="302">
        <v>0</v>
      </c>
      <c r="W1358" s="302">
        <v>0</v>
      </c>
      <c r="X1358" s="302">
        <v>0</v>
      </c>
      <c r="Y1358" s="302">
        <v>0</v>
      </c>
      <c r="Z1358" s="302">
        <v>63271.21</v>
      </c>
      <c r="AA1358" s="302">
        <v>0</v>
      </c>
      <c r="AB1358" s="302">
        <v>0</v>
      </c>
      <c r="AC1358" s="302">
        <v>0</v>
      </c>
      <c r="AD1358" s="302">
        <v>0</v>
      </c>
      <c r="AE1358" s="302">
        <v>0</v>
      </c>
      <c r="AF1358" s="302">
        <v>0</v>
      </c>
      <c r="AG1358" s="302">
        <v>0</v>
      </c>
      <c r="AH1358" s="302">
        <v>0</v>
      </c>
      <c r="AI1358" s="302">
        <v>0</v>
      </c>
      <c r="AJ1358" s="302">
        <v>0</v>
      </c>
      <c r="AK1358" s="302">
        <v>0</v>
      </c>
      <c r="AL1358" s="302">
        <v>0</v>
      </c>
      <c r="AM1358" s="302">
        <v>0</v>
      </c>
      <c r="AN1358" s="302">
        <v>0</v>
      </c>
      <c r="AO1358" s="302">
        <v>0</v>
      </c>
      <c r="AP1358" s="302">
        <v>0</v>
      </c>
      <c r="AQ1358" s="302">
        <v>0</v>
      </c>
      <c r="AR1358" s="302">
        <v>0</v>
      </c>
      <c r="AS1358" s="302">
        <v>0</v>
      </c>
      <c r="AT1358" s="295">
        <f t="shared" si="21"/>
        <v>0</v>
      </c>
      <c r="AU1358" s="302">
        <v>22947.98</v>
      </c>
      <c r="AV1358" s="302">
        <v>63271.21</v>
      </c>
      <c r="AW1358" s="303">
        <v>94</v>
      </c>
      <c r="AX1358" s="303">
        <v>300</v>
      </c>
      <c r="AY1358" s="302">
        <v>265000.59999999998</v>
      </c>
      <c r="AZ1358" s="302">
        <v>61189.760000000002</v>
      </c>
      <c r="BA1358" s="301">
        <v>84.905471000000006</v>
      </c>
      <c r="BB1358" s="301">
        <v>81.115708277447894</v>
      </c>
      <c r="BC1358" s="301">
        <v>9.6</v>
      </c>
      <c r="BD1358" s="301"/>
      <c r="BE1358" s="300" t="s">
        <v>4204</v>
      </c>
      <c r="BF1358" s="298"/>
      <c r="BG1358" s="300" t="s">
        <v>333</v>
      </c>
      <c r="BH1358" s="300" t="s">
        <v>209</v>
      </c>
      <c r="BI1358" s="300" t="s">
        <v>684</v>
      </c>
      <c r="BJ1358" s="300" t="s">
        <v>4205</v>
      </c>
      <c r="BK1358" s="299" t="s">
        <v>175</v>
      </c>
      <c r="BL1358" s="301">
        <v>457794.51707080001</v>
      </c>
      <c r="BM1358" s="299" t="s">
        <v>309</v>
      </c>
      <c r="BN1358" s="301"/>
      <c r="BO1358" s="304">
        <v>38919</v>
      </c>
      <c r="BP1358" s="304">
        <v>48050</v>
      </c>
      <c r="BQ1358" s="297" t="s">
        <v>937</v>
      </c>
      <c r="BR1358" s="297" t="s">
        <v>4765</v>
      </c>
      <c r="BS1358" s="297">
        <v>38919</v>
      </c>
      <c r="BT1358" s="297">
        <v>48050</v>
      </c>
      <c r="BU1358" s="301">
        <v>25811.85</v>
      </c>
      <c r="BV1358" s="301">
        <v>55.47</v>
      </c>
      <c r="BW1358" s="301">
        <v>0</v>
      </c>
    </row>
    <row r="1359" spans="1:75" s="289" customFormat="1" ht="18.2" customHeight="1" x14ac:dyDescent="0.15">
      <c r="A1359" s="291">
        <v>1357</v>
      </c>
      <c r="B1359" s="292" t="s">
        <v>305</v>
      </c>
      <c r="C1359" s="292" t="s">
        <v>306</v>
      </c>
      <c r="D1359" s="312">
        <v>45170</v>
      </c>
      <c r="E1359" s="293" t="s">
        <v>2435</v>
      </c>
      <c r="F1359" s="308">
        <v>1</v>
      </c>
      <c r="G1359" s="308">
        <v>0</v>
      </c>
      <c r="H1359" s="295">
        <v>94057.84</v>
      </c>
      <c r="I1359" s="295">
        <v>0</v>
      </c>
      <c r="J1359" s="295">
        <v>0</v>
      </c>
      <c r="K1359" s="295">
        <v>94057.84</v>
      </c>
      <c r="L1359" s="295">
        <v>795.38</v>
      </c>
      <c r="M1359" s="295">
        <v>0</v>
      </c>
      <c r="N1359" s="295">
        <v>0</v>
      </c>
      <c r="O1359" s="295">
        <v>0</v>
      </c>
      <c r="P1359" s="295">
        <v>0</v>
      </c>
      <c r="Q1359" s="295">
        <v>0</v>
      </c>
      <c r="R1359" s="295">
        <v>94057.84</v>
      </c>
      <c r="S1359" s="295">
        <v>0</v>
      </c>
      <c r="T1359" s="295">
        <v>736.79</v>
      </c>
      <c r="U1359" s="295">
        <v>0</v>
      </c>
      <c r="V1359" s="295">
        <v>0</v>
      </c>
      <c r="W1359" s="295">
        <v>0</v>
      </c>
      <c r="X1359" s="295">
        <v>0</v>
      </c>
      <c r="Y1359" s="295">
        <v>0</v>
      </c>
      <c r="Z1359" s="295">
        <v>736.79</v>
      </c>
      <c r="AA1359" s="295">
        <v>0</v>
      </c>
      <c r="AB1359" s="295">
        <v>0</v>
      </c>
      <c r="AC1359" s="295">
        <v>0</v>
      </c>
      <c r="AD1359" s="295">
        <v>0</v>
      </c>
      <c r="AE1359" s="295">
        <v>0</v>
      </c>
      <c r="AF1359" s="295">
        <v>0</v>
      </c>
      <c r="AG1359" s="295">
        <v>0</v>
      </c>
      <c r="AH1359" s="295">
        <v>0</v>
      </c>
      <c r="AI1359" s="295">
        <v>0</v>
      </c>
      <c r="AJ1359" s="295">
        <v>0</v>
      </c>
      <c r="AK1359" s="295">
        <v>0</v>
      </c>
      <c r="AL1359" s="295">
        <v>0</v>
      </c>
      <c r="AM1359" s="295">
        <v>0</v>
      </c>
      <c r="AN1359" s="295">
        <v>0</v>
      </c>
      <c r="AO1359" s="295">
        <v>0</v>
      </c>
      <c r="AP1359" s="295">
        <v>0</v>
      </c>
      <c r="AQ1359" s="295">
        <v>0</v>
      </c>
      <c r="AR1359" s="295">
        <v>0</v>
      </c>
      <c r="AS1359" s="295">
        <v>0</v>
      </c>
      <c r="AT1359" s="295">
        <f t="shared" si="21"/>
        <v>0</v>
      </c>
      <c r="AU1359" s="295">
        <v>795.38</v>
      </c>
      <c r="AV1359" s="295">
        <v>736.79</v>
      </c>
      <c r="AW1359" s="296">
        <v>94</v>
      </c>
      <c r="AX1359" s="296">
        <v>300</v>
      </c>
      <c r="AY1359" s="295">
        <v>804000</v>
      </c>
      <c r="AZ1359" s="295">
        <v>176770.41</v>
      </c>
      <c r="BA1359" s="294">
        <v>80.845770999999999</v>
      </c>
      <c r="BB1359" s="294">
        <v>43.017259468904598</v>
      </c>
      <c r="BC1359" s="294">
        <v>9.4</v>
      </c>
      <c r="BD1359" s="294"/>
      <c r="BE1359" s="293" t="s">
        <v>4204</v>
      </c>
      <c r="BF1359" s="291"/>
      <c r="BG1359" s="293" t="s">
        <v>351</v>
      </c>
      <c r="BH1359" s="293" t="s">
        <v>181</v>
      </c>
      <c r="BI1359" s="293" t="s">
        <v>439</v>
      </c>
      <c r="BJ1359" s="293" t="s">
        <v>177</v>
      </c>
      <c r="BK1359" s="292" t="s">
        <v>175</v>
      </c>
      <c r="BL1359" s="294">
        <v>736575.97459263995</v>
      </c>
      <c r="BM1359" s="292" t="s">
        <v>309</v>
      </c>
      <c r="BN1359" s="294"/>
      <c r="BO1359" s="297">
        <v>38919</v>
      </c>
      <c r="BP1359" s="297">
        <v>48050</v>
      </c>
      <c r="BQ1359" s="297" t="s">
        <v>4757</v>
      </c>
      <c r="BR1359" s="297" t="s">
        <v>4764</v>
      </c>
      <c r="BS1359" s="297">
        <v>38919</v>
      </c>
      <c r="BT1359" s="297">
        <v>48050</v>
      </c>
      <c r="BU1359" s="294">
        <v>369.16</v>
      </c>
      <c r="BV1359" s="294">
        <v>67.69</v>
      </c>
      <c r="BW1359" s="294">
        <v>0</v>
      </c>
    </row>
    <row r="1360" spans="1:75" s="289" customFormat="1" ht="18.2" customHeight="1" x14ac:dyDescent="0.15">
      <c r="A1360" s="298">
        <v>1358</v>
      </c>
      <c r="B1360" s="299" t="s">
        <v>305</v>
      </c>
      <c r="C1360" s="299" t="s">
        <v>306</v>
      </c>
      <c r="D1360" s="313">
        <v>45170</v>
      </c>
      <c r="E1360" s="300" t="s">
        <v>2436</v>
      </c>
      <c r="F1360" s="309">
        <v>117</v>
      </c>
      <c r="G1360" s="309">
        <v>116</v>
      </c>
      <c r="H1360" s="302">
        <v>5395.55</v>
      </c>
      <c r="I1360" s="302">
        <v>42416.9</v>
      </c>
      <c r="J1360" s="302">
        <v>0</v>
      </c>
      <c r="K1360" s="302">
        <v>47812.45</v>
      </c>
      <c r="L1360" s="302">
        <v>560.26</v>
      </c>
      <c r="M1360" s="302">
        <v>0</v>
      </c>
      <c r="N1360" s="302">
        <v>0</v>
      </c>
      <c r="O1360" s="302">
        <v>0</v>
      </c>
      <c r="P1360" s="302">
        <v>0</v>
      </c>
      <c r="Q1360" s="302">
        <v>0</v>
      </c>
      <c r="R1360" s="302">
        <v>47812.45</v>
      </c>
      <c r="S1360" s="302">
        <v>27527.62</v>
      </c>
      <c r="T1360" s="302">
        <v>42.71</v>
      </c>
      <c r="U1360" s="302">
        <v>0</v>
      </c>
      <c r="V1360" s="302">
        <v>0</v>
      </c>
      <c r="W1360" s="302">
        <v>0</v>
      </c>
      <c r="X1360" s="302">
        <v>0</v>
      </c>
      <c r="Y1360" s="302">
        <v>0</v>
      </c>
      <c r="Z1360" s="302">
        <v>27570.33</v>
      </c>
      <c r="AA1360" s="302">
        <v>0</v>
      </c>
      <c r="AB1360" s="302">
        <v>0</v>
      </c>
      <c r="AC1360" s="302">
        <v>0</v>
      </c>
      <c r="AD1360" s="302">
        <v>0</v>
      </c>
      <c r="AE1360" s="302">
        <v>0</v>
      </c>
      <c r="AF1360" s="302">
        <v>0</v>
      </c>
      <c r="AG1360" s="302">
        <v>0</v>
      </c>
      <c r="AH1360" s="302">
        <v>0</v>
      </c>
      <c r="AI1360" s="302">
        <v>0</v>
      </c>
      <c r="AJ1360" s="302">
        <v>0</v>
      </c>
      <c r="AK1360" s="302">
        <v>0</v>
      </c>
      <c r="AL1360" s="302">
        <v>0</v>
      </c>
      <c r="AM1360" s="302">
        <v>0</v>
      </c>
      <c r="AN1360" s="302">
        <v>0</v>
      </c>
      <c r="AO1360" s="302">
        <v>0</v>
      </c>
      <c r="AP1360" s="302">
        <v>0</v>
      </c>
      <c r="AQ1360" s="302">
        <v>0</v>
      </c>
      <c r="AR1360" s="302">
        <v>0</v>
      </c>
      <c r="AS1360" s="302">
        <v>0</v>
      </c>
      <c r="AT1360" s="295">
        <f t="shared" si="21"/>
        <v>0</v>
      </c>
      <c r="AU1360" s="302">
        <v>42977.16</v>
      </c>
      <c r="AV1360" s="302">
        <v>27570.33</v>
      </c>
      <c r="AW1360" s="303">
        <v>94</v>
      </c>
      <c r="AX1360" s="303">
        <v>300</v>
      </c>
      <c r="AY1360" s="302">
        <v>281998.24</v>
      </c>
      <c r="AZ1360" s="302">
        <v>69014.05</v>
      </c>
      <c r="BA1360" s="301">
        <v>90.000561000000005</v>
      </c>
      <c r="BB1360" s="301">
        <v>62.351757689694303</v>
      </c>
      <c r="BC1360" s="301">
        <v>9.5</v>
      </c>
      <c r="BD1360" s="301"/>
      <c r="BE1360" s="300" t="s">
        <v>4204</v>
      </c>
      <c r="BF1360" s="298"/>
      <c r="BG1360" s="300" t="s">
        <v>324</v>
      </c>
      <c r="BH1360" s="300" t="s">
        <v>187</v>
      </c>
      <c r="BI1360" s="300" t="s">
        <v>466</v>
      </c>
      <c r="BJ1360" s="300" t="s">
        <v>4205</v>
      </c>
      <c r="BK1360" s="299" t="s">
        <v>175</v>
      </c>
      <c r="BL1360" s="301">
        <v>374423.88594519999</v>
      </c>
      <c r="BM1360" s="299" t="s">
        <v>309</v>
      </c>
      <c r="BN1360" s="301"/>
      <c r="BO1360" s="304">
        <v>38924</v>
      </c>
      <c r="BP1360" s="304">
        <v>48055</v>
      </c>
      <c r="BQ1360" s="297" t="s">
        <v>958</v>
      </c>
      <c r="BR1360" s="297" t="s">
        <v>4792</v>
      </c>
      <c r="BS1360" s="297">
        <v>38924</v>
      </c>
      <c r="BT1360" s="297">
        <v>48055</v>
      </c>
      <c r="BU1360" s="301">
        <v>19383.32</v>
      </c>
      <c r="BV1360" s="301">
        <v>47.93</v>
      </c>
      <c r="BW1360" s="301">
        <v>0</v>
      </c>
    </row>
    <row r="1361" spans="1:75" s="289" customFormat="1" ht="18.2" customHeight="1" x14ac:dyDescent="0.15">
      <c r="A1361" s="291">
        <v>1359</v>
      </c>
      <c r="B1361" s="292" t="s">
        <v>305</v>
      </c>
      <c r="C1361" s="292" t="s">
        <v>306</v>
      </c>
      <c r="D1361" s="312">
        <v>45170</v>
      </c>
      <c r="E1361" s="293" t="s">
        <v>2437</v>
      </c>
      <c r="F1361" s="308">
        <v>175</v>
      </c>
      <c r="G1361" s="308">
        <v>174</v>
      </c>
      <c r="H1361" s="295">
        <v>47453.94</v>
      </c>
      <c r="I1361" s="295">
        <v>31760.080000000002</v>
      </c>
      <c r="J1361" s="295">
        <v>0</v>
      </c>
      <c r="K1361" s="295">
        <v>79214.02</v>
      </c>
      <c r="L1361" s="295">
        <v>336.85</v>
      </c>
      <c r="M1361" s="295">
        <v>0</v>
      </c>
      <c r="N1361" s="295">
        <v>0</v>
      </c>
      <c r="O1361" s="295">
        <v>0</v>
      </c>
      <c r="P1361" s="295">
        <v>0</v>
      </c>
      <c r="Q1361" s="295">
        <v>0</v>
      </c>
      <c r="R1361" s="295">
        <v>79214.02</v>
      </c>
      <c r="S1361" s="295">
        <v>92220.15</v>
      </c>
      <c r="T1361" s="295">
        <v>375.68</v>
      </c>
      <c r="U1361" s="295">
        <v>0</v>
      </c>
      <c r="V1361" s="295">
        <v>0</v>
      </c>
      <c r="W1361" s="295">
        <v>0</v>
      </c>
      <c r="X1361" s="295">
        <v>0</v>
      </c>
      <c r="Y1361" s="295">
        <v>0</v>
      </c>
      <c r="Z1361" s="295">
        <v>92595.83</v>
      </c>
      <c r="AA1361" s="295">
        <v>0</v>
      </c>
      <c r="AB1361" s="295">
        <v>0</v>
      </c>
      <c r="AC1361" s="295">
        <v>0</v>
      </c>
      <c r="AD1361" s="295">
        <v>0</v>
      </c>
      <c r="AE1361" s="295">
        <v>0</v>
      </c>
      <c r="AF1361" s="295">
        <v>0</v>
      </c>
      <c r="AG1361" s="295">
        <v>0</v>
      </c>
      <c r="AH1361" s="295">
        <v>0</v>
      </c>
      <c r="AI1361" s="295">
        <v>0</v>
      </c>
      <c r="AJ1361" s="295">
        <v>0</v>
      </c>
      <c r="AK1361" s="295">
        <v>0</v>
      </c>
      <c r="AL1361" s="295">
        <v>0</v>
      </c>
      <c r="AM1361" s="295">
        <v>0</v>
      </c>
      <c r="AN1361" s="295">
        <v>0</v>
      </c>
      <c r="AO1361" s="295">
        <v>0</v>
      </c>
      <c r="AP1361" s="295">
        <v>0</v>
      </c>
      <c r="AQ1361" s="295">
        <v>0</v>
      </c>
      <c r="AR1361" s="295">
        <v>0</v>
      </c>
      <c r="AS1361" s="295">
        <v>0</v>
      </c>
      <c r="AT1361" s="295">
        <f t="shared" si="21"/>
        <v>0</v>
      </c>
      <c r="AU1361" s="295">
        <v>32096.93</v>
      </c>
      <c r="AV1361" s="295">
        <v>92595.83</v>
      </c>
      <c r="AW1361" s="296">
        <v>94</v>
      </c>
      <c r="AX1361" s="296">
        <v>300</v>
      </c>
      <c r="AY1361" s="295">
        <v>375997.53</v>
      </c>
      <c r="AZ1361" s="295">
        <v>81553.94</v>
      </c>
      <c r="BA1361" s="294">
        <v>79.787757999999997</v>
      </c>
      <c r="BB1361" s="294">
        <v>77.498512738528106</v>
      </c>
      <c r="BC1361" s="294">
        <v>9.5</v>
      </c>
      <c r="BD1361" s="294"/>
      <c r="BE1361" s="293" t="s">
        <v>4204</v>
      </c>
      <c r="BF1361" s="291"/>
      <c r="BG1361" s="293" t="s">
        <v>312</v>
      </c>
      <c r="BH1361" s="293" t="s">
        <v>365</v>
      </c>
      <c r="BI1361" s="293" t="s">
        <v>472</v>
      </c>
      <c r="BJ1361" s="293" t="s">
        <v>4205</v>
      </c>
      <c r="BK1361" s="292" t="s">
        <v>175</v>
      </c>
      <c r="BL1361" s="294">
        <v>620332.59516591998</v>
      </c>
      <c r="BM1361" s="292" t="s">
        <v>309</v>
      </c>
      <c r="BN1361" s="294"/>
      <c r="BO1361" s="297">
        <v>38926</v>
      </c>
      <c r="BP1361" s="297">
        <v>48057</v>
      </c>
      <c r="BQ1361" s="297" t="s">
        <v>929</v>
      </c>
      <c r="BR1361" s="297" t="s">
        <v>4777</v>
      </c>
      <c r="BS1361" s="297">
        <v>38926</v>
      </c>
      <c r="BT1361" s="297">
        <v>48057</v>
      </c>
      <c r="BU1361" s="294">
        <v>34343.74</v>
      </c>
      <c r="BV1361" s="294">
        <v>56.63</v>
      </c>
      <c r="BW1361" s="294">
        <v>0</v>
      </c>
    </row>
    <row r="1362" spans="1:75" s="289" customFormat="1" ht="18.2" customHeight="1" x14ac:dyDescent="0.15">
      <c r="A1362" s="298">
        <v>1360</v>
      </c>
      <c r="B1362" s="299" t="s">
        <v>305</v>
      </c>
      <c r="C1362" s="299" t="s">
        <v>306</v>
      </c>
      <c r="D1362" s="313">
        <v>45170</v>
      </c>
      <c r="E1362" s="300" t="s">
        <v>2438</v>
      </c>
      <c r="F1362" s="309">
        <v>51</v>
      </c>
      <c r="G1362" s="309">
        <v>51</v>
      </c>
      <c r="H1362" s="302">
        <v>0</v>
      </c>
      <c r="I1362" s="302">
        <v>16347.8</v>
      </c>
      <c r="J1362" s="302">
        <v>0</v>
      </c>
      <c r="K1362" s="302">
        <v>16347.8</v>
      </c>
      <c r="L1362" s="302">
        <v>0</v>
      </c>
      <c r="M1362" s="302">
        <v>0</v>
      </c>
      <c r="N1362" s="302">
        <v>0</v>
      </c>
      <c r="O1362" s="302">
        <v>0</v>
      </c>
      <c r="P1362" s="302">
        <v>0</v>
      </c>
      <c r="Q1362" s="302">
        <v>0</v>
      </c>
      <c r="R1362" s="302">
        <v>16347.8</v>
      </c>
      <c r="S1362" s="302">
        <v>3669.42</v>
      </c>
      <c r="T1362" s="302">
        <v>0</v>
      </c>
      <c r="U1362" s="302">
        <v>0</v>
      </c>
      <c r="V1362" s="302">
        <v>0</v>
      </c>
      <c r="W1362" s="302">
        <v>0</v>
      </c>
      <c r="X1362" s="302">
        <v>0</v>
      </c>
      <c r="Y1362" s="302">
        <v>0</v>
      </c>
      <c r="Z1362" s="302">
        <v>3669.42</v>
      </c>
      <c r="AA1362" s="302">
        <v>0</v>
      </c>
      <c r="AB1362" s="302">
        <v>0</v>
      </c>
      <c r="AC1362" s="302">
        <v>0</v>
      </c>
      <c r="AD1362" s="302">
        <v>0</v>
      </c>
      <c r="AE1362" s="302">
        <v>0</v>
      </c>
      <c r="AF1362" s="302">
        <v>0</v>
      </c>
      <c r="AG1362" s="302">
        <v>0</v>
      </c>
      <c r="AH1362" s="302">
        <v>0</v>
      </c>
      <c r="AI1362" s="302">
        <v>0</v>
      </c>
      <c r="AJ1362" s="302">
        <v>0</v>
      </c>
      <c r="AK1362" s="302">
        <v>0</v>
      </c>
      <c r="AL1362" s="302">
        <v>0</v>
      </c>
      <c r="AM1362" s="302">
        <v>0</v>
      </c>
      <c r="AN1362" s="302">
        <v>0</v>
      </c>
      <c r="AO1362" s="302">
        <v>0</v>
      </c>
      <c r="AP1362" s="302">
        <v>0</v>
      </c>
      <c r="AQ1362" s="302">
        <v>0</v>
      </c>
      <c r="AR1362" s="302">
        <v>0</v>
      </c>
      <c r="AS1362" s="302">
        <v>0</v>
      </c>
      <c r="AT1362" s="295">
        <f t="shared" si="21"/>
        <v>0</v>
      </c>
      <c r="AU1362" s="302">
        <v>16347.8</v>
      </c>
      <c r="AV1362" s="302">
        <v>3669.42</v>
      </c>
      <c r="AW1362" s="303">
        <v>0</v>
      </c>
      <c r="AX1362" s="303">
        <v>180</v>
      </c>
      <c r="AY1362" s="302">
        <v>173199.17</v>
      </c>
      <c r="AZ1362" s="302">
        <v>37466.85</v>
      </c>
      <c r="BA1362" s="301">
        <v>79.608806999999999</v>
      </c>
      <c r="BB1362" s="301">
        <v>34.735475629112102</v>
      </c>
      <c r="BC1362" s="301">
        <v>9.9</v>
      </c>
      <c r="BD1362" s="301"/>
      <c r="BE1362" s="300" t="s">
        <v>4204</v>
      </c>
      <c r="BF1362" s="298"/>
      <c r="BG1362" s="300" t="s">
        <v>333</v>
      </c>
      <c r="BH1362" s="300" t="s">
        <v>208</v>
      </c>
      <c r="BI1362" s="300" t="s">
        <v>453</v>
      </c>
      <c r="BJ1362" s="300" t="s">
        <v>4205</v>
      </c>
      <c r="BK1362" s="299" t="s">
        <v>175</v>
      </c>
      <c r="BL1362" s="301">
        <v>128021.1911888</v>
      </c>
      <c r="BM1362" s="299" t="s">
        <v>309</v>
      </c>
      <c r="BN1362" s="301"/>
      <c r="BO1362" s="304">
        <v>38929</v>
      </c>
      <c r="BP1362" s="304">
        <v>44408</v>
      </c>
      <c r="BQ1362" s="297" t="s">
        <v>4195</v>
      </c>
      <c r="BR1362" s="297" t="s">
        <v>4771</v>
      </c>
      <c r="BS1362" s="297">
        <v>38929</v>
      </c>
      <c r="BT1362" s="297">
        <v>44408</v>
      </c>
      <c r="BU1362" s="301">
        <v>5815.43</v>
      </c>
      <c r="BV1362" s="301">
        <v>0</v>
      </c>
      <c r="BW1362" s="301">
        <v>0</v>
      </c>
    </row>
    <row r="1363" spans="1:75" s="289" customFormat="1" ht="18.2" customHeight="1" x14ac:dyDescent="0.15">
      <c r="A1363" s="291">
        <v>1361</v>
      </c>
      <c r="B1363" s="292" t="s">
        <v>305</v>
      </c>
      <c r="C1363" s="292" t="s">
        <v>306</v>
      </c>
      <c r="D1363" s="312">
        <v>45170</v>
      </c>
      <c r="E1363" s="293" t="s">
        <v>2439</v>
      </c>
      <c r="F1363" s="308">
        <v>116</v>
      </c>
      <c r="G1363" s="308">
        <v>115</v>
      </c>
      <c r="H1363" s="295">
        <v>43585.23</v>
      </c>
      <c r="I1363" s="295">
        <v>51946.09</v>
      </c>
      <c r="J1363" s="295">
        <v>0</v>
      </c>
      <c r="K1363" s="295">
        <v>95531.32</v>
      </c>
      <c r="L1363" s="295">
        <v>689.77</v>
      </c>
      <c r="M1363" s="295">
        <v>0</v>
      </c>
      <c r="N1363" s="295">
        <v>0</v>
      </c>
      <c r="O1363" s="295">
        <v>0</v>
      </c>
      <c r="P1363" s="295">
        <v>0</v>
      </c>
      <c r="Q1363" s="295">
        <v>0</v>
      </c>
      <c r="R1363" s="295">
        <v>95531.32</v>
      </c>
      <c r="S1363" s="295">
        <v>66928.2</v>
      </c>
      <c r="T1363" s="295">
        <v>345.05</v>
      </c>
      <c r="U1363" s="295">
        <v>0</v>
      </c>
      <c r="V1363" s="295">
        <v>0</v>
      </c>
      <c r="W1363" s="295">
        <v>0</v>
      </c>
      <c r="X1363" s="295">
        <v>0</v>
      </c>
      <c r="Y1363" s="295">
        <v>0</v>
      </c>
      <c r="Z1363" s="295">
        <v>67273.25</v>
      </c>
      <c r="AA1363" s="295">
        <v>0</v>
      </c>
      <c r="AB1363" s="295">
        <v>0</v>
      </c>
      <c r="AC1363" s="295">
        <v>0</v>
      </c>
      <c r="AD1363" s="295">
        <v>0</v>
      </c>
      <c r="AE1363" s="295">
        <v>0</v>
      </c>
      <c r="AF1363" s="295">
        <v>0</v>
      </c>
      <c r="AG1363" s="295">
        <v>0</v>
      </c>
      <c r="AH1363" s="295">
        <v>0</v>
      </c>
      <c r="AI1363" s="295">
        <v>0</v>
      </c>
      <c r="AJ1363" s="295">
        <v>0</v>
      </c>
      <c r="AK1363" s="295">
        <v>0</v>
      </c>
      <c r="AL1363" s="295">
        <v>0</v>
      </c>
      <c r="AM1363" s="295">
        <v>0</v>
      </c>
      <c r="AN1363" s="295">
        <v>0</v>
      </c>
      <c r="AO1363" s="295">
        <v>0</v>
      </c>
      <c r="AP1363" s="295">
        <v>0</v>
      </c>
      <c r="AQ1363" s="295">
        <v>0</v>
      </c>
      <c r="AR1363" s="295">
        <v>0</v>
      </c>
      <c r="AS1363" s="295">
        <v>0</v>
      </c>
      <c r="AT1363" s="295">
        <f t="shared" si="21"/>
        <v>0</v>
      </c>
      <c r="AU1363" s="295">
        <v>52635.86</v>
      </c>
      <c r="AV1363" s="295">
        <v>67273.25</v>
      </c>
      <c r="AW1363" s="296">
        <v>95</v>
      </c>
      <c r="AX1363" s="296">
        <v>300</v>
      </c>
      <c r="AY1363" s="295">
        <v>485002.45</v>
      </c>
      <c r="AZ1363" s="295">
        <v>118441.63</v>
      </c>
      <c r="BA1363" s="294">
        <v>89.896450000000002</v>
      </c>
      <c r="BB1363" s="294">
        <v>72.507669236010997</v>
      </c>
      <c r="BC1363" s="294">
        <v>9.5</v>
      </c>
      <c r="BD1363" s="294"/>
      <c r="BE1363" s="293" t="s">
        <v>4204</v>
      </c>
      <c r="BF1363" s="291"/>
      <c r="BG1363" s="293" t="s">
        <v>324</v>
      </c>
      <c r="BH1363" s="293" t="s">
        <v>224</v>
      </c>
      <c r="BI1363" s="293" t="s">
        <v>687</v>
      </c>
      <c r="BJ1363" s="293" t="s">
        <v>4205</v>
      </c>
      <c r="BK1363" s="292" t="s">
        <v>175</v>
      </c>
      <c r="BL1363" s="294">
        <v>748114.93792672001</v>
      </c>
      <c r="BM1363" s="292" t="s">
        <v>309</v>
      </c>
      <c r="BN1363" s="294"/>
      <c r="BO1363" s="297">
        <v>38931</v>
      </c>
      <c r="BP1363" s="297">
        <v>48062</v>
      </c>
      <c r="BQ1363" s="297" t="s">
        <v>950</v>
      </c>
      <c r="BR1363" s="297" t="s">
        <v>4766</v>
      </c>
      <c r="BS1363" s="297">
        <v>38931</v>
      </c>
      <c r="BT1363" s="297">
        <v>48062</v>
      </c>
      <c r="BU1363" s="294">
        <v>32695.65</v>
      </c>
      <c r="BV1363" s="294">
        <v>82.25</v>
      </c>
      <c r="BW1363" s="294">
        <v>0</v>
      </c>
    </row>
    <row r="1364" spans="1:75" s="289" customFormat="1" ht="18.2" customHeight="1" x14ac:dyDescent="0.15">
      <c r="A1364" s="298">
        <v>1362</v>
      </c>
      <c r="B1364" s="299" t="s">
        <v>305</v>
      </c>
      <c r="C1364" s="299" t="s">
        <v>306</v>
      </c>
      <c r="D1364" s="313">
        <v>45170</v>
      </c>
      <c r="E1364" s="300" t="s">
        <v>2440</v>
      </c>
      <c r="F1364" s="309">
        <v>0</v>
      </c>
      <c r="G1364" s="309">
        <v>0</v>
      </c>
      <c r="H1364" s="302">
        <v>42255.14</v>
      </c>
      <c r="I1364" s="302">
        <v>0</v>
      </c>
      <c r="J1364" s="302">
        <v>0</v>
      </c>
      <c r="K1364" s="302">
        <v>42255.14</v>
      </c>
      <c r="L1364" s="302">
        <v>295.54000000000002</v>
      </c>
      <c r="M1364" s="302">
        <v>0</v>
      </c>
      <c r="N1364" s="302">
        <v>0</v>
      </c>
      <c r="O1364" s="302">
        <v>295.54000000000002</v>
      </c>
      <c r="P1364" s="302">
        <v>0</v>
      </c>
      <c r="Q1364" s="302">
        <v>0</v>
      </c>
      <c r="R1364" s="302">
        <v>41959.6</v>
      </c>
      <c r="S1364" s="302">
        <v>0</v>
      </c>
      <c r="T1364" s="302">
        <v>334.52</v>
      </c>
      <c r="U1364" s="302">
        <v>0</v>
      </c>
      <c r="V1364" s="302">
        <v>0</v>
      </c>
      <c r="W1364" s="302">
        <v>334.52</v>
      </c>
      <c r="X1364" s="302">
        <v>0</v>
      </c>
      <c r="Y1364" s="302">
        <v>0</v>
      </c>
      <c r="Z1364" s="302">
        <v>0</v>
      </c>
      <c r="AA1364" s="302">
        <v>50.08</v>
      </c>
      <c r="AB1364" s="302">
        <v>0</v>
      </c>
      <c r="AC1364" s="302">
        <v>0</v>
      </c>
      <c r="AD1364" s="302">
        <v>0</v>
      </c>
      <c r="AE1364" s="302">
        <v>0</v>
      </c>
      <c r="AF1364" s="302">
        <v>-34.840000000000003</v>
      </c>
      <c r="AG1364" s="302">
        <v>34.01</v>
      </c>
      <c r="AH1364" s="302">
        <v>91.21</v>
      </c>
      <c r="AI1364" s="302">
        <v>0</v>
      </c>
      <c r="AJ1364" s="302">
        <v>0</v>
      </c>
      <c r="AK1364" s="302">
        <v>0</v>
      </c>
      <c r="AL1364" s="302">
        <v>0</v>
      </c>
      <c r="AM1364" s="302">
        <v>0</v>
      </c>
      <c r="AN1364" s="302">
        <v>0</v>
      </c>
      <c r="AO1364" s="302">
        <v>0</v>
      </c>
      <c r="AP1364" s="302">
        <v>0</v>
      </c>
      <c r="AQ1364" s="302">
        <v>0</v>
      </c>
      <c r="AR1364" s="302">
        <v>0.03</v>
      </c>
      <c r="AS1364" s="302">
        <v>4.0862999999999997E-2</v>
      </c>
      <c r="AT1364" s="295">
        <f t="shared" si="21"/>
        <v>770.44913700000006</v>
      </c>
      <c r="AU1364" s="302">
        <v>0</v>
      </c>
      <c r="AV1364" s="302">
        <v>0</v>
      </c>
      <c r="AW1364" s="303">
        <v>95</v>
      </c>
      <c r="AX1364" s="303">
        <v>300</v>
      </c>
      <c r="AY1364" s="302">
        <v>350001.78</v>
      </c>
      <c r="AZ1364" s="302">
        <v>72114.289999999994</v>
      </c>
      <c r="BA1364" s="301">
        <v>75.856758999999997</v>
      </c>
      <c r="BB1364" s="301">
        <v>44.137150416878498</v>
      </c>
      <c r="BC1364" s="301">
        <v>9.5</v>
      </c>
      <c r="BD1364" s="301"/>
      <c r="BE1364" s="300" t="s">
        <v>4204</v>
      </c>
      <c r="BF1364" s="298"/>
      <c r="BG1364" s="300" t="s">
        <v>326</v>
      </c>
      <c r="BH1364" s="300" t="s">
        <v>217</v>
      </c>
      <c r="BI1364" s="300" t="s">
        <v>423</v>
      </c>
      <c r="BJ1364" s="300" t="s">
        <v>103</v>
      </c>
      <c r="BK1364" s="299" t="s">
        <v>175</v>
      </c>
      <c r="BL1364" s="301">
        <v>328589.65572159999</v>
      </c>
      <c r="BM1364" s="299" t="s">
        <v>309</v>
      </c>
      <c r="BN1364" s="301"/>
      <c r="BO1364" s="304">
        <v>38932</v>
      </c>
      <c r="BP1364" s="304">
        <v>48063</v>
      </c>
      <c r="BQ1364" s="297" t="s">
        <v>4757</v>
      </c>
      <c r="BR1364" s="297" t="s">
        <v>4764</v>
      </c>
      <c r="BS1364" s="297">
        <v>38932</v>
      </c>
      <c r="BT1364" s="297">
        <v>48063</v>
      </c>
      <c r="BU1364" s="301">
        <v>0</v>
      </c>
      <c r="BV1364" s="301">
        <v>50.08</v>
      </c>
      <c r="BW1364" s="301">
        <v>0</v>
      </c>
    </row>
    <row r="1365" spans="1:75" s="289" customFormat="1" ht="18.2" customHeight="1" x14ac:dyDescent="0.15">
      <c r="A1365" s="291">
        <v>1363</v>
      </c>
      <c r="B1365" s="292" t="s">
        <v>305</v>
      </c>
      <c r="C1365" s="292" t="s">
        <v>306</v>
      </c>
      <c r="D1365" s="312">
        <v>45170</v>
      </c>
      <c r="E1365" s="293" t="s">
        <v>2441</v>
      </c>
      <c r="F1365" s="308">
        <v>0</v>
      </c>
      <c r="G1365" s="308">
        <v>0</v>
      </c>
      <c r="H1365" s="295">
        <v>32691.07</v>
      </c>
      <c r="I1365" s="295">
        <v>0</v>
      </c>
      <c r="J1365" s="295">
        <v>0</v>
      </c>
      <c r="K1365" s="295">
        <v>32691.07</v>
      </c>
      <c r="L1365" s="295">
        <v>788.34</v>
      </c>
      <c r="M1365" s="295">
        <v>0</v>
      </c>
      <c r="N1365" s="295">
        <v>0</v>
      </c>
      <c r="O1365" s="295">
        <v>788.34</v>
      </c>
      <c r="P1365" s="295">
        <v>0</v>
      </c>
      <c r="Q1365" s="295">
        <v>0</v>
      </c>
      <c r="R1365" s="295">
        <v>31902.73</v>
      </c>
      <c r="S1365" s="295">
        <v>0</v>
      </c>
      <c r="T1365" s="295">
        <v>258.8</v>
      </c>
      <c r="U1365" s="295">
        <v>0</v>
      </c>
      <c r="V1365" s="295">
        <v>0</v>
      </c>
      <c r="W1365" s="295">
        <v>258.8</v>
      </c>
      <c r="X1365" s="295">
        <v>0</v>
      </c>
      <c r="Y1365" s="295">
        <v>0</v>
      </c>
      <c r="Z1365" s="295">
        <v>0</v>
      </c>
      <c r="AA1365" s="295">
        <v>74.37</v>
      </c>
      <c r="AB1365" s="295">
        <v>0</v>
      </c>
      <c r="AC1365" s="295">
        <v>0</v>
      </c>
      <c r="AD1365" s="295">
        <v>0</v>
      </c>
      <c r="AE1365" s="295">
        <v>0</v>
      </c>
      <c r="AF1365" s="295">
        <v>-51.85</v>
      </c>
      <c r="AG1365" s="295">
        <v>48.79</v>
      </c>
      <c r="AH1365" s="295">
        <v>138.72999999999999</v>
      </c>
      <c r="AI1365" s="295">
        <v>0</v>
      </c>
      <c r="AJ1365" s="295">
        <v>0</v>
      </c>
      <c r="AK1365" s="295">
        <v>0</v>
      </c>
      <c r="AL1365" s="295">
        <v>0</v>
      </c>
      <c r="AM1365" s="295">
        <v>0</v>
      </c>
      <c r="AN1365" s="295">
        <v>0</v>
      </c>
      <c r="AO1365" s="295">
        <v>0</v>
      </c>
      <c r="AP1365" s="295">
        <v>0</v>
      </c>
      <c r="AQ1365" s="295">
        <v>0</v>
      </c>
      <c r="AR1365" s="295">
        <v>0</v>
      </c>
      <c r="AS1365" s="295">
        <v>6.3850000000000001E-3</v>
      </c>
      <c r="AT1365" s="295">
        <f t="shared" si="21"/>
        <v>1257.1736150000002</v>
      </c>
      <c r="AU1365" s="295">
        <v>0</v>
      </c>
      <c r="AV1365" s="295">
        <v>0</v>
      </c>
      <c r="AW1365" s="296">
        <v>35</v>
      </c>
      <c r="AX1365" s="296">
        <v>240</v>
      </c>
      <c r="AY1365" s="295">
        <v>461997.9</v>
      </c>
      <c r="AZ1365" s="295">
        <v>112338.6</v>
      </c>
      <c r="BA1365" s="294">
        <v>89.610793999999999</v>
      </c>
      <c r="BB1365" s="294">
        <v>25.448322892288299</v>
      </c>
      <c r="BC1365" s="294">
        <v>9.5</v>
      </c>
      <c r="BD1365" s="294"/>
      <c r="BE1365" s="293" t="s">
        <v>4204</v>
      </c>
      <c r="BF1365" s="291"/>
      <c r="BG1365" s="293" t="s">
        <v>324</v>
      </c>
      <c r="BH1365" s="293" t="s">
        <v>220</v>
      </c>
      <c r="BI1365" s="293" t="s">
        <v>610</v>
      </c>
      <c r="BJ1365" s="293" t="s">
        <v>103</v>
      </c>
      <c r="BK1365" s="292" t="s">
        <v>175</v>
      </c>
      <c r="BL1365" s="294">
        <v>249833.34129208</v>
      </c>
      <c r="BM1365" s="292" t="s">
        <v>309</v>
      </c>
      <c r="BN1365" s="294"/>
      <c r="BO1365" s="297">
        <v>38939</v>
      </c>
      <c r="BP1365" s="297">
        <v>46244</v>
      </c>
      <c r="BQ1365" s="297" t="s">
        <v>4757</v>
      </c>
      <c r="BR1365" s="297" t="s">
        <v>4764</v>
      </c>
      <c r="BS1365" s="297">
        <v>38939</v>
      </c>
      <c r="BT1365" s="297">
        <v>46244</v>
      </c>
      <c r="BU1365" s="294">
        <v>0</v>
      </c>
      <c r="BV1365" s="294">
        <v>74.37</v>
      </c>
      <c r="BW1365" s="294">
        <v>0</v>
      </c>
    </row>
    <row r="1366" spans="1:75" s="289" customFormat="1" ht="18.2" customHeight="1" x14ac:dyDescent="0.15">
      <c r="A1366" s="298">
        <v>1364</v>
      </c>
      <c r="B1366" s="299" t="s">
        <v>305</v>
      </c>
      <c r="C1366" s="299" t="s">
        <v>306</v>
      </c>
      <c r="D1366" s="313">
        <v>45170</v>
      </c>
      <c r="E1366" s="300" t="s">
        <v>2442</v>
      </c>
      <c r="F1366" s="309">
        <v>117</v>
      </c>
      <c r="G1366" s="309">
        <v>116</v>
      </c>
      <c r="H1366" s="302">
        <v>108548.33</v>
      </c>
      <c r="I1366" s="302">
        <v>57970.54</v>
      </c>
      <c r="J1366" s="302">
        <v>0</v>
      </c>
      <c r="K1366" s="302">
        <v>166518.87</v>
      </c>
      <c r="L1366" s="302">
        <v>762.54</v>
      </c>
      <c r="M1366" s="302">
        <v>0</v>
      </c>
      <c r="N1366" s="302">
        <v>0</v>
      </c>
      <c r="O1366" s="302">
        <v>0</v>
      </c>
      <c r="P1366" s="302">
        <v>0</v>
      </c>
      <c r="Q1366" s="302">
        <v>0</v>
      </c>
      <c r="R1366" s="302">
        <v>166518.87</v>
      </c>
      <c r="S1366" s="302">
        <v>129118.9</v>
      </c>
      <c r="T1366" s="302">
        <v>850.3</v>
      </c>
      <c r="U1366" s="302">
        <v>0</v>
      </c>
      <c r="V1366" s="302">
        <v>0</v>
      </c>
      <c r="W1366" s="302">
        <v>0</v>
      </c>
      <c r="X1366" s="302">
        <v>0</v>
      </c>
      <c r="Y1366" s="302">
        <v>0</v>
      </c>
      <c r="Z1366" s="302">
        <v>129969.2</v>
      </c>
      <c r="AA1366" s="302">
        <v>0</v>
      </c>
      <c r="AB1366" s="302">
        <v>0</v>
      </c>
      <c r="AC1366" s="302">
        <v>0</v>
      </c>
      <c r="AD1366" s="302">
        <v>0</v>
      </c>
      <c r="AE1366" s="302">
        <v>0</v>
      </c>
      <c r="AF1366" s="302">
        <v>0</v>
      </c>
      <c r="AG1366" s="302">
        <v>0</v>
      </c>
      <c r="AH1366" s="302">
        <v>0</v>
      </c>
      <c r="AI1366" s="302">
        <v>0</v>
      </c>
      <c r="AJ1366" s="302">
        <v>0</v>
      </c>
      <c r="AK1366" s="302">
        <v>0</v>
      </c>
      <c r="AL1366" s="302">
        <v>0</v>
      </c>
      <c r="AM1366" s="302">
        <v>0</v>
      </c>
      <c r="AN1366" s="302">
        <v>0</v>
      </c>
      <c r="AO1366" s="302">
        <v>0</v>
      </c>
      <c r="AP1366" s="302">
        <v>0</v>
      </c>
      <c r="AQ1366" s="302">
        <v>0</v>
      </c>
      <c r="AR1366" s="302">
        <v>0</v>
      </c>
      <c r="AS1366" s="302">
        <v>0</v>
      </c>
      <c r="AT1366" s="295">
        <f t="shared" si="21"/>
        <v>0</v>
      </c>
      <c r="AU1366" s="302">
        <v>58733.08</v>
      </c>
      <c r="AV1366" s="302">
        <v>129969.2</v>
      </c>
      <c r="AW1366" s="303">
        <v>95</v>
      </c>
      <c r="AX1366" s="303">
        <v>300</v>
      </c>
      <c r="AY1366" s="302">
        <v>762001.38</v>
      </c>
      <c r="AZ1366" s="302">
        <v>186078.26</v>
      </c>
      <c r="BA1366" s="301">
        <v>89.999836000000002</v>
      </c>
      <c r="BB1366" s="301">
        <v>80.539612692559203</v>
      </c>
      <c r="BC1366" s="301">
        <v>9.4</v>
      </c>
      <c r="BD1366" s="301"/>
      <c r="BE1366" s="300" t="s">
        <v>4204</v>
      </c>
      <c r="BF1366" s="298"/>
      <c r="BG1366" s="300" t="s">
        <v>324</v>
      </c>
      <c r="BH1366" s="300" t="s">
        <v>220</v>
      </c>
      <c r="BI1366" s="300" t="s">
        <v>690</v>
      </c>
      <c r="BJ1366" s="300" t="s">
        <v>4205</v>
      </c>
      <c r="BK1366" s="299" t="s">
        <v>175</v>
      </c>
      <c r="BL1366" s="301">
        <v>1304025.2567815201</v>
      </c>
      <c r="BM1366" s="299" t="s">
        <v>309</v>
      </c>
      <c r="BN1366" s="301"/>
      <c r="BO1366" s="304">
        <v>38940</v>
      </c>
      <c r="BP1366" s="304">
        <v>48071</v>
      </c>
      <c r="BQ1366" s="297" t="s">
        <v>4514</v>
      </c>
      <c r="BR1366" s="297" t="s">
        <v>4816</v>
      </c>
      <c r="BS1366" s="297">
        <v>38940</v>
      </c>
      <c r="BT1366" s="297">
        <v>48071</v>
      </c>
      <c r="BU1366" s="301">
        <v>45061.279999999999</v>
      </c>
      <c r="BV1366" s="301">
        <v>71.260000000000005</v>
      </c>
      <c r="BW1366" s="301">
        <v>0</v>
      </c>
    </row>
    <row r="1367" spans="1:75" s="289" customFormat="1" ht="18.2" customHeight="1" x14ac:dyDescent="0.15">
      <c r="A1367" s="291">
        <v>1365</v>
      </c>
      <c r="B1367" s="292" t="s">
        <v>305</v>
      </c>
      <c r="C1367" s="292" t="s">
        <v>306</v>
      </c>
      <c r="D1367" s="312">
        <v>45170</v>
      </c>
      <c r="E1367" s="293" t="s">
        <v>2443</v>
      </c>
      <c r="F1367" s="308">
        <v>152</v>
      </c>
      <c r="G1367" s="308">
        <v>151</v>
      </c>
      <c r="H1367" s="295">
        <v>84165.759999999995</v>
      </c>
      <c r="I1367" s="295">
        <v>52244.639999999999</v>
      </c>
      <c r="J1367" s="295">
        <v>0</v>
      </c>
      <c r="K1367" s="295">
        <v>136410.4</v>
      </c>
      <c r="L1367" s="295">
        <v>591.25</v>
      </c>
      <c r="M1367" s="295">
        <v>0</v>
      </c>
      <c r="N1367" s="295">
        <v>0</v>
      </c>
      <c r="O1367" s="295">
        <v>0</v>
      </c>
      <c r="P1367" s="295">
        <v>0</v>
      </c>
      <c r="Q1367" s="295">
        <v>0</v>
      </c>
      <c r="R1367" s="295">
        <v>136410.4</v>
      </c>
      <c r="S1367" s="295">
        <v>135600.13</v>
      </c>
      <c r="T1367" s="295">
        <v>659.3</v>
      </c>
      <c r="U1367" s="295">
        <v>0</v>
      </c>
      <c r="V1367" s="295">
        <v>0</v>
      </c>
      <c r="W1367" s="295">
        <v>0</v>
      </c>
      <c r="X1367" s="295">
        <v>0</v>
      </c>
      <c r="Y1367" s="295">
        <v>0</v>
      </c>
      <c r="Z1367" s="295">
        <v>136259.43</v>
      </c>
      <c r="AA1367" s="295">
        <v>0</v>
      </c>
      <c r="AB1367" s="295">
        <v>0</v>
      </c>
      <c r="AC1367" s="295">
        <v>0</v>
      </c>
      <c r="AD1367" s="295">
        <v>0</v>
      </c>
      <c r="AE1367" s="295">
        <v>0</v>
      </c>
      <c r="AF1367" s="295">
        <v>0</v>
      </c>
      <c r="AG1367" s="295">
        <v>0</v>
      </c>
      <c r="AH1367" s="295">
        <v>0</v>
      </c>
      <c r="AI1367" s="295">
        <v>0</v>
      </c>
      <c r="AJ1367" s="295">
        <v>0</v>
      </c>
      <c r="AK1367" s="295">
        <v>0</v>
      </c>
      <c r="AL1367" s="295">
        <v>0</v>
      </c>
      <c r="AM1367" s="295">
        <v>0</v>
      </c>
      <c r="AN1367" s="295">
        <v>0</v>
      </c>
      <c r="AO1367" s="295">
        <v>0</v>
      </c>
      <c r="AP1367" s="295">
        <v>0</v>
      </c>
      <c r="AQ1367" s="295">
        <v>0</v>
      </c>
      <c r="AR1367" s="295">
        <v>0</v>
      </c>
      <c r="AS1367" s="295">
        <v>0</v>
      </c>
      <c r="AT1367" s="295">
        <f t="shared" si="21"/>
        <v>0</v>
      </c>
      <c r="AU1367" s="295">
        <v>52835.89</v>
      </c>
      <c r="AV1367" s="295">
        <v>136259.43</v>
      </c>
      <c r="AW1367" s="296">
        <v>95</v>
      </c>
      <c r="AX1367" s="296">
        <v>300</v>
      </c>
      <c r="AY1367" s="295">
        <v>594002.85</v>
      </c>
      <c r="AZ1367" s="295">
        <v>144279.87</v>
      </c>
      <c r="BA1367" s="294">
        <v>89.545024999999995</v>
      </c>
      <c r="BB1367" s="294">
        <v>84.660962601782202</v>
      </c>
      <c r="BC1367" s="294">
        <v>9.4</v>
      </c>
      <c r="BD1367" s="294"/>
      <c r="BE1367" s="293" t="s">
        <v>4204</v>
      </c>
      <c r="BF1367" s="291"/>
      <c r="BG1367" s="293" t="s">
        <v>333</v>
      </c>
      <c r="BH1367" s="293" t="s">
        <v>193</v>
      </c>
      <c r="BI1367" s="293" t="s">
        <v>609</v>
      </c>
      <c r="BJ1367" s="293" t="s">
        <v>4205</v>
      </c>
      <c r="BK1367" s="292" t="s">
        <v>175</v>
      </c>
      <c r="BL1367" s="294">
        <v>1068242.9377983999</v>
      </c>
      <c r="BM1367" s="292" t="s">
        <v>309</v>
      </c>
      <c r="BN1367" s="294"/>
      <c r="BO1367" s="297">
        <v>38944</v>
      </c>
      <c r="BP1367" s="297">
        <v>48075</v>
      </c>
      <c r="BQ1367" s="297" t="s">
        <v>947</v>
      </c>
      <c r="BR1367" s="297" t="s">
        <v>4774</v>
      </c>
      <c r="BS1367" s="297">
        <v>38944</v>
      </c>
      <c r="BT1367" s="297">
        <v>48075</v>
      </c>
      <c r="BU1367" s="294">
        <v>45109.94</v>
      </c>
      <c r="BV1367" s="294">
        <v>55.25</v>
      </c>
      <c r="BW1367" s="294">
        <v>0</v>
      </c>
    </row>
    <row r="1368" spans="1:75" s="289" customFormat="1" ht="18.2" customHeight="1" x14ac:dyDescent="0.15">
      <c r="A1368" s="298">
        <v>1366</v>
      </c>
      <c r="B1368" s="299" t="s">
        <v>305</v>
      </c>
      <c r="C1368" s="299" t="s">
        <v>306</v>
      </c>
      <c r="D1368" s="313">
        <v>45170</v>
      </c>
      <c r="E1368" s="300" t="s">
        <v>2444</v>
      </c>
      <c r="F1368" s="309">
        <v>156</v>
      </c>
      <c r="G1368" s="309">
        <v>155</v>
      </c>
      <c r="H1368" s="302">
        <v>106814.13</v>
      </c>
      <c r="I1368" s="302">
        <v>67213.52</v>
      </c>
      <c r="J1368" s="302">
        <v>0</v>
      </c>
      <c r="K1368" s="302">
        <v>174027.65</v>
      </c>
      <c r="L1368" s="302">
        <v>750.4</v>
      </c>
      <c r="M1368" s="302">
        <v>0</v>
      </c>
      <c r="N1368" s="302">
        <v>0</v>
      </c>
      <c r="O1368" s="302">
        <v>0</v>
      </c>
      <c r="P1368" s="302">
        <v>0</v>
      </c>
      <c r="Q1368" s="302">
        <v>0</v>
      </c>
      <c r="R1368" s="302">
        <v>174027.65</v>
      </c>
      <c r="S1368" s="302">
        <v>178788.53</v>
      </c>
      <c r="T1368" s="302">
        <v>836.71</v>
      </c>
      <c r="U1368" s="302">
        <v>0</v>
      </c>
      <c r="V1368" s="302">
        <v>0</v>
      </c>
      <c r="W1368" s="302">
        <v>0</v>
      </c>
      <c r="X1368" s="302">
        <v>0</v>
      </c>
      <c r="Y1368" s="302">
        <v>0</v>
      </c>
      <c r="Z1368" s="302">
        <v>179625.24</v>
      </c>
      <c r="AA1368" s="302">
        <v>0</v>
      </c>
      <c r="AB1368" s="302">
        <v>0</v>
      </c>
      <c r="AC1368" s="302">
        <v>0</v>
      </c>
      <c r="AD1368" s="302">
        <v>0</v>
      </c>
      <c r="AE1368" s="302">
        <v>0</v>
      </c>
      <c r="AF1368" s="302">
        <v>0</v>
      </c>
      <c r="AG1368" s="302">
        <v>0</v>
      </c>
      <c r="AH1368" s="302">
        <v>0</v>
      </c>
      <c r="AI1368" s="302">
        <v>0</v>
      </c>
      <c r="AJ1368" s="302">
        <v>0</v>
      </c>
      <c r="AK1368" s="302">
        <v>0</v>
      </c>
      <c r="AL1368" s="302">
        <v>0</v>
      </c>
      <c r="AM1368" s="302">
        <v>0</v>
      </c>
      <c r="AN1368" s="302">
        <v>0</v>
      </c>
      <c r="AO1368" s="302">
        <v>0</v>
      </c>
      <c r="AP1368" s="302">
        <v>0</v>
      </c>
      <c r="AQ1368" s="302">
        <v>0</v>
      </c>
      <c r="AR1368" s="302">
        <v>0</v>
      </c>
      <c r="AS1368" s="302">
        <v>0</v>
      </c>
      <c r="AT1368" s="295">
        <f t="shared" si="21"/>
        <v>0</v>
      </c>
      <c r="AU1368" s="302">
        <v>67963.92</v>
      </c>
      <c r="AV1368" s="302">
        <v>179625.24</v>
      </c>
      <c r="AW1368" s="303">
        <v>95</v>
      </c>
      <c r="AX1368" s="303">
        <v>300</v>
      </c>
      <c r="AY1368" s="302">
        <v>750001.99</v>
      </c>
      <c r="AZ1368" s="302">
        <v>183109.19</v>
      </c>
      <c r="BA1368" s="301">
        <v>89.999758999999997</v>
      </c>
      <c r="BB1368" s="301">
        <v>85.536103126972193</v>
      </c>
      <c r="BC1368" s="301">
        <v>9.4</v>
      </c>
      <c r="BD1368" s="301"/>
      <c r="BE1368" s="300" t="s">
        <v>4204</v>
      </c>
      <c r="BF1368" s="298"/>
      <c r="BG1368" s="300" t="s">
        <v>315</v>
      </c>
      <c r="BH1368" s="300" t="s">
        <v>179</v>
      </c>
      <c r="BI1368" s="300" t="s">
        <v>691</v>
      </c>
      <c r="BJ1368" s="300" t="s">
        <v>4205</v>
      </c>
      <c r="BK1368" s="299" t="s">
        <v>175</v>
      </c>
      <c r="BL1368" s="301">
        <v>1362827.2338044001</v>
      </c>
      <c r="BM1368" s="299" t="s">
        <v>309</v>
      </c>
      <c r="BN1368" s="301"/>
      <c r="BO1368" s="304">
        <v>38943</v>
      </c>
      <c r="BP1368" s="304">
        <v>48074</v>
      </c>
      <c r="BQ1368" s="297" t="s">
        <v>961</v>
      </c>
      <c r="BR1368" s="297" t="s">
        <v>4773</v>
      </c>
      <c r="BS1368" s="297">
        <v>38943</v>
      </c>
      <c r="BT1368" s="297">
        <v>48074</v>
      </c>
      <c r="BU1368" s="301">
        <v>59125.09</v>
      </c>
      <c r="BV1368" s="301">
        <v>70.12</v>
      </c>
      <c r="BW1368" s="301">
        <v>0</v>
      </c>
    </row>
    <row r="1369" spans="1:75" s="289" customFormat="1" ht="18.2" customHeight="1" x14ac:dyDescent="0.15">
      <c r="A1369" s="291">
        <v>1367</v>
      </c>
      <c r="B1369" s="292" t="s">
        <v>305</v>
      </c>
      <c r="C1369" s="292" t="s">
        <v>306</v>
      </c>
      <c r="D1369" s="312">
        <v>45170</v>
      </c>
      <c r="E1369" s="293" t="s">
        <v>2445</v>
      </c>
      <c r="F1369" s="308">
        <v>180</v>
      </c>
      <c r="G1369" s="308">
        <v>179</v>
      </c>
      <c r="H1369" s="295">
        <v>39789.129999999997</v>
      </c>
      <c r="I1369" s="295">
        <v>26317.439999999999</v>
      </c>
      <c r="J1369" s="295">
        <v>0</v>
      </c>
      <c r="K1369" s="295">
        <v>66106.570000000007</v>
      </c>
      <c r="L1369" s="295">
        <v>277.10000000000002</v>
      </c>
      <c r="M1369" s="295">
        <v>0</v>
      </c>
      <c r="N1369" s="295">
        <v>0</v>
      </c>
      <c r="O1369" s="295">
        <v>0</v>
      </c>
      <c r="P1369" s="295">
        <v>0</v>
      </c>
      <c r="Q1369" s="295">
        <v>0</v>
      </c>
      <c r="R1369" s="295">
        <v>66106.570000000007</v>
      </c>
      <c r="S1369" s="295">
        <v>80260.95</v>
      </c>
      <c r="T1369" s="295">
        <v>318.31</v>
      </c>
      <c r="U1369" s="295">
        <v>0</v>
      </c>
      <c r="V1369" s="295">
        <v>0</v>
      </c>
      <c r="W1369" s="295">
        <v>0</v>
      </c>
      <c r="X1369" s="295">
        <v>0</v>
      </c>
      <c r="Y1369" s="295">
        <v>0</v>
      </c>
      <c r="Z1369" s="295">
        <v>80579.259999999995</v>
      </c>
      <c r="AA1369" s="295">
        <v>0</v>
      </c>
      <c r="AB1369" s="295">
        <v>0</v>
      </c>
      <c r="AC1369" s="295">
        <v>0</v>
      </c>
      <c r="AD1369" s="295">
        <v>0</v>
      </c>
      <c r="AE1369" s="295">
        <v>0</v>
      </c>
      <c r="AF1369" s="295">
        <v>0</v>
      </c>
      <c r="AG1369" s="295">
        <v>0</v>
      </c>
      <c r="AH1369" s="295">
        <v>0</v>
      </c>
      <c r="AI1369" s="295">
        <v>0</v>
      </c>
      <c r="AJ1369" s="295">
        <v>0</v>
      </c>
      <c r="AK1369" s="295">
        <v>0</v>
      </c>
      <c r="AL1369" s="295">
        <v>0</v>
      </c>
      <c r="AM1369" s="295">
        <v>0</v>
      </c>
      <c r="AN1369" s="295">
        <v>0</v>
      </c>
      <c r="AO1369" s="295">
        <v>0</v>
      </c>
      <c r="AP1369" s="295">
        <v>0</v>
      </c>
      <c r="AQ1369" s="295">
        <v>0</v>
      </c>
      <c r="AR1369" s="295">
        <v>0</v>
      </c>
      <c r="AS1369" s="295">
        <v>0</v>
      </c>
      <c r="AT1369" s="295">
        <f t="shared" si="21"/>
        <v>0</v>
      </c>
      <c r="AU1369" s="295">
        <v>26594.54</v>
      </c>
      <c r="AV1369" s="295">
        <v>80579.259999999995</v>
      </c>
      <c r="AW1369" s="296">
        <v>95</v>
      </c>
      <c r="AX1369" s="296">
        <v>300</v>
      </c>
      <c r="AY1369" s="295">
        <v>277000.31</v>
      </c>
      <c r="AZ1369" s="295">
        <v>67609.27</v>
      </c>
      <c r="BA1369" s="294">
        <v>89.999893999999998</v>
      </c>
      <c r="BB1369" s="294">
        <v>87.999534571273699</v>
      </c>
      <c r="BC1369" s="294">
        <v>9.6</v>
      </c>
      <c r="BD1369" s="294"/>
      <c r="BE1369" s="293" t="s">
        <v>4204</v>
      </c>
      <c r="BF1369" s="291"/>
      <c r="BG1369" s="293" t="s">
        <v>659</v>
      </c>
      <c r="BH1369" s="293" t="s">
        <v>207</v>
      </c>
      <c r="BI1369" s="293" t="s">
        <v>660</v>
      </c>
      <c r="BJ1369" s="293" t="s">
        <v>4205</v>
      </c>
      <c r="BK1369" s="292" t="s">
        <v>175</v>
      </c>
      <c r="BL1369" s="294">
        <v>517686.89590071997</v>
      </c>
      <c r="BM1369" s="292" t="s">
        <v>309</v>
      </c>
      <c r="BN1369" s="294"/>
      <c r="BO1369" s="297">
        <v>38947</v>
      </c>
      <c r="BP1369" s="297">
        <v>48078</v>
      </c>
      <c r="BQ1369" s="297" t="s">
        <v>947</v>
      </c>
      <c r="BR1369" s="297" t="s">
        <v>4774</v>
      </c>
      <c r="BS1369" s="297">
        <v>38947</v>
      </c>
      <c r="BT1369" s="297">
        <v>48078</v>
      </c>
      <c r="BU1369" s="294">
        <v>31563.8</v>
      </c>
      <c r="BV1369" s="294">
        <v>61.29</v>
      </c>
      <c r="BW1369" s="294">
        <v>0</v>
      </c>
    </row>
    <row r="1370" spans="1:75" s="289" customFormat="1" ht="18.2" customHeight="1" x14ac:dyDescent="0.15">
      <c r="A1370" s="298">
        <v>1368</v>
      </c>
      <c r="B1370" s="299" t="s">
        <v>305</v>
      </c>
      <c r="C1370" s="299" t="s">
        <v>306</v>
      </c>
      <c r="D1370" s="313">
        <v>45170</v>
      </c>
      <c r="E1370" s="300" t="s">
        <v>2446</v>
      </c>
      <c r="F1370" s="309">
        <v>0</v>
      </c>
      <c r="G1370" s="309">
        <v>0</v>
      </c>
      <c r="H1370" s="302">
        <v>33039.85</v>
      </c>
      <c r="I1370" s="302">
        <v>0</v>
      </c>
      <c r="J1370" s="302">
        <v>0</v>
      </c>
      <c r="K1370" s="302">
        <v>33039.85</v>
      </c>
      <c r="L1370" s="302">
        <v>230.06</v>
      </c>
      <c r="M1370" s="302">
        <v>0</v>
      </c>
      <c r="N1370" s="302">
        <v>0</v>
      </c>
      <c r="O1370" s="302">
        <v>230.06</v>
      </c>
      <c r="P1370" s="302">
        <v>0</v>
      </c>
      <c r="Q1370" s="302">
        <v>0</v>
      </c>
      <c r="R1370" s="302">
        <v>32809.79</v>
      </c>
      <c r="S1370" s="302">
        <v>0</v>
      </c>
      <c r="T1370" s="302">
        <v>264.32</v>
      </c>
      <c r="U1370" s="302">
        <v>0</v>
      </c>
      <c r="V1370" s="302">
        <v>0</v>
      </c>
      <c r="W1370" s="302">
        <v>264.32</v>
      </c>
      <c r="X1370" s="302">
        <v>0</v>
      </c>
      <c r="Y1370" s="302">
        <v>0</v>
      </c>
      <c r="Z1370" s="302">
        <v>0</v>
      </c>
      <c r="AA1370" s="302">
        <v>50.89</v>
      </c>
      <c r="AB1370" s="302">
        <v>0</v>
      </c>
      <c r="AC1370" s="302">
        <v>0</v>
      </c>
      <c r="AD1370" s="302">
        <v>0</v>
      </c>
      <c r="AE1370" s="302">
        <v>0</v>
      </c>
      <c r="AF1370" s="302">
        <v>-25.76</v>
      </c>
      <c r="AG1370" s="302">
        <v>27.26</v>
      </c>
      <c r="AH1370" s="302">
        <v>69.290000000000006</v>
      </c>
      <c r="AI1370" s="302">
        <v>0</v>
      </c>
      <c r="AJ1370" s="302">
        <v>0</v>
      </c>
      <c r="AK1370" s="302">
        <v>0</v>
      </c>
      <c r="AL1370" s="302">
        <v>0</v>
      </c>
      <c r="AM1370" s="302">
        <v>0</v>
      </c>
      <c r="AN1370" s="302">
        <v>0</v>
      </c>
      <c r="AO1370" s="302">
        <v>0</v>
      </c>
      <c r="AP1370" s="302">
        <v>0.42</v>
      </c>
      <c r="AQ1370" s="302">
        <v>0</v>
      </c>
      <c r="AR1370" s="302">
        <v>0.34</v>
      </c>
      <c r="AS1370" s="302">
        <v>0</v>
      </c>
      <c r="AT1370" s="295">
        <f t="shared" si="21"/>
        <v>616.14</v>
      </c>
      <c r="AU1370" s="302">
        <v>0</v>
      </c>
      <c r="AV1370" s="302">
        <v>0</v>
      </c>
      <c r="AW1370" s="303">
        <v>95</v>
      </c>
      <c r="AX1370" s="303">
        <v>300</v>
      </c>
      <c r="AY1370" s="302">
        <v>229999.7</v>
      </c>
      <c r="AZ1370" s="302">
        <v>56137.66</v>
      </c>
      <c r="BA1370" s="301">
        <v>90.000112000000001</v>
      </c>
      <c r="BB1370" s="301">
        <v>52.600781270478301</v>
      </c>
      <c r="BC1370" s="301">
        <v>9.6</v>
      </c>
      <c r="BD1370" s="301"/>
      <c r="BE1370" s="300" t="s">
        <v>4204</v>
      </c>
      <c r="BF1370" s="298"/>
      <c r="BG1370" s="300" t="s">
        <v>320</v>
      </c>
      <c r="BH1370" s="300" t="s">
        <v>181</v>
      </c>
      <c r="BI1370" s="300" t="s">
        <v>321</v>
      </c>
      <c r="BJ1370" s="300" t="s">
        <v>103</v>
      </c>
      <c r="BK1370" s="299" t="s">
        <v>175</v>
      </c>
      <c r="BL1370" s="301">
        <v>256936.61522984001</v>
      </c>
      <c r="BM1370" s="299" t="s">
        <v>309</v>
      </c>
      <c r="BN1370" s="301"/>
      <c r="BO1370" s="304">
        <v>38947</v>
      </c>
      <c r="BP1370" s="304">
        <v>48078</v>
      </c>
      <c r="BQ1370" s="297" t="s">
        <v>4757</v>
      </c>
      <c r="BR1370" s="297" t="s">
        <v>4764</v>
      </c>
      <c r="BS1370" s="297">
        <v>38947</v>
      </c>
      <c r="BT1370" s="297">
        <v>48078</v>
      </c>
      <c r="BU1370" s="301">
        <v>0</v>
      </c>
      <c r="BV1370" s="301">
        <v>50.89</v>
      </c>
      <c r="BW1370" s="301">
        <v>0</v>
      </c>
    </row>
    <row r="1371" spans="1:75" s="289" customFormat="1" ht="18.2" customHeight="1" x14ac:dyDescent="0.15">
      <c r="A1371" s="291">
        <v>1369</v>
      </c>
      <c r="B1371" s="292" t="s">
        <v>305</v>
      </c>
      <c r="C1371" s="292" t="s">
        <v>306</v>
      </c>
      <c r="D1371" s="312">
        <v>45170</v>
      </c>
      <c r="E1371" s="293" t="s">
        <v>2447</v>
      </c>
      <c r="F1371" s="308">
        <v>121</v>
      </c>
      <c r="G1371" s="308">
        <v>120</v>
      </c>
      <c r="H1371" s="295">
        <v>135261.1</v>
      </c>
      <c r="I1371" s="295">
        <v>73746.210000000006</v>
      </c>
      <c r="J1371" s="295">
        <v>0</v>
      </c>
      <c r="K1371" s="295">
        <v>209007.31</v>
      </c>
      <c r="L1371" s="295">
        <v>950.22</v>
      </c>
      <c r="M1371" s="295">
        <v>0</v>
      </c>
      <c r="N1371" s="295">
        <v>0</v>
      </c>
      <c r="O1371" s="295">
        <v>0</v>
      </c>
      <c r="P1371" s="295">
        <v>0</v>
      </c>
      <c r="Q1371" s="295">
        <v>0</v>
      </c>
      <c r="R1371" s="295">
        <v>209007.31</v>
      </c>
      <c r="S1371" s="295">
        <v>167149.13</v>
      </c>
      <c r="T1371" s="295">
        <v>1059.55</v>
      </c>
      <c r="U1371" s="295">
        <v>0</v>
      </c>
      <c r="V1371" s="295">
        <v>0</v>
      </c>
      <c r="W1371" s="295">
        <v>0</v>
      </c>
      <c r="X1371" s="295">
        <v>0</v>
      </c>
      <c r="Y1371" s="295">
        <v>0</v>
      </c>
      <c r="Z1371" s="295">
        <v>168208.68</v>
      </c>
      <c r="AA1371" s="295">
        <v>0</v>
      </c>
      <c r="AB1371" s="295">
        <v>0</v>
      </c>
      <c r="AC1371" s="295">
        <v>0</v>
      </c>
      <c r="AD1371" s="295">
        <v>0</v>
      </c>
      <c r="AE1371" s="295">
        <v>0</v>
      </c>
      <c r="AF1371" s="295">
        <v>0</v>
      </c>
      <c r="AG1371" s="295">
        <v>0</v>
      </c>
      <c r="AH1371" s="295">
        <v>0</v>
      </c>
      <c r="AI1371" s="295">
        <v>0</v>
      </c>
      <c r="AJ1371" s="295">
        <v>0</v>
      </c>
      <c r="AK1371" s="295">
        <v>0</v>
      </c>
      <c r="AL1371" s="295">
        <v>0</v>
      </c>
      <c r="AM1371" s="295">
        <v>0</v>
      </c>
      <c r="AN1371" s="295">
        <v>0</v>
      </c>
      <c r="AO1371" s="295">
        <v>0</v>
      </c>
      <c r="AP1371" s="295">
        <v>0</v>
      </c>
      <c r="AQ1371" s="295">
        <v>0</v>
      </c>
      <c r="AR1371" s="295">
        <v>0</v>
      </c>
      <c r="AS1371" s="295">
        <v>0</v>
      </c>
      <c r="AT1371" s="295">
        <f t="shared" si="21"/>
        <v>0</v>
      </c>
      <c r="AU1371" s="295">
        <v>74696.429999999993</v>
      </c>
      <c r="AV1371" s="295">
        <v>168208.68</v>
      </c>
      <c r="AW1371" s="296">
        <v>95</v>
      </c>
      <c r="AX1371" s="296">
        <v>300</v>
      </c>
      <c r="AY1371" s="295">
        <v>950002.51</v>
      </c>
      <c r="AZ1371" s="295">
        <v>231872.96</v>
      </c>
      <c r="BA1371" s="294">
        <v>89.999763000000002</v>
      </c>
      <c r="BB1371" s="294">
        <v>81.124631200065494</v>
      </c>
      <c r="BC1371" s="294">
        <v>9.4</v>
      </c>
      <c r="BD1371" s="294"/>
      <c r="BE1371" s="293" t="s">
        <v>4204</v>
      </c>
      <c r="BF1371" s="291"/>
      <c r="BG1371" s="293" t="s">
        <v>315</v>
      </c>
      <c r="BH1371" s="293" t="s">
        <v>179</v>
      </c>
      <c r="BI1371" s="293" t="s">
        <v>648</v>
      </c>
      <c r="BJ1371" s="293" t="s">
        <v>4205</v>
      </c>
      <c r="BK1371" s="292" t="s">
        <v>175</v>
      </c>
      <c r="BL1371" s="294">
        <v>1636756.3093117599</v>
      </c>
      <c r="BM1371" s="292" t="s">
        <v>309</v>
      </c>
      <c r="BN1371" s="294"/>
      <c r="BO1371" s="297">
        <v>38947</v>
      </c>
      <c r="BP1371" s="297">
        <v>48078</v>
      </c>
      <c r="BQ1371" s="297" t="s">
        <v>936</v>
      </c>
      <c r="BR1371" s="297" t="s">
        <v>4769</v>
      </c>
      <c r="BS1371" s="297">
        <v>38947</v>
      </c>
      <c r="BT1371" s="297">
        <v>48078</v>
      </c>
      <c r="BU1371" s="294">
        <v>57591.6</v>
      </c>
      <c r="BV1371" s="294">
        <v>88.79</v>
      </c>
      <c r="BW1371" s="294">
        <v>0</v>
      </c>
    </row>
    <row r="1372" spans="1:75" s="289" customFormat="1" ht="18.2" customHeight="1" x14ac:dyDescent="0.15">
      <c r="A1372" s="298">
        <v>1370</v>
      </c>
      <c r="B1372" s="299" t="s">
        <v>305</v>
      </c>
      <c r="C1372" s="299" t="s">
        <v>306</v>
      </c>
      <c r="D1372" s="313">
        <v>45170</v>
      </c>
      <c r="E1372" s="300" t="s">
        <v>2448</v>
      </c>
      <c r="F1372" s="309">
        <v>0</v>
      </c>
      <c r="G1372" s="309">
        <v>0</v>
      </c>
      <c r="H1372" s="302">
        <v>24873.05</v>
      </c>
      <c r="I1372" s="302">
        <v>0</v>
      </c>
      <c r="J1372" s="302">
        <v>0</v>
      </c>
      <c r="K1372" s="302">
        <v>24873.05</v>
      </c>
      <c r="L1372" s="302">
        <v>173.24</v>
      </c>
      <c r="M1372" s="302">
        <v>0</v>
      </c>
      <c r="N1372" s="302">
        <v>0</v>
      </c>
      <c r="O1372" s="302">
        <v>173.24</v>
      </c>
      <c r="P1372" s="302">
        <v>0</v>
      </c>
      <c r="Q1372" s="302">
        <v>0</v>
      </c>
      <c r="R1372" s="302">
        <v>24699.81</v>
      </c>
      <c r="S1372" s="302">
        <v>0</v>
      </c>
      <c r="T1372" s="302">
        <v>198.98</v>
      </c>
      <c r="U1372" s="302">
        <v>0</v>
      </c>
      <c r="V1372" s="302">
        <v>0</v>
      </c>
      <c r="W1372" s="302">
        <v>198.98</v>
      </c>
      <c r="X1372" s="302">
        <v>0</v>
      </c>
      <c r="Y1372" s="302">
        <v>0</v>
      </c>
      <c r="Z1372" s="302">
        <v>0</v>
      </c>
      <c r="AA1372" s="302">
        <v>38.32</v>
      </c>
      <c r="AB1372" s="302">
        <v>0</v>
      </c>
      <c r="AC1372" s="302">
        <v>0</v>
      </c>
      <c r="AD1372" s="302">
        <v>0</v>
      </c>
      <c r="AE1372" s="302">
        <v>0</v>
      </c>
      <c r="AF1372" s="302">
        <v>-19.23</v>
      </c>
      <c r="AG1372" s="302">
        <v>20.53</v>
      </c>
      <c r="AH1372" s="302">
        <v>52.16</v>
      </c>
      <c r="AI1372" s="302">
        <v>0</v>
      </c>
      <c r="AJ1372" s="302">
        <v>0</v>
      </c>
      <c r="AK1372" s="302">
        <v>0</v>
      </c>
      <c r="AL1372" s="302">
        <v>0</v>
      </c>
      <c r="AM1372" s="302">
        <v>0</v>
      </c>
      <c r="AN1372" s="302">
        <v>0</v>
      </c>
      <c r="AO1372" s="302">
        <v>0</v>
      </c>
      <c r="AP1372" s="302">
        <v>18.18</v>
      </c>
      <c r="AQ1372" s="302">
        <v>0</v>
      </c>
      <c r="AR1372" s="302">
        <v>16.09</v>
      </c>
      <c r="AS1372" s="302">
        <v>0</v>
      </c>
      <c r="AT1372" s="295">
        <f t="shared" si="21"/>
        <v>466.09000000000003</v>
      </c>
      <c r="AU1372" s="302">
        <v>0</v>
      </c>
      <c r="AV1372" s="302">
        <v>0</v>
      </c>
      <c r="AW1372" s="303">
        <v>95</v>
      </c>
      <c r="AX1372" s="303">
        <v>300</v>
      </c>
      <c r="AY1372" s="302">
        <v>173204.78</v>
      </c>
      <c r="AZ1372" s="302">
        <v>42265.66</v>
      </c>
      <c r="BA1372" s="301">
        <v>89.998552000000004</v>
      </c>
      <c r="BB1372" s="301">
        <v>52.594639115421799</v>
      </c>
      <c r="BC1372" s="301">
        <v>9.6</v>
      </c>
      <c r="BD1372" s="301"/>
      <c r="BE1372" s="300" t="s">
        <v>4204</v>
      </c>
      <c r="BF1372" s="298"/>
      <c r="BG1372" s="300" t="s">
        <v>333</v>
      </c>
      <c r="BH1372" s="300" t="s">
        <v>208</v>
      </c>
      <c r="BI1372" s="300" t="s">
        <v>453</v>
      </c>
      <c r="BJ1372" s="300" t="s">
        <v>103</v>
      </c>
      <c r="BK1372" s="299" t="s">
        <v>175</v>
      </c>
      <c r="BL1372" s="301">
        <v>193426.58329176001</v>
      </c>
      <c r="BM1372" s="299" t="s">
        <v>309</v>
      </c>
      <c r="BN1372" s="301"/>
      <c r="BO1372" s="304">
        <v>38950</v>
      </c>
      <c r="BP1372" s="304">
        <v>48081</v>
      </c>
      <c r="BQ1372" s="297" t="s">
        <v>4757</v>
      </c>
      <c r="BR1372" s="297" t="s">
        <v>4764</v>
      </c>
      <c r="BS1372" s="297">
        <v>38950</v>
      </c>
      <c r="BT1372" s="297">
        <v>48081</v>
      </c>
      <c r="BU1372" s="301">
        <v>0</v>
      </c>
      <c r="BV1372" s="301">
        <v>38.32</v>
      </c>
      <c r="BW1372" s="301">
        <v>0</v>
      </c>
    </row>
    <row r="1373" spans="1:75" s="289" customFormat="1" ht="18.2" customHeight="1" x14ac:dyDescent="0.15">
      <c r="A1373" s="291">
        <v>1371</v>
      </c>
      <c r="B1373" s="292" t="s">
        <v>305</v>
      </c>
      <c r="C1373" s="292" t="s">
        <v>306</v>
      </c>
      <c r="D1373" s="312">
        <v>45170</v>
      </c>
      <c r="E1373" s="293" t="s">
        <v>2449</v>
      </c>
      <c r="F1373" s="308">
        <v>57</v>
      </c>
      <c r="G1373" s="308">
        <v>56</v>
      </c>
      <c r="H1373" s="295">
        <v>70948.2</v>
      </c>
      <c r="I1373" s="295">
        <v>22374.48</v>
      </c>
      <c r="J1373" s="295">
        <v>0</v>
      </c>
      <c r="K1373" s="295">
        <v>93322.68</v>
      </c>
      <c r="L1373" s="295">
        <v>496.19</v>
      </c>
      <c r="M1373" s="295">
        <v>0</v>
      </c>
      <c r="N1373" s="295">
        <v>0</v>
      </c>
      <c r="O1373" s="295">
        <v>0</v>
      </c>
      <c r="P1373" s="295">
        <v>0</v>
      </c>
      <c r="Q1373" s="295">
        <v>0</v>
      </c>
      <c r="R1373" s="295">
        <v>93322.68</v>
      </c>
      <c r="S1373" s="295">
        <v>36865.68</v>
      </c>
      <c r="T1373" s="295">
        <v>561.66999999999996</v>
      </c>
      <c r="U1373" s="295">
        <v>0</v>
      </c>
      <c r="V1373" s="295">
        <v>0</v>
      </c>
      <c r="W1373" s="295">
        <v>0</v>
      </c>
      <c r="X1373" s="295">
        <v>0</v>
      </c>
      <c r="Y1373" s="295">
        <v>0</v>
      </c>
      <c r="Z1373" s="295">
        <v>37427.35</v>
      </c>
      <c r="AA1373" s="295">
        <v>0</v>
      </c>
      <c r="AB1373" s="295">
        <v>0</v>
      </c>
      <c r="AC1373" s="295">
        <v>0</v>
      </c>
      <c r="AD1373" s="295">
        <v>0</v>
      </c>
      <c r="AE1373" s="295">
        <v>0</v>
      </c>
      <c r="AF1373" s="295">
        <v>0</v>
      </c>
      <c r="AG1373" s="295">
        <v>0</v>
      </c>
      <c r="AH1373" s="295">
        <v>0</v>
      </c>
      <c r="AI1373" s="295">
        <v>0</v>
      </c>
      <c r="AJ1373" s="295">
        <v>0</v>
      </c>
      <c r="AK1373" s="295">
        <v>0</v>
      </c>
      <c r="AL1373" s="295">
        <v>0</v>
      </c>
      <c r="AM1373" s="295">
        <v>0</v>
      </c>
      <c r="AN1373" s="295">
        <v>0</v>
      </c>
      <c r="AO1373" s="295">
        <v>0</v>
      </c>
      <c r="AP1373" s="295">
        <v>0</v>
      </c>
      <c r="AQ1373" s="295">
        <v>0</v>
      </c>
      <c r="AR1373" s="295">
        <v>0</v>
      </c>
      <c r="AS1373" s="295">
        <v>0</v>
      </c>
      <c r="AT1373" s="295">
        <f t="shared" si="21"/>
        <v>0</v>
      </c>
      <c r="AU1373" s="295">
        <v>22870.67</v>
      </c>
      <c r="AV1373" s="295">
        <v>37427.35</v>
      </c>
      <c r="AW1373" s="296">
        <v>95</v>
      </c>
      <c r="AX1373" s="296">
        <v>300</v>
      </c>
      <c r="AY1373" s="295">
        <v>495998.5</v>
      </c>
      <c r="AZ1373" s="295">
        <v>121079.17</v>
      </c>
      <c r="BA1373" s="294">
        <v>90.000275000000002</v>
      </c>
      <c r="BB1373" s="294">
        <v>69.368388168972402</v>
      </c>
      <c r="BC1373" s="294">
        <v>9.5</v>
      </c>
      <c r="BD1373" s="294"/>
      <c r="BE1373" s="293" t="s">
        <v>4204</v>
      </c>
      <c r="BF1373" s="291"/>
      <c r="BG1373" s="293" t="s">
        <v>333</v>
      </c>
      <c r="BH1373" s="293" t="s">
        <v>193</v>
      </c>
      <c r="BI1373" s="293" t="s">
        <v>339</v>
      </c>
      <c r="BJ1373" s="293" t="s">
        <v>4205</v>
      </c>
      <c r="BK1373" s="292" t="s">
        <v>175</v>
      </c>
      <c r="BL1373" s="294">
        <v>730818.86605727999</v>
      </c>
      <c r="BM1373" s="292" t="s">
        <v>309</v>
      </c>
      <c r="BN1373" s="294"/>
      <c r="BO1373" s="297">
        <v>38945</v>
      </c>
      <c r="BP1373" s="297">
        <v>48076</v>
      </c>
      <c r="BQ1373" s="297" t="s">
        <v>931</v>
      </c>
      <c r="BR1373" s="297" t="s">
        <v>4779</v>
      </c>
      <c r="BS1373" s="297">
        <v>38945</v>
      </c>
      <c r="BT1373" s="297">
        <v>48076</v>
      </c>
      <c r="BU1373" s="294">
        <v>16354.44</v>
      </c>
      <c r="BV1373" s="294">
        <v>84.08</v>
      </c>
      <c r="BW1373" s="294">
        <v>0</v>
      </c>
    </row>
    <row r="1374" spans="1:75" s="289" customFormat="1" ht="18.2" customHeight="1" x14ac:dyDescent="0.15">
      <c r="A1374" s="298">
        <v>1372</v>
      </c>
      <c r="B1374" s="299" t="s">
        <v>305</v>
      </c>
      <c r="C1374" s="299" t="s">
        <v>306</v>
      </c>
      <c r="D1374" s="313">
        <v>45170</v>
      </c>
      <c r="E1374" s="300" t="s">
        <v>2450</v>
      </c>
      <c r="F1374" s="309">
        <v>188</v>
      </c>
      <c r="G1374" s="309">
        <v>187</v>
      </c>
      <c r="H1374" s="302">
        <v>29306.65</v>
      </c>
      <c r="I1374" s="302">
        <v>19756.84</v>
      </c>
      <c r="J1374" s="302">
        <v>0</v>
      </c>
      <c r="K1374" s="302">
        <v>49063.49</v>
      </c>
      <c r="L1374" s="302">
        <v>204.04</v>
      </c>
      <c r="M1374" s="302">
        <v>0</v>
      </c>
      <c r="N1374" s="302">
        <v>0</v>
      </c>
      <c r="O1374" s="302">
        <v>0</v>
      </c>
      <c r="P1374" s="302">
        <v>0</v>
      </c>
      <c r="Q1374" s="302">
        <v>0</v>
      </c>
      <c r="R1374" s="302">
        <v>49063.49</v>
      </c>
      <c r="S1374" s="302">
        <v>62240.79</v>
      </c>
      <c r="T1374" s="302">
        <v>234.45</v>
      </c>
      <c r="U1374" s="302">
        <v>0</v>
      </c>
      <c r="V1374" s="302">
        <v>0</v>
      </c>
      <c r="W1374" s="302">
        <v>0</v>
      </c>
      <c r="X1374" s="302">
        <v>0</v>
      </c>
      <c r="Y1374" s="302">
        <v>0</v>
      </c>
      <c r="Z1374" s="302">
        <v>62475.24</v>
      </c>
      <c r="AA1374" s="302">
        <v>0</v>
      </c>
      <c r="AB1374" s="302">
        <v>0</v>
      </c>
      <c r="AC1374" s="302">
        <v>0</v>
      </c>
      <c r="AD1374" s="302">
        <v>0</v>
      </c>
      <c r="AE1374" s="302">
        <v>0</v>
      </c>
      <c r="AF1374" s="302">
        <v>0</v>
      </c>
      <c r="AG1374" s="302">
        <v>0</v>
      </c>
      <c r="AH1374" s="302">
        <v>0</v>
      </c>
      <c r="AI1374" s="302">
        <v>0</v>
      </c>
      <c r="AJ1374" s="302">
        <v>0</v>
      </c>
      <c r="AK1374" s="302">
        <v>0</v>
      </c>
      <c r="AL1374" s="302">
        <v>0</v>
      </c>
      <c r="AM1374" s="302">
        <v>0</v>
      </c>
      <c r="AN1374" s="302">
        <v>0</v>
      </c>
      <c r="AO1374" s="302">
        <v>0</v>
      </c>
      <c r="AP1374" s="302">
        <v>0</v>
      </c>
      <c r="AQ1374" s="302">
        <v>0</v>
      </c>
      <c r="AR1374" s="302">
        <v>0</v>
      </c>
      <c r="AS1374" s="302">
        <v>0</v>
      </c>
      <c r="AT1374" s="295">
        <f t="shared" si="21"/>
        <v>0</v>
      </c>
      <c r="AU1374" s="302">
        <v>19960.88</v>
      </c>
      <c r="AV1374" s="302">
        <v>62475.24</v>
      </c>
      <c r="AW1374" s="303">
        <v>95</v>
      </c>
      <c r="AX1374" s="303">
        <v>300</v>
      </c>
      <c r="AY1374" s="302">
        <v>254998.92</v>
      </c>
      <c r="AZ1374" s="302">
        <v>49791.67</v>
      </c>
      <c r="BA1374" s="301">
        <v>72.000309000000001</v>
      </c>
      <c r="BB1374" s="301">
        <v>70.947337990840794</v>
      </c>
      <c r="BC1374" s="301">
        <v>9.6</v>
      </c>
      <c r="BD1374" s="301"/>
      <c r="BE1374" s="300" t="s">
        <v>4204</v>
      </c>
      <c r="BF1374" s="298"/>
      <c r="BG1374" s="300" t="s">
        <v>659</v>
      </c>
      <c r="BH1374" s="300" t="s">
        <v>207</v>
      </c>
      <c r="BI1374" s="300" t="s">
        <v>660</v>
      </c>
      <c r="BJ1374" s="300" t="s">
        <v>4205</v>
      </c>
      <c r="BK1374" s="299" t="s">
        <v>175</v>
      </c>
      <c r="BL1374" s="301">
        <v>384220.90028504003</v>
      </c>
      <c r="BM1374" s="299" t="s">
        <v>309</v>
      </c>
      <c r="BN1374" s="301"/>
      <c r="BO1374" s="304">
        <v>38947</v>
      </c>
      <c r="BP1374" s="304">
        <v>48078</v>
      </c>
      <c r="BQ1374" s="297" t="s">
        <v>948</v>
      </c>
      <c r="BR1374" s="297" t="s">
        <v>4772</v>
      </c>
      <c r="BS1374" s="297">
        <v>38947</v>
      </c>
      <c r="BT1374" s="297">
        <v>48078</v>
      </c>
      <c r="BU1374" s="301">
        <v>24476.61</v>
      </c>
      <c r="BV1374" s="301">
        <v>45.14</v>
      </c>
      <c r="BW1374" s="301">
        <v>0</v>
      </c>
    </row>
    <row r="1375" spans="1:75" s="289" customFormat="1" ht="18.2" customHeight="1" x14ac:dyDescent="0.15">
      <c r="A1375" s="291">
        <v>1373</v>
      </c>
      <c r="B1375" s="292" t="s">
        <v>305</v>
      </c>
      <c r="C1375" s="292" t="s">
        <v>306</v>
      </c>
      <c r="D1375" s="312">
        <v>45170</v>
      </c>
      <c r="E1375" s="293" t="s">
        <v>2451</v>
      </c>
      <c r="F1375" s="308">
        <v>0</v>
      </c>
      <c r="G1375" s="308">
        <v>0</v>
      </c>
      <c r="H1375" s="295">
        <v>126655.21</v>
      </c>
      <c r="I1375" s="295">
        <v>0</v>
      </c>
      <c r="J1375" s="295">
        <v>0</v>
      </c>
      <c r="K1375" s="295">
        <v>126655.21</v>
      </c>
      <c r="L1375" s="295">
        <v>889.78</v>
      </c>
      <c r="M1375" s="295">
        <v>0</v>
      </c>
      <c r="N1375" s="295">
        <v>0</v>
      </c>
      <c r="O1375" s="295">
        <v>889.78</v>
      </c>
      <c r="P1375" s="295">
        <v>0</v>
      </c>
      <c r="Q1375" s="295">
        <v>0</v>
      </c>
      <c r="R1375" s="295">
        <v>125765.43</v>
      </c>
      <c r="S1375" s="295">
        <v>0</v>
      </c>
      <c r="T1375" s="295">
        <v>992.13</v>
      </c>
      <c r="U1375" s="295">
        <v>0</v>
      </c>
      <c r="V1375" s="295">
        <v>0</v>
      </c>
      <c r="W1375" s="295">
        <v>992.13</v>
      </c>
      <c r="X1375" s="295">
        <v>0</v>
      </c>
      <c r="Y1375" s="295">
        <v>0</v>
      </c>
      <c r="Z1375" s="295">
        <v>0</v>
      </c>
      <c r="AA1375" s="295">
        <v>83.14</v>
      </c>
      <c r="AB1375" s="295">
        <v>0</v>
      </c>
      <c r="AC1375" s="295">
        <v>0</v>
      </c>
      <c r="AD1375" s="295">
        <v>0</v>
      </c>
      <c r="AE1375" s="295">
        <v>0</v>
      </c>
      <c r="AF1375" s="295">
        <v>-101.82</v>
      </c>
      <c r="AG1375" s="295">
        <v>98.25</v>
      </c>
      <c r="AH1375" s="295">
        <v>270.95999999999998</v>
      </c>
      <c r="AI1375" s="295">
        <v>0</v>
      </c>
      <c r="AJ1375" s="295">
        <v>0</v>
      </c>
      <c r="AK1375" s="295">
        <v>0</v>
      </c>
      <c r="AL1375" s="295">
        <v>0</v>
      </c>
      <c r="AM1375" s="295">
        <v>0</v>
      </c>
      <c r="AN1375" s="295">
        <v>0</v>
      </c>
      <c r="AO1375" s="295">
        <v>0</v>
      </c>
      <c r="AP1375" s="295">
        <v>0</v>
      </c>
      <c r="AQ1375" s="295">
        <v>0</v>
      </c>
      <c r="AR1375" s="295">
        <v>0</v>
      </c>
      <c r="AS1375" s="295">
        <v>1.1493E-2</v>
      </c>
      <c r="AT1375" s="295">
        <f t="shared" si="21"/>
        <v>2232.4285069999996</v>
      </c>
      <c r="AU1375" s="295">
        <v>0</v>
      </c>
      <c r="AV1375" s="295">
        <v>0</v>
      </c>
      <c r="AW1375" s="296">
        <v>95</v>
      </c>
      <c r="AX1375" s="296">
        <v>300</v>
      </c>
      <c r="AY1375" s="295">
        <v>964003.18</v>
      </c>
      <c r="AZ1375" s="295">
        <v>217121.3</v>
      </c>
      <c r="BA1375" s="294">
        <v>83.091012000000006</v>
      </c>
      <c r="BB1375" s="294">
        <v>48.129671539895703</v>
      </c>
      <c r="BC1375" s="294">
        <v>9.4</v>
      </c>
      <c r="BD1375" s="294"/>
      <c r="BE1375" s="293" t="s">
        <v>4204</v>
      </c>
      <c r="BF1375" s="291"/>
      <c r="BG1375" s="293" t="s">
        <v>376</v>
      </c>
      <c r="BH1375" s="293" t="s">
        <v>195</v>
      </c>
      <c r="BI1375" s="293" t="s">
        <v>533</v>
      </c>
      <c r="BJ1375" s="293" t="s">
        <v>103</v>
      </c>
      <c r="BK1375" s="292" t="s">
        <v>175</v>
      </c>
      <c r="BL1375" s="294">
        <v>984881.15581128001</v>
      </c>
      <c r="BM1375" s="292" t="s">
        <v>309</v>
      </c>
      <c r="BN1375" s="294"/>
      <c r="BO1375" s="297">
        <v>38954</v>
      </c>
      <c r="BP1375" s="297">
        <v>48085</v>
      </c>
      <c r="BQ1375" s="297" t="s">
        <v>4757</v>
      </c>
      <c r="BR1375" s="297" t="s">
        <v>4764</v>
      </c>
      <c r="BS1375" s="297">
        <v>38954</v>
      </c>
      <c r="BT1375" s="297">
        <v>48085</v>
      </c>
      <c r="BU1375" s="294">
        <v>0</v>
      </c>
      <c r="BV1375" s="294">
        <v>83.14</v>
      </c>
      <c r="BW1375" s="294">
        <v>0</v>
      </c>
    </row>
    <row r="1376" spans="1:75" s="289" customFormat="1" ht="18.2" customHeight="1" x14ac:dyDescent="0.15">
      <c r="A1376" s="298">
        <v>1374</v>
      </c>
      <c r="B1376" s="299" t="s">
        <v>305</v>
      </c>
      <c r="C1376" s="299" t="s">
        <v>306</v>
      </c>
      <c r="D1376" s="313">
        <v>45170</v>
      </c>
      <c r="E1376" s="300" t="s">
        <v>2452</v>
      </c>
      <c r="F1376" s="309">
        <v>22</v>
      </c>
      <c r="G1376" s="309">
        <v>21</v>
      </c>
      <c r="H1376" s="302">
        <v>26581.65</v>
      </c>
      <c r="I1376" s="302">
        <v>12363.64</v>
      </c>
      <c r="J1376" s="302">
        <v>0</v>
      </c>
      <c r="K1376" s="302">
        <v>38945.29</v>
      </c>
      <c r="L1376" s="302">
        <v>641.36</v>
      </c>
      <c r="M1376" s="302">
        <v>0</v>
      </c>
      <c r="N1376" s="302">
        <v>0</v>
      </c>
      <c r="O1376" s="302">
        <v>0</v>
      </c>
      <c r="P1376" s="302">
        <v>0</v>
      </c>
      <c r="Q1376" s="302">
        <v>0</v>
      </c>
      <c r="R1376" s="302">
        <v>38945.29</v>
      </c>
      <c r="S1376" s="302">
        <v>5348</v>
      </c>
      <c r="T1376" s="302">
        <v>210.44</v>
      </c>
      <c r="U1376" s="302">
        <v>0</v>
      </c>
      <c r="V1376" s="302">
        <v>0</v>
      </c>
      <c r="W1376" s="302">
        <v>0</v>
      </c>
      <c r="X1376" s="302">
        <v>0</v>
      </c>
      <c r="Y1376" s="302">
        <v>0</v>
      </c>
      <c r="Z1376" s="302">
        <v>5558.44</v>
      </c>
      <c r="AA1376" s="302">
        <v>0</v>
      </c>
      <c r="AB1376" s="302">
        <v>0</v>
      </c>
      <c r="AC1376" s="302">
        <v>0</v>
      </c>
      <c r="AD1376" s="302">
        <v>0</v>
      </c>
      <c r="AE1376" s="302">
        <v>0</v>
      </c>
      <c r="AF1376" s="302">
        <v>0</v>
      </c>
      <c r="AG1376" s="302">
        <v>0</v>
      </c>
      <c r="AH1376" s="302">
        <v>0</v>
      </c>
      <c r="AI1376" s="302">
        <v>0</v>
      </c>
      <c r="AJ1376" s="302">
        <v>0</v>
      </c>
      <c r="AK1376" s="302">
        <v>0</v>
      </c>
      <c r="AL1376" s="302">
        <v>0</v>
      </c>
      <c r="AM1376" s="302">
        <v>0</v>
      </c>
      <c r="AN1376" s="302">
        <v>0</v>
      </c>
      <c r="AO1376" s="302">
        <v>0</v>
      </c>
      <c r="AP1376" s="302">
        <v>0</v>
      </c>
      <c r="AQ1376" s="302">
        <v>0</v>
      </c>
      <c r="AR1376" s="302">
        <v>0</v>
      </c>
      <c r="AS1376" s="302">
        <v>0</v>
      </c>
      <c r="AT1376" s="295">
        <f t="shared" si="21"/>
        <v>0</v>
      </c>
      <c r="AU1376" s="302">
        <v>13005</v>
      </c>
      <c r="AV1376" s="302">
        <v>5558.44</v>
      </c>
      <c r="AW1376" s="303">
        <v>35</v>
      </c>
      <c r="AX1376" s="303">
        <v>240</v>
      </c>
      <c r="AY1376" s="302">
        <v>388998.57</v>
      </c>
      <c r="AZ1376" s="302">
        <v>91382.24</v>
      </c>
      <c r="BA1376" s="301">
        <v>86.761249000000007</v>
      </c>
      <c r="BB1376" s="301">
        <v>36.975915703830502</v>
      </c>
      <c r="BC1376" s="301">
        <v>9.5</v>
      </c>
      <c r="BD1376" s="301"/>
      <c r="BE1376" s="300" t="s">
        <v>4204</v>
      </c>
      <c r="BF1376" s="298"/>
      <c r="BG1376" s="300" t="s">
        <v>333</v>
      </c>
      <c r="BH1376" s="300" t="s">
        <v>209</v>
      </c>
      <c r="BI1376" s="300" t="s">
        <v>543</v>
      </c>
      <c r="BJ1376" s="300" t="s">
        <v>4205</v>
      </c>
      <c r="BK1376" s="299" t="s">
        <v>175</v>
      </c>
      <c r="BL1376" s="301">
        <v>304984.30473784002</v>
      </c>
      <c r="BM1376" s="299" t="s">
        <v>309</v>
      </c>
      <c r="BN1376" s="301"/>
      <c r="BO1376" s="304">
        <v>38960</v>
      </c>
      <c r="BP1376" s="304">
        <v>46265</v>
      </c>
      <c r="BQ1376" s="297" t="s">
        <v>931</v>
      </c>
      <c r="BR1376" s="297" t="s">
        <v>4779</v>
      </c>
      <c r="BS1376" s="297">
        <v>38960</v>
      </c>
      <c r="BT1376" s="297">
        <v>46265</v>
      </c>
      <c r="BU1376" s="301">
        <v>4484.34</v>
      </c>
      <c r="BV1376" s="301">
        <v>60.49</v>
      </c>
      <c r="BW1376" s="301">
        <v>0</v>
      </c>
    </row>
    <row r="1377" spans="1:75" s="289" customFormat="1" ht="18.2" customHeight="1" x14ac:dyDescent="0.15">
      <c r="A1377" s="291">
        <v>1375</v>
      </c>
      <c r="B1377" s="292" t="s">
        <v>305</v>
      </c>
      <c r="C1377" s="292" t="s">
        <v>306</v>
      </c>
      <c r="D1377" s="312">
        <v>45170</v>
      </c>
      <c r="E1377" s="293" t="s">
        <v>1090</v>
      </c>
      <c r="F1377" s="308">
        <v>178</v>
      </c>
      <c r="G1377" s="308">
        <v>177</v>
      </c>
      <c r="H1377" s="295">
        <v>86867.91</v>
      </c>
      <c r="I1377" s="295">
        <v>58331.92</v>
      </c>
      <c r="J1377" s="295">
        <v>0</v>
      </c>
      <c r="K1377" s="295">
        <v>145199.82999999999</v>
      </c>
      <c r="L1377" s="295">
        <v>610.29999999999995</v>
      </c>
      <c r="M1377" s="295">
        <v>0</v>
      </c>
      <c r="N1377" s="295">
        <v>0</v>
      </c>
      <c r="O1377" s="295">
        <v>0</v>
      </c>
      <c r="P1377" s="295">
        <v>0</v>
      </c>
      <c r="Q1377" s="295">
        <v>0</v>
      </c>
      <c r="R1377" s="295">
        <v>145199.82999999999</v>
      </c>
      <c r="S1377" s="295">
        <v>169788.42</v>
      </c>
      <c r="T1377" s="295">
        <v>680.47</v>
      </c>
      <c r="U1377" s="295">
        <v>0</v>
      </c>
      <c r="V1377" s="295">
        <v>0</v>
      </c>
      <c r="W1377" s="295">
        <v>0</v>
      </c>
      <c r="X1377" s="295">
        <v>0</v>
      </c>
      <c r="Y1377" s="295">
        <v>0</v>
      </c>
      <c r="Z1377" s="295">
        <v>170468.89</v>
      </c>
      <c r="AA1377" s="295">
        <v>0</v>
      </c>
      <c r="AB1377" s="295">
        <v>0</v>
      </c>
      <c r="AC1377" s="295">
        <v>0</v>
      </c>
      <c r="AD1377" s="295">
        <v>0</v>
      </c>
      <c r="AE1377" s="295">
        <v>0</v>
      </c>
      <c r="AF1377" s="295">
        <v>0</v>
      </c>
      <c r="AG1377" s="295">
        <v>0</v>
      </c>
      <c r="AH1377" s="295">
        <v>0</v>
      </c>
      <c r="AI1377" s="295">
        <v>0</v>
      </c>
      <c r="AJ1377" s="295">
        <v>0</v>
      </c>
      <c r="AK1377" s="295">
        <v>0</v>
      </c>
      <c r="AL1377" s="295">
        <v>0</v>
      </c>
      <c r="AM1377" s="295">
        <v>0</v>
      </c>
      <c r="AN1377" s="295">
        <v>0</v>
      </c>
      <c r="AO1377" s="295">
        <v>0</v>
      </c>
      <c r="AP1377" s="295">
        <v>0</v>
      </c>
      <c r="AQ1377" s="295">
        <v>0</v>
      </c>
      <c r="AR1377" s="295">
        <v>0</v>
      </c>
      <c r="AS1377" s="295">
        <v>0</v>
      </c>
      <c r="AT1377" s="295">
        <f t="shared" si="21"/>
        <v>0</v>
      </c>
      <c r="AU1377" s="295">
        <v>58942.22</v>
      </c>
      <c r="AV1377" s="295">
        <v>170468.89</v>
      </c>
      <c r="AW1377" s="296">
        <v>95</v>
      </c>
      <c r="AX1377" s="296">
        <v>300</v>
      </c>
      <c r="AY1377" s="295">
        <v>655601.53</v>
      </c>
      <c r="AZ1377" s="295">
        <v>148919.20000000001</v>
      </c>
      <c r="BA1377" s="294">
        <v>83.892421999999996</v>
      </c>
      <c r="BB1377" s="294">
        <v>81.797145114184502</v>
      </c>
      <c r="BC1377" s="294">
        <v>9.4</v>
      </c>
      <c r="BD1377" s="294"/>
      <c r="BE1377" s="293" t="s">
        <v>4204</v>
      </c>
      <c r="BF1377" s="291"/>
      <c r="BG1377" s="293" t="s">
        <v>360</v>
      </c>
      <c r="BH1377" s="293" t="s">
        <v>232</v>
      </c>
      <c r="BI1377" s="293" t="s">
        <v>694</v>
      </c>
      <c r="BJ1377" s="293" t="s">
        <v>4205</v>
      </c>
      <c r="BK1377" s="292" t="s">
        <v>175</v>
      </c>
      <c r="BL1377" s="294">
        <v>1137073.8079136801</v>
      </c>
      <c r="BM1377" s="292" t="s">
        <v>309</v>
      </c>
      <c r="BN1377" s="294"/>
      <c r="BO1377" s="297">
        <v>38960</v>
      </c>
      <c r="BP1377" s="297">
        <v>48091</v>
      </c>
      <c r="BQ1377" s="297" t="s">
        <v>4550</v>
      </c>
      <c r="BR1377" s="297" t="s">
        <v>4809</v>
      </c>
      <c r="BS1377" s="297">
        <v>38960</v>
      </c>
      <c r="BT1377" s="297">
        <v>48091</v>
      </c>
      <c r="BU1377" s="294">
        <v>54441.22</v>
      </c>
      <c r="BV1377" s="294">
        <v>57.03</v>
      </c>
      <c r="BW1377" s="294">
        <v>0</v>
      </c>
    </row>
    <row r="1378" spans="1:75" s="289" customFormat="1" ht="18.2" customHeight="1" x14ac:dyDescent="0.15">
      <c r="A1378" s="298">
        <v>1376</v>
      </c>
      <c r="B1378" s="299" t="s">
        <v>305</v>
      </c>
      <c r="C1378" s="299" t="s">
        <v>306</v>
      </c>
      <c r="D1378" s="313">
        <v>45170</v>
      </c>
      <c r="E1378" s="300" t="s">
        <v>2453</v>
      </c>
      <c r="F1378" s="309">
        <v>123</v>
      </c>
      <c r="G1378" s="309">
        <v>122</v>
      </c>
      <c r="H1378" s="302">
        <v>17112.04</v>
      </c>
      <c r="I1378" s="302">
        <v>32025</v>
      </c>
      <c r="J1378" s="302">
        <v>0</v>
      </c>
      <c r="K1378" s="302">
        <v>49137.04</v>
      </c>
      <c r="L1378" s="302">
        <v>412.08</v>
      </c>
      <c r="M1378" s="302">
        <v>0</v>
      </c>
      <c r="N1378" s="302">
        <v>0</v>
      </c>
      <c r="O1378" s="302">
        <v>0</v>
      </c>
      <c r="P1378" s="302">
        <v>0</v>
      </c>
      <c r="Q1378" s="302">
        <v>0</v>
      </c>
      <c r="R1378" s="302">
        <v>49137.04</v>
      </c>
      <c r="S1378" s="302">
        <v>34950.559999999998</v>
      </c>
      <c r="T1378" s="302">
        <v>136.9</v>
      </c>
      <c r="U1378" s="302">
        <v>0</v>
      </c>
      <c r="V1378" s="302">
        <v>0</v>
      </c>
      <c r="W1378" s="302">
        <v>0</v>
      </c>
      <c r="X1378" s="302">
        <v>0</v>
      </c>
      <c r="Y1378" s="302">
        <v>0</v>
      </c>
      <c r="Z1378" s="302">
        <v>35087.46</v>
      </c>
      <c r="AA1378" s="302">
        <v>0</v>
      </c>
      <c r="AB1378" s="302">
        <v>0</v>
      </c>
      <c r="AC1378" s="302">
        <v>0</v>
      </c>
      <c r="AD1378" s="302">
        <v>0</v>
      </c>
      <c r="AE1378" s="302">
        <v>0</v>
      </c>
      <c r="AF1378" s="302">
        <v>0</v>
      </c>
      <c r="AG1378" s="302">
        <v>0</v>
      </c>
      <c r="AH1378" s="302">
        <v>0</v>
      </c>
      <c r="AI1378" s="302">
        <v>0</v>
      </c>
      <c r="AJ1378" s="302">
        <v>0</v>
      </c>
      <c r="AK1378" s="302">
        <v>0</v>
      </c>
      <c r="AL1378" s="302">
        <v>0</v>
      </c>
      <c r="AM1378" s="302">
        <v>0</v>
      </c>
      <c r="AN1378" s="302">
        <v>0</v>
      </c>
      <c r="AO1378" s="302">
        <v>0</v>
      </c>
      <c r="AP1378" s="302">
        <v>0</v>
      </c>
      <c r="AQ1378" s="302">
        <v>0</v>
      </c>
      <c r="AR1378" s="302">
        <v>0</v>
      </c>
      <c r="AS1378" s="302">
        <v>0</v>
      </c>
      <c r="AT1378" s="295">
        <f t="shared" si="21"/>
        <v>0</v>
      </c>
      <c r="AU1378" s="302">
        <v>32437.08</v>
      </c>
      <c r="AV1378" s="302">
        <v>35087.46</v>
      </c>
      <c r="AW1378" s="303">
        <v>35</v>
      </c>
      <c r="AX1378" s="303">
        <v>240</v>
      </c>
      <c r="AY1378" s="302">
        <v>239999.18</v>
      </c>
      <c r="AZ1378" s="302">
        <v>58484.63</v>
      </c>
      <c r="BA1378" s="301">
        <v>90.000308000000004</v>
      </c>
      <c r="BB1378" s="301">
        <v>75.615571718728901</v>
      </c>
      <c r="BC1378" s="301">
        <v>9.6</v>
      </c>
      <c r="BD1378" s="301"/>
      <c r="BE1378" s="300" t="s">
        <v>4204</v>
      </c>
      <c r="BF1378" s="298"/>
      <c r="BG1378" s="300" t="s">
        <v>324</v>
      </c>
      <c r="BH1378" s="300" t="s">
        <v>220</v>
      </c>
      <c r="BI1378" s="300" t="s">
        <v>399</v>
      </c>
      <c r="BJ1378" s="300" t="s">
        <v>4205</v>
      </c>
      <c r="BK1378" s="299" t="s">
        <v>175</v>
      </c>
      <c r="BL1378" s="301">
        <v>384796.87739584001</v>
      </c>
      <c r="BM1378" s="299" t="s">
        <v>309</v>
      </c>
      <c r="BN1378" s="301"/>
      <c r="BO1378" s="304">
        <v>38960</v>
      </c>
      <c r="BP1378" s="304">
        <v>46265</v>
      </c>
      <c r="BQ1378" s="297" t="s">
        <v>947</v>
      </c>
      <c r="BR1378" s="297" t="s">
        <v>4774</v>
      </c>
      <c r="BS1378" s="297">
        <v>38960</v>
      </c>
      <c r="BT1378" s="297">
        <v>46265</v>
      </c>
      <c r="BU1378" s="301">
        <v>18314.7</v>
      </c>
      <c r="BV1378" s="301">
        <v>50.62</v>
      </c>
      <c r="BW1378" s="301">
        <v>0</v>
      </c>
    </row>
    <row r="1379" spans="1:75" s="289" customFormat="1" ht="18.2" customHeight="1" x14ac:dyDescent="0.15">
      <c r="A1379" s="291">
        <v>1377</v>
      </c>
      <c r="B1379" s="292" t="s">
        <v>305</v>
      </c>
      <c r="C1379" s="292" t="s">
        <v>306</v>
      </c>
      <c r="D1379" s="312">
        <v>45170</v>
      </c>
      <c r="E1379" s="293" t="s">
        <v>2454</v>
      </c>
      <c r="F1379" s="308">
        <v>141</v>
      </c>
      <c r="G1379" s="308">
        <v>140</v>
      </c>
      <c r="H1379" s="295">
        <v>49135.22</v>
      </c>
      <c r="I1379" s="295">
        <v>97569.39</v>
      </c>
      <c r="J1379" s="295">
        <v>0</v>
      </c>
      <c r="K1379" s="295">
        <v>146704.60999999999</v>
      </c>
      <c r="L1379" s="295">
        <v>1150.03</v>
      </c>
      <c r="M1379" s="295">
        <v>0</v>
      </c>
      <c r="N1379" s="295">
        <v>0</v>
      </c>
      <c r="O1379" s="295">
        <v>0</v>
      </c>
      <c r="P1379" s="295">
        <v>0</v>
      </c>
      <c r="Q1379" s="295">
        <v>0</v>
      </c>
      <c r="R1379" s="295">
        <v>146704.60999999999</v>
      </c>
      <c r="S1379" s="295">
        <v>117319.39</v>
      </c>
      <c r="T1379" s="295">
        <v>384.89</v>
      </c>
      <c r="U1379" s="295">
        <v>0</v>
      </c>
      <c r="V1379" s="295">
        <v>0</v>
      </c>
      <c r="W1379" s="295">
        <v>0</v>
      </c>
      <c r="X1379" s="295">
        <v>0</v>
      </c>
      <c r="Y1379" s="295">
        <v>0</v>
      </c>
      <c r="Z1379" s="295">
        <v>117704.28</v>
      </c>
      <c r="AA1379" s="295">
        <v>0</v>
      </c>
      <c r="AB1379" s="295">
        <v>0</v>
      </c>
      <c r="AC1379" s="295">
        <v>0</v>
      </c>
      <c r="AD1379" s="295">
        <v>0</v>
      </c>
      <c r="AE1379" s="295">
        <v>0</v>
      </c>
      <c r="AF1379" s="295">
        <v>0</v>
      </c>
      <c r="AG1379" s="295">
        <v>0</v>
      </c>
      <c r="AH1379" s="295">
        <v>0</v>
      </c>
      <c r="AI1379" s="295">
        <v>0</v>
      </c>
      <c r="AJ1379" s="295">
        <v>0</v>
      </c>
      <c r="AK1379" s="295">
        <v>0</v>
      </c>
      <c r="AL1379" s="295">
        <v>0</v>
      </c>
      <c r="AM1379" s="295">
        <v>0</v>
      </c>
      <c r="AN1379" s="295">
        <v>0</v>
      </c>
      <c r="AO1379" s="295">
        <v>0</v>
      </c>
      <c r="AP1379" s="295">
        <v>0</v>
      </c>
      <c r="AQ1379" s="295">
        <v>0</v>
      </c>
      <c r="AR1379" s="295">
        <v>0</v>
      </c>
      <c r="AS1379" s="295">
        <v>0</v>
      </c>
      <c r="AT1379" s="295">
        <f t="shared" si="21"/>
        <v>0</v>
      </c>
      <c r="AU1379" s="295">
        <v>98719.42</v>
      </c>
      <c r="AV1379" s="295">
        <v>117704.28</v>
      </c>
      <c r="AW1379" s="296">
        <v>36</v>
      </c>
      <c r="AX1379" s="296">
        <v>240</v>
      </c>
      <c r="AY1379" s="295">
        <v>683000.47</v>
      </c>
      <c r="AZ1379" s="295">
        <v>165827.47</v>
      </c>
      <c r="BA1379" s="294">
        <v>89.736393000000007</v>
      </c>
      <c r="BB1379" s="294">
        <v>79.388189048965998</v>
      </c>
      <c r="BC1379" s="294">
        <v>9.4</v>
      </c>
      <c r="BD1379" s="294"/>
      <c r="BE1379" s="293" t="s">
        <v>4204</v>
      </c>
      <c r="BF1379" s="291"/>
      <c r="BG1379" s="293" t="s">
        <v>355</v>
      </c>
      <c r="BH1379" s="293" t="s">
        <v>227</v>
      </c>
      <c r="BI1379" s="293" t="s">
        <v>696</v>
      </c>
      <c r="BJ1379" s="293" t="s">
        <v>4205</v>
      </c>
      <c r="BK1379" s="292" t="s">
        <v>175</v>
      </c>
      <c r="BL1379" s="294">
        <v>1148857.88455256</v>
      </c>
      <c r="BM1379" s="292" t="s">
        <v>309</v>
      </c>
      <c r="BN1379" s="294"/>
      <c r="BO1379" s="297">
        <v>38964</v>
      </c>
      <c r="BP1379" s="297">
        <v>46269</v>
      </c>
      <c r="BQ1379" s="297" t="s">
        <v>955</v>
      </c>
      <c r="BR1379" s="297" t="s">
        <v>4778</v>
      </c>
      <c r="BS1379" s="297">
        <v>38964</v>
      </c>
      <c r="BT1379" s="297">
        <v>46269</v>
      </c>
      <c r="BU1379" s="294">
        <v>46981.35</v>
      </c>
      <c r="BV1379" s="294">
        <v>60.82</v>
      </c>
      <c r="BW1379" s="294">
        <v>0</v>
      </c>
    </row>
    <row r="1380" spans="1:75" s="289" customFormat="1" ht="18.2" customHeight="1" x14ac:dyDescent="0.15">
      <c r="A1380" s="298">
        <v>1378</v>
      </c>
      <c r="B1380" s="299" t="s">
        <v>305</v>
      </c>
      <c r="C1380" s="299" t="s">
        <v>306</v>
      </c>
      <c r="D1380" s="313">
        <v>45170</v>
      </c>
      <c r="E1380" s="300" t="s">
        <v>2455</v>
      </c>
      <c r="F1380" s="309">
        <v>4</v>
      </c>
      <c r="G1380" s="309">
        <v>6</v>
      </c>
      <c r="H1380" s="302">
        <v>34611.99</v>
      </c>
      <c r="I1380" s="302">
        <v>4721</v>
      </c>
      <c r="J1380" s="302">
        <v>0</v>
      </c>
      <c r="K1380" s="302">
        <v>39332.99</v>
      </c>
      <c r="L1380" s="302">
        <v>808.78</v>
      </c>
      <c r="M1380" s="302">
        <v>0</v>
      </c>
      <c r="N1380" s="302">
        <v>2923.21</v>
      </c>
      <c r="O1380" s="302">
        <v>0</v>
      </c>
      <c r="P1380" s="302">
        <v>0</v>
      </c>
      <c r="Q1380" s="302">
        <v>0</v>
      </c>
      <c r="R1380" s="302">
        <v>36409.78</v>
      </c>
      <c r="S1380" s="302">
        <v>1775.74</v>
      </c>
      <c r="T1380" s="302">
        <v>274.01</v>
      </c>
      <c r="U1380" s="302">
        <v>0</v>
      </c>
      <c r="V1380" s="302">
        <v>1208.71</v>
      </c>
      <c r="W1380" s="302">
        <v>0</v>
      </c>
      <c r="X1380" s="302">
        <v>0</v>
      </c>
      <c r="Y1380" s="302">
        <v>0</v>
      </c>
      <c r="Z1380" s="302">
        <v>841.04</v>
      </c>
      <c r="AA1380" s="302">
        <v>0</v>
      </c>
      <c r="AB1380" s="302">
        <v>0</v>
      </c>
      <c r="AC1380" s="302">
        <v>0</v>
      </c>
      <c r="AD1380" s="302">
        <v>0</v>
      </c>
      <c r="AE1380" s="302">
        <v>0</v>
      </c>
      <c r="AF1380" s="302">
        <v>-141.81</v>
      </c>
      <c r="AG1380" s="302">
        <v>0</v>
      </c>
      <c r="AH1380" s="302">
        <v>0</v>
      </c>
      <c r="AI1380" s="302">
        <v>307.60000000000002</v>
      </c>
      <c r="AJ1380" s="302">
        <v>0</v>
      </c>
      <c r="AK1380" s="302">
        <v>0</v>
      </c>
      <c r="AL1380" s="302">
        <v>131.07</v>
      </c>
      <c r="AM1380" s="302">
        <v>0</v>
      </c>
      <c r="AN1380" s="302">
        <v>201.8</v>
      </c>
      <c r="AO1380" s="302">
        <v>477.26</v>
      </c>
      <c r="AP1380" s="302">
        <v>0</v>
      </c>
      <c r="AQ1380" s="302">
        <v>0</v>
      </c>
      <c r="AR1380" s="302">
        <v>0</v>
      </c>
      <c r="AS1380" s="302">
        <v>0</v>
      </c>
      <c r="AT1380" s="295">
        <f t="shared" si="21"/>
        <v>5107.84</v>
      </c>
      <c r="AU1380" s="302">
        <v>2606.5700000000002</v>
      </c>
      <c r="AV1380" s="302">
        <v>841.04</v>
      </c>
      <c r="AW1380" s="303">
        <v>36</v>
      </c>
      <c r="AX1380" s="303">
        <v>240</v>
      </c>
      <c r="AY1380" s="302">
        <v>484999.04</v>
      </c>
      <c r="AZ1380" s="302">
        <v>116163</v>
      </c>
      <c r="BA1380" s="301">
        <v>88.659968000000006</v>
      </c>
      <c r="BB1380" s="301">
        <v>27.789312687232901</v>
      </c>
      <c r="BC1380" s="301">
        <v>9.5</v>
      </c>
      <c r="BD1380" s="301"/>
      <c r="BE1380" s="300" t="s">
        <v>4204</v>
      </c>
      <c r="BF1380" s="298"/>
      <c r="BG1380" s="300" t="s">
        <v>324</v>
      </c>
      <c r="BH1380" s="300" t="s">
        <v>224</v>
      </c>
      <c r="BI1380" s="300" t="s">
        <v>687</v>
      </c>
      <c r="BJ1380" s="300" t="s">
        <v>177</v>
      </c>
      <c r="BK1380" s="299" t="s">
        <v>175</v>
      </c>
      <c r="BL1380" s="301">
        <v>285128.48251887999</v>
      </c>
      <c r="BM1380" s="299" t="s">
        <v>309</v>
      </c>
      <c r="BN1380" s="301"/>
      <c r="BO1380" s="304">
        <v>38972</v>
      </c>
      <c r="BP1380" s="304">
        <v>46277</v>
      </c>
      <c r="BQ1380" s="297" t="s">
        <v>929</v>
      </c>
      <c r="BR1380" s="297" t="s">
        <v>4777</v>
      </c>
      <c r="BS1380" s="297">
        <v>38972</v>
      </c>
      <c r="BT1380" s="297">
        <v>46277</v>
      </c>
      <c r="BU1380" s="301">
        <v>813.06</v>
      </c>
      <c r="BV1380" s="301">
        <v>76.900000000000006</v>
      </c>
      <c r="BW1380" s="301">
        <v>0</v>
      </c>
    </row>
    <row r="1381" spans="1:75" s="289" customFormat="1" ht="18.2" customHeight="1" x14ac:dyDescent="0.15">
      <c r="A1381" s="291">
        <v>1379</v>
      </c>
      <c r="B1381" s="292" t="s">
        <v>305</v>
      </c>
      <c r="C1381" s="292" t="s">
        <v>306</v>
      </c>
      <c r="D1381" s="312">
        <v>45170</v>
      </c>
      <c r="E1381" s="293" t="s">
        <v>2456</v>
      </c>
      <c r="F1381" s="308">
        <v>110</v>
      </c>
      <c r="G1381" s="308">
        <v>109</v>
      </c>
      <c r="H1381" s="295">
        <v>41349.86</v>
      </c>
      <c r="I1381" s="295">
        <v>21616.9</v>
      </c>
      <c r="J1381" s="295">
        <v>0</v>
      </c>
      <c r="K1381" s="295">
        <v>62966.76</v>
      </c>
      <c r="L1381" s="295">
        <v>296.77999999999997</v>
      </c>
      <c r="M1381" s="295">
        <v>0</v>
      </c>
      <c r="N1381" s="295">
        <v>0</v>
      </c>
      <c r="O1381" s="295">
        <v>0</v>
      </c>
      <c r="P1381" s="295">
        <v>0</v>
      </c>
      <c r="Q1381" s="295">
        <v>0</v>
      </c>
      <c r="R1381" s="295">
        <v>62966.76</v>
      </c>
      <c r="S1381" s="295">
        <v>46413.51</v>
      </c>
      <c r="T1381" s="295">
        <v>327.35000000000002</v>
      </c>
      <c r="U1381" s="295">
        <v>0</v>
      </c>
      <c r="V1381" s="295">
        <v>0</v>
      </c>
      <c r="W1381" s="295">
        <v>0</v>
      </c>
      <c r="X1381" s="295">
        <v>0</v>
      </c>
      <c r="Y1381" s="295">
        <v>0</v>
      </c>
      <c r="Z1381" s="295">
        <v>46740.86</v>
      </c>
      <c r="AA1381" s="295">
        <v>0</v>
      </c>
      <c r="AB1381" s="295">
        <v>0</v>
      </c>
      <c r="AC1381" s="295">
        <v>0</v>
      </c>
      <c r="AD1381" s="295">
        <v>0</v>
      </c>
      <c r="AE1381" s="295">
        <v>0</v>
      </c>
      <c r="AF1381" s="295">
        <v>0</v>
      </c>
      <c r="AG1381" s="295">
        <v>0</v>
      </c>
      <c r="AH1381" s="295">
        <v>0</v>
      </c>
      <c r="AI1381" s="295">
        <v>0</v>
      </c>
      <c r="AJ1381" s="295">
        <v>0</v>
      </c>
      <c r="AK1381" s="295">
        <v>0</v>
      </c>
      <c r="AL1381" s="295">
        <v>0</v>
      </c>
      <c r="AM1381" s="295">
        <v>0</v>
      </c>
      <c r="AN1381" s="295">
        <v>0</v>
      </c>
      <c r="AO1381" s="295">
        <v>0</v>
      </c>
      <c r="AP1381" s="295">
        <v>0</v>
      </c>
      <c r="AQ1381" s="295">
        <v>0</v>
      </c>
      <c r="AR1381" s="295">
        <v>0</v>
      </c>
      <c r="AS1381" s="295">
        <v>0</v>
      </c>
      <c r="AT1381" s="295">
        <f t="shared" si="21"/>
        <v>0</v>
      </c>
      <c r="AU1381" s="295">
        <v>21913.68</v>
      </c>
      <c r="AV1381" s="295">
        <v>46740.86</v>
      </c>
      <c r="AW1381" s="296">
        <v>96</v>
      </c>
      <c r="AX1381" s="296">
        <v>300</v>
      </c>
      <c r="AY1381" s="295">
        <v>293999.95</v>
      </c>
      <c r="AZ1381" s="295">
        <v>71434.990000000005</v>
      </c>
      <c r="BA1381" s="294">
        <v>90.000012999999996</v>
      </c>
      <c r="BB1381" s="294">
        <v>79.331000376256497</v>
      </c>
      <c r="BC1381" s="294">
        <v>9.5</v>
      </c>
      <c r="BD1381" s="294"/>
      <c r="BE1381" s="293" t="s">
        <v>4204</v>
      </c>
      <c r="BF1381" s="291"/>
      <c r="BG1381" s="293" t="s">
        <v>320</v>
      </c>
      <c r="BH1381" s="293" t="s">
        <v>181</v>
      </c>
      <c r="BI1381" s="293" t="s">
        <v>400</v>
      </c>
      <c r="BJ1381" s="293" t="s">
        <v>4205</v>
      </c>
      <c r="BK1381" s="292" t="s">
        <v>175</v>
      </c>
      <c r="BL1381" s="294">
        <v>493098.74236896</v>
      </c>
      <c r="BM1381" s="292" t="s">
        <v>309</v>
      </c>
      <c r="BN1381" s="294"/>
      <c r="BO1381" s="297">
        <v>38975</v>
      </c>
      <c r="BP1381" s="297">
        <v>48106</v>
      </c>
      <c r="BQ1381" s="297" t="s">
        <v>931</v>
      </c>
      <c r="BR1381" s="297" t="s">
        <v>4779</v>
      </c>
      <c r="BS1381" s="297">
        <v>38975</v>
      </c>
      <c r="BT1381" s="297">
        <v>48106</v>
      </c>
      <c r="BU1381" s="294">
        <v>18860.599999999999</v>
      </c>
      <c r="BV1381" s="294">
        <v>49.61</v>
      </c>
      <c r="BW1381" s="294">
        <v>0</v>
      </c>
    </row>
    <row r="1382" spans="1:75" s="289" customFormat="1" ht="18.2" customHeight="1" x14ac:dyDescent="0.15">
      <c r="A1382" s="298">
        <v>1380</v>
      </c>
      <c r="B1382" s="299" t="s">
        <v>305</v>
      </c>
      <c r="C1382" s="299" t="s">
        <v>306</v>
      </c>
      <c r="D1382" s="313">
        <v>45170</v>
      </c>
      <c r="E1382" s="300" t="s">
        <v>1108</v>
      </c>
      <c r="F1382" s="309">
        <v>136</v>
      </c>
      <c r="G1382" s="309">
        <v>135</v>
      </c>
      <c r="H1382" s="302">
        <v>42145.15</v>
      </c>
      <c r="I1382" s="302">
        <v>24037.65</v>
      </c>
      <c r="J1382" s="302">
        <v>0</v>
      </c>
      <c r="K1382" s="302">
        <v>66182.8</v>
      </c>
      <c r="L1382" s="302">
        <v>290.48</v>
      </c>
      <c r="M1382" s="302">
        <v>0</v>
      </c>
      <c r="N1382" s="302">
        <v>0</v>
      </c>
      <c r="O1382" s="302">
        <v>0</v>
      </c>
      <c r="P1382" s="302">
        <v>0</v>
      </c>
      <c r="Q1382" s="302">
        <v>0</v>
      </c>
      <c r="R1382" s="302">
        <v>66182.8</v>
      </c>
      <c r="S1382" s="302">
        <v>60184.53</v>
      </c>
      <c r="T1382" s="302">
        <v>333.65</v>
      </c>
      <c r="U1382" s="302">
        <v>0</v>
      </c>
      <c r="V1382" s="302">
        <v>0</v>
      </c>
      <c r="W1382" s="302">
        <v>0</v>
      </c>
      <c r="X1382" s="302">
        <v>0</v>
      </c>
      <c r="Y1382" s="302">
        <v>0</v>
      </c>
      <c r="Z1382" s="302">
        <v>60518.18</v>
      </c>
      <c r="AA1382" s="302">
        <v>0</v>
      </c>
      <c r="AB1382" s="302">
        <v>0</v>
      </c>
      <c r="AC1382" s="302">
        <v>0</v>
      </c>
      <c r="AD1382" s="302">
        <v>0</v>
      </c>
      <c r="AE1382" s="302">
        <v>0</v>
      </c>
      <c r="AF1382" s="302">
        <v>0</v>
      </c>
      <c r="AG1382" s="302">
        <v>0</v>
      </c>
      <c r="AH1382" s="302">
        <v>0</v>
      </c>
      <c r="AI1382" s="302">
        <v>0</v>
      </c>
      <c r="AJ1382" s="302">
        <v>0</v>
      </c>
      <c r="AK1382" s="302">
        <v>0</v>
      </c>
      <c r="AL1382" s="302">
        <v>0</v>
      </c>
      <c r="AM1382" s="302">
        <v>0</v>
      </c>
      <c r="AN1382" s="302">
        <v>0</v>
      </c>
      <c r="AO1382" s="302">
        <v>0</v>
      </c>
      <c r="AP1382" s="302">
        <v>0</v>
      </c>
      <c r="AQ1382" s="302">
        <v>0</v>
      </c>
      <c r="AR1382" s="302">
        <v>0</v>
      </c>
      <c r="AS1382" s="302">
        <v>0</v>
      </c>
      <c r="AT1382" s="295">
        <f t="shared" si="21"/>
        <v>0</v>
      </c>
      <c r="AU1382" s="302">
        <v>24328.13</v>
      </c>
      <c r="AV1382" s="302">
        <v>60518.18</v>
      </c>
      <c r="AW1382" s="303">
        <v>96</v>
      </c>
      <c r="AX1382" s="303">
        <v>300</v>
      </c>
      <c r="AY1382" s="302">
        <v>293999.95</v>
      </c>
      <c r="AZ1382" s="302">
        <v>71434.990000000005</v>
      </c>
      <c r="BA1382" s="301">
        <v>90.000012999999996</v>
      </c>
      <c r="BB1382" s="301">
        <v>83.382847262614604</v>
      </c>
      <c r="BC1382" s="301">
        <v>9.5</v>
      </c>
      <c r="BD1382" s="301"/>
      <c r="BE1382" s="300" t="s">
        <v>4204</v>
      </c>
      <c r="BF1382" s="298"/>
      <c r="BG1382" s="300" t="s">
        <v>320</v>
      </c>
      <c r="BH1382" s="300" t="s">
        <v>181</v>
      </c>
      <c r="BI1382" s="300" t="s">
        <v>400</v>
      </c>
      <c r="BJ1382" s="300" t="s">
        <v>4205</v>
      </c>
      <c r="BK1382" s="299" t="s">
        <v>175</v>
      </c>
      <c r="BL1382" s="301">
        <v>518283.86034880002</v>
      </c>
      <c r="BM1382" s="299" t="s">
        <v>309</v>
      </c>
      <c r="BN1382" s="301"/>
      <c r="BO1382" s="304">
        <v>38975</v>
      </c>
      <c r="BP1382" s="304">
        <v>48106</v>
      </c>
      <c r="BQ1382" s="297" t="s">
        <v>929</v>
      </c>
      <c r="BR1382" s="297" t="s">
        <v>4777</v>
      </c>
      <c r="BS1382" s="297" t="s">
        <v>4742</v>
      </c>
      <c r="BT1382" s="297" t="s">
        <v>4742</v>
      </c>
      <c r="BU1382" s="301">
        <v>23145.79</v>
      </c>
      <c r="BV1382" s="301">
        <v>49.61</v>
      </c>
      <c r="BW1382" s="301">
        <v>0</v>
      </c>
    </row>
    <row r="1383" spans="1:75" s="289" customFormat="1" ht="18.2" customHeight="1" x14ac:dyDescent="0.15">
      <c r="A1383" s="291">
        <v>1381</v>
      </c>
      <c r="B1383" s="292" t="s">
        <v>305</v>
      </c>
      <c r="C1383" s="292" t="s">
        <v>306</v>
      </c>
      <c r="D1383" s="312">
        <v>45170</v>
      </c>
      <c r="E1383" s="293" t="s">
        <v>2457</v>
      </c>
      <c r="F1383" s="308">
        <v>159</v>
      </c>
      <c r="G1383" s="308">
        <v>158</v>
      </c>
      <c r="H1383" s="295">
        <v>38986.85</v>
      </c>
      <c r="I1383" s="295">
        <v>23942.61</v>
      </c>
      <c r="J1383" s="295">
        <v>0</v>
      </c>
      <c r="K1383" s="295">
        <v>62929.46</v>
      </c>
      <c r="L1383" s="295">
        <v>267.5</v>
      </c>
      <c r="M1383" s="295">
        <v>0</v>
      </c>
      <c r="N1383" s="295">
        <v>0</v>
      </c>
      <c r="O1383" s="295">
        <v>0</v>
      </c>
      <c r="P1383" s="295">
        <v>0</v>
      </c>
      <c r="Q1383" s="295">
        <v>0</v>
      </c>
      <c r="R1383" s="295">
        <v>62929.46</v>
      </c>
      <c r="S1383" s="295">
        <v>67601.009999999995</v>
      </c>
      <c r="T1383" s="295">
        <v>311.89</v>
      </c>
      <c r="U1383" s="295">
        <v>0</v>
      </c>
      <c r="V1383" s="295">
        <v>0</v>
      </c>
      <c r="W1383" s="295">
        <v>0</v>
      </c>
      <c r="X1383" s="295">
        <v>0</v>
      </c>
      <c r="Y1383" s="295">
        <v>0</v>
      </c>
      <c r="Z1383" s="295">
        <v>67912.899999999994</v>
      </c>
      <c r="AA1383" s="295">
        <v>0</v>
      </c>
      <c r="AB1383" s="295">
        <v>0</v>
      </c>
      <c r="AC1383" s="295">
        <v>0</v>
      </c>
      <c r="AD1383" s="295">
        <v>0</v>
      </c>
      <c r="AE1383" s="295">
        <v>0</v>
      </c>
      <c r="AF1383" s="295">
        <v>0</v>
      </c>
      <c r="AG1383" s="295">
        <v>0</v>
      </c>
      <c r="AH1383" s="295">
        <v>0</v>
      </c>
      <c r="AI1383" s="295">
        <v>0</v>
      </c>
      <c r="AJ1383" s="295">
        <v>0</v>
      </c>
      <c r="AK1383" s="295">
        <v>0</v>
      </c>
      <c r="AL1383" s="295">
        <v>0</v>
      </c>
      <c r="AM1383" s="295">
        <v>0</v>
      </c>
      <c r="AN1383" s="295">
        <v>0</v>
      </c>
      <c r="AO1383" s="295">
        <v>0</v>
      </c>
      <c r="AP1383" s="295">
        <v>0</v>
      </c>
      <c r="AQ1383" s="295">
        <v>0</v>
      </c>
      <c r="AR1383" s="295">
        <v>0</v>
      </c>
      <c r="AS1383" s="295">
        <v>0</v>
      </c>
      <c r="AT1383" s="295">
        <f t="shared" si="21"/>
        <v>0</v>
      </c>
      <c r="AU1383" s="295">
        <v>24210.11</v>
      </c>
      <c r="AV1383" s="295">
        <v>67912.899999999994</v>
      </c>
      <c r="AW1383" s="296">
        <v>96</v>
      </c>
      <c r="AX1383" s="296">
        <v>300</v>
      </c>
      <c r="AY1383" s="295">
        <v>274999.58</v>
      </c>
      <c r="AZ1383" s="295">
        <v>65790.31</v>
      </c>
      <c r="BA1383" s="294">
        <v>88.691047999999995</v>
      </c>
      <c r="BB1383" s="294">
        <v>84.834373899045005</v>
      </c>
      <c r="BC1383" s="294">
        <v>9.6</v>
      </c>
      <c r="BD1383" s="294"/>
      <c r="BE1383" s="293" t="s">
        <v>4204</v>
      </c>
      <c r="BF1383" s="291"/>
      <c r="BG1383" s="293" t="s">
        <v>349</v>
      </c>
      <c r="BH1383" s="293" t="s">
        <v>180</v>
      </c>
      <c r="BI1383" s="293" t="s">
        <v>350</v>
      </c>
      <c r="BJ1383" s="293" t="s">
        <v>4205</v>
      </c>
      <c r="BK1383" s="292" t="s">
        <v>175</v>
      </c>
      <c r="BL1383" s="294">
        <v>492806.64248816</v>
      </c>
      <c r="BM1383" s="292" t="s">
        <v>309</v>
      </c>
      <c r="BN1383" s="294"/>
      <c r="BO1383" s="297">
        <v>38979</v>
      </c>
      <c r="BP1383" s="297">
        <v>48110</v>
      </c>
      <c r="BQ1383" s="297" t="s">
        <v>962</v>
      </c>
      <c r="BR1383" s="297" t="s">
        <v>4767</v>
      </c>
      <c r="BS1383" s="297">
        <v>38979</v>
      </c>
      <c r="BT1383" s="297">
        <v>48110</v>
      </c>
      <c r="BU1383" s="294">
        <v>27496.880000000001</v>
      </c>
      <c r="BV1383" s="294">
        <v>59.64</v>
      </c>
      <c r="BW1383" s="294">
        <v>0</v>
      </c>
    </row>
    <row r="1384" spans="1:75" s="289" customFormat="1" ht="18.2" customHeight="1" x14ac:dyDescent="0.15">
      <c r="A1384" s="298">
        <v>1382</v>
      </c>
      <c r="B1384" s="299" t="s">
        <v>305</v>
      </c>
      <c r="C1384" s="299" t="s">
        <v>306</v>
      </c>
      <c r="D1384" s="313">
        <v>45170</v>
      </c>
      <c r="E1384" s="300" t="s">
        <v>2458</v>
      </c>
      <c r="F1384" s="309">
        <v>0</v>
      </c>
      <c r="G1384" s="309">
        <v>0</v>
      </c>
      <c r="H1384" s="302">
        <v>48428.73</v>
      </c>
      <c r="I1384" s="302">
        <v>0</v>
      </c>
      <c r="J1384" s="302">
        <v>0</v>
      </c>
      <c r="K1384" s="302">
        <v>48428.73</v>
      </c>
      <c r="L1384" s="302">
        <v>333.78</v>
      </c>
      <c r="M1384" s="302">
        <v>0</v>
      </c>
      <c r="N1384" s="302">
        <v>0</v>
      </c>
      <c r="O1384" s="302">
        <v>333.78</v>
      </c>
      <c r="P1384" s="302">
        <v>0</v>
      </c>
      <c r="Q1384" s="302">
        <v>0</v>
      </c>
      <c r="R1384" s="302">
        <v>48094.95</v>
      </c>
      <c r="S1384" s="302">
        <v>0</v>
      </c>
      <c r="T1384" s="302">
        <v>383.39</v>
      </c>
      <c r="U1384" s="302">
        <v>0</v>
      </c>
      <c r="V1384" s="302">
        <v>0</v>
      </c>
      <c r="W1384" s="302">
        <v>383.39</v>
      </c>
      <c r="X1384" s="302">
        <v>0</v>
      </c>
      <c r="Y1384" s="302">
        <v>0</v>
      </c>
      <c r="Z1384" s="302">
        <v>0</v>
      </c>
      <c r="AA1384" s="302">
        <v>57</v>
      </c>
      <c r="AB1384" s="302">
        <v>0</v>
      </c>
      <c r="AC1384" s="302">
        <v>0</v>
      </c>
      <c r="AD1384" s="302">
        <v>0</v>
      </c>
      <c r="AE1384" s="302">
        <v>0</v>
      </c>
      <c r="AF1384" s="302">
        <v>-32.729999999999997</v>
      </c>
      <c r="AG1384" s="302">
        <v>38.71</v>
      </c>
      <c r="AH1384" s="302">
        <v>102.83</v>
      </c>
      <c r="AI1384" s="302">
        <v>0</v>
      </c>
      <c r="AJ1384" s="302">
        <v>0</v>
      </c>
      <c r="AK1384" s="302">
        <v>0</v>
      </c>
      <c r="AL1384" s="302">
        <v>0</v>
      </c>
      <c r="AM1384" s="302">
        <v>0</v>
      </c>
      <c r="AN1384" s="302">
        <v>0</v>
      </c>
      <c r="AO1384" s="302">
        <v>0</v>
      </c>
      <c r="AP1384" s="302">
        <v>0</v>
      </c>
      <c r="AQ1384" s="302">
        <v>0</v>
      </c>
      <c r="AR1384" s="302">
        <v>0.08</v>
      </c>
      <c r="AS1384" s="302">
        <v>1.4047E-2</v>
      </c>
      <c r="AT1384" s="295">
        <f t="shared" si="21"/>
        <v>882.88595299999997</v>
      </c>
      <c r="AU1384" s="302">
        <v>0</v>
      </c>
      <c r="AV1384" s="302">
        <v>0</v>
      </c>
      <c r="AW1384" s="303">
        <v>96</v>
      </c>
      <c r="AX1384" s="303">
        <v>300</v>
      </c>
      <c r="AY1384" s="302">
        <v>375996.42</v>
      </c>
      <c r="AZ1384" s="302">
        <v>82084.100000000006</v>
      </c>
      <c r="BA1384" s="301">
        <v>80.984812000000005</v>
      </c>
      <c r="BB1384" s="301">
        <v>47.4508520395472</v>
      </c>
      <c r="BC1384" s="301">
        <v>9.5</v>
      </c>
      <c r="BD1384" s="301"/>
      <c r="BE1384" s="300" t="s">
        <v>4204</v>
      </c>
      <c r="BF1384" s="298"/>
      <c r="BG1384" s="300" t="s">
        <v>312</v>
      </c>
      <c r="BH1384" s="300" t="s">
        <v>365</v>
      </c>
      <c r="BI1384" s="300" t="s">
        <v>472</v>
      </c>
      <c r="BJ1384" s="300" t="s">
        <v>103</v>
      </c>
      <c r="BK1384" s="299" t="s">
        <v>175</v>
      </c>
      <c r="BL1384" s="301">
        <v>376636.17056519998</v>
      </c>
      <c r="BM1384" s="299" t="s">
        <v>309</v>
      </c>
      <c r="BN1384" s="301"/>
      <c r="BO1384" s="304">
        <v>38982</v>
      </c>
      <c r="BP1384" s="304">
        <v>48113</v>
      </c>
      <c r="BQ1384" s="297" t="s">
        <v>4757</v>
      </c>
      <c r="BR1384" s="297" t="s">
        <v>4764</v>
      </c>
      <c r="BS1384" s="297">
        <v>38982</v>
      </c>
      <c r="BT1384" s="297">
        <v>48113</v>
      </c>
      <c r="BU1384" s="301">
        <v>0</v>
      </c>
      <c r="BV1384" s="301">
        <v>57</v>
      </c>
      <c r="BW1384" s="301">
        <v>0</v>
      </c>
    </row>
    <row r="1385" spans="1:75" s="289" customFormat="1" ht="18.2" customHeight="1" x14ac:dyDescent="0.15">
      <c r="A1385" s="291">
        <v>1383</v>
      </c>
      <c r="B1385" s="292" t="s">
        <v>305</v>
      </c>
      <c r="C1385" s="292" t="s">
        <v>306</v>
      </c>
      <c r="D1385" s="312">
        <v>45170</v>
      </c>
      <c r="E1385" s="293" t="s">
        <v>2459</v>
      </c>
      <c r="F1385" s="308">
        <v>0</v>
      </c>
      <c r="G1385" s="308">
        <v>0</v>
      </c>
      <c r="H1385" s="295">
        <v>31990.7</v>
      </c>
      <c r="I1385" s="295">
        <v>0</v>
      </c>
      <c r="J1385" s="295">
        <v>0</v>
      </c>
      <c r="K1385" s="295">
        <v>31990.7</v>
      </c>
      <c r="L1385" s="295">
        <v>219.46</v>
      </c>
      <c r="M1385" s="295">
        <v>0</v>
      </c>
      <c r="N1385" s="295">
        <v>0</v>
      </c>
      <c r="O1385" s="295">
        <v>219.46</v>
      </c>
      <c r="P1385" s="295">
        <v>0</v>
      </c>
      <c r="Q1385" s="295">
        <v>0</v>
      </c>
      <c r="R1385" s="295">
        <v>31771.24</v>
      </c>
      <c r="S1385" s="295">
        <v>0</v>
      </c>
      <c r="T1385" s="295">
        <v>255.93</v>
      </c>
      <c r="U1385" s="295">
        <v>0</v>
      </c>
      <c r="V1385" s="295">
        <v>0</v>
      </c>
      <c r="W1385" s="295">
        <v>255.93</v>
      </c>
      <c r="X1385" s="295">
        <v>0</v>
      </c>
      <c r="Y1385" s="295">
        <v>0</v>
      </c>
      <c r="Z1385" s="295">
        <v>0</v>
      </c>
      <c r="AA1385" s="295">
        <v>48.94</v>
      </c>
      <c r="AB1385" s="295">
        <v>0</v>
      </c>
      <c r="AC1385" s="295">
        <v>0</v>
      </c>
      <c r="AD1385" s="295">
        <v>0</v>
      </c>
      <c r="AE1385" s="295">
        <v>0</v>
      </c>
      <c r="AF1385" s="295">
        <v>-21.29</v>
      </c>
      <c r="AG1385" s="295">
        <v>26.22</v>
      </c>
      <c r="AH1385" s="295">
        <v>67.92</v>
      </c>
      <c r="AI1385" s="295">
        <v>0</v>
      </c>
      <c r="AJ1385" s="295">
        <v>0</v>
      </c>
      <c r="AK1385" s="295">
        <v>0</v>
      </c>
      <c r="AL1385" s="295">
        <v>0</v>
      </c>
      <c r="AM1385" s="295">
        <v>0</v>
      </c>
      <c r="AN1385" s="295">
        <v>0</v>
      </c>
      <c r="AO1385" s="295">
        <v>0</v>
      </c>
      <c r="AP1385" s="295">
        <v>0</v>
      </c>
      <c r="AQ1385" s="295">
        <v>0</v>
      </c>
      <c r="AR1385" s="295">
        <v>0.06</v>
      </c>
      <c r="AS1385" s="295">
        <v>1.277E-2</v>
      </c>
      <c r="AT1385" s="295">
        <f t="shared" si="21"/>
        <v>597.10723000000007</v>
      </c>
      <c r="AU1385" s="295">
        <v>0</v>
      </c>
      <c r="AV1385" s="295">
        <v>0</v>
      </c>
      <c r="AW1385" s="296">
        <v>96</v>
      </c>
      <c r="AX1385" s="296">
        <v>300</v>
      </c>
      <c r="AY1385" s="295">
        <v>254997.11</v>
      </c>
      <c r="AZ1385" s="295">
        <v>53981.42</v>
      </c>
      <c r="BA1385" s="294">
        <v>78.530309000000003</v>
      </c>
      <c r="BB1385" s="294">
        <v>46.2197047523604</v>
      </c>
      <c r="BC1385" s="294">
        <v>9.6</v>
      </c>
      <c r="BD1385" s="294"/>
      <c r="BE1385" s="293" t="s">
        <v>4204</v>
      </c>
      <c r="BF1385" s="291"/>
      <c r="BG1385" s="293" t="s">
        <v>312</v>
      </c>
      <c r="BH1385" s="293" t="s">
        <v>365</v>
      </c>
      <c r="BI1385" s="293" t="s">
        <v>472</v>
      </c>
      <c r="BJ1385" s="293" t="s">
        <v>103</v>
      </c>
      <c r="BK1385" s="292" t="s">
        <v>175</v>
      </c>
      <c r="BL1385" s="294">
        <v>248803.63047904</v>
      </c>
      <c r="BM1385" s="292" t="s">
        <v>309</v>
      </c>
      <c r="BN1385" s="294"/>
      <c r="BO1385" s="297">
        <v>38982</v>
      </c>
      <c r="BP1385" s="297">
        <v>48113</v>
      </c>
      <c r="BQ1385" s="297" t="s">
        <v>4757</v>
      </c>
      <c r="BR1385" s="297" t="s">
        <v>4764</v>
      </c>
      <c r="BS1385" s="297">
        <v>38982</v>
      </c>
      <c r="BT1385" s="297">
        <v>48113</v>
      </c>
      <c r="BU1385" s="294">
        <v>0</v>
      </c>
      <c r="BV1385" s="294">
        <v>48.94</v>
      </c>
      <c r="BW1385" s="294">
        <v>0</v>
      </c>
    </row>
    <row r="1386" spans="1:75" s="289" customFormat="1" ht="18.2" customHeight="1" x14ac:dyDescent="0.15">
      <c r="A1386" s="298">
        <v>1384</v>
      </c>
      <c r="B1386" s="299" t="s">
        <v>305</v>
      </c>
      <c r="C1386" s="299" t="s">
        <v>306</v>
      </c>
      <c r="D1386" s="313">
        <v>45170</v>
      </c>
      <c r="E1386" s="300" t="s">
        <v>2460</v>
      </c>
      <c r="F1386" s="309">
        <v>138</v>
      </c>
      <c r="G1386" s="309">
        <v>137</v>
      </c>
      <c r="H1386" s="302">
        <v>42053.82</v>
      </c>
      <c r="I1386" s="302">
        <v>28744.66</v>
      </c>
      <c r="J1386" s="302">
        <v>0</v>
      </c>
      <c r="K1386" s="302">
        <v>70798.48</v>
      </c>
      <c r="L1386" s="302">
        <v>344.52</v>
      </c>
      <c r="M1386" s="302">
        <v>0</v>
      </c>
      <c r="N1386" s="302">
        <v>0</v>
      </c>
      <c r="O1386" s="302">
        <v>0</v>
      </c>
      <c r="P1386" s="302">
        <v>0</v>
      </c>
      <c r="Q1386" s="302">
        <v>0</v>
      </c>
      <c r="R1386" s="302">
        <v>70798.48</v>
      </c>
      <c r="S1386" s="302">
        <v>64065.99</v>
      </c>
      <c r="T1386" s="302">
        <v>332.93</v>
      </c>
      <c r="U1386" s="302">
        <v>0</v>
      </c>
      <c r="V1386" s="302">
        <v>0</v>
      </c>
      <c r="W1386" s="302">
        <v>0</v>
      </c>
      <c r="X1386" s="302">
        <v>0</v>
      </c>
      <c r="Y1386" s="302">
        <v>0</v>
      </c>
      <c r="Z1386" s="302">
        <v>64398.92</v>
      </c>
      <c r="AA1386" s="302">
        <v>0</v>
      </c>
      <c r="AB1386" s="302">
        <v>0</v>
      </c>
      <c r="AC1386" s="302">
        <v>0</v>
      </c>
      <c r="AD1386" s="302">
        <v>0</v>
      </c>
      <c r="AE1386" s="302">
        <v>0</v>
      </c>
      <c r="AF1386" s="302">
        <v>0</v>
      </c>
      <c r="AG1386" s="302">
        <v>0</v>
      </c>
      <c r="AH1386" s="302">
        <v>0</v>
      </c>
      <c r="AI1386" s="302">
        <v>0</v>
      </c>
      <c r="AJ1386" s="302">
        <v>0</v>
      </c>
      <c r="AK1386" s="302">
        <v>0</v>
      </c>
      <c r="AL1386" s="302">
        <v>0</v>
      </c>
      <c r="AM1386" s="302">
        <v>0</v>
      </c>
      <c r="AN1386" s="302">
        <v>0</v>
      </c>
      <c r="AO1386" s="302">
        <v>0</v>
      </c>
      <c r="AP1386" s="302">
        <v>0</v>
      </c>
      <c r="AQ1386" s="302">
        <v>0</v>
      </c>
      <c r="AR1386" s="302">
        <v>0</v>
      </c>
      <c r="AS1386" s="302">
        <v>0</v>
      </c>
      <c r="AT1386" s="295">
        <f t="shared" si="21"/>
        <v>0</v>
      </c>
      <c r="AU1386" s="302">
        <v>29089.18</v>
      </c>
      <c r="AV1386" s="302">
        <v>64398.92</v>
      </c>
      <c r="AW1386" s="303">
        <v>96</v>
      </c>
      <c r="AX1386" s="303">
        <v>300</v>
      </c>
      <c r="AY1386" s="302">
        <v>350000.67</v>
      </c>
      <c r="AZ1386" s="302">
        <v>77538.06</v>
      </c>
      <c r="BA1386" s="301">
        <v>82.299847</v>
      </c>
      <c r="BB1386" s="301">
        <v>75.1463742042625</v>
      </c>
      <c r="BC1386" s="301">
        <v>9.5</v>
      </c>
      <c r="BD1386" s="301"/>
      <c r="BE1386" s="300" t="s">
        <v>4204</v>
      </c>
      <c r="BF1386" s="298"/>
      <c r="BG1386" s="300" t="s">
        <v>659</v>
      </c>
      <c r="BH1386" s="300" t="s">
        <v>700</v>
      </c>
      <c r="BI1386" s="300" t="s">
        <v>701</v>
      </c>
      <c r="BJ1386" s="300" t="s">
        <v>4205</v>
      </c>
      <c r="BK1386" s="299" t="s">
        <v>175</v>
      </c>
      <c r="BL1386" s="301">
        <v>554429.69353408006</v>
      </c>
      <c r="BM1386" s="299" t="s">
        <v>309</v>
      </c>
      <c r="BN1386" s="301"/>
      <c r="BO1386" s="304">
        <v>38987</v>
      </c>
      <c r="BP1386" s="304">
        <v>48118</v>
      </c>
      <c r="BQ1386" s="297" t="s">
        <v>4123</v>
      </c>
      <c r="BR1386" s="297" t="s">
        <v>4760</v>
      </c>
      <c r="BS1386" s="297">
        <v>38987</v>
      </c>
      <c r="BT1386" s="297">
        <v>48118</v>
      </c>
      <c r="BU1386" s="301">
        <v>25774.98</v>
      </c>
      <c r="BV1386" s="301">
        <v>53.85</v>
      </c>
      <c r="BW1386" s="301">
        <v>0</v>
      </c>
    </row>
    <row r="1387" spans="1:75" s="289" customFormat="1" ht="18.2" customHeight="1" x14ac:dyDescent="0.15">
      <c r="A1387" s="291">
        <v>1385</v>
      </c>
      <c r="B1387" s="292" t="s">
        <v>305</v>
      </c>
      <c r="C1387" s="292" t="s">
        <v>306</v>
      </c>
      <c r="D1387" s="312">
        <v>45170</v>
      </c>
      <c r="E1387" s="293" t="s">
        <v>2461</v>
      </c>
      <c r="F1387" s="308">
        <v>125</v>
      </c>
      <c r="G1387" s="308">
        <v>124</v>
      </c>
      <c r="H1387" s="295">
        <v>40835.370000000003</v>
      </c>
      <c r="I1387" s="295">
        <v>23542.59</v>
      </c>
      <c r="J1387" s="295">
        <v>0</v>
      </c>
      <c r="K1387" s="295">
        <v>64377.96</v>
      </c>
      <c r="L1387" s="295">
        <v>298.75</v>
      </c>
      <c r="M1387" s="295">
        <v>0</v>
      </c>
      <c r="N1387" s="295">
        <v>0</v>
      </c>
      <c r="O1387" s="295">
        <v>0</v>
      </c>
      <c r="P1387" s="295">
        <v>0</v>
      </c>
      <c r="Q1387" s="295">
        <v>0</v>
      </c>
      <c r="R1387" s="295">
        <v>64377.96</v>
      </c>
      <c r="S1387" s="295">
        <v>53522.44</v>
      </c>
      <c r="T1387" s="295">
        <v>323.27999999999997</v>
      </c>
      <c r="U1387" s="295">
        <v>0</v>
      </c>
      <c r="V1387" s="295">
        <v>0</v>
      </c>
      <c r="W1387" s="295">
        <v>0</v>
      </c>
      <c r="X1387" s="295">
        <v>0</v>
      </c>
      <c r="Y1387" s="295">
        <v>0</v>
      </c>
      <c r="Z1387" s="295">
        <v>53845.72</v>
      </c>
      <c r="AA1387" s="295">
        <v>0</v>
      </c>
      <c r="AB1387" s="295">
        <v>0</v>
      </c>
      <c r="AC1387" s="295">
        <v>0</v>
      </c>
      <c r="AD1387" s="295">
        <v>0</v>
      </c>
      <c r="AE1387" s="295">
        <v>0</v>
      </c>
      <c r="AF1387" s="295">
        <v>0</v>
      </c>
      <c r="AG1387" s="295">
        <v>0</v>
      </c>
      <c r="AH1387" s="295">
        <v>0</v>
      </c>
      <c r="AI1387" s="295">
        <v>0</v>
      </c>
      <c r="AJ1387" s="295">
        <v>0</v>
      </c>
      <c r="AK1387" s="295">
        <v>0</v>
      </c>
      <c r="AL1387" s="295">
        <v>0</v>
      </c>
      <c r="AM1387" s="295">
        <v>0</v>
      </c>
      <c r="AN1387" s="295">
        <v>0</v>
      </c>
      <c r="AO1387" s="295">
        <v>0</v>
      </c>
      <c r="AP1387" s="295">
        <v>0</v>
      </c>
      <c r="AQ1387" s="295">
        <v>0</v>
      </c>
      <c r="AR1387" s="295">
        <v>0</v>
      </c>
      <c r="AS1387" s="295">
        <v>0</v>
      </c>
      <c r="AT1387" s="295">
        <f t="shared" si="21"/>
        <v>0</v>
      </c>
      <c r="AU1387" s="295">
        <v>23841.34</v>
      </c>
      <c r="AV1387" s="295">
        <v>53845.72</v>
      </c>
      <c r="AW1387" s="296">
        <v>92</v>
      </c>
      <c r="AX1387" s="296">
        <v>300</v>
      </c>
      <c r="AY1387" s="295">
        <v>336198.96</v>
      </c>
      <c r="AZ1387" s="295">
        <v>71195.41</v>
      </c>
      <c r="BA1387" s="294">
        <v>78.167995000000005</v>
      </c>
      <c r="BB1387" s="294">
        <v>70.6828720473722</v>
      </c>
      <c r="BC1387" s="294">
        <v>9.5</v>
      </c>
      <c r="BD1387" s="294"/>
      <c r="BE1387" s="293" t="s">
        <v>4204</v>
      </c>
      <c r="BF1387" s="291"/>
      <c r="BG1387" s="293" t="s">
        <v>360</v>
      </c>
      <c r="BH1387" s="293" t="s">
        <v>232</v>
      </c>
      <c r="BI1387" s="293" t="s">
        <v>369</v>
      </c>
      <c r="BJ1387" s="293" t="s">
        <v>4205</v>
      </c>
      <c r="BK1387" s="292" t="s">
        <v>175</v>
      </c>
      <c r="BL1387" s="294">
        <v>504149.98504415998</v>
      </c>
      <c r="BM1387" s="292" t="s">
        <v>309</v>
      </c>
      <c r="BN1387" s="294"/>
      <c r="BO1387" s="297">
        <v>38861</v>
      </c>
      <c r="BP1387" s="297">
        <v>47992</v>
      </c>
      <c r="BQ1387" s="297" t="s">
        <v>931</v>
      </c>
      <c r="BR1387" s="297" t="s">
        <v>4779</v>
      </c>
      <c r="BS1387" s="297">
        <v>38861</v>
      </c>
      <c r="BT1387" s="297">
        <v>47992</v>
      </c>
      <c r="BU1387" s="294">
        <v>21409.84</v>
      </c>
      <c r="BV1387" s="294">
        <v>49.44</v>
      </c>
      <c r="BW1387" s="294">
        <v>0</v>
      </c>
    </row>
    <row r="1388" spans="1:75" s="289" customFormat="1" ht="18.2" customHeight="1" x14ac:dyDescent="0.15">
      <c r="A1388" s="298">
        <v>1386</v>
      </c>
      <c r="B1388" s="299" t="s">
        <v>305</v>
      </c>
      <c r="C1388" s="299" t="s">
        <v>306</v>
      </c>
      <c r="D1388" s="313">
        <v>45170</v>
      </c>
      <c r="E1388" s="300" t="s">
        <v>2462</v>
      </c>
      <c r="F1388" s="309">
        <v>149</v>
      </c>
      <c r="G1388" s="309">
        <v>148</v>
      </c>
      <c r="H1388" s="302">
        <v>106439.38</v>
      </c>
      <c r="I1388" s="302">
        <v>67354.55</v>
      </c>
      <c r="J1388" s="302">
        <v>0</v>
      </c>
      <c r="K1388" s="302">
        <v>173793.93</v>
      </c>
      <c r="L1388" s="302">
        <v>770.36</v>
      </c>
      <c r="M1388" s="302">
        <v>0</v>
      </c>
      <c r="N1388" s="302">
        <v>0</v>
      </c>
      <c r="O1388" s="302">
        <v>0</v>
      </c>
      <c r="P1388" s="302">
        <v>0</v>
      </c>
      <c r="Q1388" s="302">
        <v>0</v>
      </c>
      <c r="R1388" s="302">
        <v>173793.93</v>
      </c>
      <c r="S1388" s="302">
        <v>170058.16</v>
      </c>
      <c r="T1388" s="302">
        <v>833.78</v>
      </c>
      <c r="U1388" s="302">
        <v>0</v>
      </c>
      <c r="V1388" s="302">
        <v>0</v>
      </c>
      <c r="W1388" s="302">
        <v>0</v>
      </c>
      <c r="X1388" s="302">
        <v>0</v>
      </c>
      <c r="Y1388" s="302">
        <v>0</v>
      </c>
      <c r="Z1388" s="302">
        <v>170891.94</v>
      </c>
      <c r="AA1388" s="302">
        <v>0</v>
      </c>
      <c r="AB1388" s="302">
        <v>0</v>
      </c>
      <c r="AC1388" s="302">
        <v>0</v>
      </c>
      <c r="AD1388" s="302">
        <v>0</v>
      </c>
      <c r="AE1388" s="302">
        <v>0</v>
      </c>
      <c r="AF1388" s="302">
        <v>0</v>
      </c>
      <c r="AG1388" s="302">
        <v>0</v>
      </c>
      <c r="AH1388" s="302">
        <v>0</v>
      </c>
      <c r="AI1388" s="302">
        <v>0</v>
      </c>
      <c r="AJ1388" s="302">
        <v>0</v>
      </c>
      <c r="AK1388" s="302">
        <v>0</v>
      </c>
      <c r="AL1388" s="302">
        <v>0</v>
      </c>
      <c r="AM1388" s="302">
        <v>0</v>
      </c>
      <c r="AN1388" s="302">
        <v>0</v>
      </c>
      <c r="AO1388" s="302">
        <v>0</v>
      </c>
      <c r="AP1388" s="302">
        <v>0</v>
      </c>
      <c r="AQ1388" s="302">
        <v>0</v>
      </c>
      <c r="AR1388" s="302">
        <v>0</v>
      </c>
      <c r="AS1388" s="302">
        <v>0</v>
      </c>
      <c r="AT1388" s="295">
        <f t="shared" si="21"/>
        <v>0</v>
      </c>
      <c r="AU1388" s="302">
        <v>68124.91</v>
      </c>
      <c r="AV1388" s="302">
        <v>170891.94</v>
      </c>
      <c r="AW1388" s="303">
        <v>93</v>
      </c>
      <c r="AX1388" s="303">
        <v>300</v>
      </c>
      <c r="AY1388" s="302">
        <v>926999.05</v>
      </c>
      <c r="AZ1388" s="302">
        <v>185074.4</v>
      </c>
      <c r="BA1388" s="301">
        <v>73.354982000000007</v>
      </c>
      <c r="BB1388" s="301">
        <v>68.883922394773506</v>
      </c>
      <c r="BC1388" s="301">
        <v>9.4</v>
      </c>
      <c r="BD1388" s="301"/>
      <c r="BE1388" s="300" t="s">
        <v>4204</v>
      </c>
      <c r="BF1388" s="298"/>
      <c r="BG1388" s="300" t="s">
        <v>315</v>
      </c>
      <c r="BH1388" s="300" t="s">
        <v>417</v>
      </c>
      <c r="BI1388" s="300" t="s">
        <v>702</v>
      </c>
      <c r="BJ1388" s="300" t="s">
        <v>4205</v>
      </c>
      <c r="BK1388" s="299" t="s">
        <v>175</v>
      </c>
      <c r="BL1388" s="301">
        <v>1360996.9500472799</v>
      </c>
      <c r="BM1388" s="299" t="s">
        <v>309</v>
      </c>
      <c r="BN1388" s="301"/>
      <c r="BO1388" s="304">
        <v>38888</v>
      </c>
      <c r="BP1388" s="304">
        <v>48019</v>
      </c>
      <c r="BQ1388" s="297" t="s">
        <v>947</v>
      </c>
      <c r="BR1388" s="297" t="s">
        <v>4774</v>
      </c>
      <c r="BS1388" s="297">
        <v>38888</v>
      </c>
      <c r="BT1388" s="297">
        <v>48019</v>
      </c>
      <c r="BU1388" s="301">
        <v>57988.01</v>
      </c>
      <c r="BV1388" s="301">
        <v>70.87</v>
      </c>
      <c r="BW1388" s="301">
        <v>0</v>
      </c>
    </row>
    <row r="1389" spans="1:75" s="289" customFormat="1" ht="18.2" customHeight="1" x14ac:dyDescent="0.15">
      <c r="A1389" s="291">
        <v>1387</v>
      </c>
      <c r="B1389" s="292" t="s">
        <v>305</v>
      </c>
      <c r="C1389" s="292" t="s">
        <v>306</v>
      </c>
      <c r="D1389" s="312">
        <v>45170</v>
      </c>
      <c r="E1389" s="293" t="s">
        <v>2463</v>
      </c>
      <c r="F1389" s="308">
        <v>147</v>
      </c>
      <c r="G1389" s="308">
        <v>146</v>
      </c>
      <c r="H1389" s="295">
        <v>45282.31</v>
      </c>
      <c r="I1389" s="295">
        <v>28183.22</v>
      </c>
      <c r="J1389" s="295">
        <v>0</v>
      </c>
      <c r="K1389" s="295">
        <v>73465.53</v>
      </c>
      <c r="L1389" s="295">
        <v>326.31</v>
      </c>
      <c r="M1389" s="295">
        <v>0</v>
      </c>
      <c r="N1389" s="295">
        <v>0</v>
      </c>
      <c r="O1389" s="295">
        <v>0</v>
      </c>
      <c r="P1389" s="295">
        <v>0</v>
      </c>
      <c r="Q1389" s="295">
        <v>0</v>
      </c>
      <c r="R1389" s="295">
        <v>73465.53</v>
      </c>
      <c r="S1389" s="295">
        <v>71796.11</v>
      </c>
      <c r="T1389" s="295">
        <v>358.48</v>
      </c>
      <c r="U1389" s="295">
        <v>0</v>
      </c>
      <c r="V1389" s="295">
        <v>0</v>
      </c>
      <c r="W1389" s="295">
        <v>0</v>
      </c>
      <c r="X1389" s="295">
        <v>0</v>
      </c>
      <c r="Y1389" s="295">
        <v>0</v>
      </c>
      <c r="Z1389" s="295">
        <v>72154.59</v>
      </c>
      <c r="AA1389" s="295">
        <v>0</v>
      </c>
      <c r="AB1389" s="295">
        <v>0</v>
      </c>
      <c r="AC1389" s="295">
        <v>0</v>
      </c>
      <c r="AD1389" s="295">
        <v>0</v>
      </c>
      <c r="AE1389" s="295">
        <v>0</v>
      </c>
      <c r="AF1389" s="295">
        <v>0</v>
      </c>
      <c r="AG1389" s="295">
        <v>0</v>
      </c>
      <c r="AH1389" s="295">
        <v>0</v>
      </c>
      <c r="AI1389" s="295">
        <v>0</v>
      </c>
      <c r="AJ1389" s="295">
        <v>0</v>
      </c>
      <c r="AK1389" s="295">
        <v>0</v>
      </c>
      <c r="AL1389" s="295">
        <v>0</v>
      </c>
      <c r="AM1389" s="295">
        <v>0</v>
      </c>
      <c r="AN1389" s="295">
        <v>0</v>
      </c>
      <c r="AO1389" s="295">
        <v>0</v>
      </c>
      <c r="AP1389" s="295">
        <v>0</v>
      </c>
      <c r="AQ1389" s="295">
        <v>0</v>
      </c>
      <c r="AR1389" s="295">
        <v>0</v>
      </c>
      <c r="AS1389" s="295">
        <v>0</v>
      </c>
      <c r="AT1389" s="295">
        <f t="shared" si="21"/>
        <v>0</v>
      </c>
      <c r="AU1389" s="295">
        <v>28509.53</v>
      </c>
      <c r="AV1389" s="295">
        <v>72154.59</v>
      </c>
      <c r="AW1389" s="296">
        <v>93</v>
      </c>
      <c r="AX1389" s="296">
        <v>300</v>
      </c>
      <c r="AY1389" s="295">
        <v>350000.22</v>
      </c>
      <c r="AZ1389" s="295">
        <v>78378.820000000007</v>
      </c>
      <c r="BA1389" s="294">
        <v>82.285661000000005</v>
      </c>
      <c r="BB1389" s="294">
        <v>77.127465006047899</v>
      </c>
      <c r="BC1389" s="294">
        <v>9.5</v>
      </c>
      <c r="BD1389" s="294"/>
      <c r="BE1389" s="293" t="s">
        <v>4204</v>
      </c>
      <c r="BF1389" s="291"/>
      <c r="BG1389" s="293" t="s">
        <v>326</v>
      </c>
      <c r="BH1389" s="293" t="s">
        <v>217</v>
      </c>
      <c r="BI1389" s="293" t="s">
        <v>423</v>
      </c>
      <c r="BJ1389" s="293" t="s">
        <v>4205</v>
      </c>
      <c r="BK1389" s="292" t="s">
        <v>175</v>
      </c>
      <c r="BL1389" s="294">
        <v>575315.61812087998</v>
      </c>
      <c r="BM1389" s="292" t="s">
        <v>309</v>
      </c>
      <c r="BN1389" s="294"/>
      <c r="BO1389" s="297">
        <v>38891</v>
      </c>
      <c r="BP1389" s="297">
        <v>48022</v>
      </c>
      <c r="BQ1389" s="297" t="s">
        <v>936</v>
      </c>
      <c r="BR1389" s="297" t="s">
        <v>4769</v>
      </c>
      <c r="BS1389" s="297">
        <v>38891</v>
      </c>
      <c r="BT1389" s="297">
        <v>48022</v>
      </c>
      <c r="BU1389" s="294">
        <v>27830.87</v>
      </c>
      <c r="BV1389" s="294">
        <v>54.43</v>
      </c>
      <c r="BW1389" s="294">
        <v>0</v>
      </c>
    </row>
    <row r="1390" spans="1:75" s="289" customFormat="1" ht="18.2" customHeight="1" x14ac:dyDescent="0.15">
      <c r="A1390" s="298">
        <v>1388</v>
      </c>
      <c r="B1390" s="299" t="s">
        <v>305</v>
      </c>
      <c r="C1390" s="299" t="s">
        <v>306</v>
      </c>
      <c r="D1390" s="313">
        <v>45170</v>
      </c>
      <c r="E1390" s="300" t="s">
        <v>2464</v>
      </c>
      <c r="F1390" s="309">
        <v>6</v>
      </c>
      <c r="G1390" s="309">
        <v>5</v>
      </c>
      <c r="H1390" s="302">
        <v>18483.740000000002</v>
      </c>
      <c r="I1390" s="302">
        <v>2101.17</v>
      </c>
      <c r="J1390" s="302">
        <v>0</v>
      </c>
      <c r="K1390" s="302">
        <v>20584.91</v>
      </c>
      <c r="L1390" s="302">
        <v>459.64</v>
      </c>
      <c r="M1390" s="302">
        <v>0</v>
      </c>
      <c r="N1390" s="302">
        <v>0</v>
      </c>
      <c r="O1390" s="302">
        <v>0</v>
      </c>
      <c r="P1390" s="302">
        <v>0</v>
      </c>
      <c r="Q1390" s="302">
        <v>0</v>
      </c>
      <c r="R1390" s="302">
        <v>20584.91</v>
      </c>
      <c r="S1390" s="302">
        <v>627.67999999999995</v>
      </c>
      <c r="T1390" s="302">
        <v>147.87</v>
      </c>
      <c r="U1390" s="302">
        <v>0</v>
      </c>
      <c r="V1390" s="302">
        <v>0</v>
      </c>
      <c r="W1390" s="302">
        <v>0</v>
      </c>
      <c r="X1390" s="302">
        <v>0</v>
      </c>
      <c r="Y1390" s="302">
        <v>0</v>
      </c>
      <c r="Z1390" s="302">
        <v>775.55</v>
      </c>
      <c r="AA1390" s="302">
        <v>0</v>
      </c>
      <c r="AB1390" s="302">
        <v>0</v>
      </c>
      <c r="AC1390" s="302">
        <v>0</v>
      </c>
      <c r="AD1390" s="302">
        <v>0</v>
      </c>
      <c r="AE1390" s="302">
        <v>0</v>
      </c>
      <c r="AF1390" s="302">
        <v>0</v>
      </c>
      <c r="AG1390" s="302">
        <v>0</v>
      </c>
      <c r="AH1390" s="302">
        <v>0</v>
      </c>
      <c r="AI1390" s="302">
        <v>0</v>
      </c>
      <c r="AJ1390" s="302">
        <v>0</v>
      </c>
      <c r="AK1390" s="302">
        <v>0</v>
      </c>
      <c r="AL1390" s="302">
        <v>0</v>
      </c>
      <c r="AM1390" s="302">
        <v>0</v>
      </c>
      <c r="AN1390" s="302">
        <v>0</v>
      </c>
      <c r="AO1390" s="302">
        <v>0</v>
      </c>
      <c r="AP1390" s="302">
        <v>0</v>
      </c>
      <c r="AQ1390" s="302">
        <v>0</v>
      </c>
      <c r="AR1390" s="302">
        <v>0</v>
      </c>
      <c r="AS1390" s="302">
        <v>0</v>
      </c>
      <c r="AT1390" s="295">
        <f t="shared" si="21"/>
        <v>0</v>
      </c>
      <c r="AU1390" s="302">
        <v>2560.81</v>
      </c>
      <c r="AV1390" s="302">
        <v>775.55</v>
      </c>
      <c r="AW1390" s="303">
        <v>34</v>
      </c>
      <c r="AX1390" s="303">
        <v>240</v>
      </c>
      <c r="AY1390" s="302">
        <v>270002</v>
      </c>
      <c r="AZ1390" s="302">
        <v>64720.71</v>
      </c>
      <c r="BA1390" s="301">
        <v>88.147492999999997</v>
      </c>
      <c r="BB1390" s="301">
        <v>28.035975039993101</v>
      </c>
      <c r="BC1390" s="301">
        <v>9.6</v>
      </c>
      <c r="BD1390" s="301"/>
      <c r="BE1390" s="300" t="s">
        <v>4204</v>
      </c>
      <c r="BF1390" s="298"/>
      <c r="BG1390" s="300" t="s">
        <v>380</v>
      </c>
      <c r="BH1390" s="300" t="s">
        <v>203</v>
      </c>
      <c r="BI1390" s="300" t="s">
        <v>517</v>
      </c>
      <c r="BJ1390" s="300" t="s">
        <v>177</v>
      </c>
      <c r="BK1390" s="299" t="s">
        <v>175</v>
      </c>
      <c r="BL1390" s="301">
        <v>161202.40636135999</v>
      </c>
      <c r="BM1390" s="299" t="s">
        <v>309</v>
      </c>
      <c r="BN1390" s="301"/>
      <c r="BO1390" s="304">
        <v>38908</v>
      </c>
      <c r="BP1390" s="304">
        <v>46213</v>
      </c>
      <c r="BQ1390" s="297" t="s">
        <v>1063</v>
      </c>
      <c r="BR1390" s="297" t="s">
        <v>4761</v>
      </c>
      <c r="BS1390" s="297">
        <v>38908</v>
      </c>
      <c r="BT1390" s="297">
        <v>46213</v>
      </c>
      <c r="BU1390" s="301">
        <v>824.95</v>
      </c>
      <c r="BV1390" s="301">
        <v>56.01</v>
      </c>
      <c r="BW1390" s="301">
        <v>0</v>
      </c>
    </row>
    <row r="1391" spans="1:75" s="289" customFormat="1" ht="18.2" customHeight="1" x14ac:dyDescent="0.15">
      <c r="A1391" s="291">
        <v>1389</v>
      </c>
      <c r="B1391" s="292" t="s">
        <v>305</v>
      </c>
      <c r="C1391" s="292" t="s">
        <v>306</v>
      </c>
      <c r="D1391" s="312">
        <v>45170</v>
      </c>
      <c r="E1391" s="293" t="s">
        <v>2465</v>
      </c>
      <c r="F1391" s="308">
        <v>0</v>
      </c>
      <c r="G1391" s="308">
        <v>0</v>
      </c>
      <c r="H1391" s="295">
        <v>47705.95</v>
      </c>
      <c r="I1391" s="295">
        <v>0</v>
      </c>
      <c r="J1391" s="295">
        <v>0</v>
      </c>
      <c r="K1391" s="295">
        <v>47705.95</v>
      </c>
      <c r="L1391" s="295">
        <v>338.68</v>
      </c>
      <c r="M1391" s="295">
        <v>0</v>
      </c>
      <c r="N1391" s="295">
        <v>0</v>
      </c>
      <c r="O1391" s="295">
        <v>338.68</v>
      </c>
      <c r="P1391" s="295">
        <v>0</v>
      </c>
      <c r="Q1391" s="295">
        <v>0</v>
      </c>
      <c r="R1391" s="295">
        <v>47367.27</v>
      </c>
      <c r="S1391" s="295">
        <v>0</v>
      </c>
      <c r="T1391" s="295">
        <v>377.67</v>
      </c>
      <c r="U1391" s="295">
        <v>0</v>
      </c>
      <c r="V1391" s="295">
        <v>0</v>
      </c>
      <c r="W1391" s="295">
        <v>377.67</v>
      </c>
      <c r="X1391" s="295">
        <v>0</v>
      </c>
      <c r="Y1391" s="295">
        <v>0</v>
      </c>
      <c r="Z1391" s="295">
        <v>0</v>
      </c>
      <c r="AA1391" s="295">
        <v>56.94</v>
      </c>
      <c r="AB1391" s="295">
        <v>0</v>
      </c>
      <c r="AC1391" s="295">
        <v>0</v>
      </c>
      <c r="AD1391" s="295">
        <v>0</v>
      </c>
      <c r="AE1391" s="295">
        <v>0</v>
      </c>
      <c r="AF1391" s="295">
        <v>-40.35</v>
      </c>
      <c r="AG1391" s="295">
        <v>38.659999999999997</v>
      </c>
      <c r="AH1391" s="295">
        <v>102.38</v>
      </c>
      <c r="AI1391" s="295">
        <v>0</v>
      </c>
      <c r="AJ1391" s="295">
        <v>0</v>
      </c>
      <c r="AK1391" s="295">
        <v>0</v>
      </c>
      <c r="AL1391" s="295">
        <v>0</v>
      </c>
      <c r="AM1391" s="295">
        <v>0</v>
      </c>
      <c r="AN1391" s="295">
        <v>0</v>
      </c>
      <c r="AO1391" s="295">
        <v>0</v>
      </c>
      <c r="AP1391" s="295">
        <v>7.0000000000000007E-2</v>
      </c>
      <c r="AQ1391" s="295">
        <v>0</v>
      </c>
      <c r="AR1391" s="295">
        <v>3.16</v>
      </c>
      <c r="AS1391" s="295">
        <v>0</v>
      </c>
      <c r="AT1391" s="295">
        <f t="shared" si="21"/>
        <v>870.8900000000001</v>
      </c>
      <c r="AU1391" s="295">
        <v>0</v>
      </c>
      <c r="AV1391" s="295">
        <v>0</v>
      </c>
      <c r="AW1391" s="296">
        <v>94</v>
      </c>
      <c r="AX1391" s="296">
        <v>300</v>
      </c>
      <c r="AY1391" s="295">
        <v>364497.55</v>
      </c>
      <c r="AZ1391" s="295">
        <v>81990.679999999993</v>
      </c>
      <c r="BA1391" s="294">
        <v>82.716600999999997</v>
      </c>
      <c r="BB1391" s="294">
        <v>47.786645665693598</v>
      </c>
      <c r="BC1391" s="294">
        <v>9.5</v>
      </c>
      <c r="BD1391" s="294"/>
      <c r="BE1391" s="293" t="s">
        <v>4204</v>
      </c>
      <c r="BF1391" s="291"/>
      <c r="BG1391" s="293" t="s">
        <v>312</v>
      </c>
      <c r="BH1391" s="293" t="s">
        <v>196</v>
      </c>
      <c r="BI1391" s="293" t="s">
        <v>314</v>
      </c>
      <c r="BJ1391" s="293" t="s">
        <v>103</v>
      </c>
      <c r="BK1391" s="292" t="s">
        <v>175</v>
      </c>
      <c r="BL1391" s="294">
        <v>370937.63862792001</v>
      </c>
      <c r="BM1391" s="292" t="s">
        <v>309</v>
      </c>
      <c r="BN1391" s="294"/>
      <c r="BO1391" s="297">
        <v>38912</v>
      </c>
      <c r="BP1391" s="297">
        <v>48043</v>
      </c>
      <c r="BQ1391" s="297" t="s">
        <v>4757</v>
      </c>
      <c r="BR1391" s="297" t="s">
        <v>4764</v>
      </c>
      <c r="BS1391" s="297">
        <v>38912</v>
      </c>
      <c r="BT1391" s="297">
        <v>48043</v>
      </c>
      <c r="BU1391" s="294">
        <v>0</v>
      </c>
      <c r="BV1391" s="294">
        <v>56.94</v>
      </c>
      <c r="BW1391" s="294">
        <v>0</v>
      </c>
    </row>
    <row r="1392" spans="1:75" s="289" customFormat="1" ht="18.2" customHeight="1" x14ac:dyDescent="0.15">
      <c r="A1392" s="298">
        <v>1390</v>
      </c>
      <c r="B1392" s="299" t="s">
        <v>305</v>
      </c>
      <c r="C1392" s="299" t="s">
        <v>306</v>
      </c>
      <c r="D1392" s="313">
        <v>45170</v>
      </c>
      <c r="E1392" s="300" t="s">
        <v>2466</v>
      </c>
      <c r="F1392" s="309">
        <v>176</v>
      </c>
      <c r="G1392" s="309">
        <v>175</v>
      </c>
      <c r="H1392" s="302">
        <v>38432.71</v>
      </c>
      <c r="I1392" s="302">
        <v>25156.94</v>
      </c>
      <c r="J1392" s="302">
        <v>0</v>
      </c>
      <c r="K1392" s="302">
        <v>63589.65</v>
      </c>
      <c r="L1392" s="302">
        <v>267.62</v>
      </c>
      <c r="M1392" s="302">
        <v>0</v>
      </c>
      <c r="N1392" s="302">
        <v>0</v>
      </c>
      <c r="O1392" s="302">
        <v>0</v>
      </c>
      <c r="P1392" s="302">
        <v>0</v>
      </c>
      <c r="Q1392" s="302">
        <v>0</v>
      </c>
      <c r="R1392" s="302">
        <v>63589.65</v>
      </c>
      <c r="S1392" s="302">
        <v>75373.58</v>
      </c>
      <c r="T1392" s="302">
        <v>307.45999999999998</v>
      </c>
      <c r="U1392" s="302">
        <v>0</v>
      </c>
      <c r="V1392" s="302">
        <v>0</v>
      </c>
      <c r="W1392" s="302">
        <v>0</v>
      </c>
      <c r="X1392" s="302">
        <v>0</v>
      </c>
      <c r="Y1392" s="302">
        <v>0</v>
      </c>
      <c r="Z1392" s="302">
        <v>75681.039999999994</v>
      </c>
      <c r="AA1392" s="302">
        <v>0</v>
      </c>
      <c r="AB1392" s="302">
        <v>0</v>
      </c>
      <c r="AC1392" s="302">
        <v>0</v>
      </c>
      <c r="AD1392" s="302">
        <v>0</v>
      </c>
      <c r="AE1392" s="302">
        <v>0</v>
      </c>
      <c r="AF1392" s="302">
        <v>0</v>
      </c>
      <c r="AG1392" s="302">
        <v>0</v>
      </c>
      <c r="AH1392" s="302">
        <v>0</v>
      </c>
      <c r="AI1392" s="302">
        <v>0</v>
      </c>
      <c r="AJ1392" s="302">
        <v>0</v>
      </c>
      <c r="AK1392" s="302">
        <v>0</v>
      </c>
      <c r="AL1392" s="302">
        <v>0</v>
      </c>
      <c r="AM1392" s="302">
        <v>0</v>
      </c>
      <c r="AN1392" s="302">
        <v>0</v>
      </c>
      <c r="AO1392" s="302">
        <v>0</v>
      </c>
      <c r="AP1392" s="302">
        <v>0</v>
      </c>
      <c r="AQ1392" s="302">
        <v>0</v>
      </c>
      <c r="AR1392" s="302">
        <v>0</v>
      </c>
      <c r="AS1392" s="302">
        <v>0</v>
      </c>
      <c r="AT1392" s="295">
        <f t="shared" si="21"/>
        <v>0</v>
      </c>
      <c r="AU1392" s="302">
        <v>25424.560000000001</v>
      </c>
      <c r="AV1392" s="302">
        <v>75681.039999999994</v>
      </c>
      <c r="AW1392" s="303">
        <v>95</v>
      </c>
      <c r="AX1392" s="303">
        <v>300</v>
      </c>
      <c r="AY1392" s="302">
        <v>267599.84999999998</v>
      </c>
      <c r="AZ1392" s="302">
        <v>65301.16</v>
      </c>
      <c r="BA1392" s="301">
        <v>90.000055000000003</v>
      </c>
      <c r="BB1392" s="301">
        <v>87.641199596312703</v>
      </c>
      <c r="BC1392" s="301">
        <v>9.6</v>
      </c>
      <c r="BD1392" s="301"/>
      <c r="BE1392" s="300" t="s">
        <v>4204</v>
      </c>
      <c r="BF1392" s="298"/>
      <c r="BG1392" s="300" t="s">
        <v>326</v>
      </c>
      <c r="BH1392" s="300" t="s">
        <v>206</v>
      </c>
      <c r="BI1392" s="300" t="s">
        <v>704</v>
      </c>
      <c r="BJ1392" s="300" t="s">
        <v>4205</v>
      </c>
      <c r="BK1392" s="299" t="s">
        <v>175</v>
      </c>
      <c r="BL1392" s="301">
        <v>497976.65375639999</v>
      </c>
      <c r="BM1392" s="299" t="s">
        <v>309</v>
      </c>
      <c r="BN1392" s="301"/>
      <c r="BO1392" s="304">
        <v>38950</v>
      </c>
      <c r="BP1392" s="304">
        <v>48081</v>
      </c>
      <c r="BQ1392" s="297" t="s">
        <v>925</v>
      </c>
      <c r="BR1392" s="297" t="s">
        <v>4745</v>
      </c>
      <c r="BS1392" s="297">
        <v>38950</v>
      </c>
      <c r="BT1392" s="297">
        <v>48081</v>
      </c>
      <c r="BU1392" s="301">
        <v>29903.37</v>
      </c>
      <c r="BV1392" s="301">
        <v>59.2</v>
      </c>
      <c r="BW1392" s="301">
        <v>0</v>
      </c>
    </row>
    <row r="1393" spans="1:75" s="289" customFormat="1" ht="18.2" customHeight="1" x14ac:dyDescent="0.15">
      <c r="A1393" s="291">
        <v>1391</v>
      </c>
      <c r="B1393" s="292" t="s">
        <v>305</v>
      </c>
      <c r="C1393" s="292" t="s">
        <v>306</v>
      </c>
      <c r="D1393" s="312">
        <v>45170</v>
      </c>
      <c r="E1393" s="293" t="s">
        <v>2467</v>
      </c>
      <c r="F1393" s="308">
        <v>108</v>
      </c>
      <c r="G1393" s="308">
        <v>107</v>
      </c>
      <c r="H1393" s="295">
        <v>36556.379999999997</v>
      </c>
      <c r="I1393" s="295">
        <v>19604.41</v>
      </c>
      <c r="J1393" s="295">
        <v>0</v>
      </c>
      <c r="K1393" s="295">
        <v>56160.79</v>
      </c>
      <c r="L1393" s="295">
        <v>273.38</v>
      </c>
      <c r="M1393" s="295">
        <v>0</v>
      </c>
      <c r="N1393" s="295">
        <v>0</v>
      </c>
      <c r="O1393" s="295">
        <v>0</v>
      </c>
      <c r="P1393" s="295">
        <v>0</v>
      </c>
      <c r="Q1393" s="295">
        <v>0</v>
      </c>
      <c r="R1393" s="295">
        <v>56160.79</v>
      </c>
      <c r="S1393" s="295">
        <v>40886.99</v>
      </c>
      <c r="T1393" s="295">
        <v>292.45</v>
      </c>
      <c r="U1393" s="295">
        <v>0</v>
      </c>
      <c r="V1393" s="295">
        <v>0</v>
      </c>
      <c r="W1393" s="295">
        <v>0</v>
      </c>
      <c r="X1393" s="295">
        <v>0</v>
      </c>
      <c r="Y1393" s="295">
        <v>0</v>
      </c>
      <c r="Z1393" s="295">
        <v>41179.440000000002</v>
      </c>
      <c r="AA1393" s="295">
        <v>0</v>
      </c>
      <c r="AB1393" s="295">
        <v>0</v>
      </c>
      <c r="AC1393" s="295">
        <v>0</v>
      </c>
      <c r="AD1393" s="295">
        <v>0</v>
      </c>
      <c r="AE1393" s="295">
        <v>0</v>
      </c>
      <c r="AF1393" s="295">
        <v>0</v>
      </c>
      <c r="AG1393" s="295">
        <v>0</v>
      </c>
      <c r="AH1393" s="295">
        <v>0</v>
      </c>
      <c r="AI1393" s="295">
        <v>0</v>
      </c>
      <c r="AJ1393" s="295">
        <v>0</v>
      </c>
      <c r="AK1393" s="295">
        <v>0</v>
      </c>
      <c r="AL1393" s="295">
        <v>0</v>
      </c>
      <c r="AM1393" s="295">
        <v>0</v>
      </c>
      <c r="AN1393" s="295">
        <v>0</v>
      </c>
      <c r="AO1393" s="295">
        <v>0</v>
      </c>
      <c r="AP1393" s="295">
        <v>0</v>
      </c>
      <c r="AQ1393" s="295">
        <v>0</v>
      </c>
      <c r="AR1393" s="295">
        <v>0</v>
      </c>
      <c r="AS1393" s="295">
        <v>0</v>
      </c>
      <c r="AT1393" s="295">
        <f t="shared" si="21"/>
        <v>0</v>
      </c>
      <c r="AU1393" s="295">
        <v>19877.79</v>
      </c>
      <c r="AV1393" s="295">
        <v>41179.440000000002</v>
      </c>
      <c r="AW1393" s="296">
        <v>96</v>
      </c>
      <c r="AX1393" s="296">
        <v>300</v>
      </c>
      <c r="AY1393" s="295">
        <v>264998.08</v>
      </c>
      <c r="AZ1393" s="295">
        <v>64251.29</v>
      </c>
      <c r="BA1393" s="294">
        <v>90.000658000000001</v>
      </c>
      <c r="BB1393" s="294">
        <v>78.667806573219295</v>
      </c>
      <c r="BC1393" s="294">
        <v>9.6</v>
      </c>
      <c r="BD1393" s="294"/>
      <c r="BE1393" s="293" t="s">
        <v>4204</v>
      </c>
      <c r="BF1393" s="291"/>
      <c r="BG1393" s="293" t="s">
        <v>326</v>
      </c>
      <c r="BH1393" s="293" t="s">
        <v>206</v>
      </c>
      <c r="BI1393" s="293" t="s">
        <v>705</v>
      </c>
      <c r="BJ1393" s="293" t="s">
        <v>4205</v>
      </c>
      <c r="BK1393" s="292" t="s">
        <v>175</v>
      </c>
      <c r="BL1393" s="294">
        <v>439800.53792584001</v>
      </c>
      <c r="BM1393" s="292" t="s">
        <v>309</v>
      </c>
      <c r="BN1393" s="294"/>
      <c r="BO1393" s="297">
        <v>38985</v>
      </c>
      <c r="BP1393" s="297">
        <v>48116</v>
      </c>
      <c r="BQ1393" s="297" t="s">
        <v>4259</v>
      </c>
      <c r="BR1393" s="297" t="s">
        <v>4770</v>
      </c>
      <c r="BS1393" s="297">
        <v>38985</v>
      </c>
      <c r="BT1393" s="297">
        <v>48116</v>
      </c>
      <c r="BU1393" s="294">
        <v>18056.25</v>
      </c>
      <c r="BV1393" s="294">
        <v>58.25</v>
      </c>
      <c r="BW1393" s="294">
        <v>0</v>
      </c>
    </row>
    <row r="1394" spans="1:75" s="289" customFormat="1" ht="18.2" customHeight="1" x14ac:dyDescent="0.15">
      <c r="A1394" s="298">
        <v>1392</v>
      </c>
      <c r="B1394" s="299" t="s">
        <v>305</v>
      </c>
      <c r="C1394" s="299" t="s">
        <v>306</v>
      </c>
      <c r="D1394" s="313">
        <v>45170</v>
      </c>
      <c r="E1394" s="300" t="s">
        <v>2468</v>
      </c>
      <c r="F1394" s="309">
        <v>144</v>
      </c>
      <c r="G1394" s="309">
        <v>144</v>
      </c>
      <c r="H1394" s="302">
        <v>0</v>
      </c>
      <c r="I1394" s="302">
        <v>86175.12</v>
      </c>
      <c r="J1394" s="302">
        <v>0</v>
      </c>
      <c r="K1394" s="302">
        <v>86175.12</v>
      </c>
      <c r="L1394" s="302">
        <v>0</v>
      </c>
      <c r="M1394" s="302">
        <v>0</v>
      </c>
      <c r="N1394" s="302">
        <v>0</v>
      </c>
      <c r="O1394" s="302">
        <v>0</v>
      </c>
      <c r="P1394" s="302">
        <v>0</v>
      </c>
      <c r="Q1394" s="302">
        <v>0</v>
      </c>
      <c r="R1394" s="302">
        <v>86175.12</v>
      </c>
      <c r="S1394" s="302">
        <v>58561.93</v>
      </c>
      <c r="T1394" s="302">
        <v>0</v>
      </c>
      <c r="U1394" s="302">
        <v>0</v>
      </c>
      <c r="V1394" s="302">
        <v>0</v>
      </c>
      <c r="W1394" s="302">
        <v>0</v>
      </c>
      <c r="X1394" s="302">
        <v>0</v>
      </c>
      <c r="Y1394" s="302">
        <v>0</v>
      </c>
      <c r="Z1394" s="302">
        <v>58561.93</v>
      </c>
      <c r="AA1394" s="302">
        <v>0</v>
      </c>
      <c r="AB1394" s="302">
        <v>0</v>
      </c>
      <c r="AC1394" s="302">
        <v>0</v>
      </c>
      <c r="AD1394" s="302">
        <v>0</v>
      </c>
      <c r="AE1394" s="302">
        <v>0</v>
      </c>
      <c r="AF1394" s="302">
        <v>0</v>
      </c>
      <c r="AG1394" s="302">
        <v>0</v>
      </c>
      <c r="AH1394" s="302">
        <v>0</v>
      </c>
      <c r="AI1394" s="302">
        <v>0</v>
      </c>
      <c r="AJ1394" s="302">
        <v>0</v>
      </c>
      <c r="AK1394" s="302">
        <v>0</v>
      </c>
      <c r="AL1394" s="302">
        <v>0</v>
      </c>
      <c r="AM1394" s="302">
        <v>0</v>
      </c>
      <c r="AN1394" s="302">
        <v>0</v>
      </c>
      <c r="AO1394" s="302">
        <v>0</v>
      </c>
      <c r="AP1394" s="302">
        <v>0</v>
      </c>
      <c r="AQ1394" s="302">
        <v>0</v>
      </c>
      <c r="AR1394" s="302">
        <v>0</v>
      </c>
      <c r="AS1394" s="302">
        <v>0</v>
      </c>
      <c r="AT1394" s="295">
        <f t="shared" si="21"/>
        <v>0</v>
      </c>
      <c r="AU1394" s="302">
        <v>86175.12</v>
      </c>
      <c r="AV1394" s="302">
        <v>58561.93</v>
      </c>
      <c r="AW1394" s="303">
        <v>0</v>
      </c>
      <c r="AX1394" s="303">
        <v>180</v>
      </c>
      <c r="AY1394" s="302">
        <v>397000.46</v>
      </c>
      <c r="AZ1394" s="302">
        <v>96255.7</v>
      </c>
      <c r="BA1394" s="301">
        <v>89.999897000000004</v>
      </c>
      <c r="BB1394" s="301">
        <v>80.574469085598494</v>
      </c>
      <c r="BC1394" s="301">
        <v>9.5</v>
      </c>
      <c r="BD1394" s="301"/>
      <c r="BE1394" s="300" t="s">
        <v>4204</v>
      </c>
      <c r="BF1394" s="298"/>
      <c r="BG1394" s="300" t="s">
        <v>692</v>
      </c>
      <c r="BH1394" s="300" t="s">
        <v>693</v>
      </c>
      <c r="BI1394" s="300" t="s">
        <v>706</v>
      </c>
      <c r="BJ1394" s="300" t="s">
        <v>4205</v>
      </c>
      <c r="BK1394" s="299" t="s">
        <v>175</v>
      </c>
      <c r="BL1394" s="301">
        <v>674845.63753151998</v>
      </c>
      <c r="BM1394" s="299" t="s">
        <v>309</v>
      </c>
      <c r="BN1394" s="301"/>
      <c r="BO1394" s="304">
        <v>38985</v>
      </c>
      <c r="BP1394" s="304">
        <v>44464</v>
      </c>
      <c r="BQ1394" s="297" t="s">
        <v>4123</v>
      </c>
      <c r="BR1394" s="297" t="s">
        <v>4760</v>
      </c>
      <c r="BS1394" s="297">
        <v>38985</v>
      </c>
      <c r="BT1394" s="297">
        <v>44464</v>
      </c>
      <c r="BU1394" s="301">
        <v>31048.51</v>
      </c>
      <c r="BV1394" s="301">
        <v>0</v>
      </c>
      <c r="BW1394" s="301">
        <v>0</v>
      </c>
    </row>
    <row r="1395" spans="1:75" s="289" customFormat="1" ht="18.2" customHeight="1" x14ac:dyDescent="0.15">
      <c r="A1395" s="291">
        <v>1393</v>
      </c>
      <c r="B1395" s="292" t="s">
        <v>305</v>
      </c>
      <c r="C1395" s="292" t="s">
        <v>306</v>
      </c>
      <c r="D1395" s="312">
        <v>45170</v>
      </c>
      <c r="E1395" s="293" t="s">
        <v>2469</v>
      </c>
      <c r="F1395" s="308">
        <v>0</v>
      </c>
      <c r="G1395" s="308">
        <v>0</v>
      </c>
      <c r="H1395" s="295">
        <v>59475.91</v>
      </c>
      <c r="I1395" s="295">
        <v>0</v>
      </c>
      <c r="J1395" s="295">
        <v>0</v>
      </c>
      <c r="K1395" s="295">
        <v>59475.91</v>
      </c>
      <c r="L1395" s="295">
        <v>472.68</v>
      </c>
      <c r="M1395" s="295">
        <v>0</v>
      </c>
      <c r="N1395" s="295">
        <v>0</v>
      </c>
      <c r="O1395" s="295">
        <v>472.68</v>
      </c>
      <c r="P1395" s="295">
        <v>0</v>
      </c>
      <c r="Q1395" s="295">
        <v>0</v>
      </c>
      <c r="R1395" s="295">
        <v>59003.23</v>
      </c>
      <c r="S1395" s="295">
        <v>0</v>
      </c>
      <c r="T1395" s="295">
        <v>524.87</v>
      </c>
      <c r="U1395" s="295">
        <v>0</v>
      </c>
      <c r="V1395" s="295">
        <v>0</v>
      </c>
      <c r="W1395" s="295">
        <v>524.87</v>
      </c>
      <c r="X1395" s="295">
        <v>0</v>
      </c>
      <c r="Y1395" s="295">
        <v>0</v>
      </c>
      <c r="Z1395" s="295">
        <v>0</v>
      </c>
      <c r="AA1395" s="295">
        <v>21.84</v>
      </c>
      <c r="AB1395" s="295">
        <v>0</v>
      </c>
      <c r="AC1395" s="295">
        <v>0</v>
      </c>
      <c r="AD1395" s="295">
        <v>0</v>
      </c>
      <c r="AE1395" s="295">
        <v>0</v>
      </c>
      <c r="AF1395" s="295">
        <v>-38.5</v>
      </c>
      <c r="AG1395" s="295">
        <v>50.97</v>
      </c>
      <c r="AH1395" s="295">
        <v>129.53</v>
      </c>
      <c r="AI1395" s="295">
        <v>0</v>
      </c>
      <c r="AJ1395" s="295">
        <v>0</v>
      </c>
      <c r="AK1395" s="295">
        <v>0</v>
      </c>
      <c r="AL1395" s="295">
        <v>0</v>
      </c>
      <c r="AM1395" s="295">
        <v>0</v>
      </c>
      <c r="AN1395" s="295">
        <v>0</v>
      </c>
      <c r="AO1395" s="295">
        <v>0</v>
      </c>
      <c r="AP1395" s="295">
        <v>0</v>
      </c>
      <c r="AQ1395" s="295">
        <v>0</v>
      </c>
      <c r="AR1395" s="295">
        <v>0</v>
      </c>
      <c r="AS1395" s="295">
        <v>8.9390000000000008E-3</v>
      </c>
      <c r="AT1395" s="295">
        <f t="shared" si="21"/>
        <v>1161.381061</v>
      </c>
      <c r="AU1395" s="295">
        <v>0</v>
      </c>
      <c r="AV1395" s="295">
        <v>0</v>
      </c>
      <c r="AW1395" s="296">
        <v>84</v>
      </c>
      <c r="AX1395" s="296">
        <v>300</v>
      </c>
      <c r="AY1395" s="295">
        <v>418000.28</v>
      </c>
      <c r="AZ1395" s="295">
        <v>104937.59</v>
      </c>
      <c r="BA1395" s="294">
        <v>89.999939999999995</v>
      </c>
      <c r="BB1395" s="294">
        <v>50.604241624056698</v>
      </c>
      <c r="BC1395" s="294">
        <v>10.59</v>
      </c>
      <c r="BD1395" s="294"/>
      <c r="BE1395" s="293" t="s">
        <v>4204</v>
      </c>
      <c r="BF1395" s="291"/>
      <c r="BG1395" s="293" t="s">
        <v>351</v>
      </c>
      <c r="BH1395" s="293" t="s">
        <v>370</v>
      </c>
      <c r="BI1395" s="293" t="s">
        <v>371</v>
      </c>
      <c r="BJ1395" s="293" t="s">
        <v>103</v>
      </c>
      <c r="BK1395" s="292" t="s">
        <v>175</v>
      </c>
      <c r="BL1395" s="294">
        <v>462059.95844007999</v>
      </c>
      <c r="BM1395" s="292" t="s">
        <v>309</v>
      </c>
      <c r="BN1395" s="294"/>
      <c r="BO1395" s="297">
        <v>38623</v>
      </c>
      <c r="BP1395" s="297">
        <v>47754</v>
      </c>
      <c r="BQ1395" s="297" t="s">
        <v>4757</v>
      </c>
      <c r="BR1395" s="297" t="s">
        <v>4764</v>
      </c>
      <c r="BS1395" s="297">
        <v>38623</v>
      </c>
      <c r="BT1395" s="297">
        <v>47754</v>
      </c>
      <c r="BU1395" s="294">
        <v>0</v>
      </c>
      <c r="BV1395" s="294">
        <v>21.84</v>
      </c>
      <c r="BW1395" s="294">
        <v>0</v>
      </c>
    </row>
    <row r="1396" spans="1:75" s="289" customFormat="1" ht="18.2" customHeight="1" x14ac:dyDescent="0.15">
      <c r="A1396" s="298">
        <v>1394</v>
      </c>
      <c r="B1396" s="299" t="s">
        <v>305</v>
      </c>
      <c r="C1396" s="299" t="s">
        <v>306</v>
      </c>
      <c r="D1396" s="313">
        <v>45170</v>
      </c>
      <c r="E1396" s="300" t="s">
        <v>2470</v>
      </c>
      <c r="F1396" s="309">
        <v>173</v>
      </c>
      <c r="G1396" s="309">
        <v>172</v>
      </c>
      <c r="H1396" s="302">
        <v>63222.25</v>
      </c>
      <c r="I1396" s="302">
        <v>44375.06</v>
      </c>
      <c r="J1396" s="302">
        <v>0</v>
      </c>
      <c r="K1396" s="302">
        <v>107597.31</v>
      </c>
      <c r="L1396" s="302">
        <v>502.47</v>
      </c>
      <c r="M1396" s="302">
        <v>0</v>
      </c>
      <c r="N1396" s="302">
        <v>0</v>
      </c>
      <c r="O1396" s="302">
        <v>0</v>
      </c>
      <c r="P1396" s="302">
        <v>0</v>
      </c>
      <c r="Q1396" s="302">
        <v>0</v>
      </c>
      <c r="R1396" s="302">
        <v>107597.31</v>
      </c>
      <c r="S1396" s="302">
        <v>137554.35999999999</v>
      </c>
      <c r="T1396" s="302">
        <v>557.94000000000005</v>
      </c>
      <c r="U1396" s="302">
        <v>0</v>
      </c>
      <c r="V1396" s="302">
        <v>0</v>
      </c>
      <c r="W1396" s="302">
        <v>0</v>
      </c>
      <c r="X1396" s="302">
        <v>0</v>
      </c>
      <c r="Y1396" s="302">
        <v>0</v>
      </c>
      <c r="Z1396" s="302">
        <v>138112.29999999999</v>
      </c>
      <c r="AA1396" s="302">
        <v>0</v>
      </c>
      <c r="AB1396" s="302">
        <v>0</v>
      </c>
      <c r="AC1396" s="302">
        <v>0</v>
      </c>
      <c r="AD1396" s="302">
        <v>0</v>
      </c>
      <c r="AE1396" s="302">
        <v>0</v>
      </c>
      <c r="AF1396" s="302">
        <v>0</v>
      </c>
      <c r="AG1396" s="302">
        <v>0</v>
      </c>
      <c r="AH1396" s="302">
        <v>0</v>
      </c>
      <c r="AI1396" s="302">
        <v>0</v>
      </c>
      <c r="AJ1396" s="302">
        <v>0</v>
      </c>
      <c r="AK1396" s="302">
        <v>0</v>
      </c>
      <c r="AL1396" s="302">
        <v>0</v>
      </c>
      <c r="AM1396" s="302">
        <v>0</v>
      </c>
      <c r="AN1396" s="302">
        <v>0</v>
      </c>
      <c r="AO1396" s="302">
        <v>0</v>
      </c>
      <c r="AP1396" s="302">
        <v>0</v>
      </c>
      <c r="AQ1396" s="302">
        <v>0</v>
      </c>
      <c r="AR1396" s="302">
        <v>0</v>
      </c>
      <c r="AS1396" s="302">
        <v>0</v>
      </c>
      <c r="AT1396" s="295">
        <f t="shared" si="21"/>
        <v>0</v>
      </c>
      <c r="AU1396" s="302">
        <v>44877.53</v>
      </c>
      <c r="AV1396" s="302">
        <v>138112.29999999999</v>
      </c>
      <c r="AW1396" s="303">
        <v>84</v>
      </c>
      <c r="AX1396" s="303">
        <v>300</v>
      </c>
      <c r="AY1396" s="302">
        <v>486000.82</v>
      </c>
      <c r="AZ1396" s="302">
        <v>111549.94</v>
      </c>
      <c r="BA1396" s="301">
        <v>82.304390999999995</v>
      </c>
      <c r="BB1396" s="301">
        <v>79.388039767553494</v>
      </c>
      <c r="BC1396" s="301">
        <v>10.59</v>
      </c>
      <c r="BD1396" s="301"/>
      <c r="BE1396" s="300" t="s">
        <v>4204</v>
      </c>
      <c r="BF1396" s="298"/>
      <c r="BG1396" s="300" t="s">
        <v>351</v>
      </c>
      <c r="BH1396" s="300" t="s">
        <v>707</v>
      </c>
      <c r="BI1396" s="300" t="s">
        <v>708</v>
      </c>
      <c r="BJ1396" s="300" t="s">
        <v>4205</v>
      </c>
      <c r="BK1396" s="299" t="s">
        <v>175</v>
      </c>
      <c r="BL1396" s="301">
        <v>842604.86395175999</v>
      </c>
      <c r="BM1396" s="299" t="s">
        <v>309</v>
      </c>
      <c r="BN1396" s="301"/>
      <c r="BO1396" s="304">
        <v>38624</v>
      </c>
      <c r="BP1396" s="304">
        <v>47755</v>
      </c>
      <c r="BQ1396" s="297" t="s">
        <v>937</v>
      </c>
      <c r="BR1396" s="297" t="s">
        <v>4765</v>
      </c>
      <c r="BS1396" s="297">
        <v>38624</v>
      </c>
      <c r="BT1396" s="297">
        <v>47755</v>
      </c>
      <c r="BU1396" s="301">
        <v>37170.28</v>
      </c>
      <c r="BV1396" s="301">
        <v>23.21</v>
      </c>
      <c r="BW1396" s="301">
        <v>0</v>
      </c>
    </row>
    <row r="1397" spans="1:75" s="289" customFormat="1" ht="18.2" customHeight="1" x14ac:dyDescent="0.15">
      <c r="A1397" s="291">
        <v>1395</v>
      </c>
      <c r="B1397" s="292" t="s">
        <v>305</v>
      </c>
      <c r="C1397" s="292" t="s">
        <v>306</v>
      </c>
      <c r="D1397" s="312">
        <v>45170</v>
      </c>
      <c r="E1397" s="293" t="s">
        <v>2471</v>
      </c>
      <c r="F1397" s="308">
        <v>0</v>
      </c>
      <c r="G1397" s="308">
        <v>0</v>
      </c>
      <c r="H1397" s="295">
        <v>23784.89</v>
      </c>
      <c r="I1397" s="295">
        <v>0</v>
      </c>
      <c r="J1397" s="295">
        <v>0</v>
      </c>
      <c r="K1397" s="295">
        <v>23784.89</v>
      </c>
      <c r="L1397" s="295">
        <v>185.95</v>
      </c>
      <c r="M1397" s="295">
        <v>0</v>
      </c>
      <c r="N1397" s="295">
        <v>0</v>
      </c>
      <c r="O1397" s="295">
        <v>185.95</v>
      </c>
      <c r="P1397" s="295">
        <v>0</v>
      </c>
      <c r="Q1397" s="295">
        <v>0</v>
      </c>
      <c r="R1397" s="295">
        <v>23598.94</v>
      </c>
      <c r="S1397" s="295">
        <v>0</v>
      </c>
      <c r="T1397" s="295">
        <v>209.9</v>
      </c>
      <c r="U1397" s="295">
        <v>0</v>
      </c>
      <c r="V1397" s="295">
        <v>0</v>
      </c>
      <c r="W1397" s="295">
        <v>209.9</v>
      </c>
      <c r="X1397" s="295">
        <v>0</v>
      </c>
      <c r="Y1397" s="295">
        <v>0</v>
      </c>
      <c r="Z1397" s="295">
        <v>0</v>
      </c>
      <c r="AA1397" s="295">
        <v>8.67</v>
      </c>
      <c r="AB1397" s="295">
        <v>0</v>
      </c>
      <c r="AC1397" s="295">
        <v>0</v>
      </c>
      <c r="AD1397" s="295">
        <v>0</v>
      </c>
      <c r="AE1397" s="295">
        <v>0</v>
      </c>
      <c r="AF1397" s="295">
        <v>-13.32</v>
      </c>
      <c r="AG1397" s="295">
        <v>20.23</v>
      </c>
      <c r="AH1397" s="295">
        <v>51.39</v>
      </c>
      <c r="AI1397" s="295">
        <v>0</v>
      </c>
      <c r="AJ1397" s="295">
        <v>0</v>
      </c>
      <c r="AK1397" s="295">
        <v>0</v>
      </c>
      <c r="AL1397" s="295">
        <v>0</v>
      </c>
      <c r="AM1397" s="295">
        <v>0</v>
      </c>
      <c r="AN1397" s="295">
        <v>0</v>
      </c>
      <c r="AO1397" s="295">
        <v>0</v>
      </c>
      <c r="AP1397" s="295">
        <v>0.88</v>
      </c>
      <c r="AQ1397" s="295">
        <v>0</v>
      </c>
      <c r="AR1397" s="295">
        <v>0.16</v>
      </c>
      <c r="AS1397" s="295">
        <v>0</v>
      </c>
      <c r="AT1397" s="295">
        <f t="shared" si="21"/>
        <v>463.54</v>
      </c>
      <c r="AU1397" s="295">
        <v>0</v>
      </c>
      <c r="AV1397" s="295">
        <v>0</v>
      </c>
      <c r="AW1397" s="296">
        <v>85</v>
      </c>
      <c r="AX1397" s="296">
        <v>300</v>
      </c>
      <c r="AY1397" s="295">
        <v>166499.12</v>
      </c>
      <c r="AZ1397" s="295">
        <v>41641.24</v>
      </c>
      <c r="BA1397" s="294">
        <v>90.000474999999994</v>
      </c>
      <c r="BB1397" s="294">
        <v>51.005104783058798</v>
      </c>
      <c r="BC1397" s="294">
        <v>10.59</v>
      </c>
      <c r="BD1397" s="294"/>
      <c r="BE1397" s="293" t="s">
        <v>4204</v>
      </c>
      <c r="BF1397" s="291"/>
      <c r="BG1397" s="293" t="s">
        <v>333</v>
      </c>
      <c r="BH1397" s="293" t="s">
        <v>209</v>
      </c>
      <c r="BI1397" s="293" t="s">
        <v>709</v>
      </c>
      <c r="BJ1397" s="293" t="s">
        <v>103</v>
      </c>
      <c r="BK1397" s="292" t="s">
        <v>175</v>
      </c>
      <c r="BL1397" s="294">
        <v>184805.56463824</v>
      </c>
      <c r="BM1397" s="292" t="s">
        <v>309</v>
      </c>
      <c r="BN1397" s="294"/>
      <c r="BO1397" s="297">
        <v>38653</v>
      </c>
      <c r="BP1397" s="297">
        <v>47784</v>
      </c>
      <c r="BQ1397" s="297" t="s">
        <v>4757</v>
      </c>
      <c r="BR1397" s="297" t="s">
        <v>4764</v>
      </c>
      <c r="BS1397" s="297">
        <v>38653</v>
      </c>
      <c r="BT1397" s="297">
        <v>47784</v>
      </c>
      <c r="BU1397" s="294">
        <v>0</v>
      </c>
      <c r="BV1397" s="294">
        <v>8.67</v>
      </c>
      <c r="BW1397" s="294">
        <v>0</v>
      </c>
    </row>
    <row r="1398" spans="1:75" s="289" customFormat="1" ht="18.2" customHeight="1" x14ac:dyDescent="0.15">
      <c r="A1398" s="298">
        <v>1396</v>
      </c>
      <c r="B1398" s="299" t="s">
        <v>305</v>
      </c>
      <c r="C1398" s="299" t="s">
        <v>306</v>
      </c>
      <c r="D1398" s="313">
        <v>45170</v>
      </c>
      <c r="E1398" s="300" t="s">
        <v>2472</v>
      </c>
      <c r="F1398" s="309">
        <v>0</v>
      </c>
      <c r="G1398" s="309">
        <v>0</v>
      </c>
      <c r="H1398" s="302">
        <v>10576</v>
      </c>
      <c r="I1398" s="302">
        <v>0</v>
      </c>
      <c r="J1398" s="302">
        <v>0</v>
      </c>
      <c r="K1398" s="302">
        <v>10576</v>
      </c>
      <c r="L1398" s="302">
        <v>528.41</v>
      </c>
      <c r="M1398" s="302">
        <v>0</v>
      </c>
      <c r="N1398" s="302">
        <v>0</v>
      </c>
      <c r="O1398" s="302">
        <v>528.41</v>
      </c>
      <c r="P1398" s="302">
        <v>0</v>
      </c>
      <c r="Q1398" s="302">
        <v>0</v>
      </c>
      <c r="R1398" s="302">
        <v>10047.59</v>
      </c>
      <c r="S1398" s="302">
        <v>0</v>
      </c>
      <c r="T1398" s="302">
        <v>93.33</v>
      </c>
      <c r="U1398" s="302">
        <v>0</v>
      </c>
      <c r="V1398" s="302">
        <v>0</v>
      </c>
      <c r="W1398" s="302">
        <v>93.33</v>
      </c>
      <c r="X1398" s="302">
        <v>0</v>
      </c>
      <c r="Y1398" s="302">
        <v>0</v>
      </c>
      <c r="Z1398" s="302">
        <v>0</v>
      </c>
      <c r="AA1398" s="302">
        <v>12.98</v>
      </c>
      <c r="AB1398" s="302">
        <v>0</v>
      </c>
      <c r="AC1398" s="302">
        <v>0</v>
      </c>
      <c r="AD1398" s="302">
        <v>0</v>
      </c>
      <c r="AE1398" s="302">
        <v>0</v>
      </c>
      <c r="AF1398" s="302">
        <v>-19.670000000000002</v>
      </c>
      <c r="AG1398" s="302">
        <v>27.61</v>
      </c>
      <c r="AH1398" s="302">
        <v>76.400000000000006</v>
      </c>
      <c r="AI1398" s="302">
        <v>0</v>
      </c>
      <c r="AJ1398" s="302">
        <v>0</v>
      </c>
      <c r="AK1398" s="302">
        <v>0</v>
      </c>
      <c r="AL1398" s="302">
        <v>0</v>
      </c>
      <c r="AM1398" s="302">
        <v>0</v>
      </c>
      <c r="AN1398" s="302">
        <v>0</v>
      </c>
      <c r="AO1398" s="302">
        <v>0</v>
      </c>
      <c r="AP1398" s="302">
        <v>702.33</v>
      </c>
      <c r="AQ1398" s="302">
        <v>0</v>
      </c>
      <c r="AR1398" s="302">
        <v>719.06</v>
      </c>
      <c r="AS1398" s="302">
        <v>0</v>
      </c>
      <c r="AT1398" s="295">
        <f t="shared" si="21"/>
        <v>702.33</v>
      </c>
      <c r="AU1398" s="302">
        <v>0</v>
      </c>
      <c r="AV1398" s="302">
        <v>0</v>
      </c>
      <c r="AW1398" s="303">
        <v>25</v>
      </c>
      <c r="AX1398" s="303">
        <v>240</v>
      </c>
      <c r="AY1398" s="302">
        <v>247499.92</v>
      </c>
      <c r="AZ1398" s="302">
        <v>61899.14</v>
      </c>
      <c r="BA1398" s="301">
        <v>90.000028999999998</v>
      </c>
      <c r="BB1398" s="301">
        <v>14.608981504106699</v>
      </c>
      <c r="BC1398" s="301">
        <v>10.59</v>
      </c>
      <c r="BD1398" s="301"/>
      <c r="BE1398" s="300" t="s">
        <v>4204</v>
      </c>
      <c r="BF1398" s="298"/>
      <c r="BG1398" s="300" t="s">
        <v>540</v>
      </c>
      <c r="BH1398" s="300" t="s">
        <v>231</v>
      </c>
      <c r="BI1398" s="300" t="s">
        <v>710</v>
      </c>
      <c r="BJ1398" s="300" t="s">
        <v>103</v>
      </c>
      <c r="BK1398" s="299" t="s">
        <v>175</v>
      </c>
      <c r="BL1398" s="301">
        <v>78683.641858639996</v>
      </c>
      <c r="BM1398" s="299" t="s">
        <v>309</v>
      </c>
      <c r="BN1398" s="301"/>
      <c r="BO1398" s="304">
        <v>38653</v>
      </c>
      <c r="BP1398" s="304">
        <v>45958</v>
      </c>
      <c r="BQ1398" s="297" t="s">
        <v>4757</v>
      </c>
      <c r="BR1398" s="297" t="s">
        <v>4764</v>
      </c>
      <c r="BS1398" s="297">
        <v>38653</v>
      </c>
      <c r="BT1398" s="297">
        <v>45958</v>
      </c>
      <c r="BU1398" s="301">
        <v>0</v>
      </c>
      <c r="BV1398" s="301">
        <v>12.98</v>
      </c>
      <c r="BW1398" s="301">
        <v>0</v>
      </c>
    </row>
    <row r="1399" spans="1:75" s="289" customFormat="1" ht="18.2" customHeight="1" x14ac:dyDescent="0.15">
      <c r="A1399" s="291">
        <v>1397</v>
      </c>
      <c r="B1399" s="292" t="s">
        <v>305</v>
      </c>
      <c r="C1399" s="292" t="s">
        <v>306</v>
      </c>
      <c r="D1399" s="312">
        <v>45170</v>
      </c>
      <c r="E1399" s="293" t="s">
        <v>2473</v>
      </c>
      <c r="F1399" s="308">
        <v>58</v>
      </c>
      <c r="G1399" s="308">
        <v>57</v>
      </c>
      <c r="H1399" s="295">
        <v>49523.67</v>
      </c>
      <c r="I1399" s="295">
        <v>17282.84</v>
      </c>
      <c r="J1399" s="295">
        <v>0</v>
      </c>
      <c r="K1399" s="295">
        <v>66806.509999999995</v>
      </c>
      <c r="L1399" s="295">
        <v>387.14</v>
      </c>
      <c r="M1399" s="295">
        <v>0</v>
      </c>
      <c r="N1399" s="295">
        <v>0</v>
      </c>
      <c r="O1399" s="295">
        <v>0</v>
      </c>
      <c r="P1399" s="295">
        <v>0</v>
      </c>
      <c r="Q1399" s="295">
        <v>0</v>
      </c>
      <c r="R1399" s="295">
        <v>66806.509999999995</v>
      </c>
      <c r="S1399" s="295">
        <v>29695.99</v>
      </c>
      <c r="T1399" s="295">
        <v>437.05</v>
      </c>
      <c r="U1399" s="295">
        <v>0</v>
      </c>
      <c r="V1399" s="295">
        <v>0</v>
      </c>
      <c r="W1399" s="295">
        <v>0</v>
      </c>
      <c r="X1399" s="295">
        <v>0</v>
      </c>
      <c r="Y1399" s="295">
        <v>0</v>
      </c>
      <c r="Z1399" s="295">
        <v>30133.040000000001</v>
      </c>
      <c r="AA1399" s="295">
        <v>0</v>
      </c>
      <c r="AB1399" s="295">
        <v>0</v>
      </c>
      <c r="AC1399" s="295">
        <v>0</v>
      </c>
      <c r="AD1399" s="295">
        <v>0</v>
      </c>
      <c r="AE1399" s="295">
        <v>0</v>
      </c>
      <c r="AF1399" s="295">
        <v>0</v>
      </c>
      <c r="AG1399" s="295">
        <v>0</v>
      </c>
      <c r="AH1399" s="295">
        <v>0</v>
      </c>
      <c r="AI1399" s="295">
        <v>0</v>
      </c>
      <c r="AJ1399" s="295">
        <v>0</v>
      </c>
      <c r="AK1399" s="295">
        <v>0</v>
      </c>
      <c r="AL1399" s="295">
        <v>0</v>
      </c>
      <c r="AM1399" s="295">
        <v>0</v>
      </c>
      <c r="AN1399" s="295">
        <v>0</v>
      </c>
      <c r="AO1399" s="295">
        <v>0</v>
      </c>
      <c r="AP1399" s="295">
        <v>0</v>
      </c>
      <c r="AQ1399" s="295">
        <v>0</v>
      </c>
      <c r="AR1399" s="295">
        <v>0</v>
      </c>
      <c r="AS1399" s="295">
        <v>0</v>
      </c>
      <c r="AT1399" s="295">
        <f t="shared" si="21"/>
        <v>0</v>
      </c>
      <c r="AU1399" s="295">
        <v>17669.98</v>
      </c>
      <c r="AV1399" s="295">
        <v>30133.040000000001</v>
      </c>
      <c r="AW1399" s="296">
        <v>85</v>
      </c>
      <c r="AX1399" s="296">
        <v>300</v>
      </c>
      <c r="AY1399" s="295">
        <v>347002.54</v>
      </c>
      <c r="AZ1399" s="295">
        <v>86700.479999999996</v>
      </c>
      <c r="BA1399" s="294">
        <v>89.912887999999995</v>
      </c>
      <c r="BB1399" s="294">
        <v>69.281810796213406</v>
      </c>
      <c r="BC1399" s="294">
        <v>10.59</v>
      </c>
      <c r="BD1399" s="294"/>
      <c r="BE1399" s="293" t="s">
        <v>4204</v>
      </c>
      <c r="BF1399" s="291"/>
      <c r="BG1399" s="293" t="s">
        <v>326</v>
      </c>
      <c r="BH1399" s="293" t="s">
        <v>206</v>
      </c>
      <c r="BI1399" s="293" t="s">
        <v>711</v>
      </c>
      <c r="BJ1399" s="293" t="s">
        <v>4205</v>
      </c>
      <c r="BK1399" s="292" t="s">
        <v>175</v>
      </c>
      <c r="BL1399" s="294">
        <v>523168.19323496002</v>
      </c>
      <c r="BM1399" s="292" t="s">
        <v>309</v>
      </c>
      <c r="BN1399" s="294"/>
      <c r="BO1399" s="297">
        <v>38653</v>
      </c>
      <c r="BP1399" s="297">
        <v>47784</v>
      </c>
      <c r="BQ1399" s="297" t="s">
        <v>931</v>
      </c>
      <c r="BR1399" s="297" t="s">
        <v>4779</v>
      </c>
      <c r="BS1399" s="297">
        <v>38653</v>
      </c>
      <c r="BT1399" s="297">
        <v>47784</v>
      </c>
      <c r="BU1399" s="294">
        <v>9673.59</v>
      </c>
      <c r="BV1399" s="294">
        <v>18.04</v>
      </c>
      <c r="BW1399" s="294">
        <v>0</v>
      </c>
    </row>
    <row r="1400" spans="1:75" s="289" customFormat="1" ht="18.2" customHeight="1" x14ac:dyDescent="0.15">
      <c r="A1400" s="298">
        <v>1398</v>
      </c>
      <c r="B1400" s="299" t="s">
        <v>305</v>
      </c>
      <c r="C1400" s="299" t="s">
        <v>306</v>
      </c>
      <c r="D1400" s="313">
        <v>45170</v>
      </c>
      <c r="E1400" s="300" t="s">
        <v>2474</v>
      </c>
      <c r="F1400" s="309">
        <v>172</v>
      </c>
      <c r="G1400" s="309">
        <v>171</v>
      </c>
      <c r="H1400" s="302">
        <v>59080.99</v>
      </c>
      <c r="I1400" s="302">
        <v>40016.080000000002</v>
      </c>
      <c r="J1400" s="302">
        <v>0</v>
      </c>
      <c r="K1400" s="302">
        <v>99097.07</v>
      </c>
      <c r="L1400" s="302">
        <v>454.25</v>
      </c>
      <c r="M1400" s="302">
        <v>0</v>
      </c>
      <c r="N1400" s="302">
        <v>0</v>
      </c>
      <c r="O1400" s="302">
        <v>0</v>
      </c>
      <c r="P1400" s="302">
        <v>0</v>
      </c>
      <c r="Q1400" s="302">
        <v>0</v>
      </c>
      <c r="R1400" s="302">
        <v>99097.07</v>
      </c>
      <c r="S1400" s="302">
        <v>126818.36</v>
      </c>
      <c r="T1400" s="302">
        <v>521.39</v>
      </c>
      <c r="U1400" s="302">
        <v>0</v>
      </c>
      <c r="V1400" s="302">
        <v>0</v>
      </c>
      <c r="W1400" s="302">
        <v>0</v>
      </c>
      <c r="X1400" s="302">
        <v>0</v>
      </c>
      <c r="Y1400" s="302">
        <v>0</v>
      </c>
      <c r="Z1400" s="302">
        <v>127339.75</v>
      </c>
      <c r="AA1400" s="302">
        <v>0</v>
      </c>
      <c r="AB1400" s="302">
        <v>0</v>
      </c>
      <c r="AC1400" s="302">
        <v>0</v>
      </c>
      <c r="AD1400" s="302">
        <v>0</v>
      </c>
      <c r="AE1400" s="302">
        <v>0</v>
      </c>
      <c r="AF1400" s="302">
        <v>0</v>
      </c>
      <c r="AG1400" s="302">
        <v>0</v>
      </c>
      <c r="AH1400" s="302">
        <v>0</v>
      </c>
      <c r="AI1400" s="302">
        <v>0</v>
      </c>
      <c r="AJ1400" s="302">
        <v>0</v>
      </c>
      <c r="AK1400" s="302">
        <v>0</v>
      </c>
      <c r="AL1400" s="302">
        <v>0</v>
      </c>
      <c r="AM1400" s="302">
        <v>0</v>
      </c>
      <c r="AN1400" s="302">
        <v>0</v>
      </c>
      <c r="AO1400" s="302">
        <v>0</v>
      </c>
      <c r="AP1400" s="302">
        <v>0</v>
      </c>
      <c r="AQ1400" s="302">
        <v>0</v>
      </c>
      <c r="AR1400" s="302">
        <v>0</v>
      </c>
      <c r="AS1400" s="302">
        <v>0</v>
      </c>
      <c r="AT1400" s="295">
        <f t="shared" si="21"/>
        <v>0</v>
      </c>
      <c r="AU1400" s="302">
        <v>40470.33</v>
      </c>
      <c r="AV1400" s="302">
        <v>127339.75</v>
      </c>
      <c r="AW1400" s="303">
        <v>86</v>
      </c>
      <c r="AX1400" s="303">
        <v>300</v>
      </c>
      <c r="AY1400" s="302">
        <v>410900.16</v>
      </c>
      <c r="AZ1400" s="302">
        <v>102632.63</v>
      </c>
      <c r="BA1400" s="301">
        <v>89.999965000000003</v>
      </c>
      <c r="BB1400" s="301">
        <v>86.899583802953799</v>
      </c>
      <c r="BC1400" s="301">
        <v>10.59</v>
      </c>
      <c r="BD1400" s="301"/>
      <c r="BE1400" s="300" t="s">
        <v>4204</v>
      </c>
      <c r="BF1400" s="298"/>
      <c r="BG1400" s="300" t="s">
        <v>324</v>
      </c>
      <c r="BH1400" s="300" t="s">
        <v>224</v>
      </c>
      <c r="BI1400" s="300" t="s">
        <v>712</v>
      </c>
      <c r="BJ1400" s="300" t="s">
        <v>4205</v>
      </c>
      <c r="BK1400" s="299" t="s">
        <v>175</v>
      </c>
      <c r="BL1400" s="301">
        <v>776038.66848871997</v>
      </c>
      <c r="BM1400" s="299" t="s">
        <v>309</v>
      </c>
      <c r="BN1400" s="301"/>
      <c r="BO1400" s="304">
        <v>38664</v>
      </c>
      <c r="BP1400" s="304">
        <v>47795</v>
      </c>
      <c r="BQ1400" s="297" t="s">
        <v>929</v>
      </c>
      <c r="BR1400" s="297" t="s">
        <v>4777</v>
      </c>
      <c r="BS1400" s="297">
        <v>38664</v>
      </c>
      <c r="BT1400" s="297">
        <v>47795</v>
      </c>
      <c r="BU1400" s="301">
        <v>33814.81</v>
      </c>
      <c r="BV1400" s="301">
        <v>21.36</v>
      </c>
      <c r="BW1400" s="301">
        <v>0</v>
      </c>
    </row>
    <row r="1401" spans="1:75" s="289" customFormat="1" ht="18.2" customHeight="1" x14ac:dyDescent="0.15">
      <c r="A1401" s="291">
        <v>1399</v>
      </c>
      <c r="B1401" s="292" t="s">
        <v>305</v>
      </c>
      <c r="C1401" s="292" t="s">
        <v>306</v>
      </c>
      <c r="D1401" s="312">
        <v>45170</v>
      </c>
      <c r="E1401" s="293" t="s">
        <v>2475</v>
      </c>
      <c r="F1401" s="308">
        <v>152</v>
      </c>
      <c r="G1401" s="308">
        <v>151</v>
      </c>
      <c r="H1401" s="295">
        <v>16269.25</v>
      </c>
      <c r="I1401" s="295">
        <v>44639.98</v>
      </c>
      <c r="J1401" s="295">
        <v>0</v>
      </c>
      <c r="K1401" s="295">
        <v>60909.23</v>
      </c>
      <c r="L1401" s="295">
        <v>536.23</v>
      </c>
      <c r="M1401" s="295">
        <v>0</v>
      </c>
      <c r="N1401" s="295">
        <v>0</v>
      </c>
      <c r="O1401" s="295">
        <v>0</v>
      </c>
      <c r="P1401" s="295">
        <v>0</v>
      </c>
      <c r="Q1401" s="295">
        <v>0</v>
      </c>
      <c r="R1401" s="295">
        <v>60909.23</v>
      </c>
      <c r="S1401" s="295">
        <v>58011.33</v>
      </c>
      <c r="T1401" s="295">
        <v>143.58000000000001</v>
      </c>
      <c r="U1401" s="295">
        <v>0</v>
      </c>
      <c r="V1401" s="295">
        <v>0</v>
      </c>
      <c r="W1401" s="295">
        <v>0</v>
      </c>
      <c r="X1401" s="295">
        <v>0</v>
      </c>
      <c r="Y1401" s="295">
        <v>0</v>
      </c>
      <c r="Z1401" s="295">
        <v>58154.91</v>
      </c>
      <c r="AA1401" s="295">
        <v>0</v>
      </c>
      <c r="AB1401" s="295">
        <v>0</v>
      </c>
      <c r="AC1401" s="295">
        <v>0</v>
      </c>
      <c r="AD1401" s="295">
        <v>0</v>
      </c>
      <c r="AE1401" s="295">
        <v>0</v>
      </c>
      <c r="AF1401" s="295">
        <v>0</v>
      </c>
      <c r="AG1401" s="295">
        <v>0</v>
      </c>
      <c r="AH1401" s="295">
        <v>0</v>
      </c>
      <c r="AI1401" s="295">
        <v>0</v>
      </c>
      <c r="AJ1401" s="295">
        <v>0</v>
      </c>
      <c r="AK1401" s="295">
        <v>0</v>
      </c>
      <c r="AL1401" s="295">
        <v>0</v>
      </c>
      <c r="AM1401" s="295">
        <v>0</v>
      </c>
      <c r="AN1401" s="295">
        <v>0</v>
      </c>
      <c r="AO1401" s="295">
        <v>0</v>
      </c>
      <c r="AP1401" s="295">
        <v>0</v>
      </c>
      <c r="AQ1401" s="295">
        <v>0</v>
      </c>
      <c r="AR1401" s="295">
        <v>0</v>
      </c>
      <c r="AS1401" s="295">
        <v>0</v>
      </c>
      <c r="AT1401" s="295">
        <f t="shared" si="21"/>
        <v>0</v>
      </c>
      <c r="AU1401" s="295">
        <v>45176.21</v>
      </c>
      <c r="AV1401" s="295">
        <v>58154.91</v>
      </c>
      <c r="AW1401" s="296">
        <v>26</v>
      </c>
      <c r="AX1401" s="296">
        <v>240</v>
      </c>
      <c r="AY1401" s="295">
        <v>271000.07</v>
      </c>
      <c r="AZ1401" s="295">
        <v>67681.149999999994</v>
      </c>
      <c r="BA1401" s="294">
        <v>89.999972999999997</v>
      </c>
      <c r="BB1401" s="294">
        <v>80.994915947066403</v>
      </c>
      <c r="BC1401" s="294">
        <v>10.59</v>
      </c>
      <c r="BD1401" s="294"/>
      <c r="BE1401" s="293" t="s">
        <v>4204</v>
      </c>
      <c r="BF1401" s="291"/>
      <c r="BG1401" s="293" t="s">
        <v>451</v>
      </c>
      <c r="BH1401" s="293" t="s">
        <v>713</v>
      </c>
      <c r="BI1401" s="293" t="s">
        <v>714</v>
      </c>
      <c r="BJ1401" s="293" t="s">
        <v>4205</v>
      </c>
      <c r="BK1401" s="292" t="s">
        <v>175</v>
      </c>
      <c r="BL1401" s="294">
        <v>476986.02741608</v>
      </c>
      <c r="BM1401" s="292" t="s">
        <v>309</v>
      </c>
      <c r="BN1401" s="294"/>
      <c r="BO1401" s="297">
        <v>38665</v>
      </c>
      <c r="BP1401" s="297">
        <v>45970</v>
      </c>
      <c r="BQ1401" s="297" t="s">
        <v>929</v>
      </c>
      <c r="BR1401" s="297" t="s">
        <v>4777</v>
      </c>
      <c r="BS1401" s="297">
        <v>38665</v>
      </c>
      <c r="BT1401" s="297">
        <v>45970</v>
      </c>
      <c r="BU1401" s="294">
        <v>19443.21</v>
      </c>
      <c r="BV1401" s="294">
        <v>14.19</v>
      </c>
      <c r="BW1401" s="294">
        <v>0</v>
      </c>
    </row>
    <row r="1402" spans="1:75" s="289" customFormat="1" ht="18.2" customHeight="1" x14ac:dyDescent="0.15">
      <c r="A1402" s="298">
        <v>1400</v>
      </c>
      <c r="B1402" s="299" t="s">
        <v>305</v>
      </c>
      <c r="C1402" s="299" t="s">
        <v>306</v>
      </c>
      <c r="D1402" s="313">
        <v>45170</v>
      </c>
      <c r="E1402" s="300" t="s">
        <v>2476</v>
      </c>
      <c r="F1402" s="309">
        <v>0</v>
      </c>
      <c r="G1402" s="309">
        <v>0</v>
      </c>
      <c r="H1402" s="302">
        <v>62629.55</v>
      </c>
      <c r="I1402" s="302">
        <v>0</v>
      </c>
      <c r="J1402" s="302">
        <v>0</v>
      </c>
      <c r="K1402" s="302">
        <v>62629.55</v>
      </c>
      <c r="L1402" s="302">
        <v>473.77</v>
      </c>
      <c r="M1402" s="302">
        <v>0</v>
      </c>
      <c r="N1402" s="302">
        <v>0</v>
      </c>
      <c r="O1402" s="302">
        <v>473.77</v>
      </c>
      <c r="P1402" s="302">
        <v>0</v>
      </c>
      <c r="Q1402" s="302">
        <v>0</v>
      </c>
      <c r="R1402" s="302">
        <v>62155.78</v>
      </c>
      <c r="S1402" s="302">
        <v>0</v>
      </c>
      <c r="T1402" s="302">
        <v>552.71</v>
      </c>
      <c r="U1402" s="302">
        <v>0</v>
      </c>
      <c r="V1402" s="302">
        <v>0</v>
      </c>
      <c r="W1402" s="302">
        <v>552.71</v>
      </c>
      <c r="X1402" s="302">
        <v>0</v>
      </c>
      <c r="Y1402" s="302">
        <v>0</v>
      </c>
      <c r="Z1402" s="302">
        <v>0</v>
      </c>
      <c r="AA1402" s="302">
        <v>22.47</v>
      </c>
      <c r="AB1402" s="302">
        <v>0</v>
      </c>
      <c r="AC1402" s="302">
        <v>0</v>
      </c>
      <c r="AD1402" s="302">
        <v>0</v>
      </c>
      <c r="AE1402" s="302">
        <v>0</v>
      </c>
      <c r="AF1402" s="302">
        <v>-29.04</v>
      </c>
      <c r="AG1402" s="302">
        <v>52.45</v>
      </c>
      <c r="AH1402" s="302">
        <v>133.28</v>
      </c>
      <c r="AI1402" s="302">
        <v>0</v>
      </c>
      <c r="AJ1402" s="302">
        <v>0</v>
      </c>
      <c r="AK1402" s="302">
        <v>0</v>
      </c>
      <c r="AL1402" s="302">
        <v>0</v>
      </c>
      <c r="AM1402" s="302">
        <v>0</v>
      </c>
      <c r="AN1402" s="302">
        <v>0</v>
      </c>
      <c r="AO1402" s="302">
        <v>0</v>
      </c>
      <c r="AP1402" s="302">
        <v>46.21</v>
      </c>
      <c r="AQ1402" s="302">
        <v>0</v>
      </c>
      <c r="AR1402" s="302">
        <v>46.14</v>
      </c>
      <c r="AS1402" s="302">
        <v>0</v>
      </c>
      <c r="AT1402" s="295">
        <f t="shared" si="21"/>
        <v>1205.71</v>
      </c>
      <c r="AU1402" s="302">
        <v>0</v>
      </c>
      <c r="AV1402" s="302">
        <v>0</v>
      </c>
      <c r="AW1402" s="303">
        <v>87</v>
      </c>
      <c r="AX1402" s="303">
        <v>300</v>
      </c>
      <c r="AY1402" s="302">
        <v>434001.83</v>
      </c>
      <c r="AZ1402" s="302">
        <v>107980.11</v>
      </c>
      <c r="BA1402" s="301">
        <v>89.999624999999995</v>
      </c>
      <c r="BB1402" s="301">
        <v>51.805808417702998</v>
      </c>
      <c r="BC1402" s="301">
        <v>10.59</v>
      </c>
      <c r="BD1402" s="301"/>
      <c r="BE1402" s="300" t="s">
        <v>4204</v>
      </c>
      <c r="BF1402" s="298"/>
      <c r="BG1402" s="300" t="s">
        <v>692</v>
      </c>
      <c r="BH1402" s="300" t="s">
        <v>693</v>
      </c>
      <c r="BI1402" s="300" t="s">
        <v>715</v>
      </c>
      <c r="BJ1402" s="300" t="s">
        <v>103</v>
      </c>
      <c r="BK1402" s="299" t="s">
        <v>175</v>
      </c>
      <c r="BL1402" s="301">
        <v>486747.88013488002</v>
      </c>
      <c r="BM1402" s="299" t="s">
        <v>309</v>
      </c>
      <c r="BN1402" s="301"/>
      <c r="BO1402" s="304">
        <v>38688</v>
      </c>
      <c r="BP1402" s="304">
        <v>47819</v>
      </c>
      <c r="BQ1402" s="297" t="s">
        <v>4757</v>
      </c>
      <c r="BR1402" s="297" t="s">
        <v>4764</v>
      </c>
      <c r="BS1402" s="297">
        <v>38688</v>
      </c>
      <c r="BT1402" s="297">
        <v>47819</v>
      </c>
      <c r="BU1402" s="301">
        <v>0</v>
      </c>
      <c r="BV1402" s="301">
        <v>22.47</v>
      </c>
      <c r="BW1402" s="301">
        <v>0</v>
      </c>
    </row>
    <row r="1403" spans="1:75" s="289" customFormat="1" ht="18.2" customHeight="1" x14ac:dyDescent="0.15">
      <c r="A1403" s="291">
        <v>1401</v>
      </c>
      <c r="B1403" s="292" t="s">
        <v>305</v>
      </c>
      <c r="C1403" s="292" t="s">
        <v>306</v>
      </c>
      <c r="D1403" s="312">
        <v>45170</v>
      </c>
      <c r="E1403" s="293" t="s">
        <v>2477</v>
      </c>
      <c r="F1403" s="308">
        <v>0</v>
      </c>
      <c r="G1403" s="308">
        <v>0</v>
      </c>
      <c r="H1403" s="295">
        <v>112852.18</v>
      </c>
      <c r="I1403" s="295">
        <v>0</v>
      </c>
      <c r="J1403" s="295">
        <v>0</v>
      </c>
      <c r="K1403" s="295">
        <v>112852.18</v>
      </c>
      <c r="L1403" s="295">
        <v>853.63</v>
      </c>
      <c r="M1403" s="295">
        <v>0</v>
      </c>
      <c r="N1403" s="295">
        <v>0</v>
      </c>
      <c r="O1403" s="295">
        <v>853.63</v>
      </c>
      <c r="P1403" s="295">
        <v>0</v>
      </c>
      <c r="Q1403" s="295">
        <v>0</v>
      </c>
      <c r="R1403" s="295">
        <v>111998.55</v>
      </c>
      <c r="S1403" s="295">
        <v>0</v>
      </c>
      <c r="T1403" s="295">
        <v>995.92</v>
      </c>
      <c r="U1403" s="295">
        <v>0</v>
      </c>
      <c r="V1403" s="295">
        <v>0</v>
      </c>
      <c r="W1403" s="295">
        <v>995.92</v>
      </c>
      <c r="X1403" s="295">
        <v>0</v>
      </c>
      <c r="Y1403" s="295">
        <v>0</v>
      </c>
      <c r="Z1403" s="295">
        <v>0</v>
      </c>
      <c r="AA1403" s="295">
        <v>40.49</v>
      </c>
      <c r="AB1403" s="295">
        <v>0</v>
      </c>
      <c r="AC1403" s="295">
        <v>0</v>
      </c>
      <c r="AD1403" s="295">
        <v>0</v>
      </c>
      <c r="AE1403" s="295">
        <v>0</v>
      </c>
      <c r="AF1403" s="295">
        <v>-52.48</v>
      </c>
      <c r="AG1403" s="295">
        <v>94.5</v>
      </c>
      <c r="AH1403" s="295">
        <v>240.15</v>
      </c>
      <c r="AI1403" s="295">
        <v>0</v>
      </c>
      <c r="AJ1403" s="295">
        <v>0</v>
      </c>
      <c r="AK1403" s="295">
        <v>0</v>
      </c>
      <c r="AL1403" s="295">
        <v>0</v>
      </c>
      <c r="AM1403" s="295">
        <v>0</v>
      </c>
      <c r="AN1403" s="295">
        <v>0</v>
      </c>
      <c r="AO1403" s="295">
        <v>0</v>
      </c>
      <c r="AP1403" s="295">
        <v>0</v>
      </c>
      <c r="AQ1403" s="295">
        <v>0</v>
      </c>
      <c r="AR1403" s="295">
        <v>0</v>
      </c>
      <c r="AS1403" s="295">
        <v>0.102157</v>
      </c>
      <c r="AT1403" s="295">
        <f t="shared" si="21"/>
        <v>2172.1078429999998</v>
      </c>
      <c r="AU1403" s="295">
        <v>0</v>
      </c>
      <c r="AV1403" s="295">
        <v>0</v>
      </c>
      <c r="AW1403" s="296">
        <v>87</v>
      </c>
      <c r="AX1403" s="296">
        <v>300</v>
      </c>
      <c r="AY1403" s="295">
        <v>781999.39</v>
      </c>
      <c r="AZ1403" s="295">
        <v>194563.23</v>
      </c>
      <c r="BA1403" s="294">
        <v>90.000068999999996</v>
      </c>
      <c r="BB1403" s="294">
        <v>51.807719412861097</v>
      </c>
      <c r="BC1403" s="294">
        <v>10.59</v>
      </c>
      <c r="BD1403" s="294"/>
      <c r="BE1403" s="293" t="s">
        <v>4204</v>
      </c>
      <c r="BF1403" s="291"/>
      <c r="BG1403" s="293" t="s">
        <v>326</v>
      </c>
      <c r="BH1403" s="293" t="s">
        <v>523</v>
      </c>
      <c r="BI1403" s="293" t="s">
        <v>716</v>
      </c>
      <c r="BJ1403" s="293" t="s">
        <v>103</v>
      </c>
      <c r="BK1403" s="292" t="s">
        <v>175</v>
      </c>
      <c r="BL1403" s="294">
        <v>877071.39691080002</v>
      </c>
      <c r="BM1403" s="292" t="s">
        <v>309</v>
      </c>
      <c r="BN1403" s="294"/>
      <c r="BO1403" s="297">
        <v>38688</v>
      </c>
      <c r="BP1403" s="297">
        <v>47819</v>
      </c>
      <c r="BQ1403" s="297" t="s">
        <v>4757</v>
      </c>
      <c r="BR1403" s="297" t="s">
        <v>4764</v>
      </c>
      <c r="BS1403" s="297">
        <v>38688</v>
      </c>
      <c r="BT1403" s="297">
        <v>47819</v>
      </c>
      <c r="BU1403" s="294">
        <v>0</v>
      </c>
      <c r="BV1403" s="294">
        <v>40.49</v>
      </c>
      <c r="BW1403" s="294">
        <v>0</v>
      </c>
    </row>
    <row r="1404" spans="1:75" s="289" customFormat="1" ht="18.2" customHeight="1" x14ac:dyDescent="0.15">
      <c r="A1404" s="298">
        <v>1402</v>
      </c>
      <c r="B1404" s="299" t="s">
        <v>305</v>
      </c>
      <c r="C1404" s="299" t="s">
        <v>306</v>
      </c>
      <c r="D1404" s="313">
        <v>45170</v>
      </c>
      <c r="E1404" s="300" t="s">
        <v>1091</v>
      </c>
      <c r="F1404" s="309">
        <v>149</v>
      </c>
      <c r="G1404" s="309">
        <v>148</v>
      </c>
      <c r="H1404" s="302">
        <v>23963.24</v>
      </c>
      <c r="I1404" s="302">
        <v>14945.05</v>
      </c>
      <c r="J1404" s="302">
        <v>0</v>
      </c>
      <c r="K1404" s="302">
        <v>38908.29</v>
      </c>
      <c r="L1404" s="302">
        <v>181.27</v>
      </c>
      <c r="M1404" s="302">
        <v>0</v>
      </c>
      <c r="N1404" s="302">
        <v>0</v>
      </c>
      <c r="O1404" s="302">
        <v>0</v>
      </c>
      <c r="P1404" s="302">
        <v>0</v>
      </c>
      <c r="Q1404" s="302">
        <v>0</v>
      </c>
      <c r="R1404" s="302">
        <v>38908.29</v>
      </c>
      <c r="S1404" s="302">
        <v>43181.95</v>
      </c>
      <c r="T1404" s="302">
        <v>211.48</v>
      </c>
      <c r="U1404" s="302">
        <v>0</v>
      </c>
      <c r="V1404" s="302">
        <v>0</v>
      </c>
      <c r="W1404" s="302">
        <v>0</v>
      </c>
      <c r="X1404" s="302">
        <v>0</v>
      </c>
      <c r="Y1404" s="302">
        <v>0</v>
      </c>
      <c r="Z1404" s="302">
        <v>43393.43</v>
      </c>
      <c r="AA1404" s="302">
        <v>0</v>
      </c>
      <c r="AB1404" s="302">
        <v>0</v>
      </c>
      <c r="AC1404" s="302">
        <v>0</v>
      </c>
      <c r="AD1404" s="302">
        <v>0</v>
      </c>
      <c r="AE1404" s="302">
        <v>0</v>
      </c>
      <c r="AF1404" s="302">
        <v>0</v>
      </c>
      <c r="AG1404" s="302">
        <v>0</v>
      </c>
      <c r="AH1404" s="302">
        <v>0</v>
      </c>
      <c r="AI1404" s="302">
        <v>0</v>
      </c>
      <c r="AJ1404" s="302">
        <v>0</v>
      </c>
      <c r="AK1404" s="302">
        <v>0</v>
      </c>
      <c r="AL1404" s="302">
        <v>0</v>
      </c>
      <c r="AM1404" s="302">
        <v>0</v>
      </c>
      <c r="AN1404" s="302">
        <v>0</v>
      </c>
      <c r="AO1404" s="302">
        <v>0</v>
      </c>
      <c r="AP1404" s="302">
        <v>0</v>
      </c>
      <c r="AQ1404" s="302">
        <v>0</v>
      </c>
      <c r="AR1404" s="302">
        <v>0</v>
      </c>
      <c r="AS1404" s="302">
        <v>0</v>
      </c>
      <c r="AT1404" s="295">
        <f t="shared" si="21"/>
        <v>0</v>
      </c>
      <c r="AU1404" s="302">
        <v>15126.32</v>
      </c>
      <c r="AV1404" s="302">
        <v>43393.43</v>
      </c>
      <c r="AW1404" s="303">
        <v>87</v>
      </c>
      <c r="AX1404" s="303">
        <v>300</v>
      </c>
      <c r="AY1404" s="302">
        <v>166500.79</v>
      </c>
      <c r="AZ1404" s="302">
        <v>41315.199999999997</v>
      </c>
      <c r="BA1404" s="301">
        <v>89.999564000000007</v>
      </c>
      <c r="BB1404" s="301">
        <v>84.756436759002995</v>
      </c>
      <c r="BC1404" s="301">
        <v>10.59</v>
      </c>
      <c r="BD1404" s="301"/>
      <c r="BE1404" s="300" t="s">
        <v>4204</v>
      </c>
      <c r="BF1404" s="298"/>
      <c r="BG1404" s="300" t="s">
        <v>333</v>
      </c>
      <c r="BH1404" s="300" t="s">
        <v>209</v>
      </c>
      <c r="BI1404" s="300" t="s">
        <v>709</v>
      </c>
      <c r="BJ1404" s="300" t="s">
        <v>4205</v>
      </c>
      <c r="BK1404" s="299" t="s">
        <v>175</v>
      </c>
      <c r="BL1404" s="301">
        <v>304694.55418584001</v>
      </c>
      <c r="BM1404" s="299" t="s">
        <v>309</v>
      </c>
      <c r="BN1404" s="301"/>
      <c r="BO1404" s="304">
        <v>38694</v>
      </c>
      <c r="BP1404" s="304">
        <v>47825</v>
      </c>
      <c r="BQ1404" s="297" t="s">
        <v>937</v>
      </c>
      <c r="BR1404" s="297" t="s">
        <v>4765</v>
      </c>
      <c r="BS1404" s="297">
        <v>38694</v>
      </c>
      <c r="BT1404" s="297">
        <v>47825</v>
      </c>
      <c r="BU1404" s="301">
        <v>11870.99</v>
      </c>
      <c r="BV1404" s="301">
        <v>8.6</v>
      </c>
      <c r="BW1404" s="301">
        <v>0</v>
      </c>
    </row>
    <row r="1405" spans="1:75" s="289" customFormat="1" ht="18.2" customHeight="1" x14ac:dyDescent="0.15">
      <c r="A1405" s="291">
        <v>1403</v>
      </c>
      <c r="B1405" s="292" t="s">
        <v>305</v>
      </c>
      <c r="C1405" s="292" t="s">
        <v>306</v>
      </c>
      <c r="D1405" s="312">
        <v>45170</v>
      </c>
      <c r="E1405" s="293" t="s">
        <v>2478</v>
      </c>
      <c r="F1405" s="308">
        <v>108</v>
      </c>
      <c r="G1405" s="308">
        <v>107</v>
      </c>
      <c r="H1405" s="295">
        <v>23963.24</v>
      </c>
      <c r="I1405" s="295">
        <v>12518.19</v>
      </c>
      <c r="J1405" s="295">
        <v>0</v>
      </c>
      <c r="K1405" s="295">
        <v>36481.43</v>
      </c>
      <c r="L1405" s="295">
        <v>181.27</v>
      </c>
      <c r="M1405" s="295">
        <v>0</v>
      </c>
      <c r="N1405" s="295">
        <v>0</v>
      </c>
      <c r="O1405" s="295">
        <v>0</v>
      </c>
      <c r="P1405" s="295">
        <v>0</v>
      </c>
      <c r="Q1405" s="295">
        <v>0</v>
      </c>
      <c r="R1405" s="295">
        <v>36481.43</v>
      </c>
      <c r="S1405" s="295">
        <v>29506.06</v>
      </c>
      <c r="T1405" s="295">
        <v>211.48</v>
      </c>
      <c r="U1405" s="295">
        <v>0</v>
      </c>
      <c r="V1405" s="295">
        <v>0</v>
      </c>
      <c r="W1405" s="295">
        <v>0</v>
      </c>
      <c r="X1405" s="295">
        <v>0</v>
      </c>
      <c r="Y1405" s="295">
        <v>0</v>
      </c>
      <c r="Z1405" s="295">
        <v>29717.54</v>
      </c>
      <c r="AA1405" s="295">
        <v>0</v>
      </c>
      <c r="AB1405" s="295">
        <v>0</v>
      </c>
      <c r="AC1405" s="295">
        <v>0</v>
      </c>
      <c r="AD1405" s="295">
        <v>0</v>
      </c>
      <c r="AE1405" s="295">
        <v>0</v>
      </c>
      <c r="AF1405" s="295">
        <v>0</v>
      </c>
      <c r="AG1405" s="295">
        <v>0</v>
      </c>
      <c r="AH1405" s="295">
        <v>0</v>
      </c>
      <c r="AI1405" s="295">
        <v>0</v>
      </c>
      <c r="AJ1405" s="295">
        <v>0</v>
      </c>
      <c r="AK1405" s="295">
        <v>0</v>
      </c>
      <c r="AL1405" s="295">
        <v>0</v>
      </c>
      <c r="AM1405" s="295">
        <v>0</v>
      </c>
      <c r="AN1405" s="295">
        <v>0</v>
      </c>
      <c r="AO1405" s="295">
        <v>0</v>
      </c>
      <c r="AP1405" s="295">
        <v>0</v>
      </c>
      <c r="AQ1405" s="295">
        <v>0</v>
      </c>
      <c r="AR1405" s="295">
        <v>0</v>
      </c>
      <c r="AS1405" s="295">
        <v>0</v>
      </c>
      <c r="AT1405" s="295">
        <f t="shared" si="21"/>
        <v>0</v>
      </c>
      <c r="AU1405" s="295">
        <v>12699.46</v>
      </c>
      <c r="AV1405" s="295">
        <v>29717.54</v>
      </c>
      <c r="AW1405" s="296">
        <v>87</v>
      </c>
      <c r="AX1405" s="296">
        <v>300</v>
      </c>
      <c r="AY1405" s="295">
        <v>166500.79</v>
      </c>
      <c r="AZ1405" s="295">
        <v>41315.199999999997</v>
      </c>
      <c r="BA1405" s="294">
        <v>89.999564000000007</v>
      </c>
      <c r="BB1405" s="294">
        <v>79.469851146709203</v>
      </c>
      <c r="BC1405" s="294">
        <v>10.59</v>
      </c>
      <c r="BD1405" s="294"/>
      <c r="BE1405" s="293" t="s">
        <v>4204</v>
      </c>
      <c r="BF1405" s="291"/>
      <c r="BG1405" s="293" t="s">
        <v>333</v>
      </c>
      <c r="BH1405" s="293" t="s">
        <v>209</v>
      </c>
      <c r="BI1405" s="293" t="s">
        <v>678</v>
      </c>
      <c r="BJ1405" s="293" t="s">
        <v>4205</v>
      </c>
      <c r="BK1405" s="292" t="s">
        <v>175</v>
      </c>
      <c r="BL1405" s="294">
        <v>285689.58054728003</v>
      </c>
      <c r="BM1405" s="292" t="s">
        <v>309</v>
      </c>
      <c r="BN1405" s="294"/>
      <c r="BO1405" s="297">
        <v>38694</v>
      </c>
      <c r="BP1405" s="297">
        <v>47825</v>
      </c>
      <c r="BQ1405" s="297" t="s">
        <v>937</v>
      </c>
      <c r="BR1405" s="297" t="s">
        <v>4765</v>
      </c>
      <c r="BS1405" s="297">
        <v>38694</v>
      </c>
      <c r="BT1405" s="297">
        <v>47825</v>
      </c>
      <c r="BU1405" s="294">
        <v>8604.36</v>
      </c>
      <c r="BV1405" s="294">
        <v>8.6</v>
      </c>
      <c r="BW1405" s="294">
        <v>0</v>
      </c>
    </row>
    <row r="1406" spans="1:75" s="289" customFormat="1" ht="18.2" customHeight="1" x14ac:dyDescent="0.15">
      <c r="A1406" s="298">
        <v>1404</v>
      </c>
      <c r="B1406" s="299" t="s">
        <v>305</v>
      </c>
      <c r="C1406" s="299" t="s">
        <v>306</v>
      </c>
      <c r="D1406" s="313">
        <v>45170</v>
      </c>
      <c r="E1406" s="300" t="s">
        <v>2479</v>
      </c>
      <c r="F1406" s="309">
        <v>0</v>
      </c>
      <c r="G1406" s="309">
        <v>0</v>
      </c>
      <c r="H1406" s="302">
        <v>23963.24</v>
      </c>
      <c r="I1406" s="302">
        <v>0</v>
      </c>
      <c r="J1406" s="302">
        <v>0</v>
      </c>
      <c r="K1406" s="302">
        <v>23963.24</v>
      </c>
      <c r="L1406" s="302">
        <v>181.27</v>
      </c>
      <c r="M1406" s="302">
        <v>0</v>
      </c>
      <c r="N1406" s="302">
        <v>0</v>
      </c>
      <c r="O1406" s="302">
        <v>181.27</v>
      </c>
      <c r="P1406" s="302">
        <v>0</v>
      </c>
      <c r="Q1406" s="302">
        <v>0</v>
      </c>
      <c r="R1406" s="302">
        <v>23781.97</v>
      </c>
      <c r="S1406" s="302">
        <v>0</v>
      </c>
      <c r="T1406" s="302">
        <v>211.48</v>
      </c>
      <c r="U1406" s="302">
        <v>0</v>
      </c>
      <c r="V1406" s="302">
        <v>0</v>
      </c>
      <c r="W1406" s="302">
        <v>211.48</v>
      </c>
      <c r="X1406" s="302">
        <v>0</v>
      </c>
      <c r="Y1406" s="302">
        <v>0</v>
      </c>
      <c r="Z1406" s="302">
        <v>0</v>
      </c>
      <c r="AA1406" s="302">
        <v>8.6</v>
      </c>
      <c r="AB1406" s="302">
        <v>0</v>
      </c>
      <c r="AC1406" s="302">
        <v>0</v>
      </c>
      <c r="AD1406" s="302">
        <v>0</v>
      </c>
      <c r="AE1406" s="302">
        <v>0</v>
      </c>
      <c r="AF1406" s="302">
        <v>-9.6</v>
      </c>
      <c r="AG1406" s="302">
        <v>20.07</v>
      </c>
      <c r="AH1406" s="302">
        <v>51</v>
      </c>
      <c r="AI1406" s="302">
        <v>0</v>
      </c>
      <c r="AJ1406" s="302">
        <v>0</v>
      </c>
      <c r="AK1406" s="302">
        <v>0</v>
      </c>
      <c r="AL1406" s="302">
        <v>0</v>
      </c>
      <c r="AM1406" s="302">
        <v>0</v>
      </c>
      <c r="AN1406" s="302">
        <v>0</v>
      </c>
      <c r="AO1406" s="302">
        <v>0</v>
      </c>
      <c r="AP1406" s="302">
        <v>9.3800000000000008</v>
      </c>
      <c r="AQ1406" s="302">
        <v>0</v>
      </c>
      <c r="AR1406" s="302">
        <v>6.12</v>
      </c>
      <c r="AS1406" s="302">
        <v>0</v>
      </c>
      <c r="AT1406" s="295">
        <f t="shared" si="21"/>
        <v>466.08000000000004</v>
      </c>
      <c r="AU1406" s="302">
        <v>0</v>
      </c>
      <c r="AV1406" s="302">
        <v>0</v>
      </c>
      <c r="AW1406" s="303">
        <v>87</v>
      </c>
      <c r="AX1406" s="303">
        <v>300</v>
      </c>
      <c r="AY1406" s="302">
        <v>166500.79</v>
      </c>
      <c r="AZ1406" s="302">
        <v>41315.199999999997</v>
      </c>
      <c r="BA1406" s="301">
        <v>89.999564000000007</v>
      </c>
      <c r="BB1406" s="301">
        <v>51.8057986179682</v>
      </c>
      <c r="BC1406" s="301">
        <v>10.59</v>
      </c>
      <c r="BD1406" s="301"/>
      <c r="BE1406" s="300" t="s">
        <v>4204</v>
      </c>
      <c r="BF1406" s="298"/>
      <c r="BG1406" s="300" t="s">
        <v>333</v>
      </c>
      <c r="BH1406" s="300" t="s">
        <v>209</v>
      </c>
      <c r="BI1406" s="300" t="s">
        <v>709</v>
      </c>
      <c r="BJ1406" s="300" t="s">
        <v>103</v>
      </c>
      <c r="BK1406" s="299" t="s">
        <v>175</v>
      </c>
      <c r="BL1406" s="301">
        <v>186238.89013911999</v>
      </c>
      <c r="BM1406" s="299" t="s">
        <v>309</v>
      </c>
      <c r="BN1406" s="301"/>
      <c r="BO1406" s="304">
        <v>38694</v>
      </c>
      <c r="BP1406" s="304">
        <v>47825</v>
      </c>
      <c r="BQ1406" s="297" t="s">
        <v>4757</v>
      </c>
      <c r="BR1406" s="297" t="s">
        <v>4764</v>
      </c>
      <c r="BS1406" s="297">
        <v>38694</v>
      </c>
      <c r="BT1406" s="297">
        <v>47825</v>
      </c>
      <c r="BU1406" s="301">
        <v>0</v>
      </c>
      <c r="BV1406" s="301">
        <v>8.6</v>
      </c>
      <c r="BW1406" s="301">
        <v>0</v>
      </c>
    </row>
    <row r="1407" spans="1:75" s="289" customFormat="1" ht="18.2" customHeight="1" x14ac:dyDescent="0.15">
      <c r="A1407" s="291">
        <v>1405</v>
      </c>
      <c r="B1407" s="292" t="s">
        <v>305</v>
      </c>
      <c r="C1407" s="292" t="s">
        <v>306</v>
      </c>
      <c r="D1407" s="312">
        <v>45170</v>
      </c>
      <c r="E1407" s="293" t="s">
        <v>2480</v>
      </c>
      <c r="F1407" s="308">
        <v>125</v>
      </c>
      <c r="G1407" s="308">
        <v>124</v>
      </c>
      <c r="H1407" s="295">
        <v>67614.89</v>
      </c>
      <c r="I1407" s="295">
        <v>38461</v>
      </c>
      <c r="J1407" s="295">
        <v>0</v>
      </c>
      <c r="K1407" s="295">
        <v>106075.89</v>
      </c>
      <c r="L1407" s="295">
        <v>511.47</v>
      </c>
      <c r="M1407" s="295">
        <v>0</v>
      </c>
      <c r="N1407" s="295">
        <v>0</v>
      </c>
      <c r="O1407" s="295">
        <v>0</v>
      </c>
      <c r="P1407" s="295">
        <v>0</v>
      </c>
      <c r="Q1407" s="295">
        <v>0</v>
      </c>
      <c r="R1407" s="295">
        <v>106075.89</v>
      </c>
      <c r="S1407" s="295">
        <v>98233.46</v>
      </c>
      <c r="T1407" s="295">
        <v>596.70000000000005</v>
      </c>
      <c r="U1407" s="295">
        <v>0</v>
      </c>
      <c r="V1407" s="295">
        <v>0</v>
      </c>
      <c r="W1407" s="295">
        <v>0</v>
      </c>
      <c r="X1407" s="295">
        <v>0</v>
      </c>
      <c r="Y1407" s="295">
        <v>0</v>
      </c>
      <c r="Z1407" s="295">
        <v>98830.16</v>
      </c>
      <c r="AA1407" s="295">
        <v>0</v>
      </c>
      <c r="AB1407" s="295">
        <v>0</v>
      </c>
      <c r="AC1407" s="295">
        <v>0</v>
      </c>
      <c r="AD1407" s="295">
        <v>0</v>
      </c>
      <c r="AE1407" s="295">
        <v>0</v>
      </c>
      <c r="AF1407" s="295">
        <v>0</v>
      </c>
      <c r="AG1407" s="295">
        <v>0</v>
      </c>
      <c r="AH1407" s="295">
        <v>0</v>
      </c>
      <c r="AI1407" s="295">
        <v>0</v>
      </c>
      <c r="AJ1407" s="295">
        <v>0</v>
      </c>
      <c r="AK1407" s="295">
        <v>0</v>
      </c>
      <c r="AL1407" s="295">
        <v>0</v>
      </c>
      <c r="AM1407" s="295">
        <v>0</v>
      </c>
      <c r="AN1407" s="295">
        <v>0</v>
      </c>
      <c r="AO1407" s="295">
        <v>0</v>
      </c>
      <c r="AP1407" s="295">
        <v>0</v>
      </c>
      <c r="AQ1407" s="295">
        <v>0</v>
      </c>
      <c r="AR1407" s="295">
        <v>0</v>
      </c>
      <c r="AS1407" s="295">
        <v>0</v>
      </c>
      <c r="AT1407" s="295">
        <f t="shared" si="21"/>
        <v>0</v>
      </c>
      <c r="AU1407" s="295">
        <v>38972.47</v>
      </c>
      <c r="AV1407" s="295">
        <v>98830.16</v>
      </c>
      <c r="AW1407" s="296">
        <v>87</v>
      </c>
      <c r="AX1407" s="296">
        <v>300</v>
      </c>
      <c r="AY1407" s="295">
        <v>469998.59</v>
      </c>
      <c r="AZ1407" s="295">
        <v>116573.66</v>
      </c>
      <c r="BA1407" s="294">
        <v>90.00027</v>
      </c>
      <c r="BB1407" s="294">
        <v>81.895504872115197</v>
      </c>
      <c r="BC1407" s="294">
        <v>10.59</v>
      </c>
      <c r="BD1407" s="294"/>
      <c r="BE1407" s="293" t="s">
        <v>4204</v>
      </c>
      <c r="BF1407" s="291"/>
      <c r="BG1407" s="293" t="s">
        <v>320</v>
      </c>
      <c r="BH1407" s="293" t="s">
        <v>181</v>
      </c>
      <c r="BI1407" s="293" t="s">
        <v>575</v>
      </c>
      <c r="BJ1407" s="293" t="s">
        <v>4205</v>
      </c>
      <c r="BK1407" s="292" t="s">
        <v>175</v>
      </c>
      <c r="BL1407" s="294">
        <v>830690.47787544003</v>
      </c>
      <c r="BM1407" s="292" t="s">
        <v>309</v>
      </c>
      <c r="BN1407" s="294"/>
      <c r="BO1407" s="297">
        <v>38695</v>
      </c>
      <c r="BP1407" s="297">
        <v>47826</v>
      </c>
      <c r="BQ1407" s="297" t="s">
        <v>931</v>
      </c>
      <c r="BR1407" s="297" t="s">
        <v>4779</v>
      </c>
      <c r="BS1407" s="297">
        <v>38695</v>
      </c>
      <c r="BT1407" s="297">
        <v>47826</v>
      </c>
      <c r="BU1407" s="294">
        <v>27870.240000000002</v>
      </c>
      <c r="BV1407" s="294">
        <v>24.26</v>
      </c>
      <c r="BW1407" s="294">
        <v>0</v>
      </c>
    </row>
    <row r="1408" spans="1:75" s="289" customFormat="1" ht="18.2" customHeight="1" x14ac:dyDescent="0.15">
      <c r="A1408" s="298">
        <v>1406</v>
      </c>
      <c r="B1408" s="299" t="s">
        <v>305</v>
      </c>
      <c r="C1408" s="299" t="s">
        <v>306</v>
      </c>
      <c r="D1408" s="313">
        <v>45170</v>
      </c>
      <c r="E1408" s="300" t="s">
        <v>2481</v>
      </c>
      <c r="F1408" s="309">
        <v>0</v>
      </c>
      <c r="G1408" s="309">
        <v>0</v>
      </c>
      <c r="H1408" s="302">
        <v>23481.65</v>
      </c>
      <c r="I1408" s="302">
        <v>0</v>
      </c>
      <c r="J1408" s="302">
        <v>0</v>
      </c>
      <c r="K1408" s="302">
        <v>23481.65</v>
      </c>
      <c r="L1408" s="302">
        <v>177.6</v>
      </c>
      <c r="M1408" s="302">
        <v>0</v>
      </c>
      <c r="N1408" s="302">
        <v>0</v>
      </c>
      <c r="O1408" s="302">
        <v>177.6</v>
      </c>
      <c r="P1408" s="302">
        <v>0</v>
      </c>
      <c r="Q1408" s="302">
        <v>0</v>
      </c>
      <c r="R1408" s="302">
        <v>23304.05</v>
      </c>
      <c r="S1408" s="302">
        <v>0</v>
      </c>
      <c r="T1408" s="302">
        <v>207.23</v>
      </c>
      <c r="U1408" s="302">
        <v>0</v>
      </c>
      <c r="V1408" s="302">
        <v>0</v>
      </c>
      <c r="W1408" s="302">
        <v>207.23</v>
      </c>
      <c r="X1408" s="302">
        <v>0</v>
      </c>
      <c r="Y1408" s="302">
        <v>0</v>
      </c>
      <c r="Z1408" s="302">
        <v>0</v>
      </c>
      <c r="AA1408" s="302">
        <v>8.42</v>
      </c>
      <c r="AB1408" s="302">
        <v>0</v>
      </c>
      <c r="AC1408" s="302">
        <v>0</v>
      </c>
      <c r="AD1408" s="302">
        <v>0</v>
      </c>
      <c r="AE1408" s="302">
        <v>0</v>
      </c>
      <c r="AF1408" s="302">
        <v>-9.24</v>
      </c>
      <c r="AG1408" s="302">
        <v>19.66</v>
      </c>
      <c r="AH1408" s="302">
        <v>50.37</v>
      </c>
      <c r="AI1408" s="302">
        <v>0</v>
      </c>
      <c r="AJ1408" s="302">
        <v>0</v>
      </c>
      <c r="AK1408" s="302">
        <v>0</v>
      </c>
      <c r="AL1408" s="302">
        <v>0</v>
      </c>
      <c r="AM1408" s="302">
        <v>0</v>
      </c>
      <c r="AN1408" s="302">
        <v>0</v>
      </c>
      <c r="AO1408" s="302">
        <v>0</v>
      </c>
      <c r="AP1408" s="302">
        <v>461.67</v>
      </c>
      <c r="AQ1408" s="302">
        <v>0</v>
      </c>
      <c r="AR1408" s="302">
        <v>47.38</v>
      </c>
      <c r="AS1408" s="302">
        <v>0</v>
      </c>
      <c r="AT1408" s="295">
        <f t="shared" si="21"/>
        <v>868.33</v>
      </c>
      <c r="AU1408" s="302">
        <v>0</v>
      </c>
      <c r="AV1408" s="302">
        <v>0</v>
      </c>
      <c r="AW1408" s="303">
        <v>87</v>
      </c>
      <c r="AX1408" s="303">
        <v>300</v>
      </c>
      <c r="AY1408" s="302">
        <v>172996.72</v>
      </c>
      <c r="AZ1408" s="302">
        <v>40482.269999999997</v>
      </c>
      <c r="BA1408" s="301">
        <v>84.972701999999998</v>
      </c>
      <c r="BB1408" s="301">
        <v>48.915441155920902</v>
      </c>
      <c r="BC1408" s="301">
        <v>10.59</v>
      </c>
      <c r="BD1408" s="301"/>
      <c r="BE1408" s="300" t="s">
        <v>4204</v>
      </c>
      <c r="BF1408" s="298"/>
      <c r="BG1408" s="300" t="s">
        <v>315</v>
      </c>
      <c r="BH1408" s="300" t="s">
        <v>183</v>
      </c>
      <c r="BI1408" s="300" t="s">
        <v>621</v>
      </c>
      <c r="BJ1408" s="300" t="s">
        <v>103</v>
      </c>
      <c r="BK1408" s="299" t="s">
        <v>175</v>
      </c>
      <c r="BL1408" s="301">
        <v>182496.25273879999</v>
      </c>
      <c r="BM1408" s="299" t="s">
        <v>309</v>
      </c>
      <c r="BN1408" s="301"/>
      <c r="BO1408" s="304">
        <v>38705</v>
      </c>
      <c r="BP1408" s="304">
        <v>47836</v>
      </c>
      <c r="BQ1408" s="297" t="s">
        <v>4757</v>
      </c>
      <c r="BR1408" s="297" t="s">
        <v>4764</v>
      </c>
      <c r="BS1408" s="297">
        <v>38705</v>
      </c>
      <c r="BT1408" s="297">
        <v>47836</v>
      </c>
      <c r="BU1408" s="301">
        <v>0</v>
      </c>
      <c r="BV1408" s="301">
        <v>8.42</v>
      </c>
      <c r="BW1408" s="301">
        <v>0</v>
      </c>
    </row>
    <row r="1409" spans="1:75" s="289" customFormat="1" ht="18.2" customHeight="1" x14ac:dyDescent="0.15">
      <c r="A1409" s="291">
        <v>1407</v>
      </c>
      <c r="B1409" s="292" t="s">
        <v>305</v>
      </c>
      <c r="C1409" s="292" t="s">
        <v>306</v>
      </c>
      <c r="D1409" s="312">
        <v>45170</v>
      </c>
      <c r="E1409" s="293" t="s">
        <v>2482</v>
      </c>
      <c r="F1409" s="308">
        <v>129</v>
      </c>
      <c r="G1409" s="308">
        <v>128</v>
      </c>
      <c r="H1409" s="295">
        <v>10642.53</v>
      </c>
      <c r="I1409" s="295">
        <v>25765.91</v>
      </c>
      <c r="J1409" s="295">
        <v>0</v>
      </c>
      <c r="K1409" s="295">
        <v>36408.44</v>
      </c>
      <c r="L1409" s="295">
        <v>336.75</v>
      </c>
      <c r="M1409" s="295">
        <v>0</v>
      </c>
      <c r="N1409" s="295">
        <v>0</v>
      </c>
      <c r="O1409" s="295">
        <v>0</v>
      </c>
      <c r="P1409" s="295">
        <v>0</v>
      </c>
      <c r="Q1409" s="295">
        <v>0</v>
      </c>
      <c r="R1409" s="295">
        <v>36408.44</v>
      </c>
      <c r="S1409" s="295">
        <v>29217.26</v>
      </c>
      <c r="T1409" s="295">
        <v>93.92</v>
      </c>
      <c r="U1409" s="295">
        <v>0</v>
      </c>
      <c r="V1409" s="295">
        <v>0</v>
      </c>
      <c r="W1409" s="295">
        <v>0</v>
      </c>
      <c r="X1409" s="295">
        <v>0</v>
      </c>
      <c r="Y1409" s="295">
        <v>0</v>
      </c>
      <c r="Z1409" s="295">
        <v>29311.18</v>
      </c>
      <c r="AA1409" s="295">
        <v>0</v>
      </c>
      <c r="AB1409" s="295">
        <v>0</v>
      </c>
      <c r="AC1409" s="295">
        <v>0</v>
      </c>
      <c r="AD1409" s="295">
        <v>0</v>
      </c>
      <c r="AE1409" s="295">
        <v>0</v>
      </c>
      <c r="AF1409" s="295">
        <v>0</v>
      </c>
      <c r="AG1409" s="295">
        <v>0</v>
      </c>
      <c r="AH1409" s="295">
        <v>0</v>
      </c>
      <c r="AI1409" s="295">
        <v>0</v>
      </c>
      <c r="AJ1409" s="295">
        <v>0</v>
      </c>
      <c r="AK1409" s="295">
        <v>0</v>
      </c>
      <c r="AL1409" s="295">
        <v>0</v>
      </c>
      <c r="AM1409" s="295">
        <v>0</v>
      </c>
      <c r="AN1409" s="295">
        <v>0</v>
      </c>
      <c r="AO1409" s="295">
        <v>0</v>
      </c>
      <c r="AP1409" s="295">
        <v>0</v>
      </c>
      <c r="AQ1409" s="295">
        <v>0</v>
      </c>
      <c r="AR1409" s="295">
        <v>0</v>
      </c>
      <c r="AS1409" s="295">
        <v>0</v>
      </c>
      <c r="AT1409" s="295">
        <f t="shared" si="21"/>
        <v>0</v>
      </c>
      <c r="AU1409" s="295">
        <v>26102.66</v>
      </c>
      <c r="AV1409" s="295">
        <v>29311.18</v>
      </c>
      <c r="AW1409" s="296">
        <v>27</v>
      </c>
      <c r="AX1409" s="296">
        <v>240</v>
      </c>
      <c r="AY1409" s="295">
        <v>172999.83</v>
      </c>
      <c r="AZ1409" s="295">
        <v>42876.85</v>
      </c>
      <c r="BA1409" s="294">
        <v>90.000084000000001</v>
      </c>
      <c r="BB1409" s="294">
        <v>76.422653676959996</v>
      </c>
      <c r="BC1409" s="294">
        <v>10.59</v>
      </c>
      <c r="BD1409" s="294"/>
      <c r="BE1409" s="293" t="s">
        <v>4204</v>
      </c>
      <c r="BF1409" s="291"/>
      <c r="BG1409" s="293" t="s">
        <v>315</v>
      </c>
      <c r="BH1409" s="293" t="s">
        <v>183</v>
      </c>
      <c r="BI1409" s="293" t="s">
        <v>621</v>
      </c>
      <c r="BJ1409" s="293" t="s">
        <v>4205</v>
      </c>
      <c r="BK1409" s="292" t="s">
        <v>175</v>
      </c>
      <c r="BL1409" s="294">
        <v>285117.98885024001</v>
      </c>
      <c r="BM1409" s="292" t="s">
        <v>309</v>
      </c>
      <c r="BN1409" s="294"/>
      <c r="BO1409" s="297">
        <v>38706</v>
      </c>
      <c r="BP1409" s="297">
        <v>46011</v>
      </c>
      <c r="BQ1409" s="297" t="s">
        <v>947</v>
      </c>
      <c r="BR1409" s="297" t="s">
        <v>4774</v>
      </c>
      <c r="BS1409" s="297">
        <v>38706</v>
      </c>
      <c r="BT1409" s="297">
        <v>46011</v>
      </c>
      <c r="BU1409" s="294">
        <v>10374.4</v>
      </c>
      <c r="BV1409" s="294">
        <v>8.99</v>
      </c>
      <c r="BW1409" s="294">
        <v>0</v>
      </c>
    </row>
    <row r="1410" spans="1:75" s="289" customFormat="1" ht="18.2" customHeight="1" x14ac:dyDescent="0.15">
      <c r="A1410" s="298">
        <v>1408</v>
      </c>
      <c r="B1410" s="299" t="s">
        <v>305</v>
      </c>
      <c r="C1410" s="299" t="s">
        <v>306</v>
      </c>
      <c r="D1410" s="313">
        <v>45170</v>
      </c>
      <c r="E1410" s="300" t="s">
        <v>2483</v>
      </c>
      <c r="F1410" s="309">
        <v>0</v>
      </c>
      <c r="G1410" s="309">
        <v>0</v>
      </c>
      <c r="H1410" s="302">
        <v>33434.870000000003</v>
      </c>
      <c r="I1410" s="302">
        <v>0</v>
      </c>
      <c r="J1410" s="302">
        <v>0</v>
      </c>
      <c r="K1410" s="302">
        <v>33434.870000000003</v>
      </c>
      <c r="L1410" s="302">
        <v>254.4</v>
      </c>
      <c r="M1410" s="302">
        <v>0</v>
      </c>
      <c r="N1410" s="302">
        <v>0</v>
      </c>
      <c r="O1410" s="302">
        <v>254.4</v>
      </c>
      <c r="P1410" s="302">
        <v>0</v>
      </c>
      <c r="Q1410" s="302">
        <v>0</v>
      </c>
      <c r="R1410" s="302">
        <v>33180.47</v>
      </c>
      <c r="S1410" s="302">
        <v>0</v>
      </c>
      <c r="T1410" s="302">
        <v>291.16000000000003</v>
      </c>
      <c r="U1410" s="302">
        <v>0</v>
      </c>
      <c r="V1410" s="302">
        <v>0</v>
      </c>
      <c r="W1410" s="302">
        <v>291.16000000000003</v>
      </c>
      <c r="X1410" s="302">
        <v>0</v>
      </c>
      <c r="Y1410" s="302">
        <v>0</v>
      </c>
      <c r="Z1410" s="302">
        <v>0</v>
      </c>
      <c r="AA1410" s="302">
        <v>28.92</v>
      </c>
      <c r="AB1410" s="302">
        <v>0</v>
      </c>
      <c r="AC1410" s="302">
        <v>0</v>
      </c>
      <c r="AD1410" s="302">
        <v>0</v>
      </c>
      <c r="AE1410" s="302">
        <v>0</v>
      </c>
      <c r="AF1410" s="302">
        <v>-15.52</v>
      </c>
      <c r="AG1410" s="302">
        <v>28.72</v>
      </c>
      <c r="AH1410" s="302">
        <v>79.430000000000007</v>
      </c>
      <c r="AI1410" s="302">
        <v>0</v>
      </c>
      <c r="AJ1410" s="302">
        <v>0</v>
      </c>
      <c r="AK1410" s="302">
        <v>0</v>
      </c>
      <c r="AL1410" s="302">
        <v>0</v>
      </c>
      <c r="AM1410" s="302">
        <v>0</v>
      </c>
      <c r="AN1410" s="302">
        <v>0</v>
      </c>
      <c r="AO1410" s="302">
        <v>0</v>
      </c>
      <c r="AP1410" s="302">
        <v>0</v>
      </c>
      <c r="AQ1410" s="302">
        <v>0</v>
      </c>
      <c r="AR1410" s="302">
        <v>0</v>
      </c>
      <c r="AS1410" s="302">
        <v>0</v>
      </c>
      <c r="AT1410" s="295">
        <f t="shared" si="21"/>
        <v>667.11</v>
      </c>
      <c r="AU1410" s="302">
        <v>0</v>
      </c>
      <c r="AV1410" s="302">
        <v>0</v>
      </c>
      <c r="AW1410" s="303">
        <v>87</v>
      </c>
      <c r="AX1410" s="303">
        <v>300</v>
      </c>
      <c r="AY1410" s="302">
        <v>426501.04</v>
      </c>
      <c r="AZ1410" s="302">
        <v>58000</v>
      </c>
      <c r="BA1410" s="301">
        <v>49.402906000000002</v>
      </c>
      <c r="BB1410" s="301">
        <v>28.262269662859001</v>
      </c>
      <c r="BC1410" s="301">
        <v>10.45</v>
      </c>
      <c r="BD1410" s="301"/>
      <c r="BE1410" s="300" t="s">
        <v>4204</v>
      </c>
      <c r="BF1410" s="298"/>
      <c r="BG1410" s="300" t="s">
        <v>312</v>
      </c>
      <c r="BH1410" s="300" t="s">
        <v>201</v>
      </c>
      <c r="BI1410" s="300" t="s">
        <v>382</v>
      </c>
      <c r="BJ1410" s="300" t="s">
        <v>103</v>
      </c>
      <c r="BK1410" s="299" t="s">
        <v>175</v>
      </c>
      <c r="BL1410" s="301">
        <v>259839.44589512001</v>
      </c>
      <c r="BM1410" s="299" t="s">
        <v>309</v>
      </c>
      <c r="BN1410" s="301"/>
      <c r="BO1410" s="304">
        <v>38712</v>
      </c>
      <c r="BP1410" s="304">
        <v>47843</v>
      </c>
      <c r="BQ1410" s="297" t="s">
        <v>4757</v>
      </c>
      <c r="BR1410" s="297" t="s">
        <v>4764</v>
      </c>
      <c r="BS1410" s="297">
        <v>38712</v>
      </c>
      <c r="BT1410" s="297">
        <v>47843</v>
      </c>
      <c r="BU1410" s="301">
        <v>0</v>
      </c>
      <c r="BV1410" s="301">
        <v>28.92</v>
      </c>
      <c r="BW1410" s="301">
        <v>0</v>
      </c>
    </row>
    <row r="1411" spans="1:75" s="289" customFormat="1" ht="18.2" customHeight="1" x14ac:dyDescent="0.15">
      <c r="A1411" s="291">
        <v>1409</v>
      </c>
      <c r="B1411" s="292" t="s">
        <v>305</v>
      </c>
      <c r="C1411" s="292" t="s">
        <v>306</v>
      </c>
      <c r="D1411" s="312">
        <v>45170</v>
      </c>
      <c r="E1411" s="293" t="s">
        <v>2484</v>
      </c>
      <c r="F1411" s="308">
        <v>147</v>
      </c>
      <c r="G1411" s="308">
        <v>146</v>
      </c>
      <c r="H1411" s="295">
        <v>68860</v>
      </c>
      <c r="I1411" s="295">
        <v>42656</v>
      </c>
      <c r="J1411" s="295">
        <v>0</v>
      </c>
      <c r="K1411" s="295">
        <v>111516</v>
      </c>
      <c r="L1411" s="295">
        <v>520.85</v>
      </c>
      <c r="M1411" s="295">
        <v>0</v>
      </c>
      <c r="N1411" s="295">
        <v>0</v>
      </c>
      <c r="O1411" s="295">
        <v>0</v>
      </c>
      <c r="P1411" s="295">
        <v>0</v>
      </c>
      <c r="Q1411" s="295">
        <v>0</v>
      </c>
      <c r="R1411" s="295">
        <v>111516</v>
      </c>
      <c r="S1411" s="295">
        <v>121443.19</v>
      </c>
      <c r="T1411" s="295">
        <v>607.69000000000005</v>
      </c>
      <c r="U1411" s="295">
        <v>0</v>
      </c>
      <c r="V1411" s="295">
        <v>0</v>
      </c>
      <c r="W1411" s="295">
        <v>0</v>
      </c>
      <c r="X1411" s="295">
        <v>0</v>
      </c>
      <c r="Y1411" s="295">
        <v>0</v>
      </c>
      <c r="Z1411" s="295">
        <v>122050.88</v>
      </c>
      <c r="AA1411" s="295">
        <v>0</v>
      </c>
      <c r="AB1411" s="295">
        <v>0</v>
      </c>
      <c r="AC1411" s="295">
        <v>0</v>
      </c>
      <c r="AD1411" s="295">
        <v>0</v>
      </c>
      <c r="AE1411" s="295">
        <v>0</v>
      </c>
      <c r="AF1411" s="295">
        <v>0</v>
      </c>
      <c r="AG1411" s="295">
        <v>0</v>
      </c>
      <c r="AH1411" s="295">
        <v>0</v>
      </c>
      <c r="AI1411" s="295">
        <v>0</v>
      </c>
      <c r="AJ1411" s="295">
        <v>0</v>
      </c>
      <c r="AK1411" s="295">
        <v>0</v>
      </c>
      <c r="AL1411" s="295">
        <v>0</v>
      </c>
      <c r="AM1411" s="295">
        <v>0</v>
      </c>
      <c r="AN1411" s="295">
        <v>0</v>
      </c>
      <c r="AO1411" s="295">
        <v>0</v>
      </c>
      <c r="AP1411" s="295">
        <v>0</v>
      </c>
      <c r="AQ1411" s="295">
        <v>0</v>
      </c>
      <c r="AR1411" s="295">
        <v>0</v>
      </c>
      <c r="AS1411" s="295">
        <v>0</v>
      </c>
      <c r="AT1411" s="295">
        <f t="shared" ref="AT1411:AT1474" si="22">AQ1411-AR1411-AS1411+AP1411+AO1411+AN1411+AL1411+AI1411+AH1411+AG1411+AF1411+AA1411+W1411+V1411+Q1411+P1411+O1411+N1411-J1411</f>
        <v>0</v>
      </c>
      <c r="AU1411" s="295">
        <v>43176.85</v>
      </c>
      <c r="AV1411" s="295">
        <v>122050.88</v>
      </c>
      <c r="AW1411" s="296">
        <v>87</v>
      </c>
      <c r="AX1411" s="296">
        <v>300</v>
      </c>
      <c r="AY1411" s="295">
        <v>485000.43</v>
      </c>
      <c r="AZ1411" s="295">
        <v>118716.83</v>
      </c>
      <c r="BA1411" s="294">
        <v>88.886515000000003</v>
      </c>
      <c r="BB1411" s="294">
        <v>83.495058002643802</v>
      </c>
      <c r="BC1411" s="294">
        <v>10.59</v>
      </c>
      <c r="BD1411" s="294"/>
      <c r="BE1411" s="293" t="s">
        <v>4204</v>
      </c>
      <c r="BF1411" s="291"/>
      <c r="BG1411" s="293" t="s">
        <v>317</v>
      </c>
      <c r="BH1411" s="293" t="s">
        <v>390</v>
      </c>
      <c r="BI1411" s="293" t="s">
        <v>587</v>
      </c>
      <c r="BJ1411" s="293" t="s">
        <v>4205</v>
      </c>
      <c r="BK1411" s="292" t="s">
        <v>175</v>
      </c>
      <c r="BL1411" s="294">
        <v>873292.50153600005</v>
      </c>
      <c r="BM1411" s="292" t="s">
        <v>309</v>
      </c>
      <c r="BN1411" s="294"/>
      <c r="BO1411" s="297">
        <v>38706</v>
      </c>
      <c r="BP1411" s="297">
        <v>47837</v>
      </c>
      <c r="BQ1411" s="297" t="s">
        <v>957</v>
      </c>
      <c r="BR1411" s="297" t="s">
        <v>4780</v>
      </c>
      <c r="BS1411" s="297">
        <v>38706</v>
      </c>
      <c r="BT1411" s="297">
        <v>47837</v>
      </c>
      <c r="BU1411" s="294">
        <v>33455.19</v>
      </c>
      <c r="BV1411" s="294">
        <v>24.7</v>
      </c>
      <c r="BW1411" s="294">
        <v>0</v>
      </c>
    </row>
    <row r="1412" spans="1:75" s="289" customFormat="1" ht="18.2" customHeight="1" x14ac:dyDescent="0.15">
      <c r="A1412" s="298">
        <v>1410</v>
      </c>
      <c r="B1412" s="299" t="s">
        <v>305</v>
      </c>
      <c r="C1412" s="299" t="s">
        <v>306</v>
      </c>
      <c r="D1412" s="313">
        <v>45170</v>
      </c>
      <c r="E1412" s="300" t="s">
        <v>2485</v>
      </c>
      <c r="F1412" s="309">
        <v>165</v>
      </c>
      <c r="G1412" s="309">
        <v>164</v>
      </c>
      <c r="H1412" s="302">
        <v>94243.04</v>
      </c>
      <c r="I1412" s="302">
        <v>61467.4</v>
      </c>
      <c r="J1412" s="302">
        <v>0</v>
      </c>
      <c r="K1412" s="302">
        <v>155710.44</v>
      </c>
      <c r="L1412" s="302">
        <v>705.46</v>
      </c>
      <c r="M1412" s="302">
        <v>0</v>
      </c>
      <c r="N1412" s="302">
        <v>0</v>
      </c>
      <c r="O1412" s="302">
        <v>0</v>
      </c>
      <c r="P1412" s="302">
        <v>0</v>
      </c>
      <c r="Q1412" s="302">
        <v>0</v>
      </c>
      <c r="R1412" s="302">
        <v>155710.44</v>
      </c>
      <c r="S1412" s="302">
        <v>187580.16</v>
      </c>
      <c r="T1412" s="302">
        <v>820.7</v>
      </c>
      <c r="U1412" s="302">
        <v>0</v>
      </c>
      <c r="V1412" s="302">
        <v>0</v>
      </c>
      <c r="W1412" s="302">
        <v>0</v>
      </c>
      <c r="X1412" s="302">
        <v>0</v>
      </c>
      <c r="Y1412" s="302">
        <v>0</v>
      </c>
      <c r="Z1412" s="302">
        <v>188400.86</v>
      </c>
      <c r="AA1412" s="302">
        <v>0</v>
      </c>
      <c r="AB1412" s="302">
        <v>0</v>
      </c>
      <c r="AC1412" s="302">
        <v>0</v>
      </c>
      <c r="AD1412" s="302">
        <v>0</v>
      </c>
      <c r="AE1412" s="302">
        <v>0</v>
      </c>
      <c r="AF1412" s="302">
        <v>0</v>
      </c>
      <c r="AG1412" s="302">
        <v>0</v>
      </c>
      <c r="AH1412" s="302">
        <v>0</v>
      </c>
      <c r="AI1412" s="302">
        <v>0</v>
      </c>
      <c r="AJ1412" s="302">
        <v>0</v>
      </c>
      <c r="AK1412" s="302">
        <v>0</v>
      </c>
      <c r="AL1412" s="302">
        <v>0</v>
      </c>
      <c r="AM1412" s="302">
        <v>0</v>
      </c>
      <c r="AN1412" s="302">
        <v>0</v>
      </c>
      <c r="AO1412" s="302">
        <v>0</v>
      </c>
      <c r="AP1412" s="302">
        <v>0</v>
      </c>
      <c r="AQ1412" s="302">
        <v>0</v>
      </c>
      <c r="AR1412" s="302">
        <v>0</v>
      </c>
      <c r="AS1412" s="302">
        <v>0</v>
      </c>
      <c r="AT1412" s="295">
        <f t="shared" si="22"/>
        <v>0</v>
      </c>
      <c r="AU1412" s="302">
        <v>62172.86</v>
      </c>
      <c r="AV1412" s="302">
        <v>188400.86</v>
      </c>
      <c r="AW1412" s="303">
        <v>88</v>
      </c>
      <c r="AX1412" s="303">
        <v>300</v>
      </c>
      <c r="AY1412" s="302">
        <v>658999.06999999995</v>
      </c>
      <c r="AZ1412" s="302">
        <v>162251.32999999999</v>
      </c>
      <c r="BA1412" s="301">
        <v>90.000128000000004</v>
      </c>
      <c r="BB1412" s="301">
        <v>86.371923921587097</v>
      </c>
      <c r="BC1412" s="301">
        <v>10.45</v>
      </c>
      <c r="BD1412" s="301"/>
      <c r="BE1412" s="300" t="s">
        <v>4204</v>
      </c>
      <c r="BF1412" s="298"/>
      <c r="BG1412" s="300" t="s">
        <v>312</v>
      </c>
      <c r="BH1412" s="300" t="s">
        <v>201</v>
      </c>
      <c r="BI1412" s="300" t="s">
        <v>382</v>
      </c>
      <c r="BJ1412" s="300" t="s">
        <v>4205</v>
      </c>
      <c r="BK1412" s="299" t="s">
        <v>175</v>
      </c>
      <c r="BL1412" s="301">
        <v>1219383.4038422401</v>
      </c>
      <c r="BM1412" s="299" t="s">
        <v>309</v>
      </c>
      <c r="BN1412" s="301"/>
      <c r="BO1412" s="304">
        <v>38737</v>
      </c>
      <c r="BP1412" s="304">
        <v>47868</v>
      </c>
      <c r="BQ1412" s="297" t="s">
        <v>4195</v>
      </c>
      <c r="BR1412" s="297" t="s">
        <v>4771</v>
      </c>
      <c r="BS1412" s="297">
        <v>38737</v>
      </c>
      <c r="BT1412" s="297">
        <v>47868</v>
      </c>
      <c r="BU1412" s="301">
        <v>59285.97</v>
      </c>
      <c r="BV1412" s="301">
        <v>80.900000000000006</v>
      </c>
      <c r="BW1412" s="301">
        <v>0</v>
      </c>
    </row>
    <row r="1413" spans="1:75" s="289" customFormat="1" ht="18.2" customHeight="1" x14ac:dyDescent="0.15">
      <c r="A1413" s="291">
        <v>1411</v>
      </c>
      <c r="B1413" s="292" t="s">
        <v>305</v>
      </c>
      <c r="C1413" s="292" t="s">
        <v>306</v>
      </c>
      <c r="D1413" s="312">
        <v>45170</v>
      </c>
      <c r="E1413" s="293" t="s">
        <v>2486</v>
      </c>
      <c r="F1413" s="308">
        <v>0</v>
      </c>
      <c r="G1413" s="308">
        <v>1</v>
      </c>
      <c r="H1413" s="295">
        <v>21424.39</v>
      </c>
      <c r="I1413" s="295">
        <v>158.01</v>
      </c>
      <c r="J1413" s="295">
        <v>0</v>
      </c>
      <c r="K1413" s="295">
        <v>21582.400000000001</v>
      </c>
      <c r="L1413" s="295">
        <v>159.4</v>
      </c>
      <c r="M1413" s="295">
        <v>0</v>
      </c>
      <c r="N1413" s="295">
        <v>158.01</v>
      </c>
      <c r="O1413" s="295">
        <v>159.4</v>
      </c>
      <c r="P1413" s="295">
        <v>0</v>
      </c>
      <c r="Q1413" s="295">
        <v>0</v>
      </c>
      <c r="R1413" s="295">
        <v>21264.99</v>
      </c>
      <c r="S1413" s="295">
        <v>175.21</v>
      </c>
      <c r="T1413" s="295">
        <v>189.07</v>
      </c>
      <c r="U1413" s="295">
        <v>0</v>
      </c>
      <c r="V1413" s="295">
        <v>175.21</v>
      </c>
      <c r="W1413" s="295">
        <v>189.07</v>
      </c>
      <c r="X1413" s="295">
        <v>0</v>
      </c>
      <c r="Y1413" s="295">
        <v>0</v>
      </c>
      <c r="Z1413" s="295">
        <v>0</v>
      </c>
      <c r="AA1413" s="295">
        <v>7.63</v>
      </c>
      <c r="AB1413" s="295">
        <v>0</v>
      </c>
      <c r="AC1413" s="295">
        <v>0</v>
      </c>
      <c r="AD1413" s="295">
        <v>0</v>
      </c>
      <c r="AE1413" s="295">
        <v>0</v>
      </c>
      <c r="AF1413" s="295">
        <v>-16.84</v>
      </c>
      <c r="AG1413" s="295">
        <v>17.809999999999999</v>
      </c>
      <c r="AH1413" s="295">
        <v>45.96</v>
      </c>
      <c r="AI1413" s="295">
        <v>0</v>
      </c>
      <c r="AJ1413" s="295">
        <v>0</v>
      </c>
      <c r="AK1413" s="295">
        <v>0</v>
      </c>
      <c r="AL1413" s="295">
        <v>44.24</v>
      </c>
      <c r="AM1413" s="295">
        <v>0</v>
      </c>
      <c r="AN1413" s="295">
        <v>0</v>
      </c>
      <c r="AO1413" s="295">
        <v>0</v>
      </c>
      <c r="AP1413" s="295">
        <v>81.459999999999994</v>
      </c>
      <c r="AQ1413" s="295">
        <v>0</v>
      </c>
      <c r="AR1413" s="295">
        <v>0</v>
      </c>
      <c r="AS1413" s="295">
        <v>44.693615999999999</v>
      </c>
      <c r="AT1413" s="295">
        <f t="shared" si="22"/>
        <v>817.25638400000003</v>
      </c>
      <c r="AU1413" s="295">
        <v>0</v>
      </c>
      <c r="AV1413" s="295">
        <v>0</v>
      </c>
      <c r="AW1413" s="296">
        <v>88</v>
      </c>
      <c r="AX1413" s="296">
        <v>300</v>
      </c>
      <c r="AY1413" s="295">
        <v>166500.54</v>
      </c>
      <c r="AZ1413" s="295">
        <v>36657.69</v>
      </c>
      <c r="BA1413" s="294">
        <v>80.480210999999997</v>
      </c>
      <c r="BB1413" s="294">
        <v>46.686271887641901</v>
      </c>
      <c r="BC1413" s="294">
        <v>10.59</v>
      </c>
      <c r="BD1413" s="294"/>
      <c r="BE1413" s="293" t="s">
        <v>4204</v>
      </c>
      <c r="BF1413" s="291"/>
      <c r="BG1413" s="293" t="s">
        <v>333</v>
      </c>
      <c r="BH1413" s="293" t="s">
        <v>209</v>
      </c>
      <c r="BI1413" s="293" t="s">
        <v>709</v>
      </c>
      <c r="BJ1413" s="293" t="s">
        <v>103</v>
      </c>
      <c r="BK1413" s="292" t="s">
        <v>175</v>
      </c>
      <c r="BL1413" s="294">
        <v>166528.17812904</v>
      </c>
      <c r="BM1413" s="292" t="s">
        <v>309</v>
      </c>
      <c r="BN1413" s="294"/>
      <c r="BO1413" s="297">
        <v>38737</v>
      </c>
      <c r="BP1413" s="297">
        <v>47868</v>
      </c>
      <c r="BQ1413" s="297" t="s">
        <v>1063</v>
      </c>
      <c r="BR1413" s="297" t="s">
        <v>4761</v>
      </c>
      <c r="BS1413" s="297">
        <v>38737</v>
      </c>
      <c r="BT1413" s="297">
        <v>47868</v>
      </c>
      <c r="BU1413" s="294">
        <v>0</v>
      </c>
      <c r="BV1413" s="294">
        <v>7.63</v>
      </c>
      <c r="BW1413" s="294">
        <v>0</v>
      </c>
    </row>
    <row r="1414" spans="1:75" s="289" customFormat="1" ht="18.2" customHeight="1" x14ac:dyDescent="0.15">
      <c r="A1414" s="298">
        <v>1412</v>
      </c>
      <c r="B1414" s="299" t="s">
        <v>305</v>
      </c>
      <c r="C1414" s="299" t="s">
        <v>306</v>
      </c>
      <c r="D1414" s="313">
        <v>45170</v>
      </c>
      <c r="E1414" s="300" t="s">
        <v>2487</v>
      </c>
      <c r="F1414" s="309">
        <v>162</v>
      </c>
      <c r="G1414" s="309">
        <v>161</v>
      </c>
      <c r="H1414" s="302">
        <v>48141.49</v>
      </c>
      <c r="I1414" s="302">
        <v>30734.6</v>
      </c>
      <c r="J1414" s="302">
        <v>0</v>
      </c>
      <c r="K1414" s="302">
        <v>78876.09</v>
      </c>
      <c r="L1414" s="302">
        <v>358.31</v>
      </c>
      <c r="M1414" s="302">
        <v>0</v>
      </c>
      <c r="N1414" s="302">
        <v>0</v>
      </c>
      <c r="O1414" s="302">
        <v>0</v>
      </c>
      <c r="P1414" s="302">
        <v>0</v>
      </c>
      <c r="Q1414" s="302">
        <v>0</v>
      </c>
      <c r="R1414" s="302">
        <v>78876.09</v>
      </c>
      <c r="S1414" s="302">
        <v>95354.15</v>
      </c>
      <c r="T1414" s="302">
        <v>424.85</v>
      </c>
      <c r="U1414" s="302">
        <v>0</v>
      </c>
      <c r="V1414" s="302">
        <v>0</v>
      </c>
      <c r="W1414" s="302">
        <v>0</v>
      </c>
      <c r="X1414" s="302">
        <v>0</v>
      </c>
      <c r="Y1414" s="302">
        <v>0</v>
      </c>
      <c r="Z1414" s="302">
        <v>95779</v>
      </c>
      <c r="AA1414" s="302">
        <v>0</v>
      </c>
      <c r="AB1414" s="302">
        <v>0</v>
      </c>
      <c r="AC1414" s="302">
        <v>0</v>
      </c>
      <c r="AD1414" s="302">
        <v>0</v>
      </c>
      <c r="AE1414" s="302">
        <v>0</v>
      </c>
      <c r="AF1414" s="302">
        <v>0</v>
      </c>
      <c r="AG1414" s="302">
        <v>0</v>
      </c>
      <c r="AH1414" s="302">
        <v>0</v>
      </c>
      <c r="AI1414" s="302">
        <v>0</v>
      </c>
      <c r="AJ1414" s="302">
        <v>0</v>
      </c>
      <c r="AK1414" s="302">
        <v>0</v>
      </c>
      <c r="AL1414" s="302">
        <v>0</v>
      </c>
      <c r="AM1414" s="302">
        <v>0</v>
      </c>
      <c r="AN1414" s="302">
        <v>0</v>
      </c>
      <c r="AO1414" s="302">
        <v>0</v>
      </c>
      <c r="AP1414" s="302">
        <v>0</v>
      </c>
      <c r="AQ1414" s="302">
        <v>0</v>
      </c>
      <c r="AR1414" s="302">
        <v>0</v>
      </c>
      <c r="AS1414" s="302">
        <v>0</v>
      </c>
      <c r="AT1414" s="295">
        <f t="shared" si="22"/>
        <v>0</v>
      </c>
      <c r="AU1414" s="302">
        <v>31092.91</v>
      </c>
      <c r="AV1414" s="302">
        <v>95779</v>
      </c>
      <c r="AW1414" s="303">
        <v>88</v>
      </c>
      <c r="AX1414" s="303">
        <v>300</v>
      </c>
      <c r="AY1414" s="302">
        <v>335001.71000000002</v>
      </c>
      <c r="AZ1414" s="302">
        <v>82384.14</v>
      </c>
      <c r="BA1414" s="301">
        <v>89.999540999999994</v>
      </c>
      <c r="BB1414" s="301">
        <v>86.167214901735804</v>
      </c>
      <c r="BC1414" s="301">
        <v>10.59</v>
      </c>
      <c r="BD1414" s="301"/>
      <c r="BE1414" s="300" t="s">
        <v>4204</v>
      </c>
      <c r="BF1414" s="298"/>
      <c r="BG1414" s="300" t="s">
        <v>324</v>
      </c>
      <c r="BH1414" s="300" t="s">
        <v>220</v>
      </c>
      <c r="BI1414" s="300" t="s">
        <v>420</v>
      </c>
      <c r="BJ1414" s="300" t="s">
        <v>4205</v>
      </c>
      <c r="BK1414" s="299" t="s">
        <v>175</v>
      </c>
      <c r="BL1414" s="301">
        <v>617686.23289463995</v>
      </c>
      <c r="BM1414" s="299" t="s">
        <v>309</v>
      </c>
      <c r="BN1414" s="301"/>
      <c r="BO1414" s="304">
        <v>38742</v>
      </c>
      <c r="BP1414" s="304">
        <v>47873</v>
      </c>
      <c r="BQ1414" s="297" t="s">
        <v>957</v>
      </c>
      <c r="BR1414" s="297" t="s">
        <v>4780</v>
      </c>
      <c r="BS1414" s="297">
        <v>38742</v>
      </c>
      <c r="BT1414" s="297">
        <v>47873</v>
      </c>
      <c r="BU1414" s="301">
        <v>25732.81</v>
      </c>
      <c r="BV1414" s="301">
        <v>17.14</v>
      </c>
      <c r="BW1414" s="301">
        <v>0</v>
      </c>
    </row>
    <row r="1415" spans="1:75" s="289" customFormat="1" ht="18.2" customHeight="1" x14ac:dyDescent="0.15">
      <c r="A1415" s="291">
        <v>1413</v>
      </c>
      <c r="B1415" s="292" t="s">
        <v>305</v>
      </c>
      <c r="C1415" s="292" t="s">
        <v>306</v>
      </c>
      <c r="D1415" s="312">
        <v>45170</v>
      </c>
      <c r="E1415" s="293" t="s">
        <v>2488</v>
      </c>
      <c r="F1415" s="308">
        <v>95</v>
      </c>
      <c r="G1415" s="308">
        <v>95</v>
      </c>
      <c r="H1415" s="295">
        <v>0</v>
      </c>
      <c r="I1415" s="295">
        <v>29076.18</v>
      </c>
      <c r="J1415" s="295">
        <v>0</v>
      </c>
      <c r="K1415" s="295">
        <v>29076.18</v>
      </c>
      <c r="L1415" s="295">
        <v>0</v>
      </c>
      <c r="M1415" s="295">
        <v>0</v>
      </c>
      <c r="N1415" s="295">
        <v>0</v>
      </c>
      <c r="O1415" s="295">
        <v>0</v>
      </c>
      <c r="P1415" s="295">
        <v>0</v>
      </c>
      <c r="Q1415" s="295">
        <v>0</v>
      </c>
      <c r="R1415" s="295">
        <v>29076.18</v>
      </c>
      <c r="S1415" s="295">
        <v>13992.62</v>
      </c>
      <c r="T1415" s="295">
        <v>0</v>
      </c>
      <c r="U1415" s="295">
        <v>0</v>
      </c>
      <c r="V1415" s="295">
        <v>0</v>
      </c>
      <c r="W1415" s="295">
        <v>0</v>
      </c>
      <c r="X1415" s="295">
        <v>0</v>
      </c>
      <c r="Y1415" s="295">
        <v>0</v>
      </c>
      <c r="Z1415" s="295">
        <v>13992.62</v>
      </c>
      <c r="AA1415" s="295">
        <v>0</v>
      </c>
      <c r="AB1415" s="295">
        <v>0</v>
      </c>
      <c r="AC1415" s="295">
        <v>0</v>
      </c>
      <c r="AD1415" s="295">
        <v>0</v>
      </c>
      <c r="AE1415" s="295">
        <v>0</v>
      </c>
      <c r="AF1415" s="295">
        <v>0</v>
      </c>
      <c r="AG1415" s="295">
        <v>0</v>
      </c>
      <c r="AH1415" s="295">
        <v>0</v>
      </c>
      <c r="AI1415" s="295">
        <v>0</v>
      </c>
      <c r="AJ1415" s="295">
        <v>0</v>
      </c>
      <c r="AK1415" s="295">
        <v>0</v>
      </c>
      <c r="AL1415" s="295">
        <v>0</v>
      </c>
      <c r="AM1415" s="295">
        <v>0</v>
      </c>
      <c r="AN1415" s="295">
        <v>0</v>
      </c>
      <c r="AO1415" s="295">
        <v>0</v>
      </c>
      <c r="AP1415" s="295">
        <v>0</v>
      </c>
      <c r="AQ1415" s="295">
        <v>0</v>
      </c>
      <c r="AR1415" s="295">
        <v>0</v>
      </c>
      <c r="AS1415" s="295">
        <v>0</v>
      </c>
      <c r="AT1415" s="295">
        <f t="shared" si="22"/>
        <v>0</v>
      </c>
      <c r="AU1415" s="295">
        <v>29076.18</v>
      </c>
      <c r="AV1415" s="295">
        <v>13992.62</v>
      </c>
      <c r="AW1415" s="296">
        <v>0</v>
      </c>
      <c r="AX1415" s="296">
        <v>180</v>
      </c>
      <c r="AY1415" s="295">
        <v>173002.23</v>
      </c>
      <c r="AZ1415" s="295">
        <v>40806.92</v>
      </c>
      <c r="BA1415" s="294">
        <v>86.357271999999995</v>
      </c>
      <c r="BB1415" s="294">
        <v>61.532200542970699</v>
      </c>
      <c r="BC1415" s="294">
        <v>10.59</v>
      </c>
      <c r="BD1415" s="294"/>
      <c r="BE1415" s="293" t="s">
        <v>4204</v>
      </c>
      <c r="BF1415" s="291"/>
      <c r="BG1415" s="293" t="s">
        <v>335</v>
      </c>
      <c r="BH1415" s="293" t="s">
        <v>719</v>
      </c>
      <c r="BI1415" s="293" t="s">
        <v>720</v>
      </c>
      <c r="BJ1415" s="293" t="s">
        <v>4205</v>
      </c>
      <c r="BK1415" s="292" t="s">
        <v>175</v>
      </c>
      <c r="BL1415" s="294">
        <v>227698.35689328</v>
      </c>
      <c r="BM1415" s="292" t="s">
        <v>309</v>
      </c>
      <c r="BN1415" s="294"/>
      <c r="BO1415" s="297">
        <v>38744</v>
      </c>
      <c r="BP1415" s="297">
        <v>44223</v>
      </c>
      <c r="BQ1415" s="297" t="s">
        <v>4033</v>
      </c>
      <c r="BR1415" s="297" t="s">
        <v>4759</v>
      </c>
      <c r="BS1415" s="297">
        <v>38744</v>
      </c>
      <c r="BT1415" s="297">
        <v>44223</v>
      </c>
      <c r="BU1415" s="294">
        <v>7137.32</v>
      </c>
      <c r="BV1415" s="294">
        <v>0</v>
      </c>
      <c r="BW1415" s="294">
        <v>0</v>
      </c>
    </row>
    <row r="1416" spans="1:75" s="289" customFormat="1" ht="18.2" customHeight="1" x14ac:dyDescent="0.15">
      <c r="A1416" s="298">
        <v>1414</v>
      </c>
      <c r="B1416" s="299" t="s">
        <v>305</v>
      </c>
      <c r="C1416" s="299" t="s">
        <v>306</v>
      </c>
      <c r="D1416" s="313">
        <v>45170</v>
      </c>
      <c r="E1416" s="300" t="s">
        <v>593</v>
      </c>
      <c r="F1416" s="309">
        <v>141</v>
      </c>
      <c r="G1416" s="309">
        <v>140</v>
      </c>
      <c r="H1416" s="302">
        <v>49327.6</v>
      </c>
      <c r="I1416" s="302">
        <v>29445.15</v>
      </c>
      <c r="J1416" s="302">
        <v>0</v>
      </c>
      <c r="K1416" s="302">
        <v>78772.75</v>
      </c>
      <c r="L1416" s="302">
        <v>367.16</v>
      </c>
      <c r="M1416" s="302">
        <v>0</v>
      </c>
      <c r="N1416" s="302">
        <v>0</v>
      </c>
      <c r="O1416" s="302">
        <v>0</v>
      </c>
      <c r="P1416" s="302">
        <v>0</v>
      </c>
      <c r="Q1416" s="302">
        <v>0</v>
      </c>
      <c r="R1416" s="302">
        <v>78772.75</v>
      </c>
      <c r="S1416" s="302">
        <v>82741.14</v>
      </c>
      <c r="T1416" s="302">
        <v>435.32</v>
      </c>
      <c r="U1416" s="302">
        <v>0</v>
      </c>
      <c r="V1416" s="302">
        <v>0</v>
      </c>
      <c r="W1416" s="302">
        <v>0</v>
      </c>
      <c r="X1416" s="302">
        <v>0</v>
      </c>
      <c r="Y1416" s="302">
        <v>0</v>
      </c>
      <c r="Z1416" s="302">
        <v>83176.460000000006</v>
      </c>
      <c r="AA1416" s="302">
        <v>0</v>
      </c>
      <c r="AB1416" s="302">
        <v>0</v>
      </c>
      <c r="AC1416" s="302">
        <v>0</v>
      </c>
      <c r="AD1416" s="302">
        <v>0</v>
      </c>
      <c r="AE1416" s="302">
        <v>0</v>
      </c>
      <c r="AF1416" s="302">
        <v>0</v>
      </c>
      <c r="AG1416" s="302">
        <v>0</v>
      </c>
      <c r="AH1416" s="302">
        <v>0</v>
      </c>
      <c r="AI1416" s="302">
        <v>0</v>
      </c>
      <c r="AJ1416" s="302">
        <v>0</v>
      </c>
      <c r="AK1416" s="302">
        <v>0</v>
      </c>
      <c r="AL1416" s="302">
        <v>0</v>
      </c>
      <c r="AM1416" s="302">
        <v>0</v>
      </c>
      <c r="AN1416" s="302">
        <v>0</v>
      </c>
      <c r="AO1416" s="302">
        <v>0</v>
      </c>
      <c r="AP1416" s="302">
        <v>0</v>
      </c>
      <c r="AQ1416" s="302">
        <v>0</v>
      </c>
      <c r="AR1416" s="302">
        <v>0</v>
      </c>
      <c r="AS1416" s="302">
        <v>0</v>
      </c>
      <c r="AT1416" s="295">
        <f t="shared" si="22"/>
        <v>0</v>
      </c>
      <c r="AU1416" s="302">
        <v>29812.31</v>
      </c>
      <c r="AV1416" s="302">
        <v>83176.460000000006</v>
      </c>
      <c r="AW1416" s="303">
        <v>88</v>
      </c>
      <c r="AX1416" s="303">
        <v>300</v>
      </c>
      <c r="AY1416" s="302">
        <v>343399.2</v>
      </c>
      <c r="AZ1416" s="302">
        <v>84416.24</v>
      </c>
      <c r="BA1416" s="301">
        <v>90.000213000000002</v>
      </c>
      <c r="BB1416" s="301">
        <v>83.983416918305707</v>
      </c>
      <c r="BC1416" s="301">
        <v>10.59</v>
      </c>
      <c r="BD1416" s="301"/>
      <c r="BE1416" s="300" t="s">
        <v>4204</v>
      </c>
      <c r="BF1416" s="298"/>
      <c r="BG1416" s="300" t="s">
        <v>317</v>
      </c>
      <c r="BH1416" s="300" t="s">
        <v>390</v>
      </c>
      <c r="BI1416" s="300" t="s">
        <v>721</v>
      </c>
      <c r="BJ1416" s="300" t="s">
        <v>4205</v>
      </c>
      <c r="BK1416" s="299" t="s">
        <v>175</v>
      </c>
      <c r="BL1416" s="301">
        <v>616876.96743399999</v>
      </c>
      <c r="BM1416" s="299" t="s">
        <v>309</v>
      </c>
      <c r="BN1416" s="301"/>
      <c r="BO1416" s="304">
        <v>38744</v>
      </c>
      <c r="BP1416" s="304">
        <v>47875</v>
      </c>
      <c r="BQ1416" s="297" t="s">
        <v>942</v>
      </c>
      <c r="BR1416" s="297" t="s">
        <v>4776</v>
      </c>
      <c r="BS1416" s="297">
        <v>38744</v>
      </c>
      <c r="BT1416" s="297">
        <v>47875</v>
      </c>
      <c r="BU1416" s="301">
        <v>22786.76</v>
      </c>
      <c r="BV1416" s="301">
        <v>17.57</v>
      </c>
      <c r="BW1416" s="301">
        <v>0</v>
      </c>
    </row>
    <row r="1417" spans="1:75" s="289" customFormat="1" ht="18.2" customHeight="1" x14ac:dyDescent="0.15">
      <c r="A1417" s="291">
        <v>1415</v>
      </c>
      <c r="B1417" s="292" t="s">
        <v>305</v>
      </c>
      <c r="C1417" s="292" t="s">
        <v>306</v>
      </c>
      <c r="D1417" s="312">
        <v>45170</v>
      </c>
      <c r="E1417" s="293" t="s">
        <v>2489</v>
      </c>
      <c r="F1417" s="308">
        <v>0</v>
      </c>
      <c r="G1417" s="308">
        <v>0</v>
      </c>
      <c r="H1417" s="295">
        <v>24066.76</v>
      </c>
      <c r="I1417" s="295">
        <v>0</v>
      </c>
      <c r="J1417" s="295">
        <v>0</v>
      </c>
      <c r="K1417" s="295">
        <v>24066.76</v>
      </c>
      <c r="L1417" s="295">
        <v>176.23</v>
      </c>
      <c r="M1417" s="295">
        <v>0</v>
      </c>
      <c r="N1417" s="295">
        <v>0</v>
      </c>
      <c r="O1417" s="295">
        <v>176.23</v>
      </c>
      <c r="P1417" s="295">
        <v>0</v>
      </c>
      <c r="Q1417" s="295">
        <v>0</v>
      </c>
      <c r="R1417" s="295">
        <v>23890.53</v>
      </c>
      <c r="S1417" s="295">
        <v>0</v>
      </c>
      <c r="T1417" s="295">
        <v>212.39</v>
      </c>
      <c r="U1417" s="295">
        <v>0</v>
      </c>
      <c r="V1417" s="295">
        <v>0</v>
      </c>
      <c r="W1417" s="295">
        <v>212.39</v>
      </c>
      <c r="X1417" s="295">
        <v>0</v>
      </c>
      <c r="Y1417" s="295">
        <v>0</v>
      </c>
      <c r="Z1417" s="295">
        <v>0</v>
      </c>
      <c r="AA1417" s="295">
        <v>8.51</v>
      </c>
      <c r="AB1417" s="295">
        <v>0</v>
      </c>
      <c r="AC1417" s="295">
        <v>0</v>
      </c>
      <c r="AD1417" s="295">
        <v>0</v>
      </c>
      <c r="AE1417" s="295">
        <v>0</v>
      </c>
      <c r="AF1417" s="295">
        <v>-21.21</v>
      </c>
      <c r="AG1417" s="295">
        <v>19.86</v>
      </c>
      <c r="AH1417" s="295">
        <v>50.46</v>
      </c>
      <c r="AI1417" s="295">
        <v>0</v>
      </c>
      <c r="AJ1417" s="295">
        <v>0</v>
      </c>
      <c r="AK1417" s="295">
        <v>0</v>
      </c>
      <c r="AL1417" s="295">
        <v>0</v>
      </c>
      <c r="AM1417" s="295">
        <v>0</v>
      </c>
      <c r="AN1417" s="295">
        <v>0</v>
      </c>
      <c r="AO1417" s="295">
        <v>0</v>
      </c>
      <c r="AP1417" s="295">
        <v>245.64</v>
      </c>
      <c r="AQ1417" s="295">
        <v>0</v>
      </c>
      <c r="AR1417" s="295">
        <v>244.94</v>
      </c>
      <c r="AS1417" s="295">
        <v>0</v>
      </c>
      <c r="AT1417" s="295">
        <f t="shared" si="22"/>
        <v>446.93999999999994</v>
      </c>
      <c r="AU1417" s="295">
        <v>0</v>
      </c>
      <c r="AV1417" s="295">
        <v>0</v>
      </c>
      <c r="AW1417" s="296">
        <v>89</v>
      </c>
      <c r="AX1417" s="296">
        <v>300</v>
      </c>
      <c r="AY1417" s="295">
        <v>166499.04999999999</v>
      </c>
      <c r="AZ1417" s="295">
        <v>40880.93</v>
      </c>
      <c r="BA1417" s="294">
        <v>90.000506000000001</v>
      </c>
      <c r="BB1417" s="294">
        <v>52.595667187810598</v>
      </c>
      <c r="BC1417" s="294">
        <v>10.59</v>
      </c>
      <c r="BD1417" s="294"/>
      <c r="BE1417" s="293" t="s">
        <v>4204</v>
      </c>
      <c r="BF1417" s="291"/>
      <c r="BG1417" s="293" t="s">
        <v>333</v>
      </c>
      <c r="BH1417" s="293" t="s">
        <v>209</v>
      </c>
      <c r="BI1417" s="293" t="s">
        <v>709</v>
      </c>
      <c r="BJ1417" s="293" t="s">
        <v>103</v>
      </c>
      <c r="BK1417" s="292" t="s">
        <v>175</v>
      </c>
      <c r="BL1417" s="294">
        <v>187089.03392088</v>
      </c>
      <c r="BM1417" s="292" t="s">
        <v>309</v>
      </c>
      <c r="BN1417" s="294"/>
      <c r="BO1417" s="297">
        <v>38750</v>
      </c>
      <c r="BP1417" s="297">
        <v>47881</v>
      </c>
      <c r="BQ1417" s="297" t="s">
        <v>4757</v>
      </c>
      <c r="BR1417" s="297" t="s">
        <v>4764</v>
      </c>
      <c r="BS1417" s="297">
        <v>38750</v>
      </c>
      <c r="BT1417" s="297">
        <v>47881</v>
      </c>
      <c r="BU1417" s="294">
        <v>0</v>
      </c>
      <c r="BV1417" s="294">
        <v>8.51</v>
      </c>
      <c r="BW1417" s="294">
        <v>0</v>
      </c>
    </row>
    <row r="1418" spans="1:75" s="289" customFormat="1" ht="18.2" customHeight="1" x14ac:dyDescent="0.15">
      <c r="A1418" s="298">
        <v>1416</v>
      </c>
      <c r="B1418" s="299" t="s">
        <v>305</v>
      </c>
      <c r="C1418" s="299" t="s">
        <v>306</v>
      </c>
      <c r="D1418" s="313">
        <v>45170</v>
      </c>
      <c r="E1418" s="300" t="s">
        <v>2490</v>
      </c>
      <c r="F1418" s="309">
        <v>77</v>
      </c>
      <c r="G1418" s="309">
        <v>77</v>
      </c>
      <c r="H1418" s="302">
        <v>0</v>
      </c>
      <c r="I1418" s="302">
        <v>73383.7</v>
      </c>
      <c r="J1418" s="302">
        <v>0</v>
      </c>
      <c r="K1418" s="302">
        <v>73383.7</v>
      </c>
      <c r="L1418" s="302">
        <v>0</v>
      </c>
      <c r="M1418" s="302">
        <v>0</v>
      </c>
      <c r="N1418" s="302">
        <v>0</v>
      </c>
      <c r="O1418" s="302">
        <v>0</v>
      </c>
      <c r="P1418" s="302">
        <v>0</v>
      </c>
      <c r="Q1418" s="302">
        <v>0</v>
      </c>
      <c r="R1418" s="302">
        <v>73383.7</v>
      </c>
      <c r="S1418" s="302">
        <v>28046.76</v>
      </c>
      <c r="T1418" s="302">
        <v>0</v>
      </c>
      <c r="U1418" s="302">
        <v>0</v>
      </c>
      <c r="V1418" s="302">
        <v>0</v>
      </c>
      <c r="W1418" s="302">
        <v>0</v>
      </c>
      <c r="X1418" s="302">
        <v>0</v>
      </c>
      <c r="Y1418" s="302">
        <v>0</v>
      </c>
      <c r="Z1418" s="302">
        <v>28046.76</v>
      </c>
      <c r="AA1418" s="302">
        <v>0</v>
      </c>
      <c r="AB1418" s="302">
        <v>0</v>
      </c>
      <c r="AC1418" s="302">
        <v>0</v>
      </c>
      <c r="AD1418" s="302">
        <v>0</v>
      </c>
      <c r="AE1418" s="302">
        <v>0</v>
      </c>
      <c r="AF1418" s="302">
        <v>0</v>
      </c>
      <c r="AG1418" s="302">
        <v>0</v>
      </c>
      <c r="AH1418" s="302">
        <v>0</v>
      </c>
      <c r="AI1418" s="302">
        <v>0</v>
      </c>
      <c r="AJ1418" s="302">
        <v>0</v>
      </c>
      <c r="AK1418" s="302">
        <v>0</v>
      </c>
      <c r="AL1418" s="302">
        <v>0</v>
      </c>
      <c r="AM1418" s="302">
        <v>0</v>
      </c>
      <c r="AN1418" s="302">
        <v>0</v>
      </c>
      <c r="AO1418" s="302">
        <v>0</v>
      </c>
      <c r="AP1418" s="302">
        <v>0</v>
      </c>
      <c r="AQ1418" s="302">
        <v>0</v>
      </c>
      <c r="AR1418" s="302">
        <v>0</v>
      </c>
      <c r="AS1418" s="302">
        <v>0</v>
      </c>
      <c r="AT1418" s="295">
        <f t="shared" si="22"/>
        <v>0</v>
      </c>
      <c r="AU1418" s="302">
        <v>73383.7</v>
      </c>
      <c r="AV1418" s="302">
        <v>28046.76</v>
      </c>
      <c r="AW1418" s="303">
        <v>0</v>
      </c>
      <c r="AX1418" s="303">
        <v>180</v>
      </c>
      <c r="AY1418" s="302">
        <v>482997.43</v>
      </c>
      <c r="AZ1418" s="302">
        <v>118567.89</v>
      </c>
      <c r="BA1418" s="301">
        <v>90.000478000000001</v>
      </c>
      <c r="BB1418" s="301">
        <v>55.702838917084499</v>
      </c>
      <c r="BC1418" s="301">
        <v>10.59</v>
      </c>
      <c r="BD1418" s="301"/>
      <c r="BE1418" s="300" t="s">
        <v>4204</v>
      </c>
      <c r="BF1418" s="298"/>
      <c r="BG1418" s="300" t="s">
        <v>320</v>
      </c>
      <c r="BH1418" s="300" t="s">
        <v>197</v>
      </c>
      <c r="BI1418" s="300" t="s">
        <v>373</v>
      </c>
      <c r="BJ1418" s="300" t="s">
        <v>4205</v>
      </c>
      <c r="BK1418" s="299" t="s">
        <v>175</v>
      </c>
      <c r="BL1418" s="301">
        <v>574674.7995352</v>
      </c>
      <c r="BM1418" s="299" t="s">
        <v>309</v>
      </c>
      <c r="BN1418" s="301"/>
      <c r="BO1418" s="304">
        <v>38751</v>
      </c>
      <c r="BP1418" s="304">
        <v>44230</v>
      </c>
      <c r="BQ1418" s="297" t="s">
        <v>962</v>
      </c>
      <c r="BR1418" s="297" t="s">
        <v>4767</v>
      </c>
      <c r="BS1418" s="297">
        <v>38751</v>
      </c>
      <c r="BT1418" s="297">
        <v>44230</v>
      </c>
      <c r="BU1418" s="301">
        <v>16609.2</v>
      </c>
      <c r="BV1418" s="301">
        <v>0</v>
      </c>
      <c r="BW1418" s="301">
        <v>0</v>
      </c>
    </row>
    <row r="1419" spans="1:75" s="289" customFormat="1" ht="18.2" customHeight="1" x14ac:dyDescent="0.15">
      <c r="A1419" s="291">
        <v>1417</v>
      </c>
      <c r="B1419" s="292" t="s">
        <v>305</v>
      </c>
      <c r="C1419" s="292" t="s">
        <v>306</v>
      </c>
      <c r="D1419" s="312">
        <v>45170</v>
      </c>
      <c r="E1419" s="293" t="s">
        <v>2491</v>
      </c>
      <c r="F1419" s="308">
        <v>136</v>
      </c>
      <c r="G1419" s="308">
        <v>135</v>
      </c>
      <c r="H1419" s="295">
        <v>16703.990000000002</v>
      </c>
      <c r="I1419" s="295">
        <v>38467.9</v>
      </c>
      <c r="J1419" s="295">
        <v>0</v>
      </c>
      <c r="K1419" s="295">
        <v>55171.89</v>
      </c>
      <c r="L1419" s="295">
        <v>488.74</v>
      </c>
      <c r="M1419" s="295">
        <v>0</v>
      </c>
      <c r="N1419" s="295">
        <v>0</v>
      </c>
      <c r="O1419" s="295">
        <v>0</v>
      </c>
      <c r="P1419" s="295">
        <v>0</v>
      </c>
      <c r="Q1419" s="295">
        <v>0</v>
      </c>
      <c r="R1419" s="295">
        <v>55171.89</v>
      </c>
      <c r="S1419" s="295">
        <v>47412.35</v>
      </c>
      <c r="T1419" s="295">
        <v>147.41</v>
      </c>
      <c r="U1419" s="295">
        <v>0</v>
      </c>
      <c r="V1419" s="295">
        <v>0</v>
      </c>
      <c r="W1419" s="295">
        <v>0</v>
      </c>
      <c r="X1419" s="295">
        <v>0</v>
      </c>
      <c r="Y1419" s="295">
        <v>0</v>
      </c>
      <c r="Z1419" s="295">
        <v>47559.76</v>
      </c>
      <c r="AA1419" s="295">
        <v>0</v>
      </c>
      <c r="AB1419" s="295">
        <v>0</v>
      </c>
      <c r="AC1419" s="295">
        <v>0</v>
      </c>
      <c r="AD1419" s="295">
        <v>0</v>
      </c>
      <c r="AE1419" s="295">
        <v>0</v>
      </c>
      <c r="AF1419" s="295">
        <v>0</v>
      </c>
      <c r="AG1419" s="295">
        <v>0</v>
      </c>
      <c r="AH1419" s="295">
        <v>0</v>
      </c>
      <c r="AI1419" s="295">
        <v>0</v>
      </c>
      <c r="AJ1419" s="295">
        <v>0</v>
      </c>
      <c r="AK1419" s="295">
        <v>0</v>
      </c>
      <c r="AL1419" s="295">
        <v>0</v>
      </c>
      <c r="AM1419" s="295">
        <v>0</v>
      </c>
      <c r="AN1419" s="295">
        <v>0</v>
      </c>
      <c r="AO1419" s="295">
        <v>0</v>
      </c>
      <c r="AP1419" s="295">
        <v>0</v>
      </c>
      <c r="AQ1419" s="295">
        <v>0</v>
      </c>
      <c r="AR1419" s="295">
        <v>0</v>
      </c>
      <c r="AS1419" s="295">
        <v>0</v>
      </c>
      <c r="AT1419" s="295">
        <f t="shared" si="22"/>
        <v>0</v>
      </c>
      <c r="AU1419" s="295">
        <v>38956.639999999999</v>
      </c>
      <c r="AV1419" s="295">
        <v>47559.76</v>
      </c>
      <c r="AW1419" s="296">
        <v>29</v>
      </c>
      <c r="AX1419" s="296">
        <v>240</v>
      </c>
      <c r="AY1419" s="295">
        <v>258002.36</v>
      </c>
      <c r="AZ1419" s="295">
        <v>63334.400000000001</v>
      </c>
      <c r="BA1419" s="294">
        <v>89.999176000000006</v>
      </c>
      <c r="BB1419" s="294">
        <v>78.400121235263001</v>
      </c>
      <c r="BC1419" s="294">
        <v>10.59</v>
      </c>
      <c r="BD1419" s="294"/>
      <c r="BE1419" s="293" t="s">
        <v>4204</v>
      </c>
      <c r="BF1419" s="291"/>
      <c r="BG1419" s="293" t="s">
        <v>324</v>
      </c>
      <c r="BH1419" s="293" t="s">
        <v>224</v>
      </c>
      <c r="BI1419" s="293" t="s">
        <v>712</v>
      </c>
      <c r="BJ1419" s="293" t="s">
        <v>4205</v>
      </c>
      <c r="BK1419" s="292" t="s">
        <v>175</v>
      </c>
      <c r="BL1419" s="294">
        <v>432056.36709144001</v>
      </c>
      <c r="BM1419" s="292" t="s">
        <v>309</v>
      </c>
      <c r="BN1419" s="294"/>
      <c r="BO1419" s="297">
        <v>38751</v>
      </c>
      <c r="BP1419" s="297">
        <v>46056</v>
      </c>
      <c r="BQ1419" s="297" t="s">
        <v>962</v>
      </c>
      <c r="BR1419" s="297" t="s">
        <v>4767</v>
      </c>
      <c r="BS1419" s="297">
        <v>38751</v>
      </c>
      <c r="BT1419" s="297">
        <v>46056</v>
      </c>
      <c r="BU1419" s="294">
        <v>16214.4</v>
      </c>
      <c r="BV1419" s="294">
        <v>13.28</v>
      </c>
      <c r="BW1419" s="294">
        <v>0</v>
      </c>
    </row>
    <row r="1420" spans="1:75" s="289" customFormat="1" ht="18.2" customHeight="1" x14ac:dyDescent="0.15">
      <c r="A1420" s="298">
        <v>1418</v>
      </c>
      <c r="B1420" s="299" t="s">
        <v>305</v>
      </c>
      <c r="C1420" s="299" t="s">
        <v>306</v>
      </c>
      <c r="D1420" s="313">
        <v>45170</v>
      </c>
      <c r="E1420" s="300" t="s">
        <v>2492</v>
      </c>
      <c r="F1420" s="309">
        <v>155</v>
      </c>
      <c r="G1420" s="309">
        <v>154</v>
      </c>
      <c r="H1420" s="302">
        <v>93519.45</v>
      </c>
      <c r="I1420" s="302">
        <v>57547.58</v>
      </c>
      <c r="J1420" s="302">
        <v>0</v>
      </c>
      <c r="K1420" s="302">
        <v>151067.03</v>
      </c>
      <c r="L1420" s="302">
        <v>684.85</v>
      </c>
      <c r="M1420" s="302">
        <v>0</v>
      </c>
      <c r="N1420" s="302">
        <v>0</v>
      </c>
      <c r="O1420" s="302">
        <v>0</v>
      </c>
      <c r="P1420" s="302">
        <v>0</v>
      </c>
      <c r="Q1420" s="302">
        <v>0</v>
      </c>
      <c r="R1420" s="302">
        <v>151067.03</v>
      </c>
      <c r="S1420" s="302">
        <v>175017.06</v>
      </c>
      <c r="T1420" s="302">
        <v>825.31</v>
      </c>
      <c r="U1420" s="302">
        <v>0</v>
      </c>
      <c r="V1420" s="302">
        <v>0</v>
      </c>
      <c r="W1420" s="302">
        <v>0</v>
      </c>
      <c r="X1420" s="302">
        <v>0</v>
      </c>
      <c r="Y1420" s="302">
        <v>0</v>
      </c>
      <c r="Z1420" s="302">
        <v>175842.37</v>
      </c>
      <c r="AA1420" s="302">
        <v>0</v>
      </c>
      <c r="AB1420" s="302">
        <v>0</v>
      </c>
      <c r="AC1420" s="302">
        <v>0</v>
      </c>
      <c r="AD1420" s="302">
        <v>0</v>
      </c>
      <c r="AE1420" s="302">
        <v>0</v>
      </c>
      <c r="AF1420" s="302">
        <v>0</v>
      </c>
      <c r="AG1420" s="302">
        <v>0</v>
      </c>
      <c r="AH1420" s="302">
        <v>0</v>
      </c>
      <c r="AI1420" s="302">
        <v>0</v>
      </c>
      <c r="AJ1420" s="302">
        <v>0</v>
      </c>
      <c r="AK1420" s="302">
        <v>0</v>
      </c>
      <c r="AL1420" s="302">
        <v>0</v>
      </c>
      <c r="AM1420" s="302">
        <v>0</v>
      </c>
      <c r="AN1420" s="302">
        <v>0</v>
      </c>
      <c r="AO1420" s="302">
        <v>0</v>
      </c>
      <c r="AP1420" s="302">
        <v>0</v>
      </c>
      <c r="AQ1420" s="302">
        <v>0</v>
      </c>
      <c r="AR1420" s="302">
        <v>0</v>
      </c>
      <c r="AS1420" s="302">
        <v>0</v>
      </c>
      <c r="AT1420" s="295">
        <f t="shared" si="22"/>
        <v>0</v>
      </c>
      <c r="AU1420" s="302">
        <v>58232.43</v>
      </c>
      <c r="AV1420" s="302">
        <v>175842.37</v>
      </c>
      <c r="AW1420" s="303">
        <v>89</v>
      </c>
      <c r="AX1420" s="303">
        <v>300</v>
      </c>
      <c r="AY1420" s="302">
        <v>647782.43000000005</v>
      </c>
      <c r="AZ1420" s="302">
        <v>158861.09</v>
      </c>
      <c r="BA1420" s="301">
        <v>90.000214999999997</v>
      </c>
      <c r="BB1420" s="301">
        <v>85.584614705913495</v>
      </c>
      <c r="BC1420" s="301">
        <v>10.59</v>
      </c>
      <c r="BD1420" s="301"/>
      <c r="BE1420" s="300" t="s">
        <v>4204</v>
      </c>
      <c r="BF1420" s="298"/>
      <c r="BG1420" s="300" t="s">
        <v>315</v>
      </c>
      <c r="BH1420" s="300" t="s">
        <v>179</v>
      </c>
      <c r="BI1420" s="300" t="s">
        <v>722</v>
      </c>
      <c r="BJ1420" s="300" t="s">
        <v>4205</v>
      </c>
      <c r="BK1420" s="299" t="s">
        <v>175</v>
      </c>
      <c r="BL1420" s="301">
        <v>1183020.41436488</v>
      </c>
      <c r="BM1420" s="299" t="s">
        <v>309</v>
      </c>
      <c r="BN1420" s="301"/>
      <c r="BO1420" s="304">
        <v>38756</v>
      </c>
      <c r="BP1420" s="304">
        <v>47887</v>
      </c>
      <c r="BQ1420" s="297" t="s">
        <v>958</v>
      </c>
      <c r="BR1420" s="297" t="s">
        <v>4792</v>
      </c>
      <c r="BS1420" s="297">
        <v>38756</v>
      </c>
      <c r="BT1420" s="297">
        <v>47887</v>
      </c>
      <c r="BU1420" s="301">
        <v>47467.79</v>
      </c>
      <c r="BV1420" s="301">
        <v>33.06</v>
      </c>
      <c r="BW1420" s="301">
        <v>0</v>
      </c>
    </row>
    <row r="1421" spans="1:75" s="289" customFormat="1" ht="18.2" customHeight="1" x14ac:dyDescent="0.15">
      <c r="A1421" s="291">
        <v>1419</v>
      </c>
      <c r="B1421" s="292" t="s">
        <v>305</v>
      </c>
      <c r="C1421" s="292" t="s">
        <v>306</v>
      </c>
      <c r="D1421" s="312">
        <v>45170</v>
      </c>
      <c r="E1421" s="293" t="s">
        <v>2493</v>
      </c>
      <c r="F1421" s="308">
        <v>115</v>
      </c>
      <c r="G1421" s="308">
        <v>114</v>
      </c>
      <c r="H1421" s="295">
        <v>48360.45</v>
      </c>
      <c r="I1421" s="295">
        <v>25394.880000000001</v>
      </c>
      <c r="J1421" s="295">
        <v>0</v>
      </c>
      <c r="K1421" s="295">
        <v>73755.33</v>
      </c>
      <c r="L1421" s="295">
        <v>354.2</v>
      </c>
      <c r="M1421" s="295">
        <v>0</v>
      </c>
      <c r="N1421" s="295">
        <v>0</v>
      </c>
      <c r="O1421" s="295">
        <v>0</v>
      </c>
      <c r="P1421" s="295">
        <v>0</v>
      </c>
      <c r="Q1421" s="295">
        <v>0</v>
      </c>
      <c r="R1421" s="295">
        <v>73755.33</v>
      </c>
      <c r="S1421" s="295">
        <v>63542.23</v>
      </c>
      <c r="T1421" s="295">
        <v>426.78</v>
      </c>
      <c r="U1421" s="295">
        <v>0</v>
      </c>
      <c r="V1421" s="295">
        <v>0</v>
      </c>
      <c r="W1421" s="295">
        <v>0</v>
      </c>
      <c r="X1421" s="295">
        <v>0</v>
      </c>
      <c r="Y1421" s="295">
        <v>0</v>
      </c>
      <c r="Z1421" s="295">
        <v>63969.01</v>
      </c>
      <c r="AA1421" s="295">
        <v>0</v>
      </c>
      <c r="AB1421" s="295">
        <v>0</v>
      </c>
      <c r="AC1421" s="295">
        <v>0</v>
      </c>
      <c r="AD1421" s="295">
        <v>0</v>
      </c>
      <c r="AE1421" s="295">
        <v>0</v>
      </c>
      <c r="AF1421" s="295">
        <v>0</v>
      </c>
      <c r="AG1421" s="295">
        <v>0</v>
      </c>
      <c r="AH1421" s="295">
        <v>0</v>
      </c>
      <c r="AI1421" s="295">
        <v>0</v>
      </c>
      <c r="AJ1421" s="295">
        <v>0</v>
      </c>
      <c r="AK1421" s="295">
        <v>0</v>
      </c>
      <c r="AL1421" s="295">
        <v>0</v>
      </c>
      <c r="AM1421" s="295">
        <v>0</v>
      </c>
      <c r="AN1421" s="295">
        <v>0</v>
      </c>
      <c r="AO1421" s="295">
        <v>0</v>
      </c>
      <c r="AP1421" s="295">
        <v>0</v>
      </c>
      <c r="AQ1421" s="295">
        <v>0</v>
      </c>
      <c r="AR1421" s="295">
        <v>0</v>
      </c>
      <c r="AS1421" s="295">
        <v>0</v>
      </c>
      <c r="AT1421" s="295">
        <f t="shared" si="22"/>
        <v>0</v>
      </c>
      <c r="AU1421" s="295">
        <v>25749.08</v>
      </c>
      <c r="AV1421" s="295">
        <v>63969.01</v>
      </c>
      <c r="AW1421" s="296">
        <v>89</v>
      </c>
      <c r="AX1421" s="296">
        <v>300</v>
      </c>
      <c r="AY1421" s="295">
        <v>335000.58</v>
      </c>
      <c r="AZ1421" s="295">
        <v>82154.649999999994</v>
      </c>
      <c r="BA1421" s="294">
        <v>89.999847000000003</v>
      </c>
      <c r="BB1421" s="294">
        <v>80.798450427754403</v>
      </c>
      <c r="BC1421" s="294">
        <v>10.59</v>
      </c>
      <c r="BD1421" s="294"/>
      <c r="BE1421" s="293" t="s">
        <v>4204</v>
      </c>
      <c r="BF1421" s="291"/>
      <c r="BG1421" s="293" t="s">
        <v>324</v>
      </c>
      <c r="BH1421" s="293" t="s">
        <v>220</v>
      </c>
      <c r="BI1421" s="293" t="s">
        <v>420</v>
      </c>
      <c r="BJ1421" s="293" t="s">
        <v>4205</v>
      </c>
      <c r="BK1421" s="292" t="s">
        <v>175</v>
      </c>
      <c r="BL1421" s="294">
        <v>577585.06974168005</v>
      </c>
      <c r="BM1421" s="292" t="s">
        <v>309</v>
      </c>
      <c r="BN1421" s="294"/>
      <c r="BO1421" s="297">
        <v>38756</v>
      </c>
      <c r="BP1421" s="297">
        <v>47887</v>
      </c>
      <c r="BQ1421" s="297" t="s">
        <v>958</v>
      </c>
      <c r="BR1421" s="297" t="s">
        <v>4792</v>
      </c>
      <c r="BS1421" s="297">
        <v>38756</v>
      </c>
      <c r="BT1421" s="297">
        <v>47887</v>
      </c>
      <c r="BU1421" s="294">
        <v>18058.740000000002</v>
      </c>
      <c r="BV1421" s="294">
        <v>17.100000000000001</v>
      </c>
      <c r="BW1421" s="294">
        <v>0</v>
      </c>
    </row>
    <row r="1422" spans="1:75" s="289" customFormat="1" ht="18.2" customHeight="1" x14ac:dyDescent="0.15">
      <c r="A1422" s="298">
        <v>1420</v>
      </c>
      <c r="B1422" s="299" t="s">
        <v>305</v>
      </c>
      <c r="C1422" s="299" t="s">
        <v>306</v>
      </c>
      <c r="D1422" s="313">
        <v>45170</v>
      </c>
      <c r="E1422" s="300" t="s">
        <v>2494</v>
      </c>
      <c r="F1422" s="309">
        <v>147</v>
      </c>
      <c r="G1422" s="309">
        <v>146</v>
      </c>
      <c r="H1422" s="302">
        <v>91701.75</v>
      </c>
      <c r="I1422" s="302">
        <v>67965.509999999995</v>
      </c>
      <c r="J1422" s="302">
        <v>0</v>
      </c>
      <c r="K1422" s="302">
        <v>159667.26</v>
      </c>
      <c r="L1422" s="302">
        <v>829.89</v>
      </c>
      <c r="M1422" s="302">
        <v>0</v>
      </c>
      <c r="N1422" s="302">
        <v>0</v>
      </c>
      <c r="O1422" s="302">
        <v>0</v>
      </c>
      <c r="P1422" s="302">
        <v>0</v>
      </c>
      <c r="Q1422" s="302">
        <v>0</v>
      </c>
      <c r="R1422" s="302">
        <v>159667.26</v>
      </c>
      <c r="S1422" s="302">
        <v>170435.37</v>
      </c>
      <c r="T1422" s="302">
        <v>809.27</v>
      </c>
      <c r="U1422" s="302">
        <v>0</v>
      </c>
      <c r="V1422" s="302">
        <v>0</v>
      </c>
      <c r="W1422" s="302">
        <v>0</v>
      </c>
      <c r="X1422" s="302">
        <v>0</v>
      </c>
      <c r="Y1422" s="302">
        <v>0</v>
      </c>
      <c r="Z1422" s="302">
        <v>171244.64</v>
      </c>
      <c r="AA1422" s="302">
        <v>0</v>
      </c>
      <c r="AB1422" s="302">
        <v>0</v>
      </c>
      <c r="AC1422" s="302">
        <v>0</v>
      </c>
      <c r="AD1422" s="302">
        <v>0</v>
      </c>
      <c r="AE1422" s="302">
        <v>0</v>
      </c>
      <c r="AF1422" s="302">
        <v>0</v>
      </c>
      <c r="AG1422" s="302">
        <v>0</v>
      </c>
      <c r="AH1422" s="302">
        <v>0</v>
      </c>
      <c r="AI1422" s="302">
        <v>0</v>
      </c>
      <c r="AJ1422" s="302">
        <v>0</v>
      </c>
      <c r="AK1422" s="302">
        <v>0</v>
      </c>
      <c r="AL1422" s="302">
        <v>0</v>
      </c>
      <c r="AM1422" s="302">
        <v>0</v>
      </c>
      <c r="AN1422" s="302">
        <v>0</v>
      </c>
      <c r="AO1422" s="302">
        <v>0</v>
      </c>
      <c r="AP1422" s="302">
        <v>0</v>
      </c>
      <c r="AQ1422" s="302">
        <v>0</v>
      </c>
      <c r="AR1422" s="302">
        <v>0</v>
      </c>
      <c r="AS1422" s="302">
        <v>0</v>
      </c>
      <c r="AT1422" s="295">
        <f t="shared" si="22"/>
        <v>0</v>
      </c>
      <c r="AU1422" s="302">
        <v>68795.399999999994</v>
      </c>
      <c r="AV1422" s="302">
        <v>171244.64</v>
      </c>
      <c r="AW1422" s="303">
        <v>89</v>
      </c>
      <c r="AX1422" s="303">
        <v>300</v>
      </c>
      <c r="AY1422" s="302">
        <v>703400.91</v>
      </c>
      <c r="AZ1422" s="302">
        <v>172431.5</v>
      </c>
      <c r="BA1422" s="301">
        <v>89.999885000000006</v>
      </c>
      <c r="BB1422" s="301">
        <v>83.337644445853002</v>
      </c>
      <c r="BC1422" s="301">
        <v>10.59</v>
      </c>
      <c r="BD1422" s="301"/>
      <c r="BE1422" s="300" t="s">
        <v>4204</v>
      </c>
      <c r="BF1422" s="298"/>
      <c r="BG1422" s="300" t="s">
        <v>324</v>
      </c>
      <c r="BH1422" s="300" t="s">
        <v>224</v>
      </c>
      <c r="BI1422" s="300" t="s">
        <v>723</v>
      </c>
      <c r="BJ1422" s="300" t="s">
        <v>4205</v>
      </c>
      <c r="BK1422" s="299" t="s">
        <v>175</v>
      </c>
      <c r="BL1422" s="301">
        <v>1250369.64111696</v>
      </c>
      <c r="BM1422" s="299" t="s">
        <v>309</v>
      </c>
      <c r="BN1422" s="301"/>
      <c r="BO1422" s="304">
        <v>38758</v>
      </c>
      <c r="BP1422" s="304">
        <v>47889</v>
      </c>
      <c r="BQ1422" s="297" t="s">
        <v>947</v>
      </c>
      <c r="BR1422" s="297" t="s">
        <v>4774</v>
      </c>
      <c r="BS1422" s="297">
        <v>38758</v>
      </c>
      <c r="BT1422" s="297">
        <v>47889</v>
      </c>
      <c r="BU1422" s="301">
        <v>48540.21</v>
      </c>
      <c r="BV1422" s="301">
        <v>35.880000000000003</v>
      </c>
      <c r="BW1422" s="301">
        <v>0</v>
      </c>
    </row>
    <row r="1423" spans="1:75" s="289" customFormat="1" ht="18.2" customHeight="1" x14ac:dyDescent="0.15">
      <c r="A1423" s="291">
        <v>1421</v>
      </c>
      <c r="B1423" s="292" t="s">
        <v>305</v>
      </c>
      <c r="C1423" s="292" t="s">
        <v>306</v>
      </c>
      <c r="D1423" s="312">
        <v>45170</v>
      </c>
      <c r="E1423" s="293" t="s">
        <v>2495</v>
      </c>
      <c r="F1423" s="308">
        <v>129</v>
      </c>
      <c r="G1423" s="308">
        <v>128</v>
      </c>
      <c r="H1423" s="295">
        <v>51520.15</v>
      </c>
      <c r="I1423" s="295">
        <v>28865.9</v>
      </c>
      <c r="J1423" s="295">
        <v>0</v>
      </c>
      <c r="K1423" s="295">
        <v>80386.05</v>
      </c>
      <c r="L1423" s="295">
        <v>377.26</v>
      </c>
      <c r="M1423" s="295">
        <v>0</v>
      </c>
      <c r="N1423" s="295">
        <v>0</v>
      </c>
      <c r="O1423" s="295">
        <v>0</v>
      </c>
      <c r="P1423" s="295">
        <v>0</v>
      </c>
      <c r="Q1423" s="295">
        <v>0</v>
      </c>
      <c r="R1423" s="295">
        <v>80386.05</v>
      </c>
      <c r="S1423" s="295">
        <v>77279.100000000006</v>
      </c>
      <c r="T1423" s="295">
        <v>454.67</v>
      </c>
      <c r="U1423" s="295">
        <v>0</v>
      </c>
      <c r="V1423" s="295">
        <v>0</v>
      </c>
      <c r="W1423" s="295">
        <v>0</v>
      </c>
      <c r="X1423" s="295">
        <v>0</v>
      </c>
      <c r="Y1423" s="295">
        <v>0</v>
      </c>
      <c r="Z1423" s="295">
        <v>77733.77</v>
      </c>
      <c r="AA1423" s="295">
        <v>0</v>
      </c>
      <c r="AB1423" s="295">
        <v>0</v>
      </c>
      <c r="AC1423" s="295">
        <v>0</v>
      </c>
      <c r="AD1423" s="295">
        <v>0</v>
      </c>
      <c r="AE1423" s="295">
        <v>0</v>
      </c>
      <c r="AF1423" s="295">
        <v>0</v>
      </c>
      <c r="AG1423" s="295">
        <v>0</v>
      </c>
      <c r="AH1423" s="295">
        <v>0</v>
      </c>
      <c r="AI1423" s="295">
        <v>0</v>
      </c>
      <c r="AJ1423" s="295">
        <v>0</v>
      </c>
      <c r="AK1423" s="295">
        <v>0</v>
      </c>
      <c r="AL1423" s="295">
        <v>0</v>
      </c>
      <c r="AM1423" s="295">
        <v>0</v>
      </c>
      <c r="AN1423" s="295">
        <v>0</v>
      </c>
      <c r="AO1423" s="295">
        <v>0</v>
      </c>
      <c r="AP1423" s="295">
        <v>0</v>
      </c>
      <c r="AQ1423" s="295">
        <v>0</v>
      </c>
      <c r="AR1423" s="295">
        <v>0</v>
      </c>
      <c r="AS1423" s="295">
        <v>0</v>
      </c>
      <c r="AT1423" s="295">
        <f t="shared" si="22"/>
        <v>0</v>
      </c>
      <c r="AU1423" s="295">
        <v>29243.16</v>
      </c>
      <c r="AV1423" s="295">
        <v>77733.77</v>
      </c>
      <c r="AW1423" s="296">
        <v>89</v>
      </c>
      <c r="AX1423" s="296">
        <v>300</v>
      </c>
      <c r="AY1423" s="295">
        <v>356999.34</v>
      </c>
      <c r="AZ1423" s="295">
        <v>87514.99</v>
      </c>
      <c r="BA1423" s="294">
        <v>90.000164999999996</v>
      </c>
      <c r="BB1423" s="294">
        <v>82.6687835272363</v>
      </c>
      <c r="BC1423" s="294">
        <v>10.59</v>
      </c>
      <c r="BD1423" s="294"/>
      <c r="BE1423" s="293" t="s">
        <v>4204</v>
      </c>
      <c r="BF1423" s="291"/>
      <c r="BG1423" s="293" t="s">
        <v>324</v>
      </c>
      <c r="BH1423" s="293" t="s">
        <v>224</v>
      </c>
      <c r="BI1423" s="293" t="s">
        <v>687</v>
      </c>
      <c r="BJ1423" s="293" t="s">
        <v>4205</v>
      </c>
      <c r="BK1423" s="292" t="s">
        <v>175</v>
      </c>
      <c r="BL1423" s="294">
        <v>629510.87461079995</v>
      </c>
      <c r="BM1423" s="292" t="s">
        <v>309</v>
      </c>
      <c r="BN1423" s="294"/>
      <c r="BO1423" s="297">
        <v>38758</v>
      </c>
      <c r="BP1423" s="297">
        <v>47889</v>
      </c>
      <c r="BQ1423" s="297" t="s">
        <v>937</v>
      </c>
      <c r="BR1423" s="297" t="s">
        <v>4765</v>
      </c>
      <c r="BS1423" s="297">
        <v>38758</v>
      </c>
      <c r="BT1423" s="297">
        <v>47889</v>
      </c>
      <c r="BU1423" s="294">
        <v>21598.720000000001</v>
      </c>
      <c r="BV1423" s="294">
        <v>18.21</v>
      </c>
      <c r="BW1423" s="294">
        <v>0</v>
      </c>
    </row>
    <row r="1424" spans="1:75" s="289" customFormat="1" ht="18.2" customHeight="1" x14ac:dyDescent="0.15">
      <c r="A1424" s="298">
        <v>1422</v>
      </c>
      <c r="B1424" s="299" t="s">
        <v>305</v>
      </c>
      <c r="C1424" s="299" t="s">
        <v>306</v>
      </c>
      <c r="D1424" s="313">
        <v>45170</v>
      </c>
      <c r="E1424" s="300" t="s">
        <v>2496</v>
      </c>
      <c r="F1424" s="309">
        <v>129</v>
      </c>
      <c r="G1424" s="309">
        <v>128</v>
      </c>
      <c r="H1424" s="302">
        <v>102622.13</v>
      </c>
      <c r="I1424" s="302">
        <v>57499.14</v>
      </c>
      <c r="J1424" s="302">
        <v>0</v>
      </c>
      <c r="K1424" s="302">
        <v>160121.26999999999</v>
      </c>
      <c r="L1424" s="302">
        <v>751.49</v>
      </c>
      <c r="M1424" s="302">
        <v>0</v>
      </c>
      <c r="N1424" s="302">
        <v>0</v>
      </c>
      <c r="O1424" s="302">
        <v>0</v>
      </c>
      <c r="P1424" s="302">
        <v>0</v>
      </c>
      <c r="Q1424" s="302">
        <v>0</v>
      </c>
      <c r="R1424" s="302">
        <v>160121.26999999999</v>
      </c>
      <c r="S1424" s="302">
        <v>153495.82</v>
      </c>
      <c r="T1424" s="302">
        <v>905.64</v>
      </c>
      <c r="U1424" s="302">
        <v>0</v>
      </c>
      <c r="V1424" s="302">
        <v>0</v>
      </c>
      <c r="W1424" s="302">
        <v>0</v>
      </c>
      <c r="X1424" s="302">
        <v>0</v>
      </c>
      <c r="Y1424" s="302">
        <v>0</v>
      </c>
      <c r="Z1424" s="302">
        <v>154401.46</v>
      </c>
      <c r="AA1424" s="302">
        <v>0</v>
      </c>
      <c r="AB1424" s="302">
        <v>0</v>
      </c>
      <c r="AC1424" s="302">
        <v>0</v>
      </c>
      <c r="AD1424" s="302">
        <v>0</v>
      </c>
      <c r="AE1424" s="302">
        <v>0</v>
      </c>
      <c r="AF1424" s="302">
        <v>0</v>
      </c>
      <c r="AG1424" s="302">
        <v>0</v>
      </c>
      <c r="AH1424" s="302">
        <v>0</v>
      </c>
      <c r="AI1424" s="302">
        <v>0</v>
      </c>
      <c r="AJ1424" s="302">
        <v>0</v>
      </c>
      <c r="AK1424" s="302">
        <v>0</v>
      </c>
      <c r="AL1424" s="302">
        <v>0</v>
      </c>
      <c r="AM1424" s="302">
        <v>0</v>
      </c>
      <c r="AN1424" s="302">
        <v>0</v>
      </c>
      <c r="AO1424" s="302">
        <v>0</v>
      </c>
      <c r="AP1424" s="302">
        <v>0</v>
      </c>
      <c r="AQ1424" s="302">
        <v>0</v>
      </c>
      <c r="AR1424" s="302">
        <v>0</v>
      </c>
      <c r="AS1424" s="302">
        <v>0</v>
      </c>
      <c r="AT1424" s="295">
        <f t="shared" si="22"/>
        <v>0</v>
      </c>
      <c r="AU1424" s="302">
        <v>58250.63</v>
      </c>
      <c r="AV1424" s="302">
        <v>154401.46</v>
      </c>
      <c r="AW1424" s="303">
        <v>89</v>
      </c>
      <c r="AX1424" s="303">
        <v>300</v>
      </c>
      <c r="AY1424" s="302">
        <v>799999.08</v>
      </c>
      <c r="AZ1424" s="302">
        <v>174321.8</v>
      </c>
      <c r="BA1424" s="301">
        <v>80.000091999999995</v>
      </c>
      <c r="BB1424" s="301">
        <v>73.483157764300501</v>
      </c>
      <c r="BC1424" s="301">
        <v>10.59</v>
      </c>
      <c r="BD1424" s="301"/>
      <c r="BE1424" s="300" t="s">
        <v>4204</v>
      </c>
      <c r="BF1424" s="298"/>
      <c r="BG1424" s="300" t="s">
        <v>351</v>
      </c>
      <c r="BH1424" s="300" t="s">
        <v>181</v>
      </c>
      <c r="BI1424" s="300" t="s">
        <v>594</v>
      </c>
      <c r="BJ1424" s="300" t="s">
        <v>4205</v>
      </c>
      <c r="BK1424" s="299" t="s">
        <v>175</v>
      </c>
      <c r="BL1424" s="301">
        <v>1253925.03701192</v>
      </c>
      <c r="BM1424" s="299" t="s">
        <v>309</v>
      </c>
      <c r="BN1424" s="301"/>
      <c r="BO1424" s="304">
        <v>38758</v>
      </c>
      <c r="BP1424" s="304">
        <v>47889</v>
      </c>
      <c r="BQ1424" s="297" t="s">
        <v>4231</v>
      </c>
      <c r="BR1424" s="297" t="s">
        <v>4796</v>
      </c>
      <c r="BS1424" s="297">
        <v>38758</v>
      </c>
      <c r="BT1424" s="297">
        <v>47889</v>
      </c>
      <c r="BU1424" s="301">
        <v>43479.040000000001</v>
      </c>
      <c r="BV1424" s="301">
        <v>36.270000000000003</v>
      </c>
      <c r="BW1424" s="301">
        <v>0</v>
      </c>
    </row>
    <row r="1425" spans="1:75" s="289" customFormat="1" ht="18.2" customHeight="1" x14ac:dyDescent="0.15">
      <c r="A1425" s="291">
        <v>1423</v>
      </c>
      <c r="B1425" s="292" t="s">
        <v>305</v>
      </c>
      <c r="C1425" s="292" t="s">
        <v>306</v>
      </c>
      <c r="D1425" s="312">
        <v>45170</v>
      </c>
      <c r="E1425" s="293" t="s">
        <v>2497</v>
      </c>
      <c r="F1425" s="308">
        <v>157</v>
      </c>
      <c r="G1425" s="308">
        <v>156</v>
      </c>
      <c r="H1425" s="295">
        <v>76640.570000000007</v>
      </c>
      <c r="I1425" s="295">
        <v>47445.85</v>
      </c>
      <c r="J1425" s="295">
        <v>0</v>
      </c>
      <c r="K1425" s="295">
        <v>124086.42</v>
      </c>
      <c r="L1425" s="295">
        <v>561.23</v>
      </c>
      <c r="M1425" s="295">
        <v>0</v>
      </c>
      <c r="N1425" s="295">
        <v>0</v>
      </c>
      <c r="O1425" s="295">
        <v>0</v>
      </c>
      <c r="P1425" s="295">
        <v>0</v>
      </c>
      <c r="Q1425" s="295">
        <v>0</v>
      </c>
      <c r="R1425" s="295">
        <v>124086.42</v>
      </c>
      <c r="S1425" s="295">
        <v>144982.20000000001</v>
      </c>
      <c r="T1425" s="295">
        <v>676.35</v>
      </c>
      <c r="U1425" s="295">
        <v>0</v>
      </c>
      <c r="V1425" s="295">
        <v>0</v>
      </c>
      <c r="W1425" s="295">
        <v>0</v>
      </c>
      <c r="X1425" s="295">
        <v>0</v>
      </c>
      <c r="Y1425" s="295">
        <v>0</v>
      </c>
      <c r="Z1425" s="295">
        <v>145658.54999999999</v>
      </c>
      <c r="AA1425" s="295">
        <v>0</v>
      </c>
      <c r="AB1425" s="295">
        <v>0</v>
      </c>
      <c r="AC1425" s="295">
        <v>0</v>
      </c>
      <c r="AD1425" s="295">
        <v>0</v>
      </c>
      <c r="AE1425" s="295">
        <v>0</v>
      </c>
      <c r="AF1425" s="295">
        <v>0</v>
      </c>
      <c r="AG1425" s="295">
        <v>0</v>
      </c>
      <c r="AH1425" s="295">
        <v>0</v>
      </c>
      <c r="AI1425" s="295">
        <v>0</v>
      </c>
      <c r="AJ1425" s="295">
        <v>0</v>
      </c>
      <c r="AK1425" s="295">
        <v>0</v>
      </c>
      <c r="AL1425" s="295">
        <v>0</v>
      </c>
      <c r="AM1425" s="295">
        <v>0</v>
      </c>
      <c r="AN1425" s="295">
        <v>0</v>
      </c>
      <c r="AO1425" s="295">
        <v>0</v>
      </c>
      <c r="AP1425" s="295">
        <v>0</v>
      </c>
      <c r="AQ1425" s="295">
        <v>0</v>
      </c>
      <c r="AR1425" s="295">
        <v>0</v>
      </c>
      <c r="AS1425" s="295">
        <v>0</v>
      </c>
      <c r="AT1425" s="295">
        <f t="shared" si="22"/>
        <v>0</v>
      </c>
      <c r="AU1425" s="295">
        <v>48007.08</v>
      </c>
      <c r="AV1425" s="295">
        <v>145658.54999999999</v>
      </c>
      <c r="AW1425" s="296">
        <v>89</v>
      </c>
      <c r="AX1425" s="296">
        <v>300</v>
      </c>
      <c r="AY1425" s="295">
        <v>531401.01</v>
      </c>
      <c r="AZ1425" s="295">
        <v>130187.27</v>
      </c>
      <c r="BA1425" s="294">
        <v>89.999826999999996</v>
      </c>
      <c r="BB1425" s="294">
        <v>85.7822453228287</v>
      </c>
      <c r="BC1425" s="294">
        <v>10.59</v>
      </c>
      <c r="BD1425" s="294"/>
      <c r="BE1425" s="293" t="s">
        <v>4204</v>
      </c>
      <c r="BF1425" s="291"/>
      <c r="BG1425" s="293" t="s">
        <v>659</v>
      </c>
      <c r="BH1425" s="293" t="s">
        <v>724</v>
      </c>
      <c r="BI1425" s="293" t="s">
        <v>725</v>
      </c>
      <c r="BJ1425" s="293" t="s">
        <v>4205</v>
      </c>
      <c r="BK1425" s="292" t="s">
        <v>175</v>
      </c>
      <c r="BL1425" s="294">
        <v>971732.66731632</v>
      </c>
      <c r="BM1425" s="292" t="s">
        <v>309</v>
      </c>
      <c r="BN1425" s="294"/>
      <c r="BO1425" s="297">
        <v>38763</v>
      </c>
      <c r="BP1425" s="297">
        <v>47894</v>
      </c>
      <c r="BQ1425" s="297" t="s">
        <v>949</v>
      </c>
      <c r="BR1425" s="297" t="s">
        <v>4807</v>
      </c>
      <c r="BS1425" s="297">
        <v>38763</v>
      </c>
      <c r="BT1425" s="297">
        <v>47894</v>
      </c>
      <c r="BU1425" s="294">
        <v>39158.660000000003</v>
      </c>
      <c r="BV1425" s="294">
        <v>27.09</v>
      </c>
      <c r="BW1425" s="294">
        <v>0</v>
      </c>
    </row>
    <row r="1426" spans="1:75" s="289" customFormat="1" ht="18.2" customHeight="1" x14ac:dyDescent="0.15">
      <c r="A1426" s="298">
        <v>1424</v>
      </c>
      <c r="B1426" s="299" t="s">
        <v>305</v>
      </c>
      <c r="C1426" s="299" t="s">
        <v>306</v>
      </c>
      <c r="D1426" s="313">
        <v>45170</v>
      </c>
      <c r="E1426" s="300" t="s">
        <v>2498</v>
      </c>
      <c r="F1426" s="309">
        <v>83</v>
      </c>
      <c r="G1426" s="309">
        <v>83</v>
      </c>
      <c r="H1426" s="302">
        <v>0</v>
      </c>
      <c r="I1426" s="302">
        <v>46923.96</v>
      </c>
      <c r="J1426" s="302">
        <v>0</v>
      </c>
      <c r="K1426" s="302">
        <v>46923.96</v>
      </c>
      <c r="L1426" s="302">
        <v>0</v>
      </c>
      <c r="M1426" s="302">
        <v>0</v>
      </c>
      <c r="N1426" s="302">
        <v>0</v>
      </c>
      <c r="O1426" s="302">
        <v>0</v>
      </c>
      <c r="P1426" s="302">
        <v>0</v>
      </c>
      <c r="Q1426" s="302">
        <v>0</v>
      </c>
      <c r="R1426" s="302">
        <v>46923.96</v>
      </c>
      <c r="S1426" s="302">
        <v>19462.400000000001</v>
      </c>
      <c r="T1426" s="302">
        <v>0</v>
      </c>
      <c r="U1426" s="302">
        <v>0</v>
      </c>
      <c r="V1426" s="302">
        <v>0</v>
      </c>
      <c r="W1426" s="302">
        <v>0</v>
      </c>
      <c r="X1426" s="302">
        <v>0</v>
      </c>
      <c r="Y1426" s="302">
        <v>0</v>
      </c>
      <c r="Z1426" s="302">
        <v>19462.400000000001</v>
      </c>
      <c r="AA1426" s="302">
        <v>0</v>
      </c>
      <c r="AB1426" s="302">
        <v>0</v>
      </c>
      <c r="AC1426" s="302">
        <v>0</v>
      </c>
      <c r="AD1426" s="302">
        <v>0</v>
      </c>
      <c r="AE1426" s="302">
        <v>0</v>
      </c>
      <c r="AF1426" s="302">
        <v>0</v>
      </c>
      <c r="AG1426" s="302">
        <v>0</v>
      </c>
      <c r="AH1426" s="302">
        <v>0</v>
      </c>
      <c r="AI1426" s="302">
        <v>0</v>
      </c>
      <c r="AJ1426" s="302">
        <v>0</v>
      </c>
      <c r="AK1426" s="302">
        <v>0</v>
      </c>
      <c r="AL1426" s="302">
        <v>0</v>
      </c>
      <c r="AM1426" s="302">
        <v>0</v>
      </c>
      <c r="AN1426" s="302">
        <v>0</v>
      </c>
      <c r="AO1426" s="302">
        <v>0</v>
      </c>
      <c r="AP1426" s="302">
        <v>0</v>
      </c>
      <c r="AQ1426" s="302">
        <v>0</v>
      </c>
      <c r="AR1426" s="302">
        <v>0</v>
      </c>
      <c r="AS1426" s="302">
        <v>0</v>
      </c>
      <c r="AT1426" s="295">
        <f t="shared" si="22"/>
        <v>0</v>
      </c>
      <c r="AU1426" s="302">
        <v>46923.96</v>
      </c>
      <c r="AV1426" s="302">
        <v>19462.400000000001</v>
      </c>
      <c r="AW1426" s="303">
        <v>0</v>
      </c>
      <c r="AX1426" s="303">
        <v>120</v>
      </c>
      <c r="AY1426" s="302">
        <v>241199.85</v>
      </c>
      <c r="AZ1426" s="302">
        <v>59055.08</v>
      </c>
      <c r="BA1426" s="301">
        <v>89.966896000000006</v>
      </c>
      <c r="BB1426" s="301">
        <v>71.485857427136807</v>
      </c>
      <c r="BC1426" s="301">
        <v>10.59</v>
      </c>
      <c r="BD1426" s="301"/>
      <c r="BE1426" s="300" t="s">
        <v>4204</v>
      </c>
      <c r="BF1426" s="298"/>
      <c r="BG1426" s="300" t="s">
        <v>317</v>
      </c>
      <c r="BH1426" s="300" t="s">
        <v>390</v>
      </c>
      <c r="BI1426" s="300" t="s">
        <v>726</v>
      </c>
      <c r="BJ1426" s="300" t="s">
        <v>4205</v>
      </c>
      <c r="BK1426" s="299" t="s">
        <v>175</v>
      </c>
      <c r="BL1426" s="301">
        <v>367466.03546016</v>
      </c>
      <c r="BM1426" s="299" t="s">
        <v>309</v>
      </c>
      <c r="BN1426" s="301"/>
      <c r="BO1426" s="304">
        <v>38765</v>
      </c>
      <c r="BP1426" s="304">
        <v>42417</v>
      </c>
      <c r="BQ1426" s="297" t="s">
        <v>958</v>
      </c>
      <c r="BR1426" s="297" t="s">
        <v>4792</v>
      </c>
      <c r="BS1426" s="297">
        <v>38765</v>
      </c>
      <c r="BT1426" s="297">
        <v>42417</v>
      </c>
      <c r="BU1426" s="301">
        <v>8640.68</v>
      </c>
      <c r="BV1426" s="301">
        <v>0</v>
      </c>
      <c r="BW1426" s="301">
        <v>0</v>
      </c>
    </row>
    <row r="1427" spans="1:75" s="289" customFormat="1" ht="18.2" customHeight="1" x14ac:dyDescent="0.15">
      <c r="A1427" s="291">
        <v>1425</v>
      </c>
      <c r="B1427" s="292" t="s">
        <v>305</v>
      </c>
      <c r="C1427" s="292" t="s">
        <v>306</v>
      </c>
      <c r="D1427" s="312">
        <v>45170</v>
      </c>
      <c r="E1427" s="293" t="s">
        <v>2499</v>
      </c>
      <c r="F1427" s="308">
        <v>98</v>
      </c>
      <c r="G1427" s="308">
        <v>98</v>
      </c>
      <c r="H1427" s="295">
        <v>0</v>
      </c>
      <c r="I1427" s="295">
        <v>29314.58</v>
      </c>
      <c r="J1427" s="295">
        <v>0</v>
      </c>
      <c r="K1427" s="295">
        <v>29314.58</v>
      </c>
      <c r="L1427" s="295">
        <v>0</v>
      </c>
      <c r="M1427" s="295">
        <v>0</v>
      </c>
      <c r="N1427" s="295">
        <v>0</v>
      </c>
      <c r="O1427" s="295">
        <v>0</v>
      </c>
      <c r="P1427" s="295">
        <v>0</v>
      </c>
      <c r="Q1427" s="295">
        <v>0</v>
      </c>
      <c r="R1427" s="295">
        <v>29314.58</v>
      </c>
      <c r="S1427" s="295">
        <v>14437.74</v>
      </c>
      <c r="T1427" s="295">
        <v>0</v>
      </c>
      <c r="U1427" s="295">
        <v>0</v>
      </c>
      <c r="V1427" s="295">
        <v>0</v>
      </c>
      <c r="W1427" s="295">
        <v>0</v>
      </c>
      <c r="X1427" s="295">
        <v>0</v>
      </c>
      <c r="Y1427" s="295">
        <v>0</v>
      </c>
      <c r="Z1427" s="295">
        <v>14437.74</v>
      </c>
      <c r="AA1427" s="295">
        <v>0</v>
      </c>
      <c r="AB1427" s="295">
        <v>0</v>
      </c>
      <c r="AC1427" s="295">
        <v>0</v>
      </c>
      <c r="AD1427" s="295">
        <v>0</v>
      </c>
      <c r="AE1427" s="295">
        <v>0</v>
      </c>
      <c r="AF1427" s="295">
        <v>0</v>
      </c>
      <c r="AG1427" s="295">
        <v>0</v>
      </c>
      <c r="AH1427" s="295">
        <v>0</v>
      </c>
      <c r="AI1427" s="295">
        <v>0</v>
      </c>
      <c r="AJ1427" s="295">
        <v>0</v>
      </c>
      <c r="AK1427" s="295">
        <v>0</v>
      </c>
      <c r="AL1427" s="295">
        <v>0</v>
      </c>
      <c r="AM1427" s="295">
        <v>0</v>
      </c>
      <c r="AN1427" s="295">
        <v>0</v>
      </c>
      <c r="AO1427" s="295">
        <v>0</v>
      </c>
      <c r="AP1427" s="295">
        <v>0</v>
      </c>
      <c r="AQ1427" s="295">
        <v>0</v>
      </c>
      <c r="AR1427" s="295">
        <v>0</v>
      </c>
      <c r="AS1427" s="295">
        <v>0</v>
      </c>
      <c r="AT1427" s="295">
        <f t="shared" si="22"/>
        <v>0</v>
      </c>
      <c r="AU1427" s="295">
        <v>29314.58</v>
      </c>
      <c r="AV1427" s="295">
        <v>14437.74</v>
      </c>
      <c r="AW1427" s="296">
        <v>0</v>
      </c>
      <c r="AX1427" s="296">
        <v>180</v>
      </c>
      <c r="AY1427" s="295">
        <v>165999.1</v>
      </c>
      <c r="AZ1427" s="295">
        <v>40598.5</v>
      </c>
      <c r="BA1427" s="294">
        <v>90.000488000000004</v>
      </c>
      <c r="BB1427" s="294">
        <v>64.985812419548495</v>
      </c>
      <c r="BC1427" s="294">
        <v>10.59</v>
      </c>
      <c r="BD1427" s="294"/>
      <c r="BE1427" s="293" t="s">
        <v>4204</v>
      </c>
      <c r="BF1427" s="291"/>
      <c r="BG1427" s="293" t="s">
        <v>335</v>
      </c>
      <c r="BH1427" s="293" t="s">
        <v>719</v>
      </c>
      <c r="BI1427" s="293" t="s">
        <v>720</v>
      </c>
      <c r="BJ1427" s="293" t="s">
        <v>4205</v>
      </c>
      <c r="BK1427" s="292" t="s">
        <v>175</v>
      </c>
      <c r="BL1427" s="294">
        <v>229565.29017968001</v>
      </c>
      <c r="BM1427" s="292" t="s">
        <v>309</v>
      </c>
      <c r="BN1427" s="294"/>
      <c r="BO1427" s="297">
        <v>38782</v>
      </c>
      <c r="BP1427" s="297">
        <v>44261</v>
      </c>
      <c r="BQ1427" s="297" t="s">
        <v>4033</v>
      </c>
      <c r="BR1427" s="297" t="s">
        <v>4759</v>
      </c>
      <c r="BS1427" s="297">
        <v>38782</v>
      </c>
      <c r="BT1427" s="297">
        <v>44261</v>
      </c>
      <c r="BU1427" s="294">
        <v>7223.58</v>
      </c>
      <c r="BV1427" s="294">
        <v>0</v>
      </c>
      <c r="BW1427" s="294">
        <v>0</v>
      </c>
    </row>
    <row r="1428" spans="1:75" s="289" customFormat="1" ht="18.2" customHeight="1" x14ac:dyDescent="0.15">
      <c r="A1428" s="298">
        <v>1426</v>
      </c>
      <c r="B1428" s="299" t="s">
        <v>305</v>
      </c>
      <c r="C1428" s="299" t="s">
        <v>306</v>
      </c>
      <c r="D1428" s="313">
        <v>45170</v>
      </c>
      <c r="E1428" s="300" t="s">
        <v>1092</v>
      </c>
      <c r="F1428" s="309">
        <v>145</v>
      </c>
      <c r="G1428" s="309">
        <v>144</v>
      </c>
      <c r="H1428" s="302">
        <v>50747.75</v>
      </c>
      <c r="I1428" s="302">
        <v>29750.959999999999</v>
      </c>
      <c r="J1428" s="302">
        <v>0</v>
      </c>
      <c r="K1428" s="302">
        <v>80498.710000000006</v>
      </c>
      <c r="L1428" s="302">
        <v>365.76</v>
      </c>
      <c r="M1428" s="302">
        <v>0</v>
      </c>
      <c r="N1428" s="302">
        <v>0</v>
      </c>
      <c r="O1428" s="302">
        <v>0</v>
      </c>
      <c r="P1428" s="302">
        <v>0</v>
      </c>
      <c r="Q1428" s="302">
        <v>0</v>
      </c>
      <c r="R1428" s="302">
        <v>80498.710000000006</v>
      </c>
      <c r="S1428" s="302">
        <v>86915.95</v>
      </c>
      <c r="T1428" s="302">
        <v>447.85</v>
      </c>
      <c r="U1428" s="302">
        <v>0</v>
      </c>
      <c r="V1428" s="302">
        <v>0</v>
      </c>
      <c r="W1428" s="302">
        <v>0</v>
      </c>
      <c r="X1428" s="302">
        <v>0</v>
      </c>
      <c r="Y1428" s="302">
        <v>0</v>
      </c>
      <c r="Z1428" s="302">
        <v>87363.8</v>
      </c>
      <c r="AA1428" s="302">
        <v>0</v>
      </c>
      <c r="AB1428" s="302">
        <v>0</v>
      </c>
      <c r="AC1428" s="302">
        <v>0</v>
      </c>
      <c r="AD1428" s="302">
        <v>0</v>
      </c>
      <c r="AE1428" s="302">
        <v>0</v>
      </c>
      <c r="AF1428" s="302">
        <v>0</v>
      </c>
      <c r="AG1428" s="302">
        <v>0</v>
      </c>
      <c r="AH1428" s="302">
        <v>0</v>
      </c>
      <c r="AI1428" s="302">
        <v>0</v>
      </c>
      <c r="AJ1428" s="302">
        <v>0</v>
      </c>
      <c r="AK1428" s="302">
        <v>0</v>
      </c>
      <c r="AL1428" s="302">
        <v>0</v>
      </c>
      <c r="AM1428" s="302">
        <v>0</v>
      </c>
      <c r="AN1428" s="302">
        <v>0</v>
      </c>
      <c r="AO1428" s="302">
        <v>0</v>
      </c>
      <c r="AP1428" s="302">
        <v>0</v>
      </c>
      <c r="AQ1428" s="302">
        <v>0</v>
      </c>
      <c r="AR1428" s="302">
        <v>0</v>
      </c>
      <c r="AS1428" s="302">
        <v>0</v>
      </c>
      <c r="AT1428" s="295">
        <f t="shared" si="22"/>
        <v>0</v>
      </c>
      <c r="AU1428" s="302">
        <v>30116.720000000001</v>
      </c>
      <c r="AV1428" s="302">
        <v>87363.8</v>
      </c>
      <c r="AW1428" s="303">
        <v>90</v>
      </c>
      <c r="AX1428" s="303">
        <v>300</v>
      </c>
      <c r="AY1428" s="302">
        <v>350002.44</v>
      </c>
      <c r="AZ1428" s="302">
        <v>85587.24</v>
      </c>
      <c r="BA1428" s="301">
        <v>89.999369000000002</v>
      </c>
      <c r="BB1428" s="301">
        <v>84.648518930088102</v>
      </c>
      <c r="BC1428" s="301">
        <v>10.59</v>
      </c>
      <c r="BD1428" s="301"/>
      <c r="BE1428" s="300" t="s">
        <v>4204</v>
      </c>
      <c r="BF1428" s="298"/>
      <c r="BG1428" s="300" t="s">
        <v>659</v>
      </c>
      <c r="BH1428" s="300" t="s">
        <v>700</v>
      </c>
      <c r="BI1428" s="300" t="s">
        <v>732</v>
      </c>
      <c r="BJ1428" s="300" t="s">
        <v>4205</v>
      </c>
      <c r="BK1428" s="299" t="s">
        <v>175</v>
      </c>
      <c r="BL1428" s="301">
        <v>630393.12588615995</v>
      </c>
      <c r="BM1428" s="299" t="s">
        <v>309</v>
      </c>
      <c r="BN1428" s="301"/>
      <c r="BO1428" s="304">
        <v>38792</v>
      </c>
      <c r="BP1428" s="304">
        <v>47923</v>
      </c>
      <c r="BQ1428" s="297" t="s">
        <v>937</v>
      </c>
      <c r="BR1428" s="297" t="s">
        <v>4765</v>
      </c>
      <c r="BS1428" s="297">
        <v>38792</v>
      </c>
      <c r="BT1428" s="297">
        <v>47923</v>
      </c>
      <c r="BU1428" s="301">
        <v>23760.63</v>
      </c>
      <c r="BV1428" s="301">
        <v>17.8</v>
      </c>
      <c r="BW1428" s="301">
        <v>0</v>
      </c>
    </row>
    <row r="1429" spans="1:75" s="289" customFormat="1" ht="18.2" customHeight="1" x14ac:dyDescent="0.15">
      <c r="A1429" s="291">
        <v>1427</v>
      </c>
      <c r="B1429" s="292" t="s">
        <v>305</v>
      </c>
      <c r="C1429" s="292" t="s">
        <v>306</v>
      </c>
      <c r="D1429" s="312">
        <v>45170</v>
      </c>
      <c r="E1429" s="293" t="s">
        <v>2500</v>
      </c>
      <c r="F1429" s="308">
        <v>68</v>
      </c>
      <c r="G1429" s="308">
        <v>67</v>
      </c>
      <c r="H1429" s="295">
        <v>4416.22</v>
      </c>
      <c r="I1429" s="295">
        <v>34955.339999999997</v>
      </c>
      <c r="J1429" s="295">
        <v>0</v>
      </c>
      <c r="K1429" s="295">
        <v>39371.56</v>
      </c>
      <c r="L1429" s="295">
        <v>693.31</v>
      </c>
      <c r="M1429" s="295">
        <v>0</v>
      </c>
      <c r="N1429" s="295">
        <v>0</v>
      </c>
      <c r="O1429" s="295">
        <v>0</v>
      </c>
      <c r="P1429" s="295">
        <v>0</v>
      </c>
      <c r="Q1429" s="295">
        <v>0</v>
      </c>
      <c r="R1429" s="295">
        <v>39371.56</v>
      </c>
      <c r="S1429" s="295">
        <v>14107.42</v>
      </c>
      <c r="T1429" s="295">
        <v>38.97</v>
      </c>
      <c r="U1429" s="295">
        <v>0</v>
      </c>
      <c r="V1429" s="295">
        <v>0</v>
      </c>
      <c r="W1429" s="295">
        <v>0</v>
      </c>
      <c r="X1429" s="295">
        <v>0</v>
      </c>
      <c r="Y1429" s="295">
        <v>0</v>
      </c>
      <c r="Z1429" s="295">
        <v>14146.39</v>
      </c>
      <c r="AA1429" s="295">
        <v>0</v>
      </c>
      <c r="AB1429" s="295">
        <v>0</v>
      </c>
      <c r="AC1429" s="295">
        <v>0</v>
      </c>
      <c r="AD1429" s="295">
        <v>0</v>
      </c>
      <c r="AE1429" s="295">
        <v>0</v>
      </c>
      <c r="AF1429" s="295">
        <v>0</v>
      </c>
      <c r="AG1429" s="295">
        <v>0</v>
      </c>
      <c r="AH1429" s="295">
        <v>0</v>
      </c>
      <c r="AI1429" s="295">
        <v>0</v>
      </c>
      <c r="AJ1429" s="295">
        <v>0</v>
      </c>
      <c r="AK1429" s="295">
        <v>0</v>
      </c>
      <c r="AL1429" s="295">
        <v>0</v>
      </c>
      <c r="AM1429" s="295">
        <v>0</v>
      </c>
      <c r="AN1429" s="295">
        <v>0</v>
      </c>
      <c r="AO1429" s="295">
        <v>0</v>
      </c>
      <c r="AP1429" s="295">
        <v>0</v>
      </c>
      <c r="AQ1429" s="295">
        <v>0</v>
      </c>
      <c r="AR1429" s="295">
        <v>0</v>
      </c>
      <c r="AS1429" s="295">
        <v>0</v>
      </c>
      <c r="AT1429" s="295">
        <f t="shared" si="22"/>
        <v>0</v>
      </c>
      <c r="AU1429" s="295">
        <v>35648.65</v>
      </c>
      <c r="AV1429" s="295">
        <v>14146.39</v>
      </c>
      <c r="AW1429" s="296">
        <v>90</v>
      </c>
      <c r="AX1429" s="296">
        <v>300</v>
      </c>
      <c r="AY1429" s="295">
        <v>315003.23</v>
      </c>
      <c r="AZ1429" s="295">
        <v>77032.37</v>
      </c>
      <c r="BA1429" s="294">
        <v>89.999077</v>
      </c>
      <c r="BB1429" s="294">
        <v>45.998897087680398</v>
      </c>
      <c r="BC1429" s="294">
        <v>10.59</v>
      </c>
      <c r="BD1429" s="294"/>
      <c r="BE1429" s="293" t="s">
        <v>4204</v>
      </c>
      <c r="BF1429" s="291"/>
      <c r="BG1429" s="293" t="s">
        <v>317</v>
      </c>
      <c r="BH1429" s="293" t="s">
        <v>318</v>
      </c>
      <c r="BI1429" s="293" t="s">
        <v>431</v>
      </c>
      <c r="BJ1429" s="293" t="s">
        <v>4205</v>
      </c>
      <c r="BK1429" s="292" t="s">
        <v>175</v>
      </c>
      <c r="BL1429" s="294">
        <v>308322.46602976002</v>
      </c>
      <c r="BM1429" s="292" t="s">
        <v>309</v>
      </c>
      <c r="BN1429" s="294"/>
      <c r="BO1429" s="297">
        <v>38796</v>
      </c>
      <c r="BP1429" s="297">
        <v>47927</v>
      </c>
      <c r="BQ1429" s="297" t="s">
        <v>962</v>
      </c>
      <c r="BR1429" s="297" t="s">
        <v>4767</v>
      </c>
      <c r="BS1429" s="297">
        <v>38796</v>
      </c>
      <c r="BT1429" s="297">
        <v>47927</v>
      </c>
      <c r="BU1429" s="294">
        <v>10100.040000000001</v>
      </c>
      <c r="BV1429" s="294">
        <v>16.03</v>
      </c>
      <c r="BW1429" s="294">
        <v>0</v>
      </c>
    </row>
    <row r="1430" spans="1:75" s="289" customFormat="1" ht="18.2" customHeight="1" x14ac:dyDescent="0.15">
      <c r="A1430" s="298">
        <v>1428</v>
      </c>
      <c r="B1430" s="299" t="s">
        <v>305</v>
      </c>
      <c r="C1430" s="299" t="s">
        <v>306</v>
      </c>
      <c r="D1430" s="313">
        <v>45170</v>
      </c>
      <c r="E1430" s="300" t="s">
        <v>2501</v>
      </c>
      <c r="F1430" s="309">
        <v>164</v>
      </c>
      <c r="G1430" s="309">
        <v>163</v>
      </c>
      <c r="H1430" s="302">
        <v>66122.960000000006</v>
      </c>
      <c r="I1430" s="302">
        <v>41107.43</v>
      </c>
      <c r="J1430" s="302">
        <v>0</v>
      </c>
      <c r="K1430" s="302">
        <v>107230.39</v>
      </c>
      <c r="L1430" s="302">
        <v>476.57</v>
      </c>
      <c r="M1430" s="302">
        <v>0</v>
      </c>
      <c r="N1430" s="302">
        <v>0</v>
      </c>
      <c r="O1430" s="302">
        <v>0</v>
      </c>
      <c r="P1430" s="302">
        <v>0</v>
      </c>
      <c r="Q1430" s="302">
        <v>0</v>
      </c>
      <c r="R1430" s="302">
        <v>107230.39</v>
      </c>
      <c r="S1430" s="302">
        <v>131690.5</v>
      </c>
      <c r="T1430" s="302">
        <v>583.54</v>
      </c>
      <c r="U1430" s="302">
        <v>0</v>
      </c>
      <c r="V1430" s="302">
        <v>0</v>
      </c>
      <c r="W1430" s="302">
        <v>0</v>
      </c>
      <c r="X1430" s="302">
        <v>0</v>
      </c>
      <c r="Y1430" s="302">
        <v>0</v>
      </c>
      <c r="Z1430" s="302">
        <v>132274.04</v>
      </c>
      <c r="AA1430" s="302">
        <v>0</v>
      </c>
      <c r="AB1430" s="302">
        <v>0</v>
      </c>
      <c r="AC1430" s="302">
        <v>0</v>
      </c>
      <c r="AD1430" s="302">
        <v>0</v>
      </c>
      <c r="AE1430" s="302">
        <v>0</v>
      </c>
      <c r="AF1430" s="302">
        <v>0</v>
      </c>
      <c r="AG1430" s="302">
        <v>0</v>
      </c>
      <c r="AH1430" s="302">
        <v>0</v>
      </c>
      <c r="AI1430" s="302">
        <v>0</v>
      </c>
      <c r="AJ1430" s="302">
        <v>0</v>
      </c>
      <c r="AK1430" s="302">
        <v>0</v>
      </c>
      <c r="AL1430" s="302">
        <v>0</v>
      </c>
      <c r="AM1430" s="302">
        <v>0</v>
      </c>
      <c r="AN1430" s="302">
        <v>0</v>
      </c>
      <c r="AO1430" s="302">
        <v>0</v>
      </c>
      <c r="AP1430" s="302">
        <v>0</v>
      </c>
      <c r="AQ1430" s="302">
        <v>0</v>
      </c>
      <c r="AR1430" s="302">
        <v>0</v>
      </c>
      <c r="AS1430" s="302">
        <v>0</v>
      </c>
      <c r="AT1430" s="295">
        <f t="shared" si="22"/>
        <v>0</v>
      </c>
      <c r="AU1430" s="302">
        <v>41584</v>
      </c>
      <c r="AV1430" s="302">
        <v>132274.04</v>
      </c>
      <c r="AW1430" s="303">
        <v>90</v>
      </c>
      <c r="AX1430" s="303">
        <v>300</v>
      </c>
      <c r="AY1430" s="302">
        <v>456001.6</v>
      </c>
      <c r="AZ1430" s="302">
        <v>111517.71</v>
      </c>
      <c r="BA1430" s="301">
        <v>89.999684999999999</v>
      </c>
      <c r="BB1430" s="301">
        <v>86.539629646512196</v>
      </c>
      <c r="BC1430" s="301">
        <v>10.59</v>
      </c>
      <c r="BD1430" s="301"/>
      <c r="BE1430" s="300" t="s">
        <v>4204</v>
      </c>
      <c r="BF1430" s="298"/>
      <c r="BG1430" s="300" t="s">
        <v>324</v>
      </c>
      <c r="BH1430" s="300" t="s">
        <v>421</v>
      </c>
      <c r="BI1430" s="300" t="s">
        <v>422</v>
      </c>
      <c r="BJ1430" s="300" t="s">
        <v>4205</v>
      </c>
      <c r="BK1430" s="299" t="s">
        <v>175</v>
      </c>
      <c r="BL1430" s="301">
        <v>839731.47820744</v>
      </c>
      <c r="BM1430" s="299" t="s">
        <v>309</v>
      </c>
      <c r="BN1430" s="301"/>
      <c r="BO1430" s="304">
        <v>38799</v>
      </c>
      <c r="BP1430" s="304">
        <v>47930</v>
      </c>
      <c r="BQ1430" s="297" t="s">
        <v>929</v>
      </c>
      <c r="BR1430" s="297" t="s">
        <v>4777</v>
      </c>
      <c r="BS1430" s="297">
        <v>38799</v>
      </c>
      <c r="BT1430" s="297">
        <v>47930</v>
      </c>
      <c r="BU1430" s="301">
        <v>35259.129999999997</v>
      </c>
      <c r="BV1430" s="301">
        <v>23.21</v>
      </c>
      <c r="BW1430" s="301">
        <v>0</v>
      </c>
    </row>
    <row r="1431" spans="1:75" s="289" customFormat="1" ht="18.2" customHeight="1" x14ac:dyDescent="0.15">
      <c r="A1431" s="291">
        <v>1429</v>
      </c>
      <c r="B1431" s="292" t="s">
        <v>305</v>
      </c>
      <c r="C1431" s="292" t="s">
        <v>306</v>
      </c>
      <c r="D1431" s="312">
        <v>45170</v>
      </c>
      <c r="E1431" s="293" t="s">
        <v>2502</v>
      </c>
      <c r="F1431" s="308">
        <v>131</v>
      </c>
      <c r="G1431" s="308">
        <v>130</v>
      </c>
      <c r="H1431" s="295">
        <v>47002.15</v>
      </c>
      <c r="I1431" s="295">
        <v>27415.82</v>
      </c>
      <c r="J1431" s="295">
        <v>0</v>
      </c>
      <c r="K1431" s="295">
        <v>74417.97</v>
      </c>
      <c r="L1431" s="295">
        <v>355.34</v>
      </c>
      <c r="M1431" s="295">
        <v>0</v>
      </c>
      <c r="N1431" s="295">
        <v>0</v>
      </c>
      <c r="O1431" s="295">
        <v>0</v>
      </c>
      <c r="P1431" s="295">
        <v>0</v>
      </c>
      <c r="Q1431" s="295">
        <v>0</v>
      </c>
      <c r="R1431" s="295">
        <v>74417.97</v>
      </c>
      <c r="S1431" s="295">
        <v>72701.08</v>
      </c>
      <c r="T1431" s="295">
        <v>414.79</v>
      </c>
      <c r="U1431" s="295">
        <v>0</v>
      </c>
      <c r="V1431" s="295">
        <v>0</v>
      </c>
      <c r="W1431" s="295">
        <v>0</v>
      </c>
      <c r="X1431" s="295">
        <v>0</v>
      </c>
      <c r="Y1431" s="295">
        <v>0</v>
      </c>
      <c r="Z1431" s="295">
        <v>73115.87</v>
      </c>
      <c r="AA1431" s="295">
        <v>0</v>
      </c>
      <c r="AB1431" s="295">
        <v>0</v>
      </c>
      <c r="AC1431" s="295">
        <v>0</v>
      </c>
      <c r="AD1431" s="295">
        <v>0</v>
      </c>
      <c r="AE1431" s="295">
        <v>0</v>
      </c>
      <c r="AF1431" s="295">
        <v>0</v>
      </c>
      <c r="AG1431" s="295">
        <v>0</v>
      </c>
      <c r="AH1431" s="295">
        <v>0</v>
      </c>
      <c r="AI1431" s="295">
        <v>0</v>
      </c>
      <c r="AJ1431" s="295">
        <v>0</v>
      </c>
      <c r="AK1431" s="295">
        <v>0</v>
      </c>
      <c r="AL1431" s="295">
        <v>0</v>
      </c>
      <c r="AM1431" s="295">
        <v>0</v>
      </c>
      <c r="AN1431" s="295">
        <v>0</v>
      </c>
      <c r="AO1431" s="295">
        <v>0</v>
      </c>
      <c r="AP1431" s="295">
        <v>0</v>
      </c>
      <c r="AQ1431" s="295">
        <v>0</v>
      </c>
      <c r="AR1431" s="295">
        <v>0</v>
      </c>
      <c r="AS1431" s="295">
        <v>0</v>
      </c>
      <c r="AT1431" s="295">
        <f t="shared" si="22"/>
        <v>0</v>
      </c>
      <c r="AU1431" s="295">
        <v>27771.16</v>
      </c>
      <c r="AV1431" s="295">
        <v>73115.87</v>
      </c>
      <c r="AW1431" s="296">
        <v>90</v>
      </c>
      <c r="AX1431" s="296">
        <v>300</v>
      </c>
      <c r="AY1431" s="295">
        <v>331265.24</v>
      </c>
      <c r="AZ1431" s="295">
        <v>81014.2</v>
      </c>
      <c r="BA1431" s="294">
        <v>90.000178000000005</v>
      </c>
      <c r="BB1431" s="294">
        <v>82.672303699828703</v>
      </c>
      <c r="BC1431" s="294">
        <v>10.59</v>
      </c>
      <c r="BD1431" s="294"/>
      <c r="BE1431" s="293" t="s">
        <v>4204</v>
      </c>
      <c r="BF1431" s="291"/>
      <c r="BG1431" s="293" t="s">
        <v>320</v>
      </c>
      <c r="BH1431" s="293" t="s">
        <v>197</v>
      </c>
      <c r="BI1431" s="293" t="s">
        <v>373</v>
      </c>
      <c r="BJ1431" s="293" t="s">
        <v>4205</v>
      </c>
      <c r="BK1431" s="292" t="s">
        <v>175</v>
      </c>
      <c r="BL1431" s="294">
        <v>582774.26719511999</v>
      </c>
      <c r="BM1431" s="292" t="s">
        <v>309</v>
      </c>
      <c r="BN1431" s="294"/>
      <c r="BO1431" s="297">
        <v>38800</v>
      </c>
      <c r="BP1431" s="297">
        <v>47931</v>
      </c>
      <c r="BQ1431" s="297" t="s">
        <v>936</v>
      </c>
      <c r="BR1431" s="297" t="s">
        <v>4769</v>
      </c>
      <c r="BS1431" s="297">
        <v>38800</v>
      </c>
      <c r="BT1431" s="297">
        <v>47931</v>
      </c>
      <c r="BU1431" s="294">
        <v>20464.82</v>
      </c>
      <c r="BV1431" s="294">
        <v>16.86</v>
      </c>
      <c r="BW1431" s="294">
        <v>0</v>
      </c>
    </row>
    <row r="1432" spans="1:75" s="289" customFormat="1" ht="18.2" customHeight="1" x14ac:dyDescent="0.15">
      <c r="A1432" s="298">
        <v>1430</v>
      </c>
      <c r="B1432" s="299" t="s">
        <v>305</v>
      </c>
      <c r="C1432" s="299" t="s">
        <v>306</v>
      </c>
      <c r="D1432" s="313">
        <v>45170</v>
      </c>
      <c r="E1432" s="300" t="s">
        <v>2503</v>
      </c>
      <c r="F1432" s="309">
        <v>81</v>
      </c>
      <c r="G1432" s="309">
        <v>80</v>
      </c>
      <c r="H1432" s="302">
        <v>52681.16</v>
      </c>
      <c r="I1432" s="302">
        <v>21720.35</v>
      </c>
      <c r="J1432" s="302">
        <v>0</v>
      </c>
      <c r="K1432" s="302">
        <v>74401.509999999995</v>
      </c>
      <c r="L1432" s="302">
        <v>379.68</v>
      </c>
      <c r="M1432" s="302">
        <v>0</v>
      </c>
      <c r="N1432" s="302">
        <v>0</v>
      </c>
      <c r="O1432" s="302">
        <v>0</v>
      </c>
      <c r="P1432" s="302">
        <v>0</v>
      </c>
      <c r="Q1432" s="302">
        <v>0</v>
      </c>
      <c r="R1432" s="302">
        <v>74401.509999999995</v>
      </c>
      <c r="S1432" s="302">
        <v>45846.85</v>
      </c>
      <c r="T1432" s="302">
        <v>464.91</v>
      </c>
      <c r="U1432" s="302">
        <v>0</v>
      </c>
      <c r="V1432" s="302">
        <v>0</v>
      </c>
      <c r="W1432" s="302">
        <v>0</v>
      </c>
      <c r="X1432" s="302">
        <v>0</v>
      </c>
      <c r="Y1432" s="302">
        <v>0</v>
      </c>
      <c r="Z1432" s="302">
        <v>46311.76</v>
      </c>
      <c r="AA1432" s="302">
        <v>0</v>
      </c>
      <c r="AB1432" s="302">
        <v>0</v>
      </c>
      <c r="AC1432" s="302">
        <v>0</v>
      </c>
      <c r="AD1432" s="302">
        <v>0</v>
      </c>
      <c r="AE1432" s="302">
        <v>0</v>
      </c>
      <c r="AF1432" s="302">
        <v>0</v>
      </c>
      <c r="AG1432" s="302">
        <v>0</v>
      </c>
      <c r="AH1432" s="302">
        <v>0</v>
      </c>
      <c r="AI1432" s="302">
        <v>0</v>
      </c>
      <c r="AJ1432" s="302">
        <v>0</v>
      </c>
      <c r="AK1432" s="302">
        <v>0</v>
      </c>
      <c r="AL1432" s="302">
        <v>0</v>
      </c>
      <c r="AM1432" s="302">
        <v>0</v>
      </c>
      <c r="AN1432" s="302">
        <v>0</v>
      </c>
      <c r="AO1432" s="302">
        <v>0</v>
      </c>
      <c r="AP1432" s="302">
        <v>0</v>
      </c>
      <c r="AQ1432" s="302">
        <v>0</v>
      </c>
      <c r="AR1432" s="302">
        <v>0</v>
      </c>
      <c r="AS1432" s="302">
        <v>0</v>
      </c>
      <c r="AT1432" s="295">
        <f t="shared" si="22"/>
        <v>0</v>
      </c>
      <c r="AU1432" s="302">
        <v>22100.03</v>
      </c>
      <c r="AV1432" s="302">
        <v>46311.76</v>
      </c>
      <c r="AW1432" s="303">
        <v>90</v>
      </c>
      <c r="AX1432" s="303">
        <v>300</v>
      </c>
      <c r="AY1432" s="302">
        <v>380001.09</v>
      </c>
      <c r="AZ1432" s="302">
        <v>88846.33</v>
      </c>
      <c r="BA1432" s="301">
        <v>86.052380999999997</v>
      </c>
      <c r="BB1432" s="301">
        <v>72.061807004243306</v>
      </c>
      <c r="BC1432" s="301">
        <v>10.59</v>
      </c>
      <c r="BD1432" s="301"/>
      <c r="BE1432" s="300" t="s">
        <v>4204</v>
      </c>
      <c r="BF1432" s="298"/>
      <c r="BG1432" s="300" t="s">
        <v>326</v>
      </c>
      <c r="BH1432" s="300" t="s">
        <v>239</v>
      </c>
      <c r="BI1432" s="300" t="s">
        <v>484</v>
      </c>
      <c r="BJ1432" s="300" t="s">
        <v>4205</v>
      </c>
      <c r="BK1432" s="299" t="s">
        <v>175</v>
      </c>
      <c r="BL1432" s="301">
        <v>582645.36735495995</v>
      </c>
      <c r="BM1432" s="299" t="s">
        <v>309</v>
      </c>
      <c r="BN1432" s="301"/>
      <c r="BO1432" s="304">
        <v>38806</v>
      </c>
      <c r="BP1432" s="304">
        <v>47937</v>
      </c>
      <c r="BQ1432" s="297" t="s">
        <v>931</v>
      </c>
      <c r="BR1432" s="297" t="s">
        <v>4779</v>
      </c>
      <c r="BS1432" s="297">
        <v>38806</v>
      </c>
      <c r="BT1432" s="297">
        <v>47937</v>
      </c>
      <c r="BU1432" s="301">
        <v>13922.69</v>
      </c>
      <c r="BV1432" s="301">
        <v>18.48</v>
      </c>
      <c r="BW1432" s="301">
        <v>0</v>
      </c>
    </row>
    <row r="1433" spans="1:75" s="289" customFormat="1" ht="18.2" customHeight="1" x14ac:dyDescent="0.15">
      <c r="A1433" s="291">
        <v>1431</v>
      </c>
      <c r="B1433" s="292" t="s">
        <v>305</v>
      </c>
      <c r="C1433" s="292" t="s">
        <v>306</v>
      </c>
      <c r="D1433" s="312">
        <v>45170</v>
      </c>
      <c r="E1433" s="293" t="s">
        <v>2504</v>
      </c>
      <c r="F1433" s="308">
        <v>169</v>
      </c>
      <c r="G1433" s="308">
        <v>168</v>
      </c>
      <c r="H1433" s="295">
        <v>40609.75</v>
      </c>
      <c r="I1433" s="295">
        <v>122073.4</v>
      </c>
      <c r="J1433" s="295">
        <v>0</v>
      </c>
      <c r="K1433" s="295">
        <v>162683.15</v>
      </c>
      <c r="L1433" s="295">
        <v>1396.42</v>
      </c>
      <c r="M1433" s="295">
        <v>0</v>
      </c>
      <c r="N1433" s="295">
        <v>0</v>
      </c>
      <c r="O1433" s="295">
        <v>0</v>
      </c>
      <c r="P1433" s="295">
        <v>0</v>
      </c>
      <c r="Q1433" s="295">
        <v>0</v>
      </c>
      <c r="R1433" s="295">
        <v>162683.15</v>
      </c>
      <c r="S1433" s="295">
        <v>172733.01</v>
      </c>
      <c r="T1433" s="295">
        <v>358.38</v>
      </c>
      <c r="U1433" s="295">
        <v>0</v>
      </c>
      <c r="V1433" s="295">
        <v>0</v>
      </c>
      <c r="W1433" s="295">
        <v>0</v>
      </c>
      <c r="X1433" s="295">
        <v>0</v>
      </c>
      <c r="Y1433" s="295">
        <v>0</v>
      </c>
      <c r="Z1433" s="295">
        <v>173091.39</v>
      </c>
      <c r="AA1433" s="295">
        <v>0</v>
      </c>
      <c r="AB1433" s="295">
        <v>0</v>
      </c>
      <c r="AC1433" s="295">
        <v>0</v>
      </c>
      <c r="AD1433" s="295">
        <v>0</v>
      </c>
      <c r="AE1433" s="295">
        <v>0</v>
      </c>
      <c r="AF1433" s="295">
        <v>0</v>
      </c>
      <c r="AG1433" s="295">
        <v>0</v>
      </c>
      <c r="AH1433" s="295">
        <v>0</v>
      </c>
      <c r="AI1433" s="295">
        <v>0</v>
      </c>
      <c r="AJ1433" s="295">
        <v>0</v>
      </c>
      <c r="AK1433" s="295">
        <v>0</v>
      </c>
      <c r="AL1433" s="295">
        <v>0</v>
      </c>
      <c r="AM1433" s="295">
        <v>0</v>
      </c>
      <c r="AN1433" s="295">
        <v>0</v>
      </c>
      <c r="AO1433" s="295">
        <v>0</v>
      </c>
      <c r="AP1433" s="295">
        <v>0</v>
      </c>
      <c r="AQ1433" s="295">
        <v>0</v>
      </c>
      <c r="AR1433" s="295">
        <v>0</v>
      </c>
      <c r="AS1433" s="295">
        <v>0</v>
      </c>
      <c r="AT1433" s="295">
        <f t="shared" si="22"/>
        <v>0</v>
      </c>
      <c r="AU1433" s="295">
        <v>123469.82</v>
      </c>
      <c r="AV1433" s="295">
        <v>173091.39</v>
      </c>
      <c r="AW1433" s="296">
        <v>25</v>
      </c>
      <c r="AX1433" s="296">
        <v>240</v>
      </c>
      <c r="AY1433" s="295">
        <v>697999.28</v>
      </c>
      <c r="AZ1433" s="295">
        <v>174705.57</v>
      </c>
      <c r="BA1433" s="294">
        <v>90.000093000000007</v>
      </c>
      <c r="BB1433" s="294">
        <v>83.806707648376403</v>
      </c>
      <c r="BC1433" s="294">
        <v>10.59</v>
      </c>
      <c r="BD1433" s="294"/>
      <c r="BE1433" s="293" t="s">
        <v>4204</v>
      </c>
      <c r="BF1433" s="291"/>
      <c r="BG1433" s="293" t="s">
        <v>326</v>
      </c>
      <c r="BH1433" s="293" t="s">
        <v>217</v>
      </c>
      <c r="BI1433" s="293" t="s">
        <v>423</v>
      </c>
      <c r="BJ1433" s="293" t="s">
        <v>4205</v>
      </c>
      <c r="BK1433" s="292" t="s">
        <v>175</v>
      </c>
      <c r="BL1433" s="294">
        <v>1273987.3652323999</v>
      </c>
      <c r="BM1433" s="292" t="s">
        <v>309</v>
      </c>
      <c r="BN1433" s="294"/>
      <c r="BO1433" s="297">
        <v>38639</v>
      </c>
      <c r="BP1433" s="297">
        <v>45944</v>
      </c>
      <c r="BQ1433" s="297" t="s">
        <v>947</v>
      </c>
      <c r="BR1433" s="297" t="s">
        <v>4774</v>
      </c>
      <c r="BS1433" s="297">
        <v>38639</v>
      </c>
      <c r="BT1433" s="297">
        <v>45944</v>
      </c>
      <c r="BU1433" s="294">
        <v>55717.57</v>
      </c>
      <c r="BV1433" s="294">
        <v>36.61</v>
      </c>
      <c r="BW1433" s="294">
        <v>0</v>
      </c>
    </row>
    <row r="1434" spans="1:75" s="289" customFormat="1" ht="18.2" customHeight="1" x14ac:dyDescent="0.15">
      <c r="A1434" s="298">
        <v>1432</v>
      </c>
      <c r="B1434" s="299" t="s">
        <v>305</v>
      </c>
      <c r="C1434" s="299" t="s">
        <v>306</v>
      </c>
      <c r="D1434" s="313">
        <v>45170</v>
      </c>
      <c r="E1434" s="300" t="s">
        <v>2505</v>
      </c>
      <c r="F1434" s="309">
        <v>118</v>
      </c>
      <c r="G1434" s="309">
        <v>117</v>
      </c>
      <c r="H1434" s="302">
        <v>38317.919999999998</v>
      </c>
      <c r="I1434" s="302">
        <v>21096.07</v>
      </c>
      <c r="J1434" s="302">
        <v>0</v>
      </c>
      <c r="K1434" s="302">
        <v>59413.99</v>
      </c>
      <c r="L1434" s="302">
        <v>289.86</v>
      </c>
      <c r="M1434" s="302">
        <v>0</v>
      </c>
      <c r="N1434" s="302">
        <v>0</v>
      </c>
      <c r="O1434" s="302">
        <v>0</v>
      </c>
      <c r="P1434" s="302">
        <v>0</v>
      </c>
      <c r="Q1434" s="302">
        <v>0</v>
      </c>
      <c r="R1434" s="302">
        <v>59413.99</v>
      </c>
      <c r="S1434" s="302">
        <v>52382.27</v>
      </c>
      <c r="T1434" s="302">
        <v>338.16</v>
      </c>
      <c r="U1434" s="302">
        <v>0</v>
      </c>
      <c r="V1434" s="302">
        <v>0</v>
      </c>
      <c r="W1434" s="302">
        <v>0</v>
      </c>
      <c r="X1434" s="302">
        <v>0</v>
      </c>
      <c r="Y1434" s="302">
        <v>0</v>
      </c>
      <c r="Z1434" s="302">
        <v>52720.43</v>
      </c>
      <c r="AA1434" s="302">
        <v>0</v>
      </c>
      <c r="AB1434" s="302">
        <v>0</v>
      </c>
      <c r="AC1434" s="302">
        <v>0</v>
      </c>
      <c r="AD1434" s="302">
        <v>0</v>
      </c>
      <c r="AE1434" s="302">
        <v>0</v>
      </c>
      <c r="AF1434" s="302">
        <v>0</v>
      </c>
      <c r="AG1434" s="302">
        <v>0</v>
      </c>
      <c r="AH1434" s="302">
        <v>0</v>
      </c>
      <c r="AI1434" s="302">
        <v>0</v>
      </c>
      <c r="AJ1434" s="302">
        <v>0</v>
      </c>
      <c r="AK1434" s="302">
        <v>0</v>
      </c>
      <c r="AL1434" s="302">
        <v>0</v>
      </c>
      <c r="AM1434" s="302">
        <v>0</v>
      </c>
      <c r="AN1434" s="302">
        <v>0</v>
      </c>
      <c r="AO1434" s="302">
        <v>0</v>
      </c>
      <c r="AP1434" s="302">
        <v>0</v>
      </c>
      <c r="AQ1434" s="302">
        <v>0</v>
      </c>
      <c r="AR1434" s="302">
        <v>0</v>
      </c>
      <c r="AS1434" s="302">
        <v>0</v>
      </c>
      <c r="AT1434" s="295">
        <f t="shared" si="22"/>
        <v>0</v>
      </c>
      <c r="AU1434" s="302">
        <v>21385.93</v>
      </c>
      <c r="AV1434" s="302">
        <v>52720.43</v>
      </c>
      <c r="AW1434" s="303">
        <v>87</v>
      </c>
      <c r="AX1434" s="303">
        <v>300</v>
      </c>
      <c r="AY1434" s="302">
        <v>445400.09</v>
      </c>
      <c r="AZ1434" s="302">
        <v>66064.27</v>
      </c>
      <c r="BA1434" s="301">
        <v>53.884138</v>
      </c>
      <c r="BB1434" s="301">
        <v>48.459956286365099</v>
      </c>
      <c r="BC1434" s="301">
        <v>10.59</v>
      </c>
      <c r="BD1434" s="301"/>
      <c r="BE1434" s="300" t="s">
        <v>4204</v>
      </c>
      <c r="BF1434" s="298"/>
      <c r="BG1434" s="300" t="s">
        <v>312</v>
      </c>
      <c r="BH1434" s="300" t="s">
        <v>201</v>
      </c>
      <c r="BI1434" s="300" t="s">
        <v>382</v>
      </c>
      <c r="BJ1434" s="300" t="s">
        <v>4205</v>
      </c>
      <c r="BK1434" s="299" t="s">
        <v>175</v>
      </c>
      <c r="BL1434" s="301">
        <v>465276.65943304001</v>
      </c>
      <c r="BM1434" s="299" t="s">
        <v>309</v>
      </c>
      <c r="BN1434" s="301"/>
      <c r="BO1434" s="304">
        <v>38712</v>
      </c>
      <c r="BP1434" s="304">
        <v>47843</v>
      </c>
      <c r="BQ1434" s="297" t="s">
        <v>4123</v>
      </c>
      <c r="BR1434" s="297" t="s">
        <v>4760</v>
      </c>
      <c r="BS1434" s="297">
        <v>38712</v>
      </c>
      <c r="BT1434" s="297">
        <v>47843</v>
      </c>
      <c r="BU1434" s="301">
        <v>15884.69</v>
      </c>
      <c r="BV1434" s="301">
        <v>13.75</v>
      </c>
      <c r="BW1434" s="301">
        <v>0</v>
      </c>
    </row>
    <row r="1435" spans="1:75" s="289" customFormat="1" ht="18.2" customHeight="1" x14ac:dyDescent="0.15">
      <c r="A1435" s="291">
        <v>1433</v>
      </c>
      <c r="B1435" s="292" t="s">
        <v>305</v>
      </c>
      <c r="C1435" s="292" t="s">
        <v>306</v>
      </c>
      <c r="D1435" s="312">
        <v>45170</v>
      </c>
      <c r="E1435" s="293" t="s">
        <v>2506</v>
      </c>
      <c r="F1435" s="308">
        <v>71</v>
      </c>
      <c r="G1435" s="308">
        <v>71</v>
      </c>
      <c r="H1435" s="295">
        <v>0</v>
      </c>
      <c r="I1435" s="295">
        <v>24880.26</v>
      </c>
      <c r="J1435" s="295">
        <v>0</v>
      </c>
      <c r="K1435" s="295">
        <v>24880.26</v>
      </c>
      <c r="L1435" s="295">
        <v>0</v>
      </c>
      <c r="M1435" s="295">
        <v>0</v>
      </c>
      <c r="N1435" s="295">
        <v>0</v>
      </c>
      <c r="O1435" s="295">
        <v>0</v>
      </c>
      <c r="P1435" s="295">
        <v>0</v>
      </c>
      <c r="Q1435" s="295">
        <v>0</v>
      </c>
      <c r="R1435" s="295">
        <v>24880.26</v>
      </c>
      <c r="S1435" s="295">
        <v>8590.41</v>
      </c>
      <c r="T1435" s="295">
        <v>0</v>
      </c>
      <c r="U1435" s="295">
        <v>0</v>
      </c>
      <c r="V1435" s="295">
        <v>0</v>
      </c>
      <c r="W1435" s="295">
        <v>0</v>
      </c>
      <c r="X1435" s="295">
        <v>0</v>
      </c>
      <c r="Y1435" s="295">
        <v>0</v>
      </c>
      <c r="Z1435" s="295">
        <v>8590.41</v>
      </c>
      <c r="AA1435" s="295">
        <v>0</v>
      </c>
      <c r="AB1435" s="295">
        <v>0</v>
      </c>
      <c r="AC1435" s="295">
        <v>0</v>
      </c>
      <c r="AD1435" s="295">
        <v>0</v>
      </c>
      <c r="AE1435" s="295">
        <v>0</v>
      </c>
      <c r="AF1435" s="295">
        <v>0</v>
      </c>
      <c r="AG1435" s="295">
        <v>0</v>
      </c>
      <c r="AH1435" s="295">
        <v>0</v>
      </c>
      <c r="AI1435" s="295">
        <v>0</v>
      </c>
      <c r="AJ1435" s="295">
        <v>0</v>
      </c>
      <c r="AK1435" s="295">
        <v>0</v>
      </c>
      <c r="AL1435" s="295">
        <v>0</v>
      </c>
      <c r="AM1435" s="295">
        <v>0</v>
      </c>
      <c r="AN1435" s="295">
        <v>0</v>
      </c>
      <c r="AO1435" s="295">
        <v>0</v>
      </c>
      <c r="AP1435" s="295">
        <v>0</v>
      </c>
      <c r="AQ1435" s="295">
        <v>0</v>
      </c>
      <c r="AR1435" s="295">
        <v>0</v>
      </c>
      <c r="AS1435" s="295">
        <v>0</v>
      </c>
      <c r="AT1435" s="295">
        <f t="shared" si="22"/>
        <v>0</v>
      </c>
      <c r="AU1435" s="295">
        <v>24880.26</v>
      </c>
      <c r="AV1435" s="295">
        <v>8590.41</v>
      </c>
      <c r="AW1435" s="296">
        <v>22</v>
      </c>
      <c r="AX1435" s="296">
        <v>180</v>
      </c>
      <c r="AY1435" s="295">
        <v>384999.22</v>
      </c>
      <c r="AZ1435" s="295">
        <v>42735.46</v>
      </c>
      <c r="BA1435" s="294">
        <v>39.559541000000003</v>
      </c>
      <c r="BB1435" s="294">
        <v>23.031264096856798</v>
      </c>
      <c r="BC1435" s="294">
        <v>10.59</v>
      </c>
      <c r="BD1435" s="294"/>
      <c r="BE1435" s="293" t="s">
        <v>4204</v>
      </c>
      <c r="BF1435" s="291"/>
      <c r="BG1435" s="293" t="s">
        <v>360</v>
      </c>
      <c r="BH1435" s="293" t="s">
        <v>232</v>
      </c>
      <c r="BI1435" s="293" t="s">
        <v>419</v>
      </c>
      <c r="BJ1435" s="293" t="s">
        <v>4205</v>
      </c>
      <c r="BK1435" s="292" t="s">
        <v>175</v>
      </c>
      <c r="BL1435" s="294">
        <v>194839.70456496</v>
      </c>
      <c r="BM1435" s="292" t="s">
        <v>309</v>
      </c>
      <c r="BN1435" s="294"/>
      <c r="BO1435" s="297">
        <v>38551</v>
      </c>
      <c r="BP1435" s="297">
        <v>44030</v>
      </c>
      <c r="BQ1435" s="297" t="s">
        <v>936</v>
      </c>
      <c r="BR1435" s="297" t="s">
        <v>4769</v>
      </c>
      <c r="BS1435" s="297">
        <v>38551</v>
      </c>
      <c r="BT1435" s="297">
        <v>44030</v>
      </c>
      <c r="BU1435" s="294">
        <v>6113.8</v>
      </c>
      <c r="BV1435" s="294">
        <v>0</v>
      </c>
      <c r="BW1435" s="294">
        <v>0</v>
      </c>
    </row>
    <row r="1436" spans="1:75" s="289" customFormat="1" ht="18.2" customHeight="1" x14ac:dyDescent="0.15">
      <c r="A1436" s="298">
        <v>1434</v>
      </c>
      <c r="B1436" s="299" t="s">
        <v>305</v>
      </c>
      <c r="C1436" s="299" t="s">
        <v>306</v>
      </c>
      <c r="D1436" s="313">
        <v>45170</v>
      </c>
      <c r="E1436" s="300" t="s">
        <v>2507</v>
      </c>
      <c r="F1436" s="309">
        <v>10</v>
      </c>
      <c r="G1436" s="309">
        <v>10</v>
      </c>
      <c r="H1436" s="302">
        <v>0</v>
      </c>
      <c r="I1436" s="302">
        <v>1538.05</v>
      </c>
      <c r="J1436" s="302">
        <v>0</v>
      </c>
      <c r="K1436" s="302">
        <v>1538.05</v>
      </c>
      <c r="L1436" s="302">
        <v>0</v>
      </c>
      <c r="M1436" s="302">
        <v>0</v>
      </c>
      <c r="N1436" s="302">
        <v>0</v>
      </c>
      <c r="O1436" s="302">
        <v>0</v>
      </c>
      <c r="P1436" s="302">
        <v>0</v>
      </c>
      <c r="Q1436" s="302">
        <v>0</v>
      </c>
      <c r="R1436" s="302">
        <v>1538.05</v>
      </c>
      <c r="S1436" s="302">
        <v>75.58</v>
      </c>
      <c r="T1436" s="302">
        <v>0</v>
      </c>
      <c r="U1436" s="302">
        <v>0</v>
      </c>
      <c r="V1436" s="302">
        <v>0</v>
      </c>
      <c r="W1436" s="302">
        <v>0</v>
      </c>
      <c r="X1436" s="302">
        <v>0</v>
      </c>
      <c r="Y1436" s="302">
        <v>0</v>
      </c>
      <c r="Z1436" s="302">
        <v>75.58</v>
      </c>
      <c r="AA1436" s="302">
        <v>0</v>
      </c>
      <c r="AB1436" s="302">
        <v>0</v>
      </c>
      <c r="AC1436" s="302">
        <v>0</v>
      </c>
      <c r="AD1436" s="302">
        <v>0</v>
      </c>
      <c r="AE1436" s="302">
        <v>0</v>
      </c>
      <c r="AF1436" s="302">
        <v>0</v>
      </c>
      <c r="AG1436" s="302">
        <v>0</v>
      </c>
      <c r="AH1436" s="302">
        <v>0</v>
      </c>
      <c r="AI1436" s="302">
        <v>0</v>
      </c>
      <c r="AJ1436" s="302">
        <v>0</v>
      </c>
      <c r="AK1436" s="302">
        <v>0</v>
      </c>
      <c r="AL1436" s="302">
        <v>0</v>
      </c>
      <c r="AM1436" s="302">
        <v>0</v>
      </c>
      <c r="AN1436" s="302">
        <v>0</v>
      </c>
      <c r="AO1436" s="302">
        <v>0</v>
      </c>
      <c r="AP1436" s="302">
        <v>0</v>
      </c>
      <c r="AQ1436" s="302">
        <v>0</v>
      </c>
      <c r="AR1436" s="302">
        <v>0</v>
      </c>
      <c r="AS1436" s="302">
        <v>0</v>
      </c>
      <c r="AT1436" s="295">
        <f t="shared" si="22"/>
        <v>0</v>
      </c>
      <c r="AU1436" s="302">
        <v>1538.05</v>
      </c>
      <c r="AV1436" s="302">
        <v>75.58</v>
      </c>
      <c r="AW1436" s="303">
        <v>114</v>
      </c>
      <c r="AX1436" s="303">
        <v>240</v>
      </c>
      <c r="AY1436" s="302">
        <v>180999.74</v>
      </c>
      <c r="AZ1436" s="302">
        <v>16076.03</v>
      </c>
      <c r="BA1436" s="301">
        <v>31.833597000000001</v>
      </c>
      <c r="BB1436" s="301">
        <v>3.0456315312829099</v>
      </c>
      <c r="BC1436" s="301">
        <v>10.59</v>
      </c>
      <c r="BD1436" s="301"/>
      <c r="BE1436" s="300" t="s">
        <v>4204</v>
      </c>
      <c r="BF1436" s="298"/>
      <c r="BG1436" s="300" t="s">
        <v>310</v>
      </c>
      <c r="BH1436" s="300" t="s">
        <v>184</v>
      </c>
      <c r="BI1436" s="300" t="s">
        <v>560</v>
      </c>
      <c r="BJ1436" s="300" t="s">
        <v>4205</v>
      </c>
      <c r="BK1436" s="299" t="s">
        <v>175</v>
      </c>
      <c r="BL1436" s="301">
        <v>12044.6172028</v>
      </c>
      <c r="BM1436" s="299" t="s">
        <v>309</v>
      </c>
      <c r="BN1436" s="301"/>
      <c r="BO1436" s="304">
        <v>38622</v>
      </c>
      <c r="BP1436" s="304">
        <v>45927</v>
      </c>
      <c r="BQ1436" s="297" t="s">
        <v>929</v>
      </c>
      <c r="BR1436" s="297" t="s">
        <v>4777</v>
      </c>
      <c r="BS1436" s="297">
        <v>38622</v>
      </c>
      <c r="BT1436" s="297">
        <v>45927</v>
      </c>
      <c r="BU1436" s="301">
        <v>352.1</v>
      </c>
      <c r="BV1436" s="301">
        <v>0</v>
      </c>
      <c r="BW1436" s="301">
        <v>0</v>
      </c>
    </row>
    <row r="1437" spans="1:75" s="289" customFormat="1" ht="18.2" customHeight="1" x14ac:dyDescent="0.15">
      <c r="A1437" s="291">
        <v>1435</v>
      </c>
      <c r="B1437" s="292" t="s">
        <v>305</v>
      </c>
      <c r="C1437" s="292" t="s">
        <v>306</v>
      </c>
      <c r="D1437" s="312">
        <v>45170</v>
      </c>
      <c r="E1437" s="293" t="s">
        <v>2508</v>
      </c>
      <c r="F1437" s="308">
        <v>64</v>
      </c>
      <c r="G1437" s="308">
        <v>63</v>
      </c>
      <c r="H1437" s="295">
        <v>22871.57</v>
      </c>
      <c r="I1437" s="295">
        <v>8756.48</v>
      </c>
      <c r="J1437" s="295">
        <v>0</v>
      </c>
      <c r="K1437" s="295">
        <v>31628.05</v>
      </c>
      <c r="L1437" s="295">
        <v>181.79</v>
      </c>
      <c r="M1437" s="295">
        <v>0</v>
      </c>
      <c r="N1437" s="295">
        <v>0</v>
      </c>
      <c r="O1437" s="295">
        <v>0</v>
      </c>
      <c r="P1437" s="295">
        <v>0</v>
      </c>
      <c r="Q1437" s="295">
        <v>0</v>
      </c>
      <c r="R1437" s="295">
        <v>31628.05</v>
      </c>
      <c r="S1437" s="295">
        <v>15412.21</v>
      </c>
      <c r="T1437" s="295">
        <v>201.84</v>
      </c>
      <c r="U1437" s="295">
        <v>0</v>
      </c>
      <c r="V1437" s="295">
        <v>0</v>
      </c>
      <c r="W1437" s="295">
        <v>0</v>
      </c>
      <c r="X1437" s="295">
        <v>0</v>
      </c>
      <c r="Y1437" s="295">
        <v>0</v>
      </c>
      <c r="Z1437" s="295">
        <v>15614.05</v>
      </c>
      <c r="AA1437" s="295">
        <v>0</v>
      </c>
      <c r="AB1437" s="295">
        <v>0</v>
      </c>
      <c r="AC1437" s="295">
        <v>0</v>
      </c>
      <c r="AD1437" s="295">
        <v>0</v>
      </c>
      <c r="AE1437" s="295">
        <v>0</v>
      </c>
      <c r="AF1437" s="295">
        <v>0</v>
      </c>
      <c r="AG1437" s="295">
        <v>0</v>
      </c>
      <c r="AH1437" s="295">
        <v>0</v>
      </c>
      <c r="AI1437" s="295">
        <v>0</v>
      </c>
      <c r="AJ1437" s="295">
        <v>0</v>
      </c>
      <c r="AK1437" s="295">
        <v>0</v>
      </c>
      <c r="AL1437" s="295">
        <v>0</v>
      </c>
      <c r="AM1437" s="295">
        <v>0</v>
      </c>
      <c r="AN1437" s="295">
        <v>0</v>
      </c>
      <c r="AO1437" s="295">
        <v>0</v>
      </c>
      <c r="AP1437" s="295">
        <v>0</v>
      </c>
      <c r="AQ1437" s="295">
        <v>0</v>
      </c>
      <c r="AR1437" s="295">
        <v>0</v>
      </c>
      <c r="AS1437" s="295">
        <v>0</v>
      </c>
      <c r="AT1437" s="295">
        <f t="shared" si="22"/>
        <v>0</v>
      </c>
      <c r="AU1437" s="295">
        <v>8938.27</v>
      </c>
      <c r="AV1437" s="295">
        <v>15614.05</v>
      </c>
      <c r="AW1437" s="296">
        <v>84</v>
      </c>
      <c r="AX1437" s="296">
        <v>300</v>
      </c>
      <c r="AY1437" s="295">
        <v>332098.52</v>
      </c>
      <c r="AZ1437" s="295">
        <v>40355.910000000003</v>
      </c>
      <c r="BA1437" s="294">
        <v>43.584662000000002</v>
      </c>
      <c r="BB1437" s="294">
        <v>34.158512816811701</v>
      </c>
      <c r="BC1437" s="294">
        <v>10.59</v>
      </c>
      <c r="BD1437" s="294"/>
      <c r="BE1437" s="293" t="s">
        <v>4204</v>
      </c>
      <c r="BF1437" s="291"/>
      <c r="BG1437" s="293" t="s">
        <v>333</v>
      </c>
      <c r="BH1437" s="293" t="s">
        <v>185</v>
      </c>
      <c r="BI1437" s="293" t="s">
        <v>474</v>
      </c>
      <c r="BJ1437" s="293" t="s">
        <v>4205</v>
      </c>
      <c r="BK1437" s="292" t="s">
        <v>175</v>
      </c>
      <c r="BL1437" s="294">
        <v>247682.2958428</v>
      </c>
      <c r="BM1437" s="292" t="s">
        <v>309</v>
      </c>
      <c r="BN1437" s="294"/>
      <c r="BO1437" s="297">
        <v>38625</v>
      </c>
      <c r="BP1437" s="297">
        <v>47756</v>
      </c>
      <c r="BQ1437" s="297" t="s">
        <v>4033</v>
      </c>
      <c r="BR1437" s="297" t="s">
        <v>4759</v>
      </c>
      <c r="BS1437" s="297">
        <v>38625</v>
      </c>
      <c r="BT1437" s="297">
        <v>47756</v>
      </c>
      <c r="BU1437" s="294">
        <v>5432.32</v>
      </c>
      <c r="BV1437" s="294">
        <v>8.4</v>
      </c>
      <c r="BW1437" s="294">
        <v>0</v>
      </c>
    </row>
    <row r="1438" spans="1:75" s="289" customFormat="1" ht="18.2" customHeight="1" x14ac:dyDescent="0.15">
      <c r="A1438" s="298">
        <v>1436</v>
      </c>
      <c r="B1438" s="299" t="s">
        <v>305</v>
      </c>
      <c r="C1438" s="299" t="s">
        <v>306</v>
      </c>
      <c r="D1438" s="313">
        <v>45170</v>
      </c>
      <c r="E1438" s="300" t="s">
        <v>2509</v>
      </c>
      <c r="F1438" s="309">
        <v>0</v>
      </c>
      <c r="G1438" s="309">
        <v>0</v>
      </c>
      <c r="H1438" s="302">
        <v>16635.37</v>
      </c>
      <c r="I1438" s="302">
        <v>0</v>
      </c>
      <c r="J1438" s="302">
        <v>0</v>
      </c>
      <c r="K1438" s="302">
        <v>16635.37</v>
      </c>
      <c r="L1438" s="302">
        <v>132.27000000000001</v>
      </c>
      <c r="M1438" s="302">
        <v>0</v>
      </c>
      <c r="N1438" s="302">
        <v>0</v>
      </c>
      <c r="O1438" s="302">
        <v>132.27000000000001</v>
      </c>
      <c r="P1438" s="302">
        <v>0</v>
      </c>
      <c r="Q1438" s="302">
        <v>0</v>
      </c>
      <c r="R1438" s="302">
        <v>16503.099999999999</v>
      </c>
      <c r="S1438" s="302">
        <v>0</v>
      </c>
      <c r="T1438" s="302">
        <v>146.81</v>
      </c>
      <c r="U1438" s="302">
        <v>0</v>
      </c>
      <c r="V1438" s="302">
        <v>0</v>
      </c>
      <c r="W1438" s="302">
        <v>146.81</v>
      </c>
      <c r="X1438" s="302">
        <v>0</v>
      </c>
      <c r="Y1438" s="302">
        <v>0</v>
      </c>
      <c r="Z1438" s="302">
        <v>0</v>
      </c>
      <c r="AA1438" s="302">
        <v>6.11</v>
      </c>
      <c r="AB1438" s="302">
        <v>0</v>
      </c>
      <c r="AC1438" s="302">
        <v>0</v>
      </c>
      <c r="AD1438" s="302">
        <v>0</v>
      </c>
      <c r="AE1438" s="302">
        <v>0</v>
      </c>
      <c r="AF1438" s="302">
        <v>-12.73</v>
      </c>
      <c r="AG1438" s="302">
        <v>14.26</v>
      </c>
      <c r="AH1438" s="302">
        <v>40.33</v>
      </c>
      <c r="AI1438" s="302">
        <v>0</v>
      </c>
      <c r="AJ1438" s="302">
        <v>0</v>
      </c>
      <c r="AK1438" s="302">
        <v>0</v>
      </c>
      <c r="AL1438" s="302">
        <v>0</v>
      </c>
      <c r="AM1438" s="302">
        <v>0</v>
      </c>
      <c r="AN1438" s="302">
        <v>0</v>
      </c>
      <c r="AO1438" s="302">
        <v>0</v>
      </c>
      <c r="AP1438" s="302">
        <v>0</v>
      </c>
      <c r="AQ1438" s="302">
        <v>0</v>
      </c>
      <c r="AR1438" s="302">
        <v>0</v>
      </c>
      <c r="AS1438" s="302">
        <v>3.8310000000000002E-3</v>
      </c>
      <c r="AT1438" s="295">
        <f t="shared" si="22"/>
        <v>327.04616899999996</v>
      </c>
      <c r="AU1438" s="302">
        <v>0</v>
      </c>
      <c r="AV1438" s="302">
        <v>0</v>
      </c>
      <c r="AW1438" s="303">
        <v>84</v>
      </c>
      <c r="AX1438" s="303">
        <v>300</v>
      </c>
      <c r="AY1438" s="302">
        <v>216441.19</v>
      </c>
      <c r="AZ1438" s="302">
        <v>29357.33</v>
      </c>
      <c r="BA1438" s="301">
        <v>48.589002999999998</v>
      </c>
      <c r="BB1438" s="301">
        <v>27.314104361987301</v>
      </c>
      <c r="BC1438" s="301">
        <v>10.59</v>
      </c>
      <c r="BD1438" s="301"/>
      <c r="BE1438" s="300" t="s">
        <v>4204</v>
      </c>
      <c r="BF1438" s="298"/>
      <c r="BG1438" s="300" t="s">
        <v>320</v>
      </c>
      <c r="BH1438" s="300" t="s">
        <v>181</v>
      </c>
      <c r="BI1438" s="300" t="s">
        <v>462</v>
      </c>
      <c r="BJ1438" s="300" t="s">
        <v>103</v>
      </c>
      <c r="BK1438" s="299" t="s">
        <v>175</v>
      </c>
      <c r="BL1438" s="301">
        <v>129237.3603976</v>
      </c>
      <c r="BM1438" s="299" t="s">
        <v>309</v>
      </c>
      <c r="BN1438" s="301"/>
      <c r="BO1438" s="304">
        <v>38618</v>
      </c>
      <c r="BP1438" s="304">
        <v>47749</v>
      </c>
      <c r="BQ1438" s="297" t="s">
        <v>4757</v>
      </c>
      <c r="BR1438" s="297" t="s">
        <v>4764</v>
      </c>
      <c r="BS1438" s="297">
        <v>38618</v>
      </c>
      <c r="BT1438" s="297">
        <v>47749</v>
      </c>
      <c r="BU1438" s="301">
        <v>0</v>
      </c>
      <c r="BV1438" s="301">
        <v>6.11</v>
      </c>
      <c r="BW1438" s="301">
        <v>0</v>
      </c>
    </row>
    <row r="1439" spans="1:75" s="289" customFormat="1" ht="18.2" customHeight="1" x14ac:dyDescent="0.15">
      <c r="A1439" s="291">
        <v>1437</v>
      </c>
      <c r="B1439" s="292" t="s">
        <v>305</v>
      </c>
      <c r="C1439" s="292" t="s">
        <v>306</v>
      </c>
      <c r="D1439" s="312">
        <v>45170</v>
      </c>
      <c r="E1439" s="293" t="s">
        <v>2510</v>
      </c>
      <c r="F1439" s="308">
        <v>44</v>
      </c>
      <c r="G1439" s="308">
        <v>43</v>
      </c>
      <c r="H1439" s="295">
        <v>20222.68</v>
      </c>
      <c r="I1439" s="295">
        <v>5636.61</v>
      </c>
      <c r="J1439" s="295">
        <v>0</v>
      </c>
      <c r="K1439" s="295">
        <v>25859.29</v>
      </c>
      <c r="L1439" s="295">
        <v>158.09</v>
      </c>
      <c r="M1439" s="295">
        <v>0</v>
      </c>
      <c r="N1439" s="295">
        <v>0</v>
      </c>
      <c r="O1439" s="295">
        <v>0</v>
      </c>
      <c r="P1439" s="295">
        <v>0</v>
      </c>
      <c r="Q1439" s="295">
        <v>0</v>
      </c>
      <c r="R1439" s="295">
        <v>25859.29</v>
      </c>
      <c r="S1439" s="295">
        <v>8800.4599999999991</v>
      </c>
      <c r="T1439" s="295">
        <v>178.47</v>
      </c>
      <c r="U1439" s="295">
        <v>0</v>
      </c>
      <c r="V1439" s="295">
        <v>0</v>
      </c>
      <c r="W1439" s="295">
        <v>0</v>
      </c>
      <c r="X1439" s="295">
        <v>0</v>
      </c>
      <c r="Y1439" s="295">
        <v>0</v>
      </c>
      <c r="Z1439" s="295">
        <v>8978.93</v>
      </c>
      <c r="AA1439" s="295">
        <v>0</v>
      </c>
      <c r="AB1439" s="295">
        <v>0</v>
      </c>
      <c r="AC1439" s="295">
        <v>0</v>
      </c>
      <c r="AD1439" s="295">
        <v>0</v>
      </c>
      <c r="AE1439" s="295">
        <v>0</v>
      </c>
      <c r="AF1439" s="295">
        <v>0</v>
      </c>
      <c r="AG1439" s="295">
        <v>0</v>
      </c>
      <c r="AH1439" s="295">
        <v>0</v>
      </c>
      <c r="AI1439" s="295">
        <v>0</v>
      </c>
      <c r="AJ1439" s="295">
        <v>0</v>
      </c>
      <c r="AK1439" s="295">
        <v>0</v>
      </c>
      <c r="AL1439" s="295">
        <v>0</v>
      </c>
      <c r="AM1439" s="295">
        <v>0</v>
      </c>
      <c r="AN1439" s="295">
        <v>0</v>
      </c>
      <c r="AO1439" s="295">
        <v>0</v>
      </c>
      <c r="AP1439" s="295">
        <v>0</v>
      </c>
      <c r="AQ1439" s="295">
        <v>0</v>
      </c>
      <c r="AR1439" s="295">
        <v>0</v>
      </c>
      <c r="AS1439" s="295">
        <v>0</v>
      </c>
      <c r="AT1439" s="295">
        <f t="shared" si="22"/>
        <v>0</v>
      </c>
      <c r="AU1439" s="295">
        <v>5794.7</v>
      </c>
      <c r="AV1439" s="295">
        <v>8978.93</v>
      </c>
      <c r="AW1439" s="296">
        <v>85</v>
      </c>
      <c r="AX1439" s="296">
        <v>300</v>
      </c>
      <c r="AY1439" s="295">
        <v>251947.48</v>
      </c>
      <c r="AZ1439" s="295">
        <v>35404.25</v>
      </c>
      <c r="BA1439" s="294">
        <v>50.472661000000002</v>
      </c>
      <c r="BB1439" s="294">
        <v>36.865268375143998</v>
      </c>
      <c r="BC1439" s="294">
        <v>10.59</v>
      </c>
      <c r="BD1439" s="294"/>
      <c r="BE1439" s="293" t="s">
        <v>4204</v>
      </c>
      <c r="BF1439" s="291"/>
      <c r="BG1439" s="293" t="s">
        <v>320</v>
      </c>
      <c r="BH1439" s="293" t="s">
        <v>181</v>
      </c>
      <c r="BI1439" s="293" t="s">
        <v>462</v>
      </c>
      <c r="BJ1439" s="293" t="s">
        <v>4205</v>
      </c>
      <c r="BK1439" s="292" t="s">
        <v>175</v>
      </c>
      <c r="BL1439" s="294">
        <v>202506.58248184001</v>
      </c>
      <c r="BM1439" s="292" t="s">
        <v>309</v>
      </c>
      <c r="BN1439" s="294"/>
      <c r="BO1439" s="297">
        <v>38631</v>
      </c>
      <c r="BP1439" s="297">
        <v>47762</v>
      </c>
      <c r="BQ1439" s="297" t="s">
        <v>958</v>
      </c>
      <c r="BR1439" s="297" t="s">
        <v>4792</v>
      </c>
      <c r="BS1439" s="297">
        <v>38631</v>
      </c>
      <c r="BT1439" s="297">
        <v>47762</v>
      </c>
      <c r="BU1439" s="294">
        <v>3131.26</v>
      </c>
      <c r="BV1439" s="294">
        <v>7.37</v>
      </c>
      <c r="BW1439" s="294">
        <v>0</v>
      </c>
    </row>
    <row r="1440" spans="1:75" s="289" customFormat="1" ht="18.2" customHeight="1" x14ac:dyDescent="0.15">
      <c r="A1440" s="298">
        <v>1438</v>
      </c>
      <c r="B1440" s="299" t="s">
        <v>305</v>
      </c>
      <c r="C1440" s="299" t="s">
        <v>306</v>
      </c>
      <c r="D1440" s="313">
        <v>45170</v>
      </c>
      <c r="E1440" s="300" t="s">
        <v>2511</v>
      </c>
      <c r="F1440" s="309">
        <v>151</v>
      </c>
      <c r="G1440" s="309">
        <v>150</v>
      </c>
      <c r="H1440" s="302">
        <v>15474.63</v>
      </c>
      <c r="I1440" s="302">
        <v>10033.89</v>
      </c>
      <c r="J1440" s="302">
        <v>0</v>
      </c>
      <c r="K1440" s="302">
        <v>25508.52</v>
      </c>
      <c r="L1440" s="302">
        <v>120.92</v>
      </c>
      <c r="M1440" s="302">
        <v>0</v>
      </c>
      <c r="N1440" s="302">
        <v>0</v>
      </c>
      <c r="O1440" s="302">
        <v>0</v>
      </c>
      <c r="P1440" s="302">
        <v>0</v>
      </c>
      <c r="Q1440" s="302">
        <v>0</v>
      </c>
      <c r="R1440" s="302">
        <v>25508.52</v>
      </c>
      <c r="S1440" s="302">
        <v>28588.1</v>
      </c>
      <c r="T1440" s="302">
        <v>136.56</v>
      </c>
      <c r="U1440" s="302">
        <v>0</v>
      </c>
      <c r="V1440" s="302">
        <v>0</v>
      </c>
      <c r="W1440" s="302">
        <v>0</v>
      </c>
      <c r="X1440" s="302">
        <v>0</v>
      </c>
      <c r="Y1440" s="302">
        <v>0</v>
      </c>
      <c r="Z1440" s="302">
        <v>28724.66</v>
      </c>
      <c r="AA1440" s="302">
        <v>0</v>
      </c>
      <c r="AB1440" s="302">
        <v>0</v>
      </c>
      <c r="AC1440" s="302">
        <v>0</v>
      </c>
      <c r="AD1440" s="302">
        <v>0</v>
      </c>
      <c r="AE1440" s="302">
        <v>0</v>
      </c>
      <c r="AF1440" s="302">
        <v>0</v>
      </c>
      <c r="AG1440" s="302">
        <v>0</v>
      </c>
      <c r="AH1440" s="302">
        <v>0</v>
      </c>
      <c r="AI1440" s="302">
        <v>0</v>
      </c>
      <c r="AJ1440" s="302">
        <v>0</v>
      </c>
      <c r="AK1440" s="302">
        <v>0</v>
      </c>
      <c r="AL1440" s="302">
        <v>0</v>
      </c>
      <c r="AM1440" s="302">
        <v>0</v>
      </c>
      <c r="AN1440" s="302">
        <v>0</v>
      </c>
      <c r="AO1440" s="302">
        <v>0</v>
      </c>
      <c r="AP1440" s="302">
        <v>0</v>
      </c>
      <c r="AQ1440" s="302">
        <v>0</v>
      </c>
      <c r="AR1440" s="302">
        <v>0</v>
      </c>
      <c r="AS1440" s="302">
        <v>0</v>
      </c>
      <c r="AT1440" s="295">
        <f t="shared" si="22"/>
        <v>0</v>
      </c>
      <c r="AU1440" s="302">
        <v>10154.81</v>
      </c>
      <c r="AV1440" s="302">
        <v>28724.66</v>
      </c>
      <c r="AW1440" s="303">
        <v>85</v>
      </c>
      <c r="AX1440" s="303">
        <v>300</v>
      </c>
      <c r="AY1440" s="302">
        <v>251947.48</v>
      </c>
      <c r="AZ1440" s="302">
        <v>27086.080000000002</v>
      </c>
      <c r="BA1440" s="301">
        <v>38.614193</v>
      </c>
      <c r="BB1440" s="301">
        <v>36.365207310336501</v>
      </c>
      <c r="BC1440" s="301">
        <v>10.59</v>
      </c>
      <c r="BD1440" s="301"/>
      <c r="BE1440" s="300" t="s">
        <v>4204</v>
      </c>
      <c r="BF1440" s="298"/>
      <c r="BG1440" s="300" t="s">
        <v>320</v>
      </c>
      <c r="BH1440" s="300" t="s">
        <v>181</v>
      </c>
      <c r="BI1440" s="300" t="s">
        <v>462</v>
      </c>
      <c r="BJ1440" s="300" t="s">
        <v>4205</v>
      </c>
      <c r="BK1440" s="299" t="s">
        <v>175</v>
      </c>
      <c r="BL1440" s="301">
        <v>199759.66893792001</v>
      </c>
      <c r="BM1440" s="299" t="s">
        <v>309</v>
      </c>
      <c r="BN1440" s="301"/>
      <c r="BO1440" s="304">
        <v>38631</v>
      </c>
      <c r="BP1440" s="304">
        <v>47762</v>
      </c>
      <c r="BQ1440" s="297" t="s">
        <v>937</v>
      </c>
      <c r="BR1440" s="297" t="s">
        <v>4765</v>
      </c>
      <c r="BS1440" s="297">
        <v>38631</v>
      </c>
      <c r="BT1440" s="297">
        <v>47762</v>
      </c>
      <c r="BU1440" s="301">
        <v>8780.4500000000007</v>
      </c>
      <c r="BV1440" s="301">
        <v>5.64</v>
      </c>
      <c r="BW1440" s="301">
        <v>0</v>
      </c>
    </row>
    <row r="1441" spans="1:75" s="289" customFormat="1" ht="18.2" customHeight="1" x14ac:dyDescent="0.15">
      <c r="A1441" s="291">
        <v>1439</v>
      </c>
      <c r="B1441" s="292" t="s">
        <v>305</v>
      </c>
      <c r="C1441" s="292" t="s">
        <v>306</v>
      </c>
      <c r="D1441" s="312">
        <v>45170</v>
      </c>
      <c r="E1441" s="293" t="s">
        <v>2512</v>
      </c>
      <c r="F1441" s="308">
        <v>0</v>
      </c>
      <c r="G1441" s="308">
        <v>0</v>
      </c>
      <c r="H1441" s="295">
        <v>19261.740000000002</v>
      </c>
      <c r="I1441" s="295">
        <v>0</v>
      </c>
      <c r="J1441" s="295">
        <v>0</v>
      </c>
      <c r="K1441" s="295">
        <v>19261.740000000002</v>
      </c>
      <c r="L1441" s="295">
        <v>150.56</v>
      </c>
      <c r="M1441" s="295">
        <v>0</v>
      </c>
      <c r="N1441" s="295">
        <v>0</v>
      </c>
      <c r="O1441" s="295">
        <v>150.56</v>
      </c>
      <c r="P1441" s="295">
        <v>0</v>
      </c>
      <c r="Q1441" s="295">
        <v>0</v>
      </c>
      <c r="R1441" s="295">
        <v>19111.18</v>
      </c>
      <c r="S1441" s="295">
        <v>0</v>
      </c>
      <c r="T1441" s="295">
        <v>169.98</v>
      </c>
      <c r="U1441" s="295">
        <v>0</v>
      </c>
      <c r="V1441" s="295">
        <v>0</v>
      </c>
      <c r="W1441" s="295">
        <v>169.98</v>
      </c>
      <c r="X1441" s="295">
        <v>0</v>
      </c>
      <c r="Y1441" s="295">
        <v>0</v>
      </c>
      <c r="Z1441" s="295">
        <v>0</v>
      </c>
      <c r="AA1441" s="295">
        <v>7.02</v>
      </c>
      <c r="AB1441" s="295">
        <v>0</v>
      </c>
      <c r="AC1441" s="295">
        <v>0</v>
      </c>
      <c r="AD1441" s="295">
        <v>0</v>
      </c>
      <c r="AE1441" s="295">
        <v>0</v>
      </c>
      <c r="AF1441" s="295">
        <v>-15.53</v>
      </c>
      <c r="AG1441" s="295">
        <v>16.38</v>
      </c>
      <c r="AH1441" s="295">
        <v>51.35</v>
      </c>
      <c r="AI1441" s="295">
        <v>0</v>
      </c>
      <c r="AJ1441" s="295">
        <v>0</v>
      </c>
      <c r="AK1441" s="295">
        <v>0</v>
      </c>
      <c r="AL1441" s="295">
        <v>0</v>
      </c>
      <c r="AM1441" s="295">
        <v>0</v>
      </c>
      <c r="AN1441" s="295">
        <v>0</v>
      </c>
      <c r="AO1441" s="295">
        <v>0</v>
      </c>
      <c r="AP1441" s="295">
        <v>10.28</v>
      </c>
      <c r="AQ1441" s="295">
        <v>0</v>
      </c>
      <c r="AR1441" s="295">
        <v>6.95</v>
      </c>
      <c r="AS1441" s="295">
        <v>0</v>
      </c>
      <c r="AT1441" s="295">
        <f t="shared" si="22"/>
        <v>383.09</v>
      </c>
      <c r="AU1441" s="295">
        <v>0</v>
      </c>
      <c r="AV1441" s="295">
        <v>0</v>
      </c>
      <c r="AW1441" s="296">
        <v>85</v>
      </c>
      <c r="AX1441" s="296">
        <v>300</v>
      </c>
      <c r="AY1441" s="295">
        <v>370799.35</v>
      </c>
      <c r="AZ1441" s="295">
        <v>33719.33</v>
      </c>
      <c r="BA1441" s="294">
        <v>32.670349999999999</v>
      </c>
      <c r="BB1441" s="294">
        <v>18.516647261763499</v>
      </c>
      <c r="BC1441" s="294">
        <v>10.59</v>
      </c>
      <c r="BD1441" s="294"/>
      <c r="BE1441" s="293" t="s">
        <v>4204</v>
      </c>
      <c r="BF1441" s="291"/>
      <c r="BG1441" s="293" t="s">
        <v>333</v>
      </c>
      <c r="BH1441" s="293" t="s">
        <v>193</v>
      </c>
      <c r="BI1441" s="293" t="s">
        <v>334</v>
      </c>
      <c r="BJ1441" s="293" t="s">
        <v>103</v>
      </c>
      <c r="BK1441" s="292" t="s">
        <v>175</v>
      </c>
      <c r="BL1441" s="294">
        <v>149661.48525328</v>
      </c>
      <c r="BM1441" s="292" t="s">
        <v>309</v>
      </c>
      <c r="BN1441" s="294"/>
      <c r="BO1441" s="297">
        <v>38632</v>
      </c>
      <c r="BP1441" s="297">
        <v>47763</v>
      </c>
      <c r="BQ1441" s="297" t="s">
        <v>4757</v>
      </c>
      <c r="BR1441" s="297" t="s">
        <v>4764</v>
      </c>
      <c r="BS1441" s="297">
        <v>38632</v>
      </c>
      <c r="BT1441" s="297">
        <v>47763</v>
      </c>
      <c r="BU1441" s="294">
        <v>0</v>
      </c>
      <c r="BV1441" s="294">
        <v>7.02</v>
      </c>
      <c r="BW1441" s="294">
        <v>0</v>
      </c>
    </row>
    <row r="1442" spans="1:75" s="289" customFormat="1" ht="18.2" customHeight="1" x14ac:dyDescent="0.15">
      <c r="A1442" s="298">
        <v>1440</v>
      </c>
      <c r="B1442" s="299" t="s">
        <v>305</v>
      </c>
      <c r="C1442" s="299" t="s">
        <v>306</v>
      </c>
      <c r="D1442" s="313">
        <v>45170</v>
      </c>
      <c r="E1442" s="300" t="s">
        <v>2513</v>
      </c>
      <c r="F1442" s="309">
        <v>183</v>
      </c>
      <c r="G1442" s="309">
        <v>182</v>
      </c>
      <c r="H1442" s="302">
        <v>48300.480000000003</v>
      </c>
      <c r="I1442" s="302">
        <v>34133.75</v>
      </c>
      <c r="J1442" s="302">
        <v>0</v>
      </c>
      <c r="K1442" s="302">
        <v>82434.23</v>
      </c>
      <c r="L1442" s="302">
        <v>377.52</v>
      </c>
      <c r="M1442" s="302">
        <v>0</v>
      </c>
      <c r="N1442" s="302">
        <v>0</v>
      </c>
      <c r="O1442" s="302">
        <v>0</v>
      </c>
      <c r="P1442" s="302">
        <v>0</v>
      </c>
      <c r="Q1442" s="302">
        <v>0</v>
      </c>
      <c r="R1442" s="302">
        <v>82434.23</v>
      </c>
      <c r="S1442" s="302">
        <v>112152.39</v>
      </c>
      <c r="T1442" s="302">
        <v>426.25</v>
      </c>
      <c r="U1442" s="302">
        <v>0</v>
      </c>
      <c r="V1442" s="302">
        <v>0</v>
      </c>
      <c r="W1442" s="302">
        <v>0</v>
      </c>
      <c r="X1442" s="302">
        <v>0</v>
      </c>
      <c r="Y1442" s="302">
        <v>0</v>
      </c>
      <c r="Z1442" s="302">
        <v>112578.64</v>
      </c>
      <c r="AA1442" s="302">
        <v>0</v>
      </c>
      <c r="AB1442" s="302">
        <v>0</v>
      </c>
      <c r="AC1442" s="302">
        <v>0</v>
      </c>
      <c r="AD1442" s="302">
        <v>0</v>
      </c>
      <c r="AE1442" s="302">
        <v>0</v>
      </c>
      <c r="AF1442" s="302">
        <v>0</v>
      </c>
      <c r="AG1442" s="302">
        <v>0</v>
      </c>
      <c r="AH1442" s="302">
        <v>0</v>
      </c>
      <c r="AI1442" s="302">
        <v>0</v>
      </c>
      <c r="AJ1442" s="302">
        <v>0</v>
      </c>
      <c r="AK1442" s="302">
        <v>0</v>
      </c>
      <c r="AL1442" s="302">
        <v>0</v>
      </c>
      <c r="AM1442" s="302">
        <v>0</v>
      </c>
      <c r="AN1442" s="302">
        <v>0</v>
      </c>
      <c r="AO1442" s="302">
        <v>0</v>
      </c>
      <c r="AP1442" s="302">
        <v>0</v>
      </c>
      <c r="AQ1442" s="302">
        <v>0</v>
      </c>
      <c r="AR1442" s="302">
        <v>0</v>
      </c>
      <c r="AS1442" s="302">
        <v>0</v>
      </c>
      <c r="AT1442" s="295">
        <f t="shared" si="22"/>
        <v>0</v>
      </c>
      <c r="AU1442" s="302">
        <v>34511.269999999997</v>
      </c>
      <c r="AV1442" s="302">
        <v>112578.64</v>
      </c>
      <c r="AW1442" s="303">
        <v>85</v>
      </c>
      <c r="AX1442" s="303">
        <v>300</v>
      </c>
      <c r="AY1442" s="302">
        <v>421500.03</v>
      </c>
      <c r="AZ1442" s="302">
        <v>84552.93</v>
      </c>
      <c r="BA1442" s="301">
        <v>72.128198999999995</v>
      </c>
      <c r="BB1442" s="301">
        <v>70.320833894836895</v>
      </c>
      <c r="BC1442" s="301">
        <v>10.59</v>
      </c>
      <c r="BD1442" s="301"/>
      <c r="BE1442" s="300" t="s">
        <v>4204</v>
      </c>
      <c r="BF1442" s="298"/>
      <c r="BG1442" s="300" t="s">
        <v>307</v>
      </c>
      <c r="BH1442" s="300" t="s">
        <v>736</v>
      </c>
      <c r="BI1442" s="300" t="s">
        <v>737</v>
      </c>
      <c r="BJ1442" s="300" t="s">
        <v>4205</v>
      </c>
      <c r="BK1442" s="299" t="s">
        <v>175</v>
      </c>
      <c r="BL1442" s="301">
        <v>645550.36881608004</v>
      </c>
      <c r="BM1442" s="299" t="s">
        <v>309</v>
      </c>
      <c r="BN1442" s="301"/>
      <c r="BO1442" s="304">
        <v>38638</v>
      </c>
      <c r="BP1442" s="304">
        <v>47769</v>
      </c>
      <c r="BQ1442" s="297" t="s">
        <v>956</v>
      </c>
      <c r="BR1442" s="297" t="s">
        <v>4794</v>
      </c>
      <c r="BS1442" s="297">
        <v>38638</v>
      </c>
      <c r="BT1442" s="297">
        <v>47769</v>
      </c>
      <c r="BU1442" s="301">
        <v>30073.91</v>
      </c>
      <c r="BV1442" s="301">
        <v>17.59</v>
      </c>
      <c r="BW1442" s="301">
        <v>0</v>
      </c>
    </row>
    <row r="1443" spans="1:75" s="289" customFormat="1" ht="18.2" customHeight="1" x14ac:dyDescent="0.15">
      <c r="A1443" s="291">
        <v>1441</v>
      </c>
      <c r="B1443" s="292" t="s">
        <v>305</v>
      </c>
      <c r="C1443" s="292" t="s">
        <v>306</v>
      </c>
      <c r="D1443" s="312">
        <v>45170</v>
      </c>
      <c r="E1443" s="293" t="s">
        <v>2514</v>
      </c>
      <c r="F1443" s="308">
        <v>39</v>
      </c>
      <c r="G1443" s="308">
        <v>38</v>
      </c>
      <c r="H1443" s="295">
        <v>15835.2</v>
      </c>
      <c r="I1443" s="295">
        <v>8284.65</v>
      </c>
      <c r="J1443" s="295">
        <v>0</v>
      </c>
      <c r="K1443" s="295">
        <v>24119.85</v>
      </c>
      <c r="L1443" s="295">
        <v>257.56</v>
      </c>
      <c r="M1443" s="295">
        <v>0</v>
      </c>
      <c r="N1443" s="295">
        <v>0</v>
      </c>
      <c r="O1443" s="295">
        <v>0</v>
      </c>
      <c r="P1443" s="295">
        <v>0</v>
      </c>
      <c r="Q1443" s="295">
        <v>0</v>
      </c>
      <c r="R1443" s="295">
        <v>24119.85</v>
      </c>
      <c r="S1443" s="295">
        <v>6638.46</v>
      </c>
      <c r="T1443" s="295">
        <v>139.75</v>
      </c>
      <c r="U1443" s="295">
        <v>0</v>
      </c>
      <c r="V1443" s="295">
        <v>0</v>
      </c>
      <c r="W1443" s="295">
        <v>0</v>
      </c>
      <c r="X1443" s="295">
        <v>0</v>
      </c>
      <c r="Y1443" s="295">
        <v>0</v>
      </c>
      <c r="Z1443" s="295">
        <v>6778.21</v>
      </c>
      <c r="AA1443" s="295">
        <v>0</v>
      </c>
      <c r="AB1443" s="295">
        <v>0</v>
      </c>
      <c r="AC1443" s="295">
        <v>0</v>
      </c>
      <c r="AD1443" s="295">
        <v>0</v>
      </c>
      <c r="AE1443" s="295">
        <v>0</v>
      </c>
      <c r="AF1443" s="295">
        <v>0</v>
      </c>
      <c r="AG1443" s="295">
        <v>0</v>
      </c>
      <c r="AH1443" s="295">
        <v>0</v>
      </c>
      <c r="AI1443" s="295">
        <v>0</v>
      </c>
      <c r="AJ1443" s="295">
        <v>0</v>
      </c>
      <c r="AK1443" s="295">
        <v>0</v>
      </c>
      <c r="AL1443" s="295">
        <v>0</v>
      </c>
      <c r="AM1443" s="295">
        <v>0</v>
      </c>
      <c r="AN1443" s="295">
        <v>0</v>
      </c>
      <c r="AO1443" s="295">
        <v>0</v>
      </c>
      <c r="AP1443" s="295">
        <v>0</v>
      </c>
      <c r="AQ1443" s="295">
        <v>0</v>
      </c>
      <c r="AR1443" s="295">
        <v>0</v>
      </c>
      <c r="AS1443" s="295">
        <v>0</v>
      </c>
      <c r="AT1443" s="295">
        <f t="shared" si="22"/>
        <v>0</v>
      </c>
      <c r="AU1443" s="295">
        <v>8542.2099999999991</v>
      </c>
      <c r="AV1443" s="295">
        <v>6778.21</v>
      </c>
      <c r="AW1443" s="296">
        <v>85</v>
      </c>
      <c r="AX1443" s="296">
        <v>300</v>
      </c>
      <c r="AY1443" s="295">
        <v>226963.89</v>
      </c>
      <c r="AZ1443" s="295">
        <v>41795.019999999997</v>
      </c>
      <c r="BA1443" s="294">
        <v>66.233750999999998</v>
      </c>
      <c r="BB1443" s="294">
        <v>38.223408890756602</v>
      </c>
      <c r="BC1443" s="294">
        <v>10.59</v>
      </c>
      <c r="BD1443" s="294"/>
      <c r="BE1443" s="293" t="s">
        <v>4204</v>
      </c>
      <c r="BF1443" s="291"/>
      <c r="BG1443" s="293" t="s">
        <v>349</v>
      </c>
      <c r="BH1443" s="293" t="s">
        <v>180</v>
      </c>
      <c r="BI1443" s="293" t="s">
        <v>350</v>
      </c>
      <c r="BJ1443" s="293" t="s">
        <v>4205</v>
      </c>
      <c r="BK1443" s="292" t="s">
        <v>175</v>
      </c>
      <c r="BL1443" s="294">
        <v>188884.86085560001</v>
      </c>
      <c r="BM1443" s="292" t="s">
        <v>309</v>
      </c>
      <c r="BN1443" s="294"/>
      <c r="BO1443" s="297">
        <v>38646</v>
      </c>
      <c r="BP1443" s="297">
        <v>47777</v>
      </c>
      <c r="BQ1443" s="297" t="s">
        <v>4195</v>
      </c>
      <c r="BR1443" s="297" t="s">
        <v>4771</v>
      </c>
      <c r="BS1443" s="297">
        <v>38646</v>
      </c>
      <c r="BT1443" s="297">
        <v>47777</v>
      </c>
      <c r="BU1443" s="294">
        <v>3155.52</v>
      </c>
      <c r="BV1443" s="294">
        <v>8.69</v>
      </c>
      <c r="BW1443" s="294">
        <v>0</v>
      </c>
    </row>
    <row r="1444" spans="1:75" s="289" customFormat="1" ht="18.2" customHeight="1" x14ac:dyDescent="0.15">
      <c r="A1444" s="298">
        <v>1442</v>
      </c>
      <c r="B1444" s="299" t="s">
        <v>305</v>
      </c>
      <c r="C1444" s="299" t="s">
        <v>306</v>
      </c>
      <c r="D1444" s="313">
        <v>45170</v>
      </c>
      <c r="E1444" s="300" t="s">
        <v>2515</v>
      </c>
      <c r="F1444" s="309">
        <v>3</v>
      </c>
      <c r="G1444" s="309">
        <v>2</v>
      </c>
      <c r="H1444" s="302">
        <v>15772.65</v>
      </c>
      <c r="I1444" s="302">
        <v>243.37</v>
      </c>
      <c r="J1444" s="302">
        <v>0</v>
      </c>
      <c r="K1444" s="302">
        <v>16016.02</v>
      </c>
      <c r="L1444" s="302">
        <v>123.3</v>
      </c>
      <c r="M1444" s="302">
        <v>0</v>
      </c>
      <c r="N1444" s="302">
        <v>91.38</v>
      </c>
      <c r="O1444" s="302">
        <v>0</v>
      </c>
      <c r="P1444" s="302">
        <v>0</v>
      </c>
      <c r="Q1444" s="302">
        <v>0</v>
      </c>
      <c r="R1444" s="302">
        <v>15924.64</v>
      </c>
      <c r="S1444" s="302">
        <v>281.61</v>
      </c>
      <c r="T1444" s="302">
        <v>139.19</v>
      </c>
      <c r="U1444" s="302">
        <v>0</v>
      </c>
      <c r="V1444" s="302">
        <v>141.34</v>
      </c>
      <c r="W1444" s="302">
        <v>0</v>
      </c>
      <c r="X1444" s="302">
        <v>0</v>
      </c>
      <c r="Y1444" s="302">
        <v>0</v>
      </c>
      <c r="Z1444" s="302">
        <v>279.45999999999998</v>
      </c>
      <c r="AA1444" s="302">
        <v>0</v>
      </c>
      <c r="AB1444" s="302">
        <v>0</v>
      </c>
      <c r="AC1444" s="302">
        <v>0</v>
      </c>
      <c r="AD1444" s="302">
        <v>0</v>
      </c>
      <c r="AE1444" s="302">
        <v>0</v>
      </c>
      <c r="AF1444" s="302">
        <v>-5.66</v>
      </c>
      <c r="AG1444" s="302">
        <v>0</v>
      </c>
      <c r="AH1444" s="302">
        <v>0</v>
      </c>
      <c r="AI1444" s="302">
        <v>5.75</v>
      </c>
      <c r="AJ1444" s="302">
        <v>0</v>
      </c>
      <c r="AK1444" s="302">
        <v>0</v>
      </c>
      <c r="AL1444" s="302">
        <v>43.16</v>
      </c>
      <c r="AM1444" s="302">
        <v>0</v>
      </c>
      <c r="AN1444" s="302">
        <v>13.41</v>
      </c>
      <c r="AO1444" s="302">
        <v>29.86</v>
      </c>
      <c r="AP1444" s="302">
        <v>0</v>
      </c>
      <c r="AQ1444" s="302">
        <v>0</v>
      </c>
      <c r="AR1444" s="302">
        <v>0</v>
      </c>
      <c r="AS1444" s="302">
        <v>0</v>
      </c>
      <c r="AT1444" s="295">
        <f t="shared" si="22"/>
        <v>319.24</v>
      </c>
      <c r="AU1444" s="302">
        <v>275.29000000000002</v>
      </c>
      <c r="AV1444" s="302">
        <v>279.45999999999998</v>
      </c>
      <c r="AW1444" s="303">
        <v>85</v>
      </c>
      <c r="AX1444" s="303">
        <v>300</v>
      </c>
      <c r="AY1444" s="302">
        <v>219998.59</v>
      </c>
      <c r="AZ1444" s="302">
        <v>27612.639999999999</v>
      </c>
      <c r="BA1444" s="301">
        <v>45.140377999999998</v>
      </c>
      <c r="BB1444" s="301">
        <v>26.033159781676801</v>
      </c>
      <c r="BC1444" s="301">
        <v>10.59</v>
      </c>
      <c r="BD1444" s="301"/>
      <c r="BE1444" s="300" t="s">
        <v>4204</v>
      </c>
      <c r="BF1444" s="298"/>
      <c r="BG1444" s="300" t="s">
        <v>320</v>
      </c>
      <c r="BH1444" s="300" t="s">
        <v>181</v>
      </c>
      <c r="BI1444" s="300" t="s">
        <v>372</v>
      </c>
      <c r="BJ1444" s="300" t="s">
        <v>177</v>
      </c>
      <c r="BK1444" s="299" t="s">
        <v>175</v>
      </c>
      <c r="BL1444" s="301">
        <v>124707.38460544001</v>
      </c>
      <c r="BM1444" s="299" t="s">
        <v>309</v>
      </c>
      <c r="BN1444" s="301"/>
      <c r="BO1444" s="304">
        <v>38644</v>
      </c>
      <c r="BP1444" s="304">
        <v>47775</v>
      </c>
      <c r="BQ1444" s="297" t="s">
        <v>1063</v>
      </c>
      <c r="BR1444" s="297" t="s">
        <v>4761</v>
      </c>
      <c r="BS1444" s="297">
        <v>38644</v>
      </c>
      <c r="BT1444" s="297">
        <v>47775</v>
      </c>
      <c r="BU1444" s="301">
        <v>115.52</v>
      </c>
      <c r="BV1444" s="301">
        <v>5.75</v>
      </c>
      <c r="BW1444" s="301">
        <v>0</v>
      </c>
    </row>
    <row r="1445" spans="1:75" s="289" customFormat="1" ht="18.2" customHeight="1" x14ac:dyDescent="0.15">
      <c r="A1445" s="291">
        <v>1443</v>
      </c>
      <c r="B1445" s="292" t="s">
        <v>305</v>
      </c>
      <c r="C1445" s="292" t="s">
        <v>306</v>
      </c>
      <c r="D1445" s="312">
        <v>45170</v>
      </c>
      <c r="E1445" s="293" t="s">
        <v>2516</v>
      </c>
      <c r="F1445" s="308">
        <v>54</v>
      </c>
      <c r="G1445" s="308">
        <v>53</v>
      </c>
      <c r="H1445" s="295">
        <v>9110</v>
      </c>
      <c r="I1445" s="295">
        <v>6629.68</v>
      </c>
      <c r="J1445" s="295">
        <v>0</v>
      </c>
      <c r="K1445" s="295">
        <v>15739.68</v>
      </c>
      <c r="L1445" s="295">
        <v>157.15</v>
      </c>
      <c r="M1445" s="295">
        <v>0</v>
      </c>
      <c r="N1445" s="295">
        <v>0</v>
      </c>
      <c r="O1445" s="295">
        <v>0</v>
      </c>
      <c r="P1445" s="295">
        <v>0</v>
      </c>
      <c r="Q1445" s="295">
        <v>0</v>
      </c>
      <c r="R1445" s="295">
        <v>15739.68</v>
      </c>
      <c r="S1445" s="295">
        <v>5960.47</v>
      </c>
      <c r="T1445" s="295">
        <v>80.400000000000006</v>
      </c>
      <c r="U1445" s="295">
        <v>0</v>
      </c>
      <c r="V1445" s="295">
        <v>0</v>
      </c>
      <c r="W1445" s="295">
        <v>0</v>
      </c>
      <c r="X1445" s="295">
        <v>0</v>
      </c>
      <c r="Y1445" s="295">
        <v>0</v>
      </c>
      <c r="Z1445" s="295">
        <v>6040.87</v>
      </c>
      <c r="AA1445" s="295">
        <v>0</v>
      </c>
      <c r="AB1445" s="295">
        <v>0</v>
      </c>
      <c r="AC1445" s="295">
        <v>0</v>
      </c>
      <c r="AD1445" s="295">
        <v>0</v>
      </c>
      <c r="AE1445" s="295">
        <v>0</v>
      </c>
      <c r="AF1445" s="295">
        <v>0</v>
      </c>
      <c r="AG1445" s="295">
        <v>0</v>
      </c>
      <c r="AH1445" s="295">
        <v>0</v>
      </c>
      <c r="AI1445" s="295">
        <v>0</v>
      </c>
      <c r="AJ1445" s="295">
        <v>0</v>
      </c>
      <c r="AK1445" s="295">
        <v>0</v>
      </c>
      <c r="AL1445" s="295">
        <v>0</v>
      </c>
      <c r="AM1445" s="295">
        <v>0</v>
      </c>
      <c r="AN1445" s="295">
        <v>0</v>
      </c>
      <c r="AO1445" s="295">
        <v>0</v>
      </c>
      <c r="AP1445" s="295">
        <v>0</v>
      </c>
      <c r="AQ1445" s="295">
        <v>0</v>
      </c>
      <c r="AR1445" s="295">
        <v>0</v>
      </c>
      <c r="AS1445" s="295">
        <v>0</v>
      </c>
      <c r="AT1445" s="295">
        <f t="shared" si="22"/>
        <v>0</v>
      </c>
      <c r="AU1445" s="295">
        <v>6786.83</v>
      </c>
      <c r="AV1445" s="295">
        <v>6040.87</v>
      </c>
      <c r="AW1445" s="296">
        <v>85</v>
      </c>
      <c r="AX1445" s="296">
        <v>300</v>
      </c>
      <c r="AY1445" s="295">
        <v>219998.59</v>
      </c>
      <c r="AZ1445" s="295">
        <v>24989.26</v>
      </c>
      <c r="BA1445" s="294">
        <v>40.851748999999998</v>
      </c>
      <c r="BB1445" s="294">
        <v>25.730792216348899</v>
      </c>
      <c r="BC1445" s="294">
        <v>10.59</v>
      </c>
      <c r="BD1445" s="294"/>
      <c r="BE1445" s="293" t="s">
        <v>4204</v>
      </c>
      <c r="BF1445" s="291"/>
      <c r="BG1445" s="293" t="s">
        <v>320</v>
      </c>
      <c r="BH1445" s="293" t="s">
        <v>181</v>
      </c>
      <c r="BI1445" s="293" t="s">
        <v>372</v>
      </c>
      <c r="BJ1445" s="293" t="s">
        <v>4205</v>
      </c>
      <c r="BK1445" s="292" t="s">
        <v>175</v>
      </c>
      <c r="BL1445" s="294">
        <v>123258.94508927999</v>
      </c>
      <c r="BM1445" s="292" t="s">
        <v>309</v>
      </c>
      <c r="BN1445" s="294"/>
      <c r="BO1445" s="297">
        <v>38644</v>
      </c>
      <c r="BP1445" s="297">
        <v>47775</v>
      </c>
      <c r="BQ1445" s="297" t="s">
        <v>941</v>
      </c>
      <c r="BR1445" s="297" t="s">
        <v>4791</v>
      </c>
      <c r="BS1445" s="297">
        <v>38644</v>
      </c>
      <c r="BT1445" s="297">
        <v>47775</v>
      </c>
      <c r="BU1445" s="294">
        <v>2869.02</v>
      </c>
      <c r="BV1445" s="294">
        <v>5.2</v>
      </c>
      <c r="BW1445" s="294">
        <v>0</v>
      </c>
    </row>
    <row r="1446" spans="1:75" s="289" customFormat="1" ht="18.2" customHeight="1" x14ac:dyDescent="0.15">
      <c r="A1446" s="298">
        <v>1444</v>
      </c>
      <c r="B1446" s="299" t="s">
        <v>305</v>
      </c>
      <c r="C1446" s="299" t="s">
        <v>306</v>
      </c>
      <c r="D1446" s="313">
        <v>45170</v>
      </c>
      <c r="E1446" s="300" t="s">
        <v>2517</v>
      </c>
      <c r="F1446" s="309">
        <v>0</v>
      </c>
      <c r="G1446" s="309">
        <v>0</v>
      </c>
      <c r="H1446" s="302">
        <v>10594.32</v>
      </c>
      <c r="I1446" s="302">
        <v>0</v>
      </c>
      <c r="J1446" s="302">
        <v>0</v>
      </c>
      <c r="K1446" s="302">
        <v>10594.32</v>
      </c>
      <c r="L1446" s="302">
        <v>82.84</v>
      </c>
      <c r="M1446" s="302">
        <v>0</v>
      </c>
      <c r="N1446" s="302">
        <v>0</v>
      </c>
      <c r="O1446" s="302">
        <v>82.84</v>
      </c>
      <c r="P1446" s="302">
        <v>0</v>
      </c>
      <c r="Q1446" s="302">
        <v>0</v>
      </c>
      <c r="R1446" s="302">
        <v>10511.48</v>
      </c>
      <c r="S1446" s="302">
        <v>0</v>
      </c>
      <c r="T1446" s="302">
        <v>93.49</v>
      </c>
      <c r="U1446" s="302">
        <v>0</v>
      </c>
      <c r="V1446" s="302">
        <v>0</v>
      </c>
      <c r="W1446" s="302">
        <v>93.49</v>
      </c>
      <c r="X1446" s="302">
        <v>0</v>
      </c>
      <c r="Y1446" s="302">
        <v>0</v>
      </c>
      <c r="Z1446" s="302">
        <v>0</v>
      </c>
      <c r="AA1446" s="302">
        <v>3.86</v>
      </c>
      <c r="AB1446" s="302">
        <v>0</v>
      </c>
      <c r="AC1446" s="302">
        <v>0</v>
      </c>
      <c r="AD1446" s="302">
        <v>0</v>
      </c>
      <c r="AE1446" s="302">
        <v>0</v>
      </c>
      <c r="AF1446" s="302">
        <v>-10.8</v>
      </c>
      <c r="AG1446" s="302">
        <v>9.01</v>
      </c>
      <c r="AH1446" s="302">
        <v>34.630000000000003</v>
      </c>
      <c r="AI1446" s="302">
        <v>0</v>
      </c>
      <c r="AJ1446" s="302">
        <v>0</v>
      </c>
      <c r="AK1446" s="302">
        <v>0</v>
      </c>
      <c r="AL1446" s="302">
        <v>0</v>
      </c>
      <c r="AM1446" s="302">
        <v>0</v>
      </c>
      <c r="AN1446" s="302">
        <v>0</v>
      </c>
      <c r="AO1446" s="302">
        <v>0</v>
      </c>
      <c r="AP1446" s="302">
        <v>0.23</v>
      </c>
      <c r="AQ1446" s="302">
        <v>0</v>
      </c>
      <c r="AR1446" s="302">
        <v>0</v>
      </c>
      <c r="AS1446" s="302">
        <v>0</v>
      </c>
      <c r="AT1446" s="295">
        <f t="shared" si="22"/>
        <v>213.26</v>
      </c>
      <c r="AU1446" s="302">
        <v>0</v>
      </c>
      <c r="AV1446" s="302">
        <v>0</v>
      </c>
      <c r="AW1446" s="303">
        <v>85</v>
      </c>
      <c r="AX1446" s="303">
        <v>300</v>
      </c>
      <c r="AY1446" s="302">
        <v>359999.59</v>
      </c>
      <c r="AZ1446" s="302">
        <v>18548.900000000001</v>
      </c>
      <c r="BA1446" s="301">
        <v>18.541687</v>
      </c>
      <c r="BB1446" s="301">
        <v>10.507392463529399</v>
      </c>
      <c r="BC1446" s="301">
        <v>10.59</v>
      </c>
      <c r="BD1446" s="301"/>
      <c r="BE1446" s="300" t="s">
        <v>4204</v>
      </c>
      <c r="BF1446" s="298"/>
      <c r="BG1446" s="300" t="s">
        <v>360</v>
      </c>
      <c r="BH1446" s="300" t="s">
        <v>232</v>
      </c>
      <c r="BI1446" s="300" t="s">
        <v>419</v>
      </c>
      <c r="BJ1446" s="300" t="s">
        <v>103</v>
      </c>
      <c r="BK1446" s="299" t="s">
        <v>175</v>
      </c>
      <c r="BL1446" s="301">
        <v>82316.40898208</v>
      </c>
      <c r="BM1446" s="299" t="s">
        <v>309</v>
      </c>
      <c r="BN1446" s="301"/>
      <c r="BO1446" s="304">
        <v>38653</v>
      </c>
      <c r="BP1446" s="304">
        <v>47784</v>
      </c>
      <c r="BQ1446" s="297" t="s">
        <v>4757</v>
      </c>
      <c r="BR1446" s="297" t="s">
        <v>4764</v>
      </c>
      <c r="BS1446" s="297">
        <v>38653</v>
      </c>
      <c r="BT1446" s="297">
        <v>47784</v>
      </c>
      <c r="BU1446" s="301">
        <v>0</v>
      </c>
      <c r="BV1446" s="301">
        <v>3.86</v>
      </c>
      <c r="BW1446" s="301">
        <v>0</v>
      </c>
    </row>
    <row r="1447" spans="1:75" s="289" customFormat="1" ht="18.2" customHeight="1" x14ac:dyDescent="0.15">
      <c r="A1447" s="291">
        <v>1445</v>
      </c>
      <c r="B1447" s="292" t="s">
        <v>305</v>
      </c>
      <c r="C1447" s="292" t="s">
        <v>306</v>
      </c>
      <c r="D1447" s="312">
        <v>45170</v>
      </c>
      <c r="E1447" s="293" t="s">
        <v>2518</v>
      </c>
      <c r="F1447" s="308">
        <v>1</v>
      </c>
      <c r="G1447" s="308">
        <v>0</v>
      </c>
      <c r="H1447" s="295">
        <v>26622.720000000001</v>
      </c>
      <c r="I1447" s="295">
        <v>0</v>
      </c>
      <c r="J1447" s="295">
        <v>0</v>
      </c>
      <c r="K1447" s="295">
        <v>26622.720000000001</v>
      </c>
      <c r="L1447" s="295">
        <v>450.95</v>
      </c>
      <c r="M1447" s="295">
        <v>0</v>
      </c>
      <c r="N1447" s="295">
        <v>0</v>
      </c>
      <c r="O1447" s="295">
        <v>0</v>
      </c>
      <c r="P1447" s="295">
        <v>0</v>
      </c>
      <c r="Q1447" s="295">
        <v>0</v>
      </c>
      <c r="R1447" s="295">
        <v>26622.720000000001</v>
      </c>
      <c r="S1447" s="295">
        <v>0</v>
      </c>
      <c r="T1447" s="295">
        <v>234.95</v>
      </c>
      <c r="U1447" s="295">
        <v>0</v>
      </c>
      <c r="V1447" s="295">
        <v>0</v>
      </c>
      <c r="W1447" s="295">
        <v>0</v>
      </c>
      <c r="X1447" s="295">
        <v>0</v>
      </c>
      <c r="Y1447" s="295">
        <v>0</v>
      </c>
      <c r="Z1447" s="295">
        <v>234.95</v>
      </c>
      <c r="AA1447" s="295">
        <v>0</v>
      </c>
      <c r="AB1447" s="295">
        <v>0</v>
      </c>
      <c r="AC1447" s="295">
        <v>0</v>
      </c>
      <c r="AD1447" s="295">
        <v>0</v>
      </c>
      <c r="AE1447" s="295">
        <v>0</v>
      </c>
      <c r="AF1447" s="295">
        <v>0</v>
      </c>
      <c r="AG1447" s="295">
        <v>0</v>
      </c>
      <c r="AH1447" s="295">
        <v>0</v>
      </c>
      <c r="AI1447" s="295">
        <v>0</v>
      </c>
      <c r="AJ1447" s="295">
        <v>0</v>
      </c>
      <c r="AK1447" s="295">
        <v>0</v>
      </c>
      <c r="AL1447" s="295">
        <v>0</v>
      </c>
      <c r="AM1447" s="295">
        <v>0</v>
      </c>
      <c r="AN1447" s="295">
        <v>0</v>
      </c>
      <c r="AO1447" s="295">
        <v>0</v>
      </c>
      <c r="AP1447" s="295">
        <v>0</v>
      </c>
      <c r="AQ1447" s="295">
        <v>0</v>
      </c>
      <c r="AR1447" s="295">
        <v>0</v>
      </c>
      <c r="AS1447" s="295">
        <v>0</v>
      </c>
      <c r="AT1447" s="295">
        <f t="shared" si="22"/>
        <v>0</v>
      </c>
      <c r="AU1447" s="295">
        <v>450.95</v>
      </c>
      <c r="AV1447" s="295">
        <v>234.95</v>
      </c>
      <c r="AW1447" s="296">
        <v>86</v>
      </c>
      <c r="AX1447" s="296">
        <v>300</v>
      </c>
      <c r="AY1447" s="295">
        <v>428999.64</v>
      </c>
      <c r="AZ1447" s="295">
        <v>72153.61</v>
      </c>
      <c r="BA1447" s="294">
        <v>60.560409999999997</v>
      </c>
      <c r="BB1447" s="294">
        <v>22.345144456600298</v>
      </c>
      <c r="BC1447" s="294">
        <v>10.59</v>
      </c>
      <c r="BD1447" s="294"/>
      <c r="BE1447" s="293" t="s">
        <v>4204</v>
      </c>
      <c r="BF1447" s="291"/>
      <c r="BG1447" s="293" t="s">
        <v>315</v>
      </c>
      <c r="BH1447" s="293" t="s">
        <v>183</v>
      </c>
      <c r="BI1447" s="293" t="s">
        <v>378</v>
      </c>
      <c r="BJ1447" s="293" t="s">
        <v>177</v>
      </c>
      <c r="BK1447" s="292" t="s">
        <v>175</v>
      </c>
      <c r="BL1447" s="294">
        <v>208485.07610112001</v>
      </c>
      <c r="BM1447" s="292" t="s">
        <v>309</v>
      </c>
      <c r="BN1447" s="294"/>
      <c r="BO1447" s="297">
        <v>38658</v>
      </c>
      <c r="BP1447" s="297">
        <v>47789</v>
      </c>
      <c r="BQ1447" s="297" t="s">
        <v>4757</v>
      </c>
      <c r="BR1447" s="297" t="s">
        <v>4764</v>
      </c>
      <c r="BS1447" s="297">
        <v>38658</v>
      </c>
      <c r="BT1447" s="297">
        <v>47789</v>
      </c>
      <c r="BU1447" s="294">
        <v>144.88999999999999</v>
      </c>
      <c r="BV1447" s="294">
        <v>15.01</v>
      </c>
      <c r="BW1447" s="294">
        <v>0</v>
      </c>
    </row>
    <row r="1448" spans="1:75" s="289" customFormat="1" ht="18.2" customHeight="1" x14ac:dyDescent="0.15">
      <c r="A1448" s="298">
        <v>1446</v>
      </c>
      <c r="B1448" s="299" t="s">
        <v>305</v>
      </c>
      <c r="C1448" s="299" t="s">
        <v>306</v>
      </c>
      <c r="D1448" s="313">
        <v>45170</v>
      </c>
      <c r="E1448" s="300" t="s">
        <v>2519</v>
      </c>
      <c r="F1448" s="309">
        <v>0</v>
      </c>
      <c r="G1448" s="309">
        <v>0</v>
      </c>
      <c r="H1448" s="302">
        <v>24415.759999999998</v>
      </c>
      <c r="I1448" s="302">
        <v>0</v>
      </c>
      <c r="J1448" s="302">
        <v>0</v>
      </c>
      <c r="K1448" s="302">
        <v>24415.759999999998</v>
      </c>
      <c r="L1448" s="302">
        <v>451.32</v>
      </c>
      <c r="M1448" s="302">
        <v>0</v>
      </c>
      <c r="N1448" s="302">
        <v>0</v>
      </c>
      <c r="O1448" s="302">
        <v>451.32</v>
      </c>
      <c r="P1448" s="302">
        <v>0</v>
      </c>
      <c r="Q1448" s="302">
        <v>0</v>
      </c>
      <c r="R1448" s="302">
        <v>23964.44</v>
      </c>
      <c r="S1448" s="302">
        <v>0</v>
      </c>
      <c r="T1448" s="302">
        <v>215.47</v>
      </c>
      <c r="U1448" s="302">
        <v>0</v>
      </c>
      <c r="V1448" s="302">
        <v>0</v>
      </c>
      <c r="W1448" s="302">
        <v>215.47</v>
      </c>
      <c r="X1448" s="302">
        <v>0</v>
      </c>
      <c r="Y1448" s="302">
        <v>0</v>
      </c>
      <c r="Z1448" s="302">
        <v>0</v>
      </c>
      <c r="AA1448" s="302">
        <v>14.6</v>
      </c>
      <c r="AB1448" s="302">
        <v>0</v>
      </c>
      <c r="AC1448" s="302">
        <v>0</v>
      </c>
      <c r="AD1448" s="302">
        <v>0</v>
      </c>
      <c r="AE1448" s="302">
        <v>0</v>
      </c>
      <c r="AF1448" s="302">
        <v>-23.85</v>
      </c>
      <c r="AG1448" s="302">
        <v>34.07</v>
      </c>
      <c r="AH1448" s="302">
        <v>90.45</v>
      </c>
      <c r="AI1448" s="302">
        <v>0</v>
      </c>
      <c r="AJ1448" s="302">
        <v>0</v>
      </c>
      <c r="AK1448" s="302">
        <v>0</v>
      </c>
      <c r="AL1448" s="302">
        <v>0</v>
      </c>
      <c r="AM1448" s="302">
        <v>0</v>
      </c>
      <c r="AN1448" s="302">
        <v>0</v>
      </c>
      <c r="AO1448" s="302">
        <v>0</v>
      </c>
      <c r="AP1448" s="302">
        <v>0</v>
      </c>
      <c r="AQ1448" s="302">
        <v>0</v>
      </c>
      <c r="AR1448" s="302">
        <v>0.15</v>
      </c>
      <c r="AS1448" s="302">
        <v>3.3201000000000001E-2</v>
      </c>
      <c r="AT1448" s="295">
        <f t="shared" si="22"/>
        <v>781.87679900000001</v>
      </c>
      <c r="AU1448" s="302">
        <v>0</v>
      </c>
      <c r="AV1448" s="302">
        <v>0</v>
      </c>
      <c r="AW1448" s="303">
        <v>86</v>
      </c>
      <c r="AX1448" s="303">
        <v>300</v>
      </c>
      <c r="AY1448" s="302">
        <v>375000.33</v>
      </c>
      <c r="AZ1448" s="302">
        <v>70143.289999999994</v>
      </c>
      <c r="BA1448" s="301">
        <v>67.366510000000005</v>
      </c>
      <c r="BB1448" s="301">
        <v>23.015753707937002</v>
      </c>
      <c r="BC1448" s="301">
        <v>10.59</v>
      </c>
      <c r="BD1448" s="301"/>
      <c r="BE1448" s="300" t="s">
        <v>4204</v>
      </c>
      <c r="BF1448" s="298"/>
      <c r="BG1448" s="300" t="s">
        <v>333</v>
      </c>
      <c r="BH1448" s="300" t="s">
        <v>209</v>
      </c>
      <c r="BI1448" s="300" t="s">
        <v>678</v>
      </c>
      <c r="BJ1448" s="300" t="s">
        <v>103</v>
      </c>
      <c r="BK1448" s="299" t="s">
        <v>175</v>
      </c>
      <c r="BL1448" s="301">
        <v>187667.83022624001</v>
      </c>
      <c r="BM1448" s="299" t="s">
        <v>309</v>
      </c>
      <c r="BN1448" s="301"/>
      <c r="BO1448" s="304">
        <v>38660</v>
      </c>
      <c r="BP1448" s="304">
        <v>47791</v>
      </c>
      <c r="BQ1448" s="297" t="s">
        <v>4757</v>
      </c>
      <c r="BR1448" s="297" t="s">
        <v>4764</v>
      </c>
      <c r="BS1448" s="297">
        <v>38660</v>
      </c>
      <c r="BT1448" s="297">
        <v>47791</v>
      </c>
      <c r="BU1448" s="301">
        <v>0</v>
      </c>
      <c r="BV1448" s="301">
        <v>14.6</v>
      </c>
      <c r="BW1448" s="301">
        <v>0</v>
      </c>
    </row>
    <row r="1449" spans="1:75" s="289" customFormat="1" ht="18.2" customHeight="1" x14ac:dyDescent="0.15">
      <c r="A1449" s="291">
        <v>1447</v>
      </c>
      <c r="B1449" s="292" t="s">
        <v>305</v>
      </c>
      <c r="C1449" s="292" t="s">
        <v>306</v>
      </c>
      <c r="D1449" s="312">
        <v>45170</v>
      </c>
      <c r="E1449" s="293" t="s">
        <v>2520</v>
      </c>
      <c r="F1449" s="308">
        <v>75</v>
      </c>
      <c r="G1449" s="308">
        <v>74</v>
      </c>
      <c r="H1449" s="295">
        <v>11863.41</v>
      </c>
      <c r="I1449" s="295">
        <v>21121.15</v>
      </c>
      <c r="J1449" s="295">
        <v>0</v>
      </c>
      <c r="K1449" s="295">
        <v>32984.559999999998</v>
      </c>
      <c r="L1449" s="295">
        <v>390.99</v>
      </c>
      <c r="M1449" s="295">
        <v>0</v>
      </c>
      <c r="N1449" s="295">
        <v>0</v>
      </c>
      <c r="O1449" s="295">
        <v>0</v>
      </c>
      <c r="P1449" s="295">
        <v>0</v>
      </c>
      <c r="Q1449" s="295">
        <v>0</v>
      </c>
      <c r="R1449" s="295">
        <v>32984.559999999998</v>
      </c>
      <c r="S1449" s="295">
        <v>15208.99</v>
      </c>
      <c r="T1449" s="295">
        <v>104.69</v>
      </c>
      <c r="U1449" s="295">
        <v>0</v>
      </c>
      <c r="V1449" s="295">
        <v>0</v>
      </c>
      <c r="W1449" s="295">
        <v>0</v>
      </c>
      <c r="X1449" s="295">
        <v>0</v>
      </c>
      <c r="Y1449" s="295">
        <v>0</v>
      </c>
      <c r="Z1449" s="295">
        <v>15313.68</v>
      </c>
      <c r="AA1449" s="295">
        <v>0</v>
      </c>
      <c r="AB1449" s="295">
        <v>0</v>
      </c>
      <c r="AC1449" s="295">
        <v>0</v>
      </c>
      <c r="AD1449" s="295">
        <v>0</v>
      </c>
      <c r="AE1449" s="295">
        <v>0</v>
      </c>
      <c r="AF1449" s="295">
        <v>0</v>
      </c>
      <c r="AG1449" s="295">
        <v>0</v>
      </c>
      <c r="AH1449" s="295">
        <v>0</v>
      </c>
      <c r="AI1449" s="295">
        <v>0</v>
      </c>
      <c r="AJ1449" s="295">
        <v>0</v>
      </c>
      <c r="AK1449" s="295">
        <v>0</v>
      </c>
      <c r="AL1449" s="295">
        <v>0</v>
      </c>
      <c r="AM1449" s="295">
        <v>0</v>
      </c>
      <c r="AN1449" s="295">
        <v>0</v>
      </c>
      <c r="AO1449" s="295">
        <v>0</v>
      </c>
      <c r="AP1449" s="295">
        <v>0</v>
      </c>
      <c r="AQ1449" s="295">
        <v>0</v>
      </c>
      <c r="AR1449" s="295">
        <v>0</v>
      </c>
      <c r="AS1449" s="295">
        <v>0</v>
      </c>
      <c r="AT1449" s="295">
        <f t="shared" si="22"/>
        <v>0</v>
      </c>
      <c r="AU1449" s="295">
        <v>21512.14</v>
      </c>
      <c r="AV1449" s="295">
        <v>15313.68</v>
      </c>
      <c r="AW1449" s="296">
        <v>26</v>
      </c>
      <c r="AX1449" s="296">
        <v>240</v>
      </c>
      <c r="AY1449" s="295">
        <v>266053.15000000002</v>
      </c>
      <c r="AZ1449" s="295">
        <v>49349.47</v>
      </c>
      <c r="BA1449" s="294">
        <v>66.835510999999997</v>
      </c>
      <c r="BB1449" s="294">
        <v>44.672008082562201</v>
      </c>
      <c r="BC1449" s="294">
        <v>10.59</v>
      </c>
      <c r="BD1449" s="294"/>
      <c r="BE1449" s="293" t="s">
        <v>4204</v>
      </c>
      <c r="BF1449" s="291"/>
      <c r="BG1449" s="293" t="s">
        <v>360</v>
      </c>
      <c r="BH1449" s="293" t="s">
        <v>467</v>
      </c>
      <c r="BI1449" s="293" t="s">
        <v>468</v>
      </c>
      <c r="BJ1449" s="293" t="s">
        <v>4205</v>
      </c>
      <c r="BK1449" s="292" t="s">
        <v>175</v>
      </c>
      <c r="BL1449" s="294">
        <v>258305.25587776001</v>
      </c>
      <c r="BM1449" s="292" t="s">
        <v>309</v>
      </c>
      <c r="BN1449" s="294"/>
      <c r="BO1449" s="297">
        <v>38664</v>
      </c>
      <c r="BP1449" s="297">
        <v>45969</v>
      </c>
      <c r="BQ1449" s="297" t="s">
        <v>947</v>
      </c>
      <c r="BR1449" s="297" t="s">
        <v>4774</v>
      </c>
      <c r="BS1449" s="297">
        <v>38664</v>
      </c>
      <c r="BT1449" s="297">
        <v>45969</v>
      </c>
      <c r="BU1449" s="294">
        <v>7109.18</v>
      </c>
      <c r="BV1449" s="294">
        <v>10.35</v>
      </c>
      <c r="BW1449" s="294">
        <v>0</v>
      </c>
    </row>
    <row r="1450" spans="1:75" s="289" customFormat="1" ht="18.2" customHeight="1" x14ac:dyDescent="0.15">
      <c r="A1450" s="298">
        <v>1448</v>
      </c>
      <c r="B1450" s="299" t="s">
        <v>305</v>
      </c>
      <c r="C1450" s="299" t="s">
        <v>306</v>
      </c>
      <c r="D1450" s="313">
        <v>45170</v>
      </c>
      <c r="E1450" s="300" t="s">
        <v>2521</v>
      </c>
      <c r="F1450" s="309">
        <v>0</v>
      </c>
      <c r="G1450" s="309">
        <v>0</v>
      </c>
      <c r="H1450" s="302">
        <v>36809.949999999997</v>
      </c>
      <c r="I1450" s="302">
        <v>0</v>
      </c>
      <c r="J1450" s="302">
        <v>0</v>
      </c>
      <c r="K1450" s="302">
        <v>36809.949999999997</v>
      </c>
      <c r="L1450" s="302">
        <v>283.06</v>
      </c>
      <c r="M1450" s="302">
        <v>0</v>
      </c>
      <c r="N1450" s="302">
        <v>0</v>
      </c>
      <c r="O1450" s="302">
        <v>283.06</v>
      </c>
      <c r="P1450" s="302">
        <v>0</v>
      </c>
      <c r="Q1450" s="302">
        <v>0</v>
      </c>
      <c r="R1450" s="302">
        <v>36526.89</v>
      </c>
      <c r="S1450" s="302">
        <v>0</v>
      </c>
      <c r="T1450" s="302">
        <v>324.85000000000002</v>
      </c>
      <c r="U1450" s="302">
        <v>0</v>
      </c>
      <c r="V1450" s="302">
        <v>0</v>
      </c>
      <c r="W1450" s="302">
        <v>324.85000000000002</v>
      </c>
      <c r="X1450" s="302">
        <v>0</v>
      </c>
      <c r="Y1450" s="302">
        <v>0</v>
      </c>
      <c r="Z1450" s="302">
        <v>0</v>
      </c>
      <c r="AA1450" s="302">
        <v>13.31</v>
      </c>
      <c r="AB1450" s="302">
        <v>0</v>
      </c>
      <c r="AC1450" s="302">
        <v>0</v>
      </c>
      <c r="AD1450" s="302">
        <v>0</v>
      </c>
      <c r="AE1450" s="302">
        <v>0</v>
      </c>
      <c r="AF1450" s="302">
        <v>-20.65</v>
      </c>
      <c r="AG1450" s="302">
        <v>31.06</v>
      </c>
      <c r="AH1450" s="302">
        <v>81.97</v>
      </c>
      <c r="AI1450" s="302">
        <v>0</v>
      </c>
      <c r="AJ1450" s="302">
        <v>0</v>
      </c>
      <c r="AK1450" s="302">
        <v>0</v>
      </c>
      <c r="AL1450" s="302">
        <v>0</v>
      </c>
      <c r="AM1450" s="302">
        <v>0</v>
      </c>
      <c r="AN1450" s="302">
        <v>0</v>
      </c>
      <c r="AO1450" s="302">
        <v>0</v>
      </c>
      <c r="AP1450" s="302">
        <v>0</v>
      </c>
      <c r="AQ1450" s="302">
        <v>0</v>
      </c>
      <c r="AR1450" s="302">
        <v>0</v>
      </c>
      <c r="AS1450" s="302">
        <v>3.8310000000000002E-3</v>
      </c>
      <c r="AT1450" s="295">
        <f t="shared" si="22"/>
        <v>713.59616900000003</v>
      </c>
      <c r="AU1450" s="302">
        <v>0</v>
      </c>
      <c r="AV1450" s="302">
        <v>0</v>
      </c>
      <c r="AW1450" s="303">
        <v>86</v>
      </c>
      <c r="AX1450" s="303">
        <v>300</v>
      </c>
      <c r="AY1450" s="302">
        <v>330000.17</v>
      </c>
      <c r="AZ1450" s="302">
        <v>63948.77</v>
      </c>
      <c r="BA1450" s="301">
        <v>69.851805999999996</v>
      </c>
      <c r="BB1450" s="301">
        <v>39.898644400249502</v>
      </c>
      <c r="BC1450" s="301">
        <v>10.59</v>
      </c>
      <c r="BD1450" s="301"/>
      <c r="BE1450" s="300" t="s">
        <v>4204</v>
      </c>
      <c r="BF1450" s="298"/>
      <c r="BG1450" s="300" t="s">
        <v>320</v>
      </c>
      <c r="BH1450" s="300" t="s">
        <v>197</v>
      </c>
      <c r="BI1450" s="300" t="s">
        <v>373</v>
      </c>
      <c r="BJ1450" s="300" t="s">
        <v>103</v>
      </c>
      <c r="BK1450" s="299" t="s">
        <v>175</v>
      </c>
      <c r="BL1450" s="301">
        <v>286045.58217144001</v>
      </c>
      <c r="BM1450" s="299" t="s">
        <v>309</v>
      </c>
      <c r="BN1450" s="301"/>
      <c r="BO1450" s="304">
        <v>38670</v>
      </c>
      <c r="BP1450" s="304">
        <v>47801</v>
      </c>
      <c r="BQ1450" s="297" t="s">
        <v>4757</v>
      </c>
      <c r="BR1450" s="297" t="s">
        <v>4764</v>
      </c>
      <c r="BS1450" s="297">
        <v>38670</v>
      </c>
      <c r="BT1450" s="297">
        <v>47801</v>
      </c>
      <c r="BU1450" s="301">
        <v>0</v>
      </c>
      <c r="BV1450" s="301">
        <v>13.31</v>
      </c>
      <c r="BW1450" s="301">
        <v>0</v>
      </c>
    </row>
    <row r="1451" spans="1:75" s="289" customFormat="1" ht="18.2" customHeight="1" x14ac:dyDescent="0.15">
      <c r="A1451" s="291">
        <v>1449</v>
      </c>
      <c r="B1451" s="292" t="s">
        <v>305</v>
      </c>
      <c r="C1451" s="292" t="s">
        <v>306</v>
      </c>
      <c r="D1451" s="312">
        <v>45170</v>
      </c>
      <c r="E1451" s="293" t="s">
        <v>2522</v>
      </c>
      <c r="F1451" s="308">
        <v>1</v>
      </c>
      <c r="G1451" s="308">
        <v>2</v>
      </c>
      <c r="H1451" s="295">
        <v>24403.53</v>
      </c>
      <c r="I1451" s="295">
        <v>370.49</v>
      </c>
      <c r="J1451" s="295">
        <v>0</v>
      </c>
      <c r="K1451" s="295">
        <v>24774.02</v>
      </c>
      <c r="L1451" s="295">
        <v>187.7</v>
      </c>
      <c r="M1451" s="295">
        <v>0</v>
      </c>
      <c r="N1451" s="295">
        <v>370.49</v>
      </c>
      <c r="O1451" s="295">
        <v>0</v>
      </c>
      <c r="P1451" s="295">
        <v>0</v>
      </c>
      <c r="Q1451" s="295">
        <v>0</v>
      </c>
      <c r="R1451" s="295">
        <v>24403.53</v>
      </c>
      <c r="S1451" s="295">
        <v>435.63</v>
      </c>
      <c r="T1451" s="295">
        <v>215.36</v>
      </c>
      <c r="U1451" s="295">
        <v>0</v>
      </c>
      <c r="V1451" s="295">
        <v>435.63</v>
      </c>
      <c r="W1451" s="295">
        <v>0</v>
      </c>
      <c r="X1451" s="295">
        <v>0</v>
      </c>
      <c r="Y1451" s="295">
        <v>0</v>
      </c>
      <c r="Z1451" s="295">
        <v>215.36</v>
      </c>
      <c r="AA1451" s="295">
        <v>0</v>
      </c>
      <c r="AB1451" s="295">
        <v>0</v>
      </c>
      <c r="AC1451" s="295">
        <v>0</v>
      </c>
      <c r="AD1451" s="295">
        <v>0</v>
      </c>
      <c r="AE1451" s="295">
        <v>0</v>
      </c>
      <c r="AF1451" s="295">
        <v>-28.23</v>
      </c>
      <c r="AG1451" s="295">
        <v>0</v>
      </c>
      <c r="AH1451" s="295">
        <v>21.32</v>
      </c>
      <c r="AI1451" s="295">
        <v>17.64</v>
      </c>
      <c r="AJ1451" s="295">
        <v>0</v>
      </c>
      <c r="AK1451" s="295">
        <v>0</v>
      </c>
      <c r="AL1451" s="295">
        <v>86.18</v>
      </c>
      <c r="AM1451" s="295">
        <v>0</v>
      </c>
      <c r="AN1451" s="295">
        <v>41.18</v>
      </c>
      <c r="AO1451" s="295">
        <v>96.51</v>
      </c>
      <c r="AP1451" s="295">
        <v>0</v>
      </c>
      <c r="AQ1451" s="295">
        <v>0</v>
      </c>
      <c r="AR1451" s="295">
        <v>0</v>
      </c>
      <c r="AS1451" s="295">
        <v>44.693615999999999</v>
      </c>
      <c r="AT1451" s="295">
        <f t="shared" si="22"/>
        <v>996.02638400000001</v>
      </c>
      <c r="AU1451" s="295">
        <v>187.7</v>
      </c>
      <c r="AV1451" s="295">
        <v>215.36</v>
      </c>
      <c r="AW1451" s="296">
        <v>86</v>
      </c>
      <c r="AX1451" s="296">
        <v>300</v>
      </c>
      <c r="AY1451" s="295">
        <v>319999.49</v>
      </c>
      <c r="AZ1451" s="295">
        <v>42399.33</v>
      </c>
      <c r="BA1451" s="294">
        <v>47.772978000000002</v>
      </c>
      <c r="BB1451" s="294">
        <v>27.496408594483501</v>
      </c>
      <c r="BC1451" s="294">
        <v>10.59</v>
      </c>
      <c r="BD1451" s="294"/>
      <c r="BE1451" s="293" t="s">
        <v>4204</v>
      </c>
      <c r="BF1451" s="291"/>
      <c r="BG1451" s="293" t="s">
        <v>310</v>
      </c>
      <c r="BH1451" s="293" t="s">
        <v>184</v>
      </c>
      <c r="BI1451" s="293" t="s">
        <v>739</v>
      </c>
      <c r="BJ1451" s="293" t="s">
        <v>177</v>
      </c>
      <c r="BK1451" s="292" t="s">
        <v>175</v>
      </c>
      <c r="BL1451" s="294">
        <v>191106.38616888001</v>
      </c>
      <c r="BM1451" s="292" t="s">
        <v>309</v>
      </c>
      <c r="BN1451" s="294"/>
      <c r="BO1451" s="297">
        <v>38677</v>
      </c>
      <c r="BP1451" s="297">
        <v>47808</v>
      </c>
      <c r="BQ1451" s="297" t="s">
        <v>1063</v>
      </c>
      <c r="BR1451" s="297" t="s">
        <v>4761</v>
      </c>
      <c r="BS1451" s="297">
        <v>38677</v>
      </c>
      <c r="BT1451" s="297">
        <v>47808</v>
      </c>
      <c r="BU1451" s="294">
        <v>66.59</v>
      </c>
      <c r="BV1451" s="294">
        <v>8.82</v>
      </c>
      <c r="BW1451" s="294">
        <v>0</v>
      </c>
    </row>
    <row r="1452" spans="1:75" s="289" customFormat="1" ht="18.2" customHeight="1" x14ac:dyDescent="0.15">
      <c r="A1452" s="298">
        <v>1450</v>
      </c>
      <c r="B1452" s="299" t="s">
        <v>305</v>
      </c>
      <c r="C1452" s="299" t="s">
        <v>306</v>
      </c>
      <c r="D1452" s="313">
        <v>45170</v>
      </c>
      <c r="E1452" s="300" t="s">
        <v>2523</v>
      </c>
      <c r="F1452" s="309">
        <v>0</v>
      </c>
      <c r="G1452" s="309">
        <v>0</v>
      </c>
      <c r="H1452" s="302">
        <v>14627.32</v>
      </c>
      <c r="I1452" s="302">
        <v>0</v>
      </c>
      <c r="J1452" s="302">
        <v>0</v>
      </c>
      <c r="K1452" s="302">
        <v>14627.32</v>
      </c>
      <c r="L1452" s="302">
        <v>112.51</v>
      </c>
      <c r="M1452" s="302">
        <v>0</v>
      </c>
      <c r="N1452" s="302">
        <v>0</v>
      </c>
      <c r="O1452" s="302">
        <v>112.51</v>
      </c>
      <c r="P1452" s="302">
        <v>0</v>
      </c>
      <c r="Q1452" s="302">
        <v>0</v>
      </c>
      <c r="R1452" s="302">
        <v>14514.81</v>
      </c>
      <c r="S1452" s="302">
        <v>0</v>
      </c>
      <c r="T1452" s="302">
        <v>129.09</v>
      </c>
      <c r="U1452" s="302">
        <v>0</v>
      </c>
      <c r="V1452" s="302">
        <v>0</v>
      </c>
      <c r="W1452" s="302">
        <v>129.09</v>
      </c>
      <c r="X1452" s="302">
        <v>0</v>
      </c>
      <c r="Y1452" s="302">
        <v>0</v>
      </c>
      <c r="Z1452" s="302">
        <v>0</v>
      </c>
      <c r="AA1452" s="302">
        <v>5.29</v>
      </c>
      <c r="AB1452" s="302">
        <v>0</v>
      </c>
      <c r="AC1452" s="302">
        <v>0</v>
      </c>
      <c r="AD1452" s="302">
        <v>0</v>
      </c>
      <c r="AE1452" s="302">
        <v>0</v>
      </c>
      <c r="AF1452" s="302">
        <v>-10.08</v>
      </c>
      <c r="AG1452" s="302">
        <v>12.34</v>
      </c>
      <c r="AH1452" s="302">
        <v>37.53</v>
      </c>
      <c r="AI1452" s="302">
        <v>0</v>
      </c>
      <c r="AJ1452" s="302">
        <v>0</v>
      </c>
      <c r="AK1452" s="302">
        <v>0</v>
      </c>
      <c r="AL1452" s="302">
        <v>0</v>
      </c>
      <c r="AM1452" s="302">
        <v>0</v>
      </c>
      <c r="AN1452" s="302">
        <v>0</v>
      </c>
      <c r="AO1452" s="302">
        <v>0</v>
      </c>
      <c r="AP1452" s="302">
        <v>3.17</v>
      </c>
      <c r="AQ1452" s="302">
        <v>0</v>
      </c>
      <c r="AR1452" s="302">
        <v>2.54</v>
      </c>
      <c r="AS1452" s="302">
        <v>0</v>
      </c>
      <c r="AT1452" s="295">
        <f t="shared" si="22"/>
        <v>287.31</v>
      </c>
      <c r="AU1452" s="302">
        <v>0</v>
      </c>
      <c r="AV1452" s="302">
        <v>0</v>
      </c>
      <c r="AW1452" s="303">
        <v>86</v>
      </c>
      <c r="AX1452" s="303">
        <v>300</v>
      </c>
      <c r="AY1452" s="302">
        <v>251950.41</v>
      </c>
      <c r="AZ1452" s="302">
        <v>25414.66</v>
      </c>
      <c r="BA1452" s="301">
        <v>36.355009000000003</v>
      </c>
      <c r="BB1452" s="301">
        <v>20.7630575495911</v>
      </c>
      <c r="BC1452" s="301">
        <v>10.59</v>
      </c>
      <c r="BD1452" s="301"/>
      <c r="BE1452" s="300" t="s">
        <v>4204</v>
      </c>
      <c r="BF1452" s="298"/>
      <c r="BG1452" s="300" t="s">
        <v>320</v>
      </c>
      <c r="BH1452" s="300" t="s">
        <v>181</v>
      </c>
      <c r="BI1452" s="300" t="s">
        <v>368</v>
      </c>
      <c r="BJ1452" s="300" t="s">
        <v>103</v>
      </c>
      <c r="BK1452" s="299" t="s">
        <v>175</v>
      </c>
      <c r="BL1452" s="301">
        <v>113666.87053176</v>
      </c>
      <c r="BM1452" s="299" t="s">
        <v>309</v>
      </c>
      <c r="BN1452" s="301"/>
      <c r="BO1452" s="304">
        <v>38666</v>
      </c>
      <c r="BP1452" s="304">
        <v>47797</v>
      </c>
      <c r="BQ1452" s="297" t="s">
        <v>4757</v>
      </c>
      <c r="BR1452" s="297" t="s">
        <v>4764</v>
      </c>
      <c r="BS1452" s="297">
        <v>38666</v>
      </c>
      <c r="BT1452" s="297">
        <v>47797</v>
      </c>
      <c r="BU1452" s="301">
        <v>0</v>
      </c>
      <c r="BV1452" s="301">
        <v>5.29</v>
      </c>
      <c r="BW1452" s="301">
        <v>0</v>
      </c>
    </row>
    <row r="1453" spans="1:75" s="289" customFormat="1" ht="18.2" customHeight="1" x14ac:dyDescent="0.15">
      <c r="A1453" s="291">
        <v>1451</v>
      </c>
      <c r="B1453" s="292" t="s">
        <v>305</v>
      </c>
      <c r="C1453" s="292" t="s">
        <v>306</v>
      </c>
      <c r="D1453" s="312">
        <v>45170</v>
      </c>
      <c r="E1453" s="293" t="s">
        <v>2524</v>
      </c>
      <c r="F1453" s="308">
        <v>0</v>
      </c>
      <c r="G1453" s="308">
        <v>0</v>
      </c>
      <c r="H1453" s="295">
        <v>46226.23</v>
      </c>
      <c r="I1453" s="295">
        <v>0</v>
      </c>
      <c r="J1453" s="295">
        <v>0</v>
      </c>
      <c r="K1453" s="295">
        <v>46226.23</v>
      </c>
      <c r="L1453" s="295">
        <v>525.6</v>
      </c>
      <c r="M1453" s="295">
        <v>0</v>
      </c>
      <c r="N1453" s="295">
        <v>0</v>
      </c>
      <c r="O1453" s="295">
        <v>525.6</v>
      </c>
      <c r="P1453" s="295">
        <v>0</v>
      </c>
      <c r="Q1453" s="295">
        <v>0</v>
      </c>
      <c r="R1453" s="295">
        <v>45700.63</v>
      </c>
      <c r="S1453" s="295">
        <v>0</v>
      </c>
      <c r="T1453" s="295">
        <v>407.95</v>
      </c>
      <c r="U1453" s="295">
        <v>0</v>
      </c>
      <c r="V1453" s="295">
        <v>0</v>
      </c>
      <c r="W1453" s="295">
        <v>407.95</v>
      </c>
      <c r="X1453" s="295">
        <v>0</v>
      </c>
      <c r="Y1453" s="295">
        <v>0</v>
      </c>
      <c r="Z1453" s="295">
        <v>0</v>
      </c>
      <c r="AA1453" s="295">
        <v>20.440000000000001</v>
      </c>
      <c r="AB1453" s="295">
        <v>0</v>
      </c>
      <c r="AC1453" s="295">
        <v>0</v>
      </c>
      <c r="AD1453" s="295">
        <v>0</v>
      </c>
      <c r="AE1453" s="295">
        <v>0</v>
      </c>
      <c r="AF1453" s="295">
        <v>-30.2</v>
      </c>
      <c r="AG1453" s="295">
        <v>47.7</v>
      </c>
      <c r="AH1453" s="295">
        <v>122.58</v>
      </c>
      <c r="AI1453" s="295">
        <v>0</v>
      </c>
      <c r="AJ1453" s="295">
        <v>0</v>
      </c>
      <c r="AK1453" s="295">
        <v>0</v>
      </c>
      <c r="AL1453" s="295">
        <v>0</v>
      </c>
      <c r="AM1453" s="295">
        <v>0</v>
      </c>
      <c r="AN1453" s="295">
        <v>0</v>
      </c>
      <c r="AO1453" s="295">
        <v>0</v>
      </c>
      <c r="AP1453" s="295">
        <v>0.1</v>
      </c>
      <c r="AQ1453" s="295">
        <v>0</v>
      </c>
      <c r="AR1453" s="295">
        <v>7.0000000000000007E-2</v>
      </c>
      <c r="AS1453" s="295">
        <v>0</v>
      </c>
      <c r="AT1453" s="295">
        <f t="shared" si="22"/>
        <v>1094.0999999999999</v>
      </c>
      <c r="AU1453" s="295">
        <v>0</v>
      </c>
      <c r="AV1453" s="295">
        <v>0</v>
      </c>
      <c r="AW1453" s="296">
        <v>86</v>
      </c>
      <c r="AX1453" s="296">
        <v>300</v>
      </c>
      <c r="AY1453" s="295">
        <v>426681.82</v>
      </c>
      <c r="AZ1453" s="295">
        <v>98204.53</v>
      </c>
      <c r="BA1453" s="294">
        <v>82.997411999999997</v>
      </c>
      <c r="BB1453" s="294">
        <v>38.623819255278299</v>
      </c>
      <c r="BC1453" s="294">
        <v>10.59</v>
      </c>
      <c r="BD1453" s="294"/>
      <c r="BE1453" s="293" t="s">
        <v>4204</v>
      </c>
      <c r="BF1453" s="291"/>
      <c r="BG1453" s="293" t="s">
        <v>360</v>
      </c>
      <c r="BH1453" s="293" t="s">
        <v>232</v>
      </c>
      <c r="BI1453" s="293" t="s">
        <v>740</v>
      </c>
      <c r="BJ1453" s="293" t="s">
        <v>103</v>
      </c>
      <c r="BK1453" s="292" t="s">
        <v>175</v>
      </c>
      <c r="BL1453" s="294">
        <v>357886.02079048002</v>
      </c>
      <c r="BM1453" s="292" t="s">
        <v>309</v>
      </c>
      <c r="BN1453" s="294"/>
      <c r="BO1453" s="297">
        <v>38681</v>
      </c>
      <c r="BP1453" s="297">
        <v>47812</v>
      </c>
      <c r="BQ1453" s="297" t="s">
        <v>4757</v>
      </c>
      <c r="BR1453" s="297" t="s">
        <v>4764</v>
      </c>
      <c r="BS1453" s="297">
        <v>38681</v>
      </c>
      <c r="BT1453" s="297">
        <v>47812</v>
      </c>
      <c r="BU1453" s="294">
        <v>0</v>
      </c>
      <c r="BV1453" s="294">
        <v>20.440000000000001</v>
      </c>
      <c r="BW1453" s="294">
        <v>0</v>
      </c>
    </row>
    <row r="1454" spans="1:75" s="289" customFormat="1" ht="18.2" customHeight="1" x14ac:dyDescent="0.15">
      <c r="A1454" s="298">
        <v>1452</v>
      </c>
      <c r="B1454" s="299" t="s">
        <v>305</v>
      </c>
      <c r="C1454" s="299" t="s">
        <v>306</v>
      </c>
      <c r="D1454" s="313">
        <v>45170</v>
      </c>
      <c r="E1454" s="300" t="s">
        <v>2525</v>
      </c>
      <c r="F1454" s="309">
        <v>161</v>
      </c>
      <c r="G1454" s="309">
        <v>160</v>
      </c>
      <c r="H1454" s="302">
        <v>32232.66</v>
      </c>
      <c r="I1454" s="302">
        <v>21203.45</v>
      </c>
      <c r="J1454" s="302">
        <v>0</v>
      </c>
      <c r="K1454" s="302">
        <v>53436.11</v>
      </c>
      <c r="L1454" s="302">
        <v>247.9</v>
      </c>
      <c r="M1454" s="302">
        <v>0</v>
      </c>
      <c r="N1454" s="302">
        <v>0</v>
      </c>
      <c r="O1454" s="302">
        <v>0</v>
      </c>
      <c r="P1454" s="302">
        <v>0</v>
      </c>
      <c r="Q1454" s="302">
        <v>0</v>
      </c>
      <c r="R1454" s="302">
        <v>53436.11</v>
      </c>
      <c r="S1454" s="302">
        <v>63972.55</v>
      </c>
      <c r="T1454" s="302">
        <v>284.45</v>
      </c>
      <c r="U1454" s="302">
        <v>0</v>
      </c>
      <c r="V1454" s="302">
        <v>0</v>
      </c>
      <c r="W1454" s="302">
        <v>0</v>
      </c>
      <c r="X1454" s="302">
        <v>0</v>
      </c>
      <c r="Y1454" s="302">
        <v>0</v>
      </c>
      <c r="Z1454" s="302">
        <v>64257</v>
      </c>
      <c r="AA1454" s="302">
        <v>0</v>
      </c>
      <c r="AB1454" s="302">
        <v>0</v>
      </c>
      <c r="AC1454" s="302">
        <v>0</v>
      </c>
      <c r="AD1454" s="302">
        <v>0</v>
      </c>
      <c r="AE1454" s="302">
        <v>0</v>
      </c>
      <c r="AF1454" s="302">
        <v>0</v>
      </c>
      <c r="AG1454" s="302">
        <v>0</v>
      </c>
      <c r="AH1454" s="302">
        <v>0</v>
      </c>
      <c r="AI1454" s="302">
        <v>0</v>
      </c>
      <c r="AJ1454" s="302">
        <v>0</v>
      </c>
      <c r="AK1454" s="302">
        <v>0</v>
      </c>
      <c r="AL1454" s="302">
        <v>0</v>
      </c>
      <c r="AM1454" s="302">
        <v>0</v>
      </c>
      <c r="AN1454" s="302">
        <v>0</v>
      </c>
      <c r="AO1454" s="302">
        <v>0</v>
      </c>
      <c r="AP1454" s="302">
        <v>0</v>
      </c>
      <c r="AQ1454" s="302">
        <v>0</v>
      </c>
      <c r="AR1454" s="302">
        <v>0</v>
      </c>
      <c r="AS1454" s="302">
        <v>0</v>
      </c>
      <c r="AT1454" s="295">
        <f t="shared" si="22"/>
        <v>0</v>
      </c>
      <c r="AU1454" s="302">
        <v>21451.35</v>
      </c>
      <c r="AV1454" s="302">
        <v>64257</v>
      </c>
      <c r="AW1454" s="303">
        <v>86</v>
      </c>
      <c r="AX1454" s="303">
        <v>300</v>
      </c>
      <c r="AY1454" s="302">
        <v>251951.4</v>
      </c>
      <c r="AZ1454" s="302">
        <v>56000</v>
      </c>
      <c r="BA1454" s="301">
        <v>80.141965999999996</v>
      </c>
      <c r="BB1454" s="301">
        <v>76.472766264147495</v>
      </c>
      <c r="BC1454" s="301">
        <v>10.59</v>
      </c>
      <c r="BD1454" s="301"/>
      <c r="BE1454" s="300" t="s">
        <v>4204</v>
      </c>
      <c r="BF1454" s="298"/>
      <c r="BG1454" s="300" t="s">
        <v>320</v>
      </c>
      <c r="BH1454" s="300" t="s">
        <v>181</v>
      </c>
      <c r="BI1454" s="300" t="s">
        <v>368</v>
      </c>
      <c r="BJ1454" s="300" t="s">
        <v>4205</v>
      </c>
      <c r="BK1454" s="299" t="s">
        <v>175</v>
      </c>
      <c r="BL1454" s="301">
        <v>418463.30727655999</v>
      </c>
      <c r="BM1454" s="299" t="s">
        <v>309</v>
      </c>
      <c r="BN1454" s="301"/>
      <c r="BO1454" s="304">
        <v>38678</v>
      </c>
      <c r="BP1454" s="304">
        <v>47809</v>
      </c>
      <c r="BQ1454" s="297" t="s">
        <v>947</v>
      </c>
      <c r="BR1454" s="297" t="s">
        <v>4774</v>
      </c>
      <c r="BS1454" s="297">
        <v>38678</v>
      </c>
      <c r="BT1454" s="297">
        <v>47809</v>
      </c>
      <c r="BU1454" s="301">
        <v>17566.490000000002</v>
      </c>
      <c r="BV1454" s="301">
        <v>11.65</v>
      </c>
      <c r="BW1454" s="301">
        <v>0</v>
      </c>
    </row>
    <row r="1455" spans="1:75" s="289" customFormat="1" ht="18.2" customHeight="1" x14ac:dyDescent="0.15">
      <c r="A1455" s="291">
        <v>1453</v>
      </c>
      <c r="B1455" s="292" t="s">
        <v>305</v>
      </c>
      <c r="C1455" s="292" t="s">
        <v>306</v>
      </c>
      <c r="D1455" s="312">
        <v>45170</v>
      </c>
      <c r="E1455" s="293" t="s">
        <v>2526</v>
      </c>
      <c r="F1455" s="308">
        <v>0</v>
      </c>
      <c r="G1455" s="308">
        <v>0</v>
      </c>
      <c r="H1455" s="295">
        <v>24944.68</v>
      </c>
      <c r="I1455" s="295">
        <v>0</v>
      </c>
      <c r="J1455" s="295">
        <v>0</v>
      </c>
      <c r="K1455" s="295">
        <v>24944.68</v>
      </c>
      <c r="L1455" s="295">
        <v>188.7</v>
      </c>
      <c r="M1455" s="295">
        <v>0</v>
      </c>
      <c r="N1455" s="295">
        <v>0</v>
      </c>
      <c r="O1455" s="295">
        <v>188.7</v>
      </c>
      <c r="P1455" s="295">
        <v>0</v>
      </c>
      <c r="Q1455" s="295">
        <v>0</v>
      </c>
      <c r="R1455" s="295">
        <v>24755.98</v>
      </c>
      <c r="S1455" s="295">
        <v>0</v>
      </c>
      <c r="T1455" s="295">
        <v>220.14</v>
      </c>
      <c r="U1455" s="295">
        <v>0</v>
      </c>
      <c r="V1455" s="295">
        <v>0</v>
      </c>
      <c r="W1455" s="295">
        <v>220.14</v>
      </c>
      <c r="X1455" s="295">
        <v>0</v>
      </c>
      <c r="Y1455" s="295">
        <v>0</v>
      </c>
      <c r="Z1455" s="295">
        <v>0</v>
      </c>
      <c r="AA1455" s="295">
        <v>8.94</v>
      </c>
      <c r="AB1455" s="295">
        <v>0</v>
      </c>
      <c r="AC1455" s="295">
        <v>0</v>
      </c>
      <c r="AD1455" s="295">
        <v>0</v>
      </c>
      <c r="AE1455" s="295">
        <v>0</v>
      </c>
      <c r="AF1455" s="295">
        <v>-13.47</v>
      </c>
      <c r="AG1455" s="295">
        <v>20.89</v>
      </c>
      <c r="AH1455" s="295">
        <v>58</v>
      </c>
      <c r="AI1455" s="295">
        <v>0</v>
      </c>
      <c r="AJ1455" s="295">
        <v>0</v>
      </c>
      <c r="AK1455" s="295">
        <v>0</v>
      </c>
      <c r="AL1455" s="295">
        <v>0</v>
      </c>
      <c r="AM1455" s="295">
        <v>0</v>
      </c>
      <c r="AN1455" s="295">
        <v>0</v>
      </c>
      <c r="AO1455" s="295">
        <v>0</v>
      </c>
      <c r="AP1455" s="295">
        <v>0.09</v>
      </c>
      <c r="AQ1455" s="295">
        <v>0</v>
      </c>
      <c r="AR1455" s="295">
        <v>0.59</v>
      </c>
      <c r="AS1455" s="295">
        <v>0</v>
      </c>
      <c r="AT1455" s="295">
        <f t="shared" si="22"/>
        <v>482.7</v>
      </c>
      <c r="AU1455" s="295">
        <v>0</v>
      </c>
      <c r="AV1455" s="295">
        <v>0</v>
      </c>
      <c r="AW1455" s="296">
        <v>87</v>
      </c>
      <c r="AX1455" s="296">
        <v>300</v>
      </c>
      <c r="AY1455" s="295">
        <v>293398.99</v>
      </c>
      <c r="AZ1455" s="295">
        <v>43007.73</v>
      </c>
      <c r="BA1455" s="294">
        <v>53.024478000000002</v>
      </c>
      <c r="BB1455" s="294">
        <v>30.5217903125424</v>
      </c>
      <c r="BC1455" s="294">
        <v>10.59</v>
      </c>
      <c r="BD1455" s="294"/>
      <c r="BE1455" s="293" t="s">
        <v>4204</v>
      </c>
      <c r="BF1455" s="291"/>
      <c r="BG1455" s="293" t="s">
        <v>333</v>
      </c>
      <c r="BH1455" s="293" t="s">
        <v>193</v>
      </c>
      <c r="BI1455" s="293" t="s">
        <v>334</v>
      </c>
      <c r="BJ1455" s="293" t="s">
        <v>103</v>
      </c>
      <c r="BK1455" s="292" t="s">
        <v>175</v>
      </c>
      <c r="BL1455" s="294">
        <v>193866.45595408001</v>
      </c>
      <c r="BM1455" s="292" t="s">
        <v>309</v>
      </c>
      <c r="BN1455" s="294"/>
      <c r="BO1455" s="297">
        <v>38688</v>
      </c>
      <c r="BP1455" s="297">
        <v>47819</v>
      </c>
      <c r="BQ1455" s="297" t="s">
        <v>4757</v>
      </c>
      <c r="BR1455" s="297" t="s">
        <v>4764</v>
      </c>
      <c r="BS1455" s="297">
        <v>38688</v>
      </c>
      <c r="BT1455" s="297">
        <v>47819</v>
      </c>
      <c r="BU1455" s="294">
        <v>0</v>
      </c>
      <c r="BV1455" s="294">
        <v>8.94</v>
      </c>
      <c r="BW1455" s="294">
        <v>0</v>
      </c>
    </row>
    <row r="1456" spans="1:75" s="289" customFormat="1" ht="18.2" customHeight="1" x14ac:dyDescent="0.15">
      <c r="A1456" s="298">
        <v>1454</v>
      </c>
      <c r="B1456" s="299" t="s">
        <v>305</v>
      </c>
      <c r="C1456" s="299" t="s">
        <v>306</v>
      </c>
      <c r="D1456" s="313">
        <v>45170</v>
      </c>
      <c r="E1456" s="300" t="s">
        <v>2527</v>
      </c>
      <c r="F1456" s="309">
        <v>167</v>
      </c>
      <c r="G1456" s="309">
        <v>166</v>
      </c>
      <c r="H1456" s="302">
        <v>11817.17</v>
      </c>
      <c r="I1456" s="302">
        <v>32506.73</v>
      </c>
      <c r="J1456" s="302">
        <v>0</v>
      </c>
      <c r="K1456" s="302">
        <v>44323.9</v>
      </c>
      <c r="L1456" s="302">
        <v>373.81</v>
      </c>
      <c r="M1456" s="302">
        <v>0</v>
      </c>
      <c r="N1456" s="302">
        <v>0</v>
      </c>
      <c r="O1456" s="302">
        <v>0</v>
      </c>
      <c r="P1456" s="302">
        <v>0</v>
      </c>
      <c r="Q1456" s="302">
        <v>0</v>
      </c>
      <c r="R1456" s="302">
        <v>44323.9</v>
      </c>
      <c r="S1456" s="302">
        <v>46706.99</v>
      </c>
      <c r="T1456" s="302">
        <v>104.29</v>
      </c>
      <c r="U1456" s="302">
        <v>0</v>
      </c>
      <c r="V1456" s="302">
        <v>0</v>
      </c>
      <c r="W1456" s="302">
        <v>0</v>
      </c>
      <c r="X1456" s="302">
        <v>0</v>
      </c>
      <c r="Y1456" s="302">
        <v>0</v>
      </c>
      <c r="Z1456" s="302">
        <v>46811.28</v>
      </c>
      <c r="AA1456" s="302">
        <v>0</v>
      </c>
      <c r="AB1456" s="302">
        <v>0</v>
      </c>
      <c r="AC1456" s="302">
        <v>0</v>
      </c>
      <c r="AD1456" s="302">
        <v>0</v>
      </c>
      <c r="AE1456" s="302">
        <v>0</v>
      </c>
      <c r="AF1456" s="302">
        <v>0</v>
      </c>
      <c r="AG1456" s="302">
        <v>0</v>
      </c>
      <c r="AH1456" s="302">
        <v>0</v>
      </c>
      <c r="AI1456" s="302">
        <v>0</v>
      </c>
      <c r="AJ1456" s="302">
        <v>0</v>
      </c>
      <c r="AK1456" s="302">
        <v>0</v>
      </c>
      <c r="AL1456" s="302">
        <v>0</v>
      </c>
      <c r="AM1456" s="302">
        <v>0</v>
      </c>
      <c r="AN1456" s="302">
        <v>0</v>
      </c>
      <c r="AO1456" s="302">
        <v>0</v>
      </c>
      <c r="AP1456" s="302">
        <v>0</v>
      </c>
      <c r="AQ1456" s="302">
        <v>0</v>
      </c>
      <c r="AR1456" s="302">
        <v>0</v>
      </c>
      <c r="AS1456" s="302">
        <v>0</v>
      </c>
      <c r="AT1456" s="295">
        <f t="shared" si="22"/>
        <v>0</v>
      </c>
      <c r="AU1456" s="302">
        <v>32880.54</v>
      </c>
      <c r="AV1456" s="302">
        <v>46811.28</v>
      </c>
      <c r="AW1456" s="303">
        <v>27</v>
      </c>
      <c r="AX1456" s="303">
        <v>240</v>
      </c>
      <c r="AY1456" s="302">
        <v>294998.51</v>
      </c>
      <c r="AZ1456" s="302">
        <v>47599.31</v>
      </c>
      <c r="BA1456" s="301">
        <v>58.471142</v>
      </c>
      <c r="BB1456" s="301">
        <v>54.4476180619803</v>
      </c>
      <c r="BC1456" s="301">
        <v>10.59</v>
      </c>
      <c r="BD1456" s="301"/>
      <c r="BE1456" s="300" t="s">
        <v>4204</v>
      </c>
      <c r="BF1456" s="298"/>
      <c r="BG1456" s="300" t="s">
        <v>320</v>
      </c>
      <c r="BH1456" s="300" t="s">
        <v>181</v>
      </c>
      <c r="BI1456" s="300" t="s">
        <v>459</v>
      </c>
      <c r="BJ1456" s="300" t="s">
        <v>4205</v>
      </c>
      <c r="BK1456" s="299" t="s">
        <v>175</v>
      </c>
      <c r="BL1456" s="301">
        <v>347104.71599439997</v>
      </c>
      <c r="BM1456" s="299" t="s">
        <v>309</v>
      </c>
      <c r="BN1456" s="301"/>
      <c r="BO1456" s="304">
        <v>38692</v>
      </c>
      <c r="BP1456" s="304">
        <v>45997</v>
      </c>
      <c r="BQ1456" s="297" t="s">
        <v>937</v>
      </c>
      <c r="BR1456" s="297" t="s">
        <v>4765</v>
      </c>
      <c r="BS1456" s="297">
        <v>38692</v>
      </c>
      <c r="BT1456" s="297">
        <v>45997</v>
      </c>
      <c r="BU1456" s="301">
        <v>15626.23</v>
      </c>
      <c r="BV1456" s="301">
        <v>9.98</v>
      </c>
      <c r="BW1456" s="301">
        <v>0</v>
      </c>
    </row>
    <row r="1457" spans="1:75" s="289" customFormat="1" ht="18.2" customHeight="1" x14ac:dyDescent="0.15">
      <c r="A1457" s="291">
        <v>1455</v>
      </c>
      <c r="B1457" s="292" t="s">
        <v>305</v>
      </c>
      <c r="C1457" s="292" t="s">
        <v>306</v>
      </c>
      <c r="D1457" s="312">
        <v>45170</v>
      </c>
      <c r="E1457" s="293" t="s">
        <v>2528</v>
      </c>
      <c r="F1457" s="308">
        <v>113</v>
      </c>
      <c r="G1457" s="308">
        <v>113</v>
      </c>
      <c r="H1457" s="295">
        <v>0</v>
      </c>
      <c r="I1457" s="295">
        <v>72432.009999999995</v>
      </c>
      <c r="J1457" s="295">
        <v>0</v>
      </c>
      <c r="K1457" s="295">
        <v>72432.009999999995</v>
      </c>
      <c r="L1457" s="295">
        <v>0</v>
      </c>
      <c r="M1457" s="295">
        <v>0</v>
      </c>
      <c r="N1457" s="295">
        <v>0</v>
      </c>
      <c r="O1457" s="295">
        <v>0</v>
      </c>
      <c r="P1457" s="295">
        <v>0</v>
      </c>
      <c r="Q1457" s="295">
        <v>0</v>
      </c>
      <c r="R1457" s="295">
        <v>72432.009999999995</v>
      </c>
      <c r="S1457" s="295">
        <v>42178.09</v>
      </c>
      <c r="T1457" s="295">
        <v>0</v>
      </c>
      <c r="U1457" s="295">
        <v>0</v>
      </c>
      <c r="V1457" s="295">
        <v>0</v>
      </c>
      <c r="W1457" s="295">
        <v>0</v>
      </c>
      <c r="X1457" s="295">
        <v>0</v>
      </c>
      <c r="Y1457" s="295">
        <v>0</v>
      </c>
      <c r="Z1457" s="295">
        <v>42178.09</v>
      </c>
      <c r="AA1457" s="295">
        <v>0</v>
      </c>
      <c r="AB1457" s="295">
        <v>0</v>
      </c>
      <c r="AC1457" s="295">
        <v>0</v>
      </c>
      <c r="AD1457" s="295">
        <v>0</v>
      </c>
      <c r="AE1457" s="295">
        <v>0</v>
      </c>
      <c r="AF1457" s="295">
        <v>0</v>
      </c>
      <c r="AG1457" s="295">
        <v>0</v>
      </c>
      <c r="AH1457" s="295">
        <v>0</v>
      </c>
      <c r="AI1457" s="295">
        <v>0</v>
      </c>
      <c r="AJ1457" s="295">
        <v>0</v>
      </c>
      <c r="AK1457" s="295">
        <v>0</v>
      </c>
      <c r="AL1457" s="295">
        <v>0</v>
      </c>
      <c r="AM1457" s="295">
        <v>0</v>
      </c>
      <c r="AN1457" s="295">
        <v>0</v>
      </c>
      <c r="AO1457" s="295">
        <v>0</v>
      </c>
      <c r="AP1457" s="295">
        <v>0</v>
      </c>
      <c r="AQ1457" s="295">
        <v>0</v>
      </c>
      <c r="AR1457" s="295">
        <v>0</v>
      </c>
      <c r="AS1457" s="295">
        <v>0</v>
      </c>
      <c r="AT1457" s="295">
        <f t="shared" si="22"/>
        <v>0</v>
      </c>
      <c r="AU1457" s="295">
        <v>72432.009999999995</v>
      </c>
      <c r="AV1457" s="295">
        <v>42178.09</v>
      </c>
      <c r="AW1457" s="296">
        <v>0</v>
      </c>
      <c r="AX1457" s="296">
        <v>180</v>
      </c>
      <c r="AY1457" s="295">
        <v>474999.19</v>
      </c>
      <c r="AZ1457" s="295">
        <v>91401.75</v>
      </c>
      <c r="BA1457" s="294">
        <v>69.730436999999995</v>
      </c>
      <c r="BB1457" s="294">
        <v>55.258413652784199</v>
      </c>
      <c r="BC1457" s="294">
        <v>10.59</v>
      </c>
      <c r="BD1457" s="294"/>
      <c r="BE1457" s="293" t="s">
        <v>4204</v>
      </c>
      <c r="BF1457" s="291"/>
      <c r="BG1457" s="293" t="s">
        <v>320</v>
      </c>
      <c r="BH1457" s="293" t="s">
        <v>181</v>
      </c>
      <c r="BI1457" s="293" t="s">
        <v>459</v>
      </c>
      <c r="BJ1457" s="293" t="s">
        <v>4205</v>
      </c>
      <c r="BK1457" s="292" t="s">
        <v>175</v>
      </c>
      <c r="BL1457" s="294">
        <v>567222.02378296002</v>
      </c>
      <c r="BM1457" s="292" t="s">
        <v>309</v>
      </c>
      <c r="BN1457" s="294"/>
      <c r="BO1457" s="297">
        <v>38692</v>
      </c>
      <c r="BP1457" s="297">
        <v>44171</v>
      </c>
      <c r="BQ1457" s="297" t="s">
        <v>4231</v>
      </c>
      <c r="BR1457" s="297" t="s">
        <v>4796</v>
      </c>
      <c r="BS1457" s="297">
        <v>38692</v>
      </c>
      <c r="BT1457" s="297">
        <v>44171</v>
      </c>
      <c r="BU1457" s="294">
        <v>19266.8</v>
      </c>
      <c r="BV1457" s="294">
        <v>0</v>
      </c>
      <c r="BW1457" s="294">
        <v>0</v>
      </c>
    </row>
    <row r="1458" spans="1:75" s="289" customFormat="1" ht="18.2" customHeight="1" x14ac:dyDescent="0.15">
      <c r="A1458" s="298">
        <v>1456</v>
      </c>
      <c r="B1458" s="299" t="s">
        <v>305</v>
      </c>
      <c r="C1458" s="299" t="s">
        <v>306</v>
      </c>
      <c r="D1458" s="313">
        <v>45170</v>
      </c>
      <c r="E1458" s="300" t="s">
        <v>2529</v>
      </c>
      <c r="F1458" s="309">
        <v>0</v>
      </c>
      <c r="G1458" s="309">
        <v>0</v>
      </c>
      <c r="H1458" s="302">
        <v>18736.11</v>
      </c>
      <c r="I1458" s="302">
        <v>0</v>
      </c>
      <c r="J1458" s="302">
        <v>0</v>
      </c>
      <c r="K1458" s="302">
        <v>18736.11</v>
      </c>
      <c r="L1458" s="302">
        <v>592.73</v>
      </c>
      <c r="M1458" s="302">
        <v>0</v>
      </c>
      <c r="N1458" s="302">
        <v>0</v>
      </c>
      <c r="O1458" s="302">
        <v>592.73</v>
      </c>
      <c r="P1458" s="302">
        <v>0</v>
      </c>
      <c r="Q1458" s="302">
        <v>0</v>
      </c>
      <c r="R1458" s="302">
        <v>18143.38</v>
      </c>
      <c r="S1458" s="302">
        <v>0</v>
      </c>
      <c r="T1458" s="302">
        <v>165.35</v>
      </c>
      <c r="U1458" s="302">
        <v>0</v>
      </c>
      <c r="V1458" s="302">
        <v>0</v>
      </c>
      <c r="W1458" s="302">
        <v>165.35</v>
      </c>
      <c r="X1458" s="302">
        <v>0</v>
      </c>
      <c r="Y1458" s="302">
        <v>0</v>
      </c>
      <c r="Z1458" s="302">
        <v>0</v>
      </c>
      <c r="AA1458" s="302">
        <v>15.82</v>
      </c>
      <c r="AB1458" s="302">
        <v>0</v>
      </c>
      <c r="AC1458" s="302">
        <v>0</v>
      </c>
      <c r="AD1458" s="302">
        <v>0</v>
      </c>
      <c r="AE1458" s="302">
        <v>0</v>
      </c>
      <c r="AF1458" s="302">
        <v>-18.75</v>
      </c>
      <c r="AG1458" s="302">
        <v>33.659999999999997</v>
      </c>
      <c r="AH1458" s="302">
        <v>95.72</v>
      </c>
      <c r="AI1458" s="302">
        <v>0</v>
      </c>
      <c r="AJ1458" s="302">
        <v>0</v>
      </c>
      <c r="AK1458" s="302">
        <v>0</v>
      </c>
      <c r="AL1458" s="302">
        <v>0</v>
      </c>
      <c r="AM1458" s="302">
        <v>0</v>
      </c>
      <c r="AN1458" s="302">
        <v>0</v>
      </c>
      <c r="AO1458" s="302">
        <v>0</v>
      </c>
      <c r="AP1458" s="302">
        <v>7.0000000000000007E-2</v>
      </c>
      <c r="AQ1458" s="302">
        <v>0</v>
      </c>
      <c r="AR1458" s="302">
        <v>0.17</v>
      </c>
      <c r="AS1458" s="302">
        <v>0</v>
      </c>
      <c r="AT1458" s="295">
        <f t="shared" si="22"/>
        <v>884.43000000000006</v>
      </c>
      <c r="AU1458" s="302">
        <v>0</v>
      </c>
      <c r="AV1458" s="302">
        <v>0</v>
      </c>
      <c r="AW1458" s="303">
        <v>27</v>
      </c>
      <c r="AX1458" s="303">
        <v>240</v>
      </c>
      <c r="AY1458" s="302">
        <v>366400.21</v>
      </c>
      <c r="AZ1458" s="302">
        <v>75473.86</v>
      </c>
      <c r="BA1458" s="301">
        <v>74.645150000000001</v>
      </c>
      <c r="BB1458" s="301">
        <v>17.944164000714999</v>
      </c>
      <c r="BC1458" s="301">
        <v>10.59</v>
      </c>
      <c r="BD1458" s="301"/>
      <c r="BE1458" s="300" t="s">
        <v>4204</v>
      </c>
      <c r="BF1458" s="298"/>
      <c r="BG1458" s="300" t="s">
        <v>326</v>
      </c>
      <c r="BH1458" s="300" t="s">
        <v>239</v>
      </c>
      <c r="BI1458" s="300" t="s">
        <v>383</v>
      </c>
      <c r="BJ1458" s="300" t="s">
        <v>103</v>
      </c>
      <c r="BK1458" s="299" t="s">
        <v>175</v>
      </c>
      <c r="BL1458" s="301">
        <v>142082.55054448001</v>
      </c>
      <c r="BM1458" s="299" t="s">
        <v>309</v>
      </c>
      <c r="BN1458" s="301"/>
      <c r="BO1458" s="304">
        <v>38692</v>
      </c>
      <c r="BP1458" s="304">
        <v>45997</v>
      </c>
      <c r="BQ1458" s="297" t="s">
        <v>4757</v>
      </c>
      <c r="BR1458" s="297" t="s">
        <v>4764</v>
      </c>
      <c r="BS1458" s="297">
        <v>38692</v>
      </c>
      <c r="BT1458" s="297">
        <v>45997</v>
      </c>
      <c r="BU1458" s="301">
        <v>0</v>
      </c>
      <c r="BV1458" s="301">
        <v>15.82</v>
      </c>
      <c r="BW1458" s="301">
        <v>0</v>
      </c>
    </row>
    <row r="1459" spans="1:75" s="289" customFormat="1" ht="18.2" customHeight="1" x14ac:dyDescent="0.15">
      <c r="A1459" s="291">
        <v>1457</v>
      </c>
      <c r="B1459" s="292" t="s">
        <v>305</v>
      </c>
      <c r="C1459" s="292" t="s">
        <v>306</v>
      </c>
      <c r="D1459" s="312">
        <v>45170</v>
      </c>
      <c r="E1459" s="293" t="s">
        <v>2530</v>
      </c>
      <c r="F1459" s="308">
        <v>132</v>
      </c>
      <c r="G1459" s="308">
        <v>132</v>
      </c>
      <c r="H1459" s="295">
        <v>0</v>
      </c>
      <c r="I1459" s="295">
        <v>53561.24</v>
      </c>
      <c r="J1459" s="295">
        <v>0</v>
      </c>
      <c r="K1459" s="295">
        <v>53561.24</v>
      </c>
      <c r="L1459" s="295">
        <v>0</v>
      </c>
      <c r="M1459" s="295">
        <v>0</v>
      </c>
      <c r="N1459" s="295">
        <v>0</v>
      </c>
      <c r="O1459" s="295">
        <v>0</v>
      </c>
      <c r="P1459" s="295">
        <v>0</v>
      </c>
      <c r="Q1459" s="295">
        <v>0</v>
      </c>
      <c r="R1459" s="295">
        <v>53561.24</v>
      </c>
      <c r="S1459" s="295">
        <v>37331.51</v>
      </c>
      <c r="T1459" s="295">
        <v>0</v>
      </c>
      <c r="U1459" s="295">
        <v>0</v>
      </c>
      <c r="V1459" s="295">
        <v>0</v>
      </c>
      <c r="W1459" s="295">
        <v>0</v>
      </c>
      <c r="X1459" s="295">
        <v>0</v>
      </c>
      <c r="Y1459" s="295">
        <v>0</v>
      </c>
      <c r="Z1459" s="295">
        <v>37331.51</v>
      </c>
      <c r="AA1459" s="295">
        <v>0</v>
      </c>
      <c r="AB1459" s="295">
        <v>0</v>
      </c>
      <c r="AC1459" s="295">
        <v>0</v>
      </c>
      <c r="AD1459" s="295">
        <v>0</v>
      </c>
      <c r="AE1459" s="295">
        <v>0</v>
      </c>
      <c r="AF1459" s="295">
        <v>0</v>
      </c>
      <c r="AG1459" s="295">
        <v>0</v>
      </c>
      <c r="AH1459" s="295">
        <v>0</v>
      </c>
      <c r="AI1459" s="295">
        <v>0</v>
      </c>
      <c r="AJ1459" s="295">
        <v>0</v>
      </c>
      <c r="AK1459" s="295">
        <v>0</v>
      </c>
      <c r="AL1459" s="295">
        <v>0</v>
      </c>
      <c r="AM1459" s="295">
        <v>0</v>
      </c>
      <c r="AN1459" s="295">
        <v>0</v>
      </c>
      <c r="AO1459" s="295">
        <v>0</v>
      </c>
      <c r="AP1459" s="295">
        <v>0</v>
      </c>
      <c r="AQ1459" s="295">
        <v>0</v>
      </c>
      <c r="AR1459" s="295">
        <v>0</v>
      </c>
      <c r="AS1459" s="295">
        <v>0</v>
      </c>
      <c r="AT1459" s="295">
        <f t="shared" si="22"/>
        <v>0</v>
      </c>
      <c r="AU1459" s="295">
        <v>53561.24</v>
      </c>
      <c r="AV1459" s="295">
        <v>37331.51</v>
      </c>
      <c r="AW1459" s="296">
        <v>0</v>
      </c>
      <c r="AX1459" s="296">
        <v>180</v>
      </c>
      <c r="AY1459" s="295">
        <v>368201.05</v>
      </c>
      <c r="AZ1459" s="295">
        <v>61979.88</v>
      </c>
      <c r="BA1459" s="294">
        <v>61.026643999999997</v>
      </c>
      <c r="BB1459" s="294">
        <v>52.737480706296303</v>
      </c>
      <c r="BC1459" s="294">
        <v>10.59</v>
      </c>
      <c r="BD1459" s="294"/>
      <c r="BE1459" s="293" t="s">
        <v>4204</v>
      </c>
      <c r="BF1459" s="291"/>
      <c r="BG1459" s="293" t="s">
        <v>326</v>
      </c>
      <c r="BH1459" s="293" t="s">
        <v>216</v>
      </c>
      <c r="BI1459" s="293" t="s">
        <v>430</v>
      </c>
      <c r="BJ1459" s="293" t="s">
        <v>4205</v>
      </c>
      <c r="BK1459" s="292" t="s">
        <v>175</v>
      </c>
      <c r="BL1459" s="294">
        <v>419443.21231903997</v>
      </c>
      <c r="BM1459" s="292" t="s">
        <v>309</v>
      </c>
      <c r="BN1459" s="294"/>
      <c r="BO1459" s="297">
        <v>38693</v>
      </c>
      <c r="BP1459" s="297">
        <v>44172</v>
      </c>
      <c r="BQ1459" s="297" t="s">
        <v>936</v>
      </c>
      <c r="BR1459" s="297" t="s">
        <v>4769</v>
      </c>
      <c r="BS1459" s="297">
        <v>38693</v>
      </c>
      <c r="BT1459" s="297">
        <v>44172</v>
      </c>
      <c r="BU1459" s="294">
        <v>15641.67</v>
      </c>
      <c r="BV1459" s="294">
        <v>0</v>
      </c>
      <c r="BW1459" s="294">
        <v>0</v>
      </c>
    </row>
    <row r="1460" spans="1:75" s="289" customFormat="1" ht="18.2" customHeight="1" x14ac:dyDescent="0.15">
      <c r="A1460" s="298">
        <v>1458</v>
      </c>
      <c r="B1460" s="299" t="s">
        <v>305</v>
      </c>
      <c r="C1460" s="299" t="s">
        <v>306</v>
      </c>
      <c r="D1460" s="313">
        <v>45170</v>
      </c>
      <c r="E1460" s="300" t="s">
        <v>1058</v>
      </c>
      <c r="F1460" s="309">
        <v>154</v>
      </c>
      <c r="G1460" s="309">
        <v>153</v>
      </c>
      <c r="H1460" s="302">
        <v>21105.85</v>
      </c>
      <c r="I1460" s="302">
        <v>13378.29</v>
      </c>
      <c r="J1460" s="302">
        <v>0</v>
      </c>
      <c r="K1460" s="302">
        <v>34484.14</v>
      </c>
      <c r="L1460" s="302">
        <v>159.69999999999999</v>
      </c>
      <c r="M1460" s="302">
        <v>0</v>
      </c>
      <c r="N1460" s="302">
        <v>0</v>
      </c>
      <c r="O1460" s="302">
        <v>0</v>
      </c>
      <c r="P1460" s="302">
        <v>0</v>
      </c>
      <c r="Q1460" s="302">
        <v>0</v>
      </c>
      <c r="R1460" s="302">
        <v>34484.14</v>
      </c>
      <c r="S1460" s="302">
        <v>39327.85</v>
      </c>
      <c r="T1460" s="302">
        <v>186.26</v>
      </c>
      <c r="U1460" s="302">
        <v>0</v>
      </c>
      <c r="V1460" s="302">
        <v>0</v>
      </c>
      <c r="W1460" s="302">
        <v>0</v>
      </c>
      <c r="X1460" s="302">
        <v>0</v>
      </c>
      <c r="Y1460" s="302">
        <v>0</v>
      </c>
      <c r="Z1460" s="302">
        <v>39514.11</v>
      </c>
      <c r="AA1460" s="302">
        <v>0</v>
      </c>
      <c r="AB1460" s="302">
        <v>0</v>
      </c>
      <c r="AC1460" s="302">
        <v>0</v>
      </c>
      <c r="AD1460" s="302">
        <v>0</v>
      </c>
      <c r="AE1460" s="302">
        <v>0</v>
      </c>
      <c r="AF1460" s="302">
        <v>0</v>
      </c>
      <c r="AG1460" s="302">
        <v>0</v>
      </c>
      <c r="AH1460" s="302">
        <v>0</v>
      </c>
      <c r="AI1460" s="302">
        <v>0</v>
      </c>
      <c r="AJ1460" s="302">
        <v>0</v>
      </c>
      <c r="AK1460" s="302">
        <v>0</v>
      </c>
      <c r="AL1460" s="302">
        <v>0</v>
      </c>
      <c r="AM1460" s="302">
        <v>0</v>
      </c>
      <c r="AN1460" s="302">
        <v>0</v>
      </c>
      <c r="AO1460" s="302">
        <v>0</v>
      </c>
      <c r="AP1460" s="302">
        <v>0</v>
      </c>
      <c r="AQ1460" s="302">
        <v>0</v>
      </c>
      <c r="AR1460" s="302">
        <v>0</v>
      </c>
      <c r="AS1460" s="302">
        <v>0</v>
      </c>
      <c r="AT1460" s="295">
        <f t="shared" si="22"/>
        <v>0</v>
      </c>
      <c r="AU1460" s="302">
        <v>13537.99</v>
      </c>
      <c r="AV1460" s="302">
        <v>39514.11</v>
      </c>
      <c r="AW1460" s="303">
        <v>87</v>
      </c>
      <c r="AX1460" s="303">
        <v>300</v>
      </c>
      <c r="AY1460" s="302">
        <v>309998.09000000003</v>
      </c>
      <c r="AZ1460" s="302">
        <v>36392.720000000001</v>
      </c>
      <c r="BA1460" s="301">
        <v>42.579673999999997</v>
      </c>
      <c r="BB1460" s="301">
        <v>40.346625351728598</v>
      </c>
      <c r="BC1460" s="301">
        <v>10.59</v>
      </c>
      <c r="BD1460" s="301"/>
      <c r="BE1460" s="300" t="s">
        <v>4204</v>
      </c>
      <c r="BF1460" s="298"/>
      <c r="BG1460" s="300" t="s">
        <v>320</v>
      </c>
      <c r="BH1460" s="300" t="s">
        <v>181</v>
      </c>
      <c r="BI1460" s="300" t="s">
        <v>427</v>
      </c>
      <c r="BJ1460" s="300" t="s">
        <v>4205</v>
      </c>
      <c r="BK1460" s="299" t="s">
        <v>175</v>
      </c>
      <c r="BL1460" s="301">
        <v>270048.61081744003</v>
      </c>
      <c r="BM1460" s="299" t="s">
        <v>309</v>
      </c>
      <c r="BN1460" s="301"/>
      <c r="BO1460" s="304">
        <v>38694</v>
      </c>
      <c r="BP1460" s="304">
        <v>47825</v>
      </c>
      <c r="BQ1460" s="297" t="s">
        <v>4033</v>
      </c>
      <c r="BR1460" s="297" t="s">
        <v>4759</v>
      </c>
      <c r="BS1460" s="297" t="s">
        <v>4742</v>
      </c>
      <c r="BT1460" s="297" t="s">
        <v>4742</v>
      </c>
      <c r="BU1460" s="301">
        <v>11754.33</v>
      </c>
      <c r="BV1460" s="301">
        <v>7.57</v>
      </c>
      <c r="BW1460" s="301">
        <v>0</v>
      </c>
    </row>
    <row r="1461" spans="1:75" s="289" customFormat="1" ht="18.2" customHeight="1" x14ac:dyDescent="0.15">
      <c r="A1461" s="291">
        <v>1459</v>
      </c>
      <c r="B1461" s="292" t="s">
        <v>305</v>
      </c>
      <c r="C1461" s="292" t="s">
        <v>306</v>
      </c>
      <c r="D1461" s="312">
        <v>45170</v>
      </c>
      <c r="E1461" s="293" t="s">
        <v>2531</v>
      </c>
      <c r="F1461" s="308">
        <v>0</v>
      </c>
      <c r="G1461" s="308">
        <v>0</v>
      </c>
      <c r="H1461" s="295">
        <v>48646.52</v>
      </c>
      <c r="I1461" s="295">
        <v>0</v>
      </c>
      <c r="J1461" s="295">
        <v>0</v>
      </c>
      <c r="K1461" s="295">
        <v>48646.52</v>
      </c>
      <c r="L1461" s="295">
        <v>367.96</v>
      </c>
      <c r="M1461" s="295">
        <v>0</v>
      </c>
      <c r="N1461" s="295">
        <v>0</v>
      </c>
      <c r="O1461" s="295">
        <v>367.96</v>
      </c>
      <c r="P1461" s="295">
        <v>0</v>
      </c>
      <c r="Q1461" s="295">
        <v>0</v>
      </c>
      <c r="R1461" s="295">
        <v>48278.559999999998</v>
      </c>
      <c r="S1461" s="295">
        <v>0</v>
      </c>
      <c r="T1461" s="295">
        <v>429.31</v>
      </c>
      <c r="U1461" s="295">
        <v>0</v>
      </c>
      <c r="V1461" s="295">
        <v>0</v>
      </c>
      <c r="W1461" s="295">
        <v>429.31</v>
      </c>
      <c r="X1461" s="295">
        <v>0</v>
      </c>
      <c r="Y1461" s="295">
        <v>0</v>
      </c>
      <c r="Z1461" s="295">
        <v>0</v>
      </c>
      <c r="AA1461" s="295">
        <v>17.45</v>
      </c>
      <c r="AB1461" s="295">
        <v>0</v>
      </c>
      <c r="AC1461" s="295">
        <v>0</v>
      </c>
      <c r="AD1461" s="295">
        <v>0</v>
      </c>
      <c r="AE1461" s="295">
        <v>0</v>
      </c>
      <c r="AF1461" s="295">
        <v>-21.57</v>
      </c>
      <c r="AG1461" s="295">
        <v>40.74</v>
      </c>
      <c r="AH1461" s="295">
        <v>109.93</v>
      </c>
      <c r="AI1461" s="295">
        <v>0</v>
      </c>
      <c r="AJ1461" s="295">
        <v>0</v>
      </c>
      <c r="AK1461" s="295">
        <v>0</v>
      </c>
      <c r="AL1461" s="295">
        <v>0</v>
      </c>
      <c r="AM1461" s="295">
        <v>0</v>
      </c>
      <c r="AN1461" s="295">
        <v>0</v>
      </c>
      <c r="AO1461" s="295">
        <v>0</v>
      </c>
      <c r="AP1461" s="295">
        <v>214.08</v>
      </c>
      <c r="AQ1461" s="295">
        <v>0</v>
      </c>
      <c r="AR1461" s="295">
        <v>212.96</v>
      </c>
      <c r="AS1461" s="295">
        <v>0</v>
      </c>
      <c r="AT1461" s="295">
        <f t="shared" si="22"/>
        <v>944.94</v>
      </c>
      <c r="AU1461" s="295">
        <v>0</v>
      </c>
      <c r="AV1461" s="295">
        <v>0</v>
      </c>
      <c r="AW1461" s="296">
        <v>87</v>
      </c>
      <c r="AX1461" s="296">
        <v>300</v>
      </c>
      <c r="AY1461" s="295">
        <v>495998.77</v>
      </c>
      <c r="AZ1461" s="295">
        <v>83868.77</v>
      </c>
      <c r="BA1461" s="294">
        <v>61.383637</v>
      </c>
      <c r="BB1461" s="294">
        <v>35.335126554529403</v>
      </c>
      <c r="BC1461" s="294">
        <v>10.59</v>
      </c>
      <c r="BD1461" s="294"/>
      <c r="BE1461" s="293" t="s">
        <v>4204</v>
      </c>
      <c r="BF1461" s="291"/>
      <c r="BG1461" s="293" t="s">
        <v>315</v>
      </c>
      <c r="BH1461" s="293" t="s">
        <v>183</v>
      </c>
      <c r="BI1461" s="293" t="s">
        <v>378</v>
      </c>
      <c r="BJ1461" s="293" t="s">
        <v>103</v>
      </c>
      <c r="BK1461" s="292" t="s">
        <v>175</v>
      </c>
      <c r="BL1461" s="294">
        <v>378074.03810175997</v>
      </c>
      <c r="BM1461" s="292" t="s">
        <v>309</v>
      </c>
      <c r="BN1461" s="294"/>
      <c r="BO1461" s="297">
        <v>38696</v>
      </c>
      <c r="BP1461" s="297">
        <v>47827</v>
      </c>
      <c r="BQ1461" s="297" t="s">
        <v>4757</v>
      </c>
      <c r="BR1461" s="297" t="s">
        <v>4764</v>
      </c>
      <c r="BS1461" s="297">
        <v>38696</v>
      </c>
      <c r="BT1461" s="297">
        <v>47827</v>
      </c>
      <c r="BU1461" s="294">
        <v>0</v>
      </c>
      <c r="BV1461" s="294">
        <v>17.45</v>
      </c>
      <c r="BW1461" s="294">
        <v>0</v>
      </c>
    </row>
    <row r="1462" spans="1:75" s="289" customFormat="1" ht="18.2" customHeight="1" x14ac:dyDescent="0.15">
      <c r="A1462" s="298">
        <v>1460</v>
      </c>
      <c r="B1462" s="299" t="s">
        <v>305</v>
      </c>
      <c r="C1462" s="299" t="s">
        <v>306</v>
      </c>
      <c r="D1462" s="313">
        <v>45170</v>
      </c>
      <c r="E1462" s="300" t="s">
        <v>2532</v>
      </c>
      <c r="F1462" s="309">
        <v>113</v>
      </c>
      <c r="G1462" s="309">
        <v>112</v>
      </c>
      <c r="H1462" s="302">
        <v>19371.650000000001</v>
      </c>
      <c r="I1462" s="302">
        <v>10407.19</v>
      </c>
      <c r="J1462" s="302">
        <v>0</v>
      </c>
      <c r="K1462" s="302">
        <v>29778.84</v>
      </c>
      <c r="L1462" s="302">
        <v>146.66999999999999</v>
      </c>
      <c r="M1462" s="302">
        <v>0</v>
      </c>
      <c r="N1462" s="302">
        <v>0</v>
      </c>
      <c r="O1462" s="302">
        <v>0</v>
      </c>
      <c r="P1462" s="302">
        <v>0</v>
      </c>
      <c r="Q1462" s="302">
        <v>0</v>
      </c>
      <c r="R1462" s="302">
        <v>29778.84</v>
      </c>
      <c r="S1462" s="302">
        <v>25166.25</v>
      </c>
      <c r="T1462" s="302">
        <v>170.95</v>
      </c>
      <c r="U1462" s="302">
        <v>0</v>
      </c>
      <c r="V1462" s="302">
        <v>0</v>
      </c>
      <c r="W1462" s="302">
        <v>0</v>
      </c>
      <c r="X1462" s="302">
        <v>0</v>
      </c>
      <c r="Y1462" s="302">
        <v>0</v>
      </c>
      <c r="Z1462" s="302">
        <v>25337.200000000001</v>
      </c>
      <c r="AA1462" s="302">
        <v>0</v>
      </c>
      <c r="AB1462" s="302">
        <v>0</v>
      </c>
      <c r="AC1462" s="302">
        <v>0</v>
      </c>
      <c r="AD1462" s="302">
        <v>0</v>
      </c>
      <c r="AE1462" s="302">
        <v>0</v>
      </c>
      <c r="AF1462" s="302">
        <v>0</v>
      </c>
      <c r="AG1462" s="302">
        <v>0</v>
      </c>
      <c r="AH1462" s="302">
        <v>0</v>
      </c>
      <c r="AI1462" s="302">
        <v>0</v>
      </c>
      <c r="AJ1462" s="302">
        <v>0</v>
      </c>
      <c r="AK1462" s="302">
        <v>0</v>
      </c>
      <c r="AL1462" s="302">
        <v>0</v>
      </c>
      <c r="AM1462" s="302">
        <v>0</v>
      </c>
      <c r="AN1462" s="302">
        <v>0</v>
      </c>
      <c r="AO1462" s="302">
        <v>0</v>
      </c>
      <c r="AP1462" s="302">
        <v>0</v>
      </c>
      <c r="AQ1462" s="302">
        <v>0</v>
      </c>
      <c r="AR1462" s="302">
        <v>0</v>
      </c>
      <c r="AS1462" s="302">
        <v>0</v>
      </c>
      <c r="AT1462" s="295">
        <f t="shared" si="22"/>
        <v>0</v>
      </c>
      <c r="AU1462" s="302">
        <v>10553.86</v>
      </c>
      <c r="AV1462" s="302">
        <v>25337.200000000001</v>
      </c>
      <c r="AW1462" s="303">
        <v>87</v>
      </c>
      <c r="AX1462" s="303">
        <v>300</v>
      </c>
      <c r="AY1462" s="302">
        <v>361198.21</v>
      </c>
      <c r="AZ1462" s="302">
        <v>33412.269999999997</v>
      </c>
      <c r="BA1462" s="301">
        <v>33.586112</v>
      </c>
      <c r="BB1462" s="301">
        <v>29.9337774856387</v>
      </c>
      <c r="BC1462" s="301">
        <v>10.59</v>
      </c>
      <c r="BD1462" s="301"/>
      <c r="BE1462" s="300" t="s">
        <v>4204</v>
      </c>
      <c r="BF1462" s="298"/>
      <c r="BG1462" s="300" t="s">
        <v>333</v>
      </c>
      <c r="BH1462" s="300" t="s">
        <v>185</v>
      </c>
      <c r="BI1462" s="300" t="s">
        <v>653</v>
      </c>
      <c r="BJ1462" s="300" t="s">
        <v>4205</v>
      </c>
      <c r="BK1462" s="299" t="s">
        <v>175</v>
      </c>
      <c r="BL1462" s="301">
        <v>233200.95480864</v>
      </c>
      <c r="BM1462" s="299" t="s">
        <v>309</v>
      </c>
      <c r="BN1462" s="301"/>
      <c r="BO1462" s="304">
        <v>38701</v>
      </c>
      <c r="BP1462" s="304">
        <v>47832</v>
      </c>
      <c r="BQ1462" s="297" t="s">
        <v>4260</v>
      </c>
      <c r="BR1462" s="297" t="s">
        <v>4782</v>
      </c>
      <c r="BS1462" s="297">
        <v>38701</v>
      </c>
      <c r="BT1462" s="297">
        <v>47832</v>
      </c>
      <c r="BU1462" s="301">
        <v>8319.99</v>
      </c>
      <c r="BV1462" s="301">
        <v>6.95</v>
      </c>
      <c r="BW1462" s="301">
        <v>0</v>
      </c>
    </row>
    <row r="1463" spans="1:75" s="289" customFormat="1" ht="18.2" customHeight="1" x14ac:dyDescent="0.15">
      <c r="A1463" s="291">
        <v>1461</v>
      </c>
      <c r="B1463" s="292" t="s">
        <v>305</v>
      </c>
      <c r="C1463" s="292" t="s">
        <v>306</v>
      </c>
      <c r="D1463" s="312">
        <v>45170</v>
      </c>
      <c r="E1463" s="293" t="s">
        <v>2533</v>
      </c>
      <c r="F1463" s="308">
        <v>161</v>
      </c>
      <c r="G1463" s="308">
        <v>160</v>
      </c>
      <c r="H1463" s="295">
        <v>39140.730000000003</v>
      </c>
      <c r="I1463" s="295">
        <v>25319.81</v>
      </c>
      <c r="J1463" s="295">
        <v>0</v>
      </c>
      <c r="K1463" s="295">
        <v>64460.54</v>
      </c>
      <c r="L1463" s="295">
        <v>296.02</v>
      </c>
      <c r="M1463" s="295">
        <v>0</v>
      </c>
      <c r="N1463" s="295">
        <v>0</v>
      </c>
      <c r="O1463" s="295">
        <v>0</v>
      </c>
      <c r="P1463" s="295">
        <v>0</v>
      </c>
      <c r="Q1463" s="295">
        <v>0</v>
      </c>
      <c r="R1463" s="295">
        <v>64460.54</v>
      </c>
      <c r="S1463" s="295">
        <v>77149.919999999998</v>
      </c>
      <c r="T1463" s="295">
        <v>345.42</v>
      </c>
      <c r="U1463" s="295">
        <v>0</v>
      </c>
      <c r="V1463" s="295">
        <v>0</v>
      </c>
      <c r="W1463" s="295">
        <v>0</v>
      </c>
      <c r="X1463" s="295">
        <v>0</v>
      </c>
      <c r="Y1463" s="295">
        <v>0</v>
      </c>
      <c r="Z1463" s="295">
        <v>77495.34</v>
      </c>
      <c r="AA1463" s="295">
        <v>0</v>
      </c>
      <c r="AB1463" s="295">
        <v>0</v>
      </c>
      <c r="AC1463" s="295">
        <v>0</v>
      </c>
      <c r="AD1463" s="295">
        <v>0</v>
      </c>
      <c r="AE1463" s="295">
        <v>0</v>
      </c>
      <c r="AF1463" s="295">
        <v>0</v>
      </c>
      <c r="AG1463" s="295">
        <v>0</v>
      </c>
      <c r="AH1463" s="295">
        <v>0</v>
      </c>
      <c r="AI1463" s="295">
        <v>0</v>
      </c>
      <c r="AJ1463" s="295">
        <v>0</v>
      </c>
      <c r="AK1463" s="295">
        <v>0</v>
      </c>
      <c r="AL1463" s="295">
        <v>0</v>
      </c>
      <c r="AM1463" s="295">
        <v>0</v>
      </c>
      <c r="AN1463" s="295">
        <v>0</v>
      </c>
      <c r="AO1463" s="295">
        <v>0</v>
      </c>
      <c r="AP1463" s="295">
        <v>0</v>
      </c>
      <c r="AQ1463" s="295">
        <v>0</v>
      </c>
      <c r="AR1463" s="295">
        <v>0</v>
      </c>
      <c r="AS1463" s="295">
        <v>0</v>
      </c>
      <c r="AT1463" s="295">
        <f t="shared" si="22"/>
        <v>0</v>
      </c>
      <c r="AU1463" s="295">
        <v>25615.83</v>
      </c>
      <c r="AV1463" s="295">
        <v>77495.34</v>
      </c>
      <c r="AW1463" s="296">
        <v>87</v>
      </c>
      <c r="AX1463" s="296">
        <v>300</v>
      </c>
      <c r="AY1463" s="295">
        <v>368201.25</v>
      </c>
      <c r="AZ1463" s="295">
        <v>67476.639999999999</v>
      </c>
      <c r="BA1463" s="294">
        <v>66.539694999999995</v>
      </c>
      <c r="BB1463" s="294">
        <v>63.565474972305999</v>
      </c>
      <c r="BC1463" s="294">
        <v>10.59</v>
      </c>
      <c r="BD1463" s="294"/>
      <c r="BE1463" s="293" t="s">
        <v>4204</v>
      </c>
      <c r="BF1463" s="291"/>
      <c r="BG1463" s="293" t="s">
        <v>326</v>
      </c>
      <c r="BH1463" s="293" t="s">
        <v>216</v>
      </c>
      <c r="BI1463" s="293" t="s">
        <v>430</v>
      </c>
      <c r="BJ1463" s="293" t="s">
        <v>4205</v>
      </c>
      <c r="BK1463" s="292" t="s">
        <v>175</v>
      </c>
      <c r="BL1463" s="294">
        <v>504796.67695184</v>
      </c>
      <c r="BM1463" s="292" t="s">
        <v>309</v>
      </c>
      <c r="BN1463" s="294"/>
      <c r="BO1463" s="297">
        <v>38702</v>
      </c>
      <c r="BP1463" s="297">
        <v>47833</v>
      </c>
      <c r="BQ1463" s="297" t="s">
        <v>944</v>
      </c>
      <c r="BR1463" s="297" t="s">
        <v>4781</v>
      </c>
      <c r="BS1463" s="297">
        <v>38702</v>
      </c>
      <c r="BT1463" s="297">
        <v>47833</v>
      </c>
      <c r="BU1463" s="294">
        <v>21439.63</v>
      </c>
      <c r="BV1463" s="294">
        <v>14.04</v>
      </c>
      <c r="BW1463" s="294">
        <v>0</v>
      </c>
    </row>
    <row r="1464" spans="1:75" s="289" customFormat="1" ht="18.2" customHeight="1" x14ac:dyDescent="0.15">
      <c r="A1464" s="298">
        <v>1462</v>
      </c>
      <c r="B1464" s="299" t="s">
        <v>305</v>
      </c>
      <c r="C1464" s="299" t="s">
        <v>306</v>
      </c>
      <c r="D1464" s="313">
        <v>45170</v>
      </c>
      <c r="E1464" s="300" t="s">
        <v>2534</v>
      </c>
      <c r="F1464" s="309">
        <v>105</v>
      </c>
      <c r="G1464" s="309">
        <v>104</v>
      </c>
      <c r="H1464" s="302">
        <v>13983.03</v>
      </c>
      <c r="I1464" s="302">
        <v>7182.46</v>
      </c>
      <c r="J1464" s="302">
        <v>0</v>
      </c>
      <c r="K1464" s="302">
        <v>21165.49</v>
      </c>
      <c r="L1464" s="302">
        <v>105.82</v>
      </c>
      <c r="M1464" s="302">
        <v>0</v>
      </c>
      <c r="N1464" s="302">
        <v>0</v>
      </c>
      <c r="O1464" s="302">
        <v>0</v>
      </c>
      <c r="P1464" s="302">
        <v>0</v>
      </c>
      <c r="Q1464" s="302">
        <v>0</v>
      </c>
      <c r="R1464" s="302">
        <v>21165.49</v>
      </c>
      <c r="S1464" s="302">
        <v>16656.419999999998</v>
      </c>
      <c r="T1464" s="302">
        <v>123.4</v>
      </c>
      <c r="U1464" s="302">
        <v>0</v>
      </c>
      <c r="V1464" s="302">
        <v>0</v>
      </c>
      <c r="W1464" s="302">
        <v>0</v>
      </c>
      <c r="X1464" s="302">
        <v>0</v>
      </c>
      <c r="Y1464" s="302">
        <v>0</v>
      </c>
      <c r="Z1464" s="302">
        <v>16779.82</v>
      </c>
      <c r="AA1464" s="302">
        <v>0</v>
      </c>
      <c r="AB1464" s="302">
        <v>0</v>
      </c>
      <c r="AC1464" s="302">
        <v>0</v>
      </c>
      <c r="AD1464" s="302">
        <v>0</v>
      </c>
      <c r="AE1464" s="302">
        <v>0</v>
      </c>
      <c r="AF1464" s="302">
        <v>0</v>
      </c>
      <c r="AG1464" s="302">
        <v>0</v>
      </c>
      <c r="AH1464" s="302">
        <v>0</v>
      </c>
      <c r="AI1464" s="302">
        <v>0</v>
      </c>
      <c r="AJ1464" s="302">
        <v>0</v>
      </c>
      <c r="AK1464" s="302">
        <v>0</v>
      </c>
      <c r="AL1464" s="302">
        <v>0</v>
      </c>
      <c r="AM1464" s="302">
        <v>0</v>
      </c>
      <c r="AN1464" s="302">
        <v>0</v>
      </c>
      <c r="AO1464" s="302">
        <v>0</v>
      </c>
      <c r="AP1464" s="302">
        <v>0</v>
      </c>
      <c r="AQ1464" s="302">
        <v>0</v>
      </c>
      <c r="AR1464" s="302">
        <v>0</v>
      </c>
      <c r="AS1464" s="302">
        <v>0</v>
      </c>
      <c r="AT1464" s="295">
        <f t="shared" si="22"/>
        <v>0</v>
      </c>
      <c r="AU1464" s="302">
        <v>7288.28</v>
      </c>
      <c r="AV1464" s="302">
        <v>16779.82</v>
      </c>
      <c r="AW1464" s="303">
        <v>87</v>
      </c>
      <c r="AX1464" s="303">
        <v>300</v>
      </c>
      <c r="AY1464" s="302">
        <v>301198.33</v>
      </c>
      <c r="AZ1464" s="302">
        <v>24112.33</v>
      </c>
      <c r="BA1464" s="301">
        <v>29.066934</v>
      </c>
      <c r="BB1464" s="301">
        <v>25.514577019626898</v>
      </c>
      <c r="BC1464" s="301">
        <v>10.59</v>
      </c>
      <c r="BD1464" s="301"/>
      <c r="BE1464" s="300" t="s">
        <v>4204</v>
      </c>
      <c r="BF1464" s="298"/>
      <c r="BG1464" s="300" t="s">
        <v>320</v>
      </c>
      <c r="BH1464" s="300" t="s">
        <v>181</v>
      </c>
      <c r="BI1464" s="300" t="s">
        <v>372</v>
      </c>
      <c r="BJ1464" s="300" t="s">
        <v>4205</v>
      </c>
      <c r="BK1464" s="299" t="s">
        <v>175</v>
      </c>
      <c r="BL1464" s="301">
        <v>165748.98407703999</v>
      </c>
      <c r="BM1464" s="299" t="s">
        <v>309</v>
      </c>
      <c r="BN1464" s="301"/>
      <c r="BO1464" s="304">
        <v>38702</v>
      </c>
      <c r="BP1464" s="304">
        <v>47833</v>
      </c>
      <c r="BQ1464" s="297" t="s">
        <v>931</v>
      </c>
      <c r="BR1464" s="297" t="s">
        <v>4779</v>
      </c>
      <c r="BS1464" s="297">
        <v>38702</v>
      </c>
      <c r="BT1464" s="297">
        <v>47833</v>
      </c>
      <c r="BU1464" s="301">
        <v>5750.14</v>
      </c>
      <c r="BV1464" s="301">
        <v>5.01</v>
      </c>
      <c r="BW1464" s="301">
        <v>0</v>
      </c>
    </row>
    <row r="1465" spans="1:75" s="289" customFormat="1" ht="18.2" customHeight="1" x14ac:dyDescent="0.15">
      <c r="A1465" s="291">
        <v>1463</v>
      </c>
      <c r="B1465" s="292" t="s">
        <v>305</v>
      </c>
      <c r="C1465" s="292" t="s">
        <v>306</v>
      </c>
      <c r="D1465" s="312">
        <v>45170</v>
      </c>
      <c r="E1465" s="293" t="s">
        <v>2535</v>
      </c>
      <c r="F1465" s="308">
        <v>156</v>
      </c>
      <c r="G1465" s="308">
        <v>155</v>
      </c>
      <c r="H1465" s="295">
        <v>39727.42</v>
      </c>
      <c r="I1465" s="295">
        <v>25326.6</v>
      </c>
      <c r="J1465" s="295">
        <v>0</v>
      </c>
      <c r="K1465" s="295">
        <v>65054.02</v>
      </c>
      <c r="L1465" s="295">
        <v>300.49</v>
      </c>
      <c r="M1465" s="295">
        <v>0</v>
      </c>
      <c r="N1465" s="295">
        <v>0</v>
      </c>
      <c r="O1465" s="295">
        <v>0</v>
      </c>
      <c r="P1465" s="295">
        <v>0</v>
      </c>
      <c r="Q1465" s="295">
        <v>0</v>
      </c>
      <c r="R1465" s="295">
        <v>65054.02</v>
      </c>
      <c r="S1465" s="295">
        <v>75223.64</v>
      </c>
      <c r="T1465" s="295">
        <v>350.59</v>
      </c>
      <c r="U1465" s="295">
        <v>0</v>
      </c>
      <c r="V1465" s="295">
        <v>0</v>
      </c>
      <c r="W1465" s="295">
        <v>0</v>
      </c>
      <c r="X1465" s="295">
        <v>0</v>
      </c>
      <c r="Y1465" s="295">
        <v>0</v>
      </c>
      <c r="Z1465" s="295">
        <v>75574.23</v>
      </c>
      <c r="AA1465" s="295">
        <v>0</v>
      </c>
      <c r="AB1465" s="295">
        <v>0</v>
      </c>
      <c r="AC1465" s="295">
        <v>0</v>
      </c>
      <c r="AD1465" s="295">
        <v>0</v>
      </c>
      <c r="AE1465" s="295">
        <v>0</v>
      </c>
      <c r="AF1465" s="295">
        <v>0</v>
      </c>
      <c r="AG1465" s="295">
        <v>0</v>
      </c>
      <c r="AH1465" s="295">
        <v>0</v>
      </c>
      <c r="AI1465" s="295">
        <v>0</v>
      </c>
      <c r="AJ1465" s="295">
        <v>0</v>
      </c>
      <c r="AK1465" s="295">
        <v>0</v>
      </c>
      <c r="AL1465" s="295">
        <v>0</v>
      </c>
      <c r="AM1465" s="295">
        <v>0</v>
      </c>
      <c r="AN1465" s="295">
        <v>0</v>
      </c>
      <c r="AO1465" s="295">
        <v>0</v>
      </c>
      <c r="AP1465" s="295">
        <v>0</v>
      </c>
      <c r="AQ1465" s="295">
        <v>0</v>
      </c>
      <c r="AR1465" s="295">
        <v>0</v>
      </c>
      <c r="AS1465" s="295">
        <v>0</v>
      </c>
      <c r="AT1465" s="295">
        <f t="shared" si="22"/>
        <v>0</v>
      </c>
      <c r="AU1465" s="295">
        <v>25627.09</v>
      </c>
      <c r="AV1465" s="295">
        <v>75574.23</v>
      </c>
      <c r="AW1465" s="296">
        <v>87</v>
      </c>
      <c r="AX1465" s="296">
        <v>300</v>
      </c>
      <c r="AY1465" s="295">
        <v>368199.07</v>
      </c>
      <c r="AZ1465" s="295">
        <v>68490.5</v>
      </c>
      <c r="BA1465" s="294">
        <v>67.546070999999998</v>
      </c>
      <c r="BB1465" s="294">
        <v>64.156977299850595</v>
      </c>
      <c r="BC1465" s="294">
        <v>10.59</v>
      </c>
      <c r="BD1465" s="294"/>
      <c r="BE1465" s="293" t="s">
        <v>4204</v>
      </c>
      <c r="BF1465" s="291"/>
      <c r="BG1465" s="293" t="s">
        <v>326</v>
      </c>
      <c r="BH1465" s="293" t="s">
        <v>216</v>
      </c>
      <c r="BI1465" s="293" t="s">
        <v>430</v>
      </c>
      <c r="BJ1465" s="293" t="s">
        <v>4205</v>
      </c>
      <c r="BK1465" s="292" t="s">
        <v>175</v>
      </c>
      <c r="BL1465" s="294">
        <v>509444.27580592001</v>
      </c>
      <c r="BM1465" s="292" t="s">
        <v>309</v>
      </c>
      <c r="BN1465" s="294"/>
      <c r="BO1465" s="297">
        <v>38705</v>
      </c>
      <c r="BP1465" s="297">
        <v>47836</v>
      </c>
      <c r="BQ1465" s="297" t="s">
        <v>931</v>
      </c>
      <c r="BR1465" s="297" t="s">
        <v>4779</v>
      </c>
      <c r="BS1465" s="297">
        <v>38705</v>
      </c>
      <c r="BT1465" s="297">
        <v>47836</v>
      </c>
      <c r="BU1465" s="294">
        <v>21047.88</v>
      </c>
      <c r="BV1465" s="294">
        <v>14.25</v>
      </c>
      <c r="BW1465" s="294">
        <v>0</v>
      </c>
    </row>
    <row r="1466" spans="1:75" s="289" customFormat="1" ht="18.2" customHeight="1" x14ac:dyDescent="0.15">
      <c r="A1466" s="298">
        <v>1464</v>
      </c>
      <c r="B1466" s="299" t="s">
        <v>305</v>
      </c>
      <c r="C1466" s="299" t="s">
        <v>306</v>
      </c>
      <c r="D1466" s="313">
        <v>45170</v>
      </c>
      <c r="E1466" s="300" t="s">
        <v>2536</v>
      </c>
      <c r="F1466" s="309">
        <v>133</v>
      </c>
      <c r="G1466" s="309">
        <v>132</v>
      </c>
      <c r="H1466" s="302">
        <v>13918.72</v>
      </c>
      <c r="I1466" s="302">
        <v>34252.97</v>
      </c>
      <c r="J1466" s="302">
        <v>0</v>
      </c>
      <c r="K1466" s="302">
        <v>48171.69</v>
      </c>
      <c r="L1466" s="302">
        <v>440.36</v>
      </c>
      <c r="M1466" s="302">
        <v>0</v>
      </c>
      <c r="N1466" s="302">
        <v>0</v>
      </c>
      <c r="O1466" s="302">
        <v>0</v>
      </c>
      <c r="P1466" s="302">
        <v>0</v>
      </c>
      <c r="Q1466" s="302">
        <v>0</v>
      </c>
      <c r="R1466" s="302">
        <v>48171.69</v>
      </c>
      <c r="S1466" s="302">
        <v>40088.11</v>
      </c>
      <c r="T1466" s="302">
        <v>122.83</v>
      </c>
      <c r="U1466" s="302">
        <v>0</v>
      </c>
      <c r="V1466" s="302">
        <v>0</v>
      </c>
      <c r="W1466" s="302">
        <v>0</v>
      </c>
      <c r="X1466" s="302">
        <v>0</v>
      </c>
      <c r="Y1466" s="302">
        <v>0</v>
      </c>
      <c r="Z1466" s="302">
        <v>40210.94</v>
      </c>
      <c r="AA1466" s="302">
        <v>0</v>
      </c>
      <c r="AB1466" s="302">
        <v>0</v>
      </c>
      <c r="AC1466" s="302">
        <v>0</v>
      </c>
      <c r="AD1466" s="302">
        <v>0</v>
      </c>
      <c r="AE1466" s="302">
        <v>0</v>
      </c>
      <c r="AF1466" s="302">
        <v>0</v>
      </c>
      <c r="AG1466" s="302">
        <v>0</v>
      </c>
      <c r="AH1466" s="302">
        <v>0</v>
      </c>
      <c r="AI1466" s="302">
        <v>0</v>
      </c>
      <c r="AJ1466" s="302">
        <v>0</v>
      </c>
      <c r="AK1466" s="302">
        <v>0</v>
      </c>
      <c r="AL1466" s="302">
        <v>0</v>
      </c>
      <c r="AM1466" s="302">
        <v>0</v>
      </c>
      <c r="AN1466" s="302">
        <v>0</v>
      </c>
      <c r="AO1466" s="302">
        <v>0</v>
      </c>
      <c r="AP1466" s="302">
        <v>0</v>
      </c>
      <c r="AQ1466" s="302">
        <v>0</v>
      </c>
      <c r="AR1466" s="302">
        <v>0</v>
      </c>
      <c r="AS1466" s="302">
        <v>0</v>
      </c>
      <c r="AT1466" s="295">
        <f t="shared" si="22"/>
        <v>0</v>
      </c>
      <c r="AU1466" s="302">
        <v>34693.33</v>
      </c>
      <c r="AV1466" s="302">
        <v>40210.94</v>
      </c>
      <c r="AW1466" s="303">
        <v>27</v>
      </c>
      <c r="AX1466" s="303">
        <v>240</v>
      </c>
      <c r="AY1466" s="302">
        <v>400000.92</v>
      </c>
      <c r="AZ1466" s="302">
        <v>56070.57</v>
      </c>
      <c r="BA1466" s="301">
        <v>50.901012000000001</v>
      </c>
      <c r="BB1466" s="301">
        <v>43.730387808618303</v>
      </c>
      <c r="BC1466" s="301">
        <v>10.59</v>
      </c>
      <c r="BD1466" s="301"/>
      <c r="BE1466" s="300" t="s">
        <v>4204</v>
      </c>
      <c r="BF1466" s="298"/>
      <c r="BG1466" s="300" t="s">
        <v>355</v>
      </c>
      <c r="BH1466" s="300" t="s">
        <v>227</v>
      </c>
      <c r="BI1466" s="300" t="s">
        <v>502</v>
      </c>
      <c r="BJ1466" s="300" t="s">
        <v>4205</v>
      </c>
      <c r="BK1466" s="299" t="s">
        <v>175</v>
      </c>
      <c r="BL1466" s="301">
        <v>377237.12887224002</v>
      </c>
      <c r="BM1466" s="299" t="s">
        <v>309</v>
      </c>
      <c r="BN1466" s="301"/>
      <c r="BO1466" s="304">
        <v>38705</v>
      </c>
      <c r="BP1466" s="304">
        <v>46010</v>
      </c>
      <c r="BQ1466" s="297" t="s">
        <v>952</v>
      </c>
      <c r="BR1466" s="297" t="s">
        <v>4806</v>
      </c>
      <c r="BS1466" s="297">
        <v>38705</v>
      </c>
      <c r="BT1466" s="297">
        <v>46010</v>
      </c>
      <c r="BU1466" s="301">
        <v>15035.63</v>
      </c>
      <c r="BV1466" s="301">
        <v>11.75</v>
      </c>
      <c r="BW1466" s="301">
        <v>0</v>
      </c>
    </row>
    <row r="1467" spans="1:75" s="289" customFormat="1" ht="18.2" customHeight="1" x14ac:dyDescent="0.15">
      <c r="A1467" s="291">
        <v>1465</v>
      </c>
      <c r="B1467" s="292" t="s">
        <v>305</v>
      </c>
      <c r="C1467" s="292" t="s">
        <v>306</v>
      </c>
      <c r="D1467" s="312">
        <v>45170</v>
      </c>
      <c r="E1467" s="293" t="s">
        <v>2537</v>
      </c>
      <c r="F1467" s="308">
        <v>112</v>
      </c>
      <c r="G1467" s="308">
        <v>112</v>
      </c>
      <c r="H1467" s="295">
        <v>0</v>
      </c>
      <c r="I1467" s="295">
        <v>55816.07</v>
      </c>
      <c r="J1467" s="295">
        <v>0</v>
      </c>
      <c r="K1467" s="295">
        <v>55816.07</v>
      </c>
      <c r="L1467" s="295">
        <v>0</v>
      </c>
      <c r="M1467" s="295">
        <v>0</v>
      </c>
      <c r="N1467" s="295">
        <v>0</v>
      </c>
      <c r="O1467" s="295">
        <v>0</v>
      </c>
      <c r="P1467" s="295">
        <v>0</v>
      </c>
      <c r="Q1467" s="295">
        <v>0</v>
      </c>
      <c r="R1467" s="295">
        <v>55816.07</v>
      </c>
      <c r="S1467" s="295">
        <v>32169.17</v>
      </c>
      <c r="T1467" s="295">
        <v>0</v>
      </c>
      <c r="U1467" s="295">
        <v>0</v>
      </c>
      <c r="V1467" s="295">
        <v>0</v>
      </c>
      <c r="W1467" s="295">
        <v>0</v>
      </c>
      <c r="X1467" s="295">
        <v>0</v>
      </c>
      <c r="Y1467" s="295">
        <v>0</v>
      </c>
      <c r="Z1467" s="295">
        <v>32169.17</v>
      </c>
      <c r="AA1467" s="295">
        <v>0</v>
      </c>
      <c r="AB1467" s="295">
        <v>0</v>
      </c>
      <c r="AC1467" s="295">
        <v>0</v>
      </c>
      <c r="AD1467" s="295">
        <v>0</v>
      </c>
      <c r="AE1467" s="295">
        <v>0</v>
      </c>
      <c r="AF1467" s="295">
        <v>0</v>
      </c>
      <c r="AG1467" s="295">
        <v>0</v>
      </c>
      <c r="AH1467" s="295">
        <v>0</v>
      </c>
      <c r="AI1467" s="295">
        <v>0</v>
      </c>
      <c r="AJ1467" s="295">
        <v>0</v>
      </c>
      <c r="AK1467" s="295">
        <v>0</v>
      </c>
      <c r="AL1467" s="295">
        <v>0</v>
      </c>
      <c r="AM1467" s="295">
        <v>0</v>
      </c>
      <c r="AN1467" s="295">
        <v>0</v>
      </c>
      <c r="AO1467" s="295">
        <v>0</v>
      </c>
      <c r="AP1467" s="295">
        <v>0</v>
      </c>
      <c r="AQ1467" s="295">
        <v>0</v>
      </c>
      <c r="AR1467" s="295">
        <v>0</v>
      </c>
      <c r="AS1467" s="295">
        <v>0</v>
      </c>
      <c r="AT1467" s="295">
        <f t="shared" si="22"/>
        <v>0</v>
      </c>
      <c r="AU1467" s="295">
        <v>55816.07</v>
      </c>
      <c r="AV1467" s="295">
        <v>32169.17</v>
      </c>
      <c r="AW1467" s="296">
        <v>114</v>
      </c>
      <c r="AX1467" s="296">
        <v>300</v>
      </c>
      <c r="AY1467" s="295">
        <v>371998.43</v>
      </c>
      <c r="AZ1467" s="295">
        <v>82899.88</v>
      </c>
      <c r="BA1467" s="294">
        <v>80.914322999999996</v>
      </c>
      <c r="BB1467" s="294">
        <v>54.479204512366103</v>
      </c>
      <c r="BC1467" s="294">
        <v>10.59</v>
      </c>
      <c r="BD1467" s="294"/>
      <c r="BE1467" s="293" t="s">
        <v>4204</v>
      </c>
      <c r="BF1467" s="291"/>
      <c r="BG1467" s="293" t="s">
        <v>326</v>
      </c>
      <c r="BH1467" s="293" t="s">
        <v>239</v>
      </c>
      <c r="BI1467" s="293" t="s">
        <v>484</v>
      </c>
      <c r="BJ1467" s="293" t="s">
        <v>4205</v>
      </c>
      <c r="BK1467" s="292" t="s">
        <v>175</v>
      </c>
      <c r="BL1467" s="294">
        <v>437101.00251272001</v>
      </c>
      <c r="BM1467" s="292" t="s">
        <v>309</v>
      </c>
      <c r="BN1467" s="294"/>
      <c r="BO1467" s="297">
        <v>38702</v>
      </c>
      <c r="BP1467" s="297">
        <v>47833</v>
      </c>
      <c r="BQ1467" s="297" t="s">
        <v>936</v>
      </c>
      <c r="BR1467" s="297" t="s">
        <v>4769</v>
      </c>
      <c r="BS1467" s="297">
        <v>38702</v>
      </c>
      <c r="BT1467" s="297">
        <v>47833</v>
      </c>
      <c r="BU1467" s="294">
        <v>17930.47</v>
      </c>
      <c r="BV1467" s="294">
        <v>0</v>
      </c>
      <c r="BW1467" s="294">
        <v>0</v>
      </c>
    </row>
    <row r="1468" spans="1:75" s="289" customFormat="1" ht="18.2" customHeight="1" x14ac:dyDescent="0.15">
      <c r="A1468" s="298">
        <v>1466</v>
      </c>
      <c r="B1468" s="299" t="s">
        <v>305</v>
      </c>
      <c r="C1468" s="299" t="s">
        <v>306</v>
      </c>
      <c r="D1468" s="313">
        <v>45170</v>
      </c>
      <c r="E1468" s="300" t="s">
        <v>2538</v>
      </c>
      <c r="F1468" s="309">
        <v>146</v>
      </c>
      <c r="G1468" s="309">
        <v>145</v>
      </c>
      <c r="H1468" s="302">
        <v>46327.040000000001</v>
      </c>
      <c r="I1468" s="302">
        <v>28601.43</v>
      </c>
      <c r="J1468" s="302">
        <v>0</v>
      </c>
      <c r="K1468" s="302">
        <v>74928.47</v>
      </c>
      <c r="L1468" s="302">
        <v>350.42</v>
      </c>
      <c r="M1468" s="302">
        <v>0</v>
      </c>
      <c r="N1468" s="302">
        <v>0</v>
      </c>
      <c r="O1468" s="302">
        <v>0</v>
      </c>
      <c r="P1468" s="302">
        <v>0</v>
      </c>
      <c r="Q1468" s="302">
        <v>0</v>
      </c>
      <c r="R1468" s="302">
        <v>74928.47</v>
      </c>
      <c r="S1468" s="302">
        <v>81424.37</v>
      </c>
      <c r="T1468" s="302">
        <v>408.84</v>
      </c>
      <c r="U1468" s="302">
        <v>0</v>
      </c>
      <c r="V1468" s="302">
        <v>0</v>
      </c>
      <c r="W1468" s="302">
        <v>0</v>
      </c>
      <c r="X1468" s="302">
        <v>0</v>
      </c>
      <c r="Y1468" s="302">
        <v>0</v>
      </c>
      <c r="Z1468" s="302">
        <v>81833.210000000006</v>
      </c>
      <c r="AA1468" s="302">
        <v>0</v>
      </c>
      <c r="AB1468" s="302">
        <v>0</v>
      </c>
      <c r="AC1468" s="302">
        <v>0</v>
      </c>
      <c r="AD1468" s="302">
        <v>0</v>
      </c>
      <c r="AE1468" s="302">
        <v>0</v>
      </c>
      <c r="AF1468" s="302">
        <v>0</v>
      </c>
      <c r="AG1468" s="302">
        <v>0</v>
      </c>
      <c r="AH1468" s="302">
        <v>0</v>
      </c>
      <c r="AI1468" s="302">
        <v>0</v>
      </c>
      <c r="AJ1468" s="302">
        <v>0</v>
      </c>
      <c r="AK1468" s="302">
        <v>0</v>
      </c>
      <c r="AL1468" s="302">
        <v>0</v>
      </c>
      <c r="AM1468" s="302">
        <v>0</v>
      </c>
      <c r="AN1468" s="302">
        <v>0</v>
      </c>
      <c r="AO1468" s="302">
        <v>0</v>
      </c>
      <c r="AP1468" s="302">
        <v>0</v>
      </c>
      <c r="AQ1468" s="302">
        <v>0</v>
      </c>
      <c r="AR1468" s="302">
        <v>0</v>
      </c>
      <c r="AS1468" s="302">
        <v>0</v>
      </c>
      <c r="AT1468" s="295">
        <f t="shared" si="22"/>
        <v>0</v>
      </c>
      <c r="AU1468" s="302">
        <v>28951.85</v>
      </c>
      <c r="AV1468" s="302">
        <v>81833.210000000006</v>
      </c>
      <c r="AW1468" s="303">
        <v>87</v>
      </c>
      <c r="AX1468" s="303">
        <v>300</v>
      </c>
      <c r="AY1468" s="302">
        <v>361002.29</v>
      </c>
      <c r="AZ1468" s="302">
        <v>79870.31</v>
      </c>
      <c r="BA1468" s="301">
        <v>80.331896999999998</v>
      </c>
      <c r="BB1468" s="301">
        <v>75.361497087060101</v>
      </c>
      <c r="BC1468" s="301">
        <v>10.59</v>
      </c>
      <c r="BD1468" s="301"/>
      <c r="BE1468" s="300" t="s">
        <v>4204</v>
      </c>
      <c r="BF1468" s="298"/>
      <c r="BG1468" s="300" t="s">
        <v>326</v>
      </c>
      <c r="BH1468" s="300" t="s">
        <v>239</v>
      </c>
      <c r="BI1468" s="300" t="s">
        <v>484</v>
      </c>
      <c r="BJ1468" s="300" t="s">
        <v>4205</v>
      </c>
      <c r="BK1468" s="299" t="s">
        <v>175</v>
      </c>
      <c r="BL1468" s="301">
        <v>586772.04170311999</v>
      </c>
      <c r="BM1468" s="299" t="s">
        <v>309</v>
      </c>
      <c r="BN1468" s="301"/>
      <c r="BO1468" s="304">
        <v>38702</v>
      </c>
      <c r="BP1468" s="304">
        <v>47833</v>
      </c>
      <c r="BQ1468" s="297" t="s">
        <v>931</v>
      </c>
      <c r="BR1468" s="297" t="s">
        <v>4779</v>
      </c>
      <c r="BS1468" s="297">
        <v>38702</v>
      </c>
      <c r="BT1468" s="297">
        <v>47833</v>
      </c>
      <c r="BU1468" s="301">
        <v>22557.93</v>
      </c>
      <c r="BV1468" s="301">
        <v>16.62</v>
      </c>
      <c r="BW1468" s="301">
        <v>0</v>
      </c>
    </row>
    <row r="1469" spans="1:75" s="289" customFormat="1" ht="18.2" customHeight="1" x14ac:dyDescent="0.15">
      <c r="A1469" s="291">
        <v>1467</v>
      </c>
      <c r="B1469" s="292" t="s">
        <v>305</v>
      </c>
      <c r="C1469" s="292" t="s">
        <v>306</v>
      </c>
      <c r="D1469" s="312">
        <v>45170</v>
      </c>
      <c r="E1469" s="293" t="s">
        <v>2539</v>
      </c>
      <c r="F1469" s="308">
        <v>123</v>
      </c>
      <c r="G1469" s="308">
        <v>122</v>
      </c>
      <c r="H1469" s="295">
        <v>13728.29</v>
      </c>
      <c r="I1469" s="295">
        <v>32346.71</v>
      </c>
      <c r="J1469" s="295">
        <v>0</v>
      </c>
      <c r="K1469" s="295">
        <v>46075</v>
      </c>
      <c r="L1469" s="295">
        <v>434.3</v>
      </c>
      <c r="M1469" s="295">
        <v>0</v>
      </c>
      <c r="N1469" s="295">
        <v>0</v>
      </c>
      <c r="O1469" s="295">
        <v>0</v>
      </c>
      <c r="P1469" s="295">
        <v>0</v>
      </c>
      <c r="Q1469" s="295">
        <v>0</v>
      </c>
      <c r="R1469" s="295">
        <v>46075</v>
      </c>
      <c r="S1469" s="295">
        <v>34993.64</v>
      </c>
      <c r="T1469" s="295">
        <v>121.15</v>
      </c>
      <c r="U1469" s="295">
        <v>0</v>
      </c>
      <c r="V1469" s="295">
        <v>0</v>
      </c>
      <c r="W1469" s="295">
        <v>0</v>
      </c>
      <c r="X1469" s="295">
        <v>0</v>
      </c>
      <c r="Y1469" s="295">
        <v>0</v>
      </c>
      <c r="Z1469" s="295">
        <v>35114.79</v>
      </c>
      <c r="AA1469" s="295">
        <v>0</v>
      </c>
      <c r="AB1469" s="295">
        <v>0</v>
      </c>
      <c r="AC1469" s="295">
        <v>0</v>
      </c>
      <c r="AD1469" s="295">
        <v>0</v>
      </c>
      <c r="AE1469" s="295">
        <v>0</v>
      </c>
      <c r="AF1469" s="295">
        <v>0</v>
      </c>
      <c r="AG1469" s="295">
        <v>0</v>
      </c>
      <c r="AH1469" s="295">
        <v>0</v>
      </c>
      <c r="AI1469" s="295">
        <v>0</v>
      </c>
      <c r="AJ1469" s="295">
        <v>0</v>
      </c>
      <c r="AK1469" s="295">
        <v>0</v>
      </c>
      <c r="AL1469" s="295">
        <v>0</v>
      </c>
      <c r="AM1469" s="295">
        <v>0</v>
      </c>
      <c r="AN1469" s="295">
        <v>0</v>
      </c>
      <c r="AO1469" s="295">
        <v>0</v>
      </c>
      <c r="AP1469" s="295">
        <v>0</v>
      </c>
      <c r="AQ1469" s="295">
        <v>0</v>
      </c>
      <c r="AR1469" s="295">
        <v>0</v>
      </c>
      <c r="AS1469" s="295">
        <v>0</v>
      </c>
      <c r="AT1469" s="295">
        <f t="shared" si="22"/>
        <v>0</v>
      </c>
      <c r="AU1469" s="295">
        <v>32781.01</v>
      </c>
      <c r="AV1469" s="295">
        <v>35114.79</v>
      </c>
      <c r="AW1469" s="296">
        <v>27</v>
      </c>
      <c r="AX1469" s="296">
        <v>240</v>
      </c>
      <c r="AY1469" s="295">
        <v>290099.33</v>
      </c>
      <c r="AZ1469" s="295">
        <v>55300.12</v>
      </c>
      <c r="BA1469" s="294">
        <v>69.222148000000004</v>
      </c>
      <c r="BB1469" s="294">
        <v>57.674566874357602</v>
      </c>
      <c r="BC1469" s="294">
        <v>10.59</v>
      </c>
      <c r="BD1469" s="294"/>
      <c r="BE1469" s="293" t="s">
        <v>4204</v>
      </c>
      <c r="BF1469" s="291"/>
      <c r="BG1469" s="293" t="s">
        <v>360</v>
      </c>
      <c r="BH1469" s="293" t="s">
        <v>236</v>
      </c>
      <c r="BI1469" s="293" t="s">
        <v>585</v>
      </c>
      <c r="BJ1469" s="293" t="s">
        <v>4205</v>
      </c>
      <c r="BK1469" s="292" t="s">
        <v>175</v>
      </c>
      <c r="BL1469" s="294">
        <v>360817.74819999997</v>
      </c>
      <c r="BM1469" s="292" t="s">
        <v>309</v>
      </c>
      <c r="BN1469" s="294"/>
      <c r="BO1469" s="297">
        <v>38706</v>
      </c>
      <c r="BP1469" s="297">
        <v>46011</v>
      </c>
      <c r="BQ1469" s="297" t="s">
        <v>929</v>
      </c>
      <c r="BR1469" s="297" t="s">
        <v>4777</v>
      </c>
      <c r="BS1469" s="297">
        <v>38706</v>
      </c>
      <c r="BT1469" s="297">
        <v>46011</v>
      </c>
      <c r="BU1469" s="294">
        <v>13083.28</v>
      </c>
      <c r="BV1469" s="294">
        <v>11.59</v>
      </c>
      <c r="BW1469" s="294">
        <v>0</v>
      </c>
    </row>
    <row r="1470" spans="1:75" s="289" customFormat="1" ht="18.2" customHeight="1" x14ac:dyDescent="0.15">
      <c r="A1470" s="298">
        <v>1468</v>
      </c>
      <c r="B1470" s="299" t="s">
        <v>305</v>
      </c>
      <c r="C1470" s="299" t="s">
        <v>306</v>
      </c>
      <c r="D1470" s="313">
        <v>45170</v>
      </c>
      <c r="E1470" s="300" t="s">
        <v>2540</v>
      </c>
      <c r="F1470" s="309">
        <v>0</v>
      </c>
      <c r="G1470" s="309">
        <v>0</v>
      </c>
      <c r="H1470" s="302">
        <v>8345.07</v>
      </c>
      <c r="I1470" s="302">
        <v>0</v>
      </c>
      <c r="J1470" s="302">
        <v>0</v>
      </c>
      <c r="K1470" s="302">
        <v>8345.07</v>
      </c>
      <c r="L1470" s="302">
        <v>588.58000000000004</v>
      </c>
      <c r="M1470" s="302">
        <v>0</v>
      </c>
      <c r="N1470" s="302">
        <v>0</v>
      </c>
      <c r="O1470" s="302">
        <v>588.58000000000004</v>
      </c>
      <c r="P1470" s="302">
        <v>0</v>
      </c>
      <c r="Q1470" s="302">
        <v>0</v>
      </c>
      <c r="R1470" s="302">
        <v>7756.49</v>
      </c>
      <c r="S1470" s="302">
        <v>0</v>
      </c>
      <c r="T1470" s="302">
        <v>73.650000000000006</v>
      </c>
      <c r="U1470" s="302">
        <v>0</v>
      </c>
      <c r="V1470" s="302">
        <v>0</v>
      </c>
      <c r="W1470" s="302">
        <v>73.650000000000006</v>
      </c>
      <c r="X1470" s="302">
        <v>0</v>
      </c>
      <c r="Y1470" s="302">
        <v>0</v>
      </c>
      <c r="Z1470" s="302">
        <v>0</v>
      </c>
      <c r="AA1470" s="302">
        <v>14.5</v>
      </c>
      <c r="AB1470" s="302">
        <v>0</v>
      </c>
      <c r="AC1470" s="302">
        <v>0</v>
      </c>
      <c r="AD1470" s="302">
        <v>0</v>
      </c>
      <c r="AE1470" s="302">
        <v>0</v>
      </c>
      <c r="AF1470" s="302">
        <v>-17.149999999999999</v>
      </c>
      <c r="AG1470" s="302">
        <v>33.840000000000003</v>
      </c>
      <c r="AH1470" s="302">
        <v>89.53</v>
      </c>
      <c r="AI1470" s="302">
        <v>0</v>
      </c>
      <c r="AJ1470" s="302">
        <v>0</v>
      </c>
      <c r="AK1470" s="302">
        <v>0</v>
      </c>
      <c r="AL1470" s="302">
        <v>0</v>
      </c>
      <c r="AM1470" s="302">
        <v>0</v>
      </c>
      <c r="AN1470" s="302">
        <v>0</v>
      </c>
      <c r="AO1470" s="302">
        <v>0</v>
      </c>
      <c r="AP1470" s="302">
        <v>4.07</v>
      </c>
      <c r="AQ1470" s="302">
        <v>0</v>
      </c>
      <c r="AR1470" s="302">
        <v>1.69</v>
      </c>
      <c r="AS1470" s="302">
        <v>0</v>
      </c>
      <c r="AT1470" s="295">
        <f t="shared" si="22"/>
        <v>785.33</v>
      </c>
      <c r="AU1470" s="302">
        <v>0</v>
      </c>
      <c r="AV1470" s="302">
        <v>0</v>
      </c>
      <c r="AW1470" s="303">
        <v>87</v>
      </c>
      <c r="AX1470" s="303">
        <v>300</v>
      </c>
      <c r="AY1470" s="302">
        <v>368199.06</v>
      </c>
      <c r="AZ1470" s="302">
        <v>69662.820000000007</v>
      </c>
      <c r="BA1470" s="301">
        <v>68.708527000000004</v>
      </c>
      <c r="BB1470" s="301">
        <v>7.65023584446093</v>
      </c>
      <c r="BC1470" s="301">
        <v>10.59</v>
      </c>
      <c r="BD1470" s="301"/>
      <c r="BE1470" s="300" t="s">
        <v>4204</v>
      </c>
      <c r="BF1470" s="298"/>
      <c r="BG1470" s="300" t="s">
        <v>326</v>
      </c>
      <c r="BH1470" s="300" t="s">
        <v>216</v>
      </c>
      <c r="BI1470" s="300" t="s">
        <v>430</v>
      </c>
      <c r="BJ1470" s="300" t="s">
        <v>103</v>
      </c>
      <c r="BK1470" s="299" t="s">
        <v>175</v>
      </c>
      <c r="BL1470" s="301">
        <v>60741.817813039997</v>
      </c>
      <c r="BM1470" s="299" t="s">
        <v>309</v>
      </c>
      <c r="BN1470" s="301"/>
      <c r="BO1470" s="304">
        <v>38708</v>
      </c>
      <c r="BP1470" s="304">
        <v>47839</v>
      </c>
      <c r="BQ1470" s="297" t="s">
        <v>4757</v>
      </c>
      <c r="BR1470" s="297" t="s">
        <v>4764</v>
      </c>
      <c r="BS1470" s="297">
        <v>38708</v>
      </c>
      <c r="BT1470" s="297">
        <v>47839</v>
      </c>
      <c r="BU1470" s="301">
        <v>0</v>
      </c>
      <c r="BV1470" s="301">
        <v>14.5</v>
      </c>
      <c r="BW1470" s="301">
        <v>0</v>
      </c>
    </row>
    <row r="1471" spans="1:75" s="289" customFormat="1" ht="18.2" customHeight="1" x14ac:dyDescent="0.15">
      <c r="A1471" s="291">
        <v>1469</v>
      </c>
      <c r="B1471" s="292" t="s">
        <v>305</v>
      </c>
      <c r="C1471" s="292" t="s">
        <v>306</v>
      </c>
      <c r="D1471" s="312">
        <v>45170</v>
      </c>
      <c r="E1471" s="293" t="s">
        <v>2541</v>
      </c>
      <c r="F1471" s="308">
        <v>0</v>
      </c>
      <c r="G1471" s="308">
        <v>0</v>
      </c>
      <c r="H1471" s="295">
        <v>27219.98</v>
      </c>
      <c r="I1471" s="295">
        <v>0</v>
      </c>
      <c r="J1471" s="295">
        <v>0</v>
      </c>
      <c r="K1471" s="295">
        <v>27219.98</v>
      </c>
      <c r="L1471" s="295">
        <v>205.85</v>
      </c>
      <c r="M1471" s="295">
        <v>0</v>
      </c>
      <c r="N1471" s="295">
        <v>0</v>
      </c>
      <c r="O1471" s="295">
        <v>205.85</v>
      </c>
      <c r="P1471" s="295">
        <v>0</v>
      </c>
      <c r="Q1471" s="295">
        <v>0</v>
      </c>
      <c r="R1471" s="295">
        <v>27014.13</v>
      </c>
      <c r="S1471" s="295">
        <v>0</v>
      </c>
      <c r="T1471" s="295">
        <v>240.22</v>
      </c>
      <c r="U1471" s="295">
        <v>0</v>
      </c>
      <c r="V1471" s="295">
        <v>0</v>
      </c>
      <c r="W1471" s="295">
        <v>240.22</v>
      </c>
      <c r="X1471" s="295">
        <v>0</v>
      </c>
      <c r="Y1471" s="295">
        <v>0</v>
      </c>
      <c r="Z1471" s="295">
        <v>0</v>
      </c>
      <c r="AA1471" s="295">
        <v>9.76</v>
      </c>
      <c r="AB1471" s="295">
        <v>0</v>
      </c>
      <c r="AC1471" s="295">
        <v>0</v>
      </c>
      <c r="AD1471" s="295">
        <v>0</v>
      </c>
      <c r="AE1471" s="295">
        <v>0</v>
      </c>
      <c r="AF1471" s="295">
        <v>-12.34</v>
      </c>
      <c r="AG1471" s="295">
        <v>22.79</v>
      </c>
      <c r="AH1471" s="295">
        <v>62.83</v>
      </c>
      <c r="AI1471" s="295">
        <v>0</v>
      </c>
      <c r="AJ1471" s="295">
        <v>0</v>
      </c>
      <c r="AK1471" s="295">
        <v>0</v>
      </c>
      <c r="AL1471" s="295">
        <v>0</v>
      </c>
      <c r="AM1471" s="295">
        <v>0</v>
      </c>
      <c r="AN1471" s="295">
        <v>0</v>
      </c>
      <c r="AO1471" s="295">
        <v>0</v>
      </c>
      <c r="AP1471" s="295">
        <v>6.67</v>
      </c>
      <c r="AQ1471" s="295">
        <v>0</v>
      </c>
      <c r="AR1471" s="295">
        <v>5.84</v>
      </c>
      <c r="AS1471" s="295">
        <v>0</v>
      </c>
      <c r="AT1471" s="295">
        <f t="shared" si="22"/>
        <v>529.93999999999994</v>
      </c>
      <c r="AU1471" s="295">
        <v>0</v>
      </c>
      <c r="AV1471" s="295">
        <v>0</v>
      </c>
      <c r="AW1471" s="296">
        <v>87</v>
      </c>
      <c r="AX1471" s="296">
        <v>300</v>
      </c>
      <c r="AY1471" s="295">
        <v>309998.71999999997</v>
      </c>
      <c r="AZ1471" s="295">
        <v>46924.73</v>
      </c>
      <c r="BA1471" s="294">
        <v>54.971065000000003</v>
      </c>
      <c r="BB1471" s="294">
        <v>31.646330115238801</v>
      </c>
      <c r="BC1471" s="294">
        <v>10.59</v>
      </c>
      <c r="BD1471" s="294"/>
      <c r="BE1471" s="293" t="s">
        <v>4204</v>
      </c>
      <c r="BF1471" s="291"/>
      <c r="BG1471" s="293" t="s">
        <v>320</v>
      </c>
      <c r="BH1471" s="293" t="s">
        <v>181</v>
      </c>
      <c r="BI1471" s="293" t="s">
        <v>427</v>
      </c>
      <c r="BJ1471" s="293" t="s">
        <v>103</v>
      </c>
      <c r="BK1471" s="292" t="s">
        <v>175</v>
      </c>
      <c r="BL1471" s="294">
        <v>211550.24538648</v>
      </c>
      <c r="BM1471" s="292" t="s">
        <v>309</v>
      </c>
      <c r="BN1471" s="294"/>
      <c r="BO1471" s="297">
        <v>38708</v>
      </c>
      <c r="BP1471" s="297">
        <v>47839</v>
      </c>
      <c r="BQ1471" s="297" t="s">
        <v>4757</v>
      </c>
      <c r="BR1471" s="297" t="s">
        <v>4764</v>
      </c>
      <c r="BS1471" s="297">
        <v>38708</v>
      </c>
      <c r="BT1471" s="297">
        <v>47839</v>
      </c>
      <c r="BU1471" s="294">
        <v>0</v>
      </c>
      <c r="BV1471" s="294">
        <v>9.76</v>
      </c>
      <c r="BW1471" s="294">
        <v>0</v>
      </c>
    </row>
    <row r="1472" spans="1:75" s="289" customFormat="1" ht="18.2" customHeight="1" x14ac:dyDescent="0.15">
      <c r="A1472" s="298">
        <v>1470</v>
      </c>
      <c r="B1472" s="299" t="s">
        <v>305</v>
      </c>
      <c r="C1472" s="299" t="s">
        <v>306</v>
      </c>
      <c r="D1472" s="313">
        <v>45170</v>
      </c>
      <c r="E1472" s="300" t="s">
        <v>2542</v>
      </c>
      <c r="F1472" s="309">
        <v>0</v>
      </c>
      <c r="G1472" s="309">
        <v>0</v>
      </c>
      <c r="H1472" s="302">
        <v>12940.77</v>
      </c>
      <c r="I1472" s="302">
        <v>0</v>
      </c>
      <c r="J1472" s="302">
        <v>0</v>
      </c>
      <c r="K1472" s="302">
        <v>12940.77</v>
      </c>
      <c r="L1472" s="302">
        <v>801.95</v>
      </c>
      <c r="M1472" s="302">
        <v>0</v>
      </c>
      <c r="N1472" s="302">
        <v>0</v>
      </c>
      <c r="O1472" s="302">
        <v>801.95</v>
      </c>
      <c r="P1472" s="302">
        <v>0</v>
      </c>
      <c r="Q1472" s="302">
        <v>0</v>
      </c>
      <c r="R1472" s="302">
        <v>12138.82</v>
      </c>
      <c r="S1472" s="302">
        <v>0</v>
      </c>
      <c r="T1472" s="302">
        <v>114.2</v>
      </c>
      <c r="U1472" s="302">
        <v>0</v>
      </c>
      <c r="V1472" s="302">
        <v>0</v>
      </c>
      <c r="W1472" s="302">
        <v>114.2</v>
      </c>
      <c r="X1472" s="302">
        <v>0</v>
      </c>
      <c r="Y1472" s="302">
        <v>0</v>
      </c>
      <c r="Z1472" s="302">
        <v>0</v>
      </c>
      <c r="AA1472" s="302">
        <v>20.05</v>
      </c>
      <c r="AB1472" s="302">
        <v>0</v>
      </c>
      <c r="AC1472" s="302">
        <v>0</v>
      </c>
      <c r="AD1472" s="302">
        <v>0</v>
      </c>
      <c r="AE1472" s="302">
        <v>0</v>
      </c>
      <c r="AF1472" s="302">
        <v>-23.13</v>
      </c>
      <c r="AG1472" s="302">
        <v>46.81</v>
      </c>
      <c r="AH1472" s="302">
        <v>122.52</v>
      </c>
      <c r="AI1472" s="302">
        <v>0</v>
      </c>
      <c r="AJ1472" s="302">
        <v>0</v>
      </c>
      <c r="AK1472" s="302">
        <v>0</v>
      </c>
      <c r="AL1472" s="302">
        <v>0</v>
      </c>
      <c r="AM1472" s="302">
        <v>0</v>
      </c>
      <c r="AN1472" s="302">
        <v>0</v>
      </c>
      <c r="AO1472" s="302">
        <v>0</v>
      </c>
      <c r="AP1472" s="302">
        <v>0.46</v>
      </c>
      <c r="AQ1472" s="302">
        <v>0</v>
      </c>
      <c r="AR1472" s="302">
        <v>0</v>
      </c>
      <c r="AS1472" s="302">
        <v>0</v>
      </c>
      <c r="AT1472" s="295">
        <f t="shared" si="22"/>
        <v>1082.8600000000001</v>
      </c>
      <c r="AU1472" s="302">
        <v>0</v>
      </c>
      <c r="AV1472" s="302">
        <v>0</v>
      </c>
      <c r="AW1472" s="303">
        <v>87</v>
      </c>
      <c r="AX1472" s="303">
        <v>300</v>
      </c>
      <c r="AY1472" s="302">
        <v>476200.36</v>
      </c>
      <c r="AZ1472" s="302">
        <v>96374.58</v>
      </c>
      <c r="BA1472" s="301">
        <v>73.498474000000002</v>
      </c>
      <c r="BB1472" s="301">
        <v>9.2574696165802202</v>
      </c>
      <c r="BC1472" s="301">
        <v>10.59</v>
      </c>
      <c r="BD1472" s="301"/>
      <c r="BE1472" s="300" t="s">
        <v>4204</v>
      </c>
      <c r="BF1472" s="298"/>
      <c r="BG1472" s="300" t="s">
        <v>333</v>
      </c>
      <c r="BH1472" s="300" t="s">
        <v>209</v>
      </c>
      <c r="BI1472" s="300" t="s">
        <v>678</v>
      </c>
      <c r="BJ1472" s="300" t="s">
        <v>103</v>
      </c>
      <c r="BK1472" s="299" t="s">
        <v>175</v>
      </c>
      <c r="BL1472" s="301">
        <v>95060.26474672</v>
      </c>
      <c r="BM1472" s="299" t="s">
        <v>309</v>
      </c>
      <c r="BN1472" s="301"/>
      <c r="BO1472" s="304">
        <v>38709</v>
      </c>
      <c r="BP1472" s="304">
        <v>47840</v>
      </c>
      <c r="BQ1472" s="297" t="s">
        <v>4757</v>
      </c>
      <c r="BR1472" s="297" t="s">
        <v>4764</v>
      </c>
      <c r="BS1472" s="297">
        <v>38709</v>
      </c>
      <c r="BT1472" s="297">
        <v>47840</v>
      </c>
      <c r="BU1472" s="301">
        <v>0</v>
      </c>
      <c r="BV1472" s="301">
        <v>20.05</v>
      </c>
      <c r="BW1472" s="301">
        <v>0</v>
      </c>
    </row>
    <row r="1473" spans="1:75" s="289" customFormat="1" ht="18.2" customHeight="1" x14ac:dyDescent="0.15">
      <c r="A1473" s="291">
        <v>1471</v>
      </c>
      <c r="B1473" s="292" t="s">
        <v>305</v>
      </c>
      <c r="C1473" s="292" t="s">
        <v>306</v>
      </c>
      <c r="D1473" s="312">
        <v>45170</v>
      </c>
      <c r="E1473" s="293" t="s">
        <v>2543</v>
      </c>
      <c r="F1473" s="308">
        <v>0</v>
      </c>
      <c r="G1473" s="308">
        <v>0</v>
      </c>
      <c r="H1473" s="295">
        <v>20956.37</v>
      </c>
      <c r="I1473" s="295">
        <v>0</v>
      </c>
      <c r="J1473" s="295">
        <v>0</v>
      </c>
      <c r="K1473" s="295">
        <v>20956.37</v>
      </c>
      <c r="L1473" s="295">
        <v>372.93</v>
      </c>
      <c r="M1473" s="295">
        <v>0</v>
      </c>
      <c r="N1473" s="295">
        <v>0</v>
      </c>
      <c r="O1473" s="295">
        <v>372.93</v>
      </c>
      <c r="P1473" s="295">
        <v>0</v>
      </c>
      <c r="Q1473" s="295">
        <v>0</v>
      </c>
      <c r="R1473" s="295">
        <v>20583.439999999999</v>
      </c>
      <c r="S1473" s="295">
        <v>0</v>
      </c>
      <c r="T1473" s="295">
        <v>184.94</v>
      </c>
      <c r="U1473" s="295">
        <v>0</v>
      </c>
      <c r="V1473" s="295">
        <v>0</v>
      </c>
      <c r="W1473" s="295">
        <v>184.94</v>
      </c>
      <c r="X1473" s="295">
        <v>0</v>
      </c>
      <c r="Y1473" s="295">
        <v>0</v>
      </c>
      <c r="Z1473" s="295">
        <v>0</v>
      </c>
      <c r="AA1473" s="295">
        <v>12.21</v>
      </c>
      <c r="AB1473" s="295">
        <v>0</v>
      </c>
      <c r="AC1473" s="295">
        <v>0</v>
      </c>
      <c r="AD1473" s="295">
        <v>0</v>
      </c>
      <c r="AE1473" s="295">
        <v>0</v>
      </c>
      <c r="AF1473" s="295">
        <v>-13.75</v>
      </c>
      <c r="AG1473" s="295">
        <v>28.5</v>
      </c>
      <c r="AH1473" s="295">
        <v>74.239999999999995</v>
      </c>
      <c r="AI1473" s="295">
        <v>0</v>
      </c>
      <c r="AJ1473" s="295">
        <v>0</v>
      </c>
      <c r="AK1473" s="295">
        <v>0</v>
      </c>
      <c r="AL1473" s="295">
        <v>0</v>
      </c>
      <c r="AM1473" s="295">
        <v>0</v>
      </c>
      <c r="AN1473" s="295">
        <v>0</v>
      </c>
      <c r="AO1473" s="295">
        <v>0</v>
      </c>
      <c r="AP1473" s="295">
        <v>0.03</v>
      </c>
      <c r="AQ1473" s="295">
        <v>0</v>
      </c>
      <c r="AR1473" s="295">
        <v>0.06</v>
      </c>
      <c r="AS1473" s="295">
        <v>0</v>
      </c>
      <c r="AT1473" s="295">
        <f t="shared" si="22"/>
        <v>659.04</v>
      </c>
      <c r="AU1473" s="295">
        <v>0</v>
      </c>
      <c r="AV1473" s="295">
        <v>0</v>
      </c>
      <c r="AW1473" s="296">
        <v>87</v>
      </c>
      <c r="AX1473" s="296">
        <v>300</v>
      </c>
      <c r="AY1473" s="295">
        <v>280998.11</v>
      </c>
      <c r="AZ1473" s="295">
        <v>58684.7</v>
      </c>
      <c r="BA1473" s="294">
        <v>75.845014000000006</v>
      </c>
      <c r="BB1473" s="294">
        <v>26.6023562354099</v>
      </c>
      <c r="BC1473" s="294">
        <v>10.59</v>
      </c>
      <c r="BD1473" s="294"/>
      <c r="BE1473" s="293" t="s">
        <v>4204</v>
      </c>
      <c r="BF1473" s="291"/>
      <c r="BG1473" s="293" t="s">
        <v>310</v>
      </c>
      <c r="BH1473" s="293" t="s">
        <v>184</v>
      </c>
      <c r="BI1473" s="293" t="s">
        <v>432</v>
      </c>
      <c r="BJ1473" s="293" t="s">
        <v>103</v>
      </c>
      <c r="BK1473" s="292" t="s">
        <v>175</v>
      </c>
      <c r="BL1473" s="294">
        <v>161190.89465023999</v>
      </c>
      <c r="BM1473" s="292" t="s">
        <v>309</v>
      </c>
      <c r="BN1473" s="294"/>
      <c r="BO1473" s="297">
        <v>38709</v>
      </c>
      <c r="BP1473" s="297">
        <v>47840</v>
      </c>
      <c r="BQ1473" s="297" t="s">
        <v>4757</v>
      </c>
      <c r="BR1473" s="297" t="s">
        <v>4764</v>
      </c>
      <c r="BS1473" s="297">
        <v>38709</v>
      </c>
      <c r="BT1473" s="297">
        <v>47840</v>
      </c>
      <c r="BU1473" s="294">
        <v>0</v>
      </c>
      <c r="BV1473" s="294">
        <v>12.21</v>
      </c>
      <c r="BW1473" s="294">
        <v>0</v>
      </c>
    </row>
    <row r="1474" spans="1:75" s="289" customFormat="1" ht="18.2" customHeight="1" x14ac:dyDescent="0.15">
      <c r="A1474" s="298">
        <v>1472</v>
      </c>
      <c r="B1474" s="299" t="s">
        <v>305</v>
      </c>
      <c r="C1474" s="299" t="s">
        <v>306</v>
      </c>
      <c r="D1474" s="313">
        <v>45170</v>
      </c>
      <c r="E1474" s="300" t="s">
        <v>2544</v>
      </c>
      <c r="F1474" s="309">
        <v>141</v>
      </c>
      <c r="G1474" s="309">
        <v>140</v>
      </c>
      <c r="H1474" s="302">
        <v>45671.25</v>
      </c>
      <c r="I1474" s="302">
        <v>27705.439999999999</v>
      </c>
      <c r="J1474" s="302">
        <v>0</v>
      </c>
      <c r="K1474" s="302">
        <v>73376.69</v>
      </c>
      <c r="L1474" s="302">
        <v>345.47</v>
      </c>
      <c r="M1474" s="302">
        <v>0</v>
      </c>
      <c r="N1474" s="302">
        <v>0</v>
      </c>
      <c r="O1474" s="302">
        <v>0</v>
      </c>
      <c r="P1474" s="302">
        <v>0</v>
      </c>
      <c r="Q1474" s="302">
        <v>0</v>
      </c>
      <c r="R1474" s="302">
        <v>73376.69</v>
      </c>
      <c r="S1474" s="302">
        <v>77087.360000000001</v>
      </c>
      <c r="T1474" s="302">
        <v>403.05</v>
      </c>
      <c r="U1474" s="302">
        <v>0</v>
      </c>
      <c r="V1474" s="302">
        <v>0</v>
      </c>
      <c r="W1474" s="302">
        <v>0</v>
      </c>
      <c r="X1474" s="302">
        <v>0</v>
      </c>
      <c r="Y1474" s="302">
        <v>0</v>
      </c>
      <c r="Z1474" s="302">
        <v>77490.41</v>
      </c>
      <c r="AA1474" s="302">
        <v>0</v>
      </c>
      <c r="AB1474" s="302">
        <v>0</v>
      </c>
      <c r="AC1474" s="302">
        <v>0</v>
      </c>
      <c r="AD1474" s="302">
        <v>0</v>
      </c>
      <c r="AE1474" s="302">
        <v>0</v>
      </c>
      <c r="AF1474" s="302">
        <v>0</v>
      </c>
      <c r="AG1474" s="302">
        <v>0</v>
      </c>
      <c r="AH1474" s="302">
        <v>0</v>
      </c>
      <c r="AI1474" s="302">
        <v>0</v>
      </c>
      <c r="AJ1474" s="302">
        <v>0</v>
      </c>
      <c r="AK1474" s="302">
        <v>0</v>
      </c>
      <c r="AL1474" s="302">
        <v>0</v>
      </c>
      <c r="AM1474" s="302">
        <v>0</v>
      </c>
      <c r="AN1474" s="302">
        <v>0</v>
      </c>
      <c r="AO1474" s="302">
        <v>0</v>
      </c>
      <c r="AP1474" s="302">
        <v>0</v>
      </c>
      <c r="AQ1474" s="302">
        <v>0</v>
      </c>
      <c r="AR1474" s="302">
        <v>0</v>
      </c>
      <c r="AS1474" s="302">
        <v>0</v>
      </c>
      <c r="AT1474" s="295">
        <f t="shared" si="22"/>
        <v>0</v>
      </c>
      <c r="AU1474" s="302">
        <v>28050.91</v>
      </c>
      <c r="AV1474" s="302">
        <v>77490.41</v>
      </c>
      <c r="AW1474" s="303">
        <v>87</v>
      </c>
      <c r="AX1474" s="303">
        <v>300</v>
      </c>
      <c r="AY1474" s="302">
        <v>399010.45</v>
      </c>
      <c r="AZ1474" s="302">
        <v>78740.44</v>
      </c>
      <c r="BA1474" s="301">
        <v>71.666981000000007</v>
      </c>
      <c r="BB1474" s="301">
        <v>66.785070645692201</v>
      </c>
      <c r="BC1474" s="301">
        <v>10.59</v>
      </c>
      <c r="BD1474" s="301"/>
      <c r="BE1474" s="300" t="s">
        <v>4204</v>
      </c>
      <c r="BF1474" s="298"/>
      <c r="BG1474" s="300" t="s">
        <v>351</v>
      </c>
      <c r="BH1474" s="300" t="s">
        <v>370</v>
      </c>
      <c r="BI1474" s="300" t="s">
        <v>742</v>
      </c>
      <c r="BJ1474" s="300" t="s">
        <v>4205</v>
      </c>
      <c r="BK1474" s="299" t="s">
        <v>175</v>
      </c>
      <c r="BL1474" s="301">
        <v>574619.90355223999</v>
      </c>
      <c r="BM1474" s="299" t="s">
        <v>309</v>
      </c>
      <c r="BN1474" s="301"/>
      <c r="BO1474" s="304">
        <v>38709</v>
      </c>
      <c r="BP1474" s="304">
        <v>47840</v>
      </c>
      <c r="BQ1474" s="297" t="s">
        <v>931</v>
      </c>
      <c r="BR1474" s="297" t="s">
        <v>4779</v>
      </c>
      <c r="BS1474" s="297">
        <v>38709</v>
      </c>
      <c r="BT1474" s="297">
        <v>47840</v>
      </c>
      <c r="BU1474" s="301">
        <v>21805.89</v>
      </c>
      <c r="BV1474" s="301">
        <v>16.39</v>
      </c>
      <c r="BW1474" s="301">
        <v>0</v>
      </c>
    </row>
    <row r="1475" spans="1:75" s="289" customFormat="1" ht="18.2" customHeight="1" x14ac:dyDescent="0.15">
      <c r="A1475" s="291">
        <v>1473</v>
      </c>
      <c r="B1475" s="292" t="s">
        <v>305</v>
      </c>
      <c r="C1475" s="292" t="s">
        <v>306</v>
      </c>
      <c r="D1475" s="312">
        <v>45170</v>
      </c>
      <c r="E1475" s="293" t="s">
        <v>2545</v>
      </c>
      <c r="F1475" s="308">
        <v>139</v>
      </c>
      <c r="G1475" s="308">
        <v>138</v>
      </c>
      <c r="H1475" s="295">
        <v>13874.93</v>
      </c>
      <c r="I1475" s="295">
        <v>34943.07</v>
      </c>
      <c r="J1475" s="295">
        <v>0</v>
      </c>
      <c r="K1475" s="295">
        <v>48818</v>
      </c>
      <c r="L1475" s="295">
        <v>438.93</v>
      </c>
      <c r="M1475" s="295">
        <v>0</v>
      </c>
      <c r="N1475" s="295">
        <v>0</v>
      </c>
      <c r="O1475" s="295">
        <v>0</v>
      </c>
      <c r="P1475" s="295">
        <v>0</v>
      </c>
      <c r="Q1475" s="295">
        <v>0</v>
      </c>
      <c r="R1475" s="295">
        <v>48818</v>
      </c>
      <c r="S1475" s="295">
        <v>42527.37</v>
      </c>
      <c r="T1475" s="295">
        <v>122.45</v>
      </c>
      <c r="U1475" s="295">
        <v>0</v>
      </c>
      <c r="V1475" s="295">
        <v>0</v>
      </c>
      <c r="W1475" s="295">
        <v>0</v>
      </c>
      <c r="X1475" s="295">
        <v>0</v>
      </c>
      <c r="Y1475" s="295">
        <v>0</v>
      </c>
      <c r="Z1475" s="295">
        <v>42649.82</v>
      </c>
      <c r="AA1475" s="295">
        <v>0</v>
      </c>
      <c r="AB1475" s="295">
        <v>0</v>
      </c>
      <c r="AC1475" s="295">
        <v>0</v>
      </c>
      <c r="AD1475" s="295">
        <v>0</v>
      </c>
      <c r="AE1475" s="295">
        <v>0</v>
      </c>
      <c r="AF1475" s="295">
        <v>0</v>
      </c>
      <c r="AG1475" s="295">
        <v>0</v>
      </c>
      <c r="AH1475" s="295">
        <v>0</v>
      </c>
      <c r="AI1475" s="295">
        <v>0</v>
      </c>
      <c r="AJ1475" s="295">
        <v>0</v>
      </c>
      <c r="AK1475" s="295">
        <v>0</v>
      </c>
      <c r="AL1475" s="295">
        <v>0</v>
      </c>
      <c r="AM1475" s="295">
        <v>0</v>
      </c>
      <c r="AN1475" s="295">
        <v>0</v>
      </c>
      <c r="AO1475" s="295">
        <v>0</v>
      </c>
      <c r="AP1475" s="295">
        <v>0</v>
      </c>
      <c r="AQ1475" s="295">
        <v>0</v>
      </c>
      <c r="AR1475" s="295">
        <v>0</v>
      </c>
      <c r="AS1475" s="295">
        <v>0</v>
      </c>
      <c r="AT1475" s="295">
        <f t="shared" ref="AT1475:AT1538" si="23">AQ1475-AR1475-AS1475+AP1475+AO1475+AN1475+AL1475+AI1475+AH1475+AG1475+AF1475+AA1475+W1475+V1475+Q1475+P1475+O1475+N1475-J1475</f>
        <v>0</v>
      </c>
      <c r="AU1475" s="295">
        <v>35382</v>
      </c>
      <c r="AV1475" s="295">
        <v>42649.82</v>
      </c>
      <c r="AW1475" s="296">
        <v>27</v>
      </c>
      <c r="AX1475" s="296">
        <v>240</v>
      </c>
      <c r="AY1475" s="295">
        <v>294999.32</v>
      </c>
      <c r="AZ1475" s="295">
        <v>55890.5</v>
      </c>
      <c r="BA1475" s="294">
        <v>68.790678</v>
      </c>
      <c r="BB1475" s="294">
        <v>60.085762671724197</v>
      </c>
      <c r="BC1475" s="294">
        <v>10.59</v>
      </c>
      <c r="BD1475" s="294"/>
      <c r="BE1475" s="293" t="s">
        <v>4204</v>
      </c>
      <c r="BF1475" s="291"/>
      <c r="BG1475" s="293" t="s">
        <v>320</v>
      </c>
      <c r="BH1475" s="293" t="s">
        <v>181</v>
      </c>
      <c r="BI1475" s="293" t="s">
        <v>459</v>
      </c>
      <c r="BJ1475" s="293" t="s">
        <v>4205</v>
      </c>
      <c r="BK1475" s="292" t="s">
        <v>175</v>
      </c>
      <c r="BL1475" s="294">
        <v>382298.44452800002</v>
      </c>
      <c r="BM1475" s="292" t="s">
        <v>309</v>
      </c>
      <c r="BN1475" s="294"/>
      <c r="BO1475" s="297">
        <v>38702</v>
      </c>
      <c r="BP1475" s="297">
        <v>46007</v>
      </c>
      <c r="BQ1475" s="297" t="s">
        <v>931</v>
      </c>
      <c r="BR1475" s="297" t="s">
        <v>4779</v>
      </c>
      <c r="BS1475" s="297">
        <v>38702</v>
      </c>
      <c r="BT1475" s="297">
        <v>46007</v>
      </c>
      <c r="BU1475" s="294">
        <v>15071.56</v>
      </c>
      <c r="BV1475" s="294">
        <v>11.72</v>
      </c>
      <c r="BW1475" s="294">
        <v>0</v>
      </c>
    </row>
    <row r="1476" spans="1:75" s="289" customFormat="1" ht="18.2" customHeight="1" x14ac:dyDescent="0.15">
      <c r="A1476" s="298">
        <v>1474</v>
      </c>
      <c r="B1476" s="299" t="s">
        <v>305</v>
      </c>
      <c r="C1476" s="299" t="s">
        <v>306</v>
      </c>
      <c r="D1476" s="313">
        <v>45170</v>
      </c>
      <c r="E1476" s="300" t="s">
        <v>2546</v>
      </c>
      <c r="F1476" s="309">
        <v>2</v>
      </c>
      <c r="G1476" s="309">
        <v>1</v>
      </c>
      <c r="H1476" s="302">
        <v>7061.85</v>
      </c>
      <c r="I1476" s="302">
        <v>185.84</v>
      </c>
      <c r="J1476" s="302">
        <v>0</v>
      </c>
      <c r="K1476" s="302">
        <v>7247.69</v>
      </c>
      <c r="L1476" s="302">
        <v>223.41</v>
      </c>
      <c r="M1476" s="302">
        <v>0</v>
      </c>
      <c r="N1476" s="302">
        <v>0</v>
      </c>
      <c r="O1476" s="302">
        <v>0</v>
      </c>
      <c r="P1476" s="302">
        <v>0</v>
      </c>
      <c r="Q1476" s="302">
        <v>0</v>
      </c>
      <c r="R1476" s="302">
        <v>7247.69</v>
      </c>
      <c r="S1476" s="302">
        <v>0</v>
      </c>
      <c r="T1476" s="302">
        <v>62.32</v>
      </c>
      <c r="U1476" s="302">
        <v>0</v>
      </c>
      <c r="V1476" s="302">
        <v>0</v>
      </c>
      <c r="W1476" s="302">
        <v>0</v>
      </c>
      <c r="X1476" s="302">
        <v>0</v>
      </c>
      <c r="Y1476" s="302">
        <v>0</v>
      </c>
      <c r="Z1476" s="302">
        <v>62.32</v>
      </c>
      <c r="AA1476" s="302">
        <v>0</v>
      </c>
      <c r="AB1476" s="302">
        <v>0</v>
      </c>
      <c r="AC1476" s="302">
        <v>0</v>
      </c>
      <c r="AD1476" s="302">
        <v>0</v>
      </c>
      <c r="AE1476" s="302">
        <v>0</v>
      </c>
      <c r="AF1476" s="302">
        <v>0</v>
      </c>
      <c r="AG1476" s="302">
        <v>0</v>
      </c>
      <c r="AH1476" s="302">
        <v>0</v>
      </c>
      <c r="AI1476" s="302">
        <v>0</v>
      </c>
      <c r="AJ1476" s="302">
        <v>0</v>
      </c>
      <c r="AK1476" s="302">
        <v>0</v>
      </c>
      <c r="AL1476" s="302">
        <v>0</v>
      </c>
      <c r="AM1476" s="302">
        <v>0</v>
      </c>
      <c r="AN1476" s="302">
        <v>0</v>
      </c>
      <c r="AO1476" s="302">
        <v>0</v>
      </c>
      <c r="AP1476" s="302">
        <v>0</v>
      </c>
      <c r="AQ1476" s="302">
        <v>0</v>
      </c>
      <c r="AR1476" s="302">
        <v>0</v>
      </c>
      <c r="AS1476" s="302">
        <v>0</v>
      </c>
      <c r="AT1476" s="295">
        <f t="shared" si="23"/>
        <v>0</v>
      </c>
      <c r="AU1476" s="302">
        <v>409.25</v>
      </c>
      <c r="AV1476" s="302">
        <v>62.32</v>
      </c>
      <c r="AW1476" s="303">
        <v>27</v>
      </c>
      <c r="AX1476" s="303">
        <v>240</v>
      </c>
      <c r="AY1476" s="302">
        <v>294998.17</v>
      </c>
      <c r="AZ1476" s="302">
        <v>28447</v>
      </c>
      <c r="BA1476" s="301">
        <v>35.020527999999999</v>
      </c>
      <c r="BB1476" s="301">
        <v>8.9224849924533292</v>
      </c>
      <c r="BC1476" s="301">
        <v>10.59</v>
      </c>
      <c r="BD1476" s="301"/>
      <c r="BE1476" s="300" t="s">
        <v>4204</v>
      </c>
      <c r="BF1476" s="298"/>
      <c r="BG1476" s="300" t="s">
        <v>320</v>
      </c>
      <c r="BH1476" s="300" t="s">
        <v>181</v>
      </c>
      <c r="BI1476" s="300" t="s">
        <v>459</v>
      </c>
      <c r="BJ1476" s="300" t="s">
        <v>177</v>
      </c>
      <c r="BK1476" s="299" t="s">
        <v>175</v>
      </c>
      <c r="BL1476" s="301">
        <v>56757.356168240003</v>
      </c>
      <c r="BM1476" s="299" t="s">
        <v>309</v>
      </c>
      <c r="BN1476" s="301"/>
      <c r="BO1476" s="304">
        <v>38709</v>
      </c>
      <c r="BP1476" s="304">
        <v>46014</v>
      </c>
      <c r="BQ1476" s="297" t="s">
        <v>1063</v>
      </c>
      <c r="BR1476" s="297" t="s">
        <v>4761</v>
      </c>
      <c r="BS1476" s="297">
        <v>38709</v>
      </c>
      <c r="BT1476" s="297">
        <v>46014</v>
      </c>
      <c r="BU1476" s="301">
        <v>61.11</v>
      </c>
      <c r="BV1476" s="301">
        <v>5.96</v>
      </c>
      <c r="BW1476" s="301">
        <v>0</v>
      </c>
    </row>
    <row r="1477" spans="1:75" s="289" customFormat="1" ht="18.2" customHeight="1" x14ac:dyDescent="0.15">
      <c r="A1477" s="291">
        <v>1475</v>
      </c>
      <c r="B1477" s="292" t="s">
        <v>305</v>
      </c>
      <c r="C1477" s="292" t="s">
        <v>306</v>
      </c>
      <c r="D1477" s="312">
        <v>45170</v>
      </c>
      <c r="E1477" s="293" t="s">
        <v>2547</v>
      </c>
      <c r="F1477" s="308">
        <v>107</v>
      </c>
      <c r="G1477" s="308">
        <v>106</v>
      </c>
      <c r="H1477" s="295">
        <v>11814.64</v>
      </c>
      <c r="I1477" s="295">
        <v>6137.73</v>
      </c>
      <c r="J1477" s="295">
        <v>0</v>
      </c>
      <c r="K1477" s="295">
        <v>17952.37</v>
      </c>
      <c r="L1477" s="295">
        <v>89.39</v>
      </c>
      <c r="M1477" s="295">
        <v>0</v>
      </c>
      <c r="N1477" s="295">
        <v>0</v>
      </c>
      <c r="O1477" s="295">
        <v>0</v>
      </c>
      <c r="P1477" s="295">
        <v>0</v>
      </c>
      <c r="Q1477" s="295">
        <v>0</v>
      </c>
      <c r="R1477" s="295">
        <v>17952.37</v>
      </c>
      <c r="S1477" s="295">
        <v>14327.06</v>
      </c>
      <c r="T1477" s="295">
        <v>104.26</v>
      </c>
      <c r="U1477" s="295">
        <v>0</v>
      </c>
      <c r="V1477" s="295">
        <v>0</v>
      </c>
      <c r="W1477" s="295">
        <v>0</v>
      </c>
      <c r="X1477" s="295">
        <v>0</v>
      </c>
      <c r="Y1477" s="295">
        <v>0</v>
      </c>
      <c r="Z1477" s="295">
        <v>14431.32</v>
      </c>
      <c r="AA1477" s="295">
        <v>0</v>
      </c>
      <c r="AB1477" s="295">
        <v>0</v>
      </c>
      <c r="AC1477" s="295">
        <v>0</v>
      </c>
      <c r="AD1477" s="295">
        <v>0</v>
      </c>
      <c r="AE1477" s="295">
        <v>0</v>
      </c>
      <c r="AF1477" s="295">
        <v>0</v>
      </c>
      <c r="AG1477" s="295">
        <v>0</v>
      </c>
      <c r="AH1477" s="295">
        <v>0</v>
      </c>
      <c r="AI1477" s="295">
        <v>0</v>
      </c>
      <c r="AJ1477" s="295">
        <v>0</v>
      </c>
      <c r="AK1477" s="295">
        <v>0</v>
      </c>
      <c r="AL1477" s="295">
        <v>0</v>
      </c>
      <c r="AM1477" s="295">
        <v>0</v>
      </c>
      <c r="AN1477" s="295">
        <v>0</v>
      </c>
      <c r="AO1477" s="295">
        <v>0</v>
      </c>
      <c r="AP1477" s="295">
        <v>0</v>
      </c>
      <c r="AQ1477" s="295">
        <v>0</v>
      </c>
      <c r="AR1477" s="295">
        <v>0</v>
      </c>
      <c r="AS1477" s="295">
        <v>0</v>
      </c>
      <c r="AT1477" s="295">
        <f t="shared" si="23"/>
        <v>0</v>
      </c>
      <c r="AU1477" s="295">
        <v>6227.12</v>
      </c>
      <c r="AV1477" s="295">
        <v>14431.32</v>
      </c>
      <c r="AW1477" s="296">
        <v>87</v>
      </c>
      <c r="AX1477" s="296">
        <v>300</v>
      </c>
      <c r="AY1477" s="295">
        <v>302000.53999999998</v>
      </c>
      <c r="AZ1477" s="295">
        <v>20370.810000000001</v>
      </c>
      <c r="BA1477" s="294">
        <v>24.517150000000001</v>
      </c>
      <c r="BB1477" s="294">
        <v>21.606452966057802</v>
      </c>
      <c r="BC1477" s="294">
        <v>10.59</v>
      </c>
      <c r="BD1477" s="294"/>
      <c r="BE1477" s="293" t="s">
        <v>4204</v>
      </c>
      <c r="BF1477" s="291"/>
      <c r="BG1477" s="293" t="s">
        <v>320</v>
      </c>
      <c r="BH1477" s="293" t="s">
        <v>181</v>
      </c>
      <c r="BI1477" s="293" t="s">
        <v>372</v>
      </c>
      <c r="BJ1477" s="293" t="s">
        <v>4205</v>
      </c>
      <c r="BK1477" s="292" t="s">
        <v>175</v>
      </c>
      <c r="BL1477" s="294">
        <v>140586.73289752001</v>
      </c>
      <c r="BM1477" s="292" t="s">
        <v>309</v>
      </c>
      <c r="BN1477" s="294"/>
      <c r="BO1477" s="297">
        <v>38714</v>
      </c>
      <c r="BP1477" s="297">
        <v>47845</v>
      </c>
      <c r="BQ1477" s="297" t="s">
        <v>929</v>
      </c>
      <c r="BR1477" s="297" t="s">
        <v>4777</v>
      </c>
      <c r="BS1477" s="297" t="s">
        <v>4742</v>
      </c>
      <c r="BT1477" s="297" t="s">
        <v>4742</v>
      </c>
      <c r="BU1477" s="294">
        <v>5108.1400000000003</v>
      </c>
      <c r="BV1477" s="294">
        <v>4.24</v>
      </c>
      <c r="BW1477" s="294">
        <v>0</v>
      </c>
    </row>
    <row r="1478" spans="1:75" s="289" customFormat="1" ht="18.2" customHeight="1" x14ac:dyDescent="0.15">
      <c r="A1478" s="298">
        <v>1476</v>
      </c>
      <c r="B1478" s="299" t="s">
        <v>305</v>
      </c>
      <c r="C1478" s="299" t="s">
        <v>306</v>
      </c>
      <c r="D1478" s="313">
        <v>45170</v>
      </c>
      <c r="E1478" s="300" t="s">
        <v>2548</v>
      </c>
      <c r="F1478" s="309">
        <v>2</v>
      </c>
      <c r="G1478" s="309">
        <v>1</v>
      </c>
      <c r="H1478" s="302">
        <v>25198.720000000001</v>
      </c>
      <c r="I1478" s="302">
        <v>47.96</v>
      </c>
      <c r="J1478" s="302">
        <v>0</v>
      </c>
      <c r="K1478" s="302">
        <v>25246.68</v>
      </c>
      <c r="L1478" s="302">
        <v>190.64</v>
      </c>
      <c r="M1478" s="302">
        <v>0</v>
      </c>
      <c r="N1478" s="302">
        <v>0</v>
      </c>
      <c r="O1478" s="302">
        <v>0</v>
      </c>
      <c r="P1478" s="302">
        <v>0</v>
      </c>
      <c r="Q1478" s="302">
        <v>0</v>
      </c>
      <c r="R1478" s="302">
        <v>25246.68</v>
      </c>
      <c r="S1478" s="302">
        <v>0</v>
      </c>
      <c r="T1478" s="302">
        <v>222.38</v>
      </c>
      <c r="U1478" s="302">
        <v>0</v>
      </c>
      <c r="V1478" s="302">
        <v>0</v>
      </c>
      <c r="W1478" s="302">
        <v>0</v>
      </c>
      <c r="X1478" s="302">
        <v>0</v>
      </c>
      <c r="Y1478" s="302">
        <v>0</v>
      </c>
      <c r="Z1478" s="302">
        <v>222.38</v>
      </c>
      <c r="AA1478" s="302">
        <v>0</v>
      </c>
      <c r="AB1478" s="302">
        <v>0</v>
      </c>
      <c r="AC1478" s="302">
        <v>0</v>
      </c>
      <c r="AD1478" s="302">
        <v>0</v>
      </c>
      <c r="AE1478" s="302">
        <v>0</v>
      </c>
      <c r="AF1478" s="302">
        <v>0</v>
      </c>
      <c r="AG1478" s="302">
        <v>0</v>
      </c>
      <c r="AH1478" s="302">
        <v>0</v>
      </c>
      <c r="AI1478" s="302">
        <v>0</v>
      </c>
      <c r="AJ1478" s="302">
        <v>0</v>
      </c>
      <c r="AK1478" s="302">
        <v>0</v>
      </c>
      <c r="AL1478" s="302">
        <v>0</v>
      </c>
      <c r="AM1478" s="302">
        <v>0</v>
      </c>
      <c r="AN1478" s="302">
        <v>0</v>
      </c>
      <c r="AO1478" s="302">
        <v>0</v>
      </c>
      <c r="AP1478" s="302">
        <v>0</v>
      </c>
      <c r="AQ1478" s="302">
        <v>0</v>
      </c>
      <c r="AR1478" s="302">
        <v>0</v>
      </c>
      <c r="AS1478" s="302">
        <v>0</v>
      </c>
      <c r="AT1478" s="295">
        <f t="shared" si="23"/>
        <v>0</v>
      </c>
      <c r="AU1478" s="302">
        <v>238.6</v>
      </c>
      <c r="AV1478" s="302">
        <v>222.38</v>
      </c>
      <c r="AW1478" s="303">
        <v>87</v>
      </c>
      <c r="AX1478" s="303">
        <v>300</v>
      </c>
      <c r="AY1478" s="302">
        <v>272000.2</v>
      </c>
      <c r="AZ1478" s="302">
        <v>43447.3</v>
      </c>
      <c r="BA1478" s="301">
        <v>58.088197999999998</v>
      </c>
      <c r="BB1478" s="301">
        <v>33.754321826273198</v>
      </c>
      <c r="BC1478" s="301">
        <v>10.59</v>
      </c>
      <c r="BD1478" s="301"/>
      <c r="BE1478" s="300" t="s">
        <v>4204</v>
      </c>
      <c r="BF1478" s="298"/>
      <c r="BG1478" s="300" t="s">
        <v>333</v>
      </c>
      <c r="BH1478" s="300" t="s">
        <v>519</v>
      </c>
      <c r="BI1478" s="300" t="s">
        <v>520</v>
      </c>
      <c r="BJ1478" s="300" t="s">
        <v>177</v>
      </c>
      <c r="BK1478" s="299" t="s">
        <v>175</v>
      </c>
      <c r="BL1478" s="301">
        <v>197709.17476128001</v>
      </c>
      <c r="BM1478" s="299" t="s">
        <v>309</v>
      </c>
      <c r="BN1478" s="301"/>
      <c r="BO1478" s="304">
        <v>38716</v>
      </c>
      <c r="BP1478" s="304">
        <v>47847</v>
      </c>
      <c r="BQ1478" s="297" t="s">
        <v>1063</v>
      </c>
      <c r="BR1478" s="297" t="s">
        <v>4761</v>
      </c>
      <c r="BS1478" s="297">
        <v>38716</v>
      </c>
      <c r="BT1478" s="297">
        <v>47847</v>
      </c>
      <c r="BU1478" s="301">
        <v>87.7</v>
      </c>
      <c r="BV1478" s="301">
        <v>9.0299999999999994</v>
      </c>
      <c r="BW1478" s="301">
        <v>0</v>
      </c>
    </row>
    <row r="1479" spans="1:75" s="289" customFormat="1" ht="18.2" customHeight="1" x14ac:dyDescent="0.15">
      <c r="A1479" s="291">
        <v>1477</v>
      </c>
      <c r="B1479" s="292" t="s">
        <v>305</v>
      </c>
      <c r="C1479" s="292" t="s">
        <v>306</v>
      </c>
      <c r="D1479" s="312">
        <v>45170</v>
      </c>
      <c r="E1479" s="293" t="s">
        <v>2549</v>
      </c>
      <c r="F1479" s="308">
        <v>0</v>
      </c>
      <c r="G1479" s="308">
        <v>1</v>
      </c>
      <c r="H1479" s="295">
        <v>12586.42</v>
      </c>
      <c r="I1479" s="295">
        <v>6.83</v>
      </c>
      <c r="J1479" s="295">
        <v>0</v>
      </c>
      <c r="K1479" s="295">
        <v>12593.25</v>
      </c>
      <c r="L1479" s="295">
        <v>398.27</v>
      </c>
      <c r="M1479" s="295">
        <v>0</v>
      </c>
      <c r="N1479" s="295">
        <v>6.83</v>
      </c>
      <c r="O1479" s="295">
        <v>398.27</v>
      </c>
      <c r="P1479" s="295">
        <v>0</v>
      </c>
      <c r="Q1479" s="295">
        <v>0</v>
      </c>
      <c r="R1479" s="295">
        <v>12188.15</v>
      </c>
      <c r="S1479" s="295">
        <v>0</v>
      </c>
      <c r="T1479" s="295">
        <v>111.08</v>
      </c>
      <c r="U1479" s="295">
        <v>0</v>
      </c>
      <c r="V1479" s="295">
        <v>0</v>
      </c>
      <c r="W1479" s="295">
        <v>111.08</v>
      </c>
      <c r="X1479" s="295">
        <v>0</v>
      </c>
      <c r="Y1479" s="295">
        <v>0</v>
      </c>
      <c r="Z1479" s="295">
        <v>0</v>
      </c>
      <c r="AA1479" s="295">
        <v>10.63</v>
      </c>
      <c r="AB1479" s="295">
        <v>0</v>
      </c>
      <c r="AC1479" s="295">
        <v>0</v>
      </c>
      <c r="AD1479" s="295">
        <v>0</v>
      </c>
      <c r="AE1479" s="295">
        <v>0</v>
      </c>
      <c r="AF1479" s="295">
        <v>-9.44</v>
      </c>
      <c r="AG1479" s="295">
        <v>22.62</v>
      </c>
      <c r="AH1479" s="295">
        <v>66.14</v>
      </c>
      <c r="AI1479" s="295">
        <v>0</v>
      </c>
      <c r="AJ1479" s="295">
        <v>0</v>
      </c>
      <c r="AK1479" s="295">
        <v>0</v>
      </c>
      <c r="AL1479" s="295">
        <v>42.82</v>
      </c>
      <c r="AM1479" s="295">
        <v>0</v>
      </c>
      <c r="AN1479" s="295">
        <v>0</v>
      </c>
      <c r="AO1479" s="295">
        <v>0</v>
      </c>
      <c r="AP1479" s="295">
        <v>0</v>
      </c>
      <c r="AQ1479" s="295">
        <v>0</v>
      </c>
      <c r="AR1479" s="295">
        <v>0</v>
      </c>
      <c r="AS1479" s="295">
        <v>36.009008000000001</v>
      </c>
      <c r="AT1479" s="295">
        <f t="shared" si="23"/>
        <v>612.94099200000005</v>
      </c>
      <c r="AU1479" s="295">
        <v>0</v>
      </c>
      <c r="AV1479" s="295">
        <v>0</v>
      </c>
      <c r="AW1479" s="296">
        <v>27</v>
      </c>
      <c r="AX1479" s="296">
        <v>240</v>
      </c>
      <c r="AY1479" s="295">
        <v>291998.90000000002</v>
      </c>
      <c r="AZ1479" s="295">
        <v>50710.06</v>
      </c>
      <c r="BA1479" s="294">
        <v>63.105885999999998</v>
      </c>
      <c r="BB1479" s="294">
        <v>15.1674836206248</v>
      </c>
      <c r="BC1479" s="294">
        <v>10.59</v>
      </c>
      <c r="BD1479" s="294"/>
      <c r="BE1479" s="293" t="s">
        <v>4204</v>
      </c>
      <c r="BF1479" s="291"/>
      <c r="BG1479" s="293" t="s">
        <v>312</v>
      </c>
      <c r="BH1479" s="293" t="s">
        <v>365</v>
      </c>
      <c r="BI1479" s="293" t="s">
        <v>472</v>
      </c>
      <c r="BJ1479" s="293" t="s">
        <v>103</v>
      </c>
      <c r="BK1479" s="292" t="s">
        <v>175</v>
      </c>
      <c r="BL1479" s="294">
        <v>95446.572712399997</v>
      </c>
      <c r="BM1479" s="292" t="s">
        <v>309</v>
      </c>
      <c r="BN1479" s="294"/>
      <c r="BO1479" s="297">
        <v>38713</v>
      </c>
      <c r="BP1479" s="297">
        <v>46018</v>
      </c>
      <c r="BQ1479" s="297" t="s">
        <v>1063</v>
      </c>
      <c r="BR1479" s="297" t="s">
        <v>4761</v>
      </c>
      <c r="BS1479" s="297">
        <v>38713</v>
      </c>
      <c r="BT1479" s="297">
        <v>46018</v>
      </c>
      <c r="BU1479" s="294">
        <v>0</v>
      </c>
      <c r="BV1479" s="294">
        <v>10.63</v>
      </c>
      <c r="BW1479" s="294">
        <v>0</v>
      </c>
    </row>
    <row r="1480" spans="1:75" s="289" customFormat="1" ht="18.2" customHeight="1" x14ac:dyDescent="0.15">
      <c r="A1480" s="298">
        <v>1478</v>
      </c>
      <c r="B1480" s="299" t="s">
        <v>305</v>
      </c>
      <c r="C1480" s="299" t="s">
        <v>306</v>
      </c>
      <c r="D1480" s="313">
        <v>45170</v>
      </c>
      <c r="E1480" s="300" t="s">
        <v>2550</v>
      </c>
      <c r="F1480" s="309">
        <v>96</v>
      </c>
      <c r="G1480" s="309">
        <v>95</v>
      </c>
      <c r="H1480" s="302">
        <v>18073.23</v>
      </c>
      <c r="I1480" s="302">
        <v>8626.4500000000007</v>
      </c>
      <c r="J1480" s="302">
        <v>0</v>
      </c>
      <c r="K1480" s="302">
        <v>26699.68</v>
      </c>
      <c r="L1480" s="302">
        <v>134.5</v>
      </c>
      <c r="M1480" s="302">
        <v>0</v>
      </c>
      <c r="N1480" s="302">
        <v>0</v>
      </c>
      <c r="O1480" s="302">
        <v>0</v>
      </c>
      <c r="P1480" s="302">
        <v>0</v>
      </c>
      <c r="Q1480" s="302">
        <v>0</v>
      </c>
      <c r="R1480" s="302">
        <v>26699.68</v>
      </c>
      <c r="S1480" s="302">
        <v>19282.91</v>
      </c>
      <c r="T1480" s="302">
        <v>159.5</v>
      </c>
      <c r="U1480" s="302">
        <v>0</v>
      </c>
      <c r="V1480" s="302">
        <v>0</v>
      </c>
      <c r="W1480" s="302">
        <v>0</v>
      </c>
      <c r="X1480" s="302">
        <v>0</v>
      </c>
      <c r="Y1480" s="302">
        <v>0</v>
      </c>
      <c r="Z1480" s="302">
        <v>19442.41</v>
      </c>
      <c r="AA1480" s="302">
        <v>0</v>
      </c>
      <c r="AB1480" s="302">
        <v>0</v>
      </c>
      <c r="AC1480" s="302">
        <v>0</v>
      </c>
      <c r="AD1480" s="302">
        <v>0</v>
      </c>
      <c r="AE1480" s="302">
        <v>0</v>
      </c>
      <c r="AF1480" s="302">
        <v>0</v>
      </c>
      <c r="AG1480" s="302">
        <v>0</v>
      </c>
      <c r="AH1480" s="302">
        <v>0</v>
      </c>
      <c r="AI1480" s="302">
        <v>0</v>
      </c>
      <c r="AJ1480" s="302">
        <v>0</v>
      </c>
      <c r="AK1480" s="302">
        <v>0</v>
      </c>
      <c r="AL1480" s="302">
        <v>0</v>
      </c>
      <c r="AM1480" s="302">
        <v>0</v>
      </c>
      <c r="AN1480" s="302">
        <v>0</v>
      </c>
      <c r="AO1480" s="302">
        <v>0</v>
      </c>
      <c r="AP1480" s="302">
        <v>0</v>
      </c>
      <c r="AQ1480" s="302">
        <v>0</v>
      </c>
      <c r="AR1480" s="302">
        <v>0</v>
      </c>
      <c r="AS1480" s="302">
        <v>0</v>
      </c>
      <c r="AT1480" s="295">
        <f t="shared" si="23"/>
        <v>0</v>
      </c>
      <c r="AU1480" s="302">
        <v>8760.9500000000007</v>
      </c>
      <c r="AV1480" s="302">
        <v>19442.41</v>
      </c>
      <c r="AW1480" s="303">
        <v>88</v>
      </c>
      <c r="AX1480" s="303">
        <v>300</v>
      </c>
      <c r="AY1480" s="302">
        <v>291998.42</v>
      </c>
      <c r="AZ1480" s="302">
        <v>30927.32</v>
      </c>
      <c r="BA1480" s="301">
        <v>38.577221999999999</v>
      </c>
      <c r="BB1480" s="301">
        <v>33.303871227411904</v>
      </c>
      <c r="BC1480" s="301">
        <v>10.59</v>
      </c>
      <c r="BD1480" s="301"/>
      <c r="BE1480" s="300" t="s">
        <v>4204</v>
      </c>
      <c r="BF1480" s="298"/>
      <c r="BG1480" s="300" t="s">
        <v>324</v>
      </c>
      <c r="BH1480" s="300" t="s">
        <v>224</v>
      </c>
      <c r="BI1480" s="300" t="s">
        <v>712</v>
      </c>
      <c r="BJ1480" s="300" t="s">
        <v>4205</v>
      </c>
      <c r="BK1480" s="299" t="s">
        <v>175</v>
      </c>
      <c r="BL1480" s="301">
        <v>209087.75724928</v>
      </c>
      <c r="BM1480" s="299" t="s">
        <v>309</v>
      </c>
      <c r="BN1480" s="301"/>
      <c r="BO1480" s="304">
        <v>38722</v>
      </c>
      <c r="BP1480" s="304">
        <v>47853</v>
      </c>
      <c r="BQ1480" s="297" t="s">
        <v>4147</v>
      </c>
      <c r="BR1480" s="297" t="s">
        <v>4788</v>
      </c>
      <c r="BS1480" s="297">
        <v>38722</v>
      </c>
      <c r="BT1480" s="297">
        <v>47853</v>
      </c>
      <c r="BU1480" s="301">
        <v>6308.95</v>
      </c>
      <c r="BV1480" s="301">
        <v>6.44</v>
      </c>
      <c r="BW1480" s="301">
        <v>0</v>
      </c>
    </row>
    <row r="1481" spans="1:75" s="289" customFormat="1" ht="18.2" customHeight="1" x14ac:dyDescent="0.15">
      <c r="A1481" s="291">
        <v>1479</v>
      </c>
      <c r="B1481" s="292" t="s">
        <v>305</v>
      </c>
      <c r="C1481" s="292" t="s">
        <v>306</v>
      </c>
      <c r="D1481" s="312">
        <v>45170</v>
      </c>
      <c r="E1481" s="293" t="s">
        <v>1093</v>
      </c>
      <c r="F1481" s="308">
        <v>131</v>
      </c>
      <c r="G1481" s="308">
        <v>130</v>
      </c>
      <c r="H1481" s="295">
        <v>27370.69</v>
      </c>
      <c r="I1481" s="295">
        <v>15712.01</v>
      </c>
      <c r="J1481" s="295">
        <v>0</v>
      </c>
      <c r="K1481" s="295">
        <v>43082.7</v>
      </c>
      <c r="L1481" s="295">
        <v>203.64</v>
      </c>
      <c r="M1481" s="295">
        <v>0</v>
      </c>
      <c r="N1481" s="295">
        <v>0</v>
      </c>
      <c r="O1481" s="295">
        <v>0</v>
      </c>
      <c r="P1481" s="295">
        <v>0</v>
      </c>
      <c r="Q1481" s="295">
        <v>0</v>
      </c>
      <c r="R1481" s="295">
        <v>43082.7</v>
      </c>
      <c r="S1481" s="295">
        <v>42049.73</v>
      </c>
      <c r="T1481" s="295">
        <v>241.55</v>
      </c>
      <c r="U1481" s="295">
        <v>0</v>
      </c>
      <c r="V1481" s="295">
        <v>0</v>
      </c>
      <c r="W1481" s="295">
        <v>0</v>
      </c>
      <c r="X1481" s="295">
        <v>0</v>
      </c>
      <c r="Y1481" s="295">
        <v>0</v>
      </c>
      <c r="Z1481" s="295">
        <v>42291.28</v>
      </c>
      <c r="AA1481" s="295">
        <v>0</v>
      </c>
      <c r="AB1481" s="295">
        <v>0</v>
      </c>
      <c r="AC1481" s="295">
        <v>0</v>
      </c>
      <c r="AD1481" s="295">
        <v>0</v>
      </c>
      <c r="AE1481" s="295">
        <v>0</v>
      </c>
      <c r="AF1481" s="295">
        <v>0</v>
      </c>
      <c r="AG1481" s="295">
        <v>0</v>
      </c>
      <c r="AH1481" s="295">
        <v>0</v>
      </c>
      <c r="AI1481" s="295">
        <v>0</v>
      </c>
      <c r="AJ1481" s="295">
        <v>0</v>
      </c>
      <c r="AK1481" s="295">
        <v>0</v>
      </c>
      <c r="AL1481" s="295">
        <v>0</v>
      </c>
      <c r="AM1481" s="295">
        <v>0</v>
      </c>
      <c r="AN1481" s="295">
        <v>0</v>
      </c>
      <c r="AO1481" s="295">
        <v>0</v>
      </c>
      <c r="AP1481" s="295">
        <v>0</v>
      </c>
      <c r="AQ1481" s="295">
        <v>0</v>
      </c>
      <c r="AR1481" s="295">
        <v>0</v>
      </c>
      <c r="AS1481" s="295">
        <v>0</v>
      </c>
      <c r="AT1481" s="295">
        <f t="shared" si="23"/>
        <v>0</v>
      </c>
      <c r="AU1481" s="295">
        <v>15915.65</v>
      </c>
      <c r="AV1481" s="295">
        <v>42291.28</v>
      </c>
      <c r="AW1481" s="296">
        <v>88</v>
      </c>
      <c r="AX1481" s="296">
        <v>300</v>
      </c>
      <c r="AY1481" s="295">
        <v>299999.48</v>
      </c>
      <c r="AZ1481" s="295">
        <v>46832.2</v>
      </c>
      <c r="BA1481" s="294">
        <v>57.024467999999999</v>
      </c>
      <c r="BB1481" s="294">
        <v>52.458950198871698</v>
      </c>
      <c r="BC1481" s="294">
        <v>10.59</v>
      </c>
      <c r="BD1481" s="294"/>
      <c r="BE1481" s="293" t="s">
        <v>4204</v>
      </c>
      <c r="BF1481" s="291"/>
      <c r="BG1481" s="293" t="s">
        <v>349</v>
      </c>
      <c r="BH1481" s="293" t="s">
        <v>185</v>
      </c>
      <c r="BI1481" s="293" t="s">
        <v>386</v>
      </c>
      <c r="BJ1481" s="293" t="s">
        <v>4205</v>
      </c>
      <c r="BK1481" s="292" t="s">
        <v>175</v>
      </c>
      <c r="BL1481" s="294">
        <v>337384.7596392</v>
      </c>
      <c r="BM1481" s="292" t="s">
        <v>309</v>
      </c>
      <c r="BN1481" s="294"/>
      <c r="BO1481" s="297">
        <v>38734</v>
      </c>
      <c r="BP1481" s="297">
        <v>47865</v>
      </c>
      <c r="BQ1481" s="297" t="s">
        <v>936</v>
      </c>
      <c r="BR1481" s="297" t="s">
        <v>4769</v>
      </c>
      <c r="BS1481" s="297">
        <v>38734</v>
      </c>
      <c r="BT1481" s="297">
        <v>47865</v>
      </c>
      <c r="BU1481" s="294">
        <v>12317.5</v>
      </c>
      <c r="BV1481" s="294">
        <v>9.75</v>
      </c>
      <c r="BW1481" s="294">
        <v>0</v>
      </c>
    </row>
    <row r="1482" spans="1:75" s="289" customFormat="1" ht="18.2" customHeight="1" x14ac:dyDescent="0.15">
      <c r="A1482" s="298">
        <v>1480</v>
      </c>
      <c r="B1482" s="299" t="s">
        <v>305</v>
      </c>
      <c r="C1482" s="299" t="s">
        <v>306</v>
      </c>
      <c r="D1482" s="313">
        <v>45170</v>
      </c>
      <c r="E1482" s="300" t="s">
        <v>2551</v>
      </c>
      <c r="F1482" s="309">
        <v>0</v>
      </c>
      <c r="G1482" s="309">
        <v>1</v>
      </c>
      <c r="H1482" s="302">
        <v>12058.98</v>
      </c>
      <c r="I1482" s="302">
        <v>467.94</v>
      </c>
      <c r="J1482" s="302">
        <v>0</v>
      </c>
      <c r="K1482" s="302">
        <v>12526.92</v>
      </c>
      <c r="L1482" s="302">
        <v>472.07</v>
      </c>
      <c r="M1482" s="302">
        <v>0</v>
      </c>
      <c r="N1482" s="302">
        <v>467.94</v>
      </c>
      <c r="O1482" s="302">
        <v>472.07</v>
      </c>
      <c r="P1482" s="302">
        <v>0</v>
      </c>
      <c r="Q1482" s="302">
        <v>0</v>
      </c>
      <c r="R1482" s="302">
        <v>11586.91</v>
      </c>
      <c r="S1482" s="302">
        <v>110.55</v>
      </c>
      <c r="T1482" s="302">
        <v>106.42</v>
      </c>
      <c r="U1482" s="302">
        <v>0</v>
      </c>
      <c r="V1482" s="302">
        <v>110.55</v>
      </c>
      <c r="W1482" s="302">
        <v>106.42</v>
      </c>
      <c r="X1482" s="302">
        <v>0</v>
      </c>
      <c r="Y1482" s="302">
        <v>0</v>
      </c>
      <c r="Z1482" s="302">
        <v>0</v>
      </c>
      <c r="AA1482" s="302">
        <v>12.66</v>
      </c>
      <c r="AB1482" s="302">
        <v>0</v>
      </c>
      <c r="AC1482" s="302">
        <v>0</v>
      </c>
      <c r="AD1482" s="302">
        <v>0</v>
      </c>
      <c r="AE1482" s="302">
        <v>0</v>
      </c>
      <c r="AF1482" s="302">
        <v>24.12</v>
      </c>
      <c r="AG1482" s="302">
        <v>29.56</v>
      </c>
      <c r="AH1482" s="302">
        <v>78.239999999999995</v>
      </c>
      <c r="AI1482" s="302">
        <v>12.66</v>
      </c>
      <c r="AJ1482" s="302">
        <v>0</v>
      </c>
      <c r="AK1482" s="302">
        <v>0</v>
      </c>
      <c r="AL1482" s="302">
        <v>42.49</v>
      </c>
      <c r="AM1482" s="302">
        <v>0</v>
      </c>
      <c r="AN1482" s="302">
        <v>17.77</v>
      </c>
      <c r="AO1482" s="302">
        <v>0</v>
      </c>
      <c r="AP1482" s="302">
        <v>30.17</v>
      </c>
      <c r="AQ1482" s="302">
        <v>0</v>
      </c>
      <c r="AR1482" s="302">
        <v>0</v>
      </c>
      <c r="AS1482" s="302">
        <v>0</v>
      </c>
      <c r="AT1482" s="295">
        <f t="shared" si="23"/>
        <v>1404.65</v>
      </c>
      <c r="AU1482" s="302">
        <v>0</v>
      </c>
      <c r="AV1482" s="302">
        <v>0</v>
      </c>
      <c r="AW1482" s="303">
        <v>88</v>
      </c>
      <c r="AX1482" s="303">
        <v>300</v>
      </c>
      <c r="AY1482" s="302">
        <v>324997.94</v>
      </c>
      <c r="AZ1482" s="302">
        <v>60854.6</v>
      </c>
      <c r="BA1482" s="301">
        <v>68.510281000000006</v>
      </c>
      <c r="BB1482" s="301">
        <v>13.0445760882778</v>
      </c>
      <c r="BC1482" s="301">
        <v>10.59</v>
      </c>
      <c r="BD1482" s="301"/>
      <c r="BE1482" s="300" t="s">
        <v>4204</v>
      </c>
      <c r="BF1482" s="298"/>
      <c r="BG1482" s="300" t="s">
        <v>333</v>
      </c>
      <c r="BH1482" s="300" t="s">
        <v>204</v>
      </c>
      <c r="BI1482" s="300" t="s">
        <v>743</v>
      </c>
      <c r="BJ1482" s="300" t="s">
        <v>103</v>
      </c>
      <c r="BK1482" s="299" t="s">
        <v>175</v>
      </c>
      <c r="BL1482" s="301">
        <v>90738.204553360003</v>
      </c>
      <c r="BM1482" s="299" t="s">
        <v>309</v>
      </c>
      <c r="BN1482" s="301"/>
      <c r="BO1482" s="304">
        <v>38741</v>
      </c>
      <c r="BP1482" s="304">
        <v>47872</v>
      </c>
      <c r="BQ1482" s="297" t="s">
        <v>1063</v>
      </c>
      <c r="BR1482" s="297" t="s">
        <v>4761</v>
      </c>
      <c r="BS1482" s="297">
        <v>38741</v>
      </c>
      <c r="BT1482" s="297">
        <v>47872</v>
      </c>
      <c r="BU1482" s="301">
        <v>0</v>
      </c>
      <c r="BV1482" s="301">
        <v>12.66</v>
      </c>
      <c r="BW1482" s="301">
        <v>0</v>
      </c>
    </row>
    <row r="1483" spans="1:75" s="289" customFormat="1" ht="18.2" customHeight="1" x14ac:dyDescent="0.15">
      <c r="A1483" s="291">
        <v>1481</v>
      </c>
      <c r="B1483" s="292" t="s">
        <v>305</v>
      </c>
      <c r="C1483" s="292" t="s">
        <v>306</v>
      </c>
      <c r="D1483" s="312">
        <v>45170</v>
      </c>
      <c r="E1483" s="293" t="s">
        <v>2552</v>
      </c>
      <c r="F1483" s="308">
        <v>71</v>
      </c>
      <c r="G1483" s="308">
        <v>70</v>
      </c>
      <c r="H1483" s="295">
        <v>25631.1</v>
      </c>
      <c r="I1483" s="295">
        <v>9927.08</v>
      </c>
      <c r="J1483" s="295">
        <v>0</v>
      </c>
      <c r="K1483" s="295">
        <v>35558.18</v>
      </c>
      <c r="L1483" s="295">
        <v>190.71</v>
      </c>
      <c r="M1483" s="295">
        <v>0</v>
      </c>
      <c r="N1483" s="295">
        <v>0</v>
      </c>
      <c r="O1483" s="295">
        <v>0</v>
      </c>
      <c r="P1483" s="295">
        <v>0</v>
      </c>
      <c r="Q1483" s="295">
        <v>0</v>
      </c>
      <c r="R1483" s="295">
        <v>35558.18</v>
      </c>
      <c r="S1483" s="295">
        <v>19255.919999999998</v>
      </c>
      <c r="T1483" s="295">
        <v>226.19</v>
      </c>
      <c r="U1483" s="295">
        <v>0</v>
      </c>
      <c r="V1483" s="295">
        <v>0</v>
      </c>
      <c r="W1483" s="295">
        <v>0</v>
      </c>
      <c r="X1483" s="295">
        <v>0</v>
      </c>
      <c r="Y1483" s="295">
        <v>0</v>
      </c>
      <c r="Z1483" s="295">
        <v>19482.11</v>
      </c>
      <c r="AA1483" s="295">
        <v>0</v>
      </c>
      <c r="AB1483" s="295">
        <v>0</v>
      </c>
      <c r="AC1483" s="295">
        <v>0</v>
      </c>
      <c r="AD1483" s="295">
        <v>0</v>
      </c>
      <c r="AE1483" s="295">
        <v>0</v>
      </c>
      <c r="AF1483" s="295">
        <v>0</v>
      </c>
      <c r="AG1483" s="295">
        <v>0</v>
      </c>
      <c r="AH1483" s="295">
        <v>0</v>
      </c>
      <c r="AI1483" s="295">
        <v>0</v>
      </c>
      <c r="AJ1483" s="295">
        <v>0</v>
      </c>
      <c r="AK1483" s="295">
        <v>0</v>
      </c>
      <c r="AL1483" s="295">
        <v>0</v>
      </c>
      <c r="AM1483" s="295">
        <v>0</v>
      </c>
      <c r="AN1483" s="295">
        <v>0</v>
      </c>
      <c r="AO1483" s="295">
        <v>0</v>
      </c>
      <c r="AP1483" s="295">
        <v>0</v>
      </c>
      <c r="AQ1483" s="295">
        <v>0</v>
      </c>
      <c r="AR1483" s="295">
        <v>0</v>
      </c>
      <c r="AS1483" s="295">
        <v>0</v>
      </c>
      <c r="AT1483" s="295">
        <f t="shared" si="23"/>
        <v>0</v>
      </c>
      <c r="AU1483" s="295">
        <v>10117.790000000001</v>
      </c>
      <c r="AV1483" s="295">
        <v>19482.11</v>
      </c>
      <c r="AW1483" s="296">
        <v>88</v>
      </c>
      <c r="AX1483" s="296">
        <v>300</v>
      </c>
      <c r="AY1483" s="295">
        <v>279998.84000000003</v>
      </c>
      <c r="AZ1483" s="295">
        <v>43856.23</v>
      </c>
      <c r="BA1483" s="294">
        <v>57.321662000000003</v>
      </c>
      <c r="BB1483" s="294">
        <v>46.475813705262901</v>
      </c>
      <c r="BC1483" s="294">
        <v>10.59</v>
      </c>
      <c r="BD1483" s="294"/>
      <c r="BE1483" s="293" t="s">
        <v>4204</v>
      </c>
      <c r="BF1483" s="291"/>
      <c r="BG1483" s="293" t="s">
        <v>326</v>
      </c>
      <c r="BH1483" s="293" t="s">
        <v>234</v>
      </c>
      <c r="BI1483" s="293" t="s">
        <v>582</v>
      </c>
      <c r="BJ1483" s="293" t="s">
        <v>4205</v>
      </c>
      <c r="BK1483" s="292" t="s">
        <v>175</v>
      </c>
      <c r="BL1483" s="294">
        <v>278459.52116528002</v>
      </c>
      <c r="BM1483" s="292" t="s">
        <v>309</v>
      </c>
      <c r="BN1483" s="294"/>
      <c r="BO1483" s="297">
        <v>38742</v>
      </c>
      <c r="BP1483" s="297">
        <v>47873</v>
      </c>
      <c r="BQ1483" s="297" t="s">
        <v>4033</v>
      </c>
      <c r="BR1483" s="297" t="s">
        <v>4759</v>
      </c>
      <c r="BS1483" s="297">
        <v>38742</v>
      </c>
      <c r="BT1483" s="297">
        <v>47873</v>
      </c>
      <c r="BU1483" s="294">
        <v>6288.86</v>
      </c>
      <c r="BV1483" s="294">
        <v>9.1300000000000008</v>
      </c>
      <c r="BW1483" s="294">
        <v>0</v>
      </c>
    </row>
    <row r="1484" spans="1:75" s="289" customFormat="1" ht="18.2" customHeight="1" x14ac:dyDescent="0.15">
      <c r="A1484" s="298">
        <v>1482</v>
      </c>
      <c r="B1484" s="299" t="s">
        <v>305</v>
      </c>
      <c r="C1484" s="299" t="s">
        <v>306</v>
      </c>
      <c r="D1484" s="313">
        <v>45170</v>
      </c>
      <c r="E1484" s="300" t="s">
        <v>2553</v>
      </c>
      <c r="F1484" s="309">
        <v>113</v>
      </c>
      <c r="G1484" s="309">
        <v>112</v>
      </c>
      <c r="H1484" s="302">
        <v>4587.91</v>
      </c>
      <c r="I1484" s="302">
        <v>9897.4500000000007</v>
      </c>
      <c r="J1484" s="302">
        <v>0</v>
      </c>
      <c r="K1484" s="302">
        <v>14485.36</v>
      </c>
      <c r="L1484" s="302">
        <v>139.47999999999999</v>
      </c>
      <c r="M1484" s="302">
        <v>0</v>
      </c>
      <c r="N1484" s="302">
        <v>0</v>
      </c>
      <c r="O1484" s="302">
        <v>0</v>
      </c>
      <c r="P1484" s="302">
        <v>0</v>
      </c>
      <c r="Q1484" s="302">
        <v>0</v>
      </c>
      <c r="R1484" s="302">
        <v>14485.36</v>
      </c>
      <c r="S1484" s="302">
        <v>10259.19</v>
      </c>
      <c r="T1484" s="302">
        <v>40.49</v>
      </c>
      <c r="U1484" s="302">
        <v>0</v>
      </c>
      <c r="V1484" s="302">
        <v>0</v>
      </c>
      <c r="W1484" s="302">
        <v>0</v>
      </c>
      <c r="X1484" s="302">
        <v>0</v>
      </c>
      <c r="Y1484" s="302">
        <v>0</v>
      </c>
      <c r="Z1484" s="302">
        <v>10299.68</v>
      </c>
      <c r="AA1484" s="302">
        <v>0</v>
      </c>
      <c r="AB1484" s="302">
        <v>0</v>
      </c>
      <c r="AC1484" s="302">
        <v>0</v>
      </c>
      <c r="AD1484" s="302">
        <v>0</v>
      </c>
      <c r="AE1484" s="302">
        <v>0</v>
      </c>
      <c r="AF1484" s="302">
        <v>0</v>
      </c>
      <c r="AG1484" s="302">
        <v>0</v>
      </c>
      <c r="AH1484" s="302">
        <v>0</v>
      </c>
      <c r="AI1484" s="302">
        <v>0</v>
      </c>
      <c r="AJ1484" s="302">
        <v>0</v>
      </c>
      <c r="AK1484" s="302">
        <v>0</v>
      </c>
      <c r="AL1484" s="302">
        <v>0</v>
      </c>
      <c r="AM1484" s="302">
        <v>0</v>
      </c>
      <c r="AN1484" s="302">
        <v>0</v>
      </c>
      <c r="AO1484" s="302">
        <v>0</v>
      </c>
      <c r="AP1484" s="302">
        <v>0</v>
      </c>
      <c r="AQ1484" s="302">
        <v>0</v>
      </c>
      <c r="AR1484" s="302">
        <v>0</v>
      </c>
      <c r="AS1484" s="302">
        <v>0</v>
      </c>
      <c r="AT1484" s="295">
        <f t="shared" si="23"/>
        <v>0</v>
      </c>
      <c r="AU1484" s="302">
        <v>10036.93</v>
      </c>
      <c r="AV1484" s="302">
        <v>10299.68</v>
      </c>
      <c r="AW1484" s="303">
        <v>28</v>
      </c>
      <c r="AX1484" s="303">
        <v>240</v>
      </c>
      <c r="AY1484" s="302">
        <v>193001.91</v>
      </c>
      <c r="AZ1484" s="302">
        <v>17917.740000000002</v>
      </c>
      <c r="BA1484" s="301">
        <v>33.975459000000001</v>
      </c>
      <c r="BB1484" s="301">
        <v>27.467010615191398</v>
      </c>
      <c r="BC1484" s="301">
        <v>10.59</v>
      </c>
      <c r="BD1484" s="301"/>
      <c r="BE1484" s="300" t="s">
        <v>4204</v>
      </c>
      <c r="BF1484" s="298"/>
      <c r="BG1484" s="300" t="s">
        <v>344</v>
      </c>
      <c r="BH1484" s="300" t="s">
        <v>213</v>
      </c>
      <c r="BI1484" s="300" t="s">
        <v>744</v>
      </c>
      <c r="BJ1484" s="300" t="s">
        <v>4205</v>
      </c>
      <c r="BK1484" s="299" t="s">
        <v>175</v>
      </c>
      <c r="BL1484" s="301">
        <v>113436.24475456</v>
      </c>
      <c r="BM1484" s="299" t="s">
        <v>309</v>
      </c>
      <c r="BN1484" s="301"/>
      <c r="BO1484" s="304">
        <v>38742</v>
      </c>
      <c r="BP1484" s="304">
        <v>46047</v>
      </c>
      <c r="BQ1484" s="297" t="s">
        <v>931</v>
      </c>
      <c r="BR1484" s="297" t="s">
        <v>4779</v>
      </c>
      <c r="BS1484" s="297">
        <v>38742</v>
      </c>
      <c r="BT1484" s="297">
        <v>46047</v>
      </c>
      <c r="BU1484" s="301">
        <v>4374.2299999999996</v>
      </c>
      <c r="BV1484" s="301">
        <v>3.76</v>
      </c>
      <c r="BW1484" s="301">
        <v>0</v>
      </c>
    </row>
    <row r="1485" spans="1:75" s="289" customFormat="1" ht="18.2" customHeight="1" x14ac:dyDescent="0.15">
      <c r="A1485" s="291">
        <v>1483</v>
      </c>
      <c r="B1485" s="292" t="s">
        <v>305</v>
      </c>
      <c r="C1485" s="292" t="s">
        <v>306</v>
      </c>
      <c r="D1485" s="312">
        <v>45170</v>
      </c>
      <c r="E1485" s="293" t="s">
        <v>2554</v>
      </c>
      <c r="F1485" s="308">
        <v>148</v>
      </c>
      <c r="G1485" s="308">
        <v>147</v>
      </c>
      <c r="H1485" s="295">
        <v>25291.54</v>
      </c>
      <c r="I1485" s="295">
        <v>60803.09</v>
      </c>
      <c r="J1485" s="295">
        <v>0</v>
      </c>
      <c r="K1485" s="295">
        <v>86094.63</v>
      </c>
      <c r="L1485" s="295">
        <v>739.95</v>
      </c>
      <c r="M1485" s="295">
        <v>0</v>
      </c>
      <c r="N1485" s="295">
        <v>0</v>
      </c>
      <c r="O1485" s="295">
        <v>0</v>
      </c>
      <c r="P1485" s="295">
        <v>0</v>
      </c>
      <c r="Q1485" s="295">
        <v>0</v>
      </c>
      <c r="R1485" s="295">
        <v>86094.63</v>
      </c>
      <c r="S1485" s="295">
        <v>80779.960000000006</v>
      </c>
      <c r="T1485" s="295">
        <v>223.2</v>
      </c>
      <c r="U1485" s="295">
        <v>0</v>
      </c>
      <c r="V1485" s="295">
        <v>0</v>
      </c>
      <c r="W1485" s="295">
        <v>0</v>
      </c>
      <c r="X1485" s="295">
        <v>0</v>
      </c>
      <c r="Y1485" s="295">
        <v>0</v>
      </c>
      <c r="Z1485" s="295">
        <v>81003.16</v>
      </c>
      <c r="AA1485" s="295">
        <v>0</v>
      </c>
      <c r="AB1485" s="295">
        <v>0</v>
      </c>
      <c r="AC1485" s="295">
        <v>0</v>
      </c>
      <c r="AD1485" s="295">
        <v>0</v>
      </c>
      <c r="AE1485" s="295">
        <v>0</v>
      </c>
      <c r="AF1485" s="295">
        <v>0</v>
      </c>
      <c r="AG1485" s="295">
        <v>0</v>
      </c>
      <c r="AH1485" s="295">
        <v>0</v>
      </c>
      <c r="AI1485" s="295">
        <v>0</v>
      </c>
      <c r="AJ1485" s="295">
        <v>0</v>
      </c>
      <c r="AK1485" s="295">
        <v>0</v>
      </c>
      <c r="AL1485" s="295">
        <v>0</v>
      </c>
      <c r="AM1485" s="295">
        <v>0</v>
      </c>
      <c r="AN1485" s="295">
        <v>0</v>
      </c>
      <c r="AO1485" s="295">
        <v>0</v>
      </c>
      <c r="AP1485" s="295">
        <v>0</v>
      </c>
      <c r="AQ1485" s="295">
        <v>0</v>
      </c>
      <c r="AR1485" s="295">
        <v>0</v>
      </c>
      <c r="AS1485" s="295">
        <v>0</v>
      </c>
      <c r="AT1485" s="295">
        <f t="shared" si="23"/>
        <v>0</v>
      </c>
      <c r="AU1485" s="295">
        <v>61543.040000000001</v>
      </c>
      <c r="AV1485" s="295">
        <v>81003.16</v>
      </c>
      <c r="AW1485" s="296">
        <v>29</v>
      </c>
      <c r="AX1485" s="296">
        <v>240</v>
      </c>
      <c r="AY1485" s="295">
        <v>494998.46</v>
      </c>
      <c r="AZ1485" s="295">
        <v>95890.38</v>
      </c>
      <c r="BA1485" s="294">
        <v>71.007977999999994</v>
      </c>
      <c r="BB1485" s="294">
        <v>63.754107481460998</v>
      </c>
      <c r="BC1485" s="294">
        <v>10.59</v>
      </c>
      <c r="BD1485" s="294"/>
      <c r="BE1485" s="293" t="s">
        <v>4204</v>
      </c>
      <c r="BF1485" s="291"/>
      <c r="BG1485" s="293" t="s">
        <v>408</v>
      </c>
      <c r="BH1485" s="293" t="s">
        <v>194</v>
      </c>
      <c r="BI1485" s="293" t="s">
        <v>745</v>
      </c>
      <c r="BJ1485" s="293" t="s">
        <v>4205</v>
      </c>
      <c r="BK1485" s="292" t="s">
        <v>175</v>
      </c>
      <c r="BL1485" s="294">
        <v>674215.31261448003</v>
      </c>
      <c r="BM1485" s="292" t="s">
        <v>309</v>
      </c>
      <c r="BN1485" s="294"/>
      <c r="BO1485" s="297">
        <v>38750</v>
      </c>
      <c r="BP1485" s="297">
        <v>46055</v>
      </c>
      <c r="BQ1485" s="297" t="s">
        <v>937</v>
      </c>
      <c r="BR1485" s="297" t="s">
        <v>4765</v>
      </c>
      <c r="BS1485" s="297">
        <v>38750</v>
      </c>
      <c r="BT1485" s="297">
        <v>46055</v>
      </c>
      <c r="BU1485" s="294">
        <v>27446.94</v>
      </c>
      <c r="BV1485" s="294">
        <v>20.100000000000001</v>
      </c>
      <c r="BW1485" s="294">
        <v>0</v>
      </c>
    </row>
    <row r="1486" spans="1:75" s="289" customFormat="1" ht="18.2" customHeight="1" x14ac:dyDescent="0.15">
      <c r="A1486" s="298">
        <v>1484</v>
      </c>
      <c r="B1486" s="299" t="s">
        <v>305</v>
      </c>
      <c r="C1486" s="299" t="s">
        <v>306</v>
      </c>
      <c r="D1486" s="313">
        <v>45170</v>
      </c>
      <c r="E1486" s="300" t="s">
        <v>2555</v>
      </c>
      <c r="F1486" s="309">
        <v>0</v>
      </c>
      <c r="G1486" s="309">
        <v>0</v>
      </c>
      <c r="H1486" s="302">
        <v>22907.69</v>
      </c>
      <c r="I1486" s="302">
        <v>0</v>
      </c>
      <c r="J1486" s="302">
        <v>0</v>
      </c>
      <c r="K1486" s="302">
        <v>22907.69</v>
      </c>
      <c r="L1486" s="302">
        <v>460.19</v>
      </c>
      <c r="M1486" s="302">
        <v>0</v>
      </c>
      <c r="N1486" s="302">
        <v>0</v>
      </c>
      <c r="O1486" s="302">
        <v>460.19</v>
      </c>
      <c r="P1486" s="302">
        <v>0</v>
      </c>
      <c r="Q1486" s="302">
        <v>0</v>
      </c>
      <c r="R1486" s="302">
        <v>22447.5</v>
      </c>
      <c r="S1486" s="302">
        <v>0</v>
      </c>
      <c r="T1486" s="302">
        <v>202.16</v>
      </c>
      <c r="U1486" s="302">
        <v>0</v>
      </c>
      <c r="V1486" s="302">
        <v>0</v>
      </c>
      <c r="W1486" s="302">
        <v>202.16</v>
      </c>
      <c r="X1486" s="302">
        <v>0</v>
      </c>
      <c r="Y1486" s="302">
        <v>0</v>
      </c>
      <c r="Z1486" s="302">
        <v>0</v>
      </c>
      <c r="AA1486" s="302">
        <v>14.5</v>
      </c>
      <c r="AB1486" s="302">
        <v>0</v>
      </c>
      <c r="AC1486" s="302">
        <v>0</v>
      </c>
      <c r="AD1486" s="302">
        <v>0</v>
      </c>
      <c r="AE1486" s="302">
        <v>0</v>
      </c>
      <c r="AF1486" s="302">
        <v>-37.15</v>
      </c>
      <c r="AG1486" s="302">
        <v>33.840000000000003</v>
      </c>
      <c r="AH1486" s="302">
        <v>87.59</v>
      </c>
      <c r="AI1486" s="302">
        <v>0</v>
      </c>
      <c r="AJ1486" s="302">
        <v>0</v>
      </c>
      <c r="AK1486" s="302">
        <v>0</v>
      </c>
      <c r="AL1486" s="302">
        <v>0</v>
      </c>
      <c r="AM1486" s="302">
        <v>0</v>
      </c>
      <c r="AN1486" s="302">
        <v>0</v>
      </c>
      <c r="AO1486" s="302">
        <v>0</v>
      </c>
      <c r="AP1486" s="302">
        <v>0</v>
      </c>
      <c r="AQ1486" s="302">
        <v>0</v>
      </c>
      <c r="AR1486" s="302">
        <v>0</v>
      </c>
      <c r="AS1486" s="302">
        <v>3.8310000000000002E-3</v>
      </c>
      <c r="AT1486" s="295">
        <f t="shared" si="23"/>
        <v>761.126169</v>
      </c>
      <c r="AU1486" s="302">
        <v>0</v>
      </c>
      <c r="AV1486" s="302">
        <v>0</v>
      </c>
      <c r="AW1486" s="303">
        <v>89</v>
      </c>
      <c r="AX1486" s="303">
        <v>300</v>
      </c>
      <c r="AY1486" s="302">
        <v>323199.71999999997</v>
      </c>
      <c r="AZ1486" s="302">
        <v>69675.89</v>
      </c>
      <c r="BA1486" s="301">
        <v>79.037664000000007</v>
      </c>
      <c r="BB1486" s="301">
        <v>25.4635852177848</v>
      </c>
      <c r="BC1486" s="301">
        <v>10.59</v>
      </c>
      <c r="BD1486" s="301"/>
      <c r="BE1486" s="300" t="s">
        <v>4204</v>
      </c>
      <c r="BF1486" s="298"/>
      <c r="BG1486" s="300" t="s">
        <v>307</v>
      </c>
      <c r="BH1486" s="300" t="s">
        <v>746</v>
      </c>
      <c r="BI1486" s="300" t="s">
        <v>747</v>
      </c>
      <c r="BJ1486" s="300" t="s">
        <v>103</v>
      </c>
      <c r="BK1486" s="299" t="s">
        <v>175</v>
      </c>
      <c r="BL1486" s="301">
        <v>175788.52746000001</v>
      </c>
      <c r="BM1486" s="299" t="s">
        <v>309</v>
      </c>
      <c r="BN1486" s="301"/>
      <c r="BO1486" s="304">
        <v>38751</v>
      </c>
      <c r="BP1486" s="304">
        <v>47882</v>
      </c>
      <c r="BQ1486" s="297" t="s">
        <v>4757</v>
      </c>
      <c r="BR1486" s="297" t="s">
        <v>4764</v>
      </c>
      <c r="BS1486" s="297">
        <v>38751</v>
      </c>
      <c r="BT1486" s="297">
        <v>47882</v>
      </c>
      <c r="BU1486" s="301">
        <v>0</v>
      </c>
      <c r="BV1486" s="301">
        <v>14.5</v>
      </c>
      <c r="BW1486" s="301">
        <v>0</v>
      </c>
    </row>
    <row r="1487" spans="1:75" s="289" customFormat="1" ht="18.2" customHeight="1" x14ac:dyDescent="0.15">
      <c r="A1487" s="291">
        <v>1485</v>
      </c>
      <c r="B1487" s="292" t="s">
        <v>305</v>
      </c>
      <c r="C1487" s="292" t="s">
        <v>306</v>
      </c>
      <c r="D1487" s="312">
        <v>45170</v>
      </c>
      <c r="E1487" s="293" t="s">
        <v>2556</v>
      </c>
      <c r="F1487" s="308">
        <v>146</v>
      </c>
      <c r="G1487" s="308">
        <v>146</v>
      </c>
      <c r="H1487" s="295">
        <v>0</v>
      </c>
      <c r="I1487" s="295">
        <v>16751.400000000001</v>
      </c>
      <c r="J1487" s="295">
        <v>0</v>
      </c>
      <c r="K1487" s="295">
        <v>16751.400000000001</v>
      </c>
      <c r="L1487" s="295">
        <v>0</v>
      </c>
      <c r="M1487" s="295">
        <v>0</v>
      </c>
      <c r="N1487" s="295">
        <v>0</v>
      </c>
      <c r="O1487" s="295">
        <v>0</v>
      </c>
      <c r="P1487" s="295">
        <v>0</v>
      </c>
      <c r="Q1487" s="295">
        <v>0</v>
      </c>
      <c r="R1487" s="295">
        <v>16751.400000000001</v>
      </c>
      <c r="S1487" s="295">
        <v>13110.59</v>
      </c>
      <c r="T1487" s="295">
        <v>0</v>
      </c>
      <c r="U1487" s="295">
        <v>0</v>
      </c>
      <c r="V1487" s="295">
        <v>0</v>
      </c>
      <c r="W1487" s="295">
        <v>0</v>
      </c>
      <c r="X1487" s="295">
        <v>0</v>
      </c>
      <c r="Y1487" s="295">
        <v>0</v>
      </c>
      <c r="Z1487" s="295">
        <v>13110.59</v>
      </c>
      <c r="AA1487" s="295">
        <v>0</v>
      </c>
      <c r="AB1487" s="295">
        <v>0</v>
      </c>
      <c r="AC1487" s="295">
        <v>0</v>
      </c>
      <c r="AD1487" s="295">
        <v>0</v>
      </c>
      <c r="AE1487" s="295">
        <v>0</v>
      </c>
      <c r="AF1487" s="295">
        <v>0</v>
      </c>
      <c r="AG1487" s="295">
        <v>0</v>
      </c>
      <c r="AH1487" s="295">
        <v>0</v>
      </c>
      <c r="AI1487" s="295">
        <v>0</v>
      </c>
      <c r="AJ1487" s="295">
        <v>0</v>
      </c>
      <c r="AK1487" s="295">
        <v>0</v>
      </c>
      <c r="AL1487" s="295">
        <v>0</v>
      </c>
      <c r="AM1487" s="295">
        <v>0</v>
      </c>
      <c r="AN1487" s="295">
        <v>0</v>
      </c>
      <c r="AO1487" s="295">
        <v>0</v>
      </c>
      <c r="AP1487" s="295">
        <v>0</v>
      </c>
      <c r="AQ1487" s="295">
        <v>0</v>
      </c>
      <c r="AR1487" s="295">
        <v>0</v>
      </c>
      <c r="AS1487" s="295">
        <v>0</v>
      </c>
      <c r="AT1487" s="295">
        <f t="shared" si="23"/>
        <v>0</v>
      </c>
      <c r="AU1487" s="295">
        <v>16751.400000000001</v>
      </c>
      <c r="AV1487" s="295">
        <v>13110.59</v>
      </c>
      <c r="AW1487" s="296">
        <v>0</v>
      </c>
      <c r="AX1487" s="296">
        <v>180</v>
      </c>
      <c r="AY1487" s="295">
        <v>245000.72</v>
      </c>
      <c r="AZ1487" s="295">
        <v>18411.16</v>
      </c>
      <c r="BA1487" s="294">
        <v>27.550934999999999</v>
      </c>
      <c r="BB1487" s="294">
        <v>25.0672272990404</v>
      </c>
      <c r="BC1487" s="294">
        <v>10.59</v>
      </c>
      <c r="BD1487" s="294"/>
      <c r="BE1487" s="293" t="s">
        <v>4204</v>
      </c>
      <c r="BF1487" s="291"/>
      <c r="BG1487" s="293" t="s">
        <v>380</v>
      </c>
      <c r="BH1487" s="293" t="s">
        <v>203</v>
      </c>
      <c r="BI1487" s="293" t="s">
        <v>748</v>
      </c>
      <c r="BJ1487" s="293" t="s">
        <v>4205</v>
      </c>
      <c r="BK1487" s="292" t="s">
        <v>175</v>
      </c>
      <c r="BL1487" s="294">
        <v>131181.82153439999</v>
      </c>
      <c r="BM1487" s="292" t="s">
        <v>309</v>
      </c>
      <c r="BN1487" s="294"/>
      <c r="BO1487" s="297">
        <v>38751</v>
      </c>
      <c r="BP1487" s="297">
        <v>44230</v>
      </c>
      <c r="BQ1487" s="297" t="s">
        <v>947</v>
      </c>
      <c r="BR1487" s="297" t="s">
        <v>4774</v>
      </c>
      <c r="BS1487" s="297">
        <v>38751</v>
      </c>
      <c r="BT1487" s="297">
        <v>44230</v>
      </c>
      <c r="BU1487" s="294">
        <v>5890.35</v>
      </c>
      <c r="BV1487" s="294">
        <v>0</v>
      </c>
      <c r="BW1487" s="294">
        <v>0</v>
      </c>
    </row>
    <row r="1488" spans="1:75" s="289" customFormat="1" ht="18.2" customHeight="1" x14ac:dyDescent="0.15">
      <c r="A1488" s="298">
        <v>1486</v>
      </c>
      <c r="B1488" s="299" t="s">
        <v>305</v>
      </c>
      <c r="C1488" s="299" t="s">
        <v>306</v>
      </c>
      <c r="D1488" s="313">
        <v>45170</v>
      </c>
      <c r="E1488" s="300" t="s">
        <v>2557</v>
      </c>
      <c r="F1488" s="309">
        <v>0</v>
      </c>
      <c r="G1488" s="309">
        <v>0</v>
      </c>
      <c r="H1488" s="302">
        <v>41281.199999999997</v>
      </c>
      <c r="I1488" s="302">
        <v>0</v>
      </c>
      <c r="J1488" s="302">
        <v>0</v>
      </c>
      <c r="K1488" s="302">
        <v>41281.199999999997</v>
      </c>
      <c r="L1488" s="302">
        <v>302.33999999999997</v>
      </c>
      <c r="M1488" s="302">
        <v>0</v>
      </c>
      <c r="N1488" s="302">
        <v>0</v>
      </c>
      <c r="O1488" s="302">
        <v>302.33999999999997</v>
      </c>
      <c r="P1488" s="302">
        <v>0</v>
      </c>
      <c r="Q1488" s="302">
        <v>0</v>
      </c>
      <c r="R1488" s="302">
        <v>40978.86</v>
      </c>
      <c r="S1488" s="302">
        <v>0</v>
      </c>
      <c r="T1488" s="302">
        <v>364.31</v>
      </c>
      <c r="U1488" s="302">
        <v>0</v>
      </c>
      <c r="V1488" s="302">
        <v>0</v>
      </c>
      <c r="W1488" s="302">
        <v>364.31</v>
      </c>
      <c r="X1488" s="302">
        <v>0</v>
      </c>
      <c r="Y1488" s="302">
        <v>0</v>
      </c>
      <c r="Z1488" s="302">
        <v>0</v>
      </c>
      <c r="AA1488" s="302">
        <v>14.59</v>
      </c>
      <c r="AB1488" s="302">
        <v>0</v>
      </c>
      <c r="AC1488" s="302">
        <v>0</v>
      </c>
      <c r="AD1488" s="302">
        <v>0</v>
      </c>
      <c r="AE1488" s="302">
        <v>0</v>
      </c>
      <c r="AF1488" s="302">
        <v>-37.409999999999997</v>
      </c>
      <c r="AG1488" s="302">
        <v>34.06</v>
      </c>
      <c r="AH1488" s="302">
        <v>90.04</v>
      </c>
      <c r="AI1488" s="302">
        <v>0</v>
      </c>
      <c r="AJ1488" s="302">
        <v>0</v>
      </c>
      <c r="AK1488" s="302">
        <v>0</v>
      </c>
      <c r="AL1488" s="302">
        <v>0</v>
      </c>
      <c r="AM1488" s="302">
        <v>0</v>
      </c>
      <c r="AN1488" s="302">
        <v>0</v>
      </c>
      <c r="AO1488" s="302">
        <v>0</v>
      </c>
      <c r="AP1488" s="302">
        <v>0</v>
      </c>
      <c r="AQ1488" s="302">
        <v>0</v>
      </c>
      <c r="AR1488" s="302">
        <v>1.0900000000000001</v>
      </c>
      <c r="AS1488" s="302">
        <v>0.66274200000000005</v>
      </c>
      <c r="AT1488" s="295">
        <f t="shared" si="23"/>
        <v>766.17725799999994</v>
      </c>
      <c r="AU1488" s="302">
        <v>0</v>
      </c>
      <c r="AV1488" s="302">
        <v>0</v>
      </c>
      <c r="AW1488" s="303">
        <v>89</v>
      </c>
      <c r="AX1488" s="303">
        <v>300</v>
      </c>
      <c r="AY1488" s="302">
        <v>372002.06</v>
      </c>
      <c r="AZ1488" s="302">
        <v>70127.8</v>
      </c>
      <c r="BA1488" s="301">
        <v>69.183104999999998</v>
      </c>
      <c r="BB1488" s="301">
        <v>40.4268317865426</v>
      </c>
      <c r="BC1488" s="301">
        <v>10.59</v>
      </c>
      <c r="BD1488" s="301"/>
      <c r="BE1488" s="300" t="s">
        <v>4204</v>
      </c>
      <c r="BF1488" s="298"/>
      <c r="BG1488" s="300" t="s">
        <v>312</v>
      </c>
      <c r="BH1488" s="300" t="s">
        <v>196</v>
      </c>
      <c r="BI1488" s="300" t="s">
        <v>576</v>
      </c>
      <c r="BJ1488" s="300" t="s">
        <v>103</v>
      </c>
      <c r="BK1488" s="299" t="s">
        <v>175</v>
      </c>
      <c r="BL1488" s="301">
        <v>320909.38663055998</v>
      </c>
      <c r="BM1488" s="299" t="s">
        <v>309</v>
      </c>
      <c r="BN1488" s="301"/>
      <c r="BO1488" s="304">
        <v>38756</v>
      </c>
      <c r="BP1488" s="304">
        <v>47887</v>
      </c>
      <c r="BQ1488" s="297" t="s">
        <v>4757</v>
      </c>
      <c r="BR1488" s="297" t="s">
        <v>4764</v>
      </c>
      <c r="BS1488" s="297">
        <v>38756</v>
      </c>
      <c r="BT1488" s="297">
        <v>47887</v>
      </c>
      <c r="BU1488" s="301">
        <v>0</v>
      </c>
      <c r="BV1488" s="301">
        <v>14.59</v>
      </c>
      <c r="BW1488" s="301">
        <v>0</v>
      </c>
    </row>
    <row r="1489" spans="1:75" s="289" customFormat="1" ht="18.2" customHeight="1" x14ac:dyDescent="0.15">
      <c r="A1489" s="291">
        <v>1487</v>
      </c>
      <c r="B1489" s="292" t="s">
        <v>305</v>
      </c>
      <c r="C1489" s="292" t="s">
        <v>306</v>
      </c>
      <c r="D1489" s="312">
        <v>45170</v>
      </c>
      <c r="E1489" s="293" t="s">
        <v>2558</v>
      </c>
      <c r="F1489" s="308">
        <v>0</v>
      </c>
      <c r="G1489" s="308">
        <v>0</v>
      </c>
      <c r="H1489" s="295">
        <v>9786.07</v>
      </c>
      <c r="I1489" s="295">
        <v>0</v>
      </c>
      <c r="J1489" s="295">
        <v>0</v>
      </c>
      <c r="K1489" s="295">
        <v>9786.07</v>
      </c>
      <c r="L1489" s="295">
        <v>71.64</v>
      </c>
      <c r="M1489" s="295">
        <v>0</v>
      </c>
      <c r="N1489" s="295">
        <v>0</v>
      </c>
      <c r="O1489" s="295">
        <v>71.64</v>
      </c>
      <c r="P1489" s="295">
        <v>0</v>
      </c>
      <c r="Q1489" s="295">
        <v>0</v>
      </c>
      <c r="R1489" s="295">
        <v>9714.43</v>
      </c>
      <c r="S1489" s="295">
        <v>0</v>
      </c>
      <c r="T1489" s="295">
        <v>86.36</v>
      </c>
      <c r="U1489" s="295">
        <v>0</v>
      </c>
      <c r="V1489" s="295">
        <v>0</v>
      </c>
      <c r="W1489" s="295">
        <v>86.36</v>
      </c>
      <c r="X1489" s="295">
        <v>0</v>
      </c>
      <c r="Y1489" s="295">
        <v>0</v>
      </c>
      <c r="Z1489" s="295">
        <v>0</v>
      </c>
      <c r="AA1489" s="295">
        <v>3.46</v>
      </c>
      <c r="AB1489" s="295">
        <v>0</v>
      </c>
      <c r="AC1489" s="295">
        <v>0</v>
      </c>
      <c r="AD1489" s="295">
        <v>0</v>
      </c>
      <c r="AE1489" s="295">
        <v>0</v>
      </c>
      <c r="AF1489" s="295">
        <v>-11.37</v>
      </c>
      <c r="AG1489" s="295">
        <v>8.07</v>
      </c>
      <c r="AH1489" s="295">
        <v>27.76</v>
      </c>
      <c r="AI1489" s="295">
        <v>0</v>
      </c>
      <c r="AJ1489" s="295">
        <v>0</v>
      </c>
      <c r="AK1489" s="295">
        <v>0</v>
      </c>
      <c r="AL1489" s="295">
        <v>0</v>
      </c>
      <c r="AM1489" s="295">
        <v>0</v>
      </c>
      <c r="AN1489" s="295">
        <v>0</v>
      </c>
      <c r="AO1489" s="295">
        <v>0</v>
      </c>
      <c r="AP1489" s="295">
        <v>9.1199999999999992</v>
      </c>
      <c r="AQ1489" s="295">
        <v>0</v>
      </c>
      <c r="AR1489" s="295">
        <v>8.6</v>
      </c>
      <c r="AS1489" s="295">
        <v>0</v>
      </c>
      <c r="AT1489" s="295">
        <f t="shared" si="23"/>
        <v>186.44</v>
      </c>
      <c r="AU1489" s="295">
        <v>0</v>
      </c>
      <c r="AV1489" s="295">
        <v>0</v>
      </c>
      <c r="AW1489" s="296">
        <v>89</v>
      </c>
      <c r="AX1489" s="296">
        <v>300</v>
      </c>
      <c r="AY1489" s="295">
        <v>247999.38</v>
      </c>
      <c r="AZ1489" s="295">
        <v>16621.060000000001</v>
      </c>
      <c r="BA1489" s="294">
        <v>24.600832</v>
      </c>
      <c r="BB1489" s="294">
        <v>14.3783284824049</v>
      </c>
      <c r="BC1489" s="294">
        <v>10.59</v>
      </c>
      <c r="BD1489" s="294"/>
      <c r="BE1489" s="293" t="s">
        <v>4204</v>
      </c>
      <c r="BF1489" s="291"/>
      <c r="BG1489" s="293" t="s">
        <v>320</v>
      </c>
      <c r="BH1489" s="293" t="s">
        <v>181</v>
      </c>
      <c r="BI1489" s="293" t="s">
        <v>461</v>
      </c>
      <c r="BJ1489" s="293" t="s">
        <v>103</v>
      </c>
      <c r="BK1489" s="292" t="s">
        <v>175</v>
      </c>
      <c r="BL1489" s="294">
        <v>76074.633915280006</v>
      </c>
      <c r="BM1489" s="292" t="s">
        <v>309</v>
      </c>
      <c r="BN1489" s="294"/>
      <c r="BO1489" s="297">
        <v>38757</v>
      </c>
      <c r="BP1489" s="297">
        <v>47888</v>
      </c>
      <c r="BQ1489" s="297" t="s">
        <v>4757</v>
      </c>
      <c r="BR1489" s="297" t="s">
        <v>4764</v>
      </c>
      <c r="BS1489" s="297">
        <v>38757</v>
      </c>
      <c r="BT1489" s="297">
        <v>47888</v>
      </c>
      <c r="BU1489" s="294">
        <v>0</v>
      </c>
      <c r="BV1489" s="294">
        <v>3.46</v>
      </c>
      <c r="BW1489" s="294">
        <v>0</v>
      </c>
    </row>
    <row r="1490" spans="1:75" s="289" customFormat="1" ht="18.2" customHeight="1" x14ac:dyDescent="0.15">
      <c r="A1490" s="298">
        <v>1488</v>
      </c>
      <c r="B1490" s="299" t="s">
        <v>305</v>
      </c>
      <c r="C1490" s="299" t="s">
        <v>306</v>
      </c>
      <c r="D1490" s="313">
        <v>45170</v>
      </c>
      <c r="E1490" s="300" t="s">
        <v>2559</v>
      </c>
      <c r="F1490" s="309">
        <v>170</v>
      </c>
      <c r="G1490" s="309">
        <v>169</v>
      </c>
      <c r="H1490" s="302">
        <v>53208.28</v>
      </c>
      <c r="I1490" s="302">
        <v>37398.629999999997</v>
      </c>
      <c r="J1490" s="302">
        <v>0</v>
      </c>
      <c r="K1490" s="302">
        <v>90606.91</v>
      </c>
      <c r="L1490" s="302">
        <v>427.95</v>
      </c>
      <c r="M1490" s="302">
        <v>0</v>
      </c>
      <c r="N1490" s="302">
        <v>0</v>
      </c>
      <c r="O1490" s="302">
        <v>0</v>
      </c>
      <c r="P1490" s="302">
        <v>0</v>
      </c>
      <c r="Q1490" s="302">
        <v>0</v>
      </c>
      <c r="R1490" s="302">
        <v>90606.91</v>
      </c>
      <c r="S1490" s="302">
        <v>113540.3</v>
      </c>
      <c r="T1490" s="302">
        <v>469.56</v>
      </c>
      <c r="U1490" s="302">
        <v>0</v>
      </c>
      <c r="V1490" s="302">
        <v>0</v>
      </c>
      <c r="W1490" s="302">
        <v>0</v>
      </c>
      <c r="X1490" s="302">
        <v>0</v>
      </c>
      <c r="Y1490" s="302">
        <v>0</v>
      </c>
      <c r="Z1490" s="302">
        <v>114009.86</v>
      </c>
      <c r="AA1490" s="302">
        <v>0</v>
      </c>
      <c r="AB1490" s="302">
        <v>0</v>
      </c>
      <c r="AC1490" s="302">
        <v>0</v>
      </c>
      <c r="AD1490" s="302">
        <v>0</v>
      </c>
      <c r="AE1490" s="302">
        <v>0</v>
      </c>
      <c r="AF1490" s="302">
        <v>0</v>
      </c>
      <c r="AG1490" s="302">
        <v>0</v>
      </c>
      <c r="AH1490" s="302">
        <v>0</v>
      </c>
      <c r="AI1490" s="302">
        <v>0</v>
      </c>
      <c r="AJ1490" s="302">
        <v>0</v>
      </c>
      <c r="AK1490" s="302">
        <v>0</v>
      </c>
      <c r="AL1490" s="302">
        <v>0</v>
      </c>
      <c r="AM1490" s="302">
        <v>0</v>
      </c>
      <c r="AN1490" s="302">
        <v>0</v>
      </c>
      <c r="AO1490" s="302">
        <v>0</v>
      </c>
      <c r="AP1490" s="302">
        <v>0</v>
      </c>
      <c r="AQ1490" s="302">
        <v>0</v>
      </c>
      <c r="AR1490" s="302">
        <v>0</v>
      </c>
      <c r="AS1490" s="302">
        <v>0</v>
      </c>
      <c r="AT1490" s="295">
        <f t="shared" si="23"/>
        <v>0</v>
      </c>
      <c r="AU1490" s="302">
        <v>37826.58</v>
      </c>
      <c r="AV1490" s="302">
        <v>114009.86</v>
      </c>
      <c r="AW1490" s="303">
        <v>89</v>
      </c>
      <c r="AX1490" s="303">
        <v>300</v>
      </c>
      <c r="AY1490" s="302">
        <v>497575.49</v>
      </c>
      <c r="AZ1490" s="302">
        <v>94413.82</v>
      </c>
      <c r="BA1490" s="301">
        <v>69.749234999999999</v>
      </c>
      <c r="BB1490" s="301">
        <v>66.936838888775497</v>
      </c>
      <c r="BC1490" s="301">
        <v>10.59</v>
      </c>
      <c r="BD1490" s="301"/>
      <c r="BE1490" s="300" t="s">
        <v>4204</v>
      </c>
      <c r="BF1490" s="298"/>
      <c r="BG1490" s="300" t="s">
        <v>414</v>
      </c>
      <c r="BH1490" s="300" t="s">
        <v>425</v>
      </c>
      <c r="BI1490" s="300" t="s">
        <v>749</v>
      </c>
      <c r="BJ1490" s="300" t="s">
        <v>4205</v>
      </c>
      <c r="BK1490" s="299" t="s">
        <v>175</v>
      </c>
      <c r="BL1490" s="301">
        <v>709551.41047335998</v>
      </c>
      <c r="BM1490" s="299" t="s">
        <v>309</v>
      </c>
      <c r="BN1490" s="301"/>
      <c r="BO1490" s="304">
        <v>38768</v>
      </c>
      <c r="BP1490" s="304">
        <v>47899</v>
      </c>
      <c r="BQ1490" s="297" t="s">
        <v>937</v>
      </c>
      <c r="BR1490" s="297" t="s">
        <v>4765</v>
      </c>
      <c r="BS1490" s="297">
        <v>38768</v>
      </c>
      <c r="BT1490" s="297">
        <v>47899</v>
      </c>
      <c r="BU1490" s="301">
        <v>31486.54</v>
      </c>
      <c r="BV1490" s="301">
        <v>19.64</v>
      </c>
      <c r="BW1490" s="301">
        <v>0</v>
      </c>
    </row>
    <row r="1491" spans="1:75" s="289" customFormat="1" ht="18.2" customHeight="1" x14ac:dyDescent="0.15">
      <c r="A1491" s="291">
        <v>1489</v>
      </c>
      <c r="B1491" s="292" t="s">
        <v>305</v>
      </c>
      <c r="C1491" s="292" t="s">
        <v>306</v>
      </c>
      <c r="D1491" s="312">
        <v>45170</v>
      </c>
      <c r="E1491" s="293" t="s">
        <v>2560</v>
      </c>
      <c r="F1491" s="308">
        <v>0</v>
      </c>
      <c r="G1491" s="308">
        <v>0</v>
      </c>
      <c r="H1491" s="295">
        <v>21817.54</v>
      </c>
      <c r="I1491" s="295">
        <v>0</v>
      </c>
      <c r="J1491" s="295">
        <v>0</v>
      </c>
      <c r="K1491" s="295">
        <v>21817.54</v>
      </c>
      <c r="L1491" s="295">
        <v>206.28</v>
      </c>
      <c r="M1491" s="295">
        <v>0</v>
      </c>
      <c r="N1491" s="295">
        <v>0</v>
      </c>
      <c r="O1491" s="295">
        <v>206.28</v>
      </c>
      <c r="P1491" s="295">
        <v>0</v>
      </c>
      <c r="Q1491" s="295">
        <v>0</v>
      </c>
      <c r="R1491" s="295">
        <v>21611.26</v>
      </c>
      <c r="S1491" s="295">
        <v>0</v>
      </c>
      <c r="T1491" s="295">
        <v>192.54</v>
      </c>
      <c r="U1491" s="295">
        <v>0</v>
      </c>
      <c r="V1491" s="295">
        <v>0</v>
      </c>
      <c r="W1491" s="295">
        <v>192.54</v>
      </c>
      <c r="X1491" s="295">
        <v>0</v>
      </c>
      <c r="Y1491" s="295">
        <v>0</v>
      </c>
      <c r="Z1491" s="295">
        <v>0</v>
      </c>
      <c r="AA1491" s="295">
        <v>8.73</v>
      </c>
      <c r="AB1491" s="295">
        <v>0</v>
      </c>
      <c r="AC1491" s="295">
        <v>0</v>
      </c>
      <c r="AD1491" s="295">
        <v>0</v>
      </c>
      <c r="AE1491" s="295">
        <v>0</v>
      </c>
      <c r="AF1491" s="295">
        <v>-21.51</v>
      </c>
      <c r="AG1491" s="295">
        <v>20.38</v>
      </c>
      <c r="AH1491" s="295">
        <v>53.14</v>
      </c>
      <c r="AI1491" s="295">
        <v>0</v>
      </c>
      <c r="AJ1491" s="295">
        <v>0</v>
      </c>
      <c r="AK1491" s="295">
        <v>0</v>
      </c>
      <c r="AL1491" s="295">
        <v>0</v>
      </c>
      <c r="AM1491" s="295">
        <v>0</v>
      </c>
      <c r="AN1491" s="295">
        <v>0</v>
      </c>
      <c r="AO1491" s="295">
        <v>0</v>
      </c>
      <c r="AP1491" s="295">
        <v>0.76</v>
      </c>
      <c r="AQ1491" s="295">
        <v>0</v>
      </c>
      <c r="AR1491" s="295">
        <v>0.62</v>
      </c>
      <c r="AS1491" s="295">
        <v>0</v>
      </c>
      <c r="AT1491" s="295">
        <f t="shared" si="23"/>
        <v>459.7</v>
      </c>
      <c r="AU1491" s="295">
        <v>0</v>
      </c>
      <c r="AV1491" s="295">
        <v>0</v>
      </c>
      <c r="AW1491" s="296">
        <v>89</v>
      </c>
      <c r="AX1491" s="296">
        <v>300</v>
      </c>
      <c r="AY1491" s="295">
        <v>205000.53</v>
      </c>
      <c r="AZ1491" s="295">
        <v>41953.38</v>
      </c>
      <c r="BA1491" s="294">
        <v>75.199419000000006</v>
      </c>
      <c r="BB1491" s="294">
        <v>38.737145752212101</v>
      </c>
      <c r="BC1491" s="294">
        <v>10.59</v>
      </c>
      <c r="BD1491" s="294"/>
      <c r="BE1491" s="293" t="s">
        <v>4204</v>
      </c>
      <c r="BF1491" s="291"/>
      <c r="BG1491" s="293" t="s">
        <v>317</v>
      </c>
      <c r="BH1491" s="293" t="s">
        <v>390</v>
      </c>
      <c r="BI1491" s="293" t="s">
        <v>750</v>
      </c>
      <c r="BJ1491" s="293" t="s">
        <v>103</v>
      </c>
      <c r="BK1491" s="292" t="s">
        <v>175</v>
      </c>
      <c r="BL1491" s="294">
        <v>169239.85174096</v>
      </c>
      <c r="BM1491" s="292" t="s">
        <v>309</v>
      </c>
      <c r="BN1491" s="294"/>
      <c r="BO1491" s="297">
        <v>38765</v>
      </c>
      <c r="BP1491" s="297">
        <v>47896</v>
      </c>
      <c r="BQ1491" s="297" t="s">
        <v>4757</v>
      </c>
      <c r="BR1491" s="297" t="s">
        <v>4764</v>
      </c>
      <c r="BS1491" s="297">
        <v>38765</v>
      </c>
      <c r="BT1491" s="297">
        <v>47896</v>
      </c>
      <c r="BU1491" s="294">
        <v>0</v>
      </c>
      <c r="BV1491" s="294">
        <v>8.73</v>
      </c>
      <c r="BW1491" s="294">
        <v>0</v>
      </c>
    </row>
    <row r="1492" spans="1:75" s="289" customFormat="1" ht="18.2" customHeight="1" x14ac:dyDescent="0.15">
      <c r="A1492" s="298">
        <v>1490</v>
      </c>
      <c r="B1492" s="299" t="s">
        <v>305</v>
      </c>
      <c r="C1492" s="299" t="s">
        <v>306</v>
      </c>
      <c r="D1492" s="313">
        <v>45170</v>
      </c>
      <c r="E1492" s="300" t="s">
        <v>2561</v>
      </c>
      <c r="F1492" s="309">
        <v>80</v>
      </c>
      <c r="G1492" s="309">
        <v>79</v>
      </c>
      <c r="H1492" s="302">
        <v>48282.35</v>
      </c>
      <c r="I1492" s="302">
        <v>27875.040000000001</v>
      </c>
      <c r="J1492" s="302">
        <v>0</v>
      </c>
      <c r="K1492" s="302">
        <v>76157.39</v>
      </c>
      <c r="L1492" s="302">
        <v>491.52</v>
      </c>
      <c r="M1492" s="302">
        <v>0</v>
      </c>
      <c r="N1492" s="302">
        <v>0</v>
      </c>
      <c r="O1492" s="302">
        <v>0</v>
      </c>
      <c r="P1492" s="302">
        <v>0</v>
      </c>
      <c r="Q1492" s="302">
        <v>0</v>
      </c>
      <c r="R1492" s="302">
        <v>76157.39</v>
      </c>
      <c r="S1492" s="302">
        <v>44048.91</v>
      </c>
      <c r="T1492" s="302">
        <v>426.09</v>
      </c>
      <c r="U1492" s="302">
        <v>0</v>
      </c>
      <c r="V1492" s="302">
        <v>0</v>
      </c>
      <c r="W1492" s="302">
        <v>0</v>
      </c>
      <c r="X1492" s="302">
        <v>0</v>
      </c>
      <c r="Y1492" s="302">
        <v>0</v>
      </c>
      <c r="Z1492" s="302">
        <v>44475</v>
      </c>
      <c r="AA1492" s="302">
        <v>0</v>
      </c>
      <c r="AB1492" s="302">
        <v>0</v>
      </c>
      <c r="AC1492" s="302">
        <v>0</v>
      </c>
      <c r="AD1492" s="302">
        <v>0</v>
      </c>
      <c r="AE1492" s="302">
        <v>0</v>
      </c>
      <c r="AF1492" s="302">
        <v>0</v>
      </c>
      <c r="AG1492" s="302">
        <v>0</v>
      </c>
      <c r="AH1492" s="302">
        <v>0</v>
      </c>
      <c r="AI1492" s="302">
        <v>0</v>
      </c>
      <c r="AJ1492" s="302">
        <v>0</v>
      </c>
      <c r="AK1492" s="302">
        <v>0</v>
      </c>
      <c r="AL1492" s="302">
        <v>0</v>
      </c>
      <c r="AM1492" s="302">
        <v>0</v>
      </c>
      <c r="AN1492" s="302">
        <v>0</v>
      </c>
      <c r="AO1492" s="302">
        <v>0</v>
      </c>
      <c r="AP1492" s="302">
        <v>0</v>
      </c>
      <c r="AQ1492" s="302">
        <v>0</v>
      </c>
      <c r="AR1492" s="302">
        <v>0</v>
      </c>
      <c r="AS1492" s="302">
        <v>0</v>
      </c>
      <c r="AT1492" s="295">
        <f t="shared" si="23"/>
        <v>0</v>
      </c>
      <c r="AU1492" s="302">
        <v>28366.560000000001</v>
      </c>
      <c r="AV1492" s="302">
        <v>44475</v>
      </c>
      <c r="AW1492" s="303">
        <v>89</v>
      </c>
      <c r="AX1492" s="303">
        <v>300</v>
      </c>
      <c r="AY1492" s="302">
        <v>512398.54</v>
      </c>
      <c r="AZ1492" s="302">
        <v>96527.64</v>
      </c>
      <c r="BA1492" s="301">
        <v>69.282005999999996</v>
      </c>
      <c r="BB1492" s="301">
        <v>54.661408389600503</v>
      </c>
      <c r="BC1492" s="301">
        <v>10.59</v>
      </c>
      <c r="BD1492" s="301"/>
      <c r="BE1492" s="300" t="s">
        <v>4204</v>
      </c>
      <c r="BF1492" s="298"/>
      <c r="BG1492" s="300" t="s">
        <v>333</v>
      </c>
      <c r="BH1492" s="300" t="s">
        <v>193</v>
      </c>
      <c r="BI1492" s="300" t="s">
        <v>464</v>
      </c>
      <c r="BJ1492" s="300" t="s">
        <v>4205</v>
      </c>
      <c r="BK1492" s="299" t="s">
        <v>175</v>
      </c>
      <c r="BL1492" s="301">
        <v>596395.83219943999</v>
      </c>
      <c r="BM1492" s="299" t="s">
        <v>309</v>
      </c>
      <c r="BN1492" s="301"/>
      <c r="BO1492" s="304">
        <v>38772</v>
      </c>
      <c r="BP1492" s="304">
        <v>47903</v>
      </c>
      <c r="BQ1492" s="297" t="s">
        <v>962</v>
      </c>
      <c r="BR1492" s="297" t="s">
        <v>4767</v>
      </c>
      <c r="BS1492" s="297">
        <v>38772</v>
      </c>
      <c r="BT1492" s="297">
        <v>47903</v>
      </c>
      <c r="BU1492" s="301">
        <v>15077.94</v>
      </c>
      <c r="BV1492" s="301">
        <v>20.09</v>
      </c>
      <c r="BW1492" s="301">
        <v>0</v>
      </c>
    </row>
    <row r="1493" spans="1:75" s="289" customFormat="1" ht="18.2" customHeight="1" x14ac:dyDescent="0.15">
      <c r="A1493" s="291">
        <v>1491</v>
      </c>
      <c r="B1493" s="292" t="s">
        <v>305</v>
      </c>
      <c r="C1493" s="292" t="s">
        <v>306</v>
      </c>
      <c r="D1493" s="312">
        <v>45170</v>
      </c>
      <c r="E1493" s="293" t="s">
        <v>2562</v>
      </c>
      <c r="F1493" s="308">
        <v>145</v>
      </c>
      <c r="G1493" s="308">
        <v>144</v>
      </c>
      <c r="H1493" s="295">
        <v>48114.63</v>
      </c>
      <c r="I1493" s="295">
        <v>37024.120000000003</v>
      </c>
      <c r="J1493" s="295">
        <v>0</v>
      </c>
      <c r="K1493" s="295">
        <v>85138.75</v>
      </c>
      <c r="L1493" s="295">
        <v>455.18</v>
      </c>
      <c r="M1493" s="295">
        <v>0</v>
      </c>
      <c r="N1493" s="295">
        <v>0</v>
      </c>
      <c r="O1493" s="295">
        <v>0</v>
      </c>
      <c r="P1493" s="295">
        <v>0</v>
      </c>
      <c r="Q1493" s="295">
        <v>0</v>
      </c>
      <c r="R1493" s="295">
        <v>85138.75</v>
      </c>
      <c r="S1493" s="295">
        <v>88993.01</v>
      </c>
      <c r="T1493" s="295">
        <v>424.61</v>
      </c>
      <c r="U1493" s="295">
        <v>0</v>
      </c>
      <c r="V1493" s="295">
        <v>0</v>
      </c>
      <c r="W1493" s="295">
        <v>0</v>
      </c>
      <c r="X1493" s="295">
        <v>0</v>
      </c>
      <c r="Y1493" s="295">
        <v>0</v>
      </c>
      <c r="Z1493" s="295">
        <v>89417.62</v>
      </c>
      <c r="AA1493" s="295">
        <v>0</v>
      </c>
      <c r="AB1493" s="295">
        <v>0</v>
      </c>
      <c r="AC1493" s="295">
        <v>0</v>
      </c>
      <c r="AD1493" s="295">
        <v>0</v>
      </c>
      <c r="AE1493" s="295">
        <v>0</v>
      </c>
      <c r="AF1493" s="295">
        <v>0</v>
      </c>
      <c r="AG1493" s="295">
        <v>0</v>
      </c>
      <c r="AH1493" s="295">
        <v>0</v>
      </c>
      <c r="AI1493" s="295">
        <v>0</v>
      </c>
      <c r="AJ1493" s="295">
        <v>0</v>
      </c>
      <c r="AK1493" s="295">
        <v>0</v>
      </c>
      <c r="AL1493" s="295">
        <v>0</v>
      </c>
      <c r="AM1493" s="295">
        <v>0</v>
      </c>
      <c r="AN1493" s="295">
        <v>0</v>
      </c>
      <c r="AO1493" s="295">
        <v>0</v>
      </c>
      <c r="AP1493" s="295">
        <v>0</v>
      </c>
      <c r="AQ1493" s="295">
        <v>0</v>
      </c>
      <c r="AR1493" s="295">
        <v>0</v>
      </c>
      <c r="AS1493" s="295">
        <v>0</v>
      </c>
      <c r="AT1493" s="295">
        <f t="shared" si="23"/>
        <v>0</v>
      </c>
      <c r="AU1493" s="295">
        <v>37479.300000000003</v>
      </c>
      <c r="AV1493" s="295">
        <v>89417.62</v>
      </c>
      <c r="AW1493" s="296">
        <v>89</v>
      </c>
      <c r="AX1493" s="296">
        <v>300</v>
      </c>
      <c r="AY1493" s="295">
        <v>517701.06</v>
      </c>
      <c r="AZ1493" s="295">
        <v>92549.47</v>
      </c>
      <c r="BA1493" s="294">
        <v>65.746333000000007</v>
      </c>
      <c r="BB1493" s="294">
        <v>60.481822410260698</v>
      </c>
      <c r="BC1493" s="294">
        <v>10.59</v>
      </c>
      <c r="BD1493" s="294"/>
      <c r="BE1493" s="293" t="s">
        <v>4204</v>
      </c>
      <c r="BF1493" s="291"/>
      <c r="BG1493" s="293" t="s">
        <v>360</v>
      </c>
      <c r="BH1493" s="293" t="s">
        <v>752</v>
      </c>
      <c r="BI1493" s="293" t="s">
        <v>753</v>
      </c>
      <c r="BJ1493" s="293" t="s">
        <v>4205</v>
      </c>
      <c r="BK1493" s="292" t="s">
        <v>175</v>
      </c>
      <c r="BL1493" s="294">
        <v>666729.72456999996</v>
      </c>
      <c r="BM1493" s="292" t="s">
        <v>309</v>
      </c>
      <c r="BN1493" s="294"/>
      <c r="BO1493" s="297">
        <v>38772</v>
      </c>
      <c r="BP1493" s="297">
        <v>47903</v>
      </c>
      <c r="BQ1493" s="297" t="s">
        <v>937</v>
      </c>
      <c r="BR1493" s="297" t="s">
        <v>4765</v>
      </c>
      <c r="BS1493" s="297">
        <v>38772</v>
      </c>
      <c r="BT1493" s="297">
        <v>47903</v>
      </c>
      <c r="BU1493" s="294">
        <v>26491.55</v>
      </c>
      <c r="BV1493" s="294">
        <v>19.260000000000002</v>
      </c>
      <c r="BW1493" s="294">
        <v>0</v>
      </c>
    </row>
    <row r="1494" spans="1:75" s="289" customFormat="1" ht="18.2" customHeight="1" x14ac:dyDescent="0.15">
      <c r="A1494" s="298">
        <v>1492</v>
      </c>
      <c r="B1494" s="299" t="s">
        <v>305</v>
      </c>
      <c r="C1494" s="299" t="s">
        <v>306</v>
      </c>
      <c r="D1494" s="313">
        <v>45170</v>
      </c>
      <c r="E1494" s="300" t="s">
        <v>2563</v>
      </c>
      <c r="F1494" s="309">
        <v>144</v>
      </c>
      <c r="G1494" s="309">
        <v>144</v>
      </c>
      <c r="H1494" s="302">
        <v>0</v>
      </c>
      <c r="I1494" s="302">
        <v>41018.519999999997</v>
      </c>
      <c r="J1494" s="302">
        <v>0</v>
      </c>
      <c r="K1494" s="302">
        <v>41018.519999999997</v>
      </c>
      <c r="L1494" s="302">
        <v>0</v>
      </c>
      <c r="M1494" s="302">
        <v>0</v>
      </c>
      <c r="N1494" s="302">
        <v>0</v>
      </c>
      <c r="O1494" s="302">
        <v>0</v>
      </c>
      <c r="P1494" s="302">
        <v>0</v>
      </c>
      <c r="Q1494" s="302">
        <v>0</v>
      </c>
      <c r="R1494" s="302">
        <v>41018.519999999997</v>
      </c>
      <c r="S1494" s="302">
        <v>31278.83</v>
      </c>
      <c r="T1494" s="302">
        <v>0</v>
      </c>
      <c r="U1494" s="302">
        <v>0</v>
      </c>
      <c r="V1494" s="302">
        <v>0</v>
      </c>
      <c r="W1494" s="302">
        <v>0</v>
      </c>
      <c r="X1494" s="302">
        <v>0</v>
      </c>
      <c r="Y1494" s="302">
        <v>0</v>
      </c>
      <c r="Z1494" s="302">
        <v>31278.83</v>
      </c>
      <c r="AA1494" s="302">
        <v>0</v>
      </c>
      <c r="AB1494" s="302">
        <v>0</v>
      </c>
      <c r="AC1494" s="302">
        <v>0</v>
      </c>
      <c r="AD1494" s="302">
        <v>0</v>
      </c>
      <c r="AE1494" s="302">
        <v>0</v>
      </c>
      <c r="AF1494" s="302">
        <v>0</v>
      </c>
      <c r="AG1494" s="302">
        <v>0</v>
      </c>
      <c r="AH1494" s="302">
        <v>0</v>
      </c>
      <c r="AI1494" s="302">
        <v>0</v>
      </c>
      <c r="AJ1494" s="302">
        <v>0</v>
      </c>
      <c r="AK1494" s="302">
        <v>0</v>
      </c>
      <c r="AL1494" s="302">
        <v>0</v>
      </c>
      <c r="AM1494" s="302">
        <v>0</v>
      </c>
      <c r="AN1494" s="302">
        <v>0</v>
      </c>
      <c r="AO1494" s="302">
        <v>0</v>
      </c>
      <c r="AP1494" s="302">
        <v>0</v>
      </c>
      <c r="AQ1494" s="302">
        <v>0</v>
      </c>
      <c r="AR1494" s="302">
        <v>0</v>
      </c>
      <c r="AS1494" s="302">
        <v>0</v>
      </c>
      <c r="AT1494" s="295">
        <f t="shared" si="23"/>
        <v>0</v>
      </c>
      <c r="AU1494" s="302">
        <v>41018.519999999997</v>
      </c>
      <c r="AV1494" s="302">
        <v>31278.83</v>
      </c>
      <c r="AW1494" s="303">
        <v>0</v>
      </c>
      <c r="AX1494" s="303">
        <v>180</v>
      </c>
      <c r="AY1494" s="302">
        <v>280001.11</v>
      </c>
      <c r="AZ1494" s="302">
        <v>45390.97</v>
      </c>
      <c r="BA1494" s="301">
        <v>59.642637999999998</v>
      </c>
      <c r="BB1494" s="301">
        <v>53.897344332050203</v>
      </c>
      <c r="BC1494" s="301">
        <v>10.59</v>
      </c>
      <c r="BD1494" s="301"/>
      <c r="BE1494" s="300" t="s">
        <v>4204</v>
      </c>
      <c r="BF1494" s="298"/>
      <c r="BG1494" s="300" t="s">
        <v>326</v>
      </c>
      <c r="BH1494" s="300" t="s">
        <v>234</v>
      </c>
      <c r="BI1494" s="300" t="s">
        <v>582</v>
      </c>
      <c r="BJ1494" s="300" t="s">
        <v>4205</v>
      </c>
      <c r="BK1494" s="299" t="s">
        <v>175</v>
      </c>
      <c r="BL1494" s="301">
        <v>321219.96789792</v>
      </c>
      <c r="BM1494" s="299" t="s">
        <v>309</v>
      </c>
      <c r="BN1494" s="301"/>
      <c r="BO1494" s="304">
        <v>38778</v>
      </c>
      <c r="BP1494" s="304">
        <v>44257</v>
      </c>
      <c r="BQ1494" s="297" t="s">
        <v>957</v>
      </c>
      <c r="BR1494" s="297" t="s">
        <v>4780</v>
      </c>
      <c r="BS1494" s="297">
        <v>38778</v>
      </c>
      <c r="BT1494" s="297">
        <v>44257</v>
      </c>
      <c r="BU1494" s="301">
        <v>12392.44</v>
      </c>
      <c r="BV1494" s="301">
        <v>0</v>
      </c>
      <c r="BW1494" s="301">
        <v>0</v>
      </c>
    </row>
    <row r="1495" spans="1:75" s="289" customFormat="1" ht="18.2" customHeight="1" x14ac:dyDescent="0.15">
      <c r="A1495" s="291">
        <v>1493</v>
      </c>
      <c r="B1495" s="292" t="s">
        <v>305</v>
      </c>
      <c r="C1495" s="292" t="s">
        <v>306</v>
      </c>
      <c r="D1495" s="312">
        <v>45170</v>
      </c>
      <c r="E1495" s="293" t="s">
        <v>2564</v>
      </c>
      <c r="F1495" s="308">
        <v>0</v>
      </c>
      <c r="G1495" s="308">
        <v>0</v>
      </c>
      <c r="H1495" s="295">
        <v>9334.6</v>
      </c>
      <c r="I1495" s="295">
        <v>0</v>
      </c>
      <c r="J1495" s="295">
        <v>0</v>
      </c>
      <c r="K1495" s="295">
        <v>9334.6</v>
      </c>
      <c r="L1495" s="295">
        <v>421.84</v>
      </c>
      <c r="M1495" s="295">
        <v>0</v>
      </c>
      <c r="N1495" s="295">
        <v>0</v>
      </c>
      <c r="O1495" s="295">
        <v>421.84</v>
      </c>
      <c r="P1495" s="295">
        <v>0</v>
      </c>
      <c r="Q1495" s="295">
        <v>0</v>
      </c>
      <c r="R1495" s="295">
        <v>8912.76</v>
      </c>
      <c r="S1495" s="295">
        <v>0</v>
      </c>
      <c r="T1495" s="295">
        <v>82.38</v>
      </c>
      <c r="U1495" s="295">
        <v>0</v>
      </c>
      <c r="V1495" s="295">
        <v>0</v>
      </c>
      <c r="W1495" s="295">
        <v>82.38</v>
      </c>
      <c r="X1495" s="295">
        <v>0</v>
      </c>
      <c r="Y1495" s="295">
        <v>0</v>
      </c>
      <c r="Z1495" s="295">
        <v>0</v>
      </c>
      <c r="AA1495" s="295">
        <v>10.52</v>
      </c>
      <c r="AB1495" s="295">
        <v>0</v>
      </c>
      <c r="AC1495" s="295">
        <v>0</v>
      </c>
      <c r="AD1495" s="295">
        <v>0</v>
      </c>
      <c r="AE1495" s="295">
        <v>0</v>
      </c>
      <c r="AF1495" s="295">
        <v>-27.6</v>
      </c>
      <c r="AG1495" s="295">
        <v>22.39</v>
      </c>
      <c r="AH1495" s="295">
        <v>70.7</v>
      </c>
      <c r="AI1495" s="295">
        <v>0</v>
      </c>
      <c r="AJ1495" s="295">
        <v>0</v>
      </c>
      <c r="AK1495" s="295">
        <v>0</v>
      </c>
      <c r="AL1495" s="295">
        <v>0</v>
      </c>
      <c r="AM1495" s="295">
        <v>0</v>
      </c>
      <c r="AN1495" s="295">
        <v>0</v>
      </c>
      <c r="AO1495" s="295">
        <v>0</v>
      </c>
      <c r="AP1495" s="295">
        <v>4.7699999999999996</v>
      </c>
      <c r="AQ1495" s="295">
        <v>0</v>
      </c>
      <c r="AR1495" s="295">
        <v>3.99</v>
      </c>
      <c r="AS1495" s="295">
        <v>0</v>
      </c>
      <c r="AT1495" s="295">
        <f t="shared" si="23"/>
        <v>581.01</v>
      </c>
      <c r="AU1495" s="295">
        <v>0</v>
      </c>
      <c r="AV1495" s="295">
        <v>0</v>
      </c>
      <c r="AW1495" s="296">
        <v>30</v>
      </c>
      <c r="AX1495" s="296">
        <v>240</v>
      </c>
      <c r="AY1495" s="295">
        <v>422998.92</v>
      </c>
      <c r="AZ1495" s="295">
        <v>50199.18</v>
      </c>
      <c r="BA1495" s="294">
        <v>43.680897999999999</v>
      </c>
      <c r="BB1495" s="294">
        <v>7.7554525882390903</v>
      </c>
      <c r="BC1495" s="294">
        <v>10.59</v>
      </c>
      <c r="BD1495" s="294"/>
      <c r="BE1495" s="293" t="s">
        <v>4204</v>
      </c>
      <c r="BF1495" s="291"/>
      <c r="BG1495" s="293" t="s">
        <v>351</v>
      </c>
      <c r="BH1495" s="293" t="s">
        <v>370</v>
      </c>
      <c r="BI1495" s="293" t="s">
        <v>568</v>
      </c>
      <c r="BJ1495" s="293" t="s">
        <v>103</v>
      </c>
      <c r="BK1495" s="292" t="s">
        <v>175</v>
      </c>
      <c r="BL1495" s="294">
        <v>69796.679184959998</v>
      </c>
      <c r="BM1495" s="292" t="s">
        <v>309</v>
      </c>
      <c r="BN1495" s="294"/>
      <c r="BO1495" s="297">
        <v>38786</v>
      </c>
      <c r="BP1495" s="297">
        <v>46091</v>
      </c>
      <c r="BQ1495" s="297" t="s">
        <v>4757</v>
      </c>
      <c r="BR1495" s="297" t="s">
        <v>4764</v>
      </c>
      <c r="BS1495" s="297">
        <v>38786</v>
      </c>
      <c r="BT1495" s="297">
        <v>46091</v>
      </c>
      <c r="BU1495" s="294">
        <v>0</v>
      </c>
      <c r="BV1495" s="294">
        <v>10.52</v>
      </c>
      <c r="BW1495" s="294">
        <v>0</v>
      </c>
    </row>
    <row r="1496" spans="1:75" s="289" customFormat="1" ht="18.2" customHeight="1" x14ac:dyDescent="0.15">
      <c r="A1496" s="298">
        <v>1494</v>
      </c>
      <c r="B1496" s="299" t="s">
        <v>305</v>
      </c>
      <c r="C1496" s="299" t="s">
        <v>306</v>
      </c>
      <c r="D1496" s="313">
        <v>45170</v>
      </c>
      <c r="E1496" s="300" t="s">
        <v>2565</v>
      </c>
      <c r="F1496" s="309">
        <v>0</v>
      </c>
      <c r="G1496" s="309">
        <v>0</v>
      </c>
      <c r="H1496" s="302">
        <v>31639.279999999999</v>
      </c>
      <c r="I1496" s="302">
        <v>0</v>
      </c>
      <c r="J1496" s="302">
        <v>0</v>
      </c>
      <c r="K1496" s="302">
        <v>31639.279999999999</v>
      </c>
      <c r="L1496" s="302">
        <v>290.54000000000002</v>
      </c>
      <c r="M1496" s="302">
        <v>0</v>
      </c>
      <c r="N1496" s="302">
        <v>0</v>
      </c>
      <c r="O1496" s="302">
        <v>290.54000000000002</v>
      </c>
      <c r="P1496" s="302">
        <v>0</v>
      </c>
      <c r="Q1496" s="302">
        <v>0</v>
      </c>
      <c r="R1496" s="302">
        <v>31348.74</v>
      </c>
      <c r="S1496" s="302">
        <v>0</v>
      </c>
      <c r="T1496" s="302">
        <v>279.22000000000003</v>
      </c>
      <c r="U1496" s="302">
        <v>0</v>
      </c>
      <c r="V1496" s="302">
        <v>0</v>
      </c>
      <c r="W1496" s="302">
        <v>279.22000000000003</v>
      </c>
      <c r="X1496" s="302">
        <v>0</v>
      </c>
      <c r="Y1496" s="302">
        <v>0</v>
      </c>
      <c r="Z1496" s="302">
        <v>0</v>
      </c>
      <c r="AA1496" s="302">
        <v>12.47</v>
      </c>
      <c r="AB1496" s="302">
        <v>0</v>
      </c>
      <c r="AC1496" s="302">
        <v>0</v>
      </c>
      <c r="AD1496" s="302">
        <v>0</v>
      </c>
      <c r="AE1496" s="302">
        <v>0</v>
      </c>
      <c r="AF1496" s="302">
        <v>-29.68</v>
      </c>
      <c r="AG1496" s="302">
        <v>29.11</v>
      </c>
      <c r="AH1496" s="302">
        <v>76.05</v>
      </c>
      <c r="AI1496" s="302">
        <v>0</v>
      </c>
      <c r="AJ1496" s="302">
        <v>0</v>
      </c>
      <c r="AK1496" s="302">
        <v>0</v>
      </c>
      <c r="AL1496" s="302">
        <v>0</v>
      </c>
      <c r="AM1496" s="302">
        <v>0</v>
      </c>
      <c r="AN1496" s="302">
        <v>0</v>
      </c>
      <c r="AO1496" s="302">
        <v>0</v>
      </c>
      <c r="AP1496" s="302">
        <v>0</v>
      </c>
      <c r="AQ1496" s="302">
        <v>0</v>
      </c>
      <c r="AR1496" s="302">
        <v>0</v>
      </c>
      <c r="AS1496" s="302">
        <v>7.9172000000000006E-2</v>
      </c>
      <c r="AT1496" s="295">
        <f t="shared" si="23"/>
        <v>657.63082800000007</v>
      </c>
      <c r="AU1496" s="302">
        <v>0</v>
      </c>
      <c r="AV1496" s="302">
        <v>0</v>
      </c>
      <c r="AW1496" s="303">
        <v>90</v>
      </c>
      <c r="AX1496" s="303">
        <v>300</v>
      </c>
      <c r="AY1496" s="302">
        <v>297003.49</v>
      </c>
      <c r="AZ1496" s="302">
        <v>59936.27</v>
      </c>
      <c r="BA1496" s="301">
        <v>74.271850999999998</v>
      </c>
      <c r="BB1496" s="301">
        <v>38.846744155379398</v>
      </c>
      <c r="BC1496" s="301">
        <v>10.59</v>
      </c>
      <c r="BD1496" s="301"/>
      <c r="BE1496" s="300" t="s">
        <v>4204</v>
      </c>
      <c r="BF1496" s="298"/>
      <c r="BG1496" s="300" t="s">
        <v>326</v>
      </c>
      <c r="BH1496" s="300" t="s">
        <v>206</v>
      </c>
      <c r="BI1496" s="300" t="s">
        <v>704</v>
      </c>
      <c r="BJ1496" s="300" t="s">
        <v>103</v>
      </c>
      <c r="BK1496" s="299" t="s">
        <v>175</v>
      </c>
      <c r="BL1496" s="301">
        <v>245494.99241904001</v>
      </c>
      <c r="BM1496" s="299" t="s">
        <v>309</v>
      </c>
      <c r="BN1496" s="301"/>
      <c r="BO1496" s="304">
        <v>38793</v>
      </c>
      <c r="BP1496" s="304">
        <v>47924</v>
      </c>
      <c r="BQ1496" s="297" t="s">
        <v>929</v>
      </c>
      <c r="BR1496" s="297" t="s">
        <v>4777</v>
      </c>
      <c r="BS1496" s="297">
        <v>38793</v>
      </c>
      <c r="BT1496" s="297">
        <v>47924</v>
      </c>
      <c r="BU1496" s="301">
        <v>0</v>
      </c>
      <c r="BV1496" s="301">
        <v>12.47</v>
      </c>
      <c r="BW1496" s="301">
        <v>0</v>
      </c>
    </row>
    <row r="1497" spans="1:75" s="289" customFormat="1" ht="18.2" customHeight="1" x14ac:dyDescent="0.15">
      <c r="A1497" s="291">
        <v>1495</v>
      </c>
      <c r="B1497" s="292" t="s">
        <v>305</v>
      </c>
      <c r="C1497" s="292" t="s">
        <v>306</v>
      </c>
      <c r="D1497" s="312">
        <v>45170</v>
      </c>
      <c r="E1497" s="293" t="s">
        <v>2566</v>
      </c>
      <c r="F1497" s="308">
        <v>172</v>
      </c>
      <c r="G1497" s="308">
        <v>171</v>
      </c>
      <c r="H1497" s="295">
        <v>43096.89</v>
      </c>
      <c r="I1497" s="295">
        <v>27361.52</v>
      </c>
      <c r="J1497" s="295">
        <v>0</v>
      </c>
      <c r="K1497" s="295">
        <v>70458.41</v>
      </c>
      <c r="L1497" s="295">
        <v>310.60000000000002</v>
      </c>
      <c r="M1497" s="295">
        <v>0</v>
      </c>
      <c r="N1497" s="295">
        <v>0</v>
      </c>
      <c r="O1497" s="295">
        <v>0</v>
      </c>
      <c r="P1497" s="295">
        <v>0</v>
      </c>
      <c r="Q1497" s="295">
        <v>0</v>
      </c>
      <c r="R1497" s="295">
        <v>70458.41</v>
      </c>
      <c r="S1497" s="295">
        <v>90417.77</v>
      </c>
      <c r="T1497" s="295">
        <v>380.33</v>
      </c>
      <c r="U1497" s="295">
        <v>0</v>
      </c>
      <c r="V1497" s="295">
        <v>0</v>
      </c>
      <c r="W1497" s="295">
        <v>0</v>
      </c>
      <c r="X1497" s="295">
        <v>0</v>
      </c>
      <c r="Y1497" s="295">
        <v>0</v>
      </c>
      <c r="Z1497" s="295">
        <v>90798.1</v>
      </c>
      <c r="AA1497" s="295">
        <v>0</v>
      </c>
      <c r="AB1497" s="295">
        <v>0</v>
      </c>
      <c r="AC1497" s="295">
        <v>0</v>
      </c>
      <c r="AD1497" s="295">
        <v>0</v>
      </c>
      <c r="AE1497" s="295">
        <v>0</v>
      </c>
      <c r="AF1497" s="295">
        <v>0</v>
      </c>
      <c r="AG1497" s="295">
        <v>0</v>
      </c>
      <c r="AH1497" s="295">
        <v>0</v>
      </c>
      <c r="AI1497" s="295">
        <v>0</v>
      </c>
      <c r="AJ1497" s="295">
        <v>0</v>
      </c>
      <c r="AK1497" s="295">
        <v>0</v>
      </c>
      <c r="AL1497" s="295">
        <v>0</v>
      </c>
      <c r="AM1497" s="295">
        <v>0</v>
      </c>
      <c r="AN1497" s="295">
        <v>0</v>
      </c>
      <c r="AO1497" s="295">
        <v>0</v>
      </c>
      <c r="AP1497" s="295">
        <v>0</v>
      </c>
      <c r="AQ1497" s="295">
        <v>0</v>
      </c>
      <c r="AR1497" s="295">
        <v>0</v>
      </c>
      <c r="AS1497" s="295">
        <v>0</v>
      </c>
      <c r="AT1497" s="295">
        <f t="shared" si="23"/>
        <v>0</v>
      </c>
      <c r="AU1497" s="295">
        <v>27672.12</v>
      </c>
      <c r="AV1497" s="295">
        <v>90798.1</v>
      </c>
      <c r="AW1497" s="296">
        <v>90</v>
      </c>
      <c r="AX1497" s="296">
        <v>300</v>
      </c>
      <c r="AY1497" s="295">
        <v>368198.42</v>
      </c>
      <c r="AZ1497" s="295">
        <v>72682.14</v>
      </c>
      <c r="BA1497" s="294">
        <v>72.651044999999996</v>
      </c>
      <c r="BB1497" s="294">
        <v>70.428266360050102</v>
      </c>
      <c r="BC1497" s="294">
        <v>10.59</v>
      </c>
      <c r="BD1497" s="294"/>
      <c r="BE1497" s="293" t="s">
        <v>4204</v>
      </c>
      <c r="BF1497" s="291"/>
      <c r="BG1497" s="293" t="s">
        <v>326</v>
      </c>
      <c r="BH1497" s="293" t="s">
        <v>216</v>
      </c>
      <c r="BI1497" s="293" t="s">
        <v>430</v>
      </c>
      <c r="BJ1497" s="293" t="s">
        <v>4205</v>
      </c>
      <c r="BK1497" s="292" t="s">
        <v>175</v>
      </c>
      <c r="BL1497" s="294">
        <v>551766.57271735999</v>
      </c>
      <c r="BM1497" s="292" t="s">
        <v>309</v>
      </c>
      <c r="BN1497" s="294"/>
      <c r="BO1497" s="297">
        <v>38793</v>
      </c>
      <c r="BP1497" s="297">
        <v>47924</v>
      </c>
      <c r="BQ1497" s="297" t="s">
        <v>947</v>
      </c>
      <c r="BR1497" s="297" t="s">
        <v>4774</v>
      </c>
      <c r="BS1497" s="297">
        <v>38793</v>
      </c>
      <c r="BT1497" s="297">
        <v>47924</v>
      </c>
      <c r="BU1497" s="294">
        <v>24389.81</v>
      </c>
      <c r="BV1497" s="294">
        <v>15.12</v>
      </c>
      <c r="BW1497" s="294">
        <v>0</v>
      </c>
    </row>
    <row r="1498" spans="1:75" s="289" customFormat="1" ht="18.2" customHeight="1" x14ac:dyDescent="0.15">
      <c r="A1498" s="298">
        <v>1496</v>
      </c>
      <c r="B1498" s="299" t="s">
        <v>305</v>
      </c>
      <c r="C1498" s="299" t="s">
        <v>306</v>
      </c>
      <c r="D1498" s="313">
        <v>45170</v>
      </c>
      <c r="E1498" s="300" t="s">
        <v>2567</v>
      </c>
      <c r="F1498" s="309">
        <v>0</v>
      </c>
      <c r="G1498" s="309">
        <v>0</v>
      </c>
      <c r="H1498" s="302">
        <v>9478.26</v>
      </c>
      <c r="I1498" s="302">
        <v>0</v>
      </c>
      <c r="J1498" s="302">
        <v>0</v>
      </c>
      <c r="K1498" s="302">
        <v>9478.26</v>
      </c>
      <c r="L1498" s="302">
        <v>267.07</v>
      </c>
      <c r="M1498" s="302">
        <v>0</v>
      </c>
      <c r="N1498" s="302">
        <v>0</v>
      </c>
      <c r="O1498" s="302">
        <v>267.07</v>
      </c>
      <c r="P1498" s="302">
        <v>0</v>
      </c>
      <c r="Q1498" s="302">
        <v>0</v>
      </c>
      <c r="R1498" s="302">
        <v>9211.19</v>
      </c>
      <c r="S1498" s="302">
        <v>0</v>
      </c>
      <c r="T1498" s="302">
        <v>83.65</v>
      </c>
      <c r="U1498" s="302">
        <v>0</v>
      </c>
      <c r="V1498" s="302">
        <v>0</v>
      </c>
      <c r="W1498" s="302">
        <v>83.65</v>
      </c>
      <c r="X1498" s="302">
        <v>0</v>
      </c>
      <c r="Y1498" s="302">
        <v>0</v>
      </c>
      <c r="Z1498" s="302">
        <v>0</v>
      </c>
      <c r="AA1498" s="302">
        <v>7.32</v>
      </c>
      <c r="AB1498" s="302">
        <v>0</v>
      </c>
      <c r="AC1498" s="302">
        <v>0</v>
      </c>
      <c r="AD1498" s="302">
        <v>0</v>
      </c>
      <c r="AE1498" s="302">
        <v>0</v>
      </c>
      <c r="AF1498" s="302">
        <v>-19.68</v>
      </c>
      <c r="AG1498" s="302">
        <v>15.57</v>
      </c>
      <c r="AH1498" s="302">
        <v>50.58</v>
      </c>
      <c r="AI1498" s="302">
        <v>0</v>
      </c>
      <c r="AJ1498" s="302">
        <v>0</v>
      </c>
      <c r="AK1498" s="302">
        <v>0</v>
      </c>
      <c r="AL1498" s="302">
        <v>0</v>
      </c>
      <c r="AM1498" s="302">
        <v>0</v>
      </c>
      <c r="AN1498" s="302">
        <v>0</v>
      </c>
      <c r="AO1498" s="302">
        <v>0</v>
      </c>
      <c r="AP1498" s="302">
        <v>0.12</v>
      </c>
      <c r="AQ1498" s="302">
        <v>0</v>
      </c>
      <c r="AR1498" s="302">
        <v>0.09</v>
      </c>
      <c r="AS1498" s="302">
        <v>0</v>
      </c>
      <c r="AT1498" s="295">
        <f t="shared" si="23"/>
        <v>404.54</v>
      </c>
      <c r="AU1498" s="302">
        <v>0</v>
      </c>
      <c r="AV1498" s="302">
        <v>0</v>
      </c>
      <c r="AW1498" s="303">
        <v>30</v>
      </c>
      <c r="AX1498" s="303">
        <v>240</v>
      </c>
      <c r="AY1498" s="302">
        <v>328998.67</v>
      </c>
      <c r="AZ1498" s="302">
        <v>34917.65</v>
      </c>
      <c r="BA1498" s="301">
        <v>39.057904999999998</v>
      </c>
      <c r="BB1498" s="301">
        <v>10.3033790635094</v>
      </c>
      <c r="BC1498" s="301">
        <v>10.59</v>
      </c>
      <c r="BD1498" s="301"/>
      <c r="BE1498" s="300" t="s">
        <v>4204</v>
      </c>
      <c r="BF1498" s="298"/>
      <c r="BG1498" s="300" t="s">
        <v>312</v>
      </c>
      <c r="BH1498" s="300" t="s">
        <v>199</v>
      </c>
      <c r="BI1498" s="300" t="s">
        <v>757</v>
      </c>
      <c r="BJ1498" s="300" t="s">
        <v>103</v>
      </c>
      <c r="BK1498" s="299" t="s">
        <v>175</v>
      </c>
      <c r="BL1498" s="301">
        <v>72133.713164240005</v>
      </c>
      <c r="BM1498" s="299" t="s">
        <v>309</v>
      </c>
      <c r="BN1498" s="301"/>
      <c r="BO1498" s="304">
        <v>38800</v>
      </c>
      <c r="BP1498" s="304">
        <v>46105</v>
      </c>
      <c r="BQ1498" s="297" t="s">
        <v>4757</v>
      </c>
      <c r="BR1498" s="297" t="s">
        <v>4764</v>
      </c>
      <c r="BS1498" s="297">
        <v>38800</v>
      </c>
      <c r="BT1498" s="297">
        <v>46105</v>
      </c>
      <c r="BU1498" s="301">
        <v>0</v>
      </c>
      <c r="BV1498" s="301">
        <v>7.32</v>
      </c>
      <c r="BW1498" s="301">
        <v>0</v>
      </c>
    </row>
    <row r="1499" spans="1:75" s="289" customFormat="1" ht="18.2" customHeight="1" x14ac:dyDescent="0.15">
      <c r="A1499" s="291">
        <v>1497</v>
      </c>
      <c r="B1499" s="292" t="s">
        <v>305</v>
      </c>
      <c r="C1499" s="292" t="s">
        <v>306</v>
      </c>
      <c r="D1499" s="312">
        <v>45170</v>
      </c>
      <c r="E1499" s="293" t="s">
        <v>2568</v>
      </c>
      <c r="F1499" s="308">
        <v>6</v>
      </c>
      <c r="G1499" s="308">
        <v>6</v>
      </c>
      <c r="H1499" s="295">
        <v>38173.599999999999</v>
      </c>
      <c r="I1499" s="295">
        <v>1600.84</v>
      </c>
      <c r="J1499" s="295">
        <v>0</v>
      </c>
      <c r="K1499" s="295">
        <v>39774.44</v>
      </c>
      <c r="L1499" s="295">
        <v>275.11</v>
      </c>
      <c r="M1499" s="295">
        <v>0</v>
      </c>
      <c r="N1499" s="295">
        <v>260.98</v>
      </c>
      <c r="O1499" s="295">
        <v>0</v>
      </c>
      <c r="P1499" s="295">
        <v>0</v>
      </c>
      <c r="Q1499" s="295">
        <v>0</v>
      </c>
      <c r="R1499" s="295">
        <v>39513.46</v>
      </c>
      <c r="S1499" s="295">
        <v>2070.02</v>
      </c>
      <c r="T1499" s="295">
        <v>336.88</v>
      </c>
      <c r="U1499" s="295">
        <v>0</v>
      </c>
      <c r="V1499" s="295">
        <v>351.05</v>
      </c>
      <c r="W1499" s="295">
        <v>0</v>
      </c>
      <c r="X1499" s="295">
        <v>0</v>
      </c>
      <c r="Y1499" s="295">
        <v>0</v>
      </c>
      <c r="Z1499" s="295">
        <v>2055.85</v>
      </c>
      <c r="AA1499" s="295">
        <v>0</v>
      </c>
      <c r="AB1499" s="295">
        <v>0</v>
      </c>
      <c r="AC1499" s="295">
        <v>0</v>
      </c>
      <c r="AD1499" s="295">
        <v>0</v>
      </c>
      <c r="AE1499" s="295">
        <v>0</v>
      </c>
      <c r="AF1499" s="295">
        <v>-31.9</v>
      </c>
      <c r="AG1499" s="295">
        <v>0</v>
      </c>
      <c r="AH1499" s="295">
        <v>0</v>
      </c>
      <c r="AI1499" s="295">
        <v>13.4</v>
      </c>
      <c r="AJ1499" s="295">
        <v>0</v>
      </c>
      <c r="AK1499" s="295">
        <v>0</v>
      </c>
      <c r="AL1499" s="295">
        <v>43.92</v>
      </c>
      <c r="AM1499" s="295">
        <v>0</v>
      </c>
      <c r="AN1499" s="295">
        <v>31.27</v>
      </c>
      <c r="AO1499" s="295">
        <v>83.67</v>
      </c>
      <c r="AP1499" s="295">
        <v>0</v>
      </c>
      <c r="AQ1499" s="295">
        <v>0</v>
      </c>
      <c r="AR1499" s="295">
        <v>0</v>
      </c>
      <c r="AS1499" s="295">
        <v>0</v>
      </c>
      <c r="AT1499" s="295">
        <f t="shared" si="23"/>
        <v>752.3900000000001</v>
      </c>
      <c r="AU1499" s="295">
        <v>1614.97</v>
      </c>
      <c r="AV1499" s="295">
        <v>2055.85</v>
      </c>
      <c r="AW1499" s="296">
        <v>90</v>
      </c>
      <c r="AX1499" s="296">
        <v>300</v>
      </c>
      <c r="AY1499" s="295">
        <v>368002.81</v>
      </c>
      <c r="AZ1499" s="295">
        <v>64378.17</v>
      </c>
      <c r="BA1499" s="294">
        <v>64.379199999999997</v>
      </c>
      <c r="BB1499" s="294">
        <v>39.514092184229497</v>
      </c>
      <c r="BC1499" s="294">
        <v>10.59</v>
      </c>
      <c r="BD1499" s="294"/>
      <c r="BE1499" s="293" t="s">
        <v>4204</v>
      </c>
      <c r="BF1499" s="291"/>
      <c r="BG1499" s="293" t="s">
        <v>333</v>
      </c>
      <c r="BH1499" s="293" t="s">
        <v>616</v>
      </c>
      <c r="BI1499" s="293" t="s">
        <v>617</v>
      </c>
      <c r="BJ1499" s="293" t="s">
        <v>177</v>
      </c>
      <c r="BK1499" s="292" t="s">
        <v>175</v>
      </c>
      <c r="BL1499" s="294">
        <v>309433.69855216</v>
      </c>
      <c r="BM1499" s="292" t="s">
        <v>309</v>
      </c>
      <c r="BN1499" s="294"/>
      <c r="BO1499" s="297">
        <v>38800</v>
      </c>
      <c r="BP1499" s="297">
        <v>47931</v>
      </c>
      <c r="BQ1499" s="297" t="s">
        <v>929</v>
      </c>
      <c r="BR1499" s="297" t="s">
        <v>4777</v>
      </c>
      <c r="BS1499" s="297">
        <v>38800</v>
      </c>
      <c r="BT1499" s="297">
        <v>47931</v>
      </c>
      <c r="BU1499" s="294">
        <v>641.70000000000005</v>
      </c>
      <c r="BV1499" s="294">
        <v>13.4</v>
      </c>
      <c r="BW1499" s="294">
        <v>0</v>
      </c>
    </row>
    <row r="1500" spans="1:75" s="289" customFormat="1" ht="18.2" customHeight="1" x14ac:dyDescent="0.15">
      <c r="A1500" s="298">
        <v>1498</v>
      </c>
      <c r="B1500" s="299" t="s">
        <v>305</v>
      </c>
      <c r="C1500" s="299" t="s">
        <v>306</v>
      </c>
      <c r="D1500" s="313">
        <v>45170</v>
      </c>
      <c r="E1500" s="300" t="s">
        <v>2569</v>
      </c>
      <c r="F1500" s="309">
        <v>0</v>
      </c>
      <c r="G1500" s="309">
        <v>0</v>
      </c>
      <c r="H1500" s="302">
        <v>34833.629999999997</v>
      </c>
      <c r="I1500" s="302">
        <v>0</v>
      </c>
      <c r="J1500" s="302">
        <v>0</v>
      </c>
      <c r="K1500" s="302">
        <v>34833.629999999997</v>
      </c>
      <c r="L1500" s="302">
        <v>643.17999999999995</v>
      </c>
      <c r="M1500" s="302">
        <v>0</v>
      </c>
      <c r="N1500" s="302">
        <v>0</v>
      </c>
      <c r="O1500" s="302">
        <v>643.17999999999995</v>
      </c>
      <c r="P1500" s="302">
        <v>0</v>
      </c>
      <c r="Q1500" s="302">
        <v>0</v>
      </c>
      <c r="R1500" s="302">
        <v>34190.449999999997</v>
      </c>
      <c r="S1500" s="302">
        <v>0</v>
      </c>
      <c r="T1500" s="302">
        <v>307.41000000000003</v>
      </c>
      <c r="U1500" s="302">
        <v>0</v>
      </c>
      <c r="V1500" s="302">
        <v>0</v>
      </c>
      <c r="W1500" s="302">
        <v>307.41000000000003</v>
      </c>
      <c r="X1500" s="302">
        <v>0</v>
      </c>
      <c r="Y1500" s="302">
        <v>0</v>
      </c>
      <c r="Z1500" s="302">
        <v>0</v>
      </c>
      <c r="AA1500" s="302">
        <v>20.81</v>
      </c>
      <c r="AB1500" s="302">
        <v>0</v>
      </c>
      <c r="AC1500" s="302">
        <v>0</v>
      </c>
      <c r="AD1500" s="302">
        <v>0</v>
      </c>
      <c r="AE1500" s="302">
        <v>0</v>
      </c>
      <c r="AF1500" s="302">
        <v>-49.86</v>
      </c>
      <c r="AG1500" s="302">
        <v>48.57</v>
      </c>
      <c r="AH1500" s="302">
        <v>127.59</v>
      </c>
      <c r="AI1500" s="302">
        <v>0</v>
      </c>
      <c r="AJ1500" s="302">
        <v>0</v>
      </c>
      <c r="AK1500" s="302">
        <v>0</v>
      </c>
      <c r="AL1500" s="302">
        <v>0</v>
      </c>
      <c r="AM1500" s="302">
        <v>0</v>
      </c>
      <c r="AN1500" s="302">
        <v>0</v>
      </c>
      <c r="AO1500" s="302">
        <v>0</v>
      </c>
      <c r="AP1500" s="302">
        <v>190.51</v>
      </c>
      <c r="AQ1500" s="302">
        <v>0</v>
      </c>
      <c r="AR1500" s="302">
        <v>190.02</v>
      </c>
      <c r="AS1500" s="302">
        <v>0</v>
      </c>
      <c r="AT1500" s="295">
        <f t="shared" si="23"/>
        <v>1098.19</v>
      </c>
      <c r="AU1500" s="302">
        <v>0</v>
      </c>
      <c r="AV1500" s="302">
        <v>0</v>
      </c>
      <c r="AW1500" s="303">
        <v>90</v>
      </c>
      <c r="AX1500" s="303">
        <v>300</v>
      </c>
      <c r="AY1500" s="302">
        <v>512401.7</v>
      </c>
      <c r="AZ1500" s="302">
        <v>99997.64</v>
      </c>
      <c r="BA1500" s="301">
        <v>71.818656000000004</v>
      </c>
      <c r="BB1500" s="301">
        <v>24.555701184899998</v>
      </c>
      <c r="BC1500" s="301">
        <v>10.59</v>
      </c>
      <c r="BD1500" s="301"/>
      <c r="BE1500" s="300" t="s">
        <v>4204</v>
      </c>
      <c r="BF1500" s="298"/>
      <c r="BG1500" s="300" t="s">
        <v>333</v>
      </c>
      <c r="BH1500" s="300" t="s">
        <v>193</v>
      </c>
      <c r="BI1500" s="300" t="s">
        <v>464</v>
      </c>
      <c r="BJ1500" s="300" t="s">
        <v>103</v>
      </c>
      <c r="BK1500" s="299" t="s">
        <v>175</v>
      </c>
      <c r="BL1500" s="301">
        <v>267748.69623320003</v>
      </c>
      <c r="BM1500" s="299" t="s">
        <v>309</v>
      </c>
      <c r="BN1500" s="301"/>
      <c r="BO1500" s="304">
        <v>38800</v>
      </c>
      <c r="BP1500" s="304">
        <v>47931</v>
      </c>
      <c r="BQ1500" s="297" t="s">
        <v>4757</v>
      </c>
      <c r="BR1500" s="297" t="s">
        <v>4764</v>
      </c>
      <c r="BS1500" s="297">
        <v>38800</v>
      </c>
      <c r="BT1500" s="297">
        <v>47931</v>
      </c>
      <c r="BU1500" s="301">
        <v>0</v>
      </c>
      <c r="BV1500" s="301">
        <v>20.81</v>
      </c>
      <c r="BW1500" s="301">
        <v>0</v>
      </c>
    </row>
    <row r="1501" spans="1:75" s="289" customFormat="1" ht="18.2" customHeight="1" x14ac:dyDescent="0.15">
      <c r="A1501" s="291">
        <v>1499</v>
      </c>
      <c r="B1501" s="292" t="s">
        <v>305</v>
      </c>
      <c r="C1501" s="292" t="s">
        <v>306</v>
      </c>
      <c r="D1501" s="312">
        <v>45170</v>
      </c>
      <c r="E1501" s="293" t="s">
        <v>2570</v>
      </c>
      <c r="F1501" s="308">
        <v>112</v>
      </c>
      <c r="G1501" s="308">
        <v>112</v>
      </c>
      <c r="H1501" s="295">
        <v>0</v>
      </c>
      <c r="I1501" s="295">
        <v>25178.23</v>
      </c>
      <c r="J1501" s="295">
        <v>0</v>
      </c>
      <c r="K1501" s="295">
        <v>25178.23</v>
      </c>
      <c r="L1501" s="295">
        <v>0</v>
      </c>
      <c r="M1501" s="295">
        <v>0</v>
      </c>
      <c r="N1501" s="295">
        <v>0</v>
      </c>
      <c r="O1501" s="295">
        <v>0</v>
      </c>
      <c r="P1501" s="295">
        <v>0</v>
      </c>
      <c r="Q1501" s="295">
        <v>0</v>
      </c>
      <c r="R1501" s="295">
        <v>25178.23</v>
      </c>
      <c r="S1501" s="295">
        <v>14351.96</v>
      </c>
      <c r="T1501" s="295">
        <v>0</v>
      </c>
      <c r="U1501" s="295">
        <v>0</v>
      </c>
      <c r="V1501" s="295">
        <v>0</v>
      </c>
      <c r="W1501" s="295">
        <v>0</v>
      </c>
      <c r="X1501" s="295">
        <v>0</v>
      </c>
      <c r="Y1501" s="295">
        <v>0</v>
      </c>
      <c r="Z1501" s="295">
        <v>14351.96</v>
      </c>
      <c r="AA1501" s="295">
        <v>0</v>
      </c>
      <c r="AB1501" s="295">
        <v>0</v>
      </c>
      <c r="AC1501" s="295">
        <v>0</v>
      </c>
      <c r="AD1501" s="295">
        <v>0</v>
      </c>
      <c r="AE1501" s="295">
        <v>0</v>
      </c>
      <c r="AF1501" s="295">
        <v>0</v>
      </c>
      <c r="AG1501" s="295">
        <v>0</v>
      </c>
      <c r="AH1501" s="295">
        <v>0</v>
      </c>
      <c r="AI1501" s="295">
        <v>0</v>
      </c>
      <c r="AJ1501" s="295">
        <v>0</v>
      </c>
      <c r="AK1501" s="295">
        <v>0</v>
      </c>
      <c r="AL1501" s="295">
        <v>0</v>
      </c>
      <c r="AM1501" s="295">
        <v>0</v>
      </c>
      <c r="AN1501" s="295">
        <v>0</v>
      </c>
      <c r="AO1501" s="295">
        <v>0</v>
      </c>
      <c r="AP1501" s="295">
        <v>0</v>
      </c>
      <c r="AQ1501" s="295">
        <v>0</v>
      </c>
      <c r="AR1501" s="295">
        <v>0</v>
      </c>
      <c r="AS1501" s="295">
        <v>0</v>
      </c>
      <c r="AT1501" s="295">
        <f t="shared" si="23"/>
        <v>0</v>
      </c>
      <c r="AU1501" s="295">
        <v>25178.23</v>
      </c>
      <c r="AV1501" s="295">
        <v>14351.96</v>
      </c>
      <c r="AW1501" s="296">
        <v>0</v>
      </c>
      <c r="AX1501" s="296">
        <v>180</v>
      </c>
      <c r="AY1501" s="295">
        <v>342003</v>
      </c>
      <c r="AZ1501" s="295">
        <v>31962.06</v>
      </c>
      <c r="BA1501" s="294">
        <v>34.392435999999996</v>
      </c>
      <c r="BB1501" s="294">
        <v>27.092767608479502</v>
      </c>
      <c r="BC1501" s="294">
        <v>10.59</v>
      </c>
      <c r="BD1501" s="294"/>
      <c r="BE1501" s="293" t="s">
        <v>4204</v>
      </c>
      <c r="BF1501" s="291"/>
      <c r="BG1501" s="293" t="s">
        <v>355</v>
      </c>
      <c r="BH1501" s="293" t="s">
        <v>227</v>
      </c>
      <c r="BI1501" s="293" t="s">
        <v>502</v>
      </c>
      <c r="BJ1501" s="293" t="s">
        <v>4205</v>
      </c>
      <c r="BK1501" s="292" t="s">
        <v>175</v>
      </c>
      <c r="BL1501" s="294">
        <v>197173.13624008</v>
      </c>
      <c r="BM1501" s="292" t="s">
        <v>309</v>
      </c>
      <c r="BN1501" s="294"/>
      <c r="BO1501" s="297">
        <v>38800</v>
      </c>
      <c r="BP1501" s="297">
        <v>44279</v>
      </c>
      <c r="BQ1501" s="297" t="s">
        <v>962</v>
      </c>
      <c r="BR1501" s="297" t="s">
        <v>4767</v>
      </c>
      <c r="BS1501" s="297">
        <v>38800</v>
      </c>
      <c r="BT1501" s="297">
        <v>44279</v>
      </c>
      <c r="BU1501" s="294">
        <v>7451.23</v>
      </c>
      <c r="BV1501" s="294">
        <v>0</v>
      </c>
      <c r="BW1501" s="294">
        <v>0</v>
      </c>
    </row>
    <row r="1502" spans="1:75" s="289" customFormat="1" ht="18.2" customHeight="1" x14ac:dyDescent="0.15">
      <c r="A1502" s="298">
        <v>1500</v>
      </c>
      <c r="B1502" s="299" t="s">
        <v>305</v>
      </c>
      <c r="C1502" s="299" t="s">
        <v>306</v>
      </c>
      <c r="D1502" s="313">
        <v>45170</v>
      </c>
      <c r="E1502" s="300" t="s">
        <v>2571</v>
      </c>
      <c r="F1502" s="309">
        <v>0</v>
      </c>
      <c r="G1502" s="309">
        <v>0</v>
      </c>
      <c r="H1502" s="302">
        <v>9327.42</v>
      </c>
      <c r="I1502" s="302">
        <v>0</v>
      </c>
      <c r="J1502" s="302">
        <v>0</v>
      </c>
      <c r="K1502" s="302">
        <v>9327.42</v>
      </c>
      <c r="L1502" s="302">
        <v>676.73</v>
      </c>
      <c r="M1502" s="302">
        <v>0</v>
      </c>
      <c r="N1502" s="302">
        <v>0</v>
      </c>
      <c r="O1502" s="302">
        <v>676.73</v>
      </c>
      <c r="P1502" s="302">
        <v>0</v>
      </c>
      <c r="Q1502" s="302">
        <v>0</v>
      </c>
      <c r="R1502" s="302">
        <v>8650.69</v>
      </c>
      <c r="S1502" s="302">
        <v>0</v>
      </c>
      <c r="T1502" s="302">
        <v>82.31</v>
      </c>
      <c r="U1502" s="302">
        <v>0</v>
      </c>
      <c r="V1502" s="302">
        <v>0</v>
      </c>
      <c r="W1502" s="302">
        <v>82.31</v>
      </c>
      <c r="X1502" s="302">
        <v>0</v>
      </c>
      <c r="Y1502" s="302">
        <v>0</v>
      </c>
      <c r="Z1502" s="302">
        <v>0</v>
      </c>
      <c r="AA1502" s="302">
        <v>15.84</v>
      </c>
      <c r="AB1502" s="302">
        <v>0</v>
      </c>
      <c r="AC1502" s="302">
        <v>0</v>
      </c>
      <c r="AD1502" s="302">
        <v>0</v>
      </c>
      <c r="AE1502" s="302">
        <v>0</v>
      </c>
      <c r="AF1502" s="302">
        <v>-38.119999999999997</v>
      </c>
      <c r="AG1502" s="302">
        <v>33.71</v>
      </c>
      <c r="AH1502" s="302">
        <v>97.84</v>
      </c>
      <c r="AI1502" s="302">
        <v>0</v>
      </c>
      <c r="AJ1502" s="302">
        <v>0</v>
      </c>
      <c r="AK1502" s="302">
        <v>0</v>
      </c>
      <c r="AL1502" s="302">
        <v>0</v>
      </c>
      <c r="AM1502" s="302">
        <v>0</v>
      </c>
      <c r="AN1502" s="302">
        <v>0</v>
      </c>
      <c r="AO1502" s="302">
        <v>0</v>
      </c>
      <c r="AP1502" s="302">
        <v>11.93</v>
      </c>
      <c r="AQ1502" s="302">
        <v>0</v>
      </c>
      <c r="AR1502" s="302">
        <v>11.91</v>
      </c>
      <c r="AS1502" s="302">
        <v>0</v>
      </c>
      <c r="AT1502" s="295">
        <f t="shared" si="23"/>
        <v>868.33</v>
      </c>
      <c r="AU1502" s="302">
        <v>0</v>
      </c>
      <c r="AV1502" s="302">
        <v>0</v>
      </c>
      <c r="AW1502" s="303">
        <v>30</v>
      </c>
      <c r="AX1502" s="303">
        <v>240</v>
      </c>
      <c r="AY1502" s="302">
        <v>423002.71</v>
      </c>
      <c r="AZ1502" s="302">
        <v>75568.929999999993</v>
      </c>
      <c r="BA1502" s="301">
        <v>65.748531999999997</v>
      </c>
      <c r="BB1502" s="301">
        <v>7.5265081599948598</v>
      </c>
      <c r="BC1502" s="301">
        <v>10.59</v>
      </c>
      <c r="BD1502" s="301"/>
      <c r="BE1502" s="300" t="s">
        <v>4204</v>
      </c>
      <c r="BF1502" s="298"/>
      <c r="BG1502" s="300" t="s">
        <v>351</v>
      </c>
      <c r="BH1502" s="300" t="s">
        <v>370</v>
      </c>
      <c r="BI1502" s="300" t="s">
        <v>568</v>
      </c>
      <c r="BJ1502" s="300" t="s">
        <v>103</v>
      </c>
      <c r="BK1502" s="299" t="s">
        <v>175</v>
      </c>
      <c r="BL1502" s="301">
        <v>67744.383856240005</v>
      </c>
      <c r="BM1502" s="299" t="s">
        <v>309</v>
      </c>
      <c r="BN1502" s="301"/>
      <c r="BO1502" s="304">
        <v>38804</v>
      </c>
      <c r="BP1502" s="304">
        <v>46109</v>
      </c>
      <c r="BQ1502" s="297" t="s">
        <v>4757</v>
      </c>
      <c r="BR1502" s="297" t="s">
        <v>4764</v>
      </c>
      <c r="BS1502" s="297">
        <v>38804</v>
      </c>
      <c r="BT1502" s="297">
        <v>46109</v>
      </c>
      <c r="BU1502" s="301">
        <v>0</v>
      </c>
      <c r="BV1502" s="301">
        <v>15.84</v>
      </c>
      <c r="BW1502" s="301">
        <v>0</v>
      </c>
    </row>
    <row r="1503" spans="1:75" s="289" customFormat="1" ht="18.2" customHeight="1" x14ac:dyDescent="0.15">
      <c r="A1503" s="291">
        <v>1501</v>
      </c>
      <c r="B1503" s="292" t="s">
        <v>305</v>
      </c>
      <c r="C1503" s="292" t="s">
        <v>306</v>
      </c>
      <c r="D1503" s="312">
        <v>45170</v>
      </c>
      <c r="E1503" s="293" t="s">
        <v>2572</v>
      </c>
      <c r="F1503" s="308">
        <v>42</v>
      </c>
      <c r="G1503" s="308">
        <v>41</v>
      </c>
      <c r="H1503" s="295">
        <v>40276.65</v>
      </c>
      <c r="I1503" s="295">
        <v>9836.73</v>
      </c>
      <c r="J1503" s="295">
        <v>0</v>
      </c>
      <c r="K1503" s="295">
        <v>50113.38</v>
      </c>
      <c r="L1503" s="295">
        <v>290.27</v>
      </c>
      <c r="M1503" s="295">
        <v>0</v>
      </c>
      <c r="N1503" s="295">
        <v>0</v>
      </c>
      <c r="O1503" s="295">
        <v>0</v>
      </c>
      <c r="P1503" s="295">
        <v>0</v>
      </c>
      <c r="Q1503" s="295">
        <v>0</v>
      </c>
      <c r="R1503" s="295">
        <v>50113.38</v>
      </c>
      <c r="S1503" s="295">
        <v>16081.49</v>
      </c>
      <c r="T1503" s="295">
        <v>355.44</v>
      </c>
      <c r="U1503" s="295">
        <v>0</v>
      </c>
      <c r="V1503" s="295">
        <v>0</v>
      </c>
      <c r="W1503" s="295">
        <v>0</v>
      </c>
      <c r="X1503" s="295">
        <v>0</v>
      </c>
      <c r="Y1503" s="295">
        <v>0</v>
      </c>
      <c r="Z1503" s="295">
        <v>16436.93</v>
      </c>
      <c r="AA1503" s="295">
        <v>0</v>
      </c>
      <c r="AB1503" s="295">
        <v>0</v>
      </c>
      <c r="AC1503" s="295">
        <v>0</v>
      </c>
      <c r="AD1503" s="295">
        <v>0</v>
      </c>
      <c r="AE1503" s="295">
        <v>0</v>
      </c>
      <c r="AF1503" s="295">
        <v>0</v>
      </c>
      <c r="AG1503" s="295">
        <v>0</v>
      </c>
      <c r="AH1503" s="295">
        <v>0</v>
      </c>
      <c r="AI1503" s="295">
        <v>0</v>
      </c>
      <c r="AJ1503" s="295">
        <v>0</v>
      </c>
      <c r="AK1503" s="295">
        <v>0</v>
      </c>
      <c r="AL1503" s="295">
        <v>0</v>
      </c>
      <c r="AM1503" s="295">
        <v>0</v>
      </c>
      <c r="AN1503" s="295">
        <v>0</v>
      </c>
      <c r="AO1503" s="295">
        <v>0</v>
      </c>
      <c r="AP1503" s="295">
        <v>0</v>
      </c>
      <c r="AQ1503" s="295">
        <v>0</v>
      </c>
      <c r="AR1503" s="295">
        <v>0</v>
      </c>
      <c r="AS1503" s="295">
        <v>0</v>
      </c>
      <c r="AT1503" s="295">
        <f t="shared" si="23"/>
        <v>0</v>
      </c>
      <c r="AU1503" s="295">
        <v>10127</v>
      </c>
      <c r="AV1503" s="295">
        <v>16436.93</v>
      </c>
      <c r="AW1503" s="296">
        <v>90</v>
      </c>
      <c r="AX1503" s="296">
        <v>300</v>
      </c>
      <c r="AY1503" s="295">
        <v>517700.08</v>
      </c>
      <c r="AZ1503" s="295">
        <v>67925.33</v>
      </c>
      <c r="BA1503" s="294">
        <v>48.290506999999998</v>
      </c>
      <c r="BB1503" s="294">
        <v>35.627365044581502</v>
      </c>
      <c r="BC1503" s="294">
        <v>10.59</v>
      </c>
      <c r="BD1503" s="294"/>
      <c r="BE1503" s="293" t="s">
        <v>4204</v>
      </c>
      <c r="BF1503" s="291"/>
      <c r="BG1503" s="293" t="s">
        <v>333</v>
      </c>
      <c r="BH1503" s="293" t="s">
        <v>193</v>
      </c>
      <c r="BI1503" s="293" t="s">
        <v>464</v>
      </c>
      <c r="BJ1503" s="293" t="s">
        <v>4205</v>
      </c>
      <c r="BK1503" s="292" t="s">
        <v>175</v>
      </c>
      <c r="BL1503" s="294">
        <v>392442.68966447999</v>
      </c>
      <c r="BM1503" s="292" t="s">
        <v>309</v>
      </c>
      <c r="BN1503" s="294"/>
      <c r="BO1503" s="297">
        <v>38806</v>
      </c>
      <c r="BP1503" s="297">
        <v>47937</v>
      </c>
      <c r="BQ1503" s="297" t="s">
        <v>929</v>
      </c>
      <c r="BR1503" s="297" t="s">
        <v>4777</v>
      </c>
      <c r="BS1503" s="297">
        <v>38806</v>
      </c>
      <c r="BT1503" s="297">
        <v>47937</v>
      </c>
      <c r="BU1503" s="294">
        <v>5764.6</v>
      </c>
      <c r="BV1503" s="294">
        <v>14.13</v>
      </c>
      <c r="BW1503" s="294">
        <v>0</v>
      </c>
    </row>
    <row r="1504" spans="1:75" s="289" customFormat="1" ht="18.2" customHeight="1" x14ac:dyDescent="0.15">
      <c r="A1504" s="298">
        <v>1502</v>
      </c>
      <c r="B1504" s="299" t="s">
        <v>305</v>
      </c>
      <c r="C1504" s="299" t="s">
        <v>306</v>
      </c>
      <c r="D1504" s="313">
        <v>45170</v>
      </c>
      <c r="E1504" s="300" t="s">
        <v>2573</v>
      </c>
      <c r="F1504" s="309">
        <v>0</v>
      </c>
      <c r="G1504" s="309">
        <v>0</v>
      </c>
      <c r="H1504" s="302">
        <v>40721.5</v>
      </c>
      <c r="I1504" s="302">
        <v>0</v>
      </c>
      <c r="J1504" s="302">
        <v>0</v>
      </c>
      <c r="K1504" s="302">
        <v>40721.5</v>
      </c>
      <c r="L1504" s="302">
        <v>288.83999999999997</v>
      </c>
      <c r="M1504" s="302">
        <v>0</v>
      </c>
      <c r="N1504" s="302">
        <v>0</v>
      </c>
      <c r="O1504" s="302">
        <v>288.83999999999997</v>
      </c>
      <c r="P1504" s="302">
        <v>0</v>
      </c>
      <c r="Q1504" s="302">
        <v>0</v>
      </c>
      <c r="R1504" s="302">
        <v>40432.660000000003</v>
      </c>
      <c r="S1504" s="302">
        <v>0</v>
      </c>
      <c r="T1504" s="302">
        <v>359.37</v>
      </c>
      <c r="U1504" s="302">
        <v>0</v>
      </c>
      <c r="V1504" s="302">
        <v>0</v>
      </c>
      <c r="W1504" s="302">
        <v>359.37</v>
      </c>
      <c r="X1504" s="302">
        <v>0</v>
      </c>
      <c r="Y1504" s="302">
        <v>0</v>
      </c>
      <c r="Z1504" s="302">
        <v>0</v>
      </c>
      <c r="AA1504" s="302">
        <v>14.19</v>
      </c>
      <c r="AB1504" s="302">
        <v>0</v>
      </c>
      <c r="AC1504" s="302">
        <v>0</v>
      </c>
      <c r="AD1504" s="302">
        <v>0</v>
      </c>
      <c r="AE1504" s="302">
        <v>0</v>
      </c>
      <c r="AF1504" s="302">
        <v>-33.82</v>
      </c>
      <c r="AG1504" s="302">
        <v>33.119999999999997</v>
      </c>
      <c r="AH1504" s="302">
        <v>87.98</v>
      </c>
      <c r="AI1504" s="302">
        <v>0</v>
      </c>
      <c r="AJ1504" s="302">
        <v>0</v>
      </c>
      <c r="AK1504" s="302">
        <v>0</v>
      </c>
      <c r="AL1504" s="302">
        <v>0</v>
      </c>
      <c r="AM1504" s="302">
        <v>0</v>
      </c>
      <c r="AN1504" s="302">
        <v>0</v>
      </c>
      <c r="AO1504" s="302">
        <v>0</v>
      </c>
      <c r="AP1504" s="302">
        <v>24.19</v>
      </c>
      <c r="AQ1504" s="302">
        <v>0</v>
      </c>
      <c r="AR1504" s="302">
        <v>24.04</v>
      </c>
      <c r="AS1504" s="302">
        <v>0</v>
      </c>
      <c r="AT1504" s="295">
        <f t="shared" si="23"/>
        <v>749.82999999999993</v>
      </c>
      <c r="AU1504" s="302">
        <v>0</v>
      </c>
      <c r="AV1504" s="302">
        <v>0</v>
      </c>
      <c r="AW1504" s="303">
        <v>91</v>
      </c>
      <c r="AX1504" s="303">
        <v>300</v>
      </c>
      <c r="AY1504" s="302">
        <v>373997.08</v>
      </c>
      <c r="AZ1504" s="302">
        <v>68188.31</v>
      </c>
      <c r="BA1504" s="301">
        <v>67.112826999999996</v>
      </c>
      <c r="BB1504" s="301">
        <v>39.794946021243497</v>
      </c>
      <c r="BC1504" s="301">
        <v>10.59</v>
      </c>
      <c r="BD1504" s="301"/>
      <c r="BE1504" s="300" t="s">
        <v>4204</v>
      </c>
      <c r="BF1504" s="298"/>
      <c r="BG1504" s="300" t="s">
        <v>333</v>
      </c>
      <c r="BH1504" s="300" t="s">
        <v>193</v>
      </c>
      <c r="BI1504" s="300" t="s">
        <v>334</v>
      </c>
      <c r="BJ1504" s="300" t="s">
        <v>103</v>
      </c>
      <c r="BK1504" s="299" t="s">
        <v>175</v>
      </c>
      <c r="BL1504" s="301">
        <v>316632.04199535999</v>
      </c>
      <c r="BM1504" s="299" t="s">
        <v>309</v>
      </c>
      <c r="BN1504" s="301"/>
      <c r="BO1504" s="304">
        <v>38811</v>
      </c>
      <c r="BP1504" s="304">
        <v>47942</v>
      </c>
      <c r="BQ1504" s="297" t="s">
        <v>4757</v>
      </c>
      <c r="BR1504" s="297" t="s">
        <v>4764</v>
      </c>
      <c r="BS1504" s="297">
        <v>38811</v>
      </c>
      <c r="BT1504" s="297">
        <v>47942</v>
      </c>
      <c r="BU1504" s="301">
        <v>0</v>
      </c>
      <c r="BV1504" s="301">
        <v>14.19</v>
      </c>
      <c r="BW1504" s="301">
        <v>0</v>
      </c>
    </row>
    <row r="1505" spans="1:75" s="289" customFormat="1" ht="18.2" customHeight="1" x14ac:dyDescent="0.15">
      <c r="A1505" s="291">
        <v>1503</v>
      </c>
      <c r="B1505" s="292" t="s">
        <v>305</v>
      </c>
      <c r="C1505" s="292" t="s">
        <v>306</v>
      </c>
      <c r="D1505" s="312">
        <v>45170</v>
      </c>
      <c r="E1505" s="293" t="s">
        <v>2574</v>
      </c>
      <c r="F1505" s="308">
        <v>0</v>
      </c>
      <c r="G1505" s="308">
        <v>0</v>
      </c>
      <c r="H1505" s="295">
        <v>18629.27</v>
      </c>
      <c r="I1505" s="295">
        <v>0</v>
      </c>
      <c r="J1505" s="295">
        <v>0</v>
      </c>
      <c r="K1505" s="295">
        <v>18629.27</v>
      </c>
      <c r="L1505" s="295">
        <v>390.84</v>
      </c>
      <c r="M1505" s="295">
        <v>0</v>
      </c>
      <c r="N1505" s="295">
        <v>0</v>
      </c>
      <c r="O1505" s="295">
        <v>390.84</v>
      </c>
      <c r="P1505" s="295">
        <v>0</v>
      </c>
      <c r="Q1505" s="295">
        <v>0</v>
      </c>
      <c r="R1505" s="295">
        <v>18238.43</v>
      </c>
      <c r="S1505" s="295">
        <v>0</v>
      </c>
      <c r="T1505" s="295">
        <v>164.4</v>
      </c>
      <c r="U1505" s="295">
        <v>0</v>
      </c>
      <c r="V1505" s="295">
        <v>0</v>
      </c>
      <c r="W1505" s="295">
        <v>164.4</v>
      </c>
      <c r="X1505" s="295">
        <v>0</v>
      </c>
      <c r="Y1505" s="295">
        <v>0</v>
      </c>
      <c r="Z1505" s="295">
        <v>0</v>
      </c>
      <c r="AA1505" s="295">
        <v>12.15</v>
      </c>
      <c r="AB1505" s="295">
        <v>0</v>
      </c>
      <c r="AC1505" s="295">
        <v>0</v>
      </c>
      <c r="AD1505" s="295">
        <v>0</v>
      </c>
      <c r="AE1505" s="295">
        <v>0</v>
      </c>
      <c r="AF1505" s="295">
        <v>-29.77</v>
      </c>
      <c r="AG1505" s="295">
        <v>28.37</v>
      </c>
      <c r="AH1505" s="295">
        <v>76.680000000000007</v>
      </c>
      <c r="AI1505" s="295">
        <v>0</v>
      </c>
      <c r="AJ1505" s="295">
        <v>0</v>
      </c>
      <c r="AK1505" s="295">
        <v>0</v>
      </c>
      <c r="AL1505" s="295">
        <v>0</v>
      </c>
      <c r="AM1505" s="295">
        <v>0</v>
      </c>
      <c r="AN1505" s="295">
        <v>0</v>
      </c>
      <c r="AO1505" s="295">
        <v>0</v>
      </c>
      <c r="AP1505" s="295">
        <v>1.45</v>
      </c>
      <c r="AQ1505" s="295">
        <v>0</v>
      </c>
      <c r="AR1505" s="295">
        <v>5.64</v>
      </c>
      <c r="AS1505" s="295">
        <v>0</v>
      </c>
      <c r="AT1505" s="295">
        <f t="shared" si="23"/>
        <v>638.48</v>
      </c>
      <c r="AU1505" s="295">
        <v>0</v>
      </c>
      <c r="AV1505" s="295">
        <v>0</v>
      </c>
      <c r="AW1505" s="296">
        <v>91</v>
      </c>
      <c r="AX1505" s="296">
        <v>300</v>
      </c>
      <c r="AY1505" s="295">
        <v>352998.91</v>
      </c>
      <c r="AZ1505" s="295">
        <v>58408.31</v>
      </c>
      <c r="BA1505" s="294">
        <v>60.906703</v>
      </c>
      <c r="BB1505" s="294">
        <v>19.0185718298696</v>
      </c>
      <c r="BC1505" s="294">
        <v>10.59</v>
      </c>
      <c r="BD1505" s="294"/>
      <c r="BE1505" s="293" t="s">
        <v>4204</v>
      </c>
      <c r="BF1505" s="291"/>
      <c r="BG1505" s="293" t="s">
        <v>333</v>
      </c>
      <c r="BH1505" s="293" t="s">
        <v>204</v>
      </c>
      <c r="BI1505" s="293" t="s">
        <v>743</v>
      </c>
      <c r="BJ1505" s="293" t="s">
        <v>103</v>
      </c>
      <c r="BK1505" s="292" t="s">
        <v>175</v>
      </c>
      <c r="BL1505" s="294">
        <v>142826.89621928</v>
      </c>
      <c r="BM1505" s="292" t="s">
        <v>309</v>
      </c>
      <c r="BN1505" s="294"/>
      <c r="BO1505" s="297">
        <v>38811</v>
      </c>
      <c r="BP1505" s="297">
        <v>47942</v>
      </c>
      <c r="BQ1505" s="297" t="s">
        <v>4757</v>
      </c>
      <c r="BR1505" s="297" t="s">
        <v>4764</v>
      </c>
      <c r="BS1505" s="297">
        <v>38811</v>
      </c>
      <c r="BT1505" s="297">
        <v>47942</v>
      </c>
      <c r="BU1505" s="294">
        <v>0</v>
      </c>
      <c r="BV1505" s="294">
        <v>12.15</v>
      </c>
      <c r="BW1505" s="294">
        <v>0</v>
      </c>
    </row>
    <row r="1506" spans="1:75" s="289" customFormat="1" ht="18.2" customHeight="1" x14ac:dyDescent="0.15">
      <c r="A1506" s="298">
        <v>1504</v>
      </c>
      <c r="B1506" s="299" t="s">
        <v>305</v>
      </c>
      <c r="C1506" s="299" t="s">
        <v>306</v>
      </c>
      <c r="D1506" s="313">
        <v>45170</v>
      </c>
      <c r="E1506" s="300" t="s">
        <v>2575</v>
      </c>
      <c r="F1506" s="309">
        <v>0</v>
      </c>
      <c r="G1506" s="309">
        <v>0</v>
      </c>
      <c r="H1506" s="302">
        <v>3115.77</v>
      </c>
      <c r="I1506" s="302">
        <v>0</v>
      </c>
      <c r="J1506" s="302">
        <v>0</v>
      </c>
      <c r="K1506" s="302">
        <v>3115.77</v>
      </c>
      <c r="L1506" s="302">
        <v>682.67</v>
      </c>
      <c r="M1506" s="302">
        <v>0</v>
      </c>
      <c r="N1506" s="302">
        <v>0</v>
      </c>
      <c r="O1506" s="302">
        <v>682.67</v>
      </c>
      <c r="P1506" s="302">
        <v>0</v>
      </c>
      <c r="Q1506" s="302">
        <v>0</v>
      </c>
      <c r="R1506" s="302">
        <v>2433.1</v>
      </c>
      <c r="S1506" s="302">
        <v>0</v>
      </c>
      <c r="T1506" s="302">
        <v>27.5</v>
      </c>
      <c r="U1506" s="302">
        <v>0</v>
      </c>
      <c r="V1506" s="302">
        <v>0</v>
      </c>
      <c r="W1506" s="302">
        <v>27.5</v>
      </c>
      <c r="X1506" s="302">
        <v>0</v>
      </c>
      <c r="Y1506" s="302">
        <v>0</v>
      </c>
      <c r="Z1506" s="302">
        <v>0</v>
      </c>
      <c r="AA1506" s="302">
        <v>15.55</v>
      </c>
      <c r="AB1506" s="302">
        <v>0</v>
      </c>
      <c r="AC1506" s="302">
        <v>0</v>
      </c>
      <c r="AD1506" s="302">
        <v>0</v>
      </c>
      <c r="AE1506" s="302">
        <v>0</v>
      </c>
      <c r="AF1506" s="302">
        <v>-37.49</v>
      </c>
      <c r="AG1506" s="302">
        <v>36.29</v>
      </c>
      <c r="AH1506" s="302">
        <v>96.69</v>
      </c>
      <c r="AI1506" s="302">
        <v>0</v>
      </c>
      <c r="AJ1506" s="302">
        <v>0</v>
      </c>
      <c r="AK1506" s="302">
        <v>0</v>
      </c>
      <c r="AL1506" s="302">
        <v>0</v>
      </c>
      <c r="AM1506" s="302">
        <v>0</v>
      </c>
      <c r="AN1506" s="302">
        <v>0</v>
      </c>
      <c r="AO1506" s="302">
        <v>0</v>
      </c>
      <c r="AP1506" s="302">
        <v>0.01</v>
      </c>
      <c r="AQ1506" s="302">
        <v>0</v>
      </c>
      <c r="AR1506" s="302">
        <v>0</v>
      </c>
      <c r="AS1506" s="302">
        <v>0</v>
      </c>
      <c r="AT1506" s="295">
        <f t="shared" si="23"/>
        <v>821.22</v>
      </c>
      <c r="AU1506" s="302">
        <v>0</v>
      </c>
      <c r="AV1506" s="302">
        <v>0</v>
      </c>
      <c r="AW1506" s="303">
        <v>91</v>
      </c>
      <c r="AX1506" s="303">
        <v>300</v>
      </c>
      <c r="AY1506" s="302">
        <v>417000.13</v>
      </c>
      <c r="AZ1506" s="302">
        <v>74706.399999999994</v>
      </c>
      <c r="BA1506" s="301">
        <v>65.947224000000006</v>
      </c>
      <c r="BB1506" s="301">
        <v>2.14782389078312</v>
      </c>
      <c r="BC1506" s="301">
        <v>10.59</v>
      </c>
      <c r="BD1506" s="301"/>
      <c r="BE1506" s="300" t="s">
        <v>4204</v>
      </c>
      <c r="BF1506" s="298"/>
      <c r="BG1506" s="300" t="s">
        <v>351</v>
      </c>
      <c r="BH1506" s="300" t="s">
        <v>370</v>
      </c>
      <c r="BI1506" s="300" t="s">
        <v>371</v>
      </c>
      <c r="BJ1506" s="300" t="s">
        <v>103</v>
      </c>
      <c r="BK1506" s="299" t="s">
        <v>175</v>
      </c>
      <c r="BL1506" s="301">
        <v>19053.839677600001</v>
      </c>
      <c r="BM1506" s="299" t="s">
        <v>309</v>
      </c>
      <c r="BN1506" s="301"/>
      <c r="BO1506" s="304">
        <v>38812</v>
      </c>
      <c r="BP1506" s="304">
        <v>47943</v>
      </c>
      <c r="BQ1506" s="297" t="s">
        <v>4757</v>
      </c>
      <c r="BR1506" s="297" t="s">
        <v>4764</v>
      </c>
      <c r="BS1506" s="297">
        <v>38812</v>
      </c>
      <c r="BT1506" s="297">
        <v>47943</v>
      </c>
      <c r="BU1506" s="301">
        <v>0</v>
      </c>
      <c r="BV1506" s="301">
        <v>15.55</v>
      </c>
      <c r="BW1506" s="301">
        <v>0</v>
      </c>
    </row>
    <row r="1507" spans="1:75" s="289" customFormat="1" ht="18.2" customHeight="1" x14ac:dyDescent="0.15">
      <c r="A1507" s="291">
        <v>1505</v>
      </c>
      <c r="B1507" s="292" t="s">
        <v>305</v>
      </c>
      <c r="C1507" s="292" t="s">
        <v>306</v>
      </c>
      <c r="D1507" s="312">
        <v>45170</v>
      </c>
      <c r="E1507" s="293" t="s">
        <v>2576</v>
      </c>
      <c r="F1507" s="308">
        <v>173</v>
      </c>
      <c r="G1507" s="308">
        <v>172</v>
      </c>
      <c r="H1507" s="295">
        <v>30822.05</v>
      </c>
      <c r="I1507" s="295">
        <v>19308.400000000001</v>
      </c>
      <c r="J1507" s="295">
        <v>0</v>
      </c>
      <c r="K1507" s="295">
        <v>50130.45</v>
      </c>
      <c r="L1507" s="295">
        <v>218.64</v>
      </c>
      <c r="M1507" s="295">
        <v>0</v>
      </c>
      <c r="N1507" s="295">
        <v>0</v>
      </c>
      <c r="O1507" s="295">
        <v>0</v>
      </c>
      <c r="P1507" s="295">
        <v>0</v>
      </c>
      <c r="Q1507" s="295">
        <v>0</v>
      </c>
      <c r="R1507" s="295">
        <v>50130.45</v>
      </c>
      <c r="S1507" s="295">
        <v>65081.69</v>
      </c>
      <c r="T1507" s="295">
        <v>272</v>
      </c>
      <c r="U1507" s="295">
        <v>0</v>
      </c>
      <c r="V1507" s="295">
        <v>0</v>
      </c>
      <c r="W1507" s="295">
        <v>0</v>
      </c>
      <c r="X1507" s="295">
        <v>0</v>
      </c>
      <c r="Y1507" s="295">
        <v>0</v>
      </c>
      <c r="Z1507" s="295">
        <v>65353.69</v>
      </c>
      <c r="AA1507" s="295">
        <v>0</v>
      </c>
      <c r="AB1507" s="295">
        <v>0</v>
      </c>
      <c r="AC1507" s="295">
        <v>0</v>
      </c>
      <c r="AD1507" s="295">
        <v>0</v>
      </c>
      <c r="AE1507" s="295">
        <v>0</v>
      </c>
      <c r="AF1507" s="295">
        <v>0</v>
      </c>
      <c r="AG1507" s="295">
        <v>0</v>
      </c>
      <c r="AH1507" s="295">
        <v>0</v>
      </c>
      <c r="AI1507" s="295">
        <v>0</v>
      </c>
      <c r="AJ1507" s="295">
        <v>0</v>
      </c>
      <c r="AK1507" s="295">
        <v>0</v>
      </c>
      <c r="AL1507" s="295">
        <v>0</v>
      </c>
      <c r="AM1507" s="295">
        <v>0</v>
      </c>
      <c r="AN1507" s="295">
        <v>0</v>
      </c>
      <c r="AO1507" s="295">
        <v>0</v>
      </c>
      <c r="AP1507" s="295">
        <v>0</v>
      </c>
      <c r="AQ1507" s="295">
        <v>0</v>
      </c>
      <c r="AR1507" s="295">
        <v>0</v>
      </c>
      <c r="AS1507" s="295">
        <v>0</v>
      </c>
      <c r="AT1507" s="295">
        <f t="shared" si="23"/>
        <v>0</v>
      </c>
      <c r="AU1507" s="295">
        <v>19527.04</v>
      </c>
      <c r="AV1507" s="295">
        <v>65353.69</v>
      </c>
      <c r="AW1507" s="296">
        <v>91</v>
      </c>
      <c r="AX1507" s="296">
        <v>300</v>
      </c>
      <c r="AY1507" s="295">
        <v>260000.82</v>
      </c>
      <c r="AZ1507" s="295">
        <v>51612.68</v>
      </c>
      <c r="BA1507" s="294">
        <v>73.076693000000006</v>
      </c>
      <c r="BB1507" s="294">
        <v>70.978052381737399</v>
      </c>
      <c r="BC1507" s="294">
        <v>10.59</v>
      </c>
      <c r="BD1507" s="294"/>
      <c r="BE1507" s="293" t="s">
        <v>4204</v>
      </c>
      <c r="BF1507" s="291"/>
      <c r="BG1507" s="293" t="s">
        <v>326</v>
      </c>
      <c r="BH1507" s="293" t="s">
        <v>234</v>
      </c>
      <c r="BI1507" s="293" t="s">
        <v>582</v>
      </c>
      <c r="BJ1507" s="293" t="s">
        <v>4205</v>
      </c>
      <c r="BK1507" s="292" t="s">
        <v>175</v>
      </c>
      <c r="BL1507" s="294">
        <v>392576.36647319997</v>
      </c>
      <c r="BM1507" s="292" t="s">
        <v>309</v>
      </c>
      <c r="BN1507" s="294"/>
      <c r="BO1507" s="297">
        <v>38814</v>
      </c>
      <c r="BP1507" s="297">
        <v>47945</v>
      </c>
      <c r="BQ1507" s="297" t="s">
        <v>947</v>
      </c>
      <c r="BR1507" s="297" t="s">
        <v>4774</v>
      </c>
      <c r="BS1507" s="297">
        <v>38814</v>
      </c>
      <c r="BT1507" s="297">
        <v>47945</v>
      </c>
      <c r="BU1507" s="294">
        <v>17472.84</v>
      </c>
      <c r="BV1507" s="294">
        <v>10.74</v>
      </c>
      <c r="BW1507" s="294">
        <v>0</v>
      </c>
    </row>
    <row r="1508" spans="1:75" s="289" customFormat="1" ht="18.2" customHeight="1" x14ac:dyDescent="0.15">
      <c r="A1508" s="298">
        <v>1506</v>
      </c>
      <c r="B1508" s="299" t="s">
        <v>305</v>
      </c>
      <c r="C1508" s="299" t="s">
        <v>306</v>
      </c>
      <c r="D1508" s="313">
        <v>45170</v>
      </c>
      <c r="E1508" s="300" t="s">
        <v>2577</v>
      </c>
      <c r="F1508" s="309">
        <v>161</v>
      </c>
      <c r="G1508" s="309">
        <v>160</v>
      </c>
      <c r="H1508" s="302">
        <v>50612.32</v>
      </c>
      <c r="I1508" s="302">
        <v>30710.39</v>
      </c>
      <c r="J1508" s="302">
        <v>0</v>
      </c>
      <c r="K1508" s="302">
        <v>81322.710000000006</v>
      </c>
      <c r="L1508" s="302">
        <v>359.05</v>
      </c>
      <c r="M1508" s="302">
        <v>0</v>
      </c>
      <c r="N1508" s="302">
        <v>0</v>
      </c>
      <c r="O1508" s="302">
        <v>0</v>
      </c>
      <c r="P1508" s="302">
        <v>0</v>
      </c>
      <c r="Q1508" s="302">
        <v>0</v>
      </c>
      <c r="R1508" s="302">
        <v>81322.710000000006</v>
      </c>
      <c r="S1508" s="302">
        <v>98201.62</v>
      </c>
      <c r="T1508" s="302">
        <v>446.65</v>
      </c>
      <c r="U1508" s="302">
        <v>0</v>
      </c>
      <c r="V1508" s="302">
        <v>0</v>
      </c>
      <c r="W1508" s="302">
        <v>0</v>
      </c>
      <c r="X1508" s="302">
        <v>0</v>
      </c>
      <c r="Y1508" s="302">
        <v>0</v>
      </c>
      <c r="Z1508" s="302">
        <v>98648.27</v>
      </c>
      <c r="AA1508" s="302">
        <v>0</v>
      </c>
      <c r="AB1508" s="302">
        <v>0</v>
      </c>
      <c r="AC1508" s="302">
        <v>0</v>
      </c>
      <c r="AD1508" s="302">
        <v>0</v>
      </c>
      <c r="AE1508" s="302">
        <v>0</v>
      </c>
      <c r="AF1508" s="302">
        <v>0</v>
      </c>
      <c r="AG1508" s="302">
        <v>0</v>
      </c>
      <c r="AH1508" s="302">
        <v>0</v>
      </c>
      <c r="AI1508" s="302">
        <v>0</v>
      </c>
      <c r="AJ1508" s="302">
        <v>0</v>
      </c>
      <c r="AK1508" s="302">
        <v>0</v>
      </c>
      <c r="AL1508" s="302">
        <v>0</v>
      </c>
      <c r="AM1508" s="302">
        <v>0</v>
      </c>
      <c r="AN1508" s="302">
        <v>0</v>
      </c>
      <c r="AO1508" s="302">
        <v>0</v>
      </c>
      <c r="AP1508" s="302">
        <v>0</v>
      </c>
      <c r="AQ1508" s="302">
        <v>0</v>
      </c>
      <c r="AR1508" s="302">
        <v>0</v>
      </c>
      <c r="AS1508" s="302">
        <v>0</v>
      </c>
      <c r="AT1508" s="295">
        <f t="shared" si="23"/>
        <v>0</v>
      </c>
      <c r="AU1508" s="302">
        <v>31069.439999999999</v>
      </c>
      <c r="AV1508" s="302">
        <v>98648.27</v>
      </c>
      <c r="AW1508" s="303">
        <v>91</v>
      </c>
      <c r="AX1508" s="303">
        <v>300</v>
      </c>
      <c r="AY1508" s="302">
        <v>410997.69</v>
      </c>
      <c r="AZ1508" s="302">
        <v>84755</v>
      </c>
      <c r="BA1508" s="301">
        <v>76.015021000000004</v>
      </c>
      <c r="BB1508" s="301">
        <v>72.936670502352797</v>
      </c>
      <c r="BC1508" s="301">
        <v>10.59</v>
      </c>
      <c r="BD1508" s="301"/>
      <c r="BE1508" s="300" t="s">
        <v>4204</v>
      </c>
      <c r="BF1508" s="298"/>
      <c r="BG1508" s="300" t="s">
        <v>326</v>
      </c>
      <c r="BH1508" s="300" t="s">
        <v>216</v>
      </c>
      <c r="BI1508" s="300" t="s">
        <v>430</v>
      </c>
      <c r="BJ1508" s="300" t="s">
        <v>4205</v>
      </c>
      <c r="BK1508" s="299" t="s">
        <v>175</v>
      </c>
      <c r="BL1508" s="301">
        <v>636845.94899016002</v>
      </c>
      <c r="BM1508" s="299" t="s">
        <v>309</v>
      </c>
      <c r="BN1508" s="301"/>
      <c r="BO1508" s="304">
        <v>38827</v>
      </c>
      <c r="BP1508" s="304">
        <v>47958</v>
      </c>
      <c r="BQ1508" s="297" t="s">
        <v>963</v>
      </c>
      <c r="BR1508" s="297" t="s">
        <v>4810</v>
      </c>
      <c r="BS1508" s="297">
        <v>38827</v>
      </c>
      <c r="BT1508" s="297">
        <v>47958</v>
      </c>
      <c r="BU1508" s="301">
        <v>26724.9</v>
      </c>
      <c r="BV1508" s="301">
        <v>17.64</v>
      </c>
      <c r="BW1508" s="301">
        <v>0</v>
      </c>
    </row>
    <row r="1509" spans="1:75" s="289" customFormat="1" ht="18.2" customHeight="1" x14ac:dyDescent="0.15">
      <c r="A1509" s="291">
        <v>1507</v>
      </c>
      <c r="B1509" s="292" t="s">
        <v>305</v>
      </c>
      <c r="C1509" s="292" t="s">
        <v>306</v>
      </c>
      <c r="D1509" s="312">
        <v>45170</v>
      </c>
      <c r="E1509" s="293" t="s">
        <v>2578</v>
      </c>
      <c r="F1509" s="308">
        <v>0</v>
      </c>
      <c r="G1509" s="308">
        <v>0</v>
      </c>
      <c r="H1509" s="295">
        <v>32763.62</v>
      </c>
      <c r="I1509" s="295">
        <v>0</v>
      </c>
      <c r="J1509" s="295">
        <v>0</v>
      </c>
      <c r="K1509" s="295">
        <v>32763.62</v>
      </c>
      <c r="L1509" s="295">
        <v>232.38</v>
      </c>
      <c r="M1509" s="295">
        <v>0</v>
      </c>
      <c r="N1509" s="295">
        <v>0</v>
      </c>
      <c r="O1509" s="295">
        <v>232.38</v>
      </c>
      <c r="P1509" s="295">
        <v>0</v>
      </c>
      <c r="Q1509" s="295">
        <v>0</v>
      </c>
      <c r="R1509" s="295">
        <v>32531.24</v>
      </c>
      <c r="S1509" s="295">
        <v>0</v>
      </c>
      <c r="T1509" s="295">
        <v>289.14</v>
      </c>
      <c r="U1509" s="295">
        <v>0</v>
      </c>
      <c r="V1509" s="295">
        <v>0</v>
      </c>
      <c r="W1509" s="295">
        <v>289.14</v>
      </c>
      <c r="X1509" s="295">
        <v>0</v>
      </c>
      <c r="Y1509" s="295">
        <v>0</v>
      </c>
      <c r="Z1509" s="295">
        <v>0</v>
      </c>
      <c r="AA1509" s="295">
        <v>11.42</v>
      </c>
      <c r="AB1509" s="295">
        <v>0</v>
      </c>
      <c r="AC1509" s="295">
        <v>0</v>
      </c>
      <c r="AD1509" s="295">
        <v>0</v>
      </c>
      <c r="AE1509" s="295">
        <v>0</v>
      </c>
      <c r="AF1509" s="295">
        <v>-28.11</v>
      </c>
      <c r="AG1509" s="295">
        <v>26.65</v>
      </c>
      <c r="AH1509" s="295">
        <v>72.34</v>
      </c>
      <c r="AI1509" s="295">
        <v>0</v>
      </c>
      <c r="AJ1509" s="295">
        <v>0</v>
      </c>
      <c r="AK1509" s="295">
        <v>0</v>
      </c>
      <c r="AL1509" s="295">
        <v>0</v>
      </c>
      <c r="AM1509" s="295">
        <v>0</v>
      </c>
      <c r="AN1509" s="295">
        <v>0</v>
      </c>
      <c r="AO1509" s="295">
        <v>0</v>
      </c>
      <c r="AP1509" s="295">
        <v>6.99</v>
      </c>
      <c r="AQ1509" s="295">
        <v>0</v>
      </c>
      <c r="AR1509" s="295">
        <v>10.64</v>
      </c>
      <c r="AS1509" s="295">
        <v>0</v>
      </c>
      <c r="AT1509" s="295">
        <f t="shared" si="23"/>
        <v>600.16999999999996</v>
      </c>
      <c r="AU1509" s="295">
        <v>0</v>
      </c>
      <c r="AV1509" s="295">
        <v>0</v>
      </c>
      <c r="AW1509" s="296">
        <v>91</v>
      </c>
      <c r="AX1509" s="296">
        <v>300</v>
      </c>
      <c r="AY1509" s="295">
        <v>340001.13</v>
      </c>
      <c r="AZ1509" s="295">
        <v>54861.35</v>
      </c>
      <c r="BA1509" s="294">
        <v>59.411563000000001</v>
      </c>
      <c r="BB1509" s="294">
        <v>35.229388535428299</v>
      </c>
      <c r="BC1509" s="294">
        <v>10.59</v>
      </c>
      <c r="BD1509" s="294"/>
      <c r="BE1509" s="293" t="s">
        <v>4204</v>
      </c>
      <c r="BF1509" s="291"/>
      <c r="BG1509" s="293" t="s">
        <v>333</v>
      </c>
      <c r="BH1509" s="293" t="s">
        <v>527</v>
      </c>
      <c r="BI1509" s="293" t="s">
        <v>758</v>
      </c>
      <c r="BJ1509" s="293" t="s">
        <v>103</v>
      </c>
      <c r="BK1509" s="292" t="s">
        <v>175</v>
      </c>
      <c r="BL1509" s="294">
        <v>254755.26343903999</v>
      </c>
      <c r="BM1509" s="292" t="s">
        <v>309</v>
      </c>
      <c r="BN1509" s="294"/>
      <c r="BO1509" s="297">
        <v>38818</v>
      </c>
      <c r="BP1509" s="297">
        <v>47949</v>
      </c>
      <c r="BQ1509" s="297" t="s">
        <v>4757</v>
      </c>
      <c r="BR1509" s="297" t="s">
        <v>4764</v>
      </c>
      <c r="BS1509" s="297">
        <v>38818</v>
      </c>
      <c r="BT1509" s="297">
        <v>47949</v>
      </c>
      <c r="BU1509" s="294">
        <v>0</v>
      </c>
      <c r="BV1509" s="294">
        <v>11.42</v>
      </c>
      <c r="BW1509" s="294">
        <v>0</v>
      </c>
    </row>
    <row r="1510" spans="1:75" s="289" customFormat="1" ht="18.2" customHeight="1" x14ac:dyDescent="0.15">
      <c r="A1510" s="298">
        <v>1508</v>
      </c>
      <c r="B1510" s="299" t="s">
        <v>305</v>
      </c>
      <c r="C1510" s="299" t="s">
        <v>306</v>
      </c>
      <c r="D1510" s="313">
        <v>45170</v>
      </c>
      <c r="E1510" s="300" t="s">
        <v>1076</v>
      </c>
      <c r="F1510" s="309">
        <v>151</v>
      </c>
      <c r="G1510" s="309">
        <v>150</v>
      </c>
      <c r="H1510" s="302">
        <v>15472.03</v>
      </c>
      <c r="I1510" s="302">
        <v>10000.33</v>
      </c>
      <c r="J1510" s="302">
        <v>0</v>
      </c>
      <c r="K1510" s="302">
        <v>25472.36</v>
      </c>
      <c r="L1510" s="302">
        <v>119.68</v>
      </c>
      <c r="M1510" s="302">
        <v>0</v>
      </c>
      <c r="N1510" s="302">
        <v>0</v>
      </c>
      <c r="O1510" s="302">
        <v>0</v>
      </c>
      <c r="P1510" s="302">
        <v>0</v>
      </c>
      <c r="Q1510" s="302">
        <v>0</v>
      </c>
      <c r="R1510" s="302">
        <v>25472.36</v>
      </c>
      <c r="S1510" s="302">
        <v>28162.67</v>
      </c>
      <c r="T1510" s="302">
        <v>134.74</v>
      </c>
      <c r="U1510" s="302">
        <v>0</v>
      </c>
      <c r="V1510" s="302">
        <v>0</v>
      </c>
      <c r="W1510" s="302">
        <v>0</v>
      </c>
      <c r="X1510" s="302">
        <v>0</v>
      </c>
      <c r="Y1510" s="302">
        <v>0</v>
      </c>
      <c r="Z1510" s="302">
        <v>28297.41</v>
      </c>
      <c r="AA1510" s="302">
        <v>0</v>
      </c>
      <c r="AB1510" s="302">
        <v>0</v>
      </c>
      <c r="AC1510" s="302">
        <v>0</v>
      </c>
      <c r="AD1510" s="302">
        <v>0</v>
      </c>
      <c r="AE1510" s="302">
        <v>0</v>
      </c>
      <c r="AF1510" s="302">
        <v>0</v>
      </c>
      <c r="AG1510" s="302">
        <v>0</v>
      </c>
      <c r="AH1510" s="302">
        <v>0</v>
      </c>
      <c r="AI1510" s="302">
        <v>0</v>
      </c>
      <c r="AJ1510" s="302">
        <v>0</v>
      </c>
      <c r="AK1510" s="302">
        <v>0</v>
      </c>
      <c r="AL1510" s="302">
        <v>0</v>
      </c>
      <c r="AM1510" s="302">
        <v>0</v>
      </c>
      <c r="AN1510" s="302">
        <v>0</v>
      </c>
      <c r="AO1510" s="302">
        <v>0</v>
      </c>
      <c r="AP1510" s="302">
        <v>0</v>
      </c>
      <c r="AQ1510" s="302">
        <v>0</v>
      </c>
      <c r="AR1510" s="302">
        <v>0</v>
      </c>
      <c r="AS1510" s="302">
        <v>0</v>
      </c>
      <c r="AT1510" s="295">
        <f t="shared" si="23"/>
        <v>0</v>
      </c>
      <c r="AU1510" s="302">
        <v>10120.01</v>
      </c>
      <c r="AV1510" s="302">
        <v>28297.41</v>
      </c>
      <c r="AW1510" s="303">
        <v>86</v>
      </c>
      <c r="AX1510" s="303">
        <v>300</v>
      </c>
      <c r="AY1510" s="302">
        <v>240997.41</v>
      </c>
      <c r="AZ1510" s="302">
        <v>27047.9</v>
      </c>
      <c r="BA1510" s="301">
        <v>40.411859</v>
      </c>
      <c r="BB1510" s="301">
        <v>38.057868474714901</v>
      </c>
      <c r="BC1510" s="301">
        <v>10.45</v>
      </c>
      <c r="BD1510" s="301"/>
      <c r="BE1510" s="300" t="s">
        <v>4204</v>
      </c>
      <c r="BF1510" s="298"/>
      <c r="BG1510" s="300" t="s">
        <v>315</v>
      </c>
      <c r="BH1510" s="300" t="s">
        <v>183</v>
      </c>
      <c r="BI1510" s="300" t="s">
        <v>338</v>
      </c>
      <c r="BJ1510" s="300" t="s">
        <v>4205</v>
      </c>
      <c r="BK1510" s="299" t="s">
        <v>175</v>
      </c>
      <c r="BL1510" s="301">
        <v>199476.49650656001</v>
      </c>
      <c r="BM1510" s="299" t="s">
        <v>309</v>
      </c>
      <c r="BN1510" s="301"/>
      <c r="BO1510" s="304">
        <v>38658</v>
      </c>
      <c r="BP1510" s="304">
        <v>47789</v>
      </c>
      <c r="BQ1510" s="297" t="s">
        <v>947</v>
      </c>
      <c r="BR1510" s="297" t="s">
        <v>4774</v>
      </c>
      <c r="BS1510" s="297">
        <v>38658</v>
      </c>
      <c r="BT1510" s="297">
        <v>47789</v>
      </c>
      <c r="BU1510" s="301">
        <v>9923.52</v>
      </c>
      <c r="BV1510" s="301">
        <v>13.49</v>
      </c>
      <c r="BW1510" s="301">
        <v>0</v>
      </c>
    </row>
    <row r="1511" spans="1:75" s="289" customFormat="1" ht="18.2" customHeight="1" x14ac:dyDescent="0.15">
      <c r="A1511" s="291">
        <v>1509</v>
      </c>
      <c r="B1511" s="292" t="s">
        <v>305</v>
      </c>
      <c r="C1511" s="292" t="s">
        <v>306</v>
      </c>
      <c r="D1511" s="312">
        <v>45170</v>
      </c>
      <c r="E1511" s="293" t="s">
        <v>2579</v>
      </c>
      <c r="F1511" s="308">
        <v>0</v>
      </c>
      <c r="G1511" s="308">
        <v>0</v>
      </c>
      <c r="H1511" s="295">
        <v>24161.56</v>
      </c>
      <c r="I1511" s="295">
        <v>0</v>
      </c>
      <c r="J1511" s="295">
        <v>0</v>
      </c>
      <c r="K1511" s="295">
        <v>24161.56</v>
      </c>
      <c r="L1511" s="295">
        <v>183.78</v>
      </c>
      <c r="M1511" s="295">
        <v>0</v>
      </c>
      <c r="N1511" s="295">
        <v>0</v>
      </c>
      <c r="O1511" s="295">
        <v>183.78</v>
      </c>
      <c r="P1511" s="295">
        <v>0</v>
      </c>
      <c r="Q1511" s="295">
        <v>0</v>
      </c>
      <c r="R1511" s="295">
        <v>23977.78</v>
      </c>
      <c r="S1511" s="295">
        <v>0</v>
      </c>
      <c r="T1511" s="295">
        <v>210.41</v>
      </c>
      <c r="U1511" s="295">
        <v>0</v>
      </c>
      <c r="V1511" s="295">
        <v>0</v>
      </c>
      <c r="W1511" s="295">
        <v>210.41</v>
      </c>
      <c r="X1511" s="295">
        <v>0</v>
      </c>
      <c r="Y1511" s="295">
        <v>0</v>
      </c>
      <c r="Z1511" s="295">
        <v>0</v>
      </c>
      <c r="AA1511" s="295">
        <v>20.9</v>
      </c>
      <c r="AB1511" s="295">
        <v>0</v>
      </c>
      <c r="AC1511" s="295">
        <v>0</v>
      </c>
      <c r="AD1511" s="295">
        <v>0</v>
      </c>
      <c r="AE1511" s="295">
        <v>0</v>
      </c>
      <c r="AF1511" s="295">
        <v>-12.85</v>
      </c>
      <c r="AG1511" s="295">
        <v>20.75</v>
      </c>
      <c r="AH1511" s="295">
        <v>59.56</v>
      </c>
      <c r="AI1511" s="295">
        <v>0</v>
      </c>
      <c r="AJ1511" s="295">
        <v>0</v>
      </c>
      <c r="AK1511" s="295">
        <v>0</v>
      </c>
      <c r="AL1511" s="295">
        <v>0</v>
      </c>
      <c r="AM1511" s="295">
        <v>0</v>
      </c>
      <c r="AN1511" s="295">
        <v>0</v>
      </c>
      <c r="AO1511" s="295">
        <v>0</v>
      </c>
      <c r="AP1511" s="295">
        <v>0</v>
      </c>
      <c r="AQ1511" s="295">
        <v>0</v>
      </c>
      <c r="AR1511" s="295">
        <v>0.33</v>
      </c>
      <c r="AS1511" s="295">
        <v>4.3416999999999997E-2</v>
      </c>
      <c r="AT1511" s="295">
        <f t="shared" si="23"/>
        <v>482.17658299999994</v>
      </c>
      <c r="AU1511" s="295">
        <v>0</v>
      </c>
      <c r="AV1511" s="295">
        <v>0</v>
      </c>
      <c r="AW1511" s="296">
        <v>87</v>
      </c>
      <c r="AX1511" s="296">
        <v>300</v>
      </c>
      <c r="AY1511" s="295">
        <v>361199.64</v>
      </c>
      <c r="AZ1511" s="295">
        <v>41907.980000000003</v>
      </c>
      <c r="BA1511" s="294">
        <v>42.081989</v>
      </c>
      <c r="BB1511" s="294">
        <v>24.077339785988698</v>
      </c>
      <c r="BC1511" s="294">
        <v>10.45</v>
      </c>
      <c r="BD1511" s="294"/>
      <c r="BE1511" s="293" t="s">
        <v>4204</v>
      </c>
      <c r="BF1511" s="291"/>
      <c r="BG1511" s="293" t="s">
        <v>333</v>
      </c>
      <c r="BH1511" s="293" t="s">
        <v>193</v>
      </c>
      <c r="BI1511" s="293" t="s">
        <v>334</v>
      </c>
      <c r="BJ1511" s="293" t="s">
        <v>103</v>
      </c>
      <c r="BK1511" s="292" t="s">
        <v>175</v>
      </c>
      <c r="BL1511" s="294">
        <v>187772.29704688</v>
      </c>
      <c r="BM1511" s="292" t="s">
        <v>309</v>
      </c>
      <c r="BN1511" s="294"/>
      <c r="BO1511" s="297">
        <v>38694</v>
      </c>
      <c r="BP1511" s="297">
        <v>47825</v>
      </c>
      <c r="BQ1511" s="297" t="s">
        <v>4757</v>
      </c>
      <c r="BR1511" s="297" t="s">
        <v>4764</v>
      </c>
      <c r="BS1511" s="297">
        <v>38694</v>
      </c>
      <c r="BT1511" s="297">
        <v>47825</v>
      </c>
      <c r="BU1511" s="294">
        <v>0</v>
      </c>
      <c r="BV1511" s="294">
        <v>20.9</v>
      </c>
      <c r="BW1511" s="294">
        <v>0</v>
      </c>
    </row>
    <row r="1512" spans="1:75" s="289" customFormat="1" ht="18.2" customHeight="1" x14ac:dyDescent="0.15">
      <c r="A1512" s="298">
        <v>1510</v>
      </c>
      <c r="B1512" s="299" t="s">
        <v>305</v>
      </c>
      <c r="C1512" s="299" t="s">
        <v>306</v>
      </c>
      <c r="D1512" s="313">
        <v>45170</v>
      </c>
      <c r="E1512" s="300" t="s">
        <v>2580</v>
      </c>
      <c r="F1512" s="309">
        <v>115</v>
      </c>
      <c r="G1512" s="309">
        <v>114</v>
      </c>
      <c r="H1512" s="302">
        <v>19052.12</v>
      </c>
      <c r="I1512" s="302">
        <v>10446.01</v>
      </c>
      <c r="J1512" s="302">
        <v>0</v>
      </c>
      <c r="K1512" s="302">
        <v>29498.13</v>
      </c>
      <c r="L1512" s="302">
        <v>144.88999999999999</v>
      </c>
      <c r="M1512" s="302">
        <v>0</v>
      </c>
      <c r="N1512" s="302">
        <v>0</v>
      </c>
      <c r="O1512" s="302">
        <v>0</v>
      </c>
      <c r="P1512" s="302">
        <v>0</v>
      </c>
      <c r="Q1512" s="302">
        <v>0</v>
      </c>
      <c r="R1512" s="302">
        <v>29498.13</v>
      </c>
      <c r="S1512" s="302">
        <v>24905.8</v>
      </c>
      <c r="T1512" s="302">
        <v>165.91</v>
      </c>
      <c r="U1512" s="302">
        <v>0</v>
      </c>
      <c r="V1512" s="302">
        <v>0</v>
      </c>
      <c r="W1512" s="302">
        <v>0</v>
      </c>
      <c r="X1512" s="302">
        <v>0</v>
      </c>
      <c r="Y1512" s="302">
        <v>0</v>
      </c>
      <c r="Z1512" s="302">
        <v>25071.71</v>
      </c>
      <c r="AA1512" s="302">
        <v>0</v>
      </c>
      <c r="AB1512" s="302">
        <v>0</v>
      </c>
      <c r="AC1512" s="302">
        <v>0</v>
      </c>
      <c r="AD1512" s="302">
        <v>0</v>
      </c>
      <c r="AE1512" s="302">
        <v>0</v>
      </c>
      <c r="AF1512" s="302">
        <v>0</v>
      </c>
      <c r="AG1512" s="302">
        <v>0</v>
      </c>
      <c r="AH1512" s="302">
        <v>0</v>
      </c>
      <c r="AI1512" s="302">
        <v>0</v>
      </c>
      <c r="AJ1512" s="302">
        <v>0</v>
      </c>
      <c r="AK1512" s="302">
        <v>0</v>
      </c>
      <c r="AL1512" s="302">
        <v>0</v>
      </c>
      <c r="AM1512" s="302">
        <v>0</v>
      </c>
      <c r="AN1512" s="302">
        <v>0</v>
      </c>
      <c r="AO1512" s="302">
        <v>0</v>
      </c>
      <c r="AP1512" s="302">
        <v>0</v>
      </c>
      <c r="AQ1512" s="302">
        <v>0</v>
      </c>
      <c r="AR1512" s="302">
        <v>0</v>
      </c>
      <c r="AS1512" s="302">
        <v>0</v>
      </c>
      <c r="AT1512" s="295">
        <f t="shared" si="23"/>
        <v>0</v>
      </c>
      <c r="AU1512" s="302">
        <v>10590.9</v>
      </c>
      <c r="AV1512" s="302">
        <v>25071.71</v>
      </c>
      <c r="AW1512" s="303">
        <v>87</v>
      </c>
      <c r="AX1512" s="303">
        <v>300</v>
      </c>
      <c r="AY1512" s="302">
        <v>294001.28000000003</v>
      </c>
      <c r="AZ1512" s="302">
        <v>33042.71</v>
      </c>
      <c r="BA1512" s="301">
        <v>40.816144999999999</v>
      </c>
      <c r="BB1512" s="301">
        <v>36.437687807956699</v>
      </c>
      <c r="BC1512" s="301">
        <v>10.45</v>
      </c>
      <c r="BD1512" s="301"/>
      <c r="BE1512" s="300" t="s">
        <v>4204</v>
      </c>
      <c r="BF1512" s="298"/>
      <c r="BG1512" s="300" t="s">
        <v>380</v>
      </c>
      <c r="BH1512" s="300" t="s">
        <v>203</v>
      </c>
      <c r="BI1512" s="300" t="s">
        <v>762</v>
      </c>
      <c r="BJ1512" s="300" t="s">
        <v>4205</v>
      </c>
      <c r="BK1512" s="299" t="s">
        <v>175</v>
      </c>
      <c r="BL1512" s="301">
        <v>231002.68785048</v>
      </c>
      <c r="BM1512" s="299" t="s">
        <v>309</v>
      </c>
      <c r="BN1512" s="301"/>
      <c r="BO1512" s="304">
        <v>38709</v>
      </c>
      <c r="BP1512" s="304">
        <v>47840</v>
      </c>
      <c r="BQ1512" s="297" t="s">
        <v>947</v>
      </c>
      <c r="BR1512" s="297" t="s">
        <v>4774</v>
      </c>
      <c r="BS1512" s="297">
        <v>38709</v>
      </c>
      <c r="BT1512" s="297">
        <v>47840</v>
      </c>
      <c r="BU1512" s="301">
        <v>9139.3799999999992</v>
      </c>
      <c r="BV1512" s="301">
        <v>16.48</v>
      </c>
      <c r="BW1512" s="301">
        <v>0</v>
      </c>
    </row>
    <row r="1513" spans="1:75" s="289" customFormat="1" ht="18.2" customHeight="1" x14ac:dyDescent="0.15">
      <c r="A1513" s="291">
        <v>1511</v>
      </c>
      <c r="B1513" s="292" t="s">
        <v>305</v>
      </c>
      <c r="C1513" s="292" t="s">
        <v>306</v>
      </c>
      <c r="D1513" s="312">
        <v>45170</v>
      </c>
      <c r="E1513" s="293" t="s">
        <v>2581</v>
      </c>
      <c r="F1513" s="292" t="s">
        <v>4163</v>
      </c>
      <c r="G1513" s="308">
        <v>113</v>
      </c>
      <c r="H1513" s="295">
        <v>17121.25</v>
      </c>
      <c r="I1513" s="295">
        <v>9191.75</v>
      </c>
      <c r="J1513" s="295">
        <v>0</v>
      </c>
      <c r="K1513" s="295">
        <v>26313</v>
      </c>
      <c r="L1513" s="295">
        <v>128.15</v>
      </c>
      <c r="M1513" s="295">
        <v>0</v>
      </c>
      <c r="N1513" s="295">
        <v>9191.75</v>
      </c>
      <c r="O1513" s="295">
        <v>128.15</v>
      </c>
      <c r="P1513" s="295">
        <v>16993.099999999999</v>
      </c>
      <c r="Q1513" s="295">
        <v>0</v>
      </c>
      <c r="R1513" s="295">
        <v>0</v>
      </c>
      <c r="S1513" s="295">
        <v>22016.03</v>
      </c>
      <c r="T1513" s="295">
        <v>149.1</v>
      </c>
      <c r="U1513" s="295">
        <v>0</v>
      </c>
      <c r="V1513" s="295">
        <v>22016.03</v>
      </c>
      <c r="W1513" s="295">
        <v>149.1</v>
      </c>
      <c r="X1513" s="295">
        <v>0</v>
      </c>
      <c r="Y1513" s="295">
        <v>0</v>
      </c>
      <c r="Z1513" s="295">
        <v>0</v>
      </c>
      <c r="AA1513" s="295">
        <v>14.7</v>
      </c>
      <c r="AB1513" s="295">
        <v>0</v>
      </c>
      <c r="AC1513" s="295">
        <v>0</v>
      </c>
      <c r="AD1513" s="295">
        <v>0</v>
      </c>
      <c r="AE1513" s="295">
        <v>0</v>
      </c>
      <c r="AF1513" s="295">
        <v>-9401.08</v>
      </c>
      <c r="AG1513" s="295">
        <v>14.6</v>
      </c>
      <c r="AH1513" s="295">
        <v>43.41</v>
      </c>
      <c r="AI1513" s="295">
        <v>1646.4</v>
      </c>
      <c r="AJ1513" s="295">
        <v>0</v>
      </c>
      <c r="AK1513" s="295">
        <v>0</v>
      </c>
      <c r="AL1513" s="295">
        <v>5824.9</v>
      </c>
      <c r="AM1513" s="295">
        <v>0</v>
      </c>
      <c r="AN1513" s="295">
        <v>1635.2</v>
      </c>
      <c r="AO1513" s="295">
        <v>4861.92</v>
      </c>
      <c r="AP1513" s="295">
        <v>0</v>
      </c>
      <c r="AQ1513" s="295">
        <v>2269.48</v>
      </c>
      <c r="AR1513" s="295">
        <v>0</v>
      </c>
      <c r="AS1513" s="295">
        <v>0</v>
      </c>
      <c r="AT1513" s="295">
        <f t="shared" si="23"/>
        <v>55387.659999999996</v>
      </c>
      <c r="AU1513" s="295">
        <v>0</v>
      </c>
      <c r="AV1513" s="295">
        <v>0</v>
      </c>
      <c r="AW1513" s="296">
        <v>88</v>
      </c>
      <c r="AX1513" s="296">
        <v>300</v>
      </c>
      <c r="AY1513" s="295">
        <v>294000.38</v>
      </c>
      <c r="AZ1513" s="295">
        <v>29475.48</v>
      </c>
      <c r="BA1513" s="294">
        <v>36.734650999999999</v>
      </c>
      <c r="BB1513" s="294">
        <v>0</v>
      </c>
      <c r="BC1513" s="294">
        <v>10.45</v>
      </c>
      <c r="BD1513" s="294"/>
      <c r="BE1513" s="293" t="s">
        <v>4204</v>
      </c>
      <c r="BF1513" s="291"/>
      <c r="BG1513" s="293" t="s">
        <v>380</v>
      </c>
      <c r="BH1513" s="293" t="s">
        <v>203</v>
      </c>
      <c r="BI1513" s="293" t="s">
        <v>763</v>
      </c>
      <c r="BJ1513" s="293" t="s">
        <v>103</v>
      </c>
      <c r="BK1513" s="292" t="s">
        <v>175</v>
      </c>
      <c r="BL1513" s="294">
        <v>0</v>
      </c>
      <c r="BM1513" s="292" t="s">
        <v>309</v>
      </c>
      <c r="BN1513" s="294"/>
      <c r="BO1513" s="297">
        <v>38748</v>
      </c>
      <c r="BP1513" s="297">
        <v>47879</v>
      </c>
      <c r="BQ1513" s="297" t="s">
        <v>4859</v>
      </c>
      <c r="BR1513" s="297" t="s">
        <v>4860</v>
      </c>
      <c r="BS1513" s="297">
        <v>38748</v>
      </c>
      <c r="BT1513" s="297">
        <v>47879</v>
      </c>
      <c r="BU1513" s="294">
        <v>0</v>
      </c>
      <c r="BV1513" s="294">
        <v>0</v>
      </c>
      <c r="BW1513" s="294">
        <v>0</v>
      </c>
    </row>
    <row r="1514" spans="1:75" s="289" customFormat="1" ht="18.2" customHeight="1" x14ac:dyDescent="0.15">
      <c r="A1514" s="298">
        <v>1512</v>
      </c>
      <c r="B1514" s="299" t="s">
        <v>305</v>
      </c>
      <c r="C1514" s="299" t="s">
        <v>306</v>
      </c>
      <c r="D1514" s="313">
        <v>45170</v>
      </c>
      <c r="E1514" s="300" t="s">
        <v>2582</v>
      </c>
      <c r="F1514" s="309">
        <v>163</v>
      </c>
      <c r="G1514" s="309">
        <v>162</v>
      </c>
      <c r="H1514" s="302">
        <v>13553.77</v>
      </c>
      <c r="I1514" s="302">
        <v>34428.879999999997</v>
      </c>
      <c r="J1514" s="302">
        <v>0</v>
      </c>
      <c r="K1514" s="302">
        <v>47982.65</v>
      </c>
      <c r="L1514" s="302">
        <v>397.35</v>
      </c>
      <c r="M1514" s="302">
        <v>0</v>
      </c>
      <c r="N1514" s="302">
        <v>0</v>
      </c>
      <c r="O1514" s="302">
        <v>0</v>
      </c>
      <c r="P1514" s="302">
        <v>0</v>
      </c>
      <c r="Q1514" s="302">
        <v>0</v>
      </c>
      <c r="R1514" s="302">
        <v>47982.65</v>
      </c>
      <c r="S1514" s="302">
        <v>49062.68</v>
      </c>
      <c r="T1514" s="302">
        <v>118.03</v>
      </c>
      <c r="U1514" s="302">
        <v>0</v>
      </c>
      <c r="V1514" s="302">
        <v>0</v>
      </c>
      <c r="W1514" s="302">
        <v>0</v>
      </c>
      <c r="X1514" s="302">
        <v>0</v>
      </c>
      <c r="Y1514" s="302">
        <v>0</v>
      </c>
      <c r="Z1514" s="302">
        <v>49180.71</v>
      </c>
      <c r="AA1514" s="302">
        <v>0</v>
      </c>
      <c r="AB1514" s="302">
        <v>0</v>
      </c>
      <c r="AC1514" s="302">
        <v>0</v>
      </c>
      <c r="AD1514" s="302">
        <v>0</v>
      </c>
      <c r="AE1514" s="302">
        <v>0</v>
      </c>
      <c r="AF1514" s="302">
        <v>0</v>
      </c>
      <c r="AG1514" s="302">
        <v>0</v>
      </c>
      <c r="AH1514" s="302">
        <v>0</v>
      </c>
      <c r="AI1514" s="302">
        <v>0</v>
      </c>
      <c r="AJ1514" s="302">
        <v>0</v>
      </c>
      <c r="AK1514" s="302">
        <v>0</v>
      </c>
      <c r="AL1514" s="302">
        <v>0</v>
      </c>
      <c r="AM1514" s="302">
        <v>0</v>
      </c>
      <c r="AN1514" s="302">
        <v>0</v>
      </c>
      <c r="AO1514" s="302">
        <v>0</v>
      </c>
      <c r="AP1514" s="302">
        <v>0</v>
      </c>
      <c r="AQ1514" s="302">
        <v>0</v>
      </c>
      <c r="AR1514" s="302">
        <v>0</v>
      </c>
      <c r="AS1514" s="302">
        <v>0</v>
      </c>
      <c r="AT1514" s="295">
        <f t="shared" si="23"/>
        <v>0</v>
      </c>
      <c r="AU1514" s="302">
        <v>34826.230000000003</v>
      </c>
      <c r="AV1514" s="302">
        <v>49180.71</v>
      </c>
      <c r="AW1514" s="303">
        <v>29</v>
      </c>
      <c r="AX1514" s="303">
        <v>240</v>
      </c>
      <c r="AY1514" s="302">
        <v>412000.43</v>
      </c>
      <c r="AZ1514" s="302">
        <v>51795.55</v>
      </c>
      <c r="BA1514" s="301">
        <v>46.091127999999998</v>
      </c>
      <c r="BB1514" s="301">
        <v>42.698155786147602</v>
      </c>
      <c r="BC1514" s="301">
        <v>10.45</v>
      </c>
      <c r="BD1514" s="301"/>
      <c r="BE1514" s="300" t="s">
        <v>4204</v>
      </c>
      <c r="BF1514" s="298"/>
      <c r="BG1514" s="300" t="s">
        <v>355</v>
      </c>
      <c r="BH1514" s="300" t="s">
        <v>228</v>
      </c>
      <c r="BI1514" s="300" t="s">
        <v>764</v>
      </c>
      <c r="BJ1514" s="300" t="s">
        <v>4205</v>
      </c>
      <c r="BK1514" s="299" t="s">
        <v>175</v>
      </c>
      <c r="BL1514" s="301">
        <v>375756.73848439998</v>
      </c>
      <c r="BM1514" s="299" t="s">
        <v>309</v>
      </c>
      <c r="BN1514" s="301"/>
      <c r="BO1514" s="304">
        <v>38751</v>
      </c>
      <c r="BP1514" s="304">
        <v>46056</v>
      </c>
      <c r="BQ1514" s="297" t="s">
        <v>4123</v>
      </c>
      <c r="BR1514" s="297" t="s">
        <v>4760</v>
      </c>
      <c r="BS1514" s="297">
        <v>38751</v>
      </c>
      <c r="BT1514" s="297">
        <v>46056</v>
      </c>
      <c r="BU1514" s="301">
        <v>19669.22</v>
      </c>
      <c r="BV1514" s="301">
        <v>25.16</v>
      </c>
      <c r="BW1514" s="301">
        <v>0</v>
      </c>
    </row>
    <row r="1515" spans="1:75" s="289" customFormat="1" ht="18.2" customHeight="1" x14ac:dyDescent="0.15">
      <c r="A1515" s="291">
        <v>1513</v>
      </c>
      <c r="B1515" s="292" t="s">
        <v>305</v>
      </c>
      <c r="C1515" s="292" t="s">
        <v>306</v>
      </c>
      <c r="D1515" s="312">
        <v>45170</v>
      </c>
      <c r="E1515" s="293" t="s">
        <v>2583</v>
      </c>
      <c r="F1515" s="308">
        <v>146</v>
      </c>
      <c r="G1515" s="308">
        <v>145</v>
      </c>
      <c r="H1515" s="295">
        <v>24554.25</v>
      </c>
      <c r="I1515" s="295">
        <v>14863.16</v>
      </c>
      <c r="J1515" s="295">
        <v>0</v>
      </c>
      <c r="K1515" s="295">
        <v>39417.410000000003</v>
      </c>
      <c r="L1515" s="295">
        <v>180.88</v>
      </c>
      <c r="M1515" s="295">
        <v>0</v>
      </c>
      <c r="N1515" s="295">
        <v>0</v>
      </c>
      <c r="O1515" s="295">
        <v>0</v>
      </c>
      <c r="P1515" s="295">
        <v>0</v>
      </c>
      <c r="Q1515" s="295">
        <v>0</v>
      </c>
      <c r="R1515" s="295">
        <v>39417.410000000003</v>
      </c>
      <c r="S1515" s="295">
        <v>42132.4</v>
      </c>
      <c r="T1515" s="295">
        <v>213.83</v>
      </c>
      <c r="U1515" s="295">
        <v>0</v>
      </c>
      <c r="V1515" s="295">
        <v>0</v>
      </c>
      <c r="W1515" s="295">
        <v>0</v>
      </c>
      <c r="X1515" s="295">
        <v>0</v>
      </c>
      <c r="Y1515" s="295">
        <v>0</v>
      </c>
      <c r="Z1515" s="295">
        <v>42346.23</v>
      </c>
      <c r="AA1515" s="295">
        <v>0</v>
      </c>
      <c r="AB1515" s="295">
        <v>0</v>
      </c>
      <c r="AC1515" s="295">
        <v>0</v>
      </c>
      <c r="AD1515" s="295">
        <v>0</v>
      </c>
      <c r="AE1515" s="295">
        <v>0</v>
      </c>
      <c r="AF1515" s="295">
        <v>0</v>
      </c>
      <c r="AG1515" s="295">
        <v>0</v>
      </c>
      <c r="AH1515" s="295">
        <v>0</v>
      </c>
      <c r="AI1515" s="295">
        <v>0</v>
      </c>
      <c r="AJ1515" s="295">
        <v>0</v>
      </c>
      <c r="AK1515" s="295">
        <v>0</v>
      </c>
      <c r="AL1515" s="295">
        <v>0</v>
      </c>
      <c r="AM1515" s="295">
        <v>0</v>
      </c>
      <c r="AN1515" s="295">
        <v>0</v>
      </c>
      <c r="AO1515" s="295">
        <v>0</v>
      </c>
      <c r="AP1515" s="295">
        <v>0</v>
      </c>
      <c r="AQ1515" s="295">
        <v>0</v>
      </c>
      <c r="AR1515" s="295">
        <v>0</v>
      </c>
      <c r="AS1515" s="295">
        <v>0</v>
      </c>
      <c r="AT1515" s="295">
        <f t="shared" si="23"/>
        <v>0</v>
      </c>
      <c r="AU1515" s="295">
        <v>15044.04</v>
      </c>
      <c r="AV1515" s="295">
        <v>42346.23</v>
      </c>
      <c r="AW1515" s="296">
        <v>89</v>
      </c>
      <c r="AX1515" s="296">
        <v>300</v>
      </c>
      <c r="AY1515" s="295">
        <v>298998.78000000003</v>
      </c>
      <c r="AZ1515" s="295">
        <v>41962.9</v>
      </c>
      <c r="BA1515" s="294">
        <v>51.505220999999999</v>
      </c>
      <c r="BB1515" s="294">
        <v>48.380889149644297</v>
      </c>
      <c r="BC1515" s="294">
        <v>10.45</v>
      </c>
      <c r="BD1515" s="294"/>
      <c r="BE1515" s="293" t="s">
        <v>4204</v>
      </c>
      <c r="BF1515" s="291"/>
      <c r="BG1515" s="293" t="s">
        <v>333</v>
      </c>
      <c r="BH1515" s="293" t="s">
        <v>185</v>
      </c>
      <c r="BI1515" s="293" t="s">
        <v>474</v>
      </c>
      <c r="BJ1515" s="293" t="s">
        <v>4205</v>
      </c>
      <c r="BK1515" s="292" t="s">
        <v>175</v>
      </c>
      <c r="BL1515" s="294">
        <v>308681.52178135997</v>
      </c>
      <c r="BM1515" s="292" t="s">
        <v>309</v>
      </c>
      <c r="BN1515" s="294"/>
      <c r="BO1515" s="297">
        <v>38756</v>
      </c>
      <c r="BP1515" s="297">
        <v>47887</v>
      </c>
      <c r="BQ1515" s="297" t="s">
        <v>954</v>
      </c>
      <c r="BR1515" s="297" t="s">
        <v>4795</v>
      </c>
      <c r="BS1515" s="297">
        <v>38756</v>
      </c>
      <c r="BT1515" s="297">
        <v>47887</v>
      </c>
      <c r="BU1515" s="294">
        <v>14302.94</v>
      </c>
      <c r="BV1515" s="294">
        <v>20.92</v>
      </c>
      <c r="BW1515" s="294">
        <v>0</v>
      </c>
    </row>
    <row r="1516" spans="1:75" s="289" customFormat="1" ht="18.2" customHeight="1" x14ac:dyDescent="0.15">
      <c r="A1516" s="298">
        <v>1514</v>
      </c>
      <c r="B1516" s="299" t="s">
        <v>305</v>
      </c>
      <c r="C1516" s="299" t="s">
        <v>306</v>
      </c>
      <c r="D1516" s="313">
        <v>45170</v>
      </c>
      <c r="E1516" s="300" t="s">
        <v>2584</v>
      </c>
      <c r="F1516" s="309">
        <v>147</v>
      </c>
      <c r="G1516" s="309">
        <v>146</v>
      </c>
      <c r="H1516" s="302">
        <v>15538.59</v>
      </c>
      <c r="I1516" s="302">
        <v>36185.22</v>
      </c>
      <c r="J1516" s="302">
        <v>0</v>
      </c>
      <c r="K1516" s="302">
        <v>51723.81</v>
      </c>
      <c r="L1516" s="302">
        <v>438.86</v>
      </c>
      <c r="M1516" s="302">
        <v>0</v>
      </c>
      <c r="N1516" s="302">
        <v>0</v>
      </c>
      <c r="O1516" s="302">
        <v>0</v>
      </c>
      <c r="P1516" s="302">
        <v>0</v>
      </c>
      <c r="Q1516" s="302">
        <v>0</v>
      </c>
      <c r="R1516" s="302">
        <v>51723.81</v>
      </c>
      <c r="S1516" s="302">
        <v>47346.2</v>
      </c>
      <c r="T1516" s="302">
        <v>135.32</v>
      </c>
      <c r="U1516" s="302">
        <v>0</v>
      </c>
      <c r="V1516" s="302">
        <v>0</v>
      </c>
      <c r="W1516" s="302">
        <v>0</v>
      </c>
      <c r="X1516" s="302">
        <v>0</v>
      </c>
      <c r="Y1516" s="302">
        <v>0</v>
      </c>
      <c r="Z1516" s="302">
        <v>47481.52</v>
      </c>
      <c r="AA1516" s="302">
        <v>0</v>
      </c>
      <c r="AB1516" s="302">
        <v>0</v>
      </c>
      <c r="AC1516" s="302">
        <v>0</v>
      </c>
      <c r="AD1516" s="302">
        <v>0</v>
      </c>
      <c r="AE1516" s="302">
        <v>0</v>
      </c>
      <c r="AF1516" s="302">
        <v>0</v>
      </c>
      <c r="AG1516" s="302">
        <v>0</v>
      </c>
      <c r="AH1516" s="302">
        <v>0</v>
      </c>
      <c r="AI1516" s="302">
        <v>0</v>
      </c>
      <c r="AJ1516" s="302">
        <v>0</v>
      </c>
      <c r="AK1516" s="302">
        <v>0</v>
      </c>
      <c r="AL1516" s="302">
        <v>0</v>
      </c>
      <c r="AM1516" s="302">
        <v>0</v>
      </c>
      <c r="AN1516" s="302">
        <v>0</v>
      </c>
      <c r="AO1516" s="302">
        <v>0</v>
      </c>
      <c r="AP1516" s="302">
        <v>0</v>
      </c>
      <c r="AQ1516" s="302">
        <v>0</v>
      </c>
      <c r="AR1516" s="302">
        <v>0</v>
      </c>
      <c r="AS1516" s="302">
        <v>0</v>
      </c>
      <c r="AT1516" s="295">
        <f t="shared" si="23"/>
        <v>0</v>
      </c>
      <c r="AU1516" s="302">
        <v>36624.080000000002</v>
      </c>
      <c r="AV1516" s="302">
        <v>47481.52</v>
      </c>
      <c r="AW1516" s="303">
        <v>30</v>
      </c>
      <c r="AX1516" s="303">
        <v>240</v>
      </c>
      <c r="AY1516" s="302">
        <v>312600.15000000002</v>
      </c>
      <c r="AZ1516" s="302">
        <v>57704.85</v>
      </c>
      <c r="BA1516" s="301">
        <v>67.930334999999999</v>
      </c>
      <c r="BB1516" s="301">
        <v>60.8894354768507</v>
      </c>
      <c r="BC1516" s="301">
        <v>10.45</v>
      </c>
      <c r="BD1516" s="301"/>
      <c r="BE1516" s="300" t="s">
        <v>4204</v>
      </c>
      <c r="BF1516" s="298"/>
      <c r="BG1516" s="300" t="s">
        <v>312</v>
      </c>
      <c r="BH1516" s="300" t="s">
        <v>393</v>
      </c>
      <c r="BI1516" s="300" t="s">
        <v>394</v>
      </c>
      <c r="BJ1516" s="300" t="s">
        <v>4205</v>
      </c>
      <c r="BK1516" s="299" t="s">
        <v>175</v>
      </c>
      <c r="BL1516" s="301">
        <v>405054.12159575999</v>
      </c>
      <c r="BM1516" s="299" t="s">
        <v>309</v>
      </c>
      <c r="BN1516" s="301"/>
      <c r="BO1516" s="304">
        <v>38782</v>
      </c>
      <c r="BP1516" s="304">
        <v>46087</v>
      </c>
      <c r="BQ1516" s="297" t="s">
        <v>4033</v>
      </c>
      <c r="BR1516" s="297" t="s">
        <v>4759</v>
      </c>
      <c r="BS1516" s="297">
        <v>38782</v>
      </c>
      <c r="BT1516" s="297">
        <v>46087</v>
      </c>
      <c r="BU1516" s="301">
        <v>18763.62</v>
      </c>
      <c r="BV1516" s="301">
        <v>28.03</v>
      </c>
      <c r="BW1516" s="301">
        <v>0</v>
      </c>
    </row>
    <row r="1517" spans="1:75" s="289" customFormat="1" ht="18.2" customHeight="1" x14ac:dyDescent="0.15">
      <c r="A1517" s="291">
        <v>1515</v>
      </c>
      <c r="B1517" s="292" t="s">
        <v>305</v>
      </c>
      <c r="C1517" s="292" t="s">
        <v>306</v>
      </c>
      <c r="D1517" s="312">
        <v>45170</v>
      </c>
      <c r="E1517" s="293" t="s">
        <v>2585</v>
      </c>
      <c r="F1517" s="308">
        <v>133</v>
      </c>
      <c r="G1517" s="308">
        <v>133</v>
      </c>
      <c r="H1517" s="295">
        <v>0</v>
      </c>
      <c r="I1517" s="295">
        <v>34539.07</v>
      </c>
      <c r="J1517" s="295">
        <v>0</v>
      </c>
      <c r="K1517" s="295">
        <v>34539.07</v>
      </c>
      <c r="L1517" s="295">
        <v>0</v>
      </c>
      <c r="M1517" s="295">
        <v>0</v>
      </c>
      <c r="N1517" s="295">
        <v>0</v>
      </c>
      <c r="O1517" s="295">
        <v>0</v>
      </c>
      <c r="P1517" s="295">
        <v>0</v>
      </c>
      <c r="Q1517" s="295">
        <v>0</v>
      </c>
      <c r="R1517" s="295">
        <v>34539.07</v>
      </c>
      <c r="S1517" s="295">
        <v>23884.67</v>
      </c>
      <c r="T1517" s="295">
        <v>0</v>
      </c>
      <c r="U1517" s="295">
        <v>0</v>
      </c>
      <c r="V1517" s="295">
        <v>0</v>
      </c>
      <c r="W1517" s="295">
        <v>0</v>
      </c>
      <c r="X1517" s="295">
        <v>0</v>
      </c>
      <c r="Y1517" s="295">
        <v>0</v>
      </c>
      <c r="Z1517" s="295">
        <v>23884.67</v>
      </c>
      <c r="AA1517" s="295">
        <v>0</v>
      </c>
      <c r="AB1517" s="295">
        <v>0</v>
      </c>
      <c r="AC1517" s="295">
        <v>0</v>
      </c>
      <c r="AD1517" s="295">
        <v>0</v>
      </c>
      <c r="AE1517" s="295">
        <v>0</v>
      </c>
      <c r="AF1517" s="295">
        <v>0</v>
      </c>
      <c r="AG1517" s="295">
        <v>0</v>
      </c>
      <c r="AH1517" s="295">
        <v>0</v>
      </c>
      <c r="AI1517" s="295">
        <v>0</v>
      </c>
      <c r="AJ1517" s="295">
        <v>0</v>
      </c>
      <c r="AK1517" s="295">
        <v>0</v>
      </c>
      <c r="AL1517" s="295">
        <v>0</v>
      </c>
      <c r="AM1517" s="295">
        <v>0</v>
      </c>
      <c r="AN1517" s="295">
        <v>0</v>
      </c>
      <c r="AO1517" s="295">
        <v>0</v>
      </c>
      <c r="AP1517" s="295">
        <v>0</v>
      </c>
      <c r="AQ1517" s="295">
        <v>0</v>
      </c>
      <c r="AR1517" s="295">
        <v>0</v>
      </c>
      <c r="AS1517" s="295">
        <v>0</v>
      </c>
      <c r="AT1517" s="295">
        <f t="shared" si="23"/>
        <v>0</v>
      </c>
      <c r="AU1517" s="295">
        <v>34539.07</v>
      </c>
      <c r="AV1517" s="295">
        <v>23884.67</v>
      </c>
      <c r="AW1517" s="296">
        <v>0</v>
      </c>
      <c r="AX1517" s="296">
        <v>180</v>
      </c>
      <c r="AY1517" s="295">
        <v>270000.05</v>
      </c>
      <c r="AZ1517" s="295">
        <v>39870.42</v>
      </c>
      <c r="BA1517" s="294">
        <v>54.350842999999998</v>
      </c>
      <c r="BB1517" s="294">
        <v>47.083215349524998</v>
      </c>
      <c r="BC1517" s="294">
        <v>10.45</v>
      </c>
      <c r="BD1517" s="294"/>
      <c r="BE1517" s="293" t="s">
        <v>4204</v>
      </c>
      <c r="BF1517" s="291"/>
      <c r="BG1517" s="293" t="s">
        <v>414</v>
      </c>
      <c r="BH1517" s="293" t="s">
        <v>212</v>
      </c>
      <c r="BI1517" s="293" t="s">
        <v>766</v>
      </c>
      <c r="BJ1517" s="293" t="s">
        <v>4205</v>
      </c>
      <c r="BK1517" s="292" t="s">
        <v>175</v>
      </c>
      <c r="BL1517" s="294">
        <v>270478.77292071999</v>
      </c>
      <c r="BM1517" s="292" t="s">
        <v>309</v>
      </c>
      <c r="BN1517" s="294"/>
      <c r="BO1517" s="297">
        <v>38807</v>
      </c>
      <c r="BP1517" s="297">
        <v>44286</v>
      </c>
      <c r="BQ1517" s="297" t="s">
        <v>931</v>
      </c>
      <c r="BR1517" s="297" t="s">
        <v>4779</v>
      </c>
      <c r="BS1517" s="297">
        <v>38807</v>
      </c>
      <c r="BT1517" s="297">
        <v>44286</v>
      </c>
      <c r="BU1517" s="294">
        <v>11625.55</v>
      </c>
      <c r="BV1517" s="294">
        <v>0</v>
      </c>
      <c r="BW1517" s="294">
        <v>0</v>
      </c>
    </row>
    <row r="1518" spans="1:75" s="289" customFormat="1" ht="18.2" customHeight="1" x14ac:dyDescent="0.15">
      <c r="A1518" s="298">
        <v>1516</v>
      </c>
      <c r="B1518" s="299" t="s">
        <v>305</v>
      </c>
      <c r="C1518" s="299" t="s">
        <v>306</v>
      </c>
      <c r="D1518" s="313">
        <v>45170</v>
      </c>
      <c r="E1518" s="300" t="s">
        <v>2586</v>
      </c>
      <c r="F1518" s="309">
        <v>136</v>
      </c>
      <c r="G1518" s="309">
        <v>135</v>
      </c>
      <c r="H1518" s="302">
        <v>44917.77</v>
      </c>
      <c r="I1518" s="302">
        <v>25384.95</v>
      </c>
      <c r="J1518" s="302">
        <v>0</v>
      </c>
      <c r="K1518" s="302">
        <v>70302.720000000001</v>
      </c>
      <c r="L1518" s="302">
        <v>320.47000000000003</v>
      </c>
      <c r="M1518" s="302">
        <v>0</v>
      </c>
      <c r="N1518" s="302">
        <v>0</v>
      </c>
      <c r="O1518" s="302">
        <v>0</v>
      </c>
      <c r="P1518" s="302">
        <v>0</v>
      </c>
      <c r="Q1518" s="302">
        <v>0</v>
      </c>
      <c r="R1518" s="302">
        <v>70302.720000000001</v>
      </c>
      <c r="S1518" s="302">
        <v>70437.41</v>
      </c>
      <c r="T1518" s="302">
        <v>391.16</v>
      </c>
      <c r="U1518" s="302">
        <v>0</v>
      </c>
      <c r="V1518" s="302">
        <v>0</v>
      </c>
      <c r="W1518" s="302">
        <v>0</v>
      </c>
      <c r="X1518" s="302">
        <v>0</v>
      </c>
      <c r="Y1518" s="302">
        <v>0</v>
      </c>
      <c r="Z1518" s="302">
        <v>70828.570000000007</v>
      </c>
      <c r="AA1518" s="302">
        <v>0</v>
      </c>
      <c r="AB1518" s="302">
        <v>0</v>
      </c>
      <c r="AC1518" s="302">
        <v>0</v>
      </c>
      <c r="AD1518" s="302">
        <v>0</v>
      </c>
      <c r="AE1518" s="302">
        <v>0</v>
      </c>
      <c r="AF1518" s="302">
        <v>0</v>
      </c>
      <c r="AG1518" s="302">
        <v>0</v>
      </c>
      <c r="AH1518" s="302">
        <v>0</v>
      </c>
      <c r="AI1518" s="302">
        <v>0</v>
      </c>
      <c r="AJ1518" s="302">
        <v>0</v>
      </c>
      <c r="AK1518" s="302">
        <v>0</v>
      </c>
      <c r="AL1518" s="302">
        <v>0</v>
      </c>
      <c r="AM1518" s="302">
        <v>0</v>
      </c>
      <c r="AN1518" s="302">
        <v>0</v>
      </c>
      <c r="AO1518" s="302">
        <v>0</v>
      </c>
      <c r="AP1518" s="302">
        <v>0</v>
      </c>
      <c r="AQ1518" s="302">
        <v>0</v>
      </c>
      <c r="AR1518" s="302">
        <v>0</v>
      </c>
      <c r="AS1518" s="302">
        <v>0</v>
      </c>
      <c r="AT1518" s="295">
        <f t="shared" si="23"/>
        <v>0</v>
      </c>
      <c r="AU1518" s="302">
        <v>25705.42</v>
      </c>
      <c r="AV1518" s="302">
        <v>70828.570000000007</v>
      </c>
      <c r="AW1518" s="303">
        <v>91</v>
      </c>
      <c r="AX1518" s="303">
        <v>300</v>
      </c>
      <c r="AY1518" s="302">
        <v>340999.51</v>
      </c>
      <c r="AZ1518" s="302">
        <v>75656.39</v>
      </c>
      <c r="BA1518" s="301">
        <v>81.670789999999997</v>
      </c>
      <c r="BB1518" s="301">
        <v>75.891523261271104</v>
      </c>
      <c r="BC1518" s="301">
        <v>10.45</v>
      </c>
      <c r="BD1518" s="301"/>
      <c r="BE1518" s="300" t="s">
        <v>4204</v>
      </c>
      <c r="BF1518" s="298"/>
      <c r="BG1518" s="300" t="s">
        <v>333</v>
      </c>
      <c r="BH1518" s="300" t="s">
        <v>185</v>
      </c>
      <c r="BI1518" s="300" t="s">
        <v>474</v>
      </c>
      <c r="BJ1518" s="300" t="s">
        <v>4205</v>
      </c>
      <c r="BK1518" s="299" t="s">
        <v>175</v>
      </c>
      <c r="BL1518" s="301">
        <v>550547.34938111994</v>
      </c>
      <c r="BM1518" s="299" t="s">
        <v>309</v>
      </c>
      <c r="BN1518" s="301"/>
      <c r="BO1518" s="304">
        <v>38812</v>
      </c>
      <c r="BP1518" s="304">
        <v>47943</v>
      </c>
      <c r="BQ1518" s="297" t="s">
        <v>929</v>
      </c>
      <c r="BR1518" s="297" t="s">
        <v>4777</v>
      </c>
      <c r="BS1518" s="297">
        <v>38812</v>
      </c>
      <c r="BT1518" s="297">
        <v>47943</v>
      </c>
      <c r="BU1518" s="301">
        <v>22927.05</v>
      </c>
      <c r="BV1518" s="301">
        <v>37.72</v>
      </c>
      <c r="BW1518" s="301">
        <v>0</v>
      </c>
    </row>
    <row r="1519" spans="1:75" s="289" customFormat="1" ht="18.2" customHeight="1" x14ac:dyDescent="0.15">
      <c r="A1519" s="291">
        <v>1517</v>
      </c>
      <c r="B1519" s="292" t="s">
        <v>305</v>
      </c>
      <c r="C1519" s="292" t="s">
        <v>306</v>
      </c>
      <c r="D1519" s="312">
        <v>45170</v>
      </c>
      <c r="E1519" s="293" t="s">
        <v>2587</v>
      </c>
      <c r="F1519" s="308">
        <v>0</v>
      </c>
      <c r="G1519" s="308">
        <v>0</v>
      </c>
      <c r="H1519" s="295">
        <v>14994.5</v>
      </c>
      <c r="I1519" s="295">
        <v>0</v>
      </c>
      <c r="J1519" s="295">
        <v>0</v>
      </c>
      <c r="K1519" s="295">
        <v>14994.5</v>
      </c>
      <c r="L1519" s="295">
        <v>836.78</v>
      </c>
      <c r="M1519" s="295">
        <v>0</v>
      </c>
      <c r="N1519" s="295">
        <v>0</v>
      </c>
      <c r="O1519" s="295">
        <v>836.78</v>
      </c>
      <c r="P1519" s="295">
        <v>0</v>
      </c>
      <c r="Q1519" s="295">
        <v>0</v>
      </c>
      <c r="R1519" s="295">
        <v>14157.72</v>
      </c>
      <c r="S1519" s="295">
        <v>0</v>
      </c>
      <c r="T1519" s="295">
        <v>130.58000000000001</v>
      </c>
      <c r="U1519" s="295">
        <v>0</v>
      </c>
      <c r="V1519" s="295">
        <v>0</v>
      </c>
      <c r="W1519" s="295">
        <v>130.58000000000001</v>
      </c>
      <c r="X1519" s="295">
        <v>0</v>
      </c>
      <c r="Y1519" s="295">
        <v>0</v>
      </c>
      <c r="Z1519" s="295">
        <v>0</v>
      </c>
      <c r="AA1519" s="295">
        <v>47.23</v>
      </c>
      <c r="AB1519" s="295">
        <v>0</v>
      </c>
      <c r="AC1519" s="295">
        <v>0</v>
      </c>
      <c r="AD1519" s="295">
        <v>0</v>
      </c>
      <c r="AE1519" s="295">
        <v>0</v>
      </c>
      <c r="AF1519" s="295">
        <v>-45.83</v>
      </c>
      <c r="AG1519" s="295">
        <v>44.13</v>
      </c>
      <c r="AH1519" s="295">
        <v>123.92</v>
      </c>
      <c r="AI1519" s="295">
        <v>0</v>
      </c>
      <c r="AJ1519" s="295">
        <v>0</v>
      </c>
      <c r="AK1519" s="295">
        <v>0</v>
      </c>
      <c r="AL1519" s="295">
        <v>0</v>
      </c>
      <c r="AM1519" s="295">
        <v>0</v>
      </c>
      <c r="AN1519" s="295">
        <v>0</v>
      </c>
      <c r="AO1519" s="295">
        <v>0</v>
      </c>
      <c r="AP1519" s="295">
        <v>1199.3499999999999</v>
      </c>
      <c r="AQ1519" s="295">
        <v>0</v>
      </c>
      <c r="AR1519" s="295">
        <v>1059.2</v>
      </c>
      <c r="AS1519" s="295">
        <v>0</v>
      </c>
      <c r="AT1519" s="295">
        <f t="shared" si="23"/>
        <v>1276.96</v>
      </c>
      <c r="AU1519" s="295">
        <v>0</v>
      </c>
      <c r="AV1519" s="295">
        <v>0</v>
      </c>
      <c r="AW1519" s="296">
        <v>31</v>
      </c>
      <c r="AX1519" s="296">
        <v>240</v>
      </c>
      <c r="AY1519" s="295">
        <v>496001.1</v>
      </c>
      <c r="AZ1519" s="295">
        <v>97219.92</v>
      </c>
      <c r="BA1519" s="294">
        <v>72.296550999999994</v>
      </c>
      <c r="BB1519" s="294">
        <v>10.528236662031</v>
      </c>
      <c r="BC1519" s="294">
        <v>10.45</v>
      </c>
      <c r="BD1519" s="294"/>
      <c r="BE1519" s="293" t="s">
        <v>4204</v>
      </c>
      <c r="BF1519" s="291"/>
      <c r="BG1519" s="293" t="s">
        <v>310</v>
      </c>
      <c r="BH1519" s="293" t="s">
        <v>184</v>
      </c>
      <c r="BI1519" s="293" t="s">
        <v>767</v>
      </c>
      <c r="BJ1519" s="293" t="s">
        <v>103</v>
      </c>
      <c r="BK1519" s="292" t="s">
        <v>175</v>
      </c>
      <c r="BL1519" s="294">
        <v>110870.46446112001</v>
      </c>
      <c r="BM1519" s="292" t="s">
        <v>309</v>
      </c>
      <c r="BN1519" s="294"/>
      <c r="BO1519" s="297">
        <v>38832</v>
      </c>
      <c r="BP1519" s="297">
        <v>46137</v>
      </c>
      <c r="BQ1519" s="297" t="s">
        <v>4033</v>
      </c>
      <c r="BR1519" s="297" t="s">
        <v>4759</v>
      </c>
      <c r="BS1519" s="297">
        <v>38832</v>
      </c>
      <c r="BT1519" s="297">
        <v>46137</v>
      </c>
      <c r="BU1519" s="294">
        <v>0</v>
      </c>
      <c r="BV1519" s="294">
        <v>47.23</v>
      </c>
      <c r="BW1519" s="294">
        <v>0</v>
      </c>
    </row>
    <row r="1520" spans="1:75" s="289" customFormat="1" ht="18.2" customHeight="1" x14ac:dyDescent="0.15">
      <c r="A1520" s="298">
        <v>1518</v>
      </c>
      <c r="B1520" s="299" t="s">
        <v>305</v>
      </c>
      <c r="C1520" s="299" t="s">
        <v>306</v>
      </c>
      <c r="D1520" s="313">
        <v>45170</v>
      </c>
      <c r="E1520" s="300" t="s">
        <v>2588</v>
      </c>
      <c r="F1520" s="309">
        <v>156</v>
      </c>
      <c r="G1520" s="309">
        <v>155</v>
      </c>
      <c r="H1520" s="302">
        <v>7778.57</v>
      </c>
      <c r="I1520" s="302">
        <v>4708.59</v>
      </c>
      <c r="J1520" s="302">
        <v>0</v>
      </c>
      <c r="K1520" s="302">
        <v>12487.16</v>
      </c>
      <c r="L1520" s="302">
        <v>55.47</v>
      </c>
      <c r="M1520" s="302">
        <v>0</v>
      </c>
      <c r="N1520" s="302">
        <v>0</v>
      </c>
      <c r="O1520" s="302">
        <v>0</v>
      </c>
      <c r="P1520" s="302">
        <v>0</v>
      </c>
      <c r="Q1520" s="302">
        <v>0</v>
      </c>
      <c r="R1520" s="302">
        <v>12487.16</v>
      </c>
      <c r="S1520" s="302">
        <v>14388.96</v>
      </c>
      <c r="T1520" s="302">
        <v>67.739999999999995</v>
      </c>
      <c r="U1520" s="302">
        <v>0</v>
      </c>
      <c r="V1520" s="302">
        <v>0</v>
      </c>
      <c r="W1520" s="302">
        <v>0</v>
      </c>
      <c r="X1520" s="302">
        <v>0</v>
      </c>
      <c r="Y1520" s="302">
        <v>0</v>
      </c>
      <c r="Z1520" s="302">
        <v>14456.7</v>
      </c>
      <c r="AA1520" s="302">
        <v>0</v>
      </c>
      <c r="AB1520" s="302">
        <v>0</v>
      </c>
      <c r="AC1520" s="302">
        <v>0</v>
      </c>
      <c r="AD1520" s="302">
        <v>0</v>
      </c>
      <c r="AE1520" s="302">
        <v>0</v>
      </c>
      <c r="AF1520" s="302">
        <v>0</v>
      </c>
      <c r="AG1520" s="302">
        <v>0</v>
      </c>
      <c r="AH1520" s="302">
        <v>0</v>
      </c>
      <c r="AI1520" s="302">
        <v>0</v>
      </c>
      <c r="AJ1520" s="302">
        <v>0</v>
      </c>
      <c r="AK1520" s="302">
        <v>0</v>
      </c>
      <c r="AL1520" s="302">
        <v>0</v>
      </c>
      <c r="AM1520" s="302">
        <v>0</v>
      </c>
      <c r="AN1520" s="302">
        <v>0</v>
      </c>
      <c r="AO1520" s="302">
        <v>0</v>
      </c>
      <c r="AP1520" s="302">
        <v>0</v>
      </c>
      <c r="AQ1520" s="302">
        <v>0</v>
      </c>
      <c r="AR1520" s="302">
        <v>0</v>
      </c>
      <c r="AS1520" s="302">
        <v>0</v>
      </c>
      <c r="AT1520" s="295">
        <f t="shared" si="23"/>
        <v>0</v>
      </c>
      <c r="AU1520" s="302">
        <v>4764.0600000000004</v>
      </c>
      <c r="AV1520" s="302">
        <v>14456.7</v>
      </c>
      <c r="AW1520" s="303">
        <v>91</v>
      </c>
      <c r="AX1520" s="303">
        <v>300</v>
      </c>
      <c r="AY1520" s="302">
        <v>199998.13</v>
      </c>
      <c r="AZ1520" s="302">
        <v>13099.27</v>
      </c>
      <c r="BA1520" s="301">
        <v>24.159524000000001</v>
      </c>
      <c r="BB1520" s="301">
        <v>23.030584277737599</v>
      </c>
      <c r="BC1520" s="301">
        <v>10.45</v>
      </c>
      <c r="BD1520" s="301"/>
      <c r="BE1520" s="300" t="s">
        <v>4204</v>
      </c>
      <c r="BF1520" s="298"/>
      <c r="BG1520" s="300" t="s">
        <v>414</v>
      </c>
      <c r="BH1520" s="300" t="s">
        <v>211</v>
      </c>
      <c r="BI1520" s="300" t="s">
        <v>4726</v>
      </c>
      <c r="BJ1520" s="300" t="s">
        <v>4205</v>
      </c>
      <c r="BK1520" s="299" t="s">
        <v>175</v>
      </c>
      <c r="BL1520" s="301">
        <v>97788.148727360007</v>
      </c>
      <c r="BM1520" s="299" t="s">
        <v>309</v>
      </c>
      <c r="BN1520" s="301"/>
      <c r="BO1520" s="304">
        <v>38835</v>
      </c>
      <c r="BP1520" s="304">
        <v>47966</v>
      </c>
      <c r="BQ1520" s="297" t="s">
        <v>941</v>
      </c>
      <c r="BR1520" s="297" t="s">
        <v>4791</v>
      </c>
      <c r="BS1520" s="297" t="s">
        <v>4742</v>
      </c>
      <c r="BT1520" s="297" t="s">
        <v>4742</v>
      </c>
      <c r="BU1520" s="301">
        <v>5468.05</v>
      </c>
      <c r="BV1520" s="301">
        <v>6.53</v>
      </c>
      <c r="BW1520" s="301">
        <v>0</v>
      </c>
    </row>
    <row r="1521" spans="1:75" s="289" customFormat="1" ht="18.2" customHeight="1" x14ac:dyDescent="0.15">
      <c r="A1521" s="291">
        <v>1519</v>
      </c>
      <c r="B1521" s="292" t="s">
        <v>305</v>
      </c>
      <c r="C1521" s="292" t="s">
        <v>306</v>
      </c>
      <c r="D1521" s="312">
        <v>45170</v>
      </c>
      <c r="E1521" s="293" t="s">
        <v>2589</v>
      </c>
      <c r="F1521" s="308">
        <v>152</v>
      </c>
      <c r="G1521" s="308">
        <v>151</v>
      </c>
      <c r="H1521" s="295">
        <v>41830.36</v>
      </c>
      <c r="I1521" s="295">
        <v>41920.93</v>
      </c>
      <c r="J1521" s="295">
        <v>0</v>
      </c>
      <c r="K1521" s="295">
        <v>83751.289999999994</v>
      </c>
      <c r="L1521" s="295">
        <v>488.03</v>
      </c>
      <c r="M1521" s="295">
        <v>0</v>
      </c>
      <c r="N1521" s="295">
        <v>0</v>
      </c>
      <c r="O1521" s="295">
        <v>0</v>
      </c>
      <c r="P1521" s="295">
        <v>0</v>
      </c>
      <c r="Q1521" s="295">
        <v>0</v>
      </c>
      <c r="R1521" s="295">
        <v>83751.289999999994</v>
      </c>
      <c r="S1521" s="295">
        <v>84197.29</v>
      </c>
      <c r="T1521" s="295">
        <v>347.19</v>
      </c>
      <c r="U1521" s="295">
        <v>0</v>
      </c>
      <c r="V1521" s="295">
        <v>0</v>
      </c>
      <c r="W1521" s="295">
        <v>0</v>
      </c>
      <c r="X1521" s="295">
        <v>0</v>
      </c>
      <c r="Y1521" s="295">
        <v>0</v>
      </c>
      <c r="Z1521" s="295">
        <v>84544.48</v>
      </c>
      <c r="AA1521" s="295">
        <v>0</v>
      </c>
      <c r="AB1521" s="295">
        <v>0</v>
      </c>
      <c r="AC1521" s="295">
        <v>0</v>
      </c>
      <c r="AD1521" s="295">
        <v>0</v>
      </c>
      <c r="AE1521" s="295">
        <v>0</v>
      </c>
      <c r="AF1521" s="295">
        <v>0</v>
      </c>
      <c r="AG1521" s="295">
        <v>0</v>
      </c>
      <c r="AH1521" s="295">
        <v>0</v>
      </c>
      <c r="AI1521" s="295">
        <v>0</v>
      </c>
      <c r="AJ1521" s="295">
        <v>0</v>
      </c>
      <c r="AK1521" s="295">
        <v>0</v>
      </c>
      <c r="AL1521" s="295">
        <v>0</v>
      </c>
      <c r="AM1521" s="295">
        <v>0</v>
      </c>
      <c r="AN1521" s="295">
        <v>0</v>
      </c>
      <c r="AO1521" s="295">
        <v>0</v>
      </c>
      <c r="AP1521" s="295">
        <v>0</v>
      </c>
      <c r="AQ1521" s="295">
        <v>0</v>
      </c>
      <c r="AR1521" s="295">
        <v>0</v>
      </c>
      <c r="AS1521" s="295">
        <v>0</v>
      </c>
      <c r="AT1521" s="295">
        <f t="shared" si="23"/>
        <v>0</v>
      </c>
      <c r="AU1521" s="295">
        <v>42408.959999999999</v>
      </c>
      <c r="AV1521" s="295">
        <v>84544.48</v>
      </c>
      <c r="AW1521" s="296">
        <v>64</v>
      </c>
      <c r="AX1521" s="296">
        <v>300</v>
      </c>
      <c r="AY1521" s="295">
        <v>415137.18</v>
      </c>
      <c r="AZ1521" s="295">
        <v>92200</v>
      </c>
      <c r="BA1521" s="294">
        <v>74.790978999999993</v>
      </c>
      <c r="BB1521" s="294">
        <v>67.937537653068404</v>
      </c>
      <c r="BC1521" s="294">
        <v>9.9600000000000009</v>
      </c>
      <c r="BD1521" s="294"/>
      <c r="BE1521" s="293" t="s">
        <v>4204</v>
      </c>
      <c r="BF1521" s="291"/>
      <c r="BG1521" s="293" t="s">
        <v>326</v>
      </c>
      <c r="BH1521" s="293" t="s">
        <v>223</v>
      </c>
      <c r="BI1521" s="293" t="s">
        <v>768</v>
      </c>
      <c r="BJ1521" s="293" t="s">
        <v>4205</v>
      </c>
      <c r="BK1521" s="292" t="s">
        <v>175</v>
      </c>
      <c r="BL1521" s="294">
        <v>655864.39211383997</v>
      </c>
      <c r="BM1521" s="292" t="s">
        <v>309</v>
      </c>
      <c r="BN1521" s="294"/>
      <c r="BO1521" s="297">
        <v>38014</v>
      </c>
      <c r="BP1521" s="297">
        <v>47146</v>
      </c>
      <c r="BQ1521" s="297" t="s">
        <v>929</v>
      </c>
      <c r="BR1521" s="297" t="s">
        <v>4777</v>
      </c>
      <c r="BS1521" s="297">
        <v>38014</v>
      </c>
      <c r="BT1521" s="297">
        <v>47146</v>
      </c>
      <c r="BU1521" s="294">
        <v>39318.730000000003</v>
      </c>
      <c r="BV1521" s="294">
        <v>95.27</v>
      </c>
      <c r="BW1521" s="294">
        <v>0</v>
      </c>
    </row>
    <row r="1522" spans="1:75" s="289" customFormat="1" ht="18.2" customHeight="1" x14ac:dyDescent="0.15">
      <c r="A1522" s="298">
        <v>1520</v>
      </c>
      <c r="B1522" s="299" t="s">
        <v>305</v>
      </c>
      <c r="C1522" s="299" t="s">
        <v>306</v>
      </c>
      <c r="D1522" s="313">
        <v>45170</v>
      </c>
      <c r="E1522" s="300" t="s">
        <v>2590</v>
      </c>
      <c r="F1522" s="309">
        <v>0</v>
      </c>
      <c r="G1522" s="309">
        <v>0</v>
      </c>
      <c r="H1522" s="302">
        <v>39855.85</v>
      </c>
      <c r="I1522" s="302">
        <v>0</v>
      </c>
      <c r="J1522" s="302">
        <v>0</v>
      </c>
      <c r="K1522" s="302">
        <v>39855.85</v>
      </c>
      <c r="L1522" s="302">
        <v>455.96</v>
      </c>
      <c r="M1522" s="302">
        <v>0</v>
      </c>
      <c r="N1522" s="302">
        <v>0</v>
      </c>
      <c r="O1522" s="302">
        <v>455.96</v>
      </c>
      <c r="P1522" s="302">
        <v>0</v>
      </c>
      <c r="Q1522" s="302">
        <v>0</v>
      </c>
      <c r="R1522" s="302">
        <v>39399.89</v>
      </c>
      <c r="S1522" s="302">
        <v>0</v>
      </c>
      <c r="T1522" s="302">
        <v>330.8</v>
      </c>
      <c r="U1522" s="302">
        <v>0</v>
      </c>
      <c r="V1522" s="302">
        <v>0</v>
      </c>
      <c r="W1522" s="302">
        <v>330.8</v>
      </c>
      <c r="X1522" s="302">
        <v>0</v>
      </c>
      <c r="Y1522" s="302">
        <v>0</v>
      </c>
      <c r="Z1522" s="302">
        <v>0</v>
      </c>
      <c r="AA1522" s="302">
        <v>102.98</v>
      </c>
      <c r="AB1522" s="302">
        <v>0</v>
      </c>
      <c r="AC1522" s="302">
        <v>0</v>
      </c>
      <c r="AD1522" s="302">
        <v>0</v>
      </c>
      <c r="AE1522" s="302">
        <v>0</v>
      </c>
      <c r="AF1522" s="302">
        <v>-57.47</v>
      </c>
      <c r="AG1522" s="302">
        <v>44.49</v>
      </c>
      <c r="AH1522" s="302">
        <v>107.2</v>
      </c>
      <c r="AI1522" s="302">
        <v>0</v>
      </c>
      <c r="AJ1522" s="302">
        <v>0</v>
      </c>
      <c r="AK1522" s="302">
        <v>0</v>
      </c>
      <c r="AL1522" s="302">
        <v>0</v>
      </c>
      <c r="AM1522" s="302">
        <v>0</v>
      </c>
      <c r="AN1522" s="302">
        <v>0</v>
      </c>
      <c r="AO1522" s="302">
        <v>0</v>
      </c>
      <c r="AP1522" s="302">
        <v>0</v>
      </c>
      <c r="AQ1522" s="302">
        <v>0</v>
      </c>
      <c r="AR1522" s="302">
        <v>0</v>
      </c>
      <c r="AS1522" s="302">
        <v>6.3850000000000001E-3</v>
      </c>
      <c r="AT1522" s="295">
        <f t="shared" si="23"/>
        <v>983.95361500000013</v>
      </c>
      <c r="AU1522" s="302">
        <v>0</v>
      </c>
      <c r="AV1522" s="302">
        <v>0</v>
      </c>
      <c r="AW1522" s="303">
        <v>65</v>
      </c>
      <c r="AX1522" s="303">
        <v>300</v>
      </c>
      <c r="AY1522" s="302">
        <v>326392.24</v>
      </c>
      <c r="AZ1522" s="302">
        <v>86850</v>
      </c>
      <c r="BA1522" s="301">
        <v>89.999627000000004</v>
      </c>
      <c r="BB1522" s="301">
        <v>40.8287323412899</v>
      </c>
      <c r="BC1522" s="301">
        <v>9.9600000000000009</v>
      </c>
      <c r="BD1522" s="301"/>
      <c r="BE1522" s="300" t="s">
        <v>4204</v>
      </c>
      <c r="BF1522" s="298"/>
      <c r="BG1522" s="300" t="s">
        <v>351</v>
      </c>
      <c r="BH1522" s="300" t="s">
        <v>352</v>
      </c>
      <c r="BI1522" s="300" t="s">
        <v>478</v>
      </c>
      <c r="BJ1522" s="300" t="s">
        <v>103</v>
      </c>
      <c r="BK1522" s="299" t="s">
        <v>175</v>
      </c>
      <c r="BL1522" s="301">
        <v>308544.32097944</v>
      </c>
      <c r="BM1522" s="299" t="s">
        <v>309</v>
      </c>
      <c r="BN1522" s="301"/>
      <c r="BO1522" s="304">
        <v>38035</v>
      </c>
      <c r="BP1522" s="304">
        <v>47167</v>
      </c>
      <c r="BQ1522" s="297" t="s">
        <v>4757</v>
      </c>
      <c r="BR1522" s="297" t="s">
        <v>4764</v>
      </c>
      <c r="BS1522" s="297">
        <v>38035</v>
      </c>
      <c r="BT1522" s="297">
        <v>47167</v>
      </c>
      <c r="BU1522" s="301">
        <v>0</v>
      </c>
      <c r="BV1522" s="301">
        <v>102.98</v>
      </c>
      <c r="BW1522" s="301">
        <v>0</v>
      </c>
    </row>
    <row r="1523" spans="1:75" s="289" customFormat="1" ht="18.2" customHeight="1" x14ac:dyDescent="0.15">
      <c r="A1523" s="291">
        <v>1521</v>
      </c>
      <c r="B1523" s="292" t="s">
        <v>305</v>
      </c>
      <c r="C1523" s="292" t="s">
        <v>306</v>
      </c>
      <c r="D1523" s="312">
        <v>45170</v>
      </c>
      <c r="E1523" s="293" t="s">
        <v>2591</v>
      </c>
      <c r="F1523" s="308">
        <v>160</v>
      </c>
      <c r="G1523" s="308">
        <v>159</v>
      </c>
      <c r="H1523" s="295">
        <v>32308.43</v>
      </c>
      <c r="I1523" s="295">
        <v>32572.17</v>
      </c>
      <c r="J1523" s="295">
        <v>0</v>
      </c>
      <c r="K1523" s="295">
        <v>64880.6</v>
      </c>
      <c r="L1523" s="295">
        <v>369.67</v>
      </c>
      <c r="M1523" s="295">
        <v>0</v>
      </c>
      <c r="N1523" s="295">
        <v>0</v>
      </c>
      <c r="O1523" s="295">
        <v>0</v>
      </c>
      <c r="P1523" s="295">
        <v>0</v>
      </c>
      <c r="Q1523" s="295">
        <v>0</v>
      </c>
      <c r="R1523" s="295">
        <v>64880.6</v>
      </c>
      <c r="S1523" s="295">
        <v>68842.789999999994</v>
      </c>
      <c r="T1523" s="295">
        <v>268.16000000000003</v>
      </c>
      <c r="U1523" s="295">
        <v>0</v>
      </c>
      <c r="V1523" s="295">
        <v>0</v>
      </c>
      <c r="W1523" s="295">
        <v>0</v>
      </c>
      <c r="X1523" s="295">
        <v>0</v>
      </c>
      <c r="Y1523" s="295">
        <v>0</v>
      </c>
      <c r="Z1523" s="295">
        <v>69110.95</v>
      </c>
      <c r="AA1523" s="295">
        <v>0</v>
      </c>
      <c r="AB1523" s="295">
        <v>0</v>
      </c>
      <c r="AC1523" s="295">
        <v>0</v>
      </c>
      <c r="AD1523" s="295">
        <v>0</v>
      </c>
      <c r="AE1523" s="295">
        <v>0</v>
      </c>
      <c r="AF1523" s="295">
        <v>0</v>
      </c>
      <c r="AG1523" s="295">
        <v>0</v>
      </c>
      <c r="AH1523" s="295">
        <v>0</v>
      </c>
      <c r="AI1523" s="295">
        <v>0</v>
      </c>
      <c r="AJ1523" s="295">
        <v>0</v>
      </c>
      <c r="AK1523" s="295">
        <v>0</v>
      </c>
      <c r="AL1523" s="295">
        <v>0</v>
      </c>
      <c r="AM1523" s="295">
        <v>0</v>
      </c>
      <c r="AN1523" s="295">
        <v>0</v>
      </c>
      <c r="AO1523" s="295">
        <v>0</v>
      </c>
      <c r="AP1523" s="295">
        <v>0</v>
      </c>
      <c r="AQ1523" s="295">
        <v>0</v>
      </c>
      <c r="AR1523" s="295">
        <v>0</v>
      </c>
      <c r="AS1523" s="295">
        <v>0</v>
      </c>
      <c r="AT1523" s="295">
        <f t="shared" si="23"/>
        <v>0</v>
      </c>
      <c r="AU1523" s="295">
        <v>32941.839999999997</v>
      </c>
      <c r="AV1523" s="295">
        <v>69110.95</v>
      </c>
      <c r="AW1523" s="296">
        <v>65</v>
      </c>
      <c r="AX1523" s="296">
        <v>300</v>
      </c>
      <c r="AY1523" s="295">
        <v>265000.78000000003</v>
      </c>
      <c r="AZ1523" s="295">
        <v>70409.31</v>
      </c>
      <c r="BA1523" s="294">
        <v>89.999731999999995</v>
      </c>
      <c r="BB1523" s="294">
        <v>82.932734492060803</v>
      </c>
      <c r="BC1523" s="294">
        <v>9.9600000000000009</v>
      </c>
      <c r="BD1523" s="294"/>
      <c r="BE1523" s="293" t="s">
        <v>4204</v>
      </c>
      <c r="BF1523" s="291"/>
      <c r="BG1523" s="293" t="s">
        <v>312</v>
      </c>
      <c r="BH1523" s="293" t="s">
        <v>196</v>
      </c>
      <c r="BI1523" s="293" t="s">
        <v>314</v>
      </c>
      <c r="BJ1523" s="293" t="s">
        <v>4205</v>
      </c>
      <c r="BK1523" s="292" t="s">
        <v>175</v>
      </c>
      <c r="BL1523" s="294">
        <v>508086.20713759999</v>
      </c>
      <c r="BM1523" s="292" t="s">
        <v>309</v>
      </c>
      <c r="BN1523" s="294"/>
      <c r="BO1523" s="297">
        <v>38042</v>
      </c>
      <c r="BP1523" s="297">
        <v>47174</v>
      </c>
      <c r="BQ1523" s="297" t="s">
        <v>4033</v>
      </c>
      <c r="BR1523" s="297" t="s">
        <v>4759</v>
      </c>
      <c r="BS1523" s="297">
        <v>38042</v>
      </c>
      <c r="BT1523" s="297">
        <v>47174</v>
      </c>
      <c r="BU1523" s="294">
        <v>33000.49</v>
      </c>
      <c r="BV1523" s="294">
        <v>83.48</v>
      </c>
      <c r="BW1523" s="294">
        <v>0</v>
      </c>
    </row>
    <row r="1524" spans="1:75" s="289" customFormat="1" ht="18.2" customHeight="1" x14ac:dyDescent="0.15">
      <c r="A1524" s="298">
        <v>1522</v>
      </c>
      <c r="B1524" s="299" t="s">
        <v>305</v>
      </c>
      <c r="C1524" s="299" t="s">
        <v>306</v>
      </c>
      <c r="D1524" s="313">
        <v>45170</v>
      </c>
      <c r="E1524" s="300" t="s">
        <v>2592</v>
      </c>
      <c r="F1524" s="309">
        <v>0</v>
      </c>
      <c r="G1524" s="309">
        <v>0</v>
      </c>
      <c r="H1524" s="302">
        <v>34542.58</v>
      </c>
      <c r="I1524" s="302">
        <v>0</v>
      </c>
      <c r="J1524" s="302">
        <v>0</v>
      </c>
      <c r="K1524" s="302">
        <v>34542.58</v>
      </c>
      <c r="L1524" s="302">
        <v>372.94</v>
      </c>
      <c r="M1524" s="302">
        <v>0</v>
      </c>
      <c r="N1524" s="302">
        <v>0</v>
      </c>
      <c r="O1524" s="302">
        <v>372.94</v>
      </c>
      <c r="P1524" s="302">
        <v>0</v>
      </c>
      <c r="Q1524" s="302">
        <v>0</v>
      </c>
      <c r="R1524" s="302">
        <v>34169.64</v>
      </c>
      <c r="S1524" s="302">
        <v>0</v>
      </c>
      <c r="T1524" s="302">
        <v>286.7</v>
      </c>
      <c r="U1524" s="302">
        <v>0</v>
      </c>
      <c r="V1524" s="302">
        <v>0</v>
      </c>
      <c r="W1524" s="302">
        <v>286.7</v>
      </c>
      <c r="X1524" s="302">
        <v>0</v>
      </c>
      <c r="Y1524" s="302">
        <v>0</v>
      </c>
      <c r="Z1524" s="302">
        <v>0</v>
      </c>
      <c r="AA1524" s="302">
        <v>33.86</v>
      </c>
      <c r="AB1524" s="302">
        <v>0</v>
      </c>
      <c r="AC1524" s="302">
        <v>0</v>
      </c>
      <c r="AD1524" s="302">
        <v>0</v>
      </c>
      <c r="AE1524" s="302">
        <v>0</v>
      </c>
      <c r="AF1524" s="302">
        <v>-38.94</v>
      </c>
      <c r="AG1524" s="302">
        <v>34.68</v>
      </c>
      <c r="AH1524" s="302">
        <v>90.02</v>
      </c>
      <c r="AI1524" s="302">
        <v>0</v>
      </c>
      <c r="AJ1524" s="302">
        <v>0</v>
      </c>
      <c r="AK1524" s="302">
        <v>0</v>
      </c>
      <c r="AL1524" s="302">
        <v>0</v>
      </c>
      <c r="AM1524" s="302">
        <v>0</v>
      </c>
      <c r="AN1524" s="302">
        <v>0</v>
      </c>
      <c r="AO1524" s="302">
        <v>0</v>
      </c>
      <c r="AP1524" s="302">
        <v>0</v>
      </c>
      <c r="AQ1524" s="302">
        <v>0</v>
      </c>
      <c r="AR1524" s="302">
        <v>0</v>
      </c>
      <c r="AS1524" s="302">
        <v>3.8310000000000002E-3</v>
      </c>
      <c r="AT1524" s="295">
        <f t="shared" si="23"/>
        <v>779.256169</v>
      </c>
      <c r="AU1524" s="302">
        <v>0</v>
      </c>
      <c r="AV1524" s="302">
        <v>0</v>
      </c>
      <c r="AW1524" s="303">
        <v>68</v>
      </c>
      <c r="AX1524" s="303">
        <v>300</v>
      </c>
      <c r="AY1524" s="302">
        <v>280022.21999999997</v>
      </c>
      <c r="AZ1524" s="302">
        <v>72817.119999999995</v>
      </c>
      <c r="BA1524" s="301">
        <v>88.951172999999997</v>
      </c>
      <c r="BB1524" s="301">
        <v>41.740590111057898</v>
      </c>
      <c r="BC1524" s="301">
        <v>9.9600000000000009</v>
      </c>
      <c r="BD1524" s="301"/>
      <c r="BE1524" s="300" t="s">
        <v>4204</v>
      </c>
      <c r="BF1524" s="298"/>
      <c r="BG1524" s="300" t="s">
        <v>333</v>
      </c>
      <c r="BH1524" s="300" t="s">
        <v>193</v>
      </c>
      <c r="BI1524" s="300" t="s">
        <v>339</v>
      </c>
      <c r="BJ1524" s="300" t="s">
        <v>103</v>
      </c>
      <c r="BK1524" s="299" t="s">
        <v>175</v>
      </c>
      <c r="BL1524" s="301">
        <v>267585.73112543998</v>
      </c>
      <c r="BM1524" s="299" t="s">
        <v>309</v>
      </c>
      <c r="BN1524" s="301"/>
      <c r="BO1524" s="304">
        <v>38128</v>
      </c>
      <c r="BP1524" s="304">
        <v>47259</v>
      </c>
      <c r="BQ1524" s="297" t="s">
        <v>4123</v>
      </c>
      <c r="BR1524" s="297" t="s">
        <v>4760</v>
      </c>
      <c r="BS1524" s="297">
        <v>38128</v>
      </c>
      <c r="BT1524" s="297">
        <v>47259</v>
      </c>
      <c r="BU1524" s="301">
        <v>0</v>
      </c>
      <c r="BV1524" s="301">
        <v>33.86</v>
      </c>
      <c r="BW1524" s="301">
        <v>0</v>
      </c>
    </row>
    <row r="1525" spans="1:75" s="289" customFormat="1" ht="18.2" customHeight="1" x14ac:dyDescent="0.15">
      <c r="A1525" s="291">
        <v>1523</v>
      </c>
      <c r="B1525" s="292" t="s">
        <v>305</v>
      </c>
      <c r="C1525" s="292" t="s">
        <v>306</v>
      </c>
      <c r="D1525" s="312">
        <v>45170</v>
      </c>
      <c r="E1525" s="293" t="s">
        <v>2593</v>
      </c>
      <c r="F1525" s="308">
        <v>122</v>
      </c>
      <c r="G1525" s="308">
        <v>121</v>
      </c>
      <c r="H1525" s="295">
        <v>33724.800000000003</v>
      </c>
      <c r="I1525" s="295">
        <v>27733.85</v>
      </c>
      <c r="J1525" s="295">
        <v>0</v>
      </c>
      <c r="K1525" s="295">
        <v>61458.65</v>
      </c>
      <c r="L1525" s="295">
        <v>364.12</v>
      </c>
      <c r="M1525" s="295">
        <v>0</v>
      </c>
      <c r="N1525" s="295">
        <v>0</v>
      </c>
      <c r="O1525" s="295">
        <v>0</v>
      </c>
      <c r="P1525" s="295">
        <v>0</v>
      </c>
      <c r="Q1525" s="295">
        <v>0</v>
      </c>
      <c r="R1525" s="295">
        <v>61458.65</v>
      </c>
      <c r="S1525" s="295">
        <v>50194.99</v>
      </c>
      <c r="T1525" s="295">
        <v>279.92</v>
      </c>
      <c r="U1525" s="295">
        <v>0</v>
      </c>
      <c r="V1525" s="295">
        <v>0</v>
      </c>
      <c r="W1525" s="295">
        <v>0</v>
      </c>
      <c r="X1525" s="295">
        <v>0</v>
      </c>
      <c r="Y1525" s="295">
        <v>0</v>
      </c>
      <c r="Z1525" s="295">
        <v>50474.91</v>
      </c>
      <c r="AA1525" s="295">
        <v>0</v>
      </c>
      <c r="AB1525" s="295">
        <v>0</v>
      </c>
      <c r="AC1525" s="295">
        <v>0</v>
      </c>
      <c r="AD1525" s="295">
        <v>0</v>
      </c>
      <c r="AE1525" s="295">
        <v>0</v>
      </c>
      <c r="AF1525" s="295">
        <v>0</v>
      </c>
      <c r="AG1525" s="295">
        <v>0</v>
      </c>
      <c r="AH1525" s="295">
        <v>0</v>
      </c>
      <c r="AI1525" s="295">
        <v>0</v>
      </c>
      <c r="AJ1525" s="295">
        <v>0</v>
      </c>
      <c r="AK1525" s="295">
        <v>0</v>
      </c>
      <c r="AL1525" s="295">
        <v>0</v>
      </c>
      <c r="AM1525" s="295">
        <v>0</v>
      </c>
      <c r="AN1525" s="295">
        <v>0</v>
      </c>
      <c r="AO1525" s="295">
        <v>0</v>
      </c>
      <c r="AP1525" s="295">
        <v>0</v>
      </c>
      <c r="AQ1525" s="295">
        <v>0</v>
      </c>
      <c r="AR1525" s="295">
        <v>0</v>
      </c>
      <c r="AS1525" s="295">
        <v>0</v>
      </c>
      <c r="AT1525" s="295">
        <f t="shared" si="23"/>
        <v>0</v>
      </c>
      <c r="AU1525" s="295">
        <v>28097.97</v>
      </c>
      <c r="AV1525" s="295">
        <v>50474.91</v>
      </c>
      <c r="AW1525" s="296">
        <v>68</v>
      </c>
      <c r="AX1525" s="296">
        <v>300</v>
      </c>
      <c r="AY1525" s="295">
        <v>269997.75</v>
      </c>
      <c r="AZ1525" s="295">
        <v>71094.83</v>
      </c>
      <c r="BA1525" s="294">
        <v>90.000747000000004</v>
      </c>
      <c r="BB1525" s="294">
        <v>77.802062535511396</v>
      </c>
      <c r="BC1525" s="294">
        <v>9.9600000000000009</v>
      </c>
      <c r="BD1525" s="294"/>
      <c r="BE1525" s="293" t="s">
        <v>4204</v>
      </c>
      <c r="BF1525" s="291"/>
      <c r="BG1525" s="293" t="s">
        <v>333</v>
      </c>
      <c r="BH1525" s="293" t="s">
        <v>185</v>
      </c>
      <c r="BI1525" s="293" t="s">
        <v>537</v>
      </c>
      <c r="BJ1525" s="293" t="s">
        <v>4205</v>
      </c>
      <c r="BK1525" s="292" t="s">
        <v>175</v>
      </c>
      <c r="BL1525" s="294">
        <v>481288.58818040002</v>
      </c>
      <c r="BM1525" s="292" t="s">
        <v>309</v>
      </c>
      <c r="BN1525" s="294"/>
      <c r="BO1525" s="297">
        <v>38138</v>
      </c>
      <c r="BP1525" s="297">
        <v>47269</v>
      </c>
      <c r="BQ1525" s="297" t="s">
        <v>951</v>
      </c>
      <c r="BR1525" s="297" t="s">
        <v>4801</v>
      </c>
      <c r="BS1525" s="297">
        <v>38138</v>
      </c>
      <c r="BT1525" s="297">
        <v>47269</v>
      </c>
      <c r="BU1525" s="294">
        <v>20168.77</v>
      </c>
      <c r="BV1525" s="294">
        <v>43.22</v>
      </c>
      <c r="BW1525" s="294">
        <v>0</v>
      </c>
    </row>
    <row r="1526" spans="1:75" s="289" customFormat="1" ht="18.2" customHeight="1" x14ac:dyDescent="0.15">
      <c r="A1526" s="298">
        <v>1524</v>
      </c>
      <c r="B1526" s="299" t="s">
        <v>305</v>
      </c>
      <c r="C1526" s="299" t="s">
        <v>306</v>
      </c>
      <c r="D1526" s="313">
        <v>45170</v>
      </c>
      <c r="E1526" s="300" t="s">
        <v>2594</v>
      </c>
      <c r="F1526" s="309">
        <v>0</v>
      </c>
      <c r="G1526" s="309">
        <v>0</v>
      </c>
      <c r="H1526" s="302">
        <v>40340.53</v>
      </c>
      <c r="I1526" s="302">
        <v>0</v>
      </c>
      <c r="J1526" s="302">
        <v>0</v>
      </c>
      <c r="K1526" s="302">
        <v>40340.53</v>
      </c>
      <c r="L1526" s="302">
        <v>405.64</v>
      </c>
      <c r="M1526" s="302">
        <v>0</v>
      </c>
      <c r="N1526" s="302">
        <v>0</v>
      </c>
      <c r="O1526" s="302">
        <v>405.64</v>
      </c>
      <c r="P1526" s="302">
        <v>0</v>
      </c>
      <c r="Q1526" s="302">
        <v>0</v>
      </c>
      <c r="R1526" s="302">
        <v>39934.89</v>
      </c>
      <c r="S1526" s="302">
        <v>0</v>
      </c>
      <c r="T1526" s="302">
        <v>369.79</v>
      </c>
      <c r="U1526" s="302">
        <v>0</v>
      </c>
      <c r="V1526" s="302">
        <v>0</v>
      </c>
      <c r="W1526" s="302">
        <v>369.79</v>
      </c>
      <c r="X1526" s="302">
        <v>0</v>
      </c>
      <c r="Y1526" s="302">
        <v>0</v>
      </c>
      <c r="Z1526" s="302">
        <v>0</v>
      </c>
      <c r="AA1526" s="302">
        <v>15.74</v>
      </c>
      <c r="AB1526" s="302">
        <v>0</v>
      </c>
      <c r="AC1526" s="302">
        <v>0</v>
      </c>
      <c r="AD1526" s="302">
        <v>0</v>
      </c>
      <c r="AE1526" s="302">
        <v>0</v>
      </c>
      <c r="AF1526" s="302">
        <v>-44.4</v>
      </c>
      <c r="AG1526" s="302">
        <v>39.56</v>
      </c>
      <c r="AH1526" s="302">
        <v>97.65</v>
      </c>
      <c r="AI1526" s="302">
        <v>0</v>
      </c>
      <c r="AJ1526" s="302">
        <v>0</v>
      </c>
      <c r="AK1526" s="302">
        <v>0</v>
      </c>
      <c r="AL1526" s="302">
        <v>0</v>
      </c>
      <c r="AM1526" s="302">
        <v>0</v>
      </c>
      <c r="AN1526" s="302">
        <v>0</v>
      </c>
      <c r="AO1526" s="302">
        <v>0</v>
      </c>
      <c r="AP1526" s="302">
        <v>0.05</v>
      </c>
      <c r="AQ1526" s="302">
        <v>0</v>
      </c>
      <c r="AR1526" s="302">
        <v>0.06</v>
      </c>
      <c r="AS1526" s="302">
        <v>0</v>
      </c>
      <c r="AT1526" s="295">
        <f t="shared" si="23"/>
        <v>883.97</v>
      </c>
      <c r="AU1526" s="302">
        <v>0</v>
      </c>
      <c r="AV1526" s="302">
        <v>0</v>
      </c>
      <c r="AW1526" s="303">
        <v>70</v>
      </c>
      <c r="AX1526" s="303">
        <v>300</v>
      </c>
      <c r="AY1526" s="302">
        <v>300001.86</v>
      </c>
      <c r="AZ1526" s="302">
        <v>79116.800000000003</v>
      </c>
      <c r="BA1526" s="301">
        <v>89.999442999999999</v>
      </c>
      <c r="BB1526" s="301">
        <v>45.4279983046113</v>
      </c>
      <c r="BC1526" s="301">
        <v>11</v>
      </c>
      <c r="BD1526" s="301"/>
      <c r="BE1526" s="300" t="s">
        <v>4204</v>
      </c>
      <c r="BF1526" s="298"/>
      <c r="BG1526" s="300" t="s">
        <v>376</v>
      </c>
      <c r="BH1526" s="300" t="s">
        <v>457</v>
      </c>
      <c r="BI1526" s="300" t="s">
        <v>458</v>
      </c>
      <c r="BJ1526" s="300" t="s">
        <v>103</v>
      </c>
      <c r="BK1526" s="299" t="s">
        <v>175</v>
      </c>
      <c r="BL1526" s="301">
        <v>312733.95733944001</v>
      </c>
      <c r="BM1526" s="299" t="s">
        <v>309</v>
      </c>
      <c r="BN1526" s="301"/>
      <c r="BO1526" s="304">
        <v>38173</v>
      </c>
      <c r="BP1526" s="304">
        <v>47304</v>
      </c>
      <c r="BQ1526" s="297" t="s">
        <v>4757</v>
      </c>
      <c r="BR1526" s="297" t="s">
        <v>4764</v>
      </c>
      <c r="BS1526" s="297">
        <v>38173</v>
      </c>
      <c r="BT1526" s="297">
        <v>47304</v>
      </c>
      <c r="BU1526" s="301">
        <v>0</v>
      </c>
      <c r="BV1526" s="301">
        <v>15.74</v>
      </c>
      <c r="BW1526" s="301">
        <v>0</v>
      </c>
    </row>
    <row r="1527" spans="1:75" s="289" customFormat="1" ht="18.2" customHeight="1" x14ac:dyDescent="0.15">
      <c r="A1527" s="291">
        <v>1525</v>
      </c>
      <c r="B1527" s="292" t="s">
        <v>305</v>
      </c>
      <c r="C1527" s="292" t="s">
        <v>306</v>
      </c>
      <c r="D1527" s="312">
        <v>45170</v>
      </c>
      <c r="E1527" s="293" t="s">
        <v>2595</v>
      </c>
      <c r="F1527" s="308">
        <v>143</v>
      </c>
      <c r="G1527" s="308">
        <v>142</v>
      </c>
      <c r="H1527" s="295">
        <v>51424.19</v>
      </c>
      <c r="I1527" s="295">
        <v>33574.25</v>
      </c>
      <c r="J1527" s="295">
        <v>0</v>
      </c>
      <c r="K1527" s="295">
        <v>84998.44</v>
      </c>
      <c r="L1527" s="295">
        <v>415.66</v>
      </c>
      <c r="M1527" s="295">
        <v>0</v>
      </c>
      <c r="N1527" s="295">
        <v>0</v>
      </c>
      <c r="O1527" s="295">
        <v>0</v>
      </c>
      <c r="P1527" s="295">
        <v>0</v>
      </c>
      <c r="Q1527" s="295">
        <v>0</v>
      </c>
      <c r="R1527" s="295">
        <v>84998.44</v>
      </c>
      <c r="S1527" s="295">
        <v>89859.26</v>
      </c>
      <c r="T1527" s="295">
        <v>453.82</v>
      </c>
      <c r="U1527" s="295">
        <v>0</v>
      </c>
      <c r="V1527" s="295">
        <v>0</v>
      </c>
      <c r="W1527" s="295">
        <v>0</v>
      </c>
      <c r="X1527" s="295">
        <v>0</v>
      </c>
      <c r="Y1527" s="295">
        <v>0</v>
      </c>
      <c r="Z1527" s="295">
        <v>90313.08</v>
      </c>
      <c r="AA1527" s="295">
        <v>0</v>
      </c>
      <c r="AB1527" s="295">
        <v>0</v>
      </c>
      <c r="AC1527" s="295">
        <v>0</v>
      </c>
      <c r="AD1527" s="295">
        <v>0</v>
      </c>
      <c r="AE1527" s="295">
        <v>0</v>
      </c>
      <c r="AF1527" s="295">
        <v>0</v>
      </c>
      <c r="AG1527" s="295">
        <v>0</v>
      </c>
      <c r="AH1527" s="295">
        <v>0</v>
      </c>
      <c r="AI1527" s="295">
        <v>0</v>
      </c>
      <c r="AJ1527" s="295">
        <v>0</v>
      </c>
      <c r="AK1527" s="295">
        <v>0</v>
      </c>
      <c r="AL1527" s="295">
        <v>0</v>
      </c>
      <c r="AM1527" s="295">
        <v>0</v>
      </c>
      <c r="AN1527" s="295">
        <v>0</v>
      </c>
      <c r="AO1527" s="295">
        <v>0</v>
      </c>
      <c r="AP1527" s="295">
        <v>0</v>
      </c>
      <c r="AQ1527" s="295">
        <v>0</v>
      </c>
      <c r="AR1527" s="295">
        <v>0</v>
      </c>
      <c r="AS1527" s="295">
        <v>0</v>
      </c>
      <c r="AT1527" s="295">
        <f t="shared" si="23"/>
        <v>0</v>
      </c>
      <c r="AU1527" s="295">
        <v>33989.910000000003</v>
      </c>
      <c r="AV1527" s="295">
        <v>90313.08</v>
      </c>
      <c r="AW1527" s="296">
        <v>83</v>
      </c>
      <c r="AX1527" s="296">
        <v>300</v>
      </c>
      <c r="AY1527" s="295">
        <v>363608.96</v>
      </c>
      <c r="AZ1527" s="295">
        <v>91464.65</v>
      </c>
      <c r="BA1527" s="294">
        <v>90.000255999999993</v>
      </c>
      <c r="BB1527" s="294">
        <v>83.637573200144999</v>
      </c>
      <c r="BC1527" s="294">
        <v>10.59</v>
      </c>
      <c r="BD1527" s="294"/>
      <c r="BE1527" s="293" t="s">
        <v>4204</v>
      </c>
      <c r="BF1527" s="291"/>
      <c r="BG1527" s="293" t="s">
        <v>315</v>
      </c>
      <c r="BH1527" s="293" t="s">
        <v>183</v>
      </c>
      <c r="BI1527" s="293" t="s">
        <v>338</v>
      </c>
      <c r="BJ1527" s="293" t="s">
        <v>4205</v>
      </c>
      <c r="BK1527" s="292" t="s">
        <v>175</v>
      </c>
      <c r="BL1527" s="294">
        <v>665630.94349024002</v>
      </c>
      <c r="BM1527" s="292" t="s">
        <v>309</v>
      </c>
      <c r="BN1527" s="294"/>
      <c r="BO1527" s="297">
        <v>38583</v>
      </c>
      <c r="BP1527" s="297">
        <v>47714</v>
      </c>
      <c r="BQ1527" s="297" t="s">
        <v>963</v>
      </c>
      <c r="BR1527" s="297" t="s">
        <v>4810</v>
      </c>
      <c r="BS1527" s="297">
        <v>38583</v>
      </c>
      <c r="BT1527" s="297">
        <v>47714</v>
      </c>
      <c r="BU1527" s="294">
        <v>25043.34</v>
      </c>
      <c r="BV1527" s="294">
        <v>19.03</v>
      </c>
      <c r="BW1527" s="294">
        <v>0</v>
      </c>
    </row>
    <row r="1528" spans="1:75" s="289" customFormat="1" ht="18.2" customHeight="1" x14ac:dyDescent="0.15">
      <c r="A1528" s="298">
        <v>1526</v>
      </c>
      <c r="B1528" s="299" t="s">
        <v>305</v>
      </c>
      <c r="C1528" s="299" t="s">
        <v>306</v>
      </c>
      <c r="D1528" s="313">
        <v>45170</v>
      </c>
      <c r="E1528" s="300" t="s">
        <v>2596</v>
      </c>
      <c r="F1528" s="309">
        <v>147</v>
      </c>
      <c r="G1528" s="309">
        <v>146</v>
      </c>
      <c r="H1528" s="302">
        <v>75515.42</v>
      </c>
      <c r="I1528" s="302">
        <v>49150.91</v>
      </c>
      <c r="J1528" s="302">
        <v>0</v>
      </c>
      <c r="K1528" s="302">
        <v>124666.33</v>
      </c>
      <c r="L1528" s="302">
        <v>600.16</v>
      </c>
      <c r="M1528" s="302">
        <v>0</v>
      </c>
      <c r="N1528" s="302">
        <v>0</v>
      </c>
      <c r="O1528" s="302">
        <v>0</v>
      </c>
      <c r="P1528" s="302">
        <v>0</v>
      </c>
      <c r="Q1528" s="302">
        <v>0</v>
      </c>
      <c r="R1528" s="302">
        <v>124666.33</v>
      </c>
      <c r="S1528" s="302">
        <v>135769.76999999999</v>
      </c>
      <c r="T1528" s="302">
        <v>666.42</v>
      </c>
      <c r="U1528" s="302">
        <v>0</v>
      </c>
      <c r="V1528" s="302">
        <v>0</v>
      </c>
      <c r="W1528" s="302">
        <v>0</v>
      </c>
      <c r="X1528" s="302">
        <v>0</v>
      </c>
      <c r="Y1528" s="302">
        <v>0</v>
      </c>
      <c r="Z1528" s="302">
        <v>136436.19</v>
      </c>
      <c r="AA1528" s="302">
        <v>0</v>
      </c>
      <c r="AB1528" s="302">
        <v>0</v>
      </c>
      <c r="AC1528" s="302">
        <v>0</v>
      </c>
      <c r="AD1528" s="302">
        <v>0</v>
      </c>
      <c r="AE1528" s="302">
        <v>0</v>
      </c>
      <c r="AF1528" s="302">
        <v>0</v>
      </c>
      <c r="AG1528" s="302">
        <v>0</v>
      </c>
      <c r="AH1528" s="302">
        <v>0</v>
      </c>
      <c r="AI1528" s="302">
        <v>0</v>
      </c>
      <c r="AJ1528" s="302">
        <v>0</v>
      </c>
      <c r="AK1528" s="302">
        <v>0</v>
      </c>
      <c r="AL1528" s="302">
        <v>0</v>
      </c>
      <c r="AM1528" s="302">
        <v>0</v>
      </c>
      <c r="AN1528" s="302">
        <v>0</v>
      </c>
      <c r="AO1528" s="302">
        <v>0</v>
      </c>
      <c r="AP1528" s="302">
        <v>0</v>
      </c>
      <c r="AQ1528" s="302">
        <v>0</v>
      </c>
      <c r="AR1528" s="302">
        <v>0</v>
      </c>
      <c r="AS1528" s="302">
        <v>0</v>
      </c>
      <c r="AT1528" s="295">
        <f t="shared" si="23"/>
        <v>0</v>
      </c>
      <c r="AU1528" s="302">
        <v>49751.07</v>
      </c>
      <c r="AV1528" s="302">
        <v>136436.19</v>
      </c>
      <c r="AW1528" s="303">
        <v>84</v>
      </c>
      <c r="AX1528" s="303">
        <v>300</v>
      </c>
      <c r="AY1528" s="302">
        <v>650001.05000000005</v>
      </c>
      <c r="AZ1528" s="302">
        <v>133238.21</v>
      </c>
      <c r="BA1528" s="301">
        <v>73.384495000000001</v>
      </c>
      <c r="BB1528" s="301">
        <v>68.663303646554198</v>
      </c>
      <c r="BC1528" s="301">
        <v>10.59</v>
      </c>
      <c r="BD1528" s="301"/>
      <c r="BE1528" s="300" t="s">
        <v>4204</v>
      </c>
      <c r="BF1528" s="298"/>
      <c r="BG1528" s="300" t="s">
        <v>326</v>
      </c>
      <c r="BH1528" s="300" t="s">
        <v>217</v>
      </c>
      <c r="BI1528" s="300" t="s">
        <v>423</v>
      </c>
      <c r="BJ1528" s="300" t="s">
        <v>4205</v>
      </c>
      <c r="BK1528" s="299" t="s">
        <v>175</v>
      </c>
      <c r="BL1528" s="301">
        <v>976273.99819767999</v>
      </c>
      <c r="BM1528" s="299" t="s">
        <v>309</v>
      </c>
      <c r="BN1528" s="301"/>
      <c r="BO1528" s="304">
        <v>38597</v>
      </c>
      <c r="BP1528" s="304">
        <v>47728</v>
      </c>
      <c r="BQ1528" s="297" t="s">
        <v>946</v>
      </c>
      <c r="BR1528" s="297" t="s">
        <v>4775</v>
      </c>
      <c r="BS1528" s="297">
        <v>38597</v>
      </c>
      <c r="BT1528" s="297">
        <v>47728</v>
      </c>
      <c r="BU1528" s="301">
        <v>38491.629999999997</v>
      </c>
      <c r="BV1528" s="301">
        <v>27.73</v>
      </c>
      <c r="BW1528" s="301">
        <v>0</v>
      </c>
    </row>
    <row r="1529" spans="1:75" s="289" customFormat="1" ht="18.2" customHeight="1" x14ac:dyDescent="0.15">
      <c r="A1529" s="291">
        <v>1527</v>
      </c>
      <c r="B1529" s="292" t="s">
        <v>305</v>
      </c>
      <c r="C1529" s="292" t="s">
        <v>306</v>
      </c>
      <c r="D1529" s="312">
        <v>45170</v>
      </c>
      <c r="E1529" s="293" t="s">
        <v>2597</v>
      </c>
      <c r="F1529" s="308">
        <v>158</v>
      </c>
      <c r="G1529" s="308">
        <v>157</v>
      </c>
      <c r="H1529" s="295">
        <v>63174.13</v>
      </c>
      <c r="I1529" s="295">
        <v>46443.79</v>
      </c>
      <c r="J1529" s="295">
        <v>0</v>
      </c>
      <c r="K1529" s="295">
        <v>109617.92</v>
      </c>
      <c r="L1529" s="295">
        <v>536.39</v>
      </c>
      <c r="M1529" s="295">
        <v>0</v>
      </c>
      <c r="N1529" s="295">
        <v>0</v>
      </c>
      <c r="O1529" s="295">
        <v>0</v>
      </c>
      <c r="P1529" s="295">
        <v>0</v>
      </c>
      <c r="Q1529" s="295">
        <v>0</v>
      </c>
      <c r="R1529" s="295">
        <v>109617.92</v>
      </c>
      <c r="S1529" s="295">
        <v>121910.46</v>
      </c>
      <c r="T1529" s="295">
        <v>535.92999999999995</v>
      </c>
      <c r="U1529" s="295">
        <v>0</v>
      </c>
      <c r="V1529" s="295">
        <v>0</v>
      </c>
      <c r="W1529" s="295">
        <v>0</v>
      </c>
      <c r="X1529" s="295">
        <v>0</v>
      </c>
      <c r="Y1529" s="295">
        <v>0</v>
      </c>
      <c r="Z1529" s="295">
        <v>122446.39</v>
      </c>
      <c r="AA1529" s="295">
        <v>0</v>
      </c>
      <c r="AB1529" s="295">
        <v>0</v>
      </c>
      <c r="AC1529" s="295">
        <v>0</v>
      </c>
      <c r="AD1529" s="295">
        <v>0</v>
      </c>
      <c r="AE1529" s="295">
        <v>0</v>
      </c>
      <c r="AF1529" s="295">
        <v>0</v>
      </c>
      <c r="AG1529" s="295">
        <v>0</v>
      </c>
      <c r="AH1529" s="295">
        <v>0</v>
      </c>
      <c r="AI1529" s="295">
        <v>0</v>
      </c>
      <c r="AJ1529" s="295">
        <v>0</v>
      </c>
      <c r="AK1529" s="295">
        <v>0</v>
      </c>
      <c r="AL1529" s="295">
        <v>0</v>
      </c>
      <c r="AM1529" s="295">
        <v>0</v>
      </c>
      <c r="AN1529" s="295">
        <v>0</v>
      </c>
      <c r="AO1529" s="295">
        <v>0</v>
      </c>
      <c r="AP1529" s="295">
        <v>0</v>
      </c>
      <c r="AQ1529" s="295">
        <v>0</v>
      </c>
      <c r="AR1529" s="295">
        <v>0</v>
      </c>
      <c r="AS1529" s="295">
        <v>0</v>
      </c>
      <c r="AT1529" s="295">
        <f t="shared" si="23"/>
        <v>0</v>
      </c>
      <c r="AU1529" s="295">
        <v>46980.18</v>
      </c>
      <c r="AV1529" s="295">
        <v>122446.39</v>
      </c>
      <c r="AW1529" s="296">
        <v>81</v>
      </c>
      <c r="AX1529" s="296">
        <v>300</v>
      </c>
      <c r="AY1529" s="295">
        <v>461394.58</v>
      </c>
      <c r="AZ1529" s="295">
        <v>116377</v>
      </c>
      <c r="BA1529" s="294">
        <v>89.999775999999997</v>
      </c>
      <c r="BB1529" s="294">
        <v>84.7726633749445</v>
      </c>
      <c r="BC1529" s="294">
        <v>10.18</v>
      </c>
      <c r="BD1529" s="294"/>
      <c r="BE1529" s="293" t="s">
        <v>4204</v>
      </c>
      <c r="BF1529" s="291"/>
      <c r="BG1529" s="293" t="s">
        <v>315</v>
      </c>
      <c r="BH1529" s="293" t="s">
        <v>179</v>
      </c>
      <c r="BI1529" s="293" t="s">
        <v>332</v>
      </c>
      <c r="BJ1529" s="293" t="s">
        <v>4205</v>
      </c>
      <c r="BK1529" s="292" t="s">
        <v>175</v>
      </c>
      <c r="BL1529" s="294">
        <v>858428.45484032005</v>
      </c>
      <c r="BM1529" s="292" t="s">
        <v>309</v>
      </c>
      <c r="BN1529" s="294"/>
      <c r="BO1529" s="297">
        <v>38513</v>
      </c>
      <c r="BP1529" s="297">
        <v>47644</v>
      </c>
      <c r="BQ1529" s="297" t="s">
        <v>931</v>
      </c>
      <c r="BR1529" s="297" t="s">
        <v>4779</v>
      </c>
      <c r="BS1529" s="297">
        <v>38513</v>
      </c>
      <c r="BT1529" s="297">
        <v>47644</v>
      </c>
      <c r="BU1529" s="294">
        <v>35282.82</v>
      </c>
      <c r="BV1529" s="294">
        <v>24.95</v>
      </c>
      <c r="BW1529" s="294">
        <v>0</v>
      </c>
    </row>
    <row r="1530" spans="1:75" s="289" customFormat="1" ht="18.2" customHeight="1" x14ac:dyDescent="0.15">
      <c r="A1530" s="298">
        <v>1528</v>
      </c>
      <c r="B1530" s="299" t="s">
        <v>305</v>
      </c>
      <c r="C1530" s="299" t="s">
        <v>306</v>
      </c>
      <c r="D1530" s="313">
        <v>45170</v>
      </c>
      <c r="E1530" s="300" t="s">
        <v>2598</v>
      </c>
      <c r="F1530" s="309">
        <v>155</v>
      </c>
      <c r="G1530" s="309">
        <v>154</v>
      </c>
      <c r="H1530" s="302">
        <v>25762.82</v>
      </c>
      <c r="I1530" s="302">
        <v>16582.38</v>
      </c>
      <c r="J1530" s="302">
        <v>0</v>
      </c>
      <c r="K1530" s="302">
        <v>42345.2</v>
      </c>
      <c r="L1530" s="302">
        <v>195.96</v>
      </c>
      <c r="M1530" s="302">
        <v>0</v>
      </c>
      <c r="N1530" s="302">
        <v>0</v>
      </c>
      <c r="O1530" s="302">
        <v>0</v>
      </c>
      <c r="P1530" s="302">
        <v>0</v>
      </c>
      <c r="Q1530" s="302">
        <v>0</v>
      </c>
      <c r="R1530" s="302">
        <v>42345.2</v>
      </c>
      <c r="S1530" s="302">
        <v>47860.59</v>
      </c>
      <c r="T1530" s="302">
        <v>224.35</v>
      </c>
      <c r="U1530" s="302">
        <v>0</v>
      </c>
      <c r="V1530" s="302">
        <v>0</v>
      </c>
      <c r="W1530" s="302">
        <v>0</v>
      </c>
      <c r="X1530" s="302">
        <v>0</v>
      </c>
      <c r="Y1530" s="302">
        <v>0</v>
      </c>
      <c r="Z1530" s="302">
        <v>48084.94</v>
      </c>
      <c r="AA1530" s="302">
        <v>0</v>
      </c>
      <c r="AB1530" s="302">
        <v>0</v>
      </c>
      <c r="AC1530" s="302">
        <v>0</v>
      </c>
      <c r="AD1530" s="302">
        <v>0</v>
      </c>
      <c r="AE1530" s="302">
        <v>0</v>
      </c>
      <c r="AF1530" s="302">
        <v>0</v>
      </c>
      <c r="AG1530" s="302">
        <v>0</v>
      </c>
      <c r="AH1530" s="302">
        <v>0</v>
      </c>
      <c r="AI1530" s="302">
        <v>0</v>
      </c>
      <c r="AJ1530" s="302">
        <v>0</v>
      </c>
      <c r="AK1530" s="302">
        <v>0</v>
      </c>
      <c r="AL1530" s="302">
        <v>0</v>
      </c>
      <c r="AM1530" s="302">
        <v>0</v>
      </c>
      <c r="AN1530" s="302">
        <v>0</v>
      </c>
      <c r="AO1530" s="302">
        <v>0</v>
      </c>
      <c r="AP1530" s="302">
        <v>0</v>
      </c>
      <c r="AQ1530" s="302">
        <v>0</v>
      </c>
      <c r="AR1530" s="302">
        <v>0</v>
      </c>
      <c r="AS1530" s="302">
        <v>0</v>
      </c>
      <c r="AT1530" s="295">
        <f t="shared" si="23"/>
        <v>0</v>
      </c>
      <c r="AU1530" s="302">
        <v>16778.34</v>
      </c>
      <c r="AV1530" s="302">
        <v>48084.94</v>
      </c>
      <c r="AW1530" s="303">
        <v>87</v>
      </c>
      <c r="AX1530" s="303">
        <v>300</v>
      </c>
      <c r="AY1530" s="302">
        <v>180000.22</v>
      </c>
      <c r="AZ1530" s="302">
        <v>44684.95</v>
      </c>
      <c r="BA1530" s="301">
        <v>89.999898999999999</v>
      </c>
      <c r="BB1530" s="301">
        <v>85.287411603566795</v>
      </c>
      <c r="BC1530" s="301">
        <v>10.45</v>
      </c>
      <c r="BD1530" s="301"/>
      <c r="BE1530" s="300" t="s">
        <v>4204</v>
      </c>
      <c r="BF1530" s="298"/>
      <c r="BG1530" s="300" t="s">
        <v>310</v>
      </c>
      <c r="BH1530" s="300" t="s">
        <v>184</v>
      </c>
      <c r="BI1530" s="300" t="s">
        <v>374</v>
      </c>
      <c r="BJ1530" s="300" t="s">
        <v>4205</v>
      </c>
      <c r="BK1530" s="299" t="s">
        <v>175</v>
      </c>
      <c r="BL1530" s="301">
        <v>331609.32633920002</v>
      </c>
      <c r="BM1530" s="299" t="s">
        <v>309</v>
      </c>
      <c r="BN1530" s="301"/>
      <c r="BO1530" s="304">
        <v>38693</v>
      </c>
      <c r="BP1530" s="304">
        <v>47824</v>
      </c>
      <c r="BQ1530" s="297" t="s">
        <v>936</v>
      </c>
      <c r="BR1530" s="297" t="s">
        <v>4769</v>
      </c>
      <c r="BS1530" s="297">
        <v>38693</v>
      </c>
      <c r="BT1530" s="297">
        <v>47824</v>
      </c>
      <c r="BU1530" s="301">
        <v>15332.46</v>
      </c>
      <c r="BV1530" s="301">
        <v>22.28</v>
      </c>
      <c r="BW1530" s="301">
        <v>0</v>
      </c>
    </row>
    <row r="1531" spans="1:75" s="289" customFormat="1" ht="18.2" customHeight="1" x14ac:dyDescent="0.15">
      <c r="A1531" s="291">
        <v>1529</v>
      </c>
      <c r="B1531" s="292" t="s">
        <v>305</v>
      </c>
      <c r="C1531" s="292" t="s">
        <v>306</v>
      </c>
      <c r="D1531" s="312">
        <v>45170</v>
      </c>
      <c r="E1531" s="293" t="s">
        <v>2599</v>
      </c>
      <c r="F1531" s="308">
        <v>0</v>
      </c>
      <c r="G1531" s="308">
        <v>0</v>
      </c>
      <c r="H1531" s="295">
        <v>23812.94</v>
      </c>
      <c r="I1531" s="295">
        <v>0</v>
      </c>
      <c r="J1531" s="295">
        <v>0</v>
      </c>
      <c r="K1531" s="295">
        <v>23812.94</v>
      </c>
      <c r="L1531" s="295">
        <v>178.22</v>
      </c>
      <c r="M1531" s="295">
        <v>0</v>
      </c>
      <c r="N1531" s="295">
        <v>0</v>
      </c>
      <c r="O1531" s="295">
        <v>178.22</v>
      </c>
      <c r="P1531" s="295">
        <v>0</v>
      </c>
      <c r="Q1531" s="295">
        <v>0</v>
      </c>
      <c r="R1531" s="295">
        <v>23634.720000000001</v>
      </c>
      <c r="S1531" s="295">
        <v>0</v>
      </c>
      <c r="T1531" s="295">
        <v>207.37</v>
      </c>
      <c r="U1531" s="295">
        <v>0</v>
      </c>
      <c r="V1531" s="295">
        <v>0</v>
      </c>
      <c r="W1531" s="295">
        <v>207.37</v>
      </c>
      <c r="X1531" s="295">
        <v>0</v>
      </c>
      <c r="Y1531" s="295">
        <v>0</v>
      </c>
      <c r="Z1531" s="295">
        <v>0</v>
      </c>
      <c r="AA1531" s="295">
        <v>20.440000000000001</v>
      </c>
      <c r="AB1531" s="295">
        <v>0</v>
      </c>
      <c r="AC1531" s="295">
        <v>0</v>
      </c>
      <c r="AD1531" s="295">
        <v>0</v>
      </c>
      <c r="AE1531" s="295">
        <v>0</v>
      </c>
      <c r="AF1531" s="295">
        <v>-5.83</v>
      </c>
      <c r="AG1531" s="295">
        <v>20.3</v>
      </c>
      <c r="AH1531" s="295">
        <v>50.61</v>
      </c>
      <c r="AI1531" s="295">
        <v>0</v>
      </c>
      <c r="AJ1531" s="295">
        <v>0</v>
      </c>
      <c r="AK1531" s="295">
        <v>0</v>
      </c>
      <c r="AL1531" s="295">
        <v>0</v>
      </c>
      <c r="AM1531" s="295">
        <v>0</v>
      </c>
      <c r="AN1531" s="295">
        <v>0</v>
      </c>
      <c r="AO1531" s="295">
        <v>0</v>
      </c>
      <c r="AP1531" s="295">
        <v>0</v>
      </c>
      <c r="AQ1531" s="295">
        <v>0</v>
      </c>
      <c r="AR1531" s="295">
        <v>471.11</v>
      </c>
      <c r="AS1531" s="295">
        <v>0</v>
      </c>
      <c r="AT1531" s="295">
        <f t="shared" si="23"/>
        <v>2.8421709430404007E-14</v>
      </c>
      <c r="AU1531" s="295">
        <v>0</v>
      </c>
      <c r="AV1531" s="295">
        <v>0</v>
      </c>
      <c r="AW1531" s="296">
        <v>88</v>
      </c>
      <c r="AX1531" s="296">
        <v>300</v>
      </c>
      <c r="AY1531" s="295">
        <v>166500.54</v>
      </c>
      <c r="AZ1531" s="295">
        <v>40993.699999999997</v>
      </c>
      <c r="BA1531" s="294">
        <v>89.999714999999995</v>
      </c>
      <c r="BB1531" s="294">
        <v>51.8889015654796</v>
      </c>
      <c r="BC1531" s="294">
        <v>10.45</v>
      </c>
      <c r="BD1531" s="294"/>
      <c r="BE1531" s="293" t="s">
        <v>4204</v>
      </c>
      <c r="BF1531" s="291"/>
      <c r="BG1531" s="293" t="s">
        <v>333</v>
      </c>
      <c r="BH1531" s="293" t="s">
        <v>209</v>
      </c>
      <c r="BI1531" s="293" t="s">
        <v>678</v>
      </c>
      <c r="BJ1531" s="293" t="s">
        <v>103</v>
      </c>
      <c r="BK1531" s="292" t="s">
        <v>175</v>
      </c>
      <c r="BL1531" s="294">
        <v>185085.76125312</v>
      </c>
      <c r="BM1531" s="292" t="s">
        <v>309</v>
      </c>
      <c r="BN1531" s="294"/>
      <c r="BO1531" s="297">
        <v>38737</v>
      </c>
      <c r="BP1531" s="297">
        <v>47868</v>
      </c>
      <c r="BQ1531" s="297" t="s">
        <v>4757</v>
      </c>
      <c r="BR1531" s="297" t="s">
        <v>4764</v>
      </c>
      <c r="BS1531" s="297">
        <v>38737</v>
      </c>
      <c r="BT1531" s="297">
        <v>47868</v>
      </c>
      <c r="BU1531" s="294">
        <v>0</v>
      </c>
      <c r="BV1531" s="294">
        <v>20.440000000000001</v>
      </c>
      <c r="BW1531" s="294">
        <v>0</v>
      </c>
    </row>
    <row r="1532" spans="1:75" s="289" customFormat="1" ht="18.2" customHeight="1" x14ac:dyDescent="0.15">
      <c r="A1532" s="298">
        <v>1530</v>
      </c>
      <c r="B1532" s="299" t="s">
        <v>305</v>
      </c>
      <c r="C1532" s="299" t="s">
        <v>306</v>
      </c>
      <c r="D1532" s="313">
        <v>45170</v>
      </c>
      <c r="E1532" s="300" t="s">
        <v>2600</v>
      </c>
      <c r="F1532" s="309">
        <v>0</v>
      </c>
      <c r="G1532" s="309">
        <v>0</v>
      </c>
      <c r="H1532" s="302">
        <v>23786.84</v>
      </c>
      <c r="I1532" s="302">
        <v>0</v>
      </c>
      <c r="J1532" s="302">
        <v>0</v>
      </c>
      <c r="K1532" s="302">
        <v>23786.84</v>
      </c>
      <c r="L1532" s="302">
        <v>178</v>
      </c>
      <c r="M1532" s="302">
        <v>0</v>
      </c>
      <c r="N1532" s="302">
        <v>0</v>
      </c>
      <c r="O1532" s="302">
        <v>178</v>
      </c>
      <c r="P1532" s="302">
        <v>0</v>
      </c>
      <c r="Q1532" s="302">
        <v>0</v>
      </c>
      <c r="R1532" s="302">
        <v>23608.84</v>
      </c>
      <c r="S1532" s="302">
        <v>0</v>
      </c>
      <c r="T1532" s="302">
        <v>207.14</v>
      </c>
      <c r="U1532" s="302">
        <v>0</v>
      </c>
      <c r="V1532" s="302">
        <v>0</v>
      </c>
      <c r="W1532" s="302">
        <v>207.14</v>
      </c>
      <c r="X1532" s="302">
        <v>0</v>
      </c>
      <c r="Y1532" s="302">
        <v>0</v>
      </c>
      <c r="Z1532" s="302">
        <v>0</v>
      </c>
      <c r="AA1532" s="302">
        <v>20.420000000000002</v>
      </c>
      <c r="AB1532" s="302">
        <v>0</v>
      </c>
      <c r="AC1532" s="302">
        <v>0</v>
      </c>
      <c r="AD1532" s="302">
        <v>0</v>
      </c>
      <c r="AE1532" s="302">
        <v>0</v>
      </c>
      <c r="AF1532" s="302">
        <v>-5.27</v>
      </c>
      <c r="AG1532" s="302">
        <v>20.28</v>
      </c>
      <c r="AH1532" s="302">
        <v>50.54</v>
      </c>
      <c r="AI1532" s="302">
        <v>0</v>
      </c>
      <c r="AJ1532" s="302">
        <v>0</v>
      </c>
      <c r="AK1532" s="302">
        <v>0</v>
      </c>
      <c r="AL1532" s="302">
        <v>0</v>
      </c>
      <c r="AM1532" s="302">
        <v>0</v>
      </c>
      <c r="AN1532" s="302">
        <v>0</v>
      </c>
      <c r="AO1532" s="302">
        <v>0</v>
      </c>
      <c r="AP1532" s="302">
        <v>0</v>
      </c>
      <c r="AQ1532" s="302">
        <v>0</v>
      </c>
      <c r="AR1532" s="302">
        <v>0</v>
      </c>
      <c r="AS1532" s="302">
        <v>0</v>
      </c>
      <c r="AT1532" s="295">
        <f t="shared" si="23"/>
        <v>471.11</v>
      </c>
      <c r="AU1532" s="302">
        <v>0</v>
      </c>
      <c r="AV1532" s="302">
        <v>0</v>
      </c>
      <c r="AW1532" s="303">
        <v>88</v>
      </c>
      <c r="AX1532" s="303">
        <v>300</v>
      </c>
      <c r="AY1532" s="302">
        <v>166501.76000000001</v>
      </c>
      <c r="AZ1532" s="302">
        <v>40946.15</v>
      </c>
      <c r="BA1532" s="301">
        <v>89.999054999999998</v>
      </c>
      <c r="BB1532" s="301">
        <v>51.891894345285202</v>
      </c>
      <c r="BC1532" s="301">
        <v>10.45</v>
      </c>
      <c r="BD1532" s="301"/>
      <c r="BE1532" s="300" t="s">
        <v>4204</v>
      </c>
      <c r="BF1532" s="298"/>
      <c r="BG1532" s="300" t="s">
        <v>333</v>
      </c>
      <c r="BH1532" s="300" t="s">
        <v>209</v>
      </c>
      <c r="BI1532" s="300" t="s">
        <v>709</v>
      </c>
      <c r="BJ1532" s="300" t="s">
        <v>103</v>
      </c>
      <c r="BK1532" s="299" t="s">
        <v>175</v>
      </c>
      <c r="BL1532" s="301">
        <v>184883.09248863999</v>
      </c>
      <c r="BM1532" s="299" t="s">
        <v>309</v>
      </c>
      <c r="BN1532" s="301"/>
      <c r="BO1532" s="304">
        <v>38742</v>
      </c>
      <c r="BP1532" s="304">
        <v>47873</v>
      </c>
      <c r="BQ1532" s="297" t="s">
        <v>4757</v>
      </c>
      <c r="BR1532" s="297" t="s">
        <v>4764</v>
      </c>
      <c r="BS1532" s="297">
        <v>38742</v>
      </c>
      <c r="BT1532" s="297">
        <v>47873</v>
      </c>
      <c r="BU1532" s="301">
        <v>0</v>
      </c>
      <c r="BV1532" s="301">
        <v>20.420000000000002</v>
      </c>
      <c r="BW1532" s="301">
        <v>0</v>
      </c>
    </row>
    <row r="1533" spans="1:75" s="289" customFormat="1" ht="18.2" customHeight="1" x14ac:dyDescent="0.15">
      <c r="A1533" s="291">
        <v>1531</v>
      </c>
      <c r="B1533" s="292" t="s">
        <v>305</v>
      </c>
      <c r="C1533" s="292" t="s">
        <v>306</v>
      </c>
      <c r="D1533" s="312">
        <v>45170</v>
      </c>
      <c r="E1533" s="293" t="s">
        <v>2601</v>
      </c>
      <c r="F1533" s="308">
        <v>161</v>
      </c>
      <c r="G1533" s="308">
        <v>160</v>
      </c>
      <c r="H1533" s="295">
        <v>106536.14</v>
      </c>
      <c r="I1533" s="295">
        <v>67604.3</v>
      </c>
      <c r="J1533" s="295">
        <v>0</v>
      </c>
      <c r="K1533" s="295">
        <v>174140.44</v>
      </c>
      <c r="L1533" s="295">
        <v>784.7</v>
      </c>
      <c r="M1533" s="295">
        <v>0</v>
      </c>
      <c r="N1533" s="295">
        <v>0</v>
      </c>
      <c r="O1533" s="295">
        <v>0</v>
      </c>
      <c r="P1533" s="295">
        <v>0</v>
      </c>
      <c r="Q1533" s="295">
        <v>0</v>
      </c>
      <c r="R1533" s="295">
        <v>174140.44</v>
      </c>
      <c r="S1533" s="295">
        <v>205394.57</v>
      </c>
      <c r="T1533" s="295">
        <v>927.75</v>
      </c>
      <c r="U1533" s="295">
        <v>0</v>
      </c>
      <c r="V1533" s="295">
        <v>0</v>
      </c>
      <c r="W1533" s="295">
        <v>0</v>
      </c>
      <c r="X1533" s="295">
        <v>0</v>
      </c>
      <c r="Y1533" s="295">
        <v>0</v>
      </c>
      <c r="Z1533" s="295">
        <v>206322.32</v>
      </c>
      <c r="AA1533" s="295">
        <v>0</v>
      </c>
      <c r="AB1533" s="295">
        <v>0</v>
      </c>
      <c r="AC1533" s="295">
        <v>0</v>
      </c>
      <c r="AD1533" s="295">
        <v>0</v>
      </c>
      <c r="AE1533" s="295">
        <v>0</v>
      </c>
      <c r="AF1533" s="295">
        <v>0</v>
      </c>
      <c r="AG1533" s="295">
        <v>0</v>
      </c>
      <c r="AH1533" s="295">
        <v>0</v>
      </c>
      <c r="AI1533" s="295">
        <v>0</v>
      </c>
      <c r="AJ1533" s="295">
        <v>0</v>
      </c>
      <c r="AK1533" s="295">
        <v>0</v>
      </c>
      <c r="AL1533" s="295">
        <v>0</v>
      </c>
      <c r="AM1533" s="295">
        <v>0</v>
      </c>
      <c r="AN1533" s="295">
        <v>0</v>
      </c>
      <c r="AO1533" s="295">
        <v>0</v>
      </c>
      <c r="AP1533" s="295">
        <v>0</v>
      </c>
      <c r="AQ1533" s="295">
        <v>0</v>
      </c>
      <c r="AR1533" s="295">
        <v>0</v>
      </c>
      <c r="AS1533" s="295">
        <v>0</v>
      </c>
      <c r="AT1533" s="295">
        <f t="shared" si="23"/>
        <v>0</v>
      </c>
      <c r="AU1533" s="295">
        <v>68389</v>
      </c>
      <c r="AV1533" s="295">
        <v>206322.32</v>
      </c>
      <c r="AW1533" s="296">
        <v>89</v>
      </c>
      <c r="AX1533" s="296">
        <v>300</v>
      </c>
      <c r="AY1533" s="295">
        <v>800003.14</v>
      </c>
      <c r="AZ1533" s="295">
        <v>182057.18</v>
      </c>
      <c r="BA1533" s="294">
        <v>83.499674999999996</v>
      </c>
      <c r="BB1533" s="294">
        <v>79.868699187568396</v>
      </c>
      <c r="BC1533" s="294">
        <v>10.45</v>
      </c>
      <c r="BD1533" s="294"/>
      <c r="BE1533" s="293" t="s">
        <v>4204</v>
      </c>
      <c r="BF1533" s="291"/>
      <c r="BG1533" s="293" t="s">
        <v>324</v>
      </c>
      <c r="BH1533" s="293" t="s">
        <v>224</v>
      </c>
      <c r="BI1533" s="293" t="s">
        <v>435</v>
      </c>
      <c r="BJ1533" s="293" t="s">
        <v>4205</v>
      </c>
      <c r="BK1533" s="292" t="s">
        <v>175</v>
      </c>
      <c r="BL1533" s="294">
        <v>1363710.5031222401</v>
      </c>
      <c r="BM1533" s="292" t="s">
        <v>309</v>
      </c>
      <c r="BN1533" s="294"/>
      <c r="BO1533" s="297">
        <v>38755</v>
      </c>
      <c r="BP1533" s="297">
        <v>47886</v>
      </c>
      <c r="BQ1533" s="297" t="s">
        <v>929</v>
      </c>
      <c r="BR1533" s="297" t="s">
        <v>4777</v>
      </c>
      <c r="BS1533" s="297">
        <v>38755</v>
      </c>
      <c r="BT1533" s="297">
        <v>47886</v>
      </c>
      <c r="BU1533" s="294">
        <v>65279.05</v>
      </c>
      <c r="BV1533" s="294">
        <v>90.78</v>
      </c>
      <c r="BW1533" s="294">
        <v>0</v>
      </c>
    </row>
    <row r="1534" spans="1:75" s="289" customFormat="1" ht="18.2" customHeight="1" x14ac:dyDescent="0.15">
      <c r="A1534" s="298">
        <v>1532</v>
      </c>
      <c r="B1534" s="299" t="s">
        <v>305</v>
      </c>
      <c r="C1534" s="299" t="s">
        <v>306</v>
      </c>
      <c r="D1534" s="313">
        <v>45170</v>
      </c>
      <c r="E1534" s="300" t="s">
        <v>2602</v>
      </c>
      <c r="F1534" s="309">
        <v>155</v>
      </c>
      <c r="G1534" s="309">
        <v>154</v>
      </c>
      <c r="H1534" s="302">
        <v>105581.58</v>
      </c>
      <c r="I1534" s="302">
        <v>64766.15</v>
      </c>
      <c r="J1534" s="302">
        <v>0</v>
      </c>
      <c r="K1534" s="302">
        <v>170347.73</v>
      </c>
      <c r="L1534" s="302">
        <v>765.36</v>
      </c>
      <c r="M1534" s="302">
        <v>0</v>
      </c>
      <c r="N1534" s="302">
        <v>0</v>
      </c>
      <c r="O1534" s="302">
        <v>0</v>
      </c>
      <c r="P1534" s="302">
        <v>0</v>
      </c>
      <c r="Q1534" s="302">
        <v>0</v>
      </c>
      <c r="R1534" s="302">
        <v>170347.73</v>
      </c>
      <c r="S1534" s="302">
        <v>194693.05</v>
      </c>
      <c r="T1534" s="302">
        <v>919.44</v>
      </c>
      <c r="U1534" s="302">
        <v>0</v>
      </c>
      <c r="V1534" s="302">
        <v>0</v>
      </c>
      <c r="W1534" s="302">
        <v>0</v>
      </c>
      <c r="X1534" s="302">
        <v>0</v>
      </c>
      <c r="Y1534" s="302">
        <v>0</v>
      </c>
      <c r="Z1534" s="302">
        <v>195612.49</v>
      </c>
      <c r="AA1534" s="302">
        <v>0</v>
      </c>
      <c r="AB1534" s="302">
        <v>0</v>
      </c>
      <c r="AC1534" s="302">
        <v>0</v>
      </c>
      <c r="AD1534" s="302">
        <v>0</v>
      </c>
      <c r="AE1534" s="302">
        <v>0</v>
      </c>
      <c r="AF1534" s="302">
        <v>0</v>
      </c>
      <c r="AG1534" s="302">
        <v>0</v>
      </c>
      <c r="AH1534" s="302">
        <v>0</v>
      </c>
      <c r="AI1534" s="302">
        <v>0</v>
      </c>
      <c r="AJ1534" s="302">
        <v>0</v>
      </c>
      <c r="AK1534" s="302">
        <v>0</v>
      </c>
      <c r="AL1534" s="302">
        <v>0</v>
      </c>
      <c r="AM1534" s="302">
        <v>0</v>
      </c>
      <c r="AN1534" s="302">
        <v>0</v>
      </c>
      <c r="AO1534" s="302">
        <v>0</v>
      </c>
      <c r="AP1534" s="302">
        <v>0</v>
      </c>
      <c r="AQ1534" s="302">
        <v>0</v>
      </c>
      <c r="AR1534" s="302">
        <v>0</v>
      </c>
      <c r="AS1534" s="302">
        <v>0</v>
      </c>
      <c r="AT1534" s="295">
        <f t="shared" si="23"/>
        <v>0</v>
      </c>
      <c r="AU1534" s="302">
        <v>65531.51</v>
      </c>
      <c r="AV1534" s="302">
        <v>195612.49</v>
      </c>
      <c r="AW1534" s="303">
        <v>90</v>
      </c>
      <c r="AX1534" s="303">
        <v>300</v>
      </c>
      <c r="AY1534" s="302">
        <v>800001.45</v>
      </c>
      <c r="AZ1534" s="302">
        <v>179117.61</v>
      </c>
      <c r="BA1534" s="301">
        <v>82.374853000000002</v>
      </c>
      <c r="BB1534" s="301">
        <v>78.341650592779203</v>
      </c>
      <c r="BC1534" s="301">
        <v>10.45</v>
      </c>
      <c r="BD1534" s="301"/>
      <c r="BE1534" s="300" t="s">
        <v>4204</v>
      </c>
      <c r="BF1534" s="298"/>
      <c r="BG1534" s="300" t="s">
        <v>324</v>
      </c>
      <c r="BH1534" s="300" t="s">
        <v>224</v>
      </c>
      <c r="BI1534" s="300" t="s">
        <v>435</v>
      </c>
      <c r="BJ1534" s="300" t="s">
        <v>4205</v>
      </c>
      <c r="BK1534" s="299" t="s">
        <v>175</v>
      </c>
      <c r="BL1534" s="301">
        <v>1334009.4270120801</v>
      </c>
      <c r="BM1534" s="299" t="s">
        <v>309</v>
      </c>
      <c r="BN1534" s="301"/>
      <c r="BO1534" s="304">
        <v>38778</v>
      </c>
      <c r="BP1534" s="304">
        <v>47909</v>
      </c>
      <c r="BQ1534" s="297" t="s">
        <v>929</v>
      </c>
      <c r="BR1534" s="297" t="s">
        <v>4777</v>
      </c>
      <c r="BS1534" s="297">
        <v>38778</v>
      </c>
      <c r="BT1534" s="297">
        <v>47909</v>
      </c>
      <c r="BU1534" s="301">
        <v>62000.480000000003</v>
      </c>
      <c r="BV1534" s="301">
        <v>89.31</v>
      </c>
      <c r="BW1534" s="301">
        <v>0</v>
      </c>
    </row>
    <row r="1535" spans="1:75" s="289" customFormat="1" ht="18.2" customHeight="1" x14ac:dyDescent="0.15">
      <c r="A1535" s="291">
        <v>1533</v>
      </c>
      <c r="B1535" s="292" t="s">
        <v>305</v>
      </c>
      <c r="C1535" s="292" t="s">
        <v>306</v>
      </c>
      <c r="D1535" s="312">
        <v>45170</v>
      </c>
      <c r="E1535" s="293" t="s">
        <v>2603</v>
      </c>
      <c r="F1535" s="308">
        <v>128</v>
      </c>
      <c r="G1535" s="308">
        <v>127</v>
      </c>
      <c r="H1535" s="295">
        <v>25785.8</v>
      </c>
      <c r="I1535" s="295">
        <v>14327.09</v>
      </c>
      <c r="J1535" s="295">
        <v>0</v>
      </c>
      <c r="K1535" s="295">
        <v>40112.89</v>
      </c>
      <c r="L1535" s="295">
        <v>186.91</v>
      </c>
      <c r="M1535" s="295">
        <v>0</v>
      </c>
      <c r="N1535" s="295">
        <v>0</v>
      </c>
      <c r="O1535" s="295">
        <v>0</v>
      </c>
      <c r="P1535" s="295">
        <v>0</v>
      </c>
      <c r="Q1535" s="295">
        <v>0</v>
      </c>
      <c r="R1535" s="295">
        <v>40112.89</v>
      </c>
      <c r="S1535" s="295">
        <v>37732.06</v>
      </c>
      <c r="T1535" s="295">
        <v>224.55</v>
      </c>
      <c r="U1535" s="295">
        <v>0</v>
      </c>
      <c r="V1535" s="295">
        <v>0</v>
      </c>
      <c r="W1535" s="295">
        <v>0</v>
      </c>
      <c r="X1535" s="295">
        <v>0</v>
      </c>
      <c r="Y1535" s="295">
        <v>0</v>
      </c>
      <c r="Z1535" s="295">
        <v>37956.61</v>
      </c>
      <c r="AA1535" s="295">
        <v>0</v>
      </c>
      <c r="AB1535" s="295">
        <v>0</v>
      </c>
      <c r="AC1535" s="295">
        <v>0</v>
      </c>
      <c r="AD1535" s="295">
        <v>0</v>
      </c>
      <c r="AE1535" s="295">
        <v>0</v>
      </c>
      <c r="AF1535" s="295">
        <v>0</v>
      </c>
      <c r="AG1535" s="295">
        <v>0</v>
      </c>
      <c r="AH1535" s="295">
        <v>0</v>
      </c>
      <c r="AI1535" s="295">
        <v>0</v>
      </c>
      <c r="AJ1535" s="295">
        <v>0</v>
      </c>
      <c r="AK1535" s="295">
        <v>0</v>
      </c>
      <c r="AL1535" s="295">
        <v>0</v>
      </c>
      <c r="AM1535" s="295">
        <v>0</v>
      </c>
      <c r="AN1535" s="295">
        <v>0</v>
      </c>
      <c r="AO1535" s="295">
        <v>0</v>
      </c>
      <c r="AP1535" s="295">
        <v>0</v>
      </c>
      <c r="AQ1535" s="295">
        <v>0</v>
      </c>
      <c r="AR1535" s="295">
        <v>0</v>
      </c>
      <c r="AS1535" s="295">
        <v>0</v>
      </c>
      <c r="AT1535" s="295">
        <f t="shared" si="23"/>
        <v>0</v>
      </c>
      <c r="AU1535" s="295">
        <v>14514</v>
      </c>
      <c r="AV1535" s="295">
        <v>37956.61</v>
      </c>
      <c r="AW1535" s="296">
        <v>90</v>
      </c>
      <c r="AX1535" s="296">
        <v>300</v>
      </c>
      <c r="AY1535" s="295">
        <v>184001.18</v>
      </c>
      <c r="AZ1535" s="295">
        <v>43744.03</v>
      </c>
      <c r="BA1535" s="294">
        <v>87.499435000000005</v>
      </c>
      <c r="BB1535" s="294">
        <v>80.236210774753701</v>
      </c>
      <c r="BC1535" s="294">
        <v>10.45</v>
      </c>
      <c r="BD1535" s="294"/>
      <c r="BE1535" s="293" t="s">
        <v>4204</v>
      </c>
      <c r="BF1535" s="291"/>
      <c r="BG1535" s="293" t="s">
        <v>310</v>
      </c>
      <c r="BH1535" s="293" t="s">
        <v>184</v>
      </c>
      <c r="BI1535" s="293" t="s">
        <v>429</v>
      </c>
      <c r="BJ1535" s="293" t="s">
        <v>4205</v>
      </c>
      <c r="BK1535" s="292" t="s">
        <v>175</v>
      </c>
      <c r="BL1535" s="294">
        <v>314127.89242743998</v>
      </c>
      <c r="BM1535" s="292" t="s">
        <v>309</v>
      </c>
      <c r="BN1535" s="294"/>
      <c r="BO1535" s="297">
        <v>38791</v>
      </c>
      <c r="BP1535" s="297">
        <v>47922</v>
      </c>
      <c r="BQ1535" s="297" t="s">
        <v>4123</v>
      </c>
      <c r="BR1535" s="297" t="s">
        <v>4760</v>
      </c>
      <c r="BS1535" s="297">
        <v>38791</v>
      </c>
      <c r="BT1535" s="297">
        <v>47922</v>
      </c>
      <c r="BU1535" s="294">
        <v>12404.09</v>
      </c>
      <c r="BV1535" s="294">
        <v>21.81</v>
      </c>
      <c r="BW1535" s="294">
        <v>0</v>
      </c>
    </row>
    <row r="1536" spans="1:75" s="289" customFormat="1" ht="18.2" customHeight="1" x14ac:dyDescent="0.15">
      <c r="A1536" s="298">
        <v>1534</v>
      </c>
      <c r="B1536" s="299" t="s">
        <v>305</v>
      </c>
      <c r="C1536" s="299" t="s">
        <v>306</v>
      </c>
      <c r="D1536" s="313">
        <v>45170</v>
      </c>
      <c r="E1536" s="300" t="s">
        <v>2604</v>
      </c>
      <c r="F1536" s="309">
        <v>178</v>
      </c>
      <c r="G1536" s="309">
        <v>177</v>
      </c>
      <c r="H1536" s="302">
        <v>53923.22</v>
      </c>
      <c r="I1536" s="302">
        <v>37683.870000000003</v>
      </c>
      <c r="J1536" s="302">
        <v>0</v>
      </c>
      <c r="K1536" s="302">
        <v>91607.09</v>
      </c>
      <c r="L1536" s="302">
        <v>421.58</v>
      </c>
      <c r="M1536" s="302">
        <v>0</v>
      </c>
      <c r="N1536" s="302">
        <v>0</v>
      </c>
      <c r="O1536" s="302">
        <v>0</v>
      </c>
      <c r="P1536" s="302">
        <v>0</v>
      </c>
      <c r="Q1536" s="302">
        <v>0</v>
      </c>
      <c r="R1536" s="302">
        <v>91607.09</v>
      </c>
      <c r="S1536" s="302">
        <v>121164.79</v>
      </c>
      <c r="T1536" s="302">
        <v>475.87</v>
      </c>
      <c r="U1536" s="302">
        <v>0</v>
      </c>
      <c r="V1536" s="302">
        <v>0</v>
      </c>
      <c r="W1536" s="302">
        <v>0</v>
      </c>
      <c r="X1536" s="302">
        <v>0</v>
      </c>
      <c r="Y1536" s="302">
        <v>0</v>
      </c>
      <c r="Z1536" s="302">
        <v>121640.66</v>
      </c>
      <c r="AA1536" s="302">
        <v>0</v>
      </c>
      <c r="AB1536" s="302">
        <v>0</v>
      </c>
      <c r="AC1536" s="302">
        <v>0</v>
      </c>
      <c r="AD1536" s="302">
        <v>0</v>
      </c>
      <c r="AE1536" s="302">
        <v>0</v>
      </c>
      <c r="AF1536" s="302">
        <v>0</v>
      </c>
      <c r="AG1536" s="302">
        <v>0</v>
      </c>
      <c r="AH1536" s="302">
        <v>0</v>
      </c>
      <c r="AI1536" s="302">
        <v>0</v>
      </c>
      <c r="AJ1536" s="302">
        <v>0</v>
      </c>
      <c r="AK1536" s="302">
        <v>0</v>
      </c>
      <c r="AL1536" s="302">
        <v>0</v>
      </c>
      <c r="AM1536" s="302">
        <v>0</v>
      </c>
      <c r="AN1536" s="302">
        <v>0</v>
      </c>
      <c r="AO1536" s="302">
        <v>0</v>
      </c>
      <c r="AP1536" s="302">
        <v>0</v>
      </c>
      <c r="AQ1536" s="302">
        <v>0</v>
      </c>
      <c r="AR1536" s="302">
        <v>0</v>
      </c>
      <c r="AS1536" s="302">
        <v>0</v>
      </c>
      <c r="AT1536" s="295">
        <f t="shared" si="23"/>
        <v>0</v>
      </c>
      <c r="AU1536" s="302">
        <v>38105.449999999997</v>
      </c>
      <c r="AV1536" s="302">
        <v>121640.66</v>
      </c>
      <c r="AW1536" s="303">
        <v>85</v>
      </c>
      <c r="AX1536" s="303">
        <v>300</v>
      </c>
      <c r="AY1536" s="302">
        <v>377611.84</v>
      </c>
      <c r="AZ1536" s="302">
        <v>94406.62</v>
      </c>
      <c r="BA1536" s="301">
        <v>90.000038000000004</v>
      </c>
      <c r="BB1536" s="301">
        <v>87.331180600146695</v>
      </c>
      <c r="BC1536" s="301">
        <v>10.59</v>
      </c>
      <c r="BD1536" s="301"/>
      <c r="BE1536" s="300" t="s">
        <v>4204</v>
      </c>
      <c r="BF1536" s="298"/>
      <c r="BG1536" s="300" t="s">
        <v>376</v>
      </c>
      <c r="BH1536" s="300" t="s">
        <v>195</v>
      </c>
      <c r="BI1536" s="300" t="s">
        <v>533</v>
      </c>
      <c r="BJ1536" s="300" t="s">
        <v>4205</v>
      </c>
      <c r="BK1536" s="299" t="s">
        <v>175</v>
      </c>
      <c r="BL1536" s="301">
        <v>717383.91607063997</v>
      </c>
      <c r="BM1536" s="299" t="s">
        <v>309</v>
      </c>
      <c r="BN1536" s="301"/>
      <c r="BO1536" s="304">
        <v>38656</v>
      </c>
      <c r="BP1536" s="304">
        <v>47787</v>
      </c>
      <c r="BQ1536" s="297" t="s">
        <v>931</v>
      </c>
      <c r="BR1536" s="297" t="s">
        <v>4779</v>
      </c>
      <c r="BS1536" s="297">
        <v>38656</v>
      </c>
      <c r="BT1536" s="297">
        <v>47787</v>
      </c>
      <c r="BU1536" s="301">
        <v>32137.01</v>
      </c>
      <c r="BV1536" s="301">
        <v>19.64</v>
      </c>
      <c r="BW1536" s="301">
        <v>0</v>
      </c>
    </row>
    <row r="1537" spans="1:75" s="289" customFormat="1" ht="18.2" customHeight="1" x14ac:dyDescent="0.15">
      <c r="A1537" s="291">
        <v>1535</v>
      </c>
      <c r="B1537" s="292" t="s">
        <v>305</v>
      </c>
      <c r="C1537" s="292" t="s">
        <v>306</v>
      </c>
      <c r="D1537" s="312">
        <v>45170</v>
      </c>
      <c r="E1537" s="293" t="s">
        <v>2605</v>
      </c>
      <c r="F1537" s="308">
        <v>141</v>
      </c>
      <c r="G1537" s="308">
        <v>140</v>
      </c>
      <c r="H1537" s="295">
        <v>40041.360000000001</v>
      </c>
      <c r="I1537" s="295">
        <v>110416.84</v>
      </c>
      <c r="J1537" s="295">
        <v>0</v>
      </c>
      <c r="K1537" s="295">
        <v>150458.20000000001</v>
      </c>
      <c r="L1537" s="295">
        <v>1376.83</v>
      </c>
      <c r="M1537" s="295">
        <v>0</v>
      </c>
      <c r="N1537" s="295">
        <v>0</v>
      </c>
      <c r="O1537" s="295">
        <v>0</v>
      </c>
      <c r="P1537" s="295">
        <v>0</v>
      </c>
      <c r="Q1537" s="295">
        <v>0</v>
      </c>
      <c r="R1537" s="295">
        <v>150458.20000000001</v>
      </c>
      <c r="S1537" s="295">
        <v>130789.13</v>
      </c>
      <c r="T1537" s="295">
        <v>353.37</v>
      </c>
      <c r="U1537" s="295">
        <v>0</v>
      </c>
      <c r="V1537" s="295">
        <v>0</v>
      </c>
      <c r="W1537" s="295">
        <v>0</v>
      </c>
      <c r="X1537" s="295">
        <v>0</v>
      </c>
      <c r="Y1537" s="295">
        <v>0</v>
      </c>
      <c r="Z1537" s="295">
        <v>131142.5</v>
      </c>
      <c r="AA1537" s="295">
        <v>0</v>
      </c>
      <c r="AB1537" s="295">
        <v>0</v>
      </c>
      <c r="AC1537" s="295">
        <v>0</v>
      </c>
      <c r="AD1537" s="295">
        <v>0</v>
      </c>
      <c r="AE1537" s="295">
        <v>0</v>
      </c>
      <c r="AF1537" s="295">
        <v>0</v>
      </c>
      <c r="AG1537" s="295">
        <v>0</v>
      </c>
      <c r="AH1537" s="295">
        <v>0</v>
      </c>
      <c r="AI1537" s="295">
        <v>0</v>
      </c>
      <c r="AJ1537" s="295">
        <v>0</v>
      </c>
      <c r="AK1537" s="295">
        <v>0</v>
      </c>
      <c r="AL1537" s="295">
        <v>0</v>
      </c>
      <c r="AM1537" s="295">
        <v>0</v>
      </c>
      <c r="AN1537" s="295">
        <v>0</v>
      </c>
      <c r="AO1537" s="295">
        <v>0</v>
      </c>
      <c r="AP1537" s="295">
        <v>0</v>
      </c>
      <c r="AQ1537" s="295">
        <v>0</v>
      </c>
      <c r="AR1537" s="295">
        <v>0</v>
      </c>
      <c r="AS1537" s="295">
        <v>0</v>
      </c>
      <c r="AT1537" s="295">
        <f t="shared" si="23"/>
        <v>0</v>
      </c>
      <c r="AU1537" s="295">
        <v>111793.67</v>
      </c>
      <c r="AV1537" s="295">
        <v>131142.5</v>
      </c>
      <c r="AW1537" s="296">
        <v>25</v>
      </c>
      <c r="AX1537" s="296">
        <v>240</v>
      </c>
      <c r="AY1537" s="295">
        <v>689000.63</v>
      </c>
      <c r="AZ1537" s="295">
        <v>172256.6</v>
      </c>
      <c r="BA1537" s="294">
        <v>89.999915999999999</v>
      </c>
      <c r="BB1537" s="294">
        <v>78.6107781153883</v>
      </c>
      <c r="BC1537" s="294">
        <v>10.59</v>
      </c>
      <c r="BD1537" s="294"/>
      <c r="BE1537" s="293" t="s">
        <v>4204</v>
      </c>
      <c r="BF1537" s="291"/>
      <c r="BG1537" s="293" t="s">
        <v>312</v>
      </c>
      <c r="BH1537" s="293" t="s">
        <v>230</v>
      </c>
      <c r="BI1537" s="293" t="s">
        <v>322</v>
      </c>
      <c r="BJ1537" s="293" t="s">
        <v>4205</v>
      </c>
      <c r="BK1537" s="292" t="s">
        <v>175</v>
      </c>
      <c r="BL1537" s="294">
        <v>1178252.6081872</v>
      </c>
      <c r="BM1537" s="292" t="s">
        <v>309</v>
      </c>
      <c r="BN1537" s="294"/>
      <c r="BO1537" s="297">
        <v>38656</v>
      </c>
      <c r="BP1537" s="297">
        <v>45961</v>
      </c>
      <c r="BQ1537" s="297" t="s">
        <v>940</v>
      </c>
      <c r="BR1537" s="297" t="s">
        <v>4762</v>
      </c>
      <c r="BS1537" s="297">
        <v>38656</v>
      </c>
      <c r="BT1537" s="297">
        <v>45961</v>
      </c>
      <c r="BU1537" s="294">
        <v>45577.77</v>
      </c>
      <c r="BV1537" s="294">
        <v>36.11</v>
      </c>
      <c r="BW1537" s="294">
        <v>0</v>
      </c>
    </row>
    <row r="1538" spans="1:75" s="289" customFormat="1" ht="18.2" customHeight="1" x14ac:dyDescent="0.15">
      <c r="A1538" s="298">
        <v>1536</v>
      </c>
      <c r="B1538" s="299" t="s">
        <v>305</v>
      </c>
      <c r="C1538" s="299" t="s">
        <v>306</v>
      </c>
      <c r="D1538" s="313">
        <v>45170</v>
      </c>
      <c r="E1538" s="300" t="s">
        <v>2606</v>
      </c>
      <c r="F1538" s="309">
        <v>0</v>
      </c>
      <c r="G1538" s="309">
        <v>0</v>
      </c>
      <c r="H1538" s="302">
        <v>145000.92000000001</v>
      </c>
      <c r="I1538" s="302">
        <v>0</v>
      </c>
      <c r="J1538" s="302">
        <v>0</v>
      </c>
      <c r="K1538" s="302">
        <v>145000.92000000001</v>
      </c>
      <c r="L1538" s="302">
        <v>1044.99</v>
      </c>
      <c r="M1538" s="302">
        <v>0</v>
      </c>
      <c r="N1538" s="302">
        <v>0</v>
      </c>
      <c r="O1538" s="302">
        <v>1044.99</v>
      </c>
      <c r="P1538" s="302">
        <v>0</v>
      </c>
      <c r="Q1538" s="302">
        <v>0</v>
      </c>
      <c r="R1538" s="302">
        <v>143955.93</v>
      </c>
      <c r="S1538" s="302">
        <v>0</v>
      </c>
      <c r="T1538" s="302">
        <v>1279.6300000000001</v>
      </c>
      <c r="U1538" s="302">
        <v>0</v>
      </c>
      <c r="V1538" s="302">
        <v>0</v>
      </c>
      <c r="W1538" s="302">
        <v>1279.6300000000001</v>
      </c>
      <c r="X1538" s="302">
        <v>0</v>
      </c>
      <c r="Y1538" s="302">
        <v>0</v>
      </c>
      <c r="Z1538" s="302">
        <v>0</v>
      </c>
      <c r="AA1538" s="302">
        <v>50.89</v>
      </c>
      <c r="AB1538" s="302">
        <v>0</v>
      </c>
      <c r="AC1538" s="302">
        <v>0</v>
      </c>
      <c r="AD1538" s="302">
        <v>0</v>
      </c>
      <c r="AE1538" s="302">
        <v>0</v>
      </c>
      <c r="AF1538" s="302">
        <v>-116.6</v>
      </c>
      <c r="AG1538" s="302">
        <v>118.78</v>
      </c>
      <c r="AH1538" s="302">
        <v>301.83</v>
      </c>
      <c r="AI1538" s="302">
        <v>0</v>
      </c>
      <c r="AJ1538" s="302">
        <v>0</v>
      </c>
      <c r="AK1538" s="302">
        <v>0</v>
      </c>
      <c r="AL1538" s="302">
        <v>0</v>
      </c>
      <c r="AM1538" s="302">
        <v>0</v>
      </c>
      <c r="AN1538" s="302">
        <v>0</v>
      </c>
      <c r="AO1538" s="302">
        <v>0</v>
      </c>
      <c r="AP1538" s="302">
        <v>1330.2</v>
      </c>
      <c r="AQ1538" s="302">
        <v>0</v>
      </c>
      <c r="AR1538" s="302">
        <v>1064.1600000000001</v>
      </c>
      <c r="AS1538" s="302">
        <v>0</v>
      </c>
      <c r="AT1538" s="295">
        <f t="shared" si="23"/>
        <v>2945.56</v>
      </c>
      <c r="AU1538" s="302">
        <v>0</v>
      </c>
      <c r="AV1538" s="302">
        <v>0</v>
      </c>
      <c r="AW1538" s="303">
        <v>90</v>
      </c>
      <c r="AX1538" s="303">
        <v>300</v>
      </c>
      <c r="AY1538" s="302">
        <v>999999.51</v>
      </c>
      <c r="AZ1538" s="302">
        <v>244538.04</v>
      </c>
      <c r="BA1538" s="301">
        <v>90.000044000000003</v>
      </c>
      <c r="BB1538" s="301">
        <v>52.981695747871903</v>
      </c>
      <c r="BC1538" s="301">
        <v>10.59</v>
      </c>
      <c r="BD1538" s="301"/>
      <c r="BE1538" s="300" t="s">
        <v>4204</v>
      </c>
      <c r="BF1538" s="298"/>
      <c r="BG1538" s="300" t="s">
        <v>625</v>
      </c>
      <c r="BH1538" s="300" t="s">
        <v>626</v>
      </c>
      <c r="BI1538" s="300" t="s">
        <v>769</v>
      </c>
      <c r="BJ1538" s="300" t="s">
        <v>103</v>
      </c>
      <c r="BK1538" s="299" t="s">
        <v>175</v>
      </c>
      <c r="BL1538" s="301">
        <v>1127332.7075992799</v>
      </c>
      <c r="BM1538" s="299" t="s">
        <v>309</v>
      </c>
      <c r="BN1538" s="301"/>
      <c r="BO1538" s="304">
        <v>38793</v>
      </c>
      <c r="BP1538" s="304">
        <v>47924</v>
      </c>
      <c r="BQ1538" s="297" t="s">
        <v>4757</v>
      </c>
      <c r="BR1538" s="297" t="s">
        <v>4764</v>
      </c>
      <c r="BS1538" s="297">
        <v>38793</v>
      </c>
      <c r="BT1538" s="297">
        <v>47924</v>
      </c>
      <c r="BU1538" s="301">
        <v>0</v>
      </c>
      <c r="BV1538" s="301">
        <v>50.89</v>
      </c>
      <c r="BW1538" s="301">
        <v>0</v>
      </c>
    </row>
    <row r="1539" spans="1:75" s="289" customFormat="1" ht="18.2" customHeight="1" x14ac:dyDescent="0.15">
      <c r="A1539" s="291">
        <v>1537</v>
      </c>
      <c r="B1539" s="292" t="s">
        <v>305</v>
      </c>
      <c r="C1539" s="292" t="s">
        <v>306</v>
      </c>
      <c r="D1539" s="312">
        <v>45170</v>
      </c>
      <c r="E1539" s="293" t="s">
        <v>2607</v>
      </c>
      <c r="F1539" s="308">
        <v>120</v>
      </c>
      <c r="G1539" s="308">
        <v>119</v>
      </c>
      <c r="H1539" s="295">
        <v>112968.56</v>
      </c>
      <c r="I1539" s="295">
        <v>59383.01</v>
      </c>
      <c r="J1539" s="295">
        <v>0</v>
      </c>
      <c r="K1539" s="295">
        <v>172351.57</v>
      </c>
      <c r="L1539" s="295">
        <v>770.65</v>
      </c>
      <c r="M1539" s="295">
        <v>0</v>
      </c>
      <c r="N1539" s="295">
        <v>0</v>
      </c>
      <c r="O1539" s="295">
        <v>0</v>
      </c>
      <c r="P1539" s="295">
        <v>0</v>
      </c>
      <c r="Q1539" s="295">
        <v>0</v>
      </c>
      <c r="R1539" s="295">
        <v>172351.57</v>
      </c>
      <c r="S1539" s="295">
        <v>136154.38</v>
      </c>
      <c r="T1539" s="295">
        <v>884.92</v>
      </c>
      <c r="U1539" s="295">
        <v>0</v>
      </c>
      <c r="V1539" s="295">
        <v>0</v>
      </c>
      <c r="W1539" s="295">
        <v>0</v>
      </c>
      <c r="X1539" s="295">
        <v>0</v>
      </c>
      <c r="Y1539" s="295">
        <v>0</v>
      </c>
      <c r="Z1539" s="295">
        <v>137039.29999999999</v>
      </c>
      <c r="AA1539" s="295">
        <v>0</v>
      </c>
      <c r="AB1539" s="295">
        <v>0</v>
      </c>
      <c r="AC1539" s="295">
        <v>0</v>
      </c>
      <c r="AD1539" s="295">
        <v>0</v>
      </c>
      <c r="AE1539" s="295">
        <v>0</v>
      </c>
      <c r="AF1539" s="295">
        <v>0</v>
      </c>
      <c r="AG1539" s="295">
        <v>0</v>
      </c>
      <c r="AH1539" s="295">
        <v>0</v>
      </c>
      <c r="AI1539" s="295">
        <v>0</v>
      </c>
      <c r="AJ1539" s="295">
        <v>0</v>
      </c>
      <c r="AK1539" s="295">
        <v>0</v>
      </c>
      <c r="AL1539" s="295">
        <v>0</v>
      </c>
      <c r="AM1539" s="295">
        <v>0</v>
      </c>
      <c r="AN1539" s="295">
        <v>0</v>
      </c>
      <c r="AO1539" s="295">
        <v>0</v>
      </c>
      <c r="AP1539" s="295">
        <v>0</v>
      </c>
      <c r="AQ1539" s="295">
        <v>0</v>
      </c>
      <c r="AR1539" s="295">
        <v>0</v>
      </c>
      <c r="AS1539" s="295">
        <v>0</v>
      </c>
      <c r="AT1539" s="295">
        <f t="shared" ref="AT1539:AT1602" si="24">AQ1539-AR1539-AS1539+AP1539+AO1539+AN1539+AL1539+AI1539+AH1539+AG1539+AF1539+AA1539+W1539+V1539+Q1539+P1539+O1539+N1539-J1539</f>
        <v>0</v>
      </c>
      <c r="AU1539" s="295">
        <v>60153.66</v>
      </c>
      <c r="AV1539" s="295">
        <v>137039.29999999999</v>
      </c>
      <c r="AW1539" s="296">
        <v>97</v>
      </c>
      <c r="AX1539" s="296">
        <v>300</v>
      </c>
      <c r="AY1539" s="295">
        <v>790000.02</v>
      </c>
      <c r="AZ1539" s="295">
        <v>191007.6</v>
      </c>
      <c r="BA1539" s="294">
        <v>89.999999000000003</v>
      </c>
      <c r="BB1539" s="294">
        <v>81.209549398288004</v>
      </c>
      <c r="BC1539" s="294">
        <v>9.4</v>
      </c>
      <c r="BD1539" s="294"/>
      <c r="BE1539" s="293" t="s">
        <v>4204</v>
      </c>
      <c r="BF1539" s="291"/>
      <c r="BG1539" s="293" t="s">
        <v>344</v>
      </c>
      <c r="BH1539" s="293" t="s">
        <v>213</v>
      </c>
      <c r="BI1539" s="293" t="s">
        <v>604</v>
      </c>
      <c r="BJ1539" s="293" t="s">
        <v>4205</v>
      </c>
      <c r="BK1539" s="292" t="s">
        <v>175</v>
      </c>
      <c r="BL1539" s="294">
        <v>1349701.69042072</v>
      </c>
      <c r="BM1539" s="292" t="s">
        <v>309</v>
      </c>
      <c r="BN1539" s="294"/>
      <c r="BO1539" s="297">
        <v>38992</v>
      </c>
      <c r="BP1539" s="297">
        <v>48123</v>
      </c>
      <c r="BQ1539" s="297" t="s">
        <v>936</v>
      </c>
      <c r="BR1539" s="297" t="s">
        <v>4769</v>
      </c>
      <c r="BS1539" s="297">
        <v>38992</v>
      </c>
      <c r="BT1539" s="297">
        <v>48123</v>
      </c>
      <c r="BU1539" s="294">
        <v>47046.65</v>
      </c>
      <c r="BV1539" s="294">
        <v>73.14</v>
      </c>
      <c r="BW1539" s="294">
        <v>0</v>
      </c>
    </row>
    <row r="1540" spans="1:75" s="289" customFormat="1" ht="18.2" customHeight="1" x14ac:dyDescent="0.15">
      <c r="A1540" s="298">
        <v>1538</v>
      </c>
      <c r="B1540" s="299" t="s">
        <v>305</v>
      </c>
      <c r="C1540" s="299" t="s">
        <v>306</v>
      </c>
      <c r="D1540" s="313">
        <v>45170</v>
      </c>
      <c r="E1540" s="300" t="s">
        <v>2608</v>
      </c>
      <c r="F1540" s="309">
        <v>128</v>
      </c>
      <c r="G1540" s="309">
        <v>127</v>
      </c>
      <c r="H1540" s="302">
        <v>28536.3</v>
      </c>
      <c r="I1540" s="302">
        <v>15345.84</v>
      </c>
      <c r="J1540" s="302">
        <v>0</v>
      </c>
      <c r="K1540" s="302">
        <v>43882.14</v>
      </c>
      <c r="L1540" s="302">
        <v>192.88</v>
      </c>
      <c r="M1540" s="302">
        <v>0</v>
      </c>
      <c r="N1540" s="302">
        <v>0</v>
      </c>
      <c r="O1540" s="302">
        <v>0</v>
      </c>
      <c r="P1540" s="302">
        <v>0</v>
      </c>
      <c r="Q1540" s="302">
        <v>0</v>
      </c>
      <c r="R1540" s="302">
        <v>43882.14</v>
      </c>
      <c r="S1540" s="302">
        <v>38142.75</v>
      </c>
      <c r="T1540" s="302">
        <v>228.29</v>
      </c>
      <c r="U1540" s="302">
        <v>0</v>
      </c>
      <c r="V1540" s="302">
        <v>0</v>
      </c>
      <c r="W1540" s="302">
        <v>0</v>
      </c>
      <c r="X1540" s="302">
        <v>0</v>
      </c>
      <c r="Y1540" s="302">
        <v>0</v>
      </c>
      <c r="Z1540" s="302">
        <v>38371.040000000001</v>
      </c>
      <c r="AA1540" s="302">
        <v>0</v>
      </c>
      <c r="AB1540" s="302">
        <v>0</v>
      </c>
      <c r="AC1540" s="302">
        <v>0</v>
      </c>
      <c r="AD1540" s="302">
        <v>0</v>
      </c>
      <c r="AE1540" s="302">
        <v>0</v>
      </c>
      <c r="AF1540" s="302">
        <v>0</v>
      </c>
      <c r="AG1540" s="302">
        <v>0</v>
      </c>
      <c r="AH1540" s="302">
        <v>0</v>
      </c>
      <c r="AI1540" s="302">
        <v>0</v>
      </c>
      <c r="AJ1540" s="302">
        <v>0</v>
      </c>
      <c r="AK1540" s="302">
        <v>0</v>
      </c>
      <c r="AL1540" s="302">
        <v>0</v>
      </c>
      <c r="AM1540" s="302">
        <v>0</v>
      </c>
      <c r="AN1540" s="302">
        <v>0</v>
      </c>
      <c r="AO1540" s="302">
        <v>0</v>
      </c>
      <c r="AP1540" s="302">
        <v>0</v>
      </c>
      <c r="AQ1540" s="302">
        <v>0</v>
      </c>
      <c r="AR1540" s="302">
        <v>0</v>
      </c>
      <c r="AS1540" s="302">
        <v>0</v>
      </c>
      <c r="AT1540" s="295">
        <f t="shared" si="24"/>
        <v>0</v>
      </c>
      <c r="AU1540" s="302">
        <v>15538.72</v>
      </c>
      <c r="AV1540" s="302">
        <v>38371.040000000001</v>
      </c>
      <c r="AW1540" s="303">
        <v>97</v>
      </c>
      <c r="AX1540" s="303">
        <v>300</v>
      </c>
      <c r="AY1540" s="302">
        <v>280000.02</v>
      </c>
      <c r="AZ1540" s="302">
        <v>47824.89</v>
      </c>
      <c r="BA1540" s="301">
        <v>63.579172999999997</v>
      </c>
      <c r="BB1540" s="301">
        <v>58.337618145493302</v>
      </c>
      <c r="BC1540" s="301">
        <v>9.6</v>
      </c>
      <c r="BD1540" s="301"/>
      <c r="BE1540" s="300" t="s">
        <v>4204</v>
      </c>
      <c r="BF1540" s="298"/>
      <c r="BG1540" s="300" t="s">
        <v>320</v>
      </c>
      <c r="BH1540" s="300" t="s">
        <v>197</v>
      </c>
      <c r="BI1540" s="300" t="s">
        <v>373</v>
      </c>
      <c r="BJ1540" s="300" t="s">
        <v>4205</v>
      </c>
      <c r="BK1540" s="299" t="s">
        <v>175</v>
      </c>
      <c r="BL1540" s="301">
        <v>343645.25102544</v>
      </c>
      <c r="BM1540" s="299" t="s">
        <v>309</v>
      </c>
      <c r="BN1540" s="301"/>
      <c r="BO1540" s="304">
        <v>38992</v>
      </c>
      <c r="BP1540" s="304">
        <v>48123</v>
      </c>
      <c r="BQ1540" s="297" t="s">
        <v>929</v>
      </c>
      <c r="BR1540" s="297" t="s">
        <v>4777</v>
      </c>
      <c r="BS1540" s="297">
        <v>38992</v>
      </c>
      <c r="BT1540" s="297">
        <v>48123</v>
      </c>
      <c r="BU1540" s="301">
        <v>16445.580000000002</v>
      </c>
      <c r="BV1540" s="301">
        <v>43.35</v>
      </c>
      <c r="BW1540" s="301">
        <v>0</v>
      </c>
    </row>
    <row r="1541" spans="1:75" s="289" customFormat="1" ht="18.2" customHeight="1" x14ac:dyDescent="0.15">
      <c r="A1541" s="291">
        <v>1539</v>
      </c>
      <c r="B1541" s="292" t="s">
        <v>305</v>
      </c>
      <c r="C1541" s="292" t="s">
        <v>306</v>
      </c>
      <c r="D1541" s="312">
        <v>45170</v>
      </c>
      <c r="E1541" s="293" t="s">
        <v>2609</v>
      </c>
      <c r="F1541" s="308">
        <v>159</v>
      </c>
      <c r="G1541" s="308">
        <v>159</v>
      </c>
      <c r="H1541" s="295">
        <v>0</v>
      </c>
      <c r="I1541" s="295">
        <v>29634.93</v>
      </c>
      <c r="J1541" s="295">
        <v>0</v>
      </c>
      <c r="K1541" s="295">
        <v>29634.93</v>
      </c>
      <c r="L1541" s="295">
        <v>0</v>
      </c>
      <c r="M1541" s="295">
        <v>0</v>
      </c>
      <c r="N1541" s="295">
        <v>0</v>
      </c>
      <c r="O1541" s="295">
        <v>0</v>
      </c>
      <c r="P1541" s="295">
        <v>0</v>
      </c>
      <c r="Q1541" s="295">
        <v>0</v>
      </c>
      <c r="R1541" s="295">
        <v>29634.93</v>
      </c>
      <c r="S1541" s="295">
        <v>19969.52</v>
      </c>
      <c r="T1541" s="295">
        <v>0</v>
      </c>
      <c r="U1541" s="295">
        <v>0</v>
      </c>
      <c r="V1541" s="295">
        <v>0</v>
      </c>
      <c r="W1541" s="295">
        <v>0</v>
      </c>
      <c r="X1541" s="295">
        <v>0</v>
      </c>
      <c r="Y1541" s="295">
        <v>0</v>
      </c>
      <c r="Z1541" s="295">
        <v>19969.52</v>
      </c>
      <c r="AA1541" s="295">
        <v>0</v>
      </c>
      <c r="AB1541" s="295">
        <v>0</v>
      </c>
      <c r="AC1541" s="295">
        <v>0</v>
      </c>
      <c r="AD1541" s="295">
        <v>0</v>
      </c>
      <c r="AE1541" s="295">
        <v>0</v>
      </c>
      <c r="AF1541" s="295">
        <v>0</v>
      </c>
      <c r="AG1541" s="295">
        <v>0</v>
      </c>
      <c r="AH1541" s="295">
        <v>0</v>
      </c>
      <c r="AI1541" s="295">
        <v>0</v>
      </c>
      <c r="AJ1541" s="295">
        <v>0</v>
      </c>
      <c r="AK1541" s="295">
        <v>0</v>
      </c>
      <c r="AL1541" s="295">
        <v>0</v>
      </c>
      <c r="AM1541" s="295">
        <v>0</v>
      </c>
      <c r="AN1541" s="295">
        <v>0</v>
      </c>
      <c r="AO1541" s="295">
        <v>0</v>
      </c>
      <c r="AP1541" s="295">
        <v>0</v>
      </c>
      <c r="AQ1541" s="295">
        <v>0</v>
      </c>
      <c r="AR1541" s="295">
        <v>0</v>
      </c>
      <c r="AS1541" s="295">
        <v>0</v>
      </c>
      <c r="AT1541" s="295">
        <f t="shared" si="24"/>
        <v>0</v>
      </c>
      <c r="AU1541" s="295">
        <v>29634.93</v>
      </c>
      <c r="AV1541" s="295">
        <v>19969.52</v>
      </c>
      <c r="AW1541" s="296">
        <v>108</v>
      </c>
      <c r="AX1541" s="296">
        <v>300</v>
      </c>
      <c r="AY1541" s="295">
        <v>303999.99</v>
      </c>
      <c r="AZ1541" s="295">
        <v>38535.4</v>
      </c>
      <c r="BA1541" s="294">
        <v>47.203952999999998</v>
      </c>
      <c r="BB1541" s="294">
        <v>36.301318862092799</v>
      </c>
      <c r="BC1541" s="294">
        <v>8.6</v>
      </c>
      <c r="BD1541" s="294"/>
      <c r="BE1541" s="293" t="s">
        <v>4204</v>
      </c>
      <c r="BF1541" s="291"/>
      <c r="BG1541" s="293" t="s">
        <v>312</v>
      </c>
      <c r="BH1541" s="293" t="s">
        <v>365</v>
      </c>
      <c r="BI1541" s="293" t="s">
        <v>366</v>
      </c>
      <c r="BJ1541" s="293" t="s">
        <v>4205</v>
      </c>
      <c r="BK1541" s="292" t="s">
        <v>175</v>
      </c>
      <c r="BL1541" s="294">
        <v>232073.98178328</v>
      </c>
      <c r="BM1541" s="292" t="s">
        <v>309</v>
      </c>
      <c r="BN1541" s="294"/>
      <c r="BO1541" s="297">
        <v>38993</v>
      </c>
      <c r="BP1541" s="297">
        <v>48124</v>
      </c>
      <c r="BQ1541" s="297" t="s">
        <v>4195</v>
      </c>
      <c r="BR1541" s="297" t="s">
        <v>4771</v>
      </c>
      <c r="BS1541" s="297">
        <v>38993</v>
      </c>
      <c r="BT1541" s="297">
        <v>48124</v>
      </c>
      <c r="BU1541" s="294">
        <v>22271.23</v>
      </c>
      <c r="BV1541" s="294">
        <v>0</v>
      </c>
      <c r="BW1541" s="294">
        <v>0</v>
      </c>
    </row>
    <row r="1542" spans="1:75" s="289" customFormat="1" ht="18.2" customHeight="1" x14ac:dyDescent="0.15">
      <c r="A1542" s="298">
        <v>1540</v>
      </c>
      <c r="B1542" s="299" t="s">
        <v>305</v>
      </c>
      <c r="C1542" s="299" t="s">
        <v>306</v>
      </c>
      <c r="D1542" s="313">
        <v>45170</v>
      </c>
      <c r="E1542" s="300" t="s">
        <v>2610</v>
      </c>
      <c r="F1542" s="309">
        <v>4</v>
      </c>
      <c r="G1542" s="309">
        <v>5</v>
      </c>
      <c r="H1542" s="302">
        <v>27965.360000000001</v>
      </c>
      <c r="I1542" s="302">
        <v>2602.58</v>
      </c>
      <c r="J1542" s="302">
        <v>0</v>
      </c>
      <c r="K1542" s="302">
        <v>30567.94</v>
      </c>
      <c r="L1542" s="302">
        <v>633.63</v>
      </c>
      <c r="M1542" s="302">
        <v>0</v>
      </c>
      <c r="N1542" s="302">
        <v>731.41</v>
      </c>
      <c r="O1542" s="302">
        <v>0</v>
      </c>
      <c r="P1542" s="302">
        <v>0</v>
      </c>
      <c r="Q1542" s="302">
        <v>0</v>
      </c>
      <c r="R1542" s="302">
        <v>29836.53</v>
      </c>
      <c r="S1542" s="302">
        <v>934.96</v>
      </c>
      <c r="T1542" s="302">
        <v>221.39</v>
      </c>
      <c r="U1542" s="302">
        <v>0</v>
      </c>
      <c r="V1542" s="302">
        <v>241.07</v>
      </c>
      <c r="W1542" s="302">
        <v>0</v>
      </c>
      <c r="X1542" s="302">
        <v>0</v>
      </c>
      <c r="Y1542" s="302">
        <v>0</v>
      </c>
      <c r="Z1542" s="302">
        <v>915.28</v>
      </c>
      <c r="AA1542" s="302">
        <v>0</v>
      </c>
      <c r="AB1542" s="302">
        <v>0</v>
      </c>
      <c r="AC1542" s="302">
        <v>0</v>
      </c>
      <c r="AD1542" s="302">
        <v>0</v>
      </c>
      <c r="AE1542" s="302">
        <v>0</v>
      </c>
      <c r="AF1542" s="302">
        <v>-56.68</v>
      </c>
      <c r="AG1542" s="302">
        <v>0</v>
      </c>
      <c r="AH1542" s="302">
        <v>0</v>
      </c>
      <c r="AI1542" s="302">
        <v>60.72</v>
      </c>
      <c r="AJ1542" s="302">
        <v>0</v>
      </c>
      <c r="AK1542" s="302">
        <v>0</v>
      </c>
      <c r="AL1542" s="302">
        <v>86.82</v>
      </c>
      <c r="AM1542" s="302">
        <v>0</v>
      </c>
      <c r="AN1542" s="302">
        <v>39.83</v>
      </c>
      <c r="AO1542" s="302">
        <v>173.79</v>
      </c>
      <c r="AP1542" s="302">
        <v>0</v>
      </c>
      <c r="AQ1542" s="302">
        <v>0</v>
      </c>
      <c r="AR1542" s="302">
        <v>0</v>
      </c>
      <c r="AS1542" s="302">
        <v>0</v>
      </c>
      <c r="AT1542" s="295">
        <f t="shared" si="24"/>
        <v>1276.96</v>
      </c>
      <c r="AU1542" s="302">
        <v>2504.8000000000002</v>
      </c>
      <c r="AV1542" s="302">
        <v>915.28</v>
      </c>
      <c r="AW1542" s="303">
        <v>37</v>
      </c>
      <c r="AX1542" s="303">
        <v>240</v>
      </c>
      <c r="AY1542" s="302">
        <v>514000.01</v>
      </c>
      <c r="AZ1542" s="302">
        <v>91727.67</v>
      </c>
      <c r="BA1542" s="301">
        <v>66.455250000000007</v>
      </c>
      <c r="BB1542" s="301">
        <v>21.616095342686702</v>
      </c>
      <c r="BC1542" s="301">
        <v>9.5</v>
      </c>
      <c r="BD1542" s="301"/>
      <c r="BE1542" s="300" t="s">
        <v>4204</v>
      </c>
      <c r="BF1542" s="298"/>
      <c r="BG1542" s="300" t="s">
        <v>315</v>
      </c>
      <c r="BH1542" s="300" t="s">
        <v>179</v>
      </c>
      <c r="BI1542" s="300" t="s">
        <v>648</v>
      </c>
      <c r="BJ1542" s="300" t="s">
        <v>177</v>
      </c>
      <c r="BK1542" s="299" t="s">
        <v>175</v>
      </c>
      <c r="BL1542" s="301">
        <v>233652.73073688001</v>
      </c>
      <c r="BM1542" s="299" t="s">
        <v>309</v>
      </c>
      <c r="BN1542" s="301"/>
      <c r="BO1542" s="304">
        <v>38993</v>
      </c>
      <c r="BP1542" s="304">
        <v>46298</v>
      </c>
      <c r="BQ1542" s="297" t="s">
        <v>929</v>
      </c>
      <c r="BR1542" s="297" t="s">
        <v>4777</v>
      </c>
      <c r="BS1542" s="297">
        <v>38993</v>
      </c>
      <c r="BT1542" s="297">
        <v>46298</v>
      </c>
      <c r="BU1542" s="301">
        <v>821.21</v>
      </c>
      <c r="BV1542" s="301">
        <v>60.72</v>
      </c>
      <c r="BW1542" s="301">
        <v>0</v>
      </c>
    </row>
    <row r="1543" spans="1:75" s="289" customFormat="1" ht="18.2" customHeight="1" x14ac:dyDescent="0.15">
      <c r="A1543" s="291">
        <v>1541</v>
      </c>
      <c r="B1543" s="292" t="s">
        <v>305</v>
      </c>
      <c r="C1543" s="292" t="s">
        <v>306</v>
      </c>
      <c r="D1543" s="312">
        <v>45170</v>
      </c>
      <c r="E1543" s="293" t="s">
        <v>2611</v>
      </c>
      <c r="F1543" s="308">
        <v>126</v>
      </c>
      <c r="G1543" s="308">
        <v>125</v>
      </c>
      <c r="H1543" s="295">
        <v>42986.75</v>
      </c>
      <c r="I1543" s="295">
        <v>23113.21</v>
      </c>
      <c r="J1543" s="295">
        <v>0</v>
      </c>
      <c r="K1543" s="295">
        <v>66099.960000000006</v>
      </c>
      <c r="L1543" s="295">
        <v>291.92</v>
      </c>
      <c r="M1543" s="295">
        <v>0</v>
      </c>
      <c r="N1543" s="295">
        <v>0</v>
      </c>
      <c r="O1543" s="295">
        <v>0</v>
      </c>
      <c r="P1543" s="295">
        <v>0</v>
      </c>
      <c r="Q1543" s="295">
        <v>0</v>
      </c>
      <c r="R1543" s="295">
        <v>66099.960000000006</v>
      </c>
      <c r="S1543" s="295">
        <v>55915.54</v>
      </c>
      <c r="T1543" s="295">
        <v>340.31</v>
      </c>
      <c r="U1543" s="295">
        <v>0</v>
      </c>
      <c r="V1543" s="295">
        <v>0</v>
      </c>
      <c r="W1543" s="295">
        <v>0</v>
      </c>
      <c r="X1543" s="295">
        <v>0</v>
      </c>
      <c r="Y1543" s="295">
        <v>0</v>
      </c>
      <c r="Z1543" s="295">
        <v>56255.85</v>
      </c>
      <c r="AA1543" s="295">
        <v>0</v>
      </c>
      <c r="AB1543" s="295">
        <v>0</v>
      </c>
      <c r="AC1543" s="295">
        <v>0</v>
      </c>
      <c r="AD1543" s="295">
        <v>0</v>
      </c>
      <c r="AE1543" s="295">
        <v>0</v>
      </c>
      <c r="AF1543" s="295">
        <v>0</v>
      </c>
      <c r="AG1543" s="295">
        <v>0</v>
      </c>
      <c r="AH1543" s="295">
        <v>0</v>
      </c>
      <c r="AI1543" s="295">
        <v>0</v>
      </c>
      <c r="AJ1543" s="295">
        <v>0</v>
      </c>
      <c r="AK1543" s="295">
        <v>0</v>
      </c>
      <c r="AL1543" s="295">
        <v>0</v>
      </c>
      <c r="AM1543" s="295">
        <v>0</v>
      </c>
      <c r="AN1543" s="295">
        <v>0</v>
      </c>
      <c r="AO1543" s="295">
        <v>0</v>
      </c>
      <c r="AP1543" s="295">
        <v>0</v>
      </c>
      <c r="AQ1543" s="295">
        <v>0</v>
      </c>
      <c r="AR1543" s="295">
        <v>0</v>
      </c>
      <c r="AS1543" s="295">
        <v>0</v>
      </c>
      <c r="AT1543" s="295">
        <f t="shared" si="24"/>
        <v>0</v>
      </c>
      <c r="AU1543" s="295">
        <v>23405.13</v>
      </c>
      <c r="AV1543" s="295">
        <v>56255.85</v>
      </c>
      <c r="AW1543" s="296">
        <v>97</v>
      </c>
      <c r="AX1543" s="296">
        <v>300</v>
      </c>
      <c r="AY1543" s="295">
        <v>515000.01</v>
      </c>
      <c r="AZ1543" s="295">
        <v>72362.64</v>
      </c>
      <c r="BA1543" s="294">
        <v>52.323793999999999</v>
      </c>
      <c r="BB1543" s="294">
        <v>47.795391246757198</v>
      </c>
      <c r="BC1543" s="294">
        <v>9.5</v>
      </c>
      <c r="BD1543" s="294"/>
      <c r="BE1543" s="293" t="s">
        <v>4204</v>
      </c>
      <c r="BF1543" s="291"/>
      <c r="BG1543" s="293" t="s">
        <v>315</v>
      </c>
      <c r="BH1543" s="293" t="s">
        <v>183</v>
      </c>
      <c r="BI1543" s="293" t="s">
        <v>771</v>
      </c>
      <c r="BJ1543" s="293" t="s">
        <v>4205</v>
      </c>
      <c r="BK1543" s="292" t="s">
        <v>175</v>
      </c>
      <c r="BL1543" s="294">
        <v>517635.13235615997</v>
      </c>
      <c r="BM1543" s="292" t="s">
        <v>309</v>
      </c>
      <c r="BN1543" s="294"/>
      <c r="BO1543" s="297">
        <v>38993</v>
      </c>
      <c r="BP1543" s="297">
        <v>48124</v>
      </c>
      <c r="BQ1543" s="297" t="s">
        <v>931</v>
      </c>
      <c r="BR1543" s="297" t="s">
        <v>4779</v>
      </c>
      <c r="BS1543" s="297">
        <v>38993</v>
      </c>
      <c r="BT1543" s="297">
        <v>48124</v>
      </c>
      <c r="BU1543" s="294">
        <v>22830.37</v>
      </c>
      <c r="BV1543" s="294">
        <v>50.25</v>
      </c>
      <c r="BW1543" s="294">
        <v>0</v>
      </c>
    </row>
    <row r="1544" spans="1:75" s="289" customFormat="1" ht="18.2" customHeight="1" x14ac:dyDescent="0.15">
      <c r="A1544" s="298">
        <v>1542</v>
      </c>
      <c r="B1544" s="299" t="s">
        <v>305</v>
      </c>
      <c r="C1544" s="299" t="s">
        <v>306</v>
      </c>
      <c r="D1544" s="313">
        <v>45170</v>
      </c>
      <c r="E1544" s="300" t="s">
        <v>2612</v>
      </c>
      <c r="F1544" s="309">
        <v>166</v>
      </c>
      <c r="G1544" s="309">
        <v>165</v>
      </c>
      <c r="H1544" s="302">
        <v>77379.11</v>
      </c>
      <c r="I1544" s="302">
        <v>48303.57</v>
      </c>
      <c r="J1544" s="302">
        <v>0</v>
      </c>
      <c r="K1544" s="302">
        <v>125682.68</v>
      </c>
      <c r="L1544" s="302">
        <v>525.45000000000005</v>
      </c>
      <c r="M1544" s="302">
        <v>0</v>
      </c>
      <c r="N1544" s="302">
        <v>0</v>
      </c>
      <c r="O1544" s="302">
        <v>0</v>
      </c>
      <c r="P1544" s="302">
        <v>0</v>
      </c>
      <c r="Q1544" s="302">
        <v>0</v>
      </c>
      <c r="R1544" s="302">
        <v>125682.68</v>
      </c>
      <c r="S1544" s="302">
        <v>139471.37</v>
      </c>
      <c r="T1544" s="302">
        <v>612.58000000000004</v>
      </c>
      <c r="U1544" s="302">
        <v>0</v>
      </c>
      <c r="V1544" s="302">
        <v>0</v>
      </c>
      <c r="W1544" s="302">
        <v>0</v>
      </c>
      <c r="X1544" s="302">
        <v>0</v>
      </c>
      <c r="Y1544" s="302">
        <v>0</v>
      </c>
      <c r="Z1544" s="302">
        <v>140083.95000000001</v>
      </c>
      <c r="AA1544" s="302">
        <v>0</v>
      </c>
      <c r="AB1544" s="302">
        <v>0</v>
      </c>
      <c r="AC1544" s="302">
        <v>0</v>
      </c>
      <c r="AD1544" s="302">
        <v>0</v>
      </c>
      <c r="AE1544" s="302">
        <v>0</v>
      </c>
      <c r="AF1544" s="302">
        <v>0</v>
      </c>
      <c r="AG1544" s="302">
        <v>0</v>
      </c>
      <c r="AH1544" s="302">
        <v>0</v>
      </c>
      <c r="AI1544" s="302">
        <v>0</v>
      </c>
      <c r="AJ1544" s="302">
        <v>0</v>
      </c>
      <c r="AK1544" s="302">
        <v>0</v>
      </c>
      <c r="AL1544" s="302">
        <v>0</v>
      </c>
      <c r="AM1544" s="302">
        <v>0</v>
      </c>
      <c r="AN1544" s="302">
        <v>0</v>
      </c>
      <c r="AO1544" s="302">
        <v>0</v>
      </c>
      <c r="AP1544" s="302">
        <v>0</v>
      </c>
      <c r="AQ1544" s="302">
        <v>0</v>
      </c>
      <c r="AR1544" s="302">
        <v>0</v>
      </c>
      <c r="AS1544" s="302">
        <v>0</v>
      </c>
      <c r="AT1544" s="295">
        <f t="shared" si="24"/>
        <v>0</v>
      </c>
      <c r="AU1544" s="302">
        <v>48829.02</v>
      </c>
      <c r="AV1544" s="302">
        <v>140083.95000000001</v>
      </c>
      <c r="AW1544" s="303">
        <v>97</v>
      </c>
      <c r="AX1544" s="303">
        <v>300</v>
      </c>
      <c r="AY1544" s="302">
        <v>545000.01</v>
      </c>
      <c r="AZ1544" s="302">
        <v>130255.01</v>
      </c>
      <c r="BA1544" s="301">
        <v>88.999995999999996</v>
      </c>
      <c r="BB1544" s="301">
        <v>85.8758370773553</v>
      </c>
      <c r="BC1544" s="301">
        <v>9.5</v>
      </c>
      <c r="BD1544" s="301"/>
      <c r="BE1544" s="300" t="s">
        <v>4204</v>
      </c>
      <c r="BF1544" s="298"/>
      <c r="BG1544" s="300" t="s">
        <v>315</v>
      </c>
      <c r="BH1544" s="300" t="s">
        <v>179</v>
      </c>
      <c r="BI1544" s="300" t="s">
        <v>772</v>
      </c>
      <c r="BJ1544" s="300" t="s">
        <v>4205</v>
      </c>
      <c r="BK1544" s="299" t="s">
        <v>175</v>
      </c>
      <c r="BL1544" s="301">
        <v>984233.13261728</v>
      </c>
      <c r="BM1544" s="299" t="s">
        <v>309</v>
      </c>
      <c r="BN1544" s="301"/>
      <c r="BO1544" s="304">
        <v>38993</v>
      </c>
      <c r="BP1544" s="304">
        <v>48124</v>
      </c>
      <c r="BQ1544" s="297" t="s">
        <v>936</v>
      </c>
      <c r="BR1544" s="297" t="s">
        <v>4769</v>
      </c>
      <c r="BS1544" s="297">
        <v>38993</v>
      </c>
      <c r="BT1544" s="297">
        <v>48124</v>
      </c>
      <c r="BU1544" s="301">
        <v>51828.6</v>
      </c>
      <c r="BV1544" s="301">
        <v>90.46</v>
      </c>
      <c r="BW1544" s="301">
        <v>0</v>
      </c>
    </row>
    <row r="1545" spans="1:75" s="289" customFormat="1" ht="18.2" customHeight="1" x14ac:dyDescent="0.15">
      <c r="A1545" s="291">
        <v>1543</v>
      </c>
      <c r="B1545" s="292" t="s">
        <v>305</v>
      </c>
      <c r="C1545" s="292" t="s">
        <v>306</v>
      </c>
      <c r="D1545" s="312">
        <v>45170</v>
      </c>
      <c r="E1545" s="293" t="s">
        <v>2613</v>
      </c>
      <c r="F1545" s="308">
        <v>32</v>
      </c>
      <c r="G1545" s="308">
        <v>32</v>
      </c>
      <c r="H1545" s="295">
        <v>0</v>
      </c>
      <c r="I1545" s="295">
        <v>6526.54</v>
      </c>
      <c r="J1545" s="295">
        <v>0</v>
      </c>
      <c r="K1545" s="295">
        <v>6526.54</v>
      </c>
      <c r="L1545" s="295">
        <v>0</v>
      </c>
      <c r="M1545" s="295">
        <v>0</v>
      </c>
      <c r="N1545" s="295">
        <v>0</v>
      </c>
      <c r="O1545" s="295">
        <v>0</v>
      </c>
      <c r="P1545" s="295">
        <v>0</v>
      </c>
      <c r="Q1545" s="295">
        <v>0</v>
      </c>
      <c r="R1545" s="295">
        <v>6526.54</v>
      </c>
      <c r="S1545" s="295">
        <v>892.45</v>
      </c>
      <c r="T1545" s="295">
        <v>0</v>
      </c>
      <c r="U1545" s="295">
        <v>0</v>
      </c>
      <c r="V1545" s="295">
        <v>0</v>
      </c>
      <c r="W1545" s="295">
        <v>0</v>
      </c>
      <c r="X1545" s="295">
        <v>0</v>
      </c>
      <c r="Y1545" s="295">
        <v>0</v>
      </c>
      <c r="Z1545" s="295">
        <v>892.45</v>
      </c>
      <c r="AA1545" s="295">
        <v>0</v>
      </c>
      <c r="AB1545" s="295">
        <v>0</v>
      </c>
      <c r="AC1545" s="295">
        <v>0</v>
      </c>
      <c r="AD1545" s="295">
        <v>0</v>
      </c>
      <c r="AE1545" s="295">
        <v>0</v>
      </c>
      <c r="AF1545" s="295">
        <v>0</v>
      </c>
      <c r="AG1545" s="295">
        <v>0</v>
      </c>
      <c r="AH1545" s="295">
        <v>0</v>
      </c>
      <c r="AI1545" s="295">
        <v>0</v>
      </c>
      <c r="AJ1545" s="295">
        <v>0</v>
      </c>
      <c r="AK1545" s="295">
        <v>0</v>
      </c>
      <c r="AL1545" s="295">
        <v>0</v>
      </c>
      <c r="AM1545" s="295">
        <v>0</v>
      </c>
      <c r="AN1545" s="295">
        <v>0</v>
      </c>
      <c r="AO1545" s="295">
        <v>0</v>
      </c>
      <c r="AP1545" s="295">
        <v>0</v>
      </c>
      <c r="AQ1545" s="295">
        <v>0</v>
      </c>
      <c r="AR1545" s="295">
        <v>0</v>
      </c>
      <c r="AS1545" s="295">
        <v>0</v>
      </c>
      <c r="AT1545" s="295">
        <f t="shared" si="24"/>
        <v>0</v>
      </c>
      <c r="AU1545" s="295">
        <v>6526.54</v>
      </c>
      <c r="AV1545" s="295">
        <v>892.45</v>
      </c>
      <c r="AW1545" s="296">
        <v>0</v>
      </c>
      <c r="AX1545" s="296">
        <v>60</v>
      </c>
      <c r="AY1545" s="295">
        <v>215999.99</v>
      </c>
      <c r="AZ1545" s="295">
        <v>11240.87</v>
      </c>
      <c r="BA1545" s="294">
        <v>19.387041</v>
      </c>
      <c r="BB1545" s="294">
        <v>11.2562727411793</v>
      </c>
      <c r="BC1545" s="294">
        <v>9.9</v>
      </c>
      <c r="BD1545" s="294"/>
      <c r="BE1545" s="293" t="s">
        <v>4204</v>
      </c>
      <c r="BF1545" s="291"/>
      <c r="BG1545" s="293" t="s">
        <v>344</v>
      </c>
      <c r="BH1545" s="293" t="s">
        <v>213</v>
      </c>
      <c r="BI1545" s="293" t="s">
        <v>534</v>
      </c>
      <c r="BJ1545" s="293" t="s">
        <v>4205</v>
      </c>
      <c r="BK1545" s="292" t="s">
        <v>175</v>
      </c>
      <c r="BL1545" s="294">
        <v>51109.96128784</v>
      </c>
      <c r="BM1545" s="292" t="s">
        <v>309</v>
      </c>
      <c r="BN1545" s="294"/>
      <c r="BO1545" s="297">
        <v>38994</v>
      </c>
      <c r="BP1545" s="297">
        <v>40820</v>
      </c>
      <c r="BQ1545" s="297" t="s">
        <v>929</v>
      </c>
      <c r="BR1545" s="297" t="s">
        <v>4777</v>
      </c>
      <c r="BS1545" s="297">
        <v>38994</v>
      </c>
      <c r="BT1545" s="297">
        <v>40820</v>
      </c>
      <c r="BU1545" s="294">
        <v>1144.3599999999999</v>
      </c>
      <c r="BV1545" s="294">
        <v>0</v>
      </c>
      <c r="BW1545" s="294">
        <v>0</v>
      </c>
    </row>
    <row r="1546" spans="1:75" s="289" customFormat="1" ht="18.2" customHeight="1" x14ac:dyDescent="0.15">
      <c r="A1546" s="298">
        <v>1544</v>
      </c>
      <c r="B1546" s="299" t="s">
        <v>305</v>
      </c>
      <c r="C1546" s="299" t="s">
        <v>306</v>
      </c>
      <c r="D1546" s="313">
        <v>45170</v>
      </c>
      <c r="E1546" s="300" t="s">
        <v>2614</v>
      </c>
      <c r="F1546" s="309">
        <v>96</v>
      </c>
      <c r="G1546" s="309">
        <v>95</v>
      </c>
      <c r="H1546" s="302">
        <v>36513.9</v>
      </c>
      <c r="I1546" s="302">
        <v>16384.05</v>
      </c>
      <c r="J1546" s="302">
        <v>0</v>
      </c>
      <c r="K1546" s="302">
        <v>52897.95</v>
      </c>
      <c r="L1546" s="302">
        <v>246.88</v>
      </c>
      <c r="M1546" s="302">
        <v>0</v>
      </c>
      <c r="N1546" s="302">
        <v>0</v>
      </c>
      <c r="O1546" s="302">
        <v>0</v>
      </c>
      <c r="P1546" s="302">
        <v>0</v>
      </c>
      <c r="Q1546" s="302">
        <v>0</v>
      </c>
      <c r="R1546" s="302">
        <v>52897.95</v>
      </c>
      <c r="S1546" s="302">
        <v>34820</v>
      </c>
      <c r="T1546" s="302">
        <v>292.11</v>
      </c>
      <c r="U1546" s="302">
        <v>0</v>
      </c>
      <c r="V1546" s="302">
        <v>0</v>
      </c>
      <c r="W1546" s="302">
        <v>0</v>
      </c>
      <c r="X1546" s="302">
        <v>0</v>
      </c>
      <c r="Y1546" s="302">
        <v>0</v>
      </c>
      <c r="Z1546" s="302">
        <v>35112.11</v>
      </c>
      <c r="AA1546" s="302">
        <v>0</v>
      </c>
      <c r="AB1546" s="302">
        <v>0</v>
      </c>
      <c r="AC1546" s="302">
        <v>0</v>
      </c>
      <c r="AD1546" s="302">
        <v>0</v>
      </c>
      <c r="AE1546" s="302">
        <v>0</v>
      </c>
      <c r="AF1546" s="302">
        <v>0</v>
      </c>
      <c r="AG1546" s="302">
        <v>0</v>
      </c>
      <c r="AH1546" s="302">
        <v>0</v>
      </c>
      <c r="AI1546" s="302">
        <v>0</v>
      </c>
      <c r="AJ1546" s="302">
        <v>0</v>
      </c>
      <c r="AK1546" s="302">
        <v>0</v>
      </c>
      <c r="AL1546" s="302">
        <v>0</v>
      </c>
      <c r="AM1546" s="302">
        <v>0</v>
      </c>
      <c r="AN1546" s="302">
        <v>0</v>
      </c>
      <c r="AO1546" s="302">
        <v>0</v>
      </c>
      <c r="AP1546" s="302">
        <v>0</v>
      </c>
      <c r="AQ1546" s="302">
        <v>0</v>
      </c>
      <c r="AR1546" s="302">
        <v>0</v>
      </c>
      <c r="AS1546" s="302">
        <v>0</v>
      </c>
      <c r="AT1546" s="295">
        <f t="shared" si="24"/>
        <v>0</v>
      </c>
      <c r="AU1546" s="302">
        <v>16630.93</v>
      </c>
      <c r="AV1546" s="302">
        <v>35112.11</v>
      </c>
      <c r="AW1546" s="303">
        <v>97</v>
      </c>
      <c r="AX1546" s="303">
        <v>300</v>
      </c>
      <c r="AY1546" s="302">
        <v>291999.99</v>
      </c>
      <c r="AZ1546" s="302">
        <v>61202.55</v>
      </c>
      <c r="BA1546" s="301">
        <v>78.082194999999999</v>
      </c>
      <c r="BB1546" s="301">
        <v>67.487188801777904</v>
      </c>
      <c r="BC1546" s="301">
        <v>9.6</v>
      </c>
      <c r="BD1546" s="301"/>
      <c r="BE1546" s="300" t="s">
        <v>4204</v>
      </c>
      <c r="BF1546" s="298"/>
      <c r="BG1546" s="300" t="s">
        <v>326</v>
      </c>
      <c r="BH1546" s="300" t="s">
        <v>239</v>
      </c>
      <c r="BI1546" s="300" t="s">
        <v>383</v>
      </c>
      <c r="BJ1546" s="300" t="s">
        <v>4205</v>
      </c>
      <c r="BK1546" s="299" t="s">
        <v>175</v>
      </c>
      <c r="BL1546" s="301">
        <v>414248.92465320003</v>
      </c>
      <c r="BM1546" s="299" t="s">
        <v>309</v>
      </c>
      <c r="BN1546" s="301"/>
      <c r="BO1546" s="304">
        <v>38994</v>
      </c>
      <c r="BP1546" s="304">
        <v>48125</v>
      </c>
      <c r="BQ1546" s="297" t="s">
        <v>931</v>
      </c>
      <c r="BR1546" s="297" t="s">
        <v>4779</v>
      </c>
      <c r="BS1546" s="297">
        <v>38994</v>
      </c>
      <c r="BT1546" s="297">
        <v>48125</v>
      </c>
      <c r="BU1546" s="301">
        <v>15562.64</v>
      </c>
      <c r="BV1546" s="301">
        <v>55.48</v>
      </c>
      <c r="BW1546" s="301">
        <v>0</v>
      </c>
    </row>
    <row r="1547" spans="1:75" s="289" customFormat="1" ht="18.2" customHeight="1" x14ac:dyDescent="0.15">
      <c r="A1547" s="291">
        <v>1545</v>
      </c>
      <c r="B1547" s="292" t="s">
        <v>305</v>
      </c>
      <c r="C1547" s="292" t="s">
        <v>306</v>
      </c>
      <c r="D1547" s="312">
        <v>45170</v>
      </c>
      <c r="E1547" s="293" t="s">
        <v>2615</v>
      </c>
      <c r="F1547" s="308">
        <v>153</v>
      </c>
      <c r="G1547" s="308">
        <v>152</v>
      </c>
      <c r="H1547" s="295">
        <v>59386.54</v>
      </c>
      <c r="I1547" s="295">
        <v>35580.120000000003</v>
      </c>
      <c r="J1547" s="295">
        <v>0</v>
      </c>
      <c r="K1547" s="295">
        <v>94966.66</v>
      </c>
      <c r="L1547" s="295">
        <v>403.33</v>
      </c>
      <c r="M1547" s="295">
        <v>0</v>
      </c>
      <c r="N1547" s="295">
        <v>0</v>
      </c>
      <c r="O1547" s="295">
        <v>0</v>
      </c>
      <c r="P1547" s="295">
        <v>0</v>
      </c>
      <c r="Q1547" s="295">
        <v>0</v>
      </c>
      <c r="R1547" s="295">
        <v>94966.66</v>
      </c>
      <c r="S1547" s="295">
        <v>97187.32</v>
      </c>
      <c r="T1547" s="295">
        <v>470.14</v>
      </c>
      <c r="U1547" s="295">
        <v>0</v>
      </c>
      <c r="V1547" s="295">
        <v>0</v>
      </c>
      <c r="W1547" s="295">
        <v>0</v>
      </c>
      <c r="X1547" s="295">
        <v>0</v>
      </c>
      <c r="Y1547" s="295">
        <v>0</v>
      </c>
      <c r="Z1547" s="295">
        <v>97657.46</v>
      </c>
      <c r="AA1547" s="295">
        <v>0</v>
      </c>
      <c r="AB1547" s="295">
        <v>0</v>
      </c>
      <c r="AC1547" s="295">
        <v>0</v>
      </c>
      <c r="AD1547" s="295">
        <v>0</v>
      </c>
      <c r="AE1547" s="295">
        <v>0</v>
      </c>
      <c r="AF1547" s="295">
        <v>0</v>
      </c>
      <c r="AG1547" s="295">
        <v>0</v>
      </c>
      <c r="AH1547" s="295">
        <v>0</v>
      </c>
      <c r="AI1547" s="295">
        <v>0</v>
      </c>
      <c r="AJ1547" s="295">
        <v>0</v>
      </c>
      <c r="AK1547" s="295">
        <v>0</v>
      </c>
      <c r="AL1547" s="295">
        <v>0</v>
      </c>
      <c r="AM1547" s="295">
        <v>0</v>
      </c>
      <c r="AN1547" s="295">
        <v>0</v>
      </c>
      <c r="AO1547" s="295">
        <v>0</v>
      </c>
      <c r="AP1547" s="295">
        <v>0</v>
      </c>
      <c r="AQ1547" s="295">
        <v>0</v>
      </c>
      <c r="AR1547" s="295">
        <v>0</v>
      </c>
      <c r="AS1547" s="295">
        <v>0</v>
      </c>
      <c r="AT1547" s="295">
        <f t="shared" si="24"/>
        <v>0</v>
      </c>
      <c r="AU1547" s="295">
        <v>35983.449999999997</v>
      </c>
      <c r="AV1547" s="295">
        <v>97657.46</v>
      </c>
      <c r="AW1547" s="296">
        <v>97</v>
      </c>
      <c r="AX1547" s="296">
        <v>300</v>
      </c>
      <c r="AY1547" s="295">
        <v>473000.01</v>
      </c>
      <c r="AZ1547" s="295">
        <v>99973.72</v>
      </c>
      <c r="BA1547" s="294">
        <v>78.739024999999998</v>
      </c>
      <c r="BB1547" s="294">
        <v>74.795478410791404</v>
      </c>
      <c r="BC1547" s="294">
        <v>9.5</v>
      </c>
      <c r="BD1547" s="294"/>
      <c r="BE1547" s="293" t="s">
        <v>4204</v>
      </c>
      <c r="BF1547" s="291"/>
      <c r="BG1547" s="293" t="s">
        <v>326</v>
      </c>
      <c r="BH1547" s="293" t="s">
        <v>239</v>
      </c>
      <c r="BI1547" s="293" t="s">
        <v>383</v>
      </c>
      <c r="BJ1547" s="293" t="s">
        <v>4205</v>
      </c>
      <c r="BK1547" s="292" t="s">
        <v>175</v>
      </c>
      <c r="BL1547" s="294">
        <v>743693.03125936002</v>
      </c>
      <c r="BM1547" s="292" t="s">
        <v>309</v>
      </c>
      <c r="BN1547" s="294"/>
      <c r="BO1547" s="297">
        <v>38994</v>
      </c>
      <c r="BP1547" s="297">
        <v>48125</v>
      </c>
      <c r="BQ1547" s="297" t="s">
        <v>943</v>
      </c>
      <c r="BR1547" s="297" t="s">
        <v>4785</v>
      </c>
      <c r="BS1547" s="297">
        <v>38994</v>
      </c>
      <c r="BT1547" s="297">
        <v>48125</v>
      </c>
      <c r="BU1547" s="294">
        <v>36860.46</v>
      </c>
      <c r="BV1547" s="294">
        <v>69.430000000000007</v>
      </c>
      <c r="BW1547" s="294">
        <v>0</v>
      </c>
    </row>
    <row r="1548" spans="1:75" s="289" customFormat="1" ht="18.2" customHeight="1" x14ac:dyDescent="0.15">
      <c r="A1548" s="298">
        <v>1546</v>
      </c>
      <c r="B1548" s="299" t="s">
        <v>305</v>
      </c>
      <c r="C1548" s="299" t="s">
        <v>306</v>
      </c>
      <c r="D1548" s="313">
        <v>45170</v>
      </c>
      <c r="E1548" s="300" t="s">
        <v>2616</v>
      </c>
      <c r="F1548" s="309">
        <v>0</v>
      </c>
      <c r="G1548" s="309">
        <v>0</v>
      </c>
      <c r="H1548" s="302">
        <v>22633.58</v>
      </c>
      <c r="I1548" s="302">
        <v>0</v>
      </c>
      <c r="J1548" s="302">
        <v>0</v>
      </c>
      <c r="K1548" s="302">
        <v>22633.58</v>
      </c>
      <c r="L1548" s="302">
        <v>150.94999999999999</v>
      </c>
      <c r="M1548" s="302">
        <v>0</v>
      </c>
      <c r="N1548" s="302">
        <v>0</v>
      </c>
      <c r="O1548" s="302">
        <v>150.94999999999999</v>
      </c>
      <c r="P1548" s="302">
        <v>0</v>
      </c>
      <c r="Q1548" s="302">
        <v>0</v>
      </c>
      <c r="R1548" s="302">
        <v>22482.63</v>
      </c>
      <c r="S1548" s="302">
        <v>0</v>
      </c>
      <c r="T1548" s="302">
        <v>186.73</v>
      </c>
      <c r="U1548" s="302">
        <v>0</v>
      </c>
      <c r="V1548" s="302">
        <v>0</v>
      </c>
      <c r="W1548" s="302">
        <v>186.73</v>
      </c>
      <c r="X1548" s="302">
        <v>0</v>
      </c>
      <c r="Y1548" s="302">
        <v>0</v>
      </c>
      <c r="Z1548" s="302">
        <v>0</v>
      </c>
      <c r="AA1548" s="302">
        <v>61.73</v>
      </c>
      <c r="AB1548" s="302">
        <v>0</v>
      </c>
      <c r="AC1548" s="302">
        <v>0</v>
      </c>
      <c r="AD1548" s="302">
        <v>0</v>
      </c>
      <c r="AE1548" s="302">
        <v>0</v>
      </c>
      <c r="AF1548" s="302">
        <v>-14.73</v>
      </c>
      <c r="AG1548" s="302">
        <v>19.97</v>
      </c>
      <c r="AH1548" s="302">
        <v>53.38</v>
      </c>
      <c r="AI1548" s="302">
        <v>0</v>
      </c>
      <c r="AJ1548" s="302">
        <v>0</v>
      </c>
      <c r="AK1548" s="302">
        <v>0</v>
      </c>
      <c r="AL1548" s="302">
        <v>0</v>
      </c>
      <c r="AM1548" s="302">
        <v>0</v>
      </c>
      <c r="AN1548" s="302">
        <v>0</v>
      </c>
      <c r="AO1548" s="302">
        <v>0</v>
      </c>
      <c r="AP1548" s="302">
        <v>0</v>
      </c>
      <c r="AQ1548" s="302">
        <v>0</v>
      </c>
      <c r="AR1548" s="302">
        <v>0</v>
      </c>
      <c r="AS1548" s="302">
        <v>0.113649</v>
      </c>
      <c r="AT1548" s="295">
        <f t="shared" si="24"/>
        <v>457.91635099999996</v>
      </c>
      <c r="AU1548" s="302">
        <v>0</v>
      </c>
      <c r="AV1548" s="302">
        <v>0</v>
      </c>
      <c r="AW1548" s="303">
        <v>97</v>
      </c>
      <c r="AX1548" s="303">
        <v>300</v>
      </c>
      <c r="AY1548" s="302">
        <v>335916</v>
      </c>
      <c r="AZ1548" s="302">
        <v>37450.699999999997</v>
      </c>
      <c r="BA1548" s="301">
        <v>41.549689000000001</v>
      </c>
      <c r="BB1548" s="301">
        <v>24.943359787722802</v>
      </c>
      <c r="BC1548" s="301">
        <v>9.9</v>
      </c>
      <c r="BD1548" s="301"/>
      <c r="BE1548" s="300" t="s">
        <v>4204</v>
      </c>
      <c r="BF1548" s="298"/>
      <c r="BG1548" s="300" t="s">
        <v>320</v>
      </c>
      <c r="BH1548" s="300" t="s">
        <v>181</v>
      </c>
      <c r="BI1548" s="300" t="s">
        <v>372</v>
      </c>
      <c r="BJ1548" s="300" t="s">
        <v>103</v>
      </c>
      <c r="BK1548" s="299" t="s">
        <v>175</v>
      </c>
      <c r="BL1548" s="301">
        <v>176063.63386248</v>
      </c>
      <c r="BM1548" s="299" t="s">
        <v>309</v>
      </c>
      <c r="BN1548" s="301"/>
      <c r="BO1548" s="304">
        <v>38995</v>
      </c>
      <c r="BP1548" s="304">
        <v>48126</v>
      </c>
      <c r="BQ1548" s="297" t="s">
        <v>4757</v>
      </c>
      <c r="BR1548" s="297" t="s">
        <v>4764</v>
      </c>
      <c r="BS1548" s="297">
        <v>38995</v>
      </c>
      <c r="BT1548" s="297">
        <v>48126</v>
      </c>
      <c r="BU1548" s="301">
        <v>0</v>
      </c>
      <c r="BV1548" s="301">
        <v>61.73</v>
      </c>
      <c r="BW1548" s="301">
        <v>0</v>
      </c>
    </row>
    <row r="1549" spans="1:75" s="289" customFormat="1" ht="18.2" customHeight="1" x14ac:dyDescent="0.15">
      <c r="A1549" s="291">
        <v>1547</v>
      </c>
      <c r="B1549" s="292" t="s">
        <v>305</v>
      </c>
      <c r="C1549" s="292" t="s">
        <v>306</v>
      </c>
      <c r="D1549" s="312">
        <v>45170</v>
      </c>
      <c r="E1549" s="293" t="s">
        <v>2617</v>
      </c>
      <c r="F1549" s="308">
        <v>154</v>
      </c>
      <c r="G1549" s="308">
        <v>153</v>
      </c>
      <c r="H1549" s="295">
        <v>43759.59</v>
      </c>
      <c r="I1549" s="295">
        <v>32335.23</v>
      </c>
      <c r="J1549" s="295">
        <v>0</v>
      </c>
      <c r="K1549" s="295">
        <v>76094.820000000007</v>
      </c>
      <c r="L1549" s="295">
        <v>365.94</v>
      </c>
      <c r="M1549" s="295">
        <v>0</v>
      </c>
      <c r="N1549" s="295">
        <v>0</v>
      </c>
      <c r="O1549" s="295">
        <v>0</v>
      </c>
      <c r="P1549" s="295">
        <v>0</v>
      </c>
      <c r="Q1549" s="295">
        <v>0</v>
      </c>
      <c r="R1549" s="295">
        <v>76094.820000000007</v>
      </c>
      <c r="S1549" s="295">
        <v>76657.37</v>
      </c>
      <c r="T1549" s="295">
        <v>346.43</v>
      </c>
      <c r="U1549" s="295">
        <v>0</v>
      </c>
      <c r="V1549" s="295">
        <v>0</v>
      </c>
      <c r="W1549" s="295">
        <v>0</v>
      </c>
      <c r="X1549" s="295">
        <v>0</v>
      </c>
      <c r="Y1549" s="295">
        <v>0</v>
      </c>
      <c r="Z1549" s="295">
        <v>77003.8</v>
      </c>
      <c r="AA1549" s="295">
        <v>0</v>
      </c>
      <c r="AB1549" s="295">
        <v>0</v>
      </c>
      <c r="AC1549" s="295">
        <v>0</v>
      </c>
      <c r="AD1549" s="295">
        <v>0</v>
      </c>
      <c r="AE1549" s="295">
        <v>0</v>
      </c>
      <c r="AF1549" s="295">
        <v>0</v>
      </c>
      <c r="AG1549" s="295">
        <v>0</v>
      </c>
      <c r="AH1549" s="295">
        <v>0</v>
      </c>
      <c r="AI1549" s="295">
        <v>0</v>
      </c>
      <c r="AJ1549" s="295">
        <v>0</v>
      </c>
      <c r="AK1549" s="295">
        <v>0</v>
      </c>
      <c r="AL1549" s="295">
        <v>0</v>
      </c>
      <c r="AM1549" s="295">
        <v>0</v>
      </c>
      <c r="AN1549" s="295">
        <v>0</v>
      </c>
      <c r="AO1549" s="295">
        <v>0</v>
      </c>
      <c r="AP1549" s="295">
        <v>0</v>
      </c>
      <c r="AQ1549" s="295">
        <v>0</v>
      </c>
      <c r="AR1549" s="295">
        <v>0</v>
      </c>
      <c r="AS1549" s="295">
        <v>0</v>
      </c>
      <c r="AT1549" s="295">
        <f t="shared" si="24"/>
        <v>0</v>
      </c>
      <c r="AU1549" s="295">
        <v>32701.17</v>
      </c>
      <c r="AV1549" s="295">
        <v>77003.8</v>
      </c>
      <c r="AW1549" s="296">
        <v>97</v>
      </c>
      <c r="AX1549" s="296">
        <v>300</v>
      </c>
      <c r="AY1549" s="295">
        <v>517000</v>
      </c>
      <c r="AZ1549" s="295">
        <v>81535.13</v>
      </c>
      <c r="BA1549" s="294">
        <v>58.775016000000001</v>
      </c>
      <c r="BB1549" s="294">
        <v>54.853340676799299</v>
      </c>
      <c r="BC1549" s="294">
        <v>9.5</v>
      </c>
      <c r="BD1549" s="294"/>
      <c r="BE1549" s="293" t="s">
        <v>4204</v>
      </c>
      <c r="BF1549" s="291"/>
      <c r="BG1549" s="293" t="s">
        <v>540</v>
      </c>
      <c r="BH1549" s="293" t="s">
        <v>205</v>
      </c>
      <c r="BI1549" s="293" t="s">
        <v>541</v>
      </c>
      <c r="BJ1549" s="293" t="s">
        <v>4205</v>
      </c>
      <c r="BK1549" s="292" t="s">
        <v>175</v>
      </c>
      <c r="BL1549" s="294">
        <v>595905.84052272001</v>
      </c>
      <c r="BM1549" s="292" t="s">
        <v>309</v>
      </c>
      <c r="BN1549" s="294"/>
      <c r="BO1549" s="297">
        <v>38995</v>
      </c>
      <c r="BP1549" s="297">
        <v>48126</v>
      </c>
      <c r="BQ1549" s="297" t="s">
        <v>4033</v>
      </c>
      <c r="BR1549" s="297" t="s">
        <v>4759</v>
      </c>
      <c r="BS1549" s="297">
        <v>38995</v>
      </c>
      <c r="BT1549" s="297">
        <v>48126</v>
      </c>
      <c r="BU1549" s="294">
        <v>31175.07</v>
      </c>
      <c r="BV1549" s="294">
        <v>56.62</v>
      </c>
      <c r="BW1549" s="294">
        <v>0</v>
      </c>
    </row>
    <row r="1550" spans="1:75" s="289" customFormat="1" ht="18.2" customHeight="1" x14ac:dyDescent="0.15">
      <c r="A1550" s="298">
        <v>1548</v>
      </c>
      <c r="B1550" s="299" t="s">
        <v>305</v>
      </c>
      <c r="C1550" s="299" t="s">
        <v>306</v>
      </c>
      <c r="D1550" s="313">
        <v>45170</v>
      </c>
      <c r="E1550" s="300" t="s">
        <v>1094</v>
      </c>
      <c r="F1550" s="309">
        <v>151</v>
      </c>
      <c r="G1550" s="309">
        <v>150</v>
      </c>
      <c r="H1550" s="302">
        <v>52361.24</v>
      </c>
      <c r="I1550" s="302">
        <v>31153.96</v>
      </c>
      <c r="J1550" s="302">
        <v>0</v>
      </c>
      <c r="K1550" s="302">
        <v>83515.199999999997</v>
      </c>
      <c r="L1550" s="302">
        <v>355.59</v>
      </c>
      <c r="M1550" s="302">
        <v>0</v>
      </c>
      <c r="N1550" s="302">
        <v>0</v>
      </c>
      <c r="O1550" s="302">
        <v>0</v>
      </c>
      <c r="P1550" s="302">
        <v>0</v>
      </c>
      <c r="Q1550" s="302">
        <v>0</v>
      </c>
      <c r="R1550" s="302">
        <v>83515.199999999997</v>
      </c>
      <c r="S1550" s="302">
        <v>84364.02</v>
      </c>
      <c r="T1550" s="302">
        <v>414.53</v>
      </c>
      <c r="U1550" s="302">
        <v>0</v>
      </c>
      <c r="V1550" s="302">
        <v>0</v>
      </c>
      <c r="W1550" s="302">
        <v>0</v>
      </c>
      <c r="X1550" s="302">
        <v>0</v>
      </c>
      <c r="Y1550" s="302">
        <v>0</v>
      </c>
      <c r="Z1550" s="302">
        <v>84778.55</v>
      </c>
      <c r="AA1550" s="302">
        <v>0</v>
      </c>
      <c r="AB1550" s="302">
        <v>0</v>
      </c>
      <c r="AC1550" s="302">
        <v>0</v>
      </c>
      <c r="AD1550" s="302">
        <v>0</v>
      </c>
      <c r="AE1550" s="302">
        <v>0</v>
      </c>
      <c r="AF1550" s="302">
        <v>0</v>
      </c>
      <c r="AG1550" s="302">
        <v>0</v>
      </c>
      <c r="AH1550" s="302">
        <v>0</v>
      </c>
      <c r="AI1550" s="302">
        <v>0</v>
      </c>
      <c r="AJ1550" s="302">
        <v>0</v>
      </c>
      <c r="AK1550" s="302">
        <v>0</v>
      </c>
      <c r="AL1550" s="302">
        <v>0</v>
      </c>
      <c r="AM1550" s="302">
        <v>0</v>
      </c>
      <c r="AN1550" s="302">
        <v>0</v>
      </c>
      <c r="AO1550" s="302">
        <v>0</v>
      </c>
      <c r="AP1550" s="302">
        <v>0</v>
      </c>
      <c r="AQ1550" s="302">
        <v>0</v>
      </c>
      <c r="AR1550" s="302">
        <v>0</v>
      </c>
      <c r="AS1550" s="302">
        <v>0</v>
      </c>
      <c r="AT1550" s="295">
        <f t="shared" si="24"/>
        <v>0</v>
      </c>
      <c r="AU1550" s="302">
        <v>31509.55</v>
      </c>
      <c r="AV1550" s="302">
        <v>84778.55</v>
      </c>
      <c r="AW1550" s="303">
        <v>97</v>
      </c>
      <c r="AX1550" s="303">
        <v>300</v>
      </c>
      <c r="AY1550" s="302">
        <v>400000</v>
      </c>
      <c r="AZ1550" s="302">
        <v>88144.83</v>
      </c>
      <c r="BA1550" s="301">
        <v>82.125001999999995</v>
      </c>
      <c r="BB1550" s="301">
        <v>77.811551364162796</v>
      </c>
      <c r="BC1550" s="301">
        <v>9.5</v>
      </c>
      <c r="BD1550" s="301"/>
      <c r="BE1550" s="300" t="s">
        <v>4204</v>
      </c>
      <c r="BF1550" s="298"/>
      <c r="BG1550" s="300" t="s">
        <v>344</v>
      </c>
      <c r="BH1550" s="300" t="s">
        <v>213</v>
      </c>
      <c r="BI1550" s="300" t="s">
        <v>534</v>
      </c>
      <c r="BJ1550" s="300" t="s">
        <v>4205</v>
      </c>
      <c r="BK1550" s="299" t="s">
        <v>175</v>
      </c>
      <c r="BL1550" s="301">
        <v>654015.54865919997</v>
      </c>
      <c r="BM1550" s="299" t="s">
        <v>309</v>
      </c>
      <c r="BN1550" s="301"/>
      <c r="BO1550" s="304">
        <v>38995</v>
      </c>
      <c r="BP1550" s="304">
        <v>48126</v>
      </c>
      <c r="BQ1550" s="297" t="s">
        <v>956</v>
      </c>
      <c r="BR1550" s="297" t="s">
        <v>4794</v>
      </c>
      <c r="BS1550" s="297">
        <v>38995</v>
      </c>
      <c r="BT1550" s="297">
        <v>48126</v>
      </c>
      <c r="BU1550" s="301">
        <v>32157.56</v>
      </c>
      <c r="BV1550" s="301">
        <v>61.21</v>
      </c>
      <c r="BW1550" s="301">
        <v>0</v>
      </c>
    </row>
    <row r="1551" spans="1:75" s="289" customFormat="1" ht="18.2" customHeight="1" x14ac:dyDescent="0.15">
      <c r="A1551" s="291">
        <v>1549</v>
      </c>
      <c r="B1551" s="292" t="s">
        <v>305</v>
      </c>
      <c r="C1551" s="292" t="s">
        <v>306</v>
      </c>
      <c r="D1551" s="312">
        <v>45170</v>
      </c>
      <c r="E1551" s="293" t="s">
        <v>2618</v>
      </c>
      <c r="F1551" s="308">
        <v>155</v>
      </c>
      <c r="G1551" s="308">
        <v>154</v>
      </c>
      <c r="H1551" s="295">
        <v>63033.26</v>
      </c>
      <c r="I1551" s="295">
        <v>38019.620000000003</v>
      </c>
      <c r="J1551" s="295">
        <v>0</v>
      </c>
      <c r="K1551" s="295">
        <v>101052.88</v>
      </c>
      <c r="L1551" s="295">
        <v>428.09</v>
      </c>
      <c r="M1551" s="295">
        <v>0</v>
      </c>
      <c r="N1551" s="295">
        <v>0</v>
      </c>
      <c r="O1551" s="295">
        <v>0</v>
      </c>
      <c r="P1551" s="295">
        <v>0</v>
      </c>
      <c r="Q1551" s="295">
        <v>0</v>
      </c>
      <c r="R1551" s="295">
        <v>101052.88</v>
      </c>
      <c r="S1551" s="295">
        <v>104753.78</v>
      </c>
      <c r="T1551" s="295">
        <v>499.01</v>
      </c>
      <c r="U1551" s="295">
        <v>0</v>
      </c>
      <c r="V1551" s="295">
        <v>0</v>
      </c>
      <c r="W1551" s="295">
        <v>0</v>
      </c>
      <c r="X1551" s="295">
        <v>0</v>
      </c>
      <c r="Y1551" s="295">
        <v>0</v>
      </c>
      <c r="Z1551" s="295">
        <v>105252.79</v>
      </c>
      <c r="AA1551" s="295">
        <v>0</v>
      </c>
      <c r="AB1551" s="295">
        <v>0</v>
      </c>
      <c r="AC1551" s="295">
        <v>0</v>
      </c>
      <c r="AD1551" s="295">
        <v>0</v>
      </c>
      <c r="AE1551" s="295">
        <v>0</v>
      </c>
      <c r="AF1551" s="295">
        <v>0</v>
      </c>
      <c r="AG1551" s="295">
        <v>0</v>
      </c>
      <c r="AH1551" s="295">
        <v>0</v>
      </c>
      <c r="AI1551" s="295">
        <v>0</v>
      </c>
      <c r="AJ1551" s="295">
        <v>0</v>
      </c>
      <c r="AK1551" s="295">
        <v>0</v>
      </c>
      <c r="AL1551" s="295">
        <v>0</v>
      </c>
      <c r="AM1551" s="295">
        <v>0</v>
      </c>
      <c r="AN1551" s="295">
        <v>0</v>
      </c>
      <c r="AO1551" s="295">
        <v>0</v>
      </c>
      <c r="AP1551" s="295">
        <v>0</v>
      </c>
      <c r="AQ1551" s="295">
        <v>0</v>
      </c>
      <c r="AR1551" s="295">
        <v>0</v>
      </c>
      <c r="AS1551" s="295">
        <v>0</v>
      </c>
      <c r="AT1551" s="295">
        <f t="shared" si="24"/>
        <v>0</v>
      </c>
      <c r="AU1551" s="295">
        <v>38447.71</v>
      </c>
      <c r="AV1551" s="295">
        <v>105252.79</v>
      </c>
      <c r="AW1551" s="296">
        <v>97</v>
      </c>
      <c r="AX1551" s="296">
        <v>300</v>
      </c>
      <c r="AY1551" s="295">
        <v>439399.98</v>
      </c>
      <c r="AZ1551" s="295">
        <v>106111.88</v>
      </c>
      <c r="BA1551" s="294">
        <v>89.999999000000003</v>
      </c>
      <c r="BB1551" s="294">
        <v>85.709150558326897</v>
      </c>
      <c r="BC1551" s="294">
        <v>9.5</v>
      </c>
      <c r="BD1551" s="294"/>
      <c r="BE1551" s="293" t="s">
        <v>4204</v>
      </c>
      <c r="BF1551" s="291"/>
      <c r="BG1551" s="293" t="s">
        <v>380</v>
      </c>
      <c r="BH1551" s="293" t="s">
        <v>202</v>
      </c>
      <c r="BI1551" s="293" t="s">
        <v>381</v>
      </c>
      <c r="BJ1551" s="293" t="s">
        <v>4205</v>
      </c>
      <c r="BK1551" s="292" t="s">
        <v>175</v>
      </c>
      <c r="BL1551" s="294">
        <v>791354.80435648002</v>
      </c>
      <c r="BM1551" s="292" t="s">
        <v>309</v>
      </c>
      <c r="BN1551" s="294"/>
      <c r="BO1551" s="297">
        <v>38995</v>
      </c>
      <c r="BP1551" s="297">
        <v>48126</v>
      </c>
      <c r="BQ1551" s="297" t="s">
        <v>4195</v>
      </c>
      <c r="BR1551" s="297" t="s">
        <v>4771</v>
      </c>
      <c r="BS1551" s="297">
        <v>38995</v>
      </c>
      <c r="BT1551" s="297">
        <v>48126</v>
      </c>
      <c r="BU1551" s="294">
        <v>39445.89</v>
      </c>
      <c r="BV1551" s="294">
        <v>73.69</v>
      </c>
      <c r="BW1551" s="294">
        <v>0</v>
      </c>
    </row>
    <row r="1552" spans="1:75" s="289" customFormat="1" ht="18.2" customHeight="1" x14ac:dyDescent="0.15">
      <c r="A1552" s="298">
        <v>1550</v>
      </c>
      <c r="B1552" s="299" t="s">
        <v>305</v>
      </c>
      <c r="C1552" s="299" t="s">
        <v>306</v>
      </c>
      <c r="D1552" s="313">
        <v>45170</v>
      </c>
      <c r="E1552" s="300" t="s">
        <v>2619</v>
      </c>
      <c r="F1552" s="309">
        <v>0</v>
      </c>
      <c r="G1552" s="309">
        <v>0</v>
      </c>
      <c r="H1552" s="302">
        <v>41051.42</v>
      </c>
      <c r="I1552" s="302">
        <v>0</v>
      </c>
      <c r="J1552" s="302">
        <v>0</v>
      </c>
      <c r="K1552" s="302">
        <v>41051.42</v>
      </c>
      <c r="L1552" s="302">
        <v>278.76</v>
      </c>
      <c r="M1552" s="302">
        <v>0</v>
      </c>
      <c r="N1552" s="302">
        <v>0</v>
      </c>
      <c r="O1552" s="302">
        <v>278.76</v>
      </c>
      <c r="P1552" s="302">
        <v>0</v>
      </c>
      <c r="Q1552" s="302">
        <v>0</v>
      </c>
      <c r="R1552" s="302">
        <v>40772.660000000003</v>
      </c>
      <c r="S1552" s="302">
        <v>0</v>
      </c>
      <c r="T1552" s="302">
        <v>324.99</v>
      </c>
      <c r="U1552" s="302">
        <v>0</v>
      </c>
      <c r="V1552" s="302">
        <v>0</v>
      </c>
      <c r="W1552" s="302">
        <v>324.99</v>
      </c>
      <c r="X1552" s="302">
        <v>0</v>
      </c>
      <c r="Y1552" s="302">
        <v>0</v>
      </c>
      <c r="Z1552" s="302">
        <v>0</v>
      </c>
      <c r="AA1552" s="302">
        <v>47.99</v>
      </c>
      <c r="AB1552" s="302">
        <v>0</v>
      </c>
      <c r="AC1552" s="302">
        <v>0</v>
      </c>
      <c r="AD1552" s="302">
        <v>0</v>
      </c>
      <c r="AE1552" s="302">
        <v>0</v>
      </c>
      <c r="AF1552" s="302">
        <v>-24.03</v>
      </c>
      <c r="AG1552" s="302">
        <v>32.590000000000003</v>
      </c>
      <c r="AH1552" s="302">
        <v>86.5</v>
      </c>
      <c r="AI1552" s="302">
        <v>0</v>
      </c>
      <c r="AJ1552" s="302">
        <v>0</v>
      </c>
      <c r="AK1552" s="302">
        <v>0</v>
      </c>
      <c r="AL1552" s="302">
        <v>0</v>
      </c>
      <c r="AM1552" s="302">
        <v>0</v>
      </c>
      <c r="AN1552" s="302">
        <v>0</v>
      </c>
      <c r="AO1552" s="302">
        <v>0</v>
      </c>
      <c r="AP1552" s="302">
        <v>0.9</v>
      </c>
      <c r="AQ1552" s="302">
        <v>0</v>
      </c>
      <c r="AR1552" s="302">
        <v>0.67</v>
      </c>
      <c r="AS1552" s="302">
        <v>0</v>
      </c>
      <c r="AT1552" s="295">
        <f t="shared" si="24"/>
        <v>747.03</v>
      </c>
      <c r="AU1552" s="302">
        <v>0</v>
      </c>
      <c r="AV1552" s="302">
        <v>0</v>
      </c>
      <c r="AW1552" s="303">
        <v>97</v>
      </c>
      <c r="AX1552" s="303">
        <v>300</v>
      </c>
      <c r="AY1552" s="302">
        <v>317000</v>
      </c>
      <c r="AZ1552" s="302">
        <v>69103.13</v>
      </c>
      <c r="BA1552" s="301">
        <v>81.241322999999994</v>
      </c>
      <c r="BB1552" s="301">
        <v>47.934512382133498</v>
      </c>
      <c r="BC1552" s="301">
        <v>9.5</v>
      </c>
      <c r="BD1552" s="301"/>
      <c r="BE1552" s="300" t="s">
        <v>4204</v>
      </c>
      <c r="BF1552" s="298"/>
      <c r="BG1552" s="300" t="s">
        <v>335</v>
      </c>
      <c r="BH1552" s="300" t="s">
        <v>200</v>
      </c>
      <c r="BI1552" s="300" t="s">
        <v>703</v>
      </c>
      <c r="BJ1552" s="300" t="s">
        <v>103</v>
      </c>
      <c r="BK1552" s="299" t="s">
        <v>175</v>
      </c>
      <c r="BL1552" s="301">
        <v>319294.61463536002</v>
      </c>
      <c r="BM1552" s="299" t="s">
        <v>309</v>
      </c>
      <c r="BN1552" s="301"/>
      <c r="BO1552" s="304">
        <v>38995</v>
      </c>
      <c r="BP1552" s="304">
        <v>48126</v>
      </c>
      <c r="BQ1552" s="297" t="s">
        <v>4757</v>
      </c>
      <c r="BR1552" s="297" t="s">
        <v>4764</v>
      </c>
      <c r="BS1552" s="297">
        <v>38995</v>
      </c>
      <c r="BT1552" s="297">
        <v>48126</v>
      </c>
      <c r="BU1552" s="301">
        <v>0</v>
      </c>
      <c r="BV1552" s="301">
        <v>47.99</v>
      </c>
      <c r="BW1552" s="301">
        <v>0</v>
      </c>
    </row>
    <row r="1553" spans="1:75" s="289" customFormat="1" ht="18.2" customHeight="1" x14ac:dyDescent="0.15">
      <c r="A1553" s="291">
        <v>1551</v>
      </c>
      <c r="B1553" s="292" t="s">
        <v>305</v>
      </c>
      <c r="C1553" s="292" t="s">
        <v>306</v>
      </c>
      <c r="D1553" s="312">
        <v>45170</v>
      </c>
      <c r="E1553" s="293" t="s">
        <v>2620</v>
      </c>
      <c r="F1553" s="308">
        <v>7</v>
      </c>
      <c r="G1553" s="308">
        <v>7</v>
      </c>
      <c r="H1553" s="295">
        <v>0</v>
      </c>
      <c r="I1553" s="295">
        <v>1232.67</v>
      </c>
      <c r="J1553" s="295">
        <v>0</v>
      </c>
      <c r="K1553" s="295">
        <v>1232.67</v>
      </c>
      <c r="L1553" s="295">
        <v>0</v>
      </c>
      <c r="M1553" s="295">
        <v>0</v>
      </c>
      <c r="N1553" s="295">
        <v>0</v>
      </c>
      <c r="O1553" s="295">
        <v>0</v>
      </c>
      <c r="P1553" s="295">
        <v>0</v>
      </c>
      <c r="Q1553" s="295">
        <v>0</v>
      </c>
      <c r="R1553" s="295">
        <v>1232.67</v>
      </c>
      <c r="S1553" s="295">
        <v>33.74</v>
      </c>
      <c r="T1553" s="295">
        <v>0</v>
      </c>
      <c r="U1553" s="295">
        <v>0</v>
      </c>
      <c r="V1553" s="295">
        <v>0</v>
      </c>
      <c r="W1553" s="295">
        <v>0</v>
      </c>
      <c r="X1553" s="295">
        <v>0</v>
      </c>
      <c r="Y1553" s="295">
        <v>0</v>
      </c>
      <c r="Z1553" s="295">
        <v>33.74</v>
      </c>
      <c r="AA1553" s="295">
        <v>0</v>
      </c>
      <c r="AB1553" s="295">
        <v>0</v>
      </c>
      <c r="AC1553" s="295">
        <v>0</v>
      </c>
      <c r="AD1553" s="295">
        <v>0</v>
      </c>
      <c r="AE1553" s="295">
        <v>0</v>
      </c>
      <c r="AF1553" s="295">
        <v>0</v>
      </c>
      <c r="AG1553" s="295">
        <v>0</v>
      </c>
      <c r="AH1553" s="295">
        <v>0</v>
      </c>
      <c r="AI1553" s="295">
        <v>0</v>
      </c>
      <c r="AJ1553" s="295">
        <v>0</v>
      </c>
      <c r="AK1553" s="295">
        <v>0</v>
      </c>
      <c r="AL1553" s="295">
        <v>0</v>
      </c>
      <c r="AM1553" s="295">
        <v>0</v>
      </c>
      <c r="AN1553" s="295">
        <v>0</v>
      </c>
      <c r="AO1553" s="295">
        <v>0</v>
      </c>
      <c r="AP1553" s="295">
        <v>0</v>
      </c>
      <c r="AQ1553" s="295">
        <v>0</v>
      </c>
      <c r="AR1553" s="295">
        <v>0</v>
      </c>
      <c r="AS1553" s="295">
        <v>0</v>
      </c>
      <c r="AT1553" s="295">
        <f t="shared" si="24"/>
        <v>0</v>
      </c>
      <c r="AU1553" s="295">
        <v>1232.67</v>
      </c>
      <c r="AV1553" s="295">
        <v>33.74</v>
      </c>
      <c r="AW1553" s="296">
        <v>0</v>
      </c>
      <c r="AX1553" s="296">
        <v>60</v>
      </c>
      <c r="AY1553" s="295">
        <v>257000.01</v>
      </c>
      <c r="AZ1553" s="295">
        <v>9391.3799999999992</v>
      </c>
      <c r="BA1553" s="294">
        <v>13.618672999999999</v>
      </c>
      <c r="BB1553" s="294">
        <v>1.7875253314113599</v>
      </c>
      <c r="BC1553" s="294">
        <v>9.9</v>
      </c>
      <c r="BD1553" s="294"/>
      <c r="BE1553" s="293" t="s">
        <v>4204</v>
      </c>
      <c r="BF1553" s="291"/>
      <c r="BG1553" s="293" t="s">
        <v>358</v>
      </c>
      <c r="BH1553" s="293" t="s">
        <v>182</v>
      </c>
      <c r="BI1553" s="293" t="s">
        <v>359</v>
      </c>
      <c r="BJ1553" s="293" t="s">
        <v>4205</v>
      </c>
      <c r="BK1553" s="292" t="s">
        <v>175</v>
      </c>
      <c r="BL1553" s="294">
        <v>9653.1571063200008</v>
      </c>
      <c r="BM1553" s="292" t="s">
        <v>309</v>
      </c>
      <c r="BN1553" s="294"/>
      <c r="BO1553" s="297">
        <v>38995</v>
      </c>
      <c r="BP1553" s="297">
        <v>40821</v>
      </c>
      <c r="BQ1553" s="297" t="s">
        <v>929</v>
      </c>
      <c r="BR1553" s="297" t="s">
        <v>4777</v>
      </c>
      <c r="BS1553" s="297">
        <v>38995</v>
      </c>
      <c r="BT1553" s="297">
        <v>40821</v>
      </c>
      <c r="BU1553" s="294">
        <v>206.1</v>
      </c>
      <c r="BV1553" s="294">
        <v>0</v>
      </c>
      <c r="BW1553" s="294">
        <v>0</v>
      </c>
    </row>
    <row r="1554" spans="1:75" s="289" customFormat="1" ht="18.2" customHeight="1" x14ac:dyDescent="0.15">
      <c r="A1554" s="298">
        <v>1552</v>
      </c>
      <c r="B1554" s="299" t="s">
        <v>305</v>
      </c>
      <c r="C1554" s="299" t="s">
        <v>306</v>
      </c>
      <c r="D1554" s="313">
        <v>45170</v>
      </c>
      <c r="E1554" s="300" t="s">
        <v>2621</v>
      </c>
      <c r="F1554" s="309">
        <v>149</v>
      </c>
      <c r="G1554" s="309">
        <v>148</v>
      </c>
      <c r="H1554" s="302">
        <v>44664.75</v>
      </c>
      <c r="I1554" s="302">
        <v>88565.28</v>
      </c>
      <c r="J1554" s="302">
        <v>0</v>
      </c>
      <c r="K1554" s="302">
        <v>133230.03</v>
      </c>
      <c r="L1554" s="302">
        <v>1013.65</v>
      </c>
      <c r="M1554" s="302">
        <v>0</v>
      </c>
      <c r="N1554" s="302">
        <v>0</v>
      </c>
      <c r="O1554" s="302">
        <v>0</v>
      </c>
      <c r="P1554" s="302">
        <v>0</v>
      </c>
      <c r="Q1554" s="302">
        <v>0</v>
      </c>
      <c r="R1554" s="302">
        <v>133230.03</v>
      </c>
      <c r="S1554" s="302">
        <v>112131.69</v>
      </c>
      <c r="T1554" s="302">
        <v>349.87</v>
      </c>
      <c r="U1554" s="302">
        <v>0</v>
      </c>
      <c r="V1554" s="302">
        <v>0</v>
      </c>
      <c r="W1554" s="302">
        <v>0</v>
      </c>
      <c r="X1554" s="302">
        <v>0</v>
      </c>
      <c r="Y1554" s="302">
        <v>0</v>
      </c>
      <c r="Z1554" s="302">
        <v>112481.56</v>
      </c>
      <c r="AA1554" s="302">
        <v>0</v>
      </c>
      <c r="AB1554" s="302">
        <v>0</v>
      </c>
      <c r="AC1554" s="302">
        <v>0</v>
      </c>
      <c r="AD1554" s="302">
        <v>0</v>
      </c>
      <c r="AE1554" s="302">
        <v>0</v>
      </c>
      <c r="AF1554" s="302">
        <v>0</v>
      </c>
      <c r="AG1554" s="302">
        <v>0</v>
      </c>
      <c r="AH1554" s="302">
        <v>0</v>
      </c>
      <c r="AI1554" s="302">
        <v>0</v>
      </c>
      <c r="AJ1554" s="302">
        <v>0</v>
      </c>
      <c r="AK1554" s="302">
        <v>0</v>
      </c>
      <c r="AL1554" s="302">
        <v>0</v>
      </c>
      <c r="AM1554" s="302">
        <v>0</v>
      </c>
      <c r="AN1554" s="302">
        <v>0</v>
      </c>
      <c r="AO1554" s="302">
        <v>0</v>
      </c>
      <c r="AP1554" s="302">
        <v>0</v>
      </c>
      <c r="AQ1554" s="302">
        <v>0</v>
      </c>
      <c r="AR1554" s="302">
        <v>0</v>
      </c>
      <c r="AS1554" s="302">
        <v>0</v>
      </c>
      <c r="AT1554" s="295">
        <f t="shared" si="24"/>
        <v>0</v>
      </c>
      <c r="AU1554" s="302">
        <v>89578.93</v>
      </c>
      <c r="AV1554" s="302">
        <v>112481.56</v>
      </c>
      <c r="AW1554" s="303">
        <v>37</v>
      </c>
      <c r="AX1554" s="303">
        <v>240</v>
      </c>
      <c r="AY1554" s="302">
        <v>624999.99</v>
      </c>
      <c r="AZ1554" s="302">
        <v>147310.54</v>
      </c>
      <c r="BA1554" s="301">
        <v>87.840002999999996</v>
      </c>
      <c r="BB1554" s="301">
        <v>79.443916469860795</v>
      </c>
      <c r="BC1554" s="301">
        <v>9.4</v>
      </c>
      <c r="BD1554" s="301"/>
      <c r="BE1554" s="300" t="s">
        <v>4204</v>
      </c>
      <c r="BF1554" s="298"/>
      <c r="BG1554" s="300" t="s">
        <v>335</v>
      </c>
      <c r="BH1554" s="300" t="s">
        <v>225</v>
      </c>
      <c r="BI1554" s="300" t="s">
        <v>558</v>
      </c>
      <c r="BJ1554" s="300" t="s">
        <v>4205</v>
      </c>
      <c r="BK1554" s="299" t="s">
        <v>175</v>
      </c>
      <c r="BL1554" s="301">
        <v>1043337.15501288</v>
      </c>
      <c r="BM1554" s="299" t="s">
        <v>309</v>
      </c>
      <c r="BN1554" s="301"/>
      <c r="BO1554" s="304">
        <v>38995</v>
      </c>
      <c r="BP1554" s="304">
        <v>46300</v>
      </c>
      <c r="BQ1554" s="297" t="s">
        <v>4195</v>
      </c>
      <c r="BR1554" s="297" t="s">
        <v>4771</v>
      </c>
      <c r="BS1554" s="297">
        <v>38995</v>
      </c>
      <c r="BT1554" s="297">
        <v>46300</v>
      </c>
      <c r="BU1554" s="301">
        <v>44117.78</v>
      </c>
      <c r="BV1554" s="301">
        <v>54.03</v>
      </c>
      <c r="BW1554" s="301">
        <v>0</v>
      </c>
    </row>
    <row r="1555" spans="1:75" s="289" customFormat="1" ht="18.2" customHeight="1" x14ac:dyDescent="0.15">
      <c r="A1555" s="291">
        <v>1553</v>
      </c>
      <c r="B1555" s="292" t="s">
        <v>305</v>
      </c>
      <c r="C1555" s="292" t="s">
        <v>306</v>
      </c>
      <c r="D1555" s="312">
        <v>45170</v>
      </c>
      <c r="E1555" s="293" t="s">
        <v>2622</v>
      </c>
      <c r="F1555" s="308">
        <v>126</v>
      </c>
      <c r="G1555" s="308">
        <v>125</v>
      </c>
      <c r="H1555" s="295">
        <v>33766.75</v>
      </c>
      <c r="I1555" s="295">
        <v>17994.61</v>
      </c>
      <c r="J1555" s="295">
        <v>0</v>
      </c>
      <c r="K1555" s="295">
        <v>51761.36</v>
      </c>
      <c r="L1555" s="295">
        <v>228.27</v>
      </c>
      <c r="M1555" s="295">
        <v>0</v>
      </c>
      <c r="N1555" s="295">
        <v>0</v>
      </c>
      <c r="O1555" s="295">
        <v>0</v>
      </c>
      <c r="P1555" s="295">
        <v>0</v>
      </c>
      <c r="Q1555" s="295">
        <v>0</v>
      </c>
      <c r="R1555" s="295">
        <v>51761.36</v>
      </c>
      <c r="S1555" s="295">
        <v>44305.39</v>
      </c>
      <c r="T1555" s="295">
        <v>270.13</v>
      </c>
      <c r="U1555" s="295">
        <v>0</v>
      </c>
      <c r="V1555" s="295">
        <v>0</v>
      </c>
      <c r="W1555" s="295">
        <v>0</v>
      </c>
      <c r="X1555" s="295">
        <v>0</v>
      </c>
      <c r="Y1555" s="295">
        <v>0</v>
      </c>
      <c r="Z1555" s="295">
        <v>44575.519999999997</v>
      </c>
      <c r="AA1555" s="295">
        <v>0</v>
      </c>
      <c r="AB1555" s="295">
        <v>0</v>
      </c>
      <c r="AC1555" s="295">
        <v>0</v>
      </c>
      <c r="AD1555" s="295">
        <v>0</v>
      </c>
      <c r="AE1555" s="295">
        <v>0</v>
      </c>
      <c r="AF1555" s="295">
        <v>0</v>
      </c>
      <c r="AG1555" s="295">
        <v>0</v>
      </c>
      <c r="AH1555" s="295">
        <v>0</v>
      </c>
      <c r="AI1555" s="295">
        <v>0</v>
      </c>
      <c r="AJ1555" s="295">
        <v>0</v>
      </c>
      <c r="AK1555" s="295">
        <v>0</v>
      </c>
      <c r="AL1555" s="295">
        <v>0</v>
      </c>
      <c r="AM1555" s="295">
        <v>0</v>
      </c>
      <c r="AN1555" s="295">
        <v>0</v>
      </c>
      <c r="AO1555" s="295">
        <v>0</v>
      </c>
      <c r="AP1555" s="295">
        <v>0</v>
      </c>
      <c r="AQ1555" s="295">
        <v>0</v>
      </c>
      <c r="AR1555" s="295">
        <v>0</v>
      </c>
      <c r="AS1555" s="295">
        <v>0</v>
      </c>
      <c r="AT1555" s="295">
        <f t="shared" si="24"/>
        <v>0</v>
      </c>
      <c r="AU1555" s="295">
        <v>18222.88</v>
      </c>
      <c r="AV1555" s="295">
        <v>44575.519999999997</v>
      </c>
      <c r="AW1555" s="296">
        <v>97</v>
      </c>
      <c r="AX1555" s="296">
        <v>300</v>
      </c>
      <c r="AY1555" s="295">
        <v>374200</v>
      </c>
      <c r="AZ1555" s="295">
        <v>56594.05</v>
      </c>
      <c r="BA1555" s="294">
        <v>56.386958</v>
      </c>
      <c r="BB1555" s="294">
        <v>51.571952039885502</v>
      </c>
      <c r="BC1555" s="294">
        <v>9.6</v>
      </c>
      <c r="BD1555" s="294"/>
      <c r="BE1555" s="293" t="s">
        <v>4204</v>
      </c>
      <c r="BF1555" s="291"/>
      <c r="BG1555" s="293" t="s">
        <v>312</v>
      </c>
      <c r="BH1555" s="293" t="s">
        <v>189</v>
      </c>
      <c r="BI1555" s="293" t="s">
        <v>323</v>
      </c>
      <c r="BJ1555" s="293" t="s">
        <v>4205</v>
      </c>
      <c r="BK1555" s="292" t="s">
        <v>175</v>
      </c>
      <c r="BL1555" s="294">
        <v>405348.17925056</v>
      </c>
      <c r="BM1555" s="292" t="s">
        <v>309</v>
      </c>
      <c r="BN1555" s="294"/>
      <c r="BO1555" s="297">
        <v>38996</v>
      </c>
      <c r="BP1555" s="297">
        <v>48127</v>
      </c>
      <c r="BQ1555" s="297" t="s">
        <v>957</v>
      </c>
      <c r="BR1555" s="297" t="s">
        <v>4780</v>
      </c>
      <c r="BS1555" s="297">
        <v>38996</v>
      </c>
      <c r="BT1555" s="297">
        <v>48127</v>
      </c>
      <c r="BU1555" s="294">
        <v>19315.759999999998</v>
      </c>
      <c r="BV1555" s="294">
        <v>51.3</v>
      </c>
      <c r="BW1555" s="294">
        <v>0</v>
      </c>
    </row>
    <row r="1556" spans="1:75" s="289" customFormat="1" ht="18.2" customHeight="1" x14ac:dyDescent="0.15">
      <c r="A1556" s="298">
        <v>1554</v>
      </c>
      <c r="B1556" s="299" t="s">
        <v>305</v>
      </c>
      <c r="C1556" s="299" t="s">
        <v>306</v>
      </c>
      <c r="D1556" s="313">
        <v>45170</v>
      </c>
      <c r="E1556" s="300" t="s">
        <v>2623</v>
      </c>
      <c r="F1556" s="309">
        <v>123</v>
      </c>
      <c r="G1556" s="309">
        <v>122</v>
      </c>
      <c r="H1556" s="302">
        <v>32029.4</v>
      </c>
      <c r="I1556" s="302">
        <v>16830.27</v>
      </c>
      <c r="J1556" s="302">
        <v>0</v>
      </c>
      <c r="K1556" s="302">
        <v>48859.67</v>
      </c>
      <c r="L1556" s="302">
        <v>216.56</v>
      </c>
      <c r="M1556" s="302">
        <v>0</v>
      </c>
      <c r="N1556" s="302">
        <v>0</v>
      </c>
      <c r="O1556" s="302">
        <v>0</v>
      </c>
      <c r="P1556" s="302">
        <v>0</v>
      </c>
      <c r="Q1556" s="302">
        <v>0</v>
      </c>
      <c r="R1556" s="302">
        <v>48859.67</v>
      </c>
      <c r="S1556" s="302">
        <v>40471.660000000003</v>
      </c>
      <c r="T1556" s="302">
        <v>256.24</v>
      </c>
      <c r="U1556" s="302">
        <v>0</v>
      </c>
      <c r="V1556" s="302">
        <v>0</v>
      </c>
      <c r="W1556" s="302">
        <v>0</v>
      </c>
      <c r="X1556" s="302">
        <v>0</v>
      </c>
      <c r="Y1556" s="302">
        <v>0</v>
      </c>
      <c r="Z1556" s="302">
        <v>40727.9</v>
      </c>
      <c r="AA1556" s="302">
        <v>0</v>
      </c>
      <c r="AB1556" s="302">
        <v>0</v>
      </c>
      <c r="AC1556" s="302">
        <v>0</v>
      </c>
      <c r="AD1556" s="302">
        <v>0</v>
      </c>
      <c r="AE1556" s="302">
        <v>0</v>
      </c>
      <c r="AF1556" s="302">
        <v>0</v>
      </c>
      <c r="AG1556" s="302">
        <v>0</v>
      </c>
      <c r="AH1556" s="302">
        <v>0</v>
      </c>
      <c r="AI1556" s="302">
        <v>0</v>
      </c>
      <c r="AJ1556" s="302">
        <v>0</v>
      </c>
      <c r="AK1556" s="302">
        <v>0</v>
      </c>
      <c r="AL1556" s="302">
        <v>0</v>
      </c>
      <c r="AM1556" s="302">
        <v>0</v>
      </c>
      <c r="AN1556" s="302">
        <v>0</v>
      </c>
      <c r="AO1556" s="302">
        <v>0</v>
      </c>
      <c r="AP1556" s="302">
        <v>0</v>
      </c>
      <c r="AQ1556" s="302">
        <v>0</v>
      </c>
      <c r="AR1556" s="302">
        <v>0</v>
      </c>
      <c r="AS1556" s="302">
        <v>0</v>
      </c>
      <c r="AT1556" s="295">
        <f t="shared" si="24"/>
        <v>0</v>
      </c>
      <c r="AU1556" s="302">
        <v>17046.830000000002</v>
      </c>
      <c r="AV1556" s="302">
        <v>40727.9</v>
      </c>
      <c r="AW1556" s="303">
        <v>97</v>
      </c>
      <c r="AX1556" s="303">
        <v>300</v>
      </c>
      <c r="AY1556" s="302">
        <v>222400</v>
      </c>
      <c r="AZ1556" s="302">
        <v>53686.57</v>
      </c>
      <c r="BA1556" s="301">
        <v>90.000006999999997</v>
      </c>
      <c r="BB1556" s="301">
        <v>81.908206130838494</v>
      </c>
      <c r="BC1556" s="301">
        <v>9.6</v>
      </c>
      <c r="BD1556" s="301"/>
      <c r="BE1556" s="300" t="s">
        <v>4204</v>
      </c>
      <c r="BF1556" s="298"/>
      <c r="BG1556" s="300" t="s">
        <v>326</v>
      </c>
      <c r="BH1556" s="300" t="s">
        <v>239</v>
      </c>
      <c r="BI1556" s="300" t="s">
        <v>770</v>
      </c>
      <c r="BJ1556" s="300" t="s">
        <v>4205</v>
      </c>
      <c r="BK1556" s="299" t="s">
        <v>175</v>
      </c>
      <c r="BL1556" s="301">
        <v>382624.76629832003</v>
      </c>
      <c r="BM1556" s="299" t="s">
        <v>309</v>
      </c>
      <c r="BN1556" s="301"/>
      <c r="BO1556" s="304">
        <v>38996</v>
      </c>
      <c r="BP1556" s="304">
        <v>48127</v>
      </c>
      <c r="BQ1556" s="297" t="s">
        <v>956</v>
      </c>
      <c r="BR1556" s="297" t="s">
        <v>4794</v>
      </c>
      <c r="BS1556" s="297">
        <v>38996</v>
      </c>
      <c r="BT1556" s="297">
        <v>48127</v>
      </c>
      <c r="BU1556" s="301">
        <v>17202</v>
      </c>
      <c r="BV1556" s="301">
        <v>48.67</v>
      </c>
      <c r="BW1556" s="301">
        <v>0</v>
      </c>
    </row>
    <row r="1557" spans="1:75" s="289" customFormat="1" ht="18.2" customHeight="1" x14ac:dyDescent="0.15">
      <c r="A1557" s="291">
        <v>1555</v>
      </c>
      <c r="B1557" s="292" t="s">
        <v>305</v>
      </c>
      <c r="C1557" s="292" t="s">
        <v>306</v>
      </c>
      <c r="D1557" s="312">
        <v>45170</v>
      </c>
      <c r="E1557" s="293" t="s">
        <v>2624</v>
      </c>
      <c r="F1557" s="308">
        <v>0</v>
      </c>
      <c r="G1557" s="308">
        <v>1</v>
      </c>
      <c r="H1557" s="295">
        <v>18475.64</v>
      </c>
      <c r="I1557" s="295">
        <v>414.69</v>
      </c>
      <c r="J1557" s="295">
        <v>0</v>
      </c>
      <c r="K1557" s="295">
        <v>18890.330000000002</v>
      </c>
      <c r="L1557" s="295">
        <v>418</v>
      </c>
      <c r="M1557" s="295">
        <v>0</v>
      </c>
      <c r="N1557" s="295">
        <v>414.69</v>
      </c>
      <c r="O1557" s="295">
        <v>418</v>
      </c>
      <c r="P1557" s="295">
        <v>0</v>
      </c>
      <c r="Q1557" s="295">
        <v>0</v>
      </c>
      <c r="R1557" s="295">
        <v>18057.64</v>
      </c>
      <c r="S1557" s="295">
        <v>151.12</v>
      </c>
      <c r="T1557" s="295">
        <v>147.81</v>
      </c>
      <c r="U1557" s="295">
        <v>0</v>
      </c>
      <c r="V1557" s="295">
        <v>151.12</v>
      </c>
      <c r="W1557" s="295">
        <v>147.81</v>
      </c>
      <c r="X1557" s="295">
        <v>0</v>
      </c>
      <c r="Y1557" s="295">
        <v>0</v>
      </c>
      <c r="Z1557" s="295">
        <v>0</v>
      </c>
      <c r="AA1557" s="295">
        <v>52.17</v>
      </c>
      <c r="AB1557" s="295">
        <v>0</v>
      </c>
      <c r="AC1557" s="295">
        <v>0</v>
      </c>
      <c r="AD1557" s="295">
        <v>0</v>
      </c>
      <c r="AE1557" s="295">
        <v>0</v>
      </c>
      <c r="AF1557" s="295">
        <v>-43.36</v>
      </c>
      <c r="AG1557" s="295">
        <v>26.88</v>
      </c>
      <c r="AH1557" s="295">
        <v>81.75</v>
      </c>
      <c r="AI1557" s="295">
        <v>52.17</v>
      </c>
      <c r="AJ1557" s="295">
        <v>0</v>
      </c>
      <c r="AK1557" s="295">
        <v>0</v>
      </c>
      <c r="AL1557" s="295">
        <v>43.32</v>
      </c>
      <c r="AM1557" s="295">
        <v>0</v>
      </c>
      <c r="AN1557" s="295">
        <v>26.88</v>
      </c>
      <c r="AO1557" s="295">
        <v>81.75</v>
      </c>
      <c r="AP1557" s="295">
        <v>0</v>
      </c>
      <c r="AQ1557" s="295">
        <v>0</v>
      </c>
      <c r="AR1557" s="295">
        <v>0</v>
      </c>
      <c r="AS1557" s="295">
        <v>44.697446999999997</v>
      </c>
      <c r="AT1557" s="295">
        <f t="shared" si="24"/>
        <v>1408.4825530000001</v>
      </c>
      <c r="AU1557" s="295">
        <v>0</v>
      </c>
      <c r="AV1557" s="295">
        <v>0</v>
      </c>
      <c r="AW1557" s="296">
        <v>37</v>
      </c>
      <c r="AX1557" s="296">
        <v>240</v>
      </c>
      <c r="AY1557" s="295">
        <v>435000</v>
      </c>
      <c r="AZ1557" s="295">
        <v>60277.49</v>
      </c>
      <c r="BA1557" s="294">
        <v>51.662756000000002</v>
      </c>
      <c r="BB1557" s="294">
        <v>15.4768794993926</v>
      </c>
      <c r="BC1557" s="294">
        <v>9.6</v>
      </c>
      <c r="BD1557" s="294"/>
      <c r="BE1557" s="293" t="s">
        <v>4204</v>
      </c>
      <c r="BF1557" s="291"/>
      <c r="BG1557" s="293" t="s">
        <v>326</v>
      </c>
      <c r="BH1557" s="293" t="s">
        <v>190</v>
      </c>
      <c r="BI1557" s="293" t="s">
        <v>469</v>
      </c>
      <c r="BJ1557" s="293" t="s">
        <v>103</v>
      </c>
      <c r="BK1557" s="292" t="s">
        <v>175</v>
      </c>
      <c r="BL1557" s="294">
        <v>141411.11237344</v>
      </c>
      <c r="BM1557" s="292" t="s">
        <v>309</v>
      </c>
      <c r="BN1557" s="294"/>
      <c r="BO1557" s="297">
        <v>38996</v>
      </c>
      <c r="BP1557" s="297">
        <v>46301</v>
      </c>
      <c r="BQ1557" s="297" t="s">
        <v>1063</v>
      </c>
      <c r="BR1557" s="297" t="s">
        <v>4761</v>
      </c>
      <c r="BS1557" s="297">
        <v>38996</v>
      </c>
      <c r="BT1557" s="297">
        <v>46301</v>
      </c>
      <c r="BU1557" s="294">
        <v>0</v>
      </c>
      <c r="BV1557" s="294">
        <v>52.17</v>
      </c>
      <c r="BW1557" s="294">
        <v>0</v>
      </c>
    </row>
    <row r="1558" spans="1:75" s="289" customFormat="1" ht="18.2" customHeight="1" x14ac:dyDescent="0.15">
      <c r="A1558" s="298">
        <v>1556</v>
      </c>
      <c r="B1558" s="299" t="s">
        <v>305</v>
      </c>
      <c r="C1558" s="299" t="s">
        <v>306</v>
      </c>
      <c r="D1558" s="313">
        <v>45170</v>
      </c>
      <c r="E1558" s="300" t="s">
        <v>2625</v>
      </c>
      <c r="F1558" s="309">
        <v>79</v>
      </c>
      <c r="G1558" s="309">
        <v>79</v>
      </c>
      <c r="H1558" s="302">
        <v>0</v>
      </c>
      <c r="I1558" s="302">
        <v>49240.42</v>
      </c>
      <c r="J1558" s="302">
        <v>0</v>
      </c>
      <c r="K1558" s="302">
        <v>49240.42</v>
      </c>
      <c r="L1558" s="302">
        <v>0</v>
      </c>
      <c r="M1558" s="302">
        <v>0</v>
      </c>
      <c r="N1558" s="302">
        <v>0</v>
      </c>
      <c r="O1558" s="302">
        <v>0</v>
      </c>
      <c r="P1558" s="302">
        <v>0</v>
      </c>
      <c r="Q1558" s="302">
        <v>0</v>
      </c>
      <c r="R1558" s="302">
        <v>49240.42</v>
      </c>
      <c r="S1558" s="302">
        <v>16834.009999999998</v>
      </c>
      <c r="T1558" s="302">
        <v>0</v>
      </c>
      <c r="U1558" s="302">
        <v>0</v>
      </c>
      <c r="V1558" s="302">
        <v>0</v>
      </c>
      <c r="W1558" s="302">
        <v>0</v>
      </c>
      <c r="X1558" s="302">
        <v>0</v>
      </c>
      <c r="Y1558" s="302">
        <v>0</v>
      </c>
      <c r="Z1558" s="302">
        <v>16834.009999999998</v>
      </c>
      <c r="AA1558" s="302">
        <v>0</v>
      </c>
      <c r="AB1558" s="302">
        <v>0</v>
      </c>
      <c r="AC1558" s="302">
        <v>0</v>
      </c>
      <c r="AD1558" s="302">
        <v>0</v>
      </c>
      <c r="AE1558" s="302">
        <v>0</v>
      </c>
      <c r="AF1558" s="302">
        <v>0</v>
      </c>
      <c r="AG1558" s="302">
        <v>0</v>
      </c>
      <c r="AH1558" s="302">
        <v>0</v>
      </c>
      <c r="AI1558" s="302">
        <v>0</v>
      </c>
      <c r="AJ1558" s="302">
        <v>0</v>
      </c>
      <c r="AK1558" s="302">
        <v>0</v>
      </c>
      <c r="AL1558" s="302">
        <v>0</v>
      </c>
      <c r="AM1558" s="302">
        <v>0</v>
      </c>
      <c r="AN1558" s="302">
        <v>0</v>
      </c>
      <c r="AO1558" s="302">
        <v>0</v>
      </c>
      <c r="AP1558" s="302">
        <v>0</v>
      </c>
      <c r="AQ1558" s="302">
        <v>0</v>
      </c>
      <c r="AR1558" s="302">
        <v>0</v>
      </c>
      <c r="AS1558" s="302">
        <v>0</v>
      </c>
      <c r="AT1558" s="295">
        <f t="shared" si="24"/>
        <v>0</v>
      </c>
      <c r="AU1558" s="302">
        <v>49240.42</v>
      </c>
      <c r="AV1558" s="302">
        <v>16834.009999999998</v>
      </c>
      <c r="AW1558" s="303">
        <v>0</v>
      </c>
      <c r="AX1558" s="303">
        <v>180</v>
      </c>
      <c r="AY1558" s="302">
        <v>355699.99</v>
      </c>
      <c r="AZ1558" s="302">
        <v>80722.97</v>
      </c>
      <c r="BA1558" s="301">
        <v>84.610634000000005</v>
      </c>
      <c r="BB1558" s="301">
        <v>51.611866543392502</v>
      </c>
      <c r="BC1558" s="301">
        <v>9.5</v>
      </c>
      <c r="BD1558" s="301"/>
      <c r="BE1558" s="300" t="s">
        <v>4204</v>
      </c>
      <c r="BF1558" s="298"/>
      <c r="BG1558" s="300" t="s">
        <v>312</v>
      </c>
      <c r="BH1558" s="300" t="s">
        <v>196</v>
      </c>
      <c r="BI1558" s="300" t="s">
        <v>773</v>
      </c>
      <c r="BJ1558" s="300" t="s">
        <v>4205</v>
      </c>
      <c r="BK1558" s="299" t="s">
        <v>175</v>
      </c>
      <c r="BL1558" s="301">
        <v>385606.45610031998</v>
      </c>
      <c r="BM1558" s="299" t="s">
        <v>309</v>
      </c>
      <c r="BN1558" s="301"/>
      <c r="BO1558" s="304">
        <v>38996</v>
      </c>
      <c r="BP1558" s="304">
        <v>44475</v>
      </c>
      <c r="BQ1558" s="297" t="s">
        <v>937</v>
      </c>
      <c r="BR1558" s="297" t="s">
        <v>4765</v>
      </c>
      <c r="BS1558" s="297">
        <v>38996</v>
      </c>
      <c r="BT1558" s="297">
        <v>44475</v>
      </c>
      <c r="BU1558" s="301">
        <v>14179.62</v>
      </c>
      <c r="BV1558" s="301">
        <v>0</v>
      </c>
      <c r="BW1558" s="301">
        <v>0</v>
      </c>
    </row>
    <row r="1559" spans="1:75" s="289" customFormat="1" ht="18.2" customHeight="1" x14ac:dyDescent="0.15">
      <c r="A1559" s="291">
        <v>1557</v>
      </c>
      <c r="B1559" s="292" t="s">
        <v>305</v>
      </c>
      <c r="C1559" s="292" t="s">
        <v>306</v>
      </c>
      <c r="D1559" s="312">
        <v>45170</v>
      </c>
      <c r="E1559" s="293" t="s">
        <v>847</v>
      </c>
      <c r="F1559" s="308">
        <v>0</v>
      </c>
      <c r="G1559" s="308">
        <v>0</v>
      </c>
      <c r="H1559" s="295">
        <v>27106.45</v>
      </c>
      <c r="I1559" s="295">
        <v>0</v>
      </c>
      <c r="J1559" s="295">
        <v>0</v>
      </c>
      <c r="K1559" s="295">
        <v>27106.45</v>
      </c>
      <c r="L1559" s="295">
        <v>465.94</v>
      </c>
      <c r="M1559" s="295">
        <v>0</v>
      </c>
      <c r="N1559" s="295">
        <v>0</v>
      </c>
      <c r="O1559" s="295">
        <v>465.94</v>
      </c>
      <c r="P1559" s="295">
        <v>0</v>
      </c>
      <c r="Q1559" s="295">
        <v>0</v>
      </c>
      <c r="R1559" s="295">
        <v>26640.51</v>
      </c>
      <c r="S1559" s="295">
        <v>0</v>
      </c>
      <c r="T1559" s="295">
        <v>214.59</v>
      </c>
      <c r="U1559" s="295">
        <v>0</v>
      </c>
      <c r="V1559" s="295">
        <v>0</v>
      </c>
      <c r="W1559" s="295">
        <v>214.59</v>
      </c>
      <c r="X1559" s="295">
        <v>0</v>
      </c>
      <c r="Y1559" s="295">
        <v>0</v>
      </c>
      <c r="Z1559" s="295">
        <v>0</v>
      </c>
      <c r="AA1559" s="295">
        <v>54.09</v>
      </c>
      <c r="AB1559" s="295">
        <v>0</v>
      </c>
      <c r="AC1559" s="295">
        <v>0</v>
      </c>
      <c r="AD1559" s="295">
        <v>0</v>
      </c>
      <c r="AE1559" s="295">
        <v>0</v>
      </c>
      <c r="AF1559" s="295">
        <v>-28.82</v>
      </c>
      <c r="AG1559" s="295">
        <v>36.729999999999997</v>
      </c>
      <c r="AH1559" s="295">
        <v>102.73</v>
      </c>
      <c r="AI1559" s="295">
        <v>0</v>
      </c>
      <c r="AJ1559" s="295">
        <v>0</v>
      </c>
      <c r="AK1559" s="295">
        <v>0</v>
      </c>
      <c r="AL1559" s="295">
        <v>0</v>
      </c>
      <c r="AM1559" s="295">
        <v>0</v>
      </c>
      <c r="AN1559" s="295">
        <v>0</v>
      </c>
      <c r="AO1559" s="295">
        <v>0</v>
      </c>
      <c r="AP1559" s="295">
        <v>0.44</v>
      </c>
      <c r="AQ1559" s="295">
        <v>0</v>
      </c>
      <c r="AR1559" s="295">
        <v>0.35</v>
      </c>
      <c r="AS1559" s="295">
        <v>0</v>
      </c>
      <c r="AT1559" s="295">
        <f t="shared" si="24"/>
        <v>845.35</v>
      </c>
      <c r="AU1559" s="295">
        <v>0</v>
      </c>
      <c r="AV1559" s="295">
        <v>0</v>
      </c>
      <c r="AW1559" s="296">
        <v>97</v>
      </c>
      <c r="AX1559" s="296">
        <v>300</v>
      </c>
      <c r="AY1559" s="295">
        <v>488500.01</v>
      </c>
      <c r="AZ1559" s="295">
        <v>77891.28</v>
      </c>
      <c r="BA1559" s="294">
        <v>59.44782</v>
      </c>
      <c r="BB1559" s="294">
        <v>20.332445983532399</v>
      </c>
      <c r="BC1559" s="294">
        <v>9.5</v>
      </c>
      <c r="BD1559" s="294"/>
      <c r="BE1559" s="293" t="s">
        <v>4204</v>
      </c>
      <c r="BF1559" s="291"/>
      <c r="BG1559" s="293" t="s">
        <v>310</v>
      </c>
      <c r="BH1559" s="293" t="s">
        <v>602</v>
      </c>
      <c r="BI1559" s="293" t="s">
        <v>603</v>
      </c>
      <c r="BJ1559" s="293" t="s">
        <v>103</v>
      </c>
      <c r="BK1559" s="292" t="s">
        <v>175</v>
      </c>
      <c r="BL1559" s="294">
        <v>208624.39129895999</v>
      </c>
      <c r="BM1559" s="292" t="s">
        <v>309</v>
      </c>
      <c r="BN1559" s="294"/>
      <c r="BO1559" s="297">
        <v>38996</v>
      </c>
      <c r="BP1559" s="297">
        <v>48127</v>
      </c>
      <c r="BQ1559" s="297" t="s">
        <v>4757</v>
      </c>
      <c r="BR1559" s="297" t="s">
        <v>4764</v>
      </c>
      <c r="BS1559" s="297">
        <v>38996</v>
      </c>
      <c r="BT1559" s="297">
        <v>48127</v>
      </c>
      <c r="BU1559" s="294">
        <v>0</v>
      </c>
      <c r="BV1559" s="294">
        <v>54.09</v>
      </c>
      <c r="BW1559" s="294">
        <v>0</v>
      </c>
    </row>
    <row r="1560" spans="1:75" s="289" customFormat="1" ht="18.2" customHeight="1" x14ac:dyDescent="0.15">
      <c r="A1560" s="298">
        <v>1558</v>
      </c>
      <c r="B1560" s="299" t="s">
        <v>305</v>
      </c>
      <c r="C1560" s="299" t="s">
        <v>306</v>
      </c>
      <c r="D1560" s="313">
        <v>45170</v>
      </c>
      <c r="E1560" s="300" t="s">
        <v>2626</v>
      </c>
      <c r="F1560" s="309">
        <v>0</v>
      </c>
      <c r="G1560" s="309">
        <v>0</v>
      </c>
      <c r="H1560" s="302">
        <v>33852.85</v>
      </c>
      <c r="I1560" s="302">
        <v>0</v>
      </c>
      <c r="J1560" s="302">
        <v>0</v>
      </c>
      <c r="K1560" s="302">
        <v>33852.85</v>
      </c>
      <c r="L1560" s="302">
        <v>767.06</v>
      </c>
      <c r="M1560" s="302">
        <v>0</v>
      </c>
      <c r="N1560" s="302">
        <v>0</v>
      </c>
      <c r="O1560" s="302">
        <v>767.06</v>
      </c>
      <c r="P1560" s="302">
        <v>0</v>
      </c>
      <c r="Q1560" s="302">
        <v>0</v>
      </c>
      <c r="R1560" s="302">
        <v>33085.79</v>
      </c>
      <c r="S1560" s="302">
        <v>0</v>
      </c>
      <c r="T1560" s="302">
        <v>268</v>
      </c>
      <c r="U1560" s="302">
        <v>0</v>
      </c>
      <c r="V1560" s="302">
        <v>0</v>
      </c>
      <c r="W1560" s="302">
        <v>268</v>
      </c>
      <c r="X1560" s="302">
        <v>0</v>
      </c>
      <c r="Y1560" s="302">
        <v>0</v>
      </c>
      <c r="Z1560" s="302">
        <v>0</v>
      </c>
      <c r="AA1560" s="302">
        <v>73.510000000000005</v>
      </c>
      <c r="AB1560" s="302">
        <v>0</v>
      </c>
      <c r="AC1560" s="302">
        <v>0</v>
      </c>
      <c r="AD1560" s="302">
        <v>0</v>
      </c>
      <c r="AE1560" s="302">
        <v>0</v>
      </c>
      <c r="AF1560" s="302">
        <v>-37.090000000000003</v>
      </c>
      <c r="AG1560" s="302">
        <v>48.22</v>
      </c>
      <c r="AH1560" s="302">
        <v>137.74</v>
      </c>
      <c r="AI1560" s="302">
        <v>0</v>
      </c>
      <c r="AJ1560" s="302">
        <v>0</v>
      </c>
      <c r="AK1560" s="302">
        <v>0</v>
      </c>
      <c r="AL1560" s="302">
        <v>0</v>
      </c>
      <c r="AM1560" s="302">
        <v>0</v>
      </c>
      <c r="AN1560" s="302">
        <v>0</v>
      </c>
      <c r="AO1560" s="302">
        <v>0</v>
      </c>
      <c r="AP1560" s="302">
        <v>0</v>
      </c>
      <c r="AQ1560" s="302">
        <v>0</v>
      </c>
      <c r="AR1560" s="302">
        <v>0.06</v>
      </c>
      <c r="AS1560" s="302">
        <v>0.46992099999999998</v>
      </c>
      <c r="AT1560" s="295">
        <f t="shared" si="24"/>
        <v>1256.910079</v>
      </c>
      <c r="AU1560" s="302">
        <v>0</v>
      </c>
      <c r="AV1560" s="302">
        <v>0</v>
      </c>
      <c r="AW1560" s="303">
        <v>37</v>
      </c>
      <c r="AX1560" s="303">
        <v>240</v>
      </c>
      <c r="AY1560" s="302">
        <v>476799.98</v>
      </c>
      <c r="AZ1560" s="302">
        <v>111042.36</v>
      </c>
      <c r="BA1560" s="301">
        <v>86.828863999999996</v>
      </c>
      <c r="BB1560" s="301">
        <v>25.871222119581802</v>
      </c>
      <c r="BC1560" s="301">
        <v>9.5</v>
      </c>
      <c r="BD1560" s="301"/>
      <c r="BE1560" s="300" t="s">
        <v>4204</v>
      </c>
      <c r="BF1560" s="298"/>
      <c r="BG1560" s="300" t="s">
        <v>312</v>
      </c>
      <c r="BH1560" s="300" t="s">
        <v>196</v>
      </c>
      <c r="BI1560" s="300" t="s">
        <v>773</v>
      </c>
      <c r="BJ1560" s="300" t="s">
        <v>103</v>
      </c>
      <c r="BK1560" s="299" t="s">
        <v>175</v>
      </c>
      <c r="BL1560" s="301">
        <v>259097.99772583999</v>
      </c>
      <c r="BM1560" s="299" t="s">
        <v>309</v>
      </c>
      <c r="BN1560" s="301"/>
      <c r="BO1560" s="304">
        <v>38996</v>
      </c>
      <c r="BP1560" s="304">
        <v>46301</v>
      </c>
      <c r="BQ1560" s="297" t="s">
        <v>4757</v>
      </c>
      <c r="BR1560" s="297" t="s">
        <v>4764</v>
      </c>
      <c r="BS1560" s="297">
        <v>38996</v>
      </c>
      <c r="BT1560" s="297">
        <v>46301</v>
      </c>
      <c r="BU1560" s="301">
        <v>0</v>
      </c>
      <c r="BV1560" s="301">
        <v>73.510000000000005</v>
      </c>
      <c r="BW1560" s="301">
        <v>0</v>
      </c>
    </row>
    <row r="1561" spans="1:75" s="289" customFormat="1" ht="18.2" customHeight="1" x14ac:dyDescent="0.15">
      <c r="A1561" s="291">
        <v>1559</v>
      </c>
      <c r="B1561" s="292" t="s">
        <v>305</v>
      </c>
      <c r="C1561" s="292" t="s">
        <v>306</v>
      </c>
      <c r="D1561" s="312">
        <v>45170</v>
      </c>
      <c r="E1561" s="293" t="s">
        <v>2627</v>
      </c>
      <c r="F1561" s="308">
        <v>0</v>
      </c>
      <c r="G1561" s="308">
        <v>0</v>
      </c>
      <c r="H1561" s="295">
        <v>44645.25</v>
      </c>
      <c r="I1561" s="295">
        <v>0</v>
      </c>
      <c r="J1561" s="295">
        <v>0</v>
      </c>
      <c r="K1561" s="295">
        <v>44645.25</v>
      </c>
      <c r="L1561" s="295">
        <v>1013.26</v>
      </c>
      <c r="M1561" s="295">
        <v>0</v>
      </c>
      <c r="N1561" s="295">
        <v>0</v>
      </c>
      <c r="O1561" s="295">
        <v>1013.26</v>
      </c>
      <c r="P1561" s="295">
        <v>0</v>
      </c>
      <c r="Q1561" s="295">
        <v>0</v>
      </c>
      <c r="R1561" s="295">
        <v>43631.99</v>
      </c>
      <c r="S1561" s="295">
        <v>0</v>
      </c>
      <c r="T1561" s="295">
        <v>349.72</v>
      </c>
      <c r="U1561" s="295">
        <v>0</v>
      </c>
      <c r="V1561" s="295">
        <v>0</v>
      </c>
      <c r="W1561" s="295">
        <v>349.72</v>
      </c>
      <c r="X1561" s="295">
        <v>0</v>
      </c>
      <c r="Y1561" s="295">
        <v>0</v>
      </c>
      <c r="Z1561" s="295">
        <v>0</v>
      </c>
      <c r="AA1561" s="295">
        <v>54.01</v>
      </c>
      <c r="AB1561" s="295">
        <v>0</v>
      </c>
      <c r="AC1561" s="295">
        <v>0</v>
      </c>
      <c r="AD1561" s="295">
        <v>0</v>
      </c>
      <c r="AE1561" s="295">
        <v>0</v>
      </c>
      <c r="AF1561" s="295">
        <v>-49.72</v>
      </c>
      <c r="AG1561" s="295">
        <v>61.64</v>
      </c>
      <c r="AH1561" s="295">
        <v>182.35</v>
      </c>
      <c r="AI1561" s="295">
        <v>0</v>
      </c>
      <c r="AJ1561" s="295">
        <v>0</v>
      </c>
      <c r="AK1561" s="295">
        <v>0</v>
      </c>
      <c r="AL1561" s="295">
        <v>0</v>
      </c>
      <c r="AM1561" s="295">
        <v>0</v>
      </c>
      <c r="AN1561" s="295">
        <v>0</v>
      </c>
      <c r="AO1561" s="295">
        <v>0</v>
      </c>
      <c r="AP1561" s="295">
        <v>189.73</v>
      </c>
      <c r="AQ1561" s="295">
        <v>0</v>
      </c>
      <c r="AR1561" s="295">
        <v>166.48</v>
      </c>
      <c r="AS1561" s="295">
        <v>0</v>
      </c>
      <c r="AT1561" s="295">
        <f t="shared" si="24"/>
        <v>1634.51</v>
      </c>
      <c r="AU1561" s="295">
        <v>0</v>
      </c>
      <c r="AV1561" s="295">
        <v>0</v>
      </c>
      <c r="AW1561" s="296">
        <v>37</v>
      </c>
      <c r="AX1561" s="296">
        <v>240</v>
      </c>
      <c r="AY1561" s="295">
        <v>625000</v>
      </c>
      <c r="AZ1561" s="295">
        <v>147251.82</v>
      </c>
      <c r="BA1561" s="294">
        <v>87.839997999999994</v>
      </c>
      <c r="BB1561" s="294">
        <v>26.0277524198751</v>
      </c>
      <c r="BC1561" s="294">
        <v>9.4</v>
      </c>
      <c r="BD1561" s="294"/>
      <c r="BE1561" s="293" t="s">
        <v>4204</v>
      </c>
      <c r="BF1561" s="291"/>
      <c r="BG1561" s="293" t="s">
        <v>335</v>
      </c>
      <c r="BH1561" s="293" t="s">
        <v>225</v>
      </c>
      <c r="BI1561" s="293" t="s">
        <v>558</v>
      </c>
      <c r="BJ1561" s="293" t="s">
        <v>103</v>
      </c>
      <c r="BK1561" s="292" t="s">
        <v>175</v>
      </c>
      <c r="BL1561" s="294">
        <v>341686.30236104003</v>
      </c>
      <c r="BM1561" s="292" t="s">
        <v>309</v>
      </c>
      <c r="BN1561" s="294"/>
      <c r="BO1561" s="297">
        <v>38996</v>
      </c>
      <c r="BP1561" s="297">
        <v>46301</v>
      </c>
      <c r="BQ1561" s="297" t="s">
        <v>4757</v>
      </c>
      <c r="BR1561" s="297" t="s">
        <v>4764</v>
      </c>
      <c r="BS1561" s="297">
        <v>38996</v>
      </c>
      <c r="BT1561" s="297">
        <v>46301</v>
      </c>
      <c r="BU1561" s="294">
        <v>0</v>
      </c>
      <c r="BV1561" s="294">
        <v>54.01</v>
      </c>
      <c r="BW1561" s="294">
        <v>0</v>
      </c>
    </row>
    <row r="1562" spans="1:75" s="289" customFormat="1" ht="18.2" customHeight="1" x14ac:dyDescent="0.15">
      <c r="A1562" s="298">
        <v>1560</v>
      </c>
      <c r="B1562" s="299" t="s">
        <v>305</v>
      </c>
      <c r="C1562" s="299" t="s">
        <v>306</v>
      </c>
      <c r="D1562" s="313">
        <v>45170</v>
      </c>
      <c r="E1562" s="300" t="s">
        <v>2628</v>
      </c>
      <c r="F1562" s="309">
        <v>169</v>
      </c>
      <c r="G1562" s="309">
        <v>168</v>
      </c>
      <c r="H1562" s="302">
        <v>48998.28</v>
      </c>
      <c r="I1562" s="302">
        <v>30858.37</v>
      </c>
      <c r="J1562" s="302">
        <v>0</v>
      </c>
      <c r="K1562" s="302">
        <v>79856.649999999994</v>
      </c>
      <c r="L1562" s="302">
        <v>332.77</v>
      </c>
      <c r="M1562" s="302">
        <v>0</v>
      </c>
      <c r="N1562" s="302">
        <v>0</v>
      </c>
      <c r="O1562" s="302">
        <v>0</v>
      </c>
      <c r="P1562" s="302">
        <v>0</v>
      </c>
      <c r="Q1562" s="302">
        <v>0</v>
      </c>
      <c r="R1562" s="302">
        <v>79856.649999999994</v>
      </c>
      <c r="S1562" s="302">
        <v>90214.2</v>
      </c>
      <c r="T1562" s="302">
        <v>387.9</v>
      </c>
      <c r="U1562" s="302">
        <v>0</v>
      </c>
      <c r="V1562" s="302">
        <v>0</v>
      </c>
      <c r="W1562" s="302">
        <v>0</v>
      </c>
      <c r="X1562" s="302">
        <v>0</v>
      </c>
      <c r="Y1562" s="302">
        <v>0</v>
      </c>
      <c r="Z1562" s="302">
        <v>90602.1</v>
      </c>
      <c r="AA1562" s="302">
        <v>0</v>
      </c>
      <c r="AB1562" s="302">
        <v>0</v>
      </c>
      <c r="AC1562" s="302">
        <v>0</v>
      </c>
      <c r="AD1562" s="302">
        <v>0</v>
      </c>
      <c r="AE1562" s="302">
        <v>0</v>
      </c>
      <c r="AF1562" s="302">
        <v>0</v>
      </c>
      <c r="AG1562" s="302">
        <v>0</v>
      </c>
      <c r="AH1562" s="302">
        <v>0</v>
      </c>
      <c r="AI1562" s="302">
        <v>0</v>
      </c>
      <c r="AJ1562" s="302">
        <v>0</v>
      </c>
      <c r="AK1562" s="302">
        <v>0</v>
      </c>
      <c r="AL1562" s="302">
        <v>0</v>
      </c>
      <c r="AM1562" s="302">
        <v>0</v>
      </c>
      <c r="AN1562" s="302">
        <v>0</v>
      </c>
      <c r="AO1562" s="302">
        <v>0</v>
      </c>
      <c r="AP1562" s="302">
        <v>0</v>
      </c>
      <c r="AQ1562" s="302">
        <v>0</v>
      </c>
      <c r="AR1562" s="302">
        <v>0</v>
      </c>
      <c r="AS1562" s="302">
        <v>0</v>
      </c>
      <c r="AT1562" s="295">
        <f t="shared" si="24"/>
        <v>0</v>
      </c>
      <c r="AU1562" s="302">
        <v>31191.14</v>
      </c>
      <c r="AV1562" s="302">
        <v>90602.1</v>
      </c>
      <c r="AW1562" s="303">
        <v>97</v>
      </c>
      <c r="AX1562" s="303">
        <v>300</v>
      </c>
      <c r="AY1562" s="302">
        <v>355699.99</v>
      </c>
      <c r="AZ1562" s="302">
        <v>82485.16</v>
      </c>
      <c r="BA1562" s="301">
        <v>86.457691999999994</v>
      </c>
      <c r="BB1562" s="301">
        <v>83.702591470414802</v>
      </c>
      <c r="BC1562" s="301">
        <v>9.5</v>
      </c>
      <c r="BD1562" s="301"/>
      <c r="BE1562" s="300" t="s">
        <v>4204</v>
      </c>
      <c r="BF1562" s="298"/>
      <c r="BG1562" s="300" t="s">
        <v>312</v>
      </c>
      <c r="BH1562" s="300" t="s">
        <v>196</v>
      </c>
      <c r="BI1562" s="300" t="s">
        <v>773</v>
      </c>
      <c r="BJ1562" s="300" t="s">
        <v>4205</v>
      </c>
      <c r="BK1562" s="299" t="s">
        <v>175</v>
      </c>
      <c r="BL1562" s="301">
        <v>625365.09238839999</v>
      </c>
      <c r="BM1562" s="299" t="s">
        <v>309</v>
      </c>
      <c r="BN1562" s="301"/>
      <c r="BO1562" s="304">
        <v>38996</v>
      </c>
      <c r="BP1562" s="304">
        <v>48127</v>
      </c>
      <c r="BQ1562" s="297" t="s">
        <v>929</v>
      </c>
      <c r="BR1562" s="297" t="s">
        <v>4777</v>
      </c>
      <c r="BS1562" s="297">
        <v>38996</v>
      </c>
      <c r="BT1562" s="297">
        <v>48127</v>
      </c>
      <c r="BU1562" s="301">
        <v>33518.85</v>
      </c>
      <c r="BV1562" s="301">
        <v>57.28</v>
      </c>
      <c r="BW1562" s="301">
        <v>0</v>
      </c>
    </row>
    <row r="1563" spans="1:75" s="289" customFormat="1" ht="18.2" customHeight="1" x14ac:dyDescent="0.15">
      <c r="A1563" s="291">
        <v>1561</v>
      </c>
      <c r="B1563" s="292" t="s">
        <v>305</v>
      </c>
      <c r="C1563" s="292" t="s">
        <v>306</v>
      </c>
      <c r="D1563" s="312">
        <v>45170</v>
      </c>
      <c r="E1563" s="293" t="s">
        <v>743</v>
      </c>
      <c r="F1563" s="308">
        <v>150</v>
      </c>
      <c r="G1563" s="308">
        <v>149</v>
      </c>
      <c r="H1563" s="295">
        <v>33916.71</v>
      </c>
      <c r="I1563" s="295">
        <v>19919.349999999999</v>
      </c>
      <c r="J1563" s="295">
        <v>0</v>
      </c>
      <c r="K1563" s="295">
        <v>53836.06</v>
      </c>
      <c r="L1563" s="295">
        <v>229.31</v>
      </c>
      <c r="M1563" s="295">
        <v>0</v>
      </c>
      <c r="N1563" s="295">
        <v>0</v>
      </c>
      <c r="O1563" s="295">
        <v>0</v>
      </c>
      <c r="P1563" s="295">
        <v>0</v>
      </c>
      <c r="Q1563" s="295">
        <v>0</v>
      </c>
      <c r="R1563" s="295">
        <v>53836.06</v>
      </c>
      <c r="S1563" s="295">
        <v>54675.99</v>
      </c>
      <c r="T1563" s="295">
        <v>271.33</v>
      </c>
      <c r="U1563" s="295">
        <v>0</v>
      </c>
      <c r="V1563" s="295">
        <v>0</v>
      </c>
      <c r="W1563" s="295">
        <v>0</v>
      </c>
      <c r="X1563" s="295">
        <v>0</v>
      </c>
      <c r="Y1563" s="295">
        <v>0</v>
      </c>
      <c r="Z1563" s="295">
        <v>54947.32</v>
      </c>
      <c r="AA1563" s="295">
        <v>0</v>
      </c>
      <c r="AB1563" s="295">
        <v>0</v>
      </c>
      <c r="AC1563" s="295">
        <v>0</v>
      </c>
      <c r="AD1563" s="295">
        <v>0</v>
      </c>
      <c r="AE1563" s="295">
        <v>0</v>
      </c>
      <c r="AF1563" s="295">
        <v>0</v>
      </c>
      <c r="AG1563" s="295">
        <v>0</v>
      </c>
      <c r="AH1563" s="295">
        <v>0</v>
      </c>
      <c r="AI1563" s="295">
        <v>0</v>
      </c>
      <c r="AJ1563" s="295">
        <v>0</v>
      </c>
      <c r="AK1563" s="295">
        <v>0</v>
      </c>
      <c r="AL1563" s="295">
        <v>0</v>
      </c>
      <c r="AM1563" s="295">
        <v>0</v>
      </c>
      <c r="AN1563" s="295">
        <v>0</v>
      </c>
      <c r="AO1563" s="295">
        <v>0</v>
      </c>
      <c r="AP1563" s="295">
        <v>0</v>
      </c>
      <c r="AQ1563" s="295">
        <v>0</v>
      </c>
      <c r="AR1563" s="295">
        <v>0</v>
      </c>
      <c r="AS1563" s="295">
        <v>0</v>
      </c>
      <c r="AT1563" s="295">
        <f t="shared" si="24"/>
        <v>0</v>
      </c>
      <c r="AU1563" s="295">
        <v>20148.66</v>
      </c>
      <c r="AV1563" s="295">
        <v>54947.32</v>
      </c>
      <c r="AW1563" s="296">
        <v>97</v>
      </c>
      <c r="AX1563" s="296">
        <v>300</v>
      </c>
      <c r="AY1563" s="295">
        <v>323000.01</v>
      </c>
      <c r="AZ1563" s="295">
        <v>56848.13</v>
      </c>
      <c r="BA1563" s="294">
        <v>65.618351000000004</v>
      </c>
      <c r="BB1563" s="294">
        <v>62.1415951859289</v>
      </c>
      <c r="BC1563" s="294">
        <v>9.6</v>
      </c>
      <c r="BD1563" s="294"/>
      <c r="BE1563" s="293" t="s">
        <v>4204</v>
      </c>
      <c r="BF1563" s="291"/>
      <c r="BG1563" s="293" t="s">
        <v>310</v>
      </c>
      <c r="BH1563" s="293" t="s">
        <v>233</v>
      </c>
      <c r="BI1563" s="293" t="s">
        <v>588</v>
      </c>
      <c r="BJ1563" s="293" t="s">
        <v>4205</v>
      </c>
      <c r="BK1563" s="292" t="s">
        <v>175</v>
      </c>
      <c r="BL1563" s="294">
        <v>421595.35412176</v>
      </c>
      <c r="BM1563" s="292" t="s">
        <v>309</v>
      </c>
      <c r="BN1563" s="294"/>
      <c r="BO1563" s="297">
        <v>38996</v>
      </c>
      <c r="BP1563" s="297">
        <v>48127</v>
      </c>
      <c r="BQ1563" s="297" t="s">
        <v>947</v>
      </c>
      <c r="BR1563" s="297" t="s">
        <v>4774</v>
      </c>
      <c r="BS1563" s="297">
        <v>38996</v>
      </c>
      <c r="BT1563" s="297">
        <v>48127</v>
      </c>
      <c r="BU1563" s="294">
        <v>22916.81</v>
      </c>
      <c r="BV1563" s="294">
        <v>51.53</v>
      </c>
      <c r="BW1563" s="294">
        <v>0</v>
      </c>
    </row>
    <row r="1564" spans="1:75" s="289" customFormat="1" ht="18.2" customHeight="1" x14ac:dyDescent="0.15">
      <c r="A1564" s="298">
        <v>1562</v>
      </c>
      <c r="B1564" s="299" t="s">
        <v>305</v>
      </c>
      <c r="C1564" s="299" t="s">
        <v>306</v>
      </c>
      <c r="D1564" s="313">
        <v>45170</v>
      </c>
      <c r="E1564" s="300" t="s">
        <v>2629</v>
      </c>
      <c r="F1564" s="309">
        <v>0</v>
      </c>
      <c r="G1564" s="309">
        <v>0</v>
      </c>
      <c r="H1564" s="302">
        <v>22022.31</v>
      </c>
      <c r="I1564" s="302">
        <v>0</v>
      </c>
      <c r="J1564" s="302">
        <v>0</v>
      </c>
      <c r="K1564" s="302">
        <v>22022.31</v>
      </c>
      <c r="L1564" s="302">
        <v>601.51</v>
      </c>
      <c r="M1564" s="302">
        <v>0</v>
      </c>
      <c r="N1564" s="302">
        <v>0</v>
      </c>
      <c r="O1564" s="302">
        <v>601.51</v>
      </c>
      <c r="P1564" s="302">
        <v>0</v>
      </c>
      <c r="Q1564" s="302">
        <v>0</v>
      </c>
      <c r="R1564" s="302">
        <v>21420.799999999999</v>
      </c>
      <c r="S1564" s="302">
        <v>0</v>
      </c>
      <c r="T1564" s="302">
        <v>174.34</v>
      </c>
      <c r="U1564" s="302">
        <v>0</v>
      </c>
      <c r="V1564" s="302">
        <v>0</v>
      </c>
      <c r="W1564" s="302">
        <v>174.34</v>
      </c>
      <c r="X1564" s="302">
        <v>0</v>
      </c>
      <c r="Y1564" s="302">
        <v>0</v>
      </c>
      <c r="Z1564" s="302">
        <v>0</v>
      </c>
      <c r="AA1564" s="302">
        <v>55.1</v>
      </c>
      <c r="AB1564" s="302">
        <v>0</v>
      </c>
      <c r="AC1564" s="302">
        <v>0</v>
      </c>
      <c r="AD1564" s="302">
        <v>0</v>
      </c>
      <c r="AE1564" s="302">
        <v>0</v>
      </c>
      <c r="AF1564" s="302">
        <v>-27.68</v>
      </c>
      <c r="AG1564" s="302">
        <v>36.15</v>
      </c>
      <c r="AH1564" s="302">
        <v>103.25</v>
      </c>
      <c r="AI1564" s="302">
        <v>0</v>
      </c>
      <c r="AJ1564" s="302">
        <v>0</v>
      </c>
      <c r="AK1564" s="302">
        <v>0</v>
      </c>
      <c r="AL1564" s="302">
        <v>0</v>
      </c>
      <c r="AM1564" s="302">
        <v>0</v>
      </c>
      <c r="AN1564" s="302">
        <v>0</v>
      </c>
      <c r="AO1564" s="302">
        <v>0</v>
      </c>
      <c r="AP1564" s="302">
        <v>1.17</v>
      </c>
      <c r="AQ1564" s="302">
        <v>0</v>
      </c>
      <c r="AR1564" s="302">
        <v>1.45</v>
      </c>
      <c r="AS1564" s="302">
        <v>0</v>
      </c>
      <c r="AT1564" s="295">
        <f t="shared" si="24"/>
        <v>942.39</v>
      </c>
      <c r="AU1564" s="302">
        <v>0</v>
      </c>
      <c r="AV1564" s="302">
        <v>0</v>
      </c>
      <c r="AW1564" s="303">
        <v>37</v>
      </c>
      <c r="AX1564" s="303">
        <v>240</v>
      </c>
      <c r="AY1564" s="302">
        <v>357600.01</v>
      </c>
      <c r="AZ1564" s="302">
        <v>83234.03</v>
      </c>
      <c r="BA1564" s="301">
        <v>86.779086000000007</v>
      </c>
      <c r="BB1564" s="301">
        <v>22.3331424104876</v>
      </c>
      <c r="BC1564" s="301">
        <v>9.5</v>
      </c>
      <c r="BD1564" s="301"/>
      <c r="BE1564" s="300" t="s">
        <v>4204</v>
      </c>
      <c r="BF1564" s="298"/>
      <c r="BG1564" s="300" t="s">
        <v>315</v>
      </c>
      <c r="BH1564" s="300" t="s">
        <v>179</v>
      </c>
      <c r="BI1564" s="300" t="s">
        <v>774</v>
      </c>
      <c r="BJ1564" s="300" t="s">
        <v>103</v>
      </c>
      <c r="BK1564" s="299" t="s">
        <v>175</v>
      </c>
      <c r="BL1564" s="301">
        <v>167748.3411968</v>
      </c>
      <c r="BM1564" s="299" t="s">
        <v>309</v>
      </c>
      <c r="BN1564" s="301"/>
      <c r="BO1564" s="304">
        <v>38996</v>
      </c>
      <c r="BP1564" s="304">
        <v>46301</v>
      </c>
      <c r="BQ1564" s="297" t="s">
        <v>4757</v>
      </c>
      <c r="BR1564" s="297" t="s">
        <v>4764</v>
      </c>
      <c r="BS1564" s="297">
        <v>38996</v>
      </c>
      <c r="BT1564" s="297">
        <v>46301</v>
      </c>
      <c r="BU1564" s="301">
        <v>0</v>
      </c>
      <c r="BV1564" s="301">
        <v>55.1</v>
      </c>
      <c r="BW1564" s="301">
        <v>0</v>
      </c>
    </row>
    <row r="1565" spans="1:75" s="289" customFormat="1" ht="18.2" customHeight="1" x14ac:dyDescent="0.15">
      <c r="A1565" s="291">
        <v>1563</v>
      </c>
      <c r="B1565" s="292" t="s">
        <v>305</v>
      </c>
      <c r="C1565" s="292" t="s">
        <v>306</v>
      </c>
      <c r="D1565" s="312">
        <v>45170</v>
      </c>
      <c r="E1565" s="293" t="s">
        <v>2630</v>
      </c>
      <c r="F1565" s="308">
        <v>0</v>
      </c>
      <c r="G1565" s="308">
        <v>0</v>
      </c>
      <c r="H1565" s="295">
        <v>41727.85</v>
      </c>
      <c r="I1565" s="295">
        <v>0</v>
      </c>
      <c r="J1565" s="295">
        <v>0</v>
      </c>
      <c r="K1565" s="295">
        <v>41727.85</v>
      </c>
      <c r="L1565" s="295">
        <v>283.38</v>
      </c>
      <c r="M1565" s="295">
        <v>0</v>
      </c>
      <c r="N1565" s="295">
        <v>0</v>
      </c>
      <c r="O1565" s="295">
        <v>283.38</v>
      </c>
      <c r="P1565" s="295">
        <v>0</v>
      </c>
      <c r="Q1565" s="295">
        <v>0</v>
      </c>
      <c r="R1565" s="295">
        <v>41444.47</v>
      </c>
      <c r="S1565" s="295">
        <v>0</v>
      </c>
      <c r="T1565" s="295">
        <v>330.35</v>
      </c>
      <c r="U1565" s="295">
        <v>0</v>
      </c>
      <c r="V1565" s="295">
        <v>0</v>
      </c>
      <c r="W1565" s="295">
        <v>330.35</v>
      </c>
      <c r="X1565" s="295">
        <v>0</v>
      </c>
      <c r="Y1565" s="295">
        <v>0</v>
      </c>
      <c r="Z1565" s="295">
        <v>0</v>
      </c>
      <c r="AA1565" s="295">
        <v>48.78</v>
      </c>
      <c r="AB1565" s="295">
        <v>0</v>
      </c>
      <c r="AC1565" s="295">
        <v>0</v>
      </c>
      <c r="AD1565" s="295">
        <v>0</v>
      </c>
      <c r="AE1565" s="295">
        <v>0</v>
      </c>
      <c r="AF1565" s="295">
        <v>-25.7</v>
      </c>
      <c r="AG1565" s="295">
        <v>33.130000000000003</v>
      </c>
      <c r="AH1565" s="295">
        <v>91.51</v>
      </c>
      <c r="AI1565" s="295">
        <v>0</v>
      </c>
      <c r="AJ1565" s="295">
        <v>0</v>
      </c>
      <c r="AK1565" s="295">
        <v>0</v>
      </c>
      <c r="AL1565" s="295">
        <v>0</v>
      </c>
      <c r="AM1565" s="295">
        <v>0</v>
      </c>
      <c r="AN1565" s="295">
        <v>0</v>
      </c>
      <c r="AO1565" s="295">
        <v>0</v>
      </c>
      <c r="AP1565" s="295">
        <v>16.87</v>
      </c>
      <c r="AQ1565" s="295">
        <v>0</v>
      </c>
      <c r="AR1565" s="295">
        <v>15.97</v>
      </c>
      <c r="AS1565" s="295">
        <v>0</v>
      </c>
      <c r="AT1565" s="295">
        <f t="shared" si="24"/>
        <v>762.35</v>
      </c>
      <c r="AU1565" s="295">
        <v>0</v>
      </c>
      <c r="AV1565" s="295">
        <v>0</v>
      </c>
      <c r="AW1565" s="296">
        <v>97</v>
      </c>
      <c r="AX1565" s="296">
        <v>300</v>
      </c>
      <c r="AY1565" s="295">
        <v>412000</v>
      </c>
      <c r="AZ1565" s="295">
        <v>70245.02</v>
      </c>
      <c r="BA1565" s="294">
        <v>63.566747999999997</v>
      </c>
      <c r="BB1565" s="294">
        <v>37.504298247527899</v>
      </c>
      <c r="BC1565" s="294">
        <v>9.5</v>
      </c>
      <c r="BD1565" s="294"/>
      <c r="BE1565" s="293" t="s">
        <v>4204</v>
      </c>
      <c r="BF1565" s="291"/>
      <c r="BG1565" s="293" t="s">
        <v>360</v>
      </c>
      <c r="BH1565" s="293" t="s">
        <v>232</v>
      </c>
      <c r="BI1565" s="293" t="s">
        <v>629</v>
      </c>
      <c r="BJ1565" s="293" t="s">
        <v>103</v>
      </c>
      <c r="BK1565" s="292" t="s">
        <v>175</v>
      </c>
      <c r="BL1565" s="294">
        <v>324555.62323912</v>
      </c>
      <c r="BM1565" s="292" t="s">
        <v>309</v>
      </c>
      <c r="BN1565" s="294"/>
      <c r="BO1565" s="297">
        <v>38996</v>
      </c>
      <c r="BP1565" s="297">
        <v>48127</v>
      </c>
      <c r="BQ1565" s="297" t="s">
        <v>4757</v>
      </c>
      <c r="BR1565" s="297" t="s">
        <v>4764</v>
      </c>
      <c r="BS1565" s="297">
        <v>38996</v>
      </c>
      <c r="BT1565" s="297">
        <v>48127</v>
      </c>
      <c r="BU1565" s="294">
        <v>0</v>
      </c>
      <c r="BV1565" s="294">
        <v>48.78</v>
      </c>
      <c r="BW1565" s="294">
        <v>0</v>
      </c>
    </row>
    <row r="1566" spans="1:75" s="289" customFormat="1" ht="18.2" customHeight="1" x14ac:dyDescent="0.15">
      <c r="A1566" s="298">
        <v>1564</v>
      </c>
      <c r="B1566" s="299" t="s">
        <v>305</v>
      </c>
      <c r="C1566" s="299" t="s">
        <v>306</v>
      </c>
      <c r="D1566" s="313">
        <v>45170</v>
      </c>
      <c r="E1566" s="300" t="s">
        <v>2631</v>
      </c>
      <c r="F1566" s="309">
        <v>55</v>
      </c>
      <c r="G1566" s="309">
        <v>54</v>
      </c>
      <c r="H1566" s="302">
        <v>71329.119999999995</v>
      </c>
      <c r="I1566" s="302">
        <v>21216.32</v>
      </c>
      <c r="J1566" s="302">
        <v>0</v>
      </c>
      <c r="K1566" s="302">
        <v>92545.44</v>
      </c>
      <c r="L1566" s="302">
        <v>484.37</v>
      </c>
      <c r="M1566" s="302">
        <v>0</v>
      </c>
      <c r="N1566" s="302">
        <v>0</v>
      </c>
      <c r="O1566" s="302">
        <v>0</v>
      </c>
      <c r="P1566" s="302">
        <v>0</v>
      </c>
      <c r="Q1566" s="302">
        <v>0</v>
      </c>
      <c r="R1566" s="302">
        <v>92545.44</v>
      </c>
      <c r="S1566" s="302">
        <v>35432.92</v>
      </c>
      <c r="T1566" s="302">
        <v>564.69000000000005</v>
      </c>
      <c r="U1566" s="302">
        <v>0</v>
      </c>
      <c r="V1566" s="302">
        <v>0</v>
      </c>
      <c r="W1566" s="302">
        <v>0</v>
      </c>
      <c r="X1566" s="302">
        <v>0</v>
      </c>
      <c r="Y1566" s="302">
        <v>0</v>
      </c>
      <c r="Z1566" s="302">
        <v>35997.61</v>
      </c>
      <c r="AA1566" s="302">
        <v>0</v>
      </c>
      <c r="AB1566" s="302">
        <v>0</v>
      </c>
      <c r="AC1566" s="302">
        <v>0</v>
      </c>
      <c r="AD1566" s="302">
        <v>0</v>
      </c>
      <c r="AE1566" s="302">
        <v>0</v>
      </c>
      <c r="AF1566" s="302">
        <v>0</v>
      </c>
      <c r="AG1566" s="302">
        <v>0</v>
      </c>
      <c r="AH1566" s="302">
        <v>0</v>
      </c>
      <c r="AI1566" s="302">
        <v>0</v>
      </c>
      <c r="AJ1566" s="302">
        <v>0</v>
      </c>
      <c r="AK1566" s="302">
        <v>0</v>
      </c>
      <c r="AL1566" s="302">
        <v>0</v>
      </c>
      <c r="AM1566" s="302">
        <v>0</v>
      </c>
      <c r="AN1566" s="302">
        <v>0</v>
      </c>
      <c r="AO1566" s="302">
        <v>0</v>
      </c>
      <c r="AP1566" s="302">
        <v>0</v>
      </c>
      <c r="AQ1566" s="302">
        <v>0</v>
      </c>
      <c r="AR1566" s="302">
        <v>0</v>
      </c>
      <c r="AS1566" s="302">
        <v>0</v>
      </c>
      <c r="AT1566" s="295">
        <f t="shared" si="24"/>
        <v>0</v>
      </c>
      <c r="AU1566" s="302">
        <v>21700.69</v>
      </c>
      <c r="AV1566" s="302">
        <v>35997.61</v>
      </c>
      <c r="AW1566" s="303">
        <v>97</v>
      </c>
      <c r="AX1566" s="303">
        <v>300</v>
      </c>
      <c r="AY1566" s="302">
        <v>511000.01</v>
      </c>
      <c r="AZ1566" s="302">
        <v>120071.69</v>
      </c>
      <c r="BA1566" s="301">
        <v>87.710369999999998</v>
      </c>
      <c r="BB1566" s="301">
        <v>67.602902767611596</v>
      </c>
      <c r="BC1566" s="301">
        <v>9.5</v>
      </c>
      <c r="BD1566" s="301"/>
      <c r="BE1566" s="300" t="s">
        <v>4204</v>
      </c>
      <c r="BF1566" s="298"/>
      <c r="BG1566" s="300" t="s">
        <v>344</v>
      </c>
      <c r="BH1566" s="300" t="s">
        <v>213</v>
      </c>
      <c r="BI1566" s="300" t="s">
        <v>534</v>
      </c>
      <c r="BJ1566" s="300" t="s">
        <v>4205</v>
      </c>
      <c r="BK1566" s="299" t="s">
        <v>175</v>
      </c>
      <c r="BL1566" s="301">
        <v>724732.22500224004</v>
      </c>
      <c r="BM1566" s="299" t="s">
        <v>309</v>
      </c>
      <c r="BN1566" s="301"/>
      <c r="BO1566" s="304">
        <v>38999</v>
      </c>
      <c r="BP1566" s="304">
        <v>48130</v>
      </c>
      <c r="BQ1566" s="297" t="s">
        <v>4195</v>
      </c>
      <c r="BR1566" s="297" t="s">
        <v>4771</v>
      </c>
      <c r="BS1566" s="297">
        <v>38999</v>
      </c>
      <c r="BT1566" s="297">
        <v>48130</v>
      </c>
      <c r="BU1566" s="301">
        <v>15880.15</v>
      </c>
      <c r="BV1566" s="301">
        <v>83.38</v>
      </c>
      <c r="BW1566" s="301">
        <v>0</v>
      </c>
    </row>
    <row r="1567" spans="1:75" s="289" customFormat="1" ht="18.2" customHeight="1" x14ac:dyDescent="0.15">
      <c r="A1567" s="291">
        <v>1565</v>
      </c>
      <c r="B1567" s="292" t="s">
        <v>305</v>
      </c>
      <c r="C1567" s="292" t="s">
        <v>306</v>
      </c>
      <c r="D1567" s="312">
        <v>45170</v>
      </c>
      <c r="E1567" s="293" t="s">
        <v>2632</v>
      </c>
      <c r="F1567" s="308">
        <v>30</v>
      </c>
      <c r="G1567" s="308">
        <v>30</v>
      </c>
      <c r="H1567" s="295">
        <v>0</v>
      </c>
      <c r="I1567" s="295">
        <v>22429.79</v>
      </c>
      <c r="J1567" s="295">
        <v>0</v>
      </c>
      <c r="K1567" s="295">
        <v>22429.79</v>
      </c>
      <c r="L1567" s="295">
        <v>0</v>
      </c>
      <c r="M1567" s="295">
        <v>0</v>
      </c>
      <c r="N1567" s="295">
        <v>0</v>
      </c>
      <c r="O1567" s="295">
        <v>0</v>
      </c>
      <c r="P1567" s="295">
        <v>0</v>
      </c>
      <c r="Q1567" s="295">
        <v>0</v>
      </c>
      <c r="R1567" s="295">
        <v>22429.79</v>
      </c>
      <c r="S1567" s="295">
        <v>2754.38</v>
      </c>
      <c r="T1567" s="295">
        <v>0</v>
      </c>
      <c r="U1567" s="295">
        <v>0</v>
      </c>
      <c r="V1567" s="295">
        <v>0</v>
      </c>
      <c r="W1567" s="295">
        <v>0</v>
      </c>
      <c r="X1567" s="295">
        <v>0</v>
      </c>
      <c r="Y1567" s="295">
        <v>0</v>
      </c>
      <c r="Z1567" s="295">
        <v>2754.38</v>
      </c>
      <c r="AA1567" s="295">
        <v>0</v>
      </c>
      <c r="AB1567" s="295">
        <v>0</v>
      </c>
      <c r="AC1567" s="295">
        <v>0</v>
      </c>
      <c r="AD1567" s="295">
        <v>0</v>
      </c>
      <c r="AE1567" s="295">
        <v>0</v>
      </c>
      <c r="AF1567" s="295">
        <v>0</v>
      </c>
      <c r="AG1567" s="295">
        <v>0</v>
      </c>
      <c r="AH1567" s="295">
        <v>0</v>
      </c>
      <c r="AI1567" s="295">
        <v>0</v>
      </c>
      <c r="AJ1567" s="295">
        <v>0</v>
      </c>
      <c r="AK1567" s="295">
        <v>0</v>
      </c>
      <c r="AL1567" s="295">
        <v>0</v>
      </c>
      <c r="AM1567" s="295">
        <v>0</v>
      </c>
      <c r="AN1567" s="295">
        <v>0</v>
      </c>
      <c r="AO1567" s="295">
        <v>0</v>
      </c>
      <c r="AP1567" s="295">
        <v>0</v>
      </c>
      <c r="AQ1567" s="295">
        <v>0</v>
      </c>
      <c r="AR1567" s="295">
        <v>0</v>
      </c>
      <c r="AS1567" s="295">
        <v>0</v>
      </c>
      <c r="AT1567" s="295">
        <f t="shared" si="24"/>
        <v>0</v>
      </c>
      <c r="AU1567" s="295">
        <v>22429.79</v>
      </c>
      <c r="AV1567" s="295">
        <v>2754.38</v>
      </c>
      <c r="AW1567" s="296">
        <v>0</v>
      </c>
      <c r="AX1567" s="296">
        <v>120</v>
      </c>
      <c r="AY1567" s="295">
        <v>368999.99</v>
      </c>
      <c r="AZ1567" s="295">
        <v>66036.75</v>
      </c>
      <c r="BA1567" s="294">
        <v>66.802169000000006</v>
      </c>
      <c r="BB1567" s="294">
        <v>22.689769290804101</v>
      </c>
      <c r="BC1567" s="294">
        <v>9.6</v>
      </c>
      <c r="BD1567" s="294"/>
      <c r="BE1567" s="293" t="s">
        <v>4204</v>
      </c>
      <c r="BF1567" s="291"/>
      <c r="BG1567" s="293" t="s">
        <v>349</v>
      </c>
      <c r="BH1567" s="293" t="s">
        <v>185</v>
      </c>
      <c r="BI1567" s="293" t="s">
        <v>386</v>
      </c>
      <c r="BJ1567" s="293" t="s">
        <v>4205</v>
      </c>
      <c r="BK1567" s="292" t="s">
        <v>175</v>
      </c>
      <c r="BL1567" s="294">
        <v>175649.83874984001</v>
      </c>
      <c r="BM1567" s="292" t="s">
        <v>309</v>
      </c>
      <c r="BN1567" s="294"/>
      <c r="BO1567" s="297">
        <v>38999</v>
      </c>
      <c r="BP1567" s="297">
        <v>42652</v>
      </c>
      <c r="BQ1567" s="297" t="s">
        <v>962</v>
      </c>
      <c r="BR1567" s="297" t="s">
        <v>4767</v>
      </c>
      <c r="BS1567" s="297">
        <v>38999</v>
      </c>
      <c r="BT1567" s="297">
        <v>42652</v>
      </c>
      <c r="BU1567" s="294">
        <v>4566.05</v>
      </c>
      <c r="BV1567" s="294">
        <v>0</v>
      </c>
      <c r="BW1567" s="294">
        <v>0</v>
      </c>
    </row>
    <row r="1568" spans="1:75" s="289" customFormat="1" ht="18.2" customHeight="1" x14ac:dyDescent="0.15">
      <c r="A1568" s="298">
        <v>1566</v>
      </c>
      <c r="B1568" s="299" t="s">
        <v>305</v>
      </c>
      <c r="C1568" s="299" t="s">
        <v>306</v>
      </c>
      <c r="D1568" s="313">
        <v>45170</v>
      </c>
      <c r="E1568" s="300" t="s">
        <v>2633</v>
      </c>
      <c r="F1568" s="309">
        <v>1</v>
      </c>
      <c r="G1568" s="309">
        <v>0</v>
      </c>
      <c r="H1568" s="302">
        <v>42238.12</v>
      </c>
      <c r="I1568" s="302">
        <v>0</v>
      </c>
      <c r="J1568" s="302">
        <v>0</v>
      </c>
      <c r="K1568" s="302">
        <v>42238.12</v>
      </c>
      <c r="L1568" s="302">
        <v>286.79000000000002</v>
      </c>
      <c r="M1568" s="302">
        <v>0</v>
      </c>
      <c r="N1568" s="302">
        <v>0</v>
      </c>
      <c r="O1568" s="302">
        <v>0</v>
      </c>
      <c r="P1568" s="302">
        <v>0</v>
      </c>
      <c r="Q1568" s="302">
        <v>0</v>
      </c>
      <c r="R1568" s="302">
        <v>42238.12</v>
      </c>
      <c r="S1568" s="302">
        <v>0</v>
      </c>
      <c r="T1568" s="302">
        <v>334.39</v>
      </c>
      <c r="U1568" s="302">
        <v>0</v>
      </c>
      <c r="V1568" s="302">
        <v>0</v>
      </c>
      <c r="W1568" s="302">
        <v>0</v>
      </c>
      <c r="X1568" s="302">
        <v>0</v>
      </c>
      <c r="Y1568" s="302">
        <v>0</v>
      </c>
      <c r="Z1568" s="302">
        <v>334.39</v>
      </c>
      <c r="AA1568" s="302">
        <v>0</v>
      </c>
      <c r="AB1568" s="302">
        <v>0</v>
      </c>
      <c r="AC1568" s="302">
        <v>0</v>
      </c>
      <c r="AD1568" s="302">
        <v>0</v>
      </c>
      <c r="AE1568" s="302">
        <v>0</v>
      </c>
      <c r="AF1568" s="302">
        <v>0</v>
      </c>
      <c r="AG1568" s="302">
        <v>0</v>
      </c>
      <c r="AH1568" s="302">
        <v>0</v>
      </c>
      <c r="AI1568" s="302">
        <v>0</v>
      </c>
      <c r="AJ1568" s="302">
        <v>0</v>
      </c>
      <c r="AK1568" s="302">
        <v>0</v>
      </c>
      <c r="AL1568" s="302">
        <v>0</v>
      </c>
      <c r="AM1568" s="302">
        <v>0</v>
      </c>
      <c r="AN1568" s="302">
        <v>0</v>
      </c>
      <c r="AO1568" s="302">
        <v>0</v>
      </c>
      <c r="AP1568" s="302">
        <v>0</v>
      </c>
      <c r="AQ1568" s="302">
        <v>0</v>
      </c>
      <c r="AR1568" s="302">
        <v>0</v>
      </c>
      <c r="AS1568" s="302">
        <v>0</v>
      </c>
      <c r="AT1568" s="295">
        <f t="shared" si="24"/>
        <v>0</v>
      </c>
      <c r="AU1568" s="302">
        <v>286.79000000000002</v>
      </c>
      <c r="AV1568" s="302">
        <v>334.39</v>
      </c>
      <c r="AW1568" s="303">
        <v>97</v>
      </c>
      <c r="AX1568" s="303">
        <v>300</v>
      </c>
      <c r="AY1568" s="302">
        <v>359000.01</v>
      </c>
      <c r="AZ1568" s="302">
        <v>71098.44</v>
      </c>
      <c r="BA1568" s="301">
        <v>73.955427</v>
      </c>
      <c r="BB1568" s="301">
        <v>43.935397179983703</v>
      </c>
      <c r="BC1568" s="301">
        <v>9.5</v>
      </c>
      <c r="BD1568" s="301"/>
      <c r="BE1568" s="300" t="s">
        <v>4204</v>
      </c>
      <c r="BF1568" s="298"/>
      <c r="BG1568" s="300" t="s">
        <v>326</v>
      </c>
      <c r="BH1568" s="300" t="s">
        <v>217</v>
      </c>
      <c r="BI1568" s="300" t="s">
        <v>423</v>
      </c>
      <c r="BJ1568" s="300" t="s">
        <v>177</v>
      </c>
      <c r="BK1568" s="299" t="s">
        <v>175</v>
      </c>
      <c r="BL1568" s="301">
        <v>330770.77257952001</v>
      </c>
      <c r="BM1568" s="299" t="s">
        <v>309</v>
      </c>
      <c r="BN1568" s="301"/>
      <c r="BO1568" s="304">
        <v>39000</v>
      </c>
      <c r="BP1568" s="304">
        <v>48131</v>
      </c>
      <c r="BQ1568" s="297" t="s">
        <v>929</v>
      </c>
      <c r="BR1568" s="297" t="s">
        <v>4777</v>
      </c>
      <c r="BS1568" s="297">
        <v>39000</v>
      </c>
      <c r="BT1568" s="297">
        <v>48131</v>
      </c>
      <c r="BU1568" s="301">
        <v>173.2</v>
      </c>
      <c r="BV1568" s="301">
        <v>49.37</v>
      </c>
      <c r="BW1568" s="301">
        <v>0</v>
      </c>
    </row>
    <row r="1569" spans="1:75" s="289" customFormat="1" ht="18.2" customHeight="1" x14ac:dyDescent="0.15">
      <c r="A1569" s="291">
        <v>1567</v>
      </c>
      <c r="B1569" s="292" t="s">
        <v>305</v>
      </c>
      <c r="C1569" s="292" t="s">
        <v>306</v>
      </c>
      <c r="D1569" s="312">
        <v>45170</v>
      </c>
      <c r="E1569" s="293" t="s">
        <v>2634</v>
      </c>
      <c r="F1569" s="308">
        <v>120</v>
      </c>
      <c r="G1569" s="308">
        <v>119</v>
      </c>
      <c r="H1569" s="295">
        <v>33953.870000000003</v>
      </c>
      <c r="I1569" s="295">
        <v>17573.689999999999</v>
      </c>
      <c r="J1569" s="295">
        <v>0</v>
      </c>
      <c r="K1569" s="295">
        <v>51527.56</v>
      </c>
      <c r="L1569" s="295">
        <v>229.51</v>
      </c>
      <c r="M1569" s="295">
        <v>0</v>
      </c>
      <c r="N1569" s="295">
        <v>0</v>
      </c>
      <c r="O1569" s="295">
        <v>0</v>
      </c>
      <c r="P1569" s="295">
        <v>0</v>
      </c>
      <c r="Q1569" s="295">
        <v>0</v>
      </c>
      <c r="R1569" s="295">
        <v>51527.56</v>
      </c>
      <c r="S1569" s="295">
        <v>41789.97</v>
      </c>
      <c r="T1569" s="295">
        <v>271.63</v>
      </c>
      <c r="U1569" s="295">
        <v>0</v>
      </c>
      <c r="V1569" s="295">
        <v>0</v>
      </c>
      <c r="W1569" s="295">
        <v>0</v>
      </c>
      <c r="X1569" s="295">
        <v>0</v>
      </c>
      <c r="Y1569" s="295">
        <v>0</v>
      </c>
      <c r="Z1569" s="295">
        <v>42061.599999999999</v>
      </c>
      <c r="AA1569" s="295">
        <v>0</v>
      </c>
      <c r="AB1569" s="295">
        <v>0</v>
      </c>
      <c r="AC1569" s="295">
        <v>0</v>
      </c>
      <c r="AD1569" s="295">
        <v>0</v>
      </c>
      <c r="AE1569" s="295">
        <v>0</v>
      </c>
      <c r="AF1569" s="295">
        <v>0</v>
      </c>
      <c r="AG1569" s="295">
        <v>0</v>
      </c>
      <c r="AH1569" s="295">
        <v>0</v>
      </c>
      <c r="AI1569" s="295">
        <v>0</v>
      </c>
      <c r="AJ1569" s="295">
        <v>0</v>
      </c>
      <c r="AK1569" s="295">
        <v>0</v>
      </c>
      <c r="AL1569" s="295">
        <v>0</v>
      </c>
      <c r="AM1569" s="295">
        <v>0</v>
      </c>
      <c r="AN1569" s="295">
        <v>0</v>
      </c>
      <c r="AO1569" s="295">
        <v>0</v>
      </c>
      <c r="AP1569" s="295">
        <v>0</v>
      </c>
      <c r="AQ1569" s="295">
        <v>0</v>
      </c>
      <c r="AR1569" s="295">
        <v>0</v>
      </c>
      <c r="AS1569" s="295">
        <v>0</v>
      </c>
      <c r="AT1569" s="295">
        <f t="shared" si="24"/>
        <v>0</v>
      </c>
      <c r="AU1569" s="295">
        <v>17803.2</v>
      </c>
      <c r="AV1569" s="295">
        <v>42061.599999999999</v>
      </c>
      <c r="AW1569" s="296">
        <v>97</v>
      </c>
      <c r="AX1569" s="296">
        <v>300</v>
      </c>
      <c r="AY1569" s="295">
        <v>359000.01</v>
      </c>
      <c r="AZ1569" s="295">
        <v>56905.53</v>
      </c>
      <c r="BA1569" s="294">
        <v>59.192196000000003</v>
      </c>
      <c r="BB1569" s="294">
        <v>53.598120093455897</v>
      </c>
      <c r="BC1569" s="294">
        <v>9.6</v>
      </c>
      <c r="BD1569" s="294"/>
      <c r="BE1569" s="293" t="s">
        <v>4204</v>
      </c>
      <c r="BF1569" s="291"/>
      <c r="BG1569" s="293" t="s">
        <v>326</v>
      </c>
      <c r="BH1569" s="293" t="s">
        <v>217</v>
      </c>
      <c r="BI1569" s="293" t="s">
        <v>423</v>
      </c>
      <c r="BJ1569" s="293" t="s">
        <v>4205</v>
      </c>
      <c r="BK1569" s="292" t="s">
        <v>175</v>
      </c>
      <c r="BL1569" s="294">
        <v>403517.26900576003</v>
      </c>
      <c r="BM1569" s="292" t="s">
        <v>309</v>
      </c>
      <c r="BN1569" s="294"/>
      <c r="BO1569" s="297">
        <v>39000</v>
      </c>
      <c r="BP1569" s="297">
        <v>48131</v>
      </c>
      <c r="BQ1569" s="297" t="s">
        <v>936</v>
      </c>
      <c r="BR1569" s="297" t="s">
        <v>4769</v>
      </c>
      <c r="BS1569" s="297">
        <v>39000</v>
      </c>
      <c r="BT1569" s="297">
        <v>48131</v>
      </c>
      <c r="BU1569" s="294">
        <v>18365.27</v>
      </c>
      <c r="BV1569" s="294">
        <v>51.59</v>
      </c>
      <c r="BW1569" s="294">
        <v>0</v>
      </c>
    </row>
    <row r="1570" spans="1:75" s="289" customFormat="1" ht="18.2" customHeight="1" x14ac:dyDescent="0.15">
      <c r="A1570" s="298">
        <v>1568</v>
      </c>
      <c r="B1570" s="299" t="s">
        <v>305</v>
      </c>
      <c r="C1570" s="299" t="s">
        <v>306</v>
      </c>
      <c r="D1570" s="313">
        <v>45170</v>
      </c>
      <c r="E1570" s="300" t="s">
        <v>2635</v>
      </c>
      <c r="F1570" s="309">
        <v>0</v>
      </c>
      <c r="G1570" s="309">
        <v>0</v>
      </c>
      <c r="H1570" s="302">
        <v>40504.85</v>
      </c>
      <c r="I1570" s="302">
        <v>0</v>
      </c>
      <c r="J1570" s="302">
        <v>0</v>
      </c>
      <c r="K1570" s="302">
        <v>40504.85</v>
      </c>
      <c r="L1570" s="302">
        <v>275.06</v>
      </c>
      <c r="M1570" s="302">
        <v>0</v>
      </c>
      <c r="N1570" s="302">
        <v>0</v>
      </c>
      <c r="O1570" s="302">
        <v>275.06</v>
      </c>
      <c r="P1570" s="302">
        <v>0</v>
      </c>
      <c r="Q1570" s="302">
        <v>0</v>
      </c>
      <c r="R1570" s="302">
        <v>40229.79</v>
      </c>
      <c r="S1570" s="302">
        <v>0</v>
      </c>
      <c r="T1570" s="302">
        <v>320.66000000000003</v>
      </c>
      <c r="U1570" s="302">
        <v>0</v>
      </c>
      <c r="V1570" s="302">
        <v>0</v>
      </c>
      <c r="W1570" s="302">
        <v>320.66000000000003</v>
      </c>
      <c r="X1570" s="302">
        <v>0</v>
      </c>
      <c r="Y1570" s="302">
        <v>0</v>
      </c>
      <c r="Z1570" s="302">
        <v>0</v>
      </c>
      <c r="AA1570" s="302">
        <v>47.35</v>
      </c>
      <c r="AB1570" s="302">
        <v>0</v>
      </c>
      <c r="AC1570" s="302">
        <v>0</v>
      </c>
      <c r="AD1570" s="302">
        <v>0</v>
      </c>
      <c r="AE1570" s="302">
        <v>0</v>
      </c>
      <c r="AF1570" s="302">
        <v>-21.58</v>
      </c>
      <c r="AG1570" s="302">
        <v>32.15</v>
      </c>
      <c r="AH1570" s="302">
        <v>84.16</v>
      </c>
      <c r="AI1570" s="302">
        <v>0</v>
      </c>
      <c r="AJ1570" s="302">
        <v>0</v>
      </c>
      <c r="AK1570" s="302">
        <v>0</v>
      </c>
      <c r="AL1570" s="302">
        <v>0</v>
      </c>
      <c r="AM1570" s="302">
        <v>0</v>
      </c>
      <c r="AN1570" s="302">
        <v>0</v>
      </c>
      <c r="AO1570" s="302">
        <v>0</v>
      </c>
      <c r="AP1570" s="302">
        <v>676.79</v>
      </c>
      <c r="AQ1570" s="302">
        <v>0</v>
      </c>
      <c r="AR1570" s="302">
        <v>737.8</v>
      </c>
      <c r="AS1570" s="302">
        <v>0</v>
      </c>
      <c r="AT1570" s="295">
        <f t="shared" si="24"/>
        <v>676.79</v>
      </c>
      <c r="AU1570" s="302">
        <v>0</v>
      </c>
      <c r="AV1570" s="302">
        <v>0</v>
      </c>
      <c r="AW1570" s="303">
        <v>97</v>
      </c>
      <c r="AX1570" s="303">
        <v>300</v>
      </c>
      <c r="AY1570" s="302">
        <v>283000.01</v>
      </c>
      <c r="AZ1570" s="302">
        <v>68183.94</v>
      </c>
      <c r="BA1570" s="301">
        <v>90.000004000000004</v>
      </c>
      <c r="BB1570" s="301">
        <v>53.101672636095202</v>
      </c>
      <c r="BC1570" s="301">
        <v>9.5</v>
      </c>
      <c r="BD1570" s="301"/>
      <c r="BE1570" s="300" t="s">
        <v>4204</v>
      </c>
      <c r="BF1570" s="298"/>
      <c r="BG1570" s="300" t="s">
        <v>315</v>
      </c>
      <c r="BH1570" s="300" t="s">
        <v>183</v>
      </c>
      <c r="BI1570" s="300" t="s">
        <v>621</v>
      </c>
      <c r="BJ1570" s="300" t="s">
        <v>103</v>
      </c>
      <c r="BK1570" s="299" t="s">
        <v>175</v>
      </c>
      <c r="BL1570" s="301">
        <v>315043.34754983999</v>
      </c>
      <c r="BM1570" s="299" t="s">
        <v>309</v>
      </c>
      <c r="BN1570" s="301"/>
      <c r="BO1570" s="304">
        <v>39001</v>
      </c>
      <c r="BP1570" s="304">
        <v>48132</v>
      </c>
      <c r="BQ1570" s="297" t="s">
        <v>4757</v>
      </c>
      <c r="BR1570" s="297" t="s">
        <v>4764</v>
      </c>
      <c r="BS1570" s="297">
        <v>39001</v>
      </c>
      <c r="BT1570" s="297">
        <v>48132</v>
      </c>
      <c r="BU1570" s="301">
        <v>0</v>
      </c>
      <c r="BV1570" s="301">
        <v>47.35</v>
      </c>
      <c r="BW1570" s="301">
        <v>0</v>
      </c>
    </row>
    <row r="1571" spans="1:75" s="289" customFormat="1" ht="18.2" customHeight="1" x14ac:dyDescent="0.15">
      <c r="A1571" s="291">
        <v>1569</v>
      </c>
      <c r="B1571" s="292" t="s">
        <v>305</v>
      </c>
      <c r="C1571" s="292" t="s">
        <v>306</v>
      </c>
      <c r="D1571" s="312">
        <v>45170</v>
      </c>
      <c r="E1571" s="293" t="s">
        <v>2636</v>
      </c>
      <c r="F1571" s="308">
        <v>68</v>
      </c>
      <c r="G1571" s="308">
        <v>67</v>
      </c>
      <c r="H1571" s="295">
        <v>15179.54</v>
      </c>
      <c r="I1571" s="295">
        <v>17758.38</v>
      </c>
      <c r="J1571" s="295">
        <v>0</v>
      </c>
      <c r="K1571" s="295">
        <v>32937.919999999998</v>
      </c>
      <c r="L1571" s="295">
        <v>343.44</v>
      </c>
      <c r="M1571" s="295">
        <v>0</v>
      </c>
      <c r="N1571" s="295">
        <v>0</v>
      </c>
      <c r="O1571" s="295">
        <v>0</v>
      </c>
      <c r="P1571" s="295">
        <v>0</v>
      </c>
      <c r="Q1571" s="295">
        <v>0</v>
      </c>
      <c r="R1571" s="295">
        <v>32937.919999999998</v>
      </c>
      <c r="S1571" s="295">
        <v>13124.57</v>
      </c>
      <c r="T1571" s="295">
        <v>121.44</v>
      </c>
      <c r="U1571" s="295">
        <v>0</v>
      </c>
      <c r="V1571" s="295">
        <v>0</v>
      </c>
      <c r="W1571" s="295">
        <v>0</v>
      </c>
      <c r="X1571" s="295">
        <v>0</v>
      </c>
      <c r="Y1571" s="295">
        <v>0</v>
      </c>
      <c r="Z1571" s="295">
        <v>13246.01</v>
      </c>
      <c r="AA1571" s="295">
        <v>0</v>
      </c>
      <c r="AB1571" s="295">
        <v>0</v>
      </c>
      <c r="AC1571" s="295">
        <v>0</v>
      </c>
      <c r="AD1571" s="295">
        <v>0</v>
      </c>
      <c r="AE1571" s="295">
        <v>0</v>
      </c>
      <c r="AF1571" s="295">
        <v>0</v>
      </c>
      <c r="AG1571" s="295">
        <v>0</v>
      </c>
      <c r="AH1571" s="295">
        <v>0</v>
      </c>
      <c r="AI1571" s="295">
        <v>0</v>
      </c>
      <c r="AJ1571" s="295">
        <v>0</v>
      </c>
      <c r="AK1571" s="295">
        <v>0</v>
      </c>
      <c r="AL1571" s="295">
        <v>0</v>
      </c>
      <c r="AM1571" s="295">
        <v>0</v>
      </c>
      <c r="AN1571" s="295">
        <v>0</v>
      </c>
      <c r="AO1571" s="295">
        <v>0</v>
      </c>
      <c r="AP1571" s="295">
        <v>0</v>
      </c>
      <c r="AQ1571" s="295">
        <v>0</v>
      </c>
      <c r="AR1571" s="295">
        <v>0</v>
      </c>
      <c r="AS1571" s="295">
        <v>0</v>
      </c>
      <c r="AT1571" s="295">
        <f t="shared" si="24"/>
        <v>0</v>
      </c>
      <c r="AU1571" s="295">
        <v>18101.82</v>
      </c>
      <c r="AV1571" s="295">
        <v>13246.01</v>
      </c>
      <c r="AW1571" s="296">
        <v>37</v>
      </c>
      <c r="AX1571" s="296">
        <v>240</v>
      </c>
      <c r="AY1571" s="295">
        <v>251900.01</v>
      </c>
      <c r="AZ1571" s="295">
        <v>49525.04</v>
      </c>
      <c r="BA1571" s="294">
        <v>73.441837000000007</v>
      </c>
      <c r="BB1571" s="294">
        <v>48.844409853258902</v>
      </c>
      <c r="BC1571" s="294">
        <v>9.6</v>
      </c>
      <c r="BD1571" s="294"/>
      <c r="BE1571" s="293" t="s">
        <v>4204</v>
      </c>
      <c r="BF1571" s="291"/>
      <c r="BG1571" s="293" t="s">
        <v>312</v>
      </c>
      <c r="BH1571" s="293" t="s">
        <v>196</v>
      </c>
      <c r="BI1571" s="293" t="s">
        <v>773</v>
      </c>
      <c r="BJ1571" s="293" t="s">
        <v>4205</v>
      </c>
      <c r="BK1571" s="292" t="s">
        <v>175</v>
      </c>
      <c r="BL1571" s="294">
        <v>257940.01356031999</v>
      </c>
      <c r="BM1571" s="292" t="s">
        <v>309</v>
      </c>
      <c r="BN1571" s="294"/>
      <c r="BO1571" s="297">
        <v>39001</v>
      </c>
      <c r="BP1571" s="297">
        <v>46306</v>
      </c>
      <c r="BQ1571" s="297" t="s">
        <v>937</v>
      </c>
      <c r="BR1571" s="297" t="s">
        <v>4765</v>
      </c>
      <c r="BS1571" s="297">
        <v>39001</v>
      </c>
      <c r="BT1571" s="297">
        <v>46306</v>
      </c>
      <c r="BU1571" s="294">
        <v>8569.9699999999993</v>
      </c>
      <c r="BV1571" s="294">
        <v>42.86</v>
      </c>
      <c r="BW1571" s="294">
        <v>0</v>
      </c>
    </row>
    <row r="1572" spans="1:75" s="289" customFormat="1" ht="18.2" customHeight="1" x14ac:dyDescent="0.15">
      <c r="A1572" s="298">
        <v>1570</v>
      </c>
      <c r="B1572" s="299" t="s">
        <v>305</v>
      </c>
      <c r="C1572" s="299" t="s">
        <v>306</v>
      </c>
      <c r="D1572" s="313">
        <v>45170</v>
      </c>
      <c r="E1572" s="300" t="s">
        <v>2637</v>
      </c>
      <c r="F1572" s="309">
        <v>148</v>
      </c>
      <c r="G1572" s="309">
        <v>147</v>
      </c>
      <c r="H1572" s="302">
        <v>36788.720000000001</v>
      </c>
      <c r="I1572" s="302">
        <v>21450.86</v>
      </c>
      <c r="J1572" s="302">
        <v>0</v>
      </c>
      <c r="K1572" s="302">
        <v>58239.58</v>
      </c>
      <c r="L1572" s="302">
        <v>248.69</v>
      </c>
      <c r="M1572" s="302">
        <v>0</v>
      </c>
      <c r="N1572" s="302">
        <v>0</v>
      </c>
      <c r="O1572" s="302">
        <v>0</v>
      </c>
      <c r="P1572" s="302">
        <v>0</v>
      </c>
      <c r="Q1572" s="302">
        <v>0</v>
      </c>
      <c r="R1572" s="302">
        <v>58239.58</v>
      </c>
      <c r="S1572" s="302">
        <v>58370.14</v>
      </c>
      <c r="T1572" s="302">
        <v>294.31</v>
      </c>
      <c r="U1572" s="302">
        <v>0</v>
      </c>
      <c r="V1572" s="302">
        <v>0</v>
      </c>
      <c r="W1572" s="302">
        <v>0</v>
      </c>
      <c r="X1572" s="302">
        <v>0</v>
      </c>
      <c r="Y1572" s="302">
        <v>0</v>
      </c>
      <c r="Z1572" s="302">
        <v>58664.45</v>
      </c>
      <c r="AA1572" s="302">
        <v>0</v>
      </c>
      <c r="AB1572" s="302">
        <v>0</v>
      </c>
      <c r="AC1572" s="302">
        <v>0</v>
      </c>
      <c r="AD1572" s="302">
        <v>0</v>
      </c>
      <c r="AE1572" s="302">
        <v>0</v>
      </c>
      <c r="AF1572" s="302">
        <v>0</v>
      </c>
      <c r="AG1572" s="302">
        <v>0</v>
      </c>
      <c r="AH1572" s="302">
        <v>0</v>
      </c>
      <c r="AI1572" s="302">
        <v>0</v>
      </c>
      <c r="AJ1572" s="302">
        <v>0</v>
      </c>
      <c r="AK1572" s="302">
        <v>0</v>
      </c>
      <c r="AL1572" s="302">
        <v>0</v>
      </c>
      <c r="AM1572" s="302">
        <v>0</v>
      </c>
      <c r="AN1572" s="302">
        <v>0</v>
      </c>
      <c r="AO1572" s="302">
        <v>0</v>
      </c>
      <c r="AP1572" s="302">
        <v>0</v>
      </c>
      <c r="AQ1572" s="302">
        <v>0</v>
      </c>
      <c r="AR1572" s="302">
        <v>0</v>
      </c>
      <c r="AS1572" s="302">
        <v>0</v>
      </c>
      <c r="AT1572" s="295">
        <f t="shared" si="24"/>
        <v>0</v>
      </c>
      <c r="AU1572" s="302">
        <v>21699.55</v>
      </c>
      <c r="AV1572" s="302">
        <v>58664.45</v>
      </c>
      <c r="AW1572" s="303">
        <v>97</v>
      </c>
      <c r="AX1572" s="303">
        <v>300</v>
      </c>
      <c r="AY1572" s="302">
        <v>258699.99</v>
      </c>
      <c r="AZ1572" s="302">
        <v>61658.55</v>
      </c>
      <c r="BA1572" s="301">
        <v>89.060689999999994</v>
      </c>
      <c r="BB1572" s="301">
        <v>84.122269824869406</v>
      </c>
      <c r="BC1572" s="301">
        <v>9.6</v>
      </c>
      <c r="BD1572" s="301"/>
      <c r="BE1572" s="300" t="s">
        <v>4204</v>
      </c>
      <c r="BF1572" s="298"/>
      <c r="BG1572" s="300" t="s">
        <v>312</v>
      </c>
      <c r="BH1572" s="300" t="s">
        <v>226</v>
      </c>
      <c r="BI1572" s="300" t="s">
        <v>347</v>
      </c>
      <c r="BJ1572" s="300" t="s">
        <v>4205</v>
      </c>
      <c r="BK1572" s="299" t="s">
        <v>175</v>
      </c>
      <c r="BL1572" s="301">
        <v>456079.74197968002</v>
      </c>
      <c r="BM1572" s="299" t="s">
        <v>309</v>
      </c>
      <c r="BN1572" s="301"/>
      <c r="BO1572" s="304">
        <v>39002</v>
      </c>
      <c r="BP1572" s="304">
        <v>48133</v>
      </c>
      <c r="BQ1572" s="297" t="s">
        <v>4195</v>
      </c>
      <c r="BR1572" s="297" t="s">
        <v>4771</v>
      </c>
      <c r="BS1572" s="297">
        <v>39002</v>
      </c>
      <c r="BT1572" s="297">
        <v>48133</v>
      </c>
      <c r="BU1572" s="301">
        <v>23982.720000000001</v>
      </c>
      <c r="BV1572" s="301">
        <v>55.9</v>
      </c>
      <c r="BW1572" s="301">
        <v>0</v>
      </c>
    </row>
    <row r="1573" spans="1:75" s="289" customFormat="1" ht="18.2" customHeight="1" x14ac:dyDescent="0.15">
      <c r="A1573" s="291">
        <v>1571</v>
      </c>
      <c r="B1573" s="292" t="s">
        <v>305</v>
      </c>
      <c r="C1573" s="292" t="s">
        <v>306</v>
      </c>
      <c r="D1573" s="312">
        <v>45170</v>
      </c>
      <c r="E1573" s="293" t="s">
        <v>2638</v>
      </c>
      <c r="F1573" s="308">
        <v>161</v>
      </c>
      <c r="G1573" s="308">
        <v>160</v>
      </c>
      <c r="H1573" s="295">
        <v>36362.46</v>
      </c>
      <c r="I1573" s="295">
        <v>22136.92</v>
      </c>
      <c r="J1573" s="295">
        <v>0</v>
      </c>
      <c r="K1573" s="295">
        <v>58499.38</v>
      </c>
      <c r="L1573" s="295">
        <v>245.78</v>
      </c>
      <c r="M1573" s="295">
        <v>0</v>
      </c>
      <c r="N1573" s="295">
        <v>0</v>
      </c>
      <c r="O1573" s="295">
        <v>0</v>
      </c>
      <c r="P1573" s="295">
        <v>0</v>
      </c>
      <c r="Q1573" s="295">
        <v>0</v>
      </c>
      <c r="R1573" s="295">
        <v>58499.38</v>
      </c>
      <c r="S1573" s="295">
        <v>63731.88</v>
      </c>
      <c r="T1573" s="295">
        <v>290.89999999999998</v>
      </c>
      <c r="U1573" s="295">
        <v>0</v>
      </c>
      <c r="V1573" s="295">
        <v>0</v>
      </c>
      <c r="W1573" s="295">
        <v>0</v>
      </c>
      <c r="X1573" s="295">
        <v>0</v>
      </c>
      <c r="Y1573" s="295">
        <v>0</v>
      </c>
      <c r="Z1573" s="295">
        <v>64022.78</v>
      </c>
      <c r="AA1573" s="295">
        <v>0</v>
      </c>
      <c r="AB1573" s="295">
        <v>0</v>
      </c>
      <c r="AC1573" s="295">
        <v>0</v>
      </c>
      <c r="AD1573" s="295">
        <v>0</v>
      </c>
      <c r="AE1573" s="295">
        <v>0</v>
      </c>
      <c r="AF1573" s="295">
        <v>0</v>
      </c>
      <c r="AG1573" s="295">
        <v>0</v>
      </c>
      <c r="AH1573" s="295">
        <v>0</v>
      </c>
      <c r="AI1573" s="295">
        <v>0</v>
      </c>
      <c r="AJ1573" s="295">
        <v>0</v>
      </c>
      <c r="AK1573" s="295">
        <v>0</v>
      </c>
      <c r="AL1573" s="295">
        <v>0</v>
      </c>
      <c r="AM1573" s="295">
        <v>0</v>
      </c>
      <c r="AN1573" s="295">
        <v>0</v>
      </c>
      <c r="AO1573" s="295">
        <v>0</v>
      </c>
      <c r="AP1573" s="295">
        <v>0</v>
      </c>
      <c r="AQ1573" s="295">
        <v>0</v>
      </c>
      <c r="AR1573" s="295">
        <v>0</v>
      </c>
      <c r="AS1573" s="295">
        <v>0</v>
      </c>
      <c r="AT1573" s="295">
        <f t="shared" si="24"/>
        <v>0</v>
      </c>
      <c r="AU1573" s="295">
        <v>22382.7</v>
      </c>
      <c r="AV1573" s="295">
        <v>64022.78</v>
      </c>
      <c r="AW1573" s="296">
        <v>97</v>
      </c>
      <c r="AX1573" s="296">
        <v>300</v>
      </c>
      <c r="AY1573" s="295">
        <v>253021.99</v>
      </c>
      <c r="AZ1573" s="295">
        <v>60941.29</v>
      </c>
      <c r="BA1573" s="294">
        <v>90.000005999999999</v>
      </c>
      <c r="BB1573" s="294">
        <v>86.393716821489704</v>
      </c>
      <c r="BC1573" s="294">
        <v>9.6</v>
      </c>
      <c r="BD1573" s="294"/>
      <c r="BE1573" s="293" t="s">
        <v>4204</v>
      </c>
      <c r="BF1573" s="291"/>
      <c r="BG1573" s="293" t="s">
        <v>320</v>
      </c>
      <c r="BH1573" s="293" t="s">
        <v>197</v>
      </c>
      <c r="BI1573" s="293" t="s">
        <v>373</v>
      </c>
      <c r="BJ1573" s="293" t="s">
        <v>4205</v>
      </c>
      <c r="BK1573" s="292" t="s">
        <v>175</v>
      </c>
      <c r="BL1573" s="294">
        <v>458114.26072048</v>
      </c>
      <c r="BM1573" s="292" t="s">
        <v>309</v>
      </c>
      <c r="BN1573" s="294"/>
      <c r="BO1573" s="297">
        <v>39002</v>
      </c>
      <c r="BP1573" s="297">
        <v>48133</v>
      </c>
      <c r="BQ1573" s="297" t="s">
        <v>931</v>
      </c>
      <c r="BR1573" s="297" t="s">
        <v>4779</v>
      </c>
      <c r="BS1573" s="297">
        <v>39002</v>
      </c>
      <c r="BT1573" s="297">
        <v>48133</v>
      </c>
      <c r="BU1573" s="294">
        <v>25651.86</v>
      </c>
      <c r="BV1573" s="294">
        <v>55.24</v>
      </c>
      <c r="BW1573" s="294">
        <v>0</v>
      </c>
    </row>
    <row r="1574" spans="1:75" s="289" customFormat="1" ht="18.2" customHeight="1" x14ac:dyDescent="0.15">
      <c r="A1574" s="298">
        <v>1572</v>
      </c>
      <c r="B1574" s="299" t="s">
        <v>305</v>
      </c>
      <c r="C1574" s="299" t="s">
        <v>306</v>
      </c>
      <c r="D1574" s="313">
        <v>45170</v>
      </c>
      <c r="E1574" s="300" t="s">
        <v>2639</v>
      </c>
      <c r="F1574" s="309">
        <v>120</v>
      </c>
      <c r="G1574" s="309">
        <v>119</v>
      </c>
      <c r="H1574" s="302">
        <v>32761.29</v>
      </c>
      <c r="I1574" s="302">
        <v>23783.65</v>
      </c>
      <c r="J1574" s="302">
        <v>0</v>
      </c>
      <c r="K1574" s="302">
        <v>56544.94</v>
      </c>
      <c r="L1574" s="302">
        <v>310.61</v>
      </c>
      <c r="M1574" s="302">
        <v>0</v>
      </c>
      <c r="N1574" s="302">
        <v>0</v>
      </c>
      <c r="O1574" s="302">
        <v>0</v>
      </c>
      <c r="P1574" s="302">
        <v>0</v>
      </c>
      <c r="Q1574" s="302">
        <v>0</v>
      </c>
      <c r="R1574" s="302">
        <v>56544.94</v>
      </c>
      <c r="S1574" s="302">
        <v>44201.31</v>
      </c>
      <c r="T1574" s="302">
        <v>262.08999999999997</v>
      </c>
      <c r="U1574" s="302">
        <v>0</v>
      </c>
      <c r="V1574" s="302">
        <v>0</v>
      </c>
      <c r="W1574" s="302">
        <v>0</v>
      </c>
      <c r="X1574" s="302">
        <v>0</v>
      </c>
      <c r="Y1574" s="302">
        <v>0</v>
      </c>
      <c r="Z1574" s="302">
        <v>44463.4</v>
      </c>
      <c r="AA1574" s="302">
        <v>0</v>
      </c>
      <c r="AB1574" s="302">
        <v>0</v>
      </c>
      <c r="AC1574" s="302">
        <v>0</v>
      </c>
      <c r="AD1574" s="302">
        <v>0</v>
      </c>
      <c r="AE1574" s="302">
        <v>0</v>
      </c>
      <c r="AF1574" s="302">
        <v>0</v>
      </c>
      <c r="AG1574" s="302">
        <v>0</v>
      </c>
      <c r="AH1574" s="302">
        <v>0</v>
      </c>
      <c r="AI1574" s="302">
        <v>0</v>
      </c>
      <c r="AJ1574" s="302">
        <v>0</v>
      </c>
      <c r="AK1574" s="302">
        <v>0</v>
      </c>
      <c r="AL1574" s="302">
        <v>0</v>
      </c>
      <c r="AM1574" s="302">
        <v>0</v>
      </c>
      <c r="AN1574" s="302">
        <v>0</v>
      </c>
      <c r="AO1574" s="302">
        <v>0</v>
      </c>
      <c r="AP1574" s="302">
        <v>0</v>
      </c>
      <c r="AQ1574" s="302">
        <v>0</v>
      </c>
      <c r="AR1574" s="302">
        <v>0</v>
      </c>
      <c r="AS1574" s="302">
        <v>0</v>
      </c>
      <c r="AT1574" s="295">
        <f t="shared" si="24"/>
        <v>0</v>
      </c>
      <c r="AU1574" s="302">
        <v>24094.26</v>
      </c>
      <c r="AV1574" s="302">
        <v>44463.4</v>
      </c>
      <c r="AW1574" s="303">
        <v>97</v>
      </c>
      <c r="AX1574" s="303">
        <v>300</v>
      </c>
      <c r="AY1574" s="302">
        <v>269999.98</v>
      </c>
      <c r="AZ1574" s="302">
        <v>65030.5</v>
      </c>
      <c r="BA1574" s="301">
        <v>90.000000999999997</v>
      </c>
      <c r="BB1574" s="301">
        <v>78.256274464211998</v>
      </c>
      <c r="BC1574" s="301">
        <v>9.6</v>
      </c>
      <c r="BD1574" s="301"/>
      <c r="BE1574" s="300" t="s">
        <v>4204</v>
      </c>
      <c r="BF1574" s="298"/>
      <c r="BG1574" s="300" t="s">
        <v>312</v>
      </c>
      <c r="BH1574" s="300" t="s">
        <v>201</v>
      </c>
      <c r="BI1574" s="300" t="s">
        <v>382</v>
      </c>
      <c r="BJ1574" s="300" t="s">
        <v>4205</v>
      </c>
      <c r="BK1574" s="299" t="s">
        <v>175</v>
      </c>
      <c r="BL1574" s="301">
        <v>442808.85345424002</v>
      </c>
      <c r="BM1574" s="299" t="s">
        <v>309</v>
      </c>
      <c r="BN1574" s="301"/>
      <c r="BO1574" s="304">
        <v>39002</v>
      </c>
      <c r="BP1574" s="304">
        <v>48133</v>
      </c>
      <c r="BQ1574" s="297" t="s">
        <v>936</v>
      </c>
      <c r="BR1574" s="297" t="s">
        <v>4769</v>
      </c>
      <c r="BS1574" s="297">
        <v>39002</v>
      </c>
      <c r="BT1574" s="297">
        <v>48133</v>
      </c>
      <c r="BU1574" s="301">
        <v>20325.2</v>
      </c>
      <c r="BV1574" s="301">
        <v>58.95</v>
      </c>
      <c r="BW1574" s="301">
        <v>0</v>
      </c>
    </row>
    <row r="1575" spans="1:75" s="289" customFormat="1" ht="18.2" customHeight="1" x14ac:dyDescent="0.15">
      <c r="A1575" s="291">
        <v>1573</v>
      </c>
      <c r="B1575" s="292" t="s">
        <v>305</v>
      </c>
      <c r="C1575" s="292" t="s">
        <v>306</v>
      </c>
      <c r="D1575" s="312">
        <v>45170</v>
      </c>
      <c r="E1575" s="293" t="s">
        <v>2640</v>
      </c>
      <c r="F1575" s="308">
        <v>160</v>
      </c>
      <c r="G1575" s="308">
        <v>159</v>
      </c>
      <c r="H1575" s="295">
        <v>14061.66</v>
      </c>
      <c r="I1575" s="295">
        <v>8284.7099999999991</v>
      </c>
      <c r="J1575" s="295">
        <v>0</v>
      </c>
      <c r="K1575" s="295">
        <v>22346.37</v>
      </c>
      <c r="L1575" s="295">
        <v>93.73</v>
      </c>
      <c r="M1575" s="295">
        <v>0</v>
      </c>
      <c r="N1575" s="295">
        <v>0</v>
      </c>
      <c r="O1575" s="295">
        <v>0</v>
      </c>
      <c r="P1575" s="295">
        <v>0</v>
      </c>
      <c r="Q1575" s="295">
        <v>0</v>
      </c>
      <c r="R1575" s="295">
        <v>22346.37</v>
      </c>
      <c r="S1575" s="295">
        <v>25063.95</v>
      </c>
      <c r="T1575" s="295">
        <v>116.01</v>
      </c>
      <c r="U1575" s="295">
        <v>0</v>
      </c>
      <c r="V1575" s="295">
        <v>0</v>
      </c>
      <c r="W1575" s="295">
        <v>0</v>
      </c>
      <c r="X1575" s="295">
        <v>0</v>
      </c>
      <c r="Y1575" s="295">
        <v>0</v>
      </c>
      <c r="Z1575" s="295">
        <v>25179.96</v>
      </c>
      <c r="AA1575" s="295">
        <v>0</v>
      </c>
      <c r="AB1575" s="295">
        <v>0</v>
      </c>
      <c r="AC1575" s="295">
        <v>0</v>
      </c>
      <c r="AD1575" s="295">
        <v>0</v>
      </c>
      <c r="AE1575" s="295">
        <v>0</v>
      </c>
      <c r="AF1575" s="295">
        <v>0</v>
      </c>
      <c r="AG1575" s="295">
        <v>0</v>
      </c>
      <c r="AH1575" s="295">
        <v>0</v>
      </c>
      <c r="AI1575" s="295">
        <v>0</v>
      </c>
      <c r="AJ1575" s="295">
        <v>0</v>
      </c>
      <c r="AK1575" s="295">
        <v>0</v>
      </c>
      <c r="AL1575" s="295">
        <v>0</v>
      </c>
      <c r="AM1575" s="295">
        <v>0</v>
      </c>
      <c r="AN1575" s="295">
        <v>0</v>
      </c>
      <c r="AO1575" s="295">
        <v>0</v>
      </c>
      <c r="AP1575" s="295">
        <v>0</v>
      </c>
      <c r="AQ1575" s="295">
        <v>0</v>
      </c>
      <c r="AR1575" s="295">
        <v>0</v>
      </c>
      <c r="AS1575" s="295">
        <v>0</v>
      </c>
      <c r="AT1575" s="295">
        <f t="shared" si="24"/>
        <v>0</v>
      </c>
      <c r="AU1575" s="295">
        <v>8378.44</v>
      </c>
      <c r="AV1575" s="295">
        <v>25179.96</v>
      </c>
      <c r="AW1575" s="296">
        <v>97</v>
      </c>
      <c r="AX1575" s="296">
        <v>300</v>
      </c>
      <c r="AY1575" s="295">
        <v>262622</v>
      </c>
      <c r="AZ1575" s="295">
        <v>23262.07</v>
      </c>
      <c r="BA1575" s="294">
        <v>33.098354999999998</v>
      </c>
      <c r="BB1575" s="294">
        <v>31.795454455314999</v>
      </c>
      <c r="BC1575" s="294">
        <v>9.9</v>
      </c>
      <c r="BD1575" s="294"/>
      <c r="BE1575" s="293" t="s">
        <v>4204</v>
      </c>
      <c r="BF1575" s="291"/>
      <c r="BG1575" s="293" t="s">
        <v>320</v>
      </c>
      <c r="BH1575" s="293" t="s">
        <v>197</v>
      </c>
      <c r="BI1575" s="293" t="s">
        <v>373</v>
      </c>
      <c r="BJ1575" s="293" t="s">
        <v>4205</v>
      </c>
      <c r="BK1575" s="292" t="s">
        <v>175</v>
      </c>
      <c r="BL1575" s="294">
        <v>174996.56872151999</v>
      </c>
      <c r="BM1575" s="292" t="s">
        <v>309</v>
      </c>
      <c r="BN1575" s="294"/>
      <c r="BO1575" s="297">
        <v>39002</v>
      </c>
      <c r="BP1575" s="297">
        <v>48133</v>
      </c>
      <c r="BQ1575" s="297" t="s">
        <v>937</v>
      </c>
      <c r="BR1575" s="297" t="s">
        <v>4765</v>
      </c>
      <c r="BS1575" s="297">
        <v>39002</v>
      </c>
      <c r="BT1575" s="297">
        <v>48133</v>
      </c>
      <c r="BU1575" s="294">
        <v>13761.36</v>
      </c>
      <c r="BV1575" s="294">
        <v>38.340000000000003</v>
      </c>
      <c r="BW1575" s="294">
        <v>0</v>
      </c>
    </row>
    <row r="1576" spans="1:75" s="289" customFormat="1" ht="18.2" customHeight="1" x14ac:dyDescent="0.15">
      <c r="A1576" s="298">
        <v>1574</v>
      </c>
      <c r="B1576" s="299" t="s">
        <v>305</v>
      </c>
      <c r="C1576" s="299" t="s">
        <v>306</v>
      </c>
      <c r="D1576" s="313">
        <v>45170</v>
      </c>
      <c r="E1576" s="300" t="s">
        <v>2641</v>
      </c>
      <c r="F1576" s="309">
        <v>147</v>
      </c>
      <c r="G1576" s="309">
        <v>146</v>
      </c>
      <c r="H1576" s="302">
        <v>36362.46</v>
      </c>
      <c r="I1576" s="302">
        <v>21123.69</v>
      </c>
      <c r="J1576" s="302">
        <v>0</v>
      </c>
      <c r="K1576" s="302">
        <v>57486.15</v>
      </c>
      <c r="L1576" s="302">
        <v>245.78</v>
      </c>
      <c r="M1576" s="302">
        <v>0</v>
      </c>
      <c r="N1576" s="302">
        <v>0</v>
      </c>
      <c r="O1576" s="302">
        <v>0</v>
      </c>
      <c r="P1576" s="302">
        <v>0</v>
      </c>
      <c r="Q1576" s="302">
        <v>0</v>
      </c>
      <c r="R1576" s="302">
        <v>57486.15</v>
      </c>
      <c r="S1576" s="302">
        <v>57231.59</v>
      </c>
      <c r="T1576" s="302">
        <v>290.89999999999998</v>
      </c>
      <c r="U1576" s="302">
        <v>0</v>
      </c>
      <c r="V1576" s="302">
        <v>0</v>
      </c>
      <c r="W1576" s="302">
        <v>0</v>
      </c>
      <c r="X1576" s="302">
        <v>0</v>
      </c>
      <c r="Y1576" s="302">
        <v>0</v>
      </c>
      <c r="Z1576" s="302">
        <v>57522.49</v>
      </c>
      <c r="AA1576" s="302">
        <v>0</v>
      </c>
      <c r="AB1576" s="302">
        <v>0</v>
      </c>
      <c r="AC1576" s="302">
        <v>0</v>
      </c>
      <c r="AD1576" s="302">
        <v>0</v>
      </c>
      <c r="AE1576" s="302">
        <v>0</v>
      </c>
      <c r="AF1576" s="302">
        <v>0</v>
      </c>
      <c r="AG1576" s="302">
        <v>0</v>
      </c>
      <c r="AH1576" s="302">
        <v>0</v>
      </c>
      <c r="AI1576" s="302">
        <v>0</v>
      </c>
      <c r="AJ1576" s="302">
        <v>0</v>
      </c>
      <c r="AK1576" s="302">
        <v>0</v>
      </c>
      <c r="AL1576" s="302">
        <v>0</v>
      </c>
      <c r="AM1576" s="302">
        <v>0</v>
      </c>
      <c r="AN1576" s="302">
        <v>0</v>
      </c>
      <c r="AO1576" s="302">
        <v>0</v>
      </c>
      <c r="AP1576" s="302">
        <v>0</v>
      </c>
      <c r="AQ1576" s="302">
        <v>0</v>
      </c>
      <c r="AR1576" s="302">
        <v>0</v>
      </c>
      <c r="AS1576" s="302">
        <v>0</v>
      </c>
      <c r="AT1576" s="295">
        <f t="shared" si="24"/>
        <v>0</v>
      </c>
      <c r="AU1576" s="302">
        <v>21369.47</v>
      </c>
      <c r="AV1576" s="302">
        <v>57522.49</v>
      </c>
      <c r="AW1576" s="303">
        <v>97</v>
      </c>
      <c r="AX1576" s="303">
        <v>300</v>
      </c>
      <c r="AY1576" s="302">
        <v>253021.99</v>
      </c>
      <c r="AZ1576" s="302">
        <v>60941.29</v>
      </c>
      <c r="BA1576" s="301">
        <v>90.000005999999999</v>
      </c>
      <c r="BB1576" s="301">
        <v>84.897347019022803</v>
      </c>
      <c r="BC1576" s="301">
        <v>9.6</v>
      </c>
      <c r="BD1576" s="301"/>
      <c r="BE1576" s="300" t="s">
        <v>4204</v>
      </c>
      <c r="BF1576" s="298"/>
      <c r="BG1576" s="300" t="s">
        <v>320</v>
      </c>
      <c r="BH1576" s="300" t="s">
        <v>197</v>
      </c>
      <c r="BI1576" s="300" t="s">
        <v>373</v>
      </c>
      <c r="BJ1576" s="300" t="s">
        <v>4205</v>
      </c>
      <c r="BK1576" s="299" t="s">
        <v>175</v>
      </c>
      <c r="BL1576" s="301">
        <v>450179.5593204</v>
      </c>
      <c r="BM1576" s="299" t="s">
        <v>309</v>
      </c>
      <c r="BN1576" s="301"/>
      <c r="BO1576" s="304">
        <v>39002</v>
      </c>
      <c r="BP1576" s="304">
        <v>48133</v>
      </c>
      <c r="BQ1576" s="297" t="s">
        <v>946</v>
      </c>
      <c r="BR1576" s="297" t="s">
        <v>4775</v>
      </c>
      <c r="BS1576" s="297">
        <v>39002</v>
      </c>
      <c r="BT1576" s="297">
        <v>48133</v>
      </c>
      <c r="BU1576" s="301">
        <v>23478.05</v>
      </c>
      <c r="BV1576" s="301">
        <v>55.24</v>
      </c>
      <c r="BW1576" s="301">
        <v>0</v>
      </c>
    </row>
    <row r="1577" spans="1:75" s="289" customFormat="1" ht="18.2" customHeight="1" x14ac:dyDescent="0.15">
      <c r="A1577" s="291">
        <v>1575</v>
      </c>
      <c r="B1577" s="292" t="s">
        <v>305</v>
      </c>
      <c r="C1577" s="292" t="s">
        <v>306</v>
      </c>
      <c r="D1577" s="312">
        <v>45170</v>
      </c>
      <c r="E1577" s="293" t="s">
        <v>2642</v>
      </c>
      <c r="F1577" s="308">
        <v>129</v>
      </c>
      <c r="G1577" s="308">
        <v>128</v>
      </c>
      <c r="H1577" s="295">
        <v>19363.16</v>
      </c>
      <c r="I1577" s="295">
        <v>10182.69</v>
      </c>
      <c r="J1577" s="295">
        <v>0</v>
      </c>
      <c r="K1577" s="295">
        <v>29545.85</v>
      </c>
      <c r="L1577" s="295">
        <v>129.11000000000001</v>
      </c>
      <c r="M1577" s="295">
        <v>0</v>
      </c>
      <c r="N1577" s="295">
        <v>0</v>
      </c>
      <c r="O1577" s="295">
        <v>0</v>
      </c>
      <c r="P1577" s="295">
        <v>0</v>
      </c>
      <c r="Q1577" s="295">
        <v>0</v>
      </c>
      <c r="R1577" s="295">
        <v>29545.85</v>
      </c>
      <c r="S1577" s="295">
        <v>26791.39</v>
      </c>
      <c r="T1577" s="295">
        <v>159.75</v>
      </c>
      <c r="U1577" s="295">
        <v>0</v>
      </c>
      <c r="V1577" s="295">
        <v>0</v>
      </c>
      <c r="W1577" s="295">
        <v>0</v>
      </c>
      <c r="X1577" s="295">
        <v>0</v>
      </c>
      <c r="Y1577" s="295">
        <v>0</v>
      </c>
      <c r="Z1577" s="295">
        <v>26951.14</v>
      </c>
      <c r="AA1577" s="295">
        <v>0</v>
      </c>
      <c r="AB1577" s="295">
        <v>0</v>
      </c>
      <c r="AC1577" s="295">
        <v>0</v>
      </c>
      <c r="AD1577" s="295">
        <v>0</v>
      </c>
      <c r="AE1577" s="295">
        <v>0</v>
      </c>
      <c r="AF1577" s="295">
        <v>0</v>
      </c>
      <c r="AG1577" s="295">
        <v>0</v>
      </c>
      <c r="AH1577" s="295">
        <v>0</v>
      </c>
      <c r="AI1577" s="295">
        <v>0</v>
      </c>
      <c r="AJ1577" s="295">
        <v>0</v>
      </c>
      <c r="AK1577" s="295">
        <v>0</v>
      </c>
      <c r="AL1577" s="295">
        <v>0</v>
      </c>
      <c r="AM1577" s="295">
        <v>0</v>
      </c>
      <c r="AN1577" s="295">
        <v>0</v>
      </c>
      <c r="AO1577" s="295">
        <v>0</v>
      </c>
      <c r="AP1577" s="295">
        <v>0</v>
      </c>
      <c r="AQ1577" s="295">
        <v>0</v>
      </c>
      <c r="AR1577" s="295">
        <v>0</v>
      </c>
      <c r="AS1577" s="295">
        <v>0</v>
      </c>
      <c r="AT1577" s="295">
        <f t="shared" si="24"/>
        <v>0</v>
      </c>
      <c r="AU1577" s="295">
        <v>10311.799999999999</v>
      </c>
      <c r="AV1577" s="295">
        <v>26951.14</v>
      </c>
      <c r="AW1577" s="296">
        <v>97</v>
      </c>
      <c r="AX1577" s="296">
        <v>300</v>
      </c>
      <c r="AY1577" s="295">
        <v>253021.99</v>
      </c>
      <c r="AZ1577" s="295">
        <v>32036.62</v>
      </c>
      <c r="BA1577" s="294">
        <v>47.312683999999997</v>
      </c>
      <c r="BB1577" s="294">
        <v>43.634236837762501</v>
      </c>
      <c r="BC1577" s="294">
        <v>9.9</v>
      </c>
      <c r="BD1577" s="294"/>
      <c r="BE1577" s="293" t="s">
        <v>4204</v>
      </c>
      <c r="BF1577" s="291"/>
      <c r="BG1577" s="293" t="s">
        <v>320</v>
      </c>
      <c r="BH1577" s="293" t="s">
        <v>197</v>
      </c>
      <c r="BI1577" s="293" t="s">
        <v>373</v>
      </c>
      <c r="BJ1577" s="293" t="s">
        <v>4205</v>
      </c>
      <c r="BK1577" s="292" t="s">
        <v>175</v>
      </c>
      <c r="BL1577" s="294">
        <v>231376.38775160001</v>
      </c>
      <c r="BM1577" s="292" t="s">
        <v>309</v>
      </c>
      <c r="BN1577" s="294"/>
      <c r="BO1577" s="297">
        <v>39002</v>
      </c>
      <c r="BP1577" s="297">
        <v>48133</v>
      </c>
      <c r="BQ1577" s="297" t="s">
        <v>937</v>
      </c>
      <c r="BR1577" s="297" t="s">
        <v>4765</v>
      </c>
      <c r="BS1577" s="297">
        <v>39002</v>
      </c>
      <c r="BT1577" s="297">
        <v>48133</v>
      </c>
      <c r="BU1577" s="294">
        <v>14645.8</v>
      </c>
      <c r="BV1577" s="294">
        <v>52.8</v>
      </c>
      <c r="BW1577" s="294">
        <v>0</v>
      </c>
    </row>
    <row r="1578" spans="1:75" s="289" customFormat="1" ht="18.2" customHeight="1" x14ac:dyDescent="0.15">
      <c r="A1578" s="298">
        <v>1576</v>
      </c>
      <c r="B1578" s="299" t="s">
        <v>305</v>
      </c>
      <c r="C1578" s="299" t="s">
        <v>306</v>
      </c>
      <c r="D1578" s="313">
        <v>45170</v>
      </c>
      <c r="E1578" s="300" t="s">
        <v>2643</v>
      </c>
      <c r="F1578" s="309">
        <v>0</v>
      </c>
      <c r="G1578" s="309">
        <v>0</v>
      </c>
      <c r="H1578" s="302">
        <v>6549.39</v>
      </c>
      <c r="I1578" s="302">
        <v>0</v>
      </c>
      <c r="J1578" s="302">
        <v>0</v>
      </c>
      <c r="K1578" s="302">
        <v>6549.39</v>
      </c>
      <c r="L1578" s="302">
        <v>147.41</v>
      </c>
      <c r="M1578" s="302">
        <v>0</v>
      </c>
      <c r="N1578" s="302">
        <v>0</v>
      </c>
      <c r="O1578" s="302">
        <v>147.41</v>
      </c>
      <c r="P1578" s="302">
        <v>0</v>
      </c>
      <c r="Q1578" s="302">
        <v>0</v>
      </c>
      <c r="R1578" s="302">
        <v>6401.98</v>
      </c>
      <c r="S1578" s="302">
        <v>0</v>
      </c>
      <c r="T1578" s="302">
        <v>54.03</v>
      </c>
      <c r="U1578" s="302">
        <v>0</v>
      </c>
      <c r="V1578" s="302">
        <v>0</v>
      </c>
      <c r="W1578" s="302">
        <v>54.03</v>
      </c>
      <c r="X1578" s="302">
        <v>0</v>
      </c>
      <c r="Y1578" s="302">
        <v>0</v>
      </c>
      <c r="Z1578" s="302">
        <v>0</v>
      </c>
      <c r="AA1578" s="302">
        <v>33.08</v>
      </c>
      <c r="AB1578" s="302">
        <v>0</v>
      </c>
      <c r="AC1578" s="302">
        <v>0</v>
      </c>
      <c r="AD1578" s="302">
        <v>0</v>
      </c>
      <c r="AE1578" s="302">
        <v>0</v>
      </c>
      <c r="AF1578" s="302">
        <v>-8.66</v>
      </c>
      <c r="AG1578" s="302">
        <v>10.199999999999999</v>
      </c>
      <c r="AH1578" s="302">
        <v>33.14</v>
      </c>
      <c r="AI1578" s="302">
        <v>0</v>
      </c>
      <c r="AJ1578" s="302">
        <v>0</v>
      </c>
      <c r="AK1578" s="302">
        <v>0</v>
      </c>
      <c r="AL1578" s="302">
        <v>0</v>
      </c>
      <c r="AM1578" s="302">
        <v>0</v>
      </c>
      <c r="AN1578" s="302">
        <v>0</v>
      </c>
      <c r="AO1578" s="302">
        <v>0</v>
      </c>
      <c r="AP1578" s="302">
        <v>24.19</v>
      </c>
      <c r="AQ1578" s="302">
        <v>0</v>
      </c>
      <c r="AR1578" s="302">
        <v>6.07</v>
      </c>
      <c r="AS1578" s="302">
        <v>0</v>
      </c>
      <c r="AT1578" s="295">
        <f t="shared" si="24"/>
        <v>287.32000000000005</v>
      </c>
      <c r="AU1578" s="302">
        <v>0</v>
      </c>
      <c r="AV1578" s="302">
        <v>0</v>
      </c>
      <c r="AW1578" s="303">
        <v>37</v>
      </c>
      <c r="AX1578" s="303">
        <v>240</v>
      </c>
      <c r="AY1578" s="302">
        <v>269000</v>
      </c>
      <c r="AZ1578" s="302">
        <v>21018.5</v>
      </c>
      <c r="BA1578" s="301">
        <v>29.197025</v>
      </c>
      <c r="BB1578" s="301">
        <v>8.8930594528391609</v>
      </c>
      <c r="BC1578" s="301">
        <v>9.9</v>
      </c>
      <c r="BD1578" s="301"/>
      <c r="BE1578" s="300" t="s">
        <v>4204</v>
      </c>
      <c r="BF1578" s="298"/>
      <c r="BG1578" s="300" t="s">
        <v>320</v>
      </c>
      <c r="BH1578" s="300" t="s">
        <v>181</v>
      </c>
      <c r="BI1578" s="300" t="s">
        <v>462</v>
      </c>
      <c r="BJ1578" s="300" t="s">
        <v>103</v>
      </c>
      <c r="BK1578" s="299" t="s">
        <v>175</v>
      </c>
      <c r="BL1578" s="301">
        <v>50134.51997008</v>
      </c>
      <c r="BM1578" s="299" t="s">
        <v>309</v>
      </c>
      <c r="BN1578" s="301"/>
      <c r="BO1578" s="304">
        <v>39002</v>
      </c>
      <c r="BP1578" s="304">
        <v>46307</v>
      </c>
      <c r="BQ1578" s="297" t="s">
        <v>4757</v>
      </c>
      <c r="BR1578" s="297" t="s">
        <v>4764</v>
      </c>
      <c r="BS1578" s="297">
        <v>39002</v>
      </c>
      <c r="BT1578" s="297">
        <v>46307</v>
      </c>
      <c r="BU1578" s="301">
        <v>0</v>
      </c>
      <c r="BV1578" s="301">
        <v>33.08</v>
      </c>
      <c r="BW1578" s="301">
        <v>0</v>
      </c>
    </row>
    <row r="1579" spans="1:75" s="289" customFormat="1" ht="18.2" customHeight="1" x14ac:dyDescent="0.15">
      <c r="A1579" s="291">
        <v>1577</v>
      </c>
      <c r="B1579" s="292" t="s">
        <v>305</v>
      </c>
      <c r="C1579" s="292" t="s">
        <v>306</v>
      </c>
      <c r="D1579" s="312">
        <v>45170</v>
      </c>
      <c r="E1579" s="293" t="s">
        <v>2644</v>
      </c>
      <c r="F1579" s="308">
        <v>64</v>
      </c>
      <c r="G1579" s="308">
        <v>63</v>
      </c>
      <c r="H1579" s="295">
        <v>35945.97</v>
      </c>
      <c r="I1579" s="295">
        <v>11846.99</v>
      </c>
      <c r="J1579" s="295">
        <v>0</v>
      </c>
      <c r="K1579" s="295">
        <v>47792.959999999999</v>
      </c>
      <c r="L1579" s="295">
        <v>242.97</v>
      </c>
      <c r="M1579" s="295">
        <v>0</v>
      </c>
      <c r="N1579" s="295">
        <v>0</v>
      </c>
      <c r="O1579" s="295">
        <v>0</v>
      </c>
      <c r="P1579" s="295">
        <v>0</v>
      </c>
      <c r="Q1579" s="295">
        <v>0</v>
      </c>
      <c r="R1579" s="295">
        <v>47792.959999999999</v>
      </c>
      <c r="S1579" s="295">
        <v>21053.59</v>
      </c>
      <c r="T1579" s="295">
        <v>287.57</v>
      </c>
      <c r="U1579" s="295">
        <v>0</v>
      </c>
      <c r="V1579" s="295">
        <v>0</v>
      </c>
      <c r="W1579" s="295">
        <v>0</v>
      </c>
      <c r="X1579" s="295">
        <v>0</v>
      </c>
      <c r="Y1579" s="295">
        <v>0</v>
      </c>
      <c r="Z1579" s="295">
        <v>21341.16</v>
      </c>
      <c r="AA1579" s="295">
        <v>0</v>
      </c>
      <c r="AB1579" s="295">
        <v>0</v>
      </c>
      <c r="AC1579" s="295">
        <v>0</v>
      </c>
      <c r="AD1579" s="295">
        <v>0</v>
      </c>
      <c r="AE1579" s="295">
        <v>0</v>
      </c>
      <c r="AF1579" s="295">
        <v>0</v>
      </c>
      <c r="AG1579" s="295">
        <v>0</v>
      </c>
      <c r="AH1579" s="295">
        <v>0</v>
      </c>
      <c r="AI1579" s="295">
        <v>0</v>
      </c>
      <c r="AJ1579" s="295">
        <v>0</v>
      </c>
      <c r="AK1579" s="295">
        <v>0</v>
      </c>
      <c r="AL1579" s="295">
        <v>0</v>
      </c>
      <c r="AM1579" s="295">
        <v>0</v>
      </c>
      <c r="AN1579" s="295">
        <v>0</v>
      </c>
      <c r="AO1579" s="295">
        <v>0</v>
      </c>
      <c r="AP1579" s="295">
        <v>0</v>
      </c>
      <c r="AQ1579" s="295">
        <v>0</v>
      </c>
      <c r="AR1579" s="295">
        <v>0</v>
      </c>
      <c r="AS1579" s="295">
        <v>0</v>
      </c>
      <c r="AT1579" s="295">
        <f t="shared" si="24"/>
        <v>0</v>
      </c>
      <c r="AU1579" s="295">
        <v>12089.96</v>
      </c>
      <c r="AV1579" s="295">
        <v>21341.16</v>
      </c>
      <c r="AW1579" s="296">
        <v>97</v>
      </c>
      <c r="AX1579" s="296">
        <v>300</v>
      </c>
      <c r="AY1579" s="295">
        <v>252000</v>
      </c>
      <c r="AZ1579" s="295">
        <v>60244</v>
      </c>
      <c r="BA1579" s="294">
        <v>89.331046000000001</v>
      </c>
      <c r="BB1579" s="294">
        <v>70.868387030013906</v>
      </c>
      <c r="BC1579" s="294">
        <v>9.6</v>
      </c>
      <c r="BD1579" s="294"/>
      <c r="BE1579" s="293" t="s">
        <v>4204</v>
      </c>
      <c r="BF1579" s="291"/>
      <c r="BG1579" s="293" t="s">
        <v>312</v>
      </c>
      <c r="BH1579" s="293" t="s">
        <v>188</v>
      </c>
      <c r="BI1579" s="293" t="s">
        <v>313</v>
      </c>
      <c r="BJ1579" s="293" t="s">
        <v>4205</v>
      </c>
      <c r="BK1579" s="292" t="s">
        <v>175</v>
      </c>
      <c r="BL1579" s="294">
        <v>374271.25788415998</v>
      </c>
      <c r="BM1579" s="292" t="s">
        <v>309</v>
      </c>
      <c r="BN1579" s="294"/>
      <c r="BO1579" s="297">
        <v>39002</v>
      </c>
      <c r="BP1579" s="297">
        <v>48133</v>
      </c>
      <c r="BQ1579" s="297" t="s">
        <v>929</v>
      </c>
      <c r="BR1579" s="297" t="s">
        <v>4777</v>
      </c>
      <c r="BS1579" s="297">
        <v>39002</v>
      </c>
      <c r="BT1579" s="297">
        <v>48133</v>
      </c>
      <c r="BU1579" s="294">
        <v>9972.9</v>
      </c>
      <c r="BV1579" s="294">
        <v>54.61</v>
      </c>
      <c r="BW1579" s="294">
        <v>0</v>
      </c>
    </row>
    <row r="1580" spans="1:75" s="289" customFormat="1" ht="18.2" customHeight="1" x14ac:dyDescent="0.15">
      <c r="A1580" s="298">
        <v>1578</v>
      </c>
      <c r="B1580" s="299" t="s">
        <v>305</v>
      </c>
      <c r="C1580" s="299" t="s">
        <v>306</v>
      </c>
      <c r="D1580" s="313">
        <v>45170</v>
      </c>
      <c r="E1580" s="300" t="s">
        <v>2645</v>
      </c>
      <c r="F1580" s="309">
        <v>0</v>
      </c>
      <c r="G1580" s="309">
        <v>0</v>
      </c>
      <c r="H1580" s="302">
        <v>56370.99</v>
      </c>
      <c r="I1580" s="302">
        <v>0</v>
      </c>
      <c r="J1580" s="302">
        <v>0</v>
      </c>
      <c r="K1580" s="302">
        <v>56370.99</v>
      </c>
      <c r="L1580" s="302">
        <v>382.77</v>
      </c>
      <c r="M1580" s="302">
        <v>0</v>
      </c>
      <c r="N1580" s="302">
        <v>0</v>
      </c>
      <c r="O1580" s="302">
        <v>382.77</v>
      </c>
      <c r="P1580" s="302">
        <v>0</v>
      </c>
      <c r="Q1580" s="302">
        <v>0</v>
      </c>
      <c r="R1580" s="302">
        <v>55988.22</v>
      </c>
      <c r="S1580" s="302">
        <v>0</v>
      </c>
      <c r="T1580" s="302">
        <v>446.27</v>
      </c>
      <c r="U1580" s="302">
        <v>0</v>
      </c>
      <c r="V1580" s="302">
        <v>0</v>
      </c>
      <c r="W1580" s="302">
        <v>446.27</v>
      </c>
      <c r="X1580" s="302">
        <v>0</v>
      </c>
      <c r="Y1580" s="302">
        <v>0</v>
      </c>
      <c r="Z1580" s="302">
        <v>0</v>
      </c>
      <c r="AA1580" s="302">
        <v>65.900000000000006</v>
      </c>
      <c r="AB1580" s="302">
        <v>0</v>
      </c>
      <c r="AC1580" s="302">
        <v>0</v>
      </c>
      <c r="AD1580" s="302">
        <v>0</v>
      </c>
      <c r="AE1580" s="302">
        <v>0</v>
      </c>
      <c r="AF1580" s="302">
        <v>-29.37</v>
      </c>
      <c r="AG1580" s="302">
        <v>44.75</v>
      </c>
      <c r="AH1580" s="302">
        <v>117.28</v>
      </c>
      <c r="AI1580" s="302">
        <v>0</v>
      </c>
      <c r="AJ1580" s="302">
        <v>0</v>
      </c>
      <c r="AK1580" s="302">
        <v>0</v>
      </c>
      <c r="AL1580" s="302">
        <v>0</v>
      </c>
      <c r="AM1580" s="302">
        <v>0</v>
      </c>
      <c r="AN1580" s="302">
        <v>0</v>
      </c>
      <c r="AO1580" s="302">
        <v>0</v>
      </c>
      <c r="AP1580" s="302">
        <v>0.1</v>
      </c>
      <c r="AQ1580" s="302">
        <v>0</v>
      </c>
      <c r="AR1580" s="302">
        <v>0</v>
      </c>
      <c r="AS1580" s="302">
        <v>0</v>
      </c>
      <c r="AT1580" s="295">
        <f t="shared" si="24"/>
        <v>1027.6999999999998</v>
      </c>
      <c r="AU1580" s="302">
        <v>0</v>
      </c>
      <c r="AV1580" s="302">
        <v>0</v>
      </c>
      <c r="AW1580" s="303">
        <v>97</v>
      </c>
      <c r="AX1580" s="303">
        <v>300</v>
      </c>
      <c r="AY1580" s="302">
        <v>398200.02</v>
      </c>
      <c r="AZ1580" s="302">
        <v>94889.32</v>
      </c>
      <c r="BA1580" s="301">
        <v>89.073329999999999</v>
      </c>
      <c r="BB1580" s="301">
        <v>52.556570077355403</v>
      </c>
      <c r="BC1580" s="301">
        <v>9.5</v>
      </c>
      <c r="BD1580" s="301"/>
      <c r="BE1580" s="300" t="s">
        <v>4204</v>
      </c>
      <c r="BF1580" s="298"/>
      <c r="BG1580" s="300" t="s">
        <v>307</v>
      </c>
      <c r="BH1580" s="300" t="s">
        <v>222</v>
      </c>
      <c r="BI1580" s="300" t="s">
        <v>308</v>
      </c>
      <c r="BJ1580" s="300" t="s">
        <v>103</v>
      </c>
      <c r="BK1580" s="299" t="s">
        <v>175</v>
      </c>
      <c r="BL1580" s="301">
        <v>438449.12568911997</v>
      </c>
      <c r="BM1580" s="299" t="s">
        <v>309</v>
      </c>
      <c r="BN1580" s="301"/>
      <c r="BO1580" s="304">
        <v>39003</v>
      </c>
      <c r="BP1580" s="304">
        <v>48134</v>
      </c>
      <c r="BQ1580" s="297" t="s">
        <v>929</v>
      </c>
      <c r="BR1580" s="297" t="s">
        <v>4777</v>
      </c>
      <c r="BS1580" s="297">
        <v>39003</v>
      </c>
      <c r="BT1580" s="297">
        <v>48134</v>
      </c>
      <c r="BU1580" s="301">
        <v>0</v>
      </c>
      <c r="BV1580" s="301">
        <v>65.900000000000006</v>
      </c>
      <c r="BW1580" s="301">
        <v>0</v>
      </c>
    </row>
    <row r="1581" spans="1:75" s="289" customFormat="1" ht="18.2" customHeight="1" x14ac:dyDescent="0.15">
      <c r="A1581" s="291">
        <v>1579</v>
      </c>
      <c r="B1581" s="292" t="s">
        <v>305</v>
      </c>
      <c r="C1581" s="292" t="s">
        <v>306</v>
      </c>
      <c r="D1581" s="312">
        <v>45170</v>
      </c>
      <c r="E1581" s="293" t="s">
        <v>2646</v>
      </c>
      <c r="F1581" s="308">
        <v>136</v>
      </c>
      <c r="G1581" s="308">
        <v>135</v>
      </c>
      <c r="H1581" s="295">
        <v>69368.100000000006</v>
      </c>
      <c r="I1581" s="295">
        <v>38984.589999999997</v>
      </c>
      <c r="J1581" s="295">
        <v>0</v>
      </c>
      <c r="K1581" s="295">
        <v>108352.69</v>
      </c>
      <c r="L1581" s="295">
        <v>471.11</v>
      </c>
      <c r="M1581" s="295">
        <v>0</v>
      </c>
      <c r="N1581" s="295">
        <v>0</v>
      </c>
      <c r="O1581" s="295">
        <v>0</v>
      </c>
      <c r="P1581" s="295">
        <v>0</v>
      </c>
      <c r="Q1581" s="295">
        <v>0</v>
      </c>
      <c r="R1581" s="295">
        <v>108352.69</v>
      </c>
      <c r="S1581" s="295">
        <v>98432.91</v>
      </c>
      <c r="T1581" s="295">
        <v>549.16</v>
      </c>
      <c r="U1581" s="295">
        <v>0</v>
      </c>
      <c r="V1581" s="295">
        <v>0</v>
      </c>
      <c r="W1581" s="295">
        <v>0</v>
      </c>
      <c r="X1581" s="295">
        <v>0</v>
      </c>
      <c r="Y1581" s="295">
        <v>0</v>
      </c>
      <c r="Z1581" s="295">
        <v>98982.07</v>
      </c>
      <c r="AA1581" s="295">
        <v>0</v>
      </c>
      <c r="AB1581" s="295">
        <v>0</v>
      </c>
      <c r="AC1581" s="295">
        <v>0</v>
      </c>
      <c r="AD1581" s="295">
        <v>0</v>
      </c>
      <c r="AE1581" s="295">
        <v>0</v>
      </c>
      <c r="AF1581" s="295">
        <v>0</v>
      </c>
      <c r="AG1581" s="295">
        <v>0</v>
      </c>
      <c r="AH1581" s="295">
        <v>0</v>
      </c>
      <c r="AI1581" s="295">
        <v>0</v>
      </c>
      <c r="AJ1581" s="295">
        <v>0</v>
      </c>
      <c r="AK1581" s="295">
        <v>0</v>
      </c>
      <c r="AL1581" s="295">
        <v>0</v>
      </c>
      <c r="AM1581" s="295">
        <v>0</v>
      </c>
      <c r="AN1581" s="295">
        <v>0</v>
      </c>
      <c r="AO1581" s="295">
        <v>0</v>
      </c>
      <c r="AP1581" s="295">
        <v>0</v>
      </c>
      <c r="AQ1581" s="295">
        <v>0</v>
      </c>
      <c r="AR1581" s="295">
        <v>0</v>
      </c>
      <c r="AS1581" s="295">
        <v>0</v>
      </c>
      <c r="AT1581" s="295">
        <f t="shared" si="24"/>
        <v>0</v>
      </c>
      <c r="AU1581" s="295">
        <v>39455.699999999997</v>
      </c>
      <c r="AV1581" s="295">
        <v>98982.07</v>
      </c>
      <c r="AW1581" s="296">
        <v>97</v>
      </c>
      <c r="AX1581" s="296">
        <v>300</v>
      </c>
      <c r="AY1581" s="295">
        <v>485000</v>
      </c>
      <c r="AZ1581" s="295">
        <v>116775.74</v>
      </c>
      <c r="BA1581" s="294">
        <v>90.000001999999995</v>
      </c>
      <c r="BB1581" s="294">
        <v>83.508289621674706</v>
      </c>
      <c r="BC1581" s="294">
        <v>9.5</v>
      </c>
      <c r="BD1581" s="294"/>
      <c r="BE1581" s="293" t="s">
        <v>4204</v>
      </c>
      <c r="BF1581" s="291"/>
      <c r="BG1581" s="293" t="s">
        <v>310</v>
      </c>
      <c r="BH1581" s="293" t="s">
        <v>233</v>
      </c>
      <c r="BI1581" s="293" t="s">
        <v>564</v>
      </c>
      <c r="BJ1581" s="293" t="s">
        <v>4205</v>
      </c>
      <c r="BK1581" s="292" t="s">
        <v>175</v>
      </c>
      <c r="BL1581" s="294">
        <v>848520.31724824</v>
      </c>
      <c r="BM1581" s="292" t="s">
        <v>309</v>
      </c>
      <c r="BN1581" s="294"/>
      <c r="BO1581" s="297">
        <v>39003</v>
      </c>
      <c r="BP1581" s="297">
        <v>48134</v>
      </c>
      <c r="BQ1581" s="297" t="s">
        <v>945</v>
      </c>
      <c r="BR1581" s="297" t="s">
        <v>4808</v>
      </c>
      <c r="BS1581" s="297">
        <v>39003</v>
      </c>
      <c r="BT1581" s="297">
        <v>48134</v>
      </c>
      <c r="BU1581" s="294">
        <v>37839.089999999997</v>
      </c>
      <c r="BV1581" s="294">
        <v>81.09</v>
      </c>
      <c r="BW1581" s="294">
        <v>0</v>
      </c>
    </row>
    <row r="1582" spans="1:75" s="289" customFormat="1" ht="18.2" customHeight="1" x14ac:dyDescent="0.15">
      <c r="A1582" s="298">
        <v>1580</v>
      </c>
      <c r="B1582" s="299" t="s">
        <v>305</v>
      </c>
      <c r="C1582" s="299" t="s">
        <v>306</v>
      </c>
      <c r="D1582" s="313">
        <v>45170</v>
      </c>
      <c r="E1582" s="300" t="s">
        <v>2647</v>
      </c>
      <c r="F1582" s="309">
        <v>136</v>
      </c>
      <c r="G1582" s="309">
        <v>135</v>
      </c>
      <c r="H1582" s="302">
        <v>31919.73</v>
      </c>
      <c r="I1582" s="302">
        <v>17735.77</v>
      </c>
      <c r="J1582" s="302">
        <v>0</v>
      </c>
      <c r="K1582" s="302">
        <v>49655.5</v>
      </c>
      <c r="L1582" s="302">
        <v>215.79</v>
      </c>
      <c r="M1582" s="302">
        <v>0</v>
      </c>
      <c r="N1582" s="302">
        <v>0</v>
      </c>
      <c r="O1582" s="302">
        <v>0</v>
      </c>
      <c r="P1582" s="302">
        <v>0</v>
      </c>
      <c r="Q1582" s="302">
        <v>0</v>
      </c>
      <c r="R1582" s="302">
        <v>49655.5</v>
      </c>
      <c r="S1582" s="302">
        <v>45433.42</v>
      </c>
      <c r="T1582" s="302">
        <v>255.36</v>
      </c>
      <c r="U1582" s="302">
        <v>0</v>
      </c>
      <c r="V1582" s="302">
        <v>0</v>
      </c>
      <c r="W1582" s="302">
        <v>0</v>
      </c>
      <c r="X1582" s="302">
        <v>0</v>
      </c>
      <c r="Y1582" s="302">
        <v>0</v>
      </c>
      <c r="Z1582" s="302">
        <v>45688.78</v>
      </c>
      <c r="AA1582" s="302">
        <v>0</v>
      </c>
      <c r="AB1582" s="302">
        <v>0</v>
      </c>
      <c r="AC1582" s="302">
        <v>0</v>
      </c>
      <c r="AD1582" s="302">
        <v>0</v>
      </c>
      <c r="AE1582" s="302">
        <v>0</v>
      </c>
      <c r="AF1582" s="302">
        <v>0</v>
      </c>
      <c r="AG1582" s="302">
        <v>0</v>
      </c>
      <c r="AH1582" s="302">
        <v>0</v>
      </c>
      <c r="AI1582" s="302">
        <v>0</v>
      </c>
      <c r="AJ1582" s="302">
        <v>0</v>
      </c>
      <c r="AK1582" s="302">
        <v>0</v>
      </c>
      <c r="AL1582" s="302">
        <v>0</v>
      </c>
      <c r="AM1582" s="302">
        <v>0</v>
      </c>
      <c r="AN1582" s="302">
        <v>0</v>
      </c>
      <c r="AO1582" s="302">
        <v>0</v>
      </c>
      <c r="AP1582" s="302">
        <v>0</v>
      </c>
      <c r="AQ1582" s="302">
        <v>0</v>
      </c>
      <c r="AR1582" s="302">
        <v>0</v>
      </c>
      <c r="AS1582" s="302">
        <v>0</v>
      </c>
      <c r="AT1582" s="295">
        <f t="shared" si="24"/>
        <v>0</v>
      </c>
      <c r="AU1582" s="302">
        <v>17951.560000000001</v>
      </c>
      <c r="AV1582" s="302">
        <v>45688.78</v>
      </c>
      <c r="AW1582" s="303">
        <v>97</v>
      </c>
      <c r="AX1582" s="303">
        <v>300</v>
      </c>
      <c r="AY1582" s="302">
        <v>253021.99</v>
      </c>
      <c r="AZ1582" s="302">
        <v>53499.65</v>
      </c>
      <c r="BA1582" s="301">
        <v>79.035882999999998</v>
      </c>
      <c r="BB1582" s="301">
        <v>73.356859125368103</v>
      </c>
      <c r="BC1582" s="301">
        <v>9.6</v>
      </c>
      <c r="BD1582" s="301"/>
      <c r="BE1582" s="300" t="s">
        <v>4204</v>
      </c>
      <c r="BF1582" s="298"/>
      <c r="BG1582" s="300" t="s">
        <v>320</v>
      </c>
      <c r="BH1582" s="300" t="s">
        <v>197</v>
      </c>
      <c r="BI1582" s="300" t="s">
        <v>373</v>
      </c>
      <c r="BJ1582" s="300" t="s">
        <v>4205</v>
      </c>
      <c r="BK1582" s="299" t="s">
        <v>175</v>
      </c>
      <c r="BL1582" s="301">
        <v>388856.98742800002</v>
      </c>
      <c r="BM1582" s="299" t="s">
        <v>309</v>
      </c>
      <c r="BN1582" s="301"/>
      <c r="BO1582" s="304">
        <v>39003</v>
      </c>
      <c r="BP1582" s="304">
        <v>48134</v>
      </c>
      <c r="BQ1582" s="297" t="s">
        <v>947</v>
      </c>
      <c r="BR1582" s="297" t="s">
        <v>4774</v>
      </c>
      <c r="BS1582" s="297">
        <v>39003</v>
      </c>
      <c r="BT1582" s="297">
        <v>48134</v>
      </c>
      <c r="BU1582" s="301">
        <v>19134.900000000001</v>
      </c>
      <c r="BV1582" s="301">
        <v>48.5</v>
      </c>
      <c r="BW1582" s="301">
        <v>0</v>
      </c>
    </row>
    <row r="1583" spans="1:75" s="289" customFormat="1" ht="18.2" customHeight="1" x14ac:dyDescent="0.15">
      <c r="A1583" s="291">
        <v>1581</v>
      </c>
      <c r="B1583" s="292" t="s">
        <v>305</v>
      </c>
      <c r="C1583" s="292" t="s">
        <v>306</v>
      </c>
      <c r="D1583" s="312">
        <v>45170</v>
      </c>
      <c r="E1583" s="293" t="s">
        <v>2648</v>
      </c>
      <c r="F1583" s="308">
        <v>132</v>
      </c>
      <c r="G1583" s="308">
        <v>131</v>
      </c>
      <c r="H1583" s="295">
        <v>52920.24</v>
      </c>
      <c r="I1583" s="295">
        <v>29238.92</v>
      </c>
      <c r="J1583" s="295">
        <v>0</v>
      </c>
      <c r="K1583" s="295">
        <v>82159.16</v>
      </c>
      <c r="L1583" s="295">
        <v>359.4</v>
      </c>
      <c r="M1583" s="295">
        <v>0</v>
      </c>
      <c r="N1583" s="295">
        <v>0</v>
      </c>
      <c r="O1583" s="295">
        <v>0</v>
      </c>
      <c r="P1583" s="295">
        <v>0</v>
      </c>
      <c r="Q1583" s="295">
        <v>0</v>
      </c>
      <c r="R1583" s="295">
        <v>82159.16</v>
      </c>
      <c r="S1583" s="295">
        <v>72724.92</v>
      </c>
      <c r="T1583" s="295">
        <v>418.95</v>
      </c>
      <c r="U1583" s="295">
        <v>0</v>
      </c>
      <c r="V1583" s="295">
        <v>0</v>
      </c>
      <c r="W1583" s="295">
        <v>0</v>
      </c>
      <c r="X1583" s="295">
        <v>0</v>
      </c>
      <c r="Y1583" s="295">
        <v>0</v>
      </c>
      <c r="Z1583" s="295">
        <v>73143.87</v>
      </c>
      <c r="AA1583" s="295">
        <v>0</v>
      </c>
      <c r="AB1583" s="295">
        <v>0</v>
      </c>
      <c r="AC1583" s="295">
        <v>0</v>
      </c>
      <c r="AD1583" s="295">
        <v>0</v>
      </c>
      <c r="AE1583" s="295">
        <v>0</v>
      </c>
      <c r="AF1583" s="295">
        <v>0</v>
      </c>
      <c r="AG1583" s="295">
        <v>0</v>
      </c>
      <c r="AH1583" s="295">
        <v>0</v>
      </c>
      <c r="AI1583" s="295">
        <v>0</v>
      </c>
      <c r="AJ1583" s="295">
        <v>0</v>
      </c>
      <c r="AK1583" s="295">
        <v>0</v>
      </c>
      <c r="AL1583" s="295">
        <v>0</v>
      </c>
      <c r="AM1583" s="295">
        <v>0</v>
      </c>
      <c r="AN1583" s="295">
        <v>0</v>
      </c>
      <c r="AO1583" s="295">
        <v>0</v>
      </c>
      <c r="AP1583" s="295">
        <v>0</v>
      </c>
      <c r="AQ1583" s="295">
        <v>0</v>
      </c>
      <c r="AR1583" s="295">
        <v>0</v>
      </c>
      <c r="AS1583" s="295">
        <v>0</v>
      </c>
      <c r="AT1583" s="295">
        <f t="shared" si="24"/>
        <v>0</v>
      </c>
      <c r="AU1583" s="295">
        <v>29598.32</v>
      </c>
      <c r="AV1583" s="295">
        <v>73143.87</v>
      </c>
      <c r="AW1583" s="296">
        <v>97</v>
      </c>
      <c r="AX1583" s="296">
        <v>300</v>
      </c>
      <c r="AY1583" s="295">
        <v>372999.99</v>
      </c>
      <c r="AZ1583" s="295">
        <v>89086.65</v>
      </c>
      <c r="BA1583" s="294">
        <v>89.276148000000006</v>
      </c>
      <c r="BB1583" s="294">
        <v>82.333922397078396</v>
      </c>
      <c r="BC1583" s="294">
        <v>9.5</v>
      </c>
      <c r="BD1583" s="294"/>
      <c r="BE1583" s="293" t="s">
        <v>4204</v>
      </c>
      <c r="BF1583" s="291"/>
      <c r="BG1583" s="293" t="s">
        <v>376</v>
      </c>
      <c r="BH1583" s="293" t="s">
        <v>195</v>
      </c>
      <c r="BI1583" s="293" t="s">
        <v>513</v>
      </c>
      <c r="BJ1583" s="293" t="s">
        <v>4205</v>
      </c>
      <c r="BK1583" s="292" t="s">
        <v>175</v>
      </c>
      <c r="BL1583" s="294">
        <v>643396.26923936</v>
      </c>
      <c r="BM1583" s="292" t="s">
        <v>309</v>
      </c>
      <c r="BN1583" s="294"/>
      <c r="BO1583" s="297">
        <v>39003</v>
      </c>
      <c r="BP1583" s="297">
        <v>48134</v>
      </c>
      <c r="BQ1583" s="297" t="s">
        <v>958</v>
      </c>
      <c r="BR1583" s="297" t="s">
        <v>4792</v>
      </c>
      <c r="BS1583" s="297">
        <v>39003</v>
      </c>
      <c r="BT1583" s="297">
        <v>48134</v>
      </c>
      <c r="BU1583" s="294">
        <v>28240.080000000002</v>
      </c>
      <c r="BV1583" s="294">
        <v>61.87</v>
      </c>
      <c r="BW1583" s="294">
        <v>0</v>
      </c>
    </row>
    <row r="1584" spans="1:75" s="289" customFormat="1" ht="18.2" customHeight="1" x14ac:dyDescent="0.15">
      <c r="A1584" s="298">
        <v>1582</v>
      </c>
      <c r="B1584" s="299" t="s">
        <v>305</v>
      </c>
      <c r="C1584" s="299" t="s">
        <v>306</v>
      </c>
      <c r="D1584" s="313">
        <v>45170</v>
      </c>
      <c r="E1584" s="300" t="s">
        <v>2649</v>
      </c>
      <c r="F1584" s="309">
        <v>153</v>
      </c>
      <c r="G1584" s="309">
        <v>152</v>
      </c>
      <c r="H1584" s="302">
        <v>49773.07</v>
      </c>
      <c r="I1584" s="302">
        <v>29820.240000000002</v>
      </c>
      <c r="J1584" s="302">
        <v>0</v>
      </c>
      <c r="K1584" s="302">
        <v>79593.31</v>
      </c>
      <c r="L1584" s="302">
        <v>338.03</v>
      </c>
      <c r="M1584" s="302">
        <v>0</v>
      </c>
      <c r="N1584" s="302">
        <v>0</v>
      </c>
      <c r="O1584" s="302">
        <v>0</v>
      </c>
      <c r="P1584" s="302">
        <v>0</v>
      </c>
      <c r="Q1584" s="302">
        <v>0</v>
      </c>
      <c r="R1584" s="302">
        <v>79593.31</v>
      </c>
      <c r="S1584" s="302">
        <v>81454.399999999994</v>
      </c>
      <c r="T1584" s="302">
        <v>394.04</v>
      </c>
      <c r="U1584" s="302">
        <v>0</v>
      </c>
      <c r="V1584" s="302">
        <v>0</v>
      </c>
      <c r="W1584" s="302">
        <v>0</v>
      </c>
      <c r="X1584" s="302">
        <v>0</v>
      </c>
      <c r="Y1584" s="302">
        <v>0</v>
      </c>
      <c r="Z1584" s="302">
        <v>81848.44</v>
      </c>
      <c r="AA1584" s="302">
        <v>0</v>
      </c>
      <c r="AB1584" s="302">
        <v>0</v>
      </c>
      <c r="AC1584" s="302">
        <v>0</v>
      </c>
      <c r="AD1584" s="302">
        <v>0</v>
      </c>
      <c r="AE1584" s="302">
        <v>0</v>
      </c>
      <c r="AF1584" s="302">
        <v>0</v>
      </c>
      <c r="AG1584" s="302">
        <v>0</v>
      </c>
      <c r="AH1584" s="302">
        <v>0</v>
      </c>
      <c r="AI1584" s="302">
        <v>0</v>
      </c>
      <c r="AJ1584" s="302">
        <v>0</v>
      </c>
      <c r="AK1584" s="302">
        <v>0</v>
      </c>
      <c r="AL1584" s="302">
        <v>0</v>
      </c>
      <c r="AM1584" s="302">
        <v>0</v>
      </c>
      <c r="AN1584" s="302">
        <v>0</v>
      </c>
      <c r="AO1584" s="302">
        <v>0</v>
      </c>
      <c r="AP1584" s="302">
        <v>0</v>
      </c>
      <c r="AQ1584" s="302">
        <v>0</v>
      </c>
      <c r="AR1584" s="302">
        <v>0</v>
      </c>
      <c r="AS1584" s="302">
        <v>0</v>
      </c>
      <c r="AT1584" s="295">
        <f t="shared" si="24"/>
        <v>0</v>
      </c>
      <c r="AU1584" s="302">
        <v>30158.27</v>
      </c>
      <c r="AV1584" s="302">
        <v>81848.44</v>
      </c>
      <c r="AW1584" s="303">
        <v>97</v>
      </c>
      <c r="AX1584" s="303">
        <v>300</v>
      </c>
      <c r="AY1584" s="302">
        <v>372999.99</v>
      </c>
      <c r="AZ1584" s="302">
        <v>83789.600000000006</v>
      </c>
      <c r="BA1584" s="301">
        <v>83.967830000000006</v>
      </c>
      <c r="BB1584" s="301">
        <v>79.762614014356203</v>
      </c>
      <c r="BC1584" s="301">
        <v>9.5</v>
      </c>
      <c r="BD1584" s="301"/>
      <c r="BE1584" s="300" t="s">
        <v>4204</v>
      </c>
      <c r="BF1584" s="298"/>
      <c r="BG1584" s="300" t="s">
        <v>312</v>
      </c>
      <c r="BH1584" s="300" t="s">
        <v>189</v>
      </c>
      <c r="BI1584" s="300" t="s">
        <v>778</v>
      </c>
      <c r="BJ1584" s="300" t="s">
        <v>4205</v>
      </c>
      <c r="BK1584" s="299" t="s">
        <v>175</v>
      </c>
      <c r="BL1584" s="301">
        <v>623302.85156775999</v>
      </c>
      <c r="BM1584" s="299" t="s">
        <v>309</v>
      </c>
      <c r="BN1584" s="301"/>
      <c r="BO1584" s="304">
        <v>39003</v>
      </c>
      <c r="BP1584" s="304">
        <v>48134</v>
      </c>
      <c r="BQ1584" s="297" t="s">
        <v>931</v>
      </c>
      <c r="BR1584" s="297" t="s">
        <v>4779</v>
      </c>
      <c r="BS1584" s="297">
        <v>39003</v>
      </c>
      <c r="BT1584" s="297">
        <v>48134</v>
      </c>
      <c r="BU1584" s="301">
        <v>30923.27</v>
      </c>
      <c r="BV1584" s="301">
        <v>58.19</v>
      </c>
      <c r="BW1584" s="301">
        <v>0</v>
      </c>
    </row>
    <row r="1585" spans="1:75" s="289" customFormat="1" ht="18.2" customHeight="1" x14ac:dyDescent="0.15">
      <c r="A1585" s="291">
        <v>1583</v>
      </c>
      <c r="B1585" s="292" t="s">
        <v>305</v>
      </c>
      <c r="C1585" s="292" t="s">
        <v>306</v>
      </c>
      <c r="D1585" s="312">
        <v>45170</v>
      </c>
      <c r="E1585" s="293" t="s">
        <v>1095</v>
      </c>
      <c r="F1585" s="308">
        <v>157</v>
      </c>
      <c r="G1585" s="308">
        <v>157</v>
      </c>
      <c r="H1585" s="295">
        <v>0</v>
      </c>
      <c r="I1585" s="295">
        <v>119725.79</v>
      </c>
      <c r="J1585" s="295">
        <v>0</v>
      </c>
      <c r="K1585" s="295">
        <v>119725.79</v>
      </c>
      <c r="L1585" s="295">
        <v>0</v>
      </c>
      <c r="M1585" s="295">
        <v>0</v>
      </c>
      <c r="N1585" s="295">
        <v>0</v>
      </c>
      <c r="O1585" s="295">
        <v>0</v>
      </c>
      <c r="P1585" s="295">
        <v>0</v>
      </c>
      <c r="Q1585" s="295">
        <v>0</v>
      </c>
      <c r="R1585" s="295">
        <v>119725.79</v>
      </c>
      <c r="S1585" s="295">
        <v>89851.85</v>
      </c>
      <c r="T1585" s="295">
        <v>0</v>
      </c>
      <c r="U1585" s="295">
        <v>0</v>
      </c>
      <c r="V1585" s="295">
        <v>0</v>
      </c>
      <c r="W1585" s="295">
        <v>0</v>
      </c>
      <c r="X1585" s="295">
        <v>0</v>
      </c>
      <c r="Y1585" s="295">
        <v>0</v>
      </c>
      <c r="Z1585" s="295">
        <v>89851.85</v>
      </c>
      <c r="AA1585" s="295">
        <v>0</v>
      </c>
      <c r="AB1585" s="295">
        <v>0</v>
      </c>
      <c r="AC1585" s="295">
        <v>0</v>
      </c>
      <c r="AD1585" s="295">
        <v>0</v>
      </c>
      <c r="AE1585" s="295">
        <v>0</v>
      </c>
      <c r="AF1585" s="295">
        <v>0</v>
      </c>
      <c r="AG1585" s="295">
        <v>0</v>
      </c>
      <c r="AH1585" s="295">
        <v>0</v>
      </c>
      <c r="AI1585" s="295">
        <v>0</v>
      </c>
      <c r="AJ1585" s="295">
        <v>0</v>
      </c>
      <c r="AK1585" s="295">
        <v>0</v>
      </c>
      <c r="AL1585" s="295">
        <v>0</v>
      </c>
      <c r="AM1585" s="295">
        <v>0</v>
      </c>
      <c r="AN1585" s="295">
        <v>0</v>
      </c>
      <c r="AO1585" s="295">
        <v>0</v>
      </c>
      <c r="AP1585" s="295">
        <v>0</v>
      </c>
      <c r="AQ1585" s="295">
        <v>0</v>
      </c>
      <c r="AR1585" s="295">
        <v>0</v>
      </c>
      <c r="AS1585" s="295">
        <v>0</v>
      </c>
      <c r="AT1585" s="295">
        <f t="shared" si="24"/>
        <v>0</v>
      </c>
      <c r="AU1585" s="295">
        <v>119725.79</v>
      </c>
      <c r="AV1585" s="295">
        <v>89851.85</v>
      </c>
      <c r="AW1585" s="296">
        <v>0</v>
      </c>
      <c r="AX1585" s="296">
        <v>180</v>
      </c>
      <c r="AY1585" s="295">
        <v>533000.01</v>
      </c>
      <c r="AZ1585" s="295">
        <v>127835.48</v>
      </c>
      <c r="BA1585" s="294">
        <v>89.651140999999996</v>
      </c>
      <c r="BB1585" s="294">
        <v>83.963807861685893</v>
      </c>
      <c r="BC1585" s="294">
        <v>9.5</v>
      </c>
      <c r="BD1585" s="294"/>
      <c r="BE1585" s="293" t="s">
        <v>4204</v>
      </c>
      <c r="BF1585" s="291"/>
      <c r="BG1585" s="293" t="s">
        <v>360</v>
      </c>
      <c r="BH1585" s="293" t="s">
        <v>232</v>
      </c>
      <c r="BI1585" s="293" t="s">
        <v>629</v>
      </c>
      <c r="BJ1585" s="293" t="s">
        <v>4205</v>
      </c>
      <c r="BK1585" s="292" t="s">
        <v>175</v>
      </c>
      <c r="BL1585" s="294">
        <v>937584.15516584006</v>
      </c>
      <c r="BM1585" s="292" t="s">
        <v>309</v>
      </c>
      <c r="BN1585" s="294"/>
      <c r="BO1585" s="297">
        <v>39003</v>
      </c>
      <c r="BP1585" s="297">
        <v>44482</v>
      </c>
      <c r="BQ1585" s="297" t="s">
        <v>936</v>
      </c>
      <c r="BR1585" s="297" t="s">
        <v>4769</v>
      </c>
      <c r="BS1585" s="297">
        <v>39003</v>
      </c>
      <c r="BT1585" s="297">
        <v>44482</v>
      </c>
      <c r="BU1585" s="294">
        <v>44397.97</v>
      </c>
      <c r="BV1585" s="294">
        <v>0</v>
      </c>
      <c r="BW1585" s="294">
        <v>0</v>
      </c>
    </row>
    <row r="1586" spans="1:75" s="289" customFormat="1" ht="18.2" customHeight="1" x14ac:dyDescent="0.15">
      <c r="A1586" s="298">
        <v>1584</v>
      </c>
      <c r="B1586" s="299" t="s">
        <v>305</v>
      </c>
      <c r="C1586" s="299" t="s">
        <v>306</v>
      </c>
      <c r="D1586" s="313">
        <v>45170</v>
      </c>
      <c r="E1586" s="300" t="s">
        <v>2650</v>
      </c>
      <c r="F1586" s="309">
        <v>120</v>
      </c>
      <c r="G1586" s="309">
        <v>119</v>
      </c>
      <c r="H1586" s="302">
        <v>47757.77</v>
      </c>
      <c r="I1586" s="302">
        <v>24936.21</v>
      </c>
      <c r="J1586" s="302">
        <v>0</v>
      </c>
      <c r="K1586" s="302">
        <v>72693.98</v>
      </c>
      <c r="L1586" s="302">
        <v>324.3</v>
      </c>
      <c r="M1586" s="302">
        <v>0</v>
      </c>
      <c r="N1586" s="302">
        <v>0</v>
      </c>
      <c r="O1586" s="302">
        <v>0</v>
      </c>
      <c r="P1586" s="302">
        <v>0</v>
      </c>
      <c r="Q1586" s="302">
        <v>0</v>
      </c>
      <c r="R1586" s="302">
        <v>72693.98</v>
      </c>
      <c r="S1586" s="302">
        <v>58630.879999999997</v>
      </c>
      <c r="T1586" s="302">
        <v>378.08</v>
      </c>
      <c r="U1586" s="302">
        <v>0</v>
      </c>
      <c r="V1586" s="302">
        <v>0</v>
      </c>
      <c r="W1586" s="302">
        <v>0</v>
      </c>
      <c r="X1586" s="302">
        <v>0</v>
      </c>
      <c r="Y1586" s="302">
        <v>0</v>
      </c>
      <c r="Z1586" s="302">
        <v>59008.959999999999</v>
      </c>
      <c r="AA1586" s="302">
        <v>0</v>
      </c>
      <c r="AB1586" s="302">
        <v>0</v>
      </c>
      <c r="AC1586" s="302">
        <v>0</v>
      </c>
      <c r="AD1586" s="302">
        <v>0</v>
      </c>
      <c r="AE1586" s="302">
        <v>0</v>
      </c>
      <c r="AF1586" s="302">
        <v>0</v>
      </c>
      <c r="AG1586" s="302">
        <v>0</v>
      </c>
      <c r="AH1586" s="302">
        <v>0</v>
      </c>
      <c r="AI1586" s="302">
        <v>0</v>
      </c>
      <c r="AJ1586" s="302">
        <v>0</v>
      </c>
      <c r="AK1586" s="302">
        <v>0</v>
      </c>
      <c r="AL1586" s="302">
        <v>0</v>
      </c>
      <c r="AM1586" s="302">
        <v>0</v>
      </c>
      <c r="AN1586" s="302">
        <v>0</v>
      </c>
      <c r="AO1586" s="302">
        <v>0</v>
      </c>
      <c r="AP1586" s="302">
        <v>0</v>
      </c>
      <c r="AQ1586" s="302">
        <v>0</v>
      </c>
      <c r="AR1586" s="302">
        <v>0</v>
      </c>
      <c r="AS1586" s="302">
        <v>0</v>
      </c>
      <c r="AT1586" s="295">
        <f t="shared" si="24"/>
        <v>0</v>
      </c>
      <c r="AU1586" s="302">
        <v>25260.51</v>
      </c>
      <c r="AV1586" s="302">
        <v>59008.959999999999</v>
      </c>
      <c r="AW1586" s="303">
        <v>97</v>
      </c>
      <c r="AX1586" s="303">
        <v>300</v>
      </c>
      <c r="AY1586" s="302">
        <v>371700.01</v>
      </c>
      <c r="AZ1586" s="302">
        <v>80392.02</v>
      </c>
      <c r="BA1586" s="301">
        <v>80.844783000000007</v>
      </c>
      <c r="BB1586" s="301">
        <v>73.103388103773696</v>
      </c>
      <c r="BC1586" s="301">
        <v>9.5</v>
      </c>
      <c r="BD1586" s="301"/>
      <c r="BE1586" s="300" t="s">
        <v>4204</v>
      </c>
      <c r="BF1586" s="298"/>
      <c r="BG1586" s="300" t="s">
        <v>312</v>
      </c>
      <c r="BH1586" s="300" t="s">
        <v>199</v>
      </c>
      <c r="BI1586" s="300" t="s">
        <v>775</v>
      </c>
      <c r="BJ1586" s="300" t="s">
        <v>4205</v>
      </c>
      <c r="BK1586" s="299" t="s">
        <v>175</v>
      </c>
      <c r="BL1586" s="301">
        <v>569273.53600207996</v>
      </c>
      <c r="BM1586" s="299" t="s">
        <v>309</v>
      </c>
      <c r="BN1586" s="301"/>
      <c r="BO1586" s="304">
        <v>39003</v>
      </c>
      <c r="BP1586" s="304">
        <v>48134</v>
      </c>
      <c r="BQ1586" s="297" t="s">
        <v>931</v>
      </c>
      <c r="BR1586" s="297" t="s">
        <v>4779</v>
      </c>
      <c r="BS1586" s="297">
        <v>39003</v>
      </c>
      <c r="BT1586" s="297">
        <v>48134</v>
      </c>
      <c r="BU1586" s="301">
        <v>23141.93</v>
      </c>
      <c r="BV1586" s="301">
        <v>55.83</v>
      </c>
      <c r="BW1586" s="301">
        <v>0</v>
      </c>
    </row>
    <row r="1587" spans="1:75" s="289" customFormat="1" ht="18.2" customHeight="1" x14ac:dyDescent="0.15">
      <c r="A1587" s="291">
        <v>1585</v>
      </c>
      <c r="B1587" s="292" t="s">
        <v>305</v>
      </c>
      <c r="C1587" s="292" t="s">
        <v>306</v>
      </c>
      <c r="D1587" s="312">
        <v>45170</v>
      </c>
      <c r="E1587" s="293" t="s">
        <v>2651</v>
      </c>
      <c r="F1587" s="308">
        <v>177</v>
      </c>
      <c r="G1587" s="308">
        <v>176</v>
      </c>
      <c r="H1587" s="295">
        <v>56351.67</v>
      </c>
      <c r="I1587" s="295">
        <v>36270.050000000003</v>
      </c>
      <c r="J1587" s="295">
        <v>0</v>
      </c>
      <c r="K1587" s="295">
        <v>92621.72</v>
      </c>
      <c r="L1587" s="295">
        <v>382.65</v>
      </c>
      <c r="M1587" s="295">
        <v>0</v>
      </c>
      <c r="N1587" s="295">
        <v>0</v>
      </c>
      <c r="O1587" s="295">
        <v>0</v>
      </c>
      <c r="P1587" s="295">
        <v>0</v>
      </c>
      <c r="Q1587" s="295">
        <v>0</v>
      </c>
      <c r="R1587" s="295">
        <v>92621.72</v>
      </c>
      <c r="S1587" s="295">
        <v>109593.48</v>
      </c>
      <c r="T1587" s="295">
        <v>446.12</v>
      </c>
      <c r="U1587" s="295">
        <v>0</v>
      </c>
      <c r="V1587" s="295">
        <v>0</v>
      </c>
      <c r="W1587" s="295">
        <v>0</v>
      </c>
      <c r="X1587" s="295">
        <v>0</v>
      </c>
      <c r="Y1587" s="295">
        <v>0</v>
      </c>
      <c r="Z1587" s="295">
        <v>110039.6</v>
      </c>
      <c r="AA1587" s="295">
        <v>0</v>
      </c>
      <c r="AB1587" s="295">
        <v>0</v>
      </c>
      <c r="AC1587" s="295">
        <v>0</v>
      </c>
      <c r="AD1587" s="295">
        <v>0</v>
      </c>
      <c r="AE1587" s="295">
        <v>0</v>
      </c>
      <c r="AF1587" s="295">
        <v>0</v>
      </c>
      <c r="AG1587" s="295">
        <v>0</v>
      </c>
      <c r="AH1587" s="295">
        <v>0</v>
      </c>
      <c r="AI1587" s="295">
        <v>0</v>
      </c>
      <c r="AJ1587" s="295">
        <v>0</v>
      </c>
      <c r="AK1587" s="295">
        <v>0</v>
      </c>
      <c r="AL1587" s="295">
        <v>0</v>
      </c>
      <c r="AM1587" s="295">
        <v>0</v>
      </c>
      <c r="AN1587" s="295">
        <v>0</v>
      </c>
      <c r="AO1587" s="295">
        <v>0</v>
      </c>
      <c r="AP1587" s="295">
        <v>0</v>
      </c>
      <c r="AQ1587" s="295">
        <v>0</v>
      </c>
      <c r="AR1587" s="295">
        <v>0</v>
      </c>
      <c r="AS1587" s="295">
        <v>0</v>
      </c>
      <c r="AT1587" s="295">
        <f t="shared" si="24"/>
        <v>0</v>
      </c>
      <c r="AU1587" s="295">
        <v>36652.699999999997</v>
      </c>
      <c r="AV1587" s="295">
        <v>110039.6</v>
      </c>
      <c r="AW1587" s="296">
        <v>97</v>
      </c>
      <c r="AX1587" s="296">
        <v>300</v>
      </c>
      <c r="AY1587" s="295">
        <v>398200.02</v>
      </c>
      <c r="AZ1587" s="295">
        <v>94858.23</v>
      </c>
      <c r="BA1587" s="294">
        <v>89.073327000000006</v>
      </c>
      <c r="BB1587" s="294">
        <v>86.973209945646701</v>
      </c>
      <c r="BC1587" s="294">
        <v>9.5</v>
      </c>
      <c r="BD1587" s="294"/>
      <c r="BE1587" s="293" t="s">
        <v>4204</v>
      </c>
      <c r="BF1587" s="291"/>
      <c r="BG1587" s="293" t="s">
        <v>307</v>
      </c>
      <c r="BH1587" s="293" t="s">
        <v>222</v>
      </c>
      <c r="BI1587" s="293" t="s">
        <v>308</v>
      </c>
      <c r="BJ1587" s="293" t="s">
        <v>4205</v>
      </c>
      <c r="BK1587" s="292" t="s">
        <v>175</v>
      </c>
      <c r="BL1587" s="294">
        <v>725329.58100511995</v>
      </c>
      <c r="BM1587" s="292" t="s">
        <v>309</v>
      </c>
      <c r="BN1587" s="294"/>
      <c r="BO1587" s="297">
        <v>39004</v>
      </c>
      <c r="BP1587" s="297">
        <v>48135</v>
      </c>
      <c r="BQ1587" s="297" t="s">
        <v>4260</v>
      </c>
      <c r="BR1587" s="297" t="s">
        <v>4782</v>
      </c>
      <c r="BS1587" s="297">
        <v>39004</v>
      </c>
      <c r="BT1587" s="297">
        <v>48135</v>
      </c>
      <c r="BU1587" s="294">
        <v>39982.080000000002</v>
      </c>
      <c r="BV1587" s="294">
        <v>65.87</v>
      </c>
      <c r="BW1587" s="294">
        <v>0</v>
      </c>
    </row>
    <row r="1588" spans="1:75" s="289" customFormat="1" ht="18.2" customHeight="1" x14ac:dyDescent="0.15">
      <c r="A1588" s="298">
        <v>1586</v>
      </c>
      <c r="B1588" s="299" t="s">
        <v>305</v>
      </c>
      <c r="C1588" s="299" t="s">
        <v>306</v>
      </c>
      <c r="D1588" s="313">
        <v>45170</v>
      </c>
      <c r="E1588" s="300" t="s">
        <v>2652</v>
      </c>
      <c r="F1588" s="309">
        <v>147</v>
      </c>
      <c r="G1588" s="309">
        <v>146</v>
      </c>
      <c r="H1588" s="302">
        <v>33295.39</v>
      </c>
      <c r="I1588" s="302">
        <v>19345.2</v>
      </c>
      <c r="J1588" s="302">
        <v>0</v>
      </c>
      <c r="K1588" s="302">
        <v>52640.59</v>
      </c>
      <c r="L1588" s="302">
        <v>225.09</v>
      </c>
      <c r="M1588" s="302">
        <v>0</v>
      </c>
      <c r="N1588" s="302">
        <v>0</v>
      </c>
      <c r="O1588" s="302">
        <v>0</v>
      </c>
      <c r="P1588" s="302">
        <v>0</v>
      </c>
      <c r="Q1588" s="302">
        <v>0</v>
      </c>
      <c r="R1588" s="302">
        <v>52640.59</v>
      </c>
      <c r="S1588" s="302">
        <v>52406.5</v>
      </c>
      <c r="T1588" s="302">
        <v>266.36</v>
      </c>
      <c r="U1588" s="302">
        <v>0</v>
      </c>
      <c r="V1588" s="302">
        <v>0</v>
      </c>
      <c r="W1588" s="302">
        <v>0</v>
      </c>
      <c r="X1588" s="302">
        <v>0</v>
      </c>
      <c r="Y1588" s="302">
        <v>0</v>
      </c>
      <c r="Z1588" s="302">
        <v>52672.86</v>
      </c>
      <c r="AA1588" s="302">
        <v>0</v>
      </c>
      <c r="AB1588" s="302">
        <v>0</v>
      </c>
      <c r="AC1588" s="302">
        <v>0</v>
      </c>
      <c r="AD1588" s="302">
        <v>0</v>
      </c>
      <c r="AE1588" s="302">
        <v>0</v>
      </c>
      <c r="AF1588" s="302">
        <v>0</v>
      </c>
      <c r="AG1588" s="302">
        <v>0</v>
      </c>
      <c r="AH1588" s="302">
        <v>0</v>
      </c>
      <c r="AI1588" s="302">
        <v>0</v>
      </c>
      <c r="AJ1588" s="302">
        <v>0</v>
      </c>
      <c r="AK1588" s="302">
        <v>0</v>
      </c>
      <c r="AL1588" s="302">
        <v>0</v>
      </c>
      <c r="AM1588" s="302">
        <v>0</v>
      </c>
      <c r="AN1588" s="302">
        <v>0</v>
      </c>
      <c r="AO1588" s="302">
        <v>0</v>
      </c>
      <c r="AP1588" s="302">
        <v>0</v>
      </c>
      <c r="AQ1588" s="302">
        <v>0</v>
      </c>
      <c r="AR1588" s="302">
        <v>0</v>
      </c>
      <c r="AS1588" s="302">
        <v>0</v>
      </c>
      <c r="AT1588" s="295">
        <f t="shared" si="24"/>
        <v>0</v>
      </c>
      <c r="AU1588" s="302">
        <v>19570.29</v>
      </c>
      <c r="AV1588" s="302">
        <v>52672.86</v>
      </c>
      <c r="AW1588" s="303">
        <v>97</v>
      </c>
      <c r="AX1588" s="303">
        <v>300</v>
      </c>
      <c r="AY1588" s="302">
        <v>261000</v>
      </c>
      <c r="AZ1588" s="302">
        <v>55804.82</v>
      </c>
      <c r="BA1588" s="301">
        <v>79.999994000000001</v>
      </c>
      <c r="BB1588" s="301">
        <v>75.463855705590703</v>
      </c>
      <c r="BC1588" s="301">
        <v>9.6</v>
      </c>
      <c r="BD1588" s="301"/>
      <c r="BE1588" s="300" t="s">
        <v>4204</v>
      </c>
      <c r="BF1588" s="298"/>
      <c r="BG1588" s="300" t="s">
        <v>324</v>
      </c>
      <c r="BH1588" s="300" t="s">
        <v>220</v>
      </c>
      <c r="BI1588" s="300" t="s">
        <v>633</v>
      </c>
      <c r="BJ1588" s="300" t="s">
        <v>4205</v>
      </c>
      <c r="BK1588" s="299" t="s">
        <v>175</v>
      </c>
      <c r="BL1588" s="301">
        <v>412233.51378664002</v>
      </c>
      <c r="BM1588" s="299" t="s">
        <v>309</v>
      </c>
      <c r="BN1588" s="301"/>
      <c r="BO1588" s="304">
        <v>39006</v>
      </c>
      <c r="BP1588" s="304">
        <v>48137</v>
      </c>
      <c r="BQ1588" s="297" t="s">
        <v>937</v>
      </c>
      <c r="BR1588" s="297" t="s">
        <v>4765</v>
      </c>
      <c r="BS1588" s="297">
        <v>39006</v>
      </c>
      <c r="BT1588" s="297">
        <v>48137</v>
      </c>
      <c r="BU1588" s="301">
        <v>21580.66</v>
      </c>
      <c r="BV1588" s="301">
        <v>50.59</v>
      </c>
      <c r="BW1588" s="301">
        <v>0</v>
      </c>
    </row>
    <row r="1589" spans="1:75" s="289" customFormat="1" ht="18.2" customHeight="1" x14ac:dyDescent="0.15">
      <c r="A1589" s="291">
        <v>1587</v>
      </c>
      <c r="B1589" s="292" t="s">
        <v>305</v>
      </c>
      <c r="C1589" s="292" t="s">
        <v>306</v>
      </c>
      <c r="D1589" s="312">
        <v>45170</v>
      </c>
      <c r="E1589" s="293" t="s">
        <v>2653</v>
      </c>
      <c r="F1589" s="308">
        <v>182</v>
      </c>
      <c r="G1589" s="308">
        <v>181</v>
      </c>
      <c r="H1589" s="295">
        <v>28901.279999999999</v>
      </c>
      <c r="I1589" s="295">
        <v>62865.69</v>
      </c>
      <c r="J1589" s="295">
        <v>0</v>
      </c>
      <c r="K1589" s="295">
        <v>91766.97</v>
      </c>
      <c r="L1589" s="295">
        <v>654.82000000000005</v>
      </c>
      <c r="M1589" s="295">
        <v>0</v>
      </c>
      <c r="N1589" s="295">
        <v>0</v>
      </c>
      <c r="O1589" s="295">
        <v>0</v>
      </c>
      <c r="P1589" s="295">
        <v>0</v>
      </c>
      <c r="Q1589" s="295">
        <v>0</v>
      </c>
      <c r="R1589" s="295">
        <v>91766.97</v>
      </c>
      <c r="S1589" s="295">
        <v>97069.52</v>
      </c>
      <c r="T1589" s="295">
        <v>228.8</v>
      </c>
      <c r="U1589" s="295">
        <v>0</v>
      </c>
      <c r="V1589" s="295">
        <v>0</v>
      </c>
      <c r="W1589" s="295">
        <v>0</v>
      </c>
      <c r="X1589" s="295">
        <v>0</v>
      </c>
      <c r="Y1589" s="295">
        <v>0</v>
      </c>
      <c r="Z1589" s="295">
        <v>97298.32</v>
      </c>
      <c r="AA1589" s="295">
        <v>0</v>
      </c>
      <c r="AB1589" s="295">
        <v>0</v>
      </c>
      <c r="AC1589" s="295">
        <v>0</v>
      </c>
      <c r="AD1589" s="295">
        <v>0</v>
      </c>
      <c r="AE1589" s="295">
        <v>0</v>
      </c>
      <c r="AF1589" s="295">
        <v>0</v>
      </c>
      <c r="AG1589" s="295">
        <v>0</v>
      </c>
      <c r="AH1589" s="295">
        <v>0</v>
      </c>
      <c r="AI1589" s="295">
        <v>0</v>
      </c>
      <c r="AJ1589" s="295">
        <v>0</v>
      </c>
      <c r="AK1589" s="295">
        <v>0</v>
      </c>
      <c r="AL1589" s="295">
        <v>0</v>
      </c>
      <c r="AM1589" s="295">
        <v>0</v>
      </c>
      <c r="AN1589" s="295">
        <v>0</v>
      </c>
      <c r="AO1589" s="295">
        <v>0</v>
      </c>
      <c r="AP1589" s="295">
        <v>0</v>
      </c>
      <c r="AQ1589" s="295">
        <v>0</v>
      </c>
      <c r="AR1589" s="295">
        <v>0</v>
      </c>
      <c r="AS1589" s="295">
        <v>0</v>
      </c>
      <c r="AT1589" s="295">
        <f t="shared" si="24"/>
        <v>0</v>
      </c>
      <c r="AU1589" s="295">
        <v>63520.51</v>
      </c>
      <c r="AV1589" s="295">
        <v>97298.32</v>
      </c>
      <c r="AW1589" s="296">
        <v>37</v>
      </c>
      <c r="AX1589" s="296">
        <v>240</v>
      </c>
      <c r="AY1589" s="295">
        <v>398200.01</v>
      </c>
      <c r="AZ1589" s="295">
        <v>94796.04</v>
      </c>
      <c r="BA1589" s="294">
        <v>89.073328000000004</v>
      </c>
      <c r="BB1589" s="294">
        <v>86.227118963789593</v>
      </c>
      <c r="BC1589" s="294">
        <v>9.5</v>
      </c>
      <c r="BD1589" s="294"/>
      <c r="BE1589" s="293" t="s">
        <v>4204</v>
      </c>
      <c r="BF1589" s="291"/>
      <c r="BG1589" s="293" t="s">
        <v>307</v>
      </c>
      <c r="BH1589" s="293" t="s">
        <v>222</v>
      </c>
      <c r="BI1589" s="293" t="s">
        <v>308</v>
      </c>
      <c r="BJ1589" s="293" t="s">
        <v>4205</v>
      </c>
      <c r="BK1589" s="292" t="s">
        <v>175</v>
      </c>
      <c r="BL1589" s="294">
        <v>718635.95169911999</v>
      </c>
      <c r="BM1589" s="292" t="s">
        <v>309</v>
      </c>
      <c r="BN1589" s="294"/>
      <c r="BO1589" s="297">
        <v>39006</v>
      </c>
      <c r="BP1589" s="297">
        <v>46311</v>
      </c>
      <c r="BQ1589" s="297" t="s">
        <v>947</v>
      </c>
      <c r="BR1589" s="297" t="s">
        <v>4774</v>
      </c>
      <c r="BS1589" s="297">
        <v>39006</v>
      </c>
      <c r="BT1589" s="297">
        <v>46311</v>
      </c>
      <c r="BU1589" s="294">
        <v>39683.480000000003</v>
      </c>
      <c r="BV1589" s="294">
        <v>62.75</v>
      </c>
      <c r="BW1589" s="294">
        <v>0</v>
      </c>
    </row>
    <row r="1590" spans="1:75" s="289" customFormat="1" ht="18.2" customHeight="1" x14ac:dyDescent="0.15">
      <c r="A1590" s="298">
        <v>1588</v>
      </c>
      <c r="B1590" s="299" t="s">
        <v>305</v>
      </c>
      <c r="C1590" s="299" t="s">
        <v>306</v>
      </c>
      <c r="D1590" s="313">
        <v>45170</v>
      </c>
      <c r="E1590" s="300" t="s">
        <v>2654</v>
      </c>
      <c r="F1590" s="309">
        <v>0</v>
      </c>
      <c r="G1590" s="309">
        <v>0</v>
      </c>
      <c r="H1590" s="302">
        <v>25314.95</v>
      </c>
      <c r="I1590" s="302">
        <v>0</v>
      </c>
      <c r="J1590" s="302">
        <v>0</v>
      </c>
      <c r="K1590" s="302">
        <v>25314.95</v>
      </c>
      <c r="L1590" s="302">
        <v>498.91</v>
      </c>
      <c r="M1590" s="302">
        <v>0</v>
      </c>
      <c r="N1590" s="302">
        <v>0</v>
      </c>
      <c r="O1590" s="302">
        <v>498.91</v>
      </c>
      <c r="P1590" s="302">
        <v>0</v>
      </c>
      <c r="Q1590" s="302">
        <v>0</v>
      </c>
      <c r="R1590" s="302">
        <v>24816.04</v>
      </c>
      <c r="S1590" s="302">
        <v>0</v>
      </c>
      <c r="T1590" s="302">
        <v>200.41</v>
      </c>
      <c r="U1590" s="302">
        <v>0</v>
      </c>
      <c r="V1590" s="302">
        <v>0</v>
      </c>
      <c r="W1590" s="302">
        <v>200.41</v>
      </c>
      <c r="X1590" s="302">
        <v>0</v>
      </c>
      <c r="Y1590" s="302">
        <v>0</v>
      </c>
      <c r="Z1590" s="302">
        <v>0</v>
      </c>
      <c r="AA1590" s="302">
        <v>55.58</v>
      </c>
      <c r="AB1590" s="302">
        <v>0</v>
      </c>
      <c r="AC1590" s="302">
        <v>0</v>
      </c>
      <c r="AD1590" s="302">
        <v>0</v>
      </c>
      <c r="AE1590" s="302">
        <v>0</v>
      </c>
      <c r="AF1590" s="302">
        <v>-25.82</v>
      </c>
      <c r="AG1590" s="302">
        <v>37.75</v>
      </c>
      <c r="AH1590" s="302">
        <v>103.78</v>
      </c>
      <c r="AI1590" s="302">
        <v>0</v>
      </c>
      <c r="AJ1590" s="302">
        <v>0</v>
      </c>
      <c r="AK1590" s="302">
        <v>0</v>
      </c>
      <c r="AL1590" s="302">
        <v>0</v>
      </c>
      <c r="AM1590" s="302">
        <v>0</v>
      </c>
      <c r="AN1590" s="302">
        <v>0</v>
      </c>
      <c r="AO1590" s="302">
        <v>0</v>
      </c>
      <c r="AP1590" s="302">
        <v>0.09</v>
      </c>
      <c r="AQ1590" s="302">
        <v>0</v>
      </c>
      <c r="AR1590" s="302">
        <v>0.2</v>
      </c>
      <c r="AS1590" s="302">
        <v>0</v>
      </c>
      <c r="AT1590" s="295">
        <f t="shared" si="24"/>
        <v>870.5</v>
      </c>
      <c r="AU1590" s="302">
        <v>0</v>
      </c>
      <c r="AV1590" s="302">
        <v>0</v>
      </c>
      <c r="AW1590" s="303">
        <v>97</v>
      </c>
      <c r="AX1590" s="303">
        <v>300</v>
      </c>
      <c r="AY1590" s="302">
        <v>459000.01</v>
      </c>
      <c r="AZ1590" s="302">
        <v>80041.09</v>
      </c>
      <c r="BA1590" s="301">
        <v>65.246775</v>
      </c>
      <c r="BB1590" s="301">
        <v>20.229192009641601</v>
      </c>
      <c r="BC1590" s="301">
        <v>9.5</v>
      </c>
      <c r="BD1590" s="301"/>
      <c r="BE1590" s="300" t="s">
        <v>4204</v>
      </c>
      <c r="BF1590" s="298"/>
      <c r="BG1590" s="300" t="s">
        <v>335</v>
      </c>
      <c r="BH1590" s="300" t="s">
        <v>225</v>
      </c>
      <c r="BI1590" s="300" t="s">
        <v>392</v>
      </c>
      <c r="BJ1590" s="300" t="s">
        <v>103</v>
      </c>
      <c r="BK1590" s="299" t="s">
        <v>175</v>
      </c>
      <c r="BL1590" s="301">
        <v>194336.79157984001</v>
      </c>
      <c r="BM1590" s="299" t="s">
        <v>309</v>
      </c>
      <c r="BN1590" s="301"/>
      <c r="BO1590" s="304">
        <v>39006</v>
      </c>
      <c r="BP1590" s="304">
        <v>48137</v>
      </c>
      <c r="BQ1590" s="297" t="s">
        <v>4757</v>
      </c>
      <c r="BR1590" s="297" t="s">
        <v>4764</v>
      </c>
      <c r="BS1590" s="297">
        <v>39006</v>
      </c>
      <c r="BT1590" s="297">
        <v>48137</v>
      </c>
      <c r="BU1590" s="301">
        <v>0</v>
      </c>
      <c r="BV1590" s="301">
        <v>55.58</v>
      </c>
      <c r="BW1590" s="301">
        <v>0</v>
      </c>
    </row>
    <row r="1591" spans="1:75" s="289" customFormat="1" ht="18.2" customHeight="1" x14ac:dyDescent="0.15">
      <c r="A1591" s="291">
        <v>1589</v>
      </c>
      <c r="B1591" s="292" t="s">
        <v>305</v>
      </c>
      <c r="C1591" s="292" t="s">
        <v>306</v>
      </c>
      <c r="D1591" s="312">
        <v>45170</v>
      </c>
      <c r="E1591" s="293" t="s">
        <v>2655</v>
      </c>
      <c r="F1591" s="308">
        <v>136</v>
      </c>
      <c r="G1591" s="308">
        <v>135</v>
      </c>
      <c r="H1591" s="295">
        <v>28232.32</v>
      </c>
      <c r="I1591" s="295">
        <v>52937.17</v>
      </c>
      <c r="J1591" s="295">
        <v>0</v>
      </c>
      <c r="K1591" s="295">
        <v>81169.490000000005</v>
      </c>
      <c r="L1591" s="295">
        <v>639.71</v>
      </c>
      <c r="M1591" s="295">
        <v>0</v>
      </c>
      <c r="N1591" s="295">
        <v>0</v>
      </c>
      <c r="O1591" s="295">
        <v>0</v>
      </c>
      <c r="P1591" s="295">
        <v>0</v>
      </c>
      <c r="Q1591" s="295">
        <v>0</v>
      </c>
      <c r="R1591" s="295">
        <v>81169.490000000005</v>
      </c>
      <c r="S1591" s="295">
        <v>63552.45</v>
      </c>
      <c r="T1591" s="295">
        <v>223.51</v>
      </c>
      <c r="U1591" s="295">
        <v>0</v>
      </c>
      <c r="V1591" s="295">
        <v>0</v>
      </c>
      <c r="W1591" s="295">
        <v>0</v>
      </c>
      <c r="X1591" s="295">
        <v>0</v>
      </c>
      <c r="Y1591" s="295">
        <v>0</v>
      </c>
      <c r="Z1591" s="295">
        <v>63775.96</v>
      </c>
      <c r="AA1591" s="295">
        <v>0</v>
      </c>
      <c r="AB1591" s="295">
        <v>0</v>
      </c>
      <c r="AC1591" s="295">
        <v>0</v>
      </c>
      <c r="AD1591" s="295">
        <v>0</v>
      </c>
      <c r="AE1591" s="295">
        <v>0</v>
      </c>
      <c r="AF1591" s="295">
        <v>0</v>
      </c>
      <c r="AG1591" s="295">
        <v>0</v>
      </c>
      <c r="AH1591" s="295">
        <v>0</v>
      </c>
      <c r="AI1591" s="295">
        <v>0</v>
      </c>
      <c r="AJ1591" s="295">
        <v>0</v>
      </c>
      <c r="AK1591" s="295">
        <v>0</v>
      </c>
      <c r="AL1591" s="295">
        <v>0</v>
      </c>
      <c r="AM1591" s="295">
        <v>0</v>
      </c>
      <c r="AN1591" s="295">
        <v>0</v>
      </c>
      <c r="AO1591" s="295">
        <v>0</v>
      </c>
      <c r="AP1591" s="295">
        <v>0</v>
      </c>
      <c r="AQ1591" s="295">
        <v>0</v>
      </c>
      <c r="AR1591" s="295">
        <v>0</v>
      </c>
      <c r="AS1591" s="295">
        <v>0</v>
      </c>
      <c r="AT1591" s="295">
        <f t="shared" si="24"/>
        <v>0</v>
      </c>
      <c r="AU1591" s="295">
        <v>53576.88</v>
      </c>
      <c r="AV1591" s="295">
        <v>63775.96</v>
      </c>
      <c r="AW1591" s="296">
        <v>37</v>
      </c>
      <c r="AX1591" s="296">
        <v>240</v>
      </c>
      <c r="AY1591" s="295">
        <v>397000</v>
      </c>
      <c r="AZ1591" s="295">
        <v>92607.14</v>
      </c>
      <c r="BA1591" s="294">
        <v>87.279594000000003</v>
      </c>
      <c r="BB1591" s="294">
        <v>76.499934372091204</v>
      </c>
      <c r="BC1591" s="294">
        <v>9.5</v>
      </c>
      <c r="BD1591" s="294"/>
      <c r="BE1591" s="293" t="s">
        <v>4204</v>
      </c>
      <c r="BF1591" s="291"/>
      <c r="BG1591" s="293" t="s">
        <v>324</v>
      </c>
      <c r="BH1591" s="293" t="s">
        <v>220</v>
      </c>
      <c r="BI1591" s="293" t="s">
        <v>779</v>
      </c>
      <c r="BJ1591" s="293" t="s">
        <v>4205</v>
      </c>
      <c r="BK1591" s="292" t="s">
        <v>175</v>
      </c>
      <c r="BL1591" s="294">
        <v>635646.06846104003</v>
      </c>
      <c r="BM1591" s="292" t="s">
        <v>309</v>
      </c>
      <c r="BN1591" s="294"/>
      <c r="BO1591" s="297">
        <v>39006</v>
      </c>
      <c r="BP1591" s="297">
        <v>46311</v>
      </c>
      <c r="BQ1591" s="297" t="s">
        <v>937</v>
      </c>
      <c r="BR1591" s="297" t="s">
        <v>4765</v>
      </c>
      <c r="BS1591" s="297">
        <v>39006</v>
      </c>
      <c r="BT1591" s="297">
        <v>46311</v>
      </c>
      <c r="BU1591" s="294">
        <v>29203.119999999999</v>
      </c>
      <c r="BV1591" s="294">
        <v>61.31</v>
      </c>
      <c r="BW1591" s="294">
        <v>0</v>
      </c>
    </row>
    <row r="1592" spans="1:75" s="289" customFormat="1" ht="18.2" customHeight="1" x14ac:dyDescent="0.15">
      <c r="A1592" s="298">
        <v>1590</v>
      </c>
      <c r="B1592" s="299" t="s">
        <v>305</v>
      </c>
      <c r="C1592" s="299" t="s">
        <v>306</v>
      </c>
      <c r="D1592" s="313">
        <v>45170</v>
      </c>
      <c r="E1592" s="300" t="s">
        <v>2656</v>
      </c>
      <c r="F1592" s="309">
        <v>140</v>
      </c>
      <c r="G1592" s="309">
        <v>140</v>
      </c>
      <c r="H1592" s="302">
        <v>0</v>
      </c>
      <c r="I1592" s="302">
        <v>72083.98</v>
      </c>
      <c r="J1592" s="302">
        <v>0</v>
      </c>
      <c r="K1592" s="302">
        <v>72083.98</v>
      </c>
      <c r="L1592" s="302">
        <v>0</v>
      </c>
      <c r="M1592" s="302">
        <v>0</v>
      </c>
      <c r="N1592" s="302">
        <v>0</v>
      </c>
      <c r="O1592" s="302">
        <v>0</v>
      </c>
      <c r="P1592" s="302">
        <v>0</v>
      </c>
      <c r="Q1592" s="302">
        <v>0</v>
      </c>
      <c r="R1592" s="302">
        <v>72083.98</v>
      </c>
      <c r="S1592" s="302">
        <v>47435.92</v>
      </c>
      <c r="T1592" s="302">
        <v>0</v>
      </c>
      <c r="U1592" s="302">
        <v>0</v>
      </c>
      <c r="V1592" s="302">
        <v>0</v>
      </c>
      <c r="W1592" s="302">
        <v>0</v>
      </c>
      <c r="X1592" s="302">
        <v>0</v>
      </c>
      <c r="Y1592" s="302">
        <v>0</v>
      </c>
      <c r="Z1592" s="302">
        <v>47435.92</v>
      </c>
      <c r="AA1592" s="302">
        <v>0</v>
      </c>
      <c r="AB1592" s="302">
        <v>0</v>
      </c>
      <c r="AC1592" s="302">
        <v>0</v>
      </c>
      <c r="AD1592" s="302">
        <v>0</v>
      </c>
      <c r="AE1592" s="302">
        <v>0</v>
      </c>
      <c r="AF1592" s="302">
        <v>0</v>
      </c>
      <c r="AG1592" s="302">
        <v>0</v>
      </c>
      <c r="AH1592" s="302">
        <v>0</v>
      </c>
      <c r="AI1592" s="302">
        <v>0</v>
      </c>
      <c r="AJ1592" s="302">
        <v>0</v>
      </c>
      <c r="AK1592" s="302">
        <v>0</v>
      </c>
      <c r="AL1592" s="302">
        <v>0</v>
      </c>
      <c r="AM1592" s="302">
        <v>0</v>
      </c>
      <c r="AN1592" s="302">
        <v>0</v>
      </c>
      <c r="AO1592" s="302">
        <v>0</v>
      </c>
      <c r="AP1592" s="302">
        <v>0</v>
      </c>
      <c r="AQ1592" s="302">
        <v>0</v>
      </c>
      <c r="AR1592" s="302">
        <v>0</v>
      </c>
      <c r="AS1592" s="302">
        <v>0</v>
      </c>
      <c r="AT1592" s="295">
        <f t="shared" si="24"/>
        <v>0</v>
      </c>
      <c r="AU1592" s="302">
        <v>72083.98</v>
      </c>
      <c r="AV1592" s="302">
        <v>47435.92</v>
      </c>
      <c r="AW1592" s="303">
        <v>0</v>
      </c>
      <c r="AX1592" s="303">
        <v>180</v>
      </c>
      <c r="AY1592" s="302">
        <v>340000</v>
      </c>
      <c r="AZ1592" s="302">
        <v>81756.14</v>
      </c>
      <c r="BA1592" s="301">
        <v>89.999995999999996</v>
      </c>
      <c r="BB1592" s="301">
        <v>79.352546630309106</v>
      </c>
      <c r="BC1592" s="301">
        <v>9.5</v>
      </c>
      <c r="BD1592" s="301"/>
      <c r="BE1592" s="300" t="s">
        <v>4204</v>
      </c>
      <c r="BF1592" s="298"/>
      <c r="BG1592" s="300" t="s">
        <v>335</v>
      </c>
      <c r="BH1592" s="300" t="s">
        <v>200</v>
      </c>
      <c r="BI1592" s="300" t="s">
        <v>780</v>
      </c>
      <c r="BJ1592" s="300" t="s">
        <v>4205</v>
      </c>
      <c r="BK1592" s="299" t="s">
        <v>175</v>
      </c>
      <c r="BL1592" s="301">
        <v>564496.56744208001</v>
      </c>
      <c r="BM1592" s="299" t="s">
        <v>309</v>
      </c>
      <c r="BN1592" s="301"/>
      <c r="BO1592" s="304">
        <v>39007</v>
      </c>
      <c r="BP1592" s="304">
        <v>44486</v>
      </c>
      <c r="BQ1592" s="297" t="s">
        <v>4260</v>
      </c>
      <c r="BR1592" s="297" t="s">
        <v>4782</v>
      </c>
      <c r="BS1592" s="297">
        <v>39007</v>
      </c>
      <c r="BT1592" s="297">
        <v>44486</v>
      </c>
      <c r="BU1592" s="301">
        <v>25651.3</v>
      </c>
      <c r="BV1592" s="301">
        <v>0</v>
      </c>
      <c r="BW1592" s="301">
        <v>0</v>
      </c>
    </row>
    <row r="1593" spans="1:75" s="289" customFormat="1" ht="18.2" customHeight="1" x14ac:dyDescent="0.15">
      <c r="A1593" s="291">
        <v>1591</v>
      </c>
      <c r="B1593" s="292" t="s">
        <v>305</v>
      </c>
      <c r="C1593" s="292" t="s">
        <v>306</v>
      </c>
      <c r="D1593" s="312">
        <v>45170</v>
      </c>
      <c r="E1593" s="293" t="s">
        <v>2657</v>
      </c>
      <c r="F1593" s="308">
        <v>160</v>
      </c>
      <c r="G1593" s="308">
        <v>159</v>
      </c>
      <c r="H1593" s="295">
        <v>16698.78</v>
      </c>
      <c r="I1593" s="295">
        <v>33913.06</v>
      </c>
      <c r="J1593" s="295">
        <v>0</v>
      </c>
      <c r="K1593" s="295">
        <v>50611.839999999997</v>
      </c>
      <c r="L1593" s="295">
        <v>377.7</v>
      </c>
      <c r="M1593" s="295">
        <v>0</v>
      </c>
      <c r="N1593" s="295">
        <v>0</v>
      </c>
      <c r="O1593" s="295">
        <v>0</v>
      </c>
      <c r="P1593" s="295">
        <v>0</v>
      </c>
      <c r="Q1593" s="295">
        <v>0</v>
      </c>
      <c r="R1593" s="295">
        <v>50611.839999999997</v>
      </c>
      <c r="S1593" s="295">
        <v>47137.02</v>
      </c>
      <c r="T1593" s="295">
        <v>133.59</v>
      </c>
      <c r="U1593" s="295">
        <v>0</v>
      </c>
      <c r="V1593" s="295">
        <v>0</v>
      </c>
      <c r="W1593" s="295">
        <v>0</v>
      </c>
      <c r="X1593" s="295">
        <v>0</v>
      </c>
      <c r="Y1593" s="295">
        <v>0</v>
      </c>
      <c r="Z1593" s="295">
        <v>47270.61</v>
      </c>
      <c r="AA1593" s="295">
        <v>0</v>
      </c>
      <c r="AB1593" s="295">
        <v>0</v>
      </c>
      <c r="AC1593" s="295">
        <v>0</v>
      </c>
      <c r="AD1593" s="295">
        <v>0</v>
      </c>
      <c r="AE1593" s="295">
        <v>0</v>
      </c>
      <c r="AF1593" s="295">
        <v>0</v>
      </c>
      <c r="AG1593" s="295">
        <v>0</v>
      </c>
      <c r="AH1593" s="295">
        <v>0</v>
      </c>
      <c r="AI1593" s="295">
        <v>0</v>
      </c>
      <c r="AJ1593" s="295">
        <v>0</v>
      </c>
      <c r="AK1593" s="295">
        <v>0</v>
      </c>
      <c r="AL1593" s="295">
        <v>0</v>
      </c>
      <c r="AM1593" s="295">
        <v>0</v>
      </c>
      <c r="AN1593" s="295">
        <v>0</v>
      </c>
      <c r="AO1593" s="295">
        <v>0</v>
      </c>
      <c r="AP1593" s="295">
        <v>0</v>
      </c>
      <c r="AQ1593" s="295">
        <v>0</v>
      </c>
      <c r="AR1593" s="295">
        <v>0</v>
      </c>
      <c r="AS1593" s="295">
        <v>0</v>
      </c>
      <c r="AT1593" s="295">
        <f t="shared" si="24"/>
        <v>0</v>
      </c>
      <c r="AU1593" s="295">
        <v>34290.76</v>
      </c>
      <c r="AV1593" s="295">
        <v>47270.61</v>
      </c>
      <c r="AW1593" s="296">
        <v>37</v>
      </c>
      <c r="AX1593" s="296">
        <v>240</v>
      </c>
      <c r="AY1593" s="295">
        <v>285300</v>
      </c>
      <c r="AZ1593" s="295">
        <v>54470</v>
      </c>
      <c r="BA1593" s="294">
        <v>71.458950999999999</v>
      </c>
      <c r="BB1593" s="294">
        <v>66.397448037081702</v>
      </c>
      <c r="BC1593" s="294">
        <v>9.6</v>
      </c>
      <c r="BD1593" s="294"/>
      <c r="BE1593" s="293" t="s">
        <v>4204</v>
      </c>
      <c r="BF1593" s="291"/>
      <c r="BG1593" s="293" t="s">
        <v>349</v>
      </c>
      <c r="BH1593" s="293" t="s">
        <v>180</v>
      </c>
      <c r="BI1593" s="293" t="s">
        <v>413</v>
      </c>
      <c r="BJ1593" s="293" t="s">
        <v>4205</v>
      </c>
      <c r="BK1593" s="292" t="s">
        <v>175</v>
      </c>
      <c r="BL1593" s="294">
        <v>396346.17777663999</v>
      </c>
      <c r="BM1593" s="292" t="s">
        <v>309</v>
      </c>
      <c r="BN1593" s="294"/>
      <c r="BO1593" s="297">
        <v>39007</v>
      </c>
      <c r="BP1593" s="297">
        <v>46312</v>
      </c>
      <c r="BQ1593" s="297" t="s">
        <v>4666</v>
      </c>
      <c r="BR1593" s="297" t="s">
        <v>4812</v>
      </c>
      <c r="BS1593" s="297">
        <v>39007</v>
      </c>
      <c r="BT1593" s="297">
        <v>46312</v>
      </c>
      <c r="BU1593" s="294">
        <v>22417.41</v>
      </c>
      <c r="BV1593" s="294">
        <v>47.14</v>
      </c>
      <c r="BW1593" s="294">
        <v>0</v>
      </c>
    </row>
    <row r="1594" spans="1:75" s="289" customFormat="1" ht="18.2" customHeight="1" x14ac:dyDescent="0.15">
      <c r="A1594" s="298">
        <v>1592</v>
      </c>
      <c r="B1594" s="299" t="s">
        <v>305</v>
      </c>
      <c r="C1594" s="299" t="s">
        <v>306</v>
      </c>
      <c r="D1594" s="313">
        <v>45170</v>
      </c>
      <c r="E1594" s="300" t="s">
        <v>2658</v>
      </c>
      <c r="F1594" s="309">
        <v>168</v>
      </c>
      <c r="G1594" s="309">
        <v>167</v>
      </c>
      <c r="H1594" s="302">
        <v>65706.67</v>
      </c>
      <c r="I1594" s="302">
        <v>41261.65</v>
      </c>
      <c r="J1594" s="302">
        <v>0</v>
      </c>
      <c r="K1594" s="302">
        <v>106968.32000000001</v>
      </c>
      <c r="L1594" s="302">
        <v>446.23</v>
      </c>
      <c r="M1594" s="302">
        <v>0</v>
      </c>
      <c r="N1594" s="302">
        <v>0</v>
      </c>
      <c r="O1594" s="302">
        <v>0</v>
      </c>
      <c r="P1594" s="302">
        <v>0</v>
      </c>
      <c r="Q1594" s="302">
        <v>0</v>
      </c>
      <c r="R1594" s="302">
        <v>106968.32000000001</v>
      </c>
      <c r="S1594" s="302">
        <v>119576.58</v>
      </c>
      <c r="T1594" s="302">
        <v>520.17999999999995</v>
      </c>
      <c r="U1594" s="302">
        <v>0</v>
      </c>
      <c r="V1594" s="302">
        <v>0</v>
      </c>
      <c r="W1594" s="302">
        <v>0</v>
      </c>
      <c r="X1594" s="302">
        <v>0</v>
      </c>
      <c r="Y1594" s="302">
        <v>0</v>
      </c>
      <c r="Z1594" s="302">
        <v>120096.76</v>
      </c>
      <c r="AA1594" s="302">
        <v>0</v>
      </c>
      <c r="AB1594" s="302">
        <v>0</v>
      </c>
      <c r="AC1594" s="302">
        <v>0</v>
      </c>
      <c r="AD1594" s="302">
        <v>0</v>
      </c>
      <c r="AE1594" s="302">
        <v>0</v>
      </c>
      <c r="AF1594" s="302">
        <v>0</v>
      </c>
      <c r="AG1594" s="302">
        <v>0</v>
      </c>
      <c r="AH1594" s="302">
        <v>0</v>
      </c>
      <c r="AI1594" s="302">
        <v>0</v>
      </c>
      <c r="AJ1594" s="302">
        <v>0</v>
      </c>
      <c r="AK1594" s="302">
        <v>0</v>
      </c>
      <c r="AL1594" s="302">
        <v>0</v>
      </c>
      <c r="AM1594" s="302">
        <v>0</v>
      </c>
      <c r="AN1594" s="302">
        <v>0</v>
      </c>
      <c r="AO1594" s="302">
        <v>0</v>
      </c>
      <c r="AP1594" s="302">
        <v>0</v>
      </c>
      <c r="AQ1594" s="302">
        <v>0</v>
      </c>
      <c r="AR1594" s="302">
        <v>0</v>
      </c>
      <c r="AS1594" s="302">
        <v>0</v>
      </c>
      <c r="AT1594" s="295">
        <f t="shared" si="24"/>
        <v>0</v>
      </c>
      <c r="AU1594" s="302">
        <v>41707.879999999997</v>
      </c>
      <c r="AV1594" s="302">
        <v>120096.76</v>
      </c>
      <c r="AW1594" s="303">
        <v>97</v>
      </c>
      <c r="AX1594" s="303">
        <v>300</v>
      </c>
      <c r="AY1594" s="302">
        <v>459999.99</v>
      </c>
      <c r="AZ1594" s="302">
        <v>110611.25</v>
      </c>
      <c r="BA1594" s="301">
        <v>89.999999000000003</v>
      </c>
      <c r="BB1594" s="301">
        <v>87.035890951704104</v>
      </c>
      <c r="BC1594" s="301">
        <v>9.5</v>
      </c>
      <c r="BD1594" s="301"/>
      <c r="BE1594" s="300" t="s">
        <v>4204</v>
      </c>
      <c r="BF1594" s="298"/>
      <c r="BG1594" s="300" t="s">
        <v>326</v>
      </c>
      <c r="BH1594" s="300" t="s">
        <v>523</v>
      </c>
      <c r="BI1594" s="300" t="s">
        <v>781</v>
      </c>
      <c r="BJ1594" s="300" t="s">
        <v>4205</v>
      </c>
      <c r="BK1594" s="299" t="s">
        <v>175</v>
      </c>
      <c r="BL1594" s="301">
        <v>837679.18287871999</v>
      </c>
      <c r="BM1594" s="299" t="s">
        <v>309</v>
      </c>
      <c r="BN1594" s="301"/>
      <c r="BO1594" s="304">
        <v>39007</v>
      </c>
      <c r="BP1594" s="304">
        <v>48138</v>
      </c>
      <c r="BQ1594" s="297" t="s">
        <v>954</v>
      </c>
      <c r="BR1594" s="297" t="s">
        <v>4795</v>
      </c>
      <c r="BS1594" s="297">
        <v>39007</v>
      </c>
      <c r="BT1594" s="297">
        <v>48138</v>
      </c>
      <c r="BU1594" s="301">
        <v>44318.59</v>
      </c>
      <c r="BV1594" s="301">
        <v>76.81</v>
      </c>
      <c r="BW1594" s="301">
        <v>0</v>
      </c>
    </row>
    <row r="1595" spans="1:75" s="289" customFormat="1" ht="18.2" customHeight="1" x14ac:dyDescent="0.15">
      <c r="A1595" s="291">
        <v>1593</v>
      </c>
      <c r="B1595" s="292" t="s">
        <v>305</v>
      </c>
      <c r="C1595" s="292" t="s">
        <v>306</v>
      </c>
      <c r="D1595" s="312">
        <v>45170</v>
      </c>
      <c r="E1595" s="293" t="s">
        <v>2659</v>
      </c>
      <c r="F1595" s="308">
        <v>0</v>
      </c>
      <c r="G1595" s="308">
        <v>0</v>
      </c>
      <c r="H1595" s="295">
        <v>25730.9</v>
      </c>
      <c r="I1595" s="295">
        <v>0</v>
      </c>
      <c r="J1595" s="295">
        <v>0</v>
      </c>
      <c r="K1595" s="295">
        <v>25730.9</v>
      </c>
      <c r="L1595" s="295">
        <v>583.03</v>
      </c>
      <c r="M1595" s="295">
        <v>0</v>
      </c>
      <c r="N1595" s="295">
        <v>0</v>
      </c>
      <c r="O1595" s="295">
        <v>583.03</v>
      </c>
      <c r="P1595" s="295">
        <v>0</v>
      </c>
      <c r="Q1595" s="295">
        <v>0</v>
      </c>
      <c r="R1595" s="295">
        <v>25147.87</v>
      </c>
      <c r="S1595" s="295">
        <v>0</v>
      </c>
      <c r="T1595" s="295">
        <v>203.7</v>
      </c>
      <c r="U1595" s="295">
        <v>0</v>
      </c>
      <c r="V1595" s="295">
        <v>0</v>
      </c>
      <c r="W1595" s="295">
        <v>203.7</v>
      </c>
      <c r="X1595" s="295">
        <v>0</v>
      </c>
      <c r="Y1595" s="295">
        <v>0</v>
      </c>
      <c r="Z1595" s="295">
        <v>0</v>
      </c>
      <c r="AA1595" s="295">
        <v>55.87</v>
      </c>
      <c r="AB1595" s="295">
        <v>0</v>
      </c>
      <c r="AC1595" s="295">
        <v>0</v>
      </c>
      <c r="AD1595" s="295">
        <v>0</v>
      </c>
      <c r="AE1595" s="295">
        <v>0</v>
      </c>
      <c r="AF1595" s="295">
        <v>-24.34</v>
      </c>
      <c r="AG1595" s="295">
        <v>36.65</v>
      </c>
      <c r="AH1595" s="295">
        <v>104.37</v>
      </c>
      <c r="AI1595" s="295">
        <v>0</v>
      </c>
      <c r="AJ1595" s="295">
        <v>0</v>
      </c>
      <c r="AK1595" s="295">
        <v>0</v>
      </c>
      <c r="AL1595" s="295">
        <v>0</v>
      </c>
      <c r="AM1595" s="295">
        <v>0</v>
      </c>
      <c r="AN1595" s="295">
        <v>0</v>
      </c>
      <c r="AO1595" s="295">
        <v>0</v>
      </c>
      <c r="AP1595" s="295">
        <v>83.56</v>
      </c>
      <c r="AQ1595" s="295">
        <v>0</v>
      </c>
      <c r="AR1595" s="295">
        <v>72.34</v>
      </c>
      <c r="AS1595" s="295">
        <v>0</v>
      </c>
      <c r="AT1595" s="295">
        <f t="shared" si="24"/>
        <v>970.5</v>
      </c>
      <c r="AU1595" s="295">
        <v>0</v>
      </c>
      <c r="AV1595" s="295">
        <v>0</v>
      </c>
      <c r="AW1595" s="296">
        <v>37</v>
      </c>
      <c r="AX1595" s="296">
        <v>240</v>
      </c>
      <c r="AY1595" s="295">
        <v>355399.98</v>
      </c>
      <c r="AZ1595" s="295">
        <v>84401.2</v>
      </c>
      <c r="BA1595" s="294">
        <v>88.885772000000003</v>
      </c>
      <c r="BB1595" s="294">
        <v>26.4840765191211</v>
      </c>
      <c r="BC1595" s="294">
        <v>9.5</v>
      </c>
      <c r="BD1595" s="294"/>
      <c r="BE1595" s="293" t="s">
        <v>4204</v>
      </c>
      <c r="BF1595" s="291"/>
      <c r="BG1595" s="293" t="s">
        <v>324</v>
      </c>
      <c r="BH1595" s="293" t="s">
        <v>220</v>
      </c>
      <c r="BI1595" s="293" t="s">
        <v>779</v>
      </c>
      <c r="BJ1595" s="293" t="s">
        <v>103</v>
      </c>
      <c r="BK1595" s="292" t="s">
        <v>175</v>
      </c>
      <c r="BL1595" s="294">
        <v>196935.38416551999</v>
      </c>
      <c r="BM1595" s="292" t="s">
        <v>309</v>
      </c>
      <c r="BN1595" s="294"/>
      <c r="BO1595" s="297">
        <v>39007</v>
      </c>
      <c r="BP1595" s="297">
        <v>46312</v>
      </c>
      <c r="BQ1595" s="297" t="s">
        <v>929</v>
      </c>
      <c r="BR1595" s="297" t="s">
        <v>4777</v>
      </c>
      <c r="BS1595" s="297">
        <v>39007</v>
      </c>
      <c r="BT1595" s="297">
        <v>46312</v>
      </c>
      <c r="BU1595" s="294">
        <v>0</v>
      </c>
      <c r="BV1595" s="294">
        <v>55.87</v>
      </c>
      <c r="BW1595" s="294">
        <v>0</v>
      </c>
    </row>
    <row r="1596" spans="1:75" s="289" customFormat="1" ht="18.2" customHeight="1" x14ac:dyDescent="0.15">
      <c r="A1596" s="298">
        <v>1594</v>
      </c>
      <c r="B1596" s="299" t="s">
        <v>305</v>
      </c>
      <c r="C1596" s="299" t="s">
        <v>306</v>
      </c>
      <c r="D1596" s="313">
        <v>45170</v>
      </c>
      <c r="E1596" s="300" t="s">
        <v>2660</v>
      </c>
      <c r="F1596" s="309">
        <v>0</v>
      </c>
      <c r="G1596" s="309">
        <v>0</v>
      </c>
      <c r="H1596" s="302">
        <v>23958.240000000002</v>
      </c>
      <c r="I1596" s="302">
        <v>0</v>
      </c>
      <c r="J1596" s="302">
        <v>0</v>
      </c>
      <c r="K1596" s="302">
        <v>23958.240000000002</v>
      </c>
      <c r="L1596" s="302">
        <v>159.80000000000001</v>
      </c>
      <c r="M1596" s="302">
        <v>0</v>
      </c>
      <c r="N1596" s="302">
        <v>0</v>
      </c>
      <c r="O1596" s="302">
        <v>159.80000000000001</v>
      </c>
      <c r="P1596" s="302">
        <v>0</v>
      </c>
      <c r="Q1596" s="302">
        <v>0</v>
      </c>
      <c r="R1596" s="302">
        <v>23798.44</v>
      </c>
      <c r="S1596" s="302">
        <v>0</v>
      </c>
      <c r="T1596" s="302">
        <v>197.66</v>
      </c>
      <c r="U1596" s="302">
        <v>0</v>
      </c>
      <c r="V1596" s="302">
        <v>0</v>
      </c>
      <c r="W1596" s="302">
        <v>197.66</v>
      </c>
      <c r="X1596" s="302">
        <v>0</v>
      </c>
      <c r="Y1596" s="302">
        <v>0</v>
      </c>
      <c r="Z1596" s="302">
        <v>0</v>
      </c>
      <c r="AA1596" s="302">
        <v>65.34</v>
      </c>
      <c r="AB1596" s="302">
        <v>0</v>
      </c>
      <c r="AC1596" s="302">
        <v>0</v>
      </c>
      <c r="AD1596" s="302">
        <v>0</v>
      </c>
      <c r="AE1596" s="302">
        <v>0</v>
      </c>
      <c r="AF1596" s="302">
        <v>-12.29</v>
      </c>
      <c r="AG1596" s="302">
        <v>21.14</v>
      </c>
      <c r="AH1596" s="302">
        <v>53.49</v>
      </c>
      <c r="AI1596" s="302">
        <v>0</v>
      </c>
      <c r="AJ1596" s="302">
        <v>0</v>
      </c>
      <c r="AK1596" s="302">
        <v>0</v>
      </c>
      <c r="AL1596" s="302">
        <v>0</v>
      </c>
      <c r="AM1596" s="302">
        <v>0</v>
      </c>
      <c r="AN1596" s="302">
        <v>0</v>
      </c>
      <c r="AO1596" s="302">
        <v>0</v>
      </c>
      <c r="AP1596" s="302">
        <v>0.75</v>
      </c>
      <c r="AQ1596" s="302">
        <v>0</v>
      </c>
      <c r="AR1596" s="302">
        <v>0.64</v>
      </c>
      <c r="AS1596" s="302">
        <v>0</v>
      </c>
      <c r="AT1596" s="295">
        <f t="shared" si="24"/>
        <v>485.25000000000006</v>
      </c>
      <c r="AU1596" s="302">
        <v>0</v>
      </c>
      <c r="AV1596" s="302">
        <v>0</v>
      </c>
      <c r="AW1596" s="303">
        <v>97</v>
      </c>
      <c r="AX1596" s="303">
        <v>300</v>
      </c>
      <c r="AY1596" s="302">
        <v>280000.01</v>
      </c>
      <c r="AZ1596" s="302">
        <v>39644.17</v>
      </c>
      <c r="BA1596" s="301">
        <v>53.010851000000002</v>
      </c>
      <c r="BB1596" s="301">
        <v>31.822473692157999</v>
      </c>
      <c r="BC1596" s="301">
        <v>9.9</v>
      </c>
      <c r="BD1596" s="301"/>
      <c r="BE1596" s="300" t="s">
        <v>4204</v>
      </c>
      <c r="BF1596" s="298"/>
      <c r="BG1596" s="300" t="s">
        <v>320</v>
      </c>
      <c r="BH1596" s="300" t="s">
        <v>197</v>
      </c>
      <c r="BI1596" s="300" t="s">
        <v>373</v>
      </c>
      <c r="BJ1596" s="300" t="s">
        <v>103</v>
      </c>
      <c r="BK1596" s="299" t="s">
        <v>175</v>
      </c>
      <c r="BL1596" s="301">
        <v>186367.86829024</v>
      </c>
      <c r="BM1596" s="299" t="s">
        <v>309</v>
      </c>
      <c r="BN1596" s="301"/>
      <c r="BO1596" s="304">
        <v>39008</v>
      </c>
      <c r="BP1596" s="304">
        <v>48139</v>
      </c>
      <c r="BQ1596" s="297" t="s">
        <v>4757</v>
      </c>
      <c r="BR1596" s="297" t="s">
        <v>4764</v>
      </c>
      <c r="BS1596" s="297">
        <v>39008</v>
      </c>
      <c r="BT1596" s="297">
        <v>48139</v>
      </c>
      <c r="BU1596" s="301">
        <v>0</v>
      </c>
      <c r="BV1596" s="301">
        <v>65.34</v>
      </c>
      <c r="BW1596" s="301">
        <v>0</v>
      </c>
    </row>
    <row r="1597" spans="1:75" s="289" customFormat="1" ht="18.2" customHeight="1" x14ac:dyDescent="0.15">
      <c r="A1597" s="291">
        <v>1595</v>
      </c>
      <c r="B1597" s="292" t="s">
        <v>305</v>
      </c>
      <c r="C1597" s="292" t="s">
        <v>306</v>
      </c>
      <c r="D1597" s="312">
        <v>45170</v>
      </c>
      <c r="E1597" s="293" t="s">
        <v>2661</v>
      </c>
      <c r="F1597" s="308">
        <v>159</v>
      </c>
      <c r="G1597" s="308">
        <v>158</v>
      </c>
      <c r="H1597" s="295">
        <v>19622.349999999999</v>
      </c>
      <c r="I1597" s="295">
        <v>39716.42</v>
      </c>
      <c r="J1597" s="295">
        <v>0</v>
      </c>
      <c r="K1597" s="295">
        <v>59338.77</v>
      </c>
      <c r="L1597" s="295">
        <v>443.88</v>
      </c>
      <c r="M1597" s="295">
        <v>0</v>
      </c>
      <c r="N1597" s="295">
        <v>0</v>
      </c>
      <c r="O1597" s="295">
        <v>0</v>
      </c>
      <c r="P1597" s="295">
        <v>0</v>
      </c>
      <c r="Q1597" s="295">
        <v>0</v>
      </c>
      <c r="R1597" s="295">
        <v>59338.77</v>
      </c>
      <c r="S1597" s="295">
        <v>54730.73</v>
      </c>
      <c r="T1597" s="295">
        <v>156.97999999999999</v>
      </c>
      <c r="U1597" s="295">
        <v>0</v>
      </c>
      <c r="V1597" s="295">
        <v>0</v>
      </c>
      <c r="W1597" s="295">
        <v>0</v>
      </c>
      <c r="X1597" s="295">
        <v>0</v>
      </c>
      <c r="Y1597" s="295">
        <v>0</v>
      </c>
      <c r="Z1597" s="295">
        <v>54887.71</v>
      </c>
      <c r="AA1597" s="295">
        <v>0</v>
      </c>
      <c r="AB1597" s="295">
        <v>0</v>
      </c>
      <c r="AC1597" s="295">
        <v>0</v>
      </c>
      <c r="AD1597" s="295">
        <v>0</v>
      </c>
      <c r="AE1597" s="295">
        <v>0</v>
      </c>
      <c r="AF1597" s="295">
        <v>0</v>
      </c>
      <c r="AG1597" s="295">
        <v>0</v>
      </c>
      <c r="AH1597" s="295">
        <v>0</v>
      </c>
      <c r="AI1597" s="295">
        <v>0</v>
      </c>
      <c r="AJ1597" s="295">
        <v>0</v>
      </c>
      <c r="AK1597" s="295">
        <v>0</v>
      </c>
      <c r="AL1597" s="295">
        <v>0</v>
      </c>
      <c r="AM1597" s="295">
        <v>0</v>
      </c>
      <c r="AN1597" s="295">
        <v>0</v>
      </c>
      <c r="AO1597" s="295">
        <v>0</v>
      </c>
      <c r="AP1597" s="295">
        <v>0</v>
      </c>
      <c r="AQ1597" s="295">
        <v>0</v>
      </c>
      <c r="AR1597" s="295">
        <v>0</v>
      </c>
      <c r="AS1597" s="295">
        <v>0</v>
      </c>
      <c r="AT1597" s="295">
        <f t="shared" si="24"/>
        <v>0</v>
      </c>
      <c r="AU1597" s="295">
        <v>40160.300000000003</v>
      </c>
      <c r="AV1597" s="295">
        <v>54887.71</v>
      </c>
      <c r="AW1597" s="296">
        <v>37</v>
      </c>
      <c r="AX1597" s="296">
        <v>240</v>
      </c>
      <c r="AY1597" s="295">
        <v>360000</v>
      </c>
      <c r="AZ1597" s="295">
        <v>64011.89</v>
      </c>
      <c r="BA1597" s="294">
        <v>66.573539999999994</v>
      </c>
      <c r="BB1597" s="294">
        <v>61.713409464176102</v>
      </c>
      <c r="BC1597" s="294">
        <v>9.6</v>
      </c>
      <c r="BD1597" s="294"/>
      <c r="BE1597" s="293" t="s">
        <v>4204</v>
      </c>
      <c r="BF1597" s="291"/>
      <c r="BG1597" s="293" t="s">
        <v>355</v>
      </c>
      <c r="BH1597" s="293" t="s">
        <v>228</v>
      </c>
      <c r="BI1597" s="293" t="s">
        <v>784</v>
      </c>
      <c r="BJ1597" s="293" t="s">
        <v>4205</v>
      </c>
      <c r="BK1597" s="292" t="s">
        <v>175</v>
      </c>
      <c r="BL1597" s="294">
        <v>464687.60439191997</v>
      </c>
      <c r="BM1597" s="292" t="s">
        <v>309</v>
      </c>
      <c r="BN1597" s="294"/>
      <c r="BO1597" s="297">
        <v>39008</v>
      </c>
      <c r="BP1597" s="297">
        <v>46313</v>
      </c>
      <c r="BQ1597" s="297" t="s">
        <v>945</v>
      </c>
      <c r="BR1597" s="297" t="s">
        <v>4808</v>
      </c>
      <c r="BS1597" s="297">
        <v>39008</v>
      </c>
      <c r="BT1597" s="297">
        <v>46313</v>
      </c>
      <c r="BU1597" s="294">
        <v>26332.71</v>
      </c>
      <c r="BV1597" s="294">
        <v>55.4</v>
      </c>
      <c r="BW1597" s="294">
        <v>0</v>
      </c>
    </row>
    <row r="1598" spans="1:75" s="289" customFormat="1" ht="18.2" customHeight="1" x14ac:dyDescent="0.15">
      <c r="A1598" s="298">
        <v>1596</v>
      </c>
      <c r="B1598" s="299" t="s">
        <v>305</v>
      </c>
      <c r="C1598" s="299" t="s">
        <v>306</v>
      </c>
      <c r="D1598" s="313">
        <v>45170</v>
      </c>
      <c r="E1598" s="300" t="s">
        <v>2662</v>
      </c>
      <c r="F1598" s="309">
        <v>124</v>
      </c>
      <c r="G1598" s="309">
        <v>123</v>
      </c>
      <c r="H1598" s="302">
        <v>56009.760000000002</v>
      </c>
      <c r="I1598" s="302">
        <v>29828.31</v>
      </c>
      <c r="J1598" s="302">
        <v>0</v>
      </c>
      <c r="K1598" s="302">
        <v>85838.07</v>
      </c>
      <c r="L1598" s="302">
        <v>380.33</v>
      </c>
      <c r="M1598" s="302">
        <v>0</v>
      </c>
      <c r="N1598" s="302">
        <v>0</v>
      </c>
      <c r="O1598" s="302">
        <v>0</v>
      </c>
      <c r="P1598" s="302">
        <v>0</v>
      </c>
      <c r="Q1598" s="302">
        <v>0</v>
      </c>
      <c r="R1598" s="302">
        <v>85838.07</v>
      </c>
      <c r="S1598" s="302">
        <v>71491.710000000006</v>
      </c>
      <c r="T1598" s="302">
        <v>443.41</v>
      </c>
      <c r="U1598" s="302">
        <v>0</v>
      </c>
      <c r="V1598" s="302">
        <v>0</v>
      </c>
      <c r="W1598" s="302">
        <v>0</v>
      </c>
      <c r="X1598" s="302">
        <v>0</v>
      </c>
      <c r="Y1598" s="302">
        <v>0</v>
      </c>
      <c r="Z1598" s="302">
        <v>71935.12</v>
      </c>
      <c r="AA1598" s="302">
        <v>0</v>
      </c>
      <c r="AB1598" s="302">
        <v>0</v>
      </c>
      <c r="AC1598" s="302">
        <v>0</v>
      </c>
      <c r="AD1598" s="302">
        <v>0</v>
      </c>
      <c r="AE1598" s="302">
        <v>0</v>
      </c>
      <c r="AF1598" s="302">
        <v>0</v>
      </c>
      <c r="AG1598" s="302">
        <v>0</v>
      </c>
      <c r="AH1598" s="302">
        <v>0</v>
      </c>
      <c r="AI1598" s="302">
        <v>0</v>
      </c>
      <c r="AJ1598" s="302">
        <v>0</v>
      </c>
      <c r="AK1598" s="302">
        <v>0</v>
      </c>
      <c r="AL1598" s="302">
        <v>0</v>
      </c>
      <c r="AM1598" s="302">
        <v>0</v>
      </c>
      <c r="AN1598" s="302">
        <v>0</v>
      </c>
      <c r="AO1598" s="302">
        <v>0</v>
      </c>
      <c r="AP1598" s="302">
        <v>0</v>
      </c>
      <c r="AQ1598" s="302">
        <v>0</v>
      </c>
      <c r="AR1598" s="302">
        <v>0</v>
      </c>
      <c r="AS1598" s="302">
        <v>0</v>
      </c>
      <c r="AT1598" s="295">
        <f t="shared" si="24"/>
        <v>0</v>
      </c>
      <c r="AU1598" s="302">
        <v>30208.639999999999</v>
      </c>
      <c r="AV1598" s="302">
        <v>71935.12</v>
      </c>
      <c r="AW1598" s="303">
        <v>97</v>
      </c>
      <c r="AX1598" s="303">
        <v>300</v>
      </c>
      <c r="AY1598" s="302">
        <v>472999.99</v>
      </c>
      <c r="AZ1598" s="302">
        <v>94282.53</v>
      </c>
      <c r="BA1598" s="301">
        <v>74.630026000000001</v>
      </c>
      <c r="BB1598" s="301">
        <v>67.945751942484193</v>
      </c>
      <c r="BC1598" s="301">
        <v>9.5</v>
      </c>
      <c r="BD1598" s="301"/>
      <c r="BE1598" s="300" t="s">
        <v>4204</v>
      </c>
      <c r="BF1598" s="298"/>
      <c r="BG1598" s="300" t="s">
        <v>355</v>
      </c>
      <c r="BH1598" s="300" t="s">
        <v>387</v>
      </c>
      <c r="BI1598" s="300" t="s">
        <v>388</v>
      </c>
      <c r="BJ1598" s="300" t="s">
        <v>4205</v>
      </c>
      <c r="BK1598" s="299" t="s">
        <v>175</v>
      </c>
      <c r="BL1598" s="301">
        <v>672206.16662471998</v>
      </c>
      <c r="BM1598" s="299" t="s">
        <v>309</v>
      </c>
      <c r="BN1598" s="301"/>
      <c r="BO1598" s="304">
        <v>39008</v>
      </c>
      <c r="BP1598" s="304">
        <v>48139</v>
      </c>
      <c r="BQ1598" s="297" t="s">
        <v>946</v>
      </c>
      <c r="BR1598" s="297" t="s">
        <v>4775</v>
      </c>
      <c r="BS1598" s="297">
        <v>39008</v>
      </c>
      <c r="BT1598" s="297">
        <v>48139</v>
      </c>
      <c r="BU1598" s="301">
        <v>28403.68</v>
      </c>
      <c r="BV1598" s="301">
        <v>65.47</v>
      </c>
      <c r="BW1598" s="301">
        <v>0</v>
      </c>
    </row>
    <row r="1599" spans="1:75" s="289" customFormat="1" ht="18.2" customHeight="1" x14ac:dyDescent="0.15">
      <c r="A1599" s="291">
        <v>1597</v>
      </c>
      <c r="B1599" s="292" t="s">
        <v>305</v>
      </c>
      <c r="C1599" s="292" t="s">
        <v>306</v>
      </c>
      <c r="D1599" s="312">
        <v>45170</v>
      </c>
      <c r="E1599" s="293" t="s">
        <v>2663</v>
      </c>
      <c r="F1599" s="308">
        <v>162</v>
      </c>
      <c r="G1599" s="308">
        <v>161</v>
      </c>
      <c r="H1599" s="295">
        <v>66618.05</v>
      </c>
      <c r="I1599" s="295">
        <v>41087.089999999997</v>
      </c>
      <c r="J1599" s="295">
        <v>0</v>
      </c>
      <c r="K1599" s="295">
        <v>107705.14</v>
      </c>
      <c r="L1599" s="295">
        <v>452.37</v>
      </c>
      <c r="M1599" s="295">
        <v>0</v>
      </c>
      <c r="N1599" s="295">
        <v>0</v>
      </c>
      <c r="O1599" s="295">
        <v>0</v>
      </c>
      <c r="P1599" s="295">
        <v>0</v>
      </c>
      <c r="Q1599" s="295">
        <v>0</v>
      </c>
      <c r="R1599" s="295">
        <v>107705.14</v>
      </c>
      <c r="S1599" s="295">
        <v>115878.09</v>
      </c>
      <c r="T1599" s="295">
        <v>527.39</v>
      </c>
      <c r="U1599" s="295">
        <v>0</v>
      </c>
      <c r="V1599" s="295">
        <v>0</v>
      </c>
      <c r="W1599" s="295">
        <v>0</v>
      </c>
      <c r="X1599" s="295">
        <v>0</v>
      </c>
      <c r="Y1599" s="295">
        <v>0</v>
      </c>
      <c r="Z1599" s="295">
        <v>116405.48</v>
      </c>
      <c r="AA1599" s="295">
        <v>0</v>
      </c>
      <c r="AB1599" s="295">
        <v>0</v>
      </c>
      <c r="AC1599" s="295">
        <v>0</v>
      </c>
      <c r="AD1599" s="295">
        <v>0</v>
      </c>
      <c r="AE1599" s="295">
        <v>0</v>
      </c>
      <c r="AF1599" s="295">
        <v>0</v>
      </c>
      <c r="AG1599" s="295">
        <v>0</v>
      </c>
      <c r="AH1599" s="295">
        <v>0</v>
      </c>
      <c r="AI1599" s="295">
        <v>0</v>
      </c>
      <c r="AJ1599" s="295">
        <v>0</v>
      </c>
      <c r="AK1599" s="295">
        <v>0</v>
      </c>
      <c r="AL1599" s="295">
        <v>0</v>
      </c>
      <c r="AM1599" s="295">
        <v>0</v>
      </c>
      <c r="AN1599" s="295">
        <v>0</v>
      </c>
      <c r="AO1599" s="295">
        <v>0</v>
      </c>
      <c r="AP1599" s="295">
        <v>0</v>
      </c>
      <c r="AQ1599" s="295">
        <v>0</v>
      </c>
      <c r="AR1599" s="295">
        <v>0</v>
      </c>
      <c r="AS1599" s="295">
        <v>0</v>
      </c>
      <c r="AT1599" s="295">
        <f t="shared" si="24"/>
        <v>0</v>
      </c>
      <c r="AU1599" s="295">
        <v>41539.46</v>
      </c>
      <c r="AV1599" s="295">
        <v>116405.48</v>
      </c>
      <c r="AW1599" s="296">
        <v>97</v>
      </c>
      <c r="AX1599" s="296">
        <v>300</v>
      </c>
      <c r="AY1599" s="295">
        <v>471499.99</v>
      </c>
      <c r="AZ1599" s="295">
        <v>112140</v>
      </c>
      <c r="BA1599" s="294">
        <v>89.076811000000006</v>
      </c>
      <c r="BB1599" s="294">
        <v>85.554043155952698</v>
      </c>
      <c r="BC1599" s="294">
        <v>9.5</v>
      </c>
      <c r="BD1599" s="294"/>
      <c r="BE1599" s="293" t="s">
        <v>4204</v>
      </c>
      <c r="BF1599" s="291"/>
      <c r="BG1599" s="293" t="s">
        <v>312</v>
      </c>
      <c r="BH1599" s="293" t="s">
        <v>230</v>
      </c>
      <c r="BI1599" s="293" t="s">
        <v>642</v>
      </c>
      <c r="BJ1599" s="293" t="s">
        <v>4205</v>
      </c>
      <c r="BK1599" s="292" t="s">
        <v>175</v>
      </c>
      <c r="BL1599" s="294">
        <v>843449.29103344004</v>
      </c>
      <c r="BM1599" s="292" t="s">
        <v>309</v>
      </c>
      <c r="BN1599" s="294"/>
      <c r="BO1599" s="297">
        <v>39009</v>
      </c>
      <c r="BP1599" s="297">
        <v>48140</v>
      </c>
      <c r="BQ1599" s="297" t="s">
        <v>937</v>
      </c>
      <c r="BR1599" s="297" t="s">
        <v>4765</v>
      </c>
      <c r="BS1599" s="297">
        <v>39009</v>
      </c>
      <c r="BT1599" s="297">
        <v>48140</v>
      </c>
      <c r="BU1599" s="294">
        <v>43368.13</v>
      </c>
      <c r="BV1599" s="294">
        <v>77.88</v>
      </c>
      <c r="BW1599" s="294">
        <v>0</v>
      </c>
    </row>
    <row r="1600" spans="1:75" s="289" customFormat="1" ht="18.2" customHeight="1" x14ac:dyDescent="0.15">
      <c r="A1600" s="298">
        <v>1598</v>
      </c>
      <c r="B1600" s="299" t="s">
        <v>305</v>
      </c>
      <c r="C1600" s="299" t="s">
        <v>306</v>
      </c>
      <c r="D1600" s="313">
        <v>45170</v>
      </c>
      <c r="E1600" s="300" t="s">
        <v>2664</v>
      </c>
      <c r="F1600" s="309">
        <v>2</v>
      </c>
      <c r="G1600" s="309">
        <v>2</v>
      </c>
      <c r="H1600" s="302">
        <v>40683.5</v>
      </c>
      <c r="I1600" s="302">
        <v>523.17999999999995</v>
      </c>
      <c r="J1600" s="302">
        <v>0</v>
      </c>
      <c r="K1600" s="302">
        <v>41206.68</v>
      </c>
      <c r="L1600" s="302">
        <v>276.27999999999997</v>
      </c>
      <c r="M1600" s="302">
        <v>0</v>
      </c>
      <c r="N1600" s="302">
        <v>249.07</v>
      </c>
      <c r="O1600" s="302">
        <v>0</v>
      </c>
      <c r="P1600" s="302">
        <v>0</v>
      </c>
      <c r="Q1600" s="302">
        <v>0</v>
      </c>
      <c r="R1600" s="302">
        <v>40957.61</v>
      </c>
      <c r="S1600" s="302">
        <v>324.25</v>
      </c>
      <c r="T1600" s="302">
        <v>322.08</v>
      </c>
      <c r="U1600" s="302">
        <v>0</v>
      </c>
      <c r="V1600" s="302">
        <v>260.01</v>
      </c>
      <c r="W1600" s="302">
        <v>0</v>
      </c>
      <c r="X1600" s="302">
        <v>0</v>
      </c>
      <c r="Y1600" s="302">
        <v>0</v>
      </c>
      <c r="Z1600" s="302">
        <v>386.32</v>
      </c>
      <c r="AA1600" s="302">
        <v>0</v>
      </c>
      <c r="AB1600" s="302">
        <v>0</v>
      </c>
      <c r="AC1600" s="302">
        <v>0</v>
      </c>
      <c r="AD1600" s="302">
        <v>0</v>
      </c>
      <c r="AE1600" s="302">
        <v>0</v>
      </c>
      <c r="AF1600" s="302">
        <v>-21.56</v>
      </c>
      <c r="AG1600" s="302">
        <v>0</v>
      </c>
      <c r="AH1600" s="302">
        <v>0</v>
      </c>
      <c r="AI1600" s="302">
        <v>47.56</v>
      </c>
      <c r="AJ1600" s="302">
        <v>0</v>
      </c>
      <c r="AK1600" s="302">
        <v>0</v>
      </c>
      <c r="AL1600" s="302">
        <v>43.14</v>
      </c>
      <c r="AM1600" s="302">
        <v>0</v>
      </c>
      <c r="AN1600" s="302">
        <v>32.299999999999997</v>
      </c>
      <c r="AO1600" s="302">
        <v>84.78</v>
      </c>
      <c r="AP1600" s="302">
        <v>0</v>
      </c>
      <c r="AQ1600" s="302">
        <v>0</v>
      </c>
      <c r="AR1600" s="302">
        <v>0</v>
      </c>
      <c r="AS1600" s="302">
        <v>0</v>
      </c>
      <c r="AT1600" s="295">
        <f t="shared" si="24"/>
        <v>695.3</v>
      </c>
      <c r="AU1600" s="302">
        <v>550.39</v>
      </c>
      <c r="AV1600" s="302">
        <v>386.32</v>
      </c>
      <c r="AW1600" s="303">
        <v>97</v>
      </c>
      <c r="AX1600" s="303">
        <v>300</v>
      </c>
      <c r="AY1600" s="302">
        <v>291000.02</v>
      </c>
      <c r="AZ1600" s="302">
        <v>68485.960000000006</v>
      </c>
      <c r="BA1600" s="301">
        <v>88.144321000000005</v>
      </c>
      <c r="BB1600" s="301">
        <v>52.7141727039062</v>
      </c>
      <c r="BC1600" s="301">
        <v>9.5</v>
      </c>
      <c r="BD1600" s="301"/>
      <c r="BE1600" s="300" t="s">
        <v>4204</v>
      </c>
      <c r="BF1600" s="298"/>
      <c r="BG1600" s="300" t="s">
        <v>310</v>
      </c>
      <c r="BH1600" s="300" t="s">
        <v>184</v>
      </c>
      <c r="BI1600" s="300" t="s">
        <v>429</v>
      </c>
      <c r="BJ1600" s="300" t="s">
        <v>177</v>
      </c>
      <c r="BK1600" s="299" t="s">
        <v>175</v>
      </c>
      <c r="BL1600" s="301">
        <v>320742.97584055999</v>
      </c>
      <c r="BM1600" s="299" t="s">
        <v>309</v>
      </c>
      <c r="BN1600" s="301"/>
      <c r="BO1600" s="304">
        <v>39009</v>
      </c>
      <c r="BP1600" s="304">
        <v>48140</v>
      </c>
      <c r="BQ1600" s="297" t="s">
        <v>1063</v>
      </c>
      <c r="BR1600" s="297" t="s">
        <v>4761</v>
      </c>
      <c r="BS1600" s="297">
        <v>39009</v>
      </c>
      <c r="BT1600" s="297">
        <v>48140</v>
      </c>
      <c r="BU1600" s="301">
        <v>164.64</v>
      </c>
      <c r="BV1600" s="301">
        <v>47.56</v>
      </c>
      <c r="BW1600" s="301">
        <v>0</v>
      </c>
    </row>
    <row r="1601" spans="1:75" s="289" customFormat="1" ht="18.2" customHeight="1" x14ac:dyDescent="0.15">
      <c r="A1601" s="291">
        <v>1599</v>
      </c>
      <c r="B1601" s="292" t="s">
        <v>305</v>
      </c>
      <c r="C1601" s="292" t="s">
        <v>306</v>
      </c>
      <c r="D1601" s="312">
        <v>45170</v>
      </c>
      <c r="E1601" s="293" t="s">
        <v>2665</v>
      </c>
      <c r="F1601" s="308">
        <v>158</v>
      </c>
      <c r="G1601" s="308">
        <v>157</v>
      </c>
      <c r="H1601" s="295">
        <v>63126.080000000002</v>
      </c>
      <c r="I1601" s="295">
        <v>38450.050000000003</v>
      </c>
      <c r="J1601" s="295">
        <v>0</v>
      </c>
      <c r="K1601" s="295">
        <v>101576.13</v>
      </c>
      <c r="L1601" s="295">
        <v>428.7</v>
      </c>
      <c r="M1601" s="295">
        <v>0</v>
      </c>
      <c r="N1601" s="295">
        <v>0</v>
      </c>
      <c r="O1601" s="295">
        <v>0</v>
      </c>
      <c r="P1601" s="295">
        <v>0</v>
      </c>
      <c r="Q1601" s="295">
        <v>0</v>
      </c>
      <c r="R1601" s="295">
        <v>101576.13</v>
      </c>
      <c r="S1601" s="295">
        <v>107316.59</v>
      </c>
      <c r="T1601" s="295">
        <v>499.75</v>
      </c>
      <c r="U1601" s="295">
        <v>0</v>
      </c>
      <c r="V1601" s="295">
        <v>0</v>
      </c>
      <c r="W1601" s="295">
        <v>0</v>
      </c>
      <c r="X1601" s="295">
        <v>0</v>
      </c>
      <c r="Y1601" s="295">
        <v>0</v>
      </c>
      <c r="Z1601" s="295">
        <v>107816.34</v>
      </c>
      <c r="AA1601" s="295">
        <v>0</v>
      </c>
      <c r="AB1601" s="295">
        <v>0</v>
      </c>
      <c r="AC1601" s="295">
        <v>0</v>
      </c>
      <c r="AD1601" s="295">
        <v>0</v>
      </c>
      <c r="AE1601" s="295">
        <v>0</v>
      </c>
      <c r="AF1601" s="295">
        <v>0</v>
      </c>
      <c r="AG1601" s="295">
        <v>0</v>
      </c>
      <c r="AH1601" s="295">
        <v>0</v>
      </c>
      <c r="AI1601" s="295">
        <v>0</v>
      </c>
      <c r="AJ1601" s="295">
        <v>0</v>
      </c>
      <c r="AK1601" s="295">
        <v>0</v>
      </c>
      <c r="AL1601" s="295">
        <v>0</v>
      </c>
      <c r="AM1601" s="295">
        <v>0</v>
      </c>
      <c r="AN1601" s="295">
        <v>0</v>
      </c>
      <c r="AO1601" s="295">
        <v>0</v>
      </c>
      <c r="AP1601" s="295">
        <v>0</v>
      </c>
      <c r="AQ1601" s="295">
        <v>0</v>
      </c>
      <c r="AR1601" s="295">
        <v>0</v>
      </c>
      <c r="AS1601" s="295">
        <v>0</v>
      </c>
      <c r="AT1601" s="295">
        <f t="shared" si="24"/>
        <v>0</v>
      </c>
      <c r="AU1601" s="295">
        <v>38878.75</v>
      </c>
      <c r="AV1601" s="295">
        <v>107816.34</v>
      </c>
      <c r="AW1601" s="296">
        <v>97</v>
      </c>
      <c r="AX1601" s="296">
        <v>300</v>
      </c>
      <c r="AY1601" s="295">
        <v>532999.99</v>
      </c>
      <c r="AZ1601" s="295">
        <v>106266.72</v>
      </c>
      <c r="BA1601" s="294">
        <v>74.671672000000001</v>
      </c>
      <c r="BB1601" s="294">
        <v>71.375680574213305</v>
      </c>
      <c r="BC1601" s="294">
        <v>9.5</v>
      </c>
      <c r="BD1601" s="294"/>
      <c r="BE1601" s="293" t="s">
        <v>4204</v>
      </c>
      <c r="BF1601" s="291"/>
      <c r="BG1601" s="293" t="s">
        <v>312</v>
      </c>
      <c r="BH1601" s="293" t="s">
        <v>214</v>
      </c>
      <c r="BI1601" s="293" t="s">
        <v>776</v>
      </c>
      <c r="BJ1601" s="293" t="s">
        <v>4205</v>
      </c>
      <c r="BK1601" s="292" t="s">
        <v>175</v>
      </c>
      <c r="BL1601" s="294">
        <v>795452.42533848004</v>
      </c>
      <c r="BM1601" s="292" t="s">
        <v>309</v>
      </c>
      <c r="BN1601" s="294"/>
      <c r="BO1601" s="297">
        <v>39009</v>
      </c>
      <c r="BP1601" s="297">
        <v>48140</v>
      </c>
      <c r="BQ1601" s="297" t="s">
        <v>931</v>
      </c>
      <c r="BR1601" s="297" t="s">
        <v>4779</v>
      </c>
      <c r="BS1601" s="297">
        <v>39009</v>
      </c>
      <c r="BT1601" s="297">
        <v>48140</v>
      </c>
      <c r="BU1601" s="294">
        <v>40861.31</v>
      </c>
      <c r="BV1601" s="294">
        <v>73.8</v>
      </c>
      <c r="BW1601" s="294">
        <v>0</v>
      </c>
    </row>
    <row r="1602" spans="1:75" s="289" customFormat="1" ht="18.2" customHeight="1" x14ac:dyDescent="0.15">
      <c r="A1602" s="298">
        <v>1600</v>
      </c>
      <c r="B1602" s="299" t="s">
        <v>305</v>
      </c>
      <c r="C1602" s="299" t="s">
        <v>306</v>
      </c>
      <c r="D1602" s="313">
        <v>45170</v>
      </c>
      <c r="E1602" s="300" t="s">
        <v>2666</v>
      </c>
      <c r="F1602" s="309">
        <v>0</v>
      </c>
      <c r="G1602" s="309">
        <v>0</v>
      </c>
      <c r="H1602" s="302">
        <v>34539.199999999997</v>
      </c>
      <c r="I1602" s="302">
        <v>0</v>
      </c>
      <c r="J1602" s="302">
        <v>0</v>
      </c>
      <c r="K1602" s="302">
        <v>34539.199999999997</v>
      </c>
      <c r="L1602" s="302">
        <v>782.69</v>
      </c>
      <c r="M1602" s="302">
        <v>0</v>
      </c>
      <c r="N1602" s="302">
        <v>0</v>
      </c>
      <c r="O1602" s="302">
        <v>782.69</v>
      </c>
      <c r="P1602" s="302">
        <v>0</v>
      </c>
      <c r="Q1602" s="302">
        <v>0</v>
      </c>
      <c r="R1602" s="302">
        <v>33756.51</v>
      </c>
      <c r="S1602" s="302">
        <v>0</v>
      </c>
      <c r="T1602" s="302">
        <v>273.44</v>
      </c>
      <c r="U1602" s="302">
        <v>0</v>
      </c>
      <c r="V1602" s="302">
        <v>0</v>
      </c>
      <c r="W1602" s="302">
        <v>273.44</v>
      </c>
      <c r="X1602" s="302">
        <v>0</v>
      </c>
      <c r="Y1602" s="302">
        <v>0</v>
      </c>
      <c r="Z1602" s="302">
        <v>0</v>
      </c>
      <c r="AA1602" s="302">
        <v>75.010000000000005</v>
      </c>
      <c r="AB1602" s="302">
        <v>0</v>
      </c>
      <c r="AC1602" s="302">
        <v>0</v>
      </c>
      <c r="AD1602" s="302">
        <v>0</v>
      </c>
      <c r="AE1602" s="302">
        <v>0</v>
      </c>
      <c r="AF1602" s="302">
        <v>-31.79</v>
      </c>
      <c r="AG1602" s="302">
        <v>49.2</v>
      </c>
      <c r="AH1602" s="302">
        <v>139.85</v>
      </c>
      <c r="AI1602" s="302">
        <v>0</v>
      </c>
      <c r="AJ1602" s="302">
        <v>0</v>
      </c>
      <c r="AK1602" s="302">
        <v>0</v>
      </c>
      <c r="AL1602" s="302">
        <v>0</v>
      </c>
      <c r="AM1602" s="302">
        <v>0</v>
      </c>
      <c r="AN1602" s="302">
        <v>0</v>
      </c>
      <c r="AO1602" s="302">
        <v>0</v>
      </c>
      <c r="AP1602" s="302">
        <v>2.06</v>
      </c>
      <c r="AQ1602" s="302">
        <v>0</v>
      </c>
      <c r="AR1602" s="302">
        <v>2</v>
      </c>
      <c r="AS1602" s="302">
        <v>0</v>
      </c>
      <c r="AT1602" s="295">
        <f t="shared" si="24"/>
        <v>1288.46</v>
      </c>
      <c r="AU1602" s="302">
        <v>0</v>
      </c>
      <c r="AV1602" s="302">
        <v>0</v>
      </c>
      <c r="AW1602" s="303">
        <v>37</v>
      </c>
      <c r="AX1602" s="303">
        <v>240</v>
      </c>
      <c r="AY1602" s="302">
        <v>471499.99</v>
      </c>
      <c r="AZ1602" s="302">
        <v>113302.22</v>
      </c>
      <c r="BA1602" s="301">
        <v>90.000004000000004</v>
      </c>
      <c r="BB1602" s="301">
        <v>26.814002717917099</v>
      </c>
      <c r="BC1602" s="301">
        <v>9.5</v>
      </c>
      <c r="BD1602" s="301"/>
      <c r="BE1602" s="300" t="s">
        <v>4204</v>
      </c>
      <c r="BF1602" s="298"/>
      <c r="BG1602" s="300" t="s">
        <v>312</v>
      </c>
      <c r="BH1602" s="300" t="s">
        <v>230</v>
      </c>
      <c r="BI1602" s="300" t="s">
        <v>642</v>
      </c>
      <c r="BJ1602" s="300" t="s">
        <v>103</v>
      </c>
      <c r="BK1602" s="299" t="s">
        <v>175</v>
      </c>
      <c r="BL1602" s="301">
        <v>264350.47043495998</v>
      </c>
      <c r="BM1602" s="299" t="s">
        <v>309</v>
      </c>
      <c r="BN1602" s="301"/>
      <c r="BO1602" s="304">
        <v>39009</v>
      </c>
      <c r="BP1602" s="304">
        <v>46314</v>
      </c>
      <c r="BQ1602" s="297" t="s">
        <v>4757</v>
      </c>
      <c r="BR1602" s="297" t="s">
        <v>4764</v>
      </c>
      <c r="BS1602" s="297">
        <v>39009</v>
      </c>
      <c r="BT1602" s="297">
        <v>46314</v>
      </c>
      <c r="BU1602" s="301">
        <v>0</v>
      </c>
      <c r="BV1602" s="301">
        <v>75.010000000000005</v>
      </c>
      <c r="BW1602" s="301">
        <v>0</v>
      </c>
    </row>
    <row r="1603" spans="1:75" s="289" customFormat="1" ht="18.2" customHeight="1" x14ac:dyDescent="0.15">
      <c r="A1603" s="291">
        <v>1601</v>
      </c>
      <c r="B1603" s="292" t="s">
        <v>305</v>
      </c>
      <c r="C1603" s="292" t="s">
        <v>306</v>
      </c>
      <c r="D1603" s="312">
        <v>45170</v>
      </c>
      <c r="E1603" s="293" t="s">
        <v>2667</v>
      </c>
      <c r="F1603" s="308">
        <v>167</v>
      </c>
      <c r="G1603" s="308">
        <v>166</v>
      </c>
      <c r="H1603" s="295">
        <v>35136.07</v>
      </c>
      <c r="I1603" s="295">
        <v>21781.31</v>
      </c>
      <c r="J1603" s="295">
        <v>0</v>
      </c>
      <c r="K1603" s="295">
        <v>56917.38</v>
      </c>
      <c r="L1603" s="295">
        <v>237.53</v>
      </c>
      <c r="M1603" s="295">
        <v>0</v>
      </c>
      <c r="N1603" s="295">
        <v>0</v>
      </c>
      <c r="O1603" s="295">
        <v>0</v>
      </c>
      <c r="P1603" s="295">
        <v>0</v>
      </c>
      <c r="Q1603" s="295">
        <v>0</v>
      </c>
      <c r="R1603" s="295">
        <v>56917.38</v>
      </c>
      <c r="S1603" s="295">
        <v>64309.62</v>
      </c>
      <c r="T1603" s="295">
        <v>281.08999999999997</v>
      </c>
      <c r="U1603" s="295">
        <v>0</v>
      </c>
      <c r="V1603" s="295">
        <v>0</v>
      </c>
      <c r="W1603" s="295">
        <v>0</v>
      </c>
      <c r="X1603" s="295">
        <v>0</v>
      </c>
      <c r="Y1603" s="295">
        <v>0</v>
      </c>
      <c r="Z1603" s="295">
        <v>64590.71</v>
      </c>
      <c r="AA1603" s="295">
        <v>0</v>
      </c>
      <c r="AB1603" s="295">
        <v>0</v>
      </c>
      <c r="AC1603" s="295">
        <v>0</v>
      </c>
      <c r="AD1603" s="295">
        <v>0</v>
      </c>
      <c r="AE1603" s="295">
        <v>0</v>
      </c>
      <c r="AF1603" s="295">
        <v>0</v>
      </c>
      <c r="AG1603" s="295">
        <v>0</v>
      </c>
      <c r="AH1603" s="295">
        <v>0</v>
      </c>
      <c r="AI1603" s="295">
        <v>0</v>
      </c>
      <c r="AJ1603" s="295">
        <v>0</v>
      </c>
      <c r="AK1603" s="295">
        <v>0</v>
      </c>
      <c r="AL1603" s="295">
        <v>0</v>
      </c>
      <c r="AM1603" s="295">
        <v>0</v>
      </c>
      <c r="AN1603" s="295">
        <v>0</v>
      </c>
      <c r="AO1603" s="295">
        <v>0</v>
      </c>
      <c r="AP1603" s="295">
        <v>0</v>
      </c>
      <c r="AQ1603" s="295">
        <v>0</v>
      </c>
      <c r="AR1603" s="295">
        <v>0</v>
      </c>
      <c r="AS1603" s="295">
        <v>0</v>
      </c>
      <c r="AT1603" s="295">
        <f t="shared" ref="AT1603:AT1666" si="25">AQ1603-AR1603-AS1603+AP1603+AO1603+AN1603+AL1603+AI1603+AH1603+AG1603+AF1603+AA1603+W1603+V1603+Q1603+P1603+O1603+N1603-J1603</f>
        <v>0</v>
      </c>
      <c r="AU1603" s="295">
        <v>22018.84</v>
      </c>
      <c r="AV1603" s="295">
        <v>64590.71</v>
      </c>
      <c r="AW1603" s="296">
        <v>97</v>
      </c>
      <c r="AX1603" s="296">
        <v>300</v>
      </c>
      <c r="AY1603" s="295">
        <v>252000.02</v>
      </c>
      <c r="AZ1603" s="295">
        <v>58890</v>
      </c>
      <c r="BA1603" s="294">
        <v>87.523925000000006</v>
      </c>
      <c r="BB1603" s="294">
        <v>84.592163326821193</v>
      </c>
      <c r="BC1603" s="294">
        <v>9.6</v>
      </c>
      <c r="BD1603" s="294"/>
      <c r="BE1603" s="293" t="s">
        <v>4204</v>
      </c>
      <c r="BF1603" s="291"/>
      <c r="BG1603" s="293" t="s">
        <v>312</v>
      </c>
      <c r="BH1603" s="293" t="s">
        <v>188</v>
      </c>
      <c r="BI1603" s="293" t="s">
        <v>313</v>
      </c>
      <c r="BJ1603" s="293" t="s">
        <v>4205</v>
      </c>
      <c r="BK1603" s="292" t="s">
        <v>175</v>
      </c>
      <c r="BL1603" s="294">
        <v>445725.46684847999</v>
      </c>
      <c r="BM1603" s="292" t="s">
        <v>309</v>
      </c>
      <c r="BN1603" s="294"/>
      <c r="BO1603" s="297">
        <v>39009</v>
      </c>
      <c r="BP1603" s="297">
        <v>48140</v>
      </c>
      <c r="BQ1603" s="297" t="s">
        <v>929</v>
      </c>
      <c r="BR1603" s="297" t="s">
        <v>4777</v>
      </c>
      <c r="BS1603" s="297">
        <v>39009</v>
      </c>
      <c r="BT1603" s="297">
        <v>48140</v>
      </c>
      <c r="BU1603" s="294">
        <v>25866.04</v>
      </c>
      <c r="BV1603" s="294">
        <v>53.39</v>
      </c>
      <c r="BW1603" s="294">
        <v>0</v>
      </c>
    </row>
    <row r="1604" spans="1:75" s="289" customFormat="1" ht="18.2" customHeight="1" x14ac:dyDescent="0.15">
      <c r="A1604" s="298">
        <v>1602</v>
      </c>
      <c r="B1604" s="299" t="s">
        <v>305</v>
      </c>
      <c r="C1604" s="299" t="s">
        <v>306</v>
      </c>
      <c r="D1604" s="313">
        <v>45170</v>
      </c>
      <c r="E1604" s="300" t="s">
        <v>2668</v>
      </c>
      <c r="F1604" s="309">
        <v>137</v>
      </c>
      <c r="G1604" s="309">
        <v>136</v>
      </c>
      <c r="H1604" s="302">
        <v>77087.3</v>
      </c>
      <c r="I1604" s="302">
        <v>43476.42</v>
      </c>
      <c r="J1604" s="302">
        <v>0</v>
      </c>
      <c r="K1604" s="302">
        <v>120563.72</v>
      </c>
      <c r="L1604" s="302">
        <v>523.46</v>
      </c>
      <c r="M1604" s="302">
        <v>0</v>
      </c>
      <c r="N1604" s="302">
        <v>0</v>
      </c>
      <c r="O1604" s="302">
        <v>0</v>
      </c>
      <c r="P1604" s="302">
        <v>0</v>
      </c>
      <c r="Q1604" s="302">
        <v>0</v>
      </c>
      <c r="R1604" s="302">
        <v>120563.72</v>
      </c>
      <c r="S1604" s="302">
        <v>109736.98</v>
      </c>
      <c r="T1604" s="302">
        <v>610.27</v>
      </c>
      <c r="U1604" s="302">
        <v>0</v>
      </c>
      <c r="V1604" s="302">
        <v>0</v>
      </c>
      <c r="W1604" s="302">
        <v>0</v>
      </c>
      <c r="X1604" s="302">
        <v>0</v>
      </c>
      <c r="Y1604" s="302">
        <v>0</v>
      </c>
      <c r="Z1604" s="302">
        <v>110347.25</v>
      </c>
      <c r="AA1604" s="302">
        <v>0</v>
      </c>
      <c r="AB1604" s="302">
        <v>0</v>
      </c>
      <c r="AC1604" s="302">
        <v>0</v>
      </c>
      <c r="AD1604" s="302">
        <v>0</v>
      </c>
      <c r="AE1604" s="302">
        <v>0</v>
      </c>
      <c r="AF1604" s="302">
        <v>0</v>
      </c>
      <c r="AG1604" s="302">
        <v>0</v>
      </c>
      <c r="AH1604" s="302">
        <v>0</v>
      </c>
      <c r="AI1604" s="302">
        <v>0</v>
      </c>
      <c r="AJ1604" s="302">
        <v>0</v>
      </c>
      <c r="AK1604" s="302">
        <v>0</v>
      </c>
      <c r="AL1604" s="302">
        <v>0</v>
      </c>
      <c r="AM1604" s="302">
        <v>0</v>
      </c>
      <c r="AN1604" s="302">
        <v>0</v>
      </c>
      <c r="AO1604" s="302">
        <v>0</v>
      </c>
      <c r="AP1604" s="302">
        <v>0</v>
      </c>
      <c r="AQ1604" s="302">
        <v>0</v>
      </c>
      <c r="AR1604" s="302">
        <v>0</v>
      </c>
      <c r="AS1604" s="302">
        <v>0</v>
      </c>
      <c r="AT1604" s="295">
        <f t="shared" si="25"/>
        <v>0</v>
      </c>
      <c r="AU1604" s="302">
        <v>43999.88</v>
      </c>
      <c r="AV1604" s="302">
        <v>110347.25</v>
      </c>
      <c r="AW1604" s="303">
        <v>97</v>
      </c>
      <c r="AX1604" s="303">
        <v>300</v>
      </c>
      <c r="AY1604" s="302">
        <v>540000.02</v>
      </c>
      <c r="AZ1604" s="302">
        <v>129762.88</v>
      </c>
      <c r="BA1604" s="301">
        <v>89.999999000000003</v>
      </c>
      <c r="BB1604" s="301">
        <v>83.619712196864597</v>
      </c>
      <c r="BC1604" s="301">
        <v>9.5</v>
      </c>
      <c r="BD1604" s="301"/>
      <c r="BE1604" s="300" t="s">
        <v>4204</v>
      </c>
      <c r="BF1604" s="298"/>
      <c r="BG1604" s="300" t="s">
        <v>324</v>
      </c>
      <c r="BH1604" s="300" t="s">
        <v>220</v>
      </c>
      <c r="BI1604" s="300" t="s">
        <v>656</v>
      </c>
      <c r="BJ1604" s="300" t="s">
        <v>4205</v>
      </c>
      <c r="BK1604" s="299" t="s">
        <v>175</v>
      </c>
      <c r="BL1604" s="301">
        <v>944146.06543712004</v>
      </c>
      <c r="BM1604" s="299" t="s">
        <v>309</v>
      </c>
      <c r="BN1604" s="301"/>
      <c r="BO1604" s="304">
        <v>39009</v>
      </c>
      <c r="BP1604" s="304">
        <v>48140</v>
      </c>
      <c r="BQ1604" s="297" t="s">
        <v>948</v>
      </c>
      <c r="BR1604" s="297" t="s">
        <v>4772</v>
      </c>
      <c r="BS1604" s="297">
        <v>39009</v>
      </c>
      <c r="BT1604" s="297">
        <v>48140</v>
      </c>
      <c r="BU1604" s="301">
        <v>42359.77</v>
      </c>
      <c r="BV1604" s="301">
        <v>90.11</v>
      </c>
      <c r="BW1604" s="301">
        <v>0</v>
      </c>
    </row>
    <row r="1605" spans="1:75" s="289" customFormat="1" ht="18.2" customHeight="1" x14ac:dyDescent="0.15">
      <c r="A1605" s="291">
        <v>1603</v>
      </c>
      <c r="B1605" s="292" t="s">
        <v>305</v>
      </c>
      <c r="C1605" s="292" t="s">
        <v>306</v>
      </c>
      <c r="D1605" s="312">
        <v>45170</v>
      </c>
      <c r="E1605" s="293" t="s">
        <v>2669</v>
      </c>
      <c r="F1605" s="308">
        <v>0</v>
      </c>
      <c r="G1605" s="308">
        <v>0</v>
      </c>
      <c r="H1605" s="295">
        <v>46635.3</v>
      </c>
      <c r="I1605" s="295">
        <v>0</v>
      </c>
      <c r="J1605" s="295">
        <v>0</v>
      </c>
      <c r="K1605" s="295">
        <v>46635.3</v>
      </c>
      <c r="L1605" s="295">
        <v>316.74</v>
      </c>
      <c r="M1605" s="295">
        <v>0</v>
      </c>
      <c r="N1605" s="295">
        <v>0</v>
      </c>
      <c r="O1605" s="295">
        <v>316.74</v>
      </c>
      <c r="P1605" s="295">
        <v>0</v>
      </c>
      <c r="Q1605" s="295">
        <v>0</v>
      </c>
      <c r="R1605" s="295">
        <v>46318.559999999998</v>
      </c>
      <c r="S1605" s="295">
        <v>0</v>
      </c>
      <c r="T1605" s="295">
        <v>369.2</v>
      </c>
      <c r="U1605" s="295">
        <v>0</v>
      </c>
      <c r="V1605" s="295">
        <v>0</v>
      </c>
      <c r="W1605" s="295">
        <v>369.2</v>
      </c>
      <c r="X1605" s="295">
        <v>0</v>
      </c>
      <c r="Y1605" s="295">
        <v>0</v>
      </c>
      <c r="Z1605" s="295">
        <v>0</v>
      </c>
      <c r="AA1605" s="295">
        <v>54.52</v>
      </c>
      <c r="AB1605" s="295">
        <v>0</v>
      </c>
      <c r="AC1605" s="295">
        <v>0</v>
      </c>
      <c r="AD1605" s="295">
        <v>0</v>
      </c>
      <c r="AE1605" s="295">
        <v>0</v>
      </c>
      <c r="AF1605" s="295">
        <v>-24.25</v>
      </c>
      <c r="AG1605" s="295">
        <v>37.020000000000003</v>
      </c>
      <c r="AH1605" s="295">
        <v>101.38</v>
      </c>
      <c r="AI1605" s="295">
        <v>0</v>
      </c>
      <c r="AJ1605" s="295">
        <v>0</v>
      </c>
      <c r="AK1605" s="295">
        <v>0</v>
      </c>
      <c r="AL1605" s="295">
        <v>0</v>
      </c>
      <c r="AM1605" s="295">
        <v>0</v>
      </c>
      <c r="AN1605" s="295">
        <v>0</v>
      </c>
      <c r="AO1605" s="295">
        <v>0</v>
      </c>
      <c r="AP1605" s="295">
        <v>106.59</v>
      </c>
      <c r="AQ1605" s="295">
        <v>0</v>
      </c>
      <c r="AR1605" s="295">
        <v>105.64</v>
      </c>
      <c r="AS1605" s="295">
        <v>0</v>
      </c>
      <c r="AT1605" s="295">
        <f t="shared" si="25"/>
        <v>855.56</v>
      </c>
      <c r="AU1605" s="295">
        <v>0</v>
      </c>
      <c r="AV1605" s="295">
        <v>0</v>
      </c>
      <c r="AW1605" s="296">
        <v>97</v>
      </c>
      <c r="AX1605" s="296">
        <v>300</v>
      </c>
      <c r="AY1605" s="295">
        <v>439800.02</v>
      </c>
      <c r="AZ1605" s="295">
        <v>78509.42</v>
      </c>
      <c r="BA1605" s="294">
        <v>66.879759000000007</v>
      </c>
      <c r="BB1605" s="294">
        <v>39.457355945656502</v>
      </c>
      <c r="BC1605" s="294">
        <v>9.5</v>
      </c>
      <c r="BD1605" s="294"/>
      <c r="BE1605" s="293" t="s">
        <v>4204</v>
      </c>
      <c r="BF1605" s="291"/>
      <c r="BG1605" s="293" t="s">
        <v>315</v>
      </c>
      <c r="BH1605" s="293" t="s">
        <v>183</v>
      </c>
      <c r="BI1605" s="293" t="s">
        <v>771</v>
      </c>
      <c r="BJ1605" s="293" t="s">
        <v>103</v>
      </c>
      <c r="BK1605" s="292" t="s">
        <v>175</v>
      </c>
      <c r="BL1605" s="294">
        <v>362725.08994176</v>
      </c>
      <c r="BM1605" s="292" t="s">
        <v>309</v>
      </c>
      <c r="BN1605" s="294"/>
      <c r="BO1605" s="297">
        <v>39010</v>
      </c>
      <c r="BP1605" s="297">
        <v>48141</v>
      </c>
      <c r="BQ1605" s="297" t="s">
        <v>4757</v>
      </c>
      <c r="BR1605" s="297" t="s">
        <v>4764</v>
      </c>
      <c r="BS1605" s="297">
        <v>39010</v>
      </c>
      <c r="BT1605" s="297">
        <v>48141</v>
      </c>
      <c r="BU1605" s="294">
        <v>0</v>
      </c>
      <c r="BV1605" s="294">
        <v>54.52</v>
      </c>
      <c r="BW1605" s="294">
        <v>0</v>
      </c>
    </row>
    <row r="1606" spans="1:75" s="289" customFormat="1" ht="18.2" customHeight="1" x14ac:dyDescent="0.15">
      <c r="A1606" s="298">
        <v>1604</v>
      </c>
      <c r="B1606" s="299" t="s">
        <v>305</v>
      </c>
      <c r="C1606" s="299" t="s">
        <v>306</v>
      </c>
      <c r="D1606" s="313">
        <v>45170</v>
      </c>
      <c r="E1606" s="300" t="s">
        <v>2670</v>
      </c>
      <c r="F1606" s="309">
        <v>0</v>
      </c>
      <c r="G1606" s="309">
        <v>0</v>
      </c>
      <c r="H1606" s="302">
        <v>15168.82</v>
      </c>
      <c r="I1606" s="302">
        <v>0</v>
      </c>
      <c r="J1606" s="302">
        <v>0</v>
      </c>
      <c r="K1606" s="302">
        <v>15168.82</v>
      </c>
      <c r="L1606" s="302">
        <v>343.16</v>
      </c>
      <c r="M1606" s="302">
        <v>0</v>
      </c>
      <c r="N1606" s="302">
        <v>0</v>
      </c>
      <c r="O1606" s="302">
        <v>343.16</v>
      </c>
      <c r="P1606" s="302">
        <v>0</v>
      </c>
      <c r="Q1606" s="302">
        <v>0</v>
      </c>
      <c r="R1606" s="302">
        <v>14825.66</v>
      </c>
      <c r="S1606" s="302">
        <v>0</v>
      </c>
      <c r="T1606" s="302">
        <v>121.35</v>
      </c>
      <c r="U1606" s="302">
        <v>0</v>
      </c>
      <c r="V1606" s="302">
        <v>0</v>
      </c>
      <c r="W1606" s="302">
        <v>121.35</v>
      </c>
      <c r="X1606" s="302">
        <v>0</v>
      </c>
      <c r="Y1606" s="302">
        <v>0</v>
      </c>
      <c r="Z1606" s="302">
        <v>0</v>
      </c>
      <c r="AA1606" s="302">
        <v>42.83</v>
      </c>
      <c r="AB1606" s="302">
        <v>0</v>
      </c>
      <c r="AC1606" s="302">
        <v>0</v>
      </c>
      <c r="AD1606" s="302">
        <v>0</v>
      </c>
      <c r="AE1606" s="302">
        <v>0</v>
      </c>
      <c r="AF1606" s="302">
        <v>-13.25</v>
      </c>
      <c r="AG1606" s="302">
        <v>22.07</v>
      </c>
      <c r="AH1606" s="302">
        <v>61.47</v>
      </c>
      <c r="AI1606" s="302">
        <v>0</v>
      </c>
      <c r="AJ1606" s="302">
        <v>0</v>
      </c>
      <c r="AK1606" s="302">
        <v>0</v>
      </c>
      <c r="AL1606" s="302">
        <v>0</v>
      </c>
      <c r="AM1606" s="302">
        <v>0</v>
      </c>
      <c r="AN1606" s="302">
        <v>0</v>
      </c>
      <c r="AO1606" s="302">
        <v>0</v>
      </c>
      <c r="AP1606" s="302">
        <v>0.83</v>
      </c>
      <c r="AQ1606" s="302">
        <v>0</v>
      </c>
      <c r="AR1606" s="302">
        <v>0</v>
      </c>
      <c r="AS1606" s="302">
        <v>0</v>
      </c>
      <c r="AT1606" s="295">
        <f t="shared" si="25"/>
        <v>578.46</v>
      </c>
      <c r="AU1606" s="302">
        <v>0</v>
      </c>
      <c r="AV1606" s="302">
        <v>0</v>
      </c>
      <c r="AW1606" s="303">
        <v>37</v>
      </c>
      <c r="AX1606" s="303">
        <v>240</v>
      </c>
      <c r="AY1606" s="302">
        <v>216000.01</v>
      </c>
      <c r="AZ1606" s="302">
        <v>49485.91</v>
      </c>
      <c r="BA1606" s="301">
        <v>85.833329000000006</v>
      </c>
      <c r="BB1606" s="301">
        <v>25.7151126941414</v>
      </c>
      <c r="BC1606" s="301">
        <v>9.6</v>
      </c>
      <c r="BD1606" s="301"/>
      <c r="BE1606" s="300" t="s">
        <v>4204</v>
      </c>
      <c r="BF1606" s="298"/>
      <c r="BG1606" s="300" t="s">
        <v>344</v>
      </c>
      <c r="BH1606" s="300" t="s">
        <v>213</v>
      </c>
      <c r="BI1606" s="300" t="s">
        <v>534</v>
      </c>
      <c r="BJ1606" s="300" t="s">
        <v>103</v>
      </c>
      <c r="BK1606" s="299" t="s">
        <v>175</v>
      </c>
      <c r="BL1606" s="301">
        <v>116101.16672336</v>
      </c>
      <c r="BM1606" s="299" t="s">
        <v>309</v>
      </c>
      <c r="BN1606" s="301"/>
      <c r="BO1606" s="304">
        <v>39010</v>
      </c>
      <c r="BP1606" s="304">
        <v>46315</v>
      </c>
      <c r="BQ1606" s="297" t="s">
        <v>4757</v>
      </c>
      <c r="BR1606" s="297" t="s">
        <v>4764</v>
      </c>
      <c r="BS1606" s="297">
        <v>39010</v>
      </c>
      <c r="BT1606" s="297">
        <v>46315</v>
      </c>
      <c r="BU1606" s="301">
        <v>0</v>
      </c>
      <c r="BV1606" s="301">
        <v>42.83</v>
      </c>
      <c r="BW1606" s="301">
        <v>0</v>
      </c>
    </row>
    <row r="1607" spans="1:75" s="289" customFormat="1" ht="18.2" customHeight="1" x14ac:dyDescent="0.15">
      <c r="A1607" s="291">
        <v>1605</v>
      </c>
      <c r="B1607" s="292" t="s">
        <v>305</v>
      </c>
      <c r="C1607" s="292" t="s">
        <v>306</v>
      </c>
      <c r="D1607" s="312">
        <v>45170</v>
      </c>
      <c r="E1607" s="293" t="s">
        <v>2671</v>
      </c>
      <c r="F1607" s="308">
        <v>0</v>
      </c>
      <c r="G1607" s="308">
        <v>0</v>
      </c>
      <c r="H1607" s="295">
        <v>17376.55</v>
      </c>
      <c r="I1607" s="295">
        <v>0</v>
      </c>
      <c r="J1607" s="295">
        <v>0</v>
      </c>
      <c r="K1607" s="295">
        <v>17376.55</v>
      </c>
      <c r="L1607" s="295">
        <v>393.15</v>
      </c>
      <c r="M1607" s="295">
        <v>0</v>
      </c>
      <c r="N1607" s="295">
        <v>0</v>
      </c>
      <c r="O1607" s="295">
        <v>393.15</v>
      </c>
      <c r="P1607" s="295">
        <v>0</v>
      </c>
      <c r="Q1607" s="295">
        <v>0</v>
      </c>
      <c r="R1607" s="295">
        <v>16983.400000000001</v>
      </c>
      <c r="S1607" s="295">
        <v>0</v>
      </c>
      <c r="T1607" s="295">
        <v>139.01</v>
      </c>
      <c r="U1607" s="295">
        <v>0</v>
      </c>
      <c r="V1607" s="295">
        <v>0</v>
      </c>
      <c r="W1607" s="295">
        <v>139.01</v>
      </c>
      <c r="X1607" s="295">
        <v>0</v>
      </c>
      <c r="Y1607" s="295">
        <v>0</v>
      </c>
      <c r="Z1607" s="295">
        <v>0</v>
      </c>
      <c r="AA1607" s="295">
        <v>49.06</v>
      </c>
      <c r="AB1607" s="295">
        <v>0</v>
      </c>
      <c r="AC1607" s="295">
        <v>0</v>
      </c>
      <c r="AD1607" s="295">
        <v>0</v>
      </c>
      <c r="AE1607" s="295">
        <v>0</v>
      </c>
      <c r="AF1607" s="295">
        <v>-15.56</v>
      </c>
      <c r="AG1607" s="295">
        <v>25.28</v>
      </c>
      <c r="AH1607" s="295">
        <v>70.61</v>
      </c>
      <c r="AI1607" s="295">
        <v>0</v>
      </c>
      <c r="AJ1607" s="295">
        <v>0</v>
      </c>
      <c r="AK1607" s="295">
        <v>0</v>
      </c>
      <c r="AL1607" s="295">
        <v>0</v>
      </c>
      <c r="AM1607" s="295">
        <v>0</v>
      </c>
      <c r="AN1607" s="295">
        <v>0</v>
      </c>
      <c r="AO1607" s="295">
        <v>0</v>
      </c>
      <c r="AP1607" s="295">
        <v>0.05</v>
      </c>
      <c r="AQ1607" s="295">
        <v>0</v>
      </c>
      <c r="AR1607" s="295">
        <v>0.13</v>
      </c>
      <c r="AS1607" s="295">
        <v>0</v>
      </c>
      <c r="AT1607" s="295">
        <f t="shared" si="25"/>
        <v>661.47</v>
      </c>
      <c r="AU1607" s="295">
        <v>0</v>
      </c>
      <c r="AV1607" s="295">
        <v>0</v>
      </c>
      <c r="AW1607" s="296">
        <v>37</v>
      </c>
      <c r="AX1607" s="296">
        <v>240</v>
      </c>
      <c r="AY1607" s="295">
        <v>251900</v>
      </c>
      <c r="AZ1607" s="295">
        <v>56692.6</v>
      </c>
      <c r="BA1607" s="294">
        <v>84.319181</v>
      </c>
      <c r="BB1607" s="294">
        <v>25.259493806870701</v>
      </c>
      <c r="BC1607" s="294">
        <v>9.6</v>
      </c>
      <c r="BD1607" s="294"/>
      <c r="BE1607" s="293" t="s">
        <v>4204</v>
      </c>
      <c r="BF1607" s="291"/>
      <c r="BG1607" s="293" t="s">
        <v>312</v>
      </c>
      <c r="BH1607" s="293" t="s">
        <v>196</v>
      </c>
      <c r="BI1607" s="293" t="s">
        <v>773</v>
      </c>
      <c r="BJ1607" s="293" t="s">
        <v>103</v>
      </c>
      <c r="BK1607" s="292" t="s">
        <v>175</v>
      </c>
      <c r="BL1607" s="294">
        <v>132998.63580640001</v>
      </c>
      <c r="BM1607" s="292" t="s">
        <v>309</v>
      </c>
      <c r="BN1607" s="294"/>
      <c r="BO1607" s="297">
        <v>39010</v>
      </c>
      <c r="BP1607" s="297">
        <v>46315</v>
      </c>
      <c r="BQ1607" s="297" t="s">
        <v>4757</v>
      </c>
      <c r="BR1607" s="297" t="s">
        <v>4764</v>
      </c>
      <c r="BS1607" s="297">
        <v>39010</v>
      </c>
      <c r="BT1607" s="297">
        <v>46315</v>
      </c>
      <c r="BU1607" s="294">
        <v>0</v>
      </c>
      <c r="BV1607" s="294">
        <v>49.06</v>
      </c>
      <c r="BW1607" s="294">
        <v>0</v>
      </c>
    </row>
    <row r="1608" spans="1:75" s="289" customFormat="1" ht="18.2" customHeight="1" x14ac:dyDescent="0.15">
      <c r="A1608" s="298">
        <v>1606</v>
      </c>
      <c r="B1608" s="299" t="s">
        <v>305</v>
      </c>
      <c r="C1608" s="299" t="s">
        <v>306</v>
      </c>
      <c r="D1608" s="313">
        <v>45170</v>
      </c>
      <c r="E1608" s="300" t="s">
        <v>2672</v>
      </c>
      <c r="F1608" s="309">
        <v>123</v>
      </c>
      <c r="G1608" s="309">
        <v>122</v>
      </c>
      <c r="H1608" s="302">
        <v>69981.440000000002</v>
      </c>
      <c r="I1608" s="302">
        <v>107109.87</v>
      </c>
      <c r="J1608" s="302">
        <v>0</v>
      </c>
      <c r="K1608" s="302">
        <v>177091.31</v>
      </c>
      <c r="L1608" s="302">
        <v>1366.47</v>
      </c>
      <c r="M1608" s="302">
        <v>0</v>
      </c>
      <c r="N1608" s="302">
        <v>0</v>
      </c>
      <c r="O1608" s="302">
        <v>0</v>
      </c>
      <c r="P1608" s="302">
        <v>0</v>
      </c>
      <c r="Q1608" s="302">
        <v>0</v>
      </c>
      <c r="R1608" s="302">
        <v>177091.31</v>
      </c>
      <c r="S1608" s="302">
        <v>126478.65</v>
      </c>
      <c r="T1608" s="302">
        <v>548.19000000000005</v>
      </c>
      <c r="U1608" s="302">
        <v>0</v>
      </c>
      <c r="V1608" s="302">
        <v>0</v>
      </c>
      <c r="W1608" s="302">
        <v>0</v>
      </c>
      <c r="X1608" s="302">
        <v>0</v>
      </c>
      <c r="Y1608" s="302">
        <v>0</v>
      </c>
      <c r="Z1608" s="302">
        <v>127026.84</v>
      </c>
      <c r="AA1608" s="302">
        <v>0</v>
      </c>
      <c r="AB1608" s="302">
        <v>0</v>
      </c>
      <c r="AC1608" s="302">
        <v>0</v>
      </c>
      <c r="AD1608" s="302">
        <v>0</v>
      </c>
      <c r="AE1608" s="302">
        <v>0</v>
      </c>
      <c r="AF1608" s="302">
        <v>0</v>
      </c>
      <c r="AG1608" s="302">
        <v>0</v>
      </c>
      <c r="AH1608" s="302">
        <v>0</v>
      </c>
      <c r="AI1608" s="302">
        <v>0</v>
      </c>
      <c r="AJ1608" s="302">
        <v>0</v>
      </c>
      <c r="AK1608" s="302">
        <v>0</v>
      </c>
      <c r="AL1608" s="302">
        <v>0</v>
      </c>
      <c r="AM1608" s="302">
        <v>0</v>
      </c>
      <c r="AN1608" s="302">
        <v>0</v>
      </c>
      <c r="AO1608" s="302">
        <v>0</v>
      </c>
      <c r="AP1608" s="302">
        <v>0</v>
      </c>
      <c r="AQ1608" s="302">
        <v>0</v>
      </c>
      <c r="AR1608" s="302">
        <v>0</v>
      </c>
      <c r="AS1608" s="302">
        <v>0</v>
      </c>
      <c r="AT1608" s="295">
        <f t="shared" si="25"/>
        <v>0</v>
      </c>
      <c r="AU1608" s="302">
        <v>108476.34</v>
      </c>
      <c r="AV1608" s="302">
        <v>127026.84</v>
      </c>
      <c r="AW1608" s="303">
        <v>97</v>
      </c>
      <c r="AX1608" s="303">
        <v>300</v>
      </c>
      <c r="AY1608" s="302">
        <v>929999.99</v>
      </c>
      <c r="AZ1608" s="302">
        <v>220900.03</v>
      </c>
      <c r="BA1608" s="301">
        <v>88.989958000000001</v>
      </c>
      <c r="BB1608" s="301">
        <v>71.341539605336294</v>
      </c>
      <c r="BC1608" s="301">
        <v>9.4</v>
      </c>
      <c r="BD1608" s="301"/>
      <c r="BE1608" s="300" t="s">
        <v>4204</v>
      </c>
      <c r="BF1608" s="298"/>
      <c r="BG1608" s="300" t="s">
        <v>315</v>
      </c>
      <c r="BH1608" s="300" t="s">
        <v>179</v>
      </c>
      <c r="BI1608" s="300" t="s">
        <v>787</v>
      </c>
      <c r="BJ1608" s="300" t="s">
        <v>4205</v>
      </c>
      <c r="BK1608" s="299" t="s">
        <v>175</v>
      </c>
      <c r="BL1608" s="301">
        <v>1386819.0493757599</v>
      </c>
      <c r="BM1608" s="299" t="s">
        <v>309</v>
      </c>
      <c r="BN1608" s="301"/>
      <c r="BO1608" s="304">
        <v>39010</v>
      </c>
      <c r="BP1608" s="304">
        <v>48141</v>
      </c>
      <c r="BQ1608" s="297" t="s">
        <v>937</v>
      </c>
      <c r="BR1608" s="297" t="s">
        <v>4765</v>
      </c>
      <c r="BS1608" s="297">
        <v>39010</v>
      </c>
      <c r="BT1608" s="297">
        <v>48141</v>
      </c>
      <c r="BU1608" s="301">
        <v>56025.52</v>
      </c>
      <c r="BV1608" s="301">
        <v>84.59</v>
      </c>
      <c r="BW1608" s="301">
        <v>0</v>
      </c>
    </row>
    <row r="1609" spans="1:75" s="289" customFormat="1" ht="18.2" customHeight="1" x14ac:dyDescent="0.15">
      <c r="A1609" s="291">
        <v>1607</v>
      </c>
      <c r="B1609" s="292" t="s">
        <v>305</v>
      </c>
      <c r="C1609" s="292" t="s">
        <v>306</v>
      </c>
      <c r="D1609" s="312">
        <v>45170</v>
      </c>
      <c r="E1609" s="293" t="s">
        <v>2673</v>
      </c>
      <c r="F1609" s="308">
        <v>1</v>
      </c>
      <c r="G1609" s="308">
        <v>0</v>
      </c>
      <c r="H1609" s="295">
        <v>66738.55</v>
      </c>
      <c r="I1609" s="295">
        <v>0</v>
      </c>
      <c r="J1609" s="295">
        <v>0</v>
      </c>
      <c r="K1609" s="295">
        <v>66738.55</v>
      </c>
      <c r="L1609" s="295">
        <v>453.23</v>
      </c>
      <c r="M1609" s="295">
        <v>0</v>
      </c>
      <c r="N1609" s="295">
        <v>0</v>
      </c>
      <c r="O1609" s="295">
        <v>0</v>
      </c>
      <c r="P1609" s="295">
        <v>0</v>
      </c>
      <c r="Q1609" s="295">
        <v>0</v>
      </c>
      <c r="R1609" s="295">
        <v>66738.55</v>
      </c>
      <c r="S1609" s="295">
        <v>0</v>
      </c>
      <c r="T1609" s="295">
        <v>528.35</v>
      </c>
      <c r="U1609" s="295">
        <v>0</v>
      </c>
      <c r="V1609" s="295">
        <v>0</v>
      </c>
      <c r="W1609" s="295">
        <v>0</v>
      </c>
      <c r="X1609" s="295">
        <v>0</v>
      </c>
      <c r="Y1609" s="295">
        <v>0</v>
      </c>
      <c r="Z1609" s="295">
        <v>528.35</v>
      </c>
      <c r="AA1609" s="295">
        <v>0</v>
      </c>
      <c r="AB1609" s="295">
        <v>0</v>
      </c>
      <c r="AC1609" s="295">
        <v>0</v>
      </c>
      <c r="AD1609" s="295">
        <v>0</v>
      </c>
      <c r="AE1609" s="295">
        <v>0</v>
      </c>
      <c r="AF1609" s="295">
        <v>-0.38</v>
      </c>
      <c r="AG1609" s="295">
        <v>0</v>
      </c>
      <c r="AH1609" s="295">
        <v>0.74</v>
      </c>
      <c r="AI1609" s="295">
        <v>0</v>
      </c>
      <c r="AJ1609" s="295">
        <v>0</v>
      </c>
      <c r="AK1609" s="295">
        <v>0</v>
      </c>
      <c r="AL1609" s="295">
        <v>0</v>
      </c>
      <c r="AM1609" s="295">
        <v>0</v>
      </c>
      <c r="AN1609" s="295">
        <v>0</v>
      </c>
      <c r="AO1609" s="295">
        <v>0</v>
      </c>
      <c r="AP1609" s="295">
        <v>0</v>
      </c>
      <c r="AQ1609" s="295">
        <v>0</v>
      </c>
      <c r="AR1609" s="295">
        <v>0.36</v>
      </c>
      <c r="AS1609" s="295">
        <v>0</v>
      </c>
      <c r="AT1609" s="295">
        <f t="shared" si="25"/>
        <v>0</v>
      </c>
      <c r="AU1609" s="295">
        <v>453.23</v>
      </c>
      <c r="AV1609" s="295">
        <v>528.35</v>
      </c>
      <c r="AW1609" s="296">
        <v>97</v>
      </c>
      <c r="AX1609" s="296">
        <v>300</v>
      </c>
      <c r="AY1609" s="295">
        <v>517000</v>
      </c>
      <c r="AZ1609" s="295">
        <v>112347.68</v>
      </c>
      <c r="BA1609" s="294">
        <v>81.414495000000002</v>
      </c>
      <c r="BB1609" s="294">
        <v>48.363129040868898</v>
      </c>
      <c r="BC1609" s="294">
        <v>9.5</v>
      </c>
      <c r="BD1609" s="294"/>
      <c r="BE1609" s="293" t="s">
        <v>4204</v>
      </c>
      <c r="BF1609" s="291"/>
      <c r="BG1609" s="293" t="s">
        <v>310</v>
      </c>
      <c r="BH1609" s="293" t="s">
        <v>184</v>
      </c>
      <c r="BI1609" s="293" t="s">
        <v>739</v>
      </c>
      <c r="BJ1609" s="293" t="s">
        <v>177</v>
      </c>
      <c r="BK1609" s="292" t="s">
        <v>175</v>
      </c>
      <c r="BL1609" s="294">
        <v>522635.9919508</v>
      </c>
      <c r="BM1609" s="292" t="s">
        <v>309</v>
      </c>
      <c r="BN1609" s="294"/>
      <c r="BO1609" s="297">
        <v>39010</v>
      </c>
      <c r="BP1609" s="297">
        <v>48141</v>
      </c>
      <c r="BQ1609" s="297" t="s">
        <v>925</v>
      </c>
      <c r="BR1609" s="297" t="s">
        <v>4745</v>
      </c>
      <c r="BS1609" s="297">
        <v>39010</v>
      </c>
      <c r="BT1609" s="297">
        <v>48141</v>
      </c>
      <c r="BU1609" s="294">
        <v>270.88</v>
      </c>
      <c r="BV1609" s="294">
        <v>78.02</v>
      </c>
      <c r="BW1609" s="294">
        <v>0</v>
      </c>
    </row>
    <row r="1610" spans="1:75" s="289" customFormat="1" ht="18.2" customHeight="1" x14ac:dyDescent="0.15">
      <c r="A1610" s="298">
        <v>1608</v>
      </c>
      <c r="B1610" s="299" t="s">
        <v>305</v>
      </c>
      <c r="C1610" s="299" t="s">
        <v>306</v>
      </c>
      <c r="D1610" s="313">
        <v>45170</v>
      </c>
      <c r="E1610" s="300" t="s">
        <v>2674</v>
      </c>
      <c r="F1610" s="309">
        <v>153</v>
      </c>
      <c r="G1610" s="309">
        <v>152</v>
      </c>
      <c r="H1610" s="302">
        <v>50944.37</v>
      </c>
      <c r="I1610" s="302">
        <v>30520.38</v>
      </c>
      <c r="J1610" s="302">
        <v>0</v>
      </c>
      <c r="K1610" s="302">
        <v>81464.75</v>
      </c>
      <c r="L1610" s="302">
        <v>345.97</v>
      </c>
      <c r="M1610" s="302">
        <v>0</v>
      </c>
      <c r="N1610" s="302">
        <v>0</v>
      </c>
      <c r="O1610" s="302">
        <v>0</v>
      </c>
      <c r="P1610" s="302">
        <v>0</v>
      </c>
      <c r="Q1610" s="302">
        <v>0</v>
      </c>
      <c r="R1610" s="302">
        <v>81464.75</v>
      </c>
      <c r="S1610" s="302">
        <v>83370.179999999993</v>
      </c>
      <c r="T1610" s="302">
        <v>403.31</v>
      </c>
      <c r="U1610" s="302">
        <v>0</v>
      </c>
      <c r="V1610" s="302">
        <v>0</v>
      </c>
      <c r="W1610" s="302">
        <v>0</v>
      </c>
      <c r="X1610" s="302">
        <v>0</v>
      </c>
      <c r="Y1610" s="302">
        <v>0</v>
      </c>
      <c r="Z1610" s="302">
        <v>83773.490000000005</v>
      </c>
      <c r="AA1610" s="302">
        <v>0</v>
      </c>
      <c r="AB1610" s="302">
        <v>0</v>
      </c>
      <c r="AC1610" s="302">
        <v>0</v>
      </c>
      <c r="AD1610" s="302">
        <v>0</v>
      </c>
      <c r="AE1610" s="302">
        <v>0</v>
      </c>
      <c r="AF1610" s="302">
        <v>0</v>
      </c>
      <c r="AG1610" s="302">
        <v>0</v>
      </c>
      <c r="AH1610" s="302">
        <v>0</v>
      </c>
      <c r="AI1610" s="302">
        <v>0</v>
      </c>
      <c r="AJ1610" s="302">
        <v>0</v>
      </c>
      <c r="AK1610" s="302">
        <v>0</v>
      </c>
      <c r="AL1610" s="302">
        <v>0</v>
      </c>
      <c r="AM1610" s="302">
        <v>0</v>
      </c>
      <c r="AN1610" s="302">
        <v>0</v>
      </c>
      <c r="AO1610" s="302">
        <v>0</v>
      </c>
      <c r="AP1610" s="302">
        <v>0</v>
      </c>
      <c r="AQ1610" s="302">
        <v>0</v>
      </c>
      <c r="AR1610" s="302">
        <v>0</v>
      </c>
      <c r="AS1610" s="302">
        <v>0</v>
      </c>
      <c r="AT1610" s="295">
        <f t="shared" si="25"/>
        <v>0</v>
      </c>
      <c r="AU1610" s="302">
        <v>30866.35</v>
      </c>
      <c r="AV1610" s="302">
        <v>83773.490000000005</v>
      </c>
      <c r="AW1610" s="303">
        <v>97</v>
      </c>
      <c r="AX1610" s="303">
        <v>300</v>
      </c>
      <c r="AY1610" s="302">
        <v>372300</v>
      </c>
      <c r="AZ1610" s="302">
        <v>85759.56</v>
      </c>
      <c r="BA1610" s="301">
        <v>86.301368999999994</v>
      </c>
      <c r="BB1610" s="301">
        <v>81.9794253870093</v>
      </c>
      <c r="BC1610" s="301">
        <v>9.5</v>
      </c>
      <c r="BD1610" s="301"/>
      <c r="BE1610" s="300" t="s">
        <v>4204</v>
      </c>
      <c r="BF1610" s="298"/>
      <c r="BG1610" s="300" t="s">
        <v>312</v>
      </c>
      <c r="BH1610" s="300" t="s">
        <v>196</v>
      </c>
      <c r="BI1610" s="300" t="s">
        <v>773</v>
      </c>
      <c r="BJ1610" s="300" t="s">
        <v>4205</v>
      </c>
      <c r="BK1610" s="299" t="s">
        <v>175</v>
      </c>
      <c r="BL1610" s="301">
        <v>637958.27786599996</v>
      </c>
      <c r="BM1610" s="299" t="s">
        <v>309</v>
      </c>
      <c r="BN1610" s="301"/>
      <c r="BO1610" s="304">
        <v>39010</v>
      </c>
      <c r="BP1610" s="304">
        <v>48141</v>
      </c>
      <c r="BQ1610" s="297" t="s">
        <v>953</v>
      </c>
      <c r="BR1610" s="297" t="s">
        <v>4811</v>
      </c>
      <c r="BS1610" s="297">
        <v>39010</v>
      </c>
      <c r="BT1610" s="297">
        <v>48141</v>
      </c>
      <c r="BU1610" s="301">
        <v>31588.6</v>
      </c>
      <c r="BV1610" s="301">
        <v>59.56</v>
      </c>
      <c r="BW1610" s="301">
        <v>0</v>
      </c>
    </row>
    <row r="1611" spans="1:75" s="289" customFormat="1" ht="18.2" customHeight="1" x14ac:dyDescent="0.15">
      <c r="A1611" s="291">
        <v>1609</v>
      </c>
      <c r="B1611" s="292" t="s">
        <v>305</v>
      </c>
      <c r="C1611" s="292" t="s">
        <v>306</v>
      </c>
      <c r="D1611" s="312">
        <v>45170</v>
      </c>
      <c r="E1611" s="293" t="s">
        <v>2675</v>
      </c>
      <c r="F1611" s="308">
        <v>0</v>
      </c>
      <c r="G1611" s="308">
        <v>0</v>
      </c>
      <c r="H1611" s="295">
        <v>11428.83</v>
      </c>
      <c r="I1611" s="295">
        <v>0</v>
      </c>
      <c r="J1611" s="295">
        <v>0</v>
      </c>
      <c r="K1611" s="295">
        <v>11428.83</v>
      </c>
      <c r="L1611" s="295">
        <v>674.65</v>
      </c>
      <c r="M1611" s="295">
        <v>0</v>
      </c>
      <c r="N1611" s="295">
        <v>0</v>
      </c>
      <c r="O1611" s="295">
        <v>674.65</v>
      </c>
      <c r="P1611" s="295">
        <v>0</v>
      </c>
      <c r="Q1611" s="295">
        <v>0</v>
      </c>
      <c r="R1611" s="295">
        <v>10754.18</v>
      </c>
      <c r="S1611" s="295">
        <v>0</v>
      </c>
      <c r="T1611" s="295">
        <v>90.48</v>
      </c>
      <c r="U1611" s="295">
        <v>0</v>
      </c>
      <c r="V1611" s="295">
        <v>0</v>
      </c>
      <c r="W1611" s="295">
        <v>90.48</v>
      </c>
      <c r="X1611" s="295">
        <v>0</v>
      </c>
      <c r="Y1611" s="295">
        <v>0</v>
      </c>
      <c r="Z1611" s="295">
        <v>0</v>
      </c>
      <c r="AA1611" s="295">
        <v>54.34</v>
      </c>
      <c r="AB1611" s="295">
        <v>0</v>
      </c>
      <c r="AC1611" s="295">
        <v>0</v>
      </c>
      <c r="AD1611" s="295">
        <v>0</v>
      </c>
      <c r="AE1611" s="295">
        <v>0</v>
      </c>
      <c r="AF1611" s="295">
        <v>-22.69</v>
      </c>
      <c r="AG1611" s="295">
        <v>35.65</v>
      </c>
      <c r="AH1611" s="295">
        <v>101.61</v>
      </c>
      <c r="AI1611" s="295">
        <v>0</v>
      </c>
      <c r="AJ1611" s="295">
        <v>0</v>
      </c>
      <c r="AK1611" s="295">
        <v>0</v>
      </c>
      <c r="AL1611" s="295">
        <v>0</v>
      </c>
      <c r="AM1611" s="295">
        <v>0</v>
      </c>
      <c r="AN1611" s="295">
        <v>0</v>
      </c>
      <c r="AO1611" s="295">
        <v>0</v>
      </c>
      <c r="AP1611" s="295">
        <v>4.63</v>
      </c>
      <c r="AQ1611" s="295">
        <v>0</v>
      </c>
      <c r="AR1611" s="295">
        <v>0.11</v>
      </c>
      <c r="AS1611" s="295">
        <v>0</v>
      </c>
      <c r="AT1611" s="295">
        <f t="shared" si="25"/>
        <v>938.56</v>
      </c>
      <c r="AU1611" s="295">
        <v>0</v>
      </c>
      <c r="AV1611" s="295">
        <v>0</v>
      </c>
      <c r="AW1611" s="296">
        <v>37</v>
      </c>
      <c r="AX1611" s="296">
        <v>240</v>
      </c>
      <c r="AY1611" s="295">
        <v>349000.01</v>
      </c>
      <c r="AZ1611" s="295">
        <v>82084.149999999994</v>
      </c>
      <c r="BA1611" s="294">
        <v>88.117474000000001</v>
      </c>
      <c r="BB1611" s="294">
        <v>11.5446304376828</v>
      </c>
      <c r="BC1611" s="294">
        <v>9.5</v>
      </c>
      <c r="BD1611" s="294"/>
      <c r="BE1611" s="293" t="s">
        <v>4204</v>
      </c>
      <c r="BF1611" s="291"/>
      <c r="BG1611" s="293" t="s">
        <v>312</v>
      </c>
      <c r="BH1611" s="293" t="s">
        <v>196</v>
      </c>
      <c r="BI1611" s="293" t="s">
        <v>314</v>
      </c>
      <c r="BJ1611" s="293" t="s">
        <v>103</v>
      </c>
      <c r="BK1611" s="292" t="s">
        <v>175</v>
      </c>
      <c r="BL1611" s="294">
        <v>84217.015981279998</v>
      </c>
      <c r="BM1611" s="292" t="s">
        <v>309</v>
      </c>
      <c r="BN1611" s="294"/>
      <c r="BO1611" s="297">
        <v>39010</v>
      </c>
      <c r="BP1611" s="297">
        <v>46315</v>
      </c>
      <c r="BQ1611" s="297" t="s">
        <v>4757</v>
      </c>
      <c r="BR1611" s="297" t="s">
        <v>4764</v>
      </c>
      <c r="BS1611" s="297">
        <v>39010</v>
      </c>
      <c r="BT1611" s="297">
        <v>46315</v>
      </c>
      <c r="BU1611" s="294">
        <v>0</v>
      </c>
      <c r="BV1611" s="294">
        <v>54.34</v>
      </c>
      <c r="BW1611" s="294">
        <v>0</v>
      </c>
    </row>
    <row r="1612" spans="1:75" s="289" customFormat="1" ht="18.2" customHeight="1" x14ac:dyDescent="0.15">
      <c r="A1612" s="298">
        <v>1610</v>
      </c>
      <c r="B1612" s="299" t="s">
        <v>305</v>
      </c>
      <c r="C1612" s="299" t="s">
        <v>306</v>
      </c>
      <c r="D1612" s="313">
        <v>45170</v>
      </c>
      <c r="E1612" s="300" t="s">
        <v>2676</v>
      </c>
      <c r="F1612" s="309">
        <v>151</v>
      </c>
      <c r="G1612" s="309">
        <v>150</v>
      </c>
      <c r="H1612" s="302">
        <v>26145.7</v>
      </c>
      <c r="I1612" s="302">
        <v>51785.79</v>
      </c>
      <c r="J1612" s="302">
        <v>0</v>
      </c>
      <c r="K1612" s="302">
        <v>77931.490000000005</v>
      </c>
      <c r="L1612" s="302">
        <v>592.4</v>
      </c>
      <c r="M1612" s="302">
        <v>0</v>
      </c>
      <c r="N1612" s="302">
        <v>0</v>
      </c>
      <c r="O1612" s="302">
        <v>0</v>
      </c>
      <c r="P1612" s="302">
        <v>0</v>
      </c>
      <c r="Q1612" s="302">
        <v>0</v>
      </c>
      <c r="R1612" s="302">
        <v>77931.490000000005</v>
      </c>
      <c r="S1612" s="302">
        <v>67389.539999999994</v>
      </c>
      <c r="T1612" s="302">
        <v>206.99</v>
      </c>
      <c r="U1612" s="302">
        <v>0</v>
      </c>
      <c r="V1612" s="302">
        <v>0</v>
      </c>
      <c r="W1612" s="302">
        <v>0</v>
      </c>
      <c r="X1612" s="302">
        <v>0</v>
      </c>
      <c r="Y1612" s="302">
        <v>0</v>
      </c>
      <c r="Z1612" s="302">
        <v>67596.53</v>
      </c>
      <c r="AA1612" s="302">
        <v>0</v>
      </c>
      <c r="AB1612" s="302">
        <v>0</v>
      </c>
      <c r="AC1612" s="302">
        <v>0</v>
      </c>
      <c r="AD1612" s="302">
        <v>0</v>
      </c>
      <c r="AE1612" s="302">
        <v>0</v>
      </c>
      <c r="AF1612" s="302">
        <v>0</v>
      </c>
      <c r="AG1612" s="302">
        <v>0</v>
      </c>
      <c r="AH1612" s="302">
        <v>0</v>
      </c>
      <c r="AI1612" s="302">
        <v>0</v>
      </c>
      <c r="AJ1612" s="302">
        <v>0</v>
      </c>
      <c r="AK1612" s="302">
        <v>0</v>
      </c>
      <c r="AL1612" s="302">
        <v>0</v>
      </c>
      <c r="AM1612" s="302">
        <v>0</v>
      </c>
      <c r="AN1612" s="302">
        <v>0</v>
      </c>
      <c r="AO1612" s="302">
        <v>0</v>
      </c>
      <c r="AP1612" s="302">
        <v>0</v>
      </c>
      <c r="AQ1612" s="302">
        <v>0</v>
      </c>
      <c r="AR1612" s="302">
        <v>0</v>
      </c>
      <c r="AS1612" s="302">
        <v>0</v>
      </c>
      <c r="AT1612" s="295">
        <f t="shared" si="25"/>
        <v>0</v>
      </c>
      <c r="AU1612" s="302">
        <v>52378.19</v>
      </c>
      <c r="AV1612" s="302">
        <v>67596.53</v>
      </c>
      <c r="AW1612" s="303">
        <v>37</v>
      </c>
      <c r="AX1612" s="303">
        <v>240</v>
      </c>
      <c r="AY1612" s="302">
        <v>372300</v>
      </c>
      <c r="AZ1612" s="302">
        <v>85759.56</v>
      </c>
      <c r="BA1612" s="301">
        <v>86.301368999999994</v>
      </c>
      <c r="BB1612" s="301">
        <v>78.423843070204796</v>
      </c>
      <c r="BC1612" s="301">
        <v>9.5</v>
      </c>
      <c r="BD1612" s="301"/>
      <c r="BE1612" s="300" t="s">
        <v>4204</v>
      </c>
      <c r="BF1612" s="298"/>
      <c r="BG1612" s="300" t="s">
        <v>312</v>
      </c>
      <c r="BH1612" s="300" t="s">
        <v>196</v>
      </c>
      <c r="BI1612" s="300" t="s">
        <v>773</v>
      </c>
      <c r="BJ1612" s="300" t="s">
        <v>4205</v>
      </c>
      <c r="BK1612" s="299" t="s">
        <v>175</v>
      </c>
      <c r="BL1612" s="301">
        <v>610288.97961303999</v>
      </c>
      <c r="BM1612" s="299" t="s">
        <v>309</v>
      </c>
      <c r="BN1612" s="301"/>
      <c r="BO1612" s="304">
        <v>39010</v>
      </c>
      <c r="BP1612" s="304">
        <v>46315</v>
      </c>
      <c r="BQ1612" s="297" t="s">
        <v>937</v>
      </c>
      <c r="BR1612" s="297" t="s">
        <v>4765</v>
      </c>
      <c r="BS1612" s="297">
        <v>39010</v>
      </c>
      <c r="BT1612" s="297">
        <v>46315</v>
      </c>
      <c r="BU1612" s="301">
        <v>30070.5</v>
      </c>
      <c r="BV1612" s="301">
        <v>56.77</v>
      </c>
      <c r="BW1612" s="301">
        <v>0</v>
      </c>
    </row>
    <row r="1613" spans="1:75" s="289" customFormat="1" ht="18.2" customHeight="1" x14ac:dyDescent="0.15">
      <c r="A1613" s="291">
        <v>1611</v>
      </c>
      <c r="B1613" s="292" t="s">
        <v>305</v>
      </c>
      <c r="C1613" s="292" t="s">
        <v>306</v>
      </c>
      <c r="D1613" s="312">
        <v>45170</v>
      </c>
      <c r="E1613" s="293" t="s">
        <v>2677</v>
      </c>
      <c r="F1613" s="308">
        <v>133</v>
      </c>
      <c r="G1613" s="308">
        <v>132</v>
      </c>
      <c r="H1613" s="295">
        <v>69138.850000000006</v>
      </c>
      <c r="I1613" s="295">
        <v>38364.6</v>
      </c>
      <c r="J1613" s="295">
        <v>0</v>
      </c>
      <c r="K1613" s="295">
        <v>107503.45</v>
      </c>
      <c r="L1613" s="295">
        <v>469.53</v>
      </c>
      <c r="M1613" s="295">
        <v>0</v>
      </c>
      <c r="N1613" s="295">
        <v>0</v>
      </c>
      <c r="O1613" s="295">
        <v>0</v>
      </c>
      <c r="P1613" s="295">
        <v>0</v>
      </c>
      <c r="Q1613" s="295">
        <v>0</v>
      </c>
      <c r="R1613" s="295">
        <v>107503.45</v>
      </c>
      <c r="S1613" s="295">
        <v>95017.36</v>
      </c>
      <c r="T1613" s="295">
        <v>547.35</v>
      </c>
      <c r="U1613" s="295">
        <v>0</v>
      </c>
      <c r="V1613" s="295">
        <v>0</v>
      </c>
      <c r="W1613" s="295">
        <v>0</v>
      </c>
      <c r="X1613" s="295">
        <v>0</v>
      </c>
      <c r="Y1613" s="295">
        <v>0</v>
      </c>
      <c r="Z1613" s="295">
        <v>95564.71</v>
      </c>
      <c r="AA1613" s="295">
        <v>0</v>
      </c>
      <c r="AB1613" s="295">
        <v>0</v>
      </c>
      <c r="AC1613" s="295">
        <v>0</v>
      </c>
      <c r="AD1613" s="295">
        <v>0</v>
      </c>
      <c r="AE1613" s="295">
        <v>0</v>
      </c>
      <c r="AF1613" s="295">
        <v>0</v>
      </c>
      <c r="AG1613" s="295">
        <v>0</v>
      </c>
      <c r="AH1613" s="295">
        <v>0</v>
      </c>
      <c r="AI1613" s="295">
        <v>0</v>
      </c>
      <c r="AJ1613" s="295">
        <v>0</v>
      </c>
      <c r="AK1613" s="295">
        <v>0</v>
      </c>
      <c r="AL1613" s="295">
        <v>0</v>
      </c>
      <c r="AM1613" s="295">
        <v>0</v>
      </c>
      <c r="AN1613" s="295">
        <v>0</v>
      </c>
      <c r="AO1613" s="295">
        <v>0</v>
      </c>
      <c r="AP1613" s="295">
        <v>0</v>
      </c>
      <c r="AQ1613" s="295">
        <v>0</v>
      </c>
      <c r="AR1613" s="295">
        <v>0</v>
      </c>
      <c r="AS1613" s="295">
        <v>0</v>
      </c>
      <c r="AT1613" s="295">
        <f t="shared" si="25"/>
        <v>0</v>
      </c>
      <c r="AU1613" s="295">
        <v>38834.129999999997</v>
      </c>
      <c r="AV1613" s="295">
        <v>95564.71</v>
      </c>
      <c r="AW1613" s="296">
        <v>97</v>
      </c>
      <c r="AX1613" s="296">
        <v>300</v>
      </c>
      <c r="AY1613" s="295">
        <v>514000.01</v>
      </c>
      <c r="AZ1613" s="295">
        <v>116387.98</v>
      </c>
      <c r="BA1613" s="294">
        <v>84.834630000000004</v>
      </c>
      <c r="BB1613" s="294">
        <v>78.358739489022</v>
      </c>
      <c r="BC1613" s="294">
        <v>9.5</v>
      </c>
      <c r="BD1613" s="294"/>
      <c r="BE1613" s="293" t="s">
        <v>4204</v>
      </c>
      <c r="BF1613" s="291"/>
      <c r="BG1613" s="293" t="s">
        <v>315</v>
      </c>
      <c r="BH1613" s="293" t="s">
        <v>179</v>
      </c>
      <c r="BI1613" s="293" t="s">
        <v>648</v>
      </c>
      <c r="BJ1613" s="293" t="s">
        <v>4205</v>
      </c>
      <c r="BK1613" s="292" t="s">
        <v>175</v>
      </c>
      <c r="BL1613" s="294">
        <v>841869.83728119999</v>
      </c>
      <c r="BM1613" s="292" t="s">
        <v>309</v>
      </c>
      <c r="BN1613" s="294"/>
      <c r="BO1613" s="297">
        <v>39010</v>
      </c>
      <c r="BP1613" s="297">
        <v>48141</v>
      </c>
      <c r="BQ1613" s="297" t="s">
        <v>4231</v>
      </c>
      <c r="BR1613" s="297" t="s">
        <v>4796</v>
      </c>
      <c r="BS1613" s="297">
        <v>39010</v>
      </c>
      <c r="BT1613" s="297">
        <v>48141</v>
      </c>
      <c r="BU1613" s="294">
        <v>37033.93</v>
      </c>
      <c r="BV1613" s="294">
        <v>80.83</v>
      </c>
      <c r="BW1613" s="294">
        <v>0</v>
      </c>
    </row>
    <row r="1614" spans="1:75" s="289" customFormat="1" ht="18.2" customHeight="1" x14ac:dyDescent="0.15">
      <c r="A1614" s="298">
        <v>1612</v>
      </c>
      <c r="B1614" s="299" t="s">
        <v>305</v>
      </c>
      <c r="C1614" s="299" t="s">
        <v>306</v>
      </c>
      <c r="D1614" s="313">
        <v>45170</v>
      </c>
      <c r="E1614" s="300" t="s">
        <v>2678</v>
      </c>
      <c r="F1614" s="309">
        <v>181</v>
      </c>
      <c r="G1614" s="309">
        <v>180</v>
      </c>
      <c r="H1614" s="302">
        <v>52931.27</v>
      </c>
      <c r="I1614" s="302">
        <v>34419.879999999997</v>
      </c>
      <c r="J1614" s="302">
        <v>0</v>
      </c>
      <c r="K1614" s="302">
        <v>87351.15</v>
      </c>
      <c r="L1614" s="302">
        <v>359.42</v>
      </c>
      <c r="M1614" s="302">
        <v>0</v>
      </c>
      <c r="N1614" s="302">
        <v>0</v>
      </c>
      <c r="O1614" s="302">
        <v>0</v>
      </c>
      <c r="P1614" s="302">
        <v>0</v>
      </c>
      <c r="Q1614" s="302">
        <v>0</v>
      </c>
      <c r="R1614" s="302">
        <v>87351.15</v>
      </c>
      <c r="S1614" s="302">
        <v>105702.92</v>
      </c>
      <c r="T1614" s="302">
        <v>419.04</v>
      </c>
      <c r="U1614" s="302">
        <v>0</v>
      </c>
      <c r="V1614" s="302">
        <v>0</v>
      </c>
      <c r="W1614" s="302">
        <v>0</v>
      </c>
      <c r="X1614" s="302">
        <v>0</v>
      </c>
      <c r="Y1614" s="302">
        <v>0</v>
      </c>
      <c r="Z1614" s="302">
        <v>106121.96</v>
      </c>
      <c r="AA1614" s="302">
        <v>0</v>
      </c>
      <c r="AB1614" s="302">
        <v>0</v>
      </c>
      <c r="AC1614" s="302">
        <v>0</v>
      </c>
      <c r="AD1614" s="302">
        <v>0</v>
      </c>
      <c r="AE1614" s="302">
        <v>0</v>
      </c>
      <c r="AF1614" s="302">
        <v>0</v>
      </c>
      <c r="AG1614" s="302">
        <v>0</v>
      </c>
      <c r="AH1614" s="302">
        <v>0</v>
      </c>
      <c r="AI1614" s="302">
        <v>0</v>
      </c>
      <c r="AJ1614" s="302">
        <v>0</v>
      </c>
      <c r="AK1614" s="302">
        <v>0</v>
      </c>
      <c r="AL1614" s="302">
        <v>0</v>
      </c>
      <c r="AM1614" s="302">
        <v>0</v>
      </c>
      <c r="AN1614" s="302">
        <v>0</v>
      </c>
      <c r="AO1614" s="302">
        <v>0</v>
      </c>
      <c r="AP1614" s="302">
        <v>0</v>
      </c>
      <c r="AQ1614" s="302">
        <v>0</v>
      </c>
      <c r="AR1614" s="302">
        <v>0</v>
      </c>
      <c r="AS1614" s="302">
        <v>0</v>
      </c>
      <c r="AT1614" s="295">
        <f t="shared" si="25"/>
        <v>0</v>
      </c>
      <c r="AU1614" s="302">
        <v>34779.300000000003</v>
      </c>
      <c r="AV1614" s="302">
        <v>106121.96</v>
      </c>
      <c r="AW1614" s="303">
        <v>97</v>
      </c>
      <c r="AX1614" s="303">
        <v>300</v>
      </c>
      <c r="AY1614" s="302">
        <v>374200.01</v>
      </c>
      <c r="AZ1614" s="302">
        <v>89100</v>
      </c>
      <c r="BA1614" s="301">
        <v>89.207646999999994</v>
      </c>
      <c r="BB1614" s="301">
        <v>87.456684110483195</v>
      </c>
      <c r="BC1614" s="301">
        <v>9.5</v>
      </c>
      <c r="BD1614" s="301"/>
      <c r="BE1614" s="300" t="s">
        <v>4204</v>
      </c>
      <c r="BF1614" s="298"/>
      <c r="BG1614" s="300" t="s">
        <v>312</v>
      </c>
      <c r="BH1614" s="300" t="s">
        <v>189</v>
      </c>
      <c r="BI1614" s="300" t="s">
        <v>323</v>
      </c>
      <c r="BJ1614" s="300" t="s">
        <v>4205</v>
      </c>
      <c r="BK1614" s="299" t="s">
        <v>175</v>
      </c>
      <c r="BL1614" s="301">
        <v>684055.24136039999</v>
      </c>
      <c r="BM1614" s="299" t="s">
        <v>309</v>
      </c>
      <c r="BN1614" s="301"/>
      <c r="BO1614" s="304">
        <v>39010</v>
      </c>
      <c r="BP1614" s="304">
        <v>48141</v>
      </c>
      <c r="BQ1614" s="297" t="s">
        <v>931</v>
      </c>
      <c r="BR1614" s="297" t="s">
        <v>4779</v>
      </c>
      <c r="BS1614" s="297">
        <v>39010</v>
      </c>
      <c r="BT1614" s="297">
        <v>48141</v>
      </c>
      <c r="BU1614" s="301">
        <v>38258.5</v>
      </c>
      <c r="BV1614" s="301">
        <v>61.88</v>
      </c>
      <c r="BW1614" s="301">
        <v>0</v>
      </c>
    </row>
    <row r="1615" spans="1:75" s="289" customFormat="1" ht="18.2" customHeight="1" x14ac:dyDescent="0.15">
      <c r="A1615" s="291">
        <v>1613</v>
      </c>
      <c r="B1615" s="292" t="s">
        <v>305</v>
      </c>
      <c r="C1615" s="292" t="s">
        <v>306</v>
      </c>
      <c r="D1615" s="312">
        <v>45170</v>
      </c>
      <c r="E1615" s="293" t="s">
        <v>342</v>
      </c>
      <c r="F1615" s="308">
        <v>189</v>
      </c>
      <c r="G1615" s="308">
        <v>188</v>
      </c>
      <c r="H1615" s="295">
        <v>37708.33</v>
      </c>
      <c r="I1615" s="295">
        <v>24736.28</v>
      </c>
      <c r="J1615" s="295">
        <v>0</v>
      </c>
      <c r="K1615" s="295">
        <v>62444.61</v>
      </c>
      <c r="L1615" s="295">
        <v>254.87</v>
      </c>
      <c r="M1615" s="295">
        <v>0</v>
      </c>
      <c r="N1615" s="295">
        <v>0</v>
      </c>
      <c r="O1615" s="295">
        <v>0</v>
      </c>
      <c r="P1615" s="295">
        <v>0</v>
      </c>
      <c r="Q1615" s="295">
        <v>0</v>
      </c>
      <c r="R1615" s="295">
        <v>62444.61</v>
      </c>
      <c r="S1615" s="295">
        <v>79893.240000000005</v>
      </c>
      <c r="T1615" s="295">
        <v>301.67</v>
      </c>
      <c r="U1615" s="295">
        <v>0</v>
      </c>
      <c r="V1615" s="295">
        <v>0</v>
      </c>
      <c r="W1615" s="295">
        <v>0</v>
      </c>
      <c r="X1615" s="295">
        <v>0</v>
      </c>
      <c r="Y1615" s="295">
        <v>0</v>
      </c>
      <c r="Z1615" s="295">
        <v>80194.91</v>
      </c>
      <c r="AA1615" s="295">
        <v>0</v>
      </c>
      <c r="AB1615" s="295">
        <v>0</v>
      </c>
      <c r="AC1615" s="295">
        <v>0</v>
      </c>
      <c r="AD1615" s="295">
        <v>0</v>
      </c>
      <c r="AE1615" s="295">
        <v>0</v>
      </c>
      <c r="AF1615" s="295">
        <v>0</v>
      </c>
      <c r="AG1615" s="295">
        <v>0</v>
      </c>
      <c r="AH1615" s="295">
        <v>0</v>
      </c>
      <c r="AI1615" s="295">
        <v>0</v>
      </c>
      <c r="AJ1615" s="295">
        <v>0</v>
      </c>
      <c r="AK1615" s="295">
        <v>0</v>
      </c>
      <c r="AL1615" s="295">
        <v>0</v>
      </c>
      <c r="AM1615" s="295">
        <v>0</v>
      </c>
      <c r="AN1615" s="295">
        <v>0</v>
      </c>
      <c r="AO1615" s="295">
        <v>0</v>
      </c>
      <c r="AP1615" s="295">
        <v>0</v>
      </c>
      <c r="AQ1615" s="295">
        <v>0</v>
      </c>
      <c r="AR1615" s="295">
        <v>0</v>
      </c>
      <c r="AS1615" s="295">
        <v>0</v>
      </c>
      <c r="AT1615" s="295">
        <f t="shared" si="25"/>
        <v>0</v>
      </c>
      <c r="AU1615" s="295">
        <v>24991.15</v>
      </c>
      <c r="AV1615" s="295">
        <v>80194.91</v>
      </c>
      <c r="AW1615" s="296">
        <v>97</v>
      </c>
      <c r="AX1615" s="296">
        <v>300</v>
      </c>
      <c r="AY1615" s="295">
        <v>354700</v>
      </c>
      <c r="AZ1615" s="295">
        <v>63196.49</v>
      </c>
      <c r="BA1615" s="294">
        <v>66.817024000000004</v>
      </c>
      <c r="BB1615" s="294">
        <v>66.0220687104717</v>
      </c>
      <c r="BC1615" s="294">
        <v>9.6</v>
      </c>
      <c r="BD1615" s="294"/>
      <c r="BE1615" s="293" t="s">
        <v>4204</v>
      </c>
      <c r="BF1615" s="291"/>
      <c r="BG1615" s="293" t="s">
        <v>380</v>
      </c>
      <c r="BH1615" s="293" t="s">
        <v>210</v>
      </c>
      <c r="BI1615" s="293" t="s">
        <v>788</v>
      </c>
      <c r="BJ1615" s="293" t="s">
        <v>4205</v>
      </c>
      <c r="BK1615" s="292" t="s">
        <v>175</v>
      </c>
      <c r="BL1615" s="294">
        <v>489009.73559256003</v>
      </c>
      <c r="BM1615" s="292" t="s">
        <v>309</v>
      </c>
      <c r="BN1615" s="294"/>
      <c r="BO1615" s="297">
        <v>39013</v>
      </c>
      <c r="BP1615" s="297">
        <v>48144</v>
      </c>
      <c r="BQ1615" s="297" t="s">
        <v>950</v>
      </c>
      <c r="BR1615" s="297" t="s">
        <v>4766</v>
      </c>
      <c r="BS1615" s="297">
        <v>39013</v>
      </c>
      <c r="BT1615" s="297">
        <v>48144</v>
      </c>
      <c r="BU1615" s="294">
        <v>31355.09</v>
      </c>
      <c r="BV1615" s="294">
        <v>57.29</v>
      </c>
      <c r="BW1615" s="294">
        <v>0</v>
      </c>
    </row>
    <row r="1616" spans="1:75" s="289" customFormat="1" ht="18.2" customHeight="1" x14ac:dyDescent="0.15">
      <c r="A1616" s="298">
        <v>1614</v>
      </c>
      <c r="B1616" s="299" t="s">
        <v>305</v>
      </c>
      <c r="C1616" s="299" t="s">
        <v>306</v>
      </c>
      <c r="D1616" s="313">
        <v>45170</v>
      </c>
      <c r="E1616" s="300" t="s">
        <v>2679</v>
      </c>
      <c r="F1616" s="309">
        <v>1</v>
      </c>
      <c r="G1616" s="309">
        <v>0</v>
      </c>
      <c r="H1616" s="302">
        <v>23396.37</v>
      </c>
      <c r="I1616" s="302">
        <v>0</v>
      </c>
      <c r="J1616" s="302">
        <v>0</v>
      </c>
      <c r="K1616" s="302">
        <v>23396.37</v>
      </c>
      <c r="L1616" s="302">
        <v>346.2</v>
      </c>
      <c r="M1616" s="302">
        <v>0</v>
      </c>
      <c r="N1616" s="302">
        <v>0</v>
      </c>
      <c r="O1616" s="302">
        <v>0</v>
      </c>
      <c r="P1616" s="302">
        <v>0</v>
      </c>
      <c r="Q1616" s="302">
        <v>0</v>
      </c>
      <c r="R1616" s="302">
        <v>23396.37</v>
      </c>
      <c r="S1616" s="302">
        <v>0</v>
      </c>
      <c r="T1616" s="302">
        <v>187.17</v>
      </c>
      <c r="U1616" s="302">
        <v>0</v>
      </c>
      <c r="V1616" s="302">
        <v>0</v>
      </c>
      <c r="W1616" s="302">
        <v>0</v>
      </c>
      <c r="X1616" s="302">
        <v>0</v>
      </c>
      <c r="Y1616" s="302">
        <v>0</v>
      </c>
      <c r="Z1616" s="302">
        <v>187.17</v>
      </c>
      <c r="AA1616" s="302">
        <v>0</v>
      </c>
      <c r="AB1616" s="302">
        <v>0</v>
      </c>
      <c r="AC1616" s="302">
        <v>0</v>
      </c>
      <c r="AD1616" s="302">
        <v>0</v>
      </c>
      <c r="AE1616" s="302">
        <v>0</v>
      </c>
      <c r="AF1616" s="302">
        <v>-4.25</v>
      </c>
      <c r="AG1616" s="302">
        <v>0</v>
      </c>
      <c r="AH1616" s="302">
        <v>8.15</v>
      </c>
      <c r="AI1616" s="302">
        <v>0</v>
      </c>
      <c r="AJ1616" s="302">
        <v>0</v>
      </c>
      <c r="AK1616" s="302">
        <v>0</v>
      </c>
      <c r="AL1616" s="302">
        <v>0</v>
      </c>
      <c r="AM1616" s="302">
        <v>0</v>
      </c>
      <c r="AN1616" s="302">
        <v>0</v>
      </c>
      <c r="AO1616" s="302">
        <v>0</v>
      </c>
      <c r="AP1616" s="302">
        <v>0</v>
      </c>
      <c r="AQ1616" s="302">
        <v>0</v>
      </c>
      <c r="AR1616" s="302">
        <v>3.9</v>
      </c>
      <c r="AS1616" s="302">
        <v>0</v>
      </c>
      <c r="AT1616" s="295">
        <f t="shared" si="25"/>
        <v>0</v>
      </c>
      <c r="AU1616" s="302">
        <v>346.2</v>
      </c>
      <c r="AV1616" s="302">
        <v>187.17</v>
      </c>
      <c r="AW1616" s="303">
        <v>97</v>
      </c>
      <c r="AX1616" s="303">
        <v>300</v>
      </c>
      <c r="AY1616" s="302">
        <v>272000</v>
      </c>
      <c r="AZ1616" s="302">
        <v>60564.480000000003</v>
      </c>
      <c r="BA1616" s="301">
        <v>83.503455000000002</v>
      </c>
      <c r="BB1616" s="301">
        <v>32.257813977076196</v>
      </c>
      <c r="BC1616" s="301">
        <v>9.6</v>
      </c>
      <c r="BD1616" s="301"/>
      <c r="BE1616" s="300" t="s">
        <v>4204</v>
      </c>
      <c r="BF1616" s="298"/>
      <c r="BG1616" s="300" t="s">
        <v>335</v>
      </c>
      <c r="BH1616" s="300" t="s">
        <v>225</v>
      </c>
      <c r="BI1616" s="300" t="s">
        <v>555</v>
      </c>
      <c r="BJ1616" s="300" t="s">
        <v>177</v>
      </c>
      <c r="BK1616" s="299" t="s">
        <v>175</v>
      </c>
      <c r="BL1616" s="301">
        <v>183219.21952151999</v>
      </c>
      <c r="BM1616" s="299" t="s">
        <v>309</v>
      </c>
      <c r="BN1616" s="301"/>
      <c r="BO1616" s="304">
        <v>39013</v>
      </c>
      <c r="BP1616" s="304">
        <v>48144</v>
      </c>
      <c r="BQ1616" s="297" t="s">
        <v>4757</v>
      </c>
      <c r="BR1616" s="297" t="s">
        <v>4764</v>
      </c>
      <c r="BS1616" s="297">
        <v>39013</v>
      </c>
      <c r="BT1616" s="297">
        <v>48144</v>
      </c>
      <c r="BU1616" s="301">
        <v>151.69</v>
      </c>
      <c r="BV1616" s="301">
        <v>54.9</v>
      </c>
      <c r="BW1616" s="301">
        <v>0</v>
      </c>
    </row>
    <row r="1617" spans="1:75" s="289" customFormat="1" ht="18.2" customHeight="1" x14ac:dyDescent="0.15">
      <c r="A1617" s="291">
        <v>1615</v>
      </c>
      <c r="B1617" s="292" t="s">
        <v>305</v>
      </c>
      <c r="C1617" s="292" t="s">
        <v>306</v>
      </c>
      <c r="D1617" s="312">
        <v>45170</v>
      </c>
      <c r="E1617" s="293" t="s">
        <v>2680</v>
      </c>
      <c r="F1617" s="308">
        <v>172</v>
      </c>
      <c r="G1617" s="308">
        <v>171</v>
      </c>
      <c r="H1617" s="295">
        <v>32416.080000000002</v>
      </c>
      <c r="I1617" s="295">
        <v>20380.91</v>
      </c>
      <c r="J1617" s="295">
        <v>0</v>
      </c>
      <c r="K1617" s="295">
        <v>52796.99</v>
      </c>
      <c r="L1617" s="295">
        <v>219.15</v>
      </c>
      <c r="M1617" s="295">
        <v>0</v>
      </c>
      <c r="N1617" s="295">
        <v>0</v>
      </c>
      <c r="O1617" s="295">
        <v>0</v>
      </c>
      <c r="P1617" s="295">
        <v>0</v>
      </c>
      <c r="Q1617" s="295">
        <v>0</v>
      </c>
      <c r="R1617" s="295">
        <v>52796.99</v>
      </c>
      <c r="S1617" s="295">
        <v>61091.28</v>
      </c>
      <c r="T1617" s="295">
        <v>259.33</v>
      </c>
      <c r="U1617" s="295">
        <v>0</v>
      </c>
      <c r="V1617" s="295">
        <v>0</v>
      </c>
      <c r="W1617" s="295">
        <v>0</v>
      </c>
      <c r="X1617" s="295">
        <v>0</v>
      </c>
      <c r="Y1617" s="295">
        <v>0</v>
      </c>
      <c r="Z1617" s="295">
        <v>61350.61</v>
      </c>
      <c r="AA1617" s="295">
        <v>0</v>
      </c>
      <c r="AB1617" s="295">
        <v>0</v>
      </c>
      <c r="AC1617" s="295">
        <v>0</v>
      </c>
      <c r="AD1617" s="295">
        <v>0</v>
      </c>
      <c r="AE1617" s="295">
        <v>0</v>
      </c>
      <c r="AF1617" s="295">
        <v>0</v>
      </c>
      <c r="AG1617" s="295">
        <v>0</v>
      </c>
      <c r="AH1617" s="295">
        <v>0</v>
      </c>
      <c r="AI1617" s="295">
        <v>0</v>
      </c>
      <c r="AJ1617" s="295">
        <v>0</v>
      </c>
      <c r="AK1617" s="295">
        <v>0</v>
      </c>
      <c r="AL1617" s="295">
        <v>0</v>
      </c>
      <c r="AM1617" s="295">
        <v>0</v>
      </c>
      <c r="AN1617" s="295">
        <v>0</v>
      </c>
      <c r="AO1617" s="295">
        <v>0</v>
      </c>
      <c r="AP1617" s="295">
        <v>0</v>
      </c>
      <c r="AQ1617" s="295">
        <v>0</v>
      </c>
      <c r="AR1617" s="295">
        <v>0</v>
      </c>
      <c r="AS1617" s="295">
        <v>0</v>
      </c>
      <c r="AT1617" s="295">
        <f t="shared" si="25"/>
        <v>0</v>
      </c>
      <c r="AU1617" s="295">
        <v>20600.060000000001</v>
      </c>
      <c r="AV1617" s="295">
        <v>61350.61</v>
      </c>
      <c r="AW1617" s="296">
        <v>97</v>
      </c>
      <c r="AX1617" s="296">
        <v>300</v>
      </c>
      <c r="AY1617" s="295">
        <v>354700</v>
      </c>
      <c r="AZ1617" s="295">
        <v>54331.92</v>
      </c>
      <c r="BA1617" s="294">
        <v>57.444602000000003</v>
      </c>
      <c r="BB1617" s="294">
        <v>55.8217356822284</v>
      </c>
      <c r="BC1617" s="294">
        <v>9.6</v>
      </c>
      <c r="BD1617" s="294"/>
      <c r="BE1617" s="293" t="s">
        <v>4204</v>
      </c>
      <c r="BF1617" s="291"/>
      <c r="BG1617" s="293" t="s">
        <v>380</v>
      </c>
      <c r="BH1617" s="293" t="s">
        <v>210</v>
      </c>
      <c r="BI1617" s="293" t="s">
        <v>788</v>
      </c>
      <c r="BJ1617" s="293" t="s">
        <v>4205</v>
      </c>
      <c r="BK1617" s="292" t="s">
        <v>175</v>
      </c>
      <c r="BL1617" s="294">
        <v>413458.29720104003</v>
      </c>
      <c r="BM1617" s="292" t="s">
        <v>309</v>
      </c>
      <c r="BN1617" s="294"/>
      <c r="BO1617" s="297">
        <v>39013</v>
      </c>
      <c r="BP1617" s="297">
        <v>48144</v>
      </c>
      <c r="BQ1617" s="297" t="s">
        <v>929</v>
      </c>
      <c r="BR1617" s="297" t="s">
        <v>4777</v>
      </c>
      <c r="BS1617" s="297">
        <v>39013</v>
      </c>
      <c r="BT1617" s="297">
        <v>48144</v>
      </c>
      <c r="BU1617" s="294">
        <v>25223.79</v>
      </c>
      <c r="BV1617" s="294">
        <v>49.25</v>
      </c>
      <c r="BW1617" s="294">
        <v>0</v>
      </c>
    </row>
    <row r="1618" spans="1:75" s="289" customFormat="1" ht="18.2" customHeight="1" x14ac:dyDescent="0.15">
      <c r="A1618" s="298">
        <v>1616</v>
      </c>
      <c r="B1618" s="299" t="s">
        <v>305</v>
      </c>
      <c r="C1618" s="299" t="s">
        <v>306</v>
      </c>
      <c r="D1618" s="313">
        <v>45170</v>
      </c>
      <c r="E1618" s="300" t="s">
        <v>2681</v>
      </c>
      <c r="F1618" s="299" t="s">
        <v>1005</v>
      </c>
      <c r="G1618" s="309">
        <v>162</v>
      </c>
      <c r="H1618" s="302">
        <v>75431.27</v>
      </c>
      <c r="I1618" s="302">
        <v>156802.51999999999</v>
      </c>
      <c r="J1618" s="302">
        <v>0</v>
      </c>
      <c r="K1618" s="302">
        <v>232233.79</v>
      </c>
      <c r="L1618" s="302">
        <v>1711.91</v>
      </c>
      <c r="M1618" s="302">
        <v>232233.79</v>
      </c>
      <c r="N1618" s="302">
        <v>0</v>
      </c>
      <c r="O1618" s="302">
        <v>0</v>
      </c>
      <c r="P1618" s="302">
        <v>0</v>
      </c>
      <c r="Q1618" s="302">
        <v>0</v>
      </c>
      <c r="R1618" s="302">
        <v>232233.79</v>
      </c>
      <c r="S1618" s="302">
        <v>216249.46</v>
      </c>
      <c r="T1618" s="302">
        <v>590.88</v>
      </c>
      <c r="U1618" s="302">
        <v>0</v>
      </c>
      <c r="V1618" s="302">
        <v>0</v>
      </c>
      <c r="W1618" s="302">
        <v>0</v>
      </c>
      <c r="X1618" s="302">
        <v>0</v>
      </c>
      <c r="Y1618" s="302">
        <v>0</v>
      </c>
      <c r="Z1618" s="302">
        <v>216840.34</v>
      </c>
      <c r="AA1618" s="302">
        <v>0</v>
      </c>
      <c r="AB1618" s="302">
        <v>0</v>
      </c>
      <c r="AC1618" s="302">
        <v>0</v>
      </c>
      <c r="AD1618" s="302">
        <v>0</v>
      </c>
      <c r="AE1618" s="302">
        <v>0</v>
      </c>
      <c r="AF1618" s="302">
        <v>0</v>
      </c>
      <c r="AG1618" s="302">
        <v>0</v>
      </c>
      <c r="AH1618" s="302">
        <v>0</v>
      </c>
      <c r="AI1618" s="302">
        <v>0</v>
      </c>
      <c r="AJ1618" s="302">
        <v>0</v>
      </c>
      <c r="AK1618" s="302">
        <v>0</v>
      </c>
      <c r="AL1618" s="302">
        <v>0</v>
      </c>
      <c r="AM1618" s="302">
        <v>0</v>
      </c>
      <c r="AN1618" s="302">
        <v>0</v>
      </c>
      <c r="AO1618" s="302">
        <v>0</v>
      </c>
      <c r="AP1618" s="302">
        <v>0</v>
      </c>
      <c r="AQ1618" s="302">
        <v>0</v>
      </c>
      <c r="AR1618" s="302">
        <v>0</v>
      </c>
      <c r="AS1618" s="302">
        <v>0</v>
      </c>
      <c r="AT1618" s="295">
        <f t="shared" si="25"/>
        <v>0</v>
      </c>
      <c r="AU1618" s="302">
        <v>158514.43</v>
      </c>
      <c r="AV1618" s="302">
        <v>216840.34</v>
      </c>
      <c r="AW1618" s="303">
        <v>37</v>
      </c>
      <c r="AX1618" s="303">
        <v>240</v>
      </c>
      <c r="AY1618" s="302">
        <v>1039999.99</v>
      </c>
      <c r="AZ1618" s="302">
        <v>248786.2</v>
      </c>
      <c r="BA1618" s="301">
        <v>89.711539000000002</v>
      </c>
      <c r="BB1618" s="301">
        <v>83.742790832862994</v>
      </c>
      <c r="BC1618" s="301">
        <v>9.4</v>
      </c>
      <c r="BD1618" s="301"/>
      <c r="BE1618" s="300" t="s">
        <v>4204</v>
      </c>
      <c r="BF1618" s="298"/>
      <c r="BG1618" s="300" t="s">
        <v>317</v>
      </c>
      <c r="BH1618" s="300" t="s">
        <v>390</v>
      </c>
      <c r="BI1618" s="300" t="s">
        <v>789</v>
      </c>
      <c r="BJ1618" s="300" t="s">
        <v>4205</v>
      </c>
      <c r="BK1618" s="299" t="s">
        <v>175</v>
      </c>
      <c r="BL1618" s="301">
        <v>0</v>
      </c>
      <c r="BM1618" s="299" t="s">
        <v>309</v>
      </c>
      <c r="BN1618" s="301"/>
      <c r="BO1618" s="304">
        <v>39013</v>
      </c>
      <c r="BP1618" s="304">
        <v>46318</v>
      </c>
      <c r="BQ1618" s="297" t="s">
        <v>4899</v>
      </c>
      <c r="BR1618" s="297" t="s">
        <v>4900</v>
      </c>
      <c r="BS1618" s="297">
        <v>39013</v>
      </c>
      <c r="BT1618" s="297">
        <v>46318</v>
      </c>
      <c r="BU1618" s="301">
        <v>81928.070000000007</v>
      </c>
      <c r="BV1618" s="301">
        <v>0</v>
      </c>
      <c r="BW1618" s="301">
        <v>0</v>
      </c>
    </row>
    <row r="1619" spans="1:75" s="289" customFormat="1" ht="18.2" customHeight="1" x14ac:dyDescent="0.15">
      <c r="A1619" s="291">
        <v>1617</v>
      </c>
      <c r="B1619" s="292" t="s">
        <v>305</v>
      </c>
      <c r="C1619" s="292" t="s">
        <v>306</v>
      </c>
      <c r="D1619" s="312">
        <v>45170</v>
      </c>
      <c r="E1619" s="293" t="s">
        <v>2682</v>
      </c>
      <c r="F1619" s="308">
        <v>0</v>
      </c>
      <c r="G1619" s="308">
        <v>0</v>
      </c>
      <c r="H1619" s="295">
        <v>15313.86</v>
      </c>
      <c r="I1619" s="295">
        <v>0</v>
      </c>
      <c r="J1619" s="295">
        <v>0</v>
      </c>
      <c r="K1619" s="295">
        <v>15313.86</v>
      </c>
      <c r="L1619" s="295">
        <v>497.18</v>
      </c>
      <c r="M1619" s="295">
        <v>0</v>
      </c>
      <c r="N1619" s="295">
        <v>0</v>
      </c>
      <c r="O1619" s="295">
        <v>497.18</v>
      </c>
      <c r="P1619" s="295">
        <v>0</v>
      </c>
      <c r="Q1619" s="295">
        <v>0</v>
      </c>
      <c r="R1619" s="295">
        <v>14816.68</v>
      </c>
      <c r="S1619" s="295">
        <v>0</v>
      </c>
      <c r="T1619" s="295">
        <v>121.23</v>
      </c>
      <c r="U1619" s="295">
        <v>0</v>
      </c>
      <c r="V1619" s="295">
        <v>0</v>
      </c>
      <c r="W1619" s="295">
        <v>121.23</v>
      </c>
      <c r="X1619" s="295">
        <v>0</v>
      </c>
      <c r="Y1619" s="295">
        <v>0</v>
      </c>
      <c r="Z1619" s="295">
        <v>0</v>
      </c>
      <c r="AA1619" s="295">
        <v>49.15</v>
      </c>
      <c r="AB1619" s="295">
        <v>0</v>
      </c>
      <c r="AC1619" s="295">
        <v>0</v>
      </c>
      <c r="AD1619" s="295">
        <v>0</v>
      </c>
      <c r="AE1619" s="295">
        <v>0</v>
      </c>
      <c r="AF1619" s="295">
        <v>-20.89</v>
      </c>
      <c r="AG1619" s="295">
        <v>33.380000000000003</v>
      </c>
      <c r="AH1619" s="295">
        <v>91.63</v>
      </c>
      <c r="AI1619" s="295">
        <v>0</v>
      </c>
      <c r="AJ1619" s="295">
        <v>0</v>
      </c>
      <c r="AK1619" s="295">
        <v>0</v>
      </c>
      <c r="AL1619" s="295">
        <v>0</v>
      </c>
      <c r="AM1619" s="295">
        <v>0</v>
      </c>
      <c r="AN1619" s="295">
        <v>0</v>
      </c>
      <c r="AO1619" s="295">
        <v>0</v>
      </c>
      <c r="AP1619" s="295">
        <v>0</v>
      </c>
      <c r="AQ1619" s="295">
        <v>0</v>
      </c>
      <c r="AR1619" s="295">
        <v>0</v>
      </c>
      <c r="AS1619" s="295">
        <v>5.1079999999999997E-3</v>
      </c>
      <c r="AT1619" s="295">
        <f t="shared" si="25"/>
        <v>771.674892</v>
      </c>
      <c r="AU1619" s="295">
        <v>0</v>
      </c>
      <c r="AV1619" s="295">
        <v>0</v>
      </c>
      <c r="AW1619" s="296">
        <v>97</v>
      </c>
      <c r="AX1619" s="296">
        <v>300</v>
      </c>
      <c r="AY1619" s="295">
        <v>403000</v>
      </c>
      <c r="AZ1619" s="295">
        <v>70781.05</v>
      </c>
      <c r="BA1619" s="294">
        <v>65.888498999999996</v>
      </c>
      <c r="BB1619" s="294">
        <v>13.792516575599301</v>
      </c>
      <c r="BC1619" s="294">
        <v>9.5</v>
      </c>
      <c r="BD1619" s="294"/>
      <c r="BE1619" s="293" t="s">
        <v>4204</v>
      </c>
      <c r="BF1619" s="291"/>
      <c r="BG1619" s="293" t="s">
        <v>315</v>
      </c>
      <c r="BH1619" s="293" t="s">
        <v>179</v>
      </c>
      <c r="BI1619" s="293" t="s">
        <v>648</v>
      </c>
      <c r="BJ1619" s="293" t="s">
        <v>103</v>
      </c>
      <c r="BK1619" s="292" t="s">
        <v>175</v>
      </c>
      <c r="BL1619" s="294">
        <v>116030.84348128</v>
      </c>
      <c r="BM1619" s="292" t="s">
        <v>309</v>
      </c>
      <c r="BN1619" s="294"/>
      <c r="BO1619" s="297">
        <v>39014</v>
      </c>
      <c r="BP1619" s="297">
        <v>48145</v>
      </c>
      <c r="BQ1619" s="297" t="s">
        <v>4757</v>
      </c>
      <c r="BR1619" s="297" t="s">
        <v>4764</v>
      </c>
      <c r="BS1619" s="297">
        <v>39014</v>
      </c>
      <c r="BT1619" s="297">
        <v>48145</v>
      </c>
      <c r="BU1619" s="294">
        <v>0</v>
      </c>
      <c r="BV1619" s="294">
        <v>49.15</v>
      </c>
      <c r="BW1619" s="294">
        <v>0</v>
      </c>
    </row>
    <row r="1620" spans="1:75" s="289" customFormat="1" ht="18.2" customHeight="1" x14ac:dyDescent="0.15">
      <c r="A1620" s="298">
        <v>1618</v>
      </c>
      <c r="B1620" s="299" t="s">
        <v>305</v>
      </c>
      <c r="C1620" s="299" t="s">
        <v>306</v>
      </c>
      <c r="D1620" s="313">
        <v>45170</v>
      </c>
      <c r="E1620" s="300" t="s">
        <v>2683</v>
      </c>
      <c r="F1620" s="309">
        <v>124</v>
      </c>
      <c r="G1620" s="309">
        <v>123</v>
      </c>
      <c r="H1620" s="302">
        <v>36866.46</v>
      </c>
      <c r="I1620" s="302">
        <v>19463.830000000002</v>
      </c>
      <c r="J1620" s="302">
        <v>0</v>
      </c>
      <c r="K1620" s="302">
        <v>56330.29</v>
      </c>
      <c r="L1620" s="302">
        <v>249.25</v>
      </c>
      <c r="M1620" s="302">
        <v>0</v>
      </c>
      <c r="N1620" s="302">
        <v>0</v>
      </c>
      <c r="O1620" s="302">
        <v>0</v>
      </c>
      <c r="P1620" s="302">
        <v>0</v>
      </c>
      <c r="Q1620" s="302">
        <v>0</v>
      </c>
      <c r="R1620" s="302">
        <v>56330.29</v>
      </c>
      <c r="S1620" s="302">
        <v>47470.31</v>
      </c>
      <c r="T1620" s="302">
        <v>294.93</v>
      </c>
      <c r="U1620" s="302">
        <v>0</v>
      </c>
      <c r="V1620" s="302">
        <v>0</v>
      </c>
      <c r="W1620" s="302">
        <v>0</v>
      </c>
      <c r="X1620" s="302">
        <v>0</v>
      </c>
      <c r="Y1620" s="302">
        <v>0</v>
      </c>
      <c r="Z1620" s="302">
        <v>47765.24</v>
      </c>
      <c r="AA1620" s="302">
        <v>0</v>
      </c>
      <c r="AB1620" s="302">
        <v>0</v>
      </c>
      <c r="AC1620" s="302">
        <v>0</v>
      </c>
      <c r="AD1620" s="302">
        <v>0</v>
      </c>
      <c r="AE1620" s="302">
        <v>0</v>
      </c>
      <c r="AF1620" s="302">
        <v>0</v>
      </c>
      <c r="AG1620" s="302">
        <v>0</v>
      </c>
      <c r="AH1620" s="302">
        <v>0</v>
      </c>
      <c r="AI1620" s="302">
        <v>0</v>
      </c>
      <c r="AJ1620" s="302">
        <v>0</v>
      </c>
      <c r="AK1620" s="302">
        <v>0</v>
      </c>
      <c r="AL1620" s="302">
        <v>0</v>
      </c>
      <c r="AM1620" s="302">
        <v>0</v>
      </c>
      <c r="AN1620" s="302">
        <v>0</v>
      </c>
      <c r="AO1620" s="302">
        <v>0</v>
      </c>
      <c r="AP1620" s="302">
        <v>0</v>
      </c>
      <c r="AQ1620" s="302">
        <v>0</v>
      </c>
      <c r="AR1620" s="302">
        <v>0</v>
      </c>
      <c r="AS1620" s="302">
        <v>0</v>
      </c>
      <c r="AT1620" s="295">
        <f t="shared" si="25"/>
        <v>0</v>
      </c>
      <c r="AU1620" s="302">
        <v>19713.080000000002</v>
      </c>
      <c r="AV1620" s="302">
        <v>47765.24</v>
      </c>
      <c r="AW1620" s="303">
        <v>97</v>
      </c>
      <c r="AX1620" s="303">
        <v>300</v>
      </c>
      <c r="AY1620" s="302">
        <v>398200</v>
      </c>
      <c r="AZ1620" s="302">
        <v>61792.08</v>
      </c>
      <c r="BA1620" s="301">
        <v>58.233325000000001</v>
      </c>
      <c r="BB1620" s="301">
        <v>53.0860926661516</v>
      </c>
      <c r="BC1620" s="301">
        <v>9.6</v>
      </c>
      <c r="BD1620" s="301"/>
      <c r="BE1620" s="300" t="s">
        <v>4204</v>
      </c>
      <c r="BF1620" s="298"/>
      <c r="BG1620" s="300" t="s">
        <v>307</v>
      </c>
      <c r="BH1620" s="300" t="s">
        <v>222</v>
      </c>
      <c r="BI1620" s="300" t="s">
        <v>308</v>
      </c>
      <c r="BJ1620" s="300" t="s">
        <v>4205</v>
      </c>
      <c r="BK1620" s="299" t="s">
        <v>175</v>
      </c>
      <c r="BL1620" s="301">
        <v>441127.90869784</v>
      </c>
      <c r="BM1620" s="299" t="s">
        <v>309</v>
      </c>
      <c r="BN1620" s="301"/>
      <c r="BO1620" s="304">
        <v>39015</v>
      </c>
      <c r="BP1620" s="304">
        <v>48146</v>
      </c>
      <c r="BQ1620" s="297" t="s">
        <v>4514</v>
      </c>
      <c r="BR1620" s="297" t="s">
        <v>4816</v>
      </c>
      <c r="BS1620" s="297">
        <v>39015</v>
      </c>
      <c r="BT1620" s="297">
        <v>48146</v>
      </c>
      <c r="BU1620" s="301">
        <v>20811.75</v>
      </c>
      <c r="BV1620" s="301">
        <v>56.02</v>
      </c>
      <c r="BW1620" s="301">
        <v>0</v>
      </c>
    </row>
    <row r="1621" spans="1:75" s="289" customFormat="1" ht="18.2" customHeight="1" x14ac:dyDescent="0.15">
      <c r="A1621" s="291">
        <v>1619</v>
      </c>
      <c r="B1621" s="292" t="s">
        <v>305</v>
      </c>
      <c r="C1621" s="292" t="s">
        <v>306</v>
      </c>
      <c r="D1621" s="312">
        <v>45170</v>
      </c>
      <c r="E1621" s="293" t="s">
        <v>2684</v>
      </c>
      <c r="F1621" s="308">
        <v>175</v>
      </c>
      <c r="G1621" s="308">
        <v>174</v>
      </c>
      <c r="H1621" s="295">
        <v>24340.38</v>
      </c>
      <c r="I1621" s="295">
        <v>15424.29</v>
      </c>
      <c r="J1621" s="295">
        <v>0</v>
      </c>
      <c r="K1621" s="295">
        <v>39764.67</v>
      </c>
      <c r="L1621" s="295">
        <v>164.52</v>
      </c>
      <c r="M1621" s="295">
        <v>0</v>
      </c>
      <c r="N1621" s="295">
        <v>0</v>
      </c>
      <c r="O1621" s="295">
        <v>0</v>
      </c>
      <c r="P1621" s="295">
        <v>0</v>
      </c>
      <c r="Q1621" s="295">
        <v>0</v>
      </c>
      <c r="R1621" s="295">
        <v>39764.67</v>
      </c>
      <c r="S1621" s="295">
        <v>47083.48</v>
      </c>
      <c r="T1621" s="295">
        <v>194.72</v>
      </c>
      <c r="U1621" s="295">
        <v>0</v>
      </c>
      <c r="V1621" s="295">
        <v>0</v>
      </c>
      <c r="W1621" s="295">
        <v>0</v>
      </c>
      <c r="X1621" s="295">
        <v>0</v>
      </c>
      <c r="Y1621" s="295">
        <v>0</v>
      </c>
      <c r="Z1621" s="295">
        <v>47278.2</v>
      </c>
      <c r="AA1621" s="295">
        <v>0</v>
      </c>
      <c r="AB1621" s="295">
        <v>0</v>
      </c>
      <c r="AC1621" s="295">
        <v>0</v>
      </c>
      <c r="AD1621" s="295">
        <v>0</v>
      </c>
      <c r="AE1621" s="295">
        <v>0</v>
      </c>
      <c r="AF1621" s="295">
        <v>0</v>
      </c>
      <c r="AG1621" s="295">
        <v>0</v>
      </c>
      <c r="AH1621" s="295">
        <v>0</v>
      </c>
      <c r="AI1621" s="295">
        <v>0</v>
      </c>
      <c r="AJ1621" s="295">
        <v>0</v>
      </c>
      <c r="AK1621" s="295">
        <v>0</v>
      </c>
      <c r="AL1621" s="295">
        <v>0</v>
      </c>
      <c r="AM1621" s="295">
        <v>0</v>
      </c>
      <c r="AN1621" s="295">
        <v>0</v>
      </c>
      <c r="AO1621" s="295">
        <v>0</v>
      </c>
      <c r="AP1621" s="295">
        <v>0</v>
      </c>
      <c r="AQ1621" s="295">
        <v>0</v>
      </c>
      <c r="AR1621" s="295">
        <v>0</v>
      </c>
      <c r="AS1621" s="295">
        <v>0</v>
      </c>
      <c r="AT1621" s="295">
        <f t="shared" si="25"/>
        <v>0</v>
      </c>
      <c r="AU1621" s="295">
        <v>15588.81</v>
      </c>
      <c r="AV1621" s="295">
        <v>47278.2</v>
      </c>
      <c r="AW1621" s="296">
        <v>97</v>
      </c>
      <c r="AX1621" s="296">
        <v>300</v>
      </c>
      <c r="AY1621" s="295">
        <v>201000.01</v>
      </c>
      <c r="AZ1621" s="295">
        <v>40792.589999999997</v>
      </c>
      <c r="BA1621" s="294">
        <v>76.159700000000001</v>
      </c>
      <c r="BB1621" s="294">
        <v>74.240575011270394</v>
      </c>
      <c r="BC1621" s="294">
        <v>9.6</v>
      </c>
      <c r="BD1621" s="294"/>
      <c r="BE1621" s="293" t="s">
        <v>4204</v>
      </c>
      <c r="BF1621" s="291"/>
      <c r="BG1621" s="293" t="s">
        <v>355</v>
      </c>
      <c r="BH1621" s="293" t="s">
        <v>228</v>
      </c>
      <c r="BI1621" s="293" t="s">
        <v>379</v>
      </c>
      <c r="BJ1621" s="293" t="s">
        <v>4205</v>
      </c>
      <c r="BK1621" s="292" t="s">
        <v>175</v>
      </c>
      <c r="BL1621" s="294">
        <v>311400.94817832002</v>
      </c>
      <c r="BM1621" s="292" t="s">
        <v>309</v>
      </c>
      <c r="BN1621" s="294"/>
      <c r="BO1621" s="297">
        <v>39015</v>
      </c>
      <c r="BP1621" s="297">
        <v>48146</v>
      </c>
      <c r="BQ1621" s="297" t="s">
        <v>4195</v>
      </c>
      <c r="BR1621" s="297" t="s">
        <v>4771</v>
      </c>
      <c r="BS1621" s="297">
        <v>39015</v>
      </c>
      <c r="BT1621" s="297">
        <v>48146</v>
      </c>
      <c r="BU1621" s="294">
        <v>18795.02</v>
      </c>
      <c r="BV1621" s="294">
        <v>36.97</v>
      </c>
      <c r="BW1621" s="294">
        <v>0</v>
      </c>
    </row>
    <row r="1622" spans="1:75" s="289" customFormat="1" ht="18.2" customHeight="1" x14ac:dyDescent="0.15">
      <c r="A1622" s="298">
        <v>1620</v>
      </c>
      <c r="B1622" s="299" t="s">
        <v>305</v>
      </c>
      <c r="C1622" s="299" t="s">
        <v>306</v>
      </c>
      <c r="D1622" s="313">
        <v>45170</v>
      </c>
      <c r="E1622" s="300" t="s">
        <v>2685</v>
      </c>
      <c r="F1622" s="309">
        <v>46</v>
      </c>
      <c r="G1622" s="309">
        <v>45</v>
      </c>
      <c r="H1622" s="302">
        <v>14526.46</v>
      </c>
      <c r="I1622" s="302">
        <v>12383.6</v>
      </c>
      <c r="J1622" s="302">
        <v>0</v>
      </c>
      <c r="K1622" s="302">
        <v>26910.06</v>
      </c>
      <c r="L1622" s="302">
        <v>328.78</v>
      </c>
      <c r="M1622" s="302">
        <v>0</v>
      </c>
      <c r="N1622" s="302">
        <v>0</v>
      </c>
      <c r="O1622" s="302">
        <v>0</v>
      </c>
      <c r="P1622" s="302">
        <v>0</v>
      </c>
      <c r="Q1622" s="302">
        <v>0</v>
      </c>
      <c r="R1622" s="302">
        <v>26910.06</v>
      </c>
      <c r="S1622" s="302">
        <v>7640.95</v>
      </c>
      <c r="T1622" s="302">
        <v>116.21</v>
      </c>
      <c r="U1622" s="302">
        <v>0</v>
      </c>
      <c r="V1622" s="302">
        <v>0</v>
      </c>
      <c r="W1622" s="302">
        <v>0</v>
      </c>
      <c r="X1622" s="302">
        <v>0</v>
      </c>
      <c r="Y1622" s="302">
        <v>0</v>
      </c>
      <c r="Z1622" s="302">
        <v>7757.16</v>
      </c>
      <c r="AA1622" s="302">
        <v>0</v>
      </c>
      <c r="AB1622" s="302">
        <v>0</v>
      </c>
      <c r="AC1622" s="302">
        <v>0</v>
      </c>
      <c r="AD1622" s="302">
        <v>0</v>
      </c>
      <c r="AE1622" s="302">
        <v>0</v>
      </c>
      <c r="AF1622" s="302">
        <v>0</v>
      </c>
      <c r="AG1622" s="302">
        <v>0</v>
      </c>
      <c r="AH1622" s="302">
        <v>0</v>
      </c>
      <c r="AI1622" s="302">
        <v>0</v>
      </c>
      <c r="AJ1622" s="302">
        <v>0</v>
      </c>
      <c r="AK1622" s="302">
        <v>0</v>
      </c>
      <c r="AL1622" s="302">
        <v>0</v>
      </c>
      <c r="AM1622" s="302">
        <v>0</v>
      </c>
      <c r="AN1622" s="302">
        <v>0</v>
      </c>
      <c r="AO1622" s="302">
        <v>0</v>
      </c>
      <c r="AP1622" s="302">
        <v>0</v>
      </c>
      <c r="AQ1622" s="302">
        <v>0</v>
      </c>
      <c r="AR1622" s="302">
        <v>0</v>
      </c>
      <c r="AS1622" s="302">
        <v>0</v>
      </c>
      <c r="AT1622" s="295">
        <f t="shared" si="25"/>
        <v>0</v>
      </c>
      <c r="AU1622" s="302">
        <v>12712.38</v>
      </c>
      <c r="AV1622" s="302">
        <v>7757.16</v>
      </c>
      <c r="AW1622" s="303">
        <v>37</v>
      </c>
      <c r="AX1622" s="303">
        <v>240</v>
      </c>
      <c r="AY1622" s="302">
        <v>270000</v>
      </c>
      <c r="AZ1622" s="302">
        <v>47406.06</v>
      </c>
      <c r="BA1622" s="301">
        <v>65.888576999999998</v>
      </c>
      <c r="BB1622" s="301">
        <v>37.401664689801699</v>
      </c>
      <c r="BC1622" s="301">
        <v>9.6</v>
      </c>
      <c r="BD1622" s="301"/>
      <c r="BE1622" s="300" t="s">
        <v>4204</v>
      </c>
      <c r="BF1622" s="298"/>
      <c r="BG1622" s="300" t="s">
        <v>358</v>
      </c>
      <c r="BH1622" s="300" t="s">
        <v>182</v>
      </c>
      <c r="BI1622" s="300" t="s">
        <v>359</v>
      </c>
      <c r="BJ1622" s="300" t="s">
        <v>4205</v>
      </c>
      <c r="BK1622" s="299" t="s">
        <v>175</v>
      </c>
      <c r="BL1622" s="301">
        <v>210735.26322575999</v>
      </c>
      <c r="BM1622" s="299" t="s">
        <v>309</v>
      </c>
      <c r="BN1622" s="301"/>
      <c r="BO1622" s="304">
        <v>39015</v>
      </c>
      <c r="BP1622" s="304">
        <v>46320</v>
      </c>
      <c r="BQ1622" s="297" t="s">
        <v>929</v>
      </c>
      <c r="BR1622" s="297" t="s">
        <v>4777</v>
      </c>
      <c r="BS1622" s="297">
        <v>39015</v>
      </c>
      <c r="BT1622" s="297">
        <v>46320</v>
      </c>
      <c r="BU1622" s="301">
        <v>5681.72</v>
      </c>
      <c r="BV1622" s="301">
        <v>41.03</v>
      </c>
      <c r="BW1622" s="301">
        <v>0</v>
      </c>
    </row>
    <row r="1623" spans="1:75" s="289" customFormat="1" ht="18.2" customHeight="1" x14ac:dyDescent="0.15">
      <c r="A1623" s="291">
        <v>1621</v>
      </c>
      <c r="B1623" s="292" t="s">
        <v>305</v>
      </c>
      <c r="C1623" s="292" t="s">
        <v>306</v>
      </c>
      <c r="D1623" s="312">
        <v>45170</v>
      </c>
      <c r="E1623" s="293" t="s">
        <v>2686</v>
      </c>
      <c r="F1623" s="308">
        <v>165</v>
      </c>
      <c r="G1623" s="308">
        <v>164</v>
      </c>
      <c r="H1623" s="295">
        <v>87235.199999999997</v>
      </c>
      <c r="I1623" s="295">
        <v>54838.44</v>
      </c>
      <c r="J1623" s="295">
        <v>0</v>
      </c>
      <c r="K1623" s="295">
        <v>142073.64000000001</v>
      </c>
      <c r="L1623" s="295">
        <v>595.08000000000004</v>
      </c>
      <c r="M1623" s="295">
        <v>0</v>
      </c>
      <c r="N1623" s="295">
        <v>0</v>
      </c>
      <c r="O1623" s="295">
        <v>0</v>
      </c>
      <c r="P1623" s="295">
        <v>0</v>
      </c>
      <c r="Q1623" s="295">
        <v>0</v>
      </c>
      <c r="R1623" s="295">
        <v>142073.64000000001</v>
      </c>
      <c r="S1623" s="295">
        <v>154822.44</v>
      </c>
      <c r="T1623" s="295">
        <v>683.34</v>
      </c>
      <c r="U1623" s="295">
        <v>0</v>
      </c>
      <c r="V1623" s="295">
        <v>0</v>
      </c>
      <c r="W1623" s="295">
        <v>0</v>
      </c>
      <c r="X1623" s="295">
        <v>0</v>
      </c>
      <c r="Y1623" s="295">
        <v>0</v>
      </c>
      <c r="Z1623" s="295">
        <v>155505.78</v>
      </c>
      <c r="AA1623" s="295">
        <v>0</v>
      </c>
      <c r="AB1623" s="295">
        <v>0</v>
      </c>
      <c r="AC1623" s="295">
        <v>0</v>
      </c>
      <c r="AD1623" s="295">
        <v>0</v>
      </c>
      <c r="AE1623" s="295">
        <v>0</v>
      </c>
      <c r="AF1623" s="295">
        <v>0</v>
      </c>
      <c r="AG1623" s="295">
        <v>0</v>
      </c>
      <c r="AH1623" s="295">
        <v>0</v>
      </c>
      <c r="AI1623" s="295">
        <v>0</v>
      </c>
      <c r="AJ1623" s="295">
        <v>0</v>
      </c>
      <c r="AK1623" s="295">
        <v>0</v>
      </c>
      <c r="AL1623" s="295">
        <v>0</v>
      </c>
      <c r="AM1623" s="295">
        <v>0</v>
      </c>
      <c r="AN1623" s="295">
        <v>0</v>
      </c>
      <c r="AO1623" s="295">
        <v>0</v>
      </c>
      <c r="AP1623" s="295">
        <v>0</v>
      </c>
      <c r="AQ1623" s="295">
        <v>0</v>
      </c>
      <c r="AR1623" s="295">
        <v>0</v>
      </c>
      <c r="AS1623" s="295">
        <v>0</v>
      </c>
      <c r="AT1623" s="295">
        <f t="shared" si="25"/>
        <v>0</v>
      </c>
      <c r="AU1623" s="295">
        <v>55433.52</v>
      </c>
      <c r="AV1623" s="295">
        <v>155505.78</v>
      </c>
      <c r="AW1623" s="296">
        <v>97</v>
      </c>
      <c r="AX1623" s="296">
        <v>300</v>
      </c>
      <c r="AY1623" s="295">
        <v>615000.01</v>
      </c>
      <c r="AZ1623" s="295">
        <v>147495.1</v>
      </c>
      <c r="BA1623" s="294">
        <v>89.999996999999993</v>
      </c>
      <c r="BB1623" s="294">
        <v>86.691877721897697</v>
      </c>
      <c r="BC1623" s="294">
        <v>9.4</v>
      </c>
      <c r="BD1623" s="294"/>
      <c r="BE1623" s="293" t="s">
        <v>4204</v>
      </c>
      <c r="BF1623" s="291"/>
      <c r="BG1623" s="293" t="s">
        <v>326</v>
      </c>
      <c r="BH1623" s="293" t="s">
        <v>190</v>
      </c>
      <c r="BI1623" s="293" t="s">
        <v>469</v>
      </c>
      <c r="BJ1623" s="293" t="s">
        <v>4205</v>
      </c>
      <c r="BK1623" s="292" t="s">
        <v>175</v>
      </c>
      <c r="BL1623" s="294">
        <v>1112592.3139094401</v>
      </c>
      <c r="BM1623" s="292" t="s">
        <v>309</v>
      </c>
      <c r="BN1623" s="294"/>
      <c r="BO1623" s="297">
        <v>39015</v>
      </c>
      <c r="BP1623" s="297">
        <v>48146</v>
      </c>
      <c r="BQ1623" s="297" t="s">
        <v>931</v>
      </c>
      <c r="BR1623" s="297" t="s">
        <v>4779</v>
      </c>
      <c r="BS1623" s="297">
        <v>39015</v>
      </c>
      <c r="BT1623" s="297">
        <v>48146</v>
      </c>
      <c r="BU1623" s="294">
        <v>50360.63</v>
      </c>
      <c r="BV1623" s="294">
        <v>56.48</v>
      </c>
      <c r="BW1623" s="294">
        <v>0</v>
      </c>
    </row>
    <row r="1624" spans="1:75" s="289" customFormat="1" ht="18.2" customHeight="1" x14ac:dyDescent="0.15">
      <c r="A1624" s="298">
        <v>1622</v>
      </c>
      <c r="B1624" s="299" t="s">
        <v>305</v>
      </c>
      <c r="C1624" s="299" t="s">
        <v>306</v>
      </c>
      <c r="D1624" s="313">
        <v>45170</v>
      </c>
      <c r="E1624" s="300" t="s">
        <v>2687</v>
      </c>
      <c r="F1624" s="309">
        <v>179</v>
      </c>
      <c r="G1624" s="309">
        <v>178</v>
      </c>
      <c r="H1624" s="302">
        <v>38491.089999999997</v>
      </c>
      <c r="I1624" s="302">
        <v>24652.22</v>
      </c>
      <c r="J1624" s="302">
        <v>0</v>
      </c>
      <c r="K1624" s="302">
        <v>63143.31</v>
      </c>
      <c r="L1624" s="302">
        <v>260.22000000000003</v>
      </c>
      <c r="M1624" s="302">
        <v>0</v>
      </c>
      <c r="N1624" s="302">
        <v>0</v>
      </c>
      <c r="O1624" s="302">
        <v>0</v>
      </c>
      <c r="P1624" s="302">
        <v>0</v>
      </c>
      <c r="Q1624" s="302">
        <v>0</v>
      </c>
      <c r="R1624" s="302">
        <v>63143.31</v>
      </c>
      <c r="S1624" s="302">
        <v>76478.48</v>
      </c>
      <c r="T1624" s="302">
        <v>307.93</v>
      </c>
      <c r="U1624" s="302">
        <v>0</v>
      </c>
      <c r="V1624" s="302">
        <v>0</v>
      </c>
      <c r="W1624" s="302">
        <v>0</v>
      </c>
      <c r="X1624" s="302">
        <v>0</v>
      </c>
      <c r="Y1624" s="302">
        <v>0</v>
      </c>
      <c r="Z1624" s="302">
        <v>76786.41</v>
      </c>
      <c r="AA1624" s="302">
        <v>0</v>
      </c>
      <c r="AB1624" s="302">
        <v>0</v>
      </c>
      <c r="AC1624" s="302">
        <v>0</v>
      </c>
      <c r="AD1624" s="302">
        <v>0</v>
      </c>
      <c r="AE1624" s="302">
        <v>0</v>
      </c>
      <c r="AF1624" s="302">
        <v>0</v>
      </c>
      <c r="AG1624" s="302">
        <v>0</v>
      </c>
      <c r="AH1624" s="302">
        <v>0</v>
      </c>
      <c r="AI1624" s="302">
        <v>0</v>
      </c>
      <c r="AJ1624" s="302">
        <v>0</v>
      </c>
      <c r="AK1624" s="302">
        <v>0</v>
      </c>
      <c r="AL1624" s="302">
        <v>0</v>
      </c>
      <c r="AM1624" s="302">
        <v>0</v>
      </c>
      <c r="AN1624" s="302">
        <v>0</v>
      </c>
      <c r="AO1624" s="302">
        <v>0</v>
      </c>
      <c r="AP1624" s="302">
        <v>0</v>
      </c>
      <c r="AQ1624" s="302">
        <v>0</v>
      </c>
      <c r="AR1624" s="302">
        <v>0</v>
      </c>
      <c r="AS1624" s="302">
        <v>0</v>
      </c>
      <c r="AT1624" s="295">
        <f t="shared" si="25"/>
        <v>0</v>
      </c>
      <c r="AU1624" s="302">
        <v>24912.44</v>
      </c>
      <c r="AV1624" s="302">
        <v>76786.41</v>
      </c>
      <c r="AW1624" s="303">
        <v>97</v>
      </c>
      <c r="AX1624" s="303">
        <v>300</v>
      </c>
      <c r="AY1624" s="302">
        <v>268999.99</v>
      </c>
      <c r="AZ1624" s="302">
        <v>64514.12</v>
      </c>
      <c r="BA1624" s="301">
        <v>90.000006999999997</v>
      </c>
      <c r="BB1624" s="301">
        <v>88.087667351010396</v>
      </c>
      <c r="BC1624" s="301">
        <v>9.6</v>
      </c>
      <c r="BD1624" s="301"/>
      <c r="BE1624" s="300" t="s">
        <v>4204</v>
      </c>
      <c r="BF1624" s="298"/>
      <c r="BG1624" s="300" t="s">
        <v>320</v>
      </c>
      <c r="BH1624" s="300" t="s">
        <v>181</v>
      </c>
      <c r="BI1624" s="300" t="s">
        <v>462</v>
      </c>
      <c r="BJ1624" s="300" t="s">
        <v>4205</v>
      </c>
      <c r="BK1624" s="299" t="s">
        <v>175</v>
      </c>
      <c r="BL1624" s="301">
        <v>494481.32236776</v>
      </c>
      <c r="BM1624" s="299" t="s">
        <v>309</v>
      </c>
      <c r="BN1624" s="301"/>
      <c r="BO1624" s="304">
        <v>39015</v>
      </c>
      <c r="BP1624" s="304">
        <v>48146</v>
      </c>
      <c r="BQ1624" s="297" t="s">
        <v>944</v>
      </c>
      <c r="BR1624" s="297" t="s">
        <v>4781</v>
      </c>
      <c r="BS1624" s="297">
        <v>39015</v>
      </c>
      <c r="BT1624" s="297">
        <v>48146</v>
      </c>
      <c r="BU1624" s="301">
        <v>30066</v>
      </c>
      <c r="BV1624" s="301">
        <v>58.48</v>
      </c>
      <c r="BW1624" s="301">
        <v>0</v>
      </c>
    </row>
    <row r="1625" spans="1:75" s="289" customFormat="1" ht="18.2" customHeight="1" x14ac:dyDescent="0.15">
      <c r="A1625" s="291">
        <v>1623</v>
      </c>
      <c r="B1625" s="292" t="s">
        <v>305</v>
      </c>
      <c r="C1625" s="292" t="s">
        <v>306</v>
      </c>
      <c r="D1625" s="312">
        <v>45170</v>
      </c>
      <c r="E1625" s="293" t="s">
        <v>2688</v>
      </c>
      <c r="F1625" s="308">
        <v>171</v>
      </c>
      <c r="G1625" s="308">
        <v>170</v>
      </c>
      <c r="H1625" s="295">
        <v>46357.67</v>
      </c>
      <c r="I1625" s="295">
        <v>31779.77</v>
      </c>
      <c r="J1625" s="295">
        <v>0</v>
      </c>
      <c r="K1625" s="295">
        <v>78137.440000000002</v>
      </c>
      <c r="L1625" s="295">
        <v>340.77</v>
      </c>
      <c r="M1625" s="295">
        <v>0</v>
      </c>
      <c r="N1625" s="295">
        <v>0</v>
      </c>
      <c r="O1625" s="295">
        <v>0</v>
      </c>
      <c r="P1625" s="295">
        <v>0</v>
      </c>
      <c r="Q1625" s="295">
        <v>0</v>
      </c>
      <c r="R1625" s="295">
        <v>78137.440000000002</v>
      </c>
      <c r="S1625" s="295">
        <v>87983.67</v>
      </c>
      <c r="T1625" s="295">
        <v>367</v>
      </c>
      <c r="U1625" s="295">
        <v>0</v>
      </c>
      <c r="V1625" s="295">
        <v>0</v>
      </c>
      <c r="W1625" s="295">
        <v>0</v>
      </c>
      <c r="X1625" s="295">
        <v>0</v>
      </c>
      <c r="Y1625" s="295">
        <v>0</v>
      </c>
      <c r="Z1625" s="295">
        <v>88350.67</v>
      </c>
      <c r="AA1625" s="295">
        <v>0</v>
      </c>
      <c r="AB1625" s="295">
        <v>0</v>
      </c>
      <c r="AC1625" s="295">
        <v>0</v>
      </c>
      <c r="AD1625" s="295">
        <v>0</v>
      </c>
      <c r="AE1625" s="295">
        <v>0</v>
      </c>
      <c r="AF1625" s="295">
        <v>0</v>
      </c>
      <c r="AG1625" s="295">
        <v>0</v>
      </c>
      <c r="AH1625" s="295">
        <v>0</v>
      </c>
      <c r="AI1625" s="295">
        <v>0</v>
      </c>
      <c r="AJ1625" s="295">
        <v>0</v>
      </c>
      <c r="AK1625" s="295">
        <v>0</v>
      </c>
      <c r="AL1625" s="295">
        <v>0</v>
      </c>
      <c r="AM1625" s="295">
        <v>0</v>
      </c>
      <c r="AN1625" s="295">
        <v>0</v>
      </c>
      <c r="AO1625" s="295">
        <v>0</v>
      </c>
      <c r="AP1625" s="295">
        <v>0</v>
      </c>
      <c r="AQ1625" s="295">
        <v>0</v>
      </c>
      <c r="AR1625" s="295">
        <v>0</v>
      </c>
      <c r="AS1625" s="295">
        <v>0</v>
      </c>
      <c r="AT1625" s="295">
        <f t="shared" si="25"/>
        <v>0</v>
      </c>
      <c r="AU1625" s="295">
        <v>32120.54</v>
      </c>
      <c r="AV1625" s="295">
        <v>88350.67</v>
      </c>
      <c r="AW1625" s="296">
        <v>97</v>
      </c>
      <c r="AX1625" s="296">
        <v>300</v>
      </c>
      <c r="AY1625" s="295">
        <v>320000.01</v>
      </c>
      <c r="AZ1625" s="295">
        <v>81009.05</v>
      </c>
      <c r="BA1625" s="294">
        <v>94.999994000000001</v>
      </c>
      <c r="BB1625" s="294">
        <v>91.632432810597805</v>
      </c>
      <c r="BC1625" s="294">
        <v>9.5</v>
      </c>
      <c r="BD1625" s="294"/>
      <c r="BE1625" s="293" t="s">
        <v>4204</v>
      </c>
      <c r="BF1625" s="291"/>
      <c r="BG1625" s="293" t="s">
        <v>326</v>
      </c>
      <c r="BH1625" s="293" t="s">
        <v>239</v>
      </c>
      <c r="BI1625" s="293" t="s">
        <v>383</v>
      </c>
      <c r="BJ1625" s="293" t="s">
        <v>4205</v>
      </c>
      <c r="BK1625" s="292" t="s">
        <v>175</v>
      </c>
      <c r="BL1625" s="294">
        <v>611901.79383423994</v>
      </c>
      <c r="BM1625" s="292" t="s">
        <v>309</v>
      </c>
      <c r="BN1625" s="294"/>
      <c r="BO1625" s="297">
        <v>39015</v>
      </c>
      <c r="BP1625" s="297">
        <v>48146</v>
      </c>
      <c r="BQ1625" s="297" t="s">
        <v>947</v>
      </c>
      <c r="BR1625" s="297" t="s">
        <v>4774</v>
      </c>
      <c r="BS1625" s="297">
        <v>39015</v>
      </c>
      <c r="BT1625" s="297">
        <v>48146</v>
      </c>
      <c r="BU1625" s="294">
        <v>32884.19</v>
      </c>
      <c r="BV1625" s="294">
        <v>56.26</v>
      </c>
      <c r="BW1625" s="294">
        <v>0</v>
      </c>
    </row>
    <row r="1626" spans="1:75" s="289" customFormat="1" ht="18.2" customHeight="1" x14ac:dyDescent="0.15">
      <c r="A1626" s="298">
        <v>1624</v>
      </c>
      <c r="B1626" s="299" t="s">
        <v>305</v>
      </c>
      <c r="C1626" s="299" t="s">
        <v>306</v>
      </c>
      <c r="D1626" s="313">
        <v>45170</v>
      </c>
      <c r="E1626" s="300" t="s">
        <v>2689</v>
      </c>
      <c r="F1626" s="309">
        <v>150</v>
      </c>
      <c r="G1626" s="309">
        <v>149</v>
      </c>
      <c r="H1626" s="302">
        <v>64823.02</v>
      </c>
      <c r="I1626" s="302">
        <v>38433.089999999997</v>
      </c>
      <c r="J1626" s="302">
        <v>0</v>
      </c>
      <c r="K1626" s="302">
        <v>103256.11</v>
      </c>
      <c r="L1626" s="302">
        <v>440.22</v>
      </c>
      <c r="M1626" s="302">
        <v>0</v>
      </c>
      <c r="N1626" s="302">
        <v>0</v>
      </c>
      <c r="O1626" s="302">
        <v>0</v>
      </c>
      <c r="P1626" s="302">
        <v>0</v>
      </c>
      <c r="Q1626" s="302">
        <v>0</v>
      </c>
      <c r="R1626" s="302">
        <v>103256.11</v>
      </c>
      <c r="S1626" s="302">
        <v>103623.51</v>
      </c>
      <c r="T1626" s="302">
        <v>513.17999999999995</v>
      </c>
      <c r="U1626" s="302">
        <v>0</v>
      </c>
      <c r="V1626" s="302">
        <v>0</v>
      </c>
      <c r="W1626" s="302">
        <v>0</v>
      </c>
      <c r="X1626" s="302">
        <v>0</v>
      </c>
      <c r="Y1626" s="302">
        <v>0</v>
      </c>
      <c r="Z1626" s="302">
        <v>104136.69</v>
      </c>
      <c r="AA1626" s="302">
        <v>0</v>
      </c>
      <c r="AB1626" s="302">
        <v>0</v>
      </c>
      <c r="AC1626" s="302">
        <v>0</v>
      </c>
      <c r="AD1626" s="302">
        <v>0</v>
      </c>
      <c r="AE1626" s="302">
        <v>0</v>
      </c>
      <c r="AF1626" s="302">
        <v>0</v>
      </c>
      <c r="AG1626" s="302">
        <v>0</v>
      </c>
      <c r="AH1626" s="302">
        <v>0</v>
      </c>
      <c r="AI1626" s="302">
        <v>0</v>
      </c>
      <c r="AJ1626" s="302">
        <v>0</v>
      </c>
      <c r="AK1626" s="302">
        <v>0</v>
      </c>
      <c r="AL1626" s="302">
        <v>0</v>
      </c>
      <c r="AM1626" s="302">
        <v>0</v>
      </c>
      <c r="AN1626" s="302">
        <v>0</v>
      </c>
      <c r="AO1626" s="302">
        <v>0</v>
      </c>
      <c r="AP1626" s="302">
        <v>0</v>
      </c>
      <c r="AQ1626" s="302">
        <v>0</v>
      </c>
      <c r="AR1626" s="302">
        <v>0</v>
      </c>
      <c r="AS1626" s="302">
        <v>0</v>
      </c>
      <c r="AT1626" s="295">
        <f t="shared" si="25"/>
        <v>0</v>
      </c>
      <c r="AU1626" s="302">
        <v>38873.31</v>
      </c>
      <c r="AV1626" s="302">
        <v>104136.69</v>
      </c>
      <c r="AW1626" s="303">
        <v>97</v>
      </c>
      <c r="AX1626" s="303">
        <v>300</v>
      </c>
      <c r="AY1626" s="302">
        <v>454999.99</v>
      </c>
      <c r="AZ1626" s="302">
        <v>109122.39</v>
      </c>
      <c r="BA1626" s="301">
        <v>90</v>
      </c>
      <c r="BB1626" s="301">
        <v>85.161715208033797</v>
      </c>
      <c r="BC1626" s="301">
        <v>9.5</v>
      </c>
      <c r="BD1626" s="301"/>
      <c r="BE1626" s="300" t="s">
        <v>4204</v>
      </c>
      <c r="BF1626" s="298"/>
      <c r="BG1626" s="300" t="s">
        <v>326</v>
      </c>
      <c r="BH1626" s="300" t="s">
        <v>216</v>
      </c>
      <c r="BI1626" s="300" t="s">
        <v>430</v>
      </c>
      <c r="BJ1626" s="300" t="s">
        <v>4205</v>
      </c>
      <c r="BK1626" s="299" t="s">
        <v>175</v>
      </c>
      <c r="BL1626" s="301">
        <v>808608.50999656005</v>
      </c>
      <c r="BM1626" s="299" t="s">
        <v>309</v>
      </c>
      <c r="BN1626" s="301"/>
      <c r="BO1626" s="304">
        <v>39015</v>
      </c>
      <c r="BP1626" s="304">
        <v>48146</v>
      </c>
      <c r="BQ1626" s="297" t="s">
        <v>936</v>
      </c>
      <c r="BR1626" s="297" t="s">
        <v>4769</v>
      </c>
      <c r="BS1626" s="297">
        <v>39015</v>
      </c>
      <c r="BT1626" s="297">
        <v>48146</v>
      </c>
      <c r="BU1626" s="301">
        <v>39288.93</v>
      </c>
      <c r="BV1626" s="301">
        <v>75.78</v>
      </c>
      <c r="BW1626" s="301">
        <v>0</v>
      </c>
    </row>
    <row r="1627" spans="1:75" s="289" customFormat="1" ht="18.2" customHeight="1" x14ac:dyDescent="0.15">
      <c r="A1627" s="291">
        <v>1625</v>
      </c>
      <c r="B1627" s="292" t="s">
        <v>305</v>
      </c>
      <c r="C1627" s="292" t="s">
        <v>306</v>
      </c>
      <c r="D1627" s="312">
        <v>45170</v>
      </c>
      <c r="E1627" s="293" t="s">
        <v>2690</v>
      </c>
      <c r="F1627" s="308">
        <v>183</v>
      </c>
      <c r="G1627" s="308">
        <v>182</v>
      </c>
      <c r="H1627" s="295">
        <v>74710.3</v>
      </c>
      <c r="I1627" s="295">
        <v>48830.080000000002</v>
      </c>
      <c r="J1627" s="295">
        <v>0</v>
      </c>
      <c r="K1627" s="295">
        <v>123540.38</v>
      </c>
      <c r="L1627" s="295">
        <v>507.36</v>
      </c>
      <c r="M1627" s="295">
        <v>0</v>
      </c>
      <c r="N1627" s="295">
        <v>0</v>
      </c>
      <c r="O1627" s="295">
        <v>0</v>
      </c>
      <c r="P1627" s="295">
        <v>0</v>
      </c>
      <c r="Q1627" s="295">
        <v>0</v>
      </c>
      <c r="R1627" s="295">
        <v>123540.38</v>
      </c>
      <c r="S1627" s="295">
        <v>151155.16</v>
      </c>
      <c r="T1627" s="295">
        <v>591.46</v>
      </c>
      <c r="U1627" s="295">
        <v>0</v>
      </c>
      <c r="V1627" s="295">
        <v>0</v>
      </c>
      <c r="W1627" s="295">
        <v>0</v>
      </c>
      <c r="X1627" s="295">
        <v>0</v>
      </c>
      <c r="Y1627" s="295">
        <v>0</v>
      </c>
      <c r="Z1627" s="295">
        <v>151746.62</v>
      </c>
      <c r="AA1627" s="295">
        <v>0</v>
      </c>
      <c r="AB1627" s="295">
        <v>0</v>
      </c>
      <c r="AC1627" s="295">
        <v>0</v>
      </c>
      <c r="AD1627" s="295">
        <v>0</v>
      </c>
      <c r="AE1627" s="295">
        <v>0</v>
      </c>
      <c r="AF1627" s="295">
        <v>0</v>
      </c>
      <c r="AG1627" s="295">
        <v>0</v>
      </c>
      <c r="AH1627" s="295">
        <v>0</v>
      </c>
      <c r="AI1627" s="295">
        <v>0</v>
      </c>
      <c r="AJ1627" s="295">
        <v>0</v>
      </c>
      <c r="AK1627" s="295">
        <v>0</v>
      </c>
      <c r="AL1627" s="295">
        <v>0</v>
      </c>
      <c r="AM1627" s="295">
        <v>0</v>
      </c>
      <c r="AN1627" s="295">
        <v>0</v>
      </c>
      <c r="AO1627" s="295">
        <v>0</v>
      </c>
      <c r="AP1627" s="295">
        <v>0</v>
      </c>
      <c r="AQ1627" s="295">
        <v>0</v>
      </c>
      <c r="AR1627" s="295">
        <v>0</v>
      </c>
      <c r="AS1627" s="295">
        <v>0</v>
      </c>
      <c r="AT1627" s="295">
        <f t="shared" si="25"/>
        <v>0</v>
      </c>
      <c r="AU1627" s="295">
        <v>49337.440000000002</v>
      </c>
      <c r="AV1627" s="295">
        <v>151746.62</v>
      </c>
      <c r="AW1627" s="296">
        <v>97</v>
      </c>
      <c r="AX1627" s="296">
        <v>300</v>
      </c>
      <c r="AY1627" s="295">
        <v>524400.01</v>
      </c>
      <c r="AZ1627" s="295">
        <v>125766.55</v>
      </c>
      <c r="BA1627" s="294">
        <v>89.999994000000001</v>
      </c>
      <c r="BB1627" s="294">
        <v>88.406921067308602</v>
      </c>
      <c r="BC1627" s="294">
        <v>9.5</v>
      </c>
      <c r="BD1627" s="294"/>
      <c r="BE1627" s="293" t="s">
        <v>4204</v>
      </c>
      <c r="BF1627" s="291"/>
      <c r="BG1627" s="293" t="s">
        <v>360</v>
      </c>
      <c r="BH1627" s="293" t="s">
        <v>232</v>
      </c>
      <c r="BI1627" s="293" t="s">
        <v>790</v>
      </c>
      <c r="BJ1627" s="293" t="s">
        <v>4205</v>
      </c>
      <c r="BK1627" s="292" t="s">
        <v>175</v>
      </c>
      <c r="BL1627" s="294">
        <v>967456.57565648004</v>
      </c>
      <c r="BM1627" s="292" t="s">
        <v>309</v>
      </c>
      <c r="BN1627" s="294"/>
      <c r="BO1627" s="297">
        <v>39015</v>
      </c>
      <c r="BP1627" s="297">
        <v>48146</v>
      </c>
      <c r="BQ1627" s="297" t="s">
        <v>931</v>
      </c>
      <c r="BR1627" s="297" t="s">
        <v>4779</v>
      </c>
      <c r="BS1627" s="297">
        <v>39015</v>
      </c>
      <c r="BT1627" s="297">
        <v>48146</v>
      </c>
      <c r="BU1627" s="294">
        <v>54335.519999999997</v>
      </c>
      <c r="BV1627" s="294">
        <v>87.34</v>
      </c>
      <c r="BW1627" s="294">
        <v>0</v>
      </c>
    </row>
    <row r="1628" spans="1:75" s="289" customFormat="1" ht="18.2" customHeight="1" x14ac:dyDescent="0.15">
      <c r="A1628" s="298">
        <v>1626</v>
      </c>
      <c r="B1628" s="299" t="s">
        <v>305</v>
      </c>
      <c r="C1628" s="299" t="s">
        <v>306</v>
      </c>
      <c r="D1628" s="313">
        <v>45170</v>
      </c>
      <c r="E1628" s="300" t="s">
        <v>1077</v>
      </c>
      <c r="F1628" s="309">
        <v>139</v>
      </c>
      <c r="G1628" s="309">
        <v>138</v>
      </c>
      <c r="H1628" s="302">
        <v>30480.03</v>
      </c>
      <c r="I1628" s="302">
        <v>17177.68</v>
      </c>
      <c r="J1628" s="302">
        <v>0</v>
      </c>
      <c r="K1628" s="302">
        <v>47657.71</v>
      </c>
      <c r="L1628" s="302">
        <v>206.03</v>
      </c>
      <c r="M1628" s="302">
        <v>0</v>
      </c>
      <c r="N1628" s="302">
        <v>0</v>
      </c>
      <c r="O1628" s="302">
        <v>0</v>
      </c>
      <c r="P1628" s="302">
        <v>0</v>
      </c>
      <c r="Q1628" s="302">
        <v>0</v>
      </c>
      <c r="R1628" s="302">
        <v>47657.71</v>
      </c>
      <c r="S1628" s="302">
        <v>44829.14</v>
      </c>
      <c r="T1628" s="302">
        <v>243.84</v>
      </c>
      <c r="U1628" s="302">
        <v>0</v>
      </c>
      <c r="V1628" s="302">
        <v>0</v>
      </c>
      <c r="W1628" s="302">
        <v>0</v>
      </c>
      <c r="X1628" s="302">
        <v>0</v>
      </c>
      <c r="Y1628" s="302">
        <v>0</v>
      </c>
      <c r="Z1628" s="302">
        <v>45072.98</v>
      </c>
      <c r="AA1628" s="302">
        <v>0</v>
      </c>
      <c r="AB1628" s="302">
        <v>0</v>
      </c>
      <c r="AC1628" s="302">
        <v>0</v>
      </c>
      <c r="AD1628" s="302">
        <v>0</v>
      </c>
      <c r="AE1628" s="302">
        <v>0</v>
      </c>
      <c r="AF1628" s="302">
        <v>0</v>
      </c>
      <c r="AG1628" s="302">
        <v>0</v>
      </c>
      <c r="AH1628" s="302">
        <v>0</v>
      </c>
      <c r="AI1628" s="302">
        <v>0</v>
      </c>
      <c r="AJ1628" s="302">
        <v>0</v>
      </c>
      <c r="AK1628" s="302">
        <v>0</v>
      </c>
      <c r="AL1628" s="302">
        <v>0</v>
      </c>
      <c r="AM1628" s="302">
        <v>0</v>
      </c>
      <c r="AN1628" s="302">
        <v>0</v>
      </c>
      <c r="AO1628" s="302">
        <v>0</v>
      </c>
      <c r="AP1628" s="302">
        <v>0</v>
      </c>
      <c r="AQ1628" s="302">
        <v>0</v>
      </c>
      <c r="AR1628" s="302">
        <v>0</v>
      </c>
      <c r="AS1628" s="302">
        <v>0</v>
      </c>
      <c r="AT1628" s="295">
        <f t="shared" si="25"/>
        <v>0</v>
      </c>
      <c r="AU1628" s="302">
        <v>17383.71</v>
      </c>
      <c r="AV1628" s="302">
        <v>45072.98</v>
      </c>
      <c r="AW1628" s="303">
        <v>97</v>
      </c>
      <c r="AX1628" s="303">
        <v>300</v>
      </c>
      <c r="AY1628" s="302">
        <v>231000</v>
      </c>
      <c r="AZ1628" s="302">
        <v>51083.67</v>
      </c>
      <c r="BA1628" s="301">
        <v>82.987015999999997</v>
      </c>
      <c r="BB1628" s="301">
        <v>77.421437071638806</v>
      </c>
      <c r="BC1628" s="301">
        <v>9.6</v>
      </c>
      <c r="BD1628" s="301"/>
      <c r="BE1628" s="300" t="s">
        <v>4204</v>
      </c>
      <c r="BF1628" s="298"/>
      <c r="BG1628" s="300" t="s">
        <v>310</v>
      </c>
      <c r="BH1628" s="300" t="s">
        <v>184</v>
      </c>
      <c r="BI1628" s="300" t="s">
        <v>395</v>
      </c>
      <c r="BJ1628" s="300" t="s">
        <v>4205</v>
      </c>
      <c r="BK1628" s="299" t="s">
        <v>175</v>
      </c>
      <c r="BL1628" s="301">
        <v>373212.10215016</v>
      </c>
      <c r="BM1628" s="299" t="s">
        <v>309</v>
      </c>
      <c r="BN1628" s="301"/>
      <c r="BO1628" s="304">
        <v>39015</v>
      </c>
      <c r="BP1628" s="304">
        <v>48146</v>
      </c>
      <c r="BQ1628" s="297" t="s">
        <v>947</v>
      </c>
      <c r="BR1628" s="297" t="s">
        <v>4774</v>
      </c>
      <c r="BS1628" s="297">
        <v>39015</v>
      </c>
      <c r="BT1628" s="297">
        <v>48146</v>
      </c>
      <c r="BU1628" s="301">
        <v>18614.75</v>
      </c>
      <c r="BV1628" s="301">
        <v>46.31</v>
      </c>
      <c r="BW1628" s="301">
        <v>0</v>
      </c>
    </row>
    <row r="1629" spans="1:75" s="289" customFormat="1" ht="18.2" customHeight="1" x14ac:dyDescent="0.15">
      <c r="A1629" s="291">
        <v>1627</v>
      </c>
      <c r="B1629" s="292" t="s">
        <v>305</v>
      </c>
      <c r="C1629" s="292" t="s">
        <v>306</v>
      </c>
      <c r="D1629" s="312">
        <v>45170</v>
      </c>
      <c r="E1629" s="293" t="s">
        <v>2691</v>
      </c>
      <c r="F1629" s="308">
        <v>0</v>
      </c>
      <c r="G1629" s="308">
        <v>0</v>
      </c>
      <c r="H1629" s="295">
        <v>23801.07</v>
      </c>
      <c r="I1629" s="295">
        <v>0</v>
      </c>
      <c r="J1629" s="295">
        <v>0</v>
      </c>
      <c r="K1629" s="295">
        <v>23801.07</v>
      </c>
      <c r="L1629" s="295">
        <v>539.34</v>
      </c>
      <c r="M1629" s="295">
        <v>0</v>
      </c>
      <c r="N1629" s="295">
        <v>0</v>
      </c>
      <c r="O1629" s="295">
        <v>539.34</v>
      </c>
      <c r="P1629" s="295">
        <v>0</v>
      </c>
      <c r="Q1629" s="295">
        <v>0</v>
      </c>
      <c r="R1629" s="295">
        <v>23261.73</v>
      </c>
      <c r="S1629" s="295">
        <v>0</v>
      </c>
      <c r="T1629" s="295">
        <v>188.43</v>
      </c>
      <c r="U1629" s="295">
        <v>0</v>
      </c>
      <c r="V1629" s="295">
        <v>0</v>
      </c>
      <c r="W1629" s="295">
        <v>188.43</v>
      </c>
      <c r="X1629" s="295">
        <v>0</v>
      </c>
      <c r="Y1629" s="295">
        <v>0</v>
      </c>
      <c r="Z1629" s="295">
        <v>0</v>
      </c>
      <c r="AA1629" s="295">
        <v>51.69</v>
      </c>
      <c r="AB1629" s="295">
        <v>0</v>
      </c>
      <c r="AC1629" s="295">
        <v>0</v>
      </c>
      <c r="AD1629" s="295">
        <v>0</v>
      </c>
      <c r="AE1629" s="295">
        <v>0</v>
      </c>
      <c r="AF1629" s="295">
        <v>-21.27</v>
      </c>
      <c r="AG1629" s="295">
        <v>33.909999999999997</v>
      </c>
      <c r="AH1629" s="295">
        <v>99.85</v>
      </c>
      <c r="AI1629" s="295">
        <v>0</v>
      </c>
      <c r="AJ1629" s="295">
        <v>0</v>
      </c>
      <c r="AK1629" s="295">
        <v>0</v>
      </c>
      <c r="AL1629" s="295">
        <v>0</v>
      </c>
      <c r="AM1629" s="295">
        <v>0</v>
      </c>
      <c r="AN1629" s="295">
        <v>0</v>
      </c>
      <c r="AO1629" s="295">
        <v>0</v>
      </c>
      <c r="AP1629" s="295">
        <v>0</v>
      </c>
      <c r="AQ1629" s="295">
        <v>0</v>
      </c>
      <c r="AR1629" s="295">
        <v>0</v>
      </c>
      <c r="AS1629" s="295">
        <v>6.3850000000000001E-3</v>
      </c>
      <c r="AT1629" s="295">
        <f t="shared" si="25"/>
        <v>891.94361500000002</v>
      </c>
      <c r="AU1629" s="295">
        <v>0</v>
      </c>
      <c r="AV1629" s="295">
        <v>0</v>
      </c>
      <c r="AW1629" s="296">
        <v>37</v>
      </c>
      <c r="AX1629" s="296">
        <v>240</v>
      </c>
      <c r="AY1629" s="295">
        <v>414000</v>
      </c>
      <c r="AZ1629" s="295">
        <v>78075.66</v>
      </c>
      <c r="BA1629" s="294">
        <v>70.783468999999997</v>
      </c>
      <c r="BB1629" s="294">
        <v>21.089106955245299</v>
      </c>
      <c r="BC1629" s="294">
        <v>9.5</v>
      </c>
      <c r="BD1629" s="294"/>
      <c r="BE1629" s="293" t="s">
        <v>4204</v>
      </c>
      <c r="BF1629" s="291"/>
      <c r="BG1629" s="293" t="s">
        <v>315</v>
      </c>
      <c r="BH1629" s="293" t="s">
        <v>183</v>
      </c>
      <c r="BI1629" s="293" t="s">
        <v>771</v>
      </c>
      <c r="BJ1629" s="293" t="s">
        <v>103</v>
      </c>
      <c r="BK1629" s="292" t="s">
        <v>175</v>
      </c>
      <c r="BL1629" s="294">
        <v>182164.84075608</v>
      </c>
      <c r="BM1629" s="292" t="s">
        <v>309</v>
      </c>
      <c r="BN1629" s="294"/>
      <c r="BO1629" s="297">
        <v>39016</v>
      </c>
      <c r="BP1629" s="297">
        <v>46321</v>
      </c>
      <c r="BQ1629" s="297" t="s">
        <v>4757</v>
      </c>
      <c r="BR1629" s="297" t="s">
        <v>4764</v>
      </c>
      <c r="BS1629" s="297">
        <v>39016</v>
      </c>
      <c r="BT1629" s="297">
        <v>46321</v>
      </c>
      <c r="BU1629" s="294">
        <v>0</v>
      </c>
      <c r="BV1629" s="294">
        <v>51.69</v>
      </c>
      <c r="BW1629" s="294">
        <v>0</v>
      </c>
    </row>
    <row r="1630" spans="1:75" s="289" customFormat="1" ht="18.2" customHeight="1" x14ac:dyDescent="0.15">
      <c r="A1630" s="298">
        <v>1628</v>
      </c>
      <c r="B1630" s="299" t="s">
        <v>305</v>
      </c>
      <c r="C1630" s="299" t="s">
        <v>306</v>
      </c>
      <c r="D1630" s="313">
        <v>45170</v>
      </c>
      <c r="E1630" s="300" t="s">
        <v>2692</v>
      </c>
      <c r="F1630" s="309">
        <v>88</v>
      </c>
      <c r="G1630" s="309">
        <v>87</v>
      </c>
      <c r="H1630" s="302">
        <v>40819.32</v>
      </c>
      <c r="I1630" s="302">
        <v>17384.150000000001</v>
      </c>
      <c r="J1630" s="302">
        <v>0</v>
      </c>
      <c r="K1630" s="302">
        <v>58203.47</v>
      </c>
      <c r="L1630" s="302">
        <v>277.23</v>
      </c>
      <c r="M1630" s="302">
        <v>0</v>
      </c>
      <c r="N1630" s="302">
        <v>0</v>
      </c>
      <c r="O1630" s="302">
        <v>0</v>
      </c>
      <c r="P1630" s="302">
        <v>0</v>
      </c>
      <c r="Q1630" s="302">
        <v>0</v>
      </c>
      <c r="R1630" s="302">
        <v>58203.47</v>
      </c>
      <c r="S1630" s="302">
        <v>34848.910000000003</v>
      </c>
      <c r="T1630" s="302">
        <v>323.14999999999998</v>
      </c>
      <c r="U1630" s="302">
        <v>0</v>
      </c>
      <c r="V1630" s="302">
        <v>0</v>
      </c>
      <c r="W1630" s="302">
        <v>0</v>
      </c>
      <c r="X1630" s="302">
        <v>0</v>
      </c>
      <c r="Y1630" s="302">
        <v>0</v>
      </c>
      <c r="Z1630" s="302">
        <v>35172.06</v>
      </c>
      <c r="AA1630" s="302">
        <v>0</v>
      </c>
      <c r="AB1630" s="302">
        <v>0</v>
      </c>
      <c r="AC1630" s="302">
        <v>0</v>
      </c>
      <c r="AD1630" s="302">
        <v>0</v>
      </c>
      <c r="AE1630" s="302">
        <v>0</v>
      </c>
      <c r="AF1630" s="302">
        <v>0</v>
      </c>
      <c r="AG1630" s="302">
        <v>0</v>
      </c>
      <c r="AH1630" s="302">
        <v>0</v>
      </c>
      <c r="AI1630" s="302">
        <v>0</v>
      </c>
      <c r="AJ1630" s="302">
        <v>0</v>
      </c>
      <c r="AK1630" s="302">
        <v>0</v>
      </c>
      <c r="AL1630" s="302">
        <v>0</v>
      </c>
      <c r="AM1630" s="302">
        <v>0</v>
      </c>
      <c r="AN1630" s="302">
        <v>0</v>
      </c>
      <c r="AO1630" s="302">
        <v>0</v>
      </c>
      <c r="AP1630" s="302">
        <v>0</v>
      </c>
      <c r="AQ1630" s="302">
        <v>0</v>
      </c>
      <c r="AR1630" s="302">
        <v>0</v>
      </c>
      <c r="AS1630" s="302">
        <v>0</v>
      </c>
      <c r="AT1630" s="295">
        <f t="shared" si="25"/>
        <v>0</v>
      </c>
      <c r="AU1630" s="302">
        <v>17661.38</v>
      </c>
      <c r="AV1630" s="302">
        <v>35172.06</v>
      </c>
      <c r="AW1630" s="303">
        <v>97</v>
      </c>
      <c r="AX1630" s="303">
        <v>300</v>
      </c>
      <c r="AY1630" s="302">
        <v>408000</v>
      </c>
      <c r="AZ1630" s="302">
        <v>68716.899999999994</v>
      </c>
      <c r="BA1630" s="301">
        <v>63.214965999999997</v>
      </c>
      <c r="BB1630" s="301">
        <v>53.543311428950098</v>
      </c>
      <c r="BC1630" s="301">
        <v>9.5</v>
      </c>
      <c r="BD1630" s="301"/>
      <c r="BE1630" s="300" t="s">
        <v>4204</v>
      </c>
      <c r="BF1630" s="298"/>
      <c r="BG1630" s="300" t="s">
        <v>315</v>
      </c>
      <c r="BH1630" s="300" t="s">
        <v>183</v>
      </c>
      <c r="BI1630" s="300" t="s">
        <v>771</v>
      </c>
      <c r="BJ1630" s="300" t="s">
        <v>4205</v>
      </c>
      <c r="BK1630" s="299" t="s">
        <v>175</v>
      </c>
      <c r="BL1630" s="301">
        <v>455796.96110312</v>
      </c>
      <c r="BM1630" s="299" t="s">
        <v>309</v>
      </c>
      <c r="BN1630" s="301"/>
      <c r="BO1630" s="304">
        <v>39016</v>
      </c>
      <c r="BP1630" s="304">
        <v>48147</v>
      </c>
      <c r="BQ1630" s="297" t="s">
        <v>959</v>
      </c>
      <c r="BR1630" s="297" t="s">
        <v>4784</v>
      </c>
      <c r="BS1630" s="297">
        <v>39016</v>
      </c>
      <c r="BT1630" s="297">
        <v>48147</v>
      </c>
      <c r="BU1630" s="301">
        <v>14937.11</v>
      </c>
      <c r="BV1630" s="301">
        <v>47.72</v>
      </c>
      <c r="BW1630" s="301">
        <v>0</v>
      </c>
    </row>
    <row r="1631" spans="1:75" s="289" customFormat="1" ht="18.2" customHeight="1" x14ac:dyDescent="0.15">
      <c r="A1631" s="291">
        <v>1629</v>
      </c>
      <c r="B1631" s="292" t="s">
        <v>305</v>
      </c>
      <c r="C1631" s="292" t="s">
        <v>306</v>
      </c>
      <c r="D1631" s="312">
        <v>45170</v>
      </c>
      <c r="E1631" s="293" t="s">
        <v>2693</v>
      </c>
      <c r="F1631" s="308">
        <v>136</v>
      </c>
      <c r="G1631" s="308">
        <v>135</v>
      </c>
      <c r="H1631" s="295">
        <v>45217.66</v>
      </c>
      <c r="I1631" s="295">
        <v>25411.81</v>
      </c>
      <c r="J1631" s="295">
        <v>0</v>
      </c>
      <c r="K1631" s="295">
        <v>70629.47</v>
      </c>
      <c r="L1631" s="295">
        <v>307.08999999999997</v>
      </c>
      <c r="M1631" s="295">
        <v>0</v>
      </c>
      <c r="N1631" s="295">
        <v>0</v>
      </c>
      <c r="O1631" s="295">
        <v>0</v>
      </c>
      <c r="P1631" s="295">
        <v>0</v>
      </c>
      <c r="Q1631" s="295">
        <v>0</v>
      </c>
      <c r="R1631" s="295">
        <v>70629.47</v>
      </c>
      <c r="S1631" s="295">
        <v>64371.29</v>
      </c>
      <c r="T1631" s="295">
        <v>357.97</v>
      </c>
      <c r="U1631" s="295">
        <v>0</v>
      </c>
      <c r="V1631" s="295">
        <v>0</v>
      </c>
      <c r="W1631" s="295">
        <v>0</v>
      </c>
      <c r="X1631" s="295">
        <v>0</v>
      </c>
      <c r="Y1631" s="295">
        <v>0</v>
      </c>
      <c r="Z1631" s="295">
        <v>64729.26</v>
      </c>
      <c r="AA1631" s="295">
        <v>0</v>
      </c>
      <c r="AB1631" s="295">
        <v>0</v>
      </c>
      <c r="AC1631" s="295">
        <v>0</v>
      </c>
      <c r="AD1631" s="295">
        <v>0</v>
      </c>
      <c r="AE1631" s="295">
        <v>0</v>
      </c>
      <c r="AF1631" s="295">
        <v>0</v>
      </c>
      <c r="AG1631" s="295">
        <v>0</v>
      </c>
      <c r="AH1631" s="295">
        <v>0</v>
      </c>
      <c r="AI1631" s="295">
        <v>0</v>
      </c>
      <c r="AJ1631" s="295">
        <v>0</v>
      </c>
      <c r="AK1631" s="295">
        <v>0</v>
      </c>
      <c r="AL1631" s="295">
        <v>0</v>
      </c>
      <c r="AM1631" s="295">
        <v>0</v>
      </c>
      <c r="AN1631" s="295">
        <v>0</v>
      </c>
      <c r="AO1631" s="295">
        <v>0</v>
      </c>
      <c r="AP1631" s="295">
        <v>0</v>
      </c>
      <c r="AQ1631" s="295">
        <v>0</v>
      </c>
      <c r="AR1631" s="295">
        <v>0</v>
      </c>
      <c r="AS1631" s="295">
        <v>0</v>
      </c>
      <c r="AT1631" s="295">
        <f t="shared" si="25"/>
        <v>0</v>
      </c>
      <c r="AU1631" s="295">
        <v>25718.9</v>
      </c>
      <c r="AV1631" s="295">
        <v>64729.26</v>
      </c>
      <c r="AW1631" s="296">
        <v>97</v>
      </c>
      <c r="AX1631" s="296">
        <v>300</v>
      </c>
      <c r="AY1631" s="295">
        <v>334600</v>
      </c>
      <c r="AZ1631" s="295">
        <v>76120</v>
      </c>
      <c r="BA1631" s="294">
        <v>85.386531000000005</v>
      </c>
      <c r="BB1631" s="294">
        <v>79.227606800690594</v>
      </c>
      <c r="BC1631" s="294">
        <v>9.5</v>
      </c>
      <c r="BD1631" s="294"/>
      <c r="BE1631" s="293" t="s">
        <v>4204</v>
      </c>
      <c r="BF1631" s="291"/>
      <c r="BG1631" s="293" t="s">
        <v>312</v>
      </c>
      <c r="BH1631" s="293" t="s">
        <v>188</v>
      </c>
      <c r="BI1631" s="293" t="s">
        <v>313</v>
      </c>
      <c r="BJ1631" s="293" t="s">
        <v>4205</v>
      </c>
      <c r="BK1631" s="292" t="s">
        <v>175</v>
      </c>
      <c r="BL1631" s="294">
        <v>553106.15999912005</v>
      </c>
      <c r="BM1631" s="292" t="s">
        <v>309</v>
      </c>
      <c r="BN1631" s="294"/>
      <c r="BO1631" s="297">
        <v>39016</v>
      </c>
      <c r="BP1631" s="297">
        <v>48147</v>
      </c>
      <c r="BQ1631" s="297" t="s">
        <v>961</v>
      </c>
      <c r="BR1631" s="297" t="s">
        <v>4773</v>
      </c>
      <c r="BS1631" s="297">
        <v>39016</v>
      </c>
      <c r="BT1631" s="297">
        <v>48147</v>
      </c>
      <c r="BU1631" s="294">
        <v>24935.56</v>
      </c>
      <c r="BV1631" s="294">
        <v>52.86</v>
      </c>
      <c r="BW1631" s="294">
        <v>0</v>
      </c>
    </row>
    <row r="1632" spans="1:75" s="289" customFormat="1" ht="18.2" customHeight="1" x14ac:dyDescent="0.15">
      <c r="A1632" s="298">
        <v>1630</v>
      </c>
      <c r="B1632" s="299" t="s">
        <v>305</v>
      </c>
      <c r="C1632" s="299" t="s">
        <v>306</v>
      </c>
      <c r="D1632" s="313">
        <v>45170</v>
      </c>
      <c r="E1632" s="300" t="s">
        <v>2694</v>
      </c>
      <c r="F1632" s="309">
        <v>179</v>
      </c>
      <c r="G1632" s="309">
        <v>178</v>
      </c>
      <c r="H1632" s="302">
        <v>56321.66</v>
      </c>
      <c r="I1632" s="302">
        <v>36443.360000000001</v>
      </c>
      <c r="J1632" s="302">
        <v>0</v>
      </c>
      <c r="K1632" s="302">
        <v>92765.02</v>
      </c>
      <c r="L1632" s="302">
        <v>382.49</v>
      </c>
      <c r="M1632" s="302">
        <v>0</v>
      </c>
      <c r="N1632" s="302">
        <v>0</v>
      </c>
      <c r="O1632" s="302">
        <v>0</v>
      </c>
      <c r="P1632" s="302">
        <v>0</v>
      </c>
      <c r="Q1632" s="302">
        <v>0</v>
      </c>
      <c r="R1632" s="302">
        <v>92765.02</v>
      </c>
      <c r="S1632" s="302">
        <v>111006.5</v>
      </c>
      <c r="T1632" s="302">
        <v>445.88</v>
      </c>
      <c r="U1632" s="302">
        <v>0</v>
      </c>
      <c r="V1632" s="302">
        <v>0</v>
      </c>
      <c r="W1632" s="302">
        <v>0</v>
      </c>
      <c r="X1632" s="302">
        <v>0</v>
      </c>
      <c r="Y1632" s="302">
        <v>0</v>
      </c>
      <c r="Z1632" s="302">
        <v>111452.38</v>
      </c>
      <c r="AA1632" s="302">
        <v>0</v>
      </c>
      <c r="AB1632" s="302">
        <v>0</v>
      </c>
      <c r="AC1632" s="302">
        <v>0</v>
      </c>
      <c r="AD1632" s="302">
        <v>0</v>
      </c>
      <c r="AE1632" s="302">
        <v>0</v>
      </c>
      <c r="AF1632" s="302">
        <v>0</v>
      </c>
      <c r="AG1632" s="302">
        <v>0</v>
      </c>
      <c r="AH1632" s="302">
        <v>0</v>
      </c>
      <c r="AI1632" s="302">
        <v>0</v>
      </c>
      <c r="AJ1632" s="302">
        <v>0</v>
      </c>
      <c r="AK1632" s="302">
        <v>0</v>
      </c>
      <c r="AL1632" s="302">
        <v>0</v>
      </c>
      <c r="AM1632" s="302">
        <v>0</v>
      </c>
      <c r="AN1632" s="302">
        <v>0</v>
      </c>
      <c r="AO1632" s="302">
        <v>0</v>
      </c>
      <c r="AP1632" s="302">
        <v>0</v>
      </c>
      <c r="AQ1632" s="302">
        <v>0</v>
      </c>
      <c r="AR1632" s="302">
        <v>0</v>
      </c>
      <c r="AS1632" s="302">
        <v>0</v>
      </c>
      <c r="AT1632" s="295">
        <f t="shared" si="25"/>
        <v>0</v>
      </c>
      <c r="AU1632" s="302">
        <v>36825.85</v>
      </c>
      <c r="AV1632" s="302">
        <v>111452.38</v>
      </c>
      <c r="AW1632" s="303">
        <v>97</v>
      </c>
      <c r="AX1632" s="303">
        <v>300</v>
      </c>
      <c r="AY1632" s="302">
        <v>395400.01</v>
      </c>
      <c r="AZ1632" s="302">
        <v>94811.86</v>
      </c>
      <c r="BA1632" s="301">
        <v>90.000000999999997</v>
      </c>
      <c r="BB1632" s="301">
        <v>88.057041521651598</v>
      </c>
      <c r="BC1632" s="301">
        <v>9.5</v>
      </c>
      <c r="BD1632" s="301"/>
      <c r="BE1632" s="300" t="s">
        <v>4204</v>
      </c>
      <c r="BF1632" s="298"/>
      <c r="BG1632" s="300" t="s">
        <v>494</v>
      </c>
      <c r="BH1632" s="300" t="s">
        <v>218</v>
      </c>
      <c r="BI1632" s="300" t="s">
        <v>566</v>
      </c>
      <c r="BJ1632" s="300" t="s">
        <v>4205</v>
      </c>
      <c r="BK1632" s="299" t="s">
        <v>175</v>
      </c>
      <c r="BL1632" s="301">
        <v>726451.77706192003</v>
      </c>
      <c r="BM1632" s="299" t="s">
        <v>309</v>
      </c>
      <c r="BN1632" s="301"/>
      <c r="BO1632" s="304">
        <v>39016</v>
      </c>
      <c r="BP1632" s="304">
        <v>48147</v>
      </c>
      <c r="BQ1632" s="297" t="s">
        <v>961</v>
      </c>
      <c r="BR1632" s="297" t="s">
        <v>4773</v>
      </c>
      <c r="BS1632" s="297">
        <v>39016</v>
      </c>
      <c r="BT1632" s="297">
        <v>48147</v>
      </c>
      <c r="BU1632" s="301">
        <v>40335.29</v>
      </c>
      <c r="BV1632" s="301">
        <v>65.84</v>
      </c>
      <c r="BW1632" s="301">
        <v>0</v>
      </c>
    </row>
    <row r="1633" spans="1:75" s="289" customFormat="1" ht="18.2" customHeight="1" x14ac:dyDescent="0.15">
      <c r="A1633" s="291">
        <v>1631</v>
      </c>
      <c r="B1633" s="292" t="s">
        <v>305</v>
      </c>
      <c r="C1633" s="292" t="s">
        <v>306</v>
      </c>
      <c r="D1633" s="312">
        <v>45170</v>
      </c>
      <c r="E1633" s="293" t="s">
        <v>2695</v>
      </c>
      <c r="F1633" s="308">
        <v>161</v>
      </c>
      <c r="G1633" s="308">
        <v>160</v>
      </c>
      <c r="H1633" s="295">
        <v>59030.68</v>
      </c>
      <c r="I1633" s="295">
        <v>36294.76</v>
      </c>
      <c r="J1633" s="295">
        <v>0</v>
      </c>
      <c r="K1633" s="295">
        <v>95325.440000000002</v>
      </c>
      <c r="L1633" s="295">
        <v>400.84</v>
      </c>
      <c r="M1633" s="295">
        <v>0</v>
      </c>
      <c r="N1633" s="295">
        <v>0</v>
      </c>
      <c r="O1633" s="295">
        <v>0</v>
      </c>
      <c r="P1633" s="295">
        <v>0</v>
      </c>
      <c r="Q1633" s="295">
        <v>0</v>
      </c>
      <c r="R1633" s="295">
        <v>95325.440000000002</v>
      </c>
      <c r="S1633" s="295">
        <v>102471.96</v>
      </c>
      <c r="T1633" s="295">
        <v>467.33</v>
      </c>
      <c r="U1633" s="295">
        <v>0</v>
      </c>
      <c r="V1633" s="295">
        <v>0</v>
      </c>
      <c r="W1633" s="295">
        <v>0</v>
      </c>
      <c r="X1633" s="295">
        <v>0</v>
      </c>
      <c r="Y1633" s="295">
        <v>0</v>
      </c>
      <c r="Z1633" s="295">
        <v>102939.29</v>
      </c>
      <c r="AA1633" s="295">
        <v>0</v>
      </c>
      <c r="AB1633" s="295">
        <v>0</v>
      </c>
      <c r="AC1633" s="295">
        <v>0</v>
      </c>
      <c r="AD1633" s="295">
        <v>0</v>
      </c>
      <c r="AE1633" s="295">
        <v>0</v>
      </c>
      <c r="AF1633" s="295">
        <v>0</v>
      </c>
      <c r="AG1633" s="295">
        <v>0</v>
      </c>
      <c r="AH1633" s="295">
        <v>0</v>
      </c>
      <c r="AI1633" s="295">
        <v>0</v>
      </c>
      <c r="AJ1633" s="295">
        <v>0</v>
      </c>
      <c r="AK1633" s="295">
        <v>0</v>
      </c>
      <c r="AL1633" s="295">
        <v>0</v>
      </c>
      <c r="AM1633" s="295">
        <v>0</v>
      </c>
      <c r="AN1633" s="295">
        <v>0</v>
      </c>
      <c r="AO1633" s="295">
        <v>0</v>
      </c>
      <c r="AP1633" s="295">
        <v>0</v>
      </c>
      <c r="AQ1633" s="295">
        <v>0</v>
      </c>
      <c r="AR1633" s="295">
        <v>0</v>
      </c>
      <c r="AS1633" s="295">
        <v>0</v>
      </c>
      <c r="AT1633" s="295">
        <f t="shared" si="25"/>
        <v>0</v>
      </c>
      <c r="AU1633" s="295">
        <v>36695.599999999999</v>
      </c>
      <c r="AV1633" s="295">
        <v>102939.29</v>
      </c>
      <c r="AW1633" s="296">
        <v>97</v>
      </c>
      <c r="AX1633" s="296">
        <v>300</v>
      </c>
      <c r="AY1633" s="295">
        <v>414399.99</v>
      </c>
      <c r="AZ1633" s="295">
        <v>99367.81</v>
      </c>
      <c r="BA1633" s="294">
        <v>89.999998000000005</v>
      </c>
      <c r="BB1633" s="294">
        <v>86.338718840126603</v>
      </c>
      <c r="BC1633" s="294">
        <v>9.5</v>
      </c>
      <c r="BD1633" s="294"/>
      <c r="BE1633" s="293" t="s">
        <v>4204</v>
      </c>
      <c r="BF1633" s="291"/>
      <c r="BG1633" s="293" t="s">
        <v>494</v>
      </c>
      <c r="BH1633" s="293" t="s">
        <v>218</v>
      </c>
      <c r="BI1633" s="293" t="s">
        <v>566</v>
      </c>
      <c r="BJ1633" s="293" t="s">
        <v>4205</v>
      </c>
      <c r="BK1633" s="292" t="s">
        <v>175</v>
      </c>
      <c r="BL1633" s="294">
        <v>746502.67188223999</v>
      </c>
      <c r="BM1633" s="292" t="s">
        <v>309</v>
      </c>
      <c r="BN1633" s="294"/>
      <c r="BO1633" s="297">
        <v>39016</v>
      </c>
      <c r="BP1633" s="297">
        <v>48147</v>
      </c>
      <c r="BQ1633" s="297" t="s">
        <v>4514</v>
      </c>
      <c r="BR1633" s="297" t="s">
        <v>4816</v>
      </c>
      <c r="BS1633" s="297">
        <v>39016</v>
      </c>
      <c r="BT1633" s="297">
        <v>48147</v>
      </c>
      <c r="BU1633" s="294">
        <v>38162.54</v>
      </c>
      <c r="BV1633" s="294">
        <v>69.010000000000005</v>
      </c>
      <c r="BW1633" s="294">
        <v>0</v>
      </c>
    </row>
    <row r="1634" spans="1:75" s="289" customFormat="1" ht="18.2" customHeight="1" x14ac:dyDescent="0.15">
      <c r="A1634" s="298">
        <v>1632</v>
      </c>
      <c r="B1634" s="299" t="s">
        <v>305</v>
      </c>
      <c r="C1634" s="299" t="s">
        <v>306</v>
      </c>
      <c r="D1634" s="313">
        <v>45170</v>
      </c>
      <c r="E1634" s="300" t="s">
        <v>2696</v>
      </c>
      <c r="F1634" s="309">
        <v>160</v>
      </c>
      <c r="G1634" s="309">
        <v>159</v>
      </c>
      <c r="H1634" s="302">
        <v>50842.76</v>
      </c>
      <c r="I1634" s="302">
        <v>31166.33</v>
      </c>
      <c r="J1634" s="302">
        <v>0</v>
      </c>
      <c r="K1634" s="302">
        <v>82009.09</v>
      </c>
      <c r="L1634" s="302">
        <v>345.28</v>
      </c>
      <c r="M1634" s="302">
        <v>0</v>
      </c>
      <c r="N1634" s="302">
        <v>0</v>
      </c>
      <c r="O1634" s="302">
        <v>0</v>
      </c>
      <c r="P1634" s="302">
        <v>0</v>
      </c>
      <c r="Q1634" s="302">
        <v>0</v>
      </c>
      <c r="R1634" s="302">
        <v>82009.09</v>
      </c>
      <c r="S1634" s="302">
        <v>87732.27</v>
      </c>
      <c r="T1634" s="302">
        <v>402.51</v>
      </c>
      <c r="U1634" s="302">
        <v>0</v>
      </c>
      <c r="V1634" s="302">
        <v>0</v>
      </c>
      <c r="W1634" s="302">
        <v>0</v>
      </c>
      <c r="X1634" s="302">
        <v>0</v>
      </c>
      <c r="Y1634" s="302">
        <v>0</v>
      </c>
      <c r="Z1634" s="302">
        <v>88134.78</v>
      </c>
      <c r="AA1634" s="302">
        <v>0</v>
      </c>
      <c r="AB1634" s="302">
        <v>0</v>
      </c>
      <c r="AC1634" s="302">
        <v>0</v>
      </c>
      <c r="AD1634" s="302">
        <v>0</v>
      </c>
      <c r="AE1634" s="302">
        <v>0</v>
      </c>
      <c r="AF1634" s="302">
        <v>0</v>
      </c>
      <c r="AG1634" s="302">
        <v>0</v>
      </c>
      <c r="AH1634" s="302">
        <v>0</v>
      </c>
      <c r="AI1634" s="302">
        <v>0</v>
      </c>
      <c r="AJ1634" s="302">
        <v>0</v>
      </c>
      <c r="AK1634" s="302">
        <v>0</v>
      </c>
      <c r="AL1634" s="302">
        <v>0</v>
      </c>
      <c r="AM1634" s="302">
        <v>0</v>
      </c>
      <c r="AN1634" s="302">
        <v>0</v>
      </c>
      <c r="AO1634" s="302">
        <v>0</v>
      </c>
      <c r="AP1634" s="302">
        <v>0</v>
      </c>
      <c r="AQ1634" s="302">
        <v>0</v>
      </c>
      <c r="AR1634" s="302">
        <v>0</v>
      </c>
      <c r="AS1634" s="302">
        <v>0</v>
      </c>
      <c r="AT1634" s="295">
        <f t="shared" si="25"/>
        <v>0</v>
      </c>
      <c r="AU1634" s="302">
        <v>31511.61</v>
      </c>
      <c r="AV1634" s="302">
        <v>88134.78</v>
      </c>
      <c r="AW1634" s="303">
        <v>97</v>
      </c>
      <c r="AX1634" s="303">
        <v>300</v>
      </c>
      <c r="AY1634" s="302">
        <v>372299.98</v>
      </c>
      <c r="AZ1634" s="302">
        <v>85588.96</v>
      </c>
      <c r="BA1634" s="301">
        <v>86.301378</v>
      </c>
      <c r="BB1634" s="301">
        <v>82.6917101869916</v>
      </c>
      <c r="BC1634" s="301">
        <v>9.5</v>
      </c>
      <c r="BD1634" s="301"/>
      <c r="BE1634" s="300" t="s">
        <v>4204</v>
      </c>
      <c r="BF1634" s="298"/>
      <c r="BG1634" s="300" t="s">
        <v>312</v>
      </c>
      <c r="BH1634" s="300" t="s">
        <v>196</v>
      </c>
      <c r="BI1634" s="300" t="s">
        <v>773</v>
      </c>
      <c r="BJ1634" s="300" t="s">
        <v>4205</v>
      </c>
      <c r="BK1634" s="299" t="s">
        <v>175</v>
      </c>
      <c r="BL1634" s="301">
        <v>642221.05666263995</v>
      </c>
      <c r="BM1634" s="299" t="s">
        <v>309</v>
      </c>
      <c r="BN1634" s="301"/>
      <c r="BO1634" s="304">
        <v>39017</v>
      </c>
      <c r="BP1634" s="304">
        <v>48148</v>
      </c>
      <c r="BQ1634" s="297" t="s">
        <v>956</v>
      </c>
      <c r="BR1634" s="297" t="s">
        <v>4794</v>
      </c>
      <c r="BS1634" s="297">
        <v>39017</v>
      </c>
      <c r="BT1634" s="297">
        <v>48148</v>
      </c>
      <c r="BU1634" s="301">
        <v>32951.47</v>
      </c>
      <c r="BV1634" s="301">
        <v>59.44</v>
      </c>
      <c r="BW1634" s="301">
        <v>0</v>
      </c>
    </row>
    <row r="1635" spans="1:75" s="289" customFormat="1" ht="18.2" customHeight="1" x14ac:dyDescent="0.15">
      <c r="A1635" s="291">
        <v>1633</v>
      </c>
      <c r="B1635" s="292" t="s">
        <v>305</v>
      </c>
      <c r="C1635" s="292" t="s">
        <v>306</v>
      </c>
      <c r="D1635" s="312">
        <v>45170</v>
      </c>
      <c r="E1635" s="293" t="s">
        <v>2697</v>
      </c>
      <c r="F1635" s="308">
        <v>174</v>
      </c>
      <c r="G1635" s="308">
        <v>173</v>
      </c>
      <c r="H1635" s="295">
        <v>65511.09</v>
      </c>
      <c r="I1635" s="295">
        <v>41794.800000000003</v>
      </c>
      <c r="J1635" s="295">
        <v>0</v>
      </c>
      <c r="K1635" s="295">
        <v>107305.89</v>
      </c>
      <c r="L1635" s="295">
        <v>444.91</v>
      </c>
      <c r="M1635" s="295">
        <v>0</v>
      </c>
      <c r="N1635" s="295">
        <v>0</v>
      </c>
      <c r="O1635" s="295">
        <v>0</v>
      </c>
      <c r="P1635" s="295">
        <v>0</v>
      </c>
      <c r="Q1635" s="295">
        <v>0</v>
      </c>
      <c r="R1635" s="295">
        <v>107305.89</v>
      </c>
      <c r="S1635" s="295">
        <v>124007.19</v>
      </c>
      <c r="T1635" s="295">
        <v>518.63</v>
      </c>
      <c r="U1635" s="295">
        <v>0</v>
      </c>
      <c r="V1635" s="295">
        <v>0</v>
      </c>
      <c r="W1635" s="295">
        <v>0</v>
      </c>
      <c r="X1635" s="295">
        <v>0</v>
      </c>
      <c r="Y1635" s="295">
        <v>0</v>
      </c>
      <c r="Z1635" s="295">
        <v>124525.82</v>
      </c>
      <c r="AA1635" s="295">
        <v>0</v>
      </c>
      <c r="AB1635" s="295">
        <v>0</v>
      </c>
      <c r="AC1635" s="295">
        <v>0</v>
      </c>
      <c r="AD1635" s="295">
        <v>0</v>
      </c>
      <c r="AE1635" s="295">
        <v>0</v>
      </c>
      <c r="AF1635" s="295">
        <v>0</v>
      </c>
      <c r="AG1635" s="295">
        <v>0</v>
      </c>
      <c r="AH1635" s="295">
        <v>0</v>
      </c>
      <c r="AI1635" s="295">
        <v>0</v>
      </c>
      <c r="AJ1635" s="295">
        <v>0</v>
      </c>
      <c r="AK1635" s="295">
        <v>0</v>
      </c>
      <c r="AL1635" s="295">
        <v>0</v>
      </c>
      <c r="AM1635" s="295">
        <v>0</v>
      </c>
      <c r="AN1635" s="295">
        <v>0</v>
      </c>
      <c r="AO1635" s="295">
        <v>0</v>
      </c>
      <c r="AP1635" s="295">
        <v>0</v>
      </c>
      <c r="AQ1635" s="295">
        <v>0</v>
      </c>
      <c r="AR1635" s="295">
        <v>0</v>
      </c>
      <c r="AS1635" s="295">
        <v>0</v>
      </c>
      <c r="AT1635" s="295">
        <f t="shared" si="25"/>
        <v>0</v>
      </c>
      <c r="AU1635" s="295">
        <v>42239.71</v>
      </c>
      <c r="AV1635" s="295">
        <v>124525.82</v>
      </c>
      <c r="AW1635" s="296">
        <v>97</v>
      </c>
      <c r="AX1635" s="296">
        <v>300</v>
      </c>
      <c r="AY1635" s="295">
        <v>476800</v>
      </c>
      <c r="AZ1635" s="295">
        <v>110282.69</v>
      </c>
      <c r="BA1635" s="294">
        <v>86.828860000000006</v>
      </c>
      <c r="BB1635" s="294">
        <v>84.485136334499998</v>
      </c>
      <c r="BC1635" s="294">
        <v>9.5</v>
      </c>
      <c r="BD1635" s="294"/>
      <c r="BE1635" s="293" t="s">
        <v>4204</v>
      </c>
      <c r="BF1635" s="291"/>
      <c r="BG1635" s="293" t="s">
        <v>312</v>
      </c>
      <c r="BH1635" s="293" t="s">
        <v>196</v>
      </c>
      <c r="BI1635" s="293" t="s">
        <v>773</v>
      </c>
      <c r="BJ1635" s="293" t="s">
        <v>4205</v>
      </c>
      <c r="BK1635" s="292" t="s">
        <v>175</v>
      </c>
      <c r="BL1635" s="294">
        <v>840322.72595543996</v>
      </c>
      <c r="BM1635" s="292" t="s">
        <v>309</v>
      </c>
      <c r="BN1635" s="294"/>
      <c r="BO1635" s="297">
        <v>39017</v>
      </c>
      <c r="BP1635" s="297">
        <v>48148</v>
      </c>
      <c r="BQ1635" s="297" t="s">
        <v>1021</v>
      </c>
      <c r="BR1635" s="297" t="s">
        <v>4799</v>
      </c>
      <c r="BS1635" s="297">
        <v>39017</v>
      </c>
      <c r="BT1635" s="297">
        <v>48148</v>
      </c>
      <c r="BU1635" s="294">
        <v>45771.45</v>
      </c>
      <c r="BV1635" s="294">
        <v>76.59</v>
      </c>
      <c r="BW1635" s="294">
        <v>0</v>
      </c>
    </row>
    <row r="1636" spans="1:75" s="289" customFormat="1" ht="18.2" customHeight="1" x14ac:dyDescent="0.15">
      <c r="A1636" s="298">
        <v>1634</v>
      </c>
      <c r="B1636" s="299" t="s">
        <v>305</v>
      </c>
      <c r="C1636" s="299" t="s">
        <v>306</v>
      </c>
      <c r="D1636" s="313">
        <v>45170</v>
      </c>
      <c r="E1636" s="300" t="s">
        <v>2698</v>
      </c>
      <c r="F1636" s="309">
        <v>0</v>
      </c>
      <c r="G1636" s="309">
        <v>0</v>
      </c>
      <c r="H1636" s="302">
        <v>18300.62</v>
      </c>
      <c r="I1636" s="302">
        <v>0</v>
      </c>
      <c r="J1636" s="302">
        <v>0</v>
      </c>
      <c r="K1636" s="302">
        <v>18300.62</v>
      </c>
      <c r="L1636" s="302">
        <v>413.95</v>
      </c>
      <c r="M1636" s="302">
        <v>0</v>
      </c>
      <c r="N1636" s="302">
        <v>0</v>
      </c>
      <c r="O1636" s="302">
        <v>413.95</v>
      </c>
      <c r="P1636" s="302">
        <v>0</v>
      </c>
      <c r="Q1636" s="302">
        <v>0</v>
      </c>
      <c r="R1636" s="302">
        <v>17886.669999999998</v>
      </c>
      <c r="S1636" s="302">
        <v>0</v>
      </c>
      <c r="T1636" s="302">
        <v>146.4</v>
      </c>
      <c r="U1636" s="302">
        <v>0</v>
      </c>
      <c r="V1636" s="302">
        <v>0</v>
      </c>
      <c r="W1636" s="302">
        <v>146.4</v>
      </c>
      <c r="X1636" s="302">
        <v>0</v>
      </c>
      <c r="Y1636" s="302">
        <v>0</v>
      </c>
      <c r="Z1636" s="302">
        <v>0</v>
      </c>
      <c r="AA1636" s="302">
        <v>51.66</v>
      </c>
      <c r="AB1636" s="302">
        <v>0</v>
      </c>
      <c r="AC1636" s="302">
        <v>0</v>
      </c>
      <c r="AD1636" s="302">
        <v>0</v>
      </c>
      <c r="AE1636" s="302">
        <v>0</v>
      </c>
      <c r="AF1636" s="302">
        <v>-14.79</v>
      </c>
      <c r="AG1636" s="302">
        <v>26.62</v>
      </c>
      <c r="AH1636" s="302">
        <v>73.819999999999993</v>
      </c>
      <c r="AI1636" s="302">
        <v>0</v>
      </c>
      <c r="AJ1636" s="302">
        <v>0</v>
      </c>
      <c r="AK1636" s="302">
        <v>0</v>
      </c>
      <c r="AL1636" s="302">
        <v>0</v>
      </c>
      <c r="AM1636" s="302">
        <v>0</v>
      </c>
      <c r="AN1636" s="302">
        <v>0</v>
      </c>
      <c r="AO1636" s="302">
        <v>0</v>
      </c>
      <c r="AP1636" s="302">
        <v>5.9</v>
      </c>
      <c r="AQ1636" s="302">
        <v>0</v>
      </c>
      <c r="AR1636" s="302">
        <v>1.23</v>
      </c>
      <c r="AS1636" s="302">
        <v>0</v>
      </c>
      <c r="AT1636" s="295">
        <f t="shared" si="25"/>
        <v>702.32999999999993</v>
      </c>
      <c r="AU1636" s="302">
        <v>0</v>
      </c>
      <c r="AV1636" s="302">
        <v>0</v>
      </c>
      <c r="AW1636" s="303">
        <v>37</v>
      </c>
      <c r="AX1636" s="303">
        <v>240</v>
      </c>
      <c r="AY1636" s="302">
        <v>251899.98</v>
      </c>
      <c r="AZ1636" s="302">
        <v>59696.5</v>
      </c>
      <c r="BA1636" s="301">
        <v>88.963882999999996</v>
      </c>
      <c r="BB1636" s="301">
        <v>26.655961691884901</v>
      </c>
      <c r="BC1636" s="301">
        <v>9.6</v>
      </c>
      <c r="BD1636" s="301"/>
      <c r="BE1636" s="300" t="s">
        <v>4204</v>
      </c>
      <c r="BF1636" s="298"/>
      <c r="BG1636" s="300" t="s">
        <v>312</v>
      </c>
      <c r="BH1636" s="300" t="s">
        <v>196</v>
      </c>
      <c r="BI1636" s="300" t="s">
        <v>773</v>
      </c>
      <c r="BJ1636" s="300" t="s">
        <v>103</v>
      </c>
      <c r="BK1636" s="299" t="s">
        <v>175</v>
      </c>
      <c r="BL1636" s="301">
        <v>140072.22989032001</v>
      </c>
      <c r="BM1636" s="299" t="s">
        <v>309</v>
      </c>
      <c r="BN1636" s="301"/>
      <c r="BO1636" s="304">
        <v>39017</v>
      </c>
      <c r="BP1636" s="304">
        <v>46322</v>
      </c>
      <c r="BQ1636" s="297" t="s">
        <v>939</v>
      </c>
      <c r="BR1636" s="297" t="s">
        <v>4783</v>
      </c>
      <c r="BS1636" s="297">
        <v>39017</v>
      </c>
      <c r="BT1636" s="297">
        <v>46322</v>
      </c>
      <c r="BU1636" s="301">
        <v>0</v>
      </c>
      <c r="BV1636" s="301">
        <v>51.66</v>
      </c>
      <c r="BW1636" s="301">
        <v>0</v>
      </c>
    </row>
    <row r="1637" spans="1:75" s="289" customFormat="1" ht="18.2" customHeight="1" x14ac:dyDescent="0.15">
      <c r="A1637" s="291">
        <v>1635</v>
      </c>
      <c r="B1637" s="292" t="s">
        <v>305</v>
      </c>
      <c r="C1637" s="292" t="s">
        <v>306</v>
      </c>
      <c r="D1637" s="312">
        <v>45170</v>
      </c>
      <c r="E1637" s="293" t="s">
        <v>2699</v>
      </c>
      <c r="F1637" s="308">
        <v>133</v>
      </c>
      <c r="G1637" s="308">
        <v>132</v>
      </c>
      <c r="H1637" s="295">
        <v>50841.47</v>
      </c>
      <c r="I1637" s="295">
        <v>28213.55</v>
      </c>
      <c r="J1637" s="295">
        <v>0</v>
      </c>
      <c r="K1637" s="295">
        <v>79055.02</v>
      </c>
      <c r="L1637" s="295">
        <v>345.3</v>
      </c>
      <c r="M1637" s="295">
        <v>0</v>
      </c>
      <c r="N1637" s="295">
        <v>0</v>
      </c>
      <c r="O1637" s="295">
        <v>0</v>
      </c>
      <c r="P1637" s="295">
        <v>0</v>
      </c>
      <c r="Q1637" s="295">
        <v>0</v>
      </c>
      <c r="R1637" s="295">
        <v>79055.02</v>
      </c>
      <c r="S1637" s="295">
        <v>69915.7</v>
      </c>
      <c r="T1637" s="295">
        <v>402.49</v>
      </c>
      <c r="U1637" s="295">
        <v>0</v>
      </c>
      <c r="V1637" s="295">
        <v>0</v>
      </c>
      <c r="W1637" s="295">
        <v>0</v>
      </c>
      <c r="X1637" s="295">
        <v>0</v>
      </c>
      <c r="Y1637" s="295">
        <v>0</v>
      </c>
      <c r="Z1637" s="295">
        <v>70318.19</v>
      </c>
      <c r="AA1637" s="295">
        <v>0</v>
      </c>
      <c r="AB1637" s="295">
        <v>0</v>
      </c>
      <c r="AC1637" s="295">
        <v>0</v>
      </c>
      <c r="AD1637" s="295">
        <v>0</v>
      </c>
      <c r="AE1637" s="295">
        <v>0</v>
      </c>
      <c r="AF1637" s="295">
        <v>0</v>
      </c>
      <c r="AG1637" s="295">
        <v>0</v>
      </c>
      <c r="AH1637" s="295">
        <v>0</v>
      </c>
      <c r="AI1637" s="295">
        <v>0</v>
      </c>
      <c r="AJ1637" s="295">
        <v>0</v>
      </c>
      <c r="AK1637" s="295">
        <v>0</v>
      </c>
      <c r="AL1637" s="295">
        <v>0</v>
      </c>
      <c r="AM1637" s="295">
        <v>0</v>
      </c>
      <c r="AN1637" s="295">
        <v>0</v>
      </c>
      <c r="AO1637" s="295">
        <v>0</v>
      </c>
      <c r="AP1637" s="295">
        <v>0</v>
      </c>
      <c r="AQ1637" s="295">
        <v>0</v>
      </c>
      <c r="AR1637" s="295">
        <v>0</v>
      </c>
      <c r="AS1637" s="295">
        <v>0</v>
      </c>
      <c r="AT1637" s="295">
        <f t="shared" si="25"/>
        <v>0</v>
      </c>
      <c r="AU1637" s="295">
        <v>28558.85</v>
      </c>
      <c r="AV1637" s="295">
        <v>70318.19</v>
      </c>
      <c r="AW1637" s="296">
        <v>97</v>
      </c>
      <c r="AX1637" s="296">
        <v>300</v>
      </c>
      <c r="AY1637" s="295">
        <v>364499.98</v>
      </c>
      <c r="AZ1637" s="295">
        <v>85588.96</v>
      </c>
      <c r="BA1637" s="294">
        <v>88.148156999999998</v>
      </c>
      <c r="BB1637" s="294">
        <v>81.418845545011195</v>
      </c>
      <c r="BC1637" s="294">
        <v>9.5</v>
      </c>
      <c r="BD1637" s="294"/>
      <c r="BE1637" s="293" t="s">
        <v>4204</v>
      </c>
      <c r="BF1637" s="291"/>
      <c r="BG1637" s="293" t="s">
        <v>312</v>
      </c>
      <c r="BH1637" s="293" t="s">
        <v>196</v>
      </c>
      <c r="BI1637" s="293" t="s">
        <v>773</v>
      </c>
      <c r="BJ1637" s="293" t="s">
        <v>4205</v>
      </c>
      <c r="BK1637" s="292" t="s">
        <v>175</v>
      </c>
      <c r="BL1637" s="294">
        <v>619087.45090191998</v>
      </c>
      <c r="BM1637" s="292" t="s">
        <v>309</v>
      </c>
      <c r="BN1637" s="294"/>
      <c r="BO1637" s="297">
        <v>39017</v>
      </c>
      <c r="BP1637" s="297">
        <v>48148</v>
      </c>
      <c r="BQ1637" s="297" t="s">
        <v>929</v>
      </c>
      <c r="BR1637" s="297" t="s">
        <v>4777</v>
      </c>
      <c r="BS1637" s="297">
        <v>39017</v>
      </c>
      <c r="BT1637" s="297">
        <v>48148</v>
      </c>
      <c r="BU1637" s="294">
        <v>27158.98</v>
      </c>
      <c r="BV1637" s="294">
        <v>59.44</v>
      </c>
      <c r="BW1637" s="294">
        <v>0</v>
      </c>
    </row>
    <row r="1638" spans="1:75" s="289" customFormat="1" ht="18.2" customHeight="1" x14ac:dyDescent="0.15">
      <c r="A1638" s="298">
        <v>1636</v>
      </c>
      <c r="B1638" s="299" t="s">
        <v>305</v>
      </c>
      <c r="C1638" s="299" t="s">
        <v>306</v>
      </c>
      <c r="D1638" s="313">
        <v>45170</v>
      </c>
      <c r="E1638" s="300" t="s">
        <v>2700</v>
      </c>
      <c r="F1638" s="309">
        <v>110</v>
      </c>
      <c r="G1638" s="309">
        <v>109</v>
      </c>
      <c r="H1638" s="302">
        <v>40591.33</v>
      </c>
      <c r="I1638" s="302">
        <v>20075.740000000002</v>
      </c>
      <c r="J1638" s="302">
        <v>0</v>
      </c>
      <c r="K1638" s="302">
        <v>60667.07</v>
      </c>
      <c r="L1638" s="302">
        <v>275.62</v>
      </c>
      <c r="M1638" s="302">
        <v>0</v>
      </c>
      <c r="N1638" s="302">
        <v>0</v>
      </c>
      <c r="O1638" s="302">
        <v>0</v>
      </c>
      <c r="P1638" s="302">
        <v>0</v>
      </c>
      <c r="Q1638" s="302">
        <v>0</v>
      </c>
      <c r="R1638" s="302">
        <v>60667.07</v>
      </c>
      <c r="S1638" s="302">
        <v>44863.65</v>
      </c>
      <c r="T1638" s="302">
        <v>321.35000000000002</v>
      </c>
      <c r="U1638" s="302">
        <v>0</v>
      </c>
      <c r="V1638" s="302">
        <v>0</v>
      </c>
      <c r="W1638" s="302">
        <v>0</v>
      </c>
      <c r="X1638" s="302">
        <v>0</v>
      </c>
      <c r="Y1638" s="302">
        <v>0</v>
      </c>
      <c r="Z1638" s="302">
        <v>45185</v>
      </c>
      <c r="AA1638" s="302">
        <v>0</v>
      </c>
      <c r="AB1638" s="302">
        <v>0</v>
      </c>
      <c r="AC1638" s="302">
        <v>0</v>
      </c>
      <c r="AD1638" s="302">
        <v>0</v>
      </c>
      <c r="AE1638" s="302">
        <v>0</v>
      </c>
      <c r="AF1638" s="302">
        <v>0</v>
      </c>
      <c r="AG1638" s="302">
        <v>0</v>
      </c>
      <c r="AH1638" s="302">
        <v>0</v>
      </c>
      <c r="AI1638" s="302">
        <v>0</v>
      </c>
      <c r="AJ1638" s="302">
        <v>0</v>
      </c>
      <c r="AK1638" s="302">
        <v>0</v>
      </c>
      <c r="AL1638" s="302">
        <v>0</v>
      </c>
      <c r="AM1638" s="302">
        <v>0</v>
      </c>
      <c r="AN1638" s="302">
        <v>0</v>
      </c>
      <c r="AO1638" s="302">
        <v>0</v>
      </c>
      <c r="AP1638" s="302">
        <v>0</v>
      </c>
      <c r="AQ1638" s="302">
        <v>0</v>
      </c>
      <c r="AR1638" s="302">
        <v>0</v>
      </c>
      <c r="AS1638" s="302">
        <v>0</v>
      </c>
      <c r="AT1638" s="295">
        <f t="shared" si="25"/>
        <v>0</v>
      </c>
      <c r="AU1638" s="302">
        <v>20351.36</v>
      </c>
      <c r="AV1638" s="302">
        <v>45185</v>
      </c>
      <c r="AW1638" s="303">
        <v>97</v>
      </c>
      <c r="AX1638" s="303">
        <v>300</v>
      </c>
      <c r="AY1638" s="302">
        <v>284999.99</v>
      </c>
      <c r="AZ1638" s="302">
        <v>68327.320000000007</v>
      </c>
      <c r="BA1638" s="301">
        <v>90.000005000000002</v>
      </c>
      <c r="BB1638" s="301">
        <v>79.910006763551493</v>
      </c>
      <c r="BC1638" s="301">
        <v>9.5</v>
      </c>
      <c r="BD1638" s="301"/>
      <c r="BE1638" s="300" t="s">
        <v>4204</v>
      </c>
      <c r="BF1638" s="298"/>
      <c r="BG1638" s="300" t="s">
        <v>335</v>
      </c>
      <c r="BH1638" s="300" t="s">
        <v>225</v>
      </c>
      <c r="BI1638" s="300" t="s">
        <v>392</v>
      </c>
      <c r="BJ1638" s="300" t="s">
        <v>4205</v>
      </c>
      <c r="BK1638" s="299" t="s">
        <v>175</v>
      </c>
      <c r="BL1638" s="301">
        <v>475089.64920872002</v>
      </c>
      <c r="BM1638" s="299" t="s">
        <v>309</v>
      </c>
      <c r="BN1638" s="301"/>
      <c r="BO1638" s="304">
        <v>39017</v>
      </c>
      <c r="BP1638" s="304">
        <v>48148</v>
      </c>
      <c r="BQ1638" s="297" t="s">
        <v>4147</v>
      </c>
      <c r="BR1638" s="297" t="s">
        <v>4788</v>
      </c>
      <c r="BS1638" s="297">
        <v>39017</v>
      </c>
      <c r="BT1638" s="297">
        <v>48148</v>
      </c>
      <c r="BU1638" s="301">
        <v>17877.09</v>
      </c>
      <c r="BV1638" s="301">
        <v>47.45</v>
      </c>
      <c r="BW1638" s="301">
        <v>0</v>
      </c>
    </row>
    <row r="1639" spans="1:75" s="289" customFormat="1" ht="18.2" customHeight="1" x14ac:dyDescent="0.15">
      <c r="A1639" s="291">
        <v>1637</v>
      </c>
      <c r="B1639" s="292" t="s">
        <v>305</v>
      </c>
      <c r="C1639" s="292" t="s">
        <v>306</v>
      </c>
      <c r="D1639" s="312">
        <v>45170</v>
      </c>
      <c r="E1639" s="293" t="s">
        <v>2701</v>
      </c>
      <c r="F1639" s="308">
        <v>124</v>
      </c>
      <c r="G1639" s="308">
        <v>123</v>
      </c>
      <c r="H1639" s="295">
        <v>40591.33</v>
      </c>
      <c r="I1639" s="295">
        <v>21616.34</v>
      </c>
      <c r="J1639" s="295">
        <v>0</v>
      </c>
      <c r="K1639" s="295">
        <v>62207.67</v>
      </c>
      <c r="L1639" s="295">
        <v>275.62</v>
      </c>
      <c r="M1639" s="295">
        <v>0</v>
      </c>
      <c r="N1639" s="295">
        <v>0</v>
      </c>
      <c r="O1639" s="295">
        <v>0</v>
      </c>
      <c r="P1639" s="295">
        <v>0</v>
      </c>
      <c r="Q1639" s="295">
        <v>0</v>
      </c>
      <c r="R1639" s="295">
        <v>62207.67</v>
      </c>
      <c r="S1639" s="295">
        <v>51810.97</v>
      </c>
      <c r="T1639" s="295">
        <v>321.35000000000002</v>
      </c>
      <c r="U1639" s="295">
        <v>0</v>
      </c>
      <c r="V1639" s="295">
        <v>0</v>
      </c>
      <c r="W1639" s="295">
        <v>0</v>
      </c>
      <c r="X1639" s="295">
        <v>0</v>
      </c>
      <c r="Y1639" s="295">
        <v>0</v>
      </c>
      <c r="Z1639" s="295">
        <v>52132.32</v>
      </c>
      <c r="AA1639" s="295">
        <v>0</v>
      </c>
      <c r="AB1639" s="295">
        <v>0</v>
      </c>
      <c r="AC1639" s="295">
        <v>0</v>
      </c>
      <c r="AD1639" s="295">
        <v>0</v>
      </c>
      <c r="AE1639" s="295">
        <v>0</v>
      </c>
      <c r="AF1639" s="295">
        <v>0</v>
      </c>
      <c r="AG1639" s="295">
        <v>0</v>
      </c>
      <c r="AH1639" s="295">
        <v>0</v>
      </c>
      <c r="AI1639" s="295">
        <v>0</v>
      </c>
      <c r="AJ1639" s="295">
        <v>0</v>
      </c>
      <c r="AK1639" s="295">
        <v>0</v>
      </c>
      <c r="AL1639" s="295">
        <v>0</v>
      </c>
      <c r="AM1639" s="295">
        <v>0</v>
      </c>
      <c r="AN1639" s="295">
        <v>0</v>
      </c>
      <c r="AO1639" s="295">
        <v>0</v>
      </c>
      <c r="AP1639" s="295">
        <v>0</v>
      </c>
      <c r="AQ1639" s="295">
        <v>0</v>
      </c>
      <c r="AR1639" s="295">
        <v>0</v>
      </c>
      <c r="AS1639" s="295">
        <v>0</v>
      </c>
      <c r="AT1639" s="295">
        <f t="shared" si="25"/>
        <v>0</v>
      </c>
      <c r="AU1639" s="295">
        <v>21891.96</v>
      </c>
      <c r="AV1639" s="295">
        <v>52132.32</v>
      </c>
      <c r="AW1639" s="296">
        <v>97</v>
      </c>
      <c r="AX1639" s="296">
        <v>300</v>
      </c>
      <c r="AY1639" s="295">
        <v>284999.99</v>
      </c>
      <c r="AZ1639" s="295">
        <v>68327.320000000007</v>
      </c>
      <c r="BA1639" s="294">
        <v>90.000005000000002</v>
      </c>
      <c r="BB1639" s="294">
        <v>81.939268378129697</v>
      </c>
      <c r="BC1639" s="294">
        <v>9.5</v>
      </c>
      <c r="BD1639" s="294"/>
      <c r="BE1639" s="293" t="s">
        <v>4204</v>
      </c>
      <c r="BF1639" s="291"/>
      <c r="BG1639" s="293" t="s">
        <v>335</v>
      </c>
      <c r="BH1639" s="293" t="s">
        <v>225</v>
      </c>
      <c r="BI1639" s="293" t="s">
        <v>392</v>
      </c>
      <c r="BJ1639" s="293" t="s">
        <v>4205</v>
      </c>
      <c r="BK1639" s="292" t="s">
        <v>175</v>
      </c>
      <c r="BL1639" s="294">
        <v>487154.23570631997</v>
      </c>
      <c r="BM1639" s="292" t="s">
        <v>309</v>
      </c>
      <c r="BN1639" s="294"/>
      <c r="BO1639" s="297">
        <v>39017</v>
      </c>
      <c r="BP1639" s="297">
        <v>48148</v>
      </c>
      <c r="BQ1639" s="297" t="s">
        <v>4123</v>
      </c>
      <c r="BR1639" s="297" t="s">
        <v>4760</v>
      </c>
      <c r="BS1639" s="297">
        <v>39017</v>
      </c>
      <c r="BT1639" s="297">
        <v>48148</v>
      </c>
      <c r="BU1639" s="294">
        <v>20300.21</v>
      </c>
      <c r="BV1639" s="294">
        <v>47.45</v>
      </c>
      <c r="BW1639" s="294">
        <v>0</v>
      </c>
    </row>
    <row r="1640" spans="1:75" s="289" customFormat="1" ht="18.2" customHeight="1" x14ac:dyDescent="0.15">
      <c r="A1640" s="298">
        <v>1638</v>
      </c>
      <c r="B1640" s="299" t="s">
        <v>305</v>
      </c>
      <c r="C1640" s="299" t="s">
        <v>306</v>
      </c>
      <c r="D1640" s="313">
        <v>45170</v>
      </c>
      <c r="E1640" s="300" t="s">
        <v>2702</v>
      </c>
      <c r="F1640" s="309">
        <v>121</v>
      </c>
      <c r="G1640" s="309">
        <v>120</v>
      </c>
      <c r="H1640" s="302">
        <v>24773.85</v>
      </c>
      <c r="I1640" s="302">
        <v>12889.95</v>
      </c>
      <c r="J1640" s="302">
        <v>0</v>
      </c>
      <c r="K1640" s="302">
        <v>37663.800000000003</v>
      </c>
      <c r="L1640" s="302">
        <v>167.5</v>
      </c>
      <c r="M1640" s="302">
        <v>0</v>
      </c>
      <c r="N1640" s="302">
        <v>0</v>
      </c>
      <c r="O1640" s="302">
        <v>0</v>
      </c>
      <c r="P1640" s="302">
        <v>0</v>
      </c>
      <c r="Q1640" s="302">
        <v>0</v>
      </c>
      <c r="R1640" s="302">
        <v>37663.800000000003</v>
      </c>
      <c r="S1640" s="302">
        <v>30992.85</v>
      </c>
      <c r="T1640" s="302">
        <v>198.19</v>
      </c>
      <c r="U1640" s="302">
        <v>0</v>
      </c>
      <c r="V1640" s="302">
        <v>0</v>
      </c>
      <c r="W1640" s="302">
        <v>0</v>
      </c>
      <c r="X1640" s="302">
        <v>0</v>
      </c>
      <c r="Y1640" s="302">
        <v>0</v>
      </c>
      <c r="Z1640" s="302">
        <v>31191.040000000001</v>
      </c>
      <c r="AA1640" s="302">
        <v>0</v>
      </c>
      <c r="AB1640" s="302">
        <v>0</v>
      </c>
      <c r="AC1640" s="302">
        <v>0</v>
      </c>
      <c r="AD1640" s="302">
        <v>0</v>
      </c>
      <c r="AE1640" s="302">
        <v>0</v>
      </c>
      <c r="AF1640" s="302">
        <v>0</v>
      </c>
      <c r="AG1640" s="302">
        <v>0</v>
      </c>
      <c r="AH1640" s="302">
        <v>0</v>
      </c>
      <c r="AI1640" s="302">
        <v>0</v>
      </c>
      <c r="AJ1640" s="302">
        <v>0</v>
      </c>
      <c r="AK1640" s="302">
        <v>0</v>
      </c>
      <c r="AL1640" s="302">
        <v>0</v>
      </c>
      <c r="AM1640" s="302">
        <v>0</v>
      </c>
      <c r="AN1640" s="302">
        <v>0</v>
      </c>
      <c r="AO1640" s="302">
        <v>0</v>
      </c>
      <c r="AP1640" s="302">
        <v>0</v>
      </c>
      <c r="AQ1640" s="302">
        <v>0</v>
      </c>
      <c r="AR1640" s="302">
        <v>0</v>
      </c>
      <c r="AS1640" s="302">
        <v>0</v>
      </c>
      <c r="AT1640" s="295">
        <f t="shared" si="25"/>
        <v>0</v>
      </c>
      <c r="AU1640" s="302">
        <v>13057.45</v>
      </c>
      <c r="AV1640" s="302">
        <v>31191.040000000001</v>
      </c>
      <c r="AW1640" s="303">
        <v>97</v>
      </c>
      <c r="AX1640" s="303">
        <v>300</v>
      </c>
      <c r="AY1640" s="302">
        <v>173778.98</v>
      </c>
      <c r="AZ1640" s="302">
        <v>41524.31</v>
      </c>
      <c r="BA1640" s="301">
        <v>89.701183</v>
      </c>
      <c r="BB1640" s="301">
        <v>81.361675035067407</v>
      </c>
      <c r="BC1640" s="301">
        <v>9.6</v>
      </c>
      <c r="BD1640" s="301"/>
      <c r="BE1640" s="300" t="s">
        <v>4204</v>
      </c>
      <c r="BF1640" s="298"/>
      <c r="BG1640" s="300" t="s">
        <v>333</v>
      </c>
      <c r="BH1640" s="300" t="s">
        <v>209</v>
      </c>
      <c r="BI1640" s="300" t="s">
        <v>791</v>
      </c>
      <c r="BJ1640" s="300" t="s">
        <v>4205</v>
      </c>
      <c r="BK1640" s="299" t="s">
        <v>175</v>
      </c>
      <c r="BL1640" s="301">
        <v>294948.83352480002</v>
      </c>
      <c r="BM1640" s="299" t="s">
        <v>309</v>
      </c>
      <c r="BN1640" s="301"/>
      <c r="BO1640" s="304">
        <v>39017</v>
      </c>
      <c r="BP1640" s="304">
        <v>48148</v>
      </c>
      <c r="BQ1640" s="297" t="s">
        <v>929</v>
      </c>
      <c r="BR1640" s="297" t="s">
        <v>4777</v>
      </c>
      <c r="BS1640" s="297">
        <v>39017</v>
      </c>
      <c r="BT1640" s="297">
        <v>48148</v>
      </c>
      <c r="BU1640" s="301">
        <v>13198.68</v>
      </c>
      <c r="BV1640" s="301">
        <v>37.64</v>
      </c>
      <c r="BW1640" s="301">
        <v>0</v>
      </c>
    </row>
    <row r="1641" spans="1:75" s="289" customFormat="1" ht="18.2" customHeight="1" x14ac:dyDescent="0.15">
      <c r="A1641" s="291">
        <v>1639</v>
      </c>
      <c r="B1641" s="292" t="s">
        <v>305</v>
      </c>
      <c r="C1641" s="292" t="s">
        <v>306</v>
      </c>
      <c r="D1641" s="312">
        <v>45170</v>
      </c>
      <c r="E1641" s="293" t="s">
        <v>2703</v>
      </c>
      <c r="F1641" s="308">
        <v>0</v>
      </c>
      <c r="G1641" s="308">
        <v>0</v>
      </c>
      <c r="H1641" s="295">
        <v>24974.57</v>
      </c>
      <c r="I1641" s="295">
        <v>0</v>
      </c>
      <c r="J1641" s="295">
        <v>0</v>
      </c>
      <c r="K1641" s="295">
        <v>24974.57</v>
      </c>
      <c r="L1641" s="295">
        <v>565.89</v>
      </c>
      <c r="M1641" s="295">
        <v>0</v>
      </c>
      <c r="N1641" s="295">
        <v>0</v>
      </c>
      <c r="O1641" s="295">
        <v>565.89</v>
      </c>
      <c r="P1641" s="295">
        <v>0</v>
      </c>
      <c r="Q1641" s="295">
        <v>0</v>
      </c>
      <c r="R1641" s="295">
        <v>24408.68</v>
      </c>
      <c r="S1641" s="295">
        <v>0</v>
      </c>
      <c r="T1641" s="295">
        <v>197.72</v>
      </c>
      <c r="U1641" s="295">
        <v>0</v>
      </c>
      <c r="V1641" s="295">
        <v>0</v>
      </c>
      <c r="W1641" s="295">
        <v>197.72</v>
      </c>
      <c r="X1641" s="295">
        <v>0</v>
      </c>
      <c r="Y1641" s="295">
        <v>0</v>
      </c>
      <c r="Z1641" s="295">
        <v>0</v>
      </c>
      <c r="AA1641" s="295">
        <v>54.23</v>
      </c>
      <c r="AB1641" s="295">
        <v>0</v>
      </c>
      <c r="AC1641" s="295">
        <v>0</v>
      </c>
      <c r="AD1641" s="295">
        <v>0</v>
      </c>
      <c r="AE1641" s="295">
        <v>0</v>
      </c>
      <c r="AF1641" s="295">
        <v>-20.69</v>
      </c>
      <c r="AG1641" s="295">
        <v>35.58</v>
      </c>
      <c r="AH1641" s="295">
        <v>101.67</v>
      </c>
      <c r="AI1641" s="295">
        <v>0</v>
      </c>
      <c r="AJ1641" s="295">
        <v>0</v>
      </c>
      <c r="AK1641" s="295">
        <v>0</v>
      </c>
      <c r="AL1641" s="295">
        <v>0</v>
      </c>
      <c r="AM1641" s="295">
        <v>0</v>
      </c>
      <c r="AN1641" s="295">
        <v>0</v>
      </c>
      <c r="AO1641" s="295">
        <v>0</v>
      </c>
      <c r="AP1641" s="295">
        <v>513.88</v>
      </c>
      <c r="AQ1641" s="295">
        <v>0</v>
      </c>
      <c r="AR1641" s="295">
        <v>509.71</v>
      </c>
      <c r="AS1641" s="295">
        <v>0</v>
      </c>
      <c r="AT1641" s="295">
        <f t="shared" si="25"/>
        <v>938.56999999999994</v>
      </c>
      <c r="AU1641" s="295">
        <v>0</v>
      </c>
      <c r="AV1641" s="295">
        <v>0</v>
      </c>
      <c r="AW1641" s="296">
        <v>37</v>
      </c>
      <c r="AX1641" s="296">
        <v>240</v>
      </c>
      <c r="AY1641" s="295">
        <v>355699.99</v>
      </c>
      <c r="AZ1641" s="295">
        <v>81920.86</v>
      </c>
      <c r="BA1641" s="294">
        <v>86.457693000000006</v>
      </c>
      <c r="BB1641" s="294">
        <v>25.760449316269899</v>
      </c>
      <c r="BC1641" s="294">
        <v>9.5</v>
      </c>
      <c r="BD1641" s="294"/>
      <c r="BE1641" s="293" t="s">
        <v>4204</v>
      </c>
      <c r="BF1641" s="291"/>
      <c r="BG1641" s="293" t="s">
        <v>312</v>
      </c>
      <c r="BH1641" s="293" t="s">
        <v>196</v>
      </c>
      <c r="BI1641" s="293" t="s">
        <v>773</v>
      </c>
      <c r="BJ1641" s="293" t="s">
        <v>103</v>
      </c>
      <c r="BK1641" s="292" t="s">
        <v>175</v>
      </c>
      <c r="BL1641" s="294">
        <v>191146.71631327999</v>
      </c>
      <c r="BM1641" s="292" t="s">
        <v>309</v>
      </c>
      <c r="BN1641" s="294"/>
      <c r="BO1641" s="297">
        <v>39017</v>
      </c>
      <c r="BP1641" s="297">
        <v>46322</v>
      </c>
      <c r="BQ1641" s="297" t="s">
        <v>4757</v>
      </c>
      <c r="BR1641" s="297" t="s">
        <v>4764</v>
      </c>
      <c r="BS1641" s="297">
        <v>39017</v>
      </c>
      <c r="BT1641" s="297">
        <v>46322</v>
      </c>
      <c r="BU1641" s="294">
        <v>0</v>
      </c>
      <c r="BV1641" s="294">
        <v>54.23</v>
      </c>
      <c r="BW1641" s="294">
        <v>0</v>
      </c>
    </row>
    <row r="1642" spans="1:75" s="289" customFormat="1" ht="18.2" customHeight="1" x14ac:dyDescent="0.15">
      <c r="A1642" s="298">
        <v>1640</v>
      </c>
      <c r="B1642" s="299" t="s">
        <v>305</v>
      </c>
      <c r="C1642" s="299" t="s">
        <v>306</v>
      </c>
      <c r="D1642" s="313">
        <v>45170</v>
      </c>
      <c r="E1642" s="300" t="s">
        <v>2704</v>
      </c>
      <c r="F1642" s="309">
        <v>163</v>
      </c>
      <c r="G1642" s="309">
        <v>162</v>
      </c>
      <c r="H1642" s="302">
        <v>48664.74</v>
      </c>
      <c r="I1642" s="302">
        <v>30108.34</v>
      </c>
      <c r="J1642" s="302">
        <v>0</v>
      </c>
      <c r="K1642" s="302">
        <v>78773.08</v>
      </c>
      <c r="L1642" s="302">
        <v>330.48</v>
      </c>
      <c r="M1642" s="302">
        <v>0</v>
      </c>
      <c r="N1642" s="302">
        <v>0</v>
      </c>
      <c r="O1642" s="302">
        <v>0</v>
      </c>
      <c r="P1642" s="302">
        <v>0</v>
      </c>
      <c r="Q1642" s="302">
        <v>0</v>
      </c>
      <c r="R1642" s="302">
        <v>78773.08</v>
      </c>
      <c r="S1642" s="302">
        <v>85841.53</v>
      </c>
      <c r="T1642" s="302">
        <v>385.26</v>
      </c>
      <c r="U1642" s="302">
        <v>0</v>
      </c>
      <c r="V1642" s="302">
        <v>0</v>
      </c>
      <c r="W1642" s="302">
        <v>0</v>
      </c>
      <c r="X1642" s="302">
        <v>0</v>
      </c>
      <c r="Y1642" s="302">
        <v>0</v>
      </c>
      <c r="Z1642" s="302">
        <v>86226.79</v>
      </c>
      <c r="AA1642" s="302">
        <v>0</v>
      </c>
      <c r="AB1642" s="302">
        <v>0</v>
      </c>
      <c r="AC1642" s="302">
        <v>0</v>
      </c>
      <c r="AD1642" s="302">
        <v>0</v>
      </c>
      <c r="AE1642" s="302">
        <v>0</v>
      </c>
      <c r="AF1642" s="302">
        <v>0</v>
      </c>
      <c r="AG1642" s="302">
        <v>0</v>
      </c>
      <c r="AH1642" s="302">
        <v>0</v>
      </c>
      <c r="AI1642" s="302">
        <v>0</v>
      </c>
      <c r="AJ1642" s="302">
        <v>0</v>
      </c>
      <c r="AK1642" s="302">
        <v>0</v>
      </c>
      <c r="AL1642" s="302">
        <v>0</v>
      </c>
      <c r="AM1642" s="302">
        <v>0</v>
      </c>
      <c r="AN1642" s="302">
        <v>0</v>
      </c>
      <c r="AO1642" s="302">
        <v>0</v>
      </c>
      <c r="AP1642" s="302">
        <v>0</v>
      </c>
      <c r="AQ1642" s="302">
        <v>0</v>
      </c>
      <c r="AR1642" s="302">
        <v>0</v>
      </c>
      <c r="AS1642" s="302">
        <v>0</v>
      </c>
      <c r="AT1642" s="295">
        <f t="shared" si="25"/>
        <v>0</v>
      </c>
      <c r="AU1642" s="302">
        <v>30438.82</v>
      </c>
      <c r="AV1642" s="302">
        <v>86226.79</v>
      </c>
      <c r="AW1642" s="303">
        <v>97</v>
      </c>
      <c r="AX1642" s="303">
        <v>300</v>
      </c>
      <c r="AY1642" s="302">
        <v>355699.99</v>
      </c>
      <c r="AZ1642" s="302">
        <v>81920.86</v>
      </c>
      <c r="BA1642" s="301">
        <v>86.457693000000006</v>
      </c>
      <c r="BB1642" s="301">
        <v>83.135586800534597</v>
      </c>
      <c r="BC1642" s="301">
        <v>9.5</v>
      </c>
      <c r="BD1642" s="301"/>
      <c r="BE1642" s="300" t="s">
        <v>4204</v>
      </c>
      <c r="BF1642" s="298"/>
      <c r="BG1642" s="300" t="s">
        <v>312</v>
      </c>
      <c r="BH1642" s="300" t="s">
        <v>196</v>
      </c>
      <c r="BI1642" s="300" t="s">
        <v>773</v>
      </c>
      <c r="BJ1642" s="300" t="s">
        <v>4205</v>
      </c>
      <c r="BK1642" s="299" t="s">
        <v>175</v>
      </c>
      <c r="BL1642" s="301">
        <v>616879.55169568001</v>
      </c>
      <c r="BM1642" s="299" t="s">
        <v>309</v>
      </c>
      <c r="BN1642" s="301"/>
      <c r="BO1642" s="304">
        <v>39017</v>
      </c>
      <c r="BP1642" s="304">
        <v>48148</v>
      </c>
      <c r="BQ1642" s="297" t="s">
        <v>4231</v>
      </c>
      <c r="BR1642" s="297" t="s">
        <v>4796</v>
      </c>
      <c r="BS1642" s="297">
        <v>39017</v>
      </c>
      <c r="BT1642" s="297">
        <v>48148</v>
      </c>
      <c r="BU1642" s="301">
        <v>32068.2</v>
      </c>
      <c r="BV1642" s="301">
        <v>56.89</v>
      </c>
      <c r="BW1642" s="301">
        <v>0</v>
      </c>
    </row>
    <row r="1643" spans="1:75" s="289" customFormat="1" ht="18.2" customHeight="1" x14ac:dyDescent="0.15">
      <c r="A1643" s="291">
        <v>1641</v>
      </c>
      <c r="B1643" s="292" t="s">
        <v>305</v>
      </c>
      <c r="C1643" s="292" t="s">
        <v>306</v>
      </c>
      <c r="D1643" s="312">
        <v>45170</v>
      </c>
      <c r="E1643" s="293" t="s">
        <v>2705</v>
      </c>
      <c r="F1643" s="308">
        <v>0</v>
      </c>
      <c r="G1643" s="308">
        <v>0</v>
      </c>
      <c r="H1643" s="295">
        <v>53061.8</v>
      </c>
      <c r="I1643" s="295">
        <v>0</v>
      </c>
      <c r="J1643" s="295">
        <v>0</v>
      </c>
      <c r="K1643" s="295">
        <v>53061.8</v>
      </c>
      <c r="L1643" s="295">
        <v>1204.3</v>
      </c>
      <c r="M1643" s="295">
        <v>0</v>
      </c>
      <c r="N1643" s="295">
        <v>0</v>
      </c>
      <c r="O1643" s="295">
        <v>1204.3</v>
      </c>
      <c r="P1643" s="295">
        <v>0</v>
      </c>
      <c r="Q1643" s="295">
        <v>0</v>
      </c>
      <c r="R1643" s="295">
        <v>51857.5</v>
      </c>
      <c r="S1643" s="295">
        <v>0</v>
      </c>
      <c r="T1643" s="295">
        <v>415.65</v>
      </c>
      <c r="U1643" s="295">
        <v>0</v>
      </c>
      <c r="V1643" s="295">
        <v>0</v>
      </c>
      <c r="W1643" s="295">
        <v>415.65</v>
      </c>
      <c r="X1643" s="295">
        <v>0</v>
      </c>
      <c r="Y1643" s="295">
        <v>0</v>
      </c>
      <c r="Z1643" s="295">
        <v>0</v>
      </c>
      <c r="AA1643" s="295">
        <v>64.19</v>
      </c>
      <c r="AB1643" s="295">
        <v>0</v>
      </c>
      <c r="AC1643" s="295">
        <v>0</v>
      </c>
      <c r="AD1643" s="295">
        <v>0</v>
      </c>
      <c r="AE1643" s="295">
        <v>0</v>
      </c>
      <c r="AF1643" s="295">
        <v>-46.23</v>
      </c>
      <c r="AG1643" s="295">
        <v>73.260000000000005</v>
      </c>
      <c r="AH1643" s="295">
        <v>217.33</v>
      </c>
      <c r="AI1643" s="295">
        <v>0</v>
      </c>
      <c r="AJ1643" s="295">
        <v>0</v>
      </c>
      <c r="AK1643" s="295">
        <v>0</v>
      </c>
      <c r="AL1643" s="295">
        <v>0</v>
      </c>
      <c r="AM1643" s="295">
        <v>0</v>
      </c>
      <c r="AN1643" s="295">
        <v>0</v>
      </c>
      <c r="AO1643" s="295">
        <v>0</v>
      </c>
      <c r="AP1643" s="295">
        <v>8.68</v>
      </c>
      <c r="AQ1643" s="295">
        <v>0</v>
      </c>
      <c r="AR1643" s="295">
        <v>21.74</v>
      </c>
      <c r="AS1643" s="295">
        <v>0</v>
      </c>
      <c r="AT1643" s="295">
        <f t="shared" si="25"/>
        <v>1915.44</v>
      </c>
      <c r="AU1643" s="295">
        <v>0</v>
      </c>
      <c r="AV1643" s="295">
        <v>0</v>
      </c>
      <c r="AW1643" s="296">
        <v>37</v>
      </c>
      <c r="AX1643" s="296">
        <v>240</v>
      </c>
      <c r="AY1643" s="295">
        <v>763200</v>
      </c>
      <c r="AZ1643" s="295">
        <v>175013.83</v>
      </c>
      <c r="BA1643" s="294">
        <v>86.084903999999995</v>
      </c>
      <c r="BB1643" s="294">
        <v>25.507400810438799</v>
      </c>
      <c r="BC1643" s="294">
        <v>9.4</v>
      </c>
      <c r="BD1643" s="294"/>
      <c r="BE1643" s="293" t="s">
        <v>4204</v>
      </c>
      <c r="BF1643" s="291"/>
      <c r="BG1643" s="293" t="s">
        <v>376</v>
      </c>
      <c r="BH1643" s="293" t="s">
        <v>195</v>
      </c>
      <c r="BI1643" s="293" t="s">
        <v>792</v>
      </c>
      <c r="BJ1643" s="293" t="s">
        <v>103</v>
      </c>
      <c r="BK1643" s="292" t="s">
        <v>175</v>
      </c>
      <c r="BL1643" s="294">
        <v>406101.06082000001</v>
      </c>
      <c r="BM1643" s="292" t="s">
        <v>309</v>
      </c>
      <c r="BN1643" s="294"/>
      <c r="BO1643" s="297">
        <v>39017</v>
      </c>
      <c r="BP1643" s="297">
        <v>46322</v>
      </c>
      <c r="BQ1643" s="297" t="s">
        <v>4757</v>
      </c>
      <c r="BR1643" s="297" t="s">
        <v>4764</v>
      </c>
      <c r="BS1643" s="297">
        <v>39017</v>
      </c>
      <c r="BT1643" s="297">
        <v>46322</v>
      </c>
      <c r="BU1643" s="294">
        <v>0</v>
      </c>
      <c r="BV1643" s="294">
        <v>64.19</v>
      </c>
      <c r="BW1643" s="294">
        <v>0</v>
      </c>
    </row>
    <row r="1644" spans="1:75" s="289" customFormat="1" ht="18.2" customHeight="1" x14ac:dyDescent="0.15">
      <c r="A1644" s="298">
        <v>1642</v>
      </c>
      <c r="B1644" s="299" t="s">
        <v>305</v>
      </c>
      <c r="C1644" s="299" t="s">
        <v>306</v>
      </c>
      <c r="D1644" s="313">
        <v>45170</v>
      </c>
      <c r="E1644" s="300" t="s">
        <v>2706</v>
      </c>
      <c r="F1644" s="309">
        <v>0</v>
      </c>
      <c r="G1644" s="309">
        <v>0</v>
      </c>
      <c r="H1644" s="302">
        <v>26091.33</v>
      </c>
      <c r="I1644" s="302">
        <v>0</v>
      </c>
      <c r="J1644" s="302">
        <v>0</v>
      </c>
      <c r="K1644" s="302">
        <v>26091.33</v>
      </c>
      <c r="L1644" s="302">
        <v>591.24</v>
      </c>
      <c r="M1644" s="302">
        <v>0</v>
      </c>
      <c r="N1644" s="302">
        <v>0</v>
      </c>
      <c r="O1644" s="302">
        <v>591.24</v>
      </c>
      <c r="P1644" s="302">
        <v>0</v>
      </c>
      <c r="Q1644" s="302">
        <v>0</v>
      </c>
      <c r="R1644" s="302">
        <v>25500.09</v>
      </c>
      <c r="S1644" s="302">
        <v>0</v>
      </c>
      <c r="T1644" s="302">
        <v>206.56</v>
      </c>
      <c r="U1644" s="302">
        <v>0</v>
      </c>
      <c r="V1644" s="302">
        <v>0</v>
      </c>
      <c r="W1644" s="302">
        <v>206.56</v>
      </c>
      <c r="X1644" s="302">
        <v>0</v>
      </c>
      <c r="Y1644" s="302">
        <v>0</v>
      </c>
      <c r="Z1644" s="302">
        <v>0</v>
      </c>
      <c r="AA1644" s="302">
        <v>56.66</v>
      </c>
      <c r="AB1644" s="302">
        <v>0</v>
      </c>
      <c r="AC1644" s="302">
        <v>0</v>
      </c>
      <c r="AD1644" s="302">
        <v>0</v>
      </c>
      <c r="AE1644" s="302">
        <v>0</v>
      </c>
      <c r="AF1644" s="302">
        <v>-21.73</v>
      </c>
      <c r="AG1644" s="302">
        <v>37.17</v>
      </c>
      <c r="AH1644" s="302">
        <v>106.24</v>
      </c>
      <c r="AI1644" s="302">
        <v>0</v>
      </c>
      <c r="AJ1644" s="302">
        <v>0</v>
      </c>
      <c r="AK1644" s="302">
        <v>0</v>
      </c>
      <c r="AL1644" s="302">
        <v>0</v>
      </c>
      <c r="AM1644" s="302">
        <v>0</v>
      </c>
      <c r="AN1644" s="302">
        <v>0</v>
      </c>
      <c r="AO1644" s="302">
        <v>0</v>
      </c>
      <c r="AP1644" s="302">
        <v>0</v>
      </c>
      <c r="AQ1644" s="302">
        <v>0</v>
      </c>
      <c r="AR1644" s="302">
        <v>0</v>
      </c>
      <c r="AS1644" s="302">
        <v>5.1079999999999997E-3</v>
      </c>
      <c r="AT1644" s="295">
        <f t="shared" si="25"/>
        <v>976.13489200000004</v>
      </c>
      <c r="AU1644" s="302">
        <v>0</v>
      </c>
      <c r="AV1644" s="302">
        <v>0</v>
      </c>
      <c r="AW1644" s="303">
        <v>37</v>
      </c>
      <c r="AX1644" s="303">
        <v>240</v>
      </c>
      <c r="AY1644" s="302">
        <v>372299.98</v>
      </c>
      <c r="AZ1644" s="302">
        <v>85588.96</v>
      </c>
      <c r="BA1644" s="301">
        <v>86.301378</v>
      </c>
      <c r="BB1644" s="301">
        <v>25.712345448805799</v>
      </c>
      <c r="BC1644" s="301">
        <v>9.5</v>
      </c>
      <c r="BD1644" s="301"/>
      <c r="BE1644" s="300" t="s">
        <v>4204</v>
      </c>
      <c r="BF1644" s="298"/>
      <c r="BG1644" s="300" t="s">
        <v>312</v>
      </c>
      <c r="BH1644" s="300" t="s">
        <v>196</v>
      </c>
      <c r="BI1644" s="300" t="s">
        <v>773</v>
      </c>
      <c r="BJ1644" s="300" t="s">
        <v>103</v>
      </c>
      <c r="BK1644" s="299" t="s">
        <v>175</v>
      </c>
      <c r="BL1644" s="301">
        <v>199693.65279863999</v>
      </c>
      <c r="BM1644" s="299" t="s">
        <v>309</v>
      </c>
      <c r="BN1644" s="301"/>
      <c r="BO1644" s="304">
        <v>39017</v>
      </c>
      <c r="BP1644" s="304">
        <v>46322</v>
      </c>
      <c r="BQ1644" s="297" t="s">
        <v>4757</v>
      </c>
      <c r="BR1644" s="297" t="s">
        <v>4764</v>
      </c>
      <c r="BS1644" s="297">
        <v>39017</v>
      </c>
      <c r="BT1644" s="297">
        <v>46322</v>
      </c>
      <c r="BU1644" s="301">
        <v>0</v>
      </c>
      <c r="BV1644" s="301">
        <v>56.66</v>
      </c>
      <c r="BW1644" s="301">
        <v>0</v>
      </c>
    </row>
    <row r="1645" spans="1:75" s="289" customFormat="1" ht="18.2" customHeight="1" x14ac:dyDescent="0.15">
      <c r="A1645" s="291">
        <v>1643</v>
      </c>
      <c r="B1645" s="292" t="s">
        <v>305</v>
      </c>
      <c r="C1645" s="292" t="s">
        <v>306</v>
      </c>
      <c r="D1645" s="312">
        <v>45170</v>
      </c>
      <c r="E1645" s="293" t="s">
        <v>2707</v>
      </c>
      <c r="F1645" s="308">
        <v>103</v>
      </c>
      <c r="G1645" s="308">
        <v>102</v>
      </c>
      <c r="H1645" s="295">
        <v>64373.26</v>
      </c>
      <c r="I1645" s="295">
        <v>30514.97</v>
      </c>
      <c r="J1645" s="295">
        <v>0</v>
      </c>
      <c r="K1645" s="295">
        <v>94888.23</v>
      </c>
      <c r="L1645" s="295">
        <v>437.16</v>
      </c>
      <c r="M1645" s="295">
        <v>0</v>
      </c>
      <c r="N1645" s="295">
        <v>0</v>
      </c>
      <c r="O1645" s="295">
        <v>0</v>
      </c>
      <c r="P1645" s="295">
        <v>0</v>
      </c>
      <c r="Q1645" s="295">
        <v>0</v>
      </c>
      <c r="R1645" s="295">
        <v>94888.23</v>
      </c>
      <c r="S1645" s="295">
        <v>66056.59</v>
      </c>
      <c r="T1645" s="295">
        <v>509.62</v>
      </c>
      <c r="U1645" s="295">
        <v>0</v>
      </c>
      <c r="V1645" s="295">
        <v>0</v>
      </c>
      <c r="W1645" s="295">
        <v>0</v>
      </c>
      <c r="X1645" s="295">
        <v>0</v>
      </c>
      <c r="Y1645" s="295">
        <v>0</v>
      </c>
      <c r="Z1645" s="295">
        <v>66566.210000000006</v>
      </c>
      <c r="AA1645" s="295">
        <v>0</v>
      </c>
      <c r="AB1645" s="295">
        <v>0</v>
      </c>
      <c r="AC1645" s="295">
        <v>0</v>
      </c>
      <c r="AD1645" s="295">
        <v>0</v>
      </c>
      <c r="AE1645" s="295">
        <v>0</v>
      </c>
      <c r="AF1645" s="295">
        <v>0</v>
      </c>
      <c r="AG1645" s="295">
        <v>0</v>
      </c>
      <c r="AH1645" s="295">
        <v>0</v>
      </c>
      <c r="AI1645" s="295">
        <v>0</v>
      </c>
      <c r="AJ1645" s="295">
        <v>0</v>
      </c>
      <c r="AK1645" s="295">
        <v>0</v>
      </c>
      <c r="AL1645" s="295">
        <v>0</v>
      </c>
      <c r="AM1645" s="295">
        <v>0</v>
      </c>
      <c r="AN1645" s="295">
        <v>0</v>
      </c>
      <c r="AO1645" s="295">
        <v>0</v>
      </c>
      <c r="AP1645" s="295">
        <v>0</v>
      </c>
      <c r="AQ1645" s="295">
        <v>0</v>
      </c>
      <c r="AR1645" s="295">
        <v>0</v>
      </c>
      <c r="AS1645" s="295">
        <v>0</v>
      </c>
      <c r="AT1645" s="295">
        <f t="shared" si="25"/>
        <v>0</v>
      </c>
      <c r="AU1645" s="295">
        <v>30952.13</v>
      </c>
      <c r="AV1645" s="295">
        <v>66566.210000000006</v>
      </c>
      <c r="AW1645" s="296">
        <v>97</v>
      </c>
      <c r="AX1645" s="296">
        <v>300</v>
      </c>
      <c r="AY1645" s="295">
        <v>451999.98</v>
      </c>
      <c r="AZ1645" s="295">
        <v>108364.73</v>
      </c>
      <c r="BA1645" s="294">
        <v>90.000004000000004</v>
      </c>
      <c r="BB1645" s="294">
        <v>78.807385756905603</v>
      </c>
      <c r="BC1645" s="294">
        <v>9.5</v>
      </c>
      <c r="BD1645" s="294"/>
      <c r="BE1645" s="293" t="s">
        <v>4204</v>
      </c>
      <c r="BF1645" s="291"/>
      <c r="BG1645" s="293" t="s">
        <v>397</v>
      </c>
      <c r="BH1645" s="293" t="s">
        <v>215</v>
      </c>
      <c r="BI1645" s="293" t="s">
        <v>398</v>
      </c>
      <c r="BJ1645" s="293" t="s">
        <v>4205</v>
      </c>
      <c r="BK1645" s="292" t="s">
        <v>175</v>
      </c>
      <c r="BL1645" s="294">
        <v>743078.83840007999</v>
      </c>
      <c r="BM1645" s="292" t="s">
        <v>309</v>
      </c>
      <c r="BN1645" s="294"/>
      <c r="BO1645" s="297">
        <v>39017</v>
      </c>
      <c r="BP1645" s="297">
        <v>48148</v>
      </c>
      <c r="BQ1645" s="297" t="s">
        <v>929</v>
      </c>
      <c r="BR1645" s="297" t="s">
        <v>4777</v>
      </c>
      <c r="BS1645" s="297">
        <v>39017</v>
      </c>
      <c r="BT1645" s="297">
        <v>48148</v>
      </c>
      <c r="BU1645" s="294">
        <v>26788.83</v>
      </c>
      <c r="BV1645" s="294">
        <v>75.25</v>
      </c>
      <c r="BW1645" s="294">
        <v>0</v>
      </c>
    </row>
    <row r="1646" spans="1:75" s="289" customFormat="1" ht="18.2" customHeight="1" x14ac:dyDescent="0.15">
      <c r="A1646" s="298">
        <v>1644</v>
      </c>
      <c r="B1646" s="299" t="s">
        <v>305</v>
      </c>
      <c r="C1646" s="299" t="s">
        <v>306</v>
      </c>
      <c r="D1646" s="313">
        <v>45170</v>
      </c>
      <c r="E1646" s="300" t="s">
        <v>2708</v>
      </c>
      <c r="F1646" s="309">
        <v>164</v>
      </c>
      <c r="G1646" s="309">
        <v>163</v>
      </c>
      <c r="H1646" s="302">
        <v>38600.65</v>
      </c>
      <c r="I1646" s="302">
        <v>23718.95</v>
      </c>
      <c r="J1646" s="302">
        <v>0</v>
      </c>
      <c r="K1646" s="302">
        <v>62319.6</v>
      </c>
      <c r="L1646" s="302">
        <v>260.95</v>
      </c>
      <c r="M1646" s="302">
        <v>0</v>
      </c>
      <c r="N1646" s="302">
        <v>0</v>
      </c>
      <c r="O1646" s="302">
        <v>0</v>
      </c>
      <c r="P1646" s="302">
        <v>0</v>
      </c>
      <c r="Q1646" s="302">
        <v>0</v>
      </c>
      <c r="R1646" s="302">
        <v>62319.6</v>
      </c>
      <c r="S1646" s="302">
        <v>68955.679999999993</v>
      </c>
      <c r="T1646" s="302">
        <v>308.81</v>
      </c>
      <c r="U1646" s="302">
        <v>0</v>
      </c>
      <c r="V1646" s="302">
        <v>0</v>
      </c>
      <c r="W1646" s="302">
        <v>0</v>
      </c>
      <c r="X1646" s="302">
        <v>0</v>
      </c>
      <c r="Y1646" s="302">
        <v>0</v>
      </c>
      <c r="Z1646" s="302">
        <v>69264.490000000005</v>
      </c>
      <c r="AA1646" s="302">
        <v>0</v>
      </c>
      <c r="AB1646" s="302">
        <v>0</v>
      </c>
      <c r="AC1646" s="302">
        <v>0</v>
      </c>
      <c r="AD1646" s="302">
        <v>0</v>
      </c>
      <c r="AE1646" s="302">
        <v>0</v>
      </c>
      <c r="AF1646" s="302">
        <v>0</v>
      </c>
      <c r="AG1646" s="302">
        <v>0</v>
      </c>
      <c r="AH1646" s="302">
        <v>0</v>
      </c>
      <c r="AI1646" s="302">
        <v>0</v>
      </c>
      <c r="AJ1646" s="302">
        <v>0</v>
      </c>
      <c r="AK1646" s="302">
        <v>0</v>
      </c>
      <c r="AL1646" s="302">
        <v>0</v>
      </c>
      <c r="AM1646" s="302">
        <v>0</v>
      </c>
      <c r="AN1646" s="302">
        <v>0</v>
      </c>
      <c r="AO1646" s="302">
        <v>0</v>
      </c>
      <c r="AP1646" s="302">
        <v>0</v>
      </c>
      <c r="AQ1646" s="302">
        <v>0</v>
      </c>
      <c r="AR1646" s="302">
        <v>0</v>
      </c>
      <c r="AS1646" s="302">
        <v>0</v>
      </c>
      <c r="AT1646" s="295">
        <f t="shared" si="25"/>
        <v>0</v>
      </c>
      <c r="AU1646" s="302">
        <v>23979.9</v>
      </c>
      <c r="AV1646" s="302">
        <v>69264.490000000005</v>
      </c>
      <c r="AW1646" s="303">
        <v>97</v>
      </c>
      <c r="AX1646" s="303">
        <v>300</v>
      </c>
      <c r="AY1646" s="302">
        <v>288000.01</v>
      </c>
      <c r="AZ1646" s="302">
        <v>64696.97</v>
      </c>
      <c r="BA1646" s="301">
        <v>84.375</v>
      </c>
      <c r="BB1646" s="301">
        <v>81.2745365045689</v>
      </c>
      <c r="BC1646" s="301">
        <v>9.6</v>
      </c>
      <c r="BD1646" s="301"/>
      <c r="BE1646" s="300" t="s">
        <v>4204</v>
      </c>
      <c r="BF1646" s="298"/>
      <c r="BG1646" s="300" t="s">
        <v>312</v>
      </c>
      <c r="BH1646" s="300" t="s">
        <v>365</v>
      </c>
      <c r="BI1646" s="300" t="s">
        <v>472</v>
      </c>
      <c r="BJ1646" s="300" t="s">
        <v>4205</v>
      </c>
      <c r="BK1646" s="299" t="s">
        <v>175</v>
      </c>
      <c r="BL1646" s="301">
        <v>488030.77028160001</v>
      </c>
      <c r="BM1646" s="299" t="s">
        <v>309</v>
      </c>
      <c r="BN1646" s="301"/>
      <c r="BO1646" s="304">
        <v>39020</v>
      </c>
      <c r="BP1646" s="304">
        <v>48151</v>
      </c>
      <c r="BQ1646" s="297" t="s">
        <v>937</v>
      </c>
      <c r="BR1646" s="297" t="s">
        <v>4765</v>
      </c>
      <c r="BS1646" s="297">
        <v>39020</v>
      </c>
      <c r="BT1646" s="297">
        <v>48151</v>
      </c>
      <c r="BU1646" s="301">
        <v>27812.57</v>
      </c>
      <c r="BV1646" s="301">
        <v>58.65</v>
      </c>
      <c r="BW1646" s="301">
        <v>0</v>
      </c>
    </row>
    <row r="1647" spans="1:75" s="289" customFormat="1" ht="18.2" customHeight="1" x14ac:dyDescent="0.15">
      <c r="A1647" s="291">
        <v>1645</v>
      </c>
      <c r="B1647" s="292" t="s">
        <v>305</v>
      </c>
      <c r="C1647" s="292" t="s">
        <v>306</v>
      </c>
      <c r="D1647" s="312">
        <v>45170</v>
      </c>
      <c r="E1647" s="293" t="s">
        <v>2709</v>
      </c>
      <c r="F1647" s="308">
        <v>127</v>
      </c>
      <c r="G1647" s="308">
        <v>126</v>
      </c>
      <c r="H1647" s="295">
        <v>55263.17</v>
      </c>
      <c r="I1647" s="295">
        <v>99761.62</v>
      </c>
      <c r="J1647" s="295">
        <v>0</v>
      </c>
      <c r="K1647" s="295">
        <v>155024.79</v>
      </c>
      <c r="L1647" s="295">
        <v>1254.19</v>
      </c>
      <c r="M1647" s="295">
        <v>0</v>
      </c>
      <c r="N1647" s="295">
        <v>0</v>
      </c>
      <c r="O1647" s="295">
        <v>0</v>
      </c>
      <c r="P1647" s="295">
        <v>0</v>
      </c>
      <c r="Q1647" s="295">
        <v>0</v>
      </c>
      <c r="R1647" s="295">
        <v>155024.79</v>
      </c>
      <c r="S1647" s="295">
        <v>111146.81</v>
      </c>
      <c r="T1647" s="295">
        <v>432.89</v>
      </c>
      <c r="U1647" s="295">
        <v>0</v>
      </c>
      <c r="V1647" s="295">
        <v>0</v>
      </c>
      <c r="W1647" s="295">
        <v>0</v>
      </c>
      <c r="X1647" s="295">
        <v>0</v>
      </c>
      <c r="Y1647" s="295">
        <v>0</v>
      </c>
      <c r="Z1647" s="295">
        <v>111579.7</v>
      </c>
      <c r="AA1647" s="295">
        <v>0</v>
      </c>
      <c r="AB1647" s="295">
        <v>0</v>
      </c>
      <c r="AC1647" s="295">
        <v>0</v>
      </c>
      <c r="AD1647" s="295">
        <v>0</v>
      </c>
      <c r="AE1647" s="295">
        <v>0</v>
      </c>
      <c r="AF1647" s="295">
        <v>0</v>
      </c>
      <c r="AG1647" s="295">
        <v>0</v>
      </c>
      <c r="AH1647" s="295">
        <v>0</v>
      </c>
      <c r="AI1647" s="295">
        <v>0</v>
      </c>
      <c r="AJ1647" s="295">
        <v>0</v>
      </c>
      <c r="AK1647" s="295">
        <v>0</v>
      </c>
      <c r="AL1647" s="295">
        <v>0</v>
      </c>
      <c r="AM1647" s="295">
        <v>0</v>
      </c>
      <c r="AN1647" s="295">
        <v>0</v>
      </c>
      <c r="AO1647" s="295">
        <v>0</v>
      </c>
      <c r="AP1647" s="295">
        <v>0</v>
      </c>
      <c r="AQ1647" s="295">
        <v>0</v>
      </c>
      <c r="AR1647" s="295">
        <v>0</v>
      </c>
      <c r="AS1647" s="295">
        <v>0</v>
      </c>
      <c r="AT1647" s="295">
        <f t="shared" si="25"/>
        <v>0</v>
      </c>
      <c r="AU1647" s="295">
        <v>101015.81</v>
      </c>
      <c r="AV1647" s="295">
        <v>111579.7</v>
      </c>
      <c r="AW1647" s="296">
        <v>37</v>
      </c>
      <c r="AX1647" s="296">
        <v>240</v>
      </c>
      <c r="AY1647" s="295">
        <v>823100</v>
      </c>
      <c r="AZ1647" s="295">
        <v>182266.93</v>
      </c>
      <c r="BA1647" s="294">
        <v>83.172090999999995</v>
      </c>
      <c r="BB1647" s="294">
        <v>70.740950874280301</v>
      </c>
      <c r="BC1647" s="294">
        <v>9.4</v>
      </c>
      <c r="BD1647" s="294"/>
      <c r="BE1647" s="293" t="s">
        <v>4204</v>
      </c>
      <c r="BF1647" s="291"/>
      <c r="BG1647" s="293" t="s">
        <v>312</v>
      </c>
      <c r="BH1647" s="293" t="s">
        <v>199</v>
      </c>
      <c r="BI1647" s="293" t="s">
        <v>357</v>
      </c>
      <c r="BJ1647" s="293" t="s">
        <v>4205</v>
      </c>
      <c r="BK1647" s="292" t="s">
        <v>175</v>
      </c>
      <c r="BL1647" s="294">
        <v>1214014.01286984</v>
      </c>
      <c r="BM1647" s="292" t="s">
        <v>309</v>
      </c>
      <c r="BN1647" s="294"/>
      <c r="BO1647" s="297">
        <v>39020</v>
      </c>
      <c r="BP1647" s="297">
        <v>46325</v>
      </c>
      <c r="BQ1647" s="297" t="s">
        <v>931</v>
      </c>
      <c r="BR1647" s="297" t="s">
        <v>4779</v>
      </c>
      <c r="BS1647" s="297">
        <v>39020</v>
      </c>
      <c r="BT1647" s="297">
        <v>46325</v>
      </c>
      <c r="BU1647" s="294">
        <v>46691.82</v>
      </c>
      <c r="BV1647" s="294">
        <v>66.84</v>
      </c>
      <c r="BW1647" s="294">
        <v>0</v>
      </c>
    </row>
    <row r="1648" spans="1:75" s="289" customFormat="1" ht="18.2" customHeight="1" x14ac:dyDescent="0.15">
      <c r="A1648" s="298">
        <v>1646</v>
      </c>
      <c r="B1648" s="299" t="s">
        <v>305</v>
      </c>
      <c r="C1648" s="299" t="s">
        <v>306</v>
      </c>
      <c r="D1648" s="313">
        <v>45170</v>
      </c>
      <c r="E1648" s="300" t="s">
        <v>2710</v>
      </c>
      <c r="F1648" s="309">
        <v>115</v>
      </c>
      <c r="G1648" s="309">
        <v>114</v>
      </c>
      <c r="H1648" s="302">
        <v>39856.85</v>
      </c>
      <c r="I1648" s="302">
        <v>20273.66</v>
      </c>
      <c r="J1648" s="302">
        <v>0</v>
      </c>
      <c r="K1648" s="302">
        <v>60130.51</v>
      </c>
      <c r="L1648" s="302">
        <v>270.66000000000003</v>
      </c>
      <c r="M1648" s="302">
        <v>0</v>
      </c>
      <c r="N1648" s="302">
        <v>0</v>
      </c>
      <c r="O1648" s="302">
        <v>0</v>
      </c>
      <c r="P1648" s="302">
        <v>0</v>
      </c>
      <c r="Q1648" s="302">
        <v>0</v>
      </c>
      <c r="R1648" s="302">
        <v>60130.51</v>
      </c>
      <c r="S1648" s="302">
        <v>46552</v>
      </c>
      <c r="T1648" s="302">
        <v>315.52999999999997</v>
      </c>
      <c r="U1648" s="302">
        <v>0</v>
      </c>
      <c r="V1648" s="302">
        <v>0</v>
      </c>
      <c r="W1648" s="302">
        <v>0</v>
      </c>
      <c r="X1648" s="302">
        <v>0</v>
      </c>
      <c r="Y1648" s="302">
        <v>0</v>
      </c>
      <c r="Z1648" s="302">
        <v>46867.53</v>
      </c>
      <c r="AA1648" s="302">
        <v>0</v>
      </c>
      <c r="AB1648" s="302">
        <v>0</v>
      </c>
      <c r="AC1648" s="302">
        <v>0</v>
      </c>
      <c r="AD1648" s="302">
        <v>0</v>
      </c>
      <c r="AE1648" s="302">
        <v>0</v>
      </c>
      <c r="AF1648" s="302">
        <v>0</v>
      </c>
      <c r="AG1648" s="302">
        <v>0</v>
      </c>
      <c r="AH1648" s="302">
        <v>0</v>
      </c>
      <c r="AI1648" s="302">
        <v>0</v>
      </c>
      <c r="AJ1648" s="302">
        <v>0</v>
      </c>
      <c r="AK1648" s="302">
        <v>0</v>
      </c>
      <c r="AL1648" s="302">
        <v>0</v>
      </c>
      <c r="AM1648" s="302">
        <v>0</v>
      </c>
      <c r="AN1648" s="302">
        <v>0</v>
      </c>
      <c r="AO1648" s="302">
        <v>0</v>
      </c>
      <c r="AP1648" s="302">
        <v>0</v>
      </c>
      <c r="AQ1648" s="302">
        <v>0</v>
      </c>
      <c r="AR1648" s="302">
        <v>0</v>
      </c>
      <c r="AS1648" s="302">
        <v>0</v>
      </c>
      <c r="AT1648" s="295">
        <f t="shared" si="25"/>
        <v>0</v>
      </c>
      <c r="AU1648" s="302">
        <v>20544.32</v>
      </c>
      <c r="AV1648" s="302">
        <v>46867.53</v>
      </c>
      <c r="AW1648" s="303">
        <v>97</v>
      </c>
      <c r="AX1648" s="303">
        <v>300</v>
      </c>
      <c r="AY1648" s="302">
        <v>290499.98</v>
      </c>
      <c r="AZ1648" s="302">
        <v>67093.149999999994</v>
      </c>
      <c r="BA1648" s="301">
        <v>86.746990999999994</v>
      </c>
      <c r="BB1648" s="301">
        <v>77.744759484320099</v>
      </c>
      <c r="BC1648" s="301">
        <v>9.5</v>
      </c>
      <c r="BD1648" s="301"/>
      <c r="BE1648" s="300" t="s">
        <v>4204</v>
      </c>
      <c r="BF1648" s="298"/>
      <c r="BG1648" s="300" t="s">
        <v>324</v>
      </c>
      <c r="BH1648" s="300" t="s">
        <v>220</v>
      </c>
      <c r="BI1648" s="300" t="s">
        <v>569</v>
      </c>
      <c r="BJ1648" s="300" t="s">
        <v>4205</v>
      </c>
      <c r="BK1648" s="299" t="s">
        <v>175</v>
      </c>
      <c r="BL1648" s="301">
        <v>470887.79633896</v>
      </c>
      <c r="BM1648" s="299" t="s">
        <v>309</v>
      </c>
      <c r="BN1648" s="301"/>
      <c r="BO1648" s="304">
        <v>39020</v>
      </c>
      <c r="BP1648" s="304">
        <v>48151</v>
      </c>
      <c r="BQ1648" s="297" t="s">
        <v>943</v>
      </c>
      <c r="BR1648" s="297" t="s">
        <v>4785</v>
      </c>
      <c r="BS1648" s="297">
        <v>39020</v>
      </c>
      <c r="BT1648" s="297">
        <v>48151</v>
      </c>
      <c r="BU1648" s="301">
        <v>18566.75</v>
      </c>
      <c r="BV1648" s="301">
        <v>46.59</v>
      </c>
      <c r="BW1648" s="301">
        <v>0</v>
      </c>
    </row>
    <row r="1649" spans="1:75" s="289" customFormat="1" ht="18.2" customHeight="1" x14ac:dyDescent="0.15">
      <c r="A1649" s="291">
        <v>1647</v>
      </c>
      <c r="B1649" s="292" t="s">
        <v>305</v>
      </c>
      <c r="C1649" s="292" t="s">
        <v>306</v>
      </c>
      <c r="D1649" s="312">
        <v>45170</v>
      </c>
      <c r="E1649" s="293" t="s">
        <v>2711</v>
      </c>
      <c r="F1649" s="308">
        <v>169</v>
      </c>
      <c r="G1649" s="308">
        <v>168</v>
      </c>
      <c r="H1649" s="295">
        <v>54814.05</v>
      </c>
      <c r="I1649" s="295">
        <v>34515.629999999997</v>
      </c>
      <c r="J1649" s="295">
        <v>0</v>
      </c>
      <c r="K1649" s="295">
        <v>89329.68</v>
      </c>
      <c r="L1649" s="295">
        <v>372.21</v>
      </c>
      <c r="M1649" s="295">
        <v>0</v>
      </c>
      <c r="N1649" s="295">
        <v>0</v>
      </c>
      <c r="O1649" s="295">
        <v>0</v>
      </c>
      <c r="P1649" s="295">
        <v>0</v>
      </c>
      <c r="Q1649" s="295">
        <v>0</v>
      </c>
      <c r="R1649" s="295">
        <v>89329.68</v>
      </c>
      <c r="S1649" s="295">
        <v>100917.56</v>
      </c>
      <c r="T1649" s="295">
        <v>433.94</v>
      </c>
      <c r="U1649" s="295">
        <v>0</v>
      </c>
      <c r="V1649" s="295">
        <v>0</v>
      </c>
      <c r="W1649" s="295">
        <v>0</v>
      </c>
      <c r="X1649" s="295">
        <v>0</v>
      </c>
      <c r="Y1649" s="295">
        <v>0</v>
      </c>
      <c r="Z1649" s="295">
        <v>101351.5</v>
      </c>
      <c r="AA1649" s="295">
        <v>0</v>
      </c>
      <c r="AB1649" s="295">
        <v>0</v>
      </c>
      <c r="AC1649" s="295">
        <v>0</v>
      </c>
      <c r="AD1649" s="295">
        <v>0</v>
      </c>
      <c r="AE1649" s="295">
        <v>0</v>
      </c>
      <c r="AF1649" s="295">
        <v>0</v>
      </c>
      <c r="AG1649" s="295">
        <v>0</v>
      </c>
      <c r="AH1649" s="295">
        <v>0</v>
      </c>
      <c r="AI1649" s="295">
        <v>0</v>
      </c>
      <c r="AJ1649" s="295">
        <v>0</v>
      </c>
      <c r="AK1649" s="295">
        <v>0</v>
      </c>
      <c r="AL1649" s="295">
        <v>0</v>
      </c>
      <c r="AM1649" s="295">
        <v>0</v>
      </c>
      <c r="AN1649" s="295">
        <v>0</v>
      </c>
      <c r="AO1649" s="295">
        <v>0</v>
      </c>
      <c r="AP1649" s="295">
        <v>0</v>
      </c>
      <c r="AQ1649" s="295">
        <v>0</v>
      </c>
      <c r="AR1649" s="295">
        <v>0</v>
      </c>
      <c r="AS1649" s="295">
        <v>0</v>
      </c>
      <c r="AT1649" s="295">
        <f t="shared" si="25"/>
        <v>0</v>
      </c>
      <c r="AU1649" s="295">
        <v>34887.839999999997</v>
      </c>
      <c r="AV1649" s="295">
        <v>101351.5</v>
      </c>
      <c r="AW1649" s="296">
        <v>97</v>
      </c>
      <c r="AX1649" s="296">
        <v>300</v>
      </c>
      <c r="AY1649" s="295">
        <v>400000</v>
      </c>
      <c r="AZ1649" s="295">
        <v>92269.3</v>
      </c>
      <c r="BA1649" s="294">
        <v>86.655496999999997</v>
      </c>
      <c r="BB1649" s="294">
        <v>83.894727902465505</v>
      </c>
      <c r="BC1649" s="294">
        <v>9.5</v>
      </c>
      <c r="BD1649" s="294"/>
      <c r="BE1649" s="293" t="s">
        <v>4204</v>
      </c>
      <c r="BF1649" s="291"/>
      <c r="BG1649" s="293" t="s">
        <v>333</v>
      </c>
      <c r="BH1649" s="293" t="s">
        <v>193</v>
      </c>
      <c r="BI1649" s="293" t="s">
        <v>342</v>
      </c>
      <c r="BJ1649" s="293" t="s">
        <v>4205</v>
      </c>
      <c r="BK1649" s="292" t="s">
        <v>175</v>
      </c>
      <c r="BL1649" s="294">
        <v>699549.29972928006</v>
      </c>
      <c r="BM1649" s="292" t="s">
        <v>309</v>
      </c>
      <c r="BN1649" s="294"/>
      <c r="BO1649" s="297">
        <v>39021</v>
      </c>
      <c r="BP1649" s="297">
        <v>48152</v>
      </c>
      <c r="BQ1649" s="297" t="s">
        <v>936</v>
      </c>
      <c r="BR1649" s="297" t="s">
        <v>4769</v>
      </c>
      <c r="BS1649" s="297">
        <v>39021</v>
      </c>
      <c r="BT1649" s="297">
        <v>48152</v>
      </c>
      <c r="BU1649" s="294">
        <v>37314.980000000003</v>
      </c>
      <c r="BV1649" s="294">
        <v>64.08</v>
      </c>
      <c r="BW1649" s="294">
        <v>0</v>
      </c>
    </row>
    <row r="1650" spans="1:75" s="289" customFormat="1" ht="18.2" customHeight="1" x14ac:dyDescent="0.15">
      <c r="A1650" s="298">
        <v>1648</v>
      </c>
      <c r="B1650" s="299" t="s">
        <v>305</v>
      </c>
      <c r="C1650" s="299" t="s">
        <v>306</v>
      </c>
      <c r="D1650" s="313">
        <v>45170</v>
      </c>
      <c r="E1650" s="300" t="s">
        <v>2712</v>
      </c>
      <c r="F1650" s="309">
        <v>163</v>
      </c>
      <c r="G1650" s="309">
        <v>162</v>
      </c>
      <c r="H1650" s="302">
        <v>65823.02</v>
      </c>
      <c r="I1650" s="302">
        <v>40723.379999999997</v>
      </c>
      <c r="J1650" s="302">
        <v>0</v>
      </c>
      <c r="K1650" s="302">
        <v>106546.4</v>
      </c>
      <c r="L1650" s="302">
        <v>446.99</v>
      </c>
      <c r="M1650" s="302">
        <v>0</v>
      </c>
      <c r="N1650" s="302">
        <v>0</v>
      </c>
      <c r="O1650" s="302">
        <v>0</v>
      </c>
      <c r="P1650" s="302">
        <v>0</v>
      </c>
      <c r="Q1650" s="302">
        <v>0</v>
      </c>
      <c r="R1650" s="302">
        <v>106546.4</v>
      </c>
      <c r="S1650" s="302">
        <v>115872.98</v>
      </c>
      <c r="T1650" s="302">
        <v>521.1</v>
      </c>
      <c r="U1650" s="302">
        <v>0</v>
      </c>
      <c r="V1650" s="302">
        <v>0</v>
      </c>
      <c r="W1650" s="302">
        <v>0</v>
      </c>
      <c r="X1650" s="302">
        <v>0</v>
      </c>
      <c r="Y1650" s="302">
        <v>0</v>
      </c>
      <c r="Z1650" s="302">
        <v>116394.08</v>
      </c>
      <c r="AA1650" s="302">
        <v>0</v>
      </c>
      <c r="AB1650" s="302">
        <v>0</v>
      </c>
      <c r="AC1650" s="302">
        <v>0</v>
      </c>
      <c r="AD1650" s="302">
        <v>0</v>
      </c>
      <c r="AE1650" s="302">
        <v>0</v>
      </c>
      <c r="AF1650" s="302">
        <v>0</v>
      </c>
      <c r="AG1650" s="302">
        <v>0</v>
      </c>
      <c r="AH1650" s="302">
        <v>0</v>
      </c>
      <c r="AI1650" s="302">
        <v>0</v>
      </c>
      <c r="AJ1650" s="302">
        <v>0</v>
      </c>
      <c r="AK1650" s="302">
        <v>0</v>
      </c>
      <c r="AL1650" s="302">
        <v>0</v>
      </c>
      <c r="AM1650" s="302">
        <v>0</v>
      </c>
      <c r="AN1650" s="302">
        <v>0</v>
      </c>
      <c r="AO1650" s="302">
        <v>0</v>
      </c>
      <c r="AP1650" s="302">
        <v>0</v>
      </c>
      <c r="AQ1650" s="302">
        <v>0</v>
      </c>
      <c r="AR1650" s="302">
        <v>0</v>
      </c>
      <c r="AS1650" s="302">
        <v>0</v>
      </c>
      <c r="AT1650" s="295">
        <f t="shared" si="25"/>
        <v>0</v>
      </c>
      <c r="AU1650" s="302">
        <v>41170.370000000003</v>
      </c>
      <c r="AV1650" s="302">
        <v>116394.08</v>
      </c>
      <c r="AW1650" s="303">
        <v>97</v>
      </c>
      <c r="AX1650" s="303">
        <v>300</v>
      </c>
      <c r="AY1650" s="302">
        <v>478999.99</v>
      </c>
      <c r="AZ1650" s="302">
        <v>110803.98</v>
      </c>
      <c r="BA1650" s="301">
        <v>86.899793000000003</v>
      </c>
      <c r="BB1650" s="301">
        <v>83.5607178090101</v>
      </c>
      <c r="BC1650" s="301">
        <v>9.5</v>
      </c>
      <c r="BD1650" s="301"/>
      <c r="BE1650" s="300" t="s">
        <v>4204</v>
      </c>
      <c r="BF1650" s="298"/>
      <c r="BG1650" s="300" t="s">
        <v>333</v>
      </c>
      <c r="BH1650" s="300" t="s">
        <v>193</v>
      </c>
      <c r="BI1650" s="300" t="s">
        <v>334</v>
      </c>
      <c r="BJ1650" s="300" t="s">
        <v>4205</v>
      </c>
      <c r="BK1650" s="299" t="s">
        <v>175</v>
      </c>
      <c r="BL1650" s="301">
        <v>834375.0868544</v>
      </c>
      <c r="BM1650" s="299" t="s">
        <v>309</v>
      </c>
      <c r="BN1650" s="301"/>
      <c r="BO1650" s="304">
        <v>39021</v>
      </c>
      <c r="BP1650" s="304">
        <v>48152</v>
      </c>
      <c r="BQ1650" s="297" t="s">
        <v>936</v>
      </c>
      <c r="BR1650" s="297" t="s">
        <v>4769</v>
      </c>
      <c r="BS1650" s="297">
        <v>39021</v>
      </c>
      <c r="BT1650" s="297">
        <v>48152</v>
      </c>
      <c r="BU1650" s="301">
        <v>43192.44</v>
      </c>
      <c r="BV1650" s="301">
        <v>76.95</v>
      </c>
      <c r="BW1650" s="301">
        <v>0</v>
      </c>
    </row>
    <row r="1651" spans="1:75" s="289" customFormat="1" ht="18.2" customHeight="1" x14ac:dyDescent="0.15">
      <c r="A1651" s="291">
        <v>1649</v>
      </c>
      <c r="B1651" s="292" t="s">
        <v>305</v>
      </c>
      <c r="C1651" s="292" t="s">
        <v>306</v>
      </c>
      <c r="D1651" s="312">
        <v>45170</v>
      </c>
      <c r="E1651" s="293" t="s">
        <v>2713</v>
      </c>
      <c r="F1651" s="308">
        <v>125</v>
      </c>
      <c r="G1651" s="308">
        <v>125</v>
      </c>
      <c r="H1651" s="295">
        <v>0</v>
      </c>
      <c r="I1651" s="295">
        <v>54104.84</v>
      </c>
      <c r="J1651" s="295">
        <v>0</v>
      </c>
      <c r="K1651" s="295">
        <v>54104.84</v>
      </c>
      <c r="L1651" s="295">
        <v>0</v>
      </c>
      <c r="M1651" s="295">
        <v>0</v>
      </c>
      <c r="N1651" s="295">
        <v>0</v>
      </c>
      <c r="O1651" s="295">
        <v>0</v>
      </c>
      <c r="P1651" s="295">
        <v>0</v>
      </c>
      <c r="Q1651" s="295">
        <v>0</v>
      </c>
      <c r="R1651" s="295">
        <v>54104.84</v>
      </c>
      <c r="S1651" s="295">
        <v>31401.45</v>
      </c>
      <c r="T1651" s="295">
        <v>0</v>
      </c>
      <c r="U1651" s="295">
        <v>0</v>
      </c>
      <c r="V1651" s="295">
        <v>0</v>
      </c>
      <c r="W1651" s="295">
        <v>0</v>
      </c>
      <c r="X1651" s="295">
        <v>0</v>
      </c>
      <c r="Y1651" s="295">
        <v>0</v>
      </c>
      <c r="Z1651" s="295">
        <v>31401.45</v>
      </c>
      <c r="AA1651" s="295">
        <v>0</v>
      </c>
      <c r="AB1651" s="295">
        <v>0</v>
      </c>
      <c r="AC1651" s="295">
        <v>0</v>
      </c>
      <c r="AD1651" s="295">
        <v>0</v>
      </c>
      <c r="AE1651" s="295">
        <v>0</v>
      </c>
      <c r="AF1651" s="295">
        <v>0</v>
      </c>
      <c r="AG1651" s="295">
        <v>0</v>
      </c>
      <c r="AH1651" s="295">
        <v>0</v>
      </c>
      <c r="AI1651" s="295">
        <v>0</v>
      </c>
      <c r="AJ1651" s="295">
        <v>0</v>
      </c>
      <c r="AK1651" s="295">
        <v>0</v>
      </c>
      <c r="AL1651" s="295">
        <v>0</v>
      </c>
      <c r="AM1651" s="295">
        <v>0</v>
      </c>
      <c r="AN1651" s="295">
        <v>0</v>
      </c>
      <c r="AO1651" s="295">
        <v>0</v>
      </c>
      <c r="AP1651" s="295">
        <v>0</v>
      </c>
      <c r="AQ1651" s="295">
        <v>0</v>
      </c>
      <c r="AR1651" s="295">
        <v>0</v>
      </c>
      <c r="AS1651" s="295">
        <v>0</v>
      </c>
      <c r="AT1651" s="295">
        <f t="shared" si="25"/>
        <v>0</v>
      </c>
      <c r="AU1651" s="295">
        <v>54104.84</v>
      </c>
      <c r="AV1651" s="295">
        <v>31401.45</v>
      </c>
      <c r="AW1651" s="296">
        <v>0</v>
      </c>
      <c r="AX1651" s="296">
        <v>180</v>
      </c>
      <c r="AY1651" s="295">
        <v>274049.98</v>
      </c>
      <c r="AZ1651" s="295">
        <v>65655.850000000006</v>
      </c>
      <c r="BA1651" s="294">
        <v>90.000005000000002</v>
      </c>
      <c r="BB1651" s="294">
        <v>74.1660624380645</v>
      </c>
      <c r="BC1651" s="294">
        <v>9.6</v>
      </c>
      <c r="BD1651" s="294"/>
      <c r="BE1651" s="293" t="s">
        <v>4204</v>
      </c>
      <c r="BF1651" s="291"/>
      <c r="BG1651" s="293" t="s">
        <v>380</v>
      </c>
      <c r="BH1651" s="293" t="s">
        <v>654</v>
      </c>
      <c r="BI1651" s="293" t="s">
        <v>794</v>
      </c>
      <c r="BJ1651" s="293" t="s">
        <v>4205</v>
      </c>
      <c r="BK1651" s="292" t="s">
        <v>175</v>
      </c>
      <c r="BL1651" s="294">
        <v>423700.19610464002</v>
      </c>
      <c r="BM1651" s="292" t="s">
        <v>309</v>
      </c>
      <c r="BN1651" s="294"/>
      <c r="BO1651" s="297">
        <v>39021</v>
      </c>
      <c r="BP1651" s="297">
        <v>44500</v>
      </c>
      <c r="BQ1651" s="297" t="s">
        <v>931</v>
      </c>
      <c r="BR1651" s="297" t="s">
        <v>4779</v>
      </c>
      <c r="BS1651" s="297">
        <v>39021</v>
      </c>
      <c r="BT1651" s="297">
        <v>44500</v>
      </c>
      <c r="BU1651" s="294">
        <v>19823.8</v>
      </c>
      <c r="BV1651" s="294">
        <v>0</v>
      </c>
      <c r="BW1651" s="294">
        <v>0</v>
      </c>
    </row>
    <row r="1652" spans="1:75" s="289" customFormat="1" ht="18.2" customHeight="1" x14ac:dyDescent="0.15">
      <c r="A1652" s="298">
        <v>1650</v>
      </c>
      <c r="B1652" s="299" t="s">
        <v>305</v>
      </c>
      <c r="C1652" s="299" t="s">
        <v>306</v>
      </c>
      <c r="D1652" s="313">
        <v>45170</v>
      </c>
      <c r="E1652" s="300" t="s">
        <v>2714</v>
      </c>
      <c r="F1652" s="309">
        <v>121</v>
      </c>
      <c r="G1652" s="309">
        <v>120</v>
      </c>
      <c r="H1652" s="302">
        <v>127059.14</v>
      </c>
      <c r="I1652" s="302">
        <v>67266.5</v>
      </c>
      <c r="J1652" s="302">
        <v>0</v>
      </c>
      <c r="K1652" s="302">
        <v>194325.64</v>
      </c>
      <c r="L1652" s="302">
        <v>866.73</v>
      </c>
      <c r="M1652" s="302">
        <v>0</v>
      </c>
      <c r="N1652" s="302">
        <v>0</v>
      </c>
      <c r="O1652" s="302">
        <v>0</v>
      </c>
      <c r="P1652" s="302">
        <v>0</v>
      </c>
      <c r="Q1652" s="302">
        <v>0</v>
      </c>
      <c r="R1652" s="302">
        <v>194325.64</v>
      </c>
      <c r="S1652" s="302">
        <v>156177.1</v>
      </c>
      <c r="T1652" s="302">
        <v>995.3</v>
      </c>
      <c r="U1652" s="302">
        <v>0</v>
      </c>
      <c r="V1652" s="302">
        <v>0</v>
      </c>
      <c r="W1652" s="302">
        <v>0</v>
      </c>
      <c r="X1652" s="302">
        <v>0</v>
      </c>
      <c r="Y1652" s="302">
        <v>0</v>
      </c>
      <c r="Z1652" s="302">
        <v>157172.4</v>
      </c>
      <c r="AA1652" s="302">
        <v>0</v>
      </c>
      <c r="AB1652" s="302">
        <v>0</v>
      </c>
      <c r="AC1652" s="302">
        <v>0</v>
      </c>
      <c r="AD1652" s="302">
        <v>0</v>
      </c>
      <c r="AE1652" s="302">
        <v>0</v>
      </c>
      <c r="AF1652" s="302">
        <v>0</v>
      </c>
      <c r="AG1652" s="302">
        <v>0</v>
      </c>
      <c r="AH1652" s="302">
        <v>0</v>
      </c>
      <c r="AI1652" s="302">
        <v>0</v>
      </c>
      <c r="AJ1652" s="302">
        <v>0</v>
      </c>
      <c r="AK1652" s="302">
        <v>0</v>
      </c>
      <c r="AL1652" s="302">
        <v>0</v>
      </c>
      <c r="AM1652" s="302">
        <v>0</v>
      </c>
      <c r="AN1652" s="302">
        <v>0</v>
      </c>
      <c r="AO1652" s="302">
        <v>0</v>
      </c>
      <c r="AP1652" s="302">
        <v>0</v>
      </c>
      <c r="AQ1652" s="302">
        <v>0</v>
      </c>
      <c r="AR1652" s="302">
        <v>0</v>
      </c>
      <c r="AS1652" s="302">
        <v>0</v>
      </c>
      <c r="AT1652" s="295">
        <f t="shared" si="25"/>
        <v>0</v>
      </c>
      <c r="AU1652" s="302">
        <v>68133.23</v>
      </c>
      <c r="AV1652" s="302">
        <v>157172.4</v>
      </c>
      <c r="AW1652" s="303">
        <v>97</v>
      </c>
      <c r="AX1652" s="303">
        <v>300</v>
      </c>
      <c r="AY1652" s="302">
        <v>896700.01</v>
      </c>
      <c r="AZ1652" s="302">
        <v>214827.96</v>
      </c>
      <c r="BA1652" s="301">
        <v>90.000000999999997</v>
      </c>
      <c r="BB1652" s="301">
        <v>81.410761403337105</v>
      </c>
      <c r="BC1652" s="301">
        <v>9.4</v>
      </c>
      <c r="BD1652" s="301"/>
      <c r="BE1652" s="300" t="s">
        <v>4204</v>
      </c>
      <c r="BF1652" s="298"/>
      <c r="BG1652" s="300" t="s">
        <v>324</v>
      </c>
      <c r="BH1652" s="300" t="s">
        <v>220</v>
      </c>
      <c r="BI1652" s="300" t="s">
        <v>779</v>
      </c>
      <c r="BJ1652" s="300" t="s">
        <v>4205</v>
      </c>
      <c r="BK1652" s="299" t="s">
        <v>175</v>
      </c>
      <c r="BL1652" s="301">
        <v>1521782.74210144</v>
      </c>
      <c r="BM1652" s="299" t="s">
        <v>309</v>
      </c>
      <c r="BN1652" s="301"/>
      <c r="BO1652" s="304">
        <v>39021</v>
      </c>
      <c r="BP1652" s="304">
        <v>48152</v>
      </c>
      <c r="BQ1652" s="297" t="s">
        <v>955</v>
      </c>
      <c r="BR1652" s="297" t="s">
        <v>4778</v>
      </c>
      <c r="BS1652" s="297">
        <v>39021</v>
      </c>
      <c r="BT1652" s="297">
        <v>48152</v>
      </c>
      <c r="BU1652" s="301">
        <v>53800.23</v>
      </c>
      <c r="BV1652" s="301">
        <v>82.26</v>
      </c>
      <c r="BW1652" s="301">
        <v>0</v>
      </c>
    </row>
    <row r="1653" spans="1:75" s="289" customFormat="1" ht="18.2" customHeight="1" x14ac:dyDescent="0.15">
      <c r="A1653" s="291">
        <v>1651</v>
      </c>
      <c r="B1653" s="292" t="s">
        <v>305</v>
      </c>
      <c r="C1653" s="292" t="s">
        <v>306</v>
      </c>
      <c r="D1653" s="312">
        <v>45170</v>
      </c>
      <c r="E1653" s="293" t="s">
        <v>2715</v>
      </c>
      <c r="F1653" s="308">
        <v>77</v>
      </c>
      <c r="G1653" s="308">
        <v>77</v>
      </c>
      <c r="H1653" s="295">
        <v>0</v>
      </c>
      <c r="I1653" s="295">
        <v>106731.74</v>
      </c>
      <c r="J1653" s="295">
        <v>0</v>
      </c>
      <c r="K1653" s="295">
        <v>106731.74</v>
      </c>
      <c r="L1653" s="295">
        <v>0</v>
      </c>
      <c r="M1653" s="295">
        <v>0</v>
      </c>
      <c r="N1653" s="295">
        <v>0</v>
      </c>
      <c r="O1653" s="295">
        <v>0</v>
      </c>
      <c r="P1653" s="295">
        <v>0</v>
      </c>
      <c r="Q1653" s="295">
        <v>0</v>
      </c>
      <c r="R1653" s="295">
        <v>106731.74</v>
      </c>
      <c r="S1653" s="295">
        <v>35018.9</v>
      </c>
      <c r="T1653" s="295">
        <v>0</v>
      </c>
      <c r="U1653" s="295">
        <v>0</v>
      </c>
      <c r="V1653" s="295">
        <v>0</v>
      </c>
      <c r="W1653" s="295">
        <v>0</v>
      </c>
      <c r="X1653" s="295">
        <v>0</v>
      </c>
      <c r="Y1653" s="295">
        <v>0</v>
      </c>
      <c r="Z1653" s="295">
        <v>35018.9</v>
      </c>
      <c r="AA1653" s="295">
        <v>0</v>
      </c>
      <c r="AB1653" s="295">
        <v>0</v>
      </c>
      <c r="AC1653" s="295">
        <v>0</v>
      </c>
      <c r="AD1653" s="295">
        <v>0</v>
      </c>
      <c r="AE1653" s="295">
        <v>0</v>
      </c>
      <c r="AF1653" s="295">
        <v>0</v>
      </c>
      <c r="AG1653" s="295">
        <v>0</v>
      </c>
      <c r="AH1653" s="295">
        <v>0</v>
      </c>
      <c r="AI1653" s="295">
        <v>0</v>
      </c>
      <c r="AJ1653" s="295">
        <v>0</v>
      </c>
      <c r="AK1653" s="295">
        <v>0</v>
      </c>
      <c r="AL1653" s="295">
        <v>0</v>
      </c>
      <c r="AM1653" s="295">
        <v>0</v>
      </c>
      <c r="AN1653" s="295">
        <v>0</v>
      </c>
      <c r="AO1653" s="295">
        <v>0</v>
      </c>
      <c r="AP1653" s="295">
        <v>0</v>
      </c>
      <c r="AQ1653" s="295">
        <v>0</v>
      </c>
      <c r="AR1653" s="295">
        <v>0</v>
      </c>
      <c r="AS1653" s="295">
        <v>0</v>
      </c>
      <c r="AT1653" s="295">
        <f t="shared" si="25"/>
        <v>0</v>
      </c>
      <c r="AU1653" s="295">
        <v>106731.74</v>
      </c>
      <c r="AV1653" s="295">
        <v>35018.9</v>
      </c>
      <c r="AW1653" s="296">
        <v>0</v>
      </c>
      <c r="AX1653" s="296">
        <v>120</v>
      </c>
      <c r="AY1653" s="295">
        <v>616000.02</v>
      </c>
      <c r="AZ1653" s="295">
        <v>143669.82999999999</v>
      </c>
      <c r="BA1653" s="294">
        <v>87.662336999999994</v>
      </c>
      <c r="BB1653" s="294">
        <v>65.123998270732102</v>
      </c>
      <c r="BC1653" s="294">
        <v>9.4</v>
      </c>
      <c r="BD1653" s="294"/>
      <c r="BE1653" s="293" t="s">
        <v>4204</v>
      </c>
      <c r="BF1653" s="291"/>
      <c r="BG1653" s="293" t="s">
        <v>408</v>
      </c>
      <c r="BH1653" s="293" t="s">
        <v>194</v>
      </c>
      <c r="BI1653" s="293" t="s">
        <v>409</v>
      </c>
      <c r="BJ1653" s="293" t="s">
        <v>4205</v>
      </c>
      <c r="BK1653" s="292" t="s">
        <v>175</v>
      </c>
      <c r="BL1653" s="294">
        <v>835826.50218704005</v>
      </c>
      <c r="BM1653" s="292" t="s">
        <v>309</v>
      </c>
      <c r="BN1653" s="294"/>
      <c r="BO1653" s="297">
        <v>39024</v>
      </c>
      <c r="BP1653" s="297">
        <v>42677</v>
      </c>
      <c r="BQ1653" s="297" t="s">
        <v>4231</v>
      </c>
      <c r="BR1653" s="297" t="s">
        <v>4796</v>
      </c>
      <c r="BS1653" s="297">
        <v>39024</v>
      </c>
      <c r="BT1653" s="297">
        <v>42677</v>
      </c>
      <c r="BU1653" s="294">
        <v>20667.169999999998</v>
      </c>
      <c r="BV1653" s="294">
        <v>0</v>
      </c>
      <c r="BW1653" s="294">
        <v>0</v>
      </c>
    </row>
    <row r="1654" spans="1:75" s="289" customFormat="1" ht="18.2" customHeight="1" x14ac:dyDescent="0.15">
      <c r="A1654" s="298">
        <v>1652</v>
      </c>
      <c r="B1654" s="299" t="s">
        <v>305</v>
      </c>
      <c r="C1654" s="299" t="s">
        <v>306</v>
      </c>
      <c r="D1654" s="313">
        <v>45170</v>
      </c>
      <c r="E1654" s="300" t="s">
        <v>2716</v>
      </c>
      <c r="F1654" s="309">
        <v>9</v>
      </c>
      <c r="G1654" s="309">
        <v>9</v>
      </c>
      <c r="H1654" s="302">
        <v>0</v>
      </c>
      <c r="I1654" s="302">
        <v>2090.29</v>
      </c>
      <c r="J1654" s="302">
        <v>0</v>
      </c>
      <c r="K1654" s="302">
        <v>2090.29</v>
      </c>
      <c r="L1654" s="302">
        <v>0</v>
      </c>
      <c r="M1654" s="302">
        <v>0</v>
      </c>
      <c r="N1654" s="302">
        <v>0</v>
      </c>
      <c r="O1654" s="302">
        <v>0</v>
      </c>
      <c r="P1654" s="302">
        <v>0</v>
      </c>
      <c r="Q1654" s="302">
        <v>0</v>
      </c>
      <c r="R1654" s="302">
        <v>2090.29</v>
      </c>
      <c r="S1654" s="302">
        <v>73.05</v>
      </c>
      <c r="T1654" s="302">
        <v>0</v>
      </c>
      <c r="U1654" s="302">
        <v>0</v>
      </c>
      <c r="V1654" s="302">
        <v>0</v>
      </c>
      <c r="W1654" s="302">
        <v>0</v>
      </c>
      <c r="X1654" s="302">
        <v>0</v>
      </c>
      <c r="Y1654" s="302">
        <v>0</v>
      </c>
      <c r="Z1654" s="302">
        <v>73.05</v>
      </c>
      <c r="AA1654" s="302">
        <v>0</v>
      </c>
      <c r="AB1654" s="302">
        <v>0</v>
      </c>
      <c r="AC1654" s="302">
        <v>0</v>
      </c>
      <c r="AD1654" s="302">
        <v>0</v>
      </c>
      <c r="AE1654" s="302">
        <v>0</v>
      </c>
      <c r="AF1654" s="302">
        <v>0</v>
      </c>
      <c r="AG1654" s="302">
        <v>0</v>
      </c>
      <c r="AH1654" s="302">
        <v>0</v>
      </c>
      <c r="AI1654" s="302">
        <v>0</v>
      </c>
      <c r="AJ1654" s="302">
        <v>0</v>
      </c>
      <c r="AK1654" s="302">
        <v>0</v>
      </c>
      <c r="AL1654" s="302">
        <v>0</v>
      </c>
      <c r="AM1654" s="302">
        <v>0</v>
      </c>
      <c r="AN1654" s="302">
        <v>0</v>
      </c>
      <c r="AO1654" s="302">
        <v>0</v>
      </c>
      <c r="AP1654" s="302">
        <v>0</v>
      </c>
      <c r="AQ1654" s="302">
        <v>0</v>
      </c>
      <c r="AR1654" s="302">
        <v>0</v>
      </c>
      <c r="AS1654" s="302">
        <v>0</v>
      </c>
      <c r="AT1654" s="295">
        <f t="shared" si="25"/>
        <v>0</v>
      </c>
      <c r="AU1654" s="302">
        <v>2090.29</v>
      </c>
      <c r="AV1654" s="302">
        <v>73.05</v>
      </c>
      <c r="AW1654" s="303">
        <v>0</v>
      </c>
      <c r="AX1654" s="303">
        <v>60</v>
      </c>
      <c r="AY1654" s="302">
        <v>257000.02</v>
      </c>
      <c r="AZ1654" s="302">
        <v>11867.47</v>
      </c>
      <c r="BA1654" s="301">
        <v>17.356141000000001</v>
      </c>
      <c r="BB1654" s="301">
        <v>3.0570431583892801</v>
      </c>
      <c r="BC1654" s="301">
        <v>9.9</v>
      </c>
      <c r="BD1654" s="301"/>
      <c r="BE1654" s="300" t="s">
        <v>4204</v>
      </c>
      <c r="BF1654" s="298"/>
      <c r="BG1654" s="300" t="s">
        <v>358</v>
      </c>
      <c r="BH1654" s="300" t="s">
        <v>182</v>
      </c>
      <c r="BI1654" s="300" t="s">
        <v>359</v>
      </c>
      <c r="BJ1654" s="300" t="s">
        <v>4205</v>
      </c>
      <c r="BK1654" s="299" t="s">
        <v>175</v>
      </c>
      <c r="BL1654" s="301">
        <v>16369.261657839999</v>
      </c>
      <c r="BM1654" s="299" t="s">
        <v>309</v>
      </c>
      <c r="BN1654" s="301"/>
      <c r="BO1654" s="304">
        <v>39024</v>
      </c>
      <c r="BP1654" s="304">
        <v>40850</v>
      </c>
      <c r="BQ1654" s="297" t="s">
        <v>929</v>
      </c>
      <c r="BR1654" s="297" t="s">
        <v>4777</v>
      </c>
      <c r="BS1654" s="297">
        <v>39024</v>
      </c>
      <c r="BT1654" s="297">
        <v>40850</v>
      </c>
      <c r="BU1654" s="301">
        <v>365.58</v>
      </c>
      <c r="BV1654" s="301">
        <v>0</v>
      </c>
      <c r="BW1654" s="301">
        <v>0</v>
      </c>
    </row>
    <row r="1655" spans="1:75" s="289" customFormat="1" ht="18.2" customHeight="1" x14ac:dyDescent="0.15">
      <c r="A1655" s="291">
        <v>1653</v>
      </c>
      <c r="B1655" s="292" t="s">
        <v>305</v>
      </c>
      <c r="C1655" s="292" t="s">
        <v>306</v>
      </c>
      <c r="D1655" s="312">
        <v>45170</v>
      </c>
      <c r="E1655" s="293" t="s">
        <v>2717</v>
      </c>
      <c r="F1655" s="308">
        <v>65</v>
      </c>
      <c r="G1655" s="308">
        <v>64</v>
      </c>
      <c r="H1655" s="295">
        <v>56683.4</v>
      </c>
      <c r="I1655" s="295">
        <v>18903.39</v>
      </c>
      <c r="J1655" s="295">
        <v>0</v>
      </c>
      <c r="K1655" s="295">
        <v>75586.789999999994</v>
      </c>
      <c r="L1655" s="295">
        <v>377.63</v>
      </c>
      <c r="M1655" s="295">
        <v>0</v>
      </c>
      <c r="N1655" s="295">
        <v>0</v>
      </c>
      <c r="O1655" s="295">
        <v>0</v>
      </c>
      <c r="P1655" s="295">
        <v>0</v>
      </c>
      <c r="Q1655" s="295">
        <v>0</v>
      </c>
      <c r="R1655" s="295">
        <v>75586.789999999994</v>
      </c>
      <c r="S1655" s="295">
        <v>33984.29</v>
      </c>
      <c r="T1655" s="295">
        <v>448.74</v>
      </c>
      <c r="U1655" s="295">
        <v>0</v>
      </c>
      <c r="V1655" s="295">
        <v>0</v>
      </c>
      <c r="W1655" s="295">
        <v>0</v>
      </c>
      <c r="X1655" s="295">
        <v>0</v>
      </c>
      <c r="Y1655" s="295">
        <v>0</v>
      </c>
      <c r="Z1655" s="295">
        <v>34433.03</v>
      </c>
      <c r="AA1655" s="295">
        <v>0</v>
      </c>
      <c r="AB1655" s="295">
        <v>0</v>
      </c>
      <c r="AC1655" s="295">
        <v>0</v>
      </c>
      <c r="AD1655" s="295">
        <v>0</v>
      </c>
      <c r="AE1655" s="295">
        <v>0</v>
      </c>
      <c r="AF1655" s="295">
        <v>0</v>
      </c>
      <c r="AG1655" s="295">
        <v>0</v>
      </c>
      <c r="AH1655" s="295">
        <v>0</v>
      </c>
      <c r="AI1655" s="295">
        <v>0</v>
      </c>
      <c r="AJ1655" s="295">
        <v>0</v>
      </c>
      <c r="AK1655" s="295">
        <v>0</v>
      </c>
      <c r="AL1655" s="295">
        <v>0</v>
      </c>
      <c r="AM1655" s="295">
        <v>0</v>
      </c>
      <c r="AN1655" s="295">
        <v>0</v>
      </c>
      <c r="AO1655" s="295">
        <v>0</v>
      </c>
      <c r="AP1655" s="295">
        <v>0</v>
      </c>
      <c r="AQ1655" s="295">
        <v>0</v>
      </c>
      <c r="AR1655" s="295">
        <v>0</v>
      </c>
      <c r="AS1655" s="295">
        <v>0</v>
      </c>
      <c r="AT1655" s="295">
        <f t="shared" si="25"/>
        <v>0</v>
      </c>
      <c r="AU1655" s="295">
        <v>19281.02</v>
      </c>
      <c r="AV1655" s="295">
        <v>34433.03</v>
      </c>
      <c r="AW1655" s="296">
        <v>98</v>
      </c>
      <c r="AX1655" s="296">
        <v>300</v>
      </c>
      <c r="AY1655" s="295">
        <v>395000.01</v>
      </c>
      <c r="AZ1655" s="295">
        <v>94582.64</v>
      </c>
      <c r="BA1655" s="294">
        <v>90.000001999999995</v>
      </c>
      <c r="BB1655" s="294">
        <v>71.924522842390303</v>
      </c>
      <c r="BC1655" s="294">
        <v>9.5</v>
      </c>
      <c r="BD1655" s="294"/>
      <c r="BE1655" s="293" t="s">
        <v>4204</v>
      </c>
      <c r="BF1655" s="291"/>
      <c r="BG1655" s="293" t="s">
        <v>315</v>
      </c>
      <c r="BH1655" s="293" t="s">
        <v>179</v>
      </c>
      <c r="BI1655" s="293" t="s">
        <v>363</v>
      </c>
      <c r="BJ1655" s="293" t="s">
        <v>4205</v>
      </c>
      <c r="BK1655" s="292" t="s">
        <v>175</v>
      </c>
      <c r="BL1655" s="294">
        <v>591927.40882183996</v>
      </c>
      <c r="BM1655" s="292" t="s">
        <v>309</v>
      </c>
      <c r="BN1655" s="294"/>
      <c r="BO1655" s="297">
        <v>39024</v>
      </c>
      <c r="BP1655" s="297">
        <v>48155</v>
      </c>
      <c r="BQ1655" s="297" t="s">
        <v>4195</v>
      </c>
      <c r="BR1655" s="297" t="s">
        <v>4771</v>
      </c>
      <c r="BS1655" s="297">
        <v>39024</v>
      </c>
      <c r="BT1655" s="297">
        <v>48155</v>
      </c>
      <c r="BU1655" s="294">
        <v>14750.37</v>
      </c>
      <c r="BV1655" s="294">
        <v>65.680000000000007</v>
      </c>
      <c r="BW1655" s="294">
        <v>0</v>
      </c>
    </row>
    <row r="1656" spans="1:75" s="289" customFormat="1" ht="18.2" customHeight="1" x14ac:dyDescent="0.15">
      <c r="A1656" s="298">
        <v>1654</v>
      </c>
      <c r="B1656" s="299" t="s">
        <v>305</v>
      </c>
      <c r="C1656" s="299" t="s">
        <v>306</v>
      </c>
      <c r="D1656" s="313">
        <v>45170</v>
      </c>
      <c r="E1656" s="300" t="s">
        <v>2718</v>
      </c>
      <c r="F1656" s="309">
        <v>167</v>
      </c>
      <c r="G1656" s="309">
        <v>166</v>
      </c>
      <c r="H1656" s="302">
        <v>56683.4</v>
      </c>
      <c r="I1656" s="302">
        <v>34816.74</v>
      </c>
      <c r="J1656" s="302">
        <v>0</v>
      </c>
      <c r="K1656" s="302">
        <v>91500.14</v>
      </c>
      <c r="L1656" s="302">
        <v>377.63</v>
      </c>
      <c r="M1656" s="302">
        <v>0</v>
      </c>
      <c r="N1656" s="302">
        <v>0</v>
      </c>
      <c r="O1656" s="302">
        <v>0</v>
      </c>
      <c r="P1656" s="302">
        <v>0</v>
      </c>
      <c r="Q1656" s="302">
        <v>0</v>
      </c>
      <c r="R1656" s="302">
        <v>91500.14</v>
      </c>
      <c r="S1656" s="302">
        <v>102360.67</v>
      </c>
      <c r="T1656" s="302">
        <v>448.74</v>
      </c>
      <c r="U1656" s="302">
        <v>0</v>
      </c>
      <c r="V1656" s="302">
        <v>0</v>
      </c>
      <c r="W1656" s="302">
        <v>0</v>
      </c>
      <c r="X1656" s="302">
        <v>0</v>
      </c>
      <c r="Y1656" s="302">
        <v>0</v>
      </c>
      <c r="Z1656" s="302">
        <v>102809.41</v>
      </c>
      <c r="AA1656" s="302">
        <v>0</v>
      </c>
      <c r="AB1656" s="302">
        <v>0</v>
      </c>
      <c r="AC1656" s="302">
        <v>0</v>
      </c>
      <c r="AD1656" s="302">
        <v>0</v>
      </c>
      <c r="AE1656" s="302">
        <v>0</v>
      </c>
      <c r="AF1656" s="302">
        <v>0</v>
      </c>
      <c r="AG1656" s="302">
        <v>0</v>
      </c>
      <c r="AH1656" s="302">
        <v>0</v>
      </c>
      <c r="AI1656" s="302">
        <v>0</v>
      </c>
      <c r="AJ1656" s="302">
        <v>0</v>
      </c>
      <c r="AK1656" s="302">
        <v>0</v>
      </c>
      <c r="AL1656" s="302">
        <v>0</v>
      </c>
      <c r="AM1656" s="302">
        <v>0</v>
      </c>
      <c r="AN1656" s="302">
        <v>0</v>
      </c>
      <c r="AO1656" s="302">
        <v>0</v>
      </c>
      <c r="AP1656" s="302">
        <v>0</v>
      </c>
      <c r="AQ1656" s="302">
        <v>0</v>
      </c>
      <c r="AR1656" s="302">
        <v>0</v>
      </c>
      <c r="AS1656" s="302">
        <v>0</v>
      </c>
      <c r="AT1656" s="295">
        <f t="shared" si="25"/>
        <v>0</v>
      </c>
      <c r="AU1656" s="302">
        <v>35194.370000000003</v>
      </c>
      <c r="AV1656" s="302">
        <v>102809.41</v>
      </c>
      <c r="AW1656" s="303">
        <v>98</v>
      </c>
      <c r="AX1656" s="303">
        <v>300</v>
      </c>
      <c r="AY1656" s="302">
        <v>395000.01</v>
      </c>
      <c r="AZ1656" s="302">
        <v>94582.64</v>
      </c>
      <c r="BA1656" s="301">
        <v>90.000001999999995</v>
      </c>
      <c r="BB1656" s="301">
        <v>87.066852680368001</v>
      </c>
      <c r="BC1656" s="301">
        <v>9.5</v>
      </c>
      <c r="BD1656" s="301"/>
      <c r="BE1656" s="300" t="s">
        <v>4204</v>
      </c>
      <c r="BF1656" s="298"/>
      <c r="BG1656" s="300" t="s">
        <v>315</v>
      </c>
      <c r="BH1656" s="300" t="s">
        <v>179</v>
      </c>
      <c r="BI1656" s="300" t="s">
        <v>363</v>
      </c>
      <c r="BJ1656" s="300" t="s">
        <v>4205</v>
      </c>
      <c r="BK1656" s="299" t="s">
        <v>175</v>
      </c>
      <c r="BL1656" s="301">
        <v>716546.38035343995</v>
      </c>
      <c r="BM1656" s="299" t="s">
        <v>309</v>
      </c>
      <c r="BN1656" s="301"/>
      <c r="BO1656" s="304">
        <v>39024</v>
      </c>
      <c r="BP1656" s="304">
        <v>48155</v>
      </c>
      <c r="BQ1656" s="297" t="s">
        <v>947</v>
      </c>
      <c r="BR1656" s="297" t="s">
        <v>4774</v>
      </c>
      <c r="BS1656" s="297">
        <v>39024</v>
      </c>
      <c r="BT1656" s="297">
        <v>48155</v>
      </c>
      <c r="BU1656" s="301">
        <v>37742.9</v>
      </c>
      <c r="BV1656" s="301">
        <v>65.680000000000007</v>
      </c>
      <c r="BW1656" s="301">
        <v>0</v>
      </c>
    </row>
    <row r="1657" spans="1:75" s="289" customFormat="1" ht="18.2" customHeight="1" x14ac:dyDescent="0.15">
      <c r="A1657" s="291">
        <v>1655</v>
      </c>
      <c r="B1657" s="292" t="s">
        <v>305</v>
      </c>
      <c r="C1657" s="292" t="s">
        <v>306</v>
      </c>
      <c r="D1657" s="312">
        <v>45170</v>
      </c>
      <c r="E1657" s="293" t="s">
        <v>2719</v>
      </c>
      <c r="F1657" s="308">
        <v>110</v>
      </c>
      <c r="G1657" s="308">
        <v>110</v>
      </c>
      <c r="H1657" s="295">
        <v>0</v>
      </c>
      <c r="I1657" s="295">
        <v>34094.949999999997</v>
      </c>
      <c r="J1657" s="295">
        <v>0</v>
      </c>
      <c r="K1657" s="295">
        <v>34094.949999999997</v>
      </c>
      <c r="L1657" s="295">
        <v>0</v>
      </c>
      <c r="M1657" s="295">
        <v>0</v>
      </c>
      <c r="N1657" s="295">
        <v>0</v>
      </c>
      <c r="O1657" s="295">
        <v>0</v>
      </c>
      <c r="P1657" s="295">
        <v>0</v>
      </c>
      <c r="Q1657" s="295">
        <v>0</v>
      </c>
      <c r="R1657" s="295">
        <v>34094.949999999997</v>
      </c>
      <c r="S1657" s="295">
        <v>17144.89</v>
      </c>
      <c r="T1657" s="295">
        <v>0</v>
      </c>
      <c r="U1657" s="295">
        <v>0</v>
      </c>
      <c r="V1657" s="295">
        <v>0</v>
      </c>
      <c r="W1657" s="295">
        <v>0</v>
      </c>
      <c r="X1657" s="295">
        <v>0</v>
      </c>
      <c r="Y1657" s="295">
        <v>0</v>
      </c>
      <c r="Z1657" s="295">
        <v>17144.89</v>
      </c>
      <c r="AA1657" s="295">
        <v>0</v>
      </c>
      <c r="AB1657" s="295">
        <v>0</v>
      </c>
      <c r="AC1657" s="295">
        <v>0</v>
      </c>
      <c r="AD1657" s="295">
        <v>0</v>
      </c>
      <c r="AE1657" s="295">
        <v>0</v>
      </c>
      <c r="AF1657" s="295">
        <v>0</v>
      </c>
      <c r="AG1657" s="295">
        <v>0</v>
      </c>
      <c r="AH1657" s="295">
        <v>0</v>
      </c>
      <c r="AI1657" s="295">
        <v>0</v>
      </c>
      <c r="AJ1657" s="295">
        <v>0</v>
      </c>
      <c r="AK1657" s="295">
        <v>0</v>
      </c>
      <c r="AL1657" s="295">
        <v>0</v>
      </c>
      <c r="AM1657" s="295">
        <v>0</v>
      </c>
      <c r="AN1657" s="295">
        <v>0</v>
      </c>
      <c r="AO1657" s="295">
        <v>0</v>
      </c>
      <c r="AP1657" s="295">
        <v>0</v>
      </c>
      <c r="AQ1657" s="295">
        <v>0</v>
      </c>
      <c r="AR1657" s="295">
        <v>0</v>
      </c>
      <c r="AS1657" s="295">
        <v>0</v>
      </c>
      <c r="AT1657" s="295">
        <f t="shared" si="25"/>
        <v>0</v>
      </c>
      <c r="AU1657" s="295">
        <v>34094.949999999997</v>
      </c>
      <c r="AV1657" s="295">
        <v>17144.89</v>
      </c>
      <c r="AW1657" s="296">
        <v>0</v>
      </c>
      <c r="AX1657" s="296">
        <v>180</v>
      </c>
      <c r="AY1657" s="295">
        <v>346999.99</v>
      </c>
      <c r="AZ1657" s="295">
        <v>44716.73</v>
      </c>
      <c r="BA1657" s="294">
        <v>48.461646999999999</v>
      </c>
      <c r="BB1657" s="294">
        <v>36.950318848955398</v>
      </c>
      <c r="BC1657" s="294">
        <v>9.6</v>
      </c>
      <c r="BD1657" s="294"/>
      <c r="BE1657" s="293" t="s">
        <v>4204</v>
      </c>
      <c r="BF1657" s="291"/>
      <c r="BG1657" s="293" t="s">
        <v>360</v>
      </c>
      <c r="BH1657" s="293" t="s">
        <v>640</v>
      </c>
      <c r="BI1657" s="293" t="s">
        <v>641</v>
      </c>
      <c r="BJ1657" s="293" t="s">
        <v>4205</v>
      </c>
      <c r="BK1657" s="292" t="s">
        <v>175</v>
      </c>
      <c r="BL1657" s="294">
        <v>267000.8265652</v>
      </c>
      <c r="BM1657" s="292" t="s">
        <v>309</v>
      </c>
      <c r="BN1657" s="294"/>
      <c r="BO1657" s="297">
        <v>39027</v>
      </c>
      <c r="BP1657" s="297">
        <v>44506</v>
      </c>
      <c r="BQ1657" s="297" t="s">
        <v>962</v>
      </c>
      <c r="BR1657" s="297" t="s">
        <v>4767</v>
      </c>
      <c r="BS1657" s="297">
        <v>39027</v>
      </c>
      <c r="BT1657" s="297">
        <v>44506</v>
      </c>
      <c r="BU1657" s="294">
        <v>12687.4</v>
      </c>
      <c r="BV1657" s="294">
        <v>0</v>
      </c>
      <c r="BW1657" s="294">
        <v>0</v>
      </c>
    </row>
    <row r="1658" spans="1:75" s="289" customFormat="1" ht="18.2" customHeight="1" x14ac:dyDescent="0.15">
      <c r="A1658" s="298">
        <v>1656</v>
      </c>
      <c r="B1658" s="299" t="s">
        <v>305</v>
      </c>
      <c r="C1658" s="299" t="s">
        <v>306</v>
      </c>
      <c r="D1658" s="313">
        <v>45170</v>
      </c>
      <c r="E1658" s="300" t="s">
        <v>2720</v>
      </c>
      <c r="F1658" s="309">
        <v>0</v>
      </c>
      <c r="G1658" s="309">
        <v>0</v>
      </c>
      <c r="H1658" s="302">
        <v>60243.06</v>
      </c>
      <c r="I1658" s="302">
        <v>0</v>
      </c>
      <c r="J1658" s="302">
        <v>0</v>
      </c>
      <c r="K1658" s="302">
        <v>60243.06</v>
      </c>
      <c r="L1658" s="302">
        <v>401.28</v>
      </c>
      <c r="M1658" s="302">
        <v>0</v>
      </c>
      <c r="N1658" s="302">
        <v>0</v>
      </c>
      <c r="O1658" s="302">
        <v>401.28</v>
      </c>
      <c r="P1658" s="302">
        <v>0</v>
      </c>
      <c r="Q1658" s="302">
        <v>0</v>
      </c>
      <c r="R1658" s="302">
        <v>59841.78</v>
      </c>
      <c r="S1658" s="302">
        <v>0</v>
      </c>
      <c r="T1658" s="302">
        <v>476.92</v>
      </c>
      <c r="U1658" s="302">
        <v>0</v>
      </c>
      <c r="V1658" s="302">
        <v>0</v>
      </c>
      <c r="W1658" s="302">
        <v>476.92</v>
      </c>
      <c r="X1658" s="302">
        <v>0</v>
      </c>
      <c r="Y1658" s="302">
        <v>0</v>
      </c>
      <c r="Z1658" s="302">
        <v>0</v>
      </c>
      <c r="AA1658" s="302">
        <v>69.8</v>
      </c>
      <c r="AB1658" s="302">
        <v>0</v>
      </c>
      <c r="AC1658" s="302">
        <v>0</v>
      </c>
      <c r="AD1658" s="302">
        <v>0</v>
      </c>
      <c r="AE1658" s="302">
        <v>0</v>
      </c>
      <c r="AF1658" s="302">
        <v>-24.89</v>
      </c>
      <c r="AG1658" s="302">
        <v>47.4</v>
      </c>
      <c r="AH1658" s="302">
        <v>124.35</v>
      </c>
      <c r="AI1658" s="302">
        <v>0</v>
      </c>
      <c r="AJ1658" s="302">
        <v>0</v>
      </c>
      <c r="AK1658" s="302">
        <v>0</v>
      </c>
      <c r="AL1658" s="302">
        <v>0</v>
      </c>
      <c r="AM1658" s="302">
        <v>0</v>
      </c>
      <c r="AN1658" s="302">
        <v>0</v>
      </c>
      <c r="AO1658" s="302">
        <v>0</v>
      </c>
      <c r="AP1658" s="302">
        <v>5.63</v>
      </c>
      <c r="AQ1658" s="302">
        <v>0</v>
      </c>
      <c r="AR1658" s="302">
        <v>2.2999999999999998</v>
      </c>
      <c r="AS1658" s="302">
        <v>0</v>
      </c>
      <c r="AT1658" s="295">
        <f t="shared" si="25"/>
        <v>1098.19</v>
      </c>
      <c r="AU1658" s="302">
        <v>0</v>
      </c>
      <c r="AV1658" s="302">
        <v>0</v>
      </c>
      <c r="AW1658" s="303">
        <v>98</v>
      </c>
      <c r="AX1658" s="303">
        <v>300</v>
      </c>
      <c r="AY1658" s="302">
        <v>427000</v>
      </c>
      <c r="AZ1658" s="302">
        <v>100515.77</v>
      </c>
      <c r="BA1658" s="301">
        <v>88.524591999999998</v>
      </c>
      <c r="BB1658" s="301">
        <v>52.702866018474097</v>
      </c>
      <c r="BC1658" s="301">
        <v>9.5</v>
      </c>
      <c r="BD1658" s="301"/>
      <c r="BE1658" s="300" t="s">
        <v>4204</v>
      </c>
      <c r="BF1658" s="298"/>
      <c r="BG1658" s="300" t="s">
        <v>324</v>
      </c>
      <c r="BH1658" s="300" t="s">
        <v>187</v>
      </c>
      <c r="BI1658" s="300" t="s">
        <v>466</v>
      </c>
      <c r="BJ1658" s="300" t="s">
        <v>103</v>
      </c>
      <c r="BK1658" s="299" t="s">
        <v>175</v>
      </c>
      <c r="BL1658" s="301">
        <v>468626.72399088001</v>
      </c>
      <c r="BM1658" s="299" t="s">
        <v>309</v>
      </c>
      <c r="BN1658" s="301"/>
      <c r="BO1658" s="304">
        <v>39027</v>
      </c>
      <c r="BP1658" s="304">
        <v>48158</v>
      </c>
      <c r="BQ1658" s="297" t="s">
        <v>4757</v>
      </c>
      <c r="BR1658" s="297" t="s">
        <v>4764</v>
      </c>
      <c r="BS1658" s="297">
        <v>39027</v>
      </c>
      <c r="BT1658" s="297">
        <v>48158</v>
      </c>
      <c r="BU1658" s="301">
        <v>0</v>
      </c>
      <c r="BV1658" s="301">
        <v>69.8</v>
      </c>
      <c r="BW1658" s="301">
        <v>0</v>
      </c>
    </row>
    <row r="1659" spans="1:75" s="289" customFormat="1" ht="18.2" customHeight="1" x14ac:dyDescent="0.15">
      <c r="A1659" s="291">
        <v>1657</v>
      </c>
      <c r="B1659" s="292" t="s">
        <v>305</v>
      </c>
      <c r="C1659" s="292" t="s">
        <v>306</v>
      </c>
      <c r="D1659" s="312">
        <v>45170</v>
      </c>
      <c r="E1659" s="293" t="s">
        <v>2721</v>
      </c>
      <c r="F1659" s="308">
        <v>138</v>
      </c>
      <c r="G1659" s="308">
        <v>137</v>
      </c>
      <c r="H1659" s="295">
        <v>147266.13</v>
      </c>
      <c r="I1659" s="295">
        <v>82620.11</v>
      </c>
      <c r="J1659" s="295">
        <v>0</v>
      </c>
      <c r="K1659" s="295">
        <v>229886.24</v>
      </c>
      <c r="L1659" s="295">
        <v>985.61</v>
      </c>
      <c r="M1659" s="295">
        <v>0</v>
      </c>
      <c r="N1659" s="295">
        <v>0</v>
      </c>
      <c r="O1659" s="295">
        <v>0</v>
      </c>
      <c r="P1659" s="295">
        <v>0</v>
      </c>
      <c r="Q1659" s="295">
        <v>0</v>
      </c>
      <c r="R1659" s="295">
        <v>229886.24</v>
      </c>
      <c r="S1659" s="295">
        <v>210448.92</v>
      </c>
      <c r="T1659" s="295">
        <v>1153.58</v>
      </c>
      <c r="U1659" s="295">
        <v>0</v>
      </c>
      <c r="V1659" s="295">
        <v>0</v>
      </c>
      <c r="W1659" s="295">
        <v>0</v>
      </c>
      <c r="X1659" s="295">
        <v>0</v>
      </c>
      <c r="Y1659" s="295">
        <v>0</v>
      </c>
      <c r="Z1659" s="295">
        <v>211602.5</v>
      </c>
      <c r="AA1659" s="295">
        <v>0</v>
      </c>
      <c r="AB1659" s="295">
        <v>0</v>
      </c>
      <c r="AC1659" s="295">
        <v>0</v>
      </c>
      <c r="AD1659" s="295">
        <v>0</v>
      </c>
      <c r="AE1659" s="295">
        <v>0</v>
      </c>
      <c r="AF1659" s="295">
        <v>0</v>
      </c>
      <c r="AG1659" s="295">
        <v>0</v>
      </c>
      <c r="AH1659" s="295">
        <v>0</v>
      </c>
      <c r="AI1659" s="295">
        <v>0</v>
      </c>
      <c r="AJ1659" s="295">
        <v>0</v>
      </c>
      <c r="AK1659" s="295">
        <v>0</v>
      </c>
      <c r="AL1659" s="295">
        <v>0</v>
      </c>
      <c r="AM1659" s="295">
        <v>0</v>
      </c>
      <c r="AN1659" s="295">
        <v>0</v>
      </c>
      <c r="AO1659" s="295">
        <v>0</v>
      </c>
      <c r="AP1659" s="295">
        <v>0</v>
      </c>
      <c r="AQ1659" s="295">
        <v>0</v>
      </c>
      <c r="AR1659" s="295">
        <v>0</v>
      </c>
      <c r="AS1659" s="295">
        <v>0</v>
      </c>
      <c r="AT1659" s="295">
        <f t="shared" si="25"/>
        <v>0</v>
      </c>
      <c r="AU1659" s="295">
        <v>83605.72</v>
      </c>
      <c r="AV1659" s="295">
        <v>211602.5</v>
      </c>
      <c r="AW1659" s="296">
        <v>98</v>
      </c>
      <c r="AX1659" s="296">
        <v>300</v>
      </c>
      <c r="AY1659" s="295">
        <v>1105999.99</v>
      </c>
      <c r="AZ1659" s="295">
        <v>246804.69</v>
      </c>
      <c r="BA1659" s="294">
        <v>83.918147000000005</v>
      </c>
      <c r="BB1659" s="294">
        <v>78.165561933192095</v>
      </c>
      <c r="BC1659" s="294">
        <v>9.4</v>
      </c>
      <c r="BD1659" s="294"/>
      <c r="BE1659" s="293" t="s">
        <v>4204</v>
      </c>
      <c r="BF1659" s="291"/>
      <c r="BG1659" s="293" t="s">
        <v>315</v>
      </c>
      <c r="BH1659" s="293" t="s">
        <v>179</v>
      </c>
      <c r="BI1659" s="293" t="s">
        <v>787</v>
      </c>
      <c r="BJ1659" s="293" t="s">
        <v>4205</v>
      </c>
      <c r="BK1659" s="292" t="s">
        <v>175</v>
      </c>
      <c r="BL1659" s="294">
        <v>1800261.21451904</v>
      </c>
      <c r="BM1659" s="292" t="s">
        <v>309</v>
      </c>
      <c r="BN1659" s="294"/>
      <c r="BO1659" s="297">
        <v>39027</v>
      </c>
      <c r="BP1659" s="297">
        <v>48158</v>
      </c>
      <c r="BQ1659" s="297" t="s">
        <v>948</v>
      </c>
      <c r="BR1659" s="297" t="s">
        <v>4772</v>
      </c>
      <c r="BS1659" s="297">
        <v>39027</v>
      </c>
      <c r="BT1659" s="297">
        <v>48158</v>
      </c>
      <c r="BU1659" s="294">
        <v>70888.45</v>
      </c>
      <c r="BV1659" s="294">
        <v>94.51</v>
      </c>
      <c r="BW1659" s="294">
        <v>0</v>
      </c>
    </row>
    <row r="1660" spans="1:75" s="289" customFormat="1" ht="18.2" customHeight="1" x14ac:dyDescent="0.15">
      <c r="A1660" s="298">
        <v>1658</v>
      </c>
      <c r="B1660" s="299" t="s">
        <v>305</v>
      </c>
      <c r="C1660" s="299" t="s">
        <v>306</v>
      </c>
      <c r="D1660" s="313">
        <v>45170</v>
      </c>
      <c r="E1660" s="300" t="s">
        <v>2722</v>
      </c>
      <c r="F1660" s="309">
        <v>151</v>
      </c>
      <c r="G1660" s="309">
        <v>151</v>
      </c>
      <c r="H1660" s="302">
        <v>0</v>
      </c>
      <c r="I1660" s="302">
        <v>64393.51</v>
      </c>
      <c r="J1660" s="302">
        <v>0</v>
      </c>
      <c r="K1660" s="302">
        <v>64393.51</v>
      </c>
      <c r="L1660" s="302">
        <v>0</v>
      </c>
      <c r="M1660" s="302">
        <v>0</v>
      </c>
      <c r="N1660" s="302">
        <v>0</v>
      </c>
      <c r="O1660" s="302">
        <v>0</v>
      </c>
      <c r="P1660" s="302">
        <v>0</v>
      </c>
      <c r="Q1660" s="302">
        <v>0</v>
      </c>
      <c r="R1660" s="302">
        <v>64393.51</v>
      </c>
      <c r="S1660" s="302">
        <v>45869.19</v>
      </c>
      <c r="T1660" s="302">
        <v>0</v>
      </c>
      <c r="U1660" s="302">
        <v>0</v>
      </c>
      <c r="V1660" s="302">
        <v>0</v>
      </c>
      <c r="W1660" s="302">
        <v>0</v>
      </c>
      <c r="X1660" s="302">
        <v>0</v>
      </c>
      <c r="Y1660" s="302">
        <v>0</v>
      </c>
      <c r="Z1660" s="302">
        <v>45869.19</v>
      </c>
      <c r="AA1660" s="302">
        <v>0</v>
      </c>
      <c r="AB1660" s="302">
        <v>0</v>
      </c>
      <c r="AC1660" s="302">
        <v>0</v>
      </c>
      <c r="AD1660" s="302">
        <v>0</v>
      </c>
      <c r="AE1660" s="302">
        <v>0</v>
      </c>
      <c r="AF1660" s="302">
        <v>0</v>
      </c>
      <c r="AG1660" s="302">
        <v>0</v>
      </c>
      <c r="AH1660" s="302">
        <v>0</v>
      </c>
      <c r="AI1660" s="302">
        <v>0</v>
      </c>
      <c r="AJ1660" s="302">
        <v>0</v>
      </c>
      <c r="AK1660" s="302">
        <v>0</v>
      </c>
      <c r="AL1660" s="302">
        <v>0</v>
      </c>
      <c r="AM1660" s="302">
        <v>0</v>
      </c>
      <c r="AN1660" s="302">
        <v>0</v>
      </c>
      <c r="AO1660" s="302">
        <v>0</v>
      </c>
      <c r="AP1660" s="302">
        <v>0</v>
      </c>
      <c r="AQ1660" s="302">
        <v>0</v>
      </c>
      <c r="AR1660" s="302">
        <v>0</v>
      </c>
      <c r="AS1660" s="302">
        <v>0</v>
      </c>
      <c r="AT1660" s="295">
        <f t="shared" si="25"/>
        <v>0</v>
      </c>
      <c r="AU1660" s="302">
        <v>64393.51</v>
      </c>
      <c r="AV1660" s="302">
        <v>45869.19</v>
      </c>
      <c r="AW1660" s="303">
        <v>0</v>
      </c>
      <c r="AX1660" s="303">
        <v>180</v>
      </c>
      <c r="AY1660" s="302">
        <v>294000</v>
      </c>
      <c r="AZ1660" s="302">
        <v>70361.039999999994</v>
      </c>
      <c r="BA1660" s="301">
        <v>90.000004000000004</v>
      </c>
      <c r="BB1660" s="301">
        <v>82.366834793431707</v>
      </c>
      <c r="BC1660" s="301">
        <v>9.5</v>
      </c>
      <c r="BD1660" s="301"/>
      <c r="BE1660" s="300" t="s">
        <v>4204</v>
      </c>
      <c r="BF1660" s="298"/>
      <c r="BG1660" s="300" t="s">
        <v>320</v>
      </c>
      <c r="BH1660" s="300" t="s">
        <v>181</v>
      </c>
      <c r="BI1660" s="300" t="s">
        <v>462</v>
      </c>
      <c r="BJ1660" s="300" t="s">
        <v>4205</v>
      </c>
      <c r="BK1660" s="299" t="s">
        <v>175</v>
      </c>
      <c r="BL1660" s="301">
        <v>504271.75858695997</v>
      </c>
      <c r="BM1660" s="299" t="s">
        <v>309</v>
      </c>
      <c r="BN1660" s="301"/>
      <c r="BO1660" s="304">
        <v>39027</v>
      </c>
      <c r="BP1660" s="304">
        <v>44506</v>
      </c>
      <c r="BQ1660" s="297" t="s">
        <v>4231</v>
      </c>
      <c r="BR1660" s="297" t="s">
        <v>4796</v>
      </c>
      <c r="BS1660" s="297">
        <v>39027</v>
      </c>
      <c r="BT1660" s="297">
        <v>44506</v>
      </c>
      <c r="BU1660" s="301">
        <v>23382.05</v>
      </c>
      <c r="BV1660" s="301">
        <v>0</v>
      </c>
      <c r="BW1660" s="301">
        <v>0</v>
      </c>
    </row>
    <row r="1661" spans="1:75" s="289" customFormat="1" ht="18.2" customHeight="1" x14ac:dyDescent="0.15">
      <c r="A1661" s="291">
        <v>1659</v>
      </c>
      <c r="B1661" s="292" t="s">
        <v>305</v>
      </c>
      <c r="C1661" s="292" t="s">
        <v>306</v>
      </c>
      <c r="D1661" s="312">
        <v>45170</v>
      </c>
      <c r="E1661" s="293" t="s">
        <v>2723</v>
      </c>
      <c r="F1661" s="308">
        <v>110</v>
      </c>
      <c r="G1661" s="308">
        <v>109</v>
      </c>
      <c r="H1661" s="295">
        <v>56655.41</v>
      </c>
      <c r="I1661" s="295">
        <v>27489.64</v>
      </c>
      <c r="J1661" s="295">
        <v>0</v>
      </c>
      <c r="K1661" s="295">
        <v>84145.05</v>
      </c>
      <c r="L1661" s="295">
        <v>377.41</v>
      </c>
      <c r="M1661" s="295">
        <v>0</v>
      </c>
      <c r="N1661" s="295">
        <v>0</v>
      </c>
      <c r="O1661" s="295">
        <v>0</v>
      </c>
      <c r="P1661" s="295">
        <v>0</v>
      </c>
      <c r="Q1661" s="295">
        <v>0</v>
      </c>
      <c r="R1661" s="295">
        <v>84145.05</v>
      </c>
      <c r="S1661" s="295">
        <v>62536.73</v>
      </c>
      <c r="T1661" s="295">
        <v>448.52</v>
      </c>
      <c r="U1661" s="295">
        <v>0</v>
      </c>
      <c r="V1661" s="295">
        <v>0</v>
      </c>
      <c r="W1661" s="295">
        <v>0</v>
      </c>
      <c r="X1661" s="295">
        <v>0</v>
      </c>
      <c r="Y1661" s="295">
        <v>0</v>
      </c>
      <c r="Z1661" s="295">
        <v>62985.25</v>
      </c>
      <c r="AA1661" s="295">
        <v>0</v>
      </c>
      <c r="AB1661" s="295">
        <v>0</v>
      </c>
      <c r="AC1661" s="295">
        <v>0</v>
      </c>
      <c r="AD1661" s="295">
        <v>0</v>
      </c>
      <c r="AE1661" s="295">
        <v>0</v>
      </c>
      <c r="AF1661" s="295">
        <v>0</v>
      </c>
      <c r="AG1661" s="295">
        <v>0</v>
      </c>
      <c r="AH1661" s="295">
        <v>0</v>
      </c>
      <c r="AI1661" s="295">
        <v>0</v>
      </c>
      <c r="AJ1661" s="295">
        <v>0</v>
      </c>
      <c r="AK1661" s="295">
        <v>0</v>
      </c>
      <c r="AL1661" s="295">
        <v>0</v>
      </c>
      <c r="AM1661" s="295">
        <v>0</v>
      </c>
      <c r="AN1661" s="295">
        <v>0</v>
      </c>
      <c r="AO1661" s="295">
        <v>0</v>
      </c>
      <c r="AP1661" s="295">
        <v>0</v>
      </c>
      <c r="AQ1661" s="295">
        <v>0</v>
      </c>
      <c r="AR1661" s="295">
        <v>0</v>
      </c>
      <c r="AS1661" s="295">
        <v>0</v>
      </c>
      <c r="AT1661" s="295">
        <f t="shared" si="25"/>
        <v>0</v>
      </c>
      <c r="AU1661" s="295">
        <v>27867.05</v>
      </c>
      <c r="AV1661" s="295">
        <v>62985.25</v>
      </c>
      <c r="AW1661" s="296">
        <v>98</v>
      </c>
      <c r="AX1661" s="296">
        <v>300</v>
      </c>
      <c r="AY1661" s="295">
        <v>458999.99</v>
      </c>
      <c r="AZ1661" s="295">
        <v>94532.69</v>
      </c>
      <c r="BA1661" s="294">
        <v>77.450984000000005</v>
      </c>
      <c r="BB1661" s="294">
        <v>68.940351969558904</v>
      </c>
      <c r="BC1661" s="294">
        <v>9.5</v>
      </c>
      <c r="BD1661" s="294"/>
      <c r="BE1661" s="293" t="s">
        <v>4204</v>
      </c>
      <c r="BF1661" s="291"/>
      <c r="BG1661" s="293" t="s">
        <v>335</v>
      </c>
      <c r="BH1661" s="293" t="s">
        <v>225</v>
      </c>
      <c r="BI1661" s="293" t="s">
        <v>392</v>
      </c>
      <c r="BJ1661" s="293" t="s">
        <v>4205</v>
      </c>
      <c r="BK1661" s="292" t="s">
        <v>175</v>
      </c>
      <c r="BL1661" s="294">
        <v>658947.96447480004</v>
      </c>
      <c r="BM1661" s="292" t="s">
        <v>309</v>
      </c>
      <c r="BN1661" s="294"/>
      <c r="BO1661" s="297">
        <v>39027</v>
      </c>
      <c r="BP1661" s="297">
        <v>48158</v>
      </c>
      <c r="BQ1661" s="297" t="s">
        <v>4260</v>
      </c>
      <c r="BR1661" s="297" t="s">
        <v>4782</v>
      </c>
      <c r="BS1661" s="297">
        <v>39027</v>
      </c>
      <c r="BT1661" s="297">
        <v>48158</v>
      </c>
      <c r="BU1661" s="294">
        <v>25230.61</v>
      </c>
      <c r="BV1661" s="294">
        <v>65.650000000000006</v>
      </c>
      <c r="BW1661" s="294">
        <v>0</v>
      </c>
    </row>
    <row r="1662" spans="1:75" s="289" customFormat="1" ht="18.2" customHeight="1" x14ac:dyDescent="0.15">
      <c r="A1662" s="298">
        <v>1660</v>
      </c>
      <c r="B1662" s="299" t="s">
        <v>305</v>
      </c>
      <c r="C1662" s="299" t="s">
        <v>306</v>
      </c>
      <c r="D1662" s="313">
        <v>45170</v>
      </c>
      <c r="E1662" s="300" t="s">
        <v>1109</v>
      </c>
      <c r="F1662" s="309">
        <v>164</v>
      </c>
      <c r="G1662" s="309">
        <v>163</v>
      </c>
      <c r="H1662" s="302">
        <v>42170.23</v>
      </c>
      <c r="I1662" s="302">
        <v>25668.55</v>
      </c>
      <c r="J1662" s="302">
        <v>0</v>
      </c>
      <c r="K1662" s="302">
        <v>67838.78</v>
      </c>
      <c r="L1662" s="302">
        <v>280.89</v>
      </c>
      <c r="M1662" s="302">
        <v>0</v>
      </c>
      <c r="N1662" s="302">
        <v>0</v>
      </c>
      <c r="O1662" s="302">
        <v>0</v>
      </c>
      <c r="P1662" s="302">
        <v>0</v>
      </c>
      <c r="Q1662" s="302">
        <v>0</v>
      </c>
      <c r="R1662" s="302">
        <v>67838.78</v>
      </c>
      <c r="S1662" s="302">
        <v>74534.05</v>
      </c>
      <c r="T1662" s="302">
        <v>333.85</v>
      </c>
      <c r="U1662" s="302">
        <v>0</v>
      </c>
      <c r="V1662" s="302">
        <v>0</v>
      </c>
      <c r="W1662" s="302">
        <v>0</v>
      </c>
      <c r="X1662" s="302">
        <v>0</v>
      </c>
      <c r="Y1662" s="302">
        <v>0</v>
      </c>
      <c r="Z1662" s="302">
        <v>74867.899999999994</v>
      </c>
      <c r="AA1662" s="302">
        <v>0</v>
      </c>
      <c r="AB1662" s="302">
        <v>0</v>
      </c>
      <c r="AC1662" s="302">
        <v>0</v>
      </c>
      <c r="AD1662" s="302">
        <v>0</v>
      </c>
      <c r="AE1662" s="302">
        <v>0</v>
      </c>
      <c r="AF1662" s="302">
        <v>0</v>
      </c>
      <c r="AG1662" s="302">
        <v>0</v>
      </c>
      <c r="AH1662" s="302">
        <v>0</v>
      </c>
      <c r="AI1662" s="302">
        <v>0</v>
      </c>
      <c r="AJ1662" s="302">
        <v>0</v>
      </c>
      <c r="AK1662" s="302">
        <v>0</v>
      </c>
      <c r="AL1662" s="302">
        <v>0</v>
      </c>
      <c r="AM1662" s="302">
        <v>0</v>
      </c>
      <c r="AN1662" s="302">
        <v>0</v>
      </c>
      <c r="AO1662" s="302">
        <v>0</v>
      </c>
      <c r="AP1662" s="302">
        <v>0</v>
      </c>
      <c r="AQ1662" s="302">
        <v>0</v>
      </c>
      <c r="AR1662" s="302">
        <v>0</v>
      </c>
      <c r="AS1662" s="302">
        <v>0</v>
      </c>
      <c r="AT1662" s="295">
        <f t="shared" si="25"/>
        <v>0</v>
      </c>
      <c r="AU1662" s="302">
        <v>25949.439999999999</v>
      </c>
      <c r="AV1662" s="302">
        <v>74867.899999999994</v>
      </c>
      <c r="AW1662" s="303">
        <v>98</v>
      </c>
      <c r="AX1662" s="303">
        <v>300</v>
      </c>
      <c r="AY1662" s="302">
        <v>294000</v>
      </c>
      <c r="AZ1662" s="302">
        <v>70361.039999999994</v>
      </c>
      <c r="BA1662" s="301">
        <v>90.000004000000004</v>
      </c>
      <c r="BB1662" s="301">
        <v>86.7737382982844</v>
      </c>
      <c r="BC1662" s="301">
        <v>9.5</v>
      </c>
      <c r="BD1662" s="301"/>
      <c r="BE1662" s="300" t="s">
        <v>4204</v>
      </c>
      <c r="BF1662" s="298"/>
      <c r="BG1662" s="300" t="s">
        <v>320</v>
      </c>
      <c r="BH1662" s="300" t="s">
        <v>181</v>
      </c>
      <c r="BI1662" s="300" t="s">
        <v>462</v>
      </c>
      <c r="BJ1662" s="300" t="s">
        <v>4205</v>
      </c>
      <c r="BK1662" s="299" t="s">
        <v>175</v>
      </c>
      <c r="BL1662" s="301">
        <v>531251.99870288</v>
      </c>
      <c r="BM1662" s="299" t="s">
        <v>309</v>
      </c>
      <c r="BN1662" s="301"/>
      <c r="BO1662" s="304">
        <v>39027</v>
      </c>
      <c r="BP1662" s="304">
        <v>48158</v>
      </c>
      <c r="BQ1662" s="297" t="s">
        <v>4259</v>
      </c>
      <c r="BR1662" s="297" t="s">
        <v>4770</v>
      </c>
      <c r="BS1662" s="297" t="s">
        <v>4742</v>
      </c>
      <c r="BT1662" s="297" t="s">
        <v>4742</v>
      </c>
      <c r="BU1662" s="301">
        <v>27619.82</v>
      </c>
      <c r="BV1662" s="301">
        <v>48.86</v>
      </c>
      <c r="BW1662" s="301">
        <v>0</v>
      </c>
    </row>
    <row r="1663" spans="1:75" s="289" customFormat="1" ht="18.2" customHeight="1" x14ac:dyDescent="0.15">
      <c r="A1663" s="291">
        <v>1661</v>
      </c>
      <c r="B1663" s="292" t="s">
        <v>305</v>
      </c>
      <c r="C1663" s="292" t="s">
        <v>306</v>
      </c>
      <c r="D1663" s="312">
        <v>45170</v>
      </c>
      <c r="E1663" s="293" t="s">
        <v>2724</v>
      </c>
      <c r="F1663" s="308">
        <v>159</v>
      </c>
      <c r="G1663" s="308">
        <v>158</v>
      </c>
      <c r="H1663" s="295">
        <v>49798.97</v>
      </c>
      <c r="I1663" s="295">
        <v>98585.39</v>
      </c>
      <c r="J1663" s="295">
        <v>0</v>
      </c>
      <c r="K1663" s="295">
        <v>148384.35999999999</v>
      </c>
      <c r="L1663" s="295">
        <v>1090.8399999999999</v>
      </c>
      <c r="M1663" s="295">
        <v>0</v>
      </c>
      <c r="N1663" s="295">
        <v>0</v>
      </c>
      <c r="O1663" s="295">
        <v>0</v>
      </c>
      <c r="P1663" s="295">
        <v>0</v>
      </c>
      <c r="Q1663" s="295">
        <v>0</v>
      </c>
      <c r="R1663" s="295">
        <v>148384.35999999999</v>
      </c>
      <c r="S1663" s="295">
        <v>134155.87</v>
      </c>
      <c r="T1663" s="295">
        <v>390.09</v>
      </c>
      <c r="U1663" s="295">
        <v>0</v>
      </c>
      <c r="V1663" s="295">
        <v>0</v>
      </c>
      <c r="W1663" s="295">
        <v>0</v>
      </c>
      <c r="X1663" s="295">
        <v>0</v>
      </c>
      <c r="Y1663" s="295">
        <v>0</v>
      </c>
      <c r="Z1663" s="295">
        <v>134545.96</v>
      </c>
      <c r="AA1663" s="295">
        <v>0</v>
      </c>
      <c r="AB1663" s="295">
        <v>0</v>
      </c>
      <c r="AC1663" s="295">
        <v>0</v>
      </c>
      <c r="AD1663" s="295">
        <v>0</v>
      </c>
      <c r="AE1663" s="295">
        <v>0</v>
      </c>
      <c r="AF1663" s="295">
        <v>0</v>
      </c>
      <c r="AG1663" s="295">
        <v>0</v>
      </c>
      <c r="AH1663" s="295">
        <v>0</v>
      </c>
      <c r="AI1663" s="295">
        <v>0</v>
      </c>
      <c r="AJ1663" s="295">
        <v>0</v>
      </c>
      <c r="AK1663" s="295">
        <v>0</v>
      </c>
      <c r="AL1663" s="295">
        <v>0</v>
      </c>
      <c r="AM1663" s="295">
        <v>0</v>
      </c>
      <c r="AN1663" s="295">
        <v>0</v>
      </c>
      <c r="AO1663" s="295">
        <v>0</v>
      </c>
      <c r="AP1663" s="295">
        <v>0</v>
      </c>
      <c r="AQ1663" s="295">
        <v>0</v>
      </c>
      <c r="AR1663" s="295">
        <v>0</v>
      </c>
      <c r="AS1663" s="295">
        <v>0</v>
      </c>
      <c r="AT1663" s="295">
        <f t="shared" si="25"/>
        <v>0</v>
      </c>
      <c r="AU1663" s="295">
        <v>99676.23</v>
      </c>
      <c r="AV1663" s="295">
        <v>134545.96</v>
      </c>
      <c r="AW1663" s="296">
        <v>38</v>
      </c>
      <c r="AX1663" s="296">
        <v>240</v>
      </c>
      <c r="AY1663" s="295">
        <v>668999.98</v>
      </c>
      <c r="AZ1663" s="295">
        <v>159994.56</v>
      </c>
      <c r="BA1663" s="294">
        <v>89.936651999999995</v>
      </c>
      <c r="BB1663" s="294">
        <v>83.410289372105595</v>
      </c>
      <c r="BC1663" s="294">
        <v>9.4</v>
      </c>
      <c r="BD1663" s="294"/>
      <c r="BE1663" s="293" t="s">
        <v>4204</v>
      </c>
      <c r="BF1663" s="291"/>
      <c r="BG1663" s="293" t="s">
        <v>335</v>
      </c>
      <c r="BH1663" s="293" t="s">
        <v>225</v>
      </c>
      <c r="BI1663" s="293" t="s">
        <v>558</v>
      </c>
      <c r="BJ1663" s="293" t="s">
        <v>4205</v>
      </c>
      <c r="BK1663" s="292" t="s">
        <v>175</v>
      </c>
      <c r="BL1663" s="294">
        <v>1162012.16805856</v>
      </c>
      <c r="BM1663" s="292" t="s">
        <v>309</v>
      </c>
      <c r="BN1663" s="294"/>
      <c r="BO1663" s="297">
        <v>39027</v>
      </c>
      <c r="BP1663" s="297">
        <v>46332</v>
      </c>
      <c r="BQ1663" s="297" t="s">
        <v>4259</v>
      </c>
      <c r="BR1663" s="297" t="s">
        <v>4770</v>
      </c>
      <c r="BS1663" s="297">
        <v>39027</v>
      </c>
      <c r="BT1663" s="297">
        <v>46332</v>
      </c>
      <c r="BU1663" s="294">
        <v>51057.93</v>
      </c>
      <c r="BV1663" s="294">
        <v>58.68</v>
      </c>
      <c r="BW1663" s="294">
        <v>0</v>
      </c>
    </row>
    <row r="1664" spans="1:75" s="289" customFormat="1" ht="18.2" customHeight="1" x14ac:dyDescent="0.15">
      <c r="A1664" s="298">
        <v>1662</v>
      </c>
      <c r="B1664" s="299" t="s">
        <v>305</v>
      </c>
      <c r="C1664" s="299" t="s">
        <v>306</v>
      </c>
      <c r="D1664" s="313">
        <v>45170</v>
      </c>
      <c r="E1664" s="300" t="s">
        <v>2725</v>
      </c>
      <c r="F1664" s="309">
        <v>70</v>
      </c>
      <c r="G1664" s="309">
        <v>70</v>
      </c>
      <c r="H1664" s="302">
        <v>0</v>
      </c>
      <c r="I1664" s="302">
        <v>48427.23</v>
      </c>
      <c r="J1664" s="302">
        <v>0</v>
      </c>
      <c r="K1664" s="302">
        <v>48427.23</v>
      </c>
      <c r="L1664" s="302">
        <v>0</v>
      </c>
      <c r="M1664" s="302">
        <v>0</v>
      </c>
      <c r="N1664" s="302">
        <v>0</v>
      </c>
      <c r="O1664" s="302">
        <v>0</v>
      </c>
      <c r="P1664" s="302">
        <v>0</v>
      </c>
      <c r="Q1664" s="302">
        <v>0</v>
      </c>
      <c r="R1664" s="302">
        <v>48427.23</v>
      </c>
      <c r="S1664" s="302">
        <v>14704.79</v>
      </c>
      <c r="T1664" s="302">
        <v>0</v>
      </c>
      <c r="U1664" s="302">
        <v>0</v>
      </c>
      <c r="V1664" s="302">
        <v>0</v>
      </c>
      <c r="W1664" s="302">
        <v>0</v>
      </c>
      <c r="X1664" s="302">
        <v>0</v>
      </c>
      <c r="Y1664" s="302">
        <v>0</v>
      </c>
      <c r="Z1664" s="302">
        <v>14704.79</v>
      </c>
      <c r="AA1664" s="302">
        <v>0</v>
      </c>
      <c r="AB1664" s="302">
        <v>0</v>
      </c>
      <c r="AC1664" s="302">
        <v>0</v>
      </c>
      <c r="AD1664" s="302">
        <v>0</v>
      </c>
      <c r="AE1664" s="302">
        <v>0</v>
      </c>
      <c r="AF1664" s="302">
        <v>0</v>
      </c>
      <c r="AG1664" s="302">
        <v>0</v>
      </c>
      <c r="AH1664" s="302">
        <v>0</v>
      </c>
      <c r="AI1664" s="302">
        <v>0</v>
      </c>
      <c r="AJ1664" s="302">
        <v>0</v>
      </c>
      <c r="AK1664" s="302">
        <v>0</v>
      </c>
      <c r="AL1664" s="302">
        <v>0</v>
      </c>
      <c r="AM1664" s="302">
        <v>0</v>
      </c>
      <c r="AN1664" s="302">
        <v>0</v>
      </c>
      <c r="AO1664" s="302">
        <v>0</v>
      </c>
      <c r="AP1664" s="302">
        <v>0</v>
      </c>
      <c r="AQ1664" s="302">
        <v>0</v>
      </c>
      <c r="AR1664" s="302">
        <v>0</v>
      </c>
      <c r="AS1664" s="302">
        <v>0</v>
      </c>
      <c r="AT1664" s="295">
        <f t="shared" si="25"/>
        <v>0</v>
      </c>
      <c r="AU1664" s="302">
        <v>48427.23</v>
      </c>
      <c r="AV1664" s="302">
        <v>14704.79</v>
      </c>
      <c r="AW1664" s="303">
        <v>144</v>
      </c>
      <c r="AX1664" s="303">
        <v>300</v>
      </c>
      <c r="AY1664" s="302">
        <v>462000.02</v>
      </c>
      <c r="AZ1664" s="302">
        <v>104105.62</v>
      </c>
      <c r="BA1664" s="301">
        <v>84.740258999999995</v>
      </c>
      <c r="BB1664" s="301">
        <v>39.418967130233398</v>
      </c>
      <c r="BC1664" s="301">
        <v>9.5</v>
      </c>
      <c r="BD1664" s="301"/>
      <c r="BE1664" s="300" t="s">
        <v>4204</v>
      </c>
      <c r="BF1664" s="298"/>
      <c r="BG1664" s="300" t="s">
        <v>355</v>
      </c>
      <c r="BH1664" s="300" t="s">
        <v>387</v>
      </c>
      <c r="BI1664" s="300" t="s">
        <v>388</v>
      </c>
      <c r="BJ1664" s="300" t="s">
        <v>4205</v>
      </c>
      <c r="BK1664" s="299" t="s">
        <v>175</v>
      </c>
      <c r="BL1664" s="301">
        <v>379238.28714407998</v>
      </c>
      <c r="BM1664" s="299" t="s">
        <v>309</v>
      </c>
      <c r="BN1664" s="301"/>
      <c r="BO1664" s="304">
        <v>39027</v>
      </c>
      <c r="BP1664" s="304">
        <v>48158</v>
      </c>
      <c r="BQ1664" s="297" t="s">
        <v>4260</v>
      </c>
      <c r="BR1664" s="297" t="s">
        <v>4782</v>
      </c>
      <c r="BS1664" s="297">
        <v>39027</v>
      </c>
      <c r="BT1664" s="297">
        <v>48158</v>
      </c>
      <c r="BU1664" s="301">
        <v>17566.5</v>
      </c>
      <c r="BV1664" s="301">
        <v>0</v>
      </c>
      <c r="BW1664" s="301">
        <v>0</v>
      </c>
    </row>
    <row r="1665" spans="1:75" s="289" customFormat="1" ht="18.2" customHeight="1" x14ac:dyDescent="0.15">
      <c r="A1665" s="291">
        <v>1663</v>
      </c>
      <c r="B1665" s="292" t="s">
        <v>305</v>
      </c>
      <c r="C1665" s="292" t="s">
        <v>306</v>
      </c>
      <c r="D1665" s="312">
        <v>45170</v>
      </c>
      <c r="E1665" s="293" t="s">
        <v>2726</v>
      </c>
      <c r="F1665" s="308">
        <v>157</v>
      </c>
      <c r="G1665" s="308">
        <v>156</v>
      </c>
      <c r="H1665" s="295">
        <v>97403.17</v>
      </c>
      <c r="I1665" s="295">
        <v>58586.46</v>
      </c>
      <c r="J1665" s="295">
        <v>0</v>
      </c>
      <c r="K1665" s="295">
        <v>155989.63</v>
      </c>
      <c r="L1665" s="295">
        <v>651.92999999999995</v>
      </c>
      <c r="M1665" s="295">
        <v>0</v>
      </c>
      <c r="N1665" s="295">
        <v>0</v>
      </c>
      <c r="O1665" s="295">
        <v>0</v>
      </c>
      <c r="P1665" s="295">
        <v>0</v>
      </c>
      <c r="Q1665" s="295">
        <v>0</v>
      </c>
      <c r="R1665" s="295">
        <v>155989.63</v>
      </c>
      <c r="S1665" s="295">
        <v>162141.04999999999</v>
      </c>
      <c r="T1665" s="295">
        <v>762.99</v>
      </c>
      <c r="U1665" s="295">
        <v>0</v>
      </c>
      <c r="V1665" s="295">
        <v>0</v>
      </c>
      <c r="W1665" s="295">
        <v>0</v>
      </c>
      <c r="X1665" s="295">
        <v>0</v>
      </c>
      <c r="Y1665" s="295">
        <v>0</v>
      </c>
      <c r="Z1665" s="295">
        <v>162904.04</v>
      </c>
      <c r="AA1665" s="295">
        <v>0</v>
      </c>
      <c r="AB1665" s="295">
        <v>0</v>
      </c>
      <c r="AC1665" s="295">
        <v>0</v>
      </c>
      <c r="AD1665" s="295">
        <v>0</v>
      </c>
      <c r="AE1665" s="295">
        <v>0</v>
      </c>
      <c r="AF1665" s="295">
        <v>0</v>
      </c>
      <c r="AG1665" s="295">
        <v>0</v>
      </c>
      <c r="AH1665" s="295">
        <v>0</v>
      </c>
      <c r="AI1665" s="295">
        <v>0</v>
      </c>
      <c r="AJ1665" s="295">
        <v>0</v>
      </c>
      <c r="AK1665" s="295">
        <v>0</v>
      </c>
      <c r="AL1665" s="295">
        <v>0</v>
      </c>
      <c r="AM1665" s="295">
        <v>0</v>
      </c>
      <c r="AN1665" s="295">
        <v>0</v>
      </c>
      <c r="AO1665" s="295">
        <v>0</v>
      </c>
      <c r="AP1665" s="295">
        <v>0</v>
      </c>
      <c r="AQ1665" s="295">
        <v>0</v>
      </c>
      <c r="AR1665" s="295">
        <v>0</v>
      </c>
      <c r="AS1665" s="295">
        <v>0</v>
      </c>
      <c r="AT1665" s="295">
        <f t="shared" si="25"/>
        <v>0</v>
      </c>
      <c r="AU1665" s="295">
        <v>59238.39</v>
      </c>
      <c r="AV1665" s="295">
        <v>162904.04</v>
      </c>
      <c r="AW1665" s="296">
        <v>98</v>
      </c>
      <c r="AX1665" s="296">
        <v>300</v>
      </c>
      <c r="AY1665" s="295">
        <v>685000</v>
      </c>
      <c r="AZ1665" s="295">
        <v>163242.91</v>
      </c>
      <c r="BA1665" s="294">
        <v>89.635037999999994</v>
      </c>
      <c r="BB1665" s="294">
        <v>85.652334993635804</v>
      </c>
      <c r="BC1665" s="294">
        <v>9.4</v>
      </c>
      <c r="BD1665" s="294"/>
      <c r="BE1665" s="293" t="s">
        <v>4204</v>
      </c>
      <c r="BF1665" s="291"/>
      <c r="BG1665" s="293" t="s">
        <v>692</v>
      </c>
      <c r="BH1665" s="293" t="s">
        <v>693</v>
      </c>
      <c r="BI1665" s="293" t="s">
        <v>795</v>
      </c>
      <c r="BJ1665" s="293" t="s">
        <v>4205</v>
      </c>
      <c r="BK1665" s="292" t="s">
        <v>175</v>
      </c>
      <c r="BL1665" s="294">
        <v>1221569.76753448</v>
      </c>
      <c r="BM1665" s="292" t="s">
        <v>309</v>
      </c>
      <c r="BN1665" s="294"/>
      <c r="BO1665" s="297">
        <v>39028</v>
      </c>
      <c r="BP1665" s="297">
        <v>48159</v>
      </c>
      <c r="BQ1665" s="297" t="s">
        <v>4033</v>
      </c>
      <c r="BR1665" s="297" t="s">
        <v>4759</v>
      </c>
      <c r="BS1665" s="297">
        <v>39028</v>
      </c>
      <c r="BT1665" s="297">
        <v>48159</v>
      </c>
      <c r="BU1665" s="294">
        <v>53053.85</v>
      </c>
      <c r="BV1665" s="294">
        <v>62.51</v>
      </c>
      <c r="BW1665" s="294">
        <v>0</v>
      </c>
    </row>
    <row r="1666" spans="1:75" s="289" customFormat="1" ht="18.2" customHeight="1" x14ac:dyDescent="0.15">
      <c r="A1666" s="298">
        <v>1664</v>
      </c>
      <c r="B1666" s="299" t="s">
        <v>305</v>
      </c>
      <c r="C1666" s="299" t="s">
        <v>306</v>
      </c>
      <c r="D1666" s="313">
        <v>45170</v>
      </c>
      <c r="E1666" s="300" t="s">
        <v>2727</v>
      </c>
      <c r="F1666" s="309">
        <v>160</v>
      </c>
      <c r="G1666" s="309">
        <v>159</v>
      </c>
      <c r="H1666" s="302">
        <v>50710.37</v>
      </c>
      <c r="I1666" s="302">
        <v>30488.3</v>
      </c>
      <c r="J1666" s="302">
        <v>0</v>
      </c>
      <c r="K1666" s="302">
        <v>81198.67</v>
      </c>
      <c r="L1666" s="302">
        <v>337.77</v>
      </c>
      <c r="M1666" s="302">
        <v>0</v>
      </c>
      <c r="N1666" s="302">
        <v>0</v>
      </c>
      <c r="O1666" s="302">
        <v>0</v>
      </c>
      <c r="P1666" s="302">
        <v>0</v>
      </c>
      <c r="Q1666" s="302">
        <v>0</v>
      </c>
      <c r="R1666" s="302">
        <v>81198.67</v>
      </c>
      <c r="S1666" s="302">
        <v>86968.89</v>
      </c>
      <c r="T1666" s="302">
        <v>401.46</v>
      </c>
      <c r="U1666" s="302">
        <v>0</v>
      </c>
      <c r="V1666" s="302">
        <v>0</v>
      </c>
      <c r="W1666" s="302">
        <v>0</v>
      </c>
      <c r="X1666" s="302">
        <v>0</v>
      </c>
      <c r="Y1666" s="302">
        <v>0</v>
      </c>
      <c r="Z1666" s="302">
        <v>87370.35</v>
      </c>
      <c r="AA1666" s="302">
        <v>0</v>
      </c>
      <c r="AB1666" s="302">
        <v>0</v>
      </c>
      <c r="AC1666" s="302">
        <v>0</v>
      </c>
      <c r="AD1666" s="302">
        <v>0</v>
      </c>
      <c r="AE1666" s="302">
        <v>0</v>
      </c>
      <c r="AF1666" s="302">
        <v>0</v>
      </c>
      <c r="AG1666" s="302">
        <v>0</v>
      </c>
      <c r="AH1666" s="302">
        <v>0</v>
      </c>
      <c r="AI1666" s="302">
        <v>0</v>
      </c>
      <c r="AJ1666" s="302">
        <v>0</v>
      </c>
      <c r="AK1666" s="302">
        <v>0</v>
      </c>
      <c r="AL1666" s="302">
        <v>0</v>
      </c>
      <c r="AM1666" s="302">
        <v>0</v>
      </c>
      <c r="AN1666" s="302">
        <v>0</v>
      </c>
      <c r="AO1666" s="302">
        <v>0</v>
      </c>
      <c r="AP1666" s="302">
        <v>0</v>
      </c>
      <c r="AQ1666" s="302">
        <v>0</v>
      </c>
      <c r="AR1666" s="302">
        <v>0</v>
      </c>
      <c r="AS1666" s="302">
        <v>0</v>
      </c>
      <c r="AT1666" s="295">
        <f t="shared" si="25"/>
        <v>0</v>
      </c>
      <c r="AU1666" s="302">
        <v>30826.07</v>
      </c>
      <c r="AV1666" s="302">
        <v>87370.35</v>
      </c>
      <c r="AW1666" s="303">
        <v>98</v>
      </c>
      <c r="AX1666" s="303">
        <v>300</v>
      </c>
      <c r="AY1666" s="302">
        <v>377000</v>
      </c>
      <c r="AZ1666" s="302">
        <v>84609.81</v>
      </c>
      <c r="BA1666" s="301">
        <v>84.413792999999998</v>
      </c>
      <c r="BB1666" s="301">
        <v>81.010555646624297</v>
      </c>
      <c r="BC1666" s="301">
        <v>9.5</v>
      </c>
      <c r="BD1666" s="301"/>
      <c r="BE1666" s="300" t="s">
        <v>4204</v>
      </c>
      <c r="BF1666" s="298"/>
      <c r="BG1666" s="300" t="s">
        <v>360</v>
      </c>
      <c r="BH1666" s="300" t="s">
        <v>232</v>
      </c>
      <c r="BI1666" s="300" t="s">
        <v>369</v>
      </c>
      <c r="BJ1666" s="300" t="s">
        <v>4205</v>
      </c>
      <c r="BK1666" s="299" t="s">
        <v>175</v>
      </c>
      <c r="BL1666" s="301">
        <v>635874.57984231994</v>
      </c>
      <c r="BM1666" s="299" t="s">
        <v>309</v>
      </c>
      <c r="BN1666" s="301"/>
      <c r="BO1666" s="304">
        <v>39028</v>
      </c>
      <c r="BP1666" s="304">
        <v>48159</v>
      </c>
      <c r="BQ1666" s="297" t="s">
        <v>937</v>
      </c>
      <c r="BR1666" s="297" t="s">
        <v>4765</v>
      </c>
      <c r="BS1666" s="297">
        <v>39028</v>
      </c>
      <c r="BT1666" s="297">
        <v>48159</v>
      </c>
      <c r="BU1666" s="301">
        <v>32438.03</v>
      </c>
      <c r="BV1666" s="301">
        <v>58.76</v>
      </c>
      <c r="BW1666" s="301">
        <v>0</v>
      </c>
    </row>
    <row r="1667" spans="1:75" s="289" customFormat="1" ht="18.2" customHeight="1" x14ac:dyDescent="0.15">
      <c r="A1667" s="291">
        <v>1665</v>
      </c>
      <c r="B1667" s="292" t="s">
        <v>305</v>
      </c>
      <c r="C1667" s="292" t="s">
        <v>306</v>
      </c>
      <c r="D1667" s="312">
        <v>45170</v>
      </c>
      <c r="E1667" s="293" t="s">
        <v>2728</v>
      </c>
      <c r="F1667" s="308">
        <v>93</v>
      </c>
      <c r="G1667" s="308">
        <v>93</v>
      </c>
      <c r="H1667" s="295">
        <v>0</v>
      </c>
      <c r="I1667" s="295">
        <v>58027.06</v>
      </c>
      <c r="J1667" s="295">
        <v>0</v>
      </c>
      <c r="K1667" s="295">
        <v>58027.06</v>
      </c>
      <c r="L1667" s="295">
        <v>0</v>
      </c>
      <c r="M1667" s="295">
        <v>0</v>
      </c>
      <c r="N1667" s="295">
        <v>0</v>
      </c>
      <c r="O1667" s="295">
        <v>0</v>
      </c>
      <c r="P1667" s="295">
        <v>0</v>
      </c>
      <c r="Q1667" s="295">
        <v>0</v>
      </c>
      <c r="R1667" s="295">
        <v>58027.06</v>
      </c>
      <c r="S1667" s="295">
        <v>24110.69</v>
      </c>
      <c r="T1667" s="295">
        <v>0</v>
      </c>
      <c r="U1667" s="295">
        <v>0</v>
      </c>
      <c r="V1667" s="295">
        <v>0</v>
      </c>
      <c r="W1667" s="295">
        <v>0</v>
      </c>
      <c r="X1667" s="295">
        <v>0</v>
      </c>
      <c r="Y1667" s="295">
        <v>0</v>
      </c>
      <c r="Z1667" s="295">
        <v>24110.69</v>
      </c>
      <c r="AA1667" s="295">
        <v>0</v>
      </c>
      <c r="AB1667" s="295">
        <v>0</v>
      </c>
      <c r="AC1667" s="295">
        <v>0</v>
      </c>
      <c r="AD1667" s="295">
        <v>0</v>
      </c>
      <c r="AE1667" s="295">
        <v>0</v>
      </c>
      <c r="AF1667" s="295">
        <v>0</v>
      </c>
      <c r="AG1667" s="295">
        <v>0</v>
      </c>
      <c r="AH1667" s="295">
        <v>0</v>
      </c>
      <c r="AI1667" s="295">
        <v>0</v>
      </c>
      <c r="AJ1667" s="295">
        <v>0</v>
      </c>
      <c r="AK1667" s="295">
        <v>0</v>
      </c>
      <c r="AL1667" s="295">
        <v>0</v>
      </c>
      <c r="AM1667" s="295">
        <v>0</v>
      </c>
      <c r="AN1667" s="295">
        <v>0</v>
      </c>
      <c r="AO1667" s="295">
        <v>0</v>
      </c>
      <c r="AP1667" s="295">
        <v>0</v>
      </c>
      <c r="AQ1667" s="295">
        <v>0</v>
      </c>
      <c r="AR1667" s="295">
        <v>0</v>
      </c>
      <c r="AS1667" s="295">
        <v>0</v>
      </c>
      <c r="AT1667" s="295">
        <f t="shared" ref="AT1667:AT1730" si="26">AQ1667-AR1667-AS1667+AP1667+AO1667+AN1667+AL1667+AI1667+AH1667+AG1667+AF1667+AA1667+W1667+V1667+Q1667+P1667+O1667+N1667-J1667</f>
        <v>0</v>
      </c>
      <c r="AU1667" s="295">
        <v>58027.06</v>
      </c>
      <c r="AV1667" s="295">
        <v>24110.69</v>
      </c>
      <c r="AW1667" s="296">
        <v>96</v>
      </c>
      <c r="AX1667" s="296">
        <v>240</v>
      </c>
      <c r="AY1667" s="295">
        <v>407000.01</v>
      </c>
      <c r="AZ1667" s="295">
        <v>94994.61</v>
      </c>
      <c r="BA1667" s="294">
        <v>87.788694000000007</v>
      </c>
      <c r="BB1667" s="294">
        <v>53.625356365583698</v>
      </c>
      <c r="BC1667" s="294">
        <v>9.5</v>
      </c>
      <c r="BD1667" s="294"/>
      <c r="BE1667" s="293" t="s">
        <v>4204</v>
      </c>
      <c r="BF1667" s="291"/>
      <c r="BG1667" s="293" t="s">
        <v>355</v>
      </c>
      <c r="BH1667" s="293" t="s">
        <v>198</v>
      </c>
      <c r="BI1667" s="293" t="s">
        <v>554</v>
      </c>
      <c r="BJ1667" s="293" t="s">
        <v>4205</v>
      </c>
      <c r="BK1667" s="292" t="s">
        <v>175</v>
      </c>
      <c r="BL1667" s="294">
        <v>454415.47745776002</v>
      </c>
      <c r="BM1667" s="292" t="s">
        <v>309</v>
      </c>
      <c r="BN1667" s="294"/>
      <c r="BO1667" s="297">
        <v>39028</v>
      </c>
      <c r="BP1667" s="297">
        <v>46333</v>
      </c>
      <c r="BQ1667" s="297" t="s">
        <v>931</v>
      </c>
      <c r="BR1667" s="297" t="s">
        <v>4779</v>
      </c>
      <c r="BS1667" s="297">
        <v>39028</v>
      </c>
      <c r="BT1667" s="297">
        <v>46333</v>
      </c>
      <c r="BU1667" s="294">
        <v>20626.47</v>
      </c>
      <c r="BV1667" s="294">
        <v>0</v>
      </c>
      <c r="BW1667" s="294">
        <v>0</v>
      </c>
    </row>
    <row r="1668" spans="1:75" s="289" customFormat="1" ht="18.2" customHeight="1" x14ac:dyDescent="0.15">
      <c r="A1668" s="298">
        <v>1666</v>
      </c>
      <c r="B1668" s="299" t="s">
        <v>305</v>
      </c>
      <c r="C1668" s="299" t="s">
        <v>306</v>
      </c>
      <c r="D1668" s="313">
        <v>45170</v>
      </c>
      <c r="E1668" s="300" t="s">
        <v>2729</v>
      </c>
      <c r="F1668" s="309">
        <v>0</v>
      </c>
      <c r="G1668" s="309">
        <v>0</v>
      </c>
      <c r="H1668" s="302">
        <v>56505.41</v>
      </c>
      <c r="I1668" s="302">
        <v>0</v>
      </c>
      <c r="J1668" s="302">
        <v>0</v>
      </c>
      <c r="K1668" s="302">
        <v>56505.41</v>
      </c>
      <c r="L1668" s="302">
        <v>376.43</v>
      </c>
      <c r="M1668" s="302">
        <v>0</v>
      </c>
      <c r="N1668" s="302">
        <v>0</v>
      </c>
      <c r="O1668" s="302">
        <v>376.43</v>
      </c>
      <c r="P1668" s="302">
        <v>0</v>
      </c>
      <c r="Q1668" s="302">
        <v>0</v>
      </c>
      <c r="R1668" s="302">
        <v>56128.98</v>
      </c>
      <c r="S1668" s="302">
        <v>0</v>
      </c>
      <c r="T1668" s="302">
        <v>447.33</v>
      </c>
      <c r="U1668" s="302">
        <v>0</v>
      </c>
      <c r="V1668" s="302">
        <v>0</v>
      </c>
      <c r="W1668" s="302">
        <v>447.33</v>
      </c>
      <c r="X1668" s="302">
        <v>0</v>
      </c>
      <c r="Y1668" s="302">
        <v>0</v>
      </c>
      <c r="Z1668" s="302">
        <v>0</v>
      </c>
      <c r="AA1668" s="302">
        <v>65.48</v>
      </c>
      <c r="AB1668" s="302">
        <v>0</v>
      </c>
      <c r="AC1668" s="302">
        <v>0</v>
      </c>
      <c r="AD1668" s="302">
        <v>0</v>
      </c>
      <c r="AE1668" s="302">
        <v>0</v>
      </c>
      <c r="AF1668" s="302">
        <v>-23.05</v>
      </c>
      <c r="AG1668" s="302">
        <v>44.46</v>
      </c>
      <c r="AH1668" s="302">
        <v>116.52</v>
      </c>
      <c r="AI1668" s="302">
        <v>0</v>
      </c>
      <c r="AJ1668" s="302">
        <v>0</v>
      </c>
      <c r="AK1668" s="302">
        <v>0</v>
      </c>
      <c r="AL1668" s="302">
        <v>0</v>
      </c>
      <c r="AM1668" s="302">
        <v>0</v>
      </c>
      <c r="AN1668" s="302">
        <v>0</v>
      </c>
      <c r="AO1668" s="302">
        <v>0</v>
      </c>
      <c r="AP1668" s="302">
        <v>120.47</v>
      </c>
      <c r="AQ1668" s="302">
        <v>0</v>
      </c>
      <c r="AR1668" s="302">
        <v>62.23</v>
      </c>
      <c r="AS1668" s="302">
        <v>0</v>
      </c>
      <c r="AT1668" s="295">
        <f t="shared" si="26"/>
        <v>1085.4100000000001</v>
      </c>
      <c r="AU1668" s="302">
        <v>0</v>
      </c>
      <c r="AV1668" s="302">
        <v>0</v>
      </c>
      <c r="AW1668" s="303">
        <v>98</v>
      </c>
      <c r="AX1668" s="303">
        <v>300</v>
      </c>
      <c r="AY1668" s="302">
        <v>398200</v>
      </c>
      <c r="AZ1668" s="302">
        <v>94284.1</v>
      </c>
      <c r="BA1668" s="301">
        <v>89.073328000000004</v>
      </c>
      <c r="BB1668" s="301">
        <v>53.026915947073199</v>
      </c>
      <c r="BC1668" s="301">
        <v>9.5</v>
      </c>
      <c r="BD1668" s="301"/>
      <c r="BE1668" s="300" t="s">
        <v>4204</v>
      </c>
      <c r="BF1668" s="298"/>
      <c r="BG1668" s="300" t="s">
        <v>307</v>
      </c>
      <c r="BH1668" s="300" t="s">
        <v>222</v>
      </c>
      <c r="BI1668" s="300" t="s">
        <v>308</v>
      </c>
      <c r="BJ1668" s="300" t="s">
        <v>103</v>
      </c>
      <c r="BK1668" s="299" t="s">
        <v>175</v>
      </c>
      <c r="BL1668" s="301">
        <v>439551.43076208001</v>
      </c>
      <c r="BM1668" s="299" t="s">
        <v>309</v>
      </c>
      <c r="BN1668" s="301"/>
      <c r="BO1668" s="304">
        <v>39029</v>
      </c>
      <c r="BP1668" s="304">
        <v>48160</v>
      </c>
      <c r="BQ1668" s="297" t="s">
        <v>4757</v>
      </c>
      <c r="BR1668" s="297" t="s">
        <v>4764</v>
      </c>
      <c r="BS1668" s="297">
        <v>39029</v>
      </c>
      <c r="BT1668" s="297">
        <v>48160</v>
      </c>
      <c r="BU1668" s="301">
        <v>0</v>
      </c>
      <c r="BV1668" s="301">
        <v>65.48</v>
      </c>
      <c r="BW1668" s="301">
        <v>0</v>
      </c>
    </row>
    <row r="1669" spans="1:75" s="289" customFormat="1" ht="18.2" customHeight="1" x14ac:dyDescent="0.15">
      <c r="A1669" s="291">
        <v>1667</v>
      </c>
      <c r="B1669" s="292" t="s">
        <v>305</v>
      </c>
      <c r="C1669" s="292" t="s">
        <v>306</v>
      </c>
      <c r="D1669" s="312">
        <v>45170</v>
      </c>
      <c r="E1669" s="293" t="s">
        <v>2730</v>
      </c>
      <c r="F1669" s="308">
        <v>121</v>
      </c>
      <c r="G1669" s="308">
        <v>121</v>
      </c>
      <c r="H1669" s="295">
        <v>0</v>
      </c>
      <c r="I1669" s="295">
        <v>75333.62</v>
      </c>
      <c r="J1669" s="295">
        <v>0</v>
      </c>
      <c r="K1669" s="295">
        <v>75333.62</v>
      </c>
      <c r="L1669" s="295">
        <v>0</v>
      </c>
      <c r="M1669" s="295">
        <v>0</v>
      </c>
      <c r="N1669" s="295">
        <v>0</v>
      </c>
      <c r="O1669" s="295">
        <v>0</v>
      </c>
      <c r="P1669" s="295">
        <v>0</v>
      </c>
      <c r="Q1669" s="295">
        <v>0</v>
      </c>
      <c r="R1669" s="295">
        <v>75333.62</v>
      </c>
      <c r="S1669" s="295">
        <v>41682.43</v>
      </c>
      <c r="T1669" s="295">
        <v>0</v>
      </c>
      <c r="U1669" s="295">
        <v>0</v>
      </c>
      <c r="V1669" s="295">
        <v>0</v>
      </c>
      <c r="W1669" s="295">
        <v>0</v>
      </c>
      <c r="X1669" s="295">
        <v>0</v>
      </c>
      <c r="Y1669" s="295">
        <v>0</v>
      </c>
      <c r="Z1669" s="295">
        <v>41682.43</v>
      </c>
      <c r="AA1669" s="295">
        <v>0</v>
      </c>
      <c r="AB1669" s="295">
        <v>0</v>
      </c>
      <c r="AC1669" s="295">
        <v>0</v>
      </c>
      <c r="AD1669" s="295">
        <v>0</v>
      </c>
      <c r="AE1669" s="295">
        <v>0</v>
      </c>
      <c r="AF1669" s="295">
        <v>0</v>
      </c>
      <c r="AG1669" s="295">
        <v>0</v>
      </c>
      <c r="AH1669" s="295">
        <v>0</v>
      </c>
      <c r="AI1669" s="295">
        <v>0</v>
      </c>
      <c r="AJ1669" s="295">
        <v>0</v>
      </c>
      <c r="AK1669" s="295">
        <v>0</v>
      </c>
      <c r="AL1669" s="295">
        <v>0</v>
      </c>
      <c r="AM1669" s="295">
        <v>0</v>
      </c>
      <c r="AN1669" s="295">
        <v>0</v>
      </c>
      <c r="AO1669" s="295">
        <v>0</v>
      </c>
      <c r="AP1669" s="295">
        <v>0</v>
      </c>
      <c r="AQ1669" s="295">
        <v>0</v>
      </c>
      <c r="AR1669" s="295">
        <v>0</v>
      </c>
      <c r="AS1669" s="295">
        <v>0</v>
      </c>
      <c r="AT1669" s="295">
        <f t="shared" si="26"/>
        <v>0</v>
      </c>
      <c r="AU1669" s="295">
        <v>75333.62</v>
      </c>
      <c r="AV1669" s="295">
        <v>41682.43</v>
      </c>
      <c r="AW1669" s="296">
        <v>0</v>
      </c>
      <c r="AX1669" s="296">
        <v>180</v>
      </c>
      <c r="AY1669" s="295">
        <v>390700</v>
      </c>
      <c r="AZ1669" s="295">
        <v>93303.22</v>
      </c>
      <c r="BA1669" s="294">
        <v>89.838750000000005</v>
      </c>
      <c r="BB1669" s="294">
        <v>72.536384636832494</v>
      </c>
      <c r="BC1669" s="294">
        <v>9.5</v>
      </c>
      <c r="BD1669" s="294"/>
      <c r="BE1669" s="293" t="s">
        <v>4204</v>
      </c>
      <c r="BF1669" s="291"/>
      <c r="BG1669" s="293" t="s">
        <v>408</v>
      </c>
      <c r="BH1669" s="293" t="s">
        <v>194</v>
      </c>
      <c r="BI1669" s="293" t="s">
        <v>409</v>
      </c>
      <c r="BJ1669" s="293" t="s">
        <v>4205</v>
      </c>
      <c r="BK1669" s="292" t="s">
        <v>175</v>
      </c>
      <c r="BL1669" s="294">
        <v>589944.81024751998</v>
      </c>
      <c r="BM1669" s="292" t="s">
        <v>309</v>
      </c>
      <c r="BN1669" s="294"/>
      <c r="BO1669" s="297">
        <v>39029</v>
      </c>
      <c r="BP1669" s="297">
        <v>44508</v>
      </c>
      <c r="BQ1669" s="297" t="s">
        <v>951</v>
      </c>
      <c r="BR1669" s="297" t="s">
        <v>4801</v>
      </c>
      <c r="BS1669" s="297">
        <v>39029</v>
      </c>
      <c r="BT1669" s="297">
        <v>44508</v>
      </c>
      <c r="BU1669" s="294">
        <v>25145.22</v>
      </c>
      <c r="BV1669" s="294">
        <v>0</v>
      </c>
      <c r="BW1669" s="294">
        <v>0</v>
      </c>
    </row>
    <row r="1670" spans="1:75" s="289" customFormat="1" ht="18.2" customHeight="1" x14ac:dyDescent="0.15">
      <c r="A1670" s="298">
        <v>1668</v>
      </c>
      <c r="B1670" s="299" t="s">
        <v>305</v>
      </c>
      <c r="C1670" s="299" t="s">
        <v>306</v>
      </c>
      <c r="D1670" s="313">
        <v>45170</v>
      </c>
      <c r="E1670" s="300" t="s">
        <v>2731</v>
      </c>
      <c r="F1670" s="309">
        <v>0</v>
      </c>
      <c r="G1670" s="309">
        <v>0</v>
      </c>
      <c r="H1670" s="302">
        <v>67964.42</v>
      </c>
      <c r="I1670" s="302">
        <v>0</v>
      </c>
      <c r="J1670" s="302">
        <v>0</v>
      </c>
      <c r="K1670" s="302">
        <v>67964.42</v>
      </c>
      <c r="L1670" s="302">
        <v>452.72</v>
      </c>
      <c r="M1670" s="302">
        <v>0</v>
      </c>
      <c r="N1670" s="302">
        <v>0</v>
      </c>
      <c r="O1670" s="302">
        <v>452.72</v>
      </c>
      <c r="P1670" s="302">
        <v>0</v>
      </c>
      <c r="Q1670" s="302">
        <v>0</v>
      </c>
      <c r="R1670" s="302">
        <v>67511.7</v>
      </c>
      <c r="S1670" s="302">
        <v>0</v>
      </c>
      <c r="T1670" s="302">
        <v>538.04999999999995</v>
      </c>
      <c r="U1670" s="302">
        <v>0</v>
      </c>
      <c r="V1670" s="302">
        <v>0</v>
      </c>
      <c r="W1670" s="302">
        <v>538.04999999999995</v>
      </c>
      <c r="X1670" s="302">
        <v>0</v>
      </c>
      <c r="Y1670" s="302">
        <v>0</v>
      </c>
      <c r="Z1670" s="302">
        <v>0</v>
      </c>
      <c r="AA1670" s="302">
        <v>78.75</v>
      </c>
      <c r="AB1670" s="302">
        <v>0</v>
      </c>
      <c r="AC1670" s="302">
        <v>0</v>
      </c>
      <c r="AD1670" s="302">
        <v>0</v>
      </c>
      <c r="AE1670" s="302">
        <v>0</v>
      </c>
      <c r="AF1670" s="302">
        <v>-27.56</v>
      </c>
      <c r="AG1670" s="302">
        <v>53.48</v>
      </c>
      <c r="AH1670" s="302">
        <v>140.38</v>
      </c>
      <c r="AI1670" s="302">
        <v>0</v>
      </c>
      <c r="AJ1670" s="302">
        <v>0</v>
      </c>
      <c r="AK1670" s="302">
        <v>0</v>
      </c>
      <c r="AL1670" s="302">
        <v>0</v>
      </c>
      <c r="AM1670" s="302">
        <v>0</v>
      </c>
      <c r="AN1670" s="302">
        <v>0</v>
      </c>
      <c r="AO1670" s="302">
        <v>0</v>
      </c>
      <c r="AP1670" s="302">
        <v>27.08</v>
      </c>
      <c r="AQ1670" s="302">
        <v>0</v>
      </c>
      <c r="AR1670" s="302">
        <v>24.25</v>
      </c>
      <c r="AS1670" s="302">
        <v>0</v>
      </c>
      <c r="AT1670" s="295">
        <f t="shared" si="26"/>
        <v>1238.6500000000001</v>
      </c>
      <c r="AU1670" s="302">
        <v>0</v>
      </c>
      <c r="AV1670" s="302">
        <v>0</v>
      </c>
      <c r="AW1670" s="303">
        <v>98</v>
      </c>
      <c r="AX1670" s="303">
        <v>300</v>
      </c>
      <c r="AY1670" s="302">
        <v>484699.98</v>
      </c>
      <c r="AZ1670" s="302">
        <v>113400</v>
      </c>
      <c r="BA1670" s="301">
        <v>88.029262000000003</v>
      </c>
      <c r="BB1670" s="301">
        <v>52.407452622269801</v>
      </c>
      <c r="BC1670" s="301">
        <v>9.5</v>
      </c>
      <c r="BD1670" s="301"/>
      <c r="BE1670" s="300" t="s">
        <v>4204</v>
      </c>
      <c r="BF1670" s="298"/>
      <c r="BG1670" s="300" t="s">
        <v>312</v>
      </c>
      <c r="BH1670" s="300" t="s">
        <v>230</v>
      </c>
      <c r="BI1670" s="300" t="s">
        <v>785</v>
      </c>
      <c r="BJ1670" s="300" t="s">
        <v>103</v>
      </c>
      <c r="BK1670" s="299" t="s">
        <v>175</v>
      </c>
      <c r="BL1670" s="301">
        <v>528690.60382319998</v>
      </c>
      <c r="BM1670" s="299" t="s">
        <v>309</v>
      </c>
      <c r="BN1670" s="301"/>
      <c r="BO1670" s="304">
        <v>39030</v>
      </c>
      <c r="BP1670" s="304">
        <v>48161</v>
      </c>
      <c r="BQ1670" s="297" t="s">
        <v>4757</v>
      </c>
      <c r="BR1670" s="297" t="s">
        <v>4764</v>
      </c>
      <c r="BS1670" s="297">
        <v>39030</v>
      </c>
      <c r="BT1670" s="297">
        <v>48161</v>
      </c>
      <c r="BU1670" s="301">
        <v>0</v>
      </c>
      <c r="BV1670" s="301">
        <v>78.75</v>
      </c>
      <c r="BW1670" s="301">
        <v>0</v>
      </c>
    </row>
    <row r="1671" spans="1:75" s="289" customFormat="1" ht="18.2" customHeight="1" x14ac:dyDescent="0.15">
      <c r="A1671" s="291">
        <v>1669</v>
      </c>
      <c r="B1671" s="292" t="s">
        <v>305</v>
      </c>
      <c r="C1671" s="292" t="s">
        <v>306</v>
      </c>
      <c r="D1671" s="312">
        <v>45170</v>
      </c>
      <c r="E1671" s="293" t="s">
        <v>2732</v>
      </c>
      <c r="F1671" s="308">
        <v>146</v>
      </c>
      <c r="G1671" s="308">
        <v>145</v>
      </c>
      <c r="H1671" s="295">
        <v>67964.42</v>
      </c>
      <c r="I1671" s="295">
        <v>38958.46</v>
      </c>
      <c r="J1671" s="295">
        <v>0</v>
      </c>
      <c r="K1671" s="295">
        <v>106922.88</v>
      </c>
      <c r="L1671" s="295">
        <v>452.72</v>
      </c>
      <c r="M1671" s="295">
        <v>0</v>
      </c>
      <c r="N1671" s="295">
        <v>0</v>
      </c>
      <c r="O1671" s="295">
        <v>0</v>
      </c>
      <c r="P1671" s="295">
        <v>0</v>
      </c>
      <c r="Q1671" s="295">
        <v>0</v>
      </c>
      <c r="R1671" s="295">
        <v>106922.88</v>
      </c>
      <c r="S1671" s="295">
        <v>104228.58</v>
      </c>
      <c r="T1671" s="295">
        <v>538.04999999999995</v>
      </c>
      <c r="U1671" s="295">
        <v>0</v>
      </c>
      <c r="V1671" s="295">
        <v>0</v>
      </c>
      <c r="W1671" s="295">
        <v>0</v>
      </c>
      <c r="X1671" s="295">
        <v>0</v>
      </c>
      <c r="Y1671" s="295">
        <v>0</v>
      </c>
      <c r="Z1671" s="295">
        <v>104766.63</v>
      </c>
      <c r="AA1671" s="295">
        <v>0</v>
      </c>
      <c r="AB1671" s="295">
        <v>0</v>
      </c>
      <c r="AC1671" s="295">
        <v>0</v>
      </c>
      <c r="AD1671" s="295">
        <v>0</v>
      </c>
      <c r="AE1671" s="295">
        <v>0</v>
      </c>
      <c r="AF1671" s="295">
        <v>0</v>
      </c>
      <c r="AG1671" s="295">
        <v>0</v>
      </c>
      <c r="AH1671" s="295">
        <v>0</v>
      </c>
      <c r="AI1671" s="295">
        <v>0</v>
      </c>
      <c r="AJ1671" s="295">
        <v>0</v>
      </c>
      <c r="AK1671" s="295">
        <v>0</v>
      </c>
      <c r="AL1671" s="295">
        <v>0</v>
      </c>
      <c r="AM1671" s="295">
        <v>0</v>
      </c>
      <c r="AN1671" s="295">
        <v>0</v>
      </c>
      <c r="AO1671" s="295">
        <v>0</v>
      </c>
      <c r="AP1671" s="295">
        <v>0</v>
      </c>
      <c r="AQ1671" s="295">
        <v>0</v>
      </c>
      <c r="AR1671" s="295">
        <v>0</v>
      </c>
      <c r="AS1671" s="295">
        <v>0</v>
      </c>
      <c r="AT1671" s="295">
        <f t="shared" si="26"/>
        <v>0</v>
      </c>
      <c r="AU1671" s="295">
        <v>39411.18</v>
      </c>
      <c r="AV1671" s="295">
        <v>104766.63</v>
      </c>
      <c r="AW1671" s="296">
        <v>98</v>
      </c>
      <c r="AX1671" s="296">
        <v>300</v>
      </c>
      <c r="AY1671" s="295">
        <v>484699.98</v>
      </c>
      <c r="AZ1671" s="295">
        <v>113400</v>
      </c>
      <c r="BA1671" s="294">
        <v>88.029262000000003</v>
      </c>
      <c r="BB1671" s="294">
        <v>83.001254120939706</v>
      </c>
      <c r="BC1671" s="294">
        <v>9.5</v>
      </c>
      <c r="BD1671" s="294"/>
      <c r="BE1671" s="293" t="s">
        <v>4204</v>
      </c>
      <c r="BF1671" s="291"/>
      <c r="BG1671" s="293" t="s">
        <v>312</v>
      </c>
      <c r="BH1671" s="293" t="s">
        <v>230</v>
      </c>
      <c r="BI1671" s="293" t="s">
        <v>642</v>
      </c>
      <c r="BJ1671" s="293" t="s">
        <v>4205</v>
      </c>
      <c r="BK1671" s="292" t="s">
        <v>175</v>
      </c>
      <c r="BL1671" s="294">
        <v>837323.33787647996</v>
      </c>
      <c r="BM1671" s="292" t="s">
        <v>309</v>
      </c>
      <c r="BN1671" s="294"/>
      <c r="BO1671" s="297">
        <v>39030</v>
      </c>
      <c r="BP1671" s="297">
        <v>48161</v>
      </c>
      <c r="BQ1671" s="297" t="s">
        <v>929</v>
      </c>
      <c r="BR1671" s="297" t="s">
        <v>4777</v>
      </c>
      <c r="BS1671" s="297">
        <v>39030</v>
      </c>
      <c r="BT1671" s="297">
        <v>48161</v>
      </c>
      <c r="BU1671" s="294">
        <v>39528.449999999997</v>
      </c>
      <c r="BV1671" s="294">
        <v>78.75</v>
      </c>
      <c r="BW1671" s="294">
        <v>0</v>
      </c>
    </row>
    <row r="1672" spans="1:75" s="289" customFormat="1" ht="18.2" customHeight="1" x14ac:dyDescent="0.15">
      <c r="A1672" s="298">
        <v>1670</v>
      </c>
      <c r="B1672" s="299" t="s">
        <v>305</v>
      </c>
      <c r="C1672" s="299" t="s">
        <v>306</v>
      </c>
      <c r="D1672" s="313">
        <v>45170</v>
      </c>
      <c r="E1672" s="300" t="s">
        <v>2733</v>
      </c>
      <c r="F1672" s="309">
        <v>88</v>
      </c>
      <c r="G1672" s="309">
        <v>87</v>
      </c>
      <c r="H1672" s="302">
        <v>55189.72</v>
      </c>
      <c r="I1672" s="302">
        <v>23056.28</v>
      </c>
      <c r="J1672" s="302">
        <v>0</v>
      </c>
      <c r="K1672" s="302">
        <v>78246</v>
      </c>
      <c r="L1672" s="302">
        <v>367.68</v>
      </c>
      <c r="M1672" s="302">
        <v>0</v>
      </c>
      <c r="N1672" s="302">
        <v>0</v>
      </c>
      <c r="O1672" s="302">
        <v>0</v>
      </c>
      <c r="P1672" s="302">
        <v>0</v>
      </c>
      <c r="Q1672" s="302">
        <v>0</v>
      </c>
      <c r="R1672" s="302">
        <v>78246</v>
      </c>
      <c r="S1672" s="302">
        <v>46943.92</v>
      </c>
      <c r="T1672" s="302">
        <v>436.92</v>
      </c>
      <c r="U1672" s="302">
        <v>0</v>
      </c>
      <c r="V1672" s="302">
        <v>0</v>
      </c>
      <c r="W1672" s="302">
        <v>0</v>
      </c>
      <c r="X1672" s="302">
        <v>0</v>
      </c>
      <c r="Y1672" s="302">
        <v>0</v>
      </c>
      <c r="Z1672" s="302">
        <v>47380.84</v>
      </c>
      <c r="AA1672" s="302">
        <v>0</v>
      </c>
      <c r="AB1672" s="302">
        <v>0</v>
      </c>
      <c r="AC1672" s="302">
        <v>0</v>
      </c>
      <c r="AD1672" s="302">
        <v>0</v>
      </c>
      <c r="AE1672" s="302">
        <v>0</v>
      </c>
      <c r="AF1672" s="302">
        <v>0</v>
      </c>
      <c r="AG1672" s="302">
        <v>0</v>
      </c>
      <c r="AH1672" s="302">
        <v>0</v>
      </c>
      <c r="AI1672" s="302">
        <v>0</v>
      </c>
      <c r="AJ1672" s="302">
        <v>0</v>
      </c>
      <c r="AK1672" s="302">
        <v>0</v>
      </c>
      <c r="AL1672" s="302">
        <v>0</v>
      </c>
      <c r="AM1672" s="302">
        <v>0</v>
      </c>
      <c r="AN1672" s="302">
        <v>0</v>
      </c>
      <c r="AO1672" s="302">
        <v>0</v>
      </c>
      <c r="AP1672" s="302">
        <v>0</v>
      </c>
      <c r="AQ1672" s="302">
        <v>0</v>
      </c>
      <c r="AR1672" s="302">
        <v>0</v>
      </c>
      <c r="AS1672" s="302">
        <v>0</v>
      </c>
      <c r="AT1672" s="295">
        <f t="shared" si="26"/>
        <v>0</v>
      </c>
      <c r="AU1672" s="302">
        <v>23423.96</v>
      </c>
      <c r="AV1672" s="302">
        <v>47380.84</v>
      </c>
      <c r="AW1672" s="303">
        <v>98</v>
      </c>
      <c r="AX1672" s="303">
        <v>300</v>
      </c>
      <c r="AY1672" s="302">
        <v>385000.01</v>
      </c>
      <c r="AZ1672" s="302">
        <v>92090.8</v>
      </c>
      <c r="BA1672" s="301">
        <v>90.000000999999997</v>
      </c>
      <c r="BB1672" s="301">
        <v>76.469528750385507</v>
      </c>
      <c r="BC1672" s="301">
        <v>9.5</v>
      </c>
      <c r="BD1672" s="301"/>
      <c r="BE1672" s="300" t="s">
        <v>4204</v>
      </c>
      <c r="BF1672" s="298"/>
      <c r="BG1672" s="300" t="s">
        <v>324</v>
      </c>
      <c r="BH1672" s="300" t="s">
        <v>235</v>
      </c>
      <c r="BI1672" s="300" t="s">
        <v>793</v>
      </c>
      <c r="BJ1672" s="300" t="s">
        <v>4205</v>
      </c>
      <c r="BK1672" s="299" t="s">
        <v>175</v>
      </c>
      <c r="BL1672" s="301">
        <v>612751.93761599995</v>
      </c>
      <c r="BM1672" s="299" t="s">
        <v>309</v>
      </c>
      <c r="BN1672" s="301"/>
      <c r="BO1672" s="304">
        <v>39030</v>
      </c>
      <c r="BP1672" s="304">
        <v>48161</v>
      </c>
      <c r="BQ1672" s="297" t="s">
        <v>4123</v>
      </c>
      <c r="BR1672" s="297" t="s">
        <v>4760</v>
      </c>
      <c r="BS1672" s="297">
        <v>39030</v>
      </c>
      <c r="BT1672" s="297">
        <v>48161</v>
      </c>
      <c r="BU1672" s="301">
        <v>19452.37</v>
      </c>
      <c r="BV1672" s="301">
        <v>63.95</v>
      </c>
      <c r="BW1672" s="301">
        <v>0</v>
      </c>
    </row>
    <row r="1673" spans="1:75" s="289" customFormat="1" ht="18.2" customHeight="1" x14ac:dyDescent="0.15">
      <c r="A1673" s="291">
        <v>1671</v>
      </c>
      <c r="B1673" s="292" t="s">
        <v>305</v>
      </c>
      <c r="C1673" s="292" t="s">
        <v>306</v>
      </c>
      <c r="D1673" s="312">
        <v>45170</v>
      </c>
      <c r="E1673" s="293" t="s">
        <v>2734</v>
      </c>
      <c r="F1673" s="308">
        <v>140</v>
      </c>
      <c r="G1673" s="308">
        <v>139</v>
      </c>
      <c r="H1673" s="295">
        <v>87064.19</v>
      </c>
      <c r="I1673" s="295">
        <v>49127.27</v>
      </c>
      <c r="J1673" s="295">
        <v>0</v>
      </c>
      <c r="K1673" s="295">
        <v>136191.46</v>
      </c>
      <c r="L1673" s="295">
        <v>582.67999999999995</v>
      </c>
      <c r="M1673" s="295">
        <v>0</v>
      </c>
      <c r="N1673" s="295">
        <v>0</v>
      </c>
      <c r="O1673" s="295">
        <v>0</v>
      </c>
      <c r="P1673" s="295">
        <v>0</v>
      </c>
      <c r="Q1673" s="295">
        <v>0</v>
      </c>
      <c r="R1673" s="295">
        <v>136191.46</v>
      </c>
      <c r="S1673" s="295">
        <v>125483.38</v>
      </c>
      <c r="T1673" s="295">
        <v>682</v>
      </c>
      <c r="U1673" s="295">
        <v>0</v>
      </c>
      <c r="V1673" s="295">
        <v>0</v>
      </c>
      <c r="W1673" s="295">
        <v>0</v>
      </c>
      <c r="X1673" s="295">
        <v>0</v>
      </c>
      <c r="Y1673" s="295">
        <v>0</v>
      </c>
      <c r="Z1673" s="295">
        <v>126165.38</v>
      </c>
      <c r="AA1673" s="295">
        <v>0</v>
      </c>
      <c r="AB1673" s="295">
        <v>0</v>
      </c>
      <c r="AC1673" s="295">
        <v>0</v>
      </c>
      <c r="AD1673" s="295">
        <v>0</v>
      </c>
      <c r="AE1673" s="295">
        <v>0</v>
      </c>
      <c r="AF1673" s="295">
        <v>0</v>
      </c>
      <c r="AG1673" s="295">
        <v>0</v>
      </c>
      <c r="AH1673" s="295">
        <v>0</v>
      </c>
      <c r="AI1673" s="295">
        <v>0</v>
      </c>
      <c r="AJ1673" s="295">
        <v>0</v>
      </c>
      <c r="AK1673" s="295">
        <v>0</v>
      </c>
      <c r="AL1673" s="295">
        <v>0</v>
      </c>
      <c r="AM1673" s="295">
        <v>0</v>
      </c>
      <c r="AN1673" s="295">
        <v>0</v>
      </c>
      <c r="AO1673" s="295">
        <v>0</v>
      </c>
      <c r="AP1673" s="295">
        <v>0</v>
      </c>
      <c r="AQ1673" s="295">
        <v>0</v>
      </c>
      <c r="AR1673" s="295">
        <v>0</v>
      </c>
      <c r="AS1673" s="295">
        <v>0</v>
      </c>
      <c r="AT1673" s="295">
        <f t="shared" si="26"/>
        <v>0</v>
      </c>
      <c r="AU1673" s="295">
        <v>49709.95</v>
      </c>
      <c r="AV1673" s="295">
        <v>126165.38</v>
      </c>
      <c r="AW1673" s="296">
        <v>98</v>
      </c>
      <c r="AX1673" s="296">
        <v>300</v>
      </c>
      <c r="AY1673" s="295">
        <v>613000.01</v>
      </c>
      <c r="AZ1673" s="295">
        <v>145910.09</v>
      </c>
      <c r="BA1673" s="294">
        <v>89.559540999999996</v>
      </c>
      <c r="BB1673" s="294">
        <v>83.594250717821197</v>
      </c>
      <c r="BC1673" s="294">
        <v>9.4</v>
      </c>
      <c r="BD1673" s="294"/>
      <c r="BE1673" s="293" t="s">
        <v>4204</v>
      </c>
      <c r="BF1673" s="291"/>
      <c r="BG1673" s="293" t="s">
        <v>307</v>
      </c>
      <c r="BH1673" s="293" t="s">
        <v>754</v>
      </c>
      <c r="BI1673" s="293" t="s">
        <v>755</v>
      </c>
      <c r="BJ1673" s="293" t="s">
        <v>4205</v>
      </c>
      <c r="BK1673" s="292" t="s">
        <v>175</v>
      </c>
      <c r="BL1673" s="294">
        <v>1066528.3976401601</v>
      </c>
      <c r="BM1673" s="292" t="s">
        <v>309</v>
      </c>
      <c r="BN1673" s="294"/>
      <c r="BO1673" s="297">
        <v>39030</v>
      </c>
      <c r="BP1673" s="297">
        <v>48161</v>
      </c>
      <c r="BQ1673" s="297" t="s">
        <v>4260</v>
      </c>
      <c r="BR1673" s="297" t="s">
        <v>4782</v>
      </c>
      <c r="BS1673" s="297">
        <v>39030</v>
      </c>
      <c r="BT1673" s="297">
        <v>48161</v>
      </c>
      <c r="BU1673" s="294">
        <v>41993.21</v>
      </c>
      <c r="BV1673" s="294">
        <v>55.87</v>
      </c>
      <c r="BW1673" s="294">
        <v>0</v>
      </c>
    </row>
    <row r="1674" spans="1:75" s="289" customFormat="1" ht="18.2" customHeight="1" x14ac:dyDescent="0.15">
      <c r="A1674" s="298">
        <v>1672</v>
      </c>
      <c r="B1674" s="299" t="s">
        <v>305</v>
      </c>
      <c r="C1674" s="299" t="s">
        <v>306</v>
      </c>
      <c r="D1674" s="313">
        <v>45170</v>
      </c>
      <c r="E1674" s="300" t="s">
        <v>2735</v>
      </c>
      <c r="F1674" s="309">
        <v>174</v>
      </c>
      <c r="G1674" s="309">
        <v>173</v>
      </c>
      <c r="H1674" s="302">
        <v>67964.42</v>
      </c>
      <c r="I1674" s="302">
        <v>42569.57</v>
      </c>
      <c r="J1674" s="302">
        <v>0</v>
      </c>
      <c r="K1674" s="302">
        <v>110533.99</v>
      </c>
      <c r="L1674" s="302">
        <v>452.72</v>
      </c>
      <c r="M1674" s="302">
        <v>0</v>
      </c>
      <c r="N1674" s="302">
        <v>0</v>
      </c>
      <c r="O1674" s="302">
        <v>0</v>
      </c>
      <c r="P1674" s="302">
        <v>0</v>
      </c>
      <c r="Q1674" s="302">
        <v>0</v>
      </c>
      <c r="R1674" s="302">
        <v>110533.99</v>
      </c>
      <c r="S1674" s="302">
        <v>128833.64</v>
      </c>
      <c r="T1674" s="302">
        <v>538.04999999999995</v>
      </c>
      <c r="U1674" s="302">
        <v>0</v>
      </c>
      <c r="V1674" s="302">
        <v>0</v>
      </c>
      <c r="W1674" s="302">
        <v>0</v>
      </c>
      <c r="X1674" s="302">
        <v>0</v>
      </c>
      <c r="Y1674" s="302">
        <v>0</v>
      </c>
      <c r="Z1674" s="302">
        <v>129371.69</v>
      </c>
      <c r="AA1674" s="302">
        <v>0</v>
      </c>
      <c r="AB1674" s="302">
        <v>0</v>
      </c>
      <c r="AC1674" s="302">
        <v>0</v>
      </c>
      <c r="AD1674" s="302">
        <v>0</v>
      </c>
      <c r="AE1674" s="302">
        <v>0</v>
      </c>
      <c r="AF1674" s="302">
        <v>0</v>
      </c>
      <c r="AG1674" s="302">
        <v>0</v>
      </c>
      <c r="AH1674" s="302">
        <v>0</v>
      </c>
      <c r="AI1674" s="302">
        <v>0</v>
      </c>
      <c r="AJ1674" s="302">
        <v>0</v>
      </c>
      <c r="AK1674" s="302">
        <v>0</v>
      </c>
      <c r="AL1674" s="302">
        <v>0</v>
      </c>
      <c r="AM1674" s="302">
        <v>0</v>
      </c>
      <c r="AN1674" s="302">
        <v>0</v>
      </c>
      <c r="AO1674" s="302">
        <v>0</v>
      </c>
      <c r="AP1674" s="302">
        <v>0</v>
      </c>
      <c r="AQ1674" s="302">
        <v>0</v>
      </c>
      <c r="AR1674" s="302">
        <v>0</v>
      </c>
      <c r="AS1674" s="302">
        <v>0</v>
      </c>
      <c r="AT1674" s="295">
        <f t="shared" si="26"/>
        <v>0</v>
      </c>
      <c r="AU1674" s="302">
        <v>43022.29</v>
      </c>
      <c r="AV1674" s="302">
        <v>129371.69</v>
      </c>
      <c r="AW1674" s="303">
        <v>98</v>
      </c>
      <c r="AX1674" s="303">
        <v>300</v>
      </c>
      <c r="AY1674" s="302">
        <v>484699.98</v>
      </c>
      <c r="AZ1674" s="302">
        <v>113400</v>
      </c>
      <c r="BA1674" s="301">
        <v>88.029262000000003</v>
      </c>
      <c r="BB1674" s="301">
        <v>85.804458250576502</v>
      </c>
      <c r="BC1674" s="301">
        <v>9.5</v>
      </c>
      <c r="BD1674" s="301"/>
      <c r="BE1674" s="300" t="s">
        <v>4204</v>
      </c>
      <c r="BF1674" s="298"/>
      <c r="BG1674" s="300" t="s">
        <v>312</v>
      </c>
      <c r="BH1674" s="300" t="s">
        <v>230</v>
      </c>
      <c r="BI1674" s="300" t="s">
        <v>785</v>
      </c>
      <c r="BJ1674" s="300" t="s">
        <v>4205</v>
      </c>
      <c r="BK1674" s="299" t="s">
        <v>175</v>
      </c>
      <c r="BL1674" s="301">
        <v>865602.28695304005</v>
      </c>
      <c r="BM1674" s="299" t="s">
        <v>309</v>
      </c>
      <c r="BN1674" s="301"/>
      <c r="BO1674" s="304">
        <v>39030</v>
      </c>
      <c r="BP1674" s="304">
        <v>48161</v>
      </c>
      <c r="BQ1674" s="297" t="s">
        <v>929</v>
      </c>
      <c r="BR1674" s="297" t="s">
        <v>4777</v>
      </c>
      <c r="BS1674" s="297">
        <v>39030</v>
      </c>
      <c r="BT1674" s="297">
        <v>48161</v>
      </c>
      <c r="BU1674" s="301">
        <v>46798.58</v>
      </c>
      <c r="BV1674" s="301">
        <v>78.75</v>
      </c>
      <c r="BW1674" s="301">
        <v>0</v>
      </c>
    </row>
    <row r="1675" spans="1:75" s="289" customFormat="1" ht="18.2" customHeight="1" x14ac:dyDescent="0.15">
      <c r="A1675" s="291">
        <v>1673</v>
      </c>
      <c r="B1675" s="292" t="s">
        <v>305</v>
      </c>
      <c r="C1675" s="292" t="s">
        <v>306</v>
      </c>
      <c r="D1675" s="312">
        <v>45170</v>
      </c>
      <c r="E1675" s="293" t="s">
        <v>2736</v>
      </c>
      <c r="F1675" s="308">
        <v>153</v>
      </c>
      <c r="G1675" s="308">
        <v>152</v>
      </c>
      <c r="H1675" s="295">
        <v>29629.39</v>
      </c>
      <c r="I1675" s="295">
        <v>17243.45</v>
      </c>
      <c r="J1675" s="295">
        <v>0</v>
      </c>
      <c r="K1675" s="295">
        <v>46872.84</v>
      </c>
      <c r="L1675" s="295">
        <v>196.46</v>
      </c>
      <c r="M1675" s="295">
        <v>0</v>
      </c>
      <c r="N1675" s="295">
        <v>0</v>
      </c>
      <c r="O1675" s="295">
        <v>0</v>
      </c>
      <c r="P1675" s="295">
        <v>0</v>
      </c>
      <c r="Q1675" s="295">
        <v>0</v>
      </c>
      <c r="R1675" s="295">
        <v>46872.84</v>
      </c>
      <c r="S1675" s="295">
        <v>48648.55</v>
      </c>
      <c r="T1675" s="295">
        <v>237.04</v>
      </c>
      <c r="U1675" s="295">
        <v>0</v>
      </c>
      <c r="V1675" s="295">
        <v>0</v>
      </c>
      <c r="W1675" s="295">
        <v>0</v>
      </c>
      <c r="X1675" s="295">
        <v>0</v>
      </c>
      <c r="Y1675" s="295">
        <v>0</v>
      </c>
      <c r="Z1675" s="295">
        <v>48885.59</v>
      </c>
      <c r="AA1675" s="295">
        <v>0</v>
      </c>
      <c r="AB1675" s="295">
        <v>0</v>
      </c>
      <c r="AC1675" s="295">
        <v>0</v>
      </c>
      <c r="AD1675" s="295">
        <v>0</v>
      </c>
      <c r="AE1675" s="295">
        <v>0</v>
      </c>
      <c r="AF1675" s="295">
        <v>0</v>
      </c>
      <c r="AG1675" s="295">
        <v>0</v>
      </c>
      <c r="AH1675" s="295">
        <v>0</v>
      </c>
      <c r="AI1675" s="295">
        <v>0</v>
      </c>
      <c r="AJ1675" s="295">
        <v>0</v>
      </c>
      <c r="AK1675" s="295">
        <v>0</v>
      </c>
      <c r="AL1675" s="295">
        <v>0</v>
      </c>
      <c r="AM1675" s="295">
        <v>0</v>
      </c>
      <c r="AN1675" s="295">
        <v>0</v>
      </c>
      <c r="AO1675" s="295">
        <v>0</v>
      </c>
      <c r="AP1675" s="295">
        <v>0</v>
      </c>
      <c r="AQ1675" s="295">
        <v>0</v>
      </c>
      <c r="AR1675" s="295">
        <v>0</v>
      </c>
      <c r="AS1675" s="295">
        <v>0</v>
      </c>
      <c r="AT1675" s="295">
        <f t="shared" si="26"/>
        <v>0</v>
      </c>
      <c r="AU1675" s="295">
        <v>17439.91</v>
      </c>
      <c r="AV1675" s="295">
        <v>48885.59</v>
      </c>
      <c r="AW1675" s="296">
        <v>98</v>
      </c>
      <c r="AX1675" s="296">
        <v>300</v>
      </c>
      <c r="AY1675" s="295">
        <v>512799.99</v>
      </c>
      <c r="AZ1675" s="295">
        <v>49224.24</v>
      </c>
      <c r="BA1675" s="294">
        <v>36.117528</v>
      </c>
      <c r="BB1675" s="294">
        <v>34.392224463791003</v>
      </c>
      <c r="BC1675" s="294">
        <v>9.6</v>
      </c>
      <c r="BD1675" s="294"/>
      <c r="BE1675" s="293" t="s">
        <v>4204</v>
      </c>
      <c r="BF1675" s="291"/>
      <c r="BG1675" s="293" t="s">
        <v>494</v>
      </c>
      <c r="BH1675" s="293" t="s">
        <v>218</v>
      </c>
      <c r="BI1675" s="293" t="s">
        <v>566</v>
      </c>
      <c r="BJ1675" s="293" t="s">
        <v>4205</v>
      </c>
      <c r="BK1675" s="292" t="s">
        <v>175</v>
      </c>
      <c r="BL1675" s="294">
        <v>367065.70983264002</v>
      </c>
      <c r="BM1675" s="292" t="s">
        <v>309</v>
      </c>
      <c r="BN1675" s="294"/>
      <c r="BO1675" s="297">
        <v>39030</v>
      </c>
      <c r="BP1675" s="297">
        <v>48161</v>
      </c>
      <c r="BQ1675" s="297" t="s">
        <v>956</v>
      </c>
      <c r="BR1675" s="297" t="s">
        <v>4794</v>
      </c>
      <c r="BS1675" s="297">
        <v>39030</v>
      </c>
      <c r="BT1675" s="297">
        <v>48161</v>
      </c>
      <c r="BU1675" s="294">
        <v>21626.55</v>
      </c>
      <c r="BV1675" s="294">
        <v>44.62</v>
      </c>
      <c r="BW1675" s="294">
        <v>0</v>
      </c>
    </row>
    <row r="1676" spans="1:75" s="289" customFormat="1" ht="18.2" customHeight="1" x14ac:dyDescent="0.15">
      <c r="A1676" s="298">
        <v>1674</v>
      </c>
      <c r="B1676" s="299" t="s">
        <v>305</v>
      </c>
      <c r="C1676" s="299" t="s">
        <v>306</v>
      </c>
      <c r="D1676" s="313">
        <v>45170</v>
      </c>
      <c r="E1676" s="300" t="s">
        <v>2737</v>
      </c>
      <c r="F1676" s="309">
        <v>12</v>
      </c>
      <c r="G1676" s="309">
        <v>11</v>
      </c>
      <c r="H1676" s="302">
        <v>51167.83</v>
      </c>
      <c r="I1676" s="302">
        <v>3511.4</v>
      </c>
      <c r="J1676" s="302">
        <v>0</v>
      </c>
      <c r="K1676" s="302">
        <v>54679.23</v>
      </c>
      <c r="L1676" s="302">
        <v>340.87</v>
      </c>
      <c r="M1676" s="302">
        <v>0</v>
      </c>
      <c r="N1676" s="302">
        <v>0</v>
      </c>
      <c r="O1676" s="302">
        <v>0</v>
      </c>
      <c r="P1676" s="302">
        <v>0</v>
      </c>
      <c r="Q1676" s="302">
        <v>0</v>
      </c>
      <c r="R1676" s="302">
        <v>54679.23</v>
      </c>
      <c r="S1676" s="302">
        <v>4194.63</v>
      </c>
      <c r="T1676" s="302">
        <v>405.08</v>
      </c>
      <c r="U1676" s="302">
        <v>0</v>
      </c>
      <c r="V1676" s="302">
        <v>0</v>
      </c>
      <c r="W1676" s="302">
        <v>0</v>
      </c>
      <c r="X1676" s="302">
        <v>0</v>
      </c>
      <c r="Y1676" s="302">
        <v>0</v>
      </c>
      <c r="Z1676" s="302">
        <v>4599.71</v>
      </c>
      <c r="AA1676" s="302">
        <v>0</v>
      </c>
      <c r="AB1676" s="302">
        <v>0</v>
      </c>
      <c r="AC1676" s="302">
        <v>0</v>
      </c>
      <c r="AD1676" s="302">
        <v>0</v>
      </c>
      <c r="AE1676" s="302">
        <v>0</v>
      </c>
      <c r="AF1676" s="302">
        <v>0</v>
      </c>
      <c r="AG1676" s="302">
        <v>0</v>
      </c>
      <c r="AH1676" s="302">
        <v>0</v>
      </c>
      <c r="AI1676" s="302">
        <v>0</v>
      </c>
      <c r="AJ1676" s="302">
        <v>0</v>
      </c>
      <c r="AK1676" s="302">
        <v>0</v>
      </c>
      <c r="AL1676" s="302">
        <v>0</v>
      </c>
      <c r="AM1676" s="302">
        <v>0</v>
      </c>
      <c r="AN1676" s="302">
        <v>0</v>
      </c>
      <c r="AO1676" s="302">
        <v>0</v>
      </c>
      <c r="AP1676" s="302">
        <v>0</v>
      </c>
      <c r="AQ1676" s="302">
        <v>0</v>
      </c>
      <c r="AR1676" s="302">
        <v>0</v>
      </c>
      <c r="AS1676" s="302">
        <v>0</v>
      </c>
      <c r="AT1676" s="295">
        <f t="shared" si="26"/>
        <v>0</v>
      </c>
      <c r="AU1676" s="302">
        <v>3852.27</v>
      </c>
      <c r="AV1676" s="302">
        <v>4599.71</v>
      </c>
      <c r="AW1676" s="303">
        <v>98</v>
      </c>
      <c r="AX1676" s="303">
        <v>300</v>
      </c>
      <c r="AY1676" s="302">
        <v>372300.01</v>
      </c>
      <c r="AZ1676" s="302">
        <v>85378.26</v>
      </c>
      <c r="BA1676" s="301">
        <v>86.301365000000004</v>
      </c>
      <c r="BB1676" s="301">
        <v>55.270418794538003</v>
      </c>
      <c r="BC1676" s="301">
        <v>9.5</v>
      </c>
      <c r="BD1676" s="301"/>
      <c r="BE1676" s="300" t="s">
        <v>4204</v>
      </c>
      <c r="BF1676" s="298"/>
      <c r="BG1676" s="300" t="s">
        <v>312</v>
      </c>
      <c r="BH1676" s="300" t="s">
        <v>196</v>
      </c>
      <c r="BI1676" s="300" t="s">
        <v>773</v>
      </c>
      <c r="BJ1676" s="300" t="s">
        <v>4205</v>
      </c>
      <c r="BK1676" s="299" t="s">
        <v>175</v>
      </c>
      <c r="BL1676" s="301">
        <v>428198.29933607997</v>
      </c>
      <c r="BM1676" s="299" t="s">
        <v>309</v>
      </c>
      <c r="BN1676" s="301"/>
      <c r="BO1676" s="304">
        <v>39031</v>
      </c>
      <c r="BP1676" s="304">
        <v>48162</v>
      </c>
      <c r="BQ1676" s="297" t="s">
        <v>929</v>
      </c>
      <c r="BR1676" s="297" t="s">
        <v>4777</v>
      </c>
      <c r="BS1676" s="297">
        <v>39031</v>
      </c>
      <c r="BT1676" s="297">
        <v>48162</v>
      </c>
      <c r="BU1676" s="301">
        <v>2260.83</v>
      </c>
      <c r="BV1676" s="301">
        <v>59.29</v>
      </c>
      <c r="BW1676" s="301">
        <v>0</v>
      </c>
    </row>
    <row r="1677" spans="1:75" s="289" customFormat="1" ht="18.2" customHeight="1" x14ac:dyDescent="0.15">
      <c r="A1677" s="291">
        <v>1675</v>
      </c>
      <c r="B1677" s="292" t="s">
        <v>305</v>
      </c>
      <c r="C1677" s="292" t="s">
        <v>306</v>
      </c>
      <c r="D1677" s="312">
        <v>45170</v>
      </c>
      <c r="E1677" s="293" t="s">
        <v>2738</v>
      </c>
      <c r="F1677" s="308">
        <v>0</v>
      </c>
      <c r="G1677" s="308">
        <v>0</v>
      </c>
      <c r="H1677" s="295">
        <v>106527.08</v>
      </c>
      <c r="I1677" s="295">
        <v>0</v>
      </c>
      <c r="J1677" s="295">
        <v>0</v>
      </c>
      <c r="K1677" s="295">
        <v>106527.08</v>
      </c>
      <c r="L1677" s="295">
        <v>713</v>
      </c>
      <c r="M1677" s="295">
        <v>0</v>
      </c>
      <c r="N1677" s="295">
        <v>0</v>
      </c>
      <c r="O1677" s="295">
        <v>713</v>
      </c>
      <c r="P1677" s="295">
        <v>0</v>
      </c>
      <c r="Q1677" s="295">
        <v>0</v>
      </c>
      <c r="R1677" s="295">
        <v>105814.08</v>
      </c>
      <c r="S1677" s="295">
        <v>0</v>
      </c>
      <c r="T1677" s="295">
        <v>834.46</v>
      </c>
      <c r="U1677" s="295">
        <v>0</v>
      </c>
      <c r="V1677" s="295">
        <v>0</v>
      </c>
      <c r="W1677" s="295">
        <v>834.46</v>
      </c>
      <c r="X1677" s="295">
        <v>0</v>
      </c>
      <c r="Y1677" s="295">
        <v>0</v>
      </c>
      <c r="Z1677" s="295">
        <v>0</v>
      </c>
      <c r="AA1677" s="295">
        <v>68.37</v>
      </c>
      <c r="AB1677" s="295">
        <v>0</v>
      </c>
      <c r="AC1677" s="295">
        <v>0</v>
      </c>
      <c r="AD1677" s="295">
        <v>0</v>
      </c>
      <c r="AE1677" s="295">
        <v>0</v>
      </c>
      <c r="AF1677" s="295">
        <v>-44.74</v>
      </c>
      <c r="AG1677" s="295">
        <v>80.790000000000006</v>
      </c>
      <c r="AH1677" s="295">
        <v>220.42</v>
      </c>
      <c r="AI1677" s="295">
        <v>0</v>
      </c>
      <c r="AJ1677" s="295">
        <v>0</v>
      </c>
      <c r="AK1677" s="295">
        <v>0</v>
      </c>
      <c r="AL1677" s="295">
        <v>0</v>
      </c>
      <c r="AM1677" s="295">
        <v>0</v>
      </c>
      <c r="AN1677" s="295">
        <v>0</v>
      </c>
      <c r="AO1677" s="295">
        <v>0</v>
      </c>
      <c r="AP1677" s="295">
        <v>44.34</v>
      </c>
      <c r="AQ1677" s="295">
        <v>0</v>
      </c>
      <c r="AR1677" s="295">
        <v>43.33</v>
      </c>
      <c r="AS1677" s="295">
        <v>0</v>
      </c>
      <c r="AT1677" s="295">
        <f t="shared" si="26"/>
        <v>1873.31</v>
      </c>
      <c r="AU1677" s="295">
        <v>0</v>
      </c>
      <c r="AV1677" s="295">
        <v>0</v>
      </c>
      <c r="AW1677" s="296">
        <v>98</v>
      </c>
      <c r="AX1677" s="296">
        <v>300</v>
      </c>
      <c r="AY1677" s="295">
        <v>748000.01</v>
      </c>
      <c r="AZ1677" s="295">
        <v>178534.37</v>
      </c>
      <c r="BA1677" s="294">
        <v>89.822192000000001</v>
      </c>
      <c r="BB1677" s="294">
        <v>53.235982573346298</v>
      </c>
      <c r="BC1677" s="294">
        <v>9.4</v>
      </c>
      <c r="BD1677" s="294"/>
      <c r="BE1677" s="293" t="s">
        <v>4204</v>
      </c>
      <c r="BF1677" s="291"/>
      <c r="BG1677" s="293" t="s">
        <v>333</v>
      </c>
      <c r="BH1677" s="293" t="s">
        <v>527</v>
      </c>
      <c r="BI1677" s="293" t="s">
        <v>542</v>
      </c>
      <c r="BJ1677" s="293" t="s">
        <v>103</v>
      </c>
      <c r="BK1677" s="292" t="s">
        <v>175</v>
      </c>
      <c r="BL1677" s="294">
        <v>828640.21863168001</v>
      </c>
      <c r="BM1677" s="292" t="s">
        <v>309</v>
      </c>
      <c r="BN1677" s="294"/>
      <c r="BO1677" s="297">
        <v>39031</v>
      </c>
      <c r="BP1677" s="297">
        <v>48162</v>
      </c>
      <c r="BQ1677" s="297" t="s">
        <v>4757</v>
      </c>
      <c r="BR1677" s="297" t="s">
        <v>4764</v>
      </c>
      <c r="BS1677" s="297">
        <v>39031</v>
      </c>
      <c r="BT1677" s="297">
        <v>48162</v>
      </c>
      <c r="BU1677" s="294">
        <v>0</v>
      </c>
      <c r="BV1677" s="294">
        <v>68.37</v>
      </c>
      <c r="BW1677" s="294">
        <v>0</v>
      </c>
    </row>
    <row r="1678" spans="1:75" s="289" customFormat="1" ht="18.2" customHeight="1" x14ac:dyDescent="0.15">
      <c r="A1678" s="298">
        <v>1676</v>
      </c>
      <c r="B1678" s="299" t="s">
        <v>305</v>
      </c>
      <c r="C1678" s="299" t="s">
        <v>306</v>
      </c>
      <c r="D1678" s="313">
        <v>45170</v>
      </c>
      <c r="E1678" s="300" t="s">
        <v>2739</v>
      </c>
      <c r="F1678" s="309">
        <v>127</v>
      </c>
      <c r="G1678" s="309">
        <v>126</v>
      </c>
      <c r="H1678" s="302">
        <v>45624.36</v>
      </c>
      <c r="I1678" s="302">
        <v>24173.38</v>
      </c>
      <c r="J1678" s="302">
        <v>0</v>
      </c>
      <c r="K1678" s="302">
        <v>69797.740000000005</v>
      </c>
      <c r="L1678" s="302">
        <v>303.89</v>
      </c>
      <c r="M1678" s="302">
        <v>0</v>
      </c>
      <c r="N1678" s="302">
        <v>0</v>
      </c>
      <c r="O1678" s="302">
        <v>0</v>
      </c>
      <c r="P1678" s="302">
        <v>0</v>
      </c>
      <c r="Q1678" s="302">
        <v>0</v>
      </c>
      <c r="R1678" s="302">
        <v>69797.740000000005</v>
      </c>
      <c r="S1678" s="302">
        <v>59626.7</v>
      </c>
      <c r="T1678" s="302">
        <v>361.19</v>
      </c>
      <c r="U1678" s="302">
        <v>0</v>
      </c>
      <c r="V1678" s="302">
        <v>0</v>
      </c>
      <c r="W1678" s="302">
        <v>0</v>
      </c>
      <c r="X1678" s="302">
        <v>0</v>
      </c>
      <c r="Y1678" s="302">
        <v>0</v>
      </c>
      <c r="Z1678" s="302">
        <v>59987.89</v>
      </c>
      <c r="AA1678" s="302">
        <v>0</v>
      </c>
      <c r="AB1678" s="302">
        <v>0</v>
      </c>
      <c r="AC1678" s="302">
        <v>0</v>
      </c>
      <c r="AD1678" s="302">
        <v>0</v>
      </c>
      <c r="AE1678" s="302">
        <v>0</v>
      </c>
      <c r="AF1678" s="302">
        <v>0</v>
      </c>
      <c r="AG1678" s="302">
        <v>0</v>
      </c>
      <c r="AH1678" s="302">
        <v>0</v>
      </c>
      <c r="AI1678" s="302">
        <v>0</v>
      </c>
      <c r="AJ1678" s="302">
        <v>0</v>
      </c>
      <c r="AK1678" s="302">
        <v>0</v>
      </c>
      <c r="AL1678" s="302">
        <v>0</v>
      </c>
      <c r="AM1678" s="302">
        <v>0</v>
      </c>
      <c r="AN1678" s="302">
        <v>0</v>
      </c>
      <c r="AO1678" s="302">
        <v>0</v>
      </c>
      <c r="AP1678" s="302">
        <v>0</v>
      </c>
      <c r="AQ1678" s="302">
        <v>0</v>
      </c>
      <c r="AR1678" s="302">
        <v>0</v>
      </c>
      <c r="AS1678" s="302">
        <v>0</v>
      </c>
      <c r="AT1678" s="295">
        <f t="shared" si="26"/>
        <v>0</v>
      </c>
      <c r="AU1678" s="302">
        <v>24477.27</v>
      </c>
      <c r="AV1678" s="302">
        <v>59987.89</v>
      </c>
      <c r="AW1678" s="303">
        <v>98</v>
      </c>
      <c r="AX1678" s="303">
        <v>300</v>
      </c>
      <c r="AY1678" s="302">
        <v>336199.99</v>
      </c>
      <c r="AZ1678" s="302">
        <v>76122.97</v>
      </c>
      <c r="BA1678" s="301">
        <v>85.208209999999994</v>
      </c>
      <c r="BB1678" s="301">
        <v>78.128066829833401</v>
      </c>
      <c r="BC1678" s="301">
        <v>9.5</v>
      </c>
      <c r="BD1678" s="301"/>
      <c r="BE1678" s="300" t="s">
        <v>4204</v>
      </c>
      <c r="BF1678" s="298"/>
      <c r="BG1678" s="300" t="s">
        <v>360</v>
      </c>
      <c r="BH1678" s="300" t="s">
        <v>232</v>
      </c>
      <c r="BI1678" s="300" t="s">
        <v>369</v>
      </c>
      <c r="BJ1678" s="300" t="s">
        <v>4205</v>
      </c>
      <c r="BK1678" s="299" t="s">
        <v>175</v>
      </c>
      <c r="BL1678" s="301">
        <v>546592.80252303998</v>
      </c>
      <c r="BM1678" s="299" t="s">
        <v>309</v>
      </c>
      <c r="BN1678" s="301"/>
      <c r="BO1678" s="304">
        <v>39031</v>
      </c>
      <c r="BP1678" s="304">
        <v>48162</v>
      </c>
      <c r="BQ1678" s="297" t="s">
        <v>936</v>
      </c>
      <c r="BR1678" s="297" t="s">
        <v>4769</v>
      </c>
      <c r="BS1678" s="297">
        <v>39031</v>
      </c>
      <c r="BT1678" s="297">
        <v>48162</v>
      </c>
      <c r="BU1678" s="301">
        <v>23293.07</v>
      </c>
      <c r="BV1678" s="301">
        <v>52.86</v>
      </c>
      <c r="BW1678" s="301">
        <v>0</v>
      </c>
    </row>
    <row r="1679" spans="1:75" s="289" customFormat="1" ht="18.2" customHeight="1" x14ac:dyDescent="0.15">
      <c r="A1679" s="291">
        <v>1677</v>
      </c>
      <c r="B1679" s="292" t="s">
        <v>305</v>
      </c>
      <c r="C1679" s="292" t="s">
        <v>306</v>
      </c>
      <c r="D1679" s="312">
        <v>45170</v>
      </c>
      <c r="E1679" s="293" t="s">
        <v>2740</v>
      </c>
      <c r="F1679" s="308">
        <v>0</v>
      </c>
      <c r="G1679" s="308">
        <v>0</v>
      </c>
      <c r="H1679" s="295">
        <v>40131.379999999997</v>
      </c>
      <c r="I1679" s="295">
        <v>0</v>
      </c>
      <c r="J1679" s="295">
        <v>0</v>
      </c>
      <c r="K1679" s="295">
        <v>40131.379999999997</v>
      </c>
      <c r="L1679" s="295">
        <v>267.35000000000002</v>
      </c>
      <c r="M1679" s="295">
        <v>0</v>
      </c>
      <c r="N1679" s="295">
        <v>0</v>
      </c>
      <c r="O1679" s="295">
        <v>267.35000000000002</v>
      </c>
      <c r="P1679" s="295">
        <v>0</v>
      </c>
      <c r="Q1679" s="295">
        <v>0</v>
      </c>
      <c r="R1679" s="295">
        <v>39864.03</v>
      </c>
      <c r="S1679" s="295">
        <v>0</v>
      </c>
      <c r="T1679" s="295">
        <v>317.70999999999998</v>
      </c>
      <c r="U1679" s="295">
        <v>0</v>
      </c>
      <c r="V1679" s="295">
        <v>0</v>
      </c>
      <c r="W1679" s="295">
        <v>317.70999999999998</v>
      </c>
      <c r="X1679" s="295">
        <v>0</v>
      </c>
      <c r="Y1679" s="295">
        <v>0</v>
      </c>
      <c r="Z1679" s="295">
        <v>0</v>
      </c>
      <c r="AA1679" s="295">
        <v>78.22</v>
      </c>
      <c r="AB1679" s="295">
        <v>0</v>
      </c>
      <c r="AC1679" s="295">
        <v>0</v>
      </c>
      <c r="AD1679" s="295">
        <v>0</v>
      </c>
      <c r="AE1679" s="295">
        <v>0</v>
      </c>
      <c r="AF1679" s="295">
        <v>-15.71</v>
      </c>
      <c r="AG1679" s="295">
        <v>33.159999999999997</v>
      </c>
      <c r="AH1679" s="295">
        <v>83.61</v>
      </c>
      <c r="AI1679" s="295">
        <v>0</v>
      </c>
      <c r="AJ1679" s="295">
        <v>0</v>
      </c>
      <c r="AK1679" s="295">
        <v>0</v>
      </c>
      <c r="AL1679" s="295">
        <v>0</v>
      </c>
      <c r="AM1679" s="295">
        <v>0</v>
      </c>
      <c r="AN1679" s="295">
        <v>0</v>
      </c>
      <c r="AO1679" s="295">
        <v>0</v>
      </c>
      <c r="AP1679" s="295">
        <v>0.01</v>
      </c>
      <c r="AQ1679" s="295">
        <v>0</v>
      </c>
      <c r="AR1679" s="295">
        <v>0.1</v>
      </c>
      <c r="AS1679" s="295">
        <v>0</v>
      </c>
      <c r="AT1679" s="295">
        <f t="shared" si="26"/>
        <v>764.25</v>
      </c>
      <c r="AU1679" s="295">
        <v>0</v>
      </c>
      <c r="AV1679" s="295">
        <v>0</v>
      </c>
      <c r="AW1679" s="296">
        <v>98</v>
      </c>
      <c r="AX1679" s="296">
        <v>300</v>
      </c>
      <c r="AY1679" s="295">
        <v>304000.02</v>
      </c>
      <c r="AZ1679" s="295">
        <v>66963.34</v>
      </c>
      <c r="BA1679" s="294">
        <v>82.894728999999998</v>
      </c>
      <c r="BB1679" s="294">
        <v>49.348165185575702</v>
      </c>
      <c r="BC1679" s="294">
        <v>9.5</v>
      </c>
      <c r="BD1679" s="294"/>
      <c r="BE1679" s="293" t="s">
        <v>4204</v>
      </c>
      <c r="BF1679" s="291"/>
      <c r="BG1679" s="293" t="s">
        <v>312</v>
      </c>
      <c r="BH1679" s="293" t="s">
        <v>365</v>
      </c>
      <c r="BI1679" s="293" t="s">
        <v>366</v>
      </c>
      <c r="BJ1679" s="293" t="s">
        <v>103</v>
      </c>
      <c r="BK1679" s="292" t="s">
        <v>175</v>
      </c>
      <c r="BL1679" s="294">
        <v>312179.04587688</v>
      </c>
      <c r="BM1679" s="292" t="s">
        <v>309</v>
      </c>
      <c r="BN1679" s="294"/>
      <c r="BO1679" s="297">
        <v>39031</v>
      </c>
      <c r="BP1679" s="297">
        <v>48162</v>
      </c>
      <c r="BQ1679" s="297" t="s">
        <v>4757</v>
      </c>
      <c r="BR1679" s="297" t="s">
        <v>4764</v>
      </c>
      <c r="BS1679" s="297">
        <v>39031</v>
      </c>
      <c r="BT1679" s="297">
        <v>48162</v>
      </c>
      <c r="BU1679" s="294">
        <v>0</v>
      </c>
      <c r="BV1679" s="294">
        <v>78.22</v>
      </c>
      <c r="BW1679" s="294">
        <v>0</v>
      </c>
    </row>
    <row r="1680" spans="1:75" s="289" customFormat="1" ht="18.2" customHeight="1" x14ac:dyDescent="0.15">
      <c r="A1680" s="298">
        <v>1678</v>
      </c>
      <c r="B1680" s="299" t="s">
        <v>305</v>
      </c>
      <c r="C1680" s="299" t="s">
        <v>306</v>
      </c>
      <c r="D1680" s="313">
        <v>45170</v>
      </c>
      <c r="E1680" s="300" t="s">
        <v>2741</v>
      </c>
      <c r="F1680" s="309">
        <v>155</v>
      </c>
      <c r="G1680" s="309">
        <v>154</v>
      </c>
      <c r="H1680" s="302">
        <v>43862.6</v>
      </c>
      <c r="I1680" s="302">
        <v>25574.080000000002</v>
      </c>
      <c r="J1680" s="302">
        <v>0</v>
      </c>
      <c r="K1680" s="302">
        <v>69436.679999999993</v>
      </c>
      <c r="L1680" s="302">
        <v>287.95</v>
      </c>
      <c r="M1680" s="302">
        <v>0</v>
      </c>
      <c r="N1680" s="302">
        <v>0</v>
      </c>
      <c r="O1680" s="302">
        <v>0</v>
      </c>
      <c r="P1680" s="302">
        <v>0</v>
      </c>
      <c r="Q1680" s="302">
        <v>0</v>
      </c>
      <c r="R1680" s="302">
        <v>69436.679999999993</v>
      </c>
      <c r="S1680" s="302">
        <v>71886.13</v>
      </c>
      <c r="T1680" s="302">
        <v>347.25</v>
      </c>
      <c r="U1680" s="302">
        <v>0</v>
      </c>
      <c r="V1680" s="302">
        <v>0</v>
      </c>
      <c r="W1680" s="302">
        <v>0</v>
      </c>
      <c r="X1680" s="302">
        <v>0</v>
      </c>
      <c r="Y1680" s="302">
        <v>0</v>
      </c>
      <c r="Z1680" s="302">
        <v>72233.38</v>
      </c>
      <c r="AA1680" s="302">
        <v>0</v>
      </c>
      <c r="AB1680" s="302">
        <v>0</v>
      </c>
      <c r="AC1680" s="302">
        <v>0</v>
      </c>
      <c r="AD1680" s="302">
        <v>0</v>
      </c>
      <c r="AE1680" s="302">
        <v>0</v>
      </c>
      <c r="AF1680" s="302">
        <v>0</v>
      </c>
      <c r="AG1680" s="302">
        <v>0</v>
      </c>
      <c r="AH1680" s="302">
        <v>0</v>
      </c>
      <c r="AI1680" s="302">
        <v>0</v>
      </c>
      <c r="AJ1680" s="302">
        <v>0</v>
      </c>
      <c r="AK1680" s="302">
        <v>0</v>
      </c>
      <c r="AL1680" s="302">
        <v>0</v>
      </c>
      <c r="AM1680" s="302">
        <v>0</v>
      </c>
      <c r="AN1680" s="302">
        <v>0</v>
      </c>
      <c r="AO1680" s="302">
        <v>0</v>
      </c>
      <c r="AP1680" s="302">
        <v>0</v>
      </c>
      <c r="AQ1680" s="302">
        <v>0</v>
      </c>
      <c r="AR1680" s="302">
        <v>0</v>
      </c>
      <c r="AS1680" s="302">
        <v>0</v>
      </c>
      <c r="AT1680" s="295">
        <f t="shared" si="26"/>
        <v>0</v>
      </c>
      <c r="AU1680" s="302">
        <v>25862.03</v>
      </c>
      <c r="AV1680" s="302">
        <v>72233.38</v>
      </c>
      <c r="AW1680" s="303">
        <v>98</v>
      </c>
      <c r="AX1680" s="303">
        <v>300</v>
      </c>
      <c r="AY1680" s="302">
        <v>304000.02</v>
      </c>
      <c r="AZ1680" s="302">
        <v>72703.06</v>
      </c>
      <c r="BA1680" s="301">
        <v>89.999998000000005</v>
      </c>
      <c r="BB1680" s="301">
        <v>85.956506660471206</v>
      </c>
      <c r="BC1680" s="301">
        <v>9.5</v>
      </c>
      <c r="BD1680" s="301"/>
      <c r="BE1680" s="300" t="s">
        <v>4204</v>
      </c>
      <c r="BF1680" s="298"/>
      <c r="BG1680" s="300" t="s">
        <v>312</v>
      </c>
      <c r="BH1680" s="300" t="s">
        <v>365</v>
      </c>
      <c r="BI1680" s="300" t="s">
        <v>366</v>
      </c>
      <c r="BJ1680" s="300" t="s">
        <v>4205</v>
      </c>
      <c r="BK1680" s="299" t="s">
        <v>175</v>
      </c>
      <c r="BL1680" s="301">
        <v>543765.30700128002</v>
      </c>
      <c r="BM1680" s="299" t="s">
        <v>309</v>
      </c>
      <c r="BN1680" s="301"/>
      <c r="BO1680" s="304">
        <v>39031</v>
      </c>
      <c r="BP1680" s="304">
        <v>48162</v>
      </c>
      <c r="BQ1680" s="297" t="s">
        <v>4196</v>
      </c>
      <c r="BR1680" s="297" t="s">
        <v>4804</v>
      </c>
      <c r="BS1680" s="297">
        <v>39031</v>
      </c>
      <c r="BT1680" s="297">
        <v>48162</v>
      </c>
      <c r="BU1680" s="301">
        <v>32442.31</v>
      </c>
      <c r="BV1680" s="301">
        <v>84.92</v>
      </c>
      <c r="BW1680" s="301">
        <v>0</v>
      </c>
    </row>
    <row r="1681" spans="1:75" s="289" customFormat="1" ht="18.2" customHeight="1" x14ac:dyDescent="0.15">
      <c r="A1681" s="291">
        <v>1679</v>
      </c>
      <c r="B1681" s="292" t="s">
        <v>305</v>
      </c>
      <c r="C1681" s="292" t="s">
        <v>306</v>
      </c>
      <c r="D1681" s="312">
        <v>45170</v>
      </c>
      <c r="E1681" s="293" t="s">
        <v>2742</v>
      </c>
      <c r="F1681" s="308">
        <v>172</v>
      </c>
      <c r="G1681" s="308">
        <v>171</v>
      </c>
      <c r="H1681" s="295">
        <v>52735.66</v>
      </c>
      <c r="I1681" s="295">
        <v>32854.620000000003</v>
      </c>
      <c r="J1681" s="295">
        <v>0</v>
      </c>
      <c r="K1681" s="295">
        <v>85590.28</v>
      </c>
      <c r="L1681" s="295">
        <v>351.32</v>
      </c>
      <c r="M1681" s="295">
        <v>0</v>
      </c>
      <c r="N1681" s="295">
        <v>0</v>
      </c>
      <c r="O1681" s="295">
        <v>0</v>
      </c>
      <c r="P1681" s="295">
        <v>0</v>
      </c>
      <c r="Q1681" s="295">
        <v>0</v>
      </c>
      <c r="R1681" s="295">
        <v>85590.28</v>
      </c>
      <c r="S1681" s="295">
        <v>98386.37</v>
      </c>
      <c r="T1681" s="295">
        <v>417.49</v>
      </c>
      <c r="U1681" s="295">
        <v>0</v>
      </c>
      <c r="V1681" s="295">
        <v>0</v>
      </c>
      <c r="W1681" s="295">
        <v>0</v>
      </c>
      <c r="X1681" s="295">
        <v>0</v>
      </c>
      <c r="Y1681" s="295">
        <v>0</v>
      </c>
      <c r="Z1681" s="295">
        <v>98803.86</v>
      </c>
      <c r="AA1681" s="295">
        <v>0</v>
      </c>
      <c r="AB1681" s="295">
        <v>0</v>
      </c>
      <c r="AC1681" s="295">
        <v>0</v>
      </c>
      <c r="AD1681" s="295">
        <v>0</v>
      </c>
      <c r="AE1681" s="295">
        <v>0</v>
      </c>
      <c r="AF1681" s="295">
        <v>0</v>
      </c>
      <c r="AG1681" s="295">
        <v>0</v>
      </c>
      <c r="AH1681" s="295">
        <v>0</v>
      </c>
      <c r="AI1681" s="295">
        <v>0</v>
      </c>
      <c r="AJ1681" s="295">
        <v>0</v>
      </c>
      <c r="AK1681" s="295">
        <v>0</v>
      </c>
      <c r="AL1681" s="295">
        <v>0</v>
      </c>
      <c r="AM1681" s="295">
        <v>0</v>
      </c>
      <c r="AN1681" s="295">
        <v>0</v>
      </c>
      <c r="AO1681" s="295">
        <v>0</v>
      </c>
      <c r="AP1681" s="295">
        <v>0</v>
      </c>
      <c r="AQ1681" s="295">
        <v>0</v>
      </c>
      <c r="AR1681" s="295">
        <v>0</v>
      </c>
      <c r="AS1681" s="295">
        <v>0</v>
      </c>
      <c r="AT1681" s="295">
        <f t="shared" si="26"/>
        <v>0</v>
      </c>
      <c r="AU1681" s="295">
        <v>33205.94</v>
      </c>
      <c r="AV1681" s="295">
        <v>98803.86</v>
      </c>
      <c r="AW1681" s="296">
        <v>98</v>
      </c>
      <c r="AX1681" s="296">
        <v>300</v>
      </c>
      <c r="AY1681" s="295">
        <v>367939.98</v>
      </c>
      <c r="AZ1681" s="295">
        <v>87994.62</v>
      </c>
      <c r="BA1681" s="294">
        <v>90.000009000000006</v>
      </c>
      <c r="BB1681" s="294">
        <v>87.540874320640498</v>
      </c>
      <c r="BC1681" s="294">
        <v>9.5</v>
      </c>
      <c r="BD1681" s="294"/>
      <c r="BE1681" s="293" t="s">
        <v>4204</v>
      </c>
      <c r="BF1681" s="291"/>
      <c r="BG1681" s="293" t="s">
        <v>312</v>
      </c>
      <c r="BH1681" s="293" t="s">
        <v>189</v>
      </c>
      <c r="BI1681" s="293" t="s">
        <v>323</v>
      </c>
      <c r="BJ1681" s="293" t="s">
        <v>4205</v>
      </c>
      <c r="BK1681" s="292" t="s">
        <v>175</v>
      </c>
      <c r="BL1681" s="294">
        <v>670265.69934687996</v>
      </c>
      <c r="BM1681" s="292" t="s">
        <v>309</v>
      </c>
      <c r="BN1681" s="294"/>
      <c r="BO1681" s="297">
        <v>39031</v>
      </c>
      <c r="BP1681" s="297">
        <v>48162</v>
      </c>
      <c r="BQ1681" s="297" t="s">
        <v>931</v>
      </c>
      <c r="BR1681" s="297" t="s">
        <v>4779</v>
      </c>
      <c r="BS1681" s="297">
        <v>39031</v>
      </c>
      <c r="BT1681" s="297">
        <v>48162</v>
      </c>
      <c r="BU1681" s="294">
        <v>35775.43</v>
      </c>
      <c r="BV1681" s="294">
        <v>61.11</v>
      </c>
      <c r="BW1681" s="294">
        <v>0</v>
      </c>
    </row>
    <row r="1682" spans="1:75" s="289" customFormat="1" ht="18.2" customHeight="1" x14ac:dyDescent="0.15">
      <c r="A1682" s="298">
        <v>1680</v>
      </c>
      <c r="B1682" s="299" t="s">
        <v>305</v>
      </c>
      <c r="C1682" s="299" t="s">
        <v>306</v>
      </c>
      <c r="D1682" s="313">
        <v>45170</v>
      </c>
      <c r="E1682" s="300" t="s">
        <v>2743</v>
      </c>
      <c r="F1682" s="309">
        <v>0</v>
      </c>
      <c r="G1682" s="309">
        <v>0</v>
      </c>
      <c r="H1682" s="302">
        <v>46615.199999999997</v>
      </c>
      <c r="I1682" s="302">
        <v>0</v>
      </c>
      <c r="J1682" s="302">
        <v>0</v>
      </c>
      <c r="K1682" s="302">
        <v>46615.199999999997</v>
      </c>
      <c r="L1682" s="302">
        <v>1041.0899999999999</v>
      </c>
      <c r="M1682" s="302">
        <v>0</v>
      </c>
      <c r="N1682" s="302">
        <v>0</v>
      </c>
      <c r="O1682" s="302">
        <v>1041.0899999999999</v>
      </c>
      <c r="P1682" s="302">
        <v>0</v>
      </c>
      <c r="Q1682" s="302">
        <v>0</v>
      </c>
      <c r="R1682" s="302">
        <v>45574.11</v>
      </c>
      <c r="S1682" s="302">
        <v>0</v>
      </c>
      <c r="T1682" s="302">
        <v>322.42</v>
      </c>
      <c r="U1682" s="302">
        <v>0</v>
      </c>
      <c r="V1682" s="302">
        <v>0</v>
      </c>
      <c r="W1682" s="302">
        <v>322.42</v>
      </c>
      <c r="X1682" s="302">
        <v>0</v>
      </c>
      <c r="Y1682" s="302">
        <v>0</v>
      </c>
      <c r="Z1682" s="302">
        <v>0</v>
      </c>
      <c r="AA1682" s="302">
        <v>61.5</v>
      </c>
      <c r="AB1682" s="302">
        <v>0</v>
      </c>
      <c r="AC1682" s="302">
        <v>0</v>
      </c>
      <c r="AD1682" s="302">
        <v>0</v>
      </c>
      <c r="AE1682" s="302">
        <v>0</v>
      </c>
      <c r="AF1682" s="302">
        <v>-46.02</v>
      </c>
      <c r="AG1682" s="302">
        <v>61.99</v>
      </c>
      <c r="AH1682" s="302">
        <v>210.7</v>
      </c>
      <c r="AI1682" s="302">
        <v>0</v>
      </c>
      <c r="AJ1682" s="302">
        <v>0</v>
      </c>
      <c r="AK1682" s="302">
        <v>0</v>
      </c>
      <c r="AL1682" s="302">
        <v>0</v>
      </c>
      <c r="AM1682" s="302">
        <v>0</v>
      </c>
      <c r="AN1682" s="302">
        <v>0</v>
      </c>
      <c r="AO1682" s="302">
        <v>0</v>
      </c>
      <c r="AP1682" s="302">
        <v>443.37</v>
      </c>
      <c r="AQ1682" s="302">
        <v>0</v>
      </c>
      <c r="AR1682" s="302">
        <v>435</v>
      </c>
      <c r="AS1682" s="302">
        <v>0</v>
      </c>
      <c r="AT1682" s="295">
        <f t="shared" si="26"/>
        <v>1660.05</v>
      </c>
      <c r="AU1682" s="302">
        <v>0</v>
      </c>
      <c r="AV1682" s="302">
        <v>0</v>
      </c>
      <c r="AW1682" s="303">
        <v>38</v>
      </c>
      <c r="AX1682" s="303">
        <v>240</v>
      </c>
      <c r="AY1682" s="302">
        <v>1020000</v>
      </c>
      <c r="AZ1682" s="302">
        <v>159436.53</v>
      </c>
      <c r="BA1682" s="301">
        <v>58.823529999999998</v>
      </c>
      <c r="BB1682" s="301">
        <v>16.814402739499499</v>
      </c>
      <c r="BC1682" s="301">
        <v>8.3000000000000007</v>
      </c>
      <c r="BD1682" s="301"/>
      <c r="BE1682" s="300" t="s">
        <v>4204</v>
      </c>
      <c r="BF1682" s="298"/>
      <c r="BG1682" s="300" t="s">
        <v>376</v>
      </c>
      <c r="BH1682" s="300" t="s">
        <v>195</v>
      </c>
      <c r="BI1682" s="300" t="s">
        <v>533</v>
      </c>
      <c r="BJ1682" s="300" t="s">
        <v>103</v>
      </c>
      <c r="BK1682" s="299" t="s">
        <v>175</v>
      </c>
      <c r="BL1682" s="301">
        <v>356895.23052455997</v>
      </c>
      <c r="BM1682" s="299" t="s">
        <v>309</v>
      </c>
      <c r="BN1682" s="301"/>
      <c r="BO1682" s="304">
        <v>39031</v>
      </c>
      <c r="BP1682" s="304">
        <v>46336</v>
      </c>
      <c r="BQ1682" s="297" t="s">
        <v>4757</v>
      </c>
      <c r="BR1682" s="297" t="s">
        <v>4764</v>
      </c>
      <c r="BS1682" s="297">
        <v>39031</v>
      </c>
      <c r="BT1682" s="297">
        <v>46336</v>
      </c>
      <c r="BU1682" s="301">
        <v>0</v>
      </c>
      <c r="BV1682" s="301">
        <v>61.5</v>
      </c>
      <c r="BW1682" s="301">
        <v>0</v>
      </c>
    </row>
    <row r="1683" spans="1:75" s="289" customFormat="1" ht="18.2" customHeight="1" x14ac:dyDescent="0.15">
      <c r="A1683" s="291">
        <v>1681</v>
      </c>
      <c r="B1683" s="292" t="s">
        <v>305</v>
      </c>
      <c r="C1683" s="292" t="s">
        <v>306</v>
      </c>
      <c r="D1683" s="312">
        <v>45170</v>
      </c>
      <c r="E1683" s="293" t="s">
        <v>2744</v>
      </c>
      <c r="F1683" s="308">
        <v>115</v>
      </c>
      <c r="G1683" s="308">
        <v>114</v>
      </c>
      <c r="H1683" s="295">
        <v>56505.18</v>
      </c>
      <c r="I1683" s="295">
        <v>28197.21</v>
      </c>
      <c r="J1683" s="295">
        <v>0</v>
      </c>
      <c r="K1683" s="295">
        <v>84702.39</v>
      </c>
      <c r="L1683" s="295">
        <v>376.44</v>
      </c>
      <c r="M1683" s="295">
        <v>0</v>
      </c>
      <c r="N1683" s="295">
        <v>0</v>
      </c>
      <c r="O1683" s="295">
        <v>0</v>
      </c>
      <c r="P1683" s="295">
        <v>0</v>
      </c>
      <c r="Q1683" s="295">
        <v>0</v>
      </c>
      <c r="R1683" s="295">
        <v>84702.39</v>
      </c>
      <c r="S1683" s="295">
        <v>65712.570000000007</v>
      </c>
      <c r="T1683" s="295">
        <v>447.33</v>
      </c>
      <c r="U1683" s="295">
        <v>0</v>
      </c>
      <c r="V1683" s="295">
        <v>0</v>
      </c>
      <c r="W1683" s="295">
        <v>0</v>
      </c>
      <c r="X1683" s="295">
        <v>0</v>
      </c>
      <c r="Y1683" s="295">
        <v>0</v>
      </c>
      <c r="Z1683" s="295">
        <v>66159.899999999994</v>
      </c>
      <c r="AA1683" s="295">
        <v>0</v>
      </c>
      <c r="AB1683" s="295">
        <v>0</v>
      </c>
      <c r="AC1683" s="295">
        <v>0</v>
      </c>
      <c r="AD1683" s="295">
        <v>0</v>
      </c>
      <c r="AE1683" s="295">
        <v>0</v>
      </c>
      <c r="AF1683" s="295">
        <v>0</v>
      </c>
      <c r="AG1683" s="295">
        <v>0</v>
      </c>
      <c r="AH1683" s="295">
        <v>0</v>
      </c>
      <c r="AI1683" s="295">
        <v>0</v>
      </c>
      <c r="AJ1683" s="295">
        <v>0</v>
      </c>
      <c r="AK1683" s="295">
        <v>0</v>
      </c>
      <c r="AL1683" s="295">
        <v>0</v>
      </c>
      <c r="AM1683" s="295">
        <v>0</v>
      </c>
      <c r="AN1683" s="295">
        <v>0</v>
      </c>
      <c r="AO1683" s="295">
        <v>0</v>
      </c>
      <c r="AP1683" s="295">
        <v>0</v>
      </c>
      <c r="AQ1683" s="295">
        <v>0</v>
      </c>
      <c r="AR1683" s="295">
        <v>0</v>
      </c>
      <c r="AS1683" s="295">
        <v>0</v>
      </c>
      <c r="AT1683" s="295">
        <f t="shared" si="26"/>
        <v>0</v>
      </c>
      <c r="AU1683" s="295">
        <v>28573.65</v>
      </c>
      <c r="AV1683" s="295">
        <v>66159.899999999994</v>
      </c>
      <c r="AW1683" s="296">
        <v>98</v>
      </c>
      <c r="AX1683" s="296">
        <v>300</v>
      </c>
      <c r="AY1683" s="295">
        <v>398200.01</v>
      </c>
      <c r="AZ1683" s="295">
        <v>94285.08</v>
      </c>
      <c r="BA1683" s="294">
        <v>89.073328000000004</v>
      </c>
      <c r="BB1683" s="294">
        <v>80.020335845861496</v>
      </c>
      <c r="BC1683" s="294">
        <v>9.5</v>
      </c>
      <c r="BD1683" s="294"/>
      <c r="BE1683" s="293" t="s">
        <v>4204</v>
      </c>
      <c r="BF1683" s="291"/>
      <c r="BG1683" s="293" t="s">
        <v>307</v>
      </c>
      <c r="BH1683" s="293" t="s">
        <v>222</v>
      </c>
      <c r="BI1683" s="293" t="s">
        <v>308</v>
      </c>
      <c r="BJ1683" s="293" t="s">
        <v>4205</v>
      </c>
      <c r="BK1683" s="292" t="s">
        <v>175</v>
      </c>
      <c r="BL1683" s="294">
        <v>663312.54751943995</v>
      </c>
      <c r="BM1683" s="292" t="s">
        <v>309</v>
      </c>
      <c r="BN1683" s="294"/>
      <c r="BO1683" s="297">
        <v>39034</v>
      </c>
      <c r="BP1683" s="297">
        <v>48165</v>
      </c>
      <c r="BQ1683" s="297" t="s">
        <v>955</v>
      </c>
      <c r="BR1683" s="297" t="s">
        <v>4778</v>
      </c>
      <c r="BS1683" s="297">
        <v>39034</v>
      </c>
      <c r="BT1683" s="297">
        <v>48165</v>
      </c>
      <c r="BU1683" s="294">
        <v>25993.98</v>
      </c>
      <c r="BV1683" s="294">
        <v>65.48</v>
      </c>
      <c r="BW1683" s="294">
        <v>0</v>
      </c>
    </row>
    <row r="1684" spans="1:75" s="289" customFormat="1" ht="18.2" customHeight="1" x14ac:dyDescent="0.15">
      <c r="A1684" s="298">
        <v>1682</v>
      </c>
      <c r="B1684" s="299" t="s">
        <v>305</v>
      </c>
      <c r="C1684" s="299" t="s">
        <v>306</v>
      </c>
      <c r="D1684" s="313">
        <v>45170</v>
      </c>
      <c r="E1684" s="300" t="s">
        <v>2745</v>
      </c>
      <c r="F1684" s="309">
        <v>149</v>
      </c>
      <c r="G1684" s="309">
        <v>148</v>
      </c>
      <c r="H1684" s="302">
        <v>87078.399999999994</v>
      </c>
      <c r="I1684" s="302">
        <v>50955.92</v>
      </c>
      <c r="J1684" s="302">
        <v>0</v>
      </c>
      <c r="K1684" s="302">
        <v>138034.32</v>
      </c>
      <c r="L1684" s="302">
        <v>582.80999999999995</v>
      </c>
      <c r="M1684" s="302">
        <v>0</v>
      </c>
      <c r="N1684" s="302">
        <v>0</v>
      </c>
      <c r="O1684" s="302">
        <v>0</v>
      </c>
      <c r="P1684" s="302">
        <v>0</v>
      </c>
      <c r="Q1684" s="302">
        <v>0</v>
      </c>
      <c r="R1684" s="302">
        <v>138034.32</v>
      </c>
      <c r="S1684" s="302">
        <v>136252.23000000001</v>
      </c>
      <c r="T1684" s="302">
        <v>682.11</v>
      </c>
      <c r="U1684" s="302">
        <v>0</v>
      </c>
      <c r="V1684" s="302">
        <v>0</v>
      </c>
      <c r="W1684" s="302">
        <v>0</v>
      </c>
      <c r="X1684" s="302">
        <v>0</v>
      </c>
      <c r="Y1684" s="302">
        <v>0</v>
      </c>
      <c r="Z1684" s="302">
        <v>136934.34</v>
      </c>
      <c r="AA1684" s="302">
        <v>0</v>
      </c>
      <c r="AB1684" s="302">
        <v>0</v>
      </c>
      <c r="AC1684" s="302">
        <v>0</v>
      </c>
      <c r="AD1684" s="302">
        <v>0</v>
      </c>
      <c r="AE1684" s="302">
        <v>0</v>
      </c>
      <c r="AF1684" s="302">
        <v>0</v>
      </c>
      <c r="AG1684" s="302">
        <v>0</v>
      </c>
      <c r="AH1684" s="302">
        <v>0</v>
      </c>
      <c r="AI1684" s="302">
        <v>0</v>
      </c>
      <c r="AJ1684" s="302">
        <v>0</v>
      </c>
      <c r="AK1684" s="302">
        <v>0</v>
      </c>
      <c r="AL1684" s="302">
        <v>0</v>
      </c>
      <c r="AM1684" s="302">
        <v>0</v>
      </c>
      <c r="AN1684" s="302">
        <v>0</v>
      </c>
      <c r="AO1684" s="302">
        <v>0</v>
      </c>
      <c r="AP1684" s="302">
        <v>0</v>
      </c>
      <c r="AQ1684" s="302">
        <v>0</v>
      </c>
      <c r="AR1684" s="302">
        <v>0</v>
      </c>
      <c r="AS1684" s="302">
        <v>0</v>
      </c>
      <c r="AT1684" s="295">
        <f t="shared" si="26"/>
        <v>0</v>
      </c>
      <c r="AU1684" s="302">
        <v>51538.73</v>
      </c>
      <c r="AV1684" s="302">
        <v>136934.34</v>
      </c>
      <c r="AW1684" s="303">
        <v>98</v>
      </c>
      <c r="AX1684" s="303">
        <v>300</v>
      </c>
      <c r="AY1684" s="302">
        <v>625000.01</v>
      </c>
      <c r="AZ1684" s="302">
        <v>145937.32</v>
      </c>
      <c r="BA1684" s="301">
        <v>87.839997999999994</v>
      </c>
      <c r="BB1684" s="301">
        <v>83.083164695167497</v>
      </c>
      <c r="BC1684" s="301">
        <v>9.4</v>
      </c>
      <c r="BD1684" s="301"/>
      <c r="BE1684" s="300" t="s">
        <v>4204</v>
      </c>
      <c r="BF1684" s="298"/>
      <c r="BG1684" s="300" t="s">
        <v>335</v>
      </c>
      <c r="BH1684" s="300" t="s">
        <v>225</v>
      </c>
      <c r="BI1684" s="300" t="s">
        <v>558</v>
      </c>
      <c r="BJ1684" s="300" t="s">
        <v>4205</v>
      </c>
      <c r="BK1684" s="299" t="s">
        <v>175</v>
      </c>
      <c r="BL1684" s="301">
        <v>1080960.0112147201</v>
      </c>
      <c r="BM1684" s="299" t="s">
        <v>309</v>
      </c>
      <c r="BN1684" s="301"/>
      <c r="BO1684" s="304">
        <v>39034</v>
      </c>
      <c r="BP1684" s="304">
        <v>48165</v>
      </c>
      <c r="BQ1684" s="297" t="s">
        <v>957</v>
      </c>
      <c r="BR1684" s="297" t="s">
        <v>4780</v>
      </c>
      <c r="BS1684" s="297">
        <v>39034</v>
      </c>
      <c r="BT1684" s="297">
        <v>48165</v>
      </c>
      <c r="BU1684" s="301">
        <v>45093.7</v>
      </c>
      <c r="BV1684" s="301">
        <v>55.88</v>
      </c>
      <c r="BW1684" s="301">
        <v>0</v>
      </c>
    </row>
    <row r="1685" spans="1:75" s="289" customFormat="1" ht="18.2" customHeight="1" x14ac:dyDescent="0.15">
      <c r="A1685" s="291">
        <v>1683</v>
      </c>
      <c r="B1685" s="292" t="s">
        <v>305</v>
      </c>
      <c r="C1685" s="292" t="s">
        <v>306</v>
      </c>
      <c r="D1685" s="312">
        <v>45170</v>
      </c>
      <c r="E1685" s="293" t="s">
        <v>2746</v>
      </c>
      <c r="F1685" s="308">
        <v>119</v>
      </c>
      <c r="G1685" s="308">
        <v>118</v>
      </c>
      <c r="H1685" s="295">
        <v>46713.81</v>
      </c>
      <c r="I1685" s="295">
        <v>27836.13</v>
      </c>
      <c r="J1685" s="295">
        <v>0</v>
      </c>
      <c r="K1685" s="295">
        <v>74549.94</v>
      </c>
      <c r="L1685" s="295">
        <v>363.86</v>
      </c>
      <c r="M1685" s="295">
        <v>0</v>
      </c>
      <c r="N1685" s="295">
        <v>0</v>
      </c>
      <c r="O1685" s="295">
        <v>0</v>
      </c>
      <c r="P1685" s="295">
        <v>0</v>
      </c>
      <c r="Q1685" s="295">
        <v>0</v>
      </c>
      <c r="R1685" s="295">
        <v>74549.94</v>
      </c>
      <c r="S1685" s="295">
        <v>58707.01</v>
      </c>
      <c r="T1685" s="295">
        <v>369.82</v>
      </c>
      <c r="U1685" s="295">
        <v>0</v>
      </c>
      <c r="V1685" s="295">
        <v>0</v>
      </c>
      <c r="W1685" s="295">
        <v>0</v>
      </c>
      <c r="X1685" s="295">
        <v>0</v>
      </c>
      <c r="Y1685" s="295">
        <v>0</v>
      </c>
      <c r="Z1685" s="295">
        <v>59076.83</v>
      </c>
      <c r="AA1685" s="295">
        <v>0</v>
      </c>
      <c r="AB1685" s="295">
        <v>0</v>
      </c>
      <c r="AC1685" s="295">
        <v>0</v>
      </c>
      <c r="AD1685" s="295">
        <v>0</v>
      </c>
      <c r="AE1685" s="295">
        <v>0</v>
      </c>
      <c r="AF1685" s="295">
        <v>0</v>
      </c>
      <c r="AG1685" s="295">
        <v>0</v>
      </c>
      <c r="AH1685" s="295">
        <v>0</v>
      </c>
      <c r="AI1685" s="295">
        <v>0</v>
      </c>
      <c r="AJ1685" s="295">
        <v>0</v>
      </c>
      <c r="AK1685" s="295">
        <v>0</v>
      </c>
      <c r="AL1685" s="295">
        <v>0</v>
      </c>
      <c r="AM1685" s="295">
        <v>0</v>
      </c>
      <c r="AN1685" s="295">
        <v>0</v>
      </c>
      <c r="AO1685" s="295">
        <v>0</v>
      </c>
      <c r="AP1685" s="295">
        <v>0</v>
      </c>
      <c r="AQ1685" s="295">
        <v>0</v>
      </c>
      <c r="AR1685" s="295">
        <v>0</v>
      </c>
      <c r="AS1685" s="295">
        <v>0</v>
      </c>
      <c r="AT1685" s="295">
        <f t="shared" si="26"/>
        <v>0</v>
      </c>
      <c r="AU1685" s="295">
        <v>28199.99</v>
      </c>
      <c r="AV1685" s="295">
        <v>59076.83</v>
      </c>
      <c r="AW1685" s="296">
        <v>98</v>
      </c>
      <c r="AX1685" s="296">
        <v>300</v>
      </c>
      <c r="AY1685" s="295">
        <v>355399.99</v>
      </c>
      <c r="AZ1685" s="295">
        <v>83973.77</v>
      </c>
      <c r="BA1685" s="294">
        <v>88.885766000000004</v>
      </c>
      <c r="BB1685" s="294">
        <v>78.910694638981198</v>
      </c>
      <c r="BC1685" s="294">
        <v>9.5</v>
      </c>
      <c r="BD1685" s="294"/>
      <c r="BE1685" s="293" t="s">
        <v>4204</v>
      </c>
      <c r="BF1685" s="291"/>
      <c r="BG1685" s="293" t="s">
        <v>324</v>
      </c>
      <c r="BH1685" s="293" t="s">
        <v>220</v>
      </c>
      <c r="BI1685" s="293" t="s">
        <v>779</v>
      </c>
      <c r="BJ1685" s="293" t="s">
        <v>4205</v>
      </c>
      <c r="BK1685" s="292" t="s">
        <v>175</v>
      </c>
      <c r="BL1685" s="294">
        <v>583807.73693423998</v>
      </c>
      <c r="BM1685" s="292" t="s">
        <v>309</v>
      </c>
      <c r="BN1685" s="294"/>
      <c r="BO1685" s="297">
        <v>39034</v>
      </c>
      <c r="BP1685" s="297">
        <v>48165</v>
      </c>
      <c r="BQ1685" s="297" t="s">
        <v>930</v>
      </c>
      <c r="BR1685" s="297" t="s">
        <v>4793</v>
      </c>
      <c r="BS1685" s="297">
        <v>39034</v>
      </c>
      <c r="BT1685" s="297">
        <v>48165</v>
      </c>
      <c r="BU1685" s="294">
        <v>23807.68</v>
      </c>
      <c r="BV1685" s="294">
        <v>58.32</v>
      </c>
      <c r="BW1685" s="294">
        <v>0</v>
      </c>
    </row>
    <row r="1686" spans="1:75" s="289" customFormat="1" ht="18.2" customHeight="1" x14ac:dyDescent="0.15">
      <c r="A1686" s="298">
        <v>1684</v>
      </c>
      <c r="B1686" s="299" t="s">
        <v>305</v>
      </c>
      <c r="C1686" s="299" t="s">
        <v>306</v>
      </c>
      <c r="D1686" s="313">
        <v>45170</v>
      </c>
      <c r="E1686" s="300" t="s">
        <v>2747</v>
      </c>
      <c r="F1686" s="309">
        <v>17</v>
      </c>
      <c r="G1686" s="309">
        <v>17</v>
      </c>
      <c r="H1686" s="302">
        <v>0</v>
      </c>
      <c r="I1686" s="302">
        <v>4832.3</v>
      </c>
      <c r="J1686" s="302">
        <v>0</v>
      </c>
      <c r="K1686" s="302">
        <v>4832.3</v>
      </c>
      <c r="L1686" s="302">
        <v>0</v>
      </c>
      <c r="M1686" s="302">
        <v>0</v>
      </c>
      <c r="N1686" s="302">
        <v>0</v>
      </c>
      <c r="O1686" s="302">
        <v>0</v>
      </c>
      <c r="P1686" s="302">
        <v>0</v>
      </c>
      <c r="Q1686" s="302">
        <v>0</v>
      </c>
      <c r="R1686" s="302">
        <v>4832.3</v>
      </c>
      <c r="S1686" s="302">
        <v>351.35</v>
      </c>
      <c r="T1686" s="302">
        <v>0</v>
      </c>
      <c r="U1686" s="302">
        <v>0</v>
      </c>
      <c r="V1686" s="302">
        <v>0</v>
      </c>
      <c r="W1686" s="302">
        <v>0</v>
      </c>
      <c r="X1686" s="302">
        <v>0</v>
      </c>
      <c r="Y1686" s="302">
        <v>0</v>
      </c>
      <c r="Z1686" s="302">
        <v>351.35</v>
      </c>
      <c r="AA1686" s="302">
        <v>0</v>
      </c>
      <c r="AB1686" s="302">
        <v>0</v>
      </c>
      <c r="AC1686" s="302">
        <v>0</v>
      </c>
      <c r="AD1686" s="302">
        <v>0</v>
      </c>
      <c r="AE1686" s="302">
        <v>0</v>
      </c>
      <c r="AF1686" s="302">
        <v>0</v>
      </c>
      <c r="AG1686" s="302">
        <v>0</v>
      </c>
      <c r="AH1686" s="302">
        <v>0</v>
      </c>
      <c r="AI1686" s="302">
        <v>0</v>
      </c>
      <c r="AJ1686" s="302">
        <v>0</v>
      </c>
      <c r="AK1686" s="302">
        <v>0</v>
      </c>
      <c r="AL1686" s="302">
        <v>0</v>
      </c>
      <c r="AM1686" s="302">
        <v>0</v>
      </c>
      <c r="AN1686" s="302">
        <v>0</v>
      </c>
      <c r="AO1686" s="302">
        <v>0</v>
      </c>
      <c r="AP1686" s="302">
        <v>0</v>
      </c>
      <c r="AQ1686" s="302">
        <v>0</v>
      </c>
      <c r="AR1686" s="302">
        <v>0</v>
      </c>
      <c r="AS1686" s="302">
        <v>0</v>
      </c>
      <c r="AT1686" s="295">
        <f t="shared" si="26"/>
        <v>0</v>
      </c>
      <c r="AU1686" s="302">
        <v>4832.3</v>
      </c>
      <c r="AV1686" s="302">
        <v>351.35</v>
      </c>
      <c r="AW1686" s="303">
        <v>0</v>
      </c>
      <c r="AX1686" s="303">
        <v>60</v>
      </c>
      <c r="AY1686" s="302">
        <v>256999.99</v>
      </c>
      <c r="AZ1686" s="302">
        <v>14410</v>
      </c>
      <c r="BA1686" s="301">
        <v>21.087831000000001</v>
      </c>
      <c r="BB1686" s="301">
        <v>7.07166729641221</v>
      </c>
      <c r="BC1686" s="301">
        <v>9.9</v>
      </c>
      <c r="BD1686" s="301"/>
      <c r="BE1686" s="300" t="s">
        <v>4204</v>
      </c>
      <c r="BF1686" s="298"/>
      <c r="BG1686" s="300" t="s">
        <v>358</v>
      </c>
      <c r="BH1686" s="300" t="s">
        <v>182</v>
      </c>
      <c r="BI1686" s="300" t="s">
        <v>359</v>
      </c>
      <c r="BJ1686" s="300" t="s">
        <v>4205</v>
      </c>
      <c r="BK1686" s="299" t="s">
        <v>175</v>
      </c>
      <c r="BL1686" s="301">
        <v>37842.205200800003</v>
      </c>
      <c r="BM1686" s="299" t="s">
        <v>309</v>
      </c>
      <c r="BN1686" s="301"/>
      <c r="BO1686" s="304">
        <v>39036</v>
      </c>
      <c r="BP1686" s="304">
        <v>40862</v>
      </c>
      <c r="BQ1686" s="297" t="s">
        <v>929</v>
      </c>
      <c r="BR1686" s="297" t="s">
        <v>4777</v>
      </c>
      <c r="BS1686" s="297">
        <v>39036</v>
      </c>
      <c r="BT1686" s="297">
        <v>40862</v>
      </c>
      <c r="BU1686" s="301">
        <v>801.14</v>
      </c>
      <c r="BV1686" s="301">
        <v>0</v>
      </c>
      <c r="BW1686" s="301">
        <v>0</v>
      </c>
    </row>
    <row r="1687" spans="1:75" s="289" customFormat="1" ht="18.2" customHeight="1" x14ac:dyDescent="0.15">
      <c r="A1687" s="291">
        <v>1685</v>
      </c>
      <c r="B1687" s="292" t="s">
        <v>305</v>
      </c>
      <c r="C1687" s="292" t="s">
        <v>306</v>
      </c>
      <c r="D1687" s="312">
        <v>45170</v>
      </c>
      <c r="E1687" s="293" t="s">
        <v>2748</v>
      </c>
      <c r="F1687" s="308">
        <v>127</v>
      </c>
      <c r="G1687" s="308">
        <v>126</v>
      </c>
      <c r="H1687" s="295">
        <v>11398.69</v>
      </c>
      <c r="I1687" s="295">
        <v>19340.34</v>
      </c>
      <c r="J1687" s="295">
        <v>0</v>
      </c>
      <c r="K1687" s="295">
        <v>30739.03</v>
      </c>
      <c r="L1687" s="295">
        <v>247.43</v>
      </c>
      <c r="M1687" s="295">
        <v>0</v>
      </c>
      <c r="N1687" s="295">
        <v>0</v>
      </c>
      <c r="O1687" s="295">
        <v>0</v>
      </c>
      <c r="P1687" s="295">
        <v>0</v>
      </c>
      <c r="Q1687" s="295">
        <v>0</v>
      </c>
      <c r="R1687" s="295">
        <v>30739.03</v>
      </c>
      <c r="S1687" s="295">
        <v>23684.880000000001</v>
      </c>
      <c r="T1687" s="295">
        <v>94.04</v>
      </c>
      <c r="U1687" s="295">
        <v>0</v>
      </c>
      <c r="V1687" s="295">
        <v>0</v>
      </c>
      <c r="W1687" s="295">
        <v>0</v>
      </c>
      <c r="X1687" s="295">
        <v>0</v>
      </c>
      <c r="Y1687" s="295">
        <v>0</v>
      </c>
      <c r="Z1687" s="295">
        <v>23778.92</v>
      </c>
      <c r="AA1687" s="295">
        <v>0</v>
      </c>
      <c r="AB1687" s="295">
        <v>0</v>
      </c>
      <c r="AC1687" s="295">
        <v>0</v>
      </c>
      <c r="AD1687" s="295">
        <v>0</v>
      </c>
      <c r="AE1687" s="295">
        <v>0</v>
      </c>
      <c r="AF1687" s="295">
        <v>0</v>
      </c>
      <c r="AG1687" s="295">
        <v>0</v>
      </c>
      <c r="AH1687" s="295">
        <v>0</v>
      </c>
      <c r="AI1687" s="295">
        <v>0</v>
      </c>
      <c r="AJ1687" s="295">
        <v>0</v>
      </c>
      <c r="AK1687" s="295">
        <v>0</v>
      </c>
      <c r="AL1687" s="295">
        <v>0</v>
      </c>
      <c r="AM1687" s="295">
        <v>0</v>
      </c>
      <c r="AN1687" s="295">
        <v>0</v>
      </c>
      <c r="AO1687" s="295">
        <v>0</v>
      </c>
      <c r="AP1687" s="295">
        <v>0</v>
      </c>
      <c r="AQ1687" s="295">
        <v>0</v>
      </c>
      <c r="AR1687" s="295">
        <v>0</v>
      </c>
      <c r="AS1687" s="295">
        <v>0</v>
      </c>
      <c r="AT1687" s="295">
        <f t="shared" si="26"/>
        <v>0</v>
      </c>
      <c r="AU1687" s="295">
        <v>19587.77</v>
      </c>
      <c r="AV1687" s="295">
        <v>23778.92</v>
      </c>
      <c r="AW1687" s="296">
        <v>38</v>
      </c>
      <c r="AX1687" s="296">
        <v>240</v>
      </c>
      <c r="AY1687" s="295">
        <v>305500.01</v>
      </c>
      <c r="AZ1687" s="295">
        <v>35629.01</v>
      </c>
      <c r="BA1687" s="294">
        <v>43.862518000000001</v>
      </c>
      <c r="BB1687" s="294">
        <v>37.842512510943799</v>
      </c>
      <c r="BC1687" s="294">
        <v>9.9</v>
      </c>
      <c r="BD1687" s="294"/>
      <c r="BE1687" s="293" t="s">
        <v>4204</v>
      </c>
      <c r="BF1687" s="291"/>
      <c r="BG1687" s="293" t="s">
        <v>355</v>
      </c>
      <c r="BH1687" s="293" t="s">
        <v>198</v>
      </c>
      <c r="BI1687" s="293" t="s">
        <v>554</v>
      </c>
      <c r="BJ1687" s="293" t="s">
        <v>4205</v>
      </c>
      <c r="BK1687" s="292" t="s">
        <v>175</v>
      </c>
      <c r="BL1687" s="294">
        <v>240720.29487688001</v>
      </c>
      <c r="BM1687" s="292" t="s">
        <v>309</v>
      </c>
      <c r="BN1687" s="294"/>
      <c r="BO1687" s="297">
        <v>39036</v>
      </c>
      <c r="BP1687" s="297">
        <v>46341</v>
      </c>
      <c r="BQ1687" s="297" t="s">
        <v>959</v>
      </c>
      <c r="BR1687" s="297" t="s">
        <v>4784</v>
      </c>
      <c r="BS1687" s="297">
        <v>39036</v>
      </c>
      <c r="BT1687" s="297">
        <v>46341</v>
      </c>
      <c r="BU1687" s="294">
        <v>15683.08</v>
      </c>
      <c r="BV1687" s="294">
        <v>56.07</v>
      </c>
      <c r="BW1687" s="294">
        <v>0</v>
      </c>
    </row>
    <row r="1688" spans="1:75" s="289" customFormat="1" ht="18.2" customHeight="1" x14ac:dyDescent="0.15">
      <c r="A1688" s="298">
        <v>1686</v>
      </c>
      <c r="B1688" s="299" t="s">
        <v>305</v>
      </c>
      <c r="C1688" s="299" t="s">
        <v>306</v>
      </c>
      <c r="D1688" s="313">
        <v>45170</v>
      </c>
      <c r="E1688" s="300" t="s">
        <v>2749</v>
      </c>
      <c r="F1688" s="309">
        <v>96</v>
      </c>
      <c r="G1688" s="309">
        <v>95</v>
      </c>
      <c r="H1688" s="302">
        <v>78162.55</v>
      </c>
      <c r="I1688" s="302">
        <v>34674.730000000003</v>
      </c>
      <c r="J1688" s="302">
        <v>0</v>
      </c>
      <c r="K1688" s="302">
        <v>112837.28</v>
      </c>
      <c r="L1688" s="302">
        <v>520.66999999999996</v>
      </c>
      <c r="M1688" s="302">
        <v>0</v>
      </c>
      <c r="N1688" s="302">
        <v>0</v>
      </c>
      <c r="O1688" s="302">
        <v>0</v>
      </c>
      <c r="P1688" s="302">
        <v>0</v>
      </c>
      <c r="Q1688" s="302">
        <v>0</v>
      </c>
      <c r="R1688" s="302">
        <v>112837.28</v>
      </c>
      <c r="S1688" s="302">
        <v>73573.97</v>
      </c>
      <c r="T1688" s="302">
        <v>618.79</v>
      </c>
      <c r="U1688" s="302">
        <v>0</v>
      </c>
      <c r="V1688" s="302">
        <v>0</v>
      </c>
      <c r="W1688" s="302">
        <v>0</v>
      </c>
      <c r="X1688" s="302">
        <v>0</v>
      </c>
      <c r="Y1688" s="302">
        <v>0</v>
      </c>
      <c r="Z1688" s="302">
        <v>74192.759999999995</v>
      </c>
      <c r="AA1688" s="302">
        <v>0</v>
      </c>
      <c r="AB1688" s="302">
        <v>0</v>
      </c>
      <c r="AC1688" s="302">
        <v>0</v>
      </c>
      <c r="AD1688" s="302">
        <v>0</v>
      </c>
      <c r="AE1688" s="302">
        <v>0</v>
      </c>
      <c r="AF1688" s="302">
        <v>0</v>
      </c>
      <c r="AG1688" s="302">
        <v>0</v>
      </c>
      <c r="AH1688" s="302">
        <v>0</v>
      </c>
      <c r="AI1688" s="302">
        <v>0</v>
      </c>
      <c r="AJ1688" s="302">
        <v>0</v>
      </c>
      <c r="AK1688" s="302">
        <v>0</v>
      </c>
      <c r="AL1688" s="302">
        <v>0</v>
      </c>
      <c r="AM1688" s="302">
        <v>0</v>
      </c>
      <c r="AN1688" s="302">
        <v>0</v>
      </c>
      <c r="AO1688" s="302">
        <v>0</v>
      </c>
      <c r="AP1688" s="302">
        <v>0</v>
      </c>
      <c r="AQ1688" s="302">
        <v>0</v>
      </c>
      <c r="AR1688" s="302">
        <v>0</v>
      </c>
      <c r="AS1688" s="302">
        <v>0</v>
      </c>
      <c r="AT1688" s="295">
        <f t="shared" si="26"/>
        <v>0</v>
      </c>
      <c r="AU1688" s="302">
        <v>35195.4</v>
      </c>
      <c r="AV1688" s="302">
        <v>74192.759999999995</v>
      </c>
      <c r="AW1688" s="303">
        <v>98</v>
      </c>
      <c r="AX1688" s="303">
        <v>300</v>
      </c>
      <c r="AY1688" s="302">
        <v>545000</v>
      </c>
      <c r="AZ1688" s="302">
        <v>130418.14</v>
      </c>
      <c r="BA1688" s="301">
        <v>90.000003000000007</v>
      </c>
      <c r="BB1688" s="301">
        <v>77.867661189707505</v>
      </c>
      <c r="BC1688" s="301">
        <v>9.5</v>
      </c>
      <c r="BD1688" s="301"/>
      <c r="BE1688" s="300" t="s">
        <v>4204</v>
      </c>
      <c r="BF1688" s="298"/>
      <c r="BG1688" s="300" t="s">
        <v>315</v>
      </c>
      <c r="BH1688" s="300" t="s">
        <v>179</v>
      </c>
      <c r="BI1688" s="300" t="s">
        <v>772</v>
      </c>
      <c r="BJ1688" s="300" t="s">
        <v>4205</v>
      </c>
      <c r="BK1688" s="299" t="s">
        <v>175</v>
      </c>
      <c r="BL1688" s="301">
        <v>883639.57205888</v>
      </c>
      <c r="BM1688" s="299" t="s">
        <v>309</v>
      </c>
      <c r="BN1688" s="301"/>
      <c r="BO1688" s="304">
        <v>39036</v>
      </c>
      <c r="BP1688" s="304">
        <v>48167</v>
      </c>
      <c r="BQ1688" s="297" t="s">
        <v>955</v>
      </c>
      <c r="BR1688" s="297" t="s">
        <v>4778</v>
      </c>
      <c r="BS1688" s="297">
        <v>39036</v>
      </c>
      <c r="BT1688" s="297">
        <v>48167</v>
      </c>
      <c r="BU1688" s="301">
        <v>30053.75</v>
      </c>
      <c r="BV1688" s="301">
        <v>90.57</v>
      </c>
      <c r="BW1688" s="301">
        <v>0</v>
      </c>
    </row>
    <row r="1689" spans="1:75" s="289" customFormat="1" ht="18.2" customHeight="1" x14ac:dyDescent="0.15">
      <c r="A1689" s="291">
        <v>1687</v>
      </c>
      <c r="B1689" s="292" t="s">
        <v>305</v>
      </c>
      <c r="C1689" s="292" t="s">
        <v>306</v>
      </c>
      <c r="D1689" s="312">
        <v>45170</v>
      </c>
      <c r="E1689" s="293" t="s">
        <v>2750</v>
      </c>
      <c r="F1689" s="308">
        <v>5</v>
      </c>
      <c r="G1689" s="308">
        <v>5</v>
      </c>
      <c r="H1689" s="295">
        <v>42138.55</v>
      </c>
      <c r="I1689" s="295">
        <v>1370.84</v>
      </c>
      <c r="J1689" s="295">
        <v>0</v>
      </c>
      <c r="K1689" s="295">
        <v>43509.39</v>
      </c>
      <c r="L1689" s="295">
        <v>280.70999999999998</v>
      </c>
      <c r="M1689" s="295">
        <v>0</v>
      </c>
      <c r="N1689" s="295">
        <v>269.86</v>
      </c>
      <c r="O1689" s="295">
        <v>0</v>
      </c>
      <c r="P1689" s="295">
        <v>0</v>
      </c>
      <c r="Q1689" s="295">
        <v>0</v>
      </c>
      <c r="R1689" s="295">
        <v>43239.53</v>
      </c>
      <c r="S1689" s="295">
        <v>1502.24</v>
      </c>
      <c r="T1689" s="295">
        <v>333.6</v>
      </c>
      <c r="U1689" s="295">
        <v>0</v>
      </c>
      <c r="V1689" s="295">
        <v>301.41000000000003</v>
      </c>
      <c r="W1689" s="295">
        <v>0</v>
      </c>
      <c r="X1689" s="295">
        <v>0</v>
      </c>
      <c r="Y1689" s="295">
        <v>0</v>
      </c>
      <c r="Z1689" s="295">
        <v>1534.43</v>
      </c>
      <c r="AA1689" s="295">
        <v>0</v>
      </c>
      <c r="AB1689" s="295">
        <v>0</v>
      </c>
      <c r="AC1689" s="295">
        <v>0</v>
      </c>
      <c r="AD1689" s="295">
        <v>0</v>
      </c>
      <c r="AE1689" s="295">
        <v>0</v>
      </c>
      <c r="AF1689" s="295">
        <v>-18.899999999999999</v>
      </c>
      <c r="AG1689" s="295">
        <v>0</v>
      </c>
      <c r="AH1689" s="295">
        <v>0</v>
      </c>
      <c r="AI1689" s="295">
        <v>48.83</v>
      </c>
      <c r="AJ1689" s="295">
        <v>0</v>
      </c>
      <c r="AK1689" s="295">
        <v>0</v>
      </c>
      <c r="AL1689" s="295">
        <v>42.96</v>
      </c>
      <c r="AM1689" s="295">
        <v>0</v>
      </c>
      <c r="AN1689" s="295">
        <v>33.159999999999997</v>
      </c>
      <c r="AO1689" s="295">
        <v>90.64</v>
      </c>
      <c r="AP1689" s="295">
        <v>0</v>
      </c>
      <c r="AQ1689" s="295">
        <v>0</v>
      </c>
      <c r="AR1689" s="295">
        <v>0</v>
      </c>
      <c r="AS1689" s="295">
        <v>0</v>
      </c>
      <c r="AT1689" s="295">
        <f t="shared" si="26"/>
        <v>767.96</v>
      </c>
      <c r="AU1689" s="295">
        <v>1381.69</v>
      </c>
      <c r="AV1689" s="295">
        <v>1534.43</v>
      </c>
      <c r="AW1689" s="296">
        <v>98</v>
      </c>
      <c r="AX1689" s="296">
        <v>300</v>
      </c>
      <c r="AY1689" s="295">
        <v>391999.99</v>
      </c>
      <c r="AZ1689" s="295">
        <v>70311.39</v>
      </c>
      <c r="BA1689" s="294">
        <v>67.459117000000006</v>
      </c>
      <c r="BB1689" s="294">
        <v>41.485462217359199</v>
      </c>
      <c r="BC1689" s="294">
        <v>9.5</v>
      </c>
      <c r="BD1689" s="294"/>
      <c r="BE1689" s="293" t="s">
        <v>4204</v>
      </c>
      <c r="BF1689" s="291"/>
      <c r="BG1689" s="293" t="s">
        <v>397</v>
      </c>
      <c r="BH1689" s="293" t="s">
        <v>215</v>
      </c>
      <c r="BI1689" s="293" t="s">
        <v>398</v>
      </c>
      <c r="BJ1689" s="293" t="s">
        <v>177</v>
      </c>
      <c r="BK1689" s="292" t="s">
        <v>175</v>
      </c>
      <c r="BL1689" s="294">
        <v>338612.91042487998</v>
      </c>
      <c r="BM1689" s="292" t="s">
        <v>309</v>
      </c>
      <c r="BN1689" s="294"/>
      <c r="BO1689" s="297">
        <v>39036</v>
      </c>
      <c r="BP1689" s="297">
        <v>48167</v>
      </c>
      <c r="BQ1689" s="297" t="s">
        <v>1063</v>
      </c>
      <c r="BR1689" s="297" t="s">
        <v>4761</v>
      </c>
      <c r="BS1689" s="297">
        <v>39036</v>
      </c>
      <c r="BT1689" s="297">
        <v>48167</v>
      </c>
      <c r="BU1689" s="294">
        <v>690.52</v>
      </c>
      <c r="BV1689" s="294">
        <v>48.83</v>
      </c>
      <c r="BW1689" s="294">
        <v>0</v>
      </c>
    </row>
    <row r="1690" spans="1:75" s="289" customFormat="1" ht="18.2" customHeight="1" x14ac:dyDescent="0.15">
      <c r="A1690" s="298">
        <v>1688</v>
      </c>
      <c r="B1690" s="299" t="s">
        <v>305</v>
      </c>
      <c r="C1690" s="299" t="s">
        <v>306</v>
      </c>
      <c r="D1690" s="313">
        <v>45170</v>
      </c>
      <c r="E1690" s="300" t="s">
        <v>2751</v>
      </c>
      <c r="F1690" s="309">
        <v>156</v>
      </c>
      <c r="G1690" s="309">
        <v>155</v>
      </c>
      <c r="H1690" s="302">
        <v>11742.14</v>
      </c>
      <c r="I1690" s="302">
        <v>22245.03</v>
      </c>
      <c r="J1690" s="302">
        <v>0</v>
      </c>
      <c r="K1690" s="302">
        <v>33987.17</v>
      </c>
      <c r="L1690" s="302">
        <v>254.84</v>
      </c>
      <c r="M1690" s="302">
        <v>0</v>
      </c>
      <c r="N1690" s="302">
        <v>0</v>
      </c>
      <c r="O1690" s="302">
        <v>0</v>
      </c>
      <c r="P1690" s="302">
        <v>0</v>
      </c>
      <c r="Q1690" s="302">
        <v>0</v>
      </c>
      <c r="R1690" s="302">
        <v>33987.17</v>
      </c>
      <c r="S1690" s="302">
        <v>32187.599999999999</v>
      </c>
      <c r="T1690" s="302">
        <v>96.87</v>
      </c>
      <c r="U1690" s="302">
        <v>0</v>
      </c>
      <c r="V1690" s="302">
        <v>0</v>
      </c>
      <c r="W1690" s="302">
        <v>0</v>
      </c>
      <c r="X1690" s="302">
        <v>0</v>
      </c>
      <c r="Y1690" s="302">
        <v>0</v>
      </c>
      <c r="Z1690" s="302">
        <v>32284.47</v>
      </c>
      <c r="AA1690" s="302">
        <v>0</v>
      </c>
      <c r="AB1690" s="302">
        <v>0</v>
      </c>
      <c r="AC1690" s="302">
        <v>0</v>
      </c>
      <c r="AD1690" s="302">
        <v>0</v>
      </c>
      <c r="AE1690" s="302">
        <v>0</v>
      </c>
      <c r="AF1690" s="302">
        <v>0</v>
      </c>
      <c r="AG1690" s="302">
        <v>0</v>
      </c>
      <c r="AH1690" s="302">
        <v>0</v>
      </c>
      <c r="AI1690" s="302">
        <v>0</v>
      </c>
      <c r="AJ1690" s="302">
        <v>0</v>
      </c>
      <c r="AK1690" s="302">
        <v>0</v>
      </c>
      <c r="AL1690" s="302">
        <v>0</v>
      </c>
      <c r="AM1690" s="302">
        <v>0</v>
      </c>
      <c r="AN1690" s="302">
        <v>0</v>
      </c>
      <c r="AO1690" s="302">
        <v>0</v>
      </c>
      <c r="AP1690" s="302">
        <v>0</v>
      </c>
      <c r="AQ1690" s="302">
        <v>0</v>
      </c>
      <c r="AR1690" s="302">
        <v>0</v>
      </c>
      <c r="AS1690" s="302">
        <v>0</v>
      </c>
      <c r="AT1690" s="295">
        <f t="shared" si="26"/>
        <v>0</v>
      </c>
      <c r="AU1690" s="302">
        <v>22499.87</v>
      </c>
      <c r="AV1690" s="302">
        <v>32284.47</v>
      </c>
      <c r="AW1690" s="303">
        <v>38</v>
      </c>
      <c r="AX1690" s="303">
        <v>240</v>
      </c>
      <c r="AY1690" s="302">
        <v>269000.02</v>
      </c>
      <c r="AZ1690" s="302">
        <v>36697.800000000003</v>
      </c>
      <c r="BA1690" s="301">
        <v>51.302225</v>
      </c>
      <c r="BB1690" s="301">
        <v>47.512860238304498</v>
      </c>
      <c r="BC1690" s="301">
        <v>9.9</v>
      </c>
      <c r="BD1690" s="301"/>
      <c r="BE1690" s="300" t="s">
        <v>4204</v>
      </c>
      <c r="BF1690" s="298"/>
      <c r="BG1690" s="300" t="s">
        <v>320</v>
      </c>
      <c r="BH1690" s="300" t="s">
        <v>181</v>
      </c>
      <c r="BI1690" s="300" t="s">
        <v>462</v>
      </c>
      <c r="BJ1690" s="300" t="s">
        <v>4205</v>
      </c>
      <c r="BK1690" s="299" t="s">
        <v>175</v>
      </c>
      <c r="BL1690" s="301">
        <v>266156.79103831999</v>
      </c>
      <c r="BM1690" s="299" t="s">
        <v>309</v>
      </c>
      <c r="BN1690" s="301"/>
      <c r="BO1690" s="304">
        <v>39037</v>
      </c>
      <c r="BP1690" s="304">
        <v>46342</v>
      </c>
      <c r="BQ1690" s="297" t="s">
        <v>946</v>
      </c>
      <c r="BR1690" s="297" t="s">
        <v>4775</v>
      </c>
      <c r="BS1690" s="297">
        <v>39037</v>
      </c>
      <c r="BT1690" s="297">
        <v>46342</v>
      </c>
      <c r="BU1690" s="301">
        <v>19438.55</v>
      </c>
      <c r="BV1690" s="301">
        <v>57.75</v>
      </c>
      <c r="BW1690" s="301">
        <v>0</v>
      </c>
    </row>
    <row r="1691" spans="1:75" s="289" customFormat="1" ht="18.2" customHeight="1" x14ac:dyDescent="0.15">
      <c r="A1691" s="291">
        <v>1689</v>
      </c>
      <c r="B1691" s="292" t="s">
        <v>305</v>
      </c>
      <c r="C1691" s="292" t="s">
        <v>306</v>
      </c>
      <c r="D1691" s="312">
        <v>45170</v>
      </c>
      <c r="E1691" s="293" t="s">
        <v>2752</v>
      </c>
      <c r="F1691" s="308">
        <v>45</v>
      </c>
      <c r="G1691" s="308">
        <v>44</v>
      </c>
      <c r="H1691" s="295">
        <v>89964.65</v>
      </c>
      <c r="I1691" s="295">
        <v>22337.7</v>
      </c>
      <c r="J1691" s="295">
        <v>0</v>
      </c>
      <c r="K1691" s="295">
        <v>112302.35</v>
      </c>
      <c r="L1691" s="295">
        <v>602.15</v>
      </c>
      <c r="M1691" s="295">
        <v>0</v>
      </c>
      <c r="N1691" s="295">
        <v>0</v>
      </c>
      <c r="O1691" s="295">
        <v>0</v>
      </c>
      <c r="P1691" s="295">
        <v>0</v>
      </c>
      <c r="Q1691" s="295">
        <v>0</v>
      </c>
      <c r="R1691" s="295">
        <v>112302.35</v>
      </c>
      <c r="S1691" s="295">
        <v>34961.71</v>
      </c>
      <c r="T1691" s="295">
        <v>704.72</v>
      </c>
      <c r="U1691" s="295">
        <v>0</v>
      </c>
      <c r="V1691" s="295">
        <v>0</v>
      </c>
      <c r="W1691" s="295">
        <v>0</v>
      </c>
      <c r="X1691" s="295">
        <v>0</v>
      </c>
      <c r="Y1691" s="295">
        <v>0</v>
      </c>
      <c r="Z1691" s="295">
        <v>35666.43</v>
      </c>
      <c r="AA1691" s="295">
        <v>0</v>
      </c>
      <c r="AB1691" s="295">
        <v>0</v>
      </c>
      <c r="AC1691" s="295">
        <v>0</v>
      </c>
      <c r="AD1691" s="295">
        <v>0</v>
      </c>
      <c r="AE1691" s="295">
        <v>0</v>
      </c>
      <c r="AF1691" s="295">
        <v>0</v>
      </c>
      <c r="AG1691" s="295">
        <v>0</v>
      </c>
      <c r="AH1691" s="295">
        <v>0</v>
      </c>
      <c r="AI1691" s="295">
        <v>0</v>
      </c>
      <c r="AJ1691" s="295">
        <v>0</v>
      </c>
      <c r="AK1691" s="295">
        <v>0</v>
      </c>
      <c r="AL1691" s="295">
        <v>0</v>
      </c>
      <c r="AM1691" s="295">
        <v>0</v>
      </c>
      <c r="AN1691" s="295">
        <v>0</v>
      </c>
      <c r="AO1691" s="295">
        <v>0</v>
      </c>
      <c r="AP1691" s="295">
        <v>0</v>
      </c>
      <c r="AQ1691" s="295">
        <v>0</v>
      </c>
      <c r="AR1691" s="295">
        <v>0</v>
      </c>
      <c r="AS1691" s="295">
        <v>0</v>
      </c>
      <c r="AT1691" s="295">
        <f t="shared" si="26"/>
        <v>0</v>
      </c>
      <c r="AU1691" s="295">
        <v>22939.85</v>
      </c>
      <c r="AV1691" s="295">
        <v>35666.43</v>
      </c>
      <c r="AW1691" s="296">
        <v>98</v>
      </c>
      <c r="AX1691" s="296">
        <v>300</v>
      </c>
      <c r="AY1691" s="295">
        <v>630000</v>
      </c>
      <c r="AZ1691" s="295">
        <v>150776.82</v>
      </c>
      <c r="BA1691" s="294">
        <v>90</v>
      </c>
      <c r="BB1691" s="294">
        <v>67.034253010509204</v>
      </c>
      <c r="BC1691" s="294">
        <v>9.4</v>
      </c>
      <c r="BD1691" s="294"/>
      <c r="BE1691" s="293" t="s">
        <v>4204</v>
      </c>
      <c r="BF1691" s="291"/>
      <c r="BG1691" s="293" t="s">
        <v>312</v>
      </c>
      <c r="BH1691" s="293" t="s">
        <v>214</v>
      </c>
      <c r="BI1691" s="293" t="s">
        <v>776</v>
      </c>
      <c r="BJ1691" s="293" t="s">
        <v>4205</v>
      </c>
      <c r="BK1691" s="292" t="s">
        <v>175</v>
      </c>
      <c r="BL1691" s="294">
        <v>879450.48387560004</v>
      </c>
      <c r="BM1691" s="292" t="s">
        <v>309</v>
      </c>
      <c r="BN1691" s="294"/>
      <c r="BO1691" s="297">
        <v>39037</v>
      </c>
      <c r="BP1691" s="297">
        <v>48168</v>
      </c>
      <c r="BQ1691" s="297" t="s">
        <v>929</v>
      </c>
      <c r="BR1691" s="297" t="s">
        <v>4777</v>
      </c>
      <c r="BS1691" s="297">
        <v>39037</v>
      </c>
      <c r="BT1691" s="297">
        <v>48168</v>
      </c>
      <c r="BU1691" s="294">
        <v>13731.52</v>
      </c>
      <c r="BV1691" s="294">
        <v>57.74</v>
      </c>
      <c r="BW1691" s="294">
        <v>0</v>
      </c>
    </row>
    <row r="1692" spans="1:75" s="289" customFormat="1" ht="18.2" customHeight="1" x14ac:dyDescent="0.15">
      <c r="A1692" s="298">
        <v>1690</v>
      </c>
      <c r="B1692" s="299" t="s">
        <v>305</v>
      </c>
      <c r="C1692" s="299" t="s">
        <v>306</v>
      </c>
      <c r="D1692" s="313">
        <v>45170</v>
      </c>
      <c r="E1692" s="300" t="s">
        <v>2753</v>
      </c>
      <c r="F1692" s="309">
        <v>0</v>
      </c>
      <c r="G1692" s="309">
        <v>0</v>
      </c>
      <c r="H1692" s="302">
        <v>14227.41</v>
      </c>
      <c r="I1692" s="302">
        <v>0</v>
      </c>
      <c r="J1692" s="302">
        <v>0</v>
      </c>
      <c r="K1692" s="302">
        <v>14227.41</v>
      </c>
      <c r="L1692" s="302">
        <v>310.52</v>
      </c>
      <c r="M1692" s="302">
        <v>0</v>
      </c>
      <c r="N1692" s="302">
        <v>0</v>
      </c>
      <c r="O1692" s="302">
        <v>310.52</v>
      </c>
      <c r="P1692" s="302">
        <v>0</v>
      </c>
      <c r="Q1692" s="302">
        <v>0</v>
      </c>
      <c r="R1692" s="302">
        <v>13916.89</v>
      </c>
      <c r="S1692" s="302">
        <v>0</v>
      </c>
      <c r="T1692" s="302">
        <v>113.82</v>
      </c>
      <c r="U1692" s="302">
        <v>0</v>
      </c>
      <c r="V1692" s="302">
        <v>0</v>
      </c>
      <c r="W1692" s="302">
        <v>113.82</v>
      </c>
      <c r="X1692" s="302">
        <v>0</v>
      </c>
      <c r="Y1692" s="302">
        <v>0</v>
      </c>
      <c r="Z1692" s="302">
        <v>0</v>
      </c>
      <c r="AA1692" s="302">
        <v>39.11</v>
      </c>
      <c r="AB1692" s="302">
        <v>0</v>
      </c>
      <c r="AC1692" s="302">
        <v>0</v>
      </c>
      <c r="AD1692" s="302">
        <v>0</v>
      </c>
      <c r="AE1692" s="302">
        <v>0</v>
      </c>
      <c r="AF1692" s="302">
        <v>-12.59</v>
      </c>
      <c r="AG1692" s="302">
        <v>20.16</v>
      </c>
      <c r="AH1692" s="302">
        <v>61.49</v>
      </c>
      <c r="AI1692" s="302">
        <v>0</v>
      </c>
      <c r="AJ1692" s="302">
        <v>0</v>
      </c>
      <c r="AK1692" s="302">
        <v>0</v>
      </c>
      <c r="AL1692" s="302">
        <v>0</v>
      </c>
      <c r="AM1692" s="302">
        <v>0</v>
      </c>
      <c r="AN1692" s="302">
        <v>0</v>
      </c>
      <c r="AO1692" s="302">
        <v>0</v>
      </c>
      <c r="AP1692" s="302">
        <v>194.62</v>
      </c>
      <c r="AQ1692" s="302">
        <v>0</v>
      </c>
      <c r="AR1692" s="302">
        <v>280.19</v>
      </c>
      <c r="AS1692" s="302">
        <v>0</v>
      </c>
      <c r="AT1692" s="295">
        <f t="shared" si="26"/>
        <v>446.94</v>
      </c>
      <c r="AU1692" s="302">
        <v>0</v>
      </c>
      <c r="AV1692" s="302">
        <v>0</v>
      </c>
      <c r="AW1692" s="303">
        <v>38</v>
      </c>
      <c r="AX1692" s="303">
        <v>240</v>
      </c>
      <c r="AY1692" s="302">
        <v>334600.01</v>
      </c>
      <c r="AZ1692" s="302">
        <v>45206.45</v>
      </c>
      <c r="BA1692" s="301">
        <v>50.806927999999999</v>
      </c>
      <c r="BB1692" s="301">
        <v>15.6410076043113</v>
      </c>
      <c r="BC1692" s="301">
        <v>9.6</v>
      </c>
      <c r="BD1692" s="301"/>
      <c r="BE1692" s="300" t="s">
        <v>4204</v>
      </c>
      <c r="BF1692" s="298"/>
      <c r="BG1692" s="300" t="s">
        <v>312</v>
      </c>
      <c r="BH1692" s="300" t="s">
        <v>188</v>
      </c>
      <c r="BI1692" s="300" t="s">
        <v>313</v>
      </c>
      <c r="BJ1692" s="300" t="s">
        <v>103</v>
      </c>
      <c r="BK1692" s="299" t="s">
        <v>175</v>
      </c>
      <c r="BL1692" s="301">
        <v>108984.50161144001</v>
      </c>
      <c r="BM1692" s="299" t="s">
        <v>309</v>
      </c>
      <c r="BN1692" s="301"/>
      <c r="BO1692" s="304">
        <v>39037</v>
      </c>
      <c r="BP1692" s="304">
        <v>46342</v>
      </c>
      <c r="BQ1692" s="297" t="s">
        <v>4757</v>
      </c>
      <c r="BR1692" s="297" t="s">
        <v>4764</v>
      </c>
      <c r="BS1692" s="297">
        <v>39037</v>
      </c>
      <c r="BT1692" s="297">
        <v>46342</v>
      </c>
      <c r="BU1692" s="301">
        <v>0</v>
      </c>
      <c r="BV1692" s="301">
        <v>39.11</v>
      </c>
      <c r="BW1692" s="301">
        <v>0</v>
      </c>
    </row>
    <row r="1693" spans="1:75" s="289" customFormat="1" ht="18.2" customHeight="1" x14ac:dyDescent="0.15">
      <c r="A1693" s="291">
        <v>1691</v>
      </c>
      <c r="B1693" s="292" t="s">
        <v>305</v>
      </c>
      <c r="C1693" s="292" t="s">
        <v>306</v>
      </c>
      <c r="D1693" s="312">
        <v>45170</v>
      </c>
      <c r="E1693" s="293" t="s">
        <v>2754</v>
      </c>
      <c r="F1693" s="308">
        <v>154</v>
      </c>
      <c r="G1693" s="308">
        <v>153</v>
      </c>
      <c r="H1693" s="295">
        <v>37622.160000000003</v>
      </c>
      <c r="I1693" s="295">
        <v>21965.17</v>
      </c>
      <c r="J1693" s="295">
        <v>0</v>
      </c>
      <c r="K1693" s="295">
        <v>59587.33</v>
      </c>
      <c r="L1693" s="295">
        <v>249.42</v>
      </c>
      <c r="M1693" s="295">
        <v>0</v>
      </c>
      <c r="N1693" s="295">
        <v>0</v>
      </c>
      <c r="O1693" s="295">
        <v>0</v>
      </c>
      <c r="P1693" s="295">
        <v>0</v>
      </c>
      <c r="Q1693" s="295">
        <v>0</v>
      </c>
      <c r="R1693" s="295">
        <v>59587.33</v>
      </c>
      <c r="S1693" s="295">
        <v>62246.03</v>
      </c>
      <c r="T1693" s="295">
        <v>300.98</v>
      </c>
      <c r="U1693" s="295">
        <v>0</v>
      </c>
      <c r="V1693" s="295">
        <v>0</v>
      </c>
      <c r="W1693" s="295">
        <v>0</v>
      </c>
      <c r="X1693" s="295">
        <v>0</v>
      </c>
      <c r="Y1693" s="295">
        <v>0</v>
      </c>
      <c r="Z1693" s="295">
        <v>62547.01</v>
      </c>
      <c r="AA1693" s="295">
        <v>0</v>
      </c>
      <c r="AB1693" s="295">
        <v>0</v>
      </c>
      <c r="AC1693" s="295">
        <v>0</v>
      </c>
      <c r="AD1693" s="295">
        <v>0</v>
      </c>
      <c r="AE1693" s="295">
        <v>0</v>
      </c>
      <c r="AF1693" s="295">
        <v>0</v>
      </c>
      <c r="AG1693" s="295">
        <v>0</v>
      </c>
      <c r="AH1693" s="295">
        <v>0</v>
      </c>
      <c r="AI1693" s="295">
        <v>0</v>
      </c>
      <c r="AJ1693" s="295">
        <v>0</v>
      </c>
      <c r="AK1693" s="295">
        <v>0</v>
      </c>
      <c r="AL1693" s="295">
        <v>0</v>
      </c>
      <c r="AM1693" s="295">
        <v>0</v>
      </c>
      <c r="AN1693" s="295">
        <v>0</v>
      </c>
      <c r="AO1693" s="295">
        <v>0</v>
      </c>
      <c r="AP1693" s="295">
        <v>0</v>
      </c>
      <c r="AQ1693" s="295">
        <v>0</v>
      </c>
      <c r="AR1693" s="295">
        <v>0</v>
      </c>
      <c r="AS1693" s="295">
        <v>0</v>
      </c>
      <c r="AT1693" s="295">
        <f t="shared" si="26"/>
        <v>0</v>
      </c>
      <c r="AU1693" s="295">
        <v>22214.59</v>
      </c>
      <c r="AV1693" s="295">
        <v>62547.01</v>
      </c>
      <c r="AW1693" s="296">
        <v>98</v>
      </c>
      <c r="AX1693" s="296">
        <v>300</v>
      </c>
      <c r="AY1693" s="295">
        <v>320000.02</v>
      </c>
      <c r="AZ1693" s="295">
        <v>62498.82</v>
      </c>
      <c r="BA1693" s="294">
        <v>73.437496999999993</v>
      </c>
      <c r="BB1693" s="294">
        <v>70.016431800040493</v>
      </c>
      <c r="BC1693" s="294">
        <v>9.6</v>
      </c>
      <c r="BD1693" s="294"/>
      <c r="BE1693" s="293" t="s">
        <v>4204</v>
      </c>
      <c r="BF1693" s="291"/>
      <c r="BG1693" s="293" t="s">
        <v>335</v>
      </c>
      <c r="BH1693" s="293" t="s">
        <v>225</v>
      </c>
      <c r="BI1693" s="293" t="s">
        <v>392</v>
      </c>
      <c r="BJ1693" s="293" t="s">
        <v>4205</v>
      </c>
      <c r="BK1693" s="292" t="s">
        <v>175</v>
      </c>
      <c r="BL1693" s="294">
        <v>466634.10161368002</v>
      </c>
      <c r="BM1693" s="292" t="s">
        <v>309</v>
      </c>
      <c r="BN1693" s="294"/>
      <c r="BO1693" s="297">
        <v>39038</v>
      </c>
      <c r="BP1693" s="297">
        <v>48169</v>
      </c>
      <c r="BQ1693" s="297" t="s">
        <v>4033</v>
      </c>
      <c r="BR1693" s="297" t="s">
        <v>4759</v>
      </c>
      <c r="BS1693" s="297">
        <v>39038</v>
      </c>
      <c r="BT1693" s="297">
        <v>48169</v>
      </c>
      <c r="BU1693" s="294">
        <v>25477.45</v>
      </c>
      <c r="BV1693" s="294">
        <v>56.66</v>
      </c>
      <c r="BW1693" s="294">
        <v>0</v>
      </c>
    </row>
    <row r="1694" spans="1:75" s="289" customFormat="1" ht="18.2" customHeight="1" x14ac:dyDescent="0.15">
      <c r="A1694" s="298">
        <v>1692</v>
      </c>
      <c r="B1694" s="299" t="s">
        <v>305</v>
      </c>
      <c r="C1694" s="299" t="s">
        <v>306</v>
      </c>
      <c r="D1694" s="313">
        <v>45170</v>
      </c>
      <c r="E1694" s="300" t="s">
        <v>2755</v>
      </c>
      <c r="F1694" s="309">
        <v>159</v>
      </c>
      <c r="G1694" s="309">
        <v>158</v>
      </c>
      <c r="H1694" s="302">
        <v>36635.79</v>
      </c>
      <c r="I1694" s="302">
        <v>21741.53</v>
      </c>
      <c r="J1694" s="302">
        <v>0</v>
      </c>
      <c r="K1694" s="302">
        <v>58377.32</v>
      </c>
      <c r="L1694" s="302">
        <v>242.9</v>
      </c>
      <c r="M1694" s="302">
        <v>0</v>
      </c>
      <c r="N1694" s="302">
        <v>0</v>
      </c>
      <c r="O1694" s="302">
        <v>0</v>
      </c>
      <c r="P1694" s="302">
        <v>0</v>
      </c>
      <c r="Q1694" s="302">
        <v>0</v>
      </c>
      <c r="R1694" s="302">
        <v>58377.32</v>
      </c>
      <c r="S1694" s="302">
        <v>62944.9</v>
      </c>
      <c r="T1694" s="302">
        <v>293.08999999999997</v>
      </c>
      <c r="U1694" s="302">
        <v>0</v>
      </c>
      <c r="V1694" s="302">
        <v>0</v>
      </c>
      <c r="W1694" s="302">
        <v>0</v>
      </c>
      <c r="X1694" s="302">
        <v>0</v>
      </c>
      <c r="Y1694" s="302">
        <v>0</v>
      </c>
      <c r="Z1694" s="302">
        <v>63237.99</v>
      </c>
      <c r="AA1694" s="302">
        <v>0</v>
      </c>
      <c r="AB1694" s="302">
        <v>0</v>
      </c>
      <c r="AC1694" s="302">
        <v>0</v>
      </c>
      <c r="AD1694" s="302">
        <v>0</v>
      </c>
      <c r="AE1694" s="302">
        <v>0</v>
      </c>
      <c r="AF1694" s="302">
        <v>0</v>
      </c>
      <c r="AG1694" s="302">
        <v>0</v>
      </c>
      <c r="AH1694" s="302">
        <v>0</v>
      </c>
      <c r="AI1694" s="302">
        <v>0</v>
      </c>
      <c r="AJ1694" s="302">
        <v>0</v>
      </c>
      <c r="AK1694" s="302">
        <v>0</v>
      </c>
      <c r="AL1694" s="302">
        <v>0</v>
      </c>
      <c r="AM1694" s="302">
        <v>0</v>
      </c>
      <c r="AN1694" s="302">
        <v>0</v>
      </c>
      <c r="AO1694" s="302">
        <v>0</v>
      </c>
      <c r="AP1694" s="302">
        <v>0</v>
      </c>
      <c r="AQ1694" s="302">
        <v>0</v>
      </c>
      <c r="AR1694" s="302">
        <v>0</v>
      </c>
      <c r="AS1694" s="302">
        <v>0</v>
      </c>
      <c r="AT1694" s="295">
        <f t="shared" si="26"/>
        <v>0</v>
      </c>
      <c r="AU1694" s="302">
        <v>21984.43</v>
      </c>
      <c r="AV1694" s="302">
        <v>63237.99</v>
      </c>
      <c r="AW1694" s="303">
        <v>98</v>
      </c>
      <c r="AX1694" s="303">
        <v>300</v>
      </c>
      <c r="AY1694" s="302">
        <v>386699.99</v>
      </c>
      <c r="AZ1694" s="302">
        <v>60862.28</v>
      </c>
      <c r="BA1694" s="301">
        <v>59.179338000000001</v>
      </c>
      <c r="BB1694" s="301">
        <v>56.7630912252081</v>
      </c>
      <c r="BC1694" s="301">
        <v>9.6</v>
      </c>
      <c r="BD1694" s="301"/>
      <c r="BE1694" s="300" t="s">
        <v>4204</v>
      </c>
      <c r="BF1694" s="298"/>
      <c r="BG1694" s="300" t="s">
        <v>320</v>
      </c>
      <c r="BH1694" s="300" t="s">
        <v>197</v>
      </c>
      <c r="BI1694" s="300" t="s">
        <v>373</v>
      </c>
      <c r="BJ1694" s="300" t="s">
        <v>4205</v>
      </c>
      <c r="BK1694" s="299" t="s">
        <v>175</v>
      </c>
      <c r="BL1694" s="301">
        <v>457158.39714272</v>
      </c>
      <c r="BM1694" s="299" t="s">
        <v>309</v>
      </c>
      <c r="BN1694" s="301"/>
      <c r="BO1694" s="304">
        <v>39038</v>
      </c>
      <c r="BP1694" s="304">
        <v>48169</v>
      </c>
      <c r="BQ1694" s="297" t="s">
        <v>959</v>
      </c>
      <c r="BR1694" s="297" t="s">
        <v>4784</v>
      </c>
      <c r="BS1694" s="297">
        <v>39038</v>
      </c>
      <c r="BT1694" s="297">
        <v>48169</v>
      </c>
      <c r="BU1694" s="301">
        <v>26242.79</v>
      </c>
      <c r="BV1694" s="301">
        <v>55.17</v>
      </c>
      <c r="BW1694" s="301">
        <v>0</v>
      </c>
    </row>
    <row r="1695" spans="1:75" s="289" customFormat="1" ht="18.2" customHeight="1" x14ac:dyDescent="0.15">
      <c r="A1695" s="291">
        <v>1693</v>
      </c>
      <c r="B1695" s="292" t="s">
        <v>305</v>
      </c>
      <c r="C1695" s="292" t="s">
        <v>306</v>
      </c>
      <c r="D1695" s="312">
        <v>45170</v>
      </c>
      <c r="E1695" s="293" t="s">
        <v>2756</v>
      </c>
      <c r="F1695" s="308">
        <v>172</v>
      </c>
      <c r="G1695" s="308">
        <v>171</v>
      </c>
      <c r="H1695" s="295">
        <v>23125.69</v>
      </c>
      <c r="I1695" s="295">
        <v>47289.33</v>
      </c>
      <c r="J1695" s="295">
        <v>0</v>
      </c>
      <c r="K1695" s="295">
        <v>70415.02</v>
      </c>
      <c r="L1695" s="295">
        <v>505.67</v>
      </c>
      <c r="M1695" s="295">
        <v>0</v>
      </c>
      <c r="N1695" s="295">
        <v>0</v>
      </c>
      <c r="O1695" s="295">
        <v>0</v>
      </c>
      <c r="P1695" s="295">
        <v>0</v>
      </c>
      <c r="Q1695" s="295">
        <v>0</v>
      </c>
      <c r="R1695" s="295">
        <v>70415.02</v>
      </c>
      <c r="S1695" s="295">
        <v>70335.929999999993</v>
      </c>
      <c r="T1695" s="295">
        <v>183.08</v>
      </c>
      <c r="U1695" s="295">
        <v>0</v>
      </c>
      <c r="V1695" s="295">
        <v>0</v>
      </c>
      <c r="W1695" s="295">
        <v>0</v>
      </c>
      <c r="X1695" s="295">
        <v>0</v>
      </c>
      <c r="Y1695" s="295">
        <v>0</v>
      </c>
      <c r="Z1695" s="295">
        <v>70519.009999999995</v>
      </c>
      <c r="AA1695" s="295">
        <v>0</v>
      </c>
      <c r="AB1695" s="295">
        <v>0</v>
      </c>
      <c r="AC1695" s="295">
        <v>0</v>
      </c>
      <c r="AD1695" s="295">
        <v>0</v>
      </c>
      <c r="AE1695" s="295">
        <v>0</v>
      </c>
      <c r="AF1695" s="295">
        <v>0</v>
      </c>
      <c r="AG1695" s="295">
        <v>0</v>
      </c>
      <c r="AH1695" s="295">
        <v>0</v>
      </c>
      <c r="AI1695" s="295">
        <v>0</v>
      </c>
      <c r="AJ1695" s="295">
        <v>0</v>
      </c>
      <c r="AK1695" s="295">
        <v>0</v>
      </c>
      <c r="AL1695" s="295">
        <v>0</v>
      </c>
      <c r="AM1695" s="295">
        <v>0</v>
      </c>
      <c r="AN1695" s="295">
        <v>0</v>
      </c>
      <c r="AO1695" s="295">
        <v>0</v>
      </c>
      <c r="AP1695" s="295">
        <v>0</v>
      </c>
      <c r="AQ1695" s="295">
        <v>0</v>
      </c>
      <c r="AR1695" s="295">
        <v>0</v>
      </c>
      <c r="AS1695" s="295">
        <v>0</v>
      </c>
      <c r="AT1695" s="295">
        <f t="shared" si="26"/>
        <v>0</v>
      </c>
      <c r="AU1695" s="295">
        <v>47795</v>
      </c>
      <c r="AV1695" s="295">
        <v>70519.009999999995</v>
      </c>
      <c r="AW1695" s="296">
        <v>38</v>
      </c>
      <c r="AX1695" s="296">
        <v>240</v>
      </c>
      <c r="AY1695" s="295">
        <v>336200.02</v>
      </c>
      <c r="AZ1695" s="295">
        <v>73889.56</v>
      </c>
      <c r="BA1695" s="294">
        <v>82.638304000000005</v>
      </c>
      <c r="BB1695" s="294">
        <v>78.752368114332796</v>
      </c>
      <c r="BC1695" s="294">
        <v>9.5</v>
      </c>
      <c r="BD1695" s="294"/>
      <c r="BE1695" s="293" t="s">
        <v>4204</v>
      </c>
      <c r="BF1695" s="291"/>
      <c r="BG1695" s="293" t="s">
        <v>360</v>
      </c>
      <c r="BH1695" s="293" t="s">
        <v>232</v>
      </c>
      <c r="BI1695" s="293" t="s">
        <v>369</v>
      </c>
      <c r="BJ1695" s="293" t="s">
        <v>4205</v>
      </c>
      <c r="BK1695" s="292" t="s">
        <v>175</v>
      </c>
      <c r="BL1695" s="294">
        <v>551426.78146192001</v>
      </c>
      <c r="BM1695" s="292" t="s">
        <v>309</v>
      </c>
      <c r="BN1695" s="294"/>
      <c r="BO1695" s="297">
        <v>39038</v>
      </c>
      <c r="BP1695" s="297">
        <v>46343</v>
      </c>
      <c r="BQ1695" s="297" t="s">
        <v>929</v>
      </c>
      <c r="BR1695" s="297" t="s">
        <v>4777</v>
      </c>
      <c r="BS1695" s="297">
        <v>39038</v>
      </c>
      <c r="BT1695" s="297">
        <v>46343</v>
      </c>
      <c r="BU1695" s="294">
        <v>29339.3</v>
      </c>
      <c r="BV1695" s="294">
        <v>48.91</v>
      </c>
      <c r="BW1695" s="294">
        <v>0</v>
      </c>
    </row>
    <row r="1696" spans="1:75" s="289" customFormat="1" ht="18.2" customHeight="1" x14ac:dyDescent="0.15">
      <c r="A1696" s="298">
        <v>1694</v>
      </c>
      <c r="B1696" s="299" t="s">
        <v>305</v>
      </c>
      <c r="C1696" s="299" t="s">
        <v>306</v>
      </c>
      <c r="D1696" s="313">
        <v>45170</v>
      </c>
      <c r="E1696" s="300" t="s">
        <v>1078</v>
      </c>
      <c r="F1696" s="299" t="s">
        <v>1005</v>
      </c>
      <c r="G1696" s="309">
        <v>132</v>
      </c>
      <c r="H1696" s="302">
        <v>89861.03</v>
      </c>
      <c r="I1696" s="302">
        <v>91226.85</v>
      </c>
      <c r="J1696" s="302">
        <v>0</v>
      </c>
      <c r="K1696" s="302">
        <v>181087.88</v>
      </c>
      <c r="L1696" s="302">
        <v>1111.4000000000001</v>
      </c>
      <c r="M1696" s="302">
        <v>181087.88</v>
      </c>
      <c r="N1696" s="302">
        <v>0</v>
      </c>
      <c r="O1696" s="302">
        <v>0</v>
      </c>
      <c r="P1696" s="302">
        <v>0</v>
      </c>
      <c r="Q1696" s="302">
        <v>0</v>
      </c>
      <c r="R1696" s="302">
        <v>181087.88</v>
      </c>
      <c r="S1696" s="302">
        <v>147760.48000000001</v>
      </c>
      <c r="T1696" s="302">
        <v>703.91</v>
      </c>
      <c r="U1696" s="302">
        <v>0</v>
      </c>
      <c r="V1696" s="302">
        <v>0</v>
      </c>
      <c r="W1696" s="302">
        <v>0</v>
      </c>
      <c r="X1696" s="302">
        <v>0</v>
      </c>
      <c r="Y1696" s="302">
        <v>0</v>
      </c>
      <c r="Z1696" s="302">
        <v>148464.39000000001</v>
      </c>
      <c r="AA1696" s="302">
        <v>0</v>
      </c>
      <c r="AB1696" s="302">
        <v>0</v>
      </c>
      <c r="AC1696" s="302">
        <v>0</v>
      </c>
      <c r="AD1696" s="302">
        <v>0</v>
      </c>
      <c r="AE1696" s="302">
        <v>0</v>
      </c>
      <c r="AF1696" s="302">
        <v>0</v>
      </c>
      <c r="AG1696" s="302">
        <v>0</v>
      </c>
      <c r="AH1696" s="302">
        <v>0</v>
      </c>
      <c r="AI1696" s="302">
        <v>0</v>
      </c>
      <c r="AJ1696" s="302">
        <v>0</v>
      </c>
      <c r="AK1696" s="302">
        <v>0</v>
      </c>
      <c r="AL1696" s="302">
        <v>0</v>
      </c>
      <c r="AM1696" s="302">
        <v>0</v>
      </c>
      <c r="AN1696" s="302">
        <v>0</v>
      </c>
      <c r="AO1696" s="302">
        <v>0</v>
      </c>
      <c r="AP1696" s="302">
        <v>0</v>
      </c>
      <c r="AQ1696" s="302">
        <v>0</v>
      </c>
      <c r="AR1696" s="302">
        <v>0</v>
      </c>
      <c r="AS1696" s="302">
        <v>0</v>
      </c>
      <c r="AT1696" s="295">
        <f t="shared" si="26"/>
        <v>0</v>
      </c>
      <c r="AU1696" s="302">
        <v>92338.25</v>
      </c>
      <c r="AV1696" s="302">
        <v>148464.39000000001</v>
      </c>
      <c r="AW1696" s="303">
        <v>98</v>
      </c>
      <c r="AX1696" s="303">
        <v>300</v>
      </c>
      <c r="AY1696" s="302">
        <v>874999.99</v>
      </c>
      <c r="AZ1696" s="302">
        <v>209437.53</v>
      </c>
      <c r="BA1696" s="301">
        <v>89.999999000000003</v>
      </c>
      <c r="BB1696" s="301">
        <v>77.817519233119896</v>
      </c>
      <c r="BC1696" s="301">
        <v>9.4</v>
      </c>
      <c r="BD1696" s="301"/>
      <c r="BE1696" s="300" t="s">
        <v>4204</v>
      </c>
      <c r="BF1696" s="298"/>
      <c r="BG1696" s="300" t="s">
        <v>315</v>
      </c>
      <c r="BH1696" s="300" t="s">
        <v>179</v>
      </c>
      <c r="BI1696" s="300" t="s">
        <v>697</v>
      </c>
      <c r="BJ1696" s="300" t="s">
        <v>4205</v>
      </c>
      <c r="BK1696" s="299" t="s">
        <v>175</v>
      </c>
      <c r="BL1696" s="301">
        <v>0</v>
      </c>
      <c r="BM1696" s="299" t="s">
        <v>309</v>
      </c>
      <c r="BN1696" s="301"/>
      <c r="BO1696" s="304">
        <v>39038</v>
      </c>
      <c r="BP1696" s="304">
        <v>48169</v>
      </c>
      <c r="BQ1696" s="297" t="s">
        <v>4758</v>
      </c>
      <c r="BR1696" s="297" t="s">
        <v>4789</v>
      </c>
      <c r="BS1696" s="297">
        <v>39038</v>
      </c>
      <c r="BT1696" s="297">
        <v>48169</v>
      </c>
      <c r="BU1696" s="301">
        <v>57220.68</v>
      </c>
      <c r="BV1696" s="301">
        <v>0</v>
      </c>
      <c r="BW1696" s="301">
        <v>0</v>
      </c>
    </row>
    <row r="1697" spans="1:75" s="289" customFormat="1" ht="18.2" customHeight="1" x14ac:dyDescent="0.15">
      <c r="A1697" s="291">
        <v>1695</v>
      </c>
      <c r="B1697" s="292" t="s">
        <v>305</v>
      </c>
      <c r="C1697" s="292" t="s">
        <v>306</v>
      </c>
      <c r="D1697" s="312">
        <v>45170</v>
      </c>
      <c r="E1697" s="293" t="s">
        <v>2757</v>
      </c>
      <c r="F1697" s="308">
        <v>114</v>
      </c>
      <c r="G1697" s="308">
        <v>113</v>
      </c>
      <c r="H1697" s="295">
        <v>9145.1299999999992</v>
      </c>
      <c r="I1697" s="295">
        <v>4384.2700000000004</v>
      </c>
      <c r="J1697" s="295">
        <v>0</v>
      </c>
      <c r="K1697" s="295">
        <v>13529.4</v>
      </c>
      <c r="L1697" s="295">
        <v>59.8</v>
      </c>
      <c r="M1697" s="295">
        <v>0</v>
      </c>
      <c r="N1697" s="295">
        <v>0</v>
      </c>
      <c r="O1697" s="295">
        <v>0</v>
      </c>
      <c r="P1697" s="295">
        <v>0</v>
      </c>
      <c r="Q1697" s="295">
        <v>0</v>
      </c>
      <c r="R1697" s="295">
        <v>13529.4</v>
      </c>
      <c r="S1697" s="295">
        <v>10898.98</v>
      </c>
      <c r="T1697" s="295">
        <v>75.45</v>
      </c>
      <c r="U1697" s="295">
        <v>0</v>
      </c>
      <c r="V1697" s="295">
        <v>0</v>
      </c>
      <c r="W1697" s="295">
        <v>0</v>
      </c>
      <c r="X1697" s="295">
        <v>0</v>
      </c>
      <c r="Y1697" s="295">
        <v>0</v>
      </c>
      <c r="Z1697" s="295">
        <v>10974.43</v>
      </c>
      <c r="AA1697" s="295">
        <v>0</v>
      </c>
      <c r="AB1697" s="295">
        <v>0</v>
      </c>
      <c r="AC1697" s="295">
        <v>0</v>
      </c>
      <c r="AD1697" s="295">
        <v>0</v>
      </c>
      <c r="AE1697" s="295">
        <v>0</v>
      </c>
      <c r="AF1697" s="295">
        <v>0</v>
      </c>
      <c r="AG1697" s="295">
        <v>0</v>
      </c>
      <c r="AH1697" s="295">
        <v>0</v>
      </c>
      <c r="AI1697" s="295">
        <v>0</v>
      </c>
      <c r="AJ1697" s="295">
        <v>0</v>
      </c>
      <c r="AK1697" s="295">
        <v>0</v>
      </c>
      <c r="AL1697" s="295">
        <v>0</v>
      </c>
      <c r="AM1697" s="295">
        <v>0</v>
      </c>
      <c r="AN1697" s="295">
        <v>0</v>
      </c>
      <c r="AO1697" s="295">
        <v>0</v>
      </c>
      <c r="AP1697" s="295">
        <v>0</v>
      </c>
      <c r="AQ1697" s="295">
        <v>0</v>
      </c>
      <c r="AR1697" s="295">
        <v>0</v>
      </c>
      <c r="AS1697" s="295">
        <v>0</v>
      </c>
      <c r="AT1697" s="295">
        <f t="shared" si="26"/>
        <v>0</v>
      </c>
      <c r="AU1697" s="295">
        <v>4444.07</v>
      </c>
      <c r="AV1697" s="295">
        <v>10974.43</v>
      </c>
      <c r="AW1697" s="296">
        <v>98</v>
      </c>
      <c r="AX1697" s="296">
        <v>300</v>
      </c>
      <c r="AY1697" s="295">
        <v>260999.99</v>
      </c>
      <c r="AZ1697" s="295">
        <v>14999.72</v>
      </c>
      <c r="BA1697" s="294">
        <v>21.609200999999999</v>
      </c>
      <c r="BB1697" s="294">
        <v>19.490998765937</v>
      </c>
      <c r="BC1697" s="294">
        <v>9.9</v>
      </c>
      <c r="BD1697" s="294"/>
      <c r="BE1697" s="293" t="s">
        <v>4204</v>
      </c>
      <c r="BF1697" s="291"/>
      <c r="BG1697" s="293" t="s">
        <v>324</v>
      </c>
      <c r="BH1697" s="293" t="s">
        <v>220</v>
      </c>
      <c r="BI1697" s="293" t="s">
        <v>633</v>
      </c>
      <c r="BJ1697" s="293" t="s">
        <v>4205</v>
      </c>
      <c r="BK1697" s="292" t="s">
        <v>175</v>
      </c>
      <c r="BL1697" s="294">
        <v>105950.0302224</v>
      </c>
      <c r="BM1697" s="292" t="s">
        <v>309</v>
      </c>
      <c r="BN1697" s="294"/>
      <c r="BO1697" s="297">
        <v>39038</v>
      </c>
      <c r="BP1697" s="297">
        <v>48169</v>
      </c>
      <c r="BQ1697" s="297" t="s">
        <v>1064</v>
      </c>
      <c r="BR1697" s="297" t="s">
        <v>4747</v>
      </c>
      <c r="BS1697" s="297">
        <v>39038</v>
      </c>
      <c r="BT1697" s="297">
        <v>48169</v>
      </c>
      <c r="BU1697" s="294">
        <v>6730.56</v>
      </c>
      <c r="BV1697" s="294">
        <v>24.72</v>
      </c>
      <c r="BW1697" s="294">
        <v>0</v>
      </c>
    </row>
    <row r="1698" spans="1:75" s="289" customFormat="1" ht="18.2" customHeight="1" x14ac:dyDescent="0.15">
      <c r="A1698" s="298">
        <v>1696</v>
      </c>
      <c r="B1698" s="299" t="s">
        <v>305</v>
      </c>
      <c r="C1698" s="299" t="s">
        <v>306</v>
      </c>
      <c r="D1698" s="313">
        <v>45170</v>
      </c>
      <c r="E1698" s="300" t="s">
        <v>2758</v>
      </c>
      <c r="F1698" s="309">
        <v>164</v>
      </c>
      <c r="G1698" s="309">
        <v>163</v>
      </c>
      <c r="H1698" s="302">
        <v>97455.25</v>
      </c>
      <c r="I1698" s="302">
        <v>59926.66</v>
      </c>
      <c r="J1698" s="302">
        <v>0</v>
      </c>
      <c r="K1698" s="302">
        <v>157381.91</v>
      </c>
      <c r="L1698" s="302">
        <v>652.26</v>
      </c>
      <c r="M1698" s="302">
        <v>0</v>
      </c>
      <c r="N1698" s="302">
        <v>0</v>
      </c>
      <c r="O1698" s="302">
        <v>0</v>
      </c>
      <c r="P1698" s="302">
        <v>0</v>
      </c>
      <c r="Q1698" s="302">
        <v>0</v>
      </c>
      <c r="R1698" s="302">
        <v>157381.91</v>
      </c>
      <c r="S1698" s="302">
        <v>170825.93</v>
      </c>
      <c r="T1698" s="302">
        <v>763.4</v>
      </c>
      <c r="U1698" s="302">
        <v>0</v>
      </c>
      <c r="V1698" s="302">
        <v>0</v>
      </c>
      <c r="W1698" s="302">
        <v>0</v>
      </c>
      <c r="X1698" s="302">
        <v>0</v>
      </c>
      <c r="Y1698" s="302">
        <v>0</v>
      </c>
      <c r="Z1698" s="302">
        <v>171589.33</v>
      </c>
      <c r="AA1698" s="302">
        <v>0</v>
      </c>
      <c r="AB1698" s="302">
        <v>0</v>
      </c>
      <c r="AC1698" s="302">
        <v>0</v>
      </c>
      <c r="AD1698" s="302">
        <v>0</v>
      </c>
      <c r="AE1698" s="302">
        <v>0</v>
      </c>
      <c r="AF1698" s="302">
        <v>0</v>
      </c>
      <c r="AG1698" s="302">
        <v>0</v>
      </c>
      <c r="AH1698" s="302">
        <v>0</v>
      </c>
      <c r="AI1698" s="302">
        <v>0</v>
      </c>
      <c r="AJ1698" s="302">
        <v>0</v>
      </c>
      <c r="AK1698" s="302">
        <v>0</v>
      </c>
      <c r="AL1698" s="302">
        <v>0</v>
      </c>
      <c r="AM1698" s="302">
        <v>0</v>
      </c>
      <c r="AN1698" s="302">
        <v>0</v>
      </c>
      <c r="AO1698" s="302">
        <v>0</v>
      </c>
      <c r="AP1698" s="302">
        <v>0</v>
      </c>
      <c r="AQ1698" s="302">
        <v>0</v>
      </c>
      <c r="AR1698" s="302">
        <v>0</v>
      </c>
      <c r="AS1698" s="302">
        <v>0</v>
      </c>
      <c r="AT1698" s="295">
        <f t="shared" si="26"/>
        <v>0</v>
      </c>
      <c r="AU1698" s="302">
        <v>60578.92</v>
      </c>
      <c r="AV1698" s="302">
        <v>171589.33</v>
      </c>
      <c r="AW1698" s="303">
        <v>98</v>
      </c>
      <c r="AX1698" s="303">
        <v>300</v>
      </c>
      <c r="AY1698" s="302">
        <v>693000</v>
      </c>
      <c r="AZ1698" s="302">
        <v>163328.56</v>
      </c>
      <c r="BA1698" s="301">
        <v>88.618611999999999</v>
      </c>
      <c r="BB1698" s="301">
        <v>85.392085855094294</v>
      </c>
      <c r="BC1698" s="301">
        <v>9.4</v>
      </c>
      <c r="BD1698" s="301"/>
      <c r="BE1698" s="300" t="s">
        <v>4204</v>
      </c>
      <c r="BF1698" s="298"/>
      <c r="BG1698" s="300" t="s">
        <v>380</v>
      </c>
      <c r="BH1698" s="300" t="s">
        <v>219</v>
      </c>
      <c r="BI1698" s="300" t="s">
        <v>698</v>
      </c>
      <c r="BJ1698" s="300" t="s">
        <v>4205</v>
      </c>
      <c r="BK1698" s="299" t="s">
        <v>175</v>
      </c>
      <c r="BL1698" s="301">
        <v>1232472.8458733601</v>
      </c>
      <c r="BM1698" s="299" t="s">
        <v>309</v>
      </c>
      <c r="BN1698" s="301"/>
      <c r="BO1698" s="304">
        <v>39038</v>
      </c>
      <c r="BP1698" s="304">
        <v>48169</v>
      </c>
      <c r="BQ1698" s="297" t="s">
        <v>948</v>
      </c>
      <c r="BR1698" s="297" t="s">
        <v>4772</v>
      </c>
      <c r="BS1698" s="297">
        <v>39038</v>
      </c>
      <c r="BT1698" s="297">
        <v>48169</v>
      </c>
      <c r="BU1698" s="301">
        <v>55436.3</v>
      </c>
      <c r="BV1698" s="301">
        <v>62.54</v>
      </c>
      <c r="BW1698" s="301">
        <v>0</v>
      </c>
    </row>
    <row r="1699" spans="1:75" s="289" customFormat="1" ht="18.2" customHeight="1" x14ac:dyDescent="0.15">
      <c r="A1699" s="291">
        <v>1697</v>
      </c>
      <c r="B1699" s="292" t="s">
        <v>305</v>
      </c>
      <c r="C1699" s="292" t="s">
        <v>306</v>
      </c>
      <c r="D1699" s="312">
        <v>45170</v>
      </c>
      <c r="E1699" s="293" t="s">
        <v>2759</v>
      </c>
      <c r="F1699" s="308">
        <v>148</v>
      </c>
      <c r="G1699" s="308">
        <v>147</v>
      </c>
      <c r="H1699" s="295">
        <v>55629.14</v>
      </c>
      <c r="I1699" s="295">
        <v>32120.3</v>
      </c>
      <c r="J1699" s="295">
        <v>0</v>
      </c>
      <c r="K1699" s="295">
        <v>87749.440000000002</v>
      </c>
      <c r="L1699" s="295">
        <v>370.54</v>
      </c>
      <c r="M1699" s="295">
        <v>0</v>
      </c>
      <c r="N1699" s="295">
        <v>0</v>
      </c>
      <c r="O1699" s="295">
        <v>0</v>
      </c>
      <c r="P1699" s="295">
        <v>0</v>
      </c>
      <c r="Q1699" s="295">
        <v>0</v>
      </c>
      <c r="R1699" s="295">
        <v>87749.440000000002</v>
      </c>
      <c r="S1699" s="295">
        <v>86516.39</v>
      </c>
      <c r="T1699" s="295">
        <v>440.4</v>
      </c>
      <c r="U1699" s="295">
        <v>0</v>
      </c>
      <c r="V1699" s="295">
        <v>0</v>
      </c>
      <c r="W1699" s="295">
        <v>0</v>
      </c>
      <c r="X1699" s="295">
        <v>0</v>
      </c>
      <c r="Y1699" s="295">
        <v>0</v>
      </c>
      <c r="Z1699" s="295">
        <v>86956.79</v>
      </c>
      <c r="AA1699" s="295">
        <v>0</v>
      </c>
      <c r="AB1699" s="295">
        <v>0</v>
      </c>
      <c r="AC1699" s="295">
        <v>0</v>
      </c>
      <c r="AD1699" s="295">
        <v>0</v>
      </c>
      <c r="AE1699" s="295">
        <v>0</v>
      </c>
      <c r="AF1699" s="295">
        <v>0</v>
      </c>
      <c r="AG1699" s="295">
        <v>0</v>
      </c>
      <c r="AH1699" s="295">
        <v>0</v>
      </c>
      <c r="AI1699" s="295">
        <v>0</v>
      </c>
      <c r="AJ1699" s="295">
        <v>0</v>
      </c>
      <c r="AK1699" s="295">
        <v>0</v>
      </c>
      <c r="AL1699" s="295">
        <v>0</v>
      </c>
      <c r="AM1699" s="295">
        <v>0</v>
      </c>
      <c r="AN1699" s="295">
        <v>0</v>
      </c>
      <c r="AO1699" s="295">
        <v>0</v>
      </c>
      <c r="AP1699" s="295">
        <v>0</v>
      </c>
      <c r="AQ1699" s="295">
        <v>0</v>
      </c>
      <c r="AR1699" s="295">
        <v>0</v>
      </c>
      <c r="AS1699" s="295">
        <v>0</v>
      </c>
      <c r="AT1699" s="295">
        <f t="shared" si="26"/>
        <v>0</v>
      </c>
      <c r="AU1699" s="295">
        <v>32490.84</v>
      </c>
      <c r="AV1699" s="295">
        <v>86956.79</v>
      </c>
      <c r="AW1699" s="296">
        <v>98</v>
      </c>
      <c r="AX1699" s="296">
        <v>300</v>
      </c>
      <c r="AY1699" s="295">
        <v>514000.01</v>
      </c>
      <c r="AZ1699" s="295">
        <v>92817.4</v>
      </c>
      <c r="BA1699" s="294">
        <v>67.898833999999994</v>
      </c>
      <c r="BB1699" s="294">
        <v>64.191462593791201</v>
      </c>
      <c r="BC1699" s="294">
        <v>9.5</v>
      </c>
      <c r="BD1699" s="294"/>
      <c r="BE1699" s="293" t="s">
        <v>4204</v>
      </c>
      <c r="BF1699" s="291"/>
      <c r="BG1699" s="293" t="s">
        <v>333</v>
      </c>
      <c r="BH1699" s="293" t="s">
        <v>209</v>
      </c>
      <c r="BI1699" s="293" t="s">
        <v>786</v>
      </c>
      <c r="BJ1699" s="293" t="s">
        <v>4205</v>
      </c>
      <c r="BK1699" s="292" t="s">
        <v>175</v>
      </c>
      <c r="BL1699" s="294">
        <v>687174.28858624003</v>
      </c>
      <c r="BM1699" s="292" t="s">
        <v>309</v>
      </c>
      <c r="BN1699" s="294"/>
      <c r="BO1699" s="297">
        <v>39038</v>
      </c>
      <c r="BP1699" s="297">
        <v>48169</v>
      </c>
      <c r="BQ1699" s="297" t="s">
        <v>946</v>
      </c>
      <c r="BR1699" s="297" t="s">
        <v>4775</v>
      </c>
      <c r="BS1699" s="297">
        <v>39038</v>
      </c>
      <c r="BT1699" s="297">
        <v>48169</v>
      </c>
      <c r="BU1699" s="294">
        <v>33478.080000000002</v>
      </c>
      <c r="BV1699" s="294">
        <v>64.45</v>
      </c>
      <c r="BW1699" s="294">
        <v>0</v>
      </c>
    </row>
    <row r="1700" spans="1:75" s="289" customFormat="1" ht="18.2" customHeight="1" x14ac:dyDescent="0.15">
      <c r="A1700" s="298">
        <v>1698</v>
      </c>
      <c r="B1700" s="299" t="s">
        <v>305</v>
      </c>
      <c r="C1700" s="299" t="s">
        <v>306</v>
      </c>
      <c r="D1700" s="313">
        <v>45170</v>
      </c>
      <c r="E1700" s="300" t="s">
        <v>2760</v>
      </c>
      <c r="F1700" s="309">
        <v>60</v>
      </c>
      <c r="G1700" s="309">
        <v>60</v>
      </c>
      <c r="H1700" s="302">
        <v>0</v>
      </c>
      <c r="I1700" s="302">
        <v>13757.09</v>
      </c>
      <c r="J1700" s="302">
        <v>0</v>
      </c>
      <c r="K1700" s="302">
        <v>13757.09</v>
      </c>
      <c r="L1700" s="302">
        <v>0</v>
      </c>
      <c r="M1700" s="302">
        <v>0</v>
      </c>
      <c r="N1700" s="302">
        <v>0</v>
      </c>
      <c r="O1700" s="302">
        <v>0</v>
      </c>
      <c r="P1700" s="302">
        <v>0</v>
      </c>
      <c r="Q1700" s="302">
        <v>0</v>
      </c>
      <c r="R1700" s="302">
        <v>13757.09</v>
      </c>
      <c r="S1700" s="302">
        <v>3740</v>
      </c>
      <c r="T1700" s="302">
        <v>0</v>
      </c>
      <c r="U1700" s="302">
        <v>0</v>
      </c>
      <c r="V1700" s="302">
        <v>0</v>
      </c>
      <c r="W1700" s="302">
        <v>0</v>
      </c>
      <c r="X1700" s="302">
        <v>0</v>
      </c>
      <c r="Y1700" s="302">
        <v>0</v>
      </c>
      <c r="Z1700" s="302">
        <v>3740</v>
      </c>
      <c r="AA1700" s="302">
        <v>0</v>
      </c>
      <c r="AB1700" s="302">
        <v>0</v>
      </c>
      <c r="AC1700" s="302">
        <v>0</v>
      </c>
      <c r="AD1700" s="302">
        <v>0</v>
      </c>
      <c r="AE1700" s="302">
        <v>0</v>
      </c>
      <c r="AF1700" s="302">
        <v>0</v>
      </c>
      <c r="AG1700" s="302">
        <v>0</v>
      </c>
      <c r="AH1700" s="302">
        <v>0</v>
      </c>
      <c r="AI1700" s="302">
        <v>0</v>
      </c>
      <c r="AJ1700" s="302">
        <v>0</v>
      </c>
      <c r="AK1700" s="302">
        <v>0</v>
      </c>
      <c r="AL1700" s="302">
        <v>0</v>
      </c>
      <c r="AM1700" s="302">
        <v>0</v>
      </c>
      <c r="AN1700" s="302">
        <v>0</v>
      </c>
      <c r="AO1700" s="302">
        <v>0</v>
      </c>
      <c r="AP1700" s="302">
        <v>0</v>
      </c>
      <c r="AQ1700" s="302">
        <v>0</v>
      </c>
      <c r="AR1700" s="302">
        <v>0</v>
      </c>
      <c r="AS1700" s="302">
        <v>0</v>
      </c>
      <c r="AT1700" s="295">
        <f t="shared" si="26"/>
        <v>0</v>
      </c>
      <c r="AU1700" s="302">
        <v>13757.09</v>
      </c>
      <c r="AV1700" s="302">
        <v>3740</v>
      </c>
      <c r="AW1700" s="303">
        <v>0</v>
      </c>
      <c r="AX1700" s="303">
        <v>120</v>
      </c>
      <c r="AY1700" s="302">
        <v>280000</v>
      </c>
      <c r="AZ1700" s="302">
        <v>22160.49</v>
      </c>
      <c r="BA1700" s="301">
        <v>29.758934</v>
      </c>
      <c r="BB1700" s="301">
        <v>18.474155280052901</v>
      </c>
      <c r="BC1700" s="301">
        <v>9.9</v>
      </c>
      <c r="BD1700" s="301"/>
      <c r="BE1700" s="300" t="s">
        <v>4204</v>
      </c>
      <c r="BF1700" s="298"/>
      <c r="BG1700" s="300" t="s">
        <v>344</v>
      </c>
      <c r="BH1700" s="300" t="s">
        <v>213</v>
      </c>
      <c r="BI1700" s="300" t="s">
        <v>539</v>
      </c>
      <c r="BJ1700" s="300" t="s">
        <v>4205</v>
      </c>
      <c r="BK1700" s="299" t="s">
        <v>175</v>
      </c>
      <c r="BL1700" s="301">
        <v>107733.09247064</v>
      </c>
      <c r="BM1700" s="299" t="s">
        <v>309</v>
      </c>
      <c r="BN1700" s="301"/>
      <c r="BO1700" s="304">
        <v>39038</v>
      </c>
      <c r="BP1700" s="304">
        <v>42691</v>
      </c>
      <c r="BQ1700" s="297" t="s">
        <v>4195</v>
      </c>
      <c r="BR1700" s="297" t="s">
        <v>4771</v>
      </c>
      <c r="BS1700" s="297">
        <v>39038</v>
      </c>
      <c r="BT1700" s="297">
        <v>42691</v>
      </c>
      <c r="BU1700" s="301">
        <v>4354.6899999999996</v>
      </c>
      <c r="BV1700" s="301">
        <v>0</v>
      </c>
      <c r="BW1700" s="301">
        <v>0</v>
      </c>
    </row>
    <row r="1701" spans="1:75" s="289" customFormat="1" ht="18.2" customHeight="1" x14ac:dyDescent="0.15">
      <c r="A1701" s="291">
        <v>1699</v>
      </c>
      <c r="B1701" s="292" t="s">
        <v>305</v>
      </c>
      <c r="C1701" s="292" t="s">
        <v>306</v>
      </c>
      <c r="D1701" s="312">
        <v>45170</v>
      </c>
      <c r="E1701" s="293" t="s">
        <v>2761</v>
      </c>
      <c r="F1701" s="308">
        <v>0</v>
      </c>
      <c r="G1701" s="308">
        <v>0</v>
      </c>
      <c r="H1701" s="295">
        <v>10554.34</v>
      </c>
      <c r="I1701" s="295">
        <v>0</v>
      </c>
      <c r="J1701" s="295">
        <v>0</v>
      </c>
      <c r="K1701" s="295">
        <v>10554.34</v>
      </c>
      <c r="L1701" s="295">
        <v>229.1</v>
      </c>
      <c r="M1701" s="295">
        <v>0</v>
      </c>
      <c r="N1701" s="295">
        <v>0</v>
      </c>
      <c r="O1701" s="295">
        <v>229.1</v>
      </c>
      <c r="P1701" s="295">
        <v>0</v>
      </c>
      <c r="Q1701" s="295">
        <v>0</v>
      </c>
      <c r="R1701" s="295">
        <v>10325.24</v>
      </c>
      <c r="S1701" s="295">
        <v>0</v>
      </c>
      <c r="T1701" s="295">
        <v>87.07</v>
      </c>
      <c r="U1701" s="295">
        <v>0</v>
      </c>
      <c r="V1701" s="295">
        <v>0</v>
      </c>
      <c r="W1701" s="295">
        <v>87.07</v>
      </c>
      <c r="X1701" s="295">
        <v>0</v>
      </c>
      <c r="Y1701" s="295">
        <v>0</v>
      </c>
      <c r="Z1701" s="295">
        <v>0</v>
      </c>
      <c r="AA1701" s="295">
        <v>51.91</v>
      </c>
      <c r="AB1701" s="295">
        <v>0</v>
      </c>
      <c r="AC1701" s="295">
        <v>0</v>
      </c>
      <c r="AD1701" s="295">
        <v>0</v>
      </c>
      <c r="AE1701" s="295">
        <v>0</v>
      </c>
      <c r="AF1701" s="295">
        <v>-10.02</v>
      </c>
      <c r="AG1701" s="295">
        <v>16.010000000000002</v>
      </c>
      <c r="AH1701" s="295">
        <v>49.21</v>
      </c>
      <c r="AI1701" s="295">
        <v>0</v>
      </c>
      <c r="AJ1701" s="295">
        <v>0</v>
      </c>
      <c r="AK1701" s="295">
        <v>0</v>
      </c>
      <c r="AL1701" s="295">
        <v>0</v>
      </c>
      <c r="AM1701" s="295">
        <v>0</v>
      </c>
      <c r="AN1701" s="295">
        <v>0</v>
      </c>
      <c r="AO1701" s="295">
        <v>0</v>
      </c>
      <c r="AP1701" s="295">
        <v>9.01</v>
      </c>
      <c r="AQ1701" s="295">
        <v>0</v>
      </c>
      <c r="AR1701" s="295">
        <v>4.5</v>
      </c>
      <c r="AS1701" s="295">
        <v>0</v>
      </c>
      <c r="AT1701" s="295">
        <f t="shared" si="26"/>
        <v>427.78999999999996</v>
      </c>
      <c r="AU1701" s="295">
        <v>0</v>
      </c>
      <c r="AV1701" s="295">
        <v>0</v>
      </c>
      <c r="AW1701" s="296">
        <v>38</v>
      </c>
      <c r="AX1701" s="296">
        <v>240</v>
      </c>
      <c r="AY1701" s="295">
        <v>354000.01</v>
      </c>
      <c r="AZ1701" s="295">
        <v>32989.269999999997</v>
      </c>
      <c r="BA1701" s="294">
        <v>35.040112000000001</v>
      </c>
      <c r="BB1701" s="294">
        <v>10.967128585351499</v>
      </c>
      <c r="BC1701" s="294">
        <v>9.9</v>
      </c>
      <c r="BD1701" s="294"/>
      <c r="BE1701" s="293" t="s">
        <v>4204</v>
      </c>
      <c r="BF1701" s="291"/>
      <c r="BG1701" s="293" t="s">
        <v>326</v>
      </c>
      <c r="BH1701" s="293" t="s">
        <v>782</v>
      </c>
      <c r="BI1701" s="293" t="s">
        <v>783</v>
      </c>
      <c r="BJ1701" s="293" t="s">
        <v>103</v>
      </c>
      <c r="BK1701" s="292" t="s">
        <v>175</v>
      </c>
      <c r="BL1701" s="294">
        <v>80857.945663039995</v>
      </c>
      <c r="BM1701" s="292" t="s">
        <v>309</v>
      </c>
      <c r="BN1701" s="294"/>
      <c r="BO1701" s="297">
        <v>39038</v>
      </c>
      <c r="BP1701" s="297">
        <v>46343</v>
      </c>
      <c r="BQ1701" s="297" t="s">
        <v>4757</v>
      </c>
      <c r="BR1701" s="297" t="s">
        <v>4764</v>
      </c>
      <c r="BS1701" s="297">
        <v>39038</v>
      </c>
      <c r="BT1701" s="297">
        <v>46343</v>
      </c>
      <c r="BU1701" s="294">
        <v>0</v>
      </c>
      <c r="BV1701" s="294">
        <v>51.91</v>
      </c>
      <c r="BW1701" s="294">
        <v>0</v>
      </c>
    </row>
    <row r="1702" spans="1:75" s="289" customFormat="1" ht="18.2" customHeight="1" x14ac:dyDescent="0.15">
      <c r="A1702" s="298">
        <v>1700</v>
      </c>
      <c r="B1702" s="299" t="s">
        <v>305</v>
      </c>
      <c r="C1702" s="299" t="s">
        <v>306</v>
      </c>
      <c r="D1702" s="313">
        <v>45170</v>
      </c>
      <c r="E1702" s="300" t="s">
        <v>2762</v>
      </c>
      <c r="F1702" s="309">
        <v>183</v>
      </c>
      <c r="G1702" s="309">
        <v>182</v>
      </c>
      <c r="H1702" s="302">
        <v>86983.09</v>
      </c>
      <c r="I1702" s="302">
        <v>56495.8</v>
      </c>
      <c r="J1702" s="302">
        <v>0</v>
      </c>
      <c r="K1702" s="302">
        <v>143478.89000000001</v>
      </c>
      <c r="L1702" s="302">
        <v>584.77</v>
      </c>
      <c r="M1702" s="302">
        <v>0</v>
      </c>
      <c r="N1702" s="302">
        <v>0</v>
      </c>
      <c r="O1702" s="302">
        <v>0</v>
      </c>
      <c r="P1702" s="302">
        <v>0</v>
      </c>
      <c r="Q1702" s="302">
        <v>0</v>
      </c>
      <c r="R1702" s="302">
        <v>143478.89000000001</v>
      </c>
      <c r="S1702" s="302">
        <v>172703.24</v>
      </c>
      <c r="T1702" s="302">
        <v>681.37</v>
      </c>
      <c r="U1702" s="302">
        <v>0</v>
      </c>
      <c r="V1702" s="302">
        <v>0</v>
      </c>
      <c r="W1702" s="302">
        <v>0</v>
      </c>
      <c r="X1702" s="302">
        <v>0</v>
      </c>
      <c r="Y1702" s="302">
        <v>0</v>
      </c>
      <c r="Z1702" s="302">
        <v>173384.61</v>
      </c>
      <c r="AA1702" s="302">
        <v>0</v>
      </c>
      <c r="AB1702" s="302">
        <v>0</v>
      </c>
      <c r="AC1702" s="302">
        <v>0</v>
      </c>
      <c r="AD1702" s="302">
        <v>0</v>
      </c>
      <c r="AE1702" s="302">
        <v>0</v>
      </c>
      <c r="AF1702" s="302">
        <v>0</v>
      </c>
      <c r="AG1702" s="302">
        <v>0</v>
      </c>
      <c r="AH1702" s="302">
        <v>0</v>
      </c>
      <c r="AI1702" s="302">
        <v>0</v>
      </c>
      <c r="AJ1702" s="302">
        <v>0</v>
      </c>
      <c r="AK1702" s="302">
        <v>0</v>
      </c>
      <c r="AL1702" s="302">
        <v>0</v>
      </c>
      <c r="AM1702" s="302">
        <v>0</v>
      </c>
      <c r="AN1702" s="302">
        <v>0</v>
      </c>
      <c r="AO1702" s="302">
        <v>0</v>
      </c>
      <c r="AP1702" s="302">
        <v>0</v>
      </c>
      <c r="AQ1702" s="302">
        <v>0</v>
      </c>
      <c r="AR1702" s="302">
        <v>0</v>
      </c>
      <c r="AS1702" s="302">
        <v>0</v>
      </c>
      <c r="AT1702" s="295">
        <f t="shared" si="26"/>
        <v>0</v>
      </c>
      <c r="AU1702" s="302">
        <v>57080.57</v>
      </c>
      <c r="AV1702" s="302">
        <v>173384.61</v>
      </c>
      <c r="AW1702" s="303">
        <v>98</v>
      </c>
      <c r="AX1702" s="303">
        <v>300</v>
      </c>
      <c r="AY1702" s="302">
        <v>624999.99</v>
      </c>
      <c r="AZ1702" s="302">
        <v>146078.51</v>
      </c>
      <c r="BA1702" s="301">
        <v>87.840001000000001</v>
      </c>
      <c r="BB1702" s="301">
        <v>86.276796231553107</v>
      </c>
      <c r="BC1702" s="301">
        <v>9.4</v>
      </c>
      <c r="BD1702" s="301"/>
      <c r="BE1702" s="300" t="s">
        <v>4204</v>
      </c>
      <c r="BF1702" s="298"/>
      <c r="BG1702" s="300" t="s">
        <v>335</v>
      </c>
      <c r="BH1702" s="300" t="s">
        <v>225</v>
      </c>
      <c r="BI1702" s="300" t="s">
        <v>558</v>
      </c>
      <c r="BJ1702" s="300" t="s">
        <v>4205</v>
      </c>
      <c r="BK1702" s="299" t="s">
        <v>175</v>
      </c>
      <c r="BL1702" s="301">
        <v>1123596.96156344</v>
      </c>
      <c r="BM1702" s="299" t="s">
        <v>309</v>
      </c>
      <c r="BN1702" s="301"/>
      <c r="BO1702" s="304">
        <v>39042</v>
      </c>
      <c r="BP1702" s="304">
        <v>48173</v>
      </c>
      <c r="BQ1702" s="297" t="s">
        <v>931</v>
      </c>
      <c r="BR1702" s="297" t="s">
        <v>4779</v>
      </c>
      <c r="BS1702" s="297">
        <v>39042</v>
      </c>
      <c r="BT1702" s="297">
        <v>48173</v>
      </c>
      <c r="BU1702" s="301">
        <v>53295.34</v>
      </c>
      <c r="BV1702" s="301">
        <v>55.94</v>
      </c>
      <c r="BW1702" s="301">
        <v>0</v>
      </c>
    </row>
    <row r="1703" spans="1:75" s="289" customFormat="1" ht="18.2" customHeight="1" x14ac:dyDescent="0.15">
      <c r="A1703" s="291">
        <v>1701</v>
      </c>
      <c r="B1703" s="292" t="s">
        <v>305</v>
      </c>
      <c r="C1703" s="292" t="s">
        <v>306</v>
      </c>
      <c r="D1703" s="312">
        <v>45170</v>
      </c>
      <c r="E1703" s="293" t="s">
        <v>2763</v>
      </c>
      <c r="F1703" s="308">
        <v>0</v>
      </c>
      <c r="G1703" s="308">
        <v>0</v>
      </c>
      <c r="H1703" s="295">
        <v>36599.589999999997</v>
      </c>
      <c r="I1703" s="295">
        <v>0</v>
      </c>
      <c r="J1703" s="295">
        <v>0</v>
      </c>
      <c r="K1703" s="295">
        <v>36599.589999999997</v>
      </c>
      <c r="L1703" s="295">
        <v>243.78</v>
      </c>
      <c r="M1703" s="295">
        <v>0</v>
      </c>
      <c r="N1703" s="295">
        <v>0</v>
      </c>
      <c r="O1703" s="295">
        <v>243.78</v>
      </c>
      <c r="P1703" s="295">
        <v>0</v>
      </c>
      <c r="Q1703" s="295">
        <v>0</v>
      </c>
      <c r="R1703" s="295">
        <v>36355.81</v>
      </c>
      <c r="S1703" s="295">
        <v>0</v>
      </c>
      <c r="T1703" s="295">
        <v>292.8</v>
      </c>
      <c r="U1703" s="295">
        <v>0</v>
      </c>
      <c r="V1703" s="295">
        <v>0</v>
      </c>
      <c r="W1703" s="295">
        <v>292.8</v>
      </c>
      <c r="X1703" s="295">
        <v>0</v>
      </c>
      <c r="Y1703" s="295">
        <v>0</v>
      </c>
      <c r="Z1703" s="295">
        <v>0</v>
      </c>
      <c r="AA1703" s="295">
        <v>55.23</v>
      </c>
      <c r="AB1703" s="295">
        <v>0</v>
      </c>
      <c r="AC1703" s="295">
        <v>0</v>
      </c>
      <c r="AD1703" s="295">
        <v>0</v>
      </c>
      <c r="AE1703" s="295">
        <v>0</v>
      </c>
      <c r="AF1703" s="295">
        <v>-14.77</v>
      </c>
      <c r="AG1703" s="295">
        <v>29.59</v>
      </c>
      <c r="AH1703" s="295">
        <v>75.31</v>
      </c>
      <c r="AI1703" s="295">
        <v>0</v>
      </c>
      <c r="AJ1703" s="295">
        <v>0</v>
      </c>
      <c r="AK1703" s="295">
        <v>0</v>
      </c>
      <c r="AL1703" s="295">
        <v>0</v>
      </c>
      <c r="AM1703" s="295">
        <v>0</v>
      </c>
      <c r="AN1703" s="295">
        <v>0</v>
      </c>
      <c r="AO1703" s="295">
        <v>0</v>
      </c>
      <c r="AP1703" s="295">
        <v>0</v>
      </c>
      <c r="AQ1703" s="295">
        <v>0</v>
      </c>
      <c r="AR1703" s="295">
        <v>0.04</v>
      </c>
      <c r="AS1703" s="295">
        <v>0</v>
      </c>
      <c r="AT1703" s="295">
        <f t="shared" si="26"/>
        <v>681.9</v>
      </c>
      <c r="AU1703" s="295">
        <v>0</v>
      </c>
      <c r="AV1703" s="295">
        <v>0</v>
      </c>
      <c r="AW1703" s="296">
        <v>98</v>
      </c>
      <c r="AX1703" s="296">
        <v>300</v>
      </c>
      <c r="AY1703" s="295">
        <v>257000.02</v>
      </c>
      <c r="AZ1703" s="295">
        <v>60930</v>
      </c>
      <c r="BA1703" s="294">
        <v>89.133612999999997</v>
      </c>
      <c r="BB1703" s="294">
        <v>53.184386982463998</v>
      </c>
      <c r="BC1703" s="294">
        <v>9.6</v>
      </c>
      <c r="BD1703" s="294"/>
      <c r="BE1703" s="293" t="s">
        <v>4204</v>
      </c>
      <c r="BF1703" s="291"/>
      <c r="BG1703" s="293" t="s">
        <v>312</v>
      </c>
      <c r="BH1703" s="293" t="s">
        <v>221</v>
      </c>
      <c r="BI1703" s="293" t="s">
        <v>798</v>
      </c>
      <c r="BJ1703" s="293" t="s">
        <v>103</v>
      </c>
      <c r="BK1703" s="292" t="s">
        <v>175</v>
      </c>
      <c r="BL1703" s="294">
        <v>284705.83826776</v>
      </c>
      <c r="BM1703" s="292" t="s">
        <v>309</v>
      </c>
      <c r="BN1703" s="294"/>
      <c r="BO1703" s="297">
        <v>39039</v>
      </c>
      <c r="BP1703" s="297">
        <v>48170</v>
      </c>
      <c r="BQ1703" s="297" t="s">
        <v>4757</v>
      </c>
      <c r="BR1703" s="297" t="s">
        <v>4764</v>
      </c>
      <c r="BS1703" s="297">
        <v>39039</v>
      </c>
      <c r="BT1703" s="297">
        <v>48170</v>
      </c>
      <c r="BU1703" s="294">
        <v>0</v>
      </c>
      <c r="BV1703" s="294">
        <v>55.23</v>
      </c>
      <c r="BW1703" s="294">
        <v>0</v>
      </c>
    </row>
    <row r="1704" spans="1:75" s="289" customFormat="1" ht="18.2" customHeight="1" x14ac:dyDescent="0.15">
      <c r="A1704" s="298">
        <v>1702</v>
      </c>
      <c r="B1704" s="299" t="s">
        <v>305</v>
      </c>
      <c r="C1704" s="299" t="s">
        <v>306</v>
      </c>
      <c r="D1704" s="313">
        <v>45170</v>
      </c>
      <c r="E1704" s="300" t="s">
        <v>2764</v>
      </c>
      <c r="F1704" s="309">
        <v>165</v>
      </c>
      <c r="G1704" s="309">
        <v>164</v>
      </c>
      <c r="H1704" s="302">
        <v>36599.589999999997</v>
      </c>
      <c r="I1704" s="302">
        <v>22224.21</v>
      </c>
      <c r="J1704" s="302">
        <v>0</v>
      </c>
      <c r="K1704" s="302">
        <v>58823.8</v>
      </c>
      <c r="L1704" s="302">
        <v>243.78</v>
      </c>
      <c r="M1704" s="302">
        <v>0</v>
      </c>
      <c r="N1704" s="302">
        <v>0</v>
      </c>
      <c r="O1704" s="302">
        <v>0</v>
      </c>
      <c r="P1704" s="302">
        <v>0</v>
      </c>
      <c r="Q1704" s="302">
        <v>0</v>
      </c>
      <c r="R1704" s="302">
        <v>58823.8</v>
      </c>
      <c r="S1704" s="302">
        <v>65774.91</v>
      </c>
      <c r="T1704" s="302">
        <v>292.8</v>
      </c>
      <c r="U1704" s="302">
        <v>0</v>
      </c>
      <c r="V1704" s="302">
        <v>0</v>
      </c>
      <c r="W1704" s="302">
        <v>0</v>
      </c>
      <c r="X1704" s="302">
        <v>0</v>
      </c>
      <c r="Y1704" s="302">
        <v>0</v>
      </c>
      <c r="Z1704" s="302">
        <v>66067.710000000006</v>
      </c>
      <c r="AA1704" s="302">
        <v>0</v>
      </c>
      <c r="AB1704" s="302">
        <v>0</v>
      </c>
      <c r="AC1704" s="302">
        <v>0</v>
      </c>
      <c r="AD1704" s="302">
        <v>0</v>
      </c>
      <c r="AE1704" s="302">
        <v>0</v>
      </c>
      <c r="AF1704" s="302">
        <v>0</v>
      </c>
      <c r="AG1704" s="302">
        <v>0</v>
      </c>
      <c r="AH1704" s="302">
        <v>0</v>
      </c>
      <c r="AI1704" s="302">
        <v>0</v>
      </c>
      <c r="AJ1704" s="302">
        <v>0</v>
      </c>
      <c r="AK1704" s="302">
        <v>0</v>
      </c>
      <c r="AL1704" s="302">
        <v>0</v>
      </c>
      <c r="AM1704" s="302">
        <v>0</v>
      </c>
      <c r="AN1704" s="302">
        <v>0</v>
      </c>
      <c r="AO1704" s="302">
        <v>0</v>
      </c>
      <c r="AP1704" s="302">
        <v>0</v>
      </c>
      <c r="AQ1704" s="302">
        <v>0</v>
      </c>
      <c r="AR1704" s="302">
        <v>0</v>
      </c>
      <c r="AS1704" s="302">
        <v>0</v>
      </c>
      <c r="AT1704" s="295">
        <f t="shared" si="26"/>
        <v>0</v>
      </c>
      <c r="AU1704" s="302">
        <v>22467.99</v>
      </c>
      <c r="AV1704" s="302">
        <v>66067.710000000006</v>
      </c>
      <c r="AW1704" s="303">
        <v>98</v>
      </c>
      <c r="AX1704" s="303">
        <v>300</v>
      </c>
      <c r="AY1704" s="302">
        <v>256399.98</v>
      </c>
      <c r="AZ1704" s="302">
        <v>60930</v>
      </c>
      <c r="BA1704" s="301">
        <v>89.342206000000004</v>
      </c>
      <c r="BB1704" s="301">
        <v>86.253866031557493</v>
      </c>
      <c r="BC1704" s="301">
        <v>9.6</v>
      </c>
      <c r="BD1704" s="301"/>
      <c r="BE1704" s="300" t="s">
        <v>4204</v>
      </c>
      <c r="BF1704" s="298"/>
      <c r="BG1704" s="300" t="s">
        <v>312</v>
      </c>
      <c r="BH1704" s="300" t="s">
        <v>221</v>
      </c>
      <c r="BI1704" s="300" t="s">
        <v>798</v>
      </c>
      <c r="BJ1704" s="300" t="s">
        <v>4205</v>
      </c>
      <c r="BK1704" s="299" t="s">
        <v>175</v>
      </c>
      <c r="BL1704" s="301">
        <v>460654.82488480001</v>
      </c>
      <c r="BM1704" s="299" t="s">
        <v>309</v>
      </c>
      <c r="BN1704" s="301"/>
      <c r="BO1704" s="304">
        <v>39039</v>
      </c>
      <c r="BP1704" s="304">
        <v>48170</v>
      </c>
      <c r="BQ1704" s="297" t="s">
        <v>4123</v>
      </c>
      <c r="BR1704" s="297" t="s">
        <v>4760</v>
      </c>
      <c r="BS1704" s="297">
        <v>39039</v>
      </c>
      <c r="BT1704" s="297">
        <v>48170</v>
      </c>
      <c r="BU1704" s="301">
        <v>26281.79</v>
      </c>
      <c r="BV1704" s="301">
        <v>55.23</v>
      </c>
      <c r="BW1704" s="301">
        <v>0</v>
      </c>
    </row>
    <row r="1705" spans="1:75" s="289" customFormat="1" ht="18.2" customHeight="1" x14ac:dyDescent="0.15">
      <c r="A1705" s="291">
        <v>1703</v>
      </c>
      <c r="B1705" s="292" t="s">
        <v>305</v>
      </c>
      <c r="C1705" s="292" t="s">
        <v>306</v>
      </c>
      <c r="D1705" s="312">
        <v>45170</v>
      </c>
      <c r="E1705" s="293" t="s">
        <v>2765</v>
      </c>
      <c r="F1705" s="308">
        <v>162</v>
      </c>
      <c r="G1705" s="308">
        <v>161</v>
      </c>
      <c r="H1705" s="295">
        <v>36599.589999999997</v>
      </c>
      <c r="I1705" s="295">
        <v>22024.65</v>
      </c>
      <c r="J1705" s="295">
        <v>0</v>
      </c>
      <c r="K1705" s="295">
        <v>58624.24</v>
      </c>
      <c r="L1705" s="295">
        <v>243.78</v>
      </c>
      <c r="M1705" s="295">
        <v>0</v>
      </c>
      <c r="N1705" s="295">
        <v>0</v>
      </c>
      <c r="O1705" s="295">
        <v>0</v>
      </c>
      <c r="P1705" s="295">
        <v>0</v>
      </c>
      <c r="Q1705" s="295">
        <v>0</v>
      </c>
      <c r="R1705" s="295">
        <v>58624.24</v>
      </c>
      <c r="S1705" s="295">
        <v>63993.41</v>
      </c>
      <c r="T1705" s="295">
        <v>292.8</v>
      </c>
      <c r="U1705" s="295">
        <v>0</v>
      </c>
      <c r="V1705" s="295">
        <v>0</v>
      </c>
      <c r="W1705" s="295">
        <v>0</v>
      </c>
      <c r="X1705" s="295">
        <v>0</v>
      </c>
      <c r="Y1705" s="295">
        <v>0</v>
      </c>
      <c r="Z1705" s="295">
        <v>64286.21</v>
      </c>
      <c r="AA1705" s="295">
        <v>0</v>
      </c>
      <c r="AB1705" s="295">
        <v>0</v>
      </c>
      <c r="AC1705" s="295">
        <v>0</v>
      </c>
      <c r="AD1705" s="295">
        <v>0</v>
      </c>
      <c r="AE1705" s="295">
        <v>0</v>
      </c>
      <c r="AF1705" s="295">
        <v>0</v>
      </c>
      <c r="AG1705" s="295">
        <v>0</v>
      </c>
      <c r="AH1705" s="295">
        <v>0</v>
      </c>
      <c r="AI1705" s="295">
        <v>0</v>
      </c>
      <c r="AJ1705" s="295">
        <v>0</v>
      </c>
      <c r="AK1705" s="295">
        <v>0</v>
      </c>
      <c r="AL1705" s="295">
        <v>0</v>
      </c>
      <c r="AM1705" s="295">
        <v>0</v>
      </c>
      <c r="AN1705" s="295">
        <v>0</v>
      </c>
      <c r="AO1705" s="295">
        <v>0</v>
      </c>
      <c r="AP1705" s="295">
        <v>0</v>
      </c>
      <c r="AQ1705" s="295">
        <v>0</v>
      </c>
      <c r="AR1705" s="295">
        <v>0</v>
      </c>
      <c r="AS1705" s="295">
        <v>0</v>
      </c>
      <c r="AT1705" s="295">
        <f t="shared" si="26"/>
        <v>0</v>
      </c>
      <c r="AU1705" s="295">
        <v>22268.43</v>
      </c>
      <c r="AV1705" s="295">
        <v>64286.21</v>
      </c>
      <c r="AW1705" s="296">
        <v>98</v>
      </c>
      <c r="AX1705" s="296">
        <v>300</v>
      </c>
      <c r="AY1705" s="295">
        <v>261099.99</v>
      </c>
      <c r="AZ1705" s="295">
        <v>60930</v>
      </c>
      <c r="BA1705" s="294">
        <v>87.733975000000001</v>
      </c>
      <c r="BB1705" s="294">
        <v>84.413878328475306</v>
      </c>
      <c r="BC1705" s="294">
        <v>9.6</v>
      </c>
      <c r="BD1705" s="294"/>
      <c r="BE1705" s="293" t="s">
        <v>4204</v>
      </c>
      <c r="BF1705" s="291"/>
      <c r="BG1705" s="293" t="s">
        <v>312</v>
      </c>
      <c r="BH1705" s="293" t="s">
        <v>221</v>
      </c>
      <c r="BI1705" s="293" t="s">
        <v>799</v>
      </c>
      <c r="BJ1705" s="293" t="s">
        <v>4205</v>
      </c>
      <c r="BK1705" s="292" t="s">
        <v>175</v>
      </c>
      <c r="BL1705" s="294">
        <v>459092.05136704003</v>
      </c>
      <c r="BM1705" s="292" t="s">
        <v>309</v>
      </c>
      <c r="BN1705" s="294"/>
      <c r="BO1705" s="297">
        <v>39039</v>
      </c>
      <c r="BP1705" s="297">
        <v>48170</v>
      </c>
      <c r="BQ1705" s="297" t="s">
        <v>955</v>
      </c>
      <c r="BR1705" s="297" t="s">
        <v>4778</v>
      </c>
      <c r="BS1705" s="297">
        <v>39039</v>
      </c>
      <c r="BT1705" s="297">
        <v>48170</v>
      </c>
      <c r="BU1705" s="294">
        <v>25807.119999999999</v>
      </c>
      <c r="BV1705" s="294">
        <v>55.23</v>
      </c>
      <c r="BW1705" s="294">
        <v>0</v>
      </c>
    </row>
    <row r="1706" spans="1:75" s="289" customFormat="1" ht="18.2" customHeight="1" x14ac:dyDescent="0.15">
      <c r="A1706" s="298">
        <v>1704</v>
      </c>
      <c r="B1706" s="299" t="s">
        <v>305</v>
      </c>
      <c r="C1706" s="299" t="s">
        <v>306</v>
      </c>
      <c r="D1706" s="313">
        <v>45170</v>
      </c>
      <c r="E1706" s="300" t="s">
        <v>2766</v>
      </c>
      <c r="F1706" s="309">
        <v>165</v>
      </c>
      <c r="G1706" s="309">
        <v>164</v>
      </c>
      <c r="H1706" s="302">
        <v>36599.589999999997</v>
      </c>
      <c r="I1706" s="302">
        <v>22224.21</v>
      </c>
      <c r="J1706" s="302">
        <v>0</v>
      </c>
      <c r="K1706" s="302">
        <v>58823.8</v>
      </c>
      <c r="L1706" s="302">
        <v>243.78</v>
      </c>
      <c r="M1706" s="302">
        <v>0</v>
      </c>
      <c r="N1706" s="302">
        <v>0</v>
      </c>
      <c r="O1706" s="302">
        <v>0</v>
      </c>
      <c r="P1706" s="302">
        <v>0</v>
      </c>
      <c r="Q1706" s="302">
        <v>0</v>
      </c>
      <c r="R1706" s="302">
        <v>58823.8</v>
      </c>
      <c r="S1706" s="302">
        <v>65774.91</v>
      </c>
      <c r="T1706" s="302">
        <v>292.8</v>
      </c>
      <c r="U1706" s="302">
        <v>0</v>
      </c>
      <c r="V1706" s="302">
        <v>0</v>
      </c>
      <c r="W1706" s="302">
        <v>0</v>
      </c>
      <c r="X1706" s="302">
        <v>0</v>
      </c>
      <c r="Y1706" s="302">
        <v>0</v>
      </c>
      <c r="Z1706" s="302">
        <v>66067.710000000006</v>
      </c>
      <c r="AA1706" s="302">
        <v>0</v>
      </c>
      <c r="AB1706" s="302">
        <v>0</v>
      </c>
      <c r="AC1706" s="302">
        <v>0</v>
      </c>
      <c r="AD1706" s="302">
        <v>0</v>
      </c>
      <c r="AE1706" s="302">
        <v>0</v>
      </c>
      <c r="AF1706" s="302">
        <v>0</v>
      </c>
      <c r="AG1706" s="302">
        <v>0</v>
      </c>
      <c r="AH1706" s="302">
        <v>0</v>
      </c>
      <c r="AI1706" s="302">
        <v>0</v>
      </c>
      <c r="AJ1706" s="302">
        <v>0</v>
      </c>
      <c r="AK1706" s="302">
        <v>0</v>
      </c>
      <c r="AL1706" s="302">
        <v>0</v>
      </c>
      <c r="AM1706" s="302">
        <v>0</v>
      </c>
      <c r="AN1706" s="302">
        <v>0</v>
      </c>
      <c r="AO1706" s="302">
        <v>0</v>
      </c>
      <c r="AP1706" s="302">
        <v>0</v>
      </c>
      <c r="AQ1706" s="302">
        <v>0</v>
      </c>
      <c r="AR1706" s="302">
        <v>0</v>
      </c>
      <c r="AS1706" s="302">
        <v>0</v>
      </c>
      <c r="AT1706" s="295">
        <f t="shared" si="26"/>
        <v>0</v>
      </c>
      <c r="AU1706" s="302">
        <v>22467.99</v>
      </c>
      <c r="AV1706" s="302">
        <v>66067.710000000006</v>
      </c>
      <c r="AW1706" s="303">
        <v>98</v>
      </c>
      <c r="AX1706" s="303">
        <v>300</v>
      </c>
      <c r="AY1706" s="302">
        <v>256700</v>
      </c>
      <c r="AZ1706" s="302">
        <v>60930</v>
      </c>
      <c r="BA1706" s="301">
        <v>89.237787999999995</v>
      </c>
      <c r="BB1706" s="301">
        <v>86.153057504585604</v>
      </c>
      <c r="BC1706" s="301">
        <v>9.6</v>
      </c>
      <c r="BD1706" s="301"/>
      <c r="BE1706" s="300" t="s">
        <v>4204</v>
      </c>
      <c r="BF1706" s="298"/>
      <c r="BG1706" s="300" t="s">
        <v>312</v>
      </c>
      <c r="BH1706" s="300" t="s">
        <v>221</v>
      </c>
      <c r="BI1706" s="300" t="s">
        <v>798</v>
      </c>
      <c r="BJ1706" s="300" t="s">
        <v>4205</v>
      </c>
      <c r="BK1706" s="299" t="s">
        <v>175</v>
      </c>
      <c r="BL1706" s="301">
        <v>460654.82488480001</v>
      </c>
      <c r="BM1706" s="299" t="s">
        <v>309</v>
      </c>
      <c r="BN1706" s="301"/>
      <c r="BO1706" s="304">
        <v>39039</v>
      </c>
      <c r="BP1706" s="304">
        <v>48170</v>
      </c>
      <c r="BQ1706" s="297" t="s">
        <v>4259</v>
      </c>
      <c r="BR1706" s="297" t="s">
        <v>4770</v>
      </c>
      <c r="BS1706" s="297">
        <v>39039</v>
      </c>
      <c r="BT1706" s="297">
        <v>48170</v>
      </c>
      <c r="BU1706" s="301">
        <v>26237.4</v>
      </c>
      <c r="BV1706" s="301">
        <v>55.23</v>
      </c>
      <c r="BW1706" s="301">
        <v>0</v>
      </c>
    </row>
    <row r="1707" spans="1:75" s="289" customFormat="1" ht="18.2" customHeight="1" x14ac:dyDescent="0.15">
      <c r="A1707" s="291">
        <v>1705</v>
      </c>
      <c r="B1707" s="292" t="s">
        <v>305</v>
      </c>
      <c r="C1707" s="292" t="s">
        <v>306</v>
      </c>
      <c r="D1707" s="312">
        <v>45170</v>
      </c>
      <c r="E1707" s="293" t="s">
        <v>2767</v>
      </c>
      <c r="F1707" s="308">
        <v>168</v>
      </c>
      <c r="G1707" s="308">
        <v>167</v>
      </c>
      <c r="H1707" s="295">
        <v>36599.589999999997</v>
      </c>
      <c r="I1707" s="295">
        <v>22419.06</v>
      </c>
      <c r="J1707" s="295">
        <v>0</v>
      </c>
      <c r="K1707" s="295">
        <v>59018.65</v>
      </c>
      <c r="L1707" s="295">
        <v>243.78</v>
      </c>
      <c r="M1707" s="295">
        <v>0</v>
      </c>
      <c r="N1707" s="295">
        <v>0</v>
      </c>
      <c r="O1707" s="295">
        <v>0</v>
      </c>
      <c r="P1707" s="295">
        <v>0</v>
      </c>
      <c r="Q1707" s="295">
        <v>0</v>
      </c>
      <c r="R1707" s="295">
        <v>59018.65</v>
      </c>
      <c r="S1707" s="295">
        <v>66852.37</v>
      </c>
      <c r="T1707" s="295">
        <v>292.8</v>
      </c>
      <c r="U1707" s="295">
        <v>0</v>
      </c>
      <c r="V1707" s="295">
        <v>0</v>
      </c>
      <c r="W1707" s="295">
        <v>0</v>
      </c>
      <c r="X1707" s="295">
        <v>0</v>
      </c>
      <c r="Y1707" s="295">
        <v>0</v>
      </c>
      <c r="Z1707" s="295">
        <v>67145.17</v>
      </c>
      <c r="AA1707" s="295">
        <v>0</v>
      </c>
      <c r="AB1707" s="295">
        <v>0</v>
      </c>
      <c r="AC1707" s="295">
        <v>0</v>
      </c>
      <c r="AD1707" s="295">
        <v>0</v>
      </c>
      <c r="AE1707" s="295">
        <v>0</v>
      </c>
      <c r="AF1707" s="295">
        <v>0</v>
      </c>
      <c r="AG1707" s="295">
        <v>0</v>
      </c>
      <c r="AH1707" s="295">
        <v>0</v>
      </c>
      <c r="AI1707" s="295">
        <v>0</v>
      </c>
      <c r="AJ1707" s="295">
        <v>0</v>
      </c>
      <c r="AK1707" s="295">
        <v>0</v>
      </c>
      <c r="AL1707" s="295">
        <v>0</v>
      </c>
      <c r="AM1707" s="295">
        <v>0</v>
      </c>
      <c r="AN1707" s="295">
        <v>0</v>
      </c>
      <c r="AO1707" s="295">
        <v>0</v>
      </c>
      <c r="AP1707" s="295">
        <v>0</v>
      </c>
      <c r="AQ1707" s="295">
        <v>0</v>
      </c>
      <c r="AR1707" s="295">
        <v>0</v>
      </c>
      <c r="AS1707" s="295">
        <v>0</v>
      </c>
      <c r="AT1707" s="295">
        <f t="shared" si="26"/>
        <v>0</v>
      </c>
      <c r="AU1707" s="295">
        <v>22662.84</v>
      </c>
      <c r="AV1707" s="295">
        <v>67145.17</v>
      </c>
      <c r="AW1707" s="296">
        <v>98</v>
      </c>
      <c r="AX1707" s="296">
        <v>300</v>
      </c>
      <c r="AY1707" s="295">
        <v>257000.02</v>
      </c>
      <c r="AZ1707" s="295">
        <v>60930</v>
      </c>
      <c r="BA1707" s="294">
        <v>89.133612999999997</v>
      </c>
      <c r="BB1707" s="294">
        <v>86.3375268157303</v>
      </c>
      <c r="BC1707" s="294">
        <v>9.6</v>
      </c>
      <c r="BD1707" s="294"/>
      <c r="BE1707" s="293" t="s">
        <v>4204</v>
      </c>
      <c r="BF1707" s="291"/>
      <c r="BG1707" s="293" t="s">
        <v>312</v>
      </c>
      <c r="BH1707" s="293" t="s">
        <v>221</v>
      </c>
      <c r="BI1707" s="293" t="s">
        <v>798</v>
      </c>
      <c r="BJ1707" s="293" t="s">
        <v>4205</v>
      </c>
      <c r="BK1707" s="292" t="s">
        <v>175</v>
      </c>
      <c r="BL1707" s="294">
        <v>462180.71394039999</v>
      </c>
      <c r="BM1707" s="292" t="s">
        <v>309</v>
      </c>
      <c r="BN1707" s="294"/>
      <c r="BO1707" s="297">
        <v>39039</v>
      </c>
      <c r="BP1707" s="297">
        <v>48170</v>
      </c>
      <c r="BQ1707" s="297" t="s">
        <v>948</v>
      </c>
      <c r="BR1707" s="297" t="s">
        <v>4772</v>
      </c>
      <c r="BS1707" s="297">
        <v>39039</v>
      </c>
      <c r="BT1707" s="297">
        <v>48170</v>
      </c>
      <c r="BU1707" s="294">
        <v>26633.45</v>
      </c>
      <c r="BV1707" s="294">
        <v>55.23</v>
      </c>
      <c r="BW1707" s="294">
        <v>0</v>
      </c>
    </row>
    <row r="1708" spans="1:75" s="289" customFormat="1" ht="18.2" customHeight="1" x14ac:dyDescent="0.15">
      <c r="A1708" s="298">
        <v>1706</v>
      </c>
      <c r="B1708" s="299" t="s">
        <v>305</v>
      </c>
      <c r="C1708" s="299" t="s">
        <v>306</v>
      </c>
      <c r="D1708" s="313">
        <v>45170</v>
      </c>
      <c r="E1708" s="300" t="s">
        <v>2768</v>
      </c>
      <c r="F1708" s="309">
        <v>165</v>
      </c>
      <c r="G1708" s="309">
        <v>164</v>
      </c>
      <c r="H1708" s="302">
        <v>18698.990000000002</v>
      </c>
      <c r="I1708" s="302">
        <v>37415.24</v>
      </c>
      <c r="J1708" s="302">
        <v>0</v>
      </c>
      <c r="K1708" s="302">
        <v>56114.23</v>
      </c>
      <c r="L1708" s="302">
        <v>410.42</v>
      </c>
      <c r="M1708" s="302">
        <v>0</v>
      </c>
      <c r="N1708" s="302">
        <v>0</v>
      </c>
      <c r="O1708" s="302">
        <v>0</v>
      </c>
      <c r="P1708" s="302">
        <v>0</v>
      </c>
      <c r="Q1708" s="302">
        <v>0</v>
      </c>
      <c r="R1708" s="302">
        <v>56114.23</v>
      </c>
      <c r="S1708" s="302">
        <v>54415.07</v>
      </c>
      <c r="T1708" s="302">
        <v>149.59</v>
      </c>
      <c r="U1708" s="302">
        <v>0</v>
      </c>
      <c r="V1708" s="302">
        <v>0</v>
      </c>
      <c r="W1708" s="302">
        <v>0</v>
      </c>
      <c r="X1708" s="302">
        <v>0</v>
      </c>
      <c r="Y1708" s="302">
        <v>0</v>
      </c>
      <c r="Z1708" s="302">
        <v>54564.66</v>
      </c>
      <c r="AA1708" s="302">
        <v>0</v>
      </c>
      <c r="AB1708" s="302">
        <v>0</v>
      </c>
      <c r="AC1708" s="302">
        <v>0</v>
      </c>
      <c r="AD1708" s="302">
        <v>0</v>
      </c>
      <c r="AE1708" s="302">
        <v>0</v>
      </c>
      <c r="AF1708" s="302">
        <v>0</v>
      </c>
      <c r="AG1708" s="302">
        <v>0</v>
      </c>
      <c r="AH1708" s="302">
        <v>0</v>
      </c>
      <c r="AI1708" s="302">
        <v>0</v>
      </c>
      <c r="AJ1708" s="302">
        <v>0</v>
      </c>
      <c r="AK1708" s="302">
        <v>0</v>
      </c>
      <c r="AL1708" s="302">
        <v>0</v>
      </c>
      <c r="AM1708" s="302">
        <v>0</v>
      </c>
      <c r="AN1708" s="302">
        <v>0</v>
      </c>
      <c r="AO1708" s="302">
        <v>0</v>
      </c>
      <c r="AP1708" s="302">
        <v>0</v>
      </c>
      <c r="AQ1708" s="302">
        <v>0</v>
      </c>
      <c r="AR1708" s="302">
        <v>0</v>
      </c>
      <c r="AS1708" s="302">
        <v>0</v>
      </c>
      <c r="AT1708" s="295">
        <f t="shared" si="26"/>
        <v>0</v>
      </c>
      <c r="AU1708" s="302">
        <v>37825.660000000003</v>
      </c>
      <c r="AV1708" s="302">
        <v>54564.66</v>
      </c>
      <c r="AW1708" s="303">
        <v>38</v>
      </c>
      <c r="AX1708" s="303">
        <v>240</v>
      </c>
      <c r="AY1708" s="302">
        <v>256399.98</v>
      </c>
      <c r="AZ1708" s="302">
        <v>59660.08</v>
      </c>
      <c r="BA1708" s="301">
        <v>87.480110999999994</v>
      </c>
      <c r="BB1708" s="301">
        <v>82.280799306328902</v>
      </c>
      <c r="BC1708" s="301">
        <v>9.6</v>
      </c>
      <c r="BD1708" s="301"/>
      <c r="BE1708" s="300" t="s">
        <v>4204</v>
      </c>
      <c r="BF1708" s="298"/>
      <c r="BG1708" s="300" t="s">
        <v>312</v>
      </c>
      <c r="BH1708" s="300" t="s">
        <v>221</v>
      </c>
      <c r="BI1708" s="300" t="s">
        <v>799</v>
      </c>
      <c r="BJ1708" s="300" t="s">
        <v>4205</v>
      </c>
      <c r="BK1708" s="299" t="s">
        <v>175</v>
      </c>
      <c r="BL1708" s="301">
        <v>439435.92209607997</v>
      </c>
      <c r="BM1708" s="299" t="s">
        <v>309</v>
      </c>
      <c r="BN1708" s="301"/>
      <c r="BO1708" s="304">
        <v>39039</v>
      </c>
      <c r="BP1708" s="304">
        <v>46344</v>
      </c>
      <c r="BQ1708" s="297" t="s">
        <v>956</v>
      </c>
      <c r="BR1708" s="297" t="s">
        <v>4794</v>
      </c>
      <c r="BS1708" s="297">
        <v>39039</v>
      </c>
      <c r="BT1708" s="297">
        <v>46344</v>
      </c>
      <c r="BU1708" s="301">
        <v>24930.04</v>
      </c>
      <c r="BV1708" s="301">
        <v>51.63</v>
      </c>
      <c r="BW1708" s="301">
        <v>0</v>
      </c>
    </row>
    <row r="1709" spans="1:75" s="289" customFormat="1" ht="18.2" customHeight="1" x14ac:dyDescent="0.15">
      <c r="A1709" s="291">
        <v>1707</v>
      </c>
      <c r="B1709" s="292" t="s">
        <v>305</v>
      </c>
      <c r="C1709" s="292" t="s">
        <v>306</v>
      </c>
      <c r="D1709" s="312">
        <v>45170</v>
      </c>
      <c r="E1709" s="293" t="s">
        <v>2769</v>
      </c>
      <c r="F1709" s="308">
        <v>172</v>
      </c>
      <c r="G1709" s="308">
        <v>171</v>
      </c>
      <c r="H1709" s="295">
        <v>36599.589999999997</v>
      </c>
      <c r="I1709" s="295">
        <v>22671.71</v>
      </c>
      <c r="J1709" s="295">
        <v>0</v>
      </c>
      <c r="K1709" s="295">
        <v>59271.3</v>
      </c>
      <c r="L1709" s="295">
        <v>243.78</v>
      </c>
      <c r="M1709" s="295">
        <v>0</v>
      </c>
      <c r="N1709" s="295">
        <v>0</v>
      </c>
      <c r="O1709" s="295">
        <v>0</v>
      </c>
      <c r="P1709" s="295">
        <v>0</v>
      </c>
      <c r="Q1709" s="295">
        <v>0</v>
      </c>
      <c r="R1709" s="295">
        <v>59271.3</v>
      </c>
      <c r="S1709" s="295">
        <v>69083.47</v>
      </c>
      <c r="T1709" s="295">
        <v>292.8</v>
      </c>
      <c r="U1709" s="295">
        <v>0</v>
      </c>
      <c r="V1709" s="295">
        <v>0</v>
      </c>
      <c r="W1709" s="295">
        <v>0</v>
      </c>
      <c r="X1709" s="295">
        <v>0</v>
      </c>
      <c r="Y1709" s="295">
        <v>0</v>
      </c>
      <c r="Z1709" s="295">
        <v>69376.27</v>
      </c>
      <c r="AA1709" s="295">
        <v>0</v>
      </c>
      <c r="AB1709" s="295">
        <v>0</v>
      </c>
      <c r="AC1709" s="295">
        <v>0</v>
      </c>
      <c r="AD1709" s="295">
        <v>0</v>
      </c>
      <c r="AE1709" s="295">
        <v>0</v>
      </c>
      <c r="AF1709" s="295">
        <v>0</v>
      </c>
      <c r="AG1709" s="295">
        <v>0</v>
      </c>
      <c r="AH1709" s="295">
        <v>0</v>
      </c>
      <c r="AI1709" s="295">
        <v>0</v>
      </c>
      <c r="AJ1709" s="295">
        <v>0</v>
      </c>
      <c r="AK1709" s="295">
        <v>0</v>
      </c>
      <c r="AL1709" s="295">
        <v>0</v>
      </c>
      <c r="AM1709" s="295">
        <v>0</v>
      </c>
      <c r="AN1709" s="295">
        <v>0</v>
      </c>
      <c r="AO1709" s="295">
        <v>0</v>
      </c>
      <c r="AP1709" s="295">
        <v>0</v>
      </c>
      <c r="AQ1709" s="295">
        <v>0</v>
      </c>
      <c r="AR1709" s="295">
        <v>0</v>
      </c>
      <c r="AS1709" s="295">
        <v>0</v>
      </c>
      <c r="AT1709" s="295">
        <f t="shared" si="26"/>
        <v>0</v>
      </c>
      <c r="AU1709" s="295">
        <v>22915.49</v>
      </c>
      <c r="AV1709" s="295">
        <v>69376.27</v>
      </c>
      <c r="AW1709" s="296">
        <v>98</v>
      </c>
      <c r="AX1709" s="296">
        <v>300</v>
      </c>
      <c r="AY1709" s="295">
        <v>256399.98</v>
      </c>
      <c r="AZ1709" s="295">
        <v>60930</v>
      </c>
      <c r="BA1709" s="294">
        <v>89.342206000000004</v>
      </c>
      <c r="BB1709" s="294">
        <v>86.910039298995599</v>
      </c>
      <c r="BC1709" s="294">
        <v>9.6</v>
      </c>
      <c r="BD1709" s="294"/>
      <c r="BE1709" s="293" t="s">
        <v>4204</v>
      </c>
      <c r="BF1709" s="291"/>
      <c r="BG1709" s="293" t="s">
        <v>312</v>
      </c>
      <c r="BH1709" s="293" t="s">
        <v>221</v>
      </c>
      <c r="BI1709" s="293" t="s">
        <v>798</v>
      </c>
      <c r="BJ1709" s="293" t="s">
        <v>4205</v>
      </c>
      <c r="BK1709" s="292" t="s">
        <v>175</v>
      </c>
      <c r="BL1709" s="294">
        <v>464159.2403448</v>
      </c>
      <c r="BM1709" s="292" t="s">
        <v>309</v>
      </c>
      <c r="BN1709" s="294"/>
      <c r="BO1709" s="297">
        <v>39039</v>
      </c>
      <c r="BP1709" s="297">
        <v>48170</v>
      </c>
      <c r="BQ1709" s="297" t="s">
        <v>4033</v>
      </c>
      <c r="BR1709" s="297" t="s">
        <v>4759</v>
      </c>
      <c r="BS1709" s="297">
        <v>39039</v>
      </c>
      <c r="BT1709" s="297">
        <v>48170</v>
      </c>
      <c r="BU1709" s="294">
        <v>27245.69</v>
      </c>
      <c r="BV1709" s="294">
        <v>55.23</v>
      </c>
      <c r="BW1709" s="294">
        <v>0</v>
      </c>
    </row>
    <row r="1710" spans="1:75" s="289" customFormat="1" ht="18.2" customHeight="1" x14ac:dyDescent="0.15">
      <c r="A1710" s="298">
        <v>1708</v>
      </c>
      <c r="B1710" s="299" t="s">
        <v>305</v>
      </c>
      <c r="C1710" s="299" t="s">
        <v>306</v>
      </c>
      <c r="D1710" s="313">
        <v>45170</v>
      </c>
      <c r="E1710" s="300" t="s">
        <v>2770</v>
      </c>
      <c r="F1710" s="309">
        <v>0</v>
      </c>
      <c r="G1710" s="309">
        <v>0</v>
      </c>
      <c r="H1710" s="302">
        <v>26889.759999999998</v>
      </c>
      <c r="I1710" s="302">
        <v>0</v>
      </c>
      <c r="J1710" s="302">
        <v>0</v>
      </c>
      <c r="K1710" s="302">
        <v>26889.759999999998</v>
      </c>
      <c r="L1710" s="302">
        <v>321.45999999999998</v>
      </c>
      <c r="M1710" s="302">
        <v>0</v>
      </c>
      <c r="N1710" s="302">
        <v>0</v>
      </c>
      <c r="O1710" s="302">
        <v>321.45999999999998</v>
      </c>
      <c r="P1710" s="302">
        <v>0</v>
      </c>
      <c r="Q1710" s="302">
        <v>0</v>
      </c>
      <c r="R1710" s="302">
        <v>26568.3</v>
      </c>
      <c r="S1710" s="302">
        <v>0</v>
      </c>
      <c r="T1710" s="302">
        <v>215.12</v>
      </c>
      <c r="U1710" s="302">
        <v>0</v>
      </c>
      <c r="V1710" s="302">
        <v>0</v>
      </c>
      <c r="W1710" s="302">
        <v>215.12</v>
      </c>
      <c r="X1710" s="302">
        <v>0</v>
      </c>
      <c r="Y1710" s="302">
        <v>0</v>
      </c>
      <c r="Z1710" s="302">
        <v>0</v>
      </c>
      <c r="AA1710" s="302">
        <v>55.23</v>
      </c>
      <c r="AB1710" s="302">
        <v>0</v>
      </c>
      <c r="AC1710" s="302">
        <v>0</v>
      </c>
      <c r="AD1710" s="302">
        <v>0</v>
      </c>
      <c r="AE1710" s="302">
        <v>0</v>
      </c>
      <c r="AF1710" s="302">
        <v>-15.1</v>
      </c>
      <c r="AG1710" s="302">
        <v>29.59</v>
      </c>
      <c r="AH1710" s="302">
        <v>75.739999999999995</v>
      </c>
      <c r="AI1710" s="302">
        <v>0</v>
      </c>
      <c r="AJ1710" s="302">
        <v>0</v>
      </c>
      <c r="AK1710" s="302">
        <v>0</v>
      </c>
      <c r="AL1710" s="302">
        <v>0</v>
      </c>
      <c r="AM1710" s="302">
        <v>0</v>
      </c>
      <c r="AN1710" s="302">
        <v>0</v>
      </c>
      <c r="AO1710" s="302">
        <v>0</v>
      </c>
      <c r="AP1710" s="302">
        <v>0.1</v>
      </c>
      <c r="AQ1710" s="302">
        <v>0</v>
      </c>
      <c r="AR1710" s="302">
        <v>0.11</v>
      </c>
      <c r="AS1710" s="302">
        <v>0</v>
      </c>
      <c r="AT1710" s="295">
        <f t="shared" si="26"/>
        <v>682.03</v>
      </c>
      <c r="AU1710" s="302">
        <v>0</v>
      </c>
      <c r="AV1710" s="302">
        <v>0</v>
      </c>
      <c r="AW1710" s="303">
        <v>98</v>
      </c>
      <c r="AX1710" s="303">
        <v>300</v>
      </c>
      <c r="AY1710" s="302">
        <v>268099.98</v>
      </c>
      <c r="AZ1710" s="302">
        <v>60930</v>
      </c>
      <c r="BA1710" s="301">
        <v>85.443274000000002</v>
      </c>
      <c r="BB1710" s="301">
        <v>37.257222002530803</v>
      </c>
      <c r="BC1710" s="301">
        <v>9.6</v>
      </c>
      <c r="BD1710" s="301"/>
      <c r="BE1710" s="300" t="s">
        <v>4204</v>
      </c>
      <c r="BF1710" s="298"/>
      <c r="BG1710" s="300" t="s">
        <v>312</v>
      </c>
      <c r="BH1710" s="300" t="s">
        <v>221</v>
      </c>
      <c r="BI1710" s="300" t="s">
        <v>798</v>
      </c>
      <c r="BJ1710" s="300" t="s">
        <v>103</v>
      </c>
      <c r="BK1710" s="299" t="s">
        <v>175</v>
      </c>
      <c r="BL1710" s="301">
        <v>208058.90785680001</v>
      </c>
      <c r="BM1710" s="299" t="s">
        <v>309</v>
      </c>
      <c r="BN1710" s="301"/>
      <c r="BO1710" s="304">
        <v>39039</v>
      </c>
      <c r="BP1710" s="304">
        <v>48170</v>
      </c>
      <c r="BQ1710" s="297" t="s">
        <v>4757</v>
      </c>
      <c r="BR1710" s="297" t="s">
        <v>4764</v>
      </c>
      <c r="BS1710" s="297">
        <v>39039</v>
      </c>
      <c r="BT1710" s="297">
        <v>48170</v>
      </c>
      <c r="BU1710" s="301">
        <v>0</v>
      </c>
      <c r="BV1710" s="301">
        <v>55.23</v>
      </c>
      <c r="BW1710" s="301">
        <v>0</v>
      </c>
    </row>
    <row r="1711" spans="1:75" s="289" customFormat="1" ht="18.2" customHeight="1" x14ac:dyDescent="0.15">
      <c r="A1711" s="291">
        <v>1709</v>
      </c>
      <c r="B1711" s="292" t="s">
        <v>305</v>
      </c>
      <c r="C1711" s="292" t="s">
        <v>306</v>
      </c>
      <c r="D1711" s="312">
        <v>45170</v>
      </c>
      <c r="E1711" s="293" t="s">
        <v>2771</v>
      </c>
      <c r="F1711" s="308">
        <v>0</v>
      </c>
      <c r="G1711" s="308">
        <v>0</v>
      </c>
      <c r="H1711" s="295">
        <v>36599.589999999997</v>
      </c>
      <c r="I1711" s="295">
        <v>0</v>
      </c>
      <c r="J1711" s="295">
        <v>0</v>
      </c>
      <c r="K1711" s="295">
        <v>36599.589999999997</v>
      </c>
      <c r="L1711" s="295">
        <v>243.78</v>
      </c>
      <c r="M1711" s="295">
        <v>0</v>
      </c>
      <c r="N1711" s="295">
        <v>0</v>
      </c>
      <c r="O1711" s="295">
        <v>243.78</v>
      </c>
      <c r="P1711" s="295">
        <v>0</v>
      </c>
      <c r="Q1711" s="295">
        <v>0</v>
      </c>
      <c r="R1711" s="295">
        <v>36355.81</v>
      </c>
      <c r="S1711" s="295">
        <v>0</v>
      </c>
      <c r="T1711" s="295">
        <v>292.8</v>
      </c>
      <c r="U1711" s="295">
        <v>0</v>
      </c>
      <c r="V1711" s="295">
        <v>0</v>
      </c>
      <c r="W1711" s="295">
        <v>292.8</v>
      </c>
      <c r="X1711" s="295">
        <v>0</v>
      </c>
      <c r="Y1711" s="295">
        <v>0</v>
      </c>
      <c r="Z1711" s="295">
        <v>0</v>
      </c>
      <c r="AA1711" s="295">
        <v>55.23</v>
      </c>
      <c r="AB1711" s="295">
        <v>0</v>
      </c>
      <c r="AC1711" s="295">
        <v>0</v>
      </c>
      <c r="AD1711" s="295">
        <v>0</v>
      </c>
      <c r="AE1711" s="295">
        <v>0</v>
      </c>
      <c r="AF1711" s="295">
        <v>-14.77</v>
      </c>
      <c r="AG1711" s="295">
        <v>29.59</v>
      </c>
      <c r="AH1711" s="295">
        <v>75.31</v>
      </c>
      <c r="AI1711" s="295">
        <v>0</v>
      </c>
      <c r="AJ1711" s="295">
        <v>0</v>
      </c>
      <c r="AK1711" s="295">
        <v>0</v>
      </c>
      <c r="AL1711" s="295">
        <v>0</v>
      </c>
      <c r="AM1711" s="295">
        <v>0</v>
      </c>
      <c r="AN1711" s="295">
        <v>0</v>
      </c>
      <c r="AO1711" s="295">
        <v>0</v>
      </c>
      <c r="AP1711" s="295">
        <v>0</v>
      </c>
      <c r="AQ1711" s="295">
        <v>0</v>
      </c>
      <c r="AR1711" s="295">
        <v>7.62</v>
      </c>
      <c r="AS1711" s="295">
        <v>8.4279000000000007E-2</v>
      </c>
      <c r="AT1711" s="295">
        <f t="shared" si="26"/>
        <v>674.23572100000001</v>
      </c>
      <c r="AU1711" s="295">
        <v>0</v>
      </c>
      <c r="AV1711" s="295">
        <v>0</v>
      </c>
      <c r="AW1711" s="296">
        <v>98</v>
      </c>
      <c r="AX1711" s="296">
        <v>300</v>
      </c>
      <c r="AY1711" s="295">
        <v>257000.02</v>
      </c>
      <c r="AZ1711" s="295">
        <v>60930</v>
      </c>
      <c r="BA1711" s="294">
        <v>89.133612999999997</v>
      </c>
      <c r="BB1711" s="294">
        <v>53.184386982463998</v>
      </c>
      <c r="BC1711" s="294">
        <v>9.6</v>
      </c>
      <c r="BD1711" s="294"/>
      <c r="BE1711" s="293" t="s">
        <v>4204</v>
      </c>
      <c r="BF1711" s="291"/>
      <c r="BG1711" s="293" t="s">
        <v>312</v>
      </c>
      <c r="BH1711" s="293" t="s">
        <v>221</v>
      </c>
      <c r="BI1711" s="293" t="s">
        <v>798</v>
      </c>
      <c r="BJ1711" s="293" t="s">
        <v>103</v>
      </c>
      <c r="BK1711" s="292" t="s">
        <v>175</v>
      </c>
      <c r="BL1711" s="294">
        <v>284705.83826776</v>
      </c>
      <c r="BM1711" s="292" t="s">
        <v>309</v>
      </c>
      <c r="BN1711" s="294"/>
      <c r="BO1711" s="297">
        <v>39039</v>
      </c>
      <c r="BP1711" s="297">
        <v>48170</v>
      </c>
      <c r="BQ1711" s="297" t="s">
        <v>4757</v>
      </c>
      <c r="BR1711" s="297" t="s">
        <v>4764</v>
      </c>
      <c r="BS1711" s="297">
        <v>39039</v>
      </c>
      <c r="BT1711" s="297">
        <v>48170</v>
      </c>
      <c r="BU1711" s="294">
        <v>0</v>
      </c>
      <c r="BV1711" s="294">
        <v>55.23</v>
      </c>
      <c r="BW1711" s="294">
        <v>0</v>
      </c>
    </row>
    <row r="1712" spans="1:75" s="289" customFormat="1" ht="18.2" customHeight="1" x14ac:dyDescent="0.15">
      <c r="A1712" s="298">
        <v>1710</v>
      </c>
      <c r="B1712" s="299" t="s">
        <v>305</v>
      </c>
      <c r="C1712" s="299" t="s">
        <v>306</v>
      </c>
      <c r="D1712" s="313">
        <v>45170</v>
      </c>
      <c r="E1712" s="300" t="s">
        <v>2772</v>
      </c>
      <c r="F1712" s="309">
        <v>152</v>
      </c>
      <c r="G1712" s="309">
        <v>151</v>
      </c>
      <c r="H1712" s="302">
        <v>36599.589999999997</v>
      </c>
      <c r="I1712" s="302">
        <v>21323.94</v>
      </c>
      <c r="J1712" s="302">
        <v>0</v>
      </c>
      <c r="K1712" s="302">
        <v>57923.53</v>
      </c>
      <c r="L1712" s="302">
        <v>243.78</v>
      </c>
      <c r="M1712" s="302">
        <v>0</v>
      </c>
      <c r="N1712" s="302">
        <v>0</v>
      </c>
      <c r="O1712" s="302">
        <v>0</v>
      </c>
      <c r="P1712" s="302">
        <v>0</v>
      </c>
      <c r="Q1712" s="302">
        <v>0</v>
      </c>
      <c r="R1712" s="302">
        <v>57923.53</v>
      </c>
      <c r="S1712" s="302">
        <v>59699.64</v>
      </c>
      <c r="T1712" s="302">
        <v>292.8</v>
      </c>
      <c r="U1712" s="302">
        <v>0</v>
      </c>
      <c r="V1712" s="302">
        <v>0</v>
      </c>
      <c r="W1712" s="302">
        <v>0</v>
      </c>
      <c r="X1712" s="302">
        <v>0</v>
      </c>
      <c r="Y1712" s="302">
        <v>0</v>
      </c>
      <c r="Z1712" s="302">
        <v>59992.44</v>
      </c>
      <c r="AA1712" s="302">
        <v>0</v>
      </c>
      <c r="AB1712" s="302">
        <v>0</v>
      </c>
      <c r="AC1712" s="302">
        <v>0</v>
      </c>
      <c r="AD1712" s="302">
        <v>0</v>
      </c>
      <c r="AE1712" s="302">
        <v>0</v>
      </c>
      <c r="AF1712" s="302">
        <v>0</v>
      </c>
      <c r="AG1712" s="302">
        <v>0</v>
      </c>
      <c r="AH1712" s="302">
        <v>0</v>
      </c>
      <c r="AI1712" s="302">
        <v>0</v>
      </c>
      <c r="AJ1712" s="302">
        <v>0</v>
      </c>
      <c r="AK1712" s="302">
        <v>0</v>
      </c>
      <c r="AL1712" s="302">
        <v>0</v>
      </c>
      <c r="AM1712" s="302">
        <v>0</v>
      </c>
      <c r="AN1712" s="302">
        <v>0</v>
      </c>
      <c r="AO1712" s="302">
        <v>0</v>
      </c>
      <c r="AP1712" s="302">
        <v>0</v>
      </c>
      <c r="AQ1712" s="302">
        <v>0</v>
      </c>
      <c r="AR1712" s="302">
        <v>0</v>
      </c>
      <c r="AS1712" s="302">
        <v>0</v>
      </c>
      <c r="AT1712" s="295">
        <f t="shared" si="26"/>
        <v>0</v>
      </c>
      <c r="AU1712" s="302">
        <v>21567.72</v>
      </c>
      <c r="AV1712" s="302">
        <v>59992.44</v>
      </c>
      <c r="AW1712" s="303">
        <v>98</v>
      </c>
      <c r="AX1712" s="303">
        <v>300</v>
      </c>
      <c r="AY1712" s="302">
        <v>256399.98</v>
      </c>
      <c r="AZ1712" s="302">
        <v>60930</v>
      </c>
      <c r="BA1712" s="301">
        <v>89.342206000000004</v>
      </c>
      <c r="BB1712" s="301">
        <v>84.933792048369895</v>
      </c>
      <c r="BC1712" s="301">
        <v>9.6</v>
      </c>
      <c r="BD1712" s="301"/>
      <c r="BE1712" s="300" t="s">
        <v>4204</v>
      </c>
      <c r="BF1712" s="298"/>
      <c r="BG1712" s="300" t="s">
        <v>312</v>
      </c>
      <c r="BH1712" s="300" t="s">
        <v>221</v>
      </c>
      <c r="BI1712" s="300" t="s">
        <v>799</v>
      </c>
      <c r="BJ1712" s="300" t="s">
        <v>4205</v>
      </c>
      <c r="BK1712" s="299" t="s">
        <v>175</v>
      </c>
      <c r="BL1712" s="301">
        <v>453604.72408888</v>
      </c>
      <c r="BM1712" s="299" t="s">
        <v>309</v>
      </c>
      <c r="BN1712" s="301"/>
      <c r="BO1712" s="304">
        <v>39039</v>
      </c>
      <c r="BP1712" s="304">
        <v>48170</v>
      </c>
      <c r="BQ1712" s="297" t="s">
        <v>931</v>
      </c>
      <c r="BR1712" s="297" t="s">
        <v>4779</v>
      </c>
      <c r="BS1712" s="297">
        <v>39039</v>
      </c>
      <c r="BT1712" s="297">
        <v>48170</v>
      </c>
      <c r="BU1712" s="301">
        <v>24335.83</v>
      </c>
      <c r="BV1712" s="301">
        <v>55.23</v>
      </c>
      <c r="BW1712" s="301">
        <v>0</v>
      </c>
    </row>
    <row r="1713" spans="1:75" s="289" customFormat="1" ht="18.2" customHeight="1" x14ac:dyDescent="0.15">
      <c r="A1713" s="291">
        <v>1711</v>
      </c>
      <c r="B1713" s="292" t="s">
        <v>305</v>
      </c>
      <c r="C1713" s="292" t="s">
        <v>306</v>
      </c>
      <c r="D1713" s="312">
        <v>45170</v>
      </c>
      <c r="E1713" s="293" t="s">
        <v>2773</v>
      </c>
      <c r="F1713" s="308">
        <v>166</v>
      </c>
      <c r="G1713" s="308">
        <v>165</v>
      </c>
      <c r="H1713" s="295">
        <v>19096.91</v>
      </c>
      <c r="I1713" s="295">
        <v>38324.300000000003</v>
      </c>
      <c r="J1713" s="295">
        <v>0</v>
      </c>
      <c r="K1713" s="295">
        <v>57421.21</v>
      </c>
      <c r="L1713" s="295">
        <v>419.15</v>
      </c>
      <c r="M1713" s="295">
        <v>0</v>
      </c>
      <c r="N1713" s="295">
        <v>0</v>
      </c>
      <c r="O1713" s="295">
        <v>0</v>
      </c>
      <c r="P1713" s="295">
        <v>0</v>
      </c>
      <c r="Q1713" s="295">
        <v>0</v>
      </c>
      <c r="R1713" s="295">
        <v>57421.21</v>
      </c>
      <c r="S1713" s="295">
        <v>56044.15</v>
      </c>
      <c r="T1713" s="295">
        <v>152.78</v>
      </c>
      <c r="U1713" s="295">
        <v>0</v>
      </c>
      <c r="V1713" s="295">
        <v>0</v>
      </c>
      <c r="W1713" s="295">
        <v>0</v>
      </c>
      <c r="X1713" s="295">
        <v>0</v>
      </c>
      <c r="Y1713" s="295">
        <v>0</v>
      </c>
      <c r="Z1713" s="295">
        <v>56196.93</v>
      </c>
      <c r="AA1713" s="295">
        <v>0</v>
      </c>
      <c r="AB1713" s="295">
        <v>0</v>
      </c>
      <c r="AC1713" s="295">
        <v>0</v>
      </c>
      <c r="AD1713" s="295">
        <v>0</v>
      </c>
      <c r="AE1713" s="295">
        <v>0</v>
      </c>
      <c r="AF1713" s="295">
        <v>0</v>
      </c>
      <c r="AG1713" s="295">
        <v>0</v>
      </c>
      <c r="AH1713" s="295">
        <v>0</v>
      </c>
      <c r="AI1713" s="295">
        <v>0</v>
      </c>
      <c r="AJ1713" s="295">
        <v>0</v>
      </c>
      <c r="AK1713" s="295">
        <v>0</v>
      </c>
      <c r="AL1713" s="295">
        <v>0</v>
      </c>
      <c r="AM1713" s="295">
        <v>0</v>
      </c>
      <c r="AN1713" s="295">
        <v>0</v>
      </c>
      <c r="AO1713" s="295">
        <v>0</v>
      </c>
      <c r="AP1713" s="295">
        <v>0</v>
      </c>
      <c r="AQ1713" s="295">
        <v>0</v>
      </c>
      <c r="AR1713" s="295">
        <v>0</v>
      </c>
      <c r="AS1713" s="295">
        <v>0</v>
      </c>
      <c r="AT1713" s="295">
        <f t="shared" si="26"/>
        <v>0</v>
      </c>
      <c r="AU1713" s="295">
        <v>38743.449999999997</v>
      </c>
      <c r="AV1713" s="295">
        <v>56196.93</v>
      </c>
      <c r="AW1713" s="296">
        <v>38</v>
      </c>
      <c r="AX1713" s="296">
        <v>240</v>
      </c>
      <c r="AY1713" s="295">
        <v>256399.98</v>
      </c>
      <c r="AZ1713" s="295">
        <v>60930</v>
      </c>
      <c r="BA1713" s="294">
        <v>89.342206000000004</v>
      </c>
      <c r="BB1713" s="294">
        <v>84.197235722784498</v>
      </c>
      <c r="BC1713" s="294">
        <v>9.6</v>
      </c>
      <c r="BD1713" s="294"/>
      <c r="BE1713" s="293" t="s">
        <v>4204</v>
      </c>
      <c r="BF1713" s="291"/>
      <c r="BG1713" s="293" t="s">
        <v>312</v>
      </c>
      <c r="BH1713" s="293" t="s">
        <v>221</v>
      </c>
      <c r="BI1713" s="293" t="s">
        <v>798</v>
      </c>
      <c r="BJ1713" s="293" t="s">
        <v>4205</v>
      </c>
      <c r="BK1713" s="292" t="s">
        <v>175</v>
      </c>
      <c r="BL1713" s="294">
        <v>449671.00794615998</v>
      </c>
      <c r="BM1713" s="292" t="s">
        <v>309</v>
      </c>
      <c r="BN1713" s="294"/>
      <c r="BO1713" s="297">
        <v>39039</v>
      </c>
      <c r="BP1713" s="297">
        <v>46344</v>
      </c>
      <c r="BQ1713" s="297" t="s">
        <v>931</v>
      </c>
      <c r="BR1713" s="297" t="s">
        <v>4779</v>
      </c>
      <c r="BS1713" s="297">
        <v>39039</v>
      </c>
      <c r="BT1713" s="297">
        <v>46344</v>
      </c>
      <c r="BU1713" s="294">
        <v>25678.04</v>
      </c>
      <c r="BV1713" s="294">
        <v>52.73</v>
      </c>
      <c r="BW1713" s="294">
        <v>0</v>
      </c>
    </row>
    <row r="1714" spans="1:75" s="289" customFormat="1" ht="18.2" customHeight="1" x14ac:dyDescent="0.15">
      <c r="A1714" s="298">
        <v>1712</v>
      </c>
      <c r="B1714" s="299" t="s">
        <v>305</v>
      </c>
      <c r="C1714" s="299" t="s">
        <v>306</v>
      </c>
      <c r="D1714" s="313">
        <v>45170</v>
      </c>
      <c r="E1714" s="300" t="s">
        <v>2774</v>
      </c>
      <c r="F1714" s="309">
        <v>171</v>
      </c>
      <c r="G1714" s="309">
        <v>170</v>
      </c>
      <c r="H1714" s="302">
        <v>36599.589999999997</v>
      </c>
      <c r="I1714" s="302">
        <v>22609.3</v>
      </c>
      <c r="J1714" s="302">
        <v>0</v>
      </c>
      <c r="K1714" s="302">
        <v>59208.89</v>
      </c>
      <c r="L1714" s="302">
        <v>243.78</v>
      </c>
      <c r="M1714" s="302">
        <v>0</v>
      </c>
      <c r="N1714" s="302">
        <v>0</v>
      </c>
      <c r="O1714" s="302">
        <v>0</v>
      </c>
      <c r="P1714" s="302">
        <v>0</v>
      </c>
      <c r="Q1714" s="302">
        <v>0</v>
      </c>
      <c r="R1714" s="302">
        <v>59208.89</v>
      </c>
      <c r="S1714" s="302">
        <v>68403.990000000005</v>
      </c>
      <c r="T1714" s="302">
        <v>292.8</v>
      </c>
      <c r="U1714" s="302">
        <v>0</v>
      </c>
      <c r="V1714" s="302">
        <v>0</v>
      </c>
      <c r="W1714" s="302">
        <v>0</v>
      </c>
      <c r="X1714" s="302">
        <v>0</v>
      </c>
      <c r="Y1714" s="302">
        <v>0</v>
      </c>
      <c r="Z1714" s="302">
        <v>68696.789999999994</v>
      </c>
      <c r="AA1714" s="302">
        <v>0</v>
      </c>
      <c r="AB1714" s="302">
        <v>0</v>
      </c>
      <c r="AC1714" s="302">
        <v>0</v>
      </c>
      <c r="AD1714" s="302">
        <v>0</v>
      </c>
      <c r="AE1714" s="302">
        <v>0</v>
      </c>
      <c r="AF1714" s="302">
        <v>0</v>
      </c>
      <c r="AG1714" s="302">
        <v>0</v>
      </c>
      <c r="AH1714" s="302">
        <v>0</v>
      </c>
      <c r="AI1714" s="302">
        <v>0</v>
      </c>
      <c r="AJ1714" s="302">
        <v>0</v>
      </c>
      <c r="AK1714" s="302">
        <v>0</v>
      </c>
      <c r="AL1714" s="302">
        <v>0</v>
      </c>
      <c r="AM1714" s="302">
        <v>0</v>
      </c>
      <c r="AN1714" s="302">
        <v>0</v>
      </c>
      <c r="AO1714" s="302">
        <v>0</v>
      </c>
      <c r="AP1714" s="302">
        <v>0</v>
      </c>
      <c r="AQ1714" s="302">
        <v>0</v>
      </c>
      <c r="AR1714" s="302">
        <v>0</v>
      </c>
      <c r="AS1714" s="302">
        <v>0</v>
      </c>
      <c r="AT1714" s="295">
        <f t="shared" si="26"/>
        <v>0</v>
      </c>
      <c r="AU1714" s="302">
        <v>22853.08</v>
      </c>
      <c r="AV1714" s="302">
        <v>68696.789999999994</v>
      </c>
      <c r="AW1714" s="303">
        <v>98</v>
      </c>
      <c r="AX1714" s="303">
        <v>300</v>
      </c>
      <c r="AY1714" s="302">
        <v>256700</v>
      </c>
      <c r="AZ1714" s="302">
        <v>60930</v>
      </c>
      <c r="BA1714" s="301">
        <v>89.237787999999995</v>
      </c>
      <c r="BB1714" s="301">
        <v>86.717058485726596</v>
      </c>
      <c r="BC1714" s="301">
        <v>9.6</v>
      </c>
      <c r="BD1714" s="301"/>
      <c r="BE1714" s="300" t="s">
        <v>4204</v>
      </c>
      <c r="BF1714" s="298"/>
      <c r="BG1714" s="300" t="s">
        <v>312</v>
      </c>
      <c r="BH1714" s="300" t="s">
        <v>221</v>
      </c>
      <c r="BI1714" s="300" t="s">
        <v>798</v>
      </c>
      <c r="BJ1714" s="300" t="s">
        <v>4205</v>
      </c>
      <c r="BK1714" s="299" t="s">
        <v>175</v>
      </c>
      <c r="BL1714" s="301">
        <v>463670.50164343999</v>
      </c>
      <c r="BM1714" s="299" t="s">
        <v>309</v>
      </c>
      <c r="BN1714" s="301"/>
      <c r="BO1714" s="304">
        <v>39039</v>
      </c>
      <c r="BP1714" s="304">
        <v>48170</v>
      </c>
      <c r="BQ1714" s="297" t="s">
        <v>936</v>
      </c>
      <c r="BR1714" s="297" t="s">
        <v>4769</v>
      </c>
      <c r="BS1714" s="297">
        <v>39039</v>
      </c>
      <c r="BT1714" s="297">
        <v>48170</v>
      </c>
      <c r="BU1714" s="301">
        <v>27015.02</v>
      </c>
      <c r="BV1714" s="301">
        <v>55.23</v>
      </c>
      <c r="BW1714" s="301">
        <v>0</v>
      </c>
    </row>
    <row r="1715" spans="1:75" s="289" customFormat="1" ht="18.2" customHeight="1" x14ac:dyDescent="0.15">
      <c r="A1715" s="291">
        <v>1713</v>
      </c>
      <c r="B1715" s="292" t="s">
        <v>305</v>
      </c>
      <c r="C1715" s="292" t="s">
        <v>306</v>
      </c>
      <c r="D1715" s="312">
        <v>45170</v>
      </c>
      <c r="E1715" s="293" t="s">
        <v>2775</v>
      </c>
      <c r="F1715" s="308">
        <v>161</v>
      </c>
      <c r="G1715" s="308">
        <v>160</v>
      </c>
      <c r="H1715" s="295">
        <v>36599.589999999997</v>
      </c>
      <c r="I1715" s="295">
        <v>21957.06</v>
      </c>
      <c r="J1715" s="295">
        <v>0</v>
      </c>
      <c r="K1715" s="295">
        <v>58556.65</v>
      </c>
      <c r="L1715" s="295">
        <v>243.78</v>
      </c>
      <c r="M1715" s="295">
        <v>0</v>
      </c>
      <c r="N1715" s="295">
        <v>0</v>
      </c>
      <c r="O1715" s="295">
        <v>0</v>
      </c>
      <c r="P1715" s="295">
        <v>0</v>
      </c>
      <c r="Q1715" s="295">
        <v>0</v>
      </c>
      <c r="R1715" s="295">
        <v>58556.65</v>
      </c>
      <c r="S1715" s="295">
        <v>63895.73</v>
      </c>
      <c r="T1715" s="295">
        <v>292.8</v>
      </c>
      <c r="U1715" s="295">
        <v>0</v>
      </c>
      <c r="V1715" s="295">
        <v>0</v>
      </c>
      <c r="W1715" s="295">
        <v>0</v>
      </c>
      <c r="X1715" s="295">
        <v>0</v>
      </c>
      <c r="Y1715" s="295">
        <v>0</v>
      </c>
      <c r="Z1715" s="295">
        <v>64188.53</v>
      </c>
      <c r="AA1715" s="295">
        <v>0</v>
      </c>
      <c r="AB1715" s="295">
        <v>0</v>
      </c>
      <c r="AC1715" s="295">
        <v>0</v>
      </c>
      <c r="AD1715" s="295">
        <v>0</v>
      </c>
      <c r="AE1715" s="295">
        <v>0</v>
      </c>
      <c r="AF1715" s="295">
        <v>0</v>
      </c>
      <c r="AG1715" s="295">
        <v>0</v>
      </c>
      <c r="AH1715" s="295">
        <v>0</v>
      </c>
      <c r="AI1715" s="295">
        <v>0</v>
      </c>
      <c r="AJ1715" s="295">
        <v>0</v>
      </c>
      <c r="AK1715" s="295">
        <v>0</v>
      </c>
      <c r="AL1715" s="295">
        <v>0</v>
      </c>
      <c r="AM1715" s="295">
        <v>0</v>
      </c>
      <c r="AN1715" s="295">
        <v>0</v>
      </c>
      <c r="AO1715" s="295">
        <v>0</v>
      </c>
      <c r="AP1715" s="295">
        <v>0</v>
      </c>
      <c r="AQ1715" s="295">
        <v>0</v>
      </c>
      <c r="AR1715" s="295">
        <v>0</v>
      </c>
      <c r="AS1715" s="295">
        <v>0</v>
      </c>
      <c r="AT1715" s="295">
        <f t="shared" si="26"/>
        <v>0</v>
      </c>
      <c r="AU1715" s="295">
        <v>22200.84</v>
      </c>
      <c r="AV1715" s="295">
        <v>64188.53</v>
      </c>
      <c r="AW1715" s="296">
        <v>98</v>
      </c>
      <c r="AX1715" s="296">
        <v>300</v>
      </c>
      <c r="AY1715" s="295">
        <v>256399.98</v>
      </c>
      <c r="AZ1715" s="295">
        <v>60930</v>
      </c>
      <c r="BA1715" s="294">
        <v>89.342206000000004</v>
      </c>
      <c r="BB1715" s="294">
        <v>85.862141588214399</v>
      </c>
      <c r="BC1715" s="294">
        <v>9.6</v>
      </c>
      <c r="BD1715" s="294"/>
      <c r="BE1715" s="293" t="s">
        <v>4204</v>
      </c>
      <c r="BF1715" s="291"/>
      <c r="BG1715" s="293" t="s">
        <v>312</v>
      </c>
      <c r="BH1715" s="293" t="s">
        <v>221</v>
      </c>
      <c r="BI1715" s="293" t="s">
        <v>799</v>
      </c>
      <c r="BJ1715" s="293" t="s">
        <v>4205</v>
      </c>
      <c r="BK1715" s="292" t="s">
        <v>175</v>
      </c>
      <c r="BL1715" s="294">
        <v>458562.74758839997</v>
      </c>
      <c r="BM1715" s="292" t="s">
        <v>309</v>
      </c>
      <c r="BN1715" s="294"/>
      <c r="BO1715" s="297">
        <v>39039</v>
      </c>
      <c r="BP1715" s="297">
        <v>48170</v>
      </c>
      <c r="BQ1715" s="297" t="s">
        <v>954</v>
      </c>
      <c r="BR1715" s="297" t="s">
        <v>4795</v>
      </c>
      <c r="BS1715" s="297">
        <v>39039</v>
      </c>
      <c r="BT1715" s="297">
        <v>48170</v>
      </c>
      <c r="BU1715" s="294">
        <v>25776.84</v>
      </c>
      <c r="BV1715" s="294">
        <v>55.23</v>
      </c>
      <c r="BW1715" s="294">
        <v>0</v>
      </c>
    </row>
    <row r="1716" spans="1:75" s="289" customFormat="1" ht="18.2" customHeight="1" x14ac:dyDescent="0.15">
      <c r="A1716" s="298">
        <v>1714</v>
      </c>
      <c r="B1716" s="299" t="s">
        <v>305</v>
      </c>
      <c r="C1716" s="299" t="s">
        <v>306</v>
      </c>
      <c r="D1716" s="313">
        <v>45170</v>
      </c>
      <c r="E1716" s="300" t="s">
        <v>2776</v>
      </c>
      <c r="F1716" s="309">
        <v>120</v>
      </c>
      <c r="G1716" s="309">
        <v>120</v>
      </c>
      <c r="H1716" s="302">
        <v>0</v>
      </c>
      <c r="I1716" s="302">
        <v>76169.84</v>
      </c>
      <c r="J1716" s="302">
        <v>0</v>
      </c>
      <c r="K1716" s="302">
        <v>76169.84</v>
      </c>
      <c r="L1716" s="302">
        <v>0</v>
      </c>
      <c r="M1716" s="302">
        <v>0</v>
      </c>
      <c r="N1716" s="302">
        <v>0</v>
      </c>
      <c r="O1716" s="302">
        <v>0</v>
      </c>
      <c r="P1716" s="302">
        <v>0</v>
      </c>
      <c r="Q1716" s="302">
        <v>0</v>
      </c>
      <c r="R1716" s="302">
        <v>76169.84</v>
      </c>
      <c r="S1716" s="302">
        <v>41733.879999999997</v>
      </c>
      <c r="T1716" s="302">
        <v>0</v>
      </c>
      <c r="U1716" s="302">
        <v>0</v>
      </c>
      <c r="V1716" s="302">
        <v>0</v>
      </c>
      <c r="W1716" s="302">
        <v>0</v>
      </c>
      <c r="X1716" s="302">
        <v>0</v>
      </c>
      <c r="Y1716" s="302">
        <v>0</v>
      </c>
      <c r="Z1716" s="302">
        <v>41733.879999999997</v>
      </c>
      <c r="AA1716" s="302">
        <v>0</v>
      </c>
      <c r="AB1716" s="302">
        <v>0</v>
      </c>
      <c r="AC1716" s="302">
        <v>0</v>
      </c>
      <c r="AD1716" s="302">
        <v>0</v>
      </c>
      <c r="AE1716" s="302">
        <v>0</v>
      </c>
      <c r="AF1716" s="302">
        <v>0</v>
      </c>
      <c r="AG1716" s="302">
        <v>0</v>
      </c>
      <c r="AH1716" s="302">
        <v>0</v>
      </c>
      <c r="AI1716" s="302">
        <v>0</v>
      </c>
      <c r="AJ1716" s="302">
        <v>0</v>
      </c>
      <c r="AK1716" s="302">
        <v>0</v>
      </c>
      <c r="AL1716" s="302">
        <v>0</v>
      </c>
      <c r="AM1716" s="302">
        <v>0</v>
      </c>
      <c r="AN1716" s="302">
        <v>0</v>
      </c>
      <c r="AO1716" s="302">
        <v>0</v>
      </c>
      <c r="AP1716" s="302">
        <v>0</v>
      </c>
      <c r="AQ1716" s="302">
        <v>0</v>
      </c>
      <c r="AR1716" s="302">
        <v>0</v>
      </c>
      <c r="AS1716" s="302">
        <v>0</v>
      </c>
      <c r="AT1716" s="295">
        <f t="shared" si="26"/>
        <v>0</v>
      </c>
      <c r="AU1716" s="302">
        <v>76169.84</v>
      </c>
      <c r="AV1716" s="302">
        <v>41733.879999999997</v>
      </c>
      <c r="AW1716" s="303">
        <v>0</v>
      </c>
      <c r="AX1716" s="303">
        <v>180</v>
      </c>
      <c r="AY1716" s="302">
        <v>398200.02</v>
      </c>
      <c r="AZ1716" s="302">
        <v>94387.7</v>
      </c>
      <c r="BA1716" s="301">
        <v>89.073327000000006</v>
      </c>
      <c r="BB1716" s="301">
        <v>71.881199201354406</v>
      </c>
      <c r="BC1716" s="301">
        <v>9.5</v>
      </c>
      <c r="BD1716" s="301"/>
      <c r="BE1716" s="300" t="s">
        <v>4204</v>
      </c>
      <c r="BF1716" s="298"/>
      <c r="BG1716" s="300" t="s">
        <v>307</v>
      </c>
      <c r="BH1716" s="300" t="s">
        <v>222</v>
      </c>
      <c r="BI1716" s="300" t="s">
        <v>308</v>
      </c>
      <c r="BJ1716" s="300" t="s">
        <v>4205</v>
      </c>
      <c r="BK1716" s="299" t="s">
        <v>175</v>
      </c>
      <c r="BL1716" s="301">
        <v>596493.32934464002</v>
      </c>
      <c r="BM1716" s="299" t="s">
        <v>309</v>
      </c>
      <c r="BN1716" s="301"/>
      <c r="BO1716" s="304">
        <v>39043</v>
      </c>
      <c r="BP1716" s="304">
        <v>44522</v>
      </c>
      <c r="BQ1716" s="297" t="s">
        <v>4260</v>
      </c>
      <c r="BR1716" s="297" t="s">
        <v>4782</v>
      </c>
      <c r="BS1716" s="297">
        <v>39043</v>
      </c>
      <c r="BT1716" s="297">
        <v>44522</v>
      </c>
      <c r="BU1716" s="301">
        <v>25193.27</v>
      </c>
      <c r="BV1716" s="301">
        <v>0</v>
      </c>
      <c r="BW1716" s="301">
        <v>0</v>
      </c>
    </row>
    <row r="1717" spans="1:75" s="289" customFormat="1" ht="18.2" customHeight="1" x14ac:dyDescent="0.15">
      <c r="A1717" s="291">
        <v>1715</v>
      </c>
      <c r="B1717" s="292" t="s">
        <v>305</v>
      </c>
      <c r="C1717" s="292" t="s">
        <v>306</v>
      </c>
      <c r="D1717" s="312">
        <v>45170</v>
      </c>
      <c r="E1717" s="293" t="s">
        <v>2777</v>
      </c>
      <c r="F1717" s="308">
        <v>154</v>
      </c>
      <c r="G1717" s="308">
        <v>154</v>
      </c>
      <c r="H1717" s="295">
        <v>0</v>
      </c>
      <c r="I1717" s="295">
        <v>87535.7</v>
      </c>
      <c r="J1717" s="295">
        <v>0</v>
      </c>
      <c r="K1717" s="295">
        <v>87535.7</v>
      </c>
      <c r="L1717" s="295">
        <v>0</v>
      </c>
      <c r="M1717" s="295">
        <v>0</v>
      </c>
      <c r="N1717" s="295">
        <v>0</v>
      </c>
      <c r="O1717" s="295">
        <v>0</v>
      </c>
      <c r="P1717" s="295">
        <v>0</v>
      </c>
      <c r="Q1717" s="295">
        <v>0</v>
      </c>
      <c r="R1717" s="295">
        <v>87535.7</v>
      </c>
      <c r="S1717" s="295">
        <v>64249.52</v>
      </c>
      <c r="T1717" s="295">
        <v>0</v>
      </c>
      <c r="U1717" s="295">
        <v>0</v>
      </c>
      <c r="V1717" s="295">
        <v>0</v>
      </c>
      <c r="W1717" s="295">
        <v>0</v>
      </c>
      <c r="X1717" s="295">
        <v>0</v>
      </c>
      <c r="Y1717" s="295">
        <v>0</v>
      </c>
      <c r="Z1717" s="295">
        <v>64249.52</v>
      </c>
      <c r="AA1717" s="295">
        <v>0</v>
      </c>
      <c r="AB1717" s="295">
        <v>0</v>
      </c>
      <c r="AC1717" s="295">
        <v>0</v>
      </c>
      <c r="AD1717" s="295">
        <v>0</v>
      </c>
      <c r="AE1717" s="295">
        <v>0</v>
      </c>
      <c r="AF1717" s="295">
        <v>0</v>
      </c>
      <c r="AG1717" s="295">
        <v>0</v>
      </c>
      <c r="AH1717" s="295">
        <v>0</v>
      </c>
      <c r="AI1717" s="295">
        <v>0</v>
      </c>
      <c r="AJ1717" s="295">
        <v>0</v>
      </c>
      <c r="AK1717" s="295">
        <v>0</v>
      </c>
      <c r="AL1717" s="295">
        <v>0</v>
      </c>
      <c r="AM1717" s="295">
        <v>0</v>
      </c>
      <c r="AN1717" s="295">
        <v>0</v>
      </c>
      <c r="AO1717" s="295">
        <v>0</v>
      </c>
      <c r="AP1717" s="295">
        <v>0</v>
      </c>
      <c r="AQ1717" s="295">
        <v>0</v>
      </c>
      <c r="AR1717" s="295">
        <v>0</v>
      </c>
      <c r="AS1717" s="295">
        <v>0</v>
      </c>
      <c r="AT1717" s="295">
        <f t="shared" si="26"/>
        <v>0</v>
      </c>
      <c r="AU1717" s="295">
        <v>87535.7</v>
      </c>
      <c r="AV1717" s="295">
        <v>64249.52</v>
      </c>
      <c r="AW1717" s="296">
        <v>0</v>
      </c>
      <c r="AX1717" s="296">
        <v>180</v>
      </c>
      <c r="AY1717" s="295">
        <v>398200.02</v>
      </c>
      <c r="AZ1717" s="295">
        <v>94387.7</v>
      </c>
      <c r="BA1717" s="294">
        <v>89.073327000000006</v>
      </c>
      <c r="BB1717" s="294">
        <v>82.607119680571699</v>
      </c>
      <c r="BC1717" s="294">
        <v>9.5</v>
      </c>
      <c r="BD1717" s="294"/>
      <c r="BE1717" s="293" t="s">
        <v>4204</v>
      </c>
      <c r="BF1717" s="291"/>
      <c r="BG1717" s="293" t="s">
        <v>307</v>
      </c>
      <c r="BH1717" s="293" t="s">
        <v>222</v>
      </c>
      <c r="BI1717" s="293" t="s">
        <v>308</v>
      </c>
      <c r="BJ1717" s="293" t="s">
        <v>4205</v>
      </c>
      <c r="BK1717" s="292" t="s">
        <v>175</v>
      </c>
      <c r="BL1717" s="294">
        <v>685500.47012720001</v>
      </c>
      <c r="BM1717" s="292" t="s">
        <v>309</v>
      </c>
      <c r="BN1717" s="294"/>
      <c r="BO1717" s="297">
        <v>39043</v>
      </c>
      <c r="BP1717" s="297">
        <v>44522</v>
      </c>
      <c r="BQ1717" s="297" t="s">
        <v>961</v>
      </c>
      <c r="BR1717" s="297" t="s">
        <v>4773</v>
      </c>
      <c r="BS1717" s="297">
        <v>39043</v>
      </c>
      <c r="BT1717" s="297">
        <v>44522</v>
      </c>
      <c r="BU1717" s="294">
        <v>31882.400000000001</v>
      </c>
      <c r="BV1717" s="294">
        <v>0</v>
      </c>
      <c r="BW1717" s="294">
        <v>0</v>
      </c>
    </row>
    <row r="1718" spans="1:75" s="289" customFormat="1" ht="18.2" customHeight="1" x14ac:dyDescent="0.15">
      <c r="A1718" s="298">
        <v>1716</v>
      </c>
      <c r="B1718" s="299" t="s">
        <v>305</v>
      </c>
      <c r="C1718" s="299" t="s">
        <v>306</v>
      </c>
      <c r="D1718" s="313">
        <v>45170</v>
      </c>
      <c r="E1718" s="300" t="s">
        <v>2778</v>
      </c>
      <c r="F1718" s="309">
        <v>145</v>
      </c>
      <c r="G1718" s="309">
        <v>144</v>
      </c>
      <c r="H1718" s="302">
        <v>58747.76</v>
      </c>
      <c r="I1718" s="302">
        <v>33709.919999999998</v>
      </c>
      <c r="J1718" s="302">
        <v>0</v>
      </c>
      <c r="K1718" s="302">
        <v>92457.68</v>
      </c>
      <c r="L1718" s="302">
        <v>393.18</v>
      </c>
      <c r="M1718" s="302">
        <v>0</v>
      </c>
      <c r="N1718" s="302">
        <v>0</v>
      </c>
      <c r="O1718" s="302">
        <v>0</v>
      </c>
      <c r="P1718" s="302">
        <v>0</v>
      </c>
      <c r="Q1718" s="302">
        <v>0</v>
      </c>
      <c r="R1718" s="302">
        <v>92457.68</v>
      </c>
      <c r="S1718" s="302">
        <v>89880.95</v>
      </c>
      <c r="T1718" s="302">
        <v>465.09</v>
      </c>
      <c r="U1718" s="302">
        <v>0</v>
      </c>
      <c r="V1718" s="302">
        <v>0</v>
      </c>
      <c r="W1718" s="302">
        <v>0</v>
      </c>
      <c r="X1718" s="302">
        <v>0</v>
      </c>
      <c r="Y1718" s="302">
        <v>0</v>
      </c>
      <c r="Z1718" s="302">
        <v>90346.04</v>
      </c>
      <c r="AA1718" s="302">
        <v>0</v>
      </c>
      <c r="AB1718" s="302">
        <v>0</v>
      </c>
      <c r="AC1718" s="302">
        <v>0</v>
      </c>
      <c r="AD1718" s="302">
        <v>0</v>
      </c>
      <c r="AE1718" s="302">
        <v>0</v>
      </c>
      <c r="AF1718" s="302">
        <v>0</v>
      </c>
      <c r="AG1718" s="302">
        <v>0</v>
      </c>
      <c r="AH1718" s="302">
        <v>0</v>
      </c>
      <c r="AI1718" s="302">
        <v>0</v>
      </c>
      <c r="AJ1718" s="302">
        <v>0</v>
      </c>
      <c r="AK1718" s="302">
        <v>0</v>
      </c>
      <c r="AL1718" s="302">
        <v>0</v>
      </c>
      <c r="AM1718" s="302">
        <v>0</v>
      </c>
      <c r="AN1718" s="302">
        <v>0</v>
      </c>
      <c r="AO1718" s="302">
        <v>0</v>
      </c>
      <c r="AP1718" s="302">
        <v>0</v>
      </c>
      <c r="AQ1718" s="302">
        <v>0</v>
      </c>
      <c r="AR1718" s="302">
        <v>0</v>
      </c>
      <c r="AS1718" s="302">
        <v>0</v>
      </c>
      <c r="AT1718" s="295">
        <f t="shared" si="26"/>
        <v>0</v>
      </c>
      <c r="AU1718" s="302">
        <v>34103.1</v>
      </c>
      <c r="AV1718" s="302">
        <v>90346.04</v>
      </c>
      <c r="AW1718" s="303">
        <v>98</v>
      </c>
      <c r="AX1718" s="303">
        <v>300</v>
      </c>
      <c r="AY1718" s="302">
        <v>487299.99</v>
      </c>
      <c r="AZ1718" s="302">
        <v>98234.1</v>
      </c>
      <c r="BA1718" s="301">
        <v>75.752927</v>
      </c>
      <c r="BB1718" s="301">
        <v>71.298458311618504</v>
      </c>
      <c r="BC1718" s="301">
        <v>9.5</v>
      </c>
      <c r="BD1718" s="301"/>
      <c r="BE1718" s="300" t="s">
        <v>4204</v>
      </c>
      <c r="BF1718" s="298"/>
      <c r="BG1718" s="300" t="s">
        <v>333</v>
      </c>
      <c r="BH1718" s="300" t="s">
        <v>193</v>
      </c>
      <c r="BI1718" s="300" t="s">
        <v>800</v>
      </c>
      <c r="BJ1718" s="300" t="s">
        <v>4205</v>
      </c>
      <c r="BK1718" s="299" t="s">
        <v>175</v>
      </c>
      <c r="BL1718" s="301">
        <v>724044.96801727999</v>
      </c>
      <c r="BM1718" s="299" t="s">
        <v>309</v>
      </c>
      <c r="BN1718" s="301"/>
      <c r="BO1718" s="304">
        <v>39043</v>
      </c>
      <c r="BP1718" s="304">
        <v>48174</v>
      </c>
      <c r="BQ1718" s="297" t="s">
        <v>946</v>
      </c>
      <c r="BR1718" s="297" t="s">
        <v>4775</v>
      </c>
      <c r="BS1718" s="297">
        <v>39043</v>
      </c>
      <c r="BT1718" s="297">
        <v>48174</v>
      </c>
      <c r="BU1718" s="301">
        <v>34505.129999999997</v>
      </c>
      <c r="BV1718" s="301">
        <v>68.22</v>
      </c>
      <c r="BW1718" s="301">
        <v>0</v>
      </c>
    </row>
    <row r="1719" spans="1:75" s="289" customFormat="1" ht="18.2" customHeight="1" x14ac:dyDescent="0.15">
      <c r="A1719" s="291">
        <v>1717</v>
      </c>
      <c r="B1719" s="292" t="s">
        <v>305</v>
      </c>
      <c r="C1719" s="292" t="s">
        <v>306</v>
      </c>
      <c r="D1719" s="312">
        <v>45170</v>
      </c>
      <c r="E1719" s="293" t="s">
        <v>2779</v>
      </c>
      <c r="F1719" s="308">
        <v>164</v>
      </c>
      <c r="G1719" s="308">
        <v>163</v>
      </c>
      <c r="H1719" s="295">
        <v>39559.29</v>
      </c>
      <c r="I1719" s="295">
        <v>23955.35</v>
      </c>
      <c r="J1719" s="295">
        <v>0</v>
      </c>
      <c r="K1719" s="295">
        <v>63514.64</v>
      </c>
      <c r="L1719" s="295">
        <v>263.56</v>
      </c>
      <c r="M1719" s="295">
        <v>0</v>
      </c>
      <c r="N1719" s="295">
        <v>0</v>
      </c>
      <c r="O1719" s="295">
        <v>0</v>
      </c>
      <c r="P1719" s="295">
        <v>0</v>
      </c>
      <c r="Q1719" s="295">
        <v>0</v>
      </c>
      <c r="R1719" s="295">
        <v>63514.64</v>
      </c>
      <c r="S1719" s="295">
        <v>70589.539999999994</v>
      </c>
      <c r="T1719" s="295">
        <v>316.47000000000003</v>
      </c>
      <c r="U1719" s="295">
        <v>0</v>
      </c>
      <c r="V1719" s="295">
        <v>0</v>
      </c>
      <c r="W1719" s="295">
        <v>0</v>
      </c>
      <c r="X1719" s="295">
        <v>0</v>
      </c>
      <c r="Y1719" s="295">
        <v>0</v>
      </c>
      <c r="Z1719" s="295">
        <v>70906.009999999995</v>
      </c>
      <c r="AA1719" s="295">
        <v>0</v>
      </c>
      <c r="AB1719" s="295">
        <v>0</v>
      </c>
      <c r="AC1719" s="295">
        <v>0</v>
      </c>
      <c r="AD1719" s="295">
        <v>0</v>
      </c>
      <c r="AE1719" s="295">
        <v>0</v>
      </c>
      <c r="AF1719" s="295">
        <v>0</v>
      </c>
      <c r="AG1719" s="295">
        <v>0</v>
      </c>
      <c r="AH1719" s="295">
        <v>0</v>
      </c>
      <c r="AI1719" s="295">
        <v>0</v>
      </c>
      <c r="AJ1719" s="295">
        <v>0</v>
      </c>
      <c r="AK1719" s="295">
        <v>0</v>
      </c>
      <c r="AL1719" s="295">
        <v>0</v>
      </c>
      <c r="AM1719" s="295">
        <v>0</v>
      </c>
      <c r="AN1719" s="295">
        <v>0</v>
      </c>
      <c r="AO1719" s="295">
        <v>0</v>
      </c>
      <c r="AP1719" s="295">
        <v>0</v>
      </c>
      <c r="AQ1719" s="295">
        <v>0</v>
      </c>
      <c r="AR1719" s="295">
        <v>0</v>
      </c>
      <c r="AS1719" s="295">
        <v>0</v>
      </c>
      <c r="AT1719" s="295">
        <f t="shared" si="26"/>
        <v>0</v>
      </c>
      <c r="AU1719" s="295">
        <v>24218.91</v>
      </c>
      <c r="AV1719" s="295">
        <v>70906.009999999995</v>
      </c>
      <c r="AW1719" s="296">
        <v>98</v>
      </c>
      <c r="AX1719" s="296">
        <v>300</v>
      </c>
      <c r="AY1719" s="295">
        <v>275000.01</v>
      </c>
      <c r="AZ1719" s="295">
        <v>65863.02</v>
      </c>
      <c r="BA1719" s="294">
        <v>89.999992000000006</v>
      </c>
      <c r="BB1719" s="294">
        <v>86.790995795256293</v>
      </c>
      <c r="BC1719" s="294">
        <v>9.6</v>
      </c>
      <c r="BD1719" s="294"/>
      <c r="BE1719" s="293" t="s">
        <v>4204</v>
      </c>
      <c r="BF1719" s="291"/>
      <c r="BG1719" s="293" t="s">
        <v>333</v>
      </c>
      <c r="BH1719" s="293" t="s">
        <v>209</v>
      </c>
      <c r="BI1719" s="293" t="s">
        <v>791</v>
      </c>
      <c r="BJ1719" s="293" t="s">
        <v>4205</v>
      </c>
      <c r="BK1719" s="292" t="s">
        <v>175</v>
      </c>
      <c r="BL1719" s="294">
        <v>497389.24324544001</v>
      </c>
      <c r="BM1719" s="292" t="s">
        <v>309</v>
      </c>
      <c r="BN1719" s="294"/>
      <c r="BO1719" s="297">
        <v>39043</v>
      </c>
      <c r="BP1719" s="297">
        <v>48174</v>
      </c>
      <c r="BQ1719" s="297" t="s">
        <v>944</v>
      </c>
      <c r="BR1719" s="297" t="s">
        <v>4781</v>
      </c>
      <c r="BS1719" s="297">
        <v>39043</v>
      </c>
      <c r="BT1719" s="297">
        <v>48174</v>
      </c>
      <c r="BU1719" s="294">
        <v>28337.599999999999</v>
      </c>
      <c r="BV1719" s="294">
        <v>59.71</v>
      </c>
      <c r="BW1719" s="294">
        <v>0</v>
      </c>
    </row>
    <row r="1720" spans="1:75" s="289" customFormat="1" ht="18.2" customHeight="1" x14ac:dyDescent="0.15">
      <c r="A1720" s="298">
        <v>1718</v>
      </c>
      <c r="B1720" s="299" t="s">
        <v>305</v>
      </c>
      <c r="C1720" s="299" t="s">
        <v>306</v>
      </c>
      <c r="D1720" s="313">
        <v>45170</v>
      </c>
      <c r="E1720" s="300" t="s">
        <v>2780</v>
      </c>
      <c r="F1720" s="309">
        <v>178</v>
      </c>
      <c r="G1720" s="309">
        <v>177</v>
      </c>
      <c r="H1720" s="302">
        <v>10427.299999999999</v>
      </c>
      <c r="I1720" s="302">
        <v>21151.03</v>
      </c>
      <c r="J1720" s="302">
        <v>0</v>
      </c>
      <c r="K1720" s="302">
        <v>31578.33</v>
      </c>
      <c r="L1720" s="302">
        <v>227.67</v>
      </c>
      <c r="M1720" s="302">
        <v>0</v>
      </c>
      <c r="N1720" s="302">
        <v>0</v>
      </c>
      <c r="O1720" s="302">
        <v>0</v>
      </c>
      <c r="P1720" s="302">
        <v>0</v>
      </c>
      <c r="Q1720" s="302">
        <v>0</v>
      </c>
      <c r="R1720" s="302">
        <v>31578.33</v>
      </c>
      <c r="S1720" s="302">
        <v>34373.879999999997</v>
      </c>
      <c r="T1720" s="302">
        <v>86.03</v>
      </c>
      <c r="U1720" s="302">
        <v>0</v>
      </c>
      <c r="V1720" s="302">
        <v>0</v>
      </c>
      <c r="W1720" s="302">
        <v>0</v>
      </c>
      <c r="X1720" s="302">
        <v>0</v>
      </c>
      <c r="Y1720" s="302">
        <v>0</v>
      </c>
      <c r="Z1720" s="302">
        <v>34459.910000000003</v>
      </c>
      <c r="AA1720" s="302">
        <v>0</v>
      </c>
      <c r="AB1720" s="302">
        <v>0</v>
      </c>
      <c r="AC1720" s="302">
        <v>0</v>
      </c>
      <c r="AD1720" s="302">
        <v>0</v>
      </c>
      <c r="AE1720" s="302">
        <v>0</v>
      </c>
      <c r="AF1720" s="302">
        <v>0</v>
      </c>
      <c r="AG1720" s="302">
        <v>0</v>
      </c>
      <c r="AH1720" s="302">
        <v>0</v>
      </c>
      <c r="AI1720" s="302">
        <v>0</v>
      </c>
      <c r="AJ1720" s="302">
        <v>0</v>
      </c>
      <c r="AK1720" s="302">
        <v>0</v>
      </c>
      <c r="AL1720" s="302">
        <v>0</v>
      </c>
      <c r="AM1720" s="302">
        <v>0</v>
      </c>
      <c r="AN1720" s="302">
        <v>0</v>
      </c>
      <c r="AO1720" s="302">
        <v>0</v>
      </c>
      <c r="AP1720" s="302">
        <v>0</v>
      </c>
      <c r="AQ1720" s="302">
        <v>0</v>
      </c>
      <c r="AR1720" s="302">
        <v>0</v>
      </c>
      <c r="AS1720" s="302">
        <v>0</v>
      </c>
      <c r="AT1720" s="295">
        <f t="shared" si="26"/>
        <v>0</v>
      </c>
      <c r="AU1720" s="302">
        <v>21378.7</v>
      </c>
      <c r="AV1720" s="302">
        <v>34459.910000000003</v>
      </c>
      <c r="AW1720" s="303">
        <v>38</v>
      </c>
      <c r="AX1720" s="303">
        <v>240</v>
      </c>
      <c r="AY1720" s="302">
        <v>251999.99</v>
      </c>
      <c r="AZ1720" s="302">
        <v>32731.93</v>
      </c>
      <c r="BA1720" s="301">
        <v>48.809531</v>
      </c>
      <c r="BB1720" s="301">
        <v>47.089294064335</v>
      </c>
      <c r="BC1720" s="301">
        <v>9.9</v>
      </c>
      <c r="BD1720" s="301"/>
      <c r="BE1720" s="300" t="s">
        <v>4204</v>
      </c>
      <c r="BF1720" s="298"/>
      <c r="BG1720" s="300" t="s">
        <v>312</v>
      </c>
      <c r="BH1720" s="300" t="s">
        <v>188</v>
      </c>
      <c r="BI1720" s="300" t="s">
        <v>313</v>
      </c>
      <c r="BJ1720" s="300" t="s">
        <v>4205</v>
      </c>
      <c r="BK1720" s="299" t="s">
        <v>175</v>
      </c>
      <c r="BL1720" s="301">
        <v>247292.93374968</v>
      </c>
      <c r="BM1720" s="299" t="s">
        <v>309</v>
      </c>
      <c r="BN1720" s="301"/>
      <c r="BO1720" s="304">
        <v>39043</v>
      </c>
      <c r="BP1720" s="304">
        <v>46348</v>
      </c>
      <c r="BQ1720" s="297" t="s">
        <v>931</v>
      </c>
      <c r="BR1720" s="297" t="s">
        <v>4779</v>
      </c>
      <c r="BS1720" s="297">
        <v>39043</v>
      </c>
      <c r="BT1720" s="297">
        <v>46348</v>
      </c>
      <c r="BU1720" s="301">
        <v>19678.28</v>
      </c>
      <c r="BV1720" s="301">
        <v>51.51</v>
      </c>
      <c r="BW1720" s="301">
        <v>0</v>
      </c>
    </row>
    <row r="1721" spans="1:75" s="289" customFormat="1" ht="18.2" customHeight="1" x14ac:dyDescent="0.15">
      <c r="A1721" s="291">
        <v>1719</v>
      </c>
      <c r="B1721" s="292" t="s">
        <v>305</v>
      </c>
      <c r="C1721" s="292" t="s">
        <v>306</v>
      </c>
      <c r="D1721" s="312">
        <v>45170</v>
      </c>
      <c r="E1721" s="293" t="s">
        <v>2781</v>
      </c>
      <c r="F1721" s="308">
        <v>127</v>
      </c>
      <c r="G1721" s="308">
        <v>126</v>
      </c>
      <c r="H1721" s="295">
        <v>27330.82</v>
      </c>
      <c r="I1721" s="295">
        <v>14422.25</v>
      </c>
      <c r="J1721" s="295">
        <v>0</v>
      </c>
      <c r="K1721" s="295">
        <v>41753.07</v>
      </c>
      <c r="L1721" s="295">
        <v>182.1</v>
      </c>
      <c r="M1721" s="295">
        <v>0</v>
      </c>
      <c r="N1721" s="295">
        <v>0</v>
      </c>
      <c r="O1721" s="295">
        <v>0</v>
      </c>
      <c r="P1721" s="295">
        <v>0</v>
      </c>
      <c r="Q1721" s="295">
        <v>0</v>
      </c>
      <c r="R1721" s="295">
        <v>41753.07</v>
      </c>
      <c r="S1721" s="295">
        <v>35796.1</v>
      </c>
      <c r="T1721" s="295">
        <v>218.65</v>
      </c>
      <c r="U1721" s="295">
        <v>0</v>
      </c>
      <c r="V1721" s="295">
        <v>0</v>
      </c>
      <c r="W1721" s="295">
        <v>0</v>
      </c>
      <c r="X1721" s="295">
        <v>0</v>
      </c>
      <c r="Y1721" s="295">
        <v>0</v>
      </c>
      <c r="Z1721" s="295">
        <v>36014.75</v>
      </c>
      <c r="AA1721" s="295">
        <v>0</v>
      </c>
      <c r="AB1721" s="295">
        <v>0</v>
      </c>
      <c r="AC1721" s="295">
        <v>0</v>
      </c>
      <c r="AD1721" s="295">
        <v>0</v>
      </c>
      <c r="AE1721" s="295">
        <v>0</v>
      </c>
      <c r="AF1721" s="295">
        <v>0</v>
      </c>
      <c r="AG1721" s="295">
        <v>0</v>
      </c>
      <c r="AH1721" s="295">
        <v>0</v>
      </c>
      <c r="AI1721" s="295">
        <v>0</v>
      </c>
      <c r="AJ1721" s="295">
        <v>0</v>
      </c>
      <c r="AK1721" s="295">
        <v>0</v>
      </c>
      <c r="AL1721" s="295">
        <v>0</v>
      </c>
      <c r="AM1721" s="295">
        <v>0</v>
      </c>
      <c r="AN1721" s="295">
        <v>0</v>
      </c>
      <c r="AO1721" s="295">
        <v>0</v>
      </c>
      <c r="AP1721" s="295">
        <v>0</v>
      </c>
      <c r="AQ1721" s="295">
        <v>0</v>
      </c>
      <c r="AR1721" s="295">
        <v>0</v>
      </c>
      <c r="AS1721" s="295">
        <v>0</v>
      </c>
      <c r="AT1721" s="295">
        <f t="shared" si="26"/>
        <v>0</v>
      </c>
      <c r="AU1721" s="295">
        <v>14604.35</v>
      </c>
      <c r="AV1721" s="295">
        <v>36014.75</v>
      </c>
      <c r="AW1721" s="296">
        <v>98</v>
      </c>
      <c r="AX1721" s="296">
        <v>300</v>
      </c>
      <c r="AY1721" s="295">
        <v>205400.02</v>
      </c>
      <c r="AZ1721" s="295">
        <v>45505.36</v>
      </c>
      <c r="BA1721" s="294">
        <v>83.252183000000002</v>
      </c>
      <c r="BB1721" s="294">
        <v>76.387357982703804</v>
      </c>
      <c r="BC1721" s="294">
        <v>9.6</v>
      </c>
      <c r="BD1721" s="294"/>
      <c r="BE1721" s="293" t="s">
        <v>4204</v>
      </c>
      <c r="BF1721" s="291"/>
      <c r="BG1721" s="293" t="s">
        <v>451</v>
      </c>
      <c r="BH1721" s="293" t="s">
        <v>452</v>
      </c>
      <c r="BI1721" s="293" t="s">
        <v>801</v>
      </c>
      <c r="BJ1721" s="293" t="s">
        <v>4205</v>
      </c>
      <c r="BK1721" s="292" t="s">
        <v>175</v>
      </c>
      <c r="BL1721" s="294">
        <v>326972.29946472001</v>
      </c>
      <c r="BM1721" s="292" t="s">
        <v>309</v>
      </c>
      <c r="BN1721" s="294"/>
      <c r="BO1721" s="297">
        <v>39043</v>
      </c>
      <c r="BP1721" s="297">
        <v>48174</v>
      </c>
      <c r="BQ1721" s="297" t="s">
        <v>958</v>
      </c>
      <c r="BR1721" s="297" t="s">
        <v>4792</v>
      </c>
      <c r="BS1721" s="297">
        <v>39043</v>
      </c>
      <c r="BT1721" s="297">
        <v>48174</v>
      </c>
      <c r="BU1721" s="294">
        <v>15136.38</v>
      </c>
      <c r="BV1721" s="294">
        <v>41.25</v>
      </c>
      <c r="BW1721" s="294">
        <v>0</v>
      </c>
    </row>
    <row r="1722" spans="1:75" s="289" customFormat="1" ht="18.2" customHeight="1" x14ac:dyDescent="0.15">
      <c r="A1722" s="298">
        <v>1720</v>
      </c>
      <c r="B1722" s="299" t="s">
        <v>305</v>
      </c>
      <c r="C1722" s="299" t="s">
        <v>306</v>
      </c>
      <c r="D1722" s="313">
        <v>45170</v>
      </c>
      <c r="E1722" s="300" t="s">
        <v>2782</v>
      </c>
      <c r="F1722" s="309">
        <v>39</v>
      </c>
      <c r="G1722" s="309">
        <v>38</v>
      </c>
      <c r="H1722" s="302">
        <v>14247.18</v>
      </c>
      <c r="I1722" s="302">
        <v>3042.94</v>
      </c>
      <c r="J1722" s="302">
        <v>0</v>
      </c>
      <c r="K1722" s="302">
        <v>17290.12</v>
      </c>
      <c r="L1722" s="302">
        <v>93.61</v>
      </c>
      <c r="M1722" s="302">
        <v>0</v>
      </c>
      <c r="N1722" s="302">
        <v>0</v>
      </c>
      <c r="O1722" s="302">
        <v>0</v>
      </c>
      <c r="P1722" s="302">
        <v>0</v>
      </c>
      <c r="Q1722" s="302">
        <v>0</v>
      </c>
      <c r="R1722" s="302">
        <v>17290.12</v>
      </c>
      <c r="S1722" s="302">
        <v>4980.76</v>
      </c>
      <c r="T1722" s="302">
        <v>117.54</v>
      </c>
      <c r="U1722" s="302">
        <v>0</v>
      </c>
      <c r="V1722" s="302">
        <v>0</v>
      </c>
      <c r="W1722" s="302">
        <v>0</v>
      </c>
      <c r="X1722" s="302">
        <v>0</v>
      </c>
      <c r="Y1722" s="302">
        <v>0</v>
      </c>
      <c r="Z1722" s="302">
        <v>5098.3</v>
      </c>
      <c r="AA1722" s="302">
        <v>0</v>
      </c>
      <c r="AB1722" s="302">
        <v>0</v>
      </c>
      <c r="AC1722" s="302">
        <v>0</v>
      </c>
      <c r="AD1722" s="302">
        <v>0</v>
      </c>
      <c r="AE1722" s="302">
        <v>0</v>
      </c>
      <c r="AF1722" s="302">
        <v>0</v>
      </c>
      <c r="AG1722" s="302">
        <v>0</v>
      </c>
      <c r="AH1722" s="302">
        <v>0</v>
      </c>
      <c r="AI1722" s="302">
        <v>0</v>
      </c>
      <c r="AJ1722" s="302">
        <v>0</v>
      </c>
      <c r="AK1722" s="302">
        <v>0</v>
      </c>
      <c r="AL1722" s="302">
        <v>0</v>
      </c>
      <c r="AM1722" s="302">
        <v>0</v>
      </c>
      <c r="AN1722" s="302">
        <v>0</v>
      </c>
      <c r="AO1722" s="302">
        <v>0</v>
      </c>
      <c r="AP1722" s="302">
        <v>0</v>
      </c>
      <c r="AQ1722" s="302">
        <v>0</v>
      </c>
      <c r="AR1722" s="302">
        <v>0</v>
      </c>
      <c r="AS1722" s="302">
        <v>0</v>
      </c>
      <c r="AT1722" s="295">
        <f t="shared" si="26"/>
        <v>0</v>
      </c>
      <c r="AU1722" s="302">
        <v>3136.55</v>
      </c>
      <c r="AV1722" s="302">
        <v>5098.3</v>
      </c>
      <c r="AW1722" s="303">
        <v>98</v>
      </c>
      <c r="AX1722" s="303">
        <v>300</v>
      </c>
      <c r="AY1722" s="302">
        <v>235600.02</v>
      </c>
      <c r="AZ1722" s="302">
        <v>23417.96</v>
      </c>
      <c r="BA1722" s="301">
        <v>37.351435000000002</v>
      </c>
      <c r="BB1722" s="301">
        <v>27.5775854652668</v>
      </c>
      <c r="BC1722" s="301">
        <v>9.9</v>
      </c>
      <c r="BD1722" s="301"/>
      <c r="BE1722" s="300" t="s">
        <v>4204</v>
      </c>
      <c r="BF1722" s="298"/>
      <c r="BG1722" s="300" t="s">
        <v>312</v>
      </c>
      <c r="BH1722" s="300" t="s">
        <v>191</v>
      </c>
      <c r="BI1722" s="300" t="s">
        <v>348</v>
      </c>
      <c r="BJ1722" s="300" t="s">
        <v>4205</v>
      </c>
      <c r="BK1722" s="299" t="s">
        <v>175</v>
      </c>
      <c r="BL1722" s="301">
        <v>135400.58957151999</v>
      </c>
      <c r="BM1722" s="299" t="s">
        <v>309</v>
      </c>
      <c r="BN1722" s="301"/>
      <c r="BO1722" s="304">
        <v>39043</v>
      </c>
      <c r="BP1722" s="304">
        <v>48174</v>
      </c>
      <c r="BQ1722" s="297" t="s">
        <v>929</v>
      </c>
      <c r="BR1722" s="297" t="s">
        <v>4777</v>
      </c>
      <c r="BS1722" s="297">
        <v>39043</v>
      </c>
      <c r="BT1722" s="297">
        <v>48174</v>
      </c>
      <c r="BU1722" s="301">
        <v>3330.86</v>
      </c>
      <c r="BV1722" s="301">
        <v>38.6</v>
      </c>
      <c r="BW1722" s="301">
        <v>0</v>
      </c>
    </row>
    <row r="1723" spans="1:75" s="289" customFormat="1" ht="18.2" customHeight="1" x14ac:dyDescent="0.15">
      <c r="A1723" s="291">
        <v>1721</v>
      </c>
      <c r="B1723" s="292" t="s">
        <v>305</v>
      </c>
      <c r="C1723" s="292" t="s">
        <v>306</v>
      </c>
      <c r="D1723" s="312">
        <v>45170</v>
      </c>
      <c r="E1723" s="293" t="s">
        <v>2783</v>
      </c>
      <c r="F1723" s="308">
        <v>151</v>
      </c>
      <c r="G1723" s="308">
        <v>150</v>
      </c>
      <c r="H1723" s="295">
        <v>16179.25</v>
      </c>
      <c r="I1723" s="295">
        <v>30929.61</v>
      </c>
      <c r="J1723" s="295">
        <v>0</v>
      </c>
      <c r="K1723" s="295">
        <v>47108.86</v>
      </c>
      <c r="L1723" s="295">
        <v>355.17</v>
      </c>
      <c r="M1723" s="295">
        <v>0</v>
      </c>
      <c r="N1723" s="295">
        <v>0</v>
      </c>
      <c r="O1723" s="295">
        <v>0</v>
      </c>
      <c r="P1723" s="295">
        <v>0</v>
      </c>
      <c r="Q1723" s="295">
        <v>0</v>
      </c>
      <c r="R1723" s="295">
        <v>47108.86</v>
      </c>
      <c r="S1723" s="295">
        <v>41352.89</v>
      </c>
      <c r="T1723" s="295">
        <v>129.43</v>
      </c>
      <c r="U1723" s="295">
        <v>0</v>
      </c>
      <c r="V1723" s="295">
        <v>0</v>
      </c>
      <c r="W1723" s="295">
        <v>0</v>
      </c>
      <c r="X1723" s="295">
        <v>0</v>
      </c>
      <c r="Y1723" s="295">
        <v>0</v>
      </c>
      <c r="Z1723" s="295">
        <v>41482.32</v>
      </c>
      <c r="AA1723" s="295">
        <v>0</v>
      </c>
      <c r="AB1723" s="295">
        <v>0</v>
      </c>
      <c r="AC1723" s="295">
        <v>0</v>
      </c>
      <c r="AD1723" s="295">
        <v>0</v>
      </c>
      <c r="AE1723" s="295">
        <v>0</v>
      </c>
      <c r="AF1723" s="295">
        <v>0</v>
      </c>
      <c r="AG1723" s="295">
        <v>0</v>
      </c>
      <c r="AH1723" s="295">
        <v>0</v>
      </c>
      <c r="AI1723" s="295">
        <v>0</v>
      </c>
      <c r="AJ1723" s="295">
        <v>0</v>
      </c>
      <c r="AK1723" s="295">
        <v>0</v>
      </c>
      <c r="AL1723" s="295">
        <v>0</v>
      </c>
      <c r="AM1723" s="295">
        <v>0</v>
      </c>
      <c r="AN1723" s="295">
        <v>0</v>
      </c>
      <c r="AO1723" s="295">
        <v>0</v>
      </c>
      <c r="AP1723" s="295">
        <v>0</v>
      </c>
      <c r="AQ1723" s="295">
        <v>0</v>
      </c>
      <c r="AR1723" s="295">
        <v>0</v>
      </c>
      <c r="AS1723" s="295">
        <v>0</v>
      </c>
      <c r="AT1723" s="295">
        <f t="shared" si="26"/>
        <v>0</v>
      </c>
      <c r="AU1723" s="295">
        <v>31284.78</v>
      </c>
      <c r="AV1723" s="295">
        <v>41482.32</v>
      </c>
      <c r="AW1723" s="296">
        <v>38</v>
      </c>
      <c r="AX1723" s="296">
        <v>240</v>
      </c>
      <c r="AY1723" s="295">
        <v>251999.99</v>
      </c>
      <c r="AZ1723" s="295">
        <v>51625.97</v>
      </c>
      <c r="BA1723" s="294">
        <v>76.984137000000004</v>
      </c>
      <c r="BB1723" s="294">
        <v>70.248267144497603</v>
      </c>
      <c r="BC1723" s="294">
        <v>9.6</v>
      </c>
      <c r="BD1723" s="294"/>
      <c r="BE1723" s="293" t="s">
        <v>4204</v>
      </c>
      <c r="BF1723" s="291"/>
      <c r="BG1723" s="293" t="s">
        <v>312</v>
      </c>
      <c r="BH1723" s="293" t="s">
        <v>188</v>
      </c>
      <c r="BI1723" s="293" t="s">
        <v>313</v>
      </c>
      <c r="BJ1723" s="293" t="s">
        <v>4205</v>
      </c>
      <c r="BK1723" s="292" t="s">
        <v>175</v>
      </c>
      <c r="BL1723" s="294">
        <v>368914.00511055999</v>
      </c>
      <c r="BM1723" s="292" t="s">
        <v>309</v>
      </c>
      <c r="BN1723" s="294"/>
      <c r="BO1723" s="297">
        <v>39043</v>
      </c>
      <c r="BP1723" s="297">
        <v>46348</v>
      </c>
      <c r="BQ1723" s="297" t="s">
        <v>931</v>
      </c>
      <c r="BR1723" s="297" t="s">
        <v>4779</v>
      </c>
      <c r="BS1723" s="297">
        <v>39043</v>
      </c>
      <c r="BT1723" s="297">
        <v>46348</v>
      </c>
      <c r="BU1723" s="294">
        <v>19928.43</v>
      </c>
      <c r="BV1723" s="294">
        <v>44.68</v>
      </c>
      <c r="BW1723" s="294">
        <v>0</v>
      </c>
    </row>
    <row r="1724" spans="1:75" s="289" customFormat="1" ht="18.2" customHeight="1" x14ac:dyDescent="0.15">
      <c r="A1724" s="298">
        <v>1722</v>
      </c>
      <c r="B1724" s="299" t="s">
        <v>305</v>
      </c>
      <c r="C1724" s="299" t="s">
        <v>306</v>
      </c>
      <c r="D1724" s="313">
        <v>45170</v>
      </c>
      <c r="E1724" s="300" t="s">
        <v>2784</v>
      </c>
      <c r="F1724" s="309">
        <v>0</v>
      </c>
      <c r="G1724" s="309">
        <v>0</v>
      </c>
      <c r="H1724" s="302">
        <v>19475.7</v>
      </c>
      <c r="I1724" s="302">
        <v>0</v>
      </c>
      <c r="J1724" s="302">
        <v>0</v>
      </c>
      <c r="K1724" s="302">
        <v>19475.7</v>
      </c>
      <c r="L1724" s="302">
        <v>684.82</v>
      </c>
      <c r="M1724" s="302">
        <v>0</v>
      </c>
      <c r="N1724" s="302">
        <v>0</v>
      </c>
      <c r="O1724" s="302">
        <v>684.82</v>
      </c>
      <c r="P1724" s="302">
        <v>0</v>
      </c>
      <c r="Q1724" s="302">
        <v>0</v>
      </c>
      <c r="R1724" s="302">
        <v>18790.88</v>
      </c>
      <c r="S1724" s="302">
        <v>0</v>
      </c>
      <c r="T1724" s="302">
        <v>154.18</v>
      </c>
      <c r="U1724" s="302">
        <v>0</v>
      </c>
      <c r="V1724" s="302">
        <v>0</v>
      </c>
      <c r="W1724" s="302">
        <v>154.18</v>
      </c>
      <c r="X1724" s="302">
        <v>0</v>
      </c>
      <c r="Y1724" s="302">
        <v>0</v>
      </c>
      <c r="Z1724" s="302">
        <v>0</v>
      </c>
      <c r="AA1724" s="302">
        <v>59.58</v>
      </c>
      <c r="AB1724" s="302">
        <v>0</v>
      </c>
      <c r="AC1724" s="302">
        <v>0</v>
      </c>
      <c r="AD1724" s="302">
        <v>0</v>
      </c>
      <c r="AE1724" s="302">
        <v>0</v>
      </c>
      <c r="AF1724" s="302">
        <v>-22.88</v>
      </c>
      <c r="AG1724" s="302">
        <v>39.090000000000003</v>
      </c>
      <c r="AH1724" s="302">
        <v>113.43</v>
      </c>
      <c r="AI1724" s="302">
        <v>0</v>
      </c>
      <c r="AJ1724" s="302">
        <v>0</v>
      </c>
      <c r="AK1724" s="302">
        <v>0</v>
      </c>
      <c r="AL1724" s="302">
        <v>0</v>
      </c>
      <c r="AM1724" s="302">
        <v>0</v>
      </c>
      <c r="AN1724" s="302">
        <v>0</v>
      </c>
      <c r="AO1724" s="302">
        <v>0</v>
      </c>
      <c r="AP1724" s="302">
        <v>22.07</v>
      </c>
      <c r="AQ1724" s="302">
        <v>0</v>
      </c>
      <c r="AR1724" s="302">
        <v>28.73</v>
      </c>
      <c r="AS1724" s="302">
        <v>0</v>
      </c>
      <c r="AT1724" s="295">
        <f t="shared" si="26"/>
        <v>1021.5600000000001</v>
      </c>
      <c r="AU1724" s="302">
        <v>0</v>
      </c>
      <c r="AV1724" s="302">
        <v>0</v>
      </c>
      <c r="AW1724" s="303">
        <v>38</v>
      </c>
      <c r="AX1724" s="303">
        <v>240</v>
      </c>
      <c r="AY1724" s="302">
        <v>434999.99</v>
      </c>
      <c r="AZ1724" s="302">
        <v>90008.95</v>
      </c>
      <c r="BA1724" s="301">
        <v>77.755297999999996</v>
      </c>
      <c r="BB1724" s="301">
        <v>16.2327243466593</v>
      </c>
      <c r="BC1724" s="301">
        <v>9.5</v>
      </c>
      <c r="BD1724" s="301"/>
      <c r="BE1724" s="300" t="s">
        <v>4204</v>
      </c>
      <c r="BF1724" s="298"/>
      <c r="BG1724" s="300" t="s">
        <v>397</v>
      </c>
      <c r="BH1724" s="300" t="s">
        <v>215</v>
      </c>
      <c r="BI1724" s="300" t="s">
        <v>398</v>
      </c>
      <c r="BJ1724" s="300" t="s">
        <v>103</v>
      </c>
      <c r="BK1724" s="299" t="s">
        <v>175</v>
      </c>
      <c r="BL1724" s="301">
        <v>147153.18520447999</v>
      </c>
      <c r="BM1724" s="299" t="s">
        <v>309</v>
      </c>
      <c r="BN1724" s="301"/>
      <c r="BO1724" s="304">
        <v>39043</v>
      </c>
      <c r="BP1724" s="304">
        <v>46348</v>
      </c>
      <c r="BQ1724" s="297" t="s">
        <v>4757</v>
      </c>
      <c r="BR1724" s="297" t="s">
        <v>4764</v>
      </c>
      <c r="BS1724" s="297">
        <v>39043</v>
      </c>
      <c r="BT1724" s="297">
        <v>46348</v>
      </c>
      <c r="BU1724" s="301">
        <v>0</v>
      </c>
      <c r="BV1724" s="301">
        <v>59.58</v>
      </c>
      <c r="BW1724" s="301">
        <v>0</v>
      </c>
    </row>
    <row r="1725" spans="1:75" s="289" customFormat="1" ht="18.2" customHeight="1" x14ac:dyDescent="0.15">
      <c r="A1725" s="291">
        <v>1723</v>
      </c>
      <c r="B1725" s="292" t="s">
        <v>305</v>
      </c>
      <c r="C1725" s="292" t="s">
        <v>306</v>
      </c>
      <c r="D1725" s="312">
        <v>45170</v>
      </c>
      <c r="E1725" s="293" t="s">
        <v>2785</v>
      </c>
      <c r="F1725" s="308">
        <v>159</v>
      </c>
      <c r="G1725" s="308">
        <v>158</v>
      </c>
      <c r="H1725" s="295">
        <v>35725.4</v>
      </c>
      <c r="I1725" s="295">
        <v>21300.55</v>
      </c>
      <c r="J1725" s="295">
        <v>0</v>
      </c>
      <c r="K1725" s="295">
        <v>57025.95</v>
      </c>
      <c r="L1725" s="295">
        <v>237.98</v>
      </c>
      <c r="M1725" s="295">
        <v>0</v>
      </c>
      <c r="N1725" s="295">
        <v>0</v>
      </c>
      <c r="O1725" s="295">
        <v>0</v>
      </c>
      <c r="P1725" s="295">
        <v>0</v>
      </c>
      <c r="Q1725" s="295">
        <v>0</v>
      </c>
      <c r="R1725" s="295">
        <v>57025.95</v>
      </c>
      <c r="S1725" s="295">
        <v>61168.08</v>
      </c>
      <c r="T1725" s="295">
        <v>285.8</v>
      </c>
      <c r="U1725" s="295">
        <v>0</v>
      </c>
      <c r="V1725" s="295">
        <v>0</v>
      </c>
      <c r="W1725" s="295">
        <v>0</v>
      </c>
      <c r="X1725" s="295">
        <v>0</v>
      </c>
      <c r="Y1725" s="295">
        <v>0</v>
      </c>
      <c r="Z1725" s="295">
        <v>61453.88</v>
      </c>
      <c r="AA1725" s="295">
        <v>0</v>
      </c>
      <c r="AB1725" s="295">
        <v>0</v>
      </c>
      <c r="AC1725" s="295">
        <v>0</v>
      </c>
      <c r="AD1725" s="295">
        <v>0</v>
      </c>
      <c r="AE1725" s="295">
        <v>0</v>
      </c>
      <c r="AF1725" s="295">
        <v>0</v>
      </c>
      <c r="AG1725" s="295">
        <v>0</v>
      </c>
      <c r="AH1725" s="295">
        <v>0</v>
      </c>
      <c r="AI1725" s="295">
        <v>0</v>
      </c>
      <c r="AJ1725" s="295">
        <v>0</v>
      </c>
      <c r="AK1725" s="295">
        <v>0</v>
      </c>
      <c r="AL1725" s="295">
        <v>0</v>
      </c>
      <c r="AM1725" s="295">
        <v>0</v>
      </c>
      <c r="AN1725" s="295">
        <v>0</v>
      </c>
      <c r="AO1725" s="295">
        <v>0</v>
      </c>
      <c r="AP1725" s="295">
        <v>0</v>
      </c>
      <c r="AQ1725" s="295">
        <v>0</v>
      </c>
      <c r="AR1725" s="295">
        <v>0</v>
      </c>
      <c r="AS1725" s="295">
        <v>0</v>
      </c>
      <c r="AT1725" s="295">
        <f t="shared" si="26"/>
        <v>0</v>
      </c>
      <c r="AU1725" s="295">
        <v>21538.53</v>
      </c>
      <c r="AV1725" s="295">
        <v>61453.88</v>
      </c>
      <c r="AW1725" s="296">
        <v>98</v>
      </c>
      <c r="AX1725" s="296">
        <v>300</v>
      </c>
      <c r="AY1725" s="295">
        <v>365000.01</v>
      </c>
      <c r="AZ1725" s="295">
        <v>59476.31</v>
      </c>
      <c r="BA1725" s="294">
        <v>61.232878999999997</v>
      </c>
      <c r="BB1725" s="294">
        <v>58.710150246544401</v>
      </c>
      <c r="BC1725" s="294">
        <v>9.6</v>
      </c>
      <c r="BD1725" s="294"/>
      <c r="BE1725" s="293" t="s">
        <v>4204</v>
      </c>
      <c r="BF1725" s="291"/>
      <c r="BG1725" s="293" t="s">
        <v>312</v>
      </c>
      <c r="BH1725" s="293" t="s">
        <v>191</v>
      </c>
      <c r="BI1725" s="293" t="s">
        <v>348</v>
      </c>
      <c r="BJ1725" s="293" t="s">
        <v>4205</v>
      </c>
      <c r="BK1725" s="292" t="s">
        <v>175</v>
      </c>
      <c r="BL1725" s="294">
        <v>446575.68894119997</v>
      </c>
      <c r="BM1725" s="292" t="s">
        <v>309</v>
      </c>
      <c r="BN1725" s="294"/>
      <c r="BO1725" s="297">
        <v>39043</v>
      </c>
      <c r="BP1725" s="297">
        <v>48174</v>
      </c>
      <c r="BQ1725" s="297" t="s">
        <v>946</v>
      </c>
      <c r="BR1725" s="297" t="s">
        <v>4775</v>
      </c>
      <c r="BS1725" s="297">
        <v>39043</v>
      </c>
      <c r="BT1725" s="297">
        <v>48174</v>
      </c>
      <c r="BU1725" s="294">
        <v>25407.1</v>
      </c>
      <c r="BV1725" s="294">
        <v>53.92</v>
      </c>
      <c r="BW1725" s="294">
        <v>0</v>
      </c>
    </row>
    <row r="1726" spans="1:75" s="289" customFormat="1" ht="18.2" customHeight="1" x14ac:dyDescent="0.15">
      <c r="A1726" s="298">
        <v>1724</v>
      </c>
      <c r="B1726" s="299" t="s">
        <v>305</v>
      </c>
      <c r="C1726" s="299" t="s">
        <v>306</v>
      </c>
      <c r="D1726" s="313">
        <v>45170</v>
      </c>
      <c r="E1726" s="300" t="s">
        <v>2786</v>
      </c>
      <c r="F1726" s="309">
        <v>41</v>
      </c>
      <c r="G1726" s="309">
        <v>40</v>
      </c>
      <c r="H1726" s="302">
        <v>13299.52</v>
      </c>
      <c r="I1726" s="302">
        <v>2968.7</v>
      </c>
      <c r="J1726" s="302">
        <v>0</v>
      </c>
      <c r="K1726" s="302">
        <v>16268.22</v>
      </c>
      <c r="L1726" s="302">
        <v>87.44</v>
      </c>
      <c r="M1726" s="302">
        <v>0</v>
      </c>
      <c r="N1726" s="302">
        <v>0</v>
      </c>
      <c r="O1726" s="302">
        <v>0</v>
      </c>
      <c r="P1726" s="302">
        <v>0</v>
      </c>
      <c r="Q1726" s="302">
        <v>0</v>
      </c>
      <c r="R1726" s="302">
        <v>16268.22</v>
      </c>
      <c r="S1726" s="302">
        <v>4917.7</v>
      </c>
      <c r="T1726" s="302">
        <v>109.72</v>
      </c>
      <c r="U1726" s="302">
        <v>0</v>
      </c>
      <c r="V1726" s="302">
        <v>0</v>
      </c>
      <c r="W1726" s="302">
        <v>0</v>
      </c>
      <c r="X1726" s="302">
        <v>0</v>
      </c>
      <c r="Y1726" s="302">
        <v>0</v>
      </c>
      <c r="Z1726" s="302">
        <v>5027.42</v>
      </c>
      <c r="AA1726" s="302">
        <v>0</v>
      </c>
      <c r="AB1726" s="302">
        <v>0</v>
      </c>
      <c r="AC1726" s="302">
        <v>0</v>
      </c>
      <c r="AD1726" s="302">
        <v>0</v>
      </c>
      <c r="AE1726" s="302">
        <v>0</v>
      </c>
      <c r="AF1726" s="302">
        <v>0</v>
      </c>
      <c r="AG1726" s="302">
        <v>0</v>
      </c>
      <c r="AH1726" s="302">
        <v>0</v>
      </c>
      <c r="AI1726" s="302">
        <v>0</v>
      </c>
      <c r="AJ1726" s="302">
        <v>0</v>
      </c>
      <c r="AK1726" s="302">
        <v>0</v>
      </c>
      <c r="AL1726" s="302">
        <v>0</v>
      </c>
      <c r="AM1726" s="302">
        <v>0</v>
      </c>
      <c r="AN1726" s="302">
        <v>0</v>
      </c>
      <c r="AO1726" s="302">
        <v>0</v>
      </c>
      <c r="AP1726" s="302">
        <v>0</v>
      </c>
      <c r="AQ1726" s="302">
        <v>0</v>
      </c>
      <c r="AR1726" s="302">
        <v>0</v>
      </c>
      <c r="AS1726" s="302">
        <v>0</v>
      </c>
      <c r="AT1726" s="295">
        <f t="shared" si="26"/>
        <v>0</v>
      </c>
      <c r="AU1726" s="302">
        <v>3056.14</v>
      </c>
      <c r="AV1726" s="302">
        <v>5027.42</v>
      </c>
      <c r="AW1726" s="303">
        <v>98</v>
      </c>
      <c r="AX1726" s="303">
        <v>300</v>
      </c>
      <c r="AY1726" s="302">
        <v>230000.01</v>
      </c>
      <c r="AZ1726" s="302">
        <v>21865.67</v>
      </c>
      <c r="BA1726" s="301">
        <v>35.720374</v>
      </c>
      <c r="BB1726" s="301">
        <v>26.576222119618599</v>
      </c>
      <c r="BC1726" s="301">
        <v>9.9</v>
      </c>
      <c r="BD1726" s="301"/>
      <c r="BE1726" s="300" t="s">
        <v>4204</v>
      </c>
      <c r="BF1726" s="298"/>
      <c r="BG1726" s="300" t="s">
        <v>358</v>
      </c>
      <c r="BH1726" s="300" t="s">
        <v>182</v>
      </c>
      <c r="BI1726" s="300" t="s">
        <v>359</v>
      </c>
      <c r="BJ1726" s="300" t="s">
        <v>4205</v>
      </c>
      <c r="BK1726" s="299" t="s">
        <v>175</v>
      </c>
      <c r="BL1726" s="301">
        <v>127397.99256912</v>
      </c>
      <c r="BM1726" s="299" t="s">
        <v>309</v>
      </c>
      <c r="BN1726" s="301"/>
      <c r="BO1726" s="304">
        <v>39044</v>
      </c>
      <c r="BP1726" s="304">
        <v>48175</v>
      </c>
      <c r="BQ1726" s="297" t="s">
        <v>929</v>
      </c>
      <c r="BR1726" s="297" t="s">
        <v>4777</v>
      </c>
      <c r="BS1726" s="297">
        <v>39044</v>
      </c>
      <c r="BT1726" s="297">
        <v>48175</v>
      </c>
      <c r="BU1726" s="301">
        <v>3284.07</v>
      </c>
      <c r="BV1726" s="301">
        <v>36.04</v>
      </c>
      <c r="BW1726" s="301">
        <v>0</v>
      </c>
    </row>
    <row r="1727" spans="1:75" s="289" customFormat="1" ht="18.2" customHeight="1" x14ac:dyDescent="0.15">
      <c r="A1727" s="291">
        <v>1725</v>
      </c>
      <c r="B1727" s="292" t="s">
        <v>305</v>
      </c>
      <c r="C1727" s="292" t="s">
        <v>306</v>
      </c>
      <c r="D1727" s="312">
        <v>45170</v>
      </c>
      <c r="E1727" s="293" t="s">
        <v>2787</v>
      </c>
      <c r="F1727" s="308">
        <v>171</v>
      </c>
      <c r="G1727" s="308">
        <v>170</v>
      </c>
      <c r="H1727" s="295">
        <v>23455.88</v>
      </c>
      <c r="I1727" s="295">
        <v>48101.42</v>
      </c>
      <c r="J1727" s="295">
        <v>0</v>
      </c>
      <c r="K1727" s="295">
        <v>71557.3</v>
      </c>
      <c r="L1727" s="295">
        <v>515.79</v>
      </c>
      <c r="M1727" s="295">
        <v>0</v>
      </c>
      <c r="N1727" s="295">
        <v>0</v>
      </c>
      <c r="O1727" s="295">
        <v>0</v>
      </c>
      <c r="P1727" s="295">
        <v>0</v>
      </c>
      <c r="Q1727" s="295">
        <v>0</v>
      </c>
      <c r="R1727" s="295">
        <v>71557.3</v>
      </c>
      <c r="S1727" s="295">
        <v>70911.09</v>
      </c>
      <c r="T1727" s="295">
        <v>185.69</v>
      </c>
      <c r="U1727" s="295">
        <v>0</v>
      </c>
      <c r="V1727" s="295">
        <v>0</v>
      </c>
      <c r="W1727" s="295">
        <v>0</v>
      </c>
      <c r="X1727" s="295">
        <v>0</v>
      </c>
      <c r="Y1727" s="295">
        <v>0</v>
      </c>
      <c r="Z1727" s="295">
        <v>71096.78</v>
      </c>
      <c r="AA1727" s="295">
        <v>0</v>
      </c>
      <c r="AB1727" s="295">
        <v>0</v>
      </c>
      <c r="AC1727" s="295">
        <v>0</v>
      </c>
      <c r="AD1727" s="295">
        <v>0</v>
      </c>
      <c r="AE1727" s="295">
        <v>0</v>
      </c>
      <c r="AF1727" s="295">
        <v>0</v>
      </c>
      <c r="AG1727" s="295">
        <v>0</v>
      </c>
      <c r="AH1727" s="295">
        <v>0</v>
      </c>
      <c r="AI1727" s="295">
        <v>0</v>
      </c>
      <c r="AJ1727" s="295">
        <v>0</v>
      </c>
      <c r="AK1727" s="295">
        <v>0</v>
      </c>
      <c r="AL1727" s="295">
        <v>0</v>
      </c>
      <c r="AM1727" s="295">
        <v>0</v>
      </c>
      <c r="AN1727" s="295">
        <v>0</v>
      </c>
      <c r="AO1727" s="295">
        <v>0</v>
      </c>
      <c r="AP1727" s="295">
        <v>0</v>
      </c>
      <c r="AQ1727" s="295">
        <v>0</v>
      </c>
      <c r="AR1727" s="295">
        <v>0</v>
      </c>
      <c r="AS1727" s="295">
        <v>0</v>
      </c>
      <c r="AT1727" s="295">
        <f t="shared" si="26"/>
        <v>0</v>
      </c>
      <c r="AU1727" s="295">
        <v>48617.21</v>
      </c>
      <c r="AV1727" s="295">
        <v>71096.78</v>
      </c>
      <c r="AW1727" s="296">
        <v>38</v>
      </c>
      <c r="AX1727" s="296">
        <v>240</v>
      </c>
      <c r="AY1727" s="295">
        <v>334599.99</v>
      </c>
      <c r="AZ1727" s="295">
        <v>75255</v>
      </c>
      <c r="BA1727" s="294">
        <v>84.506576999999993</v>
      </c>
      <c r="BB1727" s="294">
        <v>80.354295161279694</v>
      </c>
      <c r="BC1727" s="294">
        <v>9.5</v>
      </c>
      <c r="BD1727" s="294"/>
      <c r="BE1727" s="293" t="s">
        <v>4204</v>
      </c>
      <c r="BF1727" s="291"/>
      <c r="BG1727" s="293" t="s">
        <v>312</v>
      </c>
      <c r="BH1727" s="293" t="s">
        <v>188</v>
      </c>
      <c r="BI1727" s="293" t="s">
        <v>313</v>
      </c>
      <c r="BJ1727" s="293" t="s">
        <v>4205</v>
      </c>
      <c r="BK1727" s="292" t="s">
        <v>175</v>
      </c>
      <c r="BL1727" s="294">
        <v>560372.08580080001</v>
      </c>
      <c r="BM1727" s="292" t="s">
        <v>309</v>
      </c>
      <c r="BN1727" s="294"/>
      <c r="BO1727" s="297">
        <v>39044</v>
      </c>
      <c r="BP1727" s="297">
        <v>46349</v>
      </c>
      <c r="BQ1727" s="297" t="s">
        <v>945</v>
      </c>
      <c r="BR1727" s="297" t="s">
        <v>4808</v>
      </c>
      <c r="BS1727" s="297">
        <v>39044</v>
      </c>
      <c r="BT1727" s="297">
        <v>46349</v>
      </c>
      <c r="BU1727" s="294">
        <v>29698.28</v>
      </c>
      <c r="BV1727" s="294">
        <v>49.82</v>
      </c>
      <c r="BW1727" s="294">
        <v>0</v>
      </c>
    </row>
    <row r="1728" spans="1:75" s="289" customFormat="1" ht="18.2" customHeight="1" x14ac:dyDescent="0.15">
      <c r="A1728" s="298">
        <v>1726</v>
      </c>
      <c r="B1728" s="299" t="s">
        <v>305</v>
      </c>
      <c r="C1728" s="299" t="s">
        <v>306</v>
      </c>
      <c r="D1728" s="313">
        <v>45170</v>
      </c>
      <c r="E1728" s="300" t="s">
        <v>2788</v>
      </c>
      <c r="F1728" s="309">
        <v>178</v>
      </c>
      <c r="G1728" s="309">
        <v>177</v>
      </c>
      <c r="H1728" s="302">
        <v>18903.16</v>
      </c>
      <c r="I1728" s="302">
        <v>11538.81</v>
      </c>
      <c r="J1728" s="302">
        <v>0</v>
      </c>
      <c r="K1728" s="302">
        <v>30441.97</v>
      </c>
      <c r="L1728" s="302">
        <v>124.21</v>
      </c>
      <c r="M1728" s="302">
        <v>0</v>
      </c>
      <c r="N1728" s="302">
        <v>0</v>
      </c>
      <c r="O1728" s="302">
        <v>0</v>
      </c>
      <c r="P1728" s="302">
        <v>0</v>
      </c>
      <c r="Q1728" s="302">
        <v>0</v>
      </c>
      <c r="R1728" s="302">
        <v>30441.97</v>
      </c>
      <c r="S1728" s="302">
        <v>37961.919999999998</v>
      </c>
      <c r="T1728" s="302">
        <v>155.94999999999999</v>
      </c>
      <c r="U1728" s="302">
        <v>0</v>
      </c>
      <c r="V1728" s="302">
        <v>0</v>
      </c>
      <c r="W1728" s="302">
        <v>0</v>
      </c>
      <c r="X1728" s="302">
        <v>0</v>
      </c>
      <c r="Y1728" s="302">
        <v>0</v>
      </c>
      <c r="Z1728" s="302">
        <v>38117.870000000003</v>
      </c>
      <c r="AA1728" s="302">
        <v>0</v>
      </c>
      <c r="AB1728" s="302">
        <v>0</v>
      </c>
      <c r="AC1728" s="302">
        <v>0</v>
      </c>
      <c r="AD1728" s="302">
        <v>0</v>
      </c>
      <c r="AE1728" s="302">
        <v>0</v>
      </c>
      <c r="AF1728" s="302">
        <v>0</v>
      </c>
      <c r="AG1728" s="302">
        <v>0</v>
      </c>
      <c r="AH1728" s="302">
        <v>0</v>
      </c>
      <c r="AI1728" s="302">
        <v>0</v>
      </c>
      <c r="AJ1728" s="302">
        <v>0</v>
      </c>
      <c r="AK1728" s="302">
        <v>0</v>
      </c>
      <c r="AL1728" s="302">
        <v>0</v>
      </c>
      <c r="AM1728" s="302">
        <v>0</v>
      </c>
      <c r="AN1728" s="302">
        <v>0</v>
      </c>
      <c r="AO1728" s="302">
        <v>0</v>
      </c>
      <c r="AP1728" s="302">
        <v>0</v>
      </c>
      <c r="AQ1728" s="302">
        <v>0</v>
      </c>
      <c r="AR1728" s="302">
        <v>0</v>
      </c>
      <c r="AS1728" s="302">
        <v>0</v>
      </c>
      <c r="AT1728" s="295">
        <f t="shared" si="26"/>
        <v>0</v>
      </c>
      <c r="AU1728" s="302">
        <v>11663.02</v>
      </c>
      <c r="AV1728" s="302">
        <v>38117.870000000003</v>
      </c>
      <c r="AW1728" s="303">
        <v>98</v>
      </c>
      <c r="AX1728" s="303">
        <v>300</v>
      </c>
      <c r="AY1728" s="302">
        <v>230000.01</v>
      </c>
      <c r="AZ1728" s="302">
        <v>31071.54</v>
      </c>
      <c r="BA1728" s="301">
        <v>50.759343000000001</v>
      </c>
      <c r="BB1728" s="301">
        <v>49.730859713606399</v>
      </c>
      <c r="BC1728" s="301">
        <v>9.9</v>
      </c>
      <c r="BD1728" s="301"/>
      <c r="BE1728" s="300" t="s">
        <v>4204</v>
      </c>
      <c r="BF1728" s="298"/>
      <c r="BG1728" s="300" t="s">
        <v>358</v>
      </c>
      <c r="BH1728" s="300" t="s">
        <v>182</v>
      </c>
      <c r="BI1728" s="300" t="s">
        <v>359</v>
      </c>
      <c r="BJ1728" s="300" t="s">
        <v>4205</v>
      </c>
      <c r="BK1728" s="299" t="s">
        <v>175</v>
      </c>
      <c r="BL1728" s="301">
        <v>238393.98949912001</v>
      </c>
      <c r="BM1728" s="299" t="s">
        <v>309</v>
      </c>
      <c r="BN1728" s="301"/>
      <c r="BO1728" s="304">
        <v>39044</v>
      </c>
      <c r="BP1728" s="304">
        <v>48175</v>
      </c>
      <c r="BQ1728" s="297" t="s">
        <v>937</v>
      </c>
      <c r="BR1728" s="297" t="s">
        <v>4765</v>
      </c>
      <c r="BS1728" s="297">
        <v>39044</v>
      </c>
      <c r="BT1728" s="297">
        <v>48175</v>
      </c>
      <c r="BU1728" s="301">
        <v>19211.39</v>
      </c>
      <c r="BV1728" s="301">
        <v>51.21</v>
      </c>
      <c r="BW1728" s="301">
        <v>0</v>
      </c>
    </row>
    <row r="1729" spans="1:75" s="289" customFormat="1" ht="18.2" customHeight="1" x14ac:dyDescent="0.15">
      <c r="A1729" s="291">
        <v>1727</v>
      </c>
      <c r="B1729" s="292" t="s">
        <v>305</v>
      </c>
      <c r="C1729" s="292" t="s">
        <v>306</v>
      </c>
      <c r="D1729" s="312">
        <v>45170</v>
      </c>
      <c r="E1729" s="293" t="s">
        <v>2789</v>
      </c>
      <c r="F1729" s="308">
        <v>177</v>
      </c>
      <c r="G1729" s="308">
        <v>176</v>
      </c>
      <c r="H1729" s="295">
        <v>20769.37</v>
      </c>
      <c r="I1729" s="295">
        <v>42968.69</v>
      </c>
      <c r="J1729" s="295">
        <v>0</v>
      </c>
      <c r="K1729" s="295">
        <v>63738.06</v>
      </c>
      <c r="L1729" s="295">
        <v>455.91</v>
      </c>
      <c r="M1729" s="295">
        <v>0</v>
      </c>
      <c r="N1729" s="295">
        <v>0</v>
      </c>
      <c r="O1729" s="295">
        <v>0</v>
      </c>
      <c r="P1729" s="295">
        <v>0</v>
      </c>
      <c r="Q1729" s="295">
        <v>0</v>
      </c>
      <c r="R1729" s="295">
        <v>63738.06</v>
      </c>
      <c r="S1729" s="295">
        <v>66410.720000000001</v>
      </c>
      <c r="T1729" s="295">
        <v>166.15</v>
      </c>
      <c r="U1729" s="295">
        <v>0</v>
      </c>
      <c r="V1729" s="295">
        <v>0</v>
      </c>
      <c r="W1729" s="295">
        <v>0</v>
      </c>
      <c r="X1729" s="295">
        <v>0</v>
      </c>
      <c r="Y1729" s="295">
        <v>0</v>
      </c>
      <c r="Z1729" s="295">
        <v>66576.87</v>
      </c>
      <c r="AA1729" s="295">
        <v>0</v>
      </c>
      <c r="AB1729" s="295">
        <v>0</v>
      </c>
      <c r="AC1729" s="295">
        <v>0</v>
      </c>
      <c r="AD1729" s="295">
        <v>0</v>
      </c>
      <c r="AE1729" s="295">
        <v>0</v>
      </c>
      <c r="AF1729" s="295">
        <v>0</v>
      </c>
      <c r="AG1729" s="295">
        <v>0</v>
      </c>
      <c r="AH1729" s="295">
        <v>0</v>
      </c>
      <c r="AI1729" s="295">
        <v>0</v>
      </c>
      <c r="AJ1729" s="295">
        <v>0</v>
      </c>
      <c r="AK1729" s="295">
        <v>0</v>
      </c>
      <c r="AL1729" s="295">
        <v>0</v>
      </c>
      <c r="AM1729" s="295">
        <v>0</v>
      </c>
      <c r="AN1729" s="295">
        <v>0</v>
      </c>
      <c r="AO1729" s="295">
        <v>0</v>
      </c>
      <c r="AP1729" s="295">
        <v>0</v>
      </c>
      <c r="AQ1729" s="295">
        <v>0</v>
      </c>
      <c r="AR1729" s="295">
        <v>0</v>
      </c>
      <c r="AS1729" s="295">
        <v>0</v>
      </c>
      <c r="AT1729" s="295">
        <f t="shared" si="26"/>
        <v>0</v>
      </c>
      <c r="AU1729" s="295">
        <v>43424.6</v>
      </c>
      <c r="AV1729" s="295">
        <v>66576.87</v>
      </c>
      <c r="AW1729" s="296">
        <v>38</v>
      </c>
      <c r="AX1729" s="296">
        <v>240</v>
      </c>
      <c r="AY1729" s="295">
        <v>334599.99</v>
      </c>
      <c r="AZ1729" s="295">
        <v>66270.2</v>
      </c>
      <c r="BA1729" s="294">
        <v>74.417218000000005</v>
      </c>
      <c r="BB1729" s="294">
        <v>71.573785893464603</v>
      </c>
      <c r="BC1729" s="294">
        <v>9.6</v>
      </c>
      <c r="BD1729" s="294"/>
      <c r="BE1729" s="293" t="s">
        <v>4204</v>
      </c>
      <c r="BF1729" s="291"/>
      <c r="BG1729" s="293" t="s">
        <v>312</v>
      </c>
      <c r="BH1729" s="293" t="s">
        <v>188</v>
      </c>
      <c r="BI1729" s="293" t="s">
        <v>313</v>
      </c>
      <c r="BJ1729" s="293" t="s">
        <v>4205</v>
      </c>
      <c r="BK1729" s="292" t="s">
        <v>175</v>
      </c>
      <c r="BL1729" s="294">
        <v>499138.86671376001</v>
      </c>
      <c r="BM1729" s="292" t="s">
        <v>309</v>
      </c>
      <c r="BN1729" s="294"/>
      <c r="BO1729" s="297">
        <v>39044</v>
      </c>
      <c r="BP1729" s="297">
        <v>46349</v>
      </c>
      <c r="BQ1729" s="297" t="s">
        <v>945</v>
      </c>
      <c r="BR1729" s="297" t="s">
        <v>4808</v>
      </c>
      <c r="BS1729" s="297">
        <v>39044</v>
      </c>
      <c r="BT1729" s="297">
        <v>46349</v>
      </c>
      <c r="BU1729" s="294">
        <v>29611.85</v>
      </c>
      <c r="BV1729" s="294">
        <v>57.35</v>
      </c>
      <c r="BW1729" s="294">
        <v>0</v>
      </c>
    </row>
    <row r="1730" spans="1:75" s="289" customFormat="1" ht="18.2" customHeight="1" x14ac:dyDescent="0.15">
      <c r="A1730" s="298">
        <v>1728</v>
      </c>
      <c r="B1730" s="299" t="s">
        <v>305</v>
      </c>
      <c r="C1730" s="299" t="s">
        <v>306</v>
      </c>
      <c r="D1730" s="313">
        <v>45170</v>
      </c>
      <c r="E1730" s="300" t="s">
        <v>2790</v>
      </c>
      <c r="F1730" s="309">
        <v>163</v>
      </c>
      <c r="G1730" s="309">
        <v>162</v>
      </c>
      <c r="H1730" s="302">
        <v>32006.77</v>
      </c>
      <c r="I1730" s="302">
        <v>19321.599999999999</v>
      </c>
      <c r="J1730" s="302">
        <v>0</v>
      </c>
      <c r="K1730" s="302">
        <v>51328.37</v>
      </c>
      <c r="L1730" s="302">
        <v>213.22</v>
      </c>
      <c r="M1730" s="302">
        <v>0</v>
      </c>
      <c r="N1730" s="302">
        <v>0</v>
      </c>
      <c r="O1730" s="302">
        <v>0</v>
      </c>
      <c r="P1730" s="302">
        <v>0</v>
      </c>
      <c r="Q1730" s="302">
        <v>0</v>
      </c>
      <c r="R1730" s="302">
        <v>51328.37</v>
      </c>
      <c r="S1730" s="302">
        <v>56700.14</v>
      </c>
      <c r="T1730" s="302">
        <v>256.05</v>
      </c>
      <c r="U1730" s="302">
        <v>0</v>
      </c>
      <c r="V1730" s="302">
        <v>0</v>
      </c>
      <c r="W1730" s="302">
        <v>0</v>
      </c>
      <c r="X1730" s="302">
        <v>0</v>
      </c>
      <c r="Y1730" s="302">
        <v>0</v>
      </c>
      <c r="Z1730" s="302">
        <v>56956.19</v>
      </c>
      <c r="AA1730" s="302">
        <v>0</v>
      </c>
      <c r="AB1730" s="302">
        <v>0</v>
      </c>
      <c r="AC1730" s="302">
        <v>0</v>
      </c>
      <c r="AD1730" s="302">
        <v>0</v>
      </c>
      <c r="AE1730" s="302">
        <v>0</v>
      </c>
      <c r="AF1730" s="302">
        <v>0</v>
      </c>
      <c r="AG1730" s="302">
        <v>0</v>
      </c>
      <c r="AH1730" s="302">
        <v>0</v>
      </c>
      <c r="AI1730" s="302">
        <v>0</v>
      </c>
      <c r="AJ1730" s="302">
        <v>0</v>
      </c>
      <c r="AK1730" s="302">
        <v>0</v>
      </c>
      <c r="AL1730" s="302">
        <v>0</v>
      </c>
      <c r="AM1730" s="302">
        <v>0</v>
      </c>
      <c r="AN1730" s="302">
        <v>0</v>
      </c>
      <c r="AO1730" s="302">
        <v>0</v>
      </c>
      <c r="AP1730" s="302">
        <v>0</v>
      </c>
      <c r="AQ1730" s="302">
        <v>0</v>
      </c>
      <c r="AR1730" s="302">
        <v>0</v>
      </c>
      <c r="AS1730" s="302">
        <v>0</v>
      </c>
      <c r="AT1730" s="295">
        <f t="shared" si="26"/>
        <v>0</v>
      </c>
      <c r="AU1730" s="302">
        <v>19534.82</v>
      </c>
      <c r="AV1730" s="302">
        <v>56956.19</v>
      </c>
      <c r="AW1730" s="303">
        <v>98</v>
      </c>
      <c r="AX1730" s="303">
        <v>300</v>
      </c>
      <c r="AY1730" s="302">
        <v>280000.02</v>
      </c>
      <c r="AZ1730" s="302">
        <v>53286.36</v>
      </c>
      <c r="BA1730" s="301">
        <v>71.505437999999998</v>
      </c>
      <c r="BB1730" s="301">
        <v>68.877993893297599</v>
      </c>
      <c r="BC1730" s="301">
        <v>9.6</v>
      </c>
      <c r="BD1730" s="301"/>
      <c r="BE1730" s="300" t="s">
        <v>4204</v>
      </c>
      <c r="BF1730" s="298"/>
      <c r="BG1730" s="300" t="s">
        <v>320</v>
      </c>
      <c r="BH1730" s="300" t="s">
        <v>197</v>
      </c>
      <c r="BI1730" s="300" t="s">
        <v>373</v>
      </c>
      <c r="BJ1730" s="300" t="s">
        <v>4205</v>
      </c>
      <c r="BK1730" s="299" t="s">
        <v>175</v>
      </c>
      <c r="BL1730" s="301">
        <v>401957.39299352001</v>
      </c>
      <c r="BM1730" s="299" t="s">
        <v>309</v>
      </c>
      <c r="BN1730" s="301"/>
      <c r="BO1730" s="304">
        <v>39044</v>
      </c>
      <c r="BP1730" s="304">
        <v>48175</v>
      </c>
      <c r="BQ1730" s="297" t="s">
        <v>959</v>
      </c>
      <c r="BR1730" s="297" t="s">
        <v>4784</v>
      </c>
      <c r="BS1730" s="297">
        <v>39044</v>
      </c>
      <c r="BT1730" s="297">
        <v>48175</v>
      </c>
      <c r="BU1730" s="301">
        <v>23179.26</v>
      </c>
      <c r="BV1730" s="301">
        <v>48.31</v>
      </c>
      <c r="BW1730" s="301">
        <v>0</v>
      </c>
    </row>
    <row r="1731" spans="1:75" s="289" customFormat="1" ht="18.2" customHeight="1" x14ac:dyDescent="0.15">
      <c r="A1731" s="291">
        <v>1729</v>
      </c>
      <c r="B1731" s="292" t="s">
        <v>305</v>
      </c>
      <c r="C1731" s="292" t="s">
        <v>306</v>
      </c>
      <c r="D1731" s="312">
        <v>45170</v>
      </c>
      <c r="E1731" s="293" t="s">
        <v>2791</v>
      </c>
      <c r="F1731" s="308">
        <v>0</v>
      </c>
      <c r="G1731" s="308">
        <v>0</v>
      </c>
      <c r="H1731" s="295">
        <v>84708.62</v>
      </c>
      <c r="I1731" s="295">
        <v>0</v>
      </c>
      <c r="J1731" s="295">
        <v>0</v>
      </c>
      <c r="K1731" s="295">
        <v>84708.62</v>
      </c>
      <c r="L1731" s="295">
        <v>753.14</v>
      </c>
      <c r="M1731" s="295">
        <v>0</v>
      </c>
      <c r="N1731" s="295">
        <v>0</v>
      </c>
      <c r="O1731" s="295">
        <v>753.14</v>
      </c>
      <c r="P1731" s="295">
        <v>0</v>
      </c>
      <c r="Q1731" s="295">
        <v>0</v>
      </c>
      <c r="R1731" s="295">
        <v>83955.48</v>
      </c>
      <c r="S1731" s="295">
        <v>0</v>
      </c>
      <c r="T1731" s="295">
        <v>663.55</v>
      </c>
      <c r="U1731" s="295">
        <v>0</v>
      </c>
      <c r="V1731" s="295">
        <v>0</v>
      </c>
      <c r="W1731" s="295">
        <v>663.55</v>
      </c>
      <c r="X1731" s="295">
        <v>0</v>
      </c>
      <c r="Y1731" s="295">
        <v>0</v>
      </c>
      <c r="Z1731" s="295">
        <v>0</v>
      </c>
      <c r="AA1731" s="295">
        <v>62.59</v>
      </c>
      <c r="AB1731" s="295">
        <v>0</v>
      </c>
      <c r="AC1731" s="295">
        <v>0</v>
      </c>
      <c r="AD1731" s="295">
        <v>0</v>
      </c>
      <c r="AE1731" s="295">
        <v>0</v>
      </c>
      <c r="AF1731" s="295">
        <v>-43.62</v>
      </c>
      <c r="AG1731" s="295">
        <v>73.959999999999994</v>
      </c>
      <c r="AH1731" s="295">
        <v>202.17</v>
      </c>
      <c r="AI1731" s="295">
        <v>0</v>
      </c>
      <c r="AJ1731" s="295">
        <v>0</v>
      </c>
      <c r="AK1731" s="295">
        <v>0</v>
      </c>
      <c r="AL1731" s="295">
        <v>0</v>
      </c>
      <c r="AM1731" s="295">
        <v>0</v>
      </c>
      <c r="AN1731" s="295">
        <v>0</v>
      </c>
      <c r="AO1731" s="295">
        <v>0</v>
      </c>
      <c r="AP1731" s="295">
        <v>691.59</v>
      </c>
      <c r="AQ1731" s="295">
        <v>0</v>
      </c>
      <c r="AR1731" s="295">
        <v>615.64</v>
      </c>
      <c r="AS1731" s="295">
        <v>0</v>
      </c>
      <c r="AT1731" s="295">
        <f t="shared" ref="AT1731:AT1794" si="27">AQ1731-AR1731-AS1731+AP1731+AO1731+AN1731+AL1731+AI1731+AH1731+AG1731+AF1731+AA1731+W1731+V1731+Q1731+P1731+O1731+N1731-J1731</f>
        <v>1787.7399999999998</v>
      </c>
      <c r="AU1731" s="295">
        <v>0</v>
      </c>
      <c r="AV1731" s="295">
        <v>0</v>
      </c>
      <c r="AW1731" s="296">
        <v>98</v>
      </c>
      <c r="AX1731" s="296">
        <v>300</v>
      </c>
      <c r="AY1731" s="295">
        <v>693000.02</v>
      </c>
      <c r="AZ1731" s="295">
        <v>163447.06</v>
      </c>
      <c r="BA1731" s="294">
        <v>88.618611999999999</v>
      </c>
      <c r="BB1731" s="294">
        <v>45.519436736235903</v>
      </c>
      <c r="BC1731" s="294">
        <v>9.4</v>
      </c>
      <c r="BD1731" s="294"/>
      <c r="BE1731" s="293" t="s">
        <v>4204</v>
      </c>
      <c r="BF1731" s="291"/>
      <c r="BG1731" s="293" t="s">
        <v>380</v>
      </c>
      <c r="BH1731" s="293" t="s">
        <v>219</v>
      </c>
      <c r="BI1731" s="293" t="s">
        <v>698</v>
      </c>
      <c r="BJ1731" s="293" t="s">
        <v>103</v>
      </c>
      <c r="BK1731" s="292" t="s">
        <v>175</v>
      </c>
      <c r="BL1731" s="294">
        <v>657463.42360608</v>
      </c>
      <c r="BM1731" s="292" t="s">
        <v>309</v>
      </c>
      <c r="BN1731" s="294"/>
      <c r="BO1731" s="297">
        <v>39044</v>
      </c>
      <c r="BP1731" s="297">
        <v>48175</v>
      </c>
      <c r="BQ1731" s="297" t="s">
        <v>4757</v>
      </c>
      <c r="BR1731" s="297" t="s">
        <v>4764</v>
      </c>
      <c r="BS1731" s="297">
        <v>39044</v>
      </c>
      <c r="BT1731" s="297">
        <v>48175</v>
      </c>
      <c r="BU1731" s="294">
        <v>0</v>
      </c>
      <c r="BV1731" s="294">
        <v>62.59</v>
      </c>
      <c r="BW1731" s="294">
        <v>0</v>
      </c>
    </row>
    <row r="1732" spans="1:75" s="289" customFormat="1" ht="18.2" customHeight="1" x14ac:dyDescent="0.15">
      <c r="A1732" s="298">
        <v>1730</v>
      </c>
      <c r="B1732" s="299" t="s">
        <v>305</v>
      </c>
      <c r="C1732" s="299" t="s">
        <v>306</v>
      </c>
      <c r="D1732" s="313">
        <v>45170</v>
      </c>
      <c r="E1732" s="300" t="s">
        <v>2792</v>
      </c>
      <c r="F1732" s="309">
        <v>155</v>
      </c>
      <c r="G1732" s="309">
        <v>154</v>
      </c>
      <c r="H1732" s="302">
        <v>10040.31</v>
      </c>
      <c r="I1732" s="302">
        <v>5738.17</v>
      </c>
      <c r="J1732" s="302">
        <v>0</v>
      </c>
      <c r="K1732" s="302">
        <v>15778.48</v>
      </c>
      <c r="L1732" s="302">
        <v>65.95</v>
      </c>
      <c r="M1732" s="302">
        <v>0</v>
      </c>
      <c r="N1732" s="302">
        <v>0</v>
      </c>
      <c r="O1732" s="302">
        <v>0</v>
      </c>
      <c r="P1732" s="302">
        <v>0</v>
      </c>
      <c r="Q1732" s="302">
        <v>0</v>
      </c>
      <c r="R1732" s="302">
        <v>15778.48</v>
      </c>
      <c r="S1732" s="302">
        <v>17104.73</v>
      </c>
      <c r="T1732" s="302">
        <v>82.83</v>
      </c>
      <c r="U1732" s="302">
        <v>0</v>
      </c>
      <c r="V1732" s="302">
        <v>0</v>
      </c>
      <c r="W1732" s="302">
        <v>0</v>
      </c>
      <c r="X1732" s="302">
        <v>0</v>
      </c>
      <c r="Y1732" s="302">
        <v>0</v>
      </c>
      <c r="Z1732" s="302">
        <v>17187.560000000001</v>
      </c>
      <c r="AA1732" s="302">
        <v>0</v>
      </c>
      <c r="AB1732" s="302">
        <v>0</v>
      </c>
      <c r="AC1732" s="302">
        <v>0</v>
      </c>
      <c r="AD1732" s="302">
        <v>0</v>
      </c>
      <c r="AE1732" s="302">
        <v>0</v>
      </c>
      <c r="AF1732" s="302">
        <v>0</v>
      </c>
      <c r="AG1732" s="302">
        <v>0</v>
      </c>
      <c r="AH1732" s="302">
        <v>0</v>
      </c>
      <c r="AI1732" s="302">
        <v>0</v>
      </c>
      <c r="AJ1732" s="302">
        <v>0</v>
      </c>
      <c r="AK1732" s="302">
        <v>0</v>
      </c>
      <c r="AL1732" s="302">
        <v>0</v>
      </c>
      <c r="AM1732" s="302">
        <v>0</v>
      </c>
      <c r="AN1732" s="302">
        <v>0</v>
      </c>
      <c r="AO1732" s="302">
        <v>0</v>
      </c>
      <c r="AP1732" s="302">
        <v>0</v>
      </c>
      <c r="AQ1732" s="302">
        <v>0</v>
      </c>
      <c r="AR1732" s="302">
        <v>0</v>
      </c>
      <c r="AS1732" s="302">
        <v>0</v>
      </c>
      <c r="AT1732" s="295">
        <f t="shared" si="27"/>
        <v>0</v>
      </c>
      <c r="AU1732" s="302">
        <v>5804.12</v>
      </c>
      <c r="AV1732" s="302">
        <v>17187.560000000001</v>
      </c>
      <c r="AW1732" s="303">
        <v>98</v>
      </c>
      <c r="AX1732" s="303">
        <v>300</v>
      </c>
      <c r="AY1732" s="302">
        <v>256399.98</v>
      </c>
      <c r="AZ1732" s="302">
        <v>16501.009999999998</v>
      </c>
      <c r="BA1732" s="301">
        <v>24.180963999999999</v>
      </c>
      <c r="BB1732" s="301">
        <v>23.122151726150101</v>
      </c>
      <c r="BC1732" s="301">
        <v>9.9</v>
      </c>
      <c r="BD1732" s="301"/>
      <c r="BE1732" s="300" t="s">
        <v>4204</v>
      </c>
      <c r="BF1732" s="298"/>
      <c r="BG1732" s="300" t="s">
        <v>312</v>
      </c>
      <c r="BH1732" s="300" t="s">
        <v>221</v>
      </c>
      <c r="BI1732" s="300" t="s">
        <v>798</v>
      </c>
      <c r="BJ1732" s="300" t="s">
        <v>4205</v>
      </c>
      <c r="BK1732" s="299" t="s">
        <v>175</v>
      </c>
      <c r="BL1732" s="301">
        <v>123562.79161407999</v>
      </c>
      <c r="BM1732" s="299" t="s">
        <v>309</v>
      </c>
      <c r="BN1732" s="301"/>
      <c r="BO1732" s="304">
        <v>39044</v>
      </c>
      <c r="BP1732" s="304">
        <v>48175</v>
      </c>
      <c r="BQ1732" s="297" t="s">
        <v>4666</v>
      </c>
      <c r="BR1732" s="297" t="s">
        <v>4812</v>
      </c>
      <c r="BS1732" s="297">
        <v>39044</v>
      </c>
      <c r="BT1732" s="297">
        <v>48175</v>
      </c>
      <c r="BU1732" s="301">
        <v>9815.9699999999993</v>
      </c>
      <c r="BV1732" s="301">
        <v>27.2</v>
      </c>
      <c r="BW1732" s="301">
        <v>0</v>
      </c>
    </row>
    <row r="1733" spans="1:75" s="289" customFormat="1" ht="18.2" customHeight="1" x14ac:dyDescent="0.15">
      <c r="A1733" s="291">
        <v>1731</v>
      </c>
      <c r="B1733" s="292" t="s">
        <v>305</v>
      </c>
      <c r="C1733" s="292" t="s">
        <v>306</v>
      </c>
      <c r="D1733" s="312">
        <v>45170</v>
      </c>
      <c r="E1733" s="293" t="s">
        <v>2793</v>
      </c>
      <c r="F1733" s="308">
        <v>168</v>
      </c>
      <c r="G1733" s="308">
        <v>167</v>
      </c>
      <c r="H1733" s="295">
        <v>18518.64</v>
      </c>
      <c r="I1733" s="295">
        <v>11008.32</v>
      </c>
      <c r="J1733" s="295">
        <v>0</v>
      </c>
      <c r="K1733" s="295">
        <v>29526.959999999999</v>
      </c>
      <c r="L1733" s="295">
        <v>121.67</v>
      </c>
      <c r="M1733" s="295">
        <v>0</v>
      </c>
      <c r="N1733" s="295">
        <v>0</v>
      </c>
      <c r="O1733" s="295">
        <v>0</v>
      </c>
      <c r="P1733" s="295">
        <v>0</v>
      </c>
      <c r="Q1733" s="295">
        <v>0</v>
      </c>
      <c r="R1733" s="295">
        <v>29526.959999999999</v>
      </c>
      <c r="S1733" s="295">
        <v>34824.82</v>
      </c>
      <c r="T1733" s="295">
        <v>152.78</v>
      </c>
      <c r="U1733" s="295">
        <v>0</v>
      </c>
      <c r="V1733" s="295">
        <v>0</v>
      </c>
      <c r="W1733" s="295">
        <v>0</v>
      </c>
      <c r="X1733" s="295">
        <v>0</v>
      </c>
      <c r="Y1733" s="295">
        <v>0</v>
      </c>
      <c r="Z1733" s="295">
        <v>34977.599999999999</v>
      </c>
      <c r="AA1733" s="295">
        <v>0</v>
      </c>
      <c r="AB1733" s="295">
        <v>0</v>
      </c>
      <c r="AC1733" s="295">
        <v>0</v>
      </c>
      <c r="AD1733" s="295">
        <v>0</v>
      </c>
      <c r="AE1733" s="295">
        <v>0</v>
      </c>
      <c r="AF1733" s="295">
        <v>0</v>
      </c>
      <c r="AG1733" s="295">
        <v>0</v>
      </c>
      <c r="AH1733" s="295">
        <v>0</v>
      </c>
      <c r="AI1733" s="295">
        <v>0</v>
      </c>
      <c r="AJ1733" s="295">
        <v>0</v>
      </c>
      <c r="AK1733" s="295">
        <v>0</v>
      </c>
      <c r="AL1733" s="295">
        <v>0</v>
      </c>
      <c r="AM1733" s="295">
        <v>0</v>
      </c>
      <c r="AN1733" s="295">
        <v>0</v>
      </c>
      <c r="AO1733" s="295">
        <v>0</v>
      </c>
      <c r="AP1733" s="295">
        <v>0</v>
      </c>
      <c r="AQ1733" s="295">
        <v>0</v>
      </c>
      <c r="AR1733" s="295">
        <v>0</v>
      </c>
      <c r="AS1733" s="295">
        <v>0</v>
      </c>
      <c r="AT1733" s="295">
        <f t="shared" si="27"/>
        <v>0</v>
      </c>
      <c r="AU1733" s="295">
        <v>11129.99</v>
      </c>
      <c r="AV1733" s="295">
        <v>34977.599999999999</v>
      </c>
      <c r="AW1733" s="296">
        <v>98</v>
      </c>
      <c r="AX1733" s="296">
        <v>300</v>
      </c>
      <c r="AY1733" s="295">
        <v>256399.98</v>
      </c>
      <c r="AZ1733" s="295">
        <v>30438.42</v>
      </c>
      <c r="BA1733" s="294">
        <v>44.605168999999997</v>
      </c>
      <c r="BB1733" s="294">
        <v>43.269494305428502</v>
      </c>
      <c r="BC1733" s="294">
        <v>9.9</v>
      </c>
      <c r="BD1733" s="294"/>
      <c r="BE1733" s="293" t="s">
        <v>4204</v>
      </c>
      <c r="BF1733" s="291"/>
      <c r="BG1733" s="293" t="s">
        <v>312</v>
      </c>
      <c r="BH1733" s="293" t="s">
        <v>221</v>
      </c>
      <c r="BI1733" s="293" t="s">
        <v>798</v>
      </c>
      <c r="BJ1733" s="293" t="s">
        <v>4205</v>
      </c>
      <c r="BK1733" s="292" t="s">
        <v>175</v>
      </c>
      <c r="BL1733" s="294">
        <v>231228.45834816</v>
      </c>
      <c r="BM1733" s="292" t="s">
        <v>309</v>
      </c>
      <c r="BN1733" s="294"/>
      <c r="BO1733" s="297">
        <v>39044</v>
      </c>
      <c r="BP1733" s="297">
        <v>48175</v>
      </c>
      <c r="BQ1733" s="297" t="s">
        <v>931</v>
      </c>
      <c r="BR1733" s="297" t="s">
        <v>4779</v>
      </c>
      <c r="BS1733" s="297">
        <v>39044</v>
      </c>
      <c r="BT1733" s="297">
        <v>48175</v>
      </c>
      <c r="BU1733" s="294">
        <v>18245.07</v>
      </c>
      <c r="BV1733" s="294">
        <v>50.17</v>
      </c>
      <c r="BW1733" s="294">
        <v>0</v>
      </c>
    </row>
    <row r="1734" spans="1:75" s="289" customFormat="1" ht="18.2" customHeight="1" x14ac:dyDescent="0.15">
      <c r="A1734" s="298">
        <v>1732</v>
      </c>
      <c r="B1734" s="299" t="s">
        <v>305</v>
      </c>
      <c r="C1734" s="299" t="s">
        <v>306</v>
      </c>
      <c r="D1734" s="313">
        <v>45170</v>
      </c>
      <c r="E1734" s="300" t="s">
        <v>2794</v>
      </c>
      <c r="F1734" s="309">
        <v>6</v>
      </c>
      <c r="G1734" s="309">
        <v>5</v>
      </c>
      <c r="H1734" s="302">
        <v>17477.66</v>
      </c>
      <c r="I1734" s="302">
        <v>560.5</v>
      </c>
      <c r="J1734" s="302">
        <v>0</v>
      </c>
      <c r="K1734" s="302">
        <v>18038.16</v>
      </c>
      <c r="L1734" s="302">
        <v>114.89</v>
      </c>
      <c r="M1734" s="302">
        <v>0</v>
      </c>
      <c r="N1734" s="302">
        <v>0</v>
      </c>
      <c r="O1734" s="302">
        <v>0</v>
      </c>
      <c r="P1734" s="302">
        <v>0</v>
      </c>
      <c r="Q1734" s="302">
        <v>0</v>
      </c>
      <c r="R1734" s="302">
        <v>18038.16</v>
      </c>
      <c r="S1734" s="302">
        <v>734.9</v>
      </c>
      <c r="T1734" s="302">
        <v>144.19</v>
      </c>
      <c r="U1734" s="302">
        <v>0</v>
      </c>
      <c r="V1734" s="302">
        <v>0</v>
      </c>
      <c r="W1734" s="302">
        <v>0</v>
      </c>
      <c r="X1734" s="302">
        <v>0</v>
      </c>
      <c r="Y1734" s="302">
        <v>0</v>
      </c>
      <c r="Z1734" s="302">
        <v>879.09</v>
      </c>
      <c r="AA1734" s="302">
        <v>0</v>
      </c>
      <c r="AB1734" s="302">
        <v>0</v>
      </c>
      <c r="AC1734" s="302">
        <v>0</v>
      </c>
      <c r="AD1734" s="302">
        <v>0</v>
      </c>
      <c r="AE1734" s="302">
        <v>0</v>
      </c>
      <c r="AF1734" s="302">
        <v>0</v>
      </c>
      <c r="AG1734" s="302">
        <v>0</v>
      </c>
      <c r="AH1734" s="302">
        <v>0</v>
      </c>
      <c r="AI1734" s="302">
        <v>0</v>
      </c>
      <c r="AJ1734" s="302">
        <v>0</v>
      </c>
      <c r="AK1734" s="302">
        <v>0</v>
      </c>
      <c r="AL1734" s="302">
        <v>0</v>
      </c>
      <c r="AM1734" s="302">
        <v>0</v>
      </c>
      <c r="AN1734" s="302">
        <v>0</v>
      </c>
      <c r="AO1734" s="302">
        <v>0</v>
      </c>
      <c r="AP1734" s="302">
        <v>0</v>
      </c>
      <c r="AQ1734" s="302">
        <v>0</v>
      </c>
      <c r="AR1734" s="302">
        <v>0</v>
      </c>
      <c r="AS1734" s="302">
        <v>0</v>
      </c>
      <c r="AT1734" s="295">
        <f t="shared" si="27"/>
        <v>0</v>
      </c>
      <c r="AU1734" s="302">
        <v>675.39</v>
      </c>
      <c r="AV1734" s="302">
        <v>879.09</v>
      </c>
      <c r="AW1734" s="303">
        <v>98</v>
      </c>
      <c r="AX1734" s="303">
        <v>300</v>
      </c>
      <c r="AY1734" s="302">
        <v>256399.98</v>
      </c>
      <c r="AZ1734" s="302">
        <v>28733.05</v>
      </c>
      <c r="BA1734" s="301">
        <v>42.106079999999999</v>
      </c>
      <c r="BB1734" s="301">
        <v>26.433539356691998</v>
      </c>
      <c r="BC1734" s="301">
        <v>9.9</v>
      </c>
      <c r="BD1734" s="301"/>
      <c r="BE1734" s="300" t="s">
        <v>4204</v>
      </c>
      <c r="BF1734" s="298"/>
      <c r="BG1734" s="300" t="s">
        <v>312</v>
      </c>
      <c r="BH1734" s="300" t="s">
        <v>221</v>
      </c>
      <c r="BI1734" s="300" t="s">
        <v>798</v>
      </c>
      <c r="BJ1734" s="300" t="s">
        <v>177</v>
      </c>
      <c r="BK1734" s="299" t="s">
        <v>175</v>
      </c>
      <c r="BL1734" s="301">
        <v>141258.56262335999</v>
      </c>
      <c r="BM1734" s="299" t="s">
        <v>309</v>
      </c>
      <c r="BN1734" s="301"/>
      <c r="BO1734" s="304">
        <v>39044</v>
      </c>
      <c r="BP1734" s="304">
        <v>48175</v>
      </c>
      <c r="BQ1734" s="297" t="s">
        <v>1063</v>
      </c>
      <c r="BR1734" s="297" t="s">
        <v>4761</v>
      </c>
      <c r="BS1734" s="297">
        <v>39044</v>
      </c>
      <c r="BT1734" s="297">
        <v>48175</v>
      </c>
      <c r="BU1734" s="301">
        <v>618.09</v>
      </c>
      <c r="BV1734" s="301">
        <v>47.36</v>
      </c>
      <c r="BW1734" s="301">
        <v>0</v>
      </c>
    </row>
    <row r="1735" spans="1:75" s="289" customFormat="1" ht="18.2" customHeight="1" x14ac:dyDescent="0.15">
      <c r="A1735" s="291">
        <v>1733</v>
      </c>
      <c r="B1735" s="292" t="s">
        <v>305</v>
      </c>
      <c r="C1735" s="292" t="s">
        <v>306</v>
      </c>
      <c r="D1735" s="312">
        <v>45170</v>
      </c>
      <c r="E1735" s="293" t="s">
        <v>2795</v>
      </c>
      <c r="F1735" s="308">
        <v>176</v>
      </c>
      <c r="G1735" s="308">
        <v>175</v>
      </c>
      <c r="H1735" s="295">
        <v>18380.91</v>
      </c>
      <c r="I1735" s="295">
        <v>11161.73</v>
      </c>
      <c r="J1735" s="295">
        <v>0</v>
      </c>
      <c r="K1735" s="295">
        <v>29542.639999999999</v>
      </c>
      <c r="L1735" s="295">
        <v>120.76</v>
      </c>
      <c r="M1735" s="295">
        <v>0</v>
      </c>
      <c r="N1735" s="295">
        <v>0</v>
      </c>
      <c r="O1735" s="295">
        <v>0</v>
      </c>
      <c r="P1735" s="295">
        <v>0</v>
      </c>
      <c r="Q1735" s="295">
        <v>0</v>
      </c>
      <c r="R1735" s="295">
        <v>29542.639999999999</v>
      </c>
      <c r="S1735" s="295">
        <v>36508.269999999997</v>
      </c>
      <c r="T1735" s="295">
        <v>151.63999999999999</v>
      </c>
      <c r="U1735" s="295">
        <v>0</v>
      </c>
      <c r="V1735" s="295">
        <v>0</v>
      </c>
      <c r="W1735" s="295">
        <v>0</v>
      </c>
      <c r="X1735" s="295">
        <v>0</v>
      </c>
      <c r="Y1735" s="295">
        <v>0</v>
      </c>
      <c r="Z1735" s="295">
        <v>36659.910000000003</v>
      </c>
      <c r="AA1735" s="295">
        <v>0</v>
      </c>
      <c r="AB1735" s="295">
        <v>0</v>
      </c>
      <c r="AC1735" s="295">
        <v>0</v>
      </c>
      <c r="AD1735" s="295">
        <v>0</v>
      </c>
      <c r="AE1735" s="295">
        <v>0</v>
      </c>
      <c r="AF1735" s="295">
        <v>0</v>
      </c>
      <c r="AG1735" s="295">
        <v>0</v>
      </c>
      <c r="AH1735" s="295">
        <v>0</v>
      </c>
      <c r="AI1735" s="295">
        <v>0</v>
      </c>
      <c r="AJ1735" s="295">
        <v>0</v>
      </c>
      <c r="AK1735" s="295">
        <v>0</v>
      </c>
      <c r="AL1735" s="295">
        <v>0</v>
      </c>
      <c r="AM1735" s="295">
        <v>0</v>
      </c>
      <c r="AN1735" s="295">
        <v>0</v>
      </c>
      <c r="AO1735" s="295">
        <v>0</v>
      </c>
      <c r="AP1735" s="295">
        <v>0</v>
      </c>
      <c r="AQ1735" s="295">
        <v>0</v>
      </c>
      <c r="AR1735" s="295">
        <v>0</v>
      </c>
      <c r="AS1735" s="295">
        <v>0</v>
      </c>
      <c r="AT1735" s="295">
        <f t="shared" si="27"/>
        <v>0</v>
      </c>
      <c r="AU1735" s="295">
        <v>11282.49</v>
      </c>
      <c r="AV1735" s="295">
        <v>36659.910000000003</v>
      </c>
      <c r="AW1735" s="296">
        <v>98</v>
      </c>
      <c r="AX1735" s="296">
        <v>300</v>
      </c>
      <c r="AY1735" s="295">
        <v>256399.98</v>
      </c>
      <c r="AZ1735" s="295">
        <v>30211.17</v>
      </c>
      <c r="BA1735" s="294">
        <v>44.272151000000001</v>
      </c>
      <c r="BB1735" s="294">
        <v>43.2924715930777</v>
      </c>
      <c r="BC1735" s="294">
        <v>9.9</v>
      </c>
      <c r="BD1735" s="294"/>
      <c r="BE1735" s="293" t="s">
        <v>4204</v>
      </c>
      <c r="BF1735" s="291"/>
      <c r="BG1735" s="293" t="s">
        <v>312</v>
      </c>
      <c r="BH1735" s="293" t="s">
        <v>221</v>
      </c>
      <c r="BI1735" s="293" t="s">
        <v>798</v>
      </c>
      <c r="BJ1735" s="293" t="s">
        <v>4205</v>
      </c>
      <c r="BK1735" s="292" t="s">
        <v>175</v>
      </c>
      <c r="BL1735" s="294">
        <v>231351.24993344001</v>
      </c>
      <c r="BM1735" s="292" t="s">
        <v>309</v>
      </c>
      <c r="BN1735" s="294"/>
      <c r="BO1735" s="297">
        <v>39044</v>
      </c>
      <c r="BP1735" s="297">
        <v>48175</v>
      </c>
      <c r="BQ1735" s="297" t="s">
        <v>4195</v>
      </c>
      <c r="BR1735" s="297" t="s">
        <v>4771</v>
      </c>
      <c r="BS1735" s="297">
        <v>39044</v>
      </c>
      <c r="BT1735" s="297">
        <v>48175</v>
      </c>
      <c r="BU1735" s="294">
        <v>18814.84</v>
      </c>
      <c r="BV1735" s="294">
        <v>49.8</v>
      </c>
      <c r="BW1735" s="294">
        <v>0</v>
      </c>
    </row>
    <row r="1736" spans="1:75" s="289" customFormat="1" ht="18.2" customHeight="1" x14ac:dyDescent="0.15">
      <c r="A1736" s="298">
        <v>1734</v>
      </c>
      <c r="B1736" s="299" t="s">
        <v>305</v>
      </c>
      <c r="C1736" s="299" t="s">
        <v>306</v>
      </c>
      <c r="D1736" s="313">
        <v>45170</v>
      </c>
      <c r="E1736" s="300" t="s">
        <v>2796</v>
      </c>
      <c r="F1736" s="309">
        <v>40</v>
      </c>
      <c r="G1736" s="309">
        <v>39</v>
      </c>
      <c r="H1736" s="302">
        <v>5958.06</v>
      </c>
      <c r="I1736" s="302">
        <v>2788.39</v>
      </c>
      <c r="J1736" s="302">
        <v>0</v>
      </c>
      <c r="K1736" s="302">
        <v>8746.4500000000007</v>
      </c>
      <c r="L1736" s="302">
        <v>83.91</v>
      </c>
      <c r="M1736" s="302">
        <v>0</v>
      </c>
      <c r="N1736" s="302">
        <v>0</v>
      </c>
      <c r="O1736" s="302">
        <v>0</v>
      </c>
      <c r="P1736" s="302">
        <v>0</v>
      </c>
      <c r="Q1736" s="302">
        <v>0</v>
      </c>
      <c r="R1736" s="302">
        <v>8746.4500000000007</v>
      </c>
      <c r="S1736" s="302">
        <v>2400.9499999999998</v>
      </c>
      <c r="T1736" s="302">
        <v>49.15</v>
      </c>
      <c r="U1736" s="302">
        <v>0</v>
      </c>
      <c r="V1736" s="302">
        <v>0</v>
      </c>
      <c r="W1736" s="302">
        <v>0</v>
      </c>
      <c r="X1736" s="302">
        <v>0</v>
      </c>
      <c r="Y1736" s="302">
        <v>0</v>
      </c>
      <c r="Z1736" s="302">
        <v>2450.1</v>
      </c>
      <c r="AA1736" s="302">
        <v>0</v>
      </c>
      <c r="AB1736" s="302">
        <v>0</v>
      </c>
      <c r="AC1736" s="302">
        <v>0</v>
      </c>
      <c r="AD1736" s="302">
        <v>0</v>
      </c>
      <c r="AE1736" s="302">
        <v>0</v>
      </c>
      <c r="AF1736" s="302">
        <v>0</v>
      </c>
      <c r="AG1736" s="302">
        <v>0</v>
      </c>
      <c r="AH1736" s="302">
        <v>0</v>
      </c>
      <c r="AI1736" s="302">
        <v>0</v>
      </c>
      <c r="AJ1736" s="302">
        <v>0</v>
      </c>
      <c r="AK1736" s="302">
        <v>0</v>
      </c>
      <c r="AL1736" s="302">
        <v>0</v>
      </c>
      <c r="AM1736" s="302">
        <v>0</v>
      </c>
      <c r="AN1736" s="302">
        <v>0</v>
      </c>
      <c r="AO1736" s="302">
        <v>0</v>
      </c>
      <c r="AP1736" s="302">
        <v>0</v>
      </c>
      <c r="AQ1736" s="302">
        <v>0</v>
      </c>
      <c r="AR1736" s="302">
        <v>0</v>
      </c>
      <c r="AS1736" s="302">
        <v>0</v>
      </c>
      <c r="AT1736" s="295">
        <f t="shared" si="27"/>
        <v>0</v>
      </c>
      <c r="AU1736" s="302">
        <v>2872.3</v>
      </c>
      <c r="AV1736" s="302">
        <v>2450.1</v>
      </c>
      <c r="AW1736" s="303">
        <v>98</v>
      </c>
      <c r="AX1736" s="303">
        <v>300</v>
      </c>
      <c r="AY1736" s="302">
        <v>256399.98</v>
      </c>
      <c r="AZ1736" s="302">
        <v>14756.96</v>
      </c>
      <c r="BA1736" s="301">
        <v>21.625192999999999</v>
      </c>
      <c r="BB1736" s="301">
        <v>12.817251609738699</v>
      </c>
      <c r="BC1736" s="301">
        <v>9.9</v>
      </c>
      <c r="BD1736" s="301"/>
      <c r="BE1736" s="300" t="s">
        <v>4204</v>
      </c>
      <c r="BF1736" s="298"/>
      <c r="BG1736" s="300" t="s">
        <v>312</v>
      </c>
      <c r="BH1736" s="300" t="s">
        <v>221</v>
      </c>
      <c r="BI1736" s="300" t="s">
        <v>798</v>
      </c>
      <c r="BJ1736" s="300" t="s">
        <v>4205</v>
      </c>
      <c r="BK1736" s="299" t="s">
        <v>175</v>
      </c>
      <c r="BL1736" s="301">
        <v>68494.289609200001</v>
      </c>
      <c r="BM1736" s="299" t="s">
        <v>309</v>
      </c>
      <c r="BN1736" s="301"/>
      <c r="BO1736" s="304">
        <v>39044</v>
      </c>
      <c r="BP1736" s="304">
        <v>48175</v>
      </c>
      <c r="BQ1736" s="297" t="s">
        <v>929</v>
      </c>
      <c r="BR1736" s="297" t="s">
        <v>4777</v>
      </c>
      <c r="BS1736" s="297">
        <v>39044</v>
      </c>
      <c r="BT1736" s="297">
        <v>48175</v>
      </c>
      <c r="BU1736" s="301">
        <v>2294.15</v>
      </c>
      <c r="BV1736" s="301">
        <v>24.32</v>
      </c>
      <c r="BW1736" s="301">
        <v>0</v>
      </c>
    </row>
    <row r="1737" spans="1:75" s="289" customFormat="1" ht="18.2" customHeight="1" x14ac:dyDescent="0.15">
      <c r="A1737" s="291">
        <v>1735</v>
      </c>
      <c r="B1737" s="292" t="s">
        <v>305</v>
      </c>
      <c r="C1737" s="292" t="s">
        <v>306</v>
      </c>
      <c r="D1737" s="312">
        <v>45170</v>
      </c>
      <c r="E1737" s="293" t="s">
        <v>2797</v>
      </c>
      <c r="F1737" s="308">
        <v>176</v>
      </c>
      <c r="G1737" s="308">
        <v>175</v>
      </c>
      <c r="H1737" s="295">
        <v>21432.81</v>
      </c>
      <c r="I1737" s="295">
        <v>13017.03</v>
      </c>
      <c r="J1737" s="295">
        <v>0</v>
      </c>
      <c r="K1737" s="295">
        <v>34449.839999999997</v>
      </c>
      <c r="L1737" s="295">
        <v>140.83000000000001</v>
      </c>
      <c r="M1737" s="295">
        <v>0</v>
      </c>
      <c r="N1737" s="295">
        <v>0</v>
      </c>
      <c r="O1737" s="295">
        <v>0</v>
      </c>
      <c r="P1737" s="295">
        <v>0</v>
      </c>
      <c r="Q1737" s="295">
        <v>0</v>
      </c>
      <c r="R1737" s="295">
        <v>34449.839999999997</v>
      </c>
      <c r="S1737" s="295">
        <v>42571.69</v>
      </c>
      <c r="T1737" s="295">
        <v>176.82</v>
      </c>
      <c r="U1737" s="295">
        <v>0</v>
      </c>
      <c r="V1737" s="295">
        <v>0</v>
      </c>
      <c r="W1737" s="295">
        <v>0</v>
      </c>
      <c r="X1737" s="295">
        <v>0</v>
      </c>
      <c r="Y1737" s="295">
        <v>0</v>
      </c>
      <c r="Z1737" s="295">
        <v>42748.51</v>
      </c>
      <c r="AA1737" s="295">
        <v>0</v>
      </c>
      <c r="AB1737" s="295">
        <v>0</v>
      </c>
      <c r="AC1737" s="295">
        <v>0</v>
      </c>
      <c r="AD1737" s="295">
        <v>0</v>
      </c>
      <c r="AE1737" s="295">
        <v>0</v>
      </c>
      <c r="AF1737" s="295">
        <v>0</v>
      </c>
      <c r="AG1737" s="295">
        <v>0</v>
      </c>
      <c r="AH1737" s="295">
        <v>0</v>
      </c>
      <c r="AI1737" s="295">
        <v>0</v>
      </c>
      <c r="AJ1737" s="295">
        <v>0</v>
      </c>
      <c r="AK1737" s="295">
        <v>0</v>
      </c>
      <c r="AL1737" s="295">
        <v>0</v>
      </c>
      <c r="AM1737" s="295">
        <v>0</v>
      </c>
      <c r="AN1737" s="295">
        <v>0</v>
      </c>
      <c r="AO1737" s="295">
        <v>0</v>
      </c>
      <c r="AP1737" s="295">
        <v>0</v>
      </c>
      <c r="AQ1737" s="295">
        <v>0</v>
      </c>
      <c r="AR1737" s="295">
        <v>0</v>
      </c>
      <c r="AS1737" s="295">
        <v>0</v>
      </c>
      <c r="AT1737" s="295">
        <f t="shared" si="27"/>
        <v>0</v>
      </c>
      <c r="AU1737" s="295">
        <v>13157.86</v>
      </c>
      <c r="AV1737" s="295">
        <v>42748.51</v>
      </c>
      <c r="AW1737" s="296">
        <v>98</v>
      </c>
      <c r="AX1737" s="296">
        <v>300</v>
      </c>
      <c r="AY1737" s="295">
        <v>261100.01</v>
      </c>
      <c r="AZ1737" s="295">
        <v>35229.449999999997</v>
      </c>
      <c r="BA1737" s="294">
        <v>50.696742</v>
      </c>
      <c r="BB1737" s="294">
        <v>49.574848611638302</v>
      </c>
      <c r="BC1737" s="294">
        <v>9.9</v>
      </c>
      <c r="BD1737" s="294"/>
      <c r="BE1737" s="293" t="s">
        <v>4204</v>
      </c>
      <c r="BF1737" s="291"/>
      <c r="BG1737" s="293" t="s">
        <v>312</v>
      </c>
      <c r="BH1737" s="293" t="s">
        <v>221</v>
      </c>
      <c r="BI1737" s="293" t="s">
        <v>798</v>
      </c>
      <c r="BJ1737" s="293" t="s">
        <v>4205</v>
      </c>
      <c r="BK1737" s="292" t="s">
        <v>175</v>
      </c>
      <c r="BL1737" s="294">
        <v>269780.00422464003</v>
      </c>
      <c r="BM1737" s="292" t="s">
        <v>309</v>
      </c>
      <c r="BN1737" s="294"/>
      <c r="BO1737" s="297">
        <v>39044</v>
      </c>
      <c r="BP1737" s="297">
        <v>48175</v>
      </c>
      <c r="BQ1737" s="297" t="s">
        <v>947</v>
      </c>
      <c r="BR1737" s="297" t="s">
        <v>4774</v>
      </c>
      <c r="BS1737" s="297">
        <v>39044</v>
      </c>
      <c r="BT1737" s="297">
        <v>48175</v>
      </c>
      <c r="BU1737" s="294">
        <v>21688.400000000001</v>
      </c>
      <c r="BV1737" s="294">
        <v>58.07</v>
      </c>
      <c r="BW1737" s="294">
        <v>0</v>
      </c>
    </row>
    <row r="1738" spans="1:75" s="289" customFormat="1" ht="18.2" customHeight="1" x14ac:dyDescent="0.15">
      <c r="A1738" s="298">
        <v>1736</v>
      </c>
      <c r="B1738" s="299" t="s">
        <v>305</v>
      </c>
      <c r="C1738" s="299" t="s">
        <v>306</v>
      </c>
      <c r="D1738" s="313">
        <v>45170</v>
      </c>
      <c r="E1738" s="300" t="s">
        <v>2798</v>
      </c>
      <c r="F1738" s="309">
        <v>159</v>
      </c>
      <c r="G1738" s="309">
        <v>158</v>
      </c>
      <c r="H1738" s="302">
        <v>30215.33</v>
      </c>
      <c r="I1738" s="302">
        <v>18013.88</v>
      </c>
      <c r="J1738" s="302">
        <v>0</v>
      </c>
      <c r="K1738" s="302">
        <v>48229.21</v>
      </c>
      <c r="L1738" s="302">
        <v>201.26</v>
      </c>
      <c r="M1738" s="302">
        <v>0</v>
      </c>
      <c r="N1738" s="302">
        <v>0</v>
      </c>
      <c r="O1738" s="302">
        <v>0</v>
      </c>
      <c r="P1738" s="302">
        <v>0</v>
      </c>
      <c r="Q1738" s="302">
        <v>0</v>
      </c>
      <c r="R1738" s="302">
        <v>48229.21</v>
      </c>
      <c r="S1738" s="302">
        <v>51976.959999999999</v>
      </c>
      <c r="T1738" s="302">
        <v>241.72</v>
      </c>
      <c r="U1738" s="302">
        <v>0</v>
      </c>
      <c r="V1738" s="302">
        <v>0</v>
      </c>
      <c r="W1738" s="302">
        <v>0</v>
      </c>
      <c r="X1738" s="302">
        <v>0</v>
      </c>
      <c r="Y1738" s="302">
        <v>0</v>
      </c>
      <c r="Z1738" s="302">
        <v>52218.68</v>
      </c>
      <c r="AA1738" s="302">
        <v>0</v>
      </c>
      <c r="AB1738" s="302">
        <v>0</v>
      </c>
      <c r="AC1738" s="302">
        <v>0</v>
      </c>
      <c r="AD1738" s="302">
        <v>0</v>
      </c>
      <c r="AE1738" s="302">
        <v>0</v>
      </c>
      <c r="AF1738" s="302">
        <v>0</v>
      </c>
      <c r="AG1738" s="302">
        <v>0</v>
      </c>
      <c r="AH1738" s="302">
        <v>0</v>
      </c>
      <c r="AI1738" s="302">
        <v>0</v>
      </c>
      <c r="AJ1738" s="302">
        <v>0</v>
      </c>
      <c r="AK1738" s="302">
        <v>0</v>
      </c>
      <c r="AL1738" s="302">
        <v>0</v>
      </c>
      <c r="AM1738" s="302">
        <v>0</v>
      </c>
      <c r="AN1738" s="302">
        <v>0</v>
      </c>
      <c r="AO1738" s="302">
        <v>0</v>
      </c>
      <c r="AP1738" s="302">
        <v>0</v>
      </c>
      <c r="AQ1738" s="302">
        <v>0</v>
      </c>
      <c r="AR1738" s="302">
        <v>0</v>
      </c>
      <c r="AS1738" s="302">
        <v>0</v>
      </c>
      <c r="AT1738" s="295">
        <f t="shared" si="27"/>
        <v>0</v>
      </c>
      <c r="AU1738" s="302">
        <v>18215.14</v>
      </c>
      <c r="AV1738" s="302">
        <v>52218.68</v>
      </c>
      <c r="AW1738" s="303">
        <v>98</v>
      </c>
      <c r="AX1738" s="303">
        <v>300</v>
      </c>
      <c r="AY1738" s="302">
        <v>210000</v>
      </c>
      <c r="AZ1738" s="302">
        <v>50301.48</v>
      </c>
      <c r="BA1738" s="301">
        <v>90.000005000000002</v>
      </c>
      <c r="BB1738" s="301">
        <v>86.292274922051007</v>
      </c>
      <c r="BC1738" s="301">
        <v>9.6</v>
      </c>
      <c r="BD1738" s="301"/>
      <c r="BE1738" s="300" t="s">
        <v>4204</v>
      </c>
      <c r="BF1738" s="298"/>
      <c r="BG1738" s="300" t="s">
        <v>358</v>
      </c>
      <c r="BH1738" s="300" t="s">
        <v>182</v>
      </c>
      <c r="BI1738" s="300" t="s">
        <v>359</v>
      </c>
      <c r="BJ1738" s="300" t="s">
        <v>4205</v>
      </c>
      <c r="BK1738" s="299" t="s">
        <v>175</v>
      </c>
      <c r="BL1738" s="301">
        <v>377687.57351416</v>
      </c>
      <c r="BM1738" s="299" t="s">
        <v>309</v>
      </c>
      <c r="BN1738" s="301"/>
      <c r="BO1738" s="304">
        <v>39044</v>
      </c>
      <c r="BP1738" s="304">
        <v>48175</v>
      </c>
      <c r="BQ1738" s="297" t="s">
        <v>1002</v>
      </c>
      <c r="BR1738" s="297" t="s">
        <v>4786</v>
      </c>
      <c r="BS1738" s="297">
        <v>39044</v>
      </c>
      <c r="BT1738" s="297">
        <v>48175</v>
      </c>
      <c r="BU1738" s="301">
        <v>21005.99</v>
      </c>
      <c r="BV1738" s="301">
        <v>45.6</v>
      </c>
      <c r="BW1738" s="301">
        <v>0</v>
      </c>
    </row>
    <row r="1739" spans="1:75" s="289" customFormat="1" ht="18.2" customHeight="1" x14ac:dyDescent="0.15">
      <c r="A1739" s="291">
        <v>1737</v>
      </c>
      <c r="B1739" s="292" t="s">
        <v>305</v>
      </c>
      <c r="C1739" s="292" t="s">
        <v>306</v>
      </c>
      <c r="D1739" s="312">
        <v>45170</v>
      </c>
      <c r="E1739" s="293" t="s">
        <v>2799</v>
      </c>
      <c r="F1739" s="308">
        <v>138</v>
      </c>
      <c r="G1739" s="308">
        <v>137</v>
      </c>
      <c r="H1739" s="295">
        <v>100911.97</v>
      </c>
      <c r="I1739" s="295">
        <v>56680.68</v>
      </c>
      <c r="J1739" s="295">
        <v>0</v>
      </c>
      <c r="K1739" s="295">
        <v>157592.65</v>
      </c>
      <c r="L1739" s="295">
        <v>678.46</v>
      </c>
      <c r="M1739" s="295">
        <v>0</v>
      </c>
      <c r="N1739" s="295">
        <v>0</v>
      </c>
      <c r="O1739" s="295">
        <v>0</v>
      </c>
      <c r="P1739" s="295">
        <v>0</v>
      </c>
      <c r="Q1739" s="295">
        <v>0</v>
      </c>
      <c r="R1739" s="295">
        <v>157592.65</v>
      </c>
      <c r="S1739" s="295">
        <v>143135.43</v>
      </c>
      <c r="T1739" s="295">
        <v>790.48</v>
      </c>
      <c r="U1739" s="295">
        <v>0</v>
      </c>
      <c r="V1739" s="295">
        <v>0</v>
      </c>
      <c r="W1739" s="295">
        <v>0</v>
      </c>
      <c r="X1739" s="295">
        <v>0</v>
      </c>
      <c r="Y1739" s="295">
        <v>0</v>
      </c>
      <c r="Z1739" s="295">
        <v>143925.91</v>
      </c>
      <c r="AA1739" s="295">
        <v>0</v>
      </c>
      <c r="AB1739" s="295">
        <v>0</v>
      </c>
      <c r="AC1739" s="295">
        <v>0</v>
      </c>
      <c r="AD1739" s="295">
        <v>0</v>
      </c>
      <c r="AE1739" s="295">
        <v>0</v>
      </c>
      <c r="AF1739" s="295">
        <v>0</v>
      </c>
      <c r="AG1739" s="295">
        <v>0</v>
      </c>
      <c r="AH1739" s="295">
        <v>0</v>
      </c>
      <c r="AI1739" s="295">
        <v>0</v>
      </c>
      <c r="AJ1739" s="295">
        <v>0</v>
      </c>
      <c r="AK1739" s="295">
        <v>0</v>
      </c>
      <c r="AL1739" s="295">
        <v>0</v>
      </c>
      <c r="AM1739" s="295">
        <v>0</v>
      </c>
      <c r="AN1739" s="295">
        <v>0</v>
      </c>
      <c r="AO1739" s="295">
        <v>0</v>
      </c>
      <c r="AP1739" s="295">
        <v>0</v>
      </c>
      <c r="AQ1739" s="295">
        <v>0</v>
      </c>
      <c r="AR1739" s="295">
        <v>0</v>
      </c>
      <c r="AS1739" s="295">
        <v>0</v>
      </c>
      <c r="AT1739" s="295">
        <f t="shared" si="27"/>
        <v>0</v>
      </c>
      <c r="AU1739" s="295">
        <v>57359.14</v>
      </c>
      <c r="AV1739" s="295">
        <v>143925.91</v>
      </c>
      <c r="AW1739" s="296">
        <v>98</v>
      </c>
      <c r="AX1739" s="296">
        <v>300</v>
      </c>
      <c r="AY1739" s="295">
        <v>775000.01</v>
      </c>
      <c r="AZ1739" s="295">
        <v>169475.51</v>
      </c>
      <c r="BA1739" s="294">
        <v>82.164896999999996</v>
      </c>
      <c r="BB1739" s="294">
        <v>76.403864223255894</v>
      </c>
      <c r="BC1739" s="294">
        <v>9.4</v>
      </c>
      <c r="BD1739" s="294"/>
      <c r="BE1739" s="293" t="s">
        <v>4204</v>
      </c>
      <c r="BF1739" s="291"/>
      <c r="BG1739" s="293" t="s">
        <v>315</v>
      </c>
      <c r="BH1739" s="293" t="s">
        <v>179</v>
      </c>
      <c r="BI1739" s="293" t="s">
        <v>802</v>
      </c>
      <c r="BJ1739" s="293" t="s">
        <v>4205</v>
      </c>
      <c r="BK1739" s="292" t="s">
        <v>175</v>
      </c>
      <c r="BL1739" s="294">
        <v>1234123.1710444</v>
      </c>
      <c r="BM1739" s="292" t="s">
        <v>309</v>
      </c>
      <c r="BN1739" s="294"/>
      <c r="BO1739" s="297">
        <v>39044</v>
      </c>
      <c r="BP1739" s="297">
        <v>48175</v>
      </c>
      <c r="BQ1739" s="297" t="s">
        <v>957</v>
      </c>
      <c r="BR1739" s="297" t="s">
        <v>4780</v>
      </c>
      <c r="BS1739" s="297">
        <v>39044</v>
      </c>
      <c r="BT1739" s="297">
        <v>48175</v>
      </c>
      <c r="BU1739" s="294">
        <v>48420.92</v>
      </c>
      <c r="BV1739" s="294">
        <v>64.900000000000006</v>
      </c>
      <c r="BW1739" s="294">
        <v>0</v>
      </c>
    </row>
    <row r="1740" spans="1:75" s="289" customFormat="1" ht="18.2" customHeight="1" x14ac:dyDescent="0.15">
      <c r="A1740" s="298">
        <v>1738</v>
      </c>
      <c r="B1740" s="299" t="s">
        <v>305</v>
      </c>
      <c r="C1740" s="299" t="s">
        <v>306</v>
      </c>
      <c r="D1740" s="313">
        <v>45170</v>
      </c>
      <c r="E1740" s="300" t="s">
        <v>2800</v>
      </c>
      <c r="F1740" s="309">
        <v>0</v>
      </c>
      <c r="G1740" s="309">
        <v>0</v>
      </c>
      <c r="H1740" s="302">
        <v>15969.01</v>
      </c>
      <c r="I1740" s="302">
        <v>0</v>
      </c>
      <c r="J1740" s="302">
        <v>0</v>
      </c>
      <c r="K1740" s="302">
        <v>15969.01</v>
      </c>
      <c r="L1740" s="302">
        <v>104.91</v>
      </c>
      <c r="M1740" s="302">
        <v>0</v>
      </c>
      <c r="N1740" s="302">
        <v>0</v>
      </c>
      <c r="O1740" s="302">
        <v>104.91</v>
      </c>
      <c r="P1740" s="302">
        <v>0</v>
      </c>
      <c r="Q1740" s="302">
        <v>0</v>
      </c>
      <c r="R1740" s="302">
        <v>15864.1</v>
      </c>
      <c r="S1740" s="302">
        <v>0</v>
      </c>
      <c r="T1740" s="302">
        <v>131.74</v>
      </c>
      <c r="U1740" s="302">
        <v>0</v>
      </c>
      <c r="V1740" s="302">
        <v>0</v>
      </c>
      <c r="W1740" s="302">
        <v>131.74</v>
      </c>
      <c r="X1740" s="302">
        <v>0</v>
      </c>
      <c r="Y1740" s="302">
        <v>0</v>
      </c>
      <c r="Z1740" s="302">
        <v>0</v>
      </c>
      <c r="AA1740" s="302">
        <v>43.26</v>
      </c>
      <c r="AB1740" s="302">
        <v>0</v>
      </c>
      <c r="AC1740" s="302">
        <v>0</v>
      </c>
      <c r="AD1740" s="302">
        <v>0</v>
      </c>
      <c r="AE1740" s="302">
        <v>0</v>
      </c>
      <c r="AF1740" s="302">
        <v>-8.16</v>
      </c>
      <c r="AG1740" s="302">
        <v>14</v>
      </c>
      <c r="AH1740" s="302">
        <v>38.35</v>
      </c>
      <c r="AI1740" s="302">
        <v>0</v>
      </c>
      <c r="AJ1740" s="302">
        <v>0</v>
      </c>
      <c r="AK1740" s="302">
        <v>0</v>
      </c>
      <c r="AL1740" s="302">
        <v>0</v>
      </c>
      <c r="AM1740" s="302">
        <v>0</v>
      </c>
      <c r="AN1740" s="302">
        <v>0</v>
      </c>
      <c r="AO1740" s="302">
        <v>0</v>
      </c>
      <c r="AP1740" s="302">
        <v>15.53</v>
      </c>
      <c r="AQ1740" s="302">
        <v>0</v>
      </c>
      <c r="AR1740" s="302">
        <v>7.62</v>
      </c>
      <c r="AS1740" s="302">
        <v>0</v>
      </c>
      <c r="AT1740" s="295">
        <f t="shared" si="27"/>
        <v>332.01</v>
      </c>
      <c r="AU1740" s="302">
        <v>0</v>
      </c>
      <c r="AV1740" s="302">
        <v>0</v>
      </c>
      <c r="AW1740" s="303">
        <v>98</v>
      </c>
      <c r="AX1740" s="303">
        <v>300</v>
      </c>
      <c r="AY1740" s="302">
        <v>261100.01</v>
      </c>
      <c r="AZ1740" s="302">
        <v>26246.27</v>
      </c>
      <c r="BA1740" s="301">
        <v>37.769547000000003</v>
      </c>
      <c r="BB1740" s="301">
        <v>22.829143743575798</v>
      </c>
      <c r="BC1740" s="301">
        <v>9.9</v>
      </c>
      <c r="BD1740" s="301"/>
      <c r="BE1740" s="300" t="s">
        <v>4204</v>
      </c>
      <c r="BF1740" s="298"/>
      <c r="BG1740" s="300" t="s">
        <v>312</v>
      </c>
      <c r="BH1740" s="300" t="s">
        <v>221</v>
      </c>
      <c r="BI1740" s="300" t="s">
        <v>798</v>
      </c>
      <c r="BJ1740" s="300" t="s">
        <v>103</v>
      </c>
      <c r="BK1740" s="299" t="s">
        <v>175</v>
      </c>
      <c r="BL1740" s="301">
        <v>124233.29005359999</v>
      </c>
      <c r="BM1740" s="299" t="s">
        <v>309</v>
      </c>
      <c r="BN1740" s="301"/>
      <c r="BO1740" s="304">
        <v>39044</v>
      </c>
      <c r="BP1740" s="304">
        <v>48175</v>
      </c>
      <c r="BQ1740" s="297" t="s">
        <v>4757</v>
      </c>
      <c r="BR1740" s="297" t="s">
        <v>4764</v>
      </c>
      <c r="BS1740" s="297">
        <v>39044</v>
      </c>
      <c r="BT1740" s="297">
        <v>48175</v>
      </c>
      <c r="BU1740" s="301">
        <v>0</v>
      </c>
      <c r="BV1740" s="301">
        <v>43.26</v>
      </c>
      <c r="BW1740" s="301">
        <v>0</v>
      </c>
    </row>
    <row r="1741" spans="1:75" s="289" customFormat="1" ht="18.2" customHeight="1" x14ac:dyDescent="0.15">
      <c r="A1741" s="291">
        <v>1739</v>
      </c>
      <c r="B1741" s="292" t="s">
        <v>305</v>
      </c>
      <c r="C1741" s="292" t="s">
        <v>306</v>
      </c>
      <c r="D1741" s="312">
        <v>45170</v>
      </c>
      <c r="E1741" s="293" t="s">
        <v>2801</v>
      </c>
      <c r="F1741" s="308">
        <v>164</v>
      </c>
      <c r="G1741" s="308">
        <v>163</v>
      </c>
      <c r="H1741" s="295">
        <v>110975.54</v>
      </c>
      <c r="I1741" s="295">
        <v>68551.100000000006</v>
      </c>
      <c r="J1741" s="295">
        <v>0</v>
      </c>
      <c r="K1741" s="295">
        <v>179526.64</v>
      </c>
      <c r="L1741" s="295">
        <v>746.13</v>
      </c>
      <c r="M1741" s="295">
        <v>0</v>
      </c>
      <c r="N1741" s="295">
        <v>0</v>
      </c>
      <c r="O1741" s="295">
        <v>0</v>
      </c>
      <c r="P1741" s="295">
        <v>0</v>
      </c>
      <c r="Q1741" s="295">
        <v>0</v>
      </c>
      <c r="R1741" s="295">
        <v>179526.64</v>
      </c>
      <c r="S1741" s="295">
        <v>194765.63</v>
      </c>
      <c r="T1741" s="295">
        <v>869.31</v>
      </c>
      <c r="U1741" s="295">
        <v>0</v>
      </c>
      <c r="V1741" s="295">
        <v>0</v>
      </c>
      <c r="W1741" s="295">
        <v>0</v>
      </c>
      <c r="X1741" s="295">
        <v>0</v>
      </c>
      <c r="Y1741" s="295">
        <v>0</v>
      </c>
      <c r="Z1741" s="295">
        <v>195634.94</v>
      </c>
      <c r="AA1741" s="295">
        <v>0</v>
      </c>
      <c r="AB1741" s="295">
        <v>0</v>
      </c>
      <c r="AC1741" s="295">
        <v>0</v>
      </c>
      <c r="AD1741" s="295">
        <v>0</v>
      </c>
      <c r="AE1741" s="295">
        <v>0</v>
      </c>
      <c r="AF1741" s="295">
        <v>0</v>
      </c>
      <c r="AG1741" s="295">
        <v>0</v>
      </c>
      <c r="AH1741" s="295">
        <v>0</v>
      </c>
      <c r="AI1741" s="295">
        <v>0</v>
      </c>
      <c r="AJ1741" s="295">
        <v>0</v>
      </c>
      <c r="AK1741" s="295">
        <v>0</v>
      </c>
      <c r="AL1741" s="295">
        <v>0</v>
      </c>
      <c r="AM1741" s="295">
        <v>0</v>
      </c>
      <c r="AN1741" s="295">
        <v>0</v>
      </c>
      <c r="AO1741" s="295">
        <v>0</v>
      </c>
      <c r="AP1741" s="295">
        <v>0</v>
      </c>
      <c r="AQ1741" s="295">
        <v>0</v>
      </c>
      <c r="AR1741" s="295">
        <v>0</v>
      </c>
      <c r="AS1741" s="295">
        <v>0</v>
      </c>
      <c r="AT1741" s="295">
        <f t="shared" si="27"/>
        <v>0</v>
      </c>
      <c r="AU1741" s="295">
        <v>69297.23</v>
      </c>
      <c r="AV1741" s="295">
        <v>195634.94</v>
      </c>
      <c r="AW1741" s="296">
        <v>98</v>
      </c>
      <c r="AX1741" s="296">
        <v>300</v>
      </c>
      <c r="AY1741" s="295">
        <v>778000.02</v>
      </c>
      <c r="AZ1741" s="295">
        <v>186377.51</v>
      </c>
      <c r="BA1741" s="294">
        <v>89.999996999999993</v>
      </c>
      <c r="BB1741" s="294">
        <v>86.691774460448997</v>
      </c>
      <c r="BC1741" s="294">
        <v>9.4</v>
      </c>
      <c r="BD1741" s="294"/>
      <c r="BE1741" s="293" t="s">
        <v>4204</v>
      </c>
      <c r="BF1741" s="291"/>
      <c r="BG1741" s="293" t="s">
        <v>326</v>
      </c>
      <c r="BH1741" s="293" t="s">
        <v>190</v>
      </c>
      <c r="BI1741" s="293" t="s">
        <v>469</v>
      </c>
      <c r="BJ1741" s="293" t="s">
        <v>4205</v>
      </c>
      <c r="BK1741" s="292" t="s">
        <v>175</v>
      </c>
      <c r="BL1741" s="294">
        <v>1405890.35239744</v>
      </c>
      <c r="BM1741" s="292" t="s">
        <v>309</v>
      </c>
      <c r="BN1741" s="294"/>
      <c r="BO1741" s="297">
        <v>39045</v>
      </c>
      <c r="BP1741" s="297">
        <v>48176</v>
      </c>
      <c r="BQ1741" s="297" t="s">
        <v>931</v>
      </c>
      <c r="BR1741" s="297" t="s">
        <v>4779</v>
      </c>
      <c r="BS1741" s="297">
        <v>39045</v>
      </c>
      <c r="BT1741" s="297">
        <v>48176</v>
      </c>
      <c r="BU1741" s="294">
        <v>63180.36</v>
      </c>
      <c r="BV1741" s="294">
        <v>71.37</v>
      </c>
      <c r="BW1741" s="294">
        <v>0</v>
      </c>
    </row>
    <row r="1742" spans="1:75" s="289" customFormat="1" ht="18.2" customHeight="1" x14ac:dyDescent="0.15">
      <c r="A1742" s="298">
        <v>1740</v>
      </c>
      <c r="B1742" s="299" t="s">
        <v>305</v>
      </c>
      <c r="C1742" s="299" t="s">
        <v>306</v>
      </c>
      <c r="D1742" s="313">
        <v>45170</v>
      </c>
      <c r="E1742" s="300" t="s">
        <v>2802</v>
      </c>
      <c r="F1742" s="309">
        <v>149</v>
      </c>
      <c r="G1742" s="309">
        <v>148</v>
      </c>
      <c r="H1742" s="302">
        <v>49186.400000000001</v>
      </c>
      <c r="I1742" s="302">
        <v>28640.58</v>
      </c>
      <c r="J1742" s="302">
        <v>0</v>
      </c>
      <c r="K1742" s="302">
        <v>77826.98</v>
      </c>
      <c r="L1742" s="302">
        <v>329.22</v>
      </c>
      <c r="M1742" s="302">
        <v>0</v>
      </c>
      <c r="N1742" s="302">
        <v>0</v>
      </c>
      <c r="O1742" s="302">
        <v>0</v>
      </c>
      <c r="P1742" s="302">
        <v>0</v>
      </c>
      <c r="Q1742" s="302">
        <v>0</v>
      </c>
      <c r="R1742" s="302">
        <v>77826.98</v>
      </c>
      <c r="S1742" s="302">
        <v>77676.850000000006</v>
      </c>
      <c r="T1742" s="302">
        <v>389.39</v>
      </c>
      <c r="U1742" s="302">
        <v>0</v>
      </c>
      <c r="V1742" s="302">
        <v>0</v>
      </c>
      <c r="W1742" s="302">
        <v>0</v>
      </c>
      <c r="X1742" s="302">
        <v>0</v>
      </c>
      <c r="Y1742" s="302">
        <v>0</v>
      </c>
      <c r="Z1742" s="302">
        <v>78066.240000000005</v>
      </c>
      <c r="AA1742" s="302">
        <v>0</v>
      </c>
      <c r="AB1742" s="302">
        <v>0</v>
      </c>
      <c r="AC1742" s="302">
        <v>0</v>
      </c>
      <c r="AD1742" s="302">
        <v>0</v>
      </c>
      <c r="AE1742" s="302">
        <v>0</v>
      </c>
      <c r="AF1742" s="302">
        <v>0</v>
      </c>
      <c r="AG1742" s="302">
        <v>0</v>
      </c>
      <c r="AH1742" s="302">
        <v>0</v>
      </c>
      <c r="AI1742" s="302">
        <v>0</v>
      </c>
      <c r="AJ1742" s="302">
        <v>0</v>
      </c>
      <c r="AK1742" s="302">
        <v>0</v>
      </c>
      <c r="AL1742" s="302">
        <v>0</v>
      </c>
      <c r="AM1742" s="302">
        <v>0</v>
      </c>
      <c r="AN1742" s="302">
        <v>0</v>
      </c>
      <c r="AO1742" s="302">
        <v>0</v>
      </c>
      <c r="AP1742" s="302">
        <v>0</v>
      </c>
      <c r="AQ1742" s="302">
        <v>0</v>
      </c>
      <c r="AR1742" s="302">
        <v>0</v>
      </c>
      <c r="AS1742" s="302">
        <v>0</v>
      </c>
      <c r="AT1742" s="295">
        <f t="shared" si="27"/>
        <v>0</v>
      </c>
      <c r="AU1742" s="302">
        <v>28969.8</v>
      </c>
      <c r="AV1742" s="302">
        <v>78066.240000000005</v>
      </c>
      <c r="AW1742" s="303">
        <v>98</v>
      </c>
      <c r="AX1742" s="303">
        <v>300</v>
      </c>
      <c r="AY1742" s="302">
        <v>393799.98</v>
      </c>
      <c r="AZ1742" s="302">
        <v>82248.86</v>
      </c>
      <c r="BA1742" s="301">
        <v>78.466230999999993</v>
      </c>
      <c r="BB1742" s="301">
        <v>74.247713472410197</v>
      </c>
      <c r="BC1742" s="301">
        <v>9.5</v>
      </c>
      <c r="BD1742" s="301"/>
      <c r="BE1742" s="300" t="s">
        <v>4204</v>
      </c>
      <c r="BF1742" s="298"/>
      <c r="BG1742" s="300" t="s">
        <v>333</v>
      </c>
      <c r="BH1742" s="300" t="s">
        <v>204</v>
      </c>
      <c r="BI1742" s="300" t="s">
        <v>743</v>
      </c>
      <c r="BJ1742" s="300" t="s">
        <v>4205</v>
      </c>
      <c r="BK1742" s="299" t="s">
        <v>175</v>
      </c>
      <c r="BL1742" s="301">
        <v>609470.55177008</v>
      </c>
      <c r="BM1742" s="299" t="s">
        <v>309</v>
      </c>
      <c r="BN1742" s="301"/>
      <c r="BO1742" s="304">
        <v>39045</v>
      </c>
      <c r="BP1742" s="304">
        <v>48176</v>
      </c>
      <c r="BQ1742" s="297" t="s">
        <v>936</v>
      </c>
      <c r="BR1742" s="297" t="s">
        <v>4769</v>
      </c>
      <c r="BS1742" s="297">
        <v>39045</v>
      </c>
      <c r="BT1742" s="297">
        <v>48176</v>
      </c>
      <c r="BU1742" s="301">
        <v>29511.03</v>
      </c>
      <c r="BV1742" s="301">
        <v>57.12</v>
      </c>
      <c r="BW1742" s="301">
        <v>0</v>
      </c>
    </row>
    <row r="1743" spans="1:75" s="289" customFormat="1" ht="18.2" customHeight="1" x14ac:dyDescent="0.15">
      <c r="A1743" s="291">
        <v>1741</v>
      </c>
      <c r="B1743" s="292" t="s">
        <v>305</v>
      </c>
      <c r="C1743" s="292" t="s">
        <v>306</v>
      </c>
      <c r="D1743" s="312">
        <v>45170</v>
      </c>
      <c r="E1743" s="293" t="s">
        <v>2803</v>
      </c>
      <c r="F1743" s="308">
        <v>57</v>
      </c>
      <c r="G1743" s="308">
        <v>56</v>
      </c>
      <c r="H1743" s="295">
        <v>54115.31</v>
      </c>
      <c r="I1743" s="295">
        <v>16332.49</v>
      </c>
      <c r="J1743" s="295">
        <v>0</v>
      </c>
      <c r="K1743" s="295">
        <v>70447.8</v>
      </c>
      <c r="L1743" s="295">
        <v>362.2</v>
      </c>
      <c r="M1743" s="295">
        <v>0</v>
      </c>
      <c r="N1743" s="295">
        <v>0</v>
      </c>
      <c r="O1743" s="295">
        <v>0</v>
      </c>
      <c r="P1743" s="295">
        <v>0</v>
      </c>
      <c r="Q1743" s="295">
        <v>0</v>
      </c>
      <c r="R1743" s="295">
        <v>70447.8</v>
      </c>
      <c r="S1743" s="295">
        <v>27400.23</v>
      </c>
      <c r="T1743" s="295">
        <v>428.41</v>
      </c>
      <c r="U1743" s="295">
        <v>0</v>
      </c>
      <c r="V1743" s="295">
        <v>0</v>
      </c>
      <c r="W1743" s="295">
        <v>0</v>
      </c>
      <c r="X1743" s="295">
        <v>0</v>
      </c>
      <c r="Y1743" s="295">
        <v>0</v>
      </c>
      <c r="Z1743" s="295">
        <v>27828.639999999999</v>
      </c>
      <c r="AA1743" s="295">
        <v>0</v>
      </c>
      <c r="AB1743" s="295">
        <v>0</v>
      </c>
      <c r="AC1743" s="295">
        <v>0</v>
      </c>
      <c r="AD1743" s="295">
        <v>0</v>
      </c>
      <c r="AE1743" s="295">
        <v>0</v>
      </c>
      <c r="AF1743" s="295">
        <v>0</v>
      </c>
      <c r="AG1743" s="295">
        <v>0</v>
      </c>
      <c r="AH1743" s="295">
        <v>0</v>
      </c>
      <c r="AI1743" s="295">
        <v>0</v>
      </c>
      <c r="AJ1743" s="295">
        <v>0</v>
      </c>
      <c r="AK1743" s="295">
        <v>0</v>
      </c>
      <c r="AL1743" s="295">
        <v>0</v>
      </c>
      <c r="AM1743" s="295">
        <v>0</v>
      </c>
      <c r="AN1743" s="295">
        <v>0</v>
      </c>
      <c r="AO1743" s="295">
        <v>0</v>
      </c>
      <c r="AP1743" s="295">
        <v>0</v>
      </c>
      <c r="AQ1743" s="295">
        <v>0</v>
      </c>
      <c r="AR1743" s="295">
        <v>0</v>
      </c>
      <c r="AS1743" s="295">
        <v>0</v>
      </c>
      <c r="AT1743" s="295">
        <f t="shared" si="27"/>
        <v>0</v>
      </c>
      <c r="AU1743" s="295">
        <v>16694.689999999999</v>
      </c>
      <c r="AV1743" s="295">
        <v>27828.639999999999</v>
      </c>
      <c r="AW1743" s="296">
        <v>98</v>
      </c>
      <c r="AX1743" s="296">
        <v>300</v>
      </c>
      <c r="AY1743" s="295">
        <v>472000.01</v>
      </c>
      <c r="AZ1743" s="295">
        <v>90489.8</v>
      </c>
      <c r="BA1743" s="294">
        <v>72.025490000000005</v>
      </c>
      <c r="BB1743" s="294">
        <v>56.073030489867399</v>
      </c>
      <c r="BC1743" s="294">
        <v>9.5</v>
      </c>
      <c r="BD1743" s="294"/>
      <c r="BE1743" s="293" t="s">
        <v>4204</v>
      </c>
      <c r="BF1743" s="291"/>
      <c r="BG1743" s="293" t="s">
        <v>355</v>
      </c>
      <c r="BH1743" s="293" t="s">
        <v>387</v>
      </c>
      <c r="BI1743" s="293" t="s">
        <v>388</v>
      </c>
      <c r="BJ1743" s="293" t="s">
        <v>4205</v>
      </c>
      <c r="BK1743" s="292" t="s">
        <v>175</v>
      </c>
      <c r="BL1743" s="294">
        <v>551683.48478880001</v>
      </c>
      <c r="BM1743" s="292" t="s">
        <v>309</v>
      </c>
      <c r="BN1743" s="294"/>
      <c r="BO1743" s="297">
        <v>39045</v>
      </c>
      <c r="BP1743" s="297">
        <v>48176</v>
      </c>
      <c r="BQ1743" s="297" t="s">
        <v>936</v>
      </c>
      <c r="BR1743" s="297" t="s">
        <v>4769</v>
      </c>
      <c r="BS1743" s="297">
        <v>39045</v>
      </c>
      <c r="BT1743" s="297">
        <v>48176</v>
      </c>
      <c r="BU1743" s="294">
        <v>12369.84</v>
      </c>
      <c r="BV1743" s="294">
        <v>62.84</v>
      </c>
      <c r="BW1743" s="294">
        <v>0</v>
      </c>
    </row>
    <row r="1744" spans="1:75" s="289" customFormat="1" ht="18.2" customHeight="1" x14ac:dyDescent="0.15">
      <c r="A1744" s="298">
        <v>1742</v>
      </c>
      <c r="B1744" s="299" t="s">
        <v>305</v>
      </c>
      <c r="C1744" s="299" t="s">
        <v>306</v>
      </c>
      <c r="D1744" s="313">
        <v>45170</v>
      </c>
      <c r="E1744" s="300" t="s">
        <v>2804</v>
      </c>
      <c r="F1744" s="309">
        <v>0</v>
      </c>
      <c r="G1744" s="309">
        <v>0</v>
      </c>
      <c r="H1744" s="302">
        <v>51146.95</v>
      </c>
      <c r="I1744" s="302">
        <v>0</v>
      </c>
      <c r="J1744" s="302">
        <v>0</v>
      </c>
      <c r="K1744" s="302">
        <v>51146.95</v>
      </c>
      <c r="L1744" s="302">
        <v>342.3</v>
      </c>
      <c r="M1744" s="302">
        <v>0</v>
      </c>
      <c r="N1744" s="302">
        <v>0</v>
      </c>
      <c r="O1744" s="302">
        <v>342.3</v>
      </c>
      <c r="P1744" s="302">
        <v>0</v>
      </c>
      <c r="Q1744" s="302">
        <v>0</v>
      </c>
      <c r="R1744" s="302">
        <v>50804.65</v>
      </c>
      <c r="S1744" s="302">
        <v>0</v>
      </c>
      <c r="T1744" s="302">
        <v>404.91</v>
      </c>
      <c r="U1744" s="302">
        <v>0</v>
      </c>
      <c r="V1744" s="302">
        <v>0</v>
      </c>
      <c r="W1744" s="302">
        <v>404.91</v>
      </c>
      <c r="X1744" s="302">
        <v>0</v>
      </c>
      <c r="Y1744" s="302">
        <v>0</v>
      </c>
      <c r="Z1744" s="302">
        <v>0</v>
      </c>
      <c r="AA1744" s="302">
        <v>59.39</v>
      </c>
      <c r="AB1744" s="302">
        <v>0</v>
      </c>
      <c r="AC1744" s="302">
        <v>0</v>
      </c>
      <c r="AD1744" s="302">
        <v>0</v>
      </c>
      <c r="AE1744" s="302">
        <v>0</v>
      </c>
      <c r="AF1744" s="302">
        <v>-22.23</v>
      </c>
      <c r="AG1744" s="302">
        <v>40.33</v>
      </c>
      <c r="AH1744" s="302">
        <v>106.17</v>
      </c>
      <c r="AI1744" s="302">
        <v>0</v>
      </c>
      <c r="AJ1744" s="302">
        <v>0</v>
      </c>
      <c r="AK1744" s="302">
        <v>0</v>
      </c>
      <c r="AL1744" s="302">
        <v>0</v>
      </c>
      <c r="AM1744" s="302">
        <v>0</v>
      </c>
      <c r="AN1744" s="302">
        <v>0</v>
      </c>
      <c r="AO1744" s="302">
        <v>0</v>
      </c>
      <c r="AP1744" s="302">
        <v>0</v>
      </c>
      <c r="AQ1744" s="302">
        <v>0</v>
      </c>
      <c r="AR1744" s="302">
        <v>0</v>
      </c>
      <c r="AS1744" s="302">
        <v>5.1079999999999997E-3</v>
      </c>
      <c r="AT1744" s="295">
        <f t="shared" si="27"/>
        <v>930.86489200000005</v>
      </c>
      <c r="AU1744" s="302">
        <v>0</v>
      </c>
      <c r="AV1744" s="302">
        <v>0</v>
      </c>
      <c r="AW1744" s="303">
        <v>98</v>
      </c>
      <c r="AX1744" s="303">
        <v>300</v>
      </c>
      <c r="AY1744" s="302">
        <v>372300.01</v>
      </c>
      <c r="AZ1744" s="302">
        <v>85522.84</v>
      </c>
      <c r="BA1744" s="301">
        <v>86.301365000000004</v>
      </c>
      <c r="BB1744" s="301">
        <v>51.267131018418603</v>
      </c>
      <c r="BC1744" s="301">
        <v>9.5</v>
      </c>
      <c r="BD1744" s="301"/>
      <c r="BE1744" s="300" t="s">
        <v>4204</v>
      </c>
      <c r="BF1744" s="298"/>
      <c r="BG1744" s="300" t="s">
        <v>312</v>
      </c>
      <c r="BH1744" s="300" t="s">
        <v>196</v>
      </c>
      <c r="BI1744" s="300" t="s">
        <v>773</v>
      </c>
      <c r="BJ1744" s="300" t="s">
        <v>103</v>
      </c>
      <c r="BK1744" s="299" t="s">
        <v>175</v>
      </c>
      <c r="BL1744" s="301">
        <v>397856.09139640001</v>
      </c>
      <c r="BM1744" s="299" t="s">
        <v>309</v>
      </c>
      <c r="BN1744" s="301"/>
      <c r="BO1744" s="304">
        <v>39045</v>
      </c>
      <c r="BP1744" s="304">
        <v>48176</v>
      </c>
      <c r="BQ1744" s="297" t="s">
        <v>4757</v>
      </c>
      <c r="BR1744" s="297" t="s">
        <v>4764</v>
      </c>
      <c r="BS1744" s="297">
        <v>39045</v>
      </c>
      <c r="BT1744" s="297">
        <v>48176</v>
      </c>
      <c r="BU1744" s="301">
        <v>0</v>
      </c>
      <c r="BV1744" s="301">
        <v>59.39</v>
      </c>
      <c r="BW1744" s="301">
        <v>0</v>
      </c>
    </row>
    <row r="1745" spans="1:75" s="289" customFormat="1" ht="18.2" customHeight="1" x14ac:dyDescent="0.15">
      <c r="A1745" s="291">
        <v>1743</v>
      </c>
      <c r="B1745" s="292" t="s">
        <v>305</v>
      </c>
      <c r="C1745" s="292" t="s">
        <v>306</v>
      </c>
      <c r="D1745" s="312">
        <v>45170</v>
      </c>
      <c r="E1745" s="293" t="s">
        <v>2805</v>
      </c>
      <c r="F1745" s="308">
        <v>155</v>
      </c>
      <c r="G1745" s="308">
        <v>154</v>
      </c>
      <c r="H1745" s="295">
        <v>29643.67</v>
      </c>
      <c r="I1745" s="295">
        <v>57890.94</v>
      </c>
      <c r="J1745" s="295">
        <v>0</v>
      </c>
      <c r="K1745" s="295">
        <v>87534.61</v>
      </c>
      <c r="L1745" s="295">
        <v>651.83000000000004</v>
      </c>
      <c r="M1745" s="295">
        <v>0</v>
      </c>
      <c r="N1745" s="295">
        <v>0</v>
      </c>
      <c r="O1745" s="295">
        <v>0</v>
      </c>
      <c r="P1745" s="295">
        <v>0</v>
      </c>
      <c r="Q1745" s="295">
        <v>0</v>
      </c>
      <c r="R1745" s="295">
        <v>87534.61</v>
      </c>
      <c r="S1745" s="295">
        <v>78631.600000000006</v>
      </c>
      <c r="T1745" s="295">
        <v>234.68</v>
      </c>
      <c r="U1745" s="295">
        <v>0</v>
      </c>
      <c r="V1745" s="295">
        <v>0</v>
      </c>
      <c r="W1745" s="295">
        <v>0</v>
      </c>
      <c r="X1745" s="295">
        <v>0</v>
      </c>
      <c r="Y1745" s="295">
        <v>0</v>
      </c>
      <c r="Z1745" s="295">
        <v>78866.28</v>
      </c>
      <c r="AA1745" s="295">
        <v>0</v>
      </c>
      <c r="AB1745" s="295">
        <v>0</v>
      </c>
      <c r="AC1745" s="295">
        <v>0</v>
      </c>
      <c r="AD1745" s="295">
        <v>0</v>
      </c>
      <c r="AE1745" s="295">
        <v>0</v>
      </c>
      <c r="AF1745" s="295">
        <v>0</v>
      </c>
      <c r="AG1745" s="295">
        <v>0</v>
      </c>
      <c r="AH1745" s="295">
        <v>0</v>
      </c>
      <c r="AI1745" s="295">
        <v>0</v>
      </c>
      <c r="AJ1745" s="295">
        <v>0</v>
      </c>
      <c r="AK1745" s="295">
        <v>0</v>
      </c>
      <c r="AL1745" s="295">
        <v>0</v>
      </c>
      <c r="AM1745" s="295">
        <v>0</v>
      </c>
      <c r="AN1745" s="295">
        <v>0</v>
      </c>
      <c r="AO1745" s="295">
        <v>0</v>
      </c>
      <c r="AP1745" s="295">
        <v>0</v>
      </c>
      <c r="AQ1745" s="295">
        <v>0</v>
      </c>
      <c r="AR1745" s="295">
        <v>0</v>
      </c>
      <c r="AS1745" s="295">
        <v>0</v>
      </c>
      <c r="AT1745" s="295">
        <f t="shared" si="27"/>
        <v>0</v>
      </c>
      <c r="AU1745" s="295">
        <v>58542.77</v>
      </c>
      <c r="AV1745" s="295">
        <v>78866.28</v>
      </c>
      <c r="AW1745" s="296">
        <v>38</v>
      </c>
      <c r="AX1745" s="296">
        <v>240</v>
      </c>
      <c r="AY1745" s="295">
        <v>407000.01</v>
      </c>
      <c r="AZ1745" s="295">
        <v>95105.23</v>
      </c>
      <c r="BA1745" s="294">
        <v>87.788691999999998</v>
      </c>
      <c r="BB1745" s="294">
        <v>80.800487172263004</v>
      </c>
      <c r="BC1745" s="294">
        <v>9.5</v>
      </c>
      <c r="BD1745" s="294"/>
      <c r="BE1745" s="293" t="s">
        <v>4204</v>
      </c>
      <c r="BF1745" s="291"/>
      <c r="BG1745" s="293" t="s">
        <v>355</v>
      </c>
      <c r="BH1745" s="293" t="s">
        <v>198</v>
      </c>
      <c r="BI1745" s="293" t="s">
        <v>554</v>
      </c>
      <c r="BJ1745" s="293" t="s">
        <v>4205</v>
      </c>
      <c r="BK1745" s="292" t="s">
        <v>175</v>
      </c>
      <c r="BL1745" s="294">
        <v>685491.93423255999</v>
      </c>
      <c r="BM1745" s="292" t="s">
        <v>309</v>
      </c>
      <c r="BN1745" s="294"/>
      <c r="BO1745" s="297">
        <v>39045</v>
      </c>
      <c r="BP1745" s="297">
        <v>46350</v>
      </c>
      <c r="BQ1745" s="297" t="s">
        <v>4123</v>
      </c>
      <c r="BR1745" s="297" t="s">
        <v>4760</v>
      </c>
      <c r="BS1745" s="297">
        <v>39045</v>
      </c>
      <c r="BT1745" s="297">
        <v>46350</v>
      </c>
      <c r="BU1745" s="294">
        <v>34305.33</v>
      </c>
      <c r="BV1745" s="294">
        <v>62.96</v>
      </c>
      <c r="BW1745" s="294">
        <v>0</v>
      </c>
    </row>
    <row r="1746" spans="1:75" s="289" customFormat="1" ht="18.2" customHeight="1" x14ac:dyDescent="0.15">
      <c r="A1746" s="298">
        <v>1744</v>
      </c>
      <c r="B1746" s="299" t="s">
        <v>305</v>
      </c>
      <c r="C1746" s="299" t="s">
        <v>306</v>
      </c>
      <c r="D1746" s="313">
        <v>45170</v>
      </c>
      <c r="E1746" s="300" t="s">
        <v>2806</v>
      </c>
      <c r="F1746" s="309">
        <v>1</v>
      </c>
      <c r="G1746" s="309">
        <v>0</v>
      </c>
      <c r="H1746" s="302">
        <v>54488.639999999999</v>
      </c>
      <c r="I1746" s="302">
        <v>0</v>
      </c>
      <c r="J1746" s="302">
        <v>0</v>
      </c>
      <c r="K1746" s="302">
        <v>54488.639999999999</v>
      </c>
      <c r="L1746" s="302">
        <v>364.68</v>
      </c>
      <c r="M1746" s="302">
        <v>0</v>
      </c>
      <c r="N1746" s="302">
        <v>0</v>
      </c>
      <c r="O1746" s="302">
        <v>0</v>
      </c>
      <c r="P1746" s="302">
        <v>0</v>
      </c>
      <c r="Q1746" s="302">
        <v>0</v>
      </c>
      <c r="R1746" s="302">
        <v>54488.639999999999</v>
      </c>
      <c r="S1746" s="302">
        <v>0</v>
      </c>
      <c r="T1746" s="302">
        <v>431.37</v>
      </c>
      <c r="U1746" s="302">
        <v>0</v>
      </c>
      <c r="V1746" s="302">
        <v>0</v>
      </c>
      <c r="W1746" s="302">
        <v>160.36000000000001</v>
      </c>
      <c r="X1746" s="302">
        <v>0</v>
      </c>
      <c r="Y1746" s="302">
        <v>0</v>
      </c>
      <c r="Z1746" s="302">
        <v>271.01</v>
      </c>
      <c r="AA1746" s="302">
        <v>63.27</v>
      </c>
      <c r="AB1746" s="302">
        <v>0</v>
      </c>
      <c r="AC1746" s="302">
        <v>0</v>
      </c>
      <c r="AD1746" s="302">
        <v>0</v>
      </c>
      <c r="AE1746" s="302">
        <v>0</v>
      </c>
      <c r="AF1746" s="302">
        <v>-49.91</v>
      </c>
      <c r="AG1746" s="302">
        <v>42.97</v>
      </c>
      <c r="AH1746" s="302">
        <v>116.03</v>
      </c>
      <c r="AI1746" s="302">
        <v>0</v>
      </c>
      <c r="AJ1746" s="302">
        <v>0</v>
      </c>
      <c r="AK1746" s="302">
        <v>0</v>
      </c>
      <c r="AL1746" s="302">
        <v>0</v>
      </c>
      <c r="AM1746" s="302">
        <v>0</v>
      </c>
      <c r="AN1746" s="302">
        <v>0</v>
      </c>
      <c r="AO1746" s="302">
        <v>0</v>
      </c>
      <c r="AP1746" s="302">
        <v>0</v>
      </c>
      <c r="AQ1746" s="302">
        <v>0</v>
      </c>
      <c r="AR1746" s="302">
        <v>332.72</v>
      </c>
      <c r="AS1746" s="302">
        <v>0</v>
      </c>
      <c r="AT1746" s="295">
        <f t="shared" si="27"/>
        <v>0</v>
      </c>
      <c r="AU1746" s="302">
        <v>364.68</v>
      </c>
      <c r="AV1746" s="302">
        <v>271.01</v>
      </c>
      <c r="AW1746" s="303">
        <v>98</v>
      </c>
      <c r="AX1746" s="303">
        <v>300</v>
      </c>
      <c r="AY1746" s="302">
        <v>471000</v>
      </c>
      <c r="AZ1746" s="302">
        <v>91112.57</v>
      </c>
      <c r="BA1746" s="301">
        <v>72.675157999999996</v>
      </c>
      <c r="BB1746" s="301">
        <v>43.462395158045901</v>
      </c>
      <c r="BC1746" s="301">
        <v>9.5</v>
      </c>
      <c r="BD1746" s="301"/>
      <c r="BE1746" s="300" t="s">
        <v>4204</v>
      </c>
      <c r="BF1746" s="298"/>
      <c r="BG1746" s="300" t="s">
        <v>312</v>
      </c>
      <c r="BH1746" s="300" t="s">
        <v>230</v>
      </c>
      <c r="BI1746" s="300" t="s">
        <v>642</v>
      </c>
      <c r="BJ1746" s="300" t="s">
        <v>177</v>
      </c>
      <c r="BK1746" s="299" t="s">
        <v>175</v>
      </c>
      <c r="BL1746" s="301">
        <v>426705.77074944001</v>
      </c>
      <c r="BM1746" s="299" t="s">
        <v>309</v>
      </c>
      <c r="BN1746" s="301"/>
      <c r="BO1746" s="304">
        <v>39045</v>
      </c>
      <c r="BP1746" s="304">
        <v>48176</v>
      </c>
      <c r="BQ1746" s="297" t="s">
        <v>4757</v>
      </c>
      <c r="BR1746" s="297" t="s">
        <v>4764</v>
      </c>
      <c r="BS1746" s="297">
        <v>39045</v>
      </c>
      <c r="BT1746" s="297">
        <v>48176</v>
      </c>
      <c r="BU1746" s="301">
        <v>0</v>
      </c>
      <c r="BV1746" s="301">
        <v>63.27</v>
      </c>
      <c r="BW1746" s="301">
        <v>0</v>
      </c>
    </row>
    <row r="1747" spans="1:75" s="289" customFormat="1" ht="18.2" customHeight="1" x14ac:dyDescent="0.15">
      <c r="A1747" s="291">
        <v>1745</v>
      </c>
      <c r="B1747" s="292" t="s">
        <v>305</v>
      </c>
      <c r="C1747" s="292" t="s">
        <v>306</v>
      </c>
      <c r="D1747" s="312">
        <v>45170</v>
      </c>
      <c r="E1747" s="293" t="s">
        <v>2807</v>
      </c>
      <c r="F1747" s="308">
        <v>165</v>
      </c>
      <c r="G1747" s="308">
        <v>164</v>
      </c>
      <c r="H1747" s="295">
        <v>26623.98</v>
      </c>
      <c r="I1747" s="295">
        <v>16167.73</v>
      </c>
      <c r="J1747" s="295">
        <v>0</v>
      </c>
      <c r="K1747" s="295">
        <v>42791.71</v>
      </c>
      <c r="L1747" s="295">
        <v>177.35</v>
      </c>
      <c r="M1747" s="295">
        <v>0</v>
      </c>
      <c r="N1747" s="295">
        <v>0</v>
      </c>
      <c r="O1747" s="295">
        <v>0</v>
      </c>
      <c r="P1747" s="295">
        <v>0</v>
      </c>
      <c r="Q1747" s="295">
        <v>0</v>
      </c>
      <c r="R1747" s="295">
        <v>42791.71</v>
      </c>
      <c r="S1747" s="295">
        <v>47848.03</v>
      </c>
      <c r="T1747" s="295">
        <v>212.99</v>
      </c>
      <c r="U1747" s="295">
        <v>0</v>
      </c>
      <c r="V1747" s="295">
        <v>0</v>
      </c>
      <c r="W1747" s="295">
        <v>0</v>
      </c>
      <c r="X1747" s="295">
        <v>0</v>
      </c>
      <c r="Y1747" s="295">
        <v>0</v>
      </c>
      <c r="Z1747" s="295">
        <v>48061.02</v>
      </c>
      <c r="AA1747" s="295">
        <v>0</v>
      </c>
      <c r="AB1747" s="295">
        <v>0</v>
      </c>
      <c r="AC1747" s="295">
        <v>0</v>
      </c>
      <c r="AD1747" s="295">
        <v>0</v>
      </c>
      <c r="AE1747" s="295">
        <v>0</v>
      </c>
      <c r="AF1747" s="295">
        <v>0</v>
      </c>
      <c r="AG1747" s="295">
        <v>0</v>
      </c>
      <c r="AH1747" s="295">
        <v>0</v>
      </c>
      <c r="AI1747" s="295">
        <v>0</v>
      </c>
      <c r="AJ1747" s="295">
        <v>0</v>
      </c>
      <c r="AK1747" s="295">
        <v>0</v>
      </c>
      <c r="AL1747" s="295">
        <v>0</v>
      </c>
      <c r="AM1747" s="295">
        <v>0</v>
      </c>
      <c r="AN1747" s="295">
        <v>0</v>
      </c>
      <c r="AO1747" s="295">
        <v>0</v>
      </c>
      <c r="AP1747" s="295">
        <v>0</v>
      </c>
      <c r="AQ1747" s="295">
        <v>0</v>
      </c>
      <c r="AR1747" s="295">
        <v>0</v>
      </c>
      <c r="AS1747" s="295">
        <v>0</v>
      </c>
      <c r="AT1747" s="295">
        <f t="shared" si="27"/>
        <v>0</v>
      </c>
      <c r="AU1747" s="295">
        <v>16345.08</v>
      </c>
      <c r="AV1747" s="295">
        <v>48061.02</v>
      </c>
      <c r="AW1747" s="296">
        <v>98</v>
      </c>
      <c r="AX1747" s="296">
        <v>300</v>
      </c>
      <c r="AY1747" s="295">
        <v>334600.01</v>
      </c>
      <c r="AZ1747" s="295">
        <v>44323.92</v>
      </c>
      <c r="BA1747" s="294">
        <v>49.760911999999998</v>
      </c>
      <c r="BB1747" s="294">
        <v>48.040753517277402</v>
      </c>
      <c r="BC1747" s="294">
        <v>9.6</v>
      </c>
      <c r="BD1747" s="294"/>
      <c r="BE1747" s="293" t="s">
        <v>4204</v>
      </c>
      <c r="BF1747" s="291"/>
      <c r="BG1747" s="293" t="s">
        <v>312</v>
      </c>
      <c r="BH1747" s="293" t="s">
        <v>188</v>
      </c>
      <c r="BI1747" s="293" t="s">
        <v>313</v>
      </c>
      <c r="BJ1747" s="293" t="s">
        <v>4205</v>
      </c>
      <c r="BK1747" s="292" t="s">
        <v>175</v>
      </c>
      <c r="BL1747" s="294">
        <v>335105.98901416</v>
      </c>
      <c r="BM1747" s="292" t="s">
        <v>309</v>
      </c>
      <c r="BN1747" s="294"/>
      <c r="BO1747" s="297">
        <v>39046</v>
      </c>
      <c r="BP1747" s="297">
        <v>48177</v>
      </c>
      <c r="BQ1747" s="297" t="s">
        <v>4195</v>
      </c>
      <c r="BR1747" s="297" t="s">
        <v>4771</v>
      </c>
      <c r="BS1747" s="297">
        <v>39046</v>
      </c>
      <c r="BT1747" s="297">
        <v>48177</v>
      </c>
      <c r="BU1747" s="294">
        <v>20138.509999999998</v>
      </c>
      <c r="BV1747" s="294">
        <v>40.18</v>
      </c>
      <c r="BW1747" s="294">
        <v>0</v>
      </c>
    </row>
    <row r="1748" spans="1:75" s="289" customFormat="1" ht="18.2" customHeight="1" x14ac:dyDescent="0.15">
      <c r="A1748" s="298">
        <v>1746</v>
      </c>
      <c r="B1748" s="299" t="s">
        <v>305</v>
      </c>
      <c r="C1748" s="299" t="s">
        <v>306</v>
      </c>
      <c r="D1748" s="313">
        <v>45170</v>
      </c>
      <c r="E1748" s="300" t="s">
        <v>2808</v>
      </c>
      <c r="F1748" s="309">
        <v>141</v>
      </c>
      <c r="G1748" s="309">
        <v>140</v>
      </c>
      <c r="H1748" s="302">
        <v>39984.379999999997</v>
      </c>
      <c r="I1748" s="302">
        <v>22371.63</v>
      </c>
      <c r="J1748" s="302">
        <v>0</v>
      </c>
      <c r="K1748" s="302">
        <v>62356.01</v>
      </c>
      <c r="L1748" s="302">
        <v>266.22000000000003</v>
      </c>
      <c r="M1748" s="302">
        <v>0</v>
      </c>
      <c r="N1748" s="302">
        <v>0</v>
      </c>
      <c r="O1748" s="302">
        <v>0</v>
      </c>
      <c r="P1748" s="302">
        <v>0</v>
      </c>
      <c r="Q1748" s="302">
        <v>0</v>
      </c>
      <c r="R1748" s="302">
        <v>62356.01</v>
      </c>
      <c r="S1748" s="302">
        <v>59490.3</v>
      </c>
      <c r="T1748" s="302">
        <v>319.88</v>
      </c>
      <c r="U1748" s="302">
        <v>0</v>
      </c>
      <c r="V1748" s="302">
        <v>0</v>
      </c>
      <c r="W1748" s="302">
        <v>0</v>
      </c>
      <c r="X1748" s="302">
        <v>0</v>
      </c>
      <c r="Y1748" s="302">
        <v>0</v>
      </c>
      <c r="Z1748" s="302">
        <v>59810.18</v>
      </c>
      <c r="AA1748" s="302">
        <v>0</v>
      </c>
      <c r="AB1748" s="302">
        <v>0</v>
      </c>
      <c r="AC1748" s="302">
        <v>0</v>
      </c>
      <c r="AD1748" s="302">
        <v>0</v>
      </c>
      <c r="AE1748" s="302">
        <v>0</v>
      </c>
      <c r="AF1748" s="302">
        <v>0</v>
      </c>
      <c r="AG1748" s="302">
        <v>0</v>
      </c>
      <c r="AH1748" s="302">
        <v>0</v>
      </c>
      <c r="AI1748" s="302">
        <v>0</v>
      </c>
      <c r="AJ1748" s="302">
        <v>0</v>
      </c>
      <c r="AK1748" s="302">
        <v>0</v>
      </c>
      <c r="AL1748" s="302">
        <v>0</v>
      </c>
      <c r="AM1748" s="302">
        <v>0</v>
      </c>
      <c r="AN1748" s="302">
        <v>0</v>
      </c>
      <c r="AO1748" s="302">
        <v>0</v>
      </c>
      <c r="AP1748" s="302">
        <v>0</v>
      </c>
      <c r="AQ1748" s="302">
        <v>0</v>
      </c>
      <c r="AR1748" s="302">
        <v>0</v>
      </c>
      <c r="AS1748" s="302">
        <v>0</v>
      </c>
      <c r="AT1748" s="295">
        <f t="shared" si="27"/>
        <v>0</v>
      </c>
      <c r="AU1748" s="302">
        <v>22637.85</v>
      </c>
      <c r="AV1748" s="302">
        <v>59810.18</v>
      </c>
      <c r="AW1748" s="303">
        <v>98</v>
      </c>
      <c r="AX1748" s="303">
        <v>300</v>
      </c>
      <c r="AY1748" s="302">
        <v>296999.99</v>
      </c>
      <c r="AZ1748" s="302">
        <v>66552.429999999993</v>
      </c>
      <c r="BA1748" s="301">
        <v>84.175090999999995</v>
      </c>
      <c r="BB1748" s="301">
        <v>78.867485622191595</v>
      </c>
      <c r="BC1748" s="301">
        <v>9.6</v>
      </c>
      <c r="BD1748" s="301"/>
      <c r="BE1748" s="300" t="s">
        <v>4204</v>
      </c>
      <c r="BF1748" s="298"/>
      <c r="BG1748" s="300" t="s">
        <v>335</v>
      </c>
      <c r="BH1748" s="300" t="s">
        <v>225</v>
      </c>
      <c r="BI1748" s="300" t="s">
        <v>392</v>
      </c>
      <c r="BJ1748" s="300" t="s">
        <v>4205</v>
      </c>
      <c r="BK1748" s="299" t="s">
        <v>175</v>
      </c>
      <c r="BL1748" s="301">
        <v>488315.90048696002</v>
      </c>
      <c r="BM1748" s="299" t="s">
        <v>309</v>
      </c>
      <c r="BN1748" s="301"/>
      <c r="BO1748" s="304">
        <v>39046</v>
      </c>
      <c r="BP1748" s="304">
        <v>48177</v>
      </c>
      <c r="BQ1748" s="297" t="s">
        <v>4033</v>
      </c>
      <c r="BR1748" s="297" t="s">
        <v>4759</v>
      </c>
      <c r="BS1748" s="297">
        <v>39046</v>
      </c>
      <c r="BT1748" s="297">
        <v>48177</v>
      </c>
      <c r="BU1748" s="301">
        <v>24575.51</v>
      </c>
      <c r="BV1748" s="301">
        <v>60.33</v>
      </c>
      <c r="BW1748" s="301">
        <v>0</v>
      </c>
    </row>
    <row r="1749" spans="1:75" s="289" customFormat="1" ht="18.2" customHeight="1" x14ac:dyDescent="0.15">
      <c r="A1749" s="291">
        <v>1747</v>
      </c>
      <c r="B1749" s="292" t="s">
        <v>305</v>
      </c>
      <c r="C1749" s="292" t="s">
        <v>306</v>
      </c>
      <c r="D1749" s="312">
        <v>45170</v>
      </c>
      <c r="E1749" s="293" t="s">
        <v>2809</v>
      </c>
      <c r="F1749" s="308">
        <v>0</v>
      </c>
      <c r="G1749" s="308">
        <v>0</v>
      </c>
      <c r="H1749" s="295">
        <v>13938.11</v>
      </c>
      <c r="I1749" s="295">
        <v>0</v>
      </c>
      <c r="J1749" s="295">
        <v>0</v>
      </c>
      <c r="K1749" s="295">
        <v>13938.11</v>
      </c>
      <c r="L1749" s="295">
        <v>305.95</v>
      </c>
      <c r="M1749" s="295">
        <v>0</v>
      </c>
      <c r="N1749" s="295">
        <v>0</v>
      </c>
      <c r="O1749" s="295">
        <v>305.95</v>
      </c>
      <c r="P1749" s="295">
        <v>0</v>
      </c>
      <c r="Q1749" s="295">
        <v>0</v>
      </c>
      <c r="R1749" s="295">
        <v>13632.16</v>
      </c>
      <c r="S1749" s="295">
        <v>0</v>
      </c>
      <c r="T1749" s="295">
        <v>111.5</v>
      </c>
      <c r="U1749" s="295">
        <v>0</v>
      </c>
      <c r="V1749" s="295">
        <v>0</v>
      </c>
      <c r="W1749" s="295">
        <v>111.5</v>
      </c>
      <c r="X1749" s="295">
        <v>0</v>
      </c>
      <c r="Y1749" s="295">
        <v>0</v>
      </c>
      <c r="Z1749" s="295">
        <v>0</v>
      </c>
      <c r="AA1749" s="295">
        <v>38.49</v>
      </c>
      <c r="AB1749" s="295">
        <v>0</v>
      </c>
      <c r="AC1749" s="295">
        <v>0</v>
      </c>
      <c r="AD1749" s="295">
        <v>0</v>
      </c>
      <c r="AE1749" s="295">
        <v>0</v>
      </c>
      <c r="AF1749" s="295">
        <v>-13.04</v>
      </c>
      <c r="AG1749" s="295">
        <v>19.829999999999998</v>
      </c>
      <c r="AH1749" s="295">
        <v>61.34</v>
      </c>
      <c r="AI1749" s="295">
        <v>0</v>
      </c>
      <c r="AJ1749" s="295">
        <v>0</v>
      </c>
      <c r="AK1749" s="295">
        <v>0</v>
      </c>
      <c r="AL1749" s="295">
        <v>0</v>
      </c>
      <c r="AM1749" s="295">
        <v>0</v>
      </c>
      <c r="AN1749" s="295">
        <v>0</v>
      </c>
      <c r="AO1749" s="295">
        <v>0</v>
      </c>
      <c r="AP1749" s="295">
        <v>1.5</v>
      </c>
      <c r="AQ1749" s="295">
        <v>0</v>
      </c>
      <c r="AR1749" s="295">
        <v>1.38</v>
      </c>
      <c r="AS1749" s="295">
        <v>0</v>
      </c>
      <c r="AT1749" s="295">
        <f t="shared" si="27"/>
        <v>524.19000000000005</v>
      </c>
      <c r="AU1749" s="295">
        <v>0</v>
      </c>
      <c r="AV1749" s="295">
        <v>0</v>
      </c>
      <c r="AW1749" s="296">
        <v>38</v>
      </c>
      <c r="AX1749" s="296">
        <v>240</v>
      </c>
      <c r="AY1749" s="295">
        <v>349000.01</v>
      </c>
      <c r="AZ1749" s="295">
        <v>44472.46</v>
      </c>
      <c r="BA1749" s="294">
        <v>47.867618999999998</v>
      </c>
      <c r="BB1749" s="294">
        <v>14.6728793735953</v>
      </c>
      <c r="BC1749" s="294">
        <v>9.6</v>
      </c>
      <c r="BD1749" s="294"/>
      <c r="BE1749" s="293" t="s">
        <v>4204</v>
      </c>
      <c r="BF1749" s="291"/>
      <c r="BG1749" s="293" t="s">
        <v>335</v>
      </c>
      <c r="BH1749" s="293" t="s">
        <v>225</v>
      </c>
      <c r="BI1749" s="293" t="s">
        <v>392</v>
      </c>
      <c r="BJ1749" s="293" t="s">
        <v>103</v>
      </c>
      <c r="BK1749" s="292" t="s">
        <v>175</v>
      </c>
      <c r="BL1749" s="294">
        <v>106754.75364736</v>
      </c>
      <c r="BM1749" s="292" t="s">
        <v>309</v>
      </c>
      <c r="BN1749" s="294"/>
      <c r="BO1749" s="297">
        <v>39046</v>
      </c>
      <c r="BP1749" s="297">
        <v>46351</v>
      </c>
      <c r="BQ1749" s="297" t="s">
        <v>4757</v>
      </c>
      <c r="BR1749" s="297" t="s">
        <v>4764</v>
      </c>
      <c r="BS1749" s="297">
        <v>39046</v>
      </c>
      <c r="BT1749" s="297">
        <v>46351</v>
      </c>
      <c r="BU1749" s="294">
        <v>0</v>
      </c>
      <c r="BV1749" s="294">
        <v>38.49</v>
      </c>
      <c r="BW1749" s="294">
        <v>0</v>
      </c>
    </row>
    <row r="1750" spans="1:75" s="289" customFormat="1" ht="18.2" customHeight="1" x14ac:dyDescent="0.15">
      <c r="A1750" s="298">
        <v>1748</v>
      </c>
      <c r="B1750" s="299" t="s">
        <v>305</v>
      </c>
      <c r="C1750" s="299" t="s">
        <v>306</v>
      </c>
      <c r="D1750" s="313">
        <v>45170</v>
      </c>
      <c r="E1750" s="300" t="s">
        <v>2810</v>
      </c>
      <c r="F1750" s="309">
        <v>0</v>
      </c>
      <c r="G1750" s="309">
        <v>0</v>
      </c>
      <c r="H1750" s="302">
        <v>31258.05</v>
      </c>
      <c r="I1750" s="302">
        <v>0</v>
      </c>
      <c r="J1750" s="302">
        <v>0</v>
      </c>
      <c r="K1750" s="302">
        <v>31258.05</v>
      </c>
      <c r="L1750" s="302">
        <v>208.27</v>
      </c>
      <c r="M1750" s="302">
        <v>0</v>
      </c>
      <c r="N1750" s="302">
        <v>0</v>
      </c>
      <c r="O1750" s="302">
        <v>208.27</v>
      </c>
      <c r="P1750" s="302">
        <v>0</v>
      </c>
      <c r="Q1750" s="302">
        <v>0</v>
      </c>
      <c r="R1750" s="302">
        <v>31049.78</v>
      </c>
      <c r="S1750" s="302">
        <v>0</v>
      </c>
      <c r="T1750" s="302">
        <v>250.06</v>
      </c>
      <c r="U1750" s="302">
        <v>0</v>
      </c>
      <c r="V1750" s="302">
        <v>0</v>
      </c>
      <c r="W1750" s="302">
        <v>250.06</v>
      </c>
      <c r="X1750" s="302">
        <v>0</v>
      </c>
      <c r="Y1750" s="302">
        <v>0</v>
      </c>
      <c r="Z1750" s="302">
        <v>0</v>
      </c>
      <c r="AA1750" s="302">
        <v>47.18</v>
      </c>
      <c r="AB1750" s="302">
        <v>0</v>
      </c>
      <c r="AC1750" s="302">
        <v>0</v>
      </c>
      <c r="AD1750" s="302">
        <v>0</v>
      </c>
      <c r="AE1750" s="302">
        <v>0</v>
      </c>
      <c r="AF1750" s="302">
        <v>-15.14</v>
      </c>
      <c r="AG1750" s="302">
        <v>25.28</v>
      </c>
      <c r="AH1750" s="302">
        <v>69.44</v>
      </c>
      <c r="AI1750" s="302">
        <v>0</v>
      </c>
      <c r="AJ1750" s="302">
        <v>0</v>
      </c>
      <c r="AK1750" s="302">
        <v>0</v>
      </c>
      <c r="AL1750" s="302">
        <v>0</v>
      </c>
      <c r="AM1750" s="302">
        <v>0</v>
      </c>
      <c r="AN1750" s="302">
        <v>0</v>
      </c>
      <c r="AO1750" s="302">
        <v>0</v>
      </c>
      <c r="AP1750" s="302">
        <v>6.33</v>
      </c>
      <c r="AQ1750" s="302">
        <v>0</v>
      </c>
      <c r="AR1750" s="302">
        <v>4.01</v>
      </c>
      <c r="AS1750" s="302">
        <v>0</v>
      </c>
      <c r="AT1750" s="295">
        <f t="shared" si="27"/>
        <v>587.41</v>
      </c>
      <c r="AU1750" s="302">
        <v>0</v>
      </c>
      <c r="AV1750" s="302">
        <v>0</v>
      </c>
      <c r="AW1750" s="303">
        <v>98</v>
      </c>
      <c r="AX1750" s="303">
        <v>300</v>
      </c>
      <c r="AY1750" s="302">
        <v>349000.01</v>
      </c>
      <c r="AZ1750" s="302">
        <v>52044</v>
      </c>
      <c r="BA1750" s="301">
        <v>56.017192999999999</v>
      </c>
      <c r="BB1750" s="301">
        <v>33.4202121064395</v>
      </c>
      <c r="BC1750" s="301">
        <v>9.6</v>
      </c>
      <c r="BD1750" s="301"/>
      <c r="BE1750" s="300" t="s">
        <v>4204</v>
      </c>
      <c r="BF1750" s="298"/>
      <c r="BG1750" s="300" t="s">
        <v>335</v>
      </c>
      <c r="BH1750" s="300" t="s">
        <v>225</v>
      </c>
      <c r="BI1750" s="300" t="s">
        <v>392</v>
      </c>
      <c r="BJ1750" s="300" t="s">
        <v>103</v>
      </c>
      <c r="BK1750" s="299" t="s">
        <v>175</v>
      </c>
      <c r="BL1750" s="301">
        <v>243153.80795888</v>
      </c>
      <c r="BM1750" s="299" t="s">
        <v>309</v>
      </c>
      <c r="BN1750" s="301"/>
      <c r="BO1750" s="304">
        <v>39046</v>
      </c>
      <c r="BP1750" s="304">
        <v>48177</v>
      </c>
      <c r="BQ1750" s="297" t="s">
        <v>4757</v>
      </c>
      <c r="BR1750" s="297" t="s">
        <v>4764</v>
      </c>
      <c r="BS1750" s="297">
        <v>39046</v>
      </c>
      <c r="BT1750" s="297">
        <v>48177</v>
      </c>
      <c r="BU1750" s="301">
        <v>0</v>
      </c>
      <c r="BV1750" s="301">
        <v>47.18</v>
      </c>
      <c r="BW1750" s="301">
        <v>0</v>
      </c>
    </row>
    <row r="1751" spans="1:75" s="289" customFormat="1" ht="18.2" customHeight="1" x14ac:dyDescent="0.15">
      <c r="A1751" s="291">
        <v>1749</v>
      </c>
      <c r="B1751" s="292" t="s">
        <v>305</v>
      </c>
      <c r="C1751" s="292" t="s">
        <v>306</v>
      </c>
      <c r="D1751" s="312">
        <v>45170</v>
      </c>
      <c r="E1751" s="293" t="s">
        <v>2811</v>
      </c>
      <c r="F1751" s="308">
        <v>109</v>
      </c>
      <c r="G1751" s="308">
        <v>108</v>
      </c>
      <c r="H1751" s="295">
        <v>30652.89</v>
      </c>
      <c r="I1751" s="295">
        <v>14729.65</v>
      </c>
      <c r="J1751" s="295">
        <v>0</v>
      </c>
      <c r="K1751" s="295">
        <v>45382.54</v>
      </c>
      <c r="L1751" s="295">
        <v>204.2</v>
      </c>
      <c r="M1751" s="295">
        <v>0</v>
      </c>
      <c r="N1751" s="295">
        <v>0</v>
      </c>
      <c r="O1751" s="295">
        <v>0</v>
      </c>
      <c r="P1751" s="295">
        <v>0</v>
      </c>
      <c r="Q1751" s="295">
        <v>0</v>
      </c>
      <c r="R1751" s="295">
        <v>45382.54</v>
      </c>
      <c r="S1751" s="295">
        <v>33807.71</v>
      </c>
      <c r="T1751" s="295">
        <v>245.22</v>
      </c>
      <c r="U1751" s="295">
        <v>0</v>
      </c>
      <c r="V1751" s="295">
        <v>0</v>
      </c>
      <c r="W1751" s="295">
        <v>0</v>
      </c>
      <c r="X1751" s="295">
        <v>0</v>
      </c>
      <c r="Y1751" s="295">
        <v>0</v>
      </c>
      <c r="Z1751" s="295">
        <v>34052.93</v>
      </c>
      <c r="AA1751" s="295">
        <v>0</v>
      </c>
      <c r="AB1751" s="295">
        <v>0</v>
      </c>
      <c r="AC1751" s="295">
        <v>0</v>
      </c>
      <c r="AD1751" s="295">
        <v>0</v>
      </c>
      <c r="AE1751" s="295">
        <v>0</v>
      </c>
      <c r="AF1751" s="295">
        <v>0</v>
      </c>
      <c r="AG1751" s="295">
        <v>0</v>
      </c>
      <c r="AH1751" s="295">
        <v>0</v>
      </c>
      <c r="AI1751" s="295">
        <v>0</v>
      </c>
      <c r="AJ1751" s="295">
        <v>0</v>
      </c>
      <c r="AK1751" s="295">
        <v>0</v>
      </c>
      <c r="AL1751" s="295">
        <v>0</v>
      </c>
      <c r="AM1751" s="295">
        <v>0</v>
      </c>
      <c r="AN1751" s="295">
        <v>0</v>
      </c>
      <c r="AO1751" s="295">
        <v>0</v>
      </c>
      <c r="AP1751" s="295">
        <v>0</v>
      </c>
      <c r="AQ1751" s="295">
        <v>0</v>
      </c>
      <c r="AR1751" s="295">
        <v>0</v>
      </c>
      <c r="AS1751" s="295">
        <v>0</v>
      </c>
      <c r="AT1751" s="295">
        <f t="shared" si="27"/>
        <v>0</v>
      </c>
      <c r="AU1751" s="295">
        <v>14933.85</v>
      </c>
      <c r="AV1751" s="295">
        <v>34052.93</v>
      </c>
      <c r="AW1751" s="296">
        <v>98</v>
      </c>
      <c r="AX1751" s="296">
        <v>300</v>
      </c>
      <c r="AY1751" s="295">
        <v>217000.01</v>
      </c>
      <c r="AZ1751" s="295">
        <v>51032.4</v>
      </c>
      <c r="BA1751" s="294">
        <v>88.341007000000005</v>
      </c>
      <c r="BB1751" s="294">
        <v>78.560665064111802</v>
      </c>
      <c r="BC1751" s="294">
        <v>9.6</v>
      </c>
      <c r="BD1751" s="294"/>
      <c r="BE1751" s="293" t="s">
        <v>4204</v>
      </c>
      <c r="BF1751" s="291"/>
      <c r="BG1751" s="293" t="s">
        <v>335</v>
      </c>
      <c r="BH1751" s="293" t="s">
        <v>225</v>
      </c>
      <c r="BI1751" s="293" t="s">
        <v>392</v>
      </c>
      <c r="BJ1751" s="293" t="s">
        <v>4205</v>
      </c>
      <c r="BK1751" s="292" t="s">
        <v>175</v>
      </c>
      <c r="BL1751" s="294">
        <v>355395.02746383997</v>
      </c>
      <c r="BM1751" s="292" t="s">
        <v>309</v>
      </c>
      <c r="BN1751" s="294"/>
      <c r="BO1751" s="297">
        <v>39046</v>
      </c>
      <c r="BP1751" s="297">
        <v>48177</v>
      </c>
      <c r="BQ1751" s="297" t="s">
        <v>4123</v>
      </c>
      <c r="BR1751" s="297" t="s">
        <v>4760</v>
      </c>
      <c r="BS1751" s="297">
        <v>39046</v>
      </c>
      <c r="BT1751" s="297">
        <v>48177</v>
      </c>
      <c r="BU1751" s="294">
        <v>14541.78</v>
      </c>
      <c r="BV1751" s="294">
        <v>46.26</v>
      </c>
      <c r="BW1751" s="294">
        <v>0</v>
      </c>
    </row>
    <row r="1752" spans="1:75" s="289" customFormat="1" ht="18.2" customHeight="1" x14ac:dyDescent="0.15">
      <c r="A1752" s="298">
        <v>1750</v>
      </c>
      <c r="B1752" s="299" t="s">
        <v>305</v>
      </c>
      <c r="C1752" s="299" t="s">
        <v>306</v>
      </c>
      <c r="D1752" s="313">
        <v>45170</v>
      </c>
      <c r="E1752" s="300" t="s">
        <v>2812</v>
      </c>
      <c r="F1752" s="309">
        <v>144</v>
      </c>
      <c r="G1752" s="309">
        <v>143</v>
      </c>
      <c r="H1752" s="302">
        <v>41450.449999999997</v>
      </c>
      <c r="I1752" s="302">
        <v>23697.47</v>
      </c>
      <c r="J1752" s="302">
        <v>0</v>
      </c>
      <c r="K1752" s="302">
        <v>65147.92</v>
      </c>
      <c r="L1752" s="302">
        <v>277.44</v>
      </c>
      <c r="M1752" s="302">
        <v>0</v>
      </c>
      <c r="N1752" s="302">
        <v>0</v>
      </c>
      <c r="O1752" s="302">
        <v>0</v>
      </c>
      <c r="P1752" s="302">
        <v>0</v>
      </c>
      <c r="Q1752" s="302">
        <v>0</v>
      </c>
      <c r="R1752" s="302">
        <v>65147.92</v>
      </c>
      <c r="S1752" s="302">
        <v>62901.9</v>
      </c>
      <c r="T1752" s="302">
        <v>328.15</v>
      </c>
      <c r="U1752" s="302">
        <v>0</v>
      </c>
      <c r="V1752" s="302">
        <v>0</v>
      </c>
      <c r="W1752" s="302">
        <v>0</v>
      </c>
      <c r="X1752" s="302">
        <v>0</v>
      </c>
      <c r="Y1752" s="302">
        <v>0</v>
      </c>
      <c r="Z1752" s="302">
        <v>63230.05</v>
      </c>
      <c r="AA1752" s="302">
        <v>0</v>
      </c>
      <c r="AB1752" s="302">
        <v>0</v>
      </c>
      <c r="AC1752" s="302">
        <v>0</v>
      </c>
      <c r="AD1752" s="302">
        <v>0</v>
      </c>
      <c r="AE1752" s="302">
        <v>0</v>
      </c>
      <c r="AF1752" s="302">
        <v>0</v>
      </c>
      <c r="AG1752" s="302">
        <v>0</v>
      </c>
      <c r="AH1752" s="302">
        <v>0</v>
      </c>
      <c r="AI1752" s="302">
        <v>0</v>
      </c>
      <c r="AJ1752" s="302">
        <v>0</v>
      </c>
      <c r="AK1752" s="302">
        <v>0</v>
      </c>
      <c r="AL1752" s="302">
        <v>0</v>
      </c>
      <c r="AM1752" s="302">
        <v>0</v>
      </c>
      <c r="AN1752" s="302">
        <v>0</v>
      </c>
      <c r="AO1752" s="302">
        <v>0</v>
      </c>
      <c r="AP1752" s="302">
        <v>0</v>
      </c>
      <c r="AQ1752" s="302">
        <v>0</v>
      </c>
      <c r="AR1752" s="302">
        <v>0</v>
      </c>
      <c r="AS1752" s="302">
        <v>0</v>
      </c>
      <c r="AT1752" s="295">
        <f t="shared" si="27"/>
        <v>0</v>
      </c>
      <c r="AU1752" s="302">
        <v>23974.91</v>
      </c>
      <c r="AV1752" s="302">
        <v>63230.05</v>
      </c>
      <c r="AW1752" s="303">
        <v>98</v>
      </c>
      <c r="AX1752" s="303">
        <v>300</v>
      </c>
      <c r="AY1752" s="302">
        <v>289300</v>
      </c>
      <c r="AZ1752" s="302">
        <v>69313.02</v>
      </c>
      <c r="BA1752" s="301">
        <v>89.999995999999996</v>
      </c>
      <c r="BB1752" s="301">
        <v>84.591791548085993</v>
      </c>
      <c r="BC1752" s="301">
        <v>9.5</v>
      </c>
      <c r="BD1752" s="301"/>
      <c r="BE1752" s="300" t="s">
        <v>4204</v>
      </c>
      <c r="BF1752" s="298"/>
      <c r="BG1752" s="300" t="s">
        <v>312</v>
      </c>
      <c r="BH1752" s="300" t="s">
        <v>221</v>
      </c>
      <c r="BI1752" s="300" t="s">
        <v>798</v>
      </c>
      <c r="BJ1752" s="300" t="s">
        <v>4205</v>
      </c>
      <c r="BK1752" s="299" t="s">
        <v>175</v>
      </c>
      <c r="BL1752" s="301">
        <v>510179.61572032003</v>
      </c>
      <c r="BM1752" s="299" t="s">
        <v>309</v>
      </c>
      <c r="BN1752" s="301"/>
      <c r="BO1752" s="304">
        <v>39046</v>
      </c>
      <c r="BP1752" s="304">
        <v>48177</v>
      </c>
      <c r="BQ1752" s="297" t="s">
        <v>4123</v>
      </c>
      <c r="BR1752" s="297" t="s">
        <v>4760</v>
      </c>
      <c r="BS1752" s="297">
        <v>39046</v>
      </c>
      <c r="BT1752" s="297">
        <v>48177</v>
      </c>
      <c r="BU1752" s="301">
        <v>23859.919999999998</v>
      </c>
      <c r="BV1752" s="301">
        <v>48.13</v>
      </c>
      <c r="BW1752" s="301">
        <v>0</v>
      </c>
    </row>
    <row r="1753" spans="1:75" s="289" customFormat="1" ht="18.2" customHeight="1" x14ac:dyDescent="0.15">
      <c r="A1753" s="291">
        <v>1751</v>
      </c>
      <c r="B1753" s="292" t="s">
        <v>305</v>
      </c>
      <c r="C1753" s="292" t="s">
        <v>306</v>
      </c>
      <c r="D1753" s="312">
        <v>45170</v>
      </c>
      <c r="E1753" s="293" t="s">
        <v>2813</v>
      </c>
      <c r="F1753" s="308">
        <v>162</v>
      </c>
      <c r="G1753" s="308">
        <v>161</v>
      </c>
      <c r="H1753" s="295">
        <v>8906.2199999999993</v>
      </c>
      <c r="I1753" s="295">
        <v>5205.83</v>
      </c>
      <c r="J1753" s="295">
        <v>0</v>
      </c>
      <c r="K1753" s="295">
        <v>14112.05</v>
      </c>
      <c r="L1753" s="295">
        <v>58.54</v>
      </c>
      <c r="M1753" s="295">
        <v>0</v>
      </c>
      <c r="N1753" s="295">
        <v>0</v>
      </c>
      <c r="O1753" s="295">
        <v>0</v>
      </c>
      <c r="P1753" s="295">
        <v>0</v>
      </c>
      <c r="Q1753" s="295">
        <v>0</v>
      </c>
      <c r="R1753" s="295">
        <v>14112.05</v>
      </c>
      <c r="S1753" s="295">
        <v>16049.37</v>
      </c>
      <c r="T1753" s="295">
        <v>73.48</v>
      </c>
      <c r="U1753" s="295">
        <v>0</v>
      </c>
      <c r="V1753" s="295">
        <v>0</v>
      </c>
      <c r="W1753" s="295">
        <v>0</v>
      </c>
      <c r="X1753" s="295">
        <v>0</v>
      </c>
      <c r="Y1753" s="295">
        <v>0</v>
      </c>
      <c r="Z1753" s="295">
        <v>16122.85</v>
      </c>
      <c r="AA1753" s="295">
        <v>0</v>
      </c>
      <c r="AB1753" s="295">
        <v>0</v>
      </c>
      <c r="AC1753" s="295">
        <v>0</v>
      </c>
      <c r="AD1753" s="295">
        <v>0</v>
      </c>
      <c r="AE1753" s="295">
        <v>0</v>
      </c>
      <c r="AF1753" s="295">
        <v>0</v>
      </c>
      <c r="AG1753" s="295">
        <v>0</v>
      </c>
      <c r="AH1753" s="295">
        <v>0</v>
      </c>
      <c r="AI1753" s="295">
        <v>0</v>
      </c>
      <c r="AJ1753" s="295">
        <v>0</v>
      </c>
      <c r="AK1753" s="295">
        <v>0</v>
      </c>
      <c r="AL1753" s="295">
        <v>0</v>
      </c>
      <c r="AM1753" s="295">
        <v>0</v>
      </c>
      <c r="AN1753" s="295">
        <v>0</v>
      </c>
      <c r="AO1753" s="295">
        <v>0</v>
      </c>
      <c r="AP1753" s="295">
        <v>0</v>
      </c>
      <c r="AQ1753" s="295">
        <v>0</v>
      </c>
      <c r="AR1753" s="295">
        <v>0</v>
      </c>
      <c r="AS1753" s="295">
        <v>0</v>
      </c>
      <c r="AT1753" s="295">
        <f t="shared" si="27"/>
        <v>0</v>
      </c>
      <c r="AU1753" s="295">
        <v>5264.37</v>
      </c>
      <c r="AV1753" s="295">
        <v>16122.85</v>
      </c>
      <c r="AW1753" s="296">
        <v>98</v>
      </c>
      <c r="AX1753" s="296">
        <v>300</v>
      </c>
      <c r="AY1753" s="295">
        <v>261099.98</v>
      </c>
      <c r="AZ1753" s="295">
        <v>14641.53</v>
      </c>
      <c r="BA1753" s="294">
        <v>21.064722</v>
      </c>
      <c r="BB1753" s="294">
        <v>20.3029608312861</v>
      </c>
      <c r="BC1753" s="294">
        <v>9.9</v>
      </c>
      <c r="BD1753" s="294"/>
      <c r="BE1753" s="293" t="s">
        <v>4204</v>
      </c>
      <c r="BF1753" s="291"/>
      <c r="BG1753" s="293" t="s">
        <v>312</v>
      </c>
      <c r="BH1753" s="293" t="s">
        <v>221</v>
      </c>
      <c r="BI1753" s="293" t="s">
        <v>798</v>
      </c>
      <c r="BJ1753" s="293" t="s">
        <v>4205</v>
      </c>
      <c r="BK1753" s="292" t="s">
        <v>175</v>
      </c>
      <c r="BL1753" s="294">
        <v>110512.81830680001</v>
      </c>
      <c r="BM1753" s="292" t="s">
        <v>309</v>
      </c>
      <c r="BN1753" s="294"/>
      <c r="BO1753" s="297">
        <v>39046</v>
      </c>
      <c r="BP1753" s="297">
        <v>48177</v>
      </c>
      <c r="BQ1753" s="297" t="s">
        <v>929</v>
      </c>
      <c r="BR1753" s="297" t="s">
        <v>4777</v>
      </c>
      <c r="BS1753" s="297">
        <v>39046</v>
      </c>
      <c r="BT1753" s="297">
        <v>48177</v>
      </c>
      <c r="BU1753" s="294">
        <v>9375.34</v>
      </c>
      <c r="BV1753" s="294">
        <v>24.13</v>
      </c>
      <c r="BW1753" s="294">
        <v>0</v>
      </c>
    </row>
    <row r="1754" spans="1:75" s="289" customFormat="1" ht="18.2" customHeight="1" x14ac:dyDescent="0.15">
      <c r="A1754" s="298">
        <v>1752</v>
      </c>
      <c r="B1754" s="299" t="s">
        <v>305</v>
      </c>
      <c r="C1754" s="299" t="s">
        <v>306</v>
      </c>
      <c r="D1754" s="313">
        <v>45170</v>
      </c>
      <c r="E1754" s="300" t="s">
        <v>2814</v>
      </c>
      <c r="F1754" s="309">
        <v>171</v>
      </c>
      <c r="G1754" s="309">
        <v>170</v>
      </c>
      <c r="H1754" s="302">
        <v>36599.599999999999</v>
      </c>
      <c r="I1754" s="302">
        <v>22609.3</v>
      </c>
      <c r="J1754" s="302">
        <v>0</v>
      </c>
      <c r="K1754" s="302">
        <v>59208.9</v>
      </c>
      <c r="L1754" s="302">
        <v>243.78</v>
      </c>
      <c r="M1754" s="302">
        <v>0</v>
      </c>
      <c r="N1754" s="302">
        <v>0</v>
      </c>
      <c r="O1754" s="302">
        <v>0</v>
      </c>
      <c r="P1754" s="302">
        <v>0</v>
      </c>
      <c r="Q1754" s="302">
        <v>0</v>
      </c>
      <c r="R1754" s="302">
        <v>59208.9</v>
      </c>
      <c r="S1754" s="302">
        <v>68609.3</v>
      </c>
      <c r="T1754" s="302">
        <v>292.8</v>
      </c>
      <c r="U1754" s="302">
        <v>0</v>
      </c>
      <c r="V1754" s="302">
        <v>0</v>
      </c>
      <c r="W1754" s="302">
        <v>0</v>
      </c>
      <c r="X1754" s="302">
        <v>0</v>
      </c>
      <c r="Y1754" s="302">
        <v>0</v>
      </c>
      <c r="Z1754" s="302">
        <v>68902.100000000006</v>
      </c>
      <c r="AA1754" s="302">
        <v>0</v>
      </c>
      <c r="AB1754" s="302">
        <v>0</v>
      </c>
      <c r="AC1754" s="302">
        <v>0</v>
      </c>
      <c r="AD1754" s="302">
        <v>0</v>
      </c>
      <c r="AE1754" s="302">
        <v>0</v>
      </c>
      <c r="AF1754" s="302">
        <v>0</v>
      </c>
      <c r="AG1754" s="302">
        <v>0</v>
      </c>
      <c r="AH1754" s="302">
        <v>0</v>
      </c>
      <c r="AI1754" s="302">
        <v>0</v>
      </c>
      <c r="AJ1754" s="302">
        <v>0</v>
      </c>
      <c r="AK1754" s="302">
        <v>0</v>
      </c>
      <c r="AL1754" s="302">
        <v>0</v>
      </c>
      <c r="AM1754" s="302">
        <v>0</v>
      </c>
      <c r="AN1754" s="302">
        <v>0</v>
      </c>
      <c r="AO1754" s="302">
        <v>0</v>
      </c>
      <c r="AP1754" s="302">
        <v>0</v>
      </c>
      <c r="AQ1754" s="302">
        <v>0</v>
      </c>
      <c r="AR1754" s="302">
        <v>0</v>
      </c>
      <c r="AS1754" s="302">
        <v>0</v>
      </c>
      <c r="AT1754" s="295">
        <f t="shared" si="27"/>
        <v>0</v>
      </c>
      <c r="AU1754" s="302">
        <v>22853.08</v>
      </c>
      <c r="AV1754" s="302">
        <v>68902.100000000006</v>
      </c>
      <c r="AW1754" s="303">
        <v>98</v>
      </c>
      <c r="AX1754" s="303">
        <v>300</v>
      </c>
      <c r="AY1754" s="302">
        <v>256699.99</v>
      </c>
      <c r="AZ1754" s="302">
        <v>60930</v>
      </c>
      <c r="BA1754" s="301">
        <v>89.162334999999999</v>
      </c>
      <c r="BB1754" s="301">
        <v>86.643751465312604</v>
      </c>
      <c r="BC1754" s="301">
        <v>9.6</v>
      </c>
      <c r="BD1754" s="301"/>
      <c r="BE1754" s="300" t="s">
        <v>4204</v>
      </c>
      <c r="BF1754" s="298"/>
      <c r="BG1754" s="300" t="s">
        <v>312</v>
      </c>
      <c r="BH1754" s="300" t="s">
        <v>221</v>
      </c>
      <c r="BI1754" s="300" t="s">
        <v>798</v>
      </c>
      <c r="BJ1754" s="300" t="s">
        <v>4205</v>
      </c>
      <c r="BK1754" s="299" t="s">
        <v>175</v>
      </c>
      <c r="BL1754" s="301">
        <v>463670.57995440002</v>
      </c>
      <c r="BM1754" s="299" t="s">
        <v>309</v>
      </c>
      <c r="BN1754" s="301"/>
      <c r="BO1754" s="304">
        <v>39046</v>
      </c>
      <c r="BP1754" s="304">
        <v>48177</v>
      </c>
      <c r="BQ1754" s="297" t="s">
        <v>955</v>
      </c>
      <c r="BR1754" s="297" t="s">
        <v>4778</v>
      </c>
      <c r="BS1754" s="297" t="s">
        <v>4742</v>
      </c>
      <c r="BT1754" s="297" t="s">
        <v>4742</v>
      </c>
      <c r="BU1754" s="301">
        <v>27107.21</v>
      </c>
      <c r="BV1754" s="301">
        <v>55.23</v>
      </c>
      <c r="BW1754" s="301">
        <v>0</v>
      </c>
    </row>
    <row r="1755" spans="1:75" s="289" customFormat="1" ht="18.2" customHeight="1" x14ac:dyDescent="0.15">
      <c r="A1755" s="291">
        <v>1753</v>
      </c>
      <c r="B1755" s="292" t="s">
        <v>305</v>
      </c>
      <c r="C1755" s="292" t="s">
        <v>306</v>
      </c>
      <c r="D1755" s="312">
        <v>45170</v>
      </c>
      <c r="E1755" s="293" t="s">
        <v>2815</v>
      </c>
      <c r="F1755" s="308">
        <v>0</v>
      </c>
      <c r="G1755" s="308">
        <v>0</v>
      </c>
      <c r="H1755" s="295">
        <v>17482.78</v>
      </c>
      <c r="I1755" s="295">
        <v>0</v>
      </c>
      <c r="J1755" s="295">
        <v>0</v>
      </c>
      <c r="K1755" s="295">
        <v>17482.78</v>
      </c>
      <c r="L1755" s="295">
        <v>114.9</v>
      </c>
      <c r="M1755" s="295">
        <v>0</v>
      </c>
      <c r="N1755" s="295">
        <v>0</v>
      </c>
      <c r="O1755" s="295">
        <v>114.9</v>
      </c>
      <c r="P1755" s="295">
        <v>0</v>
      </c>
      <c r="Q1755" s="295">
        <v>0</v>
      </c>
      <c r="R1755" s="295">
        <v>17367.88</v>
      </c>
      <c r="S1755" s="295">
        <v>0</v>
      </c>
      <c r="T1755" s="295">
        <v>144.22999999999999</v>
      </c>
      <c r="U1755" s="295">
        <v>0</v>
      </c>
      <c r="V1755" s="295">
        <v>0</v>
      </c>
      <c r="W1755" s="295">
        <v>144.22999999999999</v>
      </c>
      <c r="X1755" s="295">
        <v>0</v>
      </c>
      <c r="Y1755" s="295">
        <v>0</v>
      </c>
      <c r="Z1755" s="295">
        <v>0</v>
      </c>
      <c r="AA1755" s="295">
        <v>47.37</v>
      </c>
      <c r="AB1755" s="295">
        <v>0</v>
      </c>
      <c r="AC1755" s="295">
        <v>0</v>
      </c>
      <c r="AD1755" s="295">
        <v>0</v>
      </c>
      <c r="AE1755" s="295">
        <v>0</v>
      </c>
      <c r="AF1755" s="295">
        <v>-8.3699999999999992</v>
      </c>
      <c r="AG1755" s="295">
        <v>15.33</v>
      </c>
      <c r="AH1755" s="295">
        <v>40.83</v>
      </c>
      <c r="AI1755" s="295">
        <v>0</v>
      </c>
      <c r="AJ1755" s="295">
        <v>0</v>
      </c>
      <c r="AK1755" s="295">
        <v>0</v>
      </c>
      <c r="AL1755" s="295">
        <v>0</v>
      </c>
      <c r="AM1755" s="295">
        <v>0</v>
      </c>
      <c r="AN1755" s="295">
        <v>0</v>
      </c>
      <c r="AO1755" s="295">
        <v>0</v>
      </c>
      <c r="AP1755" s="295">
        <v>14.28</v>
      </c>
      <c r="AQ1755" s="295">
        <v>0</v>
      </c>
      <c r="AR1755" s="295">
        <v>11.02</v>
      </c>
      <c r="AS1755" s="295">
        <v>0</v>
      </c>
      <c r="AT1755" s="295">
        <f t="shared" si="27"/>
        <v>357.54999999999995</v>
      </c>
      <c r="AU1755" s="295">
        <v>0</v>
      </c>
      <c r="AV1755" s="295">
        <v>0</v>
      </c>
      <c r="AW1755" s="296">
        <v>98</v>
      </c>
      <c r="AX1755" s="296">
        <v>300</v>
      </c>
      <c r="AY1755" s="295">
        <v>256400</v>
      </c>
      <c r="AZ1755" s="295">
        <v>28738.94</v>
      </c>
      <c r="BA1755" s="294">
        <v>42.104531000000001</v>
      </c>
      <c r="BB1755" s="294">
        <v>25.445143135560301</v>
      </c>
      <c r="BC1755" s="294">
        <v>9.9</v>
      </c>
      <c r="BD1755" s="294"/>
      <c r="BE1755" s="293" t="s">
        <v>4204</v>
      </c>
      <c r="BF1755" s="291"/>
      <c r="BG1755" s="293" t="s">
        <v>312</v>
      </c>
      <c r="BH1755" s="293" t="s">
        <v>221</v>
      </c>
      <c r="BI1755" s="293" t="s">
        <v>798</v>
      </c>
      <c r="BJ1755" s="293" t="s">
        <v>103</v>
      </c>
      <c r="BK1755" s="292" t="s">
        <v>175</v>
      </c>
      <c r="BL1755" s="294">
        <v>136009.53559648001</v>
      </c>
      <c r="BM1755" s="292" t="s">
        <v>309</v>
      </c>
      <c r="BN1755" s="294"/>
      <c r="BO1755" s="297">
        <v>39046</v>
      </c>
      <c r="BP1755" s="297">
        <v>48177</v>
      </c>
      <c r="BQ1755" s="297" t="s">
        <v>4757</v>
      </c>
      <c r="BR1755" s="297" t="s">
        <v>4764</v>
      </c>
      <c r="BS1755" s="297">
        <v>39046</v>
      </c>
      <c r="BT1755" s="297">
        <v>48177</v>
      </c>
      <c r="BU1755" s="294">
        <v>0</v>
      </c>
      <c r="BV1755" s="294">
        <v>47.37</v>
      </c>
      <c r="BW1755" s="294">
        <v>0</v>
      </c>
    </row>
    <row r="1756" spans="1:75" s="289" customFormat="1" ht="18.2" customHeight="1" x14ac:dyDescent="0.15">
      <c r="A1756" s="298">
        <v>1754</v>
      </c>
      <c r="B1756" s="299" t="s">
        <v>305</v>
      </c>
      <c r="C1756" s="299" t="s">
        <v>306</v>
      </c>
      <c r="D1756" s="313">
        <v>45170</v>
      </c>
      <c r="E1756" s="300" t="s">
        <v>2816</v>
      </c>
      <c r="F1756" s="309">
        <v>0</v>
      </c>
      <c r="G1756" s="309">
        <v>0</v>
      </c>
      <c r="H1756" s="302">
        <v>17508.12</v>
      </c>
      <c r="I1756" s="302">
        <v>0</v>
      </c>
      <c r="J1756" s="302">
        <v>0</v>
      </c>
      <c r="K1756" s="302">
        <v>17508.12</v>
      </c>
      <c r="L1756" s="302">
        <v>115.05</v>
      </c>
      <c r="M1756" s="302">
        <v>0</v>
      </c>
      <c r="N1756" s="302">
        <v>0</v>
      </c>
      <c r="O1756" s="302">
        <v>115.05</v>
      </c>
      <c r="P1756" s="302">
        <v>0</v>
      </c>
      <c r="Q1756" s="302">
        <v>0</v>
      </c>
      <c r="R1756" s="302">
        <v>17393.07</v>
      </c>
      <c r="S1756" s="302">
        <v>0</v>
      </c>
      <c r="T1756" s="302">
        <v>144.44</v>
      </c>
      <c r="U1756" s="302">
        <v>0</v>
      </c>
      <c r="V1756" s="302">
        <v>0</v>
      </c>
      <c r="W1756" s="302">
        <v>144.44</v>
      </c>
      <c r="X1756" s="302">
        <v>0</v>
      </c>
      <c r="Y1756" s="302">
        <v>0</v>
      </c>
      <c r="Z1756" s="302">
        <v>0</v>
      </c>
      <c r="AA1756" s="302">
        <v>47.44</v>
      </c>
      <c r="AB1756" s="302">
        <v>0</v>
      </c>
      <c r="AC1756" s="302">
        <v>0</v>
      </c>
      <c r="AD1756" s="302">
        <v>0</v>
      </c>
      <c r="AE1756" s="302">
        <v>0</v>
      </c>
      <c r="AF1756" s="302">
        <v>-8.49</v>
      </c>
      <c r="AG1756" s="302">
        <v>15.35</v>
      </c>
      <c r="AH1756" s="302">
        <v>40.9</v>
      </c>
      <c r="AI1756" s="302">
        <v>0</v>
      </c>
      <c r="AJ1756" s="302">
        <v>0</v>
      </c>
      <c r="AK1756" s="302">
        <v>0</v>
      </c>
      <c r="AL1756" s="302">
        <v>0</v>
      </c>
      <c r="AM1756" s="302">
        <v>0</v>
      </c>
      <c r="AN1756" s="302">
        <v>0</v>
      </c>
      <c r="AO1756" s="302">
        <v>0</v>
      </c>
      <c r="AP1756" s="302">
        <v>5.98</v>
      </c>
      <c r="AQ1756" s="302">
        <v>0</v>
      </c>
      <c r="AR1756" s="302">
        <v>3.12</v>
      </c>
      <c r="AS1756" s="302">
        <v>0</v>
      </c>
      <c r="AT1756" s="295">
        <f t="shared" si="27"/>
        <v>357.55</v>
      </c>
      <c r="AU1756" s="302">
        <v>0</v>
      </c>
      <c r="AV1756" s="302">
        <v>0</v>
      </c>
      <c r="AW1756" s="303">
        <v>98</v>
      </c>
      <c r="AX1756" s="303">
        <v>300</v>
      </c>
      <c r="AY1756" s="302">
        <v>256799.99</v>
      </c>
      <c r="AZ1756" s="302">
        <v>28779</v>
      </c>
      <c r="BA1756" s="301">
        <v>42.097549000000001</v>
      </c>
      <c r="BB1756" s="301">
        <v>25.442357850704699</v>
      </c>
      <c r="BC1756" s="301">
        <v>9.9</v>
      </c>
      <c r="BD1756" s="301"/>
      <c r="BE1756" s="300" t="s">
        <v>4204</v>
      </c>
      <c r="BF1756" s="298"/>
      <c r="BG1756" s="300" t="s">
        <v>312</v>
      </c>
      <c r="BH1756" s="300" t="s">
        <v>221</v>
      </c>
      <c r="BI1756" s="300" t="s">
        <v>798</v>
      </c>
      <c r="BJ1756" s="300" t="s">
        <v>103</v>
      </c>
      <c r="BK1756" s="299" t="s">
        <v>175</v>
      </c>
      <c r="BL1756" s="301">
        <v>136206.80090472</v>
      </c>
      <c r="BM1756" s="299" t="s">
        <v>309</v>
      </c>
      <c r="BN1756" s="301"/>
      <c r="BO1756" s="304">
        <v>39046</v>
      </c>
      <c r="BP1756" s="304">
        <v>48177</v>
      </c>
      <c r="BQ1756" s="297" t="s">
        <v>4757</v>
      </c>
      <c r="BR1756" s="297" t="s">
        <v>4764</v>
      </c>
      <c r="BS1756" s="297">
        <v>39046</v>
      </c>
      <c r="BT1756" s="297">
        <v>48177</v>
      </c>
      <c r="BU1756" s="301">
        <v>0</v>
      </c>
      <c r="BV1756" s="301">
        <v>47.44</v>
      </c>
      <c r="BW1756" s="301">
        <v>0</v>
      </c>
    </row>
    <row r="1757" spans="1:75" s="289" customFormat="1" ht="18.2" customHeight="1" x14ac:dyDescent="0.15">
      <c r="A1757" s="291">
        <v>1755</v>
      </c>
      <c r="B1757" s="292" t="s">
        <v>305</v>
      </c>
      <c r="C1757" s="292" t="s">
        <v>306</v>
      </c>
      <c r="D1757" s="312">
        <v>45170</v>
      </c>
      <c r="E1757" s="293" t="s">
        <v>2817</v>
      </c>
      <c r="F1757" s="308">
        <v>99</v>
      </c>
      <c r="G1757" s="308">
        <v>98</v>
      </c>
      <c r="H1757" s="295">
        <v>62327.64</v>
      </c>
      <c r="I1757" s="295">
        <v>28363.13</v>
      </c>
      <c r="J1757" s="295">
        <v>0</v>
      </c>
      <c r="K1757" s="295">
        <v>90690.77</v>
      </c>
      <c r="L1757" s="295">
        <v>417.15</v>
      </c>
      <c r="M1757" s="295">
        <v>0</v>
      </c>
      <c r="N1757" s="295">
        <v>0</v>
      </c>
      <c r="O1757" s="295">
        <v>0</v>
      </c>
      <c r="P1757" s="295">
        <v>0</v>
      </c>
      <c r="Q1757" s="295">
        <v>0</v>
      </c>
      <c r="R1757" s="295">
        <v>90690.77</v>
      </c>
      <c r="S1757" s="295">
        <v>60337.11</v>
      </c>
      <c r="T1757" s="295">
        <v>493.43</v>
      </c>
      <c r="U1757" s="295">
        <v>0</v>
      </c>
      <c r="V1757" s="295">
        <v>0</v>
      </c>
      <c r="W1757" s="295">
        <v>0</v>
      </c>
      <c r="X1757" s="295">
        <v>0</v>
      </c>
      <c r="Y1757" s="295">
        <v>0</v>
      </c>
      <c r="Z1757" s="295">
        <v>60830.54</v>
      </c>
      <c r="AA1757" s="295">
        <v>0</v>
      </c>
      <c r="AB1757" s="295">
        <v>0</v>
      </c>
      <c r="AC1757" s="295">
        <v>0</v>
      </c>
      <c r="AD1757" s="295">
        <v>0</v>
      </c>
      <c r="AE1757" s="295">
        <v>0</v>
      </c>
      <c r="AF1757" s="295">
        <v>0</v>
      </c>
      <c r="AG1757" s="295">
        <v>0</v>
      </c>
      <c r="AH1757" s="295">
        <v>0</v>
      </c>
      <c r="AI1757" s="295">
        <v>0</v>
      </c>
      <c r="AJ1757" s="295">
        <v>0</v>
      </c>
      <c r="AK1757" s="295">
        <v>0</v>
      </c>
      <c r="AL1757" s="295">
        <v>0</v>
      </c>
      <c r="AM1757" s="295">
        <v>0</v>
      </c>
      <c r="AN1757" s="295">
        <v>0</v>
      </c>
      <c r="AO1757" s="295">
        <v>0</v>
      </c>
      <c r="AP1757" s="295">
        <v>0</v>
      </c>
      <c r="AQ1757" s="295">
        <v>0</v>
      </c>
      <c r="AR1757" s="295">
        <v>0</v>
      </c>
      <c r="AS1757" s="295">
        <v>0</v>
      </c>
      <c r="AT1757" s="295">
        <f t="shared" si="27"/>
        <v>0</v>
      </c>
      <c r="AU1757" s="295">
        <v>28780.28</v>
      </c>
      <c r="AV1757" s="295">
        <v>60830.54</v>
      </c>
      <c r="AW1757" s="296">
        <v>98</v>
      </c>
      <c r="AX1757" s="296">
        <v>300</v>
      </c>
      <c r="AY1757" s="295">
        <v>434999.99</v>
      </c>
      <c r="AZ1757" s="295">
        <v>104221.1</v>
      </c>
      <c r="BA1757" s="294">
        <v>90.000001999999995</v>
      </c>
      <c r="BB1757" s="294">
        <v>78.315902263376003</v>
      </c>
      <c r="BC1757" s="294">
        <v>9.5</v>
      </c>
      <c r="BD1757" s="294"/>
      <c r="BE1757" s="293" t="s">
        <v>4204</v>
      </c>
      <c r="BF1757" s="291"/>
      <c r="BG1757" s="293" t="s">
        <v>397</v>
      </c>
      <c r="BH1757" s="293" t="s">
        <v>215</v>
      </c>
      <c r="BI1757" s="293" t="s">
        <v>398</v>
      </c>
      <c r="BJ1757" s="293" t="s">
        <v>4205</v>
      </c>
      <c r="BK1757" s="292" t="s">
        <v>175</v>
      </c>
      <c r="BL1757" s="294">
        <v>710208.12618391996</v>
      </c>
      <c r="BM1757" s="292" t="s">
        <v>309</v>
      </c>
      <c r="BN1757" s="294"/>
      <c r="BO1757" s="297">
        <v>39046</v>
      </c>
      <c r="BP1757" s="297">
        <v>48177</v>
      </c>
      <c r="BQ1757" s="297" t="s">
        <v>4123</v>
      </c>
      <c r="BR1757" s="297" t="s">
        <v>4760</v>
      </c>
      <c r="BS1757" s="297">
        <v>39046</v>
      </c>
      <c r="BT1757" s="297">
        <v>48177</v>
      </c>
      <c r="BU1757" s="294">
        <v>24516.66</v>
      </c>
      <c r="BV1757" s="294">
        <v>72.38</v>
      </c>
      <c r="BW1757" s="294">
        <v>0</v>
      </c>
    </row>
    <row r="1758" spans="1:75" s="289" customFormat="1" ht="18.2" customHeight="1" x14ac:dyDescent="0.15">
      <c r="A1758" s="298">
        <v>1756</v>
      </c>
      <c r="B1758" s="299" t="s">
        <v>305</v>
      </c>
      <c r="C1758" s="299" t="s">
        <v>306</v>
      </c>
      <c r="D1758" s="313">
        <v>45170</v>
      </c>
      <c r="E1758" s="300" t="s">
        <v>2818</v>
      </c>
      <c r="F1758" s="309">
        <v>150</v>
      </c>
      <c r="G1758" s="309">
        <v>149</v>
      </c>
      <c r="H1758" s="302">
        <v>7804.04</v>
      </c>
      <c r="I1758" s="302">
        <v>14593.14</v>
      </c>
      <c r="J1758" s="302">
        <v>0</v>
      </c>
      <c r="K1758" s="302">
        <v>22397.18</v>
      </c>
      <c r="L1758" s="302">
        <v>170.53</v>
      </c>
      <c r="M1758" s="302">
        <v>0</v>
      </c>
      <c r="N1758" s="302">
        <v>0</v>
      </c>
      <c r="O1758" s="302">
        <v>0</v>
      </c>
      <c r="P1758" s="302">
        <v>0</v>
      </c>
      <c r="Q1758" s="302">
        <v>0</v>
      </c>
      <c r="R1758" s="302">
        <v>22397.18</v>
      </c>
      <c r="S1758" s="302">
        <v>20265.79</v>
      </c>
      <c r="T1758" s="302">
        <v>64.38</v>
      </c>
      <c r="U1758" s="302">
        <v>0</v>
      </c>
      <c r="V1758" s="302">
        <v>0</v>
      </c>
      <c r="W1758" s="302">
        <v>0</v>
      </c>
      <c r="X1758" s="302">
        <v>0</v>
      </c>
      <c r="Y1758" s="302">
        <v>0</v>
      </c>
      <c r="Z1758" s="302">
        <v>20330.169999999998</v>
      </c>
      <c r="AA1758" s="302">
        <v>0</v>
      </c>
      <c r="AB1758" s="302">
        <v>0</v>
      </c>
      <c r="AC1758" s="302">
        <v>0</v>
      </c>
      <c r="AD1758" s="302">
        <v>0</v>
      </c>
      <c r="AE1758" s="302">
        <v>0</v>
      </c>
      <c r="AF1758" s="302">
        <v>0</v>
      </c>
      <c r="AG1758" s="302">
        <v>0</v>
      </c>
      <c r="AH1758" s="302">
        <v>0</v>
      </c>
      <c r="AI1758" s="302">
        <v>0</v>
      </c>
      <c r="AJ1758" s="302">
        <v>0</v>
      </c>
      <c r="AK1758" s="302">
        <v>0</v>
      </c>
      <c r="AL1758" s="302">
        <v>0</v>
      </c>
      <c r="AM1758" s="302">
        <v>0</v>
      </c>
      <c r="AN1758" s="302">
        <v>0</v>
      </c>
      <c r="AO1758" s="302">
        <v>0</v>
      </c>
      <c r="AP1758" s="302">
        <v>0</v>
      </c>
      <c r="AQ1758" s="302">
        <v>0</v>
      </c>
      <c r="AR1758" s="302">
        <v>0</v>
      </c>
      <c r="AS1758" s="302">
        <v>0</v>
      </c>
      <c r="AT1758" s="295">
        <f t="shared" si="27"/>
        <v>0</v>
      </c>
      <c r="AU1758" s="302">
        <v>14763.67</v>
      </c>
      <c r="AV1758" s="302">
        <v>20330.169999999998</v>
      </c>
      <c r="AW1758" s="303">
        <v>38</v>
      </c>
      <c r="AX1758" s="303">
        <v>240</v>
      </c>
      <c r="AY1758" s="302">
        <v>256699.99</v>
      </c>
      <c r="AZ1758" s="302">
        <v>24510</v>
      </c>
      <c r="BA1758" s="301">
        <v>35.866877000000002</v>
      </c>
      <c r="BB1758" s="301">
        <v>32.775067327901297</v>
      </c>
      <c r="BC1758" s="301">
        <v>9.9</v>
      </c>
      <c r="BD1758" s="301"/>
      <c r="BE1758" s="300" t="s">
        <v>4204</v>
      </c>
      <c r="BF1758" s="298"/>
      <c r="BG1758" s="300" t="s">
        <v>312</v>
      </c>
      <c r="BH1758" s="300" t="s">
        <v>221</v>
      </c>
      <c r="BI1758" s="300" t="s">
        <v>798</v>
      </c>
      <c r="BJ1758" s="300" t="s">
        <v>4205</v>
      </c>
      <c r="BK1758" s="299" t="s">
        <v>175</v>
      </c>
      <c r="BL1758" s="301">
        <v>175394.46670928001</v>
      </c>
      <c r="BM1758" s="299" t="s">
        <v>309</v>
      </c>
      <c r="BN1758" s="301"/>
      <c r="BO1758" s="304">
        <v>39046</v>
      </c>
      <c r="BP1758" s="304">
        <v>46351</v>
      </c>
      <c r="BQ1758" s="297" t="s">
        <v>955</v>
      </c>
      <c r="BR1758" s="297" t="s">
        <v>4778</v>
      </c>
      <c r="BS1758" s="297">
        <v>39046</v>
      </c>
      <c r="BT1758" s="297">
        <v>46351</v>
      </c>
      <c r="BU1758" s="301">
        <v>12933.02</v>
      </c>
      <c r="BV1758" s="301">
        <v>38.57</v>
      </c>
      <c r="BW1758" s="301">
        <v>0</v>
      </c>
    </row>
    <row r="1759" spans="1:75" s="289" customFormat="1" ht="18.2" customHeight="1" x14ac:dyDescent="0.15">
      <c r="A1759" s="291">
        <v>1757</v>
      </c>
      <c r="B1759" s="292" t="s">
        <v>305</v>
      </c>
      <c r="C1759" s="292" t="s">
        <v>306</v>
      </c>
      <c r="D1759" s="312">
        <v>45170</v>
      </c>
      <c r="E1759" s="293" t="s">
        <v>2819</v>
      </c>
      <c r="F1759" s="308">
        <v>82</v>
      </c>
      <c r="G1759" s="308">
        <v>82</v>
      </c>
      <c r="H1759" s="295">
        <v>0</v>
      </c>
      <c r="I1759" s="295">
        <v>47477.87</v>
      </c>
      <c r="J1759" s="295">
        <v>0</v>
      </c>
      <c r="K1759" s="295">
        <v>47477.87</v>
      </c>
      <c r="L1759" s="295">
        <v>0</v>
      </c>
      <c r="M1759" s="295">
        <v>0</v>
      </c>
      <c r="N1759" s="295">
        <v>0</v>
      </c>
      <c r="O1759" s="295">
        <v>0</v>
      </c>
      <c r="P1759" s="295">
        <v>0</v>
      </c>
      <c r="Q1759" s="295">
        <v>0</v>
      </c>
      <c r="R1759" s="295">
        <v>47477.87</v>
      </c>
      <c r="S1759" s="295">
        <v>17446.23</v>
      </c>
      <c r="T1759" s="295">
        <v>0</v>
      </c>
      <c r="U1759" s="295">
        <v>0</v>
      </c>
      <c r="V1759" s="295">
        <v>0</v>
      </c>
      <c r="W1759" s="295">
        <v>0</v>
      </c>
      <c r="X1759" s="295">
        <v>0</v>
      </c>
      <c r="Y1759" s="295">
        <v>0</v>
      </c>
      <c r="Z1759" s="295">
        <v>17446.23</v>
      </c>
      <c r="AA1759" s="295">
        <v>0</v>
      </c>
      <c r="AB1759" s="295">
        <v>0</v>
      </c>
      <c r="AC1759" s="295">
        <v>0</v>
      </c>
      <c r="AD1759" s="295">
        <v>0</v>
      </c>
      <c r="AE1759" s="295">
        <v>0</v>
      </c>
      <c r="AF1759" s="295">
        <v>0</v>
      </c>
      <c r="AG1759" s="295">
        <v>0</v>
      </c>
      <c r="AH1759" s="295">
        <v>0</v>
      </c>
      <c r="AI1759" s="295">
        <v>0</v>
      </c>
      <c r="AJ1759" s="295">
        <v>0</v>
      </c>
      <c r="AK1759" s="295">
        <v>0</v>
      </c>
      <c r="AL1759" s="295">
        <v>0</v>
      </c>
      <c r="AM1759" s="295">
        <v>0</v>
      </c>
      <c r="AN1759" s="295">
        <v>0</v>
      </c>
      <c r="AO1759" s="295">
        <v>0</v>
      </c>
      <c r="AP1759" s="295">
        <v>0</v>
      </c>
      <c r="AQ1759" s="295">
        <v>0</v>
      </c>
      <c r="AR1759" s="295">
        <v>0</v>
      </c>
      <c r="AS1759" s="295">
        <v>0</v>
      </c>
      <c r="AT1759" s="295">
        <f t="shared" si="27"/>
        <v>0</v>
      </c>
      <c r="AU1759" s="295">
        <v>47477.87</v>
      </c>
      <c r="AV1759" s="295">
        <v>17446.23</v>
      </c>
      <c r="AW1759" s="296">
        <v>0</v>
      </c>
      <c r="AX1759" s="296">
        <v>120</v>
      </c>
      <c r="AY1759" s="295">
        <v>256400</v>
      </c>
      <c r="AZ1759" s="295">
        <v>60930</v>
      </c>
      <c r="BA1759" s="294">
        <v>89.266655</v>
      </c>
      <c r="BB1759" s="294">
        <v>69.558356169782499</v>
      </c>
      <c r="BC1759" s="294">
        <v>9.6</v>
      </c>
      <c r="BD1759" s="294"/>
      <c r="BE1759" s="293" t="s">
        <v>4204</v>
      </c>
      <c r="BF1759" s="291"/>
      <c r="BG1759" s="293" t="s">
        <v>312</v>
      </c>
      <c r="BH1759" s="293" t="s">
        <v>221</v>
      </c>
      <c r="BI1759" s="293" t="s">
        <v>798</v>
      </c>
      <c r="BJ1759" s="293" t="s">
        <v>4205</v>
      </c>
      <c r="BK1759" s="292" t="s">
        <v>175</v>
      </c>
      <c r="BL1759" s="294">
        <v>371803.75784551998</v>
      </c>
      <c r="BM1759" s="292" t="s">
        <v>309</v>
      </c>
      <c r="BN1759" s="294"/>
      <c r="BO1759" s="297">
        <v>39046</v>
      </c>
      <c r="BP1759" s="297">
        <v>42699</v>
      </c>
      <c r="BQ1759" s="297" t="s">
        <v>4195</v>
      </c>
      <c r="BR1759" s="297" t="s">
        <v>4771</v>
      </c>
      <c r="BS1759" s="297">
        <v>39046</v>
      </c>
      <c r="BT1759" s="297">
        <v>42699</v>
      </c>
      <c r="BU1759" s="294">
        <v>11608.32</v>
      </c>
      <c r="BV1759" s="294">
        <v>0</v>
      </c>
      <c r="BW1759" s="294">
        <v>0</v>
      </c>
    </row>
    <row r="1760" spans="1:75" s="289" customFormat="1" ht="18.2" customHeight="1" x14ac:dyDescent="0.15">
      <c r="A1760" s="298">
        <v>1758</v>
      </c>
      <c r="B1760" s="299" t="s">
        <v>305</v>
      </c>
      <c r="C1760" s="299" t="s">
        <v>306</v>
      </c>
      <c r="D1760" s="313">
        <v>45170</v>
      </c>
      <c r="E1760" s="300" t="s">
        <v>2820</v>
      </c>
      <c r="F1760" s="309">
        <v>162</v>
      </c>
      <c r="G1760" s="309">
        <v>161</v>
      </c>
      <c r="H1760" s="302">
        <v>35128</v>
      </c>
      <c r="I1760" s="302">
        <v>21142.240000000002</v>
      </c>
      <c r="J1760" s="302">
        <v>0</v>
      </c>
      <c r="K1760" s="302">
        <v>56270.239999999998</v>
      </c>
      <c r="L1760" s="302">
        <v>234.02</v>
      </c>
      <c r="M1760" s="302">
        <v>0</v>
      </c>
      <c r="N1760" s="302">
        <v>0</v>
      </c>
      <c r="O1760" s="302">
        <v>0</v>
      </c>
      <c r="P1760" s="302">
        <v>0</v>
      </c>
      <c r="Q1760" s="302">
        <v>0</v>
      </c>
      <c r="R1760" s="302">
        <v>56270.239999999998</v>
      </c>
      <c r="S1760" s="302">
        <v>61779.19</v>
      </c>
      <c r="T1760" s="302">
        <v>281.02</v>
      </c>
      <c r="U1760" s="302">
        <v>0</v>
      </c>
      <c r="V1760" s="302">
        <v>0</v>
      </c>
      <c r="W1760" s="302">
        <v>0</v>
      </c>
      <c r="X1760" s="302">
        <v>0</v>
      </c>
      <c r="Y1760" s="302">
        <v>0</v>
      </c>
      <c r="Z1760" s="302">
        <v>62060.21</v>
      </c>
      <c r="AA1760" s="302">
        <v>0</v>
      </c>
      <c r="AB1760" s="302">
        <v>0</v>
      </c>
      <c r="AC1760" s="302">
        <v>0</v>
      </c>
      <c r="AD1760" s="302">
        <v>0</v>
      </c>
      <c r="AE1760" s="302">
        <v>0</v>
      </c>
      <c r="AF1760" s="302">
        <v>0</v>
      </c>
      <c r="AG1760" s="302">
        <v>0</v>
      </c>
      <c r="AH1760" s="302">
        <v>0</v>
      </c>
      <c r="AI1760" s="302">
        <v>0</v>
      </c>
      <c r="AJ1760" s="302">
        <v>0</v>
      </c>
      <c r="AK1760" s="302">
        <v>0</v>
      </c>
      <c r="AL1760" s="302">
        <v>0</v>
      </c>
      <c r="AM1760" s="302">
        <v>0</v>
      </c>
      <c r="AN1760" s="302">
        <v>0</v>
      </c>
      <c r="AO1760" s="302">
        <v>0</v>
      </c>
      <c r="AP1760" s="302">
        <v>0</v>
      </c>
      <c r="AQ1760" s="302">
        <v>0</v>
      </c>
      <c r="AR1760" s="302">
        <v>0</v>
      </c>
      <c r="AS1760" s="302">
        <v>0</v>
      </c>
      <c r="AT1760" s="295">
        <f t="shared" si="27"/>
        <v>0</v>
      </c>
      <c r="AU1760" s="302">
        <v>21376.26</v>
      </c>
      <c r="AV1760" s="302">
        <v>62060.21</v>
      </c>
      <c r="AW1760" s="303">
        <v>98</v>
      </c>
      <c r="AX1760" s="303">
        <v>300</v>
      </c>
      <c r="AY1760" s="302">
        <v>244100</v>
      </c>
      <c r="AZ1760" s="302">
        <v>58483.61</v>
      </c>
      <c r="BA1760" s="301">
        <v>89.999998000000005</v>
      </c>
      <c r="BB1760" s="301">
        <v>86.593859159164793</v>
      </c>
      <c r="BC1760" s="301">
        <v>9.6</v>
      </c>
      <c r="BD1760" s="301"/>
      <c r="BE1760" s="300" t="s">
        <v>4204</v>
      </c>
      <c r="BF1760" s="298"/>
      <c r="BG1760" s="300" t="s">
        <v>312</v>
      </c>
      <c r="BH1760" s="300" t="s">
        <v>221</v>
      </c>
      <c r="BI1760" s="300" t="s">
        <v>798</v>
      </c>
      <c r="BJ1760" s="300" t="s">
        <v>4205</v>
      </c>
      <c r="BK1760" s="299" t="s">
        <v>175</v>
      </c>
      <c r="BL1760" s="301">
        <v>440657.65138304001</v>
      </c>
      <c r="BM1760" s="299" t="s">
        <v>309</v>
      </c>
      <c r="BN1760" s="301"/>
      <c r="BO1760" s="304">
        <v>39046</v>
      </c>
      <c r="BP1760" s="304">
        <v>48177</v>
      </c>
      <c r="BQ1760" s="297" t="s">
        <v>4033</v>
      </c>
      <c r="BR1760" s="297" t="s">
        <v>4759</v>
      </c>
      <c r="BS1760" s="297">
        <v>39046</v>
      </c>
      <c r="BT1760" s="297">
        <v>48177</v>
      </c>
      <c r="BU1760" s="301">
        <v>24886.55</v>
      </c>
      <c r="BV1760" s="301">
        <v>53.02</v>
      </c>
      <c r="BW1760" s="301">
        <v>0</v>
      </c>
    </row>
    <row r="1761" spans="1:75" s="289" customFormat="1" ht="18.2" customHeight="1" x14ac:dyDescent="0.15">
      <c r="A1761" s="291">
        <v>1759</v>
      </c>
      <c r="B1761" s="292" t="s">
        <v>305</v>
      </c>
      <c r="C1761" s="292" t="s">
        <v>306</v>
      </c>
      <c r="D1761" s="312">
        <v>45170</v>
      </c>
      <c r="E1761" s="293" t="s">
        <v>2821</v>
      </c>
      <c r="F1761" s="308">
        <v>118</v>
      </c>
      <c r="G1761" s="308">
        <v>117</v>
      </c>
      <c r="H1761" s="295">
        <v>8906.2199999999993</v>
      </c>
      <c r="I1761" s="295">
        <v>4382.6099999999997</v>
      </c>
      <c r="J1761" s="295">
        <v>0</v>
      </c>
      <c r="K1761" s="295">
        <v>13288.83</v>
      </c>
      <c r="L1761" s="295">
        <v>58.54</v>
      </c>
      <c r="M1761" s="295">
        <v>0</v>
      </c>
      <c r="N1761" s="295">
        <v>0</v>
      </c>
      <c r="O1761" s="295">
        <v>0</v>
      </c>
      <c r="P1761" s="295">
        <v>0</v>
      </c>
      <c r="Q1761" s="295">
        <v>0</v>
      </c>
      <c r="R1761" s="295">
        <v>13288.83</v>
      </c>
      <c r="S1761" s="295">
        <v>11040.05</v>
      </c>
      <c r="T1761" s="295">
        <v>73.48</v>
      </c>
      <c r="U1761" s="295">
        <v>0</v>
      </c>
      <c r="V1761" s="295">
        <v>0</v>
      </c>
      <c r="W1761" s="295">
        <v>0</v>
      </c>
      <c r="X1761" s="295">
        <v>0</v>
      </c>
      <c r="Y1761" s="295">
        <v>0</v>
      </c>
      <c r="Z1761" s="295">
        <v>11113.53</v>
      </c>
      <c r="AA1761" s="295">
        <v>0</v>
      </c>
      <c r="AB1761" s="295">
        <v>0</v>
      </c>
      <c r="AC1761" s="295">
        <v>0</v>
      </c>
      <c r="AD1761" s="295">
        <v>0</v>
      </c>
      <c r="AE1761" s="295">
        <v>0</v>
      </c>
      <c r="AF1761" s="295">
        <v>0</v>
      </c>
      <c r="AG1761" s="295">
        <v>0</v>
      </c>
      <c r="AH1761" s="295">
        <v>0</v>
      </c>
      <c r="AI1761" s="295">
        <v>0</v>
      </c>
      <c r="AJ1761" s="295">
        <v>0</v>
      </c>
      <c r="AK1761" s="295">
        <v>0</v>
      </c>
      <c r="AL1761" s="295">
        <v>0</v>
      </c>
      <c r="AM1761" s="295">
        <v>0</v>
      </c>
      <c r="AN1761" s="295">
        <v>0</v>
      </c>
      <c r="AO1761" s="295">
        <v>0</v>
      </c>
      <c r="AP1761" s="295">
        <v>0</v>
      </c>
      <c r="AQ1761" s="295">
        <v>0</v>
      </c>
      <c r="AR1761" s="295">
        <v>0</v>
      </c>
      <c r="AS1761" s="295">
        <v>0</v>
      </c>
      <c r="AT1761" s="295">
        <f t="shared" si="27"/>
        <v>0</v>
      </c>
      <c r="AU1761" s="295">
        <v>4441.1499999999996</v>
      </c>
      <c r="AV1761" s="295">
        <v>11113.53</v>
      </c>
      <c r="AW1761" s="296">
        <v>98</v>
      </c>
      <c r="AX1761" s="296">
        <v>300</v>
      </c>
      <c r="AY1761" s="295">
        <v>256699.99</v>
      </c>
      <c r="AZ1761" s="295">
        <v>14641.53</v>
      </c>
      <c r="BA1761" s="294">
        <v>21.425784</v>
      </c>
      <c r="BB1761" s="294">
        <v>19.446301116940599</v>
      </c>
      <c r="BC1761" s="294">
        <v>9.9</v>
      </c>
      <c r="BD1761" s="294"/>
      <c r="BE1761" s="293" t="s">
        <v>4204</v>
      </c>
      <c r="BF1761" s="291"/>
      <c r="BG1761" s="293" t="s">
        <v>312</v>
      </c>
      <c r="BH1761" s="293" t="s">
        <v>221</v>
      </c>
      <c r="BI1761" s="293" t="s">
        <v>798</v>
      </c>
      <c r="BJ1761" s="293" t="s">
        <v>4205</v>
      </c>
      <c r="BK1761" s="292" t="s">
        <v>175</v>
      </c>
      <c r="BL1761" s="294">
        <v>104066.10345768</v>
      </c>
      <c r="BM1761" s="292" t="s">
        <v>309</v>
      </c>
      <c r="BN1761" s="294"/>
      <c r="BO1761" s="297">
        <v>39046</v>
      </c>
      <c r="BP1761" s="297">
        <v>48177</v>
      </c>
      <c r="BQ1761" s="297" t="s">
        <v>946</v>
      </c>
      <c r="BR1761" s="297" t="s">
        <v>4775</v>
      </c>
      <c r="BS1761" s="297">
        <v>39046</v>
      </c>
      <c r="BT1761" s="297">
        <v>48177</v>
      </c>
      <c r="BU1761" s="294">
        <v>6752.07</v>
      </c>
      <c r="BV1761" s="294">
        <v>24.13</v>
      </c>
      <c r="BW1761" s="294">
        <v>0</v>
      </c>
    </row>
    <row r="1762" spans="1:75" s="289" customFormat="1" ht="18.2" customHeight="1" x14ac:dyDescent="0.15">
      <c r="A1762" s="298">
        <v>1760</v>
      </c>
      <c r="B1762" s="299" t="s">
        <v>305</v>
      </c>
      <c r="C1762" s="299" t="s">
        <v>306</v>
      </c>
      <c r="D1762" s="313">
        <v>45170</v>
      </c>
      <c r="E1762" s="300" t="s">
        <v>2822</v>
      </c>
      <c r="F1762" s="309">
        <v>153</v>
      </c>
      <c r="G1762" s="309">
        <v>152</v>
      </c>
      <c r="H1762" s="302">
        <v>12258.77</v>
      </c>
      <c r="I1762" s="302">
        <v>23143.35</v>
      </c>
      <c r="J1762" s="302">
        <v>0</v>
      </c>
      <c r="K1762" s="302">
        <v>35402.120000000003</v>
      </c>
      <c r="L1762" s="302">
        <v>267.73</v>
      </c>
      <c r="M1762" s="302">
        <v>0</v>
      </c>
      <c r="N1762" s="302">
        <v>0</v>
      </c>
      <c r="O1762" s="302">
        <v>0</v>
      </c>
      <c r="P1762" s="302">
        <v>0</v>
      </c>
      <c r="Q1762" s="302">
        <v>0</v>
      </c>
      <c r="R1762" s="302">
        <v>35402.120000000003</v>
      </c>
      <c r="S1762" s="302">
        <v>32837.33</v>
      </c>
      <c r="T1762" s="302">
        <v>101.13</v>
      </c>
      <c r="U1762" s="302">
        <v>0</v>
      </c>
      <c r="V1762" s="302">
        <v>0</v>
      </c>
      <c r="W1762" s="302">
        <v>0</v>
      </c>
      <c r="X1762" s="302">
        <v>0</v>
      </c>
      <c r="Y1762" s="302">
        <v>0</v>
      </c>
      <c r="Z1762" s="302">
        <v>32938.46</v>
      </c>
      <c r="AA1762" s="302">
        <v>0</v>
      </c>
      <c r="AB1762" s="302">
        <v>0</v>
      </c>
      <c r="AC1762" s="302">
        <v>0</v>
      </c>
      <c r="AD1762" s="302">
        <v>0</v>
      </c>
      <c r="AE1762" s="302">
        <v>0</v>
      </c>
      <c r="AF1762" s="302">
        <v>0</v>
      </c>
      <c r="AG1762" s="302">
        <v>0</v>
      </c>
      <c r="AH1762" s="302">
        <v>0</v>
      </c>
      <c r="AI1762" s="302">
        <v>0</v>
      </c>
      <c r="AJ1762" s="302">
        <v>0</v>
      </c>
      <c r="AK1762" s="302">
        <v>0</v>
      </c>
      <c r="AL1762" s="302">
        <v>0</v>
      </c>
      <c r="AM1762" s="302">
        <v>0</v>
      </c>
      <c r="AN1762" s="302">
        <v>0</v>
      </c>
      <c r="AO1762" s="302">
        <v>0</v>
      </c>
      <c r="AP1762" s="302">
        <v>0</v>
      </c>
      <c r="AQ1762" s="302">
        <v>0</v>
      </c>
      <c r="AR1762" s="302">
        <v>0</v>
      </c>
      <c r="AS1762" s="302">
        <v>0</v>
      </c>
      <c r="AT1762" s="295">
        <f t="shared" si="27"/>
        <v>0</v>
      </c>
      <c r="AU1762" s="302">
        <v>23411.08</v>
      </c>
      <c r="AV1762" s="302">
        <v>32938.46</v>
      </c>
      <c r="AW1762" s="303">
        <v>38</v>
      </c>
      <c r="AX1762" s="303">
        <v>240</v>
      </c>
      <c r="AY1762" s="302">
        <v>257000.02</v>
      </c>
      <c r="AZ1762" s="302">
        <v>38487</v>
      </c>
      <c r="BA1762" s="301">
        <v>56.254466999999998</v>
      </c>
      <c r="BB1762" s="301">
        <v>51.745456680698403</v>
      </c>
      <c r="BC1762" s="301">
        <v>9.9</v>
      </c>
      <c r="BD1762" s="301"/>
      <c r="BE1762" s="300" t="s">
        <v>4204</v>
      </c>
      <c r="BF1762" s="298"/>
      <c r="BG1762" s="300" t="s">
        <v>312</v>
      </c>
      <c r="BH1762" s="300" t="s">
        <v>221</v>
      </c>
      <c r="BI1762" s="300" t="s">
        <v>798</v>
      </c>
      <c r="BJ1762" s="300" t="s">
        <v>4205</v>
      </c>
      <c r="BK1762" s="299" t="s">
        <v>175</v>
      </c>
      <c r="BL1762" s="301">
        <v>277237.40032352001</v>
      </c>
      <c r="BM1762" s="299" t="s">
        <v>309</v>
      </c>
      <c r="BN1762" s="301"/>
      <c r="BO1762" s="304">
        <v>39046</v>
      </c>
      <c r="BP1762" s="304">
        <v>46351</v>
      </c>
      <c r="BQ1762" s="297" t="s">
        <v>937</v>
      </c>
      <c r="BR1762" s="297" t="s">
        <v>4765</v>
      </c>
      <c r="BS1762" s="297">
        <v>39046</v>
      </c>
      <c r="BT1762" s="297">
        <v>46351</v>
      </c>
      <c r="BU1762" s="301">
        <v>19843.810000000001</v>
      </c>
      <c r="BV1762" s="301">
        <v>60.57</v>
      </c>
      <c r="BW1762" s="301">
        <v>0</v>
      </c>
    </row>
    <row r="1763" spans="1:75" s="289" customFormat="1" ht="18.2" customHeight="1" x14ac:dyDescent="0.15">
      <c r="A1763" s="291">
        <v>1761</v>
      </c>
      <c r="B1763" s="292" t="s">
        <v>305</v>
      </c>
      <c r="C1763" s="292" t="s">
        <v>306</v>
      </c>
      <c r="D1763" s="312">
        <v>45170</v>
      </c>
      <c r="E1763" s="293" t="s">
        <v>2823</v>
      </c>
      <c r="F1763" s="308">
        <v>119</v>
      </c>
      <c r="G1763" s="308">
        <v>118</v>
      </c>
      <c r="H1763" s="295">
        <v>86965.93</v>
      </c>
      <c r="I1763" s="295">
        <v>44732.55</v>
      </c>
      <c r="J1763" s="295">
        <v>0</v>
      </c>
      <c r="K1763" s="295">
        <v>131698.48000000001</v>
      </c>
      <c r="L1763" s="295">
        <v>584.66</v>
      </c>
      <c r="M1763" s="295">
        <v>0</v>
      </c>
      <c r="N1763" s="295">
        <v>0</v>
      </c>
      <c r="O1763" s="295">
        <v>0</v>
      </c>
      <c r="P1763" s="295">
        <v>0</v>
      </c>
      <c r="Q1763" s="295">
        <v>0</v>
      </c>
      <c r="R1763" s="295">
        <v>131698.48000000001</v>
      </c>
      <c r="S1763" s="295">
        <v>103427.45</v>
      </c>
      <c r="T1763" s="295">
        <v>681.23</v>
      </c>
      <c r="U1763" s="295">
        <v>0</v>
      </c>
      <c r="V1763" s="295">
        <v>0</v>
      </c>
      <c r="W1763" s="295">
        <v>0</v>
      </c>
      <c r="X1763" s="295">
        <v>0</v>
      </c>
      <c r="Y1763" s="295">
        <v>0</v>
      </c>
      <c r="Z1763" s="295">
        <v>104108.68</v>
      </c>
      <c r="AA1763" s="295">
        <v>0</v>
      </c>
      <c r="AB1763" s="295">
        <v>0</v>
      </c>
      <c r="AC1763" s="295">
        <v>0</v>
      </c>
      <c r="AD1763" s="295">
        <v>0</v>
      </c>
      <c r="AE1763" s="295">
        <v>0</v>
      </c>
      <c r="AF1763" s="295">
        <v>0</v>
      </c>
      <c r="AG1763" s="295">
        <v>0</v>
      </c>
      <c r="AH1763" s="295">
        <v>0</v>
      </c>
      <c r="AI1763" s="295">
        <v>0</v>
      </c>
      <c r="AJ1763" s="295">
        <v>0</v>
      </c>
      <c r="AK1763" s="295">
        <v>0</v>
      </c>
      <c r="AL1763" s="295">
        <v>0</v>
      </c>
      <c r="AM1763" s="295">
        <v>0</v>
      </c>
      <c r="AN1763" s="295">
        <v>0</v>
      </c>
      <c r="AO1763" s="295">
        <v>0</v>
      </c>
      <c r="AP1763" s="295">
        <v>0</v>
      </c>
      <c r="AQ1763" s="295">
        <v>0</v>
      </c>
      <c r="AR1763" s="295">
        <v>0</v>
      </c>
      <c r="AS1763" s="295">
        <v>0</v>
      </c>
      <c r="AT1763" s="295">
        <f t="shared" si="27"/>
        <v>0</v>
      </c>
      <c r="AU1763" s="295">
        <v>45317.21</v>
      </c>
      <c r="AV1763" s="295">
        <v>104108.68</v>
      </c>
      <c r="AW1763" s="296">
        <v>98</v>
      </c>
      <c r="AX1763" s="296">
        <v>300</v>
      </c>
      <c r="AY1763" s="295">
        <v>625000</v>
      </c>
      <c r="AZ1763" s="295">
        <v>146049.71</v>
      </c>
      <c r="BA1763" s="294">
        <v>87.839996999999997</v>
      </c>
      <c r="BB1763" s="294">
        <v>79.208607042797695</v>
      </c>
      <c r="BC1763" s="294">
        <v>9.4</v>
      </c>
      <c r="BD1763" s="294"/>
      <c r="BE1763" s="293" t="s">
        <v>4204</v>
      </c>
      <c r="BF1763" s="291"/>
      <c r="BG1763" s="293" t="s">
        <v>335</v>
      </c>
      <c r="BH1763" s="293" t="s">
        <v>225</v>
      </c>
      <c r="BI1763" s="293" t="s">
        <v>558</v>
      </c>
      <c r="BJ1763" s="293" t="s">
        <v>4205</v>
      </c>
      <c r="BK1763" s="292" t="s">
        <v>175</v>
      </c>
      <c r="BL1763" s="294">
        <v>1031343.43993408</v>
      </c>
      <c r="BM1763" s="292" t="s">
        <v>309</v>
      </c>
      <c r="BN1763" s="294"/>
      <c r="BO1763" s="297">
        <v>39048</v>
      </c>
      <c r="BP1763" s="297">
        <v>48179</v>
      </c>
      <c r="BQ1763" s="297" t="s">
        <v>4123</v>
      </c>
      <c r="BR1763" s="297" t="s">
        <v>4760</v>
      </c>
      <c r="BS1763" s="297">
        <v>39048</v>
      </c>
      <c r="BT1763" s="297">
        <v>48179</v>
      </c>
      <c r="BU1763" s="294">
        <v>35738.660000000003</v>
      </c>
      <c r="BV1763" s="294">
        <v>55.93</v>
      </c>
      <c r="BW1763" s="294">
        <v>0</v>
      </c>
    </row>
    <row r="1764" spans="1:75" s="289" customFormat="1" ht="18.2" customHeight="1" x14ac:dyDescent="0.15">
      <c r="A1764" s="298">
        <v>1762</v>
      </c>
      <c r="B1764" s="299" t="s">
        <v>305</v>
      </c>
      <c r="C1764" s="299" t="s">
        <v>306</v>
      </c>
      <c r="D1764" s="313">
        <v>45170</v>
      </c>
      <c r="E1764" s="300" t="s">
        <v>2824</v>
      </c>
      <c r="F1764" s="309">
        <v>183</v>
      </c>
      <c r="G1764" s="309">
        <v>182</v>
      </c>
      <c r="H1764" s="302">
        <v>56540.6</v>
      </c>
      <c r="I1764" s="302">
        <v>36417.06</v>
      </c>
      <c r="J1764" s="302">
        <v>0</v>
      </c>
      <c r="K1764" s="302">
        <v>92957.66</v>
      </c>
      <c r="L1764" s="302">
        <v>378.39</v>
      </c>
      <c r="M1764" s="302">
        <v>0</v>
      </c>
      <c r="N1764" s="302">
        <v>0</v>
      </c>
      <c r="O1764" s="302">
        <v>0</v>
      </c>
      <c r="P1764" s="302">
        <v>0</v>
      </c>
      <c r="Q1764" s="302">
        <v>0</v>
      </c>
      <c r="R1764" s="302">
        <v>92957.66</v>
      </c>
      <c r="S1764" s="302">
        <v>113566.37</v>
      </c>
      <c r="T1764" s="302">
        <v>447.61</v>
      </c>
      <c r="U1764" s="302">
        <v>0</v>
      </c>
      <c r="V1764" s="302">
        <v>0</v>
      </c>
      <c r="W1764" s="302">
        <v>0</v>
      </c>
      <c r="X1764" s="302">
        <v>0</v>
      </c>
      <c r="Y1764" s="302">
        <v>0</v>
      </c>
      <c r="Z1764" s="302">
        <v>114013.98</v>
      </c>
      <c r="AA1764" s="302">
        <v>0</v>
      </c>
      <c r="AB1764" s="302">
        <v>0</v>
      </c>
      <c r="AC1764" s="302">
        <v>0</v>
      </c>
      <c r="AD1764" s="302">
        <v>0</v>
      </c>
      <c r="AE1764" s="302">
        <v>0</v>
      </c>
      <c r="AF1764" s="302">
        <v>0</v>
      </c>
      <c r="AG1764" s="302">
        <v>0</v>
      </c>
      <c r="AH1764" s="302">
        <v>0</v>
      </c>
      <c r="AI1764" s="302">
        <v>0</v>
      </c>
      <c r="AJ1764" s="302">
        <v>0</v>
      </c>
      <c r="AK1764" s="302">
        <v>0</v>
      </c>
      <c r="AL1764" s="302">
        <v>0</v>
      </c>
      <c r="AM1764" s="302">
        <v>0</v>
      </c>
      <c r="AN1764" s="302">
        <v>0</v>
      </c>
      <c r="AO1764" s="302">
        <v>0</v>
      </c>
      <c r="AP1764" s="302">
        <v>0</v>
      </c>
      <c r="AQ1764" s="302">
        <v>0</v>
      </c>
      <c r="AR1764" s="302">
        <v>0</v>
      </c>
      <c r="AS1764" s="302">
        <v>0</v>
      </c>
      <c r="AT1764" s="295">
        <f t="shared" si="27"/>
        <v>0</v>
      </c>
      <c r="AU1764" s="302">
        <v>36795.449999999997</v>
      </c>
      <c r="AV1764" s="302">
        <v>114013.98</v>
      </c>
      <c r="AW1764" s="303">
        <v>98</v>
      </c>
      <c r="AX1764" s="303">
        <v>300</v>
      </c>
      <c r="AY1764" s="302">
        <v>395399.99</v>
      </c>
      <c r="AZ1764" s="302">
        <v>94540.98</v>
      </c>
      <c r="BA1764" s="301">
        <v>89.908951999999999</v>
      </c>
      <c r="BB1764" s="301">
        <v>88.403206640890801</v>
      </c>
      <c r="BC1764" s="301">
        <v>9.5</v>
      </c>
      <c r="BD1764" s="301"/>
      <c r="BE1764" s="300" t="s">
        <v>4204</v>
      </c>
      <c r="BF1764" s="298"/>
      <c r="BG1764" s="300" t="s">
        <v>494</v>
      </c>
      <c r="BH1764" s="300" t="s">
        <v>218</v>
      </c>
      <c r="BI1764" s="300" t="s">
        <v>804</v>
      </c>
      <c r="BJ1764" s="300" t="s">
        <v>4205</v>
      </c>
      <c r="BK1764" s="299" t="s">
        <v>175</v>
      </c>
      <c r="BL1764" s="301">
        <v>727960.35939535999</v>
      </c>
      <c r="BM1764" s="299" t="s">
        <v>309</v>
      </c>
      <c r="BN1764" s="301"/>
      <c r="BO1764" s="304">
        <v>39049</v>
      </c>
      <c r="BP1764" s="304">
        <v>48180</v>
      </c>
      <c r="BQ1764" s="297" t="s">
        <v>937</v>
      </c>
      <c r="BR1764" s="297" t="s">
        <v>4765</v>
      </c>
      <c r="BS1764" s="297">
        <v>39049</v>
      </c>
      <c r="BT1764" s="297">
        <v>48180</v>
      </c>
      <c r="BU1764" s="301">
        <v>40119.83</v>
      </c>
      <c r="BV1764" s="301">
        <v>65.650000000000006</v>
      </c>
      <c r="BW1764" s="301">
        <v>0</v>
      </c>
    </row>
    <row r="1765" spans="1:75" s="289" customFormat="1" ht="18.2" customHeight="1" x14ac:dyDescent="0.15">
      <c r="A1765" s="291">
        <v>1763</v>
      </c>
      <c r="B1765" s="292" t="s">
        <v>305</v>
      </c>
      <c r="C1765" s="292" t="s">
        <v>306</v>
      </c>
      <c r="D1765" s="312">
        <v>45170</v>
      </c>
      <c r="E1765" s="293" t="s">
        <v>2825</v>
      </c>
      <c r="F1765" s="308">
        <v>10</v>
      </c>
      <c r="G1765" s="308">
        <v>10</v>
      </c>
      <c r="H1765" s="295">
        <v>0</v>
      </c>
      <c r="I1765" s="295">
        <v>2260.66</v>
      </c>
      <c r="J1765" s="295">
        <v>0</v>
      </c>
      <c r="K1765" s="295">
        <v>2260.66</v>
      </c>
      <c r="L1765" s="295">
        <v>0</v>
      </c>
      <c r="M1765" s="295">
        <v>0</v>
      </c>
      <c r="N1765" s="295">
        <v>0</v>
      </c>
      <c r="O1765" s="295">
        <v>0</v>
      </c>
      <c r="P1765" s="295">
        <v>0</v>
      </c>
      <c r="Q1765" s="295">
        <v>0</v>
      </c>
      <c r="R1765" s="295">
        <v>2260.66</v>
      </c>
      <c r="S1765" s="295">
        <v>93.89</v>
      </c>
      <c r="T1765" s="295">
        <v>0</v>
      </c>
      <c r="U1765" s="295">
        <v>0</v>
      </c>
      <c r="V1765" s="295">
        <v>0</v>
      </c>
      <c r="W1765" s="295">
        <v>0</v>
      </c>
      <c r="X1765" s="295">
        <v>0</v>
      </c>
      <c r="Y1765" s="295">
        <v>0</v>
      </c>
      <c r="Z1765" s="295">
        <v>93.89</v>
      </c>
      <c r="AA1765" s="295">
        <v>0</v>
      </c>
      <c r="AB1765" s="295">
        <v>0</v>
      </c>
      <c r="AC1765" s="295">
        <v>0</v>
      </c>
      <c r="AD1765" s="295">
        <v>0</v>
      </c>
      <c r="AE1765" s="295">
        <v>0</v>
      </c>
      <c r="AF1765" s="295">
        <v>0</v>
      </c>
      <c r="AG1765" s="295">
        <v>0</v>
      </c>
      <c r="AH1765" s="295">
        <v>0</v>
      </c>
      <c r="AI1765" s="295">
        <v>0</v>
      </c>
      <c r="AJ1765" s="295">
        <v>0</v>
      </c>
      <c r="AK1765" s="295">
        <v>0</v>
      </c>
      <c r="AL1765" s="295">
        <v>0</v>
      </c>
      <c r="AM1765" s="295">
        <v>0</v>
      </c>
      <c r="AN1765" s="295">
        <v>0</v>
      </c>
      <c r="AO1765" s="295">
        <v>0</v>
      </c>
      <c r="AP1765" s="295">
        <v>0</v>
      </c>
      <c r="AQ1765" s="295">
        <v>0</v>
      </c>
      <c r="AR1765" s="295">
        <v>0</v>
      </c>
      <c r="AS1765" s="295">
        <v>0</v>
      </c>
      <c r="AT1765" s="295">
        <f t="shared" si="27"/>
        <v>0</v>
      </c>
      <c r="AU1765" s="295">
        <v>2260.66</v>
      </c>
      <c r="AV1765" s="295">
        <v>93.89</v>
      </c>
      <c r="AW1765" s="296">
        <v>0</v>
      </c>
      <c r="AX1765" s="296">
        <v>60</v>
      </c>
      <c r="AY1765" s="295">
        <v>270000.01</v>
      </c>
      <c r="AZ1765" s="295">
        <v>12291.02</v>
      </c>
      <c r="BA1765" s="294">
        <v>17.117629999999998</v>
      </c>
      <c r="BB1765" s="294">
        <v>3.1484076533762</v>
      </c>
      <c r="BC1765" s="294">
        <v>9.9</v>
      </c>
      <c r="BD1765" s="294"/>
      <c r="BE1765" s="293" t="s">
        <v>4204</v>
      </c>
      <c r="BF1765" s="291"/>
      <c r="BG1765" s="293" t="s">
        <v>358</v>
      </c>
      <c r="BH1765" s="293" t="s">
        <v>182</v>
      </c>
      <c r="BI1765" s="293" t="s">
        <v>359</v>
      </c>
      <c r="BJ1765" s="293" t="s">
        <v>4205</v>
      </c>
      <c r="BK1765" s="292" t="s">
        <v>175</v>
      </c>
      <c r="BL1765" s="294">
        <v>17703.445483359999</v>
      </c>
      <c r="BM1765" s="292" t="s">
        <v>309</v>
      </c>
      <c r="BN1765" s="294"/>
      <c r="BO1765" s="297">
        <v>39049</v>
      </c>
      <c r="BP1765" s="297">
        <v>40875</v>
      </c>
      <c r="BQ1765" s="297" t="s">
        <v>4033</v>
      </c>
      <c r="BR1765" s="297" t="s">
        <v>4759</v>
      </c>
      <c r="BS1765" s="297">
        <v>39049</v>
      </c>
      <c r="BT1765" s="297">
        <v>40875</v>
      </c>
      <c r="BU1765" s="294">
        <v>379.8</v>
      </c>
      <c r="BV1765" s="294">
        <v>0</v>
      </c>
      <c r="BW1765" s="294">
        <v>0</v>
      </c>
    </row>
    <row r="1766" spans="1:75" s="289" customFormat="1" ht="18.2" customHeight="1" x14ac:dyDescent="0.15">
      <c r="A1766" s="298">
        <v>1764</v>
      </c>
      <c r="B1766" s="299" t="s">
        <v>305</v>
      </c>
      <c r="C1766" s="299" t="s">
        <v>306</v>
      </c>
      <c r="D1766" s="313">
        <v>45170</v>
      </c>
      <c r="E1766" s="300" t="s">
        <v>2826</v>
      </c>
      <c r="F1766" s="309">
        <v>91</v>
      </c>
      <c r="G1766" s="309">
        <v>90</v>
      </c>
      <c r="H1766" s="302">
        <v>12989.3</v>
      </c>
      <c r="I1766" s="302">
        <v>18239.54</v>
      </c>
      <c r="J1766" s="302">
        <v>0</v>
      </c>
      <c r="K1766" s="302">
        <v>31228.84</v>
      </c>
      <c r="L1766" s="302">
        <v>285.08</v>
      </c>
      <c r="M1766" s="302">
        <v>0</v>
      </c>
      <c r="N1766" s="302">
        <v>0</v>
      </c>
      <c r="O1766" s="302">
        <v>0</v>
      </c>
      <c r="P1766" s="302">
        <v>0</v>
      </c>
      <c r="Q1766" s="302">
        <v>0</v>
      </c>
      <c r="R1766" s="302">
        <v>31228.84</v>
      </c>
      <c r="S1766" s="302">
        <v>16769.560000000001</v>
      </c>
      <c r="T1766" s="302">
        <v>103.91</v>
      </c>
      <c r="U1766" s="302">
        <v>0</v>
      </c>
      <c r="V1766" s="302">
        <v>0</v>
      </c>
      <c r="W1766" s="302">
        <v>0</v>
      </c>
      <c r="X1766" s="302">
        <v>0</v>
      </c>
      <c r="Y1766" s="302">
        <v>0</v>
      </c>
      <c r="Z1766" s="302">
        <v>16873.47</v>
      </c>
      <c r="AA1766" s="302">
        <v>0</v>
      </c>
      <c r="AB1766" s="302">
        <v>0</v>
      </c>
      <c r="AC1766" s="302">
        <v>0</v>
      </c>
      <c r="AD1766" s="302">
        <v>0</v>
      </c>
      <c r="AE1766" s="302">
        <v>0</v>
      </c>
      <c r="AF1766" s="302">
        <v>0</v>
      </c>
      <c r="AG1766" s="302">
        <v>0</v>
      </c>
      <c r="AH1766" s="302">
        <v>0</v>
      </c>
      <c r="AI1766" s="302">
        <v>0</v>
      </c>
      <c r="AJ1766" s="302">
        <v>0</v>
      </c>
      <c r="AK1766" s="302">
        <v>0</v>
      </c>
      <c r="AL1766" s="302">
        <v>0</v>
      </c>
      <c r="AM1766" s="302">
        <v>0</v>
      </c>
      <c r="AN1766" s="302">
        <v>0</v>
      </c>
      <c r="AO1766" s="302">
        <v>0</v>
      </c>
      <c r="AP1766" s="302">
        <v>0</v>
      </c>
      <c r="AQ1766" s="302">
        <v>0</v>
      </c>
      <c r="AR1766" s="302">
        <v>0</v>
      </c>
      <c r="AS1766" s="302">
        <v>0</v>
      </c>
      <c r="AT1766" s="295">
        <f t="shared" si="27"/>
        <v>0</v>
      </c>
      <c r="AU1766" s="302">
        <v>18524.62</v>
      </c>
      <c r="AV1766" s="302">
        <v>16873.47</v>
      </c>
      <c r="AW1766" s="303">
        <v>38</v>
      </c>
      <c r="AX1766" s="303">
        <v>240</v>
      </c>
      <c r="AY1766" s="302">
        <v>174000.01</v>
      </c>
      <c r="AZ1766" s="302">
        <v>41440.800000000003</v>
      </c>
      <c r="BA1766" s="301">
        <v>89.587241000000006</v>
      </c>
      <c r="BB1766" s="301">
        <v>67.510897840544601</v>
      </c>
      <c r="BC1766" s="301">
        <v>9.6</v>
      </c>
      <c r="BD1766" s="301"/>
      <c r="BE1766" s="300" t="s">
        <v>4204</v>
      </c>
      <c r="BF1766" s="298"/>
      <c r="BG1766" s="300" t="s">
        <v>360</v>
      </c>
      <c r="BH1766" s="300" t="s">
        <v>467</v>
      </c>
      <c r="BI1766" s="300" t="s">
        <v>468</v>
      </c>
      <c r="BJ1766" s="300" t="s">
        <v>4205</v>
      </c>
      <c r="BK1766" s="299" t="s">
        <v>175</v>
      </c>
      <c r="BL1766" s="301">
        <v>244556.04400863999</v>
      </c>
      <c r="BM1766" s="299" t="s">
        <v>309</v>
      </c>
      <c r="BN1766" s="301"/>
      <c r="BO1766" s="304">
        <v>39050</v>
      </c>
      <c r="BP1766" s="304">
        <v>46355</v>
      </c>
      <c r="BQ1766" s="297" t="s">
        <v>931</v>
      </c>
      <c r="BR1766" s="297" t="s">
        <v>4779</v>
      </c>
      <c r="BS1766" s="297">
        <v>39050</v>
      </c>
      <c r="BT1766" s="297">
        <v>46355</v>
      </c>
      <c r="BU1766" s="301">
        <v>9597.07</v>
      </c>
      <c r="BV1766" s="301">
        <v>35.86</v>
      </c>
      <c r="BW1766" s="301">
        <v>0</v>
      </c>
    </row>
    <row r="1767" spans="1:75" s="289" customFormat="1" ht="18.2" customHeight="1" x14ac:dyDescent="0.15">
      <c r="A1767" s="291">
        <v>1765</v>
      </c>
      <c r="B1767" s="292" t="s">
        <v>305</v>
      </c>
      <c r="C1767" s="292" t="s">
        <v>306</v>
      </c>
      <c r="D1767" s="312">
        <v>45170</v>
      </c>
      <c r="E1767" s="293" t="s">
        <v>2827</v>
      </c>
      <c r="F1767" s="308">
        <v>150</v>
      </c>
      <c r="G1767" s="308">
        <v>149</v>
      </c>
      <c r="H1767" s="295">
        <v>61096.88</v>
      </c>
      <c r="I1767" s="295">
        <v>35702.050000000003</v>
      </c>
      <c r="J1767" s="295">
        <v>0</v>
      </c>
      <c r="K1767" s="295">
        <v>96798.93</v>
      </c>
      <c r="L1767" s="295">
        <v>408.94</v>
      </c>
      <c r="M1767" s="295">
        <v>0</v>
      </c>
      <c r="N1767" s="295">
        <v>0</v>
      </c>
      <c r="O1767" s="295">
        <v>0</v>
      </c>
      <c r="P1767" s="295">
        <v>0</v>
      </c>
      <c r="Q1767" s="295">
        <v>0</v>
      </c>
      <c r="R1767" s="295">
        <v>96798.93</v>
      </c>
      <c r="S1767" s="295">
        <v>96778.74</v>
      </c>
      <c r="T1767" s="295">
        <v>483.68</v>
      </c>
      <c r="U1767" s="295">
        <v>0</v>
      </c>
      <c r="V1767" s="295">
        <v>0</v>
      </c>
      <c r="W1767" s="295">
        <v>0</v>
      </c>
      <c r="X1767" s="295">
        <v>0</v>
      </c>
      <c r="Y1767" s="295">
        <v>0</v>
      </c>
      <c r="Z1767" s="295">
        <v>97262.42</v>
      </c>
      <c r="AA1767" s="295">
        <v>0</v>
      </c>
      <c r="AB1767" s="295">
        <v>0</v>
      </c>
      <c r="AC1767" s="295">
        <v>0</v>
      </c>
      <c r="AD1767" s="295">
        <v>0</v>
      </c>
      <c r="AE1767" s="295">
        <v>0</v>
      </c>
      <c r="AF1767" s="295">
        <v>0</v>
      </c>
      <c r="AG1767" s="295">
        <v>0</v>
      </c>
      <c r="AH1767" s="295">
        <v>0</v>
      </c>
      <c r="AI1767" s="295">
        <v>0</v>
      </c>
      <c r="AJ1767" s="295">
        <v>0</v>
      </c>
      <c r="AK1767" s="295">
        <v>0</v>
      </c>
      <c r="AL1767" s="295">
        <v>0</v>
      </c>
      <c r="AM1767" s="295">
        <v>0</v>
      </c>
      <c r="AN1767" s="295">
        <v>0</v>
      </c>
      <c r="AO1767" s="295">
        <v>0</v>
      </c>
      <c r="AP1767" s="295">
        <v>0</v>
      </c>
      <c r="AQ1767" s="295">
        <v>0</v>
      </c>
      <c r="AR1767" s="295">
        <v>0</v>
      </c>
      <c r="AS1767" s="295">
        <v>0</v>
      </c>
      <c r="AT1767" s="295">
        <f t="shared" si="27"/>
        <v>0</v>
      </c>
      <c r="AU1767" s="295">
        <v>36110.99</v>
      </c>
      <c r="AV1767" s="295">
        <v>97262.42</v>
      </c>
      <c r="AW1767" s="296">
        <v>98</v>
      </c>
      <c r="AX1767" s="296">
        <v>300</v>
      </c>
      <c r="AY1767" s="295">
        <v>426999.99</v>
      </c>
      <c r="AZ1767" s="295">
        <v>102165.22</v>
      </c>
      <c r="BA1767" s="294">
        <v>90.000000999999997</v>
      </c>
      <c r="BB1767" s="294">
        <v>85.272696489068693</v>
      </c>
      <c r="BC1767" s="294">
        <v>9.5</v>
      </c>
      <c r="BD1767" s="294"/>
      <c r="BE1767" s="293" t="s">
        <v>4204</v>
      </c>
      <c r="BF1767" s="291"/>
      <c r="BG1767" s="293" t="s">
        <v>315</v>
      </c>
      <c r="BH1767" s="293" t="s">
        <v>183</v>
      </c>
      <c r="BI1767" s="293" t="s">
        <v>328</v>
      </c>
      <c r="BJ1767" s="293" t="s">
        <v>4205</v>
      </c>
      <c r="BK1767" s="292" t="s">
        <v>175</v>
      </c>
      <c r="BL1767" s="294">
        <v>758041.71352728002</v>
      </c>
      <c r="BM1767" s="292" t="s">
        <v>309</v>
      </c>
      <c r="BN1767" s="294"/>
      <c r="BO1767" s="297">
        <v>39050</v>
      </c>
      <c r="BP1767" s="297">
        <v>48181</v>
      </c>
      <c r="BQ1767" s="297" t="s">
        <v>1001</v>
      </c>
      <c r="BR1767" s="297" t="s">
        <v>4803</v>
      </c>
      <c r="BS1767" s="297">
        <v>39050</v>
      </c>
      <c r="BT1767" s="297">
        <v>48181</v>
      </c>
      <c r="BU1767" s="294">
        <v>36537.599999999999</v>
      </c>
      <c r="BV1767" s="294">
        <v>70.95</v>
      </c>
      <c r="BW1767" s="294">
        <v>0</v>
      </c>
    </row>
    <row r="1768" spans="1:75" s="289" customFormat="1" ht="18.2" customHeight="1" x14ac:dyDescent="0.15">
      <c r="A1768" s="298">
        <v>1766</v>
      </c>
      <c r="B1768" s="299" t="s">
        <v>305</v>
      </c>
      <c r="C1768" s="299" t="s">
        <v>306</v>
      </c>
      <c r="D1768" s="313">
        <v>45170</v>
      </c>
      <c r="E1768" s="300" t="s">
        <v>2828</v>
      </c>
      <c r="F1768" s="309">
        <v>149</v>
      </c>
      <c r="G1768" s="309">
        <v>148</v>
      </c>
      <c r="H1768" s="302">
        <v>90465.67</v>
      </c>
      <c r="I1768" s="302">
        <v>53081.8</v>
      </c>
      <c r="J1768" s="302">
        <v>0</v>
      </c>
      <c r="K1768" s="302">
        <v>143547.47</v>
      </c>
      <c r="L1768" s="302">
        <v>608.23</v>
      </c>
      <c r="M1768" s="302">
        <v>0</v>
      </c>
      <c r="N1768" s="302">
        <v>0</v>
      </c>
      <c r="O1768" s="302">
        <v>0</v>
      </c>
      <c r="P1768" s="302">
        <v>0</v>
      </c>
      <c r="Q1768" s="302">
        <v>0</v>
      </c>
      <c r="R1768" s="302">
        <v>143547.47</v>
      </c>
      <c r="S1768" s="302">
        <v>140594.04</v>
      </c>
      <c r="T1768" s="302">
        <v>708.65</v>
      </c>
      <c r="U1768" s="302">
        <v>0</v>
      </c>
      <c r="V1768" s="302">
        <v>0</v>
      </c>
      <c r="W1768" s="302">
        <v>0</v>
      </c>
      <c r="X1768" s="302">
        <v>0</v>
      </c>
      <c r="Y1768" s="302">
        <v>0</v>
      </c>
      <c r="Z1768" s="302">
        <v>141302.69</v>
      </c>
      <c r="AA1768" s="302">
        <v>0</v>
      </c>
      <c r="AB1768" s="302">
        <v>0</v>
      </c>
      <c r="AC1768" s="302">
        <v>0</v>
      </c>
      <c r="AD1768" s="302">
        <v>0</v>
      </c>
      <c r="AE1768" s="302">
        <v>0</v>
      </c>
      <c r="AF1768" s="302">
        <v>0</v>
      </c>
      <c r="AG1768" s="302">
        <v>0</v>
      </c>
      <c r="AH1768" s="302">
        <v>0</v>
      </c>
      <c r="AI1768" s="302">
        <v>0</v>
      </c>
      <c r="AJ1768" s="302">
        <v>0</v>
      </c>
      <c r="AK1768" s="302">
        <v>0</v>
      </c>
      <c r="AL1768" s="302">
        <v>0</v>
      </c>
      <c r="AM1768" s="302">
        <v>0</v>
      </c>
      <c r="AN1768" s="302">
        <v>0</v>
      </c>
      <c r="AO1768" s="302">
        <v>0</v>
      </c>
      <c r="AP1768" s="302">
        <v>0</v>
      </c>
      <c r="AQ1768" s="302">
        <v>0</v>
      </c>
      <c r="AR1768" s="302">
        <v>0</v>
      </c>
      <c r="AS1768" s="302">
        <v>0</v>
      </c>
      <c r="AT1768" s="295">
        <f t="shared" si="27"/>
        <v>0</v>
      </c>
      <c r="AU1768" s="302">
        <v>53690.03</v>
      </c>
      <c r="AV1768" s="302">
        <v>141302.69</v>
      </c>
      <c r="AW1768" s="303">
        <v>98</v>
      </c>
      <c r="AX1768" s="303">
        <v>300</v>
      </c>
      <c r="AY1768" s="302">
        <v>635000.01</v>
      </c>
      <c r="AZ1768" s="302">
        <v>151931.89000000001</v>
      </c>
      <c r="BA1768" s="301">
        <v>90.000000999999997</v>
      </c>
      <c r="BB1768" s="301">
        <v>85.033316202065706</v>
      </c>
      <c r="BC1768" s="301">
        <v>9.4</v>
      </c>
      <c r="BD1768" s="301"/>
      <c r="BE1768" s="300" t="s">
        <v>4204</v>
      </c>
      <c r="BF1768" s="298"/>
      <c r="BG1768" s="300" t="s">
        <v>312</v>
      </c>
      <c r="BH1768" s="300" t="s">
        <v>230</v>
      </c>
      <c r="BI1768" s="300" t="s">
        <v>538</v>
      </c>
      <c r="BJ1768" s="300" t="s">
        <v>4205</v>
      </c>
      <c r="BK1768" s="299" t="s">
        <v>175</v>
      </c>
      <c r="BL1768" s="301">
        <v>1124134.0181271201</v>
      </c>
      <c r="BM1768" s="299" t="s">
        <v>309</v>
      </c>
      <c r="BN1768" s="301"/>
      <c r="BO1768" s="304">
        <v>39050</v>
      </c>
      <c r="BP1768" s="304">
        <v>48181</v>
      </c>
      <c r="BQ1768" s="297" t="s">
        <v>4195</v>
      </c>
      <c r="BR1768" s="297" t="s">
        <v>4771</v>
      </c>
      <c r="BS1768" s="297">
        <v>39050</v>
      </c>
      <c r="BT1768" s="297">
        <v>48181</v>
      </c>
      <c r="BU1768" s="301">
        <v>46539.91</v>
      </c>
      <c r="BV1768" s="301">
        <v>58.18</v>
      </c>
      <c r="BW1768" s="301">
        <v>0</v>
      </c>
    </row>
    <row r="1769" spans="1:75" s="289" customFormat="1" ht="18.2" customHeight="1" x14ac:dyDescent="0.15">
      <c r="A1769" s="291">
        <v>1767</v>
      </c>
      <c r="B1769" s="292" t="s">
        <v>305</v>
      </c>
      <c r="C1769" s="292" t="s">
        <v>306</v>
      </c>
      <c r="D1769" s="312">
        <v>45170</v>
      </c>
      <c r="E1769" s="293" t="s">
        <v>2829</v>
      </c>
      <c r="F1769" s="308">
        <v>144</v>
      </c>
      <c r="G1769" s="308">
        <v>143</v>
      </c>
      <c r="H1769" s="295">
        <v>35608.1</v>
      </c>
      <c r="I1769" s="295">
        <v>20164.3</v>
      </c>
      <c r="J1769" s="295">
        <v>0</v>
      </c>
      <c r="K1769" s="295">
        <v>55772.4</v>
      </c>
      <c r="L1769" s="295">
        <v>237.23</v>
      </c>
      <c r="M1769" s="295">
        <v>0</v>
      </c>
      <c r="N1769" s="295">
        <v>0</v>
      </c>
      <c r="O1769" s="295">
        <v>0</v>
      </c>
      <c r="P1769" s="295">
        <v>0</v>
      </c>
      <c r="Q1769" s="295">
        <v>0</v>
      </c>
      <c r="R1769" s="295">
        <v>55772.4</v>
      </c>
      <c r="S1769" s="295">
        <v>54494.57</v>
      </c>
      <c r="T1769" s="295">
        <v>284.86</v>
      </c>
      <c r="U1769" s="295">
        <v>0</v>
      </c>
      <c r="V1769" s="295">
        <v>0</v>
      </c>
      <c r="W1769" s="295">
        <v>0</v>
      </c>
      <c r="X1769" s="295">
        <v>0</v>
      </c>
      <c r="Y1769" s="295">
        <v>0</v>
      </c>
      <c r="Z1769" s="295">
        <v>54779.43</v>
      </c>
      <c r="AA1769" s="295">
        <v>0</v>
      </c>
      <c r="AB1769" s="295">
        <v>0</v>
      </c>
      <c r="AC1769" s="295">
        <v>0</v>
      </c>
      <c r="AD1769" s="295">
        <v>0</v>
      </c>
      <c r="AE1769" s="295">
        <v>0</v>
      </c>
      <c r="AF1769" s="295">
        <v>0</v>
      </c>
      <c r="AG1769" s="295">
        <v>0</v>
      </c>
      <c r="AH1769" s="295">
        <v>0</v>
      </c>
      <c r="AI1769" s="295">
        <v>0</v>
      </c>
      <c r="AJ1769" s="295">
        <v>0</v>
      </c>
      <c r="AK1769" s="295">
        <v>0</v>
      </c>
      <c r="AL1769" s="295">
        <v>0</v>
      </c>
      <c r="AM1769" s="295">
        <v>0</v>
      </c>
      <c r="AN1769" s="295">
        <v>0</v>
      </c>
      <c r="AO1769" s="295">
        <v>0</v>
      </c>
      <c r="AP1769" s="295">
        <v>0</v>
      </c>
      <c r="AQ1769" s="295">
        <v>0</v>
      </c>
      <c r="AR1769" s="295">
        <v>0</v>
      </c>
      <c r="AS1769" s="295">
        <v>0</v>
      </c>
      <c r="AT1769" s="295">
        <f t="shared" si="27"/>
        <v>0</v>
      </c>
      <c r="AU1769" s="295">
        <v>20401.53</v>
      </c>
      <c r="AV1769" s="295">
        <v>54779.43</v>
      </c>
      <c r="AW1769" s="296">
        <v>98</v>
      </c>
      <c r="AX1769" s="296">
        <v>300</v>
      </c>
      <c r="AY1769" s="295">
        <v>316560.01</v>
      </c>
      <c r="AZ1769" s="295">
        <v>59284.01</v>
      </c>
      <c r="BA1769" s="294">
        <v>70.444781000000006</v>
      </c>
      <c r="BB1769" s="294">
        <v>66.272077476614697</v>
      </c>
      <c r="BC1769" s="294">
        <v>9.6</v>
      </c>
      <c r="BD1769" s="294"/>
      <c r="BE1769" s="293" t="s">
        <v>4204</v>
      </c>
      <c r="BF1769" s="291"/>
      <c r="BG1769" s="293" t="s">
        <v>355</v>
      </c>
      <c r="BH1769" s="293" t="s">
        <v>476</v>
      </c>
      <c r="BI1769" s="293" t="s">
        <v>497</v>
      </c>
      <c r="BJ1769" s="293" t="s">
        <v>4205</v>
      </c>
      <c r="BK1769" s="292" t="s">
        <v>175</v>
      </c>
      <c r="BL1769" s="294">
        <v>436759.01855039998</v>
      </c>
      <c r="BM1769" s="292" t="s">
        <v>309</v>
      </c>
      <c r="BN1769" s="294"/>
      <c r="BO1769" s="297">
        <v>39050</v>
      </c>
      <c r="BP1769" s="297">
        <v>48181</v>
      </c>
      <c r="BQ1769" s="297" t="s">
        <v>937</v>
      </c>
      <c r="BR1769" s="297" t="s">
        <v>4765</v>
      </c>
      <c r="BS1769" s="297">
        <v>39050</v>
      </c>
      <c r="BT1769" s="297">
        <v>48181</v>
      </c>
      <c r="BU1769" s="294">
        <v>22805.5</v>
      </c>
      <c r="BV1769" s="294">
        <v>53.74</v>
      </c>
      <c r="BW1769" s="294">
        <v>0</v>
      </c>
    </row>
    <row r="1770" spans="1:75" s="289" customFormat="1" ht="18.2" customHeight="1" x14ac:dyDescent="0.15">
      <c r="A1770" s="298">
        <v>1768</v>
      </c>
      <c r="B1770" s="299" t="s">
        <v>305</v>
      </c>
      <c r="C1770" s="299" t="s">
        <v>306</v>
      </c>
      <c r="D1770" s="313">
        <v>45170</v>
      </c>
      <c r="E1770" s="300" t="s">
        <v>2830</v>
      </c>
      <c r="F1770" s="309">
        <v>76</v>
      </c>
      <c r="G1770" s="309">
        <v>76</v>
      </c>
      <c r="H1770" s="302">
        <v>0</v>
      </c>
      <c r="I1770" s="302">
        <v>38207.85</v>
      </c>
      <c r="J1770" s="302">
        <v>0</v>
      </c>
      <c r="K1770" s="302">
        <v>38207.85</v>
      </c>
      <c r="L1770" s="302">
        <v>0</v>
      </c>
      <c r="M1770" s="302">
        <v>0</v>
      </c>
      <c r="N1770" s="302">
        <v>0</v>
      </c>
      <c r="O1770" s="302">
        <v>0</v>
      </c>
      <c r="P1770" s="302">
        <v>0</v>
      </c>
      <c r="Q1770" s="302">
        <v>0</v>
      </c>
      <c r="R1770" s="302">
        <v>38207.85</v>
      </c>
      <c r="S1770" s="302">
        <v>12732.47</v>
      </c>
      <c r="T1770" s="302">
        <v>0</v>
      </c>
      <c r="U1770" s="302">
        <v>0</v>
      </c>
      <c r="V1770" s="302">
        <v>0</v>
      </c>
      <c r="W1770" s="302">
        <v>0</v>
      </c>
      <c r="X1770" s="302">
        <v>0</v>
      </c>
      <c r="Y1770" s="302">
        <v>0</v>
      </c>
      <c r="Z1770" s="302">
        <v>12732.47</v>
      </c>
      <c r="AA1770" s="302">
        <v>0</v>
      </c>
      <c r="AB1770" s="302">
        <v>0</v>
      </c>
      <c r="AC1770" s="302">
        <v>0</v>
      </c>
      <c r="AD1770" s="302">
        <v>0</v>
      </c>
      <c r="AE1770" s="302">
        <v>0</v>
      </c>
      <c r="AF1770" s="302">
        <v>0</v>
      </c>
      <c r="AG1770" s="302">
        <v>0</v>
      </c>
      <c r="AH1770" s="302">
        <v>0</v>
      </c>
      <c r="AI1770" s="302">
        <v>0</v>
      </c>
      <c r="AJ1770" s="302">
        <v>0</v>
      </c>
      <c r="AK1770" s="302">
        <v>0</v>
      </c>
      <c r="AL1770" s="302">
        <v>0</v>
      </c>
      <c r="AM1770" s="302">
        <v>0</v>
      </c>
      <c r="AN1770" s="302">
        <v>0</v>
      </c>
      <c r="AO1770" s="302">
        <v>0</v>
      </c>
      <c r="AP1770" s="302">
        <v>0</v>
      </c>
      <c r="AQ1770" s="302">
        <v>0</v>
      </c>
      <c r="AR1770" s="302">
        <v>0</v>
      </c>
      <c r="AS1770" s="302">
        <v>0</v>
      </c>
      <c r="AT1770" s="295">
        <f t="shared" si="27"/>
        <v>0</v>
      </c>
      <c r="AU1770" s="302">
        <v>38207.85</v>
      </c>
      <c r="AV1770" s="302">
        <v>12732.47</v>
      </c>
      <c r="AW1770" s="303">
        <v>0</v>
      </c>
      <c r="AX1770" s="303">
        <v>180</v>
      </c>
      <c r="AY1770" s="302">
        <v>269999.98</v>
      </c>
      <c r="AZ1770" s="302">
        <v>64600.959999999999</v>
      </c>
      <c r="BA1770" s="301">
        <v>90.000005999999999</v>
      </c>
      <c r="BB1770" s="301">
        <v>53.229963289200398</v>
      </c>
      <c r="BC1770" s="301">
        <v>9.6</v>
      </c>
      <c r="BD1770" s="301"/>
      <c r="BE1770" s="300" t="s">
        <v>4204</v>
      </c>
      <c r="BF1770" s="298"/>
      <c r="BG1770" s="300" t="s">
        <v>358</v>
      </c>
      <c r="BH1770" s="300" t="s">
        <v>182</v>
      </c>
      <c r="BI1770" s="300" t="s">
        <v>359</v>
      </c>
      <c r="BJ1770" s="300" t="s">
        <v>4205</v>
      </c>
      <c r="BK1770" s="299" t="s">
        <v>175</v>
      </c>
      <c r="BL1770" s="301">
        <v>299209.3413036</v>
      </c>
      <c r="BM1770" s="299" t="s">
        <v>309</v>
      </c>
      <c r="BN1770" s="301"/>
      <c r="BO1770" s="304">
        <v>39050</v>
      </c>
      <c r="BP1770" s="304">
        <v>44529</v>
      </c>
      <c r="BQ1770" s="297" t="s">
        <v>931</v>
      </c>
      <c r="BR1770" s="297" t="s">
        <v>4779</v>
      </c>
      <c r="BS1770" s="297">
        <v>39050</v>
      </c>
      <c r="BT1770" s="297">
        <v>44529</v>
      </c>
      <c r="BU1770" s="301">
        <v>11815.5</v>
      </c>
      <c r="BV1770" s="301">
        <v>0</v>
      </c>
      <c r="BW1770" s="301">
        <v>0</v>
      </c>
    </row>
    <row r="1771" spans="1:75" s="289" customFormat="1" ht="18.2" customHeight="1" x14ac:dyDescent="0.15">
      <c r="A1771" s="291">
        <v>1769</v>
      </c>
      <c r="B1771" s="292" t="s">
        <v>305</v>
      </c>
      <c r="C1771" s="292" t="s">
        <v>306</v>
      </c>
      <c r="D1771" s="312">
        <v>45170</v>
      </c>
      <c r="E1771" s="293" t="s">
        <v>2831</v>
      </c>
      <c r="F1771" s="308">
        <v>0</v>
      </c>
      <c r="G1771" s="308">
        <v>0</v>
      </c>
      <c r="H1771" s="295">
        <v>46791.040000000001</v>
      </c>
      <c r="I1771" s="295">
        <v>0</v>
      </c>
      <c r="J1771" s="295">
        <v>0</v>
      </c>
      <c r="K1771" s="295">
        <v>46791.040000000001</v>
      </c>
      <c r="L1771" s="295">
        <v>313.14</v>
      </c>
      <c r="M1771" s="295">
        <v>0</v>
      </c>
      <c r="N1771" s="295">
        <v>0</v>
      </c>
      <c r="O1771" s="295">
        <v>313.14</v>
      </c>
      <c r="P1771" s="295">
        <v>0</v>
      </c>
      <c r="Q1771" s="295">
        <v>0</v>
      </c>
      <c r="R1771" s="295">
        <v>46477.9</v>
      </c>
      <c r="S1771" s="295">
        <v>0</v>
      </c>
      <c r="T1771" s="295">
        <v>370.43</v>
      </c>
      <c r="U1771" s="295">
        <v>0</v>
      </c>
      <c r="V1771" s="295">
        <v>0</v>
      </c>
      <c r="W1771" s="295">
        <v>370.43</v>
      </c>
      <c r="X1771" s="295">
        <v>0</v>
      </c>
      <c r="Y1771" s="295">
        <v>0</v>
      </c>
      <c r="Z1771" s="295">
        <v>0</v>
      </c>
      <c r="AA1771" s="295">
        <v>54.33</v>
      </c>
      <c r="AB1771" s="295">
        <v>0</v>
      </c>
      <c r="AC1771" s="295">
        <v>0</v>
      </c>
      <c r="AD1771" s="295">
        <v>0</v>
      </c>
      <c r="AE1771" s="295">
        <v>0</v>
      </c>
      <c r="AF1771" s="295">
        <v>-20.02</v>
      </c>
      <c r="AG1771" s="295">
        <v>36.9</v>
      </c>
      <c r="AH1771" s="295">
        <v>99.06</v>
      </c>
      <c r="AI1771" s="295">
        <v>0</v>
      </c>
      <c r="AJ1771" s="295">
        <v>0</v>
      </c>
      <c r="AK1771" s="295">
        <v>0</v>
      </c>
      <c r="AL1771" s="295">
        <v>0</v>
      </c>
      <c r="AM1771" s="295">
        <v>0</v>
      </c>
      <c r="AN1771" s="295">
        <v>0</v>
      </c>
      <c r="AO1771" s="295">
        <v>0</v>
      </c>
      <c r="AP1771" s="295">
        <v>9.15</v>
      </c>
      <c r="AQ1771" s="295">
        <v>0</v>
      </c>
      <c r="AR1771" s="295">
        <v>7.43</v>
      </c>
      <c r="AS1771" s="295">
        <v>0</v>
      </c>
      <c r="AT1771" s="295">
        <f t="shared" si="27"/>
        <v>855.56000000000006</v>
      </c>
      <c r="AU1771" s="295">
        <v>0</v>
      </c>
      <c r="AV1771" s="295">
        <v>0</v>
      </c>
      <c r="AW1771" s="296">
        <v>98</v>
      </c>
      <c r="AX1771" s="296">
        <v>300</v>
      </c>
      <c r="AY1771" s="295">
        <v>389999.99</v>
      </c>
      <c r="AZ1771" s="295">
        <v>78238.94</v>
      </c>
      <c r="BA1771" s="294">
        <v>75.461539999999999</v>
      </c>
      <c r="BB1771" s="294">
        <v>44.827983481959201</v>
      </c>
      <c r="BC1771" s="294">
        <v>9.5</v>
      </c>
      <c r="BD1771" s="294"/>
      <c r="BE1771" s="293" t="s">
        <v>4204</v>
      </c>
      <c r="BF1771" s="291"/>
      <c r="BG1771" s="293" t="s">
        <v>333</v>
      </c>
      <c r="BH1771" s="293" t="s">
        <v>616</v>
      </c>
      <c r="BI1771" s="293" t="s">
        <v>617</v>
      </c>
      <c r="BJ1771" s="293" t="s">
        <v>103</v>
      </c>
      <c r="BK1771" s="292" t="s">
        <v>175</v>
      </c>
      <c r="BL1771" s="294">
        <v>363972.8967784</v>
      </c>
      <c r="BM1771" s="292" t="s">
        <v>309</v>
      </c>
      <c r="BN1771" s="294"/>
      <c r="BO1771" s="297">
        <v>39050</v>
      </c>
      <c r="BP1771" s="297">
        <v>48181</v>
      </c>
      <c r="BQ1771" s="297" t="s">
        <v>4757</v>
      </c>
      <c r="BR1771" s="297" t="s">
        <v>4764</v>
      </c>
      <c r="BS1771" s="297">
        <v>39050</v>
      </c>
      <c r="BT1771" s="297">
        <v>48181</v>
      </c>
      <c r="BU1771" s="294">
        <v>0</v>
      </c>
      <c r="BV1771" s="294">
        <v>54.33</v>
      </c>
      <c r="BW1771" s="294">
        <v>0</v>
      </c>
    </row>
    <row r="1772" spans="1:75" s="289" customFormat="1" ht="18.2" customHeight="1" x14ac:dyDescent="0.15">
      <c r="A1772" s="298">
        <v>1770</v>
      </c>
      <c r="B1772" s="299" t="s">
        <v>305</v>
      </c>
      <c r="C1772" s="299" t="s">
        <v>306</v>
      </c>
      <c r="D1772" s="313">
        <v>45170</v>
      </c>
      <c r="E1772" s="300" t="s">
        <v>2832</v>
      </c>
      <c r="F1772" s="309">
        <v>0</v>
      </c>
      <c r="G1772" s="309">
        <v>0</v>
      </c>
      <c r="H1772" s="302">
        <v>27615.98</v>
      </c>
      <c r="I1772" s="302">
        <v>0</v>
      </c>
      <c r="J1772" s="302">
        <v>0</v>
      </c>
      <c r="K1772" s="302">
        <v>27615.98</v>
      </c>
      <c r="L1772" s="302">
        <v>183.96</v>
      </c>
      <c r="M1772" s="302">
        <v>0</v>
      </c>
      <c r="N1772" s="302">
        <v>0</v>
      </c>
      <c r="O1772" s="302">
        <v>183.96</v>
      </c>
      <c r="P1772" s="302">
        <v>0</v>
      </c>
      <c r="Q1772" s="302">
        <v>0</v>
      </c>
      <c r="R1772" s="302">
        <v>27432.02</v>
      </c>
      <c r="S1772" s="302">
        <v>0</v>
      </c>
      <c r="T1772" s="302">
        <v>220.93</v>
      </c>
      <c r="U1772" s="302">
        <v>0</v>
      </c>
      <c r="V1772" s="302">
        <v>0</v>
      </c>
      <c r="W1772" s="302">
        <v>220.93</v>
      </c>
      <c r="X1772" s="302">
        <v>0</v>
      </c>
      <c r="Y1772" s="302">
        <v>0</v>
      </c>
      <c r="Z1772" s="302">
        <v>0</v>
      </c>
      <c r="AA1772" s="302">
        <v>41.68</v>
      </c>
      <c r="AB1772" s="302">
        <v>0</v>
      </c>
      <c r="AC1772" s="302">
        <v>0</v>
      </c>
      <c r="AD1772" s="302">
        <v>0</v>
      </c>
      <c r="AE1772" s="302">
        <v>0</v>
      </c>
      <c r="AF1772" s="302">
        <v>-12.19</v>
      </c>
      <c r="AG1772" s="302">
        <v>22.33</v>
      </c>
      <c r="AH1772" s="302">
        <v>60.36</v>
      </c>
      <c r="AI1772" s="302">
        <v>0</v>
      </c>
      <c r="AJ1772" s="302">
        <v>0</v>
      </c>
      <c r="AK1772" s="302">
        <v>0</v>
      </c>
      <c r="AL1772" s="302">
        <v>0</v>
      </c>
      <c r="AM1772" s="302">
        <v>0</v>
      </c>
      <c r="AN1772" s="302">
        <v>0</v>
      </c>
      <c r="AO1772" s="302">
        <v>0</v>
      </c>
      <c r="AP1772" s="302">
        <v>108.96</v>
      </c>
      <c r="AQ1772" s="302">
        <v>0</v>
      </c>
      <c r="AR1772" s="302">
        <v>115.25</v>
      </c>
      <c r="AS1772" s="302">
        <v>0</v>
      </c>
      <c r="AT1772" s="295">
        <f t="shared" si="27"/>
        <v>510.78</v>
      </c>
      <c r="AU1772" s="302">
        <v>0</v>
      </c>
      <c r="AV1772" s="302">
        <v>0</v>
      </c>
      <c r="AW1772" s="303">
        <v>98</v>
      </c>
      <c r="AX1772" s="303">
        <v>300</v>
      </c>
      <c r="AY1772" s="302">
        <v>284350.74</v>
      </c>
      <c r="AZ1772" s="302">
        <v>45975.99</v>
      </c>
      <c r="BA1772" s="301">
        <v>60.840361000000001</v>
      </c>
      <c r="BB1772" s="301">
        <v>36.300991012030899</v>
      </c>
      <c r="BC1772" s="301">
        <v>9.6</v>
      </c>
      <c r="BD1772" s="301"/>
      <c r="BE1772" s="300" t="s">
        <v>4204</v>
      </c>
      <c r="BF1772" s="298"/>
      <c r="BG1772" s="300" t="s">
        <v>320</v>
      </c>
      <c r="BH1772" s="300" t="s">
        <v>197</v>
      </c>
      <c r="BI1772" s="300" t="s">
        <v>373</v>
      </c>
      <c r="BJ1772" s="300" t="s">
        <v>103</v>
      </c>
      <c r="BK1772" s="299" t="s">
        <v>175</v>
      </c>
      <c r="BL1772" s="301">
        <v>214822.78209391999</v>
      </c>
      <c r="BM1772" s="299" t="s">
        <v>309</v>
      </c>
      <c r="BN1772" s="301"/>
      <c r="BO1772" s="304">
        <v>39051</v>
      </c>
      <c r="BP1772" s="304">
        <v>48182</v>
      </c>
      <c r="BQ1772" s="297" t="s">
        <v>4757</v>
      </c>
      <c r="BR1772" s="297" t="s">
        <v>4764</v>
      </c>
      <c r="BS1772" s="297">
        <v>39051</v>
      </c>
      <c r="BT1772" s="297">
        <v>48182</v>
      </c>
      <c r="BU1772" s="301">
        <v>0</v>
      </c>
      <c r="BV1772" s="301">
        <v>41.68</v>
      </c>
      <c r="BW1772" s="301">
        <v>0</v>
      </c>
    </row>
    <row r="1773" spans="1:75" s="289" customFormat="1" ht="18.2" customHeight="1" x14ac:dyDescent="0.15">
      <c r="A1773" s="291">
        <v>1771</v>
      </c>
      <c r="B1773" s="292" t="s">
        <v>305</v>
      </c>
      <c r="C1773" s="292" t="s">
        <v>306</v>
      </c>
      <c r="D1773" s="312">
        <v>45170</v>
      </c>
      <c r="E1773" s="293" t="s">
        <v>2833</v>
      </c>
      <c r="F1773" s="308">
        <v>171</v>
      </c>
      <c r="G1773" s="308">
        <v>170</v>
      </c>
      <c r="H1773" s="295">
        <v>13097.09</v>
      </c>
      <c r="I1773" s="295">
        <v>7855.24</v>
      </c>
      <c r="J1773" s="295">
        <v>0</v>
      </c>
      <c r="K1773" s="295">
        <v>20952.330000000002</v>
      </c>
      <c r="L1773" s="295">
        <v>86.11</v>
      </c>
      <c r="M1773" s="295">
        <v>0</v>
      </c>
      <c r="N1773" s="295">
        <v>0</v>
      </c>
      <c r="O1773" s="295">
        <v>0</v>
      </c>
      <c r="P1773" s="295">
        <v>0</v>
      </c>
      <c r="Q1773" s="295">
        <v>0</v>
      </c>
      <c r="R1773" s="295">
        <v>20952.330000000002</v>
      </c>
      <c r="S1773" s="295">
        <v>25151.95</v>
      </c>
      <c r="T1773" s="295">
        <v>108.05</v>
      </c>
      <c r="U1773" s="295">
        <v>0</v>
      </c>
      <c r="V1773" s="295">
        <v>0</v>
      </c>
      <c r="W1773" s="295">
        <v>0</v>
      </c>
      <c r="X1773" s="295">
        <v>0</v>
      </c>
      <c r="Y1773" s="295">
        <v>0</v>
      </c>
      <c r="Z1773" s="295">
        <v>25260</v>
      </c>
      <c r="AA1773" s="295">
        <v>0</v>
      </c>
      <c r="AB1773" s="295">
        <v>0</v>
      </c>
      <c r="AC1773" s="295">
        <v>0</v>
      </c>
      <c r="AD1773" s="295">
        <v>0</v>
      </c>
      <c r="AE1773" s="295">
        <v>0</v>
      </c>
      <c r="AF1773" s="295">
        <v>0</v>
      </c>
      <c r="AG1773" s="295">
        <v>0</v>
      </c>
      <c r="AH1773" s="295">
        <v>0</v>
      </c>
      <c r="AI1773" s="295">
        <v>0</v>
      </c>
      <c r="AJ1773" s="295">
        <v>0</v>
      </c>
      <c r="AK1773" s="295">
        <v>0</v>
      </c>
      <c r="AL1773" s="295">
        <v>0</v>
      </c>
      <c r="AM1773" s="295">
        <v>0</v>
      </c>
      <c r="AN1773" s="295">
        <v>0</v>
      </c>
      <c r="AO1773" s="295">
        <v>0</v>
      </c>
      <c r="AP1773" s="295">
        <v>0</v>
      </c>
      <c r="AQ1773" s="295">
        <v>0</v>
      </c>
      <c r="AR1773" s="295">
        <v>0</v>
      </c>
      <c r="AS1773" s="295">
        <v>0</v>
      </c>
      <c r="AT1773" s="295">
        <f t="shared" si="27"/>
        <v>0</v>
      </c>
      <c r="AU1773" s="295">
        <v>7941.35</v>
      </c>
      <c r="AV1773" s="295">
        <v>25260</v>
      </c>
      <c r="AW1773" s="296">
        <v>98</v>
      </c>
      <c r="AX1773" s="296">
        <v>300</v>
      </c>
      <c r="AY1773" s="295">
        <v>260999.99</v>
      </c>
      <c r="AZ1773" s="295">
        <v>21532.95</v>
      </c>
      <c r="BA1773" s="294">
        <v>31.044031</v>
      </c>
      <c r="BB1773" s="294">
        <v>30.206951766582399</v>
      </c>
      <c r="BC1773" s="294">
        <v>9.9</v>
      </c>
      <c r="BD1773" s="294"/>
      <c r="BE1773" s="293" t="s">
        <v>4204</v>
      </c>
      <c r="BF1773" s="291"/>
      <c r="BG1773" s="293" t="s">
        <v>324</v>
      </c>
      <c r="BH1773" s="293" t="s">
        <v>220</v>
      </c>
      <c r="BI1773" s="293" t="s">
        <v>669</v>
      </c>
      <c r="BJ1773" s="293" t="s">
        <v>4205</v>
      </c>
      <c r="BK1773" s="292" t="s">
        <v>175</v>
      </c>
      <c r="BL1773" s="294">
        <v>164079.70765368</v>
      </c>
      <c r="BM1773" s="292" t="s">
        <v>309</v>
      </c>
      <c r="BN1773" s="294"/>
      <c r="BO1773" s="297">
        <v>39051</v>
      </c>
      <c r="BP1773" s="297">
        <v>48182</v>
      </c>
      <c r="BQ1773" s="297" t="s">
        <v>1001</v>
      </c>
      <c r="BR1773" s="297" t="s">
        <v>4803</v>
      </c>
      <c r="BS1773" s="297">
        <v>39051</v>
      </c>
      <c r="BT1773" s="297">
        <v>48182</v>
      </c>
      <c r="BU1773" s="294">
        <v>13619.04</v>
      </c>
      <c r="BV1773" s="294">
        <v>35.49</v>
      </c>
      <c r="BW1773" s="294">
        <v>0</v>
      </c>
    </row>
    <row r="1774" spans="1:75" s="289" customFormat="1" ht="18.2" customHeight="1" x14ac:dyDescent="0.15">
      <c r="A1774" s="298">
        <v>1772</v>
      </c>
      <c r="B1774" s="299" t="s">
        <v>305</v>
      </c>
      <c r="C1774" s="299" t="s">
        <v>306</v>
      </c>
      <c r="D1774" s="313">
        <v>45170</v>
      </c>
      <c r="E1774" s="300" t="s">
        <v>2834</v>
      </c>
      <c r="F1774" s="309">
        <v>158</v>
      </c>
      <c r="G1774" s="309">
        <v>157</v>
      </c>
      <c r="H1774" s="302">
        <v>17536.48</v>
      </c>
      <c r="I1774" s="302">
        <v>10128.719999999999</v>
      </c>
      <c r="J1774" s="302">
        <v>0</v>
      </c>
      <c r="K1774" s="302">
        <v>27665.200000000001</v>
      </c>
      <c r="L1774" s="302">
        <v>115.3</v>
      </c>
      <c r="M1774" s="302">
        <v>0</v>
      </c>
      <c r="N1774" s="302">
        <v>0</v>
      </c>
      <c r="O1774" s="302">
        <v>0</v>
      </c>
      <c r="P1774" s="302">
        <v>0</v>
      </c>
      <c r="Q1774" s="302">
        <v>0</v>
      </c>
      <c r="R1774" s="302">
        <v>27665.200000000001</v>
      </c>
      <c r="S1774" s="302">
        <v>30688.12</v>
      </c>
      <c r="T1774" s="302">
        <v>144.68</v>
      </c>
      <c r="U1774" s="302">
        <v>0</v>
      </c>
      <c r="V1774" s="302">
        <v>0</v>
      </c>
      <c r="W1774" s="302">
        <v>0</v>
      </c>
      <c r="X1774" s="302">
        <v>0</v>
      </c>
      <c r="Y1774" s="302">
        <v>0</v>
      </c>
      <c r="Z1774" s="302">
        <v>30832.799999999999</v>
      </c>
      <c r="AA1774" s="302">
        <v>0</v>
      </c>
      <c r="AB1774" s="302">
        <v>0</v>
      </c>
      <c r="AC1774" s="302">
        <v>0</v>
      </c>
      <c r="AD1774" s="302">
        <v>0</v>
      </c>
      <c r="AE1774" s="302">
        <v>0</v>
      </c>
      <c r="AF1774" s="302">
        <v>0</v>
      </c>
      <c r="AG1774" s="302">
        <v>0</v>
      </c>
      <c r="AH1774" s="302">
        <v>0</v>
      </c>
      <c r="AI1774" s="302">
        <v>0</v>
      </c>
      <c r="AJ1774" s="302">
        <v>0</v>
      </c>
      <c r="AK1774" s="302">
        <v>0</v>
      </c>
      <c r="AL1774" s="302">
        <v>0</v>
      </c>
      <c r="AM1774" s="302">
        <v>0</v>
      </c>
      <c r="AN1774" s="302">
        <v>0</v>
      </c>
      <c r="AO1774" s="302">
        <v>0</v>
      </c>
      <c r="AP1774" s="302">
        <v>0</v>
      </c>
      <c r="AQ1774" s="302">
        <v>0</v>
      </c>
      <c r="AR1774" s="302">
        <v>0</v>
      </c>
      <c r="AS1774" s="302">
        <v>0</v>
      </c>
      <c r="AT1774" s="295">
        <f t="shared" si="27"/>
        <v>0</v>
      </c>
      <c r="AU1774" s="302">
        <v>10244.02</v>
      </c>
      <c r="AV1774" s="302">
        <v>30832.799999999999</v>
      </c>
      <c r="AW1774" s="303">
        <v>98</v>
      </c>
      <c r="AX1774" s="303">
        <v>300</v>
      </c>
      <c r="AY1774" s="302">
        <v>256999.98</v>
      </c>
      <c r="AZ1774" s="302">
        <v>28833.59</v>
      </c>
      <c r="BA1774" s="301">
        <v>42.216349999999998</v>
      </c>
      <c r="BB1774" s="301">
        <v>40.505665996499197</v>
      </c>
      <c r="BC1774" s="301">
        <v>9.9</v>
      </c>
      <c r="BD1774" s="301"/>
      <c r="BE1774" s="300" t="s">
        <v>4204</v>
      </c>
      <c r="BF1774" s="298"/>
      <c r="BG1774" s="300" t="s">
        <v>358</v>
      </c>
      <c r="BH1774" s="300" t="s">
        <v>182</v>
      </c>
      <c r="BI1774" s="300" t="s">
        <v>359</v>
      </c>
      <c r="BJ1774" s="300" t="s">
        <v>4205</v>
      </c>
      <c r="BK1774" s="299" t="s">
        <v>175</v>
      </c>
      <c r="BL1774" s="301">
        <v>216648.83705920001</v>
      </c>
      <c r="BM1774" s="299" t="s">
        <v>309</v>
      </c>
      <c r="BN1774" s="301"/>
      <c r="BO1774" s="304">
        <v>39051</v>
      </c>
      <c r="BP1774" s="304">
        <v>48182</v>
      </c>
      <c r="BQ1774" s="297" t="s">
        <v>946</v>
      </c>
      <c r="BR1774" s="297" t="s">
        <v>4775</v>
      </c>
      <c r="BS1774" s="297">
        <v>39051</v>
      </c>
      <c r="BT1774" s="297">
        <v>48182</v>
      </c>
      <c r="BU1774" s="301">
        <v>16406.939999999999</v>
      </c>
      <c r="BV1774" s="301">
        <v>47.52</v>
      </c>
      <c r="BW1774" s="301">
        <v>0</v>
      </c>
    </row>
    <row r="1775" spans="1:75" s="289" customFormat="1" ht="18.2" customHeight="1" x14ac:dyDescent="0.15">
      <c r="A1775" s="291">
        <v>1773</v>
      </c>
      <c r="B1775" s="292" t="s">
        <v>305</v>
      </c>
      <c r="C1775" s="292" t="s">
        <v>306</v>
      </c>
      <c r="D1775" s="312">
        <v>45170</v>
      </c>
      <c r="E1775" s="293" t="s">
        <v>2835</v>
      </c>
      <c r="F1775" s="308">
        <v>105</v>
      </c>
      <c r="G1775" s="308">
        <v>104</v>
      </c>
      <c r="H1775" s="295">
        <v>29527.88</v>
      </c>
      <c r="I1775" s="295">
        <v>19706.82</v>
      </c>
      <c r="J1775" s="295">
        <v>0</v>
      </c>
      <c r="K1775" s="295">
        <v>49234.7</v>
      </c>
      <c r="L1775" s="295">
        <v>279.83999999999997</v>
      </c>
      <c r="M1775" s="295">
        <v>0</v>
      </c>
      <c r="N1775" s="295">
        <v>0</v>
      </c>
      <c r="O1775" s="295">
        <v>0</v>
      </c>
      <c r="P1775" s="295">
        <v>0</v>
      </c>
      <c r="Q1775" s="295">
        <v>0</v>
      </c>
      <c r="R1775" s="295">
        <v>49234.7</v>
      </c>
      <c r="S1775" s="295">
        <v>33947.71</v>
      </c>
      <c r="T1775" s="295">
        <v>236.22</v>
      </c>
      <c r="U1775" s="295">
        <v>0</v>
      </c>
      <c r="V1775" s="295">
        <v>0</v>
      </c>
      <c r="W1775" s="295">
        <v>0</v>
      </c>
      <c r="X1775" s="295">
        <v>0</v>
      </c>
      <c r="Y1775" s="295">
        <v>0</v>
      </c>
      <c r="Z1775" s="295">
        <v>34183.93</v>
      </c>
      <c r="AA1775" s="295">
        <v>0</v>
      </c>
      <c r="AB1775" s="295">
        <v>0</v>
      </c>
      <c r="AC1775" s="295">
        <v>0</v>
      </c>
      <c r="AD1775" s="295">
        <v>0</v>
      </c>
      <c r="AE1775" s="295">
        <v>0</v>
      </c>
      <c r="AF1775" s="295">
        <v>0</v>
      </c>
      <c r="AG1775" s="295">
        <v>0</v>
      </c>
      <c r="AH1775" s="295">
        <v>0</v>
      </c>
      <c r="AI1775" s="295">
        <v>0</v>
      </c>
      <c r="AJ1775" s="295">
        <v>0</v>
      </c>
      <c r="AK1775" s="295">
        <v>0</v>
      </c>
      <c r="AL1775" s="295">
        <v>0</v>
      </c>
      <c r="AM1775" s="295">
        <v>0</v>
      </c>
      <c r="AN1775" s="295">
        <v>0</v>
      </c>
      <c r="AO1775" s="295">
        <v>0</v>
      </c>
      <c r="AP1775" s="295">
        <v>0</v>
      </c>
      <c r="AQ1775" s="295">
        <v>0</v>
      </c>
      <c r="AR1775" s="295">
        <v>0</v>
      </c>
      <c r="AS1775" s="295">
        <v>0</v>
      </c>
      <c r="AT1775" s="295">
        <f t="shared" si="27"/>
        <v>0</v>
      </c>
      <c r="AU1775" s="295">
        <v>19986.66</v>
      </c>
      <c r="AV1775" s="295">
        <v>34183.93</v>
      </c>
      <c r="AW1775" s="296">
        <v>98</v>
      </c>
      <c r="AX1775" s="296">
        <v>300</v>
      </c>
      <c r="AY1775" s="295">
        <v>253000.01</v>
      </c>
      <c r="AZ1775" s="295">
        <v>58599.45</v>
      </c>
      <c r="BA1775" s="294">
        <v>87.154145999999997</v>
      </c>
      <c r="BB1775" s="294">
        <v>73.226083727171499</v>
      </c>
      <c r="BC1775" s="294">
        <v>9.6</v>
      </c>
      <c r="BD1775" s="294"/>
      <c r="BE1775" s="293" t="s">
        <v>4204</v>
      </c>
      <c r="BF1775" s="291"/>
      <c r="BG1775" s="293" t="s">
        <v>333</v>
      </c>
      <c r="BH1775" s="293" t="s">
        <v>616</v>
      </c>
      <c r="BI1775" s="293" t="s">
        <v>617</v>
      </c>
      <c r="BJ1775" s="293" t="s">
        <v>4205</v>
      </c>
      <c r="BK1775" s="292" t="s">
        <v>175</v>
      </c>
      <c r="BL1775" s="294">
        <v>385561.66223120003</v>
      </c>
      <c r="BM1775" s="292" t="s">
        <v>309</v>
      </c>
      <c r="BN1775" s="294"/>
      <c r="BO1775" s="297">
        <v>39051</v>
      </c>
      <c r="BP1775" s="297">
        <v>48182</v>
      </c>
      <c r="BQ1775" s="297" t="s">
        <v>947</v>
      </c>
      <c r="BR1775" s="297" t="s">
        <v>4774</v>
      </c>
      <c r="BS1775" s="297">
        <v>39051</v>
      </c>
      <c r="BT1775" s="297">
        <v>48182</v>
      </c>
      <c r="BU1775" s="294">
        <v>16036.8</v>
      </c>
      <c r="BV1775" s="294">
        <v>53.12</v>
      </c>
      <c r="BW1775" s="294">
        <v>0</v>
      </c>
    </row>
    <row r="1776" spans="1:75" s="289" customFormat="1" ht="18.2" customHeight="1" x14ac:dyDescent="0.15">
      <c r="A1776" s="298">
        <v>1774</v>
      </c>
      <c r="B1776" s="299" t="s">
        <v>305</v>
      </c>
      <c r="C1776" s="299" t="s">
        <v>306</v>
      </c>
      <c r="D1776" s="313">
        <v>45170</v>
      </c>
      <c r="E1776" s="300" t="s">
        <v>2836</v>
      </c>
      <c r="F1776" s="309">
        <v>140</v>
      </c>
      <c r="G1776" s="309">
        <v>139</v>
      </c>
      <c r="H1776" s="302">
        <v>33025.26</v>
      </c>
      <c r="I1776" s="302">
        <v>18419.990000000002</v>
      </c>
      <c r="J1776" s="302">
        <v>0</v>
      </c>
      <c r="K1776" s="302">
        <v>51445.25</v>
      </c>
      <c r="L1776" s="302">
        <v>220.06</v>
      </c>
      <c r="M1776" s="302">
        <v>0</v>
      </c>
      <c r="N1776" s="302">
        <v>0</v>
      </c>
      <c r="O1776" s="302">
        <v>0</v>
      </c>
      <c r="P1776" s="302">
        <v>0</v>
      </c>
      <c r="Q1776" s="302">
        <v>0</v>
      </c>
      <c r="R1776" s="302">
        <v>51445.25</v>
      </c>
      <c r="S1776" s="302">
        <v>48892.15</v>
      </c>
      <c r="T1776" s="302">
        <v>264.2</v>
      </c>
      <c r="U1776" s="302">
        <v>0</v>
      </c>
      <c r="V1776" s="302">
        <v>0</v>
      </c>
      <c r="W1776" s="302">
        <v>0</v>
      </c>
      <c r="X1776" s="302">
        <v>0</v>
      </c>
      <c r="Y1776" s="302">
        <v>0</v>
      </c>
      <c r="Z1776" s="302">
        <v>49156.35</v>
      </c>
      <c r="AA1776" s="302">
        <v>0</v>
      </c>
      <c r="AB1776" s="302">
        <v>0</v>
      </c>
      <c r="AC1776" s="302">
        <v>0</v>
      </c>
      <c r="AD1776" s="302">
        <v>0</v>
      </c>
      <c r="AE1776" s="302">
        <v>0</v>
      </c>
      <c r="AF1776" s="302">
        <v>0</v>
      </c>
      <c r="AG1776" s="302">
        <v>0</v>
      </c>
      <c r="AH1776" s="302">
        <v>0</v>
      </c>
      <c r="AI1776" s="302">
        <v>0</v>
      </c>
      <c r="AJ1776" s="302">
        <v>0</v>
      </c>
      <c r="AK1776" s="302">
        <v>0</v>
      </c>
      <c r="AL1776" s="302">
        <v>0</v>
      </c>
      <c r="AM1776" s="302">
        <v>0</v>
      </c>
      <c r="AN1776" s="302">
        <v>0</v>
      </c>
      <c r="AO1776" s="302">
        <v>0</v>
      </c>
      <c r="AP1776" s="302">
        <v>0</v>
      </c>
      <c r="AQ1776" s="302">
        <v>0</v>
      </c>
      <c r="AR1776" s="302">
        <v>0</v>
      </c>
      <c r="AS1776" s="302">
        <v>0</v>
      </c>
      <c r="AT1776" s="295">
        <f t="shared" si="27"/>
        <v>0</v>
      </c>
      <c r="AU1776" s="302">
        <v>18640.05</v>
      </c>
      <c r="AV1776" s="302">
        <v>49156.35</v>
      </c>
      <c r="AW1776" s="303">
        <v>98</v>
      </c>
      <c r="AX1776" s="303">
        <v>300</v>
      </c>
      <c r="AY1776" s="302">
        <v>229900.01</v>
      </c>
      <c r="AZ1776" s="302">
        <v>54987.81</v>
      </c>
      <c r="BA1776" s="301">
        <v>89.999994999999998</v>
      </c>
      <c r="BB1776" s="301">
        <v>84.201793866199594</v>
      </c>
      <c r="BC1776" s="301">
        <v>9.6</v>
      </c>
      <c r="BD1776" s="301"/>
      <c r="BE1776" s="300" t="s">
        <v>4204</v>
      </c>
      <c r="BF1776" s="298"/>
      <c r="BG1776" s="300" t="s">
        <v>324</v>
      </c>
      <c r="BH1776" s="300" t="s">
        <v>220</v>
      </c>
      <c r="BI1776" s="300" t="s">
        <v>399</v>
      </c>
      <c r="BJ1776" s="300" t="s">
        <v>4205</v>
      </c>
      <c r="BK1776" s="299" t="s">
        <v>175</v>
      </c>
      <c r="BL1776" s="301">
        <v>402872.69149400003</v>
      </c>
      <c r="BM1776" s="299" t="s">
        <v>309</v>
      </c>
      <c r="BN1776" s="301"/>
      <c r="BO1776" s="304">
        <v>39051</v>
      </c>
      <c r="BP1776" s="304">
        <v>48182</v>
      </c>
      <c r="BQ1776" s="297" t="s">
        <v>947</v>
      </c>
      <c r="BR1776" s="297" t="s">
        <v>4774</v>
      </c>
      <c r="BS1776" s="297">
        <v>39051</v>
      </c>
      <c r="BT1776" s="297">
        <v>48182</v>
      </c>
      <c r="BU1776" s="301">
        <v>20219.16</v>
      </c>
      <c r="BV1776" s="301">
        <v>49.85</v>
      </c>
      <c r="BW1776" s="301">
        <v>0</v>
      </c>
    </row>
    <row r="1777" spans="1:75" s="289" customFormat="1" ht="18.2" customHeight="1" x14ac:dyDescent="0.15">
      <c r="A1777" s="291">
        <v>1775</v>
      </c>
      <c r="B1777" s="292" t="s">
        <v>305</v>
      </c>
      <c r="C1777" s="292" t="s">
        <v>306</v>
      </c>
      <c r="D1777" s="312">
        <v>45170</v>
      </c>
      <c r="E1777" s="293" t="s">
        <v>2837</v>
      </c>
      <c r="F1777" s="308">
        <v>178</v>
      </c>
      <c r="G1777" s="308">
        <v>177</v>
      </c>
      <c r="H1777" s="295">
        <v>21153.99</v>
      </c>
      <c r="I1777" s="295">
        <v>44193.54</v>
      </c>
      <c r="J1777" s="295">
        <v>0</v>
      </c>
      <c r="K1777" s="295">
        <v>65347.53</v>
      </c>
      <c r="L1777" s="295">
        <v>465.03</v>
      </c>
      <c r="M1777" s="295">
        <v>0</v>
      </c>
      <c r="N1777" s="295">
        <v>0</v>
      </c>
      <c r="O1777" s="295">
        <v>0</v>
      </c>
      <c r="P1777" s="295">
        <v>0</v>
      </c>
      <c r="Q1777" s="295">
        <v>0</v>
      </c>
      <c r="R1777" s="295">
        <v>65347.53</v>
      </c>
      <c r="S1777" s="295">
        <v>67758.97</v>
      </c>
      <c r="T1777" s="295">
        <v>167.47</v>
      </c>
      <c r="U1777" s="295">
        <v>0</v>
      </c>
      <c r="V1777" s="295">
        <v>0</v>
      </c>
      <c r="W1777" s="295">
        <v>0</v>
      </c>
      <c r="X1777" s="295">
        <v>0</v>
      </c>
      <c r="Y1777" s="295">
        <v>0</v>
      </c>
      <c r="Z1777" s="295">
        <v>67926.44</v>
      </c>
      <c r="AA1777" s="295">
        <v>0</v>
      </c>
      <c r="AB1777" s="295">
        <v>0</v>
      </c>
      <c r="AC1777" s="295">
        <v>0</v>
      </c>
      <c r="AD1777" s="295">
        <v>0</v>
      </c>
      <c r="AE1777" s="295">
        <v>0</v>
      </c>
      <c r="AF1777" s="295">
        <v>0</v>
      </c>
      <c r="AG1777" s="295">
        <v>0</v>
      </c>
      <c r="AH1777" s="295">
        <v>0</v>
      </c>
      <c r="AI1777" s="295">
        <v>0</v>
      </c>
      <c r="AJ1777" s="295">
        <v>0</v>
      </c>
      <c r="AK1777" s="295">
        <v>0</v>
      </c>
      <c r="AL1777" s="295">
        <v>0</v>
      </c>
      <c r="AM1777" s="295">
        <v>0</v>
      </c>
      <c r="AN1777" s="295">
        <v>0</v>
      </c>
      <c r="AO1777" s="295">
        <v>0</v>
      </c>
      <c r="AP1777" s="295">
        <v>0</v>
      </c>
      <c r="AQ1777" s="295">
        <v>0</v>
      </c>
      <c r="AR1777" s="295">
        <v>0</v>
      </c>
      <c r="AS1777" s="295">
        <v>0</v>
      </c>
      <c r="AT1777" s="295">
        <f t="shared" si="27"/>
        <v>0</v>
      </c>
      <c r="AU1777" s="295">
        <v>44658.57</v>
      </c>
      <c r="AV1777" s="295">
        <v>67926.44</v>
      </c>
      <c r="AW1777" s="296">
        <v>38</v>
      </c>
      <c r="AX1777" s="296">
        <v>240</v>
      </c>
      <c r="AY1777" s="295">
        <v>283700</v>
      </c>
      <c r="AZ1777" s="295">
        <v>67855.77</v>
      </c>
      <c r="BA1777" s="294">
        <v>90</v>
      </c>
      <c r="BB1777" s="294">
        <v>86.673214378084595</v>
      </c>
      <c r="BC1777" s="294">
        <v>9.5</v>
      </c>
      <c r="BD1777" s="294"/>
      <c r="BE1777" s="293" t="s">
        <v>4204</v>
      </c>
      <c r="BF1777" s="291"/>
      <c r="BG1777" s="293" t="s">
        <v>360</v>
      </c>
      <c r="BH1777" s="293" t="s">
        <v>232</v>
      </c>
      <c r="BI1777" s="293" t="s">
        <v>805</v>
      </c>
      <c r="BJ1777" s="293" t="s">
        <v>4205</v>
      </c>
      <c r="BK1777" s="292" t="s">
        <v>175</v>
      </c>
      <c r="BL1777" s="294">
        <v>511742.78079287999</v>
      </c>
      <c r="BM1777" s="292" t="s">
        <v>309</v>
      </c>
      <c r="BN1777" s="294"/>
      <c r="BO1777" s="297">
        <v>39051</v>
      </c>
      <c r="BP1777" s="297">
        <v>46356</v>
      </c>
      <c r="BQ1777" s="297" t="s">
        <v>947</v>
      </c>
      <c r="BR1777" s="297" t="s">
        <v>4774</v>
      </c>
      <c r="BS1777" s="297">
        <v>39051</v>
      </c>
      <c r="BT1777" s="297">
        <v>46356</v>
      </c>
      <c r="BU1777" s="294">
        <v>27547.06</v>
      </c>
      <c r="BV1777" s="294">
        <v>44.92</v>
      </c>
      <c r="BW1777" s="294">
        <v>0</v>
      </c>
    </row>
    <row r="1778" spans="1:75" s="289" customFormat="1" ht="18.2" customHeight="1" x14ac:dyDescent="0.15">
      <c r="A1778" s="298">
        <v>1776</v>
      </c>
      <c r="B1778" s="299" t="s">
        <v>305</v>
      </c>
      <c r="C1778" s="299" t="s">
        <v>306</v>
      </c>
      <c r="D1778" s="313">
        <v>45170</v>
      </c>
      <c r="E1778" s="300" t="s">
        <v>2838</v>
      </c>
      <c r="F1778" s="309">
        <v>146</v>
      </c>
      <c r="G1778" s="309">
        <v>145</v>
      </c>
      <c r="H1778" s="302">
        <v>64367.74</v>
      </c>
      <c r="I1778" s="302">
        <v>37068.199999999997</v>
      </c>
      <c r="J1778" s="302">
        <v>0</v>
      </c>
      <c r="K1778" s="302">
        <v>101435.94</v>
      </c>
      <c r="L1778" s="302">
        <v>430.75</v>
      </c>
      <c r="M1778" s="302">
        <v>0</v>
      </c>
      <c r="N1778" s="302">
        <v>0</v>
      </c>
      <c r="O1778" s="302">
        <v>0</v>
      </c>
      <c r="P1778" s="302">
        <v>0</v>
      </c>
      <c r="Q1778" s="302">
        <v>0</v>
      </c>
      <c r="R1778" s="302">
        <v>101435.94</v>
      </c>
      <c r="S1778" s="302">
        <v>99044.05</v>
      </c>
      <c r="T1778" s="302">
        <v>509.58</v>
      </c>
      <c r="U1778" s="302">
        <v>0</v>
      </c>
      <c r="V1778" s="302">
        <v>0</v>
      </c>
      <c r="W1778" s="302">
        <v>0</v>
      </c>
      <c r="X1778" s="302">
        <v>0</v>
      </c>
      <c r="Y1778" s="302">
        <v>0</v>
      </c>
      <c r="Z1778" s="302">
        <v>99553.63</v>
      </c>
      <c r="AA1778" s="302">
        <v>0</v>
      </c>
      <c r="AB1778" s="302">
        <v>0</v>
      </c>
      <c r="AC1778" s="302">
        <v>0</v>
      </c>
      <c r="AD1778" s="302">
        <v>0</v>
      </c>
      <c r="AE1778" s="302">
        <v>0</v>
      </c>
      <c r="AF1778" s="302">
        <v>0</v>
      </c>
      <c r="AG1778" s="302">
        <v>0</v>
      </c>
      <c r="AH1778" s="302">
        <v>0</v>
      </c>
      <c r="AI1778" s="302">
        <v>0</v>
      </c>
      <c r="AJ1778" s="302">
        <v>0</v>
      </c>
      <c r="AK1778" s="302">
        <v>0</v>
      </c>
      <c r="AL1778" s="302">
        <v>0</v>
      </c>
      <c r="AM1778" s="302">
        <v>0</v>
      </c>
      <c r="AN1778" s="302">
        <v>0</v>
      </c>
      <c r="AO1778" s="302">
        <v>0</v>
      </c>
      <c r="AP1778" s="302">
        <v>0</v>
      </c>
      <c r="AQ1778" s="302">
        <v>0</v>
      </c>
      <c r="AR1778" s="302">
        <v>0</v>
      </c>
      <c r="AS1778" s="302">
        <v>0</v>
      </c>
      <c r="AT1778" s="295">
        <f t="shared" si="27"/>
        <v>0</v>
      </c>
      <c r="AU1778" s="302">
        <v>37498.949999999997</v>
      </c>
      <c r="AV1778" s="302">
        <v>99553.63</v>
      </c>
      <c r="AW1778" s="303">
        <v>98</v>
      </c>
      <c r="AX1778" s="303">
        <v>300</v>
      </c>
      <c r="AY1778" s="302">
        <v>457800.01</v>
      </c>
      <c r="AZ1778" s="302">
        <v>107626.98</v>
      </c>
      <c r="BA1778" s="301">
        <v>88.462746999999993</v>
      </c>
      <c r="BB1778" s="301">
        <v>83.374093530517897</v>
      </c>
      <c r="BC1778" s="301">
        <v>9.5</v>
      </c>
      <c r="BD1778" s="301"/>
      <c r="BE1778" s="300" t="s">
        <v>4204</v>
      </c>
      <c r="BF1778" s="298"/>
      <c r="BG1778" s="300" t="s">
        <v>315</v>
      </c>
      <c r="BH1778" s="300" t="s">
        <v>183</v>
      </c>
      <c r="BI1778" s="300" t="s">
        <v>806</v>
      </c>
      <c r="BJ1778" s="300" t="s">
        <v>4205</v>
      </c>
      <c r="BK1778" s="299" t="s">
        <v>175</v>
      </c>
      <c r="BL1778" s="301">
        <v>794354.58399024</v>
      </c>
      <c r="BM1778" s="299" t="s">
        <v>309</v>
      </c>
      <c r="BN1778" s="301"/>
      <c r="BO1778" s="304">
        <v>39051</v>
      </c>
      <c r="BP1778" s="304">
        <v>48182</v>
      </c>
      <c r="BQ1778" s="297" t="s">
        <v>4195</v>
      </c>
      <c r="BR1778" s="297" t="s">
        <v>4771</v>
      </c>
      <c r="BS1778" s="297">
        <v>39051</v>
      </c>
      <c r="BT1778" s="297">
        <v>48182</v>
      </c>
      <c r="BU1778" s="301">
        <v>37501.33</v>
      </c>
      <c r="BV1778" s="301">
        <v>74.73</v>
      </c>
      <c r="BW1778" s="301">
        <v>0</v>
      </c>
    </row>
    <row r="1779" spans="1:75" s="289" customFormat="1" ht="18.2" customHeight="1" x14ac:dyDescent="0.15">
      <c r="A1779" s="291">
        <v>1777</v>
      </c>
      <c r="B1779" s="292" t="s">
        <v>305</v>
      </c>
      <c r="C1779" s="292" t="s">
        <v>306</v>
      </c>
      <c r="D1779" s="312">
        <v>45170</v>
      </c>
      <c r="E1779" s="293" t="s">
        <v>2839</v>
      </c>
      <c r="F1779" s="308">
        <v>0</v>
      </c>
      <c r="G1779" s="308">
        <v>0</v>
      </c>
      <c r="H1779" s="295">
        <v>47811.54</v>
      </c>
      <c r="I1779" s="295">
        <v>0</v>
      </c>
      <c r="J1779" s="295">
        <v>0</v>
      </c>
      <c r="K1779" s="295">
        <v>47811.54</v>
      </c>
      <c r="L1779" s="295">
        <v>319.98</v>
      </c>
      <c r="M1779" s="295">
        <v>0</v>
      </c>
      <c r="N1779" s="295">
        <v>0</v>
      </c>
      <c r="O1779" s="295">
        <v>319.98</v>
      </c>
      <c r="P1779" s="295">
        <v>0</v>
      </c>
      <c r="Q1779" s="295">
        <v>0</v>
      </c>
      <c r="R1779" s="295">
        <v>47491.56</v>
      </c>
      <c r="S1779" s="295">
        <v>0</v>
      </c>
      <c r="T1779" s="295">
        <v>378.51</v>
      </c>
      <c r="U1779" s="295">
        <v>0</v>
      </c>
      <c r="V1779" s="295">
        <v>0</v>
      </c>
      <c r="W1779" s="295">
        <v>378.51</v>
      </c>
      <c r="X1779" s="295">
        <v>0</v>
      </c>
      <c r="Y1779" s="295">
        <v>0</v>
      </c>
      <c r="Z1779" s="295">
        <v>0</v>
      </c>
      <c r="AA1779" s="295">
        <v>55.52</v>
      </c>
      <c r="AB1779" s="295">
        <v>0</v>
      </c>
      <c r="AC1779" s="295">
        <v>0</v>
      </c>
      <c r="AD1779" s="295">
        <v>0</v>
      </c>
      <c r="AE1779" s="295">
        <v>0</v>
      </c>
      <c r="AF1779" s="295">
        <v>-19.850000000000001</v>
      </c>
      <c r="AG1779" s="295">
        <v>37.700000000000003</v>
      </c>
      <c r="AH1779" s="295">
        <v>100.68</v>
      </c>
      <c r="AI1779" s="295">
        <v>0</v>
      </c>
      <c r="AJ1779" s="295">
        <v>0</v>
      </c>
      <c r="AK1779" s="295">
        <v>0</v>
      </c>
      <c r="AL1779" s="295">
        <v>0</v>
      </c>
      <c r="AM1779" s="295">
        <v>0</v>
      </c>
      <c r="AN1779" s="295">
        <v>0</v>
      </c>
      <c r="AO1779" s="295">
        <v>0</v>
      </c>
      <c r="AP1779" s="295">
        <v>0.01</v>
      </c>
      <c r="AQ1779" s="295">
        <v>0</v>
      </c>
      <c r="AR1779" s="295">
        <v>0</v>
      </c>
      <c r="AS1779" s="295">
        <v>0</v>
      </c>
      <c r="AT1779" s="295">
        <f t="shared" si="27"/>
        <v>872.55000000000007</v>
      </c>
      <c r="AU1779" s="295">
        <v>0</v>
      </c>
      <c r="AV1779" s="295">
        <v>0</v>
      </c>
      <c r="AW1779" s="296">
        <v>98</v>
      </c>
      <c r="AX1779" s="296">
        <v>300</v>
      </c>
      <c r="AY1779" s="295">
        <v>385000</v>
      </c>
      <c r="AZ1779" s="295">
        <v>79946.39</v>
      </c>
      <c r="BA1779" s="294">
        <v>78.136360999999994</v>
      </c>
      <c r="BB1779" s="294">
        <v>46.416325697922801</v>
      </c>
      <c r="BC1779" s="294">
        <v>9.5</v>
      </c>
      <c r="BD1779" s="294"/>
      <c r="BE1779" s="293" t="s">
        <v>4204</v>
      </c>
      <c r="BF1779" s="291"/>
      <c r="BG1779" s="293" t="s">
        <v>312</v>
      </c>
      <c r="BH1779" s="293" t="s">
        <v>196</v>
      </c>
      <c r="BI1779" s="293" t="s">
        <v>773</v>
      </c>
      <c r="BJ1779" s="293" t="s">
        <v>103</v>
      </c>
      <c r="BK1779" s="292" t="s">
        <v>175</v>
      </c>
      <c r="BL1779" s="294">
        <v>371910.96554975997</v>
      </c>
      <c r="BM1779" s="292" t="s">
        <v>309</v>
      </c>
      <c r="BN1779" s="294"/>
      <c r="BO1779" s="297">
        <v>39051</v>
      </c>
      <c r="BP1779" s="297">
        <v>48182</v>
      </c>
      <c r="BQ1779" s="297" t="s">
        <v>4757</v>
      </c>
      <c r="BR1779" s="297" t="s">
        <v>4764</v>
      </c>
      <c r="BS1779" s="297">
        <v>39051</v>
      </c>
      <c r="BT1779" s="297">
        <v>48182</v>
      </c>
      <c r="BU1779" s="294">
        <v>0</v>
      </c>
      <c r="BV1779" s="294">
        <v>55.52</v>
      </c>
      <c r="BW1779" s="294">
        <v>0</v>
      </c>
    </row>
    <row r="1780" spans="1:75" s="289" customFormat="1" ht="18.2" customHeight="1" x14ac:dyDescent="0.15">
      <c r="A1780" s="298">
        <v>1778</v>
      </c>
      <c r="B1780" s="299" t="s">
        <v>305</v>
      </c>
      <c r="C1780" s="299" t="s">
        <v>306</v>
      </c>
      <c r="D1780" s="313">
        <v>45170</v>
      </c>
      <c r="E1780" s="300" t="s">
        <v>2840</v>
      </c>
      <c r="F1780" s="309">
        <v>99</v>
      </c>
      <c r="G1780" s="309">
        <v>98</v>
      </c>
      <c r="H1780" s="302">
        <v>23706.95</v>
      </c>
      <c r="I1780" s="302">
        <v>35444.339999999997</v>
      </c>
      <c r="J1780" s="302">
        <v>0</v>
      </c>
      <c r="K1780" s="302">
        <v>59151.29</v>
      </c>
      <c r="L1780" s="302">
        <v>521.29999999999995</v>
      </c>
      <c r="M1780" s="302">
        <v>0</v>
      </c>
      <c r="N1780" s="302">
        <v>0</v>
      </c>
      <c r="O1780" s="302">
        <v>0</v>
      </c>
      <c r="P1780" s="302">
        <v>0</v>
      </c>
      <c r="Q1780" s="302">
        <v>0</v>
      </c>
      <c r="R1780" s="302">
        <v>59151.29</v>
      </c>
      <c r="S1780" s="302">
        <v>34035.699999999997</v>
      </c>
      <c r="T1780" s="302">
        <v>187.68</v>
      </c>
      <c r="U1780" s="302">
        <v>0</v>
      </c>
      <c r="V1780" s="302">
        <v>0</v>
      </c>
      <c r="W1780" s="302">
        <v>0</v>
      </c>
      <c r="X1780" s="302">
        <v>0</v>
      </c>
      <c r="Y1780" s="302">
        <v>0</v>
      </c>
      <c r="Z1780" s="302">
        <v>34223.379999999997</v>
      </c>
      <c r="AA1780" s="302">
        <v>0</v>
      </c>
      <c r="AB1780" s="302">
        <v>0</v>
      </c>
      <c r="AC1780" s="302">
        <v>0</v>
      </c>
      <c r="AD1780" s="302">
        <v>0</v>
      </c>
      <c r="AE1780" s="302">
        <v>0</v>
      </c>
      <c r="AF1780" s="302">
        <v>0</v>
      </c>
      <c r="AG1780" s="302">
        <v>0</v>
      </c>
      <c r="AH1780" s="302">
        <v>0</v>
      </c>
      <c r="AI1780" s="302">
        <v>0</v>
      </c>
      <c r="AJ1780" s="302">
        <v>0</v>
      </c>
      <c r="AK1780" s="302">
        <v>0</v>
      </c>
      <c r="AL1780" s="302">
        <v>0</v>
      </c>
      <c r="AM1780" s="302">
        <v>0</v>
      </c>
      <c r="AN1780" s="302">
        <v>0</v>
      </c>
      <c r="AO1780" s="302">
        <v>0</v>
      </c>
      <c r="AP1780" s="302">
        <v>0</v>
      </c>
      <c r="AQ1780" s="302">
        <v>0</v>
      </c>
      <c r="AR1780" s="302">
        <v>0</v>
      </c>
      <c r="AS1780" s="302">
        <v>0</v>
      </c>
      <c r="AT1780" s="295">
        <f t="shared" si="27"/>
        <v>0</v>
      </c>
      <c r="AU1780" s="302">
        <v>35965.64</v>
      </c>
      <c r="AV1780" s="302">
        <v>34223.379999999997</v>
      </c>
      <c r="AW1780" s="303">
        <v>38</v>
      </c>
      <c r="AX1780" s="303">
        <v>240</v>
      </c>
      <c r="AY1780" s="302">
        <v>318000</v>
      </c>
      <c r="AZ1780" s="302">
        <v>76059.69</v>
      </c>
      <c r="BA1780" s="301">
        <v>89.999995999999996</v>
      </c>
      <c r="BB1780" s="301">
        <v>69.992605326091095</v>
      </c>
      <c r="BC1780" s="301">
        <v>9.5</v>
      </c>
      <c r="BD1780" s="301"/>
      <c r="BE1780" s="300" t="s">
        <v>4204</v>
      </c>
      <c r="BF1780" s="298"/>
      <c r="BG1780" s="300" t="s">
        <v>326</v>
      </c>
      <c r="BH1780" s="300" t="s">
        <v>523</v>
      </c>
      <c r="BI1780" s="300" t="s">
        <v>807</v>
      </c>
      <c r="BJ1780" s="300" t="s">
        <v>4205</v>
      </c>
      <c r="BK1780" s="299" t="s">
        <v>175</v>
      </c>
      <c r="BL1780" s="301">
        <v>463219.43051383999</v>
      </c>
      <c r="BM1780" s="299" t="s">
        <v>309</v>
      </c>
      <c r="BN1780" s="301"/>
      <c r="BO1780" s="304">
        <v>39051</v>
      </c>
      <c r="BP1780" s="304">
        <v>46356</v>
      </c>
      <c r="BQ1780" s="297" t="s">
        <v>956</v>
      </c>
      <c r="BR1780" s="297" t="s">
        <v>4794</v>
      </c>
      <c r="BS1780" s="297">
        <v>39051</v>
      </c>
      <c r="BT1780" s="297">
        <v>46356</v>
      </c>
      <c r="BU1780" s="301">
        <v>17545.82</v>
      </c>
      <c r="BV1780" s="301">
        <v>50.35</v>
      </c>
      <c r="BW1780" s="301">
        <v>0</v>
      </c>
    </row>
    <row r="1781" spans="1:75" s="289" customFormat="1" ht="18.2" customHeight="1" x14ac:dyDescent="0.15">
      <c r="A1781" s="291">
        <v>1779</v>
      </c>
      <c r="B1781" s="292" t="s">
        <v>305</v>
      </c>
      <c r="C1781" s="292" t="s">
        <v>306</v>
      </c>
      <c r="D1781" s="312">
        <v>45170</v>
      </c>
      <c r="E1781" s="293" t="s">
        <v>2841</v>
      </c>
      <c r="F1781" s="308">
        <v>173</v>
      </c>
      <c r="G1781" s="308">
        <v>172</v>
      </c>
      <c r="H1781" s="295">
        <v>35770.410000000003</v>
      </c>
      <c r="I1781" s="295">
        <v>22224.73</v>
      </c>
      <c r="J1781" s="295">
        <v>0</v>
      </c>
      <c r="K1781" s="295">
        <v>57995.14</v>
      </c>
      <c r="L1781" s="295">
        <v>238.33</v>
      </c>
      <c r="M1781" s="295">
        <v>0</v>
      </c>
      <c r="N1781" s="295">
        <v>0</v>
      </c>
      <c r="O1781" s="295">
        <v>0</v>
      </c>
      <c r="P1781" s="295">
        <v>0</v>
      </c>
      <c r="Q1781" s="295">
        <v>0</v>
      </c>
      <c r="R1781" s="295">
        <v>57995.14</v>
      </c>
      <c r="S1781" s="295">
        <v>67987.539999999994</v>
      </c>
      <c r="T1781" s="295">
        <v>286.16000000000003</v>
      </c>
      <c r="U1781" s="295">
        <v>0</v>
      </c>
      <c r="V1781" s="295">
        <v>0</v>
      </c>
      <c r="W1781" s="295">
        <v>0</v>
      </c>
      <c r="X1781" s="295">
        <v>0</v>
      </c>
      <c r="Y1781" s="295">
        <v>0</v>
      </c>
      <c r="Z1781" s="295">
        <v>68273.7</v>
      </c>
      <c r="AA1781" s="295">
        <v>0</v>
      </c>
      <c r="AB1781" s="295">
        <v>0</v>
      </c>
      <c r="AC1781" s="295">
        <v>0</v>
      </c>
      <c r="AD1781" s="295">
        <v>0</v>
      </c>
      <c r="AE1781" s="295">
        <v>0</v>
      </c>
      <c r="AF1781" s="295">
        <v>0</v>
      </c>
      <c r="AG1781" s="295">
        <v>0</v>
      </c>
      <c r="AH1781" s="295">
        <v>0</v>
      </c>
      <c r="AI1781" s="295">
        <v>0</v>
      </c>
      <c r="AJ1781" s="295">
        <v>0</v>
      </c>
      <c r="AK1781" s="295">
        <v>0</v>
      </c>
      <c r="AL1781" s="295">
        <v>0</v>
      </c>
      <c r="AM1781" s="295">
        <v>0</v>
      </c>
      <c r="AN1781" s="295">
        <v>0</v>
      </c>
      <c r="AO1781" s="295">
        <v>0</v>
      </c>
      <c r="AP1781" s="295">
        <v>0</v>
      </c>
      <c r="AQ1781" s="295">
        <v>0</v>
      </c>
      <c r="AR1781" s="295">
        <v>0</v>
      </c>
      <c r="AS1781" s="295">
        <v>0</v>
      </c>
      <c r="AT1781" s="295">
        <f t="shared" si="27"/>
        <v>0</v>
      </c>
      <c r="AU1781" s="295">
        <v>22463.06</v>
      </c>
      <c r="AV1781" s="295">
        <v>68273.7</v>
      </c>
      <c r="AW1781" s="296">
        <v>98</v>
      </c>
      <c r="AX1781" s="296">
        <v>300</v>
      </c>
      <c r="AY1781" s="295">
        <v>251899.99</v>
      </c>
      <c r="AZ1781" s="295">
        <v>59556.17</v>
      </c>
      <c r="BA1781" s="294">
        <v>88.963871999999995</v>
      </c>
      <c r="BB1781" s="294">
        <v>86.632035128888901</v>
      </c>
      <c r="BC1781" s="294">
        <v>9.6</v>
      </c>
      <c r="BD1781" s="294"/>
      <c r="BE1781" s="293" t="s">
        <v>4204</v>
      </c>
      <c r="BF1781" s="291"/>
      <c r="BG1781" s="293" t="s">
        <v>312</v>
      </c>
      <c r="BH1781" s="293" t="s">
        <v>196</v>
      </c>
      <c r="BI1781" s="293" t="s">
        <v>773</v>
      </c>
      <c r="BJ1781" s="293" t="s">
        <v>4205</v>
      </c>
      <c r="BK1781" s="292" t="s">
        <v>175</v>
      </c>
      <c r="BL1781" s="294">
        <v>454165.50887343998</v>
      </c>
      <c r="BM1781" s="292" t="s">
        <v>309</v>
      </c>
      <c r="BN1781" s="294"/>
      <c r="BO1781" s="297">
        <v>39051</v>
      </c>
      <c r="BP1781" s="297">
        <v>48182</v>
      </c>
      <c r="BQ1781" s="297" t="s">
        <v>4550</v>
      </c>
      <c r="BR1781" s="297" t="s">
        <v>4809</v>
      </c>
      <c r="BS1781" s="297">
        <v>39051</v>
      </c>
      <c r="BT1781" s="297">
        <v>48182</v>
      </c>
      <c r="BU1781" s="294">
        <v>26776.21</v>
      </c>
      <c r="BV1781" s="294">
        <v>53.99</v>
      </c>
      <c r="BW1781" s="294">
        <v>0</v>
      </c>
    </row>
    <row r="1782" spans="1:75" s="289" customFormat="1" ht="18.2" customHeight="1" x14ac:dyDescent="0.15">
      <c r="A1782" s="298">
        <v>1780</v>
      </c>
      <c r="B1782" s="299" t="s">
        <v>305</v>
      </c>
      <c r="C1782" s="299" t="s">
        <v>306</v>
      </c>
      <c r="D1782" s="313">
        <v>45170</v>
      </c>
      <c r="E1782" s="300" t="s">
        <v>2842</v>
      </c>
      <c r="F1782" s="309">
        <v>150</v>
      </c>
      <c r="G1782" s="309">
        <v>149</v>
      </c>
      <c r="H1782" s="302">
        <v>34781.82</v>
      </c>
      <c r="I1782" s="302">
        <v>20126.88</v>
      </c>
      <c r="J1782" s="302">
        <v>0</v>
      </c>
      <c r="K1782" s="302">
        <v>54908.7</v>
      </c>
      <c r="L1782" s="302">
        <v>231.7</v>
      </c>
      <c r="M1782" s="302">
        <v>0</v>
      </c>
      <c r="N1782" s="302">
        <v>0</v>
      </c>
      <c r="O1782" s="302">
        <v>0</v>
      </c>
      <c r="P1782" s="302">
        <v>0</v>
      </c>
      <c r="Q1782" s="302">
        <v>0</v>
      </c>
      <c r="R1782" s="302">
        <v>54908.7</v>
      </c>
      <c r="S1782" s="302">
        <v>55855.67</v>
      </c>
      <c r="T1782" s="302">
        <v>278.25</v>
      </c>
      <c r="U1782" s="302">
        <v>0</v>
      </c>
      <c r="V1782" s="302">
        <v>0</v>
      </c>
      <c r="W1782" s="302">
        <v>0</v>
      </c>
      <c r="X1782" s="302">
        <v>0</v>
      </c>
      <c r="Y1782" s="302">
        <v>0</v>
      </c>
      <c r="Z1782" s="302">
        <v>56133.919999999998</v>
      </c>
      <c r="AA1782" s="302">
        <v>0</v>
      </c>
      <c r="AB1782" s="302">
        <v>0</v>
      </c>
      <c r="AC1782" s="302">
        <v>0</v>
      </c>
      <c r="AD1782" s="302">
        <v>0</v>
      </c>
      <c r="AE1782" s="302">
        <v>0</v>
      </c>
      <c r="AF1782" s="302">
        <v>0</v>
      </c>
      <c r="AG1782" s="302">
        <v>0</v>
      </c>
      <c r="AH1782" s="302">
        <v>0</v>
      </c>
      <c r="AI1782" s="302">
        <v>0</v>
      </c>
      <c r="AJ1782" s="302">
        <v>0</v>
      </c>
      <c r="AK1782" s="302">
        <v>0</v>
      </c>
      <c r="AL1782" s="302">
        <v>0</v>
      </c>
      <c r="AM1782" s="302">
        <v>0</v>
      </c>
      <c r="AN1782" s="302">
        <v>0</v>
      </c>
      <c r="AO1782" s="302">
        <v>0</v>
      </c>
      <c r="AP1782" s="302">
        <v>0</v>
      </c>
      <c r="AQ1782" s="302">
        <v>0</v>
      </c>
      <c r="AR1782" s="302">
        <v>0</v>
      </c>
      <c r="AS1782" s="302">
        <v>0</v>
      </c>
      <c r="AT1782" s="295">
        <f t="shared" si="27"/>
        <v>0</v>
      </c>
      <c r="AU1782" s="302">
        <v>20358.580000000002</v>
      </c>
      <c r="AV1782" s="302">
        <v>56133.919999999998</v>
      </c>
      <c r="AW1782" s="303">
        <v>98</v>
      </c>
      <c r="AX1782" s="303">
        <v>300</v>
      </c>
      <c r="AY1782" s="302">
        <v>251899.99</v>
      </c>
      <c r="AZ1782" s="302">
        <v>57905.82</v>
      </c>
      <c r="BA1782" s="301">
        <v>86.498609999999999</v>
      </c>
      <c r="BB1782" s="301">
        <v>82.021569281067102</v>
      </c>
      <c r="BC1782" s="301">
        <v>9.6</v>
      </c>
      <c r="BD1782" s="301"/>
      <c r="BE1782" s="300" t="s">
        <v>4204</v>
      </c>
      <c r="BF1782" s="298"/>
      <c r="BG1782" s="300" t="s">
        <v>312</v>
      </c>
      <c r="BH1782" s="300" t="s">
        <v>196</v>
      </c>
      <c r="BI1782" s="300" t="s">
        <v>773</v>
      </c>
      <c r="BJ1782" s="300" t="s">
        <v>4205</v>
      </c>
      <c r="BK1782" s="299" t="s">
        <v>175</v>
      </c>
      <c r="BL1782" s="301">
        <v>429995.30093520001</v>
      </c>
      <c r="BM1782" s="299" t="s">
        <v>309</v>
      </c>
      <c r="BN1782" s="301"/>
      <c r="BO1782" s="304">
        <v>39051</v>
      </c>
      <c r="BP1782" s="304">
        <v>48182</v>
      </c>
      <c r="BQ1782" s="297" t="s">
        <v>4033</v>
      </c>
      <c r="BR1782" s="297" t="s">
        <v>4759</v>
      </c>
      <c r="BS1782" s="297">
        <v>39051</v>
      </c>
      <c r="BT1782" s="297">
        <v>48182</v>
      </c>
      <c r="BU1782" s="301">
        <v>22792.76</v>
      </c>
      <c r="BV1782" s="301">
        <v>52.49</v>
      </c>
      <c r="BW1782" s="301">
        <v>0</v>
      </c>
    </row>
    <row r="1783" spans="1:75" s="289" customFormat="1" ht="18.2" customHeight="1" x14ac:dyDescent="0.15">
      <c r="A1783" s="291">
        <v>1781</v>
      </c>
      <c r="B1783" s="292" t="s">
        <v>305</v>
      </c>
      <c r="C1783" s="292" t="s">
        <v>306</v>
      </c>
      <c r="D1783" s="312">
        <v>45170</v>
      </c>
      <c r="E1783" s="293" t="s">
        <v>2843</v>
      </c>
      <c r="F1783" s="308">
        <v>0</v>
      </c>
      <c r="G1783" s="308">
        <v>0</v>
      </c>
      <c r="H1783" s="295">
        <v>33081.230000000003</v>
      </c>
      <c r="I1783" s="295">
        <v>0</v>
      </c>
      <c r="J1783" s="295">
        <v>0</v>
      </c>
      <c r="K1783" s="295">
        <v>33081.230000000003</v>
      </c>
      <c r="L1783" s="295">
        <v>259.83999999999997</v>
      </c>
      <c r="M1783" s="295">
        <v>0</v>
      </c>
      <c r="N1783" s="295">
        <v>0</v>
      </c>
      <c r="O1783" s="295">
        <v>259.83999999999997</v>
      </c>
      <c r="P1783" s="295">
        <v>0</v>
      </c>
      <c r="Q1783" s="295">
        <v>0</v>
      </c>
      <c r="R1783" s="295">
        <v>32821.39</v>
      </c>
      <c r="S1783" s="295">
        <v>0</v>
      </c>
      <c r="T1783" s="295">
        <v>264.64999999999998</v>
      </c>
      <c r="U1783" s="295">
        <v>0</v>
      </c>
      <c r="V1783" s="295">
        <v>0</v>
      </c>
      <c r="W1783" s="295">
        <v>264.64999999999998</v>
      </c>
      <c r="X1783" s="295">
        <v>0</v>
      </c>
      <c r="Y1783" s="295">
        <v>0</v>
      </c>
      <c r="Z1783" s="295">
        <v>0</v>
      </c>
      <c r="AA1783" s="295">
        <v>53.99</v>
      </c>
      <c r="AB1783" s="295">
        <v>0</v>
      </c>
      <c r="AC1783" s="295">
        <v>0</v>
      </c>
      <c r="AD1783" s="295">
        <v>0</v>
      </c>
      <c r="AE1783" s="295">
        <v>0</v>
      </c>
      <c r="AF1783" s="295">
        <v>-13.76</v>
      </c>
      <c r="AG1783" s="295">
        <v>28.92</v>
      </c>
      <c r="AH1783" s="295">
        <v>73.63</v>
      </c>
      <c r="AI1783" s="295">
        <v>0</v>
      </c>
      <c r="AJ1783" s="295">
        <v>0</v>
      </c>
      <c r="AK1783" s="295">
        <v>0</v>
      </c>
      <c r="AL1783" s="295">
        <v>0</v>
      </c>
      <c r="AM1783" s="295">
        <v>0</v>
      </c>
      <c r="AN1783" s="295">
        <v>0</v>
      </c>
      <c r="AO1783" s="295">
        <v>0</v>
      </c>
      <c r="AP1783" s="295">
        <v>577.64</v>
      </c>
      <c r="AQ1783" s="295">
        <v>0</v>
      </c>
      <c r="AR1783" s="295">
        <v>577.57000000000005</v>
      </c>
      <c r="AS1783" s="295">
        <v>0</v>
      </c>
      <c r="AT1783" s="295">
        <f t="shared" si="27"/>
        <v>667.33999999999992</v>
      </c>
      <c r="AU1783" s="295">
        <v>0</v>
      </c>
      <c r="AV1783" s="295">
        <v>0</v>
      </c>
      <c r="AW1783" s="296">
        <v>98</v>
      </c>
      <c r="AX1783" s="296">
        <v>300</v>
      </c>
      <c r="AY1783" s="295">
        <v>251899.99</v>
      </c>
      <c r="AZ1783" s="295">
        <v>59556.17</v>
      </c>
      <c r="BA1783" s="294">
        <v>88.963871999999995</v>
      </c>
      <c r="BB1783" s="294">
        <v>49.027967023770699</v>
      </c>
      <c r="BC1783" s="294">
        <v>9.6</v>
      </c>
      <c r="BD1783" s="294"/>
      <c r="BE1783" s="293" t="s">
        <v>4204</v>
      </c>
      <c r="BF1783" s="291"/>
      <c r="BG1783" s="293" t="s">
        <v>312</v>
      </c>
      <c r="BH1783" s="293" t="s">
        <v>196</v>
      </c>
      <c r="BI1783" s="293" t="s">
        <v>773</v>
      </c>
      <c r="BJ1783" s="293" t="s">
        <v>103</v>
      </c>
      <c r="BK1783" s="292" t="s">
        <v>175</v>
      </c>
      <c r="BL1783" s="294">
        <v>257027.45594344</v>
      </c>
      <c r="BM1783" s="292" t="s">
        <v>309</v>
      </c>
      <c r="BN1783" s="294"/>
      <c r="BO1783" s="297">
        <v>39051</v>
      </c>
      <c r="BP1783" s="297">
        <v>48182</v>
      </c>
      <c r="BQ1783" s="297" t="s">
        <v>4757</v>
      </c>
      <c r="BR1783" s="297" t="s">
        <v>4764</v>
      </c>
      <c r="BS1783" s="297">
        <v>39051</v>
      </c>
      <c r="BT1783" s="297">
        <v>48182</v>
      </c>
      <c r="BU1783" s="294">
        <v>0</v>
      </c>
      <c r="BV1783" s="294">
        <v>53.99</v>
      </c>
      <c r="BW1783" s="294">
        <v>0</v>
      </c>
    </row>
    <row r="1784" spans="1:75" s="289" customFormat="1" ht="18.2" customHeight="1" x14ac:dyDescent="0.15">
      <c r="A1784" s="298">
        <v>1782</v>
      </c>
      <c r="B1784" s="299" t="s">
        <v>305</v>
      </c>
      <c r="C1784" s="299" t="s">
        <v>306</v>
      </c>
      <c r="D1784" s="313">
        <v>45170</v>
      </c>
      <c r="E1784" s="300" t="s">
        <v>2844</v>
      </c>
      <c r="F1784" s="309">
        <v>153</v>
      </c>
      <c r="G1784" s="309">
        <v>152</v>
      </c>
      <c r="H1784" s="302">
        <v>34324.959999999999</v>
      </c>
      <c r="I1784" s="302">
        <v>20072.7</v>
      </c>
      <c r="J1784" s="302">
        <v>0</v>
      </c>
      <c r="K1784" s="302">
        <v>54397.66</v>
      </c>
      <c r="L1784" s="302">
        <v>228.7</v>
      </c>
      <c r="M1784" s="302">
        <v>0</v>
      </c>
      <c r="N1784" s="302">
        <v>0</v>
      </c>
      <c r="O1784" s="302">
        <v>0</v>
      </c>
      <c r="P1784" s="302">
        <v>0</v>
      </c>
      <c r="Q1784" s="302">
        <v>0</v>
      </c>
      <c r="R1784" s="302">
        <v>54397.66</v>
      </c>
      <c r="S1784" s="302">
        <v>56161.48</v>
      </c>
      <c r="T1784" s="302">
        <v>274.60000000000002</v>
      </c>
      <c r="U1784" s="302">
        <v>0</v>
      </c>
      <c r="V1784" s="302">
        <v>0</v>
      </c>
      <c r="W1784" s="302">
        <v>0</v>
      </c>
      <c r="X1784" s="302">
        <v>0</v>
      </c>
      <c r="Y1784" s="302">
        <v>0</v>
      </c>
      <c r="Z1784" s="302">
        <v>56436.08</v>
      </c>
      <c r="AA1784" s="302">
        <v>0</v>
      </c>
      <c r="AB1784" s="302">
        <v>0</v>
      </c>
      <c r="AC1784" s="302">
        <v>0</v>
      </c>
      <c r="AD1784" s="302">
        <v>0</v>
      </c>
      <c r="AE1784" s="302">
        <v>0</v>
      </c>
      <c r="AF1784" s="302">
        <v>0</v>
      </c>
      <c r="AG1784" s="302">
        <v>0</v>
      </c>
      <c r="AH1784" s="302">
        <v>0</v>
      </c>
      <c r="AI1784" s="302">
        <v>0</v>
      </c>
      <c r="AJ1784" s="302">
        <v>0</v>
      </c>
      <c r="AK1784" s="302">
        <v>0</v>
      </c>
      <c r="AL1784" s="302">
        <v>0</v>
      </c>
      <c r="AM1784" s="302">
        <v>0</v>
      </c>
      <c r="AN1784" s="302">
        <v>0</v>
      </c>
      <c r="AO1784" s="302">
        <v>0</v>
      </c>
      <c r="AP1784" s="302">
        <v>0</v>
      </c>
      <c r="AQ1784" s="302">
        <v>0</v>
      </c>
      <c r="AR1784" s="302">
        <v>0</v>
      </c>
      <c r="AS1784" s="302">
        <v>0</v>
      </c>
      <c r="AT1784" s="295">
        <f t="shared" si="27"/>
        <v>0</v>
      </c>
      <c r="AU1784" s="302">
        <v>20301.400000000001</v>
      </c>
      <c r="AV1784" s="302">
        <v>56436.08</v>
      </c>
      <c r="AW1784" s="303">
        <v>98</v>
      </c>
      <c r="AX1784" s="303">
        <v>300</v>
      </c>
      <c r="AY1784" s="302">
        <v>253000.01</v>
      </c>
      <c r="AZ1784" s="302">
        <v>57150</v>
      </c>
      <c r="BA1784" s="301">
        <v>84.998400000000004</v>
      </c>
      <c r="BB1784" s="301">
        <v>80.904883005144399</v>
      </c>
      <c r="BC1784" s="301">
        <v>9.6</v>
      </c>
      <c r="BD1784" s="301"/>
      <c r="BE1784" s="300" t="s">
        <v>4204</v>
      </c>
      <c r="BF1784" s="298"/>
      <c r="BG1784" s="300" t="s">
        <v>333</v>
      </c>
      <c r="BH1784" s="300" t="s">
        <v>616</v>
      </c>
      <c r="BI1784" s="300" t="s">
        <v>617</v>
      </c>
      <c r="BJ1784" s="300" t="s">
        <v>4205</v>
      </c>
      <c r="BK1784" s="299" t="s">
        <v>175</v>
      </c>
      <c r="BL1784" s="301">
        <v>425993.29763535998</v>
      </c>
      <c r="BM1784" s="299" t="s">
        <v>309</v>
      </c>
      <c r="BN1784" s="301"/>
      <c r="BO1784" s="304">
        <v>39051</v>
      </c>
      <c r="BP1784" s="304">
        <v>48182</v>
      </c>
      <c r="BQ1784" s="297" t="s">
        <v>931</v>
      </c>
      <c r="BR1784" s="297" t="s">
        <v>4779</v>
      </c>
      <c r="BS1784" s="297">
        <v>39051</v>
      </c>
      <c r="BT1784" s="297">
        <v>48182</v>
      </c>
      <c r="BU1784" s="301">
        <v>22899.69</v>
      </c>
      <c r="BV1784" s="301">
        <v>51.81</v>
      </c>
      <c r="BW1784" s="301">
        <v>0</v>
      </c>
    </row>
    <row r="1785" spans="1:75" s="289" customFormat="1" ht="18.2" customHeight="1" x14ac:dyDescent="0.15">
      <c r="A1785" s="291">
        <v>1783</v>
      </c>
      <c r="B1785" s="292" t="s">
        <v>305</v>
      </c>
      <c r="C1785" s="292" t="s">
        <v>306</v>
      </c>
      <c r="D1785" s="312">
        <v>45170</v>
      </c>
      <c r="E1785" s="293" t="s">
        <v>2845</v>
      </c>
      <c r="F1785" s="308">
        <v>168</v>
      </c>
      <c r="G1785" s="308">
        <v>167</v>
      </c>
      <c r="H1785" s="295">
        <v>34325.01</v>
      </c>
      <c r="I1785" s="295">
        <v>21031.91</v>
      </c>
      <c r="J1785" s="295">
        <v>0</v>
      </c>
      <c r="K1785" s="295">
        <v>55356.92</v>
      </c>
      <c r="L1785" s="295">
        <v>228.7</v>
      </c>
      <c r="M1785" s="295">
        <v>0</v>
      </c>
      <c r="N1785" s="295">
        <v>0</v>
      </c>
      <c r="O1785" s="295">
        <v>0</v>
      </c>
      <c r="P1785" s="295">
        <v>0</v>
      </c>
      <c r="Q1785" s="295">
        <v>0</v>
      </c>
      <c r="R1785" s="295">
        <v>55356.92</v>
      </c>
      <c r="S1785" s="295">
        <v>63019.199999999997</v>
      </c>
      <c r="T1785" s="295">
        <v>274.60000000000002</v>
      </c>
      <c r="U1785" s="295">
        <v>0</v>
      </c>
      <c r="V1785" s="295">
        <v>0</v>
      </c>
      <c r="W1785" s="295">
        <v>0</v>
      </c>
      <c r="X1785" s="295">
        <v>0</v>
      </c>
      <c r="Y1785" s="295">
        <v>0</v>
      </c>
      <c r="Z1785" s="295">
        <v>63293.8</v>
      </c>
      <c r="AA1785" s="295">
        <v>0</v>
      </c>
      <c r="AB1785" s="295">
        <v>0</v>
      </c>
      <c r="AC1785" s="295">
        <v>0</v>
      </c>
      <c r="AD1785" s="295">
        <v>0</v>
      </c>
      <c r="AE1785" s="295">
        <v>0</v>
      </c>
      <c r="AF1785" s="295">
        <v>0</v>
      </c>
      <c r="AG1785" s="295">
        <v>0</v>
      </c>
      <c r="AH1785" s="295">
        <v>0</v>
      </c>
      <c r="AI1785" s="295">
        <v>0</v>
      </c>
      <c r="AJ1785" s="295">
        <v>0</v>
      </c>
      <c r="AK1785" s="295">
        <v>0</v>
      </c>
      <c r="AL1785" s="295">
        <v>0</v>
      </c>
      <c r="AM1785" s="295">
        <v>0</v>
      </c>
      <c r="AN1785" s="295">
        <v>0</v>
      </c>
      <c r="AO1785" s="295">
        <v>0</v>
      </c>
      <c r="AP1785" s="295">
        <v>0</v>
      </c>
      <c r="AQ1785" s="295">
        <v>0</v>
      </c>
      <c r="AR1785" s="295">
        <v>0</v>
      </c>
      <c r="AS1785" s="295">
        <v>0</v>
      </c>
      <c r="AT1785" s="295">
        <f t="shared" si="27"/>
        <v>0</v>
      </c>
      <c r="AU1785" s="295">
        <v>21260.61</v>
      </c>
      <c r="AV1785" s="295">
        <v>63293.8</v>
      </c>
      <c r="AW1785" s="296">
        <v>98</v>
      </c>
      <c r="AX1785" s="296">
        <v>300</v>
      </c>
      <c r="AY1785" s="295">
        <v>253000.01</v>
      </c>
      <c r="AZ1785" s="295">
        <v>57150</v>
      </c>
      <c r="BA1785" s="294">
        <v>84.998400000000004</v>
      </c>
      <c r="BB1785" s="294">
        <v>82.331577059107602</v>
      </c>
      <c r="BC1785" s="294">
        <v>9.6</v>
      </c>
      <c r="BD1785" s="294"/>
      <c r="BE1785" s="293" t="s">
        <v>4204</v>
      </c>
      <c r="BF1785" s="291"/>
      <c r="BG1785" s="293" t="s">
        <v>333</v>
      </c>
      <c r="BH1785" s="293" t="s">
        <v>616</v>
      </c>
      <c r="BI1785" s="293" t="s">
        <v>617</v>
      </c>
      <c r="BJ1785" s="293" t="s">
        <v>4205</v>
      </c>
      <c r="BK1785" s="292" t="s">
        <v>175</v>
      </c>
      <c r="BL1785" s="294">
        <v>433505.35478431999</v>
      </c>
      <c r="BM1785" s="292" t="s">
        <v>309</v>
      </c>
      <c r="BN1785" s="294"/>
      <c r="BO1785" s="297">
        <v>39051</v>
      </c>
      <c r="BP1785" s="297">
        <v>48182</v>
      </c>
      <c r="BQ1785" s="297" t="s">
        <v>4123</v>
      </c>
      <c r="BR1785" s="297" t="s">
        <v>4760</v>
      </c>
      <c r="BS1785" s="297">
        <v>39051</v>
      </c>
      <c r="BT1785" s="297">
        <v>48182</v>
      </c>
      <c r="BU1785" s="294">
        <v>25181.63</v>
      </c>
      <c r="BV1785" s="294">
        <v>51.81</v>
      </c>
      <c r="BW1785" s="294">
        <v>0</v>
      </c>
    </row>
    <row r="1786" spans="1:75" s="289" customFormat="1" ht="18.2" customHeight="1" x14ac:dyDescent="0.15">
      <c r="A1786" s="298">
        <v>1784</v>
      </c>
      <c r="B1786" s="299" t="s">
        <v>305</v>
      </c>
      <c r="C1786" s="299" t="s">
        <v>306</v>
      </c>
      <c r="D1786" s="313">
        <v>45170</v>
      </c>
      <c r="E1786" s="300" t="s">
        <v>2846</v>
      </c>
      <c r="F1786" s="309">
        <v>152</v>
      </c>
      <c r="G1786" s="309">
        <v>151</v>
      </c>
      <c r="H1786" s="302">
        <v>34325.01</v>
      </c>
      <c r="I1786" s="302">
        <v>20004.55</v>
      </c>
      <c r="J1786" s="302">
        <v>0</v>
      </c>
      <c r="K1786" s="302">
        <v>54329.56</v>
      </c>
      <c r="L1786" s="302">
        <v>228.7</v>
      </c>
      <c r="M1786" s="302">
        <v>0</v>
      </c>
      <c r="N1786" s="302">
        <v>0</v>
      </c>
      <c r="O1786" s="302">
        <v>0</v>
      </c>
      <c r="P1786" s="302">
        <v>0</v>
      </c>
      <c r="Q1786" s="302">
        <v>0</v>
      </c>
      <c r="R1786" s="302">
        <v>54329.56</v>
      </c>
      <c r="S1786" s="302">
        <v>55993.75</v>
      </c>
      <c r="T1786" s="302">
        <v>274.60000000000002</v>
      </c>
      <c r="U1786" s="302">
        <v>0</v>
      </c>
      <c r="V1786" s="302">
        <v>0</v>
      </c>
      <c r="W1786" s="302">
        <v>0</v>
      </c>
      <c r="X1786" s="302">
        <v>0</v>
      </c>
      <c r="Y1786" s="302">
        <v>0</v>
      </c>
      <c r="Z1786" s="302">
        <v>56268.35</v>
      </c>
      <c r="AA1786" s="302">
        <v>0</v>
      </c>
      <c r="AB1786" s="302">
        <v>0</v>
      </c>
      <c r="AC1786" s="302">
        <v>0</v>
      </c>
      <c r="AD1786" s="302">
        <v>0</v>
      </c>
      <c r="AE1786" s="302">
        <v>0</v>
      </c>
      <c r="AF1786" s="302">
        <v>0</v>
      </c>
      <c r="AG1786" s="302">
        <v>0</v>
      </c>
      <c r="AH1786" s="302">
        <v>0</v>
      </c>
      <c r="AI1786" s="302">
        <v>0</v>
      </c>
      <c r="AJ1786" s="302">
        <v>0</v>
      </c>
      <c r="AK1786" s="302">
        <v>0</v>
      </c>
      <c r="AL1786" s="302">
        <v>0</v>
      </c>
      <c r="AM1786" s="302">
        <v>0</v>
      </c>
      <c r="AN1786" s="302">
        <v>0</v>
      </c>
      <c r="AO1786" s="302">
        <v>0</v>
      </c>
      <c r="AP1786" s="302">
        <v>0</v>
      </c>
      <c r="AQ1786" s="302">
        <v>0</v>
      </c>
      <c r="AR1786" s="302">
        <v>0</v>
      </c>
      <c r="AS1786" s="302">
        <v>0</v>
      </c>
      <c r="AT1786" s="295">
        <f t="shared" si="27"/>
        <v>0</v>
      </c>
      <c r="AU1786" s="302">
        <v>20233.25</v>
      </c>
      <c r="AV1786" s="302">
        <v>56268.35</v>
      </c>
      <c r="AW1786" s="303">
        <v>98</v>
      </c>
      <c r="AX1786" s="303">
        <v>300</v>
      </c>
      <c r="AY1786" s="302">
        <v>253000.01</v>
      </c>
      <c r="AZ1786" s="302">
        <v>57150</v>
      </c>
      <c r="BA1786" s="301">
        <v>84.998400000000004</v>
      </c>
      <c r="BB1786" s="301">
        <v>80.803598822467194</v>
      </c>
      <c r="BC1786" s="301">
        <v>9.6</v>
      </c>
      <c r="BD1786" s="301"/>
      <c r="BE1786" s="300" t="s">
        <v>4204</v>
      </c>
      <c r="BF1786" s="298"/>
      <c r="BG1786" s="300" t="s">
        <v>333</v>
      </c>
      <c r="BH1786" s="300" t="s">
        <v>616</v>
      </c>
      <c r="BI1786" s="300" t="s">
        <v>617</v>
      </c>
      <c r="BJ1786" s="300" t="s">
        <v>4205</v>
      </c>
      <c r="BK1786" s="299" t="s">
        <v>175</v>
      </c>
      <c r="BL1786" s="301">
        <v>425459.99999775999</v>
      </c>
      <c r="BM1786" s="299" t="s">
        <v>309</v>
      </c>
      <c r="BN1786" s="301"/>
      <c r="BO1786" s="304">
        <v>39051</v>
      </c>
      <c r="BP1786" s="304">
        <v>48182</v>
      </c>
      <c r="BQ1786" s="297" t="s">
        <v>936</v>
      </c>
      <c r="BR1786" s="297" t="s">
        <v>4769</v>
      </c>
      <c r="BS1786" s="297">
        <v>39051</v>
      </c>
      <c r="BT1786" s="297">
        <v>48182</v>
      </c>
      <c r="BU1786" s="301">
        <v>22818.03</v>
      </c>
      <c r="BV1786" s="301">
        <v>51.81</v>
      </c>
      <c r="BW1786" s="301">
        <v>0</v>
      </c>
    </row>
    <row r="1787" spans="1:75" s="289" customFormat="1" ht="18.2" customHeight="1" x14ac:dyDescent="0.15">
      <c r="A1787" s="291">
        <v>1785</v>
      </c>
      <c r="B1787" s="292" t="s">
        <v>305</v>
      </c>
      <c r="C1787" s="292" t="s">
        <v>306</v>
      </c>
      <c r="D1787" s="312">
        <v>45170</v>
      </c>
      <c r="E1787" s="293" t="s">
        <v>2847</v>
      </c>
      <c r="F1787" s="308">
        <v>102</v>
      </c>
      <c r="G1787" s="308">
        <v>102</v>
      </c>
      <c r="H1787" s="295">
        <v>0</v>
      </c>
      <c r="I1787" s="295">
        <v>79578.740000000005</v>
      </c>
      <c r="J1787" s="295">
        <v>0</v>
      </c>
      <c r="K1787" s="295">
        <v>79578.740000000005</v>
      </c>
      <c r="L1787" s="295">
        <v>0</v>
      </c>
      <c r="M1787" s="295">
        <v>0</v>
      </c>
      <c r="N1787" s="295">
        <v>0</v>
      </c>
      <c r="O1787" s="295">
        <v>0</v>
      </c>
      <c r="P1787" s="295">
        <v>0</v>
      </c>
      <c r="Q1787" s="295">
        <v>0</v>
      </c>
      <c r="R1787" s="295">
        <v>79578.740000000005</v>
      </c>
      <c r="S1787" s="295">
        <v>36423.03</v>
      </c>
      <c r="T1787" s="295">
        <v>0</v>
      </c>
      <c r="U1787" s="295">
        <v>0</v>
      </c>
      <c r="V1787" s="295">
        <v>0</v>
      </c>
      <c r="W1787" s="295">
        <v>0</v>
      </c>
      <c r="X1787" s="295">
        <v>0</v>
      </c>
      <c r="Y1787" s="295">
        <v>0</v>
      </c>
      <c r="Z1787" s="295">
        <v>36423.03</v>
      </c>
      <c r="AA1787" s="295">
        <v>0</v>
      </c>
      <c r="AB1787" s="295">
        <v>0</v>
      </c>
      <c r="AC1787" s="295">
        <v>0</v>
      </c>
      <c r="AD1787" s="295">
        <v>0</v>
      </c>
      <c r="AE1787" s="295">
        <v>0</v>
      </c>
      <c r="AF1787" s="295">
        <v>0</v>
      </c>
      <c r="AG1787" s="295">
        <v>0</v>
      </c>
      <c r="AH1787" s="295">
        <v>0</v>
      </c>
      <c r="AI1787" s="295">
        <v>0</v>
      </c>
      <c r="AJ1787" s="295">
        <v>0</v>
      </c>
      <c r="AK1787" s="295">
        <v>0</v>
      </c>
      <c r="AL1787" s="295">
        <v>0</v>
      </c>
      <c r="AM1787" s="295">
        <v>0</v>
      </c>
      <c r="AN1787" s="295">
        <v>0</v>
      </c>
      <c r="AO1787" s="295">
        <v>0</v>
      </c>
      <c r="AP1787" s="295">
        <v>0</v>
      </c>
      <c r="AQ1787" s="295">
        <v>0</v>
      </c>
      <c r="AR1787" s="295">
        <v>0</v>
      </c>
      <c r="AS1787" s="295">
        <v>0</v>
      </c>
      <c r="AT1787" s="295">
        <f t="shared" si="27"/>
        <v>0</v>
      </c>
      <c r="AU1787" s="295">
        <v>79578.740000000005</v>
      </c>
      <c r="AV1787" s="295">
        <v>36423.03</v>
      </c>
      <c r="AW1787" s="296">
        <v>0</v>
      </c>
      <c r="AX1787" s="296">
        <v>180</v>
      </c>
      <c r="AY1787" s="295">
        <v>451999.99</v>
      </c>
      <c r="AZ1787" s="295">
        <v>109175.9</v>
      </c>
      <c r="BA1787" s="294">
        <v>89.601774000000006</v>
      </c>
      <c r="BB1787" s="294">
        <v>65.311083093290407</v>
      </c>
      <c r="BC1787" s="294">
        <v>9.5</v>
      </c>
      <c r="BD1787" s="294"/>
      <c r="BE1787" s="293" t="s">
        <v>4204</v>
      </c>
      <c r="BF1787" s="291"/>
      <c r="BG1787" s="293" t="s">
        <v>540</v>
      </c>
      <c r="BH1787" s="293" t="s">
        <v>808</v>
      </c>
      <c r="BI1787" s="293" t="s">
        <v>809</v>
      </c>
      <c r="BJ1787" s="293" t="s">
        <v>4205</v>
      </c>
      <c r="BK1787" s="292" t="s">
        <v>175</v>
      </c>
      <c r="BL1787" s="294">
        <v>623188.75249903998</v>
      </c>
      <c r="BM1787" s="292" t="s">
        <v>309</v>
      </c>
      <c r="BN1787" s="294"/>
      <c r="BO1787" s="297">
        <v>38982</v>
      </c>
      <c r="BP1787" s="297">
        <v>44461</v>
      </c>
      <c r="BQ1787" s="297" t="s">
        <v>4123</v>
      </c>
      <c r="BR1787" s="297" t="s">
        <v>4760</v>
      </c>
      <c r="BS1787" s="297">
        <v>38982</v>
      </c>
      <c r="BT1787" s="297">
        <v>44461</v>
      </c>
      <c r="BU1787" s="294">
        <v>24723.79</v>
      </c>
      <c r="BV1787" s="294">
        <v>0</v>
      </c>
      <c r="BW1787" s="294">
        <v>0</v>
      </c>
    </row>
    <row r="1788" spans="1:75" s="289" customFormat="1" ht="18.2" customHeight="1" x14ac:dyDescent="0.15">
      <c r="A1788" s="298">
        <v>1786</v>
      </c>
      <c r="B1788" s="299" t="s">
        <v>305</v>
      </c>
      <c r="C1788" s="299" t="s">
        <v>306</v>
      </c>
      <c r="D1788" s="313">
        <v>45170</v>
      </c>
      <c r="E1788" s="300" t="s">
        <v>2848</v>
      </c>
      <c r="F1788" s="309">
        <v>1</v>
      </c>
      <c r="G1788" s="309">
        <v>0</v>
      </c>
      <c r="H1788" s="302">
        <v>22436.62</v>
      </c>
      <c r="I1788" s="302">
        <v>0</v>
      </c>
      <c r="J1788" s="302">
        <v>0</v>
      </c>
      <c r="K1788" s="302">
        <v>22436.62</v>
      </c>
      <c r="L1788" s="302">
        <v>524.37</v>
      </c>
      <c r="M1788" s="302">
        <v>0</v>
      </c>
      <c r="N1788" s="302">
        <v>0</v>
      </c>
      <c r="O1788" s="302">
        <v>0</v>
      </c>
      <c r="P1788" s="302">
        <v>0</v>
      </c>
      <c r="Q1788" s="302">
        <v>0</v>
      </c>
      <c r="R1788" s="302">
        <v>22436.62</v>
      </c>
      <c r="S1788" s="302">
        <v>0</v>
      </c>
      <c r="T1788" s="302">
        <v>177.62</v>
      </c>
      <c r="U1788" s="302">
        <v>0</v>
      </c>
      <c r="V1788" s="302">
        <v>0</v>
      </c>
      <c r="W1788" s="302">
        <v>0</v>
      </c>
      <c r="X1788" s="302">
        <v>0</v>
      </c>
      <c r="Y1788" s="302">
        <v>0</v>
      </c>
      <c r="Z1788" s="302">
        <v>177.62</v>
      </c>
      <c r="AA1788" s="302">
        <v>0</v>
      </c>
      <c r="AB1788" s="302">
        <v>0</v>
      </c>
      <c r="AC1788" s="302">
        <v>0</v>
      </c>
      <c r="AD1788" s="302">
        <v>0</v>
      </c>
      <c r="AE1788" s="302">
        <v>0</v>
      </c>
      <c r="AF1788" s="302">
        <v>-4.37</v>
      </c>
      <c r="AG1788" s="302">
        <v>0</v>
      </c>
      <c r="AH1788" s="302">
        <v>8.32</v>
      </c>
      <c r="AI1788" s="302">
        <v>0</v>
      </c>
      <c r="AJ1788" s="302">
        <v>0</v>
      </c>
      <c r="AK1788" s="302">
        <v>0</v>
      </c>
      <c r="AL1788" s="302">
        <v>0</v>
      </c>
      <c r="AM1788" s="302">
        <v>0</v>
      </c>
      <c r="AN1788" s="302">
        <v>0</v>
      </c>
      <c r="AO1788" s="302">
        <v>0</v>
      </c>
      <c r="AP1788" s="302">
        <v>0</v>
      </c>
      <c r="AQ1788" s="302">
        <v>0</v>
      </c>
      <c r="AR1788" s="302">
        <v>3.95</v>
      </c>
      <c r="AS1788" s="302">
        <v>0</v>
      </c>
      <c r="AT1788" s="295">
        <f t="shared" si="27"/>
        <v>0</v>
      </c>
      <c r="AU1788" s="302">
        <v>524.37</v>
      </c>
      <c r="AV1788" s="302">
        <v>177.62</v>
      </c>
      <c r="AW1788" s="303">
        <v>36</v>
      </c>
      <c r="AX1788" s="303">
        <v>240</v>
      </c>
      <c r="AY1788" s="302">
        <v>434999.99</v>
      </c>
      <c r="AZ1788" s="302">
        <v>75309.740000000005</v>
      </c>
      <c r="BA1788" s="301">
        <v>64.392374000000004</v>
      </c>
      <c r="BB1788" s="301">
        <v>19.1840687052681</v>
      </c>
      <c r="BC1788" s="301">
        <v>9.5</v>
      </c>
      <c r="BD1788" s="301"/>
      <c r="BE1788" s="300" t="s">
        <v>4204</v>
      </c>
      <c r="BF1788" s="298"/>
      <c r="BG1788" s="300" t="s">
        <v>397</v>
      </c>
      <c r="BH1788" s="300" t="s">
        <v>215</v>
      </c>
      <c r="BI1788" s="300" t="s">
        <v>398</v>
      </c>
      <c r="BJ1788" s="300" t="s">
        <v>177</v>
      </c>
      <c r="BK1788" s="299" t="s">
        <v>175</v>
      </c>
      <c r="BL1788" s="301">
        <v>175703.32513551999</v>
      </c>
      <c r="BM1788" s="299" t="s">
        <v>309</v>
      </c>
      <c r="BN1788" s="301"/>
      <c r="BO1788" s="304">
        <v>38990</v>
      </c>
      <c r="BP1788" s="304">
        <v>46295</v>
      </c>
      <c r="BQ1788" s="297" t="s">
        <v>4757</v>
      </c>
      <c r="BR1788" s="297" t="s">
        <v>4764</v>
      </c>
      <c r="BS1788" s="297">
        <v>38990</v>
      </c>
      <c r="BT1788" s="297">
        <v>46295</v>
      </c>
      <c r="BU1788" s="301">
        <v>172.11</v>
      </c>
      <c r="BV1788" s="301">
        <v>49.85</v>
      </c>
      <c r="BW1788" s="301">
        <v>0</v>
      </c>
    </row>
    <row r="1789" spans="1:75" s="289" customFormat="1" ht="18.2" customHeight="1" x14ac:dyDescent="0.15">
      <c r="A1789" s="291">
        <v>1787</v>
      </c>
      <c r="B1789" s="292" t="s">
        <v>305</v>
      </c>
      <c r="C1789" s="292" t="s">
        <v>306</v>
      </c>
      <c r="D1789" s="312">
        <v>45170</v>
      </c>
      <c r="E1789" s="293" t="s">
        <v>2849</v>
      </c>
      <c r="F1789" s="308">
        <v>150</v>
      </c>
      <c r="G1789" s="308">
        <v>149</v>
      </c>
      <c r="H1789" s="295">
        <v>110627.92</v>
      </c>
      <c r="I1789" s="295">
        <v>67193.570000000007</v>
      </c>
      <c r="J1789" s="295">
        <v>0</v>
      </c>
      <c r="K1789" s="295">
        <v>177821.49</v>
      </c>
      <c r="L1789" s="295">
        <v>765.78</v>
      </c>
      <c r="M1789" s="295">
        <v>0</v>
      </c>
      <c r="N1789" s="295">
        <v>0</v>
      </c>
      <c r="O1789" s="295">
        <v>0</v>
      </c>
      <c r="P1789" s="295">
        <v>0</v>
      </c>
      <c r="Q1789" s="295">
        <v>0</v>
      </c>
      <c r="R1789" s="295">
        <v>177821.49</v>
      </c>
      <c r="S1789" s="295">
        <v>175673.81</v>
      </c>
      <c r="T1789" s="295">
        <v>866.59</v>
      </c>
      <c r="U1789" s="295">
        <v>0</v>
      </c>
      <c r="V1789" s="295">
        <v>0</v>
      </c>
      <c r="W1789" s="295">
        <v>0</v>
      </c>
      <c r="X1789" s="295">
        <v>0</v>
      </c>
      <c r="Y1789" s="295">
        <v>0</v>
      </c>
      <c r="Z1789" s="295">
        <v>176540.4</v>
      </c>
      <c r="AA1789" s="295">
        <v>0</v>
      </c>
      <c r="AB1789" s="295">
        <v>0</v>
      </c>
      <c r="AC1789" s="295">
        <v>0</v>
      </c>
      <c r="AD1789" s="295">
        <v>0</v>
      </c>
      <c r="AE1789" s="295">
        <v>0</v>
      </c>
      <c r="AF1789" s="295">
        <v>0</v>
      </c>
      <c r="AG1789" s="295">
        <v>0</v>
      </c>
      <c r="AH1789" s="295">
        <v>0</v>
      </c>
      <c r="AI1789" s="295">
        <v>0</v>
      </c>
      <c r="AJ1789" s="295">
        <v>0</v>
      </c>
      <c r="AK1789" s="295">
        <v>0</v>
      </c>
      <c r="AL1789" s="295">
        <v>0</v>
      </c>
      <c r="AM1789" s="295">
        <v>0</v>
      </c>
      <c r="AN1789" s="295">
        <v>0</v>
      </c>
      <c r="AO1789" s="295">
        <v>0</v>
      </c>
      <c r="AP1789" s="295">
        <v>0</v>
      </c>
      <c r="AQ1789" s="295">
        <v>0</v>
      </c>
      <c r="AR1789" s="295">
        <v>0</v>
      </c>
      <c r="AS1789" s="295">
        <v>0</v>
      </c>
      <c r="AT1789" s="295">
        <f t="shared" si="27"/>
        <v>0</v>
      </c>
      <c r="AU1789" s="295">
        <v>67959.350000000006</v>
      </c>
      <c r="AV1789" s="295">
        <v>176540.4</v>
      </c>
      <c r="AW1789" s="296">
        <v>96</v>
      </c>
      <c r="AX1789" s="296">
        <v>300</v>
      </c>
      <c r="AY1789" s="295">
        <v>778000.01</v>
      </c>
      <c r="AZ1789" s="295">
        <v>188331.41</v>
      </c>
      <c r="BA1789" s="294">
        <v>89.999996999999993</v>
      </c>
      <c r="BB1789" s="294">
        <v>84.977506229765496</v>
      </c>
      <c r="BC1789" s="294">
        <v>9.4</v>
      </c>
      <c r="BD1789" s="294"/>
      <c r="BE1789" s="293" t="s">
        <v>4204</v>
      </c>
      <c r="BF1789" s="291"/>
      <c r="BG1789" s="293" t="s">
        <v>326</v>
      </c>
      <c r="BH1789" s="293" t="s">
        <v>190</v>
      </c>
      <c r="BI1789" s="293" t="s">
        <v>469</v>
      </c>
      <c r="BJ1789" s="293" t="s">
        <v>4205</v>
      </c>
      <c r="BK1789" s="292" t="s">
        <v>175</v>
      </c>
      <c r="BL1789" s="294">
        <v>1392537.15905304</v>
      </c>
      <c r="BM1789" s="292" t="s">
        <v>309</v>
      </c>
      <c r="BN1789" s="294"/>
      <c r="BO1789" s="297">
        <v>38989</v>
      </c>
      <c r="BP1789" s="297">
        <v>48120</v>
      </c>
      <c r="BQ1789" s="297" t="s">
        <v>937</v>
      </c>
      <c r="BR1789" s="297" t="s">
        <v>4765</v>
      </c>
      <c r="BS1789" s="297">
        <v>38989</v>
      </c>
      <c r="BT1789" s="297">
        <v>48120</v>
      </c>
      <c r="BU1789" s="294">
        <v>58081.51</v>
      </c>
      <c r="BV1789" s="294">
        <v>72.12</v>
      </c>
      <c r="BW1789" s="294">
        <v>0</v>
      </c>
    </row>
    <row r="1790" spans="1:75" s="289" customFormat="1" ht="18.2" customHeight="1" x14ac:dyDescent="0.15">
      <c r="A1790" s="298">
        <v>1788</v>
      </c>
      <c r="B1790" s="299" t="s">
        <v>305</v>
      </c>
      <c r="C1790" s="299" t="s">
        <v>306</v>
      </c>
      <c r="D1790" s="313">
        <v>45170</v>
      </c>
      <c r="E1790" s="300" t="s">
        <v>2850</v>
      </c>
      <c r="F1790" s="309">
        <v>167</v>
      </c>
      <c r="G1790" s="309">
        <v>166</v>
      </c>
      <c r="H1790" s="302">
        <v>36295.54</v>
      </c>
      <c r="I1790" s="302">
        <v>22836.27</v>
      </c>
      <c r="J1790" s="302">
        <v>0</v>
      </c>
      <c r="K1790" s="302">
        <v>59131.81</v>
      </c>
      <c r="L1790" s="302">
        <v>249.04</v>
      </c>
      <c r="M1790" s="302">
        <v>0</v>
      </c>
      <c r="N1790" s="302">
        <v>0</v>
      </c>
      <c r="O1790" s="302">
        <v>0</v>
      </c>
      <c r="P1790" s="302">
        <v>0</v>
      </c>
      <c r="Q1790" s="302">
        <v>0</v>
      </c>
      <c r="R1790" s="302">
        <v>59131.81</v>
      </c>
      <c r="S1790" s="302">
        <v>66704.11</v>
      </c>
      <c r="T1790" s="302">
        <v>290.36</v>
      </c>
      <c r="U1790" s="302">
        <v>0</v>
      </c>
      <c r="V1790" s="302">
        <v>0</v>
      </c>
      <c r="W1790" s="302">
        <v>0</v>
      </c>
      <c r="X1790" s="302">
        <v>0</v>
      </c>
      <c r="Y1790" s="302">
        <v>0</v>
      </c>
      <c r="Z1790" s="302">
        <v>66994.47</v>
      </c>
      <c r="AA1790" s="302">
        <v>0</v>
      </c>
      <c r="AB1790" s="302">
        <v>0</v>
      </c>
      <c r="AC1790" s="302">
        <v>0</v>
      </c>
      <c r="AD1790" s="302">
        <v>0</v>
      </c>
      <c r="AE1790" s="302">
        <v>0</v>
      </c>
      <c r="AF1790" s="302">
        <v>0</v>
      </c>
      <c r="AG1790" s="302">
        <v>0</v>
      </c>
      <c r="AH1790" s="302">
        <v>0</v>
      </c>
      <c r="AI1790" s="302">
        <v>0</v>
      </c>
      <c r="AJ1790" s="302">
        <v>0</v>
      </c>
      <c r="AK1790" s="302">
        <v>0</v>
      </c>
      <c r="AL1790" s="302">
        <v>0</v>
      </c>
      <c r="AM1790" s="302">
        <v>0</v>
      </c>
      <c r="AN1790" s="302">
        <v>0</v>
      </c>
      <c r="AO1790" s="302">
        <v>0</v>
      </c>
      <c r="AP1790" s="302">
        <v>0</v>
      </c>
      <c r="AQ1790" s="302">
        <v>0</v>
      </c>
      <c r="AR1790" s="302">
        <v>0</v>
      </c>
      <c r="AS1790" s="302">
        <v>0</v>
      </c>
      <c r="AT1790" s="295">
        <f t="shared" si="27"/>
        <v>0</v>
      </c>
      <c r="AU1790" s="302">
        <v>23085.31</v>
      </c>
      <c r="AV1790" s="302">
        <v>66994.47</v>
      </c>
      <c r="AW1790" s="303">
        <v>96</v>
      </c>
      <c r="AX1790" s="303">
        <v>300</v>
      </c>
      <c r="AY1790" s="302">
        <v>253022.01</v>
      </c>
      <c r="AZ1790" s="302">
        <v>61249.35</v>
      </c>
      <c r="BA1790" s="301">
        <v>90.000004000000004</v>
      </c>
      <c r="BB1790" s="301">
        <v>86.888483494555302</v>
      </c>
      <c r="BC1790" s="301">
        <v>9.6</v>
      </c>
      <c r="BD1790" s="301"/>
      <c r="BE1790" s="300" t="s">
        <v>4204</v>
      </c>
      <c r="BF1790" s="298"/>
      <c r="BG1790" s="300" t="s">
        <v>320</v>
      </c>
      <c r="BH1790" s="300" t="s">
        <v>197</v>
      </c>
      <c r="BI1790" s="300" t="s">
        <v>373</v>
      </c>
      <c r="BJ1790" s="300" t="s">
        <v>4205</v>
      </c>
      <c r="BK1790" s="299" t="s">
        <v>175</v>
      </c>
      <c r="BL1790" s="301">
        <v>463066.88076376001</v>
      </c>
      <c r="BM1790" s="299" t="s">
        <v>309</v>
      </c>
      <c r="BN1790" s="301"/>
      <c r="BO1790" s="304">
        <v>38989</v>
      </c>
      <c r="BP1790" s="304">
        <v>48120</v>
      </c>
      <c r="BQ1790" s="297" t="s">
        <v>955</v>
      </c>
      <c r="BR1790" s="297" t="s">
        <v>4778</v>
      </c>
      <c r="BS1790" s="297">
        <v>38989</v>
      </c>
      <c r="BT1790" s="297">
        <v>48120</v>
      </c>
      <c r="BU1790" s="301">
        <v>26703.48</v>
      </c>
      <c r="BV1790" s="301">
        <v>55.52</v>
      </c>
      <c r="BW1790" s="301">
        <v>0</v>
      </c>
    </row>
    <row r="1791" spans="1:75" s="289" customFormat="1" ht="18.2" customHeight="1" x14ac:dyDescent="0.15">
      <c r="A1791" s="291">
        <v>1789</v>
      </c>
      <c r="B1791" s="292" t="s">
        <v>305</v>
      </c>
      <c r="C1791" s="292" t="s">
        <v>306</v>
      </c>
      <c r="D1791" s="312">
        <v>45170</v>
      </c>
      <c r="E1791" s="293" t="s">
        <v>2851</v>
      </c>
      <c r="F1791" s="308">
        <v>110</v>
      </c>
      <c r="G1791" s="308">
        <v>109</v>
      </c>
      <c r="H1791" s="295">
        <v>17958.29</v>
      </c>
      <c r="I1791" s="295">
        <v>8336.09</v>
      </c>
      <c r="J1791" s="295">
        <v>0</v>
      </c>
      <c r="K1791" s="295">
        <v>26294.38</v>
      </c>
      <c r="L1791" s="295">
        <v>116.24</v>
      </c>
      <c r="M1791" s="295">
        <v>0</v>
      </c>
      <c r="N1791" s="295">
        <v>0</v>
      </c>
      <c r="O1791" s="295">
        <v>0</v>
      </c>
      <c r="P1791" s="295">
        <v>0</v>
      </c>
      <c r="Q1791" s="295">
        <v>0</v>
      </c>
      <c r="R1791" s="295">
        <v>26294.38</v>
      </c>
      <c r="S1791" s="295">
        <v>20483.509999999998</v>
      </c>
      <c r="T1791" s="295">
        <v>148.16</v>
      </c>
      <c r="U1791" s="295">
        <v>0</v>
      </c>
      <c r="V1791" s="295">
        <v>0</v>
      </c>
      <c r="W1791" s="295">
        <v>0</v>
      </c>
      <c r="X1791" s="295">
        <v>0</v>
      </c>
      <c r="Y1791" s="295">
        <v>0</v>
      </c>
      <c r="Z1791" s="295">
        <v>20631.669999999998</v>
      </c>
      <c r="AA1791" s="295">
        <v>0</v>
      </c>
      <c r="AB1791" s="295">
        <v>0</v>
      </c>
      <c r="AC1791" s="295">
        <v>0</v>
      </c>
      <c r="AD1791" s="295">
        <v>0</v>
      </c>
      <c r="AE1791" s="295">
        <v>0</v>
      </c>
      <c r="AF1791" s="295">
        <v>0</v>
      </c>
      <c r="AG1791" s="295">
        <v>0</v>
      </c>
      <c r="AH1791" s="295">
        <v>0</v>
      </c>
      <c r="AI1791" s="295">
        <v>0</v>
      </c>
      <c r="AJ1791" s="295">
        <v>0</v>
      </c>
      <c r="AK1791" s="295">
        <v>0</v>
      </c>
      <c r="AL1791" s="295">
        <v>0</v>
      </c>
      <c r="AM1791" s="295">
        <v>0</v>
      </c>
      <c r="AN1791" s="295">
        <v>0</v>
      </c>
      <c r="AO1791" s="295">
        <v>0</v>
      </c>
      <c r="AP1791" s="295">
        <v>0</v>
      </c>
      <c r="AQ1791" s="295">
        <v>0</v>
      </c>
      <c r="AR1791" s="295">
        <v>0</v>
      </c>
      <c r="AS1791" s="295">
        <v>0</v>
      </c>
      <c r="AT1791" s="295">
        <f t="shared" si="27"/>
        <v>0</v>
      </c>
      <c r="AU1791" s="295">
        <v>8452.33</v>
      </c>
      <c r="AV1791" s="295">
        <v>20631.669999999998</v>
      </c>
      <c r="AW1791" s="296">
        <v>99</v>
      </c>
      <c r="AX1791" s="296">
        <v>300</v>
      </c>
      <c r="AY1791" s="295">
        <v>290799.99</v>
      </c>
      <c r="AZ1791" s="295">
        <v>29324.14</v>
      </c>
      <c r="BA1791" s="294">
        <v>37.970084</v>
      </c>
      <c r="BB1791" s="294">
        <v>34.047028057017897</v>
      </c>
      <c r="BC1791" s="294">
        <v>9.9</v>
      </c>
      <c r="BD1791" s="294"/>
      <c r="BE1791" s="293" t="s">
        <v>4204</v>
      </c>
      <c r="BF1791" s="291"/>
      <c r="BG1791" s="293" t="s">
        <v>312</v>
      </c>
      <c r="BH1791" s="293" t="s">
        <v>221</v>
      </c>
      <c r="BI1791" s="293" t="s">
        <v>798</v>
      </c>
      <c r="BJ1791" s="293" t="s">
        <v>4205</v>
      </c>
      <c r="BK1791" s="292" t="s">
        <v>175</v>
      </c>
      <c r="BL1791" s="294">
        <v>205913.81404048001</v>
      </c>
      <c r="BM1791" s="292" t="s">
        <v>309</v>
      </c>
      <c r="BN1791" s="294"/>
      <c r="BO1791" s="297">
        <v>39053</v>
      </c>
      <c r="BP1791" s="297">
        <v>48184</v>
      </c>
      <c r="BQ1791" s="297" t="s">
        <v>937</v>
      </c>
      <c r="BR1791" s="297" t="s">
        <v>4765</v>
      </c>
      <c r="BS1791" s="297">
        <v>39053</v>
      </c>
      <c r="BT1791" s="297">
        <v>48184</v>
      </c>
      <c r="BU1791" s="294">
        <v>11744.48</v>
      </c>
      <c r="BV1791" s="294">
        <v>48.33</v>
      </c>
      <c r="BW1791" s="294">
        <v>0</v>
      </c>
    </row>
    <row r="1792" spans="1:75" s="289" customFormat="1" ht="18.2" customHeight="1" x14ac:dyDescent="0.15">
      <c r="A1792" s="298">
        <v>1790</v>
      </c>
      <c r="B1792" s="299" t="s">
        <v>305</v>
      </c>
      <c r="C1792" s="299" t="s">
        <v>306</v>
      </c>
      <c r="D1792" s="313">
        <v>45170</v>
      </c>
      <c r="E1792" s="300" t="s">
        <v>2852</v>
      </c>
      <c r="F1792" s="309">
        <v>0</v>
      </c>
      <c r="G1792" s="309">
        <v>0</v>
      </c>
      <c r="H1792" s="302">
        <v>20379.75</v>
      </c>
      <c r="I1792" s="302">
        <v>0</v>
      </c>
      <c r="J1792" s="302">
        <v>0</v>
      </c>
      <c r="K1792" s="302">
        <v>20379.75</v>
      </c>
      <c r="L1792" s="302">
        <v>158.09</v>
      </c>
      <c r="M1792" s="302">
        <v>0</v>
      </c>
      <c r="N1792" s="302">
        <v>0</v>
      </c>
      <c r="O1792" s="302">
        <v>158.09</v>
      </c>
      <c r="P1792" s="302">
        <v>0</v>
      </c>
      <c r="Q1792" s="302">
        <v>0</v>
      </c>
      <c r="R1792" s="302">
        <v>20221.66</v>
      </c>
      <c r="S1792" s="302">
        <v>0</v>
      </c>
      <c r="T1792" s="302">
        <v>168.13</v>
      </c>
      <c r="U1792" s="302">
        <v>0</v>
      </c>
      <c r="V1792" s="302">
        <v>0</v>
      </c>
      <c r="W1792" s="302">
        <v>168.13</v>
      </c>
      <c r="X1792" s="302">
        <v>0</v>
      </c>
      <c r="Y1792" s="302">
        <v>0</v>
      </c>
      <c r="Z1792" s="302">
        <v>0</v>
      </c>
      <c r="AA1792" s="302">
        <v>59.63</v>
      </c>
      <c r="AB1792" s="302">
        <v>0</v>
      </c>
      <c r="AC1792" s="302">
        <v>0</v>
      </c>
      <c r="AD1792" s="302">
        <v>0</v>
      </c>
      <c r="AE1792" s="302">
        <v>0</v>
      </c>
      <c r="AF1792" s="302">
        <v>-8.7899999999999991</v>
      </c>
      <c r="AG1792" s="302">
        <v>19.29</v>
      </c>
      <c r="AH1792" s="302">
        <v>48.89</v>
      </c>
      <c r="AI1792" s="302">
        <v>0</v>
      </c>
      <c r="AJ1792" s="302">
        <v>0</v>
      </c>
      <c r="AK1792" s="302">
        <v>0</v>
      </c>
      <c r="AL1792" s="302">
        <v>0</v>
      </c>
      <c r="AM1792" s="302">
        <v>0</v>
      </c>
      <c r="AN1792" s="302">
        <v>0</v>
      </c>
      <c r="AO1792" s="302">
        <v>0</v>
      </c>
      <c r="AP1792" s="302">
        <v>1.07</v>
      </c>
      <c r="AQ1792" s="302">
        <v>0</v>
      </c>
      <c r="AR1792" s="302">
        <v>1.29</v>
      </c>
      <c r="AS1792" s="302">
        <v>0</v>
      </c>
      <c r="AT1792" s="295">
        <f t="shared" si="27"/>
        <v>445.02</v>
      </c>
      <c r="AU1792" s="302">
        <v>0</v>
      </c>
      <c r="AV1792" s="302">
        <v>0</v>
      </c>
      <c r="AW1792" s="303">
        <v>99</v>
      </c>
      <c r="AX1792" s="303">
        <v>300</v>
      </c>
      <c r="AY1792" s="302">
        <v>259200</v>
      </c>
      <c r="AZ1792" s="302">
        <v>36180.089999999997</v>
      </c>
      <c r="BA1792" s="301">
        <v>52.558784000000003</v>
      </c>
      <c r="BB1792" s="301">
        <v>29.375987181387298</v>
      </c>
      <c r="BC1792" s="301">
        <v>9.9</v>
      </c>
      <c r="BD1792" s="301"/>
      <c r="BE1792" s="300" t="s">
        <v>4204</v>
      </c>
      <c r="BF1792" s="298"/>
      <c r="BG1792" s="300" t="s">
        <v>312</v>
      </c>
      <c r="BH1792" s="300" t="s">
        <v>221</v>
      </c>
      <c r="BI1792" s="300" t="s">
        <v>798</v>
      </c>
      <c r="BJ1792" s="300" t="s">
        <v>103</v>
      </c>
      <c r="BK1792" s="299" t="s">
        <v>175</v>
      </c>
      <c r="BL1792" s="301">
        <v>158357.76073936</v>
      </c>
      <c r="BM1792" s="299" t="s">
        <v>309</v>
      </c>
      <c r="BN1792" s="301"/>
      <c r="BO1792" s="304">
        <v>39053</v>
      </c>
      <c r="BP1792" s="304">
        <v>48184</v>
      </c>
      <c r="BQ1792" s="297" t="s">
        <v>4757</v>
      </c>
      <c r="BR1792" s="297" t="s">
        <v>4764</v>
      </c>
      <c r="BS1792" s="297">
        <v>39053</v>
      </c>
      <c r="BT1792" s="297">
        <v>48184</v>
      </c>
      <c r="BU1792" s="301">
        <v>0</v>
      </c>
      <c r="BV1792" s="301">
        <v>59.63</v>
      </c>
      <c r="BW1792" s="301">
        <v>0</v>
      </c>
    </row>
    <row r="1793" spans="1:75" s="289" customFormat="1" ht="18.2" customHeight="1" x14ac:dyDescent="0.15">
      <c r="A1793" s="291">
        <v>1791</v>
      </c>
      <c r="B1793" s="292" t="s">
        <v>305</v>
      </c>
      <c r="C1793" s="292" t="s">
        <v>306</v>
      </c>
      <c r="D1793" s="312">
        <v>45170</v>
      </c>
      <c r="E1793" s="293" t="s">
        <v>2853</v>
      </c>
      <c r="F1793" s="308">
        <v>163</v>
      </c>
      <c r="G1793" s="308">
        <v>162</v>
      </c>
      <c r="H1793" s="295">
        <v>11059.15</v>
      </c>
      <c r="I1793" s="295">
        <v>6386.86</v>
      </c>
      <c r="J1793" s="295">
        <v>0</v>
      </c>
      <c r="K1793" s="295">
        <v>17446.009999999998</v>
      </c>
      <c r="L1793" s="295">
        <v>71.61</v>
      </c>
      <c r="M1793" s="295">
        <v>0</v>
      </c>
      <c r="N1793" s="295">
        <v>0</v>
      </c>
      <c r="O1793" s="295">
        <v>0</v>
      </c>
      <c r="P1793" s="295">
        <v>0</v>
      </c>
      <c r="Q1793" s="295">
        <v>0</v>
      </c>
      <c r="R1793" s="295">
        <v>17446.009999999998</v>
      </c>
      <c r="S1793" s="295">
        <v>19885.349999999999</v>
      </c>
      <c r="T1793" s="295">
        <v>91.24</v>
      </c>
      <c r="U1793" s="295">
        <v>0</v>
      </c>
      <c r="V1793" s="295">
        <v>0</v>
      </c>
      <c r="W1793" s="295">
        <v>0</v>
      </c>
      <c r="X1793" s="295">
        <v>0</v>
      </c>
      <c r="Y1793" s="295">
        <v>0</v>
      </c>
      <c r="Z1793" s="295">
        <v>19976.59</v>
      </c>
      <c r="AA1793" s="295">
        <v>0</v>
      </c>
      <c r="AB1793" s="295">
        <v>0</v>
      </c>
      <c r="AC1793" s="295">
        <v>0</v>
      </c>
      <c r="AD1793" s="295">
        <v>0</v>
      </c>
      <c r="AE1793" s="295">
        <v>0</v>
      </c>
      <c r="AF1793" s="295">
        <v>0</v>
      </c>
      <c r="AG1793" s="295">
        <v>0</v>
      </c>
      <c r="AH1793" s="295">
        <v>0</v>
      </c>
      <c r="AI1793" s="295">
        <v>0</v>
      </c>
      <c r="AJ1793" s="295">
        <v>0</v>
      </c>
      <c r="AK1793" s="295">
        <v>0</v>
      </c>
      <c r="AL1793" s="295">
        <v>0</v>
      </c>
      <c r="AM1793" s="295">
        <v>0</v>
      </c>
      <c r="AN1793" s="295">
        <v>0</v>
      </c>
      <c r="AO1793" s="295">
        <v>0</v>
      </c>
      <c r="AP1793" s="295">
        <v>0</v>
      </c>
      <c r="AQ1793" s="295">
        <v>0</v>
      </c>
      <c r="AR1793" s="295">
        <v>0</v>
      </c>
      <c r="AS1793" s="295">
        <v>0</v>
      </c>
      <c r="AT1793" s="295">
        <f t="shared" si="27"/>
        <v>0</v>
      </c>
      <c r="AU1793" s="295">
        <v>6458.47</v>
      </c>
      <c r="AV1793" s="295">
        <v>19976.59</v>
      </c>
      <c r="AW1793" s="296">
        <v>99</v>
      </c>
      <c r="AX1793" s="296">
        <v>300</v>
      </c>
      <c r="AY1793" s="295">
        <v>256400.01</v>
      </c>
      <c r="AZ1793" s="295">
        <v>18061.05</v>
      </c>
      <c r="BA1793" s="294">
        <v>26.523792</v>
      </c>
      <c r="BB1793" s="294">
        <v>25.620566936580101</v>
      </c>
      <c r="BC1793" s="294">
        <v>9.9</v>
      </c>
      <c r="BD1793" s="294"/>
      <c r="BE1793" s="293" t="s">
        <v>4204</v>
      </c>
      <c r="BF1793" s="291"/>
      <c r="BG1793" s="293" t="s">
        <v>312</v>
      </c>
      <c r="BH1793" s="293" t="s">
        <v>221</v>
      </c>
      <c r="BI1793" s="293" t="s">
        <v>798</v>
      </c>
      <c r="BJ1793" s="293" t="s">
        <v>4205</v>
      </c>
      <c r="BK1793" s="292" t="s">
        <v>175</v>
      </c>
      <c r="BL1793" s="294">
        <v>136621.37912696</v>
      </c>
      <c r="BM1793" s="292" t="s">
        <v>309</v>
      </c>
      <c r="BN1793" s="294"/>
      <c r="BO1793" s="297">
        <v>39053</v>
      </c>
      <c r="BP1793" s="297">
        <v>48184</v>
      </c>
      <c r="BQ1793" s="297" t="s">
        <v>4033</v>
      </c>
      <c r="BR1793" s="297" t="s">
        <v>4759</v>
      </c>
      <c r="BS1793" s="297">
        <v>39053</v>
      </c>
      <c r="BT1793" s="297">
        <v>48184</v>
      </c>
      <c r="BU1793" s="294">
        <v>11144.29</v>
      </c>
      <c r="BV1793" s="294">
        <v>29.77</v>
      </c>
      <c r="BW1793" s="294">
        <v>0</v>
      </c>
    </row>
    <row r="1794" spans="1:75" s="289" customFormat="1" ht="18.2" customHeight="1" x14ac:dyDescent="0.15">
      <c r="A1794" s="298">
        <v>1792</v>
      </c>
      <c r="B1794" s="299" t="s">
        <v>305</v>
      </c>
      <c r="C1794" s="299" t="s">
        <v>306</v>
      </c>
      <c r="D1794" s="313">
        <v>45170</v>
      </c>
      <c r="E1794" s="300" t="s">
        <v>2854</v>
      </c>
      <c r="F1794" s="309">
        <v>147</v>
      </c>
      <c r="G1794" s="309">
        <v>146</v>
      </c>
      <c r="H1794" s="302">
        <v>9347.36</v>
      </c>
      <c r="I1794" s="302">
        <v>16789.650000000001</v>
      </c>
      <c r="J1794" s="302">
        <v>0</v>
      </c>
      <c r="K1794" s="302">
        <v>26137.01</v>
      </c>
      <c r="L1794" s="302">
        <v>198.25</v>
      </c>
      <c r="M1794" s="302">
        <v>0</v>
      </c>
      <c r="N1794" s="302">
        <v>0</v>
      </c>
      <c r="O1794" s="302">
        <v>0</v>
      </c>
      <c r="P1794" s="302">
        <v>0</v>
      </c>
      <c r="Q1794" s="302">
        <v>0</v>
      </c>
      <c r="R1794" s="302">
        <v>26137.01</v>
      </c>
      <c r="S1794" s="302">
        <v>23377.62</v>
      </c>
      <c r="T1794" s="302">
        <v>77.12</v>
      </c>
      <c r="U1794" s="302">
        <v>0</v>
      </c>
      <c r="V1794" s="302">
        <v>0</v>
      </c>
      <c r="W1794" s="302">
        <v>0</v>
      </c>
      <c r="X1794" s="302">
        <v>0</v>
      </c>
      <c r="Y1794" s="302">
        <v>0</v>
      </c>
      <c r="Z1794" s="302">
        <v>23454.74</v>
      </c>
      <c r="AA1794" s="302">
        <v>0</v>
      </c>
      <c r="AB1794" s="302">
        <v>0</v>
      </c>
      <c r="AC1794" s="302">
        <v>0</v>
      </c>
      <c r="AD1794" s="302">
        <v>0</v>
      </c>
      <c r="AE1794" s="302">
        <v>0</v>
      </c>
      <c r="AF1794" s="302">
        <v>0</v>
      </c>
      <c r="AG1794" s="302">
        <v>0</v>
      </c>
      <c r="AH1794" s="302">
        <v>0</v>
      </c>
      <c r="AI1794" s="302">
        <v>0</v>
      </c>
      <c r="AJ1794" s="302">
        <v>0</v>
      </c>
      <c r="AK1794" s="302">
        <v>0</v>
      </c>
      <c r="AL1794" s="302">
        <v>0</v>
      </c>
      <c r="AM1794" s="302">
        <v>0</v>
      </c>
      <c r="AN1794" s="302">
        <v>0</v>
      </c>
      <c r="AO1794" s="302">
        <v>0</v>
      </c>
      <c r="AP1794" s="302">
        <v>0</v>
      </c>
      <c r="AQ1794" s="302">
        <v>0</v>
      </c>
      <c r="AR1794" s="302">
        <v>0</v>
      </c>
      <c r="AS1794" s="302">
        <v>0</v>
      </c>
      <c r="AT1794" s="295">
        <f t="shared" si="27"/>
        <v>0</v>
      </c>
      <c r="AU1794" s="302">
        <v>16987.900000000001</v>
      </c>
      <c r="AV1794" s="302">
        <v>23454.74</v>
      </c>
      <c r="AW1794" s="303">
        <v>39</v>
      </c>
      <c r="AX1794" s="303">
        <v>240</v>
      </c>
      <c r="AY1794" s="302">
        <v>256400.01</v>
      </c>
      <c r="AZ1794" s="302">
        <v>28731.72</v>
      </c>
      <c r="BA1794" s="301">
        <v>42.194344999999998</v>
      </c>
      <c r="BB1794" s="301">
        <v>38.383849529664403</v>
      </c>
      <c r="BC1794" s="301">
        <v>9.9</v>
      </c>
      <c r="BD1794" s="301"/>
      <c r="BE1794" s="300" t="s">
        <v>4204</v>
      </c>
      <c r="BF1794" s="298"/>
      <c r="BG1794" s="300" t="s">
        <v>312</v>
      </c>
      <c r="BH1794" s="300" t="s">
        <v>221</v>
      </c>
      <c r="BI1794" s="300" t="s">
        <v>798</v>
      </c>
      <c r="BJ1794" s="300" t="s">
        <v>4205</v>
      </c>
      <c r="BK1794" s="299" t="s">
        <v>175</v>
      </c>
      <c r="BL1794" s="301">
        <v>204681.43446295999</v>
      </c>
      <c r="BM1794" s="299" t="s">
        <v>309</v>
      </c>
      <c r="BN1794" s="301"/>
      <c r="BO1794" s="304">
        <v>39053</v>
      </c>
      <c r="BP1794" s="304">
        <v>46358</v>
      </c>
      <c r="BQ1794" s="297" t="s">
        <v>937</v>
      </c>
      <c r="BR1794" s="297" t="s">
        <v>4765</v>
      </c>
      <c r="BS1794" s="297">
        <v>39053</v>
      </c>
      <c r="BT1794" s="297">
        <v>46358</v>
      </c>
      <c r="BU1794" s="301">
        <v>14598.24</v>
      </c>
      <c r="BV1794" s="301">
        <v>45.22</v>
      </c>
      <c r="BW1794" s="301">
        <v>0</v>
      </c>
    </row>
    <row r="1795" spans="1:75" s="289" customFormat="1" ht="18.2" customHeight="1" x14ac:dyDescent="0.15">
      <c r="A1795" s="291">
        <v>1793</v>
      </c>
      <c r="B1795" s="292" t="s">
        <v>305</v>
      </c>
      <c r="C1795" s="292" t="s">
        <v>306</v>
      </c>
      <c r="D1795" s="312">
        <v>45170</v>
      </c>
      <c r="E1795" s="293" t="s">
        <v>2855</v>
      </c>
      <c r="F1795" s="308">
        <v>178</v>
      </c>
      <c r="G1795" s="308">
        <v>177</v>
      </c>
      <c r="H1795" s="295">
        <v>11017.73</v>
      </c>
      <c r="I1795" s="295">
        <v>21696.2</v>
      </c>
      <c r="J1795" s="295">
        <v>0</v>
      </c>
      <c r="K1795" s="295">
        <v>32713.93</v>
      </c>
      <c r="L1795" s="295">
        <v>233.54</v>
      </c>
      <c r="M1795" s="295">
        <v>0</v>
      </c>
      <c r="N1795" s="295">
        <v>0</v>
      </c>
      <c r="O1795" s="295">
        <v>0</v>
      </c>
      <c r="P1795" s="295">
        <v>0</v>
      </c>
      <c r="Q1795" s="295">
        <v>0</v>
      </c>
      <c r="R1795" s="295">
        <v>32713.93</v>
      </c>
      <c r="S1795" s="295">
        <v>35477.85</v>
      </c>
      <c r="T1795" s="295">
        <v>90.9</v>
      </c>
      <c r="U1795" s="295">
        <v>0</v>
      </c>
      <c r="V1795" s="295">
        <v>0</v>
      </c>
      <c r="W1795" s="295">
        <v>0</v>
      </c>
      <c r="X1795" s="295">
        <v>0</v>
      </c>
      <c r="Y1795" s="295">
        <v>0</v>
      </c>
      <c r="Z1795" s="295">
        <v>35568.75</v>
      </c>
      <c r="AA1795" s="295">
        <v>0</v>
      </c>
      <c r="AB1795" s="295">
        <v>0</v>
      </c>
      <c r="AC1795" s="295">
        <v>0</v>
      </c>
      <c r="AD1795" s="295">
        <v>0</v>
      </c>
      <c r="AE1795" s="295">
        <v>0</v>
      </c>
      <c r="AF1795" s="295">
        <v>0</v>
      </c>
      <c r="AG1795" s="295">
        <v>0</v>
      </c>
      <c r="AH1795" s="295">
        <v>0</v>
      </c>
      <c r="AI1795" s="295">
        <v>0</v>
      </c>
      <c r="AJ1795" s="295">
        <v>0</v>
      </c>
      <c r="AK1795" s="295">
        <v>0</v>
      </c>
      <c r="AL1795" s="295">
        <v>0</v>
      </c>
      <c r="AM1795" s="295">
        <v>0</v>
      </c>
      <c r="AN1795" s="295">
        <v>0</v>
      </c>
      <c r="AO1795" s="295">
        <v>0</v>
      </c>
      <c r="AP1795" s="295">
        <v>0</v>
      </c>
      <c r="AQ1795" s="295">
        <v>0</v>
      </c>
      <c r="AR1795" s="295">
        <v>0</v>
      </c>
      <c r="AS1795" s="295">
        <v>0</v>
      </c>
      <c r="AT1795" s="295">
        <f t="shared" ref="AT1795:AT1858" si="28">AQ1795-AR1795-AS1795+AP1795+AO1795+AN1795+AL1795+AI1795+AH1795+AG1795+AF1795+AA1795+W1795+V1795+Q1795+P1795+O1795+N1795-J1795</f>
        <v>0</v>
      </c>
      <c r="AU1795" s="295">
        <v>21929.74</v>
      </c>
      <c r="AV1795" s="295">
        <v>35568.75</v>
      </c>
      <c r="AW1795" s="296">
        <v>39</v>
      </c>
      <c r="AX1795" s="296">
        <v>240</v>
      </c>
      <c r="AY1795" s="295">
        <v>256400.01</v>
      </c>
      <c r="AZ1795" s="295">
        <v>33852.480000000003</v>
      </c>
      <c r="BA1795" s="294">
        <v>49.714503999999998</v>
      </c>
      <c r="BB1795" s="294">
        <v>48.042471447903402</v>
      </c>
      <c r="BC1795" s="294">
        <v>9.9</v>
      </c>
      <c r="BD1795" s="294"/>
      <c r="BE1795" s="293" t="s">
        <v>4204</v>
      </c>
      <c r="BF1795" s="291"/>
      <c r="BG1795" s="293" t="s">
        <v>312</v>
      </c>
      <c r="BH1795" s="293" t="s">
        <v>221</v>
      </c>
      <c r="BI1795" s="293" t="s">
        <v>798</v>
      </c>
      <c r="BJ1795" s="293" t="s">
        <v>4205</v>
      </c>
      <c r="BK1795" s="292" t="s">
        <v>175</v>
      </c>
      <c r="BL1795" s="294">
        <v>256185.92636727999</v>
      </c>
      <c r="BM1795" s="292" t="s">
        <v>309</v>
      </c>
      <c r="BN1795" s="294"/>
      <c r="BO1795" s="297">
        <v>39053</v>
      </c>
      <c r="BP1795" s="297">
        <v>46358</v>
      </c>
      <c r="BQ1795" s="297" t="s">
        <v>947</v>
      </c>
      <c r="BR1795" s="297" t="s">
        <v>4774</v>
      </c>
      <c r="BS1795" s="297">
        <v>39053</v>
      </c>
      <c r="BT1795" s="297">
        <v>46358</v>
      </c>
      <c r="BU1795" s="294">
        <v>20234.419999999998</v>
      </c>
      <c r="BV1795" s="294">
        <v>53.27</v>
      </c>
      <c r="BW1795" s="294">
        <v>0</v>
      </c>
    </row>
    <row r="1796" spans="1:75" s="289" customFormat="1" ht="18.2" customHeight="1" x14ac:dyDescent="0.15">
      <c r="A1796" s="298">
        <v>1794</v>
      </c>
      <c r="B1796" s="299" t="s">
        <v>305</v>
      </c>
      <c r="C1796" s="299" t="s">
        <v>306</v>
      </c>
      <c r="D1796" s="313">
        <v>45170</v>
      </c>
      <c r="E1796" s="300" t="s">
        <v>2856</v>
      </c>
      <c r="F1796" s="309">
        <v>149</v>
      </c>
      <c r="G1796" s="309">
        <v>148</v>
      </c>
      <c r="H1796" s="302">
        <v>12544.67</v>
      </c>
      <c r="I1796" s="302">
        <v>6930.64</v>
      </c>
      <c r="J1796" s="302">
        <v>0</v>
      </c>
      <c r="K1796" s="302">
        <v>19475.310000000001</v>
      </c>
      <c r="L1796" s="302">
        <v>81.27</v>
      </c>
      <c r="M1796" s="302">
        <v>0</v>
      </c>
      <c r="N1796" s="302">
        <v>0</v>
      </c>
      <c r="O1796" s="302">
        <v>0</v>
      </c>
      <c r="P1796" s="302">
        <v>0</v>
      </c>
      <c r="Q1796" s="302">
        <v>0</v>
      </c>
      <c r="R1796" s="302">
        <v>19475.310000000001</v>
      </c>
      <c r="S1796" s="302">
        <v>20413.84</v>
      </c>
      <c r="T1796" s="302">
        <v>103.49</v>
      </c>
      <c r="U1796" s="302">
        <v>0</v>
      </c>
      <c r="V1796" s="302">
        <v>0</v>
      </c>
      <c r="W1796" s="302">
        <v>0</v>
      </c>
      <c r="X1796" s="302">
        <v>0</v>
      </c>
      <c r="Y1796" s="302">
        <v>0</v>
      </c>
      <c r="Z1796" s="302">
        <v>20517.330000000002</v>
      </c>
      <c r="AA1796" s="302">
        <v>0</v>
      </c>
      <c r="AB1796" s="302">
        <v>0</v>
      </c>
      <c r="AC1796" s="302">
        <v>0</v>
      </c>
      <c r="AD1796" s="302">
        <v>0</v>
      </c>
      <c r="AE1796" s="302">
        <v>0</v>
      </c>
      <c r="AF1796" s="302">
        <v>0</v>
      </c>
      <c r="AG1796" s="302">
        <v>0</v>
      </c>
      <c r="AH1796" s="302">
        <v>0</v>
      </c>
      <c r="AI1796" s="302">
        <v>0</v>
      </c>
      <c r="AJ1796" s="302">
        <v>0</v>
      </c>
      <c r="AK1796" s="302">
        <v>0</v>
      </c>
      <c r="AL1796" s="302">
        <v>0</v>
      </c>
      <c r="AM1796" s="302">
        <v>0</v>
      </c>
      <c r="AN1796" s="302">
        <v>0</v>
      </c>
      <c r="AO1796" s="302">
        <v>0</v>
      </c>
      <c r="AP1796" s="302">
        <v>0</v>
      </c>
      <c r="AQ1796" s="302">
        <v>0</v>
      </c>
      <c r="AR1796" s="302">
        <v>0</v>
      </c>
      <c r="AS1796" s="302">
        <v>0</v>
      </c>
      <c r="AT1796" s="295">
        <f t="shared" si="28"/>
        <v>0</v>
      </c>
      <c r="AU1796" s="302">
        <v>7011.91</v>
      </c>
      <c r="AV1796" s="302">
        <v>20517.330000000002</v>
      </c>
      <c r="AW1796" s="303">
        <v>99</v>
      </c>
      <c r="AX1796" s="303">
        <v>300</v>
      </c>
      <c r="AY1796" s="302">
        <v>256700</v>
      </c>
      <c r="AZ1796" s="302">
        <v>20490.54</v>
      </c>
      <c r="BA1796" s="301">
        <v>30.056484999999999</v>
      </c>
      <c r="BB1796" s="301">
        <v>28.5672980255938</v>
      </c>
      <c r="BC1796" s="301">
        <v>9.9</v>
      </c>
      <c r="BD1796" s="301"/>
      <c r="BE1796" s="300" t="s">
        <v>4204</v>
      </c>
      <c r="BF1796" s="298"/>
      <c r="BG1796" s="300" t="s">
        <v>312</v>
      </c>
      <c r="BH1796" s="300" t="s">
        <v>221</v>
      </c>
      <c r="BI1796" s="300" t="s">
        <v>798</v>
      </c>
      <c r="BJ1796" s="300" t="s">
        <v>4205</v>
      </c>
      <c r="BK1796" s="299" t="s">
        <v>175</v>
      </c>
      <c r="BL1796" s="301">
        <v>152513.02223976</v>
      </c>
      <c r="BM1796" s="299" t="s">
        <v>309</v>
      </c>
      <c r="BN1796" s="301"/>
      <c r="BO1796" s="304">
        <v>39053</v>
      </c>
      <c r="BP1796" s="304">
        <v>48184</v>
      </c>
      <c r="BQ1796" s="297" t="s">
        <v>940</v>
      </c>
      <c r="BR1796" s="297" t="s">
        <v>4762</v>
      </c>
      <c r="BS1796" s="297">
        <v>39053</v>
      </c>
      <c r="BT1796" s="297">
        <v>48184</v>
      </c>
      <c r="BU1796" s="301">
        <v>11428.12</v>
      </c>
      <c r="BV1796" s="301">
        <v>33.770000000000003</v>
      </c>
      <c r="BW1796" s="301">
        <v>0</v>
      </c>
    </row>
    <row r="1797" spans="1:75" s="289" customFormat="1" ht="18.2" customHeight="1" x14ac:dyDescent="0.15">
      <c r="A1797" s="291">
        <v>1795</v>
      </c>
      <c r="B1797" s="292" t="s">
        <v>305</v>
      </c>
      <c r="C1797" s="292" t="s">
        <v>306</v>
      </c>
      <c r="D1797" s="312">
        <v>45170</v>
      </c>
      <c r="E1797" s="293" t="s">
        <v>2857</v>
      </c>
      <c r="F1797" s="308">
        <v>168</v>
      </c>
      <c r="G1797" s="308">
        <v>167</v>
      </c>
      <c r="H1797" s="295">
        <v>128282.09</v>
      </c>
      <c r="I1797" s="295">
        <v>79039.210000000006</v>
      </c>
      <c r="J1797" s="295">
        <v>0</v>
      </c>
      <c r="K1797" s="295">
        <v>207321.3</v>
      </c>
      <c r="L1797" s="295">
        <v>850.11</v>
      </c>
      <c r="M1797" s="295">
        <v>0</v>
      </c>
      <c r="N1797" s="295">
        <v>0</v>
      </c>
      <c r="O1797" s="295">
        <v>0</v>
      </c>
      <c r="P1797" s="295">
        <v>0</v>
      </c>
      <c r="Q1797" s="295">
        <v>0</v>
      </c>
      <c r="R1797" s="295">
        <v>207321.3</v>
      </c>
      <c r="S1797" s="295">
        <v>230744.11</v>
      </c>
      <c r="T1797" s="295">
        <v>1004.88</v>
      </c>
      <c r="U1797" s="295">
        <v>0</v>
      </c>
      <c r="V1797" s="295">
        <v>0</v>
      </c>
      <c r="W1797" s="295">
        <v>0</v>
      </c>
      <c r="X1797" s="295">
        <v>0</v>
      </c>
      <c r="Y1797" s="295">
        <v>0</v>
      </c>
      <c r="Z1797" s="295">
        <v>231748.99</v>
      </c>
      <c r="AA1797" s="295">
        <v>0</v>
      </c>
      <c r="AB1797" s="295">
        <v>0</v>
      </c>
      <c r="AC1797" s="295">
        <v>0</v>
      </c>
      <c r="AD1797" s="295">
        <v>0</v>
      </c>
      <c r="AE1797" s="295">
        <v>0</v>
      </c>
      <c r="AF1797" s="295">
        <v>0</v>
      </c>
      <c r="AG1797" s="295">
        <v>0</v>
      </c>
      <c r="AH1797" s="295">
        <v>0</v>
      </c>
      <c r="AI1797" s="295">
        <v>0</v>
      </c>
      <c r="AJ1797" s="295">
        <v>0</v>
      </c>
      <c r="AK1797" s="295">
        <v>0</v>
      </c>
      <c r="AL1797" s="295">
        <v>0</v>
      </c>
      <c r="AM1797" s="295">
        <v>0</v>
      </c>
      <c r="AN1797" s="295">
        <v>0</v>
      </c>
      <c r="AO1797" s="295">
        <v>0</v>
      </c>
      <c r="AP1797" s="295">
        <v>0</v>
      </c>
      <c r="AQ1797" s="295">
        <v>0</v>
      </c>
      <c r="AR1797" s="295">
        <v>0</v>
      </c>
      <c r="AS1797" s="295">
        <v>0</v>
      </c>
      <c r="AT1797" s="295">
        <f t="shared" si="28"/>
        <v>0</v>
      </c>
      <c r="AU1797" s="295">
        <v>79889.320000000007</v>
      </c>
      <c r="AV1797" s="295">
        <v>231748.99</v>
      </c>
      <c r="AW1797" s="296">
        <v>99</v>
      </c>
      <c r="AX1797" s="296">
        <v>300</v>
      </c>
      <c r="AY1797" s="295">
        <v>896000.01</v>
      </c>
      <c r="AZ1797" s="295">
        <v>214015.01</v>
      </c>
      <c r="BA1797" s="294">
        <v>89.999998000000005</v>
      </c>
      <c r="BB1797" s="294">
        <v>87.185083818921896</v>
      </c>
      <c r="BC1797" s="294">
        <v>9.4</v>
      </c>
      <c r="BD1797" s="294"/>
      <c r="BE1797" s="293" t="s">
        <v>4204</v>
      </c>
      <c r="BF1797" s="291"/>
      <c r="BG1797" s="293" t="s">
        <v>326</v>
      </c>
      <c r="BH1797" s="293" t="s">
        <v>190</v>
      </c>
      <c r="BI1797" s="293" t="s">
        <v>810</v>
      </c>
      <c r="BJ1797" s="293" t="s">
        <v>4205</v>
      </c>
      <c r="BK1797" s="292" t="s">
        <v>175</v>
      </c>
      <c r="BL1797" s="294">
        <v>1623553.0031448</v>
      </c>
      <c r="BM1797" s="292" t="s">
        <v>309</v>
      </c>
      <c r="BN1797" s="294"/>
      <c r="BO1797" s="297">
        <v>39055</v>
      </c>
      <c r="BP1797" s="297">
        <v>48186</v>
      </c>
      <c r="BQ1797" s="297" t="s">
        <v>936</v>
      </c>
      <c r="BR1797" s="297" t="s">
        <v>4769</v>
      </c>
      <c r="BS1797" s="297">
        <v>39055</v>
      </c>
      <c r="BT1797" s="297">
        <v>48186</v>
      </c>
      <c r="BU1797" s="294">
        <v>73940.59</v>
      </c>
      <c r="BV1797" s="294">
        <v>81.95</v>
      </c>
      <c r="BW1797" s="294">
        <v>0</v>
      </c>
    </row>
    <row r="1798" spans="1:75" s="289" customFormat="1" ht="18.2" customHeight="1" x14ac:dyDescent="0.15">
      <c r="A1798" s="298">
        <v>1796</v>
      </c>
      <c r="B1798" s="299" t="s">
        <v>305</v>
      </c>
      <c r="C1798" s="299" t="s">
        <v>306</v>
      </c>
      <c r="D1798" s="313">
        <v>45170</v>
      </c>
      <c r="E1798" s="300" t="s">
        <v>2858</v>
      </c>
      <c r="F1798" s="309">
        <v>0</v>
      </c>
      <c r="G1798" s="309">
        <v>0</v>
      </c>
      <c r="H1798" s="302">
        <v>16996.98</v>
      </c>
      <c r="I1798" s="302">
        <v>0</v>
      </c>
      <c r="J1798" s="302">
        <v>0</v>
      </c>
      <c r="K1798" s="302">
        <v>16996.98</v>
      </c>
      <c r="L1798" s="302">
        <v>362.26</v>
      </c>
      <c r="M1798" s="302">
        <v>0</v>
      </c>
      <c r="N1798" s="302">
        <v>0</v>
      </c>
      <c r="O1798" s="302">
        <v>362.26</v>
      </c>
      <c r="P1798" s="302">
        <v>0</v>
      </c>
      <c r="Q1798" s="302">
        <v>0</v>
      </c>
      <c r="R1798" s="302">
        <v>16634.72</v>
      </c>
      <c r="S1798" s="302">
        <v>0</v>
      </c>
      <c r="T1798" s="302">
        <v>135.97999999999999</v>
      </c>
      <c r="U1798" s="302">
        <v>0</v>
      </c>
      <c r="V1798" s="302">
        <v>0</v>
      </c>
      <c r="W1798" s="302">
        <v>135.97999999999999</v>
      </c>
      <c r="X1798" s="302">
        <v>0</v>
      </c>
      <c r="Y1798" s="302">
        <v>0</v>
      </c>
      <c r="Z1798" s="302">
        <v>0</v>
      </c>
      <c r="AA1798" s="302">
        <v>45.94</v>
      </c>
      <c r="AB1798" s="302">
        <v>0</v>
      </c>
      <c r="AC1798" s="302">
        <v>0</v>
      </c>
      <c r="AD1798" s="302">
        <v>0</v>
      </c>
      <c r="AE1798" s="302">
        <v>0</v>
      </c>
      <c r="AF1798" s="302">
        <v>-11.97</v>
      </c>
      <c r="AG1798" s="302">
        <v>23.67</v>
      </c>
      <c r="AH1798" s="302">
        <v>68.33</v>
      </c>
      <c r="AI1798" s="302">
        <v>0</v>
      </c>
      <c r="AJ1798" s="302">
        <v>0</v>
      </c>
      <c r="AK1798" s="302">
        <v>0</v>
      </c>
      <c r="AL1798" s="302">
        <v>0</v>
      </c>
      <c r="AM1798" s="302">
        <v>0</v>
      </c>
      <c r="AN1798" s="302">
        <v>0</v>
      </c>
      <c r="AO1798" s="302">
        <v>0</v>
      </c>
      <c r="AP1798" s="302">
        <v>0</v>
      </c>
      <c r="AQ1798" s="302">
        <v>0</v>
      </c>
      <c r="AR1798" s="302">
        <v>0</v>
      </c>
      <c r="AS1798" s="302">
        <v>0.16089700000000001</v>
      </c>
      <c r="AT1798" s="295">
        <f t="shared" si="28"/>
        <v>624.04910299999995</v>
      </c>
      <c r="AU1798" s="302">
        <v>0</v>
      </c>
      <c r="AV1798" s="302">
        <v>0</v>
      </c>
      <c r="AW1798" s="303">
        <v>39</v>
      </c>
      <c r="AX1798" s="303">
        <v>240</v>
      </c>
      <c r="AY1798" s="302">
        <v>294000.02</v>
      </c>
      <c r="AZ1798" s="302">
        <v>53079.12</v>
      </c>
      <c r="BA1798" s="301">
        <v>68.027208000000002</v>
      </c>
      <c r="BB1798" s="301">
        <v>21.319372993782899</v>
      </c>
      <c r="BC1798" s="301">
        <v>9.6</v>
      </c>
      <c r="BD1798" s="301"/>
      <c r="BE1798" s="300" t="s">
        <v>4204</v>
      </c>
      <c r="BF1798" s="298"/>
      <c r="BG1798" s="300" t="s">
        <v>320</v>
      </c>
      <c r="BH1798" s="300" t="s">
        <v>181</v>
      </c>
      <c r="BI1798" s="300" t="s">
        <v>462</v>
      </c>
      <c r="BJ1798" s="300" t="s">
        <v>103</v>
      </c>
      <c r="BK1798" s="299" t="s">
        <v>175</v>
      </c>
      <c r="BL1798" s="301">
        <v>130268.08925311999</v>
      </c>
      <c r="BM1798" s="299" t="s">
        <v>309</v>
      </c>
      <c r="BN1798" s="301"/>
      <c r="BO1798" s="304">
        <v>39055</v>
      </c>
      <c r="BP1798" s="304">
        <v>46360</v>
      </c>
      <c r="BQ1798" s="297" t="s">
        <v>4757</v>
      </c>
      <c r="BR1798" s="297" t="s">
        <v>4764</v>
      </c>
      <c r="BS1798" s="297">
        <v>39055</v>
      </c>
      <c r="BT1798" s="297">
        <v>46360</v>
      </c>
      <c r="BU1798" s="301">
        <v>0</v>
      </c>
      <c r="BV1798" s="301">
        <v>45.94</v>
      </c>
      <c r="BW1798" s="301">
        <v>0</v>
      </c>
    </row>
    <row r="1799" spans="1:75" s="289" customFormat="1" ht="18.2" customHeight="1" x14ac:dyDescent="0.15">
      <c r="A1799" s="291">
        <v>1797</v>
      </c>
      <c r="B1799" s="292" t="s">
        <v>305</v>
      </c>
      <c r="C1799" s="292" t="s">
        <v>306</v>
      </c>
      <c r="D1799" s="312">
        <v>45170</v>
      </c>
      <c r="E1799" s="293" t="s">
        <v>2859</v>
      </c>
      <c r="F1799" s="308">
        <v>170</v>
      </c>
      <c r="G1799" s="308">
        <v>169</v>
      </c>
      <c r="H1799" s="295">
        <v>57950.55</v>
      </c>
      <c r="I1799" s="295">
        <v>35546.46</v>
      </c>
      <c r="J1799" s="295">
        <v>0</v>
      </c>
      <c r="K1799" s="295">
        <v>93497.01</v>
      </c>
      <c r="L1799" s="295">
        <v>382.23</v>
      </c>
      <c r="M1799" s="295">
        <v>0</v>
      </c>
      <c r="N1799" s="295">
        <v>0</v>
      </c>
      <c r="O1799" s="295">
        <v>0</v>
      </c>
      <c r="P1799" s="295">
        <v>0</v>
      </c>
      <c r="Q1799" s="295">
        <v>0</v>
      </c>
      <c r="R1799" s="295">
        <v>93497.01</v>
      </c>
      <c r="S1799" s="295">
        <v>106584.22</v>
      </c>
      <c r="T1799" s="295">
        <v>458.78</v>
      </c>
      <c r="U1799" s="295">
        <v>0</v>
      </c>
      <c r="V1799" s="295">
        <v>0</v>
      </c>
      <c r="W1799" s="295">
        <v>0</v>
      </c>
      <c r="X1799" s="295">
        <v>0</v>
      </c>
      <c r="Y1799" s="295">
        <v>0</v>
      </c>
      <c r="Z1799" s="295">
        <v>107043</v>
      </c>
      <c r="AA1799" s="295">
        <v>0</v>
      </c>
      <c r="AB1799" s="295">
        <v>0</v>
      </c>
      <c r="AC1799" s="295">
        <v>0</v>
      </c>
      <c r="AD1799" s="295">
        <v>0</v>
      </c>
      <c r="AE1799" s="295">
        <v>0</v>
      </c>
      <c r="AF1799" s="295">
        <v>0</v>
      </c>
      <c r="AG1799" s="295">
        <v>0</v>
      </c>
      <c r="AH1799" s="295">
        <v>0</v>
      </c>
      <c r="AI1799" s="295">
        <v>0</v>
      </c>
      <c r="AJ1799" s="295">
        <v>0</v>
      </c>
      <c r="AK1799" s="295">
        <v>0</v>
      </c>
      <c r="AL1799" s="295">
        <v>0</v>
      </c>
      <c r="AM1799" s="295">
        <v>0</v>
      </c>
      <c r="AN1799" s="295">
        <v>0</v>
      </c>
      <c r="AO1799" s="295">
        <v>0</v>
      </c>
      <c r="AP1799" s="295">
        <v>0</v>
      </c>
      <c r="AQ1799" s="295">
        <v>0</v>
      </c>
      <c r="AR1799" s="295">
        <v>0</v>
      </c>
      <c r="AS1799" s="295">
        <v>0</v>
      </c>
      <c r="AT1799" s="295">
        <f t="shared" si="28"/>
        <v>0</v>
      </c>
      <c r="AU1799" s="295">
        <v>35928.69</v>
      </c>
      <c r="AV1799" s="295">
        <v>107043</v>
      </c>
      <c r="AW1799" s="296">
        <v>99</v>
      </c>
      <c r="AX1799" s="296">
        <v>300</v>
      </c>
      <c r="AY1799" s="295">
        <v>403000.01</v>
      </c>
      <c r="AZ1799" s="295">
        <v>96258.98</v>
      </c>
      <c r="BA1799" s="294">
        <v>89.999993000000003</v>
      </c>
      <c r="BB1799" s="294">
        <v>87.417612834884906</v>
      </c>
      <c r="BC1799" s="294">
        <v>9.5</v>
      </c>
      <c r="BD1799" s="294"/>
      <c r="BE1799" s="293" t="s">
        <v>4204</v>
      </c>
      <c r="BF1799" s="291"/>
      <c r="BG1799" s="293" t="s">
        <v>320</v>
      </c>
      <c r="BH1799" s="293" t="s">
        <v>181</v>
      </c>
      <c r="BI1799" s="293" t="s">
        <v>462</v>
      </c>
      <c r="BJ1799" s="293" t="s">
        <v>4205</v>
      </c>
      <c r="BK1799" s="292" t="s">
        <v>175</v>
      </c>
      <c r="BL1799" s="294">
        <v>732184.06102296</v>
      </c>
      <c r="BM1799" s="292" t="s">
        <v>309</v>
      </c>
      <c r="BN1799" s="294"/>
      <c r="BO1799" s="297">
        <v>39055</v>
      </c>
      <c r="BP1799" s="297">
        <v>48186</v>
      </c>
      <c r="BQ1799" s="297" t="s">
        <v>4195</v>
      </c>
      <c r="BR1799" s="297" t="s">
        <v>4771</v>
      </c>
      <c r="BS1799" s="297">
        <v>39055</v>
      </c>
      <c r="BT1799" s="297">
        <v>48186</v>
      </c>
      <c r="BU1799" s="294">
        <v>38941.360000000001</v>
      </c>
      <c r="BV1799" s="294">
        <v>66.84</v>
      </c>
      <c r="BW1799" s="294">
        <v>0</v>
      </c>
    </row>
    <row r="1800" spans="1:75" s="289" customFormat="1" ht="18.2" customHeight="1" x14ac:dyDescent="0.15">
      <c r="A1800" s="298">
        <v>1798</v>
      </c>
      <c r="B1800" s="299" t="s">
        <v>305</v>
      </c>
      <c r="C1800" s="299" t="s">
        <v>306</v>
      </c>
      <c r="D1800" s="313">
        <v>45170</v>
      </c>
      <c r="E1800" s="300" t="s">
        <v>2860</v>
      </c>
      <c r="F1800" s="309">
        <v>153</v>
      </c>
      <c r="G1800" s="309">
        <v>153</v>
      </c>
      <c r="H1800" s="302">
        <v>0</v>
      </c>
      <c r="I1800" s="302">
        <v>86978.16</v>
      </c>
      <c r="J1800" s="302">
        <v>0</v>
      </c>
      <c r="K1800" s="302">
        <v>86978.16</v>
      </c>
      <c r="L1800" s="302">
        <v>0</v>
      </c>
      <c r="M1800" s="302">
        <v>0</v>
      </c>
      <c r="N1800" s="302">
        <v>0</v>
      </c>
      <c r="O1800" s="302">
        <v>0</v>
      </c>
      <c r="P1800" s="302">
        <v>0</v>
      </c>
      <c r="Q1800" s="302">
        <v>0</v>
      </c>
      <c r="R1800" s="302">
        <v>86978.16</v>
      </c>
      <c r="S1800" s="302">
        <v>63363.26</v>
      </c>
      <c r="T1800" s="302">
        <v>0</v>
      </c>
      <c r="U1800" s="302">
        <v>0</v>
      </c>
      <c r="V1800" s="302">
        <v>0</v>
      </c>
      <c r="W1800" s="302">
        <v>0</v>
      </c>
      <c r="X1800" s="302">
        <v>0</v>
      </c>
      <c r="Y1800" s="302">
        <v>0</v>
      </c>
      <c r="Z1800" s="302">
        <v>63363.26</v>
      </c>
      <c r="AA1800" s="302">
        <v>0</v>
      </c>
      <c r="AB1800" s="302">
        <v>0</v>
      </c>
      <c r="AC1800" s="302">
        <v>0</v>
      </c>
      <c r="AD1800" s="302">
        <v>0</v>
      </c>
      <c r="AE1800" s="302">
        <v>0</v>
      </c>
      <c r="AF1800" s="302">
        <v>0</v>
      </c>
      <c r="AG1800" s="302">
        <v>0</v>
      </c>
      <c r="AH1800" s="302">
        <v>0</v>
      </c>
      <c r="AI1800" s="302">
        <v>0</v>
      </c>
      <c r="AJ1800" s="302">
        <v>0</v>
      </c>
      <c r="AK1800" s="302">
        <v>0</v>
      </c>
      <c r="AL1800" s="302">
        <v>0</v>
      </c>
      <c r="AM1800" s="302">
        <v>0</v>
      </c>
      <c r="AN1800" s="302">
        <v>0</v>
      </c>
      <c r="AO1800" s="302">
        <v>0</v>
      </c>
      <c r="AP1800" s="302">
        <v>0</v>
      </c>
      <c r="AQ1800" s="302">
        <v>0</v>
      </c>
      <c r="AR1800" s="302">
        <v>0</v>
      </c>
      <c r="AS1800" s="302">
        <v>0</v>
      </c>
      <c r="AT1800" s="295">
        <f t="shared" si="28"/>
        <v>0</v>
      </c>
      <c r="AU1800" s="302">
        <v>86978.16</v>
      </c>
      <c r="AV1800" s="302">
        <v>63363.26</v>
      </c>
      <c r="AW1800" s="303">
        <v>0</v>
      </c>
      <c r="AX1800" s="303">
        <v>180</v>
      </c>
      <c r="AY1800" s="302">
        <v>398199.99</v>
      </c>
      <c r="AZ1800" s="302">
        <v>94101.15</v>
      </c>
      <c r="BA1800" s="301">
        <v>89.073334000000003</v>
      </c>
      <c r="BB1800" s="301">
        <v>82.3309247164933</v>
      </c>
      <c r="BC1800" s="301">
        <v>9.5</v>
      </c>
      <c r="BD1800" s="301"/>
      <c r="BE1800" s="300" t="s">
        <v>4204</v>
      </c>
      <c r="BF1800" s="298"/>
      <c r="BG1800" s="300" t="s">
        <v>307</v>
      </c>
      <c r="BH1800" s="300" t="s">
        <v>222</v>
      </c>
      <c r="BI1800" s="300" t="s">
        <v>308</v>
      </c>
      <c r="BJ1800" s="300" t="s">
        <v>4205</v>
      </c>
      <c r="BK1800" s="299" t="s">
        <v>175</v>
      </c>
      <c r="BL1800" s="301">
        <v>681134.32086335996</v>
      </c>
      <c r="BM1800" s="299" t="s">
        <v>309</v>
      </c>
      <c r="BN1800" s="301"/>
      <c r="BO1800" s="304">
        <v>39056</v>
      </c>
      <c r="BP1800" s="304">
        <v>44535</v>
      </c>
      <c r="BQ1800" s="297" t="s">
        <v>936</v>
      </c>
      <c r="BR1800" s="297" t="s">
        <v>4769</v>
      </c>
      <c r="BS1800" s="297">
        <v>39056</v>
      </c>
      <c r="BT1800" s="297">
        <v>44535</v>
      </c>
      <c r="BU1800" s="301">
        <v>31766.98</v>
      </c>
      <c r="BV1800" s="301">
        <v>0</v>
      </c>
      <c r="BW1800" s="301">
        <v>0</v>
      </c>
    </row>
    <row r="1801" spans="1:75" s="289" customFormat="1" ht="18.2" customHeight="1" x14ac:dyDescent="0.15">
      <c r="A1801" s="291">
        <v>1799</v>
      </c>
      <c r="B1801" s="292" t="s">
        <v>305</v>
      </c>
      <c r="C1801" s="292" t="s">
        <v>306</v>
      </c>
      <c r="D1801" s="312">
        <v>45170</v>
      </c>
      <c r="E1801" s="293" t="s">
        <v>2861</v>
      </c>
      <c r="F1801" s="308">
        <v>154</v>
      </c>
      <c r="G1801" s="308">
        <v>153</v>
      </c>
      <c r="H1801" s="295">
        <v>34519.660000000003</v>
      </c>
      <c r="I1801" s="295">
        <v>19957.310000000001</v>
      </c>
      <c r="J1801" s="295">
        <v>0</v>
      </c>
      <c r="K1801" s="295">
        <v>54476.97</v>
      </c>
      <c r="L1801" s="295">
        <v>226.62</v>
      </c>
      <c r="M1801" s="295">
        <v>0</v>
      </c>
      <c r="N1801" s="295">
        <v>0</v>
      </c>
      <c r="O1801" s="295">
        <v>0</v>
      </c>
      <c r="P1801" s="295">
        <v>0</v>
      </c>
      <c r="Q1801" s="295">
        <v>0</v>
      </c>
      <c r="R1801" s="295">
        <v>54476.97</v>
      </c>
      <c r="S1801" s="295">
        <v>56594.67</v>
      </c>
      <c r="T1801" s="295">
        <v>276.16000000000003</v>
      </c>
      <c r="U1801" s="295">
        <v>0</v>
      </c>
      <c r="V1801" s="295">
        <v>0</v>
      </c>
      <c r="W1801" s="295">
        <v>0</v>
      </c>
      <c r="X1801" s="295">
        <v>0</v>
      </c>
      <c r="Y1801" s="295">
        <v>0</v>
      </c>
      <c r="Z1801" s="295">
        <v>56870.83</v>
      </c>
      <c r="AA1801" s="295">
        <v>0</v>
      </c>
      <c r="AB1801" s="295">
        <v>0</v>
      </c>
      <c r="AC1801" s="295">
        <v>0</v>
      </c>
      <c r="AD1801" s="295">
        <v>0</v>
      </c>
      <c r="AE1801" s="295">
        <v>0</v>
      </c>
      <c r="AF1801" s="295">
        <v>0</v>
      </c>
      <c r="AG1801" s="295">
        <v>0</v>
      </c>
      <c r="AH1801" s="295">
        <v>0</v>
      </c>
      <c r="AI1801" s="295">
        <v>0</v>
      </c>
      <c r="AJ1801" s="295">
        <v>0</v>
      </c>
      <c r="AK1801" s="295">
        <v>0</v>
      </c>
      <c r="AL1801" s="295">
        <v>0</v>
      </c>
      <c r="AM1801" s="295">
        <v>0</v>
      </c>
      <c r="AN1801" s="295">
        <v>0</v>
      </c>
      <c r="AO1801" s="295">
        <v>0</v>
      </c>
      <c r="AP1801" s="295">
        <v>0</v>
      </c>
      <c r="AQ1801" s="295">
        <v>0</v>
      </c>
      <c r="AR1801" s="295">
        <v>0</v>
      </c>
      <c r="AS1801" s="295">
        <v>0</v>
      </c>
      <c r="AT1801" s="295">
        <f t="shared" si="28"/>
        <v>0</v>
      </c>
      <c r="AU1801" s="295">
        <v>20183.93</v>
      </c>
      <c r="AV1801" s="295">
        <v>56870.83</v>
      </c>
      <c r="AW1801" s="296">
        <v>99</v>
      </c>
      <c r="AX1801" s="296">
        <v>300</v>
      </c>
      <c r="AY1801" s="295">
        <v>253000</v>
      </c>
      <c r="AZ1801" s="295">
        <v>57091.69</v>
      </c>
      <c r="BA1801" s="294">
        <v>85.056281999999996</v>
      </c>
      <c r="BB1801" s="294">
        <v>81.160822579004801</v>
      </c>
      <c r="BC1801" s="294">
        <v>9.6</v>
      </c>
      <c r="BD1801" s="294"/>
      <c r="BE1801" s="293" t="s">
        <v>4204</v>
      </c>
      <c r="BF1801" s="291"/>
      <c r="BG1801" s="293" t="s">
        <v>333</v>
      </c>
      <c r="BH1801" s="293" t="s">
        <v>616</v>
      </c>
      <c r="BI1801" s="293" t="s">
        <v>617</v>
      </c>
      <c r="BJ1801" s="293" t="s">
        <v>4205</v>
      </c>
      <c r="BK1801" s="292" t="s">
        <v>175</v>
      </c>
      <c r="BL1801" s="294">
        <v>426614.38185911998</v>
      </c>
      <c r="BM1801" s="292" t="s">
        <v>309</v>
      </c>
      <c r="BN1801" s="294"/>
      <c r="BO1801" s="297">
        <v>39056</v>
      </c>
      <c r="BP1801" s="297">
        <v>48187</v>
      </c>
      <c r="BQ1801" s="297" t="s">
        <v>956</v>
      </c>
      <c r="BR1801" s="297" t="s">
        <v>4794</v>
      </c>
      <c r="BS1801" s="297">
        <v>39056</v>
      </c>
      <c r="BT1801" s="297">
        <v>48187</v>
      </c>
      <c r="BU1801" s="294">
        <v>23027.37</v>
      </c>
      <c r="BV1801" s="294">
        <v>51.76</v>
      </c>
      <c r="BW1801" s="294">
        <v>0</v>
      </c>
    </row>
    <row r="1802" spans="1:75" s="289" customFormat="1" ht="18.2" customHeight="1" x14ac:dyDescent="0.15">
      <c r="A1802" s="298">
        <v>1800</v>
      </c>
      <c r="B1802" s="299" t="s">
        <v>305</v>
      </c>
      <c r="C1802" s="299" t="s">
        <v>306</v>
      </c>
      <c r="D1802" s="313">
        <v>45170</v>
      </c>
      <c r="E1802" s="300" t="s">
        <v>2862</v>
      </c>
      <c r="F1802" s="309">
        <v>161</v>
      </c>
      <c r="G1802" s="309">
        <v>160</v>
      </c>
      <c r="H1802" s="302">
        <v>33364.49</v>
      </c>
      <c r="I1802" s="302">
        <v>21290.66</v>
      </c>
      <c r="J1802" s="302">
        <v>0</v>
      </c>
      <c r="K1802" s="302">
        <v>54655.15</v>
      </c>
      <c r="L1802" s="302">
        <v>236.38</v>
      </c>
      <c r="M1802" s="302">
        <v>0</v>
      </c>
      <c r="N1802" s="302">
        <v>0</v>
      </c>
      <c r="O1802" s="302">
        <v>0</v>
      </c>
      <c r="P1802" s="302">
        <v>0</v>
      </c>
      <c r="Q1802" s="302">
        <v>0</v>
      </c>
      <c r="R1802" s="302">
        <v>54655.15</v>
      </c>
      <c r="S1802" s="302">
        <v>59237.33</v>
      </c>
      <c r="T1802" s="302">
        <v>266.92</v>
      </c>
      <c r="U1802" s="302">
        <v>0</v>
      </c>
      <c r="V1802" s="302">
        <v>0</v>
      </c>
      <c r="W1802" s="302">
        <v>0</v>
      </c>
      <c r="X1802" s="302">
        <v>0</v>
      </c>
      <c r="Y1802" s="302">
        <v>0</v>
      </c>
      <c r="Z1802" s="302">
        <v>59504.25</v>
      </c>
      <c r="AA1802" s="302">
        <v>0</v>
      </c>
      <c r="AB1802" s="302">
        <v>0</v>
      </c>
      <c r="AC1802" s="302">
        <v>0</v>
      </c>
      <c r="AD1802" s="302">
        <v>0</v>
      </c>
      <c r="AE1802" s="302">
        <v>0</v>
      </c>
      <c r="AF1802" s="302">
        <v>0</v>
      </c>
      <c r="AG1802" s="302">
        <v>0</v>
      </c>
      <c r="AH1802" s="302">
        <v>0</v>
      </c>
      <c r="AI1802" s="302">
        <v>0</v>
      </c>
      <c r="AJ1802" s="302">
        <v>0</v>
      </c>
      <c r="AK1802" s="302">
        <v>0</v>
      </c>
      <c r="AL1802" s="302">
        <v>0</v>
      </c>
      <c r="AM1802" s="302">
        <v>0</v>
      </c>
      <c r="AN1802" s="302">
        <v>0</v>
      </c>
      <c r="AO1802" s="302">
        <v>0</v>
      </c>
      <c r="AP1802" s="302">
        <v>0</v>
      </c>
      <c r="AQ1802" s="302">
        <v>0</v>
      </c>
      <c r="AR1802" s="302">
        <v>0</v>
      </c>
      <c r="AS1802" s="302">
        <v>0</v>
      </c>
      <c r="AT1802" s="295">
        <f t="shared" si="28"/>
        <v>0</v>
      </c>
      <c r="AU1802" s="302">
        <v>21527.040000000001</v>
      </c>
      <c r="AV1802" s="302">
        <v>59504.25</v>
      </c>
      <c r="AW1802" s="303">
        <v>99</v>
      </c>
      <c r="AX1802" s="303">
        <v>300</v>
      </c>
      <c r="AY1802" s="302">
        <v>253000</v>
      </c>
      <c r="AZ1802" s="302">
        <v>57150</v>
      </c>
      <c r="BA1802" s="301">
        <v>85.143152999999998</v>
      </c>
      <c r="BB1802" s="301">
        <v>81.426278192265102</v>
      </c>
      <c r="BC1802" s="301">
        <v>9.6</v>
      </c>
      <c r="BD1802" s="301"/>
      <c r="BE1802" s="300" t="s">
        <v>4204</v>
      </c>
      <c r="BF1802" s="298"/>
      <c r="BG1802" s="300" t="s">
        <v>333</v>
      </c>
      <c r="BH1802" s="300" t="s">
        <v>616</v>
      </c>
      <c r="BI1802" s="300" t="s">
        <v>617</v>
      </c>
      <c r="BJ1802" s="300" t="s">
        <v>4205</v>
      </c>
      <c r="BK1802" s="299" t="s">
        <v>175</v>
      </c>
      <c r="BL1802" s="301">
        <v>428009.72654439998</v>
      </c>
      <c r="BM1802" s="299" t="s">
        <v>309</v>
      </c>
      <c r="BN1802" s="301"/>
      <c r="BO1802" s="304">
        <v>39056</v>
      </c>
      <c r="BP1802" s="304">
        <v>48187</v>
      </c>
      <c r="BQ1802" s="297" t="s">
        <v>944</v>
      </c>
      <c r="BR1802" s="297" t="s">
        <v>4781</v>
      </c>
      <c r="BS1802" s="297">
        <v>39056</v>
      </c>
      <c r="BT1802" s="297">
        <v>48187</v>
      </c>
      <c r="BU1802" s="301">
        <v>24236.29</v>
      </c>
      <c r="BV1802" s="301">
        <v>51.81</v>
      </c>
      <c r="BW1802" s="301">
        <v>0</v>
      </c>
    </row>
    <row r="1803" spans="1:75" s="289" customFormat="1" ht="18.2" customHeight="1" x14ac:dyDescent="0.15">
      <c r="A1803" s="291">
        <v>1801</v>
      </c>
      <c r="B1803" s="292" t="s">
        <v>305</v>
      </c>
      <c r="C1803" s="292" t="s">
        <v>306</v>
      </c>
      <c r="D1803" s="312">
        <v>45170</v>
      </c>
      <c r="E1803" s="293" t="s">
        <v>1096</v>
      </c>
      <c r="F1803" s="308">
        <v>121</v>
      </c>
      <c r="G1803" s="308">
        <v>120</v>
      </c>
      <c r="H1803" s="295">
        <v>26489.72</v>
      </c>
      <c r="I1803" s="295">
        <v>24575.06</v>
      </c>
      <c r="J1803" s="295">
        <v>0</v>
      </c>
      <c r="K1803" s="295">
        <v>51064.78</v>
      </c>
      <c r="L1803" s="295">
        <v>319.33999999999997</v>
      </c>
      <c r="M1803" s="295">
        <v>0</v>
      </c>
      <c r="N1803" s="295">
        <v>0</v>
      </c>
      <c r="O1803" s="295">
        <v>0</v>
      </c>
      <c r="P1803" s="295">
        <v>0</v>
      </c>
      <c r="Q1803" s="295">
        <v>0</v>
      </c>
      <c r="R1803" s="295">
        <v>51064.78</v>
      </c>
      <c r="S1803" s="295">
        <v>39176.14</v>
      </c>
      <c r="T1803" s="295">
        <v>211.92</v>
      </c>
      <c r="U1803" s="295">
        <v>0</v>
      </c>
      <c r="V1803" s="295">
        <v>0</v>
      </c>
      <c r="W1803" s="295">
        <v>0</v>
      </c>
      <c r="X1803" s="295">
        <v>0</v>
      </c>
      <c r="Y1803" s="295">
        <v>0</v>
      </c>
      <c r="Z1803" s="295">
        <v>39388.06</v>
      </c>
      <c r="AA1803" s="295">
        <v>0</v>
      </c>
      <c r="AB1803" s="295">
        <v>0</v>
      </c>
      <c r="AC1803" s="295">
        <v>0</v>
      </c>
      <c r="AD1803" s="295">
        <v>0</v>
      </c>
      <c r="AE1803" s="295">
        <v>0</v>
      </c>
      <c r="AF1803" s="295">
        <v>0</v>
      </c>
      <c r="AG1803" s="295">
        <v>0</v>
      </c>
      <c r="AH1803" s="295">
        <v>0</v>
      </c>
      <c r="AI1803" s="295">
        <v>0</v>
      </c>
      <c r="AJ1803" s="295">
        <v>0</v>
      </c>
      <c r="AK1803" s="295">
        <v>0</v>
      </c>
      <c r="AL1803" s="295">
        <v>0</v>
      </c>
      <c r="AM1803" s="295">
        <v>0</v>
      </c>
      <c r="AN1803" s="295">
        <v>0</v>
      </c>
      <c r="AO1803" s="295">
        <v>0</v>
      </c>
      <c r="AP1803" s="295">
        <v>0</v>
      </c>
      <c r="AQ1803" s="295">
        <v>0</v>
      </c>
      <c r="AR1803" s="295">
        <v>0</v>
      </c>
      <c r="AS1803" s="295">
        <v>0</v>
      </c>
      <c r="AT1803" s="295">
        <f t="shared" si="28"/>
        <v>0</v>
      </c>
      <c r="AU1803" s="295">
        <v>24894.400000000001</v>
      </c>
      <c r="AV1803" s="295">
        <v>39388.06</v>
      </c>
      <c r="AW1803" s="296">
        <v>99</v>
      </c>
      <c r="AX1803" s="296">
        <v>300</v>
      </c>
      <c r="AY1803" s="295">
        <v>253000</v>
      </c>
      <c r="AZ1803" s="295">
        <v>60325</v>
      </c>
      <c r="BA1803" s="294">
        <v>89.873328000000001</v>
      </c>
      <c r="BB1803" s="294">
        <v>76.077276787200006</v>
      </c>
      <c r="BC1803" s="294">
        <v>9.6</v>
      </c>
      <c r="BD1803" s="294"/>
      <c r="BE1803" s="293" t="s">
        <v>4204</v>
      </c>
      <c r="BF1803" s="291"/>
      <c r="BG1803" s="293" t="s">
        <v>333</v>
      </c>
      <c r="BH1803" s="293" t="s">
        <v>616</v>
      </c>
      <c r="BI1803" s="293" t="s">
        <v>617</v>
      </c>
      <c r="BJ1803" s="293" t="s">
        <v>4205</v>
      </c>
      <c r="BK1803" s="292" t="s">
        <v>175</v>
      </c>
      <c r="BL1803" s="294">
        <v>399893.19439888</v>
      </c>
      <c r="BM1803" s="292" t="s">
        <v>309</v>
      </c>
      <c r="BN1803" s="294"/>
      <c r="BO1803" s="297">
        <v>39056</v>
      </c>
      <c r="BP1803" s="297">
        <v>48187</v>
      </c>
      <c r="BQ1803" s="297" t="s">
        <v>936</v>
      </c>
      <c r="BR1803" s="297" t="s">
        <v>4769</v>
      </c>
      <c r="BS1803" s="297">
        <v>39056</v>
      </c>
      <c r="BT1803" s="297">
        <v>48187</v>
      </c>
      <c r="BU1803" s="294">
        <v>19025.12</v>
      </c>
      <c r="BV1803" s="294">
        <v>54.69</v>
      </c>
      <c r="BW1803" s="294">
        <v>0</v>
      </c>
    </row>
    <row r="1804" spans="1:75" s="289" customFormat="1" ht="18.2" customHeight="1" x14ac:dyDescent="0.15">
      <c r="A1804" s="298">
        <v>1802</v>
      </c>
      <c r="B1804" s="299" t="s">
        <v>305</v>
      </c>
      <c r="C1804" s="299" t="s">
        <v>306</v>
      </c>
      <c r="D1804" s="313">
        <v>45170</v>
      </c>
      <c r="E1804" s="300" t="s">
        <v>2863</v>
      </c>
      <c r="F1804" s="309">
        <v>157</v>
      </c>
      <c r="G1804" s="309">
        <v>156</v>
      </c>
      <c r="H1804" s="302">
        <v>39283.78</v>
      </c>
      <c r="I1804" s="302">
        <v>22941.16</v>
      </c>
      <c r="J1804" s="302">
        <v>0</v>
      </c>
      <c r="K1804" s="302">
        <v>62224.94</v>
      </c>
      <c r="L1804" s="302">
        <v>257.95</v>
      </c>
      <c r="M1804" s="302">
        <v>0</v>
      </c>
      <c r="N1804" s="302">
        <v>0</v>
      </c>
      <c r="O1804" s="302">
        <v>0</v>
      </c>
      <c r="P1804" s="302">
        <v>0</v>
      </c>
      <c r="Q1804" s="302">
        <v>0</v>
      </c>
      <c r="R1804" s="302">
        <v>62224.94</v>
      </c>
      <c r="S1804" s="302">
        <v>66135.37</v>
      </c>
      <c r="T1804" s="302">
        <v>314.27</v>
      </c>
      <c r="U1804" s="302">
        <v>0</v>
      </c>
      <c r="V1804" s="302">
        <v>0</v>
      </c>
      <c r="W1804" s="302">
        <v>0</v>
      </c>
      <c r="X1804" s="302">
        <v>0</v>
      </c>
      <c r="Y1804" s="302">
        <v>0</v>
      </c>
      <c r="Z1804" s="302">
        <v>66449.64</v>
      </c>
      <c r="AA1804" s="302">
        <v>0</v>
      </c>
      <c r="AB1804" s="302">
        <v>0</v>
      </c>
      <c r="AC1804" s="302">
        <v>0</v>
      </c>
      <c r="AD1804" s="302">
        <v>0</v>
      </c>
      <c r="AE1804" s="302">
        <v>0</v>
      </c>
      <c r="AF1804" s="302">
        <v>0</v>
      </c>
      <c r="AG1804" s="302">
        <v>0</v>
      </c>
      <c r="AH1804" s="302">
        <v>0</v>
      </c>
      <c r="AI1804" s="302">
        <v>0</v>
      </c>
      <c r="AJ1804" s="302">
        <v>0</v>
      </c>
      <c r="AK1804" s="302">
        <v>0</v>
      </c>
      <c r="AL1804" s="302">
        <v>0</v>
      </c>
      <c r="AM1804" s="302">
        <v>0</v>
      </c>
      <c r="AN1804" s="302">
        <v>0</v>
      </c>
      <c r="AO1804" s="302">
        <v>0</v>
      </c>
      <c r="AP1804" s="302">
        <v>0</v>
      </c>
      <c r="AQ1804" s="302">
        <v>0</v>
      </c>
      <c r="AR1804" s="302">
        <v>0</v>
      </c>
      <c r="AS1804" s="302">
        <v>0</v>
      </c>
      <c r="AT1804" s="295">
        <f t="shared" si="28"/>
        <v>0</v>
      </c>
      <c r="AU1804" s="302">
        <v>23199.11</v>
      </c>
      <c r="AV1804" s="302">
        <v>66449.64</v>
      </c>
      <c r="AW1804" s="303">
        <v>99</v>
      </c>
      <c r="AX1804" s="303">
        <v>300</v>
      </c>
      <c r="AY1804" s="302">
        <v>279000.01</v>
      </c>
      <c r="AZ1804" s="302">
        <v>64976</v>
      </c>
      <c r="BA1804" s="301">
        <v>87.781454999999994</v>
      </c>
      <c r="BB1804" s="301">
        <v>84.064820402728699</v>
      </c>
      <c r="BC1804" s="301">
        <v>9.6</v>
      </c>
      <c r="BD1804" s="301"/>
      <c r="BE1804" s="300" t="s">
        <v>4204</v>
      </c>
      <c r="BF1804" s="298"/>
      <c r="BG1804" s="300" t="s">
        <v>333</v>
      </c>
      <c r="BH1804" s="300" t="s">
        <v>616</v>
      </c>
      <c r="BI1804" s="300" t="s">
        <v>617</v>
      </c>
      <c r="BJ1804" s="300" t="s">
        <v>4205</v>
      </c>
      <c r="BK1804" s="299" t="s">
        <v>175</v>
      </c>
      <c r="BL1804" s="301">
        <v>487289.47873423999</v>
      </c>
      <c r="BM1804" s="299" t="s">
        <v>309</v>
      </c>
      <c r="BN1804" s="301"/>
      <c r="BO1804" s="304">
        <v>39056</v>
      </c>
      <c r="BP1804" s="304">
        <v>48187</v>
      </c>
      <c r="BQ1804" s="297" t="s">
        <v>4033</v>
      </c>
      <c r="BR1804" s="297" t="s">
        <v>4759</v>
      </c>
      <c r="BS1804" s="297">
        <v>39056</v>
      </c>
      <c r="BT1804" s="297">
        <v>48187</v>
      </c>
      <c r="BU1804" s="301">
        <v>26665.52</v>
      </c>
      <c r="BV1804" s="301">
        <v>58.9</v>
      </c>
      <c r="BW1804" s="301">
        <v>0</v>
      </c>
    </row>
    <row r="1805" spans="1:75" s="289" customFormat="1" ht="18.2" customHeight="1" x14ac:dyDescent="0.15">
      <c r="A1805" s="291">
        <v>1803</v>
      </c>
      <c r="B1805" s="292" t="s">
        <v>305</v>
      </c>
      <c r="C1805" s="292" t="s">
        <v>306</v>
      </c>
      <c r="D1805" s="312">
        <v>45170</v>
      </c>
      <c r="E1805" s="293" t="s">
        <v>2864</v>
      </c>
      <c r="F1805" s="308">
        <v>154</v>
      </c>
      <c r="G1805" s="308">
        <v>153</v>
      </c>
      <c r="H1805" s="295">
        <v>34551.89</v>
      </c>
      <c r="I1805" s="295">
        <v>19980.41</v>
      </c>
      <c r="J1805" s="295">
        <v>0</v>
      </c>
      <c r="K1805" s="295">
        <v>54532.3</v>
      </c>
      <c r="L1805" s="295">
        <v>226.88</v>
      </c>
      <c r="M1805" s="295">
        <v>0</v>
      </c>
      <c r="N1805" s="295">
        <v>0</v>
      </c>
      <c r="O1805" s="295">
        <v>0</v>
      </c>
      <c r="P1805" s="295">
        <v>0</v>
      </c>
      <c r="Q1805" s="295">
        <v>0</v>
      </c>
      <c r="R1805" s="295">
        <v>54532.3</v>
      </c>
      <c r="S1805" s="295">
        <v>57024.49</v>
      </c>
      <c r="T1805" s="295">
        <v>276.42</v>
      </c>
      <c r="U1805" s="295">
        <v>0</v>
      </c>
      <c r="V1805" s="295">
        <v>0</v>
      </c>
      <c r="W1805" s="295">
        <v>0</v>
      </c>
      <c r="X1805" s="295">
        <v>0</v>
      </c>
      <c r="Y1805" s="295">
        <v>0</v>
      </c>
      <c r="Z1805" s="295">
        <v>57300.91</v>
      </c>
      <c r="AA1805" s="295">
        <v>0</v>
      </c>
      <c r="AB1805" s="295">
        <v>0</v>
      </c>
      <c r="AC1805" s="295">
        <v>0</v>
      </c>
      <c r="AD1805" s="295">
        <v>0</v>
      </c>
      <c r="AE1805" s="295">
        <v>0</v>
      </c>
      <c r="AF1805" s="295">
        <v>0</v>
      </c>
      <c r="AG1805" s="295">
        <v>0</v>
      </c>
      <c r="AH1805" s="295">
        <v>0</v>
      </c>
      <c r="AI1805" s="295">
        <v>0</v>
      </c>
      <c r="AJ1805" s="295">
        <v>0</v>
      </c>
      <c r="AK1805" s="295">
        <v>0</v>
      </c>
      <c r="AL1805" s="295">
        <v>0</v>
      </c>
      <c r="AM1805" s="295">
        <v>0</v>
      </c>
      <c r="AN1805" s="295">
        <v>0</v>
      </c>
      <c r="AO1805" s="295">
        <v>0</v>
      </c>
      <c r="AP1805" s="295">
        <v>0</v>
      </c>
      <c r="AQ1805" s="295">
        <v>0</v>
      </c>
      <c r="AR1805" s="295">
        <v>0</v>
      </c>
      <c r="AS1805" s="295">
        <v>0</v>
      </c>
      <c r="AT1805" s="295">
        <f t="shared" si="28"/>
        <v>0</v>
      </c>
      <c r="AU1805" s="295">
        <v>20207.29</v>
      </c>
      <c r="AV1805" s="295">
        <v>57300.91</v>
      </c>
      <c r="AW1805" s="296">
        <v>99</v>
      </c>
      <c r="AX1805" s="296">
        <v>300</v>
      </c>
      <c r="AY1805" s="295">
        <v>253000</v>
      </c>
      <c r="AZ1805" s="295">
        <v>57150</v>
      </c>
      <c r="BA1805" s="294">
        <v>85.143152999999998</v>
      </c>
      <c r="BB1805" s="294">
        <v>81.243253934241494</v>
      </c>
      <c r="BC1805" s="294">
        <v>9.6</v>
      </c>
      <c r="BD1805" s="294"/>
      <c r="BE1805" s="293" t="s">
        <v>4204</v>
      </c>
      <c r="BF1805" s="291"/>
      <c r="BG1805" s="293" t="s">
        <v>333</v>
      </c>
      <c r="BH1805" s="293" t="s">
        <v>616</v>
      </c>
      <c r="BI1805" s="293" t="s">
        <v>617</v>
      </c>
      <c r="BJ1805" s="293" t="s">
        <v>4205</v>
      </c>
      <c r="BK1805" s="292" t="s">
        <v>175</v>
      </c>
      <c r="BL1805" s="294">
        <v>427047.6764008</v>
      </c>
      <c r="BM1805" s="292" t="s">
        <v>309</v>
      </c>
      <c r="BN1805" s="294"/>
      <c r="BO1805" s="297">
        <v>39056</v>
      </c>
      <c r="BP1805" s="297">
        <v>48187</v>
      </c>
      <c r="BQ1805" s="297" t="s">
        <v>931</v>
      </c>
      <c r="BR1805" s="297" t="s">
        <v>4779</v>
      </c>
      <c r="BS1805" s="297">
        <v>39056</v>
      </c>
      <c r="BT1805" s="297">
        <v>48187</v>
      </c>
      <c r="BU1805" s="294">
        <v>23125.65</v>
      </c>
      <c r="BV1805" s="294">
        <v>51.81</v>
      </c>
      <c r="BW1805" s="294">
        <v>0</v>
      </c>
    </row>
    <row r="1806" spans="1:75" s="289" customFormat="1" ht="18.2" customHeight="1" x14ac:dyDescent="0.15">
      <c r="A1806" s="298">
        <v>1804</v>
      </c>
      <c r="B1806" s="299" t="s">
        <v>305</v>
      </c>
      <c r="C1806" s="299" t="s">
        <v>306</v>
      </c>
      <c r="D1806" s="313">
        <v>45170</v>
      </c>
      <c r="E1806" s="300" t="s">
        <v>2865</v>
      </c>
      <c r="F1806" s="309">
        <v>160</v>
      </c>
      <c r="G1806" s="309">
        <v>159</v>
      </c>
      <c r="H1806" s="302">
        <v>58349.72</v>
      </c>
      <c r="I1806" s="302">
        <v>43840.800000000003</v>
      </c>
      <c r="J1806" s="302">
        <v>0</v>
      </c>
      <c r="K1806" s="302">
        <v>102190.52</v>
      </c>
      <c r="L1806" s="302">
        <v>485.79</v>
      </c>
      <c r="M1806" s="302">
        <v>0</v>
      </c>
      <c r="N1806" s="302">
        <v>0</v>
      </c>
      <c r="O1806" s="302">
        <v>0</v>
      </c>
      <c r="P1806" s="302">
        <v>0</v>
      </c>
      <c r="Q1806" s="302">
        <v>0</v>
      </c>
      <c r="R1806" s="302">
        <v>102190.52</v>
      </c>
      <c r="S1806" s="302">
        <v>106461.1</v>
      </c>
      <c r="T1806" s="302">
        <v>461.94</v>
      </c>
      <c r="U1806" s="302">
        <v>0</v>
      </c>
      <c r="V1806" s="302">
        <v>0</v>
      </c>
      <c r="W1806" s="302">
        <v>0</v>
      </c>
      <c r="X1806" s="302">
        <v>0</v>
      </c>
      <c r="Y1806" s="302">
        <v>0</v>
      </c>
      <c r="Z1806" s="302">
        <v>106923.04</v>
      </c>
      <c r="AA1806" s="302">
        <v>0</v>
      </c>
      <c r="AB1806" s="302">
        <v>0</v>
      </c>
      <c r="AC1806" s="302">
        <v>0</v>
      </c>
      <c r="AD1806" s="302">
        <v>0</v>
      </c>
      <c r="AE1806" s="302">
        <v>0</v>
      </c>
      <c r="AF1806" s="302">
        <v>0</v>
      </c>
      <c r="AG1806" s="302">
        <v>0</v>
      </c>
      <c r="AH1806" s="302">
        <v>0</v>
      </c>
      <c r="AI1806" s="302">
        <v>0</v>
      </c>
      <c r="AJ1806" s="302">
        <v>0</v>
      </c>
      <c r="AK1806" s="302">
        <v>0</v>
      </c>
      <c r="AL1806" s="302">
        <v>0</v>
      </c>
      <c r="AM1806" s="302">
        <v>0</v>
      </c>
      <c r="AN1806" s="302">
        <v>0</v>
      </c>
      <c r="AO1806" s="302">
        <v>0</v>
      </c>
      <c r="AP1806" s="302">
        <v>0</v>
      </c>
      <c r="AQ1806" s="302">
        <v>0</v>
      </c>
      <c r="AR1806" s="302">
        <v>0</v>
      </c>
      <c r="AS1806" s="302">
        <v>0</v>
      </c>
      <c r="AT1806" s="295">
        <f t="shared" si="28"/>
        <v>0</v>
      </c>
      <c r="AU1806" s="302">
        <v>44326.59</v>
      </c>
      <c r="AV1806" s="302">
        <v>106923.04</v>
      </c>
      <c r="AW1806" s="303">
        <v>99</v>
      </c>
      <c r="AX1806" s="303">
        <v>300</v>
      </c>
      <c r="AY1806" s="302">
        <v>472600</v>
      </c>
      <c r="AZ1806" s="302">
        <v>108473.8</v>
      </c>
      <c r="BA1806" s="301">
        <v>86.513754000000006</v>
      </c>
      <c r="BB1806" s="301">
        <v>81.502496532914705</v>
      </c>
      <c r="BC1806" s="301">
        <v>9.5</v>
      </c>
      <c r="BD1806" s="301"/>
      <c r="BE1806" s="300" t="s">
        <v>4204</v>
      </c>
      <c r="BF1806" s="298"/>
      <c r="BG1806" s="300" t="s">
        <v>315</v>
      </c>
      <c r="BH1806" s="300" t="s">
        <v>183</v>
      </c>
      <c r="BI1806" s="300" t="s">
        <v>328</v>
      </c>
      <c r="BJ1806" s="300" t="s">
        <v>4205</v>
      </c>
      <c r="BK1806" s="299" t="s">
        <v>175</v>
      </c>
      <c r="BL1806" s="301">
        <v>800263.77240992</v>
      </c>
      <c r="BM1806" s="299" t="s">
        <v>309</v>
      </c>
      <c r="BN1806" s="301"/>
      <c r="BO1806" s="304">
        <v>39056</v>
      </c>
      <c r="BP1806" s="304">
        <v>48187</v>
      </c>
      <c r="BQ1806" s="297" t="s">
        <v>946</v>
      </c>
      <c r="BR1806" s="297" t="s">
        <v>4775</v>
      </c>
      <c r="BS1806" s="297">
        <v>39056</v>
      </c>
      <c r="BT1806" s="297">
        <v>48187</v>
      </c>
      <c r="BU1806" s="301">
        <v>41513.81</v>
      </c>
      <c r="BV1806" s="301">
        <v>75.33</v>
      </c>
      <c r="BW1806" s="301">
        <v>0</v>
      </c>
    </row>
    <row r="1807" spans="1:75" s="289" customFormat="1" ht="18.2" customHeight="1" x14ac:dyDescent="0.15">
      <c r="A1807" s="291">
        <v>1805</v>
      </c>
      <c r="B1807" s="292" t="s">
        <v>305</v>
      </c>
      <c r="C1807" s="292" t="s">
        <v>306</v>
      </c>
      <c r="D1807" s="312">
        <v>45170</v>
      </c>
      <c r="E1807" s="293" t="s">
        <v>917</v>
      </c>
      <c r="F1807" s="308">
        <v>153</v>
      </c>
      <c r="G1807" s="308">
        <v>152</v>
      </c>
      <c r="H1807" s="295">
        <v>87307.19</v>
      </c>
      <c r="I1807" s="295">
        <v>51298.45</v>
      </c>
      <c r="J1807" s="295">
        <v>0</v>
      </c>
      <c r="K1807" s="295">
        <v>138605.64000000001</v>
      </c>
      <c r="L1807" s="295">
        <v>578.54</v>
      </c>
      <c r="M1807" s="295">
        <v>0</v>
      </c>
      <c r="N1807" s="295">
        <v>0</v>
      </c>
      <c r="O1807" s="295">
        <v>0</v>
      </c>
      <c r="P1807" s="295">
        <v>0</v>
      </c>
      <c r="Q1807" s="295">
        <v>0</v>
      </c>
      <c r="R1807" s="295">
        <v>138605.64000000001</v>
      </c>
      <c r="S1807" s="295">
        <v>140593.95000000001</v>
      </c>
      <c r="T1807" s="295">
        <v>683.91</v>
      </c>
      <c r="U1807" s="295">
        <v>0</v>
      </c>
      <c r="V1807" s="295">
        <v>0</v>
      </c>
      <c r="W1807" s="295">
        <v>0</v>
      </c>
      <c r="X1807" s="295">
        <v>0</v>
      </c>
      <c r="Y1807" s="295">
        <v>0</v>
      </c>
      <c r="Z1807" s="295">
        <v>141277.85999999999</v>
      </c>
      <c r="AA1807" s="295">
        <v>0</v>
      </c>
      <c r="AB1807" s="295">
        <v>0</v>
      </c>
      <c r="AC1807" s="295">
        <v>0</v>
      </c>
      <c r="AD1807" s="295">
        <v>0</v>
      </c>
      <c r="AE1807" s="295">
        <v>0</v>
      </c>
      <c r="AF1807" s="295">
        <v>0</v>
      </c>
      <c r="AG1807" s="295">
        <v>0</v>
      </c>
      <c r="AH1807" s="295">
        <v>0</v>
      </c>
      <c r="AI1807" s="295">
        <v>0</v>
      </c>
      <c r="AJ1807" s="295">
        <v>0</v>
      </c>
      <c r="AK1807" s="295">
        <v>0</v>
      </c>
      <c r="AL1807" s="295">
        <v>0</v>
      </c>
      <c r="AM1807" s="295">
        <v>0</v>
      </c>
      <c r="AN1807" s="295">
        <v>0</v>
      </c>
      <c r="AO1807" s="295">
        <v>0</v>
      </c>
      <c r="AP1807" s="295">
        <v>0</v>
      </c>
      <c r="AQ1807" s="295">
        <v>0</v>
      </c>
      <c r="AR1807" s="295">
        <v>0</v>
      </c>
      <c r="AS1807" s="295">
        <v>0</v>
      </c>
      <c r="AT1807" s="295">
        <f t="shared" si="28"/>
        <v>0</v>
      </c>
      <c r="AU1807" s="295">
        <v>51876.99</v>
      </c>
      <c r="AV1807" s="295">
        <v>141277.85999999999</v>
      </c>
      <c r="AW1807" s="296">
        <v>99</v>
      </c>
      <c r="AX1807" s="296">
        <v>300</v>
      </c>
      <c r="AY1807" s="295">
        <v>624999.99</v>
      </c>
      <c r="AZ1807" s="295">
        <v>145652.63</v>
      </c>
      <c r="BA1807" s="294">
        <v>87.840002999999996</v>
      </c>
      <c r="BB1807" s="294">
        <v>83.590113226358596</v>
      </c>
      <c r="BC1807" s="294">
        <v>9.4</v>
      </c>
      <c r="BD1807" s="294"/>
      <c r="BE1807" s="293" t="s">
        <v>4204</v>
      </c>
      <c r="BF1807" s="291"/>
      <c r="BG1807" s="293" t="s">
        <v>335</v>
      </c>
      <c r="BH1807" s="293" t="s">
        <v>225</v>
      </c>
      <c r="BI1807" s="293" t="s">
        <v>558</v>
      </c>
      <c r="BJ1807" s="293" t="s">
        <v>4205</v>
      </c>
      <c r="BK1807" s="292" t="s">
        <v>175</v>
      </c>
      <c r="BL1807" s="294">
        <v>1085434.07298144</v>
      </c>
      <c r="BM1807" s="292" t="s">
        <v>309</v>
      </c>
      <c r="BN1807" s="294"/>
      <c r="BO1807" s="297">
        <v>39056</v>
      </c>
      <c r="BP1807" s="297">
        <v>48187</v>
      </c>
      <c r="BQ1807" s="297" t="s">
        <v>4123</v>
      </c>
      <c r="BR1807" s="297" t="s">
        <v>4760</v>
      </c>
      <c r="BS1807" s="297">
        <v>39056</v>
      </c>
      <c r="BT1807" s="297">
        <v>48187</v>
      </c>
      <c r="BU1807" s="294">
        <v>46215.62</v>
      </c>
      <c r="BV1807" s="294">
        <v>55.78</v>
      </c>
      <c r="BW1807" s="294">
        <v>0</v>
      </c>
    </row>
    <row r="1808" spans="1:75" s="289" customFormat="1" ht="18.2" customHeight="1" x14ac:dyDescent="0.15">
      <c r="A1808" s="298">
        <v>1806</v>
      </c>
      <c r="B1808" s="299" t="s">
        <v>305</v>
      </c>
      <c r="C1808" s="299" t="s">
        <v>306</v>
      </c>
      <c r="D1808" s="313">
        <v>45170</v>
      </c>
      <c r="E1808" s="300" t="s">
        <v>2866</v>
      </c>
      <c r="F1808" s="309">
        <v>169</v>
      </c>
      <c r="G1808" s="309">
        <v>168</v>
      </c>
      <c r="H1808" s="302">
        <v>59567.86</v>
      </c>
      <c r="I1808" s="302">
        <v>36437.550000000003</v>
      </c>
      <c r="J1808" s="302">
        <v>0</v>
      </c>
      <c r="K1808" s="302">
        <v>96005.41</v>
      </c>
      <c r="L1808" s="302">
        <v>392.93</v>
      </c>
      <c r="M1808" s="302">
        <v>0</v>
      </c>
      <c r="N1808" s="302">
        <v>0</v>
      </c>
      <c r="O1808" s="302">
        <v>0</v>
      </c>
      <c r="P1808" s="302">
        <v>0</v>
      </c>
      <c r="Q1808" s="302">
        <v>0</v>
      </c>
      <c r="R1808" s="302">
        <v>96005.41</v>
      </c>
      <c r="S1808" s="302">
        <v>108274.66</v>
      </c>
      <c r="T1808" s="302">
        <v>471.58</v>
      </c>
      <c r="U1808" s="302">
        <v>0</v>
      </c>
      <c r="V1808" s="302">
        <v>0</v>
      </c>
      <c r="W1808" s="302">
        <v>0</v>
      </c>
      <c r="X1808" s="302">
        <v>0</v>
      </c>
      <c r="Y1808" s="302">
        <v>0</v>
      </c>
      <c r="Z1808" s="302">
        <v>108746.24000000001</v>
      </c>
      <c r="AA1808" s="302">
        <v>0</v>
      </c>
      <c r="AB1808" s="302">
        <v>0</v>
      </c>
      <c r="AC1808" s="302">
        <v>0</v>
      </c>
      <c r="AD1808" s="302">
        <v>0</v>
      </c>
      <c r="AE1808" s="302">
        <v>0</v>
      </c>
      <c r="AF1808" s="302">
        <v>0</v>
      </c>
      <c r="AG1808" s="302">
        <v>0</v>
      </c>
      <c r="AH1808" s="302">
        <v>0</v>
      </c>
      <c r="AI1808" s="302">
        <v>0</v>
      </c>
      <c r="AJ1808" s="302">
        <v>0</v>
      </c>
      <c r="AK1808" s="302">
        <v>0</v>
      </c>
      <c r="AL1808" s="302">
        <v>0</v>
      </c>
      <c r="AM1808" s="302">
        <v>0</v>
      </c>
      <c r="AN1808" s="302">
        <v>0</v>
      </c>
      <c r="AO1808" s="302">
        <v>0</v>
      </c>
      <c r="AP1808" s="302">
        <v>0</v>
      </c>
      <c r="AQ1808" s="302">
        <v>0</v>
      </c>
      <c r="AR1808" s="302">
        <v>0</v>
      </c>
      <c r="AS1808" s="302">
        <v>0</v>
      </c>
      <c r="AT1808" s="295">
        <f t="shared" si="28"/>
        <v>0</v>
      </c>
      <c r="AU1808" s="302">
        <v>36830.480000000003</v>
      </c>
      <c r="AV1808" s="302">
        <v>108746.24000000001</v>
      </c>
      <c r="AW1808" s="303">
        <v>99</v>
      </c>
      <c r="AX1808" s="303">
        <v>300</v>
      </c>
      <c r="AY1808" s="302">
        <v>414400</v>
      </c>
      <c r="AZ1808" s="302">
        <v>98948.28</v>
      </c>
      <c r="BA1808" s="301">
        <v>90.000003000000007</v>
      </c>
      <c r="BB1808" s="301">
        <v>87.323268156012702</v>
      </c>
      <c r="BC1808" s="301">
        <v>9.5</v>
      </c>
      <c r="BD1808" s="301"/>
      <c r="BE1808" s="300" t="s">
        <v>4204</v>
      </c>
      <c r="BF1808" s="298"/>
      <c r="BG1808" s="300" t="s">
        <v>494</v>
      </c>
      <c r="BH1808" s="300" t="s">
        <v>218</v>
      </c>
      <c r="BI1808" s="300" t="s">
        <v>566</v>
      </c>
      <c r="BJ1808" s="300" t="s">
        <v>4205</v>
      </c>
      <c r="BK1808" s="299" t="s">
        <v>175</v>
      </c>
      <c r="BL1808" s="301">
        <v>751827.58222936001</v>
      </c>
      <c r="BM1808" s="299" t="s">
        <v>309</v>
      </c>
      <c r="BN1808" s="301"/>
      <c r="BO1808" s="304">
        <v>39056</v>
      </c>
      <c r="BP1808" s="304">
        <v>48187</v>
      </c>
      <c r="BQ1808" s="297" t="s">
        <v>936</v>
      </c>
      <c r="BR1808" s="297" t="s">
        <v>4769</v>
      </c>
      <c r="BS1808" s="297">
        <v>39056</v>
      </c>
      <c r="BT1808" s="297">
        <v>48187</v>
      </c>
      <c r="BU1808" s="301">
        <v>39678.53</v>
      </c>
      <c r="BV1808" s="301">
        <v>68.7</v>
      </c>
      <c r="BW1808" s="301">
        <v>0</v>
      </c>
    </row>
    <row r="1809" spans="1:75" s="289" customFormat="1" ht="18.2" customHeight="1" x14ac:dyDescent="0.15">
      <c r="A1809" s="291">
        <v>1807</v>
      </c>
      <c r="B1809" s="292" t="s">
        <v>305</v>
      </c>
      <c r="C1809" s="292" t="s">
        <v>306</v>
      </c>
      <c r="D1809" s="312">
        <v>45170</v>
      </c>
      <c r="E1809" s="293" t="s">
        <v>2867</v>
      </c>
      <c r="F1809" s="308">
        <v>0</v>
      </c>
      <c r="G1809" s="308">
        <v>0</v>
      </c>
      <c r="H1809" s="295">
        <v>42232.55</v>
      </c>
      <c r="I1809" s="295">
        <v>0</v>
      </c>
      <c r="J1809" s="295">
        <v>0</v>
      </c>
      <c r="K1809" s="295">
        <v>42232.55</v>
      </c>
      <c r="L1809" s="295">
        <v>278.55</v>
      </c>
      <c r="M1809" s="295">
        <v>0</v>
      </c>
      <c r="N1809" s="295">
        <v>0</v>
      </c>
      <c r="O1809" s="295">
        <v>278.55</v>
      </c>
      <c r="P1809" s="295">
        <v>0</v>
      </c>
      <c r="Q1809" s="295">
        <v>0</v>
      </c>
      <c r="R1809" s="295">
        <v>41954</v>
      </c>
      <c r="S1809" s="295">
        <v>0</v>
      </c>
      <c r="T1809" s="295">
        <v>334.34</v>
      </c>
      <c r="U1809" s="295">
        <v>0</v>
      </c>
      <c r="V1809" s="295">
        <v>0</v>
      </c>
      <c r="W1809" s="295">
        <v>334.34</v>
      </c>
      <c r="X1809" s="295">
        <v>0</v>
      </c>
      <c r="Y1809" s="295">
        <v>0</v>
      </c>
      <c r="Z1809" s="295">
        <v>0</v>
      </c>
      <c r="AA1809" s="295">
        <v>48.71</v>
      </c>
      <c r="AB1809" s="295">
        <v>0</v>
      </c>
      <c r="AC1809" s="295">
        <v>0</v>
      </c>
      <c r="AD1809" s="295">
        <v>0</v>
      </c>
      <c r="AE1809" s="295">
        <v>0</v>
      </c>
      <c r="AF1809" s="295">
        <v>-18.79</v>
      </c>
      <c r="AG1809" s="295">
        <v>33.08</v>
      </c>
      <c r="AH1809" s="295">
        <v>95.33</v>
      </c>
      <c r="AI1809" s="295">
        <v>0</v>
      </c>
      <c r="AJ1809" s="295">
        <v>0</v>
      </c>
      <c r="AK1809" s="295">
        <v>0</v>
      </c>
      <c r="AL1809" s="295">
        <v>0</v>
      </c>
      <c r="AM1809" s="295">
        <v>0</v>
      </c>
      <c r="AN1809" s="295">
        <v>0</v>
      </c>
      <c r="AO1809" s="295">
        <v>0</v>
      </c>
      <c r="AP1809" s="295">
        <v>4.62</v>
      </c>
      <c r="AQ1809" s="295">
        <v>0</v>
      </c>
      <c r="AR1809" s="295">
        <v>3.28</v>
      </c>
      <c r="AS1809" s="295">
        <v>0</v>
      </c>
      <c r="AT1809" s="295">
        <f t="shared" si="28"/>
        <v>772.56</v>
      </c>
      <c r="AU1809" s="295">
        <v>0</v>
      </c>
      <c r="AV1809" s="295">
        <v>0</v>
      </c>
      <c r="AW1809" s="296">
        <v>99</v>
      </c>
      <c r="AX1809" s="296">
        <v>300</v>
      </c>
      <c r="AY1809" s="295">
        <v>516999.98</v>
      </c>
      <c r="AZ1809" s="295">
        <v>70149.38</v>
      </c>
      <c r="BA1809" s="294">
        <v>51.160541000000002</v>
      </c>
      <c r="BB1809" s="294">
        <v>30.597409943095698</v>
      </c>
      <c r="BC1809" s="294">
        <v>9.5</v>
      </c>
      <c r="BD1809" s="294"/>
      <c r="BE1809" s="293" t="s">
        <v>4204</v>
      </c>
      <c r="BF1809" s="291"/>
      <c r="BG1809" s="293" t="s">
        <v>326</v>
      </c>
      <c r="BH1809" s="293" t="s">
        <v>239</v>
      </c>
      <c r="BI1809" s="293" t="s">
        <v>483</v>
      </c>
      <c r="BJ1809" s="293" t="s">
        <v>103</v>
      </c>
      <c r="BK1809" s="292" t="s">
        <v>175</v>
      </c>
      <c r="BL1809" s="294">
        <v>328545.801584</v>
      </c>
      <c r="BM1809" s="292" t="s">
        <v>309</v>
      </c>
      <c r="BN1809" s="294"/>
      <c r="BO1809" s="297">
        <v>39057</v>
      </c>
      <c r="BP1809" s="297">
        <v>48188</v>
      </c>
      <c r="BQ1809" s="297" t="s">
        <v>4757</v>
      </c>
      <c r="BR1809" s="297" t="s">
        <v>4764</v>
      </c>
      <c r="BS1809" s="297">
        <v>39057</v>
      </c>
      <c r="BT1809" s="297">
        <v>48188</v>
      </c>
      <c r="BU1809" s="294">
        <v>0</v>
      </c>
      <c r="BV1809" s="294">
        <v>48.71</v>
      </c>
      <c r="BW1809" s="294">
        <v>0</v>
      </c>
    </row>
    <row r="1810" spans="1:75" s="289" customFormat="1" ht="18.2" customHeight="1" x14ac:dyDescent="0.15">
      <c r="A1810" s="298">
        <v>1808</v>
      </c>
      <c r="B1810" s="299" t="s">
        <v>305</v>
      </c>
      <c r="C1810" s="299" t="s">
        <v>306</v>
      </c>
      <c r="D1810" s="313">
        <v>45170</v>
      </c>
      <c r="E1810" s="300" t="s">
        <v>542</v>
      </c>
      <c r="F1810" s="309">
        <v>150</v>
      </c>
      <c r="G1810" s="309">
        <v>149</v>
      </c>
      <c r="H1810" s="302">
        <v>68828.56</v>
      </c>
      <c r="I1810" s="302">
        <v>39640.42</v>
      </c>
      <c r="J1810" s="302">
        <v>0</v>
      </c>
      <c r="K1810" s="302">
        <v>108468.98</v>
      </c>
      <c r="L1810" s="302">
        <v>454.05</v>
      </c>
      <c r="M1810" s="302">
        <v>0</v>
      </c>
      <c r="N1810" s="302">
        <v>0</v>
      </c>
      <c r="O1810" s="302">
        <v>0</v>
      </c>
      <c r="P1810" s="302">
        <v>0</v>
      </c>
      <c r="Q1810" s="302">
        <v>0</v>
      </c>
      <c r="R1810" s="302">
        <v>108468.98</v>
      </c>
      <c r="S1810" s="302">
        <v>109201.64</v>
      </c>
      <c r="T1810" s="302">
        <v>544.89</v>
      </c>
      <c r="U1810" s="302">
        <v>0</v>
      </c>
      <c r="V1810" s="302">
        <v>0</v>
      </c>
      <c r="W1810" s="302">
        <v>0</v>
      </c>
      <c r="X1810" s="302">
        <v>0</v>
      </c>
      <c r="Y1810" s="302">
        <v>0</v>
      </c>
      <c r="Z1810" s="302">
        <v>109746.53</v>
      </c>
      <c r="AA1810" s="302">
        <v>0</v>
      </c>
      <c r="AB1810" s="302">
        <v>0</v>
      </c>
      <c r="AC1810" s="302">
        <v>0</v>
      </c>
      <c r="AD1810" s="302">
        <v>0</v>
      </c>
      <c r="AE1810" s="302">
        <v>0</v>
      </c>
      <c r="AF1810" s="302">
        <v>0</v>
      </c>
      <c r="AG1810" s="302">
        <v>0</v>
      </c>
      <c r="AH1810" s="302">
        <v>0</v>
      </c>
      <c r="AI1810" s="302">
        <v>0</v>
      </c>
      <c r="AJ1810" s="302">
        <v>0</v>
      </c>
      <c r="AK1810" s="302">
        <v>0</v>
      </c>
      <c r="AL1810" s="302">
        <v>0</v>
      </c>
      <c r="AM1810" s="302">
        <v>0</v>
      </c>
      <c r="AN1810" s="302">
        <v>0</v>
      </c>
      <c r="AO1810" s="302">
        <v>0</v>
      </c>
      <c r="AP1810" s="302">
        <v>0</v>
      </c>
      <c r="AQ1810" s="302">
        <v>0</v>
      </c>
      <c r="AR1810" s="302">
        <v>0</v>
      </c>
      <c r="AS1810" s="302">
        <v>0</v>
      </c>
      <c r="AT1810" s="295">
        <f t="shared" si="28"/>
        <v>0</v>
      </c>
      <c r="AU1810" s="302">
        <v>40094.47</v>
      </c>
      <c r="AV1810" s="302">
        <v>109746.53</v>
      </c>
      <c r="AW1810" s="303">
        <v>99</v>
      </c>
      <c r="AX1810" s="303">
        <v>300</v>
      </c>
      <c r="AY1810" s="302">
        <v>478999.99</v>
      </c>
      <c r="AZ1810" s="302">
        <v>114334.21</v>
      </c>
      <c r="BA1810" s="301">
        <v>90.000000999999997</v>
      </c>
      <c r="BB1810" s="301">
        <v>85.383091451534796</v>
      </c>
      <c r="BC1810" s="301">
        <v>9.5</v>
      </c>
      <c r="BD1810" s="301"/>
      <c r="BE1810" s="300" t="s">
        <v>4204</v>
      </c>
      <c r="BF1810" s="298"/>
      <c r="BG1810" s="300" t="s">
        <v>333</v>
      </c>
      <c r="BH1810" s="300" t="s">
        <v>193</v>
      </c>
      <c r="BI1810" s="300" t="s">
        <v>334</v>
      </c>
      <c r="BJ1810" s="300" t="s">
        <v>4205</v>
      </c>
      <c r="BK1810" s="299" t="s">
        <v>175</v>
      </c>
      <c r="BL1810" s="301">
        <v>849430.99540208001</v>
      </c>
      <c r="BM1810" s="299" t="s">
        <v>309</v>
      </c>
      <c r="BN1810" s="301"/>
      <c r="BO1810" s="304">
        <v>39057</v>
      </c>
      <c r="BP1810" s="304">
        <v>48188</v>
      </c>
      <c r="BQ1810" s="297" t="s">
        <v>946</v>
      </c>
      <c r="BR1810" s="297" t="s">
        <v>4775</v>
      </c>
      <c r="BS1810" s="297">
        <v>39057</v>
      </c>
      <c r="BT1810" s="297">
        <v>48188</v>
      </c>
      <c r="BU1810" s="301">
        <v>41000.870000000003</v>
      </c>
      <c r="BV1810" s="301">
        <v>79.400000000000006</v>
      </c>
      <c r="BW1810" s="301">
        <v>0</v>
      </c>
    </row>
    <row r="1811" spans="1:75" s="289" customFormat="1" ht="18.2" customHeight="1" x14ac:dyDescent="0.15">
      <c r="A1811" s="291">
        <v>1809</v>
      </c>
      <c r="B1811" s="292" t="s">
        <v>305</v>
      </c>
      <c r="C1811" s="292" t="s">
        <v>306</v>
      </c>
      <c r="D1811" s="312">
        <v>45170</v>
      </c>
      <c r="E1811" s="293" t="s">
        <v>2868</v>
      </c>
      <c r="F1811" s="308">
        <v>134</v>
      </c>
      <c r="G1811" s="308">
        <v>134</v>
      </c>
      <c r="H1811" s="295">
        <v>0</v>
      </c>
      <c r="I1811" s="295">
        <v>55052.58</v>
      </c>
      <c r="J1811" s="295">
        <v>0</v>
      </c>
      <c r="K1811" s="295">
        <v>55052.58</v>
      </c>
      <c r="L1811" s="295">
        <v>0</v>
      </c>
      <c r="M1811" s="295">
        <v>0</v>
      </c>
      <c r="N1811" s="295">
        <v>0</v>
      </c>
      <c r="O1811" s="295">
        <v>0</v>
      </c>
      <c r="P1811" s="295">
        <v>0</v>
      </c>
      <c r="Q1811" s="295">
        <v>0</v>
      </c>
      <c r="R1811" s="295">
        <v>55052.58</v>
      </c>
      <c r="S1811" s="295">
        <v>34716.9</v>
      </c>
      <c r="T1811" s="295">
        <v>0</v>
      </c>
      <c r="U1811" s="295">
        <v>0</v>
      </c>
      <c r="V1811" s="295">
        <v>0</v>
      </c>
      <c r="W1811" s="295">
        <v>0</v>
      </c>
      <c r="X1811" s="295">
        <v>0</v>
      </c>
      <c r="Y1811" s="295">
        <v>0</v>
      </c>
      <c r="Z1811" s="295">
        <v>34716.9</v>
      </c>
      <c r="AA1811" s="295">
        <v>0</v>
      </c>
      <c r="AB1811" s="295">
        <v>0</v>
      </c>
      <c r="AC1811" s="295">
        <v>0</v>
      </c>
      <c r="AD1811" s="295">
        <v>0</v>
      </c>
      <c r="AE1811" s="295">
        <v>0</v>
      </c>
      <c r="AF1811" s="295">
        <v>0</v>
      </c>
      <c r="AG1811" s="295">
        <v>0</v>
      </c>
      <c r="AH1811" s="295">
        <v>0</v>
      </c>
      <c r="AI1811" s="295">
        <v>0</v>
      </c>
      <c r="AJ1811" s="295">
        <v>0</v>
      </c>
      <c r="AK1811" s="295">
        <v>0</v>
      </c>
      <c r="AL1811" s="295">
        <v>0</v>
      </c>
      <c r="AM1811" s="295">
        <v>0</v>
      </c>
      <c r="AN1811" s="295">
        <v>0</v>
      </c>
      <c r="AO1811" s="295">
        <v>0</v>
      </c>
      <c r="AP1811" s="295">
        <v>0</v>
      </c>
      <c r="AQ1811" s="295">
        <v>0</v>
      </c>
      <c r="AR1811" s="295">
        <v>0</v>
      </c>
      <c r="AS1811" s="295">
        <v>0</v>
      </c>
      <c r="AT1811" s="295">
        <f t="shared" si="28"/>
        <v>0</v>
      </c>
      <c r="AU1811" s="295">
        <v>55052.58</v>
      </c>
      <c r="AV1811" s="295">
        <v>34716.9</v>
      </c>
      <c r="AW1811" s="296">
        <v>0</v>
      </c>
      <c r="AX1811" s="296">
        <v>180</v>
      </c>
      <c r="AY1811" s="295">
        <v>372300.02</v>
      </c>
      <c r="AZ1811" s="295">
        <v>63903.42</v>
      </c>
      <c r="BA1811" s="294">
        <v>64.719160000000002</v>
      </c>
      <c r="BB1811" s="294">
        <v>55.755337248504098</v>
      </c>
      <c r="BC1811" s="294">
        <v>9.6</v>
      </c>
      <c r="BD1811" s="294"/>
      <c r="BE1811" s="293" t="s">
        <v>4204</v>
      </c>
      <c r="BF1811" s="291"/>
      <c r="BG1811" s="293" t="s">
        <v>312</v>
      </c>
      <c r="BH1811" s="293" t="s">
        <v>196</v>
      </c>
      <c r="BI1811" s="293" t="s">
        <v>773</v>
      </c>
      <c r="BJ1811" s="293" t="s">
        <v>4205</v>
      </c>
      <c r="BK1811" s="292" t="s">
        <v>175</v>
      </c>
      <c r="BL1811" s="294">
        <v>431122.03902768</v>
      </c>
      <c r="BM1811" s="292" t="s">
        <v>309</v>
      </c>
      <c r="BN1811" s="294"/>
      <c r="BO1811" s="297">
        <v>39057</v>
      </c>
      <c r="BP1811" s="297">
        <v>44536</v>
      </c>
      <c r="BQ1811" s="297" t="s">
        <v>4195</v>
      </c>
      <c r="BR1811" s="297" t="s">
        <v>4771</v>
      </c>
      <c r="BS1811" s="297">
        <v>39057</v>
      </c>
      <c r="BT1811" s="297">
        <v>44536</v>
      </c>
      <c r="BU1811" s="294">
        <v>21274.02</v>
      </c>
      <c r="BV1811" s="294">
        <v>0</v>
      </c>
      <c r="BW1811" s="294">
        <v>0</v>
      </c>
    </row>
    <row r="1812" spans="1:75" s="289" customFormat="1" ht="18.2" customHeight="1" x14ac:dyDescent="0.15">
      <c r="A1812" s="298">
        <v>1810</v>
      </c>
      <c r="B1812" s="299" t="s">
        <v>305</v>
      </c>
      <c r="C1812" s="299" t="s">
        <v>306</v>
      </c>
      <c r="D1812" s="313">
        <v>45170</v>
      </c>
      <c r="E1812" s="300" t="s">
        <v>2869</v>
      </c>
      <c r="F1812" s="309">
        <v>101</v>
      </c>
      <c r="G1812" s="309">
        <v>100</v>
      </c>
      <c r="H1812" s="302">
        <v>16147.85</v>
      </c>
      <c r="I1812" s="302">
        <v>7103.67</v>
      </c>
      <c r="J1812" s="302">
        <v>0</v>
      </c>
      <c r="K1812" s="302">
        <v>23251.52</v>
      </c>
      <c r="L1812" s="302">
        <v>104.6</v>
      </c>
      <c r="M1812" s="302">
        <v>0</v>
      </c>
      <c r="N1812" s="302">
        <v>0</v>
      </c>
      <c r="O1812" s="302">
        <v>0</v>
      </c>
      <c r="P1812" s="302">
        <v>0</v>
      </c>
      <c r="Q1812" s="302">
        <v>0</v>
      </c>
      <c r="R1812" s="302">
        <v>23251.52</v>
      </c>
      <c r="S1812" s="302">
        <v>16678.330000000002</v>
      </c>
      <c r="T1812" s="302">
        <v>133.22</v>
      </c>
      <c r="U1812" s="302">
        <v>0</v>
      </c>
      <c r="V1812" s="302">
        <v>0</v>
      </c>
      <c r="W1812" s="302">
        <v>0</v>
      </c>
      <c r="X1812" s="302">
        <v>0</v>
      </c>
      <c r="Y1812" s="302">
        <v>0</v>
      </c>
      <c r="Z1812" s="302">
        <v>16811.55</v>
      </c>
      <c r="AA1812" s="302">
        <v>0</v>
      </c>
      <c r="AB1812" s="302">
        <v>0</v>
      </c>
      <c r="AC1812" s="302">
        <v>0</v>
      </c>
      <c r="AD1812" s="302">
        <v>0</v>
      </c>
      <c r="AE1812" s="302">
        <v>0</v>
      </c>
      <c r="AF1812" s="302">
        <v>0</v>
      </c>
      <c r="AG1812" s="302">
        <v>0</v>
      </c>
      <c r="AH1812" s="302">
        <v>0</v>
      </c>
      <c r="AI1812" s="302">
        <v>0</v>
      </c>
      <c r="AJ1812" s="302">
        <v>0</v>
      </c>
      <c r="AK1812" s="302">
        <v>0</v>
      </c>
      <c r="AL1812" s="302">
        <v>0</v>
      </c>
      <c r="AM1812" s="302">
        <v>0</v>
      </c>
      <c r="AN1812" s="302">
        <v>0</v>
      </c>
      <c r="AO1812" s="302">
        <v>0</v>
      </c>
      <c r="AP1812" s="302">
        <v>0</v>
      </c>
      <c r="AQ1812" s="302">
        <v>0</v>
      </c>
      <c r="AR1812" s="302">
        <v>0</v>
      </c>
      <c r="AS1812" s="302">
        <v>0</v>
      </c>
      <c r="AT1812" s="295">
        <f t="shared" si="28"/>
        <v>0</v>
      </c>
      <c r="AU1812" s="302">
        <v>7208.27</v>
      </c>
      <c r="AV1812" s="302">
        <v>16811.55</v>
      </c>
      <c r="AW1812" s="303">
        <v>99</v>
      </c>
      <c r="AX1812" s="303">
        <v>300</v>
      </c>
      <c r="AY1812" s="302">
        <v>270000.01</v>
      </c>
      <c r="AZ1812" s="302">
        <v>26375.16</v>
      </c>
      <c r="BA1812" s="301">
        <v>36.845208999999997</v>
      </c>
      <c r="BB1812" s="301">
        <v>32.481589266858698</v>
      </c>
      <c r="BC1812" s="301">
        <v>9.9</v>
      </c>
      <c r="BD1812" s="301"/>
      <c r="BE1812" s="300" t="s">
        <v>4204</v>
      </c>
      <c r="BF1812" s="298"/>
      <c r="BG1812" s="300" t="s">
        <v>358</v>
      </c>
      <c r="BH1812" s="300" t="s">
        <v>182</v>
      </c>
      <c r="BI1812" s="300" t="s">
        <v>548</v>
      </c>
      <c r="BJ1812" s="300" t="s">
        <v>4205</v>
      </c>
      <c r="BK1812" s="299" t="s">
        <v>175</v>
      </c>
      <c r="BL1812" s="301">
        <v>182084.88526591999</v>
      </c>
      <c r="BM1812" s="299" t="s">
        <v>309</v>
      </c>
      <c r="BN1812" s="301"/>
      <c r="BO1812" s="304">
        <v>39058</v>
      </c>
      <c r="BP1812" s="304">
        <v>48189</v>
      </c>
      <c r="BQ1812" s="297" t="s">
        <v>955</v>
      </c>
      <c r="BR1812" s="297" t="s">
        <v>4778</v>
      </c>
      <c r="BS1812" s="297">
        <v>39058</v>
      </c>
      <c r="BT1812" s="297">
        <v>48189</v>
      </c>
      <c r="BU1812" s="301">
        <v>9644.56</v>
      </c>
      <c r="BV1812" s="301">
        <v>43.47</v>
      </c>
      <c r="BW1812" s="301">
        <v>0</v>
      </c>
    </row>
    <row r="1813" spans="1:75" s="289" customFormat="1" ht="18.2" customHeight="1" x14ac:dyDescent="0.15">
      <c r="A1813" s="291">
        <v>1811</v>
      </c>
      <c r="B1813" s="292" t="s">
        <v>305</v>
      </c>
      <c r="C1813" s="292" t="s">
        <v>306</v>
      </c>
      <c r="D1813" s="312">
        <v>45170</v>
      </c>
      <c r="E1813" s="293" t="s">
        <v>2870</v>
      </c>
      <c r="F1813" s="308">
        <v>81</v>
      </c>
      <c r="G1813" s="308">
        <v>80</v>
      </c>
      <c r="H1813" s="295">
        <v>18072.28</v>
      </c>
      <c r="I1813" s="295">
        <v>6832.86</v>
      </c>
      <c r="J1813" s="295">
        <v>0</v>
      </c>
      <c r="K1813" s="295">
        <v>24905.14</v>
      </c>
      <c r="L1813" s="295">
        <v>117.01</v>
      </c>
      <c r="M1813" s="295">
        <v>0</v>
      </c>
      <c r="N1813" s="295">
        <v>0</v>
      </c>
      <c r="O1813" s="295">
        <v>0</v>
      </c>
      <c r="P1813" s="295">
        <v>0</v>
      </c>
      <c r="Q1813" s="295">
        <v>0</v>
      </c>
      <c r="R1813" s="295">
        <v>24905.14</v>
      </c>
      <c r="S1813" s="295">
        <v>14380.01</v>
      </c>
      <c r="T1813" s="295">
        <v>149.1</v>
      </c>
      <c r="U1813" s="295">
        <v>0</v>
      </c>
      <c r="V1813" s="295">
        <v>0</v>
      </c>
      <c r="W1813" s="295">
        <v>0</v>
      </c>
      <c r="X1813" s="295">
        <v>0</v>
      </c>
      <c r="Y1813" s="295">
        <v>0</v>
      </c>
      <c r="Z1813" s="295">
        <v>14529.11</v>
      </c>
      <c r="AA1813" s="295">
        <v>0</v>
      </c>
      <c r="AB1813" s="295">
        <v>0</v>
      </c>
      <c r="AC1813" s="295">
        <v>0</v>
      </c>
      <c r="AD1813" s="295">
        <v>0</v>
      </c>
      <c r="AE1813" s="295">
        <v>0</v>
      </c>
      <c r="AF1813" s="295">
        <v>0</v>
      </c>
      <c r="AG1813" s="295">
        <v>0</v>
      </c>
      <c r="AH1813" s="295">
        <v>0</v>
      </c>
      <c r="AI1813" s="295">
        <v>0</v>
      </c>
      <c r="AJ1813" s="295">
        <v>0</v>
      </c>
      <c r="AK1813" s="295">
        <v>0</v>
      </c>
      <c r="AL1813" s="295">
        <v>0</v>
      </c>
      <c r="AM1813" s="295">
        <v>0</v>
      </c>
      <c r="AN1813" s="295">
        <v>0</v>
      </c>
      <c r="AO1813" s="295">
        <v>0</v>
      </c>
      <c r="AP1813" s="295">
        <v>0</v>
      </c>
      <c r="AQ1813" s="295">
        <v>0</v>
      </c>
      <c r="AR1813" s="295">
        <v>0</v>
      </c>
      <c r="AS1813" s="295">
        <v>0</v>
      </c>
      <c r="AT1813" s="295">
        <f t="shared" si="28"/>
        <v>0</v>
      </c>
      <c r="AU1813" s="295">
        <v>6949.87</v>
      </c>
      <c r="AV1813" s="295">
        <v>14529.11</v>
      </c>
      <c r="AW1813" s="296">
        <v>99</v>
      </c>
      <c r="AX1813" s="296">
        <v>300</v>
      </c>
      <c r="AY1813" s="295">
        <v>270000.01</v>
      </c>
      <c r="AZ1813" s="295">
        <v>29513.32</v>
      </c>
      <c r="BA1813" s="294">
        <v>41.229112000000001</v>
      </c>
      <c r="BB1813" s="294">
        <v>34.7916400606804</v>
      </c>
      <c r="BC1813" s="294">
        <v>9.9</v>
      </c>
      <c r="BD1813" s="294"/>
      <c r="BE1813" s="293" t="s">
        <v>4204</v>
      </c>
      <c r="BF1813" s="291"/>
      <c r="BG1813" s="293" t="s">
        <v>358</v>
      </c>
      <c r="BH1813" s="293" t="s">
        <v>182</v>
      </c>
      <c r="BI1813" s="293" t="s">
        <v>548</v>
      </c>
      <c r="BJ1813" s="293" t="s">
        <v>4205</v>
      </c>
      <c r="BK1813" s="292" t="s">
        <v>175</v>
      </c>
      <c r="BL1813" s="294">
        <v>195034.54223344001</v>
      </c>
      <c r="BM1813" s="292" t="s">
        <v>309</v>
      </c>
      <c r="BN1813" s="294"/>
      <c r="BO1813" s="297">
        <v>39058</v>
      </c>
      <c r="BP1813" s="297">
        <v>48189</v>
      </c>
      <c r="BQ1813" s="297" t="s">
        <v>956</v>
      </c>
      <c r="BR1813" s="297" t="s">
        <v>4794</v>
      </c>
      <c r="BS1813" s="297">
        <v>39058</v>
      </c>
      <c r="BT1813" s="297">
        <v>48189</v>
      </c>
      <c r="BU1813" s="294">
        <v>8522.4</v>
      </c>
      <c r="BV1813" s="294">
        <v>48.65</v>
      </c>
      <c r="BW1813" s="294">
        <v>0</v>
      </c>
    </row>
    <row r="1814" spans="1:75" s="289" customFormat="1" ht="18.2" customHeight="1" x14ac:dyDescent="0.15">
      <c r="A1814" s="298">
        <v>1812</v>
      </c>
      <c r="B1814" s="299" t="s">
        <v>305</v>
      </c>
      <c r="C1814" s="299" t="s">
        <v>306</v>
      </c>
      <c r="D1814" s="313">
        <v>45170</v>
      </c>
      <c r="E1814" s="300" t="s">
        <v>2871</v>
      </c>
      <c r="F1814" s="309">
        <v>71</v>
      </c>
      <c r="G1814" s="309">
        <v>70</v>
      </c>
      <c r="H1814" s="302">
        <v>34551.89</v>
      </c>
      <c r="I1814" s="302">
        <v>12124.63</v>
      </c>
      <c r="J1814" s="302">
        <v>0</v>
      </c>
      <c r="K1814" s="302">
        <v>46676.52</v>
      </c>
      <c r="L1814" s="302">
        <v>226.88</v>
      </c>
      <c r="M1814" s="302">
        <v>0</v>
      </c>
      <c r="N1814" s="302">
        <v>0</v>
      </c>
      <c r="O1814" s="302">
        <v>0</v>
      </c>
      <c r="P1814" s="302">
        <v>0</v>
      </c>
      <c r="Q1814" s="302">
        <v>0</v>
      </c>
      <c r="R1814" s="302">
        <v>46676.52</v>
      </c>
      <c r="S1814" s="302">
        <v>23106.37</v>
      </c>
      <c r="T1814" s="302">
        <v>276.42</v>
      </c>
      <c r="U1814" s="302">
        <v>0</v>
      </c>
      <c r="V1814" s="302">
        <v>0</v>
      </c>
      <c r="W1814" s="302">
        <v>0</v>
      </c>
      <c r="X1814" s="302">
        <v>0</v>
      </c>
      <c r="Y1814" s="302">
        <v>0</v>
      </c>
      <c r="Z1814" s="302">
        <v>23382.79</v>
      </c>
      <c r="AA1814" s="302">
        <v>0</v>
      </c>
      <c r="AB1814" s="302">
        <v>0</v>
      </c>
      <c r="AC1814" s="302">
        <v>0</v>
      </c>
      <c r="AD1814" s="302">
        <v>0</v>
      </c>
      <c r="AE1814" s="302">
        <v>0</v>
      </c>
      <c r="AF1814" s="302">
        <v>0</v>
      </c>
      <c r="AG1814" s="302">
        <v>0</v>
      </c>
      <c r="AH1814" s="302">
        <v>0</v>
      </c>
      <c r="AI1814" s="302">
        <v>0</v>
      </c>
      <c r="AJ1814" s="302">
        <v>0</v>
      </c>
      <c r="AK1814" s="302">
        <v>0</v>
      </c>
      <c r="AL1814" s="302">
        <v>0</v>
      </c>
      <c r="AM1814" s="302">
        <v>0</v>
      </c>
      <c r="AN1814" s="302">
        <v>0</v>
      </c>
      <c r="AO1814" s="302">
        <v>0</v>
      </c>
      <c r="AP1814" s="302">
        <v>0</v>
      </c>
      <c r="AQ1814" s="302">
        <v>0</v>
      </c>
      <c r="AR1814" s="302">
        <v>0</v>
      </c>
      <c r="AS1814" s="302">
        <v>0</v>
      </c>
      <c r="AT1814" s="295">
        <f t="shared" si="28"/>
        <v>0</v>
      </c>
      <c r="AU1814" s="302">
        <v>12351.51</v>
      </c>
      <c r="AV1814" s="302">
        <v>23382.79</v>
      </c>
      <c r="AW1814" s="303">
        <v>99</v>
      </c>
      <c r="AX1814" s="303">
        <v>300</v>
      </c>
      <c r="AY1814" s="302">
        <v>253000.01</v>
      </c>
      <c r="AZ1814" s="302">
        <v>57150</v>
      </c>
      <c r="BA1814" s="301">
        <v>85.201137000000003</v>
      </c>
      <c r="BB1814" s="301">
        <v>69.586921700844101</v>
      </c>
      <c r="BC1814" s="301">
        <v>9.6</v>
      </c>
      <c r="BD1814" s="301"/>
      <c r="BE1814" s="300" t="s">
        <v>4204</v>
      </c>
      <c r="BF1814" s="298"/>
      <c r="BG1814" s="300" t="s">
        <v>333</v>
      </c>
      <c r="BH1814" s="300" t="s">
        <v>616</v>
      </c>
      <c r="BI1814" s="300" t="s">
        <v>617</v>
      </c>
      <c r="BJ1814" s="300" t="s">
        <v>4205</v>
      </c>
      <c r="BK1814" s="299" t="s">
        <v>175</v>
      </c>
      <c r="BL1814" s="301">
        <v>365528.30906592001</v>
      </c>
      <c r="BM1814" s="299" t="s">
        <v>309</v>
      </c>
      <c r="BN1814" s="301"/>
      <c r="BO1814" s="304">
        <v>39058</v>
      </c>
      <c r="BP1814" s="304">
        <v>48189</v>
      </c>
      <c r="BQ1814" s="297" t="s">
        <v>4033</v>
      </c>
      <c r="BR1814" s="297" t="s">
        <v>4759</v>
      </c>
      <c r="BS1814" s="297">
        <v>39058</v>
      </c>
      <c r="BT1814" s="297">
        <v>48189</v>
      </c>
      <c r="BU1814" s="301">
        <v>10569.88</v>
      </c>
      <c r="BV1814" s="301">
        <v>51.81</v>
      </c>
      <c r="BW1814" s="301">
        <v>0</v>
      </c>
    </row>
    <row r="1815" spans="1:75" s="289" customFormat="1" ht="18.2" customHeight="1" x14ac:dyDescent="0.15">
      <c r="A1815" s="291">
        <v>1813</v>
      </c>
      <c r="B1815" s="292" t="s">
        <v>305</v>
      </c>
      <c r="C1815" s="292" t="s">
        <v>306</v>
      </c>
      <c r="D1815" s="312">
        <v>45170</v>
      </c>
      <c r="E1815" s="293" t="s">
        <v>2872</v>
      </c>
      <c r="F1815" s="308">
        <v>154</v>
      </c>
      <c r="G1815" s="308">
        <v>153</v>
      </c>
      <c r="H1815" s="295">
        <v>16981.02</v>
      </c>
      <c r="I1815" s="295">
        <v>31868.82</v>
      </c>
      <c r="J1815" s="295">
        <v>0</v>
      </c>
      <c r="K1815" s="295">
        <v>48849.84</v>
      </c>
      <c r="L1815" s="295">
        <v>361.88</v>
      </c>
      <c r="M1815" s="295">
        <v>0</v>
      </c>
      <c r="N1815" s="295">
        <v>0</v>
      </c>
      <c r="O1815" s="295">
        <v>0</v>
      </c>
      <c r="P1815" s="295">
        <v>0</v>
      </c>
      <c r="Q1815" s="295">
        <v>0</v>
      </c>
      <c r="R1815" s="295">
        <v>48849.84</v>
      </c>
      <c r="S1815" s="295">
        <v>44054.05</v>
      </c>
      <c r="T1815" s="295">
        <v>135.85</v>
      </c>
      <c r="U1815" s="295">
        <v>0</v>
      </c>
      <c r="V1815" s="295">
        <v>0</v>
      </c>
      <c r="W1815" s="295">
        <v>0</v>
      </c>
      <c r="X1815" s="295">
        <v>0</v>
      </c>
      <c r="Y1815" s="295">
        <v>0</v>
      </c>
      <c r="Z1815" s="295">
        <v>44189.9</v>
      </c>
      <c r="AA1815" s="295">
        <v>0</v>
      </c>
      <c r="AB1815" s="295">
        <v>0</v>
      </c>
      <c r="AC1815" s="295">
        <v>0</v>
      </c>
      <c r="AD1815" s="295">
        <v>0</v>
      </c>
      <c r="AE1815" s="295">
        <v>0</v>
      </c>
      <c r="AF1815" s="295">
        <v>0</v>
      </c>
      <c r="AG1815" s="295">
        <v>0</v>
      </c>
      <c r="AH1815" s="295">
        <v>0</v>
      </c>
      <c r="AI1815" s="295">
        <v>0</v>
      </c>
      <c r="AJ1815" s="295">
        <v>0</v>
      </c>
      <c r="AK1815" s="295">
        <v>0</v>
      </c>
      <c r="AL1815" s="295">
        <v>0</v>
      </c>
      <c r="AM1815" s="295">
        <v>0</v>
      </c>
      <c r="AN1815" s="295">
        <v>0</v>
      </c>
      <c r="AO1815" s="295">
        <v>0</v>
      </c>
      <c r="AP1815" s="295">
        <v>0</v>
      </c>
      <c r="AQ1815" s="295">
        <v>0</v>
      </c>
      <c r="AR1815" s="295">
        <v>0</v>
      </c>
      <c r="AS1815" s="295">
        <v>0</v>
      </c>
      <c r="AT1815" s="295">
        <f t="shared" si="28"/>
        <v>0</v>
      </c>
      <c r="AU1815" s="295">
        <v>32230.7</v>
      </c>
      <c r="AV1815" s="295">
        <v>44189.9</v>
      </c>
      <c r="AW1815" s="296">
        <v>39</v>
      </c>
      <c r="AX1815" s="296">
        <v>240</v>
      </c>
      <c r="AY1815" s="295">
        <v>270000.01</v>
      </c>
      <c r="AZ1815" s="295">
        <v>53024.95</v>
      </c>
      <c r="BA1815" s="294">
        <v>74.074066000000002</v>
      </c>
      <c r="BB1815" s="294">
        <v>68.241578205155093</v>
      </c>
      <c r="BC1815" s="294">
        <v>9.6</v>
      </c>
      <c r="BD1815" s="294"/>
      <c r="BE1815" s="293" t="s">
        <v>4204</v>
      </c>
      <c r="BF1815" s="291"/>
      <c r="BG1815" s="293" t="s">
        <v>358</v>
      </c>
      <c r="BH1815" s="293" t="s">
        <v>182</v>
      </c>
      <c r="BI1815" s="293" t="s">
        <v>548</v>
      </c>
      <c r="BJ1815" s="293" t="s">
        <v>4205</v>
      </c>
      <c r="BK1815" s="292" t="s">
        <v>175</v>
      </c>
      <c r="BL1815" s="294">
        <v>382547.78662463999</v>
      </c>
      <c r="BM1815" s="292" t="s">
        <v>309</v>
      </c>
      <c r="BN1815" s="294"/>
      <c r="BO1815" s="297">
        <v>39058</v>
      </c>
      <c r="BP1815" s="297">
        <v>46363</v>
      </c>
      <c r="BQ1815" s="297" t="s">
        <v>4033</v>
      </c>
      <c r="BR1815" s="297" t="s">
        <v>4759</v>
      </c>
      <c r="BS1815" s="297">
        <v>39058</v>
      </c>
      <c r="BT1815" s="297">
        <v>46363</v>
      </c>
      <c r="BU1815" s="294">
        <v>20940.669999999998</v>
      </c>
      <c r="BV1815" s="294">
        <v>45.89</v>
      </c>
      <c r="BW1815" s="294">
        <v>0</v>
      </c>
    </row>
    <row r="1816" spans="1:75" s="289" customFormat="1" ht="18.2" customHeight="1" x14ac:dyDescent="0.15">
      <c r="A1816" s="298">
        <v>1814</v>
      </c>
      <c r="B1816" s="299" t="s">
        <v>305</v>
      </c>
      <c r="C1816" s="299" t="s">
        <v>306</v>
      </c>
      <c r="D1816" s="313">
        <v>45170</v>
      </c>
      <c r="E1816" s="300" t="s">
        <v>2873</v>
      </c>
      <c r="F1816" s="309">
        <v>141</v>
      </c>
      <c r="G1816" s="309">
        <v>140</v>
      </c>
      <c r="H1816" s="302">
        <v>95683.62</v>
      </c>
      <c r="I1816" s="302">
        <v>53797.5</v>
      </c>
      <c r="J1816" s="302">
        <v>0</v>
      </c>
      <c r="K1816" s="302">
        <v>149481.12</v>
      </c>
      <c r="L1816" s="302">
        <v>634.1</v>
      </c>
      <c r="M1816" s="302">
        <v>0</v>
      </c>
      <c r="N1816" s="302">
        <v>0</v>
      </c>
      <c r="O1816" s="302">
        <v>0</v>
      </c>
      <c r="P1816" s="302">
        <v>0</v>
      </c>
      <c r="Q1816" s="302">
        <v>0</v>
      </c>
      <c r="R1816" s="302">
        <v>149481.12</v>
      </c>
      <c r="S1816" s="302">
        <v>139909.29999999999</v>
      </c>
      <c r="T1816" s="302">
        <v>749.52</v>
      </c>
      <c r="U1816" s="302">
        <v>0</v>
      </c>
      <c r="V1816" s="302">
        <v>0</v>
      </c>
      <c r="W1816" s="302">
        <v>0</v>
      </c>
      <c r="X1816" s="302">
        <v>0</v>
      </c>
      <c r="Y1816" s="302">
        <v>0</v>
      </c>
      <c r="Z1816" s="302">
        <v>140658.82</v>
      </c>
      <c r="AA1816" s="302">
        <v>0</v>
      </c>
      <c r="AB1816" s="302">
        <v>0</v>
      </c>
      <c r="AC1816" s="302">
        <v>0</v>
      </c>
      <c r="AD1816" s="302">
        <v>0</v>
      </c>
      <c r="AE1816" s="302">
        <v>0</v>
      </c>
      <c r="AF1816" s="302">
        <v>0</v>
      </c>
      <c r="AG1816" s="302">
        <v>0</v>
      </c>
      <c r="AH1816" s="302">
        <v>0</v>
      </c>
      <c r="AI1816" s="302">
        <v>0</v>
      </c>
      <c r="AJ1816" s="302">
        <v>0</v>
      </c>
      <c r="AK1816" s="302">
        <v>0</v>
      </c>
      <c r="AL1816" s="302">
        <v>0</v>
      </c>
      <c r="AM1816" s="302">
        <v>0</v>
      </c>
      <c r="AN1816" s="302">
        <v>0</v>
      </c>
      <c r="AO1816" s="302">
        <v>0</v>
      </c>
      <c r="AP1816" s="302">
        <v>0</v>
      </c>
      <c r="AQ1816" s="302">
        <v>0</v>
      </c>
      <c r="AR1816" s="302">
        <v>0</v>
      </c>
      <c r="AS1816" s="302">
        <v>0</v>
      </c>
      <c r="AT1816" s="295">
        <f t="shared" si="28"/>
        <v>0</v>
      </c>
      <c r="AU1816" s="302">
        <v>54431.6</v>
      </c>
      <c r="AV1816" s="302">
        <v>140658.82</v>
      </c>
      <c r="AW1816" s="303">
        <v>99</v>
      </c>
      <c r="AX1816" s="303">
        <v>300</v>
      </c>
      <c r="AY1816" s="302">
        <v>668999.99</v>
      </c>
      <c r="AZ1816" s="302">
        <v>159631.63</v>
      </c>
      <c r="BA1816" s="301">
        <v>90.000004000000004</v>
      </c>
      <c r="BB1816" s="301">
        <v>84.277166110027693</v>
      </c>
      <c r="BC1816" s="301">
        <v>9.4</v>
      </c>
      <c r="BD1816" s="301"/>
      <c r="BE1816" s="300" t="s">
        <v>4204</v>
      </c>
      <c r="BF1816" s="298"/>
      <c r="BG1816" s="300" t="s">
        <v>344</v>
      </c>
      <c r="BH1816" s="300" t="s">
        <v>237</v>
      </c>
      <c r="BI1816" s="300" t="s">
        <v>811</v>
      </c>
      <c r="BJ1816" s="300" t="s">
        <v>4205</v>
      </c>
      <c r="BK1816" s="299" t="s">
        <v>175</v>
      </c>
      <c r="BL1816" s="301">
        <v>1170601.0009075201</v>
      </c>
      <c r="BM1816" s="299" t="s">
        <v>309</v>
      </c>
      <c r="BN1816" s="301"/>
      <c r="BO1816" s="304">
        <v>39058</v>
      </c>
      <c r="BP1816" s="304">
        <v>48189</v>
      </c>
      <c r="BQ1816" s="297" t="s">
        <v>950</v>
      </c>
      <c r="BR1816" s="297" t="s">
        <v>4766</v>
      </c>
      <c r="BS1816" s="297">
        <v>39058</v>
      </c>
      <c r="BT1816" s="297">
        <v>48189</v>
      </c>
      <c r="BU1816" s="301">
        <v>46589</v>
      </c>
      <c r="BV1816" s="301">
        <v>61.13</v>
      </c>
      <c r="BW1816" s="301">
        <v>0</v>
      </c>
    </row>
    <row r="1817" spans="1:75" s="289" customFormat="1" ht="18.2" customHeight="1" x14ac:dyDescent="0.15">
      <c r="A1817" s="291">
        <v>1815</v>
      </c>
      <c r="B1817" s="292" t="s">
        <v>305</v>
      </c>
      <c r="C1817" s="292" t="s">
        <v>306</v>
      </c>
      <c r="D1817" s="312">
        <v>45170</v>
      </c>
      <c r="E1817" s="293" t="s">
        <v>2874</v>
      </c>
      <c r="F1817" s="308">
        <v>103</v>
      </c>
      <c r="G1817" s="308">
        <v>103</v>
      </c>
      <c r="H1817" s="295">
        <v>0</v>
      </c>
      <c r="I1817" s="295">
        <v>94699.33</v>
      </c>
      <c r="J1817" s="295">
        <v>0</v>
      </c>
      <c r="K1817" s="295">
        <v>94699.33</v>
      </c>
      <c r="L1817" s="295">
        <v>0</v>
      </c>
      <c r="M1817" s="295">
        <v>0</v>
      </c>
      <c r="N1817" s="295">
        <v>0</v>
      </c>
      <c r="O1817" s="295">
        <v>0</v>
      </c>
      <c r="P1817" s="295">
        <v>0</v>
      </c>
      <c r="Q1817" s="295">
        <v>0</v>
      </c>
      <c r="R1817" s="295">
        <v>94699.33</v>
      </c>
      <c r="S1817" s="295">
        <v>42830.48</v>
      </c>
      <c r="T1817" s="295">
        <v>0</v>
      </c>
      <c r="U1817" s="295">
        <v>0</v>
      </c>
      <c r="V1817" s="295">
        <v>0</v>
      </c>
      <c r="W1817" s="295">
        <v>0</v>
      </c>
      <c r="X1817" s="295">
        <v>0</v>
      </c>
      <c r="Y1817" s="295">
        <v>0</v>
      </c>
      <c r="Z1817" s="295">
        <v>42830.48</v>
      </c>
      <c r="AA1817" s="295">
        <v>0</v>
      </c>
      <c r="AB1817" s="295">
        <v>0</v>
      </c>
      <c r="AC1817" s="295">
        <v>0</v>
      </c>
      <c r="AD1817" s="295">
        <v>0</v>
      </c>
      <c r="AE1817" s="295">
        <v>0</v>
      </c>
      <c r="AF1817" s="295">
        <v>0</v>
      </c>
      <c r="AG1817" s="295">
        <v>0</v>
      </c>
      <c r="AH1817" s="295">
        <v>0</v>
      </c>
      <c r="AI1817" s="295">
        <v>0</v>
      </c>
      <c r="AJ1817" s="295">
        <v>0</v>
      </c>
      <c r="AK1817" s="295">
        <v>0</v>
      </c>
      <c r="AL1817" s="295">
        <v>0</v>
      </c>
      <c r="AM1817" s="295">
        <v>0</v>
      </c>
      <c r="AN1817" s="295">
        <v>0</v>
      </c>
      <c r="AO1817" s="295">
        <v>0</v>
      </c>
      <c r="AP1817" s="295">
        <v>0</v>
      </c>
      <c r="AQ1817" s="295">
        <v>0</v>
      </c>
      <c r="AR1817" s="295">
        <v>0</v>
      </c>
      <c r="AS1817" s="295">
        <v>0</v>
      </c>
      <c r="AT1817" s="295">
        <f t="shared" si="28"/>
        <v>0</v>
      </c>
      <c r="AU1817" s="295">
        <v>94699.33</v>
      </c>
      <c r="AV1817" s="295">
        <v>42830.48</v>
      </c>
      <c r="AW1817" s="296">
        <v>46</v>
      </c>
      <c r="AX1817" s="296">
        <v>240</v>
      </c>
      <c r="AY1817" s="295">
        <v>624999.99</v>
      </c>
      <c r="AZ1817" s="295">
        <v>145553.5</v>
      </c>
      <c r="BA1817" s="294">
        <v>87.840001000000001</v>
      </c>
      <c r="BB1817" s="294">
        <v>57.1500461472883</v>
      </c>
      <c r="BC1817" s="294">
        <v>9.4</v>
      </c>
      <c r="BD1817" s="294"/>
      <c r="BE1817" s="293" t="s">
        <v>4204</v>
      </c>
      <c r="BF1817" s="291"/>
      <c r="BG1817" s="293" t="s">
        <v>335</v>
      </c>
      <c r="BH1817" s="293" t="s">
        <v>225</v>
      </c>
      <c r="BI1817" s="293" t="s">
        <v>558</v>
      </c>
      <c r="BJ1817" s="293" t="s">
        <v>4205</v>
      </c>
      <c r="BK1817" s="292" t="s">
        <v>175</v>
      </c>
      <c r="BL1817" s="294">
        <v>741599.54436567996</v>
      </c>
      <c r="BM1817" s="292" t="s">
        <v>309</v>
      </c>
      <c r="BN1817" s="294"/>
      <c r="BO1817" s="297">
        <v>39058</v>
      </c>
      <c r="BP1817" s="297">
        <v>46363</v>
      </c>
      <c r="BQ1817" s="297" t="s">
        <v>4034</v>
      </c>
      <c r="BR1817" s="297" t="s">
        <v>4814</v>
      </c>
      <c r="BS1817" s="297">
        <v>39058</v>
      </c>
      <c r="BT1817" s="297">
        <v>46363</v>
      </c>
      <c r="BU1817" s="294">
        <v>30046.14</v>
      </c>
      <c r="BV1817" s="294">
        <v>0</v>
      </c>
      <c r="BW1817" s="294">
        <v>0</v>
      </c>
    </row>
    <row r="1818" spans="1:75" s="289" customFormat="1" ht="18.2" customHeight="1" x14ac:dyDescent="0.15">
      <c r="A1818" s="298">
        <v>1816</v>
      </c>
      <c r="B1818" s="299" t="s">
        <v>305</v>
      </c>
      <c r="C1818" s="299" t="s">
        <v>306</v>
      </c>
      <c r="D1818" s="313">
        <v>45170</v>
      </c>
      <c r="E1818" s="300" t="s">
        <v>2875</v>
      </c>
      <c r="F1818" s="309">
        <v>82</v>
      </c>
      <c r="G1818" s="309">
        <v>81</v>
      </c>
      <c r="H1818" s="302">
        <v>35202.230000000003</v>
      </c>
      <c r="I1818" s="302">
        <v>13738.44</v>
      </c>
      <c r="J1818" s="302">
        <v>0</v>
      </c>
      <c r="K1818" s="302">
        <v>48940.67</v>
      </c>
      <c r="L1818" s="302">
        <v>231.11</v>
      </c>
      <c r="M1818" s="302">
        <v>0</v>
      </c>
      <c r="N1818" s="302">
        <v>0</v>
      </c>
      <c r="O1818" s="302">
        <v>0</v>
      </c>
      <c r="P1818" s="302">
        <v>0</v>
      </c>
      <c r="Q1818" s="302">
        <v>0</v>
      </c>
      <c r="R1818" s="302">
        <v>48940.67</v>
      </c>
      <c r="S1818" s="302">
        <v>27792.69</v>
      </c>
      <c r="T1818" s="302">
        <v>281.62</v>
      </c>
      <c r="U1818" s="302">
        <v>0</v>
      </c>
      <c r="V1818" s="302">
        <v>0</v>
      </c>
      <c r="W1818" s="302">
        <v>0</v>
      </c>
      <c r="X1818" s="302">
        <v>0</v>
      </c>
      <c r="Y1818" s="302">
        <v>0</v>
      </c>
      <c r="Z1818" s="302">
        <v>28074.31</v>
      </c>
      <c r="AA1818" s="302">
        <v>0</v>
      </c>
      <c r="AB1818" s="302">
        <v>0</v>
      </c>
      <c r="AC1818" s="302">
        <v>0</v>
      </c>
      <c r="AD1818" s="302">
        <v>0</v>
      </c>
      <c r="AE1818" s="302">
        <v>0</v>
      </c>
      <c r="AF1818" s="302">
        <v>0</v>
      </c>
      <c r="AG1818" s="302">
        <v>0</v>
      </c>
      <c r="AH1818" s="302">
        <v>0</v>
      </c>
      <c r="AI1818" s="302">
        <v>0</v>
      </c>
      <c r="AJ1818" s="302">
        <v>0</v>
      </c>
      <c r="AK1818" s="302">
        <v>0</v>
      </c>
      <c r="AL1818" s="302">
        <v>0</v>
      </c>
      <c r="AM1818" s="302">
        <v>0</v>
      </c>
      <c r="AN1818" s="302">
        <v>0</v>
      </c>
      <c r="AO1818" s="302">
        <v>0</v>
      </c>
      <c r="AP1818" s="302">
        <v>0</v>
      </c>
      <c r="AQ1818" s="302">
        <v>0</v>
      </c>
      <c r="AR1818" s="302">
        <v>0</v>
      </c>
      <c r="AS1818" s="302">
        <v>0</v>
      </c>
      <c r="AT1818" s="295">
        <f t="shared" si="28"/>
        <v>0</v>
      </c>
      <c r="AU1818" s="302">
        <v>13969.55</v>
      </c>
      <c r="AV1818" s="302">
        <v>28074.31</v>
      </c>
      <c r="AW1818" s="303">
        <v>99</v>
      </c>
      <c r="AX1818" s="303">
        <v>300</v>
      </c>
      <c r="AY1818" s="302">
        <v>243999.98</v>
      </c>
      <c r="AZ1818" s="302">
        <v>58221.4</v>
      </c>
      <c r="BA1818" s="301">
        <v>90.000005999999999</v>
      </c>
      <c r="BB1818" s="301">
        <v>75.653635839124803</v>
      </c>
      <c r="BC1818" s="301">
        <v>9.6</v>
      </c>
      <c r="BD1818" s="301"/>
      <c r="BE1818" s="300" t="s">
        <v>4204</v>
      </c>
      <c r="BF1818" s="298"/>
      <c r="BG1818" s="300" t="s">
        <v>333</v>
      </c>
      <c r="BH1818" s="300" t="s">
        <v>185</v>
      </c>
      <c r="BI1818" s="300" t="s">
        <v>536</v>
      </c>
      <c r="BJ1818" s="300" t="s">
        <v>4205</v>
      </c>
      <c r="BK1818" s="299" t="s">
        <v>175</v>
      </c>
      <c r="BL1818" s="301">
        <v>383259.08507432003</v>
      </c>
      <c r="BM1818" s="299" t="s">
        <v>309</v>
      </c>
      <c r="BN1818" s="301"/>
      <c r="BO1818" s="304">
        <v>39058</v>
      </c>
      <c r="BP1818" s="304">
        <v>48189</v>
      </c>
      <c r="BQ1818" s="297" t="s">
        <v>929</v>
      </c>
      <c r="BR1818" s="297" t="s">
        <v>4777</v>
      </c>
      <c r="BS1818" s="297">
        <v>39058</v>
      </c>
      <c r="BT1818" s="297">
        <v>48189</v>
      </c>
      <c r="BU1818" s="301">
        <v>12539.44</v>
      </c>
      <c r="BV1818" s="301">
        <v>52.78</v>
      </c>
      <c r="BW1818" s="301">
        <v>0</v>
      </c>
    </row>
    <row r="1819" spans="1:75" s="289" customFormat="1" ht="18.2" customHeight="1" x14ac:dyDescent="0.15">
      <c r="A1819" s="291">
        <v>1817</v>
      </c>
      <c r="B1819" s="292" t="s">
        <v>305</v>
      </c>
      <c r="C1819" s="292" t="s">
        <v>306</v>
      </c>
      <c r="D1819" s="312">
        <v>45170</v>
      </c>
      <c r="E1819" s="293" t="s">
        <v>2876</v>
      </c>
      <c r="F1819" s="308">
        <v>157</v>
      </c>
      <c r="G1819" s="308">
        <v>156</v>
      </c>
      <c r="H1819" s="295">
        <v>28582.21</v>
      </c>
      <c r="I1819" s="295">
        <v>16688.28</v>
      </c>
      <c r="J1819" s="295">
        <v>0</v>
      </c>
      <c r="K1819" s="295">
        <v>45270.49</v>
      </c>
      <c r="L1819" s="295">
        <v>187.64</v>
      </c>
      <c r="M1819" s="295">
        <v>0</v>
      </c>
      <c r="N1819" s="295">
        <v>0</v>
      </c>
      <c r="O1819" s="295">
        <v>0</v>
      </c>
      <c r="P1819" s="295">
        <v>0</v>
      </c>
      <c r="Q1819" s="295">
        <v>0</v>
      </c>
      <c r="R1819" s="295">
        <v>45270.49</v>
      </c>
      <c r="S1819" s="295">
        <v>48103.98</v>
      </c>
      <c r="T1819" s="295">
        <v>228.66</v>
      </c>
      <c r="U1819" s="295">
        <v>0</v>
      </c>
      <c r="V1819" s="295">
        <v>0</v>
      </c>
      <c r="W1819" s="295">
        <v>0</v>
      </c>
      <c r="X1819" s="295">
        <v>0</v>
      </c>
      <c r="Y1819" s="295">
        <v>0</v>
      </c>
      <c r="Z1819" s="295">
        <v>48332.639999999999</v>
      </c>
      <c r="AA1819" s="295">
        <v>0</v>
      </c>
      <c r="AB1819" s="295">
        <v>0</v>
      </c>
      <c r="AC1819" s="295">
        <v>0</v>
      </c>
      <c r="AD1819" s="295">
        <v>0</v>
      </c>
      <c r="AE1819" s="295">
        <v>0</v>
      </c>
      <c r="AF1819" s="295">
        <v>0</v>
      </c>
      <c r="AG1819" s="295">
        <v>0</v>
      </c>
      <c r="AH1819" s="295">
        <v>0</v>
      </c>
      <c r="AI1819" s="295">
        <v>0</v>
      </c>
      <c r="AJ1819" s="295">
        <v>0</v>
      </c>
      <c r="AK1819" s="295">
        <v>0</v>
      </c>
      <c r="AL1819" s="295">
        <v>0</v>
      </c>
      <c r="AM1819" s="295">
        <v>0</v>
      </c>
      <c r="AN1819" s="295">
        <v>0</v>
      </c>
      <c r="AO1819" s="295">
        <v>0</v>
      </c>
      <c r="AP1819" s="295">
        <v>0</v>
      </c>
      <c r="AQ1819" s="295">
        <v>0</v>
      </c>
      <c r="AR1819" s="295">
        <v>0</v>
      </c>
      <c r="AS1819" s="295">
        <v>0</v>
      </c>
      <c r="AT1819" s="295">
        <f t="shared" si="28"/>
        <v>0</v>
      </c>
      <c r="AU1819" s="295">
        <v>16875.919999999998</v>
      </c>
      <c r="AV1819" s="295">
        <v>48332.639999999999</v>
      </c>
      <c r="AW1819" s="296">
        <v>99</v>
      </c>
      <c r="AX1819" s="296">
        <v>300</v>
      </c>
      <c r="AY1819" s="295">
        <v>334600.01</v>
      </c>
      <c r="AZ1819" s="295">
        <v>47271.75</v>
      </c>
      <c r="BA1819" s="294">
        <v>53.287509999999997</v>
      </c>
      <c r="BB1819" s="294">
        <v>51.031571468792698</v>
      </c>
      <c r="BC1819" s="294">
        <v>9.6</v>
      </c>
      <c r="BD1819" s="294"/>
      <c r="BE1819" s="293" t="s">
        <v>4204</v>
      </c>
      <c r="BF1819" s="291"/>
      <c r="BG1819" s="293" t="s">
        <v>312</v>
      </c>
      <c r="BH1819" s="293" t="s">
        <v>188</v>
      </c>
      <c r="BI1819" s="293" t="s">
        <v>313</v>
      </c>
      <c r="BJ1819" s="293" t="s">
        <v>4205</v>
      </c>
      <c r="BK1819" s="292" t="s">
        <v>175</v>
      </c>
      <c r="BL1819" s="294">
        <v>354517.55315703998</v>
      </c>
      <c r="BM1819" s="292" t="s">
        <v>309</v>
      </c>
      <c r="BN1819" s="294"/>
      <c r="BO1819" s="297">
        <v>39058</v>
      </c>
      <c r="BP1819" s="297">
        <v>48189</v>
      </c>
      <c r="BQ1819" s="297" t="s">
        <v>943</v>
      </c>
      <c r="BR1819" s="297" t="s">
        <v>4785</v>
      </c>
      <c r="BS1819" s="297">
        <v>39058</v>
      </c>
      <c r="BT1819" s="297">
        <v>48189</v>
      </c>
      <c r="BU1819" s="294">
        <v>20201.810000000001</v>
      </c>
      <c r="BV1819" s="294">
        <v>42.85</v>
      </c>
      <c r="BW1819" s="294">
        <v>0</v>
      </c>
    </row>
    <row r="1820" spans="1:75" s="289" customFormat="1" ht="18.2" customHeight="1" x14ac:dyDescent="0.15">
      <c r="A1820" s="298">
        <v>1818</v>
      </c>
      <c r="B1820" s="299" t="s">
        <v>305</v>
      </c>
      <c r="C1820" s="299" t="s">
        <v>306</v>
      </c>
      <c r="D1820" s="313">
        <v>45170</v>
      </c>
      <c r="E1820" s="300" t="s">
        <v>2877</v>
      </c>
      <c r="F1820" s="309">
        <v>127</v>
      </c>
      <c r="G1820" s="309">
        <v>126</v>
      </c>
      <c r="H1820" s="302">
        <v>72462.73</v>
      </c>
      <c r="I1820" s="302">
        <v>38021.71</v>
      </c>
      <c r="J1820" s="302">
        <v>0</v>
      </c>
      <c r="K1820" s="302">
        <v>110484.44</v>
      </c>
      <c r="L1820" s="302">
        <v>477.98</v>
      </c>
      <c r="M1820" s="302">
        <v>0</v>
      </c>
      <c r="N1820" s="302">
        <v>0</v>
      </c>
      <c r="O1820" s="302">
        <v>0</v>
      </c>
      <c r="P1820" s="302">
        <v>0</v>
      </c>
      <c r="Q1820" s="302">
        <v>0</v>
      </c>
      <c r="R1820" s="302">
        <v>110484.44</v>
      </c>
      <c r="S1820" s="302">
        <v>94418.2</v>
      </c>
      <c r="T1820" s="302">
        <v>573.66</v>
      </c>
      <c r="U1820" s="302">
        <v>0</v>
      </c>
      <c r="V1820" s="302">
        <v>0</v>
      </c>
      <c r="W1820" s="302">
        <v>0</v>
      </c>
      <c r="X1820" s="302">
        <v>0</v>
      </c>
      <c r="Y1820" s="302">
        <v>0</v>
      </c>
      <c r="Z1820" s="302">
        <v>94991.86</v>
      </c>
      <c r="AA1820" s="302">
        <v>0</v>
      </c>
      <c r="AB1820" s="302">
        <v>0</v>
      </c>
      <c r="AC1820" s="302">
        <v>0</v>
      </c>
      <c r="AD1820" s="302">
        <v>0</v>
      </c>
      <c r="AE1820" s="302">
        <v>0</v>
      </c>
      <c r="AF1820" s="302">
        <v>0</v>
      </c>
      <c r="AG1820" s="302">
        <v>0</v>
      </c>
      <c r="AH1820" s="302">
        <v>0</v>
      </c>
      <c r="AI1820" s="302">
        <v>0</v>
      </c>
      <c r="AJ1820" s="302">
        <v>0</v>
      </c>
      <c r="AK1820" s="302">
        <v>0</v>
      </c>
      <c r="AL1820" s="302">
        <v>0</v>
      </c>
      <c r="AM1820" s="302">
        <v>0</v>
      </c>
      <c r="AN1820" s="302">
        <v>0</v>
      </c>
      <c r="AO1820" s="302">
        <v>0</v>
      </c>
      <c r="AP1820" s="302">
        <v>0</v>
      </c>
      <c r="AQ1820" s="302">
        <v>0</v>
      </c>
      <c r="AR1820" s="302">
        <v>0</v>
      </c>
      <c r="AS1820" s="302">
        <v>0</v>
      </c>
      <c r="AT1820" s="295">
        <f t="shared" si="28"/>
        <v>0</v>
      </c>
      <c r="AU1820" s="302">
        <v>38499.69</v>
      </c>
      <c r="AV1820" s="302">
        <v>94991.86</v>
      </c>
      <c r="AW1820" s="303">
        <v>99</v>
      </c>
      <c r="AX1820" s="303">
        <v>300</v>
      </c>
      <c r="AY1820" s="302">
        <v>593800</v>
      </c>
      <c r="AZ1820" s="302">
        <v>120366.65</v>
      </c>
      <c r="BA1820" s="301">
        <v>76.456721000000002</v>
      </c>
      <c r="BB1820" s="301">
        <v>70.179555582225206</v>
      </c>
      <c r="BC1820" s="301">
        <v>9.5</v>
      </c>
      <c r="BD1820" s="301"/>
      <c r="BE1820" s="300" t="s">
        <v>4204</v>
      </c>
      <c r="BF1820" s="298"/>
      <c r="BG1820" s="300" t="s">
        <v>333</v>
      </c>
      <c r="BH1820" s="300" t="s">
        <v>193</v>
      </c>
      <c r="BI1820" s="300" t="s">
        <v>689</v>
      </c>
      <c r="BJ1820" s="300" t="s">
        <v>4205</v>
      </c>
      <c r="BK1820" s="299" t="s">
        <v>175</v>
      </c>
      <c r="BL1820" s="301">
        <v>865214.25614624005</v>
      </c>
      <c r="BM1820" s="299" t="s">
        <v>309</v>
      </c>
      <c r="BN1820" s="301"/>
      <c r="BO1820" s="304">
        <v>39058</v>
      </c>
      <c r="BP1820" s="304">
        <v>48189</v>
      </c>
      <c r="BQ1820" s="297" t="s">
        <v>4260</v>
      </c>
      <c r="BR1820" s="297" t="s">
        <v>4782</v>
      </c>
      <c r="BS1820" s="297">
        <v>39058</v>
      </c>
      <c r="BT1820" s="297">
        <v>48189</v>
      </c>
      <c r="BU1820" s="301">
        <v>36844.92</v>
      </c>
      <c r="BV1820" s="301">
        <v>83.59</v>
      </c>
      <c r="BW1820" s="301">
        <v>0</v>
      </c>
    </row>
    <row r="1821" spans="1:75" s="289" customFormat="1" ht="18.2" customHeight="1" x14ac:dyDescent="0.15">
      <c r="A1821" s="291">
        <v>1819</v>
      </c>
      <c r="B1821" s="292" t="s">
        <v>305</v>
      </c>
      <c r="C1821" s="292" t="s">
        <v>306</v>
      </c>
      <c r="D1821" s="312">
        <v>45170</v>
      </c>
      <c r="E1821" s="293" t="s">
        <v>2878</v>
      </c>
      <c r="F1821" s="308">
        <v>0</v>
      </c>
      <c r="G1821" s="308">
        <v>0</v>
      </c>
      <c r="H1821" s="295">
        <v>89821.6</v>
      </c>
      <c r="I1821" s="295">
        <v>0</v>
      </c>
      <c r="J1821" s="295">
        <v>0</v>
      </c>
      <c r="K1821" s="295">
        <v>89821.6</v>
      </c>
      <c r="L1821" s="295">
        <v>595.22</v>
      </c>
      <c r="M1821" s="295">
        <v>0</v>
      </c>
      <c r="N1821" s="295">
        <v>0</v>
      </c>
      <c r="O1821" s="295">
        <v>595.22</v>
      </c>
      <c r="P1821" s="295">
        <v>0</v>
      </c>
      <c r="Q1821" s="295">
        <v>0</v>
      </c>
      <c r="R1821" s="295">
        <v>89226.38</v>
      </c>
      <c r="S1821" s="295">
        <v>0</v>
      </c>
      <c r="T1821" s="295">
        <v>703.6</v>
      </c>
      <c r="U1821" s="295">
        <v>0</v>
      </c>
      <c r="V1821" s="295">
        <v>0</v>
      </c>
      <c r="W1821" s="295">
        <v>703.6</v>
      </c>
      <c r="X1821" s="295">
        <v>0</v>
      </c>
      <c r="Y1821" s="295">
        <v>0</v>
      </c>
      <c r="Z1821" s="295">
        <v>0</v>
      </c>
      <c r="AA1821" s="295">
        <v>57.38</v>
      </c>
      <c r="AB1821" s="295">
        <v>0</v>
      </c>
      <c r="AC1821" s="295">
        <v>0</v>
      </c>
      <c r="AD1821" s="295">
        <v>0</v>
      </c>
      <c r="AE1821" s="295">
        <v>0</v>
      </c>
      <c r="AF1821" s="295">
        <v>-34.020000000000003</v>
      </c>
      <c r="AG1821" s="295">
        <v>67.81</v>
      </c>
      <c r="AH1821" s="295">
        <v>184.97</v>
      </c>
      <c r="AI1821" s="295">
        <v>0</v>
      </c>
      <c r="AJ1821" s="295">
        <v>0</v>
      </c>
      <c r="AK1821" s="295">
        <v>0</v>
      </c>
      <c r="AL1821" s="295">
        <v>0</v>
      </c>
      <c r="AM1821" s="295">
        <v>0</v>
      </c>
      <c r="AN1821" s="295">
        <v>0</v>
      </c>
      <c r="AO1821" s="295">
        <v>0</v>
      </c>
      <c r="AP1821" s="295">
        <v>40.72</v>
      </c>
      <c r="AQ1821" s="295">
        <v>0</v>
      </c>
      <c r="AR1821" s="295">
        <v>38.64</v>
      </c>
      <c r="AS1821" s="295">
        <v>0</v>
      </c>
      <c r="AT1821" s="295">
        <f t="shared" si="28"/>
        <v>1577.04</v>
      </c>
      <c r="AU1821" s="295">
        <v>0</v>
      </c>
      <c r="AV1821" s="295">
        <v>0</v>
      </c>
      <c r="AW1821" s="296">
        <v>99</v>
      </c>
      <c r="AX1821" s="296">
        <v>300</v>
      </c>
      <c r="AY1821" s="295">
        <v>628000.01</v>
      </c>
      <c r="AZ1821" s="295">
        <v>149848.51999999999</v>
      </c>
      <c r="BA1821" s="294">
        <v>89.999998000000005</v>
      </c>
      <c r="BB1821" s="294">
        <v>53.5899455099539</v>
      </c>
      <c r="BC1821" s="294">
        <v>9.4</v>
      </c>
      <c r="BD1821" s="294"/>
      <c r="BE1821" s="293" t="s">
        <v>4204</v>
      </c>
      <c r="BF1821" s="291"/>
      <c r="BG1821" s="293" t="s">
        <v>326</v>
      </c>
      <c r="BH1821" s="293" t="s">
        <v>217</v>
      </c>
      <c r="BI1821" s="293" t="s">
        <v>423</v>
      </c>
      <c r="BJ1821" s="293" t="s">
        <v>103</v>
      </c>
      <c r="BK1821" s="292" t="s">
        <v>175</v>
      </c>
      <c r="BL1821" s="294">
        <v>698740.34751247999</v>
      </c>
      <c r="BM1821" s="292" t="s">
        <v>309</v>
      </c>
      <c r="BN1821" s="294"/>
      <c r="BO1821" s="297">
        <v>39058</v>
      </c>
      <c r="BP1821" s="297">
        <v>48189</v>
      </c>
      <c r="BQ1821" s="297" t="s">
        <v>4757</v>
      </c>
      <c r="BR1821" s="297" t="s">
        <v>4764</v>
      </c>
      <c r="BS1821" s="297">
        <v>39058</v>
      </c>
      <c r="BT1821" s="297">
        <v>48189</v>
      </c>
      <c r="BU1821" s="294">
        <v>0</v>
      </c>
      <c r="BV1821" s="294">
        <v>57.38</v>
      </c>
      <c r="BW1821" s="294">
        <v>0</v>
      </c>
    </row>
    <row r="1822" spans="1:75" s="289" customFormat="1" ht="18.2" customHeight="1" x14ac:dyDescent="0.15">
      <c r="A1822" s="298">
        <v>1820</v>
      </c>
      <c r="B1822" s="299" t="s">
        <v>305</v>
      </c>
      <c r="C1822" s="299" t="s">
        <v>306</v>
      </c>
      <c r="D1822" s="313">
        <v>45170</v>
      </c>
      <c r="E1822" s="300" t="s">
        <v>2879</v>
      </c>
      <c r="F1822" s="309">
        <v>26</v>
      </c>
      <c r="G1822" s="309">
        <v>26</v>
      </c>
      <c r="H1822" s="302">
        <v>0</v>
      </c>
      <c r="I1822" s="302">
        <v>21041.31</v>
      </c>
      <c r="J1822" s="302">
        <v>0</v>
      </c>
      <c r="K1822" s="302">
        <v>21041.31</v>
      </c>
      <c r="L1822" s="302">
        <v>0</v>
      </c>
      <c r="M1822" s="302">
        <v>0</v>
      </c>
      <c r="N1822" s="302">
        <v>0</v>
      </c>
      <c r="O1822" s="302">
        <v>0</v>
      </c>
      <c r="P1822" s="302">
        <v>0</v>
      </c>
      <c r="Q1822" s="302">
        <v>0</v>
      </c>
      <c r="R1822" s="302">
        <v>21041.31</v>
      </c>
      <c r="S1822" s="302">
        <v>2212.0100000000002</v>
      </c>
      <c r="T1822" s="302">
        <v>0</v>
      </c>
      <c r="U1822" s="302">
        <v>0</v>
      </c>
      <c r="V1822" s="302">
        <v>0</v>
      </c>
      <c r="W1822" s="302">
        <v>0</v>
      </c>
      <c r="X1822" s="302">
        <v>0</v>
      </c>
      <c r="Y1822" s="302">
        <v>0</v>
      </c>
      <c r="Z1822" s="302">
        <v>2212.0100000000002</v>
      </c>
      <c r="AA1822" s="302">
        <v>0</v>
      </c>
      <c r="AB1822" s="302">
        <v>0</v>
      </c>
      <c r="AC1822" s="302">
        <v>0</v>
      </c>
      <c r="AD1822" s="302">
        <v>0</v>
      </c>
      <c r="AE1822" s="302">
        <v>0</v>
      </c>
      <c r="AF1822" s="302">
        <v>0</v>
      </c>
      <c r="AG1822" s="302">
        <v>0</v>
      </c>
      <c r="AH1822" s="302">
        <v>0</v>
      </c>
      <c r="AI1822" s="302">
        <v>0</v>
      </c>
      <c r="AJ1822" s="302">
        <v>0</v>
      </c>
      <c r="AK1822" s="302">
        <v>0</v>
      </c>
      <c r="AL1822" s="302">
        <v>0</v>
      </c>
      <c r="AM1822" s="302">
        <v>0</v>
      </c>
      <c r="AN1822" s="302">
        <v>0</v>
      </c>
      <c r="AO1822" s="302">
        <v>0</v>
      </c>
      <c r="AP1822" s="302">
        <v>0</v>
      </c>
      <c r="AQ1822" s="302">
        <v>0</v>
      </c>
      <c r="AR1822" s="302">
        <v>0</v>
      </c>
      <c r="AS1822" s="302">
        <v>0</v>
      </c>
      <c r="AT1822" s="295">
        <f t="shared" si="28"/>
        <v>0</v>
      </c>
      <c r="AU1822" s="302">
        <v>21041.31</v>
      </c>
      <c r="AV1822" s="302">
        <v>2212.0100000000002</v>
      </c>
      <c r="AW1822" s="303">
        <v>0</v>
      </c>
      <c r="AX1822" s="303">
        <v>120</v>
      </c>
      <c r="AY1822" s="302">
        <v>461999.98</v>
      </c>
      <c r="AZ1822" s="302">
        <v>71247.199999999997</v>
      </c>
      <c r="BA1822" s="301">
        <v>58.166848999999999</v>
      </c>
      <c r="BB1822" s="301">
        <v>17.1783129938045</v>
      </c>
      <c r="BC1822" s="301">
        <v>9.5</v>
      </c>
      <c r="BD1822" s="301"/>
      <c r="BE1822" s="300" t="s">
        <v>4204</v>
      </c>
      <c r="BF1822" s="298"/>
      <c r="BG1822" s="300" t="s">
        <v>355</v>
      </c>
      <c r="BH1822" s="300" t="s">
        <v>387</v>
      </c>
      <c r="BI1822" s="300" t="s">
        <v>388</v>
      </c>
      <c r="BJ1822" s="300" t="s">
        <v>4205</v>
      </c>
      <c r="BK1822" s="299" t="s">
        <v>175</v>
      </c>
      <c r="BL1822" s="301">
        <v>164776.51857576001</v>
      </c>
      <c r="BM1822" s="299" t="s">
        <v>309</v>
      </c>
      <c r="BN1822" s="301"/>
      <c r="BO1822" s="304">
        <v>39058</v>
      </c>
      <c r="BP1822" s="304">
        <v>42711</v>
      </c>
      <c r="BQ1822" s="297" t="s">
        <v>959</v>
      </c>
      <c r="BR1822" s="297" t="s">
        <v>4784</v>
      </c>
      <c r="BS1822" s="297">
        <v>39058</v>
      </c>
      <c r="BT1822" s="297">
        <v>42711</v>
      </c>
      <c r="BU1822" s="301">
        <v>3983</v>
      </c>
      <c r="BV1822" s="301">
        <v>0</v>
      </c>
      <c r="BW1822" s="301">
        <v>0</v>
      </c>
    </row>
    <row r="1823" spans="1:75" s="289" customFormat="1" ht="18.2" customHeight="1" x14ac:dyDescent="0.15">
      <c r="A1823" s="291">
        <v>1821</v>
      </c>
      <c r="B1823" s="292" t="s">
        <v>305</v>
      </c>
      <c r="C1823" s="292" t="s">
        <v>306</v>
      </c>
      <c r="D1823" s="312">
        <v>45170</v>
      </c>
      <c r="E1823" s="293" t="s">
        <v>2880</v>
      </c>
      <c r="F1823" s="308">
        <v>162</v>
      </c>
      <c r="G1823" s="308">
        <v>161</v>
      </c>
      <c r="H1823" s="295">
        <v>30777.25</v>
      </c>
      <c r="I1823" s="295">
        <v>18256.2</v>
      </c>
      <c r="J1823" s="295">
        <v>0</v>
      </c>
      <c r="K1823" s="295">
        <v>49033.45</v>
      </c>
      <c r="L1823" s="295">
        <v>202.07</v>
      </c>
      <c r="M1823" s="295">
        <v>0</v>
      </c>
      <c r="N1823" s="295">
        <v>0</v>
      </c>
      <c r="O1823" s="295">
        <v>0</v>
      </c>
      <c r="P1823" s="295">
        <v>0</v>
      </c>
      <c r="Q1823" s="295">
        <v>0</v>
      </c>
      <c r="R1823" s="295">
        <v>49033.45</v>
      </c>
      <c r="S1823" s="295">
        <v>53918.51</v>
      </c>
      <c r="T1823" s="295">
        <v>246.22</v>
      </c>
      <c r="U1823" s="295">
        <v>0</v>
      </c>
      <c r="V1823" s="295">
        <v>0</v>
      </c>
      <c r="W1823" s="295">
        <v>0</v>
      </c>
      <c r="X1823" s="295">
        <v>0</v>
      </c>
      <c r="Y1823" s="295">
        <v>0</v>
      </c>
      <c r="Z1823" s="295">
        <v>54164.73</v>
      </c>
      <c r="AA1823" s="295">
        <v>0</v>
      </c>
      <c r="AB1823" s="295">
        <v>0</v>
      </c>
      <c r="AC1823" s="295">
        <v>0</v>
      </c>
      <c r="AD1823" s="295">
        <v>0</v>
      </c>
      <c r="AE1823" s="295">
        <v>0</v>
      </c>
      <c r="AF1823" s="295">
        <v>0</v>
      </c>
      <c r="AG1823" s="295">
        <v>0</v>
      </c>
      <c r="AH1823" s="295">
        <v>0</v>
      </c>
      <c r="AI1823" s="295">
        <v>0</v>
      </c>
      <c r="AJ1823" s="295">
        <v>0</v>
      </c>
      <c r="AK1823" s="295">
        <v>0</v>
      </c>
      <c r="AL1823" s="295">
        <v>0</v>
      </c>
      <c r="AM1823" s="295">
        <v>0</v>
      </c>
      <c r="AN1823" s="295">
        <v>0</v>
      </c>
      <c r="AO1823" s="295">
        <v>0</v>
      </c>
      <c r="AP1823" s="295">
        <v>0</v>
      </c>
      <c r="AQ1823" s="295">
        <v>0</v>
      </c>
      <c r="AR1823" s="295">
        <v>0</v>
      </c>
      <c r="AS1823" s="295">
        <v>0</v>
      </c>
      <c r="AT1823" s="295">
        <f t="shared" si="28"/>
        <v>0</v>
      </c>
      <c r="AU1823" s="295">
        <v>18458.27</v>
      </c>
      <c r="AV1823" s="295">
        <v>54164.73</v>
      </c>
      <c r="AW1823" s="296">
        <v>99</v>
      </c>
      <c r="AX1823" s="296">
        <v>300</v>
      </c>
      <c r="AY1823" s="295">
        <v>334600.01</v>
      </c>
      <c r="AZ1823" s="295">
        <v>50903.96</v>
      </c>
      <c r="BA1823" s="294">
        <v>57.381951999999998</v>
      </c>
      <c r="BB1823" s="294">
        <v>55.273402585857802</v>
      </c>
      <c r="BC1823" s="294">
        <v>9.6</v>
      </c>
      <c r="BD1823" s="294"/>
      <c r="BE1823" s="293" t="s">
        <v>4204</v>
      </c>
      <c r="BF1823" s="291"/>
      <c r="BG1823" s="293" t="s">
        <v>312</v>
      </c>
      <c r="BH1823" s="293" t="s">
        <v>188</v>
      </c>
      <c r="BI1823" s="293" t="s">
        <v>313</v>
      </c>
      <c r="BJ1823" s="293" t="s">
        <v>4205</v>
      </c>
      <c r="BK1823" s="292" t="s">
        <v>175</v>
      </c>
      <c r="BL1823" s="294">
        <v>383985.65416119999</v>
      </c>
      <c r="BM1823" s="292" t="s">
        <v>309</v>
      </c>
      <c r="BN1823" s="294"/>
      <c r="BO1823" s="297">
        <v>39058</v>
      </c>
      <c r="BP1823" s="297">
        <v>48189</v>
      </c>
      <c r="BQ1823" s="297" t="s">
        <v>936</v>
      </c>
      <c r="BR1823" s="297" t="s">
        <v>4769</v>
      </c>
      <c r="BS1823" s="297">
        <v>39058</v>
      </c>
      <c r="BT1823" s="297">
        <v>48189</v>
      </c>
      <c r="BU1823" s="294">
        <v>22429.21</v>
      </c>
      <c r="BV1823" s="294">
        <v>46.15</v>
      </c>
      <c r="BW1823" s="294">
        <v>0</v>
      </c>
    </row>
    <row r="1824" spans="1:75" s="289" customFormat="1" ht="18.2" customHeight="1" x14ac:dyDescent="0.15">
      <c r="A1824" s="298">
        <v>1822</v>
      </c>
      <c r="B1824" s="299" t="s">
        <v>305</v>
      </c>
      <c r="C1824" s="299" t="s">
        <v>306</v>
      </c>
      <c r="D1824" s="313">
        <v>45170</v>
      </c>
      <c r="E1824" s="300" t="s">
        <v>1097</v>
      </c>
      <c r="F1824" s="309">
        <v>160</v>
      </c>
      <c r="G1824" s="309">
        <v>159</v>
      </c>
      <c r="H1824" s="302">
        <v>25004.2</v>
      </c>
      <c r="I1824" s="302">
        <v>14743.88</v>
      </c>
      <c r="J1824" s="302">
        <v>0</v>
      </c>
      <c r="K1824" s="302">
        <v>39748.080000000002</v>
      </c>
      <c r="L1824" s="302">
        <v>164.21</v>
      </c>
      <c r="M1824" s="302">
        <v>0</v>
      </c>
      <c r="N1824" s="302">
        <v>0</v>
      </c>
      <c r="O1824" s="302">
        <v>0</v>
      </c>
      <c r="P1824" s="302">
        <v>0</v>
      </c>
      <c r="Q1824" s="302">
        <v>0</v>
      </c>
      <c r="R1824" s="302">
        <v>39748.080000000002</v>
      </c>
      <c r="S1824" s="302">
        <v>43170.28</v>
      </c>
      <c r="T1824" s="302">
        <v>200.03</v>
      </c>
      <c r="U1824" s="302">
        <v>0</v>
      </c>
      <c r="V1824" s="302">
        <v>0</v>
      </c>
      <c r="W1824" s="302">
        <v>0</v>
      </c>
      <c r="X1824" s="302">
        <v>0</v>
      </c>
      <c r="Y1824" s="302">
        <v>0</v>
      </c>
      <c r="Z1824" s="302">
        <v>43370.31</v>
      </c>
      <c r="AA1824" s="302">
        <v>0</v>
      </c>
      <c r="AB1824" s="302">
        <v>0</v>
      </c>
      <c r="AC1824" s="302">
        <v>0</v>
      </c>
      <c r="AD1824" s="302">
        <v>0</v>
      </c>
      <c r="AE1824" s="302">
        <v>0</v>
      </c>
      <c r="AF1824" s="302">
        <v>0</v>
      </c>
      <c r="AG1824" s="302">
        <v>0</v>
      </c>
      <c r="AH1824" s="302">
        <v>0</v>
      </c>
      <c r="AI1824" s="302">
        <v>0</v>
      </c>
      <c r="AJ1824" s="302">
        <v>0</v>
      </c>
      <c r="AK1824" s="302">
        <v>0</v>
      </c>
      <c r="AL1824" s="302">
        <v>0</v>
      </c>
      <c r="AM1824" s="302">
        <v>0</v>
      </c>
      <c r="AN1824" s="302">
        <v>0</v>
      </c>
      <c r="AO1824" s="302">
        <v>0</v>
      </c>
      <c r="AP1824" s="302">
        <v>0</v>
      </c>
      <c r="AQ1824" s="302">
        <v>0</v>
      </c>
      <c r="AR1824" s="302">
        <v>0</v>
      </c>
      <c r="AS1824" s="302">
        <v>0</v>
      </c>
      <c r="AT1824" s="295">
        <f t="shared" si="28"/>
        <v>0</v>
      </c>
      <c r="AU1824" s="302">
        <v>14908.09</v>
      </c>
      <c r="AV1824" s="302">
        <v>43370.31</v>
      </c>
      <c r="AW1824" s="303">
        <v>99</v>
      </c>
      <c r="AX1824" s="303">
        <v>300</v>
      </c>
      <c r="AY1824" s="302">
        <v>334600.01</v>
      </c>
      <c r="AZ1824" s="302">
        <v>41359.46</v>
      </c>
      <c r="BA1824" s="301">
        <v>46.622827999999998</v>
      </c>
      <c r="BB1824" s="301">
        <v>44.806385218042998</v>
      </c>
      <c r="BC1824" s="301">
        <v>9.6</v>
      </c>
      <c r="BD1824" s="301"/>
      <c r="BE1824" s="300" t="s">
        <v>4204</v>
      </c>
      <c r="BF1824" s="298"/>
      <c r="BG1824" s="300" t="s">
        <v>312</v>
      </c>
      <c r="BH1824" s="300" t="s">
        <v>188</v>
      </c>
      <c r="BI1824" s="300" t="s">
        <v>313</v>
      </c>
      <c r="BJ1824" s="300" t="s">
        <v>4205</v>
      </c>
      <c r="BK1824" s="299" t="s">
        <v>175</v>
      </c>
      <c r="BL1824" s="301">
        <v>311271.03029567999</v>
      </c>
      <c r="BM1824" s="299" t="s">
        <v>309</v>
      </c>
      <c r="BN1824" s="301"/>
      <c r="BO1824" s="304">
        <v>39058</v>
      </c>
      <c r="BP1824" s="304">
        <v>48189</v>
      </c>
      <c r="BQ1824" s="297" t="s">
        <v>4123</v>
      </c>
      <c r="BR1824" s="297" t="s">
        <v>4760</v>
      </c>
      <c r="BS1824" s="297">
        <v>39058</v>
      </c>
      <c r="BT1824" s="297">
        <v>48189</v>
      </c>
      <c r="BU1824" s="301">
        <v>18392.22</v>
      </c>
      <c r="BV1824" s="301">
        <v>37.49</v>
      </c>
      <c r="BW1824" s="301">
        <v>0</v>
      </c>
    </row>
    <row r="1825" spans="1:75" s="289" customFormat="1" ht="18.2" customHeight="1" x14ac:dyDescent="0.15">
      <c r="A1825" s="291">
        <v>1823</v>
      </c>
      <c r="B1825" s="292" t="s">
        <v>305</v>
      </c>
      <c r="C1825" s="292" t="s">
        <v>306</v>
      </c>
      <c r="D1825" s="312">
        <v>45170</v>
      </c>
      <c r="E1825" s="293" t="s">
        <v>2881</v>
      </c>
      <c r="F1825" s="308">
        <v>158</v>
      </c>
      <c r="G1825" s="308">
        <v>157</v>
      </c>
      <c r="H1825" s="295">
        <v>33440.32</v>
      </c>
      <c r="I1825" s="295">
        <v>64029.81</v>
      </c>
      <c r="J1825" s="295">
        <v>0</v>
      </c>
      <c r="K1825" s="295">
        <v>97470.13</v>
      </c>
      <c r="L1825" s="295">
        <v>713.9</v>
      </c>
      <c r="M1825" s="295">
        <v>0</v>
      </c>
      <c r="N1825" s="295">
        <v>0</v>
      </c>
      <c r="O1825" s="295">
        <v>0</v>
      </c>
      <c r="P1825" s="295">
        <v>0</v>
      </c>
      <c r="Q1825" s="295">
        <v>0</v>
      </c>
      <c r="R1825" s="295">
        <v>97470.13</v>
      </c>
      <c r="S1825" s="295">
        <v>89616.66</v>
      </c>
      <c r="T1825" s="295">
        <v>264.74</v>
      </c>
      <c r="U1825" s="295">
        <v>0</v>
      </c>
      <c r="V1825" s="295">
        <v>0</v>
      </c>
      <c r="W1825" s="295">
        <v>0</v>
      </c>
      <c r="X1825" s="295">
        <v>0</v>
      </c>
      <c r="Y1825" s="295">
        <v>0</v>
      </c>
      <c r="Z1825" s="295">
        <v>89881.4</v>
      </c>
      <c r="AA1825" s="295">
        <v>0</v>
      </c>
      <c r="AB1825" s="295">
        <v>0</v>
      </c>
      <c r="AC1825" s="295">
        <v>0</v>
      </c>
      <c r="AD1825" s="295">
        <v>0</v>
      </c>
      <c r="AE1825" s="295">
        <v>0</v>
      </c>
      <c r="AF1825" s="295">
        <v>0</v>
      </c>
      <c r="AG1825" s="295">
        <v>0</v>
      </c>
      <c r="AH1825" s="295">
        <v>0</v>
      </c>
      <c r="AI1825" s="295">
        <v>0</v>
      </c>
      <c r="AJ1825" s="295">
        <v>0</v>
      </c>
      <c r="AK1825" s="295">
        <v>0</v>
      </c>
      <c r="AL1825" s="295">
        <v>0</v>
      </c>
      <c r="AM1825" s="295">
        <v>0</v>
      </c>
      <c r="AN1825" s="295">
        <v>0</v>
      </c>
      <c r="AO1825" s="295">
        <v>0</v>
      </c>
      <c r="AP1825" s="295">
        <v>0</v>
      </c>
      <c r="AQ1825" s="295">
        <v>0</v>
      </c>
      <c r="AR1825" s="295">
        <v>0</v>
      </c>
      <c r="AS1825" s="295">
        <v>0</v>
      </c>
      <c r="AT1825" s="295">
        <f t="shared" si="28"/>
        <v>0</v>
      </c>
      <c r="AU1825" s="295">
        <v>64743.71</v>
      </c>
      <c r="AV1825" s="295">
        <v>89881.4</v>
      </c>
      <c r="AW1825" s="296">
        <v>39</v>
      </c>
      <c r="AX1825" s="296">
        <v>240</v>
      </c>
      <c r="AY1825" s="295">
        <v>440000</v>
      </c>
      <c r="AZ1825" s="295">
        <v>104989.41</v>
      </c>
      <c r="BA1825" s="294">
        <v>90</v>
      </c>
      <c r="BB1825" s="294">
        <v>83.554252757492407</v>
      </c>
      <c r="BC1825" s="294">
        <v>9.5</v>
      </c>
      <c r="BD1825" s="294"/>
      <c r="BE1825" s="293" t="s">
        <v>4204</v>
      </c>
      <c r="BF1825" s="291"/>
      <c r="BG1825" s="293" t="s">
        <v>380</v>
      </c>
      <c r="BH1825" s="293" t="s">
        <v>203</v>
      </c>
      <c r="BI1825" s="293" t="s">
        <v>762</v>
      </c>
      <c r="BJ1825" s="293" t="s">
        <v>4205</v>
      </c>
      <c r="BK1825" s="292" t="s">
        <v>175</v>
      </c>
      <c r="BL1825" s="294">
        <v>763297.94516248</v>
      </c>
      <c r="BM1825" s="292" t="s">
        <v>309</v>
      </c>
      <c r="BN1825" s="294"/>
      <c r="BO1825" s="297">
        <v>39058</v>
      </c>
      <c r="BP1825" s="297">
        <v>46363</v>
      </c>
      <c r="BQ1825" s="297" t="s">
        <v>934</v>
      </c>
      <c r="BR1825" s="297" t="s">
        <v>4763</v>
      </c>
      <c r="BS1825" s="297">
        <v>39058</v>
      </c>
      <c r="BT1825" s="297">
        <v>46363</v>
      </c>
      <c r="BU1825" s="294">
        <v>38658.629999999997</v>
      </c>
      <c r="BV1825" s="294">
        <v>69.5</v>
      </c>
      <c r="BW1825" s="294">
        <v>0</v>
      </c>
    </row>
    <row r="1826" spans="1:75" s="289" customFormat="1" ht="18.2" customHeight="1" x14ac:dyDescent="0.15">
      <c r="A1826" s="298">
        <v>1824</v>
      </c>
      <c r="B1826" s="299" t="s">
        <v>305</v>
      </c>
      <c r="C1826" s="299" t="s">
        <v>306</v>
      </c>
      <c r="D1826" s="313">
        <v>45170</v>
      </c>
      <c r="E1826" s="300" t="s">
        <v>2882</v>
      </c>
      <c r="F1826" s="309">
        <v>110</v>
      </c>
      <c r="G1826" s="309">
        <v>109</v>
      </c>
      <c r="H1826" s="302">
        <v>54965.43</v>
      </c>
      <c r="I1826" s="302">
        <v>26406.44</v>
      </c>
      <c r="J1826" s="302">
        <v>0</v>
      </c>
      <c r="K1826" s="302">
        <v>81371.87</v>
      </c>
      <c r="L1826" s="302">
        <v>362.54</v>
      </c>
      <c r="M1826" s="302">
        <v>0</v>
      </c>
      <c r="N1826" s="302">
        <v>0</v>
      </c>
      <c r="O1826" s="302">
        <v>0</v>
      </c>
      <c r="P1826" s="302">
        <v>0</v>
      </c>
      <c r="Q1826" s="302">
        <v>0</v>
      </c>
      <c r="R1826" s="302">
        <v>81371.87</v>
      </c>
      <c r="S1826" s="302">
        <v>60250.39</v>
      </c>
      <c r="T1826" s="302">
        <v>435.14</v>
      </c>
      <c r="U1826" s="302">
        <v>0</v>
      </c>
      <c r="V1826" s="302">
        <v>0</v>
      </c>
      <c r="W1826" s="302">
        <v>0</v>
      </c>
      <c r="X1826" s="302">
        <v>0</v>
      </c>
      <c r="Y1826" s="302">
        <v>0</v>
      </c>
      <c r="Z1826" s="302">
        <v>60685.53</v>
      </c>
      <c r="AA1826" s="302">
        <v>0</v>
      </c>
      <c r="AB1826" s="302">
        <v>0</v>
      </c>
      <c r="AC1826" s="302">
        <v>0</v>
      </c>
      <c r="AD1826" s="302">
        <v>0</v>
      </c>
      <c r="AE1826" s="302">
        <v>0</v>
      </c>
      <c r="AF1826" s="302">
        <v>0</v>
      </c>
      <c r="AG1826" s="302">
        <v>0</v>
      </c>
      <c r="AH1826" s="302">
        <v>0</v>
      </c>
      <c r="AI1826" s="302">
        <v>0</v>
      </c>
      <c r="AJ1826" s="302">
        <v>0</v>
      </c>
      <c r="AK1826" s="302">
        <v>0</v>
      </c>
      <c r="AL1826" s="302">
        <v>0</v>
      </c>
      <c r="AM1826" s="302">
        <v>0</v>
      </c>
      <c r="AN1826" s="302">
        <v>0</v>
      </c>
      <c r="AO1826" s="302">
        <v>0</v>
      </c>
      <c r="AP1826" s="302">
        <v>0</v>
      </c>
      <c r="AQ1826" s="302">
        <v>0</v>
      </c>
      <c r="AR1826" s="302">
        <v>0</v>
      </c>
      <c r="AS1826" s="302">
        <v>0</v>
      </c>
      <c r="AT1826" s="295">
        <f t="shared" si="28"/>
        <v>0</v>
      </c>
      <c r="AU1826" s="302">
        <v>26768.98</v>
      </c>
      <c r="AV1826" s="302">
        <v>60685.53</v>
      </c>
      <c r="AW1826" s="303">
        <v>99</v>
      </c>
      <c r="AX1826" s="303">
        <v>300</v>
      </c>
      <c r="AY1826" s="302">
        <v>466599.99</v>
      </c>
      <c r="AZ1826" s="302">
        <v>91299.67</v>
      </c>
      <c r="BA1826" s="301">
        <v>73.828131999999997</v>
      </c>
      <c r="BB1826" s="301">
        <v>65.800162908002207</v>
      </c>
      <c r="BC1826" s="301">
        <v>9.5</v>
      </c>
      <c r="BD1826" s="301"/>
      <c r="BE1826" s="300" t="s">
        <v>4204</v>
      </c>
      <c r="BF1826" s="298"/>
      <c r="BG1826" s="300" t="s">
        <v>320</v>
      </c>
      <c r="BH1826" s="300" t="s">
        <v>197</v>
      </c>
      <c r="BI1826" s="300" t="s">
        <v>373</v>
      </c>
      <c r="BJ1826" s="300" t="s">
        <v>4205</v>
      </c>
      <c r="BK1826" s="299" t="s">
        <v>175</v>
      </c>
      <c r="BL1826" s="301">
        <v>637230.92566952005</v>
      </c>
      <c r="BM1826" s="299" t="s">
        <v>309</v>
      </c>
      <c r="BN1826" s="301"/>
      <c r="BO1826" s="304">
        <v>39059</v>
      </c>
      <c r="BP1826" s="304">
        <v>48190</v>
      </c>
      <c r="BQ1826" s="297" t="s">
        <v>1030</v>
      </c>
      <c r="BR1826" s="297" t="s">
        <v>4790</v>
      </c>
      <c r="BS1826" s="297">
        <v>39059</v>
      </c>
      <c r="BT1826" s="297">
        <v>48190</v>
      </c>
      <c r="BU1826" s="301">
        <v>24244.87</v>
      </c>
      <c r="BV1826" s="301">
        <v>63.4</v>
      </c>
      <c r="BW1826" s="301">
        <v>0</v>
      </c>
    </row>
    <row r="1827" spans="1:75" s="289" customFormat="1" ht="18.2" customHeight="1" x14ac:dyDescent="0.15">
      <c r="A1827" s="291">
        <v>1825</v>
      </c>
      <c r="B1827" s="292" t="s">
        <v>305</v>
      </c>
      <c r="C1827" s="292" t="s">
        <v>306</v>
      </c>
      <c r="D1827" s="312">
        <v>45170</v>
      </c>
      <c r="E1827" s="293" t="s">
        <v>2883</v>
      </c>
      <c r="F1827" s="308">
        <v>1</v>
      </c>
      <c r="G1827" s="308">
        <v>1</v>
      </c>
      <c r="H1827" s="295">
        <v>15052.13</v>
      </c>
      <c r="I1827" s="295">
        <v>96.69</v>
      </c>
      <c r="J1827" s="295">
        <v>0</v>
      </c>
      <c r="K1827" s="295">
        <v>15148.82</v>
      </c>
      <c r="L1827" s="295">
        <v>97.49</v>
      </c>
      <c r="M1827" s="295">
        <v>0</v>
      </c>
      <c r="N1827" s="295">
        <v>96.69</v>
      </c>
      <c r="O1827" s="295">
        <v>0</v>
      </c>
      <c r="P1827" s="295">
        <v>0</v>
      </c>
      <c r="Q1827" s="295">
        <v>0</v>
      </c>
      <c r="R1827" s="295">
        <v>15052.13</v>
      </c>
      <c r="S1827" s="295">
        <v>124.98</v>
      </c>
      <c r="T1827" s="295">
        <v>124.18</v>
      </c>
      <c r="U1827" s="295">
        <v>0</v>
      </c>
      <c r="V1827" s="295">
        <v>124.98</v>
      </c>
      <c r="W1827" s="295">
        <v>0</v>
      </c>
      <c r="X1827" s="295">
        <v>0</v>
      </c>
      <c r="Y1827" s="295">
        <v>0</v>
      </c>
      <c r="Z1827" s="295">
        <v>124.18</v>
      </c>
      <c r="AA1827" s="295">
        <v>0</v>
      </c>
      <c r="AB1827" s="295">
        <v>0</v>
      </c>
      <c r="AC1827" s="295">
        <v>0</v>
      </c>
      <c r="AD1827" s="295">
        <v>0</v>
      </c>
      <c r="AE1827" s="295">
        <v>0</v>
      </c>
      <c r="AF1827" s="295">
        <v>-11.72</v>
      </c>
      <c r="AG1827" s="295">
        <v>0.16</v>
      </c>
      <c r="AH1827" s="295">
        <v>39.049999999999997</v>
      </c>
      <c r="AI1827" s="295">
        <v>40.520000000000003</v>
      </c>
      <c r="AJ1827" s="295">
        <v>0</v>
      </c>
      <c r="AK1827" s="295">
        <v>0</v>
      </c>
      <c r="AL1827" s="295">
        <v>42.71</v>
      </c>
      <c r="AM1827" s="295">
        <v>0</v>
      </c>
      <c r="AN1827" s="295">
        <v>13.11</v>
      </c>
      <c r="AO1827" s="295">
        <v>12.05</v>
      </c>
      <c r="AP1827" s="295">
        <v>0</v>
      </c>
      <c r="AQ1827" s="295">
        <v>0</v>
      </c>
      <c r="AR1827" s="295">
        <v>0</v>
      </c>
      <c r="AS1827" s="295">
        <v>0</v>
      </c>
      <c r="AT1827" s="295">
        <f t="shared" si="28"/>
        <v>357.55</v>
      </c>
      <c r="AU1827" s="295">
        <v>97.49</v>
      </c>
      <c r="AV1827" s="295">
        <v>124.18</v>
      </c>
      <c r="AW1827" s="296">
        <v>99</v>
      </c>
      <c r="AX1827" s="296">
        <v>300</v>
      </c>
      <c r="AY1827" s="295">
        <v>325000</v>
      </c>
      <c r="AZ1827" s="295">
        <v>24584.21</v>
      </c>
      <c r="BA1827" s="294">
        <v>28.541073000000001</v>
      </c>
      <c r="BB1827" s="294">
        <v>17.474791385832201</v>
      </c>
      <c r="BC1827" s="294">
        <v>9.9</v>
      </c>
      <c r="BD1827" s="294"/>
      <c r="BE1827" s="293" t="s">
        <v>4204</v>
      </c>
      <c r="BF1827" s="291"/>
      <c r="BG1827" s="293" t="s">
        <v>320</v>
      </c>
      <c r="BH1827" s="293" t="s">
        <v>181</v>
      </c>
      <c r="BI1827" s="293" t="s">
        <v>462</v>
      </c>
      <c r="BJ1827" s="293" t="s">
        <v>177</v>
      </c>
      <c r="BK1827" s="292" t="s">
        <v>175</v>
      </c>
      <c r="BL1827" s="294">
        <v>117874.67503447999</v>
      </c>
      <c r="BM1827" s="292" t="s">
        <v>309</v>
      </c>
      <c r="BN1827" s="294"/>
      <c r="BO1827" s="297">
        <v>39059</v>
      </c>
      <c r="BP1827" s="297">
        <v>48190</v>
      </c>
      <c r="BQ1827" s="297" t="s">
        <v>1063</v>
      </c>
      <c r="BR1827" s="297" t="s">
        <v>4761</v>
      </c>
      <c r="BS1827" s="297">
        <v>39059</v>
      </c>
      <c r="BT1827" s="297">
        <v>48190</v>
      </c>
      <c r="BU1827" s="294">
        <v>53.47</v>
      </c>
      <c r="BV1827" s="294">
        <v>40.520000000000003</v>
      </c>
      <c r="BW1827" s="294">
        <v>0</v>
      </c>
    </row>
    <row r="1828" spans="1:75" s="289" customFormat="1" ht="18.2" customHeight="1" x14ac:dyDescent="0.15">
      <c r="A1828" s="298">
        <v>1826</v>
      </c>
      <c r="B1828" s="299" t="s">
        <v>305</v>
      </c>
      <c r="C1828" s="299" t="s">
        <v>306</v>
      </c>
      <c r="D1828" s="313">
        <v>45170</v>
      </c>
      <c r="E1828" s="300" t="s">
        <v>2884</v>
      </c>
      <c r="F1828" s="309">
        <v>0</v>
      </c>
      <c r="G1828" s="309">
        <v>0</v>
      </c>
      <c r="H1828" s="302">
        <v>32222.37</v>
      </c>
      <c r="I1828" s="302">
        <v>0</v>
      </c>
      <c r="J1828" s="302">
        <v>0</v>
      </c>
      <c r="K1828" s="302">
        <v>32222.37</v>
      </c>
      <c r="L1828" s="302">
        <v>211.57</v>
      </c>
      <c r="M1828" s="302">
        <v>0</v>
      </c>
      <c r="N1828" s="302">
        <v>0</v>
      </c>
      <c r="O1828" s="302">
        <v>211.57</v>
      </c>
      <c r="P1828" s="302">
        <v>0</v>
      </c>
      <c r="Q1828" s="302">
        <v>0</v>
      </c>
      <c r="R1828" s="302">
        <v>32010.799999999999</v>
      </c>
      <c r="S1828" s="302">
        <v>0</v>
      </c>
      <c r="T1828" s="302">
        <v>257.77999999999997</v>
      </c>
      <c r="U1828" s="302">
        <v>0</v>
      </c>
      <c r="V1828" s="302">
        <v>0</v>
      </c>
      <c r="W1828" s="302">
        <v>257.77999999999997</v>
      </c>
      <c r="X1828" s="302">
        <v>0</v>
      </c>
      <c r="Y1828" s="302">
        <v>0</v>
      </c>
      <c r="Z1828" s="302">
        <v>0</v>
      </c>
      <c r="AA1828" s="302">
        <v>48.31</v>
      </c>
      <c r="AB1828" s="302">
        <v>0</v>
      </c>
      <c r="AC1828" s="302">
        <v>0</v>
      </c>
      <c r="AD1828" s="302">
        <v>0</v>
      </c>
      <c r="AE1828" s="302">
        <v>0</v>
      </c>
      <c r="AF1828" s="302">
        <v>-11.22</v>
      </c>
      <c r="AG1828" s="302">
        <v>25.88</v>
      </c>
      <c r="AH1828" s="302">
        <v>66.94</v>
      </c>
      <c r="AI1828" s="302">
        <v>0</v>
      </c>
      <c r="AJ1828" s="302">
        <v>0</v>
      </c>
      <c r="AK1828" s="302">
        <v>0</v>
      </c>
      <c r="AL1828" s="302">
        <v>0</v>
      </c>
      <c r="AM1828" s="302">
        <v>0</v>
      </c>
      <c r="AN1828" s="302">
        <v>0</v>
      </c>
      <c r="AO1828" s="302">
        <v>0</v>
      </c>
      <c r="AP1828" s="302">
        <v>23.65</v>
      </c>
      <c r="AQ1828" s="302">
        <v>0</v>
      </c>
      <c r="AR1828" s="302">
        <v>22.74</v>
      </c>
      <c r="AS1828" s="302">
        <v>0</v>
      </c>
      <c r="AT1828" s="295">
        <f t="shared" si="28"/>
        <v>600.16999999999996</v>
      </c>
      <c r="AU1828" s="302">
        <v>0</v>
      </c>
      <c r="AV1828" s="302">
        <v>0</v>
      </c>
      <c r="AW1828" s="303">
        <v>99</v>
      </c>
      <c r="AX1828" s="303">
        <v>300</v>
      </c>
      <c r="AY1828" s="302">
        <v>253022</v>
      </c>
      <c r="AZ1828" s="302">
        <v>53295.199999999997</v>
      </c>
      <c r="BA1828" s="301">
        <v>79.47439</v>
      </c>
      <c r="BB1828" s="301">
        <v>47.734857987436001</v>
      </c>
      <c r="BC1828" s="301">
        <v>9.6</v>
      </c>
      <c r="BD1828" s="301"/>
      <c r="BE1828" s="300" t="s">
        <v>4204</v>
      </c>
      <c r="BF1828" s="298"/>
      <c r="BG1828" s="300" t="s">
        <v>320</v>
      </c>
      <c r="BH1828" s="300" t="s">
        <v>197</v>
      </c>
      <c r="BI1828" s="300" t="s">
        <v>373</v>
      </c>
      <c r="BJ1828" s="300" t="s">
        <v>103</v>
      </c>
      <c r="BK1828" s="299" t="s">
        <v>175</v>
      </c>
      <c r="BL1828" s="301">
        <v>250679.6478368</v>
      </c>
      <c r="BM1828" s="299" t="s">
        <v>309</v>
      </c>
      <c r="BN1828" s="301"/>
      <c r="BO1828" s="304">
        <v>39059</v>
      </c>
      <c r="BP1828" s="304">
        <v>48190</v>
      </c>
      <c r="BQ1828" s="297" t="s">
        <v>4757</v>
      </c>
      <c r="BR1828" s="297" t="s">
        <v>4764</v>
      </c>
      <c r="BS1828" s="297">
        <v>39059</v>
      </c>
      <c r="BT1828" s="297">
        <v>48190</v>
      </c>
      <c r="BU1828" s="301">
        <v>0</v>
      </c>
      <c r="BV1828" s="301">
        <v>48.31</v>
      </c>
      <c r="BW1828" s="301">
        <v>0</v>
      </c>
    </row>
    <row r="1829" spans="1:75" s="289" customFormat="1" ht="18.2" customHeight="1" x14ac:dyDescent="0.15">
      <c r="A1829" s="291">
        <v>1827</v>
      </c>
      <c r="B1829" s="292" t="s">
        <v>305</v>
      </c>
      <c r="C1829" s="292" t="s">
        <v>306</v>
      </c>
      <c r="D1829" s="312">
        <v>45170</v>
      </c>
      <c r="E1829" s="293" t="s">
        <v>2885</v>
      </c>
      <c r="F1829" s="308">
        <v>127</v>
      </c>
      <c r="G1829" s="308">
        <v>126</v>
      </c>
      <c r="H1829" s="295">
        <v>50137.74</v>
      </c>
      <c r="I1829" s="295">
        <v>30390.67</v>
      </c>
      <c r="J1829" s="295">
        <v>0</v>
      </c>
      <c r="K1829" s="295">
        <v>80528.41</v>
      </c>
      <c r="L1829" s="295">
        <v>382.05</v>
      </c>
      <c r="M1829" s="295">
        <v>0</v>
      </c>
      <c r="N1829" s="295">
        <v>0</v>
      </c>
      <c r="O1829" s="295">
        <v>0</v>
      </c>
      <c r="P1829" s="295">
        <v>0</v>
      </c>
      <c r="Q1829" s="295">
        <v>0</v>
      </c>
      <c r="R1829" s="295">
        <v>80528.41</v>
      </c>
      <c r="S1829" s="295">
        <v>67759.55</v>
      </c>
      <c r="T1829" s="295">
        <v>396.92</v>
      </c>
      <c r="U1829" s="295">
        <v>0</v>
      </c>
      <c r="V1829" s="295">
        <v>0</v>
      </c>
      <c r="W1829" s="295">
        <v>0</v>
      </c>
      <c r="X1829" s="295">
        <v>0</v>
      </c>
      <c r="Y1829" s="295">
        <v>0</v>
      </c>
      <c r="Z1829" s="295">
        <v>68156.47</v>
      </c>
      <c r="AA1829" s="295">
        <v>0</v>
      </c>
      <c r="AB1829" s="295">
        <v>0</v>
      </c>
      <c r="AC1829" s="295">
        <v>0</v>
      </c>
      <c r="AD1829" s="295">
        <v>0</v>
      </c>
      <c r="AE1829" s="295">
        <v>0</v>
      </c>
      <c r="AF1829" s="295">
        <v>0</v>
      </c>
      <c r="AG1829" s="295">
        <v>0</v>
      </c>
      <c r="AH1829" s="295">
        <v>0</v>
      </c>
      <c r="AI1829" s="295">
        <v>0</v>
      </c>
      <c r="AJ1829" s="295">
        <v>0</v>
      </c>
      <c r="AK1829" s="295">
        <v>0</v>
      </c>
      <c r="AL1829" s="295">
        <v>0</v>
      </c>
      <c r="AM1829" s="295">
        <v>0</v>
      </c>
      <c r="AN1829" s="295">
        <v>0</v>
      </c>
      <c r="AO1829" s="295">
        <v>0</v>
      </c>
      <c r="AP1829" s="295">
        <v>0</v>
      </c>
      <c r="AQ1829" s="295">
        <v>0</v>
      </c>
      <c r="AR1829" s="295">
        <v>0</v>
      </c>
      <c r="AS1829" s="295">
        <v>0</v>
      </c>
      <c r="AT1829" s="295">
        <f t="shared" si="28"/>
        <v>0</v>
      </c>
      <c r="AU1829" s="295">
        <v>30772.720000000001</v>
      </c>
      <c r="AV1829" s="295">
        <v>68156.47</v>
      </c>
      <c r="AW1829" s="296">
        <v>99</v>
      </c>
      <c r="AX1829" s="296">
        <v>300</v>
      </c>
      <c r="AY1829" s="295">
        <v>510000.02</v>
      </c>
      <c r="AZ1829" s="295">
        <v>89157.65</v>
      </c>
      <c r="BA1829" s="294">
        <v>65.960785000000001</v>
      </c>
      <c r="BB1829" s="294">
        <v>59.576683979466203</v>
      </c>
      <c r="BC1829" s="294">
        <v>9.5</v>
      </c>
      <c r="BD1829" s="294"/>
      <c r="BE1829" s="293" t="s">
        <v>4204</v>
      </c>
      <c r="BF1829" s="291"/>
      <c r="BG1829" s="293" t="s">
        <v>312</v>
      </c>
      <c r="BH1829" s="293" t="s">
        <v>230</v>
      </c>
      <c r="BI1829" s="293" t="s">
        <v>642</v>
      </c>
      <c r="BJ1829" s="293" t="s">
        <v>4205</v>
      </c>
      <c r="BK1829" s="292" t="s">
        <v>175</v>
      </c>
      <c r="BL1829" s="294">
        <v>630625.70943736006</v>
      </c>
      <c r="BM1829" s="292" t="s">
        <v>309</v>
      </c>
      <c r="BN1829" s="294"/>
      <c r="BO1829" s="297">
        <v>39059</v>
      </c>
      <c r="BP1829" s="297">
        <v>48190</v>
      </c>
      <c r="BQ1829" s="297" t="s">
        <v>937</v>
      </c>
      <c r="BR1829" s="297" t="s">
        <v>4765</v>
      </c>
      <c r="BS1829" s="297">
        <v>39059</v>
      </c>
      <c r="BT1829" s="297">
        <v>48190</v>
      </c>
      <c r="BU1829" s="294">
        <v>27841.47</v>
      </c>
      <c r="BV1829" s="294">
        <v>61.92</v>
      </c>
      <c r="BW1829" s="294">
        <v>0</v>
      </c>
    </row>
    <row r="1830" spans="1:75" s="289" customFormat="1" ht="18.2" customHeight="1" x14ac:dyDescent="0.15">
      <c r="A1830" s="298">
        <v>1828</v>
      </c>
      <c r="B1830" s="299" t="s">
        <v>305</v>
      </c>
      <c r="C1830" s="299" t="s">
        <v>306</v>
      </c>
      <c r="D1830" s="313">
        <v>45170</v>
      </c>
      <c r="E1830" s="300" t="s">
        <v>2886</v>
      </c>
      <c r="F1830" s="309">
        <v>174</v>
      </c>
      <c r="G1830" s="309">
        <v>173</v>
      </c>
      <c r="H1830" s="302">
        <v>62105.440000000002</v>
      </c>
      <c r="I1830" s="302">
        <v>38522.86</v>
      </c>
      <c r="J1830" s="302">
        <v>0</v>
      </c>
      <c r="K1830" s="302">
        <v>100628.3</v>
      </c>
      <c r="L1830" s="302">
        <v>409.68</v>
      </c>
      <c r="M1830" s="302">
        <v>0</v>
      </c>
      <c r="N1830" s="302">
        <v>0</v>
      </c>
      <c r="O1830" s="302">
        <v>0</v>
      </c>
      <c r="P1830" s="302">
        <v>0</v>
      </c>
      <c r="Q1830" s="302">
        <v>0</v>
      </c>
      <c r="R1830" s="302">
        <v>100628.3</v>
      </c>
      <c r="S1830" s="302">
        <v>117410.69</v>
      </c>
      <c r="T1830" s="302">
        <v>491.67</v>
      </c>
      <c r="U1830" s="302">
        <v>0</v>
      </c>
      <c r="V1830" s="302">
        <v>0</v>
      </c>
      <c r="W1830" s="302">
        <v>0</v>
      </c>
      <c r="X1830" s="302">
        <v>0</v>
      </c>
      <c r="Y1830" s="302">
        <v>0</v>
      </c>
      <c r="Z1830" s="302">
        <v>117902.36</v>
      </c>
      <c r="AA1830" s="302">
        <v>0</v>
      </c>
      <c r="AB1830" s="302">
        <v>0</v>
      </c>
      <c r="AC1830" s="302">
        <v>0</v>
      </c>
      <c r="AD1830" s="302">
        <v>0</v>
      </c>
      <c r="AE1830" s="302">
        <v>0</v>
      </c>
      <c r="AF1830" s="302">
        <v>0</v>
      </c>
      <c r="AG1830" s="302">
        <v>0</v>
      </c>
      <c r="AH1830" s="302">
        <v>0</v>
      </c>
      <c r="AI1830" s="302">
        <v>0</v>
      </c>
      <c r="AJ1830" s="302">
        <v>0</v>
      </c>
      <c r="AK1830" s="302">
        <v>0</v>
      </c>
      <c r="AL1830" s="302">
        <v>0</v>
      </c>
      <c r="AM1830" s="302">
        <v>0</v>
      </c>
      <c r="AN1830" s="302">
        <v>0</v>
      </c>
      <c r="AO1830" s="302">
        <v>0</v>
      </c>
      <c r="AP1830" s="302">
        <v>0</v>
      </c>
      <c r="AQ1830" s="302">
        <v>0</v>
      </c>
      <c r="AR1830" s="302">
        <v>0</v>
      </c>
      <c r="AS1830" s="302">
        <v>0</v>
      </c>
      <c r="AT1830" s="295">
        <f t="shared" si="28"/>
        <v>0</v>
      </c>
      <c r="AU1830" s="302">
        <v>38932.54</v>
      </c>
      <c r="AV1830" s="302">
        <v>117902.36</v>
      </c>
      <c r="AW1830" s="303">
        <v>99</v>
      </c>
      <c r="AX1830" s="303">
        <v>300</v>
      </c>
      <c r="AY1830" s="302">
        <v>433999.98</v>
      </c>
      <c r="AZ1830" s="302">
        <v>103164.73</v>
      </c>
      <c r="BA1830" s="301">
        <v>89.688947999999996</v>
      </c>
      <c r="BB1830" s="301">
        <v>87.483836443214699</v>
      </c>
      <c r="BC1830" s="301">
        <v>9.5</v>
      </c>
      <c r="BD1830" s="301"/>
      <c r="BE1830" s="300" t="s">
        <v>4204</v>
      </c>
      <c r="BF1830" s="298"/>
      <c r="BG1830" s="300" t="s">
        <v>320</v>
      </c>
      <c r="BH1830" s="300" t="s">
        <v>181</v>
      </c>
      <c r="BI1830" s="300" t="s">
        <v>462</v>
      </c>
      <c r="BJ1830" s="300" t="s">
        <v>4205</v>
      </c>
      <c r="BK1830" s="299" t="s">
        <v>175</v>
      </c>
      <c r="BL1830" s="301">
        <v>788029.87761680002</v>
      </c>
      <c r="BM1830" s="299" t="s">
        <v>309</v>
      </c>
      <c r="BN1830" s="301"/>
      <c r="BO1830" s="304">
        <v>39059</v>
      </c>
      <c r="BP1830" s="304">
        <v>48190</v>
      </c>
      <c r="BQ1830" s="297" t="s">
        <v>931</v>
      </c>
      <c r="BR1830" s="297" t="s">
        <v>4779</v>
      </c>
      <c r="BS1830" s="297">
        <v>39059</v>
      </c>
      <c r="BT1830" s="297">
        <v>48190</v>
      </c>
      <c r="BU1830" s="301">
        <v>42421.97</v>
      </c>
      <c r="BV1830" s="301">
        <v>71.64</v>
      </c>
      <c r="BW1830" s="301">
        <v>0</v>
      </c>
    </row>
    <row r="1831" spans="1:75" s="289" customFormat="1" ht="18.2" customHeight="1" x14ac:dyDescent="0.15">
      <c r="A1831" s="291">
        <v>1829</v>
      </c>
      <c r="B1831" s="292" t="s">
        <v>305</v>
      </c>
      <c r="C1831" s="292" t="s">
        <v>306</v>
      </c>
      <c r="D1831" s="312">
        <v>45170</v>
      </c>
      <c r="E1831" s="293" t="s">
        <v>2887</v>
      </c>
      <c r="F1831" s="308">
        <v>147</v>
      </c>
      <c r="G1831" s="308">
        <v>146</v>
      </c>
      <c r="H1831" s="295">
        <v>16318.78</v>
      </c>
      <c r="I1831" s="295">
        <v>8948.9500000000007</v>
      </c>
      <c r="J1831" s="295">
        <v>0</v>
      </c>
      <c r="K1831" s="295">
        <v>25267.73</v>
      </c>
      <c r="L1831" s="295">
        <v>105.67</v>
      </c>
      <c r="M1831" s="295">
        <v>0</v>
      </c>
      <c r="N1831" s="295">
        <v>0</v>
      </c>
      <c r="O1831" s="295">
        <v>0</v>
      </c>
      <c r="P1831" s="295">
        <v>0</v>
      </c>
      <c r="Q1831" s="295">
        <v>0</v>
      </c>
      <c r="R1831" s="295">
        <v>25267.73</v>
      </c>
      <c r="S1831" s="295">
        <v>26134.85</v>
      </c>
      <c r="T1831" s="295">
        <v>134.63</v>
      </c>
      <c r="U1831" s="295">
        <v>0</v>
      </c>
      <c r="V1831" s="295">
        <v>0</v>
      </c>
      <c r="W1831" s="295">
        <v>0</v>
      </c>
      <c r="X1831" s="295">
        <v>0</v>
      </c>
      <c r="Y1831" s="295">
        <v>0</v>
      </c>
      <c r="Z1831" s="295">
        <v>26269.48</v>
      </c>
      <c r="AA1831" s="295">
        <v>0</v>
      </c>
      <c r="AB1831" s="295">
        <v>0</v>
      </c>
      <c r="AC1831" s="295">
        <v>0</v>
      </c>
      <c r="AD1831" s="295">
        <v>0</v>
      </c>
      <c r="AE1831" s="295">
        <v>0</v>
      </c>
      <c r="AF1831" s="295">
        <v>0</v>
      </c>
      <c r="AG1831" s="295">
        <v>0</v>
      </c>
      <c r="AH1831" s="295">
        <v>0</v>
      </c>
      <c r="AI1831" s="295">
        <v>0</v>
      </c>
      <c r="AJ1831" s="295">
        <v>0</v>
      </c>
      <c r="AK1831" s="295">
        <v>0</v>
      </c>
      <c r="AL1831" s="295">
        <v>0</v>
      </c>
      <c r="AM1831" s="295">
        <v>0</v>
      </c>
      <c r="AN1831" s="295">
        <v>0</v>
      </c>
      <c r="AO1831" s="295">
        <v>0</v>
      </c>
      <c r="AP1831" s="295">
        <v>0</v>
      </c>
      <c r="AQ1831" s="295">
        <v>0</v>
      </c>
      <c r="AR1831" s="295">
        <v>0</v>
      </c>
      <c r="AS1831" s="295">
        <v>0</v>
      </c>
      <c r="AT1831" s="295">
        <f t="shared" si="28"/>
        <v>0</v>
      </c>
      <c r="AU1831" s="295">
        <v>9054.6200000000008</v>
      </c>
      <c r="AV1831" s="295">
        <v>26269.48</v>
      </c>
      <c r="AW1831" s="296">
        <v>99</v>
      </c>
      <c r="AX1831" s="296">
        <v>300</v>
      </c>
      <c r="AY1831" s="295">
        <v>257000.01</v>
      </c>
      <c r="AZ1831" s="295">
        <v>26650.69</v>
      </c>
      <c r="BA1831" s="294">
        <v>39.126654000000002</v>
      </c>
      <c r="BB1831" s="294">
        <v>37.096290155167502</v>
      </c>
      <c r="BC1831" s="294">
        <v>9.9</v>
      </c>
      <c r="BD1831" s="294"/>
      <c r="BE1831" s="293" t="s">
        <v>4204</v>
      </c>
      <c r="BF1831" s="291"/>
      <c r="BG1831" s="293" t="s">
        <v>358</v>
      </c>
      <c r="BH1831" s="293" t="s">
        <v>182</v>
      </c>
      <c r="BI1831" s="293" t="s">
        <v>548</v>
      </c>
      <c r="BJ1831" s="293" t="s">
        <v>4205</v>
      </c>
      <c r="BK1831" s="292" t="s">
        <v>175</v>
      </c>
      <c r="BL1831" s="294">
        <v>197874.01933208</v>
      </c>
      <c r="BM1831" s="292" t="s">
        <v>309</v>
      </c>
      <c r="BN1831" s="294"/>
      <c r="BO1831" s="297">
        <v>39059</v>
      </c>
      <c r="BP1831" s="297">
        <v>48190</v>
      </c>
      <c r="BQ1831" s="297" t="s">
        <v>931</v>
      </c>
      <c r="BR1831" s="297" t="s">
        <v>4779</v>
      </c>
      <c r="BS1831" s="297">
        <v>39059</v>
      </c>
      <c r="BT1831" s="297">
        <v>48190</v>
      </c>
      <c r="BU1831" s="294">
        <v>14217.68</v>
      </c>
      <c r="BV1831" s="294">
        <v>43.93</v>
      </c>
      <c r="BW1831" s="294">
        <v>0</v>
      </c>
    </row>
    <row r="1832" spans="1:75" s="289" customFormat="1" ht="18.2" customHeight="1" x14ac:dyDescent="0.15">
      <c r="A1832" s="298">
        <v>1830</v>
      </c>
      <c r="B1832" s="299" t="s">
        <v>305</v>
      </c>
      <c r="C1832" s="299" t="s">
        <v>306</v>
      </c>
      <c r="D1832" s="313">
        <v>45170</v>
      </c>
      <c r="E1832" s="300" t="s">
        <v>2888</v>
      </c>
      <c r="F1832" s="309">
        <v>0</v>
      </c>
      <c r="G1832" s="309">
        <v>0</v>
      </c>
      <c r="H1832" s="302">
        <v>6566.94</v>
      </c>
      <c r="I1832" s="302">
        <v>0</v>
      </c>
      <c r="J1832" s="302">
        <v>0</v>
      </c>
      <c r="K1832" s="302">
        <v>6566.94</v>
      </c>
      <c r="L1832" s="302">
        <v>139.25</v>
      </c>
      <c r="M1832" s="302">
        <v>0</v>
      </c>
      <c r="N1832" s="302">
        <v>0</v>
      </c>
      <c r="O1832" s="302">
        <v>139.25</v>
      </c>
      <c r="P1832" s="302">
        <v>0</v>
      </c>
      <c r="Q1832" s="302">
        <v>0</v>
      </c>
      <c r="R1832" s="302">
        <v>6427.69</v>
      </c>
      <c r="S1832" s="302">
        <v>0</v>
      </c>
      <c r="T1832" s="302">
        <v>54.18</v>
      </c>
      <c r="U1832" s="302">
        <v>0</v>
      </c>
      <c r="V1832" s="302">
        <v>0</v>
      </c>
      <c r="W1832" s="302">
        <v>54.18</v>
      </c>
      <c r="X1832" s="302">
        <v>0</v>
      </c>
      <c r="Y1832" s="302">
        <v>0</v>
      </c>
      <c r="Z1832" s="302">
        <v>0</v>
      </c>
      <c r="AA1832" s="302">
        <v>31.76</v>
      </c>
      <c r="AB1832" s="302">
        <v>0</v>
      </c>
      <c r="AC1832" s="302">
        <v>0</v>
      </c>
      <c r="AD1832" s="302">
        <v>0</v>
      </c>
      <c r="AE1832" s="302">
        <v>0</v>
      </c>
      <c r="AF1832" s="302">
        <v>-6.58</v>
      </c>
      <c r="AG1832" s="302">
        <v>9.8000000000000007</v>
      </c>
      <c r="AH1832" s="302">
        <v>33.909999999999997</v>
      </c>
      <c r="AI1832" s="302">
        <v>0</v>
      </c>
      <c r="AJ1832" s="302">
        <v>0</v>
      </c>
      <c r="AK1832" s="302">
        <v>0</v>
      </c>
      <c r="AL1832" s="302">
        <v>0</v>
      </c>
      <c r="AM1832" s="302">
        <v>0</v>
      </c>
      <c r="AN1832" s="302">
        <v>0</v>
      </c>
      <c r="AO1832" s="302">
        <v>0</v>
      </c>
      <c r="AP1832" s="302">
        <v>2.2999999999999998</v>
      </c>
      <c r="AQ1832" s="302">
        <v>0</v>
      </c>
      <c r="AR1832" s="302">
        <v>0.3</v>
      </c>
      <c r="AS1832" s="302">
        <v>0</v>
      </c>
      <c r="AT1832" s="295">
        <f t="shared" si="28"/>
        <v>264.32</v>
      </c>
      <c r="AU1832" s="302">
        <v>0</v>
      </c>
      <c r="AV1832" s="302">
        <v>0</v>
      </c>
      <c r="AW1832" s="303">
        <v>39</v>
      </c>
      <c r="AX1832" s="303">
        <v>240</v>
      </c>
      <c r="AY1832" s="302">
        <v>314000</v>
      </c>
      <c r="AZ1832" s="302">
        <v>20182.39</v>
      </c>
      <c r="BA1832" s="301">
        <v>24.251597</v>
      </c>
      <c r="BB1832" s="301">
        <v>7.7236515358651801</v>
      </c>
      <c r="BC1832" s="301">
        <v>9.9</v>
      </c>
      <c r="BD1832" s="301"/>
      <c r="BE1832" s="300" t="s">
        <v>4204</v>
      </c>
      <c r="BF1832" s="298"/>
      <c r="BG1832" s="300" t="s">
        <v>320</v>
      </c>
      <c r="BH1832" s="300" t="s">
        <v>181</v>
      </c>
      <c r="BI1832" s="300" t="s">
        <v>462</v>
      </c>
      <c r="BJ1832" s="300" t="s">
        <v>103</v>
      </c>
      <c r="BK1832" s="299" t="s">
        <v>175</v>
      </c>
      <c r="BL1832" s="301">
        <v>50335.85744824</v>
      </c>
      <c r="BM1832" s="299" t="s">
        <v>309</v>
      </c>
      <c r="BN1832" s="301"/>
      <c r="BO1832" s="304">
        <v>39059</v>
      </c>
      <c r="BP1832" s="304">
        <v>46364</v>
      </c>
      <c r="BQ1832" s="297" t="s">
        <v>4757</v>
      </c>
      <c r="BR1832" s="297" t="s">
        <v>4764</v>
      </c>
      <c r="BS1832" s="297">
        <v>39059</v>
      </c>
      <c r="BT1832" s="297">
        <v>46364</v>
      </c>
      <c r="BU1832" s="301">
        <v>0</v>
      </c>
      <c r="BV1832" s="301">
        <v>31.76</v>
      </c>
      <c r="BW1832" s="301">
        <v>0</v>
      </c>
    </row>
    <row r="1833" spans="1:75" s="289" customFormat="1" ht="18.2" customHeight="1" x14ac:dyDescent="0.15">
      <c r="A1833" s="291">
        <v>1831</v>
      </c>
      <c r="B1833" s="292" t="s">
        <v>305</v>
      </c>
      <c r="C1833" s="292" t="s">
        <v>306</v>
      </c>
      <c r="D1833" s="312">
        <v>45170</v>
      </c>
      <c r="E1833" s="293" t="s">
        <v>2889</v>
      </c>
      <c r="F1833" s="308">
        <v>174</v>
      </c>
      <c r="G1833" s="308">
        <v>173</v>
      </c>
      <c r="H1833" s="295">
        <v>42217.3</v>
      </c>
      <c r="I1833" s="295">
        <v>26186.69</v>
      </c>
      <c r="J1833" s="295">
        <v>0</v>
      </c>
      <c r="K1833" s="295">
        <v>68403.990000000005</v>
      </c>
      <c r="L1833" s="295">
        <v>278.49</v>
      </c>
      <c r="M1833" s="295">
        <v>0</v>
      </c>
      <c r="N1833" s="295">
        <v>0</v>
      </c>
      <c r="O1833" s="295">
        <v>0</v>
      </c>
      <c r="P1833" s="295">
        <v>0</v>
      </c>
      <c r="Q1833" s="295">
        <v>0</v>
      </c>
      <c r="R1833" s="295">
        <v>68403.990000000005</v>
      </c>
      <c r="S1833" s="295">
        <v>79556.22</v>
      </c>
      <c r="T1833" s="295">
        <v>334.22</v>
      </c>
      <c r="U1833" s="295">
        <v>0</v>
      </c>
      <c r="V1833" s="295">
        <v>0</v>
      </c>
      <c r="W1833" s="295">
        <v>0</v>
      </c>
      <c r="X1833" s="295">
        <v>0</v>
      </c>
      <c r="Y1833" s="295">
        <v>0</v>
      </c>
      <c r="Z1833" s="295">
        <v>79890.44</v>
      </c>
      <c r="AA1833" s="295">
        <v>0</v>
      </c>
      <c r="AB1833" s="295">
        <v>0</v>
      </c>
      <c r="AC1833" s="295">
        <v>0</v>
      </c>
      <c r="AD1833" s="295">
        <v>0</v>
      </c>
      <c r="AE1833" s="295">
        <v>0</v>
      </c>
      <c r="AF1833" s="295">
        <v>0</v>
      </c>
      <c r="AG1833" s="295">
        <v>0</v>
      </c>
      <c r="AH1833" s="295">
        <v>0</v>
      </c>
      <c r="AI1833" s="295">
        <v>0</v>
      </c>
      <c r="AJ1833" s="295">
        <v>0</v>
      </c>
      <c r="AK1833" s="295">
        <v>0</v>
      </c>
      <c r="AL1833" s="295">
        <v>0</v>
      </c>
      <c r="AM1833" s="295">
        <v>0</v>
      </c>
      <c r="AN1833" s="295">
        <v>0</v>
      </c>
      <c r="AO1833" s="295">
        <v>0</v>
      </c>
      <c r="AP1833" s="295">
        <v>0</v>
      </c>
      <c r="AQ1833" s="295">
        <v>0</v>
      </c>
      <c r="AR1833" s="295">
        <v>0</v>
      </c>
      <c r="AS1833" s="295">
        <v>0</v>
      </c>
      <c r="AT1833" s="295">
        <f t="shared" si="28"/>
        <v>0</v>
      </c>
      <c r="AU1833" s="295">
        <v>26465.18</v>
      </c>
      <c r="AV1833" s="295">
        <v>79890.44</v>
      </c>
      <c r="AW1833" s="296">
        <v>99</v>
      </c>
      <c r="AX1833" s="296">
        <v>300</v>
      </c>
      <c r="AY1833" s="295">
        <v>294000.01</v>
      </c>
      <c r="AZ1833" s="295">
        <v>70128.160000000003</v>
      </c>
      <c r="BA1833" s="294">
        <v>89.999996999999993</v>
      </c>
      <c r="BB1833" s="294">
        <v>87.787258282379398</v>
      </c>
      <c r="BC1833" s="294">
        <v>9.5</v>
      </c>
      <c r="BD1833" s="294"/>
      <c r="BE1833" s="293" t="s">
        <v>4204</v>
      </c>
      <c r="BF1833" s="291"/>
      <c r="BG1833" s="293" t="s">
        <v>320</v>
      </c>
      <c r="BH1833" s="293" t="s">
        <v>181</v>
      </c>
      <c r="BI1833" s="293" t="s">
        <v>462</v>
      </c>
      <c r="BJ1833" s="293" t="s">
        <v>4205</v>
      </c>
      <c r="BK1833" s="292" t="s">
        <v>175</v>
      </c>
      <c r="BL1833" s="294">
        <v>535678.21247303998</v>
      </c>
      <c r="BM1833" s="292" t="s">
        <v>309</v>
      </c>
      <c r="BN1833" s="294"/>
      <c r="BO1833" s="297">
        <v>39059</v>
      </c>
      <c r="BP1833" s="297">
        <v>48190</v>
      </c>
      <c r="BQ1833" s="297" t="s">
        <v>4231</v>
      </c>
      <c r="BR1833" s="297" t="s">
        <v>4796</v>
      </c>
      <c r="BS1833" s="297">
        <v>39059</v>
      </c>
      <c r="BT1833" s="297">
        <v>48190</v>
      </c>
      <c r="BU1833" s="294">
        <v>28769.08</v>
      </c>
      <c r="BV1833" s="294">
        <v>48.7</v>
      </c>
      <c r="BW1833" s="294">
        <v>0</v>
      </c>
    </row>
    <row r="1834" spans="1:75" s="289" customFormat="1" ht="18.2" customHeight="1" x14ac:dyDescent="0.15">
      <c r="A1834" s="298">
        <v>1832</v>
      </c>
      <c r="B1834" s="299" t="s">
        <v>305</v>
      </c>
      <c r="C1834" s="299" t="s">
        <v>306</v>
      </c>
      <c r="D1834" s="313">
        <v>45170</v>
      </c>
      <c r="E1834" s="300" t="s">
        <v>2890</v>
      </c>
      <c r="F1834" s="309">
        <v>139</v>
      </c>
      <c r="G1834" s="309">
        <v>138</v>
      </c>
      <c r="H1834" s="302">
        <v>36841.440000000002</v>
      </c>
      <c r="I1834" s="302">
        <v>20164.09</v>
      </c>
      <c r="J1834" s="302">
        <v>0</v>
      </c>
      <c r="K1834" s="302">
        <v>57005.53</v>
      </c>
      <c r="L1834" s="302">
        <v>241.85</v>
      </c>
      <c r="M1834" s="302">
        <v>0</v>
      </c>
      <c r="N1834" s="302">
        <v>0</v>
      </c>
      <c r="O1834" s="302">
        <v>0</v>
      </c>
      <c r="P1834" s="302">
        <v>0</v>
      </c>
      <c r="Q1834" s="302">
        <v>0</v>
      </c>
      <c r="R1834" s="302">
        <v>57005.53</v>
      </c>
      <c r="S1834" s="302">
        <v>53883.95</v>
      </c>
      <c r="T1834" s="302">
        <v>294.73</v>
      </c>
      <c r="U1834" s="302">
        <v>0</v>
      </c>
      <c r="V1834" s="302">
        <v>0</v>
      </c>
      <c r="W1834" s="302">
        <v>0</v>
      </c>
      <c r="X1834" s="302">
        <v>0</v>
      </c>
      <c r="Y1834" s="302">
        <v>0</v>
      </c>
      <c r="Z1834" s="302">
        <v>54178.68</v>
      </c>
      <c r="AA1834" s="302">
        <v>0</v>
      </c>
      <c r="AB1834" s="302">
        <v>0</v>
      </c>
      <c r="AC1834" s="302">
        <v>0</v>
      </c>
      <c r="AD1834" s="302">
        <v>0</v>
      </c>
      <c r="AE1834" s="302">
        <v>0</v>
      </c>
      <c r="AF1834" s="302">
        <v>0</v>
      </c>
      <c r="AG1834" s="302">
        <v>0</v>
      </c>
      <c r="AH1834" s="302">
        <v>0</v>
      </c>
      <c r="AI1834" s="302">
        <v>0</v>
      </c>
      <c r="AJ1834" s="302">
        <v>0</v>
      </c>
      <c r="AK1834" s="302">
        <v>0</v>
      </c>
      <c r="AL1834" s="302">
        <v>0</v>
      </c>
      <c r="AM1834" s="302">
        <v>0</v>
      </c>
      <c r="AN1834" s="302">
        <v>0</v>
      </c>
      <c r="AO1834" s="302">
        <v>0</v>
      </c>
      <c r="AP1834" s="302">
        <v>0</v>
      </c>
      <c r="AQ1834" s="302">
        <v>0</v>
      </c>
      <c r="AR1834" s="302">
        <v>0</v>
      </c>
      <c r="AS1834" s="302">
        <v>0</v>
      </c>
      <c r="AT1834" s="295">
        <f t="shared" si="28"/>
        <v>0</v>
      </c>
      <c r="AU1834" s="302">
        <v>20405.939999999999</v>
      </c>
      <c r="AV1834" s="302">
        <v>54178.68</v>
      </c>
      <c r="AW1834" s="303">
        <v>99</v>
      </c>
      <c r="AX1834" s="303">
        <v>300</v>
      </c>
      <c r="AY1834" s="302">
        <v>257000.01</v>
      </c>
      <c r="AZ1834" s="302">
        <v>60930</v>
      </c>
      <c r="BA1834" s="301">
        <v>89.453107000000003</v>
      </c>
      <c r="BB1834" s="301">
        <v>83.6914783305713</v>
      </c>
      <c r="BC1834" s="301">
        <v>9.6</v>
      </c>
      <c r="BD1834" s="301"/>
      <c r="BE1834" s="300" t="s">
        <v>4204</v>
      </c>
      <c r="BF1834" s="298"/>
      <c r="BG1834" s="300" t="s">
        <v>312</v>
      </c>
      <c r="BH1834" s="300" t="s">
        <v>221</v>
      </c>
      <c r="BI1834" s="300" t="s">
        <v>798</v>
      </c>
      <c r="BJ1834" s="300" t="s">
        <v>4205</v>
      </c>
      <c r="BK1834" s="299" t="s">
        <v>175</v>
      </c>
      <c r="BL1834" s="301">
        <v>446415.77796088002</v>
      </c>
      <c r="BM1834" s="299" t="s">
        <v>309</v>
      </c>
      <c r="BN1834" s="301"/>
      <c r="BO1834" s="304">
        <v>39059</v>
      </c>
      <c r="BP1834" s="304">
        <v>48190</v>
      </c>
      <c r="BQ1834" s="297" t="s">
        <v>4123</v>
      </c>
      <c r="BR1834" s="297" t="s">
        <v>4760</v>
      </c>
      <c r="BS1834" s="297">
        <v>39059</v>
      </c>
      <c r="BT1834" s="297">
        <v>48190</v>
      </c>
      <c r="BU1834" s="301">
        <v>22242.81</v>
      </c>
      <c r="BV1834" s="301">
        <v>55.23</v>
      </c>
      <c r="BW1834" s="301">
        <v>0</v>
      </c>
    </row>
    <row r="1835" spans="1:75" s="289" customFormat="1" ht="18.2" customHeight="1" x14ac:dyDescent="0.15">
      <c r="A1835" s="291">
        <v>1833</v>
      </c>
      <c r="B1835" s="292" t="s">
        <v>305</v>
      </c>
      <c r="C1835" s="292" t="s">
        <v>306</v>
      </c>
      <c r="D1835" s="312">
        <v>45170</v>
      </c>
      <c r="E1835" s="293" t="s">
        <v>2891</v>
      </c>
      <c r="F1835" s="308">
        <v>167</v>
      </c>
      <c r="G1835" s="308">
        <v>166</v>
      </c>
      <c r="H1835" s="295">
        <v>9184.7900000000009</v>
      </c>
      <c r="I1835" s="295">
        <v>5366.01</v>
      </c>
      <c r="J1835" s="295">
        <v>0</v>
      </c>
      <c r="K1835" s="295">
        <v>14550.8</v>
      </c>
      <c r="L1835" s="295">
        <v>59.48</v>
      </c>
      <c r="M1835" s="295">
        <v>0</v>
      </c>
      <c r="N1835" s="295">
        <v>0</v>
      </c>
      <c r="O1835" s="295">
        <v>0</v>
      </c>
      <c r="P1835" s="295">
        <v>0</v>
      </c>
      <c r="Q1835" s="295">
        <v>0</v>
      </c>
      <c r="R1835" s="295">
        <v>14550.8</v>
      </c>
      <c r="S1835" s="295">
        <v>17085.509999999998</v>
      </c>
      <c r="T1835" s="295">
        <v>75.77</v>
      </c>
      <c r="U1835" s="295">
        <v>0</v>
      </c>
      <c r="V1835" s="295">
        <v>0</v>
      </c>
      <c r="W1835" s="295">
        <v>0</v>
      </c>
      <c r="X1835" s="295">
        <v>0</v>
      </c>
      <c r="Y1835" s="295">
        <v>0</v>
      </c>
      <c r="Z1835" s="295">
        <v>17161.28</v>
      </c>
      <c r="AA1835" s="295">
        <v>0</v>
      </c>
      <c r="AB1835" s="295">
        <v>0</v>
      </c>
      <c r="AC1835" s="295">
        <v>0</v>
      </c>
      <c r="AD1835" s="295">
        <v>0</v>
      </c>
      <c r="AE1835" s="295">
        <v>0</v>
      </c>
      <c r="AF1835" s="295">
        <v>0</v>
      </c>
      <c r="AG1835" s="295">
        <v>0</v>
      </c>
      <c r="AH1835" s="295">
        <v>0</v>
      </c>
      <c r="AI1835" s="295">
        <v>0</v>
      </c>
      <c r="AJ1835" s="295">
        <v>0</v>
      </c>
      <c r="AK1835" s="295">
        <v>0</v>
      </c>
      <c r="AL1835" s="295">
        <v>0</v>
      </c>
      <c r="AM1835" s="295">
        <v>0</v>
      </c>
      <c r="AN1835" s="295">
        <v>0</v>
      </c>
      <c r="AO1835" s="295">
        <v>0</v>
      </c>
      <c r="AP1835" s="295">
        <v>0</v>
      </c>
      <c r="AQ1835" s="295">
        <v>0</v>
      </c>
      <c r="AR1835" s="295">
        <v>0</v>
      </c>
      <c r="AS1835" s="295">
        <v>0</v>
      </c>
      <c r="AT1835" s="295">
        <f t="shared" si="28"/>
        <v>0</v>
      </c>
      <c r="AU1835" s="295">
        <v>5425.49</v>
      </c>
      <c r="AV1835" s="295">
        <v>17161.28</v>
      </c>
      <c r="AW1835" s="296">
        <v>99</v>
      </c>
      <c r="AX1835" s="296">
        <v>300</v>
      </c>
      <c r="AY1835" s="295">
        <v>257100</v>
      </c>
      <c r="AZ1835" s="295">
        <v>15000</v>
      </c>
      <c r="BA1835" s="294">
        <v>22.013372</v>
      </c>
      <c r="BB1835" s="294">
        <v>21.354144886506699</v>
      </c>
      <c r="BC1835" s="294">
        <v>9.9</v>
      </c>
      <c r="BD1835" s="294"/>
      <c r="BE1835" s="293" t="s">
        <v>4204</v>
      </c>
      <c r="BF1835" s="291"/>
      <c r="BG1835" s="293" t="s">
        <v>312</v>
      </c>
      <c r="BH1835" s="293" t="s">
        <v>221</v>
      </c>
      <c r="BI1835" s="293" t="s">
        <v>798</v>
      </c>
      <c r="BJ1835" s="293" t="s">
        <v>4205</v>
      </c>
      <c r="BK1835" s="292" t="s">
        <v>175</v>
      </c>
      <c r="BL1835" s="294">
        <v>113948.7116768</v>
      </c>
      <c r="BM1835" s="292" t="s">
        <v>309</v>
      </c>
      <c r="BN1835" s="294"/>
      <c r="BO1835" s="297">
        <v>39059</v>
      </c>
      <c r="BP1835" s="297">
        <v>48190</v>
      </c>
      <c r="BQ1835" s="297" t="s">
        <v>939</v>
      </c>
      <c r="BR1835" s="297" t="s">
        <v>4783</v>
      </c>
      <c r="BS1835" s="297">
        <v>39059</v>
      </c>
      <c r="BT1835" s="297">
        <v>48190</v>
      </c>
      <c r="BU1835" s="294">
        <v>9787.85</v>
      </c>
      <c r="BV1835" s="294">
        <v>24.72</v>
      </c>
      <c r="BW1835" s="294">
        <v>0</v>
      </c>
    </row>
    <row r="1836" spans="1:75" s="289" customFormat="1" ht="18.2" customHeight="1" x14ac:dyDescent="0.15">
      <c r="A1836" s="298">
        <v>1834</v>
      </c>
      <c r="B1836" s="299" t="s">
        <v>305</v>
      </c>
      <c r="C1836" s="299" t="s">
        <v>306</v>
      </c>
      <c r="D1836" s="313">
        <v>45170</v>
      </c>
      <c r="E1836" s="300" t="s">
        <v>2892</v>
      </c>
      <c r="F1836" s="309">
        <v>142</v>
      </c>
      <c r="G1836" s="309">
        <v>141</v>
      </c>
      <c r="H1836" s="302">
        <v>36841.440000000002</v>
      </c>
      <c r="I1836" s="302">
        <v>20401.88</v>
      </c>
      <c r="J1836" s="302">
        <v>0</v>
      </c>
      <c r="K1836" s="302">
        <v>57243.32</v>
      </c>
      <c r="L1836" s="302">
        <v>241.85</v>
      </c>
      <c r="M1836" s="302">
        <v>0</v>
      </c>
      <c r="N1836" s="302">
        <v>0</v>
      </c>
      <c r="O1836" s="302">
        <v>0</v>
      </c>
      <c r="P1836" s="302">
        <v>0</v>
      </c>
      <c r="Q1836" s="302">
        <v>0</v>
      </c>
      <c r="R1836" s="302">
        <v>57243.32</v>
      </c>
      <c r="S1836" s="302">
        <v>54877.760000000002</v>
      </c>
      <c r="T1836" s="302">
        <v>294.73</v>
      </c>
      <c r="U1836" s="302">
        <v>0</v>
      </c>
      <c r="V1836" s="302">
        <v>0</v>
      </c>
      <c r="W1836" s="302">
        <v>0</v>
      </c>
      <c r="X1836" s="302">
        <v>0</v>
      </c>
      <c r="Y1836" s="302">
        <v>0</v>
      </c>
      <c r="Z1836" s="302">
        <v>55172.49</v>
      </c>
      <c r="AA1836" s="302">
        <v>0</v>
      </c>
      <c r="AB1836" s="302">
        <v>0</v>
      </c>
      <c r="AC1836" s="302">
        <v>0</v>
      </c>
      <c r="AD1836" s="302">
        <v>0</v>
      </c>
      <c r="AE1836" s="302">
        <v>0</v>
      </c>
      <c r="AF1836" s="302">
        <v>0</v>
      </c>
      <c r="AG1836" s="302">
        <v>0</v>
      </c>
      <c r="AH1836" s="302">
        <v>0</v>
      </c>
      <c r="AI1836" s="302">
        <v>0</v>
      </c>
      <c r="AJ1836" s="302">
        <v>0</v>
      </c>
      <c r="AK1836" s="302">
        <v>0</v>
      </c>
      <c r="AL1836" s="302">
        <v>0</v>
      </c>
      <c r="AM1836" s="302">
        <v>0</v>
      </c>
      <c r="AN1836" s="302">
        <v>0</v>
      </c>
      <c r="AO1836" s="302">
        <v>0</v>
      </c>
      <c r="AP1836" s="302">
        <v>0</v>
      </c>
      <c r="AQ1836" s="302">
        <v>0</v>
      </c>
      <c r="AR1836" s="302">
        <v>0</v>
      </c>
      <c r="AS1836" s="302">
        <v>0</v>
      </c>
      <c r="AT1836" s="295">
        <f t="shared" si="28"/>
        <v>0</v>
      </c>
      <c r="AU1836" s="302">
        <v>20643.73</v>
      </c>
      <c r="AV1836" s="302">
        <v>55172.49</v>
      </c>
      <c r="AW1836" s="303">
        <v>99</v>
      </c>
      <c r="AX1836" s="303">
        <v>300</v>
      </c>
      <c r="AY1836" s="302">
        <v>257000.01</v>
      </c>
      <c r="AZ1836" s="302">
        <v>60930</v>
      </c>
      <c r="BA1836" s="301">
        <v>89.453107000000003</v>
      </c>
      <c r="BB1836" s="301">
        <v>84.040584752917098</v>
      </c>
      <c r="BC1836" s="301">
        <v>9.6</v>
      </c>
      <c r="BD1836" s="301"/>
      <c r="BE1836" s="300" t="s">
        <v>4204</v>
      </c>
      <c r="BF1836" s="298"/>
      <c r="BG1836" s="300" t="s">
        <v>312</v>
      </c>
      <c r="BH1836" s="300" t="s">
        <v>221</v>
      </c>
      <c r="BI1836" s="300" t="s">
        <v>798</v>
      </c>
      <c r="BJ1836" s="300" t="s">
        <v>4205</v>
      </c>
      <c r="BK1836" s="299" t="s">
        <v>175</v>
      </c>
      <c r="BL1836" s="301">
        <v>448277.93427872</v>
      </c>
      <c r="BM1836" s="299" t="s">
        <v>309</v>
      </c>
      <c r="BN1836" s="301"/>
      <c r="BO1836" s="304">
        <v>39059</v>
      </c>
      <c r="BP1836" s="304">
        <v>48190</v>
      </c>
      <c r="BQ1836" s="297" t="s">
        <v>955</v>
      </c>
      <c r="BR1836" s="297" t="s">
        <v>4778</v>
      </c>
      <c r="BS1836" s="297">
        <v>39059</v>
      </c>
      <c r="BT1836" s="297">
        <v>48190</v>
      </c>
      <c r="BU1836" s="301">
        <v>22572.89</v>
      </c>
      <c r="BV1836" s="301">
        <v>55.23</v>
      </c>
      <c r="BW1836" s="301">
        <v>0</v>
      </c>
    </row>
    <row r="1837" spans="1:75" s="289" customFormat="1" ht="18.2" customHeight="1" x14ac:dyDescent="0.15">
      <c r="A1837" s="291">
        <v>1835</v>
      </c>
      <c r="B1837" s="292" t="s">
        <v>305</v>
      </c>
      <c r="C1837" s="292" t="s">
        <v>306</v>
      </c>
      <c r="D1837" s="312">
        <v>45170</v>
      </c>
      <c r="E1837" s="293" t="s">
        <v>2893</v>
      </c>
      <c r="F1837" s="308">
        <v>147</v>
      </c>
      <c r="G1837" s="308">
        <v>146</v>
      </c>
      <c r="H1837" s="295">
        <v>36841.440000000002</v>
      </c>
      <c r="I1837" s="295">
        <v>20785.79</v>
      </c>
      <c r="J1837" s="295">
        <v>0</v>
      </c>
      <c r="K1837" s="295">
        <v>57627.23</v>
      </c>
      <c r="L1837" s="295">
        <v>241.85</v>
      </c>
      <c r="M1837" s="295">
        <v>0</v>
      </c>
      <c r="N1837" s="295">
        <v>0</v>
      </c>
      <c r="O1837" s="295">
        <v>0</v>
      </c>
      <c r="P1837" s="295">
        <v>0</v>
      </c>
      <c r="Q1837" s="295">
        <v>0</v>
      </c>
      <c r="R1837" s="295">
        <v>57627.23</v>
      </c>
      <c r="S1837" s="295">
        <v>57456.79</v>
      </c>
      <c r="T1837" s="295">
        <v>294.73</v>
      </c>
      <c r="U1837" s="295">
        <v>0</v>
      </c>
      <c r="V1837" s="295">
        <v>0</v>
      </c>
      <c r="W1837" s="295">
        <v>0</v>
      </c>
      <c r="X1837" s="295">
        <v>0</v>
      </c>
      <c r="Y1837" s="295">
        <v>0</v>
      </c>
      <c r="Z1837" s="295">
        <v>57751.519999999997</v>
      </c>
      <c r="AA1837" s="295">
        <v>0</v>
      </c>
      <c r="AB1837" s="295">
        <v>0</v>
      </c>
      <c r="AC1837" s="295">
        <v>0</v>
      </c>
      <c r="AD1837" s="295">
        <v>0</v>
      </c>
      <c r="AE1837" s="295">
        <v>0</v>
      </c>
      <c r="AF1837" s="295">
        <v>0</v>
      </c>
      <c r="AG1837" s="295">
        <v>0</v>
      </c>
      <c r="AH1837" s="295">
        <v>0</v>
      </c>
      <c r="AI1837" s="295">
        <v>0</v>
      </c>
      <c r="AJ1837" s="295">
        <v>0</v>
      </c>
      <c r="AK1837" s="295">
        <v>0</v>
      </c>
      <c r="AL1837" s="295">
        <v>0</v>
      </c>
      <c r="AM1837" s="295">
        <v>0</v>
      </c>
      <c r="AN1837" s="295">
        <v>0</v>
      </c>
      <c r="AO1837" s="295">
        <v>0</v>
      </c>
      <c r="AP1837" s="295">
        <v>0</v>
      </c>
      <c r="AQ1837" s="295">
        <v>0</v>
      </c>
      <c r="AR1837" s="295">
        <v>0</v>
      </c>
      <c r="AS1837" s="295">
        <v>0</v>
      </c>
      <c r="AT1837" s="295">
        <f t="shared" si="28"/>
        <v>0</v>
      </c>
      <c r="AU1837" s="295">
        <v>21027.64</v>
      </c>
      <c r="AV1837" s="295">
        <v>57751.519999999997</v>
      </c>
      <c r="AW1837" s="296">
        <v>99</v>
      </c>
      <c r="AX1837" s="296">
        <v>300</v>
      </c>
      <c r="AY1837" s="295">
        <v>256400.01</v>
      </c>
      <c r="AZ1837" s="295">
        <v>60930</v>
      </c>
      <c r="BA1837" s="294">
        <v>89.662435000000002</v>
      </c>
      <c r="BB1837" s="294">
        <v>84.802195373462197</v>
      </c>
      <c r="BC1837" s="294">
        <v>9.6</v>
      </c>
      <c r="BD1837" s="294"/>
      <c r="BE1837" s="293" t="s">
        <v>4204</v>
      </c>
      <c r="BF1837" s="291"/>
      <c r="BG1837" s="293" t="s">
        <v>312</v>
      </c>
      <c r="BH1837" s="293" t="s">
        <v>221</v>
      </c>
      <c r="BI1837" s="293" t="s">
        <v>798</v>
      </c>
      <c r="BJ1837" s="293" t="s">
        <v>4205</v>
      </c>
      <c r="BK1837" s="292" t="s">
        <v>175</v>
      </c>
      <c r="BL1837" s="294">
        <v>451284.37034407997</v>
      </c>
      <c r="BM1837" s="292" t="s">
        <v>309</v>
      </c>
      <c r="BN1837" s="294"/>
      <c r="BO1837" s="297">
        <v>39059</v>
      </c>
      <c r="BP1837" s="297">
        <v>48190</v>
      </c>
      <c r="BQ1837" s="297" t="s">
        <v>962</v>
      </c>
      <c r="BR1837" s="297" t="s">
        <v>4767</v>
      </c>
      <c r="BS1837" s="297">
        <v>39059</v>
      </c>
      <c r="BT1837" s="297">
        <v>48190</v>
      </c>
      <c r="BU1837" s="294">
        <v>23370.52</v>
      </c>
      <c r="BV1837" s="294">
        <v>55.23</v>
      </c>
      <c r="BW1837" s="294">
        <v>0</v>
      </c>
    </row>
    <row r="1838" spans="1:75" s="289" customFormat="1" ht="18.2" customHeight="1" x14ac:dyDescent="0.15">
      <c r="A1838" s="298">
        <v>1836</v>
      </c>
      <c r="B1838" s="299" t="s">
        <v>305</v>
      </c>
      <c r="C1838" s="299" t="s">
        <v>306</v>
      </c>
      <c r="D1838" s="313">
        <v>45170</v>
      </c>
      <c r="E1838" s="300" t="s">
        <v>2894</v>
      </c>
      <c r="F1838" s="309">
        <v>151</v>
      </c>
      <c r="G1838" s="309">
        <v>150</v>
      </c>
      <c r="H1838" s="302">
        <v>36841.440000000002</v>
      </c>
      <c r="I1838" s="302">
        <v>21038.32</v>
      </c>
      <c r="J1838" s="302">
        <v>0</v>
      </c>
      <c r="K1838" s="302">
        <v>57879.76</v>
      </c>
      <c r="L1838" s="302">
        <v>241.85</v>
      </c>
      <c r="M1838" s="302">
        <v>0</v>
      </c>
      <c r="N1838" s="302">
        <v>0</v>
      </c>
      <c r="O1838" s="302">
        <v>0</v>
      </c>
      <c r="P1838" s="302">
        <v>0</v>
      </c>
      <c r="Q1838" s="302">
        <v>0</v>
      </c>
      <c r="R1838" s="302">
        <v>57879.76</v>
      </c>
      <c r="S1838" s="302">
        <v>58941.52</v>
      </c>
      <c r="T1838" s="302">
        <v>294.73</v>
      </c>
      <c r="U1838" s="302">
        <v>0</v>
      </c>
      <c r="V1838" s="302">
        <v>0</v>
      </c>
      <c r="W1838" s="302">
        <v>0</v>
      </c>
      <c r="X1838" s="302">
        <v>0</v>
      </c>
      <c r="Y1838" s="302">
        <v>0</v>
      </c>
      <c r="Z1838" s="302">
        <v>59236.25</v>
      </c>
      <c r="AA1838" s="302">
        <v>0</v>
      </c>
      <c r="AB1838" s="302">
        <v>0</v>
      </c>
      <c r="AC1838" s="302">
        <v>0</v>
      </c>
      <c r="AD1838" s="302">
        <v>0</v>
      </c>
      <c r="AE1838" s="302">
        <v>0</v>
      </c>
      <c r="AF1838" s="302">
        <v>0</v>
      </c>
      <c r="AG1838" s="302">
        <v>0</v>
      </c>
      <c r="AH1838" s="302">
        <v>0</v>
      </c>
      <c r="AI1838" s="302">
        <v>0</v>
      </c>
      <c r="AJ1838" s="302">
        <v>0</v>
      </c>
      <c r="AK1838" s="302">
        <v>0</v>
      </c>
      <c r="AL1838" s="302">
        <v>0</v>
      </c>
      <c r="AM1838" s="302">
        <v>0</v>
      </c>
      <c r="AN1838" s="302">
        <v>0</v>
      </c>
      <c r="AO1838" s="302">
        <v>0</v>
      </c>
      <c r="AP1838" s="302">
        <v>0</v>
      </c>
      <c r="AQ1838" s="302">
        <v>0</v>
      </c>
      <c r="AR1838" s="302">
        <v>0</v>
      </c>
      <c r="AS1838" s="302">
        <v>0</v>
      </c>
      <c r="AT1838" s="295">
        <f t="shared" si="28"/>
        <v>0</v>
      </c>
      <c r="AU1838" s="302">
        <v>21280.17</v>
      </c>
      <c r="AV1838" s="302">
        <v>59236.25</v>
      </c>
      <c r="AW1838" s="303">
        <v>99</v>
      </c>
      <c r="AX1838" s="303">
        <v>300</v>
      </c>
      <c r="AY1838" s="302">
        <v>256400.01</v>
      </c>
      <c r="AZ1838" s="302">
        <v>60930</v>
      </c>
      <c r="BA1838" s="301">
        <v>89.662435000000002</v>
      </c>
      <c r="BB1838" s="301">
        <v>85.173809598155302</v>
      </c>
      <c r="BC1838" s="301">
        <v>9.6</v>
      </c>
      <c r="BD1838" s="301"/>
      <c r="BE1838" s="300" t="s">
        <v>4204</v>
      </c>
      <c r="BF1838" s="298"/>
      <c r="BG1838" s="300" t="s">
        <v>312</v>
      </c>
      <c r="BH1838" s="300" t="s">
        <v>221</v>
      </c>
      <c r="BI1838" s="300" t="s">
        <v>798</v>
      </c>
      <c r="BJ1838" s="300" t="s">
        <v>4205</v>
      </c>
      <c r="BK1838" s="299" t="s">
        <v>175</v>
      </c>
      <c r="BL1838" s="301">
        <v>453261.95701696002</v>
      </c>
      <c r="BM1838" s="299" t="s">
        <v>309</v>
      </c>
      <c r="BN1838" s="301"/>
      <c r="BO1838" s="304">
        <v>39059</v>
      </c>
      <c r="BP1838" s="304">
        <v>48190</v>
      </c>
      <c r="BQ1838" s="297" t="s">
        <v>931</v>
      </c>
      <c r="BR1838" s="297" t="s">
        <v>4779</v>
      </c>
      <c r="BS1838" s="297">
        <v>39059</v>
      </c>
      <c r="BT1838" s="297">
        <v>48190</v>
      </c>
      <c r="BU1838" s="301">
        <v>24010.880000000001</v>
      </c>
      <c r="BV1838" s="301">
        <v>55.23</v>
      </c>
      <c r="BW1838" s="301">
        <v>0</v>
      </c>
    </row>
    <row r="1839" spans="1:75" s="289" customFormat="1" ht="18.2" customHeight="1" x14ac:dyDescent="0.15">
      <c r="A1839" s="291">
        <v>1837</v>
      </c>
      <c r="B1839" s="292" t="s">
        <v>305</v>
      </c>
      <c r="C1839" s="292" t="s">
        <v>306</v>
      </c>
      <c r="D1839" s="312">
        <v>45170</v>
      </c>
      <c r="E1839" s="293" t="s">
        <v>2895</v>
      </c>
      <c r="F1839" s="308">
        <v>0</v>
      </c>
      <c r="G1839" s="308">
        <v>0</v>
      </c>
      <c r="H1839" s="295">
        <v>36841.440000000002</v>
      </c>
      <c r="I1839" s="295">
        <v>0</v>
      </c>
      <c r="J1839" s="295">
        <v>0</v>
      </c>
      <c r="K1839" s="295">
        <v>36841.440000000002</v>
      </c>
      <c r="L1839" s="295">
        <v>241.85</v>
      </c>
      <c r="M1839" s="295">
        <v>0</v>
      </c>
      <c r="N1839" s="295">
        <v>0</v>
      </c>
      <c r="O1839" s="295">
        <v>241.85</v>
      </c>
      <c r="P1839" s="295">
        <v>0</v>
      </c>
      <c r="Q1839" s="295">
        <v>0</v>
      </c>
      <c r="R1839" s="295">
        <v>36599.589999999997</v>
      </c>
      <c r="S1839" s="295">
        <v>0</v>
      </c>
      <c r="T1839" s="295">
        <v>294.73</v>
      </c>
      <c r="U1839" s="295">
        <v>0</v>
      </c>
      <c r="V1839" s="295">
        <v>0</v>
      </c>
      <c r="W1839" s="295">
        <v>294.73</v>
      </c>
      <c r="X1839" s="295">
        <v>0</v>
      </c>
      <c r="Y1839" s="295">
        <v>0</v>
      </c>
      <c r="Z1839" s="295">
        <v>0</v>
      </c>
      <c r="AA1839" s="295">
        <v>55.23</v>
      </c>
      <c r="AB1839" s="295">
        <v>0</v>
      </c>
      <c r="AC1839" s="295">
        <v>0</v>
      </c>
      <c r="AD1839" s="295">
        <v>0</v>
      </c>
      <c r="AE1839" s="295">
        <v>0</v>
      </c>
      <c r="AF1839" s="295">
        <v>-12.21</v>
      </c>
      <c r="AG1839" s="295">
        <v>29.59</v>
      </c>
      <c r="AH1839" s="295">
        <v>75.25</v>
      </c>
      <c r="AI1839" s="295">
        <v>0</v>
      </c>
      <c r="AJ1839" s="295">
        <v>0</v>
      </c>
      <c r="AK1839" s="295">
        <v>0</v>
      </c>
      <c r="AL1839" s="295">
        <v>0</v>
      </c>
      <c r="AM1839" s="295">
        <v>0</v>
      </c>
      <c r="AN1839" s="295">
        <v>0</v>
      </c>
      <c r="AO1839" s="295">
        <v>0</v>
      </c>
      <c r="AP1839" s="295">
        <v>2.6</v>
      </c>
      <c r="AQ1839" s="295">
        <v>0</v>
      </c>
      <c r="AR1839" s="295">
        <v>35.79</v>
      </c>
      <c r="AS1839" s="295">
        <v>0</v>
      </c>
      <c r="AT1839" s="295">
        <f t="shared" si="28"/>
        <v>651.25</v>
      </c>
      <c r="AU1839" s="295">
        <v>0</v>
      </c>
      <c r="AV1839" s="295">
        <v>0</v>
      </c>
      <c r="AW1839" s="296">
        <v>99</v>
      </c>
      <c r="AX1839" s="296">
        <v>300</v>
      </c>
      <c r="AY1839" s="295">
        <v>256700.01</v>
      </c>
      <c r="AZ1839" s="295">
        <v>60930</v>
      </c>
      <c r="BA1839" s="294">
        <v>89.557648999999998</v>
      </c>
      <c r="BB1839" s="294">
        <v>53.795720248874296</v>
      </c>
      <c r="BC1839" s="294">
        <v>9.6</v>
      </c>
      <c r="BD1839" s="294"/>
      <c r="BE1839" s="293" t="s">
        <v>4204</v>
      </c>
      <c r="BF1839" s="291"/>
      <c r="BG1839" s="293" t="s">
        <v>312</v>
      </c>
      <c r="BH1839" s="293" t="s">
        <v>221</v>
      </c>
      <c r="BI1839" s="293" t="s">
        <v>799</v>
      </c>
      <c r="BJ1839" s="293" t="s">
        <v>103</v>
      </c>
      <c r="BK1839" s="292" t="s">
        <v>175</v>
      </c>
      <c r="BL1839" s="294">
        <v>286614.90285064001</v>
      </c>
      <c r="BM1839" s="292" t="s">
        <v>309</v>
      </c>
      <c r="BN1839" s="294"/>
      <c r="BO1839" s="297">
        <v>39059</v>
      </c>
      <c r="BP1839" s="297">
        <v>48190</v>
      </c>
      <c r="BQ1839" s="297" t="s">
        <v>4757</v>
      </c>
      <c r="BR1839" s="297" t="s">
        <v>4764</v>
      </c>
      <c r="BS1839" s="297">
        <v>39059</v>
      </c>
      <c r="BT1839" s="297">
        <v>48190</v>
      </c>
      <c r="BU1839" s="294">
        <v>0</v>
      </c>
      <c r="BV1839" s="294">
        <v>55.23</v>
      </c>
      <c r="BW1839" s="294">
        <v>0</v>
      </c>
    </row>
    <row r="1840" spans="1:75" s="289" customFormat="1" ht="18.2" customHeight="1" x14ac:dyDescent="0.15">
      <c r="A1840" s="298">
        <v>1838</v>
      </c>
      <c r="B1840" s="299" t="s">
        <v>305</v>
      </c>
      <c r="C1840" s="299" t="s">
        <v>306</v>
      </c>
      <c r="D1840" s="313">
        <v>45170</v>
      </c>
      <c r="E1840" s="300" t="s">
        <v>1098</v>
      </c>
      <c r="F1840" s="309">
        <v>161</v>
      </c>
      <c r="G1840" s="309">
        <v>160</v>
      </c>
      <c r="H1840" s="302">
        <v>45363.11</v>
      </c>
      <c r="I1840" s="302">
        <v>27091.85</v>
      </c>
      <c r="J1840" s="302">
        <v>0</v>
      </c>
      <c r="K1840" s="302">
        <v>72454.960000000006</v>
      </c>
      <c r="L1840" s="302">
        <v>299.20999999999998</v>
      </c>
      <c r="M1840" s="302">
        <v>0</v>
      </c>
      <c r="N1840" s="302">
        <v>0</v>
      </c>
      <c r="O1840" s="302">
        <v>0</v>
      </c>
      <c r="P1840" s="302">
        <v>0</v>
      </c>
      <c r="Q1840" s="302">
        <v>0</v>
      </c>
      <c r="R1840" s="302">
        <v>72454.960000000006</v>
      </c>
      <c r="S1840" s="302">
        <v>78240.94</v>
      </c>
      <c r="T1840" s="302">
        <v>359.12</v>
      </c>
      <c r="U1840" s="302">
        <v>0</v>
      </c>
      <c r="V1840" s="302">
        <v>0</v>
      </c>
      <c r="W1840" s="302">
        <v>0</v>
      </c>
      <c r="X1840" s="302">
        <v>0</v>
      </c>
      <c r="Y1840" s="302">
        <v>0</v>
      </c>
      <c r="Z1840" s="302">
        <v>78600.06</v>
      </c>
      <c r="AA1840" s="302">
        <v>0</v>
      </c>
      <c r="AB1840" s="302">
        <v>0</v>
      </c>
      <c r="AC1840" s="302">
        <v>0</v>
      </c>
      <c r="AD1840" s="302">
        <v>0</v>
      </c>
      <c r="AE1840" s="302">
        <v>0</v>
      </c>
      <c r="AF1840" s="302">
        <v>0</v>
      </c>
      <c r="AG1840" s="302">
        <v>0</v>
      </c>
      <c r="AH1840" s="302">
        <v>0</v>
      </c>
      <c r="AI1840" s="302">
        <v>0</v>
      </c>
      <c r="AJ1840" s="302">
        <v>0</v>
      </c>
      <c r="AK1840" s="302">
        <v>0</v>
      </c>
      <c r="AL1840" s="302">
        <v>0</v>
      </c>
      <c r="AM1840" s="302">
        <v>0</v>
      </c>
      <c r="AN1840" s="302">
        <v>0</v>
      </c>
      <c r="AO1840" s="302">
        <v>0</v>
      </c>
      <c r="AP1840" s="302">
        <v>0</v>
      </c>
      <c r="AQ1840" s="302">
        <v>0</v>
      </c>
      <c r="AR1840" s="302">
        <v>0</v>
      </c>
      <c r="AS1840" s="302">
        <v>0</v>
      </c>
      <c r="AT1840" s="295">
        <f t="shared" si="28"/>
        <v>0</v>
      </c>
      <c r="AU1840" s="302">
        <v>27391.06</v>
      </c>
      <c r="AV1840" s="302">
        <v>78600.06</v>
      </c>
      <c r="AW1840" s="303">
        <v>99</v>
      </c>
      <c r="AX1840" s="303">
        <v>300</v>
      </c>
      <c r="AY1840" s="302">
        <v>384700.02</v>
      </c>
      <c r="AZ1840" s="302">
        <v>75350.179999999993</v>
      </c>
      <c r="BA1840" s="301">
        <v>73.927728999999999</v>
      </c>
      <c r="BB1840" s="301">
        <v>71.087164590527095</v>
      </c>
      <c r="BC1840" s="301">
        <v>9.5</v>
      </c>
      <c r="BD1840" s="301"/>
      <c r="BE1840" s="300" t="s">
        <v>4204</v>
      </c>
      <c r="BF1840" s="298"/>
      <c r="BG1840" s="300" t="s">
        <v>494</v>
      </c>
      <c r="BH1840" s="300" t="s">
        <v>218</v>
      </c>
      <c r="BI1840" s="300" t="s">
        <v>566</v>
      </c>
      <c r="BJ1840" s="300" t="s">
        <v>4205</v>
      </c>
      <c r="BK1840" s="299" t="s">
        <v>175</v>
      </c>
      <c r="BL1840" s="301">
        <v>567401.74743615999</v>
      </c>
      <c r="BM1840" s="299" t="s">
        <v>309</v>
      </c>
      <c r="BN1840" s="301"/>
      <c r="BO1840" s="304">
        <v>39060</v>
      </c>
      <c r="BP1840" s="304">
        <v>48191</v>
      </c>
      <c r="BQ1840" s="297" t="s">
        <v>936</v>
      </c>
      <c r="BR1840" s="297" t="s">
        <v>4769</v>
      </c>
      <c r="BS1840" s="297">
        <v>39060</v>
      </c>
      <c r="BT1840" s="297">
        <v>48191</v>
      </c>
      <c r="BU1840" s="301">
        <v>29514.33</v>
      </c>
      <c r="BV1840" s="301">
        <v>52.33</v>
      </c>
      <c r="BW1840" s="301">
        <v>0</v>
      </c>
    </row>
    <row r="1841" spans="1:75" s="289" customFormat="1" ht="18.2" customHeight="1" x14ac:dyDescent="0.15">
      <c r="A1841" s="291">
        <v>1839</v>
      </c>
      <c r="B1841" s="292" t="s">
        <v>305</v>
      </c>
      <c r="C1841" s="292" t="s">
        <v>306</v>
      </c>
      <c r="D1841" s="312">
        <v>45170</v>
      </c>
      <c r="E1841" s="293" t="s">
        <v>2896</v>
      </c>
      <c r="F1841" s="308">
        <v>127</v>
      </c>
      <c r="G1841" s="308">
        <v>126</v>
      </c>
      <c r="H1841" s="295">
        <v>45363.11</v>
      </c>
      <c r="I1841" s="295">
        <v>23773.39</v>
      </c>
      <c r="J1841" s="295">
        <v>0</v>
      </c>
      <c r="K1841" s="295">
        <v>69136.5</v>
      </c>
      <c r="L1841" s="295">
        <v>299.20999999999998</v>
      </c>
      <c r="M1841" s="295">
        <v>0</v>
      </c>
      <c r="N1841" s="295">
        <v>0</v>
      </c>
      <c r="O1841" s="295">
        <v>0</v>
      </c>
      <c r="P1841" s="295">
        <v>0</v>
      </c>
      <c r="Q1841" s="295">
        <v>0</v>
      </c>
      <c r="R1841" s="295">
        <v>69136.5</v>
      </c>
      <c r="S1841" s="295">
        <v>58601.08</v>
      </c>
      <c r="T1841" s="295">
        <v>359.12</v>
      </c>
      <c r="U1841" s="295">
        <v>0</v>
      </c>
      <c r="V1841" s="295">
        <v>0</v>
      </c>
      <c r="W1841" s="295">
        <v>0</v>
      </c>
      <c r="X1841" s="295">
        <v>0</v>
      </c>
      <c r="Y1841" s="295">
        <v>0</v>
      </c>
      <c r="Z1841" s="295">
        <v>58960.2</v>
      </c>
      <c r="AA1841" s="295">
        <v>0</v>
      </c>
      <c r="AB1841" s="295">
        <v>0</v>
      </c>
      <c r="AC1841" s="295">
        <v>0</v>
      </c>
      <c r="AD1841" s="295">
        <v>0</v>
      </c>
      <c r="AE1841" s="295">
        <v>0</v>
      </c>
      <c r="AF1841" s="295">
        <v>0</v>
      </c>
      <c r="AG1841" s="295">
        <v>0</v>
      </c>
      <c r="AH1841" s="295">
        <v>0</v>
      </c>
      <c r="AI1841" s="295">
        <v>0</v>
      </c>
      <c r="AJ1841" s="295">
        <v>0</v>
      </c>
      <c r="AK1841" s="295">
        <v>0</v>
      </c>
      <c r="AL1841" s="295">
        <v>0</v>
      </c>
      <c r="AM1841" s="295">
        <v>0</v>
      </c>
      <c r="AN1841" s="295">
        <v>0</v>
      </c>
      <c r="AO1841" s="295">
        <v>0</v>
      </c>
      <c r="AP1841" s="295">
        <v>0</v>
      </c>
      <c r="AQ1841" s="295">
        <v>0</v>
      </c>
      <c r="AR1841" s="295">
        <v>0</v>
      </c>
      <c r="AS1841" s="295">
        <v>0</v>
      </c>
      <c r="AT1841" s="295">
        <f t="shared" si="28"/>
        <v>0</v>
      </c>
      <c r="AU1841" s="295">
        <v>24072.6</v>
      </c>
      <c r="AV1841" s="295">
        <v>58960.2</v>
      </c>
      <c r="AW1841" s="296">
        <v>99</v>
      </c>
      <c r="AX1841" s="296">
        <v>300</v>
      </c>
      <c r="AY1841" s="295">
        <v>365000</v>
      </c>
      <c r="AZ1841" s="295">
        <v>75350.179999999993</v>
      </c>
      <c r="BA1841" s="294">
        <v>77.917805000000001</v>
      </c>
      <c r="BB1841" s="294">
        <v>71.492388278070493</v>
      </c>
      <c r="BC1841" s="294">
        <v>9.5</v>
      </c>
      <c r="BD1841" s="294"/>
      <c r="BE1841" s="293" t="s">
        <v>4204</v>
      </c>
      <c r="BF1841" s="291"/>
      <c r="BG1841" s="293" t="s">
        <v>494</v>
      </c>
      <c r="BH1841" s="293" t="s">
        <v>218</v>
      </c>
      <c r="BI1841" s="293" t="s">
        <v>566</v>
      </c>
      <c r="BJ1841" s="293" t="s">
        <v>4205</v>
      </c>
      <c r="BK1841" s="292" t="s">
        <v>175</v>
      </c>
      <c r="BL1841" s="294">
        <v>541414.56860400003</v>
      </c>
      <c r="BM1841" s="292" t="s">
        <v>309</v>
      </c>
      <c r="BN1841" s="294"/>
      <c r="BO1841" s="297">
        <v>39060</v>
      </c>
      <c r="BP1841" s="297">
        <v>48191</v>
      </c>
      <c r="BQ1841" s="297" t="s">
        <v>962</v>
      </c>
      <c r="BR1841" s="297" t="s">
        <v>4767</v>
      </c>
      <c r="BS1841" s="297">
        <v>39060</v>
      </c>
      <c r="BT1841" s="297">
        <v>48191</v>
      </c>
      <c r="BU1841" s="294">
        <v>23030.28</v>
      </c>
      <c r="BV1841" s="294">
        <v>52.33</v>
      </c>
      <c r="BW1841" s="294">
        <v>0</v>
      </c>
    </row>
    <row r="1842" spans="1:75" s="289" customFormat="1" ht="18.2" customHeight="1" x14ac:dyDescent="0.15">
      <c r="A1842" s="298">
        <v>1840</v>
      </c>
      <c r="B1842" s="299" t="s">
        <v>305</v>
      </c>
      <c r="C1842" s="299" t="s">
        <v>306</v>
      </c>
      <c r="D1842" s="313">
        <v>45170</v>
      </c>
      <c r="E1842" s="300" t="s">
        <v>2897</v>
      </c>
      <c r="F1842" s="309">
        <v>0</v>
      </c>
      <c r="G1842" s="309">
        <v>0</v>
      </c>
      <c r="H1842" s="302">
        <v>45363.11</v>
      </c>
      <c r="I1842" s="302">
        <v>0</v>
      </c>
      <c r="J1842" s="302">
        <v>0</v>
      </c>
      <c r="K1842" s="302">
        <v>45363.11</v>
      </c>
      <c r="L1842" s="302">
        <v>299.20999999999998</v>
      </c>
      <c r="M1842" s="302">
        <v>0</v>
      </c>
      <c r="N1842" s="302">
        <v>0</v>
      </c>
      <c r="O1842" s="302">
        <v>299.20999999999998</v>
      </c>
      <c r="P1842" s="302">
        <v>0</v>
      </c>
      <c r="Q1842" s="302">
        <v>0</v>
      </c>
      <c r="R1842" s="302">
        <v>45063.9</v>
      </c>
      <c r="S1842" s="302">
        <v>0</v>
      </c>
      <c r="T1842" s="302">
        <v>359.12</v>
      </c>
      <c r="U1842" s="302">
        <v>0</v>
      </c>
      <c r="V1842" s="302">
        <v>0</v>
      </c>
      <c r="W1842" s="302">
        <v>359.12</v>
      </c>
      <c r="X1842" s="302">
        <v>0</v>
      </c>
      <c r="Y1842" s="302">
        <v>0</v>
      </c>
      <c r="Z1842" s="302">
        <v>0</v>
      </c>
      <c r="AA1842" s="302">
        <v>52.33</v>
      </c>
      <c r="AB1842" s="302">
        <v>0</v>
      </c>
      <c r="AC1842" s="302">
        <v>0</v>
      </c>
      <c r="AD1842" s="302">
        <v>0</v>
      </c>
      <c r="AE1842" s="302">
        <v>0</v>
      </c>
      <c r="AF1842" s="302">
        <v>-16.45</v>
      </c>
      <c r="AG1842" s="302">
        <v>35.53</v>
      </c>
      <c r="AH1842" s="302">
        <v>94.92</v>
      </c>
      <c r="AI1842" s="302">
        <v>0</v>
      </c>
      <c r="AJ1842" s="302">
        <v>0</v>
      </c>
      <c r="AK1842" s="302">
        <v>0</v>
      </c>
      <c r="AL1842" s="302">
        <v>0</v>
      </c>
      <c r="AM1842" s="302">
        <v>0</v>
      </c>
      <c r="AN1842" s="302">
        <v>0</v>
      </c>
      <c r="AO1842" s="302">
        <v>0</v>
      </c>
      <c r="AP1842" s="302">
        <v>0</v>
      </c>
      <c r="AQ1842" s="302">
        <v>0</v>
      </c>
      <c r="AR1842" s="302">
        <v>0</v>
      </c>
      <c r="AS1842" s="302">
        <v>5.1079999999999997E-3</v>
      </c>
      <c r="AT1842" s="295">
        <f t="shared" si="28"/>
        <v>824.65489200000002</v>
      </c>
      <c r="AU1842" s="302">
        <v>0</v>
      </c>
      <c r="AV1842" s="302">
        <v>0</v>
      </c>
      <c r="AW1842" s="303">
        <v>99</v>
      </c>
      <c r="AX1842" s="303">
        <v>300</v>
      </c>
      <c r="AY1842" s="302">
        <v>365000</v>
      </c>
      <c r="AZ1842" s="302">
        <v>75350.179999999993</v>
      </c>
      <c r="BA1842" s="301">
        <v>77.917805000000001</v>
      </c>
      <c r="BB1842" s="301">
        <v>46.599492831198297</v>
      </c>
      <c r="BC1842" s="301">
        <v>9.5</v>
      </c>
      <c r="BD1842" s="301"/>
      <c r="BE1842" s="300" t="s">
        <v>4204</v>
      </c>
      <c r="BF1842" s="298"/>
      <c r="BG1842" s="300" t="s">
        <v>494</v>
      </c>
      <c r="BH1842" s="300" t="s">
        <v>218</v>
      </c>
      <c r="BI1842" s="300" t="s">
        <v>566</v>
      </c>
      <c r="BJ1842" s="300" t="s">
        <v>103</v>
      </c>
      <c r="BK1842" s="299" t="s">
        <v>175</v>
      </c>
      <c r="BL1842" s="301">
        <v>352899.72703439998</v>
      </c>
      <c r="BM1842" s="299" t="s">
        <v>309</v>
      </c>
      <c r="BN1842" s="301"/>
      <c r="BO1842" s="304">
        <v>39060</v>
      </c>
      <c r="BP1842" s="304">
        <v>48191</v>
      </c>
      <c r="BQ1842" s="297" t="s">
        <v>4757</v>
      </c>
      <c r="BR1842" s="297" t="s">
        <v>4764</v>
      </c>
      <c r="BS1842" s="297">
        <v>39060</v>
      </c>
      <c r="BT1842" s="297">
        <v>48191</v>
      </c>
      <c r="BU1842" s="301">
        <v>0</v>
      </c>
      <c r="BV1842" s="301">
        <v>52.33</v>
      </c>
      <c r="BW1842" s="301">
        <v>0</v>
      </c>
    </row>
    <row r="1843" spans="1:75" s="289" customFormat="1" ht="18.2" customHeight="1" x14ac:dyDescent="0.15">
      <c r="A1843" s="291">
        <v>1841</v>
      </c>
      <c r="B1843" s="292" t="s">
        <v>305</v>
      </c>
      <c r="C1843" s="292" t="s">
        <v>306</v>
      </c>
      <c r="D1843" s="312">
        <v>45170</v>
      </c>
      <c r="E1843" s="293" t="s">
        <v>2898</v>
      </c>
      <c r="F1843" s="308">
        <v>175</v>
      </c>
      <c r="G1843" s="308">
        <v>174</v>
      </c>
      <c r="H1843" s="295">
        <v>45363.11</v>
      </c>
      <c r="I1843" s="295">
        <v>28210.48</v>
      </c>
      <c r="J1843" s="295">
        <v>0</v>
      </c>
      <c r="K1843" s="295">
        <v>73573.59</v>
      </c>
      <c r="L1843" s="295">
        <v>299.20999999999998</v>
      </c>
      <c r="M1843" s="295">
        <v>0</v>
      </c>
      <c r="N1843" s="295">
        <v>0</v>
      </c>
      <c r="O1843" s="295">
        <v>0</v>
      </c>
      <c r="P1843" s="295">
        <v>0</v>
      </c>
      <c r="Q1843" s="295">
        <v>0</v>
      </c>
      <c r="R1843" s="295">
        <v>73573.59</v>
      </c>
      <c r="S1843" s="295">
        <v>86338.93</v>
      </c>
      <c r="T1843" s="295">
        <v>359.12</v>
      </c>
      <c r="U1843" s="295">
        <v>0</v>
      </c>
      <c r="V1843" s="295">
        <v>0</v>
      </c>
      <c r="W1843" s="295">
        <v>0</v>
      </c>
      <c r="X1843" s="295">
        <v>0</v>
      </c>
      <c r="Y1843" s="295">
        <v>0</v>
      </c>
      <c r="Z1843" s="295">
        <v>86698.05</v>
      </c>
      <c r="AA1843" s="295">
        <v>0</v>
      </c>
      <c r="AB1843" s="295">
        <v>0</v>
      </c>
      <c r="AC1843" s="295">
        <v>0</v>
      </c>
      <c r="AD1843" s="295">
        <v>0</v>
      </c>
      <c r="AE1843" s="295">
        <v>0</v>
      </c>
      <c r="AF1843" s="295">
        <v>0</v>
      </c>
      <c r="AG1843" s="295">
        <v>0</v>
      </c>
      <c r="AH1843" s="295">
        <v>0</v>
      </c>
      <c r="AI1843" s="295">
        <v>0</v>
      </c>
      <c r="AJ1843" s="295">
        <v>0</v>
      </c>
      <c r="AK1843" s="295">
        <v>0</v>
      </c>
      <c r="AL1843" s="295">
        <v>0</v>
      </c>
      <c r="AM1843" s="295">
        <v>0</v>
      </c>
      <c r="AN1843" s="295">
        <v>0</v>
      </c>
      <c r="AO1843" s="295">
        <v>0</v>
      </c>
      <c r="AP1843" s="295">
        <v>0</v>
      </c>
      <c r="AQ1843" s="295">
        <v>0</v>
      </c>
      <c r="AR1843" s="295">
        <v>0</v>
      </c>
      <c r="AS1843" s="295">
        <v>0</v>
      </c>
      <c r="AT1843" s="295">
        <f t="shared" si="28"/>
        <v>0</v>
      </c>
      <c r="AU1843" s="295">
        <v>28509.69</v>
      </c>
      <c r="AV1843" s="295">
        <v>86698.05</v>
      </c>
      <c r="AW1843" s="296">
        <v>99</v>
      </c>
      <c r="AX1843" s="296">
        <v>300</v>
      </c>
      <c r="AY1843" s="295">
        <v>365000</v>
      </c>
      <c r="AZ1843" s="295">
        <v>75350.179999999993</v>
      </c>
      <c r="BA1843" s="294">
        <v>77.917805000000001</v>
      </c>
      <c r="BB1843" s="294">
        <v>76.080676101503002</v>
      </c>
      <c r="BC1843" s="294">
        <v>9.5</v>
      </c>
      <c r="BD1843" s="294"/>
      <c r="BE1843" s="293" t="s">
        <v>4204</v>
      </c>
      <c r="BF1843" s="291"/>
      <c r="BG1843" s="293" t="s">
        <v>494</v>
      </c>
      <c r="BH1843" s="293" t="s">
        <v>218</v>
      </c>
      <c r="BI1843" s="293" t="s">
        <v>566</v>
      </c>
      <c r="BJ1843" s="293" t="s">
        <v>4205</v>
      </c>
      <c r="BK1843" s="292" t="s">
        <v>175</v>
      </c>
      <c r="BL1843" s="294">
        <v>576161.84635463997</v>
      </c>
      <c r="BM1843" s="292" t="s">
        <v>309</v>
      </c>
      <c r="BN1843" s="294"/>
      <c r="BO1843" s="297">
        <v>39060</v>
      </c>
      <c r="BP1843" s="297">
        <v>48191</v>
      </c>
      <c r="BQ1843" s="297" t="s">
        <v>962</v>
      </c>
      <c r="BR1843" s="297" t="s">
        <v>4767</v>
      </c>
      <c r="BS1843" s="297">
        <v>39060</v>
      </c>
      <c r="BT1843" s="297">
        <v>48191</v>
      </c>
      <c r="BU1843" s="294">
        <v>31515.13</v>
      </c>
      <c r="BV1843" s="294">
        <v>52.33</v>
      </c>
      <c r="BW1843" s="294">
        <v>0</v>
      </c>
    </row>
    <row r="1844" spans="1:75" s="289" customFormat="1" ht="18.2" customHeight="1" x14ac:dyDescent="0.15">
      <c r="A1844" s="298">
        <v>1842</v>
      </c>
      <c r="B1844" s="299" t="s">
        <v>305</v>
      </c>
      <c r="C1844" s="299" t="s">
        <v>306</v>
      </c>
      <c r="D1844" s="313">
        <v>45170</v>
      </c>
      <c r="E1844" s="300" t="s">
        <v>2899</v>
      </c>
      <c r="F1844" s="309">
        <v>151</v>
      </c>
      <c r="G1844" s="309">
        <v>150</v>
      </c>
      <c r="H1844" s="302">
        <v>38476.92</v>
      </c>
      <c r="I1844" s="302">
        <v>30989.88</v>
      </c>
      <c r="J1844" s="302">
        <v>0</v>
      </c>
      <c r="K1844" s="302">
        <v>69466.8</v>
      </c>
      <c r="L1844" s="302">
        <v>353.72</v>
      </c>
      <c r="M1844" s="302">
        <v>0</v>
      </c>
      <c r="N1844" s="302">
        <v>0</v>
      </c>
      <c r="O1844" s="302">
        <v>0</v>
      </c>
      <c r="P1844" s="302">
        <v>0</v>
      </c>
      <c r="Q1844" s="302">
        <v>0</v>
      </c>
      <c r="R1844" s="302">
        <v>69466.8</v>
      </c>
      <c r="S1844" s="302">
        <v>67759.600000000006</v>
      </c>
      <c r="T1844" s="302">
        <v>304.61</v>
      </c>
      <c r="U1844" s="302">
        <v>0</v>
      </c>
      <c r="V1844" s="302">
        <v>0</v>
      </c>
      <c r="W1844" s="302">
        <v>0</v>
      </c>
      <c r="X1844" s="302">
        <v>0</v>
      </c>
      <c r="Y1844" s="302">
        <v>0</v>
      </c>
      <c r="Z1844" s="302">
        <v>68064.210000000006</v>
      </c>
      <c r="AA1844" s="302">
        <v>0</v>
      </c>
      <c r="AB1844" s="302">
        <v>0</v>
      </c>
      <c r="AC1844" s="302">
        <v>0</v>
      </c>
      <c r="AD1844" s="302">
        <v>0</v>
      </c>
      <c r="AE1844" s="302">
        <v>0</v>
      </c>
      <c r="AF1844" s="302">
        <v>0</v>
      </c>
      <c r="AG1844" s="302">
        <v>0</v>
      </c>
      <c r="AH1844" s="302">
        <v>0</v>
      </c>
      <c r="AI1844" s="302">
        <v>0</v>
      </c>
      <c r="AJ1844" s="302">
        <v>0</v>
      </c>
      <c r="AK1844" s="302">
        <v>0</v>
      </c>
      <c r="AL1844" s="302">
        <v>0</v>
      </c>
      <c r="AM1844" s="302">
        <v>0</v>
      </c>
      <c r="AN1844" s="302">
        <v>0</v>
      </c>
      <c r="AO1844" s="302">
        <v>0</v>
      </c>
      <c r="AP1844" s="302">
        <v>0</v>
      </c>
      <c r="AQ1844" s="302">
        <v>0</v>
      </c>
      <c r="AR1844" s="302">
        <v>0</v>
      </c>
      <c r="AS1844" s="302">
        <v>0</v>
      </c>
      <c r="AT1844" s="295">
        <f t="shared" si="28"/>
        <v>0</v>
      </c>
      <c r="AU1844" s="302">
        <v>31343.599999999999</v>
      </c>
      <c r="AV1844" s="302">
        <v>68064.210000000006</v>
      </c>
      <c r="AW1844" s="303">
        <v>99</v>
      </c>
      <c r="AX1844" s="303">
        <v>300</v>
      </c>
      <c r="AY1844" s="302">
        <v>365000</v>
      </c>
      <c r="AZ1844" s="302">
        <v>75350.179999999993</v>
      </c>
      <c r="BA1844" s="301">
        <v>77.917805000000001</v>
      </c>
      <c r="BB1844" s="301">
        <v>71.833943546969607</v>
      </c>
      <c r="BC1844" s="301">
        <v>9.5</v>
      </c>
      <c r="BD1844" s="301"/>
      <c r="BE1844" s="300" t="s">
        <v>4204</v>
      </c>
      <c r="BF1844" s="298"/>
      <c r="BG1844" s="300" t="s">
        <v>494</v>
      </c>
      <c r="BH1844" s="300" t="s">
        <v>218</v>
      </c>
      <c r="BI1844" s="300" t="s">
        <v>566</v>
      </c>
      <c r="BJ1844" s="300" t="s">
        <v>4205</v>
      </c>
      <c r="BK1844" s="299" t="s">
        <v>175</v>
      </c>
      <c r="BL1844" s="301">
        <v>544001.17961280001</v>
      </c>
      <c r="BM1844" s="299" t="s">
        <v>309</v>
      </c>
      <c r="BN1844" s="301"/>
      <c r="BO1844" s="304">
        <v>39060</v>
      </c>
      <c r="BP1844" s="304">
        <v>48191</v>
      </c>
      <c r="BQ1844" s="297" t="s">
        <v>940</v>
      </c>
      <c r="BR1844" s="297" t="s">
        <v>4762</v>
      </c>
      <c r="BS1844" s="297">
        <v>39060</v>
      </c>
      <c r="BT1844" s="297">
        <v>48191</v>
      </c>
      <c r="BU1844" s="301">
        <v>27460.44</v>
      </c>
      <c r="BV1844" s="301">
        <v>52.33</v>
      </c>
      <c r="BW1844" s="301">
        <v>0</v>
      </c>
    </row>
    <row r="1845" spans="1:75" s="289" customFormat="1" ht="18.2" customHeight="1" x14ac:dyDescent="0.15">
      <c r="A1845" s="291">
        <v>1843</v>
      </c>
      <c r="B1845" s="292" t="s">
        <v>305</v>
      </c>
      <c r="C1845" s="292" t="s">
        <v>306</v>
      </c>
      <c r="D1845" s="312">
        <v>45170</v>
      </c>
      <c r="E1845" s="293" t="s">
        <v>2900</v>
      </c>
      <c r="F1845" s="308">
        <v>139</v>
      </c>
      <c r="G1845" s="308">
        <v>139</v>
      </c>
      <c r="H1845" s="295">
        <v>0</v>
      </c>
      <c r="I1845" s="295">
        <v>111827.3</v>
      </c>
      <c r="J1845" s="295">
        <v>0</v>
      </c>
      <c r="K1845" s="295">
        <v>111827.3</v>
      </c>
      <c r="L1845" s="295">
        <v>0</v>
      </c>
      <c r="M1845" s="295">
        <v>0</v>
      </c>
      <c r="N1845" s="295">
        <v>0</v>
      </c>
      <c r="O1845" s="295">
        <v>0</v>
      </c>
      <c r="P1845" s="295">
        <v>0</v>
      </c>
      <c r="Q1845" s="295">
        <v>0</v>
      </c>
      <c r="R1845" s="295">
        <v>111827.3</v>
      </c>
      <c r="S1845" s="295">
        <v>72510.399999999994</v>
      </c>
      <c r="T1845" s="295">
        <v>0</v>
      </c>
      <c r="U1845" s="295">
        <v>0</v>
      </c>
      <c r="V1845" s="295">
        <v>0</v>
      </c>
      <c r="W1845" s="295">
        <v>0</v>
      </c>
      <c r="X1845" s="295">
        <v>0</v>
      </c>
      <c r="Y1845" s="295">
        <v>0</v>
      </c>
      <c r="Z1845" s="295">
        <v>72510.399999999994</v>
      </c>
      <c r="AA1845" s="295">
        <v>0</v>
      </c>
      <c r="AB1845" s="295">
        <v>0</v>
      </c>
      <c r="AC1845" s="295">
        <v>0</v>
      </c>
      <c r="AD1845" s="295">
        <v>0</v>
      </c>
      <c r="AE1845" s="295">
        <v>0</v>
      </c>
      <c r="AF1845" s="295">
        <v>0</v>
      </c>
      <c r="AG1845" s="295">
        <v>0</v>
      </c>
      <c r="AH1845" s="295">
        <v>0</v>
      </c>
      <c r="AI1845" s="295">
        <v>0</v>
      </c>
      <c r="AJ1845" s="295">
        <v>0</v>
      </c>
      <c r="AK1845" s="295">
        <v>0</v>
      </c>
      <c r="AL1845" s="295">
        <v>0</v>
      </c>
      <c r="AM1845" s="295">
        <v>0</v>
      </c>
      <c r="AN1845" s="295">
        <v>0</v>
      </c>
      <c r="AO1845" s="295">
        <v>0</v>
      </c>
      <c r="AP1845" s="295">
        <v>0</v>
      </c>
      <c r="AQ1845" s="295">
        <v>0</v>
      </c>
      <c r="AR1845" s="295">
        <v>0</v>
      </c>
      <c r="AS1845" s="295">
        <v>0</v>
      </c>
      <c r="AT1845" s="295">
        <f t="shared" si="28"/>
        <v>0</v>
      </c>
      <c r="AU1845" s="295">
        <v>111827.3</v>
      </c>
      <c r="AV1845" s="295">
        <v>72510.399999999994</v>
      </c>
      <c r="AW1845" s="296">
        <v>0</v>
      </c>
      <c r="AX1845" s="296">
        <v>180</v>
      </c>
      <c r="AY1845" s="295">
        <v>533999.99</v>
      </c>
      <c r="AZ1845" s="295">
        <v>127332.27</v>
      </c>
      <c r="BA1845" s="294">
        <v>90</v>
      </c>
      <c r="BB1845" s="294">
        <v>79.040898273469907</v>
      </c>
      <c r="BC1845" s="294">
        <v>9.5</v>
      </c>
      <c r="BD1845" s="294"/>
      <c r="BE1845" s="293" t="s">
        <v>4204</v>
      </c>
      <c r="BF1845" s="291"/>
      <c r="BG1845" s="293" t="s">
        <v>335</v>
      </c>
      <c r="BH1845" s="293" t="s">
        <v>225</v>
      </c>
      <c r="BI1845" s="293" t="s">
        <v>555</v>
      </c>
      <c r="BJ1845" s="293" t="s">
        <v>4205</v>
      </c>
      <c r="BK1845" s="292" t="s">
        <v>175</v>
      </c>
      <c r="BL1845" s="294">
        <v>875730.32172080001</v>
      </c>
      <c r="BM1845" s="292" t="s">
        <v>309</v>
      </c>
      <c r="BN1845" s="294"/>
      <c r="BO1845" s="297">
        <v>39060</v>
      </c>
      <c r="BP1845" s="297">
        <v>44539</v>
      </c>
      <c r="BQ1845" s="297" t="s">
        <v>929</v>
      </c>
      <c r="BR1845" s="297" t="s">
        <v>4777</v>
      </c>
      <c r="BS1845" s="297">
        <v>39060</v>
      </c>
      <c r="BT1845" s="297">
        <v>44539</v>
      </c>
      <c r="BU1845" s="294">
        <v>39385.699999999997</v>
      </c>
      <c r="BV1845" s="294">
        <v>0</v>
      </c>
      <c r="BW1845" s="294">
        <v>0</v>
      </c>
    </row>
    <row r="1846" spans="1:75" s="289" customFormat="1" ht="18.2" customHeight="1" x14ac:dyDescent="0.15">
      <c r="A1846" s="298">
        <v>1844</v>
      </c>
      <c r="B1846" s="299" t="s">
        <v>305</v>
      </c>
      <c r="C1846" s="299" t="s">
        <v>306</v>
      </c>
      <c r="D1846" s="313">
        <v>45170</v>
      </c>
      <c r="E1846" s="300" t="s">
        <v>2901</v>
      </c>
      <c r="F1846" s="309">
        <v>141</v>
      </c>
      <c r="G1846" s="309">
        <v>140</v>
      </c>
      <c r="H1846" s="302">
        <v>64333.84</v>
      </c>
      <c r="I1846" s="302">
        <v>35830.19</v>
      </c>
      <c r="J1846" s="302">
        <v>0</v>
      </c>
      <c r="K1846" s="302">
        <v>100164.03</v>
      </c>
      <c r="L1846" s="302">
        <v>424.35</v>
      </c>
      <c r="M1846" s="302">
        <v>0</v>
      </c>
      <c r="N1846" s="302">
        <v>0</v>
      </c>
      <c r="O1846" s="302">
        <v>0</v>
      </c>
      <c r="P1846" s="302">
        <v>0</v>
      </c>
      <c r="Q1846" s="302">
        <v>0</v>
      </c>
      <c r="R1846" s="302">
        <v>100164.03</v>
      </c>
      <c r="S1846" s="302">
        <v>94882.21</v>
      </c>
      <c r="T1846" s="302">
        <v>509.31</v>
      </c>
      <c r="U1846" s="302">
        <v>0</v>
      </c>
      <c r="V1846" s="302">
        <v>0</v>
      </c>
      <c r="W1846" s="302">
        <v>0</v>
      </c>
      <c r="X1846" s="302">
        <v>0</v>
      </c>
      <c r="Y1846" s="302">
        <v>0</v>
      </c>
      <c r="Z1846" s="302">
        <v>95391.52</v>
      </c>
      <c r="AA1846" s="302">
        <v>0</v>
      </c>
      <c r="AB1846" s="302">
        <v>0</v>
      </c>
      <c r="AC1846" s="302">
        <v>0</v>
      </c>
      <c r="AD1846" s="302">
        <v>0</v>
      </c>
      <c r="AE1846" s="302">
        <v>0</v>
      </c>
      <c r="AF1846" s="302">
        <v>0</v>
      </c>
      <c r="AG1846" s="302">
        <v>0</v>
      </c>
      <c r="AH1846" s="302">
        <v>0</v>
      </c>
      <c r="AI1846" s="302">
        <v>0</v>
      </c>
      <c r="AJ1846" s="302">
        <v>0</v>
      </c>
      <c r="AK1846" s="302">
        <v>0</v>
      </c>
      <c r="AL1846" s="302">
        <v>0</v>
      </c>
      <c r="AM1846" s="302">
        <v>0</v>
      </c>
      <c r="AN1846" s="302">
        <v>0</v>
      </c>
      <c r="AO1846" s="302">
        <v>0</v>
      </c>
      <c r="AP1846" s="302">
        <v>0</v>
      </c>
      <c r="AQ1846" s="302">
        <v>0</v>
      </c>
      <c r="AR1846" s="302">
        <v>0</v>
      </c>
      <c r="AS1846" s="302">
        <v>0</v>
      </c>
      <c r="AT1846" s="295">
        <f t="shared" si="28"/>
        <v>0</v>
      </c>
      <c r="AU1846" s="302">
        <v>36254.54</v>
      </c>
      <c r="AV1846" s="302">
        <v>95391.52</v>
      </c>
      <c r="AW1846" s="303">
        <v>99</v>
      </c>
      <c r="AX1846" s="303">
        <v>300</v>
      </c>
      <c r="AY1846" s="302">
        <v>506400.01</v>
      </c>
      <c r="AZ1846" s="302">
        <v>106863.2</v>
      </c>
      <c r="BA1846" s="301">
        <v>79.648893999999999</v>
      </c>
      <c r="BB1846" s="301">
        <v>74.655767449251201</v>
      </c>
      <c r="BC1846" s="301">
        <v>9.5</v>
      </c>
      <c r="BD1846" s="301"/>
      <c r="BE1846" s="300" t="s">
        <v>4204</v>
      </c>
      <c r="BF1846" s="298"/>
      <c r="BG1846" s="300" t="s">
        <v>315</v>
      </c>
      <c r="BH1846" s="300" t="s">
        <v>183</v>
      </c>
      <c r="BI1846" s="300" t="s">
        <v>328</v>
      </c>
      <c r="BJ1846" s="300" t="s">
        <v>4205</v>
      </c>
      <c r="BK1846" s="299" t="s">
        <v>175</v>
      </c>
      <c r="BL1846" s="301">
        <v>784394.13467687997</v>
      </c>
      <c r="BM1846" s="299" t="s">
        <v>309</v>
      </c>
      <c r="BN1846" s="301"/>
      <c r="BO1846" s="304">
        <v>39060</v>
      </c>
      <c r="BP1846" s="304">
        <v>48191</v>
      </c>
      <c r="BQ1846" s="297" t="s">
        <v>929</v>
      </c>
      <c r="BR1846" s="297" t="s">
        <v>4777</v>
      </c>
      <c r="BS1846" s="297">
        <v>39060</v>
      </c>
      <c r="BT1846" s="297">
        <v>48191</v>
      </c>
      <c r="BU1846" s="301">
        <v>36457.81</v>
      </c>
      <c r="BV1846" s="301">
        <v>74.2</v>
      </c>
      <c r="BW1846" s="301">
        <v>0</v>
      </c>
    </row>
    <row r="1847" spans="1:75" s="289" customFormat="1" ht="18.2" customHeight="1" x14ac:dyDescent="0.15">
      <c r="A1847" s="291">
        <v>1845</v>
      </c>
      <c r="B1847" s="292" t="s">
        <v>305</v>
      </c>
      <c r="C1847" s="292" t="s">
        <v>306</v>
      </c>
      <c r="D1847" s="312">
        <v>45170</v>
      </c>
      <c r="E1847" s="293" t="s">
        <v>2902</v>
      </c>
      <c r="F1847" s="308">
        <v>156</v>
      </c>
      <c r="G1847" s="308">
        <v>155</v>
      </c>
      <c r="H1847" s="295">
        <v>64646.7</v>
      </c>
      <c r="I1847" s="295">
        <v>37995.730000000003</v>
      </c>
      <c r="J1847" s="295">
        <v>0</v>
      </c>
      <c r="K1847" s="295">
        <v>102642.43</v>
      </c>
      <c r="L1847" s="295">
        <v>426.4</v>
      </c>
      <c r="M1847" s="295">
        <v>0</v>
      </c>
      <c r="N1847" s="295">
        <v>0</v>
      </c>
      <c r="O1847" s="295">
        <v>0</v>
      </c>
      <c r="P1847" s="295">
        <v>0</v>
      </c>
      <c r="Q1847" s="295">
        <v>0</v>
      </c>
      <c r="R1847" s="295">
        <v>102642.43</v>
      </c>
      <c r="S1847" s="295">
        <v>107147.88</v>
      </c>
      <c r="T1847" s="295">
        <v>511.79</v>
      </c>
      <c r="U1847" s="295">
        <v>0</v>
      </c>
      <c r="V1847" s="295">
        <v>0</v>
      </c>
      <c r="W1847" s="295">
        <v>0</v>
      </c>
      <c r="X1847" s="295">
        <v>0</v>
      </c>
      <c r="Y1847" s="295">
        <v>0</v>
      </c>
      <c r="Z1847" s="295">
        <v>107659.67</v>
      </c>
      <c r="AA1847" s="295">
        <v>0</v>
      </c>
      <c r="AB1847" s="295">
        <v>0</v>
      </c>
      <c r="AC1847" s="295">
        <v>0</v>
      </c>
      <c r="AD1847" s="295">
        <v>0</v>
      </c>
      <c r="AE1847" s="295">
        <v>0</v>
      </c>
      <c r="AF1847" s="295">
        <v>0</v>
      </c>
      <c r="AG1847" s="295">
        <v>0</v>
      </c>
      <c r="AH1847" s="295">
        <v>0</v>
      </c>
      <c r="AI1847" s="295">
        <v>0</v>
      </c>
      <c r="AJ1847" s="295">
        <v>0</v>
      </c>
      <c r="AK1847" s="295">
        <v>0</v>
      </c>
      <c r="AL1847" s="295">
        <v>0</v>
      </c>
      <c r="AM1847" s="295">
        <v>0</v>
      </c>
      <c r="AN1847" s="295">
        <v>0</v>
      </c>
      <c r="AO1847" s="295">
        <v>0</v>
      </c>
      <c r="AP1847" s="295">
        <v>0</v>
      </c>
      <c r="AQ1847" s="295">
        <v>0</v>
      </c>
      <c r="AR1847" s="295">
        <v>0</v>
      </c>
      <c r="AS1847" s="295">
        <v>0</v>
      </c>
      <c r="AT1847" s="295">
        <f t="shared" si="28"/>
        <v>0</v>
      </c>
      <c r="AU1847" s="295">
        <v>38422.129999999997</v>
      </c>
      <c r="AV1847" s="295">
        <v>107659.67</v>
      </c>
      <c r="AW1847" s="296">
        <v>99</v>
      </c>
      <c r="AX1847" s="296">
        <v>300</v>
      </c>
      <c r="AY1847" s="295">
        <v>472600.01</v>
      </c>
      <c r="AZ1847" s="295">
        <v>107381.87</v>
      </c>
      <c r="BA1847" s="294">
        <v>85.759553999999994</v>
      </c>
      <c r="BB1847" s="294">
        <v>81.9744433420299</v>
      </c>
      <c r="BC1847" s="294">
        <v>9.5</v>
      </c>
      <c r="BD1847" s="294"/>
      <c r="BE1847" s="293" t="s">
        <v>4204</v>
      </c>
      <c r="BF1847" s="291"/>
      <c r="BG1847" s="293" t="s">
        <v>315</v>
      </c>
      <c r="BH1847" s="293" t="s">
        <v>183</v>
      </c>
      <c r="BI1847" s="293" t="s">
        <v>328</v>
      </c>
      <c r="BJ1847" s="293" t="s">
        <v>4205</v>
      </c>
      <c r="BK1847" s="292" t="s">
        <v>175</v>
      </c>
      <c r="BL1847" s="294">
        <v>803802.72300328</v>
      </c>
      <c r="BM1847" s="292" t="s">
        <v>309</v>
      </c>
      <c r="BN1847" s="294"/>
      <c r="BO1847" s="297">
        <v>39060</v>
      </c>
      <c r="BP1847" s="297">
        <v>48191</v>
      </c>
      <c r="BQ1847" s="297" t="s">
        <v>4146</v>
      </c>
      <c r="BR1847" s="297" t="s">
        <v>4815</v>
      </c>
      <c r="BS1847" s="297">
        <v>39060</v>
      </c>
      <c r="BT1847" s="297">
        <v>48191</v>
      </c>
      <c r="BU1847" s="294">
        <v>40084.99</v>
      </c>
      <c r="BV1847" s="294">
        <v>74.56</v>
      </c>
      <c r="BW1847" s="294">
        <v>0</v>
      </c>
    </row>
    <row r="1848" spans="1:75" s="289" customFormat="1" ht="18.2" customHeight="1" x14ac:dyDescent="0.15">
      <c r="A1848" s="298">
        <v>1846</v>
      </c>
      <c r="B1848" s="299" t="s">
        <v>305</v>
      </c>
      <c r="C1848" s="299" t="s">
        <v>306</v>
      </c>
      <c r="D1848" s="313">
        <v>45170</v>
      </c>
      <c r="E1848" s="300" t="s">
        <v>2903</v>
      </c>
      <c r="F1848" s="309">
        <v>0</v>
      </c>
      <c r="G1848" s="309">
        <v>0</v>
      </c>
      <c r="H1848" s="302">
        <v>64646.7</v>
      </c>
      <c r="I1848" s="302">
        <v>0</v>
      </c>
      <c r="J1848" s="302">
        <v>0</v>
      </c>
      <c r="K1848" s="302">
        <v>64646.7</v>
      </c>
      <c r="L1848" s="302">
        <v>426.4</v>
      </c>
      <c r="M1848" s="302">
        <v>0</v>
      </c>
      <c r="N1848" s="302">
        <v>0</v>
      </c>
      <c r="O1848" s="302">
        <v>426.4</v>
      </c>
      <c r="P1848" s="302">
        <v>0</v>
      </c>
      <c r="Q1848" s="302">
        <v>0</v>
      </c>
      <c r="R1848" s="302">
        <v>64220.3</v>
      </c>
      <c r="S1848" s="302">
        <v>0</v>
      </c>
      <c r="T1848" s="302">
        <v>511.79</v>
      </c>
      <c r="U1848" s="302">
        <v>0</v>
      </c>
      <c r="V1848" s="302">
        <v>0</v>
      </c>
      <c r="W1848" s="302">
        <v>511.79</v>
      </c>
      <c r="X1848" s="302">
        <v>0</v>
      </c>
      <c r="Y1848" s="302">
        <v>0</v>
      </c>
      <c r="Z1848" s="302">
        <v>0</v>
      </c>
      <c r="AA1848" s="302">
        <v>74.56</v>
      </c>
      <c r="AB1848" s="302">
        <v>0</v>
      </c>
      <c r="AC1848" s="302">
        <v>0</v>
      </c>
      <c r="AD1848" s="302">
        <v>0</v>
      </c>
      <c r="AE1848" s="302">
        <v>0</v>
      </c>
      <c r="AF1848" s="302">
        <v>-23.01</v>
      </c>
      <c r="AG1848" s="302">
        <v>50.64</v>
      </c>
      <c r="AH1848" s="302">
        <v>134.74</v>
      </c>
      <c r="AI1848" s="302">
        <v>0</v>
      </c>
      <c r="AJ1848" s="302">
        <v>0</v>
      </c>
      <c r="AK1848" s="302">
        <v>0</v>
      </c>
      <c r="AL1848" s="302">
        <v>0</v>
      </c>
      <c r="AM1848" s="302">
        <v>0</v>
      </c>
      <c r="AN1848" s="302">
        <v>0</v>
      </c>
      <c r="AO1848" s="302">
        <v>0</v>
      </c>
      <c r="AP1848" s="302">
        <v>2.09</v>
      </c>
      <c r="AQ1848" s="302">
        <v>0</v>
      </c>
      <c r="AR1848" s="302">
        <v>2.41</v>
      </c>
      <c r="AS1848" s="302">
        <v>0</v>
      </c>
      <c r="AT1848" s="295">
        <f t="shared" si="28"/>
        <v>1174.8000000000002</v>
      </c>
      <c r="AU1848" s="302">
        <v>0</v>
      </c>
      <c r="AV1848" s="302">
        <v>0</v>
      </c>
      <c r="AW1848" s="303">
        <v>99</v>
      </c>
      <c r="AX1848" s="303">
        <v>300</v>
      </c>
      <c r="AY1848" s="302">
        <v>506400.01</v>
      </c>
      <c r="AZ1848" s="302">
        <v>107381.87</v>
      </c>
      <c r="BA1848" s="301">
        <v>80.035476000000003</v>
      </c>
      <c r="BB1848" s="301">
        <v>47.865643235332001</v>
      </c>
      <c r="BC1848" s="301">
        <v>9.5</v>
      </c>
      <c r="BD1848" s="301"/>
      <c r="BE1848" s="300" t="s">
        <v>4204</v>
      </c>
      <c r="BF1848" s="298"/>
      <c r="BG1848" s="300" t="s">
        <v>315</v>
      </c>
      <c r="BH1848" s="300" t="s">
        <v>183</v>
      </c>
      <c r="BI1848" s="300" t="s">
        <v>328</v>
      </c>
      <c r="BJ1848" s="300" t="s">
        <v>103</v>
      </c>
      <c r="BK1848" s="299" t="s">
        <v>175</v>
      </c>
      <c r="BL1848" s="301">
        <v>502915.33444880001</v>
      </c>
      <c r="BM1848" s="299" t="s">
        <v>309</v>
      </c>
      <c r="BN1848" s="301"/>
      <c r="BO1848" s="304">
        <v>39060</v>
      </c>
      <c r="BP1848" s="304">
        <v>48191</v>
      </c>
      <c r="BQ1848" s="297" t="s">
        <v>4757</v>
      </c>
      <c r="BR1848" s="297" t="s">
        <v>4764</v>
      </c>
      <c r="BS1848" s="297">
        <v>39060</v>
      </c>
      <c r="BT1848" s="297">
        <v>48191</v>
      </c>
      <c r="BU1848" s="301">
        <v>0</v>
      </c>
      <c r="BV1848" s="301">
        <v>74.56</v>
      </c>
      <c r="BW1848" s="301">
        <v>0</v>
      </c>
    </row>
    <row r="1849" spans="1:75" s="289" customFormat="1" ht="18.2" customHeight="1" x14ac:dyDescent="0.15">
      <c r="A1849" s="291">
        <v>1847</v>
      </c>
      <c r="B1849" s="292" t="s">
        <v>305</v>
      </c>
      <c r="C1849" s="292" t="s">
        <v>306</v>
      </c>
      <c r="D1849" s="312">
        <v>45170</v>
      </c>
      <c r="E1849" s="293" t="s">
        <v>2904</v>
      </c>
      <c r="F1849" s="308">
        <v>144</v>
      </c>
      <c r="G1849" s="308">
        <v>143</v>
      </c>
      <c r="H1849" s="295">
        <v>59399.89</v>
      </c>
      <c r="I1849" s="295">
        <v>33468.93</v>
      </c>
      <c r="J1849" s="295">
        <v>0</v>
      </c>
      <c r="K1849" s="295">
        <v>92868.82</v>
      </c>
      <c r="L1849" s="295">
        <v>391.84</v>
      </c>
      <c r="M1849" s="295">
        <v>0</v>
      </c>
      <c r="N1849" s="295">
        <v>0</v>
      </c>
      <c r="O1849" s="295">
        <v>0</v>
      </c>
      <c r="P1849" s="295">
        <v>0</v>
      </c>
      <c r="Q1849" s="295">
        <v>0</v>
      </c>
      <c r="R1849" s="295">
        <v>92868.82</v>
      </c>
      <c r="S1849" s="295">
        <v>89809.94</v>
      </c>
      <c r="T1849" s="295">
        <v>470.25</v>
      </c>
      <c r="U1849" s="295">
        <v>0</v>
      </c>
      <c r="V1849" s="295">
        <v>0</v>
      </c>
      <c r="W1849" s="295">
        <v>0</v>
      </c>
      <c r="X1849" s="295">
        <v>0</v>
      </c>
      <c r="Y1849" s="295">
        <v>0</v>
      </c>
      <c r="Z1849" s="295">
        <v>90280.19</v>
      </c>
      <c r="AA1849" s="295">
        <v>0</v>
      </c>
      <c r="AB1849" s="295">
        <v>0</v>
      </c>
      <c r="AC1849" s="295">
        <v>0</v>
      </c>
      <c r="AD1849" s="295">
        <v>0</v>
      </c>
      <c r="AE1849" s="295">
        <v>0</v>
      </c>
      <c r="AF1849" s="295">
        <v>0</v>
      </c>
      <c r="AG1849" s="295">
        <v>0</v>
      </c>
      <c r="AH1849" s="295">
        <v>0</v>
      </c>
      <c r="AI1849" s="295">
        <v>0</v>
      </c>
      <c r="AJ1849" s="295">
        <v>0</v>
      </c>
      <c r="AK1849" s="295">
        <v>0</v>
      </c>
      <c r="AL1849" s="295">
        <v>0</v>
      </c>
      <c r="AM1849" s="295">
        <v>0</v>
      </c>
      <c r="AN1849" s="295">
        <v>0</v>
      </c>
      <c r="AO1849" s="295">
        <v>0</v>
      </c>
      <c r="AP1849" s="295">
        <v>0</v>
      </c>
      <c r="AQ1849" s="295">
        <v>0</v>
      </c>
      <c r="AR1849" s="295">
        <v>0</v>
      </c>
      <c r="AS1849" s="295">
        <v>0</v>
      </c>
      <c r="AT1849" s="295">
        <f t="shared" si="28"/>
        <v>0</v>
      </c>
      <c r="AU1849" s="295">
        <v>33860.769999999997</v>
      </c>
      <c r="AV1849" s="295">
        <v>90280.19</v>
      </c>
      <c r="AW1849" s="296">
        <v>99</v>
      </c>
      <c r="AX1849" s="296">
        <v>300</v>
      </c>
      <c r="AY1849" s="295">
        <v>481000.02</v>
      </c>
      <c r="AZ1849" s="295">
        <v>98671.09</v>
      </c>
      <c r="BA1849" s="294">
        <v>77.463612999999995</v>
      </c>
      <c r="BB1849" s="294">
        <v>72.908430749540301</v>
      </c>
      <c r="BC1849" s="294">
        <v>9.5</v>
      </c>
      <c r="BD1849" s="294"/>
      <c r="BE1849" s="293" t="s">
        <v>4204</v>
      </c>
      <c r="BF1849" s="291"/>
      <c r="BG1849" s="293" t="s">
        <v>335</v>
      </c>
      <c r="BH1849" s="293" t="s">
        <v>225</v>
      </c>
      <c r="BI1849" s="293" t="s">
        <v>392</v>
      </c>
      <c r="BJ1849" s="293" t="s">
        <v>4205</v>
      </c>
      <c r="BK1849" s="292" t="s">
        <v>175</v>
      </c>
      <c r="BL1849" s="294">
        <v>727264.64482672</v>
      </c>
      <c r="BM1849" s="292" t="s">
        <v>309</v>
      </c>
      <c r="BN1849" s="294"/>
      <c r="BO1849" s="297">
        <v>39062</v>
      </c>
      <c r="BP1849" s="297">
        <v>48193</v>
      </c>
      <c r="BQ1849" s="297" t="s">
        <v>4033</v>
      </c>
      <c r="BR1849" s="297" t="s">
        <v>4759</v>
      </c>
      <c r="BS1849" s="297">
        <v>39062</v>
      </c>
      <c r="BT1849" s="297">
        <v>48193</v>
      </c>
      <c r="BU1849" s="294">
        <v>34400.78</v>
      </c>
      <c r="BV1849" s="294">
        <v>68.52</v>
      </c>
      <c r="BW1849" s="294">
        <v>0</v>
      </c>
    </row>
    <row r="1850" spans="1:75" s="289" customFormat="1" ht="18.2" customHeight="1" x14ac:dyDescent="0.15">
      <c r="A1850" s="298">
        <v>1848</v>
      </c>
      <c r="B1850" s="299" t="s">
        <v>305</v>
      </c>
      <c r="C1850" s="299" t="s">
        <v>306</v>
      </c>
      <c r="D1850" s="313">
        <v>45170</v>
      </c>
      <c r="E1850" s="300" t="s">
        <v>2905</v>
      </c>
      <c r="F1850" s="309">
        <v>155</v>
      </c>
      <c r="G1850" s="309">
        <v>154</v>
      </c>
      <c r="H1850" s="302">
        <v>45339.27</v>
      </c>
      <c r="I1850" s="302">
        <v>26540.83</v>
      </c>
      <c r="J1850" s="302">
        <v>0</v>
      </c>
      <c r="K1850" s="302">
        <v>71880.100000000006</v>
      </c>
      <c r="L1850" s="302">
        <v>299.08</v>
      </c>
      <c r="M1850" s="302">
        <v>0</v>
      </c>
      <c r="N1850" s="302">
        <v>0</v>
      </c>
      <c r="O1850" s="302">
        <v>0</v>
      </c>
      <c r="P1850" s="302">
        <v>0</v>
      </c>
      <c r="Q1850" s="302">
        <v>0</v>
      </c>
      <c r="R1850" s="302">
        <v>71880.100000000006</v>
      </c>
      <c r="S1850" s="302">
        <v>74203.31</v>
      </c>
      <c r="T1850" s="302">
        <v>358.94</v>
      </c>
      <c r="U1850" s="302">
        <v>0</v>
      </c>
      <c r="V1850" s="302">
        <v>0</v>
      </c>
      <c r="W1850" s="302">
        <v>0</v>
      </c>
      <c r="X1850" s="302">
        <v>0</v>
      </c>
      <c r="Y1850" s="302">
        <v>0</v>
      </c>
      <c r="Z1850" s="302">
        <v>74562.25</v>
      </c>
      <c r="AA1850" s="302">
        <v>0</v>
      </c>
      <c r="AB1850" s="302">
        <v>0</v>
      </c>
      <c r="AC1850" s="302">
        <v>0</v>
      </c>
      <c r="AD1850" s="302">
        <v>0</v>
      </c>
      <c r="AE1850" s="302">
        <v>0</v>
      </c>
      <c r="AF1850" s="302">
        <v>0</v>
      </c>
      <c r="AG1850" s="302">
        <v>0</v>
      </c>
      <c r="AH1850" s="302">
        <v>0</v>
      </c>
      <c r="AI1850" s="302">
        <v>0</v>
      </c>
      <c r="AJ1850" s="302">
        <v>0</v>
      </c>
      <c r="AK1850" s="302">
        <v>0</v>
      </c>
      <c r="AL1850" s="302">
        <v>0</v>
      </c>
      <c r="AM1850" s="302">
        <v>0</v>
      </c>
      <c r="AN1850" s="302">
        <v>0</v>
      </c>
      <c r="AO1850" s="302">
        <v>0</v>
      </c>
      <c r="AP1850" s="302">
        <v>0</v>
      </c>
      <c r="AQ1850" s="302">
        <v>0</v>
      </c>
      <c r="AR1850" s="302">
        <v>0</v>
      </c>
      <c r="AS1850" s="302">
        <v>0</v>
      </c>
      <c r="AT1850" s="295">
        <f t="shared" si="28"/>
        <v>0</v>
      </c>
      <c r="AU1850" s="302">
        <v>26839.91</v>
      </c>
      <c r="AV1850" s="302">
        <v>74562.25</v>
      </c>
      <c r="AW1850" s="303">
        <v>99</v>
      </c>
      <c r="AX1850" s="303">
        <v>300</v>
      </c>
      <c r="AY1850" s="302">
        <v>365000.01</v>
      </c>
      <c r="AZ1850" s="302">
        <v>75314.17</v>
      </c>
      <c r="BA1850" s="301">
        <v>77.917809000000005</v>
      </c>
      <c r="BB1850" s="301">
        <v>74.365021916870404</v>
      </c>
      <c r="BC1850" s="301">
        <v>9.5</v>
      </c>
      <c r="BD1850" s="301"/>
      <c r="BE1850" s="300" t="s">
        <v>4204</v>
      </c>
      <c r="BF1850" s="298"/>
      <c r="BG1850" s="300" t="s">
        <v>494</v>
      </c>
      <c r="BH1850" s="300" t="s">
        <v>218</v>
      </c>
      <c r="BI1850" s="300" t="s">
        <v>566</v>
      </c>
      <c r="BJ1850" s="300" t="s">
        <v>4205</v>
      </c>
      <c r="BK1850" s="299" t="s">
        <v>175</v>
      </c>
      <c r="BL1850" s="301">
        <v>562899.96358960005</v>
      </c>
      <c r="BM1850" s="299" t="s">
        <v>309</v>
      </c>
      <c r="BN1850" s="301"/>
      <c r="BO1850" s="304">
        <v>39062</v>
      </c>
      <c r="BP1850" s="304">
        <v>48193</v>
      </c>
      <c r="BQ1850" s="297" t="s">
        <v>955</v>
      </c>
      <c r="BR1850" s="297" t="s">
        <v>4778</v>
      </c>
      <c r="BS1850" s="297">
        <v>39062</v>
      </c>
      <c r="BT1850" s="297">
        <v>48193</v>
      </c>
      <c r="BU1850" s="301">
        <v>28135.360000000001</v>
      </c>
      <c r="BV1850" s="301">
        <v>52.3</v>
      </c>
      <c r="BW1850" s="301">
        <v>0</v>
      </c>
    </row>
    <row r="1851" spans="1:75" s="289" customFormat="1" ht="18.2" customHeight="1" x14ac:dyDescent="0.15">
      <c r="A1851" s="291">
        <v>1849</v>
      </c>
      <c r="B1851" s="292" t="s">
        <v>305</v>
      </c>
      <c r="C1851" s="292" t="s">
        <v>306</v>
      </c>
      <c r="D1851" s="312">
        <v>45170</v>
      </c>
      <c r="E1851" s="293" t="s">
        <v>2906</v>
      </c>
      <c r="F1851" s="308">
        <v>1</v>
      </c>
      <c r="G1851" s="308">
        <v>1</v>
      </c>
      <c r="H1851" s="295">
        <v>31198.66</v>
      </c>
      <c r="I1851" s="295">
        <v>107.1</v>
      </c>
      <c r="J1851" s="295">
        <v>0</v>
      </c>
      <c r="K1851" s="295">
        <v>31305.759999999998</v>
      </c>
      <c r="L1851" s="295">
        <v>490.26</v>
      </c>
      <c r="M1851" s="295">
        <v>0</v>
      </c>
      <c r="N1851" s="295">
        <v>107.1</v>
      </c>
      <c r="O1851" s="295">
        <v>340.5</v>
      </c>
      <c r="P1851" s="295">
        <v>0</v>
      </c>
      <c r="Q1851" s="295">
        <v>0</v>
      </c>
      <c r="R1851" s="295">
        <v>30858.16</v>
      </c>
      <c r="S1851" s="295">
        <v>0</v>
      </c>
      <c r="T1851" s="295">
        <v>246.99</v>
      </c>
      <c r="U1851" s="295">
        <v>0</v>
      </c>
      <c r="V1851" s="295">
        <v>0</v>
      </c>
      <c r="W1851" s="295">
        <v>246.99</v>
      </c>
      <c r="X1851" s="295">
        <v>0</v>
      </c>
      <c r="Y1851" s="295">
        <v>0</v>
      </c>
      <c r="Z1851" s="295">
        <v>0</v>
      </c>
      <c r="AA1851" s="295">
        <v>58.6</v>
      </c>
      <c r="AB1851" s="295">
        <v>0</v>
      </c>
      <c r="AC1851" s="295">
        <v>0</v>
      </c>
      <c r="AD1851" s="295">
        <v>0</v>
      </c>
      <c r="AE1851" s="295">
        <v>0</v>
      </c>
      <c r="AF1851" s="295">
        <v>-19.2</v>
      </c>
      <c r="AG1851" s="295">
        <v>39.79</v>
      </c>
      <c r="AH1851" s="295">
        <v>110.42</v>
      </c>
      <c r="AI1851" s="295">
        <v>0</v>
      </c>
      <c r="AJ1851" s="295">
        <v>0</v>
      </c>
      <c r="AK1851" s="295">
        <v>0</v>
      </c>
      <c r="AL1851" s="295">
        <v>42.75</v>
      </c>
      <c r="AM1851" s="295">
        <v>0</v>
      </c>
      <c r="AN1851" s="295">
        <v>0</v>
      </c>
      <c r="AO1851" s="295">
        <v>0</v>
      </c>
      <c r="AP1851" s="295">
        <v>0</v>
      </c>
      <c r="AQ1851" s="295">
        <v>0</v>
      </c>
      <c r="AR1851" s="295">
        <v>0</v>
      </c>
      <c r="AS1851" s="295">
        <v>0</v>
      </c>
      <c r="AT1851" s="295">
        <f t="shared" si="28"/>
        <v>926.95</v>
      </c>
      <c r="AU1851" s="295">
        <v>149.76</v>
      </c>
      <c r="AV1851" s="295">
        <v>0</v>
      </c>
      <c r="AW1851" s="296">
        <v>99</v>
      </c>
      <c r="AX1851" s="296">
        <v>300</v>
      </c>
      <c r="AY1851" s="295">
        <v>513999.99</v>
      </c>
      <c r="AZ1851" s="295">
        <v>84382.97</v>
      </c>
      <c r="BA1851" s="294">
        <v>62.001832999999998</v>
      </c>
      <c r="BB1851" s="294">
        <v>22.673561774458499</v>
      </c>
      <c r="BC1851" s="294">
        <v>9.5</v>
      </c>
      <c r="BD1851" s="294"/>
      <c r="BE1851" s="293" t="s">
        <v>4204</v>
      </c>
      <c r="BF1851" s="291"/>
      <c r="BG1851" s="293" t="s">
        <v>315</v>
      </c>
      <c r="BH1851" s="293" t="s">
        <v>179</v>
      </c>
      <c r="BI1851" s="293" t="s">
        <v>648</v>
      </c>
      <c r="BJ1851" s="293" t="s">
        <v>177</v>
      </c>
      <c r="BK1851" s="292" t="s">
        <v>175</v>
      </c>
      <c r="BL1851" s="294">
        <v>241653.21334336</v>
      </c>
      <c r="BM1851" s="292" t="s">
        <v>309</v>
      </c>
      <c r="BN1851" s="294"/>
      <c r="BO1851" s="297">
        <v>39063</v>
      </c>
      <c r="BP1851" s="297">
        <v>48194</v>
      </c>
      <c r="BQ1851" s="297" t="s">
        <v>929</v>
      </c>
      <c r="BR1851" s="297" t="s">
        <v>4777</v>
      </c>
      <c r="BS1851" s="297">
        <v>39063</v>
      </c>
      <c r="BT1851" s="297">
        <v>48194</v>
      </c>
      <c r="BU1851" s="294">
        <v>0</v>
      </c>
      <c r="BV1851" s="294">
        <v>58.6</v>
      </c>
      <c r="BW1851" s="294">
        <v>0</v>
      </c>
    </row>
    <row r="1852" spans="1:75" s="289" customFormat="1" ht="18.2" customHeight="1" x14ac:dyDescent="0.15">
      <c r="A1852" s="298">
        <v>1850</v>
      </c>
      <c r="B1852" s="299" t="s">
        <v>305</v>
      </c>
      <c r="C1852" s="299" t="s">
        <v>306</v>
      </c>
      <c r="D1852" s="313">
        <v>45170</v>
      </c>
      <c r="E1852" s="300" t="s">
        <v>2907</v>
      </c>
      <c r="F1852" s="309">
        <v>146</v>
      </c>
      <c r="G1852" s="309">
        <v>145</v>
      </c>
      <c r="H1852" s="302">
        <v>29910.46</v>
      </c>
      <c r="I1852" s="302">
        <v>54835.64</v>
      </c>
      <c r="J1852" s="302">
        <v>0</v>
      </c>
      <c r="K1852" s="302">
        <v>84746.1</v>
      </c>
      <c r="L1852" s="302">
        <v>638.5</v>
      </c>
      <c r="M1852" s="302">
        <v>0</v>
      </c>
      <c r="N1852" s="302">
        <v>0</v>
      </c>
      <c r="O1852" s="302">
        <v>0</v>
      </c>
      <c r="P1852" s="302">
        <v>0</v>
      </c>
      <c r="Q1852" s="302">
        <v>0</v>
      </c>
      <c r="R1852" s="302">
        <v>84746.1</v>
      </c>
      <c r="S1852" s="302">
        <v>71299.490000000005</v>
      </c>
      <c r="T1852" s="302">
        <v>236.79</v>
      </c>
      <c r="U1852" s="302">
        <v>0</v>
      </c>
      <c r="V1852" s="302">
        <v>0</v>
      </c>
      <c r="W1852" s="302">
        <v>0</v>
      </c>
      <c r="X1852" s="302">
        <v>0</v>
      </c>
      <c r="Y1852" s="302">
        <v>0</v>
      </c>
      <c r="Z1852" s="302">
        <v>71536.28</v>
      </c>
      <c r="AA1852" s="302">
        <v>0</v>
      </c>
      <c r="AB1852" s="302">
        <v>0</v>
      </c>
      <c r="AC1852" s="302">
        <v>0</v>
      </c>
      <c r="AD1852" s="302">
        <v>0</v>
      </c>
      <c r="AE1852" s="302">
        <v>0</v>
      </c>
      <c r="AF1852" s="302">
        <v>0</v>
      </c>
      <c r="AG1852" s="302">
        <v>0</v>
      </c>
      <c r="AH1852" s="302">
        <v>0</v>
      </c>
      <c r="AI1852" s="302">
        <v>0</v>
      </c>
      <c r="AJ1852" s="302">
        <v>0</v>
      </c>
      <c r="AK1852" s="302">
        <v>0</v>
      </c>
      <c r="AL1852" s="302">
        <v>0</v>
      </c>
      <c r="AM1852" s="302">
        <v>0</v>
      </c>
      <c r="AN1852" s="302">
        <v>0</v>
      </c>
      <c r="AO1852" s="302">
        <v>0</v>
      </c>
      <c r="AP1852" s="302">
        <v>0</v>
      </c>
      <c r="AQ1852" s="302">
        <v>0</v>
      </c>
      <c r="AR1852" s="302">
        <v>0</v>
      </c>
      <c r="AS1852" s="302">
        <v>0</v>
      </c>
      <c r="AT1852" s="295">
        <f t="shared" si="28"/>
        <v>0</v>
      </c>
      <c r="AU1852" s="302">
        <v>55474.14</v>
      </c>
      <c r="AV1852" s="302">
        <v>71536.28</v>
      </c>
      <c r="AW1852" s="303">
        <v>39</v>
      </c>
      <c r="AX1852" s="303">
        <v>240</v>
      </c>
      <c r="AY1852" s="302">
        <v>398200.02</v>
      </c>
      <c r="AZ1852" s="302">
        <v>93902.29</v>
      </c>
      <c r="BA1852" s="301">
        <v>89.073322000000005</v>
      </c>
      <c r="BB1852" s="301">
        <v>80.387993237909299</v>
      </c>
      <c r="BC1852" s="301">
        <v>9.5</v>
      </c>
      <c r="BD1852" s="301"/>
      <c r="BE1852" s="300" t="s">
        <v>4204</v>
      </c>
      <c r="BF1852" s="298"/>
      <c r="BG1852" s="300" t="s">
        <v>307</v>
      </c>
      <c r="BH1852" s="300" t="s">
        <v>222</v>
      </c>
      <c r="BI1852" s="300" t="s">
        <v>308</v>
      </c>
      <c r="BJ1852" s="300" t="s">
        <v>4205</v>
      </c>
      <c r="BK1852" s="299" t="s">
        <v>175</v>
      </c>
      <c r="BL1852" s="301">
        <v>663654.84472559998</v>
      </c>
      <c r="BM1852" s="299" t="s">
        <v>309</v>
      </c>
      <c r="BN1852" s="301"/>
      <c r="BO1852" s="304">
        <v>39064</v>
      </c>
      <c r="BP1852" s="304">
        <v>46369</v>
      </c>
      <c r="BQ1852" s="297" t="s">
        <v>955</v>
      </c>
      <c r="BR1852" s="297" t="s">
        <v>4778</v>
      </c>
      <c r="BS1852" s="297">
        <v>39064</v>
      </c>
      <c r="BT1852" s="297">
        <v>46369</v>
      </c>
      <c r="BU1852" s="301">
        <v>31756.17</v>
      </c>
      <c r="BV1852" s="301">
        <v>62.16</v>
      </c>
      <c r="BW1852" s="301">
        <v>0</v>
      </c>
    </row>
    <row r="1853" spans="1:75" s="289" customFormat="1" ht="18.2" customHeight="1" x14ac:dyDescent="0.15">
      <c r="A1853" s="291">
        <v>1851</v>
      </c>
      <c r="B1853" s="292" t="s">
        <v>305</v>
      </c>
      <c r="C1853" s="292" t="s">
        <v>306</v>
      </c>
      <c r="D1853" s="312">
        <v>45170</v>
      </c>
      <c r="E1853" s="293" t="s">
        <v>2908</v>
      </c>
      <c r="F1853" s="308">
        <v>148</v>
      </c>
      <c r="G1853" s="308">
        <v>147</v>
      </c>
      <c r="H1853" s="295">
        <v>56531.66</v>
      </c>
      <c r="I1853" s="295">
        <v>32322.7</v>
      </c>
      <c r="J1853" s="295">
        <v>0</v>
      </c>
      <c r="K1853" s="295">
        <v>88854.36</v>
      </c>
      <c r="L1853" s="295">
        <v>372.88</v>
      </c>
      <c r="M1853" s="295">
        <v>0</v>
      </c>
      <c r="N1853" s="295">
        <v>0</v>
      </c>
      <c r="O1853" s="295">
        <v>0</v>
      </c>
      <c r="P1853" s="295">
        <v>0</v>
      </c>
      <c r="Q1853" s="295">
        <v>0</v>
      </c>
      <c r="R1853" s="295">
        <v>88854.36</v>
      </c>
      <c r="S1853" s="295">
        <v>87725.6</v>
      </c>
      <c r="T1853" s="295">
        <v>447.54</v>
      </c>
      <c r="U1853" s="295">
        <v>0</v>
      </c>
      <c r="V1853" s="295">
        <v>0</v>
      </c>
      <c r="W1853" s="295">
        <v>0</v>
      </c>
      <c r="X1853" s="295">
        <v>0</v>
      </c>
      <c r="Y1853" s="295">
        <v>0</v>
      </c>
      <c r="Z1853" s="295">
        <v>88173.14</v>
      </c>
      <c r="AA1853" s="295">
        <v>0</v>
      </c>
      <c r="AB1853" s="295">
        <v>0</v>
      </c>
      <c r="AC1853" s="295">
        <v>0</v>
      </c>
      <c r="AD1853" s="295">
        <v>0</v>
      </c>
      <c r="AE1853" s="295">
        <v>0</v>
      </c>
      <c r="AF1853" s="295">
        <v>0</v>
      </c>
      <c r="AG1853" s="295">
        <v>0</v>
      </c>
      <c r="AH1853" s="295">
        <v>0</v>
      </c>
      <c r="AI1853" s="295">
        <v>0</v>
      </c>
      <c r="AJ1853" s="295">
        <v>0</v>
      </c>
      <c r="AK1853" s="295">
        <v>0</v>
      </c>
      <c r="AL1853" s="295">
        <v>0</v>
      </c>
      <c r="AM1853" s="295">
        <v>0</v>
      </c>
      <c r="AN1853" s="295">
        <v>0</v>
      </c>
      <c r="AO1853" s="295">
        <v>0</v>
      </c>
      <c r="AP1853" s="295">
        <v>0</v>
      </c>
      <c r="AQ1853" s="295">
        <v>0</v>
      </c>
      <c r="AR1853" s="295">
        <v>0</v>
      </c>
      <c r="AS1853" s="295">
        <v>0</v>
      </c>
      <c r="AT1853" s="295">
        <f t="shared" si="28"/>
        <v>0</v>
      </c>
      <c r="AU1853" s="295">
        <v>32695.58</v>
      </c>
      <c r="AV1853" s="295">
        <v>88173.14</v>
      </c>
      <c r="AW1853" s="296">
        <v>99</v>
      </c>
      <c r="AX1853" s="296">
        <v>300</v>
      </c>
      <c r="AY1853" s="295">
        <v>398200.02</v>
      </c>
      <c r="AZ1853" s="295">
        <v>93902.29</v>
      </c>
      <c r="BA1853" s="294">
        <v>89.073322000000005</v>
      </c>
      <c r="BB1853" s="294">
        <v>84.284984097660697</v>
      </c>
      <c r="BC1853" s="294">
        <v>9.5</v>
      </c>
      <c r="BD1853" s="294"/>
      <c r="BE1853" s="293" t="s">
        <v>4204</v>
      </c>
      <c r="BF1853" s="291"/>
      <c r="BG1853" s="293" t="s">
        <v>307</v>
      </c>
      <c r="BH1853" s="293" t="s">
        <v>222</v>
      </c>
      <c r="BI1853" s="293" t="s">
        <v>308</v>
      </c>
      <c r="BJ1853" s="293" t="s">
        <v>4205</v>
      </c>
      <c r="BK1853" s="292" t="s">
        <v>175</v>
      </c>
      <c r="BL1853" s="294">
        <v>695827.02317855996</v>
      </c>
      <c r="BM1853" s="292" t="s">
        <v>309</v>
      </c>
      <c r="BN1853" s="294"/>
      <c r="BO1853" s="297">
        <v>39064</v>
      </c>
      <c r="BP1853" s="297">
        <v>48195</v>
      </c>
      <c r="BQ1853" s="297" t="s">
        <v>4123</v>
      </c>
      <c r="BR1853" s="297" t="s">
        <v>4760</v>
      </c>
      <c r="BS1853" s="297">
        <v>39064</v>
      </c>
      <c r="BT1853" s="297">
        <v>48195</v>
      </c>
      <c r="BU1853" s="294">
        <v>33155.83</v>
      </c>
      <c r="BV1853" s="294">
        <v>65.2</v>
      </c>
      <c r="BW1853" s="294">
        <v>0</v>
      </c>
    </row>
    <row r="1854" spans="1:75" s="289" customFormat="1" ht="18.2" customHeight="1" x14ac:dyDescent="0.15">
      <c r="A1854" s="298">
        <v>1852</v>
      </c>
      <c r="B1854" s="299" t="s">
        <v>305</v>
      </c>
      <c r="C1854" s="299" t="s">
        <v>306</v>
      </c>
      <c r="D1854" s="313">
        <v>45170</v>
      </c>
      <c r="E1854" s="300" t="s">
        <v>2909</v>
      </c>
      <c r="F1854" s="309">
        <v>75</v>
      </c>
      <c r="G1854" s="309">
        <v>75</v>
      </c>
      <c r="H1854" s="302">
        <v>0</v>
      </c>
      <c r="I1854" s="302">
        <v>37251.589999999997</v>
      </c>
      <c r="J1854" s="302">
        <v>0</v>
      </c>
      <c r="K1854" s="302">
        <v>37251.589999999997</v>
      </c>
      <c r="L1854" s="302">
        <v>0</v>
      </c>
      <c r="M1854" s="302">
        <v>0</v>
      </c>
      <c r="N1854" s="302">
        <v>0</v>
      </c>
      <c r="O1854" s="302">
        <v>0</v>
      </c>
      <c r="P1854" s="302">
        <v>0</v>
      </c>
      <c r="Q1854" s="302">
        <v>0</v>
      </c>
      <c r="R1854" s="302">
        <v>37251.589999999997</v>
      </c>
      <c r="S1854" s="302">
        <v>12247.38</v>
      </c>
      <c r="T1854" s="302">
        <v>0</v>
      </c>
      <c r="U1854" s="302">
        <v>0</v>
      </c>
      <c r="V1854" s="302">
        <v>0</v>
      </c>
      <c r="W1854" s="302">
        <v>0</v>
      </c>
      <c r="X1854" s="302">
        <v>0</v>
      </c>
      <c r="Y1854" s="302">
        <v>0</v>
      </c>
      <c r="Z1854" s="302">
        <v>12247.38</v>
      </c>
      <c r="AA1854" s="302">
        <v>0</v>
      </c>
      <c r="AB1854" s="302">
        <v>0</v>
      </c>
      <c r="AC1854" s="302">
        <v>0</v>
      </c>
      <c r="AD1854" s="302">
        <v>0</v>
      </c>
      <c r="AE1854" s="302">
        <v>0</v>
      </c>
      <c r="AF1854" s="302">
        <v>0</v>
      </c>
      <c r="AG1854" s="302">
        <v>0</v>
      </c>
      <c r="AH1854" s="302">
        <v>0</v>
      </c>
      <c r="AI1854" s="302">
        <v>0</v>
      </c>
      <c r="AJ1854" s="302">
        <v>0</v>
      </c>
      <c r="AK1854" s="302">
        <v>0</v>
      </c>
      <c r="AL1854" s="302">
        <v>0</v>
      </c>
      <c r="AM1854" s="302">
        <v>0</v>
      </c>
      <c r="AN1854" s="302">
        <v>0</v>
      </c>
      <c r="AO1854" s="302">
        <v>0</v>
      </c>
      <c r="AP1854" s="302">
        <v>0</v>
      </c>
      <c r="AQ1854" s="302">
        <v>0</v>
      </c>
      <c r="AR1854" s="302">
        <v>0</v>
      </c>
      <c r="AS1854" s="302">
        <v>0</v>
      </c>
      <c r="AT1854" s="295">
        <f t="shared" si="28"/>
        <v>0</v>
      </c>
      <c r="AU1854" s="302">
        <v>37251.589999999997</v>
      </c>
      <c r="AV1854" s="302">
        <v>12247.38</v>
      </c>
      <c r="AW1854" s="303">
        <v>0</v>
      </c>
      <c r="AX1854" s="303">
        <v>180</v>
      </c>
      <c r="AY1854" s="302">
        <v>298000.01</v>
      </c>
      <c r="AZ1854" s="302">
        <v>63671.1</v>
      </c>
      <c r="BA1854" s="301">
        <v>80.704697999999993</v>
      </c>
      <c r="BB1854" s="301">
        <v>47.217313992844801</v>
      </c>
      <c r="BC1854" s="301">
        <v>9.6</v>
      </c>
      <c r="BD1854" s="301"/>
      <c r="BE1854" s="300" t="s">
        <v>4204</v>
      </c>
      <c r="BF1854" s="298"/>
      <c r="BG1854" s="300" t="s">
        <v>344</v>
      </c>
      <c r="BH1854" s="300" t="s">
        <v>525</v>
      </c>
      <c r="BI1854" s="300" t="s">
        <v>813</v>
      </c>
      <c r="BJ1854" s="300" t="s">
        <v>4205</v>
      </c>
      <c r="BK1854" s="299" t="s">
        <v>175</v>
      </c>
      <c r="BL1854" s="301">
        <v>291720.77744263998</v>
      </c>
      <c r="BM1854" s="299" t="s">
        <v>309</v>
      </c>
      <c r="BN1854" s="301"/>
      <c r="BO1854" s="304">
        <v>39064</v>
      </c>
      <c r="BP1854" s="304">
        <v>44543</v>
      </c>
      <c r="BQ1854" s="297" t="s">
        <v>4123</v>
      </c>
      <c r="BR1854" s="297" t="s">
        <v>4760</v>
      </c>
      <c r="BS1854" s="297">
        <v>39064</v>
      </c>
      <c r="BT1854" s="297">
        <v>44543</v>
      </c>
      <c r="BU1854" s="301">
        <v>11581</v>
      </c>
      <c r="BV1854" s="301">
        <v>0</v>
      </c>
      <c r="BW1854" s="301">
        <v>0</v>
      </c>
    </row>
    <row r="1855" spans="1:75" s="289" customFormat="1" ht="18.2" customHeight="1" x14ac:dyDescent="0.15">
      <c r="A1855" s="291">
        <v>1853</v>
      </c>
      <c r="B1855" s="292" t="s">
        <v>305</v>
      </c>
      <c r="C1855" s="292" t="s">
        <v>306</v>
      </c>
      <c r="D1855" s="312">
        <v>45170</v>
      </c>
      <c r="E1855" s="293" t="s">
        <v>2910</v>
      </c>
      <c r="F1855" s="308">
        <v>169</v>
      </c>
      <c r="G1855" s="308">
        <v>168</v>
      </c>
      <c r="H1855" s="295">
        <v>58812.3</v>
      </c>
      <c r="I1855" s="295">
        <v>35973.08</v>
      </c>
      <c r="J1855" s="295">
        <v>0</v>
      </c>
      <c r="K1855" s="295">
        <v>94785.38</v>
      </c>
      <c r="L1855" s="295">
        <v>387.92</v>
      </c>
      <c r="M1855" s="295">
        <v>0</v>
      </c>
      <c r="N1855" s="295">
        <v>0</v>
      </c>
      <c r="O1855" s="295">
        <v>0</v>
      </c>
      <c r="P1855" s="295">
        <v>0</v>
      </c>
      <c r="Q1855" s="295">
        <v>0</v>
      </c>
      <c r="R1855" s="295">
        <v>94785.38</v>
      </c>
      <c r="S1855" s="295">
        <v>107418.27</v>
      </c>
      <c r="T1855" s="295">
        <v>465.6</v>
      </c>
      <c r="U1855" s="295">
        <v>0</v>
      </c>
      <c r="V1855" s="295">
        <v>0</v>
      </c>
      <c r="W1855" s="295">
        <v>0</v>
      </c>
      <c r="X1855" s="295">
        <v>0</v>
      </c>
      <c r="Y1855" s="295">
        <v>0</v>
      </c>
      <c r="Z1855" s="295">
        <v>107883.87</v>
      </c>
      <c r="AA1855" s="295">
        <v>0</v>
      </c>
      <c r="AB1855" s="295">
        <v>0</v>
      </c>
      <c r="AC1855" s="295">
        <v>0</v>
      </c>
      <c r="AD1855" s="295">
        <v>0</v>
      </c>
      <c r="AE1855" s="295">
        <v>0</v>
      </c>
      <c r="AF1855" s="295">
        <v>0</v>
      </c>
      <c r="AG1855" s="295">
        <v>0</v>
      </c>
      <c r="AH1855" s="295">
        <v>0</v>
      </c>
      <c r="AI1855" s="295">
        <v>0</v>
      </c>
      <c r="AJ1855" s="295">
        <v>0</v>
      </c>
      <c r="AK1855" s="295">
        <v>0</v>
      </c>
      <c r="AL1855" s="295">
        <v>0</v>
      </c>
      <c r="AM1855" s="295">
        <v>0</v>
      </c>
      <c r="AN1855" s="295">
        <v>0</v>
      </c>
      <c r="AO1855" s="295">
        <v>0</v>
      </c>
      <c r="AP1855" s="295">
        <v>0</v>
      </c>
      <c r="AQ1855" s="295">
        <v>0</v>
      </c>
      <c r="AR1855" s="295">
        <v>0</v>
      </c>
      <c r="AS1855" s="295">
        <v>0</v>
      </c>
      <c r="AT1855" s="295">
        <f t="shared" si="28"/>
        <v>0</v>
      </c>
      <c r="AU1855" s="295">
        <v>36361</v>
      </c>
      <c r="AV1855" s="295">
        <v>107883.87</v>
      </c>
      <c r="AW1855" s="296">
        <v>99</v>
      </c>
      <c r="AX1855" s="296">
        <v>300</v>
      </c>
      <c r="AY1855" s="295">
        <v>409999.99</v>
      </c>
      <c r="AZ1855" s="295">
        <v>97690.79</v>
      </c>
      <c r="BA1855" s="294">
        <v>90.000001999999995</v>
      </c>
      <c r="BB1855" s="294">
        <v>87.3233227980935</v>
      </c>
      <c r="BC1855" s="294">
        <v>9.5</v>
      </c>
      <c r="BD1855" s="294"/>
      <c r="BE1855" s="293" t="s">
        <v>4204</v>
      </c>
      <c r="BF1855" s="291"/>
      <c r="BG1855" s="293" t="s">
        <v>320</v>
      </c>
      <c r="BH1855" s="293" t="s">
        <v>181</v>
      </c>
      <c r="BI1855" s="293" t="s">
        <v>321</v>
      </c>
      <c r="BJ1855" s="293" t="s">
        <v>4205</v>
      </c>
      <c r="BK1855" s="292" t="s">
        <v>175</v>
      </c>
      <c r="BL1855" s="294">
        <v>742273.41017647996</v>
      </c>
      <c r="BM1855" s="292" t="s">
        <v>309</v>
      </c>
      <c r="BN1855" s="294"/>
      <c r="BO1855" s="297">
        <v>39064</v>
      </c>
      <c r="BP1855" s="297">
        <v>48195</v>
      </c>
      <c r="BQ1855" s="297" t="s">
        <v>962</v>
      </c>
      <c r="BR1855" s="297" t="s">
        <v>4767</v>
      </c>
      <c r="BS1855" s="297">
        <v>39064</v>
      </c>
      <c r="BT1855" s="297">
        <v>48195</v>
      </c>
      <c r="BU1855" s="294">
        <v>39356.57</v>
      </c>
      <c r="BV1855" s="294">
        <v>67.84</v>
      </c>
      <c r="BW1855" s="294">
        <v>0</v>
      </c>
    </row>
    <row r="1856" spans="1:75" s="289" customFormat="1" ht="18.2" customHeight="1" x14ac:dyDescent="0.15">
      <c r="A1856" s="298">
        <v>1854</v>
      </c>
      <c r="B1856" s="299" t="s">
        <v>305</v>
      </c>
      <c r="C1856" s="299" t="s">
        <v>306</v>
      </c>
      <c r="D1856" s="313">
        <v>45170</v>
      </c>
      <c r="E1856" s="300" t="s">
        <v>2911</v>
      </c>
      <c r="F1856" s="309">
        <v>136</v>
      </c>
      <c r="G1856" s="309">
        <v>136</v>
      </c>
      <c r="H1856" s="302">
        <v>0</v>
      </c>
      <c r="I1856" s="302">
        <v>54995.88</v>
      </c>
      <c r="J1856" s="302">
        <v>0</v>
      </c>
      <c r="K1856" s="302">
        <v>54995.88</v>
      </c>
      <c r="L1856" s="302">
        <v>0</v>
      </c>
      <c r="M1856" s="302">
        <v>0</v>
      </c>
      <c r="N1856" s="302">
        <v>0</v>
      </c>
      <c r="O1856" s="302">
        <v>0</v>
      </c>
      <c r="P1856" s="302">
        <v>0</v>
      </c>
      <c r="Q1856" s="302">
        <v>0</v>
      </c>
      <c r="R1856" s="302">
        <v>54995.88</v>
      </c>
      <c r="S1856" s="302">
        <v>35437.589999999997</v>
      </c>
      <c r="T1856" s="302">
        <v>0</v>
      </c>
      <c r="U1856" s="302">
        <v>0</v>
      </c>
      <c r="V1856" s="302">
        <v>0</v>
      </c>
      <c r="W1856" s="302">
        <v>0</v>
      </c>
      <c r="X1856" s="302">
        <v>0</v>
      </c>
      <c r="Y1856" s="302">
        <v>0</v>
      </c>
      <c r="Z1856" s="302">
        <v>35437.589999999997</v>
      </c>
      <c r="AA1856" s="302">
        <v>0</v>
      </c>
      <c r="AB1856" s="302">
        <v>0</v>
      </c>
      <c r="AC1856" s="302">
        <v>0</v>
      </c>
      <c r="AD1856" s="302">
        <v>0</v>
      </c>
      <c r="AE1856" s="302">
        <v>0</v>
      </c>
      <c r="AF1856" s="302">
        <v>0</v>
      </c>
      <c r="AG1856" s="302">
        <v>0</v>
      </c>
      <c r="AH1856" s="302">
        <v>0</v>
      </c>
      <c r="AI1856" s="302">
        <v>0</v>
      </c>
      <c r="AJ1856" s="302">
        <v>0</v>
      </c>
      <c r="AK1856" s="302">
        <v>0</v>
      </c>
      <c r="AL1856" s="302">
        <v>0</v>
      </c>
      <c r="AM1856" s="302">
        <v>0</v>
      </c>
      <c r="AN1856" s="302">
        <v>0</v>
      </c>
      <c r="AO1856" s="302">
        <v>0</v>
      </c>
      <c r="AP1856" s="302">
        <v>0</v>
      </c>
      <c r="AQ1856" s="302">
        <v>0</v>
      </c>
      <c r="AR1856" s="302">
        <v>0</v>
      </c>
      <c r="AS1856" s="302">
        <v>0</v>
      </c>
      <c r="AT1856" s="295">
        <f t="shared" si="28"/>
        <v>0</v>
      </c>
      <c r="AU1856" s="302">
        <v>54995.88</v>
      </c>
      <c r="AV1856" s="302">
        <v>35437.589999999997</v>
      </c>
      <c r="AW1856" s="303">
        <v>0</v>
      </c>
      <c r="AX1856" s="303">
        <v>180</v>
      </c>
      <c r="AY1856" s="302">
        <v>265720</v>
      </c>
      <c r="AZ1856" s="302">
        <v>63313.16</v>
      </c>
      <c r="BA1856" s="301">
        <v>89.999994000000001</v>
      </c>
      <c r="BB1856" s="301">
        <v>78.176936201331898</v>
      </c>
      <c r="BC1856" s="301">
        <v>9.6</v>
      </c>
      <c r="BD1856" s="301"/>
      <c r="BE1856" s="300" t="s">
        <v>4204</v>
      </c>
      <c r="BF1856" s="298"/>
      <c r="BG1856" s="300" t="s">
        <v>408</v>
      </c>
      <c r="BH1856" s="300" t="s">
        <v>814</v>
      </c>
      <c r="BI1856" s="300" t="s">
        <v>815</v>
      </c>
      <c r="BJ1856" s="300" t="s">
        <v>4205</v>
      </c>
      <c r="BK1856" s="299" t="s">
        <v>175</v>
      </c>
      <c r="BL1856" s="301">
        <v>430678.01588447997</v>
      </c>
      <c r="BM1856" s="299" t="s">
        <v>309</v>
      </c>
      <c r="BN1856" s="301"/>
      <c r="BO1856" s="304">
        <v>39064</v>
      </c>
      <c r="BP1856" s="304">
        <v>44543</v>
      </c>
      <c r="BQ1856" s="297" t="s">
        <v>961</v>
      </c>
      <c r="BR1856" s="297" t="s">
        <v>4773</v>
      </c>
      <c r="BS1856" s="297">
        <v>39064</v>
      </c>
      <c r="BT1856" s="297">
        <v>44543</v>
      </c>
      <c r="BU1856" s="301">
        <v>21000.34</v>
      </c>
      <c r="BV1856" s="301">
        <v>0</v>
      </c>
      <c r="BW1856" s="301">
        <v>0</v>
      </c>
    </row>
    <row r="1857" spans="1:75" s="289" customFormat="1" ht="18.2" customHeight="1" x14ac:dyDescent="0.15">
      <c r="A1857" s="291">
        <v>1855</v>
      </c>
      <c r="B1857" s="292" t="s">
        <v>305</v>
      </c>
      <c r="C1857" s="292" t="s">
        <v>306</v>
      </c>
      <c r="D1857" s="312">
        <v>45170</v>
      </c>
      <c r="E1857" s="293" t="s">
        <v>2912</v>
      </c>
      <c r="F1857" s="308">
        <v>159</v>
      </c>
      <c r="G1857" s="308">
        <v>158</v>
      </c>
      <c r="H1857" s="295">
        <v>51920.47</v>
      </c>
      <c r="I1857" s="295">
        <v>30812.99</v>
      </c>
      <c r="J1857" s="295">
        <v>0</v>
      </c>
      <c r="K1857" s="295">
        <v>82733.460000000006</v>
      </c>
      <c r="L1857" s="295">
        <v>342.45</v>
      </c>
      <c r="M1857" s="295">
        <v>0</v>
      </c>
      <c r="N1857" s="295">
        <v>0</v>
      </c>
      <c r="O1857" s="295">
        <v>0</v>
      </c>
      <c r="P1857" s="295">
        <v>0</v>
      </c>
      <c r="Q1857" s="295">
        <v>0</v>
      </c>
      <c r="R1857" s="295">
        <v>82733.460000000006</v>
      </c>
      <c r="S1857" s="295">
        <v>88238.399999999994</v>
      </c>
      <c r="T1857" s="295">
        <v>411.04</v>
      </c>
      <c r="U1857" s="295">
        <v>0</v>
      </c>
      <c r="V1857" s="295">
        <v>0</v>
      </c>
      <c r="W1857" s="295">
        <v>0</v>
      </c>
      <c r="X1857" s="295">
        <v>0</v>
      </c>
      <c r="Y1857" s="295">
        <v>0</v>
      </c>
      <c r="Z1857" s="295">
        <v>88649.44</v>
      </c>
      <c r="AA1857" s="295">
        <v>0</v>
      </c>
      <c r="AB1857" s="295">
        <v>0</v>
      </c>
      <c r="AC1857" s="295">
        <v>0</v>
      </c>
      <c r="AD1857" s="295">
        <v>0</v>
      </c>
      <c r="AE1857" s="295">
        <v>0</v>
      </c>
      <c r="AF1857" s="295">
        <v>0</v>
      </c>
      <c r="AG1857" s="295">
        <v>0</v>
      </c>
      <c r="AH1857" s="295">
        <v>0</v>
      </c>
      <c r="AI1857" s="295">
        <v>0</v>
      </c>
      <c r="AJ1857" s="295">
        <v>0</v>
      </c>
      <c r="AK1857" s="295">
        <v>0</v>
      </c>
      <c r="AL1857" s="295">
        <v>0</v>
      </c>
      <c r="AM1857" s="295">
        <v>0</v>
      </c>
      <c r="AN1857" s="295">
        <v>0</v>
      </c>
      <c r="AO1857" s="295">
        <v>0</v>
      </c>
      <c r="AP1857" s="295">
        <v>0</v>
      </c>
      <c r="AQ1857" s="295">
        <v>0</v>
      </c>
      <c r="AR1857" s="295">
        <v>0</v>
      </c>
      <c r="AS1857" s="295">
        <v>0</v>
      </c>
      <c r="AT1857" s="295">
        <f t="shared" si="28"/>
        <v>0</v>
      </c>
      <c r="AU1857" s="295">
        <v>31155.439999999999</v>
      </c>
      <c r="AV1857" s="295">
        <v>88649.44</v>
      </c>
      <c r="AW1857" s="296">
        <v>99</v>
      </c>
      <c r="AX1857" s="296">
        <v>300</v>
      </c>
      <c r="AY1857" s="295">
        <v>376000</v>
      </c>
      <c r="AZ1857" s="295">
        <v>86241.9</v>
      </c>
      <c r="BA1857" s="294">
        <v>86.648933</v>
      </c>
      <c r="BB1857" s="294">
        <v>83.123934333522101</v>
      </c>
      <c r="BC1857" s="294">
        <v>9.5</v>
      </c>
      <c r="BD1857" s="294"/>
      <c r="BE1857" s="293" t="s">
        <v>4204</v>
      </c>
      <c r="BF1857" s="291"/>
      <c r="BG1857" s="293" t="s">
        <v>312</v>
      </c>
      <c r="BH1857" s="293" t="s">
        <v>365</v>
      </c>
      <c r="BI1857" s="293" t="s">
        <v>472</v>
      </c>
      <c r="BJ1857" s="293" t="s">
        <v>4205</v>
      </c>
      <c r="BK1857" s="292" t="s">
        <v>175</v>
      </c>
      <c r="BL1857" s="294">
        <v>647893.66767215997</v>
      </c>
      <c r="BM1857" s="292" t="s">
        <v>309</v>
      </c>
      <c r="BN1857" s="294"/>
      <c r="BO1857" s="297">
        <v>39065</v>
      </c>
      <c r="BP1857" s="297">
        <v>48196</v>
      </c>
      <c r="BQ1857" s="297" t="s">
        <v>4195</v>
      </c>
      <c r="BR1857" s="297" t="s">
        <v>4771</v>
      </c>
      <c r="BS1857" s="297">
        <v>39065</v>
      </c>
      <c r="BT1857" s="297">
        <v>48196</v>
      </c>
      <c r="BU1857" s="294">
        <v>33002.26</v>
      </c>
      <c r="BV1857" s="294">
        <v>59.89</v>
      </c>
      <c r="BW1857" s="294">
        <v>0</v>
      </c>
    </row>
    <row r="1858" spans="1:75" s="289" customFormat="1" ht="18.2" customHeight="1" x14ac:dyDescent="0.15">
      <c r="A1858" s="298">
        <v>1856</v>
      </c>
      <c r="B1858" s="299" t="s">
        <v>305</v>
      </c>
      <c r="C1858" s="299" t="s">
        <v>306</v>
      </c>
      <c r="D1858" s="313">
        <v>45170</v>
      </c>
      <c r="E1858" s="300" t="s">
        <v>2913</v>
      </c>
      <c r="F1858" s="309">
        <v>179</v>
      </c>
      <c r="G1858" s="309">
        <v>178</v>
      </c>
      <c r="H1858" s="302">
        <v>24312.82</v>
      </c>
      <c r="I1858" s="302">
        <v>14660.76</v>
      </c>
      <c r="J1858" s="302">
        <v>0</v>
      </c>
      <c r="K1858" s="302">
        <v>38973.58</v>
      </c>
      <c r="L1858" s="302">
        <v>157.41999999999999</v>
      </c>
      <c r="M1858" s="302">
        <v>0</v>
      </c>
      <c r="N1858" s="302">
        <v>0</v>
      </c>
      <c r="O1858" s="302">
        <v>0</v>
      </c>
      <c r="P1858" s="302">
        <v>0</v>
      </c>
      <c r="Q1858" s="302">
        <v>0</v>
      </c>
      <c r="R1858" s="302">
        <v>38973.58</v>
      </c>
      <c r="S1858" s="302">
        <v>49063.21</v>
      </c>
      <c r="T1858" s="302">
        <v>200.58</v>
      </c>
      <c r="U1858" s="302">
        <v>0</v>
      </c>
      <c r="V1858" s="302">
        <v>0</v>
      </c>
      <c r="W1858" s="302">
        <v>0</v>
      </c>
      <c r="X1858" s="302">
        <v>0</v>
      </c>
      <c r="Y1858" s="302">
        <v>0</v>
      </c>
      <c r="Z1858" s="302">
        <v>49263.79</v>
      </c>
      <c r="AA1858" s="302">
        <v>0</v>
      </c>
      <c r="AB1858" s="302">
        <v>0</v>
      </c>
      <c r="AC1858" s="302">
        <v>0</v>
      </c>
      <c r="AD1858" s="302">
        <v>0</v>
      </c>
      <c r="AE1858" s="302">
        <v>0</v>
      </c>
      <c r="AF1858" s="302">
        <v>0</v>
      </c>
      <c r="AG1858" s="302">
        <v>0</v>
      </c>
      <c r="AH1858" s="302">
        <v>0</v>
      </c>
      <c r="AI1858" s="302">
        <v>0</v>
      </c>
      <c r="AJ1858" s="302">
        <v>0</v>
      </c>
      <c r="AK1858" s="302">
        <v>0</v>
      </c>
      <c r="AL1858" s="302">
        <v>0</v>
      </c>
      <c r="AM1858" s="302">
        <v>0</v>
      </c>
      <c r="AN1858" s="302">
        <v>0</v>
      </c>
      <c r="AO1858" s="302">
        <v>0</v>
      </c>
      <c r="AP1858" s="302">
        <v>0</v>
      </c>
      <c r="AQ1858" s="302">
        <v>0</v>
      </c>
      <c r="AR1858" s="302">
        <v>0</v>
      </c>
      <c r="AS1858" s="302">
        <v>0</v>
      </c>
      <c r="AT1858" s="295">
        <f t="shared" si="28"/>
        <v>0</v>
      </c>
      <c r="AU1858" s="302">
        <v>14818.18</v>
      </c>
      <c r="AV1858" s="302">
        <v>49263.79</v>
      </c>
      <c r="AW1858" s="303">
        <v>99</v>
      </c>
      <c r="AX1858" s="303">
        <v>300</v>
      </c>
      <c r="AY1858" s="302">
        <v>361000.01</v>
      </c>
      <c r="AZ1858" s="302">
        <v>39704.53</v>
      </c>
      <c r="BA1858" s="301">
        <v>41.549481</v>
      </c>
      <c r="BB1858" s="301">
        <v>40.784565935221501</v>
      </c>
      <c r="BC1858" s="301">
        <v>9.9</v>
      </c>
      <c r="BD1858" s="301"/>
      <c r="BE1858" s="300" t="s">
        <v>4204</v>
      </c>
      <c r="BF1858" s="298"/>
      <c r="BG1858" s="300" t="s">
        <v>312</v>
      </c>
      <c r="BH1858" s="300" t="s">
        <v>188</v>
      </c>
      <c r="BI1858" s="300" t="s">
        <v>313</v>
      </c>
      <c r="BJ1858" s="300" t="s">
        <v>4205</v>
      </c>
      <c r="BK1858" s="299" t="s">
        <v>175</v>
      </c>
      <c r="BL1858" s="301">
        <v>305205.84644368</v>
      </c>
      <c r="BM1858" s="299" t="s">
        <v>309</v>
      </c>
      <c r="BN1858" s="301"/>
      <c r="BO1858" s="304">
        <v>39065</v>
      </c>
      <c r="BP1858" s="304">
        <v>48196</v>
      </c>
      <c r="BQ1858" s="297" t="s">
        <v>936</v>
      </c>
      <c r="BR1858" s="297" t="s">
        <v>4769</v>
      </c>
      <c r="BS1858" s="297">
        <v>39065</v>
      </c>
      <c r="BT1858" s="297">
        <v>48196</v>
      </c>
      <c r="BU1858" s="301">
        <v>25193.82</v>
      </c>
      <c r="BV1858" s="301">
        <v>65.44</v>
      </c>
      <c r="BW1858" s="301">
        <v>0</v>
      </c>
    </row>
    <row r="1859" spans="1:75" s="289" customFormat="1" ht="18.2" customHeight="1" x14ac:dyDescent="0.15">
      <c r="A1859" s="291">
        <v>1857</v>
      </c>
      <c r="B1859" s="292" t="s">
        <v>305</v>
      </c>
      <c r="C1859" s="292" t="s">
        <v>306</v>
      </c>
      <c r="D1859" s="312">
        <v>45170</v>
      </c>
      <c r="E1859" s="293" t="s">
        <v>2914</v>
      </c>
      <c r="F1859" s="308">
        <v>0</v>
      </c>
      <c r="G1859" s="308">
        <v>1</v>
      </c>
      <c r="H1859" s="295">
        <v>29936.69</v>
      </c>
      <c r="I1859" s="295">
        <v>194.97</v>
      </c>
      <c r="J1859" s="295">
        <v>0</v>
      </c>
      <c r="K1859" s="295">
        <v>30131.66</v>
      </c>
      <c r="L1859" s="295">
        <v>196.53</v>
      </c>
      <c r="M1859" s="295">
        <v>0</v>
      </c>
      <c r="N1859" s="295">
        <v>194.97</v>
      </c>
      <c r="O1859" s="295">
        <v>196.53</v>
      </c>
      <c r="P1859" s="295">
        <v>0</v>
      </c>
      <c r="Q1859" s="295">
        <v>0</v>
      </c>
      <c r="R1859" s="295">
        <v>29740.16</v>
      </c>
      <c r="S1859" s="295">
        <v>241.05</v>
      </c>
      <c r="T1859" s="295">
        <v>239.49</v>
      </c>
      <c r="U1859" s="295">
        <v>0</v>
      </c>
      <c r="V1859" s="295">
        <v>241.05</v>
      </c>
      <c r="W1859" s="295">
        <v>239.49</v>
      </c>
      <c r="X1859" s="295">
        <v>0</v>
      </c>
      <c r="Y1859" s="295">
        <v>0</v>
      </c>
      <c r="Z1859" s="295">
        <v>0</v>
      </c>
      <c r="AA1859" s="295">
        <v>44.88</v>
      </c>
      <c r="AB1859" s="295">
        <v>0</v>
      </c>
      <c r="AC1859" s="295">
        <v>0</v>
      </c>
      <c r="AD1859" s="295">
        <v>0</v>
      </c>
      <c r="AE1859" s="295">
        <v>0</v>
      </c>
      <c r="AF1859" s="295">
        <v>11.49</v>
      </c>
      <c r="AG1859" s="295">
        <v>24.05</v>
      </c>
      <c r="AH1859" s="295">
        <v>67.55</v>
      </c>
      <c r="AI1859" s="295">
        <v>23.45</v>
      </c>
      <c r="AJ1859" s="295">
        <v>0</v>
      </c>
      <c r="AK1859" s="295">
        <v>0</v>
      </c>
      <c r="AL1859" s="295">
        <v>42.72</v>
      </c>
      <c r="AM1859" s="295">
        <v>0</v>
      </c>
      <c r="AN1859" s="295">
        <v>0</v>
      </c>
      <c r="AO1859" s="295">
        <v>0</v>
      </c>
      <c r="AP1859" s="295">
        <v>82.24</v>
      </c>
      <c r="AQ1859" s="295">
        <v>0</v>
      </c>
      <c r="AR1859" s="295">
        <v>0</v>
      </c>
      <c r="AS1859" s="295">
        <v>44.693615999999999</v>
      </c>
      <c r="AT1859" s="295">
        <f t="shared" ref="AT1859:AT1922" si="29">AQ1859-AR1859-AS1859+AP1859+AO1859+AN1859+AL1859+AI1859+AH1859+AG1859+AF1859+AA1859+W1859+V1859+Q1859+P1859+O1859+N1859-J1859</f>
        <v>1123.7263840000001</v>
      </c>
      <c r="AU1859" s="295">
        <v>0</v>
      </c>
      <c r="AV1859" s="295">
        <v>0</v>
      </c>
      <c r="AW1859" s="296">
        <v>99</v>
      </c>
      <c r="AX1859" s="296">
        <v>300</v>
      </c>
      <c r="AY1859" s="295">
        <v>372000.01</v>
      </c>
      <c r="AZ1859" s="295">
        <v>49511.07</v>
      </c>
      <c r="BA1859" s="294">
        <v>50.279634000000001</v>
      </c>
      <c r="BB1859" s="294">
        <v>30.201818702392</v>
      </c>
      <c r="BC1859" s="294">
        <v>9.6</v>
      </c>
      <c r="BD1859" s="294"/>
      <c r="BE1859" s="293" t="s">
        <v>4204</v>
      </c>
      <c r="BF1859" s="291"/>
      <c r="BG1859" s="293" t="s">
        <v>312</v>
      </c>
      <c r="BH1859" s="293" t="s">
        <v>188</v>
      </c>
      <c r="BI1859" s="293" t="s">
        <v>313</v>
      </c>
      <c r="BJ1859" s="293" t="s">
        <v>103</v>
      </c>
      <c r="BK1859" s="292" t="s">
        <v>175</v>
      </c>
      <c r="BL1859" s="294">
        <v>232898.04801535999</v>
      </c>
      <c r="BM1859" s="292" t="s">
        <v>309</v>
      </c>
      <c r="BN1859" s="294"/>
      <c r="BO1859" s="297">
        <v>39065</v>
      </c>
      <c r="BP1859" s="297">
        <v>48196</v>
      </c>
      <c r="BQ1859" s="297" t="s">
        <v>1063</v>
      </c>
      <c r="BR1859" s="297" t="s">
        <v>4761</v>
      </c>
      <c r="BS1859" s="297">
        <v>39065</v>
      </c>
      <c r="BT1859" s="297">
        <v>48196</v>
      </c>
      <c r="BU1859" s="294">
        <v>0</v>
      </c>
      <c r="BV1859" s="294">
        <v>44.88</v>
      </c>
      <c r="BW1859" s="294">
        <v>0</v>
      </c>
    </row>
    <row r="1860" spans="1:75" s="289" customFormat="1" ht="18.2" customHeight="1" x14ac:dyDescent="0.15">
      <c r="A1860" s="298">
        <v>1858</v>
      </c>
      <c r="B1860" s="299" t="s">
        <v>305</v>
      </c>
      <c r="C1860" s="299" t="s">
        <v>306</v>
      </c>
      <c r="D1860" s="313">
        <v>45170</v>
      </c>
      <c r="E1860" s="300" t="s">
        <v>2915</v>
      </c>
      <c r="F1860" s="309">
        <v>134</v>
      </c>
      <c r="G1860" s="309">
        <v>134</v>
      </c>
      <c r="H1860" s="302">
        <v>0</v>
      </c>
      <c r="I1860" s="302">
        <v>43886.96</v>
      </c>
      <c r="J1860" s="302">
        <v>0</v>
      </c>
      <c r="K1860" s="302">
        <v>43886.96</v>
      </c>
      <c r="L1860" s="302">
        <v>0</v>
      </c>
      <c r="M1860" s="302">
        <v>0</v>
      </c>
      <c r="N1860" s="302">
        <v>0</v>
      </c>
      <c r="O1860" s="302">
        <v>0</v>
      </c>
      <c r="P1860" s="302">
        <v>0</v>
      </c>
      <c r="Q1860" s="302">
        <v>0</v>
      </c>
      <c r="R1860" s="302">
        <v>43886.96</v>
      </c>
      <c r="S1860" s="302">
        <v>27572.39</v>
      </c>
      <c r="T1860" s="302">
        <v>0</v>
      </c>
      <c r="U1860" s="302">
        <v>0</v>
      </c>
      <c r="V1860" s="302">
        <v>0</v>
      </c>
      <c r="W1860" s="302">
        <v>0</v>
      </c>
      <c r="X1860" s="302">
        <v>0</v>
      </c>
      <c r="Y1860" s="302">
        <v>0</v>
      </c>
      <c r="Z1860" s="302">
        <v>27572.39</v>
      </c>
      <c r="AA1860" s="302">
        <v>0</v>
      </c>
      <c r="AB1860" s="302">
        <v>0</v>
      </c>
      <c r="AC1860" s="302">
        <v>0</v>
      </c>
      <c r="AD1860" s="302">
        <v>0</v>
      </c>
      <c r="AE1860" s="302">
        <v>0</v>
      </c>
      <c r="AF1860" s="302">
        <v>0</v>
      </c>
      <c r="AG1860" s="302">
        <v>0</v>
      </c>
      <c r="AH1860" s="302">
        <v>0</v>
      </c>
      <c r="AI1860" s="302">
        <v>0</v>
      </c>
      <c r="AJ1860" s="302">
        <v>0</v>
      </c>
      <c r="AK1860" s="302">
        <v>0</v>
      </c>
      <c r="AL1860" s="302">
        <v>0</v>
      </c>
      <c r="AM1860" s="302">
        <v>0</v>
      </c>
      <c r="AN1860" s="302">
        <v>0</v>
      </c>
      <c r="AO1860" s="302">
        <v>0</v>
      </c>
      <c r="AP1860" s="302">
        <v>0</v>
      </c>
      <c r="AQ1860" s="302">
        <v>0</v>
      </c>
      <c r="AR1860" s="302">
        <v>0</v>
      </c>
      <c r="AS1860" s="302">
        <v>0</v>
      </c>
      <c r="AT1860" s="295">
        <f t="shared" si="29"/>
        <v>0</v>
      </c>
      <c r="AU1860" s="302">
        <v>43886.96</v>
      </c>
      <c r="AV1860" s="302">
        <v>27572.39</v>
      </c>
      <c r="AW1860" s="303">
        <v>0</v>
      </c>
      <c r="AX1860" s="303">
        <v>180</v>
      </c>
      <c r="AY1860" s="302">
        <v>336999.99</v>
      </c>
      <c r="AZ1860" s="302">
        <v>51156.75</v>
      </c>
      <c r="BA1860" s="301">
        <v>57.346353999999998</v>
      </c>
      <c r="BB1860" s="301">
        <v>49.1969709597236</v>
      </c>
      <c r="BC1860" s="301">
        <v>9.6</v>
      </c>
      <c r="BD1860" s="301"/>
      <c r="BE1860" s="300" t="s">
        <v>4204</v>
      </c>
      <c r="BF1860" s="298"/>
      <c r="BG1860" s="300" t="s">
        <v>360</v>
      </c>
      <c r="BH1860" s="300" t="s">
        <v>232</v>
      </c>
      <c r="BI1860" s="300" t="s">
        <v>369</v>
      </c>
      <c r="BJ1860" s="300" t="s">
        <v>4205</v>
      </c>
      <c r="BK1860" s="299" t="s">
        <v>175</v>
      </c>
      <c r="BL1860" s="301">
        <v>343682.99690815998</v>
      </c>
      <c r="BM1860" s="299" t="s">
        <v>309</v>
      </c>
      <c r="BN1860" s="301"/>
      <c r="BO1860" s="304">
        <v>39065</v>
      </c>
      <c r="BP1860" s="304">
        <v>44544</v>
      </c>
      <c r="BQ1860" s="297" t="s">
        <v>937</v>
      </c>
      <c r="BR1860" s="297" t="s">
        <v>4765</v>
      </c>
      <c r="BS1860" s="297">
        <v>39065</v>
      </c>
      <c r="BT1860" s="297">
        <v>44544</v>
      </c>
      <c r="BU1860" s="301">
        <v>17230.38</v>
      </c>
      <c r="BV1860" s="301">
        <v>0</v>
      </c>
      <c r="BW1860" s="301">
        <v>0</v>
      </c>
    </row>
    <row r="1861" spans="1:75" s="289" customFormat="1" ht="18.2" customHeight="1" x14ac:dyDescent="0.15">
      <c r="A1861" s="291">
        <v>1859</v>
      </c>
      <c r="B1861" s="292" t="s">
        <v>305</v>
      </c>
      <c r="C1861" s="292" t="s">
        <v>306</v>
      </c>
      <c r="D1861" s="312">
        <v>45170</v>
      </c>
      <c r="E1861" s="293" t="s">
        <v>2916</v>
      </c>
      <c r="F1861" s="308">
        <v>128</v>
      </c>
      <c r="G1861" s="308">
        <v>127</v>
      </c>
      <c r="H1861" s="295">
        <v>31528.44</v>
      </c>
      <c r="I1861" s="295">
        <v>16470.28</v>
      </c>
      <c r="J1861" s="295">
        <v>0</v>
      </c>
      <c r="K1861" s="295">
        <v>47998.720000000001</v>
      </c>
      <c r="L1861" s="295">
        <v>207.01</v>
      </c>
      <c r="M1861" s="295">
        <v>0</v>
      </c>
      <c r="N1861" s="295">
        <v>0</v>
      </c>
      <c r="O1861" s="295">
        <v>0</v>
      </c>
      <c r="P1861" s="295">
        <v>0</v>
      </c>
      <c r="Q1861" s="295">
        <v>0</v>
      </c>
      <c r="R1861" s="295">
        <v>47998.720000000001</v>
      </c>
      <c r="S1861" s="295">
        <v>41853.199999999997</v>
      </c>
      <c r="T1861" s="295">
        <v>252.23</v>
      </c>
      <c r="U1861" s="295">
        <v>0</v>
      </c>
      <c r="V1861" s="295">
        <v>0</v>
      </c>
      <c r="W1861" s="295">
        <v>0</v>
      </c>
      <c r="X1861" s="295">
        <v>0</v>
      </c>
      <c r="Y1861" s="295">
        <v>0</v>
      </c>
      <c r="Z1861" s="295">
        <v>42105.43</v>
      </c>
      <c r="AA1861" s="295">
        <v>0</v>
      </c>
      <c r="AB1861" s="295">
        <v>0</v>
      </c>
      <c r="AC1861" s="295">
        <v>0</v>
      </c>
      <c r="AD1861" s="295">
        <v>0</v>
      </c>
      <c r="AE1861" s="295">
        <v>0</v>
      </c>
      <c r="AF1861" s="295">
        <v>0</v>
      </c>
      <c r="AG1861" s="295">
        <v>0</v>
      </c>
      <c r="AH1861" s="295">
        <v>0</v>
      </c>
      <c r="AI1861" s="295">
        <v>0</v>
      </c>
      <c r="AJ1861" s="295">
        <v>0</v>
      </c>
      <c r="AK1861" s="295">
        <v>0</v>
      </c>
      <c r="AL1861" s="295">
        <v>0</v>
      </c>
      <c r="AM1861" s="295">
        <v>0</v>
      </c>
      <c r="AN1861" s="295">
        <v>0</v>
      </c>
      <c r="AO1861" s="295">
        <v>0</v>
      </c>
      <c r="AP1861" s="295">
        <v>0</v>
      </c>
      <c r="AQ1861" s="295">
        <v>0</v>
      </c>
      <c r="AR1861" s="295">
        <v>0</v>
      </c>
      <c r="AS1861" s="295">
        <v>0</v>
      </c>
      <c r="AT1861" s="295">
        <f t="shared" si="29"/>
        <v>0</v>
      </c>
      <c r="AU1861" s="295">
        <v>16677.29</v>
      </c>
      <c r="AV1861" s="295">
        <v>42105.43</v>
      </c>
      <c r="AW1861" s="296">
        <v>99</v>
      </c>
      <c r="AX1861" s="296">
        <v>300</v>
      </c>
      <c r="AY1861" s="295">
        <v>372000.01</v>
      </c>
      <c r="AZ1861" s="295">
        <v>52147.5</v>
      </c>
      <c r="BA1861" s="294">
        <v>52.956989999999998</v>
      </c>
      <c r="BB1861" s="294">
        <v>48.743808141383603</v>
      </c>
      <c r="BC1861" s="294">
        <v>9.6</v>
      </c>
      <c r="BD1861" s="294"/>
      <c r="BE1861" s="293" t="s">
        <v>4204</v>
      </c>
      <c r="BF1861" s="291"/>
      <c r="BG1861" s="293" t="s">
        <v>312</v>
      </c>
      <c r="BH1861" s="293" t="s">
        <v>188</v>
      </c>
      <c r="BI1861" s="293" t="s">
        <v>313</v>
      </c>
      <c r="BJ1861" s="293" t="s">
        <v>4205</v>
      </c>
      <c r="BK1861" s="292" t="s">
        <v>175</v>
      </c>
      <c r="BL1861" s="294">
        <v>375882.58419711998</v>
      </c>
      <c r="BM1861" s="292" t="s">
        <v>309</v>
      </c>
      <c r="BN1861" s="294"/>
      <c r="BO1861" s="297">
        <v>39065</v>
      </c>
      <c r="BP1861" s="297">
        <v>48196</v>
      </c>
      <c r="BQ1861" s="297" t="s">
        <v>962</v>
      </c>
      <c r="BR1861" s="297" t="s">
        <v>4767</v>
      </c>
      <c r="BS1861" s="297">
        <v>39065</v>
      </c>
      <c r="BT1861" s="297">
        <v>48196</v>
      </c>
      <c r="BU1861" s="294">
        <v>18291.46</v>
      </c>
      <c r="BV1861" s="294">
        <v>47.27</v>
      </c>
      <c r="BW1861" s="294">
        <v>0</v>
      </c>
    </row>
    <row r="1862" spans="1:75" s="289" customFormat="1" ht="18.2" customHeight="1" x14ac:dyDescent="0.15">
      <c r="A1862" s="298">
        <v>1860</v>
      </c>
      <c r="B1862" s="299" t="s">
        <v>305</v>
      </c>
      <c r="C1862" s="299" t="s">
        <v>306</v>
      </c>
      <c r="D1862" s="313">
        <v>45170</v>
      </c>
      <c r="E1862" s="300" t="s">
        <v>2917</v>
      </c>
      <c r="F1862" s="309">
        <v>154</v>
      </c>
      <c r="G1862" s="309">
        <v>153</v>
      </c>
      <c r="H1862" s="302">
        <v>133319.23000000001</v>
      </c>
      <c r="I1862" s="302">
        <v>78606.67</v>
      </c>
      <c r="J1862" s="302">
        <v>0</v>
      </c>
      <c r="K1862" s="302">
        <v>211925.9</v>
      </c>
      <c r="L1862" s="302">
        <v>883.51</v>
      </c>
      <c r="M1862" s="302">
        <v>0</v>
      </c>
      <c r="N1862" s="302">
        <v>0</v>
      </c>
      <c r="O1862" s="302">
        <v>0</v>
      </c>
      <c r="P1862" s="302">
        <v>0</v>
      </c>
      <c r="Q1862" s="302">
        <v>0</v>
      </c>
      <c r="R1862" s="302">
        <v>211925.9</v>
      </c>
      <c r="S1862" s="302">
        <v>216352.84</v>
      </c>
      <c r="T1862" s="302">
        <v>1044.33</v>
      </c>
      <c r="U1862" s="302">
        <v>0</v>
      </c>
      <c r="V1862" s="302">
        <v>0</v>
      </c>
      <c r="W1862" s="302">
        <v>0</v>
      </c>
      <c r="X1862" s="302">
        <v>0</v>
      </c>
      <c r="Y1862" s="302">
        <v>0</v>
      </c>
      <c r="Z1862" s="302">
        <v>217397.17</v>
      </c>
      <c r="AA1862" s="302">
        <v>0</v>
      </c>
      <c r="AB1862" s="302">
        <v>0</v>
      </c>
      <c r="AC1862" s="302">
        <v>0</v>
      </c>
      <c r="AD1862" s="302">
        <v>0</v>
      </c>
      <c r="AE1862" s="302">
        <v>0</v>
      </c>
      <c r="AF1862" s="302">
        <v>0</v>
      </c>
      <c r="AG1862" s="302">
        <v>0</v>
      </c>
      <c r="AH1862" s="302">
        <v>0</v>
      </c>
      <c r="AI1862" s="302">
        <v>0</v>
      </c>
      <c r="AJ1862" s="302">
        <v>0</v>
      </c>
      <c r="AK1862" s="302">
        <v>0</v>
      </c>
      <c r="AL1862" s="302">
        <v>0</v>
      </c>
      <c r="AM1862" s="302">
        <v>0</v>
      </c>
      <c r="AN1862" s="302">
        <v>0</v>
      </c>
      <c r="AO1862" s="302">
        <v>0</v>
      </c>
      <c r="AP1862" s="302">
        <v>0</v>
      </c>
      <c r="AQ1862" s="302">
        <v>0</v>
      </c>
      <c r="AR1862" s="302">
        <v>0</v>
      </c>
      <c r="AS1862" s="302">
        <v>0</v>
      </c>
      <c r="AT1862" s="295">
        <f t="shared" si="29"/>
        <v>0</v>
      </c>
      <c r="AU1862" s="302">
        <v>79490.179999999993</v>
      </c>
      <c r="AV1862" s="302">
        <v>217397.17</v>
      </c>
      <c r="AW1862" s="303">
        <v>99</v>
      </c>
      <c r="AX1862" s="303">
        <v>300</v>
      </c>
      <c r="AY1862" s="302">
        <v>938000.01</v>
      </c>
      <c r="AZ1862" s="302">
        <v>222419.77</v>
      </c>
      <c r="BA1862" s="301">
        <v>89.578399000000005</v>
      </c>
      <c r="BB1862" s="301">
        <v>85.352047745729195</v>
      </c>
      <c r="BC1862" s="301">
        <v>9.4</v>
      </c>
      <c r="BD1862" s="301"/>
      <c r="BE1862" s="300" t="s">
        <v>4204</v>
      </c>
      <c r="BF1862" s="298"/>
      <c r="BG1862" s="300" t="s">
        <v>333</v>
      </c>
      <c r="BH1862" s="300" t="s">
        <v>527</v>
      </c>
      <c r="BI1862" s="300" t="s">
        <v>542</v>
      </c>
      <c r="BJ1862" s="300" t="s">
        <v>4205</v>
      </c>
      <c r="BK1862" s="299" t="s">
        <v>175</v>
      </c>
      <c r="BL1862" s="301">
        <v>1659612.0677864</v>
      </c>
      <c r="BM1862" s="299" t="s">
        <v>309</v>
      </c>
      <c r="BN1862" s="301"/>
      <c r="BO1862" s="304">
        <v>39065</v>
      </c>
      <c r="BP1862" s="304">
        <v>48196</v>
      </c>
      <c r="BQ1862" s="297" t="s">
        <v>937</v>
      </c>
      <c r="BR1862" s="297" t="s">
        <v>4765</v>
      </c>
      <c r="BS1862" s="297">
        <v>39065</v>
      </c>
      <c r="BT1862" s="297">
        <v>48196</v>
      </c>
      <c r="BU1862" s="301">
        <v>70923.16</v>
      </c>
      <c r="BV1862" s="301">
        <v>85.17</v>
      </c>
      <c r="BW1862" s="301">
        <v>0</v>
      </c>
    </row>
    <row r="1863" spans="1:75" s="289" customFormat="1" ht="18.2" customHeight="1" x14ac:dyDescent="0.15">
      <c r="A1863" s="291">
        <v>1861</v>
      </c>
      <c r="B1863" s="292" t="s">
        <v>305</v>
      </c>
      <c r="C1863" s="292" t="s">
        <v>306</v>
      </c>
      <c r="D1863" s="312">
        <v>45170</v>
      </c>
      <c r="E1863" s="293" t="s">
        <v>2918</v>
      </c>
      <c r="F1863" s="308">
        <v>159</v>
      </c>
      <c r="G1863" s="308">
        <v>158</v>
      </c>
      <c r="H1863" s="295">
        <v>34551.85</v>
      </c>
      <c r="I1863" s="295">
        <v>20307.740000000002</v>
      </c>
      <c r="J1863" s="295">
        <v>0</v>
      </c>
      <c r="K1863" s="295">
        <v>54859.59</v>
      </c>
      <c r="L1863" s="295">
        <v>226.89</v>
      </c>
      <c r="M1863" s="295">
        <v>0</v>
      </c>
      <c r="N1863" s="295">
        <v>0</v>
      </c>
      <c r="O1863" s="295">
        <v>0</v>
      </c>
      <c r="P1863" s="295">
        <v>0</v>
      </c>
      <c r="Q1863" s="295">
        <v>0</v>
      </c>
      <c r="R1863" s="295">
        <v>54859.59</v>
      </c>
      <c r="S1863" s="295">
        <v>59213.67</v>
      </c>
      <c r="T1863" s="295">
        <v>276.41000000000003</v>
      </c>
      <c r="U1863" s="295">
        <v>0</v>
      </c>
      <c r="V1863" s="295">
        <v>0</v>
      </c>
      <c r="W1863" s="295">
        <v>0</v>
      </c>
      <c r="X1863" s="295">
        <v>0</v>
      </c>
      <c r="Y1863" s="295">
        <v>0</v>
      </c>
      <c r="Z1863" s="295">
        <v>59490.080000000002</v>
      </c>
      <c r="AA1863" s="295">
        <v>0</v>
      </c>
      <c r="AB1863" s="295">
        <v>0</v>
      </c>
      <c r="AC1863" s="295">
        <v>0</v>
      </c>
      <c r="AD1863" s="295">
        <v>0</v>
      </c>
      <c r="AE1863" s="295">
        <v>0</v>
      </c>
      <c r="AF1863" s="295">
        <v>0</v>
      </c>
      <c r="AG1863" s="295">
        <v>0</v>
      </c>
      <c r="AH1863" s="295">
        <v>0</v>
      </c>
      <c r="AI1863" s="295">
        <v>0</v>
      </c>
      <c r="AJ1863" s="295">
        <v>0</v>
      </c>
      <c r="AK1863" s="295">
        <v>0</v>
      </c>
      <c r="AL1863" s="295">
        <v>0</v>
      </c>
      <c r="AM1863" s="295">
        <v>0</v>
      </c>
      <c r="AN1863" s="295">
        <v>0</v>
      </c>
      <c r="AO1863" s="295">
        <v>0</v>
      </c>
      <c r="AP1863" s="295">
        <v>0</v>
      </c>
      <c r="AQ1863" s="295">
        <v>0</v>
      </c>
      <c r="AR1863" s="295">
        <v>0</v>
      </c>
      <c r="AS1863" s="295">
        <v>0</v>
      </c>
      <c r="AT1863" s="295">
        <f t="shared" si="29"/>
        <v>0</v>
      </c>
      <c r="AU1863" s="295">
        <v>20534.63</v>
      </c>
      <c r="AV1863" s="295">
        <v>59490.080000000002</v>
      </c>
      <c r="AW1863" s="296">
        <v>99</v>
      </c>
      <c r="AX1863" s="296">
        <v>300</v>
      </c>
      <c r="AY1863" s="295">
        <v>252999.99</v>
      </c>
      <c r="AZ1863" s="295">
        <v>57150</v>
      </c>
      <c r="BA1863" s="294">
        <v>85.335252999999994</v>
      </c>
      <c r="BB1863" s="294">
        <v>81.915257954965298</v>
      </c>
      <c r="BC1863" s="294">
        <v>9.6</v>
      </c>
      <c r="BD1863" s="294"/>
      <c r="BE1863" s="293" t="s">
        <v>4204</v>
      </c>
      <c r="BF1863" s="291"/>
      <c r="BG1863" s="293" t="s">
        <v>333</v>
      </c>
      <c r="BH1863" s="293" t="s">
        <v>616</v>
      </c>
      <c r="BI1863" s="293" t="s">
        <v>617</v>
      </c>
      <c r="BJ1863" s="293" t="s">
        <v>4205</v>
      </c>
      <c r="BK1863" s="292" t="s">
        <v>175</v>
      </c>
      <c r="BL1863" s="294">
        <v>429610.71581064002</v>
      </c>
      <c r="BM1863" s="292" t="s">
        <v>309</v>
      </c>
      <c r="BN1863" s="294"/>
      <c r="BO1863" s="297">
        <v>39065</v>
      </c>
      <c r="BP1863" s="297">
        <v>48196</v>
      </c>
      <c r="BQ1863" s="297" t="s">
        <v>4259</v>
      </c>
      <c r="BR1863" s="297" t="s">
        <v>4770</v>
      </c>
      <c r="BS1863" s="297">
        <v>39065</v>
      </c>
      <c r="BT1863" s="297">
        <v>48196</v>
      </c>
      <c r="BU1863" s="294">
        <v>23946.799999999999</v>
      </c>
      <c r="BV1863" s="294">
        <v>51.81</v>
      </c>
      <c r="BW1863" s="294">
        <v>0</v>
      </c>
    </row>
    <row r="1864" spans="1:75" s="289" customFormat="1" ht="18.2" customHeight="1" x14ac:dyDescent="0.15">
      <c r="A1864" s="298">
        <v>1862</v>
      </c>
      <c r="B1864" s="299" t="s">
        <v>305</v>
      </c>
      <c r="C1864" s="299" t="s">
        <v>306</v>
      </c>
      <c r="D1864" s="313">
        <v>45170</v>
      </c>
      <c r="E1864" s="300" t="s">
        <v>2919</v>
      </c>
      <c r="F1864" s="309">
        <v>52</v>
      </c>
      <c r="G1864" s="309">
        <v>51</v>
      </c>
      <c r="H1864" s="302">
        <v>130662.37</v>
      </c>
      <c r="I1864" s="302">
        <v>36290.339999999997</v>
      </c>
      <c r="J1864" s="302">
        <v>0</v>
      </c>
      <c r="K1864" s="302">
        <v>166952.71</v>
      </c>
      <c r="L1864" s="302">
        <v>865.9</v>
      </c>
      <c r="M1864" s="302">
        <v>0</v>
      </c>
      <c r="N1864" s="302">
        <v>0</v>
      </c>
      <c r="O1864" s="302">
        <v>0</v>
      </c>
      <c r="P1864" s="302">
        <v>0</v>
      </c>
      <c r="Q1864" s="302">
        <v>0</v>
      </c>
      <c r="R1864" s="302">
        <v>166952.71</v>
      </c>
      <c r="S1864" s="302">
        <v>60070.080000000002</v>
      </c>
      <c r="T1864" s="302">
        <v>1023.52</v>
      </c>
      <c r="U1864" s="302">
        <v>0</v>
      </c>
      <c r="V1864" s="302">
        <v>0</v>
      </c>
      <c r="W1864" s="302">
        <v>0</v>
      </c>
      <c r="X1864" s="302">
        <v>0</v>
      </c>
      <c r="Y1864" s="302">
        <v>0</v>
      </c>
      <c r="Z1864" s="302">
        <v>61093.599999999999</v>
      </c>
      <c r="AA1864" s="302">
        <v>0</v>
      </c>
      <c r="AB1864" s="302">
        <v>0</v>
      </c>
      <c r="AC1864" s="302">
        <v>0</v>
      </c>
      <c r="AD1864" s="302">
        <v>0</v>
      </c>
      <c r="AE1864" s="302">
        <v>0</v>
      </c>
      <c r="AF1864" s="302">
        <v>0</v>
      </c>
      <c r="AG1864" s="302">
        <v>0</v>
      </c>
      <c r="AH1864" s="302">
        <v>0</v>
      </c>
      <c r="AI1864" s="302">
        <v>0</v>
      </c>
      <c r="AJ1864" s="302">
        <v>0</v>
      </c>
      <c r="AK1864" s="302">
        <v>0</v>
      </c>
      <c r="AL1864" s="302">
        <v>0</v>
      </c>
      <c r="AM1864" s="302">
        <v>0</v>
      </c>
      <c r="AN1864" s="302">
        <v>0</v>
      </c>
      <c r="AO1864" s="302">
        <v>0</v>
      </c>
      <c r="AP1864" s="302">
        <v>0</v>
      </c>
      <c r="AQ1864" s="302">
        <v>0</v>
      </c>
      <c r="AR1864" s="302">
        <v>0</v>
      </c>
      <c r="AS1864" s="302">
        <v>0</v>
      </c>
      <c r="AT1864" s="295">
        <f t="shared" si="29"/>
        <v>0</v>
      </c>
      <c r="AU1864" s="302">
        <v>37156.239999999998</v>
      </c>
      <c r="AV1864" s="302">
        <v>61093.599999999999</v>
      </c>
      <c r="AW1864" s="303">
        <v>99</v>
      </c>
      <c r="AX1864" s="303">
        <v>300</v>
      </c>
      <c r="AY1864" s="302">
        <v>915000</v>
      </c>
      <c r="AZ1864" s="302">
        <v>217987.13</v>
      </c>
      <c r="BA1864" s="301">
        <v>90.000000999999997</v>
      </c>
      <c r="BB1864" s="301">
        <v>68.929500869857407</v>
      </c>
      <c r="BC1864" s="301">
        <v>9.4</v>
      </c>
      <c r="BD1864" s="301"/>
      <c r="BE1864" s="300" t="s">
        <v>4204</v>
      </c>
      <c r="BF1864" s="298"/>
      <c r="BG1864" s="300" t="s">
        <v>326</v>
      </c>
      <c r="BH1864" s="300" t="s">
        <v>216</v>
      </c>
      <c r="BI1864" s="300" t="s">
        <v>661</v>
      </c>
      <c r="BJ1864" s="300" t="s">
        <v>4205</v>
      </c>
      <c r="BK1864" s="299" t="s">
        <v>175</v>
      </c>
      <c r="BL1864" s="301">
        <v>1307422.6994701601</v>
      </c>
      <c r="BM1864" s="299" t="s">
        <v>309</v>
      </c>
      <c r="BN1864" s="301"/>
      <c r="BO1864" s="304">
        <v>39065</v>
      </c>
      <c r="BP1864" s="304">
        <v>48196</v>
      </c>
      <c r="BQ1864" s="297" t="s">
        <v>929</v>
      </c>
      <c r="BR1864" s="297" t="s">
        <v>4777</v>
      </c>
      <c r="BS1864" s="297">
        <v>39065</v>
      </c>
      <c r="BT1864" s="297">
        <v>48196</v>
      </c>
      <c r="BU1864" s="301">
        <v>23461.360000000001</v>
      </c>
      <c r="BV1864" s="301">
        <v>83.47</v>
      </c>
      <c r="BW1864" s="301">
        <v>0</v>
      </c>
    </row>
    <row r="1865" spans="1:75" s="289" customFormat="1" ht="18.2" customHeight="1" x14ac:dyDescent="0.15">
      <c r="A1865" s="291">
        <v>1863</v>
      </c>
      <c r="B1865" s="292" t="s">
        <v>305</v>
      </c>
      <c r="C1865" s="292" t="s">
        <v>306</v>
      </c>
      <c r="D1865" s="312">
        <v>45170</v>
      </c>
      <c r="E1865" s="293" t="s">
        <v>2920</v>
      </c>
      <c r="F1865" s="308">
        <v>170</v>
      </c>
      <c r="G1865" s="308">
        <v>169</v>
      </c>
      <c r="H1865" s="295">
        <v>49473.52</v>
      </c>
      <c r="I1865" s="295">
        <v>30348.92</v>
      </c>
      <c r="J1865" s="295">
        <v>0</v>
      </c>
      <c r="K1865" s="295">
        <v>79822.44</v>
      </c>
      <c r="L1865" s="295">
        <v>326.33999999999997</v>
      </c>
      <c r="M1865" s="295">
        <v>0</v>
      </c>
      <c r="N1865" s="295">
        <v>0</v>
      </c>
      <c r="O1865" s="295">
        <v>0</v>
      </c>
      <c r="P1865" s="295">
        <v>0</v>
      </c>
      <c r="Q1865" s="295">
        <v>0</v>
      </c>
      <c r="R1865" s="295">
        <v>79822.44</v>
      </c>
      <c r="S1865" s="295">
        <v>90994.76</v>
      </c>
      <c r="T1865" s="295">
        <v>391.67</v>
      </c>
      <c r="U1865" s="295">
        <v>0</v>
      </c>
      <c r="V1865" s="295">
        <v>0</v>
      </c>
      <c r="W1865" s="295">
        <v>0</v>
      </c>
      <c r="X1865" s="295">
        <v>0</v>
      </c>
      <c r="Y1865" s="295">
        <v>0</v>
      </c>
      <c r="Z1865" s="295">
        <v>91386.43</v>
      </c>
      <c r="AA1865" s="295">
        <v>0</v>
      </c>
      <c r="AB1865" s="295">
        <v>0</v>
      </c>
      <c r="AC1865" s="295">
        <v>0</v>
      </c>
      <c r="AD1865" s="295">
        <v>0</v>
      </c>
      <c r="AE1865" s="295">
        <v>0</v>
      </c>
      <c r="AF1865" s="295">
        <v>0</v>
      </c>
      <c r="AG1865" s="295">
        <v>0</v>
      </c>
      <c r="AH1865" s="295">
        <v>0</v>
      </c>
      <c r="AI1865" s="295">
        <v>0</v>
      </c>
      <c r="AJ1865" s="295">
        <v>0</v>
      </c>
      <c r="AK1865" s="295">
        <v>0</v>
      </c>
      <c r="AL1865" s="295">
        <v>0</v>
      </c>
      <c r="AM1865" s="295">
        <v>0</v>
      </c>
      <c r="AN1865" s="295">
        <v>0</v>
      </c>
      <c r="AO1865" s="295">
        <v>0</v>
      </c>
      <c r="AP1865" s="295">
        <v>0</v>
      </c>
      <c r="AQ1865" s="295">
        <v>0</v>
      </c>
      <c r="AR1865" s="295">
        <v>0</v>
      </c>
      <c r="AS1865" s="295">
        <v>0</v>
      </c>
      <c r="AT1865" s="295">
        <f t="shared" si="29"/>
        <v>0</v>
      </c>
      <c r="AU1865" s="295">
        <v>30675.26</v>
      </c>
      <c r="AV1865" s="295">
        <v>91386.43</v>
      </c>
      <c r="AW1865" s="296">
        <v>99</v>
      </c>
      <c r="AX1865" s="296">
        <v>300</v>
      </c>
      <c r="AY1865" s="295">
        <v>346700.01</v>
      </c>
      <c r="AZ1865" s="295">
        <v>82180.53</v>
      </c>
      <c r="BA1865" s="294">
        <v>89.558688000000004</v>
      </c>
      <c r="BB1865" s="294">
        <v>86.9888889662639</v>
      </c>
      <c r="BC1865" s="294">
        <v>9.5</v>
      </c>
      <c r="BD1865" s="294"/>
      <c r="BE1865" s="293" t="s">
        <v>4204</v>
      </c>
      <c r="BF1865" s="291"/>
      <c r="BG1865" s="293" t="s">
        <v>324</v>
      </c>
      <c r="BH1865" s="293" t="s">
        <v>220</v>
      </c>
      <c r="BI1865" s="293" t="s">
        <v>569</v>
      </c>
      <c r="BJ1865" s="293" t="s">
        <v>4205</v>
      </c>
      <c r="BK1865" s="292" t="s">
        <v>175</v>
      </c>
      <c r="BL1865" s="294">
        <v>625097.19059423998</v>
      </c>
      <c r="BM1865" s="292" t="s">
        <v>309</v>
      </c>
      <c r="BN1865" s="294"/>
      <c r="BO1865" s="297">
        <v>39066</v>
      </c>
      <c r="BP1865" s="297">
        <v>48197</v>
      </c>
      <c r="BQ1865" s="297" t="s">
        <v>4666</v>
      </c>
      <c r="BR1865" s="297" t="s">
        <v>4812</v>
      </c>
      <c r="BS1865" s="297">
        <v>39066</v>
      </c>
      <c r="BT1865" s="297">
        <v>48197</v>
      </c>
      <c r="BU1865" s="294">
        <v>33269.519999999997</v>
      </c>
      <c r="BV1865" s="294">
        <v>57.07</v>
      </c>
      <c r="BW1865" s="294">
        <v>0</v>
      </c>
    </row>
    <row r="1866" spans="1:75" s="289" customFormat="1" ht="18.2" customHeight="1" x14ac:dyDescent="0.15">
      <c r="A1866" s="298">
        <v>1864</v>
      </c>
      <c r="B1866" s="299" t="s">
        <v>305</v>
      </c>
      <c r="C1866" s="299" t="s">
        <v>306</v>
      </c>
      <c r="D1866" s="313">
        <v>45170</v>
      </c>
      <c r="E1866" s="300" t="s">
        <v>2921</v>
      </c>
      <c r="F1866" s="309">
        <v>158</v>
      </c>
      <c r="G1866" s="309">
        <v>157</v>
      </c>
      <c r="H1866" s="302">
        <v>137628.51999999999</v>
      </c>
      <c r="I1866" s="302">
        <v>82226.039999999994</v>
      </c>
      <c r="J1866" s="302">
        <v>0</v>
      </c>
      <c r="K1866" s="302">
        <v>219854.56</v>
      </c>
      <c r="L1866" s="302">
        <v>912</v>
      </c>
      <c r="M1866" s="302">
        <v>0</v>
      </c>
      <c r="N1866" s="302">
        <v>0</v>
      </c>
      <c r="O1866" s="302">
        <v>0</v>
      </c>
      <c r="P1866" s="302">
        <v>0</v>
      </c>
      <c r="Q1866" s="302">
        <v>0</v>
      </c>
      <c r="R1866" s="302">
        <v>219854.56</v>
      </c>
      <c r="S1866" s="302">
        <v>229567.87</v>
      </c>
      <c r="T1866" s="302">
        <v>1078.0899999999999</v>
      </c>
      <c r="U1866" s="302">
        <v>0</v>
      </c>
      <c r="V1866" s="302">
        <v>0</v>
      </c>
      <c r="W1866" s="302">
        <v>0</v>
      </c>
      <c r="X1866" s="302">
        <v>0</v>
      </c>
      <c r="Y1866" s="302">
        <v>0</v>
      </c>
      <c r="Z1866" s="302">
        <v>230645.96</v>
      </c>
      <c r="AA1866" s="302">
        <v>0</v>
      </c>
      <c r="AB1866" s="302">
        <v>0</v>
      </c>
      <c r="AC1866" s="302">
        <v>0</v>
      </c>
      <c r="AD1866" s="302">
        <v>0</v>
      </c>
      <c r="AE1866" s="302">
        <v>0</v>
      </c>
      <c r="AF1866" s="302">
        <v>0</v>
      </c>
      <c r="AG1866" s="302">
        <v>0</v>
      </c>
      <c r="AH1866" s="302">
        <v>0</v>
      </c>
      <c r="AI1866" s="302">
        <v>0</v>
      </c>
      <c r="AJ1866" s="302">
        <v>0</v>
      </c>
      <c r="AK1866" s="302">
        <v>0</v>
      </c>
      <c r="AL1866" s="302">
        <v>0</v>
      </c>
      <c r="AM1866" s="302">
        <v>0</v>
      </c>
      <c r="AN1866" s="302">
        <v>0</v>
      </c>
      <c r="AO1866" s="302">
        <v>0</v>
      </c>
      <c r="AP1866" s="302">
        <v>0</v>
      </c>
      <c r="AQ1866" s="302">
        <v>0</v>
      </c>
      <c r="AR1866" s="302">
        <v>0</v>
      </c>
      <c r="AS1866" s="302">
        <v>0</v>
      </c>
      <c r="AT1866" s="295">
        <f t="shared" si="29"/>
        <v>0</v>
      </c>
      <c r="AU1866" s="302">
        <v>83138.039999999994</v>
      </c>
      <c r="AV1866" s="302">
        <v>230645.96</v>
      </c>
      <c r="AW1866" s="303">
        <v>99</v>
      </c>
      <c r="AX1866" s="303">
        <v>300</v>
      </c>
      <c r="AY1866" s="302">
        <v>1084999.98</v>
      </c>
      <c r="AZ1866" s="302">
        <v>229602.62</v>
      </c>
      <c r="BA1866" s="301">
        <v>79.953918000000002</v>
      </c>
      <c r="BB1866" s="301">
        <v>76.559376640240799</v>
      </c>
      <c r="BC1866" s="301">
        <v>9.4</v>
      </c>
      <c r="BD1866" s="301"/>
      <c r="BE1866" s="300" t="s">
        <v>4204</v>
      </c>
      <c r="BF1866" s="298"/>
      <c r="BG1866" s="300" t="s">
        <v>307</v>
      </c>
      <c r="BH1866" s="300" t="s">
        <v>487</v>
      </c>
      <c r="BI1866" s="300" t="s">
        <v>488</v>
      </c>
      <c r="BJ1866" s="300" t="s">
        <v>4205</v>
      </c>
      <c r="BK1866" s="299" t="s">
        <v>175</v>
      </c>
      <c r="BL1866" s="301">
        <v>1721702.16539776</v>
      </c>
      <c r="BM1866" s="299" t="s">
        <v>309</v>
      </c>
      <c r="BN1866" s="301"/>
      <c r="BO1866" s="304">
        <v>39066</v>
      </c>
      <c r="BP1866" s="304">
        <v>48197</v>
      </c>
      <c r="BQ1866" s="297" t="s">
        <v>957</v>
      </c>
      <c r="BR1866" s="297" t="s">
        <v>4780</v>
      </c>
      <c r="BS1866" s="297">
        <v>39066</v>
      </c>
      <c r="BT1866" s="297">
        <v>48197</v>
      </c>
      <c r="BU1866" s="301">
        <v>75352.84</v>
      </c>
      <c r="BV1866" s="301">
        <v>87.92</v>
      </c>
      <c r="BW1866" s="301">
        <v>0</v>
      </c>
    </row>
    <row r="1867" spans="1:75" s="289" customFormat="1" ht="18.2" customHeight="1" x14ac:dyDescent="0.15">
      <c r="A1867" s="291">
        <v>1865</v>
      </c>
      <c r="B1867" s="292" t="s">
        <v>305</v>
      </c>
      <c r="C1867" s="292" t="s">
        <v>306</v>
      </c>
      <c r="D1867" s="312">
        <v>45170</v>
      </c>
      <c r="E1867" s="293" t="s">
        <v>2922</v>
      </c>
      <c r="F1867" s="308">
        <v>181</v>
      </c>
      <c r="G1867" s="308">
        <v>180</v>
      </c>
      <c r="H1867" s="295">
        <v>119365.36</v>
      </c>
      <c r="I1867" s="295">
        <v>76191.73</v>
      </c>
      <c r="J1867" s="295">
        <v>0</v>
      </c>
      <c r="K1867" s="295">
        <v>195557.09</v>
      </c>
      <c r="L1867" s="295">
        <v>791.02</v>
      </c>
      <c r="M1867" s="295">
        <v>0</v>
      </c>
      <c r="N1867" s="295">
        <v>0</v>
      </c>
      <c r="O1867" s="295">
        <v>0</v>
      </c>
      <c r="P1867" s="295">
        <v>0</v>
      </c>
      <c r="Q1867" s="295">
        <v>0</v>
      </c>
      <c r="R1867" s="295">
        <v>195557.09</v>
      </c>
      <c r="S1867" s="295">
        <v>233727.66</v>
      </c>
      <c r="T1867" s="295">
        <v>935.03</v>
      </c>
      <c r="U1867" s="295">
        <v>0</v>
      </c>
      <c r="V1867" s="295">
        <v>0</v>
      </c>
      <c r="W1867" s="295">
        <v>0</v>
      </c>
      <c r="X1867" s="295">
        <v>0</v>
      </c>
      <c r="Y1867" s="295">
        <v>0</v>
      </c>
      <c r="Z1867" s="295">
        <v>234662.69</v>
      </c>
      <c r="AA1867" s="295">
        <v>0</v>
      </c>
      <c r="AB1867" s="295">
        <v>0</v>
      </c>
      <c r="AC1867" s="295">
        <v>0</v>
      </c>
      <c r="AD1867" s="295">
        <v>0</v>
      </c>
      <c r="AE1867" s="295">
        <v>0</v>
      </c>
      <c r="AF1867" s="295">
        <v>0</v>
      </c>
      <c r="AG1867" s="295">
        <v>0</v>
      </c>
      <c r="AH1867" s="295">
        <v>0</v>
      </c>
      <c r="AI1867" s="295">
        <v>0</v>
      </c>
      <c r="AJ1867" s="295">
        <v>0</v>
      </c>
      <c r="AK1867" s="295">
        <v>0</v>
      </c>
      <c r="AL1867" s="295">
        <v>0</v>
      </c>
      <c r="AM1867" s="295">
        <v>0</v>
      </c>
      <c r="AN1867" s="295">
        <v>0</v>
      </c>
      <c r="AO1867" s="295">
        <v>0</v>
      </c>
      <c r="AP1867" s="295">
        <v>0</v>
      </c>
      <c r="AQ1867" s="295">
        <v>0</v>
      </c>
      <c r="AR1867" s="295">
        <v>0</v>
      </c>
      <c r="AS1867" s="295">
        <v>0</v>
      </c>
      <c r="AT1867" s="295">
        <f t="shared" si="29"/>
        <v>0</v>
      </c>
      <c r="AU1867" s="295">
        <v>76982.75</v>
      </c>
      <c r="AV1867" s="295">
        <v>234662.69</v>
      </c>
      <c r="AW1867" s="296">
        <v>99</v>
      </c>
      <c r="AX1867" s="296">
        <v>300</v>
      </c>
      <c r="AY1867" s="295">
        <v>791999.99</v>
      </c>
      <c r="AZ1867" s="295">
        <v>199138.92</v>
      </c>
      <c r="BA1867" s="294">
        <v>95.000003000000007</v>
      </c>
      <c r="BB1867" s="294">
        <v>93.291276947124501</v>
      </c>
      <c r="BC1867" s="294">
        <v>9.4</v>
      </c>
      <c r="BD1867" s="294"/>
      <c r="BE1867" s="293" t="s">
        <v>4204</v>
      </c>
      <c r="BF1867" s="291"/>
      <c r="BG1867" s="293" t="s">
        <v>326</v>
      </c>
      <c r="BH1867" s="293" t="s">
        <v>217</v>
      </c>
      <c r="BI1867" s="293" t="s">
        <v>423</v>
      </c>
      <c r="BJ1867" s="293" t="s">
        <v>4205</v>
      </c>
      <c r="BK1867" s="292" t="s">
        <v>175</v>
      </c>
      <c r="BL1867" s="294">
        <v>1531426.34527064</v>
      </c>
      <c r="BM1867" s="292" t="s">
        <v>309</v>
      </c>
      <c r="BN1867" s="294"/>
      <c r="BO1867" s="297">
        <v>39066</v>
      </c>
      <c r="BP1867" s="297">
        <v>48197</v>
      </c>
      <c r="BQ1867" s="297" t="s">
        <v>948</v>
      </c>
      <c r="BR1867" s="297" t="s">
        <v>4772</v>
      </c>
      <c r="BS1867" s="297">
        <v>39066</v>
      </c>
      <c r="BT1867" s="297">
        <v>48197</v>
      </c>
      <c r="BU1867" s="294">
        <v>71761.649999999994</v>
      </c>
      <c r="BV1867" s="294">
        <v>76.260000000000005</v>
      </c>
      <c r="BW1867" s="294">
        <v>0</v>
      </c>
    </row>
    <row r="1868" spans="1:75" s="289" customFormat="1" ht="18.2" customHeight="1" x14ac:dyDescent="0.15">
      <c r="A1868" s="298">
        <v>1866</v>
      </c>
      <c r="B1868" s="299" t="s">
        <v>305</v>
      </c>
      <c r="C1868" s="299" t="s">
        <v>306</v>
      </c>
      <c r="D1868" s="313">
        <v>45170</v>
      </c>
      <c r="E1868" s="300" t="s">
        <v>2923</v>
      </c>
      <c r="F1868" s="309">
        <v>163</v>
      </c>
      <c r="G1868" s="309">
        <v>162</v>
      </c>
      <c r="H1868" s="302">
        <v>18297.25</v>
      </c>
      <c r="I1868" s="302">
        <v>10566.65</v>
      </c>
      <c r="J1868" s="302">
        <v>0</v>
      </c>
      <c r="K1868" s="302">
        <v>28863.9</v>
      </c>
      <c r="L1868" s="302">
        <v>118.48</v>
      </c>
      <c r="M1868" s="302">
        <v>0</v>
      </c>
      <c r="N1868" s="302">
        <v>0</v>
      </c>
      <c r="O1868" s="302">
        <v>0</v>
      </c>
      <c r="P1868" s="302">
        <v>0</v>
      </c>
      <c r="Q1868" s="302">
        <v>0</v>
      </c>
      <c r="R1868" s="302">
        <v>28863.9</v>
      </c>
      <c r="S1868" s="302">
        <v>33081.01</v>
      </c>
      <c r="T1868" s="302">
        <v>150.94999999999999</v>
      </c>
      <c r="U1868" s="302">
        <v>0</v>
      </c>
      <c r="V1868" s="302">
        <v>0</v>
      </c>
      <c r="W1868" s="302">
        <v>0</v>
      </c>
      <c r="X1868" s="302">
        <v>0</v>
      </c>
      <c r="Y1868" s="302">
        <v>0</v>
      </c>
      <c r="Z1868" s="302">
        <v>33231.96</v>
      </c>
      <c r="AA1868" s="302">
        <v>0</v>
      </c>
      <c r="AB1868" s="302">
        <v>0</v>
      </c>
      <c r="AC1868" s="302">
        <v>0</v>
      </c>
      <c r="AD1868" s="302">
        <v>0</v>
      </c>
      <c r="AE1868" s="302">
        <v>0</v>
      </c>
      <c r="AF1868" s="302">
        <v>0</v>
      </c>
      <c r="AG1868" s="302">
        <v>0</v>
      </c>
      <c r="AH1868" s="302">
        <v>0</v>
      </c>
      <c r="AI1868" s="302">
        <v>0</v>
      </c>
      <c r="AJ1868" s="302">
        <v>0</v>
      </c>
      <c r="AK1868" s="302">
        <v>0</v>
      </c>
      <c r="AL1868" s="302">
        <v>0</v>
      </c>
      <c r="AM1868" s="302">
        <v>0</v>
      </c>
      <c r="AN1868" s="302">
        <v>0</v>
      </c>
      <c r="AO1868" s="302">
        <v>0</v>
      </c>
      <c r="AP1868" s="302">
        <v>0</v>
      </c>
      <c r="AQ1868" s="302">
        <v>0</v>
      </c>
      <c r="AR1868" s="302">
        <v>0</v>
      </c>
      <c r="AS1868" s="302">
        <v>0</v>
      </c>
      <c r="AT1868" s="295">
        <f t="shared" si="29"/>
        <v>0</v>
      </c>
      <c r="AU1868" s="302">
        <v>10685.13</v>
      </c>
      <c r="AV1868" s="302">
        <v>33231.96</v>
      </c>
      <c r="AW1868" s="303">
        <v>99</v>
      </c>
      <c r="AX1868" s="303">
        <v>300</v>
      </c>
      <c r="AY1868" s="302">
        <v>216000.01</v>
      </c>
      <c r="AZ1868" s="302">
        <v>29881.42</v>
      </c>
      <c r="BA1868" s="301">
        <v>52.268507999999997</v>
      </c>
      <c r="BB1868" s="301">
        <v>50.488664463107902</v>
      </c>
      <c r="BC1868" s="301">
        <v>9.9</v>
      </c>
      <c r="BD1868" s="301"/>
      <c r="BE1868" s="300" t="s">
        <v>4204</v>
      </c>
      <c r="BF1868" s="298"/>
      <c r="BG1868" s="300" t="s">
        <v>344</v>
      </c>
      <c r="BH1868" s="300" t="s">
        <v>213</v>
      </c>
      <c r="BI1868" s="300" t="s">
        <v>534</v>
      </c>
      <c r="BJ1868" s="300" t="s">
        <v>4205</v>
      </c>
      <c r="BK1868" s="299" t="s">
        <v>175</v>
      </c>
      <c r="BL1868" s="301">
        <v>226035.9718344</v>
      </c>
      <c r="BM1868" s="299" t="s">
        <v>309</v>
      </c>
      <c r="BN1868" s="301"/>
      <c r="BO1868" s="304">
        <v>39066</v>
      </c>
      <c r="BP1868" s="304">
        <v>48197</v>
      </c>
      <c r="BQ1868" s="297" t="s">
        <v>936</v>
      </c>
      <c r="BR1868" s="297" t="s">
        <v>4769</v>
      </c>
      <c r="BS1868" s="297">
        <v>39066</v>
      </c>
      <c r="BT1868" s="297">
        <v>48197</v>
      </c>
      <c r="BU1868" s="301">
        <v>17129.48</v>
      </c>
      <c r="BV1868" s="301">
        <v>49.25</v>
      </c>
      <c r="BW1868" s="301">
        <v>0</v>
      </c>
    </row>
    <row r="1869" spans="1:75" s="289" customFormat="1" ht="18.2" customHeight="1" x14ac:dyDescent="0.15">
      <c r="A1869" s="291">
        <v>1867</v>
      </c>
      <c r="B1869" s="292" t="s">
        <v>305</v>
      </c>
      <c r="C1869" s="292" t="s">
        <v>306</v>
      </c>
      <c r="D1869" s="312">
        <v>45170</v>
      </c>
      <c r="E1869" s="293" t="s">
        <v>2924</v>
      </c>
      <c r="F1869" s="308">
        <v>162</v>
      </c>
      <c r="G1869" s="308">
        <v>161</v>
      </c>
      <c r="H1869" s="295">
        <v>55064.46</v>
      </c>
      <c r="I1869" s="295">
        <v>32993.14</v>
      </c>
      <c r="J1869" s="295">
        <v>0</v>
      </c>
      <c r="K1869" s="295">
        <v>88057.600000000006</v>
      </c>
      <c r="L1869" s="295">
        <v>363.25</v>
      </c>
      <c r="M1869" s="295">
        <v>0</v>
      </c>
      <c r="N1869" s="295">
        <v>0</v>
      </c>
      <c r="O1869" s="295">
        <v>0</v>
      </c>
      <c r="P1869" s="295">
        <v>0</v>
      </c>
      <c r="Q1869" s="295">
        <v>0</v>
      </c>
      <c r="R1869" s="295">
        <v>88057.600000000006</v>
      </c>
      <c r="S1869" s="295">
        <v>95674.85</v>
      </c>
      <c r="T1869" s="295">
        <v>435.93</v>
      </c>
      <c r="U1869" s="295">
        <v>0</v>
      </c>
      <c r="V1869" s="295">
        <v>0</v>
      </c>
      <c r="W1869" s="295">
        <v>0</v>
      </c>
      <c r="X1869" s="295">
        <v>0</v>
      </c>
      <c r="Y1869" s="295">
        <v>0</v>
      </c>
      <c r="Z1869" s="295">
        <v>96110.78</v>
      </c>
      <c r="AA1869" s="295">
        <v>0</v>
      </c>
      <c r="AB1869" s="295">
        <v>0</v>
      </c>
      <c r="AC1869" s="295">
        <v>0</v>
      </c>
      <c r="AD1869" s="295">
        <v>0</v>
      </c>
      <c r="AE1869" s="295">
        <v>0</v>
      </c>
      <c r="AF1869" s="295">
        <v>0</v>
      </c>
      <c r="AG1869" s="295">
        <v>0</v>
      </c>
      <c r="AH1869" s="295">
        <v>0</v>
      </c>
      <c r="AI1869" s="295">
        <v>0</v>
      </c>
      <c r="AJ1869" s="295">
        <v>0</v>
      </c>
      <c r="AK1869" s="295">
        <v>0</v>
      </c>
      <c r="AL1869" s="295">
        <v>0</v>
      </c>
      <c r="AM1869" s="295">
        <v>0</v>
      </c>
      <c r="AN1869" s="295">
        <v>0</v>
      </c>
      <c r="AO1869" s="295">
        <v>0</v>
      </c>
      <c r="AP1869" s="295">
        <v>0</v>
      </c>
      <c r="AQ1869" s="295">
        <v>0</v>
      </c>
      <c r="AR1869" s="295">
        <v>0</v>
      </c>
      <c r="AS1869" s="295">
        <v>0</v>
      </c>
      <c r="AT1869" s="295">
        <f t="shared" si="29"/>
        <v>0</v>
      </c>
      <c r="AU1869" s="295">
        <v>33356.39</v>
      </c>
      <c r="AV1869" s="295">
        <v>96110.78</v>
      </c>
      <c r="AW1869" s="296">
        <v>99</v>
      </c>
      <c r="AX1869" s="296">
        <v>300</v>
      </c>
      <c r="AY1869" s="295">
        <v>384000.01</v>
      </c>
      <c r="AZ1869" s="295">
        <v>91470.51</v>
      </c>
      <c r="BA1869" s="294">
        <v>90</v>
      </c>
      <c r="BB1869" s="294">
        <v>86.641957063538896</v>
      </c>
      <c r="BC1869" s="294">
        <v>9.5</v>
      </c>
      <c r="BD1869" s="294"/>
      <c r="BE1869" s="293" t="s">
        <v>4204</v>
      </c>
      <c r="BF1869" s="291"/>
      <c r="BG1869" s="293" t="s">
        <v>326</v>
      </c>
      <c r="BH1869" s="293" t="s">
        <v>216</v>
      </c>
      <c r="BI1869" s="293" t="s">
        <v>816</v>
      </c>
      <c r="BJ1869" s="293" t="s">
        <v>4205</v>
      </c>
      <c r="BK1869" s="292" t="s">
        <v>175</v>
      </c>
      <c r="BL1869" s="294">
        <v>689587.51912960003</v>
      </c>
      <c r="BM1869" s="292" t="s">
        <v>309</v>
      </c>
      <c r="BN1869" s="294"/>
      <c r="BO1869" s="297">
        <v>39066</v>
      </c>
      <c r="BP1869" s="297">
        <v>48197</v>
      </c>
      <c r="BQ1869" s="297" t="s">
        <v>931</v>
      </c>
      <c r="BR1869" s="297" t="s">
        <v>4779</v>
      </c>
      <c r="BS1869" s="297">
        <v>39066</v>
      </c>
      <c r="BT1869" s="297">
        <v>48197</v>
      </c>
      <c r="BU1869" s="294">
        <v>35566.75</v>
      </c>
      <c r="BV1869" s="294">
        <v>63.52</v>
      </c>
      <c r="BW1869" s="294">
        <v>0</v>
      </c>
    </row>
    <row r="1870" spans="1:75" s="289" customFormat="1" ht="18.2" customHeight="1" x14ac:dyDescent="0.15">
      <c r="A1870" s="298">
        <v>1868</v>
      </c>
      <c r="B1870" s="299" t="s">
        <v>305</v>
      </c>
      <c r="C1870" s="299" t="s">
        <v>306</v>
      </c>
      <c r="D1870" s="313">
        <v>45170</v>
      </c>
      <c r="E1870" s="300" t="s">
        <v>2925</v>
      </c>
      <c r="F1870" s="309">
        <v>0</v>
      </c>
      <c r="G1870" s="309">
        <v>0</v>
      </c>
      <c r="H1870" s="302">
        <v>36714.18</v>
      </c>
      <c r="I1870" s="302">
        <v>0</v>
      </c>
      <c r="J1870" s="302">
        <v>0</v>
      </c>
      <c r="K1870" s="302">
        <v>36714.18</v>
      </c>
      <c r="L1870" s="302">
        <v>241.05</v>
      </c>
      <c r="M1870" s="302">
        <v>0</v>
      </c>
      <c r="N1870" s="302">
        <v>0</v>
      </c>
      <c r="O1870" s="302">
        <v>241.05</v>
      </c>
      <c r="P1870" s="302">
        <v>0</v>
      </c>
      <c r="Q1870" s="302">
        <v>0</v>
      </c>
      <c r="R1870" s="302">
        <v>36473.129999999997</v>
      </c>
      <c r="S1870" s="302">
        <v>0</v>
      </c>
      <c r="T1870" s="302">
        <v>293.70999999999998</v>
      </c>
      <c r="U1870" s="302">
        <v>0</v>
      </c>
      <c r="V1870" s="302">
        <v>0</v>
      </c>
      <c r="W1870" s="302">
        <v>293.70999999999998</v>
      </c>
      <c r="X1870" s="302">
        <v>0</v>
      </c>
      <c r="Y1870" s="302">
        <v>0</v>
      </c>
      <c r="Z1870" s="302">
        <v>0</v>
      </c>
      <c r="AA1870" s="302">
        <v>55.05</v>
      </c>
      <c r="AB1870" s="302">
        <v>0</v>
      </c>
      <c r="AC1870" s="302">
        <v>0</v>
      </c>
      <c r="AD1870" s="302">
        <v>0</v>
      </c>
      <c r="AE1870" s="302">
        <v>0</v>
      </c>
      <c r="AF1870" s="302">
        <v>-14.2</v>
      </c>
      <c r="AG1870" s="302">
        <v>29.49</v>
      </c>
      <c r="AH1870" s="302">
        <v>82.34</v>
      </c>
      <c r="AI1870" s="302">
        <v>0</v>
      </c>
      <c r="AJ1870" s="302">
        <v>0</v>
      </c>
      <c r="AK1870" s="302">
        <v>0</v>
      </c>
      <c r="AL1870" s="302">
        <v>0</v>
      </c>
      <c r="AM1870" s="302">
        <v>0</v>
      </c>
      <c r="AN1870" s="302">
        <v>0</v>
      </c>
      <c r="AO1870" s="302">
        <v>0</v>
      </c>
      <c r="AP1870" s="302">
        <v>0</v>
      </c>
      <c r="AQ1870" s="302">
        <v>0</v>
      </c>
      <c r="AR1870" s="302">
        <v>0</v>
      </c>
      <c r="AS1870" s="302">
        <v>5.1079999999999997E-3</v>
      </c>
      <c r="AT1870" s="295">
        <f t="shared" si="29"/>
        <v>687.43489199999999</v>
      </c>
      <c r="AU1870" s="302">
        <v>0</v>
      </c>
      <c r="AV1870" s="302">
        <v>0</v>
      </c>
      <c r="AW1870" s="303">
        <v>99</v>
      </c>
      <c r="AX1870" s="303">
        <v>300</v>
      </c>
      <c r="AY1870" s="302">
        <v>443699.99</v>
      </c>
      <c r="AZ1870" s="302">
        <v>60722.8</v>
      </c>
      <c r="BA1870" s="301">
        <v>51.707675000000002</v>
      </c>
      <c r="BB1870" s="301">
        <v>31.058198111298399</v>
      </c>
      <c r="BC1870" s="301">
        <v>9.6</v>
      </c>
      <c r="BD1870" s="301"/>
      <c r="BE1870" s="300" t="s">
        <v>4204</v>
      </c>
      <c r="BF1870" s="298"/>
      <c r="BG1870" s="300" t="s">
        <v>360</v>
      </c>
      <c r="BH1870" s="300" t="s">
        <v>232</v>
      </c>
      <c r="BI1870" s="300" t="s">
        <v>475</v>
      </c>
      <c r="BJ1870" s="300" t="s">
        <v>103</v>
      </c>
      <c r="BK1870" s="299" t="s">
        <v>175</v>
      </c>
      <c r="BL1870" s="301">
        <v>285624.58245048003</v>
      </c>
      <c r="BM1870" s="299" t="s">
        <v>309</v>
      </c>
      <c r="BN1870" s="301"/>
      <c r="BO1870" s="304">
        <v>39066</v>
      </c>
      <c r="BP1870" s="304">
        <v>48197</v>
      </c>
      <c r="BQ1870" s="297" t="s">
        <v>4757</v>
      </c>
      <c r="BR1870" s="297" t="s">
        <v>4764</v>
      </c>
      <c r="BS1870" s="297">
        <v>39066</v>
      </c>
      <c r="BT1870" s="297">
        <v>48197</v>
      </c>
      <c r="BU1870" s="301">
        <v>0</v>
      </c>
      <c r="BV1870" s="301">
        <v>55.05</v>
      </c>
      <c r="BW1870" s="301">
        <v>0</v>
      </c>
    </row>
    <row r="1871" spans="1:75" s="289" customFormat="1" ht="18.2" customHeight="1" x14ac:dyDescent="0.15">
      <c r="A1871" s="291">
        <v>1869</v>
      </c>
      <c r="B1871" s="292" t="s">
        <v>305</v>
      </c>
      <c r="C1871" s="292" t="s">
        <v>306</v>
      </c>
      <c r="D1871" s="312">
        <v>45170</v>
      </c>
      <c r="E1871" s="293" t="s">
        <v>2926</v>
      </c>
      <c r="F1871" s="308">
        <v>166</v>
      </c>
      <c r="G1871" s="308">
        <v>165</v>
      </c>
      <c r="H1871" s="295">
        <v>48914.37</v>
      </c>
      <c r="I1871" s="295">
        <v>29663.66</v>
      </c>
      <c r="J1871" s="295">
        <v>0</v>
      </c>
      <c r="K1871" s="295">
        <v>78578.03</v>
      </c>
      <c r="L1871" s="295">
        <v>322.68</v>
      </c>
      <c r="M1871" s="295">
        <v>0</v>
      </c>
      <c r="N1871" s="295">
        <v>0</v>
      </c>
      <c r="O1871" s="295">
        <v>0</v>
      </c>
      <c r="P1871" s="295">
        <v>0</v>
      </c>
      <c r="Q1871" s="295">
        <v>0</v>
      </c>
      <c r="R1871" s="295">
        <v>78578.03</v>
      </c>
      <c r="S1871" s="295">
        <v>87473.13</v>
      </c>
      <c r="T1871" s="295">
        <v>387.24</v>
      </c>
      <c r="U1871" s="295">
        <v>0</v>
      </c>
      <c r="V1871" s="295">
        <v>0</v>
      </c>
      <c r="W1871" s="295">
        <v>0</v>
      </c>
      <c r="X1871" s="295">
        <v>0</v>
      </c>
      <c r="Y1871" s="295">
        <v>0</v>
      </c>
      <c r="Z1871" s="295">
        <v>87860.37</v>
      </c>
      <c r="AA1871" s="295">
        <v>0</v>
      </c>
      <c r="AB1871" s="295">
        <v>0</v>
      </c>
      <c r="AC1871" s="295">
        <v>0</v>
      </c>
      <c r="AD1871" s="295">
        <v>0</v>
      </c>
      <c r="AE1871" s="295">
        <v>0</v>
      </c>
      <c r="AF1871" s="295">
        <v>0</v>
      </c>
      <c r="AG1871" s="295">
        <v>0</v>
      </c>
      <c r="AH1871" s="295">
        <v>0</v>
      </c>
      <c r="AI1871" s="295">
        <v>0</v>
      </c>
      <c r="AJ1871" s="295">
        <v>0</v>
      </c>
      <c r="AK1871" s="295">
        <v>0</v>
      </c>
      <c r="AL1871" s="295">
        <v>0</v>
      </c>
      <c r="AM1871" s="295">
        <v>0</v>
      </c>
      <c r="AN1871" s="295">
        <v>0</v>
      </c>
      <c r="AO1871" s="295">
        <v>0</v>
      </c>
      <c r="AP1871" s="295">
        <v>0</v>
      </c>
      <c r="AQ1871" s="295">
        <v>0</v>
      </c>
      <c r="AR1871" s="295">
        <v>0</v>
      </c>
      <c r="AS1871" s="295">
        <v>0</v>
      </c>
      <c r="AT1871" s="295">
        <f t="shared" si="29"/>
        <v>0</v>
      </c>
      <c r="AU1871" s="295">
        <v>29986.34</v>
      </c>
      <c r="AV1871" s="295">
        <v>87860.37</v>
      </c>
      <c r="AW1871" s="296">
        <v>99</v>
      </c>
      <c r="AX1871" s="296">
        <v>300</v>
      </c>
      <c r="AY1871" s="295">
        <v>461999.99</v>
      </c>
      <c r="AZ1871" s="295">
        <v>81254.179999999993</v>
      </c>
      <c r="BA1871" s="294">
        <v>66.450215</v>
      </c>
      <c r="BB1871" s="294">
        <v>64.261641527567605</v>
      </c>
      <c r="BC1871" s="294">
        <v>9.5</v>
      </c>
      <c r="BD1871" s="294"/>
      <c r="BE1871" s="293" t="s">
        <v>4204</v>
      </c>
      <c r="BF1871" s="291"/>
      <c r="BG1871" s="293" t="s">
        <v>355</v>
      </c>
      <c r="BH1871" s="293" t="s">
        <v>387</v>
      </c>
      <c r="BI1871" s="293" t="s">
        <v>388</v>
      </c>
      <c r="BJ1871" s="293" t="s">
        <v>4205</v>
      </c>
      <c r="BK1871" s="292" t="s">
        <v>175</v>
      </c>
      <c r="BL1871" s="294">
        <v>615352.09642088006</v>
      </c>
      <c r="BM1871" s="292" t="s">
        <v>309</v>
      </c>
      <c r="BN1871" s="294"/>
      <c r="BO1871" s="297">
        <v>39066</v>
      </c>
      <c r="BP1871" s="297">
        <v>48197</v>
      </c>
      <c r="BQ1871" s="297" t="s">
        <v>947</v>
      </c>
      <c r="BR1871" s="297" t="s">
        <v>4774</v>
      </c>
      <c r="BS1871" s="297">
        <v>39066</v>
      </c>
      <c r="BT1871" s="297">
        <v>48197</v>
      </c>
      <c r="BU1871" s="294">
        <v>33047.65</v>
      </c>
      <c r="BV1871" s="294">
        <v>56.43</v>
      </c>
      <c r="BW1871" s="294">
        <v>0</v>
      </c>
    </row>
    <row r="1872" spans="1:75" s="289" customFormat="1" ht="18.2" customHeight="1" x14ac:dyDescent="0.15">
      <c r="A1872" s="298">
        <v>1870</v>
      </c>
      <c r="B1872" s="299" t="s">
        <v>305</v>
      </c>
      <c r="C1872" s="299" t="s">
        <v>306</v>
      </c>
      <c r="D1872" s="313">
        <v>45170</v>
      </c>
      <c r="E1872" s="300" t="s">
        <v>2927</v>
      </c>
      <c r="F1872" s="309">
        <v>118</v>
      </c>
      <c r="G1872" s="309">
        <v>118</v>
      </c>
      <c r="H1872" s="302">
        <v>0</v>
      </c>
      <c r="I1872" s="302">
        <v>119473.9</v>
      </c>
      <c r="J1872" s="302">
        <v>0</v>
      </c>
      <c r="K1872" s="302">
        <v>119473.9</v>
      </c>
      <c r="L1872" s="302">
        <v>0</v>
      </c>
      <c r="M1872" s="302">
        <v>0</v>
      </c>
      <c r="N1872" s="302">
        <v>0</v>
      </c>
      <c r="O1872" s="302">
        <v>0</v>
      </c>
      <c r="P1872" s="302">
        <v>0</v>
      </c>
      <c r="Q1872" s="302">
        <v>0</v>
      </c>
      <c r="R1872" s="302">
        <v>119473.9</v>
      </c>
      <c r="S1872" s="302">
        <v>63218.75</v>
      </c>
      <c r="T1872" s="302">
        <v>0</v>
      </c>
      <c r="U1872" s="302">
        <v>0</v>
      </c>
      <c r="V1872" s="302">
        <v>0</v>
      </c>
      <c r="W1872" s="302">
        <v>0</v>
      </c>
      <c r="X1872" s="302">
        <v>0</v>
      </c>
      <c r="Y1872" s="302">
        <v>0</v>
      </c>
      <c r="Z1872" s="302">
        <v>63218.75</v>
      </c>
      <c r="AA1872" s="302">
        <v>0</v>
      </c>
      <c r="AB1872" s="302">
        <v>0</v>
      </c>
      <c r="AC1872" s="302">
        <v>0</v>
      </c>
      <c r="AD1872" s="302">
        <v>0</v>
      </c>
      <c r="AE1872" s="302">
        <v>0</v>
      </c>
      <c r="AF1872" s="302">
        <v>0</v>
      </c>
      <c r="AG1872" s="302">
        <v>0</v>
      </c>
      <c r="AH1872" s="302">
        <v>0</v>
      </c>
      <c r="AI1872" s="302">
        <v>0</v>
      </c>
      <c r="AJ1872" s="302">
        <v>0</v>
      </c>
      <c r="AK1872" s="302">
        <v>0</v>
      </c>
      <c r="AL1872" s="302">
        <v>0</v>
      </c>
      <c r="AM1872" s="302">
        <v>0</v>
      </c>
      <c r="AN1872" s="302">
        <v>0</v>
      </c>
      <c r="AO1872" s="302">
        <v>0</v>
      </c>
      <c r="AP1872" s="302">
        <v>0</v>
      </c>
      <c r="AQ1872" s="302">
        <v>0</v>
      </c>
      <c r="AR1872" s="302">
        <v>0</v>
      </c>
      <c r="AS1872" s="302">
        <v>0</v>
      </c>
      <c r="AT1872" s="295">
        <f t="shared" si="29"/>
        <v>0</v>
      </c>
      <c r="AU1872" s="302">
        <v>119473.9</v>
      </c>
      <c r="AV1872" s="302">
        <v>63218.75</v>
      </c>
      <c r="AW1872" s="303">
        <v>0</v>
      </c>
      <c r="AX1872" s="303">
        <v>180</v>
      </c>
      <c r="AY1872" s="302">
        <v>646800.02</v>
      </c>
      <c r="AZ1872" s="302">
        <v>150068.79999999999</v>
      </c>
      <c r="BA1872" s="301">
        <v>87.662334999999999</v>
      </c>
      <c r="BB1872" s="301">
        <v>69.790396441875302</v>
      </c>
      <c r="BC1872" s="301">
        <v>9.4</v>
      </c>
      <c r="BD1872" s="301"/>
      <c r="BE1872" s="300" t="s">
        <v>4204</v>
      </c>
      <c r="BF1872" s="298"/>
      <c r="BG1872" s="300" t="s">
        <v>376</v>
      </c>
      <c r="BH1872" s="300" t="s">
        <v>195</v>
      </c>
      <c r="BI1872" s="300" t="s">
        <v>377</v>
      </c>
      <c r="BJ1872" s="300" t="s">
        <v>4205</v>
      </c>
      <c r="BK1872" s="299" t="s">
        <v>175</v>
      </c>
      <c r="BL1872" s="301">
        <v>935611.58039440005</v>
      </c>
      <c r="BM1872" s="299" t="s">
        <v>309</v>
      </c>
      <c r="BN1872" s="301"/>
      <c r="BO1872" s="304">
        <v>39066</v>
      </c>
      <c r="BP1872" s="304">
        <v>44545</v>
      </c>
      <c r="BQ1872" s="297" t="s">
        <v>4123</v>
      </c>
      <c r="BR1872" s="297" t="s">
        <v>4760</v>
      </c>
      <c r="BS1872" s="297">
        <v>39066</v>
      </c>
      <c r="BT1872" s="297">
        <v>44545</v>
      </c>
      <c r="BU1872" s="301">
        <v>34351.06</v>
      </c>
      <c r="BV1872" s="301">
        <v>0</v>
      </c>
      <c r="BW1872" s="301">
        <v>0</v>
      </c>
    </row>
    <row r="1873" spans="1:75" s="289" customFormat="1" ht="18.2" customHeight="1" x14ac:dyDescent="0.15">
      <c r="A1873" s="291">
        <v>1871</v>
      </c>
      <c r="B1873" s="292" t="s">
        <v>305</v>
      </c>
      <c r="C1873" s="292" t="s">
        <v>306</v>
      </c>
      <c r="D1873" s="312">
        <v>45170</v>
      </c>
      <c r="E1873" s="293" t="s">
        <v>2928</v>
      </c>
      <c r="F1873" s="308">
        <v>158</v>
      </c>
      <c r="G1873" s="308">
        <v>157</v>
      </c>
      <c r="H1873" s="295">
        <v>48276.92</v>
      </c>
      <c r="I1873" s="295">
        <v>28553.14</v>
      </c>
      <c r="J1873" s="295">
        <v>0</v>
      </c>
      <c r="K1873" s="295">
        <v>76830.06</v>
      </c>
      <c r="L1873" s="295">
        <v>318.48</v>
      </c>
      <c r="M1873" s="295">
        <v>0</v>
      </c>
      <c r="N1873" s="295">
        <v>0</v>
      </c>
      <c r="O1873" s="295">
        <v>0</v>
      </c>
      <c r="P1873" s="295">
        <v>0</v>
      </c>
      <c r="Q1873" s="295">
        <v>0</v>
      </c>
      <c r="R1873" s="295">
        <v>76830.06</v>
      </c>
      <c r="S1873" s="295">
        <v>80832.69</v>
      </c>
      <c r="T1873" s="295">
        <v>382.19</v>
      </c>
      <c r="U1873" s="295">
        <v>0</v>
      </c>
      <c r="V1873" s="295">
        <v>0</v>
      </c>
      <c r="W1873" s="295">
        <v>0</v>
      </c>
      <c r="X1873" s="295">
        <v>0</v>
      </c>
      <c r="Y1873" s="295">
        <v>0</v>
      </c>
      <c r="Z1873" s="295">
        <v>81214.880000000005</v>
      </c>
      <c r="AA1873" s="295">
        <v>0</v>
      </c>
      <c r="AB1873" s="295">
        <v>0</v>
      </c>
      <c r="AC1873" s="295">
        <v>0</v>
      </c>
      <c r="AD1873" s="295">
        <v>0</v>
      </c>
      <c r="AE1873" s="295">
        <v>0</v>
      </c>
      <c r="AF1873" s="295">
        <v>0</v>
      </c>
      <c r="AG1873" s="295">
        <v>0</v>
      </c>
      <c r="AH1873" s="295">
        <v>0</v>
      </c>
      <c r="AI1873" s="295">
        <v>0</v>
      </c>
      <c r="AJ1873" s="295">
        <v>0</v>
      </c>
      <c r="AK1873" s="295">
        <v>0</v>
      </c>
      <c r="AL1873" s="295">
        <v>0</v>
      </c>
      <c r="AM1873" s="295">
        <v>0</v>
      </c>
      <c r="AN1873" s="295">
        <v>0</v>
      </c>
      <c r="AO1873" s="295">
        <v>0</v>
      </c>
      <c r="AP1873" s="295">
        <v>0</v>
      </c>
      <c r="AQ1873" s="295">
        <v>0</v>
      </c>
      <c r="AR1873" s="295">
        <v>0</v>
      </c>
      <c r="AS1873" s="295">
        <v>0</v>
      </c>
      <c r="AT1873" s="295">
        <f t="shared" si="29"/>
        <v>0</v>
      </c>
      <c r="AU1873" s="295">
        <v>28871.62</v>
      </c>
      <c r="AV1873" s="295">
        <v>81214.880000000005</v>
      </c>
      <c r="AW1873" s="296">
        <v>99</v>
      </c>
      <c r="AX1873" s="296">
        <v>300</v>
      </c>
      <c r="AY1873" s="295">
        <v>484700.01</v>
      </c>
      <c r="AZ1873" s="295">
        <v>80195.5</v>
      </c>
      <c r="BA1873" s="294">
        <v>62.512895999999998</v>
      </c>
      <c r="BB1873" s="294">
        <v>59.889514379906103</v>
      </c>
      <c r="BC1873" s="294">
        <v>9.5</v>
      </c>
      <c r="BD1873" s="294"/>
      <c r="BE1873" s="293" t="s">
        <v>4204</v>
      </c>
      <c r="BF1873" s="291"/>
      <c r="BG1873" s="293" t="s">
        <v>312</v>
      </c>
      <c r="BH1873" s="293" t="s">
        <v>230</v>
      </c>
      <c r="BI1873" s="293" t="s">
        <v>642</v>
      </c>
      <c r="BJ1873" s="293" t="s">
        <v>4205</v>
      </c>
      <c r="BK1873" s="292" t="s">
        <v>175</v>
      </c>
      <c r="BL1873" s="294">
        <v>601663.57554575999</v>
      </c>
      <c r="BM1873" s="292" t="s">
        <v>309</v>
      </c>
      <c r="BN1873" s="294"/>
      <c r="BO1873" s="297">
        <v>39066</v>
      </c>
      <c r="BP1873" s="297">
        <v>48197</v>
      </c>
      <c r="BQ1873" s="297" t="s">
        <v>4573</v>
      </c>
      <c r="BR1873" s="297" t="s">
        <v>4802</v>
      </c>
      <c r="BS1873" s="297">
        <v>39066</v>
      </c>
      <c r="BT1873" s="297">
        <v>48197</v>
      </c>
      <c r="BU1873" s="294">
        <v>31123.31</v>
      </c>
      <c r="BV1873" s="294">
        <v>55.69</v>
      </c>
      <c r="BW1873" s="294">
        <v>0</v>
      </c>
    </row>
    <row r="1874" spans="1:75" s="289" customFormat="1" ht="18.2" customHeight="1" x14ac:dyDescent="0.15">
      <c r="A1874" s="298">
        <v>1872</v>
      </c>
      <c r="B1874" s="299" t="s">
        <v>305</v>
      </c>
      <c r="C1874" s="299" t="s">
        <v>306</v>
      </c>
      <c r="D1874" s="313">
        <v>45170</v>
      </c>
      <c r="E1874" s="300" t="s">
        <v>2929</v>
      </c>
      <c r="F1874" s="309">
        <v>165</v>
      </c>
      <c r="G1874" s="309">
        <v>164</v>
      </c>
      <c r="H1874" s="302">
        <v>10817.28</v>
      </c>
      <c r="I1874" s="302">
        <v>6282.98</v>
      </c>
      <c r="J1874" s="302">
        <v>0</v>
      </c>
      <c r="K1874" s="302">
        <v>17100.259999999998</v>
      </c>
      <c r="L1874" s="302">
        <v>70.040000000000006</v>
      </c>
      <c r="M1874" s="302">
        <v>0</v>
      </c>
      <c r="N1874" s="302">
        <v>0</v>
      </c>
      <c r="O1874" s="302">
        <v>0</v>
      </c>
      <c r="P1874" s="302">
        <v>0</v>
      </c>
      <c r="Q1874" s="302">
        <v>0</v>
      </c>
      <c r="R1874" s="302">
        <v>17100.259999999998</v>
      </c>
      <c r="S1874" s="302">
        <v>19838.95</v>
      </c>
      <c r="T1874" s="302">
        <v>89.24</v>
      </c>
      <c r="U1874" s="302">
        <v>0</v>
      </c>
      <c r="V1874" s="302">
        <v>0</v>
      </c>
      <c r="W1874" s="302">
        <v>0</v>
      </c>
      <c r="X1874" s="302">
        <v>0</v>
      </c>
      <c r="Y1874" s="302">
        <v>0</v>
      </c>
      <c r="Z1874" s="302">
        <v>19928.189999999999</v>
      </c>
      <c r="AA1874" s="302">
        <v>0</v>
      </c>
      <c r="AB1874" s="302">
        <v>0</v>
      </c>
      <c r="AC1874" s="302">
        <v>0</v>
      </c>
      <c r="AD1874" s="302">
        <v>0</v>
      </c>
      <c r="AE1874" s="302">
        <v>0</v>
      </c>
      <c r="AF1874" s="302">
        <v>0</v>
      </c>
      <c r="AG1874" s="302">
        <v>0</v>
      </c>
      <c r="AH1874" s="302">
        <v>0</v>
      </c>
      <c r="AI1874" s="302">
        <v>0</v>
      </c>
      <c r="AJ1874" s="302">
        <v>0</v>
      </c>
      <c r="AK1874" s="302">
        <v>0</v>
      </c>
      <c r="AL1874" s="302">
        <v>0</v>
      </c>
      <c r="AM1874" s="302">
        <v>0</v>
      </c>
      <c r="AN1874" s="302">
        <v>0</v>
      </c>
      <c r="AO1874" s="302">
        <v>0</v>
      </c>
      <c r="AP1874" s="302">
        <v>0</v>
      </c>
      <c r="AQ1874" s="302">
        <v>0</v>
      </c>
      <c r="AR1874" s="302">
        <v>0</v>
      </c>
      <c r="AS1874" s="302">
        <v>0</v>
      </c>
      <c r="AT1874" s="295">
        <f t="shared" si="29"/>
        <v>0</v>
      </c>
      <c r="AU1874" s="302">
        <v>6353.02</v>
      </c>
      <c r="AV1874" s="302">
        <v>19928.189999999999</v>
      </c>
      <c r="AW1874" s="303">
        <v>99</v>
      </c>
      <c r="AX1874" s="303">
        <v>300</v>
      </c>
      <c r="AY1874" s="302">
        <v>256400</v>
      </c>
      <c r="AZ1874" s="302">
        <v>17665.2</v>
      </c>
      <c r="BA1874" s="301">
        <v>26.031140000000001</v>
      </c>
      <c r="BB1874" s="301">
        <v>25.198653969182299</v>
      </c>
      <c r="BC1874" s="301">
        <v>9.9</v>
      </c>
      <c r="BD1874" s="301"/>
      <c r="BE1874" s="300" t="s">
        <v>4204</v>
      </c>
      <c r="BF1874" s="298"/>
      <c r="BG1874" s="300" t="s">
        <v>312</v>
      </c>
      <c r="BH1874" s="300" t="s">
        <v>221</v>
      </c>
      <c r="BI1874" s="300" t="s">
        <v>798</v>
      </c>
      <c r="BJ1874" s="300" t="s">
        <v>4205</v>
      </c>
      <c r="BK1874" s="299" t="s">
        <v>175</v>
      </c>
      <c r="BL1874" s="301">
        <v>133913.77768495999</v>
      </c>
      <c r="BM1874" s="299" t="s">
        <v>309</v>
      </c>
      <c r="BN1874" s="301"/>
      <c r="BO1874" s="304">
        <v>39066</v>
      </c>
      <c r="BP1874" s="304">
        <v>48197</v>
      </c>
      <c r="BQ1874" s="297" t="s">
        <v>955</v>
      </c>
      <c r="BR1874" s="297" t="s">
        <v>4778</v>
      </c>
      <c r="BS1874" s="297">
        <v>39066</v>
      </c>
      <c r="BT1874" s="297">
        <v>48197</v>
      </c>
      <c r="BU1874" s="301">
        <v>11055.98</v>
      </c>
      <c r="BV1874" s="301">
        <v>29.12</v>
      </c>
      <c r="BW1874" s="301">
        <v>0</v>
      </c>
    </row>
    <row r="1875" spans="1:75" s="289" customFormat="1" ht="18.2" customHeight="1" x14ac:dyDescent="0.15">
      <c r="A1875" s="291">
        <v>1873</v>
      </c>
      <c r="B1875" s="292" t="s">
        <v>305</v>
      </c>
      <c r="C1875" s="292" t="s">
        <v>306</v>
      </c>
      <c r="D1875" s="312">
        <v>45170</v>
      </c>
      <c r="E1875" s="293" t="s">
        <v>2930</v>
      </c>
      <c r="F1875" s="308">
        <v>0</v>
      </c>
      <c r="G1875" s="308">
        <v>0</v>
      </c>
      <c r="H1875" s="295">
        <v>9679.31</v>
      </c>
      <c r="I1875" s="295">
        <v>0</v>
      </c>
      <c r="J1875" s="295">
        <v>0</v>
      </c>
      <c r="K1875" s="295">
        <v>9679.31</v>
      </c>
      <c r="L1875" s="295">
        <v>62.66</v>
      </c>
      <c r="M1875" s="295">
        <v>0</v>
      </c>
      <c r="N1875" s="295">
        <v>0</v>
      </c>
      <c r="O1875" s="295">
        <v>62.66</v>
      </c>
      <c r="P1875" s="295">
        <v>0</v>
      </c>
      <c r="Q1875" s="295">
        <v>0</v>
      </c>
      <c r="R1875" s="295">
        <v>9616.65</v>
      </c>
      <c r="S1875" s="295">
        <v>0</v>
      </c>
      <c r="T1875" s="295">
        <v>79.849999999999994</v>
      </c>
      <c r="U1875" s="295">
        <v>0</v>
      </c>
      <c r="V1875" s="295">
        <v>0</v>
      </c>
      <c r="W1875" s="295">
        <v>79.849999999999994</v>
      </c>
      <c r="X1875" s="295">
        <v>0</v>
      </c>
      <c r="Y1875" s="295">
        <v>0</v>
      </c>
      <c r="Z1875" s="295">
        <v>0</v>
      </c>
      <c r="AA1875" s="295">
        <v>26.05</v>
      </c>
      <c r="AB1875" s="295">
        <v>0</v>
      </c>
      <c r="AC1875" s="295">
        <v>0</v>
      </c>
      <c r="AD1875" s="295">
        <v>0</v>
      </c>
      <c r="AE1875" s="295">
        <v>0</v>
      </c>
      <c r="AF1875" s="295">
        <v>-5.71</v>
      </c>
      <c r="AG1875" s="295">
        <v>8.43</v>
      </c>
      <c r="AH1875" s="295">
        <v>28.64</v>
      </c>
      <c r="AI1875" s="295">
        <v>0</v>
      </c>
      <c r="AJ1875" s="295">
        <v>0</v>
      </c>
      <c r="AK1875" s="295">
        <v>0</v>
      </c>
      <c r="AL1875" s="295">
        <v>0</v>
      </c>
      <c r="AM1875" s="295">
        <v>0</v>
      </c>
      <c r="AN1875" s="295">
        <v>0</v>
      </c>
      <c r="AO1875" s="295">
        <v>0</v>
      </c>
      <c r="AP1875" s="295">
        <v>0.16</v>
      </c>
      <c r="AQ1875" s="295">
        <v>0</v>
      </c>
      <c r="AR1875" s="295">
        <v>2.15</v>
      </c>
      <c r="AS1875" s="295">
        <v>0</v>
      </c>
      <c r="AT1875" s="295">
        <f t="shared" si="29"/>
        <v>197.92999999999998</v>
      </c>
      <c r="AU1875" s="295">
        <v>0</v>
      </c>
      <c r="AV1875" s="295">
        <v>0</v>
      </c>
      <c r="AW1875" s="296">
        <v>99</v>
      </c>
      <c r="AX1875" s="296">
        <v>300</v>
      </c>
      <c r="AY1875" s="295">
        <v>299999.99</v>
      </c>
      <c r="AZ1875" s="295">
        <v>15805.52</v>
      </c>
      <c r="BA1875" s="294">
        <v>19.905825</v>
      </c>
      <c r="BB1875" s="294">
        <v>12.111423856111699</v>
      </c>
      <c r="BC1875" s="294">
        <v>9.9</v>
      </c>
      <c r="BD1875" s="294"/>
      <c r="BE1875" s="293" t="s">
        <v>4204</v>
      </c>
      <c r="BF1875" s="291"/>
      <c r="BG1875" s="293" t="s">
        <v>380</v>
      </c>
      <c r="BH1875" s="293" t="s">
        <v>203</v>
      </c>
      <c r="BI1875" s="293" t="s">
        <v>817</v>
      </c>
      <c r="BJ1875" s="293" t="s">
        <v>103</v>
      </c>
      <c r="BK1875" s="292" t="s">
        <v>175</v>
      </c>
      <c r="BL1875" s="294">
        <v>75308.909348400004</v>
      </c>
      <c r="BM1875" s="292" t="s">
        <v>309</v>
      </c>
      <c r="BN1875" s="294"/>
      <c r="BO1875" s="297">
        <v>39066</v>
      </c>
      <c r="BP1875" s="297">
        <v>48197</v>
      </c>
      <c r="BQ1875" s="297" t="s">
        <v>4757</v>
      </c>
      <c r="BR1875" s="297" t="s">
        <v>4764</v>
      </c>
      <c r="BS1875" s="297">
        <v>39066</v>
      </c>
      <c r="BT1875" s="297">
        <v>48197</v>
      </c>
      <c r="BU1875" s="294">
        <v>0</v>
      </c>
      <c r="BV1875" s="294">
        <v>26.05</v>
      </c>
      <c r="BW1875" s="294">
        <v>0</v>
      </c>
    </row>
    <row r="1876" spans="1:75" s="289" customFormat="1" ht="18.2" customHeight="1" x14ac:dyDescent="0.15">
      <c r="A1876" s="298">
        <v>1874</v>
      </c>
      <c r="B1876" s="299" t="s">
        <v>305</v>
      </c>
      <c r="C1876" s="299" t="s">
        <v>306</v>
      </c>
      <c r="D1876" s="313">
        <v>45170</v>
      </c>
      <c r="E1876" s="300" t="s">
        <v>2931</v>
      </c>
      <c r="F1876" s="309">
        <v>112</v>
      </c>
      <c r="G1876" s="309">
        <v>111</v>
      </c>
      <c r="H1876" s="302">
        <v>8910.9500000000007</v>
      </c>
      <c r="I1876" s="302">
        <v>4187.55</v>
      </c>
      <c r="J1876" s="302">
        <v>0</v>
      </c>
      <c r="K1876" s="302">
        <v>13098.5</v>
      </c>
      <c r="L1876" s="302">
        <v>57.74</v>
      </c>
      <c r="M1876" s="302">
        <v>0</v>
      </c>
      <c r="N1876" s="302">
        <v>0</v>
      </c>
      <c r="O1876" s="302">
        <v>0</v>
      </c>
      <c r="P1876" s="302">
        <v>0</v>
      </c>
      <c r="Q1876" s="302">
        <v>0</v>
      </c>
      <c r="R1876" s="302">
        <v>13098.5</v>
      </c>
      <c r="S1876" s="302">
        <v>10288.58</v>
      </c>
      <c r="T1876" s="302">
        <v>73.52</v>
      </c>
      <c r="U1876" s="302">
        <v>0</v>
      </c>
      <c r="V1876" s="302">
        <v>0</v>
      </c>
      <c r="W1876" s="302">
        <v>0</v>
      </c>
      <c r="X1876" s="302">
        <v>0</v>
      </c>
      <c r="Y1876" s="302">
        <v>0</v>
      </c>
      <c r="Z1876" s="302">
        <v>10362.1</v>
      </c>
      <c r="AA1876" s="302">
        <v>0</v>
      </c>
      <c r="AB1876" s="302">
        <v>0</v>
      </c>
      <c r="AC1876" s="302">
        <v>0</v>
      </c>
      <c r="AD1876" s="302">
        <v>0</v>
      </c>
      <c r="AE1876" s="302">
        <v>0</v>
      </c>
      <c r="AF1876" s="302">
        <v>0</v>
      </c>
      <c r="AG1876" s="302">
        <v>0</v>
      </c>
      <c r="AH1876" s="302">
        <v>0</v>
      </c>
      <c r="AI1876" s="302">
        <v>0</v>
      </c>
      <c r="AJ1876" s="302">
        <v>0</v>
      </c>
      <c r="AK1876" s="302">
        <v>0</v>
      </c>
      <c r="AL1876" s="302">
        <v>0</v>
      </c>
      <c r="AM1876" s="302">
        <v>0</v>
      </c>
      <c r="AN1876" s="302">
        <v>0</v>
      </c>
      <c r="AO1876" s="302">
        <v>0</v>
      </c>
      <c r="AP1876" s="302">
        <v>0</v>
      </c>
      <c r="AQ1876" s="302">
        <v>0</v>
      </c>
      <c r="AR1876" s="302">
        <v>0</v>
      </c>
      <c r="AS1876" s="302">
        <v>0</v>
      </c>
      <c r="AT1876" s="295">
        <f t="shared" si="29"/>
        <v>0</v>
      </c>
      <c r="AU1876" s="302">
        <v>4245.29</v>
      </c>
      <c r="AV1876" s="302">
        <v>10362.1</v>
      </c>
      <c r="AW1876" s="303">
        <v>99</v>
      </c>
      <c r="AX1876" s="303">
        <v>300</v>
      </c>
      <c r="AY1876" s="302">
        <v>256400</v>
      </c>
      <c r="AZ1876" s="302">
        <v>14556.94</v>
      </c>
      <c r="BA1876" s="301">
        <v>21.450859999999999</v>
      </c>
      <c r="BB1876" s="301">
        <v>19.301727540952999</v>
      </c>
      <c r="BC1876" s="301">
        <v>9.9</v>
      </c>
      <c r="BD1876" s="301"/>
      <c r="BE1876" s="300" t="s">
        <v>4204</v>
      </c>
      <c r="BF1876" s="298"/>
      <c r="BG1876" s="300" t="s">
        <v>312</v>
      </c>
      <c r="BH1876" s="300" t="s">
        <v>221</v>
      </c>
      <c r="BI1876" s="300" t="s">
        <v>798</v>
      </c>
      <c r="BJ1876" s="300" t="s">
        <v>4205</v>
      </c>
      <c r="BK1876" s="299" t="s">
        <v>175</v>
      </c>
      <c r="BL1876" s="301">
        <v>102575.610956</v>
      </c>
      <c r="BM1876" s="299" t="s">
        <v>309</v>
      </c>
      <c r="BN1876" s="301"/>
      <c r="BO1876" s="304">
        <v>39066</v>
      </c>
      <c r="BP1876" s="304">
        <v>48197</v>
      </c>
      <c r="BQ1876" s="297" t="s">
        <v>929</v>
      </c>
      <c r="BR1876" s="297" t="s">
        <v>4777</v>
      </c>
      <c r="BS1876" s="297">
        <v>39066</v>
      </c>
      <c r="BT1876" s="297">
        <v>48197</v>
      </c>
      <c r="BU1876" s="301">
        <v>6368.07</v>
      </c>
      <c r="BV1876" s="301">
        <v>23.99</v>
      </c>
      <c r="BW1876" s="301">
        <v>0</v>
      </c>
    </row>
    <row r="1877" spans="1:75" s="289" customFormat="1" ht="18.2" customHeight="1" x14ac:dyDescent="0.15">
      <c r="A1877" s="291">
        <v>1875</v>
      </c>
      <c r="B1877" s="292" t="s">
        <v>305</v>
      </c>
      <c r="C1877" s="292" t="s">
        <v>306</v>
      </c>
      <c r="D1877" s="312">
        <v>45170</v>
      </c>
      <c r="E1877" s="293" t="s">
        <v>2932</v>
      </c>
      <c r="F1877" s="308">
        <v>0</v>
      </c>
      <c r="G1877" s="308">
        <v>0</v>
      </c>
      <c r="H1877" s="295">
        <v>28586.48</v>
      </c>
      <c r="I1877" s="295">
        <v>0</v>
      </c>
      <c r="J1877" s="295">
        <v>0</v>
      </c>
      <c r="K1877" s="295">
        <v>28586.48</v>
      </c>
      <c r="L1877" s="295">
        <v>187.69</v>
      </c>
      <c r="M1877" s="295">
        <v>0</v>
      </c>
      <c r="N1877" s="295">
        <v>0</v>
      </c>
      <c r="O1877" s="295">
        <v>187.69</v>
      </c>
      <c r="P1877" s="295">
        <v>0</v>
      </c>
      <c r="Q1877" s="295">
        <v>0</v>
      </c>
      <c r="R1877" s="295">
        <v>28398.79</v>
      </c>
      <c r="S1877" s="295">
        <v>0</v>
      </c>
      <c r="T1877" s="295">
        <v>228.69</v>
      </c>
      <c r="U1877" s="295">
        <v>0</v>
      </c>
      <c r="V1877" s="295">
        <v>0</v>
      </c>
      <c r="W1877" s="295">
        <v>228.69</v>
      </c>
      <c r="X1877" s="295">
        <v>0</v>
      </c>
      <c r="Y1877" s="295">
        <v>0</v>
      </c>
      <c r="Z1877" s="295">
        <v>0</v>
      </c>
      <c r="AA1877" s="295">
        <v>42.86</v>
      </c>
      <c r="AB1877" s="295">
        <v>0</v>
      </c>
      <c r="AC1877" s="295">
        <v>0</v>
      </c>
      <c r="AD1877" s="295">
        <v>0</v>
      </c>
      <c r="AE1877" s="295">
        <v>0</v>
      </c>
      <c r="AF1877" s="295">
        <v>-12.04</v>
      </c>
      <c r="AG1877" s="295">
        <v>22.96</v>
      </c>
      <c r="AH1877" s="295">
        <v>66.819999999999993</v>
      </c>
      <c r="AI1877" s="295">
        <v>0</v>
      </c>
      <c r="AJ1877" s="295">
        <v>0</v>
      </c>
      <c r="AK1877" s="295">
        <v>0</v>
      </c>
      <c r="AL1877" s="295">
        <v>0</v>
      </c>
      <c r="AM1877" s="295">
        <v>0</v>
      </c>
      <c r="AN1877" s="295">
        <v>0</v>
      </c>
      <c r="AO1877" s="295">
        <v>0</v>
      </c>
      <c r="AP1877" s="295">
        <v>0.06</v>
      </c>
      <c r="AQ1877" s="295">
        <v>0</v>
      </c>
      <c r="AR1877" s="295">
        <v>0.08</v>
      </c>
      <c r="AS1877" s="295">
        <v>0</v>
      </c>
      <c r="AT1877" s="295">
        <f t="shared" si="29"/>
        <v>536.96</v>
      </c>
      <c r="AU1877" s="295">
        <v>0</v>
      </c>
      <c r="AV1877" s="295">
        <v>0</v>
      </c>
      <c r="AW1877" s="296">
        <v>99</v>
      </c>
      <c r="AX1877" s="296">
        <v>300</v>
      </c>
      <c r="AY1877" s="295">
        <v>415000.01</v>
      </c>
      <c r="AZ1877" s="295">
        <v>47280.54</v>
      </c>
      <c r="BA1877" s="294">
        <v>43.045422000000002</v>
      </c>
      <c r="BB1877" s="294">
        <v>25.8549902314859</v>
      </c>
      <c r="BC1877" s="294">
        <v>9.6</v>
      </c>
      <c r="BD1877" s="294"/>
      <c r="BE1877" s="293" t="s">
        <v>4204</v>
      </c>
      <c r="BF1877" s="291"/>
      <c r="BG1877" s="293" t="s">
        <v>360</v>
      </c>
      <c r="BH1877" s="293" t="s">
        <v>232</v>
      </c>
      <c r="BI1877" s="293" t="s">
        <v>629</v>
      </c>
      <c r="BJ1877" s="293" t="s">
        <v>103</v>
      </c>
      <c r="BK1877" s="292" t="s">
        <v>175</v>
      </c>
      <c r="BL1877" s="294">
        <v>222393.65077384</v>
      </c>
      <c r="BM1877" s="292" t="s">
        <v>309</v>
      </c>
      <c r="BN1877" s="294"/>
      <c r="BO1877" s="297">
        <v>39066</v>
      </c>
      <c r="BP1877" s="297">
        <v>48197</v>
      </c>
      <c r="BQ1877" s="297" t="s">
        <v>4757</v>
      </c>
      <c r="BR1877" s="297" t="s">
        <v>4764</v>
      </c>
      <c r="BS1877" s="297">
        <v>39066</v>
      </c>
      <c r="BT1877" s="297">
        <v>48197</v>
      </c>
      <c r="BU1877" s="294">
        <v>0</v>
      </c>
      <c r="BV1877" s="294">
        <v>42.86</v>
      </c>
      <c r="BW1877" s="294">
        <v>0</v>
      </c>
    </row>
    <row r="1878" spans="1:75" s="289" customFormat="1" ht="18.2" customHeight="1" x14ac:dyDescent="0.15">
      <c r="A1878" s="298">
        <v>1876</v>
      </c>
      <c r="B1878" s="299" t="s">
        <v>305</v>
      </c>
      <c r="C1878" s="299" t="s">
        <v>306</v>
      </c>
      <c r="D1878" s="313">
        <v>45170</v>
      </c>
      <c r="E1878" s="300" t="s">
        <v>2933</v>
      </c>
      <c r="F1878" s="309">
        <v>157</v>
      </c>
      <c r="G1878" s="309">
        <v>156</v>
      </c>
      <c r="H1878" s="302">
        <v>26984.68</v>
      </c>
      <c r="I1878" s="302">
        <v>15754.47</v>
      </c>
      <c r="J1878" s="302">
        <v>0</v>
      </c>
      <c r="K1878" s="302">
        <v>42739.15</v>
      </c>
      <c r="L1878" s="302">
        <v>177.14</v>
      </c>
      <c r="M1878" s="302">
        <v>0</v>
      </c>
      <c r="N1878" s="302">
        <v>0</v>
      </c>
      <c r="O1878" s="302">
        <v>0</v>
      </c>
      <c r="P1878" s="302">
        <v>0</v>
      </c>
      <c r="Q1878" s="302">
        <v>0</v>
      </c>
      <c r="R1878" s="302">
        <v>42739.15</v>
      </c>
      <c r="S1878" s="302">
        <v>45556.66</v>
      </c>
      <c r="T1878" s="302">
        <v>215.88</v>
      </c>
      <c r="U1878" s="302">
        <v>0</v>
      </c>
      <c r="V1878" s="302">
        <v>0</v>
      </c>
      <c r="W1878" s="302">
        <v>0</v>
      </c>
      <c r="X1878" s="302">
        <v>0</v>
      </c>
      <c r="Y1878" s="302">
        <v>0</v>
      </c>
      <c r="Z1878" s="302">
        <v>45772.54</v>
      </c>
      <c r="AA1878" s="302">
        <v>0</v>
      </c>
      <c r="AB1878" s="302">
        <v>0</v>
      </c>
      <c r="AC1878" s="302">
        <v>0</v>
      </c>
      <c r="AD1878" s="302">
        <v>0</v>
      </c>
      <c r="AE1878" s="302">
        <v>0</v>
      </c>
      <c r="AF1878" s="302">
        <v>0</v>
      </c>
      <c r="AG1878" s="302">
        <v>0</v>
      </c>
      <c r="AH1878" s="302">
        <v>0</v>
      </c>
      <c r="AI1878" s="302">
        <v>0</v>
      </c>
      <c r="AJ1878" s="302">
        <v>0</v>
      </c>
      <c r="AK1878" s="302">
        <v>0</v>
      </c>
      <c r="AL1878" s="302">
        <v>0</v>
      </c>
      <c r="AM1878" s="302">
        <v>0</v>
      </c>
      <c r="AN1878" s="302">
        <v>0</v>
      </c>
      <c r="AO1878" s="302">
        <v>0</v>
      </c>
      <c r="AP1878" s="302">
        <v>0</v>
      </c>
      <c r="AQ1878" s="302">
        <v>0</v>
      </c>
      <c r="AR1878" s="302">
        <v>0</v>
      </c>
      <c r="AS1878" s="302">
        <v>0</v>
      </c>
      <c r="AT1878" s="295">
        <f t="shared" si="29"/>
        <v>0</v>
      </c>
      <c r="AU1878" s="302">
        <v>15931.61</v>
      </c>
      <c r="AV1878" s="302">
        <v>45772.54</v>
      </c>
      <c r="AW1878" s="303">
        <v>99</v>
      </c>
      <c r="AX1878" s="303">
        <v>300</v>
      </c>
      <c r="AY1878" s="302">
        <v>256400</v>
      </c>
      <c r="AZ1878" s="302">
        <v>44628.4</v>
      </c>
      <c r="BA1878" s="301">
        <v>65.763655</v>
      </c>
      <c r="BB1878" s="301">
        <v>62.979688171506297</v>
      </c>
      <c r="BC1878" s="301">
        <v>9.6</v>
      </c>
      <c r="BD1878" s="301"/>
      <c r="BE1878" s="300" t="s">
        <v>4204</v>
      </c>
      <c r="BF1878" s="298"/>
      <c r="BG1878" s="300" t="s">
        <v>312</v>
      </c>
      <c r="BH1878" s="300" t="s">
        <v>221</v>
      </c>
      <c r="BI1878" s="300" t="s">
        <v>798</v>
      </c>
      <c r="BJ1878" s="300" t="s">
        <v>4205</v>
      </c>
      <c r="BK1878" s="299" t="s">
        <v>175</v>
      </c>
      <c r="BL1878" s="301">
        <v>334694.38660839997</v>
      </c>
      <c r="BM1878" s="299" t="s">
        <v>309</v>
      </c>
      <c r="BN1878" s="301"/>
      <c r="BO1878" s="304">
        <v>39066</v>
      </c>
      <c r="BP1878" s="304">
        <v>48197</v>
      </c>
      <c r="BQ1878" s="297" t="s">
        <v>4861</v>
      </c>
      <c r="BR1878" s="297" t="s">
        <v>4862</v>
      </c>
      <c r="BS1878" s="297">
        <v>39066</v>
      </c>
      <c r="BT1878" s="297">
        <v>48197</v>
      </c>
      <c r="BU1878" s="301">
        <v>18825.43</v>
      </c>
      <c r="BV1878" s="301">
        <v>40.46</v>
      </c>
      <c r="BW1878" s="301">
        <v>0</v>
      </c>
    </row>
    <row r="1879" spans="1:75" s="289" customFormat="1" ht="18.2" customHeight="1" x14ac:dyDescent="0.15">
      <c r="A1879" s="291">
        <v>1877</v>
      </c>
      <c r="B1879" s="292" t="s">
        <v>305</v>
      </c>
      <c r="C1879" s="292" t="s">
        <v>306</v>
      </c>
      <c r="D1879" s="312">
        <v>45170</v>
      </c>
      <c r="E1879" s="293" t="s">
        <v>2934</v>
      </c>
      <c r="F1879" s="308">
        <v>130</v>
      </c>
      <c r="G1879" s="308">
        <v>129</v>
      </c>
      <c r="H1879" s="295">
        <v>8239</v>
      </c>
      <c r="I1879" s="295">
        <v>6012.09</v>
      </c>
      <c r="J1879" s="295">
        <v>0</v>
      </c>
      <c r="K1879" s="295">
        <v>14251.09</v>
      </c>
      <c r="L1879" s="295">
        <v>75.900000000000006</v>
      </c>
      <c r="M1879" s="295">
        <v>0</v>
      </c>
      <c r="N1879" s="295">
        <v>0</v>
      </c>
      <c r="O1879" s="295">
        <v>0</v>
      </c>
      <c r="P1879" s="295">
        <v>0</v>
      </c>
      <c r="Q1879" s="295">
        <v>0</v>
      </c>
      <c r="R1879" s="295">
        <v>14251.09</v>
      </c>
      <c r="S1879" s="295">
        <v>12547.14</v>
      </c>
      <c r="T1879" s="295">
        <v>67.97</v>
      </c>
      <c r="U1879" s="295">
        <v>0</v>
      </c>
      <c r="V1879" s="295">
        <v>0</v>
      </c>
      <c r="W1879" s="295">
        <v>0</v>
      </c>
      <c r="X1879" s="295">
        <v>0</v>
      </c>
      <c r="Y1879" s="295">
        <v>0</v>
      </c>
      <c r="Z1879" s="295">
        <v>12615.11</v>
      </c>
      <c r="AA1879" s="295">
        <v>0</v>
      </c>
      <c r="AB1879" s="295">
        <v>0</v>
      </c>
      <c r="AC1879" s="295">
        <v>0</v>
      </c>
      <c r="AD1879" s="295">
        <v>0</v>
      </c>
      <c r="AE1879" s="295">
        <v>0</v>
      </c>
      <c r="AF1879" s="295">
        <v>0</v>
      </c>
      <c r="AG1879" s="295">
        <v>0</v>
      </c>
      <c r="AH1879" s="295">
        <v>0</v>
      </c>
      <c r="AI1879" s="295">
        <v>0</v>
      </c>
      <c r="AJ1879" s="295">
        <v>0</v>
      </c>
      <c r="AK1879" s="295">
        <v>0</v>
      </c>
      <c r="AL1879" s="295">
        <v>0</v>
      </c>
      <c r="AM1879" s="295">
        <v>0</v>
      </c>
      <c r="AN1879" s="295">
        <v>0</v>
      </c>
      <c r="AO1879" s="295">
        <v>0</v>
      </c>
      <c r="AP1879" s="295">
        <v>0</v>
      </c>
      <c r="AQ1879" s="295">
        <v>0</v>
      </c>
      <c r="AR1879" s="295">
        <v>0</v>
      </c>
      <c r="AS1879" s="295">
        <v>0</v>
      </c>
      <c r="AT1879" s="295">
        <f t="shared" si="29"/>
        <v>0</v>
      </c>
      <c r="AU1879" s="295">
        <v>6087.99</v>
      </c>
      <c r="AV1879" s="295">
        <v>12615.11</v>
      </c>
      <c r="AW1879" s="296">
        <v>99</v>
      </c>
      <c r="AX1879" s="296">
        <v>300</v>
      </c>
      <c r="AY1879" s="295">
        <v>256999.99</v>
      </c>
      <c r="AZ1879" s="295">
        <v>15956.52</v>
      </c>
      <c r="BA1879" s="294">
        <v>23.458364</v>
      </c>
      <c r="BB1879" s="294">
        <v>20.951138256760199</v>
      </c>
      <c r="BC1879" s="294">
        <v>9.9</v>
      </c>
      <c r="BD1879" s="294"/>
      <c r="BE1879" s="293" t="s">
        <v>4204</v>
      </c>
      <c r="BF1879" s="291"/>
      <c r="BG1879" s="293" t="s">
        <v>312</v>
      </c>
      <c r="BH1879" s="293" t="s">
        <v>221</v>
      </c>
      <c r="BI1879" s="293" t="s">
        <v>798</v>
      </c>
      <c r="BJ1879" s="293" t="s">
        <v>4205</v>
      </c>
      <c r="BK1879" s="292" t="s">
        <v>175</v>
      </c>
      <c r="BL1879" s="294">
        <v>111601.65389464</v>
      </c>
      <c r="BM1879" s="292" t="s">
        <v>309</v>
      </c>
      <c r="BN1879" s="294"/>
      <c r="BO1879" s="297">
        <v>39066</v>
      </c>
      <c r="BP1879" s="297">
        <v>48197</v>
      </c>
      <c r="BQ1879" s="297" t="s">
        <v>929</v>
      </c>
      <c r="BR1879" s="297" t="s">
        <v>4777</v>
      </c>
      <c r="BS1879" s="297">
        <v>39066</v>
      </c>
      <c r="BT1879" s="297">
        <v>48197</v>
      </c>
      <c r="BU1879" s="294">
        <v>8046.63</v>
      </c>
      <c r="BV1879" s="294">
        <v>26.3</v>
      </c>
      <c r="BW1879" s="294">
        <v>0</v>
      </c>
    </row>
    <row r="1880" spans="1:75" s="289" customFormat="1" ht="18.2" customHeight="1" x14ac:dyDescent="0.15">
      <c r="A1880" s="298">
        <v>1878</v>
      </c>
      <c r="B1880" s="299" t="s">
        <v>305</v>
      </c>
      <c r="C1880" s="299" t="s">
        <v>306</v>
      </c>
      <c r="D1880" s="313">
        <v>45170</v>
      </c>
      <c r="E1880" s="300" t="s">
        <v>2935</v>
      </c>
      <c r="F1880" s="309">
        <v>149</v>
      </c>
      <c r="G1880" s="309">
        <v>148</v>
      </c>
      <c r="H1880" s="302">
        <v>9263.3799999999992</v>
      </c>
      <c r="I1880" s="302">
        <v>5095.78</v>
      </c>
      <c r="J1880" s="302">
        <v>0</v>
      </c>
      <c r="K1880" s="302">
        <v>14359.16</v>
      </c>
      <c r="L1880" s="302">
        <v>59.96</v>
      </c>
      <c r="M1880" s="302">
        <v>0</v>
      </c>
      <c r="N1880" s="302">
        <v>0</v>
      </c>
      <c r="O1880" s="302">
        <v>0</v>
      </c>
      <c r="P1880" s="302">
        <v>0</v>
      </c>
      <c r="Q1880" s="302">
        <v>0</v>
      </c>
      <c r="R1880" s="302">
        <v>14359.16</v>
      </c>
      <c r="S1880" s="302">
        <v>14952.29</v>
      </c>
      <c r="T1880" s="302">
        <v>76.42</v>
      </c>
      <c r="U1880" s="302">
        <v>0</v>
      </c>
      <c r="V1880" s="302">
        <v>0</v>
      </c>
      <c r="W1880" s="302">
        <v>0</v>
      </c>
      <c r="X1880" s="302">
        <v>0</v>
      </c>
      <c r="Y1880" s="302">
        <v>0</v>
      </c>
      <c r="Z1880" s="302">
        <v>15028.71</v>
      </c>
      <c r="AA1880" s="302">
        <v>0</v>
      </c>
      <c r="AB1880" s="302">
        <v>0</v>
      </c>
      <c r="AC1880" s="302">
        <v>0</v>
      </c>
      <c r="AD1880" s="302">
        <v>0</v>
      </c>
      <c r="AE1880" s="302">
        <v>0</v>
      </c>
      <c r="AF1880" s="302">
        <v>0</v>
      </c>
      <c r="AG1880" s="302">
        <v>0</v>
      </c>
      <c r="AH1880" s="302">
        <v>0</v>
      </c>
      <c r="AI1880" s="302">
        <v>0</v>
      </c>
      <c r="AJ1880" s="302">
        <v>0</v>
      </c>
      <c r="AK1880" s="302">
        <v>0</v>
      </c>
      <c r="AL1880" s="302">
        <v>0</v>
      </c>
      <c r="AM1880" s="302">
        <v>0</v>
      </c>
      <c r="AN1880" s="302">
        <v>0</v>
      </c>
      <c r="AO1880" s="302">
        <v>0</v>
      </c>
      <c r="AP1880" s="302">
        <v>0</v>
      </c>
      <c r="AQ1880" s="302">
        <v>0</v>
      </c>
      <c r="AR1880" s="302">
        <v>0</v>
      </c>
      <c r="AS1880" s="302">
        <v>0</v>
      </c>
      <c r="AT1880" s="295">
        <f t="shared" si="29"/>
        <v>0</v>
      </c>
      <c r="AU1880" s="302">
        <v>5155.74</v>
      </c>
      <c r="AV1880" s="302">
        <v>15028.71</v>
      </c>
      <c r="AW1880" s="303">
        <v>99</v>
      </c>
      <c r="AX1880" s="303">
        <v>300</v>
      </c>
      <c r="AY1880" s="302">
        <v>255999.99</v>
      </c>
      <c r="AZ1880" s="302">
        <v>15125.72</v>
      </c>
      <c r="BA1880" s="301">
        <v>22.323831999999999</v>
      </c>
      <c r="BB1880" s="301">
        <v>21.192477151574899</v>
      </c>
      <c r="BC1880" s="301">
        <v>9.9</v>
      </c>
      <c r="BD1880" s="301"/>
      <c r="BE1880" s="300" t="s">
        <v>4204</v>
      </c>
      <c r="BF1880" s="298"/>
      <c r="BG1880" s="300" t="s">
        <v>312</v>
      </c>
      <c r="BH1880" s="300" t="s">
        <v>221</v>
      </c>
      <c r="BI1880" s="300" t="s">
        <v>798</v>
      </c>
      <c r="BJ1880" s="300" t="s">
        <v>4205</v>
      </c>
      <c r="BK1880" s="299" t="s">
        <v>175</v>
      </c>
      <c r="BL1880" s="301">
        <v>112447.96043936</v>
      </c>
      <c r="BM1880" s="299" t="s">
        <v>309</v>
      </c>
      <c r="BN1880" s="301"/>
      <c r="BO1880" s="304">
        <v>39066</v>
      </c>
      <c r="BP1880" s="304">
        <v>48197</v>
      </c>
      <c r="BQ1880" s="297" t="s">
        <v>955</v>
      </c>
      <c r="BR1880" s="297" t="s">
        <v>4778</v>
      </c>
      <c r="BS1880" s="297">
        <v>39066</v>
      </c>
      <c r="BT1880" s="297">
        <v>48197</v>
      </c>
      <c r="BU1880" s="301">
        <v>8758.64</v>
      </c>
      <c r="BV1880" s="301">
        <v>24.93</v>
      </c>
      <c r="BW1880" s="301">
        <v>0</v>
      </c>
    </row>
    <row r="1881" spans="1:75" s="289" customFormat="1" ht="18.2" customHeight="1" x14ac:dyDescent="0.15">
      <c r="A1881" s="291">
        <v>1879</v>
      </c>
      <c r="B1881" s="292" t="s">
        <v>305</v>
      </c>
      <c r="C1881" s="292" t="s">
        <v>306</v>
      </c>
      <c r="D1881" s="312">
        <v>45170</v>
      </c>
      <c r="E1881" s="293" t="s">
        <v>2936</v>
      </c>
      <c r="F1881" s="308">
        <v>1</v>
      </c>
      <c r="G1881" s="308">
        <v>0</v>
      </c>
      <c r="H1881" s="295">
        <v>62372.03</v>
      </c>
      <c r="I1881" s="295">
        <v>0</v>
      </c>
      <c r="J1881" s="295">
        <v>0</v>
      </c>
      <c r="K1881" s="295">
        <v>62372.03</v>
      </c>
      <c r="L1881" s="295">
        <v>411.41</v>
      </c>
      <c r="M1881" s="295">
        <v>0</v>
      </c>
      <c r="N1881" s="295">
        <v>0</v>
      </c>
      <c r="O1881" s="295">
        <v>0</v>
      </c>
      <c r="P1881" s="295">
        <v>0</v>
      </c>
      <c r="Q1881" s="295">
        <v>0</v>
      </c>
      <c r="R1881" s="295">
        <v>62372.03</v>
      </c>
      <c r="S1881" s="295">
        <v>0</v>
      </c>
      <c r="T1881" s="295">
        <v>493.78</v>
      </c>
      <c r="U1881" s="295">
        <v>0</v>
      </c>
      <c r="V1881" s="295">
        <v>0</v>
      </c>
      <c r="W1881" s="295">
        <v>0</v>
      </c>
      <c r="X1881" s="295">
        <v>0</v>
      </c>
      <c r="Y1881" s="295">
        <v>0</v>
      </c>
      <c r="Z1881" s="295">
        <v>493.78</v>
      </c>
      <c r="AA1881" s="295">
        <v>0</v>
      </c>
      <c r="AB1881" s="295">
        <v>0</v>
      </c>
      <c r="AC1881" s="295">
        <v>0</v>
      </c>
      <c r="AD1881" s="295">
        <v>0</v>
      </c>
      <c r="AE1881" s="295">
        <v>0</v>
      </c>
      <c r="AF1881" s="295">
        <v>-0.45</v>
      </c>
      <c r="AG1881" s="295">
        <v>0</v>
      </c>
      <c r="AH1881" s="295">
        <v>0.88</v>
      </c>
      <c r="AI1881" s="295">
        <v>0</v>
      </c>
      <c r="AJ1881" s="295">
        <v>0</v>
      </c>
      <c r="AK1881" s="295">
        <v>0</v>
      </c>
      <c r="AL1881" s="295">
        <v>0</v>
      </c>
      <c r="AM1881" s="295">
        <v>0</v>
      </c>
      <c r="AN1881" s="295">
        <v>0</v>
      </c>
      <c r="AO1881" s="295">
        <v>0</v>
      </c>
      <c r="AP1881" s="295">
        <v>0</v>
      </c>
      <c r="AQ1881" s="295">
        <v>0</v>
      </c>
      <c r="AR1881" s="295">
        <v>0.43</v>
      </c>
      <c r="AS1881" s="295">
        <v>0</v>
      </c>
      <c r="AT1881" s="295">
        <f t="shared" si="29"/>
        <v>0</v>
      </c>
      <c r="AU1881" s="295">
        <v>411.41</v>
      </c>
      <c r="AV1881" s="295">
        <v>493.78</v>
      </c>
      <c r="AW1881" s="296">
        <v>99</v>
      </c>
      <c r="AX1881" s="296">
        <v>300</v>
      </c>
      <c r="AY1881" s="295">
        <v>435000.02</v>
      </c>
      <c r="AZ1881" s="295">
        <v>103604.65</v>
      </c>
      <c r="BA1881" s="294">
        <v>89.999998000000005</v>
      </c>
      <c r="BB1881" s="294">
        <v>54.181762838404801</v>
      </c>
      <c r="BC1881" s="294">
        <v>9.5</v>
      </c>
      <c r="BD1881" s="294"/>
      <c r="BE1881" s="293" t="s">
        <v>4204</v>
      </c>
      <c r="BF1881" s="291"/>
      <c r="BG1881" s="293" t="s">
        <v>397</v>
      </c>
      <c r="BH1881" s="293" t="s">
        <v>215</v>
      </c>
      <c r="BI1881" s="293" t="s">
        <v>398</v>
      </c>
      <c r="BJ1881" s="293" t="s">
        <v>177</v>
      </c>
      <c r="BK1881" s="292" t="s">
        <v>175</v>
      </c>
      <c r="BL1881" s="294">
        <v>488441.35464487999</v>
      </c>
      <c r="BM1881" s="292" t="s">
        <v>309</v>
      </c>
      <c r="BN1881" s="294"/>
      <c r="BO1881" s="297">
        <v>39067</v>
      </c>
      <c r="BP1881" s="297">
        <v>48198</v>
      </c>
      <c r="BQ1881" s="297" t="s">
        <v>4757</v>
      </c>
      <c r="BR1881" s="297" t="s">
        <v>4764</v>
      </c>
      <c r="BS1881" s="297">
        <v>39067</v>
      </c>
      <c r="BT1881" s="297">
        <v>48198</v>
      </c>
      <c r="BU1881" s="294">
        <v>247.82</v>
      </c>
      <c r="BV1881" s="294">
        <v>71.95</v>
      </c>
      <c r="BW1881" s="294">
        <v>0</v>
      </c>
    </row>
    <row r="1882" spans="1:75" s="289" customFormat="1" ht="18.2" customHeight="1" x14ac:dyDescent="0.15">
      <c r="A1882" s="298">
        <v>1880</v>
      </c>
      <c r="B1882" s="299" t="s">
        <v>305</v>
      </c>
      <c r="C1882" s="299" t="s">
        <v>306</v>
      </c>
      <c r="D1882" s="313">
        <v>45170</v>
      </c>
      <c r="E1882" s="300" t="s">
        <v>2937</v>
      </c>
      <c r="F1882" s="309">
        <v>71</v>
      </c>
      <c r="G1882" s="309">
        <v>70</v>
      </c>
      <c r="H1882" s="302">
        <v>36000.239999999998</v>
      </c>
      <c r="I1882" s="302">
        <v>12631.41</v>
      </c>
      <c r="J1882" s="302">
        <v>0</v>
      </c>
      <c r="K1882" s="302">
        <v>48631.65</v>
      </c>
      <c r="L1882" s="302">
        <v>236.37</v>
      </c>
      <c r="M1882" s="302">
        <v>0</v>
      </c>
      <c r="N1882" s="302">
        <v>0</v>
      </c>
      <c r="O1882" s="302">
        <v>0</v>
      </c>
      <c r="P1882" s="302">
        <v>0</v>
      </c>
      <c r="Q1882" s="302">
        <v>0</v>
      </c>
      <c r="R1882" s="302">
        <v>48631.65</v>
      </c>
      <c r="S1882" s="302">
        <v>24074.49</v>
      </c>
      <c r="T1882" s="302">
        <v>288</v>
      </c>
      <c r="U1882" s="302">
        <v>0</v>
      </c>
      <c r="V1882" s="302">
        <v>0</v>
      </c>
      <c r="W1882" s="302">
        <v>0</v>
      </c>
      <c r="X1882" s="302">
        <v>0</v>
      </c>
      <c r="Y1882" s="302">
        <v>0</v>
      </c>
      <c r="Z1882" s="302">
        <v>24362.49</v>
      </c>
      <c r="AA1882" s="302">
        <v>0</v>
      </c>
      <c r="AB1882" s="302">
        <v>0</v>
      </c>
      <c r="AC1882" s="302">
        <v>0</v>
      </c>
      <c r="AD1882" s="302">
        <v>0</v>
      </c>
      <c r="AE1882" s="302">
        <v>0</v>
      </c>
      <c r="AF1882" s="302">
        <v>0</v>
      </c>
      <c r="AG1882" s="302">
        <v>0</v>
      </c>
      <c r="AH1882" s="302">
        <v>0</v>
      </c>
      <c r="AI1882" s="302">
        <v>0</v>
      </c>
      <c r="AJ1882" s="302">
        <v>0</v>
      </c>
      <c r="AK1882" s="302">
        <v>0</v>
      </c>
      <c r="AL1882" s="302">
        <v>0</v>
      </c>
      <c r="AM1882" s="302">
        <v>0</v>
      </c>
      <c r="AN1882" s="302">
        <v>0</v>
      </c>
      <c r="AO1882" s="302">
        <v>0</v>
      </c>
      <c r="AP1882" s="302">
        <v>0</v>
      </c>
      <c r="AQ1882" s="302">
        <v>0</v>
      </c>
      <c r="AR1882" s="302">
        <v>0</v>
      </c>
      <c r="AS1882" s="302">
        <v>0</v>
      </c>
      <c r="AT1882" s="295">
        <f t="shared" si="29"/>
        <v>0</v>
      </c>
      <c r="AU1882" s="302">
        <v>12867.78</v>
      </c>
      <c r="AV1882" s="302">
        <v>24362.49</v>
      </c>
      <c r="AW1882" s="303">
        <v>99</v>
      </c>
      <c r="AX1882" s="303">
        <v>300</v>
      </c>
      <c r="AY1882" s="302">
        <v>392000.02</v>
      </c>
      <c r="AZ1882" s="302">
        <v>59542.9</v>
      </c>
      <c r="BA1882" s="301">
        <v>57.397956000000001</v>
      </c>
      <c r="BB1882" s="301">
        <v>46.879767477019101</v>
      </c>
      <c r="BC1882" s="301">
        <v>9.6</v>
      </c>
      <c r="BD1882" s="301"/>
      <c r="BE1882" s="300" t="s">
        <v>4204</v>
      </c>
      <c r="BF1882" s="298"/>
      <c r="BG1882" s="300" t="s">
        <v>397</v>
      </c>
      <c r="BH1882" s="300" t="s">
        <v>215</v>
      </c>
      <c r="BI1882" s="300" t="s">
        <v>398</v>
      </c>
      <c r="BJ1882" s="300" t="s">
        <v>4205</v>
      </c>
      <c r="BK1882" s="299" t="s">
        <v>175</v>
      </c>
      <c r="BL1882" s="301">
        <v>380839.11978840001</v>
      </c>
      <c r="BM1882" s="299" t="s">
        <v>309</v>
      </c>
      <c r="BN1882" s="301"/>
      <c r="BO1882" s="304">
        <v>39067</v>
      </c>
      <c r="BP1882" s="304">
        <v>48198</v>
      </c>
      <c r="BQ1882" s="297" t="s">
        <v>4033</v>
      </c>
      <c r="BR1882" s="297" t="s">
        <v>4759</v>
      </c>
      <c r="BS1882" s="297">
        <v>39067</v>
      </c>
      <c r="BT1882" s="297">
        <v>48198</v>
      </c>
      <c r="BU1882" s="301">
        <v>11402.98</v>
      </c>
      <c r="BV1882" s="301">
        <v>53.98</v>
      </c>
      <c r="BW1882" s="301">
        <v>0</v>
      </c>
    </row>
    <row r="1883" spans="1:75" s="289" customFormat="1" ht="18.2" customHeight="1" x14ac:dyDescent="0.15">
      <c r="A1883" s="291">
        <v>1881</v>
      </c>
      <c r="B1883" s="292" t="s">
        <v>305</v>
      </c>
      <c r="C1883" s="292" t="s">
        <v>306</v>
      </c>
      <c r="D1883" s="312">
        <v>45170</v>
      </c>
      <c r="E1883" s="293" t="s">
        <v>2938</v>
      </c>
      <c r="F1883" s="308">
        <v>0</v>
      </c>
      <c r="G1883" s="308">
        <v>0</v>
      </c>
      <c r="H1883" s="295">
        <v>31990.35</v>
      </c>
      <c r="I1883" s="295">
        <v>0</v>
      </c>
      <c r="J1883" s="295">
        <v>0</v>
      </c>
      <c r="K1883" s="295">
        <v>31990.35</v>
      </c>
      <c r="L1883" s="295">
        <v>210.06</v>
      </c>
      <c r="M1883" s="295">
        <v>0</v>
      </c>
      <c r="N1883" s="295">
        <v>0</v>
      </c>
      <c r="O1883" s="295">
        <v>210.06</v>
      </c>
      <c r="P1883" s="295">
        <v>0</v>
      </c>
      <c r="Q1883" s="295">
        <v>0</v>
      </c>
      <c r="R1883" s="295">
        <v>31780.29</v>
      </c>
      <c r="S1883" s="295">
        <v>0</v>
      </c>
      <c r="T1883" s="295">
        <v>255.92</v>
      </c>
      <c r="U1883" s="295">
        <v>0</v>
      </c>
      <c r="V1883" s="295">
        <v>0</v>
      </c>
      <c r="W1883" s="295">
        <v>255.92</v>
      </c>
      <c r="X1883" s="295">
        <v>0</v>
      </c>
      <c r="Y1883" s="295">
        <v>0</v>
      </c>
      <c r="Z1883" s="295">
        <v>0</v>
      </c>
      <c r="AA1883" s="295">
        <v>47.97</v>
      </c>
      <c r="AB1883" s="295">
        <v>0</v>
      </c>
      <c r="AC1883" s="295">
        <v>0</v>
      </c>
      <c r="AD1883" s="295">
        <v>0</v>
      </c>
      <c r="AE1883" s="295">
        <v>0</v>
      </c>
      <c r="AF1883" s="295">
        <v>-11.97</v>
      </c>
      <c r="AG1883" s="295">
        <v>25.7</v>
      </c>
      <c r="AH1883" s="295">
        <v>71.099999999999994</v>
      </c>
      <c r="AI1883" s="295">
        <v>0</v>
      </c>
      <c r="AJ1883" s="295">
        <v>0</v>
      </c>
      <c r="AK1883" s="295">
        <v>0</v>
      </c>
      <c r="AL1883" s="295">
        <v>0</v>
      </c>
      <c r="AM1883" s="295">
        <v>0</v>
      </c>
      <c r="AN1883" s="295">
        <v>0</v>
      </c>
      <c r="AO1883" s="295">
        <v>0</v>
      </c>
      <c r="AP1883" s="295">
        <v>1.88</v>
      </c>
      <c r="AQ1883" s="295">
        <v>0</v>
      </c>
      <c r="AR1883" s="295">
        <v>0.23</v>
      </c>
      <c r="AS1883" s="295">
        <v>0</v>
      </c>
      <c r="AT1883" s="295">
        <f t="shared" si="29"/>
        <v>600.43000000000006</v>
      </c>
      <c r="AU1883" s="295">
        <v>0</v>
      </c>
      <c r="AV1883" s="295">
        <v>0</v>
      </c>
      <c r="AW1883" s="296">
        <v>99</v>
      </c>
      <c r="AX1883" s="296">
        <v>300</v>
      </c>
      <c r="AY1883" s="295">
        <v>369999.98</v>
      </c>
      <c r="AZ1883" s="295">
        <v>52912.42</v>
      </c>
      <c r="BA1883" s="294">
        <v>54.054057999999998</v>
      </c>
      <c r="BB1883" s="294">
        <v>32.465981312455902</v>
      </c>
      <c r="BC1883" s="294">
        <v>9.6</v>
      </c>
      <c r="BD1883" s="294"/>
      <c r="BE1883" s="293" t="s">
        <v>4204</v>
      </c>
      <c r="BF1883" s="291"/>
      <c r="BG1883" s="293" t="s">
        <v>380</v>
      </c>
      <c r="BH1883" s="293" t="s">
        <v>203</v>
      </c>
      <c r="BI1883" s="293" t="s">
        <v>817</v>
      </c>
      <c r="BJ1883" s="293" t="s">
        <v>103</v>
      </c>
      <c r="BK1883" s="292" t="s">
        <v>175</v>
      </c>
      <c r="BL1883" s="294">
        <v>248874.50189784</v>
      </c>
      <c r="BM1883" s="292" t="s">
        <v>309</v>
      </c>
      <c r="BN1883" s="294"/>
      <c r="BO1883" s="297">
        <v>39069</v>
      </c>
      <c r="BP1883" s="297">
        <v>48200</v>
      </c>
      <c r="BQ1883" s="297" t="s">
        <v>4757</v>
      </c>
      <c r="BR1883" s="297" t="s">
        <v>4764</v>
      </c>
      <c r="BS1883" s="297">
        <v>39069</v>
      </c>
      <c r="BT1883" s="297">
        <v>48200</v>
      </c>
      <c r="BU1883" s="294">
        <v>0</v>
      </c>
      <c r="BV1883" s="294">
        <v>47.97</v>
      </c>
      <c r="BW1883" s="294">
        <v>0</v>
      </c>
    </row>
    <row r="1884" spans="1:75" s="289" customFormat="1" ht="18.2" customHeight="1" x14ac:dyDescent="0.15">
      <c r="A1884" s="298">
        <v>1882</v>
      </c>
      <c r="B1884" s="299" t="s">
        <v>305</v>
      </c>
      <c r="C1884" s="299" t="s">
        <v>306</v>
      </c>
      <c r="D1884" s="313">
        <v>45170</v>
      </c>
      <c r="E1884" s="300" t="s">
        <v>2939</v>
      </c>
      <c r="F1884" s="309">
        <v>145</v>
      </c>
      <c r="G1884" s="309">
        <v>144</v>
      </c>
      <c r="H1884" s="302">
        <v>46013.08</v>
      </c>
      <c r="I1884" s="302">
        <v>84496.48</v>
      </c>
      <c r="J1884" s="302">
        <v>0</v>
      </c>
      <c r="K1884" s="302">
        <v>130509.56</v>
      </c>
      <c r="L1884" s="302">
        <v>983.96</v>
      </c>
      <c r="M1884" s="302">
        <v>0</v>
      </c>
      <c r="N1884" s="302">
        <v>0</v>
      </c>
      <c r="O1884" s="302">
        <v>0</v>
      </c>
      <c r="P1884" s="302">
        <v>0</v>
      </c>
      <c r="Q1884" s="302">
        <v>0</v>
      </c>
      <c r="R1884" s="302">
        <v>130509.56</v>
      </c>
      <c r="S1884" s="302">
        <v>107794</v>
      </c>
      <c r="T1884" s="302">
        <v>360.44</v>
      </c>
      <c r="U1884" s="302">
        <v>0</v>
      </c>
      <c r="V1884" s="302">
        <v>0</v>
      </c>
      <c r="W1884" s="302">
        <v>0</v>
      </c>
      <c r="X1884" s="302">
        <v>0</v>
      </c>
      <c r="Y1884" s="302">
        <v>0</v>
      </c>
      <c r="Z1884" s="302">
        <v>108154.44</v>
      </c>
      <c r="AA1884" s="302">
        <v>0</v>
      </c>
      <c r="AB1884" s="302">
        <v>0</v>
      </c>
      <c r="AC1884" s="302">
        <v>0</v>
      </c>
      <c r="AD1884" s="302">
        <v>0</v>
      </c>
      <c r="AE1884" s="302">
        <v>0</v>
      </c>
      <c r="AF1884" s="302">
        <v>0</v>
      </c>
      <c r="AG1884" s="302">
        <v>0</v>
      </c>
      <c r="AH1884" s="302">
        <v>0</v>
      </c>
      <c r="AI1884" s="302">
        <v>0</v>
      </c>
      <c r="AJ1884" s="302">
        <v>0</v>
      </c>
      <c r="AK1884" s="302">
        <v>0</v>
      </c>
      <c r="AL1884" s="302">
        <v>0</v>
      </c>
      <c r="AM1884" s="302">
        <v>0</v>
      </c>
      <c r="AN1884" s="302">
        <v>0</v>
      </c>
      <c r="AO1884" s="302">
        <v>0</v>
      </c>
      <c r="AP1884" s="302">
        <v>0</v>
      </c>
      <c r="AQ1884" s="302">
        <v>0</v>
      </c>
      <c r="AR1884" s="302">
        <v>0</v>
      </c>
      <c r="AS1884" s="302">
        <v>0</v>
      </c>
      <c r="AT1884" s="295">
        <f t="shared" si="29"/>
        <v>0</v>
      </c>
      <c r="AU1884" s="302">
        <v>85480.44</v>
      </c>
      <c r="AV1884" s="302">
        <v>108154.44</v>
      </c>
      <c r="AW1884" s="303">
        <v>39</v>
      </c>
      <c r="AX1884" s="303">
        <v>240</v>
      </c>
      <c r="AY1884" s="302">
        <v>625000.01</v>
      </c>
      <c r="AZ1884" s="302">
        <v>145244.59</v>
      </c>
      <c r="BA1884" s="301">
        <v>87.84</v>
      </c>
      <c r="BB1884" s="301">
        <v>78.928652353936201</v>
      </c>
      <c r="BC1884" s="301">
        <v>9.4</v>
      </c>
      <c r="BD1884" s="301"/>
      <c r="BE1884" s="300" t="s">
        <v>4204</v>
      </c>
      <c r="BF1884" s="298"/>
      <c r="BG1884" s="300" t="s">
        <v>335</v>
      </c>
      <c r="BH1884" s="300" t="s">
        <v>225</v>
      </c>
      <c r="BI1884" s="300" t="s">
        <v>558</v>
      </c>
      <c r="BJ1884" s="300" t="s">
        <v>4205</v>
      </c>
      <c r="BK1884" s="299" t="s">
        <v>175</v>
      </c>
      <c r="BL1884" s="301">
        <v>1022032.89327776</v>
      </c>
      <c r="BM1884" s="299" t="s">
        <v>309</v>
      </c>
      <c r="BN1884" s="301"/>
      <c r="BO1884" s="304">
        <v>39069</v>
      </c>
      <c r="BP1884" s="304">
        <v>46374</v>
      </c>
      <c r="BQ1884" s="297" t="s">
        <v>957</v>
      </c>
      <c r="BR1884" s="297" t="s">
        <v>4780</v>
      </c>
      <c r="BS1884" s="297">
        <v>39069</v>
      </c>
      <c r="BT1884" s="297">
        <v>46374</v>
      </c>
      <c r="BU1884" s="301">
        <v>42322.26</v>
      </c>
      <c r="BV1884" s="301">
        <v>53.27</v>
      </c>
      <c r="BW1884" s="301">
        <v>0</v>
      </c>
    </row>
    <row r="1885" spans="1:75" s="289" customFormat="1" ht="18.2" customHeight="1" x14ac:dyDescent="0.15">
      <c r="A1885" s="291">
        <v>1883</v>
      </c>
      <c r="B1885" s="292" t="s">
        <v>305</v>
      </c>
      <c r="C1885" s="292" t="s">
        <v>306</v>
      </c>
      <c r="D1885" s="312">
        <v>45170</v>
      </c>
      <c r="E1885" s="293" t="s">
        <v>2940</v>
      </c>
      <c r="F1885" s="308">
        <v>174</v>
      </c>
      <c r="G1885" s="308">
        <v>173</v>
      </c>
      <c r="H1885" s="295">
        <v>73667.960000000006</v>
      </c>
      <c r="I1885" s="295">
        <v>45693</v>
      </c>
      <c r="J1885" s="295">
        <v>0</v>
      </c>
      <c r="K1885" s="295">
        <v>119360.96000000001</v>
      </c>
      <c r="L1885" s="295">
        <v>485.94</v>
      </c>
      <c r="M1885" s="295">
        <v>0</v>
      </c>
      <c r="N1885" s="295">
        <v>0</v>
      </c>
      <c r="O1885" s="295">
        <v>0</v>
      </c>
      <c r="P1885" s="295">
        <v>0</v>
      </c>
      <c r="Q1885" s="295">
        <v>0</v>
      </c>
      <c r="R1885" s="295">
        <v>119360.96000000001</v>
      </c>
      <c r="S1885" s="295">
        <v>138915.47</v>
      </c>
      <c r="T1885" s="295">
        <v>583.20000000000005</v>
      </c>
      <c r="U1885" s="295">
        <v>0</v>
      </c>
      <c r="V1885" s="295">
        <v>0</v>
      </c>
      <c r="W1885" s="295">
        <v>0</v>
      </c>
      <c r="X1885" s="295">
        <v>0</v>
      </c>
      <c r="Y1885" s="295">
        <v>0</v>
      </c>
      <c r="Z1885" s="295">
        <v>139498.67000000001</v>
      </c>
      <c r="AA1885" s="295">
        <v>0</v>
      </c>
      <c r="AB1885" s="295">
        <v>0</v>
      </c>
      <c r="AC1885" s="295">
        <v>0</v>
      </c>
      <c r="AD1885" s="295">
        <v>0</v>
      </c>
      <c r="AE1885" s="295">
        <v>0</v>
      </c>
      <c r="AF1885" s="295">
        <v>0</v>
      </c>
      <c r="AG1885" s="295">
        <v>0</v>
      </c>
      <c r="AH1885" s="295">
        <v>0</v>
      </c>
      <c r="AI1885" s="295">
        <v>0</v>
      </c>
      <c r="AJ1885" s="295">
        <v>0</v>
      </c>
      <c r="AK1885" s="295">
        <v>0</v>
      </c>
      <c r="AL1885" s="295">
        <v>0</v>
      </c>
      <c r="AM1885" s="295">
        <v>0</v>
      </c>
      <c r="AN1885" s="295">
        <v>0</v>
      </c>
      <c r="AO1885" s="295">
        <v>0</v>
      </c>
      <c r="AP1885" s="295">
        <v>0</v>
      </c>
      <c r="AQ1885" s="295">
        <v>0</v>
      </c>
      <c r="AR1885" s="295">
        <v>0</v>
      </c>
      <c r="AS1885" s="295">
        <v>0</v>
      </c>
      <c r="AT1885" s="295">
        <f t="shared" si="29"/>
        <v>0</v>
      </c>
      <c r="AU1885" s="295">
        <v>46178.94</v>
      </c>
      <c r="AV1885" s="295">
        <v>139498.67000000001</v>
      </c>
      <c r="AW1885" s="296">
        <v>99</v>
      </c>
      <c r="AX1885" s="296">
        <v>300</v>
      </c>
      <c r="AY1885" s="295">
        <v>514000.01</v>
      </c>
      <c r="AZ1885" s="295">
        <v>122369.52</v>
      </c>
      <c r="BA1885" s="294">
        <v>89.999995999999996</v>
      </c>
      <c r="BB1885" s="294">
        <v>87.787268615225102</v>
      </c>
      <c r="BC1885" s="294">
        <v>9.5</v>
      </c>
      <c r="BD1885" s="294"/>
      <c r="BE1885" s="293" t="s">
        <v>4204</v>
      </c>
      <c r="BF1885" s="291"/>
      <c r="BG1885" s="293" t="s">
        <v>451</v>
      </c>
      <c r="BH1885" s="293" t="s">
        <v>452</v>
      </c>
      <c r="BI1885" s="293" t="s">
        <v>821</v>
      </c>
      <c r="BJ1885" s="293" t="s">
        <v>4205</v>
      </c>
      <c r="BK1885" s="292" t="s">
        <v>175</v>
      </c>
      <c r="BL1885" s="294">
        <v>934727.13641216001</v>
      </c>
      <c r="BM1885" s="292" t="s">
        <v>309</v>
      </c>
      <c r="BN1885" s="294"/>
      <c r="BO1885" s="297">
        <v>39070</v>
      </c>
      <c r="BP1885" s="297">
        <v>48201</v>
      </c>
      <c r="BQ1885" s="297" t="s">
        <v>936</v>
      </c>
      <c r="BR1885" s="297" t="s">
        <v>4769</v>
      </c>
      <c r="BS1885" s="297">
        <v>39070</v>
      </c>
      <c r="BT1885" s="297">
        <v>48201</v>
      </c>
      <c r="BU1885" s="294">
        <v>50202.13</v>
      </c>
      <c r="BV1885" s="294">
        <v>84.98</v>
      </c>
      <c r="BW1885" s="294">
        <v>0</v>
      </c>
    </row>
    <row r="1886" spans="1:75" s="289" customFormat="1" ht="18.2" customHeight="1" x14ac:dyDescent="0.15">
      <c r="A1886" s="298">
        <v>1884</v>
      </c>
      <c r="B1886" s="299" t="s">
        <v>305</v>
      </c>
      <c r="C1886" s="299" t="s">
        <v>306</v>
      </c>
      <c r="D1886" s="313">
        <v>45170</v>
      </c>
      <c r="E1886" s="300" t="s">
        <v>2941</v>
      </c>
      <c r="F1886" s="309">
        <v>157</v>
      </c>
      <c r="G1886" s="309">
        <v>156</v>
      </c>
      <c r="H1886" s="302">
        <v>17155.07</v>
      </c>
      <c r="I1886" s="302">
        <v>32512.49</v>
      </c>
      <c r="J1886" s="302">
        <v>0</v>
      </c>
      <c r="K1886" s="302">
        <v>49667.56</v>
      </c>
      <c r="L1886" s="302">
        <v>365.57</v>
      </c>
      <c r="M1886" s="302">
        <v>0</v>
      </c>
      <c r="N1886" s="302">
        <v>0</v>
      </c>
      <c r="O1886" s="302">
        <v>0</v>
      </c>
      <c r="P1886" s="302">
        <v>0</v>
      </c>
      <c r="Q1886" s="302">
        <v>0</v>
      </c>
      <c r="R1886" s="302">
        <v>49667.56</v>
      </c>
      <c r="S1886" s="302">
        <v>45925.86</v>
      </c>
      <c r="T1886" s="302">
        <v>137.24</v>
      </c>
      <c r="U1886" s="302">
        <v>0</v>
      </c>
      <c r="V1886" s="302">
        <v>0</v>
      </c>
      <c r="W1886" s="302">
        <v>0</v>
      </c>
      <c r="X1886" s="302">
        <v>0</v>
      </c>
      <c r="Y1886" s="302">
        <v>0</v>
      </c>
      <c r="Z1886" s="302">
        <v>46063.1</v>
      </c>
      <c r="AA1886" s="302">
        <v>0</v>
      </c>
      <c r="AB1886" s="302">
        <v>0</v>
      </c>
      <c r="AC1886" s="302">
        <v>0</v>
      </c>
      <c r="AD1886" s="302">
        <v>0</v>
      </c>
      <c r="AE1886" s="302">
        <v>0</v>
      </c>
      <c r="AF1886" s="302">
        <v>0</v>
      </c>
      <c r="AG1886" s="302">
        <v>0</v>
      </c>
      <c r="AH1886" s="302">
        <v>0</v>
      </c>
      <c r="AI1886" s="302">
        <v>0</v>
      </c>
      <c r="AJ1886" s="302">
        <v>0</v>
      </c>
      <c r="AK1886" s="302">
        <v>0</v>
      </c>
      <c r="AL1886" s="302">
        <v>0</v>
      </c>
      <c r="AM1886" s="302">
        <v>0</v>
      </c>
      <c r="AN1886" s="302">
        <v>0</v>
      </c>
      <c r="AO1886" s="302">
        <v>0</v>
      </c>
      <c r="AP1886" s="302">
        <v>0</v>
      </c>
      <c r="AQ1886" s="302">
        <v>0</v>
      </c>
      <c r="AR1886" s="302">
        <v>0</v>
      </c>
      <c r="AS1886" s="302">
        <v>0</v>
      </c>
      <c r="AT1886" s="295">
        <f t="shared" si="29"/>
        <v>0</v>
      </c>
      <c r="AU1886" s="302">
        <v>32878.06</v>
      </c>
      <c r="AV1886" s="302">
        <v>46063.1</v>
      </c>
      <c r="AW1886" s="303">
        <v>39</v>
      </c>
      <c r="AX1886" s="303">
        <v>240</v>
      </c>
      <c r="AY1886" s="302">
        <v>224999.99</v>
      </c>
      <c r="AZ1886" s="302">
        <v>53566.43</v>
      </c>
      <c r="BA1886" s="301">
        <v>90.000007999999994</v>
      </c>
      <c r="BB1886" s="301">
        <v>83.449294592536404</v>
      </c>
      <c r="BC1886" s="301">
        <v>9.6</v>
      </c>
      <c r="BD1886" s="301"/>
      <c r="BE1886" s="300" t="s">
        <v>4204</v>
      </c>
      <c r="BF1886" s="298"/>
      <c r="BG1886" s="300" t="s">
        <v>312</v>
      </c>
      <c r="BH1886" s="300" t="s">
        <v>196</v>
      </c>
      <c r="BI1886" s="300" t="s">
        <v>240</v>
      </c>
      <c r="BJ1886" s="300" t="s">
        <v>4205</v>
      </c>
      <c r="BK1886" s="299" t="s">
        <v>175</v>
      </c>
      <c r="BL1886" s="301">
        <v>388951.43044576002</v>
      </c>
      <c r="BM1886" s="299" t="s">
        <v>309</v>
      </c>
      <c r="BN1886" s="301"/>
      <c r="BO1886" s="304">
        <v>39070</v>
      </c>
      <c r="BP1886" s="304">
        <v>46375</v>
      </c>
      <c r="BQ1886" s="297" t="s">
        <v>4033</v>
      </c>
      <c r="BR1886" s="297" t="s">
        <v>4759</v>
      </c>
      <c r="BS1886" s="297">
        <v>39070</v>
      </c>
      <c r="BT1886" s="297">
        <v>46375</v>
      </c>
      <c r="BU1886" s="301">
        <v>21398.42</v>
      </c>
      <c r="BV1886" s="301">
        <v>46.36</v>
      </c>
      <c r="BW1886" s="301">
        <v>0</v>
      </c>
    </row>
    <row r="1887" spans="1:75" s="289" customFormat="1" ht="18.2" customHeight="1" x14ac:dyDescent="0.15">
      <c r="A1887" s="291">
        <v>1885</v>
      </c>
      <c r="B1887" s="292" t="s">
        <v>305</v>
      </c>
      <c r="C1887" s="292" t="s">
        <v>306</v>
      </c>
      <c r="D1887" s="312">
        <v>45170</v>
      </c>
      <c r="E1887" s="293" t="s">
        <v>2942</v>
      </c>
      <c r="F1887" s="308">
        <v>169</v>
      </c>
      <c r="G1887" s="308">
        <v>168</v>
      </c>
      <c r="H1887" s="295">
        <v>32385.69</v>
      </c>
      <c r="I1887" s="295">
        <v>19612.099999999999</v>
      </c>
      <c r="J1887" s="295">
        <v>0</v>
      </c>
      <c r="K1887" s="295">
        <v>51997.79</v>
      </c>
      <c r="L1887" s="295">
        <v>212.65</v>
      </c>
      <c r="M1887" s="295">
        <v>0</v>
      </c>
      <c r="N1887" s="295">
        <v>0</v>
      </c>
      <c r="O1887" s="295">
        <v>0</v>
      </c>
      <c r="P1887" s="295">
        <v>0</v>
      </c>
      <c r="Q1887" s="295">
        <v>0</v>
      </c>
      <c r="R1887" s="295">
        <v>51997.79</v>
      </c>
      <c r="S1887" s="295">
        <v>59640.22</v>
      </c>
      <c r="T1887" s="295">
        <v>259.08999999999997</v>
      </c>
      <c r="U1887" s="295">
        <v>0</v>
      </c>
      <c r="V1887" s="295">
        <v>0</v>
      </c>
      <c r="W1887" s="295">
        <v>0</v>
      </c>
      <c r="X1887" s="295">
        <v>0</v>
      </c>
      <c r="Y1887" s="295">
        <v>0</v>
      </c>
      <c r="Z1887" s="295">
        <v>59899.31</v>
      </c>
      <c r="AA1887" s="295">
        <v>0</v>
      </c>
      <c r="AB1887" s="295">
        <v>0</v>
      </c>
      <c r="AC1887" s="295">
        <v>0</v>
      </c>
      <c r="AD1887" s="295">
        <v>0</v>
      </c>
      <c r="AE1887" s="295">
        <v>0</v>
      </c>
      <c r="AF1887" s="295">
        <v>0</v>
      </c>
      <c r="AG1887" s="295">
        <v>0</v>
      </c>
      <c r="AH1887" s="295">
        <v>0</v>
      </c>
      <c r="AI1887" s="295">
        <v>0</v>
      </c>
      <c r="AJ1887" s="295">
        <v>0</v>
      </c>
      <c r="AK1887" s="295">
        <v>0</v>
      </c>
      <c r="AL1887" s="295">
        <v>0</v>
      </c>
      <c r="AM1887" s="295">
        <v>0</v>
      </c>
      <c r="AN1887" s="295">
        <v>0</v>
      </c>
      <c r="AO1887" s="295">
        <v>0</v>
      </c>
      <c r="AP1887" s="295">
        <v>0</v>
      </c>
      <c r="AQ1887" s="295">
        <v>0</v>
      </c>
      <c r="AR1887" s="295">
        <v>0</v>
      </c>
      <c r="AS1887" s="295">
        <v>0</v>
      </c>
      <c r="AT1887" s="295">
        <f t="shared" si="29"/>
        <v>0</v>
      </c>
      <c r="AU1887" s="295">
        <v>19824.75</v>
      </c>
      <c r="AV1887" s="295">
        <v>59899.31</v>
      </c>
      <c r="AW1887" s="296">
        <v>99</v>
      </c>
      <c r="AX1887" s="296">
        <v>300</v>
      </c>
      <c r="AY1887" s="295">
        <v>224999.99</v>
      </c>
      <c r="AZ1887" s="295">
        <v>53566.43</v>
      </c>
      <c r="BA1887" s="294">
        <v>90.000007999999994</v>
      </c>
      <c r="BB1887" s="294">
        <v>87.364446650305396</v>
      </c>
      <c r="BC1887" s="294">
        <v>9.6</v>
      </c>
      <c r="BD1887" s="294"/>
      <c r="BE1887" s="293" t="s">
        <v>4204</v>
      </c>
      <c r="BF1887" s="291"/>
      <c r="BG1887" s="293" t="s">
        <v>312</v>
      </c>
      <c r="BH1887" s="293" t="s">
        <v>196</v>
      </c>
      <c r="BI1887" s="293" t="s">
        <v>240</v>
      </c>
      <c r="BJ1887" s="293" t="s">
        <v>4205</v>
      </c>
      <c r="BK1887" s="292" t="s">
        <v>175</v>
      </c>
      <c r="BL1887" s="294">
        <v>407199.68527784001</v>
      </c>
      <c r="BM1887" s="292" t="s">
        <v>309</v>
      </c>
      <c r="BN1887" s="294"/>
      <c r="BO1887" s="297">
        <v>39070</v>
      </c>
      <c r="BP1887" s="297">
        <v>48201</v>
      </c>
      <c r="BQ1887" s="297" t="s">
        <v>936</v>
      </c>
      <c r="BR1887" s="297" t="s">
        <v>4769</v>
      </c>
      <c r="BS1887" s="297">
        <v>39070</v>
      </c>
      <c r="BT1887" s="297">
        <v>48201</v>
      </c>
      <c r="BU1887" s="294">
        <v>23628.87</v>
      </c>
      <c r="BV1887" s="294">
        <v>48.56</v>
      </c>
      <c r="BW1887" s="294">
        <v>0</v>
      </c>
    </row>
    <row r="1888" spans="1:75" s="289" customFormat="1" ht="18.2" customHeight="1" x14ac:dyDescent="0.15">
      <c r="A1888" s="298">
        <v>1886</v>
      </c>
      <c r="B1888" s="299" t="s">
        <v>305</v>
      </c>
      <c r="C1888" s="299" t="s">
        <v>306</v>
      </c>
      <c r="D1888" s="313">
        <v>45170</v>
      </c>
      <c r="E1888" s="300" t="s">
        <v>2943</v>
      </c>
      <c r="F1888" s="309">
        <v>0</v>
      </c>
      <c r="G1888" s="309">
        <v>0</v>
      </c>
      <c r="H1888" s="302">
        <v>32154.38</v>
      </c>
      <c r="I1888" s="302">
        <v>0</v>
      </c>
      <c r="J1888" s="302">
        <v>0</v>
      </c>
      <c r="K1888" s="302">
        <v>32154.38</v>
      </c>
      <c r="L1888" s="302">
        <v>686.44</v>
      </c>
      <c r="M1888" s="302">
        <v>0</v>
      </c>
      <c r="N1888" s="302">
        <v>0</v>
      </c>
      <c r="O1888" s="302">
        <v>686.44</v>
      </c>
      <c r="P1888" s="302">
        <v>0</v>
      </c>
      <c r="Q1888" s="302">
        <v>0</v>
      </c>
      <c r="R1888" s="302">
        <v>31467.94</v>
      </c>
      <c r="S1888" s="302">
        <v>0</v>
      </c>
      <c r="T1888" s="302">
        <v>254.56</v>
      </c>
      <c r="U1888" s="302">
        <v>0</v>
      </c>
      <c r="V1888" s="302">
        <v>0</v>
      </c>
      <c r="W1888" s="302">
        <v>254.56</v>
      </c>
      <c r="X1888" s="302">
        <v>0</v>
      </c>
      <c r="Y1888" s="302">
        <v>0</v>
      </c>
      <c r="Z1888" s="302">
        <v>0</v>
      </c>
      <c r="AA1888" s="302">
        <v>66.83</v>
      </c>
      <c r="AB1888" s="302">
        <v>0</v>
      </c>
      <c r="AC1888" s="302">
        <v>0</v>
      </c>
      <c r="AD1888" s="302">
        <v>0</v>
      </c>
      <c r="AE1888" s="302">
        <v>0</v>
      </c>
      <c r="AF1888" s="302">
        <v>-18.899999999999999</v>
      </c>
      <c r="AG1888" s="302">
        <v>43.84</v>
      </c>
      <c r="AH1888" s="302">
        <v>128.26</v>
      </c>
      <c r="AI1888" s="302">
        <v>0</v>
      </c>
      <c r="AJ1888" s="302">
        <v>0</v>
      </c>
      <c r="AK1888" s="302">
        <v>0</v>
      </c>
      <c r="AL1888" s="302">
        <v>0</v>
      </c>
      <c r="AM1888" s="302">
        <v>0</v>
      </c>
      <c r="AN1888" s="302">
        <v>0</v>
      </c>
      <c r="AO1888" s="302">
        <v>0</v>
      </c>
      <c r="AP1888" s="302">
        <v>0.11</v>
      </c>
      <c r="AQ1888" s="302">
        <v>0</v>
      </c>
      <c r="AR1888" s="302">
        <v>0</v>
      </c>
      <c r="AS1888" s="302">
        <v>0</v>
      </c>
      <c r="AT1888" s="295">
        <f t="shared" si="29"/>
        <v>1161.1400000000001</v>
      </c>
      <c r="AU1888" s="302">
        <v>0</v>
      </c>
      <c r="AV1888" s="302">
        <v>0</v>
      </c>
      <c r="AW1888" s="303">
        <v>39</v>
      </c>
      <c r="AX1888" s="303">
        <v>240</v>
      </c>
      <c r="AY1888" s="302">
        <v>517800</v>
      </c>
      <c r="AZ1888" s="302">
        <v>100951.43</v>
      </c>
      <c r="BA1888" s="301">
        <v>73.712754000000004</v>
      </c>
      <c r="BB1888" s="301">
        <v>22.9772725369691</v>
      </c>
      <c r="BC1888" s="301">
        <v>9.5</v>
      </c>
      <c r="BD1888" s="301"/>
      <c r="BE1888" s="300" t="s">
        <v>4204</v>
      </c>
      <c r="BF1888" s="298"/>
      <c r="BG1888" s="300" t="s">
        <v>312</v>
      </c>
      <c r="BH1888" s="300" t="s">
        <v>201</v>
      </c>
      <c r="BI1888" s="300" t="s">
        <v>620</v>
      </c>
      <c r="BJ1888" s="300" t="s">
        <v>103</v>
      </c>
      <c r="BK1888" s="299" t="s">
        <v>175</v>
      </c>
      <c r="BL1888" s="301">
        <v>246428.45906224</v>
      </c>
      <c r="BM1888" s="299" t="s">
        <v>309</v>
      </c>
      <c r="BN1888" s="301"/>
      <c r="BO1888" s="304">
        <v>39071</v>
      </c>
      <c r="BP1888" s="304">
        <v>46376</v>
      </c>
      <c r="BQ1888" s="297" t="s">
        <v>4757</v>
      </c>
      <c r="BR1888" s="297" t="s">
        <v>4764</v>
      </c>
      <c r="BS1888" s="297">
        <v>39071</v>
      </c>
      <c r="BT1888" s="297">
        <v>46376</v>
      </c>
      <c r="BU1888" s="301">
        <v>0</v>
      </c>
      <c r="BV1888" s="301">
        <v>66.83</v>
      </c>
      <c r="BW1888" s="301">
        <v>0</v>
      </c>
    </row>
    <row r="1889" spans="1:75" s="289" customFormat="1" ht="18.2" customHeight="1" x14ac:dyDescent="0.15">
      <c r="A1889" s="291">
        <v>1887</v>
      </c>
      <c r="B1889" s="292" t="s">
        <v>305</v>
      </c>
      <c r="C1889" s="292" t="s">
        <v>306</v>
      </c>
      <c r="D1889" s="312">
        <v>45170</v>
      </c>
      <c r="E1889" s="293" t="s">
        <v>2944</v>
      </c>
      <c r="F1889" s="308">
        <v>0</v>
      </c>
      <c r="G1889" s="308">
        <v>0</v>
      </c>
      <c r="H1889" s="295">
        <v>61368.04</v>
      </c>
      <c r="I1889" s="295">
        <v>0</v>
      </c>
      <c r="J1889" s="295">
        <v>0</v>
      </c>
      <c r="K1889" s="295">
        <v>61368.04</v>
      </c>
      <c r="L1889" s="295">
        <v>404.77</v>
      </c>
      <c r="M1889" s="295">
        <v>0</v>
      </c>
      <c r="N1889" s="295">
        <v>0</v>
      </c>
      <c r="O1889" s="295">
        <v>404.77</v>
      </c>
      <c r="P1889" s="295">
        <v>0</v>
      </c>
      <c r="Q1889" s="295">
        <v>0</v>
      </c>
      <c r="R1889" s="295">
        <v>60963.27</v>
      </c>
      <c r="S1889" s="295">
        <v>0</v>
      </c>
      <c r="T1889" s="295">
        <v>485.83</v>
      </c>
      <c r="U1889" s="295">
        <v>0</v>
      </c>
      <c r="V1889" s="295">
        <v>0</v>
      </c>
      <c r="W1889" s="295">
        <v>485.83</v>
      </c>
      <c r="X1889" s="295">
        <v>0</v>
      </c>
      <c r="Y1889" s="295">
        <v>0</v>
      </c>
      <c r="Z1889" s="295">
        <v>0</v>
      </c>
      <c r="AA1889" s="295">
        <v>70.790000000000006</v>
      </c>
      <c r="AB1889" s="295">
        <v>0</v>
      </c>
      <c r="AC1889" s="295">
        <v>0</v>
      </c>
      <c r="AD1889" s="295">
        <v>0</v>
      </c>
      <c r="AE1889" s="295">
        <v>0</v>
      </c>
      <c r="AF1889" s="295">
        <v>-20.47</v>
      </c>
      <c r="AG1889" s="295">
        <v>48.07</v>
      </c>
      <c r="AH1889" s="295">
        <v>129.27000000000001</v>
      </c>
      <c r="AI1889" s="295">
        <v>0</v>
      </c>
      <c r="AJ1889" s="295">
        <v>0</v>
      </c>
      <c r="AK1889" s="295">
        <v>0</v>
      </c>
      <c r="AL1889" s="295">
        <v>0</v>
      </c>
      <c r="AM1889" s="295">
        <v>0</v>
      </c>
      <c r="AN1889" s="295">
        <v>0</v>
      </c>
      <c r="AO1889" s="295">
        <v>0</v>
      </c>
      <c r="AP1889" s="295">
        <v>0.05</v>
      </c>
      <c r="AQ1889" s="295">
        <v>0</v>
      </c>
      <c r="AR1889" s="295">
        <v>0.08</v>
      </c>
      <c r="AS1889" s="295">
        <v>0</v>
      </c>
      <c r="AT1889" s="295">
        <f t="shared" si="29"/>
        <v>1118.23</v>
      </c>
      <c r="AU1889" s="295">
        <v>0</v>
      </c>
      <c r="AV1889" s="295">
        <v>0</v>
      </c>
      <c r="AW1889" s="296">
        <v>99</v>
      </c>
      <c r="AX1889" s="296">
        <v>300</v>
      </c>
      <c r="AY1889" s="295">
        <v>517000</v>
      </c>
      <c r="AZ1889" s="295">
        <v>101934.98</v>
      </c>
      <c r="BA1889" s="294">
        <v>74.546096000000006</v>
      </c>
      <c r="BB1889" s="294">
        <v>44.583064399423201</v>
      </c>
      <c r="BC1889" s="294">
        <v>9.5</v>
      </c>
      <c r="BD1889" s="294"/>
      <c r="BE1889" s="293" t="s">
        <v>4204</v>
      </c>
      <c r="BF1889" s="291"/>
      <c r="BG1889" s="293" t="s">
        <v>312</v>
      </c>
      <c r="BH1889" s="293" t="s">
        <v>201</v>
      </c>
      <c r="BI1889" s="293" t="s">
        <v>620</v>
      </c>
      <c r="BJ1889" s="293" t="s">
        <v>103</v>
      </c>
      <c r="BK1889" s="292" t="s">
        <v>175</v>
      </c>
      <c r="BL1889" s="294">
        <v>477409.21984391997</v>
      </c>
      <c r="BM1889" s="292" t="s">
        <v>309</v>
      </c>
      <c r="BN1889" s="294"/>
      <c r="BO1889" s="297">
        <v>39071</v>
      </c>
      <c r="BP1889" s="297">
        <v>48202</v>
      </c>
      <c r="BQ1889" s="297" t="s">
        <v>929</v>
      </c>
      <c r="BR1889" s="297" t="s">
        <v>4777</v>
      </c>
      <c r="BS1889" s="297">
        <v>39071</v>
      </c>
      <c r="BT1889" s="297">
        <v>48202</v>
      </c>
      <c r="BU1889" s="294">
        <v>0</v>
      </c>
      <c r="BV1889" s="294">
        <v>70.790000000000006</v>
      </c>
      <c r="BW1889" s="294">
        <v>0</v>
      </c>
    </row>
    <row r="1890" spans="1:75" s="289" customFormat="1" ht="18.2" customHeight="1" x14ac:dyDescent="0.15">
      <c r="A1890" s="298">
        <v>1888</v>
      </c>
      <c r="B1890" s="299" t="s">
        <v>305</v>
      </c>
      <c r="C1890" s="299" t="s">
        <v>306</v>
      </c>
      <c r="D1890" s="313">
        <v>45170</v>
      </c>
      <c r="E1890" s="300" t="s">
        <v>2945</v>
      </c>
      <c r="F1890" s="309">
        <v>117</v>
      </c>
      <c r="G1890" s="309">
        <v>116</v>
      </c>
      <c r="H1890" s="302">
        <v>57210.9</v>
      </c>
      <c r="I1890" s="302">
        <v>28571.45</v>
      </c>
      <c r="J1890" s="302">
        <v>0</v>
      </c>
      <c r="K1890" s="302">
        <v>85782.35</v>
      </c>
      <c r="L1890" s="302">
        <v>377.38</v>
      </c>
      <c r="M1890" s="302">
        <v>0</v>
      </c>
      <c r="N1890" s="302">
        <v>0</v>
      </c>
      <c r="O1890" s="302">
        <v>0</v>
      </c>
      <c r="P1890" s="302">
        <v>0</v>
      </c>
      <c r="Q1890" s="302">
        <v>0</v>
      </c>
      <c r="R1890" s="302">
        <v>85782.35</v>
      </c>
      <c r="S1890" s="302">
        <v>67743.350000000006</v>
      </c>
      <c r="T1890" s="302">
        <v>452.92</v>
      </c>
      <c r="U1890" s="302">
        <v>0</v>
      </c>
      <c r="V1890" s="302">
        <v>0</v>
      </c>
      <c r="W1890" s="302">
        <v>0</v>
      </c>
      <c r="X1890" s="302">
        <v>0</v>
      </c>
      <c r="Y1890" s="302">
        <v>0</v>
      </c>
      <c r="Z1890" s="302">
        <v>68196.27</v>
      </c>
      <c r="AA1890" s="302">
        <v>0</v>
      </c>
      <c r="AB1890" s="302">
        <v>0</v>
      </c>
      <c r="AC1890" s="302">
        <v>0</v>
      </c>
      <c r="AD1890" s="302">
        <v>0</v>
      </c>
      <c r="AE1890" s="302">
        <v>0</v>
      </c>
      <c r="AF1890" s="302">
        <v>0</v>
      </c>
      <c r="AG1890" s="302">
        <v>0</v>
      </c>
      <c r="AH1890" s="302">
        <v>0</v>
      </c>
      <c r="AI1890" s="302">
        <v>0</v>
      </c>
      <c r="AJ1890" s="302">
        <v>0</v>
      </c>
      <c r="AK1890" s="302">
        <v>0</v>
      </c>
      <c r="AL1890" s="302">
        <v>0</v>
      </c>
      <c r="AM1890" s="302">
        <v>0</v>
      </c>
      <c r="AN1890" s="302">
        <v>0</v>
      </c>
      <c r="AO1890" s="302">
        <v>0</v>
      </c>
      <c r="AP1890" s="302">
        <v>0</v>
      </c>
      <c r="AQ1890" s="302">
        <v>0</v>
      </c>
      <c r="AR1890" s="302">
        <v>0</v>
      </c>
      <c r="AS1890" s="302">
        <v>0</v>
      </c>
      <c r="AT1890" s="295">
        <f t="shared" si="29"/>
        <v>0</v>
      </c>
      <c r="AU1890" s="302">
        <v>28948.83</v>
      </c>
      <c r="AV1890" s="302">
        <v>68196.27</v>
      </c>
      <c r="AW1890" s="303">
        <v>99</v>
      </c>
      <c r="AX1890" s="303">
        <v>300</v>
      </c>
      <c r="AY1890" s="302">
        <v>476000.01</v>
      </c>
      <c r="AZ1890" s="302">
        <v>95032.79</v>
      </c>
      <c r="BA1890" s="301">
        <v>75.484662999999998</v>
      </c>
      <c r="BB1890" s="301">
        <v>68.137027031386197</v>
      </c>
      <c r="BC1890" s="301">
        <v>9.5</v>
      </c>
      <c r="BD1890" s="301"/>
      <c r="BE1890" s="300" t="s">
        <v>4204</v>
      </c>
      <c r="BF1890" s="298"/>
      <c r="BG1890" s="300" t="s">
        <v>312</v>
      </c>
      <c r="BH1890" s="300" t="s">
        <v>214</v>
      </c>
      <c r="BI1890" s="300" t="s">
        <v>632</v>
      </c>
      <c r="BJ1890" s="300" t="s">
        <v>4205</v>
      </c>
      <c r="BK1890" s="299" t="s">
        <v>175</v>
      </c>
      <c r="BL1890" s="301">
        <v>671769.81795559998</v>
      </c>
      <c r="BM1890" s="299" t="s">
        <v>309</v>
      </c>
      <c r="BN1890" s="301"/>
      <c r="BO1890" s="304">
        <v>39071</v>
      </c>
      <c r="BP1890" s="304">
        <v>48202</v>
      </c>
      <c r="BQ1890" s="297" t="s">
        <v>4033</v>
      </c>
      <c r="BR1890" s="297" t="s">
        <v>4759</v>
      </c>
      <c r="BS1890" s="297">
        <v>39071</v>
      </c>
      <c r="BT1890" s="297">
        <v>48202</v>
      </c>
      <c r="BU1890" s="301">
        <v>27039.87</v>
      </c>
      <c r="BV1890" s="301">
        <v>66</v>
      </c>
      <c r="BW1890" s="301">
        <v>0</v>
      </c>
    </row>
    <row r="1891" spans="1:75" s="289" customFormat="1" ht="18.2" customHeight="1" x14ac:dyDescent="0.15">
      <c r="A1891" s="291">
        <v>1889</v>
      </c>
      <c r="B1891" s="292" t="s">
        <v>305</v>
      </c>
      <c r="C1891" s="292" t="s">
        <v>306</v>
      </c>
      <c r="D1891" s="312">
        <v>45170</v>
      </c>
      <c r="E1891" s="293" t="s">
        <v>2946</v>
      </c>
      <c r="F1891" s="308">
        <v>0</v>
      </c>
      <c r="G1891" s="308">
        <v>0</v>
      </c>
      <c r="H1891" s="295">
        <v>30101.48</v>
      </c>
      <c r="I1891" s="295">
        <v>0</v>
      </c>
      <c r="J1891" s="295">
        <v>0</v>
      </c>
      <c r="K1891" s="295">
        <v>30101.48</v>
      </c>
      <c r="L1891" s="295">
        <v>642.58000000000004</v>
      </c>
      <c r="M1891" s="295">
        <v>0</v>
      </c>
      <c r="N1891" s="295">
        <v>0</v>
      </c>
      <c r="O1891" s="295">
        <v>642.58000000000004</v>
      </c>
      <c r="P1891" s="295">
        <v>0</v>
      </c>
      <c r="Q1891" s="295">
        <v>0</v>
      </c>
      <c r="R1891" s="295">
        <v>29458.9</v>
      </c>
      <c r="S1891" s="295">
        <v>0</v>
      </c>
      <c r="T1891" s="295">
        <v>238.3</v>
      </c>
      <c r="U1891" s="295">
        <v>0</v>
      </c>
      <c r="V1891" s="295">
        <v>0</v>
      </c>
      <c r="W1891" s="295">
        <v>238.3</v>
      </c>
      <c r="X1891" s="295">
        <v>0</v>
      </c>
      <c r="Y1891" s="295">
        <v>0</v>
      </c>
      <c r="Z1891" s="295">
        <v>0</v>
      </c>
      <c r="AA1891" s="295">
        <v>62.56</v>
      </c>
      <c r="AB1891" s="295">
        <v>0</v>
      </c>
      <c r="AC1891" s="295">
        <v>0</v>
      </c>
      <c r="AD1891" s="295">
        <v>0</v>
      </c>
      <c r="AE1891" s="295">
        <v>0</v>
      </c>
      <c r="AF1891" s="295">
        <v>-16.309999999999999</v>
      </c>
      <c r="AG1891" s="295">
        <v>41.04</v>
      </c>
      <c r="AH1891" s="295">
        <v>116.8</v>
      </c>
      <c r="AI1891" s="295">
        <v>0</v>
      </c>
      <c r="AJ1891" s="295">
        <v>0</v>
      </c>
      <c r="AK1891" s="295">
        <v>0</v>
      </c>
      <c r="AL1891" s="295">
        <v>0</v>
      </c>
      <c r="AM1891" s="295">
        <v>0</v>
      </c>
      <c r="AN1891" s="295">
        <v>0</v>
      </c>
      <c r="AO1891" s="295">
        <v>0</v>
      </c>
      <c r="AP1891" s="295">
        <v>1084.96</v>
      </c>
      <c r="AQ1891" s="295">
        <v>0</v>
      </c>
      <c r="AR1891" s="295">
        <v>1084.97</v>
      </c>
      <c r="AS1891" s="295">
        <v>0</v>
      </c>
      <c r="AT1891" s="295">
        <f t="shared" si="29"/>
        <v>1084.96</v>
      </c>
      <c r="AU1891" s="295">
        <v>0</v>
      </c>
      <c r="AV1891" s="295">
        <v>0</v>
      </c>
      <c r="AW1891" s="296">
        <v>39</v>
      </c>
      <c r="AX1891" s="296">
        <v>240</v>
      </c>
      <c r="AY1891" s="295">
        <v>400999.99</v>
      </c>
      <c r="AZ1891" s="295">
        <v>94501.96</v>
      </c>
      <c r="BA1891" s="294">
        <v>89.102248000000003</v>
      </c>
      <c r="BB1891" s="294">
        <v>27.775658976884699</v>
      </c>
      <c r="BC1891" s="294">
        <v>9.5</v>
      </c>
      <c r="BD1891" s="294"/>
      <c r="BE1891" s="293" t="s">
        <v>4204</v>
      </c>
      <c r="BF1891" s="291"/>
      <c r="BG1891" s="293" t="s">
        <v>310</v>
      </c>
      <c r="BH1891" s="293" t="s">
        <v>233</v>
      </c>
      <c r="BI1891" s="293" t="s">
        <v>608</v>
      </c>
      <c r="BJ1891" s="293" t="s">
        <v>103</v>
      </c>
      <c r="BK1891" s="292" t="s">
        <v>175</v>
      </c>
      <c r="BL1891" s="294">
        <v>230695.47395439999</v>
      </c>
      <c r="BM1891" s="292" t="s">
        <v>309</v>
      </c>
      <c r="BN1891" s="294"/>
      <c r="BO1891" s="297">
        <v>39071</v>
      </c>
      <c r="BP1891" s="297">
        <v>46376</v>
      </c>
      <c r="BQ1891" s="297" t="s">
        <v>4757</v>
      </c>
      <c r="BR1891" s="297" t="s">
        <v>4764</v>
      </c>
      <c r="BS1891" s="297">
        <v>39071</v>
      </c>
      <c r="BT1891" s="297">
        <v>46376</v>
      </c>
      <c r="BU1891" s="294">
        <v>0</v>
      </c>
      <c r="BV1891" s="294">
        <v>62.56</v>
      </c>
      <c r="BW1891" s="294">
        <v>0</v>
      </c>
    </row>
    <row r="1892" spans="1:75" s="289" customFormat="1" ht="18.2" customHeight="1" x14ac:dyDescent="0.15">
      <c r="A1892" s="298">
        <v>1890</v>
      </c>
      <c r="B1892" s="299" t="s">
        <v>305</v>
      </c>
      <c r="C1892" s="299" t="s">
        <v>306</v>
      </c>
      <c r="D1892" s="313">
        <v>45170</v>
      </c>
      <c r="E1892" s="300" t="s">
        <v>2947</v>
      </c>
      <c r="F1892" s="309">
        <v>136</v>
      </c>
      <c r="G1892" s="309">
        <v>135</v>
      </c>
      <c r="H1892" s="302">
        <v>35704.629999999997</v>
      </c>
      <c r="I1892" s="302">
        <v>19308.91</v>
      </c>
      <c r="J1892" s="302">
        <v>0</v>
      </c>
      <c r="K1892" s="302">
        <v>55013.54</v>
      </c>
      <c r="L1892" s="302">
        <v>234.42</v>
      </c>
      <c r="M1892" s="302">
        <v>0</v>
      </c>
      <c r="N1892" s="302">
        <v>0</v>
      </c>
      <c r="O1892" s="302">
        <v>0</v>
      </c>
      <c r="P1892" s="302">
        <v>0</v>
      </c>
      <c r="Q1892" s="302">
        <v>0</v>
      </c>
      <c r="R1892" s="302">
        <v>55013.54</v>
      </c>
      <c r="S1892" s="302">
        <v>50899.19</v>
      </c>
      <c r="T1892" s="302">
        <v>285.64</v>
      </c>
      <c r="U1892" s="302">
        <v>0</v>
      </c>
      <c r="V1892" s="302">
        <v>0</v>
      </c>
      <c r="W1892" s="302">
        <v>0</v>
      </c>
      <c r="X1892" s="302">
        <v>0</v>
      </c>
      <c r="Y1892" s="302">
        <v>0</v>
      </c>
      <c r="Z1892" s="302">
        <v>51184.83</v>
      </c>
      <c r="AA1892" s="302">
        <v>0</v>
      </c>
      <c r="AB1892" s="302">
        <v>0</v>
      </c>
      <c r="AC1892" s="302">
        <v>0</v>
      </c>
      <c r="AD1892" s="302">
        <v>0</v>
      </c>
      <c r="AE1892" s="302">
        <v>0</v>
      </c>
      <c r="AF1892" s="302">
        <v>0</v>
      </c>
      <c r="AG1892" s="302">
        <v>0</v>
      </c>
      <c r="AH1892" s="302">
        <v>0</v>
      </c>
      <c r="AI1892" s="302">
        <v>0</v>
      </c>
      <c r="AJ1892" s="302">
        <v>0</v>
      </c>
      <c r="AK1892" s="302">
        <v>0</v>
      </c>
      <c r="AL1892" s="302">
        <v>0</v>
      </c>
      <c r="AM1892" s="302">
        <v>0</v>
      </c>
      <c r="AN1892" s="302">
        <v>0</v>
      </c>
      <c r="AO1892" s="302">
        <v>0</v>
      </c>
      <c r="AP1892" s="302">
        <v>0</v>
      </c>
      <c r="AQ1892" s="302">
        <v>0</v>
      </c>
      <c r="AR1892" s="302">
        <v>0</v>
      </c>
      <c r="AS1892" s="302">
        <v>0</v>
      </c>
      <c r="AT1892" s="295">
        <f t="shared" si="29"/>
        <v>0</v>
      </c>
      <c r="AU1892" s="302">
        <v>19543.330000000002</v>
      </c>
      <c r="AV1892" s="302">
        <v>51184.83</v>
      </c>
      <c r="AW1892" s="303">
        <v>99</v>
      </c>
      <c r="AX1892" s="303">
        <v>300</v>
      </c>
      <c r="AY1892" s="302">
        <v>257000</v>
      </c>
      <c r="AZ1892" s="302">
        <v>59053.55</v>
      </c>
      <c r="BA1892" s="301">
        <v>86.877056999999994</v>
      </c>
      <c r="BB1892" s="301">
        <v>80.933567081941405</v>
      </c>
      <c r="BC1892" s="301">
        <v>9.6</v>
      </c>
      <c r="BD1892" s="301"/>
      <c r="BE1892" s="300" t="s">
        <v>4204</v>
      </c>
      <c r="BF1892" s="298"/>
      <c r="BG1892" s="300" t="s">
        <v>315</v>
      </c>
      <c r="BH1892" s="300" t="s">
        <v>183</v>
      </c>
      <c r="BI1892" s="300" t="s">
        <v>777</v>
      </c>
      <c r="BJ1892" s="300" t="s">
        <v>4205</v>
      </c>
      <c r="BK1892" s="299" t="s">
        <v>175</v>
      </c>
      <c r="BL1892" s="301">
        <v>430816.31303984002</v>
      </c>
      <c r="BM1892" s="299" t="s">
        <v>309</v>
      </c>
      <c r="BN1892" s="301"/>
      <c r="BO1892" s="304">
        <v>39071</v>
      </c>
      <c r="BP1892" s="304">
        <v>48202</v>
      </c>
      <c r="BQ1892" s="297" t="s">
        <v>946</v>
      </c>
      <c r="BR1892" s="297" t="s">
        <v>4775</v>
      </c>
      <c r="BS1892" s="297">
        <v>39071</v>
      </c>
      <c r="BT1892" s="297">
        <v>48202</v>
      </c>
      <c r="BU1892" s="301">
        <v>21142.41</v>
      </c>
      <c r="BV1892" s="301">
        <v>53.53</v>
      </c>
      <c r="BW1892" s="301">
        <v>0</v>
      </c>
    </row>
    <row r="1893" spans="1:75" s="289" customFormat="1" ht="18.2" customHeight="1" x14ac:dyDescent="0.15">
      <c r="A1893" s="291">
        <v>1891</v>
      </c>
      <c r="B1893" s="292" t="s">
        <v>305</v>
      </c>
      <c r="C1893" s="292" t="s">
        <v>306</v>
      </c>
      <c r="D1893" s="312">
        <v>45170</v>
      </c>
      <c r="E1893" s="293" t="s">
        <v>2948</v>
      </c>
      <c r="F1893" s="308">
        <v>154</v>
      </c>
      <c r="G1893" s="308">
        <v>153</v>
      </c>
      <c r="H1893" s="295">
        <v>38219.24</v>
      </c>
      <c r="I1893" s="295">
        <v>22098.42</v>
      </c>
      <c r="J1893" s="295">
        <v>0</v>
      </c>
      <c r="K1893" s="295">
        <v>60317.66</v>
      </c>
      <c r="L1893" s="295">
        <v>250.94</v>
      </c>
      <c r="M1893" s="295">
        <v>0</v>
      </c>
      <c r="N1893" s="295">
        <v>0</v>
      </c>
      <c r="O1893" s="295">
        <v>0</v>
      </c>
      <c r="P1893" s="295">
        <v>0</v>
      </c>
      <c r="Q1893" s="295">
        <v>0</v>
      </c>
      <c r="R1893" s="295">
        <v>60317.66</v>
      </c>
      <c r="S1893" s="295">
        <v>63075.15</v>
      </c>
      <c r="T1893" s="295">
        <v>305.75</v>
      </c>
      <c r="U1893" s="295">
        <v>0</v>
      </c>
      <c r="V1893" s="295">
        <v>0</v>
      </c>
      <c r="W1893" s="295">
        <v>0</v>
      </c>
      <c r="X1893" s="295">
        <v>0</v>
      </c>
      <c r="Y1893" s="295">
        <v>0</v>
      </c>
      <c r="Z1893" s="295">
        <v>63380.9</v>
      </c>
      <c r="AA1893" s="295">
        <v>0</v>
      </c>
      <c r="AB1893" s="295">
        <v>0</v>
      </c>
      <c r="AC1893" s="295">
        <v>0</v>
      </c>
      <c r="AD1893" s="295">
        <v>0</v>
      </c>
      <c r="AE1893" s="295">
        <v>0</v>
      </c>
      <c r="AF1893" s="295">
        <v>0</v>
      </c>
      <c r="AG1893" s="295">
        <v>0</v>
      </c>
      <c r="AH1893" s="295">
        <v>0</v>
      </c>
      <c r="AI1893" s="295">
        <v>0</v>
      </c>
      <c r="AJ1893" s="295">
        <v>0</v>
      </c>
      <c r="AK1893" s="295">
        <v>0</v>
      </c>
      <c r="AL1893" s="295">
        <v>0</v>
      </c>
      <c r="AM1893" s="295">
        <v>0</v>
      </c>
      <c r="AN1893" s="295">
        <v>0</v>
      </c>
      <c r="AO1893" s="295">
        <v>0</v>
      </c>
      <c r="AP1893" s="295">
        <v>0</v>
      </c>
      <c r="AQ1893" s="295">
        <v>0</v>
      </c>
      <c r="AR1893" s="295">
        <v>0</v>
      </c>
      <c r="AS1893" s="295">
        <v>0</v>
      </c>
      <c r="AT1893" s="295">
        <f t="shared" si="29"/>
        <v>0</v>
      </c>
      <c r="AU1893" s="295">
        <v>22349.360000000001</v>
      </c>
      <c r="AV1893" s="295">
        <v>63380.9</v>
      </c>
      <c r="AW1893" s="296">
        <v>99</v>
      </c>
      <c r="AX1893" s="296">
        <v>300</v>
      </c>
      <c r="AY1893" s="295">
        <v>362499.99</v>
      </c>
      <c r="AZ1893" s="295">
        <v>63212.9</v>
      </c>
      <c r="BA1893" s="294">
        <v>65.931038999999998</v>
      </c>
      <c r="BB1893" s="294">
        <v>62.911304399082198</v>
      </c>
      <c r="BC1893" s="294">
        <v>9.6</v>
      </c>
      <c r="BD1893" s="294"/>
      <c r="BE1893" s="293" t="s">
        <v>4204</v>
      </c>
      <c r="BF1893" s="291"/>
      <c r="BG1893" s="293" t="s">
        <v>380</v>
      </c>
      <c r="BH1893" s="293" t="s">
        <v>202</v>
      </c>
      <c r="BI1893" s="293" t="s">
        <v>381</v>
      </c>
      <c r="BJ1893" s="293" t="s">
        <v>4205</v>
      </c>
      <c r="BK1893" s="292" t="s">
        <v>175</v>
      </c>
      <c r="BL1893" s="294">
        <v>472353.38595536002</v>
      </c>
      <c r="BM1893" s="292" t="s">
        <v>309</v>
      </c>
      <c r="BN1893" s="294"/>
      <c r="BO1893" s="297">
        <v>39071</v>
      </c>
      <c r="BP1893" s="297">
        <v>48202</v>
      </c>
      <c r="BQ1893" s="297" t="s">
        <v>4196</v>
      </c>
      <c r="BR1893" s="297" t="s">
        <v>4804</v>
      </c>
      <c r="BS1893" s="297">
        <v>39071</v>
      </c>
      <c r="BT1893" s="297">
        <v>48202</v>
      </c>
      <c r="BU1893" s="294">
        <v>26151.72</v>
      </c>
      <c r="BV1893" s="294">
        <v>57.3</v>
      </c>
      <c r="BW1893" s="294">
        <v>0</v>
      </c>
    </row>
    <row r="1894" spans="1:75" s="289" customFormat="1" ht="18.2" customHeight="1" x14ac:dyDescent="0.15">
      <c r="A1894" s="298">
        <v>1892</v>
      </c>
      <c r="B1894" s="299" t="s">
        <v>305</v>
      </c>
      <c r="C1894" s="299" t="s">
        <v>306</v>
      </c>
      <c r="D1894" s="313">
        <v>45170</v>
      </c>
      <c r="E1894" s="300" t="s">
        <v>2949</v>
      </c>
      <c r="F1894" s="309">
        <v>121</v>
      </c>
      <c r="G1894" s="309">
        <v>120</v>
      </c>
      <c r="H1894" s="302">
        <v>29690.81</v>
      </c>
      <c r="I1894" s="302">
        <v>15000.37</v>
      </c>
      <c r="J1894" s="302">
        <v>0</v>
      </c>
      <c r="K1894" s="302">
        <v>44691.18</v>
      </c>
      <c r="L1894" s="302">
        <v>194.92</v>
      </c>
      <c r="M1894" s="302">
        <v>0</v>
      </c>
      <c r="N1894" s="302">
        <v>0</v>
      </c>
      <c r="O1894" s="302">
        <v>0</v>
      </c>
      <c r="P1894" s="302">
        <v>0</v>
      </c>
      <c r="Q1894" s="302">
        <v>0</v>
      </c>
      <c r="R1894" s="302">
        <v>44691.18</v>
      </c>
      <c r="S1894" s="302">
        <v>36740.720000000001</v>
      </c>
      <c r="T1894" s="302">
        <v>237.53</v>
      </c>
      <c r="U1894" s="302">
        <v>0</v>
      </c>
      <c r="V1894" s="302">
        <v>0</v>
      </c>
      <c r="W1894" s="302">
        <v>0</v>
      </c>
      <c r="X1894" s="302">
        <v>0</v>
      </c>
      <c r="Y1894" s="302">
        <v>0</v>
      </c>
      <c r="Z1894" s="302">
        <v>36978.25</v>
      </c>
      <c r="AA1894" s="302">
        <v>0</v>
      </c>
      <c r="AB1894" s="302">
        <v>0</v>
      </c>
      <c r="AC1894" s="302">
        <v>0</v>
      </c>
      <c r="AD1894" s="302">
        <v>0</v>
      </c>
      <c r="AE1894" s="302">
        <v>0</v>
      </c>
      <c r="AF1894" s="302">
        <v>0</v>
      </c>
      <c r="AG1894" s="302">
        <v>0</v>
      </c>
      <c r="AH1894" s="302">
        <v>0</v>
      </c>
      <c r="AI1894" s="302">
        <v>0</v>
      </c>
      <c r="AJ1894" s="302">
        <v>0</v>
      </c>
      <c r="AK1894" s="302">
        <v>0</v>
      </c>
      <c r="AL1894" s="302">
        <v>0</v>
      </c>
      <c r="AM1894" s="302">
        <v>0</v>
      </c>
      <c r="AN1894" s="302">
        <v>0</v>
      </c>
      <c r="AO1894" s="302">
        <v>0</v>
      </c>
      <c r="AP1894" s="302">
        <v>0</v>
      </c>
      <c r="AQ1894" s="302">
        <v>0</v>
      </c>
      <c r="AR1894" s="302">
        <v>0</v>
      </c>
      <c r="AS1894" s="302">
        <v>0</v>
      </c>
      <c r="AT1894" s="295">
        <f t="shared" si="29"/>
        <v>0</v>
      </c>
      <c r="AU1894" s="302">
        <v>15195.29</v>
      </c>
      <c r="AV1894" s="302">
        <v>36978.25</v>
      </c>
      <c r="AW1894" s="303">
        <v>99</v>
      </c>
      <c r="AX1894" s="303">
        <v>300</v>
      </c>
      <c r="AY1894" s="302">
        <v>247499.98</v>
      </c>
      <c r="AZ1894" s="302">
        <v>49105.51</v>
      </c>
      <c r="BA1894" s="301">
        <v>75.014852000000005</v>
      </c>
      <c r="BB1894" s="301">
        <v>68.271406882961998</v>
      </c>
      <c r="BC1894" s="301">
        <v>9.6</v>
      </c>
      <c r="BD1894" s="301"/>
      <c r="BE1894" s="300" t="s">
        <v>4204</v>
      </c>
      <c r="BF1894" s="298"/>
      <c r="BG1894" s="300" t="s">
        <v>451</v>
      </c>
      <c r="BH1894" s="300" t="s">
        <v>666</v>
      </c>
      <c r="BI1894" s="300" t="s">
        <v>667</v>
      </c>
      <c r="BJ1894" s="300" t="s">
        <v>4205</v>
      </c>
      <c r="BK1894" s="299" t="s">
        <v>175</v>
      </c>
      <c r="BL1894" s="301">
        <v>349980.92093328002</v>
      </c>
      <c r="BM1894" s="299" t="s">
        <v>309</v>
      </c>
      <c r="BN1894" s="301"/>
      <c r="BO1894" s="304">
        <v>39071</v>
      </c>
      <c r="BP1894" s="304">
        <v>48202</v>
      </c>
      <c r="BQ1894" s="297" t="s">
        <v>929</v>
      </c>
      <c r="BR1894" s="297" t="s">
        <v>4777</v>
      </c>
      <c r="BS1894" s="297">
        <v>39071</v>
      </c>
      <c r="BT1894" s="297">
        <v>48202</v>
      </c>
      <c r="BU1894" s="301">
        <v>15672</v>
      </c>
      <c r="BV1894" s="301">
        <v>44.52</v>
      </c>
      <c r="BW1894" s="301">
        <v>0</v>
      </c>
    </row>
    <row r="1895" spans="1:75" s="289" customFormat="1" ht="18.2" customHeight="1" x14ac:dyDescent="0.15">
      <c r="A1895" s="291">
        <v>1893</v>
      </c>
      <c r="B1895" s="292" t="s">
        <v>305</v>
      </c>
      <c r="C1895" s="292" t="s">
        <v>306</v>
      </c>
      <c r="D1895" s="312">
        <v>45170</v>
      </c>
      <c r="E1895" s="293" t="s">
        <v>2950</v>
      </c>
      <c r="F1895" s="308">
        <v>88</v>
      </c>
      <c r="G1895" s="308">
        <v>88</v>
      </c>
      <c r="H1895" s="295">
        <v>0</v>
      </c>
      <c r="I1895" s="295">
        <v>33420.94</v>
      </c>
      <c r="J1895" s="295">
        <v>0</v>
      </c>
      <c r="K1895" s="295">
        <v>33420.94</v>
      </c>
      <c r="L1895" s="295">
        <v>0</v>
      </c>
      <c r="M1895" s="295">
        <v>0</v>
      </c>
      <c r="N1895" s="295">
        <v>0</v>
      </c>
      <c r="O1895" s="295">
        <v>0</v>
      </c>
      <c r="P1895" s="295">
        <v>0</v>
      </c>
      <c r="Q1895" s="295">
        <v>0</v>
      </c>
      <c r="R1895" s="295">
        <v>33420.94</v>
      </c>
      <c r="S1895" s="295">
        <v>13231</v>
      </c>
      <c r="T1895" s="295">
        <v>0</v>
      </c>
      <c r="U1895" s="295">
        <v>0</v>
      </c>
      <c r="V1895" s="295">
        <v>0</v>
      </c>
      <c r="W1895" s="295">
        <v>0</v>
      </c>
      <c r="X1895" s="295">
        <v>0</v>
      </c>
      <c r="Y1895" s="295">
        <v>0</v>
      </c>
      <c r="Z1895" s="295">
        <v>13231</v>
      </c>
      <c r="AA1895" s="295">
        <v>0</v>
      </c>
      <c r="AB1895" s="295">
        <v>0</v>
      </c>
      <c r="AC1895" s="295">
        <v>0</v>
      </c>
      <c r="AD1895" s="295">
        <v>0</v>
      </c>
      <c r="AE1895" s="295">
        <v>0</v>
      </c>
      <c r="AF1895" s="295">
        <v>0</v>
      </c>
      <c r="AG1895" s="295">
        <v>0</v>
      </c>
      <c r="AH1895" s="295">
        <v>0</v>
      </c>
      <c r="AI1895" s="295">
        <v>0</v>
      </c>
      <c r="AJ1895" s="295">
        <v>0</v>
      </c>
      <c r="AK1895" s="295">
        <v>0</v>
      </c>
      <c r="AL1895" s="295">
        <v>0</v>
      </c>
      <c r="AM1895" s="295">
        <v>0</v>
      </c>
      <c r="AN1895" s="295">
        <v>0</v>
      </c>
      <c r="AO1895" s="295">
        <v>0</v>
      </c>
      <c r="AP1895" s="295">
        <v>0</v>
      </c>
      <c r="AQ1895" s="295">
        <v>0</v>
      </c>
      <c r="AR1895" s="295">
        <v>0</v>
      </c>
      <c r="AS1895" s="295">
        <v>0</v>
      </c>
      <c r="AT1895" s="295">
        <f t="shared" si="29"/>
        <v>0</v>
      </c>
      <c r="AU1895" s="295">
        <v>33420.94</v>
      </c>
      <c r="AV1895" s="295">
        <v>13231</v>
      </c>
      <c r="AW1895" s="296">
        <v>115</v>
      </c>
      <c r="AX1895" s="296">
        <v>300</v>
      </c>
      <c r="AY1895" s="295">
        <v>253000.01</v>
      </c>
      <c r="AZ1895" s="295">
        <v>60325</v>
      </c>
      <c r="BA1895" s="294">
        <v>89.720533000000003</v>
      </c>
      <c r="BB1895" s="294">
        <v>49.706498966614497</v>
      </c>
      <c r="BC1895" s="294">
        <v>9.6</v>
      </c>
      <c r="BD1895" s="294"/>
      <c r="BE1895" s="293" t="s">
        <v>4204</v>
      </c>
      <c r="BF1895" s="291"/>
      <c r="BG1895" s="293" t="s">
        <v>333</v>
      </c>
      <c r="BH1895" s="293" t="s">
        <v>616</v>
      </c>
      <c r="BI1895" s="293" t="s">
        <v>617</v>
      </c>
      <c r="BJ1895" s="293" t="s">
        <v>4205</v>
      </c>
      <c r="BK1895" s="292" t="s">
        <v>175</v>
      </c>
      <c r="BL1895" s="294">
        <v>261722.58955023999</v>
      </c>
      <c r="BM1895" s="292" t="s">
        <v>309</v>
      </c>
      <c r="BN1895" s="294"/>
      <c r="BO1895" s="297">
        <v>39051</v>
      </c>
      <c r="BP1895" s="297">
        <v>48182</v>
      </c>
      <c r="BQ1895" s="297" t="s">
        <v>947</v>
      </c>
      <c r="BR1895" s="297" t="s">
        <v>4774</v>
      </c>
      <c r="BS1895" s="297">
        <v>39051</v>
      </c>
      <c r="BT1895" s="297">
        <v>48182</v>
      </c>
      <c r="BU1895" s="294">
        <v>13946.24</v>
      </c>
      <c r="BV1895" s="294">
        <v>0</v>
      </c>
      <c r="BW1895" s="294">
        <v>0</v>
      </c>
    </row>
    <row r="1896" spans="1:75" s="289" customFormat="1" ht="18.2" customHeight="1" x14ac:dyDescent="0.15">
      <c r="A1896" s="298">
        <v>1894</v>
      </c>
      <c r="B1896" s="299" t="s">
        <v>305</v>
      </c>
      <c r="C1896" s="299" t="s">
        <v>306</v>
      </c>
      <c r="D1896" s="313">
        <v>45170</v>
      </c>
      <c r="E1896" s="300" t="s">
        <v>2951</v>
      </c>
      <c r="F1896" s="309">
        <v>158</v>
      </c>
      <c r="G1896" s="309">
        <v>157</v>
      </c>
      <c r="H1896" s="302">
        <v>163790.85999999999</v>
      </c>
      <c r="I1896" s="302">
        <v>97859.95</v>
      </c>
      <c r="J1896" s="302">
        <v>0</v>
      </c>
      <c r="K1896" s="302">
        <v>261650.81</v>
      </c>
      <c r="L1896" s="302">
        <v>1085.4000000000001</v>
      </c>
      <c r="M1896" s="302">
        <v>0</v>
      </c>
      <c r="N1896" s="302">
        <v>0</v>
      </c>
      <c r="O1896" s="302">
        <v>0</v>
      </c>
      <c r="P1896" s="302">
        <v>0</v>
      </c>
      <c r="Q1896" s="302">
        <v>0</v>
      </c>
      <c r="R1896" s="302">
        <v>261650.81</v>
      </c>
      <c r="S1896" s="302">
        <v>273582.84999999998</v>
      </c>
      <c r="T1896" s="302">
        <v>1283.03</v>
      </c>
      <c r="U1896" s="302">
        <v>0</v>
      </c>
      <c r="V1896" s="302">
        <v>0</v>
      </c>
      <c r="W1896" s="302">
        <v>0</v>
      </c>
      <c r="X1896" s="302">
        <v>0</v>
      </c>
      <c r="Y1896" s="302">
        <v>0</v>
      </c>
      <c r="Z1896" s="302">
        <v>274865.88</v>
      </c>
      <c r="AA1896" s="302">
        <v>0</v>
      </c>
      <c r="AB1896" s="302">
        <v>0</v>
      </c>
      <c r="AC1896" s="302">
        <v>0</v>
      </c>
      <c r="AD1896" s="302">
        <v>0</v>
      </c>
      <c r="AE1896" s="302">
        <v>0</v>
      </c>
      <c r="AF1896" s="302">
        <v>0</v>
      </c>
      <c r="AG1896" s="302">
        <v>0</v>
      </c>
      <c r="AH1896" s="302">
        <v>0</v>
      </c>
      <c r="AI1896" s="302">
        <v>0</v>
      </c>
      <c r="AJ1896" s="302">
        <v>0</v>
      </c>
      <c r="AK1896" s="302">
        <v>0</v>
      </c>
      <c r="AL1896" s="302">
        <v>0</v>
      </c>
      <c r="AM1896" s="302">
        <v>0</v>
      </c>
      <c r="AN1896" s="302">
        <v>0</v>
      </c>
      <c r="AO1896" s="302">
        <v>0</v>
      </c>
      <c r="AP1896" s="302">
        <v>0</v>
      </c>
      <c r="AQ1896" s="302">
        <v>0</v>
      </c>
      <c r="AR1896" s="302">
        <v>0</v>
      </c>
      <c r="AS1896" s="302">
        <v>0</v>
      </c>
      <c r="AT1896" s="295">
        <f t="shared" si="29"/>
        <v>0</v>
      </c>
      <c r="AU1896" s="302">
        <v>98945.35</v>
      </c>
      <c r="AV1896" s="302">
        <v>274865.88</v>
      </c>
      <c r="AW1896" s="303">
        <v>99</v>
      </c>
      <c r="AX1896" s="303">
        <v>300</v>
      </c>
      <c r="AY1896" s="302">
        <v>1150000</v>
      </c>
      <c r="AZ1896" s="302">
        <v>273252.26</v>
      </c>
      <c r="BA1896" s="301">
        <v>89.85</v>
      </c>
      <c r="BB1896" s="301">
        <v>86.035245521848594</v>
      </c>
      <c r="BC1896" s="301">
        <v>9.4</v>
      </c>
      <c r="BD1896" s="301"/>
      <c r="BE1896" s="300" t="s">
        <v>4204</v>
      </c>
      <c r="BF1896" s="298"/>
      <c r="BG1896" s="300" t="s">
        <v>349</v>
      </c>
      <c r="BH1896" s="300" t="s">
        <v>180</v>
      </c>
      <c r="BI1896" s="300" t="s">
        <v>756</v>
      </c>
      <c r="BJ1896" s="300" t="s">
        <v>4205</v>
      </c>
      <c r="BK1896" s="299" t="s">
        <v>175</v>
      </c>
      <c r="BL1896" s="301">
        <v>2049012.61158776</v>
      </c>
      <c r="BM1896" s="299" t="s">
        <v>309</v>
      </c>
      <c r="BN1896" s="301"/>
      <c r="BO1896" s="304">
        <v>39072</v>
      </c>
      <c r="BP1896" s="304">
        <v>48203</v>
      </c>
      <c r="BQ1896" s="297" t="s">
        <v>956</v>
      </c>
      <c r="BR1896" s="297" t="s">
        <v>4794</v>
      </c>
      <c r="BS1896" s="297">
        <v>39072</v>
      </c>
      <c r="BT1896" s="297">
        <v>48203</v>
      </c>
      <c r="BU1896" s="301">
        <v>88807.05</v>
      </c>
      <c r="BV1896" s="301">
        <v>104.64</v>
      </c>
      <c r="BW1896" s="301">
        <v>0</v>
      </c>
    </row>
    <row r="1897" spans="1:75" s="289" customFormat="1" ht="18.2" customHeight="1" x14ac:dyDescent="0.15">
      <c r="A1897" s="291">
        <v>1895</v>
      </c>
      <c r="B1897" s="292" t="s">
        <v>305</v>
      </c>
      <c r="C1897" s="292" t="s">
        <v>306</v>
      </c>
      <c r="D1897" s="312">
        <v>45170</v>
      </c>
      <c r="E1897" s="293" t="s">
        <v>2952</v>
      </c>
      <c r="F1897" s="308">
        <v>105</v>
      </c>
      <c r="G1897" s="308">
        <v>104</v>
      </c>
      <c r="H1897" s="295">
        <v>36910.14</v>
      </c>
      <c r="I1897" s="295">
        <v>17066.09</v>
      </c>
      <c r="J1897" s="295">
        <v>0</v>
      </c>
      <c r="K1897" s="295">
        <v>53976.23</v>
      </c>
      <c r="L1897" s="295">
        <v>242.34</v>
      </c>
      <c r="M1897" s="295">
        <v>0</v>
      </c>
      <c r="N1897" s="295">
        <v>0</v>
      </c>
      <c r="O1897" s="295">
        <v>0</v>
      </c>
      <c r="P1897" s="295">
        <v>0</v>
      </c>
      <c r="Q1897" s="295">
        <v>0</v>
      </c>
      <c r="R1897" s="295">
        <v>53976.23</v>
      </c>
      <c r="S1897" s="295">
        <v>38846.39</v>
      </c>
      <c r="T1897" s="295">
        <v>295.27999999999997</v>
      </c>
      <c r="U1897" s="295">
        <v>0</v>
      </c>
      <c r="V1897" s="295">
        <v>0</v>
      </c>
      <c r="W1897" s="295">
        <v>0</v>
      </c>
      <c r="X1897" s="295">
        <v>0</v>
      </c>
      <c r="Y1897" s="295">
        <v>0</v>
      </c>
      <c r="Z1897" s="295">
        <v>39141.67</v>
      </c>
      <c r="AA1897" s="295">
        <v>0</v>
      </c>
      <c r="AB1897" s="295">
        <v>0</v>
      </c>
      <c r="AC1897" s="295">
        <v>0</v>
      </c>
      <c r="AD1897" s="295">
        <v>0</v>
      </c>
      <c r="AE1897" s="295">
        <v>0</v>
      </c>
      <c r="AF1897" s="295">
        <v>0</v>
      </c>
      <c r="AG1897" s="295">
        <v>0</v>
      </c>
      <c r="AH1897" s="295">
        <v>0</v>
      </c>
      <c r="AI1897" s="295">
        <v>0</v>
      </c>
      <c r="AJ1897" s="295">
        <v>0</v>
      </c>
      <c r="AK1897" s="295">
        <v>0</v>
      </c>
      <c r="AL1897" s="295">
        <v>0</v>
      </c>
      <c r="AM1897" s="295">
        <v>0</v>
      </c>
      <c r="AN1897" s="295">
        <v>0</v>
      </c>
      <c r="AO1897" s="295">
        <v>0</v>
      </c>
      <c r="AP1897" s="295">
        <v>0</v>
      </c>
      <c r="AQ1897" s="295">
        <v>0</v>
      </c>
      <c r="AR1897" s="295">
        <v>0</v>
      </c>
      <c r="AS1897" s="295">
        <v>0</v>
      </c>
      <c r="AT1897" s="295">
        <f t="shared" si="29"/>
        <v>0</v>
      </c>
      <c r="AU1897" s="295">
        <v>17308.43</v>
      </c>
      <c r="AV1897" s="295">
        <v>39141.67</v>
      </c>
      <c r="AW1897" s="296">
        <v>99</v>
      </c>
      <c r="AX1897" s="296">
        <v>300</v>
      </c>
      <c r="AY1897" s="295">
        <v>365000.01</v>
      </c>
      <c r="AZ1897" s="295">
        <v>61047.5</v>
      </c>
      <c r="BA1897" s="294">
        <v>63.245142000000001</v>
      </c>
      <c r="BB1897" s="294">
        <v>55.919314156593799</v>
      </c>
      <c r="BC1897" s="294">
        <v>9.6</v>
      </c>
      <c r="BD1897" s="294"/>
      <c r="BE1897" s="293" t="s">
        <v>4204</v>
      </c>
      <c r="BF1897" s="291"/>
      <c r="BG1897" s="293" t="s">
        <v>315</v>
      </c>
      <c r="BH1897" s="293" t="s">
        <v>179</v>
      </c>
      <c r="BI1897" s="293" t="s">
        <v>363</v>
      </c>
      <c r="BJ1897" s="293" t="s">
        <v>4205</v>
      </c>
      <c r="BK1897" s="292" t="s">
        <v>175</v>
      </c>
      <c r="BL1897" s="294">
        <v>422693.03884807997</v>
      </c>
      <c r="BM1897" s="292" t="s">
        <v>309</v>
      </c>
      <c r="BN1897" s="294"/>
      <c r="BO1897" s="297">
        <v>39072</v>
      </c>
      <c r="BP1897" s="297">
        <v>48203</v>
      </c>
      <c r="BQ1897" s="297" t="s">
        <v>937</v>
      </c>
      <c r="BR1897" s="297" t="s">
        <v>4765</v>
      </c>
      <c r="BS1897" s="297">
        <v>39072</v>
      </c>
      <c r="BT1897" s="297">
        <v>48203</v>
      </c>
      <c r="BU1897" s="294">
        <v>17282.599999999999</v>
      </c>
      <c r="BV1897" s="294">
        <v>55.34</v>
      </c>
      <c r="BW1897" s="294">
        <v>0</v>
      </c>
    </row>
    <row r="1898" spans="1:75" s="289" customFormat="1" ht="18.2" customHeight="1" x14ac:dyDescent="0.15">
      <c r="A1898" s="298">
        <v>1896</v>
      </c>
      <c r="B1898" s="299" t="s">
        <v>305</v>
      </c>
      <c r="C1898" s="299" t="s">
        <v>306</v>
      </c>
      <c r="D1898" s="313">
        <v>45170</v>
      </c>
      <c r="E1898" s="300" t="s">
        <v>2953</v>
      </c>
      <c r="F1898" s="309">
        <v>157</v>
      </c>
      <c r="G1898" s="309">
        <v>156</v>
      </c>
      <c r="H1898" s="302">
        <v>29261.7</v>
      </c>
      <c r="I1898" s="302">
        <v>17084.36</v>
      </c>
      <c r="J1898" s="302">
        <v>0</v>
      </c>
      <c r="K1898" s="302">
        <v>46346.06</v>
      </c>
      <c r="L1898" s="302">
        <v>192.1</v>
      </c>
      <c r="M1898" s="302">
        <v>0</v>
      </c>
      <c r="N1898" s="302">
        <v>0</v>
      </c>
      <c r="O1898" s="302">
        <v>0</v>
      </c>
      <c r="P1898" s="302">
        <v>0</v>
      </c>
      <c r="Q1898" s="302">
        <v>0</v>
      </c>
      <c r="R1898" s="302">
        <v>46346.06</v>
      </c>
      <c r="S1898" s="302">
        <v>49401.27</v>
      </c>
      <c r="T1898" s="302">
        <v>234.09</v>
      </c>
      <c r="U1898" s="302">
        <v>0</v>
      </c>
      <c r="V1898" s="302">
        <v>0</v>
      </c>
      <c r="W1898" s="302">
        <v>0</v>
      </c>
      <c r="X1898" s="302">
        <v>0</v>
      </c>
      <c r="Y1898" s="302">
        <v>0</v>
      </c>
      <c r="Z1898" s="302">
        <v>49635.360000000001</v>
      </c>
      <c r="AA1898" s="302">
        <v>0</v>
      </c>
      <c r="AB1898" s="302">
        <v>0</v>
      </c>
      <c r="AC1898" s="302">
        <v>0</v>
      </c>
      <c r="AD1898" s="302">
        <v>0</v>
      </c>
      <c r="AE1898" s="302">
        <v>0</v>
      </c>
      <c r="AF1898" s="302">
        <v>0</v>
      </c>
      <c r="AG1898" s="302">
        <v>0</v>
      </c>
      <c r="AH1898" s="302">
        <v>0</v>
      </c>
      <c r="AI1898" s="302">
        <v>0</v>
      </c>
      <c r="AJ1898" s="302">
        <v>0</v>
      </c>
      <c r="AK1898" s="302">
        <v>0</v>
      </c>
      <c r="AL1898" s="302">
        <v>0</v>
      </c>
      <c r="AM1898" s="302">
        <v>0</v>
      </c>
      <c r="AN1898" s="302">
        <v>0</v>
      </c>
      <c r="AO1898" s="302">
        <v>0</v>
      </c>
      <c r="AP1898" s="302">
        <v>0</v>
      </c>
      <c r="AQ1898" s="302">
        <v>0</v>
      </c>
      <c r="AR1898" s="302">
        <v>0</v>
      </c>
      <c r="AS1898" s="302">
        <v>0</v>
      </c>
      <c r="AT1898" s="295">
        <f t="shared" si="29"/>
        <v>0</v>
      </c>
      <c r="AU1898" s="302">
        <v>17276.46</v>
      </c>
      <c r="AV1898" s="302">
        <v>49635.360000000001</v>
      </c>
      <c r="AW1898" s="303">
        <v>99</v>
      </c>
      <c r="AX1898" s="303">
        <v>300</v>
      </c>
      <c r="AY1898" s="302">
        <v>219999.99</v>
      </c>
      <c r="AZ1898" s="302">
        <v>48394.83</v>
      </c>
      <c r="BA1898" s="301">
        <v>83.181827999999996</v>
      </c>
      <c r="BB1898" s="301">
        <v>79.660368502124697</v>
      </c>
      <c r="BC1898" s="301">
        <v>9.6</v>
      </c>
      <c r="BD1898" s="301"/>
      <c r="BE1898" s="300" t="s">
        <v>4204</v>
      </c>
      <c r="BF1898" s="298"/>
      <c r="BG1898" s="300" t="s">
        <v>312</v>
      </c>
      <c r="BH1898" s="300" t="s">
        <v>479</v>
      </c>
      <c r="BI1898" s="300" t="s">
        <v>535</v>
      </c>
      <c r="BJ1898" s="300" t="s">
        <v>4205</v>
      </c>
      <c r="BK1898" s="299" t="s">
        <v>175</v>
      </c>
      <c r="BL1898" s="301">
        <v>362940.44508176</v>
      </c>
      <c r="BM1898" s="299" t="s">
        <v>309</v>
      </c>
      <c r="BN1898" s="301"/>
      <c r="BO1898" s="304">
        <v>39072</v>
      </c>
      <c r="BP1898" s="304">
        <v>48203</v>
      </c>
      <c r="BQ1898" s="297" t="s">
        <v>937</v>
      </c>
      <c r="BR1898" s="297" t="s">
        <v>4765</v>
      </c>
      <c r="BS1898" s="297">
        <v>39072</v>
      </c>
      <c r="BT1898" s="297">
        <v>48203</v>
      </c>
      <c r="BU1898" s="301">
        <v>19938.62</v>
      </c>
      <c r="BV1898" s="301">
        <v>43.87</v>
      </c>
      <c r="BW1898" s="301">
        <v>0</v>
      </c>
    </row>
    <row r="1899" spans="1:75" s="289" customFormat="1" ht="18.2" customHeight="1" x14ac:dyDescent="0.15">
      <c r="A1899" s="291">
        <v>1897</v>
      </c>
      <c r="B1899" s="292" t="s">
        <v>305</v>
      </c>
      <c r="C1899" s="292" t="s">
        <v>306</v>
      </c>
      <c r="D1899" s="312">
        <v>45170</v>
      </c>
      <c r="E1899" s="293" t="s">
        <v>2954</v>
      </c>
      <c r="F1899" s="308">
        <v>135</v>
      </c>
      <c r="G1899" s="308">
        <v>134</v>
      </c>
      <c r="H1899" s="295">
        <v>51580.74</v>
      </c>
      <c r="I1899" s="295">
        <v>28039.81</v>
      </c>
      <c r="J1899" s="295">
        <v>0</v>
      </c>
      <c r="K1899" s="295">
        <v>79620.55</v>
      </c>
      <c r="L1899" s="295">
        <v>340.26</v>
      </c>
      <c r="M1899" s="295">
        <v>0</v>
      </c>
      <c r="N1899" s="295">
        <v>0</v>
      </c>
      <c r="O1899" s="295">
        <v>0</v>
      </c>
      <c r="P1899" s="295">
        <v>0</v>
      </c>
      <c r="Q1899" s="295">
        <v>0</v>
      </c>
      <c r="R1899" s="295">
        <v>79620.55</v>
      </c>
      <c r="S1899" s="295">
        <v>71692.45</v>
      </c>
      <c r="T1899" s="295">
        <v>408.35</v>
      </c>
      <c r="U1899" s="295">
        <v>0</v>
      </c>
      <c r="V1899" s="295">
        <v>0</v>
      </c>
      <c r="W1899" s="295">
        <v>0</v>
      </c>
      <c r="X1899" s="295">
        <v>0</v>
      </c>
      <c r="Y1899" s="295">
        <v>0</v>
      </c>
      <c r="Z1899" s="295">
        <v>72100.800000000003</v>
      </c>
      <c r="AA1899" s="295">
        <v>0</v>
      </c>
      <c r="AB1899" s="295">
        <v>0</v>
      </c>
      <c r="AC1899" s="295">
        <v>0</v>
      </c>
      <c r="AD1899" s="295">
        <v>0</v>
      </c>
      <c r="AE1899" s="295">
        <v>0</v>
      </c>
      <c r="AF1899" s="295">
        <v>0</v>
      </c>
      <c r="AG1899" s="295">
        <v>0</v>
      </c>
      <c r="AH1899" s="295">
        <v>0</v>
      </c>
      <c r="AI1899" s="295">
        <v>0</v>
      </c>
      <c r="AJ1899" s="295">
        <v>0</v>
      </c>
      <c r="AK1899" s="295">
        <v>0</v>
      </c>
      <c r="AL1899" s="295">
        <v>0</v>
      </c>
      <c r="AM1899" s="295">
        <v>0</v>
      </c>
      <c r="AN1899" s="295">
        <v>0</v>
      </c>
      <c r="AO1899" s="295">
        <v>0</v>
      </c>
      <c r="AP1899" s="295">
        <v>0</v>
      </c>
      <c r="AQ1899" s="295">
        <v>0</v>
      </c>
      <c r="AR1899" s="295">
        <v>0</v>
      </c>
      <c r="AS1899" s="295">
        <v>0</v>
      </c>
      <c r="AT1899" s="295">
        <f t="shared" si="29"/>
        <v>0</v>
      </c>
      <c r="AU1899" s="295">
        <v>28380.07</v>
      </c>
      <c r="AV1899" s="295">
        <v>72100.800000000003</v>
      </c>
      <c r="AW1899" s="296">
        <v>99</v>
      </c>
      <c r="AX1899" s="296">
        <v>300</v>
      </c>
      <c r="AY1899" s="295">
        <v>366000</v>
      </c>
      <c r="AZ1899" s="295">
        <v>85682.64</v>
      </c>
      <c r="BA1899" s="294">
        <v>88.524589000000006</v>
      </c>
      <c r="BB1899" s="294">
        <v>82.261429674715302</v>
      </c>
      <c r="BC1899" s="294">
        <v>9.5</v>
      </c>
      <c r="BD1899" s="294"/>
      <c r="BE1899" s="293" t="s">
        <v>4204</v>
      </c>
      <c r="BF1899" s="291"/>
      <c r="BG1899" s="293" t="s">
        <v>324</v>
      </c>
      <c r="BH1899" s="293" t="s">
        <v>187</v>
      </c>
      <c r="BI1899" s="293" t="s">
        <v>466</v>
      </c>
      <c r="BJ1899" s="293" t="s">
        <v>4205</v>
      </c>
      <c r="BK1899" s="292" t="s">
        <v>175</v>
      </c>
      <c r="BL1899" s="294">
        <v>623516.17062280001</v>
      </c>
      <c r="BM1899" s="292" t="s">
        <v>309</v>
      </c>
      <c r="BN1899" s="294"/>
      <c r="BO1899" s="297">
        <v>39072</v>
      </c>
      <c r="BP1899" s="297">
        <v>48203</v>
      </c>
      <c r="BQ1899" s="297" t="s">
        <v>4666</v>
      </c>
      <c r="BR1899" s="297" t="s">
        <v>4812</v>
      </c>
      <c r="BS1899" s="297">
        <v>39072</v>
      </c>
      <c r="BT1899" s="297">
        <v>48203</v>
      </c>
      <c r="BU1899" s="294">
        <v>27590.54</v>
      </c>
      <c r="BV1899" s="294">
        <v>59.5</v>
      </c>
      <c r="BW1899" s="294">
        <v>0</v>
      </c>
    </row>
    <row r="1900" spans="1:75" s="289" customFormat="1" ht="18.2" customHeight="1" x14ac:dyDescent="0.15">
      <c r="A1900" s="298">
        <v>1898</v>
      </c>
      <c r="B1900" s="299" t="s">
        <v>305</v>
      </c>
      <c r="C1900" s="299" t="s">
        <v>306</v>
      </c>
      <c r="D1900" s="313">
        <v>45170</v>
      </c>
      <c r="E1900" s="300" t="s">
        <v>2955</v>
      </c>
      <c r="F1900" s="309">
        <v>144</v>
      </c>
      <c r="G1900" s="309">
        <v>143</v>
      </c>
      <c r="H1900" s="302">
        <v>16197.37</v>
      </c>
      <c r="I1900" s="302">
        <v>29342.27</v>
      </c>
      <c r="J1900" s="302">
        <v>0</v>
      </c>
      <c r="K1900" s="302">
        <v>45539.64</v>
      </c>
      <c r="L1900" s="302">
        <v>345.2</v>
      </c>
      <c r="M1900" s="302">
        <v>0</v>
      </c>
      <c r="N1900" s="302">
        <v>0</v>
      </c>
      <c r="O1900" s="302">
        <v>0</v>
      </c>
      <c r="P1900" s="302">
        <v>0</v>
      </c>
      <c r="Q1900" s="302">
        <v>0</v>
      </c>
      <c r="R1900" s="302">
        <v>45539.64</v>
      </c>
      <c r="S1900" s="302">
        <v>38529.440000000002</v>
      </c>
      <c r="T1900" s="302">
        <v>129.58000000000001</v>
      </c>
      <c r="U1900" s="302">
        <v>0</v>
      </c>
      <c r="V1900" s="302">
        <v>0</v>
      </c>
      <c r="W1900" s="302">
        <v>0</v>
      </c>
      <c r="X1900" s="302">
        <v>0</v>
      </c>
      <c r="Y1900" s="302">
        <v>0</v>
      </c>
      <c r="Z1900" s="302">
        <v>38659.019999999997</v>
      </c>
      <c r="AA1900" s="302">
        <v>0</v>
      </c>
      <c r="AB1900" s="302">
        <v>0</v>
      </c>
      <c r="AC1900" s="302">
        <v>0</v>
      </c>
      <c r="AD1900" s="302">
        <v>0</v>
      </c>
      <c r="AE1900" s="302">
        <v>0</v>
      </c>
      <c r="AF1900" s="302">
        <v>0</v>
      </c>
      <c r="AG1900" s="302">
        <v>0</v>
      </c>
      <c r="AH1900" s="302">
        <v>0</v>
      </c>
      <c r="AI1900" s="302">
        <v>0</v>
      </c>
      <c r="AJ1900" s="302">
        <v>0</v>
      </c>
      <c r="AK1900" s="302">
        <v>0</v>
      </c>
      <c r="AL1900" s="302">
        <v>0</v>
      </c>
      <c r="AM1900" s="302">
        <v>0</v>
      </c>
      <c r="AN1900" s="302">
        <v>0</v>
      </c>
      <c r="AO1900" s="302">
        <v>0</v>
      </c>
      <c r="AP1900" s="302">
        <v>0</v>
      </c>
      <c r="AQ1900" s="302">
        <v>0</v>
      </c>
      <c r="AR1900" s="302">
        <v>0</v>
      </c>
      <c r="AS1900" s="302">
        <v>0</v>
      </c>
      <c r="AT1900" s="295">
        <f t="shared" si="29"/>
        <v>0</v>
      </c>
      <c r="AU1900" s="302">
        <v>29687.47</v>
      </c>
      <c r="AV1900" s="302">
        <v>38659.019999999997</v>
      </c>
      <c r="AW1900" s="303">
        <v>39</v>
      </c>
      <c r="AX1900" s="303">
        <v>240</v>
      </c>
      <c r="AY1900" s="302">
        <v>219999.99</v>
      </c>
      <c r="AZ1900" s="302">
        <v>50580</v>
      </c>
      <c r="BA1900" s="301">
        <v>86.937734000000006</v>
      </c>
      <c r="BB1900" s="301">
        <v>78.274280521466196</v>
      </c>
      <c r="BC1900" s="301">
        <v>9.6</v>
      </c>
      <c r="BD1900" s="301"/>
      <c r="BE1900" s="300" t="s">
        <v>4204</v>
      </c>
      <c r="BF1900" s="298"/>
      <c r="BG1900" s="300" t="s">
        <v>312</v>
      </c>
      <c r="BH1900" s="300" t="s">
        <v>479</v>
      </c>
      <c r="BI1900" s="300" t="s">
        <v>535</v>
      </c>
      <c r="BJ1900" s="300" t="s">
        <v>4205</v>
      </c>
      <c r="BK1900" s="299" t="s">
        <v>175</v>
      </c>
      <c r="BL1900" s="301">
        <v>356625.29264543997</v>
      </c>
      <c r="BM1900" s="299" t="s">
        <v>309</v>
      </c>
      <c r="BN1900" s="301"/>
      <c r="BO1900" s="304">
        <v>39072</v>
      </c>
      <c r="BP1900" s="304">
        <v>46377</v>
      </c>
      <c r="BQ1900" s="297" t="s">
        <v>4259</v>
      </c>
      <c r="BR1900" s="297" t="s">
        <v>4770</v>
      </c>
      <c r="BS1900" s="297">
        <v>39072</v>
      </c>
      <c r="BT1900" s="297">
        <v>46377</v>
      </c>
      <c r="BU1900" s="301">
        <v>18455.34</v>
      </c>
      <c r="BV1900" s="301">
        <v>43.77</v>
      </c>
      <c r="BW1900" s="301">
        <v>0</v>
      </c>
    </row>
    <row r="1901" spans="1:75" s="289" customFormat="1" ht="18.2" customHeight="1" x14ac:dyDescent="0.15">
      <c r="A1901" s="291">
        <v>1899</v>
      </c>
      <c r="B1901" s="292" t="s">
        <v>305</v>
      </c>
      <c r="C1901" s="292" t="s">
        <v>306</v>
      </c>
      <c r="D1901" s="312">
        <v>45170</v>
      </c>
      <c r="E1901" s="293" t="s">
        <v>2956</v>
      </c>
      <c r="F1901" s="308">
        <v>129</v>
      </c>
      <c r="G1901" s="308">
        <v>128</v>
      </c>
      <c r="H1901" s="295">
        <v>30579.65</v>
      </c>
      <c r="I1901" s="295">
        <v>16048.63</v>
      </c>
      <c r="J1901" s="295">
        <v>0</v>
      </c>
      <c r="K1901" s="295">
        <v>46628.28</v>
      </c>
      <c r="L1901" s="295">
        <v>200.8</v>
      </c>
      <c r="M1901" s="295">
        <v>0</v>
      </c>
      <c r="N1901" s="295">
        <v>0</v>
      </c>
      <c r="O1901" s="295">
        <v>0</v>
      </c>
      <c r="P1901" s="295">
        <v>0</v>
      </c>
      <c r="Q1901" s="295">
        <v>0</v>
      </c>
      <c r="R1901" s="295">
        <v>46628.28</v>
      </c>
      <c r="S1901" s="295">
        <v>40687.46</v>
      </c>
      <c r="T1901" s="295">
        <v>244.64</v>
      </c>
      <c r="U1901" s="295">
        <v>0</v>
      </c>
      <c r="V1901" s="295">
        <v>0</v>
      </c>
      <c r="W1901" s="295">
        <v>0</v>
      </c>
      <c r="X1901" s="295">
        <v>0</v>
      </c>
      <c r="Y1901" s="295">
        <v>0</v>
      </c>
      <c r="Z1901" s="295">
        <v>40932.1</v>
      </c>
      <c r="AA1901" s="295">
        <v>0</v>
      </c>
      <c r="AB1901" s="295">
        <v>0</v>
      </c>
      <c r="AC1901" s="295">
        <v>0</v>
      </c>
      <c r="AD1901" s="295">
        <v>0</v>
      </c>
      <c r="AE1901" s="295">
        <v>0</v>
      </c>
      <c r="AF1901" s="295">
        <v>0</v>
      </c>
      <c r="AG1901" s="295">
        <v>0</v>
      </c>
      <c r="AH1901" s="295">
        <v>0</v>
      </c>
      <c r="AI1901" s="295">
        <v>0</v>
      </c>
      <c r="AJ1901" s="295">
        <v>0</v>
      </c>
      <c r="AK1901" s="295">
        <v>0</v>
      </c>
      <c r="AL1901" s="295">
        <v>0</v>
      </c>
      <c r="AM1901" s="295">
        <v>0</v>
      </c>
      <c r="AN1901" s="295">
        <v>0</v>
      </c>
      <c r="AO1901" s="295">
        <v>0</v>
      </c>
      <c r="AP1901" s="295">
        <v>0</v>
      </c>
      <c r="AQ1901" s="295">
        <v>0</v>
      </c>
      <c r="AR1901" s="295">
        <v>0</v>
      </c>
      <c r="AS1901" s="295">
        <v>0</v>
      </c>
      <c r="AT1901" s="295">
        <f t="shared" si="29"/>
        <v>0</v>
      </c>
      <c r="AU1901" s="295">
        <v>16249.43</v>
      </c>
      <c r="AV1901" s="295">
        <v>40932.1</v>
      </c>
      <c r="AW1901" s="296">
        <v>99</v>
      </c>
      <c r="AX1901" s="296">
        <v>300</v>
      </c>
      <c r="AY1901" s="295">
        <v>219999.99</v>
      </c>
      <c r="AZ1901" s="295">
        <v>50580</v>
      </c>
      <c r="BA1901" s="294">
        <v>86.937734000000006</v>
      </c>
      <c r="BB1901" s="294">
        <v>80.1454528176655</v>
      </c>
      <c r="BC1901" s="294">
        <v>9.6</v>
      </c>
      <c r="BD1901" s="294"/>
      <c r="BE1901" s="293" t="s">
        <v>4204</v>
      </c>
      <c r="BF1901" s="291"/>
      <c r="BG1901" s="293" t="s">
        <v>312</v>
      </c>
      <c r="BH1901" s="293" t="s">
        <v>479</v>
      </c>
      <c r="BI1901" s="293" t="s">
        <v>535</v>
      </c>
      <c r="BJ1901" s="293" t="s">
        <v>4205</v>
      </c>
      <c r="BK1901" s="292" t="s">
        <v>175</v>
      </c>
      <c r="BL1901" s="294">
        <v>365150.53699488001</v>
      </c>
      <c r="BM1901" s="292" t="s">
        <v>309</v>
      </c>
      <c r="BN1901" s="294"/>
      <c r="BO1901" s="297">
        <v>39072</v>
      </c>
      <c r="BP1901" s="297">
        <v>48203</v>
      </c>
      <c r="BQ1901" s="297" t="s">
        <v>4147</v>
      </c>
      <c r="BR1901" s="297" t="s">
        <v>4788</v>
      </c>
      <c r="BS1901" s="297">
        <v>39072</v>
      </c>
      <c r="BT1901" s="297">
        <v>48203</v>
      </c>
      <c r="BU1901" s="294">
        <v>17041.919999999998</v>
      </c>
      <c r="BV1901" s="294">
        <v>45.85</v>
      </c>
      <c r="BW1901" s="294">
        <v>0</v>
      </c>
    </row>
    <row r="1902" spans="1:75" s="289" customFormat="1" ht="18.2" customHeight="1" x14ac:dyDescent="0.15">
      <c r="A1902" s="298">
        <v>1900</v>
      </c>
      <c r="B1902" s="299" t="s">
        <v>305</v>
      </c>
      <c r="C1902" s="299" t="s">
        <v>306</v>
      </c>
      <c r="D1902" s="313">
        <v>45170</v>
      </c>
      <c r="E1902" s="300" t="s">
        <v>2957</v>
      </c>
      <c r="F1902" s="309">
        <v>151</v>
      </c>
      <c r="G1902" s="309">
        <v>150</v>
      </c>
      <c r="H1902" s="302">
        <v>16197.37</v>
      </c>
      <c r="I1902" s="302">
        <v>30091.360000000001</v>
      </c>
      <c r="J1902" s="302">
        <v>0</v>
      </c>
      <c r="K1902" s="302">
        <v>46288.73</v>
      </c>
      <c r="L1902" s="302">
        <v>345.2</v>
      </c>
      <c r="M1902" s="302">
        <v>0</v>
      </c>
      <c r="N1902" s="302">
        <v>0</v>
      </c>
      <c r="O1902" s="302">
        <v>0</v>
      </c>
      <c r="P1902" s="302">
        <v>0</v>
      </c>
      <c r="Q1902" s="302">
        <v>0</v>
      </c>
      <c r="R1902" s="302">
        <v>46288.73</v>
      </c>
      <c r="S1902" s="302">
        <v>41125.64</v>
      </c>
      <c r="T1902" s="302">
        <v>129.58000000000001</v>
      </c>
      <c r="U1902" s="302">
        <v>0</v>
      </c>
      <c r="V1902" s="302">
        <v>0</v>
      </c>
      <c r="W1902" s="302">
        <v>0</v>
      </c>
      <c r="X1902" s="302">
        <v>0</v>
      </c>
      <c r="Y1902" s="302">
        <v>0</v>
      </c>
      <c r="Z1902" s="302">
        <v>41255.22</v>
      </c>
      <c r="AA1902" s="302">
        <v>0</v>
      </c>
      <c r="AB1902" s="302">
        <v>0</v>
      </c>
      <c r="AC1902" s="302">
        <v>0</v>
      </c>
      <c r="AD1902" s="302">
        <v>0</v>
      </c>
      <c r="AE1902" s="302">
        <v>0</v>
      </c>
      <c r="AF1902" s="302">
        <v>0</v>
      </c>
      <c r="AG1902" s="302">
        <v>0</v>
      </c>
      <c r="AH1902" s="302">
        <v>0</v>
      </c>
      <c r="AI1902" s="302">
        <v>0</v>
      </c>
      <c r="AJ1902" s="302">
        <v>0</v>
      </c>
      <c r="AK1902" s="302">
        <v>0</v>
      </c>
      <c r="AL1902" s="302">
        <v>0</v>
      </c>
      <c r="AM1902" s="302">
        <v>0</v>
      </c>
      <c r="AN1902" s="302">
        <v>0</v>
      </c>
      <c r="AO1902" s="302">
        <v>0</v>
      </c>
      <c r="AP1902" s="302">
        <v>0</v>
      </c>
      <c r="AQ1902" s="302">
        <v>0</v>
      </c>
      <c r="AR1902" s="302">
        <v>0</v>
      </c>
      <c r="AS1902" s="302">
        <v>0</v>
      </c>
      <c r="AT1902" s="295">
        <f t="shared" si="29"/>
        <v>0</v>
      </c>
      <c r="AU1902" s="302">
        <v>30436.560000000001</v>
      </c>
      <c r="AV1902" s="302">
        <v>41255.22</v>
      </c>
      <c r="AW1902" s="303">
        <v>39</v>
      </c>
      <c r="AX1902" s="303">
        <v>240</v>
      </c>
      <c r="AY1902" s="302">
        <v>219999.99</v>
      </c>
      <c r="AZ1902" s="302">
        <v>50580</v>
      </c>
      <c r="BA1902" s="301">
        <v>86.937734000000006</v>
      </c>
      <c r="BB1902" s="301">
        <v>79.5618287057695</v>
      </c>
      <c r="BC1902" s="301">
        <v>9.6</v>
      </c>
      <c r="BD1902" s="301"/>
      <c r="BE1902" s="300" t="s">
        <v>4204</v>
      </c>
      <c r="BF1902" s="298"/>
      <c r="BG1902" s="300" t="s">
        <v>312</v>
      </c>
      <c r="BH1902" s="300" t="s">
        <v>479</v>
      </c>
      <c r="BI1902" s="300" t="s">
        <v>535</v>
      </c>
      <c r="BJ1902" s="300" t="s">
        <v>4205</v>
      </c>
      <c r="BK1902" s="299" t="s">
        <v>175</v>
      </c>
      <c r="BL1902" s="301">
        <v>362491.48834808002</v>
      </c>
      <c r="BM1902" s="299" t="s">
        <v>309</v>
      </c>
      <c r="BN1902" s="301"/>
      <c r="BO1902" s="304">
        <v>39072</v>
      </c>
      <c r="BP1902" s="304">
        <v>46377</v>
      </c>
      <c r="BQ1902" s="297" t="s">
        <v>937</v>
      </c>
      <c r="BR1902" s="297" t="s">
        <v>4765</v>
      </c>
      <c r="BS1902" s="297">
        <v>39072</v>
      </c>
      <c r="BT1902" s="297">
        <v>46377</v>
      </c>
      <c r="BU1902" s="301">
        <v>19487.66</v>
      </c>
      <c r="BV1902" s="301">
        <v>43.77</v>
      </c>
      <c r="BW1902" s="301">
        <v>0</v>
      </c>
    </row>
    <row r="1903" spans="1:75" s="289" customFormat="1" ht="18.2" customHeight="1" x14ac:dyDescent="0.15">
      <c r="A1903" s="291">
        <v>1901</v>
      </c>
      <c r="B1903" s="292" t="s">
        <v>305</v>
      </c>
      <c r="C1903" s="292" t="s">
        <v>306</v>
      </c>
      <c r="D1903" s="312">
        <v>45170</v>
      </c>
      <c r="E1903" s="293" t="s">
        <v>2958</v>
      </c>
      <c r="F1903" s="308">
        <v>188</v>
      </c>
      <c r="G1903" s="308">
        <v>187</v>
      </c>
      <c r="H1903" s="295">
        <v>54446.15</v>
      </c>
      <c r="I1903" s="295">
        <v>34984.959999999999</v>
      </c>
      <c r="J1903" s="295">
        <v>0</v>
      </c>
      <c r="K1903" s="295">
        <v>89431.11</v>
      </c>
      <c r="L1903" s="295">
        <v>359.17</v>
      </c>
      <c r="M1903" s="295">
        <v>0</v>
      </c>
      <c r="N1903" s="295">
        <v>0</v>
      </c>
      <c r="O1903" s="295">
        <v>0</v>
      </c>
      <c r="P1903" s="295">
        <v>0</v>
      </c>
      <c r="Q1903" s="295">
        <v>0</v>
      </c>
      <c r="R1903" s="295">
        <v>89431.11</v>
      </c>
      <c r="S1903" s="295">
        <v>112782.43</v>
      </c>
      <c r="T1903" s="295">
        <v>431.03</v>
      </c>
      <c r="U1903" s="295">
        <v>0</v>
      </c>
      <c r="V1903" s="295">
        <v>0</v>
      </c>
      <c r="W1903" s="295">
        <v>0</v>
      </c>
      <c r="X1903" s="295">
        <v>0</v>
      </c>
      <c r="Y1903" s="295">
        <v>0</v>
      </c>
      <c r="Z1903" s="295">
        <v>113213.46</v>
      </c>
      <c r="AA1903" s="295">
        <v>0</v>
      </c>
      <c r="AB1903" s="295">
        <v>0</v>
      </c>
      <c r="AC1903" s="295">
        <v>0</v>
      </c>
      <c r="AD1903" s="295">
        <v>0</v>
      </c>
      <c r="AE1903" s="295">
        <v>0</v>
      </c>
      <c r="AF1903" s="295">
        <v>0</v>
      </c>
      <c r="AG1903" s="295">
        <v>0</v>
      </c>
      <c r="AH1903" s="295">
        <v>0</v>
      </c>
      <c r="AI1903" s="295">
        <v>0</v>
      </c>
      <c r="AJ1903" s="295">
        <v>0</v>
      </c>
      <c r="AK1903" s="295">
        <v>0</v>
      </c>
      <c r="AL1903" s="295">
        <v>0</v>
      </c>
      <c r="AM1903" s="295">
        <v>0</v>
      </c>
      <c r="AN1903" s="295">
        <v>0</v>
      </c>
      <c r="AO1903" s="295">
        <v>0</v>
      </c>
      <c r="AP1903" s="295">
        <v>0</v>
      </c>
      <c r="AQ1903" s="295">
        <v>0</v>
      </c>
      <c r="AR1903" s="295">
        <v>0</v>
      </c>
      <c r="AS1903" s="295">
        <v>0</v>
      </c>
      <c r="AT1903" s="295">
        <f t="shared" si="29"/>
        <v>0</v>
      </c>
      <c r="AU1903" s="295">
        <v>35344.129999999997</v>
      </c>
      <c r="AV1903" s="295">
        <v>113213.46</v>
      </c>
      <c r="AW1903" s="296">
        <v>99</v>
      </c>
      <c r="AX1903" s="296">
        <v>300</v>
      </c>
      <c r="AY1903" s="295">
        <v>331499.98</v>
      </c>
      <c r="AZ1903" s="295">
        <v>90442.79</v>
      </c>
      <c r="BA1903" s="294">
        <v>103.16743</v>
      </c>
      <c r="BB1903" s="294">
        <v>102.013414012851</v>
      </c>
      <c r="BC1903" s="294">
        <v>9.5</v>
      </c>
      <c r="BD1903" s="294"/>
      <c r="BE1903" s="293" t="s">
        <v>4204</v>
      </c>
      <c r="BF1903" s="291"/>
      <c r="BG1903" s="293" t="s">
        <v>692</v>
      </c>
      <c r="BH1903" s="293" t="s">
        <v>693</v>
      </c>
      <c r="BI1903" s="293" t="s">
        <v>823</v>
      </c>
      <c r="BJ1903" s="293" t="s">
        <v>4205</v>
      </c>
      <c r="BK1903" s="292" t="s">
        <v>175</v>
      </c>
      <c r="BL1903" s="294">
        <v>700343.60779656004</v>
      </c>
      <c r="BM1903" s="292" t="s">
        <v>309</v>
      </c>
      <c r="BN1903" s="294"/>
      <c r="BO1903" s="297">
        <v>39072</v>
      </c>
      <c r="BP1903" s="297">
        <v>48203</v>
      </c>
      <c r="BQ1903" s="297" t="s">
        <v>1001</v>
      </c>
      <c r="BR1903" s="297" t="s">
        <v>4803</v>
      </c>
      <c r="BS1903" s="297">
        <v>39072</v>
      </c>
      <c r="BT1903" s="297">
        <v>48203</v>
      </c>
      <c r="BU1903" s="294">
        <v>39221.83</v>
      </c>
      <c r="BV1903" s="294">
        <v>62.81</v>
      </c>
      <c r="BW1903" s="294">
        <v>0</v>
      </c>
    </row>
    <row r="1904" spans="1:75" s="289" customFormat="1" ht="18.2" customHeight="1" x14ac:dyDescent="0.15">
      <c r="A1904" s="298">
        <v>1902</v>
      </c>
      <c r="B1904" s="299" t="s">
        <v>305</v>
      </c>
      <c r="C1904" s="299" t="s">
        <v>306</v>
      </c>
      <c r="D1904" s="313">
        <v>45170</v>
      </c>
      <c r="E1904" s="300" t="s">
        <v>2959</v>
      </c>
      <c r="F1904" s="309">
        <v>0</v>
      </c>
      <c r="G1904" s="309">
        <v>0</v>
      </c>
      <c r="H1904" s="302">
        <v>30579.65</v>
      </c>
      <c r="I1904" s="302">
        <v>0</v>
      </c>
      <c r="J1904" s="302">
        <v>0</v>
      </c>
      <c r="K1904" s="302">
        <v>30579.65</v>
      </c>
      <c r="L1904" s="302">
        <v>200.8</v>
      </c>
      <c r="M1904" s="302">
        <v>0</v>
      </c>
      <c r="N1904" s="302">
        <v>0</v>
      </c>
      <c r="O1904" s="302">
        <v>200.8</v>
      </c>
      <c r="P1904" s="302">
        <v>0</v>
      </c>
      <c r="Q1904" s="302">
        <v>0</v>
      </c>
      <c r="R1904" s="302">
        <v>30378.85</v>
      </c>
      <c r="S1904" s="302">
        <v>0</v>
      </c>
      <c r="T1904" s="302">
        <v>244.64</v>
      </c>
      <c r="U1904" s="302">
        <v>0</v>
      </c>
      <c r="V1904" s="302">
        <v>0</v>
      </c>
      <c r="W1904" s="302">
        <v>244.64</v>
      </c>
      <c r="X1904" s="302">
        <v>0</v>
      </c>
      <c r="Y1904" s="302">
        <v>0</v>
      </c>
      <c r="Z1904" s="302">
        <v>0</v>
      </c>
      <c r="AA1904" s="302">
        <v>45.85</v>
      </c>
      <c r="AB1904" s="302">
        <v>0</v>
      </c>
      <c r="AC1904" s="302">
        <v>0</v>
      </c>
      <c r="AD1904" s="302">
        <v>0</v>
      </c>
      <c r="AE1904" s="302">
        <v>0</v>
      </c>
      <c r="AF1904" s="302">
        <v>-8.86</v>
      </c>
      <c r="AG1904" s="302">
        <v>24.56</v>
      </c>
      <c r="AH1904" s="302">
        <v>62.73</v>
      </c>
      <c r="AI1904" s="302">
        <v>0</v>
      </c>
      <c r="AJ1904" s="302">
        <v>0</v>
      </c>
      <c r="AK1904" s="302">
        <v>0</v>
      </c>
      <c r="AL1904" s="302">
        <v>0</v>
      </c>
      <c r="AM1904" s="302">
        <v>0</v>
      </c>
      <c r="AN1904" s="302">
        <v>0</v>
      </c>
      <c r="AO1904" s="302">
        <v>0</v>
      </c>
      <c r="AP1904" s="302">
        <v>196.09</v>
      </c>
      <c r="AQ1904" s="302">
        <v>0</v>
      </c>
      <c r="AR1904" s="302">
        <v>191.18</v>
      </c>
      <c r="AS1904" s="302">
        <v>0</v>
      </c>
      <c r="AT1904" s="295">
        <f t="shared" si="29"/>
        <v>574.63</v>
      </c>
      <c r="AU1904" s="302">
        <v>0</v>
      </c>
      <c r="AV1904" s="302">
        <v>0</v>
      </c>
      <c r="AW1904" s="303">
        <v>99</v>
      </c>
      <c r="AX1904" s="303">
        <v>300</v>
      </c>
      <c r="AY1904" s="302">
        <v>219999.99</v>
      </c>
      <c r="AZ1904" s="302">
        <v>50580</v>
      </c>
      <c r="BA1904" s="301">
        <v>86.937734000000006</v>
      </c>
      <c r="BB1904" s="301">
        <v>52.215665886237602</v>
      </c>
      <c r="BC1904" s="301">
        <v>9.6</v>
      </c>
      <c r="BD1904" s="301"/>
      <c r="BE1904" s="300" t="s">
        <v>4204</v>
      </c>
      <c r="BF1904" s="298"/>
      <c r="BG1904" s="300" t="s">
        <v>312</v>
      </c>
      <c r="BH1904" s="300" t="s">
        <v>479</v>
      </c>
      <c r="BI1904" s="300" t="s">
        <v>535</v>
      </c>
      <c r="BJ1904" s="300" t="s">
        <v>103</v>
      </c>
      <c r="BK1904" s="299" t="s">
        <v>175</v>
      </c>
      <c r="BL1904" s="301">
        <v>237899.69071960001</v>
      </c>
      <c r="BM1904" s="299" t="s">
        <v>309</v>
      </c>
      <c r="BN1904" s="301"/>
      <c r="BO1904" s="304">
        <v>39072</v>
      </c>
      <c r="BP1904" s="304">
        <v>48203</v>
      </c>
      <c r="BQ1904" s="297" t="s">
        <v>4757</v>
      </c>
      <c r="BR1904" s="297" t="s">
        <v>4764</v>
      </c>
      <c r="BS1904" s="297">
        <v>39072</v>
      </c>
      <c r="BT1904" s="297">
        <v>48203</v>
      </c>
      <c r="BU1904" s="301">
        <v>0</v>
      </c>
      <c r="BV1904" s="301">
        <v>45.85</v>
      </c>
      <c r="BW1904" s="301">
        <v>0</v>
      </c>
    </row>
    <row r="1905" spans="1:75" s="289" customFormat="1" ht="18.2" customHeight="1" x14ac:dyDescent="0.15">
      <c r="A1905" s="291">
        <v>1903</v>
      </c>
      <c r="B1905" s="292" t="s">
        <v>305</v>
      </c>
      <c r="C1905" s="292" t="s">
        <v>306</v>
      </c>
      <c r="D1905" s="312">
        <v>45170</v>
      </c>
      <c r="E1905" s="293" t="s">
        <v>2960</v>
      </c>
      <c r="F1905" s="308">
        <v>153</v>
      </c>
      <c r="G1905" s="308">
        <v>152</v>
      </c>
      <c r="H1905" s="295">
        <v>30579.65</v>
      </c>
      <c r="I1905" s="295">
        <v>17624.22</v>
      </c>
      <c r="J1905" s="295">
        <v>0</v>
      </c>
      <c r="K1905" s="295">
        <v>48203.87</v>
      </c>
      <c r="L1905" s="295">
        <v>200.8</v>
      </c>
      <c r="M1905" s="295">
        <v>0</v>
      </c>
      <c r="N1905" s="295">
        <v>0</v>
      </c>
      <c r="O1905" s="295">
        <v>0</v>
      </c>
      <c r="P1905" s="295">
        <v>0</v>
      </c>
      <c r="Q1905" s="295">
        <v>0</v>
      </c>
      <c r="R1905" s="295">
        <v>48203.87</v>
      </c>
      <c r="S1905" s="295">
        <v>50082.66</v>
      </c>
      <c r="T1905" s="295">
        <v>244.64</v>
      </c>
      <c r="U1905" s="295">
        <v>0</v>
      </c>
      <c r="V1905" s="295">
        <v>0</v>
      </c>
      <c r="W1905" s="295">
        <v>0</v>
      </c>
      <c r="X1905" s="295">
        <v>0</v>
      </c>
      <c r="Y1905" s="295">
        <v>0</v>
      </c>
      <c r="Z1905" s="295">
        <v>50327.3</v>
      </c>
      <c r="AA1905" s="295">
        <v>0</v>
      </c>
      <c r="AB1905" s="295">
        <v>0</v>
      </c>
      <c r="AC1905" s="295">
        <v>0</v>
      </c>
      <c r="AD1905" s="295">
        <v>0</v>
      </c>
      <c r="AE1905" s="295">
        <v>0</v>
      </c>
      <c r="AF1905" s="295">
        <v>0</v>
      </c>
      <c r="AG1905" s="295">
        <v>0</v>
      </c>
      <c r="AH1905" s="295">
        <v>0</v>
      </c>
      <c r="AI1905" s="295">
        <v>0</v>
      </c>
      <c r="AJ1905" s="295">
        <v>0</v>
      </c>
      <c r="AK1905" s="295">
        <v>0</v>
      </c>
      <c r="AL1905" s="295">
        <v>0</v>
      </c>
      <c r="AM1905" s="295">
        <v>0</v>
      </c>
      <c r="AN1905" s="295">
        <v>0</v>
      </c>
      <c r="AO1905" s="295">
        <v>0</v>
      </c>
      <c r="AP1905" s="295">
        <v>0</v>
      </c>
      <c r="AQ1905" s="295">
        <v>0</v>
      </c>
      <c r="AR1905" s="295">
        <v>0</v>
      </c>
      <c r="AS1905" s="295">
        <v>0</v>
      </c>
      <c r="AT1905" s="295">
        <f t="shared" si="29"/>
        <v>0</v>
      </c>
      <c r="AU1905" s="295">
        <v>17825.02</v>
      </c>
      <c r="AV1905" s="295">
        <v>50327.3</v>
      </c>
      <c r="AW1905" s="296">
        <v>99</v>
      </c>
      <c r="AX1905" s="296">
        <v>300</v>
      </c>
      <c r="AY1905" s="295">
        <v>219999.99</v>
      </c>
      <c r="AZ1905" s="295">
        <v>50580</v>
      </c>
      <c r="BA1905" s="294">
        <v>86.937734000000006</v>
      </c>
      <c r="BB1905" s="294">
        <v>82.853602764542899</v>
      </c>
      <c r="BC1905" s="294">
        <v>9.6</v>
      </c>
      <c r="BD1905" s="294"/>
      <c r="BE1905" s="293" t="s">
        <v>4204</v>
      </c>
      <c r="BF1905" s="291"/>
      <c r="BG1905" s="293" t="s">
        <v>312</v>
      </c>
      <c r="BH1905" s="293" t="s">
        <v>479</v>
      </c>
      <c r="BI1905" s="293" t="s">
        <v>535</v>
      </c>
      <c r="BJ1905" s="293" t="s">
        <v>4205</v>
      </c>
      <c r="BK1905" s="292" t="s">
        <v>175</v>
      </c>
      <c r="BL1905" s="294">
        <v>377489.13354151999</v>
      </c>
      <c r="BM1905" s="292" t="s">
        <v>309</v>
      </c>
      <c r="BN1905" s="294"/>
      <c r="BO1905" s="297">
        <v>39072</v>
      </c>
      <c r="BP1905" s="297">
        <v>48203</v>
      </c>
      <c r="BQ1905" s="297" t="s">
        <v>962</v>
      </c>
      <c r="BR1905" s="297" t="s">
        <v>4767</v>
      </c>
      <c r="BS1905" s="297">
        <v>39072</v>
      </c>
      <c r="BT1905" s="297">
        <v>48203</v>
      </c>
      <c r="BU1905" s="294">
        <v>20369.759999999998</v>
      </c>
      <c r="BV1905" s="294">
        <v>45.85</v>
      </c>
      <c r="BW1905" s="294">
        <v>0</v>
      </c>
    </row>
    <row r="1906" spans="1:75" s="289" customFormat="1" ht="18.2" customHeight="1" x14ac:dyDescent="0.15">
      <c r="A1906" s="298">
        <v>1904</v>
      </c>
      <c r="B1906" s="299" t="s">
        <v>305</v>
      </c>
      <c r="C1906" s="299" t="s">
        <v>306</v>
      </c>
      <c r="D1906" s="313">
        <v>45170</v>
      </c>
      <c r="E1906" s="300" t="s">
        <v>2961</v>
      </c>
      <c r="F1906" s="309">
        <v>0</v>
      </c>
      <c r="G1906" s="309">
        <v>1</v>
      </c>
      <c r="H1906" s="302">
        <v>16197.37</v>
      </c>
      <c r="I1906" s="302">
        <v>22.54</v>
      </c>
      <c r="J1906" s="302">
        <v>0</v>
      </c>
      <c r="K1906" s="302">
        <v>16219.91</v>
      </c>
      <c r="L1906" s="302">
        <v>345.2</v>
      </c>
      <c r="M1906" s="302">
        <v>0</v>
      </c>
      <c r="N1906" s="302">
        <v>22.54</v>
      </c>
      <c r="O1906" s="302">
        <v>345.2</v>
      </c>
      <c r="P1906" s="302">
        <v>0</v>
      </c>
      <c r="Q1906" s="302">
        <v>0</v>
      </c>
      <c r="R1906" s="302">
        <v>15852.17</v>
      </c>
      <c r="S1906" s="302">
        <v>0</v>
      </c>
      <c r="T1906" s="302">
        <v>129.58000000000001</v>
      </c>
      <c r="U1906" s="302">
        <v>0</v>
      </c>
      <c r="V1906" s="302">
        <v>0</v>
      </c>
      <c r="W1906" s="302">
        <v>129.58000000000001</v>
      </c>
      <c r="X1906" s="302">
        <v>0</v>
      </c>
      <c r="Y1906" s="302">
        <v>0</v>
      </c>
      <c r="Z1906" s="302">
        <v>0</v>
      </c>
      <c r="AA1906" s="302">
        <v>43.77</v>
      </c>
      <c r="AB1906" s="302">
        <v>0</v>
      </c>
      <c r="AC1906" s="302">
        <v>0</v>
      </c>
      <c r="AD1906" s="302">
        <v>0</v>
      </c>
      <c r="AE1906" s="302">
        <v>0</v>
      </c>
      <c r="AF1906" s="302">
        <v>-5.5</v>
      </c>
      <c r="AG1906" s="302">
        <v>22.56</v>
      </c>
      <c r="AH1906" s="302">
        <v>62.73</v>
      </c>
      <c r="AI1906" s="302">
        <v>0</v>
      </c>
      <c r="AJ1906" s="302">
        <v>0</v>
      </c>
      <c r="AK1906" s="302">
        <v>0</v>
      </c>
      <c r="AL1906" s="302">
        <v>42.79</v>
      </c>
      <c r="AM1906" s="302">
        <v>0</v>
      </c>
      <c r="AN1906" s="302">
        <v>0</v>
      </c>
      <c r="AO1906" s="302">
        <v>0</v>
      </c>
      <c r="AP1906" s="302">
        <v>7.0000000000000007E-2</v>
      </c>
      <c r="AQ1906" s="302">
        <v>0</v>
      </c>
      <c r="AR1906" s="302">
        <v>0</v>
      </c>
      <c r="AS1906" s="302">
        <v>0</v>
      </c>
      <c r="AT1906" s="295">
        <f t="shared" si="29"/>
        <v>663.74</v>
      </c>
      <c r="AU1906" s="302">
        <v>0</v>
      </c>
      <c r="AV1906" s="302">
        <v>0</v>
      </c>
      <c r="AW1906" s="303">
        <v>39</v>
      </c>
      <c r="AX1906" s="303">
        <v>240</v>
      </c>
      <c r="AY1906" s="302">
        <v>219999.99</v>
      </c>
      <c r="AZ1906" s="302">
        <v>50580</v>
      </c>
      <c r="BA1906" s="301">
        <v>86.937734000000006</v>
      </c>
      <c r="BB1906" s="301">
        <v>27.246969924531001</v>
      </c>
      <c r="BC1906" s="301">
        <v>9.6</v>
      </c>
      <c r="BD1906" s="301"/>
      <c r="BE1906" s="300" t="s">
        <v>4204</v>
      </c>
      <c r="BF1906" s="298"/>
      <c r="BG1906" s="300" t="s">
        <v>312</v>
      </c>
      <c r="BH1906" s="300" t="s">
        <v>479</v>
      </c>
      <c r="BI1906" s="300" t="s">
        <v>535</v>
      </c>
      <c r="BJ1906" s="300" t="s">
        <v>103</v>
      </c>
      <c r="BK1906" s="299" t="s">
        <v>175</v>
      </c>
      <c r="BL1906" s="301">
        <v>124139.86507832</v>
      </c>
      <c r="BM1906" s="299" t="s">
        <v>309</v>
      </c>
      <c r="BN1906" s="301"/>
      <c r="BO1906" s="304">
        <v>39072</v>
      </c>
      <c r="BP1906" s="304">
        <v>46377</v>
      </c>
      <c r="BQ1906" s="297" t="s">
        <v>1063</v>
      </c>
      <c r="BR1906" s="297" t="s">
        <v>4761</v>
      </c>
      <c r="BS1906" s="297">
        <v>39072</v>
      </c>
      <c r="BT1906" s="297">
        <v>46377</v>
      </c>
      <c r="BU1906" s="301">
        <v>0</v>
      </c>
      <c r="BV1906" s="301">
        <v>43.77</v>
      </c>
      <c r="BW1906" s="301">
        <v>0</v>
      </c>
    </row>
    <row r="1907" spans="1:75" s="289" customFormat="1" ht="18.2" customHeight="1" x14ac:dyDescent="0.15">
      <c r="A1907" s="291">
        <v>1905</v>
      </c>
      <c r="B1907" s="292" t="s">
        <v>305</v>
      </c>
      <c r="C1907" s="292" t="s">
        <v>306</v>
      </c>
      <c r="D1907" s="312">
        <v>45170</v>
      </c>
      <c r="E1907" s="293" t="s">
        <v>2962</v>
      </c>
      <c r="F1907" s="308">
        <v>110</v>
      </c>
      <c r="G1907" s="308">
        <v>109</v>
      </c>
      <c r="H1907" s="295">
        <v>34265.85</v>
      </c>
      <c r="I1907" s="295">
        <v>53281.64</v>
      </c>
      <c r="J1907" s="295">
        <v>0</v>
      </c>
      <c r="K1907" s="295">
        <v>87547.49</v>
      </c>
      <c r="L1907" s="295">
        <v>731.51</v>
      </c>
      <c r="M1907" s="295">
        <v>0</v>
      </c>
      <c r="N1907" s="295">
        <v>0</v>
      </c>
      <c r="O1907" s="295">
        <v>0</v>
      </c>
      <c r="P1907" s="295">
        <v>0</v>
      </c>
      <c r="Q1907" s="295">
        <v>0</v>
      </c>
      <c r="R1907" s="295">
        <v>87547.49</v>
      </c>
      <c r="S1907" s="295">
        <v>56021.38</v>
      </c>
      <c r="T1907" s="295">
        <v>271.27</v>
      </c>
      <c r="U1907" s="295">
        <v>0</v>
      </c>
      <c r="V1907" s="295">
        <v>0</v>
      </c>
      <c r="W1907" s="295">
        <v>0</v>
      </c>
      <c r="X1907" s="295">
        <v>0</v>
      </c>
      <c r="Y1907" s="295">
        <v>0</v>
      </c>
      <c r="Z1907" s="295">
        <v>56292.65</v>
      </c>
      <c r="AA1907" s="295">
        <v>0</v>
      </c>
      <c r="AB1907" s="295">
        <v>0</v>
      </c>
      <c r="AC1907" s="295">
        <v>0</v>
      </c>
      <c r="AD1907" s="295">
        <v>0</v>
      </c>
      <c r="AE1907" s="295">
        <v>0</v>
      </c>
      <c r="AF1907" s="295">
        <v>0</v>
      </c>
      <c r="AG1907" s="295">
        <v>0</v>
      </c>
      <c r="AH1907" s="295">
        <v>0</v>
      </c>
      <c r="AI1907" s="295">
        <v>0</v>
      </c>
      <c r="AJ1907" s="295">
        <v>0</v>
      </c>
      <c r="AK1907" s="295">
        <v>0</v>
      </c>
      <c r="AL1907" s="295">
        <v>0</v>
      </c>
      <c r="AM1907" s="295">
        <v>0</v>
      </c>
      <c r="AN1907" s="295">
        <v>0</v>
      </c>
      <c r="AO1907" s="295">
        <v>0</v>
      </c>
      <c r="AP1907" s="295">
        <v>0</v>
      </c>
      <c r="AQ1907" s="295">
        <v>0</v>
      </c>
      <c r="AR1907" s="295">
        <v>0</v>
      </c>
      <c r="AS1907" s="295">
        <v>0</v>
      </c>
      <c r="AT1907" s="295">
        <f t="shared" si="29"/>
        <v>0</v>
      </c>
      <c r="AU1907" s="295">
        <v>54013.15</v>
      </c>
      <c r="AV1907" s="295">
        <v>56292.65</v>
      </c>
      <c r="AW1907" s="296">
        <v>39</v>
      </c>
      <c r="AX1907" s="296">
        <v>240</v>
      </c>
      <c r="AY1907" s="295">
        <v>453499.99</v>
      </c>
      <c r="AZ1907" s="295">
        <v>107579.32</v>
      </c>
      <c r="BA1907" s="294">
        <v>89.70232</v>
      </c>
      <c r="BB1907" s="294">
        <v>72.999280560397693</v>
      </c>
      <c r="BC1907" s="294">
        <v>9.5</v>
      </c>
      <c r="BD1907" s="294"/>
      <c r="BE1907" s="293" t="s">
        <v>4204</v>
      </c>
      <c r="BF1907" s="291"/>
      <c r="BG1907" s="293" t="s">
        <v>376</v>
      </c>
      <c r="BH1907" s="293" t="s">
        <v>449</v>
      </c>
      <c r="BI1907" s="293" t="s">
        <v>824</v>
      </c>
      <c r="BJ1907" s="293" t="s">
        <v>4205</v>
      </c>
      <c r="BK1907" s="292" t="s">
        <v>175</v>
      </c>
      <c r="BL1907" s="294">
        <v>685592.79874904</v>
      </c>
      <c r="BM1907" s="292" t="s">
        <v>309</v>
      </c>
      <c r="BN1907" s="294"/>
      <c r="BO1907" s="297">
        <v>39072</v>
      </c>
      <c r="BP1907" s="297">
        <v>46377</v>
      </c>
      <c r="BQ1907" s="297" t="s">
        <v>947</v>
      </c>
      <c r="BR1907" s="297" t="s">
        <v>4774</v>
      </c>
      <c r="BS1907" s="297">
        <v>39072</v>
      </c>
      <c r="BT1907" s="297">
        <v>46377</v>
      </c>
      <c r="BU1907" s="294">
        <v>27585.45</v>
      </c>
      <c r="BV1907" s="294">
        <v>71.22</v>
      </c>
      <c r="BW1907" s="294">
        <v>0</v>
      </c>
    </row>
    <row r="1908" spans="1:75" s="289" customFormat="1" ht="18.2" customHeight="1" x14ac:dyDescent="0.15">
      <c r="A1908" s="298">
        <v>1906</v>
      </c>
      <c r="B1908" s="299" t="s">
        <v>305</v>
      </c>
      <c r="C1908" s="299" t="s">
        <v>306</v>
      </c>
      <c r="D1908" s="313">
        <v>45170</v>
      </c>
      <c r="E1908" s="300" t="s">
        <v>2963</v>
      </c>
      <c r="F1908" s="309">
        <v>165</v>
      </c>
      <c r="G1908" s="309">
        <v>164</v>
      </c>
      <c r="H1908" s="302">
        <v>32319.39</v>
      </c>
      <c r="I1908" s="302">
        <v>19345.36</v>
      </c>
      <c r="J1908" s="302">
        <v>0</v>
      </c>
      <c r="K1908" s="302">
        <v>51664.75</v>
      </c>
      <c r="L1908" s="302">
        <v>212.2</v>
      </c>
      <c r="M1908" s="302">
        <v>0</v>
      </c>
      <c r="N1908" s="302">
        <v>0</v>
      </c>
      <c r="O1908" s="302">
        <v>0</v>
      </c>
      <c r="P1908" s="302">
        <v>0</v>
      </c>
      <c r="Q1908" s="302">
        <v>0</v>
      </c>
      <c r="R1908" s="302">
        <v>51664.75</v>
      </c>
      <c r="S1908" s="302">
        <v>57452.72</v>
      </c>
      <c r="T1908" s="302">
        <v>258.56</v>
      </c>
      <c r="U1908" s="302">
        <v>0</v>
      </c>
      <c r="V1908" s="302">
        <v>0</v>
      </c>
      <c r="W1908" s="302">
        <v>0</v>
      </c>
      <c r="X1908" s="302">
        <v>0</v>
      </c>
      <c r="Y1908" s="302">
        <v>0</v>
      </c>
      <c r="Z1908" s="302">
        <v>57711.28</v>
      </c>
      <c r="AA1908" s="302">
        <v>0</v>
      </c>
      <c r="AB1908" s="302">
        <v>0</v>
      </c>
      <c r="AC1908" s="302">
        <v>0</v>
      </c>
      <c r="AD1908" s="302">
        <v>0</v>
      </c>
      <c r="AE1908" s="302">
        <v>0</v>
      </c>
      <c r="AF1908" s="302">
        <v>0</v>
      </c>
      <c r="AG1908" s="302">
        <v>0</v>
      </c>
      <c r="AH1908" s="302">
        <v>0</v>
      </c>
      <c r="AI1908" s="302">
        <v>0</v>
      </c>
      <c r="AJ1908" s="302">
        <v>0</v>
      </c>
      <c r="AK1908" s="302">
        <v>0</v>
      </c>
      <c r="AL1908" s="302">
        <v>0</v>
      </c>
      <c r="AM1908" s="302">
        <v>0</v>
      </c>
      <c r="AN1908" s="302">
        <v>0</v>
      </c>
      <c r="AO1908" s="302">
        <v>0</v>
      </c>
      <c r="AP1908" s="302">
        <v>0</v>
      </c>
      <c r="AQ1908" s="302">
        <v>0</v>
      </c>
      <c r="AR1908" s="302">
        <v>0</v>
      </c>
      <c r="AS1908" s="302">
        <v>0</v>
      </c>
      <c r="AT1908" s="295">
        <f t="shared" si="29"/>
        <v>0</v>
      </c>
      <c r="AU1908" s="302">
        <v>19557.560000000001</v>
      </c>
      <c r="AV1908" s="302">
        <v>57711.28</v>
      </c>
      <c r="AW1908" s="303">
        <v>99</v>
      </c>
      <c r="AX1908" s="303">
        <v>300</v>
      </c>
      <c r="AY1908" s="302">
        <v>324999.98</v>
      </c>
      <c r="AZ1908" s="302">
        <v>53455.35</v>
      </c>
      <c r="BA1908" s="301">
        <v>62.195649000000003</v>
      </c>
      <c r="BB1908" s="301">
        <v>60.112274200295197</v>
      </c>
      <c r="BC1908" s="301">
        <v>9.6</v>
      </c>
      <c r="BD1908" s="301"/>
      <c r="BE1908" s="300" t="s">
        <v>4204</v>
      </c>
      <c r="BF1908" s="298"/>
      <c r="BG1908" s="300" t="s">
        <v>320</v>
      </c>
      <c r="BH1908" s="300" t="s">
        <v>181</v>
      </c>
      <c r="BI1908" s="300" t="s">
        <v>462</v>
      </c>
      <c r="BJ1908" s="300" t="s">
        <v>4205</v>
      </c>
      <c r="BK1908" s="299" t="s">
        <v>175</v>
      </c>
      <c r="BL1908" s="301">
        <v>404591.61706600001</v>
      </c>
      <c r="BM1908" s="299" t="s">
        <v>309</v>
      </c>
      <c r="BN1908" s="301"/>
      <c r="BO1908" s="304">
        <v>39072</v>
      </c>
      <c r="BP1908" s="304">
        <v>48203</v>
      </c>
      <c r="BQ1908" s="297" t="s">
        <v>946</v>
      </c>
      <c r="BR1908" s="297" t="s">
        <v>4775</v>
      </c>
      <c r="BS1908" s="297">
        <v>39072</v>
      </c>
      <c r="BT1908" s="297">
        <v>48203</v>
      </c>
      <c r="BU1908" s="301">
        <v>23645.16</v>
      </c>
      <c r="BV1908" s="301">
        <v>48.46</v>
      </c>
      <c r="BW1908" s="301">
        <v>0</v>
      </c>
    </row>
    <row r="1909" spans="1:75" s="289" customFormat="1" ht="18.2" customHeight="1" x14ac:dyDescent="0.15">
      <c r="A1909" s="291">
        <v>1907</v>
      </c>
      <c r="B1909" s="292" t="s">
        <v>305</v>
      </c>
      <c r="C1909" s="292" t="s">
        <v>306</v>
      </c>
      <c r="D1909" s="312">
        <v>45170</v>
      </c>
      <c r="E1909" s="293" t="s">
        <v>2964</v>
      </c>
      <c r="F1909" s="308">
        <v>84</v>
      </c>
      <c r="G1909" s="308">
        <v>83</v>
      </c>
      <c r="H1909" s="295">
        <v>37703.019999999997</v>
      </c>
      <c r="I1909" s="295">
        <v>14970.08</v>
      </c>
      <c r="J1909" s="295">
        <v>0</v>
      </c>
      <c r="K1909" s="295">
        <v>52673.1</v>
      </c>
      <c r="L1909" s="295">
        <v>247.52</v>
      </c>
      <c r="M1909" s="295">
        <v>0</v>
      </c>
      <c r="N1909" s="295">
        <v>0</v>
      </c>
      <c r="O1909" s="295">
        <v>0</v>
      </c>
      <c r="P1909" s="295">
        <v>0</v>
      </c>
      <c r="Q1909" s="295">
        <v>0</v>
      </c>
      <c r="R1909" s="295">
        <v>52673.1</v>
      </c>
      <c r="S1909" s="295">
        <v>30608.54</v>
      </c>
      <c r="T1909" s="295">
        <v>301.62</v>
      </c>
      <c r="U1909" s="295">
        <v>0</v>
      </c>
      <c r="V1909" s="295">
        <v>0</v>
      </c>
      <c r="W1909" s="295">
        <v>0</v>
      </c>
      <c r="X1909" s="295">
        <v>0</v>
      </c>
      <c r="Y1909" s="295">
        <v>0</v>
      </c>
      <c r="Z1909" s="295">
        <v>30910.16</v>
      </c>
      <c r="AA1909" s="295">
        <v>0</v>
      </c>
      <c r="AB1909" s="295">
        <v>0</v>
      </c>
      <c r="AC1909" s="295">
        <v>0</v>
      </c>
      <c r="AD1909" s="295">
        <v>0</v>
      </c>
      <c r="AE1909" s="295">
        <v>0</v>
      </c>
      <c r="AF1909" s="295">
        <v>0</v>
      </c>
      <c r="AG1909" s="295">
        <v>0</v>
      </c>
      <c r="AH1909" s="295">
        <v>0</v>
      </c>
      <c r="AI1909" s="295">
        <v>0</v>
      </c>
      <c r="AJ1909" s="295">
        <v>0</v>
      </c>
      <c r="AK1909" s="295">
        <v>0</v>
      </c>
      <c r="AL1909" s="295">
        <v>0</v>
      </c>
      <c r="AM1909" s="295">
        <v>0</v>
      </c>
      <c r="AN1909" s="295">
        <v>0</v>
      </c>
      <c r="AO1909" s="295">
        <v>0</v>
      </c>
      <c r="AP1909" s="295">
        <v>0</v>
      </c>
      <c r="AQ1909" s="295">
        <v>0</v>
      </c>
      <c r="AR1909" s="295">
        <v>0</v>
      </c>
      <c r="AS1909" s="295">
        <v>0</v>
      </c>
      <c r="AT1909" s="295">
        <f t="shared" si="29"/>
        <v>0</v>
      </c>
      <c r="AU1909" s="295">
        <v>15217.6</v>
      </c>
      <c r="AV1909" s="295">
        <v>30910.16</v>
      </c>
      <c r="AW1909" s="296">
        <v>99</v>
      </c>
      <c r="AX1909" s="296">
        <v>300</v>
      </c>
      <c r="AY1909" s="295">
        <v>334600</v>
      </c>
      <c r="AZ1909" s="295">
        <v>62356.07</v>
      </c>
      <c r="BA1909" s="294">
        <v>70.470111000000003</v>
      </c>
      <c r="BB1909" s="294">
        <v>59.527151145254997</v>
      </c>
      <c r="BC1909" s="294">
        <v>9.6</v>
      </c>
      <c r="BD1909" s="294"/>
      <c r="BE1909" s="293" t="s">
        <v>4204</v>
      </c>
      <c r="BF1909" s="291"/>
      <c r="BG1909" s="293" t="s">
        <v>312</v>
      </c>
      <c r="BH1909" s="293" t="s">
        <v>188</v>
      </c>
      <c r="BI1909" s="293" t="s">
        <v>313</v>
      </c>
      <c r="BJ1909" s="293" t="s">
        <v>4205</v>
      </c>
      <c r="BK1909" s="292" t="s">
        <v>175</v>
      </c>
      <c r="BL1909" s="294">
        <v>412488.10271760001</v>
      </c>
      <c r="BM1909" s="292" t="s">
        <v>309</v>
      </c>
      <c r="BN1909" s="294"/>
      <c r="BO1909" s="297">
        <v>39072</v>
      </c>
      <c r="BP1909" s="297">
        <v>48203</v>
      </c>
      <c r="BQ1909" s="297" t="s">
        <v>936</v>
      </c>
      <c r="BR1909" s="297" t="s">
        <v>4769</v>
      </c>
      <c r="BS1909" s="297">
        <v>39072</v>
      </c>
      <c r="BT1909" s="297">
        <v>48203</v>
      </c>
      <c r="BU1909" s="294">
        <v>13895.23</v>
      </c>
      <c r="BV1909" s="294">
        <v>56.53</v>
      </c>
      <c r="BW1909" s="294">
        <v>0</v>
      </c>
    </row>
    <row r="1910" spans="1:75" s="289" customFormat="1" ht="18.2" customHeight="1" x14ac:dyDescent="0.15">
      <c r="A1910" s="298">
        <v>1908</v>
      </c>
      <c r="B1910" s="299" t="s">
        <v>305</v>
      </c>
      <c r="C1910" s="299" t="s">
        <v>306</v>
      </c>
      <c r="D1910" s="313">
        <v>45170</v>
      </c>
      <c r="E1910" s="300" t="s">
        <v>2965</v>
      </c>
      <c r="F1910" s="309">
        <v>158</v>
      </c>
      <c r="G1910" s="309">
        <v>157</v>
      </c>
      <c r="H1910" s="302">
        <v>29206.400000000001</v>
      </c>
      <c r="I1910" s="302">
        <v>17110.189999999999</v>
      </c>
      <c r="J1910" s="302">
        <v>0</v>
      </c>
      <c r="K1910" s="302">
        <v>46316.59</v>
      </c>
      <c r="L1910" s="302">
        <v>191.77</v>
      </c>
      <c r="M1910" s="302">
        <v>0</v>
      </c>
      <c r="N1910" s="302">
        <v>0</v>
      </c>
      <c r="O1910" s="302">
        <v>0</v>
      </c>
      <c r="P1910" s="302">
        <v>0</v>
      </c>
      <c r="Q1910" s="302">
        <v>0</v>
      </c>
      <c r="R1910" s="302">
        <v>46316.59</v>
      </c>
      <c r="S1910" s="302">
        <v>49680.73</v>
      </c>
      <c r="T1910" s="302">
        <v>233.65</v>
      </c>
      <c r="U1910" s="302">
        <v>0</v>
      </c>
      <c r="V1910" s="302">
        <v>0</v>
      </c>
      <c r="W1910" s="302">
        <v>0</v>
      </c>
      <c r="X1910" s="302">
        <v>0</v>
      </c>
      <c r="Y1910" s="302">
        <v>0</v>
      </c>
      <c r="Z1910" s="302">
        <v>49914.38</v>
      </c>
      <c r="AA1910" s="302">
        <v>0</v>
      </c>
      <c r="AB1910" s="302">
        <v>0</v>
      </c>
      <c r="AC1910" s="302">
        <v>0</v>
      </c>
      <c r="AD1910" s="302">
        <v>0</v>
      </c>
      <c r="AE1910" s="302">
        <v>0</v>
      </c>
      <c r="AF1910" s="302">
        <v>0</v>
      </c>
      <c r="AG1910" s="302">
        <v>0</v>
      </c>
      <c r="AH1910" s="302">
        <v>0</v>
      </c>
      <c r="AI1910" s="302">
        <v>0</v>
      </c>
      <c r="AJ1910" s="302">
        <v>0</v>
      </c>
      <c r="AK1910" s="302">
        <v>0</v>
      </c>
      <c r="AL1910" s="302">
        <v>0</v>
      </c>
      <c r="AM1910" s="302">
        <v>0</v>
      </c>
      <c r="AN1910" s="302">
        <v>0</v>
      </c>
      <c r="AO1910" s="302">
        <v>0</v>
      </c>
      <c r="AP1910" s="302">
        <v>0</v>
      </c>
      <c r="AQ1910" s="302">
        <v>0</v>
      </c>
      <c r="AR1910" s="302">
        <v>0</v>
      </c>
      <c r="AS1910" s="302">
        <v>0</v>
      </c>
      <c r="AT1910" s="295">
        <f t="shared" si="29"/>
        <v>0</v>
      </c>
      <c r="AU1910" s="302">
        <v>17301.96</v>
      </c>
      <c r="AV1910" s="302">
        <v>49914.38</v>
      </c>
      <c r="AW1910" s="303">
        <v>99</v>
      </c>
      <c r="AX1910" s="303">
        <v>300</v>
      </c>
      <c r="AY1910" s="302">
        <v>383800.01</v>
      </c>
      <c r="AZ1910" s="302">
        <v>48306.94</v>
      </c>
      <c r="BA1910" s="301">
        <v>47.594493</v>
      </c>
      <c r="BB1910" s="301">
        <v>45.633497351288902</v>
      </c>
      <c r="BC1910" s="301">
        <v>9.6</v>
      </c>
      <c r="BD1910" s="301"/>
      <c r="BE1910" s="300" t="s">
        <v>4204</v>
      </c>
      <c r="BF1910" s="298"/>
      <c r="BG1910" s="300" t="s">
        <v>320</v>
      </c>
      <c r="BH1910" s="300" t="s">
        <v>197</v>
      </c>
      <c r="BI1910" s="300" t="s">
        <v>373</v>
      </c>
      <c r="BJ1910" s="300" t="s">
        <v>4205</v>
      </c>
      <c r="BK1910" s="299" t="s">
        <v>175</v>
      </c>
      <c r="BL1910" s="301">
        <v>362709.66268264002</v>
      </c>
      <c r="BM1910" s="299" t="s">
        <v>309</v>
      </c>
      <c r="BN1910" s="301"/>
      <c r="BO1910" s="304">
        <v>39072</v>
      </c>
      <c r="BP1910" s="304">
        <v>48203</v>
      </c>
      <c r="BQ1910" s="297" t="s">
        <v>937</v>
      </c>
      <c r="BR1910" s="297" t="s">
        <v>4765</v>
      </c>
      <c r="BS1910" s="297">
        <v>39072</v>
      </c>
      <c r="BT1910" s="297">
        <v>48203</v>
      </c>
      <c r="BU1910" s="301">
        <v>21160.57</v>
      </c>
      <c r="BV1910" s="301">
        <v>43.79</v>
      </c>
      <c r="BW1910" s="301">
        <v>0</v>
      </c>
    </row>
    <row r="1911" spans="1:75" s="289" customFormat="1" ht="18.2" customHeight="1" x14ac:dyDescent="0.15">
      <c r="A1911" s="291">
        <v>1909</v>
      </c>
      <c r="B1911" s="292" t="s">
        <v>305</v>
      </c>
      <c r="C1911" s="292" t="s">
        <v>306</v>
      </c>
      <c r="D1911" s="312">
        <v>45170</v>
      </c>
      <c r="E1911" s="293" t="s">
        <v>2966</v>
      </c>
      <c r="F1911" s="308">
        <v>138</v>
      </c>
      <c r="G1911" s="308">
        <v>137</v>
      </c>
      <c r="H1911" s="295">
        <v>46332.04</v>
      </c>
      <c r="I1911" s="295">
        <v>25482.07</v>
      </c>
      <c r="J1911" s="295">
        <v>0</v>
      </c>
      <c r="K1911" s="295">
        <v>71814.11</v>
      </c>
      <c r="L1911" s="295">
        <v>305.64</v>
      </c>
      <c r="M1911" s="295">
        <v>0</v>
      </c>
      <c r="N1911" s="295">
        <v>0</v>
      </c>
      <c r="O1911" s="295">
        <v>0</v>
      </c>
      <c r="P1911" s="295">
        <v>0</v>
      </c>
      <c r="Q1911" s="295">
        <v>0</v>
      </c>
      <c r="R1911" s="295">
        <v>71814.11</v>
      </c>
      <c r="S1911" s="295">
        <v>66054.77</v>
      </c>
      <c r="T1911" s="295">
        <v>366.8</v>
      </c>
      <c r="U1911" s="295">
        <v>0</v>
      </c>
      <c r="V1911" s="295">
        <v>0</v>
      </c>
      <c r="W1911" s="295">
        <v>0</v>
      </c>
      <c r="X1911" s="295">
        <v>0</v>
      </c>
      <c r="Y1911" s="295">
        <v>0</v>
      </c>
      <c r="Z1911" s="295">
        <v>66421.570000000007</v>
      </c>
      <c r="AA1911" s="295">
        <v>0</v>
      </c>
      <c r="AB1911" s="295">
        <v>0</v>
      </c>
      <c r="AC1911" s="295">
        <v>0</v>
      </c>
      <c r="AD1911" s="295">
        <v>0</v>
      </c>
      <c r="AE1911" s="295">
        <v>0</v>
      </c>
      <c r="AF1911" s="295">
        <v>0</v>
      </c>
      <c r="AG1911" s="295">
        <v>0</v>
      </c>
      <c r="AH1911" s="295">
        <v>0</v>
      </c>
      <c r="AI1911" s="295">
        <v>0</v>
      </c>
      <c r="AJ1911" s="295">
        <v>0</v>
      </c>
      <c r="AK1911" s="295">
        <v>0</v>
      </c>
      <c r="AL1911" s="295">
        <v>0</v>
      </c>
      <c r="AM1911" s="295">
        <v>0</v>
      </c>
      <c r="AN1911" s="295">
        <v>0</v>
      </c>
      <c r="AO1911" s="295">
        <v>0</v>
      </c>
      <c r="AP1911" s="295">
        <v>0</v>
      </c>
      <c r="AQ1911" s="295">
        <v>0</v>
      </c>
      <c r="AR1911" s="295">
        <v>0</v>
      </c>
      <c r="AS1911" s="295">
        <v>0</v>
      </c>
      <c r="AT1911" s="295">
        <f t="shared" si="29"/>
        <v>0</v>
      </c>
      <c r="AU1911" s="295">
        <v>25787.71</v>
      </c>
      <c r="AV1911" s="295">
        <v>66421.570000000007</v>
      </c>
      <c r="AW1911" s="296">
        <v>99</v>
      </c>
      <c r="AX1911" s="296">
        <v>300</v>
      </c>
      <c r="AY1911" s="295">
        <v>383800.01</v>
      </c>
      <c r="AZ1911" s="295">
        <v>76964.45</v>
      </c>
      <c r="BA1911" s="294">
        <v>75.829352999999998</v>
      </c>
      <c r="BB1911" s="294">
        <v>70.754971906780696</v>
      </c>
      <c r="BC1911" s="294">
        <v>9.5</v>
      </c>
      <c r="BD1911" s="294"/>
      <c r="BE1911" s="293" t="s">
        <v>4204</v>
      </c>
      <c r="BF1911" s="291"/>
      <c r="BG1911" s="293" t="s">
        <v>320</v>
      </c>
      <c r="BH1911" s="293" t="s">
        <v>197</v>
      </c>
      <c r="BI1911" s="293" t="s">
        <v>373</v>
      </c>
      <c r="BJ1911" s="293" t="s">
        <v>4205</v>
      </c>
      <c r="BK1911" s="292" t="s">
        <v>175</v>
      </c>
      <c r="BL1911" s="294">
        <v>562383.18956455996</v>
      </c>
      <c r="BM1911" s="292" t="s">
        <v>309</v>
      </c>
      <c r="BN1911" s="294"/>
      <c r="BO1911" s="297">
        <v>39072</v>
      </c>
      <c r="BP1911" s="297">
        <v>48203</v>
      </c>
      <c r="BQ1911" s="297" t="s">
        <v>961</v>
      </c>
      <c r="BR1911" s="297" t="s">
        <v>4773</v>
      </c>
      <c r="BS1911" s="297">
        <v>39072</v>
      </c>
      <c r="BT1911" s="297">
        <v>48203</v>
      </c>
      <c r="BU1911" s="294">
        <v>25632.76</v>
      </c>
      <c r="BV1911" s="294">
        <v>53.45</v>
      </c>
      <c r="BW1911" s="294">
        <v>0</v>
      </c>
    </row>
    <row r="1912" spans="1:75" s="289" customFormat="1" ht="18.2" customHeight="1" x14ac:dyDescent="0.15">
      <c r="A1912" s="298">
        <v>1910</v>
      </c>
      <c r="B1912" s="299" t="s">
        <v>305</v>
      </c>
      <c r="C1912" s="299" t="s">
        <v>306</v>
      </c>
      <c r="D1912" s="313">
        <v>45170</v>
      </c>
      <c r="E1912" s="300" t="s">
        <v>2967</v>
      </c>
      <c r="F1912" s="309">
        <v>160</v>
      </c>
      <c r="G1912" s="309">
        <v>159</v>
      </c>
      <c r="H1912" s="302">
        <v>40152.019999999997</v>
      </c>
      <c r="I1912" s="302">
        <v>23907</v>
      </c>
      <c r="J1912" s="302">
        <v>0</v>
      </c>
      <c r="K1912" s="302">
        <v>64059.02</v>
      </c>
      <c r="L1912" s="302">
        <v>264.86</v>
      </c>
      <c r="M1912" s="302">
        <v>0</v>
      </c>
      <c r="N1912" s="302">
        <v>0</v>
      </c>
      <c r="O1912" s="302">
        <v>0</v>
      </c>
      <c r="P1912" s="302">
        <v>0</v>
      </c>
      <c r="Q1912" s="302">
        <v>0</v>
      </c>
      <c r="R1912" s="302">
        <v>64059.02</v>
      </c>
      <c r="S1912" s="302">
        <v>68747.070000000007</v>
      </c>
      <c r="T1912" s="302">
        <v>317.87</v>
      </c>
      <c r="U1912" s="302">
        <v>0</v>
      </c>
      <c r="V1912" s="302">
        <v>0</v>
      </c>
      <c r="W1912" s="302">
        <v>0</v>
      </c>
      <c r="X1912" s="302">
        <v>0</v>
      </c>
      <c r="Y1912" s="302">
        <v>0</v>
      </c>
      <c r="Z1912" s="302">
        <v>69064.94</v>
      </c>
      <c r="AA1912" s="302">
        <v>0</v>
      </c>
      <c r="AB1912" s="302">
        <v>0</v>
      </c>
      <c r="AC1912" s="302">
        <v>0</v>
      </c>
      <c r="AD1912" s="302">
        <v>0</v>
      </c>
      <c r="AE1912" s="302">
        <v>0</v>
      </c>
      <c r="AF1912" s="302">
        <v>0</v>
      </c>
      <c r="AG1912" s="302">
        <v>0</v>
      </c>
      <c r="AH1912" s="302">
        <v>0</v>
      </c>
      <c r="AI1912" s="302">
        <v>0</v>
      </c>
      <c r="AJ1912" s="302">
        <v>0</v>
      </c>
      <c r="AK1912" s="302">
        <v>0</v>
      </c>
      <c r="AL1912" s="302">
        <v>0</v>
      </c>
      <c r="AM1912" s="302">
        <v>0</v>
      </c>
      <c r="AN1912" s="302">
        <v>0</v>
      </c>
      <c r="AO1912" s="302">
        <v>0</v>
      </c>
      <c r="AP1912" s="302">
        <v>0</v>
      </c>
      <c r="AQ1912" s="302">
        <v>0</v>
      </c>
      <c r="AR1912" s="302">
        <v>0</v>
      </c>
      <c r="AS1912" s="302">
        <v>0</v>
      </c>
      <c r="AT1912" s="295">
        <f t="shared" si="29"/>
        <v>0</v>
      </c>
      <c r="AU1912" s="302">
        <v>24171.86</v>
      </c>
      <c r="AV1912" s="302">
        <v>69064.94</v>
      </c>
      <c r="AW1912" s="303">
        <v>99</v>
      </c>
      <c r="AX1912" s="303">
        <v>300</v>
      </c>
      <c r="AY1912" s="302">
        <v>383800.01</v>
      </c>
      <c r="AZ1912" s="302">
        <v>66696.89</v>
      </c>
      <c r="BA1912" s="301">
        <v>65.713222000000002</v>
      </c>
      <c r="BB1912" s="301">
        <v>63.114256187394098</v>
      </c>
      <c r="BC1912" s="301">
        <v>9.5</v>
      </c>
      <c r="BD1912" s="301"/>
      <c r="BE1912" s="300" t="s">
        <v>4204</v>
      </c>
      <c r="BF1912" s="298"/>
      <c r="BG1912" s="300" t="s">
        <v>320</v>
      </c>
      <c r="BH1912" s="300" t="s">
        <v>197</v>
      </c>
      <c r="BI1912" s="300" t="s">
        <v>373</v>
      </c>
      <c r="BJ1912" s="300" t="s">
        <v>4205</v>
      </c>
      <c r="BK1912" s="299" t="s">
        <v>175</v>
      </c>
      <c r="BL1912" s="301">
        <v>501652.33528592001</v>
      </c>
      <c r="BM1912" s="299" t="s">
        <v>309</v>
      </c>
      <c r="BN1912" s="301"/>
      <c r="BO1912" s="304">
        <v>39072</v>
      </c>
      <c r="BP1912" s="304">
        <v>48203</v>
      </c>
      <c r="BQ1912" s="297" t="s">
        <v>955</v>
      </c>
      <c r="BR1912" s="297" t="s">
        <v>4778</v>
      </c>
      <c r="BS1912" s="297">
        <v>39072</v>
      </c>
      <c r="BT1912" s="297">
        <v>48203</v>
      </c>
      <c r="BU1912" s="301">
        <v>26137.119999999999</v>
      </c>
      <c r="BV1912" s="301">
        <v>46.32</v>
      </c>
      <c r="BW1912" s="301">
        <v>0</v>
      </c>
    </row>
    <row r="1913" spans="1:75" s="289" customFormat="1" ht="18.2" customHeight="1" x14ac:dyDescent="0.15">
      <c r="A1913" s="291">
        <v>1911</v>
      </c>
      <c r="B1913" s="292" t="s">
        <v>305</v>
      </c>
      <c r="C1913" s="292" t="s">
        <v>306</v>
      </c>
      <c r="D1913" s="312">
        <v>45170</v>
      </c>
      <c r="E1913" s="293" t="s">
        <v>2968</v>
      </c>
      <c r="F1913" s="308">
        <v>167</v>
      </c>
      <c r="G1913" s="308">
        <v>166</v>
      </c>
      <c r="H1913" s="295">
        <v>16221.38</v>
      </c>
      <c r="I1913" s="295">
        <v>31701.05</v>
      </c>
      <c r="J1913" s="295">
        <v>0</v>
      </c>
      <c r="K1913" s="295">
        <v>47922.43</v>
      </c>
      <c r="L1913" s="295">
        <v>345.71</v>
      </c>
      <c r="M1913" s="295">
        <v>0</v>
      </c>
      <c r="N1913" s="295">
        <v>0</v>
      </c>
      <c r="O1913" s="295">
        <v>0</v>
      </c>
      <c r="P1913" s="295">
        <v>0</v>
      </c>
      <c r="Q1913" s="295">
        <v>0</v>
      </c>
      <c r="R1913" s="295">
        <v>47922.43</v>
      </c>
      <c r="S1913" s="295">
        <v>47228.63</v>
      </c>
      <c r="T1913" s="295">
        <v>129.77000000000001</v>
      </c>
      <c r="U1913" s="295">
        <v>0</v>
      </c>
      <c r="V1913" s="295">
        <v>0</v>
      </c>
      <c r="W1913" s="295">
        <v>0</v>
      </c>
      <c r="X1913" s="295">
        <v>0</v>
      </c>
      <c r="Y1913" s="295">
        <v>0</v>
      </c>
      <c r="Z1913" s="295">
        <v>47358.400000000001</v>
      </c>
      <c r="AA1913" s="295">
        <v>0</v>
      </c>
      <c r="AB1913" s="295">
        <v>0</v>
      </c>
      <c r="AC1913" s="295">
        <v>0</v>
      </c>
      <c r="AD1913" s="295">
        <v>0</v>
      </c>
      <c r="AE1913" s="295">
        <v>0</v>
      </c>
      <c r="AF1913" s="295">
        <v>0</v>
      </c>
      <c r="AG1913" s="295">
        <v>0</v>
      </c>
      <c r="AH1913" s="295">
        <v>0</v>
      </c>
      <c r="AI1913" s="295">
        <v>0</v>
      </c>
      <c r="AJ1913" s="295">
        <v>0</v>
      </c>
      <c r="AK1913" s="295">
        <v>0</v>
      </c>
      <c r="AL1913" s="295">
        <v>0</v>
      </c>
      <c r="AM1913" s="295">
        <v>0</v>
      </c>
      <c r="AN1913" s="295">
        <v>0</v>
      </c>
      <c r="AO1913" s="295">
        <v>0</v>
      </c>
      <c r="AP1913" s="295">
        <v>0</v>
      </c>
      <c r="AQ1913" s="295">
        <v>0</v>
      </c>
      <c r="AR1913" s="295">
        <v>0</v>
      </c>
      <c r="AS1913" s="295">
        <v>0</v>
      </c>
      <c r="AT1913" s="295">
        <f t="shared" si="29"/>
        <v>0</v>
      </c>
      <c r="AU1913" s="295">
        <v>32046.76</v>
      </c>
      <c r="AV1913" s="295">
        <v>47358.400000000001</v>
      </c>
      <c r="AW1913" s="296">
        <v>39</v>
      </c>
      <c r="AX1913" s="296">
        <v>240</v>
      </c>
      <c r="AY1913" s="295">
        <v>383800.01</v>
      </c>
      <c r="AZ1913" s="295">
        <v>50654.59</v>
      </c>
      <c r="BA1913" s="294">
        <v>49.907519000000001</v>
      </c>
      <c r="BB1913" s="294">
        <v>47.215653818364103</v>
      </c>
      <c r="BC1913" s="294">
        <v>9.6</v>
      </c>
      <c r="BD1913" s="294"/>
      <c r="BE1913" s="293" t="s">
        <v>4204</v>
      </c>
      <c r="BF1913" s="291"/>
      <c r="BG1913" s="293" t="s">
        <v>320</v>
      </c>
      <c r="BH1913" s="293" t="s">
        <v>197</v>
      </c>
      <c r="BI1913" s="293" t="s">
        <v>373</v>
      </c>
      <c r="BJ1913" s="293" t="s">
        <v>4205</v>
      </c>
      <c r="BK1913" s="292" t="s">
        <v>175</v>
      </c>
      <c r="BL1913" s="294">
        <v>375285.14988327998</v>
      </c>
      <c r="BM1913" s="292" t="s">
        <v>309</v>
      </c>
      <c r="BN1913" s="294"/>
      <c r="BO1913" s="297">
        <v>39072</v>
      </c>
      <c r="BP1913" s="297">
        <v>46377</v>
      </c>
      <c r="BQ1913" s="297" t="s">
        <v>946</v>
      </c>
      <c r="BR1913" s="297" t="s">
        <v>4775</v>
      </c>
      <c r="BS1913" s="297">
        <v>39072</v>
      </c>
      <c r="BT1913" s="297">
        <v>46377</v>
      </c>
      <c r="BU1913" s="294">
        <v>22519.77</v>
      </c>
      <c r="BV1913" s="294">
        <v>43.84</v>
      </c>
      <c r="BW1913" s="294">
        <v>0</v>
      </c>
    </row>
    <row r="1914" spans="1:75" s="289" customFormat="1" ht="18.2" customHeight="1" x14ac:dyDescent="0.15">
      <c r="A1914" s="298">
        <v>1912</v>
      </c>
      <c r="B1914" s="299" t="s">
        <v>305</v>
      </c>
      <c r="C1914" s="299" t="s">
        <v>306</v>
      </c>
      <c r="D1914" s="313">
        <v>45170</v>
      </c>
      <c r="E1914" s="300" t="s">
        <v>2969</v>
      </c>
      <c r="F1914" s="309">
        <v>133</v>
      </c>
      <c r="G1914" s="309">
        <v>132</v>
      </c>
      <c r="H1914" s="302">
        <v>36941.47</v>
      </c>
      <c r="I1914" s="302">
        <v>23718.080000000002</v>
      </c>
      <c r="J1914" s="302">
        <v>0</v>
      </c>
      <c r="K1914" s="302">
        <v>60659.55</v>
      </c>
      <c r="L1914" s="302">
        <v>290.27999999999997</v>
      </c>
      <c r="M1914" s="302">
        <v>0</v>
      </c>
      <c r="N1914" s="302">
        <v>0</v>
      </c>
      <c r="O1914" s="302">
        <v>0</v>
      </c>
      <c r="P1914" s="302">
        <v>0</v>
      </c>
      <c r="Q1914" s="302">
        <v>0</v>
      </c>
      <c r="R1914" s="302">
        <v>60659.55</v>
      </c>
      <c r="S1914" s="302">
        <v>52996.04</v>
      </c>
      <c r="T1914" s="302">
        <v>292.45</v>
      </c>
      <c r="U1914" s="302">
        <v>0</v>
      </c>
      <c r="V1914" s="302">
        <v>0</v>
      </c>
      <c r="W1914" s="302">
        <v>0</v>
      </c>
      <c r="X1914" s="302">
        <v>0</v>
      </c>
      <c r="Y1914" s="302">
        <v>0</v>
      </c>
      <c r="Z1914" s="302">
        <v>53288.49</v>
      </c>
      <c r="AA1914" s="302">
        <v>0</v>
      </c>
      <c r="AB1914" s="302">
        <v>0</v>
      </c>
      <c r="AC1914" s="302">
        <v>0</v>
      </c>
      <c r="AD1914" s="302">
        <v>0</v>
      </c>
      <c r="AE1914" s="302">
        <v>0</v>
      </c>
      <c r="AF1914" s="302">
        <v>0</v>
      </c>
      <c r="AG1914" s="302">
        <v>0</v>
      </c>
      <c r="AH1914" s="302">
        <v>0</v>
      </c>
      <c r="AI1914" s="302">
        <v>0</v>
      </c>
      <c r="AJ1914" s="302">
        <v>0</v>
      </c>
      <c r="AK1914" s="302">
        <v>0</v>
      </c>
      <c r="AL1914" s="302">
        <v>0</v>
      </c>
      <c r="AM1914" s="302">
        <v>0</v>
      </c>
      <c r="AN1914" s="302">
        <v>0</v>
      </c>
      <c r="AO1914" s="302">
        <v>0</v>
      </c>
      <c r="AP1914" s="302">
        <v>0</v>
      </c>
      <c r="AQ1914" s="302">
        <v>0</v>
      </c>
      <c r="AR1914" s="302">
        <v>0</v>
      </c>
      <c r="AS1914" s="302">
        <v>0</v>
      </c>
      <c r="AT1914" s="295">
        <f t="shared" si="29"/>
        <v>0</v>
      </c>
      <c r="AU1914" s="302">
        <v>24008.36</v>
      </c>
      <c r="AV1914" s="302">
        <v>53288.49</v>
      </c>
      <c r="AW1914" s="303">
        <v>99</v>
      </c>
      <c r="AX1914" s="303">
        <v>300</v>
      </c>
      <c r="AY1914" s="302">
        <v>383800.01</v>
      </c>
      <c r="AZ1914" s="302">
        <v>66696.89</v>
      </c>
      <c r="BA1914" s="301">
        <v>65.713222000000002</v>
      </c>
      <c r="BB1914" s="301">
        <v>59.7649227058428</v>
      </c>
      <c r="BC1914" s="301">
        <v>9.5</v>
      </c>
      <c r="BD1914" s="301"/>
      <c r="BE1914" s="300" t="s">
        <v>4204</v>
      </c>
      <c r="BF1914" s="298"/>
      <c r="BG1914" s="300" t="s">
        <v>320</v>
      </c>
      <c r="BH1914" s="300" t="s">
        <v>197</v>
      </c>
      <c r="BI1914" s="300" t="s">
        <v>373</v>
      </c>
      <c r="BJ1914" s="300" t="s">
        <v>4205</v>
      </c>
      <c r="BK1914" s="299" t="s">
        <v>175</v>
      </c>
      <c r="BL1914" s="301">
        <v>475030.75936680002</v>
      </c>
      <c r="BM1914" s="299" t="s">
        <v>309</v>
      </c>
      <c r="BN1914" s="301"/>
      <c r="BO1914" s="304">
        <v>39072</v>
      </c>
      <c r="BP1914" s="304">
        <v>48203</v>
      </c>
      <c r="BQ1914" s="297" t="s">
        <v>947</v>
      </c>
      <c r="BR1914" s="297" t="s">
        <v>4774</v>
      </c>
      <c r="BS1914" s="297">
        <v>39072</v>
      </c>
      <c r="BT1914" s="297">
        <v>48203</v>
      </c>
      <c r="BU1914" s="301">
        <v>21667.82</v>
      </c>
      <c r="BV1914" s="301">
        <v>46.32</v>
      </c>
      <c r="BW1914" s="301">
        <v>0</v>
      </c>
    </row>
    <row r="1915" spans="1:75" s="289" customFormat="1" ht="18.2" customHeight="1" x14ac:dyDescent="0.15">
      <c r="A1915" s="291">
        <v>1913</v>
      </c>
      <c r="B1915" s="292" t="s">
        <v>305</v>
      </c>
      <c r="C1915" s="292" t="s">
        <v>306</v>
      </c>
      <c r="D1915" s="312">
        <v>45170</v>
      </c>
      <c r="E1915" s="293" t="s">
        <v>1110</v>
      </c>
      <c r="F1915" s="308">
        <v>157</v>
      </c>
      <c r="G1915" s="308">
        <v>156</v>
      </c>
      <c r="H1915" s="295">
        <v>9108.93</v>
      </c>
      <c r="I1915" s="295">
        <v>16919.23</v>
      </c>
      <c r="J1915" s="295">
        <v>0</v>
      </c>
      <c r="K1915" s="295">
        <v>26028.16</v>
      </c>
      <c r="L1915" s="295">
        <v>193.21</v>
      </c>
      <c r="M1915" s="295">
        <v>0</v>
      </c>
      <c r="N1915" s="295">
        <v>0</v>
      </c>
      <c r="O1915" s="295">
        <v>0</v>
      </c>
      <c r="P1915" s="295">
        <v>0</v>
      </c>
      <c r="Q1915" s="295">
        <v>0</v>
      </c>
      <c r="R1915" s="295">
        <v>26028.16</v>
      </c>
      <c r="S1915" s="295">
        <v>24810.13</v>
      </c>
      <c r="T1915" s="295">
        <v>75.150000000000006</v>
      </c>
      <c r="U1915" s="295">
        <v>0</v>
      </c>
      <c r="V1915" s="295">
        <v>0</v>
      </c>
      <c r="W1915" s="295">
        <v>0</v>
      </c>
      <c r="X1915" s="295">
        <v>0</v>
      </c>
      <c r="Y1915" s="295">
        <v>0</v>
      </c>
      <c r="Z1915" s="295">
        <v>24885.279999999999</v>
      </c>
      <c r="AA1915" s="295">
        <v>0</v>
      </c>
      <c r="AB1915" s="295">
        <v>0</v>
      </c>
      <c r="AC1915" s="295">
        <v>0</v>
      </c>
      <c r="AD1915" s="295">
        <v>0</v>
      </c>
      <c r="AE1915" s="295">
        <v>0</v>
      </c>
      <c r="AF1915" s="295">
        <v>0</v>
      </c>
      <c r="AG1915" s="295">
        <v>0</v>
      </c>
      <c r="AH1915" s="295">
        <v>0</v>
      </c>
      <c r="AI1915" s="295">
        <v>0</v>
      </c>
      <c r="AJ1915" s="295">
        <v>0</v>
      </c>
      <c r="AK1915" s="295">
        <v>0</v>
      </c>
      <c r="AL1915" s="295">
        <v>0</v>
      </c>
      <c r="AM1915" s="295">
        <v>0</v>
      </c>
      <c r="AN1915" s="295">
        <v>0</v>
      </c>
      <c r="AO1915" s="295">
        <v>0</v>
      </c>
      <c r="AP1915" s="295">
        <v>0</v>
      </c>
      <c r="AQ1915" s="295">
        <v>0</v>
      </c>
      <c r="AR1915" s="295">
        <v>0</v>
      </c>
      <c r="AS1915" s="295">
        <v>0</v>
      </c>
      <c r="AT1915" s="295">
        <f t="shared" si="29"/>
        <v>0</v>
      </c>
      <c r="AU1915" s="295">
        <v>17112.439999999999</v>
      </c>
      <c r="AV1915" s="295">
        <v>24885.279999999999</v>
      </c>
      <c r="AW1915" s="296">
        <v>39</v>
      </c>
      <c r="AX1915" s="296">
        <v>240</v>
      </c>
      <c r="AY1915" s="295">
        <v>314000.01</v>
      </c>
      <c r="AZ1915" s="295">
        <v>28000.240000000002</v>
      </c>
      <c r="BA1915" s="294">
        <v>33.719741999999997</v>
      </c>
      <c r="BB1915" s="294">
        <v>31.344832756244902</v>
      </c>
      <c r="BC1915" s="294">
        <v>9.9</v>
      </c>
      <c r="BD1915" s="294"/>
      <c r="BE1915" s="293" t="s">
        <v>4204</v>
      </c>
      <c r="BF1915" s="291"/>
      <c r="BG1915" s="293" t="s">
        <v>320</v>
      </c>
      <c r="BH1915" s="293" t="s">
        <v>181</v>
      </c>
      <c r="BI1915" s="293" t="s">
        <v>462</v>
      </c>
      <c r="BJ1915" s="293" t="s">
        <v>4205</v>
      </c>
      <c r="BK1915" s="292" t="s">
        <v>175</v>
      </c>
      <c r="BL1915" s="294">
        <v>203829.01966336</v>
      </c>
      <c r="BM1915" s="292" t="s">
        <v>309</v>
      </c>
      <c r="BN1915" s="294"/>
      <c r="BO1915" s="297">
        <v>39072</v>
      </c>
      <c r="BP1915" s="297">
        <v>46377</v>
      </c>
      <c r="BQ1915" s="297" t="s">
        <v>929</v>
      </c>
      <c r="BR1915" s="297" t="s">
        <v>4777</v>
      </c>
      <c r="BS1915" s="297" t="s">
        <v>4742</v>
      </c>
      <c r="BT1915" s="297" t="s">
        <v>4742</v>
      </c>
      <c r="BU1915" s="294">
        <v>15581.09</v>
      </c>
      <c r="BV1915" s="294">
        <v>44.06</v>
      </c>
      <c r="BW1915" s="294">
        <v>0</v>
      </c>
    </row>
    <row r="1916" spans="1:75" s="289" customFormat="1" ht="18.2" customHeight="1" x14ac:dyDescent="0.15">
      <c r="A1916" s="298">
        <v>1914</v>
      </c>
      <c r="B1916" s="299" t="s">
        <v>305</v>
      </c>
      <c r="C1916" s="299" t="s">
        <v>306</v>
      </c>
      <c r="D1916" s="313">
        <v>45170</v>
      </c>
      <c r="E1916" s="300" t="s">
        <v>2970</v>
      </c>
      <c r="F1916" s="309">
        <v>0</v>
      </c>
      <c r="G1916" s="309">
        <v>0</v>
      </c>
      <c r="H1916" s="302">
        <v>38345.71</v>
      </c>
      <c r="I1916" s="302">
        <v>0</v>
      </c>
      <c r="J1916" s="302">
        <v>0</v>
      </c>
      <c r="K1916" s="302">
        <v>38345.71</v>
      </c>
      <c r="L1916" s="302">
        <v>270.95999999999998</v>
      </c>
      <c r="M1916" s="302">
        <v>0</v>
      </c>
      <c r="N1916" s="302">
        <v>0</v>
      </c>
      <c r="O1916" s="302">
        <v>270.95999999999998</v>
      </c>
      <c r="P1916" s="302">
        <v>0</v>
      </c>
      <c r="Q1916" s="302">
        <v>0</v>
      </c>
      <c r="R1916" s="302">
        <v>38074.75</v>
      </c>
      <c r="S1916" s="302">
        <v>0</v>
      </c>
      <c r="T1916" s="302">
        <v>255.64</v>
      </c>
      <c r="U1916" s="302">
        <v>0</v>
      </c>
      <c r="V1916" s="302">
        <v>0</v>
      </c>
      <c r="W1916" s="302">
        <v>255.64</v>
      </c>
      <c r="X1916" s="302">
        <v>0</v>
      </c>
      <c r="Y1916" s="302">
        <v>0</v>
      </c>
      <c r="Z1916" s="302">
        <v>0</v>
      </c>
      <c r="AA1916" s="302">
        <v>0.26</v>
      </c>
      <c r="AB1916" s="302">
        <v>0</v>
      </c>
      <c r="AC1916" s="302">
        <v>0</v>
      </c>
      <c r="AD1916" s="302">
        <v>0</v>
      </c>
      <c r="AE1916" s="302">
        <v>0</v>
      </c>
      <c r="AF1916" s="302">
        <v>37.78</v>
      </c>
      <c r="AG1916" s="302">
        <v>27.62</v>
      </c>
      <c r="AH1916" s="302">
        <v>89.31</v>
      </c>
      <c r="AI1916" s="302">
        <v>0</v>
      </c>
      <c r="AJ1916" s="302">
        <v>0</v>
      </c>
      <c r="AK1916" s="302">
        <v>0</v>
      </c>
      <c r="AL1916" s="302">
        <v>0</v>
      </c>
      <c r="AM1916" s="302">
        <v>0</v>
      </c>
      <c r="AN1916" s="302">
        <v>0</v>
      </c>
      <c r="AO1916" s="302">
        <v>0</v>
      </c>
      <c r="AP1916" s="302">
        <v>1.65</v>
      </c>
      <c r="AQ1916" s="302">
        <v>0</v>
      </c>
      <c r="AR1916" s="302">
        <v>1.32</v>
      </c>
      <c r="AS1916" s="302">
        <v>0</v>
      </c>
      <c r="AT1916" s="295">
        <f t="shared" si="29"/>
        <v>681.9</v>
      </c>
      <c r="AU1916" s="302">
        <v>0</v>
      </c>
      <c r="AV1916" s="302">
        <v>0</v>
      </c>
      <c r="AW1916" s="303">
        <v>99</v>
      </c>
      <c r="AX1916" s="303">
        <v>300</v>
      </c>
      <c r="AY1916" s="302">
        <v>416999.99</v>
      </c>
      <c r="AZ1916" s="302">
        <v>68228.77</v>
      </c>
      <c r="BA1916" s="301">
        <v>61.870505000000001</v>
      </c>
      <c r="BB1916" s="301">
        <v>34.526549580898902</v>
      </c>
      <c r="BC1916" s="301">
        <v>8</v>
      </c>
      <c r="BD1916" s="301"/>
      <c r="BE1916" s="300" t="s">
        <v>4204</v>
      </c>
      <c r="BF1916" s="298"/>
      <c r="BG1916" s="300" t="s">
        <v>349</v>
      </c>
      <c r="BH1916" s="300" t="s">
        <v>180</v>
      </c>
      <c r="BI1916" s="300" t="s">
        <v>350</v>
      </c>
      <c r="BJ1916" s="300" t="s">
        <v>103</v>
      </c>
      <c r="BK1916" s="299" t="s">
        <v>175</v>
      </c>
      <c r="BL1916" s="301">
        <v>298167.02242599998</v>
      </c>
      <c r="BM1916" s="299" t="s">
        <v>309</v>
      </c>
      <c r="BN1916" s="301"/>
      <c r="BO1916" s="304">
        <v>39072</v>
      </c>
      <c r="BP1916" s="304">
        <v>48203</v>
      </c>
      <c r="BQ1916" s="297" t="s">
        <v>4757</v>
      </c>
      <c r="BR1916" s="297" t="s">
        <v>4764</v>
      </c>
      <c r="BS1916" s="297">
        <v>39072</v>
      </c>
      <c r="BT1916" s="297">
        <v>48203</v>
      </c>
      <c r="BU1916" s="301">
        <v>0</v>
      </c>
      <c r="BV1916" s="301">
        <v>0.26</v>
      </c>
      <c r="BW1916" s="301">
        <v>0</v>
      </c>
    </row>
    <row r="1917" spans="1:75" s="289" customFormat="1" ht="18.2" customHeight="1" x14ac:dyDescent="0.15">
      <c r="A1917" s="291">
        <v>1915</v>
      </c>
      <c r="B1917" s="292" t="s">
        <v>305</v>
      </c>
      <c r="C1917" s="292" t="s">
        <v>306</v>
      </c>
      <c r="D1917" s="312">
        <v>45170</v>
      </c>
      <c r="E1917" s="293" t="s">
        <v>2971</v>
      </c>
      <c r="F1917" s="308">
        <v>159</v>
      </c>
      <c r="G1917" s="308">
        <v>158</v>
      </c>
      <c r="H1917" s="295">
        <v>34551.85</v>
      </c>
      <c r="I1917" s="295">
        <v>20307.740000000002</v>
      </c>
      <c r="J1917" s="295">
        <v>0</v>
      </c>
      <c r="K1917" s="295">
        <v>54859.59</v>
      </c>
      <c r="L1917" s="295">
        <v>226.89</v>
      </c>
      <c r="M1917" s="295">
        <v>0</v>
      </c>
      <c r="N1917" s="295">
        <v>0</v>
      </c>
      <c r="O1917" s="295">
        <v>0</v>
      </c>
      <c r="P1917" s="295">
        <v>0</v>
      </c>
      <c r="Q1917" s="295">
        <v>0</v>
      </c>
      <c r="R1917" s="295">
        <v>54859.59</v>
      </c>
      <c r="S1917" s="295">
        <v>59213.67</v>
      </c>
      <c r="T1917" s="295">
        <v>276.41000000000003</v>
      </c>
      <c r="U1917" s="295">
        <v>0</v>
      </c>
      <c r="V1917" s="295">
        <v>0</v>
      </c>
      <c r="W1917" s="295">
        <v>0</v>
      </c>
      <c r="X1917" s="295">
        <v>0</v>
      </c>
      <c r="Y1917" s="295">
        <v>0</v>
      </c>
      <c r="Z1917" s="295">
        <v>59490.080000000002</v>
      </c>
      <c r="AA1917" s="295">
        <v>0</v>
      </c>
      <c r="AB1917" s="295">
        <v>0</v>
      </c>
      <c r="AC1917" s="295">
        <v>0</v>
      </c>
      <c r="AD1917" s="295">
        <v>0</v>
      </c>
      <c r="AE1917" s="295">
        <v>0</v>
      </c>
      <c r="AF1917" s="295">
        <v>0</v>
      </c>
      <c r="AG1917" s="295">
        <v>0</v>
      </c>
      <c r="AH1917" s="295">
        <v>0</v>
      </c>
      <c r="AI1917" s="295">
        <v>0</v>
      </c>
      <c r="AJ1917" s="295">
        <v>0</v>
      </c>
      <c r="AK1917" s="295">
        <v>0</v>
      </c>
      <c r="AL1917" s="295">
        <v>0</v>
      </c>
      <c r="AM1917" s="295">
        <v>0</v>
      </c>
      <c r="AN1917" s="295">
        <v>0</v>
      </c>
      <c r="AO1917" s="295">
        <v>0</v>
      </c>
      <c r="AP1917" s="295">
        <v>0</v>
      </c>
      <c r="AQ1917" s="295">
        <v>0</v>
      </c>
      <c r="AR1917" s="295">
        <v>0</v>
      </c>
      <c r="AS1917" s="295">
        <v>0</v>
      </c>
      <c r="AT1917" s="295">
        <f t="shared" si="29"/>
        <v>0</v>
      </c>
      <c r="AU1917" s="295">
        <v>20534.63</v>
      </c>
      <c r="AV1917" s="295">
        <v>59490.080000000002</v>
      </c>
      <c r="AW1917" s="296">
        <v>99</v>
      </c>
      <c r="AX1917" s="296">
        <v>300</v>
      </c>
      <c r="AY1917" s="295">
        <v>253000.01</v>
      </c>
      <c r="AZ1917" s="295">
        <v>57150</v>
      </c>
      <c r="BA1917" s="294">
        <v>85.417697000000004</v>
      </c>
      <c r="BB1917" s="294">
        <v>81.994397833144902</v>
      </c>
      <c r="BC1917" s="294">
        <v>9.6</v>
      </c>
      <c r="BD1917" s="294"/>
      <c r="BE1917" s="293" t="s">
        <v>4204</v>
      </c>
      <c r="BF1917" s="291"/>
      <c r="BG1917" s="293" t="s">
        <v>333</v>
      </c>
      <c r="BH1917" s="293" t="s">
        <v>616</v>
      </c>
      <c r="BI1917" s="293" t="s">
        <v>617</v>
      </c>
      <c r="BJ1917" s="293" t="s">
        <v>4205</v>
      </c>
      <c r="BK1917" s="292" t="s">
        <v>175</v>
      </c>
      <c r="BL1917" s="294">
        <v>429610.71581064002</v>
      </c>
      <c r="BM1917" s="292" t="s">
        <v>309</v>
      </c>
      <c r="BN1917" s="294"/>
      <c r="BO1917" s="297">
        <v>39072</v>
      </c>
      <c r="BP1917" s="297">
        <v>48203</v>
      </c>
      <c r="BQ1917" s="297" t="s">
        <v>931</v>
      </c>
      <c r="BR1917" s="297" t="s">
        <v>4779</v>
      </c>
      <c r="BS1917" s="297">
        <v>39072</v>
      </c>
      <c r="BT1917" s="297">
        <v>48203</v>
      </c>
      <c r="BU1917" s="294">
        <v>23940.51</v>
      </c>
      <c r="BV1917" s="294">
        <v>51.81</v>
      </c>
      <c r="BW1917" s="294">
        <v>0</v>
      </c>
    </row>
    <row r="1918" spans="1:75" s="289" customFormat="1" ht="18.2" customHeight="1" x14ac:dyDescent="0.15">
      <c r="A1918" s="298">
        <v>1916</v>
      </c>
      <c r="B1918" s="299" t="s">
        <v>305</v>
      </c>
      <c r="C1918" s="299" t="s">
        <v>306</v>
      </c>
      <c r="D1918" s="313">
        <v>45170</v>
      </c>
      <c r="E1918" s="300" t="s">
        <v>2972</v>
      </c>
      <c r="F1918" s="309">
        <v>153</v>
      </c>
      <c r="G1918" s="309">
        <v>152</v>
      </c>
      <c r="H1918" s="302">
        <v>21939.99</v>
      </c>
      <c r="I1918" s="302">
        <v>12283.33</v>
      </c>
      <c r="J1918" s="302">
        <v>0</v>
      </c>
      <c r="K1918" s="302">
        <v>34223.32</v>
      </c>
      <c r="L1918" s="302">
        <v>142.1</v>
      </c>
      <c r="M1918" s="302">
        <v>0</v>
      </c>
      <c r="N1918" s="302">
        <v>0</v>
      </c>
      <c r="O1918" s="302">
        <v>0</v>
      </c>
      <c r="P1918" s="302">
        <v>0</v>
      </c>
      <c r="Q1918" s="302">
        <v>0</v>
      </c>
      <c r="R1918" s="302">
        <v>34223.32</v>
      </c>
      <c r="S1918" s="302">
        <v>36764</v>
      </c>
      <c r="T1918" s="302">
        <v>181</v>
      </c>
      <c r="U1918" s="302">
        <v>0</v>
      </c>
      <c r="V1918" s="302">
        <v>0</v>
      </c>
      <c r="W1918" s="302">
        <v>0</v>
      </c>
      <c r="X1918" s="302">
        <v>0</v>
      </c>
      <c r="Y1918" s="302">
        <v>0</v>
      </c>
      <c r="Z1918" s="302">
        <v>36945</v>
      </c>
      <c r="AA1918" s="302">
        <v>0</v>
      </c>
      <c r="AB1918" s="302">
        <v>0</v>
      </c>
      <c r="AC1918" s="302">
        <v>0</v>
      </c>
      <c r="AD1918" s="302">
        <v>0</v>
      </c>
      <c r="AE1918" s="302">
        <v>0</v>
      </c>
      <c r="AF1918" s="302">
        <v>0</v>
      </c>
      <c r="AG1918" s="302">
        <v>0</v>
      </c>
      <c r="AH1918" s="302">
        <v>0</v>
      </c>
      <c r="AI1918" s="302">
        <v>0</v>
      </c>
      <c r="AJ1918" s="302">
        <v>0</v>
      </c>
      <c r="AK1918" s="302">
        <v>0</v>
      </c>
      <c r="AL1918" s="302">
        <v>0</v>
      </c>
      <c r="AM1918" s="302">
        <v>0</v>
      </c>
      <c r="AN1918" s="302">
        <v>0</v>
      </c>
      <c r="AO1918" s="302">
        <v>0</v>
      </c>
      <c r="AP1918" s="302">
        <v>0</v>
      </c>
      <c r="AQ1918" s="302">
        <v>0</v>
      </c>
      <c r="AR1918" s="302">
        <v>0</v>
      </c>
      <c r="AS1918" s="302">
        <v>0</v>
      </c>
      <c r="AT1918" s="295">
        <f t="shared" si="29"/>
        <v>0</v>
      </c>
      <c r="AU1918" s="302">
        <v>12425.43</v>
      </c>
      <c r="AV1918" s="302">
        <v>36945</v>
      </c>
      <c r="AW1918" s="303">
        <v>99</v>
      </c>
      <c r="AX1918" s="303">
        <v>300</v>
      </c>
      <c r="AY1918" s="302">
        <v>334600</v>
      </c>
      <c r="AZ1918" s="302">
        <v>35833.33</v>
      </c>
      <c r="BA1918" s="301">
        <v>40.496118000000003</v>
      </c>
      <c r="BB1918" s="301">
        <v>38.676606530058997</v>
      </c>
      <c r="BC1918" s="301">
        <v>9.9</v>
      </c>
      <c r="BD1918" s="301"/>
      <c r="BE1918" s="300" t="s">
        <v>4204</v>
      </c>
      <c r="BF1918" s="298"/>
      <c r="BG1918" s="300" t="s">
        <v>312</v>
      </c>
      <c r="BH1918" s="300" t="s">
        <v>188</v>
      </c>
      <c r="BI1918" s="300" t="s">
        <v>313</v>
      </c>
      <c r="BJ1918" s="300" t="s">
        <v>4205</v>
      </c>
      <c r="BK1918" s="299" t="s">
        <v>175</v>
      </c>
      <c r="BL1918" s="301">
        <v>268006.10435872001</v>
      </c>
      <c r="BM1918" s="299" t="s">
        <v>309</v>
      </c>
      <c r="BN1918" s="301"/>
      <c r="BO1918" s="304">
        <v>39072</v>
      </c>
      <c r="BP1918" s="304">
        <v>48203</v>
      </c>
      <c r="BQ1918" s="297" t="s">
        <v>941</v>
      </c>
      <c r="BR1918" s="297" t="s">
        <v>4791</v>
      </c>
      <c r="BS1918" s="297">
        <v>39072</v>
      </c>
      <c r="BT1918" s="297">
        <v>48203</v>
      </c>
      <c r="BU1918" s="301">
        <v>19697.68</v>
      </c>
      <c r="BV1918" s="301">
        <v>59.06</v>
      </c>
      <c r="BW1918" s="301">
        <v>0</v>
      </c>
    </row>
    <row r="1919" spans="1:75" s="289" customFormat="1" ht="18.2" customHeight="1" x14ac:dyDescent="0.15">
      <c r="A1919" s="291">
        <v>1917</v>
      </c>
      <c r="B1919" s="292" t="s">
        <v>305</v>
      </c>
      <c r="C1919" s="292" t="s">
        <v>306</v>
      </c>
      <c r="D1919" s="312">
        <v>45170</v>
      </c>
      <c r="E1919" s="293" t="s">
        <v>2973</v>
      </c>
      <c r="F1919" s="308">
        <v>164</v>
      </c>
      <c r="G1919" s="308">
        <v>163</v>
      </c>
      <c r="H1919" s="295">
        <v>25453.46</v>
      </c>
      <c r="I1919" s="295">
        <v>15186.59</v>
      </c>
      <c r="J1919" s="295">
        <v>0</v>
      </c>
      <c r="K1919" s="295">
        <v>40640.050000000003</v>
      </c>
      <c r="L1919" s="295">
        <v>167.08</v>
      </c>
      <c r="M1919" s="295">
        <v>0</v>
      </c>
      <c r="N1919" s="295">
        <v>0</v>
      </c>
      <c r="O1919" s="295">
        <v>0</v>
      </c>
      <c r="P1919" s="295">
        <v>0</v>
      </c>
      <c r="Q1919" s="295">
        <v>0</v>
      </c>
      <c r="R1919" s="295">
        <v>40640.050000000003</v>
      </c>
      <c r="S1919" s="295">
        <v>45212.89</v>
      </c>
      <c r="T1919" s="295">
        <v>203.63</v>
      </c>
      <c r="U1919" s="295">
        <v>0</v>
      </c>
      <c r="V1919" s="295">
        <v>0</v>
      </c>
      <c r="W1919" s="295">
        <v>0</v>
      </c>
      <c r="X1919" s="295">
        <v>0</v>
      </c>
      <c r="Y1919" s="295">
        <v>0</v>
      </c>
      <c r="Z1919" s="295">
        <v>45416.52</v>
      </c>
      <c r="AA1919" s="295">
        <v>0</v>
      </c>
      <c r="AB1919" s="295">
        <v>0</v>
      </c>
      <c r="AC1919" s="295">
        <v>0</v>
      </c>
      <c r="AD1919" s="295">
        <v>0</v>
      </c>
      <c r="AE1919" s="295">
        <v>0</v>
      </c>
      <c r="AF1919" s="295">
        <v>0</v>
      </c>
      <c r="AG1919" s="295">
        <v>0</v>
      </c>
      <c r="AH1919" s="295">
        <v>0</v>
      </c>
      <c r="AI1919" s="295">
        <v>0</v>
      </c>
      <c r="AJ1919" s="295">
        <v>0</v>
      </c>
      <c r="AK1919" s="295">
        <v>0</v>
      </c>
      <c r="AL1919" s="295">
        <v>0</v>
      </c>
      <c r="AM1919" s="295">
        <v>0</v>
      </c>
      <c r="AN1919" s="295">
        <v>0</v>
      </c>
      <c r="AO1919" s="295">
        <v>0</v>
      </c>
      <c r="AP1919" s="295">
        <v>0</v>
      </c>
      <c r="AQ1919" s="295">
        <v>0</v>
      </c>
      <c r="AR1919" s="295">
        <v>0</v>
      </c>
      <c r="AS1919" s="295">
        <v>0</v>
      </c>
      <c r="AT1919" s="295">
        <f t="shared" si="29"/>
        <v>0</v>
      </c>
      <c r="AU1919" s="295">
        <v>15353.67</v>
      </c>
      <c r="AV1919" s="295">
        <v>45416.52</v>
      </c>
      <c r="AW1919" s="296">
        <v>99</v>
      </c>
      <c r="AX1919" s="296">
        <v>300</v>
      </c>
      <c r="AY1919" s="295">
        <v>280000.01</v>
      </c>
      <c r="AZ1919" s="295">
        <v>42095.11</v>
      </c>
      <c r="BA1919" s="294">
        <v>56.849384000000001</v>
      </c>
      <c r="BB1919" s="294">
        <v>54.884327614993801</v>
      </c>
      <c r="BC1919" s="294">
        <v>9.6</v>
      </c>
      <c r="BD1919" s="294"/>
      <c r="BE1919" s="293" t="s">
        <v>4204</v>
      </c>
      <c r="BF1919" s="291"/>
      <c r="BG1919" s="293" t="s">
        <v>320</v>
      </c>
      <c r="BH1919" s="293" t="s">
        <v>197</v>
      </c>
      <c r="BI1919" s="293" t="s">
        <v>373</v>
      </c>
      <c r="BJ1919" s="293" t="s">
        <v>4205</v>
      </c>
      <c r="BK1919" s="292" t="s">
        <v>175</v>
      </c>
      <c r="BL1919" s="294">
        <v>318256.13299479999</v>
      </c>
      <c r="BM1919" s="292" t="s">
        <v>309</v>
      </c>
      <c r="BN1919" s="294"/>
      <c r="BO1919" s="297">
        <v>39072</v>
      </c>
      <c r="BP1919" s="297">
        <v>48203</v>
      </c>
      <c r="BQ1919" s="297" t="s">
        <v>1001</v>
      </c>
      <c r="BR1919" s="297" t="s">
        <v>4803</v>
      </c>
      <c r="BS1919" s="297">
        <v>39072</v>
      </c>
      <c r="BT1919" s="297">
        <v>48203</v>
      </c>
      <c r="BU1919" s="294">
        <v>18674.22</v>
      </c>
      <c r="BV1919" s="294">
        <v>38.15</v>
      </c>
      <c r="BW1919" s="294">
        <v>0</v>
      </c>
    </row>
    <row r="1920" spans="1:75" s="289" customFormat="1" ht="18.2" customHeight="1" x14ac:dyDescent="0.15">
      <c r="A1920" s="298">
        <v>1918</v>
      </c>
      <c r="B1920" s="299" t="s">
        <v>305</v>
      </c>
      <c r="C1920" s="299" t="s">
        <v>306</v>
      </c>
      <c r="D1920" s="313">
        <v>45170</v>
      </c>
      <c r="E1920" s="300" t="s">
        <v>2974</v>
      </c>
      <c r="F1920" s="309">
        <v>0</v>
      </c>
      <c r="G1920" s="309">
        <v>0</v>
      </c>
      <c r="H1920" s="302">
        <v>40805.5</v>
      </c>
      <c r="I1920" s="302">
        <v>0</v>
      </c>
      <c r="J1920" s="302">
        <v>0</v>
      </c>
      <c r="K1920" s="302">
        <v>40805.5</v>
      </c>
      <c r="L1920" s="302">
        <v>980.01</v>
      </c>
      <c r="M1920" s="302">
        <v>0</v>
      </c>
      <c r="N1920" s="302">
        <v>0</v>
      </c>
      <c r="O1920" s="302">
        <v>980.01</v>
      </c>
      <c r="P1920" s="302">
        <v>0</v>
      </c>
      <c r="Q1920" s="302">
        <v>0</v>
      </c>
      <c r="R1920" s="302">
        <v>39825.49</v>
      </c>
      <c r="S1920" s="302">
        <v>0</v>
      </c>
      <c r="T1920" s="302">
        <v>319.64</v>
      </c>
      <c r="U1920" s="302">
        <v>0</v>
      </c>
      <c r="V1920" s="302">
        <v>0</v>
      </c>
      <c r="W1920" s="302">
        <v>319.64</v>
      </c>
      <c r="X1920" s="302">
        <v>0</v>
      </c>
      <c r="Y1920" s="302">
        <v>0</v>
      </c>
      <c r="Z1920" s="302">
        <v>0</v>
      </c>
      <c r="AA1920" s="302">
        <v>57.42</v>
      </c>
      <c r="AB1920" s="302">
        <v>0</v>
      </c>
      <c r="AC1920" s="302">
        <v>0</v>
      </c>
      <c r="AD1920" s="302">
        <v>0</v>
      </c>
      <c r="AE1920" s="302">
        <v>0</v>
      </c>
      <c r="AF1920" s="302">
        <v>-29.88</v>
      </c>
      <c r="AG1920" s="302">
        <v>67.849999999999994</v>
      </c>
      <c r="AH1920" s="302">
        <v>185.08</v>
      </c>
      <c r="AI1920" s="302">
        <v>0</v>
      </c>
      <c r="AJ1920" s="302">
        <v>0</v>
      </c>
      <c r="AK1920" s="302">
        <v>0</v>
      </c>
      <c r="AL1920" s="302">
        <v>0</v>
      </c>
      <c r="AM1920" s="302">
        <v>0</v>
      </c>
      <c r="AN1920" s="302">
        <v>0</v>
      </c>
      <c r="AO1920" s="302">
        <v>0</v>
      </c>
      <c r="AP1920" s="302">
        <v>335.28</v>
      </c>
      <c r="AQ1920" s="302">
        <v>0</v>
      </c>
      <c r="AR1920" s="302">
        <v>293.67</v>
      </c>
      <c r="AS1920" s="302">
        <v>0</v>
      </c>
      <c r="AT1920" s="295">
        <f t="shared" si="29"/>
        <v>1621.73</v>
      </c>
      <c r="AU1920" s="302">
        <v>0</v>
      </c>
      <c r="AV1920" s="302">
        <v>0</v>
      </c>
      <c r="AW1920" s="303">
        <v>99</v>
      </c>
      <c r="AX1920" s="303">
        <v>300</v>
      </c>
      <c r="AY1920" s="302">
        <v>630000.01</v>
      </c>
      <c r="AZ1920" s="302">
        <v>149944.62</v>
      </c>
      <c r="BA1920" s="301">
        <v>89.999995999999996</v>
      </c>
      <c r="BB1920" s="301">
        <v>23.904118338477499</v>
      </c>
      <c r="BC1920" s="301">
        <v>9.4</v>
      </c>
      <c r="BD1920" s="301"/>
      <c r="BE1920" s="300" t="s">
        <v>4204</v>
      </c>
      <c r="BF1920" s="298"/>
      <c r="BG1920" s="300" t="s">
        <v>317</v>
      </c>
      <c r="BH1920" s="300" t="s">
        <v>318</v>
      </c>
      <c r="BI1920" s="300" t="s">
        <v>825</v>
      </c>
      <c r="BJ1920" s="300" t="s">
        <v>103</v>
      </c>
      <c r="BK1920" s="299" t="s">
        <v>175</v>
      </c>
      <c r="BL1920" s="301">
        <v>311877.23543703998</v>
      </c>
      <c r="BM1920" s="299" t="s">
        <v>309</v>
      </c>
      <c r="BN1920" s="301"/>
      <c r="BO1920" s="304">
        <v>39072</v>
      </c>
      <c r="BP1920" s="304">
        <v>48203</v>
      </c>
      <c r="BQ1920" s="297" t="s">
        <v>4757</v>
      </c>
      <c r="BR1920" s="297" t="s">
        <v>4764</v>
      </c>
      <c r="BS1920" s="297">
        <v>39072</v>
      </c>
      <c r="BT1920" s="297">
        <v>48203</v>
      </c>
      <c r="BU1920" s="301">
        <v>0</v>
      </c>
      <c r="BV1920" s="301">
        <v>57.42</v>
      </c>
      <c r="BW1920" s="301">
        <v>0</v>
      </c>
    </row>
    <row r="1921" spans="1:75" s="289" customFormat="1" ht="18.2" customHeight="1" x14ac:dyDescent="0.15">
      <c r="A1921" s="291">
        <v>1919</v>
      </c>
      <c r="B1921" s="292" t="s">
        <v>305</v>
      </c>
      <c r="C1921" s="292" t="s">
        <v>306</v>
      </c>
      <c r="D1921" s="312">
        <v>45170</v>
      </c>
      <c r="E1921" s="293" t="s">
        <v>2975</v>
      </c>
      <c r="F1921" s="308">
        <v>0</v>
      </c>
      <c r="G1921" s="308">
        <v>0</v>
      </c>
      <c r="H1921" s="295">
        <v>65583.8</v>
      </c>
      <c r="I1921" s="295">
        <v>0</v>
      </c>
      <c r="J1921" s="295">
        <v>0</v>
      </c>
      <c r="K1921" s="295">
        <v>65583.8</v>
      </c>
      <c r="L1921" s="295">
        <v>432.59</v>
      </c>
      <c r="M1921" s="295">
        <v>0</v>
      </c>
      <c r="N1921" s="295">
        <v>0</v>
      </c>
      <c r="O1921" s="295">
        <v>432.59</v>
      </c>
      <c r="P1921" s="295">
        <v>0</v>
      </c>
      <c r="Q1921" s="295">
        <v>0</v>
      </c>
      <c r="R1921" s="295">
        <v>65151.21</v>
      </c>
      <c r="S1921" s="295">
        <v>0</v>
      </c>
      <c r="T1921" s="295">
        <v>519.21</v>
      </c>
      <c r="U1921" s="295">
        <v>0</v>
      </c>
      <c r="V1921" s="295">
        <v>0</v>
      </c>
      <c r="W1921" s="295">
        <v>519.21</v>
      </c>
      <c r="X1921" s="295">
        <v>0</v>
      </c>
      <c r="Y1921" s="295">
        <v>0</v>
      </c>
      <c r="Z1921" s="295">
        <v>0</v>
      </c>
      <c r="AA1921" s="295">
        <v>75.650000000000006</v>
      </c>
      <c r="AB1921" s="295">
        <v>0</v>
      </c>
      <c r="AC1921" s="295">
        <v>0</v>
      </c>
      <c r="AD1921" s="295">
        <v>0</v>
      </c>
      <c r="AE1921" s="295">
        <v>0</v>
      </c>
      <c r="AF1921" s="295">
        <v>-21.12</v>
      </c>
      <c r="AG1921" s="295">
        <v>51.37</v>
      </c>
      <c r="AH1921" s="295">
        <v>136.79</v>
      </c>
      <c r="AI1921" s="295">
        <v>0</v>
      </c>
      <c r="AJ1921" s="295">
        <v>0</v>
      </c>
      <c r="AK1921" s="295">
        <v>0</v>
      </c>
      <c r="AL1921" s="295">
        <v>0</v>
      </c>
      <c r="AM1921" s="295">
        <v>0</v>
      </c>
      <c r="AN1921" s="295">
        <v>0</v>
      </c>
      <c r="AO1921" s="295">
        <v>0</v>
      </c>
      <c r="AP1921" s="295">
        <v>0.03</v>
      </c>
      <c r="AQ1921" s="295">
        <v>0</v>
      </c>
      <c r="AR1921" s="295">
        <v>0.05</v>
      </c>
      <c r="AS1921" s="295">
        <v>0</v>
      </c>
      <c r="AT1921" s="295">
        <f t="shared" si="29"/>
        <v>1194.47</v>
      </c>
      <c r="AU1921" s="295">
        <v>0</v>
      </c>
      <c r="AV1921" s="295">
        <v>0</v>
      </c>
      <c r="AW1921" s="296">
        <v>99</v>
      </c>
      <c r="AX1921" s="296">
        <v>300</v>
      </c>
      <c r="AY1921" s="295">
        <v>516999.99</v>
      </c>
      <c r="AZ1921" s="295">
        <v>108939.43</v>
      </c>
      <c r="BA1921" s="294">
        <v>79.690522000000001</v>
      </c>
      <c r="BB1921" s="294">
        <v>47.658904896341198</v>
      </c>
      <c r="BC1921" s="294">
        <v>9.5</v>
      </c>
      <c r="BD1921" s="294"/>
      <c r="BE1921" s="293" t="s">
        <v>4204</v>
      </c>
      <c r="BF1921" s="291"/>
      <c r="BG1921" s="293" t="s">
        <v>344</v>
      </c>
      <c r="BH1921" s="293" t="s">
        <v>237</v>
      </c>
      <c r="BI1921" s="293" t="s">
        <v>826</v>
      </c>
      <c r="BJ1921" s="293" t="s">
        <v>103</v>
      </c>
      <c r="BK1921" s="292" t="s">
        <v>175</v>
      </c>
      <c r="BL1921" s="294">
        <v>510205.38002615998</v>
      </c>
      <c r="BM1921" s="292" t="s">
        <v>309</v>
      </c>
      <c r="BN1921" s="294"/>
      <c r="BO1921" s="297">
        <v>39073</v>
      </c>
      <c r="BP1921" s="297">
        <v>48204</v>
      </c>
      <c r="BQ1921" s="297" t="s">
        <v>4757</v>
      </c>
      <c r="BR1921" s="297" t="s">
        <v>4764</v>
      </c>
      <c r="BS1921" s="297">
        <v>39073</v>
      </c>
      <c r="BT1921" s="297">
        <v>48204</v>
      </c>
      <c r="BU1921" s="294">
        <v>0</v>
      </c>
      <c r="BV1921" s="294">
        <v>75.650000000000006</v>
      </c>
      <c r="BW1921" s="294">
        <v>0</v>
      </c>
    </row>
    <row r="1922" spans="1:75" s="289" customFormat="1" ht="18.2" customHeight="1" x14ac:dyDescent="0.15">
      <c r="A1922" s="298">
        <v>1920</v>
      </c>
      <c r="B1922" s="299" t="s">
        <v>305</v>
      </c>
      <c r="C1922" s="299" t="s">
        <v>306</v>
      </c>
      <c r="D1922" s="313">
        <v>45170</v>
      </c>
      <c r="E1922" s="300" t="s">
        <v>2976</v>
      </c>
      <c r="F1922" s="309">
        <v>0</v>
      </c>
      <c r="G1922" s="309">
        <v>0</v>
      </c>
      <c r="H1922" s="302">
        <v>62051.64</v>
      </c>
      <c r="I1922" s="302">
        <v>0</v>
      </c>
      <c r="J1922" s="302">
        <v>0</v>
      </c>
      <c r="K1922" s="302">
        <v>62051.64</v>
      </c>
      <c r="L1922" s="302">
        <v>409.27</v>
      </c>
      <c r="M1922" s="302">
        <v>0</v>
      </c>
      <c r="N1922" s="302">
        <v>0</v>
      </c>
      <c r="O1922" s="302">
        <v>409.27</v>
      </c>
      <c r="P1922" s="302">
        <v>0</v>
      </c>
      <c r="Q1922" s="302">
        <v>0</v>
      </c>
      <c r="R1922" s="302">
        <v>61642.37</v>
      </c>
      <c r="S1922" s="302">
        <v>0</v>
      </c>
      <c r="T1922" s="302">
        <v>491.24</v>
      </c>
      <c r="U1922" s="302">
        <v>0</v>
      </c>
      <c r="V1922" s="302">
        <v>0</v>
      </c>
      <c r="W1922" s="302">
        <v>491.24</v>
      </c>
      <c r="X1922" s="302">
        <v>0</v>
      </c>
      <c r="Y1922" s="302">
        <v>0</v>
      </c>
      <c r="Z1922" s="302">
        <v>0</v>
      </c>
      <c r="AA1922" s="302">
        <v>71.58</v>
      </c>
      <c r="AB1922" s="302">
        <v>0</v>
      </c>
      <c r="AC1922" s="302">
        <v>0</v>
      </c>
      <c r="AD1922" s="302">
        <v>0</v>
      </c>
      <c r="AE1922" s="302">
        <v>0</v>
      </c>
      <c r="AF1922" s="302">
        <v>-20.54</v>
      </c>
      <c r="AG1922" s="302">
        <v>48.6</v>
      </c>
      <c r="AH1922" s="302">
        <v>130.52000000000001</v>
      </c>
      <c r="AI1922" s="302">
        <v>0</v>
      </c>
      <c r="AJ1922" s="302">
        <v>0</v>
      </c>
      <c r="AK1922" s="302">
        <v>0</v>
      </c>
      <c r="AL1922" s="302">
        <v>0</v>
      </c>
      <c r="AM1922" s="302">
        <v>0</v>
      </c>
      <c r="AN1922" s="302">
        <v>0</v>
      </c>
      <c r="AO1922" s="302">
        <v>0</v>
      </c>
      <c r="AP1922" s="302">
        <v>1053.1199999999999</v>
      </c>
      <c r="AQ1922" s="302">
        <v>0</v>
      </c>
      <c r="AR1922" s="302">
        <v>1053.1199999999999</v>
      </c>
      <c r="AS1922" s="302">
        <v>0</v>
      </c>
      <c r="AT1922" s="295">
        <f t="shared" si="29"/>
        <v>1130.67</v>
      </c>
      <c r="AU1922" s="302">
        <v>0</v>
      </c>
      <c r="AV1922" s="302">
        <v>0</v>
      </c>
      <c r="AW1922" s="303">
        <v>99</v>
      </c>
      <c r="AX1922" s="303">
        <v>300</v>
      </c>
      <c r="AY1922" s="302">
        <v>517500</v>
      </c>
      <c r="AZ1922" s="302">
        <v>103069.39</v>
      </c>
      <c r="BA1922" s="301">
        <v>75.323667999999998</v>
      </c>
      <c r="BB1922" s="301">
        <v>45.0485775904287</v>
      </c>
      <c r="BC1922" s="301">
        <v>9.5</v>
      </c>
      <c r="BD1922" s="301"/>
      <c r="BE1922" s="300" t="s">
        <v>4204</v>
      </c>
      <c r="BF1922" s="298"/>
      <c r="BG1922" s="300" t="s">
        <v>355</v>
      </c>
      <c r="BH1922" s="300" t="s">
        <v>387</v>
      </c>
      <c r="BI1922" s="300" t="s">
        <v>388</v>
      </c>
      <c r="BJ1922" s="300" t="s">
        <v>103</v>
      </c>
      <c r="BK1922" s="299" t="s">
        <v>175</v>
      </c>
      <c r="BL1922" s="301">
        <v>482727.31713752</v>
      </c>
      <c r="BM1922" s="299" t="s">
        <v>309</v>
      </c>
      <c r="BN1922" s="301"/>
      <c r="BO1922" s="304">
        <v>39073</v>
      </c>
      <c r="BP1922" s="304">
        <v>48204</v>
      </c>
      <c r="BQ1922" s="297" t="s">
        <v>4757</v>
      </c>
      <c r="BR1922" s="297" t="s">
        <v>4764</v>
      </c>
      <c r="BS1922" s="297">
        <v>39073</v>
      </c>
      <c r="BT1922" s="297">
        <v>48204</v>
      </c>
      <c r="BU1922" s="301">
        <v>0</v>
      </c>
      <c r="BV1922" s="301">
        <v>71.58</v>
      </c>
      <c r="BW1922" s="301">
        <v>0</v>
      </c>
    </row>
    <row r="1923" spans="1:75" s="289" customFormat="1" ht="18.2" customHeight="1" x14ac:dyDescent="0.15">
      <c r="A1923" s="291">
        <v>1921</v>
      </c>
      <c r="B1923" s="292" t="s">
        <v>305</v>
      </c>
      <c r="C1923" s="292" t="s">
        <v>306</v>
      </c>
      <c r="D1923" s="312">
        <v>45170</v>
      </c>
      <c r="E1923" s="293" t="s">
        <v>2977</v>
      </c>
      <c r="F1923" s="308">
        <v>0</v>
      </c>
      <c r="G1923" s="308">
        <v>0</v>
      </c>
      <c r="H1923" s="295">
        <v>26848.05</v>
      </c>
      <c r="I1923" s="295">
        <v>0</v>
      </c>
      <c r="J1923" s="295">
        <v>0</v>
      </c>
      <c r="K1923" s="295">
        <v>26848.05</v>
      </c>
      <c r="L1923" s="295">
        <v>401.96</v>
      </c>
      <c r="M1923" s="295">
        <v>0</v>
      </c>
      <c r="N1923" s="295">
        <v>0</v>
      </c>
      <c r="O1923" s="295">
        <v>401.96</v>
      </c>
      <c r="P1923" s="295">
        <v>0</v>
      </c>
      <c r="Q1923" s="295">
        <v>0</v>
      </c>
      <c r="R1923" s="295">
        <v>26446.09</v>
      </c>
      <c r="S1923" s="295">
        <v>0</v>
      </c>
      <c r="T1923" s="295">
        <v>212.55</v>
      </c>
      <c r="U1923" s="295">
        <v>0</v>
      </c>
      <c r="V1923" s="295">
        <v>0</v>
      </c>
      <c r="W1923" s="295">
        <v>212.55</v>
      </c>
      <c r="X1923" s="295">
        <v>0</v>
      </c>
      <c r="Y1923" s="295">
        <v>0</v>
      </c>
      <c r="Z1923" s="295">
        <v>0</v>
      </c>
      <c r="AA1923" s="295">
        <v>48.84</v>
      </c>
      <c r="AB1923" s="295">
        <v>0</v>
      </c>
      <c r="AC1923" s="295">
        <v>0</v>
      </c>
      <c r="AD1923" s="295">
        <v>0</v>
      </c>
      <c r="AE1923" s="295">
        <v>0</v>
      </c>
      <c r="AF1923" s="295">
        <v>-15.66</v>
      </c>
      <c r="AG1923" s="295">
        <v>33.17</v>
      </c>
      <c r="AH1923" s="295">
        <v>93.87</v>
      </c>
      <c r="AI1923" s="295">
        <v>0</v>
      </c>
      <c r="AJ1923" s="295">
        <v>0</v>
      </c>
      <c r="AK1923" s="295">
        <v>0</v>
      </c>
      <c r="AL1923" s="295">
        <v>0</v>
      </c>
      <c r="AM1923" s="295">
        <v>0</v>
      </c>
      <c r="AN1923" s="295">
        <v>0</v>
      </c>
      <c r="AO1923" s="295">
        <v>0</v>
      </c>
      <c r="AP1923" s="295">
        <v>1.41</v>
      </c>
      <c r="AQ1923" s="295">
        <v>0</v>
      </c>
      <c r="AR1923" s="295">
        <v>1.41</v>
      </c>
      <c r="AS1923" s="295">
        <v>0</v>
      </c>
      <c r="AT1923" s="295">
        <f t="shared" ref="AT1923:AT1986" si="30">AQ1923-AR1923-AS1923+AP1923+AO1923+AN1923+AL1923+AI1923+AH1923+AG1923+AF1923+AA1923+W1923+V1923+Q1923+P1923+O1923+N1923-J1923</f>
        <v>774.73</v>
      </c>
      <c r="AU1923" s="295">
        <v>0</v>
      </c>
      <c r="AV1923" s="295">
        <v>0</v>
      </c>
      <c r="AW1923" s="296">
        <v>99</v>
      </c>
      <c r="AX1923" s="296">
        <v>300</v>
      </c>
      <c r="AY1923" s="295">
        <v>475999.99</v>
      </c>
      <c r="AZ1923" s="295">
        <v>70334.679999999993</v>
      </c>
      <c r="BA1923" s="294">
        <v>55.882351999999997</v>
      </c>
      <c r="BB1923" s="294">
        <v>21.011963236395999</v>
      </c>
      <c r="BC1923" s="294">
        <v>9.5</v>
      </c>
      <c r="BD1923" s="294"/>
      <c r="BE1923" s="293" t="s">
        <v>4204</v>
      </c>
      <c r="BF1923" s="291"/>
      <c r="BG1923" s="293" t="s">
        <v>312</v>
      </c>
      <c r="BH1923" s="293" t="s">
        <v>214</v>
      </c>
      <c r="BI1923" s="293" t="s">
        <v>632</v>
      </c>
      <c r="BJ1923" s="293" t="s">
        <v>103</v>
      </c>
      <c r="BK1923" s="292" t="s">
        <v>175</v>
      </c>
      <c r="BL1923" s="294">
        <v>207101.86961463999</v>
      </c>
      <c r="BM1923" s="292" t="s">
        <v>309</v>
      </c>
      <c r="BN1923" s="294"/>
      <c r="BO1923" s="297">
        <v>39073</v>
      </c>
      <c r="BP1923" s="297">
        <v>48204</v>
      </c>
      <c r="BQ1923" s="297" t="s">
        <v>4757</v>
      </c>
      <c r="BR1923" s="297" t="s">
        <v>4764</v>
      </c>
      <c r="BS1923" s="297">
        <v>39073</v>
      </c>
      <c r="BT1923" s="297">
        <v>48204</v>
      </c>
      <c r="BU1923" s="294">
        <v>0</v>
      </c>
      <c r="BV1923" s="294">
        <v>48.84</v>
      </c>
      <c r="BW1923" s="294">
        <v>0</v>
      </c>
    </row>
    <row r="1924" spans="1:75" s="289" customFormat="1" ht="18.2" customHeight="1" x14ac:dyDescent="0.15">
      <c r="A1924" s="298">
        <v>1922</v>
      </c>
      <c r="B1924" s="299" t="s">
        <v>305</v>
      </c>
      <c r="C1924" s="299" t="s">
        <v>306</v>
      </c>
      <c r="D1924" s="313">
        <v>45170</v>
      </c>
      <c r="E1924" s="300" t="s">
        <v>2978</v>
      </c>
      <c r="F1924" s="309">
        <v>1</v>
      </c>
      <c r="G1924" s="309">
        <v>0</v>
      </c>
      <c r="H1924" s="302">
        <v>93667.79</v>
      </c>
      <c r="I1924" s="302">
        <v>0</v>
      </c>
      <c r="J1924" s="302">
        <v>0</v>
      </c>
      <c r="K1924" s="302">
        <v>93667.79</v>
      </c>
      <c r="L1924" s="302">
        <v>620.73</v>
      </c>
      <c r="M1924" s="302">
        <v>0</v>
      </c>
      <c r="N1924" s="302">
        <v>0</v>
      </c>
      <c r="O1924" s="302">
        <v>0</v>
      </c>
      <c r="P1924" s="302">
        <v>0</v>
      </c>
      <c r="Q1924" s="302">
        <v>0</v>
      </c>
      <c r="R1924" s="302">
        <v>93667.79</v>
      </c>
      <c r="S1924" s="302">
        <v>0</v>
      </c>
      <c r="T1924" s="302">
        <v>733.73</v>
      </c>
      <c r="U1924" s="302">
        <v>0</v>
      </c>
      <c r="V1924" s="302">
        <v>0</v>
      </c>
      <c r="W1924" s="302">
        <v>0</v>
      </c>
      <c r="X1924" s="302">
        <v>0</v>
      </c>
      <c r="Y1924" s="302">
        <v>0</v>
      </c>
      <c r="Z1924" s="302">
        <v>733.73</v>
      </c>
      <c r="AA1924" s="302">
        <v>0</v>
      </c>
      <c r="AB1924" s="302">
        <v>0</v>
      </c>
      <c r="AC1924" s="302">
        <v>0</v>
      </c>
      <c r="AD1924" s="302">
        <v>0</v>
      </c>
      <c r="AE1924" s="302">
        <v>0</v>
      </c>
      <c r="AF1924" s="302">
        <v>0</v>
      </c>
      <c r="AG1924" s="302">
        <v>0</v>
      </c>
      <c r="AH1924" s="302">
        <v>0</v>
      </c>
      <c r="AI1924" s="302">
        <v>0</v>
      </c>
      <c r="AJ1924" s="302">
        <v>0</v>
      </c>
      <c r="AK1924" s="302">
        <v>0</v>
      </c>
      <c r="AL1924" s="302">
        <v>0</v>
      </c>
      <c r="AM1924" s="302">
        <v>0</v>
      </c>
      <c r="AN1924" s="302">
        <v>0</v>
      </c>
      <c r="AO1924" s="302">
        <v>0</v>
      </c>
      <c r="AP1924" s="302">
        <v>0</v>
      </c>
      <c r="AQ1924" s="302">
        <v>0</v>
      </c>
      <c r="AR1924" s="302">
        <v>0</v>
      </c>
      <c r="AS1924" s="302">
        <v>0</v>
      </c>
      <c r="AT1924" s="295">
        <f t="shared" si="30"/>
        <v>0</v>
      </c>
      <c r="AU1924" s="302">
        <v>620.73</v>
      </c>
      <c r="AV1924" s="302">
        <v>733.73</v>
      </c>
      <c r="AW1924" s="303">
        <v>99</v>
      </c>
      <c r="AX1924" s="303">
        <v>300</v>
      </c>
      <c r="AY1924" s="302">
        <v>661099.99</v>
      </c>
      <c r="AZ1924" s="302">
        <v>156267.53</v>
      </c>
      <c r="BA1924" s="301">
        <v>89.395098000000004</v>
      </c>
      <c r="BB1924" s="301">
        <v>53.5840124080378</v>
      </c>
      <c r="BC1924" s="301">
        <v>9.4</v>
      </c>
      <c r="BD1924" s="301"/>
      <c r="BE1924" s="300" t="s">
        <v>4204</v>
      </c>
      <c r="BF1924" s="298"/>
      <c r="BG1924" s="300" t="s">
        <v>315</v>
      </c>
      <c r="BH1924" s="300" t="s">
        <v>183</v>
      </c>
      <c r="BI1924" s="300" t="s">
        <v>328</v>
      </c>
      <c r="BJ1924" s="300" t="s">
        <v>177</v>
      </c>
      <c r="BK1924" s="299" t="s">
        <v>175</v>
      </c>
      <c r="BL1924" s="301">
        <v>733521.45559784002</v>
      </c>
      <c r="BM1924" s="299" t="s">
        <v>309</v>
      </c>
      <c r="BN1924" s="301"/>
      <c r="BO1924" s="304">
        <v>39073</v>
      </c>
      <c r="BP1924" s="304">
        <v>48204</v>
      </c>
      <c r="BQ1924" s="297" t="s">
        <v>929</v>
      </c>
      <c r="BR1924" s="297" t="s">
        <v>4777</v>
      </c>
      <c r="BS1924" s="297">
        <v>39073</v>
      </c>
      <c r="BT1924" s="297">
        <v>48204</v>
      </c>
      <c r="BU1924" s="301">
        <v>323.63</v>
      </c>
      <c r="BV1924" s="301">
        <v>59.84</v>
      </c>
      <c r="BW1924" s="301">
        <v>0</v>
      </c>
    </row>
    <row r="1925" spans="1:75" s="289" customFormat="1" ht="18.2" customHeight="1" x14ac:dyDescent="0.15">
      <c r="A1925" s="291">
        <v>1923</v>
      </c>
      <c r="B1925" s="292" t="s">
        <v>305</v>
      </c>
      <c r="C1925" s="292" t="s">
        <v>306</v>
      </c>
      <c r="D1925" s="312">
        <v>45170</v>
      </c>
      <c r="E1925" s="293" t="s">
        <v>2979</v>
      </c>
      <c r="F1925" s="308">
        <v>0</v>
      </c>
      <c r="G1925" s="308">
        <v>0</v>
      </c>
      <c r="H1925" s="295">
        <v>14219.31</v>
      </c>
      <c r="I1925" s="295">
        <v>0</v>
      </c>
      <c r="J1925" s="295">
        <v>0</v>
      </c>
      <c r="K1925" s="295">
        <v>14219.31</v>
      </c>
      <c r="L1925" s="295">
        <v>92.09</v>
      </c>
      <c r="M1925" s="295">
        <v>0</v>
      </c>
      <c r="N1925" s="295">
        <v>0</v>
      </c>
      <c r="O1925" s="295">
        <v>92.09</v>
      </c>
      <c r="P1925" s="295">
        <v>0</v>
      </c>
      <c r="Q1925" s="295">
        <v>0</v>
      </c>
      <c r="R1925" s="295">
        <v>14127.22</v>
      </c>
      <c r="S1925" s="295">
        <v>0</v>
      </c>
      <c r="T1925" s="295">
        <v>117.31</v>
      </c>
      <c r="U1925" s="295">
        <v>0</v>
      </c>
      <c r="V1925" s="295">
        <v>0</v>
      </c>
      <c r="W1925" s="295">
        <v>117.31</v>
      </c>
      <c r="X1925" s="295">
        <v>0</v>
      </c>
      <c r="Y1925" s="295">
        <v>0</v>
      </c>
      <c r="Z1925" s="295">
        <v>0</v>
      </c>
      <c r="AA1925" s="295">
        <v>38.28</v>
      </c>
      <c r="AB1925" s="295">
        <v>0</v>
      </c>
      <c r="AC1925" s="295">
        <v>0</v>
      </c>
      <c r="AD1925" s="295">
        <v>0</v>
      </c>
      <c r="AE1925" s="295">
        <v>0</v>
      </c>
      <c r="AF1925" s="295">
        <v>-6.28</v>
      </c>
      <c r="AG1925" s="295">
        <v>12.38</v>
      </c>
      <c r="AH1925" s="295">
        <v>36.53</v>
      </c>
      <c r="AI1925" s="295">
        <v>0</v>
      </c>
      <c r="AJ1925" s="295">
        <v>0</v>
      </c>
      <c r="AK1925" s="295">
        <v>0</v>
      </c>
      <c r="AL1925" s="295">
        <v>0</v>
      </c>
      <c r="AM1925" s="295">
        <v>0</v>
      </c>
      <c r="AN1925" s="295">
        <v>0</v>
      </c>
      <c r="AO1925" s="295">
        <v>0</v>
      </c>
      <c r="AP1925" s="295">
        <v>1.1000000000000001</v>
      </c>
      <c r="AQ1925" s="295">
        <v>0</v>
      </c>
      <c r="AR1925" s="295">
        <v>4.09</v>
      </c>
      <c r="AS1925" s="295">
        <v>0</v>
      </c>
      <c r="AT1925" s="295">
        <f t="shared" si="30"/>
        <v>287.32000000000005</v>
      </c>
      <c r="AU1925" s="295">
        <v>0</v>
      </c>
      <c r="AV1925" s="295">
        <v>0</v>
      </c>
      <c r="AW1925" s="296">
        <v>99</v>
      </c>
      <c r="AX1925" s="296">
        <v>300</v>
      </c>
      <c r="AY1925" s="295">
        <v>298999.99</v>
      </c>
      <c r="AZ1925" s="295">
        <v>23223.47</v>
      </c>
      <c r="BA1925" s="294">
        <v>29.374334999999999</v>
      </c>
      <c r="BB1925" s="294">
        <v>17.868892671883199</v>
      </c>
      <c r="BC1925" s="294">
        <v>9.9</v>
      </c>
      <c r="BD1925" s="294"/>
      <c r="BE1925" s="293" t="s">
        <v>4204</v>
      </c>
      <c r="BF1925" s="291"/>
      <c r="BG1925" s="293" t="s">
        <v>380</v>
      </c>
      <c r="BH1925" s="293" t="s">
        <v>203</v>
      </c>
      <c r="BI1925" s="293" t="s">
        <v>817</v>
      </c>
      <c r="BJ1925" s="293" t="s">
        <v>103</v>
      </c>
      <c r="BK1925" s="292" t="s">
        <v>175</v>
      </c>
      <c r="BL1925" s="294">
        <v>110631.61603311999</v>
      </c>
      <c r="BM1925" s="292" t="s">
        <v>309</v>
      </c>
      <c r="BN1925" s="294"/>
      <c r="BO1925" s="297">
        <v>39073</v>
      </c>
      <c r="BP1925" s="297">
        <v>48204</v>
      </c>
      <c r="BQ1925" s="297" t="s">
        <v>4757</v>
      </c>
      <c r="BR1925" s="297" t="s">
        <v>4764</v>
      </c>
      <c r="BS1925" s="297">
        <v>39073</v>
      </c>
      <c r="BT1925" s="297">
        <v>48204</v>
      </c>
      <c r="BU1925" s="294">
        <v>0</v>
      </c>
      <c r="BV1925" s="294">
        <v>38.28</v>
      </c>
      <c r="BW1925" s="294">
        <v>0</v>
      </c>
    </row>
    <row r="1926" spans="1:75" s="289" customFormat="1" ht="18.2" customHeight="1" x14ac:dyDescent="0.15">
      <c r="A1926" s="298">
        <v>1924</v>
      </c>
      <c r="B1926" s="299" t="s">
        <v>305</v>
      </c>
      <c r="C1926" s="299" t="s">
        <v>306</v>
      </c>
      <c r="D1926" s="313">
        <v>45170</v>
      </c>
      <c r="E1926" s="300" t="s">
        <v>2980</v>
      </c>
      <c r="F1926" s="309">
        <v>129</v>
      </c>
      <c r="G1926" s="309">
        <v>128</v>
      </c>
      <c r="H1926" s="302">
        <v>9587.85</v>
      </c>
      <c r="I1926" s="302">
        <v>4899.18</v>
      </c>
      <c r="J1926" s="302">
        <v>0</v>
      </c>
      <c r="K1926" s="302">
        <v>14487.03</v>
      </c>
      <c r="L1926" s="302">
        <v>62.12</v>
      </c>
      <c r="M1926" s="302">
        <v>0</v>
      </c>
      <c r="N1926" s="302">
        <v>0</v>
      </c>
      <c r="O1926" s="302">
        <v>0</v>
      </c>
      <c r="P1926" s="302">
        <v>0</v>
      </c>
      <c r="Q1926" s="302">
        <v>0</v>
      </c>
      <c r="R1926" s="302">
        <v>14487.03</v>
      </c>
      <c r="S1926" s="302">
        <v>13163.69</v>
      </c>
      <c r="T1926" s="302">
        <v>79.099999999999994</v>
      </c>
      <c r="U1926" s="302">
        <v>0</v>
      </c>
      <c r="V1926" s="302">
        <v>0</v>
      </c>
      <c r="W1926" s="302">
        <v>0</v>
      </c>
      <c r="X1926" s="302">
        <v>0</v>
      </c>
      <c r="Y1926" s="302">
        <v>0</v>
      </c>
      <c r="Z1926" s="302">
        <v>13242.79</v>
      </c>
      <c r="AA1926" s="302">
        <v>0</v>
      </c>
      <c r="AB1926" s="302">
        <v>0</v>
      </c>
      <c r="AC1926" s="302">
        <v>0</v>
      </c>
      <c r="AD1926" s="302">
        <v>0</v>
      </c>
      <c r="AE1926" s="302">
        <v>0</v>
      </c>
      <c r="AF1926" s="302">
        <v>0</v>
      </c>
      <c r="AG1926" s="302">
        <v>0</v>
      </c>
      <c r="AH1926" s="302">
        <v>0</v>
      </c>
      <c r="AI1926" s="302">
        <v>0</v>
      </c>
      <c r="AJ1926" s="302">
        <v>0</v>
      </c>
      <c r="AK1926" s="302">
        <v>0</v>
      </c>
      <c r="AL1926" s="302">
        <v>0</v>
      </c>
      <c r="AM1926" s="302">
        <v>0</v>
      </c>
      <c r="AN1926" s="302">
        <v>0</v>
      </c>
      <c r="AO1926" s="302">
        <v>0</v>
      </c>
      <c r="AP1926" s="302">
        <v>0</v>
      </c>
      <c r="AQ1926" s="302">
        <v>0</v>
      </c>
      <c r="AR1926" s="302">
        <v>0</v>
      </c>
      <c r="AS1926" s="302">
        <v>0</v>
      </c>
      <c r="AT1926" s="295">
        <f t="shared" si="30"/>
        <v>0</v>
      </c>
      <c r="AU1926" s="302">
        <v>4961.3</v>
      </c>
      <c r="AV1926" s="302">
        <v>13242.79</v>
      </c>
      <c r="AW1926" s="303">
        <v>99</v>
      </c>
      <c r="AX1926" s="303">
        <v>300</v>
      </c>
      <c r="AY1926" s="302">
        <v>259799.99</v>
      </c>
      <c r="AZ1926" s="302">
        <v>15661.66</v>
      </c>
      <c r="BA1926" s="301">
        <v>22.798736000000002</v>
      </c>
      <c r="BB1926" s="301">
        <v>21.088822793629799</v>
      </c>
      <c r="BC1926" s="301">
        <v>9.9</v>
      </c>
      <c r="BD1926" s="301"/>
      <c r="BE1926" s="300" t="s">
        <v>4204</v>
      </c>
      <c r="BF1926" s="298"/>
      <c r="BG1926" s="300" t="s">
        <v>312</v>
      </c>
      <c r="BH1926" s="300" t="s">
        <v>221</v>
      </c>
      <c r="BI1926" s="300" t="s">
        <v>798</v>
      </c>
      <c r="BJ1926" s="300" t="s">
        <v>4205</v>
      </c>
      <c r="BK1926" s="299" t="s">
        <v>175</v>
      </c>
      <c r="BL1926" s="301">
        <v>113449.32268488</v>
      </c>
      <c r="BM1926" s="299" t="s">
        <v>309</v>
      </c>
      <c r="BN1926" s="301"/>
      <c r="BO1926" s="304">
        <v>39073</v>
      </c>
      <c r="BP1926" s="304">
        <v>48204</v>
      </c>
      <c r="BQ1926" s="297" t="s">
        <v>929</v>
      </c>
      <c r="BR1926" s="297" t="s">
        <v>4777</v>
      </c>
      <c r="BS1926" s="297">
        <v>39073</v>
      </c>
      <c r="BT1926" s="297">
        <v>48204</v>
      </c>
      <c r="BU1926" s="301">
        <v>7818.24</v>
      </c>
      <c r="BV1926" s="301">
        <v>25.82</v>
      </c>
      <c r="BW1926" s="301">
        <v>0</v>
      </c>
    </row>
    <row r="1927" spans="1:75" s="289" customFormat="1" ht="18.2" customHeight="1" x14ac:dyDescent="0.15">
      <c r="A1927" s="291">
        <v>1925</v>
      </c>
      <c r="B1927" s="292" t="s">
        <v>305</v>
      </c>
      <c r="C1927" s="292" t="s">
        <v>306</v>
      </c>
      <c r="D1927" s="312">
        <v>45170</v>
      </c>
      <c r="E1927" s="293" t="s">
        <v>2981</v>
      </c>
      <c r="F1927" s="308">
        <v>163</v>
      </c>
      <c r="G1927" s="308">
        <v>162</v>
      </c>
      <c r="H1927" s="295">
        <v>31214.25</v>
      </c>
      <c r="I1927" s="295">
        <v>18572.22</v>
      </c>
      <c r="J1927" s="295">
        <v>0</v>
      </c>
      <c r="K1927" s="295">
        <v>49786.47</v>
      </c>
      <c r="L1927" s="295">
        <v>204.95</v>
      </c>
      <c r="M1927" s="295">
        <v>0</v>
      </c>
      <c r="N1927" s="295">
        <v>0</v>
      </c>
      <c r="O1927" s="295">
        <v>0</v>
      </c>
      <c r="P1927" s="295">
        <v>0</v>
      </c>
      <c r="Q1927" s="295">
        <v>0</v>
      </c>
      <c r="R1927" s="295">
        <v>49786.47</v>
      </c>
      <c r="S1927" s="295">
        <v>55082.7</v>
      </c>
      <c r="T1927" s="295">
        <v>249.71</v>
      </c>
      <c r="U1927" s="295">
        <v>0</v>
      </c>
      <c r="V1927" s="295">
        <v>0</v>
      </c>
      <c r="W1927" s="295">
        <v>0</v>
      </c>
      <c r="X1927" s="295">
        <v>0</v>
      </c>
      <c r="Y1927" s="295">
        <v>0</v>
      </c>
      <c r="Z1927" s="295">
        <v>55332.41</v>
      </c>
      <c r="AA1927" s="295">
        <v>0</v>
      </c>
      <c r="AB1927" s="295">
        <v>0</v>
      </c>
      <c r="AC1927" s="295">
        <v>0</v>
      </c>
      <c r="AD1927" s="295">
        <v>0</v>
      </c>
      <c r="AE1927" s="295">
        <v>0</v>
      </c>
      <c r="AF1927" s="295">
        <v>0</v>
      </c>
      <c r="AG1927" s="295">
        <v>0</v>
      </c>
      <c r="AH1927" s="295">
        <v>0</v>
      </c>
      <c r="AI1927" s="295">
        <v>0</v>
      </c>
      <c r="AJ1927" s="295">
        <v>0</v>
      </c>
      <c r="AK1927" s="295">
        <v>0</v>
      </c>
      <c r="AL1927" s="295">
        <v>0</v>
      </c>
      <c r="AM1927" s="295">
        <v>0</v>
      </c>
      <c r="AN1927" s="295">
        <v>0</v>
      </c>
      <c r="AO1927" s="295">
        <v>0</v>
      </c>
      <c r="AP1927" s="295">
        <v>0</v>
      </c>
      <c r="AQ1927" s="295">
        <v>0</v>
      </c>
      <c r="AR1927" s="295">
        <v>0</v>
      </c>
      <c r="AS1927" s="295">
        <v>0</v>
      </c>
      <c r="AT1927" s="295">
        <f t="shared" si="30"/>
        <v>0</v>
      </c>
      <c r="AU1927" s="295">
        <v>18777.169999999998</v>
      </c>
      <c r="AV1927" s="295">
        <v>55332.41</v>
      </c>
      <c r="AW1927" s="296">
        <v>99</v>
      </c>
      <c r="AX1927" s="296">
        <v>300</v>
      </c>
      <c r="AY1927" s="295">
        <v>256400.01</v>
      </c>
      <c r="AZ1927" s="295">
        <v>51627.24</v>
      </c>
      <c r="BA1927" s="294">
        <v>76.150538999999995</v>
      </c>
      <c r="BB1927" s="294">
        <v>73.4353904141947</v>
      </c>
      <c r="BC1927" s="294">
        <v>9.6</v>
      </c>
      <c r="BD1927" s="294"/>
      <c r="BE1927" s="293" t="s">
        <v>4204</v>
      </c>
      <c r="BF1927" s="291"/>
      <c r="BG1927" s="293" t="s">
        <v>312</v>
      </c>
      <c r="BH1927" s="293" t="s">
        <v>221</v>
      </c>
      <c r="BI1927" s="293" t="s">
        <v>798</v>
      </c>
      <c r="BJ1927" s="293" t="s">
        <v>4205</v>
      </c>
      <c r="BK1927" s="292" t="s">
        <v>175</v>
      </c>
      <c r="BL1927" s="294">
        <v>389882.62607111997</v>
      </c>
      <c r="BM1927" s="292" t="s">
        <v>309</v>
      </c>
      <c r="BN1927" s="294"/>
      <c r="BO1927" s="297">
        <v>39073</v>
      </c>
      <c r="BP1927" s="297">
        <v>48204</v>
      </c>
      <c r="BQ1927" s="297" t="s">
        <v>958</v>
      </c>
      <c r="BR1927" s="297" t="s">
        <v>4792</v>
      </c>
      <c r="BS1927" s="297">
        <v>39073</v>
      </c>
      <c r="BT1927" s="297">
        <v>48204</v>
      </c>
      <c r="BU1927" s="294">
        <v>22346.87</v>
      </c>
      <c r="BV1927" s="294">
        <v>46.8</v>
      </c>
      <c r="BW1927" s="294">
        <v>0</v>
      </c>
    </row>
    <row r="1928" spans="1:75" s="289" customFormat="1" ht="18.2" customHeight="1" x14ac:dyDescent="0.15">
      <c r="A1928" s="298">
        <v>1926</v>
      </c>
      <c r="B1928" s="299" t="s">
        <v>305</v>
      </c>
      <c r="C1928" s="299" t="s">
        <v>306</v>
      </c>
      <c r="D1928" s="313">
        <v>45170</v>
      </c>
      <c r="E1928" s="300" t="s">
        <v>2982</v>
      </c>
      <c r="F1928" s="309">
        <v>156</v>
      </c>
      <c r="G1928" s="309">
        <v>155</v>
      </c>
      <c r="H1928" s="302">
        <v>35107.769999999997</v>
      </c>
      <c r="I1928" s="302">
        <v>20378.8</v>
      </c>
      <c r="J1928" s="302">
        <v>0</v>
      </c>
      <c r="K1928" s="302">
        <v>55486.57</v>
      </c>
      <c r="L1928" s="302">
        <v>230.5</v>
      </c>
      <c r="M1928" s="302">
        <v>0</v>
      </c>
      <c r="N1928" s="302">
        <v>0</v>
      </c>
      <c r="O1928" s="302">
        <v>0</v>
      </c>
      <c r="P1928" s="302">
        <v>0</v>
      </c>
      <c r="Q1928" s="302">
        <v>0</v>
      </c>
      <c r="R1928" s="302">
        <v>55486.57</v>
      </c>
      <c r="S1928" s="302">
        <v>58383.29</v>
      </c>
      <c r="T1928" s="302">
        <v>280.86</v>
      </c>
      <c r="U1928" s="302">
        <v>0</v>
      </c>
      <c r="V1928" s="302">
        <v>0</v>
      </c>
      <c r="W1928" s="302">
        <v>0</v>
      </c>
      <c r="X1928" s="302">
        <v>0</v>
      </c>
      <c r="Y1928" s="302">
        <v>0</v>
      </c>
      <c r="Z1928" s="302">
        <v>58664.15</v>
      </c>
      <c r="AA1928" s="302">
        <v>0</v>
      </c>
      <c r="AB1928" s="302">
        <v>0</v>
      </c>
      <c r="AC1928" s="302">
        <v>0</v>
      </c>
      <c r="AD1928" s="302">
        <v>0</v>
      </c>
      <c r="AE1928" s="302">
        <v>0</v>
      </c>
      <c r="AF1928" s="302">
        <v>0</v>
      </c>
      <c r="AG1928" s="302">
        <v>0</v>
      </c>
      <c r="AH1928" s="302">
        <v>0</v>
      </c>
      <c r="AI1928" s="302">
        <v>0</v>
      </c>
      <c r="AJ1928" s="302">
        <v>0</v>
      </c>
      <c r="AK1928" s="302">
        <v>0</v>
      </c>
      <c r="AL1928" s="302">
        <v>0</v>
      </c>
      <c r="AM1928" s="302">
        <v>0</v>
      </c>
      <c r="AN1928" s="302">
        <v>0</v>
      </c>
      <c r="AO1928" s="302">
        <v>0</v>
      </c>
      <c r="AP1928" s="302">
        <v>0</v>
      </c>
      <c r="AQ1928" s="302">
        <v>0</v>
      </c>
      <c r="AR1928" s="302">
        <v>0</v>
      </c>
      <c r="AS1928" s="302">
        <v>0</v>
      </c>
      <c r="AT1928" s="295">
        <f t="shared" si="30"/>
        <v>0</v>
      </c>
      <c r="AU1928" s="302">
        <v>20609.3</v>
      </c>
      <c r="AV1928" s="302">
        <v>58664.15</v>
      </c>
      <c r="AW1928" s="303">
        <v>99</v>
      </c>
      <c r="AX1928" s="303">
        <v>300</v>
      </c>
      <c r="AY1928" s="302">
        <v>244000.01</v>
      </c>
      <c r="AZ1928" s="302">
        <v>58065.78</v>
      </c>
      <c r="BA1928" s="301">
        <v>90.000005000000002</v>
      </c>
      <c r="BB1928" s="301">
        <v>86.002316294258904</v>
      </c>
      <c r="BC1928" s="301">
        <v>9.6</v>
      </c>
      <c r="BD1928" s="301"/>
      <c r="BE1928" s="300" t="s">
        <v>4204</v>
      </c>
      <c r="BF1928" s="298"/>
      <c r="BG1928" s="300" t="s">
        <v>333</v>
      </c>
      <c r="BH1928" s="300" t="s">
        <v>185</v>
      </c>
      <c r="BI1928" s="300" t="s">
        <v>536</v>
      </c>
      <c r="BJ1928" s="300" t="s">
        <v>4205</v>
      </c>
      <c r="BK1928" s="299" t="s">
        <v>175</v>
      </c>
      <c r="BL1928" s="301">
        <v>434520.65638071997</v>
      </c>
      <c r="BM1928" s="299" t="s">
        <v>309</v>
      </c>
      <c r="BN1928" s="301"/>
      <c r="BO1928" s="304">
        <v>39073</v>
      </c>
      <c r="BP1928" s="304">
        <v>48204</v>
      </c>
      <c r="BQ1928" s="297" t="s">
        <v>931</v>
      </c>
      <c r="BR1928" s="297" t="s">
        <v>4779</v>
      </c>
      <c r="BS1928" s="297">
        <v>39073</v>
      </c>
      <c r="BT1928" s="297">
        <v>48204</v>
      </c>
      <c r="BU1928" s="301">
        <v>23640.82</v>
      </c>
      <c r="BV1928" s="301">
        <v>52.64</v>
      </c>
      <c r="BW1928" s="301">
        <v>0</v>
      </c>
    </row>
    <row r="1929" spans="1:75" s="289" customFormat="1" ht="18.2" customHeight="1" x14ac:dyDescent="0.15">
      <c r="A1929" s="291">
        <v>1927</v>
      </c>
      <c r="B1929" s="292" t="s">
        <v>305</v>
      </c>
      <c r="C1929" s="292" t="s">
        <v>306</v>
      </c>
      <c r="D1929" s="312">
        <v>45170</v>
      </c>
      <c r="E1929" s="293" t="s">
        <v>1099</v>
      </c>
      <c r="F1929" s="308">
        <v>167</v>
      </c>
      <c r="G1929" s="308">
        <v>166</v>
      </c>
      <c r="H1929" s="295">
        <v>9411.66</v>
      </c>
      <c r="I1929" s="295">
        <v>5501.17</v>
      </c>
      <c r="J1929" s="295">
        <v>0</v>
      </c>
      <c r="K1929" s="295">
        <v>14912.83</v>
      </c>
      <c r="L1929" s="295">
        <v>60.97</v>
      </c>
      <c r="M1929" s="295">
        <v>0</v>
      </c>
      <c r="N1929" s="295">
        <v>0</v>
      </c>
      <c r="O1929" s="295">
        <v>0</v>
      </c>
      <c r="P1929" s="295">
        <v>0</v>
      </c>
      <c r="Q1929" s="295">
        <v>0</v>
      </c>
      <c r="R1929" s="295">
        <v>14912.83</v>
      </c>
      <c r="S1929" s="295">
        <v>17509.75</v>
      </c>
      <c r="T1929" s="295">
        <v>77.650000000000006</v>
      </c>
      <c r="U1929" s="295">
        <v>0</v>
      </c>
      <c r="V1929" s="295">
        <v>0</v>
      </c>
      <c r="W1929" s="295">
        <v>0</v>
      </c>
      <c r="X1929" s="295">
        <v>0</v>
      </c>
      <c r="Y1929" s="295">
        <v>0</v>
      </c>
      <c r="Z1929" s="295">
        <v>17587.400000000001</v>
      </c>
      <c r="AA1929" s="295">
        <v>0</v>
      </c>
      <c r="AB1929" s="295">
        <v>0</v>
      </c>
      <c r="AC1929" s="295">
        <v>0</v>
      </c>
      <c r="AD1929" s="295">
        <v>0</v>
      </c>
      <c r="AE1929" s="295">
        <v>0</v>
      </c>
      <c r="AF1929" s="295">
        <v>0</v>
      </c>
      <c r="AG1929" s="295">
        <v>0</v>
      </c>
      <c r="AH1929" s="295">
        <v>0</v>
      </c>
      <c r="AI1929" s="295">
        <v>0</v>
      </c>
      <c r="AJ1929" s="295">
        <v>0</v>
      </c>
      <c r="AK1929" s="295">
        <v>0</v>
      </c>
      <c r="AL1929" s="295">
        <v>0</v>
      </c>
      <c r="AM1929" s="295">
        <v>0</v>
      </c>
      <c r="AN1929" s="295">
        <v>0</v>
      </c>
      <c r="AO1929" s="295">
        <v>0</v>
      </c>
      <c r="AP1929" s="295">
        <v>0</v>
      </c>
      <c r="AQ1929" s="295">
        <v>0</v>
      </c>
      <c r="AR1929" s="295">
        <v>0</v>
      </c>
      <c r="AS1929" s="295">
        <v>0</v>
      </c>
      <c r="AT1929" s="295">
        <f t="shared" si="30"/>
        <v>0</v>
      </c>
      <c r="AU1929" s="295">
        <v>5562.14</v>
      </c>
      <c r="AV1929" s="295">
        <v>17587.400000000001</v>
      </c>
      <c r="AW1929" s="296">
        <v>99</v>
      </c>
      <c r="AX1929" s="296">
        <v>300</v>
      </c>
      <c r="AY1929" s="295">
        <v>256400.01</v>
      </c>
      <c r="AZ1929" s="295">
        <v>15373.38</v>
      </c>
      <c r="BA1929" s="294">
        <v>22.675843</v>
      </c>
      <c r="BB1929" s="294">
        <v>21.996528529555</v>
      </c>
      <c r="BC1929" s="294">
        <v>9.9</v>
      </c>
      <c r="BD1929" s="294"/>
      <c r="BE1929" s="293" t="s">
        <v>4204</v>
      </c>
      <c r="BF1929" s="291"/>
      <c r="BG1929" s="293" t="s">
        <v>312</v>
      </c>
      <c r="BH1929" s="293" t="s">
        <v>221</v>
      </c>
      <c r="BI1929" s="293" t="s">
        <v>798</v>
      </c>
      <c r="BJ1929" s="293" t="s">
        <v>4205</v>
      </c>
      <c r="BK1929" s="292" t="s">
        <v>175</v>
      </c>
      <c r="BL1929" s="294">
        <v>116783.80336167999</v>
      </c>
      <c r="BM1929" s="292" t="s">
        <v>309</v>
      </c>
      <c r="BN1929" s="294"/>
      <c r="BO1929" s="297">
        <v>39073</v>
      </c>
      <c r="BP1929" s="297">
        <v>48204</v>
      </c>
      <c r="BQ1929" s="297" t="s">
        <v>936</v>
      </c>
      <c r="BR1929" s="297" t="s">
        <v>4769</v>
      </c>
      <c r="BS1929" s="297">
        <v>39073</v>
      </c>
      <c r="BT1929" s="297">
        <v>48204</v>
      </c>
      <c r="BU1929" s="294">
        <v>9982.57</v>
      </c>
      <c r="BV1929" s="294">
        <v>25.34</v>
      </c>
      <c r="BW1929" s="294">
        <v>0</v>
      </c>
    </row>
    <row r="1930" spans="1:75" s="289" customFormat="1" ht="18.2" customHeight="1" x14ac:dyDescent="0.15">
      <c r="A1930" s="298">
        <v>1928</v>
      </c>
      <c r="B1930" s="299" t="s">
        <v>305</v>
      </c>
      <c r="C1930" s="299" t="s">
        <v>306</v>
      </c>
      <c r="D1930" s="313">
        <v>45170</v>
      </c>
      <c r="E1930" s="300" t="s">
        <v>2983</v>
      </c>
      <c r="F1930" s="309">
        <v>146</v>
      </c>
      <c r="G1930" s="309">
        <v>145</v>
      </c>
      <c r="H1930" s="302">
        <v>8903.89</v>
      </c>
      <c r="I1930" s="302">
        <v>4866.8</v>
      </c>
      <c r="J1930" s="302">
        <v>0</v>
      </c>
      <c r="K1930" s="302">
        <v>13770.69</v>
      </c>
      <c r="L1930" s="302">
        <v>57.67</v>
      </c>
      <c r="M1930" s="302">
        <v>0</v>
      </c>
      <c r="N1930" s="302">
        <v>0</v>
      </c>
      <c r="O1930" s="302">
        <v>0</v>
      </c>
      <c r="P1930" s="302">
        <v>0</v>
      </c>
      <c r="Q1930" s="302">
        <v>0</v>
      </c>
      <c r="R1930" s="302">
        <v>13770.69</v>
      </c>
      <c r="S1930" s="302">
        <v>14147.05</v>
      </c>
      <c r="T1930" s="302">
        <v>73.459999999999994</v>
      </c>
      <c r="U1930" s="302">
        <v>0</v>
      </c>
      <c r="V1930" s="302">
        <v>0</v>
      </c>
      <c r="W1930" s="302">
        <v>0</v>
      </c>
      <c r="X1930" s="302">
        <v>0</v>
      </c>
      <c r="Y1930" s="302">
        <v>0</v>
      </c>
      <c r="Z1930" s="302">
        <v>14220.51</v>
      </c>
      <c r="AA1930" s="302">
        <v>0</v>
      </c>
      <c r="AB1930" s="302">
        <v>0</v>
      </c>
      <c r="AC1930" s="302">
        <v>0</v>
      </c>
      <c r="AD1930" s="302">
        <v>0</v>
      </c>
      <c r="AE1930" s="302">
        <v>0</v>
      </c>
      <c r="AF1930" s="302">
        <v>0</v>
      </c>
      <c r="AG1930" s="302">
        <v>0</v>
      </c>
      <c r="AH1930" s="302">
        <v>0</v>
      </c>
      <c r="AI1930" s="302">
        <v>0</v>
      </c>
      <c r="AJ1930" s="302">
        <v>0</v>
      </c>
      <c r="AK1930" s="302">
        <v>0</v>
      </c>
      <c r="AL1930" s="302">
        <v>0</v>
      </c>
      <c r="AM1930" s="302">
        <v>0</v>
      </c>
      <c r="AN1930" s="302">
        <v>0</v>
      </c>
      <c r="AO1930" s="302">
        <v>0</v>
      </c>
      <c r="AP1930" s="302">
        <v>0</v>
      </c>
      <c r="AQ1930" s="302">
        <v>0</v>
      </c>
      <c r="AR1930" s="302">
        <v>0</v>
      </c>
      <c r="AS1930" s="302">
        <v>0</v>
      </c>
      <c r="AT1930" s="295">
        <f t="shared" si="30"/>
        <v>0</v>
      </c>
      <c r="AU1930" s="302">
        <v>4924.47</v>
      </c>
      <c r="AV1930" s="302">
        <v>14220.51</v>
      </c>
      <c r="AW1930" s="303">
        <v>99</v>
      </c>
      <c r="AX1930" s="303">
        <v>300</v>
      </c>
      <c r="AY1930" s="302">
        <v>256400.01</v>
      </c>
      <c r="AZ1930" s="302">
        <v>14542.89</v>
      </c>
      <c r="BA1930" s="301">
        <v>21.450863999999999</v>
      </c>
      <c r="BB1930" s="301">
        <v>20.311863623816201</v>
      </c>
      <c r="BC1930" s="301">
        <v>9.9</v>
      </c>
      <c r="BD1930" s="301"/>
      <c r="BE1930" s="300" t="s">
        <v>4204</v>
      </c>
      <c r="BF1930" s="298"/>
      <c r="BG1930" s="300" t="s">
        <v>312</v>
      </c>
      <c r="BH1930" s="300" t="s">
        <v>221</v>
      </c>
      <c r="BI1930" s="300" t="s">
        <v>798</v>
      </c>
      <c r="BJ1930" s="300" t="s">
        <v>4205</v>
      </c>
      <c r="BK1930" s="299" t="s">
        <v>175</v>
      </c>
      <c r="BL1930" s="301">
        <v>107839.59537624</v>
      </c>
      <c r="BM1930" s="299" t="s">
        <v>309</v>
      </c>
      <c r="BN1930" s="301"/>
      <c r="BO1930" s="304">
        <v>39073</v>
      </c>
      <c r="BP1930" s="304">
        <v>48204</v>
      </c>
      <c r="BQ1930" s="297" t="s">
        <v>929</v>
      </c>
      <c r="BR1930" s="297" t="s">
        <v>4777</v>
      </c>
      <c r="BS1930" s="297">
        <v>39073</v>
      </c>
      <c r="BT1930" s="297">
        <v>48204</v>
      </c>
      <c r="BU1930" s="301">
        <v>8356.77</v>
      </c>
      <c r="BV1930" s="301">
        <v>23.97</v>
      </c>
      <c r="BW1930" s="301">
        <v>0</v>
      </c>
    </row>
    <row r="1931" spans="1:75" s="289" customFormat="1" ht="18.2" customHeight="1" x14ac:dyDescent="0.15">
      <c r="A1931" s="291">
        <v>1929</v>
      </c>
      <c r="B1931" s="292" t="s">
        <v>305</v>
      </c>
      <c r="C1931" s="292" t="s">
        <v>306</v>
      </c>
      <c r="D1931" s="312">
        <v>45170</v>
      </c>
      <c r="E1931" s="293" t="s">
        <v>2984</v>
      </c>
      <c r="F1931" s="308">
        <v>84</v>
      </c>
      <c r="G1931" s="308">
        <v>83</v>
      </c>
      <c r="H1931" s="295">
        <v>65902.34</v>
      </c>
      <c r="I1931" s="295">
        <v>26207.21</v>
      </c>
      <c r="J1931" s="295">
        <v>0</v>
      </c>
      <c r="K1931" s="295">
        <v>92109.55</v>
      </c>
      <c r="L1931" s="295">
        <v>434.69</v>
      </c>
      <c r="M1931" s="295">
        <v>0</v>
      </c>
      <c r="N1931" s="295">
        <v>0</v>
      </c>
      <c r="O1931" s="295">
        <v>0</v>
      </c>
      <c r="P1931" s="295">
        <v>0</v>
      </c>
      <c r="Q1931" s="295">
        <v>0</v>
      </c>
      <c r="R1931" s="295">
        <v>92109.55</v>
      </c>
      <c r="S1931" s="295">
        <v>52279.95</v>
      </c>
      <c r="T1931" s="295">
        <v>521.73</v>
      </c>
      <c r="U1931" s="295">
        <v>0</v>
      </c>
      <c r="V1931" s="295">
        <v>0</v>
      </c>
      <c r="W1931" s="295">
        <v>0</v>
      </c>
      <c r="X1931" s="295">
        <v>0</v>
      </c>
      <c r="Y1931" s="295">
        <v>0</v>
      </c>
      <c r="Z1931" s="295">
        <v>52801.68</v>
      </c>
      <c r="AA1931" s="295">
        <v>0</v>
      </c>
      <c r="AB1931" s="295">
        <v>0</v>
      </c>
      <c r="AC1931" s="295">
        <v>0</v>
      </c>
      <c r="AD1931" s="295">
        <v>0</v>
      </c>
      <c r="AE1931" s="295">
        <v>0</v>
      </c>
      <c r="AF1931" s="295">
        <v>0</v>
      </c>
      <c r="AG1931" s="295">
        <v>0</v>
      </c>
      <c r="AH1931" s="295">
        <v>0</v>
      </c>
      <c r="AI1931" s="295">
        <v>0</v>
      </c>
      <c r="AJ1931" s="295">
        <v>0</v>
      </c>
      <c r="AK1931" s="295">
        <v>0</v>
      </c>
      <c r="AL1931" s="295">
        <v>0</v>
      </c>
      <c r="AM1931" s="295">
        <v>0</v>
      </c>
      <c r="AN1931" s="295">
        <v>0</v>
      </c>
      <c r="AO1931" s="295">
        <v>0</v>
      </c>
      <c r="AP1931" s="295">
        <v>0</v>
      </c>
      <c r="AQ1931" s="295">
        <v>0</v>
      </c>
      <c r="AR1931" s="295">
        <v>0</v>
      </c>
      <c r="AS1931" s="295">
        <v>0</v>
      </c>
      <c r="AT1931" s="295">
        <f t="shared" si="30"/>
        <v>0</v>
      </c>
      <c r="AU1931" s="295">
        <v>26641.9</v>
      </c>
      <c r="AV1931" s="295">
        <v>52801.68</v>
      </c>
      <c r="AW1931" s="296">
        <v>99</v>
      </c>
      <c r="AX1931" s="296">
        <v>300</v>
      </c>
      <c r="AY1931" s="295">
        <v>462000.01</v>
      </c>
      <c r="AZ1931" s="295">
        <v>109468.26</v>
      </c>
      <c r="BA1931" s="294">
        <v>89.610383999999996</v>
      </c>
      <c r="BB1931" s="294">
        <v>75.400596899660201</v>
      </c>
      <c r="BC1931" s="294">
        <v>9.5</v>
      </c>
      <c r="BD1931" s="294"/>
      <c r="BE1931" s="293" t="s">
        <v>4204</v>
      </c>
      <c r="BF1931" s="291"/>
      <c r="BG1931" s="293" t="s">
        <v>324</v>
      </c>
      <c r="BH1931" s="293" t="s">
        <v>220</v>
      </c>
      <c r="BI1931" s="293" t="s">
        <v>569</v>
      </c>
      <c r="BJ1931" s="293" t="s">
        <v>4205</v>
      </c>
      <c r="BK1931" s="292" t="s">
        <v>175</v>
      </c>
      <c r="BL1931" s="294">
        <v>721318.72856680001</v>
      </c>
      <c r="BM1931" s="292" t="s">
        <v>309</v>
      </c>
      <c r="BN1931" s="294"/>
      <c r="BO1931" s="297">
        <v>39073</v>
      </c>
      <c r="BP1931" s="297">
        <v>48204</v>
      </c>
      <c r="BQ1931" s="297" t="s">
        <v>4195</v>
      </c>
      <c r="BR1931" s="297" t="s">
        <v>4771</v>
      </c>
      <c r="BS1931" s="297">
        <v>39073</v>
      </c>
      <c r="BT1931" s="297">
        <v>48204</v>
      </c>
      <c r="BU1931" s="294">
        <v>21815.72</v>
      </c>
      <c r="BV1931" s="294">
        <v>76.02</v>
      </c>
      <c r="BW1931" s="294">
        <v>0</v>
      </c>
    </row>
    <row r="1932" spans="1:75" s="289" customFormat="1" ht="18.2" customHeight="1" x14ac:dyDescent="0.15">
      <c r="A1932" s="298">
        <v>1930</v>
      </c>
      <c r="B1932" s="299" t="s">
        <v>305</v>
      </c>
      <c r="C1932" s="299" t="s">
        <v>306</v>
      </c>
      <c r="D1932" s="313">
        <v>45170</v>
      </c>
      <c r="E1932" s="300" t="s">
        <v>2985</v>
      </c>
      <c r="F1932" s="309">
        <v>0</v>
      </c>
      <c r="G1932" s="309">
        <v>0</v>
      </c>
      <c r="H1932" s="302">
        <v>64455.96</v>
      </c>
      <c r="I1932" s="302">
        <v>0</v>
      </c>
      <c r="J1932" s="302">
        <v>0</v>
      </c>
      <c r="K1932" s="302">
        <v>64455.96</v>
      </c>
      <c r="L1932" s="302">
        <v>455.47</v>
      </c>
      <c r="M1932" s="302">
        <v>0</v>
      </c>
      <c r="N1932" s="302">
        <v>0</v>
      </c>
      <c r="O1932" s="302">
        <v>455.47</v>
      </c>
      <c r="P1932" s="302">
        <v>0</v>
      </c>
      <c r="Q1932" s="302">
        <v>0</v>
      </c>
      <c r="R1932" s="302">
        <v>64000.49</v>
      </c>
      <c r="S1932" s="302">
        <v>0</v>
      </c>
      <c r="T1932" s="302">
        <v>429.71</v>
      </c>
      <c r="U1932" s="302">
        <v>0</v>
      </c>
      <c r="V1932" s="302">
        <v>0</v>
      </c>
      <c r="W1932" s="302">
        <v>429.71</v>
      </c>
      <c r="X1932" s="302">
        <v>0</v>
      </c>
      <c r="Y1932" s="302">
        <v>0</v>
      </c>
      <c r="Z1932" s="302">
        <v>0</v>
      </c>
      <c r="AA1932" s="302">
        <v>43.25</v>
      </c>
      <c r="AB1932" s="302">
        <v>0</v>
      </c>
      <c r="AC1932" s="302">
        <v>0</v>
      </c>
      <c r="AD1932" s="302">
        <v>0</v>
      </c>
      <c r="AE1932" s="302">
        <v>0</v>
      </c>
      <c r="AF1932" s="302">
        <v>-25.83</v>
      </c>
      <c r="AG1932" s="302">
        <v>46.42</v>
      </c>
      <c r="AH1932" s="302">
        <v>141.56</v>
      </c>
      <c r="AI1932" s="302">
        <v>0</v>
      </c>
      <c r="AJ1932" s="302">
        <v>0</v>
      </c>
      <c r="AK1932" s="302">
        <v>0</v>
      </c>
      <c r="AL1932" s="302">
        <v>0</v>
      </c>
      <c r="AM1932" s="302">
        <v>0</v>
      </c>
      <c r="AN1932" s="302">
        <v>0</v>
      </c>
      <c r="AO1932" s="302">
        <v>0</v>
      </c>
      <c r="AP1932" s="302">
        <v>1.22</v>
      </c>
      <c r="AQ1932" s="302">
        <v>0</v>
      </c>
      <c r="AR1932" s="302">
        <v>0</v>
      </c>
      <c r="AS1932" s="302">
        <v>0</v>
      </c>
      <c r="AT1932" s="295">
        <f t="shared" si="30"/>
        <v>1091.8</v>
      </c>
      <c r="AU1932" s="302">
        <v>0</v>
      </c>
      <c r="AV1932" s="302">
        <v>0</v>
      </c>
      <c r="AW1932" s="303">
        <v>99</v>
      </c>
      <c r="AX1932" s="303">
        <v>300</v>
      </c>
      <c r="AY1932" s="302">
        <v>481999.98</v>
      </c>
      <c r="AZ1932" s="302">
        <v>114687.9</v>
      </c>
      <c r="BA1932" s="301">
        <v>90</v>
      </c>
      <c r="BB1932" s="301">
        <v>50.223642598739701</v>
      </c>
      <c r="BC1932" s="301">
        <v>8</v>
      </c>
      <c r="BD1932" s="301"/>
      <c r="BE1932" s="300" t="s">
        <v>4204</v>
      </c>
      <c r="BF1932" s="298"/>
      <c r="BG1932" s="300" t="s">
        <v>315</v>
      </c>
      <c r="BH1932" s="300" t="s">
        <v>183</v>
      </c>
      <c r="BI1932" s="300" t="s">
        <v>328</v>
      </c>
      <c r="BJ1932" s="300" t="s">
        <v>103</v>
      </c>
      <c r="BK1932" s="299" t="s">
        <v>175</v>
      </c>
      <c r="BL1932" s="301">
        <v>501193.98123704002</v>
      </c>
      <c r="BM1932" s="299" t="s">
        <v>309</v>
      </c>
      <c r="BN1932" s="301"/>
      <c r="BO1932" s="304">
        <v>39074</v>
      </c>
      <c r="BP1932" s="304">
        <v>48205</v>
      </c>
      <c r="BQ1932" s="297" t="s">
        <v>4757</v>
      </c>
      <c r="BR1932" s="297" t="s">
        <v>4764</v>
      </c>
      <c r="BS1932" s="297">
        <v>39074</v>
      </c>
      <c r="BT1932" s="297">
        <v>48205</v>
      </c>
      <c r="BU1932" s="301">
        <v>0</v>
      </c>
      <c r="BV1932" s="301">
        <v>43.25</v>
      </c>
      <c r="BW1932" s="301">
        <v>0</v>
      </c>
    </row>
    <row r="1933" spans="1:75" s="289" customFormat="1" ht="18.2" customHeight="1" x14ac:dyDescent="0.15">
      <c r="A1933" s="291">
        <v>1931</v>
      </c>
      <c r="B1933" s="292" t="s">
        <v>305</v>
      </c>
      <c r="C1933" s="292" t="s">
        <v>306</v>
      </c>
      <c r="D1933" s="312">
        <v>45170</v>
      </c>
      <c r="E1933" s="293" t="s">
        <v>2986</v>
      </c>
      <c r="F1933" s="308">
        <v>1</v>
      </c>
      <c r="G1933" s="308">
        <v>0</v>
      </c>
      <c r="H1933" s="295">
        <v>30756.33</v>
      </c>
      <c r="I1933" s="295">
        <v>0</v>
      </c>
      <c r="J1933" s="295">
        <v>0</v>
      </c>
      <c r="K1933" s="295">
        <v>30756.33</v>
      </c>
      <c r="L1933" s="295">
        <v>217.35</v>
      </c>
      <c r="M1933" s="295">
        <v>0</v>
      </c>
      <c r="N1933" s="295">
        <v>0</v>
      </c>
      <c r="O1933" s="295">
        <v>0</v>
      </c>
      <c r="P1933" s="295">
        <v>0</v>
      </c>
      <c r="Q1933" s="295">
        <v>0</v>
      </c>
      <c r="R1933" s="295">
        <v>30756.33</v>
      </c>
      <c r="S1933" s="295">
        <v>0</v>
      </c>
      <c r="T1933" s="295">
        <v>205.04</v>
      </c>
      <c r="U1933" s="295">
        <v>0</v>
      </c>
      <c r="V1933" s="295">
        <v>0</v>
      </c>
      <c r="W1933" s="295">
        <v>0</v>
      </c>
      <c r="X1933" s="295">
        <v>0</v>
      </c>
      <c r="Y1933" s="295">
        <v>0</v>
      </c>
      <c r="Z1933" s="295">
        <v>205.04</v>
      </c>
      <c r="AA1933" s="295">
        <v>0</v>
      </c>
      <c r="AB1933" s="295">
        <v>0</v>
      </c>
      <c r="AC1933" s="295">
        <v>0</v>
      </c>
      <c r="AD1933" s="295">
        <v>0</v>
      </c>
      <c r="AE1933" s="295">
        <v>0</v>
      </c>
      <c r="AF1933" s="295">
        <v>-3.53</v>
      </c>
      <c r="AG1933" s="295">
        <v>0</v>
      </c>
      <c r="AH1933" s="295">
        <v>6.83</v>
      </c>
      <c r="AI1933" s="295">
        <v>0</v>
      </c>
      <c r="AJ1933" s="295">
        <v>0</v>
      </c>
      <c r="AK1933" s="295">
        <v>0</v>
      </c>
      <c r="AL1933" s="295">
        <v>0</v>
      </c>
      <c r="AM1933" s="295">
        <v>0</v>
      </c>
      <c r="AN1933" s="295">
        <v>0</v>
      </c>
      <c r="AO1933" s="295">
        <v>0</v>
      </c>
      <c r="AP1933" s="295">
        <v>0</v>
      </c>
      <c r="AQ1933" s="295">
        <v>0</v>
      </c>
      <c r="AR1933" s="295">
        <v>3.3</v>
      </c>
      <c r="AS1933" s="295">
        <v>0</v>
      </c>
      <c r="AT1933" s="295">
        <f t="shared" si="30"/>
        <v>4.4408920985006262E-16</v>
      </c>
      <c r="AU1933" s="295">
        <v>217.35</v>
      </c>
      <c r="AV1933" s="295">
        <v>205.04</v>
      </c>
      <c r="AW1933" s="296">
        <v>99</v>
      </c>
      <c r="AX1933" s="296">
        <v>300</v>
      </c>
      <c r="AY1933" s="295">
        <v>254000.01</v>
      </c>
      <c r="AZ1933" s="295">
        <v>54726.59</v>
      </c>
      <c r="BA1933" s="294">
        <v>81.496055999999996</v>
      </c>
      <c r="BB1933" s="294">
        <v>45.800763249354297</v>
      </c>
      <c r="BC1933" s="294">
        <v>8</v>
      </c>
      <c r="BD1933" s="294"/>
      <c r="BE1933" s="293" t="s">
        <v>4204</v>
      </c>
      <c r="BF1933" s="291"/>
      <c r="BG1933" s="293" t="s">
        <v>315</v>
      </c>
      <c r="BH1933" s="293" t="s">
        <v>183</v>
      </c>
      <c r="BI1933" s="293" t="s">
        <v>518</v>
      </c>
      <c r="BJ1933" s="293" t="s">
        <v>177</v>
      </c>
      <c r="BK1933" s="292" t="s">
        <v>175</v>
      </c>
      <c r="BL1933" s="294">
        <v>240855.77283768001</v>
      </c>
      <c r="BM1933" s="292" t="s">
        <v>309</v>
      </c>
      <c r="BN1933" s="294"/>
      <c r="BO1933" s="297">
        <v>39074</v>
      </c>
      <c r="BP1933" s="297">
        <v>48205</v>
      </c>
      <c r="BQ1933" s="297" t="s">
        <v>4757</v>
      </c>
      <c r="BR1933" s="297" t="s">
        <v>4764</v>
      </c>
      <c r="BS1933" s="297">
        <v>39074</v>
      </c>
      <c r="BT1933" s="297">
        <v>48205</v>
      </c>
      <c r="BU1933" s="294">
        <v>104.45</v>
      </c>
      <c r="BV1933" s="294">
        <v>20.64</v>
      </c>
      <c r="BW1933" s="294">
        <v>0</v>
      </c>
    </row>
    <row r="1934" spans="1:75" s="289" customFormat="1" ht="18.2" customHeight="1" x14ac:dyDescent="0.15">
      <c r="A1934" s="298">
        <v>1932</v>
      </c>
      <c r="B1934" s="299" t="s">
        <v>305</v>
      </c>
      <c r="C1934" s="299" t="s">
        <v>306</v>
      </c>
      <c r="D1934" s="313">
        <v>45170</v>
      </c>
      <c r="E1934" s="300" t="s">
        <v>2987</v>
      </c>
      <c r="F1934" s="309">
        <v>142</v>
      </c>
      <c r="G1934" s="309">
        <v>141</v>
      </c>
      <c r="H1934" s="302">
        <v>19572.5</v>
      </c>
      <c r="I1934" s="302">
        <v>35188.26</v>
      </c>
      <c r="J1934" s="302">
        <v>0</v>
      </c>
      <c r="K1934" s="302">
        <v>54760.76</v>
      </c>
      <c r="L1934" s="302">
        <v>417.13</v>
      </c>
      <c r="M1934" s="302">
        <v>0</v>
      </c>
      <c r="N1934" s="302">
        <v>0</v>
      </c>
      <c r="O1934" s="302">
        <v>0</v>
      </c>
      <c r="P1934" s="302">
        <v>0</v>
      </c>
      <c r="Q1934" s="302">
        <v>0</v>
      </c>
      <c r="R1934" s="302">
        <v>54760.76</v>
      </c>
      <c r="S1934" s="302">
        <v>45581.22</v>
      </c>
      <c r="T1934" s="302">
        <v>156.58000000000001</v>
      </c>
      <c r="U1934" s="302">
        <v>0</v>
      </c>
      <c r="V1934" s="302">
        <v>0</v>
      </c>
      <c r="W1934" s="302">
        <v>0</v>
      </c>
      <c r="X1934" s="302">
        <v>0</v>
      </c>
      <c r="Y1934" s="302">
        <v>0</v>
      </c>
      <c r="Z1934" s="302">
        <v>45737.8</v>
      </c>
      <c r="AA1934" s="302">
        <v>0</v>
      </c>
      <c r="AB1934" s="302">
        <v>0</v>
      </c>
      <c r="AC1934" s="302">
        <v>0</v>
      </c>
      <c r="AD1934" s="302">
        <v>0</v>
      </c>
      <c r="AE1934" s="302">
        <v>0</v>
      </c>
      <c r="AF1934" s="302">
        <v>0</v>
      </c>
      <c r="AG1934" s="302">
        <v>0</v>
      </c>
      <c r="AH1934" s="302">
        <v>0</v>
      </c>
      <c r="AI1934" s="302">
        <v>0</v>
      </c>
      <c r="AJ1934" s="302">
        <v>0</v>
      </c>
      <c r="AK1934" s="302">
        <v>0</v>
      </c>
      <c r="AL1934" s="302">
        <v>0</v>
      </c>
      <c r="AM1934" s="302">
        <v>0</v>
      </c>
      <c r="AN1934" s="302">
        <v>0</v>
      </c>
      <c r="AO1934" s="302">
        <v>0</v>
      </c>
      <c r="AP1934" s="302">
        <v>0</v>
      </c>
      <c r="AQ1934" s="302">
        <v>0</v>
      </c>
      <c r="AR1934" s="302">
        <v>0</v>
      </c>
      <c r="AS1934" s="302">
        <v>0</v>
      </c>
      <c r="AT1934" s="295">
        <f t="shared" si="30"/>
        <v>0</v>
      </c>
      <c r="AU1934" s="302">
        <v>35605.39</v>
      </c>
      <c r="AV1934" s="302">
        <v>45737.8</v>
      </c>
      <c r="AW1934" s="303">
        <v>39</v>
      </c>
      <c r="AX1934" s="303">
        <v>240</v>
      </c>
      <c r="AY1934" s="302">
        <v>257000.01</v>
      </c>
      <c r="AZ1934" s="302">
        <v>61119.43</v>
      </c>
      <c r="BA1934" s="301">
        <v>89.999996999999993</v>
      </c>
      <c r="BB1934" s="301">
        <v>80.636685186980998</v>
      </c>
      <c r="BC1934" s="301">
        <v>9.6</v>
      </c>
      <c r="BD1934" s="301"/>
      <c r="BE1934" s="300" t="s">
        <v>4204</v>
      </c>
      <c r="BF1934" s="298"/>
      <c r="BG1934" s="300" t="s">
        <v>358</v>
      </c>
      <c r="BH1934" s="300" t="s">
        <v>182</v>
      </c>
      <c r="BI1934" s="300" t="s">
        <v>548</v>
      </c>
      <c r="BJ1934" s="300" t="s">
        <v>4205</v>
      </c>
      <c r="BK1934" s="299" t="s">
        <v>175</v>
      </c>
      <c r="BL1934" s="301">
        <v>428836.76859296003</v>
      </c>
      <c r="BM1934" s="299" t="s">
        <v>309</v>
      </c>
      <c r="BN1934" s="301"/>
      <c r="BO1934" s="304">
        <v>39077</v>
      </c>
      <c r="BP1934" s="304">
        <v>46382</v>
      </c>
      <c r="BQ1934" s="297" t="s">
        <v>4123</v>
      </c>
      <c r="BR1934" s="297" t="s">
        <v>4760</v>
      </c>
      <c r="BS1934" s="297">
        <v>39077</v>
      </c>
      <c r="BT1934" s="297">
        <v>46382</v>
      </c>
      <c r="BU1934" s="301">
        <v>21940.71</v>
      </c>
      <c r="BV1934" s="301">
        <v>52.9</v>
      </c>
      <c r="BW1934" s="301">
        <v>0</v>
      </c>
    </row>
    <row r="1935" spans="1:75" s="289" customFormat="1" ht="18.2" customHeight="1" x14ac:dyDescent="0.15">
      <c r="A1935" s="291">
        <v>1933</v>
      </c>
      <c r="B1935" s="292" t="s">
        <v>305</v>
      </c>
      <c r="C1935" s="292" t="s">
        <v>306</v>
      </c>
      <c r="D1935" s="312">
        <v>45170</v>
      </c>
      <c r="E1935" s="293" t="s">
        <v>2988</v>
      </c>
      <c r="F1935" s="308">
        <v>0</v>
      </c>
      <c r="G1935" s="308">
        <v>0</v>
      </c>
      <c r="H1935" s="295">
        <v>25332.05</v>
      </c>
      <c r="I1935" s="295">
        <v>0</v>
      </c>
      <c r="J1935" s="295">
        <v>0</v>
      </c>
      <c r="K1935" s="295">
        <v>25332.05</v>
      </c>
      <c r="L1935" s="295">
        <v>398.76</v>
      </c>
      <c r="M1935" s="295">
        <v>0</v>
      </c>
      <c r="N1935" s="295">
        <v>0</v>
      </c>
      <c r="O1935" s="295">
        <v>398.76</v>
      </c>
      <c r="P1935" s="295">
        <v>0</v>
      </c>
      <c r="Q1935" s="295">
        <v>0</v>
      </c>
      <c r="R1935" s="295">
        <v>24933.29</v>
      </c>
      <c r="S1935" s="295">
        <v>0</v>
      </c>
      <c r="T1935" s="295">
        <v>200.55</v>
      </c>
      <c r="U1935" s="295">
        <v>0</v>
      </c>
      <c r="V1935" s="295">
        <v>0</v>
      </c>
      <c r="W1935" s="295">
        <v>200.55</v>
      </c>
      <c r="X1935" s="295">
        <v>0</v>
      </c>
      <c r="Y1935" s="295">
        <v>0</v>
      </c>
      <c r="Z1935" s="295">
        <v>0</v>
      </c>
      <c r="AA1935" s="295">
        <v>47.64</v>
      </c>
      <c r="AB1935" s="295">
        <v>0</v>
      </c>
      <c r="AC1935" s="295">
        <v>0</v>
      </c>
      <c r="AD1935" s="295">
        <v>0</v>
      </c>
      <c r="AE1935" s="295">
        <v>0</v>
      </c>
      <c r="AF1935" s="295">
        <v>-15.45</v>
      </c>
      <c r="AG1935" s="295">
        <v>32.35</v>
      </c>
      <c r="AH1935" s="295">
        <v>93.19</v>
      </c>
      <c r="AI1935" s="295">
        <v>0</v>
      </c>
      <c r="AJ1935" s="295">
        <v>0</v>
      </c>
      <c r="AK1935" s="295">
        <v>0</v>
      </c>
      <c r="AL1935" s="295">
        <v>0</v>
      </c>
      <c r="AM1935" s="295">
        <v>0</v>
      </c>
      <c r="AN1935" s="295">
        <v>0</v>
      </c>
      <c r="AO1935" s="295">
        <v>0</v>
      </c>
      <c r="AP1935" s="295">
        <v>122.48</v>
      </c>
      <c r="AQ1935" s="295">
        <v>0</v>
      </c>
      <c r="AR1935" s="295">
        <v>113.35</v>
      </c>
      <c r="AS1935" s="295">
        <v>0</v>
      </c>
      <c r="AT1935" s="295">
        <f t="shared" si="30"/>
        <v>766.17000000000007</v>
      </c>
      <c r="AU1935" s="295">
        <v>0</v>
      </c>
      <c r="AV1935" s="295">
        <v>0</v>
      </c>
      <c r="AW1935" s="296">
        <v>99</v>
      </c>
      <c r="AX1935" s="296">
        <v>300</v>
      </c>
      <c r="AY1935" s="295">
        <v>506400.02</v>
      </c>
      <c r="AZ1935" s="295">
        <v>68594.34</v>
      </c>
      <c r="BA1935" s="294">
        <v>51.261453000000003</v>
      </c>
      <c r="BB1935" s="294">
        <v>18.6329757450887</v>
      </c>
      <c r="BC1935" s="294">
        <v>9.5</v>
      </c>
      <c r="BD1935" s="294"/>
      <c r="BE1935" s="293" t="s">
        <v>4204</v>
      </c>
      <c r="BF1935" s="291"/>
      <c r="BG1935" s="293" t="s">
        <v>315</v>
      </c>
      <c r="BH1935" s="293" t="s">
        <v>183</v>
      </c>
      <c r="BI1935" s="293" t="s">
        <v>328</v>
      </c>
      <c r="BJ1935" s="293" t="s">
        <v>103</v>
      </c>
      <c r="BK1935" s="292" t="s">
        <v>175</v>
      </c>
      <c r="BL1935" s="294">
        <v>195254.98758583999</v>
      </c>
      <c r="BM1935" s="292" t="s">
        <v>309</v>
      </c>
      <c r="BN1935" s="294"/>
      <c r="BO1935" s="297">
        <v>39077</v>
      </c>
      <c r="BP1935" s="297">
        <v>48208</v>
      </c>
      <c r="BQ1935" s="297" t="s">
        <v>4757</v>
      </c>
      <c r="BR1935" s="297" t="s">
        <v>4764</v>
      </c>
      <c r="BS1935" s="297">
        <v>39077</v>
      </c>
      <c r="BT1935" s="297">
        <v>48208</v>
      </c>
      <c r="BU1935" s="294">
        <v>0</v>
      </c>
      <c r="BV1935" s="294">
        <v>47.64</v>
      </c>
      <c r="BW1935" s="294">
        <v>0</v>
      </c>
    </row>
    <row r="1936" spans="1:75" s="289" customFormat="1" ht="18.2" customHeight="1" x14ac:dyDescent="0.15">
      <c r="A1936" s="298">
        <v>1934</v>
      </c>
      <c r="B1936" s="299" t="s">
        <v>305</v>
      </c>
      <c r="C1936" s="299" t="s">
        <v>306</v>
      </c>
      <c r="D1936" s="313">
        <v>45170</v>
      </c>
      <c r="E1936" s="300" t="s">
        <v>2989</v>
      </c>
      <c r="F1936" s="309">
        <v>141</v>
      </c>
      <c r="G1936" s="309">
        <v>140</v>
      </c>
      <c r="H1936" s="302">
        <v>32951.199999999997</v>
      </c>
      <c r="I1936" s="302">
        <v>59394.97</v>
      </c>
      <c r="J1936" s="302">
        <v>0</v>
      </c>
      <c r="K1936" s="302">
        <v>92346.17</v>
      </c>
      <c r="L1936" s="302">
        <v>703.44</v>
      </c>
      <c r="M1936" s="302">
        <v>0</v>
      </c>
      <c r="N1936" s="302">
        <v>0</v>
      </c>
      <c r="O1936" s="302">
        <v>0</v>
      </c>
      <c r="P1936" s="302">
        <v>0</v>
      </c>
      <c r="Q1936" s="302">
        <v>0</v>
      </c>
      <c r="R1936" s="302">
        <v>92346.17</v>
      </c>
      <c r="S1936" s="302">
        <v>75333.100000000006</v>
      </c>
      <c r="T1936" s="302">
        <v>260.86</v>
      </c>
      <c r="U1936" s="302">
        <v>0</v>
      </c>
      <c r="V1936" s="302">
        <v>0</v>
      </c>
      <c r="W1936" s="302">
        <v>0</v>
      </c>
      <c r="X1936" s="302">
        <v>0</v>
      </c>
      <c r="Y1936" s="302">
        <v>0</v>
      </c>
      <c r="Z1936" s="302">
        <v>75593.960000000006</v>
      </c>
      <c r="AA1936" s="302">
        <v>0</v>
      </c>
      <c r="AB1936" s="302">
        <v>0</v>
      </c>
      <c r="AC1936" s="302">
        <v>0</v>
      </c>
      <c r="AD1936" s="302">
        <v>0</v>
      </c>
      <c r="AE1936" s="302">
        <v>0</v>
      </c>
      <c r="AF1936" s="302">
        <v>0</v>
      </c>
      <c r="AG1936" s="302">
        <v>0</v>
      </c>
      <c r="AH1936" s="302">
        <v>0</v>
      </c>
      <c r="AI1936" s="302">
        <v>0</v>
      </c>
      <c r="AJ1936" s="302">
        <v>0</v>
      </c>
      <c r="AK1936" s="302">
        <v>0</v>
      </c>
      <c r="AL1936" s="302">
        <v>0</v>
      </c>
      <c r="AM1936" s="302">
        <v>0</v>
      </c>
      <c r="AN1936" s="302">
        <v>0</v>
      </c>
      <c r="AO1936" s="302">
        <v>0</v>
      </c>
      <c r="AP1936" s="302">
        <v>0</v>
      </c>
      <c r="AQ1936" s="302">
        <v>0</v>
      </c>
      <c r="AR1936" s="302">
        <v>0</v>
      </c>
      <c r="AS1936" s="302">
        <v>0</v>
      </c>
      <c r="AT1936" s="295">
        <f t="shared" si="30"/>
        <v>0</v>
      </c>
      <c r="AU1936" s="302">
        <v>60098.41</v>
      </c>
      <c r="AV1936" s="302">
        <v>75593.960000000006</v>
      </c>
      <c r="AW1936" s="303">
        <v>39</v>
      </c>
      <c r="AX1936" s="303">
        <v>240</v>
      </c>
      <c r="AY1936" s="302">
        <v>461999.99</v>
      </c>
      <c r="AZ1936" s="302">
        <v>103451.17</v>
      </c>
      <c r="BA1936" s="301">
        <v>84.740257999999997</v>
      </c>
      <c r="BB1936" s="301">
        <v>75.643787026399593</v>
      </c>
      <c r="BC1936" s="301">
        <v>9.5</v>
      </c>
      <c r="BD1936" s="301"/>
      <c r="BE1936" s="300" t="s">
        <v>4204</v>
      </c>
      <c r="BF1936" s="298"/>
      <c r="BG1936" s="300" t="s">
        <v>355</v>
      </c>
      <c r="BH1936" s="300" t="s">
        <v>387</v>
      </c>
      <c r="BI1936" s="300" t="s">
        <v>388</v>
      </c>
      <c r="BJ1936" s="300" t="s">
        <v>4205</v>
      </c>
      <c r="BK1936" s="299" t="s">
        <v>175</v>
      </c>
      <c r="BL1936" s="301">
        <v>723171.72250231996</v>
      </c>
      <c r="BM1936" s="299" t="s">
        <v>309</v>
      </c>
      <c r="BN1936" s="301"/>
      <c r="BO1936" s="304">
        <v>39077</v>
      </c>
      <c r="BP1936" s="304">
        <v>46382</v>
      </c>
      <c r="BQ1936" s="297" t="s">
        <v>931</v>
      </c>
      <c r="BR1936" s="297" t="s">
        <v>4779</v>
      </c>
      <c r="BS1936" s="297">
        <v>39077</v>
      </c>
      <c r="BT1936" s="297">
        <v>46382</v>
      </c>
      <c r="BU1936" s="301">
        <v>33902.49</v>
      </c>
      <c r="BV1936" s="301">
        <v>68.48</v>
      </c>
      <c r="BW1936" s="301">
        <v>0</v>
      </c>
    </row>
    <row r="1937" spans="1:75" s="289" customFormat="1" ht="18.2" customHeight="1" x14ac:dyDescent="0.15">
      <c r="A1937" s="291">
        <v>1935</v>
      </c>
      <c r="B1937" s="292" t="s">
        <v>305</v>
      </c>
      <c r="C1937" s="292" t="s">
        <v>306</v>
      </c>
      <c r="D1937" s="312">
        <v>45170</v>
      </c>
      <c r="E1937" s="293" t="s">
        <v>2990</v>
      </c>
      <c r="F1937" s="308">
        <v>121</v>
      </c>
      <c r="G1937" s="308">
        <v>121</v>
      </c>
      <c r="H1937" s="295">
        <v>0</v>
      </c>
      <c r="I1937" s="295">
        <v>142404.15</v>
      </c>
      <c r="J1937" s="295">
        <v>0</v>
      </c>
      <c r="K1937" s="295">
        <v>142404.15</v>
      </c>
      <c r="L1937" s="295">
        <v>0</v>
      </c>
      <c r="M1937" s="295">
        <v>0</v>
      </c>
      <c r="N1937" s="295">
        <v>0</v>
      </c>
      <c r="O1937" s="295">
        <v>0</v>
      </c>
      <c r="P1937" s="295">
        <v>0</v>
      </c>
      <c r="Q1937" s="295">
        <v>0</v>
      </c>
      <c r="R1937" s="295">
        <v>142404.15</v>
      </c>
      <c r="S1937" s="295">
        <v>64907.72</v>
      </c>
      <c r="T1937" s="295">
        <v>0</v>
      </c>
      <c r="U1937" s="295">
        <v>0</v>
      </c>
      <c r="V1937" s="295">
        <v>0</v>
      </c>
      <c r="W1937" s="295">
        <v>0</v>
      </c>
      <c r="X1937" s="295">
        <v>0</v>
      </c>
      <c r="Y1937" s="295">
        <v>0</v>
      </c>
      <c r="Z1937" s="295">
        <v>64907.72</v>
      </c>
      <c r="AA1937" s="295">
        <v>0</v>
      </c>
      <c r="AB1937" s="295">
        <v>0</v>
      </c>
      <c r="AC1937" s="295">
        <v>0</v>
      </c>
      <c r="AD1937" s="295">
        <v>0</v>
      </c>
      <c r="AE1937" s="295">
        <v>0</v>
      </c>
      <c r="AF1937" s="295">
        <v>0</v>
      </c>
      <c r="AG1937" s="295">
        <v>0</v>
      </c>
      <c r="AH1937" s="295">
        <v>0</v>
      </c>
      <c r="AI1937" s="295">
        <v>0</v>
      </c>
      <c r="AJ1937" s="295">
        <v>0</v>
      </c>
      <c r="AK1937" s="295">
        <v>0</v>
      </c>
      <c r="AL1937" s="295">
        <v>0</v>
      </c>
      <c r="AM1937" s="295">
        <v>0</v>
      </c>
      <c r="AN1937" s="295">
        <v>0</v>
      </c>
      <c r="AO1937" s="295">
        <v>0</v>
      </c>
      <c r="AP1937" s="295">
        <v>0</v>
      </c>
      <c r="AQ1937" s="295">
        <v>0</v>
      </c>
      <c r="AR1937" s="295">
        <v>0</v>
      </c>
      <c r="AS1937" s="295">
        <v>0</v>
      </c>
      <c r="AT1937" s="295">
        <f t="shared" si="30"/>
        <v>0</v>
      </c>
      <c r="AU1937" s="295">
        <v>142404.15</v>
      </c>
      <c r="AV1937" s="295">
        <v>64907.72</v>
      </c>
      <c r="AW1937" s="296">
        <v>0</v>
      </c>
      <c r="AX1937" s="296">
        <v>180</v>
      </c>
      <c r="AY1937" s="295">
        <v>760000.02</v>
      </c>
      <c r="AZ1937" s="295">
        <v>180742.28</v>
      </c>
      <c r="BA1937" s="294">
        <v>89.999998000000005</v>
      </c>
      <c r="BB1937" s="294">
        <v>70.909657746885202</v>
      </c>
      <c r="BC1937" s="294">
        <v>8</v>
      </c>
      <c r="BD1937" s="294"/>
      <c r="BE1937" s="293" t="s">
        <v>4204</v>
      </c>
      <c r="BF1937" s="291"/>
      <c r="BG1937" s="293" t="s">
        <v>349</v>
      </c>
      <c r="BH1937" s="293" t="s">
        <v>185</v>
      </c>
      <c r="BI1937" s="293" t="s">
        <v>549</v>
      </c>
      <c r="BJ1937" s="293" t="s">
        <v>4205</v>
      </c>
      <c r="BK1937" s="292" t="s">
        <v>175</v>
      </c>
      <c r="BL1937" s="294">
        <v>1115180.5694484001</v>
      </c>
      <c r="BM1937" s="292" t="s">
        <v>309</v>
      </c>
      <c r="BN1937" s="294"/>
      <c r="BO1937" s="297">
        <v>39077</v>
      </c>
      <c r="BP1937" s="297">
        <v>44556</v>
      </c>
      <c r="BQ1937" s="297" t="s">
        <v>931</v>
      </c>
      <c r="BR1937" s="297" t="s">
        <v>4779</v>
      </c>
      <c r="BS1937" s="297">
        <v>39077</v>
      </c>
      <c r="BT1937" s="297">
        <v>44556</v>
      </c>
      <c r="BU1937" s="294">
        <v>41595.4</v>
      </c>
      <c r="BV1937" s="294">
        <v>0</v>
      </c>
      <c r="BW1937" s="294">
        <v>0</v>
      </c>
    </row>
    <row r="1938" spans="1:75" s="289" customFormat="1" ht="18.2" customHeight="1" x14ac:dyDescent="0.15">
      <c r="A1938" s="298">
        <v>1936</v>
      </c>
      <c r="B1938" s="299" t="s">
        <v>305</v>
      </c>
      <c r="C1938" s="299" t="s">
        <v>306</v>
      </c>
      <c r="D1938" s="313">
        <v>45170</v>
      </c>
      <c r="E1938" s="300" t="s">
        <v>2991</v>
      </c>
      <c r="F1938" s="309">
        <v>167</v>
      </c>
      <c r="G1938" s="309">
        <v>166</v>
      </c>
      <c r="H1938" s="302">
        <v>35985.83</v>
      </c>
      <c r="I1938" s="302">
        <v>22317.03</v>
      </c>
      <c r="J1938" s="302">
        <v>0</v>
      </c>
      <c r="K1938" s="302">
        <v>58302.86</v>
      </c>
      <c r="L1938" s="302">
        <v>243.37</v>
      </c>
      <c r="M1938" s="302">
        <v>0</v>
      </c>
      <c r="N1938" s="302">
        <v>0</v>
      </c>
      <c r="O1938" s="302">
        <v>0</v>
      </c>
      <c r="P1938" s="302">
        <v>0</v>
      </c>
      <c r="Q1938" s="302">
        <v>0</v>
      </c>
      <c r="R1938" s="302">
        <v>58302.86</v>
      </c>
      <c r="S1938" s="302">
        <v>65776.95</v>
      </c>
      <c r="T1938" s="302">
        <v>287.89</v>
      </c>
      <c r="U1938" s="302">
        <v>0</v>
      </c>
      <c r="V1938" s="302">
        <v>0</v>
      </c>
      <c r="W1938" s="302">
        <v>0</v>
      </c>
      <c r="X1938" s="302">
        <v>0</v>
      </c>
      <c r="Y1938" s="302">
        <v>0</v>
      </c>
      <c r="Z1938" s="302">
        <v>66064.84</v>
      </c>
      <c r="AA1938" s="302">
        <v>0</v>
      </c>
      <c r="AB1938" s="302">
        <v>0</v>
      </c>
      <c r="AC1938" s="302">
        <v>0</v>
      </c>
      <c r="AD1938" s="302">
        <v>0</v>
      </c>
      <c r="AE1938" s="302">
        <v>0</v>
      </c>
      <c r="AF1938" s="302">
        <v>0</v>
      </c>
      <c r="AG1938" s="302">
        <v>0</v>
      </c>
      <c r="AH1938" s="302">
        <v>0</v>
      </c>
      <c r="AI1938" s="302">
        <v>0</v>
      </c>
      <c r="AJ1938" s="302">
        <v>0</v>
      </c>
      <c r="AK1938" s="302">
        <v>0</v>
      </c>
      <c r="AL1938" s="302">
        <v>0</v>
      </c>
      <c r="AM1938" s="302">
        <v>0</v>
      </c>
      <c r="AN1938" s="302">
        <v>0</v>
      </c>
      <c r="AO1938" s="302">
        <v>0</v>
      </c>
      <c r="AP1938" s="302">
        <v>0</v>
      </c>
      <c r="AQ1938" s="302">
        <v>0</v>
      </c>
      <c r="AR1938" s="302">
        <v>0</v>
      </c>
      <c r="AS1938" s="302">
        <v>0</v>
      </c>
      <c r="AT1938" s="295">
        <f t="shared" si="30"/>
        <v>0</v>
      </c>
      <c r="AU1938" s="302">
        <v>22560.400000000001</v>
      </c>
      <c r="AV1938" s="302">
        <v>66064.84</v>
      </c>
      <c r="AW1938" s="303">
        <v>99</v>
      </c>
      <c r="AX1938" s="303">
        <v>300</v>
      </c>
      <c r="AY1938" s="302">
        <v>252999.98</v>
      </c>
      <c r="AZ1938" s="302">
        <v>60325</v>
      </c>
      <c r="BA1938" s="301">
        <v>90.234617</v>
      </c>
      <c r="BB1938" s="301">
        <v>87.209883830992496</v>
      </c>
      <c r="BC1938" s="301">
        <v>9.6</v>
      </c>
      <c r="BD1938" s="301"/>
      <c r="BE1938" s="300" t="s">
        <v>4204</v>
      </c>
      <c r="BF1938" s="298"/>
      <c r="BG1938" s="300" t="s">
        <v>333</v>
      </c>
      <c r="BH1938" s="300" t="s">
        <v>616</v>
      </c>
      <c r="BI1938" s="300" t="s">
        <v>617</v>
      </c>
      <c r="BJ1938" s="300" t="s">
        <v>4205</v>
      </c>
      <c r="BK1938" s="299" t="s">
        <v>175</v>
      </c>
      <c r="BL1938" s="301">
        <v>456575.29373456002</v>
      </c>
      <c r="BM1938" s="299" t="s">
        <v>309</v>
      </c>
      <c r="BN1938" s="301"/>
      <c r="BO1938" s="304">
        <v>39077</v>
      </c>
      <c r="BP1938" s="304">
        <v>48208</v>
      </c>
      <c r="BQ1938" s="297" t="s">
        <v>936</v>
      </c>
      <c r="BR1938" s="297" t="s">
        <v>4769</v>
      </c>
      <c r="BS1938" s="297">
        <v>39077</v>
      </c>
      <c r="BT1938" s="297">
        <v>48208</v>
      </c>
      <c r="BU1938" s="301">
        <v>26215.81</v>
      </c>
      <c r="BV1938" s="301">
        <v>54.69</v>
      </c>
      <c r="BW1938" s="301">
        <v>0</v>
      </c>
    </row>
    <row r="1939" spans="1:75" s="289" customFormat="1" ht="18.2" customHeight="1" x14ac:dyDescent="0.15">
      <c r="A1939" s="291">
        <v>1937</v>
      </c>
      <c r="B1939" s="292" t="s">
        <v>305</v>
      </c>
      <c r="C1939" s="292" t="s">
        <v>306</v>
      </c>
      <c r="D1939" s="312">
        <v>45170</v>
      </c>
      <c r="E1939" s="293" t="s">
        <v>2992</v>
      </c>
      <c r="F1939" s="308">
        <v>126</v>
      </c>
      <c r="G1939" s="308">
        <v>125</v>
      </c>
      <c r="H1939" s="295">
        <v>56422.35</v>
      </c>
      <c r="I1939" s="295">
        <v>29350.39</v>
      </c>
      <c r="J1939" s="295">
        <v>0</v>
      </c>
      <c r="K1939" s="295">
        <v>85772.74</v>
      </c>
      <c r="L1939" s="295">
        <v>372.19</v>
      </c>
      <c r="M1939" s="295">
        <v>0</v>
      </c>
      <c r="N1939" s="295">
        <v>0</v>
      </c>
      <c r="O1939" s="295">
        <v>0</v>
      </c>
      <c r="P1939" s="295">
        <v>0</v>
      </c>
      <c r="Q1939" s="295">
        <v>0</v>
      </c>
      <c r="R1939" s="295">
        <v>85772.74</v>
      </c>
      <c r="S1939" s="295">
        <v>72209.69</v>
      </c>
      <c r="T1939" s="295">
        <v>446.68</v>
      </c>
      <c r="U1939" s="295">
        <v>0</v>
      </c>
      <c r="V1939" s="295">
        <v>0</v>
      </c>
      <c r="W1939" s="295">
        <v>0</v>
      </c>
      <c r="X1939" s="295">
        <v>0</v>
      </c>
      <c r="Y1939" s="295">
        <v>0</v>
      </c>
      <c r="Z1939" s="295">
        <v>72656.37</v>
      </c>
      <c r="AA1939" s="295">
        <v>0</v>
      </c>
      <c r="AB1939" s="295">
        <v>0</v>
      </c>
      <c r="AC1939" s="295">
        <v>0</v>
      </c>
      <c r="AD1939" s="295">
        <v>0</v>
      </c>
      <c r="AE1939" s="295">
        <v>0</v>
      </c>
      <c r="AF1939" s="295">
        <v>0</v>
      </c>
      <c r="AG1939" s="295">
        <v>0</v>
      </c>
      <c r="AH1939" s="295">
        <v>0</v>
      </c>
      <c r="AI1939" s="295">
        <v>0</v>
      </c>
      <c r="AJ1939" s="295">
        <v>0</v>
      </c>
      <c r="AK1939" s="295">
        <v>0</v>
      </c>
      <c r="AL1939" s="295">
        <v>0</v>
      </c>
      <c r="AM1939" s="295">
        <v>0</v>
      </c>
      <c r="AN1939" s="295">
        <v>0</v>
      </c>
      <c r="AO1939" s="295">
        <v>0</v>
      </c>
      <c r="AP1939" s="295">
        <v>0</v>
      </c>
      <c r="AQ1939" s="295">
        <v>0</v>
      </c>
      <c r="AR1939" s="295">
        <v>0</v>
      </c>
      <c r="AS1939" s="295">
        <v>0</v>
      </c>
      <c r="AT1939" s="295">
        <f t="shared" si="30"/>
        <v>0</v>
      </c>
      <c r="AU1939" s="295">
        <v>29722.58</v>
      </c>
      <c r="AV1939" s="295">
        <v>72656.37</v>
      </c>
      <c r="AW1939" s="296">
        <v>99</v>
      </c>
      <c r="AX1939" s="296">
        <v>300</v>
      </c>
      <c r="AY1939" s="295">
        <v>398199.99</v>
      </c>
      <c r="AZ1939" s="295">
        <v>93724.38</v>
      </c>
      <c r="BA1939" s="294">
        <v>89.073327000000006</v>
      </c>
      <c r="BB1939" s="294">
        <v>81.516285492696596</v>
      </c>
      <c r="BC1939" s="294">
        <v>9.5</v>
      </c>
      <c r="BD1939" s="294"/>
      <c r="BE1939" s="293" t="s">
        <v>4204</v>
      </c>
      <c r="BF1939" s="291"/>
      <c r="BG1939" s="293" t="s">
        <v>307</v>
      </c>
      <c r="BH1939" s="293" t="s">
        <v>222</v>
      </c>
      <c r="BI1939" s="293" t="s">
        <v>308</v>
      </c>
      <c r="BJ1939" s="293" t="s">
        <v>4205</v>
      </c>
      <c r="BK1939" s="292" t="s">
        <v>175</v>
      </c>
      <c r="BL1939" s="294">
        <v>671694.56112304004</v>
      </c>
      <c r="BM1939" s="292" t="s">
        <v>309</v>
      </c>
      <c r="BN1939" s="294"/>
      <c r="BO1939" s="297">
        <v>39077</v>
      </c>
      <c r="BP1939" s="297">
        <v>48208</v>
      </c>
      <c r="BQ1939" s="297" t="s">
        <v>942</v>
      </c>
      <c r="BR1939" s="297" t="s">
        <v>4776</v>
      </c>
      <c r="BS1939" s="297">
        <v>39077</v>
      </c>
      <c r="BT1939" s="297">
        <v>48208</v>
      </c>
      <c r="BU1939" s="294">
        <v>28143.75</v>
      </c>
      <c r="BV1939" s="294">
        <v>65.09</v>
      </c>
      <c r="BW1939" s="294">
        <v>0</v>
      </c>
    </row>
    <row r="1940" spans="1:75" s="289" customFormat="1" ht="18.2" customHeight="1" x14ac:dyDescent="0.15">
      <c r="A1940" s="298">
        <v>1938</v>
      </c>
      <c r="B1940" s="299" t="s">
        <v>305</v>
      </c>
      <c r="C1940" s="299" t="s">
        <v>306</v>
      </c>
      <c r="D1940" s="313">
        <v>45170</v>
      </c>
      <c r="E1940" s="300" t="s">
        <v>2993</v>
      </c>
      <c r="F1940" s="309">
        <v>116</v>
      </c>
      <c r="G1940" s="309">
        <v>115</v>
      </c>
      <c r="H1940" s="302">
        <v>37683.519999999997</v>
      </c>
      <c r="I1940" s="302">
        <v>21338.21</v>
      </c>
      <c r="J1940" s="302">
        <v>0</v>
      </c>
      <c r="K1940" s="302">
        <v>59021.73</v>
      </c>
      <c r="L1940" s="302">
        <v>266.27</v>
      </c>
      <c r="M1940" s="302">
        <v>0</v>
      </c>
      <c r="N1940" s="302">
        <v>0</v>
      </c>
      <c r="O1940" s="302">
        <v>0</v>
      </c>
      <c r="P1940" s="302">
        <v>0</v>
      </c>
      <c r="Q1940" s="302">
        <v>0</v>
      </c>
      <c r="R1940" s="302">
        <v>59021.73</v>
      </c>
      <c r="S1940" s="302">
        <v>38173.14</v>
      </c>
      <c r="T1940" s="302">
        <v>251.22</v>
      </c>
      <c r="U1940" s="302">
        <v>0</v>
      </c>
      <c r="V1940" s="302">
        <v>0</v>
      </c>
      <c r="W1940" s="302">
        <v>0</v>
      </c>
      <c r="X1940" s="302">
        <v>0</v>
      </c>
      <c r="Y1940" s="302">
        <v>0</v>
      </c>
      <c r="Z1940" s="302">
        <v>38424.36</v>
      </c>
      <c r="AA1940" s="302">
        <v>0</v>
      </c>
      <c r="AB1940" s="302">
        <v>0</v>
      </c>
      <c r="AC1940" s="302">
        <v>0</v>
      </c>
      <c r="AD1940" s="302">
        <v>0</v>
      </c>
      <c r="AE1940" s="302">
        <v>0</v>
      </c>
      <c r="AF1940" s="302">
        <v>0</v>
      </c>
      <c r="AG1940" s="302">
        <v>0</v>
      </c>
      <c r="AH1940" s="302">
        <v>0</v>
      </c>
      <c r="AI1940" s="302">
        <v>0</v>
      </c>
      <c r="AJ1940" s="302">
        <v>0</v>
      </c>
      <c r="AK1940" s="302">
        <v>0</v>
      </c>
      <c r="AL1940" s="302">
        <v>0</v>
      </c>
      <c r="AM1940" s="302">
        <v>0</v>
      </c>
      <c r="AN1940" s="302">
        <v>0</v>
      </c>
      <c r="AO1940" s="302">
        <v>0</v>
      </c>
      <c r="AP1940" s="302">
        <v>0</v>
      </c>
      <c r="AQ1940" s="302">
        <v>0</v>
      </c>
      <c r="AR1940" s="302">
        <v>0</v>
      </c>
      <c r="AS1940" s="302">
        <v>0</v>
      </c>
      <c r="AT1940" s="295">
        <f t="shared" si="30"/>
        <v>0</v>
      </c>
      <c r="AU1940" s="302">
        <v>21604.48</v>
      </c>
      <c r="AV1940" s="302">
        <v>38424.36</v>
      </c>
      <c r="AW1940" s="303">
        <v>99</v>
      </c>
      <c r="AX1940" s="303">
        <v>300</v>
      </c>
      <c r="AY1940" s="302">
        <v>282000</v>
      </c>
      <c r="AZ1940" s="302">
        <v>67048.740000000005</v>
      </c>
      <c r="BA1940" s="301">
        <v>90</v>
      </c>
      <c r="BB1940" s="301">
        <v>79.225287455066294</v>
      </c>
      <c r="BC1940" s="301">
        <v>8</v>
      </c>
      <c r="BD1940" s="301"/>
      <c r="BE1940" s="300" t="s">
        <v>4204</v>
      </c>
      <c r="BF1940" s="298"/>
      <c r="BG1940" s="300" t="s">
        <v>324</v>
      </c>
      <c r="BH1940" s="300" t="s">
        <v>224</v>
      </c>
      <c r="BI1940" s="300" t="s">
        <v>827</v>
      </c>
      <c r="BJ1940" s="300" t="s">
        <v>4205</v>
      </c>
      <c r="BK1940" s="299" t="s">
        <v>175</v>
      </c>
      <c r="BL1940" s="301">
        <v>462204.83371608</v>
      </c>
      <c r="BM1940" s="299" t="s">
        <v>309</v>
      </c>
      <c r="BN1940" s="301"/>
      <c r="BO1940" s="304">
        <v>39078</v>
      </c>
      <c r="BP1940" s="304">
        <v>48209</v>
      </c>
      <c r="BQ1940" s="297" t="s">
        <v>956</v>
      </c>
      <c r="BR1940" s="297" t="s">
        <v>4794</v>
      </c>
      <c r="BS1940" s="297">
        <v>39078</v>
      </c>
      <c r="BT1940" s="297">
        <v>48209</v>
      </c>
      <c r="BU1940" s="301">
        <v>15680.86</v>
      </c>
      <c r="BV1940" s="301">
        <v>25.28</v>
      </c>
      <c r="BW1940" s="301">
        <v>0</v>
      </c>
    </row>
    <row r="1941" spans="1:75" s="289" customFormat="1" ht="18.2" customHeight="1" x14ac:dyDescent="0.15">
      <c r="A1941" s="291">
        <v>1939</v>
      </c>
      <c r="B1941" s="292" t="s">
        <v>305</v>
      </c>
      <c r="C1941" s="292" t="s">
        <v>306</v>
      </c>
      <c r="D1941" s="312">
        <v>45170</v>
      </c>
      <c r="E1941" s="293" t="s">
        <v>1100</v>
      </c>
      <c r="F1941" s="308">
        <v>161</v>
      </c>
      <c r="G1941" s="308">
        <v>160</v>
      </c>
      <c r="H1941" s="295">
        <v>61052.85</v>
      </c>
      <c r="I1941" s="295">
        <v>36465.97</v>
      </c>
      <c r="J1941" s="295">
        <v>0</v>
      </c>
      <c r="K1941" s="295">
        <v>97518.82</v>
      </c>
      <c r="L1941" s="295">
        <v>402.73</v>
      </c>
      <c r="M1941" s="295">
        <v>0</v>
      </c>
      <c r="N1941" s="295">
        <v>0</v>
      </c>
      <c r="O1941" s="295">
        <v>0</v>
      </c>
      <c r="P1941" s="295">
        <v>0</v>
      </c>
      <c r="Q1941" s="295">
        <v>0</v>
      </c>
      <c r="R1941" s="295">
        <v>97518.82</v>
      </c>
      <c r="S1941" s="295">
        <v>104797.59</v>
      </c>
      <c r="T1941" s="295">
        <v>483.34</v>
      </c>
      <c r="U1941" s="295">
        <v>0</v>
      </c>
      <c r="V1941" s="295">
        <v>0</v>
      </c>
      <c r="W1941" s="295">
        <v>0</v>
      </c>
      <c r="X1941" s="295">
        <v>0</v>
      </c>
      <c r="Y1941" s="295">
        <v>0</v>
      </c>
      <c r="Z1941" s="295">
        <v>105280.93</v>
      </c>
      <c r="AA1941" s="295">
        <v>0</v>
      </c>
      <c r="AB1941" s="295">
        <v>0</v>
      </c>
      <c r="AC1941" s="295">
        <v>0</v>
      </c>
      <c r="AD1941" s="295">
        <v>0</v>
      </c>
      <c r="AE1941" s="295">
        <v>0</v>
      </c>
      <c r="AF1941" s="295">
        <v>0</v>
      </c>
      <c r="AG1941" s="295">
        <v>0</v>
      </c>
      <c r="AH1941" s="295">
        <v>0</v>
      </c>
      <c r="AI1941" s="295">
        <v>0</v>
      </c>
      <c r="AJ1941" s="295">
        <v>0</v>
      </c>
      <c r="AK1941" s="295">
        <v>0</v>
      </c>
      <c r="AL1941" s="295">
        <v>0</v>
      </c>
      <c r="AM1941" s="295">
        <v>0</v>
      </c>
      <c r="AN1941" s="295">
        <v>0</v>
      </c>
      <c r="AO1941" s="295">
        <v>0</v>
      </c>
      <c r="AP1941" s="295">
        <v>0</v>
      </c>
      <c r="AQ1941" s="295">
        <v>0</v>
      </c>
      <c r="AR1941" s="295">
        <v>0</v>
      </c>
      <c r="AS1941" s="295">
        <v>0</v>
      </c>
      <c r="AT1941" s="295">
        <f t="shared" si="30"/>
        <v>0</v>
      </c>
      <c r="AU1941" s="295">
        <v>36868.699999999997</v>
      </c>
      <c r="AV1941" s="295">
        <v>105280.93</v>
      </c>
      <c r="AW1941" s="296">
        <v>99</v>
      </c>
      <c r="AX1941" s="296">
        <v>300</v>
      </c>
      <c r="AY1941" s="295">
        <v>482100.02</v>
      </c>
      <c r="AZ1941" s="295">
        <v>101415.84</v>
      </c>
      <c r="BA1941" s="294">
        <v>79.628702000000004</v>
      </c>
      <c r="BB1941" s="294">
        <v>76.568877772660002</v>
      </c>
      <c r="BC1941" s="294">
        <v>9.5</v>
      </c>
      <c r="BD1941" s="294"/>
      <c r="BE1941" s="293" t="s">
        <v>4204</v>
      </c>
      <c r="BF1941" s="291"/>
      <c r="BG1941" s="293" t="s">
        <v>360</v>
      </c>
      <c r="BH1941" s="293" t="s">
        <v>232</v>
      </c>
      <c r="BI1941" s="293" t="s">
        <v>828</v>
      </c>
      <c r="BJ1941" s="293" t="s">
        <v>4205</v>
      </c>
      <c r="BK1941" s="292" t="s">
        <v>175</v>
      </c>
      <c r="BL1941" s="294">
        <v>763679.24122672004</v>
      </c>
      <c r="BM1941" s="292" t="s">
        <v>309</v>
      </c>
      <c r="BN1941" s="294"/>
      <c r="BO1941" s="297">
        <v>39078</v>
      </c>
      <c r="BP1941" s="297">
        <v>48209</v>
      </c>
      <c r="BQ1941" s="297" t="s">
        <v>961</v>
      </c>
      <c r="BR1941" s="297" t="s">
        <v>4773</v>
      </c>
      <c r="BS1941" s="297">
        <v>39078</v>
      </c>
      <c r="BT1941" s="297">
        <v>48209</v>
      </c>
      <c r="BU1941" s="294">
        <v>39296.720000000001</v>
      </c>
      <c r="BV1941" s="294">
        <v>70.430000000000007</v>
      </c>
      <c r="BW1941" s="294">
        <v>0</v>
      </c>
    </row>
    <row r="1942" spans="1:75" s="289" customFormat="1" ht="18.2" customHeight="1" x14ac:dyDescent="0.15">
      <c r="A1942" s="298">
        <v>1940</v>
      </c>
      <c r="B1942" s="299" t="s">
        <v>305</v>
      </c>
      <c r="C1942" s="299" t="s">
        <v>306</v>
      </c>
      <c r="D1942" s="313">
        <v>45170</v>
      </c>
      <c r="E1942" s="300" t="s">
        <v>2994</v>
      </c>
      <c r="F1942" s="309">
        <v>143</v>
      </c>
      <c r="G1942" s="309">
        <v>142</v>
      </c>
      <c r="H1942" s="302">
        <v>84184.38</v>
      </c>
      <c r="I1942" s="302">
        <v>54497.29</v>
      </c>
      <c r="J1942" s="302">
        <v>0</v>
      </c>
      <c r="K1942" s="302">
        <v>138681.67000000001</v>
      </c>
      <c r="L1942" s="302">
        <v>594.87</v>
      </c>
      <c r="M1942" s="302">
        <v>0</v>
      </c>
      <c r="N1942" s="302">
        <v>0</v>
      </c>
      <c r="O1942" s="302">
        <v>0</v>
      </c>
      <c r="P1942" s="302">
        <v>0</v>
      </c>
      <c r="Q1942" s="302">
        <v>0</v>
      </c>
      <c r="R1942" s="302">
        <v>138681.67000000001</v>
      </c>
      <c r="S1942" s="302">
        <v>109668.91</v>
      </c>
      <c r="T1942" s="302">
        <v>561.23</v>
      </c>
      <c r="U1942" s="302">
        <v>0</v>
      </c>
      <c r="V1942" s="302">
        <v>0</v>
      </c>
      <c r="W1942" s="302">
        <v>0</v>
      </c>
      <c r="X1942" s="302">
        <v>0</v>
      </c>
      <c r="Y1942" s="302">
        <v>0</v>
      </c>
      <c r="Z1942" s="302">
        <v>110230.14</v>
      </c>
      <c r="AA1942" s="302">
        <v>0</v>
      </c>
      <c r="AB1942" s="302">
        <v>0</v>
      </c>
      <c r="AC1942" s="302">
        <v>0</v>
      </c>
      <c r="AD1942" s="302">
        <v>0</v>
      </c>
      <c r="AE1942" s="302">
        <v>0</v>
      </c>
      <c r="AF1942" s="302">
        <v>0</v>
      </c>
      <c r="AG1942" s="302">
        <v>0</v>
      </c>
      <c r="AH1942" s="302">
        <v>0</v>
      </c>
      <c r="AI1942" s="302">
        <v>0</v>
      </c>
      <c r="AJ1942" s="302">
        <v>0</v>
      </c>
      <c r="AK1942" s="302">
        <v>0</v>
      </c>
      <c r="AL1942" s="302">
        <v>0</v>
      </c>
      <c r="AM1942" s="302">
        <v>0</v>
      </c>
      <c r="AN1942" s="302">
        <v>0</v>
      </c>
      <c r="AO1942" s="302">
        <v>0</v>
      </c>
      <c r="AP1942" s="302">
        <v>0</v>
      </c>
      <c r="AQ1942" s="302">
        <v>0</v>
      </c>
      <c r="AR1942" s="302">
        <v>0</v>
      </c>
      <c r="AS1942" s="302">
        <v>0</v>
      </c>
      <c r="AT1942" s="295">
        <f t="shared" si="30"/>
        <v>0</v>
      </c>
      <c r="AU1942" s="302">
        <v>55092.160000000003</v>
      </c>
      <c r="AV1942" s="302">
        <v>110230.14</v>
      </c>
      <c r="AW1942" s="303">
        <v>99</v>
      </c>
      <c r="AX1942" s="303">
        <v>300</v>
      </c>
      <c r="AY1942" s="302">
        <v>684999.99</v>
      </c>
      <c r="AZ1942" s="302">
        <v>149789.74</v>
      </c>
      <c r="BA1942" s="301">
        <v>82.773724000000001</v>
      </c>
      <c r="BB1942" s="301">
        <v>76.635410919593596</v>
      </c>
      <c r="BC1942" s="301">
        <v>8</v>
      </c>
      <c r="BD1942" s="301"/>
      <c r="BE1942" s="300" t="s">
        <v>4204</v>
      </c>
      <c r="BF1942" s="298"/>
      <c r="BG1942" s="300" t="s">
        <v>349</v>
      </c>
      <c r="BH1942" s="300" t="s">
        <v>180</v>
      </c>
      <c r="BI1942" s="300" t="s">
        <v>455</v>
      </c>
      <c r="BJ1942" s="300" t="s">
        <v>4205</v>
      </c>
      <c r="BK1942" s="299" t="s">
        <v>175</v>
      </c>
      <c r="BL1942" s="301">
        <v>1086029.47121032</v>
      </c>
      <c r="BM1942" s="299" t="s">
        <v>309</v>
      </c>
      <c r="BN1942" s="301"/>
      <c r="BO1942" s="304">
        <v>39078</v>
      </c>
      <c r="BP1942" s="304">
        <v>48209</v>
      </c>
      <c r="BQ1942" s="297" t="s">
        <v>957</v>
      </c>
      <c r="BR1942" s="297" t="s">
        <v>4780</v>
      </c>
      <c r="BS1942" s="297">
        <v>39078</v>
      </c>
      <c r="BT1942" s="297">
        <v>48209</v>
      </c>
      <c r="BU1942" s="301">
        <v>43492.97</v>
      </c>
      <c r="BV1942" s="301">
        <v>56.48</v>
      </c>
      <c r="BW1942" s="301">
        <v>0</v>
      </c>
    </row>
    <row r="1943" spans="1:75" s="289" customFormat="1" ht="18.2" customHeight="1" x14ac:dyDescent="0.15">
      <c r="A1943" s="291">
        <v>1941</v>
      </c>
      <c r="B1943" s="292" t="s">
        <v>305</v>
      </c>
      <c r="C1943" s="292" t="s">
        <v>306</v>
      </c>
      <c r="D1943" s="312">
        <v>45170</v>
      </c>
      <c r="E1943" s="293" t="s">
        <v>2995</v>
      </c>
      <c r="F1943" s="308">
        <v>41</v>
      </c>
      <c r="G1943" s="308">
        <v>41</v>
      </c>
      <c r="H1943" s="295">
        <v>0</v>
      </c>
      <c r="I1943" s="295">
        <v>49280.83</v>
      </c>
      <c r="J1943" s="295">
        <v>0</v>
      </c>
      <c r="K1943" s="295">
        <v>49280.83</v>
      </c>
      <c r="L1943" s="295">
        <v>0</v>
      </c>
      <c r="M1943" s="295">
        <v>0</v>
      </c>
      <c r="N1943" s="295">
        <v>0</v>
      </c>
      <c r="O1943" s="295">
        <v>0</v>
      </c>
      <c r="P1943" s="295">
        <v>0</v>
      </c>
      <c r="Q1943" s="295">
        <v>0</v>
      </c>
      <c r="R1943" s="295">
        <v>49280.83</v>
      </c>
      <c r="S1943" s="295">
        <v>8334.27</v>
      </c>
      <c r="T1943" s="295">
        <v>0</v>
      </c>
      <c r="U1943" s="295">
        <v>0</v>
      </c>
      <c r="V1943" s="295">
        <v>0</v>
      </c>
      <c r="W1943" s="295">
        <v>0</v>
      </c>
      <c r="X1943" s="295">
        <v>0</v>
      </c>
      <c r="Y1943" s="295">
        <v>0</v>
      </c>
      <c r="Z1943" s="295">
        <v>8334.27</v>
      </c>
      <c r="AA1943" s="295">
        <v>0</v>
      </c>
      <c r="AB1943" s="295">
        <v>0</v>
      </c>
      <c r="AC1943" s="295">
        <v>0</v>
      </c>
      <c r="AD1943" s="295">
        <v>0</v>
      </c>
      <c r="AE1943" s="295">
        <v>0</v>
      </c>
      <c r="AF1943" s="295">
        <v>0</v>
      </c>
      <c r="AG1943" s="295">
        <v>0</v>
      </c>
      <c r="AH1943" s="295">
        <v>0</v>
      </c>
      <c r="AI1943" s="295">
        <v>0</v>
      </c>
      <c r="AJ1943" s="295">
        <v>0</v>
      </c>
      <c r="AK1943" s="295">
        <v>0</v>
      </c>
      <c r="AL1943" s="295">
        <v>0</v>
      </c>
      <c r="AM1943" s="295">
        <v>0</v>
      </c>
      <c r="AN1943" s="295">
        <v>0</v>
      </c>
      <c r="AO1943" s="295">
        <v>0</v>
      </c>
      <c r="AP1943" s="295">
        <v>0</v>
      </c>
      <c r="AQ1943" s="295">
        <v>0</v>
      </c>
      <c r="AR1943" s="295">
        <v>0</v>
      </c>
      <c r="AS1943" s="295">
        <v>0</v>
      </c>
      <c r="AT1943" s="295">
        <f t="shared" si="30"/>
        <v>0</v>
      </c>
      <c r="AU1943" s="295">
        <v>49280.83</v>
      </c>
      <c r="AV1943" s="295">
        <v>8334.27</v>
      </c>
      <c r="AW1943" s="296">
        <v>187</v>
      </c>
      <c r="AX1943" s="296">
        <v>300</v>
      </c>
      <c r="AY1943" s="295">
        <v>729999.98</v>
      </c>
      <c r="AZ1943" s="295">
        <v>162548.22</v>
      </c>
      <c r="BA1943" s="294">
        <v>84.307261999999994</v>
      </c>
      <c r="BB1943" s="294">
        <v>25.5599959592757</v>
      </c>
      <c r="BC1943" s="294">
        <v>9.4</v>
      </c>
      <c r="BD1943" s="294"/>
      <c r="BE1943" s="293" t="s">
        <v>4204</v>
      </c>
      <c r="BF1943" s="291"/>
      <c r="BG1943" s="293" t="s">
        <v>326</v>
      </c>
      <c r="BH1943" s="293" t="s">
        <v>217</v>
      </c>
      <c r="BI1943" s="293" t="s">
        <v>496</v>
      </c>
      <c r="BJ1943" s="293" t="s">
        <v>4205</v>
      </c>
      <c r="BK1943" s="292" t="s">
        <v>175</v>
      </c>
      <c r="BL1943" s="294">
        <v>385922.91068968002</v>
      </c>
      <c r="BM1943" s="292" t="s">
        <v>309</v>
      </c>
      <c r="BN1943" s="294"/>
      <c r="BO1943" s="297">
        <v>39079</v>
      </c>
      <c r="BP1943" s="297">
        <v>48210</v>
      </c>
      <c r="BQ1943" s="297" t="s">
        <v>940</v>
      </c>
      <c r="BR1943" s="297" t="s">
        <v>4762</v>
      </c>
      <c r="BS1943" s="297">
        <v>39079</v>
      </c>
      <c r="BT1943" s="297">
        <v>48210</v>
      </c>
      <c r="BU1943" s="294">
        <v>13868.25</v>
      </c>
      <c r="BV1943" s="294">
        <v>0</v>
      </c>
      <c r="BW1943" s="294">
        <v>0</v>
      </c>
    </row>
    <row r="1944" spans="1:75" s="289" customFormat="1" ht="18.2" customHeight="1" x14ac:dyDescent="0.15">
      <c r="A1944" s="298">
        <v>1942</v>
      </c>
      <c r="B1944" s="299" t="s">
        <v>305</v>
      </c>
      <c r="C1944" s="299" t="s">
        <v>306</v>
      </c>
      <c r="D1944" s="313">
        <v>45170</v>
      </c>
      <c r="E1944" s="300" t="s">
        <v>2996</v>
      </c>
      <c r="F1944" s="309">
        <v>158</v>
      </c>
      <c r="G1944" s="309">
        <v>157</v>
      </c>
      <c r="H1944" s="302">
        <v>51301.13</v>
      </c>
      <c r="I1944" s="302">
        <v>30351.52</v>
      </c>
      <c r="J1944" s="302">
        <v>0</v>
      </c>
      <c r="K1944" s="302">
        <v>81652.649999999994</v>
      </c>
      <c r="L1944" s="302">
        <v>338.41</v>
      </c>
      <c r="M1944" s="302">
        <v>0</v>
      </c>
      <c r="N1944" s="302">
        <v>0</v>
      </c>
      <c r="O1944" s="302">
        <v>0</v>
      </c>
      <c r="P1944" s="302">
        <v>0</v>
      </c>
      <c r="Q1944" s="302">
        <v>0</v>
      </c>
      <c r="R1944" s="302">
        <v>81652.649999999994</v>
      </c>
      <c r="S1944" s="302">
        <v>86496.88</v>
      </c>
      <c r="T1944" s="302">
        <v>406.13</v>
      </c>
      <c r="U1944" s="302">
        <v>0</v>
      </c>
      <c r="V1944" s="302">
        <v>0</v>
      </c>
      <c r="W1944" s="302">
        <v>0</v>
      </c>
      <c r="X1944" s="302">
        <v>0</v>
      </c>
      <c r="Y1944" s="302">
        <v>0</v>
      </c>
      <c r="Z1944" s="302">
        <v>86903.01</v>
      </c>
      <c r="AA1944" s="302">
        <v>0</v>
      </c>
      <c r="AB1944" s="302">
        <v>0</v>
      </c>
      <c r="AC1944" s="302">
        <v>0</v>
      </c>
      <c r="AD1944" s="302">
        <v>0</v>
      </c>
      <c r="AE1944" s="302">
        <v>0</v>
      </c>
      <c r="AF1944" s="302">
        <v>0</v>
      </c>
      <c r="AG1944" s="302">
        <v>0</v>
      </c>
      <c r="AH1944" s="302">
        <v>0</v>
      </c>
      <c r="AI1944" s="302">
        <v>0</v>
      </c>
      <c r="AJ1944" s="302">
        <v>0</v>
      </c>
      <c r="AK1944" s="302">
        <v>0</v>
      </c>
      <c r="AL1944" s="302">
        <v>0</v>
      </c>
      <c r="AM1944" s="302">
        <v>0</v>
      </c>
      <c r="AN1944" s="302">
        <v>0</v>
      </c>
      <c r="AO1944" s="302">
        <v>0</v>
      </c>
      <c r="AP1944" s="302">
        <v>0</v>
      </c>
      <c r="AQ1944" s="302">
        <v>0</v>
      </c>
      <c r="AR1944" s="302">
        <v>0</v>
      </c>
      <c r="AS1944" s="302">
        <v>0</v>
      </c>
      <c r="AT1944" s="295">
        <f t="shared" si="30"/>
        <v>0</v>
      </c>
      <c r="AU1944" s="302">
        <v>30689.93</v>
      </c>
      <c r="AV1944" s="302">
        <v>86903.01</v>
      </c>
      <c r="AW1944" s="303">
        <v>99</v>
      </c>
      <c r="AX1944" s="303">
        <v>300</v>
      </c>
      <c r="AY1944" s="302">
        <v>365000.01</v>
      </c>
      <c r="AZ1944" s="302">
        <v>85216.960000000006</v>
      </c>
      <c r="BA1944" s="301">
        <v>88.397255000000001</v>
      </c>
      <c r="BB1944" s="301">
        <v>84.699925032244195</v>
      </c>
      <c r="BC1944" s="301">
        <v>9.5</v>
      </c>
      <c r="BD1944" s="301"/>
      <c r="BE1944" s="300" t="s">
        <v>4204</v>
      </c>
      <c r="BF1944" s="298"/>
      <c r="BG1944" s="300" t="s">
        <v>333</v>
      </c>
      <c r="BH1944" s="300" t="s">
        <v>193</v>
      </c>
      <c r="BI1944" s="300" t="s">
        <v>334</v>
      </c>
      <c r="BJ1944" s="300" t="s">
        <v>4205</v>
      </c>
      <c r="BK1944" s="299" t="s">
        <v>175</v>
      </c>
      <c r="BL1944" s="301">
        <v>639429.74080439995</v>
      </c>
      <c r="BM1944" s="299" t="s">
        <v>309</v>
      </c>
      <c r="BN1944" s="301"/>
      <c r="BO1944" s="304">
        <v>39079</v>
      </c>
      <c r="BP1944" s="304">
        <v>48210</v>
      </c>
      <c r="BQ1944" s="297" t="s">
        <v>937</v>
      </c>
      <c r="BR1944" s="297" t="s">
        <v>4765</v>
      </c>
      <c r="BS1944" s="297">
        <v>39079</v>
      </c>
      <c r="BT1944" s="297">
        <v>48210</v>
      </c>
      <c r="BU1944" s="301">
        <v>32154.73</v>
      </c>
      <c r="BV1944" s="301">
        <v>59.18</v>
      </c>
      <c r="BW1944" s="301">
        <v>0</v>
      </c>
    </row>
    <row r="1945" spans="1:75" s="289" customFormat="1" ht="18.2" customHeight="1" x14ac:dyDescent="0.15">
      <c r="A1945" s="291">
        <v>1943</v>
      </c>
      <c r="B1945" s="292" t="s">
        <v>305</v>
      </c>
      <c r="C1945" s="292" t="s">
        <v>306</v>
      </c>
      <c r="D1945" s="312">
        <v>45170</v>
      </c>
      <c r="E1945" s="293" t="s">
        <v>2997</v>
      </c>
      <c r="F1945" s="308">
        <v>138</v>
      </c>
      <c r="G1945" s="308">
        <v>137</v>
      </c>
      <c r="H1945" s="295">
        <v>48896.79</v>
      </c>
      <c r="I1945" s="295">
        <v>26911.34</v>
      </c>
      <c r="J1945" s="295">
        <v>0</v>
      </c>
      <c r="K1945" s="295">
        <v>75808.13</v>
      </c>
      <c r="L1945" s="295">
        <v>322.55</v>
      </c>
      <c r="M1945" s="295">
        <v>0</v>
      </c>
      <c r="N1945" s="295">
        <v>0</v>
      </c>
      <c r="O1945" s="295">
        <v>0</v>
      </c>
      <c r="P1945" s="295">
        <v>0</v>
      </c>
      <c r="Q1945" s="295">
        <v>0</v>
      </c>
      <c r="R1945" s="295">
        <v>75808.13</v>
      </c>
      <c r="S1945" s="295">
        <v>70270.429999999993</v>
      </c>
      <c r="T1945" s="295">
        <v>387.1</v>
      </c>
      <c r="U1945" s="295">
        <v>0</v>
      </c>
      <c r="V1945" s="295">
        <v>0</v>
      </c>
      <c r="W1945" s="295">
        <v>0</v>
      </c>
      <c r="X1945" s="295">
        <v>0</v>
      </c>
      <c r="Y1945" s="295">
        <v>0</v>
      </c>
      <c r="Z1945" s="295">
        <v>70657.53</v>
      </c>
      <c r="AA1945" s="295">
        <v>0</v>
      </c>
      <c r="AB1945" s="295">
        <v>0</v>
      </c>
      <c r="AC1945" s="295">
        <v>0</v>
      </c>
      <c r="AD1945" s="295">
        <v>0</v>
      </c>
      <c r="AE1945" s="295">
        <v>0</v>
      </c>
      <c r="AF1945" s="295">
        <v>0</v>
      </c>
      <c r="AG1945" s="295">
        <v>0</v>
      </c>
      <c r="AH1945" s="295">
        <v>0</v>
      </c>
      <c r="AI1945" s="295">
        <v>0</v>
      </c>
      <c r="AJ1945" s="295">
        <v>0</v>
      </c>
      <c r="AK1945" s="295">
        <v>0</v>
      </c>
      <c r="AL1945" s="295">
        <v>0</v>
      </c>
      <c r="AM1945" s="295">
        <v>0</v>
      </c>
      <c r="AN1945" s="295">
        <v>0</v>
      </c>
      <c r="AO1945" s="295">
        <v>0</v>
      </c>
      <c r="AP1945" s="295">
        <v>0</v>
      </c>
      <c r="AQ1945" s="295">
        <v>0</v>
      </c>
      <c r="AR1945" s="295">
        <v>0</v>
      </c>
      <c r="AS1945" s="295">
        <v>0</v>
      </c>
      <c r="AT1945" s="295">
        <f t="shared" si="30"/>
        <v>0</v>
      </c>
      <c r="AU1945" s="295">
        <v>27233.89</v>
      </c>
      <c r="AV1945" s="295">
        <v>70657.53</v>
      </c>
      <c r="AW1945" s="296">
        <v>99</v>
      </c>
      <c r="AX1945" s="296">
        <v>300</v>
      </c>
      <c r="AY1945" s="295">
        <v>355700</v>
      </c>
      <c r="AZ1945" s="295">
        <v>81223.53</v>
      </c>
      <c r="BA1945" s="294">
        <v>86.457687000000007</v>
      </c>
      <c r="BB1945" s="294">
        <v>80.693311108188894</v>
      </c>
      <c r="BC1945" s="294">
        <v>9.5</v>
      </c>
      <c r="BD1945" s="294"/>
      <c r="BE1945" s="293" t="s">
        <v>4204</v>
      </c>
      <c r="BF1945" s="291"/>
      <c r="BG1945" s="293" t="s">
        <v>312</v>
      </c>
      <c r="BH1945" s="293" t="s">
        <v>196</v>
      </c>
      <c r="BI1945" s="293" t="s">
        <v>773</v>
      </c>
      <c r="BJ1945" s="293" t="s">
        <v>4205</v>
      </c>
      <c r="BK1945" s="292" t="s">
        <v>175</v>
      </c>
      <c r="BL1945" s="294">
        <v>593660.74361047999</v>
      </c>
      <c r="BM1945" s="292" t="s">
        <v>309</v>
      </c>
      <c r="BN1945" s="294"/>
      <c r="BO1945" s="297">
        <v>39079</v>
      </c>
      <c r="BP1945" s="297">
        <v>48210</v>
      </c>
      <c r="BQ1945" s="297" t="s">
        <v>955</v>
      </c>
      <c r="BR1945" s="297" t="s">
        <v>4778</v>
      </c>
      <c r="BS1945" s="297">
        <v>39079</v>
      </c>
      <c r="BT1945" s="297">
        <v>48210</v>
      </c>
      <c r="BU1945" s="294">
        <v>26786.3</v>
      </c>
      <c r="BV1945" s="294">
        <v>56.41</v>
      </c>
      <c r="BW1945" s="294">
        <v>0</v>
      </c>
    </row>
    <row r="1946" spans="1:75" s="289" customFormat="1" ht="18.2" customHeight="1" x14ac:dyDescent="0.15">
      <c r="A1946" s="298">
        <v>1944</v>
      </c>
      <c r="B1946" s="299" t="s">
        <v>305</v>
      </c>
      <c r="C1946" s="299" t="s">
        <v>306</v>
      </c>
      <c r="D1946" s="313">
        <v>45170</v>
      </c>
      <c r="E1946" s="300" t="s">
        <v>2998</v>
      </c>
      <c r="F1946" s="309">
        <v>71</v>
      </c>
      <c r="G1946" s="309">
        <v>70</v>
      </c>
      <c r="H1946" s="302">
        <v>57238.55</v>
      </c>
      <c r="I1946" s="302">
        <v>20018.28</v>
      </c>
      <c r="J1946" s="302">
        <v>0</v>
      </c>
      <c r="K1946" s="302">
        <v>77256.83</v>
      </c>
      <c r="L1946" s="302">
        <v>377.59</v>
      </c>
      <c r="M1946" s="302">
        <v>0</v>
      </c>
      <c r="N1946" s="302">
        <v>0</v>
      </c>
      <c r="O1946" s="302">
        <v>0</v>
      </c>
      <c r="P1946" s="302">
        <v>0</v>
      </c>
      <c r="Q1946" s="302">
        <v>0</v>
      </c>
      <c r="R1946" s="302">
        <v>77256.83</v>
      </c>
      <c r="S1946" s="302">
        <v>37305.51</v>
      </c>
      <c r="T1946" s="302">
        <v>453.14</v>
      </c>
      <c r="U1946" s="302">
        <v>0</v>
      </c>
      <c r="V1946" s="302">
        <v>0</v>
      </c>
      <c r="W1946" s="302">
        <v>0</v>
      </c>
      <c r="X1946" s="302">
        <v>0</v>
      </c>
      <c r="Y1946" s="302">
        <v>0</v>
      </c>
      <c r="Z1946" s="302">
        <v>37758.65</v>
      </c>
      <c r="AA1946" s="302">
        <v>0</v>
      </c>
      <c r="AB1946" s="302">
        <v>0</v>
      </c>
      <c r="AC1946" s="302">
        <v>0</v>
      </c>
      <c r="AD1946" s="302">
        <v>0</v>
      </c>
      <c r="AE1946" s="302">
        <v>0</v>
      </c>
      <c r="AF1946" s="302">
        <v>0</v>
      </c>
      <c r="AG1946" s="302">
        <v>0</v>
      </c>
      <c r="AH1946" s="302">
        <v>0</v>
      </c>
      <c r="AI1946" s="302">
        <v>0</v>
      </c>
      <c r="AJ1946" s="302">
        <v>0</v>
      </c>
      <c r="AK1946" s="302">
        <v>0</v>
      </c>
      <c r="AL1946" s="302">
        <v>0</v>
      </c>
      <c r="AM1946" s="302">
        <v>0</v>
      </c>
      <c r="AN1946" s="302">
        <v>0</v>
      </c>
      <c r="AO1946" s="302">
        <v>0</v>
      </c>
      <c r="AP1946" s="302">
        <v>0</v>
      </c>
      <c r="AQ1946" s="302">
        <v>0</v>
      </c>
      <c r="AR1946" s="302">
        <v>0</v>
      </c>
      <c r="AS1946" s="302">
        <v>0</v>
      </c>
      <c r="AT1946" s="295">
        <f t="shared" si="30"/>
        <v>0</v>
      </c>
      <c r="AU1946" s="302">
        <v>20395.87</v>
      </c>
      <c r="AV1946" s="302">
        <v>37758.65</v>
      </c>
      <c r="AW1946" s="303">
        <v>99</v>
      </c>
      <c r="AX1946" s="303">
        <v>300</v>
      </c>
      <c r="AY1946" s="302">
        <v>413999.99</v>
      </c>
      <c r="AZ1946" s="302">
        <v>95081.69</v>
      </c>
      <c r="BA1946" s="301">
        <v>86.956524999999999</v>
      </c>
      <c r="BB1946" s="301">
        <v>70.654880759016294</v>
      </c>
      <c r="BC1946" s="301">
        <v>9.5</v>
      </c>
      <c r="BD1946" s="301"/>
      <c r="BE1946" s="300" t="s">
        <v>4204</v>
      </c>
      <c r="BF1946" s="298"/>
      <c r="BG1946" s="300" t="s">
        <v>344</v>
      </c>
      <c r="BH1946" s="300" t="s">
        <v>213</v>
      </c>
      <c r="BI1946" s="300" t="s">
        <v>534</v>
      </c>
      <c r="BJ1946" s="300" t="s">
        <v>4205</v>
      </c>
      <c r="BK1946" s="299" t="s">
        <v>175</v>
      </c>
      <c r="BL1946" s="301">
        <v>605005.65238568</v>
      </c>
      <c r="BM1946" s="299" t="s">
        <v>309</v>
      </c>
      <c r="BN1946" s="301"/>
      <c r="BO1946" s="304">
        <v>39079</v>
      </c>
      <c r="BP1946" s="304">
        <v>48210</v>
      </c>
      <c r="BQ1946" s="297" t="s">
        <v>931</v>
      </c>
      <c r="BR1946" s="297" t="s">
        <v>4779</v>
      </c>
      <c r="BS1946" s="297">
        <v>39079</v>
      </c>
      <c r="BT1946" s="297">
        <v>48210</v>
      </c>
      <c r="BU1946" s="301">
        <v>16014.6</v>
      </c>
      <c r="BV1946" s="301">
        <v>66.03</v>
      </c>
      <c r="BW1946" s="301">
        <v>0</v>
      </c>
    </row>
    <row r="1947" spans="1:75" s="289" customFormat="1" ht="18.2" customHeight="1" x14ac:dyDescent="0.15">
      <c r="A1947" s="291">
        <v>1945</v>
      </c>
      <c r="B1947" s="292" t="s">
        <v>305</v>
      </c>
      <c r="C1947" s="292" t="s">
        <v>306</v>
      </c>
      <c r="D1947" s="312">
        <v>45170</v>
      </c>
      <c r="E1947" s="293" t="s">
        <v>2999</v>
      </c>
      <c r="F1947" s="308">
        <v>149</v>
      </c>
      <c r="G1947" s="308">
        <v>148</v>
      </c>
      <c r="H1947" s="295">
        <v>44806.95</v>
      </c>
      <c r="I1947" s="295">
        <v>25711.49</v>
      </c>
      <c r="J1947" s="295">
        <v>0</v>
      </c>
      <c r="K1947" s="295">
        <v>70518.44</v>
      </c>
      <c r="L1947" s="295">
        <v>295.55</v>
      </c>
      <c r="M1947" s="295">
        <v>0</v>
      </c>
      <c r="N1947" s="295">
        <v>0</v>
      </c>
      <c r="O1947" s="295">
        <v>0</v>
      </c>
      <c r="P1947" s="295">
        <v>0</v>
      </c>
      <c r="Q1947" s="295">
        <v>0</v>
      </c>
      <c r="R1947" s="295">
        <v>70518.44</v>
      </c>
      <c r="S1947" s="295">
        <v>70314.48</v>
      </c>
      <c r="T1947" s="295">
        <v>354.72</v>
      </c>
      <c r="U1947" s="295">
        <v>0</v>
      </c>
      <c r="V1947" s="295">
        <v>0</v>
      </c>
      <c r="W1947" s="295">
        <v>0</v>
      </c>
      <c r="X1947" s="295">
        <v>0</v>
      </c>
      <c r="Y1947" s="295">
        <v>0</v>
      </c>
      <c r="Z1947" s="295">
        <v>70669.2</v>
      </c>
      <c r="AA1947" s="295">
        <v>0</v>
      </c>
      <c r="AB1947" s="295">
        <v>0</v>
      </c>
      <c r="AC1947" s="295">
        <v>0</v>
      </c>
      <c r="AD1947" s="295">
        <v>0</v>
      </c>
      <c r="AE1947" s="295">
        <v>0</v>
      </c>
      <c r="AF1947" s="295">
        <v>0</v>
      </c>
      <c r="AG1947" s="295">
        <v>0</v>
      </c>
      <c r="AH1947" s="295">
        <v>0</v>
      </c>
      <c r="AI1947" s="295">
        <v>0</v>
      </c>
      <c r="AJ1947" s="295">
        <v>0</v>
      </c>
      <c r="AK1947" s="295">
        <v>0</v>
      </c>
      <c r="AL1947" s="295">
        <v>0</v>
      </c>
      <c r="AM1947" s="295">
        <v>0</v>
      </c>
      <c r="AN1947" s="295">
        <v>0</v>
      </c>
      <c r="AO1947" s="295">
        <v>0</v>
      </c>
      <c r="AP1947" s="295">
        <v>0</v>
      </c>
      <c r="AQ1947" s="295">
        <v>0</v>
      </c>
      <c r="AR1947" s="295">
        <v>0</v>
      </c>
      <c r="AS1947" s="295">
        <v>0</v>
      </c>
      <c r="AT1947" s="295">
        <f t="shared" si="30"/>
        <v>0</v>
      </c>
      <c r="AU1947" s="295">
        <v>26007.040000000001</v>
      </c>
      <c r="AV1947" s="295">
        <v>70669.2</v>
      </c>
      <c r="AW1947" s="296">
        <v>99</v>
      </c>
      <c r="AX1947" s="296">
        <v>300</v>
      </c>
      <c r="AY1947" s="295">
        <v>383799.98</v>
      </c>
      <c r="AZ1947" s="295">
        <v>74427.5</v>
      </c>
      <c r="BA1947" s="294">
        <v>73.423333</v>
      </c>
      <c r="BB1947" s="294">
        <v>69.567013573753201</v>
      </c>
      <c r="BC1947" s="294">
        <v>9.5</v>
      </c>
      <c r="BD1947" s="294"/>
      <c r="BE1947" s="293" t="s">
        <v>4204</v>
      </c>
      <c r="BF1947" s="291"/>
      <c r="BG1947" s="293" t="s">
        <v>320</v>
      </c>
      <c r="BH1947" s="293" t="s">
        <v>197</v>
      </c>
      <c r="BI1947" s="293" t="s">
        <v>373</v>
      </c>
      <c r="BJ1947" s="293" t="s">
        <v>4205</v>
      </c>
      <c r="BK1947" s="292" t="s">
        <v>175</v>
      </c>
      <c r="BL1947" s="294">
        <v>552236.67341023998</v>
      </c>
      <c r="BM1947" s="292" t="s">
        <v>309</v>
      </c>
      <c r="BN1947" s="294"/>
      <c r="BO1947" s="297">
        <v>39079</v>
      </c>
      <c r="BP1947" s="297">
        <v>48210</v>
      </c>
      <c r="BQ1947" s="297" t="s">
        <v>959</v>
      </c>
      <c r="BR1947" s="297" t="s">
        <v>4784</v>
      </c>
      <c r="BS1947" s="297">
        <v>39079</v>
      </c>
      <c r="BT1947" s="297">
        <v>48210</v>
      </c>
      <c r="BU1947" s="294">
        <v>26849.19</v>
      </c>
      <c r="BV1947" s="294">
        <v>51.69</v>
      </c>
      <c r="BW1947" s="294">
        <v>0</v>
      </c>
    </row>
    <row r="1948" spans="1:75" s="289" customFormat="1" ht="18.2" customHeight="1" x14ac:dyDescent="0.15">
      <c r="A1948" s="298">
        <v>1946</v>
      </c>
      <c r="B1948" s="299" t="s">
        <v>305</v>
      </c>
      <c r="C1948" s="299" t="s">
        <v>306</v>
      </c>
      <c r="D1948" s="313">
        <v>45170</v>
      </c>
      <c r="E1948" s="300" t="s">
        <v>3000</v>
      </c>
      <c r="F1948" s="309">
        <v>153</v>
      </c>
      <c r="G1948" s="309">
        <v>152</v>
      </c>
      <c r="H1948" s="302">
        <v>36408.06</v>
      </c>
      <c r="I1948" s="302">
        <v>20981.56</v>
      </c>
      <c r="J1948" s="302">
        <v>0</v>
      </c>
      <c r="K1948" s="302">
        <v>57389.62</v>
      </c>
      <c r="L1948" s="302">
        <v>239.06</v>
      </c>
      <c r="M1948" s="302">
        <v>0</v>
      </c>
      <c r="N1948" s="302">
        <v>0</v>
      </c>
      <c r="O1948" s="302">
        <v>0</v>
      </c>
      <c r="P1948" s="302">
        <v>0</v>
      </c>
      <c r="Q1948" s="302">
        <v>0</v>
      </c>
      <c r="R1948" s="302">
        <v>57389.62</v>
      </c>
      <c r="S1948" s="302">
        <v>59627.08</v>
      </c>
      <c r="T1948" s="302">
        <v>291.26</v>
      </c>
      <c r="U1948" s="302">
        <v>0</v>
      </c>
      <c r="V1948" s="302">
        <v>0</v>
      </c>
      <c r="W1948" s="302">
        <v>0</v>
      </c>
      <c r="X1948" s="302">
        <v>0</v>
      </c>
      <c r="Y1948" s="302">
        <v>0</v>
      </c>
      <c r="Z1948" s="302">
        <v>59918.34</v>
      </c>
      <c r="AA1948" s="302">
        <v>0</v>
      </c>
      <c r="AB1948" s="302">
        <v>0</v>
      </c>
      <c r="AC1948" s="302">
        <v>0</v>
      </c>
      <c r="AD1948" s="302">
        <v>0</v>
      </c>
      <c r="AE1948" s="302">
        <v>0</v>
      </c>
      <c r="AF1948" s="302">
        <v>0</v>
      </c>
      <c r="AG1948" s="302">
        <v>0</v>
      </c>
      <c r="AH1948" s="302">
        <v>0</v>
      </c>
      <c r="AI1948" s="302">
        <v>0</v>
      </c>
      <c r="AJ1948" s="302">
        <v>0</v>
      </c>
      <c r="AK1948" s="302">
        <v>0</v>
      </c>
      <c r="AL1948" s="302">
        <v>0</v>
      </c>
      <c r="AM1948" s="302">
        <v>0</v>
      </c>
      <c r="AN1948" s="302">
        <v>0</v>
      </c>
      <c r="AO1948" s="302">
        <v>0</v>
      </c>
      <c r="AP1948" s="302">
        <v>0</v>
      </c>
      <c r="AQ1948" s="302">
        <v>0</v>
      </c>
      <c r="AR1948" s="302">
        <v>0</v>
      </c>
      <c r="AS1948" s="302">
        <v>0</v>
      </c>
      <c r="AT1948" s="295">
        <f t="shared" si="30"/>
        <v>0</v>
      </c>
      <c r="AU1948" s="302">
        <v>21220.62</v>
      </c>
      <c r="AV1948" s="302">
        <v>59918.34</v>
      </c>
      <c r="AW1948" s="303">
        <v>99</v>
      </c>
      <c r="AX1948" s="303">
        <v>300</v>
      </c>
      <c r="AY1948" s="302">
        <v>342400</v>
      </c>
      <c r="AZ1948" s="302">
        <v>60218.400000000001</v>
      </c>
      <c r="BA1948" s="301">
        <v>66.588781999999995</v>
      </c>
      <c r="BB1948" s="301">
        <v>63.460751119970602</v>
      </c>
      <c r="BC1948" s="301">
        <v>9.6</v>
      </c>
      <c r="BD1948" s="301"/>
      <c r="BE1948" s="300" t="s">
        <v>4204</v>
      </c>
      <c r="BF1948" s="298"/>
      <c r="BG1948" s="300" t="s">
        <v>315</v>
      </c>
      <c r="BH1948" s="300" t="s">
        <v>183</v>
      </c>
      <c r="BI1948" s="300" t="s">
        <v>621</v>
      </c>
      <c r="BJ1948" s="300" t="s">
        <v>4205</v>
      </c>
      <c r="BK1948" s="299" t="s">
        <v>175</v>
      </c>
      <c r="BL1948" s="301">
        <v>449423.62362352002</v>
      </c>
      <c r="BM1948" s="299" t="s">
        <v>309</v>
      </c>
      <c r="BN1948" s="301"/>
      <c r="BO1948" s="304">
        <v>39079</v>
      </c>
      <c r="BP1948" s="304">
        <v>48210</v>
      </c>
      <c r="BQ1948" s="297" t="s">
        <v>946</v>
      </c>
      <c r="BR1948" s="297" t="s">
        <v>4775</v>
      </c>
      <c r="BS1948" s="297">
        <v>39079</v>
      </c>
      <c r="BT1948" s="297">
        <v>48210</v>
      </c>
      <c r="BU1948" s="301">
        <v>24731.57</v>
      </c>
      <c r="BV1948" s="301">
        <v>54.59</v>
      </c>
      <c r="BW1948" s="301">
        <v>0</v>
      </c>
    </row>
    <row r="1949" spans="1:75" s="289" customFormat="1" ht="18.2" customHeight="1" x14ac:dyDescent="0.15">
      <c r="A1949" s="291">
        <v>1947</v>
      </c>
      <c r="B1949" s="292" t="s">
        <v>305</v>
      </c>
      <c r="C1949" s="292" t="s">
        <v>306</v>
      </c>
      <c r="D1949" s="312">
        <v>45170</v>
      </c>
      <c r="E1949" s="293" t="s">
        <v>3001</v>
      </c>
      <c r="F1949" s="308">
        <v>0</v>
      </c>
      <c r="G1949" s="308">
        <v>0</v>
      </c>
      <c r="H1949" s="295">
        <v>32642.15</v>
      </c>
      <c r="I1949" s="295">
        <v>0</v>
      </c>
      <c r="J1949" s="295">
        <v>0</v>
      </c>
      <c r="K1949" s="295">
        <v>32642.15</v>
      </c>
      <c r="L1949" s="295">
        <v>214.34</v>
      </c>
      <c r="M1949" s="295">
        <v>0</v>
      </c>
      <c r="N1949" s="295">
        <v>0</v>
      </c>
      <c r="O1949" s="295">
        <v>214.34</v>
      </c>
      <c r="P1949" s="295">
        <v>0</v>
      </c>
      <c r="Q1949" s="295">
        <v>0</v>
      </c>
      <c r="R1949" s="295">
        <v>32427.81</v>
      </c>
      <c r="S1949" s="295">
        <v>0</v>
      </c>
      <c r="T1949" s="295">
        <v>261.14</v>
      </c>
      <c r="U1949" s="295">
        <v>0</v>
      </c>
      <c r="V1949" s="295">
        <v>0</v>
      </c>
      <c r="W1949" s="295">
        <v>261.14</v>
      </c>
      <c r="X1949" s="295">
        <v>0</v>
      </c>
      <c r="Y1949" s="295">
        <v>0</v>
      </c>
      <c r="Z1949" s="295">
        <v>0</v>
      </c>
      <c r="AA1949" s="295">
        <v>48.94</v>
      </c>
      <c r="AB1949" s="295">
        <v>0</v>
      </c>
      <c r="AC1949" s="295">
        <v>0</v>
      </c>
      <c r="AD1949" s="295">
        <v>0</v>
      </c>
      <c r="AE1949" s="295">
        <v>0</v>
      </c>
      <c r="AF1949" s="295">
        <v>-11.05</v>
      </c>
      <c r="AG1949" s="295">
        <v>26.22</v>
      </c>
      <c r="AH1949" s="295">
        <v>72.75</v>
      </c>
      <c r="AI1949" s="295">
        <v>0</v>
      </c>
      <c r="AJ1949" s="295">
        <v>0</v>
      </c>
      <c r="AK1949" s="295">
        <v>0</v>
      </c>
      <c r="AL1949" s="295">
        <v>0</v>
      </c>
      <c r="AM1949" s="295">
        <v>0</v>
      </c>
      <c r="AN1949" s="295">
        <v>0</v>
      </c>
      <c r="AO1949" s="295">
        <v>0</v>
      </c>
      <c r="AP1949" s="295">
        <v>0</v>
      </c>
      <c r="AQ1949" s="295">
        <v>0</v>
      </c>
      <c r="AR1949" s="295">
        <v>0</v>
      </c>
      <c r="AS1949" s="295">
        <v>0.67678899999999997</v>
      </c>
      <c r="AT1949" s="295">
        <f t="shared" si="30"/>
        <v>611.66321100000005</v>
      </c>
      <c r="AU1949" s="295">
        <v>0</v>
      </c>
      <c r="AV1949" s="295">
        <v>0</v>
      </c>
      <c r="AW1949" s="296">
        <v>99</v>
      </c>
      <c r="AX1949" s="296">
        <v>300</v>
      </c>
      <c r="AY1949" s="295">
        <v>383799.98</v>
      </c>
      <c r="AZ1949" s="295">
        <v>53991.06</v>
      </c>
      <c r="BA1949" s="294">
        <v>53.262619000000001</v>
      </c>
      <c r="BB1949" s="294">
        <v>31.990297820313</v>
      </c>
      <c r="BC1949" s="294">
        <v>9.6</v>
      </c>
      <c r="BD1949" s="294"/>
      <c r="BE1949" s="293" t="s">
        <v>4204</v>
      </c>
      <c r="BF1949" s="291"/>
      <c r="BG1949" s="293" t="s">
        <v>320</v>
      </c>
      <c r="BH1949" s="293" t="s">
        <v>197</v>
      </c>
      <c r="BI1949" s="293" t="s">
        <v>373</v>
      </c>
      <c r="BJ1949" s="293" t="s">
        <v>103</v>
      </c>
      <c r="BK1949" s="292" t="s">
        <v>175</v>
      </c>
      <c r="BL1949" s="294">
        <v>253945.29317975999</v>
      </c>
      <c r="BM1949" s="292" t="s">
        <v>309</v>
      </c>
      <c r="BN1949" s="294"/>
      <c r="BO1949" s="297">
        <v>39079</v>
      </c>
      <c r="BP1949" s="297">
        <v>48210</v>
      </c>
      <c r="BQ1949" s="297" t="s">
        <v>4757</v>
      </c>
      <c r="BR1949" s="297" t="s">
        <v>4764</v>
      </c>
      <c r="BS1949" s="297">
        <v>39079</v>
      </c>
      <c r="BT1949" s="297">
        <v>48210</v>
      </c>
      <c r="BU1949" s="294">
        <v>0</v>
      </c>
      <c r="BV1949" s="294">
        <v>48.94</v>
      </c>
      <c r="BW1949" s="294">
        <v>0</v>
      </c>
    </row>
    <row r="1950" spans="1:75" s="289" customFormat="1" ht="18.2" customHeight="1" x14ac:dyDescent="0.15">
      <c r="A1950" s="298">
        <v>1948</v>
      </c>
      <c r="B1950" s="299" t="s">
        <v>305</v>
      </c>
      <c r="C1950" s="299" t="s">
        <v>306</v>
      </c>
      <c r="D1950" s="313">
        <v>45170</v>
      </c>
      <c r="E1950" s="300" t="s">
        <v>3002</v>
      </c>
      <c r="F1950" s="309">
        <v>161</v>
      </c>
      <c r="G1950" s="309">
        <v>160</v>
      </c>
      <c r="H1950" s="302">
        <v>26771.53</v>
      </c>
      <c r="I1950" s="302">
        <v>59788.97</v>
      </c>
      <c r="J1950" s="302">
        <v>0</v>
      </c>
      <c r="K1950" s="302">
        <v>86560.5</v>
      </c>
      <c r="L1950" s="302">
        <v>661.27</v>
      </c>
      <c r="M1950" s="302">
        <v>0</v>
      </c>
      <c r="N1950" s="302">
        <v>0</v>
      </c>
      <c r="O1950" s="302">
        <v>0</v>
      </c>
      <c r="P1950" s="302">
        <v>0</v>
      </c>
      <c r="Q1950" s="302">
        <v>0</v>
      </c>
      <c r="R1950" s="302">
        <v>86560.5</v>
      </c>
      <c r="S1950" s="302">
        <v>79820.679999999993</v>
      </c>
      <c r="T1950" s="302">
        <v>211.94</v>
      </c>
      <c r="U1950" s="302">
        <v>0</v>
      </c>
      <c r="V1950" s="302">
        <v>0</v>
      </c>
      <c r="W1950" s="302">
        <v>0</v>
      </c>
      <c r="X1950" s="302">
        <v>0</v>
      </c>
      <c r="Y1950" s="302">
        <v>0</v>
      </c>
      <c r="Z1950" s="302">
        <v>80032.62</v>
      </c>
      <c r="AA1950" s="302">
        <v>0</v>
      </c>
      <c r="AB1950" s="302">
        <v>0</v>
      </c>
      <c r="AC1950" s="302">
        <v>0</v>
      </c>
      <c r="AD1950" s="302">
        <v>0</v>
      </c>
      <c r="AE1950" s="302">
        <v>0</v>
      </c>
      <c r="AF1950" s="302">
        <v>0</v>
      </c>
      <c r="AG1950" s="302">
        <v>0</v>
      </c>
      <c r="AH1950" s="302">
        <v>0</v>
      </c>
      <c r="AI1950" s="302">
        <v>0</v>
      </c>
      <c r="AJ1950" s="302">
        <v>0</v>
      </c>
      <c r="AK1950" s="302">
        <v>0</v>
      </c>
      <c r="AL1950" s="302">
        <v>0</v>
      </c>
      <c r="AM1950" s="302">
        <v>0</v>
      </c>
      <c r="AN1950" s="302">
        <v>0</v>
      </c>
      <c r="AO1950" s="302">
        <v>0</v>
      </c>
      <c r="AP1950" s="302">
        <v>0</v>
      </c>
      <c r="AQ1950" s="302">
        <v>0</v>
      </c>
      <c r="AR1950" s="302">
        <v>0</v>
      </c>
      <c r="AS1950" s="302">
        <v>0</v>
      </c>
      <c r="AT1950" s="295">
        <f t="shared" si="30"/>
        <v>0</v>
      </c>
      <c r="AU1950" s="302">
        <v>60450.239999999998</v>
      </c>
      <c r="AV1950" s="302">
        <v>80032.62</v>
      </c>
      <c r="AW1950" s="303">
        <v>39</v>
      </c>
      <c r="AX1950" s="303">
        <v>240</v>
      </c>
      <c r="AY1950" s="302">
        <v>398199.99</v>
      </c>
      <c r="AZ1950" s="302">
        <v>93679.23</v>
      </c>
      <c r="BA1950" s="301">
        <v>89.073328000000004</v>
      </c>
      <c r="BB1950" s="301">
        <v>82.304602720837906</v>
      </c>
      <c r="BC1950" s="301">
        <v>9.5</v>
      </c>
      <c r="BD1950" s="301"/>
      <c r="BE1950" s="300" t="s">
        <v>4204</v>
      </c>
      <c r="BF1950" s="298"/>
      <c r="BG1950" s="300" t="s">
        <v>307</v>
      </c>
      <c r="BH1950" s="300" t="s">
        <v>222</v>
      </c>
      <c r="BI1950" s="300" t="s">
        <v>308</v>
      </c>
      <c r="BJ1950" s="300" t="s">
        <v>4205</v>
      </c>
      <c r="BK1950" s="299" t="s">
        <v>175</v>
      </c>
      <c r="BL1950" s="301">
        <v>677863.58530799998</v>
      </c>
      <c r="BM1950" s="299" t="s">
        <v>309</v>
      </c>
      <c r="BN1950" s="301"/>
      <c r="BO1950" s="304">
        <v>39079</v>
      </c>
      <c r="BP1950" s="304">
        <v>46384</v>
      </c>
      <c r="BQ1950" s="297" t="s">
        <v>957</v>
      </c>
      <c r="BR1950" s="297" t="s">
        <v>4780</v>
      </c>
      <c r="BS1950" s="297">
        <v>39079</v>
      </c>
      <c r="BT1950" s="297">
        <v>46384</v>
      </c>
      <c r="BU1950" s="301">
        <v>34957.96</v>
      </c>
      <c r="BV1950" s="301">
        <v>62.01</v>
      </c>
      <c r="BW1950" s="301">
        <v>0</v>
      </c>
    </row>
    <row r="1951" spans="1:75" s="289" customFormat="1" ht="18.2" customHeight="1" x14ac:dyDescent="0.15">
      <c r="A1951" s="291">
        <v>1949</v>
      </c>
      <c r="B1951" s="292" t="s">
        <v>305</v>
      </c>
      <c r="C1951" s="292" t="s">
        <v>306</v>
      </c>
      <c r="D1951" s="312">
        <v>45170</v>
      </c>
      <c r="E1951" s="293" t="s">
        <v>3003</v>
      </c>
      <c r="F1951" s="308">
        <v>150</v>
      </c>
      <c r="G1951" s="308">
        <v>149</v>
      </c>
      <c r="H1951" s="295">
        <v>65017.94</v>
      </c>
      <c r="I1951" s="295">
        <v>37444.54</v>
      </c>
      <c r="J1951" s="295">
        <v>0</v>
      </c>
      <c r="K1951" s="295">
        <v>102462.48</v>
      </c>
      <c r="L1951" s="295">
        <v>428.89</v>
      </c>
      <c r="M1951" s="295">
        <v>0</v>
      </c>
      <c r="N1951" s="295">
        <v>0</v>
      </c>
      <c r="O1951" s="295">
        <v>0</v>
      </c>
      <c r="P1951" s="295">
        <v>0</v>
      </c>
      <c r="Q1951" s="295">
        <v>0</v>
      </c>
      <c r="R1951" s="295">
        <v>102462.48</v>
      </c>
      <c r="S1951" s="295">
        <v>102682.33</v>
      </c>
      <c r="T1951" s="295">
        <v>514.73</v>
      </c>
      <c r="U1951" s="295">
        <v>0</v>
      </c>
      <c r="V1951" s="295">
        <v>0</v>
      </c>
      <c r="W1951" s="295">
        <v>0</v>
      </c>
      <c r="X1951" s="295">
        <v>0</v>
      </c>
      <c r="Y1951" s="295">
        <v>0</v>
      </c>
      <c r="Z1951" s="295">
        <v>103197.06</v>
      </c>
      <c r="AA1951" s="295">
        <v>0</v>
      </c>
      <c r="AB1951" s="295">
        <v>0</v>
      </c>
      <c r="AC1951" s="295">
        <v>0</v>
      </c>
      <c r="AD1951" s="295">
        <v>0</v>
      </c>
      <c r="AE1951" s="295">
        <v>0</v>
      </c>
      <c r="AF1951" s="295">
        <v>0</v>
      </c>
      <c r="AG1951" s="295">
        <v>0</v>
      </c>
      <c r="AH1951" s="295">
        <v>0</v>
      </c>
      <c r="AI1951" s="295">
        <v>0</v>
      </c>
      <c r="AJ1951" s="295">
        <v>0</v>
      </c>
      <c r="AK1951" s="295">
        <v>0</v>
      </c>
      <c r="AL1951" s="295">
        <v>0</v>
      </c>
      <c r="AM1951" s="295">
        <v>0</v>
      </c>
      <c r="AN1951" s="295">
        <v>0</v>
      </c>
      <c r="AO1951" s="295">
        <v>0</v>
      </c>
      <c r="AP1951" s="295">
        <v>0</v>
      </c>
      <c r="AQ1951" s="295">
        <v>0</v>
      </c>
      <c r="AR1951" s="295">
        <v>0</v>
      </c>
      <c r="AS1951" s="295">
        <v>0</v>
      </c>
      <c r="AT1951" s="295">
        <f t="shared" si="30"/>
        <v>0</v>
      </c>
      <c r="AU1951" s="295">
        <v>37873.43</v>
      </c>
      <c r="AV1951" s="295">
        <v>103197.06</v>
      </c>
      <c r="AW1951" s="296">
        <v>99</v>
      </c>
      <c r="AX1951" s="296">
        <v>300</v>
      </c>
      <c r="AY1951" s="295">
        <v>462700</v>
      </c>
      <c r="AZ1951" s="295">
        <v>108002.76</v>
      </c>
      <c r="BA1951" s="294">
        <v>88.377350000000007</v>
      </c>
      <c r="BB1951" s="294">
        <v>83.843805999291106</v>
      </c>
      <c r="BC1951" s="294">
        <v>9.5</v>
      </c>
      <c r="BD1951" s="294"/>
      <c r="BE1951" s="293" t="s">
        <v>4204</v>
      </c>
      <c r="BF1951" s="291"/>
      <c r="BG1951" s="293" t="s">
        <v>315</v>
      </c>
      <c r="BH1951" s="293" t="s">
        <v>183</v>
      </c>
      <c r="BI1951" s="293" t="s">
        <v>806</v>
      </c>
      <c r="BJ1951" s="293" t="s">
        <v>4205</v>
      </c>
      <c r="BK1951" s="292" t="s">
        <v>175</v>
      </c>
      <c r="BL1951" s="294">
        <v>802393.51727807999</v>
      </c>
      <c r="BM1951" s="292" t="s">
        <v>309</v>
      </c>
      <c r="BN1951" s="294"/>
      <c r="BO1951" s="297">
        <v>39079</v>
      </c>
      <c r="BP1951" s="297">
        <v>48210</v>
      </c>
      <c r="BQ1951" s="297" t="s">
        <v>4195</v>
      </c>
      <c r="BR1951" s="297" t="s">
        <v>4771</v>
      </c>
      <c r="BS1951" s="297">
        <v>39079</v>
      </c>
      <c r="BT1951" s="297">
        <v>48210</v>
      </c>
      <c r="BU1951" s="294">
        <v>38672.949999999997</v>
      </c>
      <c r="BV1951" s="294">
        <v>75</v>
      </c>
      <c r="BW1951" s="294">
        <v>0</v>
      </c>
    </row>
    <row r="1952" spans="1:75" s="289" customFormat="1" ht="18.2" customHeight="1" x14ac:dyDescent="0.15">
      <c r="A1952" s="298">
        <v>1950</v>
      </c>
      <c r="B1952" s="299" t="s">
        <v>305</v>
      </c>
      <c r="C1952" s="299" t="s">
        <v>306</v>
      </c>
      <c r="D1952" s="313">
        <v>45170</v>
      </c>
      <c r="E1952" s="300" t="s">
        <v>3004</v>
      </c>
      <c r="F1952" s="309">
        <v>139</v>
      </c>
      <c r="G1952" s="309">
        <v>138</v>
      </c>
      <c r="H1952" s="302">
        <v>41600.5</v>
      </c>
      <c r="I1952" s="302">
        <v>22983.3</v>
      </c>
      <c r="J1952" s="302">
        <v>0</v>
      </c>
      <c r="K1952" s="302">
        <v>64583.8</v>
      </c>
      <c r="L1952" s="302">
        <v>274.36</v>
      </c>
      <c r="M1952" s="302">
        <v>0</v>
      </c>
      <c r="N1952" s="302">
        <v>0</v>
      </c>
      <c r="O1952" s="302">
        <v>0</v>
      </c>
      <c r="P1952" s="302">
        <v>0</v>
      </c>
      <c r="Q1952" s="302">
        <v>0</v>
      </c>
      <c r="R1952" s="302">
        <v>64583.8</v>
      </c>
      <c r="S1952" s="302">
        <v>60216.86</v>
      </c>
      <c r="T1952" s="302">
        <v>329.34</v>
      </c>
      <c r="U1952" s="302">
        <v>0</v>
      </c>
      <c r="V1952" s="302">
        <v>0</v>
      </c>
      <c r="W1952" s="302">
        <v>0</v>
      </c>
      <c r="X1952" s="302">
        <v>0</v>
      </c>
      <c r="Y1952" s="302">
        <v>0</v>
      </c>
      <c r="Z1952" s="302">
        <v>60546.2</v>
      </c>
      <c r="AA1952" s="302">
        <v>0</v>
      </c>
      <c r="AB1952" s="302">
        <v>0</v>
      </c>
      <c r="AC1952" s="302">
        <v>0</v>
      </c>
      <c r="AD1952" s="302">
        <v>0</v>
      </c>
      <c r="AE1952" s="302">
        <v>0</v>
      </c>
      <c r="AF1952" s="302">
        <v>0</v>
      </c>
      <c r="AG1952" s="302">
        <v>0</v>
      </c>
      <c r="AH1952" s="302">
        <v>0</v>
      </c>
      <c r="AI1952" s="302">
        <v>0</v>
      </c>
      <c r="AJ1952" s="302">
        <v>0</v>
      </c>
      <c r="AK1952" s="302">
        <v>0</v>
      </c>
      <c r="AL1952" s="302">
        <v>0</v>
      </c>
      <c r="AM1952" s="302">
        <v>0</v>
      </c>
      <c r="AN1952" s="302">
        <v>0</v>
      </c>
      <c r="AO1952" s="302">
        <v>0</v>
      </c>
      <c r="AP1952" s="302">
        <v>0</v>
      </c>
      <c r="AQ1952" s="302">
        <v>0</v>
      </c>
      <c r="AR1952" s="302">
        <v>0</v>
      </c>
      <c r="AS1952" s="302">
        <v>0</v>
      </c>
      <c r="AT1952" s="295">
        <f t="shared" si="30"/>
        <v>0</v>
      </c>
      <c r="AU1952" s="302">
        <v>23257.66</v>
      </c>
      <c r="AV1952" s="302">
        <v>60546.2</v>
      </c>
      <c r="AW1952" s="303">
        <v>99</v>
      </c>
      <c r="AX1952" s="303">
        <v>300</v>
      </c>
      <c r="AY1952" s="302">
        <v>292200.01</v>
      </c>
      <c r="AZ1952" s="302">
        <v>69097.740000000005</v>
      </c>
      <c r="BA1952" s="301">
        <v>89.534255999999999</v>
      </c>
      <c r="BB1952" s="301">
        <v>83.685262103403105</v>
      </c>
      <c r="BC1952" s="301">
        <v>9.5</v>
      </c>
      <c r="BD1952" s="301"/>
      <c r="BE1952" s="300" t="s">
        <v>4204</v>
      </c>
      <c r="BF1952" s="298"/>
      <c r="BG1952" s="300" t="s">
        <v>315</v>
      </c>
      <c r="BH1952" s="300" t="s">
        <v>183</v>
      </c>
      <c r="BI1952" s="300" t="s">
        <v>777</v>
      </c>
      <c r="BJ1952" s="300" t="s">
        <v>4205</v>
      </c>
      <c r="BK1952" s="299" t="s">
        <v>175</v>
      </c>
      <c r="BL1952" s="301">
        <v>505761.93784480001</v>
      </c>
      <c r="BM1952" s="299" t="s">
        <v>309</v>
      </c>
      <c r="BN1952" s="301"/>
      <c r="BO1952" s="304">
        <v>39079</v>
      </c>
      <c r="BP1952" s="304">
        <v>48210</v>
      </c>
      <c r="BQ1952" s="297" t="s">
        <v>4123</v>
      </c>
      <c r="BR1952" s="297" t="s">
        <v>4760</v>
      </c>
      <c r="BS1952" s="297">
        <v>39079</v>
      </c>
      <c r="BT1952" s="297">
        <v>48210</v>
      </c>
      <c r="BU1952" s="301">
        <v>22894.13</v>
      </c>
      <c r="BV1952" s="301">
        <v>47.98</v>
      </c>
      <c r="BW1952" s="301">
        <v>0</v>
      </c>
    </row>
    <row r="1953" spans="1:75" s="289" customFormat="1" ht="18.2" customHeight="1" x14ac:dyDescent="0.15">
      <c r="A1953" s="291">
        <v>1951</v>
      </c>
      <c r="B1953" s="292" t="s">
        <v>305</v>
      </c>
      <c r="C1953" s="292" t="s">
        <v>306</v>
      </c>
      <c r="D1953" s="312">
        <v>45170</v>
      </c>
      <c r="E1953" s="293" t="s">
        <v>3005</v>
      </c>
      <c r="F1953" s="308">
        <v>0</v>
      </c>
      <c r="G1953" s="308">
        <v>0</v>
      </c>
      <c r="H1953" s="295">
        <v>35029.4</v>
      </c>
      <c r="I1953" s="295">
        <v>0</v>
      </c>
      <c r="J1953" s="295">
        <v>0</v>
      </c>
      <c r="K1953" s="295">
        <v>35029.4</v>
      </c>
      <c r="L1953" s="295">
        <v>247.52</v>
      </c>
      <c r="M1953" s="295">
        <v>0</v>
      </c>
      <c r="N1953" s="295">
        <v>0</v>
      </c>
      <c r="O1953" s="295">
        <v>247.52</v>
      </c>
      <c r="P1953" s="295">
        <v>0</v>
      </c>
      <c r="Q1953" s="295">
        <v>0</v>
      </c>
      <c r="R1953" s="295">
        <v>34781.879999999997</v>
      </c>
      <c r="S1953" s="295">
        <v>0</v>
      </c>
      <c r="T1953" s="295">
        <v>233.53</v>
      </c>
      <c r="U1953" s="295">
        <v>0</v>
      </c>
      <c r="V1953" s="295">
        <v>0</v>
      </c>
      <c r="W1953" s="295">
        <v>233.53</v>
      </c>
      <c r="X1953" s="295">
        <v>0</v>
      </c>
      <c r="Y1953" s="295">
        <v>0</v>
      </c>
      <c r="Z1953" s="295">
        <v>0</v>
      </c>
      <c r="AA1953" s="295">
        <v>23.5</v>
      </c>
      <c r="AB1953" s="295">
        <v>0</v>
      </c>
      <c r="AC1953" s="295">
        <v>0</v>
      </c>
      <c r="AD1953" s="295">
        <v>0</v>
      </c>
      <c r="AE1953" s="295">
        <v>0</v>
      </c>
      <c r="AF1953" s="295">
        <v>-13.87</v>
      </c>
      <c r="AG1953" s="295">
        <v>25.23</v>
      </c>
      <c r="AH1953" s="295">
        <v>78.209999999999994</v>
      </c>
      <c r="AI1953" s="295">
        <v>0</v>
      </c>
      <c r="AJ1953" s="295">
        <v>0</v>
      </c>
      <c r="AK1953" s="295">
        <v>0</v>
      </c>
      <c r="AL1953" s="295">
        <v>0</v>
      </c>
      <c r="AM1953" s="295">
        <v>0</v>
      </c>
      <c r="AN1953" s="295">
        <v>0</v>
      </c>
      <c r="AO1953" s="295">
        <v>0</v>
      </c>
      <c r="AP1953" s="295">
        <v>433.17</v>
      </c>
      <c r="AQ1953" s="295">
        <v>0</v>
      </c>
      <c r="AR1953" s="295">
        <v>452.66</v>
      </c>
      <c r="AS1953" s="295">
        <v>0</v>
      </c>
      <c r="AT1953" s="295">
        <f t="shared" si="30"/>
        <v>574.63</v>
      </c>
      <c r="AU1953" s="295">
        <v>0</v>
      </c>
      <c r="AV1953" s="295">
        <v>0</v>
      </c>
      <c r="AW1953" s="296">
        <v>99</v>
      </c>
      <c r="AX1953" s="296">
        <v>300</v>
      </c>
      <c r="AY1953" s="295">
        <v>295000</v>
      </c>
      <c r="AZ1953" s="295">
        <v>62327.24</v>
      </c>
      <c r="BA1953" s="294">
        <v>79.994753000000003</v>
      </c>
      <c r="BB1953" s="294">
        <v>44.641282037767802</v>
      </c>
      <c r="BC1953" s="294">
        <v>8</v>
      </c>
      <c r="BD1953" s="294"/>
      <c r="BE1953" s="293" t="s">
        <v>4204</v>
      </c>
      <c r="BF1953" s="291"/>
      <c r="BG1953" s="293" t="s">
        <v>315</v>
      </c>
      <c r="BH1953" s="293" t="s">
        <v>183</v>
      </c>
      <c r="BI1953" s="293" t="s">
        <v>518</v>
      </c>
      <c r="BJ1953" s="293" t="s">
        <v>103</v>
      </c>
      <c r="BK1953" s="292" t="s">
        <v>175</v>
      </c>
      <c r="BL1953" s="294">
        <v>272380.24134047999</v>
      </c>
      <c r="BM1953" s="292" t="s">
        <v>309</v>
      </c>
      <c r="BN1953" s="294"/>
      <c r="BO1953" s="297">
        <v>39079</v>
      </c>
      <c r="BP1953" s="297">
        <v>48210</v>
      </c>
      <c r="BQ1953" s="297" t="s">
        <v>4757</v>
      </c>
      <c r="BR1953" s="297" t="s">
        <v>4764</v>
      </c>
      <c r="BS1953" s="297">
        <v>39079</v>
      </c>
      <c r="BT1953" s="297">
        <v>48210</v>
      </c>
      <c r="BU1953" s="294">
        <v>0</v>
      </c>
      <c r="BV1953" s="294">
        <v>23.5</v>
      </c>
      <c r="BW1953" s="294">
        <v>0</v>
      </c>
    </row>
    <row r="1954" spans="1:75" s="289" customFormat="1" ht="18.2" customHeight="1" x14ac:dyDescent="0.15">
      <c r="A1954" s="298">
        <v>1952</v>
      </c>
      <c r="B1954" s="299" t="s">
        <v>305</v>
      </c>
      <c r="C1954" s="299" t="s">
        <v>306</v>
      </c>
      <c r="D1954" s="313">
        <v>45170</v>
      </c>
      <c r="E1954" s="300" t="s">
        <v>3006</v>
      </c>
      <c r="F1954" s="309">
        <v>125</v>
      </c>
      <c r="G1954" s="309">
        <v>124</v>
      </c>
      <c r="H1954" s="302">
        <v>17471.07</v>
      </c>
      <c r="I1954" s="302">
        <v>29220.28</v>
      </c>
      <c r="J1954" s="302">
        <v>0</v>
      </c>
      <c r="K1954" s="302">
        <v>46691.35</v>
      </c>
      <c r="L1954" s="302">
        <v>372.41</v>
      </c>
      <c r="M1954" s="302">
        <v>0</v>
      </c>
      <c r="N1954" s="302">
        <v>0</v>
      </c>
      <c r="O1954" s="302">
        <v>0</v>
      </c>
      <c r="P1954" s="302">
        <v>0</v>
      </c>
      <c r="Q1954" s="302">
        <v>0</v>
      </c>
      <c r="R1954" s="302">
        <v>46691.35</v>
      </c>
      <c r="S1954" s="302">
        <v>34290.04</v>
      </c>
      <c r="T1954" s="302">
        <v>139.77000000000001</v>
      </c>
      <c r="U1954" s="302">
        <v>0</v>
      </c>
      <c r="V1954" s="302">
        <v>0</v>
      </c>
      <c r="W1954" s="302">
        <v>0</v>
      </c>
      <c r="X1954" s="302">
        <v>0</v>
      </c>
      <c r="Y1954" s="302">
        <v>0</v>
      </c>
      <c r="Z1954" s="302">
        <v>34429.81</v>
      </c>
      <c r="AA1954" s="302">
        <v>0</v>
      </c>
      <c r="AB1954" s="302">
        <v>0</v>
      </c>
      <c r="AC1954" s="302">
        <v>0</v>
      </c>
      <c r="AD1954" s="302">
        <v>0</v>
      </c>
      <c r="AE1954" s="302">
        <v>0</v>
      </c>
      <c r="AF1954" s="302">
        <v>0</v>
      </c>
      <c r="AG1954" s="302">
        <v>0</v>
      </c>
      <c r="AH1954" s="302">
        <v>0</v>
      </c>
      <c r="AI1954" s="302">
        <v>0</v>
      </c>
      <c r="AJ1954" s="302">
        <v>0</v>
      </c>
      <c r="AK1954" s="302">
        <v>0</v>
      </c>
      <c r="AL1954" s="302">
        <v>0</v>
      </c>
      <c r="AM1954" s="302">
        <v>0</v>
      </c>
      <c r="AN1954" s="302">
        <v>0</v>
      </c>
      <c r="AO1954" s="302">
        <v>0</v>
      </c>
      <c r="AP1954" s="302">
        <v>0</v>
      </c>
      <c r="AQ1954" s="302">
        <v>0</v>
      </c>
      <c r="AR1954" s="302">
        <v>0</v>
      </c>
      <c r="AS1954" s="302">
        <v>0</v>
      </c>
      <c r="AT1954" s="295">
        <f t="shared" si="30"/>
        <v>0</v>
      </c>
      <c r="AU1954" s="302">
        <v>29592.69</v>
      </c>
      <c r="AV1954" s="302">
        <v>34429.81</v>
      </c>
      <c r="AW1954" s="303">
        <v>39</v>
      </c>
      <c r="AX1954" s="303">
        <v>240</v>
      </c>
      <c r="AY1954" s="302">
        <v>228999.98</v>
      </c>
      <c r="AZ1954" s="302">
        <v>54563.88</v>
      </c>
      <c r="BA1954" s="301">
        <v>90.000005000000002</v>
      </c>
      <c r="BB1954" s="301">
        <v>77.014716208905099</v>
      </c>
      <c r="BC1954" s="301">
        <v>9.6</v>
      </c>
      <c r="BD1954" s="301"/>
      <c r="BE1954" s="300" t="s">
        <v>4204</v>
      </c>
      <c r="BF1954" s="298"/>
      <c r="BG1954" s="300" t="s">
        <v>358</v>
      </c>
      <c r="BH1954" s="300" t="s">
        <v>182</v>
      </c>
      <c r="BI1954" s="300" t="s">
        <v>359</v>
      </c>
      <c r="BJ1954" s="300" t="s">
        <v>4205</v>
      </c>
      <c r="BK1954" s="299" t="s">
        <v>175</v>
      </c>
      <c r="BL1954" s="301">
        <v>365644.4442196</v>
      </c>
      <c r="BM1954" s="299" t="s">
        <v>309</v>
      </c>
      <c r="BN1954" s="301"/>
      <c r="BO1954" s="304">
        <v>39064</v>
      </c>
      <c r="BP1954" s="304">
        <v>46369</v>
      </c>
      <c r="BQ1954" s="297" t="s">
        <v>940</v>
      </c>
      <c r="BR1954" s="297" t="s">
        <v>4762</v>
      </c>
      <c r="BS1954" s="297">
        <v>39064</v>
      </c>
      <c r="BT1954" s="297">
        <v>46369</v>
      </c>
      <c r="BU1954" s="301">
        <v>17352.23</v>
      </c>
      <c r="BV1954" s="301">
        <v>47.22</v>
      </c>
      <c r="BW1954" s="301">
        <v>0</v>
      </c>
    </row>
    <row r="1955" spans="1:75" s="289" customFormat="1" ht="18.2" customHeight="1" x14ac:dyDescent="0.15">
      <c r="A1955" s="291">
        <v>1953</v>
      </c>
      <c r="B1955" s="292" t="s">
        <v>305</v>
      </c>
      <c r="C1955" s="292" t="s">
        <v>306</v>
      </c>
      <c r="D1955" s="312">
        <v>45170</v>
      </c>
      <c r="E1955" s="293" t="s">
        <v>3007</v>
      </c>
      <c r="F1955" s="308">
        <v>168</v>
      </c>
      <c r="G1955" s="308">
        <v>167</v>
      </c>
      <c r="H1955" s="295">
        <v>68960.399999999994</v>
      </c>
      <c r="I1955" s="295">
        <v>42057.919999999998</v>
      </c>
      <c r="J1955" s="295">
        <v>0</v>
      </c>
      <c r="K1955" s="295">
        <v>111018.32</v>
      </c>
      <c r="L1955" s="295">
        <v>454.84</v>
      </c>
      <c r="M1955" s="295">
        <v>0</v>
      </c>
      <c r="N1955" s="295">
        <v>0</v>
      </c>
      <c r="O1955" s="295">
        <v>0</v>
      </c>
      <c r="P1955" s="295">
        <v>0</v>
      </c>
      <c r="Q1955" s="295">
        <v>0</v>
      </c>
      <c r="R1955" s="295">
        <v>111018.32</v>
      </c>
      <c r="S1955" s="295">
        <v>125072.33</v>
      </c>
      <c r="T1955" s="295">
        <v>545.94000000000005</v>
      </c>
      <c r="U1955" s="295">
        <v>0</v>
      </c>
      <c r="V1955" s="295">
        <v>0</v>
      </c>
      <c r="W1955" s="295">
        <v>0</v>
      </c>
      <c r="X1955" s="295">
        <v>0</v>
      </c>
      <c r="Y1955" s="295">
        <v>0</v>
      </c>
      <c r="Z1955" s="295">
        <v>125618.27</v>
      </c>
      <c r="AA1955" s="295">
        <v>0</v>
      </c>
      <c r="AB1955" s="295">
        <v>0</v>
      </c>
      <c r="AC1955" s="295">
        <v>0</v>
      </c>
      <c r="AD1955" s="295">
        <v>0</v>
      </c>
      <c r="AE1955" s="295">
        <v>0</v>
      </c>
      <c r="AF1955" s="295">
        <v>0</v>
      </c>
      <c r="AG1955" s="295">
        <v>0</v>
      </c>
      <c r="AH1955" s="295">
        <v>0</v>
      </c>
      <c r="AI1955" s="295">
        <v>0</v>
      </c>
      <c r="AJ1955" s="295">
        <v>0</v>
      </c>
      <c r="AK1955" s="295">
        <v>0</v>
      </c>
      <c r="AL1955" s="295">
        <v>0</v>
      </c>
      <c r="AM1955" s="295">
        <v>0</v>
      </c>
      <c r="AN1955" s="295">
        <v>0</v>
      </c>
      <c r="AO1955" s="295">
        <v>0</v>
      </c>
      <c r="AP1955" s="295">
        <v>0</v>
      </c>
      <c r="AQ1955" s="295">
        <v>0</v>
      </c>
      <c r="AR1955" s="295">
        <v>0</v>
      </c>
      <c r="AS1955" s="295">
        <v>0</v>
      </c>
      <c r="AT1955" s="295">
        <f t="shared" si="30"/>
        <v>0</v>
      </c>
      <c r="AU1955" s="295">
        <v>42512.76</v>
      </c>
      <c r="AV1955" s="295">
        <v>125618.27</v>
      </c>
      <c r="AW1955" s="296">
        <v>99</v>
      </c>
      <c r="AX1955" s="296">
        <v>300</v>
      </c>
      <c r="AY1955" s="295">
        <v>482000</v>
      </c>
      <c r="AZ1955" s="295">
        <v>114545.84</v>
      </c>
      <c r="BA1955" s="294">
        <v>89.999996999999993</v>
      </c>
      <c r="BB1955" s="294">
        <v>87.228383561943801</v>
      </c>
      <c r="BC1955" s="294">
        <v>9.5</v>
      </c>
      <c r="BD1955" s="294"/>
      <c r="BE1955" s="293" t="s">
        <v>4204</v>
      </c>
      <c r="BF1955" s="291"/>
      <c r="BG1955" s="293" t="s">
        <v>324</v>
      </c>
      <c r="BH1955" s="293" t="s">
        <v>220</v>
      </c>
      <c r="BI1955" s="293" t="s">
        <v>325</v>
      </c>
      <c r="BJ1955" s="293" t="s">
        <v>4205</v>
      </c>
      <c r="BK1955" s="292" t="s">
        <v>175</v>
      </c>
      <c r="BL1955" s="294">
        <v>869395.12167872</v>
      </c>
      <c r="BM1955" s="292" t="s">
        <v>309</v>
      </c>
      <c r="BN1955" s="294"/>
      <c r="BO1955" s="297">
        <v>39080</v>
      </c>
      <c r="BP1955" s="297">
        <v>48211</v>
      </c>
      <c r="BQ1955" s="297" t="s">
        <v>931</v>
      </c>
      <c r="BR1955" s="297" t="s">
        <v>4779</v>
      </c>
      <c r="BS1955" s="297">
        <v>39080</v>
      </c>
      <c r="BT1955" s="297">
        <v>48211</v>
      </c>
      <c r="BU1955" s="294">
        <v>45932.6</v>
      </c>
      <c r="BV1955" s="294">
        <v>79.55</v>
      </c>
      <c r="BW1955" s="294">
        <v>0</v>
      </c>
    </row>
    <row r="1956" spans="1:75" s="289" customFormat="1" ht="18.2" customHeight="1" x14ac:dyDescent="0.15">
      <c r="A1956" s="298">
        <v>1954</v>
      </c>
      <c r="B1956" s="299" t="s">
        <v>305</v>
      </c>
      <c r="C1956" s="299" t="s">
        <v>306</v>
      </c>
      <c r="D1956" s="313">
        <v>45170</v>
      </c>
      <c r="E1956" s="300" t="s">
        <v>3008</v>
      </c>
      <c r="F1956" s="309">
        <v>156</v>
      </c>
      <c r="G1956" s="309">
        <v>155</v>
      </c>
      <c r="H1956" s="302">
        <v>24214.61</v>
      </c>
      <c r="I1956" s="302">
        <v>46060.6</v>
      </c>
      <c r="J1956" s="302">
        <v>0</v>
      </c>
      <c r="K1956" s="302">
        <v>70275.210000000006</v>
      </c>
      <c r="L1956" s="302">
        <v>516.91</v>
      </c>
      <c r="M1956" s="302">
        <v>0</v>
      </c>
      <c r="N1956" s="302">
        <v>0</v>
      </c>
      <c r="O1956" s="302">
        <v>0</v>
      </c>
      <c r="P1956" s="302">
        <v>0</v>
      </c>
      <c r="Q1956" s="302">
        <v>0</v>
      </c>
      <c r="R1956" s="302">
        <v>70275.210000000006</v>
      </c>
      <c r="S1956" s="302">
        <v>63773.95</v>
      </c>
      <c r="T1956" s="302">
        <v>191.7</v>
      </c>
      <c r="U1956" s="302">
        <v>0</v>
      </c>
      <c r="V1956" s="302">
        <v>0</v>
      </c>
      <c r="W1956" s="302">
        <v>0</v>
      </c>
      <c r="X1956" s="302">
        <v>0</v>
      </c>
      <c r="Y1956" s="302">
        <v>0</v>
      </c>
      <c r="Z1956" s="302">
        <v>63965.65</v>
      </c>
      <c r="AA1956" s="302">
        <v>0</v>
      </c>
      <c r="AB1956" s="302">
        <v>0</v>
      </c>
      <c r="AC1956" s="302">
        <v>0</v>
      </c>
      <c r="AD1956" s="302">
        <v>0</v>
      </c>
      <c r="AE1956" s="302">
        <v>0</v>
      </c>
      <c r="AF1956" s="302">
        <v>0</v>
      </c>
      <c r="AG1956" s="302">
        <v>0</v>
      </c>
      <c r="AH1956" s="302">
        <v>0</v>
      </c>
      <c r="AI1956" s="302">
        <v>0</v>
      </c>
      <c r="AJ1956" s="302">
        <v>0</v>
      </c>
      <c r="AK1956" s="302">
        <v>0</v>
      </c>
      <c r="AL1956" s="302">
        <v>0</v>
      </c>
      <c r="AM1956" s="302">
        <v>0</v>
      </c>
      <c r="AN1956" s="302">
        <v>0</v>
      </c>
      <c r="AO1956" s="302">
        <v>0</v>
      </c>
      <c r="AP1956" s="302">
        <v>0</v>
      </c>
      <c r="AQ1956" s="302">
        <v>0</v>
      </c>
      <c r="AR1956" s="302">
        <v>0</v>
      </c>
      <c r="AS1956" s="302">
        <v>0</v>
      </c>
      <c r="AT1956" s="295">
        <f t="shared" si="30"/>
        <v>0</v>
      </c>
      <c r="AU1956" s="302">
        <v>46577.51</v>
      </c>
      <c r="AV1956" s="302">
        <v>63965.65</v>
      </c>
      <c r="AW1956" s="303">
        <v>39</v>
      </c>
      <c r="AX1956" s="303">
        <v>240</v>
      </c>
      <c r="AY1956" s="302">
        <v>374999.98</v>
      </c>
      <c r="AZ1956" s="302">
        <v>76020.63</v>
      </c>
      <c r="BA1956" s="301">
        <v>76.773339000000007</v>
      </c>
      <c r="BB1956" s="301">
        <v>70.971031424314603</v>
      </c>
      <c r="BC1956" s="301">
        <v>9.5</v>
      </c>
      <c r="BD1956" s="301"/>
      <c r="BE1956" s="300" t="s">
        <v>4204</v>
      </c>
      <c r="BF1956" s="298"/>
      <c r="BG1956" s="300" t="s">
        <v>312</v>
      </c>
      <c r="BH1956" s="300" t="s">
        <v>188</v>
      </c>
      <c r="BI1956" s="300" t="s">
        <v>313</v>
      </c>
      <c r="BJ1956" s="300" t="s">
        <v>4205</v>
      </c>
      <c r="BK1956" s="299" t="s">
        <v>175</v>
      </c>
      <c r="BL1956" s="301">
        <v>550331.91593015997</v>
      </c>
      <c r="BM1956" s="299" t="s">
        <v>309</v>
      </c>
      <c r="BN1956" s="301"/>
      <c r="BO1956" s="304">
        <v>39080</v>
      </c>
      <c r="BP1956" s="304">
        <v>46385</v>
      </c>
      <c r="BQ1956" s="297" t="s">
        <v>4195</v>
      </c>
      <c r="BR1956" s="297" t="s">
        <v>4771</v>
      </c>
      <c r="BS1956" s="297">
        <v>39080</v>
      </c>
      <c r="BT1956" s="297">
        <v>46385</v>
      </c>
      <c r="BU1956" s="301">
        <v>27971.45</v>
      </c>
      <c r="BV1956" s="301">
        <v>50.32</v>
      </c>
      <c r="BW1956" s="301">
        <v>0</v>
      </c>
    </row>
    <row r="1957" spans="1:75" s="289" customFormat="1" ht="18.2" customHeight="1" x14ac:dyDescent="0.15">
      <c r="A1957" s="291">
        <v>1955</v>
      </c>
      <c r="B1957" s="292" t="s">
        <v>305</v>
      </c>
      <c r="C1957" s="292" t="s">
        <v>306</v>
      </c>
      <c r="D1957" s="312">
        <v>45170</v>
      </c>
      <c r="E1957" s="293" t="s">
        <v>3009</v>
      </c>
      <c r="F1957" s="308">
        <v>156</v>
      </c>
      <c r="G1957" s="308">
        <v>155</v>
      </c>
      <c r="H1957" s="295">
        <v>80377.8</v>
      </c>
      <c r="I1957" s="295">
        <v>54780.82</v>
      </c>
      <c r="J1957" s="295">
        <v>0</v>
      </c>
      <c r="K1957" s="295">
        <v>135158.62</v>
      </c>
      <c r="L1957" s="295">
        <v>568.01</v>
      </c>
      <c r="M1957" s="295">
        <v>0</v>
      </c>
      <c r="N1957" s="295">
        <v>0</v>
      </c>
      <c r="O1957" s="295">
        <v>0</v>
      </c>
      <c r="P1957" s="295">
        <v>0</v>
      </c>
      <c r="Q1957" s="295">
        <v>0</v>
      </c>
      <c r="R1957" s="295">
        <v>135158.62</v>
      </c>
      <c r="S1957" s="295">
        <v>116317.47</v>
      </c>
      <c r="T1957" s="295">
        <v>535.85</v>
      </c>
      <c r="U1957" s="295">
        <v>0</v>
      </c>
      <c r="V1957" s="295">
        <v>0</v>
      </c>
      <c r="W1957" s="295">
        <v>0</v>
      </c>
      <c r="X1957" s="295">
        <v>0</v>
      </c>
      <c r="Y1957" s="295">
        <v>0</v>
      </c>
      <c r="Z1957" s="295">
        <v>116853.32</v>
      </c>
      <c r="AA1957" s="295">
        <v>0</v>
      </c>
      <c r="AB1957" s="295">
        <v>0</v>
      </c>
      <c r="AC1957" s="295">
        <v>0</v>
      </c>
      <c r="AD1957" s="295">
        <v>0</v>
      </c>
      <c r="AE1957" s="295">
        <v>0</v>
      </c>
      <c r="AF1957" s="295">
        <v>0</v>
      </c>
      <c r="AG1957" s="295">
        <v>0</v>
      </c>
      <c r="AH1957" s="295">
        <v>0</v>
      </c>
      <c r="AI1957" s="295">
        <v>0</v>
      </c>
      <c r="AJ1957" s="295">
        <v>0</v>
      </c>
      <c r="AK1957" s="295">
        <v>0</v>
      </c>
      <c r="AL1957" s="295">
        <v>0</v>
      </c>
      <c r="AM1957" s="295">
        <v>0</v>
      </c>
      <c r="AN1957" s="295">
        <v>0</v>
      </c>
      <c r="AO1957" s="295">
        <v>0</v>
      </c>
      <c r="AP1957" s="295">
        <v>0</v>
      </c>
      <c r="AQ1957" s="295">
        <v>0</v>
      </c>
      <c r="AR1957" s="295">
        <v>0</v>
      </c>
      <c r="AS1957" s="295">
        <v>0</v>
      </c>
      <c r="AT1957" s="295">
        <f t="shared" si="30"/>
        <v>0</v>
      </c>
      <c r="AU1957" s="295">
        <v>55348.83</v>
      </c>
      <c r="AV1957" s="295">
        <v>116853.32</v>
      </c>
      <c r="AW1957" s="296">
        <v>99</v>
      </c>
      <c r="AX1957" s="296">
        <v>300</v>
      </c>
      <c r="AY1957" s="295">
        <v>654000.01</v>
      </c>
      <c r="AZ1957" s="295">
        <v>143020.59</v>
      </c>
      <c r="BA1957" s="294">
        <v>82.819198999999998</v>
      </c>
      <c r="BB1957" s="294">
        <v>78.266553412661594</v>
      </c>
      <c r="BC1957" s="294">
        <v>8</v>
      </c>
      <c r="BD1957" s="294"/>
      <c r="BE1957" s="293" t="s">
        <v>4204</v>
      </c>
      <c r="BF1957" s="291"/>
      <c r="BG1957" s="293" t="s">
        <v>315</v>
      </c>
      <c r="BH1957" s="293" t="s">
        <v>183</v>
      </c>
      <c r="BI1957" s="293" t="s">
        <v>771</v>
      </c>
      <c r="BJ1957" s="293" t="s">
        <v>4205</v>
      </c>
      <c r="BK1957" s="292" t="s">
        <v>175</v>
      </c>
      <c r="BL1957" s="294">
        <v>1058440.1284475201</v>
      </c>
      <c r="BM1957" s="292" t="s">
        <v>309</v>
      </c>
      <c r="BN1957" s="294"/>
      <c r="BO1957" s="297">
        <v>39080</v>
      </c>
      <c r="BP1957" s="297">
        <v>48211</v>
      </c>
      <c r="BQ1957" s="297" t="s">
        <v>958</v>
      </c>
      <c r="BR1957" s="297" t="s">
        <v>4792</v>
      </c>
      <c r="BS1957" s="297">
        <v>39080</v>
      </c>
      <c r="BT1957" s="297">
        <v>48211</v>
      </c>
      <c r="BU1957" s="294">
        <v>45299.96</v>
      </c>
      <c r="BV1957" s="294">
        <v>53.93</v>
      </c>
      <c r="BW1957" s="294">
        <v>0</v>
      </c>
    </row>
    <row r="1958" spans="1:75" s="289" customFormat="1" ht="18.2" customHeight="1" x14ac:dyDescent="0.15">
      <c r="A1958" s="298">
        <v>1956</v>
      </c>
      <c r="B1958" s="299" t="s">
        <v>305</v>
      </c>
      <c r="C1958" s="299" t="s">
        <v>306</v>
      </c>
      <c r="D1958" s="313">
        <v>45170</v>
      </c>
      <c r="E1958" s="300" t="s">
        <v>3010</v>
      </c>
      <c r="F1958" s="299" t="s">
        <v>4163</v>
      </c>
      <c r="G1958" s="309">
        <v>0</v>
      </c>
      <c r="H1958" s="302">
        <v>1858.74</v>
      </c>
      <c r="I1958" s="302">
        <v>0</v>
      </c>
      <c r="J1958" s="302">
        <v>0</v>
      </c>
      <c r="K1958" s="302">
        <v>1858.74</v>
      </c>
      <c r="L1958" s="302">
        <v>703.66</v>
      </c>
      <c r="M1958" s="302">
        <v>0</v>
      </c>
      <c r="N1958" s="302">
        <v>0</v>
      </c>
      <c r="O1958" s="302">
        <v>703.66</v>
      </c>
      <c r="P1958" s="302">
        <v>1155.08</v>
      </c>
      <c r="Q1958" s="302">
        <v>0</v>
      </c>
      <c r="R1958" s="302">
        <v>0</v>
      </c>
      <c r="S1958" s="302">
        <v>0</v>
      </c>
      <c r="T1958" s="302">
        <v>14.72</v>
      </c>
      <c r="U1958" s="302">
        <v>0</v>
      </c>
      <c r="V1958" s="302">
        <v>0</v>
      </c>
      <c r="W1958" s="302">
        <v>14.72</v>
      </c>
      <c r="X1958" s="302">
        <v>0</v>
      </c>
      <c r="Y1958" s="302">
        <v>0</v>
      </c>
      <c r="Z1958" s="302">
        <v>0</v>
      </c>
      <c r="AA1958" s="302">
        <v>57.1</v>
      </c>
      <c r="AB1958" s="302">
        <v>0</v>
      </c>
      <c r="AC1958" s="302">
        <v>0</v>
      </c>
      <c r="AD1958" s="302">
        <v>0</v>
      </c>
      <c r="AE1958" s="302">
        <v>0</v>
      </c>
      <c r="AF1958" s="302">
        <v>-14.42</v>
      </c>
      <c r="AG1958" s="302">
        <v>38.770000000000003</v>
      </c>
      <c r="AH1958" s="302">
        <v>102.97</v>
      </c>
      <c r="AI1958" s="302">
        <v>0</v>
      </c>
      <c r="AJ1958" s="302">
        <v>0</v>
      </c>
      <c r="AK1958" s="302">
        <v>0</v>
      </c>
      <c r="AL1958" s="302">
        <v>0</v>
      </c>
      <c r="AM1958" s="302">
        <v>0</v>
      </c>
      <c r="AN1958" s="302">
        <v>0</v>
      </c>
      <c r="AO1958" s="302">
        <v>0</v>
      </c>
      <c r="AP1958" s="302">
        <v>0</v>
      </c>
      <c r="AQ1958" s="302">
        <v>116.84</v>
      </c>
      <c r="AR1958" s="302">
        <v>1021.62</v>
      </c>
      <c r="AS1958" s="302">
        <v>0</v>
      </c>
      <c r="AT1958" s="295">
        <f t="shared" si="30"/>
        <v>1153.0999999999999</v>
      </c>
      <c r="AU1958" s="302">
        <v>0</v>
      </c>
      <c r="AV1958" s="302">
        <v>0</v>
      </c>
      <c r="AW1958" s="303">
        <v>99</v>
      </c>
      <c r="AX1958" s="303">
        <v>300</v>
      </c>
      <c r="AY1958" s="302">
        <v>383799.99</v>
      </c>
      <c r="AZ1958" s="302">
        <v>82223.240000000005</v>
      </c>
      <c r="BA1958" s="301">
        <v>81.133431000000002</v>
      </c>
      <c r="BB1958" s="301">
        <v>0</v>
      </c>
      <c r="BC1958" s="301">
        <v>9.5</v>
      </c>
      <c r="BD1958" s="301"/>
      <c r="BE1958" s="300" t="s">
        <v>4204</v>
      </c>
      <c r="BF1958" s="298"/>
      <c r="BG1958" s="300" t="s">
        <v>320</v>
      </c>
      <c r="BH1958" s="300" t="s">
        <v>197</v>
      </c>
      <c r="BI1958" s="300" t="s">
        <v>373</v>
      </c>
      <c r="BJ1958" s="300" t="s">
        <v>103</v>
      </c>
      <c r="BK1958" s="299" t="s">
        <v>175</v>
      </c>
      <c r="BL1958" s="301">
        <v>0</v>
      </c>
      <c r="BM1958" s="299" t="s">
        <v>309</v>
      </c>
      <c r="BN1958" s="301"/>
      <c r="BO1958" s="304">
        <v>39080</v>
      </c>
      <c r="BP1958" s="304">
        <v>48211</v>
      </c>
      <c r="BQ1958" s="297" t="s">
        <v>4757</v>
      </c>
      <c r="BR1958" s="297" t="s">
        <v>4764</v>
      </c>
      <c r="BS1958" s="297">
        <v>39080</v>
      </c>
      <c r="BT1958" s="297">
        <v>48211</v>
      </c>
      <c r="BU1958" s="301">
        <v>0</v>
      </c>
      <c r="BV1958" s="301">
        <v>0</v>
      </c>
      <c r="BW1958" s="301">
        <v>0</v>
      </c>
    </row>
    <row r="1959" spans="1:75" s="289" customFormat="1" ht="18.2" customHeight="1" x14ac:dyDescent="0.15">
      <c r="A1959" s="291">
        <v>1957</v>
      </c>
      <c r="B1959" s="292" t="s">
        <v>305</v>
      </c>
      <c r="C1959" s="292" t="s">
        <v>306</v>
      </c>
      <c r="D1959" s="312">
        <v>45170</v>
      </c>
      <c r="E1959" s="293" t="s">
        <v>3011</v>
      </c>
      <c r="F1959" s="308">
        <v>0</v>
      </c>
      <c r="G1959" s="308">
        <v>0</v>
      </c>
      <c r="H1959" s="295">
        <v>35043.22</v>
      </c>
      <c r="I1959" s="295">
        <v>0</v>
      </c>
      <c r="J1959" s="295">
        <v>0</v>
      </c>
      <c r="K1959" s="295">
        <v>35043.22</v>
      </c>
      <c r="L1959" s="295">
        <v>384.08</v>
      </c>
      <c r="M1959" s="295">
        <v>0</v>
      </c>
      <c r="N1959" s="295">
        <v>0</v>
      </c>
      <c r="O1959" s="295">
        <v>384.08</v>
      </c>
      <c r="P1959" s="295">
        <v>0</v>
      </c>
      <c r="Q1959" s="295">
        <v>0</v>
      </c>
      <c r="R1959" s="295">
        <v>34659.14</v>
      </c>
      <c r="S1959" s="295">
        <v>0</v>
      </c>
      <c r="T1959" s="295">
        <v>277.43</v>
      </c>
      <c r="U1959" s="295">
        <v>0</v>
      </c>
      <c r="V1959" s="295">
        <v>0</v>
      </c>
      <c r="W1959" s="295">
        <v>277.43</v>
      </c>
      <c r="X1959" s="295">
        <v>0</v>
      </c>
      <c r="Y1959" s="295">
        <v>0</v>
      </c>
      <c r="Z1959" s="295">
        <v>0</v>
      </c>
      <c r="AA1959" s="295">
        <v>52.58</v>
      </c>
      <c r="AB1959" s="295">
        <v>0</v>
      </c>
      <c r="AC1959" s="295">
        <v>0</v>
      </c>
      <c r="AD1959" s="295">
        <v>0</v>
      </c>
      <c r="AE1959" s="295">
        <v>0</v>
      </c>
      <c r="AF1959" s="295">
        <v>-13.18</v>
      </c>
      <c r="AG1959" s="295">
        <v>35.700000000000003</v>
      </c>
      <c r="AH1959" s="295">
        <v>94.29</v>
      </c>
      <c r="AI1959" s="295">
        <v>0</v>
      </c>
      <c r="AJ1959" s="295">
        <v>0</v>
      </c>
      <c r="AK1959" s="295">
        <v>0</v>
      </c>
      <c r="AL1959" s="295">
        <v>0</v>
      </c>
      <c r="AM1959" s="295">
        <v>0</v>
      </c>
      <c r="AN1959" s="295">
        <v>0</v>
      </c>
      <c r="AO1959" s="295">
        <v>0</v>
      </c>
      <c r="AP1959" s="295">
        <v>0</v>
      </c>
      <c r="AQ1959" s="295">
        <v>0</v>
      </c>
      <c r="AR1959" s="295">
        <v>0</v>
      </c>
      <c r="AS1959" s="295">
        <v>5.1079999999999997E-3</v>
      </c>
      <c r="AT1959" s="295">
        <f t="shared" si="30"/>
        <v>830.89489200000003</v>
      </c>
      <c r="AU1959" s="295">
        <v>0</v>
      </c>
      <c r="AV1959" s="295">
        <v>0</v>
      </c>
      <c r="AW1959" s="296">
        <v>99</v>
      </c>
      <c r="AX1959" s="296">
        <v>300</v>
      </c>
      <c r="AY1959" s="295">
        <v>318600</v>
      </c>
      <c r="AZ1959" s="295">
        <v>75714.33</v>
      </c>
      <c r="BA1959" s="294">
        <v>90.000004000000004</v>
      </c>
      <c r="BB1959" s="294">
        <v>41.198578111125897</v>
      </c>
      <c r="BC1959" s="294">
        <v>9.5</v>
      </c>
      <c r="BD1959" s="294"/>
      <c r="BE1959" s="293" t="s">
        <v>4204</v>
      </c>
      <c r="BF1959" s="291"/>
      <c r="BG1959" s="293" t="s">
        <v>312</v>
      </c>
      <c r="BH1959" s="293" t="s">
        <v>199</v>
      </c>
      <c r="BI1959" s="293" t="s">
        <v>357</v>
      </c>
      <c r="BJ1959" s="293" t="s">
        <v>103</v>
      </c>
      <c r="BK1959" s="292" t="s">
        <v>175</v>
      </c>
      <c r="BL1959" s="294">
        <v>271419.05261744</v>
      </c>
      <c r="BM1959" s="292" t="s">
        <v>309</v>
      </c>
      <c r="BN1959" s="294"/>
      <c r="BO1959" s="297">
        <v>39080</v>
      </c>
      <c r="BP1959" s="297">
        <v>48211</v>
      </c>
      <c r="BQ1959" s="297" t="s">
        <v>4757</v>
      </c>
      <c r="BR1959" s="297" t="s">
        <v>4764</v>
      </c>
      <c r="BS1959" s="297">
        <v>39080</v>
      </c>
      <c r="BT1959" s="297">
        <v>48211</v>
      </c>
      <c r="BU1959" s="294">
        <v>0</v>
      </c>
      <c r="BV1959" s="294">
        <v>52.58</v>
      </c>
      <c r="BW1959" s="294">
        <v>0</v>
      </c>
    </row>
    <row r="1960" spans="1:75" s="289" customFormat="1" ht="18.2" customHeight="1" x14ac:dyDescent="0.15">
      <c r="A1960" s="298">
        <v>1958</v>
      </c>
      <c r="B1960" s="299" t="s">
        <v>305</v>
      </c>
      <c r="C1960" s="299" t="s">
        <v>306</v>
      </c>
      <c r="D1960" s="313">
        <v>45170</v>
      </c>
      <c r="E1960" s="300" t="s">
        <v>3012</v>
      </c>
      <c r="F1960" s="309">
        <v>161</v>
      </c>
      <c r="G1960" s="309">
        <v>160</v>
      </c>
      <c r="H1960" s="302">
        <v>45939.4</v>
      </c>
      <c r="I1960" s="302">
        <v>27439.32</v>
      </c>
      <c r="J1960" s="302">
        <v>0</v>
      </c>
      <c r="K1960" s="302">
        <v>73378.720000000001</v>
      </c>
      <c r="L1960" s="302">
        <v>303.04000000000002</v>
      </c>
      <c r="M1960" s="302">
        <v>0</v>
      </c>
      <c r="N1960" s="302">
        <v>0</v>
      </c>
      <c r="O1960" s="302">
        <v>0</v>
      </c>
      <c r="P1960" s="302">
        <v>0</v>
      </c>
      <c r="Q1960" s="302">
        <v>0</v>
      </c>
      <c r="R1960" s="302">
        <v>73378.720000000001</v>
      </c>
      <c r="S1960" s="302">
        <v>79066.070000000007</v>
      </c>
      <c r="T1960" s="302">
        <v>363.69</v>
      </c>
      <c r="U1960" s="302">
        <v>0</v>
      </c>
      <c r="V1960" s="302">
        <v>0</v>
      </c>
      <c r="W1960" s="302">
        <v>0</v>
      </c>
      <c r="X1960" s="302">
        <v>0</v>
      </c>
      <c r="Y1960" s="302">
        <v>0</v>
      </c>
      <c r="Z1960" s="302">
        <v>79429.759999999995</v>
      </c>
      <c r="AA1960" s="302">
        <v>0</v>
      </c>
      <c r="AB1960" s="302">
        <v>0</v>
      </c>
      <c r="AC1960" s="302">
        <v>0</v>
      </c>
      <c r="AD1960" s="302">
        <v>0</v>
      </c>
      <c r="AE1960" s="302">
        <v>0</v>
      </c>
      <c r="AF1960" s="302">
        <v>0</v>
      </c>
      <c r="AG1960" s="302">
        <v>0</v>
      </c>
      <c r="AH1960" s="302">
        <v>0</v>
      </c>
      <c r="AI1960" s="302">
        <v>0</v>
      </c>
      <c r="AJ1960" s="302">
        <v>0</v>
      </c>
      <c r="AK1960" s="302">
        <v>0</v>
      </c>
      <c r="AL1960" s="302">
        <v>0</v>
      </c>
      <c r="AM1960" s="302">
        <v>0</v>
      </c>
      <c r="AN1960" s="302">
        <v>0</v>
      </c>
      <c r="AO1960" s="302">
        <v>0</v>
      </c>
      <c r="AP1960" s="302">
        <v>0</v>
      </c>
      <c r="AQ1960" s="302">
        <v>0</v>
      </c>
      <c r="AR1960" s="302">
        <v>0</v>
      </c>
      <c r="AS1960" s="302">
        <v>0</v>
      </c>
      <c r="AT1960" s="295">
        <f t="shared" si="30"/>
        <v>0</v>
      </c>
      <c r="AU1960" s="302">
        <v>27742.36</v>
      </c>
      <c r="AV1960" s="302">
        <v>79429.759999999995</v>
      </c>
      <c r="AW1960" s="303">
        <v>99</v>
      </c>
      <c r="AX1960" s="303">
        <v>300</v>
      </c>
      <c r="AY1960" s="302">
        <v>390931.23</v>
      </c>
      <c r="AZ1960" s="302">
        <v>76311.09</v>
      </c>
      <c r="BA1960" s="301">
        <v>73.926051000000001</v>
      </c>
      <c r="BB1960" s="301">
        <v>71.085329760519997</v>
      </c>
      <c r="BC1960" s="301">
        <v>9.5</v>
      </c>
      <c r="BD1960" s="301"/>
      <c r="BE1960" s="300" t="s">
        <v>4204</v>
      </c>
      <c r="BF1960" s="298"/>
      <c r="BG1960" s="300" t="s">
        <v>320</v>
      </c>
      <c r="BH1960" s="300" t="s">
        <v>197</v>
      </c>
      <c r="BI1960" s="300" t="s">
        <v>373</v>
      </c>
      <c r="BJ1960" s="300" t="s">
        <v>4205</v>
      </c>
      <c r="BK1960" s="299" t="s">
        <v>175</v>
      </c>
      <c r="BL1960" s="301">
        <v>574635.80067711999</v>
      </c>
      <c r="BM1960" s="299" t="s">
        <v>309</v>
      </c>
      <c r="BN1960" s="301"/>
      <c r="BO1960" s="304">
        <v>39080</v>
      </c>
      <c r="BP1960" s="304">
        <v>48211</v>
      </c>
      <c r="BQ1960" s="297" t="s">
        <v>946</v>
      </c>
      <c r="BR1960" s="297" t="s">
        <v>4775</v>
      </c>
      <c r="BS1960" s="297">
        <v>39080</v>
      </c>
      <c r="BT1960" s="297">
        <v>48211</v>
      </c>
      <c r="BU1960" s="301">
        <v>29744.22</v>
      </c>
      <c r="BV1960" s="301">
        <v>52.99</v>
      </c>
      <c r="BW1960" s="301">
        <v>0</v>
      </c>
    </row>
    <row r="1961" spans="1:75" s="289" customFormat="1" ht="18.2" customHeight="1" x14ac:dyDescent="0.15">
      <c r="A1961" s="291">
        <v>1959</v>
      </c>
      <c r="B1961" s="292" t="s">
        <v>305</v>
      </c>
      <c r="C1961" s="292" t="s">
        <v>306</v>
      </c>
      <c r="D1961" s="312">
        <v>45170</v>
      </c>
      <c r="E1961" s="293" t="s">
        <v>3013</v>
      </c>
      <c r="F1961" s="308">
        <v>155</v>
      </c>
      <c r="G1961" s="308">
        <v>154</v>
      </c>
      <c r="H1961" s="295">
        <v>47615.8</v>
      </c>
      <c r="I1961" s="295">
        <v>27898.02</v>
      </c>
      <c r="J1961" s="295">
        <v>0</v>
      </c>
      <c r="K1961" s="295">
        <v>75513.820000000007</v>
      </c>
      <c r="L1961" s="295">
        <v>314.12</v>
      </c>
      <c r="M1961" s="295">
        <v>0</v>
      </c>
      <c r="N1961" s="295">
        <v>0</v>
      </c>
      <c r="O1961" s="295">
        <v>0</v>
      </c>
      <c r="P1961" s="295">
        <v>0</v>
      </c>
      <c r="Q1961" s="295">
        <v>0</v>
      </c>
      <c r="R1961" s="295">
        <v>75513.820000000007</v>
      </c>
      <c r="S1961" s="295">
        <v>78528.3</v>
      </c>
      <c r="T1961" s="295">
        <v>376.96</v>
      </c>
      <c r="U1961" s="295">
        <v>0</v>
      </c>
      <c r="V1961" s="295">
        <v>0</v>
      </c>
      <c r="W1961" s="295">
        <v>0</v>
      </c>
      <c r="X1961" s="295">
        <v>0</v>
      </c>
      <c r="Y1961" s="295">
        <v>0</v>
      </c>
      <c r="Z1961" s="295">
        <v>78905.259999999995</v>
      </c>
      <c r="AA1961" s="295">
        <v>0</v>
      </c>
      <c r="AB1961" s="295">
        <v>0</v>
      </c>
      <c r="AC1961" s="295">
        <v>0</v>
      </c>
      <c r="AD1961" s="295">
        <v>0</v>
      </c>
      <c r="AE1961" s="295">
        <v>0</v>
      </c>
      <c r="AF1961" s="295">
        <v>0</v>
      </c>
      <c r="AG1961" s="295">
        <v>0</v>
      </c>
      <c r="AH1961" s="295">
        <v>0</v>
      </c>
      <c r="AI1961" s="295">
        <v>0</v>
      </c>
      <c r="AJ1961" s="295">
        <v>0</v>
      </c>
      <c r="AK1961" s="295">
        <v>0</v>
      </c>
      <c r="AL1961" s="295">
        <v>0</v>
      </c>
      <c r="AM1961" s="295">
        <v>0</v>
      </c>
      <c r="AN1961" s="295">
        <v>0</v>
      </c>
      <c r="AO1961" s="295">
        <v>0</v>
      </c>
      <c r="AP1961" s="295">
        <v>0</v>
      </c>
      <c r="AQ1961" s="295">
        <v>0</v>
      </c>
      <c r="AR1961" s="295">
        <v>0</v>
      </c>
      <c r="AS1961" s="295">
        <v>0</v>
      </c>
      <c r="AT1961" s="295">
        <f t="shared" si="30"/>
        <v>0</v>
      </c>
      <c r="AU1961" s="295">
        <v>28212.14</v>
      </c>
      <c r="AV1961" s="295">
        <v>78905.259999999995</v>
      </c>
      <c r="AW1961" s="296">
        <v>99</v>
      </c>
      <c r="AX1961" s="296">
        <v>300</v>
      </c>
      <c r="AY1961" s="295">
        <v>383799.99</v>
      </c>
      <c r="AZ1961" s="295">
        <v>79097.75</v>
      </c>
      <c r="BA1961" s="294">
        <v>78.049367000000004</v>
      </c>
      <c r="BB1961" s="294">
        <v>74.512939378831106</v>
      </c>
      <c r="BC1961" s="294">
        <v>9.5</v>
      </c>
      <c r="BD1961" s="294"/>
      <c r="BE1961" s="293" t="s">
        <v>4204</v>
      </c>
      <c r="BF1961" s="291"/>
      <c r="BG1961" s="293" t="s">
        <v>320</v>
      </c>
      <c r="BH1961" s="293" t="s">
        <v>197</v>
      </c>
      <c r="BI1961" s="293" t="s">
        <v>373</v>
      </c>
      <c r="BJ1961" s="293" t="s">
        <v>4205</v>
      </c>
      <c r="BK1961" s="292" t="s">
        <v>175</v>
      </c>
      <c r="BL1961" s="294">
        <v>591355.97374672</v>
      </c>
      <c r="BM1961" s="292" t="s">
        <v>309</v>
      </c>
      <c r="BN1961" s="294"/>
      <c r="BO1961" s="297">
        <v>39080</v>
      </c>
      <c r="BP1961" s="297">
        <v>48211</v>
      </c>
      <c r="BQ1961" s="297" t="s">
        <v>4231</v>
      </c>
      <c r="BR1961" s="297" t="s">
        <v>4796</v>
      </c>
      <c r="BS1961" s="297">
        <v>39080</v>
      </c>
      <c r="BT1961" s="297">
        <v>48211</v>
      </c>
      <c r="BU1961" s="294">
        <v>29679.439999999999</v>
      </c>
      <c r="BV1961" s="294">
        <v>54.93</v>
      </c>
      <c r="BW1961" s="294">
        <v>0</v>
      </c>
    </row>
    <row r="1962" spans="1:75" s="289" customFormat="1" ht="18.2" customHeight="1" x14ac:dyDescent="0.15">
      <c r="A1962" s="298">
        <v>1960</v>
      </c>
      <c r="B1962" s="299" t="s">
        <v>305</v>
      </c>
      <c r="C1962" s="299" t="s">
        <v>306</v>
      </c>
      <c r="D1962" s="313">
        <v>45170</v>
      </c>
      <c r="E1962" s="300" t="s">
        <v>3014</v>
      </c>
      <c r="F1962" s="309">
        <v>162</v>
      </c>
      <c r="G1962" s="309">
        <v>161</v>
      </c>
      <c r="H1962" s="302">
        <v>47849.15</v>
      </c>
      <c r="I1962" s="302">
        <v>28665.33</v>
      </c>
      <c r="J1962" s="302">
        <v>0</v>
      </c>
      <c r="K1962" s="302">
        <v>76514.48</v>
      </c>
      <c r="L1962" s="302">
        <v>315.60000000000002</v>
      </c>
      <c r="M1962" s="302">
        <v>0</v>
      </c>
      <c r="N1962" s="302">
        <v>0</v>
      </c>
      <c r="O1962" s="302">
        <v>0</v>
      </c>
      <c r="P1962" s="302">
        <v>0</v>
      </c>
      <c r="Q1962" s="302">
        <v>0</v>
      </c>
      <c r="R1962" s="302">
        <v>76514.48</v>
      </c>
      <c r="S1962" s="302">
        <v>83134.679999999993</v>
      </c>
      <c r="T1962" s="302">
        <v>378.81</v>
      </c>
      <c r="U1962" s="302">
        <v>0</v>
      </c>
      <c r="V1962" s="302">
        <v>0</v>
      </c>
      <c r="W1962" s="302">
        <v>0</v>
      </c>
      <c r="X1962" s="302">
        <v>0</v>
      </c>
      <c r="Y1962" s="302">
        <v>0</v>
      </c>
      <c r="Z1962" s="302">
        <v>83513.490000000005</v>
      </c>
      <c r="AA1962" s="302">
        <v>0</v>
      </c>
      <c r="AB1962" s="302">
        <v>0</v>
      </c>
      <c r="AC1962" s="302">
        <v>0</v>
      </c>
      <c r="AD1962" s="302">
        <v>0</v>
      </c>
      <c r="AE1962" s="302">
        <v>0</v>
      </c>
      <c r="AF1962" s="302">
        <v>0</v>
      </c>
      <c r="AG1962" s="302">
        <v>0</v>
      </c>
      <c r="AH1962" s="302">
        <v>0</v>
      </c>
      <c r="AI1962" s="302">
        <v>0</v>
      </c>
      <c r="AJ1962" s="302">
        <v>0</v>
      </c>
      <c r="AK1962" s="302">
        <v>0</v>
      </c>
      <c r="AL1962" s="302">
        <v>0</v>
      </c>
      <c r="AM1962" s="302">
        <v>0</v>
      </c>
      <c r="AN1962" s="302">
        <v>0</v>
      </c>
      <c r="AO1962" s="302">
        <v>0</v>
      </c>
      <c r="AP1962" s="302">
        <v>0</v>
      </c>
      <c r="AQ1962" s="302">
        <v>0</v>
      </c>
      <c r="AR1962" s="302">
        <v>0</v>
      </c>
      <c r="AS1962" s="302">
        <v>0</v>
      </c>
      <c r="AT1962" s="295">
        <f t="shared" si="30"/>
        <v>0</v>
      </c>
      <c r="AU1962" s="302">
        <v>28980.93</v>
      </c>
      <c r="AV1962" s="302">
        <v>83513.490000000005</v>
      </c>
      <c r="AW1962" s="303">
        <v>99</v>
      </c>
      <c r="AX1962" s="303">
        <v>300</v>
      </c>
      <c r="AY1962" s="302">
        <v>383799.99</v>
      </c>
      <c r="AZ1962" s="302">
        <v>79479.710000000006</v>
      </c>
      <c r="BA1962" s="301">
        <v>78.426265000000001</v>
      </c>
      <c r="BB1962" s="301">
        <v>75.500336939040196</v>
      </c>
      <c r="BC1962" s="301">
        <v>9.5</v>
      </c>
      <c r="BD1962" s="301"/>
      <c r="BE1962" s="300" t="s">
        <v>4204</v>
      </c>
      <c r="BF1962" s="298"/>
      <c r="BG1962" s="300" t="s">
        <v>320</v>
      </c>
      <c r="BH1962" s="300" t="s">
        <v>197</v>
      </c>
      <c r="BI1962" s="300" t="s">
        <v>373</v>
      </c>
      <c r="BJ1962" s="300" t="s">
        <v>4205</v>
      </c>
      <c r="BK1962" s="299" t="s">
        <v>175</v>
      </c>
      <c r="BL1962" s="301">
        <v>599192.23827007995</v>
      </c>
      <c r="BM1962" s="299" t="s">
        <v>309</v>
      </c>
      <c r="BN1962" s="301"/>
      <c r="BO1962" s="304">
        <v>39080</v>
      </c>
      <c r="BP1962" s="304">
        <v>48211</v>
      </c>
      <c r="BQ1962" s="297" t="s">
        <v>4195</v>
      </c>
      <c r="BR1962" s="297" t="s">
        <v>4771</v>
      </c>
      <c r="BS1962" s="297">
        <v>39080</v>
      </c>
      <c r="BT1962" s="297">
        <v>48211</v>
      </c>
      <c r="BU1962" s="301">
        <v>31057.84</v>
      </c>
      <c r="BV1962" s="301">
        <v>55.19</v>
      </c>
      <c r="BW1962" s="301">
        <v>0</v>
      </c>
    </row>
    <row r="1963" spans="1:75" s="289" customFormat="1" ht="18.2" customHeight="1" x14ac:dyDescent="0.15">
      <c r="A1963" s="291">
        <v>1961</v>
      </c>
      <c r="B1963" s="292" t="s">
        <v>305</v>
      </c>
      <c r="C1963" s="292" t="s">
        <v>306</v>
      </c>
      <c r="D1963" s="312">
        <v>45170</v>
      </c>
      <c r="E1963" s="293" t="s">
        <v>3015</v>
      </c>
      <c r="F1963" s="308">
        <v>154</v>
      </c>
      <c r="G1963" s="308">
        <v>153</v>
      </c>
      <c r="H1963" s="295">
        <v>44349.760000000002</v>
      </c>
      <c r="I1963" s="295">
        <v>25896.05</v>
      </c>
      <c r="J1963" s="295">
        <v>0</v>
      </c>
      <c r="K1963" s="295">
        <v>70245.81</v>
      </c>
      <c r="L1963" s="295">
        <v>292.56</v>
      </c>
      <c r="M1963" s="295">
        <v>0</v>
      </c>
      <c r="N1963" s="295">
        <v>0</v>
      </c>
      <c r="O1963" s="295">
        <v>0</v>
      </c>
      <c r="P1963" s="295">
        <v>0</v>
      </c>
      <c r="Q1963" s="295">
        <v>0</v>
      </c>
      <c r="R1963" s="295">
        <v>70245.81</v>
      </c>
      <c r="S1963" s="295">
        <v>72583.929999999993</v>
      </c>
      <c r="T1963" s="295">
        <v>351.1</v>
      </c>
      <c r="U1963" s="295">
        <v>0</v>
      </c>
      <c r="V1963" s="295">
        <v>0</v>
      </c>
      <c r="W1963" s="295">
        <v>0</v>
      </c>
      <c r="X1963" s="295">
        <v>0</v>
      </c>
      <c r="Y1963" s="295">
        <v>0</v>
      </c>
      <c r="Z1963" s="295">
        <v>72935.03</v>
      </c>
      <c r="AA1963" s="295">
        <v>0</v>
      </c>
      <c r="AB1963" s="295">
        <v>0</v>
      </c>
      <c r="AC1963" s="295">
        <v>0</v>
      </c>
      <c r="AD1963" s="295">
        <v>0</v>
      </c>
      <c r="AE1963" s="295">
        <v>0</v>
      </c>
      <c r="AF1963" s="295">
        <v>0</v>
      </c>
      <c r="AG1963" s="295">
        <v>0</v>
      </c>
      <c r="AH1963" s="295">
        <v>0</v>
      </c>
      <c r="AI1963" s="295">
        <v>0</v>
      </c>
      <c r="AJ1963" s="295">
        <v>0</v>
      </c>
      <c r="AK1963" s="295">
        <v>0</v>
      </c>
      <c r="AL1963" s="295">
        <v>0</v>
      </c>
      <c r="AM1963" s="295">
        <v>0</v>
      </c>
      <c r="AN1963" s="295">
        <v>0</v>
      </c>
      <c r="AO1963" s="295">
        <v>0</v>
      </c>
      <c r="AP1963" s="295">
        <v>0</v>
      </c>
      <c r="AQ1963" s="295">
        <v>0</v>
      </c>
      <c r="AR1963" s="295">
        <v>0</v>
      </c>
      <c r="AS1963" s="295">
        <v>0</v>
      </c>
      <c r="AT1963" s="295">
        <f t="shared" si="30"/>
        <v>0</v>
      </c>
      <c r="AU1963" s="295">
        <v>26188.61</v>
      </c>
      <c r="AV1963" s="295">
        <v>72935.03</v>
      </c>
      <c r="AW1963" s="296">
        <v>99</v>
      </c>
      <c r="AX1963" s="296">
        <v>300</v>
      </c>
      <c r="AY1963" s="295">
        <v>383799.99</v>
      </c>
      <c r="AZ1963" s="295">
        <v>73670.559999999998</v>
      </c>
      <c r="BA1963" s="294">
        <v>72.694111000000007</v>
      </c>
      <c r="BB1963" s="294">
        <v>69.314753538250699</v>
      </c>
      <c r="BC1963" s="294">
        <v>9.5</v>
      </c>
      <c r="BD1963" s="294"/>
      <c r="BE1963" s="293" t="s">
        <v>4204</v>
      </c>
      <c r="BF1963" s="291"/>
      <c r="BG1963" s="293" t="s">
        <v>320</v>
      </c>
      <c r="BH1963" s="293" t="s">
        <v>197</v>
      </c>
      <c r="BI1963" s="293" t="s">
        <v>373</v>
      </c>
      <c r="BJ1963" s="293" t="s">
        <v>4205</v>
      </c>
      <c r="BK1963" s="292" t="s">
        <v>175</v>
      </c>
      <c r="BL1963" s="294">
        <v>550101.68170775997</v>
      </c>
      <c r="BM1963" s="292" t="s">
        <v>309</v>
      </c>
      <c r="BN1963" s="294"/>
      <c r="BO1963" s="297">
        <v>39080</v>
      </c>
      <c r="BP1963" s="297">
        <v>48211</v>
      </c>
      <c r="BQ1963" s="297" t="s">
        <v>959</v>
      </c>
      <c r="BR1963" s="297" t="s">
        <v>4784</v>
      </c>
      <c r="BS1963" s="297">
        <v>39080</v>
      </c>
      <c r="BT1963" s="297">
        <v>48211</v>
      </c>
      <c r="BU1963" s="294">
        <v>27677.54</v>
      </c>
      <c r="BV1963" s="294">
        <v>51.16</v>
      </c>
      <c r="BW1963" s="294">
        <v>0</v>
      </c>
    </row>
    <row r="1964" spans="1:75" s="289" customFormat="1" ht="18.2" customHeight="1" x14ac:dyDescent="0.15">
      <c r="A1964" s="298">
        <v>1962</v>
      </c>
      <c r="B1964" s="299" t="s">
        <v>305</v>
      </c>
      <c r="C1964" s="299" t="s">
        <v>306</v>
      </c>
      <c r="D1964" s="313">
        <v>45170</v>
      </c>
      <c r="E1964" s="300" t="s">
        <v>3016</v>
      </c>
      <c r="F1964" s="309">
        <v>167</v>
      </c>
      <c r="G1964" s="309">
        <v>166</v>
      </c>
      <c r="H1964" s="302">
        <v>28491.09</v>
      </c>
      <c r="I1964" s="302">
        <v>20179.95</v>
      </c>
      <c r="J1964" s="302">
        <v>0</v>
      </c>
      <c r="K1964" s="302">
        <v>48671.040000000001</v>
      </c>
      <c r="L1964" s="302">
        <v>201.36</v>
      </c>
      <c r="M1964" s="302">
        <v>0</v>
      </c>
      <c r="N1964" s="302">
        <v>0</v>
      </c>
      <c r="O1964" s="302">
        <v>0</v>
      </c>
      <c r="P1964" s="302">
        <v>0</v>
      </c>
      <c r="Q1964" s="302">
        <v>0</v>
      </c>
      <c r="R1964" s="302">
        <v>48671.040000000001</v>
      </c>
      <c r="S1964" s="302">
        <v>44775.839999999997</v>
      </c>
      <c r="T1964" s="302">
        <v>189.94</v>
      </c>
      <c r="U1964" s="302">
        <v>0</v>
      </c>
      <c r="V1964" s="302">
        <v>0</v>
      </c>
      <c r="W1964" s="302">
        <v>0</v>
      </c>
      <c r="X1964" s="302">
        <v>0</v>
      </c>
      <c r="Y1964" s="302">
        <v>0</v>
      </c>
      <c r="Z1964" s="302">
        <v>44965.78</v>
      </c>
      <c r="AA1964" s="302">
        <v>0</v>
      </c>
      <c r="AB1964" s="302">
        <v>0</v>
      </c>
      <c r="AC1964" s="302">
        <v>0</v>
      </c>
      <c r="AD1964" s="302">
        <v>0</v>
      </c>
      <c r="AE1964" s="302">
        <v>0</v>
      </c>
      <c r="AF1964" s="302">
        <v>0</v>
      </c>
      <c r="AG1964" s="302">
        <v>0</v>
      </c>
      <c r="AH1964" s="302">
        <v>0</v>
      </c>
      <c r="AI1964" s="302">
        <v>0</v>
      </c>
      <c r="AJ1964" s="302">
        <v>0</v>
      </c>
      <c r="AK1964" s="302">
        <v>0</v>
      </c>
      <c r="AL1964" s="302">
        <v>0</v>
      </c>
      <c r="AM1964" s="302">
        <v>0</v>
      </c>
      <c r="AN1964" s="302">
        <v>0</v>
      </c>
      <c r="AO1964" s="302">
        <v>0</v>
      </c>
      <c r="AP1964" s="302">
        <v>0</v>
      </c>
      <c r="AQ1964" s="302">
        <v>0</v>
      </c>
      <c r="AR1964" s="302">
        <v>0</v>
      </c>
      <c r="AS1964" s="302">
        <v>0</v>
      </c>
      <c r="AT1964" s="295">
        <f t="shared" si="30"/>
        <v>0</v>
      </c>
      <c r="AU1964" s="302">
        <v>20381.310000000001</v>
      </c>
      <c r="AV1964" s="302">
        <v>44965.78</v>
      </c>
      <c r="AW1964" s="303">
        <v>99</v>
      </c>
      <c r="AX1964" s="303">
        <v>300</v>
      </c>
      <c r="AY1964" s="302">
        <v>246999.99</v>
      </c>
      <c r="AZ1964" s="302">
        <v>50698.02</v>
      </c>
      <c r="BA1964" s="301">
        <v>77.732793999999998</v>
      </c>
      <c r="BB1964" s="301">
        <v>74.624924722617607</v>
      </c>
      <c r="BC1964" s="301">
        <v>8</v>
      </c>
      <c r="BD1964" s="301"/>
      <c r="BE1964" s="300" t="s">
        <v>4204</v>
      </c>
      <c r="BF1964" s="298"/>
      <c r="BG1964" s="300" t="s">
        <v>324</v>
      </c>
      <c r="BH1964" s="300" t="s">
        <v>224</v>
      </c>
      <c r="BI1964" s="300" t="s">
        <v>827</v>
      </c>
      <c r="BJ1964" s="300" t="s">
        <v>4205</v>
      </c>
      <c r="BK1964" s="299" t="s">
        <v>175</v>
      </c>
      <c r="BL1964" s="301">
        <v>381147.58665984002</v>
      </c>
      <c r="BM1964" s="299" t="s">
        <v>309</v>
      </c>
      <c r="BN1964" s="301"/>
      <c r="BO1964" s="304">
        <v>39080</v>
      </c>
      <c r="BP1964" s="304">
        <v>48211</v>
      </c>
      <c r="BQ1964" s="297" t="s">
        <v>937</v>
      </c>
      <c r="BR1964" s="297" t="s">
        <v>4765</v>
      </c>
      <c r="BS1964" s="297">
        <v>39080</v>
      </c>
      <c r="BT1964" s="297">
        <v>48211</v>
      </c>
      <c r="BU1964" s="301">
        <v>17196.36</v>
      </c>
      <c r="BV1964" s="301">
        <v>19.12</v>
      </c>
      <c r="BW1964" s="301">
        <v>0</v>
      </c>
    </row>
    <row r="1965" spans="1:75" s="289" customFormat="1" ht="18.2" customHeight="1" x14ac:dyDescent="0.15">
      <c r="A1965" s="291">
        <v>1963</v>
      </c>
      <c r="B1965" s="292" t="s">
        <v>305</v>
      </c>
      <c r="C1965" s="292" t="s">
        <v>306</v>
      </c>
      <c r="D1965" s="312">
        <v>45170</v>
      </c>
      <c r="E1965" s="293" t="s">
        <v>3017</v>
      </c>
      <c r="F1965" s="308">
        <v>152</v>
      </c>
      <c r="G1965" s="308">
        <v>151</v>
      </c>
      <c r="H1965" s="295">
        <v>99370.4</v>
      </c>
      <c r="I1965" s="295">
        <v>66707.13</v>
      </c>
      <c r="J1965" s="295">
        <v>0</v>
      </c>
      <c r="K1965" s="295">
        <v>166077.53</v>
      </c>
      <c r="L1965" s="295">
        <v>702.17</v>
      </c>
      <c r="M1965" s="295">
        <v>0</v>
      </c>
      <c r="N1965" s="295">
        <v>0</v>
      </c>
      <c r="O1965" s="295">
        <v>0</v>
      </c>
      <c r="P1965" s="295">
        <v>0</v>
      </c>
      <c r="Q1965" s="295">
        <v>0</v>
      </c>
      <c r="R1965" s="295">
        <v>166077.53</v>
      </c>
      <c r="S1965" s="295">
        <v>138822.79999999999</v>
      </c>
      <c r="T1965" s="295">
        <v>662.47</v>
      </c>
      <c r="U1965" s="295">
        <v>0</v>
      </c>
      <c r="V1965" s="295">
        <v>0</v>
      </c>
      <c r="W1965" s="295">
        <v>0</v>
      </c>
      <c r="X1965" s="295">
        <v>0</v>
      </c>
      <c r="Y1965" s="295">
        <v>0</v>
      </c>
      <c r="Z1965" s="295">
        <v>139485.26999999999</v>
      </c>
      <c r="AA1965" s="295">
        <v>0</v>
      </c>
      <c r="AB1965" s="295">
        <v>0</v>
      </c>
      <c r="AC1965" s="295">
        <v>0</v>
      </c>
      <c r="AD1965" s="295">
        <v>0</v>
      </c>
      <c r="AE1965" s="295">
        <v>0</v>
      </c>
      <c r="AF1965" s="295">
        <v>0</v>
      </c>
      <c r="AG1965" s="295">
        <v>0</v>
      </c>
      <c r="AH1965" s="295">
        <v>0</v>
      </c>
      <c r="AI1965" s="295">
        <v>0</v>
      </c>
      <c r="AJ1965" s="295">
        <v>0</v>
      </c>
      <c r="AK1965" s="295">
        <v>0</v>
      </c>
      <c r="AL1965" s="295">
        <v>0</v>
      </c>
      <c r="AM1965" s="295">
        <v>0</v>
      </c>
      <c r="AN1965" s="295">
        <v>0</v>
      </c>
      <c r="AO1965" s="295">
        <v>0</v>
      </c>
      <c r="AP1965" s="295">
        <v>0</v>
      </c>
      <c r="AQ1965" s="295">
        <v>0</v>
      </c>
      <c r="AR1965" s="295">
        <v>0</v>
      </c>
      <c r="AS1965" s="295">
        <v>0</v>
      </c>
      <c r="AT1965" s="295">
        <f t="shared" si="30"/>
        <v>0</v>
      </c>
      <c r="AU1965" s="295">
        <v>67409.3</v>
      </c>
      <c r="AV1965" s="295">
        <v>139485.26999999999</v>
      </c>
      <c r="AW1965" s="296">
        <v>99</v>
      </c>
      <c r="AX1965" s="296">
        <v>300</v>
      </c>
      <c r="AY1965" s="295">
        <v>744000.02</v>
      </c>
      <c r="AZ1965" s="295">
        <v>176809.35</v>
      </c>
      <c r="BA1965" s="294">
        <v>89.999996999999993</v>
      </c>
      <c r="BB1965" s="294">
        <v>84.537255534096005</v>
      </c>
      <c r="BC1965" s="294">
        <v>8</v>
      </c>
      <c r="BD1965" s="294"/>
      <c r="BE1965" s="293" t="s">
        <v>4204</v>
      </c>
      <c r="BF1965" s="291"/>
      <c r="BG1965" s="293" t="s">
        <v>317</v>
      </c>
      <c r="BH1965" s="293" t="s">
        <v>492</v>
      </c>
      <c r="BI1965" s="293" t="s">
        <v>493</v>
      </c>
      <c r="BJ1965" s="293" t="s">
        <v>4205</v>
      </c>
      <c r="BK1965" s="292" t="s">
        <v>175</v>
      </c>
      <c r="BL1965" s="294">
        <v>1300569.0808728801</v>
      </c>
      <c r="BM1965" s="292" t="s">
        <v>309</v>
      </c>
      <c r="BN1965" s="294"/>
      <c r="BO1965" s="297">
        <v>39080</v>
      </c>
      <c r="BP1965" s="297">
        <v>48211</v>
      </c>
      <c r="BQ1965" s="297" t="s">
        <v>1030</v>
      </c>
      <c r="BR1965" s="297" t="s">
        <v>4790</v>
      </c>
      <c r="BS1965" s="297">
        <v>39080</v>
      </c>
      <c r="BT1965" s="297">
        <v>48211</v>
      </c>
      <c r="BU1965" s="294">
        <v>53830.19</v>
      </c>
      <c r="BV1965" s="294">
        <v>66.67</v>
      </c>
      <c r="BW1965" s="294">
        <v>0</v>
      </c>
    </row>
    <row r="1966" spans="1:75" s="289" customFormat="1" ht="18.2" customHeight="1" x14ac:dyDescent="0.15">
      <c r="A1966" s="298">
        <v>1964</v>
      </c>
      <c r="B1966" s="299" t="s">
        <v>305</v>
      </c>
      <c r="C1966" s="299" t="s">
        <v>306</v>
      </c>
      <c r="D1966" s="313">
        <v>45170</v>
      </c>
      <c r="E1966" s="300" t="s">
        <v>3018</v>
      </c>
      <c r="F1966" s="309">
        <v>123</v>
      </c>
      <c r="G1966" s="309">
        <v>122</v>
      </c>
      <c r="H1966" s="302">
        <v>47790.52</v>
      </c>
      <c r="I1966" s="302">
        <v>27997.05</v>
      </c>
      <c r="J1966" s="302">
        <v>0</v>
      </c>
      <c r="K1966" s="302">
        <v>75787.570000000007</v>
      </c>
      <c r="L1966" s="302">
        <v>337.72</v>
      </c>
      <c r="M1966" s="302">
        <v>0</v>
      </c>
      <c r="N1966" s="302">
        <v>0</v>
      </c>
      <c r="O1966" s="302">
        <v>0</v>
      </c>
      <c r="P1966" s="302">
        <v>0</v>
      </c>
      <c r="Q1966" s="302">
        <v>0</v>
      </c>
      <c r="R1966" s="302">
        <v>75787.570000000007</v>
      </c>
      <c r="S1966" s="302">
        <v>51428.47</v>
      </c>
      <c r="T1966" s="302">
        <v>318.60000000000002</v>
      </c>
      <c r="U1966" s="302">
        <v>0</v>
      </c>
      <c r="V1966" s="302">
        <v>0</v>
      </c>
      <c r="W1966" s="302">
        <v>0</v>
      </c>
      <c r="X1966" s="302">
        <v>0</v>
      </c>
      <c r="Y1966" s="302">
        <v>0</v>
      </c>
      <c r="Z1966" s="302">
        <v>51747.07</v>
      </c>
      <c r="AA1966" s="302">
        <v>0</v>
      </c>
      <c r="AB1966" s="302">
        <v>0</v>
      </c>
      <c r="AC1966" s="302">
        <v>0</v>
      </c>
      <c r="AD1966" s="302">
        <v>0</v>
      </c>
      <c r="AE1966" s="302">
        <v>0</v>
      </c>
      <c r="AF1966" s="302">
        <v>0</v>
      </c>
      <c r="AG1966" s="302">
        <v>0</v>
      </c>
      <c r="AH1966" s="302">
        <v>0</v>
      </c>
      <c r="AI1966" s="302">
        <v>0</v>
      </c>
      <c r="AJ1966" s="302">
        <v>0</v>
      </c>
      <c r="AK1966" s="302">
        <v>0</v>
      </c>
      <c r="AL1966" s="302">
        <v>0</v>
      </c>
      <c r="AM1966" s="302">
        <v>0</v>
      </c>
      <c r="AN1966" s="302">
        <v>0</v>
      </c>
      <c r="AO1966" s="302">
        <v>0</v>
      </c>
      <c r="AP1966" s="302">
        <v>0</v>
      </c>
      <c r="AQ1966" s="302">
        <v>0</v>
      </c>
      <c r="AR1966" s="302">
        <v>0</v>
      </c>
      <c r="AS1966" s="302">
        <v>0</v>
      </c>
      <c r="AT1966" s="295">
        <f t="shared" si="30"/>
        <v>0</v>
      </c>
      <c r="AU1966" s="302">
        <v>28334.77</v>
      </c>
      <c r="AV1966" s="302">
        <v>51747.07</v>
      </c>
      <c r="AW1966" s="303">
        <v>99</v>
      </c>
      <c r="AX1966" s="303">
        <v>300</v>
      </c>
      <c r="AY1966" s="302">
        <v>359099.98</v>
      </c>
      <c r="AZ1966" s="302">
        <v>85035.67</v>
      </c>
      <c r="BA1966" s="301">
        <v>89.680076</v>
      </c>
      <c r="BB1966" s="301">
        <v>79.926871128966496</v>
      </c>
      <c r="BC1966" s="301">
        <v>8</v>
      </c>
      <c r="BD1966" s="301"/>
      <c r="BE1966" s="300" t="s">
        <v>4204</v>
      </c>
      <c r="BF1966" s="298"/>
      <c r="BG1966" s="300" t="s">
        <v>324</v>
      </c>
      <c r="BH1966" s="300" t="s">
        <v>220</v>
      </c>
      <c r="BI1966" s="300" t="s">
        <v>699</v>
      </c>
      <c r="BJ1966" s="300" t="s">
        <v>4205</v>
      </c>
      <c r="BK1966" s="299" t="s">
        <v>175</v>
      </c>
      <c r="BL1966" s="301">
        <v>593499.73627671995</v>
      </c>
      <c r="BM1966" s="299" t="s">
        <v>309</v>
      </c>
      <c r="BN1966" s="301"/>
      <c r="BO1966" s="304">
        <v>39080</v>
      </c>
      <c r="BP1966" s="304">
        <v>48211</v>
      </c>
      <c r="BQ1966" s="297" t="s">
        <v>946</v>
      </c>
      <c r="BR1966" s="297" t="s">
        <v>4775</v>
      </c>
      <c r="BS1966" s="297">
        <v>39080</v>
      </c>
      <c r="BT1966" s="297">
        <v>48211</v>
      </c>
      <c r="BU1966" s="301">
        <v>20923</v>
      </c>
      <c r="BV1966" s="301">
        <v>32.07</v>
      </c>
      <c r="BW1966" s="301">
        <v>0</v>
      </c>
    </row>
    <row r="1967" spans="1:75" s="289" customFormat="1" ht="18.2" customHeight="1" x14ac:dyDescent="0.15">
      <c r="A1967" s="291">
        <v>1965</v>
      </c>
      <c r="B1967" s="292" t="s">
        <v>305</v>
      </c>
      <c r="C1967" s="292" t="s">
        <v>306</v>
      </c>
      <c r="D1967" s="312">
        <v>45170</v>
      </c>
      <c r="E1967" s="293" t="s">
        <v>3019</v>
      </c>
      <c r="F1967" s="308">
        <v>161</v>
      </c>
      <c r="G1967" s="308">
        <v>160</v>
      </c>
      <c r="H1967" s="295">
        <v>36841.449999999997</v>
      </c>
      <c r="I1967" s="295">
        <v>21782.799999999999</v>
      </c>
      <c r="J1967" s="295">
        <v>0</v>
      </c>
      <c r="K1967" s="295">
        <v>58624.25</v>
      </c>
      <c r="L1967" s="295">
        <v>241.85</v>
      </c>
      <c r="M1967" s="295">
        <v>0</v>
      </c>
      <c r="N1967" s="295">
        <v>0</v>
      </c>
      <c r="O1967" s="295">
        <v>0</v>
      </c>
      <c r="P1967" s="295">
        <v>0</v>
      </c>
      <c r="Q1967" s="295">
        <v>0</v>
      </c>
      <c r="R1967" s="295">
        <v>58624.25</v>
      </c>
      <c r="S1967" s="295">
        <v>64069.99</v>
      </c>
      <c r="T1967" s="295">
        <v>294.73</v>
      </c>
      <c r="U1967" s="295">
        <v>0</v>
      </c>
      <c r="V1967" s="295">
        <v>0</v>
      </c>
      <c r="W1967" s="295">
        <v>0</v>
      </c>
      <c r="X1967" s="295">
        <v>0</v>
      </c>
      <c r="Y1967" s="295">
        <v>0</v>
      </c>
      <c r="Z1967" s="295">
        <v>64364.72</v>
      </c>
      <c r="AA1967" s="295">
        <v>0</v>
      </c>
      <c r="AB1967" s="295">
        <v>0</v>
      </c>
      <c r="AC1967" s="295">
        <v>0</v>
      </c>
      <c r="AD1967" s="295">
        <v>0</v>
      </c>
      <c r="AE1967" s="295">
        <v>0</v>
      </c>
      <c r="AF1967" s="295">
        <v>0</v>
      </c>
      <c r="AG1967" s="295">
        <v>0</v>
      </c>
      <c r="AH1967" s="295">
        <v>0</v>
      </c>
      <c r="AI1967" s="295">
        <v>0</v>
      </c>
      <c r="AJ1967" s="295">
        <v>0</v>
      </c>
      <c r="AK1967" s="295">
        <v>0</v>
      </c>
      <c r="AL1967" s="295">
        <v>0</v>
      </c>
      <c r="AM1967" s="295">
        <v>0</v>
      </c>
      <c r="AN1967" s="295">
        <v>0</v>
      </c>
      <c r="AO1967" s="295">
        <v>0</v>
      </c>
      <c r="AP1967" s="295">
        <v>0</v>
      </c>
      <c r="AQ1967" s="295">
        <v>0</v>
      </c>
      <c r="AR1967" s="295">
        <v>0</v>
      </c>
      <c r="AS1967" s="295">
        <v>0</v>
      </c>
      <c r="AT1967" s="295">
        <f t="shared" si="30"/>
        <v>0</v>
      </c>
      <c r="AU1967" s="295">
        <v>22024.65</v>
      </c>
      <c r="AV1967" s="295">
        <v>64364.72</v>
      </c>
      <c r="AW1967" s="296">
        <v>99</v>
      </c>
      <c r="AX1967" s="296">
        <v>300</v>
      </c>
      <c r="AY1967" s="295">
        <v>257600.01</v>
      </c>
      <c r="AZ1967" s="295">
        <v>60930</v>
      </c>
      <c r="BA1967" s="294">
        <v>89.367155999999994</v>
      </c>
      <c r="BB1967" s="294">
        <v>85.985269902067898</v>
      </c>
      <c r="BC1967" s="294">
        <v>9.6</v>
      </c>
      <c r="BD1967" s="294"/>
      <c r="BE1967" s="293" t="s">
        <v>4204</v>
      </c>
      <c r="BF1967" s="291"/>
      <c r="BG1967" s="293" t="s">
        <v>312</v>
      </c>
      <c r="BH1967" s="293" t="s">
        <v>221</v>
      </c>
      <c r="BI1967" s="293" t="s">
        <v>798</v>
      </c>
      <c r="BJ1967" s="293" t="s">
        <v>4205</v>
      </c>
      <c r="BK1967" s="292" t="s">
        <v>175</v>
      </c>
      <c r="BL1967" s="294">
        <v>459092.129678</v>
      </c>
      <c r="BM1967" s="292" t="s">
        <v>309</v>
      </c>
      <c r="BN1967" s="294"/>
      <c r="BO1967" s="297">
        <v>39066</v>
      </c>
      <c r="BP1967" s="297">
        <v>48197</v>
      </c>
      <c r="BQ1967" s="297" t="s">
        <v>958</v>
      </c>
      <c r="BR1967" s="297" t="s">
        <v>4792</v>
      </c>
      <c r="BS1967" s="297">
        <v>39066</v>
      </c>
      <c r="BT1967" s="297">
        <v>48197</v>
      </c>
      <c r="BU1967" s="294">
        <v>25671.86</v>
      </c>
      <c r="BV1967" s="294">
        <v>55.23</v>
      </c>
      <c r="BW1967" s="294">
        <v>0</v>
      </c>
    </row>
    <row r="1968" spans="1:75" s="289" customFormat="1" ht="18.2" customHeight="1" x14ac:dyDescent="0.15">
      <c r="A1968" s="298">
        <v>1966</v>
      </c>
      <c r="B1968" s="299" t="s">
        <v>305</v>
      </c>
      <c r="C1968" s="299" t="s">
        <v>306</v>
      </c>
      <c r="D1968" s="313">
        <v>45170</v>
      </c>
      <c r="E1968" s="300" t="s">
        <v>3020</v>
      </c>
      <c r="F1968" s="309">
        <v>2</v>
      </c>
      <c r="G1968" s="309">
        <v>1</v>
      </c>
      <c r="H1968" s="302">
        <v>52751.55</v>
      </c>
      <c r="I1968" s="302">
        <v>340.27</v>
      </c>
      <c r="J1968" s="302">
        <v>0</v>
      </c>
      <c r="K1968" s="302">
        <v>53091.82</v>
      </c>
      <c r="L1968" s="302">
        <v>342.96</v>
      </c>
      <c r="M1968" s="302">
        <v>0</v>
      </c>
      <c r="N1968" s="302">
        <v>285.49</v>
      </c>
      <c r="O1968" s="302">
        <v>0</v>
      </c>
      <c r="P1968" s="302">
        <v>0</v>
      </c>
      <c r="Q1968" s="302">
        <v>0</v>
      </c>
      <c r="R1968" s="302">
        <v>52806.33</v>
      </c>
      <c r="S1968" s="302">
        <v>420.31</v>
      </c>
      <c r="T1968" s="302">
        <v>417.62</v>
      </c>
      <c r="U1968" s="302">
        <v>0</v>
      </c>
      <c r="V1968" s="302">
        <v>420.31</v>
      </c>
      <c r="W1968" s="302">
        <v>0</v>
      </c>
      <c r="X1968" s="302">
        <v>0</v>
      </c>
      <c r="Y1968" s="302">
        <v>0</v>
      </c>
      <c r="Z1968" s="302">
        <v>417.62</v>
      </c>
      <c r="AA1968" s="302">
        <v>0</v>
      </c>
      <c r="AB1968" s="302">
        <v>0</v>
      </c>
      <c r="AC1968" s="302">
        <v>0</v>
      </c>
      <c r="AD1968" s="302">
        <v>0</v>
      </c>
      <c r="AE1968" s="302">
        <v>0</v>
      </c>
      <c r="AF1968" s="302">
        <v>-27.72</v>
      </c>
      <c r="AG1968" s="302">
        <v>0</v>
      </c>
      <c r="AH1968" s="302">
        <v>0</v>
      </c>
      <c r="AI1968" s="302">
        <v>60.45</v>
      </c>
      <c r="AJ1968" s="302">
        <v>0</v>
      </c>
      <c r="AK1968" s="302">
        <v>0</v>
      </c>
      <c r="AL1968" s="302">
        <v>44.25</v>
      </c>
      <c r="AM1968" s="302">
        <v>0</v>
      </c>
      <c r="AN1968" s="302">
        <v>41.05</v>
      </c>
      <c r="AO1968" s="302">
        <v>70.040000000000006</v>
      </c>
      <c r="AP1968" s="302">
        <v>0</v>
      </c>
      <c r="AQ1968" s="302">
        <v>0</v>
      </c>
      <c r="AR1968" s="302">
        <v>0</v>
      </c>
      <c r="AS1968" s="302">
        <v>0</v>
      </c>
      <c r="AT1968" s="295">
        <f t="shared" si="30"/>
        <v>893.87</v>
      </c>
      <c r="AU1968" s="302">
        <v>397.74</v>
      </c>
      <c r="AV1968" s="302">
        <v>417.62</v>
      </c>
      <c r="AW1968" s="303">
        <v>100</v>
      </c>
      <c r="AX1968" s="303">
        <v>300</v>
      </c>
      <c r="AY1968" s="302">
        <v>461999.99</v>
      </c>
      <c r="AZ1968" s="302">
        <v>87053.32</v>
      </c>
      <c r="BA1968" s="301">
        <v>71.428569999999993</v>
      </c>
      <c r="BB1968" s="301">
        <v>43.328395043958103</v>
      </c>
      <c r="BC1968" s="301">
        <v>9.5</v>
      </c>
      <c r="BD1968" s="301"/>
      <c r="BE1968" s="300" t="s">
        <v>4204</v>
      </c>
      <c r="BF1968" s="298"/>
      <c r="BG1968" s="300" t="s">
        <v>324</v>
      </c>
      <c r="BH1968" s="300" t="s">
        <v>220</v>
      </c>
      <c r="BI1968" s="300" t="s">
        <v>610</v>
      </c>
      <c r="BJ1968" s="300" t="s">
        <v>177</v>
      </c>
      <c r="BK1968" s="299" t="s">
        <v>175</v>
      </c>
      <c r="BL1968" s="301">
        <v>413531.43963768001</v>
      </c>
      <c r="BM1968" s="299" t="s">
        <v>309</v>
      </c>
      <c r="BN1968" s="301"/>
      <c r="BO1968" s="304">
        <v>39084</v>
      </c>
      <c r="BP1968" s="304">
        <v>48215</v>
      </c>
      <c r="BQ1968" s="297" t="s">
        <v>1063</v>
      </c>
      <c r="BR1968" s="297" t="s">
        <v>4761</v>
      </c>
      <c r="BS1968" s="297">
        <v>39084</v>
      </c>
      <c r="BT1968" s="297">
        <v>48215</v>
      </c>
      <c r="BU1968" s="301">
        <v>212.68</v>
      </c>
      <c r="BV1968" s="301">
        <v>60.45</v>
      </c>
      <c r="BW1968" s="301">
        <v>0</v>
      </c>
    </row>
    <row r="1969" spans="1:75" s="289" customFormat="1" ht="18.2" customHeight="1" x14ac:dyDescent="0.15">
      <c r="A1969" s="291">
        <v>1967</v>
      </c>
      <c r="B1969" s="292" t="s">
        <v>305</v>
      </c>
      <c r="C1969" s="292" t="s">
        <v>306</v>
      </c>
      <c r="D1969" s="312">
        <v>45170</v>
      </c>
      <c r="E1969" s="293" t="s">
        <v>3021</v>
      </c>
      <c r="F1969" s="308">
        <v>0</v>
      </c>
      <c r="G1969" s="308">
        <v>0</v>
      </c>
      <c r="H1969" s="295">
        <v>90244</v>
      </c>
      <c r="I1969" s="295">
        <v>0</v>
      </c>
      <c r="J1969" s="295">
        <v>0</v>
      </c>
      <c r="K1969" s="295">
        <v>90244</v>
      </c>
      <c r="L1969" s="295">
        <v>589.53</v>
      </c>
      <c r="M1969" s="295">
        <v>0</v>
      </c>
      <c r="N1969" s="295">
        <v>0</v>
      </c>
      <c r="O1969" s="295">
        <v>589.53</v>
      </c>
      <c r="P1969" s="295">
        <v>0</v>
      </c>
      <c r="Q1969" s="295">
        <v>0</v>
      </c>
      <c r="R1969" s="295">
        <v>89654.47</v>
      </c>
      <c r="S1969" s="295">
        <v>0</v>
      </c>
      <c r="T1969" s="295">
        <v>706.91</v>
      </c>
      <c r="U1969" s="295">
        <v>0</v>
      </c>
      <c r="V1969" s="295">
        <v>0</v>
      </c>
      <c r="W1969" s="295">
        <v>706.91</v>
      </c>
      <c r="X1969" s="295">
        <v>0</v>
      </c>
      <c r="Y1969" s="295">
        <v>0</v>
      </c>
      <c r="Z1969" s="295">
        <v>0</v>
      </c>
      <c r="AA1969" s="295">
        <v>57.28</v>
      </c>
      <c r="AB1969" s="295">
        <v>0</v>
      </c>
      <c r="AC1969" s="295">
        <v>0</v>
      </c>
      <c r="AD1969" s="295">
        <v>0</v>
      </c>
      <c r="AE1969" s="295">
        <v>0</v>
      </c>
      <c r="AF1969" s="295">
        <v>-80.930000000000007</v>
      </c>
      <c r="AG1969" s="295">
        <v>67.69</v>
      </c>
      <c r="AH1969" s="295">
        <v>184.61</v>
      </c>
      <c r="AI1969" s="295">
        <v>0</v>
      </c>
      <c r="AJ1969" s="295">
        <v>0</v>
      </c>
      <c r="AK1969" s="295">
        <v>0</v>
      </c>
      <c r="AL1969" s="295">
        <v>0</v>
      </c>
      <c r="AM1969" s="295">
        <v>0</v>
      </c>
      <c r="AN1969" s="295">
        <v>0</v>
      </c>
      <c r="AO1969" s="295">
        <v>0</v>
      </c>
      <c r="AP1969" s="295">
        <v>32.159999999999997</v>
      </c>
      <c r="AQ1969" s="295">
        <v>0</v>
      </c>
      <c r="AR1969" s="295">
        <v>24.9</v>
      </c>
      <c r="AS1969" s="295">
        <v>0</v>
      </c>
      <c r="AT1969" s="295">
        <f t="shared" si="30"/>
        <v>1532.35</v>
      </c>
      <c r="AU1969" s="295">
        <v>0</v>
      </c>
      <c r="AV1969" s="295">
        <v>0</v>
      </c>
      <c r="AW1969" s="296">
        <v>100</v>
      </c>
      <c r="AX1969" s="296">
        <v>300</v>
      </c>
      <c r="AY1969" s="295">
        <v>630000</v>
      </c>
      <c r="AZ1969" s="295">
        <v>149573.44</v>
      </c>
      <c r="BA1969" s="294">
        <v>90.000000999999997</v>
      </c>
      <c r="BB1969" s="294">
        <v>53.9460908945764</v>
      </c>
      <c r="BC1969" s="294">
        <v>9.4</v>
      </c>
      <c r="BD1969" s="294"/>
      <c r="BE1969" s="293" t="s">
        <v>4204</v>
      </c>
      <c r="BF1969" s="291"/>
      <c r="BG1969" s="293" t="s">
        <v>317</v>
      </c>
      <c r="BH1969" s="293" t="s">
        <v>318</v>
      </c>
      <c r="BI1969" s="293" t="s">
        <v>825</v>
      </c>
      <c r="BJ1969" s="293" t="s">
        <v>103</v>
      </c>
      <c r="BK1969" s="292" t="s">
        <v>175</v>
      </c>
      <c r="BL1969" s="294">
        <v>702092.76139911998</v>
      </c>
      <c r="BM1969" s="292" t="s">
        <v>309</v>
      </c>
      <c r="BN1969" s="294"/>
      <c r="BO1969" s="297">
        <v>39084</v>
      </c>
      <c r="BP1969" s="297">
        <v>48215</v>
      </c>
      <c r="BQ1969" s="297" t="s">
        <v>4757</v>
      </c>
      <c r="BR1969" s="297" t="s">
        <v>4764</v>
      </c>
      <c r="BS1969" s="297">
        <v>39084</v>
      </c>
      <c r="BT1969" s="297">
        <v>48215</v>
      </c>
      <c r="BU1969" s="294">
        <v>0</v>
      </c>
      <c r="BV1969" s="294">
        <v>57.28</v>
      </c>
      <c r="BW1969" s="294">
        <v>0</v>
      </c>
    </row>
    <row r="1970" spans="1:75" s="289" customFormat="1" ht="18.2" customHeight="1" x14ac:dyDescent="0.15">
      <c r="A1970" s="298">
        <v>1968</v>
      </c>
      <c r="B1970" s="299" t="s">
        <v>305</v>
      </c>
      <c r="C1970" s="299" t="s">
        <v>306</v>
      </c>
      <c r="D1970" s="313">
        <v>45170</v>
      </c>
      <c r="E1970" s="300" t="s">
        <v>3022</v>
      </c>
      <c r="F1970" s="309">
        <v>21</v>
      </c>
      <c r="G1970" s="309">
        <v>21</v>
      </c>
      <c r="H1970" s="302">
        <v>0</v>
      </c>
      <c r="I1970" s="302">
        <v>27363.07</v>
      </c>
      <c r="J1970" s="302">
        <v>0</v>
      </c>
      <c r="K1970" s="302">
        <v>27363.07</v>
      </c>
      <c r="L1970" s="302">
        <v>0</v>
      </c>
      <c r="M1970" s="302">
        <v>0</v>
      </c>
      <c r="N1970" s="302">
        <v>0</v>
      </c>
      <c r="O1970" s="302">
        <v>0</v>
      </c>
      <c r="P1970" s="302">
        <v>0</v>
      </c>
      <c r="Q1970" s="302">
        <v>0</v>
      </c>
      <c r="R1970" s="302">
        <v>27363.07</v>
      </c>
      <c r="S1970" s="302">
        <v>1956.23</v>
      </c>
      <c r="T1970" s="302">
        <v>0</v>
      </c>
      <c r="U1970" s="302">
        <v>0</v>
      </c>
      <c r="V1970" s="302">
        <v>0</v>
      </c>
      <c r="W1970" s="302">
        <v>0</v>
      </c>
      <c r="X1970" s="302">
        <v>0</v>
      </c>
      <c r="Y1970" s="302">
        <v>0</v>
      </c>
      <c r="Z1970" s="302">
        <v>1956.23</v>
      </c>
      <c r="AA1970" s="302">
        <v>0</v>
      </c>
      <c r="AB1970" s="302">
        <v>0</v>
      </c>
      <c r="AC1970" s="302">
        <v>0</v>
      </c>
      <c r="AD1970" s="302">
        <v>0</v>
      </c>
      <c r="AE1970" s="302">
        <v>0</v>
      </c>
      <c r="AF1970" s="302">
        <v>0</v>
      </c>
      <c r="AG1970" s="302">
        <v>0</v>
      </c>
      <c r="AH1970" s="302">
        <v>0</v>
      </c>
      <c r="AI1970" s="302">
        <v>0</v>
      </c>
      <c r="AJ1970" s="302">
        <v>0</v>
      </c>
      <c r="AK1970" s="302">
        <v>0</v>
      </c>
      <c r="AL1970" s="302">
        <v>0</v>
      </c>
      <c r="AM1970" s="302">
        <v>0</v>
      </c>
      <c r="AN1970" s="302">
        <v>0</v>
      </c>
      <c r="AO1970" s="302">
        <v>0</v>
      </c>
      <c r="AP1970" s="302">
        <v>0</v>
      </c>
      <c r="AQ1970" s="302">
        <v>0</v>
      </c>
      <c r="AR1970" s="302">
        <v>0</v>
      </c>
      <c r="AS1970" s="302">
        <v>0</v>
      </c>
      <c r="AT1970" s="295">
        <f t="shared" si="30"/>
        <v>0</v>
      </c>
      <c r="AU1970" s="302">
        <v>27363.07</v>
      </c>
      <c r="AV1970" s="302">
        <v>1956.23</v>
      </c>
      <c r="AW1970" s="303">
        <v>174</v>
      </c>
      <c r="AX1970" s="303">
        <v>300</v>
      </c>
      <c r="AY1970" s="302">
        <v>800000.02</v>
      </c>
      <c r="AZ1970" s="302">
        <v>189888.79</v>
      </c>
      <c r="BA1970" s="301">
        <v>89.999998000000005</v>
      </c>
      <c r="BB1970" s="301">
        <v>12.9690449092538</v>
      </c>
      <c r="BC1970" s="301">
        <v>8</v>
      </c>
      <c r="BD1970" s="301"/>
      <c r="BE1970" s="300" t="s">
        <v>4204</v>
      </c>
      <c r="BF1970" s="298"/>
      <c r="BG1970" s="300" t="s">
        <v>324</v>
      </c>
      <c r="BH1970" s="300" t="s">
        <v>224</v>
      </c>
      <c r="BI1970" s="300" t="s">
        <v>820</v>
      </c>
      <c r="BJ1970" s="300" t="s">
        <v>4205</v>
      </c>
      <c r="BK1970" s="299" t="s">
        <v>175</v>
      </c>
      <c r="BL1970" s="301">
        <v>214282.82802471999</v>
      </c>
      <c r="BM1970" s="299" t="s">
        <v>309</v>
      </c>
      <c r="BN1970" s="301"/>
      <c r="BO1970" s="304">
        <v>39085</v>
      </c>
      <c r="BP1970" s="304">
        <v>48216</v>
      </c>
      <c r="BQ1970" s="297" t="s">
        <v>962</v>
      </c>
      <c r="BR1970" s="297" t="s">
        <v>4767</v>
      </c>
      <c r="BS1970" s="297">
        <v>39085</v>
      </c>
      <c r="BT1970" s="297">
        <v>48216</v>
      </c>
      <c r="BU1970" s="301">
        <v>8039.43</v>
      </c>
      <c r="BV1970" s="301">
        <v>0</v>
      </c>
      <c r="BW1970" s="301">
        <v>0</v>
      </c>
    </row>
    <row r="1971" spans="1:75" s="289" customFormat="1" ht="18.2" customHeight="1" x14ac:dyDescent="0.15">
      <c r="A1971" s="291">
        <v>1969</v>
      </c>
      <c r="B1971" s="292" t="s">
        <v>305</v>
      </c>
      <c r="C1971" s="292" t="s">
        <v>306</v>
      </c>
      <c r="D1971" s="312">
        <v>45170</v>
      </c>
      <c r="E1971" s="293" t="s">
        <v>3023</v>
      </c>
      <c r="F1971" s="308">
        <v>0</v>
      </c>
      <c r="G1971" s="308">
        <v>0</v>
      </c>
      <c r="H1971" s="295">
        <v>37898.300000000003</v>
      </c>
      <c r="I1971" s="295">
        <v>0</v>
      </c>
      <c r="J1971" s="295">
        <v>0</v>
      </c>
      <c r="K1971" s="295">
        <v>37898.300000000003</v>
      </c>
      <c r="L1971" s="295">
        <v>425.63</v>
      </c>
      <c r="M1971" s="295">
        <v>0</v>
      </c>
      <c r="N1971" s="295">
        <v>0</v>
      </c>
      <c r="O1971" s="295">
        <v>425.63</v>
      </c>
      <c r="P1971" s="295">
        <v>0</v>
      </c>
      <c r="Q1971" s="295">
        <v>0</v>
      </c>
      <c r="R1971" s="295">
        <v>37472.67</v>
      </c>
      <c r="S1971" s="295">
        <v>0</v>
      </c>
      <c r="T1971" s="295">
        <v>300.02999999999997</v>
      </c>
      <c r="U1971" s="295">
        <v>0</v>
      </c>
      <c r="V1971" s="295">
        <v>0</v>
      </c>
      <c r="W1971" s="295">
        <v>300.02999999999997</v>
      </c>
      <c r="X1971" s="295">
        <v>0</v>
      </c>
      <c r="Y1971" s="295">
        <v>0</v>
      </c>
      <c r="Z1971" s="295">
        <v>0</v>
      </c>
      <c r="AA1971" s="295">
        <v>57.68</v>
      </c>
      <c r="AB1971" s="295">
        <v>0</v>
      </c>
      <c r="AC1971" s="295">
        <v>0</v>
      </c>
      <c r="AD1971" s="295">
        <v>0</v>
      </c>
      <c r="AE1971" s="295">
        <v>0</v>
      </c>
      <c r="AF1971" s="295">
        <v>-44.8</v>
      </c>
      <c r="AG1971" s="295">
        <v>39.17</v>
      </c>
      <c r="AH1971" s="295">
        <v>103.28</v>
      </c>
      <c r="AI1971" s="295">
        <v>0</v>
      </c>
      <c r="AJ1971" s="295">
        <v>0</v>
      </c>
      <c r="AK1971" s="295">
        <v>0</v>
      </c>
      <c r="AL1971" s="295">
        <v>0</v>
      </c>
      <c r="AM1971" s="295">
        <v>0</v>
      </c>
      <c r="AN1971" s="295">
        <v>0</v>
      </c>
      <c r="AO1971" s="295">
        <v>0</v>
      </c>
      <c r="AP1971" s="295">
        <v>0</v>
      </c>
      <c r="AQ1971" s="295">
        <v>0</v>
      </c>
      <c r="AR1971" s="295">
        <v>880.99</v>
      </c>
      <c r="AS1971" s="295">
        <v>0</v>
      </c>
      <c r="AT1971" s="295">
        <f t="shared" si="30"/>
        <v>-1.1368683772161603E-13</v>
      </c>
      <c r="AU1971" s="295">
        <v>0</v>
      </c>
      <c r="AV1971" s="295">
        <v>0</v>
      </c>
      <c r="AW1971" s="296">
        <v>100</v>
      </c>
      <c r="AX1971" s="296">
        <v>300</v>
      </c>
      <c r="AY1971" s="295">
        <v>370000</v>
      </c>
      <c r="AZ1971" s="295">
        <v>83056.350000000006</v>
      </c>
      <c r="BA1971" s="294">
        <v>85.135137</v>
      </c>
      <c r="BB1971" s="294">
        <v>38.410559748963102</v>
      </c>
      <c r="BC1971" s="294">
        <v>9.5</v>
      </c>
      <c r="BD1971" s="294"/>
      <c r="BE1971" s="293" t="s">
        <v>4204</v>
      </c>
      <c r="BF1971" s="291"/>
      <c r="BG1971" s="293" t="s">
        <v>380</v>
      </c>
      <c r="BH1971" s="293" t="s">
        <v>203</v>
      </c>
      <c r="BI1971" s="293" t="s">
        <v>817</v>
      </c>
      <c r="BJ1971" s="293" t="s">
        <v>103</v>
      </c>
      <c r="BK1971" s="292" t="s">
        <v>175</v>
      </c>
      <c r="BL1971" s="294">
        <v>293452.07614631997</v>
      </c>
      <c r="BM1971" s="292" t="s">
        <v>309</v>
      </c>
      <c r="BN1971" s="294"/>
      <c r="BO1971" s="297">
        <v>39086</v>
      </c>
      <c r="BP1971" s="297">
        <v>48217</v>
      </c>
      <c r="BQ1971" s="297" t="s">
        <v>4757</v>
      </c>
      <c r="BR1971" s="297" t="s">
        <v>4764</v>
      </c>
      <c r="BS1971" s="297">
        <v>39086</v>
      </c>
      <c r="BT1971" s="297">
        <v>48217</v>
      </c>
      <c r="BU1971" s="294">
        <v>0</v>
      </c>
      <c r="BV1971" s="294">
        <v>57.68</v>
      </c>
      <c r="BW1971" s="294">
        <v>0</v>
      </c>
    </row>
    <row r="1972" spans="1:75" s="289" customFormat="1" ht="18.2" customHeight="1" x14ac:dyDescent="0.15">
      <c r="A1972" s="298">
        <v>1970</v>
      </c>
      <c r="B1972" s="299" t="s">
        <v>305</v>
      </c>
      <c r="C1972" s="299" t="s">
        <v>306</v>
      </c>
      <c r="D1972" s="313">
        <v>45170</v>
      </c>
      <c r="E1972" s="300" t="s">
        <v>3024</v>
      </c>
      <c r="F1972" s="309">
        <v>53</v>
      </c>
      <c r="G1972" s="309">
        <v>52</v>
      </c>
      <c r="H1972" s="302">
        <v>26725.7</v>
      </c>
      <c r="I1972" s="302">
        <v>7546.69</v>
      </c>
      <c r="J1972" s="302">
        <v>0</v>
      </c>
      <c r="K1972" s="302">
        <v>34272.39</v>
      </c>
      <c r="L1972" s="302">
        <v>177.97</v>
      </c>
      <c r="M1972" s="302">
        <v>0</v>
      </c>
      <c r="N1972" s="302">
        <v>0</v>
      </c>
      <c r="O1972" s="302">
        <v>0</v>
      </c>
      <c r="P1972" s="302">
        <v>0</v>
      </c>
      <c r="Q1972" s="302">
        <v>0</v>
      </c>
      <c r="R1972" s="302">
        <v>34272.39</v>
      </c>
      <c r="S1972" s="302">
        <v>12610.88</v>
      </c>
      <c r="T1972" s="302">
        <v>213.81</v>
      </c>
      <c r="U1972" s="302">
        <v>0</v>
      </c>
      <c r="V1972" s="302">
        <v>0</v>
      </c>
      <c r="W1972" s="302">
        <v>0</v>
      </c>
      <c r="X1972" s="302">
        <v>0</v>
      </c>
      <c r="Y1972" s="302">
        <v>0</v>
      </c>
      <c r="Z1972" s="302">
        <v>12824.69</v>
      </c>
      <c r="AA1972" s="302">
        <v>0</v>
      </c>
      <c r="AB1972" s="302">
        <v>0</v>
      </c>
      <c r="AC1972" s="302">
        <v>0</v>
      </c>
      <c r="AD1972" s="302">
        <v>0</v>
      </c>
      <c r="AE1972" s="302">
        <v>0</v>
      </c>
      <c r="AF1972" s="302">
        <v>0</v>
      </c>
      <c r="AG1972" s="302">
        <v>0</v>
      </c>
      <c r="AH1972" s="302">
        <v>0</v>
      </c>
      <c r="AI1972" s="302">
        <v>0</v>
      </c>
      <c r="AJ1972" s="302">
        <v>0</v>
      </c>
      <c r="AK1972" s="302">
        <v>0</v>
      </c>
      <c r="AL1972" s="302">
        <v>0</v>
      </c>
      <c r="AM1972" s="302">
        <v>0</v>
      </c>
      <c r="AN1972" s="302">
        <v>0</v>
      </c>
      <c r="AO1972" s="302">
        <v>0</v>
      </c>
      <c r="AP1972" s="302">
        <v>0</v>
      </c>
      <c r="AQ1972" s="302">
        <v>0</v>
      </c>
      <c r="AR1972" s="302">
        <v>0</v>
      </c>
      <c r="AS1972" s="302">
        <v>0</v>
      </c>
      <c r="AT1972" s="295">
        <f t="shared" si="30"/>
        <v>0</v>
      </c>
      <c r="AU1972" s="302">
        <v>7724.66</v>
      </c>
      <c r="AV1972" s="302">
        <v>12824.69</v>
      </c>
      <c r="AW1972" s="303">
        <v>100</v>
      </c>
      <c r="AX1972" s="303">
        <v>300</v>
      </c>
      <c r="AY1972" s="302">
        <v>279999.99</v>
      </c>
      <c r="AZ1972" s="302">
        <v>44486.7</v>
      </c>
      <c r="BA1972" s="301">
        <v>60.315404000000001</v>
      </c>
      <c r="BB1972" s="301">
        <v>46.466765323019203</v>
      </c>
      <c r="BC1972" s="301">
        <v>9.6</v>
      </c>
      <c r="BD1972" s="301"/>
      <c r="BE1972" s="300" t="s">
        <v>4204</v>
      </c>
      <c r="BF1972" s="298"/>
      <c r="BG1972" s="300" t="s">
        <v>320</v>
      </c>
      <c r="BH1972" s="300" t="s">
        <v>197</v>
      </c>
      <c r="BI1972" s="300" t="s">
        <v>373</v>
      </c>
      <c r="BJ1972" s="300" t="s">
        <v>4205</v>
      </c>
      <c r="BK1972" s="299" t="s">
        <v>175</v>
      </c>
      <c r="BL1972" s="301">
        <v>268390.37623944</v>
      </c>
      <c r="BM1972" s="299" t="s">
        <v>309</v>
      </c>
      <c r="BN1972" s="301"/>
      <c r="BO1972" s="304">
        <v>39090</v>
      </c>
      <c r="BP1972" s="304">
        <v>48221</v>
      </c>
      <c r="BQ1972" s="297" t="s">
        <v>4195</v>
      </c>
      <c r="BR1972" s="297" t="s">
        <v>4771</v>
      </c>
      <c r="BS1972" s="297">
        <v>39090</v>
      </c>
      <c r="BT1972" s="297">
        <v>48221</v>
      </c>
      <c r="BU1972" s="301">
        <v>6262.88</v>
      </c>
      <c r="BV1972" s="301">
        <v>40.33</v>
      </c>
      <c r="BW1972" s="301">
        <v>0</v>
      </c>
    </row>
    <row r="1973" spans="1:75" s="289" customFormat="1" ht="18.2" customHeight="1" x14ac:dyDescent="0.15">
      <c r="A1973" s="291">
        <v>1971</v>
      </c>
      <c r="B1973" s="292" t="s">
        <v>305</v>
      </c>
      <c r="C1973" s="292" t="s">
        <v>306</v>
      </c>
      <c r="D1973" s="312">
        <v>45170</v>
      </c>
      <c r="E1973" s="293" t="s">
        <v>3025</v>
      </c>
      <c r="F1973" s="308">
        <v>0</v>
      </c>
      <c r="G1973" s="308">
        <v>1</v>
      </c>
      <c r="H1973" s="295">
        <v>34562.339999999997</v>
      </c>
      <c r="I1973" s="295">
        <v>244.17</v>
      </c>
      <c r="J1973" s="295">
        <v>0</v>
      </c>
      <c r="K1973" s="295">
        <v>34806.51</v>
      </c>
      <c r="L1973" s="295">
        <v>245.79</v>
      </c>
      <c r="M1973" s="295">
        <v>0</v>
      </c>
      <c r="N1973" s="295">
        <v>244.17</v>
      </c>
      <c r="O1973" s="295">
        <v>245.79</v>
      </c>
      <c r="P1973" s="295">
        <v>0</v>
      </c>
      <c r="Q1973" s="295">
        <v>0</v>
      </c>
      <c r="R1973" s="295">
        <v>34316.550000000003</v>
      </c>
      <c r="S1973" s="295">
        <v>232.04</v>
      </c>
      <c r="T1973" s="295">
        <v>230.42</v>
      </c>
      <c r="U1973" s="295">
        <v>0</v>
      </c>
      <c r="V1973" s="295">
        <v>232.04</v>
      </c>
      <c r="W1973" s="295">
        <v>230.42</v>
      </c>
      <c r="X1973" s="295">
        <v>0</v>
      </c>
      <c r="Y1973" s="295">
        <v>0</v>
      </c>
      <c r="Z1973" s="295">
        <v>0</v>
      </c>
      <c r="AA1973" s="295">
        <v>23.27</v>
      </c>
      <c r="AB1973" s="295">
        <v>0</v>
      </c>
      <c r="AC1973" s="295">
        <v>0</v>
      </c>
      <c r="AD1973" s="295">
        <v>0</v>
      </c>
      <c r="AE1973" s="295">
        <v>0</v>
      </c>
      <c r="AF1973" s="295">
        <v>-64.56</v>
      </c>
      <c r="AG1973" s="295">
        <v>24.97</v>
      </c>
      <c r="AH1973" s="295">
        <v>77.69</v>
      </c>
      <c r="AI1973" s="295">
        <v>23.27</v>
      </c>
      <c r="AJ1973" s="295">
        <v>0</v>
      </c>
      <c r="AK1973" s="295">
        <v>0</v>
      </c>
      <c r="AL1973" s="295">
        <v>44.07</v>
      </c>
      <c r="AM1973" s="295">
        <v>0</v>
      </c>
      <c r="AN1973" s="295">
        <v>24.97</v>
      </c>
      <c r="AO1973" s="295">
        <v>77.69</v>
      </c>
      <c r="AP1973" s="295">
        <v>0</v>
      </c>
      <c r="AQ1973" s="295">
        <v>0</v>
      </c>
      <c r="AR1973" s="295">
        <v>0</v>
      </c>
      <c r="AS1973" s="295">
        <v>6.3850000000000001E-3</v>
      </c>
      <c r="AT1973" s="295">
        <f t="shared" si="30"/>
        <v>1183.7836150000001</v>
      </c>
      <c r="AU1973" s="295">
        <v>0</v>
      </c>
      <c r="AV1973" s="295">
        <v>0</v>
      </c>
      <c r="AW1973" s="296">
        <v>100</v>
      </c>
      <c r="AX1973" s="296">
        <v>300</v>
      </c>
      <c r="AY1973" s="295">
        <v>299999.99</v>
      </c>
      <c r="AZ1973" s="295">
        <v>61700.06</v>
      </c>
      <c r="BA1973" s="294">
        <v>78.095331000000002</v>
      </c>
      <c r="BB1973" s="294">
        <v>43.435327794301202</v>
      </c>
      <c r="BC1973" s="294">
        <v>8</v>
      </c>
      <c r="BD1973" s="294"/>
      <c r="BE1973" s="293" t="s">
        <v>4204</v>
      </c>
      <c r="BF1973" s="291"/>
      <c r="BG1973" s="293" t="s">
        <v>315</v>
      </c>
      <c r="BH1973" s="293" t="s">
        <v>183</v>
      </c>
      <c r="BI1973" s="293" t="s">
        <v>518</v>
      </c>
      <c r="BJ1973" s="293" t="s">
        <v>103</v>
      </c>
      <c r="BK1973" s="292" t="s">
        <v>175</v>
      </c>
      <c r="BL1973" s="294">
        <v>268736.19743880001</v>
      </c>
      <c r="BM1973" s="292" t="s">
        <v>309</v>
      </c>
      <c r="BN1973" s="294"/>
      <c r="BO1973" s="297">
        <v>39091</v>
      </c>
      <c r="BP1973" s="297">
        <v>48222</v>
      </c>
      <c r="BQ1973" s="297" t="s">
        <v>1063</v>
      </c>
      <c r="BR1973" s="297" t="s">
        <v>4761</v>
      </c>
      <c r="BS1973" s="297">
        <v>39091</v>
      </c>
      <c r="BT1973" s="297">
        <v>48222</v>
      </c>
      <c r="BU1973" s="294">
        <v>0</v>
      </c>
      <c r="BV1973" s="294">
        <v>23.27</v>
      </c>
      <c r="BW1973" s="294">
        <v>0</v>
      </c>
    </row>
    <row r="1974" spans="1:75" s="289" customFormat="1" ht="18.2" customHeight="1" x14ac:dyDescent="0.15">
      <c r="A1974" s="298">
        <v>1972</v>
      </c>
      <c r="B1974" s="299" t="s">
        <v>305</v>
      </c>
      <c r="C1974" s="299" t="s">
        <v>306</v>
      </c>
      <c r="D1974" s="313">
        <v>45170</v>
      </c>
      <c r="E1974" s="300" t="s">
        <v>3026</v>
      </c>
      <c r="F1974" s="309">
        <v>160</v>
      </c>
      <c r="G1974" s="309">
        <v>159</v>
      </c>
      <c r="H1974" s="302">
        <v>40759.440000000002</v>
      </c>
      <c r="I1974" s="302">
        <v>28364.38</v>
      </c>
      <c r="J1974" s="302">
        <v>0</v>
      </c>
      <c r="K1974" s="302">
        <v>69123.820000000007</v>
      </c>
      <c r="L1974" s="302">
        <v>289.88</v>
      </c>
      <c r="M1974" s="302">
        <v>0</v>
      </c>
      <c r="N1974" s="302">
        <v>0</v>
      </c>
      <c r="O1974" s="302">
        <v>0</v>
      </c>
      <c r="P1974" s="302">
        <v>0</v>
      </c>
      <c r="Q1974" s="302">
        <v>0</v>
      </c>
      <c r="R1974" s="302">
        <v>69123.820000000007</v>
      </c>
      <c r="S1974" s="302">
        <v>60931.61</v>
      </c>
      <c r="T1974" s="302">
        <v>271.73</v>
      </c>
      <c r="U1974" s="302">
        <v>0</v>
      </c>
      <c r="V1974" s="302">
        <v>0</v>
      </c>
      <c r="W1974" s="302">
        <v>0</v>
      </c>
      <c r="X1974" s="302">
        <v>0</v>
      </c>
      <c r="Y1974" s="302">
        <v>0</v>
      </c>
      <c r="Z1974" s="302">
        <v>61203.34</v>
      </c>
      <c r="AA1974" s="302">
        <v>0</v>
      </c>
      <c r="AB1974" s="302">
        <v>0</v>
      </c>
      <c r="AC1974" s="302">
        <v>0</v>
      </c>
      <c r="AD1974" s="302">
        <v>0</v>
      </c>
      <c r="AE1974" s="302">
        <v>0</v>
      </c>
      <c r="AF1974" s="302">
        <v>0</v>
      </c>
      <c r="AG1974" s="302">
        <v>0</v>
      </c>
      <c r="AH1974" s="302">
        <v>0</v>
      </c>
      <c r="AI1974" s="302">
        <v>0</v>
      </c>
      <c r="AJ1974" s="302">
        <v>0</v>
      </c>
      <c r="AK1974" s="302">
        <v>0</v>
      </c>
      <c r="AL1974" s="302">
        <v>0</v>
      </c>
      <c r="AM1974" s="302">
        <v>0</v>
      </c>
      <c r="AN1974" s="302">
        <v>0</v>
      </c>
      <c r="AO1974" s="302">
        <v>0</v>
      </c>
      <c r="AP1974" s="302">
        <v>0</v>
      </c>
      <c r="AQ1974" s="302">
        <v>0</v>
      </c>
      <c r="AR1974" s="302">
        <v>0</v>
      </c>
      <c r="AS1974" s="302">
        <v>0</v>
      </c>
      <c r="AT1974" s="295">
        <f t="shared" si="30"/>
        <v>0</v>
      </c>
      <c r="AU1974" s="302">
        <v>28654.26</v>
      </c>
      <c r="AV1974" s="302">
        <v>61203.34</v>
      </c>
      <c r="AW1974" s="303">
        <v>100</v>
      </c>
      <c r="AX1974" s="303">
        <v>300</v>
      </c>
      <c r="AY1974" s="302">
        <v>307000.01</v>
      </c>
      <c r="AZ1974" s="302">
        <v>72764.600000000006</v>
      </c>
      <c r="BA1974" s="301">
        <v>89.999994999999998</v>
      </c>
      <c r="BB1974" s="301">
        <v>85.496841243968902</v>
      </c>
      <c r="BC1974" s="301">
        <v>8</v>
      </c>
      <c r="BD1974" s="301"/>
      <c r="BE1974" s="300" t="s">
        <v>4204</v>
      </c>
      <c r="BF1974" s="298"/>
      <c r="BG1974" s="300" t="s">
        <v>324</v>
      </c>
      <c r="BH1974" s="300" t="s">
        <v>224</v>
      </c>
      <c r="BI1974" s="300" t="s">
        <v>515</v>
      </c>
      <c r="BJ1974" s="300" t="s">
        <v>4205</v>
      </c>
      <c r="BK1974" s="299" t="s">
        <v>175</v>
      </c>
      <c r="BL1974" s="301">
        <v>541315.27030672005</v>
      </c>
      <c r="BM1974" s="299" t="s">
        <v>309</v>
      </c>
      <c r="BN1974" s="301"/>
      <c r="BO1974" s="304">
        <v>39091</v>
      </c>
      <c r="BP1974" s="304">
        <v>48222</v>
      </c>
      <c r="BQ1974" s="297" t="s">
        <v>4033</v>
      </c>
      <c r="BR1974" s="297" t="s">
        <v>4759</v>
      </c>
      <c r="BS1974" s="297">
        <v>39091</v>
      </c>
      <c r="BT1974" s="297">
        <v>48222</v>
      </c>
      <c r="BU1974" s="301">
        <v>23473.599999999999</v>
      </c>
      <c r="BV1974" s="301">
        <v>27.44</v>
      </c>
      <c r="BW1974" s="301">
        <v>0</v>
      </c>
    </row>
    <row r="1975" spans="1:75" s="289" customFormat="1" ht="18.2" customHeight="1" x14ac:dyDescent="0.15">
      <c r="A1975" s="291">
        <v>1973</v>
      </c>
      <c r="B1975" s="292" t="s">
        <v>305</v>
      </c>
      <c r="C1975" s="292" t="s">
        <v>306</v>
      </c>
      <c r="D1975" s="312">
        <v>45170</v>
      </c>
      <c r="E1975" s="293" t="s">
        <v>3027</v>
      </c>
      <c r="F1975" s="308">
        <v>134</v>
      </c>
      <c r="G1975" s="308">
        <v>133</v>
      </c>
      <c r="H1975" s="295">
        <v>65970.98</v>
      </c>
      <c r="I1975" s="295">
        <v>36178.83</v>
      </c>
      <c r="J1975" s="295">
        <v>0</v>
      </c>
      <c r="K1975" s="295">
        <v>102149.81</v>
      </c>
      <c r="L1975" s="295">
        <v>440.89</v>
      </c>
      <c r="M1975" s="295">
        <v>0</v>
      </c>
      <c r="N1975" s="295">
        <v>0</v>
      </c>
      <c r="O1975" s="295">
        <v>0</v>
      </c>
      <c r="P1975" s="295">
        <v>0</v>
      </c>
      <c r="Q1975" s="295">
        <v>0</v>
      </c>
      <c r="R1975" s="295">
        <v>102149.81</v>
      </c>
      <c r="S1975" s="295">
        <v>91921.44</v>
      </c>
      <c r="T1975" s="295">
        <v>522.27</v>
      </c>
      <c r="U1975" s="295">
        <v>0</v>
      </c>
      <c r="V1975" s="295">
        <v>0</v>
      </c>
      <c r="W1975" s="295">
        <v>0</v>
      </c>
      <c r="X1975" s="295">
        <v>0</v>
      </c>
      <c r="Y1975" s="295">
        <v>0</v>
      </c>
      <c r="Z1975" s="295">
        <v>92443.71</v>
      </c>
      <c r="AA1975" s="295">
        <v>0</v>
      </c>
      <c r="AB1975" s="295">
        <v>0</v>
      </c>
      <c r="AC1975" s="295">
        <v>0</v>
      </c>
      <c r="AD1975" s="295">
        <v>0</v>
      </c>
      <c r="AE1975" s="295">
        <v>0</v>
      </c>
      <c r="AF1975" s="295">
        <v>0</v>
      </c>
      <c r="AG1975" s="295">
        <v>0</v>
      </c>
      <c r="AH1975" s="295">
        <v>0</v>
      </c>
      <c r="AI1975" s="295">
        <v>0</v>
      </c>
      <c r="AJ1975" s="295">
        <v>0</v>
      </c>
      <c r="AK1975" s="295">
        <v>0</v>
      </c>
      <c r="AL1975" s="295">
        <v>0</v>
      </c>
      <c r="AM1975" s="295">
        <v>0</v>
      </c>
      <c r="AN1975" s="295">
        <v>0</v>
      </c>
      <c r="AO1975" s="295">
        <v>0</v>
      </c>
      <c r="AP1975" s="295">
        <v>0</v>
      </c>
      <c r="AQ1975" s="295">
        <v>0</v>
      </c>
      <c r="AR1975" s="295">
        <v>0</v>
      </c>
      <c r="AS1975" s="295">
        <v>0</v>
      </c>
      <c r="AT1975" s="295">
        <f t="shared" si="30"/>
        <v>0</v>
      </c>
      <c r="AU1975" s="295">
        <v>36619.72</v>
      </c>
      <c r="AV1975" s="295">
        <v>92443.71</v>
      </c>
      <c r="AW1975" s="296">
        <v>100</v>
      </c>
      <c r="AX1975" s="296">
        <v>300</v>
      </c>
      <c r="AY1975" s="295">
        <v>464999.99</v>
      </c>
      <c r="AZ1975" s="295">
        <v>110240.05</v>
      </c>
      <c r="BA1975" s="294">
        <v>90.000003000000007</v>
      </c>
      <c r="BB1975" s="294">
        <v>83.395129142715703</v>
      </c>
      <c r="BC1975" s="294">
        <v>9.5</v>
      </c>
      <c r="BD1975" s="294"/>
      <c r="BE1975" s="293" t="s">
        <v>4204</v>
      </c>
      <c r="BF1975" s="291"/>
      <c r="BG1975" s="293" t="s">
        <v>326</v>
      </c>
      <c r="BH1975" s="293" t="s">
        <v>217</v>
      </c>
      <c r="BI1975" s="293" t="s">
        <v>423</v>
      </c>
      <c r="BJ1975" s="293" t="s">
        <v>4205</v>
      </c>
      <c r="BK1975" s="292" t="s">
        <v>175</v>
      </c>
      <c r="BL1975" s="294">
        <v>799944.96849175997</v>
      </c>
      <c r="BM1975" s="292" t="s">
        <v>309</v>
      </c>
      <c r="BN1975" s="294"/>
      <c r="BO1975" s="297">
        <v>39090</v>
      </c>
      <c r="BP1975" s="297">
        <v>48221</v>
      </c>
      <c r="BQ1975" s="297" t="s">
        <v>961</v>
      </c>
      <c r="BR1975" s="297" t="s">
        <v>4773</v>
      </c>
      <c r="BS1975" s="297">
        <v>39090</v>
      </c>
      <c r="BT1975" s="297">
        <v>48221</v>
      </c>
      <c r="BU1975" s="294">
        <v>35407.46</v>
      </c>
      <c r="BV1975" s="294">
        <v>76.56</v>
      </c>
      <c r="BW1975" s="294">
        <v>0</v>
      </c>
    </row>
    <row r="1976" spans="1:75" s="289" customFormat="1" ht="18.2" customHeight="1" x14ac:dyDescent="0.15">
      <c r="A1976" s="298">
        <v>1974</v>
      </c>
      <c r="B1976" s="299" t="s">
        <v>305</v>
      </c>
      <c r="C1976" s="299" t="s">
        <v>306</v>
      </c>
      <c r="D1976" s="313">
        <v>45170</v>
      </c>
      <c r="E1976" s="300" t="s">
        <v>3028</v>
      </c>
      <c r="F1976" s="309">
        <v>159</v>
      </c>
      <c r="G1976" s="309">
        <v>158</v>
      </c>
      <c r="H1976" s="302">
        <v>41233.58</v>
      </c>
      <c r="I1976" s="302">
        <v>25022.49</v>
      </c>
      <c r="J1976" s="302">
        <v>0</v>
      </c>
      <c r="K1976" s="302">
        <v>66256.070000000007</v>
      </c>
      <c r="L1976" s="302">
        <v>278.10000000000002</v>
      </c>
      <c r="M1976" s="302">
        <v>0</v>
      </c>
      <c r="N1976" s="302">
        <v>0</v>
      </c>
      <c r="O1976" s="302">
        <v>0</v>
      </c>
      <c r="P1976" s="302">
        <v>0</v>
      </c>
      <c r="Q1976" s="302">
        <v>0</v>
      </c>
      <c r="R1976" s="302">
        <v>66256.070000000007</v>
      </c>
      <c r="S1976" s="302">
        <v>70493.259999999995</v>
      </c>
      <c r="T1976" s="302">
        <v>326.43</v>
      </c>
      <c r="U1976" s="302">
        <v>0</v>
      </c>
      <c r="V1976" s="302">
        <v>0</v>
      </c>
      <c r="W1976" s="302">
        <v>0</v>
      </c>
      <c r="X1976" s="302">
        <v>0</v>
      </c>
      <c r="Y1976" s="302">
        <v>0</v>
      </c>
      <c r="Z1976" s="302">
        <v>70819.69</v>
      </c>
      <c r="AA1976" s="302">
        <v>0</v>
      </c>
      <c r="AB1976" s="302">
        <v>0</v>
      </c>
      <c r="AC1976" s="302">
        <v>0</v>
      </c>
      <c r="AD1976" s="302">
        <v>0</v>
      </c>
      <c r="AE1976" s="302">
        <v>0</v>
      </c>
      <c r="AF1976" s="302">
        <v>0</v>
      </c>
      <c r="AG1976" s="302">
        <v>0</v>
      </c>
      <c r="AH1976" s="302">
        <v>0</v>
      </c>
      <c r="AI1976" s="302">
        <v>0</v>
      </c>
      <c r="AJ1976" s="302">
        <v>0</v>
      </c>
      <c r="AK1976" s="302">
        <v>0</v>
      </c>
      <c r="AL1976" s="302">
        <v>0</v>
      </c>
      <c r="AM1976" s="302">
        <v>0</v>
      </c>
      <c r="AN1976" s="302">
        <v>0</v>
      </c>
      <c r="AO1976" s="302">
        <v>0</v>
      </c>
      <c r="AP1976" s="302">
        <v>0</v>
      </c>
      <c r="AQ1976" s="302">
        <v>0</v>
      </c>
      <c r="AR1976" s="302">
        <v>0</v>
      </c>
      <c r="AS1976" s="302">
        <v>0</v>
      </c>
      <c r="AT1976" s="295">
        <f t="shared" si="30"/>
        <v>0</v>
      </c>
      <c r="AU1976" s="302">
        <v>25300.59</v>
      </c>
      <c r="AV1976" s="302">
        <v>70819.69</v>
      </c>
      <c r="AW1976" s="303">
        <v>100</v>
      </c>
      <c r="AX1976" s="303">
        <v>300</v>
      </c>
      <c r="AY1976" s="302">
        <v>309999.99</v>
      </c>
      <c r="AZ1976" s="302">
        <v>69192.67</v>
      </c>
      <c r="BA1976" s="301">
        <v>84.774191999999999</v>
      </c>
      <c r="BB1976" s="301">
        <v>81.176298000141401</v>
      </c>
      <c r="BC1976" s="301">
        <v>9.5</v>
      </c>
      <c r="BD1976" s="301"/>
      <c r="BE1976" s="300" t="s">
        <v>4204</v>
      </c>
      <c r="BF1976" s="298"/>
      <c r="BG1976" s="300" t="s">
        <v>344</v>
      </c>
      <c r="BH1976" s="300" t="s">
        <v>213</v>
      </c>
      <c r="BI1976" s="300" t="s">
        <v>534</v>
      </c>
      <c r="BJ1976" s="300" t="s">
        <v>4205</v>
      </c>
      <c r="BK1976" s="299" t="s">
        <v>175</v>
      </c>
      <c r="BL1976" s="301">
        <v>518857.64475272002</v>
      </c>
      <c r="BM1976" s="299" t="s">
        <v>309</v>
      </c>
      <c r="BN1976" s="301"/>
      <c r="BO1976" s="304">
        <v>39092</v>
      </c>
      <c r="BP1976" s="304">
        <v>48223</v>
      </c>
      <c r="BQ1976" s="297" t="s">
        <v>961</v>
      </c>
      <c r="BR1976" s="297" t="s">
        <v>4773</v>
      </c>
      <c r="BS1976" s="297">
        <v>39092</v>
      </c>
      <c r="BT1976" s="297">
        <v>48223</v>
      </c>
      <c r="BU1976" s="301">
        <v>26521.42</v>
      </c>
      <c r="BV1976" s="301">
        <v>48.05</v>
      </c>
      <c r="BW1976" s="301">
        <v>0</v>
      </c>
    </row>
    <row r="1977" spans="1:75" s="289" customFormat="1" ht="18.2" customHeight="1" x14ac:dyDescent="0.15">
      <c r="A1977" s="291">
        <v>1975</v>
      </c>
      <c r="B1977" s="292" t="s">
        <v>305</v>
      </c>
      <c r="C1977" s="292" t="s">
        <v>306</v>
      </c>
      <c r="D1977" s="312">
        <v>45170</v>
      </c>
      <c r="E1977" s="293" t="s">
        <v>3029</v>
      </c>
      <c r="F1977" s="308">
        <v>127</v>
      </c>
      <c r="G1977" s="308">
        <v>127</v>
      </c>
      <c r="H1977" s="295">
        <v>0</v>
      </c>
      <c r="I1977" s="295">
        <v>81808.240000000005</v>
      </c>
      <c r="J1977" s="295">
        <v>0</v>
      </c>
      <c r="K1977" s="295">
        <v>81808.240000000005</v>
      </c>
      <c r="L1977" s="295">
        <v>0</v>
      </c>
      <c r="M1977" s="295">
        <v>0</v>
      </c>
      <c r="N1977" s="295">
        <v>0</v>
      </c>
      <c r="O1977" s="295">
        <v>0</v>
      </c>
      <c r="P1977" s="295">
        <v>0</v>
      </c>
      <c r="Q1977" s="295">
        <v>0</v>
      </c>
      <c r="R1977" s="295">
        <v>81808.240000000005</v>
      </c>
      <c r="S1977" s="295">
        <v>47738.1</v>
      </c>
      <c r="T1977" s="295">
        <v>0</v>
      </c>
      <c r="U1977" s="295">
        <v>0</v>
      </c>
      <c r="V1977" s="295">
        <v>0</v>
      </c>
      <c r="W1977" s="295">
        <v>0</v>
      </c>
      <c r="X1977" s="295">
        <v>0</v>
      </c>
      <c r="Y1977" s="295">
        <v>0</v>
      </c>
      <c r="Z1977" s="295">
        <v>47738.1</v>
      </c>
      <c r="AA1977" s="295">
        <v>0</v>
      </c>
      <c r="AB1977" s="295">
        <v>0</v>
      </c>
      <c r="AC1977" s="295">
        <v>0</v>
      </c>
      <c r="AD1977" s="295">
        <v>0</v>
      </c>
      <c r="AE1977" s="295">
        <v>0</v>
      </c>
      <c r="AF1977" s="295">
        <v>0</v>
      </c>
      <c r="AG1977" s="295">
        <v>0</v>
      </c>
      <c r="AH1977" s="295">
        <v>0</v>
      </c>
      <c r="AI1977" s="295">
        <v>0</v>
      </c>
      <c r="AJ1977" s="295">
        <v>0</v>
      </c>
      <c r="AK1977" s="295">
        <v>0</v>
      </c>
      <c r="AL1977" s="295">
        <v>0</v>
      </c>
      <c r="AM1977" s="295">
        <v>0</v>
      </c>
      <c r="AN1977" s="295">
        <v>0</v>
      </c>
      <c r="AO1977" s="295">
        <v>0</v>
      </c>
      <c r="AP1977" s="295">
        <v>0</v>
      </c>
      <c r="AQ1977" s="295">
        <v>0</v>
      </c>
      <c r="AR1977" s="295">
        <v>0</v>
      </c>
      <c r="AS1977" s="295">
        <v>0</v>
      </c>
      <c r="AT1977" s="295">
        <f t="shared" si="30"/>
        <v>0</v>
      </c>
      <c r="AU1977" s="295">
        <v>81808.240000000005</v>
      </c>
      <c r="AV1977" s="295">
        <v>47738.1</v>
      </c>
      <c r="AW1977" s="296">
        <v>0</v>
      </c>
      <c r="AX1977" s="296">
        <v>180</v>
      </c>
      <c r="AY1977" s="295">
        <v>489940.01</v>
      </c>
      <c r="AZ1977" s="295">
        <v>98362.57</v>
      </c>
      <c r="BA1977" s="294">
        <v>76.233821000000006</v>
      </c>
      <c r="BB1977" s="294">
        <v>63.403739089829003</v>
      </c>
      <c r="BC1977" s="294">
        <v>9.5</v>
      </c>
      <c r="BD1977" s="294"/>
      <c r="BE1977" s="293" t="s">
        <v>4204</v>
      </c>
      <c r="BF1977" s="291"/>
      <c r="BG1977" s="293" t="s">
        <v>380</v>
      </c>
      <c r="BH1977" s="293" t="s">
        <v>831</v>
      </c>
      <c r="BI1977" s="293" t="s">
        <v>832</v>
      </c>
      <c r="BJ1977" s="293" t="s">
        <v>4205</v>
      </c>
      <c r="BK1977" s="292" t="s">
        <v>175</v>
      </c>
      <c r="BL1977" s="294">
        <v>640648.18103104003</v>
      </c>
      <c r="BM1977" s="292" t="s">
        <v>309</v>
      </c>
      <c r="BN1977" s="294"/>
      <c r="BO1977" s="297">
        <v>39091</v>
      </c>
      <c r="BP1977" s="297">
        <v>44570</v>
      </c>
      <c r="BQ1977" s="297" t="s">
        <v>946</v>
      </c>
      <c r="BR1977" s="297" t="s">
        <v>4775</v>
      </c>
      <c r="BS1977" s="297">
        <v>39091</v>
      </c>
      <c r="BT1977" s="297">
        <v>44570</v>
      </c>
      <c r="BU1977" s="294">
        <v>28146.240000000002</v>
      </c>
      <c r="BV1977" s="294">
        <v>0</v>
      </c>
      <c r="BW1977" s="294">
        <v>0</v>
      </c>
    </row>
    <row r="1978" spans="1:75" s="289" customFormat="1" ht="18.2" customHeight="1" x14ac:dyDescent="0.15">
      <c r="A1978" s="298">
        <v>1976</v>
      </c>
      <c r="B1978" s="299" t="s">
        <v>305</v>
      </c>
      <c r="C1978" s="299" t="s">
        <v>306</v>
      </c>
      <c r="D1978" s="313">
        <v>45170</v>
      </c>
      <c r="E1978" s="300" t="s">
        <v>3030</v>
      </c>
      <c r="F1978" s="309">
        <v>0</v>
      </c>
      <c r="G1978" s="309">
        <v>1</v>
      </c>
      <c r="H1978" s="302">
        <v>50093.62</v>
      </c>
      <c r="I1978" s="302">
        <v>336.79</v>
      </c>
      <c r="J1978" s="302">
        <v>0</v>
      </c>
      <c r="K1978" s="302">
        <v>50430.41</v>
      </c>
      <c r="L1978" s="302">
        <v>339.46</v>
      </c>
      <c r="M1978" s="302">
        <v>0</v>
      </c>
      <c r="N1978" s="302">
        <v>336.79</v>
      </c>
      <c r="O1978" s="302">
        <v>339.46</v>
      </c>
      <c r="P1978" s="302">
        <v>0</v>
      </c>
      <c r="Q1978" s="302">
        <v>0</v>
      </c>
      <c r="R1978" s="302">
        <v>49754.16</v>
      </c>
      <c r="S1978" s="302">
        <v>399.24</v>
      </c>
      <c r="T1978" s="302">
        <v>396.57</v>
      </c>
      <c r="U1978" s="302">
        <v>0</v>
      </c>
      <c r="V1978" s="302">
        <v>399.24</v>
      </c>
      <c r="W1978" s="302">
        <v>396.57</v>
      </c>
      <c r="X1978" s="302">
        <v>0</v>
      </c>
      <c r="Y1978" s="302">
        <v>0</v>
      </c>
      <c r="Z1978" s="302">
        <v>0</v>
      </c>
      <c r="AA1978" s="302">
        <v>58.5</v>
      </c>
      <c r="AB1978" s="302">
        <v>0</v>
      </c>
      <c r="AC1978" s="302">
        <v>0</v>
      </c>
      <c r="AD1978" s="302">
        <v>0</v>
      </c>
      <c r="AE1978" s="302">
        <v>0</v>
      </c>
      <c r="AF1978" s="302">
        <v>-90.99</v>
      </c>
      <c r="AG1978" s="302">
        <v>39.729999999999997</v>
      </c>
      <c r="AH1978" s="302">
        <v>108.68</v>
      </c>
      <c r="AI1978" s="302">
        <v>58.5</v>
      </c>
      <c r="AJ1978" s="302">
        <v>0</v>
      </c>
      <c r="AK1978" s="302">
        <v>0</v>
      </c>
      <c r="AL1978" s="302">
        <v>44.15</v>
      </c>
      <c r="AM1978" s="302">
        <v>0</v>
      </c>
      <c r="AN1978" s="302">
        <v>39.729999999999997</v>
      </c>
      <c r="AO1978" s="302">
        <v>108.68</v>
      </c>
      <c r="AP1978" s="302">
        <v>0</v>
      </c>
      <c r="AQ1978" s="302">
        <v>0</v>
      </c>
      <c r="AR1978" s="302">
        <v>0</v>
      </c>
      <c r="AS1978" s="302">
        <v>44.659137999999999</v>
      </c>
      <c r="AT1978" s="295">
        <f t="shared" si="30"/>
        <v>1794.380862</v>
      </c>
      <c r="AU1978" s="302">
        <v>0</v>
      </c>
      <c r="AV1978" s="302">
        <v>0</v>
      </c>
      <c r="AW1978" s="303">
        <v>100</v>
      </c>
      <c r="AX1978" s="303">
        <v>300</v>
      </c>
      <c r="AY1978" s="302">
        <v>475999.99</v>
      </c>
      <c r="AZ1978" s="302">
        <v>84243.03</v>
      </c>
      <c r="BA1978" s="301">
        <v>67.226894999999999</v>
      </c>
      <c r="BB1978" s="301">
        <v>39.704384922209002</v>
      </c>
      <c r="BC1978" s="301">
        <v>9.5</v>
      </c>
      <c r="BD1978" s="301"/>
      <c r="BE1978" s="300" t="s">
        <v>4204</v>
      </c>
      <c r="BF1978" s="298"/>
      <c r="BG1978" s="300" t="s">
        <v>312</v>
      </c>
      <c r="BH1978" s="300" t="s">
        <v>214</v>
      </c>
      <c r="BI1978" s="300" t="s">
        <v>632</v>
      </c>
      <c r="BJ1978" s="300" t="s">
        <v>103</v>
      </c>
      <c r="BK1978" s="299" t="s">
        <v>175</v>
      </c>
      <c r="BL1978" s="301">
        <v>389629.60335936002</v>
      </c>
      <c r="BM1978" s="299" t="s">
        <v>309</v>
      </c>
      <c r="BN1978" s="301"/>
      <c r="BO1978" s="304">
        <v>39093</v>
      </c>
      <c r="BP1978" s="304">
        <v>48224</v>
      </c>
      <c r="BQ1978" s="297" t="s">
        <v>1063</v>
      </c>
      <c r="BR1978" s="297" t="s">
        <v>4761</v>
      </c>
      <c r="BS1978" s="297">
        <v>39093</v>
      </c>
      <c r="BT1978" s="297">
        <v>48224</v>
      </c>
      <c r="BU1978" s="301">
        <v>0</v>
      </c>
      <c r="BV1978" s="301">
        <v>58.5</v>
      </c>
      <c r="BW1978" s="301">
        <v>0</v>
      </c>
    </row>
    <row r="1979" spans="1:75" s="289" customFormat="1" ht="18.2" customHeight="1" x14ac:dyDescent="0.15">
      <c r="A1979" s="291">
        <v>1977</v>
      </c>
      <c r="B1979" s="292" t="s">
        <v>305</v>
      </c>
      <c r="C1979" s="292" t="s">
        <v>306</v>
      </c>
      <c r="D1979" s="312">
        <v>45170</v>
      </c>
      <c r="E1979" s="293" t="s">
        <v>3031</v>
      </c>
      <c r="F1979" s="308">
        <v>28</v>
      </c>
      <c r="G1979" s="308">
        <v>28</v>
      </c>
      <c r="H1979" s="295">
        <v>0</v>
      </c>
      <c r="I1979" s="295">
        <v>6512.35</v>
      </c>
      <c r="J1979" s="295">
        <v>0</v>
      </c>
      <c r="K1979" s="295">
        <v>6512.35</v>
      </c>
      <c r="L1979" s="295">
        <v>0</v>
      </c>
      <c r="M1979" s="295">
        <v>0</v>
      </c>
      <c r="N1979" s="295">
        <v>0</v>
      </c>
      <c r="O1979" s="295">
        <v>0</v>
      </c>
      <c r="P1979" s="295">
        <v>0</v>
      </c>
      <c r="Q1979" s="295">
        <v>0</v>
      </c>
      <c r="R1979" s="295">
        <v>6512.35</v>
      </c>
      <c r="S1979" s="295">
        <v>802.48</v>
      </c>
      <c r="T1979" s="295">
        <v>0</v>
      </c>
      <c r="U1979" s="295">
        <v>0</v>
      </c>
      <c r="V1979" s="295">
        <v>0</v>
      </c>
      <c r="W1979" s="295">
        <v>0</v>
      </c>
      <c r="X1979" s="295">
        <v>0</v>
      </c>
      <c r="Y1979" s="295">
        <v>0</v>
      </c>
      <c r="Z1979" s="295">
        <v>802.48</v>
      </c>
      <c r="AA1979" s="295">
        <v>0</v>
      </c>
      <c r="AB1979" s="295">
        <v>0</v>
      </c>
      <c r="AC1979" s="295">
        <v>0</v>
      </c>
      <c r="AD1979" s="295">
        <v>0</v>
      </c>
      <c r="AE1979" s="295">
        <v>0</v>
      </c>
      <c r="AF1979" s="295">
        <v>0</v>
      </c>
      <c r="AG1979" s="295">
        <v>0</v>
      </c>
      <c r="AH1979" s="295">
        <v>0</v>
      </c>
      <c r="AI1979" s="295">
        <v>0</v>
      </c>
      <c r="AJ1979" s="295">
        <v>0</v>
      </c>
      <c r="AK1979" s="295">
        <v>0</v>
      </c>
      <c r="AL1979" s="295">
        <v>0</v>
      </c>
      <c r="AM1979" s="295">
        <v>0</v>
      </c>
      <c r="AN1979" s="295">
        <v>0</v>
      </c>
      <c r="AO1979" s="295">
        <v>0</v>
      </c>
      <c r="AP1979" s="295">
        <v>0</v>
      </c>
      <c r="AQ1979" s="295">
        <v>0</v>
      </c>
      <c r="AR1979" s="295">
        <v>0</v>
      </c>
      <c r="AS1979" s="295">
        <v>0</v>
      </c>
      <c r="AT1979" s="295">
        <f t="shared" si="30"/>
        <v>0</v>
      </c>
      <c r="AU1979" s="295">
        <v>6512.35</v>
      </c>
      <c r="AV1979" s="295">
        <v>802.48</v>
      </c>
      <c r="AW1979" s="296">
        <v>0</v>
      </c>
      <c r="AX1979" s="296">
        <v>60</v>
      </c>
      <c r="AY1979" s="295">
        <v>309999.99</v>
      </c>
      <c r="AZ1979" s="295">
        <v>12407.94</v>
      </c>
      <c r="BA1979" s="294">
        <v>15.203865</v>
      </c>
      <c r="BB1979" s="294">
        <v>7.9798008559640001</v>
      </c>
      <c r="BC1979" s="294">
        <v>9.9</v>
      </c>
      <c r="BD1979" s="294"/>
      <c r="BE1979" s="293" t="s">
        <v>4204</v>
      </c>
      <c r="BF1979" s="291"/>
      <c r="BG1979" s="293" t="s">
        <v>344</v>
      </c>
      <c r="BH1979" s="293" t="s">
        <v>213</v>
      </c>
      <c r="BI1979" s="293" t="s">
        <v>534</v>
      </c>
      <c r="BJ1979" s="293" t="s">
        <v>4205</v>
      </c>
      <c r="BK1979" s="292" t="s">
        <v>175</v>
      </c>
      <c r="BL1979" s="294">
        <v>50998.838035599998</v>
      </c>
      <c r="BM1979" s="292" t="s">
        <v>309</v>
      </c>
      <c r="BN1979" s="294"/>
      <c r="BO1979" s="297">
        <v>39093</v>
      </c>
      <c r="BP1979" s="297">
        <v>40919</v>
      </c>
      <c r="BQ1979" s="297" t="s">
        <v>929</v>
      </c>
      <c r="BR1979" s="297" t="s">
        <v>4777</v>
      </c>
      <c r="BS1979" s="297">
        <v>39093</v>
      </c>
      <c r="BT1979" s="297">
        <v>40919</v>
      </c>
      <c r="BU1979" s="294">
        <v>1173.03</v>
      </c>
      <c r="BV1979" s="294">
        <v>0</v>
      </c>
      <c r="BW1979" s="294">
        <v>0</v>
      </c>
    </row>
    <row r="1980" spans="1:75" s="289" customFormat="1" ht="18.2" customHeight="1" x14ac:dyDescent="0.15">
      <c r="A1980" s="298">
        <v>1978</v>
      </c>
      <c r="B1980" s="299" t="s">
        <v>305</v>
      </c>
      <c r="C1980" s="299" t="s">
        <v>306</v>
      </c>
      <c r="D1980" s="313">
        <v>45170</v>
      </c>
      <c r="E1980" s="300" t="s">
        <v>3032</v>
      </c>
      <c r="F1980" s="309">
        <v>170</v>
      </c>
      <c r="G1980" s="309">
        <v>169</v>
      </c>
      <c r="H1980" s="302">
        <v>29455.16</v>
      </c>
      <c r="I1980" s="302">
        <v>59647.360000000001</v>
      </c>
      <c r="J1980" s="302">
        <v>0</v>
      </c>
      <c r="K1980" s="302">
        <v>89102.52</v>
      </c>
      <c r="L1980" s="302">
        <v>641.39</v>
      </c>
      <c r="M1980" s="302">
        <v>0</v>
      </c>
      <c r="N1980" s="302">
        <v>0</v>
      </c>
      <c r="O1980" s="302">
        <v>0</v>
      </c>
      <c r="P1980" s="302">
        <v>0</v>
      </c>
      <c r="Q1980" s="302">
        <v>0</v>
      </c>
      <c r="R1980" s="302">
        <v>89102.52</v>
      </c>
      <c r="S1980" s="302">
        <v>88156.66</v>
      </c>
      <c r="T1980" s="302">
        <v>233.19</v>
      </c>
      <c r="U1980" s="302">
        <v>0</v>
      </c>
      <c r="V1980" s="302">
        <v>0</v>
      </c>
      <c r="W1980" s="302">
        <v>0</v>
      </c>
      <c r="X1980" s="302">
        <v>0</v>
      </c>
      <c r="Y1980" s="302">
        <v>0</v>
      </c>
      <c r="Z1980" s="302">
        <v>88389.85</v>
      </c>
      <c r="AA1980" s="302">
        <v>0</v>
      </c>
      <c r="AB1980" s="302">
        <v>0</v>
      </c>
      <c r="AC1980" s="302">
        <v>0</v>
      </c>
      <c r="AD1980" s="302">
        <v>0</v>
      </c>
      <c r="AE1980" s="302">
        <v>0</v>
      </c>
      <c r="AF1980" s="302">
        <v>0</v>
      </c>
      <c r="AG1980" s="302">
        <v>0</v>
      </c>
      <c r="AH1980" s="302">
        <v>0</v>
      </c>
      <c r="AI1980" s="302">
        <v>0</v>
      </c>
      <c r="AJ1980" s="302">
        <v>0</v>
      </c>
      <c r="AK1980" s="302">
        <v>0</v>
      </c>
      <c r="AL1980" s="302">
        <v>0</v>
      </c>
      <c r="AM1980" s="302">
        <v>0</v>
      </c>
      <c r="AN1980" s="302">
        <v>0</v>
      </c>
      <c r="AO1980" s="302">
        <v>0</v>
      </c>
      <c r="AP1980" s="302">
        <v>0</v>
      </c>
      <c r="AQ1980" s="302">
        <v>0</v>
      </c>
      <c r="AR1980" s="302">
        <v>0</v>
      </c>
      <c r="AS1980" s="302">
        <v>0</v>
      </c>
      <c r="AT1980" s="295">
        <f t="shared" si="30"/>
        <v>0</v>
      </c>
      <c r="AU1980" s="302">
        <v>60288.75</v>
      </c>
      <c r="AV1980" s="302">
        <v>88389.85</v>
      </c>
      <c r="AW1980" s="303">
        <v>40</v>
      </c>
      <c r="AX1980" s="303">
        <v>240</v>
      </c>
      <c r="AY1980" s="302">
        <v>475999.99</v>
      </c>
      <c r="AZ1980" s="302">
        <v>93825.67</v>
      </c>
      <c r="BA1980" s="301">
        <v>74.873949999999994</v>
      </c>
      <c r="BB1980" s="301">
        <v>71.104822671172997</v>
      </c>
      <c r="BC1980" s="301">
        <v>9.5</v>
      </c>
      <c r="BD1980" s="301"/>
      <c r="BE1980" s="300" t="s">
        <v>4204</v>
      </c>
      <c r="BF1980" s="298"/>
      <c r="BG1980" s="300" t="s">
        <v>324</v>
      </c>
      <c r="BH1980" s="300" t="s">
        <v>187</v>
      </c>
      <c r="BI1980" s="300" t="s">
        <v>466</v>
      </c>
      <c r="BJ1980" s="300" t="s">
        <v>4205</v>
      </c>
      <c r="BK1980" s="299" t="s">
        <v>175</v>
      </c>
      <c r="BL1980" s="301">
        <v>697770.38796192</v>
      </c>
      <c r="BM1980" s="299" t="s">
        <v>309</v>
      </c>
      <c r="BN1980" s="301"/>
      <c r="BO1980" s="304">
        <v>39093</v>
      </c>
      <c r="BP1980" s="304">
        <v>46398</v>
      </c>
      <c r="BQ1980" s="297" t="s">
        <v>947</v>
      </c>
      <c r="BR1980" s="297" t="s">
        <v>4774</v>
      </c>
      <c r="BS1980" s="297">
        <v>39093</v>
      </c>
      <c r="BT1980" s="297">
        <v>46398</v>
      </c>
      <c r="BU1980" s="301">
        <v>37381.61</v>
      </c>
      <c r="BV1980" s="301">
        <v>62.11</v>
      </c>
      <c r="BW1980" s="301">
        <v>0</v>
      </c>
    </row>
    <row r="1981" spans="1:75" s="289" customFormat="1" ht="18.2" customHeight="1" x14ac:dyDescent="0.15">
      <c r="A1981" s="291">
        <v>1979</v>
      </c>
      <c r="B1981" s="292" t="s">
        <v>305</v>
      </c>
      <c r="C1981" s="292" t="s">
        <v>306</v>
      </c>
      <c r="D1981" s="312">
        <v>45170</v>
      </c>
      <c r="E1981" s="293" t="s">
        <v>3033</v>
      </c>
      <c r="F1981" s="308">
        <v>147</v>
      </c>
      <c r="G1981" s="308">
        <v>146</v>
      </c>
      <c r="H1981" s="295">
        <v>88890.09</v>
      </c>
      <c r="I1981" s="295">
        <v>50400.4</v>
      </c>
      <c r="J1981" s="295">
        <v>0</v>
      </c>
      <c r="K1981" s="295">
        <v>139290.49</v>
      </c>
      <c r="L1981" s="295">
        <v>580.65</v>
      </c>
      <c r="M1981" s="295">
        <v>0</v>
      </c>
      <c r="N1981" s="295">
        <v>0</v>
      </c>
      <c r="O1981" s="295">
        <v>0</v>
      </c>
      <c r="P1981" s="295">
        <v>0</v>
      </c>
      <c r="Q1981" s="295">
        <v>0</v>
      </c>
      <c r="R1981" s="295">
        <v>139290.49</v>
      </c>
      <c r="S1981" s="295">
        <v>135221.19</v>
      </c>
      <c r="T1981" s="295">
        <v>696.31</v>
      </c>
      <c r="U1981" s="295">
        <v>0</v>
      </c>
      <c r="V1981" s="295">
        <v>0</v>
      </c>
      <c r="W1981" s="295">
        <v>0</v>
      </c>
      <c r="X1981" s="295">
        <v>0</v>
      </c>
      <c r="Y1981" s="295">
        <v>0</v>
      </c>
      <c r="Z1981" s="295">
        <v>135917.5</v>
      </c>
      <c r="AA1981" s="295">
        <v>0</v>
      </c>
      <c r="AB1981" s="295">
        <v>0</v>
      </c>
      <c r="AC1981" s="295">
        <v>0</v>
      </c>
      <c r="AD1981" s="295">
        <v>0</v>
      </c>
      <c r="AE1981" s="295">
        <v>0</v>
      </c>
      <c r="AF1981" s="295">
        <v>0</v>
      </c>
      <c r="AG1981" s="295">
        <v>0</v>
      </c>
      <c r="AH1981" s="295">
        <v>0</v>
      </c>
      <c r="AI1981" s="295">
        <v>0</v>
      </c>
      <c r="AJ1981" s="295">
        <v>0</v>
      </c>
      <c r="AK1981" s="295">
        <v>0</v>
      </c>
      <c r="AL1981" s="295">
        <v>0</v>
      </c>
      <c r="AM1981" s="295">
        <v>0</v>
      </c>
      <c r="AN1981" s="295">
        <v>0</v>
      </c>
      <c r="AO1981" s="295">
        <v>0</v>
      </c>
      <c r="AP1981" s="295">
        <v>0</v>
      </c>
      <c r="AQ1981" s="295">
        <v>0</v>
      </c>
      <c r="AR1981" s="295">
        <v>0</v>
      </c>
      <c r="AS1981" s="295">
        <v>0</v>
      </c>
      <c r="AT1981" s="295">
        <f t="shared" si="30"/>
        <v>0</v>
      </c>
      <c r="AU1981" s="295">
        <v>50981.05</v>
      </c>
      <c r="AV1981" s="295">
        <v>135917.5</v>
      </c>
      <c r="AW1981" s="296">
        <v>100</v>
      </c>
      <c r="AX1981" s="296">
        <v>300</v>
      </c>
      <c r="AY1981" s="295">
        <v>674200</v>
      </c>
      <c r="AZ1981" s="295">
        <v>147326.39999999999</v>
      </c>
      <c r="BA1981" s="294">
        <v>83.025069000000002</v>
      </c>
      <c r="BB1981" s="294">
        <v>78.496471394765706</v>
      </c>
      <c r="BC1981" s="294">
        <v>9.4</v>
      </c>
      <c r="BD1981" s="294"/>
      <c r="BE1981" s="293" t="s">
        <v>4204</v>
      </c>
      <c r="BF1981" s="291"/>
      <c r="BG1981" s="293" t="s">
        <v>315</v>
      </c>
      <c r="BH1981" s="293" t="s">
        <v>183</v>
      </c>
      <c r="BI1981" s="293" t="s">
        <v>806</v>
      </c>
      <c r="BJ1981" s="293" t="s">
        <v>4205</v>
      </c>
      <c r="BK1981" s="292" t="s">
        <v>175</v>
      </c>
      <c r="BL1981" s="294">
        <v>1090797.19907704</v>
      </c>
      <c r="BM1981" s="292" t="s">
        <v>309</v>
      </c>
      <c r="BN1981" s="294"/>
      <c r="BO1981" s="297">
        <v>39095</v>
      </c>
      <c r="BP1981" s="297">
        <v>48226</v>
      </c>
      <c r="BQ1981" s="297" t="s">
        <v>936</v>
      </c>
      <c r="BR1981" s="297" t="s">
        <v>4769</v>
      </c>
      <c r="BS1981" s="297">
        <v>39095</v>
      </c>
      <c r="BT1981" s="297">
        <v>48226</v>
      </c>
      <c r="BU1981" s="294">
        <v>44816.57</v>
      </c>
      <c r="BV1981" s="294">
        <v>56.42</v>
      </c>
      <c r="BW1981" s="294">
        <v>0</v>
      </c>
    </row>
    <row r="1982" spans="1:75" s="289" customFormat="1" ht="18.2" customHeight="1" x14ac:dyDescent="0.15">
      <c r="A1982" s="298">
        <v>1980</v>
      </c>
      <c r="B1982" s="299" t="s">
        <v>305</v>
      </c>
      <c r="C1982" s="299" t="s">
        <v>306</v>
      </c>
      <c r="D1982" s="313">
        <v>45170</v>
      </c>
      <c r="E1982" s="300" t="s">
        <v>3034</v>
      </c>
      <c r="F1982" s="309">
        <v>147</v>
      </c>
      <c r="G1982" s="309">
        <v>146</v>
      </c>
      <c r="H1982" s="302">
        <v>60340.6</v>
      </c>
      <c r="I1982" s="302">
        <v>119656.59</v>
      </c>
      <c r="J1982" s="302">
        <v>0</v>
      </c>
      <c r="K1982" s="302">
        <v>179997.19</v>
      </c>
      <c r="L1982" s="302">
        <v>1284.6500000000001</v>
      </c>
      <c r="M1982" s="302">
        <v>0</v>
      </c>
      <c r="N1982" s="302">
        <v>0</v>
      </c>
      <c r="O1982" s="302">
        <v>0</v>
      </c>
      <c r="P1982" s="302">
        <v>0</v>
      </c>
      <c r="Q1982" s="302">
        <v>0</v>
      </c>
      <c r="R1982" s="302">
        <v>179997.19</v>
      </c>
      <c r="S1982" s="302">
        <v>126097.16</v>
      </c>
      <c r="T1982" s="302">
        <v>402.27</v>
      </c>
      <c r="U1982" s="302">
        <v>0</v>
      </c>
      <c r="V1982" s="302">
        <v>0</v>
      </c>
      <c r="W1982" s="302">
        <v>0</v>
      </c>
      <c r="X1982" s="302">
        <v>0</v>
      </c>
      <c r="Y1982" s="302">
        <v>0</v>
      </c>
      <c r="Z1982" s="302">
        <v>126499.43</v>
      </c>
      <c r="AA1982" s="302">
        <v>0</v>
      </c>
      <c r="AB1982" s="302">
        <v>0</v>
      </c>
      <c r="AC1982" s="302">
        <v>0</v>
      </c>
      <c r="AD1982" s="302">
        <v>0</v>
      </c>
      <c r="AE1982" s="302">
        <v>0</v>
      </c>
      <c r="AF1982" s="302">
        <v>0</v>
      </c>
      <c r="AG1982" s="302">
        <v>0</v>
      </c>
      <c r="AH1982" s="302">
        <v>0</v>
      </c>
      <c r="AI1982" s="302">
        <v>0</v>
      </c>
      <c r="AJ1982" s="302">
        <v>0</v>
      </c>
      <c r="AK1982" s="302">
        <v>0</v>
      </c>
      <c r="AL1982" s="302">
        <v>0</v>
      </c>
      <c r="AM1982" s="302">
        <v>0</v>
      </c>
      <c r="AN1982" s="302">
        <v>0</v>
      </c>
      <c r="AO1982" s="302">
        <v>0</v>
      </c>
      <c r="AP1982" s="302">
        <v>0</v>
      </c>
      <c r="AQ1982" s="302">
        <v>0</v>
      </c>
      <c r="AR1982" s="302">
        <v>0</v>
      </c>
      <c r="AS1982" s="302">
        <v>0</v>
      </c>
      <c r="AT1982" s="295">
        <f t="shared" si="30"/>
        <v>0</v>
      </c>
      <c r="AU1982" s="302">
        <v>120941.24</v>
      </c>
      <c r="AV1982" s="302">
        <v>126499.43</v>
      </c>
      <c r="AW1982" s="303">
        <v>40</v>
      </c>
      <c r="AX1982" s="303">
        <v>240</v>
      </c>
      <c r="AY1982" s="302">
        <v>860000.01</v>
      </c>
      <c r="AZ1982" s="302">
        <v>201678.1</v>
      </c>
      <c r="BA1982" s="301">
        <v>89.1</v>
      </c>
      <c r="BB1982" s="301">
        <v>79.521522807880501</v>
      </c>
      <c r="BC1982" s="301">
        <v>8</v>
      </c>
      <c r="BD1982" s="301"/>
      <c r="BE1982" s="300" t="s">
        <v>4204</v>
      </c>
      <c r="BF1982" s="298"/>
      <c r="BG1982" s="300" t="s">
        <v>349</v>
      </c>
      <c r="BH1982" s="300" t="s">
        <v>180</v>
      </c>
      <c r="BI1982" s="300" t="s">
        <v>645</v>
      </c>
      <c r="BJ1982" s="300" t="s">
        <v>4205</v>
      </c>
      <c r="BK1982" s="299" t="s">
        <v>175</v>
      </c>
      <c r="BL1982" s="301">
        <v>1409575.2746202401</v>
      </c>
      <c r="BM1982" s="299" t="s">
        <v>309</v>
      </c>
      <c r="BN1982" s="301"/>
      <c r="BO1982" s="304">
        <v>39095</v>
      </c>
      <c r="BP1982" s="304">
        <v>46400</v>
      </c>
      <c r="BQ1982" s="297" t="s">
        <v>4123</v>
      </c>
      <c r="BR1982" s="297" t="s">
        <v>4760</v>
      </c>
      <c r="BS1982" s="297">
        <v>39095</v>
      </c>
      <c r="BT1982" s="297">
        <v>46400</v>
      </c>
      <c r="BU1982" s="301">
        <v>58052.65</v>
      </c>
      <c r="BV1982" s="301">
        <v>71.84</v>
      </c>
      <c r="BW1982" s="301">
        <v>0</v>
      </c>
    </row>
    <row r="1983" spans="1:75" s="289" customFormat="1" ht="18.2" customHeight="1" x14ac:dyDescent="0.15">
      <c r="A1983" s="291">
        <v>1981</v>
      </c>
      <c r="B1983" s="292" t="s">
        <v>305</v>
      </c>
      <c r="C1983" s="292" t="s">
        <v>306</v>
      </c>
      <c r="D1983" s="312">
        <v>45170</v>
      </c>
      <c r="E1983" s="293" t="s">
        <v>3035</v>
      </c>
      <c r="F1983" s="308">
        <v>0</v>
      </c>
      <c r="G1983" s="308">
        <v>0</v>
      </c>
      <c r="H1983" s="295">
        <v>34142.699999999997</v>
      </c>
      <c r="I1983" s="295">
        <v>0</v>
      </c>
      <c r="J1983" s="295">
        <v>0</v>
      </c>
      <c r="K1983" s="295">
        <v>34142.699999999997</v>
      </c>
      <c r="L1983" s="295">
        <v>2067.09</v>
      </c>
      <c r="M1983" s="295">
        <v>0</v>
      </c>
      <c r="N1983" s="295">
        <v>0</v>
      </c>
      <c r="O1983" s="295">
        <v>2067.09</v>
      </c>
      <c r="P1983" s="295">
        <v>0</v>
      </c>
      <c r="Q1983" s="295">
        <v>0</v>
      </c>
      <c r="R1983" s="295">
        <v>32075.61</v>
      </c>
      <c r="S1983" s="295">
        <v>0</v>
      </c>
      <c r="T1983" s="295">
        <v>267.45</v>
      </c>
      <c r="U1983" s="295">
        <v>0</v>
      </c>
      <c r="V1983" s="295">
        <v>0</v>
      </c>
      <c r="W1983" s="295">
        <v>267.45</v>
      </c>
      <c r="X1983" s="295">
        <v>0</v>
      </c>
      <c r="Y1983" s="295">
        <v>0</v>
      </c>
      <c r="Z1983" s="295">
        <v>0</v>
      </c>
      <c r="AA1983" s="295">
        <v>92.51</v>
      </c>
      <c r="AB1983" s="295">
        <v>0</v>
      </c>
      <c r="AC1983" s="295">
        <v>0</v>
      </c>
      <c r="AD1983" s="295">
        <v>0</v>
      </c>
      <c r="AE1983" s="295">
        <v>0</v>
      </c>
      <c r="AF1983" s="295">
        <v>-131.07</v>
      </c>
      <c r="AG1983" s="295">
        <v>105.58</v>
      </c>
      <c r="AH1983" s="295">
        <v>311.42</v>
      </c>
      <c r="AI1983" s="295">
        <v>0</v>
      </c>
      <c r="AJ1983" s="295">
        <v>0</v>
      </c>
      <c r="AK1983" s="295">
        <v>0</v>
      </c>
      <c r="AL1983" s="295">
        <v>0</v>
      </c>
      <c r="AM1983" s="295">
        <v>0</v>
      </c>
      <c r="AN1983" s="295">
        <v>0</v>
      </c>
      <c r="AO1983" s="295">
        <v>0</v>
      </c>
      <c r="AP1983" s="295">
        <v>10.99</v>
      </c>
      <c r="AQ1983" s="295">
        <v>0</v>
      </c>
      <c r="AR1983" s="295">
        <v>4.04</v>
      </c>
      <c r="AS1983" s="295">
        <v>0</v>
      </c>
      <c r="AT1983" s="295">
        <f t="shared" si="30"/>
        <v>2719.9300000000003</v>
      </c>
      <c r="AU1983" s="295">
        <v>0</v>
      </c>
      <c r="AV1983" s="295">
        <v>0</v>
      </c>
      <c r="AW1983" s="296">
        <v>40</v>
      </c>
      <c r="AX1983" s="296">
        <v>240</v>
      </c>
      <c r="AY1983" s="295">
        <v>1067519.99</v>
      </c>
      <c r="AZ1983" s="295">
        <v>252216.33</v>
      </c>
      <c r="BA1983" s="294">
        <v>89.787544999999994</v>
      </c>
      <c r="BB1983" s="294">
        <v>11.418730406066301</v>
      </c>
      <c r="BC1983" s="294">
        <v>9.4</v>
      </c>
      <c r="BD1983" s="294"/>
      <c r="BE1983" s="293" t="s">
        <v>4204</v>
      </c>
      <c r="BF1983" s="291"/>
      <c r="BG1983" s="293" t="s">
        <v>376</v>
      </c>
      <c r="BH1983" s="293" t="s">
        <v>449</v>
      </c>
      <c r="BI1983" s="293" t="s">
        <v>454</v>
      </c>
      <c r="BJ1983" s="293" t="s">
        <v>103</v>
      </c>
      <c r="BK1983" s="292" t="s">
        <v>175</v>
      </c>
      <c r="BL1983" s="294">
        <v>251187.18116856</v>
      </c>
      <c r="BM1983" s="292" t="s">
        <v>309</v>
      </c>
      <c r="BN1983" s="294"/>
      <c r="BO1983" s="297">
        <v>39097</v>
      </c>
      <c r="BP1983" s="297">
        <v>46402</v>
      </c>
      <c r="BQ1983" s="297" t="s">
        <v>4757</v>
      </c>
      <c r="BR1983" s="297" t="s">
        <v>4764</v>
      </c>
      <c r="BS1983" s="297">
        <v>39097</v>
      </c>
      <c r="BT1983" s="297">
        <v>46402</v>
      </c>
      <c r="BU1983" s="294">
        <v>0</v>
      </c>
      <c r="BV1983" s="294">
        <v>92.51</v>
      </c>
      <c r="BW1983" s="294">
        <v>0</v>
      </c>
    </row>
    <row r="1984" spans="1:75" s="289" customFormat="1" ht="18.2" customHeight="1" x14ac:dyDescent="0.15">
      <c r="A1984" s="298">
        <v>1982</v>
      </c>
      <c r="B1984" s="299" t="s">
        <v>305</v>
      </c>
      <c r="C1984" s="299" t="s">
        <v>306</v>
      </c>
      <c r="D1984" s="313">
        <v>45170</v>
      </c>
      <c r="E1984" s="300" t="s">
        <v>3036</v>
      </c>
      <c r="F1984" s="309">
        <v>48</v>
      </c>
      <c r="G1984" s="309">
        <v>47</v>
      </c>
      <c r="H1984" s="302">
        <v>65996.84</v>
      </c>
      <c r="I1984" s="302">
        <v>16785.79</v>
      </c>
      <c r="J1984" s="302">
        <v>0</v>
      </c>
      <c r="K1984" s="302">
        <v>82782.63</v>
      </c>
      <c r="L1984" s="302">
        <v>429.1</v>
      </c>
      <c r="M1984" s="302">
        <v>0</v>
      </c>
      <c r="N1984" s="302">
        <v>0</v>
      </c>
      <c r="O1984" s="302">
        <v>0</v>
      </c>
      <c r="P1984" s="302">
        <v>0</v>
      </c>
      <c r="Q1984" s="302">
        <v>0</v>
      </c>
      <c r="R1984" s="302">
        <v>82782.63</v>
      </c>
      <c r="S1984" s="302">
        <v>27938</v>
      </c>
      <c r="T1984" s="302">
        <v>522.47</v>
      </c>
      <c r="U1984" s="302">
        <v>0</v>
      </c>
      <c r="V1984" s="302">
        <v>0</v>
      </c>
      <c r="W1984" s="302">
        <v>0</v>
      </c>
      <c r="X1984" s="302">
        <v>0</v>
      </c>
      <c r="Y1984" s="302">
        <v>0</v>
      </c>
      <c r="Z1984" s="302">
        <v>28460.47</v>
      </c>
      <c r="AA1984" s="302">
        <v>0</v>
      </c>
      <c r="AB1984" s="302">
        <v>0</v>
      </c>
      <c r="AC1984" s="302">
        <v>0</v>
      </c>
      <c r="AD1984" s="302">
        <v>0</v>
      </c>
      <c r="AE1984" s="302">
        <v>0</v>
      </c>
      <c r="AF1984" s="302">
        <v>0</v>
      </c>
      <c r="AG1984" s="302">
        <v>0</v>
      </c>
      <c r="AH1984" s="302">
        <v>0</v>
      </c>
      <c r="AI1984" s="302">
        <v>0</v>
      </c>
      <c r="AJ1984" s="302">
        <v>0</v>
      </c>
      <c r="AK1984" s="302">
        <v>0</v>
      </c>
      <c r="AL1984" s="302">
        <v>0</v>
      </c>
      <c r="AM1984" s="302">
        <v>0</v>
      </c>
      <c r="AN1984" s="302">
        <v>0</v>
      </c>
      <c r="AO1984" s="302">
        <v>0</v>
      </c>
      <c r="AP1984" s="302">
        <v>0</v>
      </c>
      <c r="AQ1984" s="302">
        <v>0</v>
      </c>
      <c r="AR1984" s="302">
        <v>0</v>
      </c>
      <c r="AS1984" s="302">
        <v>0</v>
      </c>
      <c r="AT1984" s="295">
        <f t="shared" si="30"/>
        <v>0</v>
      </c>
      <c r="AU1984" s="302">
        <v>17214.89</v>
      </c>
      <c r="AV1984" s="302">
        <v>28460.47</v>
      </c>
      <c r="AW1984" s="303">
        <v>100</v>
      </c>
      <c r="AX1984" s="303">
        <v>300</v>
      </c>
      <c r="AY1984" s="302">
        <v>461999.98</v>
      </c>
      <c r="AZ1984" s="302">
        <v>108913.09</v>
      </c>
      <c r="BA1984" s="301">
        <v>89.610393000000002</v>
      </c>
      <c r="BB1984" s="301">
        <v>68.111041637635907</v>
      </c>
      <c r="BC1984" s="301">
        <v>9.5</v>
      </c>
      <c r="BD1984" s="301"/>
      <c r="BE1984" s="300" t="s">
        <v>4204</v>
      </c>
      <c r="BF1984" s="298"/>
      <c r="BG1984" s="300" t="s">
        <v>324</v>
      </c>
      <c r="BH1984" s="300" t="s">
        <v>220</v>
      </c>
      <c r="BI1984" s="300" t="s">
        <v>699</v>
      </c>
      <c r="BJ1984" s="300" t="s">
        <v>4205</v>
      </c>
      <c r="BK1984" s="299" t="s">
        <v>175</v>
      </c>
      <c r="BL1984" s="301">
        <v>648278.72266247997</v>
      </c>
      <c r="BM1984" s="299" t="s">
        <v>309</v>
      </c>
      <c r="BN1984" s="301"/>
      <c r="BO1984" s="304">
        <v>39099</v>
      </c>
      <c r="BP1984" s="304">
        <v>48230</v>
      </c>
      <c r="BQ1984" s="297" t="s">
        <v>929</v>
      </c>
      <c r="BR1984" s="297" t="s">
        <v>4777</v>
      </c>
      <c r="BS1984" s="297">
        <v>39099</v>
      </c>
      <c r="BT1984" s="297">
        <v>48230</v>
      </c>
      <c r="BU1984" s="301">
        <v>12552.03</v>
      </c>
      <c r="BV1984" s="301">
        <v>75.63</v>
      </c>
      <c r="BW1984" s="301">
        <v>0</v>
      </c>
    </row>
    <row r="1985" spans="1:75" s="289" customFormat="1" ht="18.2" customHeight="1" x14ac:dyDescent="0.15">
      <c r="A1985" s="291">
        <v>1983</v>
      </c>
      <c r="B1985" s="292" t="s">
        <v>305</v>
      </c>
      <c r="C1985" s="292" t="s">
        <v>306</v>
      </c>
      <c r="D1985" s="312">
        <v>45170</v>
      </c>
      <c r="E1985" s="293" t="s">
        <v>3037</v>
      </c>
      <c r="F1985" s="308">
        <v>0</v>
      </c>
      <c r="G1985" s="308">
        <v>0</v>
      </c>
      <c r="H1985" s="295">
        <v>41097.25</v>
      </c>
      <c r="I1985" s="295">
        <v>0</v>
      </c>
      <c r="J1985" s="295">
        <v>0</v>
      </c>
      <c r="K1985" s="295">
        <v>41097.25</v>
      </c>
      <c r="L1985" s="295">
        <v>275.06</v>
      </c>
      <c r="M1985" s="295">
        <v>0</v>
      </c>
      <c r="N1985" s="295">
        <v>0</v>
      </c>
      <c r="O1985" s="295">
        <v>275.06</v>
      </c>
      <c r="P1985" s="295">
        <v>0</v>
      </c>
      <c r="Q1985" s="295">
        <v>0</v>
      </c>
      <c r="R1985" s="295">
        <v>40822.19</v>
      </c>
      <c r="S1985" s="295">
        <v>0</v>
      </c>
      <c r="T1985" s="295">
        <v>325.35000000000002</v>
      </c>
      <c r="U1985" s="295">
        <v>0</v>
      </c>
      <c r="V1985" s="295">
        <v>0</v>
      </c>
      <c r="W1985" s="295">
        <v>325.35000000000002</v>
      </c>
      <c r="X1985" s="295">
        <v>0</v>
      </c>
      <c r="Y1985" s="295">
        <v>0</v>
      </c>
      <c r="Z1985" s="295">
        <v>0</v>
      </c>
      <c r="AA1985" s="295">
        <v>47.72</v>
      </c>
      <c r="AB1985" s="295">
        <v>0</v>
      </c>
      <c r="AC1985" s="295">
        <v>0</v>
      </c>
      <c r="AD1985" s="295">
        <v>0</v>
      </c>
      <c r="AE1985" s="295">
        <v>0</v>
      </c>
      <c r="AF1985" s="295">
        <v>-17.47</v>
      </c>
      <c r="AG1985" s="295">
        <v>32.409999999999997</v>
      </c>
      <c r="AH1985" s="295">
        <v>84.83</v>
      </c>
      <c r="AI1985" s="295">
        <v>0</v>
      </c>
      <c r="AJ1985" s="295">
        <v>0</v>
      </c>
      <c r="AK1985" s="295">
        <v>0</v>
      </c>
      <c r="AL1985" s="295">
        <v>0</v>
      </c>
      <c r="AM1985" s="295">
        <v>0</v>
      </c>
      <c r="AN1985" s="295">
        <v>0</v>
      </c>
      <c r="AO1985" s="295">
        <v>0</v>
      </c>
      <c r="AP1985" s="295">
        <v>0</v>
      </c>
      <c r="AQ1985" s="295">
        <v>0</v>
      </c>
      <c r="AR1985" s="295">
        <v>0</v>
      </c>
      <c r="AS1985" s="295">
        <v>3.8310000000000002E-3</v>
      </c>
      <c r="AT1985" s="295">
        <f t="shared" si="30"/>
        <v>747.8961690000001</v>
      </c>
      <c r="AU1985" s="295">
        <v>0</v>
      </c>
      <c r="AV1985" s="295">
        <v>0</v>
      </c>
      <c r="AW1985" s="296">
        <v>98</v>
      </c>
      <c r="AX1985" s="296">
        <v>300</v>
      </c>
      <c r="AY1985" s="295">
        <v>287000.01</v>
      </c>
      <c r="AZ1985" s="295">
        <v>68720.42</v>
      </c>
      <c r="BA1985" s="294">
        <v>89.989101000000005</v>
      </c>
      <c r="BB1985" s="294">
        <v>53.456486135433799</v>
      </c>
      <c r="BC1985" s="294">
        <v>9.5</v>
      </c>
      <c r="BD1985" s="294"/>
      <c r="BE1985" s="293" t="s">
        <v>4204</v>
      </c>
      <c r="BF1985" s="291"/>
      <c r="BG1985" s="293" t="s">
        <v>317</v>
      </c>
      <c r="BH1985" s="293" t="s">
        <v>390</v>
      </c>
      <c r="BI1985" s="293" t="s">
        <v>833</v>
      </c>
      <c r="BJ1985" s="293" t="s">
        <v>103</v>
      </c>
      <c r="BK1985" s="292" t="s">
        <v>175</v>
      </c>
      <c r="BL1985" s="294">
        <v>319682.48882024002</v>
      </c>
      <c r="BM1985" s="292" t="s">
        <v>309</v>
      </c>
      <c r="BN1985" s="294"/>
      <c r="BO1985" s="297">
        <v>39042</v>
      </c>
      <c r="BP1985" s="297">
        <v>48173</v>
      </c>
      <c r="BQ1985" s="297" t="s">
        <v>4757</v>
      </c>
      <c r="BR1985" s="297" t="s">
        <v>4764</v>
      </c>
      <c r="BS1985" s="297">
        <v>39042</v>
      </c>
      <c r="BT1985" s="297">
        <v>48173</v>
      </c>
      <c r="BU1985" s="294">
        <v>0</v>
      </c>
      <c r="BV1985" s="294">
        <v>47.72</v>
      </c>
      <c r="BW1985" s="294">
        <v>0</v>
      </c>
    </row>
    <row r="1986" spans="1:75" s="289" customFormat="1" ht="18.2" customHeight="1" x14ac:dyDescent="0.15">
      <c r="A1986" s="298">
        <v>1984</v>
      </c>
      <c r="B1986" s="299" t="s">
        <v>305</v>
      </c>
      <c r="C1986" s="299" t="s">
        <v>306</v>
      </c>
      <c r="D1986" s="313">
        <v>45170</v>
      </c>
      <c r="E1986" s="300" t="s">
        <v>3038</v>
      </c>
      <c r="F1986" s="309">
        <v>155</v>
      </c>
      <c r="G1986" s="309">
        <v>154</v>
      </c>
      <c r="H1986" s="302">
        <v>30778.86</v>
      </c>
      <c r="I1986" s="302">
        <v>17601.599999999999</v>
      </c>
      <c r="J1986" s="302">
        <v>0</v>
      </c>
      <c r="K1986" s="302">
        <v>48380.46</v>
      </c>
      <c r="L1986" s="302">
        <v>199.21</v>
      </c>
      <c r="M1986" s="302">
        <v>0</v>
      </c>
      <c r="N1986" s="302">
        <v>0</v>
      </c>
      <c r="O1986" s="302">
        <v>0</v>
      </c>
      <c r="P1986" s="302">
        <v>0</v>
      </c>
      <c r="Q1986" s="302">
        <v>0</v>
      </c>
      <c r="R1986" s="302">
        <v>48380.46</v>
      </c>
      <c r="S1986" s="302">
        <v>50996.160000000003</v>
      </c>
      <c r="T1986" s="302">
        <v>246.23</v>
      </c>
      <c r="U1986" s="302">
        <v>0</v>
      </c>
      <c r="V1986" s="302">
        <v>0</v>
      </c>
      <c r="W1986" s="302">
        <v>0</v>
      </c>
      <c r="X1986" s="302">
        <v>0</v>
      </c>
      <c r="Y1986" s="302">
        <v>0</v>
      </c>
      <c r="Z1986" s="302">
        <v>51242.39</v>
      </c>
      <c r="AA1986" s="302">
        <v>0</v>
      </c>
      <c r="AB1986" s="302">
        <v>0</v>
      </c>
      <c r="AC1986" s="302">
        <v>0</v>
      </c>
      <c r="AD1986" s="302">
        <v>0</v>
      </c>
      <c r="AE1986" s="302">
        <v>0</v>
      </c>
      <c r="AF1986" s="302">
        <v>0</v>
      </c>
      <c r="AG1986" s="302">
        <v>0</v>
      </c>
      <c r="AH1986" s="302">
        <v>0</v>
      </c>
      <c r="AI1986" s="302">
        <v>0</v>
      </c>
      <c r="AJ1986" s="302">
        <v>0</v>
      </c>
      <c r="AK1986" s="302">
        <v>0</v>
      </c>
      <c r="AL1986" s="302">
        <v>0</v>
      </c>
      <c r="AM1986" s="302">
        <v>0</v>
      </c>
      <c r="AN1986" s="302">
        <v>0</v>
      </c>
      <c r="AO1986" s="302">
        <v>0</v>
      </c>
      <c r="AP1986" s="302">
        <v>0</v>
      </c>
      <c r="AQ1986" s="302">
        <v>0</v>
      </c>
      <c r="AR1986" s="302">
        <v>0</v>
      </c>
      <c r="AS1986" s="302">
        <v>0</v>
      </c>
      <c r="AT1986" s="295">
        <f t="shared" si="30"/>
        <v>0</v>
      </c>
      <c r="AU1986" s="302">
        <v>17800.810000000001</v>
      </c>
      <c r="AV1986" s="302">
        <v>51242.39</v>
      </c>
      <c r="AW1986" s="303">
        <v>100</v>
      </c>
      <c r="AX1986" s="303">
        <v>300</v>
      </c>
      <c r="AY1986" s="302">
        <v>219999.99</v>
      </c>
      <c r="AZ1986" s="302">
        <v>50580</v>
      </c>
      <c r="BA1986" s="301">
        <v>87.413373000000007</v>
      </c>
      <c r="BB1986" s="301">
        <v>83.612083746373699</v>
      </c>
      <c r="BC1986" s="301">
        <v>9.6</v>
      </c>
      <c r="BD1986" s="301"/>
      <c r="BE1986" s="300" t="s">
        <v>4204</v>
      </c>
      <c r="BF1986" s="298"/>
      <c r="BG1986" s="300" t="s">
        <v>312</v>
      </c>
      <c r="BH1986" s="300" t="s">
        <v>479</v>
      </c>
      <c r="BI1986" s="300" t="s">
        <v>535</v>
      </c>
      <c r="BJ1986" s="300" t="s">
        <v>4205</v>
      </c>
      <c r="BK1986" s="299" t="s">
        <v>175</v>
      </c>
      <c r="BL1986" s="301">
        <v>378872.02678416</v>
      </c>
      <c r="BM1986" s="299" t="s">
        <v>309</v>
      </c>
      <c r="BN1986" s="301"/>
      <c r="BO1986" s="304">
        <v>39101</v>
      </c>
      <c r="BP1986" s="304">
        <v>48232</v>
      </c>
      <c r="BQ1986" s="297" t="s">
        <v>4827</v>
      </c>
      <c r="BR1986" s="297" t="s">
        <v>4828</v>
      </c>
      <c r="BS1986" s="297">
        <v>39101</v>
      </c>
      <c r="BT1986" s="297">
        <v>48232</v>
      </c>
      <c r="BU1986" s="301">
        <v>20626.37</v>
      </c>
      <c r="BV1986" s="301">
        <v>45.85</v>
      </c>
      <c r="BW1986" s="301">
        <v>0</v>
      </c>
    </row>
    <row r="1987" spans="1:75" s="289" customFormat="1" ht="18.2" customHeight="1" x14ac:dyDescent="0.15">
      <c r="A1987" s="291">
        <v>1985</v>
      </c>
      <c r="B1987" s="292" t="s">
        <v>305</v>
      </c>
      <c r="C1987" s="292" t="s">
        <v>306</v>
      </c>
      <c r="D1987" s="312">
        <v>45170</v>
      </c>
      <c r="E1987" s="293" t="s">
        <v>3039</v>
      </c>
      <c r="F1987" s="308">
        <v>165</v>
      </c>
      <c r="G1987" s="308">
        <v>164</v>
      </c>
      <c r="H1987" s="295">
        <v>65980.61</v>
      </c>
      <c r="I1987" s="295">
        <v>39320.949999999997</v>
      </c>
      <c r="J1987" s="295">
        <v>0</v>
      </c>
      <c r="K1987" s="295">
        <v>105301.56</v>
      </c>
      <c r="L1987" s="295">
        <v>429</v>
      </c>
      <c r="M1987" s="295">
        <v>0</v>
      </c>
      <c r="N1987" s="295">
        <v>0</v>
      </c>
      <c r="O1987" s="295">
        <v>0</v>
      </c>
      <c r="P1987" s="295">
        <v>0</v>
      </c>
      <c r="Q1987" s="295">
        <v>0</v>
      </c>
      <c r="R1987" s="295">
        <v>105301.56</v>
      </c>
      <c r="S1987" s="295">
        <v>116700.44</v>
      </c>
      <c r="T1987" s="295">
        <v>522.35</v>
      </c>
      <c r="U1987" s="295">
        <v>0</v>
      </c>
      <c r="V1987" s="295">
        <v>0</v>
      </c>
      <c r="W1987" s="295">
        <v>0</v>
      </c>
      <c r="X1987" s="295">
        <v>0</v>
      </c>
      <c r="Y1987" s="295">
        <v>0</v>
      </c>
      <c r="Z1987" s="295">
        <v>117222.79</v>
      </c>
      <c r="AA1987" s="295">
        <v>0</v>
      </c>
      <c r="AB1987" s="295">
        <v>0</v>
      </c>
      <c r="AC1987" s="295">
        <v>0</v>
      </c>
      <c r="AD1987" s="295">
        <v>0</v>
      </c>
      <c r="AE1987" s="295">
        <v>0</v>
      </c>
      <c r="AF1987" s="295">
        <v>0</v>
      </c>
      <c r="AG1987" s="295">
        <v>0</v>
      </c>
      <c r="AH1987" s="295">
        <v>0</v>
      </c>
      <c r="AI1987" s="295">
        <v>0</v>
      </c>
      <c r="AJ1987" s="295">
        <v>0</v>
      </c>
      <c r="AK1987" s="295">
        <v>0</v>
      </c>
      <c r="AL1987" s="295">
        <v>0</v>
      </c>
      <c r="AM1987" s="295">
        <v>0</v>
      </c>
      <c r="AN1987" s="295">
        <v>0</v>
      </c>
      <c r="AO1987" s="295">
        <v>0</v>
      </c>
      <c r="AP1987" s="295">
        <v>0</v>
      </c>
      <c r="AQ1987" s="295">
        <v>0</v>
      </c>
      <c r="AR1987" s="295">
        <v>0</v>
      </c>
      <c r="AS1987" s="295">
        <v>0</v>
      </c>
      <c r="AT1987" s="295">
        <f t="shared" ref="AT1987:AT2050" si="31">AQ1987-AR1987-AS1987+AP1987+AO1987+AN1987+AL1987+AI1987+AH1987+AG1987+AF1987+AA1987+W1987+V1987+Q1987+P1987+O1987+N1987-J1987</f>
        <v>0</v>
      </c>
      <c r="AU1987" s="295">
        <v>39749.949999999997</v>
      </c>
      <c r="AV1987" s="295">
        <v>117222.79</v>
      </c>
      <c r="AW1987" s="296">
        <v>100</v>
      </c>
      <c r="AX1987" s="296">
        <v>300</v>
      </c>
      <c r="AY1987" s="295">
        <v>497000.02</v>
      </c>
      <c r="AZ1987" s="295">
        <v>108887.65</v>
      </c>
      <c r="BA1987" s="294">
        <v>83.299794000000006</v>
      </c>
      <c r="BB1987" s="294">
        <v>80.556410721313597</v>
      </c>
      <c r="BC1987" s="294">
        <v>9.5</v>
      </c>
      <c r="BD1987" s="294"/>
      <c r="BE1987" s="293" t="s">
        <v>4204</v>
      </c>
      <c r="BF1987" s="291"/>
      <c r="BG1987" s="293" t="s">
        <v>324</v>
      </c>
      <c r="BH1987" s="293" t="s">
        <v>187</v>
      </c>
      <c r="BI1987" s="293" t="s">
        <v>438</v>
      </c>
      <c r="BJ1987" s="293" t="s">
        <v>4205</v>
      </c>
      <c r="BK1987" s="292" t="s">
        <v>175</v>
      </c>
      <c r="BL1987" s="294">
        <v>824626.62530975998</v>
      </c>
      <c r="BM1987" s="292" t="s">
        <v>309</v>
      </c>
      <c r="BN1987" s="294"/>
      <c r="BO1987" s="297">
        <v>39101</v>
      </c>
      <c r="BP1987" s="297">
        <v>48232</v>
      </c>
      <c r="BQ1987" s="297" t="s">
        <v>961</v>
      </c>
      <c r="BR1987" s="297" t="s">
        <v>4773</v>
      </c>
      <c r="BS1987" s="297">
        <v>39101</v>
      </c>
      <c r="BT1987" s="297">
        <v>48232</v>
      </c>
      <c r="BU1987" s="294">
        <v>43263.53</v>
      </c>
      <c r="BV1987" s="294">
        <v>75.62</v>
      </c>
      <c r="BW1987" s="294">
        <v>0</v>
      </c>
    </row>
    <row r="1988" spans="1:75" s="289" customFormat="1" ht="18.2" customHeight="1" x14ac:dyDescent="0.15">
      <c r="A1988" s="298">
        <v>1986</v>
      </c>
      <c r="B1988" s="299" t="s">
        <v>305</v>
      </c>
      <c r="C1988" s="299" t="s">
        <v>306</v>
      </c>
      <c r="D1988" s="313">
        <v>45170</v>
      </c>
      <c r="E1988" s="300" t="s">
        <v>3040</v>
      </c>
      <c r="F1988" s="309">
        <v>172</v>
      </c>
      <c r="G1988" s="309">
        <v>171</v>
      </c>
      <c r="H1988" s="302">
        <v>42879.4</v>
      </c>
      <c r="I1988" s="302">
        <v>39170.720000000001</v>
      </c>
      <c r="J1988" s="302">
        <v>0</v>
      </c>
      <c r="K1988" s="302">
        <v>82050.12</v>
      </c>
      <c r="L1988" s="302">
        <v>418.86</v>
      </c>
      <c r="M1988" s="302">
        <v>0</v>
      </c>
      <c r="N1988" s="302">
        <v>0</v>
      </c>
      <c r="O1988" s="302">
        <v>0</v>
      </c>
      <c r="P1988" s="302">
        <v>0</v>
      </c>
      <c r="Q1988" s="302">
        <v>0</v>
      </c>
      <c r="R1988" s="302">
        <v>82050.12</v>
      </c>
      <c r="S1988" s="302">
        <v>90501.98</v>
      </c>
      <c r="T1988" s="302">
        <v>339.46</v>
      </c>
      <c r="U1988" s="302">
        <v>0</v>
      </c>
      <c r="V1988" s="302">
        <v>0</v>
      </c>
      <c r="W1988" s="302">
        <v>0</v>
      </c>
      <c r="X1988" s="302">
        <v>0</v>
      </c>
      <c r="Y1988" s="302">
        <v>0</v>
      </c>
      <c r="Z1988" s="302">
        <v>90841.44</v>
      </c>
      <c r="AA1988" s="302">
        <v>0</v>
      </c>
      <c r="AB1988" s="302">
        <v>0</v>
      </c>
      <c r="AC1988" s="302">
        <v>0</v>
      </c>
      <c r="AD1988" s="302">
        <v>0</v>
      </c>
      <c r="AE1988" s="302">
        <v>0</v>
      </c>
      <c r="AF1988" s="302">
        <v>0</v>
      </c>
      <c r="AG1988" s="302">
        <v>0</v>
      </c>
      <c r="AH1988" s="302">
        <v>0</v>
      </c>
      <c r="AI1988" s="302">
        <v>0</v>
      </c>
      <c r="AJ1988" s="302">
        <v>0</v>
      </c>
      <c r="AK1988" s="302">
        <v>0</v>
      </c>
      <c r="AL1988" s="302">
        <v>0</v>
      </c>
      <c r="AM1988" s="302">
        <v>0</v>
      </c>
      <c r="AN1988" s="302">
        <v>0</v>
      </c>
      <c r="AO1988" s="302">
        <v>0</v>
      </c>
      <c r="AP1988" s="302">
        <v>0</v>
      </c>
      <c r="AQ1988" s="302">
        <v>0</v>
      </c>
      <c r="AR1988" s="302">
        <v>0</v>
      </c>
      <c r="AS1988" s="302">
        <v>0</v>
      </c>
      <c r="AT1988" s="295">
        <f t="shared" si="31"/>
        <v>0</v>
      </c>
      <c r="AU1988" s="302">
        <v>39589.58</v>
      </c>
      <c r="AV1988" s="302">
        <v>90841.44</v>
      </c>
      <c r="AW1988" s="303">
        <v>100</v>
      </c>
      <c r="AX1988" s="303">
        <v>300</v>
      </c>
      <c r="AY1988" s="302">
        <v>481000.01</v>
      </c>
      <c r="AZ1988" s="302">
        <v>86794.51</v>
      </c>
      <c r="BA1988" s="301">
        <v>68.607071000000005</v>
      </c>
      <c r="BB1988" s="301">
        <v>64.856848761500302</v>
      </c>
      <c r="BC1988" s="301">
        <v>9.5</v>
      </c>
      <c r="BD1988" s="301"/>
      <c r="BE1988" s="300" t="s">
        <v>4204</v>
      </c>
      <c r="BF1988" s="298"/>
      <c r="BG1988" s="300" t="s">
        <v>324</v>
      </c>
      <c r="BH1988" s="300" t="s">
        <v>187</v>
      </c>
      <c r="BI1988" s="300" t="s">
        <v>438</v>
      </c>
      <c r="BJ1988" s="300" t="s">
        <v>4205</v>
      </c>
      <c r="BK1988" s="299" t="s">
        <v>175</v>
      </c>
      <c r="BL1988" s="301">
        <v>642542.36653152003</v>
      </c>
      <c r="BM1988" s="299" t="s">
        <v>309</v>
      </c>
      <c r="BN1988" s="301"/>
      <c r="BO1988" s="304">
        <v>39101</v>
      </c>
      <c r="BP1988" s="304">
        <v>48232</v>
      </c>
      <c r="BQ1988" s="297" t="s">
        <v>929</v>
      </c>
      <c r="BR1988" s="297" t="s">
        <v>4777</v>
      </c>
      <c r="BS1988" s="297">
        <v>39101</v>
      </c>
      <c r="BT1988" s="297">
        <v>48232</v>
      </c>
      <c r="BU1988" s="301">
        <v>36145.74</v>
      </c>
      <c r="BV1988" s="301">
        <v>60.27</v>
      </c>
      <c r="BW1988" s="301">
        <v>0</v>
      </c>
    </row>
    <row r="1989" spans="1:75" s="289" customFormat="1" ht="18.2" customHeight="1" x14ac:dyDescent="0.15">
      <c r="A1989" s="291">
        <v>1987</v>
      </c>
      <c r="B1989" s="292" t="s">
        <v>305</v>
      </c>
      <c r="C1989" s="292" t="s">
        <v>306</v>
      </c>
      <c r="D1989" s="312">
        <v>45170</v>
      </c>
      <c r="E1989" s="293" t="s">
        <v>3041</v>
      </c>
      <c r="F1989" s="308">
        <v>65</v>
      </c>
      <c r="G1989" s="308">
        <v>64</v>
      </c>
      <c r="H1989" s="295">
        <v>32443.73</v>
      </c>
      <c r="I1989" s="295">
        <v>35889.629999999997</v>
      </c>
      <c r="J1989" s="295">
        <v>0</v>
      </c>
      <c r="K1989" s="295">
        <v>68333.36</v>
      </c>
      <c r="L1989" s="295">
        <v>690.73</v>
      </c>
      <c r="M1989" s="295">
        <v>0</v>
      </c>
      <c r="N1989" s="295">
        <v>0</v>
      </c>
      <c r="O1989" s="295">
        <v>0</v>
      </c>
      <c r="P1989" s="295">
        <v>0</v>
      </c>
      <c r="Q1989" s="295">
        <v>0</v>
      </c>
      <c r="R1989" s="295">
        <v>68333.36</v>
      </c>
      <c r="S1989" s="295">
        <v>22033.69</v>
      </c>
      <c r="T1989" s="295">
        <v>216.29</v>
      </c>
      <c r="U1989" s="295">
        <v>0</v>
      </c>
      <c r="V1989" s="295">
        <v>0</v>
      </c>
      <c r="W1989" s="295">
        <v>0</v>
      </c>
      <c r="X1989" s="295">
        <v>0</v>
      </c>
      <c r="Y1989" s="295">
        <v>0</v>
      </c>
      <c r="Z1989" s="295">
        <v>22249.98</v>
      </c>
      <c r="AA1989" s="295">
        <v>0</v>
      </c>
      <c r="AB1989" s="295">
        <v>0</v>
      </c>
      <c r="AC1989" s="295">
        <v>0</v>
      </c>
      <c r="AD1989" s="295">
        <v>0</v>
      </c>
      <c r="AE1989" s="295">
        <v>0</v>
      </c>
      <c r="AF1989" s="295">
        <v>0</v>
      </c>
      <c r="AG1989" s="295">
        <v>0</v>
      </c>
      <c r="AH1989" s="295">
        <v>0</v>
      </c>
      <c r="AI1989" s="295">
        <v>0</v>
      </c>
      <c r="AJ1989" s="295">
        <v>0</v>
      </c>
      <c r="AK1989" s="295">
        <v>0</v>
      </c>
      <c r="AL1989" s="295">
        <v>0</v>
      </c>
      <c r="AM1989" s="295">
        <v>0</v>
      </c>
      <c r="AN1989" s="295">
        <v>0</v>
      </c>
      <c r="AO1989" s="295">
        <v>0</v>
      </c>
      <c r="AP1989" s="295">
        <v>0</v>
      </c>
      <c r="AQ1989" s="295">
        <v>0</v>
      </c>
      <c r="AR1989" s="295">
        <v>0</v>
      </c>
      <c r="AS1989" s="295">
        <v>0</v>
      </c>
      <c r="AT1989" s="295">
        <f t="shared" si="31"/>
        <v>0</v>
      </c>
      <c r="AU1989" s="295">
        <v>36580.36</v>
      </c>
      <c r="AV1989" s="295">
        <v>22249.98</v>
      </c>
      <c r="AW1989" s="296">
        <v>40</v>
      </c>
      <c r="AX1989" s="296">
        <v>240</v>
      </c>
      <c r="AY1989" s="295">
        <v>458149.98</v>
      </c>
      <c r="AZ1989" s="295">
        <v>108437.9</v>
      </c>
      <c r="BA1989" s="294">
        <v>89.990183000000002</v>
      </c>
      <c r="BB1989" s="294">
        <v>56.708324039887202</v>
      </c>
      <c r="BC1989" s="294">
        <v>8</v>
      </c>
      <c r="BD1989" s="294"/>
      <c r="BE1989" s="293" t="s">
        <v>4204</v>
      </c>
      <c r="BF1989" s="291"/>
      <c r="BG1989" s="293" t="s">
        <v>324</v>
      </c>
      <c r="BH1989" s="293" t="s">
        <v>220</v>
      </c>
      <c r="BI1989" s="293" t="s">
        <v>819</v>
      </c>
      <c r="BJ1989" s="293" t="s">
        <v>4205</v>
      </c>
      <c r="BK1989" s="292" t="s">
        <v>175</v>
      </c>
      <c r="BL1989" s="294">
        <v>535125.10216255998</v>
      </c>
      <c r="BM1989" s="292" t="s">
        <v>309</v>
      </c>
      <c r="BN1989" s="294"/>
      <c r="BO1989" s="297">
        <v>39101</v>
      </c>
      <c r="BP1989" s="297">
        <v>46406</v>
      </c>
      <c r="BQ1989" s="297" t="s">
        <v>4123</v>
      </c>
      <c r="BR1989" s="297" t="s">
        <v>4760</v>
      </c>
      <c r="BS1989" s="297">
        <v>39101</v>
      </c>
      <c r="BT1989" s="297">
        <v>46406</v>
      </c>
      <c r="BU1989" s="294">
        <v>13671.04</v>
      </c>
      <c r="BV1989" s="294">
        <v>38.630000000000003</v>
      </c>
      <c r="BW1989" s="294">
        <v>0</v>
      </c>
    </row>
    <row r="1990" spans="1:75" s="289" customFormat="1" ht="18.2" customHeight="1" x14ac:dyDescent="0.15">
      <c r="A1990" s="298">
        <v>1988</v>
      </c>
      <c r="B1990" s="299" t="s">
        <v>305</v>
      </c>
      <c r="C1990" s="299" t="s">
        <v>306</v>
      </c>
      <c r="D1990" s="313">
        <v>45170</v>
      </c>
      <c r="E1990" s="300" t="s">
        <v>3042</v>
      </c>
      <c r="F1990" s="309">
        <v>159</v>
      </c>
      <c r="G1990" s="309">
        <v>158</v>
      </c>
      <c r="H1990" s="302">
        <v>50977.79</v>
      </c>
      <c r="I1990" s="302">
        <v>29822.58</v>
      </c>
      <c r="J1990" s="302">
        <v>0</v>
      </c>
      <c r="K1990" s="302">
        <v>80800.37</v>
      </c>
      <c r="L1990" s="302">
        <v>331.45</v>
      </c>
      <c r="M1990" s="302">
        <v>0</v>
      </c>
      <c r="N1990" s="302">
        <v>0</v>
      </c>
      <c r="O1990" s="302">
        <v>0</v>
      </c>
      <c r="P1990" s="302">
        <v>0</v>
      </c>
      <c r="Q1990" s="302">
        <v>0</v>
      </c>
      <c r="R1990" s="302">
        <v>80800.37</v>
      </c>
      <c r="S1990" s="302">
        <v>86310.56</v>
      </c>
      <c r="T1990" s="302">
        <v>403.57</v>
      </c>
      <c r="U1990" s="302">
        <v>0</v>
      </c>
      <c r="V1990" s="302">
        <v>0</v>
      </c>
      <c r="W1990" s="302">
        <v>0</v>
      </c>
      <c r="X1990" s="302">
        <v>0</v>
      </c>
      <c r="Y1990" s="302">
        <v>0</v>
      </c>
      <c r="Z1990" s="302">
        <v>86714.13</v>
      </c>
      <c r="AA1990" s="302">
        <v>0</v>
      </c>
      <c r="AB1990" s="302">
        <v>0</v>
      </c>
      <c r="AC1990" s="302">
        <v>0</v>
      </c>
      <c r="AD1990" s="302">
        <v>0</v>
      </c>
      <c r="AE1990" s="302">
        <v>0</v>
      </c>
      <c r="AF1990" s="302">
        <v>0</v>
      </c>
      <c r="AG1990" s="302">
        <v>0</v>
      </c>
      <c r="AH1990" s="302">
        <v>0</v>
      </c>
      <c r="AI1990" s="302">
        <v>0</v>
      </c>
      <c r="AJ1990" s="302">
        <v>0</v>
      </c>
      <c r="AK1990" s="302">
        <v>0</v>
      </c>
      <c r="AL1990" s="302">
        <v>0</v>
      </c>
      <c r="AM1990" s="302">
        <v>0</v>
      </c>
      <c r="AN1990" s="302">
        <v>0</v>
      </c>
      <c r="AO1990" s="302">
        <v>0</v>
      </c>
      <c r="AP1990" s="302">
        <v>0</v>
      </c>
      <c r="AQ1990" s="302">
        <v>0</v>
      </c>
      <c r="AR1990" s="302">
        <v>0</v>
      </c>
      <c r="AS1990" s="302">
        <v>0</v>
      </c>
      <c r="AT1990" s="295">
        <f t="shared" si="31"/>
        <v>0</v>
      </c>
      <c r="AU1990" s="302">
        <v>30154.03</v>
      </c>
      <c r="AV1990" s="302">
        <v>86714.13</v>
      </c>
      <c r="AW1990" s="303">
        <v>100</v>
      </c>
      <c r="AX1990" s="303">
        <v>300</v>
      </c>
      <c r="AY1990" s="302">
        <v>355399.99</v>
      </c>
      <c r="AZ1990" s="302">
        <v>84127.55</v>
      </c>
      <c r="BA1990" s="301">
        <v>90.000005000000002</v>
      </c>
      <c r="BB1990" s="301">
        <v>86.440573914274793</v>
      </c>
      <c r="BC1990" s="301">
        <v>9.5</v>
      </c>
      <c r="BD1990" s="301"/>
      <c r="BE1990" s="300" t="s">
        <v>4204</v>
      </c>
      <c r="BF1990" s="298"/>
      <c r="BG1990" s="300" t="s">
        <v>324</v>
      </c>
      <c r="BH1990" s="300" t="s">
        <v>220</v>
      </c>
      <c r="BI1990" s="300" t="s">
        <v>779</v>
      </c>
      <c r="BJ1990" s="300" t="s">
        <v>4205</v>
      </c>
      <c r="BK1990" s="299" t="s">
        <v>175</v>
      </c>
      <c r="BL1990" s="301">
        <v>632755.45430552005</v>
      </c>
      <c r="BM1990" s="299" t="s">
        <v>309</v>
      </c>
      <c r="BN1990" s="301"/>
      <c r="BO1990" s="304">
        <v>39101</v>
      </c>
      <c r="BP1990" s="304">
        <v>48232</v>
      </c>
      <c r="BQ1990" s="297" t="s">
        <v>931</v>
      </c>
      <c r="BR1990" s="297" t="s">
        <v>4779</v>
      </c>
      <c r="BS1990" s="297">
        <v>39101</v>
      </c>
      <c r="BT1990" s="297">
        <v>48232</v>
      </c>
      <c r="BU1990" s="301">
        <v>32107.51</v>
      </c>
      <c r="BV1990" s="301">
        <v>58.42</v>
      </c>
      <c r="BW1990" s="301">
        <v>0</v>
      </c>
    </row>
    <row r="1991" spans="1:75" s="289" customFormat="1" ht="18.2" customHeight="1" x14ac:dyDescent="0.15">
      <c r="A1991" s="291">
        <v>1989</v>
      </c>
      <c r="B1991" s="292" t="s">
        <v>305</v>
      </c>
      <c r="C1991" s="292" t="s">
        <v>306</v>
      </c>
      <c r="D1991" s="312">
        <v>45170</v>
      </c>
      <c r="E1991" s="293" t="s">
        <v>3043</v>
      </c>
      <c r="F1991" s="308">
        <v>1</v>
      </c>
      <c r="G1991" s="308">
        <v>0</v>
      </c>
      <c r="H1991" s="295">
        <v>10126.83</v>
      </c>
      <c r="I1991" s="295">
        <v>0</v>
      </c>
      <c r="J1991" s="295">
        <v>0</v>
      </c>
      <c r="K1991" s="295">
        <v>10126.83</v>
      </c>
      <c r="L1991" s="295">
        <v>108.21</v>
      </c>
      <c r="M1991" s="295">
        <v>0</v>
      </c>
      <c r="N1991" s="295">
        <v>0</v>
      </c>
      <c r="O1991" s="295">
        <v>0</v>
      </c>
      <c r="P1991" s="295">
        <v>0</v>
      </c>
      <c r="Q1991" s="295">
        <v>0</v>
      </c>
      <c r="R1991" s="295">
        <v>10126.83</v>
      </c>
      <c r="S1991" s="295">
        <v>0</v>
      </c>
      <c r="T1991" s="295">
        <v>83.55</v>
      </c>
      <c r="U1991" s="295">
        <v>0</v>
      </c>
      <c r="V1991" s="295">
        <v>0</v>
      </c>
      <c r="W1991" s="295">
        <v>0</v>
      </c>
      <c r="X1991" s="295">
        <v>0</v>
      </c>
      <c r="Y1991" s="295">
        <v>0</v>
      </c>
      <c r="Z1991" s="295">
        <v>83.55</v>
      </c>
      <c r="AA1991" s="295">
        <v>0</v>
      </c>
      <c r="AB1991" s="295">
        <v>0</v>
      </c>
      <c r="AC1991" s="295">
        <v>0</v>
      </c>
      <c r="AD1991" s="295">
        <v>0</v>
      </c>
      <c r="AE1991" s="295">
        <v>0</v>
      </c>
      <c r="AF1991" s="295">
        <v>0</v>
      </c>
      <c r="AG1991" s="295">
        <v>0</v>
      </c>
      <c r="AH1991" s="295">
        <v>0</v>
      </c>
      <c r="AI1991" s="295">
        <v>0</v>
      </c>
      <c r="AJ1991" s="295">
        <v>0</v>
      </c>
      <c r="AK1991" s="295">
        <v>0</v>
      </c>
      <c r="AL1991" s="295">
        <v>0</v>
      </c>
      <c r="AM1991" s="295">
        <v>0</v>
      </c>
      <c r="AN1991" s="295">
        <v>0</v>
      </c>
      <c r="AO1991" s="295">
        <v>0</v>
      </c>
      <c r="AP1991" s="295">
        <v>0</v>
      </c>
      <c r="AQ1991" s="295">
        <v>0</v>
      </c>
      <c r="AR1991" s="295">
        <v>0</v>
      </c>
      <c r="AS1991" s="295">
        <v>0</v>
      </c>
      <c r="AT1991" s="295">
        <f t="shared" si="31"/>
        <v>0</v>
      </c>
      <c r="AU1991" s="295">
        <v>108.21</v>
      </c>
      <c r="AV1991" s="295">
        <v>83.55</v>
      </c>
      <c r="AW1991" s="296">
        <v>100</v>
      </c>
      <c r="AX1991" s="296">
        <v>300</v>
      </c>
      <c r="AY1991" s="295">
        <v>260288.01</v>
      </c>
      <c r="AZ1991" s="295">
        <v>21267.37</v>
      </c>
      <c r="BA1991" s="294">
        <v>31.065712999999999</v>
      </c>
      <c r="BB1991" s="294">
        <v>14.792482304102</v>
      </c>
      <c r="BC1991" s="294">
        <v>9.9</v>
      </c>
      <c r="BD1991" s="294"/>
      <c r="BE1991" s="293" t="s">
        <v>4204</v>
      </c>
      <c r="BF1991" s="291"/>
      <c r="BG1991" s="293" t="s">
        <v>360</v>
      </c>
      <c r="BH1991" s="293" t="s">
        <v>236</v>
      </c>
      <c r="BI1991" s="293" t="s">
        <v>552</v>
      </c>
      <c r="BJ1991" s="293" t="s">
        <v>177</v>
      </c>
      <c r="BK1991" s="292" t="s">
        <v>175</v>
      </c>
      <c r="BL1991" s="294">
        <v>79304.177905680001</v>
      </c>
      <c r="BM1991" s="292" t="s">
        <v>309</v>
      </c>
      <c r="BN1991" s="294"/>
      <c r="BO1991" s="297">
        <v>39101</v>
      </c>
      <c r="BP1991" s="297">
        <v>48232</v>
      </c>
      <c r="BQ1991" s="297" t="s">
        <v>931</v>
      </c>
      <c r="BR1991" s="297" t="s">
        <v>4779</v>
      </c>
      <c r="BS1991" s="297">
        <v>39101</v>
      </c>
      <c r="BT1991" s="297">
        <v>48232</v>
      </c>
      <c r="BU1991" s="294">
        <v>79.25</v>
      </c>
      <c r="BV1991" s="294">
        <v>35.04</v>
      </c>
      <c r="BW1991" s="294">
        <v>0</v>
      </c>
    </row>
    <row r="1992" spans="1:75" s="289" customFormat="1" ht="18.2" customHeight="1" x14ac:dyDescent="0.15">
      <c r="A1992" s="298">
        <v>1990</v>
      </c>
      <c r="B1992" s="299" t="s">
        <v>305</v>
      </c>
      <c r="C1992" s="299" t="s">
        <v>306</v>
      </c>
      <c r="D1992" s="313">
        <v>45170</v>
      </c>
      <c r="E1992" s="300" t="s">
        <v>3044</v>
      </c>
      <c r="F1992" s="309">
        <v>150</v>
      </c>
      <c r="G1992" s="309">
        <v>149</v>
      </c>
      <c r="H1992" s="302">
        <v>14789.88</v>
      </c>
      <c r="I1992" s="302">
        <v>8077.07</v>
      </c>
      <c r="J1992" s="302">
        <v>0</v>
      </c>
      <c r="K1992" s="302">
        <v>22866.95</v>
      </c>
      <c r="L1992" s="302">
        <v>94.38</v>
      </c>
      <c r="M1992" s="302">
        <v>0</v>
      </c>
      <c r="N1992" s="302">
        <v>0</v>
      </c>
      <c r="O1992" s="302">
        <v>0</v>
      </c>
      <c r="P1992" s="302">
        <v>0</v>
      </c>
      <c r="Q1992" s="302">
        <v>0</v>
      </c>
      <c r="R1992" s="302">
        <v>22866.95</v>
      </c>
      <c r="S1992" s="302">
        <v>24166.53</v>
      </c>
      <c r="T1992" s="302">
        <v>122.02</v>
      </c>
      <c r="U1992" s="302">
        <v>0</v>
      </c>
      <c r="V1992" s="302">
        <v>0</v>
      </c>
      <c r="W1992" s="302">
        <v>0</v>
      </c>
      <c r="X1992" s="302">
        <v>0</v>
      </c>
      <c r="Y1992" s="302">
        <v>0</v>
      </c>
      <c r="Z1992" s="302">
        <v>24288.55</v>
      </c>
      <c r="AA1992" s="302">
        <v>0</v>
      </c>
      <c r="AB1992" s="302">
        <v>0</v>
      </c>
      <c r="AC1992" s="302">
        <v>0</v>
      </c>
      <c r="AD1992" s="302">
        <v>0</v>
      </c>
      <c r="AE1992" s="302">
        <v>0</v>
      </c>
      <c r="AF1992" s="302">
        <v>0</v>
      </c>
      <c r="AG1992" s="302">
        <v>0</v>
      </c>
      <c r="AH1992" s="302">
        <v>0</v>
      </c>
      <c r="AI1992" s="302">
        <v>0</v>
      </c>
      <c r="AJ1992" s="302">
        <v>0</v>
      </c>
      <c r="AK1992" s="302">
        <v>0</v>
      </c>
      <c r="AL1992" s="302">
        <v>0</v>
      </c>
      <c r="AM1992" s="302">
        <v>0</v>
      </c>
      <c r="AN1992" s="302">
        <v>0</v>
      </c>
      <c r="AO1992" s="302">
        <v>0</v>
      </c>
      <c r="AP1992" s="302">
        <v>0</v>
      </c>
      <c r="AQ1992" s="302">
        <v>0</v>
      </c>
      <c r="AR1992" s="302">
        <v>0</v>
      </c>
      <c r="AS1992" s="302">
        <v>0</v>
      </c>
      <c r="AT1992" s="295">
        <f t="shared" si="31"/>
        <v>0</v>
      </c>
      <c r="AU1992" s="302">
        <v>8171.45</v>
      </c>
      <c r="AV1992" s="302">
        <v>24288.55</v>
      </c>
      <c r="AW1992" s="303">
        <v>100</v>
      </c>
      <c r="AX1992" s="303">
        <v>300</v>
      </c>
      <c r="AY1992" s="302">
        <v>257000</v>
      </c>
      <c r="AZ1992" s="302">
        <v>24000</v>
      </c>
      <c r="BA1992" s="301">
        <v>35.505842000000001</v>
      </c>
      <c r="BB1992" s="301">
        <v>33.829596405079201</v>
      </c>
      <c r="BC1992" s="301">
        <v>9.9</v>
      </c>
      <c r="BD1992" s="301"/>
      <c r="BE1992" s="300" t="s">
        <v>4204</v>
      </c>
      <c r="BF1992" s="298"/>
      <c r="BG1992" s="300" t="s">
        <v>312</v>
      </c>
      <c r="BH1992" s="300" t="s">
        <v>221</v>
      </c>
      <c r="BI1992" s="300" t="s">
        <v>798</v>
      </c>
      <c r="BJ1992" s="300" t="s">
        <v>4205</v>
      </c>
      <c r="BK1992" s="299" t="s">
        <v>175</v>
      </c>
      <c r="BL1992" s="301">
        <v>179073.2806772</v>
      </c>
      <c r="BM1992" s="299" t="s">
        <v>309</v>
      </c>
      <c r="BN1992" s="301"/>
      <c r="BO1992" s="304">
        <v>39101</v>
      </c>
      <c r="BP1992" s="304">
        <v>48232</v>
      </c>
      <c r="BQ1992" s="297" t="s">
        <v>937</v>
      </c>
      <c r="BR1992" s="297" t="s">
        <v>4765</v>
      </c>
      <c r="BS1992" s="297">
        <v>39101</v>
      </c>
      <c r="BT1992" s="297">
        <v>48232</v>
      </c>
      <c r="BU1992" s="301">
        <v>13204.5</v>
      </c>
      <c r="BV1992" s="301">
        <v>39.56</v>
      </c>
      <c r="BW1992" s="301">
        <v>0</v>
      </c>
    </row>
    <row r="1993" spans="1:75" s="289" customFormat="1" ht="18.2" customHeight="1" x14ac:dyDescent="0.15">
      <c r="A1993" s="291">
        <v>1991</v>
      </c>
      <c r="B1993" s="292" t="s">
        <v>305</v>
      </c>
      <c r="C1993" s="292" t="s">
        <v>306</v>
      </c>
      <c r="D1993" s="312">
        <v>45170</v>
      </c>
      <c r="E1993" s="293" t="s">
        <v>3045</v>
      </c>
      <c r="F1993" s="308">
        <v>168</v>
      </c>
      <c r="G1993" s="308">
        <v>167</v>
      </c>
      <c r="H1993" s="295">
        <v>128744.91</v>
      </c>
      <c r="I1993" s="295">
        <v>90235.12</v>
      </c>
      <c r="J1993" s="295">
        <v>0</v>
      </c>
      <c r="K1993" s="295">
        <v>218980.03</v>
      </c>
      <c r="L1993" s="295">
        <v>897.43</v>
      </c>
      <c r="M1993" s="295">
        <v>0</v>
      </c>
      <c r="N1993" s="295">
        <v>0</v>
      </c>
      <c r="O1993" s="295">
        <v>0</v>
      </c>
      <c r="P1993" s="295">
        <v>0</v>
      </c>
      <c r="Q1993" s="295">
        <v>0</v>
      </c>
      <c r="R1993" s="295">
        <v>218980.03</v>
      </c>
      <c r="S1993" s="295">
        <v>201792.96</v>
      </c>
      <c r="T1993" s="295">
        <v>858.3</v>
      </c>
      <c r="U1993" s="295">
        <v>0</v>
      </c>
      <c r="V1993" s="295">
        <v>0</v>
      </c>
      <c r="W1993" s="295">
        <v>0</v>
      </c>
      <c r="X1993" s="295">
        <v>0</v>
      </c>
      <c r="Y1993" s="295">
        <v>0</v>
      </c>
      <c r="Z1993" s="295">
        <v>202651.26</v>
      </c>
      <c r="AA1993" s="295">
        <v>0</v>
      </c>
      <c r="AB1993" s="295">
        <v>0</v>
      </c>
      <c r="AC1993" s="295">
        <v>0</v>
      </c>
      <c r="AD1993" s="295">
        <v>0</v>
      </c>
      <c r="AE1993" s="295">
        <v>0</v>
      </c>
      <c r="AF1993" s="295">
        <v>0</v>
      </c>
      <c r="AG1993" s="295">
        <v>0</v>
      </c>
      <c r="AH1993" s="295">
        <v>0</v>
      </c>
      <c r="AI1993" s="295">
        <v>0</v>
      </c>
      <c r="AJ1993" s="295">
        <v>0</v>
      </c>
      <c r="AK1993" s="295">
        <v>0</v>
      </c>
      <c r="AL1993" s="295">
        <v>0</v>
      </c>
      <c r="AM1993" s="295">
        <v>0</v>
      </c>
      <c r="AN1993" s="295">
        <v>0</v>
      </c>
      <c r="AO1993" s="295">
        <v>0</v>
      </c>
      <c r="AP1993" s="295">
        <v>0</v>
      </c>
      <c r="AQ1993" s="295">
        <v>0</v>
      </c>
      <c r="AR1993" s="295">
        <v>0</v>
      </c>
      <c r="AS1993" s="295">
        <v>0</v>
      </c>
      <c r="AT1993" s="295">
        <f t="shared" si="31"/>
        <v>0</v>
      </c>
      <c r="AU1993" s="295">
        <v>91132.55</v>
      </c>
      <c r="AV1993" s="295">
        <v>202651.26</v>
      </c>
      <c r="AW1993" s="296">
        <v>100</v>
      </c>
      <c r="AX1993" s="296">
        <v>300</v>
      </c>
      <c r="AY1993" s="295">
        <v>961000</v>
      </c>
      <c r="AZ1993" s="295">
        <v>227480.51</v>
      </c>
      <c r="BA1993" s="294">
        <v>90.000000999999997</v>
      </c>
      <c r="BB1993" s="294">
        <v>86.636885590682198</v>
      </c>
      <c r="BC1993" s="294">
        <v>8</v>
      </c>
      <c r="BD1993" s="294"/>
      <c r="BE1993" s="293" t="s">
        <v>4204</v>
      </c>
      <c r="BF1993" s="291"/>
      <c r="BG1993" s="293" t="s">
        <v>315</v>
      </c>
      <c r="BH1993" s="293" t="s">
        <v>179</v>
      </c>
      <c r="BI1993" s="293" t="s">
        <v>787</v>
      </c>
      <c r="BJ1993" s="293" t="s">
        <v>4205</v>
      </c>
      <c r="BK1993" s="292" t="s">
        <v>175</v>
      </c>
      <c r="BL1993" s="294">
        <v>1714853.6370128801</v>
      </c>
      <c r="BM1993" s="292" t="s">
        <v>309</v>
      </c>
      <c r="BN1993" s="294"/>
      <c r="BO1993" s="297">
        <v>39101</v>
      </c>
      <c r="BP1993" s="297">
        <v>48232</v>
      </c>
      <c r="BQ1993" s="297" t="s">
        <v>936</v>
      </c>
      <c r="BR1993" s="297" t="s">
        <v>4769</v>
      </c>
      <c r="BS1993" s="297">
        <v>39101</v>
      </c>
      <c r="BT1993" s="297">
        <v>48232</v>
      </c>
      <c r="BU1993" s="294">
        <v>76189.75</v>
      </c>
      <c r="BV1993" s="294">
        <v>85.78</v>
      </c>
      <c r="BW1993" s="294">
        <v>0</v>
      </c>
    </row>
    <row r="1994" spans="1:75" s="289" customFormat="1" ht="18.2" customHeight="1" x14ac:dyDescent="0.15">
      <c r="A1994" s="298">
        <v>1992</v>
      </c>
      <c r="B1994" s="299" t="s">
        <v>305</v>
      </c>
      <c r="C1994" s="299" t="s">
        <v>306</v>
      </c>
      <c r="D1994" s="313">
        <v>45170</v>
      </c>
      <c r="E1994" s="300" t="s">
        <v>3046</v>
      </c>
      <c r="F1994" s="309">
        <v>160</v>
      </c>
      <c r="G1994" s="309">
        <v>159</v>
      </c>
      <c r="H1994" s="302">
        <v>36833.919999999998</v>
      </c>
      <c r="I1994" s="302">
        <v>69848.73</v>
      </c>
      <c r="J1994" s="302">
        <v>0</v>
      </c>
      <c r="K1994" s="302">
        <v>106682.65</v>
      </c>
      <c r="L1994" s="302">
        <v>773.84</v>
      </c>
      <c r="M1994" s="302">
        <v>0</v>
      </c>
      <c r="N1994" s="302">
        <v>0</v>
      </c>
      <c r="O1994" s="302">
        <v>0</v>
      </c>
      <c r="P1994" s="302">
        <v>0</v>
      </c>
      <c r="Q1994" s="302">
        <v>0</v>
      </c>
      <c r="R1994" s="302">
        <v>106682.65</v>
      </c>
      <c r="S1994" s="302">
        <v>99556.24</v>
      </c>
      <c r="T1994" s="302">
        <v>291.60000000000002</v>
      </c>
      <c r="U1994" s="302">
        <v>0</v>
      </c>
      <c r="V1994" s="302">
        <v>0</v>
      </c>
      <c r="W1994" s="302">
        <v>0</v>
      </c>
      <c r="X1994" s="302">
        <v>0</v>
      </c>
      <c r="Y1994" s="302">
        <v>0</v>
      </c>
      <c r="Z1994" s="302">
        <v>99847.84</v>
      </c>
      <c r="AA1994" s="302">
        <v>0</v>
      </c>
      <c r="AB1994" s="302">
        <v>0</v>
      </c>
      <c r="AC1994" s="302">
        <v>0</v>
      </c>
      <c r="AD1994" s="302">
        <v>0</v>
      </c>
      <c r="AE1994" s="302">
        <v>0</v>
      </c>
      <c r="AF1994" s="302">
        <v>0</v>
      </c>
      <c r="AG1994" s="302">
        <v>0</v>
      </c>
      <c r="AH1994" s="302">
        <v>0</v>
      </c>
      <c r="AI1994" s="302">
        <v>0</v>
      </c>
      <c r="AJ1994" s="302">
        <v>0</v>
      </c>
      <c r="AK1994" s="302">
        <v>0</v>
      </c>
      <c r="AL1994" s="302">
        <v>0</v>
      </c>
      <c r="AM1994" s="302">
        <v>0</v>
      </c>
      <c r="AN1994" s="302">
        <v>0</v>
      </c>
      <c r="AO1994" s="302">
        <v>0</v>
      </c>
      <c r="AP1994" s="302">
        <v>0</v>
      </c>
      <c r="AQ1994" s="302">
        <v>0</v>
      </c>
      <c r="AR1994" s="302">
        <v>0</v>
      </c>
      <c r="AS1994" s="302">
        <v>0</v>
      </c>
      <c r="AT1994" s="295">
        <f t="shared" si="31"/>
        <v>0</v>
      </c>
      <c r="AU1994" s="302">
        <v>70622.570000000007</v>
      </c>
      <c r="AV1994" s="302">
        <v>99847.84</v>
      </c>
      <c r="AW1994" s="303">
        <v>40</v>
      </c>
      <c r="AX1994" s="303">
        <v>240</v>
      </c>
      <c r="AY1994" s="302">
        <v>482889.99</v>
      </c>
      <c r="AZ1994" s="302">
        <v>114302</v>
      </c>
      <c r="BA1994" s="301">
        <v>89.996854999999996</v>
      </c>
      <c r="BB1994" s="301">
        <v>83.997681432221199</v>
      </c>
      <c r="BC1994" s="301">
        <v>9.5</v>
      </c>
      <c r="BD1994" s="301"/>
      <c r="BE1994" s="300" t="s">
        <v>4204</v>
      </c>
      <c r="BF1994" s="298"/>
      <c r="BG1994" s="300" t="s">
        <v>333</v>
      </c>
      <c r="BH1994" s="300" t="s">
        <v>193</v>
      </c>
      <c r="BI1994" s="300" t="s">
        <v>342</v>
      </c>
      <c r="BJ1994" s="300" t="s">
        <v>4205</v>
      </c>
      <c r="BK1994" s="299" t="s">
        <v>175</v>
      </c>
      <c r="BL1994" s="301">
        <v>835442.07368439995</v>
      </c>
      <c r="BM1994" s="299" t="s">
        <v>309</v>
      </c>
      <c r="BN1994" s="301"/>
      <c r="BO1994" s="304">
        <v>39101</v>
      </c>
      <c r="BP1994" s="304">
        <v>46406</v>
      </c>
      <c r="BQ1994" s="297" t="s">
        <v>931</v>
      </c>
      <c r="BR1994" s="297" t="s">
        <v>4779</v>
      </c>
      <c r="BS1994" s="297">
        <v>39101</v>
      </c>
      <c r="BT1994" s="297">
        <v>46406</v>
      </c>
      <c r="BU1994" s="301">
        <v>42621.74</v>
      </c>
      <c r="BV1994" s="301">
        <v>75.67</v>
      </c>
      <c r="BW1994" s="301">
        <v>0</v>
      </c>
    </row>
    <row r="1995" spans="1:75" s="289" customFormat="1" ht="18.2" customHeight="1" x14ac:dyDescent="0.15">
      <c r="A1995" s="291">
        <v>1993</v>
      </c>
      <c r="B1995" s="292" t="s">
        <v>305</v>
      </c>
      <c r="C1995" s="292" t="s">
        <v>306</v>
      </c>
      <c r="D1995" s="312">
        <v>45170</v>
      </c>
      <c r="E1995" s="293" t="s">
        <v>3047</v>
      </c>
      <c r="F1995" s="308">
        <v>159</v>
      </c>
      <c r="G1995" s="308">
        <v>158</v>
      </c>
      <c r="H1995" s="295">
        <v>65324.63</v>
      </c>
      <c r="I1995" s="295">
        <v>38214.870000000003</v>
      </c>
      <c r="J1995" s="295">
        <v>0</v>
      </c>
      <c r="K1995" s="295">
        <v>103539.5</v>
      </c>
      <c r="L1995" s="295">
        <v>424.72</v>
      </c>
      <c r="M1995" s="295">
        <v>0</v>
      </c>
      <c r="N1995" s="295">
        <v>0</v>
      </c>
      <c r="O1995" s="295">
        <v>0</v>
      </c>
      <c r="P1995" s="295">
        <v>0</v>
      </c>
      <c r="Q1995" s="295">
        <v>0</v>
      </c>
      <c r="R1995" s="295">
        <v>103539.5</v>
      </c>
      <c r="S1995" s="295">
        <v>110285.28</v>
      </c>
      <c r="T1995" s="295">
        <v>517.15</v>
      </c>
      <c r="U1995" s="295">
        <v>0</v>
      </c>
      <c r="V1995" s="295">
        <v>0</v>
      </c>
      <c r="W1995" s="295">
        <v>0</v>
      </c>
      <c r="X1995" s="295">
        <v>0</v>
      </c>
      <c r="Y1995" s="295">
        <v>0</v>
      </c>
      <c r="Z1995" s="295">
        <v>110802.43</v>
      </c>
      <c r="AA1995" s="295">
        <v>0</v>
      </c>
      <c r="AB1995" s="295">
        <v>0</v>
      </c>
      <c r="AC1995" s="295">
        <v>0</v>
      </c>
      <c r="AD1995" s="295">
        <v>0</v>
      </c>
      <c r="AE1995" s="295">
        <v>0</v>
      </c>
      <c r="AF1995" s="295">
        <v>0</v>
      </c>
      <c r="AG1995" s="295">
        <v>0</v>
      </c>
      <c r="AH1995" s="295">
        <v>0</v>
      </c>
      <c r="AI1995" s="295">
        <v>0</v>
      </c>
      <c r="AJ1995" s="295">
        <v>0</v>
      </c>
      <c r="AK1995" s="295">
        <v>0</v>
      </c>
      <c r="AL1995" s="295">
        <v>0</v>
      </c>
      <c r="AM1995" s="295">
        <v>0</v>
      </c>
      <c r="AN1995" s="295">
        <v>0</v>
      </c>
      <c r="AO1995" s="295">
        <v>0</v>
      </c>
      <c r="AP1995" s="295">
        <v>0</v>
      </c>
      <c r="AQ1995" s="295">
        <v>0</v>
      </c>
      <c r="AR1995" s="295">
        <v>0</v>
      </c>
      <c r="AS1995" s="295">
        <v>0</v>
      </c>
      <c r="AT1995" s="295">
        <f t="shared" si="31"/>
        <v>0</v>
      </c>
      <c r="AU1995" s="295">
        <v>38639.589999999997</v>
      </c>
      <c r="AV1995" s="295">
        <v>110802.43</v>
      </c>
      <c r="AW1995" s="296">
        <v>100</v>
      </c>
      <c r="AX1995" s="296">
        <v>300</v>
      </c>
      <c r="AY1995" s="295">
        <v>464810.02</v>
      </c>
      <c r="AZ1995" s="295">
        <v>107803</v>
      </c>
      <c r="BA1995" s="294">
        <v>88.181417999999994</v>
      </c>
      <c r="BB1995" s="294">
        <v>84.6939317923527</v>
      </c>
      <c r="BC1995" s="294">
        <v>9.5</v>
      </c>
      <c r="BD1995" s="294"/>
      <c r="BE1995" s="293" t="s">
        <v>4204</v>
      </c>
      <c r="BF1995" s="291"/>
      <c r="BG1995" s="293" t="s">
        <v>333</v>
      </c>
      <c r="BH1995" s="293" t="s">
        <v>193</v>
      </c>
      <c r="BI1995" s="293" t="s">
        <v>342</v>
      </c>
      <c r="BJ1995" s="293" t="s">
        <v>4205</v>
      </c>
      <c r="BK1995" s="292" t="s">
        <v>175</v>
      </c>
      <c r="BL1995" s="294">
        <v>810827.76429199998</v>
      </c>
      <c r="BM1995" s="292" t="s">
        <v>309</v>
      </c>
      <c r="BN1995" s="294"/>
      <c r="BO1995" s="297">
        <v>39101</v>
      </c>
      <c r="BP1995" s="297">
        <v>48232</v>
      </c>
      <c r="BQ1995" s="297" t="s">
        <v>931</v>
      </c>
      <c r="BR1995" s="297" t="s">
        <v>4779</v>
      </c>
      <c r="BS1995" s="297">
        <v>39101</v>
      </c>
      <c r="BT1995" s="297">
        <v>48232</v>
      </c>
      <c r="BU1995" s="294">
        <v>40942.32</v>
      </c>
      <c r="BV1995" s="294">
        <v>74.86</v>
      </c>
      <c r="BW1995" s="294">
        <v>0</v>
      </c>
    </row>
    <row r="1996" spans="1:75" s="289" customFormat="1" ht="18.2" customHeight="1" x14ac:dyDescent="0.15">
      <c r="A1996" s="298">
        <v>1994</v>
      </c>
      <c r="B1996" s="299" t="s">
        <v>305</v>
      </c>
      <c r="C1996" s="299" t="s">
        <v>306</v>
      </c>
      <c r="D1996" s="313">
        <v>45170</v>
      </c>
      <c r="E1996" s="300" t="s">
        <v>3048</v>
      </c>
      <c r="F1996" s="309">
        <v>161</v>
      </c>
      <c r="G1996" s="309">
        <v>160</v>
      </c>
      <c r="H1996" s="302">
        <v>65473.37</v>
      </c>
      <c r="I1996" s="302">
        <v>38541.71</v>
      </c>
      <c r="J1996" s="302">
        <v>0</v>
      </c>
      <c r="K1996" s="302">
        <v>104015.08</v>
      </c>
      <c r="L1996" s="302">
        <v>425.66</v>
      </c>
      <c r="M1996" s="302">
        <v>0</v>
      </c>
      <c r="N1996" s="302">
        <v>0</v>
      </c>
      <c r="O1996" s="302">
        <v>0</v>
      </c>
      <c r="P1996" s="302">
        <v>0</v>
      </c>
      <c r="Q1996" s="302">
        <v>0</v>
      </c>
      <c r="R1996" s="302">
        <v>104015.08</v>
      </c>
      <c r="S1996" s="302">
        <v>112496.67</v>
      </c>
      <c r="T1996" s="302">
        <v>518.33000000000004</v>
      </c>
      <c r="U1996" s="302">
        <v>0</v>
      </c>
      <c r="V1996" s="302">
        <v>0</v>
      </c>
      <c r="W1996" s="302">
        <v>0</v>
      </c>
      <c r="X1996" s="302">
        <v>0</v>
      </c>
      <c r="Y1996" s="302">
        <v>0</v>
      </c>
      <c r="Z1996" s="302">
        <v>113015</v>
      </c>
      <c r="AA1996" s="302">
        <v>0</v>
      </c>
      <c r="AB1996" s="302">
        <v>0</v>
      </c>
      <c r="AC1996" s="302">
        <v>0</v>
      </c>
      <c r="AD1996" s="302">
        <v>0</v>
      </c>
      <c r="AE1996" s="302">
        <v>0</v>
      </c>
      <c r="AF1996" s="302">
        <v>0</v>
      </c>
      <c r="AG1996" s="302">
        <v>0</v>
      </c>
      <c r="AH1996" s="302">
        <v>0</v>
      </c>
      <c r="AI1996" s="302">
        <v>0</v>
      </c>
      <c r="AJ1996" s="302">
        <v>0</v>
      </c>
      <c r="AK1996" s="302">
        <v>0</v>
      </c>
      <c r="AL1996" s="302">
        <v>0</v>
      </c>
      <c r="AM1996" s="302">
        <v>0</v>
      </c>
      <c r="AN1996" s="302">
        <v>0</v>
      </c>
      <c r="AO1996" s="302">
        <v>0</v>
      </c>
      <c r="AP1996" s="302">
        <v>0</v>
      </c>
      <c r="AQ1996" s="302">
        <v>0</v>
      </c>
      <c r="AR1996" s="302">
        <v>0</v>
      </c>
      <c r="AS1996" s="302">
        <v>0</v>
      </c>
      <c r="AT1996" s="295">
        <f t="shared" si="31"/>
        <v>0</v>
      </c>
      <c r="AU1996" s="302">
        <v>38967.370000000003</v>
      </c>
      <c r="AV1996" s="302">
        <v>113015</v>
      </c>
      <c r="AW1996" s="303">
        <v>100</v>
      </c>
      <c r="AX1996" s="303">
        <v>300</v>
      </c>
      <c r="AY1996" s="302">
        <v>464810.02</v>
      </c>
      <c r="AZ1996" s="302">
        <v>108046</v>
      </c>
      <c r="BA1996" s="301">
        <v>88.380188000000004</v>
      </c>
      <c r="BB1996" s="301">
        <v>85.082949162718094</v>
      </c>
      <c r="BC1996" s="301">
        <v>9.5</v>
      </c>
      <c r="BD1996" s="301"/>
      <c r="BE1996" s="300" t="s">
        <v>4204</v>
      </c>
      <c r="BF1996" s="298"/>
      <c r="BG1996" s="300" t="s">
        <v>333</v>
      </c>
      <c r="BH1996" s="300" t="s">
        <v>193</v>
      </c>
      <c r="BI1996" s="300" t="s">
        <v>342</v>
      </c>
      <c r="BJ1996" s="300" t="s">
        <v>4205</v>
      </c>
      <c r="BK1996" s="299" t="s">
        <v>175</v>
      </c>
      <c r="BL1996" s="301">
        <v>814552.07692768006</v>
      </c>
      <c r="BM1996" s="299" t="s">
        <v>309</v>
      </c>
      <c r="BN1996" s="301"/>
      <c r="BO1996" s="304">
        <v>39101</v>
      </c>
      <c r="BP1996" s="304">
        <v>48232</v>
      </c>
      <c r="BQ1996" s="297" t="s">
        <v>955</v>
      </c>
      <c r="BR1996" s="297" t="s">
        <v>4778</v>
      </c>
      <c r="BS1996" s="297">
        <v>39101</v>
      </c>
      <c r="BT1996" s="297">
        <v>48232</v>
      </c>
      <c r="BU1996" s="301">
        <v>41734.26</v>
      </c>
      <c r="BV1996" s="301">
        <v>75.03</v>
      </c>
      <c r="BW1996" s="301">
        <v>0</v>
      </c>
    </row>
    <row r="1997" spans="1:75" s="289" customFormat="1" ht="18.2" customHeight="1" x14ac:dyDescent="0.15">
      <c r="A1997" s="291">
        <v>1995</v>
      </c>
      <c r="B1997" s="292" t="s">
        <v>305</v>
      </c>
      <c r="C1997" s="292" t="s">
        <v>306</v>
      </c>
      <c r="D1997" s="312">
        <v>45170</v>
      </c>
      <c r="E1997" s="293" t="s">
        <v>3049</v>
      </c>
      <c r="F1997" s="308">
        <v>42</v>
      </c>
      <c r="G1997" s="308">
        <v>41</v>
      </c>
      <c r="H1997" s="295">
        <v>56523.02</v>
      </c>
      <c r="I1997" s="295">
        <v>12823.19</v>
      </c>
      <c r="J1997" s="295">
        <v>0</v>
      </c>
      <c r="K1997" s="295">
        <v>69346.210000000006</v>
      </c>
      <c r="L1997" s="295">
        <v>367.49</v>
      </c>
      <c r="M1997" s="295">
        <v>0</v>
      </c>
      <c r="N1997" s="295">
        <v>0</v>
      </c>
      <c r="O1997" s="295">
        <v>0</v>
      </c>
      <c r="P1997" s="295">
        <v>0</v>
      </c>
      <c r="Q1997" s="295">
        <v>0</v>
      </c>
      <c r="R1997" s="295">
        <v>69346.210000000006</v>
      </c>
      <c r="S1997" s="295">
        <v>20590.169999999998</v>
      </c>
      <c r="T1997" s="295">
        <v>447.47</v>
      </c>
      <c r="U1997" s="295">
        <v>0</v>
      </c>
      <c r="V1997" s="295">
        <v>0</v>
      </c>
      <c r="W1997" s="295">
        <v>0</v>
      </c>
      <c r="X1997" s="295">
        <v>0</v>
      </c>
      <c r="Y1997" s="295">
        <v>0</v>
      </c>
      <c r="Z1997" s="295">
        <v>21037.64</v>
      </c>
      <c r="AA1997" s="295">
        <v>0</v>
      </c>
      <c r="AB1997" s="295">
        <v>0</v>
      </c>
      <c r="AC1997" s="295">
        <v>0</v>
      </c>
      <c r="AD1997" s="295">
        <v>0</v>
      </c>
      <c r="AE1997" s="295">
        <v>0</v>
      </c>
      <c r="AF1997" s="295">
        <v>0</v>
      </c>
      <c r="AG1997" s="295">
        <v>0</v>
      </c>
      <c r="AH1997" s="295">
        <v>0</v>
      </c>
      <c r="AI1997" s="295">
        <v>0</v>
      </c>
      <c r="AJ1997" s="295">
        <v>0</v>
      </c>
      <c r="AK1997" s="295">
        <v>0</v>
      </c>
      <c r="AL1997" s="295">
        <v>0</v>
      </c>
      <c r="AM1997" s="295">
        <v>0</v>
      </c>
      <c r="AN1997" s="295">
        <v>0</v>
      </c>
      <c r="AO1997" s="295">
        <v>0</v>
      </c>
      <c r="AP1997" s="295">
        <v>0</v>
      </c>
      <c r="AQ1997" s="295">
        <v>0</v>
      </c>
      <c r="AR1997" s="295">
        <v>0</v>
      </c>
      <c r="AS1997" s="295">
        <v>0</v>
      </c>
      <c r="AT1997" s="295">
        <f t="shared" si="31"/>
        <v>0</v>
      </c>
      <c r="AU1997" s="295">
        <v>13190.68</v>
      </c>
      <c r="AV1997" s="295">
        <v>21037.64</v>
      </c>
      <c r="AW1997" s="296">
        <v>100</v>
      </c>
      <c r="AX1997" s="296">
        <v>300</v>
      </c>
      <c r="AY1997" s="295">
        <v>398200</v>
      </c>
      <c r="AZ1997" s="295">
        <v>93277.4</v>
      </c>
      <c r="BA1997" s="294">
        <v>89.073335</v>
      </c>
      <c r="BB1997" s="294">
        <v>66.220737223704305</v>
      </c>
      <c r="BC1997" s="294">
        <v>9.5</v>
      </c>
      <c r="BD1997" s="294"/>
      <c r="BE1997" s="293" t="s">
        <v>4204</v>
      </c>
      <c r="BF1997" s="291"/>
      <c r="BG1997" s="293" t="s">
        <v>307</v>
      </c>
      <c r="BH1997" s="293" t="s">
        <v>222</v>
      </c>
      <c r="BI1997" s="293" t="s">
        <v>308</v>
      </c>
      <c r="BJ1997" s="293" t="s">
        <v>4205</v>
      </c>
      <c r="BK1997" s="292" t="s">
        <v>175</v>
      </c>
      <c r="BL1997" s="294">
        <v>543056.82774615998</v>
      </c>
      <c r="BM1997" s="292" t="s">
        <v>309</v>
      </c>
      <c r="BN1997" s="294"/>
      <c r="BO1997" s="297">
        <v>39102</v>
      </c>
      <c r="BP1997" s="297">
        <v>48233</v>
      </c>
      <c r="BQ1997" s="297" t="s">
        <v>929</v>
      </c>
      <c r="BR1997" s="297" t="s">
        <v>4777</v>
      </c>
      <c r="BS1997" s="297">
        <v>39102</v>
      </c>
      <c r="BT1997" s="297">
        <v>48233</v>
      </c>
      <c r="BU1997" s="294">
        <v>9403.2099999999991</v>
      </c>
      <c r="BV1997" s="294">
        <v>64.78</v>
      </c>
      <c r="BW1997" s="294">
        <v>0</v>
      </c>
    </row>
    <row r="1998" spans="1:75" s="289" customFormat="1" ht="18.2" customHeight="1" x14ac:dyDescent="0.15">
      <c r="A1998" s="298">
        <v>1996</v>
      </c>
      <c r="B1998" s="299" t="s">
        <v>305</v>
      </c>
      <c r="C1998" s="299" t="s">
        <v>306</v>
      </c>
      <c r="D1998" s="313">
        <v>45170</v>
      </c>
      <c r="E1998" s="300" t="s">
        <v>3050</v>
      </c>
      <c r="F1998" s="309">
        <v>124</v>
      </c>
      <c r="G1998" s="309">
        <v>123</v>
      </c>
      <c r="H1998" s="302">
        <v>34636.400000000001</v>
      </c>
      <c r="I1998" s="302">
        <v>56338.87</v>
      </c>
      <c r="J1998" s="302">
        <v>0</v>
      </c>
      <c r="K1998" s="302">
        <v>90975.27</v>
      </c>
      <c r="L1998" s="302">
        <v>718.36</v>
      </c>
      <c r="M1998" s="302">
        <v>0</v>
      </c>
      <c r="N1998" s="302">
        <v>0</v>
      </c>
      <c r="O1998" s="302">
        <v>0</v>
      </c>
      <c r="P1998" s="302">
        <v>0</v>
      </c>
      <c r="Q1998" s="302">
        <v>0</v>
      </c>
      <c r="R1998" s="302">
        <v>90975.27</v>
      </c>
      <c r="S1998" s="302">
        <v>65746.009999999995</v>
      </c>
      <c r="T1998" s="302">
        <v>274.2</v>
      </c>
      <c r="U1998" s="302">
        <v>0</v>
      </c>
      <c r="V1998" s="302">
        <v>0</v>
      </c>
      <c r="W1998" s="302">
        <v>0</v>
      </c>
      <c r="X1998" s="302">
        <v>0</v>
      </c>
      <c r="Y1998" s="302">
        <v>0</v>
      </c>
      <c r="Z1998" s="302">
        <v>66020.210000000006</v>
      </c>
      <c r="AA1998" s="302">
        <v>0</v>
      </c>
      <c r="AB1998" s="302">
        <v>0</v>
      </c>
      <c r="AC1998" s="302">
        <v>0</v>
      </c>
      <c r="AD1998" s="302">
        <v>0</v>
      </c>
      <c r="AE1998" s="302">
        <v>0</v>
      </c>
      <c r="AF1998" s="302">
        <v>0</v>
      </c>
      <c r="AG1998" s="302">
        <v>0</v>
      </c>
      <c r="AH1998" s="302">
        <v>0</v>
      </c>
      <c r="AI1998" s="302">
        <v>0</v>
      </c>
      <c r="AJ1998" s="302">
        <v>0</v>
      </c>
      <c r="AK1998" s="302">
        <v>0</v>
      </c>
      <c r="AL1998" s="302">
        <v>0</v>
      </c>
      <c r="AM1998" s="302">
        <v>0</v>
      </c>
      <c r="AN1998" s="302">
        <v>0</v>
      </c>
      <c r="AO1998" s="302">
        <v>0</v>
      </c>
      <c r="AP1998" s="302">
        <v>0</v>
      </c>
      <c r="AQ1998" s="302">
        <v>0</v>
      </c>
      <c r="AR1998" s="302">
        <v>0</v>
      </c>
      <c r="AS1998" s="302">
        <v>0</v>
      </c>
      <c r="AT1998" s="295">
        <f t="shared" si="31"/>
        <v>0</v>
      </c>
      <c r="AU1998" s="302">
        <v>57057.23</v>
      </c>
      <c r="AV1998" s="302">
        <v>66020.210000000006</v>
      </c>
      <c r="AW1998" s="303">
        <v>40</v>
      </c>
      <c r="AX1998" s="303">
        <v>240</v>
      </c>
      <c r="AY1998" s="302">
        <v>449999.99</v>
      </c>
      <c r="AZ1998" s="302">
        <v>106483.2</v>
      </c>
      <c r="BA1998" s="301">
        <v>90.000005000000002</v>
      </c>
      <c r="BB1998" s="301">
        <v>76.892643674085207</v>
      </c>
      <c r="BC1998" s="301">
        <v>9.5</v>
      </c>
      <c r="BD1998" s="301"/>
      <c r="BE1998" s="300" t="s">
        <v>4204</v>
      </c>
      <c r="BF1998" s="298"/>
      <c r="BG1998" s="300" t="s">
        <v>326</v>
      </c>
      <c r="BH1998" s="300" t="s">
        <v>217</v>
      </c>
      <c r="BI1998" s="300" t="s">
        <v>496</v>
      </c>
      <c r="BJ1998" s="300" t="s">
        <v>4205</v>
      </c>
      <c r="BK1998" s="299" t="s">
        <v>175</v>
      </c>
      <c r="BL1998" s="301">
        <v>712436.07299591997</v>
      </c>
      <c r="BM1998" s="299" t="s">
        <v>309</v>
      </c>
      <c r="BN1998" s="301"/>
      <c r="BO1998" s="304">
        <v>39104</v>
      </c>
      <c r="BP1998" s="304">
        <v>46409</v>
      </c>
      <c r="BQ1998" s="297" t="s">
        <v>931</v>
      </c>
      <c r="BR1998" s="297" t="s">
        <v>4779</v>
      </c>
      <c r="BS1998" s="297">
        <v>39104</v>
      </c>
      <c r="BT1998" s="297">
        <v>46409</v>
      </c>
      <c r="BU1998" s="301">
        <v>30770.58</v>
      </c>
      <c r="BV1998" s="301">
        <v>70.48</v>
      </c>
      <c r="BW1998" s="301">
        <v>0</v>
      </c>
    </row>
    <row r="1999" spans="1:75" s="289" customFormat="1" ht="18.2" customHeight="1" x14ac:dyDescent="0.15">
      <c r="A1999" s="291">
        <v>1997</v>
      </c>
      <c r="B1999" s="292" t="s">
        <v>305</v>
      </c>
      <c r="C1999" s="292" t="s">
        <v>306</v>
      </c>
      <c r="D1999" s="312">
        <v>45170</v>
      </c>
      <c r="E1999" s="293" t="s">
        <v>3051</v>
      </c>
      <c r="F1999" s="308">
        <v>172</v>
      </c>
      <c r="G1999" s="308">
        <v>171</v>
      </c>
      <c r="H1999" s="295">
        <v>60741.56</v>
      </c>
      <c r="I1999" s="295">
        <v>38488.17</v>
      </c>
      <c r="J1999" s="295">
        <v>0</v>
      </c>
      <c r="K1999" s="295">
        <v>99229.73</v>
      </c>
      <c r="L1999" s="295">
        <v>411.56</v>
      </c>
      <c r="M1999" s="295">
        <v>0</v>
      </c>
      <c r="N1999" s="295">
        <v>0</v>
      </c>
      <c r="O1999" s="295">
        <v>0</v>
      </c>
      <c r="P1999" s="295">
        <v>0</v>
      </c>
      <c r="Q1999" s="295">
        <v>0</v>
      </c>
      <c r="R1999" s="295">
        <v>99229.73</v>
      </c>
      <c r="S1999" s="295">
        <v>114117.37</v>
      </c>
      <c r="T1999" s="295">
        <v>480.87</v>
      </c>
      <c r="U1999" s="295">
        <v>0</v>
      </c>
      <c r="V1999" s="295">
        <v>0</v>
      </c>
      <c r="W1999" s="295">
        <v>0</v>
      </c>
      <c r="X1999" s="295">
        <v>0</v>
      </c>
      <c r="Y1999" s="295">
        <v>0</v>
      </c>
      <c r="Z1999" s="295">
        <v>114598.24</v>
      </c>
      <c r="AA1999" s="295">
        <v>0</v>
      </c>
      <c r="AB1999" s="295">
        <v>0</v>
      </c>
      <c r="AC1999" s="295">
        <v>0</v>
      </c>
      <c r="AD1999" s="295">
        <v>0</v>
      </c>
      <c r="AE1999" s="295">
        <v>0</v>
      </c>
      <c r="AF1999" s="295">
        <v>0</v>
      </c>
      <c r="AG1999" s="295">
        <v>0</v>
      </c>
      <c r="AH1999" s="295">
        <v>0</v>
      </c>
      <c r="AI1999" s="295">
        <v>0</v>
      </c>
      <c r="AJ1999" s="295">
        <v>0</v>
      </c>
      <c r="AK1999" s="295">
        <v>0</v>
      </c>
      <c r="AL1999" s="295">
        <v>0</v>
      </c>
      <c r="AM1999" s="295">
        <v>0</v>
      </c>
      <c r="AN1999" s="295">
        <v>0</v>
      </c>
      <c r="AO1999" s="295">
        <v>0</v>
      </c>
      <c r="AP1999" s="295">
        <v>0</v>
      </c>
      <c r="AQ1999" s="295">
        <v>0</v>
      </c>
      <c r="AR1999" s="295">
        <v>0</v>
      </c>
      <c r="AS1999" s="295">
        <v>0</v>
      </c>
      <c r="AT1999" s="295">
        <f t="shared" si="31"/>
        <v>0</v>
      </c>
      <c r="AU1999" s="295">
        <v>38899.730000000003</v>
      </c>
      <c r="AV1999" s="295">
        <v>114598.24</v>
      </c>
      <c r="AW1999" s="296">
        <v>100</v>
      </c>
      <c r="AX1999" s="296">
        <v>300</v>
      </c>
      <c r="AY1999" s="295">
        <v>472999.99</v>
      </c>
      <c r="AZ1999" s="295">
        <v>102144.67</v>
      </c>
      <c r="BA1999" s="294">
        <v>82.029601</v>
      </c>
      <c r="BB1999" s="294">
        <v>79.688692119106506</v>
      </c>
      <c r="BC1999" s="294">
        <v>9.5</v>
      </c>
      <c r="BD1999" s="294"/>
      <c r="BE1999" s="293" t="s">
        <v>4204</v>
      </c>
      <c r="BF1999" s="291"/>
      <c r="BG1999" s="293" t="s">
        <v>324</v>
      </c>
      <c r="BH1999" s="293" t="s">
        <v>187</v>
      </c>
      <c r="BI1999" s="293" t="s">
        <v>466</v>
      </c>
      <c r="BJ1999" s="293" t="s">
        <v>4205</v>
      </c>
      <c r="BK1999" s="292" t="s">
        <v>175</v>
      </c>
      <c r="BL1999" s="294">
        <v>777077.54168408003</v>
      </c>
      <c r="BM1999" s="292" t="s">
        <v>309</v>
      </c>
      <c r="BN1999" s="294"/>
      <c r="BO1999" s="297">
        <v>39093</v>
      </c>
      <c r="BP1999" s="297">
        <v>48224</v>
      </c>
      <c r="BQ1999" s="297" t="s">
        <v>4550</v>
      </c>
      <c r="BR1999" s="297" t="s">
        <v>4809</v>
      </c>
      <c r="BS1999" s="297">
        <v>39093</v>
      </c>
      <c r="BT1999" s="297">
        <v>48224</v>
      </c>
      <c r="BU1999" s="294">
        <v>41989.05</v>
      </c>
      <c r="BV1999" s="294">
        <v>70.930000000000007</v>
      </c>
      <c r="BW1999" s="294">
        <v>0</v>
      </c>
    </row>
    <row r="2000" spans="1:75" s="289" customFormat="1" ht="18.2" customHeight="1" x14ac:dyDescent="0.15">
      <c r="A2000" s="298">
        <v>1998</v>
      </c>
      <c r="B2000" s="299" t="s">
        <v>305</v>
      </c>
      <c r="C2000" s="299" t="s">
        <v>306</v>
      </c>
      <c r="D2000" s="313">
        <v>45170</v>
      </c>
      <c r="E2000" s="300" t="s">
        <v>3052</v>
      </c>
      <c r="F2000" s="309">
        <v>0</v>
      </c>
      <c r="G2000" s="309">
        <v>0</v>
      </c>
      <c r="H2000" s="302">
        <v>88078.59</v>
      </c>
      <c r="I2000" s="302">
        <v>0</v>
      </c>
      <c r="J2000" s="302">
        <v>0</v>
      </c>
      <c r="K2000" s="302">
        <v>88078.59</v>
      </c>
      <c r="L2000" s="302">
        <v>575.37</v>
      </c>
      <c r="M2000" s="302">
        <v>0</v>
      </c>
      <c r="N2000" s="302">
        <v>0</v>
      </c>
      <c r="O2000" s="302">
        <v>575.37</v>
      </c>
      <c r="P2000" s="302">
        <v>0</v>
      </c>
      <c r="Q2000" s="302">
        <v>0</v>
      </c>
      <c r="R2000" s="302">
        <v>87503.22</v>
      </c>
      <c r="S2000" s="302">
        <v>0</v>
      </c>
      <c r="T2000" s="302">
        <v>689.95</v>
      </c>
      <c r="U2000" s="302">
        <v>0</v>
      </c>
      <c r="V2000" s="302">
        <v>0</v>
      </c>
      <c r="W2000" s="302">
        <v>689.95</v>
      </c>
      <c r="X2000" s="302">
        <v>0</v>
      </c>
      <c r="Y2000" s="302">
        <v>0</v>
      </c>
      <c r="Z2000" s="302">
        <v>0</v>
      </c>
      <c r="AA2000" s="302">
        <v>55.9</v>
      </c>
      <c r="AB2000" s="302">
        <v>0</v>
      </c>
      <c r="AC2000" s="302">
        <v>0</v>
      </c>
      <c r="AD2000" s="302">
        <v>0</v>
      </c>
      <c r="AE2000" s="302">
        <v>0</v>
      </c>
      <c r="AF2000" s="302">
        <v>-74.41</v>
      </c>
      <c r="AG2000" s="302">
        <v>66.06</v>
      </c>
      <c r="AH2000" s="302">
        <v>181.43</v>
      </c>
      <c r="AI2000" s="302">
        <v>0</v>
      </c>
      <c r="AJ2000" s="302">
        <v>0</v>
      </c>
      <c r="AK2000" s="302">
        <v>0</v>
      </c>
      <c r="AL2000" s="302">
        <v>0</v>
      </c>
      <c r="AM2000" s="302">
        <v>0</v>
      </c>
      <c r="AN2000" s="302">
        <v>0</v>
      </c>
      <c r="AO2000" s="302">
        <v>0</v>
      </c>
      <c r="AP2000" s="302">
        <v>34.57</v>
      </c>
      <c r="AQ2000" s="302">
        <v>0</v>
      </c>
      <c r="AR2000" s="302">
        <v>124.22</v>
      </c>
      <c r="AS2000" s="302">
        <v>0</v>
      </c>
      <c r="AT2000" s="295">
        <f t="shared" si="31"/>
        <v>1404.65</v>
      </c>
      <c r="AU2000" s="302">
        <v>0</v>
      </c>
      <c r="AV2000" s="302">
        <v>0</v>
      </c>
      <c r="AW2000" s="303">
        <v>100</v>
      </c>
      <c r="AX2000" s="303">
        <v>300</v>
      </c>
      <c r="AY2000" s="302">
        <v>649000</v>
      </c>
      <c r="AZ2000" s="302">
        <v>145983.25</v>
      </c>
      <c r="BA2000" s="301">
        <v>85.562402000000006</v>
      </c>
      <c r="BB2000" s="301">
        <v>51.286607785033198</v>
      </c>
      <c r="BC2000" s="301">
        <v>9.4</v>
      </c>
      <c r="BD2000" s="301"/>
      <c r="BE2000" s="300" t="s">
        <v>4204</v>
      </c>
      <c r="BF2000" s="298"/>
      <c r="BG2000" s="300" t="s">
        <v>333</v>
      </c>
      <c r="BH2000" s="300" t="s">
        <v>616</v>
      </c>
      <c r="BI2000" s="300" t="s">
        <v>617</v>
      </c>
      <c r="BJ2000" s="300" t="s">
        <v>103</v>
      </c>
      <c r="BK2000" s="299" t="s">
        <v>175</v>
      </c>
      <c r="BL2000" s="301">
        <v>685246.11612912</v>
      </c>
      <c r="BM2000" s="299" t="s">
        <v>309</v>
      </c>
      <c r="BN2000" s="301"/>
      <c r="BO2000" s="304">
        <v>39105</v>
      </c>
      <c r="BP2000" s="304">
        <v>48236</v>
      </c>
      <c r="BQ2000" s="297" t="s">
        <v>4757</v>
      </c>
      <c r="BR2000" s="297" t="s">
        <v>4764</v>
      </c>
      <c r="BS2000" s="297">
        <v>39105</v>
      </c>
      <c r="BT2000" s="297">
        <v>48236</v>
      </c>
      <c r="BU2000" s="301">
        <v>0</v>
      </c>
      <c r="BV2000" s="301">
        <v>55.9</v>
      </c>
      <c r="BW2000" s="301">
        <v>0</v>
      </c>
    </row>
    <row r="2001" spans="1:75" s="289" customFormat="1" ht="18.2" customHeight="1" x14ac:dyDescent="0.15">
      <c r="A2001" s="291">
        <v>1999</v>
      </c>
      <c r="B2001" s="292" t="s">
        <v>305</v>
      </c>
      <c r="C2001" s="292" t="s">
        <v>306</v>
      </c>
      <c r="D2001" s="312">
        <v>45170</v>
      </c>
      <c r="E2001" s="293" t="s">
        <v>3053</v>
      </c>
      <c r="F2001" s="308">
        <v>0</v>
      </c>
      <c r="G2001" s="308">
        <v>0</v>
      </c>
      <c r="H2001" s="295">
        <v>26319.46</v>
      </c>
      <c r="I2001" s="295">
        <v>0</v>
      </c>
      <c r="J2001" s="295">
        <v>0</v>
      </c>
      <c r="K2001" s="295">
        <v>26319.46</v>
      </c>
      <c r="L2001" s="295">
        <v>545.9</v>
      </c>
      <c r="M2001" s="295">
        <v>0</v>
      </c>
      <c r="N2001" s="295">
        <v>0</v>
      </c>
      <c r="O2001" s="295">
        <v>545.9</v>
      </c>
      <c r="P2001" s="295">
        <v>0</v>
      </c>
      <c r="Q2001" s="295">
        <v>0</v>
      </c>
      <c r="R2001" s="295">
        <v>25773.56</v>
      </c>
      <c r="S2001" s="295">
        <v>0</v>
      </c>
      <c r="T2001" s="295">
        <v>208.36</v>
      </c>
      <c r="U2001" s="295">
        <v>0</v>
      </c>
      <c r="V2001" s="295">
        <v>0</v>
      </c>
      <c r="W2001" s="295">
        <v>208.36</v>
      </c>
      <c r="X2001" s="295">
        <v>0</v>
      </c>
      <c r="Y2001" s="295">
        <v>0</v>
      </c>
      <c r="Z2001" s="295">
        <v>0</v>
      </c>
      <c r="AA2001" s="295">
        <v>53.57</v>
      </c>
      <c r="AB2001" s="295">
        <v>0</v>
      </c>
      <c r="AC2001" s="295">
        <v>0</v>
      </c>
      <c r="AD2001" s="295">
        <v>0</v>
      </c>
      <c r="AE2001" s="295">
        <v>0</v>
      </c>
      <c r="AF2001" s="295">
        <v>-41.85</v>
      </c>
      <c r="AG2001" s="295">
        <v>35.14</v>
      </c>
      <c r="AH2001" s="295">
        <v>101.85</v>
      </c>
      <c r="AI2001" s="295">
        <v>0</v>
      </c>
      <c r="AJ2001" s="295">
        <v>0</v>
      </c>
      <c r="AK2001" s="295">
        <v>0</v>
      </c>
      <c r="AL2001" s="295">
        <v>0</v>
      </c>
      <c r="AM2001" s="295">
        <v>0</v>
      </c>
      <c r="AN2001" s="295">
        <v>0</v>
      </c>
      <c r="AO2001" s="295">
        <v>0</v>
      </c>
      <c r="AP2001" s="295">
        <v>2.23</v>
      </c>
      <c r="AQ2001" s="295">
        <v>0</v>
      </c>
      <c r="AR2001" s="295">
        <v>4.95</v>
      </c>
      <c r="AS2001" s="295">
        <v>0</v>
      </c>
      <c r="AT2001" s="295">
        <f t="shared" si="31"/>
        <v>900.25</v>
      </c>
      <c r="AU2001" s="295">
        <v>0</v>
      </c>
      <c r="AV2001" s="295">
        <v>0</v>
      </c>
      <c r="AW2001" s="296">
        <v>40</v>
      </c>
      <c r="AX2001" s="296">
        <v>240</v>
      </c>
      <c r="AY2001" s="295">
        <v>393000.01</v>
      </c>
      <c r="AZ2001" s="295">
        <v>80917.78</v>
      </c>
      <c r="BA2001" s="294">
        <v>78.320605999999998</v>
      </c>
      <c r="BB2001" s="294">
        <v>24.9463200544721</v>
      </c>
      <c r="BC2001" s="294">
        <v>9.5</v>
      </c>
      <c r="BD2001" s="294"/>
      <c r="BE2001" s="293" t="s">
        <v>4204</v>
      </c>
      <c r="BF2001" s="291"/>
      <c r="BG2001" s="293" t="s">
        <v>333</v>
      </c>
      <c r="BH2001" s="293" t="s">
        <v>527</v>
      </c>
      <c r="BI2001" s="293" t="s">
        <v>803</v>
      </c>
      <c r="BJ2001" s="293" t="s">
        <v>103</v>
      </c>
      <c r="BK2001" s="292" t="s">
        <v>175</v>
      </c>
      <c r="BL2001" s="294">
        <v>201835.22262176001</v>
      </c>
      <c r="BM2001" s="292" t="s">
        <v>309</v>
      </c>
      <c r="BN2001" s="294"/>
      <c r="BO2001" s="297">
        <v>39105</v>
      </c>
      <c r="BP2001" s="297">
        <v>46410</v>
      </c>
      <c r="BQ2001" s="297" t="s">
        <v>4757</v>
      </c>
      <c r="BR2001" s="297" t="s">
        <v>4764</v>
      </c>
      <c r="BS2001" s="297">
        <v>39105</v>
      </c>
      <c r="BT2001" s="297">
        <v>46410</v>
      </c>
      <c r="BU2001" s="294">
        <v>0</v>
      </c>
      <c r="BV2001" s="294">
        <v>53.57</v>
      </c>
      <c r="BW2001" s="294">
        <v>0</v>
      </c>
    </row>
    <row r="2002" spans="1:75" s="289" customFormat="1" ht="18.2" customHeight="1" x14ac:dyDescent="0.15">
      <c r="A2002" s="298">
        <v>2000</v>
      </c>
      <c r="B2002" s="299" t="s">
        <v>305</v>
      </c>
      <c r="C2002" s="299" t="s">
        <v>306</v>
      </c>
      <c r="D2002" s="313">
        <v>45170</v>
      </c>
      <c r="E2002" s="300" t="s">
        <v>3054</v>
      </c>
      <c r="F2002" s="309">
        <v>0</v>
      </c>
      <c r="G2002" s="309">
        <v>0</v>
      </c>
      <c r="H2002" s="302">
        <v>43322.46</v>
      </c>
      <c r="I2002" s="302">
        <v>0</v>
      </c>
      <c r="J2002" s="302">
        <v>0</v>
      </c>
      <c r="K2002" s="302">
        <v>43322.46</v>
      </c>
      <c r="L2002" s="302">
        <v>281.70999999999998</v>
      </c>
      <c r="M2002" s="302">
        <v>0</v>
      </c>
      <c r="N2002" s="302">
        <v>0</v>
      </c>
      <c r="O2002" s="302">
        <v>281.70999999999998</v>
      </c>
      <c r="P2002" s="302">
        <v>0</v>
      </c>
      <c r="Q2002" s="302">
        <v>0</v>
      </c>
      <c r="R2002" s="302">
        <v>43040.75</v>
      </c>
      <c r="S2002" s="302">
        <v>0</v>
      </c>
      <c r="T2002" s="302">
        <v>342.97</v>
      </c>
      <c r="U2002" s="302">
        <v>0</v>
      </c>
      <c r="V2002" s="302">
        <v>0</v>
      </c>
      <c r="W2002" s="302">
        <v>342.97</v>
      </c>
      <c r="X2002" s="302">
        <v>0</v>
      </c>
      <c r="Y2002" s="302">
        <v>0</v>
      </c>
      <c r="Z2002" s="302">
        <v>0</v>
      </c>
      <c r="AA2002" s="302">
        <v>49.65</v>
      </c>
      <c r="AB2002" s="302">
        <v>0</v>
      </c>
      <c r="AC2002" s="302">
        <v>0</v>
      </c>
      <c r="AD2002" s="302">
        <v>0</v>
      </c>
      <c r="AE2002" s="302">
        <v>0</v>
      </c>
      <c r="AF2002" s="302">
        <v>-39.270000000000003</v>
      </c>
      <c r="AG2002" s="302">
        <v>33.72</v>
      </c>
      <c r="AH2002" s="302">
        <v>96.59</v>
      </c>
      <c r="AI2002" s="302">
        <v>0</v>
      </c>
      <c r="AJ2002" s="302">
        <v>0</v>
      </c>
      <c r="AK2002" s="302">
        <v>0</v>
      </c>
      <c r="AL2002" s="302">
        <v>0</v>
      </c>
      <c r="AM2002" s="302">
        <v>0</v>
      </c>
      <c r="AN2002" s="302">
        <v>0</v>
      </c>
      <c r="AO2002" s="302">
        <v>0</v>
      </c>
      <c r="AP2002" s="302">
        <v>11.1</v>
      </c>
      <c r="AQ2002" s="302">
        <v>0</v>
      </c>
      <c r="AR2002" s="302">
        <v>10.29</v>
      </c>
      <c r="AS2002" s="302">
        <v>0</v>
      </c>
      <c r="AT2002" s="295">
        <f t="shared" si="31"/>
        <v>766.18000000000006</v>
      </c>
      <c r="AU2002" s="302">
        <v>0</v>
      </c>
      <c r="AV2002" s="302">
        <v>0</v>
      </c>
      <c r="AW2002" s="303">
        <v>100</v>
      </c>
      <c r="AX2002" s="303">
        <v>300</v>
      </c>
      <c r="AY2002" s="302">
        <v>516900.01</v>
      </c>
      <c r="AZ2002" s="302">
        <v>71497.95</v>
      </c>
      <c r="BA2002" s="301">
        <v>52.621397000000002</v>
      </c>
      <c r="BB2002" s="301">
        <v>31.6773333071473</v>
      </c>
      <c r="BC2002" s="301">
        <v>9.5</v>
      </c>
      <c r="BD2002" s="301"/>
      <c r="BE2002" s="300" t="s">
        <v>4204</v>
      </c>
      <c r="BF2002" s="298"/>
      <c r="BG2002" s="300" t="s">
        <v>315</v>
      </c>
      <c r="BH2002" s="300" t="s">
        <v>183</v>
      </c>
      <c r="BI2002" s="300" t="s">
        <v>806</v>
      </c>
      <c r="BJ2002" s="300" t="s">
        <v>103</v>
      </c>
      <c r="BK2002" s="299" t="s">
        <v>175</v>
      </c>
      <c r="BL2002" s="301">
        <v>337056.24516200001</v>
      </c>
      <c r="BM2002" s="299" t="s">
        <v>309</v>
      </c>
      <c r="BN2002" s="301"/>
      <c r="BO2002" s="304">
        <v>39106</v>
      </c>
      <c r="BP2002" s="304">
        <v>48237</v>
      </c>
      <c r="BQ2002" s="297" t="s">
        <v>4757</v>
      </c>
      <c r="BR2002" s="297" t="s">
        <v>4764</v>
      </c>
      <c r="BS2002" s="297">
        <v>39106</v>
      </c>
      <c r="BT2002" s="297">
        <v>48237</v>
      </c>
      <c r="BU2002" s="301">
        <v>0</v>
      </c>
      <c r="BV2002" s="301">
        <v>49.65</v>
      </c>
      <c r="BW2002" s="301">
        <v>0</v>
      </c>
    </row>
    <row r="2003" spans="1:75" s="289" customFormat="1" ht="18.2" customHeight="1" x14ac:dyDescent="0.15">
      <c r="A2003" s="291">
        <v>2001</v>
      </c>
      <c r="B2003" s="292" t="s">
        <v>305</v>
      </c>
      <c r="C2003" s="292" t="s">
        <v>306</v>
      </c>
      <c r="D2003" s="312">
        <v>45170</v>
      </c>
      <c r="E2003" s="293" t="s">
        <v>3055</v>
      </c>
      <c r="F2003" s="308">
        <v>0</v>
      </c>
      <c r="G2003" s="308">
        <v>0</v>
      </c>
      <c r="H2003" s="295">
        <v>32893.550000000003</v>
      </c>
      <c r="I2003" s="295">
        <v>0</v>
      </c>
      <c r="J2003" s="295">
        <v>0</v>
      </c>
      <c r="K2003" s="295">
        <v>32893.550000000003</v>
      </c>
      <c r="L2003" s="295">
        <v>212.9</v>
      </c>
      <c r="M2003" s="295">
        <v>0</v>
      </c>
      <c r="N2003" s="295">
        <v>0</v>
      </c>
      <c r="O2003" s="295">
        <v>212.9</v>
      </c>
      <c r="P2003" s="295">
        <v>0</v>
      </c>
      <c r="Q2003" s="295">
        <v>0</v>
      </c>
      <c r="R2003" s="295">
        <v>32680.65</v>
      </c>
      <c r="S2003" s="295">
        <v>0</v>
      </c>
      <c r="T2003" s="295">
        <v>263.14999999999998</v>
      </c>
      <c r="U2003" s="295">
        <v>0</v>
      </c>
      <c r="V2003" s="295">
        <v>0</v>
      </c>
      <c r="W2003" s="295">
        <v>263.14999999999998</v>
      </c>
      <c r="X2003" s="295">
        <v>0</v>
      </c>
      <c r="Y2003" s="295">
        <v>0</v>
      </c>
      <c r="Z2003" s="295">
        <v>0</v>
      </c>
      <c r="AA2003" s="295">
        <v>49</v>
      </c>
      <c r="AB2003" s="295">
        <v>0</v>
      </c>
      <c r="AC2003" s="295">
        <v>0</v>
      </c>
      <c r="AD2003" s="295">
        <v>0</v>
      </c>
      <c r="AE2003" s="295">
        <v>0</v>
      </c>
      <c r="AF2003" s="295">
        <v>-28.23</v>
      </c>
      <c r="AG2003" s="295">
        <v>26.25</v>
      </c>
      <c r="AH2003" s="295">
        <v>69.27</v>
      </c>
      <c r="AI2003" s="295">
        <v>0</v>
      </c>
      <c r="AJ2003" s="295">
        <v>0</v>
      </c>
      <c r="AK2003" s="295">
        <v>0</v>
      </c>
      <c r="AL2003" s="295">
        <v>0</v>
      </c>
      <c r="AM2003" s="295">
        <v>0</v>
      </c>
      <c r="AN2003" s="295">
        <v>0</v>
      </c>
      <c r="AO2003" s="295">
        <v>0</v>
      </c>
      <c r="AP2003" s="295">
        <v>0</v>
      </c>
      <c r="AQ2003" s="295">
        <v>0</v>
      </c>
      <c r="AR2003" s="295">
        <v>0</v>
      </c>
      <c r="AS2003" s="295">
        <v>3.8310000000000002E-3</v>
      </c>
      <c r="AT2003" s="295">
        <f t="shared" si="31"/>
        <v>592.33616899999993</v>
      </c>
      <c r="AU2003" s="295">
        <v>0</v>
      </c>
      <c r="AV2003" s="295">
        <v>0</v>
      </c>
      <c r="AW2003" s="296">
        <v>100</v>
      </c>
      <c r="AX2003" s="296">
        <v>300</v>
      </c>
      <c r="AY2003" s="295">
        <v>294000</v>
      </c>
      <c r="AZ2003" s="295">
        <v>54055.67</v>
      </c>
      <c r="BA2003" s="294">
        <v>69.947025999999994</v>
      </c>
      <c r="BB2003" s="294">
        <v>42.288149887826798</v>
      </c>
      <c r="BC2003" s="294">
        <v>9.6</v>
      </c>
      <c r="BD2003" s="294"/>
      <c r="BE2003" s="293" t="s">
        <v>4204</v>
      </c>
      <c r="BF2003" s="291"/>
      <c r="BG2003" s="293" t="s">
        <v>320</v>
      </c>
      <c r="BH2003" s="293" t="s">
        <v>181</v>
      </c>
      <c r="BI2003" s="293" t="s">
        <v>462</v>
      </c>
      <c r="BJ2003" s="293" t="s">
        <v>103</v>
      </c>
      <c r="BK2003" s="292" t="s">
        <v>175</v>
      </c>
      <c r="BL2003" s="294">
        <v>255925.3074924</v>
      </c>
      <c r="BM2003" s="292" t="s">
        <v>309</v>
      </c>
      <c r="BN2003" s="294"/>
      <c r="BO2003" s="297">
        <v>39106</v>
      </c>
      <c r="BP2003" s="297">
        <v>48237</v>
      </c>
      <c r="BQ2003" s="297" t="s">
        <v>4757</v>
      </c>
      <c r="BR2003" s="297" t="s">
        <v>4764</v>
      </c>
      <c r="BS2003" s="297">
        <v>39106</v>
      </c>
      <c r="BT2003" s="297">
        <v>48237</v>
      </c>
      <c r="BU2003" s="294">
        <v>0</v>
      </c>
      <c r="BV2003" s="294">
        <v>49</v>
      </c>
      <c r="BW2003" s="294">
        <v>0</v>
      </c>
    </row>
    <row r="2004" spans="1:75" s="289" customFormat="1" ht="18.2" customHeight="1" x14ac:dyDescent="0.15">
      <c r="A2004" s="298">
        <v>2002</v>
      </c>
      <c r="B2004" s="299" t="s">
        <v>305</v>
      </c>
      <c r="C2004" s="299" t="s">
        <v>306</v>
      </c>
      <c r="D2004" s="313">
        <v>45170</v>
      </c>
      <c r="E2004" s="300" t="s">
        <v>3056</v>
      </c>
      <c r="F2004" s="309">
        <v>152</v>
      </c>
      <c r="G2004" s="309">
        <v>151</v>
      </c>
      <c r="H2004" s="302">
        <v>44294.95</v>
      </c>
      <c r="I2004" s="302">
        <v>29226.87</v>
      </c>
      <c r="J2004" s="302">
        <v>0</v>
      </c>
      <c r="K2004" s="302">
        <v>73521.820000000007</v>
      </c>
      <c r="L2004" s="302">
        <v>308.76</v>
      </c>
      <c r="M2004" s="302">
        <v>0</v>
      </c>
      <c r="N2004" s="302">
        <v>0</v>
      </c>
      <c r="O2004" s="302">
        <v>0</v>
      </c>
      <c r="P2004" s="302">
        <v>0</v>
      </c>
      <c r="Q2004" s="302">
        <v>0</v>
      </c>
      <c r="R2004" s="302">
        <v>73521.820000000007</v>
      </c>
      <c r="S2004" s="302">
        <v>61389.64</v>
      </c>
      <c r="T2004" s="302">
        <v>295.3</v>
      </c>
      <c r="U2004" s="302">
        <v>0</v>
      </c>
      <c r="V2004" s="302">
        <v>0</v>
      </c>
      <c r="W2004" s="302">
        <v>0</v>
      </c>
      <c r="X2004" s="302">
        <v>0</v>
      </c>
      <c r="Y2004" s="302">
        <v>0</v>
      </c>
      <c r="Z2004" s="302">
        <v>61684.94</v>
      </c>
      <c r="AA2004" s="302">
        <v>0</v>
      </c>
      <c r="AB2004" s="302">
        <v>0</v>
      </c>
      <c r="AC2004" s="302">
        <v>0</v>
      </c>
      <c r="AD2004" s="302">
        <v>0</v>
      </c>
      <c r="AE2004" s="302">
        <v>0</v>
      </c>
      <c r="AF2004" s="302">
        <v>0</v>
      </c>
      <c r="AG2004" s="302">
        <v>0</v>
      </c>
      <c r="AH2004" s="302">
        <v>0</v>
      </c>
      <c r="AI2004" s="302">
        <v>0</v>
      </c>
      <c r="AJ2004" s="302">
        <v>0</v>
      </c>
      <c r="AK2004" s="302">
        <v>0</v>
      </c>
      <c r="AL2004" s="302">
        <v>0</v>
      </c>
      <c r="AM2004" s="302">
        <v>0</v>
      </c>
      <c r="AN2004" s="302">
        <v>0</v>
      </c>
      <c r="AO2004" s="302">
        <v>0</v>
      </c>
      <c r="AP2004" s="302">
        <v>0</v>
      </c>
      <c r="AQ2004" s="302">
        <v>0</v>
      </c>
      <c r="AR2004" s="302">
        <v>0</v>
      </c>
      <c r="AS2004" s="302">
        <v>0</v>
      </c>
      <c r="AT2004" s="295">
        <f t="shared" si="31"/>
        <v>0</v>
      </c>
      <c r="AU2004" s="302">
        <v>29535.63</v>
      </c>
      <c r="AV2004" s="302">
        <v>61684.94</v>
      </c>
      <c r="AW2004" s="303">
        <v>100</v>
      </c>
      <c r="AX2004" s="303">
        <v>300</v>
      </c>
      <c r="AY2004" s="302">
        <v>370999.99</v>
      </c>
      <c r="AZ2004" s="302">
        <v>78264.800000000003</v>
      </c>
      <c r="BA2004" s="301">
        <v>80.263613000000007</v>
      </c>
      <c r="BB2004" s="301">
        <v>75.3995015324343</v>
      </c>
      <c r="BC2004" s="301">
        <v>8</v>
      </c>
      <c r="BD2004" s="301"/>
      <c r="BE2004" s="300" t="s">
        <v>4204</v>
      </c>
      <c r="BF2004" s="298"/>
      <c r="BG2004" s="300" t="s">
        <v>315</v>
      </c>
      <c r="BH2004" s="300" t="s">
        <v>183</v>
      </c>
      <c r="BI2004" s="300" t="s">
        <v>518</v>
      </c>
      <c r="BJ2004" s="300" t="s">
        <v>4205</v>
      </c>
      <c r="BK2004" s="299" t="s">
        <v>175</v>
      </c>
      <c r="BL2004" s="301">
        <v>575756.43051472004</v>
      </c>
      <c r="BM2004" s="299" t="s">
        <v>309</v>
      </c>
      <c r="BN2004" s="301"/>
      <c r="BO2004" s="304">
        <v>39107</v>
      </c>
      <c r="BP2004" s="304">
        <v>48238</v>
      </c>
      <c r="BQ2004" s="297" t="s">
        <v>946</v>
      </c>
      <c r="BR2004" s="297" t="s">
        <v>4775</v>
      </c>
      <c r="BS2004" s="297">
        <v>39107</v>
      </c>
      <c r="BT2004" s="297">
        <v>48238</v>
      </c>
      <c r="BU2004" s="301">
        <v>24062.959999999999</v>
      </c>
      <c r="BV2004" s="301">
        <v>29.51</v>
      </c>
      <c r="BW2004" s="301">
        <v>0</v>
      </c>
    </row>
    <row r="2005" spans="1:75" s="289" customFormat="1" ht="18.2" customHeight="1" x14ac:dyDescent="0.15">
      <c r="A2005" s="291">
        <v>2003</v>
      </c>
      <c r="B2005" s="292" t="s">
        <v>305</v>
      </c>
      <c r="C2005" s="292" t="s">
        <v>306</v>
      </c>
      <c r="D2005" s="312">
        <v>45170</v>
      </c>
      <c r="E2005" s="293" t="s">
        <v>3057</v>
      </c>
      <c r="F2005" s="308">
        <v>0</v>
      </c>
      <c r="G2005" s="308">
        <v>0</v>
      </c>
      <c r="H2005" s="295">
        <v>18557.080000000002</v>
      </c>
      <c r="I2005" s="295">
        <v>0</v>
      </c>
      <c r="J2005" s="295">
        <v>0</v>
      </c>
      <c r="K2005" s="295">
        <v>18557.080000000002</v>
      </c>
      <c r="L2005" s="295">
        <v>395.08</v>
      </c>
      <c r="M2005" s="295">
        <v>0</v>
      </c>
      <c r="N2005" s="295">
        <v>0</v>
      </c>
      <c r="O2005" s="295">
        <v>395.08</v>
      </c>
      <c r="P2005" s="295">
        <v>0</v>
      </c>
      <c r="Q2005" s="295">
        <v>0</v>
      </c>
      <c r="R2005" s="295">
        <v>18162</v>
      </c>
      <c r="S2005" s="295">
        <v>0</v>
      </c>
      <c r="T2005" s="295">
        <v>123.71</v>
      </c>
      <c r="U2005" s="295">
        <v>0</v>
      </c>
      <c r="V2005" s="295">
        <v>0</v>
      </c>
      <c r="W2005" s="295">
        <v>123.71</v>
      </c>
      <c r="X2005" s="295">
        <v>0</v>
      </c>
      <c r="Y2005" s="295">
        <v>0</v>
      </c>
      <c r="Z2005" s="295">
        <v>0</v>
      </c>
      <c r="AA2005" s="295">
        <v>22.1</v>
      </c>
      <c r="AB2005" s="295">
        <v>0</v>
      </c>
      <c r="AC2005" s="295">
        <v>0</v>
      </c>
      <c r="AD2005" s="295">
        <v>0</v>
      </c>
      <c r="AE2005" s="295">
        <v>0</v>
      </c>
      <c r="AF2005" s="295">
        <v>-31.59</v>
      </c>
      <c r="AG2005" s="295">
        <v>23.53</v>
      </c>
      <c r="AH2005" s="295">
        <v>78.03</v>
      </c>
      <c r="AI2005" s="295">
        <v>0</v>
      </c>
      <c r="AJ2005" s="295">
        <v>0</v>
      </c>
      <c r="AK2005" s="295">
        <v>0</v>
      </c>
      <c r="AL2005" s="295">
        <v>0</v>
      </c>
      <c r="AM2005" s="295">
        <v>0</v>
      </c>
      <c r="AN2005" s="295">
        <v>0</v>
      </c>
      <c r="AO2005" s="295">
        <v>0</v>
      </c>
      <c r="AP2005" s="295">
        <v>7.03</v>
      </c>
      <c r="AQ2005" s="295">
        <v>0</v>
      </c>
      <c r="AR2005" s="295">
        <v>6.99</v>
      </c>
      <c r="AS2005" s="295">
        <v>0</v>
      </c>
      <c r="AT2005" s="295">
        <f t="shared" si="31"/>
        <v>610.9</v>
      </c>
      <c r="AU2005" s="295">
        <v>0</v>
      </c>
      <c r="AV2005" s="295">
        <v>0</v>
      </c>
      <c r="AW2005" s="296">
        <v>40</v>
      </c>
      <c r="AX2005" s="296">
        <v>240</v>
      </c>
      <c r="AY2005" s="295">
        <v>300000.01</v>
      </c>
      <c r="AZ2005" s="295">
        <v>62023.519999999997</v>
      </c>
      <c r="BA2005" s="294">
        <v>78.661327</v>
      </c>
      <c r="BB2005" s="294">
        <v>23.033955844073301</v>
      </c>
      <c r="BC2005" s="294">
        <v>8</v>
      </c>
      <c r="BD2005" s="294"/>
      <c r="BE2005" s="293" t="s">
        <v>4204</v>
      </c>
      <c r="BF2005" s="291"/>
      <c r="BG2005" s="293" t="s">
        <v>315</v>
      </c>
      <c r="BH2005" s="293" t="s">
        <v>183</v>
      </c>
      <c r="BI2005" s="293" t="s">
        <v>518</v>
      </c>
      <c r="BJ2005" s="293" t="s">
        <v>103</v>
      </c>
      <c r="BK2005" s="292" t="s">
        <v>175</v>
      </c>
      <c r="BL2005" s="294">
        <v>142228.365552</v>
      </c>
      <c r="BM2005" s="292" t="s">
        <v>309</v>
      </c>
      <c r="BN2005" s="294"/>
      <c r="BO2005" s="297">
        <v>39107</v>
      </c>
      <c r="BP2005" s="297">
        <v>46412</v>
      </c>
      <c r="BQ2005" s="297" t="s">
        <v>4757</v>
      </c>
      <c r="BR2005" s="297" t="s">
        <v>4764</v>
      </c>
      <c r="BS2005" s="297">
        <v>39107</v>
      </c>
      <c r="BT2005" s="297">
        <v>46412</v>
      </c>
      <c r="BU2005" s="294">
        <v>0</v>
      </c>
      <c r="BV2005" s="294">
        <v>22.1</v>
      </c>
      <c r="BW2005" s="294">
        <v>0</v>
      </c>
    </row>
    <row r="2006" spans="1:75" s="289" customFormat="1" ht="18.2" customHeight="1" x14ac:dyDescent="0.15">
      <c r="A2006" s="298">
        <v>2004</v>
      </c>
      <c r="B2006" s="299" t="s">
        <v>305</v>
      </c>
      <c r="C2006" s="299" t="s">
        <v>306</v>
      </c>
      <c r="D2006" s="313">
        <v>45170</v>
      </c>
      <c r="E2006" s="300" t="s">
        <v>3058</v>
      </c>
      <c r="F2006" s="309">
        <v>24</v>
      </c>
      <c r="G2006" s="309">
        <v>24</v>
      </c>
      <c r="H2006" s="302">
        <v>0</v>
      </c>
      <c r="I2006" s="302">
        <v>26423.22</v>
      </c>
      <c r="J2006" s="302">
        <v>0</v>
      </c>
      <c r="K2006" s="302">
        <v>26423.22</v>
      </c>
      <c r="L2006" s="302">
        <v>0</v>
      </c>
      <c r="M2006" s="302">
        <v>0</v>
      </c>
      <c r="N2006" s="302">
        <v>0</v>
      </c>
      <c r="O2006" s="302">
        <v>0</v>
      </c>
      <c r="P2006" s="302">
        <v>0</v>
      </c>
      <c r="Q2006" s="302">
        <v>0</v>
      </c>
      <c r="R2006" s="302">
        <v>26423.22</v>
      </c>
      <c r="S2006" s="302">
        <v>2576.5700000000002</v>
      </c>
      <c r="T2006" s="302">
        <v>0</v>
      </c>
      <c r="U2006" s="302">
        <v>0</v>
      </c>
      <c r="V2006" s="302">
        <v>0</v>
      </c>
      <c r="W2006" s="302">
        <v>0</v>
      </c>
      <c r="X2006" s="302">
        <v>0</v>
      </c>
      <c r="Y2006" s="302">
        <v>0</v>
      </c>
      <c r="Z2006" s="302">
        <v>2576.5700000000002</v>
      </c>
      <c r="AA2006" s="302">
        <v>0</v>
      </c>
      <c r="AB2006" s="302">
        <v>0</v>
      </c>
      <c r="AC2006" s="302">
        <v>0</v>
      </c>
      <c r="AD2006" s="302">
        <v>0</v>
      </c>
      <c r="AE2006" s="302">
        <v>0</v>
      </c>
      <c r="AF2006" s="302">
        <v>0</v>
      </c>
      <c r="AG2006" s="302">
        <v>0</v>
      </c>
      <c r="AH2006" s="302">
        <v>0</v>
      </c>
      <c r="AI2006" s="302">
        <v>0</v>
      </c>
      <c r="AJ2006" s="302">
        <v>0</v>
      </c>
      <c r="AK2006" s="302">
        <v>0</v>
      </c>
      <c r="AL2006" s="302">
        <v>0</v>
      </c>
      <c r="AM2006" s="302">
        <v>0</v>
      </c>
      <c r="AN2006" s="302">
        <v>0</v>
      </c>
      <c r="AO2006" s="302">
        <v>0</v>
      </c>
      <c r="AP2006" s="302">
        <v>0</v>
      </c>
      <c r="AQ2006" s="302">
        <v>0</v>
      </c>
      <c r="AR2006" s="302">
        <v>0</v>
      </c>
      <c r="AS2006" s="302">
        <v>0</v>
      </c>
      <c r="AT2006" s="295">
        <f t="shared" si="31"/>
        <v>0</v>
      </c>
      <c r="AU2006" s="302">
        <v>26423.22</v>
      </c>
      <c r="AV2006" s="302">
        <v>2576.5700000000002</v>
      </c>
      <c r="AW2006" s="303">
        <v>209</v>
      </c>
      <c r="AX2006" s="303">
        <v>300</v>
      </c>
      <c r="AY2006" s="302">
        <v>625999.99</v>
      </c>
      <c r="AZ2006" s="302">
        <v>144263.59</v>
      </c>
      <c r="BA2006" s="301">
        <v>87.699680999999998</v>
      </c>
      <c r="BB2006" s="301">
        <v>16.063013300811502</v>
      </c>
      <c r="BC2006" s="301">
        <v>9.4</v>
      </c>
      <c r="BD2006" s="301"/>
      <c r="BE2006" s="300" t="s">
        <v>4204</v>
      </c>
      <c r="BF2006" s="298"/>
      <c r="BG2006" s="300" t="s">
        <v>333</v>
      </c>
      <c r="BH2006" s="300" t="s">
        <v>193</v>
      </c>
      <c r="BI2006" s="300" t="s">
        <v>342</v>
      </c>
      <c r="BJ2006" s="300" t="s">
        <v>4205</v>
      </c>
      <c r="BK2006" s="299" t="s">
        <v>175</v>
      </c>
      <c r="BL2006" s="301">
        <v>206922.77244912001</v>
      </c>
      <c r="BM2006" s="299" t="s">
        <v>309</v>
      </c>
      <c r="BN2006" s="301"/>
      <c r="BO2006" s="304">
        <v>39108</v>
      </c>
      <c r="BP2006" s="304">
        <v>48239</v>
      </c>
      <c r="BQ2006" s="297" t="s">
        <v>947</v>
      </c>
      <c r="BR2006" s="297" t="s">
        <v>4774</v>
      </c>
      <c r="BS2006" s="297">
        <v>39108</v>
      </c>
      <c r="BT2006" s="297">
        <v>48239</v>
      </c>
      <c r="BU2006" s="301">
        <v>6914.25</v>
      </c>
      <c r="BV2006" s="301">
        <v>0</v>
      </c>
      <c r="BW2006" s="301">
        <v>0</v>
      </c>
    </row>
    <row r="2007" spans="1:75" s="289" customFormat="1" ht="18.2" customHeight="1" x14ac:dyDescent="0.15">
      <c r="A2007" s="291">
        <v>2005</v>
      </c>
      <c r="B2007" s="292" t="s">
        <v>305</v>
      </c>
      <c r="C2007" s="292" t="s">
        <v>306</v>
      </c>
      <c r="D2007" s="312">
        <v>45170</v>
      </c>
      <c r="E2007" s="293" t="s">
        <v>3059</v>
      </c>
      <c r="F2007" s="308">
        <v>161</v>
      </c>
      <c r="G2007" s="308">
        <v>160</v>
      </c>
      <c r="H2007" s="295">
        <v>35836.94</v>
      </c>
      <c r="I2007" s="295">
        <v>20887.13</v>
      </c>
      <c r="J2007" s="295">
        <v>0</v>
      </c>
      <c r="K2007" s="295">
        <v>56724.07</v>
      </c>
      <c r="L2007" s="295">
        <v>231.9</v>
      </c>
      <c r="M2007" s="295">
        <v>0</v>
      </c>
      <c r="N2007" s="295">
        <v>0</v>
      </c>
      <c r="O2007" s="295">
        <v>0</v>
      </c>
      <c r="P2007" s="295">
        <v>0</v>
      </c>
      <c r="Q2007" s="295">
        <v>0</v>
      </c>
      <c r="R2007" s="295">
        <v>56724.07</v>
      </c>
      <c r="S2007" s="295">
        <v>62088.87</v>
      </c>
      <c r="T2007" s="295">
        <v>286.7</v>
      </c>
      <c r="U2007" s="295">
        <v>0</v>
      </c>
      <c r="V2007" s="295">
        <v>0</v>
      </c>
      <c r="W2007" s="295">
        <v>0</v>
      </c>
      <c r="X2007" s="295">
        <v>0</v>
      </c>
      <c r="Y2007" s="295">
        <v>0</v>
      </c>
      <c r="Z2007" s="295">
        <v>62375.57</v>
      </c>
      <c r="AA2007" s="295">
        <v>0</v>
      </c>
      <c r="AB2007" s="295">
        <v>0</v>
      </c>
      <c r="AC2007" s="295">
        <v>0</v>
      </c>
      <c r="AD2007" s="295">
        <v>0</v>
      </c>
      <c r="AE2007" s="295">
        <v>0</v>
      </c>
      <c r="AF2007" s="295">
        <v>0</v>
      </c>
      <c r="AG2007" s="295">
        <v>0</v>
      </c>
      <c r="AH2007" s="295">
        <v>0</v>
      </c>
      <c r="AI2007" s="295">
        <v>0</v>
      </c>
      <c r="AJ2007" s="295">
        <v>0</v>
      </c>
      <c r="AK2007" s="295">
        <v>0</v>
      </c>
      <c r="AL2007" s="295">
        <v>0</v>
      </c>
      <c r="AM2007" s="295">
        <v>0</v>
      </c>
      <c r="AN2007" s="295">
        <v>0</v>
      </c>
      <c r="AO2007" s="295">
        <v>0</v>
      </c>
      <c r="AP2007" s="295">
        <v>0</v>
      </c>
      <c r="AQ2007" s="295">
        <v>0</v>
      </c>
      <c r="AR2007" s="295">
        <v>0</v>
      </c>
      <c r="AS2007" s="295">
        <v>0</v>
      </c>
      <c r="AT2007" s="295">
        <f t="shared" si="31"/>
        <v>0</v>
      </c>
      <c r="AU2007" s="295">
        <v>21119.03</v>
      </c>
      <c r="AV2007" s="295">
        <v>62375.57</v>
      </c>
      <c r="AW2007" s="296">
        <v>100</v>
      </c>
      <c r="AX2007" s="296">
        <v>300</v>
      </c>
      <c r="AY2007" s="295">
        <v>251999.99</v>
      </c>
      <c r="AZ2007" s="295">
        <v>58887.92</v>
      </c>
      <c r="BA2007" s="294">
        <v>88.928567999999999</v>
      </c>
      <c r="BB2007" s="294">
        <v>85.6608675638698</v>
      </c>
      <c r="BC2007" s="294">
        <v>9.6</v>
      </c>
      <c r="BD2007" s="294"/>
      <c r="BE2007" s="293" t="s">
        <v>4204</v>
      </c>
      <c r="BF2007" s="291"/>
      <c r="BG2007" s="293" t="s">
        <v>312</v>
      </c>
      <c r="BH2007" s="293" t="s">
        <v>196</v>
      </c>
      <c r="BI2007" s="293" t="s">
        <v>773</v>
      </c>
      <c r="BJ2007" s="293" t="s">
        <v>4205</v>
      </c>
      <c r="BK2007" s="292" t="s">
        <v>175</v>
      </c>
      <c r="BL2007" s="294">
        <v>444211.63768072001</v>
      </c>
      <c r="BM2007" s="292" t="s">
        <v>309</v>
      </c>
      <c r="BN2007" s="294"/>
      <c r="BO2007" s="297">
        <v>39108</v>
      </c>
      <c r="BP2007" s="297">
        <v>48239</v>
      </c>
      <c r="BQ2007" s="297" t="s">
        <v>936</v>
      </c>
      <c r="BR2007" s="297" t="s">
        <v>4769</v>
      </c>
      <c r="BS2007" s="297">
        <v>39108</v>
      </c>
      <c r="BT2007" s="297">
        <v>48239</v>
      </c>
      <c r="BU2007" s="294">
        <v>24914.67</v>
      </c>
      <c r="BV2007" s="294">
        <v>53.38</v>
      </c>
      <c r="BW2007" s="294">
        <v>0</v>
      </c>
    </row>
    <row r="2008" spans="1:75" s="289" customFormat="1" ht="18.2" customHeight="1" x14ac:dyDescent="0.15">
      <c r="A2008" s="298">
        <v>2006</v>
      </c>
      <c r="B2008" s="299" t="s">
        <v>305</v>
      </c>
      <c r="C2008" s="299" t="s">
        <v>306</v>
      </c>
      <c r="D2008" s="313">
        <v>45170</v>
      </c>
      <c r="E2008" s="300" t="s">
        <v>3060</v>
      </c>
      <c r="F2008" s="309">
        <v>0</v>
      </c>
      <c r="G2008" s="309">
        <v>0</v>
      </c>
      <c r="H2008" s="302">
        <v>58516.18</v>
      </c>
      <c r="I2008" s="302">
        <v>0</v>
      </c>
      <c r="J2008" s="302">
        <v>0</v>
      </c>
      <c r="K2008" s="302">
        <v>58516.18</v>
      </c>
      <c r="L2008" s="302">
        <v>380.48</v>
      </c>
      <c r="M2008" s="302">
        <v>0</v>
      </c>
      <c r="N2008" s="302">
        <v>0</v>
      </c>
      <c r="O2008" s="302">
        <v>380.48</v>
      </c>
      <c r="P2008" s="302">
        <v>0</v>
      </c>
      <c r="Q2008" s="302">
        <v>0</v>
      </c>
      <c r="R2008" s="302">
        <v>58135.7</v>
      </c>
      <c r="S2008" s="302">
        <v>0</v>
      </c>
      <c r="T2008" s="302">
        <v>463.25</v>
      </c>
      <c r="U2008" s="302">
        <v>0</v>
      </c>
      <c r="V2008" s="302">
        <v>0</v>
      </c>
      <c r="W2008" s="302">
        <v>463.25</v>
      </c>
      <c r="X2008" s="302">
        <v>0</v>
      </c>
      <c r="Y2008" s="302">
        <v>0</v>
      </c>
      <c r="Z2008" s="302">
        <v>0</v>
      </c>
      <c r="AA2008" s="302">
        <v>67.06</v>
      </c>
      <c r="AB2008" s="302">
        <v>0</v>
      </c>
      <c r="AC2008" s="302">
        <v>0</v>
      </c>
      <c r="AD2008" s="302">
        <v>0</v>
      </c>
      <c r="AE2008" s="302">
        <v>0</v>
      </c>
      <c r="AF2008" s="302">
        <v>-49.36</v>
      </c>
      <c r="AG2008" s="302">
        <v>45.54</v>
      </c>
      <c r="AH2008" s="302">
        <v>121.01</v>
      </c>
      <c r="AI2008" s="302">
        <v>0</v>
      </c>
      <c r="AJ2008" s="302">
        <v>0</v>
      </c>
      <c r="AK2008" s="302">
        <v>0</v>
      </c>
      <c r="AL2008" s="302">
        <v>0</v>
      </c>
      <c r="AM2008" s="302">
        <v>0</v>
      </c>
      <c r="AN2008" s="302">
        <v>0</v>
      </c>
      <c r="AO2008" s="302">
        <v>0</v>
      </c>
      <c r="AP2008" s="302">
        <v>7.64</v>
      </c>
      <c r="AQ2008" s="302">
        <v>0</v>
      </c>
      <c r="AR2008" s="302">
        <v>14.05</v>
      </c>
      <c r="AS2008" s="302">
        <v>0</v>
      </c>
      <c r="AT2008" s="295">
        <f t="shared" si="31"/>
        <v>1021.57</v>
      </c>
      <c r="AU2008" s="302">
        <v>0</v>
      </c>
      <c r="AV2008" s="302">
        <v>0</v>
      </c>
      <c r="AW2008" s="303">
        <v>100</v>
      </c>
      <c r="AX2008" s="303">
        <v>300</v>
      </c>
      <c r="AY2008" s="302">
        <v>455000</v>
      </c>
      <c r="AZ2008" s="302">
        <v>96569.89</v>
      </c>
      <c r="BA2008" s="301">
        <v>80.769231000000005</v>
      </c>
      <c r="BB2008" s="301">
        <v>48.6236008205736</v>
      </c>
      <c r="BC2008" s="301">
        <v>9.5</v>
      </c>
      <c r="BD2008" s="301"/>
      <c r="BE2008" s="300" t="s">
        <v>4204</v>
      </c>
      <c r="BF2008" s="298"/>
      <c r="BG2008" s="300" t="s">
        <v>333</v>
      </c>
      <c r="BH2008" s="300" t="s">
        <v>193</v>
      </c>
      <c r="BI2008" s="300" t="s">
        <v>689</v>
      </c>
      <c r="BJ2008" s="300" t="s">
        <v>103</v>
      </c>
      <c r="BK2008" s="299" t="s">
        <v>175</v>
      </c>
      <c r="BL2008" s="301">
        <v>455266.24772719998</v>
      </c>
      <c r="BM2008" s="299" t="s">
        <v>309</v>
      </c>
      <c r="BN2008" s="301"/>
      <c r="BO2008" s="304">
        <v>39108</v>
      </c>
      <c r="BP2008" s="304">
        <v>48239</v>
      </c>
      <c r="BQ2008" s="297" t="s">
        <v>4757</v>
      </c>
      <c r="BR2008" s="297" t="s">
        <v>4764</v>
      </c>
      <c r="BS2008" s="297">
        <v>39108</v>
      </c>
      <c r="BT2008" s="297">
        <v>48239</v>
      </c>
      <c r="BU2008" s="301">
        <v>0</v>
      </c>
      <c r="BV2008" s="301">
        <v>67.06</v>
      </c>
      <c r="BW2008" s="301">
        <v>0</v>
      </c>
    </row>
    <row r="2009" spans="1:75" s="289" customFormat="1" ht="18.2" customHeight="1" x14ac:dyDescent="0.15">
      <c r="A2009" s="291">
        <v>2007</v>
      </c>
      <c r="B2009" s="292" t="s">
        <v>305</v>
      </c>
      <c r="C2009" s="292" t="s">
        <v>306</v>
      </c>
      <c r="D2009" s="312">
        <v>45170</v>
      </c>
      <c r="E2009" s="293" t="s">
        <v>3061</v>
      </c>
      <c r="F2009" s="308">
        <v>179</v>
      </c>
      <c r="G2009" s="308">
        <v>178</v>
      </c>
      <c r="H2009" s="295">
        <v>57322.66</v>
      </c>
      <c r="I2009" s="295">
        <v>35511.1</v>
      </c>
      <c r="J2009" s="295">
        <v>0</v>
      </c>
      <c r="K2009" s="295">
        <v>92833.76</v>
      </c>
      <c r="L2009" s="295">
        <v>372.71</v>
      </c>
      <c r="M2009" s="295">
        <v>0</v>
      </c>
      <c r="N2009" s="295">
        <v>0</v>
      </c>
      <c r="O2009" s="295">
        <v>0</v>
      </c>
      <c r="P2009" s="295">
        <v>0</v>
      </c>
      <c r="Q2009" s="295">
        <v>0</v>
      </c>
      <c r="R2009" s="295">
        <v>92833.76</v>
      </c>
      <c r="S2009" s="295">
        <v>111238.22</v>
      </c>
      <c r="T2009" s="295">
        <v>453.8</v>
      </c>
      <c r="U2009" s="295">
        <v>0</v>
      </c>
      <c r="V2009" s="295">
        <v>0</v>
      </c>
      <c r="W2009" s="295">
        <v>0</v>
      </c>
      <c r="X2009" s="295">
        <v>0</v>
      </c>
      <c r="Y2009" s="295">
        <v>0</v>
      </c>
      <c r="Z2009" s="295">
        <v>111692.02</v>
      </c>
      <c r="AA2009" s="295">
        <v>0</v>
      </c>
      <c r="AB2009" s="295">
        <v>0</v>
      </c>
      <c r="AC2009" s="295">
        <v>0</v>
      </c>
      <c r="AD2009" s="295">
        <v>0</v>
      </c>
      <c r="AE2009" s="295">
        <v>0</v>
      </c>
      <c r="AF2009" s="295">
        <v>0</v>
      </c>
      <c r="AG2009" s="295">
        <v>0</v>
      </c>
      <c r="AH2009" s="295">
        <v>0</v>
      </c>
      <c r="AI2009" s="295">
        <v>0</v>
      </c>
      <c r="AJ2009" s="295">
        <v>0</v>
      </c>
      <c r="AK2009" s="295">
        <v>0</v>
      </c>
      <c r="AL2009" s="295">
        <v>0</v>
      </c>
      <c r="AM2009" s="295">
        <v>0</v>
      </c>
      <c r="AN2009" s="295">
        <v>0</v>
      </c>
      <c r="AO2009" s="295">
        <v>0</v>
      </c>
      <c r="AP2009" s="295">
        <v>0</v>
      </c>
      <c r="AQ2009" s="295">
        <v>0</v>
      </c>
      <c r="AR2009" s="295">
        <v>0</v>
      </c>
      <c r="AS2009" s="295">
        <v>0</v>
      </c>
      <c r="AT2009" s="295">
        <f t="shared" si="31"/>
        <v>0</v>
      </c>
      <c r="AU2009" s="295">
        <v>35883.81</v>
      </c>
      <c r="AV2009" s="295">
        <v>111692.02</v>
      </c>
      <c r="AW2009" s="296">
        <v>100</v>
      </c>
      <c r="AX2009" s="296">
        <v>300</v>
      </c>
      <c r="AY2009" s="295">
        <v>399999.98</v>
      </c>
      <c r="AZ2009" s="295">
        <v>94599.08</v>
      </c>
      <c r="BA2009" s="294">
        <v>90.000007999999994</v>
      </c>
      <c r="BB2009" s="294">
        <v>88.320511601910695</v>
      </c>
      <c r="BC2009" s="294">
        <v>9.5</v>
      </c>
      <c r="BD2009" s="294"/>
      <c r="BE2009" s="293" t="s">
        <v>4204</v>
      </c>
      <c r="BF2009" s="291"/>
      <c r="BG2009" s="293" t="s">
        <v>315</v>
      </c>
      <c r="BH2009" s="293" t="s">
        <v>179</v>
      </c>
      <c r="BI2009" s="293" t="s">
        <v>363</v>
      </c>
      <c r="BJ2009" s="293" t="s">
        <v>4205</v>
      </c>
      <c r="BK2009" s="292" t="s">
        <v>175</v>
      </c>
      <c r="BL2009" s="294">
        <v>726990.08660096</v>
      </c>
      <c r="BM2009" s="292" t="s">
        <v>309</v>
      </c>
      <c r="BN2009" s="294"/>
      <c r="BO2009" s="297">
        <v>39108</v>
      </c>
      <c r="BP2009" s="297">
        <v>48239</v>
      </c>
      <c r="BQ2009" s="297" t="s">
        <v>952</v>
      </c>
      <c r="BR2009" s="297" t="s">
        <v>4806</v>
      </c>
      <c r="BS2009" s="297">
        <v>39108</v>
      </c>
      <c r="BT2009" s="297">
        <v>48239</v>
      </c>
      <c r="BU2009" s="294">
        <v>39575.519999999997</v>
      </c>
      <c r="BV2009" s="294">
        <v>65.69</v>
      </c>
      <c r="BW2009" s="294">
        <v>0</v>
      </c>
    </row>
    <row r="2010" spans="1:75" s="289" customFormat="1" ht="18.2" customHeight="1" x14ac:dyDescent="0.15">
      <c r="A2010" s="298">
        <v>2008</v>
      </c>
      <c r="B2010" s="299" t="s">
        <v>305</v>
      </c>
      <c r="C2010" s="299" t="s">
        <v>306</v>
      </c>
      <c r="D2010" s="313">
        <v>45170</v>
      </c>
      <c r="E2010" s="300" t="s">
        <v>3062</v>
      </c>
      <c r="F2010" s="309">
        <v>116</v>
      </c>
      <c r="G2010" s="309">
        <v>115</v>
      </c>
      <c r="H2010" s="302">
        <v>51344.55</v>
      </c>
      <c r="I2010" s="302">
        <v>25139.919999999998</v>
      </c>
      <c r="J2010" s="302">
        <v>0</v>
      </c>
      <c r="K2010" s="302">
        <v>76484.47</v>
      </c>
      <c r="L2010" s="302">
        <v>333.82</v>
      </c>
      <c r="M2010" s="302">
        <v>0</v>
      </c>
      <c r="N2010" s="302">
        <v>0</v>
      </c>
      <c r="O2010" s="302">
        <v>0</v>
      </c>
      <c r="P2010" s="302">
        <v>0</v>
      </c>
      <c r="Q2010" s="302">
        <v>0</v>
      </c>
      <c r="R2010" s="302">
        <v>76484.47</v>
      </c>
      <c r="S2010" s="302">
        <v>59994.58</v>
      </c>
      <c r="T2010" s="302">
        <v>406.48</v>
      </c>
      <c r="U2010" s="302">
        <v>0</v>
      </c>
      <c r="V2010" s="302">
        <v>0</v>
      </c>
      <c r="W2010" s="302">
        <v>0</v>
      </c>
      <c r="X2010" s="302">
        <v>0</v>
      </c>
      <c r="Y2010" s="302">
        <v>0</v>
      </c>
      <c r="Z2010" s="302">
        <v>60401.06</v>
      </c>
      <c r="AA2010" s="302">
        <v>0</v>
      </c>
      <c r="AB2010" s="302">
        <v>0</v>
      </c>
      <c r="AC2010" s="302">
        <v>0</v>
      </c>
      <c r="AD2010" s="302">
        <v>0</v>
      </c>
      <c r="AE2010" s="302">
        <v>0</v>
      </c>
      <c r="AF2010" s="302">
        <v>0</v>
      </c>
      <c r="AG2010" s="302">
        <v>0</v>
      </c>
      <c r="AH2010" s="302">
        <v>0</v>
      </c>
      <c r="AI2010" s="302">
        <v>0</v>
      </c>
      <c r="AJ2010" s="302">
        <v>0</v>
      </c>
      <c r="AK2010" s="302">
        <v>0</v>
      </c>
      <c r="AL2010" s="302">
        <v>0</v>
      </c>
      <c r="AM2010" s="302">
        <v>0</v>
      </c>
      <c r="AN2010" s="302">
        <v>0</v>
      </c>
      <c r="AO2010" s="302">
        <v>0</v>
      </c>
      <c r="AP2010" s="302">
        <v>0</v>
      </c>
      <c r="AQ2010" s="302">
        <v>0</v>
      </c>
      <c r="AR2010" s="302">
        <v>0</v>
      </c>
      <c r="AS2010" s="302">
        <v>0</v>
      </c>
      <c r="AT2010" s="295">
        <f t="shared" si="31"/>
        <v>0</v>
      </c>
      <c r="AU2010" s="302">
        <v>25473.74</v>
      </c>
      <c r="AV2010" s="302">
        <v>60401.06</v>
      </c>
      <c r="AW2010" s="303">
        <v>100</v>
      </c>
      <c r="AX2010" s="303">
        <v>300</v>
      </c>
      <c r="AY2010" s="302">
        <v>371999.98</v>
      </c>
      <c r="AZ2010" s="302">
        <v>84732.03</v>
      </c>
      <c r="BA2010" s="301">
        <v>86.733874</v>
      </c>
      <c r="BB2010" s="301">
        <v>78.291460548469999</v>
      </c>
      <c r="BC2010" s="301">
        <v>9.5</v>
      </c>
      <c r="BD2010" s="301"/>
      <c r="BE2010" s="300" t="s">
        <v>4204</v>
      </c>
      <c r="BF2010" s="298"/>
      <c r="BG2010" s="300" t="s">
        <v>333</v>
      </c>
      <c r="BH2010" s="300" t="s">
        <v>193</v>
      </c>
      <c r="BI2010" s="300" t="s">
        <v>342</v>
      </c>
      <c r="BJ2010" s="300" t="s">
        <v>4205</v>
      </c>
      <c r="BK2010" s="299" t="s">
        <v>175</v>
      </c>
      <c r="BL2010" s="301">
        <v>598957.22707912</v>
      </c>
      <c r="BM2010" s="299" t="s">
        <v>309</v>
      </c>
      <c r="BN2010" s="301"/>
      <c r="BO2010" s="304">
        <v>39111</v>
      </c>
      <c r="BP2010" s="304">
        <v>48242</v>
      </c>
      <c r="BQ2010" s="297" t="s">
        <v>931</v>
      </c>
      <c r="BR2010" s="297" t="s">
        <v>4779</v>
      </c>
      <c r="BS2010" s="297">
        <v>39111</v>
      </c>
      <c r="BT2010" s="297">
        <v>48242</v>
      </c>
      <c r="BU2010" s="301">
        <v>23612.21</v>
      </c>
      <c r="BV2010" s="301">
        <v>58.84</v>
      </c>
      <c r="BW2010" s="301">
        <v>0</v>
      </c>
    </row>
    <row r="2011" spans="1:75" s="289" customFormat="1" ht="18.2" customHeight="1" x14ac:dyDescent="0.15">
      <c r="A2011" s="291">
        <v>2009</v>
      </c>
      <c r="B2011" s="292" t="s">
        <v>305</v>
      </c>
      <c r="C2011" s="292" t="s">
        <v>306</v>
      </c>
      <c r="D2011" s="312">
        <v>45170</v>
      </c>
      <c r="E2011" s="293" t="s">
        <v>3063</v>
      </c>
      <c r="F2011" s="308">
        <v>168</v>
      </c>
      <c r="G2011" s="308">
        <v>167</v>
      </c>
      <c r="H2011" s="295">
        <v>84444.800000000003</v>
      </c>
      <c r="I2011" s="295">
        <v>51286.44</v>
      </c>
      <c r="J2011" s="295">
        <v>0</v>
      </c>
      <c r="K2011" s="295">
        <v>135731.24</v>
      </c>
      <c r="L2011" s="295">
        <v>551.62</v>
      </c>
      <c r="M2011" s="295">
        <v>0</v>
      </c>
      <c r="N2011" s="295">
        <v>0</v>
      </c>
      <c r="O2011" s="295">
        <v>0</v>
      </c>
      <c r="P2011" s="295">
        <v>0</v>
      </c>
      <c r="Q2011" s="295">
        <v>0</v>
      </c>
      <c r="R2011" s="295">
        <v>135731.24</v>
      </c>
      <c r="S2011" s="295">
        <v>150356.4</v>
      </c>
      <c r="T2011" s="295">
        <v>661.48</v>
      </c>
      <c r="U2011" s="295">
        <v>0</v>
      </c>
      <c r="V2011" s="295">
        <v>0</v>
      </c>
      <c r="W2011" s="295">
        <v>0</v>
      </c>
      <c r="X2011" s="295">
        <v>0</v>
      </c>
      <c r="Y2011" s="295">
        <v>0</v>
      </c>
      <c r="Z2011" s="295">
        <v>151017.88</v>
      </c>
      <c r="AA2011" s="295">
        <v>0</v>
      </c>
      <c r="AB2011" s="295">
        <v>0</v>
      </c>
      <c r="AC2011" s="295">
        <v>0</v>
      </c>
      <c r="AD2011" s="295">
        <v>0</v>
      </c>
      <c r="AE2011" s="295">
        <v>0</v>
      </c>
      <c r="AF2011" s="295">
        <v>0</v>
      </c>
      <c r="AG2011" s="295">
        <v>0</v>
      </c>
      <c r="AH2011" s="295">
        <v>0</v>
      </c>
      <c r="AI2011" s="295">
        <v>0</v>
      </c>
      <c r="AJ2011" s="295">
        <v>0</v>
      </c>
      <c r="AK2011" s="295">
        <v>0</v>
      </c>
      <c r="AL2011" s="295">
        <v>0</v>
      </c>
      <c r="AM2011" s="295">
        <v>0</v>
      </c>
      <c r="AN2011" s="295">
        <v>0</v>
      </c>
      <c r="AO2011" s="295">
        <v>0</v>
      </c>
      <c r="AP2011" s="295">
        <v>0</v>
      </c>
      <c r="AQ2011" s="295">
        <v>0</v>
      </c>
      <c r="AR2011" s="295">
        <v>0</v>
      </c>
      <c r="AS2011" s="295">
        <v>0</v>
      </c>
      <c r="AT2011" s="295">
        <f t="shared" si="31"/>
        <v>0</v>
      </c>
      <c r="AU2011" s="295">
        <v>51838.06</v>
      </c>
      <c r="AV2011" s="295">
        <v>151017.88</v>
      </c>
      <c r="AW2011" s="296">
        <v>100</v>
      </c>
      <c r="AX2011" s="296">
        <v>300</v>
      </c>
      <c r="AY2011" s="295">
        <v>610000</v>
      </c>
      <c r="AZ2011" s="295">
        <v>139958.72</v>
      </c>
      <c r="BA2011" s="294">
        <v>87.368358999999998</v>
      </c>
      <c r="BB2011" s="294">
        <v>84.729380947719207</v>
      </c>
      <c r="BC2011" s="294">
        <v>9.4</v>
      </c>
      <c r="BD2011" s="294"/>
      <c r="BE2011" s="293" t="s">
        <v>4204</v>
      </c>
      <c r="BF2011" s="291"/>
      <c r="BG2011" s="293" t="s">
        <v>326</v>
      </c>
      <c r="BH2011" s="293" t="s">
        <v>190</v>
      </c>
      <c r="BI2011" s="293" t="s">
        <v>385</v>
      </c>
      <c r="BJ2011" s="293" t="s">
        <v>4205</v>
      </c>
      <c r="BK2011" s="292" t="s">
        <v>175</v>
      </c>
      <c r="BL2011" s="294">
        <v>1062924.3706390399</v>
      </c>
      <c r="BM2011" s="292" t="s">
        <v>309</v>
      </c>
      <c r="BN2011" s="294"/>
      <c r="BO2011" s="297">
        <v>39111</v>
      </c>
      <c r="BP2011" s="297">
        <v>48242</v>
      </c>
      <c r="BQ2011" s="297" t="s">
        <v>958</v>
      </c>
      <c r="BR2011" s="297" t="s">
        <v>4792</v>
      </c>
      <c r="BS2011" s="297">
        <v>39111</v>
      </c>
      <c r="BT2011" s="297">
        <v>48242</v>
      </c>
      <c r="BU2011" s="294">
        <v>48241.39</v>
      </c>
      <c r="BV2011" s="294">
        <v>53.59</v>
      </c>
      <c r="BW2011" s="294">
        <v>0</v>
      </c>
    </row>
    <row r="2012" spans="1:75" s="289" customFormat="1" ht="18.2" customHeight="1" x14ac:dyDescent="0.15">
      <c r="A2012" s="298">
        <v>2010</v>
      </c>
      <c r="B2012" s="299" t="s">
        <v>305</v>
      </c>
      <c r="C2012" s="299" t="s">
        <v>306</v>
      </c>
      <c r="D2012" s="313">
        <v>45170</v>
      </c>
      <c r="E2012" s="300" t="s">
        <v>3064</v>
      </c>
      <c r="F2012" s="309">
        <v>159</v>
      </c>
      <c r="G2012" s="309">
        <v>158</v>
      </c>
      <c r="H2012" s="302">
        <v>29638.87</v>
      </c>
      <c r="I2012" s="302">
        <v>55317.07</v>
      </c>
      <c r="J2012" s="302">
        <v>0</v>
      </c>
      <c r="K2012" s="302">
        <v>84955.94</v>
      </c>
      <c r="L2012" s="302">
        <v>614.79</v>
      </c>
      <c r="M2012" s="302">
        <v>0</v>
      </c>
      <c r="N2012" s="302">
        <v>0</v>
      </c>
      <c r="O2012" s="302">
        <v>0</v>
      </c>
      <c r="P2012" s="302">
        <v>0</v>
      </c>
      <c r="Q2012" s="302">
        <v>0</v>
      </c>
      <c r="R2012" s="302">
        <v>84955.94</v>
      </c>
      <c r="S2012" s="302">
        <v>78855.08</v>
      </c>
      <c r="T2012" s="302">
        <v>234.64</v>
      </c>
      <c r="U2012" s="302">
        <v>0</v>
      </c>
      <c r="V2012" s="302">
        <v>0</v>
      </c>
      <c r="W2012" s="302">
        <v>0</v>
      </c>
      <c r="X2012" s="302">
        <v>0</v>
      </c>
      <c r="Y2012" s="302">
        <v>0</v>
      </c>
      <c r="Z2012" s="302">
        <v>79089.72</v>
      </c>
      <c r="AA2012" s="302">
        <v>0</v>
      </c>
      <c r="AB2012" s="302">
        <v>0</v>
      </c>
      <c r="AC2012" s="302">
        <v>0</v>
      </c>
      <c r="AD2012" s="302">
        <v>0</v>
      </c>
      <c r="AE2012" s="302">
        <v>0</v>
      </c>
      <c r="AF2012" s="302">
        <v>0</v>
      </c>
      <c r="AG2012" s="302">
        <v>0</v>
      </c>
      <c r="AH2012" s="302">
        <v>0</v>
      </c>
      <c r="AI2012" s="302">
        <v>0</v>
      </c>
      <c r="AJ2012" s="302">
        <v>0</v>
      </c>
      <c r="AK2012" s="302">
        <v>0</v>
      </c>
      <c r="AL2012" s="302">
        <v>0</v>
      </c>
      <c r="AM2012" s="302">
        <v>0</v>
      </c>
      <c r="AN2012" s="302">
        <v>0</v>
      </c>
      <c r="AO2012" s="302">
        <v>0</v>
      </c>
      <c r="AP2012" s="302">
        <v>0</v>
      </c>
      <c r="AQ2012" s="302">
        <v>0</v>
      </c>
      <c r="AR2012" s="302">
        <v>0</v>
      </c>
      <c r="AS2012" s="302">
        <v>0</v>
      </c>
      <c r="AT2012" s="295">
        <f t="shared" si="31"/>
        <v>0</v>
      </c>
      <c r="AU2012" s="302">
        <v>55931.86</v>
      </c>
      <c r="AV2012" s="302">
        <v>79089.72</v>
      </c>
      <c r="AW2012" s="303">
        <v>40</v>
      </c>
      <c r="AX2012" s="303">
        <v>240</v>
      </c>
      <c r="AY2012" s="302">
        <v>386099.99</v>
      </c>
      <c r="AZ2012" s="302">
        <v>91127.44</v>
      </c>
      <c r="BA2012" s="301">
        <v>89.836834999999994</v>
      </c>
      <c r="BB2012" s="301">
        <v>83.7527397241698</v>
      </c>
      <c r="BC2012" s="301">
        <v>9.5</v>
      </c>
      <c r="BD2012" s="301"/>
      <c r="BE2012" s="300" t="s">
        <v>4204</v>
      </c>
      <c r="BF2012" s="298"/>
      <c r="BG2012" s="300" t="s">
        <v>344</v>
      </c>
      <c r="BH2012" s="300" t="s">
        <v>237</v>
      </c>
      <c r="BI2012" s="300" t="s">
        <v>835</v>
      </c>
      <c r="BJ2012" s="300" t="s">
        <v>4205</v>
      </c>
      <c r="BK2012" s="299" t="s">
        <v>175</v>
      </c>
      <c r="BL2012" s="301">
        <v>665298.12191024004</v>
      </c>
      <c r="BM2012" s="299" t="s">
        <v>309</v>
      </c>
      <c r="BN2012" s="301"/>
      <c r="BO2012" s="304">
        <v>39109</v>
      </c>
      <c r="BP2012" s="304">
        <v>46414</v>
      </c>
      <c r="BQ2012" s="297" t="s">
        <v>931</v>
      </c>
      <c r="BR2012" s="297" t="s">
        <v>4779</v>
      </c>
      <c r="BS2012" s="297">
        <v>39109</v>
      </c>
      <c r="BT2012" s="297">
        <v>46414</v>
      </c>
      <c r="BU2012" s="301">
        <v>33560.339999999997</v>
      </c>
      <c r="BV2012" s="301">
        <v>60.33</v>
      </c>
      <c r="BW2012" s="301">
        <v>0</v>
      </c>
    </row>
    <row r="2013" spans="1:75" s="289" customFormat="1" ht="18.2" customHeight="1" x14ac:dyDescent="0.15">
      <c r="A2013" s="291">
        <v>2011</v>
      </c>
      <c r="B2013" s="292" t="s">
        <v>305</v>
      </c>
      <c r="C2013" s="292" t="s">
        <v>306</v>
      </c>
      <c r="D2013" s="312">
        <v>45170</v>
      </c>
      <c r="E2013" s="293" t="s">
        <v>3065</v>
      </c>
      <c r="F2013" s="308">
        <v>82</v>
      </c>
      <c r="G2013" s="308">
        <v>81</v>
      </c>
      <c r="H2013" s="295">
        <v>48224.33</v>
      </c>
      <c r="I2013" s="295">
        <v>18692.79</v>
      </c>
      <c r="J2013" s="295">
        <v>0</v>
      </c>
      <c r="K2013" s="295">
        <v>66917.119999999995</v>
      </c>
      <c r="L2013" s="295">
        <v>313.5</v>
      </c>
      <c r="M2013" s="295">
        <v>0</v>
      </c>
      <c r="N2013" s="295">
        <v>0</v>
      </c>
      <c r="O2013" s="295">
        <v>0</v>
      </c>
      <c r="P2013" s="295">
        <v>0</v>
      </c>
      <c r="Q2013" s="295">
        <v>0</v>
      </c>
      <c r="R2013" s="295">
        <v>66917.119999999995</v>
      </c>
      <c r="S2013" s="295">
        <v>37624.89</v>
      </c>
      <c r="T2013" s="295">
        <v>381.78</v>
      </c>
      <c r="U2013" s="295">
        <v>0</v>
      </c>
      <c r="V2013" s="295">
        <v>0</v>
      </c>
      <c r="W2013" s="295">
        <v>0</v>
      </c>
      <c r="X2013" s="295">
        <v>0</v>
      </c>
      <c r="Y2013" s="295">
        <v>0</v>
      </c>
      <c r="Z2013" s="295">
        <v>38006.67</v>
      </c>
      <c r="AA2013" s="295">
        <v>0</v>
      </c>
      <c r="AB2013" s="295">
        <v>0</v>
      </c>
      <c r="AC2013" s="295">
        <v>0</v>
      </c>
      <c r="AD2013" s="295">
        <v>0</v>
      </c>
      <c r="AE2013" s="295">
        <v>0</v>
      </c>
      <c r="AF2013" s="295">
        <v>0</v>
      </c>
      <c r="AG2013" s="295">
        <v>0</v>
      </c>
      <c r="AH2013" s="295">
        <v>0</v>
      </c>
      <c r="AI2013" s="295">
        <v>0</v>
      </c>
      <c r="AJ2013" s="295">
        <v>0</v>
      </c>
      <c r="AK2013" s="295">
        <v>0</v>
      </c>
      <c r="AL2013" s="295">
        <v>0</v>
      </c>
      <c r="AM2013" s="295">
        <v>0</v>
      </c>
      <c r="AN2013" s="295">
        <v>0</v>
      </c>
      <c r="AO2013" s="295">
        <v>0</v>
      </c>
      <c r="AP2013" s="295">
        <v>0</v>
      </c>
      <c r="AQ2013" s="295">
        <v>0</v>
      </c>
      <c r="AR2013" s="295">
        <v>0</v>
      </c>
      <c r="AS2013" s="295">
        <v>0</v>
      </c>
      <c r="AT2013" s="295">
        <f t="shared" si="31"/>
        <v>0</v>
      </c>
      <c r="AU2013" s="295">
        <v>19006.29</v>
      </c>
      <c r="AV2013" s="295">
        <v>38006.67</v>
      </c>
      <c r="AW2013" s="296">
        <v>100</v>
      </c>
      <c r="AX2013" s="296">
        <v>300</v>
      </c>
      <c r="AY2013" s="295">
        <v>506400</v>
      </c>
      <c r="AZ2013" s="295">
        <v>79579.649999999994</v>
      </c>
      <c r="BA2013" s="294">
        <v>59.840108999999998</v>
      </c>
      <c r="BB2013" s="294">
        <v>50.318489145982397</v>
      </c>
      <c r="BC2013" s="294">
        <v>9.5</v>
      </c>
      <c r="BD2013" s="294"/>
      <c r="BE2013" s="293" t="s">
        <v>4204</v>
      </c>
      <c r="BF2013" s="291"/>
      <c r="BG2013" s="293" t="s">
        <v>315</v>
      </c>
      <c r="BH2013" s="293" t="s">
        <v>183</v>
      </c>
      <c r="BI2013" s="293" t="s">
        <v>328</v>
      </c>
      <c r="BJ2013" s="293" t="s">
        <v>4205</v>
      </c>
      <c r="BK2013" s="292" t="s">
        <v>175</v>
      </c>
      <c r="BL2013" s="294">
        <v>524034.39076351997</v>
      </c>
      <c r="BM2013" s="292" t="s">
        <v>309</v>
      </c>
      <c r="BN2013" s="294"/>
      <c r="BO2013" s="297">
        <v>39111</v>
      </c>
      <c r="BP2013" s="297">
        <v>48242</v>
      </c>
      <c r="BQ2013" s="297" t="s">
        <v>4123</v>
      </c>
      <c r="BR2013" s="297" t="s">
        <v>4760</v>
      </c>
      <c r="BS2013" s="297">
        <v>39111</v>
      </c>
      <c r="BT2013" s="297">
        <v>48242</v>
      </c>
      <c r="BU2013" s="294">
        <v>16137.26</v>
      </c>
      <c r="BV2013" s="294">
        <v>55.26</v>
      </c>
      <c r="BW2013" s="294">
        <v>0</v>
      </c>
    </row>
    <row r="2014" spans="1:75" s="289" customFormat="1" ht="18.2" customHeight="1" x14ac:dyDescent="0.15">
      <c r="A2014" s="298">
        <v>2012</v>
      </c>
      <c r="B2014" s="299" t="s">
        <v>305</v>
      </c>
      <c r="C2014" s="299" t="s">
        <v>306</v>
      </c>
      <c r="D2014" s="313">
        <v>45170</v>
      </c>
      <c r="E2014" s="300" t="s">
        <v>3066</v>
      </c>
      <c r="F2014" s="309">
        <v>0</v>
      </c>
      <c r="G2014" s="309">
        <v>1</v>
      </c>
      <c r="H2014" s="302">
        <v>30288.42</v>
      </c>
      <c r="I2014" s="302">
        <v>623.35</v>
      </c>
      <c r="J2014" s="302">
        <v>0</v>
      </c>
      <c r="K2014" s="302">
        <v>30911.77</v>
      </c>
      <c r="L2014" s="302">
        <v>628.29</v>
      </c>
      <c r="M2014" s="302">
        <v>0</v>
      </c>
      <c r="N2014" s="302">
        <v>623.35</v>
      </c>
      <c r="O2014" s="302">
        <v>628.29</v>
      </c>
      <c r="P2014" s="302">
        <v>0</v>
      </c>
      <c r="Q2014" s="302">
        <v>0</v>
      </c>
      <c r="R2014" s="302">
        <v>29660.13</v>
      </c>
      <c r="S2014" s="302">
        <v>244.72</v>
      </c>
      <c r="T2014" s="302">
        <v>239.78</v>
      </c>
      <c r="U2014" s="302">
        <v>0</v>
      </c>
      <c r="V2014" s="302">
        <v>244.72</v>
      </c>
      <c r="W2014" s="302">
        <v>239.78</v>
      </c>
      <c r="X2014" s="302">
        <v>0</v>
      </c>
      <c r="Y2014" s="302">
        <v>0</v>
      </c>
      <c r="Z2014" s="302">
        <v>0</v>
      </c>
      <c r="AA2014" s="302">
        <v>61.65</v>
      </c>
      <c r="AB2014" s="302">
        <v>0</v>
      </c>
      <c r="AC2014" s="302">
        <v>0</v>
      </c>
      <c r="AD2014" s="302">
        <v>0</v>
      </c>
      <c r="AE2014" s="302">
        <v>0</v>
      </c>
      <c r="AF2014" s="302">
        <v>-91.91</v>
      </c>
      <c r="AG2014" s="302">
        <v>40.44</v>
      </c>
      <c r="AH2014" s="302">
        <v>115.15</v>
      </c>
      <c r="AI2014" s="302">
        <v>61.65</v>
      </c>
      <c r="AJ2014" s="302">
        <v>0</v>
      </c>
      <c r="AK2014" s="302">
        <v>0</v>
      </c>
      <c r="AL2014" s="302">
        <v>44.1</v>
      </c>
      <c r="AM2014" s="302">
        <v>0</v>
      </c>
      <c r="AN2014" s="302">
        <v>40.44</v>
      </c>
      <c r="AO2014" s="302">
        <v>115.15</v>
      </c>
      <c r="AP2014" s="302">
        <v>0</v>
      </c>
      <c r="AQ2014" s="302">
        <v>0</v>
      </c>
      <c r="AR2014" s="302">
        <v>0</v>
      </c>
      <c r="AS2014" s="302">
        <v>44.716602000000002</v>
      </c>
      <c r="AT2014" s="295">
        <f t="shared" si="31"/>
        <v>2078.093398</v>
      </c>
      <c r="AU2014" s="302">
        <v>0</v>
      </c>
      <c r="AV2014" s="302">
        <v>0</v>
      </c>
      <c r="AW2014" s="303">
        <v>40</v>
      </c>
      <c r="AX2014" s="303">
        <v>240</v>
      </c>
      <c r="AY2014" s="302">
        <v>398999.98</v>
      </c>
      <c r="AZ2014" s="302">
        <v>93126.95</v>
      </c>
      <c r="BA2014" s="301">
        <v>88.894741999999994</v>
      </c>
      <c r="BB2014" s="301">
        <v>28.312208270929698</v>
      </c>
      <c r="BC2014" s="301">
        <v>9.5</v>
      </c>
      <c r="BD2014" s="301"/>
      <c r="BE2014" s="300" t="s">
        <v>4204</v>
      </c>
      <c r="BF2014" s="298"/>
      <c r="BG2014" s="300" t="s">
        <v>307</v>
      </c>
      <c r="BH2014" s="300" t="s">
        <v>222</v>
      </c>
      <c r="BI2014" s="300" t="s">
        <v>308</v>
      </c>
      <c r="BJ2014" s="300" t="s">
        <v>103</v>
      </c>
      <c r="BK2014" s="299" t="s">
        <v>175</v>
      </c>
      <c r="BL2014" s="301">
        <v>232271.32540248</v>
      </c>
      <c r="BM2014" s="299" t="s">
        <v>309</v>
      </c>
      <c r="BN2014" s="301"/>
      <c r="BO2014" s="304">
        <v>39112</v>
      </c>
      <c r="BP2014" s="304">
        <v>46417</v>
      </c>
      <c r="BQ2014" s="297" t="s">
        <v>1063</v>
      </c>
      <c r="BR2014" s="297" t="s">
        <v>4761</v>
      </c>
      <c r="BS2014" s="297">
        <v>39112</v>
      </c>
      <c r="BT2014" s="297">
        <v>46417</v>
      </c>
      <c r="BU2014" s="301">
        <v>0</v>
      </c>
      <c r="BV2014" s="301">
        <v>61.65</v>
      </c>
      <c r="BW2014" s="301">
        <v>0</v>
      </c>
    </row>
    <row r="2015" spans="1:75" s="289" customFormat="1" ht="18.2" customHeight="1" x14ac:dyDescent="0.15">
      <c r="A2015" s="291">
        <v>2013</v>
      </c>
      <c r="B2015" s="292" t="s">
        <v>305</v>
      </c>
      <c r="C2015" s="292" t="s">
        <v>306</v>
      </c>
      <c r="D2015" s="312">
        <v>45170</v>
      </c>
      <c r="E2015" s="293" t="s">
        <v>3067</v>
      </c>
      <c r="F2015" s="308">
        <v>173</v>
      </c>
      <c r="G2015" s="308">
        <v>172</v>
      </c>
      <c r="H2015" s="295">
        <v>66632.179999999993</v>
      </c>
      <c r="I2015" s="295">
        <v>130547.76</v>
      </c>
      <c r="J2015" s="295">
        <v>0</v>
      </c>
      <c r="K2015" s="295">
        <v>197179.94</v>
      </c>
      <c r="L2015" s="295">
        <v>1384.36</v>
      </c>
      <c r="M2015" s="295">
        <v>0</v>
      </c>
      <c r="N2015" s="295">
        <v>0</v>
      </c>
      <c r="O2015" s="295">
        <v>0</v>
      </c>
      <c r="P2015" s="295">
        <v>0</v>
      </c>
      <c r="Q2015" s="295">
        <v>0</v>
      </c>
      <c r="R2015" s="295">
        <v>197179.94</v>
      </c>
      <c r="S2015" s="295">
        <v>197093.45</v>
      </c>
      <c r="T2015" s="295">
        <v>521.95000000000005</v>
      </c>
      <c r="U2015" s="295">
        <v>0</v>
      </c>
      <c r="V2015" s="295">
        <v>0</v>
      </c>
      <c r="W2015" s="295">
        <v>0</v>
      </c>
      <c r="X2015" s="295">
        <v>0</v>
      </c>
      <c r="Y2015" s="295">
        <v>0</v>
      </c>
      <c r="Z2015" s="295">
        <v>197615.4</v>
      </c>
      <c r="AA2015" s="295">
        <v>0</v>
      </c>
      <c r="AB2015" s="295">
        <v>0</v>
      </c>
      <c r="AC2015" s="295">
        <v>0</v>
      </c>
      <c r="AD2015" s="295">
        <v>0</v>
      </c>
      <c r="AE2015" s="295">
        <v>0</v>
      </c>
      <c r="AF2015" s="295">
        <v>0</v>
      </c>
      <c r="AG2015" s="295">
        <v>0</v>
      </c>
      <c r="AH2015" s="295">
        <v>0</v>
      </c>
      <c r="AI2015" s="295">
        <v>0</v>
      </c>
      <c r="AJ2015" s="295">
        <v>0</v>
      </c>
      <c r="AK2015" s="295">
        <v>0</v>
      </c>
      <c r="AL2015" s="295">
        <v>0</v>
      </c>
      <c r="AM2015" s="295">
        <v>0</v>
      </c>
      <c r="AN2015" s="295">
        <v>0</v>
      </c>
      <c r="AO2015" s="295">
        <v>0</v>
      </c>
      <c r="AP2015" s="295">
        <v>0</v>
      </c>
      <c r="AQ2015" s="295">
        <v>0</v>
      </c>
      <c r="AR2015" s="295">
        <v>0</v>
      </c>
      <c r="AS2015" s="295">
        <v>0</v>
      </c>
      <c r="AT2015" s="295">
        <f t="shared" si="31"/>
        <v>0</v>
      </c>
      <c r="AU2015" s="295">
        <v>131932.12</v>
      </c>
      <c r="AV2015" s="295">
        <v>197615.4</v>
      </c>
      <c r="AW2015" s="296">
        <v>40</v>
      </c>
      <c r="AX2015" s="296">
        <v>240</v>
      </c>
      <c r="AY2015" s="295">
        <v>958000</v>
      </c>
      <c r="AZ2015" s="295">
        <v>205951.92</v>
      </c>
      <c r="BA2015" s="294">
        <v>81.896135999999998</v>
      </c>
      <c r="BB2015" s="294">
        <v>78.407985624566393</v>
      </c>
      <c r="BC2015" s="294">
        <v>9.4</v>
      </c>
      <c r="BD2015" s="294"/>
      <c r="BE2015" s="293" t="s">
        <v>4204</v>
      </c>
      <c r="BF2015" s="291"/>
      <c r="BG2015" s="293" t="s">
        <v>326</v>
      </c>
      <c r="BH2015" s="293" t="s">
        <v>190</v>
      </c>
      <c r="BI2015" s="293" t="s">
        <v>836</v>
      </c>
      <c r="BJ2015" s="293" t="s">
        <v>4205</v>
      </c>
      <c r="BK2015" s="292" t="s">
        <v>175</v>
      </c>
      <c r="BL2015" s="294">
        <v>1544135.03941424</v>
      </c>
      <c r="BM2015" s="292" t="s">
        <v>309</v>
      </c>
      <c r="BN2015" s="294"/>
      <c r="BO2015" s="297">
        <v>39113</v>
      </c>
      <c r="BP2015" s="297">
        <v>46418</v>
      </c>
      <c r="BQ2015" s="297" t="s">
        <v>946</v>
      </c>
      <c r="BR2015" s="297" t="s">
        <v>4775</v>
      </c>
      <c r="BS2015" s="297">
        <v>39113</v>
      </c>
      <c r="BT2015" s="297">
        <v>46418</v>
      </c>
      <c r="BU2015" s="294">
        <v>71190.12</v>
      </c>
      <c r="BV2015" s="294">
        <v>75.540000000000006</v>
      </c>
      <c r="BW2015" s="294">
        <v>0</v>
      </c>
    </row>
    <row r="2016" spans="1:75" s="289" customFormat="1" ht="18.2" customHeight="1" x14ac:dyDescent="0.15">
      <c r="A2016" s="298">
        <v>2014</v>
      </c>
      <c r="B2016" s="299" t="s">
        <v>305</v>
      </c>
      <c r="C2016" s="299" t="s">
        <v>306</v>
      </c>
      <c r="D2016" s="313">
        <v>45170</v>
      </c>
      <c r="E2016" s="300" t="s">
        <v>3068</v>
      </c>
      <c r="F2016" s="309">
        <v>82</v>
      </c>
      <c r="G2016" s="309">
        <v>81</v>
      </c>
      <c r="H2016" s="302">
        <v>33387.18</v>
      </c>
      <c r="I2016" s="302">
        <v>12843.76</v>
      </c>
      <c r="J2016" s="302">
        <v>0</v>
      </c>
      <c r="K2016" s="302">
        <v>46230.94</v>
      </c>
      <c r="L2016" s="302">
        <v>216.06</v>
      </c>
      <c r="M2016" s="302">
        <v>0</v>
      </c>
      <c r="N2016" s="302">
        <v>0</v>
      </c>
      <c r="O2016" s="302">
        <v>0</v>
      </c>
      <c r="P2016" s="302">
        <v>0</v>
      </c>
      <c r="Q2016" s="302">
        <v>0</v>
      </c>
      <c r="R2016" s="302">
        <v>46230.94</v>
      </c>
      <c r="S2016" s="302">
        <v>26292.2</v>
      </c>
      <c r="T2016" s="302">
        <v>267.10000000000002</v>
      </c>
      <c r="U2016" s="302">
        <v>0</v>
      </c>
      <c r="V2016" s="302">
        <v>0</v>
      </c>
      <c r="W2016" s="302">
        <v>0</v>
      </c>
      <c r="X2016" s="302">
        <v>0</v>
      </c>
      <c r="Y2016" s="302">
        <v>0</v>
      </c>
      <c r="Z2016" s="302">
        <v>26559.3</v>
      </c>
      <c r="AA2016" s="302">
        <v>0</v>
      </c>
      <c r="AB2016" s="302">
        <v>0</v>
      </c>
      <c r="AC2016" s="302">
        <v>0</v>
      </c>
      <c r="AD2016" s="302">
        <v>0</v>
      </c>
      <c r="AE2016" s="302">
        <v>0</v>
      </c>
      <c r="AF2016" s="302">
        <v>0</v>
      </c>
      <c r="AG2016" s="302">
        <v>0</v>
      </c>
      <c r="AH2016" s="302">
        <v>0</v>
      </c>
      <c r="AI2016" s="302">
        <v>0</v>
      </c>
      <c r="AJ2016" s="302">
        <v>0</v>
      </c>
      <c r="AK2016" s="302">
        <v>0</v>
      </c>
      <c r="AL2016" s="302">
        <v>0</v>
      </c>
      <c r="AM2016" s="302">
        <v>0</v>
      </c>
      <c r="AN2016" s="302">
        <v>0</v>
      </c>
      <c r="AO2016" s="302">
        <v>0</v>
      </c>
      <c r="AP2016" s="302">
        <v>0</v>
      </c>
      <c r="AQ2016" s="302">
        <v>0</v>
      </c>
      <c r="AR2016" s="302">
        <v>0</v>
      </c>
      <c r="AS2016" s="302">
        <v>0</v>
      </c>
      <c r="AT2016" s="295">
        <f t="shared" si="31"/>
        <v>0</v>
      </c>
      <c r="AU2016" s="302">
        <v>13059.82</v>
      </c>
      <c r="AV2016" s="302">
        <v>26559.3</v>
      </c>
      <c r="AW2016" s="303">
        <v>100</v>
      </c>
      <c r="AX2016" s="303">
        <v>300</v>
      </c>
      <c r="AY2016" s="302">
        <v>355700.01</v>
      </c>
      <c r="AZ2016" s="302">
        <v>54863.46</v>
      </c>
      <c r="BA2016" s="301">
        <v>58.757376000000001</v>
      </c>
      <c r="BB2016" s="301">
        <v>49.512165736784397</v>
      </c>
      <c r="BC2016" s="301">
        <v>9.6</v>
      </c>
      <c r="BD2016" s="301"/>
      <c r="BE2016" s="300" t="s">
        <v>4204</v>
      </c>
      <c r="BF2016" s="298"/>
      <c r="BG2016" s="300" t="s">
        <v>312</v>
      </c>
      <c r="BH2016" s="300" t="s">
        <v>196</v>
      </c>
      <c r="BI2016" s="300" t="s">
        <v>773</v>
      </c>
      <c r="BJ2016" s="300" t="s">
        <v>4205</v>
      </c>
      <c r="BK2016" s="299" t="s">
        <v>175</v>
      </c>
      <c r="BL2016" s="301">
        <v>362038.92931024003</v>
      </c>
      <c r="BM2016" s="299" t="s">
        <v>309</v>
      </c>
      <c r="BN2016" s="301"/>
      <c r="BO2016" s="304">
        <v>39113</v>
      </c>
      <c r="BP2016" s="304">
        <v>48244</v>
      </c>
      <c r="BQ2016" s="297" t="s">
        <v>931</v>
      </c>
      <c r="BR2016" s="297" t="s">
        <v>4779</v>
      </c>
      <c r="BS2016" s="297">
        <v>39113</v>
      </c>
      <c r="BT2016" s="297">
        <v>48244</v>
      </c>
      <c r="BU2016" s="301">
        <v>12209.8</v>
      </c>
      <c r="BV2016" s="301">
        <v>49.74</v>
      </c>
      <c r="BW2016" s="301">
        <v>0</v>
      </c>
    </row>
    <row r="2017" spans="1:75" s="289" customFormat="1" ht="18.2" customHeight="1" x14ac:dyDescent="0.15">
      <c r="A2017" s="291">
        <v>2015</v>
      </c>
      <c r="B2017" s="292" t="s">
        <v>305</v>
      </c>
      <c r="C2017" s="292" t="s">
        <v>306</v>
      </c>
      <c r="D2017" s="312">
        <v>45170</v>
      </c>
      <c r="E2017" s="293" t="s">
        <v>3069</v>
      </c>
      <c r="F2017" s="308">
        <v>83</v>
      </c>
      <c r="G2017" s="308">
        <v>82</v>
      </c>
      <c r="H2017" s="295">
        <v>50106.239999999998</v>
      </c>
      <c r="I2017" s="295">
        <v>19595.18</v>
      </c>
      <c r="J2017" s="295">
        <v>0</v>
      </c>
      <c r="K2017" s="295">
        <v>69701.42</v>
      </c>
      <c r="L2017" s="295">
        <v>325.77999999999997</v>
      </c>
      <c r="M2017" s="295">
        <v>0</v>
      </c>
      <c r="N2017" s="295">
        <v>0</v>
      </c>
      <c r="O2017" s="295">
        <v>0</v>
      </c>
      <c r="P2017" s="295">
        <v>0</v>
      </c>
      <c r="Q2017" s="295">
        <v>0</v>
      </c>
      <c r="R2017" s="295">
        <v>69701.42</v>
      </c>
      <c r="S2017" s="295">
        <v>39645.72</v>
      </c>
      <c r="T2017" s="295">
        <v>396.67</v>
      </c>
      <c r="U2017" s="295">
        <v>0</v>
      </c>
      <c r="V2017" s="295">
        <v>0</v>
      </c>
      <c r="W2017" s="295">
        <v>0</v>
      </c>
      <c r="X2017" s="295">
        <v>0</v>
      </c>
      <c r="Y2017" s="295">
        <v>0</v>
      </c>
      <c r="Z2017" s="295">
        <v>40042.39</v>
      </c>
      <c r="AA2017" s="295">
        <v>0</v>
      </c>
      <c r="AB2017" s="295">
        <v>0</v>
      </c>
      <c r="AC2017" s="295">
        <v>0</v>
      </c>
      <c r="AD2017" s="295">
        <v>0</v>
      </c>
      <c r="AE2017" s="295">
        <v>0</v>
      </c>
      <c r="AF2017" s="295">
        <v>0</v>
      </c>
      <c r="AG2017" s="295">
        <v>0</v>
      </c>
      <c r="AH2017" s="295">
        <v>0</v>
      </c>
      <c r="AI2017" s="295">
        <v>0</v>
      </c>
      <c r="AJ2017" s="295">
        <v>0</v>
      </c>
      <c r="AK2017" s="295">
        <v>0</v>
      </c>
      <c r="AL2017" s="295">
        <v>0</v>
      </c>
      <c r="AM2017" s="295">
        <v>0</v>
      </c>
      <c r="AN2017" s="295">
        <v>0</v>
      </c>
      <c r="AO2017" s="295">
        <v>0</v>
      </c>
      <c r="AP2017" s="295">
        <v>0</v>
      </c>
      <c r="AQ2017" s="295">
        <v>0</v>
      </c>
      <c r="AR2017" s="295">
        <v>0</v>
      </c>
      <c r="AS2017" s="295">
        <v>0</v>
      </c>
      <c r="AT2017" s="295">
        <f t="shared" si="31"/>
        <v>0</v>
      </c>
      <c r="AU2017" s="295">
        <v>19920.96</v>
      </c>
      <c r="AV2017" s="295">
        <v>40042.39</v>
      </c>
      <c r="AW2017" s="296">
        <v>100</v>
      </c>
      <c r="AX2017" s="296">
        <v>300</v>
      </c>
      <c r="AY2017" s="295">
        <v>351000.02</v>
      </c>
      <c r="AZ2017" s="295">
        <v>82688.95</v>
      </c>
      <c r="BA2017" s="294">
        <v>89.743585999999993</v>
      </c>
      <c r="BB2017" s="294">
        <v>75.648020443990603</v>
      </c>
      <c r="BC2017" s="294">
        <v>9.5</v>
      </c>
      <c r="BD2017" s="294"/>
      <c r="BE2017" s="293" t="s">
        <v>4204</v>
      </c>
      <c r="BF2017" s="291"/>
      <c r="BG2017" s="293" t="s">
        <v>333</v>
      </c>
      <c r="BH2017" s="293" t="s">
        <v>193</v>
      </c>
      <c r="BI2017" s="293" t="s">
        <v>464</v>
      </c>
      <c r="BJ2017" s="293" t="s">
        <v>4205</v>
      </c>
      <c r="BK2017" s="292" t="s">
        <v>175</v>
      </c>
      <c r="BL2017" s="294">
        <v>545838.51135632</v>
      </c>
      <c r="BM2017" s="292" t="s">
        <v>309</v>
      </c>
      <c r="BN2017" s="294"/>
      <c r="BO2017" s="297">
        <v>39113</v>
      </c>
      <c r="BP2017" s="297">
        <v>48244</v>
      </c>
      <c r="BQ2017" s="297" t="s">
        <v>930</v>
      </c>
      <c r="BR2017" s="297" t="s">
        <v>4793</v>
      </c>
      <c r="BS2017" s="297">
        <v>39113</v>
      </c>
      <c r="BT2017" s="297">
        <v>48244</v>
      </c>
      <c r="BU2017" s="294">
        <v>16453.11</v>
      </c>
      <c r="BV2017" s="294">
        <v>57.42</v>
      </c>
      <c r="BW2017" s="294">
        <v>0</v>
      </c>
    </row>
    <row r="2018" spans="1:75" s="289" customFormat="1" ht="18.2" customHeight="1" x14ac:dyDescent="0.15">
      <c r="A2018" s="298">
        <v>2016</v>
      </c>
      <c r="B2018" s="299" t="s">
        <v>305</v>
      </c>
      <c r="C2018" s="299" t="s">
        <v>306</v>
      </c>
      <c r="D2018" s="313">
        <v>45170</v>
      </c>
      <c r="E2018" s="300" t="s">
        <v>3070</v>
      </c>
      <c r="F2018" s="309">
        <v>82</v>
      </c>
      <c r="G2018" s="309">
        <v>81</v>
      </c>
      <c r="H2018" s="302">
        <v>65868.59</v>
      </c>
      <c r="I2018" s="302">
        <v>25534.05</v>
      </c>
      <c r="J2018" s="302">
        <v>0</v>
      </c>
      <c r="K2018" s="302">
        <v>91402.64</v>
      </c>
      <c r="L2018" s="302">
        <v>428.24</v>
      </c>
      <c r="M2018" s="302">
        <v>0</v>
      </c>
      <c r="N2018" s="302">
        <v>0</v>
      </c>
      <c r="O2018" s="302">
        <v>0</v>
      </c>
      <c r="P2018" s="302">
        <v>0</v>
      </c>
      <c r="Q2018" s="302">
        <v>0</v>
      </c>
      <c r="R2018" s="302">
        <v>91402.64</v>
      </c>
      <c r="S2018" s="302">
        <v>51391.65</v>
      </c>
      <c r="T2018" s="302">
        <v>521.46</v>
      </c>
      <c r="U2018" s="302">
        <v>0</v>
      </c>
      <c r="V2018" s="302">
        <v>0</v>
      </c>
      <c r="W2018" s="302">
        <v>0</v>
      </c>
      <c r="X2018" s="302">
        <v>0</v>
      </c>
      <c r="Y2018" s="302">
        <v>0</v>
      </c>
      <c r="Z2018" s="302">
        <v>51913.11</v>
      </c>
      <c r="AA2018" s="302">
        <v>0</v>
      </c>
      <c r="AB2018" s="302">
        <v>0</v>
      </c>
      <c r="AC2018" s="302">
        <v>0</v>
      </c>
      <c r="AD2018" s="302">
        <v>0</v>
      </c>
      <c r="AE2018" s="302">
        <v>0</v>
      </c>
      <c r="AF2018" s="302">
        <v>0</v>
      </c>
      <c r="AG2018" s="302">
        <v>0</v>
      </c>
      <c r="AH2018" s="302">
        <v>0</v>
      </c>
      <c r="AI2018" s="302">
        <v>0</v>
      </c>
      <c r="AJ2018" s="302">
        <v>0</v>
      </c>
      <c r="AK2018" s="302">
        <v>0</v>
      </c>
      <c r="AL2018" s="302">
        <v>0</v>
      </c>
      <c r="AM2018" s="302">
        <v>0</v>
      </c>
      <c r="AN2018" s="302">
        <v>0</v>
      </c>
      <c r="AO2018" s="302">
        <v>0</v>
      </c>
      <c r="AP2018" s="302">
        <v>0</v>
      </c>
      <c r="AQ2018" s="302">
        <v>0</v>
      </c>
      <c r="AR2018" s="302">
        <v>0</v>
      </c>
      <c r="AS2018" s="302">
        <v>0</v>
      </c>
      <c r="AT2018" s="295">
        <f t="shared" si="31"/>
        <v>0</v>
      </c>
      <c r="AU2018" s="302">
        <v>25962.29</v>
      </c>
      <c r="AV2018" s="302">
        <v>51913.11</v>
      </c>
      <c r="AW2018" s="303">
        <v>100</v>
      </c>
      <c r="AX2018" s="303">
        <v>300</v>
      </c>
      <c r="AY2018" s="302">
        <v>476799.99</v>
      </c>
      <c r="AZ2018" s="302">
        <v>108699.31</v>
      </c>
      <c r="BA2018" s="301">
        <v>86.828863999999996</v>
      </c>
      <c r="BB2018" s="301">
        <v>73.012307049612005</v>
      </c>
      <c r="BC2018" s="301">
        <v>9.5</v>
      </c>
      <c r="BD2018" s="301"/>
      <c r="BE2018" s="300" t="s">
        <v>4204</v>
      </c>
      <c r="BF2018" s="298"/>
      <c r="BG2018" s="300" t="s">
        <v>312</v>
      </c>
      <c r="BH2018" s="300" t="s">
        <v>196</v>
      </c>
      <c r="BI2018" s="300" t="s">
        <v>773</v>
      </c>
      <c r="BJ2018" s="300" t="s">
        <v>4205</v>
      </c>
      <c r="BK2018" s="299" t="s">
        <v>175</v>
      </c>
      <c r="BL2018" s="301">
        <v>715782.84849343996</v>
      </c>
      <c r="BM2018" s="299" t="s">
        <v>309</v>
      </c>
      <c r="BN2018" s="301"/>
      <c r="BO2018" s="304">
        <v>39112</v>
      </c>
      <c r="BP2018" s="304">
        <v>48243</v>
      </c>
      <c r="BQ2018" s="297" t="s">
        <v>4195</v>
      </c>
      <c r="BR2018" s="297" t="s">
        <v>4771</v>
      </c>
      <c r="BS2018" s="297">
        <v>39112</v>
      </c>
      <c r="BT2018" s="297">
        <v>48243</v>
      </c>
      <c r="BU2018" s="301">
        <v>21446.16</v>
      </c>
      <c r="BV2018" s="301">
        <v>75.48</v>
      </c>
      <c r="BW2018" s="301">
        <v>0</v>
      </c>
    </row>
    <row r="2019" spans="1:75" s="289" customFormat="1" ht="18.2" customHeight="1" x14ac:dyDescent="0.15">
      <c r="A2019" s="291">
        <v>2017</v>
      </c>
      <c r="B2019" s="292" t="s">
        <v>305</v>
      </c>
      <c r="C2019" s="292" t="s">
        <v>306</v>
      </c>
      <c r="D2019" s="312">
        <v>45170</v>
      </c>
      <c r="E2019" s="293" t="s">
        <v>3071</v>
      </c>
      <c r="F2019" s="308">
        <v>168</v>
      </c>
      <c r="G2019" s="308">
        <v>167</v>
      </c>
      <c r="H2019" s="295">
        <v>11726.64</v>
      </c>
      <c r="I2019" s="295">
        <v>21241.49</v>
      </c>
      <c r="J2019" s="295">
        <v>0</v>
      </c>
      <c r="K2019" s="295">
        <v>32968.129999999997</v>
      </c>
      <c r="L2019" s="295">
        <v>234.78</v>
      </c>
      <c r="M2019" s="295">
        <v>0</v>
      </c>
      <c r="N2019" s="295">
        <v>0</v>
      </c>
      <c r="O2019" s="295">
        <v>0</v>
      </c>
      <c r="P2019" s="295">
        <v>0</v>
      </c>
      <c r="Q2019" s="295">
        <v>0</v>
      </c>
      <c r="R2019" s="295">
        <v>32968.129999999997</v>
      </c>
      <c r="S2019" s="295">
        <v>34122.35</v>
      </c>
      <c r="T2019" s="295">
        <v>96.74</v>
      </c>
      <c r="U2019" s="295">
        <v>0</v>
      </c>
      <c r="V2019" s="295">
        <v>0</v>
      </c>
      <c r="W2019" s="295">
        <v>0</v>
      </c>
      <c r="X2019" s="295">
        <v>0</v>
      </c>
      <c r="Y2019" s="295">
        <v>0</v>
      </c>
      <c r="Z2019" s="295">
        <v>34219.089999999997</v>
      </c>
      <c r="AA2019" s="295">
        <v>0</v>
      </c>
      <c r="AB2019" s="295">
        <v>0</v>
      </c>
      <c r="AC2019" s="295">
        <v>0</v>
      </c>
      <c r="AD2019" s="295">
        <v>0</v>
      </c>
      <c r="AE2019" s="295">
        <v>0</v>
      </c>
      <c r="AF2019" s="295">
        <v>0</v>
      </c>
      <c r="AG2019" s="295">
        <v>0</v>
      </c>
      <c r="AH2019" s="295">
        <v>0</v>
      </c>
      <c r="AI2019" s="295">
        <v>0</v>
      </c>
      <c r="AJ2019" s="295">
        <v>0</v>
      </c>
      <c r="AK2019" s="295">
        <v>0</v>
      </c>
      <c r="AL2019" s="295">
        <v>0</v>
      </c>
      <c r="AM2019" s="295">
        <v>0</v>
      </c>
      <c r="AN2019" s="295">
        <v>0</v>
      </c>
      <c r="AO2019" s="295">
        <v>0</v>
      </c>
      <c r="AP2019" s="295">
        <v>0</v>
      </c>
      <c r="AQ2019" s="295">
        <v>0</v>
      </c>
      <c r="AR2019" s="295">
        <v>0</v>
      </c>
      <c r="AS2019" s="295">
        <v>0</v>
      </c>
      <c r="AT2019" s="295">
        <f t="shared" si="31"/>
        <v>0</v>
      </c>
      <c r="AU2019" s="295">
        <v>21476.27</v>
      </c>
      <c r="AV2019" s="295">
        <v>34219.089999999997</v>
      </c>
      <c r="AW2019" s="296">
        <v>41</v>
      </c>
      <c r="AX2019" s="296">
        <v>240</v>
      </c>
      <c r="AY2019" s="295">
        <v>256799.99</v>
      </c>
      <c r="AZ2019" s="295">
        <v>34590.68</v>
      </c>
      <c r="BA2019" s="294">
        <v>51.334119000000001</v>
      </c>
      <c r="BB2019" s="294">
        <v>48.926182099556002</v>
      </c>
      <c r="BC2019" s="294">
        <v>9.9</v>
      </c>
      <c r="BD2019" s="294"/>
      <c r="BE2019" s="293" t="s">
        <v>4204</v>
      </c>
      <c r="BF2019" s="291"/>
      <c r="BG2019" s="293" t="s">
        <v>312</v>
      </c>
      <c r="BH2019" s="293" t="s">
        <v>221</v>
      </c>
      <c r="BI2019" s="293" t="s">
        <v>798</v>
      </c>
      <c r="BJ2019" s="293" t="s">
        <v>4205</v>
      </c>
      <c r="BK2019" s="292" t="s">
        <v>175</v>
      </c>
      <c r="BL2019" s="294">
        <v>258176.59097048</v>
      </c>
      <c r="BM2019" s="292" t="s">
        <v>309</v>
      </c>
      <c r="BN2019" s="294"/>
      <c r="BO2019" s="297">
        <v>39115</v>
      </c>
      <c r="BP2019" s="297">
        <v>46420</v>
      </c>
      <c r="BQ2019" s="297" t="s">
        <v>931</v>
      </c>
      <c r="BR2019" s="297" t="s">
        <v>4779</v>
      </c>
      <c r="BS2019" s="297">
        <v>39115</v>
      </c>
      <c r="BT2019" s="297">
        <v>46420</v>
      </c>
      <c r="BU2019" s="294">
        <v>19767.48</v>
      </c>
      <c r="BV2019" s="294">
        <v>54.43</v>
      </c>
      <c r="BW2019" s="294">
        <v>0</v>
      </c>
    </row>
    <row r="2020" spans="1:75" s="289" customFormat="1" ht="18.2" customHeight="1" x14ac:dyDescent="0.15">
      <c r="A2020" s="298">
        <v>2018</v>
      </c>
      <c r="B2020" s="299" t="s">
        <v>305</v>
      </c>
      <c r="C2020" s="299" t="s">
        <v>306</v>
      </c>
      <c r="D2020" s="313">
        <v>45170</v>
      </c>
      <c r="E2020" s="300" t="s">
        <v>3072</v>
      </c>
      <c r="F2020" s="309">
        <v>96</v>
      </c>
      <c r="G2020" s="309">
        <v>95</v>
      </c>
      <c r="H2020" s="302">
        <v>18506.68</v>
      </c>
      <c r="I2020" s="302">
        <v>24717.29</v>
      </c>
      <c r="J2020" s="302">
        <v>0</v>
      </c>
      <c r="K2020" s="302">
        <v>43223.97</v>
      </c>
      <c r="L2020" s="302">
        <v>372.45</v>
      </c>
      <c r="M2020" s="302">
        <v>0</v>
      </c>
      <c r="N2020" s="302">
        <v>0</v>
      </c>
      <c r="O2020" s="302">
        <v>0</v>
      </c>
      <c r="P2020" s="302">
        <v>0</v>
      </c>
      <c r="Q2020" s="302">
        <v>0</v>
      </c>
      <c r="R2020" s="302">
        <v>43223.97</v>
      </c>
      <c r="S2020" s="302">
        <v>24730.21</v>
      </c>
      <c r="T2020" s="302">
        <v>148.05000000000001</v>
      </c>
      <c r="U2020" s="302">
        <v>0</v>
      </c>
      <c r="V2020" s="302">
        <v>0</v>
      </c>
      <c r="W2020" s="302">
        <v>0</v>
      </c>
      <c r="X2020" s="302">
        <v>0</v>
      </c>
      <c r="Y2020" s="302">
        <v>0</v>
      </c>
      <c r="Z2020" s="302">
        <v>24878.26</v>
      </c>
      <c r="AA2020" s="302">
        <v>0</v>
      </c>
      <c r="AB2020" s="302">
        <v>0</v>
      </c>
      <c r="AC2020" s="302">
        <v>0</v>
      </c>
      <c r="AD2020" s="302">
        <v>0</v>
      </c>
      <c r="AE2020" s="302">
        <v>0</v>
      </c>
      <c r="AF2020" s="302">
        <v>0</v>
      </c>
      <c r="AG2020" s="302">
        <v>0</v>
      </c>
      <c r="AH2020" s="302">
        <v>0</v>
      </c>
      <c r="AI2020" s="302">
        <v>0</v>
      </c>
      <c r="AJ2020" s="302">
        <v>0</v>
      </c>
      <c r="AK2020" s="302">
        <v>0</v>
      </c>
      <c r="AL2020" s="302">
        <v>0</v>
      </c>
      <c r="AM2020" s="302">
        <v>0</v>
      </c>
      <c r="AN2020" s="302">
        <v>0</v>
      </c>
      <c r="AO2020" s="302">
        <v>0</v>
      </c>
      <c r="AP2020" s="302">
        <v>0</v>
      </c>
      <c r="AQ2020" s="302">
        <v>0</v>
      </c>
      <c r="AR2020" s="302">
        <v>0</v>
      </c>
      <c r="AS2020" s="302">
        <v>0</v>
      </c>
      <c r="AT2020" s="295">
        <f t="shared" si="31"/>
        <v>0</v>
      </c>
      <c r="AU2020" s="302">
        <v>25089.74</v>
      </c>
      <c r="AV2020" s="302">
        <v>24878.26</v>
      </c>
      <c r="AW2020" s="303">
        <v>41</v>
      </c>
      <c r="AX2020" s="303">
        <v>240</v>
      </c>
      <c r="AY2020" s="302">
        <v>279800</v>
      </c>
      <c r="AZ2020" s="302">
        <v>55451.12</v>
      </c>
      <c r="BA2020" s="301">
        <v>75.589707000000004</v>
      </c>
      <c r="BB2020" s="301">
        <v>58.921933906416903</v>
      </c>
      <c r="BC2020" s="301">
        <v>9.6</v>
      </c>
      <c r="BD2020" s="301"/>
      <c r="BE2020" s="300" t="s">
        <v>4204</v>
      </c>
      <c r="BF2020" s="298"/>
      <c r="BG2020" s="300" t="s">
        <v>333</v>
      </c>
      <c r="BH2020" s="300" t="s">
        <v>519</v>
      </c>
      <c r="BI2020" s="300" t="s">
        <v>520</v>
      </c>
      <c r="BJ2020" s="300" t="s">
        <v>4205</v>
      </c>
      <c r="BK2020" s="299" t="s">
        <v>175</v>
      </c>
      <c r="BL2020" s="301">
        <v>338491.05857112003</v>
      </c>
      <c r="BM2020" s="299" t="s">
        <v>309</v>
      </c>
      <c r="BN2020" s="301"/>
      <c r="BO2020" s="304">
        <v>39119</v>
      </c>
      <c r="BP2020" s="304">
        <v>46424</v>
      </c>
      <c r="BQ2020" s="297" t="s">
        <v>4033</v>
      </c>
      <c r="BR2020" s="297" t="s">
        <v>4759</v>
      </c>
      <c r="BS2020" s="297">
        <v>39119</v>
      </c>
      <c r="BT2020" s="297">
        <v>46424</v>
      </c>
      <c r="BU2020" s="301">
        <v>13710.58</v>
      </c>
      <c r="BV2020" s="301">
        <v>47.99</v>
      </c>
      <c r="BW2020" s="301">
        <v>0</v>
      </c>
    </row>
    <row r="2021" spans="1:75" s="289" customFormat="1" ht="18.2" customHeight="1" x14ac:dyDescent="0.15">
      <c r="A2021" s="291">
        <v>2019</v>
      </c>
      <c r="B2021" s="292" t="s">
        <v>305</v>
      </c>
      <c r="C2021" s="292" t="s">
        <v>306</v>
      </c>
      <c r="D2021" s="312">
        <v>45170</v>
      </c>
      <c r="E2021" s="293" t="s">
        <v>3073</v>
      </c>
      <c r="F2021" s="308">
        <v>65</v>
      </c>
      <c r="G2021" s="308">
        <v>64</v>
      </c>
      <c r="H2021" s="295">
        <v>37895.050000000003</v>
      </c>
      <c r="I2021" s="295">
        <v>12070.81</v>
      </c>
      <c r="J2021" s="295">
        <v>0</v>
      </c>
      <c r="K2021" s="295">
        <v>49965.86</v>
      </c>
      <c r="L2021" s="295">
        <v>241.73</v>
      </c>
      <c r="M2021" s="295">
        <v>0</v>
      </c>
      <c r="N2021" s="295">
        <v>0</v>
      </c>
      <c r="O2021" s="295">
        <v>0</v>
      </c>
      <c r="P2021" s="295">
        <v>0</v>
      </c>
      <c r="Q2021" s="295">
        <v>0</v>
      </c>
      <c r="R2021" s="295">
        <v>49965.86</v>
      </c>
      <c r="S2021" s="295">
        <v>22802.15</v>
      </c>
      <c r="T2021" s="295">
        <v>303.16000000000003</v>
      </c>
      <c r="U2021" s="295">
        <v>0</v>
      </c>
      <c r="V2021" s="295">
        <v>0</v>
      </c>
      <c r="W2021" s="295">
        <v>0</v>
      </c>
      <c r="X2021" s="295">
        <v>0</v>
      </c>
      <c r="Y2021" s="295">
        <v>0</v>
      </c>
      <c r="Z2021" s="295">
        <v>23105.31</v>
      </c>
      <c r="AA2021" s="295">
        <v>0</v>
      </c>
      <c r="AB2021" s="295">
        <v>0</v>
      </c>
      <c r="AC2021" s="295">
        <v>0</v>
      </c>
      <c r="AD2021" s="295">
        <v>0</v>
      </c>
      <c r="AE2021" s="295">
        <v>0</v>
      </c>
      <c r="AF2021" s="295">
        <v>0</v>
      </c>
      <c r="AG2021" s="295">
        <v>0</v>
      </c>
      <c r="AH2021" s="295">
        <v>0</v>
      </c>
      <c r="AI2021" s="295">
        <v>0</v>
      </c>
      <c r="AJ2021" s="295">
        <v>0</v>
      </c>
      <c r="AK2021" s="295">
        <v>0</v>
      </c>
      <c r="AL2021" s="295">
        <v>0</v>
      </c>
      <c r="AM2021" s="295">
        <v>0</v>
      </c>
      <c r="AN2021" s="295">
        <v>0</v>
      </c>
      <c r="AO2021" s="295">
        <v>0</v>
      </c>
      <c r="AP2021" s="295">
        <v>0</v>
      </c>
      <c r="AQ2021" s="295">
        <v>0</v>
      </c>
      <c r="AR2021" s="295">
        <v>0</v>
      </c>
      <c r="AS2021" s="295">
        <v>0</v>
      </c>
      <c r="AT2021" s="295">
        <f t="shared" si="31"/>
        <v>0</v>
      </c>
      <c r="AU2021" s="295">
        <v>12312.54</v>
      </c>
      <c r="AV2021" s="295">
        <v>23105.31</v>
      </c>
      <c r="AW2021" s="296">
        <v>101</v>
      </c>
      <c r="AX2021" s="296">
        <v>300</v>
      </c>
      <c r="AY2021" s="295">
        <v>275999.99</v>
      </c>
      <c r="AZ2021" s="295">
        <v>61873.09</v>
      </c>
      <c r="BA2021" s="294">
        <v>85.434792999999999</v>
      </c>
      <c r="BB2021" s="294">
        <v>68.993207001088507</v>
      </c>
      <c r="BC2021" s="294">
        <v>9.6</v>
      </c>
      <c r="BD2021" s="294"/>
      <c r="BE2021" s="293" t="s">
        <v>4204</v>
      </c>
      <c r="BF2021" s="291"/>
      <c r="BG2021" s="293" t="s">
        <v>312</v>
      </c>
      <c r="BH2021" s="293" t="s">
        <v>226</v>
      </c>
      <c r="BI2021" s="293" t="s">
        <v>347</v>
      </c>
      <c r="BJ2021" s="293" t="s">
        <v>4205</v>
      </c>
      <c r="BK2021" s="292" t="s">
        <v>175</v>
      </c>
      <c r="BL2021" s="294">
        <v>391287.44638256001</v>
      </c>
      <c r="BM2021" s="292" t="s">
        <v>309</v>
      </c>
      <c r="BN2021" s="294"/>
      <c r="BO2021" s="297">
        <v>39115</v>
      </c>
      <c r="BP2021" s="297">
        <v>48246</v>
      </c>
      <c r="BQ2021" s="297" t="s">
        <v>929</v>
      </c>
      <c r="BR2021" s="297" t="s">
        <v>4777</v>
      </c>
      <c r="BS2021" s="297">
        <v>39115</v>
      </c>
      <c r="BT2021" s="297">
        <v>48246</v>
      </c>
      <c r="BU2021" s="294">
        <v>10598.25</v>
      </c>
      <c r="BV2021" s="294">
        <v>56.09</v>
      </c>
      <c r="BW2021" s="294">
        <v>0</v>
      </c>
    </row>
    <row r="2022" spans="1:75" s="289" customFormat="1" ht="18.2" customHeight="1" x14ac:dyDescent="0.15">
      <c r="A2022" s="298">
        <v>2020</v>
      </c>
      <c r="B2022" s="299" t="s">
        <v>305</v>
      </c>
      <c r="C2022" s="299" t="s">
        <v>306</v>
      </c>
      <c r="D2022" s="313">
        <v>45170</v>
      </c>
      <c r="E2022" s="300" t="s">
        <v>3074</v>
      </c>
      <c r="F2022" s="309">
        <v>158</v>
      </c>
      <c r="G2022" s="309">
        <v>157</v>
      </c>
      <c r="H2022" s="302">
        <v>31002</v>
      </c>
      <c r="I2022" s="302">
        <v>56060.31</v>
      </c>
      <c r="J2022" s="302">
        <v>0</v>
      </c>
      <c r="K2022" s="302">
        <v>87062.31</v>
      </c>
      <c r="L2022" s="302">
        <v>625.04999999999995</v>
      </c>
      <c r="M2022" s="302">
        <v>0</v>
      </c>
      <c r="N2022" s="302">
        <v>0</v>
      </c>
      <c r="O2022" s="302">
        <v>0</v>
      </c>
      <c r="P2022" s="302">
        <v>0</v>
      </c>
      <c r="Q2022" s="302">
        <v>0</v>
      </c>
      <c r="R2022" s="302">
        <v>87062.31</v>
      </c>
      <c r="S2022" s="302">
        <v>80605.039999999994</v>
      </c>
      <c r="T2022" s="302">
        <v>245.43</v>
      </c>
      <c r="U2022" s="302">
        <v>0</v>
      </c>
      <c r="V2022" s="302">
        <v>0</v>
      </c>
      <c r="W2022" s="302">
        <v>0</v>
      </c>
      <c r="X2022" s="302">
        <v>0</v>
      </c>
      <c r="Y2022" s="302">
        <v>0</v>
      </c>
      <c r="Z2022" s="302">
        <v>80850.47</v>
      </c>
      <c r="AA2022" s="302">
        <v>0</v>
      </c>
      <c r="AB2022" s="302">
        <v>0</v>
      </c>
      <c r="AC2022" s="302">
        <v>0</v>
      </c>
      <c r="AD2022" s="302">
        <v>0</v>
      </c>
      <c r="AE2022" s="302">
        <v>0</v>
      </c>
      <c r="AF2022" s="302">
        <v>0</v>
      </c>
      <c r="AG2022" s="302">
        <v>0</v>
      </c>
      <c r="AH2022" s="302">
        <v>0</v>
      </c>
      <c r="AI2022" s="302">
        <v>0</v>
      </c>
      <c r="AJ2022" s="302">
        <v>0</v>
      </c>
      <c r="AK2022" s="302">
        <v>0</v>
      </c>
      <c r="AL2022" s="302">
        <v>0</v>
      </c>
      <c r="AM2022" s="302">
        <v>0</v>
      </c>
      <c r="AN2022" s="302">
        <v>0</v>
      </c>
      <c r="AO2022" s="302">
        <v>0</v>
      </c>
      <c r="AP2022" s="302">
        <v>0</v>
      </c>
      <c r="AQ2022" s="302">
        <v>0</v>
      </c>
      <c r="AR2022" s="302">
        <v>0</v>
      </c>
      <c r="AS2022" s="302">
        <v>0</v>
      </c>
      <c r="AT2022" s="295">
        <f t="shared" si="31"/>
        <v>0</v>
      </c>
      <c r="AU2022" s="302">
        <v>56685.36</v>
      </c>
      <c r="AV2022" s="302">
        <v>80850.47</v>
      </c>
      <c r="AW2022" s="303">
        <v>41</v>
      </c>
      <c r="AX2022" s="303">
        <v>240</v>
      </c>
      <c r="AY2022" s="302">
        <v>407000</v>
      </c>
      <c r="AZ2022" s="302">
        <v>93386.45</v>
      </c>
      <c r="BA2022" s="301">
        <v>87.788700000000006</v>
      </c>
      <c r="BB2022" s="301">
        <v>81.843640205800696</v>
      </c>
      <c r="BC2022" s="301">
        <v>9.5</v>
      </c>
      <c r="BD2022" s="301"/>
      <c r="BE2022" s="300" t="s">
        <v>4204</v>
      </c>
      <c r="BF2022" s="298"/>
      <c r="BG2022" s="300" t="s">
        <v>355</v>
      </c>
      <c r="BH2022" s="300" t="s">
        <v>198</v>
      </c>
      <c r="BI2022" s="300" t="s">
        <v>554</v>
      </c>
      <c r="BJ2022" s="300" t="s">
        <v>4205</v>
      </c>
      <c r="BK2022" s="299" t="s">
        <v>175</v>
      </c>
      <c r="BL2022" s="301">
        <v>681793.30759175995</v>
      </c>
      <c r="BM2022" s="299" t="s">
        <v>309</v>
      </c>
      <c r="BN2022" s="301"/>
      <c r="BO2022" s="304">
        <v>39141</v>
      </c>
      <c r="BP2022" s="304">
        <v>46446</v>
      </c>
      <c r="BQ2022" s="297" t="s">
        <v>929</v>
      </c>
      <c r="BR2022" s="297" t="s">
        <v>4777</v>
      </c>
      <c r="BS2022" s="297">
        <v>39141</v>
      </c>
      <c r="BT2022" s="297">
        <v>46446</v>
      </c>
      <c r="BU2022" s="301">
        <v>34440.870000000003</v>
      </c>
      <c r="BV2022" s="301">
        <v>61.82</v>
      </c>
      <c r="BW2022" s="301">
        <v>0</v>
      </c>
    </row>
    <row r="2023" spans="1:75" s="289" customFormat="1" ht="18.2" customHeight="1" x14ac:dyDescent="0.15">
      <c r="A2023" s="291">
        <v>2021</v>
      </c>
      <c r="B2023" s="292" t="s">
        <v>305</v>
      </c>
      <c r="C2023" s="292" t="s">
        <v>306</v>
      </c>
      <c r="D2023" s="312">
        <v>45170</v>
      </c>
      <c r="E2023" s="293" t="s">
        <v>3075</v>
      </c>
      <c r="F2023" s="292" t="s">
        <v>1005</v>
      </c>
      <c r="G2023" s="308">
        <v>150</v>
      </c>
      <c r="H2023" s="295">
        <v>25067.93</v>
      </c>
      <c r="I2023" s="295">
        <v>14640.54</v>
      </c>
      <c r="J2023" s="295">
        <v>0</v>
      </c>
      <c r="K2023" s="295">
        <v>39708.47</v>
      </c>
      <c r="L2023" s="295">
        <v>163.75</v>
      </c>
      <c r="M2023" s="295">
        <v>39708.47</v>
      </c>
      <c r="N2023" s="295">
        <v>0</v>
      </c>
      <c r="O2023" s="295">
        <v>0</v>
      </c>
      <c r="P2023" s="295">
        <v>0</v>
      </c>
      <c r="Q2023" s="295">
        <v>0</v>
      </c>
      <c r="R2023" s="295">
        <v>39708.47</v>
      </c>
      <c r="S2023" s="295">
        <v>38143.54</v>
      </c>
      <c r="T2023" s="295">
        <v>190.1</v>
      </c>
      <c r="U2023" s="295">
        <v>0</v>
      </c>
      <c r="V2023" s="295">
        <v>0</v>
      </c>
      <c r="W2023" s="295">
        <v>0</v>
      </c>
      <c r="X2023" s="295">
        <v>0</v>
      </c>
      <c r="Y2023" s="295">
        <v>0</v>
      </c>
      <c r="Z2023" s="295">
        <v>38333.64</v>
      </c>
      <c r="AA2023" s="295">
        <v>0</v>
      </c>
      <c r="AB2023" s="295">
        <v>0</v>
      </c>
      <c r="AC2023" s="295">
        <v>0</v>
      </c>
      <c r="AD2023" s="295">
        <v>0</v>
      </c>
      <c r="AE2023" s="295">
        <v>0</v>
      </c>
      <c r="AF2023" s="295">
        <v>0</v>
      </c>
      <c r="AG2023" s="295">
        <v>0</v>
      </c>
      <c r="AH2023" s="295">
        <v>0</v>
      </c>
      <c r="AI2023" s="295">
        <v>0</v>
      </c>
      <c r="AJ2023" s="295">
        <v>0</v>
      </c>
      <c r="AK2023" s="295">
        <v>0</v>
      </c>
      <c r="AL2023" s="295">
        <v>0</v>
      </c>
      <c r="AM2023" s="295">
        <v>0</v>
      </c>
      <c r="AN2023" s="295">
        <v>0</v>
      </c>
      <c r="AO2023" s="295">
        <v>0</v>
      </c>
      <c r="AP2023" s="295">
        <v>0</v>
      </c>
      <c r="AQ2023" s="295">
        <v>0</v>
      </c>
      <c r="AR2023" s="295">
        <v>0</v>
      </c>
      <c r="AS2023" s="295">
        <v>0</v>
      </c>
      <c r="AT2023" s="295">
        <f t="shared" si="31"/>
        <v>0</v>
      </c>
      <c r="AU2023" s="295">
        <v>14804.29</v>
      </c>
      <c r="AV2023" s="295">
        <v>38333.64</v>
      </c>
      <c r="AW2023" s="296">
        <v>101</v>
      </c>
      <c r="AX2023" s="296">
        <v>300</v>
      </c>
      <c r="AY2023" s="295">
        <v>357999.99</v>
      </c>
      <c r="AZ2023" s="295">
        <v>41823.26</v>
      </c>
      <c r="BA2023" s="294">
        <v>44.692734999999999</v>
      </c>
      <c r="BB2023" s="294">
        <v>42.432850212189301</v>
      </c>
      <c r="BC2023" s="294">
        <v>9.1</v>
      </c>
      <c r="BD2023" s="294"/>
      <c r="BE2023" s="293" t="s">
        <v>4204</v>
      </c>
      <c r="BF2023" s="291"/>
      <c r="BG2023" s="293" t="s">
        <v>380</v>
      </c>
      <c r="BH2023" s="293" t="s">
        <v>203</v>
      </c>
      <c r="BI2023" s="293" t="s">
        <v>837</v>
      </c>
      <c r="BJ2023" s="293" t="s">
        <v>4205</v>
      </c>
      <c r="BK2023" s="292" t="s">
        <v>175</v>
      </c>
      <c r="BL2023" s="294">
        <v>0</v>
      </c>
      <c r="BM2023" s="292" t="s">
        <v>309</v>
      </c>
      <c r="BN2023" s="294"/>
      <c r="BO2023" s="297">
        <v>39140</v>
      </c>
      <c r="BP2023" s="297">
        <v>48271</v>
      </c>
      <c r="BQ2023" s="297" t="s">
        <v>4758</v>
      </c>
      <c r="BR2023" s="297" t="s">
        <v>4789</v>
      </c>
      <c r="BS2023" s="297">
        <v>39140</v>
      </c>
      <c r="BT2023" s="297">
        <v>48271</v>
      </c>
      <c r="BU2023" s="294">
        <v>17507.62</v>
      </c>
      <c r="BV2023" s="294">
        <v>0</v>
      </c>
      <c r="BW2023" s="294">
        <v>0</v>
      </c>
    </row>
    <row r="2024" spans="1:75" s="289" customFormat="1" ht="18.2" customHeight="1" x14ac:dyDescent="0.15">
      <c r="A2024" s="298">
        <v>2022</v>
      </c>
      <c r="B2024" s="299" t="s">
        <v>305</v>
      </c>
      <c r="C2024" s="299" t="s">
        <v>306</v>
      </c>
      <c r="D2024" s="313">
        <v>45170</v>
      </c>
      <c r="E2024" s="300" t="s">
        <v>3076</v>
      </c>
      <c r="F2024" s="309">
        <v>0</v>
      </c>
      <c r="G2024" s="309">
        <v>0</v>
      </c>
      <c r="H2024" s="302">
        <v>32868.639999999999</v>
      </c>
      <c r="I2024" s="302">
        <v>0</v>
      </c>
      <c r="J2024" s="302">
        <v>0</v>
      </c>
      <c r="K2024" s="302">
        <v>32868.639999999999</v>
      </c>
      <c r="L2024" s="302">
        <v>209.68</v>
      </c>
      <c r="M2024" s="302">
        <v>0</v>
      </c>
      <c r="N2024" s="302">
        <v>0</v>
      </c>
      <c r="O2024" s="302">
        <v>209.68</v>
      </c>
      <c r="P2024" s="302">
        <v>0</v>
      </c>
      <c r="Q2024" s="302">
        <v>0</v>
      </c>
      <c r="R2024" s="302">
        <v>32658.959999999999</v>
      </c>
      <c r="S2024" s="302">
        <v>0</v>
      </c>
      <c r="T2024" s="302">
        <v>262.95</v>
      </c>
      <c r="U2024" s="302">
        <v>0</v>
      </c>
      <c r="V2024" s="302">
        <v>0</v>
      </c>
      <c r="W2024" s="302">
        <v>262.95</v>
      </c>
      <c r="X2024" s="302">
        <v>0</v>
      </c>
      <c r="Y2024" s="302">
        <v>0</v>
      </c>
      <c r="Z2024" s="302">
        <v>0</v>
      </c>
      <c r="AA2024" s="302">
        <v>48.65</v>
      </c>
      <c r="AB2024" s="302">
        <v>0</v>
      </c>
      <c r="AC2024" s="302">
        <v>0</v>
      </c>
      <c r="AD2024" s="302">
        <v>0</v>
      </c>
      <c r="AE2024" s="302">
        <v>0</v>
      </c>
      <c r="AF2024" s="302">
        <v>-26.66</v>
      </c>
      <c r="AG2024" s="302">
        <v>26.06</v>
      </c>
      <c r="AH2024" s="302">
        <v>71.27</v>
      </c>
      <c r="AI2024" s="302">
        <v>0</v>
      </c>
      <c r="AJ2024" s="302">
        <v>0</v>
      </c>
      <c r="AK2024" s="302">
        <v>0</v>
      </c>
      <c r="AL2024" s="302">
        <v>0</v>
      </c>
      <c r="AM2024" s="302">
        <v>0</v>
      </c>
      <c r="AN2024" s="302">
        <v>0</v>
      </c>
      <c r="AO2024" s="302">
        <v>0</v>
      </c>
      <c r="AP2024" s="302">
        <v>3.32</v>
      </c>
      <c r="AQ2024" s="302">
        <v>0</v>
      </c>
      <c r="AR2024" s="302">
        <v>2.89</v>
      </c>
      <c r="AS2024" s="302">
        <v>0</v>
      </c>
      <c r="AT2024" s="295">
        <f t="shared" si="31"/>
        <v>592.38</v>
      </c>
      <c r="AU2024" s="302">
        <v>0</v>
      </c>
      <c r="AV2024" s="302">
        <v>0</v>
      </c>
      <c r="AW2024" s="303">
        <v>101</v>
      </c>
      <c r="AX2024" s="303">
        <v>300</v>
      </c>
      <c r="AY2024" s="302">
        <v>357999.99</v>
      </c>
      <c r="AZ2024" s="302">
        <v>53667.66</v>
      </c>
      <c r="BA2024" s="301">
        <v>57.262569999999997</v>
      </c>
      <c r="BB2024" s="301">
        <v>34.846609357054099</v>
      </c>
      <c r="BC2024" s="301">
        <v>9.6</v>
      </c>
      <c r="BD2024" s="301"/>
      <c r="BE2024" s="300" t="s">
        <v>4204</v>
      </c>
      <c r="BF2024" s="298"/>
      <c r="BG2024" s="300" t="s">
        <v>380</v>
      </c>
      <c r="BH2024" s="300" t="s">
        <v>203</v>
      </c>
      <c r="BI2024" s="300" t="s">
        <v>837</v>
      </c>
      <c r="BJ2024" s="300" t="s">
        <v>103</v>
      </c>
      <c r="BK2024" s="299" t="s">
        <v>175</v>
      </c>
      <c r="BL2024" s="301">
        <v>255755.45102015999</v>
      </c>
      <c r="BM2024" s="299" t="s">
        <v>309</v>
      </c>
      <c r="BN2024" s="301"/>
      <c r="BO2024" s="304">
        <v>39128</v>
      </c>
      <c r="BP2024" s="304">
        <v>48259</v>
      </c>
      <c r="BQ2024" s="297" t="s">
        <v>4757</v>
      </c>
      <c r="BR2024" s="297" t="s">
        <v>4764</v>
      </c>
      <c r="BS2024" s="297">
        <v>39128</v>
      </c>
      <c r="BT2024" s="297">
        <v>48259</v>
      </c>
      <c r="BU2024" s="301">
        <v>0</v>
      </c>
      <c r="BV2024" s="301">
        <v>48.65</v>
      </c>
      <c r="BW2024" s="301">
        <v>0</v>
      </c>
    </row>
    <row r="2025" spans="1:75" s="289" customFormat="1" ht="18.2" customHeight="1" x14ac:dyDescent="0.15">
      <c r="A2025" s="291">
        <v>2023</v>
      </c>
      <c r="B2025" s="292" t="s">
        <v>305</v>
      </c>
      <c r="C2025" s="292" t="s">
        <v>306</v>
      </c>
      <c r="D2025" s="312">
        <v>45170</v>
      </c>
      <c r="E2025" s="293" t="s">
        <v>3077</v>
      </c>
      <c r="F2025" s="308">
        <v>149</v>
      </c>
      <c r="G2025" s="308">
        <v>148</v>
      </c>
      <c r="H2025" s="295">
        <v>38684.769999999997</v>
      </c>
      <c r="I2025" s="295">
        <v>23551.45</v>
      </c>
      <c r="J2025" s="295">
        <v>0</v>
      </c>
      <c r="K2025" s="295">
        <v>62236.22</v>
      </c>
      <c r="L2025" s="295">
        <v>258.69</v>
      </c>
      <c r="M2025" s="295">
        <v>0</v>
      </c>
      <c r="N2025" s="295">
        <v>0</v>
      </c>
      <c r="O2025" s="295">
        <v>0</v>
      </c>
      <c r="P2025" s="295">
        <v>0</v>
      </c>
      <c r="Q2025" s="295">
        <v>0</v>
      </c>
      <c r="R2025" s="295">
        <v>62236.22</v>
      </c>
      <c r="S2025" s="295">
        <v>55440.65</v>
      </c>
      <c r="T2025" s="295">
        <v>277.24</v>
      </c>
      <c r="U2025" s="295">
        <v>0</v>
      </c>
      <c r="V2025" s="295">
        <v>0</v>
      </c>
      <c r="W2025" s="295">
        <v>0</v>
      </c>
      <c r="X2025" s="295">
        <v>0</v>
      </c>
      <c r="Y2025" s="295">
        <v>0</v>
      </c>
      <c r="Z2025" s="295">
        <v>55717.89</v>
      </c>
      <c r="AA2025" s="295">
        <v>0</v>
      </c>
      <c r="AB2025" s="295">
        <v>0</v>
      </c>
      <c r="AC2025" s="295">
        <v>0</v>
      </c>
      <c r="AD2025" s="295">
        <v>0</v>
      </c>
      <c r="AE2025" s="295">
        <v>0</v>
      </c>
      <c r="AF2025" s="295">
        <v>0</v>
      </c>
      <c r="AG2025" s="295">
        <v>0</v>
      </c>
      <c r="AH2025" s="295">
        <v>0</v>
      </c>
      <c r="AI2025" s="295">
        <v>0</v>
      </c>
      <c r="AJ2025" s="295">
        <v>0</v>
      </c>
      <c r="AK2025" s="295">
        <v>0</v>
      </c>
      <c r="AL2025" s="295">
        <v>0</v>
      </c>
      <c r="AM2025" s="295">
        <v>0</v>
      </c>
      <c r="AN2025" s="295">
        <v>0</v>
      </c>
      <c r="AO2025" s="295">
        <v>0</v>
      </c>
      <c r="AP2025" s="295">
        <v>0</v>
      </c>
      <c r="AQ2025" s="295">
        <v>0</v>
      </c>
      <c r="AR2025" s="295">
        <v>0</v>
      </c>
      <c r="AS2025" s="295">
        <v>0</v>
      </c>
      <c r="AT2025" s="295">
        <f t="shared" si="31"/>
        <v>0</v>
      </c>
      <c r="AU2025" s="295">
        <v>23810.14</v>
      </c>
      <c r="AV2025" s="295">
        <v>55717.89</v>
      </c>
      <c r="AW2025" s="296">
        <v>101</v>
      </c>
      <c r="AX2025" s="296">
        <v>300</v>
      </c>
      <c r="AY2025" s="295">
        <v>394999.99</v>
      </c>
      <c r="AZ2025" s="295">
        <v>66002.960000000006</v>
      </c>
      <c r="BA2025" s="294">
        <v>63.869093999999997</v>
      </c>
      <c r="BB2025" s="294">
        <v>60.224132150810803</v>
      </c>
      <c r="BC2025" s="294">
        <v>8.6</v>
      </c>
      <c r="BD2025" s="294"/>
      <c r="BE2025" s="293" t="s">
        <v>4204</v>
      </c>
      <c r="BF2025" s="291"/>
      <c r="BG2025" s="293" t="s">
        <v>315</v>
      </c>
      <c r="BH2025" s="293" t="s">
        <v>179</v>
      </c>
      <c r="BI2025" s="293" t="s">
        <v>363</v>
      </c>
      <c r="BJ2025" s="293" t="s">
        <v>4205</v>
      </c>
      <c r="BK2025" s="292" t="s">
        <v>175</v>
      </c>
      <c r="BL2025" s="294">
        <v>487377.81349711999</v>
      </c>
      <c r="BM2025" s="292" t="s">
        <v>309</v>
      </c>
      <c r="BN2025" s="294"/>
      <c r="BO2025" s="297">
        <v>39133</v>
      </c>
      <c r="BP2025" s="297">
        <v>48264</v>
      </c>
      <c r="BQ2025" s="297" t="s">
        <v>4195</v>
      </c>
      <c r="BR2025" s="297" t="s">
        <v>4771</v>
      </c>
      <c r="BS2025" s="297">
        <v>39133</v>
      </c>
      <c r="BT2025" s="297">
        <v>48264</v>
      </c>
      <c r="BU2025" s="294">
        <v>23754.51</v>
      </c>
      <c r="BV2025" s="294">
        <v>45.53</v>
      </c>
      <c r="BW2025" s="294">
        <v>0</v>
      </c>
    </row>
    <row r="2026" spans="1:75" s="289" customFormat="1" ht="18.2" customHeight="1" x14ac:dyDescent="0.15">
      <c r="A2026" s="298">
        <v>2024</v>
      </c>
      <c r="B2026" s="299" t="s">
        <v>305</v>
      </c>
      <c r="C2026" s="299" t="s">
        <v>306</v>
      </c>
      <c r="D2026" s="313">
        <v>45170</v>
      </c>
      <c r="E2026" s="300" t="s">
        <v>3078</v>
      </c>
      <c r="F2026" s="309">
        <v>171</v>
      </c>
      <c r="G2026" s="309">
        <v>170</v>
      </c>
      <c r="H2026" s="302">
        <v>74167.55</v>
      </c>
      <c r="I2026" s="302">
        <v>44333.13</v>
      </c>
      <c r="J2026" s="302">
        <v>0</v>
      </c>
      <c r="K2026" s="302">
        <v>118500.68</v>
      </c>
      <c r="L2026" s="302">
        <v>475.38</v>
      </c>
      <c r="M2026" s="302">
        <v>0</v>
      </c>
      <c r="N2026" s="302">
        <v>0</v>
      </c>
      <c r="O2026" s="302">
        <v>0</v>
      </c>
      <c r="P2026" s="302">
        <v>0</v>
      </c>
      <c r="Q2026" s="302">
        <v>0</v>
      </c>
      <c r="R2026" s="302">
        <v>118500.68</v>
      </c>
      <c r="S2026" s="302">
        <v>136298.67000000001</v>
      </c>
      <c r="T2026" s="302">
        <v>587.16</v>
      </c>
      <c r="U2026" s="302">
        <v>0</v>
      </c>
      <c r="V2026" s="302">
        <v>0</v>
      </c>
      <c r="W2026" s="302">
        <v>0</v>
      </c>
      <c r="X2026" s="302">
        <v>0</v>
      </c>
      <c r="Y2026" s="302">
        <v>0</v>
      </c>
      <c r="Z2026" s="302">
        <v>136885.82999999999</v>
      </c>
      <c r="AA2026" s="302">
        <v>0</v>
      </c>
      <c r="AB2026" s="302">
        <v>0</v>
      </c>
      <c r="AC2026" s="302">
        <v>0</v>
      </c>
      <c r="AD2026" s="302">
        <v>0</v>
      </c>
      <c r="AE2026" s="302">
        <v>0</v>
      </c>
      <c r="AF2026" s="302">
        <v>0</v>
      </c>
      <c r="AG2026" s="302">
        <v>0</v>
      </c>
      <c r="AH2026" s="302">
        <v>0</v>
      </c>
      <c r="AI2026" s="302">
        <v>0</v>
      </c>
      <c r="AJ2026" s="302">
        <v>0</v>
      </c>
      <c r="AK2026" s="302">
        <v>0</v>
      </c>
      <c r="AL2026" s="302">
        <v>0</v>
      </c>
      <c r="AM2026" s="302">
        <v>0</v>
      </c>
      <c r="AN2026" s="302">
        <v>0</v>
      </c>
      <c r="AO2026" s="302">
        <v>0</v>
      </c>
      <c r="AP2026" s="302">
        <v>0</v>
      </c>
      <c r="AQ2026" s="302">
        <v>0</v>
      </c>
      <c r="AR2026" s="302">
        <v>0</v>
      </c>
      <c r="AS2026" s="302">
        <v>0</v>
      </c>
      <c r="AT2026" s="295">
        <f t="shared" si="31"/>
        <v>0</v>
      </c>
      <c r="AU2026" s="302">
        <v>44808.51</v>
      </c>
      <c r="AV2026" s="302">
        <v>136885.82999999999</v>
      </c>
      <c r="AW2026" s="303">
        <v>101</v>
      </c>
      <c r="AX2026" s="303">
        <v>300</v>
      </c>
      <c r="AY2026" s="302">
        <v>523000.01</v>
      </c>
      <c r="AZ2026" s="302">
        <v>121614.09</v>
      </c>
      <c r="BA2026" s="301">
        <v>88.967495</v>
      </c>
      <c r="BB2026" s="301">
        <v>86.6898618029917</v>
      </c>
      <c r="BC2026" s="301">
        <v>9.5</v>
      </c>
      <c r="BD2026" s="301"/>
      <c r="BE2026" s="300" t="s">
        <v>4204</v>
      </c>
      <c r="BF2026" s="298"/>
      <c r="BG2026" s="300" t="s">
        <v>324</v>
      </c>
      <c r="BH2026" s="300" t="s">
        <v>220</v>
      </c>
      <c r="BI2026" s="300" t="s">
        <v>839</v>
      </c>
      <c r="BJ2026" s="300" t="s">
        <v>4205</v>
      </c>
      <c r="BK2026" s="299" t="s">
        <v>175</v>
      </c>
      <c r="BL2026" s="301">
        <v>927990.20114528004</v>
      </c>
      <c r="BM2026" s="299" t="s">
        <v>309</v>
      </c>
      <c r="BN2026" s="301"/>
      <c r="BO2026" s="304">
        <v>39141</v>
      </c>
      <c r="BP2026" s="304">
        <v>48272</v>
      </c>
      <c r="BQ2026" s="297" t="s">
        <v>4195</v>
      </c>
      <c r="BR2026" s="297" t="s">
        <v>4771</v>
      </c>
      <c r="BS2026" s="297">
        <v>39141</v>
      </c>
      <c r="BT2026" s="297">
        <v>48272</v>
      </c>
      <c r="BU2026" s="301">
        <v>49481.78</v>
      </c>
      <c r="BV2026" s="301">
        <v>84.45</v>
      </c>
      <c r="BW2026" s="301">
        <v>0</v>
      </c>
    </row>
    <row r="2027" spans="1:75" s="289" customFormat="1" ht="18.2" customHeight="1" x14ac:dyDescent="0.15">
      <c r="A2027" s="291">
        <v>2025</v>
      </c>
      <c r="B2027" s="292" t="s">
        <v>305</v>
      </c>
      <c r="C2027" s="292" t="s">
        <v>306</v>
      </c>
      <c r="D2027" s="312">
        <v>45170</v>
      </c>
      <c r="E2027" s="293" t="s">
        <v>3079</v>
      </c>
      <c r="F2027" s="308">
        <v>128</v>
      </c>
      <c r="G2027" s="308">
        <v>127</v>
      </c>
      <c r="H2027" s="295">
        <v>9881.84</v>
      </c>
      <c r="I2027" s="295">
        <v>4882.5600000000004</v>
      </c>
      <c r="J2027" s="295">
        <v>0</v>
      </c>
      <c r="K2027" s="295">
        <v>14764.4</v>
      </c>
      <c r="L2027" s="295">
        <v>62.18</v>
      </c>
      <c r="M2027" s="295">
        <v>0</v>
      </c>
      <c r="N2027" s="295">
        <v>0</v>
      </c>
      <c r="O2027" s="295">
        <v>0</v>
      </c>
      <c r="P2027" s="295">
        <v>0</v>
      </c>
      <c r="Q2027" s="295">
        <v>0</v>
      </c>
      <c r="R2027" s="295">
        <v>14764.4</v>
      </c>
      <c r="S2027" s="295">
        <v>13368.61</v>
      </c>
      <c r="T2027" s="295">
        <v>81.53</v>
      </c>
      <c r="U2027" s="295">
        <v>0</v>
      </c>
      <c r="V2027" s="295">
        <v>0</v>
      </c>
      <c r="W2027" s="295">
        <v>0</v>
      </c>
      <c r="X2027" s="295">
        <v>0</v>
      </c>
      <c r="Y2027" s="295">
        <v>0</v>
      </c>
      <c r="Z2027" s="295">
        <v>13450.14</v>
      </c>
      <c r="AA2027" s="295">
        <v>0</v>
      </c>
      <c r="AB2027" s="295">
        <v>0</v>
      </c>
      <c r="AC2027" s="295">
        <v>0</v>
      </c>
      <c r="AD2027" s="295">
        <v>0</v>
      </c>
      <c r="AE2027" s="295">
        <v>0</v>
      </c>
      <c r="AF2027" s="295">
        <v>0</v>
      </c>
      <c r="AG2027" s="295">
        <v>0</v>
      </c>
      <c r="AH2027" s="295">
        <v>0</v>
      </c>
      <c r="AI2027" s="295">
        <v>0</v>
      </c>
      <c r="AJ2027" s="295">
        <v>0</v>
      </c>
      <c r="AK2027" s="295">
        <v>0</v>
      </c>
      <c r="AL2027" s="295">
        <v>0</v>
      </c>
      <c r="AM2027" s="295">
        <v>0</v>
      </c>
      <c r="AN2027" s="295">
        <v>0</v>
      </c>
      <c r="AO2027" s="295">
        <v>0</v>
      </c>
      <c r="AP2027" s="295">
        <v>0</v>
      </c>
      <c r="AQ2027" s="295">
        <v>0</v>
      </c>
      <c r="AR2027" s="295">
        <v>0</v>
      </c>
      <c r="AS2027" s="295">
        <v>0</v>
      </c>
      <c r="AT2027" s="295">
        <f t="shared" si="31"/>
        <v>0</v>
      </c>
      <c r="AU2027" s="295">
        <v>4944.74</v>
      </c>
      <c r="AV2027" s="295">
        <v>13450.14</v>
      </c>
      <c r="AW2027" s="296">
        <v>101</v>
      </c>
      <c r="AX2027" s="296">
        <v>300</v>
      </c>
      <c r="AY2027" s="295">
        <v>259100.01</v>
      </c>
      <c r="AZ2027" s="295">
        <v>15937.84</v>
      </c>
      <c r="BA2027" s="294">
        <v>23.508768</v>
      </c>
      <c r="BB2027" s="294">
        <v>21.777910573779099</v>
      </c>
      <c r="BC2027" s="294">
        <v>9.9</v>
      </c>
      <c r="BD2027" s="294"/>
      <c r="BE2027" s="293" t="s">
        <v>4204</v>
      </c>
      <c r="BF2027" s="291"/>
      <c r="BG2027" s="293" t="s">
        <v>312</v>
      </c>
      <c r="BH2027" s="293" t="s">
        <v>221</v>
      </c>
      <c r="BI2027" s="293" t="s">
        <v>798</v>
      </c>
      <c r="BJ2027" s="293" t="s">
        <v>4205</v>
      </c>
      <c r="BK2027" s="292" t="s">
        <v>175</v>
      </c>
      <c r="BL2027" s="294">
        <v>115621.4337824</v>
      </c>
      <c r="BM2027" s="292" t="s">
        <v>309</v>
      </c>
      <c r="BN2027" s="294"/>
      <c r="BO2027" s="297">
        <v>39132</v>
      </c>
      <c r="BP2027" s="297">
        <v>48263</v>
      </c>
      <c r="BQ2027" s="297" t="s">
        <v>4195</v>
      </c>
      <c r="BR2027" s="297" t="s">
        <v>4771</v>
      </c>
      <c r="BS2027" s="297">
        <v>39132</v>
      </c>
      <c r="BT2027" s="297">
        <v>48263</v>
      </c>
      <c r="BU2027" s="294">
        <v>7914.24</v>
      </c>
      <c r="BV2027" s="294">
        <v>26.27</v>
      </c>
      <c r="BW2027" s="294">
        <v>0</v>
      </c>
    </row>
    <row r="2028" spans="1:75" s="289" customFormat="1" ht="18.2" customHeight="1" x14ac:dyDescent="0.15">
      <c r="A2028" s="298">
        <v>2026</v>
      </c>
      <c r="B2028" s="299" t="s">
        <v>305</v>
      </c>
      <c r="C2028" s="299" t="s">
        <v>306</v>
      </c>
      <c r="D2028" s="313">
        <v>45170</v>
      </c>
      <c r="E2028" s="300" t="s">
        <v>3080</v>
      </c>
      <c r="F2028" s="309">
        <v>18</v>
      </c>
      <c r="G2028" s="309">
        <v>18</v>
      </c>
      <c r="H2028" s="302">
        <v>28197.46</v>
      </c>
      <c r="I2028" s="302">
        <v>2945.98</v>
      </c>
      <c r="J2028" s="302">
        <v>0</v>
      </c>
      <c r="K2028" s="302">
        <v>31143.439999999999</v>
      </c>
      <c r="L2028" s="302">
        <v>184.21</v>
      </c>
      <c r="M2028" s="302">
        <v>0</v>
      </c>
      <c r="N2028" s="302">
        <v>39.799999999999997</v>
      </c>
      <c r="O2028" s="302">
        <v>0</v>
      </c>
      <c r="P2028" s="302">
        <v>0</v>
      </c>
      <c r="Q2028" s="302">
        <v>0</v>
      </c>
      <c r="R2028" s="302">
        <v>31103.64</v>
      </c>
      <c r="S2028" s="302">
        <v>3838.95</v>
      </c>
      <c r="T2028" s="302">
        <v>213.83</v>
      </c>
      <c r="U2028" s="302">
        <v>0</v>
      </c>
      <c r="V2028" s="302">
        <v>236.03</v>
      </c>
      <c r="W2028" s="302">
        <v>0</v>
      </c>
      <c r="X2028" s="302">
        <v>0</v>
      </c>
      <c r="Y2028" s="302">
        <v>0</v>
      </c>
      <c r="Z2028" s="302">
        <v>3816.75</v>
      </c>
      <c r="AA2028" s="302">
        <v>0</v>
      </c>
      <c r="AB2028" s="302">
        <v>0</v>
      </c>
      <c r="AC2028" s="302">
        <v>0</v>
      </c>
      <c r="AD2028" s="302">
        <v>0</v>
      </c>
      <c r="AE2028" s="302">
        <v>0</v>
      </c>
      <c r="AF2028" s="302">
        <v>-51.16</v>
      </c>
      <c r="AG2028" s="302">
        <v>0</v>
      </c>
      <c r="AH2028" s="302">
        <v>0</v>
      </c>
      <c r="AI2028" s="302">
        <v>43.31</v>
      </c>
      <c r="AJ2028" s="302">
        <v>0</v>
      </c>
      <c r="AK2028" s="302">
        <v>0</v>
      </c>
      <c r="AL2028" s="302">
        <v>47.28</v>
      </c>
      <c r="AM2028" s="302">
        <v>0</v>
      </c>
      <c r="AN2028" s="302">
        <v>22.07</v>
      </c>
      <c r="AO2028" s="302">
        <v>58.53</v>
      </c>
      <c r="AP2028" s="302">
        <v>0</v>
      </c>
      <c r="AQ2028" s="302">
        <v>0</v>
      </c>
      <c r="AR2028" s="302">
        <v>0</v>
      </c>
      <c r="AS2028" s="302">
        <v>0</v>
      </c>
      <c r="AT2028" s="295">
        <f t="shared" si="31"/>
        <v>395.86</v>
      </c>
      <c r="AU2028" s="302">
        <v>3090.39</v>
      </c>
      <c r="AV2028" s="302">
        <v>3816.75</v>
      </c>
      <c r="AW2028" s="303">
        <v>101</v>
      </c>
      <c r="AX2028" s="303">
        <v>300</v>
      </c>
      <c r="AY2028" s="302">
        <v>205000.02</v>
      </c>
      <c r="AZ2028" s="302">
        <v>47046.07</v>
      </c>
      <c r="BA2028" s="301">
        <v>87.804872000000003</v>
      </c>
      <c r="BB2028" s="301">
        <v>58.050568919658502</v>
      </c>
      <c r="BC2028" s="301">
        <v>9.1</v>
      </c>
      <c r="BD2028" s="301"/>
      <c r="BE2028" s="300" t="s">
        <v>4204</v>
      </c>
      <c r="BF2028" s="298"/>
      <c r="BG2028" s="300" t="s">
        <v>333</v>
      </c>
      <c r="BH2028" s="300" t="s">
        <v>209</v>
      </c>
      <c r="BI2028" s="300" t="s">
        <v>791</v>
      </c>
      <c r="BJ2028" s="300" t="s">
        <v>4205</v>
      </c>
      <c r="BK2028" s="299" t="s">
        <v>175</v>
      </c>
      <c r="BL2028" s="301">
        <v>243575.59078944</v>
      </c>
      <c r="BM2028" s="299" t="s">
        <v>309</v>
      </c>
      <c r="BN2028" s="301"/>
      <c r="BO2028" s="304">
        <v>39141</v>
      </c>
      <c r="BP2028" s="304">
        <v>48272</v>
      </c>
      <c r="BQ2028" s="297" t="s">
        <v>4033</v>
      </c>
      <c r="BR2028" s="297" t="s">
        <v>4759</v>
      </c>
      <c r="BS2028" s="297">
        <v>39141</v>
      </c>
      <c r="BT2028" s="297">
        <v>48272</v>
      </c>
      <c r="BU2028" s="301">
        <v>2106.4699999999998</v>
      </c>
      <c r="BV2028" s="301">
        <v>43.31</v>
      </c>
      <c r="BW2028" s="301">
        <v>0</v>
      </c>
    </row>
    <row r="2029" spans="1:75" s="289" customFormat="1" ht="18.2" customHeight="1" x14ac:dyDescent="0.15">
      <c r="A2029" s="291">
        <v>2027</v>
      </c>
      <c r="B2029" s="292" t="s">
        <v>305</v>
      </c>
      <c r="C2029" s="292" t="s">
        <v>306</v>
      </c>
      <c r="D2029" s="312">
        <v>45170</v>
      </c>
      <c r="E2029" s="293" t="s">
        <v>3081</v>
      </c>
      <c r="F2029" s="308">
        <v>156</v>
      </c>
      <c r="G2029" s="308">
        <v>155</v>
      </c>
      <c r="H2029" s="295">
        <v>43106.19</v>
      </c>
      <c r="I2029" s="295">
        <v>24621.49</v>
      </c>
      <c r="J2029" s="295">
        <v>0</v>
      </c>
      <c r="K2029" s="295">
        <v>67727.679999999993</v>
      </c>
      <c r="L2029" s="295">
        <v>276.31</v>
      </c>
      <c r="M2029" s="295">
        <v>0</v>
      </c>
      <c r="N2029" s="295">
        <v>0</v>
      </c>
      <c r="O2029" s="295">
        <v>0</v>
      </c>
      <c r="P2029" s="295">
        <v>0</v>
      </c>
      <c r="Q2029" s="295">
        <v>0</v>
      </c>
      <c r="R2029" s="295">
        <v>67727.679999999993</v>
      </c>
      <c r="S2029" s="295">
        <v>71052.73</v>
      </c>
      <c r="T2029" s="295">
        <v>341.26</v>
      </c>
      <c r="U2029" s="295">
        <v>0</v>
      </c>
      <c r="V2029" s="295">
        <v>0</v>
      </c>
      <c r="W2029" s="295">
        <v>0</v>
      </c>
      <c r="X2029" s="295">
        <v>0</v>
      </c>
      <c r="Y2029" s="295">
        <v>0</v>
      </c>
      <c r="Z2029" s="295">
        <v>71393.990000000005</v>
      </c>
      <c r="AA2029" s="295">
        <v>0</v>
      </c>
      <c r="AB2029" s="295">
        <v>0</v>
      </c>
      <c r="AC2029" s="295">
        <v>0</v>
      </c>
      <c r="AD2029" s="295">
        <v>0</v>
      </c>
      <c r="AE2029" s="295">
        <v>0</v>
      </c>
      <c r="AF2029" s="295">
        <v>0</v>
      </c>
      <c r="AG2029" s="295">
        <v>0</v>
      </c>
      <c r="AH2029" s="295">
        <v>0</v>
      </c>
      <c r="AI2029" s="295">
        <v>0</v>
      </c>
      <c r="AJ2029" s="295">
        <v>0</v>
      </c>
      <c r="AK2029" s="295">
        <v>0</v>
      </c>
      <c r="AL2029" s="295">
        <v>0</v>
      </c>
      <c r="AM2029" s="295">
        <v>0</v>
      </c>
      <c r="AN2029" s="295">
        <v>0</v>
      </c>
      <c r="AO2029" s="295">
        <v>0</v>
      </c>
      <c r="AP2029" s="295">
        <v>0</v>
      </c>
      <c r="AQ2029" s="295">
        <v>0</v>
      </c>
      <c r="AR2029" s="295">
        <v>0</v>
      </c>
      <c r="AS2029" s="295">
        <v>0</v>
      </c>
      <c r="AT2029" s="295">
        <f t="shared" si="31"/>
        <v>0</v>
      </c>
      <c r="AU2029" s="295">
        <v>24897.8</v>
      </c>
      <c r="AV2029" s="295">
        <v>71393.990000000005</v>
      </c>
      <c r="AW2029" s="296">
        <v>101</v>
      </c>
      <c r="AX2029" s="296">
        <v>300</v>
      </c>
      <c r="AY2029" s="295">
        <v>377000.01</v>
      </c>
      <c r="AZ2029" s="295">
        <v>70684.240000000005</v>
      </c>
      <c r="BA2029" s="294">
        <v>71.618038999999996</v>
      </c>
      <c r="BB2029" s="294">
        <v>68.622420324806797</v>
      </c>
      <c r="BC2029" s="294">
        <v>9.5</v>
      </c>
      <c r="BD2029" s="294"/>
      <c r="BE2029" s="293" t="s">
        <v>4204</v>
      </c>
      <c r="BF2029" s="291"/>
      <c r="BG2029" s="293" t="s">
        <v>312</v>
      </c>
      <c r="BH2029" s="293" t="s">
        <v>365</v>
      </c>
      <c r="BI2029" s="293" t="s">
        <v>472</v>
      </c>
      <c r="BJ2029" s="293" t="s">
        <v>4205</v>
      </c>
      <c r="BK2029" s="292" t="s">
        <v>175</v>
      </c>
      <c r="BL2029" s="294">
        <v>530381.96393728</v>
      </c>
      <c r="BM2029" s="292" t="s">
        <v>309</v>
      </c>
      <c r="BN2029" s="294"/>
      <c r="BO2029" s="297">
        <v>39128</v>
      </c>
      <c r="BP2029" s="297">
        <v>48259</v>
      </c>
      <c r="BQ2029" s="297" t="s">
        <v>4033</v>
      </c>
      <c r="BR2029" s="297" t="s">
        <v>4759</v>
      </c>
      <c r="BS2029" s="297">
        <v>39128</v>
      </c>
      <c r="BT2029" s="297">
        <v>48259</v>
      </c>
      <c r="BU2029" s="294">
        <v>26758.3</v>
      </c>
      <c r="BV2029" s="294">
        <v>49.09</v>
      </c>
      <c r="BW2029" s="294">
        <v>0</v>
      </c>
    </row>
    <row r="2030" spans="1:75" s="289" customFormat="1" ht="18.2" customHeight="1" x14ac:dyDescent="0.15">
      <c r="A2030" s="298">
        <v>2028</v>
      </c>
      <c r="B2030" s="299" t="s">
        <v>305</v>
      </c>
      <c r="C2030" s="299" t="s">
        <v>306</v>
      </c>
      <c r="D2030" s="313">
        <v>45170</v>
      </c>
      <c r="E2030" s="300" t="s">
        <v>1101</v>
      </c>
      <c r="F2030" s="309">
        <v>156</v>
      </c>
      <c r="G2030" s="309">
        <v>155</v>
      </c>
      <c r="H2030" s="302">
        <v>33330.99</v>
      </c>
      <c r="I2030" s="302">
        <v>18846.73</v>
      </c>
      <c r="J2030" s="302">
        <v>0</v>
      </c>
      <c r="K2030" s="302">
        <v>52177.72</v>
      </c>
      <c r="L2030" s="302">
        <v>212.6</v>
      </c>
      <c r="M2030" s="302">
        <v>0</v>
      </c>
      <c r="N2030" s="302">
        <v>0</v>
      </c>
      <c r="O2030" s="302">
        <v>0</v>
      </c>
      <c r="P2030" s="302">
        <v>0</v>
      </c>
      <c r="Q2030" s="302">
        <v>0</v>
      </c>
      <c r="R2030" s="302">
        <v>52177.72</v>
      </c>
      <c r="S2030" s="302">
        <v>55437.02</v>
      </c>
      <c r="T2030" s="302">
        <v>266.64999999999998</v>
      </c>
      <c r="U2030" s="302">
        <v>0</v>
      </c>
      <c r="V2030" s="302">
        <v>0</v>
      </c>
      <c r="W2030" s="302">
        <v>0</v>
      </c>
      <c r="X2030" s="302">
        <v>0</v>
      </c>
      <c r="Y2030" s="302">
        <v>0</v>
      </c>
      <c r="Z2030" s="302">
        <v>55703.67</v>
      </c>
      <c r="AA2030" s="302">
        <v>0</v>
      </c>
      <c r="AB2030" s="302">
        <v>0</v>
      </c>
      <c r="AC2030" s="302">
        <v>0</v>
      </c>
      <c r="AD2030" s="302">
        <v>0</v>
      </c>
      <c r="AE2030" s="302">
        <v>0</v>
      </c>
      <c r="AF2030" s="302">
        <v>0</v>
      </c>
      <c r="AG2030" s="302">
        <v>0</v>
      </c>
      <c r="AH2030" s="302">
        <v>0</v>
      </c>
      <c r="AI2030" s="302">
        <v>0</v>
      </c>
      <c r="AJ2030" s="302">
        <v>0</v>
      </c>
      <c r="AK2030" s="302">
        <v>0</v>
      </c>
      <c r="AL2030" s="302">
        <v>0</v>
      </c>
      <c r="AM2030" s="302">
        <v>0</v>
      </c>
      <c r="AN2030" s="302">
        <v>0</v>
      </c>
      <c r="AO2030" s="302">
        <v>0</v>
      </c>
      <c r="AP2030" s="302">
        <v>0</v>
      </c>
      <c r="AQ2030" s="302">
        <v>0</v>
      </c>
      <c r="AR2030" s="302">
        <v>0</v>
      </c>
      <c r="AS2030" s="302">
        <v>0</v>
      </c>
      <c r="AT2030" s="295">
        <f t="shared" si="31"/>
        <v>0</v>
      </c>
      <c r="AU2030" s="302">
        <v>19059.330000000002</v>
      </c>
      <c r="AV2030" s="302">
        <v>55703.67</v>
      </c>
      <c r="AW2030" s="303">
        <v>101</v>
      </c>
      <c r="AX2030" s="303">
        <v>300</v>
      </c>
      <c r="AY2030" s="302">
        <v>230999.99</v>
      </c>
      <c r="AZ2030" s="302">
        <v>54419.75</v>
      </c>
      <c r="BA2030" s="301">
        <v>89.999998000000005</v>
      </c>
      <c r="BB2030" s="301">
        <v>86.292103430180404</v>
      </c>
      <c r="BC2030" s="301">
        <v>9.6</v>
      </c>
      <c r="BD2030" s="301"/>
      <c r="BE2030" s="300" t="s">
        <v>4204</v>
      </c>
      <c r="BF2030" s="298"/>
      <c r="BG2030" s="300" t="s">
        <v>315</v>
      </c>
      <c r="BH2030" s="300" t="s">
        <v>179</v>
      </c>
      <c r="BI2030" s="300" t="s">
        <v>840</v>
      </c>
      <c r="BJ2030" s="300" t="s">
        <v>4205</v>
      </c>
      <c r="BK2030" s="299" t="s">
        <v>175</v>
      </c>
      <c r="BL2030" s="301">
        <v>408608.73438112001</v>
      </c>
      <c r="BM2030" s="299" t="s">
        <v>309</v>
      </c>
      <c r="BN2030" s="301"/>
      <c r="BO2030" s="304">
        <v>39129</v>
      </c>
      <c r="BP2030" s="304">
        <v>48260</v>
      </c>
      <c r="BQ2030" s="297" t="s">
        <v>962</v>
      </c>
      <c r="BR2030" s="297" t="s">
        <v>4767</v>
      </c>
      <c r="BS2030" s="297">
        <v>39129</v>
      </c>
      <c r="BT2030" s="297">
        <v>48260</v>
      </c>
      <c r="BU2030" s="301">
        <v>22295.85</v>
      </c>
      <c r="BV2030" s="301">
        <v>49.33</v>
      </c>
      <c r="BW2030" s="301">
        <v>0</v>
      </c>
    </row>
    <row r="2031" spans="1:75" s="289" customFormat="1" ht="18.2" customHeight="1" x14ac:dyDescent="0.15">
      <c r="A2031" s="291">
        <v>2029</v>
      </c>
      <c r="B2031" s="292" t="s">
        <v>305</v>
      </c>
      <c r="C2031" s="292" t="s">
        <v>306</v>
      </c>
      <c r="D2031" s="312">
        <v>45170</v>
      </c>
      <c r="E2031" s="293" t="s">
        <v>3082</v>
      </c>
      <c r="F2031" s="308">
        <v>164</v>
      </c>
      <c r="G2031" s="308">
        <v>163</v>
      </c>
      <c r="H2031" s="295">
        <v>17374.79</v>
      </c>
      <c r="I2031" s="295">
        <v>9775.68</v>
      </c>
      <c r="J2031" s="295">
        <v>0</v>
      </c>
      <c r="K2031" s="295">
        <v>27150.47</v>
      </c>
      <c r="L2031" s="295">
        <v>109.29</v>
      </c>
      <c r="M2031" s="295">
        <v>0</v>
      </c>
      <c r="N2031" s="295">
        <v>0</v>
      </c>
      <c r="O2031" s="295">
        <v>0</v>
      </c>
      <c r="P2031" s="295">
        <v>0</v>
      </c>
      <c r="Q2031" s="295">
        <v>0</v>
      </c>
      <c r="R2031" s="295">
        <v>27150.47</v>
      </c>
      <c r="S2031" s="295">
        <v>31402.99</v>
      </c>
      <c r="T2031" s="295">
        <v>143.34</v>
      </c>
      <c r="U2031" s="295">
        <v>0</v>
      </c>
      <c r="V2031" s="295">
        <v>0</v>
      </c>
      <c r="W2031" s="295">
        <v>0</v>
      </c>
      <c r="X2031" s="295">
        <v>0</v>
      </c>
      <c r="Y2031" s="295">
        <v>0</v>
      </c>
      <c r="Z2031" s="295">
        <v>31546.33</v>
      </c>
      <c r="AA2031" s="295">
        <v>0</v>
      </c>
      <c r="AB2031" s="295">
        <v>0</v>
      </c>
      <c r="AC2031" s="295">
        <v>0</v>
      </c>
      <c r="AD2031" s="295">
        <v>0</v>
      </c>
      <c r="AE2031" s="295">
        <v>0</v>
      </c>
      <c r="AF2031" s="295">
        <v>0</v>
      </c>
      <c r="AG2031" s="295">
        <v>0</v>
      </c>
      <c r="AH2031" s="295">
        <v>0</v>
      </c>
      <c r="AI2031" s="295">
        <v>0</v>
      </c>
      <c r="AJ2031" s="295">
        <v>0</v>
      </c>
      <c r="AK2031" s="295">
        <v>0</v>
      </c>
      <c r="AL2031" s="295">
        <v>0</v>
      </c>
      <c r="AM2031" s="295">
        <v>0</v>
      </c>
      <c r="AN2031" s="295">
        <v>0</v>
      </c>
      <c r="AO2031" s="295">
        <v>0</v>
      </c>
      <c r="AP2031" s="295">
        <v>0</v>
      </c>
      <c r="AQ2031" s="295">
        <v>0</v>
      </c>
      <c r="AR2031" s="295">
        <v>0</v>
      </c>
      <c r="AS2031" s="295">
        <v>0</v>
      </c>
      <c r="AT2031" s="295">
        <f t="shared" si="31"/>
        <v>0</v>
      </c>
      <c r="AU2031" s="295">
        <v>9884.9699999999993</v>
      </c>
      <c r="AV2031" s="295">
        <v>31546.33</v>
      </c>
      <c r="AW2031" s="296">
        <v>101</v>
      </c>
      <c r="AX2031" s="296">
        <v>300</v>
      </c>
      <c r="AY2031" s="295">
        <v>272399.98</v>
      </c>
      <c r="AZ2031" s="295">
        <v>28018.01</v>
      </c>
      <c r="BA2031" s="294">
        <v>39.309547999999999</v>
      </c>
      <c r="BB2031" s="294">
        <v>38.092380711105498</v>
      </c>
      <c r="BC2031" s="294">
        <v>9.9</v>
      </c>
      <c r="BD2031" s="294"/>
      <c r="BE2031" s="293" t="s">
        <v>4204</v>
      </c>
      <c r="BF2031" s="291"/>
      <c r="BG2031" s="293" t="s">
        <v>312</v>
      </c>
      <c r="BH2031" s="293" t="s">
        <v>221</v>
      </c>
      <c r="BI2031" s="293" t="s">
        <v>798</v>
      </c>
      <c r="BJ2031" s="293" t="s">
        <v>4205</v>
      </c>
      <c r="BK2031" s="292" t="s">
        <v>175</v>
      </c>
      <c r="BL2031" s="294">
        <v>212617.93701512</v>
      </c>
      <c r="BM2031" s="292" t="s">
        <v>309</v>
      </c>
      <c r="BN2031" s="294"/>
      <c r="BO2031" s="297">
        <v>39132</v>
      </c>
      <c r="BP2031" s="297">
        <v>48263</v>
      </c>
      <c r="BQ2031" s="297" t="s">
        <v>936</v>
      </c>
      <c r="BR2031" s="297" t="s">
        <v>4769</v>
      </c>
      <c r="BS2031" s="297">
        <v>39132</v>
      </c>
      <c r="BT2031" s="297">
        <v>48263</v>
      </c>
      <c r="BU2031" s="294">
        <v>16651.39</v>
      </c>
      <c r="BV2031" s="294">
        <v>46.18</v>
      </c>
      <c r="BW2031" s="294">
        <v>0</v>
      </c>
    </row>
    <row r="2032" spans="1:75" s="289" customFormat="1" ht="18.2" customHeight="1" x14ac:dyDescent="0.15">
      <c r="A2032" s="298">
        <v>2030</v>
      </c>
      <c r="B2032" s="299" t="s">
        <v>305</v>
      </c>
      <c r="C2032" s="299" t="s">
        <v>306</v>
      </c>
      <c r="D2032" s="313">
        <v>45170</v>
      </c>
      <c r="E2032" s="300" t="s">
        <v>3083</v>
      </c>
      <c r="F2032" s="309">
        <v>140</v>
      </c>
      <c r="G2032" s="309">
        <v>139</v>
      </c>
      <c r="H2032" s="302">
        <v>48881.72</v>
      </c>
      <c r="I2032" s="302">
        <v>48368.24</v>
      </c>
      <c r="J2032" s="302">
        <v>0</v>
      </c>
      <c r="K2032" s="302">
        <v>97249.96</v>
      </c>
      <c r="L2032" s="302">
        <v>550.75</v>
      </c>
      <c r="M2032" s="302">
        <v>0</v>
      </c>
      <c r="N2032" s="302">
        <v>0</v>
      </c>
      <c r="O2032" s="302">
        <v>0</v>
      </c>
      <c r="P2032" s="302">
        <v>0</v>
      </c>
      <c r="Q2032" s="302">
        <v>0</v>
      </c>
      <c r="R2032" s="302">
        <v>97249.96</v>
      </c>
      <c r="S2032" s="302">
        <v>76426.41</v>
      </c>
      <c r="T2032" s="302">
        <v>350.32</v>
      </c>
      <c r="U2032" s="302">
        <v>0</v>
      </c>
      <c r="V2032" s="302">
        <v>0</v>
      </c>
      <c r="W2032" s="302">
        <v>0</v>
      </c>
      <c r="X2032" s="302">
        <v>0</v>
      </c>
      <c r="Y2032" s="302">
        <v>0</v>
      </c>
      <c r="Z2032" s="302">
        <v>76776.73</v>
      </c>
      <c r="AA2032" s="302">
        <v>0</v>
      </c>
      <c r="AB2032" s="302">
        <v>0</v>
      </c>
      <c r="AC2032" s="302">
        <v>0</v>
      </c>
      <c r="AD2032" s="302">
        <v>0</v>
      </c>
      <c r="AE2032" s="302">
        <v>0</v>
      </c>
      <c r="AF2032" s="302">
        <v>0</v>
      </c>
      <c r="AG2032" s="302">
        <v>0</v>
      </c>
      <c r="AH2032" s="302">
        <v>0</v>
      </c>
      <c r="AI2032" s="302">
        <v>0</v>
      </c>
      <c r="AJ2032" s="302">
        <v>0</v>
      </c>
      <c r="AK2032" s="302">
        <v>0</v>
      </c>
      <c r="AL2032" s="302">
        <v>0</v>
      </c>
      <c r="AM2032" s="302">
        <v>0</v>
      </c>
      <c r="AN2032" s="302">
        <v>0</v>
      </c>
      <c r="AO2032" s="302">
        <v>0</v>
      </c>
      <c r="AP2032" s="302">
        <v>0</v>
      </c>
      <c r="AQ2032" s="302">
        <v>0</v>
      </c>
      <c r="AR2032" s="302">
        <v>0</v>
      </c>
      <c r="AS2032" s="302">
        <v>0</v>
      </c>
      <c r="AT2032" s="295">
        <f t="shared" si="31"/>
        <v>0</v>
      </c>
      <c r="AU2032" s="302">
        <v>48918.99</v>
      </c>
      <c r="AV2032" s="302">
        <v>76776.73</v>
      </c>
      <c r="AW2032" s="303">
        <v>102</v>
      </c>
      <c r="AX2032" s="303">
        <v>300</v>
      </c>
      <c r="AY2032" s="302">
        <v>483999.99</v>
      </c>
      <c r="AZ2032" s="302">
        <v>110972.49</v>
      </c>
      <c r="BA2032" s="301">
        <v>87.809918999999994</v>
      </c>
      <c r="BB2032" s="301">
        <v>76.951604044869498</v>
      </c>
      <c r="BC2032" s="301">
        <v>8.6</v>
      </c>
      <c r="BD2032" s="301"/>
      <c r="BE2032" s="300" t="s">
        <v>4204</v>
      </c>
      <c r="BF2032" s="298"/>
      <c r="BG2032" s="300" t="s">
        <v>351</v>
      </c>
      <c r="BH2032" s="300" t="s">
        <v>352</v>
      </c>
      <c r="BI2032" s="300" t="s">
        <v>353</v>
      </c>
      <c r="BJ2032" s="300" t="s">
        <v>4205</v>
      </c>
      <c r="BK2032" s="299" t="s">
        <v>175</v>
      </c>
      <c r="BL2032" s="301">
        <v>761573.77275616</v>
      </c>
      <c r="BM2032" s="299" t="s">
        <v>309</v>
      </c>
      <c r="BN2032" s="301"/>
      <c r="BO2032" s="304">
        <v>39150</v>
      </c>
      <c r="BP2032" s="304">
        <v>48282</v>
      </c>
      <c r="BQ2032" s="297" t="s">
        <v>946</v>
      </c>
      <c r="BR2032" s="297" t="s">
        <v>4775</v>
      </c>
      <c r="BS2032" s="297">
        <v>39150</v>
      </c>
      <c r="BT2032" s="297">
        <v>48282</v>
      </c>
      <c r="BU2032" s="301">
        <v>36535.75</v>
      </c>
      <c r="BV2032" s="301">
        <v>76.540000000000006</v>
      </c>
      <c r="BW2032" s="301">
        <v>0</v>
      </c>
    </row>
    <row r="2033" spans="1:75" s="289" customFormat="1" ht="18.2" customHeight="1" x14ac:dyDescent="0.15">
      <c r="A2033" s="291">
        <v>2031</v>
      </c>
      <c r="B2033" s="292" t="s">
        <v>305</v>
      </c>
      <c r="C2033" s="292" t="s">
        <v>306</v>
      </c>
      <c r="D2033" s="312">
        <v>45170</v>
      </c>
      <c r="E2033" s="293" t="s">
        <v>3084</v>
      </c>
      <c r="F2033" s="308">
        <v>163</v>
      </c>
      <c r="G2033" s="308">
        <v>162</v>
      </c>
      <c r="H2033" s="295">
        <v>66897.679999999993</v>
      </c>
      <c r="I2033" s="295">
        <v>41630.69</v>
      </c>
      <c r="J2033" s="295">
        <v>0</v>
      </c>
      <c r="K2033" s="295">
        <v>108528.37</v>
      </c>
      <c r="L2033" s="295">
        <v>435.22</v>
      </c>
      <c r="M2033" s="295">
        <v>0</v>
      </c>
      <c r="N2033" s="295">
        <v>0</v>
      </c>
      <c r="O2033" s="295">
        <v>0</v>
      </c>
      <c r="P2033" s="295">
        <v>0</v>
      </c>
      <c r="Q2033" s="295">
        <v>0</v>
      </c>
      <c r="R2033" s="295">
        <v>108528.37</v>
      </c>
      <c r="S2033" s="295">
        <v>106542.61</v>
      </c>
      <c r="T2033" s="295">
        <v>479.43</v>
      </c>
      <c r="U2033" s="295">
        <v>0</v>
      </c>
      <c r="V2033" s="295">
        <v>0</v>
      </c>
      <c r="W2033" s="295">
        <v>0</v>
      </c>
      <c r="X2033" s="295">
        <v>0</v>
      </c>
      <c r="Y2033" s="295">
        <v>0</v>
      </c>
      <c r="Z2033" s="295">
        <v>107022.04</v>
      </c>
      <c r="AA2033" s="295">
        <v>0</v>
      </c>
      <c r="AB2033" s="295">
        <v>0</v>
      </c>
      <c r="AC2033" s="295">
        <v>0</v>
      </c>
      <c r="AD2033" s="295">
        <v>0</v>
      </c>
      <c r="AE2033" s="295">
        <v>0</v>
      </c>
      <c r="AF2033" s="295">
        <v>0</v>
      </c>
      <c r="AG2033" s="295">
        <v>0</v>
      </c>
      <c r="AH2033" s="295">
        <v>0</v>
      </c>
      <c r="AI2033" s="295">
        <v>0</v>
      </c>
      <c r="AJ2033" s="295">
        <v>0</v>
      </c>
      <c r="AK2033" s="295">
        <v>0</v>
      </c>
      <c r="AL2033" s="295">
        <v>0</v>
      </c>
      <c r="AM2033" s="295">
        <v>0</v>
      </c>
      <c r="AN2033" s="295">
        <v>0</v>
      </c>
      <c r="AO2033" s="295">
        <v>0</v>
      </c>
      <c r="AP2033" s="295">
        <v>0</v>
      </c>
      <c r="AQ2033" s="295">
        <v>0</v>
      </c>
      <c r="AR2033" s="295">
        <v>0</v>
      </c>
      <c r="AS2033" s="295">
        <v>0</v>
      </c>
      <c r="AT2033" s="295">
        <f t="shared" si="31"/>
        <v>0</v>
      </c>
      <c r="AU2033" s="295">
        <v>42065.91</v>
      </c>
      <c r="AV2033" s="295">
        <v>107022.04</v>
      </c>
      <c r="AW2033" s="296">
        <v>103</v>
      </c>
      <c r="AX2033" s="296">
        <v>300</v>
      </c>
      <c r="AY2033" s="295">
        <v>579999.99</v>
      </c>
      <c r="AZ2033" s="295">
        <v>112645.12</v>
      </c>
      <c r="BA2033" s="294">
        <v>74.482759999999999</v>
      </c>
      <c r="BB2033" s="294">
        <v>71.760698873605904</v>
      </c>
      <c r="BC2033" s="294">
        <v>8.6</v>
      </c>
      <c r="BD2033" s="294"/>
      <c r="BE2033" s="293" t="s">
        <v>4204</v>
      </c>
      <c r="BF2033" s="291"/>
      <c r="BG2033" s="293" t="s">
        <v>326</v>
      </c>
      <c r="BH2033" s="293" t="s">
        <v>239</v>
      </c>
      <c r="BI2033" s="293" t="s">
        <v>383</v>
      </c>
      <c r="BJ2033" s="293" t="s">
        <v>4205</v>
      </c>
      <c r="BK2033" s="292" t="s">
        <v>175</v>
      </c>
      <c r="BL2033" s="294">
        <v>849896.08419352002</v>
      </c>
      <c r="BM2033" s="292" t="s">
        <v>309</v>
      </c>
      <c r="BN2033" s="294"/>
      <c r="BO2033" s="297">
        <v>39175</v>
      </c>
      <c r="BP2033" s="297">
        <v>48307</v>
      </c>
      <c r="BQ2033" s="297" t="s">
        <v>962</v>
      </c>
      <c r="BR2033" s="297" t="s">
        <v>4767</v>
      </c>
      <c r="BS2033" s="297">
        <v>39175</v>
      </c>
      <c r="BT2033" s="297">
        <v>48307</v>
      </c>
      <c r="BU2033" s="294">
        <v>44036.09</v>
      </c>
      <c r="BV2033" s="294">
        <v>77.7</v>
      </c>
      <c r="BW2033" s="294">
        <v>0</v>
      </c>
    </row>
    <row r="2034" spans="1:75" s="289" customFormat="1" ht="18.2" customHeight="1" x14ac:dyDescent="0.15">
      <c r="A2034" s="298">
        <v>2032</v>
      </c>
      <c r="B2034" s="299" t="s">
        <v>305</v>
      </c>
      <c r="C2034" s="299" t="s">
        <v>306</v>
      </c>
      <c r="D2034" s="313">
        <v>45170</v>
      </c>
      <c r="E2034" s="300" t="s">
        <v>3085</v>
      </c>
      <c r="F2034" s="309">
        <v>95</v>
      </c>
      <c r="G2034" s="309">
        <v>95</v>
      </c>
      <c r="H2034" s="302">
        <v>0</v>
      </c>
      <c r="I2034" s="302">
        <v>101302.29</v>
      </c>
      <c r="J2034" s="302">
        <v>0</v>
      </c>
      <c r="K2034" s="302">
        <v>101302.29</v>
      </c>
      <c r="L2034" s="302">
        <v>0</v>
      </c>
      <c r="M2034" s="302">
        <v>0</v>
      </c>
      <c r="N2034" s="302">
        <v>0</v>
      </c>
      <c r="O2034" s="302">
        <v>0</v>
      </c>
      <c r="P2034" s="302">
        <v>0</v>
      </c>
      <c r="Q2034" s="302">
        <v>0</v>
      </c>
      <c r="R2034" s="302">
        <v>101302.29</v>
      </c>
      <c r="S2034" s="302">
        <v>42967</v>
      </c>
      <c r="T2034" s="302">
        <v>0</v>
      </c>
      <c r="U2034" s="302">
        <v>0</v>
      </c>
      <c r="V2034" s="302">
        <v>0</v>
      </c>
      <c r="W2034" s="302">
        <v>0</v>
      </c>
      <c r="X2034" s="302">
        <v>0</v>
      </c>
      <c r="Y2034" s="302">
        <v>0</v>
      </c>
      <c r="Z2034" s="302">
        <v>42967</v>
      </c>
      <c r="AA2034" s="302">
        <v>0</v>
      </c>
      <c r="AB2034" s="302">
        <v>0</v>
      </c>
      <c r="AC2034" s="302">
        <v>0</v>
      </c>
      <c r="AD2034" s="302">
        <v>0</v>
      </c>
      <c r="AE2034" s="302">
        <v>0</v>
      </c>
      <c r="AF2034" s="302">
        <v>0</v>
      </c>
      <c r="AG2034" s="302">
        <v>0</v>
      </c>
      <c r="AH2034" s="302">
        <v>0</v>
      </c>
      <c r="AI2034" s="302">
        <v>0</v>
      </c>
      <c r="AJ2034" s="302">
        <v>0</v>
      </c>
      <c r="AK2034" s="302">
        <v>0</v>
      </c>
      <c r="AL2034" s="302">
        <v>0</v>
      </c>
      <c r="AM2034" s="302">
        <v>0</v>
      </c>
      <c r="AN2034" s="302">
        <v>0</v>
      </c>
      <c r="AO2034" s="302">
        <v>0</v>
      </c>
      <c r="AP2034" s="302">
        <v>0</v>
      </c>
      <c r="AQ2034" s="302">
        <v>0</v>
      </c>
      <c r="AR2034" s="302">
        <v>0</v>
      </c>
      <c r="AS2034" s="302">
        <v>0</v>
      </c>
      <c r="AT2034" s="295">
        <f t="shared" si="31"/>
        <v>0</v>
      </c>
      <c r="AU2034" s="302">
        <v>101302.29</v>
      </c>
      <c r="AV2034" s="302">
        <v>42967</v>
      </c>
      <c r="AW2034" s="303">
        <v>0</v>
      </c>
      <c r="AX2034" s="303">
        <v>120</v>
      </c>
      <c r="AY2034" s="302">
        <v>524000</v>
      </c>
      <c r="AZ2034" s="302">
        <v>117556.09</v>
      </c>
      <c r="BA2034" s="301">
        <v>85.706107000000003</v>
      </c>
      <c r="BB2034" s="301">
        <v>73.856019761162798</v>
      </c>
      <c r="BC2034" s="301">
        <v>9.5</v>
      </c>
      <c r="BD2034" s="301"/>
      <c r="BE2034" s="300" t="s">
        <v>4204</v>
      </c>
      <c r="BF2034" s="298"/>
      <c r="BG2034" s="300" t="s">
        <v>326</v>
      </c>
      <c r="BH2034" s="300" t="s">
        <v>190</v>
      </c>
      <c r="BI2034" s="300" t="s">
        <v>469</v>
      </c>
      <c r="BJ2034" s="300" t="s">
        <v>4205</v>
      </c>
      <c r="BK2034" s="299" t="s">
        <v>175</v>
      </c>
      <c r="BL2034" s="301">
        <v>793307.95800983999</v>
      </c>
      <c r="BM2034" s="299" t="s">
        <v>309</v>
      </c>
      <c r="BN2034" s="301"/>
      <c r="BO2034" s="304">
        <v>39129</v>
      </c>
      <c r="BP2034" s="304">
        <v>42782</v>
      </c>
      <c r="BQ2034" s="297" t="s">
        <v>937</v>
      </c>
      <c r="BR2034" s="297" t="s">
        <v>4765</v>
      </c>
      <c r="BS2034" s="297">
        <v>39129</v>
      </c>
      <c r="BT2034" s="297">
        <v>42782</v>
      </c>
      <c r="BU2034" s="301">
        <v>23212.62</v>
      </c>
      <c r="BV2034" s="301">
        <v>0</v>
      </c>
      <c r="BW2034" s="301">
        <v>0</v>
      </c>
    </row>
    <row r="2035" spans="1:75" s="289" customFormat="1" ht="18.2" customHeight="1" x14ac:dyDescent="0.15">
      <c r="A2035" s="291">
        <v>2033</v>
      </c>
      <c r="B2035" s="292" t="s">
        <v>305</v>
      </c>
      <c r="C2035" s="292" t="s">
        <v>306</v>
      </c>
      <c r="D2035" s="312">
        <v>45170</v>
      </c>
      <c r="E2035" s="293" t="s">
        <v>3086</v>
      </c>
      <c r="F2035" s="308">
        <v>0</v>
      </c>
      <c r="G2035" s="308">
        <v>0</v>
      </c>
      <c r="H2035" s="295">
        <v>10155.51</v>
      </c>
      <c r="I2035" s="295">
        <v>0</v>
      </c>
      <c r="J2035" s="295">
        <v>0</v>
      </c>
      <c r="K2035" s="295">
        <v>10155.51</v>
      </c>
      <c r="L2035" s="295">
        <v>187.29</v>
      </c>
      <c r="M2035" s="295">
        <v>0</v>
      </c>
      <c r="N2035" s="295">
        <v>0</v>
      </c>
      <c r="O2035" s="295">
        <v>187.29</v>
      </c>
      <c r="P2035" s="295">
        <v>0</v>
      </c>
      <c r="Q2035" s="295">
        <v>0</v>
      </c>
      <c r="R2035" s="295">
        <v>9968.2199999999993</v>
      </c>
      <c r="S2035" s="295">
        <v>0</v>
      </c>
      <c r="T2035" s="295">
        <v>83.78</v>
      </c>
      <c r="U2035" s="295">
        <v>0</v>
      </c>
      <c r="V2035" s="295">
        <v>0</v>
      </c>
      <c r="W2035" s="295">
        <v>83.78</v>
      </c>
      <c r="X2035" s="295">
        <v>0</v>
      </c>
      <c r="Y2035" s="295">
        <v>0</v>
      </c>
      <c r="Z2035" s="295">
        <v>0</v>
      </c>
      <c r="AA2035" s="295">
        <v>44.51</v>
      </c>
      <c r="AB2035" s="295">
        <v>0</v>
      </c>
      <c r="AC2035" s="295">
        <v>0</v>
      </c>
      <c r="AD2035" s="295">
        <v>0</v>
      </c>
      <c r="AE2035" s="295">
        <v>0</v>
      </c>
      <c r="AF2035" s="295">
        <v>-14.71</v>
      </c>
      <c r="AG2035" s="295">
        <v>13.73</v>
      </c>
      <c r="AH2035" s="295">
        <v>44.11</v>
      </c>
      <c r="AI2035" s="295">
        <v>0</v>
      </c>
      <c r="AJ2035" s="295">
        <v>0</v>
      </c>
      <c r="AK2035" s="295">
        <v>0</v>
      </c>
      <c r="AL2035" s="295">
        <v>0</v>
      </c>
      <c r="AM2035" s="295">
        <v>0</v>
      </c>
      <c r="AN2035" s="295">
        <v>0</v>
      </c>
      <c r="AO2035" s="295">
        <v>0</v>
      </c>
      <c r="AP2035" s="295">
        <v>0.84</v>
      </c>
      <c r="AQ2035" s="295">
        <v>0</v>
      </c>
      <c r="AR2035" s="295">
        <v>0.72</v>
      </c>
      <c r="AS2035" s="295">
        <v>0</v>
      </c>
      <c r="AT2035" s="295">
        <f t="shared" si="31"/>
        <v>358.83</v>
      </c>
      <c r="AU2035" s="295">
        <v>0</v>
      </c>
      <c r="AV2035" s="295">
        <v>0</v>
      </c>
      <c r="AW2035" s="296">
        <v>44</v>
      </c>
      <c r="AX2035" s="296">
        <v>240</v>
      </c>
      <c r="AY2035" s="295">
        <v>359500.01</v>
      </c>
      <c r="AZ2035" s="295">
        <v>28283.46</v>
      </c>
      <c r="BA2035" s="294">
        <v>30.180803000000001</v>
      </c>
      <c r="BB2035" s="294">
        <v>10.6369193896595</v>
      </c>
      <c r="BC2035" s="294">
        <v>9.9</v>
      </c>
      <c r="BD2035" s="294"/>
      <c r="BE2035" s="293" t="s">
        <v>4204</v>
      </c>
      <c r="BF2035" s="291"/>
      <c r="BG2035" s="293" t="s">
        <v>312</v>
      </c>
      <c r="BH2035" s="293" t="s">
        <v>196</v>
      </c>
      <c r="BI2035" s="293" t="s">
        <v>773</v>
      </c>
      <c r="BJ2035" s="293" t="s">
        <v>103</v>
      </c>
      <c r="BK2035" s="292" t="s">
        <v>175</v>
      </c>
      <c r="BL2035" s="294">
        <v>78062.08776912</v>
      </c>
      <c r="BM2035" s="292" t="s">
        <v>309</v>
      </c>
      <c r="BN2035" s="294"/>
      <c r="BO2035" s="297">
        <v>39211</v>
      </c>
      <c r="BP2035" s="297">
        <v>46516</v>
      </c>
      <c r="BQ2035" s="297" t="s">
        <v>4757</v>
      </c>
      <c r="BR2035" s="297" t="s">
        <v>4764</v>
      </c>
      <c r="BS2035" s="297">
        <v>39211</v>
      </c>
      <c r="BT2035" s="297">
        <v>46516</v>
      </c>
      <c r="BU2035" s="294">
        <v>0</v>
      </c>
      <c r="BV2035" s="294">
        <v>44.51</v>
      </c>
      <c r="BW2035" s="294">
        <v>0</v>
      </c>
    </row>
    <row r="2036" spans="1:75" s="289" customFormat="1" ht="18.2" customHeight="1" x14ac:dyDescent="0.15">
      <c r="A2036" s="298">
        <v>2034</v>
      </c>
      <c r="B2036" s="299" t="s">
        <v>305</v>
      </c>
      <c r="C2036" s="299" t="s">
        <v>306</v>
      </c>
      <c r="D2036" s="313">
        <v>45170</v>
      </c>
      <c r="E2036" s="300" t="s">
        <v>3087</v>
      </c>
      <c r="F2036" s="309">
        <v>168</v>
      </c>
      <c r="G2036" s="309">
        <v>167</v>
      </c>
      <c r="H2036" s="302">
        <v>21967.87</v>
      </c>
      <c r="I2036" s="302">
        <v>43753.27</v>
      </c>
      <c r="J2036" s="302">
        <v>0</v>
      </c>
      <c r="K2036" s="302">
        <v>65721.14</v>
      </c>
      <c r="L2036" s="302">
        <v>450.16</v>
      </c>
      <c r="M2036" s="302">
        <v>0</v>
      </c>
      <c r="N2036" s="302">
        <v>0</v>
      </c>
      <c r="O2036" s="302">
        <v>0</v>
      </c>
      <c r="P2036" s="302">
        <v>0</v>
      </c>
      <c r="Q2036" s="302">
        <v>0</v>
      </c>
      <c r="R2036" s="302">
        <v>65721.14</v>
      </c>
      <c r="S2036" s="302">
        <v>57639.85</v>
      </c>
      <c r="T2036" s="302">
        <v>157.44</v>
      </c>
      <c r="U2036" s="302">
        <v>0</v>
      </c>
      <c r="V2036" s="302">
        <v>0</v>
      </c>
      <c r="W2036" s="302">
        <v>0</v>
      </c>
      <c r="X2036" s="302">
        <v>0</v>
      </c>
      <c r="Y2036" s="302">
        <v>0</v>
      </c>
      <c r="Z2036" s="302">
        <v>57797.29</v>
      </c>
      <c r="AA2036" s="302">
        <v>0</v>
      </c>
      <c r="AB2036" s="302">
        <v>0</v>
      </c>
      <c r="AC2036" s="302">
        <v>0</v>
      </c>
      <c r="AD2036" s="302">
        <v>0</v>
      </c>
      <c r="AE2036" s="302">
        <v>0</v>
      </c>
      <c r="AF2036" s="302">
        <v>0</v>
      </c>
      <c r="AG2036" s="302">
        <v>0</v>
      </c>
      <c r="AH2036" s="302">
        <v>0</v>
      </c>
      <c r="AI2036" s="302">
        <v>0</v>
      </c>
      <c r="AJ2036" s="302">
        <v>0</v>
      </c>
      <c r="AK2036" s="302">
        <v>0</v>
      </c>
      <c r="AL2036" s="302">
        <v>0</v>
      </c>
      <c r="AM2036" s="302">
        <v>0</v>
      </c>
      <c r="AN2036" s="302">
        <v>0</v>
      </c>
      <c r="AO2036" s="302">
        <v>0</v>
      </c>
      <c r="AP2036" s="302">
        <v>0</v>
      </c>
      <c r="AQ2036" s="302">
        <v>0</v>
      </c>
      <c r="AR2036" s="302">
        <v>0</v>
      </c>
      <c r="AS2036" s="302">
        <v>0</v>
      </c>
      <c r="AT2036" s="295">
        <f t="shared" si="31"/>
        <v>0</v>
      </c>
      <c r="AU2036" s="302">
        <v>44203.43</v>
      </c>
      <c r="AV2036" s="302">
        <v>57797.29</v>
      </c>
      <c r="AW2036" s="303">
        <v>41</v>
      </c>
      <c r="AX2036" s="303">
        <v>240</v>
      </c>
      <c r="AY2036" s="302">
        <v>294999.99</v>
      </c>
      <c r="AZ2036" s="302">
        <v>69506.17</v>
      </c>
      <c r="BA2036" s="301">
        <v>90.000009000000006</v>
      </c>
      <c r="BB2036" s="301">
        <v>85.098965911806999</v>
      </c>
      <c r="BC2036" s="301">
        <v>8.6</v>
      </c>
      <c r="BD2036" s="301"/>
      <c r="BE2036" s="300" t="s">
        <v>4204</v>
      </c>
      <c r="BF2036" s="298"/>
      <c r="BG2036" s="300" t="s">
        <v>312</v>
      </c>
      <c r="BH2036" s="300" t="s">
        <v>196</v>
      </c>
      <c r="BI2036" s="300" t="s">
        <v>240</v>
      </c>
      <c r="BJ2036" s="300" t="s">
        <v>4205</v>
      </c>
      <c r="BK2036" s="299" t="s">
        <v>175</v>
      </c>
      <c r="BL2036" s="301">
        <v>514668.55656944</v>
      </c>
      <c r="BM2036" s="299" t="s">
        <v>309</v>
      </c>
      <c r="BN2036" s="301"/>
      <c r="BO2036" s="304">
        <v>39128</v>
      </c>
      <c r="BP2036" s="304">
        <v>46433</v>
      </c>
      <c r="BQ2036" s="297" t="s">
        <v>931</v>
      </c>
      <c r="BR2036" s="297" t="s">
        <v>4779</v>
      </c>
      <c r="BS2036" s="297">
        <v>39128</v>
      </c>
      <c r="BT2036" s="297">
        <v>46433</v>
      </c>
      <c r="BU2036" s="301">
        <v>26492.32</v>
      </c>
      <c r="BV2036" s="301">
        <v>45.17</v>
      </c>
      <c r="BW2036" s="301">
        <v>0</v>
      </c>
    </row>
    <row r="2037" spans="1:75" s="289" customFormat="1" ht="18.2" customHeight="1" x14ac:dyDescent="0.15">
      <c r="A2037" s="291">
        <v>2035</v>
      </c>
      <c r="B2037" s="292" t="s">
        <v>305</v>
      </c>
      <c r="C2037" s="292" t="s">
        <v>306</v>
      </c>
      <c r="D2037" s="312">
        <v>45170</v>
      </c>
      <c r="E2037" s="293" t="s">
        <v>3088</v>
      </c>
      <c r="F2037" s="308">
        <v>158</v>
      </c>
      <c r="G2037" s="308">
        <v>157</v>
      </c>
      <c r="H2037" s="295">
        <v>75706.679999999993</v>
      </c>
      <c r="I2037" s="295">
        <v>47619.34</v>
      </c>
      <c r="J2037" s="295">
        <v>0</v>
      </c>
      <c r="K2037" s="295">
        <v>123326.02</v>
      </c>
      <c r="L2037" s="295">
        <v>506.27</v>
      </c>
      <c r="M2037" s="295">
        <v>0</v>
      </c>
      <c r="N2037" s="295">
        <v>0</v>
      </c>
      <c r="O2037" s="295">
        <v>0</v>
      </c>
      <c r="P2037" s="295">
        <v>0</v>
      </c>
      <c r="Q2037" s="295">
        <v>0</v>
      </c>
      <c r="R2037" s="295">
        <v>123326.02</v>
      </c>
      <c r="S2037" s="295">
        <v>117046.98</v>
      </c>
      <c r="T2037" s="295">
        <v>542.55999999999995</v>
      </c>
      <c r="U2037" s="295">
        <v>0</v>
      </c>
      <c r="V2037" s="295">
        <v>0</v>
      </c>
      <c r="W2037" s="295">
        <v>0</v>
      </c>
      <c r="X2037" s="295">
        <v>0</v>
      </c>
      <c r="Y2037" s="295">
        <v>0</v>
      </c>
      <c r="Z2037" s="295">
        <v>117589.54</v>
      </c>
      <c r="AA2037" s="295">
        <v>0</v>
      </c>
      <c r="AB2037" s="295">
        <v>0</v>
      </c>
      <c r="AC2037" s="295">
        <v>0</v>
      </c>
      <c r="AD2037" s="295">
        <v>0</v>
      </c>
      <c r="AE2037" s="295">
        <v>0</v>
      </c>
      <c r="AF2037" s="295">
        <v>0</v>
      </c>
      <c r="AG2037" s="295">
        <v>0</v>
      </c>
      <c r="AH2037" s="295">
        <v>0</v>
      </c>
      <c r="AI2037" s="295">
        <v>0</v>
      </c>
      <c r="AJ2037" s="295">
        <v>0</v>
      </c>
      <c r="AK2037" s="295">
        <v>0</v>
      </c>
      <c r="AL2037" s="295">
        <v>0</v>
      </c>
      <c r="AM2037" s="295">
        <v>0</v>
      </c>
      <c r="AN2037" s="295">
        <v>0</v>
      </c>
      <c r="AO2037" s="295">
        <v>0</v>
      </c>
      <c r="AP2037" s="295">
        <v>0</v>
      </c>
      <c r="AQ2037" s="295">
        <v>0</v>
      </c>
      <c r="AR2037" s="295">
        <v>0</v>
      </c>
      <c r="AS2037" s="295">
        <v>0</v>
      </c>
      <c r="AT2037" s="295">
        <f t="shared" si="31"/>
        <v>0</v>
      </c>
      <c r="AU2037" s="295">
        <v>48125.61</v>
      </c>
      <c r="AV2037" s="295">
        <v>117589.54</v>
      </c>
      <c r="AW2037" s="296">
        <v>101</v>
      </c>
      <c r="AX2037" s="296">
        <v>300</v>
      </c>
      <c r="AY2037" s="295">
        <v>548999.99</v>
      </c>
      <c r="AZ2037" s="295">
        <v>129169.51</v>
      </c>
      <c r="BA2037" s="294">
        <v>89.999999000000003</v>
      </c>
      <c r="BB2037" s="294">
        <v>85.928495638591301</v>
      </c>
      <c r="BC2037" s="294">
        <v>8.6</v>
      </c>
      <c r="BD2037" s="294"/>
      <c r="BE2037" s="293" t="s">
        <v>4204</v>
      </c>
      <c r="BF2037" s="291"/>
      <c r="BG2037" s="293" t="s">
        <v>414</v>
      </c>
      <c r="BH2037" s="293" t="s">
        <v>211</v>
      </c>
      <c r="BI2037" s="293" t="s">
        <v>416</v>
      </c>
      <c r="BJ2037" s="293" t="s">
        <v>4205</v>
      </c>
      <c r="BK2037" s="292" t="s">
        <v>175</v>
      </c>
      <c r="BL2037" s="294">
        <v>965777.90191791998</v>
      </c>
      <c r="BM2037" s="292" t="s">
        <v>309</v>
      </c>
      <c r="BN2037" s="294"/>
      <c r="BO2037" s="297">
        <v>39139</v>
      </c>
      <c r="BP2037" s="297">
        <v>48270</v>
      </c>
      <c r="BQ2037" s="297" t="s">
        <v>937</v>
      </c>
      <c r="BR2037" s="297" t="s">
        <v>4765</v>
      </c>
      <c r="BS2037" s="297">
        <v>39139</v>
      </c>
      <c r="BT2037" s="297">
        <v>48270</v>
      </c>
      <c r="BU2037" s="294">
        <v>48258.82</v>
      </c>
      <c r="BV2037" s="294">
        <v>89.09</v>
      </c>
      <c r="BW2037" s="294">
        <v>0</v>
      </c>
    </row>
    <row r="2038" spans="1:75" s="289" customFormat="1" ht="18.2" customHeight="1" x14ac:dyDescent="0.15">
      <c r="A2038" s="298">
        <v>2036</v>
      </c>
      <c r="B2038" s="299" t="s">
        <v>305</v>
      </c>
      <c r="C2038" s="299" t="s">
        <v>306</v>
      </c>
      <c r="D2038" s="313">
        <v>45170</v>
      </c>
      <c r="E2038" s="300" t="s">
        <v>3089</v>
      </c>
      <c r="F2038" s="309">
        <v>156</v>
      </c>
      <c r="G2038" s="309">
        <v>155</v>
      </c>
      <c r="H2038" s="302">
        <v>65746.009999999995</v>
      </c>
      <c r="I2038" s="302">
        <v>37548.17</v>
      </c>
      <c r="J2038" s="302">
        <v>0</v>
      </c>
      <c r="K2038" s="302">
        <v>103294.18</v>
      </c>
      <c r="L2038" s="302">
        <v>421.38</v>
      </c>
      <c r="M2038" s="302">
        <v>0</v>
      </c>
      <c r="N2038" s="302">
        <v>0</v>
      </c>
      <c r="O2038" s="302">
        <v>0</v>
      </c>
      <c r="P2038" s="302">
        <v>0</v>
      </c>
      <c r="Q2038" s="302">
        <v>0</v>
      </c>
      <c r="R2038" s="302">
        <v>103294.18</v>
      </c>
      <c r="S2038" s="302">
        <v>108441.67</v>
      </c>
      <c r="T2038" s="302">
        <v>520.49</v>
      </c>
      <c r="U2038" s="302">
        <v>0</v>
      </c>
      <c r="V2038" s="302">
        <v>0</v>
      </c>
      <c r="W2038" s="302">
        <v>0</v>
      </c>
      <c r="X2038" s="302">
        <v>0</v>
      </c>
      <c r="Y2038" s="302">
        <v>0</v>
      </c>
      <c r="Z2038" s="302">
        <v>108962.16</v>
      </c>
      <c r="AA2038" s="302">
        <v>0</v>
      </c>
      <c r="AB2038" s="302">
        <v>0</v>
      </c>
      <c r="AC2038" s="302">
        <v>0</v>
      </c>
      <c r="AD2038" s="302">
        <v>0</v>
      </c>
      <c r="AE2038" s="302">
        <v>0</v>
      </c>
      <c r="AF2038" s="302">
        <v>0</v>
      </c>
      <c r="AG2038" s="302">
        <v>0</v>
      </c>
      <c r="AH2038" s="302">
        <v>0</v>
      </c>
      <c r="AI2038" s="302">
        <v>0</v>
      </c>
      <c r="AJ2038" s="302">
        <v>0</v>
      </c>
      <c r="AK2038" s="302">
        <v>0</v>
      </c>
      <c r="AL2038" s="302">
        <v>0</v>
      </c>
      <c r="AM2038" s="302">
        <v>0</v>
      </c>
      <c r="AN2038" s="302">
        <v>0</v>
      </c>
      <c r="AO2038" s="302">
        <v>0</v>
      </c>
      <c r="AP2038" s="302">
        <v>0</v>
      </c>
      <c r="AQ2038" s="302">
        <v>0</v>
      </c>
      <c r="AR2038" s="302">
        <v>0</v>
      </c>
      <c r="AS2038" s="302">
        <v>0</v>
      </c>
      <c r="AT2038" s="295">
        <f t="shared" si="31"/>
        <v>0</v>
      </c>
      <c r="AU2038" s="302">
        <v>37969.550000000003</v>
      </c>
      <c r="AV2038" s="302">
        <v>108962.16</v>
      </c>
      <c r="AW2038" s="303">
        <v>101</v>
      </c>
      <c r="AX2038" s="303">
        <v>300</v>
      </c>
      <c r="AY2038" s="302">
        <v>465480.01</v>
      </c>
      <c r="AZ2038" s="302">
        <v>107803</v>
      </c>
      <c r="BA2038" s="301">
        <v>88.545728999999994</v>
      </c>
      <c r="BB2038" s="301">
        <v>84.842337129367607</v>
      </c>
      <c r="BC2038" s="301">
        <v>9.5</v>
      </c>
      <c r="BD2038" s="301"/>
      <c r="BE2038" s="300" t="s">
        <v>4204</v>
      </c>
      <c r="BF2038" s="298"/>
      <c r="BG2038" s="300" t="s">
        <v>333</v>
      </c>
      <c r="BH2038" s="300" t="s">
        <v>193</v>
      </c>
      <c r="BI2038" s="300" t="s">
        <v>342</v>
      </c>
      <c r="BJ2038" s="300" t="s">
        <v>4205</v>
      </c>
      <c r="BK2038" s="299" t="s">
        <v>175</v>
      </c>
      <c r="BL2038" s="301">
        <v>808906.63982128003</v>
      </c>
      <c r="BM2038" s="299" t="s">
        <v>309</v>
      </c>
      <c r="BN2038" s="301"/>
      <c r="BO2038" s="304">
        <v>39135</v>
      </c>
      <c r="BP2038" s="304">
        <v>48266</v>
      </c>
      <c r="BQ2038" s="297" t="s">
        <v>937</v>
      </c>
      <c r="BR2038" s="297" t="s">
        <v>4765</v>
      </c>
      <c r="BS2038" s="297">
        <v>39135</v>
      </c>
      <c r="BT2038" s="297">
        <v>48266</v>
      </c>
      <c r="BU2038" s="301">
        <v>40520.339999999997</v>
      </c>
      <c r="BV2038" s="301">
        <v>74.86</v>
      </c>
      <c r="BW2038" s="301">
        <v>0</v>
      </c>
    </row>
    <row r="2039" spans="1:75" s="289" customFormat="1" ht="18.2" customHeight="1" x14ac:dyDescent="0.15">
      <c r="A2039" s="291">
        <v>2037</v>
      </c>
      <c r="B2039" s="292" t="s">
        <v>305</v>
      </c>
      <c r="C2039" s="292" t="s">
        <v>306</v>
      </c>
      <c r="D2039" s="312">
        <v>45170</v>
      </c>
      <c r="E2039" s="293" t="s">
        <v>3090</v>
      </c>
      <c r="F2039" s="308">
        <v>179</v>
      </c>
      <c r="G2039" s="308">
        <v>178</v>
      </c>
      <c r="H2039" s="295">
        <v>34549.1</v>
      </c>
      <c r="I2039" s="295">
        <v>20802.86</v>
      </c>
      <c r="J2039" s="295">
        <v>0</v>
      </c>
      <c r="K2039" s="295">
        <v>55351.96</v>
      </c>
      <c r="L2039" s="295">
        <v>218.34</v>
      </c>
      <c r="M2039" s="295">
        <v>0</v>
      </c>
      <c r="N2039" s="295">
        <v>0</v>
      </c>
      <c r="O2039" s="295">
        <v>0</v>
      </c>
      <c r="P2039" s="295">
        <v>0</v>
      </c>
      <c r="Q2039" s="295">
        <v>0</v>
      </c>
      <c r="R2039" s="295">
        <v>55351.96</v>
      </c>
      <c r="S2039" s="295">
        <v>66638.320000000007</v>
      </c>
      <c r="T2039" s="295">
        <v>273.51</v>
      </c>
      <c r="U2039" s="295">
        <v>0</v>
      </c>
      <c r="V2039" s="295">
        <v>0</v>
      </c>
      <c r="W2039" s="295">
        <v>0</v>
      </c>
      <c r="X2039" s="295">
        <v>0</v>
      </c>
      <c r="Y2039" s="295">
        <v>0</v>
      </c>
      <c r="Z2039" s="295">
        <v>66911.83</v>
      </c>
      <c r="AA2039" s="295">
        <v>0</v>
      </c>
      <c r="AB2039" s="295">
        <v>0</v>
      </c>
      <c r="AC2039" s="295">
        <v>0</v>
      </c>
      <c r="AD2039" s="295">
        <v>0</v>
      </c>
      <c r="AE2039" s="295">
        <v>0</v>
      </c>
      <c r="AF2039" s="295">
        <v>0</v>
      </c>
      <c r="AG2039" s="295">
        <v>0</v>
      </c>
      <c r="AH2039" s="295">
        <v>0</v>
      </c>
      <c r="AI2039" s="295">
        <v>0</v>
      </c>
      <c r="AJ2039" s="295">
        <v>0</v>
      </c>
      <c r="AK2039" s="295">
        <v>0</v>
      </c>
      <c r="AL2039" s="295">
        <v>0</v>
      </c>
      <c r="AM2039" s="295">
        <v>0</v>
      </c>
      <c r="AN2039" s="295">
        <v>0</v>
      </c>
      <c r="AO2039" s="295">
        <v>0</v>
      </c>
      <c r="AP2039" s="295">
        <v>0</v>
      </c>
      <c r="AQ2039" s="295">
        <v>0</v>
      </c>
      <c r="AR2039" s="295">
        <v>0</v>
      </c>
      <c r="AS2039" s="295">
        <v>0</v>
      </c>
      <c r="AT2039" s="295">
        <f t="shared" si="31"/>
        <v>0</v>
      </c>
      <c r="AU2039" s="295">
        <v>21021.200000000001</v>
      </c>
      <c r="AV2039" s="295">
        <v>66911.83</v>
      </c>
      <c r="AW2039" s="296">
        <v>102</v>
      </c>
      <c r="AX2039" s="296">
        <v>300</v>
      </c>
      <c r="AY2039" s="295">
        <v>239500</v>
      </c>
      <c r="AZ2039" s="295">
        <v>56294.87</v>
      </c>
      <c r="BA2039" s="294">
        <v>90.000007999999994</v>
      </c>
      <c r="BB2039" s="294">
        <v>88.492554344928394</v>
      </c>
      <c r="BC2039" s="294">
        <v>9.5</v>
      </c>
      <c r="BD2039" s="294"/>
      <c r="BE2039" s="293" t="s">
        <v>4204</v>
      </c>
      <c r="BF2039" s="291"/>
      <c r="BG2039" s="293" t="s">
        <v>320</v>
      </c>
      <c r="BH2039" s="293" t="s">
        <v>181</v>
      </c>
      <c r="BI2039" s="293" t="s">
        <v>842</v>
      </c>
      <c r="BJ2039" s="293" t="s">
        <v>4205</v>
      </c>
      <c r="BK2039" s="292" t="s">
        <v>175</v>
      </c>
      <c r="BL2039" s="294">
        <v>433466.51254815998</v>
      </c>
      <c r="BM2039" s="292" t="s">
        <v>309</v>
      </c>
      <c r="BN2039" s="294"/>
      <c r="BO2039" s="297">
        <v>39148</v>
      </c>
      <c r="BP2039" s="297">
        <v>48280</v>
      </c>
      <c r="BQ2039" s="297" t="s">
        <v>944</v>
      </c>
      <c r="BR2039" s="297" t="s">
        <v>4781</v>
      </c>
      <c r="BS2039" s="297">
        <v>39148</v>
      </c>
      <c r="BT2039" s="297">
        <v>48280</v>
      </c>
      <c r="BU2039" s="294">
        <v>23552.65</v>
      </c>
      <c r="BV2039" s="294">
        <v>39.090000000000003</v>
      </c>
      <c r="BW2039" s="294">
        <v>0</v>
      </c>
    </row>
    <row r="2040" spans="1:75" s="289" customFormat="1" ht="18.2" customHeight="1" x14ac:dyDescent="0.15">
      <c r="A2040" s="298">
        <v>2038</v>
      </c>
      <c r="B2040" s="299" t="s">
        <v>305</v>
      </c>
      <c r="C2040" s="299" t="s">
        <v>306</v>
      </c>
      <c r="D2040" s="313">
        <v>45170</v>
      </c>
      <c r="E2040" s="300" t="s">
        <v>3091</v>
      </c>
      <c r="F2040" s="309">
        <v>0</v>
      </c>
      <c r="G2040" s="309">
        <v>0</v>
      </c>
      <c r="H2040" s="302">
        <v>107387.07</v>
      </c>
      <c r="I2040" s="302">
        <v>0</v>
      </c>
      <c r="J2040" s="302">
        <v>0</v>
      </c>
      <c r="K2040" s="302">
        <v>107387.07</v>
      </c>
      <c r="L2040" s="302">
        <v>670.91</v>
      </c>
      <c r="M2040" s="302">
        <v>0</v>
      </c>
      <c r="N2040" s="302">
        <v>0</v>
      </c>
      <c r="O2040" s="302">
        <v>670.91</v>
      </c>
      <c r="P2040" s="302">
        <v>0</v>
      </c>
      <c r="Q2040" s="302">
        <v>0</v>
      </c>
      <c r="R2040" s="302">
        <v>106716.16</v>
      </c>
      <c r="S2040" s="302">
        <v>0</v>
      </c>
      <c r="T2040" s="302">
        <v>769.61</v>
      </c>
      <c r="U2040" s="302">
        <v>0</v>
      </c>
      <c r="V2040" s="302">
        <v>0</v>
      </c>
      <c r="W2040" s="302">
        <v>769.61</v>
      </c>
      <c r="X2040" s="302">
        <v>0</v>
      </c>
      <c r="Y2040" s="302">
        <v>0</v>
      </c>
      <c r="Z2040" s="302">
        <v>0</v>
      </c>
      <c r="AA2040" s="302">
        <v>122.37</v>
      </c>
      <c r="AB2040" s="302">
        <v>0</v>
      </c>
      <c r="AC2040" s="302">
        <v>0</v>
      </c>
      <c r="AD2040" s="302">
        <v>0</v>
      </c>
      <c r="AE2040" s="302">
        <v>0</v>
      </c>
      <c r="AF2040" s="302">
        <v>-81.27</v>
      </c>
      <c r="AG2040" s="302">
        <v>78.14</v>
      </c>
      <c r="AH2040" s="302">
        <v>221.94</v>
      </c>
      <c r="AI2040" s="302">
        <v>0</v>
      </c>
      <c r="AJ2040" s="302">
        <v>0</v>
      </c>
      <c r="AK2040" s="302">
        <v>0</v>
      </c>
      <c r="AL2040" s="302">
        <v>0</v>
      </c>
      <c r="AM2040" s="302">
        <v>0</v>
      </c>
      <c r="AN2040" s="302">
        <v>0</v>
      </c>
      <c r="AO2040" s="302">
        <v>0</v>
      </c>
      <c r="AP2040" s="302">
        <v>0.08</v>
      </c>
      <c r="AQ2040" s="302">
        <v>0</v>
      </c>
      <c r="AR2040" s="302">
        <v>0.04</v>
      </c>
      <c r="AS2040" s="302">
        <v>0</v>
      </c>
      <c r="AT2040" s="295">
        <f t="shared" si="31"/>
        <v>1781.7399999999998</v>
      </c>
      <c r="AU2040" s="302">
        <v>0</v>
      </c>
      <c r="AV2040" s="302">
        <v>0</v>
      </c>
      <c r="AW2040" s="303">
        <v>106</v>
      </c>
      <c r="AX2040" s="303">
        <v>300</v>
      </c>
      <c r="AY2040" s="302">
        <v>830000</v>
      </c>
      <c r="AZ2040" s="302">
        <v>177409.41</v>
      </c>
      <c r="BA2040" s="301">
        <v>81.746986000000007</v>
      </c>
      <c r="BB2040" s="301">
        <v>49.172839464906403</v>
      </c>
      <c r="BC2040" s="301">
        <v>8.6</v>
      </c>
      <c r="BD2040" s="301"/>
      <c r="BE2040" s="300" t="s">
        <v>4204</v>
      </c>
      <c r="BF2040" s="298"/>
      <c r="BG2040" s="300" t="s">
        <v>312</v>
      </c>
      <c r="BH2040" s="300" t="s">
        <v>201</v>
      </c>
      <c r="BI2040" s="300" t="s">
        <v>620</v>
      </c>
      <c r="BJ2040" s="300" t="s">
        <v>103</v>
      </c>
      <c r="BK2040" s="299" t="s">
        <v>175</v>
      </c>
      <c r="BL2040" s="301">
        <v>835704.49371136003</v>
      </c>
      <c r="BM2040" s="299" t="s">
        <v>309</v>
      </c>
      <c r="BN2040" s="301"/>
      <c r="BO2040" s="304">
        <v>39283</v>
      </c>
      <c r="BP2040" s="304">
        <v>48415</v>
      </c>
      <c r="BQ2040" s="297" t="s">
        <v>4757</v>
      </c>
      <c r="BR2040" s="297" t="s">
        <v>4764</v>
      </c>
      <c r="BS2040" s="297">
        <v>39283</v>
      </c>
      <c r="BT2040" s="297">
        <v>48415</v>
      </c>
      <c r="BU2040" s="301">
        <v>0</v>
      </c>
      <c r="BV2040" s="301">
        <v>122.37</v>
      </c>
      <c r="BW2040" s="301">
        <v>0</v>
      </c>
    </row>
    <row r="2041" spans="1:75" s="289" customFormat="1" ht="18.2" customHeight="1" x14ac:dyDescent="0.15">
      <c r="A2041" s="291">
        <v>2039</v>
      </c>
      <c r="B2041" s="292" t="s">
        <v>305</v>
      </c>
      <c r="C2041" s="292" t="s">
        <v>306</v>
      </c>
      <c r="D2041" s="312">
        <v>45170</v>
      </c>
      <c r="E2041" s="293" t="s">
        <v>3092</v>
      </c>
      <c r="F2041" s="308">
        <v>170</v>
      </c>
      <c r="G2041" s="308">
        <v>169</v>
      </c>
      <c r="H2041" s="295">
        <v>96654.32</v>
      </c>
      <c r="I2041" s="295">
        <v>63207.63</v>
      </c>
      <c r="J2041" s="295">
        <v>0</v>
      </c>
      <c r="K2041" s="295">
        <v>159861.95000000001</v>
      </c>
      <c r="L2041" s="295">
        <v>646.33000000000004</v>
      </c>
      <c r="M2041" s="295">
        <v>0</v>
      </c>
      <c r="N2041" s="295">
        <v>0</v>
      </c>
      <c r="O2041" s="295">
        <v>0</v>
      </c>
      <c r="P2041" s="295">
        <v>0</v>
      </c>
      <c r="Q2041" s="295">
        <v>0</v>
      </c>
      <c r="R2041" s="295">
        <v>159861.95000000001</v>
      </c>
      <c r="S2041" s="295">
        <v>163086.75</v>
      </c>
      <c r="T2041" s="295">
        <v>692.69</v>
      </c>
      <c r="U2041" s="295">
        <v>0</v>
      </c>
      <c r="V2041" s="295">
        <v>0</v>
      </c>
      <c r="W2041" s="295">
        <v>0</v>
      </c>
      <c r="X2041" s="295">
        <v>0</v>
      </c>
      <c r="Y2041" s="295">
        <v>0</v>
      </c>
      <c r="Z2041" s="295">
        <v>163779.44</v>
      </c>
      <c r="AA2041" s="295">
        <v>0</v>
      </c>
      <c r="AB2041" s="295">
        <v>0</v>
      </c>
      <c r="AC2041" s="295">
        <v>0</v>
      </c>
      <c r="AD2041" s="295">
        <v>0</v>
      </c>
      <c r="AE2041" s="295">
        <v>0</v>
      </c>
      <c r="AF2041" s="295">
        <v>0</v>
      </c>
      <c r="AG2041" s="295">
        <v>0</v>
      </c>
      <c r="AH2041" s="295">
        <v>0</v>
      </c>
      <c r="AI2041" s="295">
        <v>0</v>
      </c>
      <c r="AJ2041" s="295">
        <v>0</v>
      </c>
      <c r="AK2041" s="295">
        <v>0</v>
      </c>
      <c r="AL2041" s="295">
        <v>0</v>
      </c>
      <c r="AM2041" s="295">
        <v>0</v>
      </c>
      <c r="AN2041" s="295">
        <v>0</v>
      </c>
      <c r="AO2041" s="295">
        <v>0</v>
      </c>
      <c r="AP2041" s="295">
        <v>0</v>
      </c>
      <c r="AQ2041" s="295">
        <v>0</v>
      </c>
      <c r="AR2041" s="295">
        <v>0</v>
      </c>
      <c r="AS2041" s="295">
        <v>0</v>
      </c>
      <c r="AT2041" s="295">
        <f t="shared" si="31"/>
        <v>0</v>
      </c>
      <c r="AU2041" s="295">
        <v>63853.96</v>
      </c>
      <c r="AV2041" s="295">
        <v>163779.44</v>
      </c>
      <c r="AW2041" s="296">
        <v>101</v>
      </c>
      <c r="AX2041" s="296">
        <v>300</v>
      </c>
      <c r="AY2041" s="295">
        <v>699999.99</v>
      </c>
      <c r="AZ2041" s="295">
        <v>164908.34</v>
      </c>
      <c r="BA2041" s="294">
        <v>89.999999000000003</v>
      </c>
      <c r="BB2041" s="294">
        <v>87.245892719180006</v>
      </c>
      <c r="BC2041" s="294">
        <v>8.6</v>
      </c>
      <c r="BD2041" s="294"/>
      <c r="BE2041" s="293" t="s">
        <v>4204</v>
      </c>
      <c r="BF2041" s="291"/>
      <c r="BG2041" s="293" t="s">
        <v>326</v>
      </c>
      <c r="BH2041" s="293" t="s">
        <v>239</v>
      </c>
      <c r="BI2041" s="293" t="s">
        <v>770</v>
      </c>
      <c r="BJ2041" s="293" t="s">
        <v>4205</v>
      </c>
      <c r="BK2041" s="292" t="s">
        <v>175</v>
      </c>
      <c r="BL2041" s="294">
        <v>1251894.2771972001</v>
      </c>
      <c r="BM2041" s="292" t="s">
        <v>309</v>
      </c>
      <c r="BN2041" s="294"/>
      <c r="BO2041" s="297">
        <v>39129</v>
      </c>
      <c r="BP2041" s="297">
        <v>48260</v>
      </c>
      <c r="BQ2041" s="297" t="s">
        <v>936</v>
      </c>
      <c r="BR2041" s="297" t="s">
        <v>4769</v>
      </c>
      <c r="BS2041" s="297">
        <v>39129</v>
      </c>
      <c r="BT2041" s="297">
        <v>48260</v>
      </c>
      <c r="BU2041" s="294">
        <v>65733.259999999995</v>
      </c>
      <c r="BV2041" s="294">
        <v>113.74</v>
      </c>
      <c r="BW2041" s="294">
        <v>0</v>
      </c>
    </row>
    <row r="2042" spans="1:75" s="289" customFormat="1" ht="18.2" customHeight="1" x14ac:dyDescent="0.15">
      <c r="A2042" s="298">
        <v>2040</v>
      </c>
      <c r="B2042" s="299" t="s">
        <v>305</v>
      </c>
      <c r="C2042" s="299" t="s">
        <v>306</v>
      </c>
      <c r="D2042" s="313">
        <v>45170</v>
      </c>
      <c r="E2042" s="300" t="s">
        <v>3093</v>
      </c>
      <c r="F2042" s="309">
        <v>0</v>
      </c>
      <c r="G2042" s="309">
        <v>0</v>
      </c>
      <c r="H2042" s="302">
        <v>26025.99</v>
      </c>
      <c r="I2042" s="302">
        <v>0</v>
      </c>
      <c r="J2042" s="302">
        <v>0</v>
      </c>
      <c r="K2042" s="302">
        <v>26025.99</v>
      </c>
      <c r="L2042" s="302">
        <v>533.26</v>
      </c>
      <c r="M2042" s="302">
        <v>0</v>
      </c>
      <c r="N2042" s="302">
        <v>0</v>
      </c>
      <c r="O2042" s="302">
        <v>533.26</v>
      </c>
      <c r="P2042" s="302">
        <v>0</v>
      </c>
      <c r="Q2042" s="302">
        <v>0</v>
      </c>
      <c r="R2042" s="302">
        <v>25492.73</v>
      </c>
      <c r="S2042" s="302">
        <v>0</v>
      </c>
      <c r="T2042" s="302">
        <v>186.52</v>
      </c>
      <c r="U2042" s="302">
        <v>0</v>
      </c>
      <c r="V2042" s="302">
        <v>0</v>
      </c>
      <c r="W2042" s="302">
        <v>186.52</v>
      </c>
      <c r="X2042" s="302">
        <v>0</v>
      </c>
      <c r="Y2042" s="302">
        <v>0</v>
      </c>
      <c r="Z2042" s="302">
        <v>0</v>
      </c>
      <c r="AA2042" s="302">
        <v>53.51</v>
      </c>
      <c r="AB2042" s="302">
        <v>0</v>
      </c>
      <c r="AC2042" s="302">
        <v>0</v>
      </c>
      <c r="AD2042" s="302">
        <v>0</v>
      </c>
      <c r="AE2042" s="302">
        <v>0</v>
      </c>
      <c r="AF2042" s="302">
        <v>-39.090000000000003</v>
      </c>
      <c r="AG2042" s="302">
        <v>33.64</v>
      </c>
      <c r="AH2042" s="302">
        <v>107.88</v>
      </c>
      <c r="AI2042" s="302">
        <v>0</v>
      </c>
      <c r="AJ2042" s="302">
        <v>0</v>
      </c>
      <c r="AK2042" s="302">
        <v>0</v>
      </c>
      <c r="AL2042" s="302">
        <v>0</v>
      </c>
      <c r="AM2042" s="302">
        <v>0</v>
      </c>
      <c r="AN2042" s="302">
        <v>0</v>
      </c>
      <c r="AO2042" s="302">
        <v>0</v>
      </c>
      <c r="AP2042" s="302">
        <v>0</v>
      </c>
      <c r="AQ2042" s="302">
        <v>0</v>
      </c>
      <c r="AR2042" s="302">
        <v>0</v>
      </c>
      <c r="AS2042" s="302">
        <v>3.8310000000000002E-3</v>
      </c>
      <c r="AT2042" s="295">
        <f t="shared" si="31"/>
        <v>875.71616900000004</v>
      </c>
      <c r="AU2042" s="302">
        <v>0</v>
      </c>
      <c r="AV2042" s="302">
        <v>0</v>
      </c>
      <c r="AW2042" s="303">
        <v>41</v>
      </c>
      <c r="AX2042" s="303">
        <v>240</v>
      </c>
      <c r="AY2042" s="302">
        <v>512000.02</v>
      </c>
      <c r="AZ2042" s="302">
        <v>82339.55</v>
      </c>
      <c r="BA2042" s="301">
        <v>61.523434000000002</v>
      </c>
      <c r="BB2042" s="301">
        <v>19.047958018167702</v>
      </c>
      <c r="BC2042" s="301">
        <v>8.6</v>
      </c>
      <c r="BD2042" s="301"/>
      <c r="BE2042" s="300" t="s">
        <v>4204</v>
      </c>
      <c r="BF2042" s="298"/>
      <c r="BG2042" s="300" t="s">
        <v>380</v>
      </c>
      <c r="BH2042" s="300" t="s">
        <v>203</v>
      </c>
      <c r="BI2042" s="300" t="s">
        <v>843</v>
      </c>
      <c r="BJ2042" s="300" t="s">
        <v>103</v>
      </c>
      <c r="BK2042" s="299" t="s">
        <v>175</v>
      </c>
      <c r="BL2042" s="301">
        <v>199636.01593207999</v>
      </c>
      <c r="BM2042" s="299" t="s">
        <v>309</v>
      </c>
      <c r="BN2042" s="301"/>
      <c r="BO2042" s="304">
        <v>39140</v>
      </c>
      <c r="BP2042" s="304">
        <v>46445</v>
      </c>
      <c r="BQ2042" s="297" t="s">
        <v>4757</v>
      </c>
      <c r="BR2042" s="297" t="s">
        <v>4764</v>
      </c>
      <c r="BS2042" s="297">
        <v>39140</v>
      </c>
      <c r="BT2042" s="297">
        <v>46445</v>
      </c>
      <c r="BU2042" s="301">
        <v>0</v>
      </c>
      <c r="BV2042" s="301">
        <v>53.51</v>
      </c>
      <c r="BW2042" s="301">
        <v>0</v>
      </c>
    </row>
    <row r="2043" spans="1:75" s="289" customFormat="1" ht="18.2" customHeight="1" x14ac:dyDescent="0.15">
      <c r="A2043" s="291">
        <v>2041</v>
      </c>
      <c r="B2043" s="292" t="s">
        <v>305</v>
      </c>
      <c r="C2043" s="292" t="s">
        <v>306</v>
      </c>
      <c r="D2043" s="312">
        <v>45170</v>
      </c>
      <c r="E2043" s="293" t="s">
        <v>3094</v>
      </c>
      <c r="F2043" s="308">
        <v>118</v>
      </c>
      <c r="G2043" s="308">
        <v>117</v>
      </c>
      <c r="H2043" s="295">
        <v>18865.990000000002</v>
      </c>
      <c r="I2043" s="295">
        <v>29724.81</v>
      </c>
      <c r="J2043" s="295">
        <v>0</v>
      </c>
      <c r="K2043" s="295">
        <v>48590.8</v>
      </c>
      <c r="L2043" s="295">
        <v>376.14</v>
      </c>
      <c r="M2043" s="295">
        <v>0</v>
      </c>
      <c r="N2043" s="295">
        <v>0</v>
      </c>
      <c r="O2043" s="295">
        <v>0</v>
      </c>
      <c r="P2043" s="295">
        <v>0</v>
      </c>
      <c r="Q2043" s="295">
        <v>0</v>
      </c>
      <c r="R2043" s="295">
        <v>48590.8</v>
      </c>
      <c r="S2043" s="295">
        <v>30103.14</v>
      </c>
      <c r="T2043" s="295">
        <v>135.21</v>
      </c>
      <c r="U2043" s="295">
        <v>0</v>
      </c>
      <c r="V2043" s="295">
        <v>0</v>
      </c>
      <c r="W2043" s="295">
        <v>0</v>
      </c>
      <c r="X2043" s="295">
        <v>0</v>
      </c>
      <c r="Y2043" s="295">
        <v>0</v>
      </c>
      <c r="Z2043" s="295">
        <v>30238.35</v>
      </c>
      <c r="AA2043" s="295">
        <v>0</v>
      </c>
      <c r="AB2043" s="295">
        <v>0</v>
      </c>
      <c r="AC2043" s="295">
        <v>0</v>
      </c>
      <c r="AD2043" s="295">
        <v>0</v>
      </c>
      <c r="AE2043" s="295">
        <v>0</v>
      </c>
      <c r="AF2043" s="295">
        <v>0</v>
      </c>
      <c r="AG2043" s="295">
        <v>0</v>
      </c>
      <c r="AH2043" s="295">
        <v>0</v>
      </c>
      <c r="AI2043" s="295">
        <v>0</v>
      </c>
      <c r="AJ2043" s="295">
        <v>0</v>
      </c>
      <c r="AK2043" s="295">
        <v>0</v>
      </c>
      <c r="AL2043" s="295">
        <v>0</v>
      </c>
      <c r="AM2043" s="295">
        <v>0</v>
      </c>
      <c r="AN2043" s="295">
        <v>0</v>
      </c>
      <c r="AO2043" s="295">
        <v>0</v>
      </c>
      <c r="AP2043" s="295">
        <v>0</v>
      </c>
      <c r="AQ2043" s="295">
        <v>0</v>
      </c>
      <c r="AR2043" s="295">
        <v>0</v>
      </c>
      <c r="AS2043" s="295">
        <v>0</v>
      </c>
      <c r="AT2043" s="295">
        <f t="shared" si="31"/>
        <v>0</v>
      </c>
      <c r="AU2043" s="295">
        <v>30100.95</v>
      </c>
      <c r="AV2043" s="295">
        <v>30238.35</v>
      </c>
      <c r="AW2043" s="296">
        <v>42</v>
      </c>
      <c r="AX2043" s="296">
        <v>240</v>
      </c>
      <c r="AY2043" s="295">
        <v>274999.99</v>
      </c>
      <c r="AZ2043" s="295">
        <v>58496.12</v>
      </c>
      <c r="BA2043" s="294">
        <v>81.490905999999995</v>
      </c>
      <c r="BB2043" s="294">
        <v>67.6918112733768</v>
      </c>
      <c r="BC2043" s="294">
        <v>8.6</v>
      </c>
      <c r="BD2043" s="294"/>
      <c r="BE2043" s="293" t="s">
        <v>4204</v>
      </c>
      <c r="BF2043" s="291"/>
      <c r="BG2043" s="293" t="s">
        <v>312</v>
      </c>
      <c r="BH2043" s="293" t="s">
        <v>196</v>
      </c>
      <c r="BI2043" s="293" t="s">
        <v>773</v>
      </c>
      <c r="BJ2043" s="293" t="s">
        <v>4205</v>
      </c>
      <c r="BK2043" s="292" t="s">
        <v>175</v>
      </c>
      <c r="BL2043" s="294">
        <v>380519.21951680002</v>
      </c>
      <c r="BM2043" s="292" t="s">
        <v>309</v>
      </c>
      <c r="BN2043" s="294"/>
      <c r="BO2043" s="297">
        <v>39155</v>
      </c>
      <c r="BP2043" s="297">
        <v>46460</v>
      </c>
      <c r="BQ2043" s="297" t="s">
        <v>4033</v>
      </c>
      <c r="BR2043" s="297" t="s">
        <v>4759</v>
      </c>
      <c r="BS2043" s="297">
        <v>39155</v>
      </c>
      <c r="BT2043" s="297">
        <v>46460</v>
      </c>
      <c r="BU2043" s="294">
        <v>15809.71</v>
      </c>
      <c r="BV2043" s="294">
        <v>38.01</v>
      </c>
      <c r="BW2043" s="294">
        <v>0</v>
      </c>
    </row>
    <row r="2044" spans="1:75" s="289" customFormat="1" ht="18.2" customHeight="1" x14ac:dyDescent="0.15">
      <c r="A2044" s="298">
        <v>2042</v>
      </c>
      <c r="B2044" s="299" t="s">
        <v>305</v>
      </c>
      <c r="C2044" s="299" t="s">
        <v>306</v>
      </c>
      <c r="D2044" s="313">
        <v>45170</v>
      </c>
      <c r="E2044" s="300" t="s">
        <v>3095</v>
      </c>
      <c r="F2044" s="309">
        <v>158</v>
      </c>
      <c r="G2044" s="309">
        <v>157</v>
      </c>
      <c r="H2044" s="302">
        <v>11977.91</v>
      </c>
      <c r="I2044" s="302">
        <v>21075.72</v>
      </c>
      <c r="J2044" s="302">
        <v>0</v>
      </c>
      <c r="K2044" s="302">
        <v>33053.629999999997</v>
      </c>
      <c r="L2044" s="302">
        <v>234.98</v>
      </c>
      <c r="M2044" s="302">
        <v>0</v>
      </c>
      <c r="N2044" s="302">
        <v>0</v>
      </c>
      <c r="O2044" s="302">
        <v>0</v>
      </c>
      <c r="P2044" s="302">
        <v>0</v>
      </c>
      <c r="Q2044" s="302">
        <v>0</v>
      </c>
      <c r="R2044" s="302">
        <v>33053.629999999997</v>
      </c>
      <c r="S2044" s="302">
        <v>30704.45</v>
      </c>
      <c r="T2044" s="302">
        <v>94.83</v>
      </c>
      <c r="U2044" s="302">
        <v>0</v>
      </c>
      <c r="V2044" s="302">
        <v>0</v>
      </c>
      <c r="W2044" s="302">
        <v>0</v>
      </c>
      <c r="X2044" s="302">
        <v>0</v>
      </c>
      <c r="Y2044" s="302">
        <v>0</v>
      </c>
      <c r="Z2044" s="302">
        <v>30799.279999999999</v>
      </c>
      <c r="AA2044" s="302">
        <v>0</v>
      </c>
      <c r="AB2044" s="302">
        <v>0</v>
      </c>
      <c r="AC2044" s="302">
        <v>0</v>
      </c>
      <c r="AD2044" s="302">
        <v>0</v>
      </c>
      <c r="AE2044" s="302">
        <v>0</v>
      </c>
      <c r="AF2044" s="302">
        <v>0</v>
      </c>
      <c r="AG2044" s="302">
        <v>0</v>
      </c>
      <c r="AH2044" s="302">
        <v>0</v>
      </c>
      <c r="AI2044" s="302">
        <v>0</v>
      </c>
      <c r="AJ2044" s="302">
        <v>0</v>
      </c>
      <c r="AK2044" s="302">
        <v>0</v>
      </c>
      <c r="AL2044" s="302">
        <v>0</v>
      </c>
      <c r="AM2044" s="302">
        <v>0</v>
      </c>
      <c r="AN2044" s="302">
        <v>0</v>
      </c>
      <c r="AO2044" s="302">
        <v>0</v>
      </c>
      <c r="AP2044" s="302">
        <v>0</v>
      </c>
      <c r="AQ2044" s="302">
        <v>0</v>
      </c>
      <c r="AR2044" s="302">
        <v>0</v>
      </c>
      <c r="AS2044" s="302">
        <v>0</v>
      </c>
      <c r="AT2044" s="295">
        <f t="shared" si="31"/>
        <v>0</v>
      </c>
      <c r="AU2044" s="302">
        <v>21310.7</v>
      </c>
      <c r="AV2044" s="302">
        <v>30799.279999999999</v>
      </c>
      <c r="AW2044" s="303">
        <v>42</v>
      </c>
      <c r="AX2044" s="303">
        <v>240</v>
      </c>
      <c r="AY2044" s="302">
        <v>251900.01</v>
      </c>
      <c r="AZ2044" s="302">
        <v>35381.839999999997</v>
      </c>
      <c r="BA2044" s="301">
        <v>53.830876000000004</v>
      </c>
      <c r="BB2044" s="301">
        <v>50.288675147473398</v>
      </c>
      <c r="BC2044" s="301">
        <v>9.5</v>
      </c>
      <c r="BD2044" s="301"/>
      <c r="BE2044" s="300" t="s">
        <v>4204</v>
      </c>
      <c r="BF2044" s="298"/>
      <c r="BG2044" s="300" t="s">
        <v>312</v>
      </c>
      <c r="BH2044" s="300" t="s">
        <v>196</v>
      </c>
      <c r="BI2044" s="300" t="s">
        <v>773</v>
      </c>
      <c r="BJ2044" s="300" t="s">
        <v>4205</v>
      </c>
      <c r="BK2044" s="299" t="s">
        <v>175</v>
      </c>
      <c r="BL2044" s="301">
        <v>258846.14967848</v>
      </c>
      <c r="BM2044" s="299" t="s">
        <v>309</v>
      </c>
      <c r="BN2044" s="301"/>
      <c r="BO2044" s="304">
        <v>39162</v>
      </c>
      <c r="BP2044" s="304">
        <v>46467</v>
      </c>
      <c r="BQ2044" s="297" t="s">
        <v>4033</v>
      </c>
      <c r="BR2044" s="297" t="s">
        <v>4759</v>
      </c>
      <c r="BS2044" s="297">
        <v>39162</v>
      </c>
      <c r="BT2044" s="297">
        <v>46467</v>
      </c>
      <c r="BU2044" s="301">
        <v>18634.3</v>
      </c>
      <c r="BV2044" s="301">
        <v>53.68</v>
      </c>
      <c r="BW2044" s="301">
        <v>0</v>
      </c>
    </row>
    <row r="2045" spans="1:75" s="289" customFormat="1" ht="18.2" customHeight="1" x14ac:dyDescent="0.15">
      <c r="A2045" s="291">
        <v>2043</v>
      </c>
      <c r="B2045" s="292" t="s">
        <v>305</v>
      </c>
      <c r="C2045" s="292" t="s">
        <v>306</v>
      </c>
      <c r="D2045" s="312">
        <v>45170</v>
      </c>
      <c r="E2045" s="293" t="s">
        <v>3096</v>
      </c>
      <c r="F2045" s="308">
        <v>41</v>
      </c>
      <c r="G2045" s="308">
        <v>41</v>
      </c>
      <c r="H2045" s="295">
        <v>0</v>
      </c>
      <c r="I2045" s="295">
        <v>10009.67</v>
      </c>
      <c r="J2045" s="295">
        <v>0</v>
      </c>
      <c r="K2045" s="295">
        <v>10009.67</v>
      </c>
      <c r="L2045" s="295">
        <v>0</v>
      </c>
      <c r="M2045" s="295">
        <v>0</v>
      </c>
      <c r="N2045" s="295">
        <v>0</v>
      </c>
      <c r="O2045" s="295">
        <v>0</v>
      </c>
      <c r="P2045" s="295">
        <v>0</v>
      </c>
      <c r="Q2045" s="295">
        <v>0</v>
      </c>
      <c r="R2045" s="295">
        <v>10009.67</v>
      </c>
      <c r="S2045" s="295">
        <v>1688</v>
      </c>
      <c r="T2045" s="295">
        <v>0</v>
      </c>
      <c r="U2045" s="295">
        <v>0</v>
      </c>
      <c r="V2045" s="295">
        <v>0</v>
      </c>
      <c r="W2045" s="295">
        <v>0</v>
      </c>
      <c r="X2045" s="295">
        <v>0</v>
      </c>
      <c r="Y2045" s="295">
        <v>0</v>
      </c>
      <c r="Z2045" s="295">
        <v>1688</v>
      </c>
      <c r="AA2045" s="295">
        <v>0</v>
      </c>
      <c r="AB2045" s="295">
        <v>0</v>
      </c>
      <c r="AC2045" s="295">
        <v>0</v>
      </c>
      <c r="AD2045" s="295">
        <v>0</v>
      </c>
      <c r="AE2045" s="295">
        <v>0</v>
      </c>
      <c r="AF2045" s="295">
        <v>0</v>
      </c>
      <c r="AG2045" s="295">
        <v>0</v>
      </c>
      <c r="AH2045" s="295">
        <v>0</v>
      </c>
      <c r="AI2045" s="295">
        <v>0</v>
      </c>
      <c r="AJ2045" s="295">
        <v>0</v>
      </c>
      <c r="AK2045" s="295">
        <v>0</v>
      </c>
      <c r="AL2045" s="295">
        <v>0</v>
      </c>
      <c r="AM2045" s="295">
        <v>0</v>
      </c>
      <c r="AN2045" s="295">
        <v>0</v>
      </c>
      <c r="AO2045" s="295">
        <v>0</v>
      </c>
      <c r="AP2045" s="295">
        <v>0</v>
      </c>
      <c r="AQ2045" s="295">
        <v>0</v>
      </c>
      <c r="AR2045" s="295">
        <v>0</v>
      </c>
      <c r="AS2045" s="295">
        <v>0</v>
      </c>
      <c r="AT2045" s="295">
        <f t="shared" si="31"/>
        <v>0</v>
      </c>
      <c r="AU2045" s="295">
        <v>10009.67</v>
      </c>
      <c r="AV2045" s="295">
        <v>1688</v>
      </c>
      <c r="AW2045" s="296">
        <v>0</v>
      </c>
      <c r="AX2045" s="296">
        <v>180</v>
      </c>
      <c r="AY2045" s="295">
        <v>251900</v>
      </c>
      <c r="AZ2045" s="295">
        <v>27736.09</v>
      </c>
      <c r="BA2045" s="294">
        <v>42.159582999999998</v>
      </c>
      <c r="BB2045" s="294">
        <v>15.2149604781211</v>
      </c>
      <c r="BC2045" s="294">
        <v>9.5</v>
      </c>
      <c r="BD2045" s="294"/>
      <c r="BE2045" s="293" t="s">
        <v>4204</v>
      </c>
      <c r="BF2045" s="291"/>
      <c r="BG2045" s="293" t="s">
        <v>312</v>
      </c>
      <c r="BH2045" s="293" t="s">
        <v>196</v>
      </c>
      <c r="BI2045" s="293" t="s">
        <v>773</v>
      </c>
      <c r="BJ2045" s="293" t="s">
        <v>4205</v>
      </c>
      <c r="BK2045" s="292" t="s">
        <v>175</v>
      </c>
      <c r="BL2045" s="294">
        <v>78386.686698320002</v>
      </c>
      <c r="BM2045" s="292" t="s">
        <v>309</v>
      </c>
      <c r="BN2045" s="294"/>
      <c r="BO2045" s="297">
        <v>39148</v>
      </c>
      <c r="BP2045" s="297">
        <v>44627</v>
      </c>
      <c r="BQ2045" s="297" t="s">
        <v>931</v>
      </c>
      <c r="BR2045" s="297" t="s">
        <v>4779</v>
      </c>
      <c r="BS2045" s="297">
        <v>39148</v>
      </c>
      <c r="BT2045" s="297">
        <v>44627</v>
      </c>
      <c r="BU2045" s="294">
        <v>3614.8</v>
      </c>
      <c r="BV2045" s="294">
        <v>0</v>
      </c>
      <c r="BW2045" s="294">
        <v>0</v>
      </c>
    </row>
    <row r="2046" spans="1:75" s="289" customFormat="1" ht="18.2" customHeight="1" x14ac:dyDescent="0.15">
      <c r="A2046" s="298">
        <v>2044</v>
      </c>
      <c r="B2046" s="299" t="s">
        <v>305</v>
      </c>
      <c r="C2046" s="299" t="s">
        <v>306</v>
      </c>
      <c r="D2046" s="313">
        <v>45170</v>
      </c>
      <c r="E2046" s="300" t="s">
        <v>3097</v>
      </c>
      <c r="F2046" s="309">
        <v>155</v>
      </c>
      <c r="G2046" s="309">
        <v>154</v>
      </c>
      <c r="H2046" s="302">
        <v>7461.74</v>
      </c>
      <c r="I2046" s="302">
        <v>13351.1</v>
      </c>
      <c r="J2046" s="302">
        <v>0</v>
      </c>
      <c r="K2046" s="302">
        <v>20812.84</v>
      </c>
      <c r="L2046" s="302">
        <v>150.44999999999999</v>
      </c>
      <c r="M2046" s="302">
        <v>0</v>
      </c>
      <c r="N2046" s="302">
        <v>0</v>
      </c>
      <c r="O2046" s="302">
        <v>0</v>
      </c>
      <c r="P2046" s="302">
        <v>0</v>
      </c>
      <c r="Q2046" s="302">
        <v>0</v>
      </c>
      <c r="R2046" s="302">
        <v>20812.84</v>
      </c>
      <c r="S2046" s="302">
        <v>18739.490000000002</v>
      </c>
      <c r="T2046" s="302">
        <v>59.07</v>
      </c>
      <c r="U2046" s="302">
        <v>0</v>
      </c>
      <c r="V2046" s="302">
        <v>0</v>
      </c>
      <c r="W2046" s="302">
        <v>0</v>
      </c>
      <c r="X2046" s="302">
        <v>0</v>
      </c>
      <c r="Y2046" s="302">
        <v>0</v>
      </c>
      <c r="Z2046" s="302">
        <v>18798.560000000001</v>
      </c>
      <c r="AA2046" s="302">
        <v>0</v>
      </c>
      <c r="AB2046" s="302">
        <v>0</v>
      </c>
      <c r="AC2046" s="302">
        <v>0</v>
      </c>
      <c r="AD2046" s="302">
        <v>0</v>
      </c>
      <c r="AE2046" s="302">
        <v>0</v>
      </c>
      <c r="AF2046" s="302">
        <v>0</v>
      </c>
      <c r="AG2046" s="302">
        <v>0</v>
      </c>
      <c r="AH2046" s="302">
        <v>0</v>
      </c>
      <c r="AI2046" s="302">
        <v>0</v>
      </c>
      <c r="AJ2046" s="302">
        <v>0</v>
      </c>
      <c r="AK2046" s="302">
        <v>0</v>
      </c>
      <c r="AL2046" s="302">
        <v>0</v>
      </c>
      <c r="AM2046" s="302">
        <v>0</v>
      </c>
      <c r="AN2046" s="302">
        <v>0</v>
      </c>
      <c r="AO2046" s="302">
        <v>0</v>
      </c>
      <c r="AP2046" s="302">
        <v>0</v>
      </c>
      <c r="AQ2046" s="302">
        <v>0</v>
      </c>
      <c r="AR2046" s="302">
        <v>0</v>
      </c>
      <c r="AS2046" s="302">
        <v>0</v>
      </c>
      <c r="AT2046" s="295">
        <f t="shared" si="31"/>
        <v>0</v>
      </c>
      <c r="AU2046" s="302">
        <v>13501.55</v>
      </c>
      <c r="AV2046" s="302">
        <v>18798.560000000001</v>
      </c>
      <c r="AW2046" s="303">
        <v>41</v>
      </c>
      <c r="AX2046" s="303">
        <v>240</v>
      </c>
      <c r="AY2046" s="302">
        <v>251900</v>
      </c>
      <c r="AZ2046" s="302">
        <v>22477.57</v>
      </c>
      <c r="BA2046" s="301">
        <v>34.140537999999999</v>
      </c>
      <c r="BB2046" s="301">
        <v>31.612027230164099</v>
      </c>
      <c r="BC2046" s="301">
        <v>9.5</v>
      </c>
      <c r="BD2046" s="301"/>
      <c r="BE2046" s="300" t="s">
        <v>4204</v>
      </c>
      <c r="BF2046" s="298"/>
      <c r="BG2046" s="300" t="s">
        <v>312</v>
      </c>
      <c r="BH2046" s="300" t="s">
        <v>196</v>
      </c>
      <c r="BI2046" s="300" t="s">
        <v>773</v>
      </c>
      <c r="BJ2046" s="300" t="s">
        <v>4205</v>
      </c>
      <c r="BK2046" s="299" t="s">
        <v>175</v>
      </c>
      <c r="BL2046" s="301">
        <v>162987.34807263999</v>
      </c>
      <c r="BM2046" s="299" t="s">
        <v>309</v>
      </c>
      <c r="BN2046" s="301"/>
      <c r="BO2046" s="304">
        <v>39141</v>
      </c>
      <c r="BP2046" s="304">
        <v>46446</v>
      </c>
      <c r="BQ2046" s="297" t="s">
        <v>931</v>
      </c>
      <c r="BR2046" s="297" t="s">
        <v>4779</v>
      </c>
      <c r="BS2046" s="297">
        <v>39141</v>
      </c>
      <c r="BT2046" s="297">
        <v>46446</v>
      </c>
      <c r="BU2046" s="301">
        <v>12084.39</v>
      </c>
      <c r="BV2046" s="301">
        <v>34.1</v>
      </c>
      <c r="BW2046" s="301">
        <v>0</v>
      </c>
    </row>
    <row r="2047" spans="1:75" s="289" customFormat="1" ht="18.2" customHeight="1" x14ac:dyDescent="0.15">
      <c r="A2047" s="291">
        <v>2045</v>
      </c>
      <c r="B2047" s="292" t="s">
        <v>305</v>
      </c>
      <c r="C2047" s="292" t="s">
        <v>306</v>
      </c>
      <c r="D2047" s="312">
        <v>45170</v>
      </c>
      <c r="E2047" s="293" t="s">
        <v>3098</v>
      </c>
      <c r="F2047" s="308">
        <v>166</v>
      </c>
      <c r="G2047" s="308">
        <v>165</v>
      </c>
      <c r="H2047" s="295">
        <v>31714.69</v>
      </c>
      <c r="I2047" s="295">
        <v>20481.97</v>
      </c>
      <c r="J2047" s="295">
        <v>0</v>
      </c>
      <c r="K2047" s="295">
        <v>52196.66</v>
      </c>
      <c r="L2047" s="295">
        <v>212.06</v>
      </c>
      <c r="M2047" s="295">
        <v>0</v>
      </c>
      <c r="N2047" s="295">
        <v>0</v>
      </c>
      <c r="O2047" s="295">
        <v>0</v>
      </c>
      <c r="P2047" s="295">
        <v>0</v>
      </c>
      <c r="Q2047" s="295">
        <v>0</v>
      </c>
      <c r="R2047" s="295">
        <v>52196.66</v>
      </c>
      <c r="S2047" s="295">
        <v>51958.77</v>
      </c>
      <c r="T2047" s="295">
        <v>227.29</v>
      </c>
      <c r="U2047" s="295">
        <v>0</v>
      </c>
      <c r="V2047" s="295">
        <v>0</v>
      </c>
      <c r="W2047" s="295">
        <v>0</v>
      </c>
      <c r="X2047" s="295">
        <v>0</v>
      </c>
      <c r="Y2047" s="295">
        <v>0</v>
      </c>
      <c r="Z2047" s="295">
        <v>52186.06</v>
      </c>
      <c r="AA2047" s="295">
        <v>0</v>
      </c>
      <c r="AB2047" s="295">
        <v>0</v>
      </c>
      <c r="AC2047" s="295">
        <v>0</v>
      </c>
      <c r="AD2047" s="295">
        <v>0</v>
      </c>
      <c r="AE2047" s="295">
        <v>0</v>
      </c>
      <c r="AF2047" s="295">
        <v>0</v>
      </c>
      <c r="AG2047" s="295">
        <v>0</v>
      </c>
      <c r="AH2047" s="295">
        <v>0</v>
      </c>
      <c r="AI2047" s="295">
        <v>0</v>
      </c>
      <c r="AJ2047" s="295">
        <v>0</v>
      </c>
      <c r="AK2047" s="295">
        <v>0</v>
      </c>
      <c r="AL2047" s="295">
        <v>0</v>
      </c>
      <c r="AM2047" s="295">
        <v>0</v>
      </c>
      <c r="AN2047" s="295">
        <v>0</v>
      </c>
      <c r="AO2047" s="295">
        <v>0</v>
      </c>
      <c r="AP2047" s="295">
        <v>0</v>
      </c>
      <c r="AQ2047" s="295">
        <v>0</v>
      </c>
      <c r="AR2047" s="295">
        <v>0</v>
      </c>
      <c r="AS2047" s="295">
        <v>0</v>
      </c>
      <c r="AT2047" s="295">
        <f t="shared" si="31"/>
        <v>0</v>
      </c>
      <c r="AU2047" s="295">
        <v>20694.03</v>
      </c>
      <c r="AV2047" s="295">
        <v>52186.06</v>
      </c>
      <c r="AW2047" s="296">
        <v>101</v>
      </c>
      <c r="AX2047" s="296">
        <v>300</v>
      </c>
      <c r="AY2047" s="295">
        <v>229999.99</v>
      </c>
      <c r="AZ2047" s="295">
        <v>54108.85</v>
      </c>
      <c r="BA2047" s="294">
        <v>90.000006999999997</v>
      </c>
      <c r="BB2047" s="294">
        <v>86.819434628099103</v>
      </c>
      <c r="BC2047" s="294">
        <v>8.6</v>
      </c>
      <c r="BD2047" s="294"/>
      <c r="BE2047" s="293" t="s">
        <v>4204</v>
      </c>
      <c r="BF2047" s="291"/>
      <c r="BG2047" s="293" t="s">
        <v>312</v>
      </c>
      <c r="BH2047" s="293" t="s">
        <v>196</v>
      </c>
      <c r="BI2047" s="293" t="s">
        <v>240</v>
      </c>
      <c r="BJ2047" s="293" t="s">
        <v>4205</v>
      </c>
      <c r="BK2047" s="292" t="s">
        <v>175</v>
      </c>
      <c r="BL2047" s="294">
        <v>408757.05533936003</v>
      </c>
      <c r="BM2047" s="292" t="s">
        <v>309</v>
      </c>
      <c r="BN2047" s="294"/>
      <c r="BO2047" s="297">
        <v>39140</v>
      </c>
      <c r="BP2047" s="297">
        <v>48271</v>
      </c>
      <c r="BQ2047" s="297" t="s">
        <v>936</v>
      </c>
      <c r="BR2047" s="297" t="s">
        <v>4769</v>
      </c>
      <c r="BS2047" s="297">
        <v>39140</v>
      </c>
      <c r="BT2047" s="297">
        <v>48271</v>
      </c>
      <c r="BU2047" s="294">
        <v>21062.52</v>
      </c>
      <c r="BV2047" s="294">
        <v>37.32</v>
      </c>
      <c r="BW2047" s="294">
        <v>0</v>
      </c>
    </row>
    <row r="2048" spans="1:75" s="289" customFormat="1" ht="18.2" customHeight="1" x14ac:dyDescent="0.15">
      <c r="A2048" s="298">
        <v>2046</v>
      </c>
      <c r="B2048" s="299" t="s">
        <v>305</v>
      </c>
      <c r="C2048" s="299" t="s">
        <v>306</v>
      </c>
      <c r="D2048" s="313">
        <v>45170</v>
      </c>
      <c r="E2048" s="300" t="s">
        <v>3099</v>
      </c>
      <c r="F2048" s="309">
        <v>171</v>
      </c>
      <c r="G2048" s="309">
        <v>170</v>
      </c>
      <c r="H2048" s="302">
        <v>48377.61</v>
      </c>
      <c r="I2048" s="302">
        <v>90976.24</v>
      </c>
      <c r="J2048" s="302">
        <v>0</v>
      </c>
      <c r="K2048" s="302">
        <v>139353.85</v>
      </c>
      <c r="L2048" s="302">
        <v>975.53</v>
      </c>
      <c r="M2048" s="302">
        <v>0</v>
      </c>
      <c r="N2048" s="302">
        <v>0</v>
      </c>
      <c r="O2048" s="302">
        <v>0</v>
      </c>
      <c r="P2048" s="302">
        <v>0</v>
      </c>
      <c r="Q2048" s="302">
        <v>0</v>
      </c>
      <c r="R2048" s="302">
        <v>139353.85</v>
      </c>
      <c r="S2048" s="302">
        <v>139799.01999999999</v>
      </c>
      <c r="T2048" s="302">
        <v>382.99</v>
      </c>
      <c r="U2048" s="302">
        <v>0</v>
      </c>
      <c r="V2048" s="302">
        <v>0</v>
      </c>
      <c r="W2048" s="302">
        <v>0</v>
      </c>
      <c r="X2048" s="302">
        <v>0</v>
      </c>
      <c r="Y2048" s="302">
        <v>0</v>
      </c>
      <c r="Z2048" s="302">
        <v>140182.01</v>
      </c>
      <c r="AA2048" s="302">
        <v>0</v>
      </c>
      <c r="AB2048" s="302">
        <v>0</v>
      </c>
      <c r="AC2048" s="302">
        <v>0</v>
      </c>
      <c r="AD2048" s="302">
        <v>0</v>
      </c>
      <c r="AE2048" s="302">
        <v>0</v>
      </c>
      <c r="AF2048" s="302">
        <v>0</v>
      </c>
      <c r="AG2048" s="302">
        <v>0</v>
      </c>
      <c r="AH2048" s="302">
        <v>0</v>
      </c>
      <c r="AI2048" s="302">
        <v>0</v>
      </c>
      <c r="AJ2048" s="302">
        <v>0</v>
      </c>
      <c r="AK2048" s="302">
        <v>0</v>
      </c>
      <c r="AL2048" s="302">
        <v>0</v>
      </c>
      <c r="AM2048" s="302">
        <v>0</v>
      </c>
      <c r="AN2048" s="302">
        <v>0</v>
      </c>
      <c r="AO2048" s="302">
        <v>0</v>
      </c>
      <c r="AP2048" s="302">
        <v>0</v>
      </c>
      <c r="AQ2048" s="302">
        <v>0</v>
      </c>
      <c r="AR2048" s="302">
        <v>0</v>
      </c>
      <c r="AS2048" s="302">
        <v>0</v>
      </c>
      <c r="AT2048" s="295">
        <f t="shared" si="31"/>
        <v>0</v>
      </c>
      <c r="AU2048" s="302">
        <v>91951.77</v>
      </c>
      <c r="AV2048" s="302">
        <v>140182.01</v>
      </c>
      <c r="AW2048" s="303">
        <v>41</v>
      </c>
      <c r="AX2048" s="303">
        <v>240</v>
      </c>
      <c r="AY2048" s="302">
        <v>620000.02</v>
      </c>
      <c r="AZ2048" s="302">
        <v>145742.88</v>
      </c>
      <c r="BA2048" s="301">
        <v>89.838706000000002</v>
      </c>
      <c r="BB2048" s="301">
        <v>85.900385391849696</v>
      </c>
      <c r="BC2048" s="301">
        <v>9.5</v>
      </c>
      <c r="BD2048" s="301"/>
      <c r="BE2048" s="300" t="s">
        <v>4204</v>
      </c>
      <c r="BF2048" s="298"/>
      <c r="BG2048" s="300" t="s">
        <v>326</v>
      </c>
      <c r="BH2048" s="300" t="s">
        <v>190</v>
      </c>
      <c r="BI2048" s="300" t="s">
        <v>385</v>
      </c>
      <c r="BJ2048" s="300" t="s">
        <v>4205</v>
      </c>
      <c r="BK2048" s="299" t="s">
        <v>175</v>
      </c>
      <c r="BL2048" s="301">
        <v>1091293.3773196</v>
      </c>
      <c r="BM2048" s="299" t="s">
        <v>309</v>
      </c>
      <c r="BN2048" s="301"/>
      <c r="BO2048" s="304">
        <v>39132</v>
      </c>
      <c r="BP2048" s="304">
        <v>46437</v>
      </c>
      <c r="BQ2048" s="297" t="s">
        <v>936</v>
      </c>
      <c r="BR2048" s="297" t="s">
        <v>4769</v>
      </c>
      <c r="BS2048" s="297">
        <v>39132</v>
      </c>
      <c r="BT2048" s="297">
        <v>46437</v>
      </c>
      <c r="BU2048" s="301">
        <v>57259.7</v>
      </c>
      <c r="BV2048" s="301">
        <v>96.48</v>
      </c>
      <c r="BW2048" s="301">
        <v>0</v>
      </c>
    </row>
    <row r="2049" spans="1:75" s="289" customFormat="1" ht="18.2" customHeight="1" x14ac:dyDescent="0.15">
      <c r="A2049" s="291">
        <v>2047</v>
      </c>
      <c r="B2049" s="292" t="s">
        <v>305</v>
      </c>
      <c r="C2049" s="292" t="s">
        <v>306</v>
      </c>
      <c r="D2049" s="312">
        <v>45170</v>
      </c>
      <c r="E2049" s="293" t="s">
        <v>3100</v>
      </c>
      <c r="F2049" s="308">
        <v>152</v>
      </c>
      <c r="G2049" s="308">
        <v>151</v>
      </c>
      <c r="H2049" s="295">
        <v>19744</v>
      </c>
      <c r="I2049" s="295">
        <v>11126.85</v>
      </c>
      <c r="J2049" s="295">
        <v>0</v>
      </c>
      <c r="K2049" s="295">
        <v>30870.85</v>
      </c>
      <c r="L2049" s="295">
        <v>126.56</v>
      </c>
      <c r="M2049" s="295">
        <v>0</v>
      </c>
      <c r="N2049" s="295">
        <v>0</v>
      </c>
      <c r="O2049" s="295">
        <v>0</v>
      </c>
      <c r="P2049" s="295">
        <v>0</v>
      </c>
      <c r="Q2049" s="295">
        <v>0</v>
      </c>
      <c r="R2049" s="295">
        <v>30870.85</v>
      </c>
      <c r="S2049" s="295">
        <v>31586.52</v>
      </c>
      <c r="T2049" s="295">
        <v>156.31</v>
      </c>
      <c r="U2049" s="295">
        <v>0</v>
      </c>
      <c r="V2049" s="295">
        <v>0</v>
      </c>
      <c r="W2049" s="295">
        <v>0</v>
      </c>
      <c r="X2049" s="295">
        <v>0</v>
      </c>
      <c r="Y2049" s="295">
        <v>0</v>
      </c>
      <c r="Z2049" s="295">
        <v>31742.83</v>
      </c>
      <c r="AA2049" s="295">
        <v>0</v>
      </c>
      <c r="AB2049" s="295">
        <v>0</v>
      </c>
      <c r="AC2049" s="295">
        <v>0</v>
      </c>
      <c r="AD2049" s="295">
        <v>0</v>
      </c>
      <c r="AE2049" s="295">
        <v>0</v>
      </c>
      <c r="AF2049" s="295">
        <v>0</v>
      </c>
      <c r="AG2049" s="295">
        <v>0</v>
      </c>
      <c r="AH2049" s="295">
        <v>0</v>
      </c>
      <c r="AI2049" s="295">
        <v>0</v>
      </c>
      <c r="AJ2049" s="295">
        <v>0</v>
      </c>
      <c r="AK2049" s="295">
        <v>0</v>
      </c>
      <c r="AL2049" s="295">
        <v>0</v>
      </c>
      <c r="AM2049" s="295">
        <v>0</v>
      </c>
      <c r="AN2049" s="295">
        <v>0</v>
      </c>
      <c r="AO2049" s="295">
        <v>0</v>
      </c>
      <c r="AP2049" s="295">
        <v>0</v>
      </c>
      <c r="AQ2049" s="295">
        <v>0</v>
      </c>
      <c r="AR2049" s="295">
        <v>0</v>
      </c>
      <c r="AS2049" s="295">
        <v>0</v>
      </c>
      <c r="AT2049" s="295">
        <f t="shared" si="31"/>
        <v>0</v>
      </c>
      <c r="AU2049" s="295">
        <v>11253.41</v>
      </c>
      <c r="AV2049" s="295">
        <v>31742.83</v>
      </c>
      <c r="AW2049" s="296">
        <v>101</v>
      </c>
      <c r="AX2049" s="296">
        <v>300</v>
      </c>
      <c r="AY2049" s="295">
        <v>252000</v>
      </c>
      <c r="AZ2049" s="295">
        <v>32375.98</v>
      </c>
      <c r="BA2049" s="294">
        <v>49.126604999999998</v>
      </c>
      <c r="BB2049" s="294">
        <v>46.842753608207403</v>
      </c>
      <c r="BC2049" s="294">
        <v>9.5</v>
      </c>
      <c r="BD2049" s="294"/>
      <c r="BE2049" s="293" t="s">
        <v>4204</v>
      </c>
      <c r="BF2049" s="291"/>
      <c r="BG2049" s="293" t="s">
        <v>324</v>
      </c>
      <c r="BH2049" s="293" t="s">
        <v>187</v>
      </c>
      <c r="BI2049" s="293" t="s">
        <v>438</v>
      </c>
      <c r="BJ2049" s="293" t="s">
        <v>4205</v>
      </c>
      <c r="BK2049" s="292" t="s">
        <v>175</v>
      </c>
      <c r="BL2049" s="294">
        <v>241752.58995160001</v>
      </c>
      <c r="BM2049" s="292" t="s">
        <v>309</v>
      </c>
      <c r="BN2049" s="294"/>
      <c r="BO2049" s="297">
        <v>39136</v>
      </c>
      <c r="BP2049" s="297">
        <v>48267</v>
      </c>
      <c r="BQ2049" s="297" t="s">
        <v>929</v>
      </c>
      <c r="BR2049" s="297" t="s">
        <v>4777</v>
      </c>
      <c r="BS2049" s="297">
        <v>39136</v>
      </c>
      <c r="BT2049" s="297">
        <v>48267</v>
      </c>
      <c r="BU2049" s="294">
        <v>17144.97</v>
      </c>
      <c r="BV2049" s="294">
        <v>51.69</v>
      </c>
      <c r="BW2049" s="294">
        <v>0</v>
      </c>
    </row>
    <row r="2050" spans="1:75" s="289" customFormat="1" ht="18.2" customHeight="1" x14ac:dyDescent="0.15">
      <c r="A2050" s="298">
        <v>2048</v>
      </c>
      <c r="B2050" s="299" t="s">
        <v>305</v>
      </c>
      <c r="C2050" s="299" t="s">
        <v>306</v>
      </c>
      <c r="D2050" s="313">
        <v>45170</v>
      </c>
      <c r="E2050" s="300" t="s">
        <v>3101</v>
      </c>
      <c r="F2050" s="309">
        <v>141</v>
      </c>
      <c r="G2050" s="309">
        <v>140</v>
      </c>
      <c r="H2050" s="302">
        <v>68630.880000000005</v>
      </c>
      <c r="I2050" s="302">
        <v>37142.480000000003</v>
      </c>
      <c r="J2050" s="302">
        <v>0</v>
      </c>
      <c r="K2050" s="302">
        <v>105773.36</v>
      </c>
      <c r="L2050" s="302">
        <v>439.89</v>
      </c>
      <c r="M2050" s="302">
        <v>0</v>
      </c>
      <c r="N2050" s="302">
        <v>0</v>
      </c>
      <c r="O2050" s="302">
        <v>0</v>
      </c>
      <c r="P2050" s="302">
        <v>0</v>
      </c>
      <c r="Q2050" s="302">
        <v>0</v>
      </c>
      <c r="R2050" s="302">
        <v>105773.36</v>
      </c>
      <c r="S2050" s="302">
        <v>100508.32</v>
      </c>
      <c r="T2050" s="302">
        <v>543.33000000000004</v>
      </c>
      <c r="U2050" s="302">
        <v>0</v>
      </c>
      <c r="V2050" s="302">
        <v>0</v>
      </c>
      <c r="W2050" s="302">
        <v>0</v>
      </c>
      <c r="X2050" s="302">
        <v>0</v>
      </c>
      <c r="Y2050" s="302">
        <v>0</v>
      </c>
      <c r="Z2050" s="302">
        <v>101051.65</v>
      </c>
      <c r="AA2050" s="302">
        <v>0</v>
      </c>
      <c r="AB2050" s="302">
        <v>0</v>
      </c>
      <c r="AC2050" s="302">
        <v>0</v>
      </c>
      <c r="AD2050" s="302">
        <v>0</v>
      </c>
      <c r="AE2050" s="302">
        <v>0</v>
      </c>
      <c r="AF2050" s="302">
        <v>0</v>
      </c>
      <c r="AG2050" s="302">
        <v>0</v>
      </c>
      <c r="AH2050" s="302">
        <v>0</v>
      </c>
      <c r="AI2050" s="302">
        <v>0</v>
      </c>
      <c r="AJ2050" s="302">
        <v>0</v>
      </c>
      <c r="AK2050" s="302">
        <v>0</v>
      </c>
      <c r="AL2050" s="302">
        <v>0</v>
      </c>
      <c r="AM2050" s="302">
        <v>0</v>
      </c>
      <c r="AN2050" s="302">
        <v>0</v>
      </c>
      <c r="AO2050" s="302">
        <v>0</v>
      </c>
      <c r="AP2050" s="302">
        <v>0</v>
      </c>
      <c r="AQ2050" s="302">
        <v>0</v>
      </c>
      <c r="AR2050" s="302">
        <v>0</v>
      </c>
      <c r="AS2050" s="302">
        <v>0</v>
      </c>
      <c r="AT2050" s="295">
        <f t="shared" si="31"/>
        <v>0</v>
      </c>
      <c r="AU2050" s="302">
        <v>37582.370000000003</v>
      </c>
      <c r="AV2050" s="302">
        <v>101051.65</v>
      </c>
      <c r="AW2050" s="303">
        <v>101</v>
      </c>
      <c r="AX2050" s="303">
        <v>300</v>
      </c>
      <c r="AY2050" s="302">
        <v>478000</v>
      </c>
      <c r="AZ2050" s="302">
        <v>112535.43</v>
      </c>
      <c r="BA2050" s="301">
        <v>89.999998000000005</v>
      </c>
      <c r="BB2050" s="301">
        <v>84.592045264795999</v>
      </c>
      <c r="BC2050" s="301">
        <v>9.5</v>
      </c>
      <c r="BD2050" s="301"/>
      <c r="BE2050" s="300" t="s">
        <v>4204</v>
      </c>
      <c r="BF2050" s="298"/>
      <c r="BG2050" s="300" t="s">
        <v>351</v>
      </c>
      <c r="BH2050" s="300" t="s">
        <v>352</v>
      </c>
      <c r="BI2050" s="300" t="s">
        <v>353</v>
      </c>
      <c r="BJ2050" s="300" t="s">
        <v>4205</v>
      </c>
      <c r="BK2050" s="299" t="s">
        <v>175</v>
      </c>
      <c r="BL2050" s="301">
        <v>828321.33640256</v>
      </c>
      <c r="BM2050" s="299" t="s">
        <v>309</v>
      </c>
      <c r="BN2050" s="301"/>
      <c r="BO2050" s="304">
        <v>39134</v>
      </c>
      <c r="BP2050" s="304">
        <v>48265</v>
      </c>
      <c r="BQ2050" s="297" t="s">
        <v>4123</v>
      </c>
      <c r="BR2050" s="297" t="s">
        <v>4760</v>
      </c>
      <c r="BS2050" s="297">
        <v>39134</v>
      </c>
      <c r="BT2050" s="297">
        <v>48265</v>
      </c>
      <c r="BU2050" s="301">
        <v>37944.78</v>
      </c>
      <c r="BV2050" s="301">
        <v>78.150000000000006</v>
      </c>
      <c r="BW2050" s="301">
        <v>0</v>
      </c>
    </row>
    <row r="2051" spans="1:75" s="289" customFormat="1" ht="18.2" customHeight="1" x14ac:dyDescent="0.15">
      <c r="A2051" s="291">
        <v>2049</v>
      </c>
      <c r="B2051" s="292" t="s">
        <v>305</v>
      </c>
      <c r="C2051" s="292" t="s">
        <v>306</v>
      </c>
      <c r="D2051" s="312">
        <v>45170</v>
      </c>
      <c r="E2051" s="293" t="s">
        <v>3102</v>
      </c>
      <c r="F2051" s="308">
        <v>124</v>
      </c>
      <c r="G2051" s="308">
        <v>123</v>
      </c>
      <c r="H2051" s="295">
        <v>43020.9</v>
      </c>
      <c r="I2051" s="295">
        <v>68036.53</v>
      </c>
      <c r="J2051" s="295">
        <v>0</v>
      </c>
      <c r="K2051" s="295">
        <v>111057.43</v>
      </c>
      <c r="L2051" s="295">
        <v>867.51</v>
      </c>
      <c r="M2051" s="295">
        <v>0</v>
      </c>
      <c r="N2051" s="295">
        <v>0</v>
      </c>
      <c r="O2051" s="295">
        <v>0</v>
      </c>
      <c r="P2051" s="295">
        <v>0</v>
      </c>
      <c r="Q2051" s="295">
        <v>0</v>
      </c>
      <c r="R2051" s="295">
        <v>111057.43</v>
      </c>
      <c r="S2051" s="295">
        <v>80558.539999999994</v>
      </c>
      <c r="T2051" s="295">
        <v>340.58</v>
      </c>
      <c r="U2051" s="295">
        <v>0</v>
      </c>
      <c r="V2051" s="295">
        <v>0</v>
      </c>
      <c r="W2051" s="295">
        <v>0</v>
      </c>
      <c r="X2051" s="295">
        <v>0</v>
      </c>
      <c r="Y2051" s="295">
        <v>0</v>
      </c>
      <c r="Z2051" s="295">
        <v>80899.12</v>
      </c>
      <c r="AA2051" s="295">
        <v>0</v>
      </c>
      <c r="AB2051" s="295">
        <v>0</v>
      </c>
      <c r="AC2051" s="295">
        <v>0</v>
      </c>
      <c r="AD2051" s="295">
        <v>0</v>
      </c>
      <c r="AE2051" s="295">
        <v>0</v>
      </c>
      <c r="AF2051" s="295">
        <v>0</v>
      </c>
      <c r="AG2051" s="295">
        <v>0</v>
      </c>
      <c r="AH2051" s="295">
        <v>0</v>
      </c>
      <c r="AI2051" s="295">
        <v>0</v>
      </c>
      <c r="AJ2051" s="295">
        <v>0</v>
      </c>
      <c r="AK2051" s="295">
        <v>0</v>
      </c>
      <c r="AL2051" s="295">
        <v>0</v>
      </c>
      <c r="AM2051" s="295">
        <v>0</v>
      </c>
      <c r="AN2051" s="295">
        <v>0</v>
      </c>
      <c r="AO2051" s="295">
        <v>0</v>
      </c>
      <c r="AP2051" s="295">
        <v>0</v>
      </c>
      <c r="AQ2051" s="295">
        <v>0</v>
      </c>
      <c r="AR2051" s="295">
        <v>0</v>
      </c>
      <c r="AS2051" s="295">
        <v>0</v>
      </c>
      <c r="AT2051" s="295">
        <f t="shared" ref="AT2051:AT2114" si="32">AQ2051-AR2051-AS2051+AP2051+AO2051+AN2051+AL2051+AI2051+AH2051+AG2051+AF2051+AA2051+W2051+V2051+Q2051+P2051+O2051+N2051-J2051</f>
        <v>0</v>
      </c>
      <c r="AU2051" s="295">
        <v>68904.039999999994</v>
      </c>
      <c r="AV2051" s="295">
        <v>80899.12</v>
      </c>
      <c r="AW2051" s="296">
        <v>41</v>
      </c>
      <c r="AX2051" s="296">
        <v>240</v>
      </c>
      <c r="AY2051" s="295">
        <v>549999.99</v>
      </c>
      <c r="AZ2051" s="295">
        <v>129604.66</v>
      </c>
      <c r="BA2051" s="294">
        <v>89.999999000000003</v>
      </c>
      <c r="BB2051" s="294">
        <v>77.120441417326902</v>
      </c>
      <c r="BC2051" s="294">
        <v>9.5</v>
      </c>
      <c r="BD2051" s="294"/>
      <c r="BE2051" s="293" t="s">
        <v>4204</v>
      </c>
      <c r="BF2051" s="291"/>
      <c r="BG2051" s="293" t="s">
        <v>326</v>
      </c>
      <c r="BH2051" s="293" t="s">
        <v>239</v>
      </c>
      <c r="BI2051" s="293" t="s">
        <v>484</v>
      </c>
      <c r="BJ2051" s="293" t="s">
        <v>4205</v>
      </c>
      <c r="BK2051" s="292" t="s">
        <v>175</v>
      </c>
      <c r="BL2051" s="294">
        <v>869701.39584328001</v>
      </c>
      <c r="BM2051" s="292" t="s">
        <v>309</v>
      </c>
      <c r="BN2051" s="294"/>
      <c r="BO2051" s="297">
        <v>39127</v>
      </c>
      <c r="BP2051" s="297">
        <v>46432</v>
      </c>
      <c r="BQ2051" s="297" t="s">
        <v>931</v>
      </c>
      <c r="BR2051" s="297" t="s">
        <v>4779</v>
      </c>
      <c r="BS2051" s="297">
        <v>39127</v>
      </c>
      <c r="BT2051" s="297">
        <v>46432</v>
      </c>
      <c r="BU2051" s="294">
        <v>37450.61</v>
      </c>
      <c r="BV2051" s="294">
        <v>85.8</v>
      </c>
      <c r="BW2051" s="294">
        <v>0</v>
      </c>
    </row>
    <row r="2052" spans="1:75" s="289" customFormat="1" ht="18.2" customHeight="1" x14ac:dyDescent="0.15">
      <c r="A2052" s="298">
        <v>2050</v>
      </c>
      <c r="B2052" s="299" t="s">
        <v>305</v>
      </c>
      <c r="C2052" s="299" t="s">
        <v>306</v>
      </c>
      <c r="D2052" s="313">
        <v>45170</v>
      </c>
      <c r="E2052" s="300" t="s">
        <v>663</v>
      </c>
      <c r="F2052" s="309">
        <v>147</v>
      </c>
      <c r="G2052" s="309">
        <v>146</v>
      </c>
      <c r="H2052" s="302">
        <v>9252.58</v>
      </c>
      <c r="I2052" s="302">
        <v>5119.1899999999996</v>
      </c>
      <c r="J2052" s="302">
        <v>0</v>
      </c>
      <c r="K2052" s="302">
        <v>14371.77</v>
      </c>
      <c r="L2052" s="302">
        <v>59.27</v>
      </c>
      <c r="M2052" s="302">
        <v>0</v>
      </c>
      <c r="N2052" s="302">
        <v>0</v>
      </c>
      <c r="O2052" s="302">
        <v>0</v>
      </c>
      <c r="P2052" s="302">
        <v>0</v>
      </c>
      <c r="Q2052" s="302">
        <v>0</v>
      </c>
      <c r="R2052" s="302">
        <v>14371.77</v>
      </c>
      <c r="S2052" s="302">
        <v>14228.73</v>
      </c>
      <c r="T2052" s="302">
        <v>73.25</v>
      </c>
      <c r="U2052" s="302">
        <v>0</v>
      </c>
      <c r="V2052" s="302">
        <v>0</v>
      </c>
      <c r="W2052" s="302">
        <v>0</v>
      </c>
      <c r="X2052" s="302">
        <v>0</v>
      </c>
      <c r="Y2052" s="302">
        <v>0</v>
      </c>
      <c r="Z2052" s="302">
        <v>14301.98</v>
      </c>
      <c r="AA2052" s="302">
        <v>0</v>
      </c>
      <c r="AB2052" s="302">
        <v>0</v>
      </c>
      <c r="AC2052" s="302">
        <v>0</v>
      </c>
      <c r="AD2052" s="302">
        <v>0</v>
      </c>
      <c r="AE2052" s="302">
        <v>0</v>
      </c>
      <c r="AF2052" s="302">
        <v>0</v>
      </c>
      <c r="AG2052" s="302">
        <v>0</v>
      </c>
      <c r="AH2052" s="302">
        <v>0</v>
      </c>
      <c r="AI2052" s="302">
        <v>0</v>
      </c>
      <c r="AJ2052" s="302">
        <v>0</v>
      </c>
      <c r="AK2052" s="302">
        <v>0</v>
      </c>
      <c r="AL2052" s="302">
        <v>0</v>
      </c>
      <c r="AM2052" s="302">
        <v>0</v>
      </c>
      <c r="AN2052" s="302">
        <v>0</v>
      </c>
      <c r="AO2052" s="302">
        <v>0</v>
      </c>
      <c r="AP2052" s="302">
        <v>0</v>
      </c>
      <c r="AQ2052" s="302">
        <v>0</v>
      </c>
      <c r="AR2052" s="302">
        <v>0</v>
      </c>
      <c r="AS2052" s="302">
        <v>0</v>
      </c>
      <c r="AT2052" s="295">
        <f t="shared" si="32"/>
        <v>0</v>
      </c>
      <c r="AU2052" s="302">
        <v>5178.46</v>
      </c>
      <c r="AV2052" s="302">
        <v>14301.98</v>
      </c>
      <c r="AW2052" s="303">
        <v>101</v>
      </c>
      <c r="AX2052" s="303">
        <v>300</v>
      </c>
      <c r="AY2052" s="302">
        <v>259999.99</v>
      </c>
      <c r="AZ2052" s="302">
        <v>15168.19</v>
      </c>
      <c r="BA2052" s="301">
        <v>22.307700000000001</v>
      </c>
      <c r="BB2052" s="301">
        <v>21.136413351164499</v>
      </c>
      <c r="BC2052" s="301">
        <v>9.5</v>
      </c>
      <c r="BD2052" s="301"/>
      <c r="BE2052" s="300" t="s">
        <v>4204</v>
      </c>
      <c r="BF2052" s="298"/>
      <c r="BG2052" s="300" t="s">
        <v>324</v>
      </c>
      <c r="BH2052" s="300" t="s">
        <v>187</v>
      </c>
      <c r="BI2052" s="300" t="s">
        <v>438</v>
      </c>
      <c r="BJ2052" s="300" t="s">
        <v>4205</v>
      </c>
      <c r="BK2052" s="299" t="s">
        <v>175</v>
      </c>
      <c r="BL2052" s="301">
        <v>112546.71055992</v>
      </c>
      <c r="BM2052" s="299" t="s">
        <v>309</v>
      </c>
      <c r="BN2052" s="301"/>
      <c r="BO2052" s="304">
        <v>39136</v>
      </c>
      <c r="BP2052" s="304">
        <v>48267</v>
      </c>
      <c r="BQ2052" s="297" t="s">
        <v>929</v>
      </c>
      <c r="BR2052" s="297" t="s">
        <v>4777</v>
      </c>
      <c r="BS2052" s="297">
        <v>39136</v>
      </c>
      <c r="BT2052" s="297">
        <v>48267</v>
      </c>
      <c r="BU2052" s="301">
        <v>8575.66</v>
      </c>
      <c r="BV2052" s="301">
        <v>24.21</v>
      </c>
      <c r="BW2052" s="301">
        <v>0</v>
      </c>
    </row>
    <row r="2053" spans="1:75" s="289" customFormat="1" ht="18.2" customHeight="1" x14ac:dyDescent="0.15">
      <c r="A2053" s="291">
        <v>2051</v>
      </c>
      <c r="B2053" s="292" t="s">
        <v>305</v>
      </c>
      <c r="C2053" s="292" t="s">
        <v>306</v>
      </c>
      <c r="D2053" s="312">
        <v>45170</v>
      </c>
      <c r="E2053" s="293" t="s">
        <v>3103</v>
      </c>
      <c r="F2053" s="308">
        <v>128</v>
      </c>
      <c r="G2053" s="308">
        <v>127</v>
      </c>
      <c r="H2053" s="295">
        <v>118212.69</v>
      </c>
      <c r="I2053" s="295">
        <v>62274.239999999998</v>
      </c>
      <c r="J2053" s="295">
        <v>0</v>
      </c>
      <c r="K2053" s="295">
        <v>180486.93</v>
      </c>
      <c r="L2053" s="295">
        <v>748.53</v>
      </c>
      <c r="M2053" s="295">
        <v>0</v>
      </c>
      <c r="N2053" s="295">
        <v>0</v>
      </c>
      <c r="O2053" s="295">
        <v>0</v>
      </c>
      <c r="P2053" s="295">
        <v>0</v>
      </c>
      <c r="Q2053" s="295">
        <v>0</v>
      </c>
      <c r="R2053" s="295">
        <v>180486.93</v>
      </c>
      <c r="S2053" s="295">
        <v>140382.20000000001</v>
      </c>
      <c r="T2053" s="295">
        <v>847.19</v>
      </c>
      <c r="U2053" s="295">
        <v>0</v>
      </c>
      <c r="V2053" s="295">
        <v>0</v>
      </c>
      <c r="W2053" s="295">
        <v>0</v>
      </c>
      <c r="X2053" s="295">
        <v>0</v>
      </c>
      <c r="Y2053" s="295">
        <v>0</v>
      </c>
      <c r="Z2053" s="295">
        <v>141229.39000000001</v>
      </c>
      <c r="AA2053" s="295">
        <v>0</v>
      </c>
      <c r="AB2053" s="295">
        <v>0</v>
      </c>
      <c r="AC2053" s="295">
        <v>0</v>
      </c>
      <c r="AD2053" s="295">
        <v>0</v>
      </c>
      <c r="AE2053" s="295">
        <v>0</v>
      </c>
      <c r="AF2053" s="295">
        <v>0</v>
      </c>
      <c r="AG2053" s="295">
        <v>0</v>
      </c>
      <c r="AH2053" s="295">
        <v>0</v>
      </c>
      <c r="AI2053" s="295">
        <v>0</v>
      </c>
      <c r="AJ2053" s="295">
        <v>0</v>
      </c>
      <c r="AK2053" s="295">
        <v>0</v>
      </c>
      <c r="AL2053" s="295">
        <v>0</v>
      </c>
      <c r="AM2053" s="295">
        <v>0</v>
      </c>
      <c r="AN2053" s="295">
        <v>0</v>
      </c>
      <c r="AO2053" s="295">
        <v>0</v>
      </c>
      <c r="AP2053" s="295">
        <v>0</v>
      </c>
      <c r="AQ2053" s="295">
        <v>0</v>
      </c>
      <c r="AR2053" s="295">
        <v>0</v>
      </c>
      <c r="AS2053" s="295">
        <v>0</v>
      </c>
      <c r="AT2053" s="295">
        <f t="shared" si="32"/>
        <v>0</v>
      </c>
      <c r="AU2053" s="295">
        <v>63022.77</v>
      </c>
      <c r="AV2053" s="295">
        <v>141229.39000000001</v>
      </c>
      <c r="AW2053" s="296">
        <v>105</v>
      </c>
      <c r="AX2053" s="296">
        <v>300</v>
      </c>
      <c r="AY2053" s="295">
        <v>834000</v>
      </c>
      <c r="AZ2053" s="295">
        <v>196523.12</v>
      </c>
      <c r="BA2053" s="294">
        <v>90.000000999999997</v>
      </c>
      <c r="BB2053" s="294">
        <v>82.656045153806502</v>
      </c>
      <c r="BC2053" s="294">
        <v>8.6</v>
      </c>
      <c r="BD2053" s="294"/>
      <c r="BE2053" s="293" t="s">
        <v>4204</v>
      </c>
      <c r="BF2053" s="291"/>
      <c r="BG2053" s="293" t="s">
        <v>360</v>
      </c>
      <c r="BH2053" s="293" t="s">
        <v>232</v>
      </c>
      <c r="BI2053" s="293" t="s">
        <v>629</v>
      </c>
      <c r="BJ2053" s="293" t="s">
        <v>4205</v>
      </c>
      <c r="BK2053" s="292" t="s">
        <v>175</v>
      </c>
      <c r="BL2053" s="294">
        <v>1413410.4755752799</v>
      </c>
      <c r="BM2053" s="292" t="s">
        <v>309</v>
      </c>
      <c r="BN2053" s="294"/>
      <c r="BO2053" s="297">
        <v>39248</v>
      </c>
      <c r="BP2053" s="297">
        <v>48380</v>
      </c>
      <c r="BQ2053" s="297" t="s">
        <v>929</v>
      </c>
      <c r="BR2053" s="297" t="s">
        <v>4777</v>
      </c>
      <c r="BS2053" s="297">
        <v>39248</v>
      </c>
      <c r="BT2053" s="297">
        <v>48380</v>
      </c>
      <c r="BU2053" s="294">
        <v>59372.58</v>
      </c>
      <c r="BV2053" s="294">
        <v>135.55000000000001</v>
      </c>
      <c r="BW2053" s="294">
        <v>0</v>
      </c>
    </row>
    <row r="2054" spans="1:75" s="289" customFormat="1" ht="18.2" customHeight="1" x14ac:dyDescent="0.15">
      <c r="A2054" s="298">
        <v>2052</v>
      </c>
      <c r="B2054" s="299" t="s">
        <v>305</v>
      </c>
      <c r="C2054" s="299" t="s">
        <v>306</v>
      </c>
      <c r="D2054" s="313">
        <v>45170</v>
      </c>
      <c r="E2054" s="300" t="s">
        <v>3104</v>
      </c>
      <c r="F2054" s="309">
        <v>153</v>
      </c>
      <c r="G2054" s="309">
        <v>152</v>
      </c>
      <c r="H2054" s="302">
        <v>9210.15</v>
      </c>
      <c r="I2054" s="302">
        <v>5009.99</v>
      </c>
      <c r="J2054" s="302">
        <v>0</v>
      </c>
      <c r="K2054" s="302">
        <v>14220.14</v>
      </c>
      <c r="L2054" s="302">
        <v>57.96</v>
      </c>
      <c r="M2054" s="302">
        <v>0</v>
      </c>
      <c r="N2054" s="302">
        <v>0</v>
      </c>
      <c r="O2054" s="302">
        <v>0</v>
      </c>
      <c r="P2054" s="302">
        <v>0</v>
      </c>
      <c r="Q2054" s="302">
        <v>0</v>
      </c>
      <c r="R2054" s="302">
        <v>14220.14</v>
      </c>
      <c r="S2054" s="302">
        <v>15301.02</v>
      </c>
      <c r="T2054" s="302">
        <v>75.98</v>
      </c>
      <c r="U2054" s="302">
        <v>0</v>
      </c>
      <c r="V2054" s="302">
        <v>0</v>
      </c>
      <c r="W2054" s="302">
        <v>0</v>
      </c>
      <c r="X2054" s="302">
        <v>0</v>
      </c>
      <c r="Y2054" s="302">
        <v>0</v>
      </c>
      <c r="Z2054" s="302">
        <v>15377</v>
      </c>
      <c r="AA2054" s="302">
        <v>0</v>
      </c>
      <c r="AB2054" s="302">
        <v>0</v>
      </c>
      <c r="AC2054" s="302">
        <v>0</v>
      </c>
      <c r="AD2054" s="302">
        <v>0</v>
      </c>
      <c r="AE2054" s="302">
        <v>0</v>
      </c>
      <c r="AF2054" s="302">
        <v>0</v>
      </c>
      <c r="AG2054" s="302">
        <v>0</v>
      </c>
      <c r="AH2054" s="302">
        <v>0</v>
      </c>
      <c r="AI2054" s="302">
        <v>0</v>
      </c>
      <c r="AJ2054" s="302">
        <v>0</v>
      </c>
      <c r="AK2054" s="302">
        <v>0</v>
      </c>
      <c r="AL2054" s="302">
        <v>0</v>
      </c>
      <c r="AM2054" s="302">
        <v>0</v>
      </c>
      <c r="AN2054" s="302">
        <v>0</v>
      </c>
      <c r="AO2054" s="302">
        <v>0</v>
      </c>
      <c r="AP2054" s="302">
        <v>0</v>
      </c>
      <c r="AQ2054" s="302">
        <v>0</v>
      </c>
      <c r="AR2054" s="302">
        <v>0</v>
      </c>
      <c r="AS2054" s="302">
        <v>0</v>
      </c>
      <c r="AT2054" s="295">
        <f t="shared" si="32"/>
        <v>0</v>
      </c>
      <c r="AU2054" s="302">
        <v>5067.95</v>
      </c>
      <c r="AV2054" s="302">
        <v>15377</v>
      </c>
      <c r="AW2054" s="303">
        <v>101</v>
      </c>
      <c r="AX2054" s="303">
        <v>300</v>
      </c>
      <c r="AY2054" s="302">
        <v>252000</v>
      </c>
      <c r="AZ2054" s="302">
        <v>14854.36</v>
      </c>
      <c r="BA2054" s="301">
        <v>22.539681000000002</v>
      </c>
      <c r="BB2054" s="301">
        <v>21.577329442355001</v>
      </c>
      <c r="BC2054" s="301">
        <v>9.9</v>
      </c>
      <c r="BD2054" s="301"/>
      <c r="BE2054" s="300" t="s">
        <v>4204</v>
      </c>
      <c r="BF2054" s="298"/>
      <c r="BG2054" s="300" t="s">
        <v>324</v>
      </c>
      <c r="BH2054" s="300" t="s">
        <v>187</v>
      </c>
      <c r="BI2054" s="300" t="s">
        <v>466</v>
      </c>
      <c r="BJ2054" s="300" t="s">
        <v>4205</v>
      </c>
      <c r="BK2054" s="299" t="s">
        <v>175</v>
      </c>
      <c r="BL2054" s="301">
        <v>111359.28147344</v>
      </c>
      <c r="BM2054" s="299" t="s">
        <v>309</v>
      </c>
      <c r="BN2054" s="301"/>
      <c r="BO2054" s="304">
        <v>39136</v>
      </c>
      <c r="BP2054" s="304">
        <v>48267</v>
      </c>
      <c r="BQ2054" s="297" t="s">
        <v>929</v>
      </c>
      <c r="BR2054" s="297" t="s">
        <v>4777</v>
      </c>
      <c r="BS2054" s="297">
        <v>39136</v>
      </c>
      <c r="BT2054" s="297">
        <v>48267</v>
      </c>
      <c r="BU2054" s="301">
        <v>8820.14</v>
      </c>
      <c r="BV2054" s="301">
        <v>24.48</v>
      </c>
      <c r="BW2054" s="301">
        <v>0</v>
      </c>
    </row>
    <row r="2055" spans="1:75" s="289" customFormat="1" ht="18.2" customHeight="1" x14ac:dyDescent="0.15">
      <c r="A2055" s="291">
        <v>2053</v>
      </c>
      <c r="B2055" s="292" t="s">
        <v>305</v>
      </c>
      <c r="C2055" s="292" t="s">
        <v>306</v>
      </c>
      <c r="D2055" s="312">
        <v>45170</v>
      </c>
      <c r="E2055" s="293" t="s">
        <v>3105</v>
      </c>
      <c r="F2055" s="308">
        <v>161</v>
      </c>
      <c r="G2055" s="308">
        <v>160</v>
      </c>
      <c r="H2055" s="295">
        <v>15148.63</v>
      </c>
      <c r="I2055" s="295">
        <v>8787.74</v>
      </c>
      <c r="J2055" s="295">
        <v>0</v>
      </c>
      <c r="K2055" s="295">
        <v>23936.37</v>
      </c>
      <c r="L2055" s="295">
        <v>97.05</v>
      </c>
      <c r="M2055" s="295">
        <v>0</v>
      </c>
      <c r="N2055" s="295">
        <v>0</v>
      </c>
      <c r="O2055" s="295">
        <v>0</v>
      </c>
      <c r="P2055" s="295">
        <v>0</v>
      </c>
      <c r="Q2055" s="295">
        <v>0</v>
      </c>
      <c r="R2055" s="295">
        <v>23936.37</v>
      </c>
      <c r="S2055" s="295">
        <v>25929.040000000001</v>
      </c>
      <c r="T2055" s="295">
        <v>119.93</v>
      </c>
      <c r="U2055" s="295">
        <v>0</v>
      </c>
      <c r="V2055" s="295">
        <v>0</v>
      </c>
      <c r="W2055" s="295">
        <v>0</v>
      </c>
      <c r="X2055" s="295">
        <v>0</v>
      </c>
      <c r="Y2055" s="295">
        <v>0</v>
      </c>
      <c r="Z2055" s="295">
        <v>26048.97</v>
      </c>
      <c r="AA2055" s="295">
        <v>0</v>
      </c>
      <c r="AB2055" s="295">
        <v>0</v>
      </c>
      <c r="AC2055" s="295">
        <v>0</v>
      </c>
      <c r="AD2055" s="295">
        <v>0</v>
      </c>
      <c r="AE2055" s="295">
        <v>0</v>
      </c>
      <c r="AF2055" s="295">
        <v>0</v>
      </c>
      <c r="AG2055" s="295">
        <v>0</v>
      </c>
      <c r="AH2055" s="295">
        <v>0</v>
      </c>
      <c r="AI2055" s="295">
        <v>0</v>
      </c>
      <c r="AJ2055" s="295">
        <v>0</v>
      </c>
      <c r="AK2055" s="295">
        <v>0</v>
      </c>
      <c r="AL2055" s="295">
        <v>0</v>
      </c>
      <c r="AM2055" s="295">
        <v>0</v>
      </c>
      <c r="AN2055" s="295">
        <v>0</v>
      </c>
      <c r="AO2055" s="295">
        <v>0</v>
      </c>
      <c r="AP2055" s="295">
        <v>0</v>
      </c>
      <c r="AQ2055" s="295">
        <v>0</v>
      </c>
      <c r="AR2055" s="295">
        <v>0</v>
      </c>
      <c r="AS2055" s="295">
        <v>0</v>
      </c>
      <c r="AT2055" s="295">
        <f t="shared" si="32"/>
        <v>0</v>
      </c>
      <c r="AU2055" s="295">
        <v>8884.7900000000009</v>
      </c>
      <c r="AV2055" s="295">
        <v>26048.97</v>
      </c>
      <c r="AW2055" s="296">
        <v>101</v>
      </c>
      <c r="AX2055" s="296">
        <v>300</v>
      </c>
      <c r="AY2055" s="295">
        <v>256400</v>
      </c>
      <c r="AZ2055" s="295">
        <v>24835.26</v>
      </c>
      <c r="BA2055" s="294">
        <v>37.051476000000001</v>
      </c>
      <c r="BB2055" s="294">
        <v>35.710430999398397</v>
      </c>
      <c r="BC2055" s="294">
        <v>9.5</v>
      </c>
      <c r="BD2055" s="294"/>
      <c r="BE2055" s="293" t="s">
        <v>4204</v>
      </c>
      <c r="BF2055" s="291"/>
      <c r="BG2055" s="293" t="s">
        <v>312</v>
      </c>
      <c r="BH2055" s="293" t="s">
        <v>221</v>
      </c>
      <c r="BI2055" s="293" t="s">
        <v>798</v>
      </c>
      <c r="BJ2055" s="293" t="s">
        <v>4205</v>
      </c>
      <c r="BK2055" s="292" t="s">
        <v>175</v>
      </c>
      <c r="BL2055" s="294">
        <v>187448.01136152001</v>
      </c>
      <c r="BM2055" s="292" t="s">
        <v>309</v>
      </c>
      <c r="BN2055" s="294"/>
      <c r="BO2055" s="297">
        <v>39139</v>
      </c>
      <c r="BP2055" s="297">
        <v>48270</v>
      </c>
      <c r="BQ2055" s="297" t="s">
        <v>937</v>
      </c>
      <c r="BR2055" s="297" t="s">
        <v>4765</v>
      </c>
      <c r="BS2055" s="297">
        <v>39139</v>
      </c>
      <c r="BT2055" s="297">
        <v>48270</v>
      </c>
      <c r="BU2055" s="294">
        <v>14324.17</v>
      </c>
      <c r="BV2055" s="294">
        <v>39.65</v>
      </c>
      <c r="BW2055" s="294">
        <v>0</v>
      </c>
    </row>
    <row r="2056" spans="1:75" s="289" customFormat="1" ht="18.2" customHeight="1" x14ac:dyDescent="0.15">
      <c r="A2056" s="298">
        <v>2054</v>
      </c>
      <c r="B2056" s="299" t="s">
        <v>305</v>
      </c>
      <c r="C2056" s="299" t="s">
        <v>306</v>
      </c>
      <c r="D2056" s="313">
        <v>45170</v>
      </c>
      <c r="E2056" s="300" t="s">
        <v>1079</v>
      </c>
      <c r="F2056" s="309">
        <v>170</v>
      </c>
      <c r="G2056" s="309">
        <v>169</v>
      </c>
      <c r="H2056" s="302">
        <v>108528.57</v>
      </c>
      <c r="I2056" s="302">
        <v>70971.64</v>
      </c>
      <c r="J2056" s="302">
        <v>0</v>
      </c>
      <c r="K2056" s="302">
        <v>179500.21</v>
      </c>
      <c r="L2056" s="302">
        <v>725.72</v>
      </c>
      <c r="M2056" s="302">
        <v>0</v>
      </c>
      <c r="N2056" s="302">
        <v>0</v>
      </c>
      <c r="O2056" s="302">
        <v>0</v>
      </c>
      <c r="P2056" s="302">
        <v>0</v>
      </c>
      <c r="Q2056" s="302">
        <v>0</v>
      </c>
      <c r="R2056" s="302">
        <v>179500.21</v>
      </c>
      <c r="S2056" s="302">
        <v>182268.88</v>
      </c>
      <c r="T2056" s="302">
        <v>777.79</v>
      </c>
      <c r="U2056" s="302">
        <v>0</v>
      </c>
      <c r="V2056" s="302">
        <v>0</v>
      </c>
      <c r="W2056" s="302">
        <v>0</v>
      </c>
      <c r="X2056" s="302">
        <v>0</v>
      </c>
      <c r="Y2056" s="302">
        <v>0</v>
      </c>
      <c r="Z2056" s="302">
        <v>183046.67</v>
      </c>
      <c r="AA2056" s="302">
        <v>0</v>
      </c>
      <c r="AB2056" s="302">
        <v>0</v>
      </c>
      <c r="AC2056" s="302">
        <v>0</v>
      </c>
      <c r="AD2056" s="302">
        <v>0</v>
      </c>
      <c r="AE2056" s="302">
        <v>0</v>
      </c>
      <c r="AF2056" s="302">
        <v>0</v>
      </c>
      <c r="AG2056" s="302">
        <v>0</v>
      </c>
      <c r="AH2056" s="302">
        <v>0</v>
      </c>
      <c r="AI2056" s="302">
        <v>0</v>
      </c>
      <c r="AJ2056" s="302">
        <v>0</v>
      </c>
      <c r="AK2056" s="302">
        <v>0</v>
      </c>
      <c r="AL2056" s="302">
        <v>0</v>
      </c>
      <c r="AM2056" s="302">
        <v>0</v>
      </c>
      <c r="AN2056" s="302">
        <v>0</v>
      </c>
      <c r="AO2056" s="302">
        <v>0</v>
      </c>
      <c r="AP2056" s="302">
        <v>0</v>
      </c>
      <c r="AQ2056" s="302">
        <v>0</v>
      </c>
      <c r="AR2056" s="302">
        <v>0</v>
      </c>
      <c r="AS2056" s="302">
        <v>0</v>
      </c>
      <c r="AT2056" s="295">
        <f t="shared" si="32"/>
        <v>0</v>
      </c>
      <c r="AU2056" s="302">
        <v>71697.36</v>
      </c>
      <c r="AV2056" s="302">
        <v>183046.67</v>
      </c>
      <c r="AW2056" s="303">
        <v>101</v>
      </c>
      <c r="AX2056" s="303">
        <v>300</v>
      </c>
      <c r="AY2056" s="302">
        <v>786999.99</v>
      </c>
      <c r="AZ2056" s="302">
        <v>185166.5</v>
      </c>
      <c r="BA2056" s="301">
        <v>90.000001999999995</v>
      </c>
      <c r="BB2056" s="301">
        <v>87.245907110629702</v>
      </c>
      <c r="BC2056" s="301">
        <v>8.6</v>
      </c>
      <c r="BD2056" s="301"/>
      <c r="BE2056" s="300" t="s">
        <v>4204</v>
      </c>
      <c r="BF2056" s="298"/>
      <c r="BG2056" s="300" t="s">
        <v>326</v>
      </c>
      <c r="BH2056" s="300" t="s">
        <v>216</v>
      </c>
      <c r="BI2056" s="300" t="s">
        <v>661</v>
      </c>
      <c r="BJ2056" s="300" t="s">
        <v>4205</v>
      </c>
      <c r="BK2056" s="299" t="s">
        <v>175</v>
      </c>
      <c r="BL2056" s="301">
        <v>1405683.37653016</v>
      </c>
      <c r="BM2056" s="299" t="s">
        <v>309</v>
      </c>
      <c r="BN2056" s="301"/>
      <c r="BO2056" s="304">
        <v>39139</v>
      </c>
      <c r="BP2056" s="304">
        <v>48270</v>
      </c>
      <c r="BQ2056" s="297" t="s">
        <v>931</v>
      </c>
      <c r="BR2056" s="297" t="s">
        <v>4779</v>
      </c>
      <c r="BS2056" s="297">
        <v>39139</v>
      </c>
      <c r="BT2056" s="297">
        <v>48270</v>
      </c>
      <c r="BU2056" s="301">
        <v>73479.27</v>
      </c>
      <c r="BV2056" s="301">
        <v>127.72</v>
      </c>
      <c r="BW2056" s="301">
        <v>0</v>
      </c>
    </row>
    <row r="2057" spans="1:75" s="289" customFormat="1" ht="18.2" customHeight="1" x14ac:dyDescent="0.15">
      <c r="A2057" s="291">
        <v>2055</v>
      </c>
      <c r="B2057" s="292" t="s">
        <v>305</v>
      </c>
      <c r="C2057" s="292" t="s">
        <v>306</v>
      </c>
      <c r="D2057" s="312">
        <v>45170</v>
      </c>
      <c r="E2057" s="293" t="s">
        <v>3106</v>
      </c>
      <c r="F2057" s="308">
        <v>162</v>
      </c>
      <c r="G2057" s="308">
        <v>161</v>
      </c>
      <c r="H2057" s="295">
        <v>51311.99</v>
      </c>
      <c r="I2057" s="295">
        <v>29034.62</v>
      </c>
      <c r="J2057" s="295">
        <v>0</v>
      </c>
      <c r="K2057" s="295">
        <v>80346.61</v>
      </c>
      <c r="L2057" s="295">
        <v>319.67</v>
      </c>
      <c r="M2057" s="295">
        <v>0</v>
      </c>
      <c r="N2057" s="295">
        <v>0</v>
      </c>
      <c r="O2057" s="295">
        <v>0</v>
      </c>
      <c r="P2057" s="295">
        <v>0</v>
      </c>
      <c r="Q2057" s="295">
        <v>0</v>
      </c>
      <c r="R2057" s="295">
        <v>80346.61</v>
      </c>
      <c r="S2057" s="295">
        <v>87796.31</v>
      </c>
      <c r="T2057" s="295">
        <v>406.22</v>
      </c>
      <c r="U2057" s="295">
        <v>0</v>
      </c>
      <c r="V2057" s="295">
        <v>0</v>
      </c>
      <c r="W2057" s="295">
        <v>0</v>
      </c>
      <c r="X2057" s="295">
        <v>0</v>
      </c>
      <c r="Y2057" s="295">
        <v>0</v>
      </c>
      <c r="Z2057" s="295">
        <v>88202.53</v>
      </c>
      <c r="AA2057" s="295">
        <v>0</v>
      </c>
      <c r="AB2057" s="295">
        <v>0</v>
      </c>
      <c r="AC2057" s="295">
        <v>0</v>
      </c>
      <c r="AD2057" s="295">
        <v>0</v>
      </c>
      <c r="AE2057" s="295">
        <v>0</v>
      </c>
      <c r="AF2057" s="295">
        <v>0</v>
      </c>
      <c r="AG2057" s="295">
        <v>0</v>
      </c>
      <c r="AH2057" s="295">
        <v>0</v>
      </c>
      <c r="AI2057" s="295">
        <v>0</v>
      </c>
      <c r="AJ2057" s="295">
        <v>0</v>
      </c>
      <c r="AK2057" s="295">
        <v>0</v>
      </c>
      <c r="AL2057" s="295">
        <v>0</v>
      </c>
      <c r="AM2057" s="295">
        <v>0</v>
      </c>
      <c r="AN2057" s="295">
        <v>0</v>
      </c>
      <c r="AO2057" s="295">
        <v>0</v>
      </c>
      <c r="AP2057" s="295">
        <v>0</v>
      </c>
      <c r="AQ2057" s="295">
        <v>0</v>
      </c>
      <c r="AR2057" s="295">
        <v>0</v>
      </c>
      <c r="AS2057" s="295">
        <v>0</v>
      </c>
      <c r="AT2057" s="295">
        <f t="shared" si="32"/>
        <v>0</v>
      </c>
      <c r="AU2057" s="295">
        <v>29354.29</v>
      </c>
      <c r="AV2057" s="295">
        <v>88202.53</v>
      </c>
      <c r="AW2057" s="296">
        <v>103</v>
      </c>
      <c r="AX2057" s="296">
        <v>300</v>
      </c>
      <c r="AY2057" s="295">
        <v>354200</v>
      </c>
      <c r="AZ2057" s="295">
        <v>83082.759999999995</v>
      </c>
      <c r="BA2057" s="294">
        <v>89.999998000000005</v>
      </c>
      <c r="BB2057" s="294">
        <v>87.036043811096107</v>
      </c>
      <c r="BC2057" s="294">
        <v>9.5</v>
      </c>
      <c r="BD2057" s="294"/>
      <c r="BE2057" s="293" t="s">
        <v>4204</v>
      </c>
      <c r="BF2057" s="291"/>
      <c r="BG2057" s="293" t="s">
        <v>315</v>
      </c>
      <c r="BH2057" s="293" t="s">
        <v>183</v>
      </c>
      <c r="BI2057" s="293" t="s">
        <v>328</v>
      </c>
      <c r="BJ2057" s="293" t="s">
        <v>4205</v>
      </c>
      <c r="BK2057" s="292" t="s">
        <v>175</v>
      </c>
      <c r="BL2057" s="294">
        <v>629202.01618456002</v>
      </c>
      <c r="BM2057" s="292" t="s">
        <v>309</v>
      </c>
      <c r="BN2057" s="294"/>
      <c r="BO2057" s="297">
        <v>39183</v>
      </c>
      <c r="BP2057" s="297">
        <v>48315</v>
      </c>
      <c r="BQ2057" s="297" t="s">
        <v>1001</v>
      </c>
      <c r="BR2057" s="297" t="s">
        <v>4803</v>
      </c>
      <c r="BS2057" s="297">
        <v>39183</v>
      </c>
      <c r="BT2057" s="297">
        <v>48315</v>
      </c>
      <c r="BU2057" s="294">
        <v>32107.79</v>
      </c>
      <c r="BV2057" s="294">
        <v>57.7</v>
      </c>
      <c r="BW2057" s="294">
        <v>0</v>
      </c>
    </row>
    <row r="2058" spans="1:75" s="289" customFormat="1" ht="18.2" customHeight="1" x14ac:dyDescent="0.15">
      <c r="A2058" s="298">
        <v>2056</v>
      </c>
      <c r="B2058" s="299" t="s">
        <v>305</v>
      </c>
      <c r="C2058" s="299" t="s">
        <v>306</v>
      </c>
      <c r="D2058" s="313">
        <v>45170</v>
      </c>
      <c r="E2058" s="300" t="s">
        <v>3107</v>
      </c>
      <c r="F2058" s="309">
        <v>148</v>
      </c>
      <c r="G2058" s="309">
        <v>147</v>
      </c>
      <c r="H2058" s="302">
        <v>40555.71</v>
      </c>
      <c r="I2058" s="302">
        <v>75364.820000000007</v>
      </c>
      <c r="J2058" s="302">
        <v>0</v>
      </c>
      <c r="K2058" s="302">
        <v>115920.53</v>
      </c>
      <c r="L2058" s="302">
        <v>830.98</v>
      </c>
      <c r="M2058" s="302">
        <v>0</v>
      </c>
      <c r="N2058" s="302">
        <v>0</v>
      </c>
      <c r="O2058" s="302">
        <v>0</v>
      </c>
      <c r="P2058" s="302">
        <v>0</v>
      </c>
      <c r="Q2058" s="302">
        <v>0</v>
      </c>
      <c r="R2058" s="302">
        <v>115920.53</v>
      </c>
      <c r="S2058" s="302">
        <v>89514.79</v>
      </c>
      <c r="T2058" s="302">
        <v>290.64999999999998</v>
      </c>
      <c r="U2058" s="302">
        <v>0</v>
      </c>
      <c r="V2058" s="302">
        <v>0</v>
      </c>
      <c r="W2058" s="302">
        <v>0</v>
      </c>
      <c r="X2058" s="302">
        <v>0</v>
      </c>
      <c r="Y2058" s="302">
        <v>0</v>
      </c>
      <c r="Z2058" s="302">
        <v>89805.440000000002</v>
      </c>
      <c r="AA2058" s="302">
        <v>0</v>
      </c>
      <c r="AB2058" s="302">
        <v>0</v>
      </c>
      <c r="AC2058" s="302">
        <v>0</v>
      </c>
      <c r="AD2058" s="302">
        <v>0</v>
      </c>
      <c r="AE2058" s="302">
        <v>0</v>
      </c>
      <c r="AF2058" s="302">
        <v>0</v>
      </c>
      <c r="AG2058" s="302">
        <v>0</v>
      </c>
      <c r="AH2058" s="302">
        <v>0</v>
      </c>
      <c r="AI2058" s="302">
        <v>0</v>
      </c>
      <c r="AJ2058" s="302">
        <v>0</v>
      </c>
      <c r="AK2058" s="302">
        <v>0</v>
      </c>
      <c r="AL2058" s="302">
        <v>0</v>
      </c>
      <c r="AM2058" s="302">
        <v>0</v>
      </c>
      <c r="AN2058" s="302">
        <v>0</v>
      </c>
      <c r="AO2058" s="302">
        <v>0</v>
      </c>
      <c r="AP2058" s="302">
        <v>0</v>
      </c>
      <c r="AQ2058" s="302">
        <v>0</v>
      </c>
      <c r="AR2058" s="302">
        <v>0</v>
      </c>
      <c r="AS2058" s="302">
        <v>0</v>
      </c>
      <c r="AT2058" s="295">
        <f t="shared" si="32"/>
        <v>0</v>
      </c>
      <c r="AU2058" s="302">
        <v>76195.8</v>
      </c>
      <c r="AV2058" s="302">
        <v>89805.440000000002</v>
      </c>
      <c r="AW2058" s="303">
        <v>41</v>
      </c>
      <c r="AX2058" s="303">
        <v>240</v>
      </c>
      <c r="AY2058" s="302">
        <v>545000.01</v>
      </c>
      <c r="AZ2058" s="302">
        <v>128309.23</v>
      </c>
      <c r="BA2058" s="301">
        <v>90.000000999999997</v>
      </c>
      <c r="BB2058" s="301">
        <v>81.310189578103902</v>
      </c>
      <c r="BC2058" s="301">
        <v>8.6</v>
      </c>
      <c r="BD2058" s="301"/>
      <c r="BE2058" s="300" t="s">
        <v>4204</v>
      </c>
      <c r="BF2058" s="298"/>
      <c r="BG2058" s="300" t="s">
        <v>326</v>
      </c>
      <c r="BH2058" s="300" t="s">
        <v>217</v>
      </c>
      <c r="BI2058" s="300" t="s">
        <v>623</v>
      </c>
      <c r="BJ2058" s="300" t="s">
        <v>4205</v>
      </c>
      <c r="BK2058" s="299" t="s">
        <v>175</v>
      </c>
      <c r="BL2058" s="301">
        <v>907784.79880087997</v>
      </c>
      <c r="BM2058" s="299" t="s">
        <v>309</v>
      </c>
      <c r="BN2058" s="301"/>
      <c r="BO2058" s="304">
        <v>39134</v>
      </c>
      <c r="BP2058" s="304">
        <v>46439</v>
      </c>
      <c r="BQ2058" s="297" t="s">
        <v>931</v>
      </c>
      <c r="BR2058" s="297" t="s">
        <v>4779</v>
      </c>
      <c r="BS2058" s="297">
        <v>39134</v>
      </c>
      <c r="BT2058" s="297">
        <v>46439</v>
      </c>
      <c r="BU2058" s="301">
        <v>43538.59</v>
      </c>
      <c r="BV2058" s="301">
        <v>83.38</v>
      </c>
      <c r="BW2058" s="301">
        <v>0</v>
      </c>
    </row>
    <row r="2059" spans="1:75" s="289" customFormat="1" ht="18.2" customHeight="1" x14ac:dyDescent="0.15">
      <c r="A2059" s="291">
        <v>2057</v>
      </c>
      <c r="B2059" s="292" t="s">
        <v>305</v>
      </c>
      <c r="C2059" s="292" t="s">
        <v>306</v>
      </c>
      <c r="D2059" s="312">
        <v>45170</v>
      </c>
      <c r="E2059" s="293" t="s">
        <v>3108</v>
      </c>
      <c r="F2059" s="308">
        <v>0</v>
      </c>
      <c r="G2059" s="308">
        <v>1</v>
      </c>
      <c r="H2059" s="295">
        <v>103405.15</v>
      </c>
      <c r="I2059" s="295">
        <v>90.53</v>
      </c>
      <c r="J2059" s="295">
        <v>0</v>
      </c>
      <c r="K2059" s="295">
        <v>103495.67999999999</v>
      </c>
      <c r="L2059" s="295">
        <v>691.44</v>
      </c>
      <c r="M2059" s="295">
        <v>0</v>
      </c>
      <c r="N2059" s="295">
        <v>90.53</v>
      </c>
      <c r="O2059" s="295">
        <v>691.44</v>
      </c>
      <c r="P2059" s="295">
        <v>0</v>
      </c>
      <c r="Q2059" s="295">
        <v>0</v>
      </c>
      <c r="R2059" s="295">
        <v>102713.71</v>
      </c>
      <c r="S2059" s="295">
        <v>0</v>
      </c>
      <c r="T2059" s="295">
        <v>741.07</v>
      </c>
      <c r="U2059" s="295">
        <v>0</v>
      </c>
      <c r="V2059" s="295">
        <v>0</v>
      </c>
      <c r="W2059" s="295">
        <v>741.07</v>
      </c>
      <c r="X2059" s="295">
        <v>0</v>
      </c>
      <c r="Y2059" s="295">
        <v>0</v>
      </c>
      <c r="Z2059" s="295">
        <v>0</v>
      </c>
      <c r="AA2059" s="295">
        <v>121.69</v>
      </c>
      <c r="AB2059" s="295">
        <v>0</v>
      </c>
      <c r="AC2059" s="295">
        <v>0</v>
      </c>
      <c r="AD2059" s="295">
        <v>0</v>
      </c>
      <c r="AE2059" s="295">
        <v>0</v>
      </c>
      <c r="AF2059" s="295">
        <v>-76.319999999999993</v>
      </c>
      <c r="AG2059" s="295">
        <v>77.709999999999994</v>
      </c>
      <c r="AH2059" s="295">
        <v>217.75</v>
      </c>
      <c r="AI2059" s="295">
        <v>0</v>
      </c>
      <c r="AJ2059" s="295">
        <v>0</v>
      </c>
      <c r="AK2059" s="295">
        <v>0</v>
      </c>
      <c r="AL2059" s="295">
        <v>43.83</v>
      </c>
      <c r="AM2059" s="295">
        <v>0</v>
      </c>
      <c r="AN2059" s="295">
        <v>0</v>
      </c>
      <c r="AO2059" s="295">
        <v>0</v>
      </c>
      <c r="AP2059" s="295">
        <v>0</v>
      </c>
      <c r="AQ2059" s="295">
        <v>0</v>
      </c>
      <c r="AR2059" s="295">
        <v>0</v>
      </c>
      <c r="AS2059" s="295">
        <v>4.9800999999999998E-2</v>
      </c>
      <c r="AT2059" s="295">
        <f t="shared" si="32"/>
        <v>1907.6501989999999</v>
      </c>
      <c r="AU2059" s="295">
        <v>0</v>
      </c>
      <c r="AV2059" s="295">
        <v>0</v>
      </c>
      <c r="AW2059" s="296">
        <v>101</v>
      </c>
      <c r="AX2059" s="296">
        <v>300</v>
      </c>
      <c r="AY2059" s="295">
        <v>750000.01</v>
      </c>
      <c r="AZ2059" s="295">
        <v>176422.76</v>
      </c>
      <c r="BA2059" s="294">
        <v>89.999999000000003</v>
      </c>
      <c r="BB2059" s="294">
        <v>52.398192825496501</v>
      </c>
      <c r="BC2059" s="294">
        <v>8.6</v>
      </c>
      <c r="BD2059" s="294"/>
      <c r="BE2059" s="293" t="s">
        <v>4204</v>
      </c>
      <c r="BF2059" s="291"/>
      <c r="BG2059" s="293" t="s">
        <v>376</v>
      </c>
      <c r="BH2059" s="293" t="s">
        <v>195</v>
      </c>
      <c r="BI2059" s="293" t="s">
        <v>844</v>
      </c>
      <c r="BJ2059" s="293" t="s">
        <v>103</v>
      </c>
      <c r="BK2059" s="292" t="s">
        <v>175</v>
      </c>
      <c r="BL2059" s="294">
        <v>804360.92352615995</v>
      </c>
      <c r="BM2059" s="292" t="s">
        <v>309</v>
      </c>
      <c r="BN2059" s="294"/>
      <c r="BO2059" s="297">
        <v>39141</v>
      </c>
      <c r="BP2059" s="297">
        <v>48272</v>
      </c>
      <c r="BQ2059" s="297" t="s">
        <v>1063</v>
      </c>
      <c r="BR2059" s="297" t="s">
        <v>4761</v>
      </c>
      <c r="BS2059" s="297">
        <v>39141</v>
      </c>
      <c r="BT2059" s="297">
        <v>48272</v>
      </c>
      <c r="BU2059" s="294">
        <v>0</v>
      </c>
      <c r="BV2059" s="294">
        <v>121.69</v>
      </c>
      <c r="BW2059" s="294">
        <v>0</v>
      </c>
    </row>
    <row r="2060" spans="1:75" s="289" customFormat="1" ht="18.2" customHeight="1" x14ac:dyDescent="0.15">
      <c r="A2060" s="298">
        <v>2058</v>
      </c>
      <c r="B2060" s="299" t="s">
        <v>305</v>
      </c>
      <c r="C2060" s="299" t="s">
        <v>306</v>
      </c>
      <c r="D2060" s="313">
        <v>45170</v>
      </c>
      <c r="E2060" s="300" t="s">
        <v>3109</v>
      </c>
      <c r="F2060" s="309">
        <v>157</v>
      </c>
      <c r="G2060" s="309">
        <v>156</v>
      </c>
      <c r="H2060" s="302">
        <v>36815.19</v>
      </c>
      <c r="I2060" s="302">
        <v>21952.84</v>
      </c>
      <c r="J2060" s="302">
        <v>0</v>
      </c>
      <c r="K2060" s="302">
        <v>58768.03</v>
      </c>
      <c r="L2060" s="302">
        <v>240.48</v>
      </c>
      <c r="M2060" s="302">
        <v>0</v>
      </c>
      <c r="N2060" s="302">
        <v>0</v>
      </c>
      <c r="O2060" s="302">
        <v>0</v>
      </c>
      <c r="P2060" s="302">
        <v>0</v>
      </c>
      <c r="Q2060" s="302">
        <v>0</v>
      </c>
      <c r="R2060" s="302">
        <v>58768.03</v>
      </c>
      <c r="S2060" s="302">
        <v>59114.11</v>
      </c>
      <c r="T2060" s="302">
        <v>279.18</v>
      </c>
      <c r="U2060" s="302">
        <v>0</v>
      </c>
      <c r="V2060" s="302">
        <v>0</v>
      </c>
      <c r="W2060" s="302">
        <v>0</v>
      </c>
      <c r="X2060" s="302">
        <v>0</v>
      </c>
      <c r="Y2060" s="302">
        <v>0</v>
      </c>
      <c r="Z2060" s="302">
        <v>59393.29</v>
      </c>
      <c r="AA2060" s="302">
        <v>0</v>
      </c>
      <c r="AB2060" s="302">
        <v>0</v>
      </c>
      <c r="AC2060" s="302">
        <v>0</v>
      </c>
      <c r="AD2060" s="302">
        <v>0</v>
      </c>
      <c r="AE2060" s="302">
        <v>0</v>
      </c>
      <c r="AF2060" s="302">
        <v>0</v>
      </c>
      <c r="AG2060" s="302">
        <v>0</v>
      </c>
      <c r="AH2060" s="302">
        <v>0</v>
      </c>
      <c r="AI2060" s="302">
        <v>0</v>
      </c>
      <c r="AJ2060" s="302">
        <v>0</v>
      </c>
      <c r="AK2060" s="302">
        <v>0</v>
      </c>
      <c r="AL2060" s="302">
        <v>0</v>
      </c>
      <c r="AM2060" s="302">
        <v>0</v>
      </c>
      <c r="AN2060" s="302">
        <v>0</v>
      </c>
      <c r="AO2060" s="302">
        <v>0</v>
      </c>
      <c r="AP2060" s="302">
        <v>0</v>
      </c>
      <c r="AQ2060" s="302">
        <v>0</v>
      </c>
      <c r="AR2060" s="302">
        <v>0</v>
      </c>
      <c r="AS2060" s="302">
        <v>0</v>
      </c>
      <c r="AT2060" s="295">
        <f t="shared" si="32"/>
        <v>0</v>
      </c>
      <c r="AU2060" s="302">
        <v>22193.32</v>
      </c>
      <c r="AV2060" s="302">
        <v>59393.29</v>
      </c>
      <c r="AW2060" s="303">
        <v>101</v>
      </c>
      <c r="AX2060" s="303">
        <v>300</v>
      </c>
      <c r="AY2060" s="302">
        <v>372299.99</v>
      </c>
      <c r="AZ2060" s="302">
        <v>61421.26</v>
      </c>
      <c r="BA2060" s="301">
        <v>63.121144000000001</v>
      </c>
      <c r="BB2060" s="301">
        <v>60.394483672694399</v>
      </c>
      <c r="BC2060" s="301">
        <v>9.1</v>
      </c>
      <c r="BD2060" s="301"/>
      <c r="BE2060" s="300" t="s">
        <v>4204</v>
      </c>
      <c r="BF2060" s="298"/>
      <c r="BG2060" s="300" t="s">
        <v>312</v>
      </c>
      <c r="BH2060" s="300" t="s">
        <v>196</v>
      </c>
      <c r="BI2060" s="300" t="s">
        <v>773</v>
      </c>
      <c r="BJ2060" s="300" t="s">
        <v>4205</v>
      </c>
      <c r="BK2060" s="299" t="s">
        <v>175</v>
      </c>
      <c r="BL2060" s="301">
        <v>460218.08466087998</v>
      </c>
      <c r="BM2060" s="299" t="s">
        <v>309</v>
      </c>
      <c r="BN2060" s="301"/>
      <c r="BO2060" s="304">
        <v>39141</v>
      </c>
      <c r="BP2060" s="304">
        <v>48272</v>
      </c>
      <c r="BQ2060" s="297" t="s">
        <v>931</v>
      </c>
      <c r="BR2060" s="297" t="s">
        <v>4779</v>
      </c>
      <c r="BS2060" s="297">
        <v>39141</v>
      </c>
      <c r="BT2060" s="297">
        <v>48272</v>
      </c>
      <c r="BU2060" s="301">
        <v>25979.58</v>
      </c>
      <c r="BV2060" s="301">
        <v>56.54</v>
      </c>
      <c r="BW2060" s="301">
        <v>0</v>
      </c>
    </row>
    <row r="2061" spans="1:75" s="289" customFormat="1" ht="18.2" customHeight="1" x14ac:dyDescent="0.15">
      <c r="A2061" s="291">
        <v>2059</v>
      </c>
      <c r="B2061" s="292" t="s">
        <v>305</v>
      </c>
      <c r="C2061" s="292" t="s">
        <v>306</v>
      </c>
      <c r="D2061" s="312">
        <v>45170</v>
      </c>
      <c r="E2061" s="293" t="s">
        <v>3110</v>
      </c>
      <c r="F2061" s="308">
        <v>156</v>
      </c>
      <c r="G2061" s="308">
        <v>155</v>
      </c>
      <c r="H2061" s="295">
        <v>7810.45</v>
      </c>
      <c r="I2061" s="295">
        <v>14040.42</v>
      </c>
      <c r="J2061" s="295">
        <v>0</v>
      </c>
      <c r="K2061" s="295">
        <v>21850.87</v>
      </c>
      <c r="L2061" s="295">
        <v>157.57</v>
      </c>
      <c r="M2061" s="295">
        <v>0</v>
      </c>
      <c r="N2061" s="295">
        <v>0</v>
      </c>
      <c r="O2061" s="295">
        <v>0</v>
      </c>
      <c r="P2061" s="295">
        <v>0</v>
      </c>
      <c r="Q2061" s="295">
        <v>0</v>
      </c>
      <c r="R2061" s="295">
        <v>21850.87</v>
      </c>
      <c r="S2061" s="295">
        <v>19834.02</v>
      </c>
      <c r="T2061" s="295">
        <v>61.83</v>
      </c>
      <c r="U2061" s="295">
        <v>0</v>
      </c>
      <c r="V2061" s="295">
        <v>0</v>
      </c>
      <c r="W2061" s="295">
        <v>0</v>
      </c>
      <c r="X2061" s="295">
        <v>0</v>
      </c>
      <c r="Y2061" s="295">
        <v>0</v>
      </c>
      <c r="Z2061" s="295">
        <v>19895.849999999999</v>
      </c>
      <c r="AA2061" s="295">
        <v>0</v>
      </c>
      <c r="AB2061" s="295">
        <v>0</v>
      </c>
      <c r="AC2061" s="295">
        <v>0</v>
      </c>
      <c r="AD2061" s="295">
        <v>0</v>
      </c>
      <c r="AE2061" s="295">
        <v>0</v>
      </c>
      <c r="AF2061" s="295">
        <v>0</v>
      </c>
      <c r="AG2061" s="295">
        <v>0</v>
      </c>
      <c r="AH2061" s="295">
        <v>0</v>
      </c>
      <c r="AI2061" s="295">
        <v>0</v>
      </c>
      <c r="AJ2061" s="295">
        <v>0</v>
      </c>
      <c r="AK2061" s="295">
        <v>0</v>
      </c>
      <c r="AL2061" s="295">
        <v>0</v>
      </c>
      <c r="AM2061" s="295">
        <v>0</v>
      </c>
      <c r="AN2061" s="295">
        <v>0</v>
      </c>
      <c r="AO2061" s="295">
        <v>0</v>
      </c>
      <c r="AP2061" s="295">
        <v>0</v>
      </c>
      <c r="AQ2061" s="295">
        <v>0</v>
      </c>
      <c r="AR2061" s="295">
        <v>0</v>
      </c>
      <c r="AS2061" s="295">
        <v>0</v>
      </c>
      <c r="AT2061" s="295">
        <f t="shared" si="32"/>
        <v>0</v>
      </c>
      <c r="AU2061" s="295">
        <v>14197.99</v>
      </c>
      <c r="AV2061" s="295">
        <v>19895.849999999999</v>
      </c>
      <c r="AW2061" s="296">
        <v>41</v>
      </c>
      <c r="AX2061" s="296">
        <v>240</v>
      </c>
      <c r="AY2061" s="295">
        <v>251900.01</v>
      </c>
      <c r="AZ2061" s="295">
        <v>23536.84</v>
      </c>
      <c r="BA2061" s="294">
        <v>35.728464000000002</v>
      </c>
      <c r="BB2061" s="294">
        <v>33.169194427275698</v>
      </c>
      <c r="BC2061" s="294">
        <v>9.5</v>
      </c>
      <c r="BD2061" s="294"/>
      <c r="BE2061" s="293" t="s">
        <v>4204</v>
      </c>
      <c r="BF2061" s="291"/>
      <c r="BG2061" s="293" t="s">
        <v>312</v>
      </c>
      <c r="BH2061" s="293" t="s">
        <v>196</v>
      </c>
      <c r="BI2061" s="293" t="s">
        <v>773</v>
      </c>
      <c r="BJ2061" s="293" t="s">
        <v>4205</v>
      </c>
      <c r="BK2061" s="292" t="s">
        <v>175</v>
      </c>
      <c r="BL2061" s="294">
        <v>171116.26065352</v>
      </c>
      <c r="BM2061" s="292" t="s">
        <v>309</v>
      </c>
      <c r="BN2061" s="294"/>
      <c r="BO2061" s="297">
        <v>39136</v>
      </c>
      <c r="BP2061" s="297">
        <v>46441</v>
      </c>
      <c r="BQ2061" s="297" t="s">
        <v>936</v>
      </c>
      <c r="BR2061" s="297" t="s">
        <v>4769</v>
      </c>
      <c r="BS2061" s="297">
        <v>39136</v>
      </c>
      <c r="BT2061" s="297">
        <v>46441</v>
      </c>
      <c r="BU2061" s="294">
        <v>12668.15</v>
      </c>
      <c r="BV2061" s="294">
        <v>35.71</v>
      </c>
      <c r="BW2061" s="294">
        <v>0</v>
      </c>
    </row>
    <row r="2062" spans="1:75" s="289" customFormat="1" ht="18.2" customHeight="1" x14ac:dyDescent="0.15">
      <c r="A2062" s="298">
        <v>2060</v>
      </c>
      <c r="B2062" s="299" t="s">
        <v>305</v>
      </c>
      <c r="C2062" s="299" t="s">
        <v>306</v>
      </c>
      <c r="D2062" s="313">
        <v>45170</v>
      </c>
      <c r="E2062" s="300" t="s">
        <v>3111</v>
      </c>
      <c r="F2062" s="309">
        <v>155</v>
      </c>
      <c r="G2062" s="309">
        <v>154</v>
      </c>
      <c r="H2062" s="302">
        <v>50724.65</v>
      </c>
      <c r="I2062" s="302">
        <v>31138.639999999999</v>
      </c>
      <c r="J2062" s="302">
        <v>0</v>
      </c>
      <c r="K2062" s="302">
        <v>81863.289999999994</v>
      </c>
      <c r="L2062" s="302">
        <v>334.55</v>
      </c>
      <c r="M2062" s="302">
        <v>0</v>
      </c>
      <c r="N2062" s="302">
        <v>0</v>
      </c>
      <c r="O2062" s="302">
        <v>0</v>
      </c>
      <c r="P2062" s="302">
        <v>0</v>
      </c>
      <c r="Q2062" s="302">
        <v>0</v>
      </c>
      <c r="R2062" s="302">
        <v>81863.289999999994</v>
      </c>
      <c r="S2062" s="302">
        <v>76304.45</v>
      </c>
      <c r="T2062" s="302">
        <v>363.53</v>
      </c>
      <c r="U2062" s="302">
        <v>0</v>
      </c>
      <c r="V2062" s="302">
        <v>0</v>
      </c>
      <c r="W2062" s="302">
        <v>0</v>
      </c>
      <c r="X2062" s="302">
        <v>0</v>
      </c>
      <c r="Y2062" s="302">
        <v>0</v>
      </c>
      <c r="Z2062" s="302">
        <v>76667.98</v>
      </c>
      <c r="AA2062" s="302">
        <v>0</v>
      </c>
      <c r="AB2062" s="302">
        <v>0</v>
      </c>
      <c r="AC2062" s="302">
        <v>0</v>
      </c>
      <c r="AD2062" s="302">
        <v>0</v>
      </c>
      <c r="AE2062" s="302">
        <v>0</v>
      </c>
      <c r="AF2062" s="302">
        <v>0</v>
      </c>
      <c r="AG2062" s="302">
        <v>0</v>
      </c>
      <c r="AH2062" s="302">
        <v>0</v>
      </c>
      <c r="AI2062" s="302">
        <v>0</v>
      </c>
      <c r="AJ2062" s="302">
        <v>0</v>
      </c>
      <c r="AK2062" s="302">
        <v>0</v>
      </c>
      <c r="AL2062" s="302">
        <v>0</v>
      </c>
      <c r="AM2062" s="302">
        <v>0</v>
      </c>
      <c r="AN2062" s="302">
        <v>0</v>
      </c>
      <c r="AO2062" s="302">
        <v>0</v>
      </c>
      <c r="AP2062" s="302">
        <v>0</v>
      </c>
      <c r="AQ2062" s="302">
        <v>0</v>
      </c>
      <c r="AR2062" s="302">
        <v>0</v>
      </c>
      <c r="AS2062" s="302">
        <v>0</v>
      </c>
      <c r="AT2062" s="295">
        <f t="shared" si="32"/>
        <v>0</v>
      </c>
      <c r="AU2062" s="302">
        <v>31473.19</v>
      </c>
      <c r="AV2062" s="302">
        <v>76667.98</v>
      </c>
      <c r="AW2062" s="303">
        <v>102</v>
      </c>
      <c r="AX2062" s="303">
        <v>300</v>
      </c>
      <c r="AY2062" s="302">
        <v>365999.99</v>
      </c>
      <c r="AZ2062" s="302">
        <v>85972.94</v>
      </c>
      <c r="BA2062" s="301">
        <v>89.999999000000003</v>
      </c>
      <c r="BB2062" s="301">
        <v>85.697848859614496</v>
      </c>
      <c r="BC2062" s="301">
        <v>8.6</v>
      </c>
      <c r="BD2062" s="301"/>
      <c r="BE2062" s="300" t="s">
        <v>4204</v>
      </c>
      <c r="BF2062" s="298"/>
      <c r="BG2062" s="300" t="s">
        <v>326</v>
      </c>
      <c r="BH2062" s="300" t="s">
        <v>216</v>
      </c>
      <c r="BI2062" s="300" t="s">
        <v>430</v>
      </c>
      <c r="BJ2062" s="300" t="s">
        <v>4205</v>
      </c>
      <c r="BK2062" s="299" t="s">
        <v>175</v>
      </c>
      <c r="BL2062" s="301">
        <v>641079.28286584001</v>
      </c>
      <c r="BM2062" s="299" t="s">
        <v>309</v>
      </c>
      <c r="BN2062" s="301"/>
      <c r="BO2062" s="304">
        <v>39157</v>
      </c>
      <c r="BP2062" s="304">
        <v>48289</v>
      </c>
      <c r="BQ2062" s="297" t="s">
        <v>931</v>
      </c>
      <c r="BR2062" s="297" t="s">
        <v>4779</v>
      </c>
      <c r="BS2062" s="297">
        <v>39157</v>
      </c>
      <c r="BT2062" s="297">
        <v>48289</v>
      </c>
      <c r="BU2062" s="301">
        <v>31307.3</v>
      </c>
      <c r="BV2062" s="301">
        <v>59.3</v>
      </c>
      <c r="BW2062" s="301">
        <v>0</v>
      </c>
    </row>
    <row r="2063" spans="1:75" s="289" customFormat="1" ht="18.2" customHeight="1" x14ac:dyDescent="0.15">
      <c r="A2063" s="291">
        <v>2061</v>
      </c>
      <c r="B2063" s="292" t="s">
        <v>305</v>
      </c>
      <c r="C2063" s="292" t="s">
        <v>306</v>
      </c>
      <c r="D2063" s="312">
        <v>45170</v>
      </c>
      <c r="E2063" s="293" t="s">
        <v>3112</v>
      </c>
      <c r="F2063" s="308">
        <v>141</v>
      </c>
      <c r="G2063" s="308">
        <v>140</v>
      </c>
      <c r="H2063" s="295">
        <v>10583.42</v>
      </c>
      <c r="I2063" s="295">
        <v>18022.27</v>
      </c>
      <c r="J2063" s="295">
        <v>0</v>
      </c>
      <c r="K2063" s="295">
        <v>28605.69</v>
      </c>
      <c r="L2063" s="295">
        <v>213.44</v>
      </c>
      <c r="M2063" s="295">
        <v>0</v>
      </c>
      <c r="N2063" s="295">
        <v>0</v>
      </c>
      <c r="O2063" s="295">
        <v>0</v>
      </c>
      <c r="P2063" s="295">
        <v>0</v>
      </c>
      <c r="Q2063" s="295">
        <v>0</v>
      </c>
      <c r="R2063" s="295">
        <v>28605.69</v>
      </c>
      <c r="S2063" s="295">
        <v>23589.93</v>
      </c>
      <c r="T2063" s="295">
        <v>83.79</v>
      </c>
      <c r="U2063" s="295">
        <v>0</v>
      </c>
      <c r="V2063" s="295">
        <v>0</v>
      </c>
      <c r="W2063" s="295">
        <v>0</v>
      </c>
      <c r="X2063" s="295">
        <v>0</v>
      </c>
      <c r="Y2063" s="295">
        <v>0</v>
      </c>
      <c r="Z2063" s="295">
        <v>23673.72</v>
      </c>
      <c r="AA2063" s="295">
        <v>0</v>
      </c>
      <c r="AB2063" s="295">
        <v>0</v>
      </c>
      <c r="AC2063" s="295">
        <v>0</v>
      </c>
      <c r="AD2063" s="295">
        <v>0</v>
      </c>
      <c r="AE2063" s="295">
        <v>0</v>
      </c>
      <c r="AF2063" s="295">
        <v>0</v>
      </c>
      <c r="AG2063" s="295">
        <v>0</v>
      </c>
      <c r="AH2063" s="295">
        <v>0</v>
      </c>
      <c r="AI2063" s="295">
        <v>0</v>
      </c>
      <c r="AJ2063" s="295">
        <v>0</v>
      </c>
      <c r="AK2063" s="295">
        <v>0</v>
      </c>
      <c r="AL2063" s="295">
        <v>0</v>
      </c>
      <c r="AM2063" s="295">
        <v>0</v>
      </c>
      <c r="AN2063" s="295">
        <v>0</v>
      </c>
      <c r="AO2063" s="295">
        <v>0</v>
      </c>
      <c r="AP2063" s="295">
        <v>0</v>
      </c>
      <c r="AQ2063" s="295">
        <v>0</v>
      </c>
      <c r="AR2063" s="295">
        <v>0</v>
      </c>
      <c r="AS2063" s="295">
        <v>0</v>
      </c>
      <c r="AT2063" s="295">
        <f t="shared" si="32"/>
        <v>0</v>
      </c>
      <c r="AU2063" s="295">
        <v>18235.71</v>
      </c>
      <c r="AV2063" s="295">
        <v>23673.72</v>
      </c>
      <c r="AW2063" s="296">
        <v>41</v>
      </c>
      <c r="AX2063" s="296">
        <v>240</v>
      </c>
      <c r="AY2063" s="295">
        <v>251900</v>
      </c>
      <c r="AZ2063" s="295">
        <v>31886.78</v>
      </c>
      <c r="BA2063" s="294">
        <v>48.431916999999999</v>
      </c>
      <c r="BB2063" s="294">
        <v>43.448363359603299</v>
      </c>
      <c r="BC2063" s="294">
        <v>9.5</v>
      </c>
      <c r="BD2063" s="294"/>
      <c r="BE2063" s="293" t="s">
        <v>4204</v>
      </c>
      <c r="BF2063" s="291"/>
      <c r="BG2063" s="293" t="s">
        <v>312</v>
      </c>
      <c r="BH2063" s="293" t="s">
        <v>196</v>
      </c>
      <c r="BI2063" s="293" t="s">
        <v>773</v>
      </c>
      <c r="BJ2063" s="293" t="s">
        <v>4205</v>
      </c>
      <c r="BK2063" s="292" t="s">
        <v>175</v>
      </c>
      <c r="BL2063" s="294">
        <v>224013.90453624001</v>
      </c>
      <c r="BM2063" s="292" t="s">
        <v>309</v>
      </c>
      <c r="BN2063" s="294"/>
      <c r="BO2063" s="297">
        <v>39141</v>
      </c>
      <c r="BP2063" s="297">
        <v>46446</v>
      </c>
      <c r="BQ2063" s="297" t="s">
        <v>4573</v>
      </c>
      <c r="BR2063" s="297" t="s">
        <v>4802</v>
      </c>
      <c r="BS2063" s="297">
        <v>39141</v>
      </c>
      <c r="BT2063" s="297">
        <v>46446</v>
      </c>
      <c r="BU2063" s="294">
        <v>15122.25</v>
      </c>
      <c r="BV2063" s="294">
        <v>48.38</v>
      </c>
      <c r="BW2063" s="294">
        <v>0</v>
      </c>
    </row>
    <row r="2064" spans="1:75" s="289" customFormat="1" ht="18.2" customHeight="1" x14ac:dyDescent="0.15">
      <c r="A2064" s="298">
        <v>2062</v>
      </c>
      <c r="B2064" s="299" t="s">
        <v>305</v>
      </c>
      <c r="C2064" s="299" t="s">
        <v>306</v>
      </c>
      <c r="D2064" s="313">
        <v>45170</v>
      </c>
      <c r="E2064" s="300" t="s">
        <v>3113</v>
      </c>
      <c r="F2064" s="309">
        <v>151</v>
      </c>
      <c r="G2064" s="309">
        <v>150</v>
      </c>
      <c r="H2064" s="302">
        <v>14662.62</v>
      </c>
      <c r="I2064" s="302">
        <v>25028.33</v>
      </c>
      <c r="J2064" s="302">
        <v>0</v>
      </c>
      <c r="K2064" s="302">
        <v>39690.949999999997</v>
      </c>
      <c r="L2064" s="302">
        <v>287.12</v>
      </c>
      <c r="M2064" s="302">
        <v>0</v>
      </c>
      <c r="N2064" s="302">
        <v>0</v>
      </c>
      <c r="O2064" s="302">
        <v>0</v>
      </c>
      <c r="P2064" s="302">
        <v>0</v>
      </c>
      <c r="Q2064" s="302">
        <v>0</v>
      </c>
      <c r="R2064" s="302">
        <v>39690.949999999997</v>
      </c>
      <c r="S2064" s="302">
        <v>35393.879999999997</v>
      </c>
      <c r="T2064" s="302">
        <v>117.3</v>
      </c>
      <c r="U2064" s="302">
        <v>0</v>
      </c>
      <c r="V2064" s="302">
        <v>0</v>
      </c>
      <c r="W2064" s="302">
        <v>0</v>
      </c>
      <c r="X2064" s="302">
        <v>0</v>
      </c>
      <c r="Y2064" s="302">
        <v>0</v>
      </c>
      <c r="Z2064" s="302">
        <v>35511.18</v>
      </c>
      <c r="AA2064" s="302">
        <v>0</v>
      </c>
      <c r="AB2064" s="302">
        <v>0</v>
      </c>
      <c r="AC2064" s="302">
        <v>0</v>
      </c>
      <c r="AD2064" s="302">
        <v>0</v>
      </c>
      <c r="AE2064" s="302">
        <v>0</v>
      </c>
      <c r="AF2064" s="302">
        <v>0</v>
      </c>
      <c r="AG2064" s="302">
        <v>0</v>
      </c>
      <c r="AH2064" s="302">
        <v>0</v>
      </c>
      <c r="AI2064" s="302">
        <v>0</v>
      </c>
      <c r="AJ2064" s="302">
        <v>0</v>
      </c>
      <c r="AK2064" s="302">
        <v>0</v>
      </c>
      <c r="AL2064" s="302">
        <v>0</v>
      </c>
      <c r="AM2064" s="302">
        <v>0</v>
      </c>
      <c r="AN2064" s="302">
        <v>0</v>
      </c>
      <c r="AO2064" s="302">
        <v>0</v>
      </c>
      <c r="AP2064" s="302">
        <v>0</v>
      </c>
      <c r="AQ2064" s="302">
        <v>0</v>
      </c>
      <c r="AR2064" s="302">
        <v>0</v>
      </c>
      <c r="AS2064" s="302">
        <v>0</v>
      </c>
      <c r="AT2064" s="295">
        <f t="shared" si="32"/>
        <v>0</v>
      </c>
      <c r="AU2064" s="302">
        <v>25315.45</v>
      </c>
      <c r="AV2064" s="302">
        <v>35511.18</v>
      </c>
      <c r="AW2064" s="303">
        <v>42</v>
      </c>
      <c r="AX2064" s="303">
        <v>240</v>
      </c>
      <c r="AY2064" s="302">
        <v>389999.99</v>
      </c>
      <c r="AZ2064" s="302">
        <v>43083.76</v>
      </c>
      <c r="BA2064" s="301">
        <v>42.303413999999997</v>
      </c>
      <c r="BB2064" s="301">
        <v>38.972055593645997</v>
      </c>
      <c r="BC2064" s="301">
        <v>9.6</v>
      </c>
      <c r="BD2064" s="301"/>
      <c r="BE2064" s="300" t="s">
        <v>4204</v>
      </c>
      <c r="BF2064" s="298"/>
      <c r="BG2064" s="300" t="s">
        <v>355</v>
      </c>
      <c r="BH2064" s="300" t="s">
        <v>227</v>
      </c>
      <c r="BI2064" s="300" t="s">
        <v>503</v>
      </c>
      <c r="BJ2064" s="300" t="s">
        <v>4205</v>
      </c>
      <c r="BK2064" s="299" t="s">
        <v>175</v>
      </c>
      <c r="BL2064" s="301">
        <v>310823.63978119998</v>
      </c>
      <c r="BM2064" s="299" t="s">
        <v>309</v>
      </c>
      <c r="BN2064" s="301"/>
      <c r="BO2064" s="304">
        <v>39149</v>
      </c>
      <c r="BP2064" s="304">
        <v>46454</v>
      </c>
      <c r="BQ2064" s="297" t="s">
        <v>952</v>
      </c>
      <c r="BR2064" s="297" t="s">
        <v>4806</v>
      </c>
      <c r="BS2064" s="297">
        <v>39149</v>
      </c>
      <c r="BT2064" s="297">
        <v>46454</v>
      </c>
      <c r="BU2064" s="301">
        <v>17650.310000000001</v>
      </c>
      <c r="BV2064" s="301">
        <v>37.29</v>
      </c>
      <c r="BW2064" s="301">
        <v>0</v>
      </c>
    </row>
    <row r="2065" spans="1:75" s="289" customFormat="1" ht="18.2" customHeight="1" x14ac:dyDescent="0.15">
      <c r="A2065" s="291">
        <v>2063</v>
      </c>
      <c r="B2065" s="292" t="s">
        <v>305</v>
      </c>
      <c r="C2065" s="292" t="s">
        <v>306</v>
      </c>
      <c r="D2065" s="312">
        <v>45170</v>
      </c>
      <c r="E2065" s="293" t="s">
        <v>3114</v>
      </c>
      <c r="F2065" s="308">
        <v>137</v>
      </c>
      <c r="G2065" s="308">
        <v>136</v>
      </c>
      <c r="H2065" s="295">
        <v>40040.54</v>
      </c>
      <c r="I2065" s="295">
        <v>21127.73</v>
      </c>
      <c r="J2065" s="295">
        <v>0</v>
      </c>
      <c r="K2065" s="295">
        <v>61168.27</v>
      </c>
      <c r="L2065" s="295">
        <v>255.46</v>
      </c>
      <c r="M2065" s="295">
        <v>0</v>
      </c>
      <c r="N2065" s="295">
        <v>0</v>
      </c>
      <c r="O2065" s="295">
        <v>0</v>
      </c>
      <c r="P2065" s="295">
        <v>0</v>
      </c>
      <c r="Q2065" s="295">
        <v>0</v>
      </c>
      <c r="R2065" s="295">
        <v>61168.27</v>
      </c>
      <c r="S2065" s="295">
        <v>56893.25</v>
      </c>
      <c r="T2065" s="295">
        <v>320.32</v>
      </c>
      <c r="U2065" s="295">
        <v>0</v>
      </c>
      <c r="V2065" s="295">
        <v>0</v>
      </c>
      <c r="W2065" s="295">
        <v>0</v>
      </c>
      <c r="X2065" s="295">
        <v>0</v>
      </c>
      <c r="Y2065" s="295">
        <v>0</v>
      </c>
      <c r="Z2065" s="295">
        <v>57213.57</v>
      </c>
      <c r="AA2065" s="295">
        <v>0</v>
      </c>
      <c r="AB2065" s="295">
        <v>0</v>
      </c>
      <c r="AC2065" s="295">
        <v>0</v>
      </c>
      <c r="AD2065" s="295">
        <v>0</v>
      </c>
      <c r="AE2065" s="295">
        <v>0</v>
      </c>
      <c r="AF2065" s="295">
        <v>0</v>
      </c>
      <c r="AG2065" s="295">
        <v>0</v>
      </c>
      <c r="AH2065" s="295">
        <v>0</v>
      </c>
      <c r="AI2065" s="295">
        <v>0</v>
      </c>
      <c r="AJ2065" s="295">
        <v>0</v>
      </c>
      <c r="AK2065" s="295">
        <v>0</v>
      </c>
      <c r="AL2065" s="295">
        <v>0</v>
      </c>
      <c r="AM2065" s="295">
        <v>0</v>
      </c>
      <c r="AN2065" s="295">
        <v>0</v>
      </c>
      <c r="AO2065" s="295">
        <v>0</v>
      </c>
      <c r="AP2065" s="295">
        <v>0</v>
      </c>
      <c r="AQ2065" s="295">
        <v>0</v>
      </c>
      <c r="AR2065" s="295">
        <v>0</v>
      </c>
      <c r="AS2065" s="295">
        <v>0</v>
      </c>
      <c r="AT2065" s="295">
        <f t="shared" si="32"/>
        <v>0</v>
      </c>
      <c r="AU2065" s="295">
        <v>21383.19</v>
      </c>
      <c r="AV2065" s="295">
        <v>57213.57</v>
      </c>
      <c r="AW2065" s="296">
        <v>101</v>
      </c>
      <c r="AX2065" s="296">
        <v>300</v>
      </c>
      <c r="AY2065" s="295">
        <v>511999.99</v>
      </c>
      <c r="AZ2065" s="295">
        <v>65380.11</v>
      </c>
      <c r="BA2065" s="294">
        <v>48.828127000000002</v>
      </c>
      <c r="BB2065" s="294">
        <v>45.682579242070602</v>
      </c>
      <c r="BC2065" s="294">
        <v>9.6</v>
      </c>
      <c r="BD2065" s="294"/>
      <c r="BE2065" s="293" t="s">
        <v>4204</v>
      </c>
      <c r="BF2065" s="291"/>
      <c r="BG2065" s="293" t="s">
        <v>380</v>
      </c>
      <c r="BH2065" s="293" t="s">
        <v>203</v>
      </c>
      <c r="BI2065" s="293" t="s">
        <v>843</v>
      </c>
      <c r="BJ2065" s="293" t="s">
        <v>4205</v>
      </c>
      <c r="BK2065" s="292" t="s">
        <v>175</v>
      </c>
      <c r="BL2065" s="294">
        <v>479014.59452391998</v>
      </c>
      <c r="BM2065" s="292" t="s">
        <v>309</v>
      </c>
      <c r="BN2065" s="294"/>
      <c r="BO2065" s="297">
        <v>39136</v>
      </c>
      <c r="BP2065" s="297">
        <v>48267</v>
      </c>
      <c r="BQ2065" s="297" t="s">
        <v>4259</v>
      </c>
      <c r="BR2065" s="297" t="s">
        <v>4770</v>
      </c>
      <c r="BS2065" s="297">
        <v>39136</v>
      </c>
      <c r="BT2065" s="297">
        <v>48267</v>
      </c>
      <c r="BU2065" s="294">
        <v>24584.720000000001</v>
      </c>
      <c r="BV2065" s="294">
        <v>59.27</v>
      </c>
      <c r="BW2065" s="294">
        <v>0</v>
      </c>
    </row>
    <row r="2066" spans="1:75" s="289" customFormat="1" ht="18.2" customHeight="1" x14ac:dyDescent="0.15">
      <c r="A2066" s="298">
        <v>2064</v>
      </c>
      <c r="B2066" s="299" t="s">
        <v>305</v>
      </c>
      <c r="C2066" s="299" t="s">
        <v>306</v>
      </c>
      <c r="D2066" s="313">
        <v>45170</v>
      </c>
      <c r="E2066" s="300" t="s">
        <v>3115</v>
      </c>
      <c r="F2066" s="309">
        <v>0</v>
      </c>
      <c r="G2066" s="309">
        <v>0</v>
      </c>
      <c r="H2066" s="302">
        <v>30987.06</v>
      </c>
      <c r="I2066" s="302">
        <v>0</v>
      </c>
      <c r="J2066" s="302">
        <v>0</v>
      </c>
      <c r="K2066" s="302">
        <v>30987.06</v>
      </c>
      <c r="L2066" s="302">
        <v>202.42</v>
      </c>
      <c r="M2066" s="302">
        <v>0</v>
      </c>
      <c r="N2066" s="302">
        <v>0</v>
      </c>
      <c r="O2066" s="302">
        <v>202.42</v>
      </c>
      <c r="P2066" s="302">
        <v>0</v>
      </c>
      <c r="Q2066" s="302">
        <v>0</v>
      </c>
      <c r="R2066" s="302">
        <v>30784.639999999999</v>
      </c>
      <c r="S2066" s="302">
        <v>0</v>
      </c>
      <c r="T2066" s="302">
        <v>234.99</v>
      </c>
      <c r="U2066" s="302">
        <v>0</v>
      </c>
      <c r="V2066" s="302">
        <v>0</v>
      </c>
      <c r="W2066" s="302">
        <v>234.99</v>
      </c>
      <c r="X2066" s="302">
        <v>0</v>
      </c>
      <c r="Y2066" s="302">
        <v>0</v>
      </c>
      <c r="Z2066" s="302">
        <v>0</v>
      </c>
      <c r="AA2066" s="302">
        <v>47.59</v>
      </c>
      <c r="AB2066" s="302">
        <v>0</v>
      </c>
      <c r="AC2066" s="302">
        <v>0</v>
      </c>
      <c r="AD2066" s="302">
        <v>0</v>
      </c>
      <c r="AE2066" s="302">
        <v>0</v>
      </c>
      <c r="AF2066" s="302">
        <v>-25.39</v>
      </c>
      <c r="AG2066" s="302">
        <v>24.25</v>
      </c>
      <c r="AH2066" s="302">
        <v>69.62</v>
      </c>
      <c r="AI2066" s="302">
        <v>0</v>
      </c>
      <c r="AJ2066" s="302">
        <v>0</v>
      </c>
      <c r="AK2066" s="302">
        <v>0</v>
      </c>
      <c r="AL2066" s="302">
        <v>0</v>
      </c>
      <c r="AM2066" s="302">
        <v>0</v>
      </c>
      <c r="AN2066" s="302">
        <v>0</v>
      </c>
      <c r="AO2066" s="302">
        <v>0</v>
      </c>
      <c r="AP2066" s="302">
        <v>21.16</v>
      </c>
      <c r="AQ2066" s="302">
        <v>0</v>
      </c>
      <c r="AR2066" s="302">
        <v>0</v>
      </c>
      <c r="AS2066" s="302">
        <v>0</v>
      </c>
      <c r="AT2066" s="295">
        <f t="shared" si="32"/>
        <v>574.64</v>
      </c>
      <c r="AU2066" s="302">
        <v>0</v>
      </c>
      <c r="AV2066" s="302">
        <v>0</v>
      </c>
      <c r="AW2066" s="303">
        <v>101</v>
      </c>
      <c r="AX2066" s="303">
        <v>300</v>
      </c>
      <c r="AY2066" s="302">
        <v>369999.99</v>
      </c>
      <c r="AZ2066" s="302">
        <v>51699.51</v>
      </c>
      <c r="BA2066" s="301">
        <v>53.422293000000003</v>
      </c>
      <c r="BB2066" s="301">
        <v>31.810476694644102</v>
      </c>
      <c r="BC2066" s="301">
        <v>9.1</v>
      </c>
      <c r="BD2066" s="301"/>
      <c r="BE2066" s="300" t="s">
        <v>4204</v>
      </c>
      <c r="BF2066" s="298"/>
      <c r="BG2066" s="300" t="s">
        <v>326</v>
      </c>
      <c r="BH2066" s="300" t="s">
        <v>217</v>
      </c>
      <c r="BI2066" s="300" t="s">
        <v>423</v>
      </c>
      <c r="BJ2066" s="300" t="s">
        <v>103</v>
      </c>
      <c r="BK2066" s="299" t="s">
        <v>175</v>
      </c>
      <c r="BL2066" s="301">
        <v>241077.47116543999</v>
      </c>
      <c r="BM2066" s="299" t="s">
        <v>309</v>
      </c>
      <c r="BN2066" s="301"/>
      <c r="BO2066" s="304">
        <v>39135</v>
      </c>
      <c r="BP2066" s="304">
        <v>48266</v>
      </c>
      <c r="BQ2066" s="297" t="s">
        <v>4757</v>
      </c>
      <c r="BR2066" s="297" t="s">
        <v>4764</v>
      </c>
      <c r="BS2066" s="297">
        <v>39135</v>
      </c>
      <c r="BT2066" s="297">
        <v>48266</v>
      </c>
      <c r="BU2066" s="301">
        <v>0</v>
      </c>
      <c r="BV2066" s="301">
        <v>47.59</v>
      </c>
      <c r="BW2066" s="301">
        <v>0</v>
      </c>
    </row>
    <row r="2067" spans="1:75" s="289" customFormat="1" ht="18.2" customHeight="1" x14ac:dyDescent="0.15">
      <c r="A2067" s="291">
        <v>2065</v>
      </c>
      <c r="B2067" s="292" t="s">
        <v>305</v>
      </c>
      <c r="C2067" s="292" t="s">
        <v>306</v>
      </c>
      <c r="D2067" s="312">
        <v>45170</v>
      </c>
      <c r="E2067" s="293" t="s">
        <v>3116</v>
      </c>
      <c r="F2067" s="308">
        <v>66</v>
      </c>
      <c r="G2067" s="308">
        <v>65</v>
      </c>
      <c r="H2067" s="295">
        <v>42860.63</v>
      </c>
      <c r="I2067" s="295">
        <v>28829</v>
      </c>
      <c r="J2067" s="295">
        <v>0</v>
      </c>
      <c r="K2067" s="295">
        <v>71689.63</v>
      </c>
      <c r="L2067" s="295">
        <v>560.76</v>
      </c>
      <c r="M2067" s="295">
        <v>0</v>
      </c>
      <c r="N2067" s="295">
        <v>0</v>
      </c>
      <c r="O2067" s="295">
        <v>0</v>
      </c>
      <c r="P2067" s="295">
        <v>0</v>
      </c>
      <c r="Q2067" s="295">
        <v>0</v>
      </c>
      <c r="R2067" s="295">
        <v>71689.63</v>
      </c>
      <c r="S2067" s="295">
        <v>26843.85</v>
      </c>
      <c r="T2067" s="295">
        <v>307.17</v>
      </c>
      <c r="U2067" s="295">
        <v>0</v>
      </c>
      <c r="V2067" s="295">
        <v>0</v>
      </c>
      <c r="W2067" s="295">
        <v>0</v>
      </c>
      <c r="X2067" s="295">
        <v>0</v>
      </c>
      <c r="Y2067" s="295">
        <v>0</v>
      </c>
      <c r="Z2067" s="295">
        <v>27151.02</v>
      </c>
      <c r="AA2067" s="295">
        <v>0</v>
      </c>
      <c r="AB2067" s="295">
        <v>0</v>
      </c>
      <c r="AC2067" s="295">
        <v>0</v>
      </c>
      <c r="AD2067" s="295">
        <v>0</v>
      </c>
      <c r="AE2067" s="295">
        <v>0</v>
      </c>
      <c r="AF2067" s="295">
        <v>0</v>
      </c>
      <c r="AG2067" s="295">
        <v>0</v>
      </c>
      <c r="AH2067" s="295">
        <v>0</v>
      </c>
      <c r="AI2067" s="295">
        <v>0</v>
      </c>
      <c r="AJ2067" s="295">
        <v>0</v>
      </c>
      <c r="AK2067" s="295">
        <v>0</v>
      </c>
      <c r="AL2067" s="295">
        <v>0</v>
      </c>
      <c r="AM2067" s="295">
        <v>0</v>
      </c>
      <c r="AN2067" s="295">
        <v>0</v>
      </c>
      <c r="AO2067" s="295">
        <v>0</v>
      </c>
      <c r="AP2067" s="295">
        <v>0</v>
      </c>
      <c r="AQ2067" s="295">
        <v>0</v>
      </c>
      <c r="AR2067" s="295">
        <v>0</v>
      </c>
      <c r="AS2067" s="295">
        <v>0</v>
      </c>
      <c r="AT2067" s="295">
        <f t="shared" si="32"/>
        <v>0</v>
      </c>
      <c r="AU2067" s="295">
        <v>29389.759999999998</v>
      </c>
      <c r="AV2067" s="295">
        <v>27151.02</v>
      </c>
      <c r="AW2067" s="296">
        <v>102</v>
      </c>
      <c r="AX2067" s="296">
        <v>300</v>
      </c>
      <c r="AY2067" s="295">
        <v>454999.99</v>
      </c>
      <c r="AZ2067" s="295">
        <v>106890.51</v>
      </c>
      <c r="BA2067" s="294">
        <v>90.000003000000007</v>
      </c>
      <c r="BB2067" s="294">
        <v>60.361456925117999</v>
      </c>
      <c r="BC2067" s="294">
        <v>8.6</v>
      </c>
      <c r="BD2067" s="294"/>
      <c r="BE2067" s="293" t="s">
        <v>4204</v>
      </c>
      <c r="BF2067" s="291"/>
      <c r="BG2067" s="293" t="s">
        <v>326</v>
      </c>
      <c r="BH2067" s="293" t="s">
        <v>216</v>
      </c>
      <c r="BI2067" s="293" t="s">
        <v>430</v>
      </c>
      <c r="BJ2067" s="293" t="s">
        <v>4205</v>
      </c>
      <c r="BK2067" s="292" t="s">
        <v>175</v>
      </c>
      <c r="BL2067" s="294">
        <v>561408.37473448005</v>
      </c>
      <c r="BM2067" s="292" t="s">
        <v>309</v>
      </c>
      <c r="BN2067" s="294"/>
      <c r="BO2067" s="297">
        <v>39155</v>
      </c>
      <c r="BP2067" s="297">
        <v>48287</v>
      </c>
      <c r="BQ2067" s="297" t="s">
        <v>931</v>
      </c>
      <c r="BR2067" s="297" t="s">
        <v>4779</v>
      </c>
      <c r="BS2067" s="297">
        <v>39155</v>
      </c>
      <c r="BT2067" s="297">
        <v>48287</v>
      </c>
      <c r="BU2067" s="294">
        <v>16428.75</v>
      </c>
      <c r="BV2067" s="294">
        <v>73.73</v>
      </c>
      <c r="BW2067" s="294">
        <v>0</v>
      </c>
    </row>
    <row r="2068" spans="1:75" s="289" customFormat="1" ht="18.2" customHeight="1" x14ac:dyDescent="0.15">
      <c r="A2068" s="298">
        <v>2066</v>
      </c>
      <c r="B2068" s="299" t="s">
        <v>305</v>
      </c>
      <c r="C2068" s="299" t="s">
        <v>306</v>
      </c>
      <c r="D2068" s="313">
        <v>45170</v>
      </c>
      <c r="E2068" s="300" t="s">
        <v>3117</v>
      </c>
      <c r="F2068" s="309">
        <v>135</v>
      </c>
      <c r="G2068" s="309">
        <v>134</v>
      </c>
      <c r="H2068" s="302">
        <v>22008.22</v>
      </c>
      <c r="I2068" s="302">
        <v>38751.870000000003</v>
      </c>
      <c r="J2068" s="302">
        <v>0</v>
      </c>
      <c r="K2068" s="302">
        <v>60760.09</v>
      </c>
      <c r="L2068" s="302">
        <v>450.9</v>
      </c>
      <c r="M2068" s="302">
        <v>0</v>
      </c>
      <c r="N2068" s="302">
        <v>0</v>
      </c>
      <c r="O2068" s="302">
        <v>0</v>
      </c>
      <c r="P2068" s="302">
        <v>0</v>
      </c>
      <c r="Q2068" s="302">
        <v>0</v>
      </c>
      <c r="R2068" s="302">
        <v>60760.09</v>
      </c>
      <c r="S2068" s="302">
        <v>42601.42</v>
      </c>
      <c r="T2068" s="302">
        <v>157.72999999999999</v>
      </c>
      <c r="U2068" s="302">
        <v>0</v>
      </c>
      <c r="V2068" s="302">
        <v>0</v>
      </c>
      <c r="W2068" s="302">
        <v>0</v>
      </c>
      <c r="X2068" s="302">
        <v>0</v>
      </c>
      <c r="Y2068" s="302">
        <v>0</v>
      </c>
      <c r="Z2068" s="302">
        <v>42759.15</v>
      </c>
      <c r="AA2068" s="302">
        <v>0</v>
      </c>
      <c r="AB2068" s="302">
        <v>0</v>
      </c>
      <c r="AC2068" s="302">
        <v>0</v>
      </c>
      <c r="AD2068" s="302">
        <v>0</v>
      </c>
      <c r="AE2068" s="302">
        <v>0</v>
      </c>
      <c r="AF2068" s="302">
        <v>0</v>
      </c>
      <c r="AG2068" s="302">
        <v>0</v>
      </c>
      <c r="AH2068" s="302">
        <v>0</v>
      </c>
      <c r="AI2068" s="302">
        <v>0</v>
      </c>
      <c r="AJ2068" s="302">
        <v>0</v>
      </c>
      <c r="AK2068" s="302">
        <v>0</v>
      </c>
      <c r="AL2068" s="302">
        <v>0</v>
      </c>
      <c r="AM2068" s="302">
        <v>0</v>
      </c>
      <c r="AN2068" s="302">
        <v>0</v>
      </c>
      <c r="AO2068" s="302">
        <v>0</v>
      </c>
      <c r="AP2068" s="302">
        <v>0</v>
      </c>
      <c r="AQ2068" s="302">
        <v>0</v>
      </c>
      <c r="AR2068" s="302">
        <v>0</v>
      </c>
      <c r="AS2068" s="302">
        <v>0</v>
      </c>
      <c r="AT2068" s="295">
        <f t="shared" si="32"/>
        <v>0</v>
      </c>
      <c r="AU2068" s="302">
        <v>39202.769999999997</v>
      </c>
      <c r="AV2068" s="302">
        <v>42759.15</v>
      </c>
      <c r="AW2068" s="303">
        <v>41</v>
      </c>
      <c r="AX2068" s="303">
        <v>240</v>
      </c>
      <c r="AY2068" s="302">
        <v>424300</v>
      </c>
      <c r="AZ2068" s="302">
        <v>69624.759999999995</v>
      </c>
      <c r="BA2068" s="301">
        <v>62.775869</v>
      </c>
      <c r="BB2068" s="301">
        <v>54.783204283479201</v>
      </c>
      <c r="BC2068" s="301">
        <v>8.6</v>
      </c>
      <c r="BD2068" s="301"/>
      <c r="BE2068" s="300" t="s">
        <v>4204</v>
      </c>
      <c r="BF2068" s="298"/>
      <c r="BG2068" s="300" t="s">
        <v>333</v>
      </c>
      <c r="BH2068" s="300" t="s">
        <v>209</v>
      </c>
      <c r="BI2068" s="300" t="s">
        <v>786</v>
      </c>
      <c r="BJ2068" s="300" t="s">
        <v>4205</v>
      </c>
      <c r="BK2068" s="299" t="s">
        <v>175</v>
      </c>
      <c r="BL2068" s="301">
        <v>475818.09775864001</v>
      </c>
      <c r="BM2068" s="299" t="s">
        <v>309</v>
      </c>
      <c r="BN2068" s="301"/>
      <c r="BO2068" s="304">
        <v>39140</v>
      </c>
      <c r="BP2068" s="304">
        <v>46445</v>
      </c>
      <c r="BQ2068" s="297" t="s">
        <v>929</v>
      </c>
      <c r="BR2068" s="297" t="s">
        <v>4777</v>
      </c>
      <c r="BS2068" s="297">
        <v>39140</v>
      </c>
      <c r="BT2068" s="297">
        <v>46445</v>
      </c>
      <c r="BU2068" s="301">
        <v>22053.72</v>
      </c>
      <c r="BV2068" s="301">
        <v>45.24</v>
      </c>
      <c r="BW2068" s="301">
        <v>0</v>
      </c>
    </row>
    <row r="2069" spans="1:75" s="289" customFormat="1" ht="18.2" customHeight="1" x14ac:dyDescent="0.15">
      <c r="A2069" s="291">
        <v>2067</v>
      </c>
      <c r="B2069" s="292" t="s">
        <v>305</v>
      </c>
      <c r="C2069" s="292" t="s">
        <v>306</v>
      </c>
      <c r="D2069" s="312">
        <v>45170</v>
      </c>
      <c r="E2069" s="293" t="s">
        <v>3118</v>
      </c>
      <c r="F2069" s="308">
        <v>0</v>
      </c>
      <c r="G2069" s="308">
        <v>0</v>
      </c>
      <c r="H2069" s="295">
        <v>54847.67</v>
      </c>
      <c r="I2069" s="295">
        <v>0</v>
      </c>
      <c r="J2069" s="295">
        <v>0</v>
      </c>
      <c r="K2069" s="295">
        <v>54847.67</v>
      </c>
      <c r="L2069" s="295">
        <v>366.73</v>
      </c>
      <c r="M2069" s="295">
        <v>0</v>
      </c>
      <c r="N2069" s="295">
        <v>0</v>
      </c>
      <c r="O2069" s="295">
        <v>366.73</v>
      </c>
      <c r="P2069" s="295">
        <v>0</v>
      </c>
      <c r="Q2069" s="295">
        <v>0</v>
      </c>
      <c r="R2069" s="295">
        <v>54480.94</v>
      </c>
      <c r="S2069" s="295">
        <v>0</v>
      </c>
      <c r="T2069" s="295">
        <v>393.07</v>
      </c>
      <c r="U2069" s="295">
        <v>0</v>
      </c>
      <c r="V2069" s="295">
        <v>0</v>
      </c>
      <c r="W2069" s="295">
        <v>393.07</v>
      </c>
      <c r="X2069" s="295">
        <v>0</v>
      </c>
      <c r="Y2069" s="295">
        <v>0</v>
      </c>
      <c r="Z2069" s="295">
        <v>0</v>
      </c>
      <c r="AA2069" s="295">
        <v>64.540000000000006</v>
      </c>
      <c r="AB2069" s="295">
        <v>0</v>
      </c>
      <c r="AC2069" s="295">
        <v>0</v>
      </c>
      <c r="AD2069" s="295">
        <v>0</v>
      </c>
      <c r="AE2069" s="295">
        <v>0</v>
      </c>
      <c r="AF2069" s="295">
        <v>-41.89</v>
      </c>
      <c r="AG2069" s="295">
        <v>41.22</v>
      </c>
      <c r="AH2069" s="295">
        <v>115.49</v>
      </c>
      <c r="AI2069" s="295">
        <v>0</v>
      </c>
      <c r="AJ2069" s="295">
        <v>0</v>
      </c>
      <c r="AK2069" s="295">
        <v>0</v>
      </c>
      <c r="AL2069" s="295">
        <v>0</v>
      </c>
      <c r="AM2069" s="295">
        <v>0</v>
      </c>
      <c r="AN2069" s="295">
        <v>0</v>
      </c>
      <c r="AO2069" s="295">
        <v>0</v>
      </c>
      <c r="AP2069" s="295">
        <v>0</v>
      </c>
      <c r="AQ2069" s="295">
        <v>0</v>
      </c>
      <c r="AR2069" s="295">
        <v>0</v>
      </c>
      <c r="AS2069" s="295">
        <v>7.6620000000000004E-3</v>
      </c>
      <c r="AT2069" s="295">
        <f t="shared" si="32"/>
        <v>939.15233799999999</v>
      </c>
      <c r="AU2069" s="295">
        <v>0</v>
      </c>
      <c r="AV2069" s="295">
        <v>0</v>
      </c>
      <c r="AW2069" s="296">
        <v>101</v>
      </c>
      <c r="AX2069" s="296">
        <v>300</v>
      </c>
      <c r="AY2069" s="295">
        <v>397799.99</v>
      </c>
      <c r="AZ2069" s="295">
        <v>93574.63</v>
      </c>
      <c r="BA2069" s="294">
        <v>90.000000999999997</v>
      </c>
      <c r="BB2069" s="294">
        <v>52.3997226008902</v>
      </c>
      <c r="BC2069" s="294">
        <v>8.6</v>
      </c>
      <c r="BD2069" s="294"/>
      <c r="BE2069" s="293" t="s">
        <v>4204</v>
      </c>
      <c r="BF2069" s="291"/>
      <c r="BG2069" s="293" t="s">
        <v>360</v>
      </c>
      <c r="BH2069" s="293" t="s">
        <v>236</v>
      </c>
      <c r="BI2069" s="293" t="s">
        <v>585</v>
      </c>
      <c r="BJ2069" s="293" t="s">
        <v>103</v>
      </c>
      <c r="BK2069" s="292" t="s">
        <v>175</v>
      </c>
      <c r="BL2069" s="294">
        <v>426645.47131023998</v>
      </c>
      <c r="BM2069" s="292" t="s">
        <v>309</v>
      </c>
      <c r="BN2069" s="294"/>
      <c r="BO2069" s="297">
        <v>39141</v>
      </c>
      <c r="BP2069" s="297">
        <v>48272</v>
      </c>
      <c r="BQ2069" s="297" t="s">
        <v>4757</v>
      </c>
      <c r="BR2069" s="297" t="s">
        <v>4764</v>
      </c>
      <c r="BS2069" s="297">
        <v>39141</v>
      </c>
      <c r="BT2069" s="297">
        <v>48272</v>
      </c>
      <c r="BU2069" s="294">
        <v>0</v>
      </c>
      <c r="BV2069" s="294">
        <v>64.540000000000006</v>
      </c>
      <c r="BW2069" s="294">
        <v>0</v>
      </c>
    </row>
    <row r="2070" spans="1:75" s="289" customFormat="1" ht="18.2" customHeight="1" x14ac:dyDescent="0.15">
      <c r="A2070" s="298">
        <v>2068</v>
      </c>
      <c r="B2070" s="299" t="s">
        <v>305</v>
      </c>
      <c r="C2070" s="299" t="s">
        <v>306</v>
      </c>
      <c r="D2070" s="313">
        <v>45170</v>
      </c>
      <c r="E2070" s="300" t="s">
        <v>3119</v>
      </c>
      <c r="F2070" s="309">
        <v>156</v>
      </c>
      <c r="G2070" s="309">
        <v>155</v>
      </c>
      <c r="H2070" s="302">
        <v>29392.85</v>
      </c>
      <c r="I2070" s="302">
        <v>53295.61</v>
      </c>
      <c r="J2070" s="302">
        <v>0</v>
      </c>
      <c r="K2070" s="302">
        <v>82688.460000000006</v>
      </c>
      <c r="L2070" s="302">
        <v>570.58000000000004</v>
      </c>
      <c r="M2070" s="302">
        <v>0</v>
      </c>
      <c r="N2070" s="302">
        <v>0</v>
      </c>
      <c r="O2070" s="302">
        <v>0</v>
      </c>
      <c r="P2070" s="302">
        <v>0</v>
      </c>
      <c r="Q2070" s="302">
        <v>0</v>
      </c>
      <c r="R2070" s="302">
        <v>82688.460000000006</v>
      </c>
      <c r="S2070" s="302">
        <v>67506</v>
      </c>
      <c r="T2070" s="302">
        <v>210.65</v>
      </c>
      <c r="U2070" s="302">
        <v>0</v>
      </c>
      <c r="V2070" s="302">
        <v>0</v>
      </c>
      <c r="W2070" s="302">
        <v>0</v>
      </c>
      <c r="X2070" s="302">
        <v>0</v>
      </c>
      <c r="Y2070" s="302">
        <v>0</v>
      </c>
      <c r="Z2070" s="302">
        <v>67716.649999999994</v>
      </c>
      <c r="AA2070" s="302">
        <v>0</v>
      </c>
      <c r="AB2070" s="302">
        <v>0</v>
      </c>
      <c r="AC2070" s="302">
        <v>0</v>
      </c>
      <c r="AD2070" s="302">
        <v>0</v>
      </c>
      <c r="AE2070" s="302">
        <v>0</v>
      </c>
      <c r="AF2070" s="302">
        <v>0</v>
      </c>
      <c r="AG2070" s="302">
        <v>0</v>
      </c>
      <c r="AH2070" s="302">
        <v>0</v>
      </c>
      <c r="AI2070" s="302">
        <v>0</v>
      </c>
      <c r="AJ2070" s="302">
        <v>0</v>
      </c>
      <c r="AK2070" s="302">
        <v>0</v>
      </c>
      <c r="AL2070" s="302">
        <v>0</v>
      </c>
      <c r="AM2070" s="302">
        <v>0</v>
      </c>
      <c r="AN2070" s="302">
        <v>0</v>
      </c>
      <c r="AO2070" s="302">
        <v>0</v>
      </c>
      <c r="AP2070" s="302">
        <v>0</v>
      </c>
      <c r="AQ2070" s="302">
        <v>0</v>
      </c>
      <c r="AR2070" s="302">
        <v>0</v>
      </c>
      <c r="AS2070" s="302">
        <v>0</v>
      </c>
      <c r="AT2070" s="295">
        <f t="shared" si="32"/>
        <v>0</v>
      </c>
      <c r="AU2070" s="302">
        <v>53866.19</v>
      </c>
      <c r="AV2070" s="302">
        <v>67716.649999999994</v>
      </c>
      <c r="AW2070" s="303">
        <v>43</v>
      </c>
      <c r="AX2070" s="303">
        <v>240</v>
      </c>
      <c r="AY2070" s="302">
        <v>394000.02</v>
      </c>
      <c r="AZ2070" s="302">
        <v>89369.09</v>
      </c>
      <c r="BA2070" s="301">
        <v>87.030450999999999</v>
      </c>
      <c r="BB2070" s="301">
        <v>80.524641867735895</v>
      </c>
      <c r="BC2070" s="301">
        <v>8.6</v>
      </c>
      <c r="BD2070" s="301"/>
      <c r="BE2070" s="300" t="s">
        <v>4204</v>
      </c>
      <c r="BF2070" s="298"/>
      <c r="BG2070" s="300" t="s">
        <v>312</v>
      </c>
      <c r="BH2070" s="300" t="s">
        <v>845</v>
      </c>
      <c r="BI2070" s="300" t="s">
        <v>846</v>
      </c>
      <c r="BJ2070" s="300" t="s">
        <v>4205</v>
      </c>
      <c r="BK2070" s="299" t="s">
        <v>175</v>
      </c>
      <c r="BL2070" s="301">
        <v>647541.26835216</v>
      </c>
      <c r="BM2070" s="299" t="s">
        <v>309</v>
      </c>
      <c r="BN2070" s="301"/>
      <c r="BO2070" s="304">
        <v>39183</v>
      </c>
      <c r="BP2070" s="304">
        <v>46488</v>
      </c>
      <c r="BQ2070" s="297" t="s">
        <v>936</v>
      </c>
      <c r="BR2070" s="297" t="s">
        <v>4769</v>
      </c>
      <c r="BS2070" s="297">
        <v>39183</v>
      </c>
      <c r="BT2070" s="297">
        <v>46488</v>
      </c>
      <c r="BU2070" s="301">
        <v>31834.31</v>
      </c>
      <c r="BV2070" s="301">
        <v>58.07</v>
      </c>
      <c r="BW2070" s="301">
        <v>0</v>
      </c>
    </row>
    <row r="2071" spans="1:75" s="289" customFormat="1" ht="18.2" customHeight="1" x14ac:dyDescent="0.15">
      <c r="A2071" s="291">
        <v>2069</v>
      </c>
      <c r="B2071" s="292" t="s">
        <v>305</v>
      </c>
      <c r="C2071" s="292" t="s">
        <v>306</v>
      </c>
      <c r="D2071" s="312">
        <v>45170</v>
      </c>
      <c r="E2071" s="293" t="s">
        <v>3120</v>
      </c>
      <c r="F2071" s="308">
        <v>0</v>
      </c>
      <c r="G2071" s="308">
        <v>1</v>
      </c>
      <c r="H2071" s="295">
        <v>22007.599999999999</v>
      </c>
      <c r="I2071" s="295">
        <v>433.75</v>
      </c>
      <c r="J2071" s="295">
        <v>0</v>
      </c>
      <c r="K2071" s="295">
        <v>22441.35</v>
      </c>
      <c r="L2071" s="295">
        <v>436.86</v>
      </c>
      <c r="M2071" s="295">
        <v>0</v>
      </c>
      <c r="N2071" s="295">
        <v>433.75</v>
      </c>
      <c r="O2071" s="295">
        <v>436.86</v>
      </c>
      <c r="P2071" s="295">
        <v>0</v>
      </c>
      <c r="Q2071" s="295">
        <v>0</v>
      </c>
      <c r="R2071" s="295">
        <v>21570.74</v>
      </c>
      <c r="S2071" s="295">
        <v>160.83000000000001</v>
      </c>
      <c r="T2071" s="295">
        <v>157.72</v>
      </c>
      <c r="U2071" s="295">
        <v>0</v>
      </c>
      <c r="V2071" s="295">
        <v>160.83000000000001</v>
      </c>
      <c r="W2071" s="295">
        <v>157.72</v>
      </c>
      <c r="X2071" s="295">
        <v>0</v>
      </c>
      <c r="Y2071" s="295">
        <v>0</v>
      </c>
      <c r="Z2071" s="295">
        <v>0</v>
      </c>
      <c r="AA2071" s="295">
        <v>50.51</v>
      </c>
      <c r="AB2071" s="295">
        <v>0</v>
      </c>
      <c r="AC2071" s="295">
        <v>0</v>
      </c>
      <c r="AD2071" s="295">
        <v>0</v>
      </c>
      <c r="AE2071" s="295">
        <v>0</v>
      </c>
      <c r="AF2071" s="295">
        <v>-20.28</v>
      </c>
      <c r="AG2071" s="295">
        <v>32.25</v>
      </c>
      <c r="AH2071" s="295">
        <v>91.09</v>
      </c>
      <c r="AI2071" s="295">
        <v>34.409999999999997</v>
      </c>
      <c r="AJ2071" s="295">
        <v>0</v>
      </c>
      <c r="AK2071" s="295">
        <v>0</v>
      </c>
      <c r="AL2071" s="295">
        <v>43.84</v>
      </c>
      <c r="AM2071" s="295">
        <v>0</v>
      </c>
      <c r="AN2071" s="295">
        <v>0</v>
      </c>
      <c r="AO2071" s="295">
        <v>0</v>
      </c>
      <c r="AP2071" s="295">
        <v>0</v>
      </c>
      <c r="AQ2071" s="295">
        <v>0</v>
      </c>
      <c r="AR2071" s="295">
        <v>0</v>
      </c>
      <c r="AS2071" s="295">
        <v>44.693615999999999</v>
      </c>
      <c r="AT2071" s="295">
        <f t="shared" si="32"/>
        <v>1376.286384</v>
      </c>
      <c r="AU2071" s="295">
        <v>0</v>
      </c>
      <c r="AV2071" s="295">
        <v>0</v>
      </c>
      <c r="AW2071" s="296">
        <v>101</v>
      </c>
      <c r="AX2071" s="296">
        <v>300</v>
      </c>
      <c r="AY2071" s="295">
        <v>404300</v>
      </c>
      <c r="AZ2071" s="295">
        <v>73225.72</v>
      </c>
      <c r="BA2071" s="294">
        <v>69.255503000000004</v>
      </c>
      <c r="BB2071" s="294">
        <v>20.401198496678798</v>
      </c>
      <c r="BC2071" s="294">
        <v>8.6</v>
      </c>
      <c r="BD2071" s="294"/>
      <c r="BE2071" s="293" t="s">
        <v>4204</v>
      </c>
      <c r="BF2071" s="291"/>
      <c r="BG2071" s="293" t="s">
        <v>333</v>
      </c>
      <c r="BH2071" s="293" t="s">
        <v>204</v>
      </c>
      <c r="BI2071" s="293" t="s">
        <v>470</v>
      </c>
      <c r="BJ2071" s="293" t="s">
        <v>103</v>
      </c>
      <c r="BK2071" s="292" t="s">
        <v>175</v>
      </c>
      <c r="BL2071" s="294">
        <v>168922.53573104</v>
      </c>
      <c r="BM2071" s="292" t="s">
        <v>309</v>
      </c>
      <c r="BN2071" s="294"/>
      <c r="BO2071" s="297">
        <v>39136</v>
      </c>
      <c r="BP2071" s="297">
        <v>48267</v>
      </c>
      <c r="BQ2071" s="297" t="s">
        <v>1063</v>
      </c>
      <c r="BR2071" s="297" t="s">
        <v>4761</v>
      </c>
      <c r="BS2071" s="297">
        <v>39136</v>
      </c>
      <c r="BT2071" s="297">
        <v>48267</v>
      </c>
      <c r="BU2071" s="294">
        <v>0</v>
      </c>
      <c r="BV2071" s="294">
        <v>50.51</v>
      </c>
      <c r="BW2071" s="294">
        <v>0</v>
      </c>
    </row>
    <row r="2072" spans="1:75" s="289" customFormat="1" ht="18.2" customHeight="1" x14ac:dyDescent="0.15">
      <c r="A2072" s="298">
        <v>2070</v>
      </c>
      <c r="B2072" s="299" t="s">
        <v>305</v>
      </c>
      <c r="C2072" s="299" t="s">
        <v>306</v>
      </c>
      <c r="D2072" s="313">
        <v>45170</v>
      </c>
      <c r="E2072" s="300" t="s">
        <v>3121</v>
      </c>
      <c r="F2072" s="309">
        <v>129</v>
      </c>
      <c r="G2072" s="309">
        <v>128</v>
      </c>
      <c r="H2072" s="302">
        <v>73933.27</v>
      </c>
      <c r="I2072" s="302">
        <v>66668.710000000006</v>
      </c>
      <c r="J2072" s="302">
        <v>0</v>
      </c>
      <c r="K2072" s="302">
        <v>140601.98000000001</v>
      </c>
      <c r="L2072" s="302">
        <v>826.77</v>
      </c>
      <c r="M2072" s="302">
        <v>0</v>
      </c>
      <c r="N2072" s="302">
        <v>0</v>
      </c>
      <c r="O2072" s="302">
        <v>0</v>
      </c>
      <c r="P2072" s="302">
        <v>0</v>
      </c>
      <c r="Q2072" s="302">
        <v>0</v>
      </c>
      <c r="R2072" s="302">
        <v>140601.98000000001</v>
      </c>
      <c r="S2072" s="302">
        <v>113287.77</v>
      </c>
      <c r="T2072" s="302">
        <v>579.14</v>
      </c>
      <c r="U2072" s="302">
        <v>0</v>
      </c>
      <c r="V2072" s="302">
        <v>0</v>
      </c>
      <c r="W2072" s="302">
        <v>0</v>
      </c>
      <c r="X2072" s="302">
        <v>0</v>
      </c>
      <c r="Y2072" s="302">
        <v>0</v>
      </c>
      <c r="Z2072" s="302">
        <v>113866.91</v>
      </c>
      <c r="AA2072" s="302">
        <v>0</v>
      </c>
      <c r="AB2072" s="302">
        <v>0</v>
      </c>
      <c r="AC2072" s="302">
        <v>0</v>
      </c>
      <c r="AD2072" s="302">
        <v>0</v>
      </c>
      <c r="AE2072" s="302">
        <v>0</v>
      </c>
      <c r="AF2072" s="302">
        <v>0</v>
      </c>
      <c r="AG2072" s="302">
        <v>0</v>
      </c>
      <c r="AH2072" s="302">
        <v>0</v>
      </c>
      <c r="AI2072" s="302">
        <v>0</v>
      </c>
      <c r="AJ2072" s="302">
        <v>0</v>
      </c>
      <c r="AK2072" s="302">
        <v>0</v>
      </c>
      <c r="AL2072" s="302">
        <v>0</v>
      </c>
      <c r="AM2072" s="302">
        <v>0</v>
      </c>
      <c r="AN2072" s="302">
        <v>0</v>
      </c>
      <c r="AO2072" s="302">
        <v>0</v>
      </c>
      <c r="AP2072" s="302">
        <v>0</v>
      </c>
      <c r="AQ2072" s="302">
        <v>0</v>
      </c>
      <c r="AR2072" s="302">
        <v>0</v>
      </c>
      <c r="AS2072" s="302">
        <v>0</v>
      </c>
      <c r="AT2072" s="295">
        <f t="shared" si="32"/>
        <v>0</v>
      </c>
      <c r="AU2072" s="302">
        <v>67495.48</v>
      </c>
      <c r="AV2072" s="302">
        <v>113866.91</v>
      </c>
      <c r="AW2072" s="303">
        <v>102</v>
      </c>
      <c r="AX2072" s="303">
        <v>300</v>
      </c>
      <c r="AY2072" s="302">
        <v>698000.01</v>
      </c>
      <c r="AZ2072" s="302">
        <v>162203.21</v>
      </c>
      <c r="BA2072" s="301">
        <v>88.968483000000006</v>
      </c>
      <c r="BB2072" s="301">
        <v>77.120205373225005</v>
      </c>
      <c r="BC2072" s="301">
        <v>9.4</v>
      </c>
      <c r="BD2072" s="301"/>
      <c r="BE2072" s="300" t="s">
        <v>4204</v>
      </c>
      <c r="BF2072" s="298"/>
      <c r="BG2072" s="300" t="s">
        <v>358</v>
      </c>
      <c r="BH2072" s="300" t="s">
        <v>182</v>
      </c>
      <c r="BI2072" s="300" t="s">
        <v>681</v>
      </c>
      <c r="BJ2072" s="300" t="s">
        <v>4205</v>
      </c>
      <c r="BK2072" s="299" t="s">
        <v>175</v>
      </c>
      <c r="BL2072" s="301">
        <v>1101067.6031700801</v>
      </c>
      <c r="BM2072" s="299" t="s">
        <v>309</v>
      </c>
      <c r="BN2072" s="301"/>
      <c r="BO2072" s="304">
        <v>39147</v>
      </c>
      <c r="BP2072" s="304">
        <v>48279</v>
      </c>
      <c r="BQ2072" s="297" t="s">
        <v>4123</v>
      </c>
      <c r="BR2072" s="297" t="s">
        <v>4760</v>
      </c>
      <c r="BS2072" s="297">
        <v>39147</v>
      </c>
      <c r="BT2072" s="297">
        <v>48279</v>
      </c>
      <c r="BU2072" s="301">
        <v>43349.16</v>
      </c>
      <c r="BV2072" s="301">
        <v>62.11</v>
      </c>
      <c r="BW2072" s="301">
        <v>0</v>
      </c>
    </row>
    <row r="2073" spans="1:75" s="289" customFormat="1" ht="18.2" customHeight="1" x14ac:dyDescent="0.15">
      <c r="A2073" s="291">
        <v>2071</v>
      </c>
      <c r="B2073" s="292" t="s">
        <v>305</v>
      </c>
      <c r="C2073" s="292" t="s">
        <v>306</v>
      </c>
      <c r="D2073" s="312">
        <v>45170</v>
      </c>
      <c r="E2073" s="293" t="s">
        <v>3122</v>
      </c>
      <c r="F2073" s="308">
        <v>161</v>
      </c>
      <c r="G2073" s="308">
        <v>160</v>
      </c>
      <c r="H2073" s="295">
        <v>56965.26</v>
      </c>
      <c r="I2073" s="295">
        <v>35705.089999999997</v>
      </c>
      <c r="J2073" s="295">
        <v>0</v>
      </c>
      <c r="K2073" s="295">
        <v>92670.35</v>
      </c>
      <c r="L2073" s="295">
        <v>375.75</v>
      </c>
      <c r="M2073" s="295">
        <v>0</v>
      </c>
      <c r="N2073" s="295">
        <v>0</v>
      </c>
      <c r="O2073" s="295">
        <v>0</v>
      </c>
      <c r="P2073" s="295">
        <v>0</v>
      </c>
      <c r="Q2073" s="295">
        <v>0</v>
      </c>
      <c r="R2073" s="295">
        <v>92670.35</v>
      </c>
      <c r="S2073" s="295">
        <v>89734.88</v>
      </c>
      <c r="T2073" s="295">
        <v>408.25</v>
      </c>
      <c r="U2073" s="295">
        <v>0</v>
      </c>
      <c r="V2073" s="295">
        <v>0</v>
      </c>
      <c r="W2073" s="295">
        <v>0</v>
      </c>
      <c r="X2073" s="295">
        <v>0</v>
      </c>
      <c r="Y2073" s="295">
        <v>0</v>
      </c>
      <c r="Z2073" s="295">
        <v>90143.13</v>
      </c>
      <c r="AA2073" s="295">
        <v>0</v>
      </c>
      <c r="AB2073" s="295">
        <v>0</v>
      </c>
      <c r="AC2073" s="295">
        <v>0</v>
      </c>
      <c r="AD2073" s="295">
        <v>0</v>
      </c>
      <c r="AE2073" s="295">
        <v>0</v>
      </c>
      <c r="AF2073" s="295">
        <v>0</v>
      </c>
      <c r="AG2073" s="295">
        <v>0</v>
      </c>
      <c r="AH2073" s="295">
        <v>0</v>
      </c>
      <c r="AI2073" s="295">
        <v>0</v>
      </c>
      <c r="AJ2073" s="295">
        <v>0</v>
      </c>
      <c r="AK2073" s="295">
        <v>0</v>
      </c>
      <c r="AL2073" s="295">
        <v>0</v>
      </c>
      <c r="AM2073" s="295">
        <v>0</v>
      </c>
      <c r="AN2073" s="295">
        <v>0</v>
      </c>
      <c r="AO2073" s="295">
        <v>0</v>
      </c>
      <c r="AP2073" s="295">
        <v>0</v>
      </c>
      <c r="AQ2073" s="295">
        <v>0</v>
      </c>
      <c r="AR2073" s="295">
        <v>0</v>
      </c>
      <c r="AS2073" s="295">
        <v>0</v>
      </c>
      <c r="AT2073" s="295">
        <f t="shared" si="32"/>
        <v>0</v>
      </c>
      <c r="AU2073" s="295">
        <v>36080.839999999997</v>
      </c>
      <c r="AV2073" s="295">
        <v>90143.13</v>
      </c>
      <c r="AW2073" s="296">
        <v>102</v>
      </c>
      <c r="AX2073" s="296">
        <v>300</v>
      </c>
      <c r="AY2073" s="295">
        <v>411000</v>
      </c>
      <c r="AZ2073" s="295">
        <v>96553.84</v>
      </c>
      <c r="BA2073" s="294">
        <v>89.999994999999998</v>
      </c>
      <c r="BB2073" s="294">
        <v>86.380107064082097</v>
      </c>
      <c r="BC2073" s="294">
        <v>8.6</v>
      </c>
      <c r="BD2073" s="294"/>
      <c r="BE2073" s="293" t="s">
        <v>4204</v>
      </c>
      <c r="BF2073" s="291"/>
      <c r="BG2073" s="293" t="s">
        <v>326</v>
      </c>
      <c r="BH2073" s="293" t="s">
        <v>216</v>
      </c>
      <c r="BI2073" s="293" t="s">
        <v>430</v>
      </c>
      <c r="BJ2073" s="293" t="s">
        <v>4205</v>
      </c>
      <c r="BK2073" s="292" t="s">
        <v>175</v>
      </c>
      <c r="BL2073" s="294">
        <v>725710.40720360004</v>
      </c>
      <c r="BM2073" s="292" t="s">
        <v>309</v>
      </c>
      <c r="BN2073" s="294"/>
      <c r="BO2073" s="297">
        <v>39155</v>
      </c>
      <c r="BP2073" s="297">
        <v>48287</v>
      </c>
      <c r="BQ2073" s="297" t="s">
        <v>936</v>
      </c>
      <c r="BR2073" s="297" t="s">
        <v>4769</v>
      </c>
      <c r="BS2073" s="297">
        <v>39155</v>
      </c>
      <c r="BT2073" s="297">
        <v>48287</v>
      </c>
      <c r="BU2073" s="294">
        <v>36750.06</v>
      </c>
      <c r="BV2073" s="294">
        <v>66.59</v>
      </c>
      <c r="BW2073" s="294">
        <v>0</v>
      </c>
    </row>
    <row r="2074" spans="1:75" s="289" customFormat="1" ht="18.2" customHeight="1" x14ac:dyDescent="0.15">
      <c r="A2074" s="298">
        <v>2072</v>
      </c>
      <c r="B2074" s="299" t="s">
        <v>305</v>
      </c>
      <c r="C2074" s="299" t="s">
        <v>306</v>
      </c>
      <c r="D2074" s="313">
        <v>45170</v>
      </c>
      <c r="E2074" s="300" t="s">
        <v>3123</v>
      </c>
      <c r="F2074" s="309">
        <v>162</v>
      </c>
      <c r="G2074" s="309">
        <v>161</v>
      </c>
      <c r="H2074" s="302">
        <v>21309.119999999999</v>
      </c>
      <c r="I2074" s="302">
        <v>40509.69</v>
      </c>
      <c r="J2074" s="302">
        <v>0</v>
      </c>
      <c r="K2074" s="302">
        <v>61818.81</v>
      </c>
      <c r="L2074" s="302">
        <v>424.89</v>
      </c>
      <c r="M2074" s="302">
        <v>0</v>
      </c>
      <c r="N2074" s="302">
        <v>0</v>
      </c>
      <c r="O2074" s="302">
        <v>0</v>
      </c>
      <c r="P2074" s="302">
        <v>0</v>
      </c>
      <c r="Q2074" s="302">
        <v>0</v>
      </c>
      <c r="R2074" s="302">
        <v>61818.81</v>
      </c>
      <c r="S2074" s="302">
        <v>52485.51</v>
      </c>
      <c r="T2074" s="302">
        <v>152.72</v>
      </c>
      <c r="U2074" s="302">
        <v>0</v>
      </c>
      <c r="V2074" s="302">
        <v>0</v>
      </c>
      <c r="W2074" s="302">
        <v>0</v>
      </c>
      <c r="X2074" s="302">
        <v>0</v>
      </c>
      <c r="Y2074" s="302">
        <v>0</v>
      </c>
      <c r="Z2074" s="302">
        <v>52638.23</v>
      </c>
      <c r="AA2074" s="302">
        <v>0</v>
      </c>
      <c r="AB2074" s="302">
        <v>0</v>
      </c>
      <c r="AC2074" s="302">
        <v>0</v>
      </c>
      <c r="AD2074" s="302">
        <v>0</v>
      </c>
      <c r="AE2074" s="302">
        <v>0</v>
      </c>
      <c r="AF2074" s="302">
        <v>0</v>
      </c>
      <c r="AG2074" s="302">
        <v>0</v>
      </c>
      <c r="AH2074" s="302">
        <v>0</v>
      </c>
      <c r="AI2074" s="302">
        <v>0</v>
      </c>
      <c r="AJ2074" s="302">
        <v>0</v>
      </c>
      <c r="AK2074" s="302">
        <v>0</v>
      </c>
      <c r="AL2074" s="302">
        <v>0</v>
      </c>
      <c r="AM2074" s="302">
        <v>0</v>
      </c>
      <c r="AN2074" s="302">
        <v>0</v>
      </c>
      <c r="AO2074" s="302">
        <v>0</v>
      </c>
      <c r="AP2074" s="302">
        <v>0</v>
      </c>
      <c r="AQ2074" s="302">
        <v>0</v>
      </c>
      <c r="AR2074" s="302">
        <v>0</v>
      </c>
      <c r="AS2074" s="302">
        <v>0</v>
      </c>
      <c r="AT2074" s="295">
        <f t="shared" si="32"/>
        <v>0</v>
      </c>
      <c r="AU2074" s="302">
        <v>40934.58</v>
      </c>
      <c r="AV2074" s="302">
        <v>52638.23</v>
      </c>
      <c r="AW2074" s="303">
        <v>42</v>
      </c>
      <c r="AX2074" s="303">
        <v>240</v>
      </c>
      <c r="AY2074" s="302">
        <v>372299.98</v>
      </c>
      <c r="AZ2074" s="302">
        <v>66075.62</v>
      </c>
      <c r="BA2074" s="301">
        <v>67.955946999999995</v>
      </c>
      <c r="BB2074" s="301">
        <v>63.578000115066203</v>
      </c>
      <c r="BC2074" s="301">
        <v>8.6</v>
      </c>
      <c r="BD2074" s="301"/>
      <c r="BE2074" s="300" t="s">
        <v>4204</v>
      </c>
      <c r="BF2074" s="298"/>
      <c r="BG2074" s="300" t="s">
        <v>312</v>
      </c>
      <c r="BH2074" s="300" t="s">
        <v>196</v>
      </c>
      <c r="BI2074" s="300" t="s">
        <v>773</v>
      </c>
      <c r="BJ2074" s="300" t="s">
        <v>4205</v>
      </c>
      <c r="BK2074" s="299" t="s">
        <v>175</v>
      </c>
      <c r="BL2074" s="301">
        <v>484109.03571576002</v>
      </c>
      <c r="BM2074" s="299" t="s">
        <v>309</v>
      </c>
      <c r="BN2074" s="301"/>
      <c r="BO2074" s="304">
        <v>39148</v>
      </c>
      <c r="BP2074" s="304">
        <v>46453</v>
      </c>
      <c r="BQ2074" s="297" t="s">
        <v>929</v>
      </c>
      <c r="BR2074" s="297" t="s">
        <v>4777</v>
      </c>
      <c r="BS2074" s="297">
        <v>39148</v>
      </c>
      <c r="BT2074" s="297">
        <v>46453</v>
      </c>
      <c r="BU2074" s="301">
        <v>25107.17</v>
      </c>
      <c r="BV2074" s="301">
        <v>42.94</v>
      </c>
      <c r="BW2074" s="301">
        <v>0</v>
      </c>
    </row>
    <row r="2075" spans="1:75" s="289" customFormat="1" ht="18.2" customHeight="1" x14ac:dyDescent="0.15">
      <c r="A2075" s="291">
        <v>2073</v>
      </c>
      <c r="B2075" s="292" t="s">
        <v>305</v>
      </c>
      <c r="C2075" s="292" t="s">
        <v>306</v>
      </c>
      <c r="D2075" s="312">
        <v>45170</v>
      </c>
      <c r="E2075" s="293" t="s">
        <v>1042</v>
      </c>
      <c r="F2075" s="308">
        <v>154</v>
      </c>
      <c r="G2075" s="308">
        <v>153</v>
      </c>
      <c r="H2075" s="295">
        <v>94872.39</v>
      </c>
      <c r="I2075" s="295">
        <v>58033.58</v>
      </c>
      <c r="J2075" s="295">
        <v>0</v>
      </c>
      <c r="K2075" s="295">
        <v>152905.97</v>
      </c>
      <c r="L2075" s="295">
        <v>625.75</v>
      </c>
      <c r="M2075" s="295">
        <v>0</v>
      </c>
      <c r="N2075" s="295">
        <v>0</v>
      </c>
      <c r="O2075" s="295">
        <v>0</v>
      </c>
      <c r="P2075" s="295">
        <v>0</v>
      </c>
      <c r="Q2075" s="295">
        <v>0</v>
      </c>
      <c r="R2075" s="295">
        <v>152905.97</v>
      </c>
      <c r="S2075" s="295">
        <v>141733.93</v>
      </c>
      <c r="T2075" s="295">
        <v>679.92</v>
      </c>
      <c r="U2075" s="295">
        <v>0</v>
      </c>
      <c r="V2075" s="295">
        <v>0</v>
      </c>
      <c r="W2075" s="295">
        <v>0</v>
      </c>
      <c r="X2075" s="295">
        <v>0</v>
      </c>
      <c r="Y2075" s="295">
        <v>0</v>
      </c>
      <c r="Z2075" s="295">
        <v>142413.85</v>
      </c>
      <c r="AA2075" s="295">
        <v>0</v>
      </c>
      <c r="AB2075" s="295">
        <v>0</v>
      </c>
      <c r="AC2075" s="295">
        <v>0</v>
      </c>
      <c r="AD2075" s="295">
        <v>0</v>
      </c>
      <c r="AE2075" s="295">
        <v>0</v>
      </c>
      <c r="AF2075" s="295">
        <v>0</v>
      </c>
      <c r="AG2075" s="295">
        <v>0</v>
      </c>
      <c r="AH2075" s="295">
        <v>0</v>
      </c>
      <c r="AI2075" s="295">
        <v>0</v>
      </c>
      <c r="AJ2075" s="295">
        <v>0</v>
      </c>
      <c r="AK2075" s="295">
        <v>0</v>
      </c>
      <c r="AL2075" s="295">
        <v>0</v>
      </c>
      <c r="AM2075" s="295">
        <v>0</v>
      </c>
      <c r="AN2075" s="295">
        <v>0</v>
      </c>
      <c r="AO2075" s="295">
        <v>0</v>
      </c>
      <c r="AP2075" s="295">
        <v>0</v>
      </c>
      <c r="AQ2075" s="295">
        <v>0</v>
      </c>
      <c r="AR2075" s="295">
        <v>0</v>
      </c>
      <c r="AS2075" s="295">
        <v>0</v>
      </c>
      <c r="AT2075" s="295">
        <f t="shared" si="32"/>
        <v>0</v>
      </c>
      <c r="AU2075" s="295">
        <v>58659.33</v>
      </c>
      <c r="AV2075" s="295">
        <v>142413.85</v>
      </c>
      <c r="AW2075" s="296">
        <v>102</v>
      </c>
      <c r="AX2075" s="296">
        <v>300</v>
      </c>
      <c r="AY2075" s="295">
        <v>695299.99</v>
      </c>
      <c r="AZ2075" s="295">
        <v>160800.97</v>
      </c>
      <c r="BA2075" s="294">
        <v>88.570693000000006</v>
      </c>
      <c r="BB2075" s="294">
        <v>84.222052433746001</v>
      </c>
      <c r="BC2075" s="294">
        <v>8.6</v>
      </c>
      <c r="BD2075" s="294"/>
      <c r="BE2075" s="293" t="s">
        <v>4204</v>
      </c>
      <c r="BF2075" s="291"/>
      <c r="BG2075" s="293" t="s">
        <v>315</v>
      </c>
      <c r="BH2075" s="293" t="s">
        <v>183</v>
      </c>
      <c r="BI2075" s="293" t="s">
        <v>806</v>
      </c>
      <c r="BJ2075" s="293" t="s">
        <v>4205</v>
      </c>
      <c r="BK2075" s="292" t="s">
        <v>175</v>
      </c>
      <c r="BL2075" s="294">
        <v>1197421.3300431201</v>
      </c>
      <c r="BM2075" s="292" t="s">
        <v>309</v>
      </c>
      <c r="BN2075" s="294"/>
      <c r="BO2075" s="297">
        <v>39150</v>
      </c>
      <c r="BP2075" s="297">
        <v>48282</v>
      </c>
      <c r="BQ2075" s="297" t="s">
        <v>947</v>
      </c>
      <c r="BR2075" s="297" t="s">
        <v>4774</v>
      </c>
      <c r="BS2075" s="297">
        <v>39150</v>
      </c>
      <c r="BT2075" s="297">
        <v>48282</v>
      </c>
      <c r="BU2075" s="294">
        <v>58610.26</v>
      </c>
      <c r="BV2075" s="294">
        <v>110.91</v>
      </c>
      <c r="BW2075" s="294">
        <v>0</v>
      </c>
    </row>
    <row r="2076" spans="1:75" s="289" customFormat="1" ht="18.2" customHeight="1" x14ac:dyDescent="0.15">
      <c r="A2076" s="298">
        <v>2074</v>
      </c>
      <c r="B2076" s="299" t="s">
        <v>305</v>
      </c>
      <c r="C2076" s="299" t="s">
        <v>306</v>
      </c>
      <c r="D2076" s="313">
        <v>45170</v>
      </c>
      <c r="E2076" s="300" t="s">
        <v>3124</v>
      </c>
      <c r="F2076" s="309">
        <v>157</v>
      </c>
      <c r="G2076" s="309">
        <v>156</v>
      </c>
      <c r="H2076" s="302">
        <v>15952.89</v>
      </c>
      <c r="I2076" s="302">
        <v>8763.5</v>
      </c>
      <c r="J2076" s="302">
        <v>0</v>
      </c>
      <c r="K2076" s="302">
        <v>24716.39</v>
      </c>
      <c r="L2076" s="302">
        <v>98.03</v>
      </c>
      <c r="M2076" s="302">
        <v>0</v>
      </c>
      <c r="N2076" s="302">
        <v>0</v>
      </c>
      <c r="O2076" s="302">
        <v>0</v>
      </c>
      <c r="P2076" s="302">
        <v>0</v>
      </c>
      <c r="Q2076" s="302">
        <v>0</v>
      </c>
      <c r="R2076" s="302">
        <v>24716.39</v>
      </c>
      <c r="S2076" s="302">
        <v>26230.42</v>
      </c>
      <c r="T2076" s="302">
        <v>126.29</v>
      </c>
      <c r="U2076" s="302">
        <v>0</v>
      </c>
      <c r="V2076" s="302">
        <v>0</v>
      </c>
      <c r="W2076" s="302">
        <v>0</v>
      </c>
      <c r="X2076" s="302">
        <v>0</v>
      </c>
      <c r="Y2076" s="302">
        <v>0</v>
      </c>
      <c r="Z2076" s="302">
        <v>26356.71</v>
      </c>
      <c r="AA2076" s="302">
        <v>0</v>
      </c>
      <c r="AB2076" s="302">
        <v>0</v>
      </c>
      <c r="AC2076" s="302">
        <v>0</v>
      </c>
      <c r="AD2076" s="302">
        <v>0</v>
      </c>
      <c r="AE2076" s="302">
        <v>0</v>
      </c>
      <c r="AF2076" s="302">
        <v>0</v>
      </c>
      <c r="AG2076" s="302">
        <v>0</v>
      </c>
      <c r="AH2076" s="302">
        <v>0</v>
      </c>
      <c r="AI2076" s="302">
        <v>0</v>
      </c>
      <c r="AJ2076" s="302">
        <v>0</v>
      </c>
      <c r="AK2076" s="302">
        <v>0</v>
      </c>
      <c r="AL2076" s="302">
        <v>0</v>
      </c>
      <c r="AM2076" s="302">
        <v>0</v>
      </c>
      <c r="AN2076" s="302">
        <v>0</v>
      </c>
      <c r="AO2076" s="302">
        <v>0</v>
      </c>
      <c r="AP2076" s="302">
        <v>0</v>
      </c>
      <c r="AQ2076" s="302">
        <v>0</v>
      </c>
      <c r="AR2076" s="302">
        <v>0</v>
      </c>
      <c r="AS2076" s="302">
        <v>0</v>
      </c>
      <c r="AT2076" s="295">
        <f t="shared" si="32"/>
        <v>0</v>
      </c>
      <c r="AU2076" s="302">
        <v>8861.5300000000007</v>
      </c>
      <c r="AV2076" s="302">
        <v>26356.71</v>
      </c>
      <c r="AW2076" s="303">
        <v>104</v>
      </c>
      <c r="AX2076" s="303">
        <v>300</v>
      </c>
      <c r="AY2076" s="302">
        <v>270000</v>
      </c>
      <c r="AZ2076" s="302">
        <v>25674.43</v>
      </c>
      <c r="BA2076" s="301">
        <v>36.478268</v>
      </c>
      <c r="BB2076" s="301">
        <v>35.117083355405398</v>
      </c>
      <c r="BC2076" s="301">
        <v>9.5</v>
      </c>
      <c r="BD2076" s="301"/>
      <c r="BE2076" s="300" t="s">
        <v>4204</v>
      </c>
      <c r="BF2076" s="298"/>
      <c r="BG2076" s="300" t="s">
        <v>358</v>
      </c>
      <c r="BH2076" s="300" t="s">
        <v>182</v>
      </c>
      <c r="BI2076" s="300" t="s">
        <v>548</v>
      </c>
      <c r="BJ2076" s="300" t="s">
        <v>4205</v>
      </c>
      <c r="BK2076" s="299" t="s">
        <v>175</v>
      </c>
      <c r="BL2076" s="301">
        <v>193556.42286344001</v>
      </c>
      <c r="BM2076" s="299" t="s">
        <v>309</v>
      </c>
      <c r="BN2076" s="301"/>
      <c r="BO2076" s="304">
        <v>39211</v>
      </c>
      <c r="BP2076" s="304">
        <v>48343</v>
      </c>
      <c r="BQ2076" s="297" t="s">
        <v>955</v>
      </c>
      <c r="BR2076" s="297" t="s">
        <v>4778</v>
      </c>
      <c r="BS2076" s="297">
        <v>39211</v>
      </c>
      <c r="BT2076" s="297">
        <v>48343</v>
      </c>
      <c r="BU2076" s="301">
        <v>14465.98</v>
      </c>
      <c r="BV2076" s="301">
        <v>40.99</v>
      </c>
      <c r="BW2076" s="301">
        <v>0</v>
      </c>
    </row>
    <row r="2077" spans="1:75" s="289" customFormat="1" ht="18.2" customHeight="1" x14ac:dyDescent="0.15">
      <c r="A2077" s="291">
        <v>2075</v>
      </c>
      <c r="B2077" s="292" t="s">
        <v>305</v>
      </c>
      <c r="C2077" s="292" t="s">
        <v>306</v>
      </c>
      <c r="D2077" s="312">
        <v>45170</v>
      </c>
      <c r="E2077" s="293" t="s">
        <v>3125</v>
      </c>
      <c r="F2077" s="308">
        <v>0</v>
      </c>
      <c r="G2077" s="308">
        <v>0</v>
      </c>
      <c r="H2077" s="295">
        <v>34553.800000000003</v>
      </c>
      <c r="I2077" s="295">
        <v>0</v>
      </c>
      <c r="J2077" s="295">
        <v>0</v>
      </c>
      <c r="K2077" s="295">
        <v>34553.800000000003</v>
      </c>
      <c r="L2077" s="295">
        <v>688.91</v>
      </c>
      <c r="M2077" s="295">
        <v>0</v>
      </c>
      <c r="N2077" s="295">
        <v>0</v>
      </c>
      <c r="O2077" s="295">
        <v>688.91</v>
      </c>
      <c r="P2077" s="295">
        <v>0</v>
      </c>
      <c r="Q2077" s="295">
        <v>0</v>
      </c>
      <c r="R2077" s="295">
        <v>33864.89</v>
      </c>
      <c r="S2077" s="295">
        <v>0</v>
      </c>
      <c r="T2077" s="295">
        <v>247.64</v>
      </c>
      <c r="U2077" s="295">
        <v>0</v>
      </c>
      <c r="V2077" s="295">
        <v>0</v>
      </c>
      <c r="W2077" s="295">
        <v>247.64</v>
      </c>
      <c r="X2077" s="295">
        <v>0</v>
      </c>
      <c r="Y2077" s="295">
        <v>0</v>
      </c>
      <c r="Z2077" s="295">
        <v>0</v>
      </c>
      <c r="AA2077" s="295">
        <v>69.62</v>
      </c>
      <c r="AB2077" s="295">
        <v>0</v>
      </c>
      <c r="AC2077" s="295">
        <v>0</v>
      </c>
      <c r="AD2077" s="295">
        <v>0</v>
      </c>
      <c r="AE2077" s="295">
        <v>0</v>
      </c>
      <c r="AF2077" s="295">
        <v>-47.93</v>
      </c>
      <c r="AG2077" s="295">
        <v>43.77</v>
      </c>
      <c r="AH2077" s="295">
        <v>133.27000000000001</v>
      </c>
      <c r="AI2077" s="295">
        <v>0</v>
      </c>
      <c r="AJ2077" s="295">
        <v>0</v>
      </c>
      <c r="AK2077" s="295">
        <v>0</v>
      </c>
      <c r="AL2077" s="295">
        <v>0</v>
      </c>
      <c r="AM2077" s="295">
        <v>0</v>
      </c>
      <c r="AN2077" s="295">
        <v>0</v>
      </c>
      <c r="AO2077" s="295">
        <v>0</v>
      </c>
      <c r="AP2077" s="295">
        <v>1.1299999999999999</v>
      </c>
      <c r="AQ2077" s="295">
        <v>0</v>
      </c>
      <c r="AR2077" s="295">
        <v>1.19</v>
      </c>
      <c r="AS2077" s="295">
        <v>0</v>
      </c>
      <c r="AT2077" s="295">
        <f t="shared" si="32"/>
        <v>1135.22</v>
      </c>
      <c r="AU2077" s="295">
        <v>0</v>
      </c>
      <c r="AV2077" s="295">
        <v>0</v>
      </c>
      <c r="AW2077" s="296">
        <v>42</v>
      </c>
      <c r="AX2077" s="296">
        <v>240</v>
      </c>
      <c r="AY2077" s="295">
        <v>533000.01</v>
      </c>
      <c r="AZ2077" s="295">
        <v>107137.22</v>
      </c>
      <c r="BA2077" s="294">
        <v>76.923074999999997</v>
      </c>
      <c r="BB2077" s="294">
        <v>24.314533019773599</v>
      </c>
      <c r="BC2077" s="294">
        <v>8.6</v>
      </c>
      <c r="BD2077" s="294"/>
      <c r="BE2077" s="293" t="s">
        <v>4204</v>
      </c>
      <c r="BF2077" s="291"/>
      <c r="BG2077" s="293" t="s">
        <v>312</v>
      </c>
      <c r="BH2077" s="293" t="s">
        <v>214</v>
      </c>
      <c r="BI2077" s="293" t="s">
        <v>632</v>
      </c>
      <c r="BJ2077" s="293" t="s">
        <v>103</v>
      </c>
      <c r="BK2077" s="292" t="s">
        <v>175</v>
      </c>
      <c r="BL2077" s="294">
        <v>265199.20461944002</v>
      </c>
      <c r="BM2077" s="292" t="s">
        <v>309</v>
      </c>
      <c r="BN2077" s="294"/>
      <c r="BO2077" s="297">
        <v>39143</v>
      </c>
      <c r="BP2077" s="297">
        <v>46448</v>
      </c>
      <c r="BQ2077" s="297" t="s">
        <v>4757</v>
      </c>
      <c r="BR2077" s="297" t="s">
        <v>4764</v>
      </c>
      <c r="BS2077" s="297">
        <v>39143</v>
      </c>
      <c r="BT2077" s="297">
        <v>46448</v>
      </c>
      <c r="BU2077" s="294">
        <v>0</v>
      </c>
      <c r="BV2077" s="294">
        <v>69.62</v>
      </c>
      <c r="BW2077" s="294">
        <v>0</v>
      </c>
    </row>
    <row r="2078" spans="1:75" s="289" customFormat="1" ht="18.2" customHeight="1" x14ac:dyDescent="0.15">
      <c r="A2078" s="298">
        <v>2076</v>
      </c>
      <c r="B2078" s="299" t="s">
        <v>305</v>
      </c>
      <c r="C2078" s="299" t="s">
        <v>306</v>
      </c>
      <c r="D2078" s="313">
        <v>45170</v>
      </c>
      <c r="E2078" s="300" t="s">
        <v>3126</v>
      </c>
      <c r="F2078" s="309">
        <v>131</v>
      </c>
      <c r="G2078" s="309">
        <v>130</v>
      </c>
      <c r="H2078" s="302">
        <v>33583.1</v>
      </c>
      <c r="I2078" s="302">
        <v>18666.060000000001</v>
      </c>
      <c r="J2078" s="302">
        <v>0</v>
      </c>
      <c r="K2078" s="302">
        <v>52249.16</v>
      </c>
      <c r="L2078" s="302">
        <v>221.52</v>
      </c>
      <c r="M2078" s="302">
        <v>0</v>
      </c>
      <c r="N2078" s="302">
        <v>0</v>
      </c>
      <c r="O2078" s="302">
        <v>0</v>
      </c>
      <c r="P2078" s="302">
        <v>0</v>
      </c>
      <c r="Q2078" s="302">
        <v>0</v>
      </c>
      <c r="R2078" s="302">
        <v>52249.16</v>
      </c>
      <c r="S2078" s="302">
        <v>41017.300000000003</v>
      </c>
      <c r="T2078" s="302">
        <v>240.68</v>
      </c>
      <c r="U2078" s="302">
        <v>0</v>
      </c>
      <c r="V2078" s="302">
        <v>0</v>
      </c>
      <c r="W2078" s="302">
        <v>0</v>
      </c>
      <c r="X2078" s="302">
        <v>0</v>
      </c>
      <c r="Y2078" s="302">
        <v>0</v>
      </c>
      <c r="Z2078" s="302">
        <v>41257.980000000003</v>
      </c>
      <c r="AA2078" s="302">
        <v>0</v>
      </c>
      <c r="AB2078" s="302">
        <v>0</v>
      </c>
      <c r="AC2078" s="302">
        <v>0</v>
      </c>
      <c r="AD2078" s="302">
        <v>0</v>
      </c>
      <c r="AE2078" s="302">
        <v>0</v>
      </c>
      <c r="AF2078" s="302">
        <v>0</v>
      </c>
      <c r="AG2078" s="302">
        <v>0</v>
      </c>
      <c r="AH2078" s="302">
        <v>0</v>
      </c>
      <c r="AI2078" s="302">
        <v>0</v>
      </c>
      <c r="AJ2078" s="302">
        <v>0</v>
      </c>
      <c r="AK2078" s="302">
        <v>0</v>
      </c>
      <c r="AL2078" s="302">
        <v>0</v>
      </c>
      <c r="AM2078" s="302">
        <v>0</v>
      </c>
      <c r="AN2078" s="302">
        <v>0</v>
      </c>
      <c r="AO2078" s="302">
        <v>0</v>
      </c>
      <c r="AP2078" s="302">
        <v>0</v>
      </c>
      <c r="AQ2078" s="302">
        <v>0</v>
      </c>
      <c r="AR2078" s="302">
        <v>0</v>
      </c>
      <c r="AS2078" s="302">
        <v>0</v>
      </c>
      <c r="AT2078" s="295">
        <f t="shared" si="32"/>
        <v>0</v>
      </c>
      <c r="AU2078" s="302">
        <v>18887.580000000002</v>
      </c>
      <c r="AV2078" s="302">
        <v>41257.980000000003</v>
      </c>
      <c r="AW2078" s="303">
        <v>102</v>
      </c>
      <c r="AX2078" s="303">
        <v>300</v>
      </c>
      <c r="AY2078" s="302">
        <v>362999.99</v>
      </c>
      <c r="AZ2078" s="302">
        <v>56922.36</v>
      </c>
      <c r="BA2078" s="301">
        <v>60.055098000000001</v>
      </c>
      <c r="BB2078" s="301">
        <v>55.124707131216603</v>
      </c>
      <c r="BC2078" s="301">
        <v>8.6</v>
      </c>
      <c r="BD2078" s="301"/>
      <c r="BE2078" s="300" t="s">
        <v>4204</v>
      </c>
      <c r="BF2078" s="298"/>
      <c r="BG2078" s="300" t="s">
        <v>380</v>
      </c>
      <c r="BH2078" s="300" t="s">
        <v>202</v>
      </c>
      <c r="BI2078" s="300" t="s">
        <v>381</v>
      </c>
      <c r="BJ2078" s="300" t="s">
        <v>4205</v>
      </c>
      <c r="BK2078" s="299" t="s">
        <v>175</v>
      </c>
      <c r="BL2078" s="301">
        <v>409168.18787935999</v>
      </c>
      <c r="BM2078" s="299" t="s">
        <v>309</v>
      </c>
      <c r="BN2078" s="301"/>
      <c r="BO2078" s="304">
        <v>39150</v>
      </c>
      <c r="BP2078" s="304">
        <v>48282</v>
      </c>
      <c r="BQ2078" s="297" t="s">
        <v>4146</v>
      </c>
      <c r="BR2078" s="297" t="s">
        <v>4815</v>
      </c>
      <c r="BS2078" s="297">
        <v>39150</v>
      </c>
      <c r="BT2078" s="297">
        <v>48282</v>
      </c>
      <c r="BU2078" s="301">
        <v>18102.5</v>
      </c>
      <c r="BV2078" s="301">
        <v>39.26</v>
      </c>
      <c r="BW2078" s="301">
        <v>0</v>
      </c>
    </row>
    <row r="2079" spans="1:75" s="289" customFormat="1" ht="18.2" customHeight="1" x14ac:dyDescent="0.15">
      <c r="A2079" s="291">
        <v>2077</v>
      </c>
      <c r="B2079" s="292" t="s">
        <v>305</v>
      </c>
      <c r="C2079" s="292" t="s">
        <v>306</v>
      </c>
      <c r="D2079" s="312">
        <v>45170</v>
      </c>
      <c r="E2079" s="293" t="s">
        <v>3127</v>
      </c>
      <c r="F2079" s="308">
        <v>157</v>
      </c>
      <c r="G2079" s="308">
        <v>156</v>
      </c>
      <c r="H2079" s="295">
        <v>43013.24</v>
      </c>
      <c r="I2079" s="295">
        <v>26594.080000000002</v>
      </c>
      <c r="J2079" s="295">
        <v>0</v>
      </c>
      <c r="K2079" s="295">
        <v>69607.320000000007</v>
      </c>
      <c r="L2079" s="295">
        <v>283.72000000000003</v>
      </c>
      <c r="M2079" s="295">
        <v>0</v>
      </c>
      <c r="N2079" s="295">
        <v>0</v>
      </c>
      <c r="O2079" s="295">
        <v>0</v>
      </c>
      <c r="P2079" s="295">
        <v>0</v>
      </c>
      <c r="Q2079" s="295">
        <v>0</v>
      </c>
      <c r="R2079" s="295">
        <v>69607.320000000007</v>
      </c>
      <c r="S2079" s="295">
        <v>65754.789999999994</v>
      </c>
      <c r="T2079" s="295">
        <v>308.26</v>
      </c>
      <c r="U2079" s="295">
        <v>0</v>
      </c>
      <c r="V2079" s="295">
        <v>0</v>
      </c>
      <c r="W2079" s="295">
        <v>0</v>
      </c>
      <c r="X2079" s="295">
        <v>0</v>
      </c>
      <c r="Y2079" s="295">
        <v>0</v>
      </c>
      <c r="Z2079" s="295">
        <v>66063.05</v>
      </c>
      <c r="AA2079" s="295">
        <v>0</v>
      </c>
      <c r="AB2079" s="295">
        <v>0</v>
      </c>
      <c r="AC2079" s="295">
        <v>0</v>
      </c>
      <c r="AD2079" s="295">
        <v>0</v>
      </c>
      <c r="AE2079" s="295">
        <v>0</v>
      </c>
      <c r="AF2079" s="295">
        <v>0</v>
      </c>
      <c r="AG2079" s="295">
        <v>0</v>
      </c>
      <c r="AH2079" s="295">
        <v>0</v>
      </c>
      <c r="AI2079" s="295">
        <v>0</v>
      </c>
      <c r="AJ2079" s="295">
        <v>0</v>
      </c>
      <c r="AK2079" s="295">
        <v>0</v>
      </c>
      <c r="AL2079" s="295">
        <v>0</v>
      </c>
      <c r="AM2079" s="295">
        <v>0</v>
      </c>
      <c r="AN2079" s="295">
        <v>0</v>
      </c>
      <c r="AO2079" s="295">
        <v>0</v>
      </c>
      <c r="AP2079" s="295">
        <v>0</v>
      </c>
      <c r="AQ2079" s="295">
        <v>0</v>
      </c>
      <c r="AR2079" s="295">
        <v>0</v>
      </c>
      <c r="AS2079" s="295">
        <v>0</v>
      </c>
      <c r="AT2079" s="295">
        <f t="shared" si="32"/>
        <v>0</v>
      </c>
      <c r="AU2079" s="295">
        <v>26877.8</v>
      </c>
      <c r="AV2079" s="295">
        <v>66063.05</v>
      </c>
      <c r="AW2079" s="296">
        <v>102</v>
      </c>
      <c r="AX2079" s="296">
        <v>300</v>
      </c>
      <c r="AY2079" s="295">
        <v>310000</v>
      </c>
      <c r="AZ2079" s="295">
        <v>72905.570000000007</v>
      </c>
      <c r="BA2079" s="294">
        <v>89.999999000000003</v>
      </c>
      <c r="BB2079" s="294">
        <v>85.928396559997793</v>
      </c>
      <c r="BC2079" s="294">
        <v>8.6</v>
      </c>
      <c r="BD2079" s="294"/>
      <c r="BE2079" s="293" t="s">
        <v>4204</v>
      </c>
      <c r="BF2079" s="291"/>
      <c r="BG2079" s="293" t="s">
        <v>344</v>
      </c>
      <c r="BH2079" s="293" t="s">
        <v>213</v>
      </c>
      <c r="BI2079" s="293" t="s">
        <v>534</v>
      </c>
      <c r="BJ2079" s="293" t="s">
        <v>4205</v>
      </c>
      <c r="BK2079" s="292" t="s">
        <v>175</v>
      </c>
      <c r="BL2079" s="294">
        <v>545101.60522271995</v>
      </c>
      <c r="BM2079" s="292" t="s">
        <v>309</v>
      </c>
      <c r="BN2079" s="294"/>
      <c r="BO2079" s="297">
        <v>39143</v>
      </c>
      <c r="BP2079" s="297">
        <v>48275</v>
      </c>
      <c r="BQ2079" s="297" t="s">
        <v>947</v>
      </c>
      <c r="BR2079" s="297" t="s">
        <v>4774</v>
      </c>
      <c r="BS2079" s="297">
        <v>39143</v>
      </c>
      <c r="BT2079" s="297">
        <v>48275</v>
      </c>
      <c r="BU2079" s="294">
        <v>27139.57</v>
      </c>
      <c r="BV2079" s="294">
        <v>50.29</v>
      </c>
      <c r="BW2079" s="294">
        <v>0</v>
      </c>
    </row>
    <row r="2080" spans="1:75" s="289" customFormat="1" ht="18.2" customHeight="1" x14ac:dyDescent="0.15">
      <c r="A2080" s="298">
        <v>2078</v>
      </c>
      <c r="B2080" s="299" t="s">
        <v>305</v>
      </c>
      <c r="C2080" s="299" t="s">
        <v>306</v>
      </c>
      <c r="D2080" s="313">
        <v>45170</v>
      </c>
      <c r="E2080" s="300" t="s">
        <v>3128</v>
      </c>
      <c r="F2080" s="309">
        <v>142</v>
      </c>
      <c r="G2080" s="309">
        <v>141</v>
      </c>
      <c r="H2080" s="302">
        <v>37100.239999999998</v>
      </c>
      <c r="I2080" s="302">
        <v>23216.959999999999</v>
      </c>
      <c r="J2080" s="302">
        <v>0</v>
      </c>
      <c r="K2080" s="302">
        <v>60317.2</v>
      </c>
      <c r="L2080" s="302">
        <v>255.16</v>
      </c>
      <c r="M2080" s="302">
        <v>0</v>
      </c>
      <c r="N2080" s="302">
        <v>0</v>
      </c>
      <c r="O2080" s="302">
        <v>0</v>
      </c>
      <c r="P2080" s="302">
        <v>0</v>
      </c>
      <c r="Q2080" s="302">
        <v>0</v>
      </c>
      <c r="R2080" s="302">
        <v>60317.2</v>
      </c>
      <c r="S2080" s="302">
        <v>47172.65</v>
      </c>
      <c r="T2080" s="302">
        <v>247.33</v>
      </c>
      <c r="U2080" s="302">
        <v>0</v>
      </c>
      <c r="V2080" s="302">
        <v>0</v>
      </c>
      <c r="W2080" s="302">
        <v>0</v>
      </c>
      <c r="X2080" s="302">
        <v>0</v>
      </c>
      <c r="Y2080" s="302">
        <v>0</v>
      </c>
      <c r="Z2080" s="302">
        <v>47419.98</v>
      </c>
      <c r="AA2080" s="302">
        <v>0</v>
      </c>
      <c r="AB2080" s="302">
        <v>0</v>
      </c>
      <c r="AC2080" s="302">
        <v>0</v>
      </c>
      <c r="AD2080" s="302">
        <v>0</v>
      </c>
      <c r="AE2080" s="302">
        <v>0</v>
      </c>
      <c r="AF2080" s="302">
        <v>0</v>
      </c>
      <c r="AG2080" s="302">
        <v>0</v>
      </c>
      <c r="AH2080" s="302">
        <v>0</v>
      </c>
      <c r="AI2080" s="302">
        <v>0</v>
      </c>
      <c r="AJ2080" s="302">
        <v>0</v>
      </c>
      <c r="AK2080" s="302">
        <v>0</v>
      </c>
      <c r="AL2080" s="302">
        <v>0</v>
      </c>
      <c r="AM2080" s="302">
        <v>0</v>
      </c>
      <c r="AN2080" s="302">
        <v>0</v>
      </c>
      <c r="AO2080" s="302">
        <v>0</v>
      </c>
      <c r="AP2080" s="302">
        <v>0</v>
      </c>
      <c r="AQ2080" s="302">
        <v>0</v>
      </c>
      <c r="AR2080" s="302">
        <v>0</v>
      </c>
      <c r="AS2080" s="302">
        <v>0</v>
      </c>
      <c r="AT2080" s="295">
        <f t="shared" si="32"/>
        <v>0</v>
      </c>
      <c r="AU2080" s="302">
        <v>23472.12</v>
      </c>
      <c r="AV2080" s="302">
        <v>47419.98</v>
      </c>
      <c r="AW2080" s="303">
        <v>101</v>
      </c>
      <c r="AX2080" s="303">
        <v>300</v>
      </c>
      <c r="AY2080" s="302">
        <v>309000.01</v>
      </c>
      <c r="AZ2080" s="302">
        <v>65104.44</v>
      </c>
      <c r="BA2080" s="301">
        <v>80.612295000000003</v>
      </c>
      <c r="BB2080" s="301">
        <v>74.684736094404599</v>
      </c>
      <c r="BC2080" s="301">
        <v>8</v>
      </c>
      <c r="BD2080" s="301"/>
      <c r="BE2080" s="300" t="s">
        <v>4204</v>
      </c>
      <c r="BF2080" s="298"/>
      <c r="BG2080" s="300" t="s">
        <v>315</v>
      </c>
      <c r="BH2080" s="300" t="s">
        <v>183</v>
      </c>
      <c r="BI2080" s="300" t="s">
        <v>518</v>
      </c>
      <c r="BJ2080" s="300" t="s">
        <v>4205</v>
      </c>
      <c r="BK2080" s="299" t="s">
        <v>175</v>
      </c>
      <c r="BL2080" s="301">
        <v>472349.78365120001</v>
      </c>
      <c r="BM2080" s="299" t="s">
        <v>309</v>
      </c>
      <c r="BN2080" s="301"/>
      <c r="BO2080" s="304">
        <v>39141</v>
      </c>
      <c r="BP2080" s="304">
        <v>48272</v>
      </c>
      <c r="BQ2080" s="297" t="s">
        <v>937</v>
      </c>
      <c r="BR2080" s="297" t="s">
        <v>4765</v>
      </c>
      <c r="BS2080" s="297">
        <v>39141</v>
      </c>
      <c r="BT2080" s="297">
        <v>48272</v>
      </c>
      <c r="BU2080" s="301">
        <v>18682.5</v>
      </c>
      <c r="BV2080" s="301">
        <v>24.55</v>
      </c>
      <c r="BW2080" s="301">
        <v>0</v>
      </c>
    </row>
    <row r="2081" spans="1:75" s="289" customFormat="1" ht="18.2" customHeight="1" x14ac:dyDescent="0.15">
      <c r="A2081" s="291">
        <v>2079</v>
      </c>
      <c r="B2081" s="292" t="s">
        <v>305</v>
      </c>
      <c r="C2081" s="292" t="s">
        <v>306</v>
      </c>
      <c r="D2081" s="312">
        <v>45170</v>
      </c>
      <c r="E2081" s="293" t="s">
        <v>3129</v>
      </c>
      <c r="F2081" s="308">
        <v>146</v>
      </c>
      <c r="G2081" s="308">
        <v>145</v>
      </c>
      <c r="H2081" s="295">
        <v>31599.360000000001</v>
      </c>
      <c r="I2081" s="295">
        <v>17618.62</v>
      </c>
      <c r="J2081" s="295">
        <v>0</v>
      </c>
      <c r="K2081" s="295">
        <v>49217.98</v>
      </c>
      <c r="L2081" s="295">
        <v>200.73</v>
      </c>
      <c r="M2081" s="295">
        <v>0</v>
      </c>
      <c r="N2081" s="295">
        <v>0</v>
      </c>
      <c r="O2081" s="295">
        <v>0</v>
      </c>
      <c r="P2081" s="295">
        <v>0</v>
      </c>
      <c r="Q2081" s="295">
        <v>0</v>
      </c>
      <c r="R2081" s="295">
        <v>49217.98</v>
      </c>
      <c r="S2081" s="295">
        <v>46233.58</v>
      </c>
      <c r="T2081" s="295">
        <v>239.63</v>
      </c>
      <c r="U2081" s="295">
        <v>0</v>
      </c>
      <c r="V2081" s="295">
        <v>0</v>
      </c>
      <c r="W2081" s="295">
        <v>0</v>
      </c>
      <c r="X2081" s="295">
        <v>0</v>
      </c>
      <c r="Y2081" s="295">
        <v>0</v>
      </c>
      <c r="Z2081" s="295">
        <v>46473.21</v>
      </c>
      <c r="AA2081" s="295">
        <v>0</v>
      </c>
      <c r="AB2081" s="295">
        <v>0</v>
      </c>
      <c r="AC2081" s="295">
        <v>0</v>
      </c>
      <c r="AD2081" s="295">
        <v>0</v>
      </c>
      <c r="AE2081" s="295">
        <v>0</v>
      </c>
      <c r="AF2081" s="295">
        <v>0</v>
      </c>
      <c r="AG2081" s="295">
        <v>0</v>
      </c>
      <c r="AH2081" s="295">
        <v>0</v>
      </c>
      <c r="AI2081" s="295">
        <v>0</v>
      </c>
      <c r="AJ2081" s="295">
        <v>0</v>
      </c>
      <c r="AK2081" s="295">
        <v>0</v>
      </c>
      <c r="AL2081" s="295">
        <v>0</v>
      </c>
      <c r="AM2081" s="295">
        <v>0</v>
      </c>
      <c r="AN2081" s="295">
        <v>0</v>
      </c>
      <c r="AO2081" s="295">
        <v>0</v>
      </c>
      <c r="AP2081" s="295">
        <v>0</v>
      </c>
      <c r="AQ2081" s="295">
        <v>0</v>
      </c>
      <c r="AR2081" s="295">
        <v>0</v>
      </c>
      <c r="AS2081" s="295">
        <v>0</v>
      </c>
      <c r="AT2081" s="295">
        <f t="shared" si="32"/>
        <v>0</v>
      </c>
      <c r="AU2081" s="295">
        <v>17819.349999999999</v>
      </c>
      <c r="AV2081" s="295">
        <v>46473.21</v>
      </c>
      <c r="AW2081" s="296">
        <v>103</v>
      </c>
      <c r="AX2081" s="296">
        <v>300</v>
      </c>
      <c r="AY2081" s="295">
        <v>229999.99</v>
      </c>
      <c r="AZ2081" s="295">
        <v>52048.13</v>
      </c>
      <c r="BA2081" s="294">
        <v>86.956520999999995</v>
      </c>
      <c r="BB2081" s="294">
        <v>82.228205152569004</v>
      </c>
      <c r="BC2081" s="294">
        <v>9.1</v>
      </c>
      <c r="BD2081" s="294"/>
      <c r="BE2081" s="293" t="s">
        <v>4204</v>
      </c>
      <c r="BF2081" s="291"/>
      <c r="BG2081" s="293" t="s">
        <v>344</v>
      </c>
      <c r="BH2081" s="293" t="s">
        <v>525</v>
      </c>
      <c r="BI2081" s="293" t="s">
        <v>526</v>
      </c>
      <c r="BJ2081" s="293" t="s">
        <v>4205</v>
      </c>
      <c r="BK2081" s="292" t="s">
        <v>175</v>
      </c>
      <c r="BL2081" s="294">
        <v>385430.72630608</v>
      </c>
      <c r="BM2081" s="292" t="s">
        <v>309</v>
      </c>
      <c r="BN2081" s="294"/>
      <c r="BO2081" s="297">
        <v>39199</v>
      </c>
      <c r="BP2081" s="297">
        <v>48331</v>
      </c>
      <c r="BQ2081" s="297" t="s">
        <v>940</v>
      </c>
      <c r="BR2081" s="297" t="s">
        <v>4762</v>
      </c>
      <c r="BS2081" s="297">
        <v>39199</v>
      </c>
      <c r="BT2081" s="297">
        <v>48331</v>
      </c>
      <c r="BU2081" s="294">
        <v>19980.400000000001</v>
      </c>
      <c r="BV2081" s="294">
        <v>47.91</v>
      </c>
      <c r="BW2081" s="294">
        <v>0</v>
      </c>
    </row>
    <row r="2082" spans="1:75" s="289" customFormat="1" ht="18.2" customHeight="1" x14ac:dyDescent="0.15">
      <c r="A2082" s="298">
        <v>2080</v>
      </c>
      <c r="B2082" s="299" t="s">
        <v>305</v>
      </c>
      <c r="C2082" s="299" t="s">
        <v>306</v>
      </c>
      <c r="D2082" s="313">
        <v>45170</v>
      </c>
      <c r="E2082" s="300" t="s">
        <v>3130</v>
      </c>
      <c r="F2082" s="309">
        <v>170</v>
      </c>
      <c r="G2082" s="309">
        <v>169</v>
      </c>
      <c r="H2082" s="302">
        <v>173351.06</v>
      </c>
      <c r="I2082" s="302">
        <v>111814.48</v>
      </c>
      <c r="J2082" s="302">
        <v>0</v>
      </c>
      <c r="K2082" s="302">
        <v>285165.53999999998</v>
      </c>
      <c r="L2082" s="302">
        <v>1143.3599999999999</v>
      </c>
      <c r="M2082" s="302">
        <v>0</v>
      </c>
      <c r="N2082" s="302">
        <v>0</v>
      </c>
      <c r="O2082" s="302">
        <v>0</v>
      </c>
      <c r="P2082" s="302">
        <v>0</v>
      </c>
      <c r="Q2082" s="302">
        <v>0</v>
      </c>
      <c r="R2082" s="302">
        <v>285165.53999999998</v>
      </c>
      <c r="S2082" s="302">
        <v>291370.51</v>
      </c>
      <c r="T2082" s="302">
        <v>1242.3499999999999</v>
      </c>
      <c r="U2082" s="302">
        <v>0</v>
      </c>
      <c r="V2082" s="302">
        <v>0</v>
      </c>
      <c r="W2082" s="302">
        <v>0</v>
      </c>
      <c r="X2082" s="302">
        <v>0</v>
      </c>
      <c r="Y2082" s="302">
        <v>0</v>
      </c>
      <c r="Z2082" s="302">
        <v>292612.86</v>
      </c>
      <c r="AA2082" s="302">
        <v>0</v>
      </c>
      <c r="AB2082" s="302">
        <v>0</v>
      </c>
      <c r="AC2082" s="302">
        <v>0</v>
      </c>
      <c r="AD2082" s="302">
        <v>0</v>
      </c>
      <c r="AE2082" s="302">
        <v>0</v>
      </c>
      <c r="AF2082" s="302">
        <v>0</v>
      </c>
      <c r="AG2082" s="302">
        <v>0</v>
      </c>
      <c r="AH2082" s="302">
        <v>0</v>
      </c>
      <c r="AI2082" s="302">
        <v>0</v>
      </c>
      <c r="AJ2082" s="302">
        <v>0</v>
      </c>
      <c r="AK2082" s="302">
        <v>0</v>
      </c>
      <c r="AL2082" s="302">
        <v>0</v>
      </c>
      <c r="AM2082" s="302">
        <v>0</v>
      </c>
      <c r="AN2082" s="302">
        <v>0</v>
      </c>
      <c r="AO2082" s="302">
        <v>0</v>
      </c>
      <c r="AP2082" s="302">
        <v>0</v>
      </c>
      <c r="AQ2082" s="302">
        <v>0</v>
      </c>
      <c r="AR2082" s="302">
        <v>0</v>
      </c>
      <c r="AS2082" s="302">
        <v>0</v>
      </c>
      <c r="AT2082" s="295">
        <f t="shared" si="32"/>
        <v>0</v>
      </c>
      <c r="AU2082" s="302">
        <v>112957.84</v>
      </c>
      <c r="AV2082" s="302">
        <v>292612.86</v>
      </c>
      <c r="AW2082" s="303">
        <v>102</v>
      </c>
      <c r="AX2082" s="303">
        <v>300</v>
      </c>
      <c r="AY2082" s="302">
        <v>1400000</v>
      </c>
      <c r="AZ2082" s="302">
        <v>293814.53999999998</v>
      </c>
      <c r="BA2082" s="301">
        <v>80.357142999999994</v>
      </c>
      <c r="BB2082" s="301">
        <v>77.991674872360704</v>
      </c>
      <c r="BC2082" s="301">
        <v>8.6</v>
      </c>
      <c r="BD2082" s="301"/>
      <c r="BE2082" s="300" t="s">
        <v>4204</v>
      </c>
      <c r="BF2082" s="298"/>
      <c r="BG2082" s="300" t="s">
        <v>344</v>
      </c>
      <c r="BH2082" s="300" t="s">
        <v>851</v>
      </c>
      <c r="BI2082" s="300" t="s">
        <v>852</v>
      </c>
      <c r="BJ2082" s="300" t="s">
        <v>4205</v>
      </c>
      <c r="BK2082" s="299" t="s">
        <v>175</v>
      </c>
      <c r="BL2082" s="301">
        <v>2233158.71963184</v>
      </c>
      <c r="BM2082" s="299" t="s">
        <v>309</v>
      </c>
      <c r="BN2082" s="301"/>
      <c r="BO2082" s="304">
        <v>39148</v>
      </c>
      <c r="BP2082" s="304">
        <v>48280</v>
      </c>
      <c r="BQ2082" s="297" t="s">
        <v>931</v>
      </c>
      <c r="BR2082" s="297" t="s">
        <v>4779</v>
      </c>
      <c r="BS2082" s="297">
        <v>39148</v>
      </c>
      <c r="BT2082" s="297">
        <v>48280</v>
      </c>
      <c r="BU2082" s="301">
        <v>118075.4</v>
      </c>
      <c r="BV2082" s="301">
        <v>202.66</v>
      </c>
      <c r="BW2082" s="301">
        <v>0</v>
      </c>
    </row>
    <row r="2083" spans="1:75" s="289" customFormat="1" ht="18.2" customHeight="1" x14ac:dyDescent="0.15">
      <c r="A2083" s="291">
        <v>2081</v>
      </c>
      <c r="B2083" s="292" t="s">
        <v>305</v>
      </c>
      <c r="C2083" s="292" t="s">
        <v>306</v>
      </c>
      <c r="D2083" s="312">
        <v>45170</v>
      </c>
      <c r="E2083" s="293" t="s">
        <v>3131</v>
      </c>
      <c r="F2083" s="308">
        <v>155</v>
      </c>
      <c r="G2083" s="308">
        <v>154</v>
      </c>
      <c r="H2083" s="295">
        <v>26007.07</v>
      </c>
      <c r="I2083" s="295">
        <v>45307.95</v>
      </c>
      <c r="J2083" s="295">
        <v>0</v>
      </c>
      <c r="K2083" s="295">
        <v>71315.02</v>
      </c>
      <c r="L2083" s="295">
        <v>510.15</v>
      </c>
      <c r="M2083" s="295">
        <v>0</v>
      </c>
      <c r="N2083" s="295">
        <v>0</v>
      </c>
      <c r="O2083" s="295">
        <v>0</v>
      </c>
      <c r="P2083" s="295">
        <v>0</v>
      </c>
      <c r="Q2083" s="295">
        <v>0</v>
      </c>
      <c r="R2083" s="295">
        <v>71315.02</v>
      </c>
      <c r="S2083" s="295">
        <v>64962.21</v>
      </c>
      <c r="T2083" s="295">
        <v>205.89</v>
      </c>
      <c r="U2083" s="295">
        <v>0</v>
      </c>
      <c r="V2083" s="295">
        <v>0</v>
      </c>
      <c r="W2083" s="295">
        <v>0</v>
      </c>
      <c r="X2083" s="295">
        <v>0</v>
      </c>
      <c r="Y2083" s="295">
        <v>0</v>
      </c>
      <c r="Z2083" s="295">
        <v>65168.1</v>
      </c>
      <c r="AA2083" s="295">
        <v>0</v>
      </c>
      <c r="AB2083" s="295">
        <v>0</v>
      </c>
      <c r="AC2083" s="295">
        <v>0</v>
      </c>
      <c r="AD2083" s="295">
        <v>0</v>
      </c>
      <c r="AE2083" s="295">
        <v>0</v>
      </c>
      <c r="AF2083" s="295">
        <v>0</v>
      </c>
      <c r="AG2083" s="295">
        <v>0</v>
      </c>
      <c r="AH2083" s="295">
        <v>0</v>
      </c>
      <c r="AI2083" s="295">
        <v>0</v>
      </c>
      <c r="AJ2083" s="295">
        <v>0</v>
      </c>
      <c r="AK2083" s="295">
        <v>0</v>
      </c>
      <c r="AL2083" s="295">
        <v>0</v>
      </c>
      <c r="AM2083" s="295">
        <v>0</v>
      </c>
      <c r="AN2083" s="295">
        <v>0</v>
      </c>
      <c r="AO2083" s="295">
        <v>0</v>
      </c>
      <c r="AP2083" s="295">
        <v>0</v>
      </c>
      <c r="AQ2083" s="295">
        <v>0</v>
      </c>
      <c r="AR2083" s="295">
        <v>0</v>
      </c>
      <c r="AS2083" s="295">
        <v>0</v>
      </c>
      <c r="AT2083" s="295">
        <f t="shared" si="32"/>
        <v>0</v>
      </c>
      <c r="AU2083" s="295">
        <v>45818.1</v>
      </c>
      <c r="AV2083" s="295">
        <v>65168.1</v>
      </c>
      <c r="AW2083" s="296">
        <v>42</v>
      </c>
      <c r="AX2083" s="296">
        <v>240</v>
      </c>
      <c r="AY2083" s="295">
        <v>349100.01</v>
      </c>
      <c r="AZ2083" s="295">
        <v>76816.88</v>
      </c>
      <c r="BA2083" s="294">
        <v>84.216560000000001</v>
      </c>
      <c r="BB2083" s="294">
        <v>78.184712275885204</v>
      </c>
      <c r="BC2083" s="294">
        <v>9.5</v>
      </c>
      <c r="BD2083" s="294"/>
      <c r="BE2083" s="293" t="s">
        <v>4204</v>
      </c>
      <c r="BF2083" s="291"/>
      <c r="BG2083" s="293" t="s">
        <v>317</v>
      </c>
      <c r="BH2083" s="293" t="s">
        <v>390</v>
      </c>
      <c r="BI2083" s="293" t="s">
        <v>587</v>
      </c>
      <c r="BJ2083" s="293" t="s">
        <v>4205</v>
      </c>
      <c r="BK2083" s="292" t="s">
        <v>175</v>
      </c>
      <c r="BL2083" s="294">
        <v>558474.76786191994</v>
      </c>
      <c r="BM2083" s="292" t="s">
        <v>309</v>
      </c>
      <c r="BN2083" s="294"/>
      <c r="BO2083" s="297">
        <v>39144</v>
      </c>
      <c r="BP2083" s="297">
        <v>46449</v>
      </c>
      <c r="BQ2083" s="297" t="s">
        <v>958</v>
      </c>
      <c r="BR2083" s="297" t="s">
        <v>4792</v>
      </c>
      <c r="BS2083" s="297">
        <v>39144</v>
      </c>
      <c r="BT2083" s="297">
        <v>46449</v>
      </c>
      <c r="BU2083" s="294">
        <v>27883.119999999999</v>
      </c>
      <c r="BV2083" s="294">
        <v>50.85</v>
      </c>
      <c r="BW2083" s="294">
        <v>0</v>
      </c>
    </row>
    <row r="2084" spans="1:75" s="289" customFormat="1" ht="18.2" customHeight="1" x14ac:dyDescent="0.15">
      <c r="A2084" s="298">
        <v>2082</v>
      </c>
      <c r="B2084" s="299" t="s">
        <v>305</v>
      </c>
      <c r="C2084" s="299" t="s">
        <v>306</v>
      </c>
      <c r="D2084" s="313">
        <v>45170</v>
      </c>
      <c r="E2084" s="300" t="s">
        <v>3132</v>
      </c>
      <c r="F2084" s="309">
        <v>159</v>
      </c>
      <c r="G2084" s="309">
        <v>158</v>
      </c>
      <c r="H2084" s="302">
        <v>80669.55</v>
      </c>
      <c r="I2084" s="302">
        <v>67887.149999999994</v>
      </c>
      <c r="J2084" s="302">
        <v>0</v>
      </c>
      <c r="K2084" s="302">
        <v>148556.70000000001</v>
      </c>
      <c r="L2084" s="302">
        <v>719.48</v>
      </c>
      <c r="M2084" s="302">
        <v>0</v>
      </c>
      <c r="N2084" s="302">
        <v>0</v>
      </c>
      <c r="O2084" s="302">
        <v>0</v>
      </c>
      <c r="P2084" s="302">
        <v>0</v>
      </c>
      <c r="Q2084" s="302">
        <v>0</v>
      </c>
      <c r="R2084" s="302">
        <v>148556.70000000001</v>
      </c>
      <c r="S2084" s="302">
        <v>136475.87</v>
      </c>
      <c r="T2084" s="302">
        <v>578.13</v>
      </c>
      <c r="U2084" s="302">
        <v>0</v>
      </c>
      <c r="V2084" s="302">
        <v>0</v>
      </c>
      <c r="W2084" s="302">
        <v>0</v>
      </c>
      <c r="X2084" s="302">
        <v>0</v>
      </c>
      <c r="Y2084" s="302">
        <v>0</v>
      </c>
      <c r="Z2084" s="302">
        <v>137054</v>
      </c>
      <c r="AA2084" s="302">
        <v>0</v>
      </c>
      <c r="AB2084" s="302">
        <v>0</v>
      </c>
      <c r="AC2084" s="302">
        <v>0</v>
      </c>
      <c r="AD2084" s="302">
        <v>0</v>
      </c>
      <c r="AE2084" s="302">
        <v>0</v>
      </c>
      <c r="AF2084" s="302">
        <v>0</v>
      </c>
      <c r="AG2084" s="302">
        <v>0</v>
      </c>
      <c r="AH2084" s="302">
        <v>0</v>
      </c>
      <c r="AI2084" s="302">
        <v>0</v>
      </c>
      <c r="AJ2084" s="302">
        <v>0</v>
      </c>
      <c r="AK2084" s="302">
        <v>0</v>
      </c>
      <c r="AL2084" s="302">
        <v>0</v>
      </c>
      <c r="AM2084" s="302">
        <v>0</v>
      </c>
      <c r="AN2084" s="302">
        <v>0</v>
      </c>
      <c r="AO2084" s="302">
        <v>0</v>
      </c>
      <c r="AP2084" s="302">
        <v>0</v>
      </c>
      <c r="AQ2084" s="302">
        <v>0</v>
      </c>
      <c r="AR2084" s="302">
        <v>0</v>
      </c>
      <c r="AS2084" s="302">
        <v>0</v>
      </c>
      <c r="AT2084" s="295">
        <f t="shared" si="32"/>
        <v>0</v>
      </c>
      <c r="AU2084" s="302">
        <v>68606.63</v>
      </c>
      <c r="AV2084" s="302">
        <v>137054</v>
      </c>
      <c r="AW2084" s="303">
        <v>102</v>
      </c>
      <c r="AX2084" s="303">
        <v>300</v>
      </c>
      <c r="AY2084" s="302">
        <v>722499.99</v>
      </c>
      <c r="AZ2084" s="302">
        <v>159808.57</v>
      </c>
      <c r="BA2084" s="301">
        <v>84.809690000000003</v>
      </c>
      <c r="BB2084" s="301">
        <v>78.838373151220907</v>
      </c>
      <c r="BC2084" s="301">
        <v>8.6</v>
      </c>
      <c r="BD2084" s="301"/>
      <c r="BE2084" s="300" t="s">
        <v>4204</v>
      </c>
      <c r="BF2084" s="298"/>
      <c r="BG2084" s="300" t="s">
        <v>326</v>
      </c>
      <c r="BH2084" s="300" t="s">
        <v>217</v>
      </c>
      <c r="BI2084" s="300" t="s">
        <v>496</v>
      </c>
      <c r="BJ2084" s="300" t="s">
        <v>4205</v>
      </c>
      <c r="BK2084" s="299" t="s">
        <v>175</v>
      </c>
      <c r="BL2084" s="301">
        <v>1163361.7791432</v>
      </c>
      <c r="BM2084" s="299" t="s">
        <v>309</v>
      </c>
      <c r="BN2084" s="301"/>
      <c r="BO2084" s="304">
        <v>39171</v>
      </c>
      <c r="BP2084" s="304">
        <v>48303</v>
      </c>
      <c r="BQ2084" s="297" t="s">
        <v>4146</v>
      </c>
      <c r="BR2084" s="297" t="s">
        <v>4815</v>
      </c>
      <c r="BS2084" s="297">
        <v>39171</v>
      </c>
      <c r="BT2084" s="297">
        <v>48303</v>
      </c>
      <c r="BU2084" s="301">
        <v>59958.76</v>
      </c>
      <c r="BV2084" s="301">
        <v>110.23</v>
      </c>
      <c r="BW2084" s="301">
        <v>0</v>
      </c>
    </row>
    <row r="2085" spans="1:75" s="289" customFormat="1" ht="18.2" customHeight="1" x14ac:dyDescent="0.15">
      <c r="A2085" s="291">
        <v>2083</v>
      </c>
      <c r="B2085" s="292" t="s">
        <v>305</v>
      </c>
      <c r="C2085" s="292" t="s">
        <v>306</v>
      </c>
      <c r="D2085" s="312">
        <v>45170</v>
      </c>
      <c r="E2085" s="293" t="s">
        <v>3133</v>
      </c>
      <c r="F2085" s="308">
        <v>163</v>
      </c>
      <c r="G2085" s="308">
        <v>162</v>
      </c>
      <c r="H2085" s="295">
        <v>80993.16</v>
      </c>
      <c r="I2085" s="295">
        <v>46622.78</v>
      </c>
      <c r="J2085" s="295">
        <v>0</v>
      </c>
      <c r="K2085" s="295">
        <v>127615.94</v>
      </c>
      <c r="L2085" s="295">
        <v>511.74</v>
      </c>
      <c r="M2085" s="295">
        <v>0</v>
      </c>
      <c r="N2085" s="295">
        <v>0</v>
      </c>
      <c r="O2085" s="295">
        <v>0</v>
      </c>
      <c r="P2085" s="295">
        <v>0</v>
      </c>
      <c r="Q2085" s="295">
        <v>0</v>
      </c>
      <c r="R2085" s="295">
        <v>127615.94</v>
      </c>
      <c r="S2085" s="295">
        <v>140153.5</v>
      </c>
      <c r="T2085" s="295">
        <v>641.20000000000005</v>
      </c>
      <c r="U2085" s="295">
        <v>0</v>
      </c>
      <c r="V2085" s="295">
        <v>0</v>
      </c>
      <c r="W2085" s="295">
        <v>0</v>
      </c>
      <c r="X2085" s="295">
        <v>0</v>
      </c>
      <c r="Y2085" s="295">
        <v>0</v>
      </c>
      <c r="Z2085" s="295">
        <v>140794.70000000001</v>
      </c>
      <c r="AA2085" s="295">
        <v>0</v>
      </c>
      <c r="AB2085" s="295">
        <v>0</v>
      </c>
      <c r="AC2085" s="295">
        <v>0</v>
      </c>
      <c r="AD2085" s="295">
        <v>0</v>
      </c>
      <c r="AE2085" s="295">
        <v>0</v>
      </c>
      <c r="AF2085" s="295">
        <v>0</v>
      </c>
      <c r="AG2085" s="295">
        <v>0</v>
      </c>
      <c r="AH2085" s="295">
        <v>0</v>
      </c>
      <c r="AI2085" s="295">
        <v>0</v>
      </c>
      <c r="AJ2085" s="295">
        <v>0</v>
      </c>
      <c r="AK2085" s="295">
        <v>0</v>
      </c>
      <c r="AL2085" s="295">
        <v>0</v>
      </c>
      <c r="AM2085" s="295">
        <v>0</v>
      </c>
      <c r="AN2085" s="295">
        <v>0</v>
      </c>
      <c r="AO2085" s="295">
        <v>0</v>
      </c>
      <c r="AP2085" s="295">
        <v>0</v>
      </c>
      <c r="AQ2085" s="295">
        <v>0</v>
      </c>
      <c r="AR2085" s="295">
        <v>0</v>
      </c>
      <c r="AS2085" s="295">
        <v>0</v>
      </c>
      <c r="AT2085" s="295">
        <f t="shared" si="32"/>
        <v>0</v>
      </c>
      <c r="AU2085" s="295">
        <v>47134.52</v>
      </c>
      <c r="AV2085" s="295">
        <v>140794.70000000001</v>
      </c>
      <c r="AW2085" s="296">
        <v>102</v>
      </c>
      <c r="AX2085" s="296">
        <v>300</v>
      </c>
      <c r="AY2085" s="295">
        <v>589999.99</v>
      </c>
      <c r="AZ2085" s="295">
        <v>131961.70000000001</v>
      </c>
      <c r="BA2085" s="294">
        <v>85.593222999999995</v>
      </c>
      <c r="BB2085" s="294">
        <v>82.774468734296505</v>
      </c>
      <c r="BC2085" s="294">
        <v>9.5</v>
      </c>
      <c r="BD2085" s="294"/>
      <c r="BE2085" s="293" t="s">
        <v>4204</v>
      </c>
      <c r="BF2085" s="291"/>
      <c r="BG2085" s="293" t="s">
        <v>326</v>
      </c>
      <c r="BH2085" s="293" t="s">
        <v>239</v>
      </c>
      <c r="BI2085" s="293" t="s">
        <v>383</v>
      </c>
      <c r="BJ2085" s="293" t="s">
        <v>4205</v>
      </c>
      <c r="BK2085" s="292" t="s">
        <v>175</v>
      </c>
      <c r="BL2085" s="294">
        <v>999372.67727024003</v>
      </c>
      <c r="BM2085" s="292" t="s">
        <v>309</v>
      </c>
      <c r="BN2085" s="294"/>
      <c r="BO2085" s="297">
        <v>39143</v>
      </c>
      <c r="BP2085" s="297">
        <v>48275</v>
      </c>
      <c r="BQ2085" s="297" t="s">
        <v>961</v>
      </c>
      <c r="BR2085" s="297" t="s">
        <v>4773</v>
      </c>
      <c r="BS2085" s="297">
        <v>39143</v>
      </c>
      <c r="BT2085" s="297">
        <v>48275</v>
      </c>
      <c r="BU2085" s="294">
        <v>51793.91</v>
      </c>
      <c r="BV2085" s="294">
        <v>91.64</v>
      </c>
      <c r="BW2085" s="294">
        <v>0</v>
      </c>
    </row>
    <row r="2086" spans="1:75" s="289" customFormat="1" ht="18.2" customHeight="1" x14ac:dyDescent="0.15">
      <c r="A2086" s="298">
        <v>2084</v>
      </c>
      <c r="B2086" s="299" t="s">
        <v>305</v>
      </c>
      <c r="C2086" s="299" t="s">
        <v>306</v>
      </c>
      <c r="D2086" s="313">
        <v>45170</v>
      </c>
      <c r="E2086" s="300" t="s">
        <v>3134</v>
      </c>
      <c r="F2086" s="309">
        <v>114</v>
      </c>
      <c r="G2086" s="309">
        <v>113</v>
      </c>
      <c r="H2086" s="302">
        <v>36175.82</v>
      </c>
      <c r="I2086" s="302">
        <v>17030.2</v>
      </c>
      <c r="J2086" s="302">
        <v>0</v>
      </c>
      <c r="K2086" s="302">
        <v>53206.02</v>
      </c>
      <c r="L2086" s="302">
        <v>228.6</v>
      </c>
      <c r="M2086" s="302">
        <v>0</v>
      </c>
      <c r="N2086" s="302">
        <v>0</v>
      </c>
      <c r="O2086" s="302">
        <v>0</v>
      </c>
      <c r="P2086" s="302">
        <v>0</v>
      </c>
      <c r="Q2086" s="302">
        <v>0</v>
      </c>
      <c r="R2086" s="302">
        <v>53206.02</v>
      </c>
      <c r="S2086" s="302">
        <v>41163.67</v>
      </c>
      <c r="T2086" s="302">
        <v>286.39</v>
      </c>
      <c r="U2086" s="302">
        <v>0</v>
      </c>
      <c r="V2086" s="302">
        <v>0</v>
      </c>
      <c r="W2086" s="302">
        <v>0</v>
      </c>
      <c r="X2086" s="302">
        <v>0</v>
      </c>
      <c r="Y2086" s="302">
        <v>0</v>
      </c>
      <c r="Z2086" s="302">
        <v>41450.06</v>
      </c>
      <c r="AA2086" s="302">
        <v>0</v>
      </c>
      <c r="AB2086" s="302">
        <v>0</v>
      </c>
      <c r="AC2086" s="302">
        <v>0</v>
      </c>
      <c r="AD2086" s="302">
        <v>0</v>
      </c>
      <c r="AE2086" s="302">
        <v>0</v>
      </c>
      <c r="AF2086" s="302">
        <v>0</v>
      </c>
      <c r="AG2086" s="302">
        <v>0</v>
      </c>
      <c r="AH2086" s="302">
        <v>0</v>
      </c>
      <c r="AI2086" s="302">
        <v>0</v>
      </c>
      <c r="AJ2086" s="302">
        <v>0</v>
      </c>
      <c r="AK2086" s="302">
        <v>0</v>
      </c>
      <c r="AL2086" s="302">
        <v>0</v>
      </c>
      <c r="AM2086" s="302">
        <v>0</v>
      </c>
      <c r="AN2086" s="302">
        <v>0</v>
      </c>
      <c r="AO2086" s="302">
        <v>0</v>
      </c>
      <c r="AP2086" s="302">
        <v>0</v>
      </c>
      <c r="AQ2086" s="302">
        <v>0</v>
      </c>
      <c r="AR2086" s="302">
        <v>0</v>
      </c>
      <c r="AS2086" s="302">
        <v>0</v>
      </c>
      <c r="AT2086" s="295">
        <f t="shared" si="32"/>
        <v>0</v>
      </c>
      <c r="AU2086" s="302">
        <v>17258.8</v>
      </c>
      <c r="AV2086" s="302">
        <v>41450.06</v>
      </c>
      <c r="AW2086" s="303">
        <v>102</v>
      </c>
      <c r="AX2086" s="303">
        <v>300</v>
      </c>
      <c r="AY2086" s="302">
        <v>252000</v>
      </c>
      <c r="AZ2086" s="302">
        <v>58943.65</v>
      </c>
      <c r="BA2086" s="301">
        <v>89.642860999999996</v>
      </c>
      <c r="BB2086" s="301">
        <v>80.916941099223095</v>
      </c>
      <c r="BC2086" s="301">
        <v>9.5</v>
      </c>
      <c r="BD2086" s="301"/>
      <c r="BE2086" s="300" t="s">
        <v>4204</v>
      </c>
      <c r="BF2086" s="298"/>
      <c r="BG2086" s="300" t="s">
        <v>312</v>
      </c>
      <c r="BH2086" s="300" t="s">
        <v>196</v>
      </c>
      <c r="BI2086" s="300" t="s">
        <v>773</v>
      </c>
      <c r="BJ2086" s="300" t="s">
        <v>4205</v>
      </c>
      <c r="BK2086" s="299" t="s">
        <v>175</v>
      </c>
      <c r="BL2086" s="301">
        <v>416661.45039791998</v>
      </c>
      <c r="BM2086" s="299" t="s">
        <v>309</v>
      </c>
      <c r="BN2086" s="301"/>
      <c r="BO2086" s="304">
        <v>39162</v>
      </c>
      <c r="BP2086" s="304">
        <v>48294</v>
      </c>
      <c r="BQ2086" s="297" t="s">
        <v>4195</v>
      </c>
      <c r="BR2086" s="297" t="s">
        <v>4771</v>
      </c>
      <c r="BS2086" s="297">
        <v>39162</v>
      </c>
      <c r="BT2086" s="297">
        <v>48294</v>
      </c>
      <c r="BU2086" s="301">
        <v>16121</v>
      </c>
      <c r="BV2086" s="301">
        <v>40.93</v>
      </c>
      <c r="BW2086" s="301">
        <v>0</v>
      </c>
    </row>
    <row r="2087" spans="1:75" s="289" customFormat="1" ht="18.2" customHeight="1" x14ac:dyDescent="0.15">
      <c r="A2087" s="291">
        <v>2085</v>
      </c>
      <c r="B2087" s="292" t="s">
        <v>305</v>
      </c>
      <c r="C2087" s="292" t="s">
        <v>306</v>
      </c>
      <c r="D2087" s="312">
        <v>45170</v>
      </c>
      <c r="E2087" s="293" t="s">
        <v>3135</v>
      </c>
      <c r="F2087" s="308">
        <v>153</v>
      </c>
      <c r="G2087" s="308">
        <v>152</v>
      </c>
      <c r="H2087" s="295">
        <v>78706.289999999994</v>
      </c>
      <c r="I2087" s="295">
        <v>48631.79</v>
      </c>
      <c r="J2087" s="295">
        <v>0</v>
      </c>
      <c r="K2087" s="295">
        <v>127338.08</v>
      </c>
      <c r="L2087" s="295">
        <v>526.28</v>
      </c>
      <c r="M2087" s="295">
        <v>0</v>
      </c>
      <c r="N2087" s="295">
        <v>0</v>
      </c>
      <c r="O2087" s="295">
        <v>0</v>
      </c>
      <c r="P2087" s="295">
        <v>0</v>
      </c>
      <c r="Q2087" s="295">
        <v>0</v>
      </c>
      <c r="R2087" s="295">
        <v>127338.08</v>
      </c>
      <c r="S2087" s="295">
        <v>116224.9</v>
      </c>
      <c r="T2087" s="295">
        <v>564.05999999999995</v>
      </c>
      <c r="U2087" s="295">
        <v>0</v>
      </c>
      <c r="V2087" s="295">
        <v>0</v>
      </c>
      <c r="W2087" s="295">
        <v>0</v>
      </c>
      <c r="X2087" s="295">
        <v>0</v>
      </c>
      <c r="Y2087" s="295">
        <v>0</v>
      </c>
      <c r="Z2087" s="295">
        <v>116788.96</v>
      </c>
      <c r="AA2087" s="295">
        <v>0</v>
      </c>
      <c r="AB2087" s="295">
        <v>0</v>
      </c>
      <c r="AC2087" s="295">
        <v>0</v>
      </c>
      <c r="AD2087" s="295">
        <v>0</v>
      </c>
      <c r="AE2087" s="295">
        <v>0</v>
      </c>
      <c r="AF2087" s="295">
        <v>0</v>
      </c>
      <c r="AG2087" s="295">
        <v>0</v>
      </c>
      <c r="AH2087" s="295">
        <v>0</v>
      </c>
      <c r="AI2087" s="295">
        <v>0</v>
      </c>
      <c r="AJ2087" s="295">
        <v>0</v>
      </c>
      <c r="AK2087" s="295">
        <v>0</v>
      </c>
      <c r="AL2087" s="295">
        <v>0</v>
      </c>
      <c r="AM2087" s="295">
        <v>0</v>
      </c>
      <c r="AN2087" s="295">
        <v>0</v>
      </c>
      <c r="AO2087" s="295">
        <v>0</v>
      </c>
      <c r="AP2087" s="295">
        <v>0</v>
      </c>
      <c r="AQ2087" s="295">
        <v>0</v>
      </c>
      <c r="AR2087" s="295">
        <v>0</v>
      </c>
      <c r="AS2087" s="295">
        <v>0</v>
      </c>
      <c r="AT2087" s="295">
        <f t="shared" si="32"/>
        <v>0</v>
      </c>
      <c r="AU2087" s="295">
        <v>49158.07</v>
      </c>
      <c r="AV2087" s="295">
        <v>116788.96</v>
      </c>
      <c r="AW2087" s="296">
        <v>101</v>
      </c>
      <c r="AX2087" s="296">
        <v>300</v>
      </c>
      <c r="AY2087" s="295">
        <v>570000.02</v>
      </c>
      <c r="AZ2087" s="295">
        <v>134282.51</v>
      </c>
      <c r="BA2087" s="294">
        <v>89.999999000000003</v>
      </c>
      <c r="BB2087" s="294">
        <v>85.345642352544104</v>
      </c>
      <c r="BC2087" s="294">
        <v>8.6</v>
      </c>
      <c r="BD2087" s="294"/>
      <c r="BE2087" s="293" t="s">
        <v>4204</v>
      </c>
      <c r="BF2087" s="291"/>
      <c r="BG2087" s="293" t="s">
        <v>326</v>
      </c>
      <c r="BH2087" s="293" t="s">
        <v>190</v>
      </c>
      <c r="BI2087" s="293" t="s">
        <v>385</v>
      </c>
      <c r="BJ2087" s="293" t="s">
        <v>4205</v>
      </c>
      <c r="BK2087" s="292" t="s">
        <v>175</v>
      </c>
      <c r="BL2087" s="294">
        <v>997196.72893568</v>
      </c>
      <c r="BM2087" s="292" t="s">
        <v>309</v>
      </c>
      <c r="BN2087" s="294"/>
      <c r="BO2087" s="297">
        <v>39129</v>
      </c>
      <c r="BP2087" s="297">
        <v>48260</v>
      </c>
      <c r="BQ2087" s="297" t="s">
        <v>948</v>
      </c>
      <c r="BR2087" s="297" t="s">
        <v>4772</v>
      </c>
      <c r="BS2087" s="297">
        <v>39129</v>
      </c>
      <c r="BT2087" s="297">
        <v>48260</v>
      </c>
      <c r="BU2087" s="294">
        <v>48458.49</v>
      </c>
      <c r="BV2087" s="294">
        <v>92.62</v>
      </c>
      <c r="BW2087" s="294">
        <v>0</v>
      </c>
    </row>
    <row r="2088" spans="1:75" s="289" customFormat="1" ht="18.2" customHeight="1" x14ac:dyDescent="0.15">
      <c r="A2088" s="298">
        <v>2086</v>
      </c>
      <c r="B2088" s="299" t="s">
        <v>305</v>
      </c>
      <c r="C2088" s="299" t="s">
        <v>306</v>
      </c>
      <c r="D2088" s="313">
        <v>45170</v>
      </c>
      <c r="E2088" s="300" t="s">
        <v>3136</v>
      </c>
      <c r="F2088" s="309">
        <v>112</v>
      </c>
      <c r="G2088" s="309">
        <v>111</v>
      </c>
      <c r="H2088" s="302">
        <v>78706.289999999994</v>
      </c>
      <c r="I2088" s="302">
        <v>40195.120000000003</v>
      </c>
      <c r="J2088" s="302">
        <v>0</v>
      </c>
      <c r="K2088" s="302">
        <v>118901.41</v>
      </c>
      <c r="L2088" s="302">
        <v>526.28</v>
      </c>
      <c r="M2088" s="302">
        <v>0</v>
      </c>
      <c r="N2088" s="302">
        <v>0</v>
      </c>
      <c r="O2088" s="302">
        <v>0</v>
      </c>
      <c r="P2088" s="302">
        <v>0</v>
      </c>
      <c r="Q2088" s="302">
        <v>0</v>
      </c>
      <c r="R2088" s="302">
        <v>118901.41</v>
      </c>
      <c r="S2088" s="302">
        <v>80832.62</v>
      </c>
      <c r="T2088" s="302">
        <v>564.05999999999995</v>
      </c>
      <c r="U2088" s="302">
        <v>0</v>
      </c>
      <c r="V2088" s="302">
        <v>0</v>
      </c>
      <c r="W2088" s="302">
        <v>0</v>
      </c>
      <c r="X2088" s="302">
        <v>0</v>
      </c>
      <c r="Y2088" s="302">
        <v>0</v>
      </c>
      <c r="Z2088" s="302">
        <v>81396.679999999993</v>
      </c>
      <c r="AA2088" s="302">
        <v>0</v>
      </c>
      <c r="AB2088" s="302">
        <v>0</v>
      </c>
      <c r="AC2088" s="302">
        <v>0</v>
      </c>
      <c r="AD2088" s="302">
        <v>0</v>
      </c>
      <c r="AE2088" s="302">
        <v>0</v>
      </c>
      <c r="AF2088" s="302">
        <v>0</v>
      </c>
      <c r="AG2088" s="302">
        <v>0</v>
      </c>
      <c r="AH2088" s="302">
        <v>0</v>
      </c>
      <c r="AI2088" s="302">
        <v>0</v>
      </c>
      <c r="AJ2088" s="302">
        <v>0</v>
      </c>
      <c r="AK2088" s="302">
        <v>0</v>
      </c>
      <c r="AL2088" s="302">
        <v>0</v>
      </c>
      <c r="AM2088" s="302">
        <v>0</v>
      </c>
      <c r="AN2088" s="302">
        <v>0</v>
      </c>
      <c r="AO2088" s="302">
        <v>0</v>
      </c>
      <c r="AP2088" s="302">
        <v>0</v>
      </c>
      <c r="AQ2088" s="302">
        <v>0</v>
      </c>
      <c r="AR2088" s="302">
        <v>0</v>
      </c>
      <c r="AS2088" s="302">
        <v>0</v>
      </c>
      <c r="AT2088" s="295">
        <f t="shared" si="32"/>
        <v>0</v>
      </c>
      <c r="AU2088" s="302">
        <v>40721.4</v>
      </c>
      <c r="AV2088" s="302">
        <v>81396.679999999993</v>
      </c>
      <c r="AW2088" s="303">
        <v>101</v>
      </c>
      <c r="AX2088" s="303">
        <v>300</v>
      </c>
      <c r="AY2088" s="302">
        <v>570000.02</v>
      </c>
      <c r="AZ2088" s="302">
        <v>134282.51</v>
      </c>
      <c r="BA2088" s="301">
        <v>89.999999000000003</v>
      </c>
      <c r="BB2088" s="301">
        <v>79.691143553234099</v>
      </c>
      <c r="BC2088" s="301">
        <v>8.6</v>
      </c>
      <c r="BD2088" s="301"/>
      <c r="BE2088" s="300" t="s">
        <v>4204</v>
      </c>
      <c r="BF2088" s="298"/>
      <c r="BG2088" s="300" t="s">
        <v>326</v>
      </c>
      <c r="BH2088" s="300" t="s">
        <v>239</v>
      </c>
      <c r="BI2088" s="300" t="s">
        <v>484</v>
      </c>
      <c r="BJ2088" s="300" t="s">
        <v>4205</v>
      </c>
      <c r="BK2088" s="299" t="s">
        <v>175</v>
      </c>
      <c r="BL2088" s="301">
        <v>931128.35624535999</v>
      </c>
      <c r="BM2088" s="299" t="s">
        <v>309</v>
      </c>
      <c r="BN2088" s="301"/>
      <c r="BO2088" s="304">
        <v>39129</v>
      </c>
      <c r="BP2088" s="304">
        <v>48260</v>
      </c>
      <c r="BQ2088" s="297" t="s">
        <v>4146</v>
      </c>
      <c r="BR2088" s="297" t="s">
        <v>4815</v>
      </c>
      <c r="BS2088" s="297">
        <v>39129</v>
      </c>
      <c r="BT2088" s="297">
        <v>48260</v>
      </c>
      <c r="BU2088" s="301">
        <v>35489.910000000003</v>
      </c>
      <c r="BV2088" s="301">
        <v>92.62</v>
      </c>
      <c r="BW2088" s="301">
        <v>0</v>
      </c>
    </row>
    <row r="2089" spans="1:75" s="289" customFormat="1" ht="18.2" customHeight="1" x14ac:dyDescent="0.15">
      <c r="A2089" s="291">
        <v>2087</v>
      </c>
      <c r="B2089" s="292" t="s">
        <v>305</v>
      </c>
      <c r="C2089" s="292" t="s">
        <v>306</v>
      </c>
      <c r="D2089" s="312">
        <v>45170</v>
      </c>
      <c r="E2089" s="293" t="s">
        <v>3137</v>
      </c>
      <c r="F2089" s="308">
        <v>89</v>
      </c>
      <c r="G2089" s="308">
        <v>88</v>
      </c>
      <c r="H2089" s="295">
        <v>54508.05</v>
      </c>
      <c r="I2089" s="295">
        <v>23285.54</v>
      </c>
      <c r="J2089" s="295">
        <v>0</v>
      </c>
      <c r="K2089" s="295">
        <v>77793.59</v>
      </c>
      <c r="L2089" s="295">
        <v>359.48</v>
      </c>
      <c r="M2089" s="295">
        <v>0</v>
      </c>
      <c r="N2089" s="295">
        <v>0</v>
      </c>
      <c r="O2089" s="295">
        <v>0</v>
      </c>
      <c r="P2089" s="295">
        <v>0</v>
      </c>
      <c r="Q2089" s="295">
        <v>0</v>
      </c>
      <c r="R2089" s="295">
        <v>77793.59</v>
      </c>
      <c r="S2089" s="295">
        <v>42049.36</v>
      </c>
      <c r="T2089" s="295">
        <v>390.64</v>
      </c>
      <c r="U2089" s="295">
        <v>0</v>
      </c>
      <c r="V2089" s="295">
        <v>0</v>
      </c>
      <c r="W2089" s="295">
        <v>0</v>
      </c>
      <c r="X2089" s="295">
        <v>0</v>
      </c>
      <c r="Y2089" s="295">
        <v>0</v>
      </c>
      <c r="Z2089" s="295">
        <v>42440</v>
      </c>
      <c r="AA2089" s="295">
        <v>0</v>
      </c>
      <c r="AB2089" s="295">
        <v>0</v>
      </c>
      <c r="AC2089" s="295">
        <v>0</v>
      </c>
      <c r="AD2089" s="295">
        <v>0</v>
      </c>
      <c r="AE2089" s="295">
        <v>0</v>
      </c>
      <c r="AF2089" s="295">
        <v>0</v>
      </c>
      <c r="AG2089" s="295">
        <v>0</v>
      </c>
      <c r="AH2089" s="295">
        <v>0</v>
      </c>
      <c r="AI2089" s="295">
        <v>0</v>
      </c>
      <c r="AJ2089" s="295">
        <v>0</v>
      </c>
      <c r="AK2089" s="295">
        <v>0</v>
      </c>
      <c r="AL2089" s="295">
        <v>0</v>
      </c>
      <c r="AM2089" s="295">
        <v>0</v>
      </c>
      <c r="AN2089" s="295">
        <v>0</v>
      </c>
      <c r="AO2089" s="295">
        <v>0</v>
      </c>
      <c r="AP2089" s="295">
        <v>0</v>
      </c>
      <c r="AQ2089" s="295">
        <v>0</v>
      </c>
      <c r="AR2089" s="295">
        <v>0</v>
      </c>
      <c r="AS2089" s="295">
        <v>0</v>
      </c>
      <c r="AT2089" s="295">
        <f t="shared" si="32"/>
        <v>0</v>
      </c>
      <c r="AU2089" s="295">
        <v>23645.02</v>
      </c>
      <c r="AV2089" s="295">
        <v>42440</v>
      </c>
      <c r="AW2089" s="296">
        <v>102</v>
      </c>
      <c r="AX2089" s="296">
        <v>300</v>
      </c>
      <c r="AY2089" s="295">
        <v>462000.02</v>
      </c>
      <c r="AZ2089" s="295">
        <v>92382.43</v>
      </c>
      <c r="BA2089" s="294">
        <v>76.522802999999996</v>
      </c>
      <c r="BB2089" s="294">
        <v>64.438482103499197</v>
      </c>
      <c r="BC2089" s="294">
        <v>8.6</v>
      </c>
      <c r="BD2089" s="294"/>
      <c r="BE2089" s="293" t="s">
        <v>4204</v>
      </c>
      <c r="BF2089" s="291"/>
      <c r="BG2089" s="293" t="s">
        <v>376</v>
      </c>
      <c r="BH2089" s="293" t="s">
        <v>195</v>
      </c>
      <c r="BI2089" s="293" t="s">
        <v>634</v>
      </c>
      <c r="BJ2089" s="293" t="s">
        <v>4205</v>
      </c>
      <c r="BK2089" s="292" t="s">
        <v>175</v>
      </c>
      <c r="BL2089" s="294">
        <v>609209.07147464005</v>
      </c>
      <c r="BM2089" s="292" t="s">
        <v>309</v>
      </c>
      <c r="BN2089" s="294"/>
      <c r="BO2089" s="297">
        <v>39143</v>
      </c>
      <c r="BP2089" s="297">
        <v>48275</v>
      </c>
      <c r="BQ2089" s="297" t="s">
        <v>4123</v>
      </c>
      <c r="BR2089" s="297" t="s">
        <v>4760</v>
      </c>
      <c r="BS2089" s="297">
        <v>39143</v>
      </c>
      <c r="BT2089" s="297">
        <v>48275</v>
      </c>
      <c r="BU2089" s="294">
        <v>19302.8</v>
      </c>
      <c r="BV2089" s="294">
        <v>63.72</v>
      </c>
      <c r="BW2089" s="294">
        <v>0</v>
      </c>
    </row>
    <row r="2090" spans="1:75" s="289" customFormat="1" ht="18.2" customHeight="1" x14ac:dyDescent="0.15">
      <c r="A2090" s="298">
        <v>2088</v>
      </c>
      <c r="B2090" s="299" t="s">
        <v>305</v>
      </c>
      <c r="C2090" s="299" t="s">
        <v>306</v>
      </c>
      <c r="D2090" s="313">
        <v>45170</v>
      </c>
      <c r="E2090" s="300" t="s">
        <v>3138</v>
      </c>
      <c r="F2090" s="309">
        <v>135</v>
      </c>
      <c r="G2090" s="309">
        <v>134</v>
      </c>
      <c r="H2090" s="302">
        <v>37399.760000000002</v>
      </c>
      <c r="I2090" s="302">
        <v>21196.720000000001</v>
      </c>
      <c r="J2090" s="302">
        <v>0</v>
      </c>
      <c r="K2090" s="302">
        <v>58596.480000000003</v>
      </c>
      <c r="L2090" s="302">
        <v>246.64</v>
      </c>
      <c r="M2090" s="302">
        <v>0</v>
      </c>
      <c r="N2090" s="302">
        <v>0</v>
      </c>
      <c r="O2090" s="302">
        <v>0</v>
      </c>
      <c r="P2090" s="302">
        <v>0</v>
      </c>
      <c r="Q2090" s="302">
        <v>0</v>
      </c>
      <c r="R2090" s="302">
        <v>58596.480000000003</v>
      </c>
      <c r="S2090" s="302">
        <v>47769.06</v>
      </c>
      <c r="T2090" s="302">
        <v>268.02999999999997</v>
      </c>
      <c r="U2090" s="302">
        <v>0</v>
      </c>
      <c r="V2090" s="302">
        <v>0</v>
      </c>
      <c r="W2090" s="302">
        <v>0</v>
      </c>
      <c r="X2090" s="302">
        <v>0</v>
      </c>
      <c r="Y2090" s="302">
        <v>0</v>
      </c>
      <c r="Z2090" s="302">
        <v>48037.09</v>
      </c>
      <c r="AA2090" s="302">
        <v>0</v>
      </c>
      <c r="AB2090" s="302">
        <v>0</v>
      </c>
      <c r="AC2090" s="302">
        <v>0</v>
      </c>
      <c r="AD2090" s="302">
        <v>0</v>
      </c>
      <c r="AE2090" s="302">
        <v>0</v>
      </c>
      <c r="AF2090" s="302">
        <v>0</v>
      </c>
      <c r="AG2090" s="302">
        <v>0</v>
      </c>
      <c r="AH2090" s="302">
        <v>0</v>
      </c>
      <c r="AI2090" s="302">
        <v>0</v>
      </c>
      <c r="AJ2090" s="302">
        <v>0</v>
      </c>
      <c r="AK2090" s="302">
        <v>0</v>
      </c>
      <c r="AL2090" s="302">
        <v>0</v>
      </c>
      <c r="AM2090" s="302">
        <v>0</v>
      </c>
      <c r="AN2090" s="302">
        <v>0</v>
      </c>
      <c r="AO2090" s="302">
        <v>0</v>
      </c>
      <c r="AP2090" s="302">
        <v>0</v>
      </c>
      <c r="AQ2090" s="302">
        <v>0</v>
      </c>
      <c r="AR2090" s="302">
        <v>0</v>
      </c>
      <c r="AS2090" s="302">
        <v>0</v>
      </c>
      <c r="AT2090" s="295">
        <f t="shared" si="32"/>
        <v>0</v>
      </c>
      <c r="AU2090" s="302">
        <v>21443.360000000001</v>
      </c>
      <c r="AV2090" s="302">
        <v>48037.09</v>
      </c>
      <c r="AW2090" s="303">
        <v>102</v>
      </c>
      <c r="AX2090" s="303">
        <v>300</v>
      </c>
      <c r="AY2090" s="302">
        <v>269999.99</v>
      </c>
      <c r="AZ2090" s="302">
        <v>63385.37</v>
      </c>
      <c r="BA2090" s="301">
        <v>89.999999000000003</v>
      </c>
      <c r="BB2090" s="301">
        <v>83.200321168804706</v>
      </c>
      <c r="BC2090" s="301">
        <v>8.6</v>
      </c>
      <c r="BD2090" s="301"/>
      <c r="BE2090" s="300" t="s">
        <v>4204</v>
      </c>
      <c r="BF2090" s="298"/>
      <c r="BG2090" s="300" t="s">
        <v>358</v>
      </c>
      <c r="BH2090" s="300" t="s">
        <v>182</v>
      </c>
      <c r="BI2090" s="300" t="s">
        <v>548</v>
      </c>
      <c r="BJ2090" s="300" t="s">
        <v>4205</v>
      </c>
      <c r="BK2090" s="299" t="s">
        <v>175</v>
      </c>
      <c r="BL2090" s="301">
        <v>458874.66014207999</v>
      </c>
      <c r="BM2090" s="299" t="s">
        <v>309</v>
      </c>
      <c r="BN2090" s="301"/>
      <c r="BO2090" s="304">
        <v>39168</v>
      </c>
      <c r="BP2090" s="304">
        <v>48300</v>
      </c>
      <c r="BQ2090" s="297" t="s">
        <v>961</v>
      </c>
      <c r="BR2090" s="297" t="s">
        <v>4773</v>
      </c>
      <c r="BS2090" s="297">
        <v>39168</v>
      </c>
      <c r="BT2090" s="297">
        <v>48300</v>
      </c>
      <c r="BU2090" s="301">
        <v>20227.439999999999</v>
      </c>
      <c r="BV2090" s="301">
        <v>43.72</v>
      </c>
      <c r="BW2090" s="301">
        <v>0</v>
      </c>
    </row>
    <row r="2091" spans="1:75" s="289" customFormat="1" ht="18.2" customHeight="1" x14ac:dyDescent="0.15">
      <c r="A2091" s="291">
        <v>2089</v>
      </c>
      <c r="B2091" s="292" t="s">
        <v>305</v>
      </c>
      <c r="C2091" s="292" t="s">
        <v>306</v>
      </c>
      <c r="D2091" s="312">
        <v>45170</v>
      </c>
      <c r="E2091" s="293" t="s">
        <v>3139</v>
      </c>
      <c r="F2091" s="308">
        <v>146</v>
      </c>
      <c r="G2091" s="308">
        <v>145</v>
      </c>
      <c r="H2091" s="295">
        <v>42757.1</v>
      </c>
      <c r="I2091" s="295">
        <v>25380.6</v>
      </c>
      <c r="J2091" s="295">
        <v>0</v>
      </c>
      <c r="K2091" s="295">
        <v>68137.7</v>
      </c>
      <c r="L2091" s="295">
        <v>282.02999999999997</v>
      </c>
      <c r="M2091" s="295">
        <v>0</v>
      </c>
      <c r="N2091" s="295">
        <v>0</v>
      </c>
      <c r="O2091" s="295">
        <v>0</v>
      </c>
      <c r="P2091" s="295">
        <v>0</v>
      </c>
      <c r="Q2091" s="295">
        <v>0</v>
      </c>
      <c r="R2091" s="295">
        <v>68137.7</v>
      </c>
      <c r="S2091" s="295">
        <v>59532.61</v>
      </c>
      <c r="T2091" s="295">
        <v>306.43</v>
      </c>
      <c r="U2091" s="295">
        <v>0</v>
      </c>
      <c r="V2091" s="295">
        <v>0</v>
      </c>
      <c r="W2091" s="295">
        <v>0</v>
      </c>
      <c r="X2091" s="295">
        <v>0</v>
      </c>
      <c r="Y2091" s="295">
        <v>0</v>
      </c>
      <c r="Z2091" s="295">
        <v>59839.040000000001</v>
      </c>
      <c r="AA2091" s="295">
        <v>0</v>
      </c>
      <c r="AB2091" s="295">
        <v>0</v>
      </c>
      <c r="AC2091" s="295">
        <v>0</v>
      </c>
      <c r="AD2091" s="295">
        <v>0</v>
      </c>
      <c r="AE2091" s="295">
        <v>0</v>
      </c>
      <c r="AF2091" s="295">
        <v>0</v>
      </c>
      <c r="AG2091" s="295">
        <v>0</v>
      </c>
      <c r="AH2091" s="295">
        <v>0</v>
      </c>
      <c r="AI2091" s="295">
        <v>0</v>
      </c>
      <c r="AJ2091" s="295">
        <v>0</v>
      </c>
      <c r="AK2091" s="295">
        <v>0</v>
      </c>
      <c r="AL2091" s="295">
        <v>0</v>
      </c>
      <c r="AM2091" s="295">
        <v>0</v>
      </c>
      <c r="AN2091" s="295">
        <v>0</v>
      </c>
      <c r="AO2091" s="295">
        <v>0</v>
      </c>
      <c r="AP2091" s="295">
        <v>0</v>
      </c>
      <c r="AQ2091" s="295">
        <v>0</v>
      </c>
      <c r="AR2091" s="295">
        <v>0</v>
      </c>
      <c r="AS2091" s="295">
        <v>0</v>
      </c>
      <c r="AT2091" s="295">
        <f t="shared" si="32"/>
        <v>0</v>
      </c>
      <c r="AU2091" s="295">
        <v>25662.63</v>
      </c>
      <c r="AV2091" s="295">
        <v>59839.040000000001</v>
      </c>
      <c r="AW2091" s="296">
        <v>102</v>
      </c>
      <c r="AX2091" s="296">
        <v>300</v>
      </c>
      <c r="AY2091" s="295">
        <v>506399.99</v>
      </c>
      <c r="AZ2091" s="295">
        <v>72471.97</v>
      </c>
      <c r="BA2091" s="294">
        <v>54.853282</v>
      </c>
      <c r="BB2091" s="294">
        <v>51.572718016791903</v>
      </c>
      <c r="BC2091" s="294">
        <v>8.6</v>
      </c>
      <c r="BD2091" s="294"/>
      <c r="BE2091" s="293" t="s">
        <v>4204</v>
      </c>
      <c r="BF2091" s="291"/>
      <c r="BG2091" s="293" t="s">
        <v>315</v>
      </c>
      <c r="BH2091" s="293" t="s">
        <v>183</v>
      </c>
      <c r="BI2091" s="293" t="s">
        <v>328</v>
      </c>
      <c r="BJ2091" s="293" t="s">
        <v>4205</v>
      </c>
      <c r="BK2091" s="292" t="s">
        <v>175</v>
      </c>
      <c r="BL2091" s="294">
        <v>533592.86991919996</v>
      </c>
      <c r="BM2091" s="292" t="s">
        <v>309</v>
      </c>
      <c r="BN2091" s="294"/>
      <c r="BO2091" s="297">
        <v>39164</v>
      </c>
      <c r="BP2091" s="297">
        <v>48296</v>
      </c>
      <c r="BQ2091" s="297" t="s">
        <v>962</v>
      </c>
      <c r="BR2091" s="297" t="s">
        <v>4767</v>
      </c>
      <c r="BS2091" s="297">
        <v>39164</v>
      </c>
      <c r="BT2091" s="297">
        <v>48296</v>
      </c>
      <c r="BU2091" s="294">
        <v>25955</v>
      </c>
      <c r="BV2091" s="294">
        <v>49.99</v>
      </c>
      <c r="BW2091" s="294">
        <v>0</v>
      </c>
    </row>
    <row r="2092" spans="1:75" s="289" customFormat="1" ht="18.2" customHeight="1" x14ac:dyDescent="0.15">
      <c r="A2092" s="298">
        <v>2090</v>
      </c>
      <c r="B2092" s="299" t="s">
        <v>305</v>
      </c>
      <c r="C2092" s="299" t="s">
        <v>306</v>
      </c>
      <c r="D2092" s="313">
        <v>45170</v>
      </c>
      <c r="E2092" s="300" t="s">
        <v>3140</v>
      </c>
      <c r="F2092" s="309">
        <v>160</v>
      </c>
      <c r="G2092" s="309">
        <v>159</v>
      </c>
      <c r="H2092" s="302">
        <v>48467.13</v>
      </c>
      <c r="I2092" s="302">
        <v>31763.65</v>
      </c>
      <c r="J2092" s="302">
        <v>0</v>
      </c>
      <c r="K2092" s="302">
        <v>80230.78</v>
      </c>
      <c r="L2092" s="302">
        <v>351.9</v>
      </c>
      <c r="M2092" s="302">
        <v>0</v>
      </c>
      <c r="N2092" s="302">
        <v>0</v>
      </c>
      <c r="O2092" s="302">
        <v>0</v>
      </c>
      <c r="P2092" s="302">
        <v>0</v>
      </c>
      <c r="Q2092" s="302">
        <v>0</v>
      </c>
      <c r="R2092" s="302">
        <v>80230.78</v>
      </c>
      <c r="S2092" s="302">
        <v>85196.76</v>
      </c>
      <c r="T2092" s="302">
        <v>383.7</v>
      </c>
      <c r="U2092" s="302">
        <v>0</v>
      </c>
      <c r="V2092" s="302">
        <v>0</v>
      </c>
      <c r="W2092" s="302">
        <v>0</v>
      </c>
      <c r="X2092" s="302">
        <v>0</v>
      </c>
      <c r="Y2092" s="302">
        <v>0</v>
      </c>
      <c r="Z2092" s="302">
        <v>85580.46</v>
      </c>
      <c r="AA2092" s="302">
        <v>0</v>
      </c>
      <c r="AB2092" s="302">
        <v>0</v>
      </c>
      <c r="AC2092" s="302">
        <v>0</v>
      </c>
      <c r="AD2092" s="302">
        <v>0</v>
      </c>
      <c r="AE2092" s="302">
        <v>0</v>
      </c>
      <c r="AF2092" s="302">
        <v>0</v>
      </c>
      <c r="AG2092" s="302">
        <v>0</v>
      </c>
      <c r="AH2092" s="302">
        <v>0</v>
      </c>
      <c r="AI2092" s="302">
        <v>0</v>
      </c>
      <c r="AJ2092" s="302">
        <v>0</v>
      </c>
      <c r="AK2092" s="302">
        <v>0</v>
      </c>
      <c r="AL2092" s="302">
        <v>0</v>
      </c>
      <c r="AM2092" s="302">
        <v>0</v>
      </c>
      <c r="AN2092" s="302">
        <v>0</v>
      </c>
      <c r="AO2092" s="302">
        <v>0</v>
      </c>
      <c r="AP2092" s="302">
        <v>0</v>
      </c>
      <c r="AQ2092" s="302">
        <v>0</v>
      </c>
      <c r="AR2092" s="302">
        <v>0</v>
      </c>
      <c r="AS2092" s="302">
        <v>0</v>
      </c>
      <c r="AT2092" s="295">
        <f t="shared" si="32"/>
        <v>0</v>
      </c>
      <c r="AU2092" s="302">
        <v>32115.55</v>
      </c>
      <c r="AV2092" s="302">
        <v>85580.46</v>
      </c>
      <c r="AW2092" s="303">
        <v>102</v>
      </c>
      <c r="AX2092" s="303">
        <v>300</v>
      </c>
      <c r="AY2092" s="302">
        <v>358000.02</v>
      </c>
      <c r="AZ2092" s="302">
        <v>84194.18</v>
      </c>
      <c r="BA2092" s="301">
        <v>89.999999000000003</v>
      </c>
      <c r="BB2092" s="301">
        <v>85.763292899452395</v>
      </c>
      <c r="BC2092" s="301">
        <v>9.5</v>
      </c>
      <c r="BD2092" s="301"/>
      <c r="BE2092" s="300" t="s">
        <v>4204</v>
      </c>
      <c r="BF2092" s="298"/>
      <c r="BG2092" s="300" t="s">
        <v>326</v>
      </c>
      <c r="BH2092" s="300" t="s">
        <v>239</v>
      </c>
      <c r="BI2092" s="300" t="s">
        <v>383</v>
      </c>
      <c r="BJ2092" s="300" t="s">
        <v>4205</v>
      </c>
      <c r="BK2092" s="299" t="s">
        <v>175</v>
      </c>
      <c r="BL2092" s="301">
        <v>628294.94033488003</v>
      </c>
      <c r="BM2092" s="299" t="s">
        <v>309</v>
      </c>
      <c r="BN2092" s="301"/>
      <c r="BO2092" s="304">
        <v>39143</v>
      </c>
      <c r="BP2092" s="304">
        <v>48275</v>
      </c>
      <c r="BQ2092" s="297" t="s">
        <v>936</v>
      </c>
      <c r="BR2092" s="297" t="s">
        <v>4769</v>
      </c>
      <c r="BS2092" s="297">
        <v>39143</v>
      </c>
      <c r="BT2092" s="297">
        <v>48275</v>
      </c>
      <c r="BU2092" s="301">
        <v>32255.31</v>
      </c>
      <c r="BV2092" s="301">
        <v>58.47</v>
      </c>
      <c r="BW2092" s="301">
        <v>0</v>
      </c>
    </row>
    <row r="2093" spans="1:75" s="289" customFormat="1" ht="18.2" customHeight="1" x14ac:dyDescent="0.15">
      <c r="A2093" s="291">
        <v>2091</v>
      </c>
      <c r="B2093" s="292" t="s">
        <v>305</v>
      </c>
      <c r="C2093" s="292" t="s">
        <v>306</v>
      </c>
      <c r="D2093" s="312">
        <v>45170</v>
      </c>
      <c r="E2093" s="293" t="s">
        <v>3141</v>
      </c>
      <c r="F2093" s="308">
        <v>0</v>
      </c>
      <c r="G2093" s="308">
        <v>0</v>
      </c>
      <c r="H2093" s="295">
        <v>41380.25</v>
      </c>
      <c r="I2093" s="295">
        <v>0</v>
      </c>
      <c r="J2093" s="295">
        <v>0</v>
      </c>
      <c r="K2093" s="295">
        <v>41380.25</v>
      </c>
      <c r="L2093" s="295">
        <v>296.38</v>
      </c>
      <c r="M2093" s="295">
        <v>0</v>
      </c>
      <c r="N2093" s="295">
        <v>0</v>
      </c>
      <c r="O2093" s="295">
        <v>296.38</v>
      </c>
      <c r="P2093" s="295">
        <v>0</v>
      </c>
      <c r="Q2093" s="295">
        <v>0</v>
      </c>
      <c r="R2093" s="295">
        <v>41083.870000000003</v>
      </c>
      <c r="S2093" s="295">
        <v>0</v>
      </c>
      <c r="T2093" s="295">
        <v>296.56</v>
      </c>
      <c r="U2093" s="295">
        <v>0</v>
      </c>
      <c r="V2093" s="295">
        <v>0</v>
      </c>
      <c r="W2093" s="295">
        <v>296.56</v>
      </c>
      <c r="X2093" s="295">
        <v>0</v>
      </c>
      <c r="Y2093" s="295">
        <v>0</v>
      </c>
      <c r="Z2093" s="295">
        <v>0</v>
      </c>
      <c r="AA2093" s="295">
        <v>50.37</v>
      </c>
      <c r="AB2093" s="295">
        <v>0</v>
      </c>
      <c r="AC2093" s="295">
        <v>0</v>
      </c>
      <c r="AD2093" s="295">
        <v>0</v>
      </c>
      <c r="AE2093" s="295">
        <v>0</v>
      </c>
      <c r="AF2093" s="295">
        <v>-32.71</v>
      </c>
      <c r="AG2093" s="295">
        <v>32.17</v>
      </c>
      <c r="AH2093" s="295">
        <v>97.64</v>
      </c>
      <c r="AI2093" s="295">
        <v>0</v>
      </c>
      <c r="AJ2093" s="295">
        <v>0</v>
      </c>
      <c r="AK2093" s="295">
        <v>0</v>
      </c>
      <c r="AL2093" s="295">
        <v>0</v>
      </c>
      <c r="AM2093" s="295">
        <v>0</v>
      </c>
      <c r="AN2093" s="295">
        <v>0</v>
      </c>
      <c r="AO2093" s="295">
        <v>0</v>
      </c>
      <c r="AP2093" s="295">
        <v>683.46</v>
      </c>
      <c r="AQ2093" s="295">
        <v>0</v>
      </c>
      <c r="AR2093" s="295">
        <v>146.91</v>
      </c>
      <c r="AS2093" s="295">
        <v>0</v>
      </c>
      <c r="AT2093" s="295">
        <f t="shared" si="32"/>
        <v>1276.96</v>
      </c>
      <c r="AU2093" s="295">
        <v>0</v>
      </c>
      <c r="AV2093" s="295">
        <v>0</v>
      </c>
      <c r="AW2093" s="296">
        <v>103</v>
      </c>
      <c r="AX2093" s="296">
        <v>300</v>
      </c>
      <c r="AY2093" s="295">
        <v>506400.01</v>
      </c>
      <c r="AZ2093" s="295">
        <v>73024.59</v>
      </c>
      <c r="BA2093" s="294">
        <v>55.378162000000003</v>
      </c>
      <c r="BB2093" s="294">
        <v>31.1559326583955</v>
      </c>
      <c r="BC2093" s="294">
        <v>8.6</v>
      </c>
      <c r="BD2093" s="294"/>
      <c r="BE2093" s="293" t="s">
        <v>4204</v>
      </c>
      <c r="BF2093" s="291"/>
      <c r="BG2093" s="293" t="s">
        <v>315</v>
      </c>
      <c r="BH2093" s="293" t="s">
        <v>183</v>
      </c>
      <c r="BI2093" s="293" t="s">
        <v>328</v>
      </c>
      <c r="BJ2093" s="293" t="s">
        <v>103</v>
      </c>
      <c r="BK2093" s="292" t="s">
        <v>175</v>
      </c>
      <c r="BL2093" s="294">
        <v>321731.73002151999</v>
      </c>
      <c r="BM2093" s="292" t="s">
        <v>309</v>
      </c>
      <c r="BN2093" s="294"/>
      <c r="BO2093" s="297">
        <v>39190</v>
      </c>
      <c r="BP2093" s="297">
        <v>48322</v>
      </c>
      <c r="BQ2093" s="297" t="s">
        <v>4757</v>
      </c>
      <c r="BR2093" s="297" t="s">
        <v>4764</v>
      </c>
      <c r="BS2093" s="297">
        <v>39190</v>
      </c>
      <c r="BT2093" s="297">
        <v>48322</v>
      </c>
      <c r="BU2093" s="294">
        <v>0</v>
      </c>
      <c r="BV2093" s="294">
        <v>50.37</v>
      </c>
      <c r="BW2093" s="294">
        <v>0</v>
      </c>
    </row>
    <row r="2094" spans="1:75" s="289" customFormat="1" ht="18.2" customHeight="1" x14ac:dyDescent="0.15">
      <c r="A2094" s="298">
        <v>2092</v>
      </c>
      <c r="B2094" s="299" t="s">
        <v>305</v>
      </c>
      <c r="C2094" s="299" t="s">
        <v>306</v>
      </c>
      <c r="D2094" s="313">
        <v>45170</v>
      </c>
      <c r="E2094" s="300" t="s">
        <v>3142</v>
      </c>
      <c r="F2094" s="309">
        <v>156</v>
      </c>
      <c r="G2094" s="309">
        <v>155</v>
      </c>
      <c r="H2094" s="302">
        <v>38196.07</v>
      </c>
      <c r="I2094" s="302">
        <v>22901.39</v>
      </c>
      <c r="J2094" s="302">
        <v>0</v>
      </c>
      <c r="K2094" s="302">
        <v>61097.46</v>
      </c>
      <c r="L2094" s="302">
        <v>245.18</v>
      </c>
      <c r="M2094" s="302">
        <v>0</v>
      </c>
      <c r="N2094" s="302">
        <v>0</v>
      </c>
      <c r="O2094" s="302">
        <v>0</v>
      </c>
      <c r="P2094" s="302">
        <v>0</v>
      </c>
      <c r="Q2094" s="302">
        <v>0</v>
      </c>
      <c r="R2094" s="302">
        <v>61097.46</v>
      </c>
      <c r="S2094" s="302">
        <v>57251.06</v>
      </c>
      <c r="T2094" s="302">
        <v>273.74</v>
      </c>
      <c r="U2094" s="302">
        <v>0</v>
      </c>
      <c r="V2094" s="302">
        <v>0</v>
      </c>
      <c r="W2094" s="302">
        <v>0</v>
      </c>
      <c r="X2094" s="302">
        <v>0</v>
      </c>
      <c r="Y2094" s="302">
        <v>0</v>
      </c>
      <c r="Z2094" s="302">
        <v>57524.800000000003</v>
      </c>
      <c r="AA2094" s="302">
        <v>0</v>
      </c>
      <c r="AB2094" s="302">
        <v>0</v>
      </c>
      <c r="AC2094" s="302">
        <v>0</v>
      </c>
      <c r="AD2094" s="302">
        <v>0</v>
      </c>
      <c r="AE2094" s="302">
        <v>0</v>
      </c>
      <c r="AF2094" s="302">
        <v>0</v>
      </c>
      <c r="AG2094" s="302">
        <v>0</v>
      </c>
      <c r="AH2094" s="302">
        <v>0</v>
      </c>
      <c r="AI2094" s="302">
        <v>0</v>
      </c>
      <c r="AJ2094" s="302">
        <v>0</v>
      </c>
      <c r="AK2094" s="302">
        <v>0</v>
      </c>
      <c r="AL2094" s="302">
        <v>0</v>
      </c>
      <c r="AM2094" s="302">
        <v>0</v>
      </c>
      <c r="AN2094" s="302">
        <v>0</v>
      </c>
      <c r="AO2094" s="302">
        <v>0</v>
      </c>
      <c r="AP2094" s="302">
        <v>0</v>
      </c>
      <c r="AQ2094" s="302">
        <v>0</v>
      </c>
      <c r="AR2094" s="302">
        <v>0</v>
      </c>
      <c r="AS2094" s="302">
        <v>0</v>
      </c>
      <c r="AT2094" s="295">
        <f t="shared" si="32"/>
        <v>0</v>
      </c>
      <c r="AU2094" s="302">
        <v>23146.57</v>
      </c>
      <c r="AV2094" s="302">
        <v>57524.800000000003</v>
      </c>
      <c r="AW2094" s="303">
        <v>104</v>
      </c>
      <c r="AX2094" s="303">
        <v>300</v>
      </c>
      <c r="AY2094" s="302">
        <v>718000.02</v>
      </c>
      <c r="AZ2094" s="302">
        <v>63907.66</v>
      </c>
      <c r="BA2094" s="301">
        <v>34.178269999999998</v>
      </c>
      <c r="BB2094" s="301">
        <v>32.675355101316498</v>
      </c>
      <c r="BC2094" s="301">
        <v>8.6</v>
      </c>
      <c r="BD2094" s="301"/>
      <c r="BE2094" s="300" t="s">
        <v>4204</v>
      </c>
      <c r="BF2094" s="298"/>
      <c r="BG2094" s="300" t="s">
        <v>326</v>
      </c>
      <c r="BH2094" s="300" t="s">
        <v>239</v>
      </c>
      <c r="BI2094" s="300" t="s">
        <v>383</v>
      </c>
      <c r="BJ2094" s="300" t="s">
        <v>4205</v>
      </c>
      <c r="BK2094" s="299" t="s">
        <v>175</v>
      </c>
      <c r="BL2094" s="301">
        <v>478460.07461616001</v>
      </c>
      <c r="BM2094" s="299" t="s">
        <v>309</v>
      </c>
      <c r="BN2094" s="301"/>
      <c r="BO2094" s="304">
        <v>39204</v>
      </c>
      <c r="BP2094" s="304">
        <v>48336</v>
      </c>
      <c r="BQ2094" s="297" t="s">
        <v>936</v>
      </c>
      <c r="BR2094" s="297" t="s">
        <v>4769</v>
      </c>
      <c r="BS2094" s="297">
        <v>39204</v>
      </c>
      <c r="BT2094" s="297">
        <v>48336</v>
      </c>
      <c r="BU2094" s="301">
        <v>26079.86</v>
      </c>
      <c r="BV2094" s="301">
        <v>44.08</v>
      </c>
      <c r="BW2094" s="301">
        <v>0</v>
      </c>
    </row>
    <row r="2095" spans="1:75" s="289" customFormat="1" ht="18.2" customHeight="1" x14ac:dyDescent="0.15">
      <c r="A2095" s="291">
        <v>2093</v>
      </c>
      <c r="B2095" s="292" t="s">
        <v>305</v>
      </c>
      <c r="C2095" s="292" t="s">
        <v>306</v>
      </c>
      <c r="D2095" s="312">
        <v>45170</v>
      </c>
      <c r="E2095" s="293" t="s">
        <v>3143</v>
      </c>
      <c r="F2095" s="292" t="s">
        <v>1005</v>
      </c>
      <c r="G2095" s="308">
        <v>137</v>
      </c>
      <c r="H2095" s="295">
        <v>46794.86</v>
      </c>
      <c r="I2095" s="295">
        <v>26879.09</v>
      </c>
      <c r="J2095" s="295">
        <v>0</v>
      </c>
      <c r="K2095" s="295">
        <v>73673.95</v>
      </c>
      <c r="L2095" s="295">
        <v>308.68</v>
      </c>
      <c r="M2095" s="295">
        <v>73673.95</v>
      </c>
      <c r="N2095" s="295">
        <v>0</v>
      </c>
      <c r="O2095" s="295">
        <v>0</v>
      </c>
      <c r="P2095" s="295">
        <v>0</v>
      </c>
      <c r="Q2095" s="295">
        <v>0</v>
      </c>
      <c r="R2095" s="295">
        <v>73673.95</v>
      </c>
      <c r="S2095" s="295">
        <v>61327.12</v>
      </c>
      <c r="T2095" s="295">
        <v>335.36</v>
      </c>
      <c r="U2095" s="295">
        <v>0</v>
      </c>
      <c r="V2095" s="295">
        <v>0</v>
      </c>
      <c r="W2095" s="295">
        <v>0</v>
      </c>
      <c r="X2095" s="295">
        <v>0</v>
      </c>
      <c r="Y2095" s="295">
        <v>0</v>
      </c>
      <c r="Z2095" s="295">
        <v>61662.48</v>
      </c>
      <c r="AA2095" s="295">
        <v>0</v>
      </c>
      <c r="AB2095" s="295">
        <v>0</v>
      </c>
      <c r="AC2095" s="295">
        <v>0</v>
      </c>
      <c r="AD2095" s="295">
        <v>0</v>
      </c>
      <c r="AE2095" s="295">
        <v>0</v>
      </c>
      <c r="AF2095" s="295">
        <v>0</v>
      </c>
      <c r="AG2095" s="295">
        <v>0</v>
      </c>
      <c r="AH2095" s="295">
        <v>0</v>
      </c>
      <c r="AI2095" s="295">
        <v>0</v>
      </c>
      <c r="AJ2095" s="295">
        <v>0</v>
      </c>
      <c r="AK2095" s="295">
        <v>0</v>
      </c>
      <c r="AL2095" s="295">
        <v>0</v>
      </c>
      <c r="AM2095" s="295">
        <v>0</v>
      </c>
      <c r="AN2095" s="295">
        <v>0</v>
      </c>
      <c r="AO2095" s="295">
        <v>0</v>
      </c>
      <c r="AP2095" s="295">
        <v>0</v>
      </c>
      <c r="AQ2095" s="295">
        <v>0</v>
      </c>
      <c r="AR2095" s="295">
        <v>0</v>
      </c>
      <c r="AS2095" s="295">
        <v>0</v>
      </c>
      <c r="AT2095" s="295">
        <f t="shared" si="32"/>
        <v>0</v>
      </c>
      <c r="AU2095" s="295">
        <v>27187.77</v>
      </c>
      <c r="AV2095" s="295">
        <v>61662.48</v>
      </c>
      <c r="AW2095" s="296">
        <v>102</v>
      </c>
      <c r="AX2095" s="296">
        <v>300</v>
      </c>
      <c r="AY2095" s="295">
        <v>349799.99</v>
      </c>
      <c r="AZ2095" s="295">
        <v>79316.78</v>
      </c>
      <c r="BA2095" s="294">
        <v>86.905659999999997</v>
      </c>
      <c r="BB2095" s="294">
        <v>80.722934662211401</v>
      </c>
      <c r="BC2095" s="294">
        <v>8.6</v>
      </c>
      <c r="BD2095" s="294"/>
      <c r="BE2095" s="293" t="s">
        <v>4204</v>
      </c>
      <c r="BF2095" s="291"/>
      <c r="BG2095" s="293" t="s">
        <v>315</v>
      </c>
      <c r="BH2095" s="293" t="s">
        <v>183</v>
      </c>
      <c r="BI2095" s="293" t="s">
        <v>777</v>
      </c>
      <c r="BJ2095" s="293" t="s">
        <v>4205</v>
      </c>
      <c r="BK2095" s="292" t="s">
        <v>175</v>
      </c>
      <c r="BL2095" s="294">
        <v>0</v>
      </c>
      <c r="BM2095" s="292" t="s">
        <v>309</v>
      </c>
      <c r="BN2095" s="294"/>
      <c r="BO2095" s="297">
        <v>39163</v>
      </c>
      <c r="BP2095" s="297">
        <v>48295</v>
      </c>
      <c r="BQ2095" s="297" t="s">
        <v>4758</v>
      </c>
      <c r="BR2095" s="297" t="s">
        <v>4789</v>
      </c>
      <c r="BS2095" s="297">
        <v>39163</v>
      </c>
      <c r="BT2095" s="297">
        <v>48295</v>
      </c>
      <c r="BU2095" s="294">
        <v>25758.48</v>
      </c>
      <c r="BV2095" s="294">
        <v>0</v>
      </c>
      <c r="BW2095" s="294">
        <v>0</v>
      </c>
    </row>
    <row r="2096" spans="1:75" s="289" customFormat="1" ht="18.2" customHeight="1" x14ac:dyDescent="0.15">
      <c r="A2096" s="298">
        <v>2094</v>
      </c>
      <c r="B2096" s="299" t="s">
        <v>305</v>
      </c>
      <c r="C2096" s="299" t="s">
        <v>306</v>
      </c>
      <c r="D2096" s="313">
        <v>45170</v>
      </c>
      <c r="E2096" s="300" t="s">
        <v>3144</v>
      </c>
      <c r="F2096" s="309">
        <v>166</v>
      </c>
      <c r="G2096" s="309">
        <v>165</v>
      </c>
      <c r="H2096" s="302">
        <v>93500.06</v>
      </c>
      <c r="I2096" s="302">
        <v>53553.25</v>
      </c>
      <c r="J2096" s="302">
        <v>0</v>
      </c>
      <c r="K2096" s="302">
        <v>147053.31</v>
      </c>
      <c r="L2096" s="302">
        <v>582.54999999999995</v>
      </c>
      <c r="M2096" s="302">
        <v>0</v>
      </c>
      <c r="N2096" s="302">
        <v>0</v>
      </c>
      <c r="O2096" s="302">
        <v>0</v>
      </c>
      <c r="P2096" s="302">
        <v>0</v>
      </c>
      <c r="Q2096" s="302">
        <v>0</v>
      </c>
      <c r="R2096" s="302">
        <v>147053.31</v>
      </c>
      <c r="S2096" s="302">
        <v>164510.07</v>
      </c>
      <c r="T2096" s="302">
        <v>740.21</v>
      </c>
      <c r="U2096" s="302">
        <v>0</v>
      </c>
      <c r="V2096" s="302">
        <v>0</v>
      </c>
      <c r="W2096" s="302">
        <v>0</v>
      </c>
      <c r="X2096" s="302">
        <v>0</v>
      </c>
      <c r="Y2096" s="302">
        <v>0</v>
      </c>
      <c r="Z2096" s="302">
        <v>165250.28</v>
      </c>
      <c r="AA2096" s="302">
        <v>0</v>
      </c>
      <c r="AB2096" s="302">
        <v>0</v>
      </c>
      <c r="AC2096" s="302">
        <v>0</v>
      </c>
      <c r="AD2096" s="302">
        <v>0</v>
      </c>
      <c r="AE2096" s="302">
        <v>0</v>
      </c>
      <c r="AF2096" s="302">
        <v>0</v>
      </c>
      <c r="AG2096" s="302">
        <v>0</v>
      </c>
      <c r="AH2096" s="302">
        <v>0</v>
      </c>
      <c r="AI2096" s="302">
        <v>0</v>
      </c>
      <c r="AJ2096" s="302">
        <v>0</v>
      </c>
      <c r="AK2096" s="302">
        <v>0</v>
      </c>
      <c r="AL2096" s="302">
        <v>0</v>
      </c>
      <c r="AM2096" s="302">
        <v>0</v>
      </c>
      <c r="AN2096" s="302">
        <v>0</v>
      </c>
      <c r="AO2096" s="302">
        <v>0</v>
      </c>
      <c r="AP2096" s="302">
        <v>0</v>
      </c>
      <c r="AQ2096" s="302">
        <v>0</v>
      </c>
      <c r="AR2096" s="302">
        <v>0</v>
      </c>
      <c r="AS2096" s="302">
        <v>0</v>
      </c>
      <c r="AT2096" s="295">
        <f t="shared" si="32"/>
        <v>0</v>
      </c>
      <c r="AU2096" s="302">
        <v>54135.8</v>
      </c>
      <c r="AV2096" s="302">
        <v>165250.28</v>
      </c>
      <c r="AW2096" s="303">
        <v>102</v>
      </c>
      <c r="AX2096" s="303">
        <v>300</v>
      </c>
      <c r="AY2096" s="302">
        <v>722499.99</v>
      </c>
      <c r="AZ2096" s="302">
        <v>151397.59</v>
      </c>
      <c r="BA2096" s="301">
        <v>80.346020999999993</v>
      </c>
      <c r="BB2096" s="301">
        <v>78.040531116641404</v>
      </c>
      <c r="BC2096" s="301">
        <v>9.5</v>
      </c>
      <c r="BD2096" s="301"/>
      <c r="BE2096" s="300" t="s">
        <v>4204</v>
      </c>
      <c r="BF2096" s="298"/>
      <c r="BG2096" s="300" t="s">
        <v>326</v>
      </c>
      <c r="BH2096" s="300" t="s">
        <v>217</v>
      </c>
      <c r="BI2096" s="300" t="s">
        <v>496</v>
      </c>
      <c r="BJ2096" s="300" t="s">
        <v>4205</v>
      </c>
      <c r="BK2096" s="299" t="s">
        <v>175</v>
      </c>
      <c r="BL2096" s="301">
        <v>1151588.58772776</v>
      </c>
      <c r="BM2096" s="299" t="s">
        <v>309</v>
      </c>
      <c r="BN2096" s="301"/>
      <c r="BO2096" s="304">
        <v>39171</v>
      </c>
      <c r="BP2096" s="304">
        <v>48303</v>
      </c>
      <c r="BQ2096" s="297" t="s">
        <v>936</v>
      </c>
      <c r="BR2096" s="297" t="s">
        <v>4769</v>
      </c>
      <c r="BS2096" s="297">
        <v>39171</v>
      </c>
      <c r="BT2096" s="297">
        <v>48303</v>
      </c>
      <c r="BU2096" s="301">
        <v>60318.85</v>
      </c>
      <c r="BV2096" s="301">
        <v>105.14</v>
      </c>
      <c r="BW2096" s="301">
        <v>0</v>
      </c>
    </row>
    <row r="2097" spans="1:75" s="289" customFormat="1" ht="18.2" customHeight="1" x14ac:dyDescent="0.15">
      <c r="A2097" s="291">
        <v>2095</v>
      </c>
      <c r="B2097" s="292" t="s">
        <v>305</v>
      </c>
      <c r="C2097" s="292" t="s">
        <v>306</v>
      </c>
      <c r="D2097" s="312">
        <v>45170</v>
      </c>
      <c r="E2097" s="293" t="s">
        <v>3145</v>
      </c>
      <c r="F2097" s="308">
        <v>127</v>
      </c>
      <c r="G2097" s="308">
        <v>126</v>
      </c>
      <c r="H2097" s="295">
        <v>62852.63</v>
      </c>
      <c r="I2097" s="295">
        <v>62987.57</v>
      </c>
      <c r="J2097" s="295">
        <v>0</v>
      </c>
      <c r="K2097" s="295">
        <v>125840.2</v>
      </c>
      <c r="L2097" s="295">
        <v>791.83</v>
      </c>
      <c r="M2097" s="295">
        <v>0</v>
      </c>
      <c r="N2097" s="295">
        <v>0</v>
      </c>
      <c r="O2097" s="295">
        <v>0</v>
      </c>
      <c r="P2097" s="295">
        <v>0</v>
      </c>
      <c r="Q2097" s="295">
        <v>0</v>
      </c>
      <c r="R2097" s="295">
        <v>125840.2</v>
      </c>
      <c r="S2097" s="295">
        <v>99478.09</v>
      </c>
      <c r="T2097" s="295">
        <v>497.58</v>
      </c>
      <c r="U2097" s="295">
        <v>0</v>
      </c>
      <c r="V2097" s="295">
        <v>0</v>
      </c>
      <c r="W2097" s="295">
        <v>0</v>
      </c>
      <c r="X2097" s="295">
        <v>0</v>
      </c>
      <c r="Y2097" s="295">
        <v>0</v>
      </c>
      <c r="Z2097" s="295">
        <v>99975.67</v>
      </c>
      <c r="AA2097" s="295">
        <v>0</v>
      </c>
      <c r="AB2097" s="295">
        <v>0</v>
      </c>
      <c r="AC2097" s="295">
        <v>0</v>
      </c>
      <c r="AD2097" s="295">
        <v>0</v>
      </c>
      <c r="AE2097" s="295">
        <v>0</v>
      </c>
      <c r="AF2097" s="295">
        <v>0</v>
      </c>
      <c r="AG2097" s="295">
        <v>0</v>
      </c>
      <c r="AH2097" s="295">
        <v>0</v>
      </c>
      <c r="AI2097" s="295">
        <v>0</v>
      </c>
      <c r="AJ2097" s="295">
        <v>0</v>
      </c>
      <c r="AK2097" s="295">
        <v>0</v>
      </c>
      <c r="AL2097" s="295">
        <v>0</v>
      </c>
      <c r="AM2097" s="295">
        <v>0</v>
      </c>
      <c r="AN2097" s="295">
        <v>0</v>
      </c>
      <c r="AO2097" s="295">
        <v>0</v>
      </c>
      <c r="AP2097" s="295">
        <v>0</v>
      </c>
      <c r="AQ2097" s="295">
        <v>0</v>
      </c>
      <c r="AR2097" s="295">
        <v>0</v>
      </c>
      <c r="AS2097" s="295">
        <v>0</v>
      </c>
      <c r="AT2097" s="295">
        <f t="shared" si="32"/>
        <v>0</v>
      </c>
      <c r="AU2097" s="295">
        <v>63779.4</v>
      </c>
      <c r="AV2097" s="295">
        <v>99975.67</v>
      </c>
      <c r="AW2097" s="296">
        <v>106</v>
      </c>
      <c r="AX2097" s="296">
        <v>300</v>
      </c>
      <c r="AY2097" s="295">
        <v>628000.01</v>
      </c>
      <c r="AZ2097" s="295">
        <v>147581.24</v>
      </c>
      <c r="BA2097" s="294">
        <v>89.999998000000005</v>
      </c>
      <c r="BB2097" s="294">
        <v>76.741581438938994</v>
      </c>
      <c r="BC2097" s="294">
        <v>9.5</v>
      </c>
      <c r="BD2097" s="294"/>
      <c r="BE2097" s="293" t="s">
        <v>4204</v>
      </c>
      <c r="BF2097" s="291"/>
      <c r="BG2097" s="293" t="s">
        <v>320</v>
      </c>
      <c r="BH2097" s="293" t="s">
        <v>197</v>
      </c>
      <c r="BI2097" s="293" t="s">
        <v>373</v>
      </c>
      <c r="BJ2097" s="293" t="s">
        <v>4205</v>
      </c>
      <c r="BK2097" s="292" t="s">
        <v>175</v>
      </c>
      <c r="BL2097" s="294">
        <v>985466.68685920001</v>
      </c>
      <c r="BM2097" s="292" t="s">
        <v>309</v>
      </c>
      <c r="BN2097" s="294"/>
      <c r="BO2097" s="297">
        <v>39294</v>
      </c>
      <c r="BP2097" s="297">
        <v>48426</v>
      </c>
      <c r="BQ2097" s="297" t="s">
        <v>955</v>
      </c>
      <c r="BR2097" s="297" t="s">
        <v>4778</v>
      </c>
      <c r="BS2097" s="297">
        <v>39294</v>
      </c>
      <c r="BT2097" s="297">
        <v>48426</v>
      </c>
      <c r="BU2097" s="294">
        <v>44989.75</v>
      </c>
      <c r="BV2097" s="294">
        <v>102.49</v>
      </c>
      <c r="BW2097" s="294">
        <v>0</v>
      </c>
    </row>
    <row r="2098" spans="1:75" s="289" customFormat="1" ht="18.2" customHeight="1" x14ac:dyDescent="0.15">
      <c r="A2098" s="298">
        <v>2096</v>
      </c>
      <c r="B2098" s="299" t="s">
        <v>305</v>
      </c>
      <c r="C2098" s="299" t="s">
        <v>306</v>
      </c>
      <c r="D2098" s="313">
        <v>45170</v>
      </c>
      <c r="E2098" s="300" t="s">
        <v>3146</v>
      </c>
      <c r="F2098" s="309">
        <v>156</v>
      </c>
      <c r="G2098" s="309">
        <v>155</v>
      </c>
      <c r="H2098" s="302">
        <v>21605.69</v>
      </c>
      <c r="I2098" s="302">
        <v>37498.5</v>
      </c>
      <c r="J2098" s="302">
        <v>0</v>
      </c>
      <c r="K2098" s="302">
        <v>59104.19</v>
      </c>
      <c r="L2098" s="302">
        <v>423</v>
      </c>
      <c r="M2098" s="302">
        <v>0</v>
      </c>
      <c r="N2098" s="302">
        <v>0</v>
      </c>
      <c r="O2098" s="302">
        <v>0</v>
      </c>
      <c r="P2098" s="302">
        <v>0</v>
      </c>
      <c r="Q2098" s="302">
        <v>0</v>
      </c>
      <c r="R2098" s="302">
        <v>59104.19</v>
      </c>
      <c r="S2098" s="302">
        <v>54660</v>
      </c>
      <c r="T2098" s="302">
        <v>172.85</v>
      </c>
      <c r="U2098" s="302">
        <v>0</v>
      </c>
      <c r="V2098" s="302">
        <v>0</v>
      </c>
      <c r="W2098" s="302">
        <v>0</v>
      </c>
      <c r="X2098" s="302">
        <v>0</v>
      </c>
      <c r="Y2098" s="302">
        <v>0</v>
      </c>
      <c r="Z2098" s="302">
        <v>54832.85</v>
      </c>
      <c r="AA2098" s="302">
        <v>0</v>
      </c>
      <c r="AB2098" s="302">
        <v>0</v>
      </c>
      <c r="AC2098" s="302">
        <v>0</v>
      </c>
      <c r="AD2098" s="302">
        <v>0</v>
      </c>
      <c r="AE2098" s="302">
        <v>0</v>
      </c>
      <c r="AF2098" s="302">
        <v>0</v>
      </c>
      <c r="AG2098" s="302">
        <v>0</v>
      </c>
      <c r="AH2098" s="302">
        <v>0</v>
      </c>
      <c r="AI2098" s="302">
        <v>0</v>
      </c>
      <c r="AJ2098" s="302">
        <v>0</v>
      </c>
      <c r="AK2098" s="302">
        <v>0</v>
      </c>
      <c r="AL2098" s="302">
        <v>0</v>
      </c>
      <c r="AM2098" s="302">
        <v>0</v>
      </c>
      <c r="AN2098" s="302">
        <v>0</v>
      </c>
      <c r="AO2098" s="302">
        <v>0</v>
      </c>
      <c r="AP2098" s="302">
        <v>0</v>
      </c>
      <c r="AQ2098" s="302">
        <v>0</v>
      </c>
      <c r="AR2098" s="302">
        <v>0</v>
      </c>
      <c r="AS2098" s="302">
        <v>0</v>
      </c>
      <c r="AT2098" s="295">
        <f t="shared" si="32"/>
        <v>0</v>
      </c>
      <c r="AU2098" s="302">
        <v>37921.5</v>
      </c>
      <c r="AV2098" s="302">
        <v>54832.85</v>
      </c>
      <c r="AW2098" s="303">
        <v>42</v>
      </c>
      <c r="AX2098" s="303">
        <v>240</v>
      </c>
      <c r="AY2098" s="302">
        <v>270000.01</v>
      </c>
      <c r="AZ2098" s="302">
        <v>63477.72</v>
      </c>
      <c r="BA2098" s="301">
        <v>90</v>
      </c>
      <c r="BB2098" s="301">
        <v>83.799120384285999</v>
      </c>
      <c r="BC2098" s="301">
        <v>9.6</v>
      </c>
      <c r="BD2098" s="301"/>
      <c r="BE2098" s="300" t="s">
        <v>4204</v>
      </c>
      <c r="BF2098" s="298"/>
      <c r="BG2098" s="300" t="s">
        <v>358</v>
      </c>
      <c r="BH2098" s="300" t="s">
        <v>182</v>
      </c>
      <c r="BI2098" s="300" t="s">
        <v>548</v>
      </c>
      <c r="BJ2098" s="300" t="s">
        <v>4205</v>
      </c>
      <c r="BK2098" s="299" t="s">
        <v>175</v>
      </c>
      <c r="BL2098" s="301">
        <v>462850.58589223999</v>
      </c>
      <c r="BM2098" s="299" t="s">
        <v>309</v>
      </c>
      <c r="BN2098" s="301"/>
      <c r="BO2098" s="304">
        <v>39146</v>
      </c>
      <c r="BP2098" s="304">
        <v>46451</v>
      </c>
      <c r="BQ2098" s="297" t="s">
        <v>4123</v>
      </c>
      <c r="BR2098" s="297" t="s">
        <v>4760</v>
      </c>
      <c r="BS2098" s="297">
        <v>39146</v>
      </c>
      <c r="BT2098" s="297">
        <v>46451</v>
      </c>
      <c r="BU2098" s="301">
        <v>25047.34</v>
      </c>
      <c r="BV2098" s="301">
        <v>54.94</v>
      </c>
      <c r="BW2098" s="301">
        <v>0</v>
      </c>
    </row>
    <row r="2099" spans="1:75" s="289" customFormat="1" ht="18.2" customHeight="1" x14ac:dyDescent="0.15">
      <c r="A2099" s="291">
        <v>2097</v>
      </c>
      <c r="B2099" s="292" t="s">
        <v>305</v>
      </c>
      <c r="C2099" s="292" t="s">
        <v>306</v>
      </c>
      <c r="D2099" s="312">
        <v>45170</v>
      </c>
      <c r="E2099" s="293" t="s">
        <v>3147</v>
      </c>
      <c r="F2099" s="308">
        <v>149</v>
      </c>
      <c r="G2099" s="308">
        <v>148</v>
      </c>
      <c r="H2099" s="295">
        <v>39065.760000000002</v>
      </c>
      <c r="I2099" s="295">
        <v>21267.119999999999</v>
      </c>
      <c r="J2099" s="295">
        <v>0</v>
      </c>
      <c r="K2099" s="295">
        <v>60332.88</v>
      </c>
      <c r="L2099" s="295">
        <v>245.68</v>
      </c>
      <c r="M2099" s="295">
        <v>0</v>
      </c>
      <c r="N2099" s="295">
        <v>0</v>
      </c>
      <c r="O2099" s="295">
        <v>0</v>
      </c>
      <c r="P2099" s="295">
        <v>0</v>
      </c>
      <c r="Q2099" s="295">
        <v>0</v>
      </c>
      <c r="R2099" s="295">
        <v>60332.88</v>
      </c>
      <c r="S2099" s="295">
        <v>60880.12</v>
      </c>
      <c r="T2099" s="295">
        <v>312.52999999999997</v>
      </c>
      <c r="U2099" s="295">
        <v>0</v>
      </c>
      <c r="V2099" s="295">
        <v>0</v>
      </c>
      <c r="W2099" s="295">
        <v>0</v>
      </c>
      <c r="X2099" s="295">
        <v>0</v>
      </c>
      <c r="Y2099" s="295">
        <v>0</v>
      </c>
      <c r="Z2099" s="295">
        <v>61192.65</v>
      </c>
      <c r="AA2099" s="295">
        <v>0</v>
      </c>
      <c r="AB2099" s="295">
        <v>0</v>
      </c>
      <c r="AC2099" s="295">
        <v>0</v>
      </c>
      <c r="AD2099" s="295">
        <v>0</v>
      </c>
      <c r="AE2099" s="295">
        <v>0</v>
      </c>
      <c r="AF2099" s="295">
        <v>0</v>
      </c>
      <c r="AG2099" s="295">
        <v>0</v>
      </c>
      <c r="AH2099" s="295">
        <v>0</v>
      </c>
      <c r="AI2099" s="295">
        <v>0</v>
      </c>
      <c r="AJ2099" s="295">
        <v>0</v>
      </c>
      <c r="AK2099" s="295">
        <v>0</v>
      </c>
      <c r="AL2099" s="295">
        <v>0</v>
      </c>
      <c r="AM2099" s="295">
        <v>0</v>
      </c>
      <c r="AN2099" s="295">
        <v>0</v>
      </c>
      <c r="AO2099" s="295">
        <v>0</v>
      </c>
      <c r="AP2099" s="295">
        <v>0</v>
      </c>
      <c r="AQ2099" s="295">
        <v>0</v>
      </c>
      <c r="AR2099" s="295">
        <v>0</v>
      </c>
      <c r="AS2099" s="295">
        <v>0</v>
      </c>
      <c r="AT2099" s="295">
        <f t="shared" si="32"/>
        <v>0</v>
      </c>
      <c r="AU2099" s="295">
        <v>21512.799999999999</v>
      </c>
      <c r="AV2099" s="295">
        <v>61192.65</v>
      </c>
      <c r="AW2099" s="296">
        <v>102</v>
      </c>
      <c r="AX2099" s="296">
        <v>300</v>
      </c>
      <c r="AY2099" s="295">
        <v>269999.99</v>
      </c>
      <c r="AZ2099" s="295">
        <v>63385.37</v>
      </c>
      <c r="BA2099" s="294">
        <v>89.999999000000003</v>
      </c>
      <c r="BB2099" s="294">
        <v>85.665811206389094</v>
      </c>
      <c r="BC2099" s="294">
        <v>9.6</v>
      </c>
      <c r="BD2099" s="294"/>
      <c r="BE2099" s="293" t="s">
        <v>4204</v>
      </c>
      <c r="BF2099" s="291"/>
      <c r="BG2099" s="293" t="s">
        <v>358</v>
      </c>
      <c r="BH2099" s="293" t="s">
        <v>182</v>
      </c>
      <c r="BI2099" s="293" t="s">
        <v>548</v>
      </c>
      <c r="BJ2099" s="293" t="s">
        <v>4205</v>
      </c>
      <c r="BK2099" s="292" t="s">
        <v>175</v>
      </c>
      <c r="BL2099" s="294">
        <v>472472.57523647998</v>
      </c>
      <c r="BM2099" s="292" t="s">
        <v>309</v>
      </c>
      <c r="BN2099" s="294"/>
      <c r="BO2099" s="297">
        <v>39168</v>
      </c>
      <c r="BP2099" s="297">
        <v>48300</v>
      </c>
      <c r="BQ2099" s="297" t="s">
        <v>961</v>
      </c>
      <c r="BR2099" s="297" t="s">
        <v>4773</v>
      </c>
      <c r="BS2099" s="297">
        <v>39168</v>
      </c>
      <c r="BT2099" s="297">
        <v>48300</v>
      </c>
      <c r="BU2099" s="294">
        <v>24639.38</v>
      </c>
      <c r="BV2099" s="294">
        <v>57.46</v>
      </c>
      <c r="BW2099" s="294">
        <v>0</v>
      </c>
    </row>
    <row r="2100" spans="1:75" s="289" customFormat="1" ht="18.2" customHeight="1" x14ac:dyDescent="0.15">
      <c r="A2100" s="298">
        <v>2098</v>
      </c>
      <c r="B2100" s="299" t="s">
        <v>305</v>
      </c>
      <c r="C2100" s="299" t="s">
        <v>306</v>
      </c>
      <c r="D2100" s="313">
        <v>45170</v>
      </c>
      <c r="E2100" s="300" t="s">
        <v>3148</v>
      </c>
      <c r="F2100" s="309">
        <v>172</v>
      </c>
      <c r="G2100" s="309">
        <v>171</v>
      </c>
      <c r="H2100" s="302">
        <v>36331.53</v>
      </c>
      <c r="I2100" s="302">
        <v>21470.35</v>
      </c>
      <c r="J2100" s="302">
        <v>0</v>
      </c>
      <c r="K2100" s="302">
        <v>57801.88</v>
      </c>
      <c r="L2100" s="302">
        <v>229.59</v>
      </c>
      <c r="M2100" s="302">
        <v>0</v>
      </c>
      <c r="N2100" s="302">
        <v>0</v>
      </c>
      <c r="O2100" s="302">
        <v>0</v>
      </c>
      <c r="P2100" s="302">
        <v>0</v>
      </c>
      <c r="Q2100" s="302">
        <v>0</v>
      </c>
      <c r="R2100" s="302">
        <v>57801.88</v>
      </c>
      <c r="S2100" s="302">
        <v>66972.56</v>
      </c>
      <c r="T2100" s="302">
        <v>287.62</v>
      </c>
      <c r="U2100" s="302">
        <v>0</v>
      </c>
      <c r="V2100" s="302">
        <v>0</v>
      </c>
      <c r="W2100" s="302">
        <v>0</v>
      </c>
      <c r="X2100" s="302">
        <v>0</v>
      </c>
      <c r="Y2100" s="302">
        <v>0</v>
      </c>
      <c r="Z2100" s="302">
        <v>67260.179999999993</v>
      </c>
      <c r="AA2100" s="302">
        <v>0</v>
      </c>
      <c r="AB2100" s="302">
        <v>0</v>
      </c>
      <c r="AC2100" s="302">
        <v>0</v>
      </c>
      <c r="AD2100" s="302">
        <v>0</v>
      </c>
      <c r="AE2100" s="302">
        <v>0</v>
      </c>
      <c r="AF2100" s="302">
        <v>0</v>
      </c>
      <c r="AG2100" s="302">
        <v>0</v>
      </c>
      <c r="AH2100" s="302">
        <v>0</v>
      </c>
      <c r="AI2100" s="302">
        <v>0</v>
      </c>
      <c r="AJ2100" s="302">
        <v>0</v>
      </c>
      <c r="AK2100" s="302">
        <v>0</v>
      </c>
      <c r="AL2100" s="302">
        <v>0</v>
      </c>
      <c r="AM2100" s="302">
        <v>0</v>
      </c>
      <c r="AN2100" s="302">
        <v>0</v>
      </c>
      <c r="AO2100" s="302">
        <v>0</v>
      </c>
      <c r="AP2100" s="302">
        <v>0</v>
      </c>
      <c r="AQ2100" s="302">
        <v>0</v>
      </c>
      <c r="AR2100" s="302">
        <v>0</v>
      </c>
      <c r="AS2100" s="302">
        <v>0</v>
      </c>
      <c r="AT2100" s="295">
        <f t="shared" si="32"/>
        <v>0</v>
      </c>
      <c r="AU2100" s="302">
        <v>21699.94</v>
      </c>
      <c r="AV2100" s="302">
        <v>67260.179999999993</v>
      </c>
      <c r="AW2100" s="303">
        <v>102</v>
      </c>
      <c r="AX2100" s="303">
        <v>300</v>
      </c>
      <c r="AY2100" s="302">
        <v>252000</v>
      </c>
      <c r="AZ2100" s="302">
        <v>59197.7</v>
      </c>
      <c r="BA2100" s="301">
        <v>90.000003000000007</v>
      </c>
      <c r="BB2100" s="301">
        <v>87.877896833925007</v>
      </c>
      <c r="BC2100" s="301">
        <v>9.5</v>
      </c>
      <c r="BD2100" s="301"/>
      <c r="BE2100" s="300" t="s">
        <v>4204</v>
      </c>
      <c r="BF2100" s="298"/>
      <c r="BG2100" s="300" t="s">
        <v>312</v>
      </c>
      <c r="BH2100" s="300" t="s">
        <v>188</v>
      </c>
      <c r="BI2100" s="300" t="s">
        <v>313</v>
      </c>
      <c r="BJ2100" s="300" t="s">
        <v>4205</v>
      </c>
      <c r="BK2100" s="299" t="s">
        <v>175</v>
      </c>
      <c r="BL2100" s="301">
        <v>452652.07126047998</v>
      </c>
      <c r="BM2100" s="299" t="s">
        <v>309</v>
      </c>
      <c r="BN2100" s="301"/>
      <c r="BO2100" s="304">
        <v>39156</v>
      </c>
      <c r="BP2100" s="304">
        <v>48288</v>
      </c>
      <c r="BQ2100" s="297" t="s">
        <v>4123</v>
      </c>
      <c r="BR2100" s="297" t="s">
        <v>4760</v>
      </c>
      <c r="BS2100" s="297">
        <v>39156</v>
      </c>
      <c r="BT2100" s="297">
        <v>48288</v>
      </c>
      <c r="BU2100" s="301">
        <v>24173.5</v>
      </c>
      <c r="BV2100" s="301">
        <v>41.11</v>
      </c>
      <c r="BW2100" s="301">
        <v>0</v>
      </c>
    </row>
    <row r="2101" spans="1:75" s="289" customFormat="1" ht="18.2" customHeight="1" x14ac:dyDescent="0.15">
      <c r="A2101" s="291">
        <v>2099</v>
      </c>
      <c r="B2101" s="292" t="s">
        <v>305</v>
      </c>
      <c r="C2101" s="292" t="s">
        <v>306</v>
      </c>
      <c r="D2101" s="312">
        <v>45170</v>
      </c>
      <c r="E2101" s="293" t="s">
        <v>3149</v>
      </c>
      <c r="F2101" s="308">
        <v>159</v>
      </c>
      <c r="G2101" s="308">
        <v>158</v>
      </c>
      <c r="H2101" s="295">
        <v>98881.67</v>
      </c>
      <c r="I2101" s="295">
        <v>55994.67</v>
      </c>
      <c r="J2101" s="295">
        <v>0</v>
      </c>
      <c r="K2101" s="295">
        <v>154876.34</v>
      </c>
      <c r="L2101" s="295">
        <v>619.05999999999995</v>
      </c>
      <c r="M2101" s="295">
        <v>0</v>
      </c>
      <c r="N2101" s="295">
        <v>0</v>
      </c>
      <c r="O2101" s="295">
        <v>0</v>
      </c>
      <c r="P2101" s="295">
        <v>0</v>
      </c>
      <c r="Q2101" s="295">
        <v>0</v>
      </c>
      <c r="R2101" s="295">
        <v>154876.34</v>
      </c>
      <c r="S2101" s="295">
        <v>164198.85999999999</v>
      </c>
      <c r="T2101" s="295">
        <v>774.57</v>
      </c>
      <c r="U2101" s="295">
        <v>0</v>
      </c>
      <c r="V2101" s="295">
        <v>0</v>
      </c>
      <c r="W2101" s="295">
        <v>0</v>
      </c>
      <c r="X2101" s="295">
        <v>0</v>
      </c>
      <c r="Y2101" s="295">
        <v>0</v>
      </c>
      <c r="Z2101" s="295">
        <v>164973.43</v>
      </c>
      <c r="AA2101" s="295">
        <v>0</v>
      </c>
      <c r="AB2101" s="295">
        <v>0</v>
      </c>
      <c r="AC2101" s="295">
        <v>0</v>
      </c>
      <c r="AD2101" s="295">
        <v>0</v>
      </c>
      <c r="AE2101" s="295">
        <v>0</v>
      </c>
      <c r="AF2101" s="295">
        <v>0</v>
      </c>
      <c r="AG2101" s="295">
        <v>0</v>
      </c>
      <c r="AH2101" s="295">
        <v>0</v>
      </c>
      <c r="AI2101" s="295">
        <v>0</v>
      </c>
      <c r="AJ2101" s="295">
        <v>0</v>
      </c>
      <c r="AK2101" s="295">
        <v>0</v>
      </c>
      <c r="AL2101" s="295">
        <v>0</v>
      </c>
      <c r="AM2101" s="295">
        <v>0</v>
      </c>
      <c r="AN2101" s="295">
        <v>0</v>
      </c>
      <c r="AO2101" s="295">
        <v>0</v>
      </c>
      <c r="AP2101" s="295">
        <v>0</v>
      </c>
      <c r="AQ2101" s="295">
        <v>0</v>
      </c>
      <c r="AR2101" s="295">
        <v>0</v>
      </c>
      <c r="AS2101" s="295">
        <v>0</v>
      </c>
      <c r="AT2101" s="295">
        <f t="shared" si="32"/>
        <v>0</v>
      </c>
      <c r="AU2101" s="295">
        <v>56613.73</v>
      </c>
      <c r="AV2101" s="295">
        <v>164973.43</v>
      </c>
      <c r="AW2101" s="296">
        <v>102</v>
      </c>
      <c r="AX2101" s="296">
        <v>300</v>
      </c>
      <c r="AY2101" s="295">
        <v>722499.99</v>
      </c>
      <c r="AZ2101" s="295">
        <v>160786.59</v>
      </c>
      <c r="BA2101" s="294">
        <v>85.328721000000002</v>
      </c>
      <c r="BB2101" s="294">
        <v>82.192177876035203</v>
      </c>
      <c r="BC2101" s="294">
        <v>9.4</v>
      </c>
      <c r="BD2101" s="294"/>
      <c r="BE2101" s="293" t="s">
        <v>4204</v>
      </c>
      <c r="BF2101" s="291"/>
      <c r="BG2101" s="293" t="s">
        <v>326</v>
      </c>
      <c r="BH2101" s="293" t="s">
        <v>217</v>
      </c>
      <c r="BI2101" s="293" t="s">
        <v>496</v>
      </c>
      <c r="BJ2101" s="293" t="s">
        <v>4205</v>
      </c>
      <c r="BK2101" s="292" t="s">
        <v>175</v>
      </c>
      <c r="BL2101" s="294">
        <v>1212851.48666864</v>
      </c>
      <c r="BM2101" s="292" t="s">
        <v>309</v>
      </c>
      <c r="BN2101" s="294"/>
      <c r="BO2101" s="297">
        <v>39171</v>
      </c>
      <c r="BP2101" s="297">
        <v>48303</v>
      </c>
      <c r="BQ2101" s="297" t="s">
        <v>4195</v>
      </c>
      <c r="BR2101" s="297" t="s">
        <v>4771</v>
      </c>
      <c r="BS2101" s="297">
        <v>39171</v>
      </c>
      <c r="BT2101" s="297">
        <v>48303</v>
      </c>
      <c r="BU2101" s="294">
        <v>53138.720000000001</v>
      </c>
      <c r="BV2101" s="294">
        <v>61.57</v>
      </c>
      <c r="BW2101" s="294">
        <v>0</v>
      </c>
    </row>
    <row r="2102" spans="1:75" s="289" customFormat="1" ht="18.2" customHeight="1" x14ac:dyDescent="0.15">
      <c r="A2102" s="298">
        <v>2100</v>
      </c>
      <c r="B2102" s="299" t="s">
        <v>305</v>
      </c>
      <c r="C2102" s="299" t="s">
        <v>306</v>
      </c>
      <c r="D2102" s="313">
        <v>45170</v>
      </c>
      <c r="E2102" s="300" t="s">
        <v>3150</v>
      </c>
      <c r="F2102" s="309">
        <v>0</v>
      </c>
      <c r="G2102" s="309">
        <v>0</v>
      </c>
      <c r="H2102" s="302">
        <v>8521.23</v>
      </c>
      <c r="I2102" s="302">
        <v>0</v>
      </c>
      <c r="J2102" s="302">
        <v>0</v>
      </c>
      <c r="K2102" s="302">
        <v>8521.23</v>
      </c>
      <c r="L2102" s="302">
        <v>162.72</v>
      </c>
      <c r="M2102" s="302">
        <v>0</v>
      </c>
      <c r="N2102" s="302">
        <v>0</v>
      </c>
      <c r="O2102" s="302">
        <v>162.72</v>
      </c>
      <c r="P2102" s="302">
        <v>0</v>
      </c>
      <c r="Q2102" s="302">
        <v>0</v>
      </c>
      <c r="R2102" s="302">
        <v>8358.51</v>
      </c>
      <c r="S2102" s="302">
        <v>0</v>
      </c>
      <c r="T2102" s="302">
        <v>67.459999999999994</v>
      </c>
      <c r="U2102" s="302">
        <v>0</v>
      </c>
      <c r="V2102" s="302">
        <v>0</v>
      </c>
      <c r="W2102" s="302">
        <v>67.459999999999994</v>
      </c>
      <c r="X2102" s="302">
        <v>0</v>
      </c>
      <c r="Y2102" s="302">
        <v>0</v>
      </c>
      <c r="Z2102" s="302">
        <v>0</v>
      </c>
      <c r="AA2102" s="302">
        <v>37.47</v>
      </c>
      <c r="AB2102" s="302">
        <v>0</v>
      </c>
      <c r="AC2102" s="302">
        <v>0</v>
      </c>
      <c r="AD2102" s="302">
        <v>0</v>
      </c>
      <c r="AE2102" s="302">
        <v>0</v>
      </c>
      <c r="AF2102" s="302">
        <v>-11.53</v>
      </c>
      <c r="AG2102" s="302">
        <v>11.64</v>
      </c>
      <c r="AH2102" s="302">
        <v>36.1</v>
      </c>
      <c r="AI2102" s="302">
        <v>0</v>
      </c>
      <c r="AJ2102" s="302">
        <v>0</v>
      </c>
      <c r="AK2102" s="302">
        <v>0</v>
      </c>
      <c r="AL2102" s="302">
        <v>0</v>
      </c>
      <c r="AM2102" s="302">
        <v>0</v>
      </c>
      <c r="AN2102" s="302">
        <v>0</v>
      </c>
      <c r="AO2102" s="302">
        <v>0</v>
      </c>
      <c r="AP2102" s="302">
        <v>0.4</v>
      </c>
      <c r="AQ2102" s="302">
        <v>0</v>
      </c>
      <c r="AR2102" s="302">
        <v>0.34</v>
      </c>
      <c r="AS2102" s="302">
        <v>0</v>
      </c>
      <c r="AT2102" s="295">
        <f t="shared" si="32"/>
        <v>303.91999999999996</v>
      </c>
      <c r="AU2102" s="302">
        <v>0</v>
      </c>
      <c r="AV2102" s="302">
        <v>0</v>
      </c>
      <c r="AW2102" s="303">
        <v>43</v>
      </c>
      <c r="AX2102" s="303">
        <v>240</v>
      </c>
      <c r="AY2102" s="302">
        <v>252000</v>
      </c>
      <c r="AZ2102" s="302">
        <v>24693.39</v>
      </c>
      <c r="BA2102" s="301">
        <v>37.658723999999999</v>
      </c>
      <c r="BB2102" s="301">
        <v>12.7471692279286</v>
      </c>
      <c r="BC2102" s="301">
        <v>9.5</v>
      </c>
      <c r="BD2102" s="301"/>
      <c r="BE2102" s="300" t="s">
        <v>4204</v>
      </c>
      <c r="BF2102" s="298"/>
      <c r="BG2102" s="300" t="s">
        <v>312</v>
      </c>
      <c r="BH2102" s="300" t="s">
        <v>188</v>
      </c>
      <c r="BI2102" s="300" t="s">
        <v>313</v>
      </c>
      <c r="BJ2102" s="300" t="s">
        <v>103</v>
      </c>
      <c r="BK2102" s="299" t="s">
        <v>175</v>
      </c>
      <c r="BL2102" s="301">
        <v>65456.294226960003</v>
      </c>
      <c r="BM2102" s="299" t="s">
        <v>309</v>
      </c>
      <c r="BN2102" s="301"/>
      <c r="BO2102" s="304">
        <v>39198</v>
      </c>
      <c r="BP2102" s="304">
        <v>46503</v>
      </c>
      <c r="BQ2102" s="297" t="s">
        <v>4757</v>
      </c>
      <c r="BR2102" s="297" t="s">
        <v>4764</v>
      </c>
      <c r="BS2102" s="297">
        <v>39198</v>
      </c>
      <c r="BT2102" s="297">
        <v>46503</v>
      </c>
      <c r="BU2102" s="301">
        <v>0</v>
      </c>
      <c r="BV2102" s="301">
        <v>37.47</v>
      </c>
      <c r="BW2102" s="301">
        <v>0</v>
      </c>
    </row>
    <row r="2103" spans="1:75" s="289" customFormat="1" ht="18.2" customHeight="1" x14ac:dyDescent="0.15">
      <c r="A2103" s="291">
        <v>2101</v>
      </c>
      <c r="B2103" s="292" t="s">
        <v>305</v>
      </c>
      <c r="C2103" s="292" t="s">
        <v>306</v>
      </c>
      <c r="D2103" s="312">
        <v>45170</v>
      </c>
      <c r="E2103" s="293" t="s">
        <v>3151</v>
      </c>
      <c r="F2103" s="308">
        <v>135</v>
      </c>
      <c r="G2103" s="308">
        <v>134</v>
      </c>
      <c r="H2103" s="295">
        <v>11024.68</v>
      </c>
      <c r="I2103" s="295">
        <v>17815.54</v>
      </c>
      <c r="J2103" s="295">
        <v>0</v>
      </c>
      <c r="K2103" s="295">
        <v>28840.22</v>
      </c>
      <c r="L2103" s="295">
        <v>216.19</v>
      </c>
      <c r="M2103" s="295">
        <v>0</v>
      </c>
      <c r="N2103" s="295">
        <v>0</v>
      </c>
      <c r="O2103" s="295">
        <v>0</v>
      </c>
      <c r="P2103" s="295">
        <v>0</v>
      </c>
      <c r="Q2103" s="295">
        <v>0</v>
      </c>
      <c r="R2103" s="295">
        <v>28840.22</v>
      </c>
      <c r="S2103" s="295">
        <v>22832.31</v>
      </c>
      <c r="T2103" s="295">
        <v>87.28</v>
      </c>
      <c r="U2103" s="295">
        <v>0</v>
      </c>
      <c r="V2103" s="295">
        <v>0</v>
      </c>
      <c r="W2103" s="295">
        <v>0</v>
      </c>
      <c r="X2103" s="295">
        <v>0</v>
      </c>
      <c r="Y2103" s="295">
        <v>0</v>
      </c>
      <c r="Z2103" s="295">
        <v>22919.59</v>
      </c>
      <c r="AA2103" s="295">
        <v>0</v>
      </c>
      <c r="AB2103" s="295">
        <v>0</v>
      </c>
      <c r="AC2103" s="295">
        <v>0</v>
      </c>
      <c r="AD2103" s="295">
        <v>0</v>
      </c>
      <c r="AE2103" s="295">
        <v>0</v>
      </c>
      <c r="AF2103" s="295">
        <v>0</v>
      </c>
      <c r="AG2103" s="295">
        <v>0</v>
      </c>
      <c r="AH2103" s="295">
        <v>0</v>
      </c>
      <c r="AI2103" s="295">
        <v>0</v>
      </c>
      <c r="AJ2103" s="295">
        <v>0</v>
      </c>
      <c r="AK2103" s="295">
        <v>0</v>
      </c>
      <c r="AL2103" s="295">
        <v>0</v>
      </c>
      <c r="AM2103" s="295">
        <v>0</v>
      </c>
      <c r="AN2103" s="295">
        <v>0</v>
      </c>
      <c r="AO2103" s="295">
        <v>0</v>
      </c>
      <c r="AP2103" s="295">
        <v>0</v>
      </c>
      <c r="AQ2103" s="295">
        <v>0</v>
      </c>
      <c r="AR2103" s="295">
        <v>0</v>
      </c>
      <c r="AS2103" s="295">
        <v>0</v>
      </c>
      <c r="AT2103" s="295">
        <f t="shared" si="32"/>
        <v>0</v>
      </c>
      <c r="AU2103" s="295">
        <v>18031.73</v>
      </c>
      <c r="AV2103" s="295">
        <v>22919.59</v>
      </c>
      <c r="AW2103" s="296">
        <v>42</v>
      </c>
      <c r="AX2103" s="296">
        <v>240</v>
      </c>
      <c r="AY2103" s="295">
        <v>310000.01</v>
      </c>
      <c r="AZ2103" s="295">
        <v>32556.83</v>
      </c>
      <c r="BA2103" s="294">
        <v>40.232007000000003</v>
      </c>
      <c r="BB2103" s="294">
        <v>35.639217114244197</v>
      </c>
      <c r="BC2103" s="294">
        <v>9.5</v>
      </c>
      <c r="BD2103" s="294"/>
      <c r="BE2103" s="293" t="s">
        <v>4204</v>
      </c>
      <c r="BF2103" s="291"/>
      <c r="BG2103" s="293" t="s">
        <v>344</v>
      </c>
      <c r="BH2103" s="293" t="s">
        <v>213</v>
      </c>
      <c r="BI2103" s="293" t="s">
        <v>534</v>
      </c>
      <c r="BJ2103" s="293" t="s">
        <v>4205</v>
      </c>
      <c r="BK2103" s="292" t="s">
        <v>175</v>
      </c>
      <c r="BL2103" s="294">
        <v>225850.53148112001</v>
      </c>
      <c r="BM2103" s="292" t="s">
        <v>309</v>
      </c>
      <c r="BN2103" s="294"/>
      <c r="BO2103" s="297">
        <v>39154</v>
      </c>
      <c r="BP2103" s="297">
        <v>46459</v>
      </c>
      <c r="BQ2103" s="297" t="s">
        <v>946</v>
      </c>
      <c r="BR2103" s="297" t="s">
        <v>4775</v>
      </c>
      <c r="BS2103" s="297">
        <v>39154</v>
      </c>
      <c r="BT2103" s="297">
        <v>46459</v>
      </c>
      <c r="BU2103" s="294">
        <v>14946.36</v>
      </c>
      <c r="BV2103" s="294">
        <v>49.39</v>
      </c>
      <c r="BW2103" s="294">
        <v>0</v>
      </c>
    </row>
    <row r="2104" spans="1:75" s="289" customFormat="1" ht="18.2" customHeight="1" x14ac:dyDescent="0.15">
      <c r="A2104" s="298">
        <v>2102</v>
      </c>
      <c r="B2104" s="299" t="s">
        <v>305</v>
      </c>
      <c r="C2104" s="299" t="s">
        <v>306</v>
      </c>
      <c r="D2104" s="313">
        <v>45170</v>
      </c>
      <c r="E2104" s="300" t="s">
        <v>3152</v>
      </c>
      <c r="F2104" s="309">
        <v>0</v>
      </c>
      <c r="G2104" s="309">
        <v>0</v>
      </c>
      <c r="H2104" s="302">
        <v>30080.240000000002</v>
      </c>
      <c r="I2104" s="302">
        <v>0</v>
      </c>
      <c r="J2104" s="302">
        <v>0</v>
      </c>
      <c r="K2104" s="302">
        <v>30080.240000000002</v>
      </c>
      <c r="L2104" s="302">
        <v>599.75</v>
      </c>
      <c r="M2104" s="302">
        <v>0</v>
      </c>
      <c r="N2104" s="302">
        <v>0</v>
      </c>
      <c r="O2104" s="302">
        <v>599.75</v>
      </c>
      <c r="P2104" s="302">
        <v>0</v>
      </c>
      <c r="Q2104" s="302">
        <v>0</v>
      </c>
      <c r="R2104" s="302">
        <v>29480.49</v>
      </c>
      <c r="S2104" s="302">
        <v>0</v>
      </c>
      <c r="T2104" s="302">
        <v>215.58</v>
      </c>
      <c r="U2104" s="302">
        <v>0</v>
      </c>
      <c r="V2104" s="302">
        <v>0</v>
      </c>
      <c r="W2104" s="302">
        <v>215.58</v>
      </c>
      <c r="X2104" s="302">
        <v>0</v>
      </c>
      <c r="Y2104" s="302">
        <v>0</v>
      </c>
      <c r="Z2104" s="302">
        <v>0</v>
      </c>
      <c r="AA2104" s="302">
        <v>60.61</v>
      </c>
      <c r="AB2104" s="302">
        <v>0</v>
      </c>
      <c r="AC2104" s="302">
        <v>0</v>
      </c>
      <c r="AD2104" s="302">
        <v>0</v>
      </c>
      <c r="AE2104" s="302">
        <v>0</v>
      </c>
      <c r="AF2104" s="302">
        <v>-40.200000000000003</v>
      </c>
      <c r="AG2104" s="302">
        <v>38.1</v>
      </c>
      <c r="AH2104" s="302">
        <v>115.28</v>
      </c>
      <c r="AI2104" s="302">
        <v>0</v>
      </c>
      <c r="AJ2104" s="302">
        <v>0</v>
      </c>
      <c r="AK2104" s="302">
        <v>0</v>
      </c>
      <c r="AL2104" s="302">
        <v>0</v>
      </c>
      <c r="AM2104" s="302">
        <v>0</v>
      </c>
      <c r="AN2104" s="302">
        <v>0</v>
      </c>
      <c r="AO2104" s="302">
        <v>0</v>
      </c>
      <c r="AP2104" s="302">
        <v>5.3</v>
      </c>
      <c r="AQ2104" s="302">
        <v>0</v>
      </c>
      <c r="AR2104" s="302">
        <v>36.69</v>
      </c>
      <c r="AS2104" s="302">
        <v>0</v>
      </c>
      <c r="AT2104" s="295">
        <f t="shared" si="32"/>
        <v>957.73</v>
      </c>
      <c r="AU2104" s="302">
        <v>0</v>
      </c>
      <c r="AV2104" s="302">
        <v>0</v>
      </c>
      <c r="AW2104" s="303">
        <v>42</v>
      </c>
      <c r="AX2104" s="303">
        <v>240</v>
      </c>
      <c r="AY2104" s="302">
        <v>401000.01</v>
      </c>
      <c r="AZ2104" s="302">
        <v>93269.95</v>
      </c>
      <c r="BA2104" s="301">
        <v>89.102245999999994</v>
      </c>
      <c r="BB2104" s="301">
        <v>28.163174443435899</v>
      </c>
      <c r="BC2104" s="301">
        <v>8.6</v>
      </c>
      <c r="BD2104" s="301"/>
      <c r="BE2104" s="300" t="s">
        <v>4204</v>
      </c>
      <c r="BF2104" s="298"/>
      <c r="BG2104" s="300" t="s">
        <v>310</v>
      </c>
      <c r="BH2104" s="300" t="s">
        <v>233</v>
      </c>
      <c r="BI2104" s="300" t="s">
        <v>608</v>
      </c>
      <c r="BJ2104" s="300" t="s">
        <v>103</v>
      </c>
      <c r="BK2104" s="299" t="s">
        <v>175</v>
      </c>
      <c r="BL2104" s="301">
        <v>230864.54731704001</v>
      </c>
      <c r="BM2104" s="299" t="s">
        <v>309</v>
      </c>
      <c r="BN2104" s="301"/>
      <c r="BO2104" s="304">
        <v>39154</v>
      </c>
      <c r="BP2104" s="304">
        <v>46459</v>
      </c>
      <c r="BQ2104" s="297" t="s">
        <v>4757</v>
      </c>
      <c r="BR2104" s="297" t="s">
        <v>4764</v>
      </c>
      <c r="BS2104" s="297">
        <v>39154</v>
      </c>
      <c r="BT2104" s="297">
        <v>46459</v>
      </c>
      <c r="BU2104" s="301">
        <v>0</v>
      </c>
      <c r="BV2104" s="301">
        <v>60.61</v>
      </c>
      <c r="BW2104" s="301">
        <v>0</v>
      </c>
    </row>
    <row r="2105" spans="1:75" s="289" customFormat="1" ht="18.2" customHeight="1" x14ac:dyDescent="0.15">
      <c r="A2105" s="291">
        <v>2103</v>
      </c>
      <c r="B2105" s="292" t="s">
        <v>305</v>
      </c>
      <c r="C2105" s="292" t="s">
        <v>306</v>
      </c>
      <c r="D2105" s="312">
        <v>45170</v>
      </c>
      <c r="E2105" s="293" t="s">
        <v>3153</v>
      </c>
      <c r="F2105" s="308">
        <v>0</v>
      </c>
      <c r="G2105" s="308">
        <v>0</v>
      </c>
      <c r="H2105" s="295">
        <v>24519.09</v>
      </c>
      <c r="I2105" s="295">
        <v>0</v>
      </c>
      <c r="J2105" s="295">
        <v>0</v>
      </c>
      <c r="K2105" s="295">
        <v>24519.09</v>
      </c>
      <c r="L2105" s="295">
        <v>154.16999999999999</v>
      </c>
      <c r="M2105" s="295">
        <v>0</v>
      </c>
      <c r="N2105" s="295">
        <v>0</v>
      </c>
      <c r="O2105" s="295">
        <v>154.16999999999999</v>
      </c>
      <c r="P2105" s="295">
        <v>0</v>
      </c>
      <c r="Q2105" s="295">
        <v>0</v>
      </c>
      <c r="R2105" s="295">
        <v>24364.92</v>
      </c>
      <c r="S2105" s="295">
        <v>0</v>
      </c>
      <c r="T2105" s="295">
        <v>196.15</v>
      </c>
      <c r="U2105" s="295">
        <v>0</v>
      </c>
      <c r="V2105" s="295">
        <v>0</v>
      </c>
      <c r="W2105" s="295">
        <v>196.15</v>
      </c>
      <c r="X2105" s="295">
        <v>0</v>
      </c>
      <c r="Y2105" s="295">
        <v>0</v>
      </c>
      <c r="Z2105" s="295">
        <v>0</v>
      </c>
      <c r="AA2105" s="295">
        <v>36.06</v>
      </c>
      <c r="AB2105" s="295">
        <v>0</v>
      </c>
      <c r="AC2105" s="295">
        <v>0</v>
      </c>
      <c r="AD2105" s="295">
        <v>0</v>
      </c>
      <c r="AE2105" s="295">
        <v>0</v>
      </c>
      <c r="AF2105" s="295">
        <v>-18.57</v>
      </c>
      <c r="AG2105" s="295">
        <v>19.32</v>
      </c>
      <c r="AH2105" s="295">
        <v>52.99</v>
      </c>
      <c r="AI2105" s="295">
        <v>0</v>
      </c>
      <c r="AJ2105" s="295">
        <v>0</v>
      </c>
      <c r="AK2105" s="295">
        <v>0</v>
      </c>
      <c r="AL2105" s="295">
        <v>0</v>
      </c>
      <c r="AM2105" s="295">
        <v>0</v>
      </c>
      <c r="AN2105" s="295">
        <v>0</v>
      </c>
      <c r="AO2105" s="295">
        <v>0</v>
      </c>
      <c r="AP2105" s="295">
        <v>49.26</v>
      </c>
      <c r="AQ2105" s="295">
        <v>0</v>
      </c>
      <c r="AR2105" s="295">
        <v>42.44</v>
      </c>
      <c r="AS2105" s="295">
        <v>0</v>
      </c>
      <c r="AT2105" s="295">
        <f t="shared" si="32"/>
        <v>446.93999999999994</v>
      </c>
      <c r="AU2105" s="295">
        <v>0</v>
      </c>
      <c r="AV2105" s="295">
        <v>0</v>
      </c>
      <c r="AW2105" s="296">
        <v>102</v>
      </c>
      <c r="AX2105" s="296">
        <v>300</v>
      </c>
      <c r="AY2105" s="295">
        <v>269999.99</v>
      </c>
      <c r="AZ2105" s="295">
        <v>39779.699999999997</v>
      </c>
      <c r="BA2105" s="294">
        <v>56.406599999999997</v>
      </c>
      <c r="BB2105" s="294">
        <v>34.548835121230198</v>
      </c>
      <c r="BC2105" s="294">
        <v>9.6</v>
      </c>
      <c r="BD2105" s="294"/>
      <c r="BE2105" s="293" t="s">
        <v>4204</v>
      </c>
      <c r="BF2105" s="291"/>
      <c r="BG2105" s="293" t="s">
        <v>358</v>
      </c>
      <c r="BH2105" s="293" t="s">
        <v>182</v>
      </c>
      <c r="BI2105" s="293" t="s">
        <v>548</v>
      </c>
      <c r="BJ2105" s="293" t="s">
        <v>103</v>
      </c>
      <c r="BK2105" s="292" t="s">
        <v>175</v>
      </c>
      <c r="BL2105" s="294">
        <v>190804.02755232001</v>
      </c>
      <c r="BM2105" s="292" t="s">
        <v>309</v>
      </c>
      <c r="BN2105" s="294"/>
      <c r="BO2105" s="297">
        <v>39147</v>
      </c>
      <c r="BP2105" s="297">
        <v>48279</v>
      </c>
      <c r="BQ2105" s="297" t="s">
        <v>4757</v>
      </c>
      <c r="BR2105" s="297" t="s">
        <v>4764</v>
      </c>
      <c r="BS2105" s="297">
        <v>39147</v>
      </c>
      <c r="BT2105" s="297">
        <v>48279</v>
      </c>
      <c r="BU2105" s="294">
        <v>0</v>
      </c>
      <c r="BV2105" s="294">
        <v>36.06</v>
      </c>
      <c r="BW2105" s="294">
        <v>0</v>
      </c>
    </row>
    <row r="2106" spans="1:75" s="289" customFormat="1" ht="18.2" customHeight="1" x14ac:dyDescent="0.15">
      <c r="A2106" s="298">
        <v>2104</v>
      </c>
      <c r="B2106" s="299" t="s">
        <v>305</v>
      </c>
      <c r="C2106" s="299" t="s">
        <v>306</v>
      </c>
      <c r="D2106" s="313">
        <v>45170</v>
      </c>
      <c r="E2106" s="300" t="s">
        <v>3154</v>
      </c>
      <c r="F2106" s="309">
        <v>116</v>
      </c>
      <c r="G2106" s="309">
        <v>115</v>
      </c>
      <c r="H2106" s="302">
        <v>25506.5</v>
      </c>
      <c r="I2106" s="302">
        <v>12031.74</v>
      </c>
      <c r="J2106" s="302">
        <v>0</v>
      </c>
      <c r="K2106" s="302">
        <v>37538.239999999998</v>
      </c>
      <c r="L2106" s="302">
        <v>160.41999999999999</v>
      </c>
      <c r="M2106" s="302">
        <v>0</v>
      </c>
      <c r="N2106" s="302">
        <v>0</v>
      </c>
      <c r="O2106" s="302">
        <v>0</v>
      </c>
      <c r="P2106" s="302">
        <v>0</v>
      </c>
      <c r="Q2106" s="302">
        <v>0</v>
      </c>
      <c r="R2106" s="302">
        <v>37538.239999999998</v>
      </c>
      <c r="S2106" s="302">
        <v>29864.48</v>
      </c>
      <c r="T2106" s="302">
        <v>204.05</v>
      </c>
      <c r="U2106" s="302">
        <v>0</v>
      </c>
      <c r="V2106" s="302">
        <v>0</v>
      </c>
      <c r="W2106" s="302">
        <v>0</v>
      </c>
      <c r="X2106" s="302">
        <v>0</v>
      </c>
      <c r="Y2106" s="302">
        <v>0</v>
      </c>
      <c r="Z2106" s="302">
        <v>30068.53</v>
      </c>
      <c r="AA2106" s="302">
        <v>0</v>
      </c>
      <c r="AB2106" s="302">
        <v>0</v>
      </c>
      <c r="AC2106" s="302">
        <v>0</v>
      </c>
      <c r="AD2106" s="302">
        <v>0</v>
      </c>
      <c r="AE2106" s="302">
        <v>0</v>
      </c>
      <c r="AF2106" s="302">
        <v>0</v>
      </c>
      <c r="AG2106" s="302">
        <v>0</v>
      </c>
      <c r="AH2106" s="302">
        <v>0</v>
      </c>
      <c r="AI2106" s="302">
        <v>0</v>
      </c>
      <c r="AJ2106" s="302">
        <v>0</v>
      </c>
      <c r="AK2106" s="302">
        <v>0</v>
      </c>
      <c r="AL2106" s="302">
        <v>0</v>
      </c>
      <c r="AM2106" s="302">
        <v>0</v>
      </c>
      <c r="AN2106" s="302">
        <v>0</v>
      </c>
      <c r="AO2106" s="302">
        <v>0</v>
      </c>
      <c r="AP2106" s="302">
        <v>0</v>
      </c>
      <c r="AQ2106" s="302">
        <v>0</v>
      </c>
      <c r="AR2106" s="302">
        <v>0</v>
      </c>
      <c r="AS2106" s="302">
        <v>0</v>
      </c>
      <c r="AT2106" s="295">
        <f t="shared" si="32"/>
        <v>0</v>
      </c>
      <c r="AU2106" s="302">
        <v>12192.16</v>
      </c>
      <c r="AV2106" s="302">
        <v>30068.53</v>
      </c>
      <c r="AW2106" s="303">
        <v>102</v>
      </c>
      <c r="AX2106" s="303">
        <v>300</v>
      </c>
      <c r="AY2106" s="302">
        <v>269999.99</v>
      </c>
      <c r="AZ2106" s="302">
        <v>41385.839999999997</v>
      </c>
      <c r="BA2106" s="301">
        <v>58.684066000000001</v>
      </c>
      <c r="BB2106" s="301">
        <v>53.228267293447203</v>
      </c>
      <c r="BC2106" s="301">
        <v>9.6</v>
      </c>
      <c r="BD2106" s="301"/>
      <c r="BE2106" s="300" t="s">
        <v>4204</v>
      </c>
      <c r="BF2106" s="298"/>
      <c r="BG2106" s="300" t="s">
        <v>358</v>
      </c>
      <c r="BH2106" s="300" t="s">
        <v>182</v>
      </c>
      <c r="BI2106" s="300" t="s">
        <v>548</v>
      </c>
      <c r="BJ2106" s="300" t="s">
        <v>4205</v>
      </c>
      <c r="BK2106" s="299" t="s">
        <v>175</v>
      </c>
      <c r="BL2106" s="301">
        <v>293965.56111104001</v>
      </c>
      <c r="BM2106" s="299" t="s">
        <v>309</v>
      </c>
      <c r="BN2106" s="301"/>
      <c r="BO2106" s="304">
        <v>39147</v>
      </c>
      <c r="BP2106" s="304">
        <v>48279</v>
      </c>
      <c r="BQ2106" s="297" t="s">
        <v>956</v>
      </c>
      <c r="BR2106" s="297" t="s">
        <v>4794</v>
      </c>
      <c r="BS2106" s="297">
        <v>39147</v>
      </c>
      <c r="BT2106" s="297">
        <v>48279</v>
      </c>
      <c r="BU2106" s="301">
        <v>12917.95</v>
      </c>
      <c r="BV2106" s="301">
        <v>37.520000000000003</v>
      </c>
      <c r="BW2106" s="301">
        <v>0</v>
      </c>
    </row>
    <row r="2107" spans="1:75" s="289" customFormat="1" ht="18.2" customHeight="1" x14ac:dyDescent="0.15">
      <c r="A2107" s="291">
        <v>2105</v>
      </c>
      <c r="B2107" s="292" t="s">
        <v>305</v>
      </c>
      <c r="C2107" s="292" t="s">
        <v>306</v>
      </c>
      <c r="D2107" s="312">
        <v>45170</v>
      </c>
      <c r="E2107" s="293" t="s">
        <v>3155</v>
      </c>
      <c r="F2107" s="308">
        <v>107</v>
      </c>
      <c r="G2107" s="308">
        <v>106</v>
      </c>
      <c r="H2107" s="295">
        <v>80434.600000000006</v>
      </c>
      <c r="I2107" s="295">
        <v>39301.21</v>
      </c>
      <c r="J2107" s="295">
        <v>0</v>
      </c>
      <c r="K2107" s="295">
        <v>119735.81</v>
      </c>
      <c r="L2107" s="295">
        <v>530.52</v>
      </c>
      <c r="M2107" s="295">
        <v>0</v>
      </c>
      <c r="N2107" s="295">
        <v>0</v>
      </c>
      <c r="O2107" s="295">
        <v>0</v>
      </c>
      <c r="P2107" s="295">
        <v>0</v>
      </c>
      <c r="Q2107" s="295">
        <v>0</v>
      </c>
      <c r="R2107" s="295">
        <v>119735.81</v>
      </c>
      <c r="S2107" s="295">
        <v>78037.61</v>
      </c>
      <c r="T2107" s="295">
        <v>576.45000000000005</v>
      </c>
      <c r="U2107" s="295">
        <v>0</v>
      </c>
      <c r="V2107" s="295">
        <v>0</v>
      </c>
      <c r="W2107" s="295">
        <v>0</v>
      </c>
      <c r="X2107" s="295">
        <v>0</v>
      </c>
      <c r="Y2107" s="295">
        <v>0</v>
      </c>
      <c r="Z2107" s="295">
        <v>78614.06</v>
      </c>
      <c r="AA2107" s="295">
        <v>0</v>
      </c>
      <c r="AB2107" s="295">
        <v>0</v>
      </c>
      <c r="AC2107" s="295">
        <v>0</v>
      </c>
      <c r="AD2107" s="295">
        <v>0</v>
      </c>
      <c r="AE2107" s="295">
        <v>0</v>
      </c>
      <c r="AF2107" s="295">
        <v>0</v>
      </c>
      <c r="AG2107" s="295">
        <v>0</v>
      </c>
      <c r="AH2107" s="295">
        <v>0</v>
      </c>
      <c r="AI2107" s="295">
        <v>0</v>
      </c>
      <c r="AJ2107" s="295">
        <v>0</v>
      </c>
      <c r="AK2107" s="295">
        <v>0</v>
      </c>
      <c r="AL2107" s="295">
        <v>0</v>
      </c>
      <c r="AM2107" s="295">
        <v>0</v>
      </c>
      <c r="AN2107" s="295">
        <v>0</v>
      </c>
      <c r="AO2107" s="295">
        <v>0</v>
      </c>
      <c r="AP2107" s="295">
        <v>0</v>
      </c>
      <c r="AQ2107" s="295">
        <v>0</v>
      </c>
      <c r="AR2107" s="295">
        <v>0</v>
      </c>
      <c r="AS2107" s="295">
        <v>0</v>
      </c>
      <c r="AT2107" s="295">
        <f t="shared" si="32"/>
        <v>0</v>
      </c>
      <c r="AU2107" s="295">
        <v>39831.730000000003</v>
      </c>
      <c r="AV2107" s="295">
        <v>78614.06</v>
      </c>
      <c r="AW2107" s="296">
        <v>102</v>
      </c>
      <c r="AX2107" s="296">
        <v>300</v>
      </c>
      <c r="AY2107" s="295">
        <v>580000.01</v>
      </c>
      <c r="AZ2107" s="295">
        <v>136329.95000000001</v>
      </c>
      <c r="BA2107" s="294">
        <v>90.000000999999997</v>
      </c>
      <c r="BB2107" s="294">
        <v>79.045162267981496</v>
      </c>
      <c r="BC2107" s="294">
        <v>8.6</v>
      </c>
      <c r="BD2107" s="294"/>
      <c r="BE2107" s="293" t="s">
        <v>4204</v>
      </c>
      <c r="BF2107" s="291"/>
      <c r="BG2107" s="293" t="s">
        <v>326</v>
      </c>
      <c r="BH2107" s="293" t="s">
        <v>239</v>
      </c>
      <c r="BI2107" s="293" t="s">
        <v>383</v>
      </c>
      <c r="BJ2107" s="293" t="s">
        <v>4205</v>
      </c>
      <c r="BK2107" s="292" t="s">
        <v>175</v>
      </c>
      <c r="BL2107" s="294">
        <v>937662.62274776003</v>
      </c>
      <c r="BM2107" s="292" t="s">
        <v>309</v>
      </c>
      <c r="BN2107" s="294"/>
      <c r="BO2107" s="297">
        <v>39148</v>
      </c>
      <c r="BP2107" s="297">
        <v>48280</v>
      </c>
      <c r="BQ2107" s="297" t="s">
        <v>931</v>
      </c>
      <c r="BR2107" s="297" t="s">
        <v>4779</v>
      </c>
      <c r="BS2107" s="297">
        <v>39148</v>
      </c>
      <c r="BT2107" s="297">
        <v>48280</v>
      </c>
      <c r="BU2107" s="294">
        <v>34492.239999999998</v>
      </c>
      <c r="BV2107" s="294">
        <v>94.03</v>
      </c>
      <c r="BW2107" s="294">
        <v>0</v>
      </c>
    </row>
    <row r="2108" spans="1:75" s="289" customFormat="1" ht="18.2" customHeight="1" x14ac:dyDescent="0.15">
      <c r="A2108" s="298">
        <v>2106</v>
      </c>
      <c r="B2108" s="299" t="s">
        <v>305</v>
      </c>
      <c r="C2108" s="299" t="s">
        <v>306</v>
      </c>
      <c r="D2108" s="313">
        <v>45170</v>
      </c>
      <c r="E2108" s="300" t="s">
        <v>3156</v>
      </c>
      <c r="F2108" s="309">
        <v>142</v>
      </c>
      <c r="G2108" s="309">
        <v>141</v>
      </c>
      <c r="H2108" s="302">
        <v>36440.379999999997</v>
      </c>
      <c r="I2108" s="302">
        <v>64337.8</v>
      </c>
      <c r="J2108" s="302">
        <v>0</v>
      </c>
      <c r="K2108" s="302">
        <v>100778.18</v>
      </c>
      <c r="L2108" s="302">
        <v>726.52</v>
      </c>
      <c r="M2108" s="302">
        <v>0</v>
      </c>
      <c r="N2108" s="302">
        <v>0</v>
      </c>
      <c r="O2108" s="302">
        <v>0</v>
      </c>
      <c r="P2108" s="302">
        <v>0</v>
      </c>
      <c r="Q2108" s="302">
        <v>0</v>
      </c>
      <c r="R2108" s="302">
        <v>100778.18</v>
      </c>
      <c r="S2108" s="302">
        <v>74563.41</v>
      </c>
      <c r="T2108" s="302">
        <v>261.16000000000003</v>
      </c>
      <c r="U2108" s="302">
        <v>0</v>
      </c>
      <c r="V2108" s="302">
        <v>0</v>
      </c>
      <c r="W2108" s="302">
        <v>0</v>
      </c>
      <c r="X2108" s="302">
        <v>0</v>
      </c>
      <c r="Y2108" s="302">
        <v>0</v>
      </c>
      <c r="Z2108" s="302">
        <v>74824.570000000007</v>
      </c>
      <c r="AA2108" s="302">
        <v>0</v>
      </c>
      <c r="AB2108" s="302">
        <v>0</v>
      </c>
      <c r="AC2108" s="302">
        <v>0</v>
      </c>
      <c r="AD2108" s="302">
        <v>0</v>
      </c>
      <c r="AE2108" s="302">
        <v>0</v>
      </c>
      <c r="AF2108" s="302">
        <v>0</v>
      </c>
      <c r="AG2108" s="302">
        <v>0</v>
      </c>
      <c r="AH2108" s="302">
        <v>0</v>
      </c>
      <c r="AI2108" s="302">
        <v>0</v>
      </c>
      <c r="AJ2108" s="302">
        <v>0</v>
      </c>
      <c r="AK2108" s="302">
        <v>0</v>
      </c>
      <c r="AL2108" s="302">
        <v>0</v>
      </c>
      <c r="AM2108" s="302">
        <v>0</v>
      </c>
      <c r="AN2108" s="302">
        <v>0</v>
      </c>
      <c r="AO2108" s="302">
        <v>0</v>
      </c>
      <c r="AP2108" s="302">
        <v>0</v>
      </c>
      <c r="AQ2108" s="302">
        <v>0</v>
      </c>
      <c r="AR2108" s="302">
        <v>0</v>
      </c>
      <c r="AS2108" s="302">
        <v>0</v>
      </c>
      <c r="AT2108" s="295">
        <f t="shared" si="32"/>
        <v>0</v>
      </c>
      <c r="AU2108" s="302">
        <v>65064.32</v>
      </c>
      <c r="AV2108" s="302">
        <v>74824.570000000007</v>
      </c>
      <c r="AW2108" s="303">
        <v>42</v>
      </c>
      <c r="AX2108" s="303">
        <v>240</v>
      </c>
      <c r="AY2108" s="302">
        <v>480999.99</v>
      </c>
      <c r="AZ2108" s="302">
        <v>112986.3</v>
      </c>
      <c r="BA2108" s="301">
        <v>90.000001999999995</v>
      </c>
      <c r="BB2108" s="301">
        <v>80.275541384719702</v>
      </c>
      <c r="BC2108" s="301">
        <v>8.6</v>
      </c>
      <c r="BD2108" s="301"/>
      <c r="BE2108" s="300" t="s">
        <v>4204</v>
      </c>
      <c r="BF2108" s="298"/>
      <c r="BG2108" s="300" t="s">
        <v>324</v>
      </c>
      <c r="BH2108" s="300" t="s">
        <v>235</v>
      </c>
      <c r="BI2108" s="300" t="s">
        <v>793</v>
      </c>
      <c r="BJ2108" s="300" t="s">
        <v>4205</v>
      </c>
      <c r="BK2108" s="299" t="s">
        <v>175</v>
      </c>
      <c r="BL2108" s="301">
        <v>789203.60228528001</v>
      </c>
      <c r="BM2108" s="299" t="s">
        <v>309</v>
      </c>
      <c r="BN2108" s="301"/>
      <c r="BO2108" s="304">
        <v>39157</v>
      </c>
      <c r="BP2108" s="304">
        <v>46462</v>
      </c>
      <c r="BQ2108" s="297" t="s">
        <v>929</v>
      </c>
      <c r="BR2108" s="297" t="s">
        <v>4777</v>
      </c>
      <c r="BS2108" s="297">
        <v>39157</v>
      </c>
      <c r="BT2108" s="297">
        <v>46462</v>
      </c>
      <c r="BU2108" s="301">
        <v>36525.35</v>
      </c>
      <c r="BV2108" s="301">
        <v>73.42</v>
      </c>
      <c r="BW2108" s="301">
        <v>0</v>
      </c>
    </row>
    <row r="2109" spans="1:75" s="289" customFormat="1" ht="18.2" customHeight="1" x14ac:dyDescent="0.15">
      <c r="A2109" s="291">
        <v>2107</v>
      </c>
      <c r="B2109" s="292" t="s">
        <v>305</v>
      </c>
      <c r="C2109" s="292" t="s">
        <v>306</v>
      </c>
      <c r="D2109" s="312">
        <v>45170</v>
      </c>
      <c r="E2109" s="293" t="s">
        <v>3157</v>
      </c>
      <c r="F2109" s="308">
        <v>137</v>
      </c>
      <c r="G2109" s="308">
        <v>136</v>
      </c>
      <c r="H2109" s="295">
        <v>37360.519999999997</v>
      </c>
      <c r="I2109" s="295">
        <v>19618.34</v>
      </c>
      <c r="J2109" s="295">
        <v>0</v>
      </c>
      <c r="K2109" s="295">
        <v>56978.86</v>
      </c>
      <c r="L2109" s="295">
        <v>236.1</v>
      </c>
      <c r="M2109" s="295">
        <v>0</v>
      </c>
      <c r="N2109" s="295">
        <v>0</v>
      </c>
      <c r="O2109" s="295">
        <v>0</v>
      </c>
      <c r="P2109" s="295">
        <v>0</v>
      </c>
      <c r="Q2109" s="295">
        <v>0</v>
      </c>
      <c r="R2109" s="295">
        <v>56978.86</v>
      </c>
      <c r="S2109" s="295">
        <v>52519.27</v>
      </c>
      <c r="T2109" s="295">
        <v>295.77</v>
      </c>
      <c r="U2109" s="295">
        <v>0</v>
      </c>
      <c r="V2109" s="295">
        <v>0</v>
      </c>
      <c r="W2109" s="295">
        <v>0</v>
      </c>
      <c r="X2109" s="295">
        <v>0</v>
      </c>
      <c r="Y2109" s="295">
        <v>0</v>
      </c>
      <c r="Z2109" s="295">
        <v>52815.040000000001</v>
      </c>
      <c r="AA2109" s="295">
        <v>0</v>
      </c>
      <c r="AB2109" s="295">
        <v>0</v>
      </c>
      <c r="AC2109" s="295">
        <v>0</v>
      </c>
      <c r="AD2109" s="295">
        <v>0</v>
      </c>
      <c r="AE2109" s="295">
        <v>0</v>
      </c>
      <c r="AF2109" s="295">
        <v>0</v>
      </c>
      <c r="AG2109" s="295">
        <v>0</v>
      </c>
      <c r="AH2109" s="295">
        <v>0</v>
      </c>
      <c r="AI2109" s="295">
        <v>0</v>
      </c>
      <c r="AJ2109" s="295">
        <v>0</v>
      </c>
      <c r="AK2109" s="295">
        <v>0</v>
      </c>
      <c r="AL2109" s="295">
        <v>0</v>
      </c>
      <c r="AM2109" s="295">
        <v>0</v>
      </c>
      <c r="AN2109" s="295">
        <v>0</v>
      </c>
      <c r="AO2109" s="295">
        <v>0</v>
      </c>
      <c r="AP2109" s="295">
        <v>0</v>
      </c>
      <c r="AQ2109" s="295">
        <v>0</v>
      </c>
      <c r="AR2109" s="295">
        <v>0</v>
      </c>
      <c r="AS2109" s="295">
        <v>0</v>
      </c>
      <c r="AT2109" s="295">
        <f t="shared" si="32"/>
        <v>0</v>
      </c>
      <c r="AU2109" s="295">
        <v>19854.439999999999</v>
      </c>
      <c r="AV2109" s="295">
        <v>52815.040000000001</v>
      </c>
      <c r="AW2109" s="296">
        <v>102</v>
      </c>
      <c r="AX2109" s="296">
        <v>300</v>
      </c>
      <c r="AY2109" s="295">
        <v>259100.02</v>
      </c>
      <c r="AZ2109" s="295">
        <v>60875.44</v>
      </c>
      <c r="BA2109" s="294">
        <v>89.999996999999993</v>
      </c>
      <c r="BB2109" s="294">
        <v>84.239181335911795</v>
      </c>
      <c r="BC2109" s="294">
        <v>9.5</v>
      </c>
      <c r="BD2109" s="294"/>
      <c r="BE2109" s="293" t="s">
        <v>4204</v>
      </c>
      <c r="BF2109" s="291"/>
      <c r="BG2109" s="293" t="s">
        <v>312</v>
      </c>
      <c r="BH2109" s="293" t="s">
        <v>221</v>
      </c>
      <c r="BI2109" s="293" t="s">
        <v>798</v>
      </c>
      <c r="BJ2109" s="293" t="s">
        <v>4205</v>
      </c>
      <c r="BK2109" s="292" t="s">
        <v>175</v>
      </c>
      <c r="BL2109" s="294">
        <v>446206.92263056</v>
      </c>
      <c r="BM2109" s="292" t="s">
        <v>309</v>
      </c>
      <c r="BN2109" s="294"/>
      <c r="BO2109" s="297">
        <v>39153</v>
      </c>
      <c r="BP2109" s="297">
        <v>48285</v>
      </c>
      <c r="BQ2109" s="297" t="s">
        <v>955</v>
      </c>
      <c r="BR2109" s="297" t="s">
        <v>4778</v>
      </c>
      <c r="BS2109" s="297">
        <v>39153</v>
      </c>
      <c r="BT2109" s="297">
        <v>48285</v>
      </c>
      <c r="BU2109" s="294">
        <v>19873.580000000002</v>
      </c>
      <c r="BV2109" s="294">
        <v>42.28</v>
      </c>
      <c r="BW2109" s="294">
        <v>0</v>
      </c>
    </row>
    <row r="2110" spans="1:75" s="289" customFormat="1" ht="18.2" customHeight="1" x14ac:dyDescent="0.15">
      <c r="A2110" s="298">
        <v>2108</v>
      </c>
      <c r="B2110" s="299" t="s">
        <v>305</v>
      </c>
      <c r="C2110" s="299" t="s">
        <v>306</v>
      </c>
      <c r="D2110" s="313">
        <v>45170</v>
      </c>
      <c r="E2110" s="300" t="s">
        <v>3158</v>
      </c>
      <c r="F2110" s="309">
        <v>140</v>
      </c>
      <c r="G2110" s="309">
        <v>139</v>
      </c>
      <c r="H2110" s="302">
        <v>93567.85</v>
      </c>
      <c r="I2110" s="302">
        <v>55068.18</v>
      </c>
      <c r="J2110" s="302">
        <v>0</v>
      </c>
      <c r="K2110" s="302">
        <v>148636.03</v>
      </c>
      <c r="L2110" s="302">
        <v>627.04</v>
      </c>
      <c r="M2110" s="302">
        <v>0</v>
      </c>
      <c r="N2110" s="302">
        <v>0</v>
      </c>
      <c r="O2110" s="302">
        <v>0</v>
      </c>
      <c r="P2110" s="302">
        <v>0</v>
      </c>
      <c r="Q2110" s="302">
        <v>0</v>
      </c>
      <c r="R2110" s="302">
        <v>148636.03</v>
      </c>
      <c r="S2110" s="302">
        <v>124735.17</v>
      </c>
      <c r="T2110" s="302">
        <v>670.57</v>
      </c>
      <c r="U2110" s="302">
        <v>0</v>
      </c>
      <c r="V2110" s="302">
        <v>0</v>
      </c>
      <c r="W2110" s="302">
        <v>0</v>
      </c>
      <c r="X2110" s="302">
        <v>0</v>
      </c>
      <c r="Y2110" s="302">
        <v>0</v>
      </c>
      <c r="Z2110" s="302">
        <v>125405.74</v>
      </c>
      <c r="AA2110" s="302">
        <v>0</v>
      </c>
      <c r="AB2110" s="302">
        <v>0</v>
      </c>
      <c r="AC2110" s="302">
        <v>0</v>
      </c>
      <c r="AD2110" s="302">
        <v>0</v>
      </c>
      <c r="AE2110" s="302">
        <v>0</v>
      </c>
      <c r="AF2110" s="302">
        <v>0</v>
      </c>
      <c r="AG2110" s="302">
        <v>0</v>
      </c>
      <c r="AH2110" s="302">
        <v>0</v>
      </c>
      <c r="AI2110" s="302">
        <v>0</v>
      </c>
      <c r="AJ2110" s="302">
        <v>0</v>
      </c>
      <c r="AK2110" s="302">
        <v>0</v>
      </c>
      <c r="AL2110" s="302">
        <v>0</v>
      </c>
      <c r="AM2110" s="302">
        <v>0</v>
      </c>
      <c r="AN2110" s="302">
        <v>0</v>
      </c>
      <c r="AO2110" s="302">
        <v>0</v>
      </c>
      <c r="AP2110" s="302">
        <v>0</v>
      </c>
      <c r="AQ2110" s="302">
        <v>0</v>
      </c>
      <c r="AR2110" s="302">
        <v>0</v>
      </c>
      <c r="AS2110" s="302">
        <v>0</v>
      </c>
      <c r="AT2110" s="295">
        <f t="shared" si="32"/>
        <v>0</v>
      </c>
      <c r="AU2110" s="302">
        <v>55695.22</v>
      </c>
      <c r="AV2110" s="302">
        <v>125405.74</v>
      </c>
      <c r="AW2110" s="303">
        <v>102</v>
      </c>
      <c r="AX2110" s="303">
        <v>300</v>
      </c>
      <c r="AY2110" s="302">
        <v>722499.99</v>
      </c>
      <c r="AZ2110" s="302">
        <v>159808.57</v>
      </c>
      <c r="BA2110" s="301">
        <v>84.809690000000003</v>
      </c>
      <c r="BB2110" s="301">
        <v>78.880473225751899</v>
      </c>
      <c r="BC2110" s="301">
        <v>8.6</v>
      </c>
      <c r="BD2110" s="301"/>
      <c r="BE2110" s="300" t="s">
        <v>4204</v>
      </c>
      <c r="BF2110" s="298"/>
      <c r="BG2110" s="300" t="s">
        <v>326</v>
      </c>
      <c r="BH2110" s="300" t="s">
        <v>217</v>
      </c>
      <c r="BI2110" s="300" t="s">
        <v>496</v>
      </c>
      <c r="BJ2110" s="300" t="s">
        <v>4205</v>
      </c>
      <c r="BK2110" s="299" t="s">
        <v>175</v>
      </c>
      <c r="BL2110" s="301">
        <v>1163983.01998888</v>
      </c>
      <c r="BM2110" s="299" t="s">
        <v>309</v>
      </c>
      <c r="BN2110" s="301"/>
      <c r="BO2110" s="304">
        <v>39171</v>
      </c>
      <c r="BP2110" s="304">
        <v>48303</v>
      </c>
      <c r="BQ2110" s="297" t="s">
        <v>1021</v>
      </c>
      <c r="BR2110" s="297" t="s">
        <v>4799</v>
      </c>
      <c r="BS2110" s="297">
        <v>39171</v>
      </c>
      <c r="BT2110" s="297">
        <v>48303</v>
      </c>
      <c r="BU2110" s="301">
        <v>52748.87</v>
      </c>
      <c r="BV2110" s="301">
        <v>110.23</v>
      </c>
      <c r="BW2110" s="301">
        <v>0</v>
      </c>
    </row>
    <row r="2111" spans="1:75" s="289" customFormat="1" ht="18.2" customHeight="1" x14ac:dyDescent="0.15">
      <c r="A2111" s="291">
        <v>2109</v>
      </c>
      <c r="B2111" s="292" t="s">
        <v>305</v>
      </c>
      <c r="C2111" s="292" t="s">
        <v>306</v>
      </c>
      <c r="D2111" s="312">
        <v>45170</v>
      </c>
      <c r="E2111" s="293" t="s">
        <v>3159</v>
      </c>
      <c r="F2111" s="308">
        <v>157</v>
      </c>
      <c r="G2111" s="308">
        <v>156</v>
      </c>
      <c r="H2111" s="295">
        <v>36151.550000000003</v>
      </c>
      <c r="I2111" s="295">
        <v>24672.11</v>
      </c>
      <c r="J2111" s="295">
        <v>0</v>
      </c>
      <c r="K2111" s="295">
        <v>60823.66</v>
      </c>
      <c r="L2111" s="295">
        <v>263.20999999999998</v>
      </c>
      <c r="M2111" s="295">
        <v>0</v>
      </c>
      <c r="N2111" s="295">
        <v>0</v>
      </c>
      <c r="O2111" s="295">
        <v>0</v>
      </c>
      <c r="P2111" s="295">
        <v>0</v>
      </c>
      <c r="Q2111" s="295">
        <v>0</v>
      </c>
      <c r="R2111" s="295">
        <v>60823.66</v>
      </c>
      <c r="S2111" s="295">
        <v>56806.69</v>
      </c>
      <c r="T2111" s="295">
        <v>259.08999999999997</v>
      </c>
      <c r="U2111" s="295">
        <v>0</v>
      </c>
      <c r="V2111" s="295">
        <v>0</v>
      </c>
      <c r="W2111" s="295">
        <v>0</v>
      </c>
      <c r="X2111" s="295">
        <v>0</v>
      </c>
      <c r="Y2111" s="295">
        <v>0</v>
      </c>
      <c r="Z2111" s="295">
        <v>57065.78</v>
      </c>
      <c r="AA2111" s="295">
        <v>0</v>
      </c>
      <c r="AB2111" s="295">
        <v>0</v>
      </c>
      <c r="AC2111" s="295">
        <v>0</v>
      </c>
      <c r="AD2111" s="295">
        <v>0</v>
      </c>
      <c r="AE2111" s="295">
        <v>0</v>
      </c>
      <c r="AF2111" s="295">
        <v>0</v>
      </c>
      <c r="AG2111" s="295">
        <v>0</v>
      </c>
      <c r="AH2111" s="295">
        <v>0</v>
      </c>
      <c r="AI2111" s="295">
        <v>0</v>
      </c>
      <c r="AJ2111" s="295">
        <v>0</v>
      </c>
      <c r="AK2111" s="295">
        <v>0</v>
      </c>
      <c r="AL2111" s="295">
        <v>0</v>
      </c>
      <c r="AM2111" s="295">
        <v>0</v>
      </c>
      <c r="AN2111" s="295">
        <v>0</v>
      </c>
      <c r="AO2111" s="295">
        <v>0</v>
      </c>
      <c r="AP2111" s="295">
        <v>0</v>
      </c>
      <c r="AQ2111" s="295">
        <v>0</v>
      </c>
      <c r="AR2111" s="295">
        <v>0</v>
      </c>
      <c r="AS2111" s="295">
        <v>0</v>
      </c>
      <c r="AT2111" s="295">
        <f t="shared" si="32"/>
        <v>0</v>
      </c>
      <c r="AU2111" s="295">
        <v>24935.32</v>
      </c>
      <c r="AV2111" s="295">
        <v>57065.78</v>
      </c>
      <c r="AW2111" s="296">
        <v>106</v>
      </c>
      <c r="AX2111" s="296">
        <v>300</v>
      </c>
      <c r="AY2111" s="295">
        <v>286621</v>
      </c>
      <c r="AZ2111" s="295">
        <v>64323.87</v>
      </c>
      <c r="BA2111" s="294">
        <v>85.722960999999998</v>
      </c>
      <c r="BB2111" s="294">
        <v>81.058310609378097</v>
      </c>
      <c r="BC2111" s="294">
        <v>8.6</v>
      </c>
      <c r="BD2111" s="294"/>
      <c r="BE2111" s="293" t="s">
        <v>4204</v>
      </c>
      <c r="BF2111" s="291"/>
      <c r="BG2111" s="293" t="s">
        <v>351</v>
      </c>
      <c r="BH2111" s="293" t="s">
        <v>444</v>
      </c>
      <c r="BI2111" s="293" t="s">
        <v>854</v>
      </c>
      <c r="BJ2111" s="293" t="s">
        <v>4205</v>
      </c>
      <c r="BK2111" s="292" t="s">
        <v>175</v>
      </c>
      <c r="BL2111" s="294">
        <v>476315.92053136003</v>
      </c>
      <c r="BM2111" s="292" t="s">
        <v>309</v>
      </c>
      <c r="BN2111" s="294"/>
      <c r="BO2111" s="297">
        <v>39267</v>
      </c>
      <c r="BP2111" s="297">
        <v>48399</v>
      </c>
      <c r="BQ2111" s="297" t="s">
        <v>948</v>
      </c>
      <c r="BR2111" s="297" t="s">
        <v>4772</v>
      </c>
      <c r="BS2111" s="297">
        <v>39267</v>
      </c>
      <c r="BT2111" s="297">
        <v>48399</v>
      </c>
      <c r="BU2111" s="294">
        <v>23958.560000000001</v>
      </c>
      <c r="BV2111" s="294">
        <v>44.37</v>
      </c>
      <c r="BW2111" s="294">
        <v>0</v>
      </c>
    </row>
    <row r="2112" spans="1:75" s="289" customFormat="1" ht="18.2" customHeight="1" x14ac:dyDescent="0.15">
      <c r="A2112" s="298">
        <v>2110</v>
      </c>
      <c r="B2112" s="299" t="s">
        <v>305</v>
      </c>
      <c r="C2112" s="299" t="s">
        <v>306</v>
      </c>
      <c r="D2112" s="313">
        <v>45170</v>
      </c>
      <c r="E2112" s="300" t="s">
        <v>3160</v>
      </c>
      <c r="F2112" s="309">
        <v>6</v>
      </c>
      <c r="G2112" s="309">
        <v>5</v>
      </c>
      <c r="H2112" s="302">
        <v>22905.88</v>
      </c>
      <c r="I2112" s="302">
        <v>2233.02</v>
      </c>
      <c r="J2112" s="302">
        <v>0</v>
      </c>
      <c r="K2112" s="302">
        <v>25138.9</v>
      </c>
      <c r="L2112" s="302">
        <v>518.94000000000005</v>
      </c>
      <c r="M2112" s="302">
        <v>0</v>
      </c>
      <c r="N2112" s="302">
        <v>0</v>
      </c>
      <c r="O2112" s="302">
        <v>0</v>
      </c>
      <c r="P2112" s="302">
        <v>0</v>
      </c>
      <c r="Q2112" s="302">
        <v>0</v>
      </c>
      <c r="R2112" s="302">
        <v>25138.9</v>
      </c>
      <c r="S2112" s="302">
        <v>693.3</v>
      </c>
      <c r="T2112" s="302">
        <v>164.16</v>
      </c>
      <c r="U2112" s="302">
        <v>0</v>
      </c>
      <c r="V2112" s="302">
        <v>0</v>
      </c>
      <c r="W2112" s="302">
        <v>0</v>
      </c>
      <c r="X2112" s="302">
        <v>0</v>
      </c>
      <c r="Y2112" s="302">
        <v>0</v>
      </c>
      <c r="Z2112" s="302">
        <v>857.46</v>
      </c>
      <c r="AA2112" s="302">
        <v>0</v>
      </c>
      <c r="AB2112" s="302">
        <v>0</v>
      </c>
      <c r="AC2112" s="302">
        <v>0</v>
      </c>
      <c r="AD2112" s="302">
        <v>0</v>
      </c>
      <c r="AE2112" s="302">
        <v>0</v>
      </c>
      <c r="AF2112" s="302">
        <v>0</v>
      </c>
      <c r="AG2112" s="302">
        <v>0</v>
      </c>
      <c r="AH2112" s="302">
        <v>0</v>
      </c>
      <c r="AI2112" s="302">
        <v>0</v>
      </c>
      <c r="AJ2112" s="302">
        <v>0</v>
      </c>
      <c r="AK2112" s="302">
        <v>0</v>
      </c>
      <c r="AL2112" s="302">
        <v>0</v>
      </c>
      <c r="AM2112" s="302">
        <v>0</v>
      </c>
      <c r="AN2112" s="302">
        <v>0</v>
      </c>
      <c r="AO2112" s="302">
        <v>0</v>
      </c>
      <c r="AP2112" s="302">
        <v>0</v>
      </c>
      <c r="AQ2112" s="302">
        <v>0</v>
      </c>
      <c r="AR2112" s="302">
        <v>0</v>
      </c>
      <c r="AS2112" s="302">
        <v>0</v>
      </c>
      <c r="AT2112" s="295">
        <f t="shared" si="32"/>
        <v>0</v>
      </c>
      <c r="AU2112" s="302">
        <v>2751.96</v>
      </c>
      <c r="AV2112" s="302">
        <v>857.46</v>
      </c>
      <c r="AW2112" s="303">
        <v>102</v>
      </c>
      <c r="AX2112" s="303">
        <v>300</v>
      </c>
      <c r="AY2112" s="302">
        <v>502999.99</v>
      </c>
      <c r="AZ2112" s="302">
        <v>84127.75</v>
      </c>
      <c r="BA2112" s="301">
        <v>64.046841999999998</v>
      </c>
      <c r="BB2112" s="301">
        <v>19.138359891400899</v>
      </c>
      <c r="BC2112" s="301">
        <v>8.6</v>
      </c>
      <c r="BD2112" s="301"/>
      <c r="BE2112" s="300" t="s">
        <v>4204</v>
      </c>
      <c r="BF2112" s="298"/>
      <c r="BG2112" s="300" t="s">
        <v>397</v>
      </c>
      <c r="BH2112" s="300" t="s">
        <v>215</v>
      </c>
      <c r="BI2112" s="300" t="s">
        <v>637</v>
      </c>
      <c r="BJ2112" s="300" t="s">
        <v>177</v>
      </c>
      <c r="BK2112" s="299" t="s">
        <v>175</v>
      </c>
      <c r="BL2112" s="301">
        <v>196865.13923440001</v>
      </c>
      <c r="BM2112" s="299" t="s">
        <v>309</v>
      </c>
      <c r="BN2112" s="301"/>
      <c r="BO2112" s="304">
        <v>39149</v>
      </c>
      <c r="BP2112" s="304">
        <v>48281</v>
      </c>
      <c r="BQ2112" s="297" t="s">
        <v>929</v>
      </c>
      <c r="BR2112" s="297" t="s">
        <v>4777</v>
      </c>
      <c r="BS2112" s="297">
        <v>39149</v>
      </c>
      <c r="BT2112" s="297">
        <v>48281</v>
      </c>
      <c r="BU2112" s="301">
        <v>1022.7</v>
      </c>
      <c r="BV2112" s="301">
        <v>58.03</v>
      </c>
      <c r="BW2112" s="301">
        <v>0</v>
      </c>
    </row>
    <row r="2113" spans="1:75" s="289" customFormat="1" ht="18.2" customHeight="1" x14ac:dyDescent="0.15">
      <c r="A2113" s="291">
        <v>2111</v>
      </c>
      <c r="B2113" s="292" t="s">
        <v>305</v>
      </c>
      <c r="C2113" s="292" t="s">
        <v>306</v>
      </c>
      <c r="D2113" s="312">
        <v>45170</v>
      </c>
      <c r="E2113" s="293" t="s">
        <v>3161</v>
      </c>
      <c r="F2113" s="308">
        <v>0</v>
      </c>
      <c r="G2113" s="308">
        <v>0</v>
      </c>
      <c r="H2113" s="295">
        <v>8481.4599999999991</v>
      </c>
      <c r="I2113" s="295">
        <v>0</v>
      </c>
      <c r="J2113" s="295">
        <v>0</v>
      </c>
      <c r="K2113" s="295">
        <v>8481.4599999999991</v>
      </c>
      <c r="L2113" s="295">
        <v>342.36</v>
      </c>
      <c r="M2113" s="295">
        <v>0</v>
      </c>
      <c r="N2113" s="295">
        <v>0</v>
      </c>
      <c r="O2113" s="295">
        <v>342.36</v>
      </c>
      <c r="P2113" s="295">
        <v>0</v>
      </c>
      <c r="Q2113" s="295">
        <v>0</v>
      </c>
      <c r="R2113" s="295">
        <v>8139.1</v>
      </c>
      <c r="S2113" s="295">
        <v>0</v>
      </c>
      <c r="T2113" s="295">
        <v>64.319999999999993</v>
      </c>
      <c r="U2113" s="295">
        <v>0</v>
      </c>
      <c r="V2113" s="295">
        <v>0</v>
      </c>
      <c r="W2113" s="295">
        <v>64.319999999999993</v>
      </c>
      <c r="X2113" s="295">
        <v>0</v>
      </c>
      <c r="Y2113" s="295">
        <v>0</v>
      </c>
      <c r="Z2113" s="295">
        <v>0</v>
      </c>
      <c r="AA2113" s="295">
        <v>39.31</v>
      </c>
      <c r="AB2113" s="295">
        <v>0</v>
      </c>
      <c r="AC2113" s="295">
        <v>0</v>
      </c>
      <c r="AD2113" s="295">
        <v>0</v>
      </c>
      <c r="AE2113" s="295">
        <v>0</v>
      </c>
      <c r="AF2113" s="295">
        <v>-22.42</v>
      </c>
      <c r="AG2113" s="295">
        <v>19.399999999999999</v>
      </c>
      <c r="AH2113" s="295">
        <v>63.61</v>
      </c>
      <c r="AI2113" s="295">
        <v>0</v>
      </c>
      <c r="AJ2113" s="295">
        <v>0</v>
      </c>
      <c r="AK2113" s="295">
        <v>0</v>
      </c>
      <c r="AL2113" s="295">
        <v>0</v>
      </c>
      <c r="AM2113" s="295">
        <v>0</v>
      </c>
      <c r="AN2113" s="295">
        <v>0</v>
      </c>
      <c r="AO2113" s="295">
        <v>0</v>
      </c>
      <c r="AP2113" s="295">
        <v>18.43</v>
      </c>
      <c r="AQ2113" s="295">
        <v>0</v>
      </c>
      <c r="AR2113" s="295">
        <v>14.23</v>
      </c>
      <c r="AS2113" s="295">
        <v>0</v>
      </c>
      <c r="AT2113" s="295">
        <f t="shared" si="32"/>
        <v>510.78000000000003</v>
      </c>
      <c r="AU2113" s="295">
        <v>0</v>
      </c>
      <c r="AV2113" s="295">
        <v>0</v>
      </c>
      <c r="AW2113" s="296">
        <v>42</v>
      </c>
      <c r="AX2113" s="296">
        <v>240</v>
      </c>
      <c r="AY2113" s="295">
        <v>403999.99</v>
      </c>
      <c r="AZ2113" s="295">
        <v>44879.57</v>
      </c>
      <c r="BA2113" s="294">
        <v>42.544255999999997</v>
      </c>
      <c r="BB2113" s="294">
        <v>7.7155809204410799</v>
      </c>
      <c r="BC2113" s="294">
        <v>9.1</v>
      </c>
      <c r="BD2113" s="294"/>
      <c r="BE2113" s="293" t="s">
        <v>4204</v>
      </c>
      <c r="BF2113" s="291"/>
      <c r="BG2113" s="293" t="s">
        <v>355</v>
      </c>
      <c r="BH2113" s="293" t="s">
        <v>186</v>
      </c>
      <c r="BI2113" s="293" t="s">
        <v>567</v>
      </c>
      <c r="BJ2113" s="293" t="s">
        <v>103</v>
      </c>
      <c r="BK2113" s="292" t="s">
        <v>175</v>
      </c>
      <c r="BL2113" s="294">
        <v>63738.073453600002</v>
      </c>
      <c r="BM2113" s="292" t="s">
        <v>309</v>
      </c>
      <c r="BN2113" s="294"/>
      <c r="BO2113" s="297">
        <v>39150</v>
      </c>
      <c r="BP2113" s="297">
        <v>46455</v>
      </c>
      <c r="BQ2113" s="297" t="s">
        <v>4757</v>
      </c>
      <c r="BR2113" s="297" t="s">
        <v>4764</v>
      </c>
      <c r="BS2113" s="297">
        <v>39150</v>
      </c>
      <c r="BT2113" s="297">
        <v>46455</v>
      </c>
      <c r="BU2113" s="294">
        <v>0</v>
      </c>
      <c r="BV2113" s="294">
        <v>39.31</v>
      </c>
      <c r="BW2113" s="294">
        <v>0</v>
      </c>
    </row>
    <row r="2114" spans="1:75" s="289" customFormat="1" ht="18.2" customHeight="1" x14ac:dyDescent="0.15">
      <c r="A2114" s="298">
        <v>2112</v>
      </c>
      <c r="B2114" s="299" t="s">
        <v>305</v>
      </c>
      <c r="C2114" s="299" t="s">
        <v>306</v>
      </c>
      <c r="D2114" s="313">
        <v>45170</v>
      </c>
      <c r="E2114" s="300" t="s">
        <v>3162</v>
      </c>
      <c r="F2114" s="309">
        <v>0</v>
      </c>
      <c r="G2114" s="309">
        <v>1</v>
      </c>
      <c r="H2114" s="302">
        <v>34039.25</v>
      </c>
      <c r="I2114" s="302">
        <v>212.33</v>
      </c>
      <c r="J2114" s="302">
        <v>0</v>
      </c>
      <c r="K2114" s="302">
        <v>34251.58</v>
      </c>
      <c r="L2114" s="302">
        <v>214.03</v>
      </c>
      <c r="M2114" s="302">
        <v>0</v>
      </c>
      <c r="N2114" s="302">
        <v>212.33</v>
      </c>
      <c r="O2114" s="302">
        <v>214.03</v>
      </c>
      <c r="P2114" s="302">
        <v>0</v>
      </c>
      <c r="Q2114" s="302">
        <v>0</v>
      </c>
      <c r="R2114" s="302">
        <v>33825.22</v>
      </c>
      <c r="S2114" s="302">
        <v>274.01</v>
      </c>
      <c r="T2114" s="302">
        <v>272.31</v>
      </c>
      <c r="U2114" s="302">
        <v>0</v>
      </c>
      <c r="V2114" s="302">
        <v>274.01</v>
      </c>
      <c r="W2114" s="302">
        <v>272.31</v>
      </c>
      <c r="X2114" s="302">
        <v>0</v>
      </c>
      <c r="Y2114" s="302">
        <v>0</v>
      </c>
      <c r="Z2114" s="302">
        <v>0</v>
      </c>
      <c r="AA2114" s="302">
        <v>50.06</v>
      </c>
      <c r="AB2114" s="302">
        <v>0</v>
      </c>
      <c r="AC2114" s="302">
        <v>0</v>
      </c>
      <c r="AD2114" s="302">
        <v>0</v>
      </c>
      <c r="AE2114" s="302">
        <v>0</v>
      </c>
      <c r="AF2114" s="302">
        <v>-37.04</v>
      </c>
      <c r="AG2114" s="302">
        <v>26.82</v>
      </c>
      <c r="AH2114" s="302">
        <v>68.39</v>
      </c>
      <c r="AI2114" s="302">
        <v>50.06</v>
      </c>
      <c r="AJ2114" s="302">
        <v>0</v>
      </c>
      <c r="AK2114" s="302">
        <v>0</v>
      </c>
      <c r="AL2114" s="302">
        <v>43.85</v>
      </c>
      <c r="AM2114" s="302">
        <v>0</v>
      </c>
      <c r="AN2114" s="302">
        <v>26.82</v>
      </c>
      <c r="AO2114" s="302">
        <v>48.31</v>
      </c>
      <c r="AP2114" s="302">
        <v>1.47</v>
      </c>
      <c r="AQ2114" s="302">
        <v>0</v>
      </c>
      <c r="AR2114" s="302">
        <v>0</v>
      </c>
      <c r="AS2114" s="302">
        <v>0</v>
      </c>
      <c r="AT2114" s="295">
        <f t="shared" si="32"/>
        <v>1251.4199999999998</v>
      </c>
      <c r="AU2114" s="302">
        <v>0</v>
      </c>
      <c r="AV2114" s="302">
        <v>0</v>
      </c>
      <c r="AW2114" s="303">
        <v>102</v>
      </c>
      <c r="AX2114" s="303">
        <v>300</v>
      </c>
      <c r="AY2114" s="302">
        <v>240599.98</v>
      </c>
      <c r="AZ2114" s="302">
        <v>55225.13</v>
      </c>
      <c r="BA2114" s="301">
        <v>87.905238999999995</v>
      </c>
      <c r="BB2114" s="301">
        <v>53.841684905541698</v>
      </c>
      <c r="BC2114" s="301">
        <v>9.6</v>
      </c>
      <c r="BD2114" s="301"/>
      <c r="BE2114" s="300" t="s">
        <v>4204</v>
      </c>
      <c r="BF2114" s="298"/>
      <c r="BG2114" s="300" t="s">
        <v>324</v>
      </c>
      <c r="BH2114" s="300" t="s">
        <v>220</v>
      </c>
      <c r="BI2114" s="300" t="s">
        <v>610</v>
      </c>
      <c r="BJ2114" s="300" t="s">
        <v>103</v>
      </c>
      <c r="BK2114" s="299" t="s">
        <v>175</v>
      </c>
      <c r="BL2114" s="301">
        <v>264888.54504112003</v>
      </c>
      <c r="BM2114" s="299" t="s">
        <v>309</v>
      </c>
      <c r="BN2114" s="301"/>
      <c r="BO2114" s="304">
        <v>39150</v>
      </c>
      <c r="BP2114" s="304">
        <v>48282</v>
      </c>
      <c r="BQ2114" s="297" t="s">
        <v>1063</v>
      </c>
      <c r="BR2114" s="297" t="s">
        <v>4761</v>
      </c>
      <c r="BS2114" s="297">
        <v>39150</v>
      </c>
      <c r="BT2114" s="297">
        <v>48282</v>
      </c>
      <c r="BU2114" s="301">
        <v>0</v>
      </c>
      <c r="BV2114" s="301">
        <v>50.06</v>
      </c>
      <c r="BW2114" s="301">
        <v>0</v>
      </c>
    </row>
    <row r="2115" spans="1:75" s="289" customFormat="1" ht="18.2" customHeight="1" x14ac:dyDescent="0.15">
      <c r="A2115" s="291">
        <v>2113</v>
      </c>
      <c r="B2115" s="292" t="s">
        <v>305</v>
      </c>
      <c r="C2115" s="292" t="s">
        <v>306</v>
      </c>
      <c r="D2115" s="312">
        <v>45170</v>
      </c>
      <c r="E2115" s="293" t="s">
        <v>3163</v>
      </c>
      <c r="F2115" s="308">
        <v>138</v>
      </c>
      <c r="G2115" s="308">
        <v>137</v>
      </c>
      <c r="H2115" s="295">
        <v>20610.419999999998</v>
      </c>
      <c r="I2115" s="295">
        <v>10864.99</v>
      </c>
      <c r="J2115" s="295">
        <v>0</v>
      </c>
      <c r="K2115" s="295">
        <v>31475.41</v>
      </c>
      <c r="L2115" s="295">
        <v>130.22</v>
      </c>
      <c r="M2115" s="295">
        <v>0</v>
      </c>
      <c r="N2115" s="295">
        <v>0</v>
      </c>
      <c r="O2115" s="295">
        <v>0</v>
      </c>
      <c r="P2115" s="295">
        <v>0</v>
      </c>
      <c r="Q2115" s="295">
        <v>0</v>
      </c>
      <c r="R2115" s="295">
        <v>31475.41</v>
      </c>
      <c r="S2115" s="295">
        <v>29142.62</v>
      </c>
      <c r="T2115" s="295">
        <v>163.16999999999999</v>
      </c>
      <c r="U2115" s="295">
        <v>0</v>
      </c>
      <c r="V2115" s="295">
        <v>0</v>
      </c>
      <c r="W2115" s="295">
        <v>0</v>
      </c>
      <c r="X2115" s="295">
        <v>0</v>
      </c>
      <c r="Y2115" s="295">
        <v>0</v>
      </c>
      <c r="Z2115" s="295">
        <v>29305.79</v>
      </c>
      <c r="AA2115" s="295">
        <v>0</v>
      </c>
      <c r="AB2115" s="295">
        <v>0</v>
      </c>
      <c r="AC2115" s="295">
        <v>0</v>
      </c>
      <c r="AD2115" s="295">
        <v>0</v>
      </c>
      <c r="AE2115" s="295">
        <v>0</v>
      </c>
      <c r="AF2115" s="295">
        <v>0</v>
      </c>
      <c r="AG2115" s="295">
        <v>0</v>
      </c>
      <c r="AH2115" s="295">
        <v>0</v>
      </c>
      <c r="AI2115" s="295">
        <v>0</v>
      </c>
      <c r="AJ2115" s="295">
        <v>0</v>
      </c>
      <c r="AK2115" s="295">
        <v>0</v>
      </c>
      <c r="AL2115" s="295">
        <v>0</v>
      </c>
      <c r="AM2115" s="295">
        <v>0</v>
      </c>
      <c r="AN2115" s="295">
        <v>0</v>
      </c>
      <c r="AO2115" s="295">
        <v>0</v>
      </c>
      <c r="AP2115" s="295">
        <v>0</v>
      </c>
      <c r="AQ2115" s="295">
        <v>0</v>
      </c>
      <c r="AR2115" s="295">
        <v>0</v>
      </c>
      <c r="AS2115" s="295">
        <v>0</v>
      </c>
      <c r="AT2115" s="295">
        <f t="shared" ref="AT2115:AT2178" si="33">AQ2115-AR2115-AS2115+AP2115+AO2115+AN2115+AL2115+AI2115+AH2115+AG2115+AF2115+AA2115+W2115+V2115+Q2115+P2115+O2115+N2115-J2115</f>
        <v>0</v>
      </c>
      <c r="AU2115" s="295">
        <v>10995.21</v>
      </c>
      <c r="AV2115" s="295">
        <v>29305.79</v>
      </c>
      <c r="AW2115" s="296">
        <v>102</v>
      </c>
      <c r="AX2115" s="296">
        <v>300</v>
      </c>
      <c r="AY2115" s="295">
        <v>269100.01</v>
      </c>
      <c r="AZ2115" s="295">
        <v>33580.47</v>
      </c>
      <c r="BA2115" s="294">
        <v>47.801428000000001</v>
      </c>
      <c r="BB2115" s="294">
        <v>44.804898349709802</v>
      </c>
      <c r="BC2115" s="294">
        <v>9.5</v>
      </c>
      <c r="BD2115" s="294"/>
      <c r="BE2115" s="293" t="s">
        <v>4204</v>
      </c>
      <c r="BF2115" s="291"/>
      <c r="BG2115" s="293" t="s">
        <v>312</v>
      </c>
      <c r="BH2115" s="293" t="s">
        <v>221</v>
      </c>
      <c r="BI2115" s="293" t="s">
        <v>799</v>
      </c>
      <c r="BJ2115" s="293" t="s">
        <v>4205</v>
      </c>
      <c r="BK2115" s="292" t="s">
        <v>175</v>
      </c>
      <c r="BL2115" s="294">
        <v>246486.95734935999</v>
      </c>
      <c r="BM2115" s="292" t="s">
        <v>309</v>
      </c>
      <c r="BN2115" s="294"/>
      <c r="BO2115" s="297">
        <v>39153</v>
      </c>
      <c r="BP2115" s="297">
        <v>48285</v>
      </c>
      <c r="BQ2115" s="297" t="s">
        <v>4033</v>
      </c>
      <c r="BR2115" s="297" t="s">
        <v>4759</v>
      </c>
      <c r="BS2115" s="297">
        <v>39153</v>
      </c>
      <c r="BT2115" s="297">
        <v>48285</v>
      </c>
      <c r="BU2115" s="294">
        <v>16065.99</v>
      </c>
      <c r="BV2115" s="294">
        <v>53.61</v>
      </c>
      <c r="BW2115" s="294">
        <v>0</v>
      </c>
    </row>
    <row r="2116" spans="1:75" s="289" customFormat="1" ht="18.2" customHeight="1" x14ac:dyDescent="0.15">
      <c r="A2116" s="298">
        <v>2114</v>
      </c>
      <c r="B2116" s="299" t="s">
        <v>305</v>
      </c>
      <c r="C2116" s="299" t="s">
        <v>306</v>
      </c>
      <c r="D2116" s="313">
        <v>45170</v>
      </c>
      <c r="E2116" s="300" t="s">
        <v>3164</v>
      </c>
      <c r="F2116" s="309">
        <v>64</v>
      </c>
      <c r="G2116" s="309">
        <v>64</v>
      </c>
      <c r="H2116" s="302">
        <v>0</v>
      </c>
      <c r="I2116" s="302">
        <v>32225.71</v>
      </c>
      <c r="J2116" s="302">
        <v>0</v>
      </c>
      <c r="K2116" s="302">
        <v>32225.71</v>
      </c>
      <c r="L2116" s="302">
        <v>0</v>
      </c>
      <c r="M2116" s="302">
        <v>0</v>
      </c>
      <c r="N2116" s="302">
        <v>0</v>
      </c>
      <c r="O2116" s="302">
        <v>0</v>
      </c>
      <c r="P2116" s="302">
        <v>0</v>
      </c>
      <c r="Q2116" s="302">
        <v>0</v>
      </c>
      <c r="R2116" s="302">
        <v>32225.71</v>
      </c>
      <c r="S2116" s="302">
        <v>7934.18</v>
      </c>
      <c r="T2116" s="302">
        <v>0</v>
      </c>
      <c r="U2116" s="302">
        <v>0</v>
      </c>
      <c r="V2116" s="302">
        <v>0</v>
      </c>
      <c r="W2116" s="302">
        <v>0</v>
      </c>
      <c r="X2116" s="302">
        <v>0</v>
      </c>
      <c r="Y2116" s="302">
        <v>0</v>
      </c>
      <c r="Z2116" s="302">
        <v>7934.18</v>
      </c>
      <c r="AA2116" s="302">
        <v>0</v>
      </c>
      <c r="AB2116" s="302">
        <v>0</v>
      </c>
      <c r="AC2116" s="302">
        <v>0</v>
      </c>
      <c r="AD2116" s="302">
        <v>0</v>
      </c>
      <c r="AE2116" s="302">
        <v>0</v>
      </c>
      <c r="AF2116" s="302">
        <v>0</v>
      </c>
      <c r="AG2116" s="302">
        <v>0</v>
      </c>
      <c r="AH2116" s="302">
        <v>0</v>
      </c>
      <c r="AI2116" s="302">
        <v>0</v>
      </c>
      <c r="AJ2116" s="302">
        <v>0</v>
      </c>
      <c r="AK2116" s="302">
        <v>0</v>
      </c>
      <c r="AL2116" s="302">
        <v>0</v>
      </c>
      <c r="AM2116" s="302">
        <v>0</v>
      </c>
      <c r="AN2116" s="302">
        <v>0</v>
      </c>
      <c r="AO2116" s="302">
        <v>0</v>
      </c>
      <c r="AP2116" s="302">
        <v>0</v>
      </c>
      <c r="AQ2116" s="302">
        <v>0</v>
      </c>
      <c r="AR2116" s="302">
        <v>0</v>
      </c>
      <c r="AS2116" s="302">
        <v>0</v>
      </c>
      <c r="AT2116" s="295">
        <f t="shared" si="33"/>
        <v>0</v>
      </c>
      <c r="AU2116" s="302">
        <v>32225.71</v>
      </c>
      <c r="AV2116" s="302">
        <v>7934.18</v>
      </c>
      <c r="AW2116" s="303">
        <v>0</v>
      </c>
      <c r="AX2116" s="303">
        <v>180</v>
      </c>
      <c r="AY2116" s="302">
        <v>301008</v>
      </c>
      <c r="AZ2116" s="302">
        <v>64348.56</v>
      </c>
      <c r="BA2116" s="301">
        <v>81.625731999999999</v>
      </c>
      <c r="BB2116" s="301">
        <v>40.878104622228101</v>
      </c>
      <c r="BC2116" s="301">
        <v>8.6</v>
      </c>
      <c r="BD2116" s="301"/>
      <c r="BE2116" s="300" t="s">
        <v>4204</v>
      </c>
      <c r="BF2116" s="298"/>
      <c r="BG2116" s="300" t="s">
        <v>351</v>
      </c>
      <c r="BH2116" s="300" t="s">
        <v>444</v>
      </c>
      <c r="BI2116" s="300" t="s">
        <v>854</v>
      </c>
      <c r="BJ2116" s="300" t="s">
        <v>4205</v>
      </c>
      <c r="BK2116" s="299" t="s">
        <v>175</v>
      </c>
      <c r="BL2116" s="301">
        <v>252362.62867815999</v>
      </c>
      <c r="BM2116" s="299" t="s">
        <v>309</v>
      </c>
      <c r="BN2116" s="301"/>
      <c r="BO2116" s="304">
        <v>39260</v>
      </c>
      <c r="BP2116" s="304">
        <v>44739</v>
      </c>
      <c r="BQ2116" s="297" t="s">
        <v>929</v>
      </c>
      <c r="BR2116" s="297" t="s">
        <v>4777</v>
      </c>
      <c r="BS2116" s="297">
        <v>39260</v>
      </c>
      <c r="BT2116" s="297">
        <v>44739</v>
      </c>
      <c r="BU2116" s="301">
        <v>8936.67</v>
      </c>
      <c r="BV2116" s="301">
        <v>0</v>
      </c>
      <c r="BW2116" s="301">
        <v>0</v>
      </c>
    </row>
    <row r="2117" spans="1:75" s="289" customFormat="1" ht="18.2" customHeight="1" x14ac:dyDescent="0.15">
      <c r="A2117" s="291">
        <v>2115</v>
      </c>
      <c r="B2117" s="292" t="s">
        <v>305</v>
      </c>
      <c r="C2117" s="292" t="s">
        <v>306</v>
      </c>
      <c r="D2117" s="312">
        <v>45170</v>
      </c>
      <c r="E2117" s="293" t="s">
        <v>3165</v>
      </c>
      <c r="F2117" s="308">
        <v>64</v>
      </c>
      <c r="G2117" s="308">
        <v>63</v>
      </c>
      <c r="H2117" s="295">
        <v>34122.78</v>
      </c>
      <c r="I2117" s="295">
        <v>12231.21</v>
      </c>
      <c r="J2117" s="295">
        <v>0</v>
      </c>
      <c r="K2117" s="295">
        <v>46353.99</v>
      </c>
      <c r="L2117" s="295">
        <v>247.32</v>
      </c>
      <c r="M2117" s="295">
        <v>0</v>
      </c>
      <c r="N2117" s="295">
        <v>0</v>
      </c>
      <c r="O2117" s="295">
        <v>0</v>
      </c>
      <c r="P2117" s="295">
        <v>0</v>
      </c>
      <c r="Q2117" s="295">
        <v>0</v>
      </c>
      <c r="R2117" s="295">
        <v>46353.99</v>
      </c>
      <c r="S2117" s="295">
        <v>20054.52</v>
      </c>
      <c r="T2117" s="295">
        <v>270.14</v>
      </c>
      <c r="U2117" s="295">
        <v>0</v>
      </c>
      <c r="V2117" s="295">
        <v>0</v>
      </c>
      <c r="W2117" s="295">
        <v>0</v>
      </c>
      <c r="X2117" s="295">
        <v>0</v>
      </c>
      <c r="Y2117" s="295">
        <v>0</v>
      </c>
      <c r="Z2117" s="295">
        <v>20324.66</v>
      </c>
      <c r="AA2117" s="295">
        <v>0</v>
      </c>
      <c r="AB2117" s="295">
        <v>0</v>
      </c>
      <c r="AC2117" s="295">
        <v>0</v>
      </c>
      <c r="AD2117" s="295">
        <v>0</v>
      </c>
      <c r="AE2117" s="295">
        <v>0</v>
      </c>
      <c r="AF2117" s="295">
        <v>0</v>
      </c>
      <c r="AG2117" s="295">
        <v>0</v>
      </c>
      <c r="AH2117" s="295">
        <v>0</v>
      </c>
      <c r="AI2117" s="295">
        <v>0</v>
      </c>
      <c r="AJ2117" s="295">
        <v>0</v>
      </c>
      <c r="AK2117" s="295">
        <v>0</v>
      </c>
      <c r="AL2117" s="295">
        <v>0</v>
      </c>
      <c r="AM2117" s="295">
        <v>0</v>
      </c>
      <c r="AN2117" s="295">
        <v>0</v>
      </c>
      <c r="AO2117" s="295">
        <v>0</v>
      </c>
      <c r="AP2117" s="295">
        <v>0</v>
      </c>
      <c r="AQ2117" s="295">
        <v>0</v>
      </c>
      <c r="AR2117" s="295">
        <v>0</v>
      </c>
      <c r="AS2117" s="295">
        <v>0</v>
      </c>
      <c r="AT2117" s="295">
        <f t="shared" si="33"/>
        <v>0</v>
      </c>
      <c r="AU2117" s="295">
        <v>12478.53</v>
      </c>
      <c r="AV2117" s="295">
        <v>20324.66</v>
      </c>
      <c r="AW2117" s="296">
        <v>102</v>
      </c>
      <c r="AX2117" s="296">
        <v>300</v>
      </c>
      <c r="AY2117" s="295">
        <v>252000.01</v>
      </c>
      <c r="AZ2117" s="295">
        <v>59226.58</v>
      </c>
      <c r="BA2117" s="294">
        <v>90.000001999999995</v>
      </c>
      <c r="BB2117" s="294">
        <v>70.438968326517895</v>
      </c>
      <c r="BC2117" s="294">
        <v>9.5</v>
      </c>
      <c r="BD2117" s="294"/>
      <c r="BE2117" s="293" t="s">
        <v>4204</v>
      </c>
      <c r="BF2117" s="291"/>
      <c r="BG2117" s="293" t="s">
        <v>312</v>
      </c>
      <c r="BH2117" s="293" t="s">
        <v>188</v>
      </c>
      <c r="BI2117" s="293" t="s">
        <v>313</v>
      </c>
      <c r="BJ2117" s="293" t="s">
        <v>4205</v>
      </c>
      <c r="BK2117" s="292" t="s">
        <v>175</v>
      </c>
      <c r="BL2117" s="294">
        <v>363002.54567303997</v>
      </c>
      <c r="BM2117" s="292" t="s">
        <v>309</v>
      </c>
      <c r="BN2117" s="294"/>
      <c r="BO2117" s="297">
        <v>39149</v>
      </c>
      <c r="BP2117" s="297">
        <v>48281</v>
      </c>
      <c r="BQ2117" s="297" t="s">
        <v>4123</v>
      </c>
      <c r="BR2117" s="297" t="s">
        <v>4760</v>
      </c>
      <c r="BS2117" s="297">
        <v>39149</v>
      </c>
      <c r="BT2117" s="297">
        <v>48281</v>
      </c>
      <c r="BU2117" s="294">
        <v>8956.08</v>
      </c>
      <c r="BV2117" s="294">
        <v>41.13</v>
      </c>
      <c r="BW2117" s="294">
        <v>0</v>
      </c>
    </row>
    <row r="2118" spans="1:75" s="289" customFormat="1" ht="18.2" customHeight="1" x14ac:dyDescent="0.15">
      <c r="A2118" s="298">
        <v>2116</v>
      </c>
      <c r="B2118" s="299" t="s">
        <v>305</v>
      </c>
      <c r="C2118" s="299" t="s">
        <v>306</v>
      </c>
      <c r="D2118" s="313">
        <v>45170</v>
      </c>
      <c r="E2118" s="300" t="s">
        <v>3166</v>
      </c>
      <c r="F2118" s="309">
        <v>135</v>
      </c>
      <c r="G2118" s="309">
        <v>135</v>
      </c>
      <c r="H2118" s="302">
        <v>0</v>
      </c>
      <c r="I2118" s="302">
        <v>108527.65</v>
      </c>
      <c r="J2118" s="302">
        <v>0</v>
      </c>
      <c r="K2118" s="302">
        <v>108527.65</v>
      </c>
      <c r="L2118" s="302">
        <v>0</v>
      </c>
      <c r="M2118" s="302">
        <v>0</v>
      </c>
      <c r="N2118" s="302">
        <v>0</v>
      </c>
      <c r="O2118" s="302">
        <v>0</v>
      </c>
      <c r="P2118" s="302">
        <v>0</v>
      </c>
      <c r="Q2118" s="302">
        <v>0</v>
      </c>
      <c r="R2118" s="302">
        <v>108527.65</v>
      </c>
      <c r="S2118" s="302">
        <v>68524.09</v>
      </c>
      <c r="T2118" s="302">
        <v>0</v>
      </c>
      <c r="U2118" s="302">
        <v>0</v>
      </c>
      <c r="V2118" s="302">
        <v>0</v>
      </c>
      <c r="W2118" s="302">
        <v>0</v>
      </c>
      <c r="X2118" s="302">
        <v>0</v>
      </c>
      <c r="Y2118" s="302">
        <v>0</v>
      </c>
      <c r="Z2118" s="302">
        <v>68524.09</v>
      </c>
      <c r="AA2118" s="302">
        <v>0</v>
      </c>
      <c r="AB2118" s="302">
        <v>0</v>
      </c>
      <c r="AC2118" s="302">
        <v>0</v>
      </c>
      <c r="AD2118" s="302">
        <v>0</v>
      </c>
      <c r="AE2118" s="302">
        <v>0</v>
      </c>
      <c r="AF2118" s="302">
        <v>0</v>
      </c>
      <c r="AG2118" s="302">
        <v>0</v>
      </c>
      <c r="AH2118" s="302">
        <v>0</v>
      </c>
      <c r="AI2118" s="302">
        <v>0</v>
      </c>
      <c r="AJ2118" s="302">
        <v>0</v>
      </c>
      <c r="AK2118" s="302">
        <v>0</v>
      </c>
      <c r="AL2118" s="302">
        <v>0</v>
      </c>
      <c r="AM2118" s="302">
        <v>0</v>
      </c>
      <c r="AN2118" s="302">
        <v>0</v>
      </c>
      <c r="AO2118" s="302">
        <v>0</v>
      </c>
      <c r="AP2118" s="302">
        <v>0</v>
      </c>
      <c r="AQ2118" s="302">
        <v>0</v>
      </c>
      <c r="AR2118" s="302">
        <v>0</v>
      </c>
      <c r="AS2118" s="302">
        <v>0</v>
      </c>
      <c r="AT2118" s="295">
        <f t="shared" si="33"/>
        <v>0</v>
      </c>
      <c r="AU2118" s="302">
        <v>108527.65</v>
      </c>
      <c r="AV2118" s="302">
        <v>68524.09</v>
      </c>
      <c r="AW2118" s="303">
        <v>0</v>
      </c>
      <c r="AX2118" s="303">
        <v>180</v>
      </c>
      <c r="AY2118" s="302">
        <v>770299.99</v>
      </c>
      <c r="AZ2118" s="302">
        <v>125594.75</v>
      </c>
      <c r="BA2118" s="301">
        <v>62.443206000000004</v>
      </c>
      <c r="BB2118" s="301">
        <v>53.957784108379499</v>
      </c>
      <c r="BC2118" s="301">
        <v>9.5</v>
      </c>
      <c r="BD2118" s="301"/>
      <c r="BE2118" s="300" t="s">
        <v>4204</v>
      </c>
      <c r="BF2118" s="298"/>
      <c r="BG2118" s="300" t="s">
        <v>376</v>
      </c>
      <c r="BH2118" s="300" t="s">
        <v>195</v>
      </c>
      <c r="BI2118" s="300" t="s">
        <v>489</v>
      </c>
      <c r="BJ2118" s="300" t="s">
        <v>4205</v>
      </c>
      <c r="BK2118" s="299" t="s">
        <v>175</v>
      </c>
      <c r="BL2118" s="301">
        <v>849890.44580440002</v>
      </c>
      <c r="BM2118" s="299" t="s">
        <v>309</v>
      </c>
      <c r="BN2118" s="301"/>
      <c r="BO2118" s="304">
        <v>39150</v>
      </c>
      <c r="BP2118" s="304">
        <v>44629</v>
      </c>
      <c r="BQ2118" s="297" t="s">
        <v>929</v>
      </c>
      <c r="BR2118" s="297" t="s">
        <v>4777</v>
      </c>
      <c r="BS2118" s="297">
        <v>39150</v>
      </c>
      <c r="BT2118" s="297">
        <v>44629</v>
      </c>
      <c r="BU2118" s="301">
        <v>39001.269999999997</v>
      </c>
      <c r="BV2118" s="301">
        <v>0</v>
      </c>
      <c r="BW2118" s="301">
        <v>0</v>
      </c>
    </row>
    <row r="2119" spans="1:75" s="289" customFormat="1" ht="18.2" customHeight="1" x14ac:dyDescent="0.15">
      <c r="A2119" s="291">
        <v>2117</v>
      </c>
      <c r="B2119" s="292" t="s">
        <v>305</v>
      </c>
      <c r="C2119" s="292" t="s">
        <v>306</v>
      </c>
      <c r="D2119" s="312">
        <v>45170</v>
      </c>
      <c r="E2119" s="293" t="s">
        <v>3167</v>
      </c>
      <c r="F2119" s="308">
        <v>0</v>
      </c>
      <c r="G2119" s="308">
        <v>0</v>
      </c>
      <c r="H2119" s="295">
        <v>16106.48</v>
      </c>
      <c r="I2119" s="295">
        <v>0</v>
      </c>
      <c r="J2119" s="295">
        <v>0</v>
      </c>
      <c r="K2119" s="295">
        <v>16106.48</v>
      </c>
      <c r="L2119" s="295">
        <v>837.57</v>
      </c>
      <c r="M2119" s="295">
        <v>0</v>
      </c>
      <c r="N2119" s="295">
        <v>0</v>
      </c>
      <c r="O2119" s="295">
        <v>837.57</v>
      </c>
      <c r="P2119" s="295">
        <v>0</v>
      </c>
      <c r="Q2119" s="295">
        <v>0</v>
      </c>
      <c r="R2119" s="295">
        <v>15268.91</v>
      </c>
      <c r="S2119" s="295">
        <v>0</v>
      </c>
      <c r="T2119" s="295">
        <v>115.43</v>
      </c>
      <c r="U2119" s="295">
        <v>0</v>
      </c>
      <c r="V2119" s="295">
        <v>0</v>
      </c>
      <c r="W2119" s="295">
        <v>115.43</v>
      </c>
      <c r="X2119" s="295">
        <v>0</v>
      </c>
      <c r="Y2119" s="295">
        <v>0</v>
      </c>
      <c r="Z2119" s="295">
        <v>0</v>
      </c>
      <c r="AA2119" s="295">
        <v>80.95</v>
      </c>
      <c r="AB2119" s="295">
        <v>0</v>
      </c>
      <c r="AC2119" s="295">
        <v>0</v>
      </c>
      <c r="AD2119" s="295">
        <v>0</v>
      </c>
      <c r="AE2119" s="295">
        <v>0</v>
      </c>
      <c r="AF2119" s="295">
        <v>-50.14</v>
      </c>
      <c r="AG2119" s="295">
        <v>51.7</v>
      </c>
      <c r="AH2119" s="295">
        <v>144.87</v>
      </c>
      <c r="AI2119" s="295">
        <v>0</v>
      </c>
      <c r="AJ2119" s="295">
        <v>0</v>
      </c>
      <c r="AK2119" s="295">
        <v>0</v>
      </c>
      <c r="AL2119" s="295">
        <v>0</v>
      </c>
      <c r="AM2119" s="295">
        <v>0</v>
      </c>
      <c r="AN2119" s="295">
        <v>0</v>
      </c>
      <c r="AO2119" s="295">
        <v>0</v>
      </c>
      <c r="AP2119" s="295">
        <v>12.07</v>
      </c>
      <c r="AQ2119" s="295">
        <v>0</v>
      </c>
      <c r="AR2119" s="295">
        <v>4.87</v>
      </c>
      <c r="AS2119" s="295">
        <v>0</v>
      </c>
      <c r="AT2119" s="295">
        <f t="shared" si="33"/>
        <v>1187.58</v>
      </c>
      <c r="AU2119" s="295">
        <v>0</v>
      </c>
      <c r="AV2119" s="295">
        <v>0</v>
      </c>
      <c r="AW2119" s="296">
        <v>102</v>
      </c>
      <c r="AX2119" s="296">
        <v>300</v>
      </c>
      <c r="AY2119" s="295">
        <v>500000.01</v>
      </c>
      <c r="AZ2119" s="295">
        <v>117368.41</v>
      </c>
      <c r="BA2119" s="294">
        <v>89.999995999999996</v>
      </c>
      <c r="BB2119" s="294">
        <v>11.7084472638281</v>
      </c>
      <c r="BC2119" s="294">
        <v>8.6</v>
      </c>
      <c r="BD2119" s="294"/>
      <c r="BE2119" s="293" t="s">
        <v>4204</v>
      </c>
      <c r="BF2119" s="291"/>
      <c r="BG2119" s="293" t="s">
        <v>380</v>
      </c>
      <c r="BH2119" s="293" t="s">
        <v>203</v>
      </c>
      <c r="BI2119" s="293" t="s">
        <v>855</v>
      </c>
      <c r="BJ2119" s="293" t="s">
        <v>103</v>
      </c>
      <c r="BK2119" s="292" t="s">
        <v>175</v>
      </c>
      <c r="BL2119" s="294">
        <v>119572.30002536</v>
      </c>
      <c r="BM2119" s="292" t="s">
        <v>309</v>
      </c>
      <c r="BN2119" s="294"/>
      <c r="BO2119" s="297">
        <v>39170</v>
      </c>
      <c r="BP2119" s="297">
        <v>48302</v>
      </c>
      <c r="BQ2119" s="297" t="s">
        <v>4757</v>
      </c>
      <c r="BR2119" s="297" t="s">
        <v>4764</v>
      </c>
      <c r="BS2119" s="297">
        <v>39170</v>
      </c>
      <c r="BT2119" s="297">
        <v>48302</v>
      </c>
      <c r="BU2119" s="294">
        <v>0</v>
      </c>
      <c r="BV2119" s="294">
        <v>80.95</v>
      </c>
      <c r="BW2119" s="294">
        <v>0</v>
      </c>
    </row>
    <row r="2120" spans="1:75" s="289" customFormat="1" ht="18.2" customHeight="1" x14ac:dyDescent="0.15">
      <c r="A2120" s="298">
        <v>2118</v>
      </c>
      <c r="B2120" s="299" t="s">
        <v>305</v>
      </c>
      <c r="C2120" s="299" t="s">
        <v>306</v>
      </c>
      <c r="D2120" s="313">
        <v>45170</v>
      </c>
      <c r="E2120" s="300" t="s">
        <v>3168</v>
      </c>
      <c r="F2120" s="309">
        <v>0</v>
      </c>
      <c r="G2120" s="309">
        <v>0</v>
      </c>
      <c r="H2120" s="302">
        <v>35305.879999999997</v>
      </c>
      <c r="I2120" s="302">
        <v>0</v>
      </c>
      <c r="J2120" s="302">
        <v>0</v>
      </c>
      <c r="K2120" s="302">
        <v>35305.879999999997</v>
      </c>
      <c r="L2120" s="302">
        <v>270.33</v>
      </c>
      <c r="M2120" s="302">
        <v>0</v>
      </c>
      <c r="N2120" s="302">
        <v>0</v>
      </c>
      <c r="O2120" s="302">
        <v>270.33</v>
      </c>
      <c r="P2120" s="302">
        <v>0</v>
      </c>
      <c r="Q2120" s="302">
        <v>0</v>
      </c>
      <c r="R2120" s="302">
        <v>35035.550000000003</v>
      </c>
      <c r="S2120" s="302">
        <v>0</v>
      </c>
      <c r="T2120" s="302">
        <v>253.03</v>
      </c>
      <c r="U2120" s="302">
        <v>0</v>
      </c>
      <c r="V2120" s="302">
        <v>0</v>
      </c>
      <c r="W2120" s="302">
        <v>253.03</v>
      </c>
      <c r="X2120" s="302">
        <v>0</v>
      </c>
      <c r="Y2120" s="302">
        <v>0</v>
      </c>
      <c r="Z2120" s="302">
        <v>0</v>
      </c>
      <c r="AA2120" s="302">
        <v>44.46</v>
      </c>
      <c r="AB2120" s="302">
        <v>0</v>
      </c>
      <c r="AC2120" s="302">
        <v>0</v>
      </c>
      <c r="AD2120" s="302">
        <v>0</v>
      </c>
      <c r="AE2120" s="302">
        <v>0</v>
      </c>
      <c r="AF2120" s="302">
        <v>-26.19</v>
      </c>
      <c r="AG2120" s="302">
        <v>28.39</v>
      </c>
      <c r="AH2120" s="302">
        <v>79.56</v>
      </c>
      <c r="AI2120" s="302">
        <v>0</v>
      </c>
      <c r="AJ2120" s="302">
        <v>0</v>
      </c>
      <c r="AK2120" s="302">
        <v>0</v>
      </c>
      <c r="AL2120" s="302">
        <v>0</v>
      </c>
      <c r="AM2120" s="302">
        <v>0</v>
      </c>
      <c r="AN2120" s="302">
        <v>0</v>
      </c>
      <c r="AO2120" s="302">
        <v>0</v>
      </c>
      <c r="AP2120" s="302">
        <v>1.67</v>
      </c>
      <c r="AQ2120" s="302">
        <v>0</v>
      </c>
      <c r="AR2120" s="302">
        <v>0</v>
      </c>
      <c r="AS2120" s="302">
        <v>0</v>
      </c>
      <c r="AT2120" s="295">
        <f t="shared" si="33"/>
        <v>651.25</v>
      </c>
      <c r="AU2120" s="302">
        <v>0</v>
      </c>
      <c r="AV2120" s="302">
        <v>0</v>
      </c>
      <c r="AW2120" s="303">
        <v>104</v>
      </c>
      <c r="AX2120" s="303">
        <v>300</v>
      </c>
      <c r="AY2120" s="302">
        <v>275000.01</v>
      </c>
      <c r="AZ2120" s="302">
        <v>64454.55</v>
      </c>
      <c r="BA2120" s="301">
        <v>89.999995999999996</v>
      </c>
      <c r="BB2120" s="301">
        <v>48.921284220552302</v>
      </c>
      <c r="BC2120" s="301">
        <v>8.6</v>
      </c>
      <c r="BD2120" s="301"/>
      <c r="BE2120" s="300" t="s">
        <v>4204</v>
      </c>
      <c r="BF2120" s="298"/>
      <c r="BG2120" s="300" t="s">
        <v>333</v>
      </c>
      <c r="BH2120" s="300" t="s">
        <v>209</v>
      </c>
      <c r="BI2120" s="300" t="s">
        <v>856</v>
      </c>
      <c r="BJ2120" s="300" t="s">
        <v>103</v>
      </c>
      <c r="BK2120" s="299" t="s">
        <v>175</v>
      </c>
      <c r="BL2120" s="301">
        <v>274366.75546279998</v>
      </c>
      <c r="BM2120" s="299" t="s">
        <v>309</v>
      </c>
      <c r="BN2120" s="301"/>
      <c r="BO2120" s="304">
        <v>39204</v>
      </c>
      <c r="BP2120" s="304">
        <v>48336</v>
      </c>
      <c r="BQ2120" s="297" t="s">
        <v>4757</v>
      </c>
      <c r="BR2120" s="297" t="s">
        <v>4764</v>
      </c>
      <c r="BS2120" s="297">
        <v>39204</v>
      </c>
      <c r="BT2120" s="297">
        <v>48336</v>
      </c>
      <c r="BU2120" s="301">
        <v>0</v>
      </c>
      <c r="BV2120" s="301">
        <v>44.46</v>
      </c>
      <c r="BW2120" s="301">
        <v>0</v>
      </c>
    </row>
    <row r="2121" spans="1:75" s="289" customFormat="1" ht="18.2" customHeight="1" x14ac:dyDescent="0.15">
      <c r="A2121" s="291">
        <v>2119</v>
      </c>
      <c r="B2121" s="292" t="s">
        <v>305</v>
      </c>
      <c r="C2121" s="292" t="s">
        <v>306</v>
      </c>
      <c r="D2121" s="312">
        <v>45170</v>
      </c>
      <c r="E2121" s="293" t="s">
        <v>3169</v>
      </c>
      <c r="F2121" s="308">
        <v>158</v>
      </c>
      <c r="G2121" s="308">
        <v>157</v>
      </c>
      <c r="H2121" s="295">
        <v>95895.18</v>
      </c>
      <c r="I2121" s="295">
        <v>57031.73</v>
      </c>
      <c r="J2121" s="295">
        <v>0</v>
      </c>
      <c r="K2121" s="295">
        <v>152926.91</v>
      </c>
      <c r="L2121" s="295">
        <v>632.85</v>
      </c>
      <c r="M2121" s="295">
        <v>0</v>
      </c>
      <c r="N2121" s="295">
        <v>0</v>
      </c>
      <c r="O2121" s="295">
        <v>0</v>
      </c>
      <c r="P2121" s="295">
        <v>0</v>
      </c>
      <c r="Q2121" s="295">
        <v>0</v>
      </c>
      <c r="R2121" s="295">
        <v>152926.91</v>
      </c>
      <c r="S2121" s="295">
        <v>159451.54999999999</v>
      </c>
      <c r="T2121" s="295">
        <v>751.18</v>
      </c>
      <c r="U2121" s="295">
        <v>0</v>
      </c>
      <c r="V2121" s="295">
        <v>0</v>
      </c>
      <c r="W2121" s="295">
        <v>0</v>
      </c>
      <c r="X2121" s="295">
        <v>0</v>
      </c>
      <c r="Y2121" s="295">
        <v>0</v>
      </c>
      <c r="Z2121" s="295">
        <v>160202.73000000001</v>
      </c>
      <c r="AA2121" s="295">
        <v>0</v>
      </c>
      <c r="AB2121" s="295">
        <v>0</v>
      </c>
      <c r="AC2121" s="295">
        <v>0</v>
      </c>
      <c r="AD2121" s="295">
        <v>0</v>
      </c>
      <c r="AE2121" s="295">
        <v>0</v>
      </c>
      <c r="AF2121" s="295">
        <v>0</v>
      </c>
      <c r="AG2121" s="295">
        <v>0</v>
      </c>
      <c r="AH2121" s="295">
        <v>0</v>
      </c>
      <c r="AI2121" s="295">
        <v>0</v>
      </c>
      <c r="AJ2121" s="295">
        <v>0</v>
      </c>
      <c r="AK2121" s="295">
        <v>0</v>
      </c>
      <c r="AL2121" s="295">
        <v>0</v>
      </c>
      <c r="AM2121" s="295">
        <v>0</v>
      </c>
      <c r="AN2121" s="295">
        <v>0</v>
      </c>
      <c r="AO2121" s="295">
        <v>0</v>
      </c>
      <c r="AP2121" s="295">
        <v>0</v>
      </c>
      <c r="AQ2121" s="295">
        <v>0</v>
      </c>
      <c r="AR2121" s="295">
        <v>0</v>
      </c>
      <c r="AS2121" s="295">
        <v>0</v>
      </c>
      <c r="AT2121" s="295">
        <f t="shared" si="33"/>
        <v>0</v>
      </c>
      <c r="AU2121" s="295">
        <v>57664.58</v>
      </c>
      <c r="AV2121" s="295">
        <v>160202.73000000001</v>
      </c>
      <c r="AW2121" s="296">
        <v>103</v>
      </c>
      <c r="AX2121" s="296">
        <v>300</v>
      </c>
      <c r="AY2121" s="295">
        <v>722499.99</v>
      </c>
      <c r="AZ2121" s="295">
        <v>159679.26</v>
      </c>
      <c r="BA2121" s="294">
        <v>84.809690000000003</v>
      </c>
      <c r="BB2121" s="294">
        <v>81.223346286536497</v>
      </c>
      <c r="BC2121" s="294">
        <v>9.4</v>
      </c>
      <c r="BD2121" s="294"/>
      <c r="BE2121" s="293" t="s">
        <v>4204</v>
      </c>
      <c r="BF2121" s="291"/>
      <c r="BG2121" s="293" t="s">
        <v>326</v>
      </c>
      <c r="BH2121" s="293" t="s">
        <v>217</v>
      </c>
      <c r="BI2121" s="293" t="s">
        <v>496</v>
      </c>
      <c r="BJ2121" s="293" t="s">
        <v>4205</v>
      </c>
      <c r="BK2121" s="292" t="s">
        <v>175</v>
      </c>
      <c r="BL2121" s="294">
        <v>1197585.3131933601</v>
      </c>
      <c r="BM2121" s="292" t="s">
        <v>309</v>
      </c>
      <c r="BN2121" s="294"/>
      <c r="BO2121" s="297">
        <v>39184</v>
      </c>
      <c r="BP2121" s="297">
        <v>48316</v>
      </c>
      <c r="BQ2121" s="297" t="s">
        <v>942</v>
      </c>
      <c r="BR2121" s="297" t="s">
        <v>4776</v>
      </c>
      <c r="BS2121" s="297">
        <v>39184</v>
      </c>
      <c r="BT2121" s="297">
        <v>48316</v>
      </c>
      <c r="BU2121" s="294">
        <v>52145.47</v>
      </c>
      <c r="BV2121" s="294">
        <v>61.15</v>
      </c>
      <c r="BW2121" s="294">
        <v>0</v>
      </c>
    </row>
    <row r="2122" spans="1:75" s="289" customFormat="1" ht="18.2" customHeight="1" x14ac:dyDescent="0.15">
      <c r="A2122" s="298">
        <v>2120</v>
      </c>
      <c r="B2122" s="299" t="s">
        <v>305</v>
      </c>
      <c r="C2122" s="299" t="s">
        <v>306</v>
      </c>
      <c r="D2122" s="313">
        <v>45170</v>
      </c>
      <c r="E2122" s="300" t="s">
        <v>3170</v>
      </c>
      <c r="F2122" s="309">
        <v>147</v>
      </c>
      <c r="G2122" s="309">
        <v>146</v>
      </c>
      <c r="H2122" s="302">
        <v>51959.59</v>
      </c>
      <c r="I2122" s="302">
        <v>95102.89</v>
      </c>
      <c r="J2122" s="302">
        <v>0</v>
      </c>
      <c r="K2122" s="302">
        <v>147062.48000000001</v>
      </c>
      <c r="L2122" s="302">
        <v>1095.6600000000001</v>
      </c>
      <c r="M2122" s="302">
        <v>0</v>
      </c>
      <c r="N2122" s="302">
        <v>0</v>
      </c>
      <c r="O2122" s="302">
        <v>0</v>
      </c>
      <c r="P2122" s="302">
        <v>0</v>
      </c>
      <c r="Q2122" s="302">
        <v>0</v>
      </c>
      <c r="R2122" s="302">
        <v>147062.48000000001</v>
      </c>
      <c r="S2122" s="302">
        <v>124288.39</v>
      </c>
      <c r="T2122" s="302">
        <v>407.02</v>
      </c>
      <c r="U2122" s="302">
        <v>0</v>
      </c>
      <c r="V2122" s="302">
        <v>0</v>
      </c>
      <c r="W2122" s="302">
        <v>0</v>
      </c>
      <c r="X2122" s="302">
        <v>0</v>
      </c>
      <c r="Y2122" s="302">
        <v>0</v>
      </c>
      <c r="Z2122" s="302">
        <v>124695.41</v>
      </c>
      <c r="AA2122" s="302">
        <v>0</v>
      </c>
      <c r="AB2122" s="302">
        <v>0</v>
      </c>
      <c r="AC2122" s="302">
        <v>0</v>
      </c>
      <c r="AD2122" s="302">
        <v>0</v>
      </c>
      <c r="AE2122" s="302">
        <v>0</v>
      </c>
      <c r="AF2122" s="302">
        <v>0</v>
      </c>
      <c r="AG2122" s="302">
        <v>0</v>
      </c>
      <c r="AH2122" s="302">
        <v>0</v>
      </c>
      <c r="AI2122" s="302">
        <v>0</v>
      </c>
      <c r="AJ2122" s="302">
        <v>0</v>
      </c>
      <c r="AK2122" s="302">
        <v>0</v>
      </c>
      <c r="AL2122" s="302">
        <v>0</v>
      </c>
      <c r="AM2122" s="302">
        <v>0</v>
      </c>
      <c r="AN2122" s="302">
        <v>0</v>
      </c>
      <c r="AO2122" s="302">
        <v>0</v>
      </c>
      <c r="AP2122" s="302">
        <v>0</v>
      </c>
      <c r="AQ2122" s="302">
        <v>0</v>
      </c>
      <c r="AR2122" s="302">
        <v>0</v>
      </c>
      <c r="AS2122" s="302">
        <v>0</v>
      </c>
      <c r="AT2122" s="295">
        <f t="shared" si="33"/>
        <v>0</v>
      </c>
      <c r="AU2122" s="302">
        <v>96198.55</v>
      </c>
      <c r="AV2122" s="302">
        <v>124695.41</v>
      </c>
      <c r="AW2122" s="303">
        <v>42</v>
      </c>
      <c r="AX2122" s="303">
        <v>240</v>
      </c>
      <c r="AY2122" s="302">
        <v>699999.98</v>
      </c>
      <c r="AZ2122" s="302">
        <v>162344.9</v>
      </c>
      <c r="BA2122" s="301">
        <v>88.892857000000006</v>
      </c>
      <c r="BB2122" s="301">
        <v>80.524882547621502</v>
      </c>
      <c r="BC2122" s="301">
        <v>9.4</v>
      </c>
      <c r="BD2122" s="301"/>
      <c r="BE2122" s="300" t="s">
        <v>4204</v>
      </c>
      <c r="BF2122" s="298"/>
      <c r="BG2122" s="300" t="s">
        <v>380</v>
      </c>
      <c r="BH2122" s="300" t="s">
        <v>831</v>
      </c>
      <c r="BI2122" s="300" t="s">
        <v>857</v>
      </c>
      <c r="BJ2122" s="300" t="s">
        <v>4205</v>
      </c>
      <c r="BK2122" s="299" t="s">
        <v>175</v>
      </c>
      <c r="BL2122" s="301">
        <v>1151660.3988780801</v>
      </c>
      <c r="BM2122" s="299" t="s">
        <v>309</v>
      </c>
      <c r="BN2122" s="301"/>
      <c r="BO2122" s="304">
        <v>39164</v>
      </c>
      <c r="BP2122" s="304">
        <v>46469</v>
      </c>
      <c r="BQ2122" s="297" t="s">
        <v>947</v>
      </c>
      <c r="BR2122" s="297" t="s">
        <v>4774</v>
      </c>
      <c r="BS2122" s="297">
        <v>39164</v>
      </c>
      <c r="BT2122" s="297">
        <v>46469</v>
      </c>
      <c r="BU2122" s="301">
        <v>48101.35</v>
      </c>
      <c r="BV2122" s="301">
        <v>59.54</v>
      </c>
      <c r="BW2122" s="301">
        <v>0</v>
      </c>
    </row>
    <row r="2123" spans="1:75" s="289" customFormat="1" ht="18.2" customHeight="1" x14ac:dyDescent="0.15">
      <c r="A2123" s="291">
        <v>2121</v>
      </c>
      <c r="B2123" s="292" t="s">
        <v>305</v>
      </c>
      <c r="C2123" s="292" t="s">
        <v>306</v>
      </c>
      <c r="D2123" s="312">
        <v>45170</v>
      </c>
      <c r="E2123" s="293" t="s">
        <v>1113</v>
      </c>
      <c r="F2123" s="308">
        <v>115</v>
      </c>
      <c r="G2123" s="308">
        <v>115</v>
      </c>
      <c r="H2123" s="295">
        <v>0</v>
      </c>
      <c r="I2123" s="295">
        <v>98479.03</v>
      </c>
      <c r="J2123" s="295">
        <v>0</v>
      </c>
      <c r="K2123" s="295">
        <v>98479.03</v>
      </c>
      <c r="L2123" s="295">
        <v>0</v>
      </c>
      <c r="M2123" s="295">
        <v>0</v>
      </c>
      <c r="N2123" s="295">
        <v>0</v>
      </c>
      <c r="O2123" s="295">
        <v>0</v>
      </c>
      <c r="P2123" s="295">
        <v>0</v>
      </c>
      <c r="Q2123" s="295">
        <v>0</v>
      </c>
      <c r="R2123" s="295">
        <v>98479.03</v>
      </c>
      <c r="S2123" s="295">
        <v>51272.42</v>
      </c>
      <c r="T2123" s="295">
        <v>0</v>
      </c>
      <c r="U2123" s="295">
        <v>0</v>
      </c>
      <c r="V2123" s="295">
        <v>0</v>
      </c>
      <c r="W2123" s="295">
        <v>0</v>
      </c>
      <c r="X2123" s="295">
        <v>0</v>
      </c>
      <c r="Y2123" s="295">
        <v>0</v>
      </c>
      <c r="Z2123" s="295">
        <v>51272.42</v>
      </c>
      <c r="AA2123" s="295">
        <v>0</v>
      </c>
      <c r="AB2123" s="295">
        <v>0</v>
      </c>
      <c r="AC2123" s="295">
        <v>0</v>
      </c>
      <c r="AD2123" s="295">
        <v>0</v>
      </c>
      <c r="AE2123" s="295">
        <v>0</v>
      </c>
      <c r="AF2123" s="295">
        <v>0</v>
      </c>
      <c r="AG2123" s="295">
        <v>0</v>
      </c>
      <c r="AH2123" s="295">
        <v>0</v>
      </c>
      <c r="AI2123" s="295">
        <v>0</v>
      </c>
      <c r="AJ2123" s="295">
        <v>0</v>
      </c>
      <c r="AK2123" s="295">
        <v>0</v>
      </c>
      <c r="AL2123" s="295">
        <v>0</v>
      </c>
      <c r="AM2123" s="295">
        <v>0</v>
      </c>
      <c r="AN2123" s="295">
        <v>0</v>
      </c>
      <c r="AO2123" s="295">
        <v>0</v>
      </c>
      <c r="AP2123" s="295">
        <v>0</v>
      </c>
      <c r="AQ2123" s="295">
        <v>0</v>
      </c>
      <c r="AR2123" s="295">
        <v>0</v>
      </c>
      <c r="AS2123" s="295">
        <v>0</v>
      </c>
      <c r="AT2123" s="295">
        <f t="shared" si="33"/>
        <v>0</v>
      </c>
      <c r="AU2123" s="295">
        <v>98479.03</v>
      </c>
      <c r="AV2123" s="295">
        <v>51272.42</v>
      </c>
      <c r="AW2123" s="296">
        <v>0</v>
      </c>
      <c r="AX2123" s="296">
        <v>180</v>
      </c>
      <c r="AY2123" s="295">
        <v>770299.99</v>
      </c>
      <c r="AZ2123" s="295">
        <v>125594.75</v>
      </c>
      <c r="BA2123" s="294">
        <v>62.443206000000004</v>
      </c>
      <c r="BB2123" s="294">
        <v>48.961810561111697</v>
      </c>
      <c r="BC2123" s="294">
        <v>9.5</v>
      </c>
      <c r="BD2123" s="294"/>
      <c r="BE2123" s="293" t="s">
        <v>4204</v>
      </c>
      <c r="BF2123" s="291"/>
      <c r="BG2123" s="293" t="s">
        <v>376</v>
      </c>
      <c r="BH2123" s="293" t="s">
        <v>195</v>
      </c>
      <c r="BI2123" s="293" t="s">
        <v>489</v>
      </c>
      <c r="BJ2123" s="293" t="s">
        <v>4205</v>
      </c>
      <c r="BK2123" s="292" t="s">
        <v>175</v>
      </c>
      <c r="BL2123" s="294">
        <v>771198.73791688005</v>
      </c>
      <c r="BM2123" s="292" t="s">
        <v>309</v>
      </c>
      <c r="BN2123" s="294"/>
      <c r="BO2123" s="297">
        <v>39150</v>
      </c>
      <c r="BP2123" s="297">
        <v>44629</v>
      </c>
      <c r="BQ2123" s="297" t="s">
        <v>961</v>
      </c>
      <c r="BR2123" s="297" t="s">
        <v>4773</v>
      </c>
      <c r="BS2123" s="297">
        <v>39150</v>
      </c>
      <c r="BT2123" s="297">
        <v>44629</v>
      </c>
      <c r="BU2123" s="294">
        <v>33129.480000000003</v>
      </c>
      <c r="BV2123" s="294">
        <v>0</v>
      </c>
      <c r="BW2123" s="294">
        <v>0</v>
      </c>
    </row>
    <row r="2124" spans="1:75" s="289" customFormat="1" ht="18.2" customHeight="1" x14ac:dyDescent="0.15">
      <c r="A2124" s="298">
        <v>2122</v>
      </c>
      <c r="B2124" s="299" t="s">
        <v>305</v>
      </c>
      <c r="C2124" s="299" t="s">
        <v>306</v>
      </c>
      <c r="D2124" s="313">
        <v>45170</v>
      </c>
      <c r="E2124" s="300" t="s">
        <v>3171</v>
      </c>
      <c r="F2124" s="309">
        <v>168</v>
      </c>
      <c r="G2124" s="309">
        <v>167</v>
      </c>
      <c r="H2124" s="302">
        <v>20981.43</v>
      </c>
      <c r="I2124" s="302">
        <v>11601.11</v>
      </c>
      <c r="J2124" s="302">
        <v>0</v>
      </c>
      <c r="K2124" s="302">
        <v>32582.54</v>
      </c>
      <c r="L2124" s="302">
        <v>128.22</v>
      </c>
      <c r="M2124" s="302">
        <v>0</v>
      </c>
      <c r="N2124" s="302">
        <v>0</v>
      </c>
      <c r="O2124" s="302">
        <v>0</v>
      </c>
      <c r="P2124" s="302">
        <v>0</v>
      </c>
      <c r="Q2124" s="302">
        <v>0</v>
      </c>
      <c r="R2124" s="302">
        <v>32582.54</v>
      </c>
      <c r="S2124" s="302">
        <v>38594.71</v>
      </c>
      <c r="T2124" s="302">
        <v>173.1</v>
      </c>
      <c r="U2124" s="302">
        <v>0</v>
      </c>
      <c r="V2124" s="302">
        <v>0</v>
      </c>
      <c r="W2124" s="302">
        <v>0</v>
      </c>
      <c r="X2124" s="302">
        <v>0</v>
      </c>
      <c r="Y2124" s="302">
        <v>0</v>
      </c>
      <c r="Z2124" s="302">
        <v>38767.81</v>
      </c>
      <c r="AA2124" s="302">
        <v>0</v>
      </c>
      <c r="AB2124" s="302">
        <v>0</v>
      </c>
      <c r="AC2124" s="302">
        <v>0</v>
      </c>
      <c r="AD2124" s="302">
        <v>0</v>
      </c>
      <c r="AE2124" s="302">
        <v>0</v>
      </c>
      <c r="AF2124" s="302">
        <v>0</v>
      </c>
      <c r="AG2124" s="302">
        <v>0</v>
      </c>
      <c r="AH2124" s="302">
        <v>0</v>
      </c>
      <c r="AI2124" s="302">
        <v>0</v>
      </c>
      <c r="AJ2124" s="302">
        <v>0</v>
      </c>
      <c r="AK2124" s="302">
        <v>0</v>
      </c>
      <c r="AL2124" s="302">
        <v>0</v>
      </c>
      <c r="AM2124" s="302">
        <v>0</v>
      </c>
      <c r="AN2124" s="302">
        <v>0</v>
      </c>
      <c r="AO2124" s="302">
        <v>0</v>
      </c>
      <c r="AP2124" s="302">
        <v>0</v>
      </c>
      <c r="AQ2124" s="302">
        <v>0</v>
      </c>
      <c r="AR2124" s="302">
        <v>0</v>
      </c>
      <c r="AS2124" s="302">
        <v>0</v>
      </c>
      <c r="AT2124" s="295">
        <f t="shared" si="33"/>
        <v>0</v>
      </c>
      <c r="AU2124" s="302">
        <v>11729.33</v>
      </c>
      <c r="AV2124" s="302">
        <v>38767.81</v>
      </c>
      <c r="AW2124" s="303">
        <v>103</v>
      </c>
      <c r="AX2124" s="303">
        <v>300</v>
      </c>
      <c r="AY2124" s="302">
        <v>286000</v>
      </c>
      <c r="AZ2124" s="302">
        <v>33418.019999999997</v>
      </c>
      <c r="BA2124" s="301">
        <v>44.899295000000002</v>
      </c>
      <c r="BB2124" s="301">
        <v>43.776772989821097</v>
      </c>
      <c r="BC2124" s="301">
        <v>9.9</v>
      </c>
      <c r="BD2124" s="301"/>
      <c r="BE2124" s="300" t="s">
        <v>4204</v>
      </c>
      <c r="BF2124" s="298"/>
      <c r="BG2124" s="300" t="s">
        <v>320</v>
      </c>
      <c r="BH2124" s="300" t="s">
        <v>181</v>
      </c>
      <c r="BI2124" s="300" t="s">
        <v>372</v>
      </c>
      <c r="BJ2124" s="300" t="s">
        <v>4205</v>
      </c>
      <c r="BK2124" s="299" t="s">
        <v>175</v>
      </c>
      <c r="BL2124" s="301">
        <v>255156.99866384</v>
      </c>
      <c r="BM2124" s="299" t="s">
        <v>309</v>
      </c>
      <c r="BN2124" s="301"/>
      <c r="BO2124" s="304">
        <v>39199</v>
      </c>
      <c r="BP2124" s="304">
        <v>48331</v>
      </c>
      <c r="BQ2124" s="297" t="s">
        <v>1001</v>
      </c>
      <c r="BR2124" s="297" t="s">
        <v>4803</v>
      </c>
      <c r="BS2124" s="297">
        <v>39199</v>
      </c>
      <c r="BT2124" s="297">
        <v>48331</v>
      </c>
      <c r="BU2124" s="301">
        <v>19916.02</v>
      </c>
      <c r="BV2124" s="301">
        <v>55.08</v>
      </c>
      <c r="BW2124" s="301">
        <v>0</v>
      </c>
    </row>
    <row r="2125" spans="1:75" s="289" customFormat="1" ht="18.2" customHeight="1" x14ac:dyDescent="0.15">
      <c r="A2125" s="291">
        <v>2123</v>
      </c>
      <c r="B2125" s="292" t="s">
        <v>305</v>
      </c>
      <c r="C2125" s="292" t="s">
        <v>306</v>
      </c>
      <c r="D2125" s="312">
        <v>45170</v>
      </c>
      <c r="E2125" s="293" t="s">
        <v>3172</v>
      </c>
      <c r="F2125" s="308">
        <v>146</v>
      </c>
      <c r="G2125" s="308">
        <v>145</v>
      </c>
      <c r="H2125" s="295">
        <v>43336.53</v>
      </c>
      <c r="I2125" s="295">
        <v>25374.06</v>
      </c>
      <c r="J2125" s="295">
        <v>0</v>
      </c>
      <c r="K2125" s="295">
        <v>68710.59</v>
      </c>
      <c r="L2125" s="295">
        <v>281.95999999999998</v>
      </c>
      <c r="M2125" s="295">
        <v>0</v>
      </c>
      <c r="N2125" s="295">
        <v>0</v>
      </c>
      <c r="O2125" s="295">
        <v>0</v>
      </c>
      <c r="P2125" s="295">
        <v>0</v>
      </c>
      <c r="Q2125" s="295">
        <v>0</v>
      </c>
      <c r="R2125" s="295">
        <v>68710.59</v>
      </c>
      <c r="S2125" s="295">
        <v>60321</v>
      </c>
      <c r="T2125" s="295">
        <v>310.58</v>
      </c>
      <c r="U2125" s="295">
        <v>0</v>
      </c>
      <c r="V2125" s="295">
        <v>0</v>
      </c>
      <c r="W2125" s="295">
        <v>0</v>
      </c>
      <c r="X2125" s="295">
        <v>0</v>
      </c>
      <c r="Y2125" s="295">
        <v>0</v>
      </c>
      <c r="Z2125" s="295">
        <v>60631.58</v>
      </c>
      <c r="AA2125" s="295">
        <v>0</v>
      </c>
      <c r="AB2125" s="295">
        <v>0</v>
      </c>
      <c r="AC2125" s="295">
        <v>0</v>
      </c>
      <c r="AD2125" s="295">
        <v>0</v>
      </c>
      <c r="AE2125" s="295">
        <v>0</v>
      </c>
      <c r="AF2125" s="295">
        <v>0</v>
      </c>
      <c r="AG2125" s="295">
        <v>0</v>
      </c>
      <c r="AH2125" s="295">
        <v>0</v>
      </c>
      <c r="AI2125" s="295">
        <v>0</v>
      </c>
      <c r="AJ2125" s="295">
        <v>0</v>
      </c>
      <c r="AK2125" s="295">
        <v>0</v>
      </c>
      <c r="AL2125" s="295">
        <v>0</v>
      </c>
      <c r="AM2125" s="295">
        <v>0</v>
      </c>
      <c r="AN2125" s="295">
        <v>0</v>
      </c>
      <c r="AO2125" s="295">
        <v>0</v>
      </c>
      <c r="AP2125" s="295">
        <v>0</v>
      </c>
      <c r="AQ2125" s="295">
        <v>0</v>
      </c>
      <c r="AR2125" s="295">
        <v>0</v>
      </c>
      <c r="AS2125" s="295">
        <v>0</v>
      </c>
      <c r="AT2125" s="295">
        <f t="shared" si="33"/>
        <v>0</v>
      </c>
      <c r="AU2125" s="295">
        <v>25656.02</v>
      </c>
      <c r="AV2125" s="295">
        <v>60631.58</v>
      </c>
      <c r="AW2125" s="296">
        <v>103</v>
      </c>
      <c r="AX2125" s="296">
        <v>300</v>
      </c>
      <c r="AY2125" s="295">
        <v>418000.01</v>
      </c>
      <c r="AZ2125" s="295">
        <v>72974.53</v>
      </c>
      <c r="BA2125" s="294">
        <v>67.084140000000005</v>
      </c>
      <c r="BB2125" s="294">
        <v>63.164378572121002</v>
      </c>
      <c r="BC2125" s="294">
        <v>8.6</v>
      </c>
      <c r="BD2125" s="294"/>
      <c r="BE2125" s="293" t="s">
        <v>4204</v>
      </c>
      <c r="BF2125" s="291"/>
      <c r="BG2125" s="293" t="s">
        <v>312</v>
      </c>
      <c r="BH2125" s="293" t="s">
        <v>504</v>
      </c>
      <c r="BI2125" s="293" t="s">
        <v>853</v>
      </c>
      <c r="BJ2125" s="293" t="s">
        <v>4205</v>
      </c>
      <c r="BK2125" s="292" t="s">
        <v>175</v>
      </c>
      <c r="BL2125" s="294">
        <v>538079.22650663997</v>
      </c>
      <c r="BM2125" s="292" t="s">
        <v>309</v>
      </c>
      <c r="BN2125" s="294"/>
      <c r="BO2125" s="297">
        <v>39199</v>
      </c>
      <c r="BP2125" s="297">
        <v>48331</v>
      </c>
      <c r="BQ2125" s="297" t="s">
        <v>929</v>
      </c>
      <c r="BR2125" s="297" t="s">
        <v>4777</v>
      </c>
      <c r="BS2125" s="297">
        <v>39199</v>
      </c>
      <c r="BT2125" s="297">
        <v>48331</v>
      </c>
      <c r="BU2125" s="294">
        <v>25612.52</v>
      </c>
      <c r="BV2125" s="294">
        <v>50.33</v>
      </c>
      <c r="BW2125" s="294">
        <v>0</v>
      </c>
    </row>
    <row r="2126" spans="1:75" s="289" customFormat="1" ht="18.2" customHeight="1" x14ac:dyDescent="0.15">
      <c r="A2126" s="298">
        <v>2124</v>
      </c>
      <c r="B2126" s="299" t="s">
        <v>305</v>
      </c>
      <c r="C2126" s="299" t="s">
        <v>306</v>
      </c>
      <c r="D2126" s="313">
        <v>45170</v>
      </c>
      <c r="E2126" s="300" t="s">
        <v>3173</v>
      </c>
      <c r="F2126" s="309">
        <v>116</v>
      </c>
      <c r="G2126" s="309">
        <v>115</v>
      </c>
      <c r="H2126" s="302">
        <v>154260.88</v>
      </c>
      <c r="I2126" s="302">
        <v>77378.899999999994</v>
      </c>
      <c r="J2126" s="302">
        <v>0</v>
      </c>
      <c r="K2126" s="302">
        <v>231639.78</v>
      </c>
      <c r="L2126" s="302">
        <v>990.07</v>
      </c>
      <c r="M2126" s="302">
        <v>0</v>
      </c>
      <c r="N2126" s="302">
        <v>0</v>
      </c>
      <c r="O2126" s="302">
        <v>0</v>
      </c>
      <c r="P2126" s="302">
        <v>0</v>
      </c>
      <c r="Q2126" s="302">
        <v>0</v>
      </c>
      <c r="R2126" s="302">
        <v>231639.78</v>
      </c>
      <c r="S2126" s="302">
        <v>163616.25</v>
      </c>
      <c r="T2126" s="302">
        <v>1105.54</v>
      </c>
      <c r="U2126" s="302">
        <v>0</v>
      </c>
      <c r="V2126" s="302">
        <v>0</v>
      </c>
      <c r="W2126" s="302">
        <v>0</v>
      </c>
      <c r="X2126" s="302">
        <v>0</v>
      </c>
      <c r="Y2126" s="302">
        <v>0</v>
      </c>
      <c r="Z2126" s="302">
        <v>164721.79</v>
      </c>
      <c r="AA2126" s="302">
        <v>0</v>
      </c>
      <c r="AB2126" s="302">
        <v>0</v>
      </c>
      <c r="AC2126" s="302">
        <v>0</v>
      </c>
      <c r="AD2126" s="302">
        <v>0</v>
      </c>
      <c r="AE2126" s="302">
        <v>0</v>
      </c>
      <c r="AF2126" s="302">
        <v>0</v>
      </c>
      <c r="AG2126" s="302">
        <v>0</v>
      </c>
      <c r="AH2126" s="302">
        <v>0</v>
      </c>
      <c r="AI2126" s="302">
        <v>0</v>
      </c>
      <c r="AJ2126" s="302">
        <v>0</v>
      </c>
      <c r="AK2126" s="302">
        <v>0</v>
      </c>
      <c r="AL2126" s="302">
        <v>0</v>
      </c>
      <c r="AM2126" s="302">
        <v>0</v>
      </c>
      <c r="AN2126" s="302">
        <v>0</v>
      </c>
      <c r="AO2126" s="302">
        <v>0</v>
      </c>
      <c r="AP2126" s="302">
        <v>0</v>
      </c>
      <c r="AQ2126" s="302">
        <v>0</v>
      </c>
      <c r="AR2126" s="302">
        <v>0</v>
      </c>
      <c r="AS2126" s="302">
        <v>0</v>
      </c>
      <c r="AT2126" s="295">
        <f t="shared" si="33"/>
        <v>0</v>
      </c>
      <c r="AU2126" s="302">
        <v>78368.97</v>
      </c>
      <c r="AV2126" s="302">
        <v>164721.79</v>
      </c>
      <c r="AW2126" s="303">
        <v>104</v>
      </c>
      <c r="AX2126" s="303">
        <v>300</v>
      </c>
      <c r="AY2126" s="302">
        <v>1099999.99</v>
      </c>
      <c r="AZ2126" s="302">
        <v>258087.46</v>
      </c>
      <c r="BA2126" s="301">
        <v>90.000000999999997</v>
      </c>
      <c r="BB2126" s="301">
        <v>80.777192474364199</v>
      </c>
      <c r="BC2126" s="301">
        <v>8.6</v>
      </c>
      <c r="BD2126" s="301"/>
      <c r="BE2126" s="300" t="s">
        <v>4204</v>
      </c>
      <c r="BF2126" s="298"/>
      <c r="BG2126" s="300" t="s">
        <v>326</v>
      </c>
      <c r="BH2126" s="300" t="s">
        <v>216</v>
      </c>
      <c r="BI2126" s="300" t="s">
        <v>858</v>
      </c>
      <c r="BJ2126" s="300" t="s">
        <v>4205</v>
      </c>
      <c r="BK2126" s="299" t="s">
        <v>175</v>
      </c>
      <c r="BL2126" s="301">
        <v>1813993.35459888</v>
      </c>
      <c r="BM2126" s="299" t="s">
        <v>309</v>
      </c>
      <c r="BN2126" s="301"/>
      <c r="BO2126" s="304">
        <v>39213</v>
      </c>
      <c r="BP2126" s="304">
        <v>48345</v>
      </c>
      <c r="BQ2126" s="297" t="s">
        <v>945</v>
      </c>
      <c r="BR2126" s="297" t="s">
        <v>4808</v>
      </c>
      <c r="BS2126" s="297">
        <v>39213</v>
      </c>
      <c r="BT2126" s="297">
        <v>48345</v>
      </c>
      <c r="BU2126" s="301">
        <v>70730.33</v>
      </c>
      <c r="BV2126" s="301">
        <v>178.01</v>
      </c>
      <c r="BW2126" s="301">
        <v>0</v>
      </c>
    </row>
    <row r="2127" spans="1:75" s="289" customFormat="1" ht="18.2" customHeight="1" x14ac:dyDescent="0.15">
      <c r="A2127" s="291">
        <v>2125</v>
      </c>
      <c r="B2127" s="292" t="s">
        <v>305</v>
      </c>
      <c r="C2127" s="292" t="s">
        <v>306</v>
      </c>
      <c r="D2127" s="312">
        <v>45170</v>
      </c>
      <c r="E2127" s="293" t="s">
        <v>3174</v>
      </c>
      <c r="F2127" s="308">
        <v>122</v>
      </c>
      <c r="G2127" s="308">
        <v>121</v>
      </c>
      <c r="H2127" s="295">
        <v>90831.99</v>
      </c>
      <c r="I2127" s="295">
        <v>66901.64</v>
      </c>
      <c r="J2127" s="295">
        <v>0</v>
      </c>
      <c r="K2127" s="295">
        <v>157733.63</v>
      </c>
      <c r="L2127" s="295">
        <v>828.72</v>
      </c>
      <c r="M2127" s="295">
        <v>0</v>
      </c>
      <c r="N2127" s="295">
        <v>0</v>
      </c>
      <c r="O2127" s="295">
        <v>0</v>
      </c>
      <c r="P2127" s="295">
        <v>0</v>
      </c>
      <c r="Q2127" s="295">
        <v>0</v>
      </c>
      <c r="R2127" s="295">
        <v>157733.63</v>
      </c>
      <c r="S2127" s="295">
        <v>112139.64</v>
      </c>
      <c r="T2127" s="295">
        <v>650.96</v>
      </c>
      <c r="U2127" s="295">
        <v>0</v>
      </c>
      <c r="V2127" s="295">
        <v>0</v>
      </c>
      <c r="W2127" s="295">
        <v>0</v>
      </c>
      <c r="X2127" s="295">
        <v>0</v>
      </c>
      <c r="Y2127" s="295">
        <v>0</v>
      </c>
      <c r="Z2127" s="295">
        <v>112790.6</v>
      </c>
      <c r="AA2127" s="295">
        <v>0</v>
      </c>
      <c r="AB2127" s="295">
        <v>0</v>
      </c>
      <c r="AC2127" s="295">
        <v>0</v>
      </c>
      <c r="AD2127" s="295">
        <v>0</v>
      </c>
      <c r="AE2127" s="295">
        <v>0</v>
      </c>
      <c r="AF2127" s="295">
        <v>0</v>
      </c>
      <c r="AG2127" s="295">
        <v>0</v>
      </c>
      <c r="AH2127" s="295">
        <v>0</v>
      </c>
      <c r="AI2127" s="295">
        <v>0</v>
      </c>
      <c r="AJ2127" s="295">
        <v>0</v>
      </c>
      <c r="AK2127" s="295">
        <v>0</v>
      </c>
      <c r="AL2127" s="295">
        <v>0</v>
      </c>
      <c r="AM2127" s="295">
        <v>0</v>
      </c>
      <c r="AN2127" s="295">
        <v>0</v>
      </c>
      <c r="AO2127" s="295">
        <v>0</v>
      </c>
      <c r="AP2127" s="295">
        <v>0</v>
      </c>
      <c r="AQ2127" s="295">
        <v>0</v>
      </c>
      <c r="AR2127" s="295">
        <v>0</v>
      </c>
      <c r="AS2127" s="295">
        <v>0</v>
      </c>
      <c r="AT2127" s="295">
        <f t="shared" si="33"/>
        <v>0</v>
      </c>
      <c r="AU2127" s="295">
        <v>67730.36</v>
      </c>
      <c r="AV2127" s="295">
        <v>112790.6</v>
      </c>
      <c r="AW2127" s="296">
        <v>102</v>
      </c>
      <c r="AX2127" s="296">
        <v>300</v>
      </c>
      <c r="AY2127" s="295">
        <v>775999.99</v>
      </c>
      <c r="AZ2127" s="295">
        <v>182232.16</v>
      </c>
      <c r="BA2127" s="294">
        <v>90.000003000000007</v>
      </c>
      <c r="BB2127" s="294">
        <v>77.900778727535794</v>
      </c>
      <c r="BC2127" s="294">
        <v>8.6</v>
      </c>
      <c r="BD2127" s="294"/>
      <c r="BE2127" s="293" t="s">
        <v>4204</v>
      </c>
      <c r="BF2127" s="291"/>
      <c r="BG2127" s="293" t="s">
        <v>315</v>
      </c>
      <c r="BH2127" s="293" t="s">
        <v>179</v>
      </c>
      <c r="BI2127" s="293" t="s">
        <v>859</v>
      </c>
      <c r="BJ2127" s="293" t="s">
        <v>4205</v>
      </c>
      <c r="BK2127" s="292" t="s">
        <v>175</v>
      </c>
      <c r="BL2127" s="294">
        <v>1235227.19895848</v>
      </c>
      <c r="BM2127" s="292" t="s">
        <v>309</v>
      </c>
      <c r="BN2127" s="294"/>
      <c r="BO2127" s="297">
        <v>39162</v>
      </c>
      <c r="BP2127" s="297">
        <v>48294</v>
      </c>
      <c r="BQ2127" s="297" t="s">
        <v>941</v>
      </c>
      <c r="BR2127" s="297" t="s">
        <v>4791</v>
      </c>
      <c r="BS2127" s="297">
        <v>39162</v>
      </c>
      <c r="BT2127" s="297">
        <v>48294</v>
      </c>
      <c r="BU2127" s="294">
        <v>52412.23</v>
      </c>
      <c r="BV2127" s="294">
        <v>125.69</v>
      </c>
      <c r="BW2127" s="294">
        <v>0</v>
      </c>
    </row>
    <row r="2128" spans="1:75" s="289" customFormat="1" ht="18.2" customHeight="1" x14ac:dyDescent="0.15">
      <c r="A2128" s="298">
        <v>2126</v>
      </c>
      <c r="B2128" s="299" t="s">
        <v>305</v>
      </c>
      <c r="C2128" s="299" t="s">
        <v>306</v>
      </c>
      <c r="D2128" s="313">
        <v>45170</v>
      </c>
      <c r="E2128" s="300" t="s">
        <v>3175</v>
      </c>
      <c r="F2128" s="309">
        <v>113</v>
      </c>
      <c r="G2128" s="309">
        <v>112</v>
      </c>
      <c r="H2128" s="302">
        <v>93217.279999999999</v>
      </c>
      <c r="I2128" s="302">
        <v>43410.400000000001</v>
      </c>
      <c r="J2128" s="302">
        <v>0</v>
      </c>
      <c r="K2128" s="302">
        <v>136627.68</v>
      </c>
      <c r="L2128" s="302">
        <v>583.59</v>
      </c>
      <c r="M2128" s="302">
        <v>0</v>
      </c>
      <c r="N2128" s="302">
        <v>0</v>
      </c>
      <c r="O2128" s="302">
        <v>0</v>
      </c>
      <c r="P2128" s="302">
        <v>0</v>
      </c>
      <c r="Q2128" s="302">
        <v>0</v>
      </c>
      <c r="R2128" s="302">
        <v>136627.68</v>
      </c>
      <c r="S2128" s="302">
        <v>103405.7</v>
      </c>
      <c r="T2128" s="302">
        <v>730.2</v>
      </c>
      <c r="U2128" s="302">
        <v>0</v>
      </c>
      <c r="V2128" s="302">
        <v>0</v>
      </c>
      <c r="W2128" s="302">
        <v>0</v>
      </c>
      <c r="X2128" s="302">
        <v>0</v>
      </c>
      <c r="Y2128" s="302">
        <v>0</v>
      </c>
      <c r="Z2128" s="302">
        <v>104135.9</v>
      </c>
      <c r="AA2128" s="302">
        <v>0</v>
      </c>
      <c r="AB2128" s="302">
        <v>0</v>
      </c>
      <c r="AC2128" s="302">
        <v>0</v>
      </c>
      <c r="AD2128" s="302">
        <v>0</v>
      </c>
      <c r="AE2128" s="302">
        <v>0</v>
      </c>
      <c r="AF2128" s="302">
        <v>0</v>
      </c>
      <c r="AG2128" s="302">
        <v>0</v>
      </c>
      <c r="AH2128" s="302">
        <v>0</v>
      </c>
      <c r="AI2128" s="302">
        <v>0</v>
      </c>
      <c r="AJ2128" s="302">
        <v>0</v>
      </c>
      <c r="AK2128" s="302">
        <v>0</v>
      </c>
      <c r="AL2128" s="302">
        <v>0</v>
      </c>
      <c r="AM2128" s="302">
        <v>0</v>
      </c>
      <c r="AN2128" s="302">
        <v>0</v>
      </c>
      <c r="AO2128" s="302">
        <v>0</v>
      </c>
      <c r="AP2128" s="302">
        <v>0</v>
      </c>
      <c r="AQ2128" s="302">
        <v>0</v>
      </c>
      <c r="AR2128" s="302">
        <v>0</v>
      </c>
      <c r="AS2128" s="302">
        <v>0</v>
      </c>
      <c r="AT2128" s="295">
        <f t="shared" si="33"/>
        <v>0</v>
      </c>
      <c r="AU2128" s="302">
        <v>43993.99</v>
      </c>
      <c r="AV2128" s="302">
        <v>104135.9</v>
      </c>
      <c r="AW2128" s="303">
        <v>102</v>
      </c>
      <c r="AX2128" s="303">
        <v>300</v>
      </c>
      <c r="AY2128" s="302">
        <v>684999.99</v>
      </c>
      <c r="AZ2128" s="302">
        <v>151575.37</v>
      </c>
      <c r="BA2128" s="301">
        <v>84.744529</v>
      </c>
      <c r="BB2128" s="301">
        <v>76.387399812797597</v>
      </c>
      <c r="BC2128" s="301">
        <v>9.4</v>
      </c>
      <c r="BD2128" s="301"/>
      <c r="BE2128" s="300" t="s">
        <v>4204</v>
      </c>
      <c r="BF2128" s="298"/>
      <c r="BG2128" s="300" t="s">
        <v>326</v>
      </c>
      <c r="BH2128" s="300" t="s">
        <v>217</v>
      </c>
      <c r="BI2128" s="300" t="s">
        <v>496</v>
      </c>
      <c r="BJ2128" s="300" t="s">
        <v>4205</v>
      </c>
      <c r="BK2128" s="299" t="s">
        <v>175</v>
      </c>
      <c r="BL2128" s="301">
        <v>1069944.47833728</v>
      </c>
      <c r="BM2128" s="299" t="s">
        <v>309</v>
      </c>
      <c r="BN2128" s="301"/>
      <c r="BO2128" s="304">
        <v>39150</v>
      </c>
      <c r="BP2128" s="304">
        <v>48282</v>
      </c>
      <c r="BQ2128" s="297" t="s">
        <v>957</v>
      </c>
      <c r="BR2128" s="297" t="s">
        <v>4780</v>
      </c>
      <c r="BS2128" s="297">
        <v>39150</v>
      </c>
      <c r="BT2128" s="297">
        <v>48282</v>
      </c>
      <c r="BU2128" s="301">
        <v>35310.239999999998</v>
      </c>
      <c r="BV2128" s="301">
        <v>58.04</v>
      </c>
      <c r="BW2128" s="301">
        <v>0</v>
      </c>
    </row>
    <row r="2129" spans="1:75" s="289" customFormat="1" ht="18.2" customHeight="1" x14ac:dyDescent="0.15">
      <c r="A2129" s="291">
        <v>2127</v>
      </c>
      <c r="B2129" s="292" t="s">
        <v>305</v>
      </c>
      <c r="C2129" s="292" t="s">
        <v>306</v>
      </c>
      <c r="D2129" s="312">
        <v>45170</v>
      </c>
      <c r="E2129" s="293" t="s">
        <v>3176</v>
      </c>
      <c r="F2129" s="308">
        <v>151</v>
      </c>
      <c r="G2129" s="308">
        <v>150</v>
      </c>
      <c r="H2129" s="295">
        <v>93796.33</v>
      </c>
      <c r="I2129" s="295">
        <v>50988.41</v>
      </c>
      <c r="J2129" s="295">
        <v>0</v>
      </c>
      <c r="K2129" s="295">
        <v>144784.74</v>
      </c>
      <c r="L2129" s="295">
        <v>579.04999999999995</v>
      </c>
      <c r="M2129" s="295">
        <v>0</v>
      </c>
      <c r="N2129" s="295">
        <v>0</v>
      </c>
      <c r="O2129" s="295">
        <v>0</v>
      </c>
      <c r="P2129" s="295">
        <v>0</v>
      </c>
      <c r="Q2129" s="295">
        <v>0</v>
      </c>
      <c r="R2129" s="295">
        <v>144784.74</v>
      </c>
      <c r="S2129" s="295">
        <v>145247.93</v>
      </c>
      <c r="T2129" s="295">
        <v>734.74</v>
      </c>
      <c r="U2129" s="295">
        <v>0</v>
      </c>
      <c r="V2129" s="295">
        <v>0</v>
      </c>
      <c r="W2129" s="295">
        <v>0</v>
      </c>
      <c r="X2129" s="295">
        <v>0</v>
      </c>
      <c r="Y2129" s="295">
        <v>0</v>
      </c>
      <c r="Z2129" s="295">
        <v>145982.67000000001</v>
      </c>
      <c r="AA2129" s="295">
        <v>0</v>
      </c>
      <c r="AB2129" s="295">
        <v>0</v>
      </c>
      <c r="AC2129" s="295">
        <v>0</v>
      </c>
      <c r="AD2129" s="295">
        <v>0</v>
      </c>
      <c r="AE2129" s="295">
        <v>0</v>
      </c>
      <c r="AF2129" s="295">
        <v>0</v>
      </c>
      <c r="AG2129" s="295">
        <v>0</v>
      </c>
      <c r="AH2129" s="295">
        <v>0</v>
      </c>
      <c r="AI2129" s="295">
        <v>0</v>
      </c>
      <c r="AJ2129" s="295">
        <v>0</v>
      </c>
      <c r="AK2129" s="295">
        <v>0</v>
      </c>
      <c r="AL2129" s="295">
        <v>0</v>
      </c>
      <c r="AM2129" s="295">
        <v>0</v>
      </c>
      <c r="AN2129" s="295">
        <v>0</v>
      </c>
      <c r="AO2129" s="295">
        <v>0</v>
      </c>
      <c r="AP2129" s="295">
        <v>0</v>
      </c>
      <c r="AQ2129" s="295">
        <v>0</v>
      </c>
      <c r="AR2129" s="295">
        <v>0</v>
      </c>
      <c r="AS2129" s="295">
        <v>0</v>
      </c>
      <c r="AT2129" s="295">
        <f t="shared" si="33"/>
        <v>0</v>
      </c>
      <c r="AU2129" s="295">
        <v>51567.46</v>
      </c>
      <c r="AV2129" s="295">
        <v>145982.67000000001</v>
      </c>
      <c r="AW2129" s="296">
        <v>102</v>
      </c>
      <c r="AX2129" s="296">
        <v>300</v>
      </c>
      <c r="AY2129" s="295">
        <v>684999.99</v>
      </c>
      <c r="AZ2129" s="295">
        <v>151575.37</v>
      </c>
      <c r="BA2129" s="294">
        <v>84.744529</v>
      </c>
      <c r="BB2129" s="294">
        <v>80.947944231885799</v>
      </c>
      <c r="BC2129" s="294">
        <v>9.4</v>
      </c>
      <c r="BD2129" s="294"/>
      <c r="BE2129" s="293" t="s">
        <v>4204</v>
      </c>
      <c r="BF2129" s="291"/>
      <c r="BG2129" s="293" t="s">
        <v>326</v>
      </c>
      <c r="BH2129" s="293" t="s">
        <v>217</v>
      </c>
      <c r="BI2129" s="293" t="s">
        <v>496</v>
      </c>
      <c r="BJ2129" s="293" t="s">
        <v>4205</v>
      </c>
      <c r="BK2129" s="292" t="s">
        <v>175</v>
      </c>
      <c r="BL2129" s="294">
        <v>1133823.1982750399</v>
      </c>
      <c r="BM2129" s="292" t="s">
        <v>309</v>
      </c>
      <c r="BN2129" s="294"/>
      <c r="BO2129" s="297">
        <v>39150</v>
      </c>
      <c r="BP2129" s="297">
        <v>48282</v>
      </c>
      <c r="BQ2129" s="297" t="s">
        <v>944</v>
      </c>
      <c r="BR2129" s="297" t="s">
        <v>4781</v>
      </c>
      <c r="BS2129" s="297">
        <v>39150</v>
      </c>
      <c r="BT2129" s="297">
        <v>48282</v>
      </c>
      <c r="BU2129" s="294">
        <v>47291.64</v>
      </c>
      <c r="BV2129" s="294">
        <v>58.04</v>
      </c>
      <c r="BW2129" s="294">
        <v>0</v>
      </c>
    </row>
    <row r="2130" spans="1:75" s="289" customFormat="1" ht="18.2" customHeight="1" x14ac:dyDescent="0.15">
      <c r="A2130" s="298">
        <v>2128</v>
      </c>
      <c r="B2130" s="299" t="s">
        <v>305</v>
      </c>
      <c r="C2130" s="299" t="s">
        <v>306</v>
      </c>
      <c r="D2130" s="313">
        <v>45170</v>
      </c>
      <c r="E2130" s="300" t="s">
        <v>3177</v>
      </c>
      <c r="F2130" s="309">
        <v>155</v>
      </c>
      <c r="G2130" s="309">
        <v>154</v>
      </c>
      <c r="H2130" s="302">
        <v>95039.34</v>
      </c>
      <c r="I2130" s="302">
        <v>57282.94</v>
      </c>
      <c r="J2130" s="302">
        <v>0</v>
      </c>
      <c r="K2130" s="302">
        <v>152322.28</v>
      </c>
      <c r="L2130" s="302">
        <v>642.30999999999995</v>
      </c>
      <c r="M2130" s="302">
        <v>0</v>
      </c>
      <c r="N2130" s="302">
        <v>0</v>
      </c>
      <c r="O2130" s="302">
        <v>0</v>
      </c>
      <c r="P2130" s="302">
        <v>0</v>
      </c>
      <c r="Q2130" s="302">
        <v>0</v>
      </c>
      <c r="R2130" s="302">
        <v>152322.28</v>
      </c>
      <c r="S2130" s="302">
        <v>155805.51999999999</v>
      </c>
      <c r="T2130" s="302">
        <v>744.47</v>
      </c>
      <c r="U2130" s="302">
        <v>0</v>
      </c>
      <c r="V2130" s="302">
        <v>0</v>
      </c>
      <c r="W2130" s="302">
        <v>0</v>
      </c>
      <c r="X2130" s="302">
        <v>0</v>
      </c>
      <c r="Y2130" s="302">
        <v>0</v>
      </c>
      <c r="Z2130" s="302">
        <v>156549.99</v>
      </c>
      <c r="AA2130" s="302">
        <v>0</v>
      </c>
      <c r="AB2130" s="302">
        <v>0</v>
      </c>
      <c r="AC2130" s="302">
        <v>0</v>
      </c>
      <c r="AD2130" s="302">
        <v>0</v>
      </c>
      <c r="AE2130" s="302">
        <v>0</v>
      </c>
      <c r="AF2130" s="302">
        <v>0</v>
      </c>
      <c r="AG2130" s="302">
        <v>0</v>
      </c>
      <c r="AH2130" s="302">
        <v>0</v>
      </c>
      <c r="AI2130" s="302">
        <v>0</v>
      </c>
      <c r="AJ2130" s="302">
        <v>0</v>
      </c>
      <c r="AK2130" s="302">
        <v>0</v>
      </c>
      <c r="AL2130" s="302">
        <v>0</v>
      </c>
      <c r="AM2130" s="302">
        <v>0</v>
      </c>
      <c r="AN2130" s="302">
        <v>0</v>
      </c>
      <c r="AO2130" s="302">
        <v>0</v>
      </c>
      <c r="AP2130" s="302">
        <v>0</v>
      </c>
      <c r="AQ2130" s="302">
        <v>0</v>
      </c>
      <c r="AR2130" s="302">
        <v>0</v>
      </c>
      <c r="AS2130" s="302">
        <v>0</v>
      </c>
      <c r="AT2130" s="295">
        <f t="shared" si="33"/>
        <v>0</v>
      </c>
      <c r="AU2130" s="302">
        <v>57925.25</v>
      </c>
      <c r="AV2130" s="302">
        <v>156549.99</v>
      </c>
      <c r="AW2130" s="303">
        <v>102</v>
      </c>
      <c r="AX2130" s="303">
        <v>300</v>
      </c>
      <c r="AY2130" s="302">
        <v>684999.99</v>
      </c>
      <c r="AZ2130" s="302">
        <v>159996.22</v>
      </c>
      <c r="BA2130" s="301">
        <v>89.452556000000001</v>
      </c>
      <c r="BB2130" s="301">
        <v>85.162119966007197</v>
      </c>
      <c r="BC2130" s="301">
        <v>9.4</v>
      </c>
      <c r="BD2130" s="301"/>
      <c r="BE2130" s="300" t="s">
        <v>4204</v>
      </c>
      <c r="BF2130" s="298"/>
      <c r="BG2130" s="300" t="s">
        <v>326</v>
      </c>
      <c r="BH2130" s="300" t="s">
        <v>217</v>
      </c>
      <c r="BI2130" s="300" t="s">
        <v>496</v>
      </c>
      <c r="BJ2130" s="300" t="s">
        <v>4205</v>
      </c>
      <c r="BK2130" s="299" t="s">
        <v>175</v>
      </c>
      <c r="BL2130" s="301">
        <v>1192850.39761888</v>
      </c>
      <c r="BM2130" s="299" t="s">
        <v>309</v>
      </c>
      <c r="BN2130" s="301"/>
      <c r="BO2130" s="304">
        <v>39150</v>
      </c>
      <c r="BP2130" s="304">
        <v>48282</v>
      </c>
      <c r="BQ2130" s="297" t="s">
        <v>946</v>
      </c>
      <c r="BR2130" s="297" t="s">
        <v>4775</v>
      </c>
      <c r="BS2130" s="297">
        <v>39150</v>
      </c>
      <c r="BT2130" s="297">
        <v>48282</v>
      </c>
      <c r="BU2130" s="301">
        <v>51021.97</v>
      </c>
      <c r="BV2130" s="301">
        <v>61.27</v>
      </c>
      <c r="BW2130" s="301">
        <v>0</v>
      </c>
    </row>
    <row r="2131" spans="1:75" s="289" customFormat="1" ht="18.2" customHeight="1" x14ac:dyDescent="0.15">
      <c r="A2131" s="291">
        <v>2129</v>
      </c>
      <c r="B2131" s="292" t="s">
        <v>305</v>
      </c>
      <c r="C2131" s="292" t="s">
        <v>306</v>
      </c>
      <c r="D2131" s="312">
        <v>45170</v>
      </c>
      <c r="E2131" s="293" t="s">
        <v>3178</v>
      </c>
      <c r="F2131" s="308">
        <v>136</v>
      </c>
      <c r="G2131" s="308">
        <v>135</v>
      </c>
      <c r="H2131" s="295">
        <v>98395.03</v>
      </c>
      <c r="I2131" s="295">
        <v>51214.25</v>
      </c>
      <c r="J2131" s="295">
        <v>0</v>
      </c>
      <c r="K2131" s="295">
        <v>149609.28</v>
      </c>
      <c r="L2131" s="295">
        <v>616.02</v>
      </c>
      <c r="M2131" s="295">
        <v>0</v>
      </c>
      <c r="N2131" s="295">
        <v>0</v>
      </c>
      <c r="O2131" s="295">
        <v>0</v>
      </c>
      <c r="P2131" s="295">
        <v>0</v>
      </c>
      <c r="Q2131" s="295">
        <v>0</v>
      </c>
      <c r="R2131" s="295">
        <v>149609.28</v>
      </c>
      <c r="S2131" s="295">
        <v>136001.04</v>
      </c>
      <c r="T2131" s="295">
        <v>770.76</v>
      </c>
      <c r="U2131" s="295">
        <v>0</v>
      </c>
      <c r="V2131" s="295">
        <v>0</v>
      </c>
      <c r="W2131" s="295">
        <v>0</v>
      </c>
      <c r="X2131" s="295">
        <v>0</v>
      </c>
      <c r="Y2131" s="295">
        <v>0</v>
      </c>
      <c r="Z2131" s="295">
        <v>136771.79999999999</v>
      </c>
      <c r="AA2131" s="295">
        <v>0</v>
      </c>
      <c r="AB2131" s="295">
        <v>0</v>
      </c>
      <c r="AC2131" s="295">
        <v>0</v>
      </c>
      <c r="AD2131" s="295">
        <v>0</v>
      </c>
      <c r="AE2131" s="295">
        <v>0</v>
      </c>
      <c r="AF2131" s="295">
        <v>0</v>
      </c>
      <c r="AG2131" s="295">
        <v>0</v>
      </c>
      <c r="AH2131" s="295">
        <v>0</v>
      </c>
      <c r="AI2131" s="295">
        <v>0</v>
      </c>
      <c r="AJ2131" s="295">
        <v>0</v>
      </c>
      <c r="AK2131" s="295">
        <v>0</v>
      </c>
      <c r="AL2131" s="295">
        <v>0</v>
      </c>
      <c r="AM2131" s="295">
        <v>0</v>
      </c>
      <c r="AN2131" s="295">
        <v>0</v>
      </c>
      <c r="AO2131" s="295">
        <v>0</v>
      </c>
      <c r="AP2131" s="295">
        <v>0</v>
      </c>
      <c r="AQ2131" s="295">
        <v>0</v>
      </c>
      <c r="AR2131" s="295">
        <v>0</v>
      </c>
      <c r="AS2131" s="295">
        <v>0</v>
      </c>
      <c r="AT2131" s="295">
        <f t="shared" si="33"/>
        <v>0</v>
      </c>
      <c r="AU2131" s="295">
        <v>51830.27</v>
      </c>
      <c r="AV2131" s="295">
        <v>136771.79999999999</v>
      </c>
      <c r="AW2131" s="296">
        <v>102</v>
      </c>
      <c r="AX2131" s="296">
        <v>300</v>
      </c>
      <c r="AY2131" s="295">
        <v>684999.99</v>
      </c>
      <c r="AZ2131" s="295">
        <v>159996.22</v>
      </c>
      <c r="BA2131" s="294">
        <v>89.452556000000001</v>
      </c>
      <c r="BB2131" s="294">
        <v>83.645304228560406</v>
      </c>
      <c r="BC2131" s="294">
        <v>9.4</v>
      </c>
      <c r="BD2131" s="294"/>
      <c r="BE2131" s="293" t="s">
        <v>4204</v>
      </c>
      <c r="BF2131" s="291"/>
      <c r="BG2131" s="293" t="s">
        <v>326</v>
      </c>
      <c r="BH2131" s="293" t="s">
        <v>217</v>
      </c>
      <c r="BI2131" s="293" t="s">
        <v>496</v>
      </c>
      <c r="BJ2131" s="293" t="s">
        <v>4205</v>
      </c>
      <c r="BK2131" s="292" t="s">
        <v>175</v>
      </c>
      <c r="BL2131" s="294">
        <v>1171604.6341708801</v>
      </c>
      <c r="BM2131" s="292" t="s">
        <v>309</v>
      </c>
      <c r="BN2131" s="294"/>
      <c r="BO2131" s="297">
        <v>39150</v>
      </c>
      <c r="BP2131" s="297">
        <v>48282</v>
      </c>
      <c r="BQ2131" s="297" t="s">
        <v>947</v>
      </c>
      <c r="BR2131" s="297" t="s">
        <v>4774</v>
      </c>
      <c r="BS2131" s="297">
        <v>39150</v>
      </c>
      <c r="BT2131" s="297">
        <v>48282</v>
      </c>
      <c r="BU2131" s="294">
        <v>44834.22</v>
      </c>
      <c r="BV2131" s="294">
        <v>61.27</v>
      </c>
      <c r="BW2131" s="294">
        <v>0</v>
      </c>
    </row>
    <row r="2132" spans="1:75" s="289" customFormat="1" ht="18.2" customHeight="1" x14ac:dyDescent="0.15">
      <c r="A2132" s="298">
        <v>2130</v>
      </c>
      <c r="B2132" s="299" t="s">
        <v>305</v>
      </c>
      <c r="C2132" s="299" t="s">
        <v>306</v>
      </c>
      <c r="D2132" s="313">
        <v>45170</v>
      </c>
      <c r="E2132" s="300" t="s">
        <v>3179</v>
      </c>
      <c r="F2132" s="309">
        <v>148</v>
      </c>
      <c r="G2132" s="309">
        <v>147</v>
      </c>
      <c r="H2132" s="302">
        <v>62905.94</v>
      </c>
      <c r="I2132" s="302">
        <v>38150.720000000001</v>
      </c>
      <c r="J2132" s="302">
        <v>0</v>
      </c>
      <c r="K2132" s="302">
        <v>101056.66</v>
      </c>
      <c r="L2132" s="302">
        <v>420.65</v>
      </c>
      <c r="M2132" s="302">
        <v>0</v>
      </c>
      <c r="N2132" s="302">
        <v>0</v>
      </c>
      <c r="O2132" s="302">
        <v>0</v>
      </c>
      <c r="P2132" s="302">
        <v>0</v>
      </c>
      <c r="Q2132" s="302">
        <v>0</v>
      </c>
      <c r="R2132" s="302">
        <v>101056.66</v>
      </c>
      <c r="S2132" s="302">
        <v>89320.84</v>
      </c>
      <c r="T2132" s="302">
        <v>450.83</v>
      </c>
      <c r="U2132" s="302">
        <v>0</v>
      </c>
      <c r="V2132" s="302">
        <v>0</v>
      </c>
      <c r="W2132" s="302">
        <v>0</v>
      </c>
      <c r="X2132" s="302">
        <v>0</v>
      </c>
      <c r="Y2132" s="302">
        <v>0</v>
      </c>
      <c r="Z2132" s="302">
        <v>89771.67</v>
      </c>
      <c r="AA2132" s="302">
        <v>0</v>
      </c>
      <c r="AB2132" s="302">
        <v>0</v>
      </c>
      <c r="AC2132" s="302">
        <v>0</v>
      </c>
      <c r="AD2132" s="302">
        <v>0</v>
      </c>
      <c r="AE2132" s="302">
        <v>0</v>
      </c>
      <c r="AF2132" s="302">
        <v>0</v>
      </c>
      <c r="AG2132" s="302">
        <v>0</v>
      </c>
      <c r="AH2132" s="302">
        <v>0</v>
      </c>
      <c r="AI2132" s="302">
        <v>0</v>
      </c>
      <c r="AJ2132" s="302">
        <v>0</v>
      </c>
      <c r="AK2132" s="302">
        <v>0</v>
      </c>
      <c r="AL2132" s="302">
        <v>0</v>
      </c>
      <c r="AM2132" s="302">
        <v>0</v>
      </c>
      <c r="AN2132" s="302">
        <v>0</v>
      </c>
      <c r="AO2132" s="302">
        <v>0</v>
      </c>
      <c r="AP2132" s="302">
        <v>0</v>
      </c>
      <c r="AQ2132" s="302">
        <v>0</v>
      </c>
      <c r="AR2132" s="302">
        <v>0</v>
      </c>
      <c r="AS2132" s="302">
        <v>0</v>
      </c>
      <c r="AT2132" s="295">
        <f t="shared" si="33"/>
        <v>0</v>
      </c>
      <c r="AU2132" s="302">
        <v>38571.370000000003</v>
      </c>
      <c r="AV2132" s="302">
        <v>89771.67</v>
      </c>
      <c r="AW2132" s="303">
        <v>101</v>
      </c>
      <c r="AX2132" s="303">
        <v>300</v>
      </c>
      <c r="AY2132" s="302">
        <v>456000.01</v>
      </c>
      <c r="AZ2132" s="302">
        <v>107327.99</v>
      </c>
      <c r="BA2132" s="301">
        <v>90.000001999999995</v>
      </c>
      <c r="BB2132" s="301">
        <v>84.741171451299095</v>
      </c>
      <c r="BC2132" s="301">
        <v>8.6</v>
      </c>
      <c r="BD2132" s="301"/>
      <c r="BE2132" s="300" t="s">
        <v>4204</v>
      </c>
      <c r="BF2132" s="298"/>
      <c r="BG2132" s="300" t="s">
        <v>326</v>
      </c>
      <c r="BH2132" s="300" t="s">
        <v>216</v>
      </c>
      <c r="BI2132" s="300" t="s">
        <v>860</v>
      </c>
      <c r="BJ2132" s="300" t="s">
        <v>4205</v>
      </c>
      <c r="BK2132" s="299" t="s">
        <v>175</v>
      </c>
      <c r="BL2132" s="301">
        <v>791384.40589935996</v>
      </c>
      <c r="BM2132" s="299" t="s">
        <v>309</v>
      </c>
      <c r="BN2132" s="301"/>
      <c r="BO2132" s="304">
        <v>39136</v>
      </c>
      <c r="BP2132" s="304">
        <v>48267</v>
      </c>
      <c r="BQ2132" s="297" t="s">
        <v>958</v>
      </c>
      <c r="BR2132" s="297" t="s">
        <v>4792</v>
      </c>
      <c r="BS2132" s="297">
        <v>39136</v>
      </c>
      <c r="BT2132" s="297">
        <v>48267</v>
      </c>
      <c r="BU2132" s="301">
        <v>37306.14</v>
      </c>
      <c r="BV2132" s="301">
        <v>74.03</v>
      </c>
      <c r="BW2132" s="301">
        <v>0</v>
      </c>
    </row>
    <row r="2133" spans="1:75" s="289" customFormat="1" ht="18.2" customHeight="1" x14ac:dyDescent="0.15">
      <c r="A2133" s="291">
        <v>2131</v>
      </c>
      <c r="B2133" s="292" t="s">
        <v>305</v>
      </c>
      <c r="C2133" s="292" t="s">
        <v>306</v>
      </c>
      <c r="D2133" s="312">
        <v>45170</v>
      </c>
      <c r="E2133" s="293" t="s">
        <v>3180</v>
      </c>
      <c r="F2133" s="308">
        <v>119</v>
      </c>
      <c r="G2133" s="308">
        <v>118</v>
      </c>
      <c r="H2133" s="295">
        <v>49231.17</v>
      </c>
      <c r="I2133" s="295">
        <v>32062.880000000001</v>
      </c>
      <c r="J2133" s="295">
        <v>0</v>
      </c>
      <c r="K2133" s="295">
        <v>81294.05</v>
      </c>
      <c r="L2133" s="295">
        <v>419.11</v>
      </c>
      <c r="M2133" s="295">
        <v>0</v>
      </c>
      <c r="N2133" s="295">
        <v>0</v>
      </c>
      <c r="O2133" s="295">
        <v>0</v>
      </c>
      <c r="P2133" s="295">
        <v>0</v>
      </c>
      <c r="Q2133" s="295">
        <v>0</v>
      </c>
      <c r="R2133" s="295">
        <v>81294.05</v>
      </c>
      <c r="S2133" s="295">
        <v>63382.6</v>
      </c>
      <c r="T2133" s="295">
        <v>389.75</v>
      </c>
      <c r="U2133" s="295">
        <v>0</v>
      </c>
      <c r="V2133" s="295">
        <v>0</v>
      </c>
      <c r="W2133" s="295">
        <v>0</v>
      </c>
      <c r="X2133" s="295">
        <v>0</v>
      </c>
      <c r="Y2133" s="295">
        <v>0</v>
      </c>
      <c r="Z2133" s="295">
        <v>63772.35</v>
      </c>
      <c r="AA2133" s="295">
        <v>0</v>
      </c>
      <c r="AB2133" s="295">
        <v>0</v>
      </c>
      <c r="AC2133" s="295">
        <v>0</v>
      </c>
      <c r="AD2133" s="295">
        <v>0</v>
      </c>
      <c r="AE2133" s="295">
        <v>0</v>
      </c>
      <c r="AF2133" s="295">
        <v>0</v>
      </c>
      <c r="AG2133" s="295">
        <v>0</v>
      </c>
      <c r="AH2133" s="295">
        <v>0</v>
      </c>
      <c r="AI2133" s="295">
        <v>0</v>
      </c>
      <c r="AJ2133" s="295">
        <v>0</v>
      </c>
      <c r="AK2133" s="295">
        <v>0</v>
      </c>
      <c r="AL2133" s="295">
        <v>0</v>
      </c>
      <c r="AM2133" s="295">
        <v>0</v>
      </c>
      <c r="AN2133" s="295">
        <v>0</v>
      </c>
      <c r="AO2133" s="295">
        <v>0</v>
      </c>
      <c r="AP2133" s="295">
        <v>0</v>
      </c>
      <c r="AQ2133" s="295">
        <v>0</v>
      </c>
      <c r="AR2133" s="295">
        <v>0</v>
      </c>
      <c r="AS2133" s="295">
        <v>0</v>
      </c>
      <c r="AT2133" s="295">
        <f t="shared" si="33"/>
        <v>0</v>
      </c>
      <c r="AU2133" s="295">
        <v>32481.99</v>
      </c>
      <c r="AV2133" s="295">
        <v>63772.35</v>
      </c>
      <c r="AW2133" s="296">
        <v>102</v>
      </c>
      <c r="AX2133" s="296">
        <v>300</v>
      </c>
      <c r="AY2133" s="295">
        <v>399000</v>
      </c>
      <c r="AZ2133" s="295">
        <v>92578.62</v>
      </c>
      <c r="BA2133" s="294">
        <v>88.894733000000002</v>
      </c>
      <c r="BB2133" s="294">
        <v>78.059198433057801</v>
      </c>
      <c r="BC2133" s="294">
        <v>9.5</v>
      </c>
      <c r="BD2133" s="294"/>
      <c r="BE2133" s="293" t="s">
        <v>4204</v>
      </c>
      <c r="BF2133" s="291"/>
      <c r="BG2133" s="293" t="s">
        <v>307</v>
      </c>
      <c r="BH2133" s="293" t="s">
        <v>222</v>
      </c>
      <c r="BI2133" s="293" t="s">
        <v>308</v>
      </c>
      <c r="BJ2133" s="293" t="s">
        <v>4205</v>
      </c>
      <c r="BK2133" s="292" t="s">
        <v>175</v>
      </c>
      <c r="BL2133" s="294">
        <v>636621.50977879995</v>
      </c>
      <c r="BM2133" s="292" t="s">
        <v>309</v>
      </c>
      <c r="BN2133" s="294"/>
      <c r="BO2133" s="297">
        <v>39156</v>
      </c>
      <c r="BP2133" s="297">
        <v>48288</v>
      </c>
      <c r="BQ2133" s="297" t="s">
        <v>958</v>
      </c>
      <c r="BR2133" s="297" t="s">
        <v>4792</v>
      </c>
      <c r="BS2133" s="297">
        <v>39156</v>
      </c>
      <c r="BT2133" s="297">
        <v>48288</v>
      </c>
      <c r="BU2133" s="294">
        <v>26464.61</v>
      </c>
      <c r="BV2133" s="294">
        <v>64.290000000000006</v>
      </c>
      <c r="BW2133" s="294">
        <v>0</v>
      </c>
    </row>
    <row r="2134" spans="1:75" s="289" customFormat="1" ht="18.2" customHeight="1" x14ac:dyDescent="0.15">
      <c r="A2134" s="298">
        <v>2132</v>
      </c>
      <c r="B2134" s="299" t="s">
        <v>305</v>
      </c>
      <c r="C2134" s="299" t="s">
        <v>306</v>
      </c>
      <c r="D2134" s="313">
        <v>45170</v>
      </c>
      <c r="E2134" s="300" t="s">
        <v>3181</v>
      </c>
      <c r="F2134" s="309">
        <v>0</v>
      </c>
      <c r="G2134" s="309">
        <v>1</v>
      </c>
      <c r="H2134" s="302">
        <v>24058.63</v>
      </c>
      <c r="I2134" s="302">
        <v>153.77000000000001</v>
      </c>
      <c r="J2134" s="302">
        <v>0</v>
      </c>
      <c r="K2134" s="302">
        <v>24212.400000000001</v>
      </c>
      <c r="L2134" s="302">
        <v>154.94</v>
      </c>
      <c r="M2134" s="302">
        <v>0</v>
      </c>
      <c r="N2134" s="302">
        <v>153.77000000000001</v>
      </c>
      <c r="O2134" s="302">
        <v>154.94</v>
      </c>
      <c r="P2134" s="302">
        <v>0</v>
      </c>
      <c r="Q2134" s="302">
        <v>0</v>
      </c>
      <c r="R2134" s="302">
        <v>23903.69</v>
      </c>
      <c r="S2134" s="302">
        <v>183.61</v>
      </c>
      <c r="T2134" s="302">
        <v>182.44</v>
      </c>
      <c r="U2134" s="302">
        <v>0</v>
      </c>
      <c r="V2134" s="302">
        <v>183.61</v>
      </c>
      <c r="W2134" s="302">
        <v>182.44</v>
      </c>
      <c r="X2134" s="302">
        <v>0</v>
      </c>
      <c r="Y2134" s="302">
        <v>0</v>
      </c>
      <c r="Z2134" s="302">
        <v>0</v>
      </c>
      <c r="AA2134" s="302">
        <v>36.71</v>
      </c>
      <c r="AB2134" s="302">
        <v>0</v>
      </c>
      <c r="AC2134" s="302">
        <v>0</v>
      </c>
      <c r="AD2134" s="302">
        <v>0</v>
      </c>
      <c r="AE2134" s="302">
        <v>0</v>
      </c>
      <c r="AF2134" s="302">
        <v>-8.84</v>
      </c>
      <c r="AG2134" s="302">
        <v>18.7</v>
      </c>
      <c r="AH2134" s="302">
        <v>55.58</v>
      </c>
      <c r="AI2134" s="302">
        <v>36.71</v>
      </c>
      <c r="AJ2134" s="302">
        <v>0</v>
      </c>
      <c r="AK2134" s="302">
        <v>0</v>
      </c>
      <c r="AL2134" s="302">
        <v>43.65</v>
      </c>
      <c r="AM2134" s="302">
        <v>0</v>
      </c>
      <c r="AN2134" s="302">
        <v>18.7</v>
      </c>
      <c r="AO2134" s="302">
        <v>0.72</v>
      </c>
      <c r="AP2134" s="302">
        <v>6.97</v>
      </c>
      <c r="AQ2134" s="302">
        <v>0</v>
      </c>
      <c r="AR2134" s="302">
        <v>0</v>
      </c>
      <c r="AS2134" s="302">
        <v>0</v>
      </c>
      <c r="AT2134" s="295">
        <f t="shared" si="33"/>
        <v>883.66000000000008</v>
      </c>
      <c r="AU2134" s="302">
        <v>0</v>
      </c>
      <c r="AV2134" s="302">
        <v>0</v>
      </c>
      <c r="AW2134" s="303">
        <v>102</v>
      </c>
      <c r="AX2134" s="303">
        <v>300</v>
      </c>
      <c r="AY2134" s="302">
        <v>334999.99</v>
      </c>
      <c r="AZ2134" s="302">
        <v>39877.160000000003</v>
      </c>
      <c r="BA2134" s="301">
        <v>45.641790999999998</v>
      </c>
      <c r="BB2134" s="301">
        <v>27.359200683017299</v>
      </c>
      <c r="BC2134" s="301">
        <v>9.1</v>
      </c>
      <c r="BD2134" s="301"/>
      <c r="BE2134" s="300" t="s">
        <v>4204</v>
      </c>
      <c r="BF2134" s="298"/>
      <c r="BG2134" s="300" t="s">
        <v>320</v>
      </c>
      <c r="BH2134" s="300" t="s">
        <v>181</v>
      </c>
      <c r="BI2134" s="300" t="s">
        <v>372</v>
      </c>
      <c r="BJ2134" s="300" t="s">
        <v>103</v>
      </c>
      <c r="BK2134" s="299" t="s">
        <v>175</v>
      </c>
      <c r="BL2134" s="301">
        <v>187192.09114424</v>
      </c>
      <c r="BM2134" s="299" t="s">
        <v>309</v>
      </c>
      <c r="BN2134" s="301"/>
      <c r="BO2134" s="304">
        <v>39171</v>
      </c>
      <c r="BP2134" s="304">
        <v>48303</v>
      </c>
      <c r="BQ2134" s="297" t="s">
        <v>1063</v>
      </c>
      <c r="BR2134" s="297" t="s">
        <v>4761</v>
      </c>
      <c r="BS2134" s="297">
        <v>39171</v>
      </c>
      <c r="BT2134" s="297">
        <v>48303</v>
      </c>
      <c r="BU2134" s="301">
        <v>0</v>
      </c>
      <c r="BV2134" s="301">
        <v>36.71</v>
      </c>
      <c r="BW2134" s="301">
        <v>0</v>
      </c>
    </row>
    <row r="2135" spans="1:75" s="289" customFormat="1" ht="18.2" customHeight="1" x14ac:dyDescent="0.15">
      <c r="A2135" s="291">
        <v>2133</v>
      </c>
      <c r="B2135" s="292" t="s">
        <v>305</v>
      </c>
      <c r="C2135" s="292" t="s">
        <v>306</v>
      </c>
      <c r="D2135" s="312">
        <v>45170</v>
      </c>
      <c r="E2135" s="293" t="s">
        <v>3182</v>
      </c>
      <c r="F2135" s="308">
        <v>115</v>
      </c>
      <c r="G2135" s="308">
        <v>115</v>
      </c>
      <c r="H2135" s="295">
        <v>0</v>
      </c>
      <c r="I2135" s="295">
        <v>66600.41</v>
      </c>
      <c r="J2135" s="295">
        <v>0</v>
      </c>
      <c r="K2135" s="295">
        <v>66600.41</v>
      </c>
      <c r="L2135" s="295">
        <v>0</v>
      </c>
      <c r="M2135" s="295">
        <v>0</v>
      </c>
      <c r="N2135" s="295">
        <v>0</v>
      </c>
      <c r="O2135" s="295">
        <v>0</v>
      </c>
      <c r="P2135" s="295">
        <v>0</v>
      </c>
      <c r="Q2135" s="295">
        <v>0</v>
      </c>
      <c r="R2135" s="295">
        <v>66600.41</v>
      </c>
      <c r="S2135" s="295">
        <v>31397.599999999999</v>
      </c>
      <c r="T2135" s="295">
        <v>0</v>
      </c>
      <c r="U2135" s="295">
        <v>0</v>
      </c>
      <c r="V2135" s="295">
        <v>0</v>
      </c>
      <c r="W2135" s="295">
        <v>0</v>
      </c>
      <c r="X2135" s="295">
        <v>0</v>
      </c>
      <c r="Y2135" s="295">
        <v>0</v>
      </c>
      <c r="Z2135" s="295">
        <v>31397.599999999999</v>
      </c>
      <c r="AA2135" s="295">
        <v>0</v>
      </c>
      <c r="AB2135" s="295">
        <v>0</v>
      </c>
      <c r="AC2135" s="295">
        <v>0</v>
      </c>
      <c r="AD2135" s="295">
        <v>0</v>
      </c>
      <c r="AE2135" s="295">
        <v>0</v>
      </c>
      <c r="AF2135" s="295">
        <v>0</v>
      </c>
      <c r="AG2135" s="295">
        <v>0</v>
      </c>
      <c r="AH2135" s="295">
        <v>0</v>
      </c>
      <c r="AI2135" s="295">
        <v>0</v>
      </c>
      <c r="AJ2135" s="295">
        <v>0</v>
      </c>
      <c r="AK2135" s="295">
        <v>0</v>
      </c>
      <c r="AL2135" s="295">
        <v>0</v>
      </c>
      <c r="AM2135" s="295">
        <v>0</v>
      </c>
      <c r="AN2135" s="295">
        <v>0</v>
      </c>
      <c r="AO2135" s="295">
        <v>0</v>
      </c>
      <c r="AP2135" s="295">
        <v>0</v>
      </c>
      <c r="AQ2135" s="295">
        <v>0</v>
      </c>
      <c r="AR2135" s="295">
        <v>0</v>
      </c>
      <c r="AS2135" s="295">
        <v>0</v>
      </c>
      <c r="AT2135" s="295">
        <f t="shared" si="33"/>
        <v>0</v>
      </c>
      <c r="AU2135" s="295">
        <v>66600.41</v>
      </c>
      <c r="AV2135" s="295">
        <v>31397.599999999999</v>
      </c>
      <c r="AW2135" s="296">
        <v>0</v>
      </c>
      <c r="AX2135" s="296">
        <v>180</v>
      </c>
      <c r="AY2135" s="295">
        <v>368000.01</v>
      </c>
      <c r="AZ2135" s="295">
        <v>86024.35</v>
      </c>
      <c r="BA2135" s="294">
        <v>89.266296999999994</v>
      </c>
      <c r="BB2135" s="294">
        <v>69.110338867794596</v>
      </c>
      <c r="BC2135" s="294">
        <v>8.6</v>
      </c>
      <c r="BD2135" s="294"/>
      <c r="BE2135" s="293" t="s">
        <v>4204</v>
      </c>
      <c r="BF2135" s="291"/>
      <c r="BG2135" s="293" t="s">
        <v>320</v>
      </c>
      <c r="BH2135" s="293" t="s">
        <v>181</v>
      </c>
      <c r="BI2135" s="293" t="s">
        <v>372</v>
      </c>
      <c r="BJ2135" s="293" t="s">
        <v>4205</v>
      </c>
      <c r="BK2135" s="292" t="s">
        <v>175</v>
      </c>
      <c r="BL2135" s="294">
        <v>521554.20434936002</v>
      </c>
      <c r="BM2135" s="292" t="s">
        <v>309</v>
      </c>
      <c r="BN2135" s="294"/>
      <c r="BO2135" s="297">
        <v>39262</v>
      </c>
      <c r="BP2135" s="297">
        <v>44741</v>
      </c>
      <c r="BQ2135" s="297" t="s">
        <v>947</v>
      </c>
      <c r="BR2135" s="297" t="s">
        <v>4774</v>
      </c>
      <c r="BS2135" s="297">
        <v>39262</v>
      </c>
      <c r="BT2135" s="297">
        <v>44741</v>
      </c>
      <c r="BU2135" s="294">
        <v>21959.25</v>
      </c>
      <c r="BV2135" s="294">
        <v>0</v>
      </c>
      <c r="BW2135" s="294">
        <v>0</v>
      </c>
    </row>
    <row r="2136" spans="1:75" s="289" customFormat="1" ht="18.2" customHeight="1" x14ac:dyDescent="0.15">
      <c r="A2136" s="298">
        <v>2134</v>
      </c>
      <c r="B2136" s="299" t="s">
        <v>305</v>
      </c>
      <c r="C2136" s="299" t="s">
        <v>306</v>
      </c>
      <c r="D2136" s="313">
        <v>45170</v>
      </c>
      <c r="E2136" s="300" t="s">
        <v>3183</v>
      </c>
      <c r="F2136" s="309">
        <v>167</v>
      </c>
      <c r="G2136" s="309">
        <v>166</v>
      </c>
      <c r="H2136" s="302">
        <v>16337.08</v>
      </c>
      <c r="I2136" s="302">
        <v>30423.94</v>
      </c>
      <c r="J2136" s="302">
        <v>0</v>
      </c>
      <c r="K2136" s="302">
        <v>46761.02</v>
      </c>
      <c r="L2136" s="302">
        <v>322.83</v>
      </c>
      <c r="M2136" s="302">
        <v>0</v>
      </c>
      <c r="N2136" s="302">
        <v>0</v>
      </c>
      <c r="O2136" s="302">
        <v>0</v>
      </c>
      <c r="P2136" s="302">
        <v>0</v>
      </c>
      <c r="Q2136" s="302">
        <v>0</v>
      </c>
      <c r="R2136" s="302">
        <v>46761.02</v>
      </c>
      <c r="S2136" s="302">
        <v>43409.75</v>
      </c>
      <c r="T2136" s="302">
        <v>123.89</v>
      </c>
      <c r="U2136" s="302">
        <v>0</v>
      </c>
      <c r="V2136" s="302">
        <v>0</v>
      </c>
      <c r="W2136" s="302">
        <v>0</v>
      </c>
      <c r="X2136" s="302">
        <v>0</v>
      </c>
      <c r="Y2136" s="302">
        <v>0</v>
      </c>
      <c r="Z2136" s="302">
        <v>43533.64</v>
      </c>
      <c r="AA2136" s="302">
        <v>0</v>
      </c>
      <c r="AB2136" s="302">
        <v>0</v>
      </c>
      <c r="AC2136" s="302">
        <v>0</v>
      </c>
      <c r="AD2136" s="302">
        <v>0</v>
      </c>
      <c r="AE2136" s="302">
        <v>0</v>
      </c>
      <c r="AF2136" s="302">
        <v>0</v>
      </c>
      <c r="AG2136" s="302">
        <v>0</v>
      </c>
      <c r="AH2136" s="302">
        <v>0</v>
      </c>
      <c r="AI2136" s="302">
        <v>0</v>
      </c>
      <c r="AJ2136" s="302">
        <v>0</v>
      </c>
      <c r="AK2136" s="302">
        <v>0</v>
      </c>
      <c r="AL2136" s="302">
        <v>0</v>
      </c>
      <c r="AM2136" s="302">
        <v>0</v>
      </c>
      <c r="AN2136" s="302">
        <v>0</v>
      </c>
      <c r="AO2136" s="302">
        <v>0</v>
      </c>
      <c r="AP2136" s="302">
        <v>0</v>
      </c>
      <c r="AQ2136" s="302">
        <v>0</v>
      </c>
      <c r="AR2136" s="302">
        <v>0</v>
      </c>
      <c r="AS2136" s="302">
        <v>0</v>
      </c>
      <c r="AT2136" s="295">
        <f t="shared" si="33"/>
        <v>0</v>
      </c>
      <c r="AU2136" s="302">
        <v>30746.77</v>
      </c>
      <c r="AV2136" s="302">
        <v>43533.64</v>
      </c>
      <c r="AW2136" s="303">
        <v>42</v>
      </c>
      <c r="AX2136" s="303">
        <v>240</v>
      </c>
      <c r="AY2136" s="302">
        <v>362500</v>
      </c>
      <c r="AZ2136" s="302">
        <v>49297.23</v>
      </c>
      <c r="BA2136" s="301">
        <v>52.137934000000001</v>
      </c>
      <c r="BB2136" s="301">
        <v>49.455577413430298</v>
      </c>
      <c r="BC2136" s="301">
        <v>9.1</v>
      </c>
      <c r="BD2136" s="301"/>
      <c r="BE2136" s="300" t="s">
        <v>4204</v>
      </c>
      <c r="BF2136" s="298"/>
      <c r="BG2136" s="300" t="s">
        <v>380</v>
      </c>
      <c r="BH2136" s="300" t="s">
        <v>202</v>
      </c>
      <c r="BI2136" s="300" t="s">
        <v>381</v>
      </c>
      <c r="BJ2136" s="300" t="s">
        <v>4205</v>
      </c>
      <c r="BK2136" s="299" t="s">
        <v>175</v>
      </c>
      <c r="BL2136" s="301">
        <v>366190.03667792003</v>
      </c>
      <c r="BM2136" s="299" t="s">
        <v>309</v>
      </c>
      <c r="BN2136" s="301"/>
      <c r="BO2136" s="304">
        <v>39169</v>
      </c>
      <c r="BP2136" s="304">
        <v>46474</v>
      </c>
      <c r="BQ2136" s="297" t="s">
        <v>943</v>
      </c>
      <c r="BR2136" s="297" t="s">
        <v>4785</v>
      </c>
      <c r="BS2136" s="297" t="s">
        <v>4742</v>
      </c>
      <c r="BT2136" s="297" t="s">
        <v>4742</v>
      </c>
      <c r="BU2136" s="301">
        <v>21713.68</v>
      </c>
      <c r="BV2136" s="301">
        <v>43.19</v>
      </c>
      <c r="BW2136" s="301">
        <v>0</v>
      </c>
    </row>
    <row r="2137" spans="1:75" s="289" customFormat="1" ht="18.2" customHeight="1" x14ac:dyDescent="0.15">
      <c r="A2137" s="291">
        <v>2135</v>
      </c>
      <c r="B2137" s="292" t="s">
        <v>305</v>
      </c>
      <c r="C2137" s="292" t="s">
        <v>306</v>
      </c>
      <c r="D2137" s="312">
        <v>45170</v>
      </c>
      <c r="E2137" s="293" t="s">
        <v>3184</v>
      </c>
      <c r="F2137" s="308">
        <v>146</v>
      </c>
      <c r="G2137" s="308">
        <v>146</v>
      </c>
      <c r="H2137" s="295">
        <v>0</v>
      </c>
      <c r="I2137" s="295">
        <v>124910.73</v>
      </c>
      <c r="J2137" s="295">
        <v>0</v>
      </c>
      <c r="K2137" s="295">
        <v>124910.73</v>
      </c>
      <c r="L2137" s="295">
        <v>0</v>
      </c>
      <c r="M2137" s="295">
        <v>0</v>
      </c>
      <c r="N2137" s="295">
        <v>0</v>
      </c>
      <c r="O2137" s="295">
        <v>0</v>
      </c>
      <c r="P2137" s="295">
        <v>0</v>
      </c>
      <c r="Q2137" s="295">
        <v>0</v>
      </c>
      <c r="R2137" s="295">
        <v>124910.73</v>
      </c>
      <c r="S2137" s="295">
        <v>84864.63</v>
      </c>
      <c r="T2137" s="295">
        <v>0</v>
      </c>
      <c r="U2137" s="295">
        <v>0</v>
      </c>
      <c r="V2137" s="295">
        <v>0</v>
      </c>
      <c r="W2137" s="295">
        <v>0</v>
      </c>
      <c r="X2137" s="295">
        <v>0</v>
      </c>
      <c r="Y2137" s="295">
        <v>0</v>
      </c>
      <c r="Z2137" s="295">
        <v>84864.63</v>
      </c>
      <c r="AA2137" s="295">
        <v>0</v>
      </c>
      <c r="AB2137" s="295">
        <v>0</v>
      </c>
      <c r="AC2137" s="295">
        <v>0</v>
      </c>
      <c r="AD2137" s="295">
        <v>0</v>
      </c>
      <c r="AE2137" s="295">
        <v>0</v>
      </c>
      <c r="AF2137" s="295">
        <v>0</v>
      </c>
      <c r="AG2137" s="295">
        <v>0</v>
      </c>
      <c r="AH2137" s="295">
        <v>0</v>
      </c>
      <c r="AI2137" s="295">
        <v>0</v>
      </c>
      <c r="AJ2137" s="295">
        <v>0</v>
      </c>
      <c r="AK2137" s="295">
        <v>0</v>
      </c>
      <c r="AL2137" s="295">
        <v>0</v>
      </c>
      <c r="AM2137" s="295">
        <v>0</v>
      </c>
      <c r="AN2137" s="295">
        <v>0</v>
      </c>
      <c r="AO2137" s="295">
        <v>0</v>
      </c>
      <c r="AP2137" s="295">
        <v>0</v>
      </c>
      <c r="AQ2137" s="295">
        <v>0</v>
      </c>
      <c r="AR2137" s="295">
        <v>0</v>
      </c>
      <c r="AS2137" s="295">
        <v>0</v>
      </c>
      <c r="AT2137" s="295">
        <f t="shared" si="33"/>
        <v>0</v>
      </c>
      <c r="AU2137" s="295">
        <v>124910.73</v>
      </c>
      <c r="AV2137" s="295">
        <v>84864.63</v>
      </c>
      <c r="AW2137" s="296">
        <v>0</v>
      </c>
      <c r="AX2137" s="296">
        <v>180</v>
      </c>
      <c r="AY2137" s="295">
        <v>589999.98</v>
      </c>
      <c r="AZ2137" s="295">
        <v>138612.76999999999</v>
      </c>
      <c r="BA2137" s="294">
        <v>90.000005000000002</v>
      </c>
      <c r="BB2137" s="294">
        <v>81.103395629087103</v>
      </c>
      <c r="BC2137" s="294">
        <v>9.4</v>
      </c>
      <c r="BD2137" s="294"/>
      <c r="BE2137" s="293" t="s">
        <v>4204</v>
      </c>
      <c r="BF2137" s="291"/>
      <c r="BG2137" s="293" t="s">
        <v>358</v>
      </c>
      <c r="BH2137" s="293" t="s">
        <v>182</v>
      </c>
      <c r="BI2137" s="293" t="s">
        <v>359</v>
      </c>
      <c r="BJ2137" s="293" t="s">
        <v>4205</v>
      </c>
      <c r="BK2137" s="292" t="s">
        <v>175</v>
      </c>
      <c r="BL2137" s="294">
        <v>978187.91806008003</v>
      </c>
      <c r="BM2137" s="292" t="s">
        <v>309</v>
      </c>
      <c r="BN2137" s="294"/>
      <c r="BO2137" s="297">
        <v>39154</v>
      </c>
      <c r="BP2137" s="297">
        <v>44633</v>
      </c>
      <c r="BQ2137" s="297" t="s">
        <v>962</v>
      </c>
      <c r="BR2137" s="297" t="s">
        <v>4767</v>
      </c>
      <c r="BS2137" s="297">
        <v>39154</v>
      </c>
      <c r="BT2137" s="297">
        <v>44633</v>
      </c>
      <c r="BU2137" s="294">
        <v>39234.99</v>
      </c>
      <c r="BV2137" s="294">
        <v>0</v>
      </c>
      <c r="BW2137" s="294">
        <v>0</v>
      </c>
    </row>
    <row r="2138" spans="1:75" s="289" customFormat="1" ht="18.2" customHeight="1" x14ac:dyDescent="0.15">
      <c r="A2138" s="298">
        <v>2136</v>
      </c>
      <c r="B2138" s="299" t="s">
        <v>305</v>
      </c>
      <c r="C2138" s="299" t="s">
        <v>306</v>
      </c>
      <c r="D2138" s="313">
        <v>45170</v>
      </c>
      <c r="E2138" s="300" t="s">
        <v>1062</v>
      </c>
      <c r="F2138" s="309">
        <v>118</v>
      </c>
      <c r="G2138" s="309">
        <v>117</v>
      </c>
      <c r="H2138" s="302">
        <v>59181.21</v>
      </c>
      <c r="I2138" s="302">
        <v>93245.54</v>
      </c>
      <c r="J2138" s="302">
        <v>0</v>
      </c>
      <c r="K2138" s="302">
        <v>152426.75</v>
      </c>
      <c r="L2138" s="302">
        <v>1179.95</v>
      </c>
      <c r="M2138" s="302">
        <v>0</v>
      </c>
      <c r="N2138" s="302">
        <v>0</v>
      </c>
      <c r="O2138" s="302">
        <v>0</v>
      </c>
      <c r="P2138" s="302">
        <v>0</v>
      </c>
      <c r="Q2138" s="302">
        <v>0</v>
      </c>
      <c r="R2138" s="302">
        <v>152426.75</v>
      </c>
      <c r="S2138" s="302">
        <v>93498.71</v>
      </c>
      <c r="T2138" s="302">
        <v>424.13</v>
      </c>
      <c r="U2138" s="302">
        <v>0</v>
      </c>
      <c r="V2138" s="302">
        <v>0</v>
      </c>
      <c r="W2138" s="302">
        <v>0</v>
      </c>
      <c r="X2138" s="302">
        <v>0</v>
      </c>
      <c r="Y2138" s="302">
        <v>0</v>
      </c>
      <c r="Z2138" s="302">
        <v>93922.84</v>
      </c>
      <c r="AA2138" s="302">
        <v>0</v>
      </c>
      <c r="AB2138" s="302">
        <v>0</v>
      </c>
      <c r="AC2138" s="302">
        <v>0</v>
      </c>
      <c r="AD2138" s="302">
        <v>0</v>
      </c>
      <c r="AE2138" s="302">
        <v>0</v>
      </c>
      <c r="AF2138" s="302">
        <v>0</v>
      </c>
      <c r="AG2138" s="302">
        <v>0</v>
      </c>
      <c r="AH2138" s="302">
        <v>0</v>
      </c>
      <c r="AI2138" s="302">
        <v>0</v>
      </c>
      <c r="AJ2138" s="302">
        <v>0</v>
      </c>
      <c r="AK2138" s="302">
        <v>0</v>
      </c>
      <c r="AL2138" s="302">
        <v>0</v>
      </c>
      <c r="AM2138" s="302">
        <v>0</v>
      </c>
      <c r="AN2138" s="302">
        <v>0</v>
      </c>
      <c r="AO2138" s="302">
        <v>0</v>
      </c>
      <c r="AP2138" s="302">
        <v>0</v>
      </c>
      <c r="AQ2138" s="302">
        <v>0</v>
      </c>
      <c r="AR2138" s="302">
        <v>0</v>
      </c>
      <c r="AS2138" s="302">
        <v>0</v>
      </c>
      <c r="AT2138" s="295">
        <f t="shared" si="33"/>
        <v>0</v>
      </c>
      <c r="AU2138" s="302">
        <v>94425.49</v>
      </c>
      <c r="AV2138" s="302">
        <v>93922.84</v>
      </c>
      <c r="AW2138" s="303">
        <v>42</v>
      </c>
      <c r="AX2138" s="303">
        <v>240</v>
      </c>
      <c r="AY2138" s="302">
        <v>790700.01</v>
      </c>
      <c r="AZ2138" s="302">
        <v>183499.55</v>
      </c>
      <c r="BA2138" s="301">
        <v>88.907421999999997</v>
      </c>
      <c r="BB2138" s="301">
        <v>73.852330353608494</v>
      </c>
      <c r="BC2138" s="301">
        <v>8.6</v>
      </c>
      <c r="BD2138" s="301"/>
      <c r="BE2138" s="300" t="s">
        <v>4204</v>
      </c>
      <c r="BF2138" s="298"/>
      <c r="BG2138" s="300" t="s">
        <v>315</v>
      </c>
      <c r="BH2138" s="300" t="s">
        <v>183</v>
      </c>
      <c r="BI2138" s="300" t="s">
        <v>806</v>
      </c>
      <c r="BJ2138" s="300" t="s">
        <v>4205</v>
      </c>
      <c r="BK2138" s="299" t="s">
        <v>175</v>
      </c>
      <c r="BL2138" s="301">
        <v>1193668.5122179999</v>
      </c>
      <c r="BM2138" s="299" t="s">
        <v>309</v>
      </c>
      <c r="BN2138" s="301"/>
      <c r="BO2138" s="304">
        <v>39155</v>
      </c>
      <c r="BP2138" s="304">
        <v>46460</v>
      </c>
      <c r="BQ2138" s="297" t="s">
        <v>4231</v>
      </c>
      <c r="BR2138" s="297" t="s">
        <v>4796</v>
      </c>
      <c r="BS2138" s="297" t="s">
        <v>4742</v>
      </c>
      <c r="BT2138" s="297" t="s">
        <v>4742</v>
      </c>
      <c r="BU2138" s="301">
        <v>49265.19</v>
      </c>
      <c r="BV2138" s="301">
        <v>119.24</v>
      </c>
      <c r="BW2138" s="301">
        <v>0</v>
      </c>
    </row>
    <row r="2139" spans="1:75" s="289" customFormat="1" ht="18.2" customHeight="1" x14ac:dyDescent="0.15">
      <c r="A2139" s="291">
        <v>2137</v>
      </c>
      <c r="B2139" s="292" t="s">
        <v>305</v>
      </c>
      <c r="C2139" s="292" t="s">
        <v>306</v>
      </c>
      <c r="D2139" s="312">
        <v>45170</v>
      </c>
      <c r="E2139" s="293" t="s">
        <v>3185</v>
      </c>
      <c r="F2139" s="308">
        <v>194</v>
      </c>
      <c r="G2139" s="308">
        <v>193</v>
      </c>
      <c r="H2139" s="295">
        <v>80517.33</v>
      </c>
      <c r="I2139" s="295">
        <v>50787.54</v>
      </c>
      <c r="J2139" s="295">
        <v>0</v>
      </c>
      <c r="K2139" s="295">
        <v>131304.87</v>
      </c>
      <c r="L2139" s="295">
        <v>511.23</v>
      </c>
      <c r="M2139" s="295">
        <v>0</v>
      </c>
      <c r="N2139" s="295">
        <v>0</v>
      </c>
      <c r="O2139" s="295">
        <v>0</v>
      </c>
      <c r="P2139" s="295">
        <v>0</v>
      </c>
      <c r="Q2139" s="295">
        <v>0</v>
      </c>
      <c r="R2139" s="295">
        <v>131304.87</v>
      </c>
      <c r="S2139" s="295">
        <v>169608.8</v>
      </c>
      <c r="T2139" s="295">
        <v>630.72</v>
      </c>
      <c r="U2139" s="295">
        <v>0</v>
      </c>
      <c r="V2139" s="295">
        <v>0</v>
      </c>
      <c r="W2139" s="295">
        <v>0</v>
      </c>
      <c r="X2139" s="295">
        <v>0</v>
      </c>
      <c r="Y2139" s="295">
        <v>0</v>
      </c>
      <c r="Z2139" s="295">
        <v>170239.52</v>
      </c>
      <c r="AA2139" s="295">
        <v>0</v>
      </c>
      <c r="AB2139" s="295">
        <v>0</v>
      </c>
      <c r="AC2139" s="295">
        <v>0</v>
      </c>
      <c r="AD2139" s="295">
        <v>0</v>
      </c>
      <c r="AE2139" s="295">
        <v>0</v>
      </c>
      <c r="AF2139" s="295">
        <v>0</v>
      </c>
      <c r="AG2139" s="295">
        <v>0</v>
      </c>
      <c r="AH2139" s="295">
        <v>0</v>
      </c>
      <c r="AI2139" s="295">
        <v>0</v>
      </c>
      <c r="AJ2139" s="295">
        <v>0</v>
      </c>
      <c r="AK2139" s="295">
        <v>0</v>
      </c>
      <c r="AL2139" s="295">
        <v>0</v>
      </c>
      <c r="AM2139" s="295">
        <v>0</v>
      </c>
      <c r="AN2139" s="295">
        <v>0</v>
      </c>
      <c r="AO2139" s="295">
        <v>0</v>
      </c>
      <c r="AP2139" s="295">
        <v>0</v>
      </c>
      <c r="AQ2139" s="295">
        <v>0</v>
      </c>
      <c r="AR2139" s="295">
        <v>0</v>
      </c>
      <c r="AS2139" s="295">
        <v>0</v>
      </c>
      <c r="AT2139" s="295">
        <f t="shared" si="33"/>
        <v>0</v>
      </c>
      <c r="AU2139" s="295">
        <v>51298.77</v>
      </c>
      <c r="AV2139" s="295">
        <v>170239.52</v>
      </c>
      <c r="AW2139" s="296">
        <v>102</v>
      </c>
      <c r="AX2139" s="296">
        <v>300</v>
      </c>
      <c r="AY2139" s="295">
        <v>561000.01</v>
      </c>
      <c r="AZ2139" s="295">
        <v>131749.69</v>
      </c>
      <c r="BA2139" s="294">
        <v>89.999996999999993</v>
      </c>
      <c r="BB2139" s="294">
        <v>89.696134435575402</v>
      </c>
      <c r="BC2139" s="294">
        <v>9.4</v>
      </c>
      <c r="BD2139" s="294"/>
      <c r="BE2139" s="293" t="s">
        <v>4204</v>
      </c>
      <c r="BF2139" s="291"/>
      <c r="BG2139" s="293" t="s">
        <v>317</v>
      </c>
      <c r="BH2139" s="293" t="s">
        <v>390</v>
      </c>
      <c r="BI2139" s="293" t="s">
        <v>587</v>
      </c>
      <c r="BJ2139" s="293" t="s">
        <v>4205</v>
      </c>
      <c r="BK2139" s="292" t="s">
        <v>175</v>
      </c>
      <c r="BL2139" s="294">
        <v>1028261.04223752</v>
      </c>
      <c r="BM2139" s="292" t="s">
        <v>309</v>
      </c>
      <c r="BN2139" s="294"/>
      <c r="BO2139" s="297">
        <v>39161</v>
      </c>
      <c r="BP2139" s="297">
        <v>48293</v>
      </c>
      <c r="BQ2139" s="297" t="s">
        <v>946</v>
      </c>
      <c r="BR2139" s="297" t="s">
        <v>4775</v>
      </c>
      <c r="BS2139" s="297">
        <v>39161</v>
      </c>
      <c r="BT2139" s="297">
        <v>48293</v>
      </c>
      <c r="BU2139" s="294">
        <v>49505.23</v>
      </c>
      <c r="BV2139" s="294">
        <v>50.45</v>
      </c>
      <c r="BW2139" s="294">
        <v>0</v>
      </c>
    </row>
    <row r="2140" spans="1:75" s="289" customFormat="1" ht="18.2" customHeight="1" x14ac:dyDescent="0.15">
      <c r="A2140" s="298">
        <v>2138</v>
      </c>
      <c r="B2140" s="299" t="s">
        <v>305</v>
      </c>
      <c r="C2140" s="299" t="s">
        <v>306</v>
      </c>
      <c r="D2140" s="313">
        <v>45170</v>
      </c>
      <c r="E2140" s="300" t="s">
        <v>3186</v>
      </c>
      <c r="F2140" s="309">
        <v>114</v>
      </c>
      <c r="G2140" s="309">
        <v>113</v>
      </c>
      <c r="H2140" s="302">
        <v>29141.7</v>
      </c>
      <c r="I2140" s="302">
        <v>13596.74</v>
      </c>
      <c r="J2140" s="302">
        <v>0</v>
      </c>
      <c r="K2140" s="302">
        <v>42738.44</v>
      </c>
      <c r="L2140" s="302">
        <v>183.25</v>
      </c>
      <c r="M2140" s="302">
        <v>0</v>
      </c>
      <c r="N2140" s="302">
        <v>0</v>
      </c>
      <c r="O2140" s="302">
        <v>0</v>
      </c>
      <c r="P2140" s="302">
        <v>0</v>
      </c>
      <c r="Q2140" s="302">
        <v>0</v>
      </c>
      <c r="R2140" s="302">
        <v>42738.44</v>
      </c>
      <c r="S2140" s="302">
        <v>33454.199999999997</v>
      </c>
      <c r="T2140" s="302">
        <v>233.13</v>
      </c>
      <c r="U2140" s="302">
        <v>0</v>
      </c>
      <c r="V2140" s="302">
        <v>0</v>
      </c>
      <c r="W2140" s="302">
        <v>0</v>
      </c>
      <c r="X2140" s="302">
        <v>0</v>
      </c>
      <c r="Y2140" s="302">
        <v>0</v>
      </c>
      <c r="Z2140" s="302">
        <v>33687.33</v>
      </c>
      <c r="AA2140" s="302">
        <v>0</v>
      </c>
      <c r="AB2140" s="302">
        <v>0</v>
      </c>
      <c r="AC2140" s="302">
        <v>0</v>
      </c>
      <c r="AD2140" s="302">
        <v>0</v>
      </c>
      <c r="AE2140" s="302">
        <v>0</v>
      </c>
      <c r="AF2140" s="302">
        <v>0</v>
      </c>
      <c r="AG2140" s="302">
        <v>0</v>
      </c>
      <c r="AH2140" s="302">
        <v>0</v>
      </c>
      <c r="AI2140" s="302">
        <v>0</v>
      </c>
      <c r="AJ2140" s="302">
        <v>0</v>
      </c>
      <c r="AK2140" s="302">
        <v>0</v>
      </c>
      <c r="AL2140" s="302">
        <v>0</v>
      </c>
      <c r="AM2140" s="302">
        <v>0</v>
      </c>
      <c r="AN2140" s="302">
        <v>0</v>
      </c>
      <c r="AO2140" s="302">
        <v>0</v>
      </c>
      <c r="AP2140" s="302">
        <v>0</v>
      </c>
      <c r="AQ2140" s="302">
        <v>0</v>
      </c>
      <c r="AR2140" s="302">
        <v>0</v>
      </c>
      <c r="AS2140" s="302">
        <v>0</v>
      </c>
      <c r="AT2140" s="295">
        <f t="shared" si="33"/>
        <v>0</v>
      </c>
      <c r="AU2140" s="302">
        <v>13779.99</v>
      </c>
      <c r="AV2140" s="302">
        <v>33687.33</v>
      </c>
      <c r="AW2140" s="303">
        <v>102</v>
      </c>
      <c r="AX2140" s="303">
        <v>300</v>
      </c>
      <c r="AY2140" s="302">
        <v>204300.02</v>
      </c>
      <c r="AZ2140" s="302">
        <v>47280.79</v>
      </c>
      <c r="BA2140" s="301">
        <v>88.722453999999999</v>
      </c>
      <c r="BB2140" s="301">
        <v>80.198729271058298</v>
      </c>
      <c r="BC2140" s="301">
        <v>9.6</v>
      </c>
      <c r="BD2140" s="301"/>
      <c r="BE2140" s="300" t="s">
        <v>4204</v>
      </c>
      <c r="BF2140" s="298"/>
      <c r="BG2140" s="300" t="s">
        <v>310</v>
      </c>
      <c r="BH2140" s="300" t="s">
        <v>184</v>
      </c>
      <c r="BI2140" s="300" t="s">
        <v>395</v>
      </c>
      <c r="BJ2140" s="300" t="s">
        <v>4205</v>
      </c>
      <c r="BK2140" s="299" t="s">
        <v>175</v>
      </c>
      <c r="BL2140" s="301">
        <v>334688.82653024001</v>
      </c>
      <c r="BM2140" s="299" t="s">
        <v>309</v>
      </c>
      <c r="BN2140" s="301"/>
      <c r="BO2140" s="304">
        <v>39168</v>
      </c>
      <c r="BP2140" s="304">
        <v>48300</v>
      </c>
      <c r="BQ2140" s="297" t="s">
        <v>942</v>
      </c>
      <c r="BR2140" s="297" t="s">
        <v>4776</v>
      </c>
      <c r="BS2140" s="297">
        <v>39168</v>
      </c>
      <c r="BT2140" s="297">
        <v>48300</v>
      </c>
      <c r="BU2140" s="301">
        <v>14168.99</v>
      </c>
      <c r="BV2140" s="301">
        <v>42.86</v>
      </c>
      <c r="BW2140" s="301">
        <v>0</v>
      </c>
    </row>
    <row r="2141" spans="1:75" s="289" customFormat="1" ht="18.2" customHeight="1" x14ac:dyDescent="0.15">
      <c r="A2141" s="291">
        <v>2139</v>
      </c>
      <c r="B2141" s="292" t="s">
        <v>305</v>
      </c>
      <c r="C2141" s="292" t="s">
        <v>306</v>
      </c>
      <c r="D2141" s="312">
        <v>45170</v>
      </c>
      <c r="E2141" s="293" t="s">
        <v>3187</v>
      </c>
      <c r="F2141" s="308">
        <v>152</v>
      </c>
      <c r="G2141" s="308">
        <v>151</v>
      </c>
      <c r="H2141" s="295">
        <v>20806.080000000002</v>
      </c>
      <c r="I2141" s="295">
        <v>37185.81</v>
      </c>
      <c r="J2141" s="295">
        <v>0</v>
      </c>
      <c r="K2141" s="295">
        <v>57991.89</v>
      </c>
      <c r="L2141" s="295">
        <v>403.89</v>
      </c>
      <c r="M2141" s="295">
        <v>0</v>
      </c>
      <c r="N2141" s="295">
        <v>0</v>
      </c>
      <c r="O2141" s="295">
        <v>0</v>
      </c>
      <c r="P2141" s="295">
        <v>0</v>
      </c>
      <c r="Q2141" s="295">
        <v>0</v>
      </c>
      <c r="R2141" s="295">
        <v>57991.89</v>
      </c>
      <c r="S2141" s="295">
        <v>46317.18</v>
      </c>
      <c r="T2141" s="295">
        <v>149.11000000000001</v>
      </c>
      <c r="U2141" s="295">
        <v>0</v>
      </c>
      <c r="V2141" s="295">
        <v>0</v>
      </c>
      <c r="W2141" s="295">
        <v>0</v>
      </c>
      <c r="X2141" s="295">
        <v>0</v>
      </c>
      <c r="Y2141" s="295">
        <v>0</v>
      </c>
      <c r="Z2141" s="295">
        <v>46466.29</v>
      </c>
      <c r="AA2141" s="295">
        <v>0</v>
      </c>
      <c r="AB2141" s="295">
        <v>0</v>
      </c>
      <c r="AC2141" s="295">
        <v>0</v>
      </c>
      <c r="AD2141" s="295">
        <v>0</v>
      </c>
      <c r="AE2141" s="295">
        <v>0</v>
      </c>
      <c r="AF2141" s="295">
        <v>0</v>
      </c>
      <c r="AG2141" s="295">
        <v>0</v>
      </c>
      <c r="AH2141" s="295">
        <v>0</v>
      </c>
      <c r="AI2141" s="295">
        <v>0</v>
      </c>
      <c r="AJ2141" s="295">
        <v>0</v>
      </c>
      <c r="AK2141" s="295">
        <v>0</v>
      </c>
      <c r="AL2141" s="295">
        <v>0</v>
      </c>
      <c r="AM2141" s="295">
        <v>0</v>
      </c>
      <c r="AN2141" s="295">
        <v>0</v>
      </c>
      <c r="AO2141" s="295">
        <v>0</v>
      </c>
      <c r="AP2141" s="295">
        <v>0</v>
      </c>
      <c r="AQ2141" s="295">
        <v>0</v>
      </c>
      <c r="AR2141" s="295">
        <v>0</v>
      </c>
      <c r="AS2141" s="295">
        <v>0</v>
      </c>
      <c r="AT2141" s="295">
        <f t="shared" si="33"/>
        <v>0</v>
      </c>
      <c r="AU2141" s="295">
        <v>37589.699999999997</v>
      </c>
      <c r="AV2141" s="295">
        <v>46466.29</v>
      </c>
      <c r="AW2141" s="296">
        <v>43</v>
      </c>
      <c r="AX2141" s="296">
        <v>240</v>
      </c>
      <c r="AY2141" s="295">
        <v>270000</v>
      </c>
      <c r="AZ2141" s="295">
        <v>63260.66</v>
      </c>
      <c r="BA2141" s="294">
        <v>90.000003000000007</v>
      </c>
      <c r="BB2141" s="294">
        <v>82.504202042401602</v>
      </c>
      <c r="BC2141" s="294">
        <v>8.6</v>
      </c>
      <c r="BD2141" s="294"/>
      <c r="BE2141" s="293" t="s">
        <v>4204</v>
      </c>
      <c r="BF2141" s="291"/>
      <c r="BG2141" s="293" t="s">
        <v>312</v>
      </c>
      <c r="BH2141" s="293" t="s">
        <v>226</v>
      </c>
      <c r="BI2141" s="293" t="s">
        <v>347</v>
      </c>
      <c r="BJ2141" s="293" t="s">
        <v>4205</v>
      </c>
      <c r="BK2141" s="292" t="s">
        <v>175</v>
      </c>
      <c r="BL2141" s="294">
        <v>454140.05781144003</v>
      </c>
      <c r="BM2141" s="292" t="s">
        <v>309</v>
      </c>
      <c r="BN2141" s="294"/>
      <c r="BO2141" s="297">
        <v>39192</v>
      </c>
      <c r="BP2141" s="297">
        <v>46497</v>
      </c>
      <c r="BQ2141" s="297" t="s">
        <v>4666</v>
      </c>
      <c r="BR2141" s="297" t="s">
        <v>4812</v>
      </c>
      <c r="BS2141" s="297">
        <v>39192</v>
      </c>
      <c r="BT2141" s="297">
        <v>46497</v>
      </c>
      <c r="BU2141" s="294">
        <v>22043.72</v>
      </c>
      <c r="BV2141" s="294">
        <v>41.11</v>
      </c>
      <c r="BW2141" s="294">
        <v>0</v>
      </c>
    </row>
    <row r="2142" spans="1:75" s="289" customFormat="1" ht="18.2" customHeight="1" x14ac:dyDescent="0.15">
      <c r="A2142" s="298">
        <v>2140</v>
      </c>
      <c r="B2142" s="299" t="s">
        <v>305</v>
      </c>
      <c r="C2142" s="299" t="s">
        <v>306</v>
      </c>
      <c r="D2142" s="313">
        <v>45170</v>
      </c>
      <c r="E2142" s="300" t="s">
        <v>747</v>
      </c>
      <c r="F2142" s="309">
        <v>0</v>
      </c>
      <c r="G2142" s="309">
        <v>0</v>
      </c>
      <c r="H2142" s="302">
        <v>29830.9</v>
      </c>
      <c r="I2142" s="302">
        <v>0</v>
      </c>
      <c r="J2142" s="302">
        <v>0</v>
      </c>
      <c r="K2142" s="302">
        <v>29830.9</v>
      </c>
      <c r="L2142" s="302">
        <v>569.34</v>
      </c>
      <c r="M2142" s="302">
        <v>0</v>
      </c>
      <c r="N2142" s="302">
        <v>0</v>
      </c>
      <c r="O2142" s="302">
        <v>569.34</v>
      </c>
      <c r="P2142" s="302">
        <v>0</v>
      </c>
      <c r="Q2142" s="302">
        <v>0</v>
      </c>
      <c r="R2142" s="302">
        <v>29261.56</v>
      </c>
      <c r="S2142" s="302">
        <v>0</v>
      </c>
      <c r="T2142" s="302">
        <v>236.16</v>
      </c>
      <c r="U2142" s="302">
        <v>0</v>
      </c>
      <c r="V2142" s="302">
        <v>0</v>
      </c>
      <c r="W2142" s="302">
        <v>236.16</v>
      </c>
      <c r="X2142" s="302">
        <v>0</v>
      </c>
      <c r="Y2142" s="302">
        <v>0</v>
      </c>
      <c r="Z2142" s="302">
        <v>0</v>
      </c>
      <c r="AA2142" s="302">
        <v>57.21</v>
      </c>
      <c r="AB2142" s="302">
        <v>0</v>
      </c>
      <c r="AC2142" s="302">
        <v>0</v>
      </c>
      <c r="AD2142" s="302">
        <v>0</v>
      </c>
      <c r="AE2142" s="302">
        <v>0</v>
      </c>
      <c r="AF2142" s="302">
        <v>-35.299999999999997</v>
      </c>
      <c r="AG2142" s="302">
        <v>37.53</v>
      </c>
      <c r="AH2142" s="302">
        <v>106.65</v>
      </c>
      <c r="AI2142" s="302">
        <v>0</v>
      </c>
      <c r="AJ2142" s="302">
        <v>0</v>
      </c>
      <c r="AK2142" s="302">
        <v>0</v>
      </c>
      <c r="AL2142" s="302">
        <v>0</v>
      </c>
      <c r="AM2142" s="302">
        <v>0</v>
      </c>
      <c r="AN2142" s="302">
        <v>0</v>
      </c>
      <c r="AO2142" s="302">
        <v>0</v>
      </c>
      <c r="AP2142" s="302">
        <v>0.05</v>
      </c>
      <c r="AQ2142" s="302">
        <v>0</v>
      </c>
      <c r="AR2142" s="302">
        <v>0</v>
      </c>
      <c r="AS2142" s="302">
        <v>0</v>
      </c>
      <c r="AT2142" s="295">
        <f t="shared" si="33"/>
        <v>971.6400000000001</v>
      </c>
      <c r="AU2142" s="302">
        <v>0</v>
      </c>
      <c r="AV2142" s="302">
        <v>0</v>
      </c>
      <c r="AW2142" s="303">
        <v>43</v>
      </c>
      <c r="AX2142" s="303">
        <v>240</v>
      </c>
      <c r="AY2142" s="302">
        <v>368500</v>
      </c>
      <c r="AZ2142" s="302">
        <v>86415.26</v>
      </c>
      <c r="BA2142" s="301">
        <v>90.000005000000002</v>
      </c>
      <c r="BB2142" s="301">
        <v>30.4754107817045</v>
      </c>
      <c r="BC2142" s="301">
        <v>9.5</v>
      </c>
      <c r="BD2142" s="301"/>
      <c r="BE2142" s="300" t="s">
        <v>4204</v>
      </c>
      <c r="BF2142" s="298"/>
      <c r="BG2142" s="300" t="s">
        <v>312</v>
      </c>
      <c r="BH2142" s="300" t="s">
        <v>849</v>
      </c>
      <c r="BI2142" s="300" t="s">
        <v>850</v>
      </c>
      <c r="BJ2142" s="300" t="s">
        <v>103</v>
      </c>
      <c r="BK2142" s="299" t="s">
        <v>175</v>
      </c>
      <c r="BL2142" s="301">
        <v>229150.08546976</v>
      </c>
      <c r="BM2142" s="299" t="s">
        <v>309</v>
      </c>
      <c r="BN2142" s="301"/>
      <c r="BO2142" s="304">
        <v>39185</v>
      </c>
      <c r="BP2142" s="304">
        <v>46490</v>
      </c>
      <c r="BQ2142" s="297" t="s">
        <v>4757</v>
      </c>
      <c r="BR2142" s="297" t="s">
        <v>4764</v>
      </c>
      <c r="BS2142" s="297">
        <v>39185</v>
      </c>
      <c r="BT2142" s="297">
        <v>46490</v>
      </c>
      <c r="BU2142" s="301">
        <v>0</v>
      </c>
      <c r="BV2142" s="301">
        <v>57.21</v>
      </c>
      <c r="BW2142" s="301">
        <v>0</v>
      </c>
    </row>
    <row r="2143" spans="1:75" s="289" customFormat="1" ht="18.2" customHeight="1" x14ac:dyDescent="0.15">
      <c r="A2143" s="291">
        <v>2141</v>
      </c>
      <c r="B2143" s="292" t="s">
        <v>305</v>
      </c>
      <c r="C2143" s="292" t="s">
        <v>306</v>
      </c>
      <c r="D2143" s="312">
        <v>45170</v>
      </c>
      <c r="E2143" s="293" t="s">
        <v>3188</v>
      </c>
      <c r="F2143" s="308">
        <v>0</v>
      </c>
      <c r="G2143" s="308">
        <v>0</v>
      </c>
      <c r="H2143" s="295">
        <v>34786.93</v>
      </c>
      <c r="I2143" s="295">
        <v>0</v>
      </c>
      <c r="J2143" s="295">
        <v>0</v>
      </c>
      <c r="K2143" s="295">
        <v>34786.93</v>
      </c>
      <c r="L2143" s="295">
        <v>226.3</v>
      </c>
      <c r="M2143" s="295">
        <v>0</v>
      </c>
      <c r="N2143" s="295">
        <v>0</v>
      </c>
      <c r="O2143" s="295">
        <v>226.3</v>
      </c>
      <c r="P2143" s="295">
        <v>0</v>
      </c>
      <c r="Q2143" s="295">
        <v>0</v>
      </c>
      <c r="R2143" s="295">
        <v>34560.629999999997</v>
      </c>
      <c r="S2143" s="295">
        <v>0</v>
      </c>
      <c r="T2143" s="295">
        <v>249.31</v>
      </c>
      <c r="U2143" s="295">
        <v>0</v>
      </c>
      <c r="V2143" s="295">
        <v>0</v>
      </c>
      <c r="W2143" s="295">
        <v>249.31</v>
      </c>
      <c r="X2143" s="295">
        <v>0</v>
      </c>
      <c r="Y2143" s="295">
        <v>0</v>
      </c>
      <c r="Z2143" s="295">
        <v>0</v>
      </c>
      <c r="AA2143" s="295">
        <v>40.4</v>
      </c>
      <c r="AB2143" s="295">
        <v>0</v>
      </c>
      <c r="AC2143" s="295">
        <v>0</v>
      </c>
      <c r="AD2143" s="295">
        <v>0</v>
      </c>
      <c r="AE2143" s="295">
        <v>0</v>
      </c>
      <c r="AF2143" s="295">
        <v>-23.81</v>
      </c>
      <c r="AG2143" s="295">
        <v>25.8</v>
      </c>
      <c r="AH2143" s="295">
        <v>72.290000000000006</v>
      </c>
      <c r="AI2143" s="295">
        <v>0</v>
      </c>
      <c r="AJ2143" s="295">
        <v>0</v>
      </c>
      <c r="AK2143" s="295">
        <v>0</v>
      </c>
      <c r="AL2143" s="295">
        <v>0</v>
      </c>
      <c r="AM2143" s="295">
        <v>0</v>
      </c>
      <c r="AN2143" s="295">
        <v>0</v>
      </c>
      <c r="AO2143" s="295">
        <v>0</v>
      </c>
      <c r="AP2143" s="295">
        <v>1.35</v>
      </c>
      <c r="AQ2143" s="295">
        <v>0</v>
      </c>
      <c r="AR2143" s="295">
        <v>4.2300000000000004</v>
      </c>
      <c r="AS2143" s="295">
        <v>0</v>
      </c>
      <c r="AT2143" s="295">
        <f t="shared" si="33"/>
        <v>587.41000000000008</v>
      </c>
      <c r="AU2143" s="295">
        <v>0</v>
      </c>
      <c r="AV2143" s="295">
        <v>0</v>
      </c>
      <c r="AW2143" s="296">
        <v>103</v>
      </c>
      <c r="AX2143" s="296">
        <v>300</v>
      </c>
      <c r="AY2143" s="295">
        <v>250000</v>
      </c>
      <c r="AZ2143" s="295">
        <v>58574.68</v>
      </c>
      <c r="BA2143" s="294">
        <v>89.999996999999993</v>
      </c>
      <c r="BB2143" s="294">
        <v>53.102408691231602</v>
      </c>
      <c r="BC2143" s="294">
        <v>8.6</v>
      </c>
      <c r="BD2143" s="294"/>
      <c r="BE2143" s="293" t="s">
        <v>4204</v>
      </c>
      <c r="BF2143" s="291"/>
      <c r="BG2143" s="293" t="s">
        <v>317</v>
      </c>
      <c r="BH2143" s="293" t="s">
        <v>318</v>
      </c>
      <c r="BI2143" s="293" t="s">
        <v>431</v>
      </c>
      <c r="BJ2143" s="293" t="s">
        <v>103</v>
      </c>
      <c r="BK2143" s="292" t="s">
        <v>175</v>
      </c>
      <c r="BL2143" s="294">
        <v>270647.61135048</v>
      </c>
      <c r="BM2143" s="292" t="s">
        <v>309</v>
      </c>
      <c r="BN2143" s="294"/>
      <c r="BO2143" s="297">
        <v>39192</v>
      </c>
      <c r="BP2143" s="297">
        <v>48324</v>
      </c>
      <c r="BQ2143" s="297" t="s">
        <v>939</v>
      </c>
      <c r="BR2143" s="297" t="s">
        <v>4783</v>
      </c>
      <c r="BS2143" s="297">
        <v>39192</v>
      </c>
      <c r="BT2143" s="297">
        <v>48324</v>
      </c>
      <c r="BU2143" s="294">
        <v>0</v>
      </c>
      <c r="BV2143" s="294">
        <v>40.4</v>
      </c>
      <c r="BW2143" s="294">
        <v>0</v>
      </c>
    </row>
    <row r="2144" spans="1:75" s="289" customFormat="1" ht="18.2" customHeight="1" x14ac:dyDescent="0.15">
      <c r="A2144" s="298">
        <v>2142</v>
      </c>
      <c r="B2144" s="299" t="s">
        <v>305</v>
      </c>
      <c r="C2144" s="299" t="s">
        <v>306</v>
      </c>
      <c r="D2144" s="313">
        <v>45170</v>
      </c>
      <c r="E2144" s="300" t="s">
        <v>3189</v>
      </c>
      <c r="F2144" s="309">
        <v>146</v>
      </c>
      <c r="G2144" s="309">
        <v>145</v>
      </c>
      <c r="H2144" s="302">
        <v>93177.35</v>
      </c>
      <c r="I2144" s="302">
        <v>50446.02</v>
      </c>
      <c r="J2144" s="302">
        <v>0</v>
      </c>
      <c r="K2144" s="302">
        <v>143623.37</v>
      </c>
      <c r="L2144" s="302">
        <v>583.33000000000004</v>
      </c>
      <c r="M2144" s="302">
        <v>0</v>
      </c>
      <c r="N2144" s="302">
        <v>0</v>
      </c>
      <c r="O2144" s="302">
        <v>0</v>
      </c>
      <c r="P2144" s="302">
        <v>0</v>
      </c>
      <c r="Q2144" s="302">
        <v>0</v>
      </c>
      <c r="R2144" s="302">
        <v>143623.37</v>
      </c>
      <c r="S2144" s="302">
        <v>139519.37</v>
      </c>
      <c r="T2144" s="302">
        <v>729.89</v>
      </c>
      <c r="U2144" s="302">
        <v>0</v>
      </c>
      <c r="V2144" s="302">
        <v>0</v>
      </c>
      <c r="W2144" s="302">
        <v>0</v>
      </c>
      <c r="X2144" s="302">
        <v>0</v>
      </c>
      <c r="Y2144" s="302">
        <v>0</v>
      </c>
      <c r="Z2144" s="302">
        <v>140249.26</v>
      </c>
      <c r="AA2144" s="302">
        <v>0</v>
      </c>
      <c r="AB2144" s="302">
        <v>0</v>
      </c>
      <c r="AC2144" s="302">
        <v>0</v>
      </c>
      <c r="AD2144" s="302">
        <v>0</v>
      </c>
      <c r="AE2144" s="302">
        <v>0</v>
      </c>
      <c r="AF2144" s="302">
        <v>0</v>
      </c>
      <c r="AG2144" s="302">
        <v>0</v>
      </c>
      <c r="AH2144" s="302">
        <v>0</v>
      </c>
      <c r="AI2144" s="302">
        <v>0</v>
      </c>
      <c r="AJ2144" s="302">
        <v>0</v>
      </c>
      <c r="AK2144" s="302">
        <v>0</v>
      </c>
      <c r="AL2144" s="302">
        <v>0</v>
      </c>
      <c r="AM2144" s="302">
        <v>0</v>
      </c>
      <c r="AN2144" s="302">
        <v>0</v>
      </c>
      <c r="AO2144" s="302">
        <v>0</v>
      </c>
      <c r="AP2144" s="302">
        <v>0</v>
      </c>
      <c r="AQ2144" s="302">
        <v>0</v>
      </c>
      <c r="AR2144" s="302">
        <v>0</v>
      </c>
      <c r="AS2144" s="302">
        <v>0</v>
      </c>
      <c r="AT2144" s="295">
        <f t="shared" si="33"/>
        <v>0</v>
      </c>
      <c r="AU2144" s="302">
        <v>51029.35</v>
      </c>
      <c r="AV2144" s="302">
        <v>140249.26</v>
      </c>
      <c r="AW2144" s="303">
        <v>102</v>
      </c>
      <c r="AX2144" s="303">
        <v>300</v>
      </c>
      <c r="AY2144" s="302">
        <v>685000</v>
      </c>
      <c r="AZ2144" s="302">
        <v>151509.69</v>
      </c>
      <c r="BA2144" s="301">
        <v>84.744523000000001</v>
      </c>
      <c r="BB2144" s="301">
        <v>80.33343598223</v>
      </c>
      <c r="BC2144" s="301">
        <v>9.4</v>
      </c>
      <c r="BD2144" s="301"/>
      <c r="BE2144" s="300" t="s">
        <v>4204</v>
      </c>
      <c r="BF2144" s="298"/>
      <c r="BG2144" s="300" t="s">
        <v>326</v>
      </c>
      <c r="BH2144" s="300" t="s">
        <v>217</v>
      </c>
      <c r="BI2144" s="300" t="s">
        <v>496</v>
      </c>
      <c r="BJ2144" s="300" t="s">
        <v>4205</v>
      </c>
      <c r="BK2144" s="299" t="s">
        <v>175</v>
      </c>
      <c r="BL2144" s="301">
        <v>1124728.39831352</v>
      </c>
      <c r="BM2144" s="299" t="s">
        <v>309</v>
      </c>
      <c r="BN2144" s="301"/>
      <c r="BO2144" s="304">
        <v>39157</v>
      </c>
      <c r="BP2144" s="304">
        <v>48289</v>
      </c>
      <c r="BQ2144" s="297" t="s">
        <v>961</v>
      </c>
      <c r="BR2144" s="297" t="s">
        <v>4773</v>
      </c>
      <c r="BS2144" s="297">
        <v>39157</v>
      </c>
      <c r="BT2144" s="297">
        <v>48289</v>
      </c>
      <c r="BU2144" s="301">
        <v>45696.14</v>
      </c>
      <c r="BV2144" s="301">
        <v>58.02</v>
      </c>
      <c r="BW2144" s="301">
        <v>0</v>
      </c>
    </row>
    <row r="2145" spans="1:75" s="289" customFormat="1" ht="18.2" customHeight="1" x14ac:dyDescent="0.15">
      <c r="A2145" s="291">
        <v>2143</v>
      </c>
      <c r="B2145" s="292" t="s">
        <v>305</v>
      </c>
      <c r="C2145" s="292" t="s">
        <v>306</v>
      </c>
      <c r="D2145" s="312">
        <v>45170</v>
      </c>
      <c r="E2145" s="293" t="s">
        <v>3190</v>
      </c>
      <c r="F2145" s="308">
        <v>155</v>
      </c>
      <c r="G2145" s="308">
        <v>154</v>
      </c>
      <c r="H2145" s="295">
        <v>96035.33</v>
      </c>
      <c r="I2145" s="295">
        <v>56589.81</v>
      </c>
      <c r="J2145" s="295">
        <v>0</v>
      </c>
      <c r="K2145" s="295">
        <v>152625.14000000001</v>
      </c>
      <c r="L2145" s="295">
        <v>633.9</v>
      </c>
      <c r="M2145" s="295">
        <v>0</v>
      </c>
      <c r="N2145" s="295">
        <v>0</v>
      </c>
      <c r="O2145" s="295">
        <v>0</v>
      </c>
      <c r="P2145" s="295">
        <v>0</v>
      </c>
      <c r="Q2145" s="295">
        <v>0</v>
      </c>
      <c r="R2145" s="295">
        <v>152625.14000000001</v>
      </c>
      <c r="S2145" s="295">
        <v>156881.9</v>
      </c>
      <c r="T2145" s="295">
        <v>752.28</v>
      </c>
      <c r="U2145" s="295">
        <v>0</v>
      </c>
      <c r="V2145" s="295">
        <v>0</v>
      </c>
      <c r="W2145" s="295">
        <v>0</v>
      </c>
      <c r="X2145" s="295">
        <v>0</v>
      </c>
      <c r="Y2145" s="295">
        <v>0</v>
      </c>
      <c r="Z2145" s="295">
        <v>157634.18</v>
      </c>
      <c r="AA2145" s="295">
        <v>0</v>
      </c>
      <c r="AB2145" s="295">
        <v>0</v>
      </c>
      <c r="AC2145" s="295">
        <v>0</v>
      </c>
      <c r="AD2145" s="295">
        <v>0</v>
      </c>
      <c r="AE2145" s="295">
        <v>0</v>
      </c>
      <c r="AF2145" s="295">
        <v>0</v>
      </c>
      <c r="AG2145" s="295">
        <v>0</v>
      </c>
      <c r="AH2145" s="295">
        <v>0</v>
      </c>
      <c r="AI2145" s="295">
        <v>0</v>
      </c>
      <c r="AJ2145" s="295">
        <v>0</v>
      </c>
      <c r="AK2145" s="295">
        <v>0</v>
      </c>
      <c r="AL2145" s="295">
        <v>0</v>
      </c>
      <c r="AM2145" s="295">
        <v>0</v>
      </c>
      <c r="AN2145" s="295">
        <v>0</v>
      </c>
      <c r="AO2145" s="295">
        <v>0</v>
      </c>
      <c r="AP2145" s="295">
        <v>0</v>
      </c>
      <c r="AQ2145" s="295">
        <v>0</v>
      </c>
      <c r="AR2145" s="295">
        <v>0</v>
      </c>
      <c r="AS2145" s="295">
        <v>0</v>
      </c>
      <c r="AT2145" s="295">
        <f t="shared" si="33"/>
        <v>0</v>
      </c>
      <c r="AU2145" s="295">
        <v>57223.71</v>
      </c>
      <c r="AV2145" s="295">
        <v>157634.18</v>
      </c>
      <c r="AW2145" s="296">
        <v>102</v>
      </c>
      <c r="AX2145" s="296">
        <v>300</v>
      </c>
      <c r="AY2145" s="295">
        <v>685000</v>
      </c>
      <c r="AZ2145" s="295">
        <v>159926.9</v>
      </c>
      <c r="BA2145" s="294">
        <v>89.452555000000004</v>
      </c>
      <c r="BB2145" s="294">
        <v>85.368432266446106</v>
      </c>
      <c r="BC2145" s="294">
        <v>9.4</v>
      </c>
      <c r="BD2145" s="294"/>
      <c r="BE2145" s="293" t="s">
        <v>4204</v>
      </c>
      <c r="BF2145" s="291"/>
      <c r="BG2145" s="293" t="s">
        <v>326</v>
      </c>
      <c r="BH2145" s="293" t="s">
        <v>217</v>
      </c>
      <c r="BI2145" s="293" t="s">
        <v>496</v>
      </c>
      <c r="BJ2145" s="293" t="s">
        <v>4205</v>
      </c>
      <c r="BK2145" s="292" t="s">
        <v>175</v>
      </c>
      <c r="BL2145" s="294">
        <v>1195222.1233534401</v>
      </c>
      <c r="BM2145" s="292" t="s">
        <v>309</v>
      </c>
      <c r="BN2145" s="294"/>
      <c r="BO2145" s="297">
        <v>39157</v>
      </c>
      <c r="BP2145" s="297">
        <v>48289</v>
      </c>
      <c r="BQ2145" s="297" t="s">
        <v>936</v>
      </c>
      <c r="BR2145" s="297" t="s">
        <v>4769</v>
      </c>
      <c r="BS2145" s="297">
        <v>39157</v>
      </c>
      <c r="BT2145" s="297">
        <v>48289</v>
      </c>
      <c r="BU2145" s="294">
        <v>51170.32</v>
      </c>
      <c r="BV2145" s="294">
        <v>61.24</v>
      </c>
      <c r="BW2145" s="294">
        <v>0</v>
      </c>
    </row>
    <row r="2146" spans="1:75" s="289" customFormat="1" ht="18.2" customHeight="1" x14ac:dyDescent="0.15">
      <c r="A2146" s="298">
        <v>2144</v>
      </c>
      <c r="B2146" s="299" t="s">
        <v>305</v>
      </c>
      <c r="C2146" s="299" t="s">
        <v>306</v>
      </c>
      <c r="D2146" s="313">
        <v>45170</v>
      </c>
      <c r="E2146" s="300" t="s">
        <v>3191</v>
      </c>
      <c r="F2146" s="309">
        <v>145</v>
      </c>
      <c r="G2146" s="309">
        <v>144</v>
      </c>
      <c r="H2146" s="302">
        <v>52270.48</v>
      </c>
      <c r="I2146" s="302">
        <v>91930.12</v>
      </c>
      <c r="J2146" s="302">
        <v>0</v>
      </c>
      <c r="K2146" s="302">
        <v>144200.6</v>
      </c>
      <c r="L2146" s="302">
        <v>1067.07</v>
      </c>
      <c r="M2146" s="302">
        <v>0</v>
      </c>
      <c r="N2146" s="302">
        <v>0</v>
      </c>
      <c r="O2146" s="302">
        <v>0</v>
      </c>
      <c r="P2146" s="302">
        <v>0</v>
      </c>
      <c r="Q2146" s="302">
        <v>0</v>
      </c>
      <c r="R2146" s="302">
        <v>144200.6</v>
      </c>
      <c r="S2146" s="302">
        <v>120688.76</v>
      </c>
      <c r="T2146" s="302">
        <v>409.45</v>
      </c>
      <c r="U2146" s="302">
        <v>0</v>
      </c>
      <c r="V2146" s="302">
        <v>0</v>
      </c>
      <c r="W2146" s="302">
        <v>0</v>
      </c>
      <c r="X2146" s="302">
        <v>0</v>
      </c>
      <c r="Y2146" s="302">
        <v>0</v>
      </c>
      <c r="Z2146" s="302">
        <v>121098.21</v>
      </c>
      <c r="AA2146" s="302">
        <v>0</v>
      </c>
      <c r="AB2146" s="302">
        <v>0</v>
      </c>
      <c r="AC2146" s="302">
        <v>0</v>
      </c>
      <c r="AD2146" s="302">
        <v>0</v>
      </c>
      <c r="AE2146" s="302">
        <v>0</v>
      </c>
      <c r="AF2146" s="302">
        <v>0</v>
      </c>
      <c r="AG2146" s="302">
        <v>0</v>
      </c>
      <c r="AH2146" s="302">
        <v>0</v>
      </c>
      <c r="AI2146" s="302">
        <v>0</v>
      </c>
      <c r="AJ2146" s="302">
        <v>0</v>
      </c>
      <c r="AK2146" s="302">
        <v>0</v>
      </c>
      <c r="AL2146" s="302">
        <v>0</v>
      </c>
      <c r="AM2146" s="302">
        <v>0</v>
      </c>
      <c r="AN2146" s="302">
        <v>0</v>
      </c>
      <c r="AO2146" s="302">
        <v>0</v>
      </c>
      <c r="AP2146" s="302">
        <v>0</v>
      </c>
      <c r="AQ2146" s="302">
        <v>0</v>
      </c>
      <c r="AR2146" s="302">
        <v>0</v>
      </c>
      <c r="AS2146" s="302">
        <v>0</v>
      </c>
      <c r="AT2146" s="295">
        <f t="shared" si="33"/>
        <v>0</v>
      </c>
      <c r="AU2146" s="302">
        <v>92997.19</v>
      </c>
      <c r="AV2146" s="302">
        <v>121098.21</v>
      </c>
      <c r="AW2146" s="303">
        <v>43</v>
      </c>
      <c r="AX2146" s="303">
        <v>240</v>
      </c>
      <c r="AY2146" s="302">
        <v>685000.01</v>
      </c>
      <c r="AZ2146" s="302">
        <v>159518.39000000001</v>
      </c>
      <c r="BA2146" s="301">
        <v>89.452556000000001</v>
      </c>
      <c r="BB2146" s="301">
        <v>80.862853785908996</v>
      </c>
      <c r="BC2146" s="301">
        <v>9.4</v>
      </c>
      <c r="BD2146" s="301"/>
      <c r="BE2146" s="300" t="s">
        <v>4204</v>
      </c>
      <c r="BF2146" s="298"/>
      <c r="BG2146" s="300" t="s">
        <v>326</v>
      </c>
      <c r="BH2146" s="300" t="s">
        <v>217</v>
      </c>
      <c r="BI2146" s="300" t="s">
        <v>496</v>
      </c>
      <c r="BJ2146" s="300" t="s">
        <v>4205</v>
      </c>
      <c r="BK2146" s="299" t="s">
        <v>175</v>
      </c>
      <c r="BL2146" s="301">
        <v>1129248.7418575999</v>
      </c>
      <c r="BM2146" s="299" t="s">
        <v>309</v>
      </c>
      <c r="BN2146" s="301"/>
      <c r="BO2146" s="304">
        <v>39192</v>
      </c>
      <c r="BP2146" s="304">
        <v>46497</v>
      </c>
      <c r="BQ2146" s="297" t="s">
        <v>946</v>
      </c>
      <c r="BR2146" s="297" t="s">
        <v>4775</v>
      </c>
      <c r="BS2146" s="297">
        <v>39192</v>
      </c>
      <c r="BT2146" s="297">
        <v>46497</v>
      </c>
      <c r="BU2146" s="301">
        <v>46731.11</v>
      </c>
      <c r="BV2146" s="301">
        <v>58.51</v>
      </c>
      <c r="BW2146" s="301">
        <v>0</v>
      </c>
    </row>
    <row r="2147" spans="1:75" s="289" customFormat="1" ht="18.2" customHeight="1" x14ac:dyDescent="0.15">
      <c r="A2147" s="291">
        <v>2145</v>
      </c>
      <c r="B2147" s="292" t="s">
        <v>305</v>
      </c>
      <c r="C2147" s="292" t="s">
        <v>306</v>
      </c>
      <c r="D2147" s="312">
        <v>45170</v>
      </c>
      <c r="E2147" s="293" t="s">
        <v>3192</v>
      </c>
      <c r="F2147" s="308">
        <v>140</v>
      </c>
      <c r="G2147" s="308">
        <v>139</v>
      </c>
      <c r="H2147" s="295">
        <v>93177.35</v>
      </c>
      <c r="I2147" s="295">
        <v>49294.65</v>
      </c>
      <c r="J2147" s="295">
        <v>0</v>
      </c>
      <c r="K2147" s="295">
        <v>142472</v>
      </c>
      <c r="L2147" s="295">
        <v>583.33000000000004</v>
      </c>
      <c r="M2147" s="295">
        <v>0</v>
      </c>
      <c r="N2147" s="295">
        <v>0</v>
      </c>
      <c r="O2147" s="295">
        <v>0</v>
      </c>
      <c r="P2147" s="295">
        <v>0</v>
      </c>
      <c r="Q2147" s="295">
        <v>0</v>
      </c>
      <c r="R2147" s="295">
        <v>142472</v>
      </c>
      <c r="S2147" s="295">
        <v>133034.79999999999</v>
      </c>
      <c r="T2147" s="295">
        <v>729.89</v>
      </c>
      <c r="U2147" s="295">
        <v>0</v>
      </c>
      <c r="V2147" s="295">
        <v>0</v>
      </c>
      <c r="W2147" s="295">
        <v>0</v>
      </c>
      <c r="X2147" s="295">
        <v>0</v>
      </c>
      <c r="Y2147" s="295">
        <v>0</v>
      </c>
      <c r="Z2147" s="295">
        <v>133764.69</v>
      </c>
      <c r="AA2147" s="295">
        <v>0</v>
      </c>
      <c r="AB2147" s="295">
        <v>0</v>
      </c>
      <c r="AC2147" s="295">
        <v>0</v>
      </c>
      <c r="AD2147" s="295">
        <v>0</v>
      </c>
      <c r="AE2147" s="295">
        <v>0</v>
      </c>
      <c r="AF2147" s="295">
        <v>0</v>
      </c>
      <c r="AG2147" s="295">
        <v>0</v>
      </c>
      <c r="AH2147" s="295">
        <v>0</v>
      </c>
      <c r="AI2147" s="295">
        <v>0</v>
      </c>
      <c r="AJ2147" s="295">
        <v>0</v>
      </c>
      <c r="AK2147" s="295">
        <v>0</v>
      </c>
      <c r="AL2147" s="295">
        <v>0</v>
      </c>
      <c r="AM2147" s="295">
        <v>0</v>
      </c>
      <c r="AN2147" s="295">
        <v>0</v>
      </c>
      <c r="AO2147" s="295">
        <v>0</v>
      </c>
      <c r="AP2147" s="295">
        <v>0</v>
      </c>
      <c r="AQ2147" s="295">
        <v>0</v>
      </c>
      <c r="AR2147" s="295">
        <v>0</v>
      </c>
      <c r="AS2147" s="295">
        <v>0</v>
      </c>
      <c r="AT2147" s="295">
        <f t="shared" si="33"/>
        <v>0</v>
      </c>
      <c r="AU2147" s="295">
        <v>49877.98</v>
      </c>
      <c r="AV2147" s="295">
        <v>133764.69</v>
      </c>
      <c r="AW2147" s="296">
        <v>102</v>
      </c>
      <c r="AX2147" s="296">
        <v>300</v>
      </c>
      <c r="AY2147" s="295">
        <v>685000</v>
      </c>
      <c r="AZ2147" s="295">
        <v>151509.69</v>
      </c>
      <c r="BA2147" s="294">
        <v>84.744523000000001</v>
      </c>
      <c r="BB2147" s="294">
        <v>79.689435579044499</v>
      </c>
      <c r="BC2147" s="294">
        <v>9.4</v>
      </c>
      <c r="BD2147" s="294"/>
      <c r="BE2147" s="293" t="s">
        <v>4204</v>
      </c>
      <c r="BF2147" s="291"/>
      <c r="BG2147" s="293" t="s">
        <v>326</v>
      </c>
      <c r="BH2147" s="293" t="s">
        <v>217</v>
      </c>
      <c r="BI2147" s="293" t="s">
        <v>496</v>
      </c>
      <c r="BJ2147" s="293" t="s">
        <v>4205</v>
      </c>
      <c r="BK2147" s="292" t="s">
        <v>175</v>
      </c>
      <c r="BL2147" s="294">
        <v>1115711.909312</v>
      </c>
      <c r="BM2147" s="292" t="s">
        <v>309</v>
      </c>
      <c r="BN2147" s="294"/>
      <c r="BO2147" s="297">
        <v>39157</v>
      </c>
      <c r="BP2147" s="297">
        <v>48289</v>
      </c>
      <c r="BQ2147" s="297" t="s">
        <v>946</v>
      </c>
      <c r="BR2147" s="297" t="s">
        <v>4775</v>
      </c>
      <c r="BS2147" s="297">
        <v>39157</v>
      </c>
      <c r="BT2147" s="297">
        <v>48289</v>
      </c>
      <c r="BU2147" s="294">
        <v>43804.94</v>
      </c>
      <c r="BV2147" s="294">
        <v>58.02</v>
      </c>
      <c r="BW2147" s="294">
        <v>0</v>
      </c>
    </row>
    <row r="2148" spans="1:75" s="289" customFormat="1" ht="18.2" customHeight="1" x14ac:dyDescent="0.15">
      <c r="A2148" s="298">
        <v>2146</v>
      </c>
      <c r="B2148" s="299" t="s">
        <v>305</v>
      </c>
      <c r="C2148" s="299" t="s">
        <v>306</v>
      </c>
      <c r="D2148" s="313">
        <v>45170</v>
      </c>
      <c r="E2148" s="300" t="s">
        <v>3193</v>
      </c>
      <c r="F2148" s="309">
        <v>158</v>
      </c>
      <c r="G2148" s="309">
        <v>157</v>
      </c>
      <c r="H2148" s="302">
        <v>94861.97</v>
      </c>
      <c r="I2148" s="302">
        <v>57948.46</v>
      </c>
      <c r="J2148" s="302">
        <v>0</v>
      </c>
      <c r="K2148" s="302">
        <v>152810.43</v>
      </c>
      <c r="L2148" s="302">
        <v>643.09</v>
      </c>
      <c r="M2148" s="302">
        <v>0</v>
      </c>
      <c r="N2148" s="302">
        <v>0</v>
      </c>
      <c r="O2148" s="302">
        <v>0</v>
      </c>
      <c r="P2148" s="302">
        <v>0</v>
      </c>
      <c r="Q2148" s="302">
        <v>0</v>
      </c>
      <c r="R2148" s="302">
        <v>152810.43</v>
      </c>
      <c r="S2148" s="302">
        <v>158656.35</v>
      </c>
      <c r="T2148" s="302">
        <v>743.09</v>
      </c>
      <c r="U2148" s="302">
        <v>0</v>
      </c>
      <c r="V2148" s="302">
        <v>0</v>
      </c>
      <c r="W2148" s="302">
        <v>0</v>
      </c>
      <c r="X2148" s="302">
        <v>0</v>
      </c>
      <c r="Y2148" s="302">
        <v>0</v>
      </c>
      <c r="Z2148" s="302">
        <v>159399.44</v>
      </c>
      <c r="AA2148" s="302">
        <v>0</v>
      </c>
      <c r="AB2148" s="302">
        <v>0</v>
      </c>
      <c r="AC2148" s="302">
        <v>0</v>
      </c>
      <c r="AD2148" s="302">
        <v>0</v>
      </c>
      <c r="AE2148" s="302">
        <v>0</v>
      </c>
      <c r="AF2148" s="302">
        <v>0</v>
      </c>
      <c r="AG2148" s="302">
        <v>0</v>
      </c>
      <c r="AH2148" s="302">
        <v>0</v>
      </c>
      <c r="AI2148" s="302">
        <v>0</v>
      </c>
      <c r="AJ2148" s="302">
        <v>0</v>
      </c>
      <c r="AK2148" s="302">
        <v>0</v>
      </c>
      <c r="AL2148" s="302">
        <v>0</v>
      </c>
      <c r="AM2148" s="302">
        <v>0</v>
      </c>
      <c r="AN2148" s="302">
        <v>0</v>
      </c>
      <c r="AO2148" s="302">
        <v>0</v>
      </c>
      <c r="AP2148" s="302">
        <v>0</v>
      </c>
      <c r="AQ2148" s="302">
        <v>0</v>
      </c>
      <c r="AR2148" s="302">
        <v>0</v>
      </c>
      <c r="AS2148" s="302">
        <v>0</v>
      </c>
      <c r="AT2148" s="295">
        <f t="shared" si="33"/>
        <v>0</v>
      </c>
      <c r="AU2148" s="302">
        <v>58591.55</v>
      </c>
      <c r="AV2148" s="302">
        <v>159399.44</v>
      </c>
      <c r="AW2148" s="303">
        <v>102</v>
      </c>
      <c r="AX2148" s="303">
        <v>300</v>
      </c>
      <c r="AY2148" s="302">
        <v>685000</v>
      </c>
      <c r="AZ2148" s="302">
        <v>159926.9</v>
      </c>
      <c r="BA2148" s="301">
        <v>89.452555000000004</v>
      </c>
      <c r="BB2148" s="301">
        <v>85.472071265988703</v>
      </c>
      <c r="BC2148" s="301">
        <v>9.4</v>
      </c>
      <c r="BD2148" s="301"/>
      <c r="BE2148" s="300" t="s">
        <v>4204</v>
      </c>
      <c r="BF2148" s="298"/>
      <c r="BG2148" s="300" t="s">
        <v>326</v>
      </c>
      <c r="BH2148" s="300" t="s">
        <v>217</v>
      </c>
      <c r="BI2148" s="300" t="s">
        <v>496</v>
      </c>
      <c r="BJ2148" s="300" t="s">
        <v>4205</v>
      </c>
      <c r="BK2148" s="299" t="s">
        <v>175</v>
      </c>
      <c r="BL2148" s="301">
        <v>1196673.14713128</v>
      </c>
      <c r="BM2148" s="299" t="s">
        <v>309</v>
      </c>
      <c r="BN2148" s="301"/>
      <c r="BO2148" s="304">
        <v>39157</v>
      </c>
      <c r="BP2148" s="304">
        <v>48289</v>
      </c>
      <c r="BQ2148" s="297" t="s">
        <v>936</v>
      </c>
      <c r="BR2148" s="297" t="s">
        <v>4769</v>
      </c>
      <c r="BS2148" s="297">
        <v>39157</v>
      </c>
      <c r="BT2148" s="297">
        <v>48289</v>
      </c>
      <c r="BU2148" s="301">
        <v>51993.69</v>
      </c>
      <c r="BV2148" s="301">
        <v>61.24</v>
      </c>
      <c r="BW2148" s="301">
        <v>0</v>
      </c>
    </row>
    <row r="2149" spans="1:75" s="289" customFormat="1" ht="18.2" customHeight="1" x14ac:dyDescent="0.15">
      <c r="A2149" s="291">
        <v>2147</v>
      </c>
      <c r="B2149" s="292" t="s">
        <v>305</v>
      </c>
      <c r="C2149" s="292" t="s">
        <v>306</v>
      </c>
      <c r="D2149" s="312">
        <v>45170</v>
      </c>
      <c r="E2149" s="293" t="s">
        <v>3194</v>
      </c>
      <c r="F2149" s="308">
        <v>145</v>
      </c>
      <c r="G2149" s="308">
        <v>144</v>
      </c>
      <c r="H2149" s="295">
        <v>93177.35</v>
      </c>
      <c r="I2149" s="295">
        <v>50257.85</v>
      </c>
      <c r="J2149" s="295">
        <v>0</v>
      </c>
      <c r="K2149" s="295">
        <v>143435.20000000001</v>
      </c>
      <c r="L2149" s="295">
        <v>583.33000000000004</v>
      </c>
      <c r="M2149" s="295">
        <v>0</v>
      </c>
      <c r="N2149" s="295">
        <v>0</v>
      </c>
      <c r="O2149" s="295">
        <v>0</v>
      </c>
      <c r="P2149" s="295">
        <v>0</v>
      </c>
      <c r="Q2149" s="295">
        <v>0</v>
      </c>
      <c r="R2149" s="295">
        <v>143435.20000000001</v>
      </c>
      <c r="S2149" s="295">
        <v>138845.82999999999</v>
      </c>
      <c r="T2149" s="295">
        <v>729.89</v>
      </c>
      <c r="U2149" s="295">
        <v>0</v>
      </c>
      <c r="V2149" s="295">
        <v>0</v>
      </c>
      <c r="W2149" s="295">
        <v>0</v>
      </c>
      <c r="X2149" s="295">
        <v>0</v>
      </c>
      <c r="Y2149" s="295">
        <v>0</v>
      </c>
      <c r="Z2149" s="295">
        <v>139575.72</v>
      </c>
      <c r="AA2149" s="295">
        <v>0</v>
      </c>
      <c r="AB2149" s="295">
        <v>0</v>
      </c>
      <c r="AC2149" s="295">
        <v>0</v>
      </c>
      <c r="AD2149" s="295">
        <v>0</v>
      </c>
      <c r="AE2149" s="295">
        <v>0</v>
      </c>
      <c r="AF2149" s="295">
        <v>0</v>
      </c>
      <c r="AG2149" s="295">
        <v>0</v>
      </c>
      <c r="AH2149" s="295">
        <v>0</v>
      </c>
      <c r="AI2149" s="295">
        <v>0</v>
      </c>
      <c r="AJ2149" s="295">
        <v>0</v>
      </c>
      <c r="AK2149" s="295">
        <v>0</v>
      </c>
      <c r="AL2149" s="295">
        <v>0</v>
      </c>
      <c r="AM2149" s="295">
        <v>0</v>
      </c>
      <c r="AN2149" s="295">
        <v>0</v>
      </c>
      <c r="AO2149" s="295">
        <v>0</v>
      </c>
      <c r="AP2149" s="295">
        <v>0</v>
      </c>
      <c r="AQ2149" s="295">
        <v>0</v>
      </c>
      <c r="AR2149" s="295">
        <v>0</v>
      </c>
      <c r="AS2149" s="295">
        <v>0</v>
      </c>
      <c r="AT2149" s="295">
        <f t="shared" si="33"/>
        <v>0</v>
      </c>
      <c r="AU2149" s="295">
        <v>50841.18</v>
      </c>
      <c r="AV2149" s="295">
        <v>139575.72</v>
      </c>
      <c r="AW2149" s="296">
        <v>102</v>
      </c>
      <c r="AX2149" s="296">
        <v>300</v>
      </c>
      <c r="AY2149" s="295">
        <v>685000</v>
      </c>
      <c r="AZ2149" s="295">
        <v>151509.69</v>
      </c>
      <c r="BA2149" s="294">
        <v>84.744523000000001</v>
      </c>
      <c r="BB2149" s="294">
        <v>80.228186100899606</v>
      </c>
      <c r="BC2149" s="294">
        <v>9.4</v>
      </c>
      <c r="BD2149" s="294"/>
      <c r="BE2149" s="293" t="s">
        <v>4204</v>
      </c>
      <c r="BF2149" s="291"/>
      <c r="BG2149" s="293" t="s">
        <v>326</v>
      </c>
      <c r="BH2149" s="293" t="s">
        <v>217</v>
      </c>
      <c r="BI2149" s="293" t="s">
        <v>496</v>
      </c>
      <c r="BJ2149" s="293" t="s">
        <v>4205</v>
      </c>
      <c r="BK2149" s="292" t="s">
        <v>175</v>
      </c>
      <c r="BL2149" s="294">
        <v>1123254.8209792001</v>
      </c>
      <c r="BM2149" s="292" t="s">
        <v>309</v>
      </c>
      <c r="BN2149" s="294"/>
      <c r="BO2149" s="297">
        <v>39157</v>
      </c>
      <c r="BP2149" s="297">
        <v>48289</v>
      </c>
      <c r="BQ2149" s="297" t="s">
        <v>944</v>
      </c>
      <c r="BR2149" s="297" t="s">
        <v>4781</v>
      </c>
      <c r="BS2149" s="297">
        <v>39157</v>
      </c>
      <c r="BT2149" s="297">
        <v>48289</v>
      </c>
      <c r="BU2149" s="294">
        <v>45687.27</v>
      </c>
      <c r="BV2149" s="294">
        <v>58.02</v>
      </c>
      <c r="BW2149" s="294">
        <v>0</v>
      </c>
    </row>
    <row r="2150" spans="1:75" s="289" customFormat="1" ht="18.2" customHeight="1" x14ac:dyDescent="0.15">
      <c r="A2150" s="298">
        <v>2148</v>
      </c>
      <c r="B2150" s="299" t="s">
        <v>305</v>
      </c>
      <c r="C2150" s="299" t="s">
        <v>306</v>
      </c>
      <c r="D2150" s="313">
        <v>45170</v>
      </c>
      <c r="E2150" s="300" t="s">
        <v>3195</v>
      </c>
      <c r="F2150" s="309">
        <v>3</v>
      </c>
      <c r="G2150" s="309">
        <v>3</v>
      </c>
      <c r="H2150" s="302">
        <v>0</v>
      </c>
      <c r="I2150" s="302">
        <v>3380.07</v>
      </c>
      <c r="J2150" s="302">
        <v>0</v>
      </c>
      <c r="K2150" s="302">
        <v>3380.07</v>
      </c>
      <c r="L2150" s="302">
        <v>0</v>
      </c>
      <c r="M2150" s="302">
        <v>0</v>
      </c>
      <c r="N2150" s="302">
        <v>0</v>
      </c>
      <c r="O2150" s="302">
        <v>0</v>
      </c>
      <c r="P2150" s="302">
        <v>0</v>
      </c>
      <c r="Q2150" s="302">
        <v>0</v>
      </c>
      <c r="R2150" s="302">
        <v>3380.07</v>
      </c>
      <c r="S2150" s="302">
        <v>40.79</v>
      </c>
      <c r="T2150" s="302">
        <v>0</v>
      </c>
      <c r="U2150" s="302">
        <v>0</v>
      </c>
      <c r="V2150" s="302">
        <v>0</v>
      </c>
      <c r="W2150" s="302">
        <v>0</v>
      </c>
      <c r="X2150" s="302">
        <v>0</v>
      </c>
      <c r="Y2150" s="302">
        <v>0</v>
      </c>
      <c r="Z2150" s="302">
        <v>40.79</v>
      </c>
      <c r="AA2150" s="302">
        <v>0</v>
      </c>
      <c r="AB2150" s="302">
        <v>0</v>
      </c>
      <c r="AC2150" s="302">
        <v>0</v>
      </c>
      <c r="AD2150" s="302">
        <v>0</v>
      </c>
      <c r="AE2150" s="302">
        <v>0</v>
      </c>
      <c r="AF2150" s="302">
        <v>0</v>
      </c>
      <c r="AG2150" s="302">
        <v>0</v>
      </c>
      <c r="AH2150" s="302">
        <v>0</v>
      </c>
      <c r="AI2150" s="302">
        <v>0</v>
      </c>
      <c r="AJ2150" s="302">
        <v>0</v>
      </c>
      <c r="AK2150" s="302">
        <v>0</v>
      </c>
      <c r="AL2150" s="302">
        <v>0</v>
      </c>
      <c r="AM2150" s="302">
        <v>0</v>
      </c>
      <c r="AN2150" s="302">
        <v>0</v>
      </c>
      <c r="AO2150" s="302">
        <v>0</v>
      </c>
      <c r="AP2150" s="302">
        <v>0</v>
      </c>
      <c r="AQ2150" s="302">
        <v>0</v>
      </c>
      <c r="AR2150" s="302">
        <v>0</v>
      </c>
      <c r="AS2150" s="302">
        <v>0</v>
      </c>
      <c r="AT2150" s="295">
        <f t="shared" si="33"/>
        <v>0</v>
      </c>
      <c r="AU2150" s="302">
        <v>3380.07</v>
      </c>
      <c r="AV2150" s="302">
        <v>40.79</v>
      </c>
      <c r="AW2150" s="303">
        <v>212</v>
      </c>
      <c r="AX2150" s="303">
        <v>300</v>
      </c>
      <c r="AY2150" s="302">
        <v>823499.99</v>
      </c>
      <c r="AZ2150" s="302">
        <v>192823.53</v>
      </c>
      <c r="BA2150" s="301">
        <v>90.000003000000007</v>
      </c>
      <c r="BB2150" s="301">
        <v>1.57764101787894</v>
      </c>
      <c r="BC2150" s="301">
        <v>9.5</v>
      </c>
      <c r="BD2150" s="301"/>
      <c r="BE2150" s="300" t="s">
        <v>4204</v>
      </c>
      <c r="BF2150" s="298"/>
      <c r="BG2150" s="300" t="s">
        <v>320</v>
      </c>
      <c r="BH2150" s="300" t="s">
        <v>181</v>
      </c>
      <c r="BI2150" s="300" t="s">
        <v>861</v>
      </c>
      <c r="BJ2150" s="300" t="s">
        <v>177</v>
      </c>
      <c r="BK2150" s="299" t="s">
        <v>175</v>
      </c>
      <c r="BL2150" s="301">
        <v>26469.652656720002</v>
      </c>
      <c r="BM2150" s="299" t="s">
        <v>309</v>
      </c>
      <c r="BN2150" s="301"/>
      <c r="BO2150" s="304">
        <v>39197</v>
      </c>
      <c r="BP2150" s="304">
        <v>48329</v>
      </c>
      <c r="BQ2150" s="297" t="s">
        <v>929</v>
      </c>
      <c r="BR2150" s="297" t="s">
        <v>4777</v>
      </c>
      <c r="BS2150" s="297">
        <v>39197</v>
      </c>
      <c r="BT2150" s="297">
        <v>48329</v>
      </c>
      <c r="BU2150" s="301">
        <v>929.15</v>
      </c>
      <c r="BV2150" s="301">
        <v>0</v>
      </c>
      <c r="BW2150" s="301">
        <v>0</v>
      </c>
    </row>
    <row r="2151" spans="1:75" s="289" customFormat="1" ht="18.2" customHeight="1" x14ac:dyDescent="0.15">
      <c r="A2151" s="291">
        <v>2149</v>
      </c>
      <c r="B2151" s="292" t="s">
        <v>305</v>
      </c>
      <c r="C2151" s="292" t="s">
        <v>306</v>
      </c>
      <c r="D2151" s="312">
        <v>45170</v>
      </c>
      <c r="E2151" s="293" t="s">
        <v>3196</v>
      </c>
      <c r="F2151" s="308">
        <v>0</v>
      </c>
      <c r="G2151" s="308">
        <v>0</v>
      </c>
      <c r="H2151" s="295">
        <v>29523.97</v>
      </c>
      <c r="I2151" s="295">
        <v>0</v>
      </c>
      <c r="J2151" s="295">
        <v>0</v>
      </c>
      <c r="K2151" s="295">
        <v>29523.97</v>
      </c>
      <c r="L2151" s="295">
        <v>588.64</v>
      </c>
      <c r="M2151" s="295">
        <v>0</v>
      </c>
      <c r="N2151" s="295">
        <v>0</v>
      </c>
      <c r="O2151" s="295">
        <v>588.64</v>
      </c>
      <c r="P2151" s="295">
        <v>0</v>
      </c>
      <c r="Q2151" s="295">
        <v>0</v>
      </c>
      <c r="R2151" s="295">
        <v>28935.33</v>
      </c>
      <c r="S2151" s="295">
        <v>0</v>
      </c>
      <c r="T2151" s="295">
        <v>211.59</v>
      </c>
      <c r="U2151" s="295">
        <v>0</v>
      </c>
      <c r="V2151" s="295">
        <v>0</v>
      </c>
      <c r="W2151" s="295">
        <v>211.59</v>
      </c>
      <c r="X2151" s="295">
        <v>0</v>
      </c>
      <c r="Y2151" s="295">
        <v>0</v>
      </c>
      <c r="Z2151" s="295">
        <v>0</v>
      </c>
      <c r="AA2151" s="295">
        <v>59.49</v>
      </c>
      <c r="AB2151" s="295">
        <v>0</v>
      </c>
      <c r="AC2151" s="295">
        <v>0</v>
      </c>
      <c r="AD2151" s="295">
        <v>0</v>
      </c>
      <c r="AE2151" s="295">
        <v>0</v>
      </c>
      <c r="AF2151" s="295">
        <v>-38.880000000000003</v>
      </c>
      <c r="AG2151" s="295">
        <v>37.4</v>
      </c>
      <c r="AH2151" s="295">
        <v>113.14</v>
      </c>
      <c r="AI2151" s="295">
        <v>0</v>
      </c>
      <c r="AJ2151" s="295">
        <v>0</v>
      </c>
      <c r="AK2151" s="295">
        <v>0</v>
      </c>
      <c r="AL2151" s="295">
        <v>0</v>
      </c>
      <c r="AM2151" s="295">
        <v>0</v>
      </c>
      <c r="AN2151" s="295">
        <v>0</v>
      </c>
      <c r="AO2151" s="295">
        <v>0</v>
      </c>
      <c r="AP2151" s="295">
        <v>3.71</v>
      </c>
      <c r="AQ2151" s="295">
        <v>0</v>
      </c>
      <c r="AR2151" s="295">
        <v>10.99</v>
      </c>
      <c r="AS2151" s="295">
        <v>0</v>
      </c>
      <c r="AT2151" s="295">
        <f t="shared" si="33"/>
        <v>964.1</v>
      </c>
      <c r="AU2151" s="295">
        <v>0</v>
      </c>
      <c r="AV2151" s="295">
        <v>0</v>
      </c>
      <c r="AW2151" s="296">
        <v>42</v>
      </c>
      <c r="AX2151" s="296">
        <v>240</v>
      </c>
      <c r="AY2151" s="295">
        <v>394000.01</v>
      </c>
      <c r="AZ2151" s="295">
        <v>91542.73</v>
      </c>
      <c r="BA2151" s="294">
        <v>89.086291000000003</v>
      </c>
      <c r="BB2151" s="294">
        <v>28.158885239286899</v>
      </c>
      <c r="BC2151" s="294">
        <v>8.6</v>
      </c>
      <c r="BD2151" s="294"/>
      <c r="BE2151" s="293" t="s">
        <v>4204</v>
      </c>
      <c r="BF2151" s="291"/>
      <c r="BG2151" s="293" t="s">
        <v>333</v>
      </c>
      <c r="BH2151" s="293" t="s">
        <v>204</v>
      </c>
      <c r="BI2151" s="293" t="s">
        <v>743</v>
      </c>
      <c r="BJ2151" s="293" t="s">
        <v>103</v>
      </c>
      <c r="BK2151" s="292" t="s">
        <v>175</v>
      </c>
      <c r="BL2151" s="294">
        <v>226595.34702168001</v>
      </c>
      <c r="BM2151" s="292" t="s">
        <v>309</v>
      </c>
      <c r="BN2151" s="294"/>
      <c r="BO2151" s="297">
        <v>39171</v>
      </c>
      <c r="BP2151" s="297">
        <v>46476</v>
      </c>
      <c r="BQ2151" s="297" t="s">
        <v>4757</v>
      </c>
      <c r="BR2151" s="297" t="s">
        <v>4764</v>
      </c>
      <c r="BS2151" s="297">
        <v>39171</v>
      </c>
      <c r="BT2151" s="297">
        <v>46476</v>
      </c>
      <c r="BU2151" s="294">
        <v>0</v>
      </c>
      <c r="BV2151" s="294">
        <v>59.49</v>
      </c>
      <c r="BW2151" s="294">
        <v>0</v>
      </c>
    </row>
    <row r="2152" spans="1:75" s="289" customFormat="1" ht="18.2" customHeight="1" x14ac:dyDescent="0.15">
      <c r="A2152" s="298">
        <v>2150</v>
      </c>
      <c r="B2152" s="299" t="s">
        <v>305</v>
      </c>
      <c r="C2152" s="299" t="s">
        <v>306</v>
      </c>
      <c r="D2152" s="313">
        <v>45170</v>
      </c>
      <c r="E2152" s="300" t="s">
        <v>3197</v>
      </c>
      <c r="F2152" s="309">
        <v>140</v>
      </c>
      <c r="G2152" s="309">
        <v>139</v>
      </c>
      <c r="H2152" s="302">
        <v>49488.71</v>
      </c>
      <c r="I2152" s="302">
        <v>28664.3</v>
      </c>
      <c r="J2152" s="302">
        <v>0</v>
      </c>
      <c r="K2152" s="302">
        <v>78153.009999999995</v>
      </c>
      <c r="L2152" s="302">
        <v>326.39</v>
      </c>
      <c r="M2152" s="302">
        <v>0</v>
      </c>
      <c r="N2152" s="302">
        <v>0</v>
      </c>
      <c r="O2152" s="302">
        <v>0</v>
      </c>
      <c r="P2152" s="302">
        <v>0</v>
      </c>
      <c r="Q2152" s="302">
        <v>0</v>
      </c>
      <c r="R2152" s="302">
        <v>78153.009999999995</v>
      </c>
      <c r="S2152" s="302">
        <v>65442.81</v>
      </c>
      <c r="T2152" s="302">
        <v>354.67</v>
      </c>
      <c r="U2152" s="302">
        <v>0</v>
      </c>
      <c r="V2152" s="302">
        <v>0</v>
      </c>
      <c r="W2152" s="302">
        <v>0</v>
      </c>
      <c r="X2152" s="302">
        <v>0</v>
      </c>
      <c r="Y2152" s="302">
        <v>0</v>
      </c>
      <c r="Z2152" s="302">
        <v>65797.48</v>
      </c>
      <c r="AA2152" s="302">
        <v>0</v>
      </c>
      <c r="AB2152" s="302">
        <v>0</v>
      </c>
      <c r="AC2152" s="302">
        <v>0</v>
      </c>
      <c r="AD2152" s="302">
        <v>0</v>
      </c>
      <c r="AE2152" s="302">
        <v>0</v>
      </c>
      <c r="AF2152" s="302">
        <v>0</v>
      </c>
      <c r="AG2152" s="302">
        <v>0</v>
      </c>
      <c r="AH2152" s="302">
        <v>0</v>
      </c>
      <c r="AI2152" s="302">
        <v>0</v>
      </c>
      <c r="AJ2152" s="302">
        <v>0</v>
      </c>
      <c r="AK2152" s="302">
        <v>0</v>
      </c>
      <c r="AL2152" s="302">
        <v>0</v>
      </c>
      <c r="AM2152" s="302">
        <v>0</v>
      </c>
      <c r="AN2152" s="302">
        <v>0</v>
      </c>
      <c r="AO2152" s="302">
        <v>0</v>
      </c>
      <c r="AP2152" s="302">
        <v>0</v>
      </c>
      <c r="AQ2152" s="302">
        <v>0</v>
      </c>
      <c r="AR2152" s="302">
        <v>0</v>
      </c>
      <c r="AS2152" s="302">
        <v>0</v>
      </c>
      <c r="AT2152" s="295">
        <f t="shared" si="33"/>
        <v>0</v>
      </c>
      <c r="AU2152" s="302">
        <v>28990.69</v>
      </c>
      <c r="AV2152" s="302">
        <v>65797.48</v>
      </c>
      <c r="AW2152" s="303">
        <v>102</v>
      </c>
      <c r="AX2152" s="303">
        <v>300</v>
      </c>
      <c r="AY2152" s="302">
        <v>357000</v>
      </c>
      <c r="AZ2152" s="302">
        <v>83877</v>
      </c>
      <c r="BA2152" s="301">
        <v>89.999996999999993</v>
      </c>
      <c r="BB2152" s="301">
        <v>83.858157367824006</v>
      </c>
      <c r="BC2152" s="301">
        <v>8.6</v>
      </c>
      <c r="BD2152" s="301"/>
      <c r="BE2152" s="300" t="s">
        <v>4204</v>
      </c>
      <c r="BF2152" s="298"/>
      <c r="BG2152" s="300" t="s">
        <v>333</v>
      </c>
      <c r="BH2152" s="300" t="s">
        <v>185</v>
      </c>
      <c r="BI2152" s="300" t="s">
        <v>536</v>
      </c>
      <c r="BJ2152" s="300" t="s">
        <v>4205</v>
      </c>
      <c r="BK2152" s="299" t="s">
        <v>175</v>
      </c>
      <c r="BL2152" s="301">
        <v>612023.72399895999</v>
      </c>
      <c r="BM2152" s="299" t="s">
        <v>309</v>
      </c>
      <c r="BN2152" s="301"/>
      <c r="BO2152" s="304">
        <v>39153</v>
      </c>
      <c r="BP2152" s="304">
        <v>48285</v>
      </c>
      <c r="BQ2152" s="297" t="s">
        <v>947</v>
      </c>
      <c r="BR2152" s="297" t="s">
        <v>4774</v>
      </c>
      <c r="BS2152" s="297">
        <v>39153</v>
      </c>
      <c r="BT2152" s="297">
        <v>48285</v>
      </c>
      <c r="BU2152" s="301">
        <v>27565.39</v>
      </c>
      <c r="BV2152" s="301">
        <v>57.85</v>
      </c>
      <c r="BW2152" s="301">
        <v>0</v>
      </c>
    </row>
    <row r="2153" spans="1:75" s="289" customFormat="1" ht="18.2" customHeight="1" x14ac:dyDescent="0.15">
      <c r="A2153" s="291">
        <v>2151</v>
      </c>
      <c r="B2153" s="292" t="s">
        <v>305</v>
      </c>
      <c r="C2153" s="292" t="s">
        <v>306</v>
      </c>
      <c r="D2153" s="312">
        <v>45170</v>
      </c>
      <c r="E2153" s="293" t="s">
        <v>3198</v>
      </c>
      <c r="F2153" s="308">
        <v>161</v>
      </c>
      <c r="G2153" s="308">
        <v>160</v>
      </c>
      <c r="H2153" s="295">
        <v>94682.19</v>
      </c>
      <c r="I2153" s="295">
        <v>59342.83</v>
      </c>
      <c r="J2153" s="295">
        <v>0</v>
      </c>
      <c r="K2153" s="295">
        <v>154025.01999999999</v>
      </c>
      <c r="L2153" s="295">
        <v>624.5</v>
      </c>
      <c r="M2153" s="295">
        <v>0</v>
      </c>
      <c r="N2153" s="295">
        <v>0</v>
      </c>
      <c r="O2153" s="295">
        <v>0</v>
      </c>
      <c r="P2153" s="295">
        <v>0</v>
      </c>
      <c r="Q2153" s="295">
        <v>0</v>
      </c>
      <c r="R2153" s="295">
        <v>154025.01999999999</v>
      </c>
      <c r="S2153" s="295">
        <v>149146.78</v>
      </c>
      <c r="T2153" s="295">
        <v>678.56</v>
      </c>
      <c r="U2153" s="295">
        <v>0</v>
      </c>
      <c r="V2153" s="295">
        <v>0</v>
      </c>
      <c r="W2153" s="295">
        <v>0</v>
      </c>
      <c r="X2153" s="295">
        <v>0</v>
      </c>
      <c r="Y2153" s="295">
        <v>0</v>
      </c>
      <c r="Z2153" s="295">
        <v>149825.34</v>
      </c>
      <c r="AA2153" s="295">
        <v>0</v>
      </c>
      <c r="AB2153" s="295">
        <v>0</v>
      </c>
      <c r="AC2153" s="295">
        <v>0</v>
      </c>
      <c r="AD2153" s="295">
        <v>0</v>
      </c>
      <c r="AE2153" s="295">
        <v>0</v>
      </c>
      <c r="AF2153" s="295">
        <v>0</v>
      </c>
      <c r="AG2153" s="295">
        <v>0</v>
      </c>
      <c r="AH2153" s="295">
        <v>0</v>
      </c>
      <c r="AI2153" s="295">
        <v>0</v>
      </c>
      <c r="AJ2153" s="295">
        <v>0</v>
      </c>
      <c r="AK2153" s="295">
        <v>0</v>
      </c>
      <c r="AL2153" s="295">
        <v>0</v>
      </c>
      <c r="AM2153" s="295">
        <v>0</v>
      </c>
      <c r="AN2153" s="295">
        <v>0</v>
      </c>
      <c r="AO2153" s="295">
        <v>0</v>
      </c>
      <c r="AP2153" s="295">
        <v>0</v>
      </c>
      <c r="AQ2153" s="295">
        <v>0</v>
      </c>
      <c r="AR2153" s="295">
        <v>0</v>
      </c>
      <c r="AS2153" s="295">
        <v>0</v>
      </c>
      <c r="AT2153" s="295">
        <f t="shared" si="33"/>
        <v>0</v>
      </c>
      <c r="AU2153" s="295">
        <v>59967.33</v>
      </c>
      <c r="AV2153" s="295">
        <v>149825.34</v>
      </c>
      <c r="AW2153" s="296">
        <v>102</v>
      </c>
      <c r="AX2153" s="296">
        <v>300</v>
      </c>
      <c r="AY2153" s="295">
        <v>728000.01</v>
      </c>
      <c r="AZ2153" s="295">
        <v>160479.42000000001</v>
      </c>
      <c r="BA2153" s="294">
        <v>84.478019000000003</v>
      </c>
      <c r="BB2153" s="294">
        <v>81.080356384858405</v>
      </c>
      <c r="BC2153" s="294">
        <v>8.6</v>
      </c>
      <c r="BD2153" s="294"/>
      <c r="BE2153" s="293" t="s">
        <v>4204</v>
      </c>
      <c r="BF2153" s="291"/>
      <c r="BG2153" s="293" t="s">
        <v>326</v>
      </c>
      <c r="BH2153" s="293" t="s">
        <v>239</v>
      </c>
      <c r="BI2153" s="293" t="s">
        <v>383</v>
      </c>
      <c r="BJ2153" s="293" t="s">
        <v>4205</v>
      </c>
      <c r="BK2153" s="292" t="s">
        <v>175</v>
      </c>
      <c r="BL2153" s="294">
        <v>1206184.71802192</v>
      </c>
      <c r="BM2153" s="292" t="s">
        <v>309</v>
      </c>
      <c r="BN2153" s="294"/>
      <c r="BO2153" s="297">
        <v>39161</v>
      </c>
      <c r="BP2153" s="297">
        <v>48293</v>
      </c>
      <c r="BQ2153" s="297" t="s">
        <v>937</v>
      </c>
      <c r="BR2153" s="297" t="s">
        <v>4765</v>
      </c>
      <c r="BS2153" s="297">
        <v>39161</v>
      </c>
      <c r="BT2153" s="297">
        <v>48293</v>
      </c>
      <c r="BU2153" s="294">
        <v>61370</v>
      </c>
      <c r="BV2153" s="294">
        <v>110.69</v>
      </c>
      <c r="BW2153" s="294">
        <v>0</v>
      </c>
    </row>
    <row r="2154" spans="1:75" s="289" customFormat="1" ht="18.2" customHeight="1" x14ac:dyDescent="0.15">
      <c r="A2154" s="298">
        <v>2152</v>
      </c>
      <c r="B2154" s="299" t="s">
        <v>305</v>
      </c>
      <c r="C2154" s="299" t="s">
        <v>306</v>
      </c>
      <c r="D2154" s="313">
        <v>45170</v>
      </c>
      <c r="E2154" s="300" t="s">
        <v>3199</v>
      </c>
      <c r="F2154" s="309">
        <v>156</v>
      </c>
      <c r="G2154" s="309">
        <v>155</v>
      </c>
      <c r="H2154" s="302">
        <v>52955.41</v>
      </c>
      <c r="I2154" s="302">
        <v>31746.39</v>
      </c>
      <c r="J2154" s="302">
        <v>0</v>
      </c>
      <c r="K2154" s="302">
        <v>84701.8</v>
      </c>
      <c r="L2154" s="302">
        <v>339.88</v>
      </c>
      <c r="M2154" s="302">
        <v>0</v>
      </c>
      <c r="N2154" s="302">
        <v>0</v>
      </c>
      <c r="O2154" s="302">
        <v>0</v>
      </c>
      <c r="P2154" s="302">
        <v>0</v>
      </c>
      <c r="Q2154" s="302">
        <v>0</v>
      </c>
      <c r="R2154" s="302">
        <v>84701.8</v>
      </c>
      <c r="S2154" s="302">
        <v>79759.05</v>
      </c>
      <c r="T2154" s="302">
        <v>379.51</v>
      </c>
      <c r="U2154" s="302">
        <v>0</v>
      </c>
      <c r="V2154" s="302">
        <v>0</v>
      </c>
      <c r="W2154" s="302">
        <v>0</v>
      </c>
      <c r="X2154" s="302">
        <v>0</v>
      </c>
      <c r="Y2154" s="302">
        <v>0</v>
      </c>
      <c r="Z2154" s="302">
        <v>80138.559999999998</v>
      </c>
      <c r="AA2154" s="302">
        <v>0</v>
      </c>
      <c r="AB2154" s="302">
        <v>0</v>
      </c>
      <c r="AC2154" s="302">
        <v>0</v>
      </c>
      <c r="AD2154" s="302">
        <v>0</v>
      </c>
      <c r="AE2154" s="302">
        <v>0</v>
      </c>
      <c r="AF2154" s="302">
        <v>0</v>
      </c>
      <c r="AG2154" s="302">
        <v>0</v>
      </c>
      <c r="AH2154" s="302">
        <v>0</v>
      </c>
      <c r="AI2154" s="302">
        <v>0</v>
      </c>
      <c r="AJ2154" s="302">
        <v>0</v>
      </c>
      <c r="AK2154" s="302">
        <v>0</v>
      </c>
      <c r="AL2154" s="302">
        <v>0</v>
      </c>
      <c r="AM2154" s="302">
        <v>0</v>
      </c>
      <c r="AN2154" s="302">
        <v>0</v>
      </c>
      <c r="AO2154" s="302">
        <v>0</v>
      </c>
      <c r="AP2154" s="302">
        <v>0</v>
      </c>
      <c r="AQ2154" s="302">
        <v>0</v>
      </c>
      <c r="AR2154" s="302">
        <v>0</v>
      </c>
      <c r="AS2154" s="302">
        <v>0</v>
      </c>
      <c r="AT2154" s="295">
        <f t="shared" si="33"/>
        <v>0</v>
      </c>
      <c r="AU2154" s="302">
        <v>32086.27</v>
      </c>
      <c r="AV2154" s="302">
        <v>80138.559999999998</v>
      </c>
      <c r="AW2154" s="303">
        <v>104</v>
      </c>
      <c r="AX2154" s="303">
        <v>300</v>
      </c>
      <c r="AY2154" s="302">
        <v>434500.01</v>
      </c>
      <c r="AZ2154" s="302">
        <v>88597.4</v>
      </c>
      <c r="BA2154" s="301">
        <v>78.216699000000006</v>
      </c>
      <c r="BB2154" s="301">
        <v>74.777535180018802</v>
      </c>
      <c r="BC2154" s="301">
        <v>8.6</v>
      </c>
      <c r="BD2154" s="301"/>
      <c r="BE2154" s="300" t="s">
        <v>4204</v>
      </c>
      <c r="BF2154" s="298"/>
      <c r="BG2154" s="300" t="s">
        <v>320</v>
      </c>
      <c r="BH2154" s="300" t="s">
        <v>181</v>
      </c>
      <c r="BI2154" s="300" t="s">
        <v>321</v>
      </c>
      <c r="BJ2154" s="300" t="s">
        <v>4205</v>
      </c>
      <c r="BK2154" s="299" t="s">
        <v>175</v>
      </c>
      <c r="BL2154" s="301">
        <v>663307.92717279994</v>
      </c>
      <c r="BM2154" s="299" t="s">
        <v>309</v>
      </c>
      <c r="BN2154" s="301"/>
      <c r="BO2154" s="304">
        <v>39213</v>
      </c>
      <c r="BP2154" s="304">
        <v>48345</v>
      </c>
      <c r="BQ2154" s="297" t="s">
        <v>931</v>
      </c>
      <c r="BR2154" s="297" t="s">
        <v>4779</v>
      </c>
      <c r="BS2154" s="297">
        <v>39213</v>
      </c>
      <c r="BT2154" s="297">
        <v>48345</v>
      </c>
      <c r="BU2154" s="301">
        <v>32992.79</v>
      </c>
      <c r="BV2154" s="301">
        <v>61.11</v>
      </c>
      <c r="BW2154" s="301">
        <v>0</v>
      </c>
    </row>
    <row r="2155" spans="1:75" s="289" customFormat="1" ht="18.2" customHeight="1" x14ac:dyDescent="0.15">
      <c r="A2155" s="291">
        <v>2153</v>
      </c>
      <c r="B2155" s="292" t="s">
        <v>305</v>
      </c>
      <c r="C2155" s="292" t="s">
        <v>306</v>
      </c>
      <c r="D2155" s="312">
        <v>45170</v>
      </c>
      <c r="E2155" s="293" t="s">
        <v>3200</v>
      </c>
      <c r="F2155" s="308">
        <v>0</v>
      </c>
      <c r="G2155" s="308">
        <v>0</v>
      </c>
      <c r="H2155" s="295">
        <v>54513.1</v>
      </c>
      <c r="I2155" s="295">
        <v>0</v>
      </c>
      <c r="J2155" s="295">
        <v>0</v>
      </c>
      <c r="K2155" s="295">
        <v>54513.1</v>
      </c>
      <c r="L2155" s="295">
        <v>1086.97</v>
      </c>
      <c r="M2155" s="295">
        <v>0</v>
      </c>
      <c r="N2155" s="295">
        <v>0</v>
      </c>
      <c r="O2155" s="295">
        <v>1086.97</v>
      </c>
      <c r="P2155" s="295">
        <v>0</v>
      </c>
      <c r="Q2155" s="295">
        <v>0</v>
      </c>
      <c r="R2155" s="295">
        <v>53426.13</v>
      </c>
      <c r="S2155" s="295">
        <v>0</v>
      </c>
      <c r="T2155" s="295">
        <v>390.68</v>
      </c>
      <c r="U2155" s="295">
        <v>0</v>
      </c>
      <c r="V2155" s="295">
        <v>0</v>
      </c>
      <c r="W2155" s="295">
        <v>390.68</v>
      </c>
      <c r="X2155" s="295">
        <v>0</v>
      </c>
      <c r="Y2155" s="295">
        <v>0</v>
      </c>
      <c r="Z2155" s="295">
        <v>0</v>
      </c>
      <c r="AA2155" s="295">
        <v>109.84</v>
      </c>
      <c r="AB2155" s="295">
        <v>0</v>
      </c>
      <c r="AC2155" s="295">
        <v>0</v>
      </c>
      <c r="AD2155" s="295">
        <v>0</v>
      </c>
      <c r="AE2155" s="295">
        <v>0</v>
      </c>
      <c r="AF2155" s="295">
        <v>-72.33</v>
      </c>
      <c r="AG2155" s="295">
        <v>69.06</v>
      </c>
      <c r="AH2155" s="295">
        <v>209.72</v>
      </c>
      <c r="AI2155" s="295">
        <v>0</v>
      </c>
      <c r="AJ2155" s="295">
        <v>0</v>
      </c>
      <c r="AK2155" s="295">
        <v>0</v>
      </c>
      <c r="AL2155" s="295">
        <v>0</v>
      </c>
      <c r="AM2155" s="295">
        <v>0</v>
      </c>
      <c r="AN2155" s="295">
        <v>0</v>
      </c>
      <c r="AO2155" s="295">
        <v>0</v>
      </c>
      <c r="AP2155" s="295">
        <v>0.1</v>
      </c>
      <c r="AQ2155" s="295">
        <v>0</v>
      </c>
      <c r="AR2155" s="295">
        <v>0.56000000000000005</v>
      </c>
      <c r="AS2155" s="295">
        <v>0</v>
      </c>
      <c r="AT2155" s="295">
        <f t="shared" si="33"/>
        <v>1793.48</v>
      </c>
      <c r="AU2155" s="295">
        <v>0</v>
      </c>
      <c r="AV2155" s="295">
        <v>0</v>
      </c>
      <c r="AW2155" s="296">
        <v>42</v>
      </c>
      <c r="AX2155" s="296">
        <v>240</v>
      </c>
      <c r="AY2155" s="295">
        <v>747999.99</v>
      </c>
      <c r="AZ2155" s="295">
        <v>169036.22</v>
      </c>
      <c r="BA2155" s="294">
        <v>86.631018999999995</v>
      </c>
      <c r="BB2155" s="294">
        <v>27.3808777972346</v>
      </c>
      <c r="BC2155" s="294">
        <v>8.6</v>
      </c>
      <c r="BD2155" s="294"/>
      <c r="BE2155" s="293" t="s">
        <v>4204</v>
      </c>
      <c r="BF2155" s="291"/>
      <c r="BG2155" s="293" t="s">
        <v>310</v>
      </c>
      <c r="BH2155" s="293" t="s">
        <v>184</v>
      </c>
      <c r="BI2155" s="293" t="s">
        <v>863</v>
      </c>
      <c r="BJ2155" s="293" t="s">
        <v>103</v>
      </c>
      <c r="BK2155" s="292" t="s">
        <v>175</v>
      </c>
      <c r="BL2155" s="294">
        <v>418385.15293848002</v>
      </c>
      <c r="BM2155" s="292" t="s">
        <v>309</v>
      </c>
      <c r="BN2155" s="294"/>
      <c r="BO2155" s="297">
        <v>39167</v>
      </c>
      <c r="BP2155" s="297">
        <v>46472</v>
      </c>
      <c r="BQ2155" s="297" t="s">
        <v>929</v>
      </c>
      <c r="BR2155" s="297" t="s">
        <v>4777</v>
      </c>
      <c r="BS2155" s="297">
        <v>39167</v>
      </c>
      <c r="BT2155" s="297">
        <v>46472</v>
      </c>
      <c r="BU2155" s="294">
        <v>0</v>
      </c>
      <c r="BV2155" s="294">
        <v>109.84</v>
      </c>
      <c r="BW2155" s="294">
        <v>0</v>
      </c>
    </row>
    <row r="2156" spans="1:75" s="289" customFormat="1" ht="18.2" customHeight="1" x14ac:dyDescent="0.15">
      <c r="A2156" s="298">
        <v>2154</v>
      </c>
      <c r="B2156" s="299" t="s">
        <v>305</v>
      </c>
      <c r="C2156" s="299" t="s">
        <v>306</v>
      </c>
      <c r="D2156" s="313">
        <v>45170</v>
      </c>
      <c r="E2156" s="300" t="s">
        <v>3201</v>
      </c>
      <c r="F2156" s="309">
        <v>102</v>
      </c>
      <c r="G2156" s="309">
        <v>102</v>
      </c>
      <c r="H2156" s="302">
        <v>0</v>
      </c>
      <c r="I2156" s="302">
        <v>53703.38</v>
      </c>
      <c r="J2156" s="302">
        <v>0</v>
      </c>
      <c r="K2156" s="302">
        <v>53703.38</v>
      </c>
      <c r="L2156" s="302">
        <v>0</v>
      </c>
      <c r="M2156" s="302">
        <v>0</v>
      </c>
      <c r="N2156" s="302">
        <v>0</v>
      </c>
      <c r="O2156" s="302">
        <v>0</v>
      </c>
      <c r="P2156" s="302">
        <v>0</v>
      </c>
      <c r="Q2156" s="302">
        <v>0</v>
      </c>
      <c r="R2156" s="302">
        <v>53703.38</v>
      </c>
      <c r="S2156" s="302">
        <v>22182.98</v>
      </c>
      <c r="T2156" s="302">
        <v>0</v>
      </c>
      <c r="U2156" s="302">
        <v>0</v>
      </c>
      <c r="V2156" s="302">
        <v>0</v>
      </c>
      <c r="W2156" s="302">
        <v>0</v>
      </c>
      <c r="X2156" s="302">
        <v>0</v>
      </c>
      <c r="Y2156" s="302">
        <v>0</v>
      </c>
      <c r="Z2156" s="302">
        <v>22182.98</v>
      </c>
      <c r="AA2156" s="302">
        <v>0</v>
      </c>
      <c r="AB2156" s="302">
        <v>0</v>
      </c>
      <c r="AC2156" s="302">
        <v>0</v>
      </c>
      <c r="AD2156" s="302">
        <v>0</v>
      </c>
      <c r="AE2156" s="302">
        <v>0</v>
      </c>
      <c r="AF2156" s="302">
        <v>0</v>
      </c>
      <c r="AG2156" s="302">
        <v>0</v>
      </c>
      <c r="AH2156" s="302">
        <v>0</v>
      </c>
      <c r="AI2156" s="302">
        <v>0</v>
      </c>
      <c r="AJ2156" s="302">
        <v>0</v>
      </c>
      <c r="AK2156" s="302">
        <v>0</v>
      </c>
      <c r="AL2156" s="302">
        <v>0</v>
      </c>
      <c r="AM2156" s="302">
        <v>0</v>
      </c>
      <c r="AN2156" s="302">
        <v>0</v>
      </c>
      <c r="AO2156" s="302">
        <v>0</v>
      </c>
      <c r="AP2156" s="302">
        <v>0</v>
      </c>
      <c r="AQ2156" s="302">
        <v>0</v>
      </c>
      <c r="AR2156" s="302">
        <v>0</v>
      </c>
      <c r="AS2156" s="302">
        <v>0</v>
      </c>
      <c r="AT2156" s="295">
        <f t="shared" si="33"/>
        <v>0</v>
      </c>
      <c r="AU2156" s="302">
        <v>53703.38</v>
      </c>
      <c r="AV2156" s="302">
        <v>22182.98</v>
      </c>
      <c r="AW2156" s="303">
        <v>0</v>
      </c>
      <c r="AX2156" s="303">
        <v>180</v>
      </c>
      <c r="AY2156" s="302">
        <v>537999.99</v>
      </c>
      <c r="AZ2156" s="302">
        <v>75103.33</v>
      </c>
      <c r="BA2156" s="301">
        <v>53.568778000000002</v>
      </c>
      <c r="BB2156" s="301">
        <v>38.304885296958702</v>
      </c>
      <c r="BC2156" s="301">
        <v>8.6</v>
      </c>
      <c r="BD2156" s="301"/>
      <c r="BE2156" s="300" t="s">
        <v>4204</v>
      </c>
      <c r="BF2156" s="298"/>
      <c r="BG2156" s="300" t="s">
        <v>344</v>
      </c>
      <c r="BH2156" s="300" t="s">
        <v>213</v>
      </c>
      <c r="BI2156" s="300" t="s">
        <v>534</v>
      </c>
      <c r="BJ2156" s="300" t="s">
        <v>4205</v>
      </c>
      <c r="BK2156" s="299" t="s">
        <v>175</v>
      </c>
      <c r="BL2156" s="301">
        <v>420556.32430447999</v>
      </c>
      <c r="BM2156" s="299" t="s">
        <v>309</v>
      </c>
      <c r="BN2156" s="301"/>
      <c r="BO2156" s="304">
        <v>39184</v>
      </c>
      <c r="BP2156" s="304">
        <v>44663</v>
      </c>
      <c r="BQ2156" s="297" t="s">
        <v>937</v>
      </c>
      <c r="BR2156" s="297" t="s">
        <v>4765</v>
      </c>
      <c r="BS2156" s="297">
        <v>39184</v>
      </c>
      <c r="BT2156" s="297">
        <v>44663</v>
      </c>
      <c r="BU2156" s="301">
        <v>17846.240000000002</v>
      </c>
      <c r="BV2156" s="301">
        <v>0</v>
      </c>
      <c r="BW2156" s="301">
        <v>0</v>
      </c>
    </row>
    <row r="2157" spans="1:75" s="289" customFormat="1" ht="18.2" customHeight="1" x14ac:dyDescent="0.15">
      <c r="A2157" s="291">
        <v>2155</v>
      </c>
      <c r="B2157" s="292" t="s">
        <v>305</v>
      </c>
      <c r="C2157" s="292" t="s">
        <v>306</v>
      </c>
      <c r="D2157" s="312">
        <v>45170</v>
      </c>
      <c r="E2157" s="293" t="s">
        <v>3202</v>
      </c>
      <c r="F2157" s="308">
        <v>181</v>
      </c>
      <c r="G2157" s="308">
        <v>180</v>
      </c>
      <c r="H2157" s="295">
        <v>98660.67</v>
      </c>
      <c r="I2157" s="295">
        <v>65686.98</v>
      </c>
      <c r="J2157" s="295">
        <v>0</v>
      </c>
      <c r="K2157" s="295">
        <v>164347.65</v>
      </c>
      <c r="L2157" s="295">
        <v>650.70000000000005</v>
      </c>
      <c r="M2157" s="295">
        <v>0</v>
      </c>
      <c r="N2157" s="295">
        <v>0</v>
      </c>
      <c r="O2157" s="295">
        <v>0</v>
      </c>
      <c r="P2157" s="295">
        <v>0</v>
      </c>
      <c r="Q2157" s="295">
        <v>0</v>
      </c>
      <c r="R2157" s="295">
        <v>164347.65</v>
      </c>
      <c r="S2157" s="295">
        <v>178378.46</v>
      </c>
      <c r="T2157" s="295">
        <v>707.07</v>
      </c>
      <c r="U2157" s="295">
        <v>0</v>
      </c>
      <c r="V2157" s="295">
        <v>0</v>
      </c>
      <c r="W2157" s="295">
        <v>0</v>
      </c>
      <c r="X2157" s="295">
        <v>0</v>
      </c>
      <c r="Y2157" s="295">
        <v>0</v>
      </c>
      <c r="Z2157" s="295">
        <v>179085.53</v>
      </c>
      <c r="AA2157" s="295">
        <v>0</v>
      </c>
      <c r="AB2157" s="295">
        <v>0</v>
      </c>
      <c r="AC2157" s="295">
        <v>0</v>
      </c>
      <c r="AD2157" s="295">
        <v>0</v>
      </c>
      <c r="AE2157" s="295">
        <v>0</v>
      </c>
      <c r="AF2157" s="295">
        <v>0</v>
      </c>
      <c r="AG2157" s="295">
        <v>0</v>
      </c>
      <c r="AH2157" s="295">
        <v>0</v>
      </c>
      <c r="AI2157" s="295">
        <v>0</v>
      </c>
      <c r="AJ2157" s="295">
        <v>0</v>
      </c>
      <c r="AK2157" s="295">
        <v>0</v>
      </c>
      <c r="AL2157" s="295">
        <v>0</v>
      </c>
      <c r="AM2157" s="295">
        <v>0</v>
      </c>
      <c r="AN2157" s="295">
        <v>0</v>
      </c>
      <c r="AO2157" s="295">
        <v>0</v>
      </c>
      <c r="AP2157" s="295">
        <v>0</v>
      </c>
      <c r="AQ2157" s="295">
        <v>0</v>
      </c>
      <c r="AR2157" s="295">
        <v>0</v>
      </c>
      <c r="AS2157" s="295">
        <v>0</v>
      </c>
      <c r="AT2157" s="295">
        <f t="shared" si="33"/>
        <v>0</v>
      </c>
      <c r="AU2157" s="295">
        <v>66337.679999999993</v>
      </c>
      <c r="AV2157" s="295">
        <v>179085.53</v>
      </c>
      <c r="AW2157" s="296">
        <v>102</v>
      </c>
      <c r="AX2157" s="296">
        <v>300</v>
      </c>
      <c r="AY2157" s="295">
        <v>712400.01</v>
      </c>
      <c r="AZ2157" s="295">
        <v>167218.04999999999</v>
      </c>
      <c r="BA2157" s="294">
        <v>89.999996999999993</v>
      </c>
      <c r="BB2157" s="294">
        <v>88.455092060677998</v>
      </c>
      <c r="BC2157" s="294">
        <v>8.6</v>
      </c>
      <c r="BD2157" s="294"/>
      <c r="BE2157" s="293" t="s">
        <v>4204</v>
      </c>
      <c r="BF2157" s="291"/>
      <c r="BG2157" s="293" t="s">
        <v>315</v>
      </c>
      <c r="BH2157" s="293" t="s">
        <v>183</v>
      </c>
      <c r="BI2157" s="293" t="s">
        <v>806</v>
      </c>
      <c r="BJ2157" s="293" t="s">
        <v>4205</v>
      </c>
      <c r="BK2157" s="292" t="s">
        <v>175</v>
      </c>
      <c r="BL2157" s="294">
        <v>1287022.2245244</v>
      </c>
      <c r="BM2157" s="292" t="s">
        <v>309</v>
      </c>
      <c r="BN2157" s="294"/>
      <c r="BO2157" s="297">
        <v>39171</v>
      </c>
      <c r="BP2157" s="297">
        <v>48303</v>
      </c>
      <c r="BQ2157" s="297" t="s">
        <v>4259</v>
      </c>
      <c r="BR2157" s="297" t="s">
        <v>4770</v>
      </c>
      <c r="BS2157" s="297">
        <v>39171</v>
      </c>
      <c r="BT2157" s="297">
        <v>48303</v>
      </c>
      <c r="BU2157" s="294">
        <v>69380.41</v>
      </c>
      <c r="BV2157" s="294">
        <v>115.34</v>
      </c>
      <c r="BW2157" s="294">
        <v>0</v>
      </c>
    </row>
    <row r="2158" spans="1:75" s="289" customFormat="1" ht="18.2" customHeight="1" x14ac:dyDescent="0.15">
      <c r="A2158" s="298">
        <v>2156</v>
      </c>
      <c r="B2158" s="299" t="s">
        <v>305</v>
      </c>
      <c r="C2158" s="299" t="s">
        <v>306</v>
      </c>
      <c r="D2158" s="313">
        <v>45170</v>
      </c>
      <c r="E2158" s="300" t="s">
        <v>3203</v>
      </c>
      <c r="F2158" s="309">
        <v>109</v>
      </c>
      <c r="G2158" s="309">
        <v>108</v>
      </c>
      <c r="H2158" s="302">
        <v>94270.64</v>
      </c>
      <c r="I2158" s="302">
        <v>47196.35</v>
      </c>
      <c r="J2158" s="302">
        <v>0</v>
      </c>
      <c r="K2158" s="302">
        <v>141466.99</v>
      </c>
      <c r="L2158" s="302">
        <v>629.21</v>
      </c>
      <c r="M2158" s="302">
        <v>0</v>
      </c>
      <c r="N2158" s="302">
        <v>0</v>
      </c>
      <c r="O2158" s="302">
        <v>0</v>
      </c>
      <c r="P2158" s="302">
        <v>0</v>
      </c>
      <c r="Q2158" s="302">
        <v>0</v>
      </c>
      <c r="R2158" s="302">
        <v>141466.99</v>
      </c>
      <c r="S2158" s="302">
        <v>93724.21</v>
      </c>
      <c r="T2158" s="302">
        <v>675.61</v>
      </c>
      <c r="U2158" s="302">
        <v>0</v>
      </c>
      <c r="V2158" s="302">
        <v>0</v>
      </c>
      <c r="W2158" s="302">
        <v>0</v>
      </c>
      <c r="X2158" s="302">
        <v>0</v>
      </c>
      <c r="Y2158" s="302">
        <v>0</v>
      </c>
      <c r="Z2158" s="302">
        <v>94399.82</v>
      </c>
      <c r="AA2158" s="302">
        <v>0</v>
      </c>
      <c r="AB2158" s="302">
        <v>0</v>
      </c>
      <c r="AC2158" s="302">
        <v>0</v>
      </c>
      <c r="AD2158" s="302">
        <v>0</v>
      </c>
      <c r="AE2158" s="302">
        <v>0</v>
      </c>
      <c r="AF2158" s="302">
        <v>0</v>
      </c>
      <c r="AG2158" s="302">
        <v>0</v>
      </c>
      <c r="AH2158" s="302">
        <v>0</v>
      </c>
      <c r="AI2158" s="302">
        <v>0</v>
      </c>
      <c r="AJ2158" s="302">
        <v>0</v>
      </c>
      <c r="AK2158" s="302">
        <v>0</v>
      </c>
      <c r="AL2158" s="302">
        <v>0</v>
      </c>
      <c r="AM2158" s="302">
        <v>0</v>
      </c>
      <c r="AN2158" s="302">
        <v>0</v>
      </c>
      <c r="AO2158" s="302">
        <v>0</v>
      </c>
      <c r="AP2158" s="302">
        <v>0</v>
      </c>
      <c r="AQ2158" s="302">
        <v>0</v>
      </c>
      <c r="AR2158" s="302">
        <v>0</v>
      </c>
      <c r="AS2158" s="302">
        <v>0</v>
      </c>
      <c r="AT2158" s="295">
        <f t="shared" si="33"/>
        <v>0</v>
      </c>
      <c r="AU2158" s="302">
        <v>47825.56</v>
      </c>
      <c r="AV2158" s="302">
        <v>94399.82</v>
      </c>
      <c r="AW2158" s="303">
        <v>103</v>
      </c>
      <c r="AX2158" s="303">
        <v>300</v>
      </c>
      <c r="AY2158" s="302">
        <v>722499.99</v>
      </c>
      <c r="AZ2158" s="302">
        <v>160696.94</v>
      </c>
      <c r="BA2158" s="301">
        <v>85.328719000000007</v>
      </c>
      <c r="BB2158" s="301">
        <v>75.117777833764706</v>
      </c>
      <c r="BC2158" s="301">
        <v>8.6</v>
      </c>
      <c r="BD2158" s="301"/>
      <c r="BE2158" s="300" t="s">
        <v>4204</v>
      </c>
      <c r="BF2158" s="298"/>
      <c r="BG2158" s="300" t="s">
        <v>326</v>
      </c>
      <c r="BH2158" s="300" t="s">
        <v>217</v>
      </c>
      <c r="BI2158" s="300" t="s">
        <v>496</v>
      </c>
      <c r="BJ2158" s="300" t="s">
        <v>4205</v>
      </c>
      <c r="BK2158" s="299" t="s">
        <v>175</v>
      </c>
      <c r="BL2158" s="301">
        <v>1107841.57952104</v>
      </c>
      <c r="BM2158" s="299" t="s">
        <v>309</v>
      </c>
      <c r="BN2158" s="301"/>
      <c r="BO2158" s="304">
        <v>39182</v>
      </c>
      <c r="BP2158" s="304">
        <v>48314</v>
      </c>
      <c r="BQ2158" s="297" t="s">
        <v>942</v>
      </c>
      <c r="BR2158" s="297" t="s">
        <v>4776</v>
      </c>
      <c r="BS2158" s="297">
        <v>39182</v>
      </c>
      <c r="BT2158" s="297">
        <v>48314</v>
      </c>
      <c r="BU2158" s="301">
        <v>41517.69</v>
      </c>
      <c r="BV2158" s="301">
        <v>110.84</v>
      </c>
      <c r="BW2158" s="301">
        <v>0</v>
      </c>
    </row>
    <row r="2159" spans="1:75" s="289" customFormat="1" ht="18.2" customHeight="1" x14ac:dyDescent="0.15">
      <c r="A2159" s="291">
        <v>2157</v>
      </c>
      <c r="B2159" s="292" t="s">
        <v>305</v>
      </c>
      <c r="C2159" s="292" t="s">
        <v>306</v>
      </c>
      <c r="D2159" s="312">
        <v>45170</v>
      </c>
      <c r="E2159" s="293" t="s">
        <v>3204</v>
      </c>
      <c r="F2159" s="308">
        <v>162</v>
      </c>
      <c r="G2159" s="308">
        <v>161</v>
      </c>
      <c r="H2159" s="295">
        <v>34768.65</v>
      </c>
      <c r="I2159" s="295">
        <v>65945.94</v>
      </c>
      <c r="J2159" s="295">
        <v>0</v>
      </c>
      <c r="K2159" s="295">
        <v>100714.59</v>
      </c>
      <c r="L2159" s="295">
        <v>693.19</v>
      </c>
      <c r="M2159" s="295">
        <v>0</v>
      </c>
      <c r="N2159" s="295">
        <v>0</v>
      </c>
      <c r="O2159" s="295">
        <v>0</v>
      </c>
      <c r="P2159" s="295">
        <v>0</v>
      </c>
      <c r="Q2159" s="295">
        <v>0</v>
      </c>
      <c r="R2159" s="295">
        <v>100714.59</v>
      </c>
      <c r="S2159" s="295">
        <v>84909.21</v>
      </c>
      <c r="T2159" s="295">
        <v>249.18</v>
      </c>
      <c r="U2159" s="295">
        <v>0</v>
      </c>
      <c r="V2159" s="295">
        <v>0</v>
      </c>
      <c r="W2159" s="295">
        <v>0</v>
      </c>
      <c r="X2159" s="295">
        <v>0</v>
      </c>
      <c r="Y2159" s="295">
        <v>0</v>
      </c>
      <c r="Z2159" s="295">
        <v>85158.39</v>
      </c>
      <c r="AA2159" s="295">
        <v>0</v>
      </c>
      <c r="AB2159" s="295">
        <v>0</v>
      </c>
      <c r="AC2159" s="295">
        <v>0</v>
      </c>
      <c r="AD2159" s="295">
        <v>0</v>
      </c>
      <c r="AE2159" s="295">
        <v>0</v>
      </c>
      <c r="AF2159" s="295">
        <v>0</v>
      </c>
      <c r="AG2159" s="295">
        <v>0</v>
      </c>
      <c r="AH2159" s="295">
        <v>0</v>
      </c>
      <c r="AI2159" s="295">
        <v>0</v>
      </c>
      <c r="AJ2159" s="295">
        <v>0</v>
      </c>
      <c r="AK2159" s="295">
        <v>0</v>
      </c>
      <c r="AL2159" s="295">
        <v>0</v>
      </c>
      <c r="AM2159" s="295">
        <v>0</v>
      </c>
      <c r="AN2159" s="295">
        <v>0</v>
      </c>
      <c r="AO2159" s="295">
        <v>0</v>
      </c>
      <c r="AP2159" s="295">
        <v>0</v>
      </c>
      <c r="AQ2159" s="295">
        <v>0</v>
      </c>
      <c r="AR2159" s="295">
        <v>0</v>
      </c>
      <c r="AS2159" s="295">
        <v>0</v>
      </c>
      <c r="AT2159" s="295">
        <f t="shared" si="33"/>
        <v>0</v>
      </c>
      <c r="AU2159" s="295">
        <v>66639.13</v>
      </c>
      <c r="AV2159" s="295">
        <v>85158.39</v>
      </c>
      <c r="AW2159" s="296">
        <v>42</v>
      </c>
      <c r="AX2159" s="296">
        <v>240</v>
      </c>
      <c r="AY2159" s="295">
        <v>465480</v>
      </c>
      <c r="AZ2159" s="295">
        <v>107803</v>
      </c>
      <c r="BA2159" s="294">
        <v>88.763131000000001</v>
      </c>
      <c r="BB2159" s="294">
        <v>82.926656454656097</v>
      </c>
      <c r="BC2159" s="294">
        <v>8.6</v>
      </c>
      <c r="BD2159" s="294"/>
      <c r="BE2159" s="293" t="s">
        <v>4204</v>
      </c>
      <c r="BF2159" s="291"/>
      <c r="BG2159" s="293" t="s">
        <v>333</v>
      </c>
      <c r="BH2159" s="293" t="s">
        <v>193</v>
      </c>
      <c r="BI2159" s="293" t="s">
        <v>342</v>
      </c>
      <c r="BJ2159" s="293" t="s">
        <v>4205</v>
      </c>
      <c r="BK2159" s="292" t="s">
        <v>175</v>
      </c>
      <c r="BL2159" s="294">
        <v>788705.62289064005</v>
      </c>
      <c r="BM2159" s="292" t="s">
        <v>309</v>
      </c>
      <c r="BN2159" s="294"/>
      <c r="BO2159" s="297">
        <v>39163</v>
      </c>
      <c r="BP2159" s="297">
        <v>46468</v>
      </c>
      <c r="BQ2159" s="297" t="s">
        <v>944</v>
      </c>
      <c r="BR2159" s="297" t="s">
        <v>4781</v>
      </c>
      <c r="BS2159" s="297">
        <v>39163</v>
      </c>
      <c r="BT2159" s="297">
        <v>46468</v>
      </c>
      <c r="BU2159" s="294">
        <v>39828.99</v>
      </c>
      <c r="BV2159" s="294">
        <v>70.05</v>
      </c>
      <c r="BW2159" s="294">
        <v>0</v>
      </c>
    </row>
    <row r="2160" spans="1:75" s="289" customFormat="1" ht="18.2" customHeight="1" x14ac:dyDescent="0.15">
      <c r="A2160" s="298">
        <v>2158</v>
      </c>
      <c r="B2160" s="299" t="s">
        <v>305</v>
      </c>
      <c r="C2160" s="299" t="s">
        <v>306</v>
      </c>
      <c r="D2160" s="313">
        <v>45170</v>
      </c>
      <c r="E2160" s="300" t="s">
        <v>3205</v>
      </c>
      <c r="F2160" s="309">
        <v>4</v>
      </c>
      <c r="G2160" s="309">
        <v>4</v>
      </c>
      <c r="H2160" s="302">
        <v>0</v>
      </c>
      <c r="I2160" s="302">
        <v>997.65</v>
      </c>
      <c r="J2160" s="302">
        <v>0</v>
      </c>
      <c r="K2160" s="302">
        <v>997.65</v>
      </c>
      <c r="L2160" s="302">
        <v>0</v>
      </c>
      <c r="M2160" s="302">
        <v>0</v>
      </c>
      <c r="N2160" s="302">
        <v>0</v>
      </c>
      <c r="O2160" s="302">
        <v>0</v>
      </c>
      <c r="P2160" s="302">
        <v>0</v>
      </c>
      <c r="Q2160" s="302">
        <v>0</v>
      </c>
      <c r="R2160" s="302">
        <v>997.65</v>
      </c>
      <c r="S2160" s="302">
        <v>19.829999999999998</v>
      </c>
      <c r="T2160" s="302">
        <v>0</v>
      </c>
      <c r="U2160" s="302">
        <v>0</v>
      </c>
      <c r="V2160" s="302">
        <v>0</v>
      </c>
      <c r="W2160" s="302">
        <v>0</v>
      </c>
      <c r="X2160" s="302">
        <v>0</v>
      </c>
      <c r="Y2160" s="302">
        <v>0</v>
      </c>
      <c r="Z2160" s="302">
        <v>19.829999999999998</v>
      </c>
      <c r="AA2160" s="302">
        <v>0</v>
      </c>
      <c r="AB2160" s="302">
        <v>0</v>
      </c>
      <c r="AC2160" s="302">
        <v>0</v>
      </c>
      <c r="AD2160" s="302">
        <v>0</v>
      </c>
      <c r="AE2160" s="302">
        <v>0</v>
      </c>
      <c r="AF2160" s="302">
        <v>0</v>
      </c>
      <c r="AG2160" s="302">
        <v>0</v>
      </c>
      <c r="AH2160" s="302">
        <v>0</v>
      </c>
      <c r="AI2160" s="302">
        <v>0</v>
      </c>
      <c r="AJ2160" s="302">
        <v>0</v>
      </c>
      <c r="AK2160" s="302">
        <v>0</v>
      </c>
      <c r="AL2160" s="302">
        <v>0</v>
      </c>
      <c r="AM2160" s="302">
        <v>0</v>
      </c>
      <c r="AN2160" s="302">
        <v>0</v>
      </c>
      <c r="AO2160" s="302">
        <v>0</v>
      </c>
      <c r="AP2160" s="302">
        <v>0</v>
      </c>
      <c r="AQ2160" s="302">
        <v>0</v>
      </c>
      <c r="AR2160" s="302">
        <v>0</v>
      </c>
      <c r="AS2160" s="302">
        <v>0</v>
      </c>
      <c r="AT2160" s="295">
        <f t="shared" si="33"/>
        <v>0</v>
      </c>
      <c r="AU2160" s="302">
        <v>997.65</v>
      </c>
      <c r="AV2160" s="302">
        <v>19.829999999999998</v>
      </c>
      <c r="AW2160" s="303">
        <v>0</v>
      </c>
      <c r="AX2160" s="303">
        <v>60</v>
      </c>
      <c r="AY2160" s="302">
        <v>269999.99</v>
      </c>
      <c r="AZ2160" s="302">
        <v>12113.11</v>
      </c>
      <c r="BA2160" s="301">
        <v>17.222344</v>
      </c>
      <c r="BB2160" s="301">
        <v>1.4184525271874899</v>
      </c>
      <c r="BC2160" s="301">
        <v>9.5</v>
      </c>
      <c r="BD2160" s="301"/>
      <c r="BE2160" s="300" t="s">
        <v>4204</v>
      </c>
      <c r="BF2160" s="298"/>
      <c r="BG2160" s="300" t="s">
        <v>358</v>
      </c>
      <c r="BH2160" s="300" t="s">
        <v>182</v>
      </c>
      <c r="BI2160" s="300" t="s">
        <v>548</v>
      </c>
      <c r="BJ2160" s="300" t="s">
        <v>177</v>
      </c>
      <c r="BK2160" s="299" t="s">
        <v>175</v>
      </c>
      <c r="BL2160" s="301">
        <v>7812.6929244000003</v>
      </c>
      <c r="BM2160" s="299" t="s">
        <v>309</v>
      </c>
      <c r="BN2160" s="301"/>
      <c r="BO2160" s="304">
        <v>39206</v>
      </c>
      <c r="BP2160" s="304">
        <v>41033</v>
      </c>
      <c r="BQ2160" s="297" t="s">
        <v>929</v>
      </c>
      <c r="BR2160" s="297" t="s">
        <v>4777</v>
      </c>
      <c r="BS2160" s="297">
        <v>39206</v>
      </c>
      <c r="BT2160" s="297">
        <v>41033</v>
      </c>
      <c r="BU2160" s="301">
        <v>232.98</v>
      </c>
      <c r="BV2160" s="301">
        <v>0</v>
      </c>
      <c r="BW2160" s="301">
        <v>0</v>
      </c>
    </row>
    <row r="2161" spans="1:75" s="289" customFormat="1" ht="18.2" customHeight="1" x14ac:dyDescent="0.15">
      <c r="A2161" s="291">
        <v>2159</v>
      </c>
      <c r="B2161" s="292" t="s">
        <v>305</v>
      </c>
      <c r="C2161" s="292" t="s">
        <v>306</v>
      </c>
      <c r="D2161" s="312">
        <v>45170</v>
      </c>
      <c r="E2161" s="293" t="s">
        <v>3206</v>
      </c>
      <c r="F2161" s="308">
        <v>0</v>
      </c>
      <c r="G2161" s="308">
        <v>0</v>
      </c>
      <c r="H2161" s="295">
        <v>51527.66</v>
      </c>
      <c r="I2161" s="295">
        <v>0</v>
      </c>
      <c r="J2161" s="295">
        <v>0</v>
      </c>
      <c r="K2161" s="295">
        <v>51527.66</v>
      </c>
      <c r="L2161" s="295">
        <v>335.25</v>
      </c>
      <c r="M2161" s="295">
        <v>0</v>
      </c>
      <c r="N2161" s="295">
        <v>0</v>
      </c>
      <c r="O2161" s="295">
        <v>335.25</v>
      </c>
      <c r="P2161" s="295">
        <v>0</v>
      </c>
      <c r="Q2161" s="295">
        <v>0</v>
      </c>
      <c r="R2161" s="295">
        <v>51192.41</v>
      </c>
      <c r="S2161" s="295">
        <v>0</v>
      </c>
      <c r="T2161" s="295">
        <v>369.28</v>
      </c>
      <c r="U2161" s="295">
        <v>0</v>
      </c>
      <c r="V2161" s="295">
        <v>0</v>
      </c>
      <c r="W2161" s="295">
        <v>369.28</v>
      </c>
      <c r="X2161" s="295">
        <v>0</v>
      </c>
      <c r="Y2161" s="295">
        <v>0</v>
      </c>
      <c r="Z2161" s="295">
        <v>0</v>
      </c>
      <c r="AA2161" s="295">
        <v>59.85</v>
      </c>
      <c r="AB2161" s="295">
        <v>0</v>
      </c>
      <c r="AC2161" s="295">
        <v>0</v>
      </c>
      <c r="AD2161" s="295">
        <v>0</v>
      </c>
      <c r="AE2161" s="295">
        <v>0</v>
      </c>
      <c r="AF2161" s="295">
        <v>-36.090000000000003</v>
      </c>
      <c r="AG2161" s="295">
        <v>38.22</v>
      </c>
      <c r="AH2161" s="295">
        <v>107.18</v>
      </c>
      <c r="AI2161" s="295">
        <v>0</v>
      </c>
      <c r="AJ2161" s="295">
        <v>0</v>
      </c>
      <c r="AK2161" s="295">
        <v>0</v>
      </c>
      <c r="AL2161" s="295">
        <v>0</v>
      </c>
      <c r="AM2161" s="295">
        <v>0</v>
      </c>
      <c r="AN2161" s="295">
        <v>0</v>
      </c>
      <c r="AO2161" s="295">
        <v>0</v>
      </c>
      <c r="AP2161" s="295">
        <v>0</v>
      </c>
      <c r="AQ2161" s="295">
        <v>0</v>
      </c>
      <c r="AR2161" s="295">
        <v>0</v>
      </c>
      <c r="AS2161" s="295">
        <v>5.1079999999999997E-3</v>
      </c>
      <c r="AT2161" s="295">
        <f t="shared" si="33"/>
        <v>873.68489199999999</v>
      </c>
      <c r="AU2161" s="295">
        <v>0</v>
      </c>
      <c r="AV2161" s="295">
        <v>0</v>
      </c>
      <c r="AW2161" s="296">
        <v>103</v>
      </c>
      <c r="AX2161" s="296">
        <v>300</v>
      </c>
      <c r="AY2161" s="295">
        <v>372000.01</v>
      </c>
      <c r="AZ2161" s="295">
        <v>86767.01</v>
      </c>
      <c r="BA2161" s="294">
        <v>89.516121999999996</v>
      </c>
      <c r="BB2161" s="294">
        <v>52.814382091004603</v>
      </c>
      <c r="BC2161" s="294">
        <v>8.6</v>
      </c>
      <c r="BD2161" s="294"/>
      <c r="BE2161" s="293" t="s">
        <v>4204</v>
      </c>
      <c r="BF2161" s="291"/>
      <c r="BG2161" s="293" t="s">
        <v>312</v>
      </c>
      <c r="BH2161" s="293" t="s">
        <v>504</v>
      </c>
      <c r="BI2161" s="293" t="s">
        <v>853</v>
      </c>
      <c r="BJ2161" s="293" t="s">
        <v>103</v>
      </c>
      <c r="BK2161" s="292" t="s">
        <v>175</v>
      </c>
      <c r="BL2161" s="294">
        <v>400892.67718136002</v>
      </c>
      <c r="BM2161" s="292" t="s">
        <v>309</v>
      </c>
      <c r="BN2161" s="294"/>
      <c r="BO2161" s="297">
        <v>39185</v>
      </c>
      <c r="BP2161" s="297">
        <v>48317</v>
      </c>
      <c r="BQ2161" s="297" t="s">
        <v>4757</v>
      </c>
      <c r="BR2161" s="297" t="s">
        <v>4764</v>
      </c>
      <c r="BS2161" s="297">
        <v>39185</v>
      </c>
      <c r="BT2161" s="297">
        <v>48317</v>
      </c>
      <c r="BU2161" s="294">
        <v>0</v>
      </c>
      <c r="BV2161" s="294">
        <v>59.85</v>
      </c>
      <c r="BW2161" s="294">
        <v>0</v>
      </c>
    </row>
    <row r="2162" spans="1:75" s="289" customFormat="1" ht="18.2" customHeight="1" x14ac:dyDescent="0.15">
      <c r="A2162" s="298">
        <v>2160</v>
      </c>
      <c r="B2162" s="299" t="s">
        <v>305</v>
      </c>
      <c r="C2162" s="299" t="s">
        <v>306</v>
      </c>
      <c r="D2162" s="313">
        <v>45170</v>
      </c>
      <c r="E2162" s="300" t="s">
        <v>3207</v>
      </c>
      <c r="F2162" s="309">
        <v>147</v>
      </c>
      <c r="G2162" s="309">
        <v>146</v>
      </c>
      <c r="H2162" s="302">
        <v>37466.22</v>
      </c>
      <c r="I2162" s="302">
        <v>20155.57</v>
      </c>
      <c r="J2162" s="302">
        <v>0</v>
      </c>
      <c r="K2162" s="302">
        <v>57621.79</v>
      </c>
      <c r="L2162" s="302">
        <v>233.44</v>
      </c>
      <c r="M2162" s="302">
        <v>0</v>
      </c>
      <c r="N2162" s="302">
        <v>0</v>
      </c>
      <c r="O2162" s="302">
        <v>0</v>
      </c>
      <c r="P2162" s="302">
        <v>0</v>
      </c>
      <c r="Q2162" s="302">
        <v>0</v>
      </c>
      <c r="R2162" s="302">
        <v>57621.79</v>
      </c>
      <c r="S2162" s="302">
        <v>56768.46</v>
      </c>
      <c r="T2162" s="302">
        <v>296.61</v>
      </c>
      <c r="U2162" s="302">
        <v>0</v>
      </c>
      <c r="V2162" s="302">
        <v>0</v>
      </c>
      <c r="W2162" s="302">
        <v>0</v>
      </c>
      <c r="X2162" s="302">
        <v>0</v>
      </c>
      <c r="Y2162" s="302">
        <v>0</v>
      </c>
      <c r="Z2162" s="302">
        <v>57065.07</v>
      </c>
      <c r="AA2162" s="302">
        <v>0</v>
      </c>
      <c r="AB2162" s="302">
        <v>0</v>
      </c>
      <c r="AC2162" s="302">
        <v>0</v>
      </c>
      <c r="AD2162" s="302">
        <v>0</v>
      </c>
      <c r="AE2162" s="302">
        <v>0</v>
      </c>
      <c r="AF2162" s="302">
        <v>0</v>
      </c>
      <c r="AG2162" s="302">
        <v>0</v>
      </c>
      <c r="AH2162" s="302">
        <v>0</v>
      </c>
      <c r="AI2162" s="302">
        <v>0</v>
      </c>
      <c r="AJ2162" s="302">
        <v>0</v>
      </c>
      <c r="AK2162" s="302">
        <v>0</v>
      </c>
      <c r="AL2162" s="302">
        <v>0</v>
      </c>
      <c r="AM2162" s="302">
        <v>0</v>
      </c>
      <c r="AN2162" s="302">
        <v>0</v>
      </c>
      <c r="AO2162" s="302">
        <v>0</v>
      </c>
      <c r="AP2162" s="302">
        <v>0</v>
      </c>
      <c r="AQ2162" s="302">
        <v>0</v>
      </c>
      <c r="AR2162" s="302">
        <v>0</v>
      </c>
      <c r="AS2162" s="302">
        <v>0</v>
      </c>
      <c r="AT2162" s="295">
        <f t="shared" si="33"/>
        <v>0</v>
      </c>
      <c r="AU2162" s="302">
        <v>20389.009999999998</v>
      </c>
      <c r="AV2162" s="302">
        <v>57065.07</v>
      </c>
      <c r="AW2162" s="303">
        <v>103</v>
      </c>
      <c r="AX2162" s="303">
        <v>300</v>
      </c>
      <c r="AY2162" s="302">
        <v>258499.99</v>
      </c>
      <c r="AZ2162" s="302">
        <v>60667.17</v>
      </c>
      <c r="BA2162" s="301">
        <v>89.999995999999996</v>
      </c>
      <c r="BB2162" s="301">
        <v>85.482162255348996</v>
      </c>
      <c r="BC2162" s="301">
        <v>9.5</v>
      </c>
      <c r="BD2162" s="301"/>
      <c r="BE2162" s="300" t="s">
        <v>4204</v>
      </c>
      <c r="BF2162" s="298"/>
      <c r="BG2162" s="300" t="s">
        <v>312</v>
      </c>
      <c r="BH2162" s="300" t="s">
        <v>221</v>
      </c>
      <c r="BI2162" s="300" t="s">
        <v>798</v>
      </c>
      <c r="BJ2162" s="300" t="s">
        <v>4205</v>
      </c>
      <c r="BK2162" s="299" t="s">
        <v>175</v>
      </c>
      <c r="BL2162" s="301">
        <v>451241.76918184001</v>
      </c>
      <c r="BM2162" s="299" t="s">
        <v>309</v>
      </c>
      <c r="BN2162" s="301"/>
      <c r="BO2162" s="304">
        <v>39174</v>
      </c>
      <c r="BP2162" s="304">
        <v>48306</v>
      </c>
      <c r="BQ2162" s="297" t="s">
        <v>4195</v>
      </c>
      <c r="BR2162" s="297" t="s">
        <v>4771</v>
      </c>
      <c r="BS2162" s="297">
        <v>39174</v>
      </c>
      <c r="BT2162" s="297">
        <v>48306</v>
      </c>
      <c r="BU2162" s="301">
        <v>21258.76</v>
      </c>
      <c r="BV2162" s="301">
        <v>42.13</v>
      </c>
      <c r="BW2162" s="301">
        <v>0</v>
      </c>
    </row>
    <row r="2163" spans="1:75" s="289" customFormat="1" ht="18.2" customHeight="1" x14ac:dyDescent="0.15">
      <c r="A2163" s="291">
        <v>2161</v>
      </c>
      <c r="B2163" s="292" t="s">
        <v>305</v>
      </c>
      <c r="C2163" s="292" t="s">
        <v>306</v>
      </c>
      <c r="D2163" s="312">
        <v>45170</v>
      </c>
      <c r="E2163" s="293" t="s">
        <v>3208</v>
      </c>
      <c r="F2163" s="308">
        <v>102</v>
      </c>
      <c r="G2163" s="308">
        <v>101</v>
      </c>
      <c r="H2163" s="295">
        <v>54590.79</v>
      </c>
      <c r="I2163" s="295">
        <v>25669.63</v>
      </c>
      <c r="J2163" s="295">
        <v>0</v>
      </c>
      <c r="K2163" s="295">
        <v>80260.42</v>
      </c>
      <c r="L2163" s="295">
        <v>360.04</v>
      </c>
      <c r="M2163" s="295">
        <v>0</v>
      </c>
      <c r="N2163" s="295">
        <v>0</v>
      </c>
      <c r="O2163" s="295">
        <v>0</v>
      </c>
      <c r="P2163" s="295">
        <v>0</v>
      </c>
      <c r="Q2163" s="295">
        <v>0</v>
      </c>
      <c r="R2163" s="295">
        <v>80260.42</v>
      </c>
      <c r="S2163" s="295">
        <v>49487.1</v>
      </c>
      <c r="T2163" s="295">
        <v>391.23</v>
      </c>
      <c r="U2163" s="295">
        <v>0</v>
      </c>
      <c r="V2163" s="295">
        <v>0</v>
      </c>
      <c r="W2163" s="295">
        <v>0</v>
      </c>
      <c r="X2163" s="295">
        <v>0</v>
      </c>
      <c r="Y2163" s="295">
        <v>0</v>
      </c>
      <c r="Z2163" s="295">
        <v>49878.33</v>
      </c>
      <c r="AA2163" s="295">
        <v>0</v>
      </c>
      <c r="AB2163" s="295">
        <v>0</v>
      </c>
      <c r="AC2163" s="295">
        <v>0</v>
      </c>
      <c r="AD2163" s="295">
        <v>0</v>
      </c>
      <c r="AE2163" s="295">
        <v>0</v>
      </c>
      <c r="AF2163" s="295">
        <v>0</v>
      </c>
      <c r="AG2163" s="295">
        <v>0</v>
      </c>
      <c r="AH2163" s="295">
        <v>0</v>
      </c>
      <c r="AI2163" s="295">
        <v>0</v>
      </c>
      <c r="AJ2163" s="295">
        <v>0</v>
      </c>
      <c r="AK2163" s="295">
        <v>0</v>
      </c>
      <c r="AL2163" s="295">
        <v>0</v>
      </c>
      <c r="AM2163" s="295">
        <v>0</v>
      </c>
      <c r="AN2163" s="295">
        <v>0</v>
      </c>
      <c r="AO2163" s="295">
        <v>0</v>
      </c>
      <c r="AP2163" s="295">
        <v>0</v>
      </c>
      <c r="AQ2163" s="295">
        <v>0</v>
      </c>
      <c r="AR2163" s="295">
        <v>0</v>
      </c>
      <c r="AS2163" s="295">
        <v>0</v>
      </c>
      <c r="AT2163" s="295">
        <f t="shared" si="33"/>
        <v>0</v>
      </c>
      <c r="AU2163" s="295">
        <v>26029.67</v>
      </c>
      <c r="AV2163" s="295">
        <v>49878.33</v>
      </c>
      <c r="AW2163" s="296">
        <v>102</v>
      </c>
      <c r="AX2163" s="296">
        <v>300</v>
      </c>
      <c r="AY2163" s="295">
        <v>398200</v>
      </c>
      <c r="AZ2163" s="295">
        <v>92523.85</v>
      </c>
      <c r="BA2163" s="294">
        <v>89.073327000000006</v>
      </c>
      <c r="BB2163" s="294">
        <v>77.267241212047907</v>
      </c>
      <c r="BC2163" s="294">
        <v>8.6</v>
      </c>
      <c r="BD2163" s="294"/>
      <c r="BE2163" s="293" t="s">
        <v>4204</v>
      </c>
      <c r="BF2163" s="291"/>
      <c r="BG2163" s="293" t="s">
        <v>307</v>
      </c>
      <c r="BH2163" s="293" t="s">
        <v>222</v>
      </c>
      <c r="BI2163" s="293" t="s">
        <v>308</v>
      </c>
      <c r="BJ2163" s="293" t="s">
        <v>4205</v>
      </c>
      <c r="BK2163" s="292" t="s">
        <v>175</v>
      </c>
      <c r="BL2163" s="294">
        <v>628527.05402031995</v>
      </c>
      <c r="BM2163" s="292" t="s">
        <v>309</v>
      </c>
      <c r="BN2163" s="294"/>
      <c r="BO2163" s="297">
        <v>39167</v>
      </c>
      <c r="BP2163" s="297">
        <v>48299</v>
      </c>
      <c r="BQ2163" s="297" t="s">
        <v>4123</v>
      </c>
      <c r="BR2163" s="297" t="s">
        <v>4760</v>
      </c>
      <c r="BS2163" s="297">
        <v>39167</v>
      </c>
      <c r="BT2163" s="297">
        <v>48299</v>
      </c>
      <c r="BU2163" s="294">
        <v>22110.92</v>
      </c>
      <c r="BV2163" s="294">
        <v>63.82</v>
      </c>
      <c r="BW2163" s="294">
        <v>0</v>
      </c>
    </row>
    <row r="2164" spans="1:75" s="289" customFormat="1" ht="18.2" customHeight="1" x14ac:dyDescent="0.15">
      <c r="A2164" s="298">
        <v>2162</v>
      </c>
      <c r="B2164" s="299" t="s">
        <v>305</v>
      </c>
      <c r="C2164" s="299" t="s">
        <v>306</v>
      </c>
      <c r="D2164" s="313">
        <v>45170</v>
      </c>
      <c r="E2164" s="300" t="s">
        <v>3209</v>
      </c>
      <c r="F2164" s="309">
        <v>178</v>
      </c>
      <c r="G2164" s="309">
        <v>177</v>
      </c>
      <c r="H2164" s="302">
        <v>34582.26</v>
      </c>
      <c r="I2164" s="302">
        <v>64458.74</v>
      </c>
      <c r="J2164" s="302">
        <v>0</v>
      </c>
      <c r="K2164" s="302">
        <v>99041</v>
      </c>
      <c r="L2164" s="302">
        <v>678.27</v>
      </c>
      <c r="M2164" s="302">
        <v>0</v>
      </c>
      <c r="N2164" s="302">
        <v>0</v>
      </c>
      <c r="O2164" s="302">
        <v>0</v>
      </c>
      <c r="P2164" s="302">
        <v>0</v>
      </c>
      <c r="Q2164" s="302">
        <v>0</v>
      </c>
      <c r="R2164" s="302">
        <v>99041</v>
      </c>
      <c r="S2164" s="302">
        <v>104054.11</v>
      </c>
      <c r="T2164" s="302">
        <v>273.77999999999997</v>
      </c>
      <c r="U2164" s="302">
        <v>0</v>
      </c>
      <c r="V2164" s="302">
        <v>0</v>
      </c>
      <c r="W2164" s="302">
        <v>0</v>
      </c>
      <c r="X2164" s="302">
        <v>0</v>
      </c>
      <c r="Y2164" s="302">
        <v>0</v>
      </c>
      <c r="Z2164" s="302">
        <v>104327.89</v>
      </c>
      <c r="AA2164" s="302">
        <v>0</v>
      </c>
      <c r="AB2164" s="302">
        <v>0</v>
      </c>
      <c r="AC2164" s="302">
        <v>0</v>
      </c>
      <c r="AD2164" s="302">
        <v>0</v>
      </c>
      <c r="AE2164" s="302">
        <v>0</v>
      </c>
      <c r="AF2164" s="302">
        <v>0</v>
      </c>
      <c r="AG2164" s="302">
        <v>0</v>
      </c>
      <c r="AH2164" s="302">
        <v>0</v>
      </c>
      <c r="AI2164" s="302">
        <v>0</v>
      </c>
      <c r="AJ2164" s="302">
        <v>0</v>
      </c>
      <c r="AK2164" s="302">
        <v>0</v>
      </c>
      <c r="AL2164" s="302">
        <v>0</v>
      </c>
      <c r="AM2164" s="302">
        <v>0</v>
      </c>
      <c r="AN2164" s="302">
        <v>0</v>
      </c>
      <c r="AO2164" s="302">
        <v>0</v>
      </c>
      <c r="AP2164" s="302">
        <v>0</v>
      </c>
      <c r="AQ2164" s="302">
        <v>0</v>
      </c>
      <c r="AR2164" s="302">
        <v>0</v>
      </c>
      <c r="AS2164" s="302">
        <v>0</v>
      </c>
      <c r="AT2164" s="295">
        <f t="shared" si="33"/>
        <v>0</v>
      </c>
      <c r="AU2164" s="302">
        <v>65137.01</v>
      </c>
      <c r="AV2164" s="302">
        <v>104327.89</v>
      </c>
      <c r="AW2164" s="303">
        <v>42</v>
      </c>
      <c r="AX2164" s="303">
        <v>240</v>
      </c>
      <c r="AY2164" s="302">
        <v>435000.01</v>
      </c>
      <c r="AZ2164" s="302">
        <v>102136.76</v>
      </c>
      <c r="BA2164" s="301">
        <v>89.999999000000003</v>
      </c>
      <c r="BB2164" s="301">
        <v>87.272103608524503</v>
      </c>
      <c r="BC2164" s="301">
        <v>9.5</v>
      </c>
      <c r="BD2164" s="301"/>
      <c r="BE2164" s="300" t="s">
        <v>4204</v>
      </c>
      <c r="BF2164" s="298"/>
      <c r="BG2164" s="300" t="s">
        <v>397</v>
      </c>
      <c r="BH2164" s="300" t="s">
        <v>215</v>
      </c>
      <c r="BI2164" s="300" t="s">
        <v>398</v>
      </c>
      <c r="BJ2164" s="300" t="s">
        <v>4205</v>
      </c>
      <c r="BK2164" s="299" t="s">
        <v>175</v>
      </c>
      <c r="BL2164" s="301">
        <v>775599.57893600001</v>
      </c>
      <c r="BM2164" s="299" t="s">
        <v>309</v>
      </c>
      <c r="BN2164" s="301"/>
      <c r="BO2164" s="304">
        <v>39165</v>
      </c>
      <c r="BP2164" s="304">
        <v>46470</v>
      </c>
      <c r="BQ2164" s="297" t="s">
        <v>937</v>
      </c>
      <c r="BR2164" s="297" t="s">
        <v>4765</v>
      </c>
      <c r="BS2164" s="297">
        <v>39165</v>
      </c>
      <c r="BT2164" s="297">
        <v>46470</v>
      </c>
      <c r="BU2164" s="301">
        <v>41461.43</v>
      </c>
      <c r="BV2164" s="301">
        <v>67.61</v>
      </c>
      <c r="BW2164" s="301">
        <v>0</v>
      </c>
    </row>
    <row r="2165" spans="1:75" s="289" customFormat="1" ht="18.2" customHeight="1" x14ac:dyDescent="0.15">
      <c r="A2165" s="291">
        <v>2163</v>
      </c>
      <c r="B2165" s="292" t="s">
        <v>305</v>
      </c>
      <c r="C2165" s="292" t="s">
        <v>306</v>
      </c>
      <c r="D2165" s="312">
        <v>45170</v>
      </c>
      <c r="E2165" s="293" t="s">
        <v>3210</v>
      </c>
      <c r="F2165" s="308">
        <v>170</v>
      </c>
      <c r="G2165" s="308">
        <v>169</v>
      </c>
      <c r="H2165" s="295">
        <v>54595.83</v>
      </c>
      <c r="I2165" s="295">
        <v>35213.879999999997</v>
      </c>
      <c r="J2165" s="295">
        <v>0</v>
      </c>
      <c r="K2165" s="295">
        <v>89809.71</v>
      </c>
      <c r="L2165" s="295">
        <v>360.08</v>
      </c>
      <c r="M2165" s="295">
        <v>0</v>
      </c>
      <c r="N2165" s="295">
        <v>0</v>
      </c>
      <c r="O2165" s="295">
        <v>0</v>
      </c>
      <c r="P2165" s="295">
        <v>0</v>
      </c>
      <c r="Q2165" s="295">
        <v>0</v>
      </c>
      <c r="R2165" s="295">
        <v>89809.71</v>
      </c>
      <c r="S2165" s="295">
        <v>91354.01</v>
      </c>
      <c r="T2165" s="295">
        <v>391.27</v>
      </c>
      <c r="U2165" s="295">
        <v>0</v>
      </c>
      <c r="V2165" s="295">
        <v>0</v>
      </c>
      <c r="W2165" s="295">
        <v>0</v>
      </c>
      <c r="X2165" s="295">
        <v>0</v>
      </c>
      <c r="Y2165" s="295">
        <v>0</v>
      </c>
      <c r="Z2165" s="295">
        <v>91745.279999999999</v>
      </c>
      <c r="AA2165" s="295">
        <v>0</v>
      </c>
      <c r="AB2165" s="295">
        <v>0</v>
      </c>
      <c r="AC2165" s="295">
        <v>0</v>
      </c>
      <c r="AD2165" s="295">
        <v>0</v>
      </c>
      <c r="AE2165" s="295">
        <v>0</v>
      </c>
      <c r="AF2165" s="295">
        <v>0</v>
      </c>
      <c r="AG2165" s="295">
        <v>0</v>
      </c>
      <c r="AH2165" s="295">
        <v>0</v>
      </c>
      <c r="AI2165" s="295">
        <v>0</v>
      </c>
      <c r="AJ2165" s="295">
        <v>0</v>
      </c>
      <c r="AK2165" s="295">
        <v>0</v>
      </c>
      <c r="AL2165" s="295">
        <v>0</v>
      </c>
      <c r="AM2165" s="295">
        <v>0</v>
      </c>
      <c r="AN2165" s="295">
        <v>0</v>
      </c>
      <c r="AO2165" s="295">
        <v>0</v>
      </c>
      <c r="AP2165" s="295">
        <v>0</v>
      </c>
      <c r="AQ2165" s="295">
        <v>0</v>
      </c>
      <c r="AR2165" s="295">
        <v>0</v>
      </c>
      <c r="AS2165" s="295">
        <v>0</v>
      </c>
      <c r="AT2165" s="295">
        <f t="shared" si="33"/>
        <v>0</v>
      </c>
      <c r="AU2165" s="295">
        <v>35573.96</v>
      </c>
      <c r="AV2165" s="295">
        <v>91745.279999999999</v>
      </c>
      <c r="AW2165" s="296">
        <v>102</v>
      </c>
      <c r="AX2165" s="296">
        <v>300</v>
      </c>
      <c r="AY2165" s="295">
        <v>398199.99</v>
      </c>
      <c r="AZ2165" s="295">
        <v>92533.56</v>
      </c>
      <c r="BA2165" s="294">
        <v>89.073336999999995</v>
      </c>
      <c r="BB2165" s="294">
        <v>86.451343325624507</v>
      </c>
      <c r="BC2165" s="294">
        <v>8.6</v>
      </c>
      <c r="BD2165" s="294"/>
      <c r="BE2165" s="293" t="s">
        <v>4204</v>
      </c>
      <c r="BF2165" s="291"/>
      <c r="BG2165" s="293" t="s">
        <v>307</v>
      </c>
      <c r="BH2165" s="293" t="s">
        <v>222</v>
      </c>
      <c r="BI2165" s="293" t="s">
        <v>308</v>
      </c>
      <c r="BJ2165" s="293" t="s">
        <v>4205</v>
      </c>
      <c r="BK2165" s="292" t="s">
        <v>175</v>
      </c>
      <c r="BL2165" s="294">
        <v>703308.46074215998</v>
      </c>
      <c r="BM2165" s="292" t="s">
        <v>309</v>
      </c>
      <c r="BN2165" s="294"/>
      <c r="BO2165" s="297">
        <v>39165</v>
      </c>
      <c r="BP2165" s="297">
        <v>48297</v>
      </c>
      <c r="BQ2165" s="297" t="s">
        <v>4259</v>
      </c>
      <c r="BR2165" s="297" t="s">
        <v>4770</v>
      </c>
      <c r="BS2165" s="297">
        <v>39165</v>
      </c>
      <c r="BT2165" s="297">
        <v>48297</v>
      </c>
      <c r="BU2165" s="294">
        <v>36742.74</v>
      </c>
      <c r="BV2165" s="294">
        <v>63.82</v>
      </c>
      <c r="BW2165" s="294">
        <v>0</v>
      </c>
    </row>
    <row r="2166" spans="1:75" s="289" customFormat="1" ht="18.2" customHeight="1" x14ac:dyDescent="0.15">
      <c r="A2166" s="298">
        <v>2164</v>
      </c>
      <c r="B2166" s="299" t="s">
        <v>305</v>
      </c>
      <c r="C2166" s="299" t="s">
        <v>306</v>
      </c>
      <c r="D2166" s="313">
        <v>45170</v>
      </c>
      <c r="E2166" s="300" t="s">
        <v>3211</v>
      </c>
      <c r="F2166" s="309">
        <v>158</v>
      </c>
      <c r="G2166" s="309">
        <v>157</v>
      </c>
      <c r="H2166" s="302">
        <v>78974.97</v>
      </c>
      <c r="I2166" s="302">
        <v>46476.02</v>
      </c>
      <c r="J2166" s="302">
        <v>0</v>
      </c>
      <c r="K2166" s="302">
        <v>125450.99</v>
      </c>
      <c r="L2166" s="302">
        <v>515.48</v>
      </c>
      <c r="M2166" s="302">
        <v>0</v>
      </c>
      <c r="N2166" s="302">
        <v>0</v>
      </c>
      <c r="O2166" s="302">
        <v>0</v>
      </c>
      <c r="P2166" s="302">
        <v>0</v>
      </c>
      <c r="Q2166" s="302">
        <v>0</v>
      </c>
      <c r="R2166" s="302">
        <v>125450.99</v>
      </c>
      <c r="S2166" s="302">
        <v>131305.87</v>
      </c>
      <c r="T2166" s="302">
        <v>618.64</v>
      </c>
      <c r="U2166" s="302">
        <v>0</v>
      </c>
      <c r="V2166" s="302">
        <v>0</v>
      </c>
      <c r="W2166" s="302">
        <v>0</v>
      </c>
      <c r="X2166" s="302">
        <v>0</v>
      </c>
      <c r="Y2166" s="302">
        <v>0</v>
      </c>
      <c r="Z2166" s="302">
        <v>131924.51</v>
      </c>
      <c r="AA2166" s="302">
        <v>0</v>
      </c>
      <c r="AB2166" s="302">
        <v>0</v>
      </c>
      <c r="AC2166" s="302">
        <v>0</v>
      </c>
      <c r="AD2166" s="302">
        <v>0</v>
      </c>
      <c r="AE2166" s="302">
        <v>0</v>
      </c>
      <c r="AF2166" s="302">
        <v>0</v>
      </c>
      <c r="AG2166" s="302">
        <v>0</v>
      </c>
      <c r="AH2166" s="302">
        <v>0</v>
      </c>
      <c r="AI2166" s="302">
        <v>0</v>
      </c>
      <c r="AJ2166" s="302">
        <v>0</v>
      </c>
      <c r="AK2166" s="302">
        <v>0</v>
      </c>
      <c r="AL2166" s="302">
        <v>0</v>
      </c>
      <c r="AM2166" s="302">
        <v>0</v>
      </c>
      <c r="AN2166" s="302">
        <v>0</v>
      </c>
      <c r="AO2166" s="302">
        <v>0</v>
      </c>
      <c r="AP2166" s="302">
        <v>0</v>
      </c>
      <c r="AQ2166" s="302">
        <v>0</v>
      </c>
      <c r="AR2166" s="302">
        <v>0</v>
      </c>
      <c r="AS2166" s="302">
        <v>0</v>
      </c>
      <c r="AT2166" s="295">
        <f t="shared" si="33"/>
        <v>0</v>
      </c>
      <c r="AU2166" s="302">
        <v>46991.5</v>
      </c>
      <c r="AV2166" s="302">
        <v>131924.51</v>
      </c>
      <c r="AW2166" s="303">
        <v>102</v>
      </c>
      <c r="AX2166" s="303">
        <v>300</v>
      </c>
      <c r="AY2166" s="302">
        <v>557999.98</v>
      </c>
      <c r="AZ2166" s="302">
        <v>130846.55</v>
      </c>
      <c r="BA2166" s="301">
        <v>89.892474000000007</v>
      </c>
      <c r="BB2166" s="301">
        <v>86.185687409024197</v>
      </c>
      <c r="BC2166" s="301">
        <v>9.4</v>
      </c>
      <c r="BD2166" s="301"/>
      <c r="BE2166" s="300" t="s">
        <v>4204</v>
      </c>
      <c r="BF2166" s="298"/>
      <c r="BG2166" s="300" t="s">
        <v>326</v>
      </c>
      <c r="BH2166" s="300" t="s">
        <v>217</v>
      </c>
      <c r="BI2166" s="300" t="s">
        <v>623</v>
      </c>
      <c r="BJ2166" s="300" t="s">
        <v>4205</v>
      </c>
      <c r="BK2166" s="299" t="s">
        <v>175</v>
      </c>
      <c r="BL2166" s="301">
        <v>982418.74598503998</v>
      </c>
      <c r="BM2166" s="299" t="s">
        <v>309</v>
      </c>
      <c r="BN2166" s="301"/>
      <c r="BO2166" s="304">
        <v>39167</v>
      </c>
      <c r="BP2166" s="304">
        <v>48299</v>
      </c>
      <c r="BQ2166" s="297" t="s">
        <v>944</v>
      </c>
      <c r="BR2166" s="297" t="s">
        <v>4781</v>
      </c>
      <c r="BS2166" s="297">
        <v>39167</v>
      </c>
      <c r="BT2166" s="297">
        <v>48299</v>
      </c>
      <c r="BU2166" s="301">
        <v>42523.49</v>
      </c>
      <c r="BV2166" s="301">
        <v>50.11</v>
      </c>
      <c r="BW2166" s="301">
        <v>0</v>
      </c>
    </row>
    <row r="2167" spans="1:75" s="289" customFormat="1" ht="18.2" customHeight="1" x14ac:dyDescent="0.15">
      <c r="A2167" s="291">
        <v>2165</v>
      </c>
      <c r="B2167" s="292" t="s">
        <v>305</v>
      </c>
      <c r="C2167" s="292" t="s">
        <v>306</v>
      </c>
      <c r="D2167" s="312">
        <v>45170</v>
      </c>
      <c r="E2167" s="293" t="s">
        <v>3212</v>
      </c>
      <c r="F2167" s="308">
        <v>148</v>
      </c>
      <c r="G2167" s="308">
        <v>147</v>
      </c>
      <c r="H2167" s="295">
        <v>57118.98</v>
      </c>
      <c r="I2167" s="295">
        <v>30847.41</v>
      </c>
      <c r="J2167" s="295">
        <v>0</v>
      </c>
      <c r="K2167" s="295">
        <v>87966.39</v>
      </c>
      <c r="L2167" s="295">
        <v>355.86</v>
      </c>
      <c r="M2167" s="295">
        <v>0</v>
      </c>
      <c r="N2167" s="295">
        <v>0</v>
      </c>
      <c r="O2167" s="295">
        <v>0</v>
      </c>
      <c r="P2167" s="295">
        <v>0</v>
      </c>
      <c r="Q2167" s="295">
        <v>0</v>
      </c>
      <c r="R2167" s="295">
        <v>87966.39</v>
      </c>
      <c r="S2167" s="295">
        <v>87935.94</v>
      </c>
      <c r="T2167" s="295">
        <v>452.19</v>
      </c>
      <c r="U2167" s="295">
        <v>0</v>
      </c>
      <c r="V2167" s="295">
        <v>0</v>
      </c>
      <c r="W2167" s="295">
        <v>0</v>
      </c>
      <c r="X2167" s="295">
        <v>0</v>
      </c>
      <c r="Y2167" s="295">
        <v>0</v>
      </c>
      <c r="Z2167" s="295">
        <v>88388.13</v>
      </c>
      <c r="AA2167" s="295">
        <v>0</v>
      </c>
      <c r="AB2167" s="295">
        <v>0</v>
      </c>
      <c r="AC2167" s="295">
        <v>0</v>
      </c>
      <c r="AD2167" s="295">
        <v>0</v>
      </c>
      <c r="AE2167" s="295">
        <v>0</v>
      </c>
      <c r="AF2167" s="295">
        <v>0</v>
      </c>
      <c r="AG2167" s="295">
        <v>0</v>
      </c>
      <c r="AH2167" s="295">
        <v>0</v>
      </c>
      <c r="AI2167" s="295">
        <v>0</v>
      </c>
      <c r="AJ2167" s="295">
        <v>0</v>
      </c>
      <c r="AK2167" s="295">
        <v>0</v>
      </c>
      <c r="AL2167" s="295">
        <v>0</v>
      </c>
      <c r="AM2167" s="295">
        <v>0</v>
      </c>
      <c r="AN2167" s="295">
        <v>0</v>
      </c>
      <c r="AO2167" s="295">
        <v>0</v>
      </c>
      <c r="AP2167" s="295">
        <v>0</v>
      </c>
      <c r="AQ2167" s="295">
        <v>0</v>
      </c>
      <c r="AR2167" s="295">
        <v>0</v>
      </c>
      <c r="AS2167" s="295">
        <v>0</v>
      </c>
      <c r="AT2167" s="295">
        <f t="shared" si="33"/>
        <v>0</v>
      </c>
      <c r="AU2167" s="295">
        <v>31203.27</v>
      </c>
      <c r="AV2167" s="295">
        <v>88388.13</v>
      </c>
      <c r="AW2167" s="296">
        <v>103</v>
      </c>
      <c r="AX2167" s="296">
        <v>300</v>
      </c>
      <c r="AY2167" s="295">
        <v>398200</v>
      </c>
      <c r="AZ2167" s="295">
        <v>92486.34</v>
      </c>
      <c r="BA2167" s="294">
        <v>89.073335</v>
      </c>
      <c r="BB2167" s="294">
        <v>84.720183815368301</v>
      </c>
      <c r="BC2167" s="294">
        <v>9.5</v>
      </c>
      <c r="BD2167" s="294"/>
      <c r="BE2167" s="293" t="s">
        <v>4204</v>
      </c>
      <c r="BF2167" s="291"/>
      <c r="BG2167" s="293" t="s">
        <v>307</v>
      </c>
      <c r="BH2167" s="293" t="s">
        <v>222</v>
      </c>
      <c r="BI2167" s="293" t="s">
        <v>308</v>
      </c>
      <c r="BJ2167" s="293" t="s">
        <v>4205</v>
      </c>
      <c r="BK2167" s="292" t="s">
        <v>175</v>
      </c>
      <c r="BL2167" s="294">
        <v>688873.24486344005</v>
      </c>
      <c r="BM2167" s="292" t="s">
        <v>309</v>
      </c>
      <c r="BN2167" s="294"/>
      <c r="BO2167" s="297">
        <v>39175</v>
      </c>
      <c r="BP2167" s="297">
        <v>48307</v>
      </c>
      <c r="BQ2167" s="297" t="s">
        <v>955</v>
      </c>
      <c r="BR2167" s="297" t="s">
        <v>4778</v>
      </c>
      <c r="BS2167" s="297">
        <v>39175</v>
      </c>
      <c r="BT2167" s="297">
        <v>48307</v>
      </c>
      <c r="BU2167" s="294">
        <v>32876.89</v>
      </c>
      <c r="BV2167" s="294">
        <v>64.23</v>
      </c>
      <c r="BW2167" s="294">
        <v>0</v>
      </c>
    </row>
    <row r="2168" spans="1:75" s="289" customFormat="1" ht="18.2" customHeight="1" x14ac:dyDescent="0.15">
      <c r="A2168" s="298">
        <v>2166</v>
      </c>
      <c r="B2168" s="299" t="s">
        <v>305</v>
      </c>
      <c r="C2168" s="299" t="s">
        <v>306</v>
      </c>
      <c r="D2168" s="313">
        <v>45170</v>
      </c>
      <c r="E2168" s="300" t="s">
        <v>3213</v>
      </c>
      <c r="F2168" s="309">
        <v>155</v>
      </c>
      <c r="G2168" s="309">
        <v>154</v>
      </c>
      <c r="H2168" s="302">
        <v>94775.01</v>
      </c>
      <c r="I2168" s="302">
        <v>57423.839999999997</v>
      </c>
      <c r="J2168" s="302">
        <v>0</v>
      </c>
      <c r="K2168" s="302">
        <v>152198.85</v>
      </c>
      <c r="L2168" s="302">
        <v>643.25</v>
      </c>
      <c r="M2168" s="302">
        <v>0</v>
      </c>
      <c r="N2168" s="302">
        <v>0</v>
      </c>
      <c r="O2168" s="302">
        <v>0</v>
      </c>
      <c r="P2168" s="302">
        <v>0</v>
      </c>
      <c r="Q2168" s="302">
        <v>0</v>
      </c>
      <c r="R2168" s="302">
        <v>152198.85</v>
      </c>
      <c r="S2168" s="302">
        <v>154955.37</v>
      </c>
      <c r="T2168" s="302">
        <v>742.4</v>
      </c>
      <c r="U2168" s="302">
        <v>0</v>
      </c>
      <c r="V2168" s="302">
        <v>0</v>
      </c>
      <c r="W2168" s="302">
        <v>0</v>
      </c>
      <c r="X2168" s="302">
        <v>0</v>
      </c>
      <c r="Y2168" s="302">
        <v>0</v>
      </c>
      <c r="Z2168" s="302">
        <v>155697.76999999999</v>
      </c>
      <c r="AA2168" s="302">
        <v>0</v>
      </c>
      <c r="AB2168" s="302">
        <v>0</v>
      </c>
      <c r="AC2168" s="302">
        <v>0</v>
      </c>
      <c r="AD2168" s="302">
        <v>0</v>
      </c>
      <c r="AE2168" s="302">
        <v>0</v>
      </c>
      <c r="AF2168" s="302">
        <v>0</v>
      </c>
      <c r="AG2168" s="302">
        <v>0</v>
      </c>
      <c r="AH2168" s="302">
        <v>0</v>
      </c>
      <c r="AI2168" s="302">
        <v>0</v>
      </c>
      <c r="AJ2168" s="302">
        <v>0</v>
      </c>
      <c r="AK2168" s="302">
        <v>0</v>
      </c>
      <c r="AL2168" s="302">
        <v>0</v>
      </c>
      <c r="AM2168" s="302">
        <v>0</v>
      </c>
      <c r="AN2168" s="302">
        <v>0</v>
      </c>
      <c r="AO2168" s="302">
        <v>0</v>
      </c>
      <c r="AP2168" s="302">
        <v>0</v>
      </c>
      <c r="AQ2168" s="302">
        <v>0</v>
      </c>
      <c r="AR2168" s="302">
        <v>0</v>
      </c>
      <c r="AS2168" s="302">
        <v>0</v>
      </c>
      <c r="AT2168" s="295">
        <f t="shared" si="33"/>
        <v>0</v>
      </c>
      <c r="AU2168" s="302">
        <v>58067.09</v>
      </c>
      <c r="AV2168" s="302">
        <v>155697.76999999999</v>
      </c>
      <c r="AW2168" s="303">
        <v>102</v>
      </c>
      <c r="AX2168" s="303">
        <v>300</v>
      </c>
      <c r="AY2168" s="302">
        <v>685000.01</v>
      </c>
      <c r="AZ2168" s="302">
        <v>159866.35999999999</v>
      </c>
      <c r="BA2168" s="301">
        <v>89.452555000000004</v>
      </c>
      <c r="BB2168" s="301">
        <v>85.162231757586497</v>
      </c>
      <c r="BC2168" s="301">
        <v>9.4</v>
      </c>
      <c r="BD2168" s="301"/>
      <c r="BE2168" s="300" t="s">
        <v>4204</v>
      </c>
      <c r="BF2168" s="298"/>
      <c r="BG2168" s="300" t="s">
        <v>326</v>
      </c>
      <c r="BH2168" s="300" t="s">
        <v>217</v>
      </c>
      <c r="BI2168" s="300" t="s">
        <v>496</v>
      </c>
      <c r="BJ2168" s="300" t="s">
        <v>4205</v>
      </c>
      <c r="BK2168" s="299" t="s">
        <v>175</v>
      </c>
      <c r="BL2168" s="301">
        <v>1191883.8054396</v>
      </c>
      <c r="BM2168" s="299" t="s">
        <v>309</v>
      </c>
      <c r="BN2168" s="301"/>
      <c r="BO2168" s="304">
        <v>39164</v>
      </c>
      <c r="BP2168" s="304">
        <v>48296</v>
      </c>
      <c r="BQ2168" s="297" t="s">
        <v>954</v>
      </c>
      <c r="BR2168" s="297" t="s">
        <v>4795</v>
      </c>
      <c r="BS2168" s="297">
        <v>39164</v>
      </c>
      <c r="BT2168" s="297">
        <v>48296</v>
      </c>
      <c r="BU2168" s="301">
        <v>50983.22</v>
      </c>
      <c r="BV2168" s="301">
        <v>61.22</v>
      </c>
      <c r="BW2168" s="301">
        <v>0</v>
      </c>
    </row>
    <row r="2169" spans="1:75" s="289" customFormat="1" ht="18.2" customHeight="1" x14ac:dyDescent="0.15">
      <c r="A2169" s="291">
        <v>2167</v>
      </c>
      <c r="B2169" s="292" t="s">
        <v>305</v>
      </c>
      <c r="C2169" s="292" t="s">
        <v>306</v>
      </c>
      <c r="D2169" s="312">
        <v>45170</v>
      </c>
      <c r="E2169" s="293" t="s">
        <v>3214</v>
      </c>
      <c r="F2169" s="308">
        <v>162</v>
      </c>
      <c r="G2169" s="308">
        <v>161</v>
      </c>
      <c r="H2169" s="295">
        <v>56888.61</v>
      </c>
      <c r="I2169" s="295">
        <v>32483.5</v>
      </c>
      <c r="J2169" s="295">
        <v>0</v>
      </c>
      <c r="K2169" s="295">
        <v>89372.11</v>
      </c>
      <c r="L2169" s="295">
        <v>357.64</v>
      </c>
      <c r="M2169" s="295">
        <v>0</v>
      </c>
      <c r="N2169" s="295">
        <v>0</v>
      </c>
      <c r="O2169" s="295">
        <v>0</v>
      </c>
      <c r="P2169" s="295">
        <v>0</v>
      </c>
      <c r="Q2169" s="295">
        <v>0</v>
      </c>
      <c r="R2169" s="295">
        <v>89372.11</v>
      </c>
      <c r="S2169" s="295">
        <v>97606.11</v>
      </c>
      <c r="T2169" s="295">
        <v>450.37</v>
      </c>
      <c r="U2169" s="295">
        <v>0</v>
      </c>
      <c r="V2169" s="295">
        <v>0</v>
      </c>
      <c r="W2169" s="295">
        <v>0</v>
      </c>
      <c r="X2169" s="295">
        <v>0</v>
      </c>
      <c r="Y2169" s="295">
        <v>0</v>
      </c>
      <c r="Z2169" s="295">
        <v>98056.48</v>
      </c>
      <c r="AA2169" s="295">
        <v>0</v>
      </c>
      <c r="AB2169" s="295">
        <v>0</v>
      </c>
      <c r="AC2169" s="295">
        <v>0</v>
      </c>
      <c r="AD2169" s="295">
        <v>0</v>
      </c>
      <c r="AE2169" s="295">
        <v>0</v>
      </c>
      <c r="AF2169" s="295">
        <v>0</v>
      </c>
      <c r="AG2169" s="295">
        <v>0</v>
      </c>
      <c r="AH2169" s="295">
        <v>0</v>
      </c>
      <c r="AI2169" s="295">
        <v>0</v>
      </c>
      <c r="AJ2169" s="295">
        <v>0</v>
      </c>
      <c r="AK2169" s="295">
        <v>0</v>
      </c>
      <c r="AL2169" s="295">
        <v>0</v>
      </c>
      <c r="AM2169" s="295">
        <v>0</v>
      </c>
      <c r="AN2169" s="295">
        <v>0</v>
      </c>
      <c r="AO2169" s="295">
        <v>0</v>
      </c>
      <c r="AP2169" s="295">
        <v>0</v>
      </c>
      <c r="AQ2169" s="295">
        <v>0</v>
      </c>
      <c r="AR2169" s="295">
        <v>0</v>
      </c>
      <c r="AS2169" s="295">
        <v>0</v>
      </c>
      <c r="AT2169" s="295">
        <f t="shared" si="33"/>
        <v>0</v>
      </c>
      <c r="AU2169" s="295">
        <v>32841.14</v>
      </c>
      <c r="AV2169" s="295">
        <v>98056.48</v>
      </c>
      <c r="AW2169" s="296">
        <v>103</v>
      </c>
      <c r="AX2169" s="296">
        <v>300</v>
      </c>
      <c r="AY2169" s="295">
        <v>398200</v>
      </c>
      <c r="AZ2169" s="295">
        <v>92481.66</v>
      </c>
      <c r="BA2169" s="294">
        <v>89.073330999999996</v>
      </c>
      <c r="BB2169" s="294">
        <v>86.078380688651194</v>
      </c>
      <c r="BC2169" s="294">
        <v>9.5</v>
      </c>
      <c r="BD2169" s="294"/>
      <c r="BE2169" s="293" t="s">
        <v>4204</v>
      </c>
      <c r="BF2169" s="291"/>
      <c r="BG2169" s="293" t="s">
        <v>307</v>
      </c>
      <c r="BH2169" s="293" t="s">
        <v>222</v>
      </c>
      <c r="BI2169" s="293" t="s">
        <v>308</v>
      </c>
      <c r="BJ2169" s="293" t="s">
        <v>4205</v>
      </c>
      <c r="BK2169" s="292" t="s">
        <v>175</v>
      </c>
      <c r="BL2169" s="294">
        <v>699881.57313256001</v>
      </c>
      <c r="BM2169" s="292" t="s">
        <v>309</v>
      </c>
      <c r="BN2169" s="294"/>
      <c r="BO2169" s="297">
        <v>39176</v>
      </c>
      <c r="BP2169" s="297">
        <v>48308</v>
      </c>
      <c r="BQ2169" s="297" t="s">
        <v>955</v>
      </c>
      <c r="BR2169" s="297" t="s">
        <v>4778</v>
      </c>
      <c r="BS2169" s="297">
        <v>39176</v>
      </c>
      <c r="BT2169" s="297">
        <v>48308</v>
      </c>
      <c r="BU2169" s="294">
        <v>35978.800000000003</v>
      </c>
      <c r="BV2169" s="294">
        <v>64.22</v>
      </c>
      <c r="BW2169" s="294">
        <v>0</v>
      </c>
    </row>
    <row r="2170" spans="1:75" s="289" customFormat="1" ht="18.2" customHeight="1" x14ac:dyDescent="0.15">
      <c r="A2170" s="298">
        <v>2168</v>
      </c>
      <c r="B2170" s="299" t="s">
        <v>305</v>
      </c>
      <c r="C2170" s="299" t="s">
        <v>306</v>
      </c>
      <c r="D2170" s="313">
        <v>45170</v>
      </c>
      <c r="E2170" s="300" t="s">
        <v>3215</v>
      </c>
      <c r="F2170" s="309">
        <v>172</v>
      </c>
      <c r="G2170" s="309">
        <v>171</v>
      </c>
      <c r="H2170" s="302">
        <v>24666.54</v>
      </c>
      <c r="I2170" s="302">
        <v>47115.6</v>
      </c>
      <c r="J2170" s="302">
        <v>0</v>
      </c>
      <c r="K2170" s="302">
        <v>71782.14</v>
      </c>
      <c r="L2170" s="302">
        <v>478.88</v>
      </c>
      <c r="M2170" s="302">
        <v>0</v>
      </c>
      <c r="N2170" s="302">
        <v>0</v>
      </c>
      <c r="O2170" s="302">
        <v>0</v>
      </c>
      <c r="P2170" s="302">
        <v>0</v>
      </c>
      <c r="Q2170" s="302">
        <v>0</v>
      </c>
      <c r="R2170" s="302">
        <v>71782.14</v>
      </c>
      <c r="S2170" s="302">
        <v>65002.239999999998</v>
      </c>
      <c r="T2170" s="302">
        <v>176.78</v>
      </c>
      <c r="U2170" s="302">
        <v>0</v>
      </c>
      <c r="V2170" s="302">
        <v>0</v>
      </c>
      <c r="W2170" s="302">
        <v>0</v>
      </c>
      <c r="X2170" s="302">
        <v>0</v>
      </c>
      <c r="Y2170" s="302">
        <v>0</v>
      </c>
      <c r="Z2170" s="302">
        <v>65179.02</v>
      </c>
      <c r="AA2170" s="302">
        <v>0</v>
      </c>
      <c r="AB2170" s="302">
        <v>0</v>
      </c>
      <c r="AC2170" s="302">
        <v>0</v>
      </c>
      <c r="AD2170" s="302">
        <v>0</v>
      </c>
      <c r="AE2170" s="302">
        <v>0</v>
      </c>
      <c r="AF2170" s="302">
        <v>0</v>
      </c>
      <c r="AG2170" s="302">
        <v>0</v>
      </c>
      <c r="AH2170" s="302">
        <v>0</v>
      </c>
      <c r="AI2170" s="302">
        <v>0</v>
      </c>
      <c r="AJ2170" s="302">
        <v>0</v>
      </c>
      <c r="AK2170" s="302">
        <v>0</v>
      </c>
      <c r="AL2170" s="302">
        <v>0</v>
      </c>
      <c r="AM2170" s="302">
        <v>0</v>
      </c>
      <c r="AN2170" s="302">
        <v>0</v>
      </c>
      <c r="AO2170" s="302">
        <v>0</v>
      </c>
      <c r="AP2170" s="302">
        <v>0</v>
      </c>
      <c r="AQ2170" s="302">
        <v>0</v>
      </c>
      <c r="AR2170" s="302">
        <v>0</v>
      </c>
      <c r="AS2170" s="302">
        <v>0</v>
      </c>
      <c r="AT2170" s="295">
        <f t="shared" si="33"/>
        <v>0</v>
      </c>
      <c r="AU2170" s="302">
        <v>47594.48</v>
      </c>
      <c r="AV2170" s="302">
        <v>65179.02</v>
      </c>
      <c r="AW2170" s="303">
        <v>43</v>
      </c>
      <c r="AX2170" s="303">
        <v>240</v>
      </c>
      <c r="AY2170" s="302">
        <v>343000.02</v>
      </c>
      <c r="AZ2170" s="302">
        <v>75003.95</v>
      </c>
      <c r="BA2170" s="301">
        <v>83.965016000000006</v>
      </c>
      <c r="BB2170" s="301">
        <v>80.358281578693393</v>
      </c>
      <c r="BC2170" s="301">
        <v>8.6</v>
      </c>
      <c r="BD2170" s="301"/>
      <c r="BE2170" s="300" t="s">
        <v>4204</v>
      </c>
      <c r="BF2170" s="298"/>
      <c r="BG2170" s="300" t="s">
        <v>360</v>
      </c>
      <c r="BH2170" s="300" t="s">
        <v>232</v>
      </c>
      <c r="BI2170" s="300" t="s">
        <v>866</v>
      </c>
      <c r="BJ2170" s="300" t="s">
        <v>4205</v>
      </c>
      <c r="BK2170" s="299" t="s">
        <v>175</v>
      </c>
      <c r="BL2170" s="301">
        <v>562132.82942544005</v>
      </c>
      <c r="BM2170" s="299" t="s">
        <v>309</v>
      </c>
      <c r="BN2170" s="301"/>
      <c r="BO2170" s="304">
        <v>39189</v>
      </c>
      <c r="BP2170" s="304">
        <v>46494</v>
      </c>
      <c r="BQ2170" s="297" t="s">
        <v>1021</v>
      </c>
      <c r="BR2170" s="297" t="s">
        <v>4799</v>
      </c>
      <c r="BS2170" s="297">
        <v>39189</v>
      </c>
      <c r="BT2170" s="297">
        <v>46494</v>
      </c>
      <c r="BU2170" s="301">
        <v>29375.65</v>
      </c>
      <c r="BV2170" s="301">
        <v>48.74</v>
      </c>
      <c r="BW2170" s="301">
        <v>0</v>
      </c>
    </row>
    <row r="2171" spans="1:75" s="289" customFormat="1" ht="18.2" customHeight="1" x14ac:dyDescent="0.15">
      <c r="A2171" s="291">
        <v>2169</v>
      </c>
      <c r="B2171" s="292" t="s">
        <v>305</v>
      </c>
      <c r="C2171" s="292" t="s">
        <v>306</v>
      </c>
      <c r="D2171" s="312">
        <v>45170</v>
      </c>
      <c r="E2171" s="293" t="s">
        <v>3216</v>
      </c>
      <c r="F2171" s="308">
        <v>124</v>
      </c>
      <c r="G2171" s="308">
        <v>123</v>
      </c>
      <c r="H2171" s="295">
        <v>93444.69</v>
      </c>
      <c r="I2171" s="295">
        <v>51487.5</v>
      </c>
      <c r="J2171" s="295">
        <v>0</v>
      </c>
      <c r="K2171" s="295">
        <v>144932.19</v>
      </c>
      <c r="L2171" s="295">
        <v>653.66999999999996</v>
      </c>
      <c r="M2171" s="295">
        <v>0</v>
      </c>
      <c r="N2171" s="295">
        <v>0</v>
      </c>
      <c r="O2171" s="295">
        <v>0</v>
      </c>
      <c r="P2171" s="295">
        <v>0</v>
      </c>
      <c r="Q2171" s="295">
        <v>0</v>
      </c>
      <c r="R2171" s="295">
        <v>144932.19</v>
      </c>
      <c r="S2171" s="295">
        <v>118947.45</v>
      </c>
      <c r="T2171" s="295">
        <v>731.98</v>
      </c>
      <c r="U2171" s="295">
        <v>0</v>
      </c>
      <c r="V2171" s="295">
        <v>0</v>
      </c>
      <c r="W2171" s="295">
        <v>0</v>
      </c>
      <c r="X2171" s="295">
        <v>0</v>
      </c>
      <c r="Y2171" s="295">
        <v>0</v>
      </c>
      <c r="Z2171" s="295">
        <v>119679.43</v>
      </c>
      <c r="AA2171" s="295">
        <v>0</v>
      </c>
      <c r="AB2171" s="295">
        <v>0</v>
      </c>
      <c r="AC2171" s="295">
        <v>0</v>
      </c>
      <c r="AD2171" s="295">
        <v>0</v>
      </c>
      <c r="AE2171" s="295">
        <v>0</v>
      </c>
      <c r="AF2171" s="295">
        <v>0</v>
      </c>
      <c r="AG2171" s="295">
        <v>0</v>
      </c>
      <c r="AH2171" s="295">
        <v>0</v>
      </c>
      <c r="AI2171" s="295">
        <v>0</v>
      </c>
      <c r="AJ2171" s="295">
        <v>0</v>
      </c>
      <c r="AK2171" s="295">
        <v>0</v>
      </c>
      <c r="AL2171" s="295">
        <v>0</v>
      </c>
      <c r="AM2171" s="295">
        <v>0</v>
      </c>
      <c r="AN2171" s="295">
        <v>0</v>
      </c>
      <c r="AO2171" s="295">
        <v>0</v>
      </c>
      <c r="AP2171" s="295">
        <v>0</v>
      </c>
      <c r="AQ2171" s="295">
        <v>0</v>
      </c>
      <c r="AR2171" s="295">
        <v>0</v>
      </c>
      <c r="AS2171" s="295">
        <v>0</v>
      </c>
      <c r="AT2171" s="295">
        <f t="shared" si="33"/>
        <v>0</v>
      </c>
      <c r="AU2171" s="295">
        <v>52141.17</v>
      </c>
      <c r="AV2171" s="295">
        <v>119679.43</v>
      </c>
      <c r="AW2171" s="296">
        <v>102</v>
      </c>
      <c r="AX2171" s="296">
        <v>300</v>
      </c>
      <c r="AY2171" s="295">
        <v>685000.01</v>
      </c>
      <c r="AZ2171" s="295">
        <v>159866.35999999999</v>
      </c>
      <c r="BA2171" s="294">
        <v>89.452555000000004</v>
      </c>
      <c r="BB2171" s="294">
        <v>81.096202460889501</v>
      </c>
      <c r="BC2171" s="294">
        <v>9.4</v>
      </c>
      <c r="BD2171" s="294"/>
      <c r="BE2171" s="293" t="s">
        <v>4204</v>
      </c>
      <c r="BF2171" s="291"/>
      <c r="BG2171" s="293" t="s">
        <v>326</v>
      </c>
      <c r="BH2171" s="293" t="s">
        <v>217</v>
      </c>
      <c r="BI2171" s="293" t="s">
        <v>496</v>
      </c>
      <c r="BJ2171" s="293" t="s">
        <v>4205</v>
      </c>
      <c r="BK2171" s="292" t="s">
        <v>175</v>
      </c>
      <c r="BL2171" s="294">
        <v>1134977.8933802401</v>
      </c>
      <c r="BM2171" s="292" t="s">
        <v>309</v>
      </c>
      <c r="BN2171" s="294"/>
      <c r="BO2171" s="297">
        <v>39164</v>
      </c>
      <c r="BP2171" s="297">
        <v>48296</v>
      </c>
      <c r="BQ2171" s="297" t="s">
        <v>4123</v>
      </c>
      <c r="BR2171" s="297" t="s">
        <v>4760</v>
      </c>
      <c r="BS2171" s="297">
        <v>39164</v>
      </c>
      <c r="BT2171" s="297">
        <v>48296</v>
      </c>
      <c r="BU2171" s="294">
        <v>40953.17</v>
      </c>
      <c r="BV2171" s="294">
        <v>61.22</v>
      </c>
      <c r="BW2171" s="294">
        <v>0</v>
      </c>
    </row>
    <row r="2172" spans="1:75" s="289" customFormat="1" ht="18.2" customHeight="1" x14ac:dyDescent="0.15">
      <c r="A2172" s="298">
        <v>2170</v>
      </c>
      <c r="B2172" s="299" t="s">
        <v>305</v>
      </c>
      <c r="C2172" s="299" t="s">
        <v>306</v>
      </c>
      <c r="D2172" s="313">
        <v>45170</v>
      </c>
      <c r="E2172" s="300" t="s">
        <v>3217</v>
      </c>
      <c r="F2172" s="309">
        <v>144</v>
      </c>
      <c r="G2172" s="309">
        <v>144</v>
      </c>
      <c r="H2172" s="302">
        <v>0</v>
      </c>
      <c r="I2172" s="302">
        <v>143948.35</v>
      </c>
      <c r="J2172" s="302">
        <v>0</v>
      </c>
      <c r="K2172" s="302">
        <v>143948.35</v>
      </c>
      <c r="L2172" s="302">
        <v>0</v>
      </c>
      <c r="M2172" s="302">
        <v>0</v>
      </c>
      <c r="N2172" s="302">
        <v>0</v>
      </c>
      <c r="O2172" s="302">
        <v>0</v>
      </c>
      <c r="P2172" s="302">
        <v>0</v>
      </c>
      <c r="Q2172" s="302">
        <v>0</v>
      </c>
      <c r="R2172" s="302">
        <v>143948.35</v>
      </c>
      <c r="S2172" s="302">
        <v>97824.72</v>
      </c>
      <c r="T2172" s="302">
        <v>0</v>
      </c>
      <c r="U2172" s="302">
        <v>0</v>
      </c>
      <c r="V2172" s="302">
        <v>0</v>
      </c>
      <c r="W2172" s="302">
        <v>0</v>
      </c>
      <c r="X2172" s="302">
        <v>0</v>
      </c>
      <c r="Y2172" s="302">
        <v>0</v>
      </c>
      <c r="Z2172" s="302">
        <v>97824.72</v>
      </c>
      <c r="AA2172" s="302">
        <v>0</v>
      </c>
      <c r="AB2172" s="302">
        <v>0</v>
      </c>
      <c r="AC2172" s="302">
        <v>0</v>
      </c>
      <c r="AD2172" s="302">
        <v>0</v>
      </c>
      <c r="AE2172" s="302">
        <v>0</v>
      </c>
      <c r="AF2172" s="302">
        <v>0</v>
      </c>
      <c r="AG2172" s="302">
        <v>0</v>
      </c>
      <c r="AH2172" s="302">
        <v>0</v>
      </c>
      <c r="AI2172" s="302">
        <v>0</v>
      </c>
      <c r="AJ2172" s="302">
        <v>0</v>
      </c>
      <c r="AK2172" s="302">
        <v>0</v>
      </c>
      <c r="AL2172" s="302">
        <v>0</v>
      </c>
      <c r="AM2172" s="302">
        <v>0</v>
      </c>
      <c r="AN2172" s="302">
        <v>0</v>
      </c>
      <c r="AO2172" s="302">
        <v>0</v>
      </c>
      <c r="AP2172" s="302">
        <v>0</v>
      </c>
      <c r="AQ2172" s="302">
        <v>0</v>
      </c>
      <c r="AR2172" s="302">
        <v>0</v>
      </c>
      <c r="AS2172" s="302">
        <v>0</v>
      </c>
      <c r="AT2172" s="295">
        <f t="shared" si="33"/>
        <v>0</v>
      </c>
      <c r="AU2172" s="302">
        <v>143948.35</v>
      </c>
      <c r="AV2172" s="302">
        <v>97824.72</v>
      </c>
      <c r="AW2172" s="303">
        <v>0</v>
      </c>
      <c r="AX2172" s="303">
        <v>180</v>
      </c>
      <c r="AY2172" s="302">
        <v>722499.99</v>
      </c>
      <c r="AZ2172" s="302">
        <v>160786.59</v>
      </c>
      <c r="BA2172" s="301">
        <v>85.328721000000002</v>
      </c>
      <c r="BB2172" s="301">
        <v>76.392742675619601</v>
      </c>
      <c r="BC2172" s="301">
        <v>9.5</v>
      </c>
      <c r="BD2172" s="301"/>
      <c r="BE2172" s="300" t="s">
        <v>4204</v>
      </c>
      <c r="BF2172" s="298"/>
      <c r="BG2172" s="300" t="s">
        <v>326</v>
      </c>
      <c r="BH2172" s="300" t="s">
        <v>217</v>
      </c>
      <c r="BI2172" s="300" t="s">
        <v>496</v>
      </c>
      <c r="BJ2172" s="300" t="s">
        <v>4205</v>
      </c>
      <c r="BK2172" s="299" t="s">
        <v>175</v>
      </c>
      <c r="BL2172" s="301">
        <v>1127273.3478916001</v>
      </c>
      <c r="BM2172" s="299" t="s">
        <v>309</v>
      </c>
      <c r="BN2172" s="301"/>
      <c r="BO2172" s="304">
        <v>39171</v>
      </c>
      <c r="BP2172" s="304">
        <v>44650</v>
      </c>
      <c r="BQ2172" s="297" t="s">
        <v>936</v>
      </c>
      <c r="BR2172" s="297" t="s">
        <v>4769</v>
      </c>
      <c r="BS2172" s="297">
        <v>39171</v>
      </c>
      <c r="BT2172" s="297">
        <v>44650</v>
      </c>
      <c r="BU2172" s="301">
        <v>52098.29</v>
      </c>
      <c r="BV2172" s="301">
        <v>0</v>
      </c>
      <c r="BW2172" s="301">
        <v>0</v>
      </c>
    </row>
    <row r="2173" spans="1:75" s="289" customFormat="1" ht="18.2" customHeight="1" x14ac:dyDescent="0.15">
      <c r="A2173" s="291">
        <v>2171</v>
      </c>
      <c r="B2173" s="292" t="s">
        <v>305</v>
      </c>
      <c r="C2173" s="292" t="s">
        <v>306</v>
      </c>
      <c r="D2173" s="312">
        <v>45170</v>
      </c>
      <c r="E2173" s="293" t="s">
        <v>1043</v>
      </c>
      <c r="F2173" s="308">
        <v>179</v>
      </c>
      <c r="G2173" s="308">
        <v>178</v>
      </c>
      <c r="H2173" s="295">
        <v>99220.41</v>
      </c>
      <c r="I2173" s="295">
        <v>58884.05</v>
      </c>
      <c r="J2173" s="295">
        <v>0</v>
      </c>
      <c r="K2173" s="295">
        <v>158104.46</v>
      </c>
      <c r="L2173" s="295">
        <v>618.16</v>
      </c>
      <c r="M2173" s="295">
        <v>0</v>
      </c>
      <c r="N2173" s="295">
        <v>0</v>
      </c>
      <c r="O2173" s="295">
        <v>0</v>
      </c>
      <c r="P2173" s="295">
        <v>0</v>
      </c>
      <c r="Q2173" s="295">
        <v>0</v>
      </c>
      <c r="R2173" s="295">
        <v>158104.46</v>
      </c>
      <c r="S2173" s="295">
        <v>189700.59</v>
      </c>
      <c r="T2173" s="295">
        <v>785.49</v>
      </c>
      <c r="U2173" s="295">
        <v>0</v>
      </c>
      <c r="V2173" s="295">
        <v>0</v>
      </c>
      <c r="W2173" s="295">
        <v>0</v>
      </c>
      <c r="X2173" s="295">
        <v>0</v>
      </c>
      <c r="Y2173" s="295">
        <v>0</v>
      </c>
      <c r="Z2173" s="295">
        <v>190486.08</v>
      </c>
      <c r="AA2173" s="295">
        <v>0</v>
      </c>
      <c r="AB2173" s="295">
        <v>0</v>
      </c>
      <c r="AC2173" s="295">
        <v>0</v>
      </c>
      <c r="AD2173" s="295">
        <v>0</v>
      </c>
      <c r="AE2173" s="295">
        <v>0</v>
      </c>
      <c r="AF2173" s="295">
        <v>0</v>
      </c>
      <c r="AG2173" s="295">
        <v>0</v>
      </c>
      <c r="AH2173" s="295">
        <v>0</v>
      </c>
      <c r="AI2173" s="295">
        <v>0</v>
      </c>
      <c r="AJ2173" s="295">
        <v>0</v>
      </c>
      <c r="AK2173" s="295">
        <v>0</v>
      </c>
      <c r="AL2173" s="295">
        <v>0</v>
      </c>
      <c r="AM2173" s="295">
        <v>0</v>
      </c>
      <c r="AN2173" s="295">
        <v>0</v>
      </c>
      <c r="AO2173" s="295">
        <v>0</v>
      </c>
      <c r="AP2173" s="295">
        <v>0</v>
      </c>
      <c r="AQ2173" s="295">
        <v>0</v>
      </c>
      <c r="AR2173" s="295">
        <v>0</v>
      </c>
      <c r="AS2173" s="295">
        <v>0</v>
      </c>
      <c r="AT2173" s="295">
        <f t="shared" si="33"/>
        <v>0</v>
      </c>
      <c r="AU2173" s="295">
        <v>59502.21</v>
      </c>
      <c r="AV2173" s="295">
        <v>190486.08</v>
      </c>
      <c r="AW2173" s="296">
        <v>103</v>
      </c>
      <c r="AX2173" s="296">
        <v>300</v>
      </c>
      <c r="AY2173" s="295">
        <v>722499.99</v>
      </c>
      <c r="AZ2173" s="295">
        <v>160656.49</v>
      </c>
      <c r="BA2173" s="294">
        <v>85.328721000000002</v>
      </c>
      <c r="BB2173" s="294">
        <v>83.973273387185699</v>
      </c>
      <c r="BC2173" s="294">
        <v>9.5</v>
      </c>
      <c r="BD2173" s="294"/>
      <c r="BE2173" s="293" t="s">
        <v>4204</v>
      </c>
      <c r="BF2173" s="291"/>
      <c r="BG2173" s="293" t="s">
        <v>326</v>
      </c>
      <c r="BH2173" s="293" t="s">
        <v>217</v>
      </c>
      <c r="BI2173" s="293" t="s">
        <v>496</v>
      </c>
      <c r="BJ2173" s="293" t="s">
        <v>4205</v>
      </c>
      <c r="BK2173" s="292" t="s">
        <v>175</v>
      </c>
      <c r="BL2173" s="294">
        <v>1238131.20428816</v>
      </c>
      <c r="BM2173" s="292" t="s">
        <v>309</v>
      </c>
      <c r="BN2173" s="294"/>
      <c r="BO2173" s="297">
        <v>39184</v>
      </c>
      <c r="BP2173" s="297">
        <v>48316</v>
      </c>
      <c r="BQ2173" s="297" t="s">
        <v>943</v>
      </c>
      <c r="BR2173" s="297" t="s">
        <v>4785</v>
      </c>
      <c r="BS2173" s="297" t="s">
        <v>4742</v>
      </c>
      <c r="BT2173" s="297" t="s">
        <v>4742</v>
      </c>
      <c r="BU2173" s="294">
        <v>67464.149999999994</v>
      </c>
      <c r="BV2173" s="294">
        <v>111.57</v>
      </c>
      <c r="BW2173" s="294">
        <v>0</v>
      </c>
    </row>
    <row r="2174" spans="1:75" s="289" customFormat="1" ht="18.2" customHeight="1" x14ac:dyDescent="0.15">
      <c r="A2174" s="298">
        <v>2172</v>
      </c>
      <c r="B2174" s="299" t="s">
        <v>305</v>
      </c>
      <c r="C2174" s="299" t="s">
        <v>306</v>
      </c>
      <c r="D2174" s="313">
        <v>45170</v>
      </c>
      <c r="E2174" s="300" t="s">
        <v>3218</v>
      </c>
      <c r="F2174" s="309">
        <v>0</v>
      </c>
      <c r="G2174" s="309">
        <v>0</v>
      </c>
      <c r="H2174" s="302">
        <v>20409.96</v>
      </c>
      <c r="I2174" s="302">
        <v>0</v>
      </c>
      <c r="J2174" s="302">
        <v>0</v>
      </c>
      <c r="K2174" s="302">
        <v>20409.96</v>
      </c>
      <c r="L2174" s="302">
        <v>127.15</v>
      </c>
      <c r="M2174" s="302">
        <v>0</v>
      </c>
      <c r="N2174" s="302">
        <v>0</v>
      </c>
      <c r="O2174" s="302">
        <v>127.15</v>
      </c>
      <c r="P2174" s="302">
        <v>0</v>
      </c>
      <c r="Q2174" s="302">
        <v>0</v>
      </c>
      <c r="R2174" s="302">
        <v>20282.810000000001</v>
      </c>
      <c r="S2174" s="302">
        <v>0</v>
      </c>
      <c r="T2174" s="302">
        <v>161.58000000000001</v>
      </c>
      <c r="U2174" s="302">
        <v>0</v>
      </c>
      <c r="V2174" s="302">
        <v>0</v>
      </c>
      <c r="W2174" s="302">
        <v>161.58000000000001</v>
      </c>
      <c r="X2174" s="302">
        <v>0</v>
      </c>
      <c r="Y2174" s="302">
        <v>0</v>
      </c>
      <c r="Z2174" s="302">
        <v>0</v>
      </c>
      <c r="AA2174" s="302">
        <v>52.76</v>
      </c>
      <c r="AB2174" s="302">
        <v>0</v>
      </c>
      <c r="AC2174" s="302">
        <v>0</v>
      </c>
      <c r="AD2174" s="302">
        <v>0</v>
      </c>
      <c r="AE2174" s="302">
        <v>0</v>
      </c>
      <c r="AF2174" s="302">
        <v>-15.05</v>
      </c>
      <c r="AG2174" s="302">
        <v>17.07</v>
      </c>
      <c r="AH2174" s="302">
        <v>44.94</v>
      </c>
      <c r="AI2174" s="302">
        <v>0</v>
      </c>
      <c r="AJ2174" s="302">
        <v>0</v>
      </c>
      <c r="AK2174" s="302">
        <v>0</v>
      </c>
      <c r="AL2174" s="302">
        <v>0</v>
      </c>
      <c r="AM2174" s="302">
        <v>0</v>
      </c>
      <c r="AN2174" s="302">
        <v>0</v>
      </c>
      <c r="AO2174" s="302">
        <v>0</v>
      </c>
      <c r="AP2174" s="302">
        <v>2.1</v>
      </c>
      <c r="AQ2174" s="302">
        <v>0</v>
      </c>
      <c r="AR2174" s="302">
        <v>1.07</v>
      </c>
      <c r="AS2174" s="302">
        <v>0</v>
      </c>
      <c r="AT2174" s="295">
        <f t="shared" si="33"/>
        <v>389.48</v>
      </c>
      <c r="AU2174" s="302">
        <v>0</v>
      </c>
      <c r="AV2174" s="302">
        <v>0</v>
      </c>
      <c r="AW2174" s="303">
        <v>103</v>
      </c>
      <c r="AX2174" s="303">
        <v>300</v>
      </c>
      <c r="AY2174" s="302">
        <v>248500.01</v>
      </c>
      <c r="AZ2174" s="302">
        <v>33047.019999999997</v>
      </c>
      <c r="BA2174" s="301">
        <v>51.025354999999998</v>
      </c>
      <c r="BB2174" s="301">
        <v>31.317122713259799</v>
      </c>
      <c r="BC2174" s="301">
        <v>9.5</v>
      </c>
      <c r="BD2174" s="301"/>
      <c r="BE2174" s="300" t="s">
        <v>4204</v>
      </c>
      <c r="BF2174" s="298"/>
      <c r="BG2174" s="300" t="s">
        <v>317</v>
      </c>
      <c r="BH2174" s="300" t="s">
        <v>318</v>
      </c>
      <c r="BI2174" s="300" t="s">
        <v>498</v>
      </c>
      <c r="BJ2174" s="300" t="s">
        <v>103</v>
      </c>
      <c r="BK2174" s="299" t="s">
        <v>175</v>
      </c>
      <c r="BL2174" s="301">
        <v>158836.63225975999</v>
      </c>
      <c r="BM2174" s="299" t="s">
        <v>309</v>
      </c>
      <c r="BN2174" s="301"/>
      <c r="BO2174" s="304">
        <v>39183</v>
      </c>
      <c r="BP2174" s="304">
        <v>48315</v>
      </c>
      <c r="BQ2174" s="297" t="s">
        <v>929</v>
      </c>
      <c r="BR2174" s="297" t="s">
        <v>4777</v>
      </c>
      <c r="BS2174" s="297">
        <v>39183</v>
      </c>
      <c r="BT2174" s="297">
        <v>48315</v>
      </c>
      <c r="BU2174" s="301">
        <v>0</v>
      </c>
      <c r="BV2174" s="301">
        <v>52.76</v>
      </c>
      <c r="BW2174" s="301">
        <v>0</v>
      </c>
    </row>
    <row r="2175" spans="1:75" s="289" customFormat="1" ht="18.2" customHeight="1" x14ac:dyDescent="0.15">
      <c r="A2175" s="291">
        <v>2173</v>
      </c>
      <c r="B2175" s="292" t="s">
        <v>305</v>
      </c>
      <c r="C2175" s="292" t="s">
        <v>306</v>
      </c>
      <c r="D2175" s="312">
        <v>45170</v>
      </c>
      <c r="E2175" s="293" t="s">
        <v>3219</v>
      </c>
      <c r="F2175" s="308">
        <v>170</v>
      </c>
      <c r="G2175" s="308">
        <v>169</v>
      </c>
      <c r="H2175" s="295">
        <v>35803.4</v>
      </c>
      <c r="I2175" s="295">
        <v>21038.25</v>
      </c>
      <c r="J2175" s="295">
        <v>0</v>
      </c>
      <c r="K2175" s="295">
        <v>56841.65</v>
      </c>
      <c r="L2175" s="295">
        <v>226.23</v>
      </c>
      <c r="M2175" s="295">
        <v>0</v>
      </c>
      <c r="N2175" s="295">
        <v>0</v>
      </c>
      <c r="O2175" s="295">
        <v>0</v>
      </c>
      <c r="P2175" s="295">
        <v>0</v>
      </c>
      <c r="Q2175" s="295">
        <v>0</v>
      </c>
      <c r="R2175" s="295">
        <v>56841.65</v>
      </c>
      <c r="S2175" s="295">
        <v>64936.3</v>
      </c>
      <c r="T2175" s="295">
        <v>283.44</v>
      </c>
      <c r="U2175" s="295">
        <v>0</v>
      </c>
      <c r="V2175" s="295">
        <v>0</v>
      </c>
      <c r="W2175" s="295">
        <v>0</v>
      </c>
      <c r="X2175" s="295">
        <v>0</v>
      </c>
      <c r="Y2175" s="295">
        <v>0</v>
      </c>
      <c r="Z2175" s="295">
        <v>65219.74</v>
      </c>
      <c r="AA2175" s="295">
        <v>0</v>
      </c>
      <c r="AB2175" s="295">
        <v>0</v>
      </c>
      <c r="AC2175" s="295">
        <v>0</v>
      </c>
      <c r="AD2175" s="295">
        <v>0</v>
      </c>
      <c r="AE2175" s="295">
        <v>0</v>
      </c>
      <c r="AF2175" s="295">
        <v>0</v>
      </c>
      <c r="AG2175" s="295">
        <v>0</v>
      </c>
      <c r="AH2175" s="295">
        <v>0</v>
      </c>
      <c r="AI2175" s="295">
        <v>0</v>
      </c>
      <c r="AJ2175" s="295">
        <v>0</v>
      </c>
      <c r="AK2175" s="295">
        <v>0</v>
      </c>
      <c r="AL2175" s="295">
        <v>0</v>
      </c>
      <c r="AM2175" s="295">
        <v>0</v>
      </c>
      <c r="AN2175" s="295">
        <v>0</v>
      </c>
      <c r="AO2175" s="295">
        <v>0</v>
      </c>
      <c r="AP2175" s="295">
        <v>0</v>
      </c>
      <c r="AQ2175" s="295">
        <v>0</v>
      </c>
      <c r="AR2175" s="295">
        <v>0</v>
      </c>
      <c r="AS2175" s="295">
        <v>0</v>
      </c>
      <c r="AT2175" s="295">
        <f t="shared" si="33"/>
        <v>0</v>
      </c>
      <c r="AU2175" s="295">
        <v>21264.48</v>
      </c>
      <c r="AV2175" s="295">
        <v>65219.74</v>
      </c>
      <c r="AW2175" s="296">
        <v>102</v>
      </c>
      <c r="AX2175" s="296">
        <v>300</v>
      </c>
      <c r="AY2175" s="295">
        <v>248500.02</v>
      </c>
      <c r="AZ2175" s="295">
        <v>58335.05</v>
      </c>
      <c r="BA2175" s="294">
        <v>89.999988999999999</v>
      </c>
      <c r="BB2175" s="294">
        <v>87.695954228921494</v>
      </c>
      <c r="BC2175" s="294">
        <v>9.5</v>
      </c>
      <c r="BD2175" s="294"/>
      <c r="BE2175" s="293" t="s">
        <v>4204</v>
      </c>
      <c r="BF2175" s="291"/>
      <c r="BG2175" s="293" t="s">
        <v>317</v>
      </c>
      <c r="BH2175" s="293" t="s">
        <v>318</v>
      </c>
      <c r="BI2175" s="293" t="s">
        <v>498</v>
      </c>
      <c r="BJ2175" s="293" t="s">
        <v>4205</v>
      </c>
      <c r="BK2175" s="292" t="s">
        <v>175</v>
      </c>
      <c r="BL2175" s="294">
        <v>445132.41794840002</v>
      </c>
      <c r="BM2175" s="292" t="s">
        <v>309</v>
      </c>
      <c r="BN2175" s="294"/>
      <c r="BO2175" s="297">
        <v>39169</v>
      </c>
      <c r="BP2175" s="297">
        <v>48301</v>
      </c>
      <c r="BQ2175" s="297" t="s">
        <v>4033</v>
      </c>
      <c r="BR2175" s="297" t="s">
        <v>4759</v>
      </c>
      <c r="BS2175" s="297">
        <v>39169</v>
      </c>
      <c r="BT2175" s="297">
        <v>48301</v>
      </c>
      <c r="BU2175" s="294">
        <v>23498.93</v>
      </c>
      <c r="BV2175" s="294">
        <v>40.51</v>
      </c>
      <c r="BW2175" s="294">
        <v>0</v>
      </c>
    </row>
    <row r="2176" spans="1:75" s="289" customFormat="1" ht="18.2" customHeight="1" x14ac:dyDescent="0.15">
      <c r="A2176" s="298">
        <v>2174</v>
      </c>
      <c r="B2176" s="299" t="s">
        <v>305</v>
      </c>
      <c r="C2176" s="299" t="s">
        <v>306</v>
      </c>
      <c r="D2176" s="313">
        <v>45170</v>
      </c>
      <c r="E2176" s="300" t="s">
        <v>3220</v>
      </c>
      <c r="F2176" s="309">
        <v>164</v>
      </c>
      <c r="G2176" s="309">
        <v>163</v>
      </c>
      <c r="H2176" s="302">
        <v>19751.57</v>
      </c>
      <c r="I2176" s="302">
        <v>35400.83</v>
      </c>
      <c r="J2176" s="302">
        <v>0</v>
      </c>
      <c r="K2176" s="302">
        <v>55152.4</v>
      </c>
      <c r="L2176" s="302">
        <v>387.39</v>
      </c>
      <c r="M2176" s="302">
        <v>0</v>
      </c>
      <c r="N2176" s="302">
        <v>0</v>
      </c>
      <c r="O2176" s="302">
        <v>0</v>
      </c>
      <c r="P2176" s="302">
        <v>0</v>
      </c>
      <c r="Q2176" s="302">
        <v>0</v>
      </c>
      <c r="R2176" s="302">
        <v>55152.4</v>
      </c>
      <c r="S2176" s="302">
        <v>52990.06</v>
      </c>
      <c r="T2176" s="302">
        <v>156.37</v>
      </c>
      <c r="U2176" s="302">
        <v>0</v>
      </c>
      <c r="V2176" s="302">
        <v>0</v>
      </c>
      <c r="W2176" s="302">
        <v>0</v>
      </c>
      <c r="X2176" s="302">
        <v>0</v>
      </c>
      <c r="Y2176" s="302">
        <v>0</v>
      </c>
      <c r="Z2176" s="302">
        <v>53146.43</v>
      </c>
      <c r="AA2176" s="302">
        <v>0</v>
      </c>
      <c r="AB2176" s="302">
        <v>0</v>
      </c>
      <c r="AC2176" s="302">
        <v>0</v>
      </c>
      <c r="AD2176" s="302">
        <v>0</v>
      </c>
      <c r="AE2176" s="302">
        <v>0</v>
      </c>
      <c r="AF2176" s="302">
        <v>0</v>
      </c>
      <c r="AG2176" s="302">
        <v>0</v>
      </c>
      <c r="AH2176" s="302">
        <v>0</v>
      </c>
      <c r="AI2176" s="302">
        <v>0</v>
      </c>
      <c r="AJ2176" s="302">
        <v>0</v>
      </c>
      <c r="AK2176" s="302">
        <v>0</v>
      </c>
      <c r="AL2176" s="302">
        <v>0</v>
      </c>
      <c r="AM2176" s="302">
        <v>0</v>
      </c>
      <c r="AN2176" s="302">
        <v>0</v>
      </c>
      <c r="AO2176" s="302">
        <v>0</v>
      </c>
      <c r="AP2176" s="302">
        <v>0</v>
      </c>
      <c r="AQ2176" s="302">
        <v>0</v>
      </c>
      <c r="AR2176" s="302">
        <v>0</v>
      </c>
      <c r="AS2176" s="302">
        <v>0</v>
      </c>
      <c r="AT2176" s="295">
        <f t="shared" si="33"/>
        <v>0</v>
      </c>
      <c r="AU2176" s="302">
        <v>35788.22</v>
      </c>
      <c r="AV2176" s="302">
        <v>53146.43</v>
      </c>
      <c r="AW2176" s="303">
        <v>42</v>
      </c>
      <c r="AX2176" s="303">
        <v>240</v>
      </c>
      <c r="AY2176" s="302">
        <v>248500.02</v>
      </c>
      <c r="AZ2176" s="302">
        <v>58335.05</v>
      </c>
      <c r="BA2176" s="301">
        <v>89.999988999999999</v>
      </c>
      <c r="BB2176" s="301">
        <v>85.089759815472902</v>
      </c>
      <c r="BC2176" s="301">
        <v>9.5</v>
      </c>
      <c r="BD2176" s="301"/>
      <c r="BE2176" s="300" t="s">
        <v>4204</v>
      </c>
      <c r="BF2176" s="298"/>
      <c r="BG2176" s="300" t="s">
        <v>317</v>
      </c>
      <c r="BH2176" s="300" t="s">
        <v>318</v>
      </c>
      <c r="BI2176" s="300" t="s">
        <v>498</v>
      </c>
      <c r="BJ2176" s="300" t="s">
        <v>4205</v>
      </c>
      <c r="BK2176" s="299" t="s">
        <v>175</v>
      </c>
      <c r="BL2176" s="301">
        <v>431903.7390304</v>
      </c>
      <c r="BM2176" s="299" t="s">
        <v>309</v>
      </c>
      <c r="BN2176" s="301"/>
      <c r="BO2176" s="304">
        <v>39169</v>
      </c>
      <c r="BP2176" s="304">
        <v>46474</v>
      </c>
      <c r="BQ2176" s="297" t="s">
        <v>929</v>
      </c>
      <c r="BR2176" s="297" t="s">
        <v>4777</v>
      </c>
      <c r="BS2176" s="297">
        <v>39169</v>
      </c>
      <c r="BT2176" s="297">
        <v>46474</v>
      </c>
      <c r="BU2176" s="301">
        <v>22158.3</v>
      </c>
      <c r="BV2176" s="301">
        <v>38.61</v>
      </c>
      <c r="BW2176" s="301">
        <v>0</v>
      </c>
    </row>
    <row r="2177" spans="1:75" s="289" customFormat="1" ht="18.2" customHeight="1" x14ac:dyDescent="0.15">
      <c r="A2177" s="291">
        <v>2175</v>
      </c>
      <c r="B2177" s="292" t="s">
        <v>305</v>
      </c>
      <c r="C2177" s="292" t="s">
        <v>306</v>
      </c>
      <c r="D2177" s="312">
        <v>45170</v>
      </c>
      <c r="E2177" s="293" t="s">
        <v>3221</v>
      </c>
      <c r="F2177" s="308">
        <v>56</v>
      </c>
      <c r="G2177" s="308">
        <v>56</v>
      </c>
      <c r="H2177" s="295">
        <v>0</v>
      </c>
      <c r="I2177" s="295">
        <v>34414.519999999997</v>
      </c>
      <c r="J2177" s="295">
        <v>0</v>
      </c>
      <c r="K2177" s="295">
        <v>34414.519999999997</v>
      </c>
      <c r="L2177" s="295">
        <v>0</v>
      </c>
      <c r="M2177" s="295">
        <v>0</v>
      </c>
      <c r="N2177" s="295">
        <v>0</v>
      </c>
      <c r="O2177" s="295">
        <v>0</v>
      </c>
      <c r="P2177" s="295">
        <v>0</v>
      </c>
      <c r="Q2177" s="295">
        <v>0</v>
      </c>
      <c r="R2177" s="295">
        <v>34414.519999999997</v>
      </c>
      <c r="S2177" s="295">
        <v>7488.2</v>
      </c>
      <c r="T2177" s="295">
        <v>0</v>
      </c>
      <c r="U2177" s="295">
        <v>0</v>
      </c>
      <c r="V2177" s="295">
        <v>0</v>
      </c>
      <c r="W2177" s="295">
        <v>0</v>
      </c>
      <c r="X2177" s="295">
        <v>0</v>
      </c>
      <c r="Y2177" s="295">
        <v>0</v>
      </c>
      <c r="Z2177" s="295">
        <v>7488.2</v>
      </c>
      <c r="AA2177" s="295">
        <v>0</v>
      </c>
      <c r="AB2177" s="295">
        <v>0</v>
      </c>
      <c r="AC2177" s="295">
        <v>0</v>
      </c>
      <c r="AD2177" s="295">
        <v>0</v>
      </c>
      <c r="AE2177" s="295">
        <v>0</v>
      </c>
      <c r="AF2177" s="295">
        <v>0</v>
      </c>
      <c r="AG2177" s="295">
        <v>0</v>
      </c>
      <c r="AH2177" s="295">
        <v>0</v>
      </c>
      <c r="AI2177" s="295">
        <v>0</v>
      </c>
      <c r="AJ2177" s="295">
        <v>0</v>
      </c>
      <c r="AK2177" s="295">
        <v>0</v>
      </c>
      <c r="AL2177" s="295">
        <v>0</v>
      </c>
      <c r="AM2177" s="295">
        <v>0</v>
      </c>
      <c r="AN2177" s="295">
        <v>0</v>
      </c>
      <c r="AO2177" s="295">
        <v>0</v>
      </c>
      <c r="AP2177" s="295">
        <v>0</v>
      </c>
      <c r="AQ2177" s="295">
        <v>0</v>
      </c>
      <c r="AR2177" s="295">
        <v>0</v>
      </c>
      <c r="AS2177" s="295">
        <v>0</v>
      </c>
      <c r="AT2177" s="295">
        <f t="shared" si="33"/>
        <v>0</v>
      </c>
      <c r="AU2177" s="295">
        <v>34414.519999999997</v>
      </c>
      <c r="AV2177" s="295">
        <v>7488.2</v>
      </c>
      <c r="AW2177" s="296">
        <v>0</v>
      </c>
      <c r="AX2177" s="296">
        <v>180</v>
      </c>
      <c r="AY2177" s="295">
        <v>347999.99</v>
      </c>
      <c r="AZ2177" s="295">
        <v>75534.490000000005</v>
      </c>
      <c r="BA2177" s="294">
        <v>83.224142999999998</v>
      </c>
      <c r="BB2177" s="294">
        <v>37.918028357063903</v>
      </c>
      <c r="BC2177" s="294">
        <v>8.6</v>
      </c>
      <c r="BD2177" s="294"/>
      <c r="BE2177" s="293" t="s">
        <v>4204</v>
      </c>
      <c r="BF2177" s="291"/>
      <c r="BG2177" s="293" t="s">
        <v>360</v>
      </c>
      <c r="BH2177" s="293" t="s">
        <v>232</v>
      </c>
      <c r="BI2177" s="293" t="s">
        <v>369</v>
      </c>
      <c r="BJ2177" s="293" t="s">
        <v>4205</v>
      </c>
      <c r="BK2177" s="292" t="s">
        <v>175</v>
      </c>
      <c r="BL2177" s="294">
        <v>269503.40991391998</v>
      </c>
      <c r="BM2177" s="292" t="s">
        <v>309</v>
      </c>
      <c r="BN2177" s="294"/>
      <c r="BO2177" s="297">
        <v>39171</v>
      </c>
      <c r="BP2177" s="297">
        <v>44650</v>
      </c>
      <c r="BQ2177" s="297" t="s">
        <v>4033</v>
      </c>
      <c r="BR2177" s="297" t="s">
        <v>4759</v>
      </c>
      <c r="BS2177" s="297">
        <v>39171</v>
      </c>
      <c r="BT2177" s="297">
        <v>44650</v>
      </c>
      <c r="BU2177" s="294">
        <v>9439.2800000000007</v>
      </c>
      <c r="BV2177" s="294">
        <v>0</v>
      </c>
      <c r="BW2177" s="294">
        <v>0</v>
      </c>
    </row>
    <row r="2178" spans="1:75" s="289" customFormat="1" ht="18.2" customHeight="1" x14ac:dyDescent="0.15">
      <c r="A2178" s="298">
        <v>2176</v>
      </c>
      <c r="B2178" s="299" t="s">
        <v>305</v>
      </c>
      <c r="C2178" s="299" t="s">
        <v>306</v>
      </c>
      <c r="D2178" s="313">
        <v>45170</v>
      </c>
      <c r="E2178" s="300" t="s">
        <v>3222</v>
      </c>
      <c r="F2178" s="309">
        <v>110</v>
      </c>
      <c r="G2178" s="309">
        <v>109</v>
      </c>
      <c r="H2178" s="302">
        <v>44758.79</v>
      </c>
      <c r="I2178" s="302">
        <v>21978.37</v>
      </c>
      <c r="J2178" s="302">
        <v>0</v>
      </c>
      <c r="K2178" s="302">
        <v>66737.16</v>
      </c>
      <c r="L2178" s="302">
        <v>291.23</v>
      </c>
      <c r="M2178" s="302">
        <v>0</v>
      </c>
      <c r="N2178" s="302">
        <v>0</v>
      </c>
      <c r="O2178" s="302">
        <v>0</v>
      </c>
      <c r="P2178" s="302">
        <v>0</v>
      </c>
      <c r="Q2178" s="302">
        <v>0</v>
      </c>
      <c r="R2178" s="302">
        <v>66737.16</v>
      </c>
      <c r="S2178" s="302">
        <v>44729.63</v>
      </c>
      <c r="T2178" s="302">
        <v>320.77</v>
      </c>
      <c r="U2178" s="302">
        <v>0</v>
      </c>
      <c r="V2178" s="302">
        <v>0</v>
      </c>
      <c r="W2178" s="302">
        <v>0</v>
      </c>
      <c r="X2178" s="302">
        <v>0</v>
      </c>
      <c r="Y2178" s="302">
        <v>0</v>
      </c>
      <c r="Z2178" s="302">
        <v>45050.400000000001</v>
      </c>
      <c r="AA2178" s="302">
        <v>0</v>
      </c>
      <c r="AB2178" s="302">
        <v>0</v>
      </c>
      <c r="AC2178" s="302">
        <v>0</v>
      </c>
      <c r="AD2178" s="302">
        <v>0</v>
      </c>
      <c r="AE2178" s="302">
        <v>0</v>
      </c>
      <c r="AF2178" s="302">
        <v>0</v>
      </c>
      <c r="AG2178" s="302">
        <v>0</v>
      </c>
      <c r="AH2178" s="302">
        <v>0</v>
      </c>
      <c r="AI2178" s="302">
        <v>0</v>
      </c>
      <c r="AJ2178" s="302">
        <v>0</v>
      </c>
      <c r="AK2178" s="302">
        <v>0</v>
      </c>
      <c r="AL2178" s="302">
        <v>0</v>
      </c>
      <c r="AM2178" s="302">
        <v>0</v>
      </c>
      <c r="AN2178" s="302">
        <v>0</v>
      </c>
      <c r="AO2178" s="302">
        <v>0</v>
      </c>
      <c r="AP2178" s="302">
        <v>0</v>
      </c>
      <c r="AQ2178" s="302">
        <v>0</v>
      </c>
      <c r="AR2178" s="302">
        <v>0</v>
      </c>
      <c r="AS2178" s="302">
        <v>0</v>
      </c>
      <c r="AT2178" s="295">
        <f t="shared" si="33"/>
        <v>0</v>
      </c>
      <c r="AU2178" s="302">
        <v>22269.599999999999</v>
      </c>
      <c r="AV2178" s="302">
        <v>45050.400000000001</v>
      </c>
      <c r="AW2178" s="303">
        <v>103</v>
      </c>
      <c r="AX2178" s="303">
        <v>300</v>
      </c>
      <c r="AY2178" s="302">
        <v>336999.98</v>
      </c>
      <c r="AZ2178" s="302">
        <v>75370.899999999994</v>
      </c>
      <c r="BA2178" s="301">
        <v>85.940655000000007</v>
      </c>
      <c r="BB2178" s="301">
        <v>76.096149087244598</v>
      </c>
      <c r="BC2178" s="301">
        <v>8.6</v>
      </c>
      <c r="BD2178" s="301"/>
      <c r="BE2178" s="300" t="s">
        <v>4204</v>
      </c>
      <c r="BF2178" s="298"/>
      <c r="BG2178" s="300" t="s">
        <v>360</v>
      </c>
      <c r="BH2178" s="300" t="s">
        <v>232</v>
      </c>
      <c r="BI2178" s="300" t="s">
        <v>369</v>
      </c>
      <c r="BJ2178" s="300" t="s">
        <v>4205</v>
      </c>
      <c r="BK2178" s="299" t="s">
        <v>175</v>
      </c>
      <c r="BL2178" s="301">
        <v>522625.10672735999</v>
      </c>
      <c r="BM2178" s="299" t="s">
        <v>309</v>
      </c>
      <c r="BN2178" s="301"/>
      <c r="BO2178" s="304">
        <v>39199</v>
      </c>
      <c r="BP2178" s="304">
        <v>48331</v>
      </c>
      <c r="BQ2178" s="297" t="s">
        <v>946</v>
      </c>
      <c r="BR2178" s="297" t="s">
        <v>4775</v>
      </c>
      <c r="BS2178" s="297">
        <v>39199</v>
      </c>
      <c r="BT2178" s="297">
        <v>48331</v>
      </c>
      <c r="BU2178" s="301">
        <v>19546.669999999998</v>
      </c>
      <c r="BV2178" s="301">
        <v>51.99</v>
      </c>
      <c r="BW2178" s="301">
        <v>0</v>
      </c>
    </row>
    <row r="2179" spans="1:75" s="289" customFormat="1" ht="18.2" customHeight="1" x14ac:dyDescent="0.15">
      <c r="A2179" s="291">
        <v>2177</v>
      </c>
      <c r="B2179" s="292" t="s">
        <v>305</v>
      </c>
      <c r="C2179" s="292" t="s">
        <v>306</v>
      </c>
      <c r="D2179" s="312">
        <v>45170</v>
      </c>
      <c r="E2179" s="293" t="s">
        <v>3223</v>
      </c>
      <c r="F2179" s="308">
        <v>0</v>
      </c>
      <c r="G2179" s="308">
        <v>0</v>
      </c>
      <c r="H2179" s="295">
        <v>45043.27</v>
      </c>
      <c r="I2179" s="295">
        <v>0</v>
      </c>
      <c r="J2179" s="295">
        <v>0</v>
      </c>
      <c r="K2179" s="295">
        <v>45043.27</v>
      </c>
      <c r="L2179" s="295">
        <v>284.60000000000002</v>
      </c>
      <c r="M2179" s="295">
        <v>0</v>
      </c>
      <c r="N2179" s="295">
        <v>0</v>
      </c>
      <c r="O2179" s="295">
        <v>284.60000000000002</v>
      </c>
      <c r="P2179" s="295">
        <v>0</v>
      </c>
      <c r="Q2179" s="295">
        <v>0</v>
      </c>
      <c r="R2179" s="295">
        <v>44758.67</v>
      </c>
      <c r="S2179" s="295">
        <v>0</v>
      </c>
      <c r="T2179" s="295">
        <v>356.59</v>
      </c>
      <c r="U2179" s="295">
        <v>0</v>
      </c>
      <c r="V2179" s="295">
        <v>0</v>
      </c>
      <c r="W2179" s="295">
        <v>356.59</v>
      </c>
      <c r="X2179" s="295">
        <v>0</v>
      </c>
      <c r="Y2179" s="295">
        <v>0</v>
      </c>
      <c r="Z2179" s="295">
        <v>0</v>
      </c>
      <c r="AA2179" s="295">
        <v>50.96</v>
      </c>
      <c r="AB2179" s="295">
        <v>0</v>
      </c>
      <c r="AC2179" s="295">
        <v>0</v>
      </c>
      <c r="AD2179" s="295">
        <v>0</v>
      </c>
      <c r="AE2179" s="295">
        <v>0</v>
      </c>
      <c r="AF2179" s="295">
        <v>-31.25</v>
      </c>
      <c r="AG2179" s="295">
        <v>34.61</v>
      </c>
      <c r="AH2179" s="295">
        <v>91.26</v>
      </c>
      <c r="AI2179" s="295">
        <v>0</v>
      </c>
      <c r="AJ2179" s="295">
        <v>0</v>
      </c>
      <c r="AK2179" s="295">
        <v>0</v>
      </c>
      <c r="AL2179" s="295">
        <v>0</v>
      </c>
      <c r="AM2179" s="295">
        <v>0</v>
      </c>
      <c r="AN2179" s="295">
        <v>0</v>
      </c>
      <c r="AO2179" s="295">
        <v>0</v>
      </c>
      <c r="AP2179" s="295">
        <v>16.010000000000002</v>
      </c>
      <c r="AQ2179" s="295">
        <v>0</v>
      </c>
      <c r="AR2179" s="295">
        <v>11.07</v>
      </c>
      <c r="AS2179" s="295">
        <v>0</v>
      </c>
      <c r="AT2179" s="295">
        <f t="shared" ref="AT2179:AT2242" si="34">AQ2179-AR2179-AS2179+AP2179+AO2179+AN2179+AL2179+AI2179+AH2179+AG2179+AF2179+AA2179+W2179+V2179+Q2179+P2179+O2179+N2179-J2179</f>
        <v>791.71</v>
      </c>
      <c r="AU2179" s="295">
        <v>0</v>
      </c>
      <c r="AV2179" s="295">
        <v>0</v>
      </c>
      <c r="AW2179" s="296">
        <v>102</v>
      </c>
      <c r="AX2179" s="296">
        <v>300</v>
      </c>
      <c r="AY2179" s="295">
        <v>330000</v>
      </c>
      <c r="AZ2179" s="295">
        <v>73388.47</v>
      </c>
      <c r="BA2179" s="294">
        <v>85.265859000000006</v>
      </c>
      <c r="BB2179" s="294">
        <v>52.002534529572998</v>
      </c>
      <c r="BC2179" s="294">
        <v>9.5</v>
      </c>
      <c r="BD2179" s="294"/>
      <c r="BE2179" s="293" t="s">
        <v>4204</v>
      </c>
      <c r="BF2179" s="291"/>
      <c r="BG2179" s="293" t="s">
        <v>312</v>
      </c>
      <c r="BH2179" s="293" t="s">
        <v>226</v>
      </c>
      <c r="BI2179" s="293" t="s">
        <v>347</v>
      </c>
      <c r="BJ2179" s="293" t="s">
        <v>103</v>
      </c>
      <c r="BK2179" s="292" t="s">
        <v>175</v>
      </c>
      <c r="BL2179" s="294">
        <v>350509.44160232</v>
      </c>
      <c r="BM2179" s="292" t="s">
        <v>309</v>
      </c>
      <c r="BN2179" s="294"/>
      <c r="BO2179" s="297">
        <v>39170</v>
      </c>
      <c r="BP2179" s="297">
        <v>48302</v>
      </c>
      <c r="BQ2179" s="297" t="s">
        <v>4757</v>
      </c>
      <c r="BR2179" s="297" t="s">
        <v>4764</v>
      </c>
      <c r="BS2179" s="297">
        <v>39170</v>
      </c>
      <c r="BT2179" s="297">
        <v>48302</v>
      </c>
      <c r="BU2179" s="294">
        <v>0</v>
      </c>
      <c r="BV2179" s="294">
        <v>50.96</v>
      </c>
      <c r="BW2179" s="294">
        <v>0</v>
      </c>
    </row>
    <row r="2180" spans="1:75" s="289" customFormat="1" ht="18.2" customHeight="1" x14ac:dyDescent="0.15">
      <c r="A2180" s="298">
        <v>2178</v>
      </c>
      <c r="B2180" s="299" t="s">
        <v>305</v>
      </c>
      <c r="C2180" s="299" t="s">
        <v>306</v>
      </c>
      <c r="D2180" s="313">
        <v>45170</v>
      </c>
      <c r="E2180" s="300" t="s">
        <v>3224</v>
      </c>
      <c r="F2180" s="309">
        <v>0</v>
      </c>
      <c r="G2180" s="309">
        <v>0</v>
      </c>
      <c r="H2180" s="302">
        <v>34614.82</v>
      </c>
      <c r="I2180" s="302">
        <v>0</v>
      </c>
      <c r="J2180" s="302">
        <v>0</v>
      </c>
      <c r="K2180" s="302">
        <v>34614.82</v>
      </c>
      <c r="L2180" s="302">
        <v>225.18</v>
      </c>
      <c r="M2180" s="302">
        <v>0</v>
      </c>
      <c r="N2180" s="302">
        <v>0</v>
      </c>
      <c r="O2180" s="302">
        <v>225.18</v>
      </c>
      <c r="P2180" s="302">
        <v>0</v>
      </c>
      <c r="Q2180" s="302">
        <v>0</v>
      </c>
      <c r="R2180" s="302">
        <v>34389.64</v>
      </c>
      <c r="S2180" s="302">
        <v>0</v>
      </c>
      <c r="T2180" s="302">
        <v>248.07</v>
      </c>
      <c r="U2180" s="302">
        <v>0</v>
      </c>
      <c r="V2180" s="302">
        <v>0</v>
      </c>
      <c r="W2180" s="302">
        <v>248.07</v>
      </c>
      <c r="X2180" s="302">
        <v>0</v>
      </c>
      <c r="Y2180" s="302">
        <v>0</v>
      </c>
      <c r="Z2180" s="302">
        <v>0</v>
      </c>
      <c r="AA2180" s="302">
        <v>40.200000000000003</v>
      </c>
      <c r="AB2180" s="302">
        <v>0</v>
      </c>
      <c r="AC2180" s="302">
        <v>0</v>
      </c>
      <c r="AD2180" s="302">
        <v>0</v>
      </c>
      <c r="AE2180" s="302">
        <v>0</v>
      </c>
      <c r="AF2180" s="302">
        <v>-27.06</v>
      </c>
      <c r="AG2180" s="302">
        <v>25.67</v>
      </c>
      <c r="AH2180" s="302">
        <v>81.83</v>
      </c>
      <c r="AI2180" s="302">
        <v>0</v>
      </c>
      <c r="AJ2180" s="302">
        <v>0</v>
      </c>
      <c r="AK2180" s="302">
        <v>0</v>
      </c>
      <c r="AL2180" s="302">
        <v>0</v>
      </c>
      <c r="AM2180" s="302">
        <v>0</v>
      </c>
      <c r="AN2180" s="302">
        <v>0</v>
      </c>
      <c r="AO2180" s="302">
        <v>0</v>
      </c>
      <c r="AP2180" s="302">
        <v>0.53</v>
      </c>
      <c r="AQ2180" s="302">
        <v>0</v>
      </c>
      <c r="AR2180" s="302">
        <v>0</v>
      </c>
      <c r="AS2180" s="302">
        <v>0</v>
      </c>
      <c r="AT2180" s="295">
        <f t="shared" si="34"/>
        <v>594.42000000000007</v>
      </c>
      <c r="AU2180" s="302">
        <v>0</v>
      </c>
      <c r="AV2180" s="302">
        <v>0</v>
      </c>
      <c r="AW2180" s="303">
        <v>103</v>
      </c>
      <c r="AX2180" s="303">
        <v>300</v>
      </c>
      <c r="AY2180" s="302">
        <v>506399.99</v>
      </c>
      <c r="AZ2180" s="302">
        <v>58284.14</v>
      </c>
      <c r="BA2180" s="301">
        <v>44.238745000000002</v>
      </c>
      <c r="BB2180" s="301">
        <v>26.102375613705501</v>
      </c>
      <c r="BC2180" s="301">
        <v>8.6</v>
      </c>
      <c r="BD2180" s="301"/>
      <c r="BE2180" s="300" t="s">
        <v>4204</v>
      </c>
      <c r="BF2180" s="298"/>
      <c r="BG2180" s="300" t="s">
        <v>315</v>
      </c>
      <c r="BH2180" s="300" t="s">
        <v>183</v>
      </c>
      <c r="BI2180" s="300" t="s">
        <v>328</v>
      </c>
      <c r="BJ2180" s="300" t="s">
        <v>103</v>
      </c>
      <c r="BK2180" s="299" t="s">
        <v>175</v>
      </c>
      <c r="BL2180" s="301">
        <v>269308.57224543998</v>
      </c>
      <c r="BM2180" s="299" t="s">
        <v>309</v>
      </c>
      <c r="BN2180" s="301"/>
      <c r="BO2180" s="304">
        <v>39197</v>
      </c>
      <c r="BP2180" s="304">
        <v>48329</v>
      </c>
      <c r="BQ2180" s="297" t="s">
        <v>4757</v>
      </c>
      <c r="BR2180" s="297" t="s">
        <v>4764</v>
      </c>
      <c r="BS2180" s="297">
        <v>39197</v>
      </c>
      <c r="BT2180" s="297">
        <v>48329</v>
      </c>
      <c r="BU2180" s="301">
        <v>0</v>
      </c>
      <c r="BV2180" s="301">
        <v>40.200000000000003</v>
      </c>
      <c r="BW2180" s="301">
        <v>0</v>
      </c>
    </row>
    <row r="2181" spans="1:75" s="289" customFormat="1" ht="18.2" customHeight="1" x14ac:dyDescent="0.15">
      <c r="A2181" s="291">
        <v>2179</v>
      </c>
      <c r="B2181" s="292" t="s">
        <v>305</v>
      </c>
      <c r="C2181" s="292" t="s">
        <v>306</v>
      </c>
      <c r="D2181" s="312">
        <v>45170</v>
      </c>
      <c r="E2181" s="293" t="s">
        <v>3225</v>
      </c>
      <c r="F2181" s="308">
        <v>153</v>
      </c>
      <c r="G2181" s="308">
        <v>152</v>
      </c>
      <c r="H2181" s="295">
        <v>23479.34</v>
      </c>
      <c r="I2181" s="295">
        <v>40621.31</v>
      </c>
      <c r="J2181" s="295">
        <v>0</v>
      </c>
      <c r="K2181" s="295">
        <v>64100.65</v>
      </c>
      <c r="L2181" s="295">
        <v>460.47</v>
      </c>
      <c r="M2181" s="295">
        <v>0</v>
      </c>
      <c r="N2181" s="295">
        <v>0</v>
      </c>
      <c r="O2181" s="295">
        <v>0</v>
      </c>
      <c r="P2181" s="295">
        <v>0</v>
      </c>
      <c r="Q2181" s="295">
        <v>0</v>
      </c>
      <c r="R2181" s="295">
        <v>64100.65</v>
      </c>
      <c r="S2181" s="295">
        <v>57214.71</v>
      </c>
      <c r="T2181" s="295">
        <v>185.88</v>
      </c>
      <c r="U2181" s="295">
        <v>0</v>
      </c>
      <c r="V2181" s="295">
        <v>0</v>
      </c>
      <c r="W2181" s="295">
        <v>0</v>
      </c>
      <c r="X2181" s="295">
        <v>0</v>
      </c>
      <c r="Y2181" s="295">
        <v>0</v>
      </c>
      <c r="Z2181" s="295">
        <v>57400.59</v>
      </c>
      <c r="AA2181" s="295">
        <v>0</v>
      </c>
      <c r="AB2181" s="295">
        <v>0</v>
      </c>
      <c r="AC2181" s="295">
        <v>0</v>
      </c>
      <c r="AD2181" s="295">
        <v>0</v>
      </c>
      <c r="AE2181" s="295">
        <v>0</v>
      </c>
      <c r="AF2181" s="295">
        <v>0</v>
      </c>
      <c r="AG2181" s="295">
        <v>0</v>
      </c>
      <c r="AH2181" s="295">
        <v>0</v>
      </c>
      <c r="AI2181" s="295">
        <v>0</v>
      </c>
      <c r="AJ2181" s="295">
        <v>0</v>
      </c>
      <c r="AK2181" s="295">
        <v>0</v>
      </c>
      <c r="AL2181" s="295">
        <v>0</v>
      </c>
      <c r="AM2181" s="295">
        <v>0</v>
      </c>
      <c r="AN2181" s="295">
        <v>0</v>
      </c>
      <c r="AO2181" s="295">
        <v>0</v>
      </c>
      <c r="AP2181" s="295">
        <v>0</v>
      </c>
      <c r="AQ2181" s="295">
        <v>0</v>
      </c>
      <c r="AR2181" s="295">
        <v>0</v>
      </c>
      <c r="AS2181" s="295">
        <v>0</v>
      </c>
      <c r="AT2181" s="295">
        <f t="shared" si="34"/>
        <v>0</v>
      </c>
      <c r="AU2181" s="295">
        <v>41081.78</v>
      </c>
      <c r="AV2181" s="295">
        <v>57400.59</v>
      </c>
      <c r="AW2181" s="296">
        <v>42</v>
      </c>
      <c r="AX2181" s="296">
        <v>240</v>
      </c>
      <c r="AY2181" s="295">
        <v>295399.99</v>
      </c>
      <c r="AZ2181" s="295">
        <v>69341.259999999995</v>
      </c>
      <c r="BA2181" s="294">
        <v>90.000005000000002</v>
      </c>
      <c r="BB2181" s="294">
        <v>83.198067362826293</v>
      </c>
      <c r="BC2181" s="294">
        <v>9.5</v>
      </c>
      <c r="BD2181" s="294"/>
      <c r="BE2181" s="293" t="s">
        <v>4204</v>
      </c>
      <c r="BF2181" s="291"/>
      <c r="BG2181" s="293" t="s">
        <v>355</v>
      </c>
      <c r="BH2181" s="293" t="s">
        <v>198</v>
      </c>
      <c r="BI2181" s="293" t="s">
        <v>554</v>
      </c>
      <c r="BJ2181" s="293" t="s">
        <v>4205</v>
      </c>
      <c r="BK2181" s="292" t="s">
        <v>175</v>
      </c>
      <c r="BL2181" s="294">
        <v>501978.34381240001</v>
      </c>
      <c r="BM2181" s="292" t="s">
        <v>309</v>
      </c>
      <c r="BN2181" s="294"/>
      <c r="BO2181" s="297">
        <v>39170</v>
      </c>
      <c r="BP2181" s="297">
        <v>46475</v>
      </c>
      <c r="BQ2181" s="297" t="s">
        <v>4123</v>
      </c>
      <c r="BR2181" s="297" t="s">
        <v>4760</v>
      </c>
      <c r="BS2181" s="297">
        <v>39170</v>
      </c>
      <c r="BT2181" s="297">
        <v>46475</v>
      </c>
      <c r="BU2181" s="294">
        <v>24562.78</v>
      </c>
      <c r="BV2181" s="294">
        <v>45.9</v>
      </c>
      <c r="BW2181" s="294">
        <v>0</v>
      </c>
    </row>
    <row r="2182" spans="1:75" s="289" customFormat="1" ht="18.2" customHeight="1" x14ac:dyDescent="0.15">
      <c r="A2182" s="298">
        <v>2180</v>
      </c>
      <c r="B2182" s="299" t="s">
        <v>305</v>
      </c>
      <c r="C2182" s="299" t="s">
        <v>306</v>
      </c>
      <c r="D2182" s="313">
        <v>45170</v>
      </c>
      <c r="E2182" s="300" t="s">
        <v>1080</v>
      </c>
      <c r="F2182" s="309">
        <v>134</v>
      </c>
      <c r="G2182" s="309">
        <v>133</v>
      </c>
      <c r="H2182" s="302">
        <v>51593.41</v>
      </c>
      <c r="I2182" s="302">
        <v>26754.66</v>
      </c>
      <c r="J2182" s="302">
        <v>0</v>
      </c>
      <c r="K2182" s="302">
        <v>78348.070000000007</v>
      </c>
      <c r="L2182" s="302">
        <v>326.04000000000002</v>
      </c>
      <c r="M2182" s="302">
        <v>0</v>
      </c>
      <c r="N2182" s="302">
        <v>0</v>
      </c>
      <c r="O2182" s="302">
        <v>0</v>
      </c>
      <c r="P2182" s="302">
        <v>0</v>
      </c>
      <c r="Q2182" s="302">
        <v>0</v>
      </c>
      <c r="R2182" s="302">
        <v>78348.070000000007</v>
      </c>
      <c r="S2182" s="302">
        <v>70932.509999999995</v>
      </c>
      <c r="T2182" s="302">
        <v>408.45</v>
      </c>
      <c r="U2182" s="302">
        <v>0</v>
      </c>
      <c r="V2182" s="302">
        <v>0</v>
      </c>
      <c r="W2182" s="302">
        <v>0</v>
      </c>
      <c r="X2182" s="302">
        <v>0</v>
      </c>
      <c r="Y2182" s="302">
        <v>0</v>
      </c>
      <c r="Z2182" s="302">
        <v>71340.960000000006</v>
      </c>
      <c r="AA2182" s="302">
        <v>0</v>
      </c>
      <c r="AB2182" s="302">
        <v>0</v>
      </c>
      <c r="AC2182" s="302">
        <v>0</v>
      </c>
      <c r="AD2182" s="302">
        <v>0</v>
      </c>
      <c r="AE2182" s="302">
        <v>0</v>
      </c>
      <c r="AF2182" s="302">
        <v>0</v>
      </c>
      <c r="AG2182" s="302">
        <v>0</v>
      </c>
      <c r="AH2182" s="302">
        <v>0</v>
      </c>
      <c r="AI2182" s="302">
        <v>0</v>
      </c>
      <c r="AJ2182" s="302">
        <v>0</v>
      </c>
      <c r="AK2182" s="302">
        <v>0</v>
      </c>
      <c r="AL2182" s="302">
        <v>0</v>
      </c>
      <c r="AM2182" s="302">
        <v>0</v>
      </c>
      <c r="AN2182" s="302">
        <v>0</v>
      </c>
      <c r="AO2182" s="302">
        <v>0</v>
      </c>
      <c r="AP2182" s="302">
        <v>0</v>
      </c>
      <c r="AQ2182" s="302">
        <v>0</v>
      </c>
      <c r="AR2182" s="302">
        <v>0</v>
      </c>
      <c r="AS2182" s="302">
        <v>0</v>
      </c>
      <c r="AT2182" s="295">
        <f t="shared" si="34"/>
        <v>0</v>
      </c>
      <c r="AU2182" s="302">
        <v>27080.7</v>
      </c>
      <c r="AV2182" s="302">
        <v>71340.960000000006</v>
      </c>
      <c r="AW2182" s="303">
        <v>102</v>
      </c>
      <c r="AX2182" s="303">
        <v>300</v>
      </c>
      <c r="AY2182" s="302">
        <v>358000.02</v>
      </c>
      <c r="AZ2182" s="302">
        <v>84066.46</v>
      </c>
      <c r="BA2182" s="301">
        <v>89.999998000000005</v>
      </c>
      <c r="BB2182" s="301">
        <v>83.877995377750693</v>
      </c>
      <c r="BC2182" s="301">
        <v>9.5</v>
      </c>
      <c r="BD2182" s="301"/>
      <c r="BE2182" s="300" t="s">
        <v>4204</v>
      </c>
      <c r="BF2182" s="298"/>
      <c r="BG2182" s="300" t="s">
        <v>326</v>
      </c>
      <c r="BH2182" s="300" t="s">
        <v>239</v>
      </c>
      <c r="BI2182" s="300" t="s">
        <v>383</v>
      </c>
      <c r="BJ2182" s="300" t="s">
        <v>4205</v>
      </c>
      <c r="BK2182" s="299" t="s">
        <v>175</v>
      </c>
      <c r="BL2182" s="301">
        <v>613551.25758472004</v>
      </c>
      <c r="BM2182" s="299" t="s">
        <v>309</v>
      </c>
      <c r="BN2182" s="301"/>
      <c r="BO2182" s="304">
        <v>39163</v>
      </c>
      <c r="BP2182" s="304">
        <v>48295</v>
      </c>
      <c r="BQ2182" s="297" t="s">
        <v>4195</v>
      </c>
      <c r="BR2182" s="297" t="s">
        <v>4771</v>
      </c>
      <c r="BS2182" s="297">
        <v>39163</v>
      </c>
      <c r="BT2182" s="297">
        <v>48295</v>
      </c>
      <c r="BU2182" s="301">
        <v>27039.8</v>
      </c>
      <c r="BV2182" s="301">
        <v>58.38</v>
      </c>
      <c r="BW2182" s="301">
        <v>0</v>
      </c>
    </row>
    <row r="2183" spans="1:75" s="289" customFormat="1" ht="18.2" customHeight="1" x14ac:dyDescent="0.15">
      <c r="A2183" s="291">
        <v>2181</v>
      </c>
      <c r="B2183" s="292" t="s">
        <v>305</v>
      </c>
      <c r="C2183" s="292" t="s">
        <v>306</v>
      </c>
      <c r="D2183" s="312">
        <v>45170</v>
      </c>
      <c r="E2183" s="293" t="s">
        <v>3226</v>
      </c>
      <c r="F2183" s="308">
        <v>0</v>
      </c>
      <c r="G2183" s="308">
        <v>0</v>
      </c>
      <c r="H2183" s="295">
        <v>91444.62</v>
      </c>
      <c r="I2183" s="295">
        <v>0</v>
      </c>
      <c r="J2183" s="295">
        <v>0</v>
      </c>
      <c r="K2183" s="295">
        <v>91444.62</v>
      </c>
      <c r="L2183" s="295">
        <v>579.04999999999995</v>
      </c>
      <c r="M2183" s="295">
        <v>0</v>
      </c>
      <c r="N2183" s="295">
        <v>0</v>
      </c>
      <c r="O2183" s="295">
        <v>579.04999999999995</v>
      </c>
      <c r="P2183" s="295">
        <v>0</v>
      </c>
      <c r="Q2183" s="295">
        <v>0</v>
      </c>
      <c r="R2183" s="295">
        <v>90865.57</v>
      </c>
      <c r="S2183" s="295">
        <v>0</v>
      </c>
      <c r="T2183" s="295">
        <v>655.35</v>
      </c>
      <c r="U2183" s="295">
        <v>0</v>
      </c>
      <c r="V2183" s="295">
        <v>0</v>
      </c>
      <c r="W2183" s="295">
        <v>655.35</v>
      </c>
      <c r="X2183" s="295">
        <v>0</v>
      </c>
      <c r="Y2183" s="295">
        <v>0</v>
      </c>
      <c r="Z2183" s="295">
        <v>0</v>
      </c>
      <c r="AA2183" s="295">
        <v>104.86</v>
      </c>
      <c r="AB2183" s="295">
        <v>0</v>
      </c>
      <c r="AC2183" s="295">
        <v>0</v>
      </c>
      <c r="AD2183" s="295">
        <v>0</v>
      </c>
      <c r="AE2183" s="295">
        <v>0</v>
      </c>
      <c r="AF2183" s="295">
        <v>-73.06</v>
      </c>
      <c r="AG2183" s="295">
        <v>66.959999999999994</v>
      </c>
      <c r="AH2183" s="295">
        <v>192.81</v>
      </c>
      <c r="AI2183" s="295">
        <v>0</v>
      </c>
      <c r="AJ2183" s="295">
        <v>0</v>
      </c>
      <c r="AK2183" s="295">
        <v>0</v>
      </c>
      <c r="AL2183" s="295">
        <v>0</v>
      </c>
      <c r="AM2183" s="295">
        <v>0</v>
      </c>
      <c r="AN2183" s="295">
        <v>0</v>
      </c>
      <c r="AO2183" s="295">
        <v>0</v>
      </c>
      <c r="AP2183" s="295">
        <v>0.56000000000000005</v>
      </c>
      <c r="AQ2183" s="295">
        <v>0</v>
      </c>
      <c r="AR2183" s="295">
        <v>0.56999999999999995</v>
      </c>
      <c r="AS2183" s="295">
        <v>0</v>
      </c>
      <c r="AT2183" s="295">
        <f t="shared" si="34"/>
        <v>1525.96</v>
      </c>
      <c r="AU2183" s="295">
        <v>0</v>
      </c>
      <c r="AV2183" s="295">
        <v>0</v>
      </c>
      <c r="AW2183" s="296">
        <v>105</v>
      </c>
      <c r="AX2183" s="296">
        <v>300</v>
      </c>
      <c r="AY2183" s="295">
        <v>777999.99</v>
      </c>
      <c r="AZ2183" s="295">
        <v>152023.96</v>
      </c>
      <c r="BA2183" s="294">
        <v>74.614395999999999</v>
      </c>
      <c r="BB2183" s="294">
        <v>44.597441237195298</v>
      </c>
      <c r="BC2183" s="294">
        <v>8.6</v>
      </c>
      <c r="BD2183" s="294"/>
      <c r="BE2183" s="293" t="s">
        <v>4204</v>
      </c>
      <c r="BF2183" s="291"/>
      <c r="BG2183" s="293" t="s">
        <v>326</v>
      </c>
      <c r="BH2183" s="293" t="s">
        <v>217</v>
      </c>
      <c r="BI2183" s="293" t="s">
        <v>496</v>
      </c>
      <c r="BJ2183" s="293" t="s">
        <v>103</v>
      </c>
      <c r="BK2183" s="292" t="s">
        <v>175</v>
      </c>
      <c r="BL2183" s="294">
        <v>711577.00176471996</v>
      </c>
      <c r="BM2183" s="292" t="s">
        <v>309</v>
      </c>
      <c r="BN2183" s="294"/>
      <c r="BO2183" s="297">
        <v>39261</v>
      </c>
      <c r="BP2183" s="297">
        <v>48393</v>
      </c>
      <c r="BQ2183" s="297" t="s">
        <v>4757</v>
      </c>
      <c r="BR2183" s="297" t="s">
        <v>4764</v>
      </c>
      <c r="BS2183" s="297">
        <v>39261</v>
      </c>
      <c r="BT2183" s="297">
        <v>48393</v>
      </c>
      <c r="BU2183" s="294">
        <v>0</v>
      </c>
      <c r="BV2183" s="294">
        <v>104.86</v>
      </c>
      <c r="BW2183" s="294">
        <v>0</v>
      </c>
    </row>
    <row r="2184" spans="1:75" s="289" customFormat="1" ht="18.2" customHeight="1" x14ac:dyDescent="0.15">
      <c r="A2184" s="298">
        <v>2182</v>
      </c>
      <c r="B2184" s="299" t="s">
        <v>305</v>
      </c>
      <c r="C2184" s="299" t="s">
        <v>306</v>
      </c>
      <c r="D2184" s="313">
        <v>45170</v>
      </c>
      <c r="E2184" s="300" t="s">
        <v>3227</v>
      </c>
      <c r="F2184" s="309">
        <v>151</v>
      </c>
      <c r="G2184" s="309">
        <v>150</v>
      </c>
      <c r="H2184" s="302">
        <v>85149.440000000002</v>
      </c>
      <c r="I2184" s="302">
        <v>70677.320000000007</v>
      </c>
      <c r="J2184" s="302">
        <v>0</v>
      </c>
      <c r="K2184" s="302">
        <v>155826.76</v>
      </c>
      <c r="L2184" s="302">
        <v>803.94</v>
      </c>
      <c r="M2184" s="302">
        <v>0</v>
      </c>
      <c r="N2184" s="302">
        <v>0</v>
      </c>
      <c r="O2184" s="302">
        <v>0</v>
      </c>
      <c r="P2184" s="302">
        <v>0</v>
      </c>
      <c r="Q2184" s="302">
        <v>0</v>
      </c>
      <c r="R2184" s="302">
        <v>155826.76</v>
      </c>
      <c r="S2184" s="302">
        <v>149942.06</v>
      </c>
      <c r="T2184" s="302">
        <v>667</v>
      </c>
      <c r="U2184" s="302">
        <v>0</v>
      </c>
      <c r="V2184" s="302">
        <v>0</v>
      </c>
      <c r="W2184" s="302">
        <v>0</v>
      </c>
      <c r="X2184" s="302">
        <v>0</v>
      </c>
      <c r="Y2184" s="302">
        <v>0</v>
      </c>
      <c r="Z2184" s="302">
        <v>150609.06</v>
      </c>
      <c r="AA2184" s="302">
        <v>0</v>
      </c>
      <c r="AB2184" s="302">
        <v>0</v>
      </c>
      <c r="AC2184" s="302">
        <v>0</v>
      </c>
      <c r="AD2184" s="302">
        <v>0</v>
      </c>
      <c r="AE2184" s="302">
        <v>0</v>
      </c>
      <c r="AF2184" s="302">
        <v>0</v>
      </c>
      <c r="AG2184" s="302">
        <v>0</v>
      </c>
      <c r="AH2184" s="302">
        <v>0</v>
      </c>
      <c r="AI2184" s="302">
        <v>0</v>
      </c>
      <c r="AJ2184" s="302">
        <v>0</v>
      </c>
      <c r="AK2184" s="302">
        <v>0</v>
      </c>
      <c r="AL2184" s="302">
        <v>0</v>
      </c>
      <c r="AM2184" s="302">
        <v>0</v>
      </c>
      <c r="AN2184" s="302">
        <v>0</v>
      </c>
      <c r="AO2184" s="302">
        <v>0</v>
      </c>
      <c r="AP2184" s="302">
        <v>0</v>
      </c>
      <c r="AQ2184" s="302">
        <v>0</v>
      </c>
      <c r="AR2184" s="302">
        <v>0</v>
      </c>
      <c r="AS2184" s="302">
        <v>0</v>
      </c>
      <c r="AT2184" s="295">
        <f t="shared" si="34"/>
        <v>0</v>
      </c>
      <c r="AU2184" s="302">
        <v>71481.259999999995</v>
      </c>
      <c r="AV2184" s="302">
        <v>150609.06</v>
      </c>
      <c r="AW2184" s="303">
        <v>102</v>
      </c>
      <c r="AX2184" s="303">
        <v>300</v>
      </c>
      <c r="AY2184" s="302">
        <v>811405.33</v>
      </c>
      <c r="AZ2184" s="302">
        <v>169706.14</v>
      </c>
      <c r="BA2184" s="301">
        <v>80.194199999999995</v>
      </c>
      <c r="BB2184" s="301">
        <v>73.635534676541496</v>
      </c>
      <c r="BC2184" s="301">
        <v>9.4</v>
      </c>
      <c r="BD2184" s="301"/>
      <c r="BE2184" s="300" t="s">
        <v>4204</v>
      </c>
      <c r="BF2184" s="298"/>
      <c r="BG2184" s="300" t="s">
        <v>326</v>
      </c>
      <c r="BH2184" s="300" t="s">
        <v>217</v>
      </c>
      <c r="BI2184" s="300" t="s">
        <v>496</v>
      </c>
      <c r="BJ2184" s="300" t="s">
        <v>4205</v>
      </c>
      <c r="BK2184" s="299" t="s">
        <v>175</v>
      </c>
      <c r="BL2184" s="301">
        <v>1220294.3169289599</v>
      </c>
      <c r="BM2184" s="299" t="s">
        <v>309</v>
      </c>
      <c r="BN2184" s="301"/>
      <c r="BO2184" s="304">
        <v>39171</v>
      </c>
      <c r="BP2184" s="304">
        <v>48303</v>
      </c>
      <c r="BQ2184" s="297" t="s">
        <v>961</v>
      </c>
      <c r="BR2184" s="297" t="s">
        <v>4773</v>
      </c>
      <c r="BS2184" s="297">
        <v>39171</v>
      </c>
      <c r="BT2184" s="297">
        <v>48303</v>
      </c>
      <c r="BU2184" s="301">
        <v>53199.91</v>
      </c>
      <c r="BV2184" s="301">
        <v>64.98</v>
      </c>
      <c r="BW2184" s="301">
        <v>0</v>
      </c>
    </row>
    <row r="2185" spans="1:75" s="289" customFormat="1" ht="18.2" customHeight="1" x14ac:dyDescent="0.15">
      <c r="A2185" s="291">
        <v>2183</v>
      </c>
      <c r="B2185" s="292" t="s">
        <v>305</v>
      </c>
      <c r="C2185" s="292" t="s">
        <v>306</v>
      </c>
      <c r="D2185" s="312">
        <v>45170</v>
      </c>
      <c r="E2185" s="293" t="s">
        <v>3228</v>
      </c>
      <c r="F2185" s="308">
        <v>126</v>
      </c>
      <c r="G2185" s="308">
        <v>125</v>
      </c>
      <c r="H2185" s="295">
        <v>93107.63</v>
      </c>
      <c r="I2185" s="295">
        <v>46355.26</v>
      </c>
      <c r="J2185" s="295">
        <v>0</v>
      </c>
      <c r="K2185" s="295">
        <v>139462.89000000001</v>
      </c>
      <c r="L2185" s="295">
        <v>582.91</v>
      </c>
      <c r="M2185" s="295">
        <v>0</v>
      </c>
      <c r="N2185" s="295">
        <v>0</v>
      </c>
      <c r="O2185" s="295">
        <v>0</v>
      </c>
      <c r="P2185" s="295">
        <v>0</v>
      </c>
      <c r="Q2185" s="295">
        <v>0</v>
      </c>
      <c r="R2185" s="295">
        <v>139462.89000000001</v>
      </c>
      <c r="S2185" s="295">
        <v>117675.99</v>
      </c>
      <c r="T2185" s="295">
        <v>729.34</v>
      </c>
      <c r="U2185" s="295">
        <v>0</v>
      </c>
      <c r="V2185" s="295">
        <v>0</v>
      </c>
      <c r="W2185" s="295">
        <v>0</v>
      </c>
      <c r="X2185" s="295">
        <v>0</v>
      </c>
      <c r="Y2185" s="295">
        <v>0</v>
      </c>
      <c r="Z2185" s="295">
        <v>118405.33</v>
      </c>
      <c r="AA2185" s="295">
        <v>0</v>
      </c>
      <c r="AB2185" s="295">
        <v>0</v>
      </c>
      <c r="AC2185" s="295">
        <v>0</v>
      </c>
      <c r="AD2185" s="295">
        <v>0</v>
      </c>
      <c r="AE2185" s="295">
        <v>0</v>
      </c>
      <c r="AF2185" s="295">
        <v>0</v>
      </c>
      <c r="AG2185" s="295">
        <v>0</v>
      </c>
      <c r="AH2185" s="295">
        <v>0</v>
      </c>
      <c r="AI2185" s="295">
        <v>0</v>
      </c>
      <c r="AJ2185" s="295">
        <v>0</v>
      </c>
      <c r="AK2185" s="295">
        <v>0</v>
      </c>
      <c r="AL2185" s="295">
        <v>0</v>
      </c>
      <c r="AM2185" s="295">
        <v>0</v>
      </c>
      <c r="AN2185" s="295">
        <v>0</v>
      </c>
      <c r="AO2185" s="295">
        <v>0</v>
      </c>
      <c r="AP2185" s="295">
        <v>0</v>
      </c>
      <c r="AQ2185" s="295">
        <v>0</v>
      </c>
      <c r="AR2185" s="295">
        <v>0</v>
      </c>
      <c r="AS2185" s="295">
        <v>0</v>
      </c>
      <c r="AT2185" s="295">
        <f t="shared" si="34"/>
        <v>0</v>
      </c>
      <c r="AU2185" s="295">
        <v>46938.17</v>
      </c>
      <c r="AV2185" s="295">
        <v>118405.33</v>
      </c>
      <c r="AW2185" s="296">
        <v>102</v>
      </c>
      <c r="AX2185" s="296">
        <v>300</v>
      </c>
      <c r="AY2185" s="295">
        <v>722499.99</v>
      </c>
      <c r="AZ2185" s="295">
        <v>151397.59</v>
      </c>
      <c r="BA2185" s="294">
        <v>80.346020999999993</v>
      </c>
      <c r="BB2185" s="294">
        <v>74.012329315550502</v>
      </c>
      <c r="BC2185" s="294">
        <v>9.4</v>
      </c>
      <c r="BD2185" s="294"/>
      <c r="BE2185" s="293" t="s">
        <v>4204</v>
      </c>
      <c r="BF2185" s="291"/>
      <c r="BG2185" s="293" t="s">
        <v>326</v>
      </c>
      <c r="BH2185" s="293" t="s">
        <v>217</v>
      </c>
      <c r="BI2185" s="293" t="s">
        <v>496</v>
      </c>
      <c r="BJ2185" s="293" t="s">
        <v>4205</v>
      </c>
      <c r="BK2185" s="292" t="s">
        <v>175</v>
      </c>
      <c r="BL2185" s="294">
        <v>1092147.2800274401</v>
      </c>
      <c r="BM2185" s="292" t="s">
        <v>309</v>
      </c>
      <c r="BN2185" s="294"/>
      <c r="BO2185" s="297">
        <v>39171</v>
      </c>
      <c r="BP2185" s="297">
        <v>48303</v>
      </c>
      <c r="BQ2185" s="297" t="s">
        <v>947</v>
      </c>
      <c r="BR2185" s="297" t="s">
        <v>4774</v>
      </c>
      <c r="BS2185" s="297">
        <v>39171</v>
      </c>
      <c r="BT2185" s="297">
        <v>48303</v>
      </c>
      <c r="BU2185" s="294">
        <v>39861.089999999997</v>
      </c>
      <c r="BV2185" s="294">
        <v>57.98</v>
      </c>
      <c r="BW2185" s="294">
        <v>0</v>
      </c>
    </row>
    <row r="2186" spans="1:75" s="289" customFormat="1" ht="18.2" customHeight="1" x14ac:dyDescent="0.15">
      <c r="A2186" s="298">
        <v>2184</v>
      </c>
      <c r="B2186" s="299" t="s">
        <v>305</v>
      </c>
      <c r="C2186" s="299" t="s">
        <v>306</v>
      </c>
      <c r="D2186" s="313">
        <v>45170</v>
      </c>
      <c r="E2186" s="300" t="s">
        <v>3229</v>
      </c>
      <c r="F2186" s="309">
        <v>147</v>
      </c>
      <c r="G2186" s="309">
        <v>146</v>
      </c>
      <c r="H2186" s="302">
        <v>50344.43</v>
      </c>
      <c r="I2186" s="302">
        <v>94163.94</v>
      </c>
      <c r="J2186" s="302">
        <v>0</v>
      </c>
      <c r="K2186" s="302">
        <v>144508.37</v>
      </c>
      <c r="L2186" s="302">
        <v>1084.8499999999999</v>
      </c>
      <c r="M2186" s="302">
        <v>0</v>
      </c>
      <c r="N2186" s="302">
        <v>0</v>
      </c>
      <c r="O2186" s="302">
        <v>0</v>
      </c>
      <c r="P2186" s="302">
        <v>0</v>
      </c>
      <c r="Q2186" s="302">
        <v>0</v>
      </c>
      <c r="R2186" s="302">
        <v>144508.37</v>
      </c>
      <c r="S2186" s="302">
        <v>121800.71</v>
      </c>
      <c r="T2186" s="302">
        <v>394.36</v>
      </c>
      <c r="U2186" s="302">
        <v>0</v>
      </c>
      <c r="V2186" s="302">
        <v>0</v>
      </c>
      <c r="W2186" s="302">
        <v>0</v>
      </c>
      <c r="X2186" s="302">
        <v>0</v>
      </c>
      <c r="Y2186" s="302">
        <v>0</v>
      </c>
      <c r="Z2186" s="302">
        <v>122195.07</v>
      </c>
      <c r="AA2186" s="302">
        <v>0</v>
      </c>
      <c r="AB2186" s="302">
        <v>0</v>
      </c>
      <c r="AC2186" s="302">
        <v>0</v>
      </c>
      <c r="AD2186" s="302">
        <v>0</v>
      </c>
      <c r="AE2186" s="302">
        <v>0</v>
      </c>
      <c r="AF2186" s="302">
        <v>0</v>
      </c>
      <c r="AG2186" s="302">
        <v>0</v>
      </c>
      <c r="AH2186" s="302">
        <v>0</v>
      </c>
      <c r="AI2186" s="302">
        <v>0</v>
      </c>
      <c r="AJ2186" s="302">
        <v>0</v>
      </c>
      <c r="AK2186" s="302">
        <v>0</v>
      </c>
      <c r="AL2186" s="302">
        <v>0</v>
      </c>
      <c r="AM2186" s="302">
        <v>0</v>
      </c>
      <c r="AN2186" s="302">
        <v>0</v>
      </c>
      <c r="AO2186" s="302">
        <v>0</v>
      </c>
      <c r="AP2186" s="302">
        <v>0</v>
      </c>
      <c r="AQ2186" s="302">
        <v>0</v>
      </c>
      <c r="AR2186" s="302">
        <v>0</v>
      </c>
      <c r="AS2186" s="302">
        <v>0</v>
      </c>
      <c r="AT2186" s="295">
        <f t="shared" si="34"/>
        <v>0</v>
      </c>
      <c r="AU2186" s="302">
        <v>95248.79</v>
      </c>
      <c r="AV2186" s="302">
        <v>122195.07</v>
      </c>
      <c r="AW2186" s="303">
        <v>42</v>
      </c>
      <c r="AX2186" s="303">
        <v>240</v>
      </c>
      <c r="AY2186" s="302">
        <v>722499.99</v>
      </c>
      <c r="AZ2186" s="302">
        <v>159808.57</v>
      </c>
      <c r="BA2186" s="301">
        <v>84.809690000000003</v>
      </c>
      <c r="BB2186" s="301">
        <v>76.689942611371194</v>
      </c>
      <c r="BC2186" s="301">
        <v>9.4</v>
      </c>
      <c r="BD2186" s="301"/>
      <c r="BE2186" s="300" t="s">
        <v>4204</v>
      </c>
      <c r="BF2186" s="298"/>
      <c r="BG2186" s="300" t="s">
        <v>326</v>
      </c>
      <c r="BH2186" s="300" t="s">
        <v>217</v>
      </c>
      <c r="BI2186" s="300" t="s">
        <v>496</v>
      </c>
      <c r="BJ2186" s="300" t="s">
        <v>4205</v>
      </c>
      <c r="BK2186" s="299" t="s">
        <v>175</v>
      </c>
      <c r="BL2186" s="301">
        <v>1131658.91827352</v>
      </c>
      <c r="BM2186" s="299" t="s">
        <v>309</v>
      </c>
      <c r="BN2186" s="301"/>
      <c r="BO2186" s="304">
        <v>39171</v>
      </c>
      <c r="BP2186" s="304">
        <v>46476</v>
      </c>
      <c r="BQ2186" s="297" t="s">
        <v>936</v>
      </c>
      <c r="BR2186" s="297" t="s">
        <v>4769</v>
      </c>
      <c r="BS2186" s="297">
        <v>39171</v>
      </c>
      <c r="BT2186" s="297">
        <v>46476</v>
      </c>
      <c r="BU2186" s="301">
        <v>47683.06</v>
      </c>
      <c r="BV2186" s="301">
        <v>58.61</v>
      </c>
      <c r="BW2186" s="301">
        <v>0</v>
      </c>
    </row>
    <row r="2187" spans="1:75" s="289" customFormat="1" ht="18.2" customHeight="1" x14ac:dyDescent="0.15">
      <c r="A2187" s="291">
        <v>2185</v>
      </c>
      <c r="B2187" s="292" t="s">
        <v>305</v>
      </c>
      <c r="C2187" s="292" t="s">
        <v>306</v>
      </c>
      <c r="D2187" s="312">
        <v>45170</v>
      </c>
      <c r="E2187" s="293" t="s">
        <v>3230</v>
      </c>
      <c r="F2187" s="308">
        <v>149</v>
      </c>
      <c r="G2187" s="308">
        <v>148</v>
      </c>
      <c r="H2187" s="295">
        <v>67884.100000000006</v>
      </c>
      <c r="I2187" s="295">
        <v>74603.240000000005</v>
      </c>
      <c r="J2187" s="295">
        <v>0</v>
      </c>
      <c r="K2187" s="295">
        <v>142487.34</v>
      </c>
      <c r="L2187" s="295">
        <v>853.39</v>
      </c>
      <c r="M2187" s="295">
        <v>0</v>
      </c>
      <c r="N2187" s="295">
        <v>0</v>
      </c>
      <c r="O2187" s="295">
        <v>0</v>
      </c>
      <c r="P2187" s="295">
        <v>0</v>
      </c>
      <c r="Q2187" s="295">
        <v>0</v>
      </c>
      <c r="R2187" s="295">
        <v>142487.34</v>
      </c>
      <c r="S2187" s="295">
        <v>130119.82</v>
      </c>
      <c r="T2187" s="295">
        <v>531.76</v>
      </c>
      <c r="U2187" s="295">
        <v>0</v>
      </c>
      <c r="V2187" s="295">
        <v>0</v>
      </c>
      <c r="W2187" s="295">
        <v>0</v>
      </c>
      <c r="X2187" s="295">
        <v>0</v>
      </c>
      <c r="Y2187" s="295">
        <v>0</v>
      </c>
      <c r="Z2187" s="295">
        <v>130651.58</v>
      </c>
      <c r="AA2187" s="295">
        <v>0</v>
      </c>
      <c r="AB2187" s="295">
        <v>0</v>
      </c>
      <c r="AC2187" s="295">
        <v>0</v>
      </c>
      <c r="AD2187" s="295">
        <v>0</v>
      </c>
      <c r="AE2187" s="295">
        <v>0</v>
      </c>
      <c r="AF2187" s="295">
        <v>0</v>
      </c>
      <c r="AG2187" s="295">
        <v>0</v>
      </c>
      <c r="AH2187" s="295">
        <v>0</v>
      </c>
      <c r="AI2187" s="295">
        <v>0</v>
      </c>
      <c r="AJ2187" s="295">
        <v>0</v>
      </c>
      <c r="AK2187" s="295">
        <v>0</v>
      </c>
      <c r="AL2187" s="295">
        <v>0</v>
      </c>
      <c r="AM2187" s="295">
        <v>0</v>
      </c>
      <c r="AN2187" s="295">
        <v>0</v>
      </c>
      <c r="AO2187" s="295">
        <v>0</v>
      </c>
      <c r="AP2187" s="295">
        <v>0</v>
      </c>
      <c r="AQ2187" s="295">
        <v>0</v>
      </c>
      <c r="AR2187" s="295">
        <v>0</v>
      </c>
      <c r="AS2187" s="295">
        <v>0</v>
      </c>
      <c r="AT2187" s="295">
        <f t="shared" si="34"/>
        <v>0</v>
      </c>
      <c r="AU2187" s="295">
        <v>75456.63</v>
      </c>
      <c r="AV2187" s="295">
        <v>130651.58</v>
      </c>
      <c r="AW2187" s="296">
        <v>102</v>
      </c>
      <c r="AX2187" s="296">
        <v>300</v>
      </c>
      <c r="AY2187" s="295">
        <v>722499.99</v>
      </c>
      <c r="AZ2187" s="295">
        <v>159808.57</v>
      </c>
      <c r="BA2187" s="294">
        <v>84.809690000000003</v>
      </c>
      <c r="BB2187" s="294">
        <v>75.617391071859302</v>
      </c>
      <c r="BC2187" s="294">
        <v>9.4</v>
      </c>
      <c r="BD2187" s="294"/>
      <c r="BE2187" s="293" t="s">
        <v>4204</v>
      </c>
      <c r="BF2187" s="291"/>
      <c r="BG2187" s="293" t="s">
        <v>326</v>
      </c>
      <c r="BH2187" s="293" t="s">
        <v>217</v>
      </c>
      <c r="BI2187" s="293" t="s">
        <v>496</v>
      </c>
      <c r="BJ2187" s="293" t="s">
        <v>4205</v>
      </c>
      <c r="BK2187" s="292" t="s">
        <v>175</v>
      </c>
      <c r="BL2187" s="294">
        <v>1115832.0383246399</v>
      </c>
      <c r="BM2187" s="292" t="s">
        <v>309</v>
      </c>
      <c r="BN2187" s="294"/>
      <c r="BO2187" s="297">
        <v>39171</v>
      </c>
      <c r="BP2187" s="297">
        <v>48303</v>
      </c>
      <c r="BQ2187" s="297" t="s">
        <v>936</v>
      </c>
      <c r="BR2187" s="297" t="s">
        <v>4769</v>
      </c>
      <c r="BS2187" s="297">
        <v>39171</v>
      </c>
      <c r="BT2187" s="297">
        <v>48303</v>
      </c>
      <c r="BU2187" s="294">
        <v>49194.74</v>
      </c>
      <c r="BV2187" s="294">
        <v>61.2</v>
      </c>
      <c r="BW2187" s="294">
        <v>0</v>
      </c>
    </row>
    <row r="2188" spans="1:75" s="289" customFormat="1" ht="18.2" customHeight="1" x14ac:dyDescent="0.15">
      <c r="A2188" s="298">
        <v>2186</v>
      </c>
      <c r="B2188" s="299" t="s">
        <v>305</v>
      </c>
      <c r="C2188" s="299" t="s">
        <v>306</v>
      </c>
      <c r="D2188" s="313">
        <v>45170</v>
      </c>
      <c r="E2188" s="300" t="s">
        <v>3231</v>
      </c>
      <c r="F2188" s="309">
        <v>120</v>
      </c>
      <c r="G2188" s="309">
        <v>119</v>
      </c>
      <c r="H2188" s="302">
        <v>118619.18</v>
      </c>
      <c r="I2188" s="302">
        <v>61651.91</v>
      </c>
      <c r="J2188" s="302">
        <v>0</v>
      </c>
      <c r="K2188" s="302">
        <v>180271.09</v>
      </c>
      <c r="L2188" s="302">
        <v>771.78</v>
      </c>
      <c r="M2188" s="302">
        <v>0</v>
      </c>
      <c r="N2188" s="302">
        <v>0</v>
      </c>
      <c r="O2188" s="302">
        <v>0</v>
      </c>
      <c r="P2188" s="302">
        <v>0</v>
      </c>
      <c r="Q2188" s="302">
        <v>0</v>
      </c>
      <c r="R2188" s="302">
        <v>180271.09</v>
      </c>
      <c r="S2188" s="302">
        <v>131351.81</v>
      </c>
      <c r="T2188" s="302">
        <v>850.1</v>
      </c>
      <c r="U2188" s="302">
        <v>0</v>
      </c>
      <c r="V2188" s="302">
        <v>0</v>
      </c>
      <c r="W2188" s="302">
        <v>0</v>
      </c>
      <c r="X2188" s="302">
        <v>0</v>
      </c>
      <c r="Y2188" s="302">
        <v>0</v>
      </c>
      <c r="Z2188" s="302">
        <v>132201.91</v>
      </c>
      <c r="AA2188" s="302">
        <v>0</v>
      </c>
      <c r="AB2188" s="302">
        <v>0</v>
      </c>
      <c r="AC2188" s="302">
        <v>0</v>
      </c>
      <c r="AD2188" s="302">
        <v>0</v>
      </c>
      <c r="AE2188" s="302">
        <v>0</v>
      </c>
      <c r="AF2188" s="302">
        <v>0</v>
      </c>
      <c r="AG2188" s="302">
        <v>0</v>
      </c>
      <c r="AH2188" s="302">
        <v>0</v>
      </c>
      <c r="AI2188" s="302">
        <v>0</v>
      </c>
      <c r="AJ2188" s="302">
        <v>0</v>
      </c>
      <c r="AK2188" s="302">
        <v>0</v>
      </c>
      <c r="AL2188" s="302">
        <v>0</v>
      </c>
      <c r="AM2188" s="302">
        <v>0</v>
      </c>
      <c r="AN2188" s="302">
        <v>0</v>
      </c>
      <c r="AO2188" s="302">
        <v>0</v>
      </c>
      <c r="AP2188" s="302">
        <v>0</v>
      </c>
      <c r="AQ2188" s="302">
        <v>0</v>
      </c>
      <c r="AR2188" s="302">
        <v>0</v>
      </c>
      <c r="AS2188" s="302">
        <v>0</v>
      </c>
      <c r="AT2188" s="295">
        <f t="shared" si="34"/>
        <v>0</v>
      </c>
      <c r="AU2188" s="302">
        <v>62423.69</v>
      </c>
      <c r="AV2188" s="302">
        <v>132201.91</v>
      </c>
      <c r="AW2188" s="303">
        <v>103</v>
      </c>
      <c r="AX2188" s="303">
        <v>300</v>
      </c>
      <c r="AY2188" s="302">
        <v>1089999.99</v>
      </c>
      <c r="AZ2188" s="302">
        <v>199743.82</v>
      </c>
      <c r="BA2188" s="301">
        <v>70.302751999999998</v>
      </c>
      <c r="BB2188" s="301">
        <v>63.449040541227703</v>
      </c>
      <c r="BC2188" s="301">
        <v>8.6</v>
      </c>
      <c r="BD2188" s="301"/>
      <c r="BE2188" s="300" t="s">
        <v>4204</v>
      </c>
      <c r="BF2188" s="298"/>
      <c r="BG2188" s="300" t="s">
        <v>315</v>
      </c>
      <c r="BH2188" s="300" t="s">
        <v>192</v>
      </c>
      <c r="BI2188" s="300" t="s">
        <v>867</v>
      </c>
      <c r="BJ2188" s="300" t="s">
        <v>4205</v>
      </c>
      <c r="BK2188" s="299" t="s">
        <v>175</v>
      </c>
      <c r="BL2188" s="301">
        <v>1411720.2118146401</v>
      </c>
      <c r="BM2188" s="299" t="s">
        <v>309</v>
      </c>
      <c r="BN2188" s="301"/>
      <c r="BO2188" s="304">
        <v>39182</v>
      </c>
      <c r="BP2188" s="304">
        <v>48314</v>
      </c>
      <c r="BQ2188" s="297" t="s">
        <v>959</v>
      </c>
      <c r="BR2188" s="297" t="s">
        <v>4784</v>
      </c>
      <c r="BS2188" s="297">
        <v>39182</v>
      </c>
      <c r="BT2188" s="297">
        <v>48314</v>
      </c>
      <c r="BU2188" s="301">
        <v>57779.88</v>
      </c>
      <c r="BV2188" s="301">
        <v>137.77000000000001</v>
      </c>
      <c r="BW2188" s="301">
        <v>0</v>
      </c>
    </row>
    <row r="2189" spans="1:75" s="289" customFormat="1" ht="18.2" customHeight="1" x14ac:dyDescent="0.15">
      <c r="A2189" s="291">
        <v>2187</v>
      </c>
      <c r="B2189" s="292" t="s">
        <v>305</v>
      </c>
      <c r="C2189" s="292" t="s">
        <v>306</v>
      </c>
      <c r="D2189" s="312">
        <v>45170</v>
      </c>
      <c r="E2189" s="293" t="s">
        <v>3232</v>
      </c>
      <c r="F2189" s="308">
        <v>161</v>
      </c>
      <c r="G2189" s="308">
        <v>160</v>
      </c>
      <c r="H2189" s="295">
        <v>89727.97</v>
      </c>
      <c r="I2189" s="295">
        <v>62025.49</v>
      </c>
      <c r="J2189" s="295">
        <v>0</v>
      </c>
      <c r="K2189" s="295">
        <v>151753.46</v>
      </c>
      <c r="L2189" s="295">
        <v>682.17</v>
      </c>
      <c r="M2189" s="295">
        <v>0</v>
      </c>
      <c r="N2189" s="295">
        <v>0</v>
      </c>
      <c r="O2189" s="295">
        <v>0</v>
      </c>
      <c r="P2189" s="295">
        <v>0</v>
      </c>
      <c r="Q2189" s="295">
        <v>0</v>
      </c>
      <c r="R2189" s="295">
        <v>151753.46</v>
      </c>
      <c r="S2189" s="295">
        <v>159580.9</v>
      </c>
      <c r="T2189" s="295">
        <v>702.87</v>
      </c>
      <c r="U2189" s="295">
        <v>0</v>
      </c>
      <c r="V2189" s="295">
        <v>0</v>
      </c>
      <c r="W2189" s="295">
        <v>0</v>
      </c>
      <c r="X2189" s="295">
        <v>0</v>
      </c>
      <c r="Y2189" s="295">
        <v>0</v>
      </c>
      <c r="Z2189" s="295">
        <v>160283.76999999999</v>
      </c>
      <c r="AA2189" s="295">
        <v>0</v>
      </c>
      <c r="AB2189" s="295">
        <v>0</v>
      </c>
      <c r="AC2189" s="295">
        <v>0</v>
      </c>
      <c r="AD2189" s="295">
        <v>0</v>
      </c>
      <c r="AE2189" s="295">
        <v>0</v>
      </c>
      <c r="AF2189" s="295">
        <v>0</v>
      </c>
      <c r="AG2189" s="295">
        <v>0</v>
      </c>
      <c r="AH2189" s="295">
        <v>0</v>
      </c>
      <c r="AI2189" s="295">
        <v>0</v>
      </c>
      <c r="AJ2189" s="295">
        <v>0</v>
      </c>
      <c r="AK2189" s="295">
        <v>0</v>
      </c>
      <c r="AL2189" s="295">
        <v>0</v>
      </c>
      <c r="AM2189" s="295">
        <v>0</v>
      </c>
      <c r="AN2189" s="295">
        <v>0</v>
      </c>
      <c r="AO2189" s="295">
        <v>0</v>
      </c>
      <c r="AP2189" s="295">
        <v>0</v>
      </c>
      <c r="AQ2189" s="295">
        <v>0</v>
      </c>
      <c r="AR2189" s="295">
        <v>0</v>
      </c>
      <c r="AS2189" s="295">
        <v>0</v>
      </c>
      <c r="AT2189" s="295">
        <f t="shared" si="34"/>
        <v>0</v>
      </c>
      <c r="AU2189" s="295">
        <v>62707.66</v>
      </c>
      <c r="AV2189" s="295">
        <v>160283.76999999999</v>
      </c>
      <c r="AW2189" s="296">
        <v>102</v>
      </c>
      <c r="AX2189" s="296">
        <v>300</v>
      </c>
      <c r="AY2189" s="295">
        <v>722499.99</v>
      </c>
      <c r="AZ2189" s="295">
        <v>159795.53</v>
      </c>
      <c r="BA2189" s="294">
        <v>84.802769999999995</v>
      </c>
      <c r="BB2189" s="294">
        <v>80.5348795744424</v>
      </c>
      <c r="BC2189" s="294">
        <v>9.4</v>
      </c>
      <c r="BD2189" s="294"/>
      <c r="BE2189" s="293" t="s">
        <v>4204</v>
      </c>
      <c r="BF2189" s="291"/>
      <c r="BG2189" s="293" t="s">
        <v>326</v>
      </c>
      <c r="BH2189" s="293" t="s">
        <v>217</v>
      </c>
      <c r="BI2189" s="293" t="s">
        <v>496</v>
      </c>
      <c r="BJ2189" s="293" t="s">
        <v>4205</v>
      </c>
      <c r="BK2189" s="292" t="s">
        <v>175</v>
      </c>
      <c r="BL2189" s="294">
        <v>1188395.91359216</v>
      </c>
      <c r="BM2189" s="292" t="s">
        <v>309</v>
      </c>
      <c r="BN2189" s="294"/>
      <c r="BO2189" s="297">
        <v>39171</v>
      </c>
      <c r="BP2189" s="297">
        <v>48303</v>
      </c>
      <c r="BQ2189" s="297" t="s">
        <v>962</v>
      </c>
      <c r="BR2189" s="297" t="s">
        <v>4767</v>
      </c>
      <c r="BS2189" s="297">
        <v>39171</v>
      </c>
      <c r="BT2189" s="297">
        <v>48303</v>
      </c>
      <c r="BU2189" s="294">
        <v>53422.62</v>
      </c>
      <c r="BV2189" s="294">
        <v>61.19</v>
      </c>
      <c r="BW2189" s="294">
        <v>0</v>
      </c>
    </row>
    <row r="2190" spans="1:75" s="289" customFormat="1" ht="18.2" customHeight="1" x14ac:dyDescent="0.15">
      <c r="A2190" s="298">
        <v>2188</v>
      </c>
      <c r="B2190" s="299" t="s">
        <v>305</v>
      </c>
      <c r="C2190" s="299" t="s">
        <v>306</v>
      </c>
      <c r="D2190" s="313">
        <v>45170</v>
      </c>
      <c r="E2190" s="300" t="s">
        <v>3233</v>
      </c>
      <c r="F2190" s="309">
        <v>139</v>
      </c>
      <c r="G2190" s="309">
        <v>138</v>
      </c>
      <c r="H2190" s="302">
        <v>82521.67</v>
      </c>
      <c r="I2190" s="302">
        <v>62058.85</v>
      </c>
      <c r="J2190" s="302">
        <v>0</v>
      </c>
      <c r="K2190" s="302">
        <v>144580.51999999999</v>
      </c>
      <c r="L2190" s="302">
        <v>738.73</v>
      </c>
      <c r="M2190" s="302">
        <v>0</v>
      </c>
      <c r="N2190" s="302">
        <v>0</v>
      </c>
      <c r="O2190" s="302">
        <v>0</v>
      </c>
      <c r="P2190" s="302">
        <v>0</v>
      </c>
      <c r="Q2190" s="302">
        <v>0</v>
      </c>
      <c r="R2190" s="302">
        <v>144580.51999999999</v>
      </c>
      <c r="S2190" s="302">
        <v>127840.12</v>
      </c>
      <c r="T2190" s="302">
        <v>646.41999999999996</v>
      </c>
      <c r="U2190" s="302">
        <v>0</v>
      </c>
      <c r="V2190" s="302">
        <v>0</v>
      </c>
      <c r="W2190" s="302">
        <v>0</v>
      </c>
      <c r="X2190" s="302">
        <v>0</v>
      </c>
      <c r="Y2190" s="302">
        <v>0</v>
      </c>
      <c r="Z2190" s="302">
        <v>128486.54</v>
      </c>
      <c r="AA2190" s="302">
        <v>0</v>
      </c>
      <c r="AB2190" s="302">
        <v>0</v>
      </c>
      <c r="AC2190" s="302">
        <v>0</v>
      </c>
      <c r="AD2190" s="302">
        <v>0</v>
      </c>
      <c r="AE2190" s="302">
        <v>0</v>
      </c>
      <c r="AF2190" s="302">
        <v>0</v>
      </c>
      <c r="AG2190" s="302">
        <v>0</v>
      </c>
      <c r="AH2190" s="302">
        <v>0</v>
      </c>
      <c r="AI2190" s="302">
        <v>0</v>
      </c>
      <c r="AJ2190" s="302">
        <v>0</v>
      </c>
      <c r="AK2190" s="302">
        <v>0</v>
      </c>
      <c r="AL2190" s="302">
        <v>0</v>
      </c>
      <c r="AM2190" s="302">
        <v>0</v>
      </c>
      <c r="AN2190" s="302">
        <v>0</v>
      </c>
      <c r="AO2190" s="302">
        <v>0</v>
      </c>
      <c r="AP2190" s="302">
        <v>0</v>
      </c>
      <c r="AQ2190" s="302">
        <v>0</v>
      </c>
      <c r="AR2190" s="302">
        <v>0</v>
      </c>
      <c r="AS2190" s="302">
        <v>0</v>
      </c>
      <c r="AT2190" s="295">
        <f t="shared" si="34"/>
        <v>0</v>
      </c>
      <c r="AU2190" s="302">
        <v>62797.58</v>
      </c>
      <c r="AV2190" s="302">
        <v>128486.54</v>
      </c>
      <c r="AW2190" s="303">
        <v>102</v>
      </c>
      <c r="AX2190" s="303">
        <v>300</v>
      </c>
      <c r="AY2190" s="302">
        <v>722499.99</v>
      </c>
      <c r="AZ2190" s="302">
        <v>159808.57</v>
      </c>
      <c r="BA2190" s="301">
        <v>84.809690000000003</v>
      </c>
      <c r="BB2190" s="301">
        <v>76.7282322921656</v>
      </c>
      <c r="BC2190" s="301">
        <v>9.4</v>
      </c>
      <c r="BD2190" s="301"/>
      <c r="BE2190" s="300" t="s">
        <v>4204</v>
      </c>
      <c r="BF2190" s="298"/>
      <c r="BG2190" s="300" t="s">
        <v>326</v>
      </c>
      <c r="BH2190" s="300" t="s">
        <v>217</v>
      </c>
      <c r="BI2190" s="300" t="s">
        <v>496</v>
      </c>
      <c r="BJ2190" s="300" t="s">
        <v>4205</v>
      </c>
      <c r="BK2190" s="299" t="s">
        <v>175</v>
      </c>
      <c r="BL2190" s="301">
        <v>1132223.93184992</v>
      </c>
      <c r="BM2190" s="299" t="s">
        <v>309</v>
      </c>
      <c r="BN2190" s="301"/>
      <c r="BO2190" s="304">
        <v>39171</v>
      </c>
      <c r="BP2190" s="304">
        <v>48303</v>
      </c>
      <c r="BQ2190" s="297" t="s">
        <v>4231</v>
      </c>
      <c r="BR2190" s="297" t="s">
        <v>4796</v>
      </c>
      <c r="BS2190" s="297">
        <v>39171</v>
      </c>
      <c r="BT2190" s="297">
        <v>48303</v>
      </c>
      <c r="BU2190" s="301">
        <v>45870.239999999998</v>
      </c>
      <c r="BV2190" s="301">
        <v>61.2</v>
      </c>
      <c r="BW2190" s="301">
        <v>0</v>
      </c>
    </row>
    <row r="2191" spans="1:75" s="289" customFormat="1" ht="18.2" customHeight="1" x14ac:dyDescent="0.15">
      <c r="A2191" s="291">
        <v>2189</v>
      </c>
      <c r="B2191" s="292" t="s">
        <v>305</v>
      </c>
      <c r="C2191" s="292" t="s">
        <v>306</v>
      </c>
      <c r="D2191" s="312">
        <v>45170</v>
      </c>
      <c r="E2191" s="293" t="s">
        <v>3234</v>
      </c>
      <c r="F2191" s="308">
        <v>175</v>
      </c>
      <c r="G2191" s="308">
        <v>174</v>
      </c>
      <c r="H2191" s="295">
        <v>39581.21</v>
      </c>
      <c r="I2191" s="295">
        <v>25562.55</v>
      </c>
      <c r="J2191" s="295">
        <v>0</v>
      </c>
      <c r="K2191" s="295">
        <v>65143.76</v>
      </c>
      <c r="L2191" s="295">
        <v>257.52999999999997</v>
      </c>
      <c r="M2191" s="295">
        <v>0</v>
      </c>
      <c r="N2191" s="295">
        <v>0</v>
      </c>
      <c r="O2191" s="295">
        <v>0</v>
      </c>
      <c r="P2191" s="295">
        <v>0</v>
      </c>
      <c r="Q2191" s="295">
        <v>0</v>
      </c>
      <c r="R2191" s="295">
        <v>65143.76</v>
      </c>
      <c r="S2191" s="295">
        <v>68341.34</v>
      </c>
      <c r="T2191" s="295">
        <v>283.67</v>
      </c>
      <c r="U2191" s="295">
        <v>0</v>
      </c>
      <c r="V2191" s="295">
        <v>0</v>
      </c>
      <c r="W2191" s="295">
        <v>0</v>
      </c>
      <c r="X2191" s="295">
        <v>0</v>
      </c>
      <c r="Y2191" s="295">
        <v>0</v>
      </c>
      <c r="Z2191" s="295">
        <v>68625.009999999995</v>
      </c>
      <c r="AA2191" s="295">
        <v>0</v>
      </c>
      <c r="AB2191" s="295">
        <v>0</v>
      </c>
      <c r="AC2191" s="295">
        <v>0</v>
      </c>
      <c r="AD2191" s="295">
        <v>0</v>
      </c>
      <c r="AE2191" s="295">
        <v>0</v>
      </c>
      <c r="AF2191" s="295">
        <v>0</v>
      </c>
      <c r="AG2191" s="295">
        <v>0</v>
      </c>
      <c r="AH2191" s="295">
        <v>0</v>
      </c>
      <c r="AI2191" s="295">
        <v>0</v>
      </c>
      <c r="AJ2191" s="295">
        <v>0</v>
      </c>
      <c r="AK2191" s="295">
        <v>0</v>
      </c>
      <c r="AL2191" s="295">
        <v>0</v>
      </c>
      <c r="AM2191" s="295">
        <v>0</v>
      </c>
      <c r="AN2191" s="295">
        <v>0</v>
      </c>
      <c r="AO2191" s="295">
        <v>0</v>
      </c>
      <c r="AP2191" s="295">
        <v>0</v>
      </c>
      <c r="AQ2191" s="295">
        <v>0</v>
      </c>
      <c r="AR2191" s="295">
        <v>0</v>
      </c>
      <c r="AS2191" s="295">
        <v>0</v>
      </c>
      <c r="AT2191" s="295">
        <f t="shared" si="34"/>
        <v>0</v>
      </c>
      <c r="AU2191" s="295">
        <v>25820.080000000002</v>
      </c>
      <c r="AV2191" s="295">
        <v>68625.009999999995</v>
      </c>
      <c r="AW2191" s="296">
        <v>103</v>
      </c>
      <c r="AX2191" s="296">
        <v>300</v>
      </c>
      <c r="AY2191" s="295">
        <v>284000</v>
      </c>
      <c r="AZ2191" s="295">
        <v>66651.75</v>
      </c>
      <c r="BA2191" s="294">
        <v>90</v>
      </c>
      <c r="BB2191" s="294">
        <v>87.963757890828106</v>
      </c>
      <c r="BC2191" s="294">
        <v>8.6</v>
      </c>
      <c r="BD2191" s="294"/>
      <c r="BE2191" s="293" t="s">
        <v>4204</v>
      </c>
      <c r="BF2191" s="291"/>
      <c r="BG2191" s="293" t="s">
        <v>312</v>
      </c>
      <c r="BH2191" s="293" t="s">
        <v>221</v>
      </c>
      <c r="BI2191" s="293" t="s">
        <v>798</v>
      </c>
      <c r="BJ2191" s="293" t="s">
        <v>4205</v>
      </c>
      <c r="BK2191" s="292" t="s">
        <v>175</v>
      </c>
      <c r="BL2191" s="294">
        <v>510147.03836096002</v>
      </c>
      <c r="BM2191" s="292" t="s">
        <v>309</v>
      </c>
      <c r="BN2191" s="294"/>
      <c r="BO2191" s="297">
        <v>39174</v>
      </c>
      <c r="BP2191" s="297">
        <v>48306</v>
      </c>
      <c r="BQ2191" s="297" t="s">
        <v>947</v>
      </c>
      <c r="BR2191" s="297" t="s">
        <v>4774</v>
      </c>
      <c r="BS2191" s="297">
        <v>39174</v>
      </c>
      <c r="BT2191" s="297">
        <v>48306</v>
      </c>
      <c r="BU2191" s="294">
        <v>27050.23</v>
      </c>
      <c r="BV2191" s="294">
        <v>45.97</v>
      </c>
      <c r="BW2191" s="294">
        <v>0</v>
      </c>
    </row>
    <row r="2192" spans="1:75" s="289" customFormat="1" ht="18.2" customHeight="1" x14ac:dyDescent="0.15">
      <c r="A2192" s="298">
        <v>2190</v>
      </c>
      <c r="B2192" s="299" t="s">
        <v>305</v>
      </c>
      <c r="C2192" s="299" t="s">
        <v>306</v>
      </c>
      <c r="D2192" s="313">
        <v>45170</v>
      </c>
      <c r="E2192" s="300" t="s">
        <v>3235</v>
      </c>
      <c r="F2192" s="309">
        <v>151</v>
      </c>
      <c r="G2192" s="309">
        <v>150</v>
      </c>
      <c r="H2192" s="302">
        <v>93107.63</v>
      </c>
      <c r="I2192" s="302">
        <v>51327.86</v>
      </c>
      <c r="J2192" s="302">
        <v>0</v>
      </c>
      <c r="K2192" s="302">
        <v>144435.49</v>
      </c>
      <c r="L2192" s="302">
        <v>582.91</v>
      </c>
      <c r="M2192" s="302">
        <v>0</v>
      </c>
      <c r="N2192" s="302">
        <v>0</v>
      </c>
      <c r="O2192" s="302">
        <v>0</v>
      </c>
      <c r="P2192" s="302">
        <v>0</v>
      </c>
      <c r="Q2192" s="302">
        <v>0</v>
      </c>
      <c r="R2192" s="302">
        <v>144435.49</v>
      </c>
      <c r="S2192" s="302">
        <v>145509.64000000001</v>
      </c>
      <c r="T2192" s="302">
        <v>729.34</v>
      </c>
      <c r="U2192" s="302">
        <v>0</v>
      </c>
      <c r="V2192" s="302">
        <v>0</v>
      </c>
      <c r="W2192" s="302">
        <v>0</v>
      </c>
      <c r="X2192" s="302">
        <v>0</v>
      </c>
      <c r="Y2192" s="302">
        <v>0</v>
      </c>
      <c r="Z2192" s="302">
        <v>146238.98000000001</v>
      </c>
      <c r="AA2192" s="302">
        <v>0</v>
      </c>
      <c r="AB2192" s="302">
        <v>0</v>
      </c>
      <c r="AC2192" s="302">
        <v>0</v>
      </c>
      <c r="AD2192" s="302">
        <v>0</v>
      </c>
      <c r="AE2192" s="302">
        <v>0</v>
      </c>
      <c r="AF2192" s="302">
        <v>0</v>
      </c>
      <c r="AG2192" s="302">
        <v>0</v>
      </c>
      <c r="AH2192" s="302">
        <v>0</v>
      </c>
      <c r="AI2192" s="302">
        <v>0</v>
      </c>
      <c r="AJ2192" s="302">
        <v>0</v>
      </c>
      <c r="AK2192" s="302">
        <v>0</v>
      </c>
      <c r="AL2192" s="302">
        <v>0</v>
      </c>
      <c r="AM2192" s="302">
        <v>0</v>
      </c>
      <c r="AN2192" s="302">
        <v>0</v>
      </c>
      <c r="AO2192" s="302">
        <v>0</v>
      </c>
      <c r="AP2192" s="302">
        <v>0</v>
      </c>
      <c r="AQ2192" s="302">
        <v>0</v>
      </c>
      <c r="AR2192" s="302">
        <v>0</v>
      </c>
      <c r="AS2192" s="302">
        <v>0</v>
      </c>
      <c r="AT2192" s="295">
        <f t="shared" si="34"/>
        <v>0</v>
      </c>
      <c r="AU2192" s="302">
        <v>51910.77</v>
      </c>
      <c r="AV2192" s="302">
        <v>146238.98000000001</v>
      </c>
      <c r="AW2192" s="303">
        <v>102</v>
      </c>
      <c r="AX2192" s="303">
        <v>300</v>
      </c>
      <c r="AY2192" s="302">
        <v>722499.99</v>
      </c>
      <c r="AZ2192" s="302">
        <v>151397.59</v>
      </c>
      <c r="BA2192" s="301">
        <v>80.346020999999993</v>
      </c>
      <c r="BB2192" s="301">
        <v>76.651265800765302</v>
      </c>
      <c r="BC2192" s="301">
        <v>9.4</v>
      </c>
      <c r="BD2192" s="301"/>
      <c r="BE2192" s="300" t="s">
        <v>4204</v>
      </c>
      <c r="BF2192" s="298"/>
      <c r="BG2192" s="300" t="s">
        <v>326</v>
      </c>
      <c r="BH2192" s="300" t="s">
        <v>217</v>
      </c>
      <c r="BI2192" s="300" t="s">
        <v>496</v>
      </c>
      <c r="BJ2192" s="300" t="s">
        <v>4205</v>
      </c>
      <c r="BK2192" s="299" t="s">
        <v>175</v>
      </c>
      <c r="BL2192" s="301">
        <v>1131088.1879970401</v>
      </c>
      <c r="BM2192" s="299" t="s">
        <v>309</v>
      </c>
      <c r="BN2192" s="301"/>
      <c r="BO2192" s="304">
        <v>39171</v>
      </c>
      <c r="BP2192" s="304">
        <v>48303</v>
      </c>
      <c r="BQ2192" s="297" t="s">
        <v>936</v>
      </c>
      <c r="BR2192" s="297" t="s">
        <v>4769</v>
      </c>
      <c r="BS2192" s="297">
        <v>39171</v>
      </c>
      <c r="BT2192" s="297">
        <v>48303</v>
      </c>
      <c r="BU2192" s="301">
        <v>47769.74</v>
      </c>
      <c r="BV2192" s="301">
        <v>57.98</v>
      </c>
      <c r="BW2192" s="301">
        <v>0</v>
      </c>
    </row>
    <row r="2193" spans="1:75" s="289" customFormat="1" ht="18.2" customHeight="1" x14ac:dyDescent="0.15">
      <c r="A2193" s="291">
        <v>2191</v>
      </c>
      <c r="B2193" s="292" t="s">
        <v>305</v>
      </c>
      <c r="C2193" s="292" t="s">
        <v>306</v>
      </c>
      <c r="D2193" s="312">
        <v>45170</v>
      </c>
      <c r="E2193" s="293" t="s">
        <v>3236</v>
      </c>
      <c r="F2193" s="308">
        <v>0</v>
      </c>
      <c r="G2193" s="308">
        <v>0</v>
      </c>
      <c r="H2193" s="295">
        <v>5367.91</v>
      </c>
      <c r="I2193" s="295">
        <v>0</v>
      </c>
      <c r="J2193" s="295">
        <v>0</v>
      </c>
      <c r="K2193" s="295">
        <v>5367.91</v>
      </c>
      <c r="L2193" s="295">
        <v>590.55999999999995</v>
      </c>
      <c r="M2193" s="295">
        <v>0</v>
      </c>
      <c r="N2193" s="295">
        <v>0</v>
      </c>
      <c r="O2193" s="295">
        <v>590.55999999999995</v>
      </c>
      <c r="P2193" s="295">
        <v>0</v>
      </c>
      <c r="Q2193" s="295">
        <v>0</v>
      </c>
      <c r="R2193" s="295">
        <v>4777.3500000000004</v>
      </c>
      <c r="S2193" s="295">
        <v>0</v>
      </c>
      <c r="T2193" s="295">
        <v>42.5</v>
      </c>
      <c r="U2193" s="295">
        <v>0</v>
      </c>
      <c r="V2193" s="295">
        <v>0</v>
      </c>
      <c r="W2193" s="295">
        <v>42.5</v>
      </c>
      <c r="X2193" s="295">
        <v>0</v>
      </c>
      <c r="Y2193" s="295">
        <v>0</v>
      </c>
      <c r="Z2193" s="295">
        <v>0</v>
      </c>
      <c r="AA2193" s="295">
        <v>50.32</v>
      </c>
      <c r="AB2193" s="295">
        <v>0</v>
      </c>
      <c r="AC2193" s="295">
        <v>0</v>
      </c>
      <c r="AD2193" s="295">
        <v>0</v>
      </c>
      <c r="AE2193" s="295">
        <v>0</v>
      </c>
      <c r="AF2193" s="295">
        <v>-30.47</v>
      </c>
      <c r="AG2193" s="295">
        <v>34.17</v>
      </c>
      <c r="AH2193" s="295">
        <v>91.52</v>
      </c>
      <c r="AI2193" s="295">
        <v>0</v>
      </c>
      <c r="AJ2193" s="295">
        <v>0</v>
      </c>
      <c r="AK2193" s="295">
        <v>0</v>
      </c>
      <c r="AL2193" s="295">
        <v>0</v>
      </c>
      <c r="AM2193" s="295">
        <v>0</v>
      </c>
      <c r="AN2193" s="295">
        <v>0</v>
      </c>
      <c r="AO2193" s="295">
        <v>0</v>
      </c>
      <c r="AP2193" s="295">
        <v>0.18</v>
      </c>
      <c r="AQ2193" s="295">
        <v>0</v>
      </c>
      <c r="AR2193" s="295">
        <v>0.09</v>
      </c>
      <c r="AS2193" s="295">
        <v>0</v>
      </c>
      <c r="AT2193" s="295">
        <f t="shared" si="34"/>
        <v>778.68999999999994</v>
      </c>
      <c r="AU2193" s="295">
        <v>0</v>
      </c>
      <c r="AV2193" s="295">
        <v>0</v>
      </c>
      <c r="AW2193" s="296">
        <v>103</v>
      </c>
      <c r="AX2193" s="296">
        <v>300</v>
      </c>
      <c r="AY2193" s="295">
        <v>363000</v>
      </c>
      <c r="AZ2193" s="295">
        <v>72458.009999999995</v>
      </c>
      <c r="BA2193" s="294">
        <v>76.616800999999995</v>
      </c>
      <c r="BB2193" s="294">
        <v>5.0515501910327103</v>
      </c>
      <c r="BC2193" s="294">
        <v>9.5</v>
      </c>
      <c r="BD2193" s="294"/>
      <c r="BE2193" s="293" t="s">
        <v>4204</v>
      </c>
      <c r="BF2193" s="291"/>
      <c r="BG2193" s="293" t="s">
        <v>540</v>
      </c>
      <c r="BH2193" s="293" t="s">
        <v>205</v>
      </c>
      <c r="BI2193" s="293" t="s">
        <v>541</v>
      </c>
      <c r="BJ2193" s="293" t="s">
        <v>103</v>
      </c>
      <c r="BK2193" s="292" t="s">
        <v>175</v>
      </c>
      <c r="BL2193" s="294">
        <v>37411.886475599997</v>
      </c>
      <c r="BM2193" s="292" t="s">
        <v>309</v>
      </c>
      <c r="BN2193" s="294"/>
      <c r="BO2193" s="297">
        <v>39186</v>
      </c>
      <c r="BP2193" s="297">
        <v>48318</v>
      </c>
      <c r="BQ2193" s="297" t="s">
        <v>4033</v>
      </c>
      <c r="BR2193" s="297" t="s">
        <v>4759</v>
      </c>
      <c r="BS2193" s="297">
        <v>39186</v>
      </c>
      <c r="BT2193" s="297">
        <v>48318</v>
      </c>
      <c r="BU2193" s="294">
        <v>0</v>
      </c>
      <c r="BV2193" s="294">
        <v>50.32</v>
      </c>
      <c r="BW2193" s="294">
        <v>0</v>
      </c>
    </row>
    <row r="2194" spans="1:75" s="289" customFormat="1" ht="18.2" customHeight="1" x14ac:dyDescent="0.15">
      <c r="A2194" s="298">
        <v>2192</v>
      </c>
      <c r="B2194" s="299" t="s">
        <v>305</v>
      </c>
      <c r="C2194" s="299" t="s">
        <v>306</v>
      </c>
      <c r="D2194" s="313">
        <v>45170</v>
      </c>
      <c r="E2194" s="300" t="s">
        <v>3237</v>
      </c>
      <c r="F2194" s="309">
        <v>154</v>
      </c>
      <c r="G2194" s="309">
        <v>153</v>
      </c>
      <c r="H2194" s="302">
        <v>91423.44</v>
      </c>
      <c r="I2194" s="302">
        <v>53688.39</v>
      </c>
      <c r="J2194" s="302">
        <v>0</v>
      </c>
      <c r="K2194" s="302">
        <v>145111.82999999999</v>
      </c>
      <c r="L2194" s="302">
        <v>578.9</v>
      </c>
      <c r="M2194" s="302">
        <v>0</v>
      </c>
      <c r="N2194" s="302">
        <v>0</v>
      </c>
      <c r="O2194" s="302">
        <v>0</v>
      </c>
      <c r="P2194" s="302">
        <v>0</v>
      </c>
      <c r="Q2194" s="302">
        <v>0</v>
      </c>
      <c r="R2194" s="302">
        <v>145111.82999999999</v>
      </c>
      <c r="S2194" s="302">
        <v>135128.91</v>
      </c>
      <c r="T2194" s="302">
        <v>655.20000000000005</v>
      </c>
      <c r="U2194" s="302">
        <v>0</v>
      </c>
      <c r="V2194" s="302">
        <v>0</v>
      </c>
      <c r="W2194" s="302">
        <v>0</v>
      </c>
      <c r="X2194" s="302">
        <v>0</v>
      </c>
      <c r="Y2194" s="302">
        <v>0</v>
      </c>
      <c r="Z2194" s="302">
        <v>135784.10999999999</v>
      </c>
      <c r="AA2194" s="302">
        <v>0</v>
      </c>
      <c r="AB2194" s="302">
        <v>0</v>
      </c>
      <c r="AC2194" s="302">
        <v>0</v>
      </c>
      <c r="AD2194" s="302">
        <v>0</v>
      </c>
      <c r="AE2194" s="302">
        <v>0</v>
      </c>
      <c r="AF2194" s="302">
        <v>0</v>
      </c>
      <c r="AG2194" s="302">
        <v>0</v>
      </c>
      <c r="AH2194" s="302">
        <v>0</v>
      </c>
      <c r="AI2194" s="302">
        <v>0</v>
      </c>
      <c r="AJ2194" s="302">
        <v>0</v>
      </c>
      <c r="AK2194" s="302">
        <v>0</v>
      </c>
      <c r="AL2194" s="302">
        <v>0</v>
      </c>
      <c r="AM2194" s="302">
        <v>0</v>
      </c>
      <c r="AN2194" s="302">
        <v>0</v>
      </c>
      <c r="AO2194" s="302">
        <v>0</v>
      </c>
      <c r="AP2194" s="302">
        <v>0</v>
      </c>
      <c r="AQ2194" s="302">
        <v>0</v>
      </c>
      <c r="AR2194" s="302">
        <v>0</v>
      </c>
      <c r="AS2194" s="302">
        <v>0</v>
      </c>
      <c r="AT2194" s="295">
        <f t="shared" si="34"/>
        <v>0</v>
      </c>
      <c r="AU2194" s="302">
        <v>54267.29</v>
      </c>
      <c r="AV2194" s="302">
        <v>135784.10999999999</v>
      </c>
      <c r="AW2194" s="303">
        <v>105</v>
      </c>
      <c r="AX2194" s="303">
        <v>300</v>
      </c>
      <c r="AY2194" s="302">
        <v>896999.98</v>
      </c>
      <c r="AZ2194" s="302">
        <v>151987.29999999999</v>
      </c>
      <c r="BA2194" s="301">
        <v>64.715719000000007</v>
      </c>
      <c r="BB2194" s="301">
        <v>61.7881652865455</v>
      </c>
      <c r="BC2194" s="301">
        <v>8.6</v>
      </c>
      <c r="BD2194" s="301"/>
      <c r="BE2194" s="300" t="s">
        <v>4204</v>
      </c>
      <c r="BF2194" s="298"/>
      <c r="BG2194" s="300" t="s">
        <v>326</v>
      </c>
      <c r="BH2194" s="300" t="s">
        <v>217</v>
      </c>
      <c r="BI2194" s="300" t="s">
        <v>496</v>
      </c>
      <c r="BJ2194" s="300" t="s">
        <v>4205</v>
      </c>
      <c r="BK2194" s="299" t="s">
        <v>175</v>
      </c>
      <c r="BL2194" s="301">
        <v>1136384.67146568</v>
      </c>
      <c r="BM2194" s="299" t="s">
        <v>309</v>
      </c>
      <c r="BN2194" s="301"/>
      <c r="BO2194" s="304">
        <v>39248</v>
      </c>
      <c r="BP2194" s="304">
        <v>48380</v>
      </c>
      <c r="BQ2194" s="297" t="s">
        <v>946</v>
      </c>
      <c r="BR2194" s="297" t="s">
        <v>4775</v>
      </c>
      <c r="BS2194" s="297">
        <v>39248</v>
      </c>
      <c r="BT2194" s="297">
        <v>48380</v>
      </c>
      <c r="BU2194" s="301">
        <v>56848</v>
      </c>
      <c r="BV2194" s="301">
        <v>104.83</v>
      </c>
      <c r="BW2194" s="301">
        <v>0</v>
      </c>
    </row>
    <row r="2195" spans="1:75" s="289" customFormat="1" ht="18.2" customHeight="1" x14ac:dyDescent="0.15">
      <c r="A2195" s="291">
        <v>2193</v>
      </c>
      <c r="B2195" s="292" t="s">
        <v>305</v>
      </c>
      <c r="C2195" s="292" t="s">
        <v>306</v>
      </c>
      <c r="D2195" s="312">
        <v>45170</v>
      </c>
      <c r="E2195" s="293" t="s">
        <v>3238</v>
      </c>
      <c r="F2195" s="308">
        <v>153</v>
      </c>
      <c r="G2195" s="308">
        <v>152</v>
      </c>
      <c r="H2195" s="295">
        <v>98286.33</v>
      </c>
      <c r="I2195" s="295">
        <v>54558.5</v>
      </c>
      <c r="J2195" s="295">
        <v>0</v>
      </c>
      <c r="K2195" s="295">
        <v>152844.82999999999</v>
      </c>
      <c r="L2195" s="295">
        <v>615.30999999999995</v>
      </c>
      <c r="M2195" s="295">
        <v>0</v>
      </c>
      <c r="N2195" s="295">
        <v>0</v>
      </c>
      <c r="O2195" s="295">
        <v>0</v>
      </c>
      <c r="P2195" s="295">
        <v>0</v>
      </c>
      <c r="Q2195" s="295">
        <v>0</v>
      </c>
      <c r="R2195" s="295">
        <v>152844.82999999999</v>
      </c>
      <c r="S2195" s="295">
        <v>155020.24</v>
      </c>
      <c r="T2195" s="295">
        <v>769.91</v>
      </c>
      <c r="U2195" s="295">
        <v>0</v>
      </c>
      <c r="V2195" s="295">
        <v>0</v>
      </c>
      <c r="W2195" s="295">
        <v>0</v>
      </c>
      <c r="X2195" s="295">
        <v>0</v>
      </c>
      <c r="Y2195" s="295">
        <v>0</v>
      </c>
      <c r="Z2195" s="295">
        <v>155790.15</v>
      </c>
      <c r="AA2195" s="295">
        <v>0</v>
      </c>
      <c r="AB2195" s="295">
        <v>0</v>
      </c>
      <c r="AC2195" s="295">
        <v>0</v>
      </c>
      <c r="AD2195" s="295">
        <v>0</v>
      </c>
      <c r="AE2195" s="295">
        <v>0</v>
      </c>
      <c r="AF2195" s="295">
        <v>0</v>
      </c>
      <c r="AG2195" s="295">
        <v>0</v>
      </c>
      <c r="AH2195" s="295">
        <v>0</v>
      </c>
      <c r="AI2195" s="295">
        <v>0</v>
      </c>
      <c r="AJ2195" s="295">
        <v>0</v>
      </c>
      <c r="AK2195" s="295">
        <v>0</v>
      </c>
      <c r="AL2195" s="295">
        <v>0</v>
      </c>
      <c r="AM2195" s="295">
        <v>0</v>
      </c>
      <c r="AN2195" s="295">
        <v>0</v>
      </c>
      <c r="AO2195" s="295">
        <v>0</v>
      </c>
      <c r="AP2195" s="295">
        <v>0</v>
      </c>
      <c r="AQ2195" s="295">
        <v>0</v>
      </c>
      <c r="AR2195" s="295">
        <v>0</v>
      </c>
      <c r="AS2195" s="295">
        <v>0</v>
      </c>
      <c r="AT2195" s="295">
        <f t="shared" si="34"/>
        <v>0</v>
      </c>
      <c r="AU2195" s="295">
        <v>55173.81</v>
      </c>
      <c r="AV2195" s="295">
        <v>155790.15</v>
      </c>
      <c r="AW2195" s="296">
        <v>102</v>
      </c>
      <c r="AX2195" s="296">
        <v>300</v>
      </c>
      <c r="AY2195" s="295">
        <v>722500.01</v>
      </c>
      <c r="AZ2195" s="295">
        <v>159816.65</v>
      </c>
      <c r="BA2195" s="294">
        <v>84.809684000000004</v>
      </c>
      <c r="BB2195" s="294">
        <v>81.109957775574202</v>
      </c>
      <c r="BC2195" s="294">
        <v>9.4</v>
      </c>
      <c r="BD2195" s="294"/>
      <c r="BE2195" s="293" t="s">
        <v>4204</v>
      </c>
      <c r="BF2195" s="291"/>
      <c r="BG2195" s="293" t="s">
        <v>326</v>
      </c>
      <c r="BH2195" s="293" t="s">
        <v>217</v>
      </c>
      <c r="BI2195" s="293" t="s">
        <v>496</v>
      </c>
      <c r="BJ2195" s="293" t="s">
        <v>4205</v>
      </c>
      <c r="BK2195" s="292" t="s">
        <v>175</v>
      </c>
      <c r="BL2195" s="294">
        <v>1196942.53683368</v>
      </c>
      <c r="BM2195" s="292" t="s">
        <v>309</v>
      </c>
      <c r="BN2195" s="294"/>
      <c r="BO2195" s="297">
        <v>39170</v>
      </c>
      <c r="BP2195" s="297">
        <v>48302</v>
      </c>
      <c r="BQ2195" s="297" t="s">
        <v>949</v>
      </c>
      <c r="BR2195" s="297" t="s">
        <v>4807</v>
      </c>
      <c r="BS2195" s="297">
        <v>39170</v>
      </c>
      <c r="BT2195" s="297">
        <v>48302</v>
      </c>
      <c r="BU2195" s="294">
        <v>50524.54</v>
      </c>
      <c r="BV2195" s="294">
        <v>61.2</v>
      </c>
      <c r="BW2195" s="294">
        <v>0</v>
      </c>
    </row>
    <row r="2196" spans="1:75" s="289" customFormat="1" ht="18.2" customHeight="1" x14ac:dyDescent="0.15">
      <c r="A2196" s="298">
        <v>2194</v>
      </c>
      <c r="B2196" s="299" t="s">
        <v>305</v>
      </c>
      <c r="C2196" s="299" t="s">
        <v>306</v>
      </c>
      <c r="D2196" s="313">
        <v>45170</v>
      </c>
      <c r="E2196" s="300" t="s">
        <v>3239</v>
      </c>
      <c r="F2196" s="309">
        <v>184</v>
      </c>
      <c r="G2196" s="309">
        <v>183</v>
      </c>
      <c r="H2196" s="302">
        <v>98881.68</v>
      </c>
      <c r="I2196" s="302">
        <v>60076.81</v>
      </c>
      <c r="J2196" s="302">
        <v>0</v>
      </c>
      <c r="K2196" s="302">
        <v>158958.49</v>
      </c>
      <c r="L2196" s="302">
        <v>619.05999999999995</v>
      </c>
      <c r="M2196" s="302">
        <v>0</v>
      </c>
      <c r="N2196" s="302">
        <v>0</v>
      </c>
      <c r="O2196" s="302">
        <v>0</v>
      </c>
      <c r="P2196" s="302">
        <v>0</v>
      </c>
      <c r="Q2196" s="302">
        <v>0</v>
      </c>
      <c r="R2196" s="302">
        <v>158958.49</v>
      </c>
      <c r="S2196" s="302">
        <v>194957.47</v>
      </c>
      <c r="T2196" s="302">
        <v>774.57</v>
      </c>
      <c r="U2196" s="302">
        <v>0</v>
      </c>
      <c r="V2196" s="302">
        <v>0</v>
      </c>
      <c r="W2196" s="302">
        <v>0</v>
      </c>
      <c r="X2196" s="302">
        <v>0</v>
      </c>
      <c r="Y2196" s="302">
        <v>0</v>
      </c>
      <c r="Z2196" s="302">
        <v>195732.04</v>
      </c>
      <c r="AA2196" s="302">
        <v>0</v>
      </c>
      <c r="AB2196" s="302">
        <v>0</v>
      </c>
      <c r="AC2196" s="302">
        <v>0</v>
      </c>
      <c r="AD2196" s="302">
        <v>0</v>
      </c>
      <c r="AE2196" s="302">
        <v>0</v>
      </c>
      <c r="AF2196" s="302">
        <v>0</v>
      </c>
      <c r="AG2196" s="302">
        <v>0</v>
      </c>
      <c r="AH2196" s="302">
        <v>0</v>
      </c>
      <c r="AI2196" s="302">
        <v>0</v>
      </c>
      <c r="AJ2196" s="302">
        <v>0</v>
      </c>
      <c r="AK2196" s="302">
        <v>0</v>
      </c>
      <c r="AL2196" s="302">
        <v>0</v>
      </c>
      <c r="AM2196" s="302">
        <v>0</v>
      </c>
      <c r="AN2196" s="302">
        <v>0</v>
      </c>
      <c r="AO2196" s="302">
        <v>0</v>
      </c>
      <c r="AP2196" s="302">
        <v>0</v>
      </c>
      <c r="AQ2196" s="302">
        <v>0</v>
      </c>
      <c r="AR2196" s="302">
        <v>0</v>
      </c>
      <c r="AS2196" s="302">
        <v>0</v>
      </c>
      <c r="AT2196" s="295">
        <f t="shared" si="34"/>
        <v>0</v>
      </c>
      <c r="AU2196" s="302">
        <v>60695.87</v>
      </c>
      <c r="AV2196" s="302">
        <v>195732.04</v>
      </c>
      <c r="AW2196" s="303">
        <v>102</v>
      </c>
      <c r="AX2196" s="303">
        <v>300</v>
      </c>
      <c r="AY2196" s="302">
        <v>722499.99</v>
      </c>
      <c r="AZ2196" s="302">
        <v>160786.59</v>
      </c>
      <c r="BA2196" s="301">
        <v>85.328721000000002</v>
      </c>
      <c r="BB2196" s="301">
        <v>84.358556542503294</v>
      </c>
      <c r="BC2196" s="301">
        <v>9.4</v>
      </c>
      <c r="BD2196" s="301"/>
      <c r="BE2196" s="300" t="s">
        <v>4204</v>
      </c>
      <c r="BF2196" s="298"/>
      <c r="BG2196" s="300" t="s">
        <v>326</v>
      </c>
      <c r="BH2196" s="300" t="s">
        <v>217</v>
      </c>
      <c r="BI2196" s="300" t="s">
        <v>496</v>
      </c>
      <c r="BJ2196" s="300" t="s">
        <v>4205</v>
      </c>
      <c r="BK2196" s="299" t="s">
        <v>175</v>
      </c>
      <c r="BL2196" s="301">
        <v>1244819.19520504</v>
      </c>
      <c r="BM2196" s="299" t="s">
        <v>309</v>
      </c>
      <c r="BN2196" s="301"/>
      <c r="BO2196" s="304">
        <v>39171</v>
      </c>
      <c r="BP2196" s="304">
        <v>48303</v>
      </c>
      <c r="BQ2196" s="297" t="s">
        <v>943</v>
      </c>
      <c r="BR2196" s="297" t="s">
        <v>4785</v>
      </c>
      <c r="BS2196" s="297">
        <v>39171</v>
      </c>
      <c r="BT2196" s="297">
        <v>48303</v>
      </c>
      <c r="BU2196" s="301">
        <v>59143.95</v>
      </c>
      <c r="BV2196" s="301">
        <v>61.57</v>
      </c>
      <c r="BW2196" s="301">
        <v>0</v>
      </c>
    </row>
    <row r="2197" spans="1:75" s="289" customFormat="1" ht="18.2" customHeight="1" x14ac:dyDescent="0.15">
      <c r="A2197" s="291">
        <v>2195</v>
      </c>
      <c r="B2197" s="292" t="s">
        <v>305</v>
      </c>
      <c r="C2197" s="292" t="s">
        <v>306</v>
      </c>
      <c r="D2197" s="312">
        <v>45170</v>
      </c>
      <c r="E2197" s="293" t="s">
        <v>3240</v>
      </c>
      <c r="F2197" s="308">
        <v>120</v>
      </c>
      <c r="G2197" s="308">
        <v>119</v>
      </c>
      <c r="H2197" s="295">
        <v>40942.550000000003</v>
      </c>
      <c r="I2197" s="295">
        <v>20712</v>
      </c>
      <c r="J2197" s="295">
        <v>0</v>
      </c>
      <c r="K2197" s="295">
        <v>61654.55</v>
      </c>
      <c r="L2197" s="295">
        <v>259.27999999999997</v>
      </c>
      <c r="M2197" s="295">
        <v>0</v>
      </c>
      <c r="N2197" s="295">
        <v>0</v>
      </c>
      <c r="O2197" s="295">
        <v>0</v>
      </c>
      <c r="P2197" s="295">
        <v>0</v>
      </c>
      <c r="Q2197" s="295">
        <v>0</v>
      </c>
      <c r="R2197" s="295">
        <v>61654.55</v>
      </c>
      <c r="S2197" s="295">
        <v>45059.3</v>
      </c>
      <c r="T2197" s="295">
        <v>293.42</v>
      </c>
      <c r="U2197" s="295">
        <v>0</v>
      </c>
      <c r="V2197" s="295">
        <v>0</v>
      </c>
      <c r="W2197" s="295">
        <v>0</v>
      </c>
      <c r="X2197" s="295">
        <v>0</v>
      </c>
      <c r="Y2197" s="295">
        <v>0</v>
      </c>
      <c r="Z2197" s="295">
        <v>45352.72</v>
      </c>
      <c r="AA2197" s="295">
        <v>0</v>
      </c>
      <c r="AB2197" s="295">
        <v>0</v>
      </c>
      <c r="AC2197" s="295">
        <v>0</v>
      </c>
      <c r="AD2197" s="295">
        <v>0</v>
      </c>
      <c r="AE2197" s="295">
        <v>0</v>
      </c>
      <c r="AF2197" s="295">
        <v>0</v>
      </c>
      <c r="AG2197" s="295">
        <v>0</v>
      </c>
      <c r="AH2197" s="295">
        <v>0</v>
      </c>
      <c r="AI2197" s="295">
        <v>0</v>
      </c>
      <c r="AJ2197" s="295">
        <v>0</v>
      </c>
      <c r="AK2197" s="295">
        <v>0</v>
      </c>
      <c r="AL2197" s="295">
        <v>0</v>
      </c>
      <c r="AM2197" s="295">
        <v>0</v>
      </c>
      <c r="AN2197" s="295">
        <v>0</v>
      </c>
      <c r="AO2197" s="295">
        <v>0</v>
      </c>
      <c r="AP2197" s="295">
        <v>0</v>
      </c>
      <c r="AQ2197" s="295">
        <v>0</v>
      </c>
      <c r="AR2197" s="295">
        <v>0</v>
      </c>
      <c r="AS2197" s="295">
        <v>0</v>
      </c>
      <c r="AT2197" s="295">
        <f t="shared" si="34"/>
        <v>0</v>
      </c>
      <c r="AU2197" s="295">
        <v>20971.28</v>
      </c>
      <c r="AV2197" s="295">
        <v>45352.72</v>
      </c>
      <c r="AW2197" s="296">
        <v>105</v>
      </c>
      <c r="AX2197" s="296">
        <v>300</v>
      </c>
      <c r="AY2197" s="295">
        <v>537999.99</v>
      </c>
      <c r="AZ2197" s="295">
        <v>68068.03</v>
      </c>
      <c r="BA2197" s="294">
        <v>48.327137999999998</v>
      </c>
      <c r="BB2197" s="294">
        <v>43.773676808009597</v>
      </c>
      <c r="BC2197" s="294">
        <v>8.6</v>
      </c>
      <c r="BD2197" s="294"/>
      <c r="BE2197" s="293" t="s">
        <v>4204</v>
      </c>
      <c r="BF2197" s="291"/>
      <c r="BG2197" s="293" t="s">
        <v>380</v>
      </c>
      <c r="BH2197" s="293" t="s">
        <v>202</v>
      </c>
      <c r="BI2197" s="293" t="s">
        <v>381</v>
      </c>
      <c r="BJ2197" s="293" t="s">
        <v>4205</v>
      </c>
      <c r="BK2197" s="292" t="s">
        <v>175</v>
      </c>
      <c r="BL2197" s="294">
        <v>482822.69988680002</v>
      </c>
      <c r="BM2197" s="292" t="s">
        <v>309</v>
      </c>
      <c r="BN2197" s="294"/>
      <c r="BO2197" s="297">
        <v>39246</v>
      </c>
      <c r="BP2197" s="297">
        <v>48378</v>
      </c>
      <c r="BQ2197" s="297" t="s">
        <v>4259</v>
      </c>
      <c r="BR2197" s="297" t="s">
        <v>4770</v>
      </c>
      <c r="BS2197" s="297">
        <v>39246</v>
      </c>
      <c r="BT2197" s="297">
        <v>48378</v>
      </c>
      <c r="BU2197" s="294">
        <v>20470.580000000002</v>
      </c>
      <c r="BV2197" s="294">
        <v>46.95</v>
      </c>
      <c r="BW2197" s="294">
        <v>0</v>
      </c>
    </row>
    <row r="2198" spans="1:75" s="289" customFormat="1" ht="18.2" customHeight="1" x14ac:dyDescent="0.15">
      <c r="A2198" s="298">
        <v>2196</v>
      </c>
      <c r="B2198" s="299" t="s">
        <v>305</v>
      </c>
      <c r="C2198" s="299" t="s">
        <v>306</v>
      </c>
      <c r="D2198" s="313">
        <v>45170</v>
      </c>
      <c r="E2198" s="300" t="s">
        <v>3241</v>
      </c>
      <c r="F2198" s="309">
        <v>155</v>
      </c>
      <c r="G2198" s="309">
        <v>154</v>
      </c>
      <c r="H2198" s="302">
        <v>36590.120000000003</v>
      </c>
      <c r="I2198" s="302">
        <v>20245.64</v>
      </c>
      <c r="J2198" s="302">
        <v>0</v>
      </c>
      <c r="K2198" s="302">
        <v>56835.76</v>
      </c>
      <c r="L2198" s="302">
        <v>227.96</v>
      </c>
      <c r="M2198" s="302">
        <v>0</v>
      </c>
      <c r="N2198" s="302">
        <v>0</v>
      </c>
      <c r="O2198" s="302">
        <v>0</v>
      </c>
      <c r="P2198" s="302">
        <v>0</v>
      </c>
      <c r="Q2198" s="302">
        <v>0</v>
      </c>
      <c r="R2198" s="302">
        <v>56835.76</v>
      </c>
      <c r="S2198" s="302">
        <v>59469.38</v>
      </c>
      <c r="T2198" s="302">
        <v>289.67</v>
      </c>
      <c r="U2198" s="302">
        <v>0</v>
      </c>
      <c r="V2198" s="302">
        <v>0</v>
      </c>
      <c r="W2198" s="302">
        <v>0</v>
      </c>
      <c r="X2198" s="302">
        <v>0</v>
      </c>
      <c r="Y2198" s="302">
        <v>0</v>
      </c>
      <c r="Z2198" s="302">
        <v>59759.05</v>
      </c>
      <c r="AA2198" s="302">
        <v>0</v>
      </c>
      <c r="AB2198" s="302">
        <v>0</v>
      </c>
      <c r="AC2198" s="302">
        <v>0</v>
      </c>
      <c r="AD2198" s="302">
        <v>0</v>
      </c>
      <c r="AE2198" s="302">
        <v>0</v>
      </c>
      <c r="AF2198" s="302">
        <v>0</v>
      </c>
      <c r="AG2198" s="302">
        <v>0</v>
      </c>
      <c r="AH2198" s="302">
        <v>0</v>
      </c>
      <c r="AI2198" s="302">
        <v>0</v>
      </c>
      <c r="AJ2198" s="302">
        <v>0</v>
      </c>
      <c r="AK2198" s="302">
        <v>0</v>
      </c>
      <c r="AL2198" s="302">
        <v>0</v>
      </c>
      <c r="AM2198" s="302">
        <v>0</v>
      </c>
      <c r="AN2198" s="302">
        <v>0</v>
      </c>
      <c r="AO2198" s="302">
        <v>0</v>
      </c>
      <c r="AP2198" s="302">
        <v>0</v>
      </c>
      <c r="AQ2198" s="302">
        <v>0</v>
      </c>
      <c r="AR2198" s="302">
        <v>0</v>
      </c>
      <c r="AS2198" s="302">
        <v>0</v>
      </c>
      <c r="AT2198" s="295">
        <f t="shared" si="34"/>
        <v>0</v>
      </c>
      <c r="AU2198" s="302">
        <v>20473.599999999999</v>
      </c>
      <c r="AV2198" s="302">
        <v>59759.05</v>
      </c>
      <c r="AW2198" s="303">
        <v>103</v>
      </c>
      <c r="AX2198" s="303">
        <v>300</v>
      </c>
      <c r="AY2198" s="302">
        <v>258499.99</v>
      </c>
      <c r="AZ2198" s="302">
        <v>59246</v>
      </c>
      <c r="BA2198" s="301">
        <v>87.891683999999998</v>
      </c>
      <c r="BB2198" s="301">
        <v>84.316083074297694</v>
      </c>
      <c r="BC2198" s="301">
        <v>9.5</v>
      </c>
      <c r="BD2198" s="301"/>
      <c r="BE2198" s="300" t="s">
        <v>4204</v>
      </c>
      <c r="BF2198" s="298"/>
      <c r="BG2198" s="300" t="s">
        <v>312</v>
      </c>
      <c r="BH2198" s="300" t="s">
        <v>221</v>
      </c>
      <c r="BI2198" s="300" t="s">
        <v>798</v>
      </c>
      <c r="BJ2198" s="300" t="s">
        <v>4205</v>
      </c>
      <c r="BK2198" s="299" t="s">
        <v>175</v>
      </c>
      <c r="BL2198" s="301">
        <v>445086.29279296001</v>
      </c>
      <c r="BM2198" s="299" t="s">
        <v>309</v>
      </c>
      <c r="BN2198" s="301"/>
      <c r="BO2198" s="304">
        <v>39174</v>
      </c>
      <c r="BP2198" s="304">
        <v>48306</v>
      </c>
      <c r="BQ2198" s="297" t="s">
        <v>936</v>
      </c>
      <c r="BR2198" s="297" t="s">
        <v>4769</v>
      </c>
      <c r="BS2198" s="297">
        <v>39174</v>
      </c>
      <c r="BT2198" s="297">
        <v>48306</v>
      </c>
      <c r="BU2198" s="301">
        <v>22075.79</v>
      </c>
      <c r="BV2198" s="301">
        <v>41.14</v>
      </c>
      <c r="BW2198" s="301">
        <v>0</v>
      </c>
    </row>
    <row r="2199" spans="1:75" s="289" customFormat="1" ht="18.2" customHeight="1" x14ac:dyDescent="0.15">
      <c r="A2199" s="291">
        <v>2197</v>
      </c>
      <c r="B2199" s="292" t="s">
        <v>305</v>
      </c>
      <c r="C2199" s="292" t="s">
        <v>306</v>
      </c>
      <c r="D2199" s="312">
        <v>45170</v>
      </c>
      <c r="E2199" s="293" t="s">
        <v>3242</v>
      </c>
      <c r="F2199" s="308">
        <v>146</v>
      </c>
      <c r="G2199" s="308">
        <v>145</v>
      </c>
      <c r="H2199" s="295">
        <v>118335.58</v>
      </c>
      <c r="I2199" s="295">
        <v>69282.289999999994</v>
      </c>
      <c r="J2199" s="295">
        <v>0</v>
      </c>
      <c r="K2199" s="295">
        <v>187617.87</v>
      </c>
      <c r="L2199" s="295">
        <v>769.88</v>
      </c>
      <c r="M2199" s="295">
        <v>0</v>
      </c>
      <c r="N2199" s="295">
        <v>0</v>
      </c>
      <c r="O2199" s="295">
        <v>0</v>
      </c>
      <c r="P2199" s="295">
        <v>0</v>
      </c>
      <c r="Q2199" s="295">
        <v>0</v>
      </c>
      <c r="R2199" s="295">
        <v>187617.87</v>
      </c>
      <c r="S2199" s="295">
        <v>165107.66</v>
      </c>
      <c r="T2199" s="295">
        <v>848.07</v>
      </c>
      <c r="U2199" s="295">
        <v>0</v>
      </c>
      <c r="V2199" s="295">
        <v>0</v>
      </c>
      <c r="W2199" s="295">
        <v>0</v>
      </c>
      <c r="X2199" s="295">
        <v>0</v>
      </c>
      <c r="Y2199" s="295">
        <v>0</v>
      </c>
      <c r="Z2199" s="295">
        <v>165955.73000000001</v>
      </c>
      <c r="AA2199" s="295">
        <v>0</v>
      </c>
      <c r="AB2199" s="295">
        <v>0</v>
      </c>
      <c r="AC2199" s="295">
        <v>0</v>
      </c>
      <c r="AD2199" s="295">
        <v>0</v>
      </c>
      <c r="AE2199" s="295">
        <v>0</v>
      </c>
      <c r="AF2199" s="295">
        <v>0</v>
      </c>
      <c r="AG2199" s="295">
        <v>0</v>
      </c>
      <c r="AH2199" s="295">
        <v>0</v>
      </c>
      <c r="AI2199" s="295">
        <v>0</v>
      </c>
      <c r="AJ2199" s="295">
        <v>0</v>
      </c>
      <c r="AK2199" s="295">
        <v>0</v>
      </c>
      <c r="AL2199" s="295">
        <v>0</v>
      </c>
      <c r="AM2199" s="295">
        <v>0</v>
      </c>
      <c r="AN2199" s="295">
        <v>0</v>
      </c>
      <c r="AO2199" s="295">
        <v>0</v>
      </c>
      <c r="AP2199" s="295">
        <v>0</v>
      </c>
      <c r="AQ2199" s="295">
        <v>0</v>
      </c>
      <c r="AR2199" s="295">
        <v>0</v>
      </c>
      <c r="AS2199" s="295">
        <v>0</v>
      </c>
      <c r="AT2199" s="295">
        <f t="shared" si="34"/>
        <v>0</v>
      </c>
      <c r="AU2199" s="295">
        <v>70052.17</v>
      </c>
      <c r="AV2199" s="295">
        <v>165955.73000000001</v>
      </c>
      <c r="AW2199" s="296">
        <v>103</v>
      </c>
      <c r="AX2199" s="296">
        <v>300</v>
      </c>
      <c r="AY2199" s="295">
        <v>926999.98</v>
      </c>
      <c r="AZ2199" s="295">
        <v>199260.72</v>
      </c>
      <c r="BA2199" s="294">
        <v>82.610142999999994</v>
      </c>
      <c r="BB2199" s="294">
        <v>77.783213219621999</v>
      </c>
      <c r="BC2199" s="294">
        <v>8.6</v>
      </c>
      <c r="BD2199" s="294"/>
      <c r="BE2199" s="293" t="s">
        <v>4204</v>
      </c>
      <c r="BF2199" s="291"/>
      <c r="BG2199" s="293" t="s">
        <v>315</v>
      </c>
      <c r="BH2199" s="293" t="s">
        <v>183</v>
      </c>
      <c r="BI2199" s="293" t="s">
        <v>868</v>
      </c>
      <c r="BJ2199" s="293" t="s">
        <v>4205</v>
      </c>
      <c r="BK2199" s="292" t="s">
        <v>175</v>
      </c>
      <c r="BL2199" s="294">
        <v>1469253.55128552</v>
      </c>
      <c r="BM2199" s="292" t="s">
        <v>309</v>
      </c>
      <c r="BN2199" s="294"/>
      <c r="BO2199" s="297">
        <v>39196</v>
      </c>
      <c r="BP2199" s="297">
        <v>48328</v>
      </c>
      <c r="BQ2199" s="297" t="s">
        <v>947</v>
      </c>
      <c r="BR2199" s="297" t="s">
        <v>4774</v>
      </c>
      <c r="BS2199" s="297">
        <v>39196</v>
      </c>
      <c r="BT2199" s="297">
        <v>48328</v>
      </c>
      <c r="BU2199" s="294">
        <v>68741.88</v>
      </c>
      <c r="BV2199" s="294">
        <v>137.44</v>
      </c>
      <c r="BW2199" s="294">
        <v>0</v>
      </c>
    </row>
    <row r="2200" spans="1:75" s="289" customFormat="1" ht="18.2" customHeight="1" x14ac:dyDescent="0.15">
      <c r="A2200" s="298">
        <v>2198</v>
      </c>
      <c r="B2200" s="299" t="s">
        <v>305</v>
      </c>
      <c r="C2200" s="299" t="s">
        <v>306</v>
      </c>
      <c r="D2200" s="313">
        <v>45170</v>
      </c>
      <c r="E2200" s="300" t="s">
        <v>3243</v>
      </c>
      <c r="F2200" s="309">
        <v>0</v>
      </c>
      <c r="G2200" s="309">
        <v>0</v>
      </c>
      <c r="H2200" s="302">
        <v>123728.56</v>
      </c>
      <c r="I2200" s="302">
        <v>0</v>
      </c>
      <c r="J2200" s="302">
        <v>0</v>
      </c>
      <c r="K2200" s="302">
        <v>123728.56</v>
      </c>
      <c r="L2200" s="302">
        <v>804.99</v>
      </c>
      <c r="M2200" s="302">
        <v>0</v>
      </c>
      <c r="N2200" s="302">
        <v>0</v>
      </c>
      <c r="O2200" s="302">
        <v>804.99</v>
      </c>
      <c r="P2200" s="302">
        <v>0</v>
      </c>
      <c r="Q2200" s="302">
        <v>0</v>
      </c>
      <c r="R2200" s="302">
        <v>122923.57</v>
      </c>
      <c r="S2200" s="302">
        <v>0</v>
      </c>
      <c r="T2200" s="302">
        <v>886.72</v>
      </c>
      <c r="U2200" s="302">
        <v>0</v>
      </c>
      <c r="V2200" s="302">
        <v>0</v>
      </c>
      <c r="W2200" s="302">
        <v>886.72</v>
      </c>
      <c r="X2200" s="302">
        <v>0</v>
      </c>
      <c r="Y2200" s="302">
        <v>0</v>
      </c>
      <c r="Z2200" s="302">
        <v>0</v>
      </c>
      <c r="AA2200" s="302">
        <v>143.69</v>
      </c>
      <c r="AB2200" s="302">
        <v>0</v>
      </c>
      <c r="AC2200" s="302">
        <v>0</v>
      </c>
      <c r="AD2200" s="302">
        <v>0</v>
      </c>
      <c r="AE2200" s="302">
        <v>0</v>
      </c>
      <c r="AF2200" s="302">
        <v>-87.59</v>
      </c>
      <c r="AG2200" s="302">
        <v>91.77</v>
      </c>
      <c r="AH2200" s="302">
        <v>262.11</v>
      </c>
      <c r="AI2200" s="302">
        <v>0</v>
      </c>
      <c r="AJ2200" s="302">
        <v>0</v>
      </c>
      <c r="AK2200" s="302">
        <v>0</v>
      </c>
      <c r="AL2200" s="302">
        <v>0</v>
      </c>
      <c r="AM2200" s="302">
        <v>0</v>
      </c>
      <c r="AN2200" s="302">
        <v>0</v>
      </c>
      <c r="AO2200" s="302">
        <v>0</v>
      </c>
      <c r="AP2200" s="302">
        <v>0</v>
      </c>
      <c r="AQ2200" s="302">
        <v>0</v>
      </c>
      <c r="AR2200" s="302">
        <v>0</v>
      </c>
      <c r="AS2200" s="302">
        <v>1.1493E-2</v>
      </c>
      <c r="AT2200" s="295">
        <f t="shared" si="34"/>
        <v>2101.6785070000001</v>
      </c>
      <c r="AU2200" s="302">
        <v>0</v>
      </c>
      <c r="AV2200" s="302">
        <v>0</v>
      </c>
      <c r="AW2200" s="303">
        <v>103</v>
      </c>
      <c r="AX2200" s="303">
        <v>300</v>
      </c>
      <c r="AY2200" s="302">
        <v>1017399.98</v>
      </c>
      <c r="AZ2200" s="302">
        <v>208344.29</v>
      </c>
      <c r="BA2200" s="301">
        <v>78.631806999999995</v>
      </c>
      <c r="BB2200" s="301">
        <v>46.392931776488801</v>
      </c>
      <c r="BC2200" s="301">
        <v>8.6</v>
      </c>
      <c r="BD2200" s="301"/>
      <c r="BE2200" s="300" t="s">
        <v>4204</v>
      </c>
      <c r="BF2200" s="298"/>
      <c r="BG2200" s="300" t="s">
        <v>376</v>
      </c>
      <c r="BH2200" s="300" t="s">
        <v>195</v>
      </c>
      <c r="BI2200" s="300" t="s">
        <v>533</v>
      </c>
      <c r="BJ2200" s="300" t="s">
        <v>103</v>
      </c>
      <c r="BK2200" s="299" t="s">
        <v>175</v>
      </c>
      <c r="BL2200" s="301">
        <v>962626.27733272</v>
      </c>
      <c r="BM2200" s="299" t="s">
        <v>309</v>
      </c>
      <c r="BN2200" s="301"/>
      <c r="BO2200" s="304">
        <v>39189</v>
      </c>
      <c r="BP2200" s="304">
        <v>48321</v>
      </c>
      <c r="BQ2200" s="297" t="s">
        <v>4757</v>
      </c>
      <c r="BR2200" s="297" t="s">
        <v>4764</v>
      </c>
      <c r="BS2200" s="297">
        <v>39189</v>
      </c>
      <c r="BT2200" s="297">
        <v>48321</v>
      </c>
      <c r="BU2200" s="301">
        <v>0</v>
      </c>
      <c r="BV2200" s="301">
        <v>143.69</v>
      </c>
      <c r="BW2200" s="301">
        <v>0</v>
      </c>
    </row>
    <row r="2201" spans="1:75" s="289" customFormat="1" ht="18.2" customHeight="1" x14ac:dyDescent="0.15">
      <c r="A2201" s="291">
        <v>2199</v>
      </c>
      <c r="B2201" s="292" t="s">
        <v>305</v>
      </c>
      <c r="C2201" s="292" t="s">
        <v>306</v>
      </c>
      <c r="D2201" s="312">
        <v>45170</v>
      </c>
      <c r="E2201" s="293" t="s">
        <v>3244</v>
      </c>
      <c r="F2201" s="308">
        <v>182</v>
      </c>
      <c r="G2201" s="308">
        <v>181</v>
      </c>
      <c r="H2201" s="295">
        <v>40963.550000000003</v>
      </c>
      <c r="I2201" s="295">
        <v>24161.040000000001</v>
      </c>
      <c r="J2201" s="295">
        <v>0</v>
      </c>
      <c r="K2201" s="295">
        <v>65124.59</v>
      </c>
      <c r="L2201" s="295">
        <v>251.67</v>
      </c>
      <c r="M2201" s="295">
        <v>0</v>
      </c>
      <c r="N2201" s="295">
        <v>0</v>
      </c>
      <c r="O2201" s="295">
        <v>0</v>
      </c>
      <c r="P2201" s="295">
        <v>0</v>
      </c>
      <c r="Q2201" s="295">
        <v>0</v>
      </c>
      <c r="R2201" s="295">
        <v>65124.59</v>
      </c>
      <c r="S2201" s="295">
        <v>79907.42</v>
      </c>
      <c r="T2201" s="295">
        <v>324.29000000000002</v>
      </c>
      <c r="U2201" s="295">
        <v>0</v>
      </c>
      <c r="V2201" s="295">
        <v>0</v>
      </c>
      <c r="W2201" s="295">
        <v>0</v>
      </c>
      <c r="X2201" s="295">
        <v>0</v>
      </c>
      <c r="Y2201" s="295">
        <v>0</v>
      </c>
      <c r="Z2201" s="295">
        <v>80231.710000000006</v>
      </c>
      <c r="AA2201" s="295">
        <v>0</v>
      </c>
      <c r="AB2201" s="295">
        <v>0</v>
      </c>
      <c r="AC2201" s="295">
        <v>0</v>
      </c>
      <c r="AD2201" s="295">
        <v>0</v>
      </c>
      <c r="AE2201" s="295">
        <v>0</v>
      </c>
      <c r="AF2201" s="295">
        <v>0</v>
      </c>
      <c r="AG2201" s="295">
        <v>0</v>
      </c>
      <c r="AH2201" s="295">
        <v>0</v>
      </c>
      <c r="AI2201" s="295">
        <v>0</v>
      </c>
      <c r="AJ2201" s="295">
        <v>0</v>
      </c>
      <c r="AK2201" s="295">
        <v>0</v>
      </c>
      <c r="AL2201" s="295">
        <v>0</v>
      </c>
      <c r="AM2201" s="295">
        <v>0</v>
      </c>
      <c r="AN2201" s="295">
        <v>0</v>
      </c>
      <c r="AO2201" s="295">
        <v>0</v>
      </c>
      <c r="AP2201" s="295">
        <v>0</v>
      </c>
      <c r="AQ2201" s="295">
        <v>0</v>
      </c>
      <c r="AR2201" s="295">
        <v>0</v>
      </c>
      <c r="AS2201" s="295">
        <v>0</v>
      </c>
      <c r="AT2201" s="295">
        <f t="shared" si="34"/>
        <v>0</v>
      </c>
      <c r="AU2201" s="295">
        <v>24412.71</v>
      </c>
      <c r="AV2201" s="295">
        <v>80231.710000000006</v>
      </c>
      <c r="AW2201" s="296">
        <v>104</v>
      </c>
      <c r="AX2201" s="296">
        <v>300</v>
      </c>
      <c r="AY2201" s="295">
        <v>285999.98</v>
      </c>
      <c r="AZ2201" s="295">
        <v>65921.929999999993</v>
      </c>
      <c r="BA2201" s="294">
        <v>88.461541999999994</v>
      </c>
      <c r="BB2201" s="294">
        <v>87.391580518315806</v>
      </c>
      <c r="BC2201" s="294">
        <v>9.5</v>
      </c>
      <c r="BD2201" s="294"/>
      <c r="BE2201" s="293" t="s">
        <v>4204</v>
      </c>
      <c r="BF2201" s="291"/>
      <c r="BG2201" s="293" t="s">
        <v>320</v>
      </c>
      <c r="BH2201" s="293" t="s">
        <v>181</v>
      </c>
      <c r="BI2201" s="293" t="s">
        <v>372</v>
      </c>
      <c r="BJ2201" s="293" t="s">
        <v>4205</v>
      </c>
      <c r="BK2201" s="292" t="s">
        <v>175</v>
      </c>
      <c r="BL2201" s="294">
        <v>509996.91625064</v>
      </c>
      <c r="BM2201" s="292" t="s">
        <v>309</v>
      </c>
      <c r="BN2201" s="294"/>
      <c r="BO2201" s="297">
        <v>39220</v>
      </c>
      <c r="BP2201" s="297">
        <v>48352</v>
      </c>
      <c r="BQ2201" s="297" t="s">
        <v>936</v>
      </c>
      <c r="BR2201" s="297" t="s">
        <v>4769</v>
      </c>
      <c r="BS2201" s="297">
        <v>39220</v>
      </c>
      <c r="BT2201" s="297">
        <v>48352</v>
      </c>
      <c r="BU2201" s="294">
        <v>27907.42</v>
      </c>
      <c r="BV2201" s="294">
        <v>45.78</v>
      </c>
      <c r="BW2201" s="294">
        <v>0</v>
      </c>
    </row>
    <row r="2202" spans="1:75" s="289" customFormat="1" ht="18.2" customHeight="1" x14ac:dyDescent="0.15">
      <c r="A2202" s="298">
        <v>2200</v>
      </c>
      <c r="B2202" s="299" t="s">
        <v>305</v>
      </c>
      <c r="C2202" s="299" t="s">
        <v>306</v>
      </c>
      <c r="D2202" s="313">
        <v>45170</v>
      </c>
      <c r="E2202" s="300" t="s">
        <v>3245</v>
      </c>
      <c r="F2202" s="309">
        <v>0</v>
      </c>
      <c r="G2202" s="309">
        <v>0</v>
      </c>
      <c r="H2202" s="302">
        <v>48472.63</v>
      </c>
      <c r="I2202" s="302">
        <v>0</v>
      </c>
      <c r="J2202" s="302">
        <v>0</v>
      </c>
      <c r="K2202" s="302">
        <v>48472.63</v>
      </c>
      <c r="L2202" s="302">
        <v>302.02999999999997</v>
      </c>
      <c r="M2202" s="302">
        <v>0</v>
      </c>
      <c r="N2202" s="302">
        <v>0</v>
      </c>
      <c r="O2202" s="302">
        <v>302.02999999999997</v>
      </c>
      <c r="P2202" s="302">
        <v>0</v>
      </c>
      <c r="Q2202" s="302">
        <v>0</v>
      </c>
      <c r="R2202" s="302">
        <v>48170.6</v>
      </c>
      <c r="S2202" s="302">
        <v>0</v>
      </c>
      <c r="T2202" s="302">
        <v>383.74</v>
      </c>
      <c r="U2202" s="302">
        <v>0</v>
      </c>
      <c r="V2202" s="302">
        <v>0</v>
      </c>
      <c r="W2202" s="302">
        <v>383.74</v>
      </c>
      <c r="X2202" s="302">
        <v>0</v>
      </c>
      <c r="Y2202" s="302">
        <v>0</v>
      </c>
      <c r="Z2202" s="302">
        <v>0</v>
      </c>
      <c r="AA2202" s="302">
        <v>54.51</v>
      </c>
      <c r="AB2202" s="302">
        <v>0</v>
      </c>
      <c r="AC2202" s="302">
        <v>0</v>
      </c>
      <c r="AD2202" s="302">
        <v>0</v>
      </c>
      <c r="AE2202" s="302">
        <v>0</v>
      </c>
      <c r="AF2202" s="302">
        <v>-31.79</v>
      </c>
      <c r="AG2202" s="302">
        <v>37.01</v>
      </c>
      <c r="AH2202" s="302">
        <v>97.23</v>
      </c>
      <c r="AI2202" s="302">
        <v>0</v>
      </c>
      <c r="AJ2202" s="302">
        <v>0</v>
      </c>
      <c r="AK2202" s="302">
        <v>0</v>
      </c>
      <c r="AL2202" s="302">
        <v>0</v>
      </c>
      <c r="AM2202" s="302">
        <v>0</v>
      </c>
      <c r="AN2202" s="302">
        <v>0</v>
      </c>
      <c r="AO2202" s="302">
        <v>0</v>
      </c>
      <c r="AP2202" s="302">
        <v>0.67</v>
      </c>
      <c r="AQ2202" s="302">
        <v>0</v>
      </c>
      <c r="AR2202" s="302">
        <v>0.61</v>
      </c>
      <c r="AS2202" s="302">
        <v>0</v>
      </c>
      <c r="AT2202" s="295">
        <f t="shared" si="34"/>
        <v>842.79</v>
      </c>
      <c r="AU2202" s="302">
        <v>0</v>
      </c>
      <c r="AV2202" s="302">
        <v>0</v>
      </c>
      <c r="AW2202" s="303">
        <v>103</v>
      </c>
      <c r="AX2202" s="303">
        <v>300</v>
      </c>
      <c r="AY2202" s="302">
        <v>343999.99</v>
      </c>
      <c r="AZ2202" s="302">
        <v>78490.070000000007</v>
      </c>
      <c r="BA2202" s="301">
        <v>87.645345000000006</v>
      </c>
      <c r="BB2202" s="301">
        <v>53.789337375504999</v>
      </c>
      <c r="BC2202" s="301">
        <v>9.5</v>
      </c>
      <c r="BD2202" s="301"/>
      <c r="BE2202" s="300" t="s">
        <v>4204</v>
      </c>
      <c r="BF2202" s="298"/>
      <c r="BG2202" s="300" t="s">
        <v>333</v>
      </c>
      <c r="BH2202" s="300" t="s">
        <v>717</v>
      </c>
      <c r="BI2202" s="300" t="s">
        <v>869</v>
      </c>
      <c r="BJ2202" s="300" t="s">
        <v>103</v>
      </c>
      <c r="BK2202" s="299" t="s">
        <v>175</v>
      </c>
      <c r="BL2202" s="301">
        <v>377228.5929776</v>
      </c>
      <c r="BM2202" s="299" t="s">
        <v>309</v>
      </c>
      <c r="BN2202" s="301"/>
      <c r="BO2202" s="304">
        <v>39192</v>
      </c>
      <c r="BP2202" s="304">
        <v>48324</v>
      </c>
      <c r="BQ2202" s="297" t="s">
        <v>4757</v>
      </c>
      <c r="BR2202" s="297" t="s">
        <v>4764</v>
      </c>
      <c r="BS2202" s="297">
        <v>39192</v>
      </c>
      <c r="BT2202" s="297">
        <v>48324</v>
      </c>
      <c r="BU2202" s="301">
        <v>0</v>
      </c>
      <c r="BV2202" s="301">
        <v>54.51</v>
      </c>
      <c r="BW2202" s="301">
        <v>0</v>
      </c>
    </row>
    <row r="2203" spans="1:75" s="289" customFormat="1" ht="18.2" customHeight="1" x14ac:dyDescent="0.15">
      <c r="A2203" s="291">
        <v>2201</v>
      </c>
      <c r="B2203" s="292" t="s">
        <v>305</v>
      </c>
      <c r="C2203" s="292" t="s">
        <v>306</v>
      </c>
      <c r="D2203" s="312">
        <v>45170</v>
      </c>
      <c r="E2203" s="293" t="s">
        <v>3246</v>
      </c>
      <c r="F2203" s="308">
        <v>144</v>
      </c>
      <c r="G2203" s="308">
        <v>143</v>
      </c>
      <c r="H2203" s="295">
        <v>80822.75</v>
      </c>
      <c r="I2203" s="295">
        <v>47590.82</v>
      </c>
      <c r="J2203" s="295">
        <v>0</v>
      </c>
      <c r="K2203" s="295">
        <v>128413.57</v>
      </c>
      <c r="L2203" s="295">
        <v>533.05999999999995</v>
      </c>
      <c r="M2203" s="295">
        <v>0</v>
      </c>
      <c r="N2203" s="295">
        <v>0</v>
      </c>
      <c r="O2203" s="295">
        <v>0</v>
      </c>
      <c r="P2203" s="295">
        <v>0</v>
      </c>
      <c r="Q2203" s="295">
        <v>0</v>
      </c>
      <c r="R2203" s="295">
        <v>128413.57</v>
      </c>
      <c r="S2203" s="295">
        <v>110805.64</v>
      </c>
      <c r="T2203" s="295">
        <v>579.23</v>
      </c>
      <c r="U2203" s="295">
        <v>0</v>
      </c>
      <c r="V2203" s="295">
        <v>0</v>
      </c>
      <c r="W2203" s="295">
        <v>0</v>
      </c>
      <c r="X2203" s="295">
        <v>0</v>
      </c>
      <c r="Y2203" s="295">
        <v>0</v>
      </c>
      <c r="Z2203" s="295">
        <v>111384.87</v>
      </c>
      <c r="AA2203" s="295">
        <v>0</v>
      </c>
      <c r="AB2203" s="295">
        <v>0</v>
      </c>
      <c r="AC2203" s="295">
        <v>0</v>
      </c>
      <c r="AD2203" s="295">
        <v>0</v>
      </c>
      <c r="AE2203" s="295">
        <v>0</v>
      </c>
      <c r="AF2203" s="295">
        <v>0</v>
      </c>
      <c r="AG2203" s="295">
        <v>0</v>
      </c>
      <c r="AH2203" s="295">
        <v>0</v>
      </c>
      <c r="AI2203" s="295">
        <v>0</v>
      </c>
      <c r="AJ2203" s="295">
        <v>0</v>
      </c>
      <c r="AK2203" s="295">
        <v>0</v>
      </c>
      <c r="AL2203" s="295">
        <v>0</v>
      </c>
      <c r="AM2203" s="295">
        <v>0</v>
      </c>
      <c r="AN2203" s="295">
        <v>0</v>
      </c>
      <c r="AO2203" s="295">
        <v>0</v>
      </c>
      <c r="AP2203" s="295">
        <v>0</v>
      </c>
      <c r="AQ2203" s="295">
        <v>0</v>
      </c>
      <c r="AR2203" s="295">
        <v>0</v>
      </c>
      <c r="AS2203" s="295">
        <v>0</v>
      </c>
      <c r="AT2203" s="295">
        <f t="shared" si="34"/>
        <v>0</v>
      </c>
      <c r="AU2203" s="295">
        <v>48123.88</v>
      </c>
      <c r="AV2203" s="295">
        <v>111384.87</v>
      </c>
      <c r="AW2203" s="296">
        <v>102</v>
      </c>
      <c r="AX2203" s="296">
        <v>300</v>
      </c>
      <c r="AY2203" s="295">
        <v>585000.01</v>
      </c>
      <c r="AZ2203" s="295">
        <v>136985.48000000001</v>
      </c>
      <c r="BA2203" s="294">
        <v>89.784612999999993</v>
      </c>
      <c r="BB2203" s="294">
        <v>84.166312271916794</v>
      </c>
      <c r="BC2203" s="294">
        <v>8.6</v>
      </c>
      <c r="BD2203" s="294"/>
      <c r="BE2203" s="293" t="s">
        <v>4204</v>
      </c>
      <c r="BF2203" s="291"/>
      <c r="BG2203" s="293" t="s">
        <v>324</v>
      </c>
      <c r="BH2203" s="293" t="s">
        <v>235</v>
      </c>
      <c r="BI2203" s="293" t="s">
        <v>793</v>
      </c>
      <c r="BJ2203" s="293" t="s">
        <v>4205</v>
      </c>
      <c r="BK2203" s="292" t="s">
        <v>175</v>
      </c>
      <c r="BL2203" s="294">
        <v>1005618.99437272</v>
      </c>
      <c r="BM2203" s="292" t="s">
        <v>309</v>
      </c>
      <c r="BN2203" s="294"/>
      <c r="BO2203" s="297">
        <v>39171</v>
      </c>
      <c r="BP2203" s="297">
        <v>48303</v>
      </c>
      <c r="BQ2203" s="297" t="s">
        <v>948</v>
      </c>
      <c r="BR2203" s="297" t="s">
        <v>4772</v>
      </c>
      <c r="BS2203" s="297">
        <v>39171</v>
      </c>
      <c r="BT2203" s="297">
        <v>48303</v>
      </c>
      <c r="BU2203" s="294">
        <v>46325.45</v>
      </c>
      <c r="BV2203" s="294">
        <v>94.48</v>
      </c>
      <c r="BW2203" s="294">
        <v>0</v>
      </c>
    </row>
    <row r="2204" spans="1:75" s="289" customFormat="1" ht="18.2" customHeight="1" x14ac:dyDescent="0.15">
      <c r="A2204" s="298">
        <v>2202</v>
      </c>
      <c r="B2204" s="299" t="s">
        <v>305</v>
      </c>
      <c r="C2204" s="299" t="s">
        <v>306</v>
      </c>
      <c r="D2204" s="313">
        <v>45170</v>
      </c>
      <c r="E2204" s="300" t="s">
        <v>3247</v>
      </c>
      <c r="F2204" s="309">
        <v>41</v>
      </c>
      <c r="G2204" s="309">
        <v>40</v>
      </c>
      <c r="H2204" s="302">
        <v>48450.16</v>
      </c>
      <c r="I2204" s="302">
        <v>10927.84</v>
      </c>
      <c r="J2204" s="302">
        <v>0</v>
      </c>
      <c r="K2204" s="302">
        <v>59378</v>
      </c>
      <c r="L2204" s="302">
        <v>315.19</v>
      </c>
      <c r="M2204" s="302">
        <v>0</v>
      </c>
      <c r="N2204" s="302">
        <v>0</v>
      </c>
      <c r="O2204" s="302">
        <v>0</v>
      </c>
      <c r="P2204" s="302">
        <v>0</v>
      </c>
      <c r="Q2204" s="302">
        <v>0</v>
      </c>
      <c r="R2204" s="302">
        <v>59378</v>
      </c>
      <c r="S2204" s="302">
        <v>15568.96</v>
      </c>
      <c r="T2204" s="302">
        <v>347.23</v>
      </c>
      <c r="U2204" s="302">
        <v>0</v>
      </c>
      <c r="V2204" s="302">
        <v>0</v>
      </c>
      <c r="W2204" s="302">
        <v>0</v>
      </c>
      <c r="X2204" s="302">
        <v>0</v>
      </c>
      <c r="Y2204" s="302">
        <v>0</v>
      </c>
      <c r="Z2204" s="302">
        <v>15916.19</v>
      </c>
      <c r="AA2204" s="302">
        <v>0</v>
      </c>
      <c r="AB2204" s="302">
        <v>0</v>
      </c>
      <c r="AC2204" s="302">
        <v>0</v>
      </c>
      <c r="AD2204" s="302">
        <v>0</v>
      </c>
      <c r="AE2204" s="302">
        <v>0</v>
      </c>
      <c r="AF2204" s="302">
        <v>0</v>
      </c>
      <c r="AG2204" s="302">
        <v>0</v>
      </c>
      <c r="AH2204" s="302">
        <v>0</v>
      </c>
      <c r="AI2204" s="302">
        <v>0</v>
      </c>
      <c r="AJ2204" s="302">
        <v>0</v>
      </c>
      <c r="AK2204" s="302">
        <v>0</v>
      </c>
      <c r="AL2204" s="302">
        <v>0</v>
      </c>
      <c r="AM2204" s="302">
        <v>0</v>
      </c>
      <c r="AN2204" s="302">
        <v>0</v>
      </c>
      <c r="AO2204" s="302">
        <v>0</v>
      </c>
      <c r="AP2204" s="302">
        <v>0</v>
      </c>
      <c r="AQ2204" s="302">
        <v>0</v>
      </c>
      <c r="AR2204" s="302">
        <v>0</v>
      </c>
      <c r="AS2204" s="302">
        <v>0</v>
      </c>
      <c r="AT2204" s="295">
        <f t="shared" si="34"/>
        <v>0</v>
      </c>
      <c r="AU2204" s="302">
        <v>11243.03</v>
      </c>
      <c r="AV2204" s="302">
        <v>15916.19</v>
      </c>
      <c r="AW2204" s="303">
        <v>103</v>
      </c>
      <c r="AX2204" s="303">
        <v>300</v>
      </c>
      <c r="AY2204" s="302">
        <v>347800.02</v>
      </c>
      <c r="AZ2204" s="302">
        <v>81581.55</v>
      </c>
      <c r="BA2204" s="301">
        <v>89.999996999999993</v>
      </c>
      <c r="BB2204" s="301">
        <v>65.505249923126001</v>
      </c>
      <c r="BC2204" s="301">
        <v>8.6</v>
      </c>
      <c r="BD2204" s="301"/>
      <c r="BE2204" s="300" t="s">
        <v>4204</v>
      </c>
      <c r="BF2204" s="298"/>
      <c r="BG2204" s="300" t="s">
        <v>315</v>
      </c>
      <c r="BH2204" s="300" t="s">
        <v>183</v>
      </c>
      <c r="BI2204" s="300" t="s">
        <v>870</v>
      </c>
      <c r="BJ2204" s="300" t="s">
        <v>4205</v>
      </c>
      <c r="BK2204" s="299" t="s">
        <v>175</v>
      </c>
      <c r="BL2204" s="301">
        <v>464994.81828800001</v>
      </c>
      <c r="BM2204" s="299" t="s">
        <v>309</v>
      </c>
      <c r="BN2204" s="301"/>
      <c r="BO2204" s="304">
        <v>39183</v>
      </c>
      <c r="BP2204" s="304">
        <v>48315</v>
      </c>
      <c r="BQ2204" s="297" t="s">
        <v>4195</v>
      </c>
      <c r="BR2204" s="297" t="s">
        <v>4771</v>
      </c>
      <c r="BS2204" s="297">
        <v>39183</v>
      </c>
      <c r="BT2204" s="297">
        <v>48315</v>
      </c>
      <c r="BU2204" s="301">
        <v>7820.44</v>
      </c>
      <c r="BV2204" s="301">
        <v>56.27</v>
      </c>
      <c r="BW2204" s="301">
        <v>0</v>
      </c>
    </row>
    <row r="2205" spans="1:75" s="289" customFormat="1" ht="18.2" customHeight="1" x14ac:dyDescent="0.15">
      <c r="A2205" s="291">
        <v>2203</v>
      </c>
      <c r="B2205" s="292" t="s">
        <v>305</v>
      </c>
      <c r="C2205" s="292" t="s">
        <v>306</v>
      </c>
      <c r="D2205" s="312">
        <v>45170</v>
      </c>
      <c r="E2205" s="293" t="s">
        <v>3248</v>
      </c>
      <c r="F2205" s="308">
        <v>171</v>
      </c>
      <c r="G2205" s="308">
        <v>170</v>
      </c>
      <c r="H2205" s="295">
        <v>160952.59</v>
      </c>
      <c r="I2205" s="295">
        <v>104134.7</v>
      </c>
      <c r="J2205" s="295">
        <v>0</v>
      </c>
      <c r="K2205" s="295">
        <v>265087.28999999998</v>
      </c>
      <c r="L2205" s="295">
        <v>1061.6099999999999</v>
      </c>
      <c r="M2205" s="295">
        <v>0</v>
      </c>
      <c r="N2205" s="295">
        <v>0</v>
      </c>
      <c r="O2205" s="295">
        <v>0</v>
      </c>
      <c r="P2205" s="295">
        <v>0</v>
      </c>
      <c r="Q2205" s="295">
        <v>0</v>
      </c>
      <c r="R2205" s="295">
        <v>265087.28999999998</v>
      </c>
      <c r="S2205" s="295">
        <v>272432.28999999998</v>
      </c>
      <c r="T2205" s="295">
        <v>1153.49</v>
      </c>
      <c r="U2205" s="295">
        <v>0</v>
      </c>
      <c r="V2205" s="295">
        <v>0</v>
      </c>
      <c r="W2205" s="295">
        <v>0</v>
      </c>
      <c r="X2205" s="295">
        <v>0</v>
      </c>
      <c r="Y2205" s="295">
        <v>0</v>
      </c>
      <c r="Z2205" s="295">
        <v>273585.78000000003</v>
      </c>
      <c r="AA2205" s="295">
        <v>0</v>
      </c>
      <c r="AB2205" s="295">
        <v>0</v>
      </c>
      <c r="AC2205" s="295">
        <v>0</v>
      </c>
      <c r="AD2205" s="295">
        <v>0</v>
      </c>
      <c r="AE2205" s="295">
        <v>0</v>
      </c>
      <c r="AF2205" s="295">
        <v>0</v>
      </c>
      <c r="AG2205" s="295">
        <v>0</v>
      </c>
      <c r="AH2205" s="295">
        <v>0</v>
      </c>
      <c r="AI2205" s="295">
        <v>0</v>
      </c>
      <c r="AJ2205" s="295">
        <v>0</v>
      </c>
      <c r="AK2205" s="295">
        <v>0</v>
      </c>
      <c r="AL2205" s="295">
        <v>0</v>
      </c>
      <c r="AM2205" s="295">
        <v>0</v>
      </c>
      <c r="AN2205" s="295">
        <v>0</v>
      </c>
      <c r="AO2205" s="295">
        <v>0</v>
      </c>
      <c r="AP2205" s="295">
        <v>0</v>
      </c>
      <c r="AQ2205" s="295">
        <v>0</v>
      </c>
      <c r="AR2205" s="295">
        <v>0</v>
      </c>
      <c r="AS2205" s="295">
        <v>0</v>
      </c>
      <c r="AT2205" s="295">
        <f t="shared" si="34"/>
        <v>0</v>
      </c>
      <c r="AU2205" s="295">
        <v>105196.31</v>
      </c>
      <c r="AV2205" s="295">
        <v>273585.78000000003</v>
      </c>
      <c r="AW2205" s="296">
        <v>102</v>
      </c>
      <c r="AX2205" s="296">
        <v>300</v>
      </c>
      <c r="AY2205" s="295">
        <v>1214099.98</v>
      </c>
      <c r="AZ2205" s="295">
        <v>272802.55</v>
      </c>
      <c r="BA2205" s="294">
        <v>86.154353999999998</v>
      </c>
      <c r="BB2205" s="294">
        <v>83.717781316782606</v>
      </c>
      <c r="BC2205" s="294">
        <v>8.6</v>
      </c>
      <c r="BD2205" s="294"/>
      <c r="BE2205" s="293" t="s">
        <v>4204</v>
      </c>
      <c r="BF2205" s="291"/>
      <c r="BG2205" s="293" t="s">
        <v>315</v>
      </c>
      <c r="BH2205" s="293" t="s">
        <v>179</v>
      </c>
      <c r="BI2205" s="293" t="s">
        <v>871</v>
      </c>
      <c r="BJ2205" s="293" t="s">
        <v>4205</v>
      </c>
      <c r="BK2205" s="292" t="s">
        <v>175</v>
      </c>
      <c r="BL2205" s="294">
        <v>2075924.0163698399</v>
      </c>
      <c r="BM2205" s="292" t="s">
        <v>309</v>
      </c>
      <c r="BN2205" s="294"/>
      <c r="BO2205" s="297">
        <v>39171</v>
      </c>
      <c r="BP2205" s="297">
        <v>48303</v>
      </c>
      <c r="BQ2205" s="297" t="s">
        <v>958</v>
      </c>
      <c r="BR2205" s="297" t="s">
        <v>4792</v>
      </c>
      <c r="BS2205" s="297">
        <v>39171</v>
      </c>
      <c r="BT2205" s="297">
        <v>48303</v>
      </c>
      <c r="BU2205" s="294">
        <v>109569.87</v>
      </c>
      <c r="BV2205" s="294">
        <v>188.16</v>
      </c>
      <c r="BW2205" s="294">
        <v>0</v>
      </c>
    </row>
    <row r="2206" spans="1:75" s="289" customFormat="1" ht="18.2" customHeight="1" x14ac:dyDescent="0.15">
      <c r="A2206" s="298">
        <v>2204</v>
      </c>
      <c r="B2206" s="299" t="s">
        <v>305</v>
      </c>
      <c r="C2206" s="299" t="s">
        <v>306</v>
      </c>
      <c r="D2206" s="313">
        <v>45170</v>
      </c>
      <c r="E2206" s="300" t="s">
        <v>3249</v>
      </c>
      <c r="F2206" s="309">
        <v>131</v>
      </c>
      <c r="G2206" s="309">
        <v>130</v>
      </c>
      <c r="H2206" s="302">
        <v>106209.88</v>
      </c>
      <c r="I2206" s="302">
        <v>59117.43</v>
      </c>
      <c r="J2206" s="302">
        <v>0</v>
      </c>
      <c r="K2206" s="302">
        <v>165327.31</v>
      </c>
      <c r="L2206" s="302">
        <v>700.53</v>
      </c>
      <c r="M2206" s="302">
        <v>0</v>
      </c>
      <c r="N2206" s="302">
        <v>0</v>
      </c>
      <c r="O2206" s="302">
        <v>0</v>
      </c>
      <c r="P2206" s="302">
        <v>0</v>
      </c>
      <c r="Q2206" s="302">
        <v>0</v>
      </c>
      <c r="R2206" s="302">
        <v>165327.31</v>
      </c>
      <c r="S2206" s="302">
        <v>130579.92</v>
      </c>
      <c r="T2206" s="302">
        <v>761.17</v>
      </c>
      <c r="U2206" s="302">
        <v>0</v>
      </c>
      <c r="V2206" s="302">
        <v>0</v>
      </c>
      <c r="W2206" s="302">
        <v>0</v>
      </c>
      <c r="X2206" s="302">
        <v>0</v>
      </c>
      <c r="Y2206" s="302">
        <v>0</v>
      </c>
      <c r="Z2206" s="302">
        <v>131341.09</v>
      </c>
      <c r="AA2206" s="302">
        <v>0</v>
      </c>
      <c r="AB2206" s="302">
        <v>0</v>
      </c>
      <c r="AC2206" s="302">
        <v>0</v>
      </c>
      <c r="AD2206" s="302">
        <v>0</v>
      </c>
      <c r="AE2206" s="302">
        <v>0</v>
      </c>
      <c r="AF2206" s="302">
        <v>0</v>
      </c>
      <c r="AG2206" s="302">
        <v>0</v>
      </c>
      <c r="AH2206" s="302">
        <v>0</v>
      </c>
      <c r="AI2206" s="302">
        <v>0</v>
      </c>
      <c r="AJ2206" s="302">
        <v>0</v>
      </c>
      <c r="AK2206" s="302">
        <v>0</v>
      </c>
      <c r="AL2206" s="302">
        <v>0</v>
      </c>
      <c r="AM2206" s="302">
        <v>0</v>
      </c>
      <c r="AN2206" s="302">
        <v>0</v>
      </c>
      <c r="AO2206" s="302">
        <v>0</v>
      </c>
      <c r="AP2206" s="302">
        <v>0</v>
      </c>
      <c r="AQ2206" s="302">
        <v>0</v>
      </c>
      <c r="AR2206" s="302">
        <v>0</v>
      </c>
      <c r="AS2206" s="302">
        <v>0</v>
      </c>
      <c r="AT2206" s="295">
        <f t="shared" si="34"/>
        <v>0</v>
      </c>
      <c r="AU2206" s="302">
        <v>59817.96</v>
      </c>
      <c r="AV2206" s="302">
        <v>131341.09</v>
      </c>
      <c r="AW2206" s="303">
        <v>102</v>
      </c>
      <c r="AX2206" s="303">
        <v>300</v>
      </c>
      <c r="AY2206" s="302">
        <v>777999.98</v>
      </c>
      <c r="AZ2206" s="302">
        <v>180017.06</v>
      </c>
      <c r="BA2206" s="301">
        <v>88.714652999999998</v>
      </c>
      <c r="BB2206" s="301">
        <v>81.475360935643707</v>
      </c>
      <c r="BC2206" s="301">
        <v>8.6</v>
      </c>
      <c r="BD2206" s="301"/>
      <c r="BE2206" s="300" t="s">
        <v>4204</v>
      </c>
      <c r="BF2206" s="298"/>
      <c r="BG2206" s="300" t="s">
        <v>414</v>
      </c>
      <c r="BH2206" s="300" t="s">
        <v>212</v>
      </c>
      <c r="BI2206" s="300" t="s">
        <v>872</v>
      </c>
      <c r="BJ2206" s="300" t="s">
        <v>4205</v>
      </c>
      <c r="BK2206" s="299" t="s">
        <v>175</v>
      </c>
      <c r="BL2206" s="301">
        <v>1294694.03603176</v>
      </c>
      <c r="BM2206" s="299" t="s">
        <v>309</v>
      </c>
      <c r="BN2206" s="301"/>
      <c r="BO2206" s="304">
        <v>39170</v>
      </c>
      <c r="BP2206" s="304">
        <v>48302</v>
      </c>
      <c r="BQ2206" s="297" t="s">
        <v>4147</v>
      </c>
      <c r="BR2206" s="297" t="s">
        <v>4788</v>
      </c>
      <c r="BS2206" s="297">
        <v>39170</v>
      </c>
      <c r="BT2206" s="297">
        <v>48302</v>
      </c>
      <c r="BU2206" s="301">
        <v>55390.400000000001</v>
      </c>
      <c r="BV2206" s="301">
        <v>124.17</v>
      </c>
      <c r="BW2206" s="301">
        <v>0</v>
      </c>
    </row>
    <row r="2207" spans="1:75" s="289" customFormat="1" ht="18.2" customHeight="1" x14ac:dyDescent="0.15">
      <c r="A2207" s="291">
        <v>2205</v>
      </c>
      <c r="B2207" s="292" t="s">
        <v>305</v>
      </c>
      <c r="C2207" s="292" t="s">
        <v>306</v>
      </c>
      <c r="D2207" s="312">
        <v>45170</v>
      </c>
      <c r="E2207" s="293" t="s">
        <v>3250</v>
      </c>
      <c r="F2207" s="308">
        <v>67</v>
      </c>
      <c r="G2207" s="308">
        <v>66</v>
      </c>
      <c r="H2207" s="295">
        <v>60022.38</v>
      </c>
      <c r="I2207" s="295">
        <v>19438.38</v>
      </c>
      <c r="J2207" s="295">
        <v>0</v>
      </c>
      <c r="K2207" s="295">
        <v>79460.759999999995</v>
      </c>
      <c r="L2207" s="295">
        <v>379.27</v>
      </c>
      <c r="M2207" s="295">
        <v>0</v>
      </c>
      <c r="N2207" s="295">
        <v>0</v>
      </c>
      <c r="O2207" s="295">
        <v>0</v>
      </c>
      <c r="P2207" s="295">
        <v>0</v>
      </c>
      <c r="Q2207" s="295">
        <v>0</v>
      </c>
      <c r="R2207" s="295">
        <v>79460.759999999995</v>
      </c>
      <c r="S2207" s="295">
        <v>36578.959999999999</v>
      </c>
      <c r="T2207" s="295">
        <v>475.18</v>
      </c>
      <c r="U2207" s="295">
        <v>0</v>
      </c>
      <c r="V2207" s="295">
        <v>0</v>
      </c>
      <c r="W2207" s="295">
        <v>0</v>
      </c>
      <c r="X2207" s="295">
        <v>0</v>
      </c>
      <c r="Y2207" s="295">
        <v>0</v>
      </c>
      <c r="Z2207" s="295">
        <v>37054.14</v>
      </c>
      <c r="AA2207" s="295">
        <v>0</v>
      </c>
      <c r="AB2207" s="295">
        <v>0</v>
      </c>
      <c r="AC2207" s="295">
        <v>0</v>
      </c>
      <c r="AD2207" s="295">
        <v>0</v>
      </c>
      <c r="AE2207" s="295">
        <v>0</v>
      </c>
      <c r="AF2207" s="295">
        <v>0</v>
      </c>
      <c r="AG2207" s="295">
        <v>0</v>
      </c>
      <c r="AH2207" s="295">
        <v>0</v>
      </c>
      <c r="AI2207" s="295">
        <v>0</v>
      </c>
      <c r="AJ2207" s="295">
        <v>0</v>
      </c>
      <c r="AK2207" s="295">
        <v>0</v>
      </c>
      <c r="AL2207" s="295">
        <v>0</v>
      </c>
      <c r="AM2207" s="295">
        <v>0</v>
      </c>
      <c r="AN2207" s="295">
        <v>0</v>
      </c>
      <c r="AO2207" s="295">
        <v>0</v>
      </c>
      <c r="AP2207" s="295">
        <v>0</v>
      </c>
      <c r="AQ2207" s="295">
        <v>0</v>
      </c>
      <c r="AR2207" s="295">
        <v>0</v>
      </c>
      <c r="AS2207" s="295">
        <v>0</v>
      </c>
      <c r="AT2207" s="295">
        <f t="shared" si="34"/>
        <v>0</v>
      </c>
      <c r="AU2207" s="295">
        <v>19817.650000000001</v>
      </c>
      <c r="AV2207" s="295">
        <v>37054.14</v>
      </c>
      <c r="AW2207" s="296">
        <v>102</v>
      </c>
      <c r="AX2207" s="296">
        <v>300</v>
      </c>
      <c r="AY2207" s="295">
        <v>434999.99</v>
      </c>
      <c r="AZ2207" s="295">
        <v>97797.09</v>
      </c>
      <c r="BA2207" s="294">
        <v>86.206900000000005</v>
      </c>
      <c r="BB2207" s="294">
        <v>70.043656628678804</v>
      </c>
      <c r="BC2207" s="294">
        <v>9.5</v>
      </c>
      <c r="BD2207" s="294"/>
      <c r="BE2207" s="293" t="s">
        <v>4204</v>
      </c>
      <c r="BF2207" s="291"/>
      <c r="BG2207" s="293" t="s">
        <v>397</v>
      </c>
      <c r="BH2207" s="293" t="s">
        <v>215</v>
      </c>
      <c r="BI2207" s="293" t="s">
        <v>398</v>
      </c>
      <c r="BJ2207" s="293" t="s">
        <v>4205</v>
      </c>
      <c r="BK2207" s="292" t="s">
        <v>175</v>
      </c>
      <c r="BL2207" s="294">
        <v>622264.83979295997</v>
      </c>
      <c r="BM2207" s="292" t="s">
        <v>309</v>
      </c>
      <c r="BN2207" s="294"/>
      <c r="BO2207" s="297">
        <v>39172</v>
      </c>
      <c r="BP2207" s="297">
        <v>48304</v>
      </c>
      <c r="BQ2207" s="297" t="s">
        <v>4033</v>
      </c>
      <c r="BR2207" s="297" t="s">
        <v>4759</v>
      </c>
      <c r="BS2207" s="297">
        <v>39172</v>
      </c>
      <c r="BT2207" s="297">
        <v>48304</v>
      </c>
      <c r="BU2207" s="294">
        <v>15539.7</v>
      </c>
      <c r="BV2207" s="294">
        <v>67.92</v>
      </c>
      <c r="BW2207" s="294">
        <v>0</v>
      </c>
    </row>
    <row r="2208" spans="1:75" s="289" customFormat="1" ht="18.2" customHeight="1" x14ac:dyDescent="0.15">
      <c r="A2208" s="298">
        <v>2206</v>
      </c>
      <c r="B2208" s="299" t="s">
        <v>305</v>
      </c>
      <c r="C2208" s="299" t="s">
        <v>306</v>
      </c>
      <c r="D2208" s="313">
        <v>45170</v>
      </c>
      <c r="E2208" s="300" t="s">
        <v>1081</v>
      </c>
      <c r="F2208" s="309">
        <v>154</v>
      </c>
      <c r="G2208" s="309">
        <v>153</v>
      </c>
      <c r="H2208" s="302">
        <v>149413.9</v>
      </c>
      <c r="I2208" s="302">
        <v>91394.73</v>
      </c>
      <c r="J2208" s="302">
        <v>0</v>
      </c>
      <c r="K2208" s="302">
        <v>240808.63</v>
      </c>
      <c r="L2208" s="302">
        <v>985.47</v>
      </c>
      <c r="M2208" s="302">
        <v>0</v>
      </c>
      <c r="N2208" s="302">
        <v>0</v>
      </c>
      <c r="O2208" s="302">
        <v>0</v>
      </c>
      <c r="P2208" s="302">
        <v>0</v>
      </c>
      <c r="Q2208" s="302">
        <v>0</v>
      </c>
      <c r="R2208" s="302">
        <v>240808.63</v>
      </c>
      <c r="S2208" s="302">
        <v>223214.58</v>
      </c>
      <c r="T2208" s="302">
        <v>1070.8</v>
      </c>
      <c r="U2208" s="302">
        <v>0</v>
      </c>
      <c r="V2208" s="302">
        <v>0</v>
      </c>
      <c r="W2208" s="302">
        <v>0</v>
      </c>
      <c r="X2208" s="302">
        <v>0</v>
      </c>
      <c r="Y2208" s="302">
        <v>0</v>
      </c>
      <c r="Z2208" s="302">
        <v>224285.38</v>
      </c>
      <c r="AA2208" s="302">
        <v>0</v>
      </c>
      <c r="AB2208" s="302">
        <v>0</v>
      </c>
      <c r="AC2208" s="302">
        <v>0</v>
      </c>
      <c r="AD2208" s="302">
        <v>0</v>
      </c>
      <c r="AE2208" s="302">
        <v>0</v>
      </c>
      <c r="AF2208" s="302">
        <v>0</v>
      </c>
      <c r="AG2208" s="302">
        <v>0</v>
      </c>
      <c r="AH2208" s="302">
        <v>0</v>
      </c>
      <c r="AI2208" s="302">
        <v>0</v>
      </c>
      <c r="AJ2208" s="302">
        <v>0</v>
      </c>
      <c r="AK2208" s="302">
        <v>0</v>
      </c>
      <c r="AL2208" s="302">
        <v>0</v>
      </c>
      <c r="AM2208" s="302">
        <v>0</v>
      </c>
      <c r="AN2208" s="302">
        <v>0</v>
      </c>
      <c r="AO2208" s="302">
        <v>0</v>
      </c>
      <c r="AP2208" s="302">
        <v>0</v>
      </c>
      <c r="AQ2208" s="302">
        <v>0</v>
      </c>
      <c r="AR2208" s="302">
        <v>0</v>
      </c>
      <c r="AS2208" s="302">
        <v>0</v>
      </c>
      <c r="AT2208" s="295">
        <f t="shared" si="34"/>
        <v>0</v>
      </c>
      <c r="AU2208" s="302">
        <v>92380.2</v>
      </c>
      <c r="AV2208" s="302">
        <v>224285.38</v>
      </c>
      <c r="AW2208" s="303">
        <v>102</v>
      </c>
      <c r="AX2208" s="303">
        <v>300</v>
      </c>
      <c r="AY2208" s="302">
        <v>1214099.98</v>
      </c>
      <c r="AZ2208" s="302">
        <v>253242.14</v>
      </c>
      <c r="BA2208" s="301">
        <v>79.976939000000002</v>
      </c>
      <c r="BB2208" s="301">
        <v>76.050285754904706</v>
      </c>
      <c r="BC2208" s="301">
        <v>8.6</v>
      </c>
      <c r="BD2208" s="301"/>
      <c r="BE2208" s="300" t="s">
        <v>4204</v>
      </c>
      <c r="BF2208" s="298"/>
      <c r="BG2208" s="300" t="s">
        <v>315</v>
      </c>
      <c r="BH2208" s="300" t="s">
        <v>179</v>
      </c>
      <c r="BI2208" s="300" t="s">
        <v>871</v>
      </c>
      <c r="BJ2208" s="300" t="s">
        <v>4205</v>
      </c>
      <c r="BK2208" s="299" t="s">
        <v>175</v>
      </c>
      <c r="BL2208" s="301">
        <v>1885795.49915848</v>
      </c>
      <c r="BM2208" s="299" t="s">
        <v>309</v>
      </c>
      <c r="BN2208" s="301"/>
      <c r="BO2208" s="304">
        <v>39171</v>
      </c>
      <c r="BP2208" s="304">
        <v>48303</v>
      </c>
      <c r="BQ2208" s="297" t="s">
        <v>958</v>
      </c>
      <c r="BR2208" s="297" t="s">
        <v>4792</v>
      </c>
      <c r="BS2208" s="297">
        <v>39171</v>
      </c>
      <c r="BT2208" s="297">
        <v>48303</v>
      </c>
      <c r="BU2208" s="301">
        <v>93004.38</v>
      </c>
      <c r="BV2208" s="301">
        <v>174.67</v>
      </c>
      <c r="BW2208" s="301">
        <v>0</v>
      </c>
    </row>
    <row r="2209" spans="1:75" s="289" customFormat="1" ht="18.2" customHeight="1" x14ac:dyDescent="0.15">
      <c r="A2209" s="291">
        <v>2207</v>
      </c>
      <c r="B2209" s="292" t="s">
        <v>305</v>
      </c>
      <c r="C2209" s="292" t="s">
        <v>306</v>
      </c>
      <c r="D2209" s="312">
        <v>45170</v>
      </c>
      <c r="E2209" s="293" t="s">
        <v>3251</v>
      </c>
      <c r="F2209" s="308">
        <v>0</v>
      </c>
      <c r="G2209" s="308">
        <v>1</v>
      </c>
      <c r="H2209" s="295">
        <v>37615.300000000003</v>
      </c>
      <c r="I2209" s="295">
        <v>234.65</v>
      </c>
      <c r="J2209" s="295">
        <v>0</v>
      </c>
      <c r="K2209" s="295">
        <v>37849.949999999997</v>
      </c>
      <c r="L2209" s="295">
        <v>236.53</v>
      </c>
      <c r="M2209" s="295">
        <v>0</v>
      </c>
      <c r="N2209" s="295">
        <v>234.65</v>
      </c>
      <c r="O2209" s="295">
        <v>236.53</v>
      </c>
      <c r="P2209" s="295">
        <v>0</v>
      </c>
      <c r="Q2209" s="295">
        <v>0</v>
      </c>
      <c r="R2209" s="295">
        <v>37378.769999999997</v>
      </c>
      <c r="S2209" s="295">
        <v>302.8</v>
      </c>
      <c r="T2209" s="295">
        <v>300.92</v>
      </c>
      <c r="U2209" s="295">
        <v>0</v>
      </c>
      <c r="V2209" s="295">
        <v>302.8</v>
      </c>
      <c r="W2209" s="295">
        <v>300.92</v>
      </c>
      <c r="X2209" s="295">
        <v>0</v>
      </c>
      <c r="Y2209" s="295">
        <v>0</v>
      </c>
      <c r="Z2209" s="295">
        <v>0</v>
      </c>
      <c r="AA2209" s="295">
        <v>55.32</v>
      </c>
      <c r="AB2209" s="295">
        <v>0</v>
      </c>
      <c r="AC2209" s="295">
        <v>0</v>
      </c>
      <c r="AD2209" s="295">
        <v>0</v>
      </c>
      <c r="AE2209" s="295">
        <v>0</v>
      </c>
      <c r="AF2209" s="295">
        <v>-50.46</v>
      </c>
      <c r="AG2209" s="295">
        <v>29.64</v>
      </c>
      <c r="AH2209" s="295">
        <v>75.91</v>
      </c>
      <c r="AI2209" s="295">
        <v>55.32</v>
      </c>
      <c r="AJ2209" s="295">
        <v>0</v>
      </c>
      <c r="AK2209" s="295">
        <v>0</v>
      </c>
      <c r="AL2209" s="295">
        <v>43.79</v>
      </c>
      <c r="AM2209" s="295">
        <v>0</v>
      </c>
      <c r="AN2209" s="295">
        <v>29.64</v>
      </c>
      <c r="AO2209" s="295">
        <v>75.25</v>
      </c>
      <c r="AP2209" s="295">
        <v>0</v>
      </c>
      <c r="AQ2209" s="295">
        <v>0</v>
      </c>
      <c r="AR2209" s="295">
        <v>0</v>
      </c>
      <c r="AS2209" s="295">
        <v>44.159846999999999</v>
      </c>
      <c r="AT2209" s="295">
        <f t="shared" si="34"/>
        <v>1345.150153</v>
      </c>
      <c r="AU2209" s="295">
        <v>0</v>
      </c>
      <c r="AV2209" s="295">
        <v>0</v>
      </c>
      <c r="AW2209" s="296">
        <v>102</v>
      </c>
      <c r="AX2209" s="296">
        <v>300</v>
      </c>
      <c r="AY2209" s="295">
        <v>276000.01</v>
      </c>
      <c r="AZ2209" s="295">
        <v>61028.49</v>
      </c>
      <c r="BA2209" s="294">
        <v>84.782611000000003</v>
      </c>
      <c r="BB2209" s="294">
        <v>51.927709772410701</v>
      </c>
      <c r="BC2209" s="294">
        <v>9.6</v>
      </c>
      <c r="BD2209" s="294"/>
      <c r="BE2209" s="293" t="s">
        <v>4204</v>
      </c>
      <c r="BF2209" s="291"/>
      <c r="BG2209" s="293" t="s">
        <v>324</v>
      </c>
      <c r="BH2209" s="293" t="s">
        <v>220</v>
      </c>
      <c r="BI2209" s="293" t="s">
        <v>569</v>
      </c>
      <c r="BJ2209" s="293" t="s">
        <v>103</v>
      </c>
      <c r="BK2209" s="292" t="s">
        <v>175</v>
      </c>
      <c r="BL2209" s="294">
        <v>292716.73623192002</v>
      </c>
      <c r="BM2209" s="292" t="s">
        <v>309</v>
      </c>
      <c r="BN2209" s="294"/>
      <c r="BO2209" s="297">
        <v>39171</v>
      </c>
      <c r="BP2209" s="297">
        <v>48303</v>
      </c>
      <c r="BQ2209" s="297" t="s">
        <v>929</v>
      </c>
      <c r="BR2209" s="297" t="s">
        <v>4777</v>
      </c>
      <c r="BS2209" s="297">
        <v>39171</v>
      </c>
      <c r="BT2209" s="297">
        <v>48303</v>
      </c>
      <c r="BU2209" s="294">
        <v>0</v>
      </c>
      <c r="BV2209" s="294">
        <v>55.32</v>
      </c>
      <c r="BW2209" s="294">
        <v>0</v>
      </c>
    </row>
    <row r="2210" spans="1:75" s="289" customFormat="1" ht="18.2" customHeight="1" x14ac:dyDescent="0.15">
      <c r="A2210" s="298">
        <v>2208</v>
      </c>
      <c r="B2210" s="299" t="s">
        <v>305</v>
      </c>
      <c r="C2210" s="299" t="s">
        <v>306</v>
      </c>
      <c r="D2210" s="313">
        <v>45170</v>
      </c>
      <c r="E2210" s="300" t="s">
        <v>3252</v>
      </c>
      <c r="F2210" s="309">
        <v>162</v>
      </c>
      <c r="G2210" s="309">
        <v>161</v>
      </c>
      <c r="H2210" s="302">
        <v>80092.039999999994</v>
      </c>
      <c r="I2210" s="302">
        <v>48354.57</v>
      </c>
      <c r="J2210" s="302">
        <v>0</v>
      </c>
      <c r="K2210" s="302">
        <v>128446.61</v>
      </c>
      <c r="L2210" s="302">
        <v>507.18</v>
      </c>
      <c r="M2210" s="302">
        <v>0</v>
      </c>
      <c r="N2210" s="302">
        <v>0</v>
      </c>
      <c r="O2210" s="302">
        <v>0</v>
      </c>
      <c r="P2210" s="302">
        <v>0</v>
      </c>
      <c r="Q2210" s="302">
        <v>0</v>
      </c>
      <c r="R2210" s="302">
        <v>128446.61</v>
      </c>
      <c r="S2210" s="302">
        <v>125713.8</v>
      </c>
      <c r="T2210" s="302">
        <v>573.99</v>
      </c>
      <c r="U2210" s="302">
        <v>0</v>
      </c>
      <c r="V2210" s="302">
        <v>0</v>
      </c>
      <c r="W2210" s="302">
        <v>0</v>
      </c>
      <c r="X2210" s="302">
        <v>0</v>
      </c>
      <c r="Y2210" s="302">
        <v>0</v>
      </c>
      <c r="Z2210" s="302">
        <v>126287.79</v>
      </c>
      <c r="AA2210" s="302">
        <v>0</v>
      </c>
      <c r="AB2210" s="302">
        <v>0</v>
      </c>
      <c r="AC2210" s="302">
        <v>0</v>
      </c>
      <c r="AD2210" s="302">
        <v>0</v>
      </c>
      <c r="AE2210" s="302">
        <v>0</v>
      </c>
      <c r="AF2210" s="302">
        <v>0</v>
      </c>
      <c r="AG2210" s="302">
        <v>0</v>
      </c>
      <c r="AH2210" s="302">
        <v>0</v>
      </c>
      <c r="AI2210" s="302">
        <v>0</v>
      </c>
      <c r="AJ2210" s="302">
        <v>0</v>
      </c>
      <c r="AK2210" s="302">
        <v>0</v>
      </c>
      <c r="AL2210" s="302">
        <v>0</v>
      </c>
      <c r="AM2210" s="302">
        <v>0</v>
      </c>
      <c r="AN2210" s="302">
        <v>0</v>
      </c>
      <c r="AO2210" s="302">
        <v>0</v>
      </c>
      <c r="AP2210" s="302">
        <v>0</v>
      </c>
      <c r="AQ2210" s="302">
        <v>0</v>
      </c>
      <c r="AR2210" s="302">
        <v>0</v>
      </c>
      <c r="AS2210" s="302">
        <v>0</v>
      </c>
      <c r="AT2210" s="295">
        <f t="shared" si="34"/>
        <v>0</v>
      </c>
      <c r="AU2210" s="302">
        <v>48861.75</v>
      </c>
      <c r="AV2210" s="302">
        <v>126287.79</v>
      </c>
      <c r="AW2210" s="303">
        <v>105</v>
      </c>
      <c r="AX2210" s="303">
        <v>300</v>
      </c>
      <c r="AY2210" s="302">
        <v>567400.01</v>
      </c>
      <c r="AZ2210" s="302">
        <v>133152.46</v>
      </c>
      <c r="BA2210" s="301">
        <v>89.593933000000007</v>
      </c>
      <c r="BB2210" s="301">
        <v>86.427520531105003</v>
      </c>
      <c r="BC2210" s="301">
        <v>8.6</v>
      </c>
      <c r="BD2210" s="301"/>
      <c r="BE2210" s="300" t="s">
        <v>4204</v>
      </c>
      <c r="BF2210" s="298"/>
      <c r="BG2210" s="300" t="s">
        <v>333</v>
      </c>
      <c r="BH2210" s="300" t="s">
        <v>193</v>
      </c>
      <c r="BI2210" s="300" t="s">
        <v>342</v>
      </c>
      <c r="BJ2210" s="300" t="s">
        <v>4205</v>
      </c>
      <c r="BK2210" s="299" t="s">
        <v>175</v>
      </c>
      <c r="BL2210" s="301">
        <v>1005877.73378456</v>
      </c>
      <c r="BM2210" s="299" t="s">
        <v>309</v>
      </c>
      <c r="BN2210" s="301"/>
      <c r="BO2210" s="304">
        <v>39258</v>
      </c>
      <c r="BP2210" s="304">
        <v>48390</v>
      </c>
      <c r="BQ2210" s="297" t="s">
        <v>929</v>
      </c>
      <c r="BR2210" s="297" t="s">
        <v>4777</v>
      </c>
      <c r="BS2210" s="297">
        <v>39258</v>
      </c>
      <c r="BT2210" s="297">
        <v>48390</v>
      </c>
      <c r="BU2210" s="301">
        <v>51019.57</v>
      </c>
      <c r="BV2210" s="301">
        <v>91.84</v>
      </c>
      <c r="BW2210" s="301">
        <v>0</v>
      </c>
    </row>
    <row r="2211" spans="1:75" s="289" customFormat="1" ht="18.2" customHeight="1" x14ac:dyDescent="0.15">
      <c r="A2211" s="291">
        <v>2209</v>
      </c>
      <c r="B2211" s="292" t="s">
        <v>305</v>
      </c>
      <c r="C2211" s="292" t="s">
        <v>306</v>
      </c>
      <c r="D2211" s="312">
        <v>45170</v>
      </c>
      <c r="E2211" s="293" t="s">
        <v>3253</v>
      </c>
      <c r="F2211" s="308">
        <v>91</v>
      </c>
      <c r="G2211" s="308">
        <v>90</v>
      </c>
      <c r="H2211" s="295">
        <v>98637.71</v>
      </c>
      <c r="I2211" s="295">
        <v>43634.67</v>
      </c>
      <c r="J2211" s="295">
        <v>0</v>
      </c>
      <c r="K2211" s="295">
        <v>142272.38</v>
      </c>
      <c r="L2211" s="295">
        <v>659.56</v>
      </c>
      <c r="M2211" s="295">
        <v>0</v>
      </c>
      <c r="N2211" s="295">
        <v>0</v>
      </c>
      <c r="O2211" s="295">
        <v>0</v>
      </c>
      <c r="P2211" s="295">
        <v>0</v>
      </c>
      <c r="Q2211" s="295">
        <v>0</v>
      </c>
      <c r="R2211" s="295">
        <v>142272.38</v>
      </c>
      <c r="S2211" s="295">
        <v>78426.3</v>
      </c>
      <c r="T2211" s="295">
        <v>706.9</v>
      </c>
      <c r="U2211" s="295">
        <v>0</v>
      </c>
      <c r="V2211" s="295">
        <v>0</v>
      </c>
      <c r="W2211" s="295">
        <v>0</v>
      </c>
      <c r="X2211" s="295">
        <v>0</v>
      </c>
      <c r="Y2211" s="295">
        <v>0</v>
      </c>
      <c r="Z2211" s="295">
        <v>79133.2</v>
      </c>
      <c r="AA2211" s="295">
        <v>0</v>
      </c>
      <c r="AB2211" s="295">
        <v>0</v>
      </c>
      <c r="AC2211" s="295">
        <v>0</v>
      </c>
      <c r="AD2211" s="295">
        <v>0</v>
      </c>
      <c r="AE2211" s="295">
        <v>0</v>
      </c>
      <c r="AF2211" s="295">
        <v>0</v>
      </c>
      <c r="AG2211" s="295">
        <v>0</v>
      </c>
      <c r="AH2211" s="295">
        <v>0</v>
      </c>
      <c r="AI2211" s="295">
        <v>0</v>
      </c>
      <c r="AJ2211" s="295">
        <v>0</v>
      </c>
      <c r="AK2211" s="295">
        <v>0</v>
      </c>
      <c r="AL2211" s="295">
        <v>0</v>
      </c>
      <c r="AM2211" s="295">
        <v>0</v>
      </c>
      <c r="AN2211" s="295">
        <v>0</v>
      </c>
      <c r="AO2211" s="295">
        <v>0</v>
      </c>
      <c r="AP2211" s="295">
        <v>0</v>
      </c>
      <c r="AQ2211" s="295">
        <v>0</v>
      </c>
      <c r="AR2211" s="295">
        <v>0</v>
      </c>
      <c r="AS2211" s="295">
        <v>0</v>
      </c>
      <c r="AT2211" s="295">
        <f t="shared" si="34"/>
        <v>0</v>
      </c>
      <c r="AU2211" s="295">
        <v>44294.23</v>
      </c>
      <c r="AV2211" s="295">
        <v>79133.2</v>
      </c>
      <c r="AW2211" s="296">
        <v>101</v>
      </c>
      <c r="AX2211" s="296">
        <v>300</v>
      </c>
      <c r="AY2211" s="295">
        <v>715000</v>
      </c>
      <c r="AZ2211" s="295">
        <v>168288.4</v>
      </c>
      <c r="BA2211" s="294">
        <v>90.000000999999997</v>
      </c>
      <c r="BB2211" s="294">
        <v>76.086731719312695</v>
      </c>
      <c r="BC2211" s="294">
        <v>8.6</v>
      </c>
      <c r="BD2211" s="294"/>
      <c r="BE2211" s="293" t="s">
        <v>4204</v>
      </c>
      <c r="BF2211" s="291"/>
      <c r="BG2211" s="293" t="s">
        <v>326</v>
      </c>
      <c r="BH2211" s="293" t="s">
        <v>239</v>
      </c>
      <c r="BI2211" s="293" t="s">
        <v>383</v>
      </c>
      <c r="BJ2211" s="293" t="s">
        <v>4205</v>
      </c>
      <c r="BK2211" s="292" t="s">
        <v>175</v>
      </c>
      <c r="BL2211" s="294">
        <v>1114148.66592848</v>
      </c>
      <c r="BM2211" s="292" t="s">
        <v>309</v>
      </c>
      <c r="BN2211" s="294"/>
      <c r="BO2211" s="297">
        <v>39136</v>
      </c>
      <c r="BP2211" s="297">
        <v>48267</v>
      </c>
      <c r="BQ2211" s="297" t="s">
        <v>944</v>
      </c>
      <c r="BR2211" s="297" t="s">
        <v>4781</v>
      </c>
      <c r="BS2211" s="297">
        <v>39136</v>
      </c>
      <c r="BT2211" s="297">
        <v>48267</v>
      </c>
      <c r="BU2211" s="294">
        <v>35814.6</v>
      </c>
      <c r="BV2211" s="294">
        <v>116.08</v>
      </c>
      <c r="BW2211" s="294">
        <v>0</v>
      </c>
    </row>
    <row r="2212" spans="1:75" s="289" customFormat="1" ht="18.2" customHeight="1" x14ac:dyDescent="0.15">
      <c r="A2212" s="298">
        <v>2210</v>
      </c>
      <c r="B2212" s="299" t="s">
        <v>305</v>
      </c>
      <c r="C2212" s="299" t="s">
        <v>306</v>
      </c>
      <c r="D2212" s="313">
        <v>45170</v>
      </c>
      <c r="E2212" s="300" t="s">
        <v>3254</v>
      </c>
      <c r="F2212" s="309">
        <v>115</v>
      </c>
      <c r="G2212" s="309">
        <v>114</v>
      </c>
      <c r="H2212" s="302">
        <v>5474.63</v>
      </c>
      <c r="I2212" s="302">
        <v>7827.57</v>
      </c>
      <c r="J2212" s="302">
        <v>0</v>
      </c>
      <c r="K2212" s="302">
        <v>13302.2</v>
      </c>
      <c r="L2212" s="302">
        <v>104.5</v>
      </c>
      <c r="M2212" s="302">
        <v>0</v>
      </c>
      <c r="N2212" s="302">
        <v>0</v>
      </c>
      <c r="O2212" s="302">
        <v>0</v>
      </c>
      <c r="P2212" s="302">
        <v>0</v>
      </c>
      <c r="Q2212" s="302">
        <v>0</v>
      </c>
      <c r="R2212" s="302">
        <v>13302.2</v>
      </c>
      <c r="S2212" s="302">
        <v>8926.3700000000008</v>
      </c>
      <c r="T2212" s="302">
        <v>43.34</v>
      </c>
      <c r="U2212" s="302">
        <v>0</v>
      </c>
      <c r="V2212" s="302">
        <v>0</v>
      </c>
      <c r="W2212" s="302">
        <v>0</v>
      </c>
      <c r="X2212" s="302">
        <v>0</v>
      </c>
      <c r="Y2212" s="302">
        <v>0</v>
      </c>
      <c r="Z2212" s="302">
        <v>8969.7099999999991</v>
      </c>
      <c r="AA2212" s="302">
        <v>0</v>
      </c>
      <c r="AB2212" s="302">
        <v>0</v>
      </c>
      <c r="AC2212" s="302">
        <v>0</v>
      </c>
      <c r="AD2212" s="302">
        <v>0</v>
      </c>
      <c r="AE2212" s="302">
        <v>0</v>
      </c>
      <c r="AF2212" s="302">
        <v>0</v>
      </c>
      <c r="AG2212" s="302">
        <v>0</v>
      </c>
      <c r="AH2212" s="302">
        <v>0</v>
      </c>
      <c r="AI2212" s="302">
        <v>0</v>
      </c>
      <c r="AJ2212" s="302">
        <v>0</v>
      </c>
      <c r="AK2212" s="302">
        <v>0</v>
      </c>
      <c r="AL2212" s="302">
        <v>0</v>
      </c>
      <c r="AM2212" s="302">
        <v>0</v>
      </c>
      <c r="AN2212" s="302">
        <v>0</v>
      </c>
      <c r="AO2212" s="302">
        <v>0</v>
      </c>
      <c r="AP2212" s="302">
        <v>0</v>
      </c>
      <c r="AQ2212" s="302">
        <v>0</v>
      </c>
      <c r="AR2212" s="302">
        <v>0</v>
      </c>
      <c r="AS2212" s="302">
        <v>0</v>
      </c>
      <c r="AT2212" s="295">
        <f t="shared" si="34"/>
        <v>0</v>
      </c>
      <c r="AU2212" s="302">
        <v>7932.07</v>
      </c>
      <c r="AV2212" s="302">
        <v>8969.7099999999991</v>
      </c>
      <c r="AW2212" s="303">
        <v>43</v>
      </c>
      <c r="AX2212" s="303">
        <v>240</v>
      </c>
      <c r="AY2212" s="302">
        <v>325000.02</v>
      </c>
      <c r="AZ2212" s="302">
        <v>15860.39</v>
      </c>
      <c r="BA2212" s="301">
        <v>18.757570000000001</v>
      </c>
      <c r="BB2212" s="301">
        <v>15.732081471767099</v>
      </c>
      <c r="BC2212" s="301">
        <v>9.5</v>
      </c>
      <c r="BD2212" s="301"/>
      <c r="BE2212" s="300" t="s">
        <v>4204</v>
      </c>
      <c r="BF2212" s="298"/>
      <c r="BG2212" s="300" t="s">
        <v>360</v>
      </c>
      <c r="BH2212" s="300" t="s">
        <v>232</v>
      </c>
      <c r="BI2212" s="300" t="s">
        <v>873</v>
      </c>
      <c r="BJ2212" s="300" t="s">
        <v>4205</v>
      </c>
      <c r="BK2212" s="299" t="s">
        <v>175</v>
      </c>
      <c r="BL2212" s="301">
        <v>104170.8052112</v>
      </c>
      <c r="BM2212" s="299" t="s">
        <v>309</v>
      </c>
      <c r="BN2212" s="301"/>
      <c r="BO2212" s="304">
        <v>39197</v>
      </c>
      <c r="BP2212" s="304">
        <v>46502</v>
      </c>
      <c r="BQ2212" s="297" t="s">
        <v>929</v>
      </c>
      <c r="BR2212" s="297" t="s">
        <v>4777</v>
      </c>
      <c r="BS2212" s="297">
        <v>39197</v>
      </c>
      <c r="BT2212" s="297">
        <v>46502</v>
      </c>
      <c r="BU2212" s="301">
        <v>6956.28</v>
      </c>
      <c r="BV2212" s="301">
        <v>24.06</v>
      </c>
      <c r="BW2212" s="301">
        <v>0</v>
      </c>
    </row>
    <row r="2213" spans="1:75" s="289" customFormat="1" ht="18.2" customHeight="1" x14ac:dyDescent="0.15">
      <c r="A2213" s="291">
        <v>2211</v>
      </c>
      <c r="B2213" s="292" t="s">
        <v>305</v>
      </c>
      <c r="C2213" s="292" t="s">
        <v>306</v>
      </c>
      <c r="D2213" s="312">
        <v>45170</v>
      </c>
      <c r="E2213" s="293" t="s">
        <v>3255</v>
      </c>
      <c r="F2213" s="308">
        <v>0</v>
      </c>
      <c r="G2213" s="308">
        <v>1</v>
      </c>
      <c r="H2213" s="295">
        <v>62135.15</v>
      </c>
      <c r="I2213" s="295">
        <v>368.32</v>
      </c>
      <c r="J2213" s="295">
        <v>0</v>
      </c>
      <c r="K2213" s="295">
        <v>62503.47</v>
      </c>
      <c r="L2213" s="295">
        <v>371.24</v>
      </c>
      <c r="M2213" s="295">
        <v>0</v>
      </c>
      <c r="N2213" s="295">
        <v>368.32</v>
      </c>
      <c r="O2213" s="295">
        <v>371.24</v>
      </c>
      <c r="P2213" s="295">
        <v>0</v>
      </c>
      <c r="Q2213" s="295">
        <v>0</v>
      </c>
      <c r="R2213" s="295">
        <v>61763.91</v>
      </c>
      <c r="S2213" s="295">
        <v>494.82</v>
      </c>
      <c r="T2213" s="295">
        <v>491.9</v>
      </c>
      <c r="U2213" s="295">
        <v>0</v>
      </c>
      <c r="V2213" s="295">
        <v>494.82</v>
      </c>
      <c r="W2213" s="295">
        <v>491.9</v>
      </c>
      <c r="X2213" s="295">
        <v>0</v>
      </c>
      <c r="Y2213" s="295">
        <v>0</v>
      </c>
      <c r="Z2213" s="295">
        <v>0</v>
      </c>
      <c r="AA2213" s="295">
        <v>68.61</v>
      </c>
      <c r="AB2213" s="295">
        <v>0</v>
      </c>
      <c r="AC2213" s="295">
        <v>0</v>
      </c>
      <c r="AD2213" s="295">
        <v>0</v>
      </c>
      <c r="AE2213" s="295">
        <v>0</v>
      </c>
      <c r="AF2213" s="295">
        <v>-89.41</v>
      </c>
      <c r="AG2213" s="295">
        <v>46.59</v>
      </c>
      <c r="AH2213" s="295">
        <v>124.65</v>
      </c>
      <c r="AI2213" s="295">
        <v>68.61</v>
      </c>
      <c r="AJ2213" s="295">
        <v>0</v>
      </c>
      <c r="AK2213" s="295">
        <v>0</v>
      </c>
      <c r="AL2213" s="295">
        <v>43.86</v>
      </c>
      <c r="AM2213" s="295">
        <v>0</v>
      </c>
      <c r="AN2213" s="295">
        <v>46.59</v>
      </c>
      <c r="AO2213" s="295">
        <v>124.65</v>
      </c>
      <c r="AP2213" s="295">
        <v>0</v>
      </c>
      <c r="AQ2213" s="295">
        <v>0</v>
      </c>
      <c r="AR2213" s="295">
        <v>0</v>
      </c>
      <c r="AS2213" s="295">
        <v>41.957090000000001</v>
      </c>
      <c r="AT2213" s="295">
        <f t="shared" si="34"/>
        <v>2118.47291</v>
      </c>
      <c r="AU2213" s="295">
        <v>0</v>
      </c>
      <c r="AV2213" s="295">
        <v>0</v>
      </c>
      <c r="AW2213" s="296">
        <v>106</v>
      </c>
      <c r="AX2213" s="296">
        <v>300</v>
      </c>
      <c r="AY2213" s="295">
        <v>489999.99</v>
      </c>
      <c r="AZ2213" s="295">
        <v>98791.61</v>
      </c>
      <c r="BA2213" s="294">
        <v>77.142861999999994</v>
      </c>
      <c r="BB2213" s="294">
        <v>48.229245233582297</v>
      </c>
      <c r="BC2213" s="294">
        <v>9.5</v>
      </c>
      <c r="BD2213" s="294"/>
      <c r="BE2213" s="293" t="s">
        <v>4204</v>
      </c>
      <c r="BF2213" s="291"/>
      <c r="BG2213" s="293" t="s">
        <v>333</v>
      </c>
      <c r="BH2213" s="293" t="s">
        <v>527</v>
      </c>
      <c r="BI2213" s="293" t="s">
        <v>874</v>
      </c>
      <c r="BJ2213" s="293" t="s">
        <v>103</v>
      </c>
      <c r="BK2213" s="292" t="s">
        <v>175</v>
      </c>
      <c r="BL2213" s="294">
        <v>483679.10854535998</v>
      </c>
      <c r="BM2213" s="292" t="s">
        <v>309</v>
      </c>
      <c r="BN2213" s="294"/>
      <c r="BO2213" s="297">
        <v>39288</v>
      </c>
      <c r="BP2213" s="297">
        <v>48420</v>
      </c>
      <c r="BQ2213" s="297" t="s">
        <v>1063</v>
      </c>
      <c r="BR2213" s="297" t="s">
        <v>4761</v>
      </c>
      <c r="BS2213" s="297">
        <v>39288</v>
      </c>
      <c r="BT2213" s="297">
        <v>48420</v>
      </c>
      <c r="BU2213" s="294">
        <v>0</v>
      </c>
      <c r="BV2213" s="294">
        <v>68.61</v>
      </c>
      <c r="BW2213" s="294">
        <v>0</v>
      </c>
    </row>
    <row r="2214" spans="1:75" s="289" customFormat="1" ht="18.2" customHeight="1" x14ac:dyDescent="0.15">
      <c r="A2214" s="298">
        <v>2212</v>
      </c>
      <c r="B2214" s="299" t="s">
        <v>305</v>
      </c>
      <c r="C2214" s="299" t="s">
        <v>306</v>
      </c>
      <c r="D2214" s="313">
        <v>45170</v>
      </c>
      <c r="E2214" s="300" t="s">
        <v>3256</v>
      </c>
      <c r="F2214" s="309">
        <v>140</v>
      </c>
      <c r="G2214" s="309">
        <v>139</v>
      </c>
      <c r="H2214" s="302">
        <v>54636.7</v>
      </c>
      <c r="I2214" s="302">
        <v>28630.62</v>
      </c>
      <c r="J2214" s="302">
        <v>0</v>
      </c>
      <c r="K2214" s="302">
        <v>83267.320000000007</v>
      </c>
      <c r="L2214" s="302">
        <v>340.42</v>
      </c>
      <c r="M2214" s="302">
        <v>0</v>
      </c>
      <c r="N2214" s="302">
        <v>0</v>
      </c>
      <c r="O2214" s="302">
        <v>0</v>
      </c>
      <c r="P2214" s="302">
        <v>0</v>
      </c>
      <c r="Q2214" s="302">
        <v>0</v>
      </c>
      <c r="R2214" s="302">
        <v>83267.320000000007</v>
      </c>
      <c r="S2214" s="302">
        <v>78810.820000000007</v>
      </c>
      <c r="T2214" s="302">
        <v>432.54</v>
      </c>
      <c r="U2214" s="302">
        <v>0</v>
      </c>
      <c r="V2214" s="302">
        <v>0</v>
      </c>
      <c r="W2214" s="302">
        <v>0</v>
      </c>
      <c r="X2214" s="302">
        <v>0</v>
      </c>
      <c r="Y2214" s="302">
        <v>0</v>
      </c>
      <c r="Z2214" s="302">
        <v>79243.360000000001</v>
      </c>
      <c r="AA2214" s="302">
        <v>0</v>
      </c>
      <c r="AB2214" s="302">
        <v>0</v>
      </c>
      <c r="AC2214" s="302">
        <v>0</v>
      </c>
      <c r="AD2214" s="302">
        <v>0</v>
      </c>
      <c r="AE2214" s="302">
        <v>0</v>
      </c>
      <c r="AF2214" s="302">
        <v>0</v>
      </c>
      <c r="AG2214" s="302">
        <v>0</v>
      </c>
      <c r="AH2214" s="302">
        <v>0</v>
      </c>
      <c r="AI2214" s="302">
        <v>0</v>
      </c>
      <c r="AJ2214" s="302">
        <v>0</v>
      </c>
      <c r="AK2214" s="302">
        <v>0</v>
      </c>
      <c r="AL2214" s="302">
        <v>0</v>
      </c>
      <c r="AM2214" s="302">
        <v>0</v>
      </c>
      <c r="AN2214" s="302">
        <v>0</v>
      </c>
      <c r="AO2214" s="302">
        <v>0</v>
      </c>
      <c r="AP2214" s="302">
        <v>0</v>
      </c>
      <c r="AQ2214" s="302">
        <v>0</v>
      </c>
      <c r="AR2214" s="302">
        <v>0</v>
      </c>
      <c r="AS2214" s="302">
        <v>0</v>
      </c>
      <c r="AT2214" s="295">
        <f t="shared" si="34"/>
        <v>0</v>
      </c>
      <c r="AU2214" s="302">
        <v>28971.040000000001</v>
      </c>
      <c r="AV2214" s="302">
        <v>79243.360000000001</v>
      </c>
      <c r="AW2214" s="303">
        <v>103</v>
      </c>
      <c r="AX2214" s="303">
        <v>300</v>
      </c>
      <c r="AY2214" s="302">
        <v>437999.98</v>
      </c>
      <c r="AZ2214" s="302">
        <v>88469.49</v>
      </c>
      <c r="BA2214" s="301">
        <v>77.625577000000007</v>
      </c>
      <c r="BB2214" s="301">
        <v>73.061049184794001</v>
      </c>
      <c r="BC2214" s="301">
        <v>9.5</v>
      </c>
      <c r="BD2214" s="301"/>
      <c r="BE2214" s="300" t="s">
        <v>4204</v>
      </c>
      <c r="BF2214" s="298"/>
      <c r="BG2214" s="300" t="s">
        <v>315</v>
      </c>
      <c r="BH2214" s="300" t="s">
        <v>183</v>
      </c>
      <c r="BI2214" s="300" t="s">
        <v>777</v>
      </c>
      <c r="BJ2214" s="300" t="s">
        <v>4205</v>
      </c>
      <c r="BK2214" s="299" t="s">
        <v>175</v>
      </c>
      <c r="BL2214" s="301">
        <v>652074.37658271997</v>
      </c>
      <c r="BM2214" s="299" t="s">
        <v>309</v>
      </c>
      <c r="BN2214" s="301"/>
      <c r="BO2214" s="304">
        <v>39198</v>
      </c>
      <c r="BP2214" s="304">
        <v>48330</v>
      </c>
      <c r="BQ2214" s="297" t="s">
        <v>936</v>
      </c>
      <c r="BR2214" s="297" t="s">
        <v>4769</v>
      </c>
      <c r="BS2214" s="297">
        <v>39198</v>
      </c>
      <c r="BT2214" s="297">
        <v>48330</v>
      </c>
      <c r="BU2214" s="301">
        <v>30031.69</v>
      </c>
      <c r="BV2214" s="301">
        <v>61.44</v>
      </c>
      <c r="BW2214" s="301">
        <v>0</v>
      </c>
    </row>
    <row r="2215" spans="1:75" s="289" customFormat="1" ht="18.2" customHeight="1" x14ac:dyDescent="0.15">
      <c r="A2215" s="291">
        <v>2213</v>
      </c>
      <c r="B2215" s="292" t="s">
        <v>305</v>
      </c>
      <c r="C2215" s="292" t="s">
        <v>306</v>
      </c>
      <c r="D2215" s="312">
        <v>45170</v>
      </c>
      <c r="E2215" s="293" t="s">
        <v>3257</v>
      </c>
      <c r="F2215" s="308">
        <v>121</v>
      </c>
      <c r="G2215" s="308">
        <v>120</v>
      </c>
      <c r="H2215" s="295">
        <v>55984.639999999999</v>
      </c>
      <c r="I2215" s="295">
        <v>53886.94</v>
      </c>
      <c r="J2215" s="295">
        <v>0</v>
      </c>
      <c r="K2215" s="295">
        <v>109871.58</v>
      </c>
      <c r="L2215" s="295">
        <v>671.01</v>
      </c>
      <c r="M2215" s="295">
        <v>0</v>
      </c>
      <c r="N2215" s="295">
        <v>0</v>
      </c>
      <c r="O2215" s="295">
        <v>0</v>
      </c>
      <c r="P2215" s="295">
        <v>0</v>
      </c>
      <c r="Q2215" s="295">
        <v>0</v>
      </c>
      <c r="R2215" s="295">
        <v>109871.58</v>
      </c>
      <c r="S2215" s="295">
        <v>74451.86</v>
      </c>
      <c r="T2215" s="295">
        <v>401.22</v>
      </c>
      <c r="U2215" s="295">
        <v>0</v>
      </c>
      <c r="V2215" s="295">
        <v>0</v>
      </c>
      <c r="W2215" s="295">
        <v>0</v>
      </c>
      <c r="X2215" s="295">
        <v>0</v>
      </c>
      <c r="Y2215" s="295">
        <v>0</v>
      </c>
      <c r="Z2215" s="295">
        <v>74853.08</v>
      </c>
      <c r="AA2215" s="295">
        <v>0</v>
      </c>
      <c r="AB2215" s="295">
        <v>0</v>
      </c>
      <c r="AC2215" s="295">
        <v>0</v>
      </c>
      <c r="AD2215" s="295">
        <v>0</v>
      </c>
      <c r="AE2215" s="295">
        <v>0</v>
      </c>
      <c r="AF2215" s="295">
        <v>0</v>
      </c>
      <c r="AG2215" s="295">
        <v>0</v>
      </c>
      <c r="AH2215" s="295">
        <v>0</v>
      </c>
      <c r="AI2215" s="295">
        <v>0</v>
      </c>
      <c r="AJ2215" s="295">
        <v>0</v>
      </c>
      <c r="AK2215" s="295">
        <v>0</v>
      </c>
      <c r="AL2215" s="295">
        <v>0</v>
      </c>
      <c r="AM2215" s="295">
        <v>0</v>
      </c>
      <c r="AN2215" s="295">
        <v>0</v>
      </c>
      <c r="AO2215" s="295">
        <v>0</v>
      </c>
      <c r="AP2215" s="295">
        <v>0</v>
      </c>
      <c r="AQ2215" s="295">
        <v>0</v>
      </c>
      <c r="AR2215" s="295">
        <v>0</v>
      </c>
      <c r="AS2215" s="295">
        <v>0</v>
      </c>
      <c r="AT2215" s="295">
        <f t="shared" si="34"/>
        <v>0</v>
      </c>
      <c r="AU2215" s="295">
        <v>54557.95</v>
      </c>
      <c r="AV2215" s="295">
        <v>74853.08</v>
      </c>
      <c r="AW2215" s="296">
        <v>103</v>
      </c>
      <c r="AX2215" s="296">
        <v>300</v>
      </c>
      <c r="AY2215" s="295">
        <v>590000</v>
      </c>
      <c r="AZ2215" s="295">
        <v>132051.9</v>
      </c>
      <c r="BA2215" s="294">
        <v>86.016952000000003</v>
      </c>
      <c r="BB2215" s="294">
        <v>71.568969647723094</v>
      </c>
      <c r="BC2215" s="294">
        <v>8.6</v>
      </c>
      <c r="BD2215" s="294"/>
      <c r="BE2215" s="293" t="s">
        <v>4204</v>
      </c>
      <c r="BF2215" s="291"/>
      <c r="BG2215" s="293" t="s">
        <v>326</v>
      </c>
      <c r="BH2215" s="293" t="s">
        <v>239</v>
      </c>
      <c r="BI2215" s="293" t="s">
        <v>383</v>
      </c>
      <c r="BJ2215" s="293" t="s">
        <v>4205</v>
      </c>
      <c r="BK2215" s="292" t="s">
        <v>175</v>
      </c>
      <c r="BL2215" s="294">
        <v>860414.89065167995</v>
      </c>
      <c r="BM2215" s="292" t="s">
        <v>309</v>
      </c>
      <c r="BN2215" s="294"/>
      <c r="BO2215" s="297">
        <v>39196</v>
      </c>
      <c r="BP2215" s="297">
        <v>48328</v>
      </c>
      <c r="BQ2215" s="297" t="s">
        <v>943</v>
      </c>
      <c r="BR2215" s="297" t="s">
        <v>4785</v>
      </c>
      <c r="BS2215" s="297">
        <v>39196</v>
      </c>
      <c r="BT2215" s="297">
        <v>48328</v>
      </c>
      <c r="BU2215" s="294">
        <v>37590</v>
      </c>
      <c r="BV2215" s="294">
        <v>91.08</v>
      </c>
      <c r="BW2215" s="294">
        <v>0</v>
      </c>
    </row>
    <row r="2216" spans="1:75" s="289" customFormat="1" ht="18.2" customHeight="1" x14ac:dyDescent="0.15">
      <c r="A2216" s="298">
        <v>2214</v>
      </c>
      <c r="B2216" s="299" t="s">
        <v>305</v>
      </c>
      <c r="C2216" s="299" t="s">
        <v>306</v>
      </c>
      <c r="D2216" s="313">
        <v>45170</v>
      </c>
      <c r="E2216" s="300" t="s">
        <v>3258</v>
      </c>
      <c r="F2216" s="309">
        <v>159</v>
      </c>
      <c r="G2216" s="309">
        <v>158</v>
      </c>
      <c r="H2216" s="302">
        <v>100244.51</v>
      </c>
      <c r="I2216" s="302">
        <v>56765.71</v>
      </c>
      <c r="J2216" s="302">
        <v>0</v>
      </c>
      <c r="K2216" s="302">
        <v>157010.22</v>
      </c>
      <c r="L2216" s="302">
        <v>627.58000000000004</v>
      </c>
      <c r="M2216" s="302">
        <v>0</v>
      </c>
      <c r="N2216" s="302">
        <v>0</v>
      </c>
      <c r="O2216" s="302">
        <v>0</v>
      </c>
      <c r="P2216" s="302">
        <v>0</v>
      </c>
      <c r="Q2216" s="302">
        <v>0</v>
      </c>
      <c r="R2216" s="302">
        <v>157010.22</v>
      </c>
      <c r="S2216" s="302">
        <v>166461.45000000001</v>
      </c>
      <c r="T2216" s="302">
        <v>785.25</v>
      </c>
      <c r="U2216" s="302">
        <v>0</v>
      </c>
      <c r="V2216" s="302">
        <v>0</v>
      </c>
      <c r="W2216" s="302">
        <v>0</v>
      </c>
      <c r="X2216" s="302">
        <v>0</v>
      </c>
      <c r="Y2216" s="302">
        <v>0</v>
      </c>
      <c r="Z2216" s="302">
        <v>167246.70000000001</v>
      </c>
      <c r="AA2216" s="302">
        <v>0</v>
      </c>
      <c r="AB2216" s="302">
        <v>0</v>
      </c>
      <c r="AC2216" s="302">
        <v>0</v>
      </c>
      <c r="AD2216" s="302">
        <v>0</v>
      </c>
      <c r="AE2216" s="302">
        <v>0</v>
      </c>
      <c r="AF2216" s="302">
        <v>0</v>
      </c>
      <c r="AG2216" s="302">
        <v>0</v>
      </c>
      <c r="AH2216" s="302">
        <v>0</v>
      </c>
      <c r="AI2216" s="302">
        <v>0</v>
      </c>
      <c r="AJ2216" s="302">
        <v>0</v>
      </c>
      <c r="AK2216" s="302">
        <v>0</v>
      </c>
      <c r="AL2216" s="302">
        <v>0</v>
      </c>
      <c r="AM2216" s="302">
        <v>0</v>
      </c>
      <c r="AN2216" s="302">
        <v>0</v>
      </c>
      <c r="AO2216" s="302">
        <v>0</v>
      </c>
      <c r="AP2216" s="302">
        <v>0</v>
      </c>
      <c r="AQ2216" s="302">
        <v>0</v>
      </c>
      <c r="AR2216" s="302">
        <v>0</v>
      </c>
      <c r="AS2216" s="302">
        <v>0</v>
      </c>
      <c r="AT2216" s="295">
        <f t="shared" si="34"/>
        <v>0</v>
      </c>
      <c r="AU2216" s="302">
        <v>57393.29</v>
      </c>
      <c r="AV2216" s="302">
        <v>167246.70000000001</v>
      </c>
      <c r="AW2216" s="303">
        <v>103</v>
      </c>
      <c r="AX2216" s="303">
        <v>300</v>
      </c>
      <c r="AY2216" s="302">
        <v>695000.02</v>
      </c>
      <c r="AZ2216" s="302">
        <v>163001.84</v>
      </c>
      <c r="BA2216" s="301">
        <v>89.999998000000005</v>
      </c>
      <c r="BB2216" s="301">
        <v>86.691778976111905</v>
      </c>
      <c r="BC2216" s="301">
        <v>9.4</v>
      </c>
      <c r="BD2216" s="301"/>
      <c r="BE2216" s="300" t="s">
        <v>4204</v>
      </c>
      <c r="BF2216" s="298"/>
      <c r="BG2216" s="300" t="s">
        <v>312</v>
      </c>
      <c r="BH2216" s="300" t="s">
        <v>196</v>
      </c>
      <c r="BI2216" s="300" t="s">
        <v>240</v>
      </c>
      <c r="BJ2216" s="300" t="s">
        <v>4205</v>
      </c>
      <c r="BK2216" s="299" t="s">
        <v>175</v>
      </c>
      <c r="BL2216" s="301">
        <v>1229562.1058011199</v>
      </c>
      <c r="BM2216" s="299" t="s">
        <v>309</v>
      </c>
      <c r="BN2216" s="301"/>
      <c r="BO2216" s="304">
        <v>39184</v>
      </c>
      <c r="BP2216" s="304">
        <v>48316</v>
      </c>
      <c r="BQ2216" s="297" t="s">
        <v>1001</v>
      </c>
      <c r="BR2216" s="297" t="s">
        <v>4803</v>
      </c>
      <c r="BS2216" s="297">
        <v>39184</v>
      </c>
      <c r="BT2216" s="297">
        <v>48316</v>
      </c>
      <c r="BU2216" s="301">
        <v>53641.61</v>
      </c>
      <c r="BV2216" s="301">
        <v>62.42</v>
      </c>
      <c r="BW2216" s="301">
        <v>0</v>
      </c>
    </row>
    <row r="2217" spans="1:75" s="289" customFormat="1" ht="18.2" customHeight="1" x14ac:dyDescent="0.15">
      <c r="A2217" s="291">
        <v>2215</v>
      </c>
      <c r="B2217" s="292" t="s">
        <v>305</v>
      </c>
      <c r="C2217" s="292" t="s">
        <v>306</v>
      </c>
      <c r="D2217" s="312">
        <v>45170</v>
      </c>
      <c r="E2217" s="293" t="s">
        <v>3259</v>
      </c>
      <c r="F2217" s="308">
        <v>0</v>
      </c>
      <c r="G2217" s="308">
        <v>0</v>
      </c>
      <c r="H2217" s="295">
        <v>53586.91</v>
      </c>
      <c r="I2217" s="295">
        <v>0</v>
      </c>
      <c r="J2217" s="295">
        <v>0</v>
      </c>
      <c r="K2217" s="295">
        <v>53586.91</v>
      </c>
      <c r="L2217" s="295">
        <v>333.85</v>
      </c>
      <c r="M2217" s="295">
        <v>0</v>
      </c>
      <c r="N2217" s="295">
        <v>0</v>
      </c>
      <c r="O2217" s="295">
        <v>333.85</v>
      </c>
      <c r="P2217" s="295">
        <v>0</v>
      </c>
      <c r="Q2217" s="295">
        <v>0</v>
      </c>
      <c r="R2217" s="295">
        <v>53253.06</v>
      </c>
      <c r="S2217" s="295">
        <v>0</v>
      </c>
      <c r="T2217" s="295">
        <v>424.23</v>
      </c>
      <c r="U2217" s="295">
        <v>0</v>
      </c>
      <c r="V2217" s="295">
        <v>0</v>
      </c>
      <c r="W2217" s="295">
        <v>424.23</v>
      </c>
      <c r="X2217" s="295">
        <v>0</v>
      </c>
      <c r="Y2217" s="295">
        <v>0</v>
      </c>
      <c r="Z2217" s="295">
        <v>0</v>
      </c>
      <c r="AA2217" s="295">
        <v>60.26</v>
      </c>
      <c r="AB2217" s="295">
        <v>0</v>
      </c>
      <c r="AC2217" s="295">
        <v>0</v>
      </c>
      <c r="AD2217" s="295">
        <v>0</v>
      </c>
      <c r="AE2217" s="295">
        <v>0</v>
      </c>
      <c r="AF2217" s="295">
        <v>-36.22</v>
      </c>
      <c r="AG2217" s="295">
        <v>40.92</v>
      </c>
      <c r="AH2217" s="295">
        <v>108.02</v>
      </c>
      <c r="AI2217" s="295">
        <v>0</v>
      </c>
      <c r="AJ2217" s="295">
        <v>0</v>
      </c>
      <c r="AK2217" s="295">
        <v>0</v>
      </c>
      <c r="AL2217" s="295">
        <v>0</v>
      </c>
      <c r="AM2217" s="295">
        <v>0</v>
      </c>
      <c r="AN2217" s="295">
        <v>0</v>
      </c>
      <c r="AO2217" s="295">
        <v>0</v>
      </c>
      <c r="AP2217" s="295">
        <v>32.69</v>
      </c>
      <c r="AQ2217" s="295">
        <v>0</v>
      </c>
      <c r="AR2217" s="295">
        <v>6.03</v>
      </c>
      <c r="AS2217" s="295">
        <v>0</v>
      </c>
      <c r="AT2217" s="295">
        <f t="shared" si="34"/>
        <v>957.72</v>
      </c>
      <c r="AU2217" s="295">
        <v>0</v>
      </c>
      <c r="AV2217" s="295">
        <v>0</v>
      </c>
      <c r="AW2217" s="296">
        <v>103</v>
      </c>
      <c r="AX2217" s="296">
        <v>300</v>
      </c>
      <c r="AY2217" s="295">
        <v>393999.99</v>
      </c>
      <c r="AZ2217" s="295">
        <v>86767.01</v>
      </c>
      <c r="BA2217" s="294">
        <v>84.517764</v>
      </c>
      <c r="BB2217" s="294">
        <v>51.872590254727498</v>
      </c>
      <c r="BC2217" s="294">
        <v>9.5</v>
      </c>
      <c r="BD2217" s="294"/>
      <c r="BE2217" s="293" t="s">
        <v>4204</v>
      </c>
      <c r="BF2217" s="291"/>
      <c r="BG2217" s="293" t="s">
        <v>312</v>
      </c>
      <c r="BH2217" s="293" t="s">
        <v>365</v>
      </c>
      <c r="BI2217" s="293" t="s">
        <v>472</v>
      </c>
      <c r="BJ2217" s="293" t="s">
        <v>103</v>
      </c>
      <c r="BK2217" s="292" t="s">
        <v>175</v>
      </c>
      <c r="BL2217" s="294">
        <v>417029.82515375997</v>
      </c>
      <c r="BM2217" s="292" t="s">
        <v>309</v>
      </c>
      <c r="BN2217" s="294"/>
      <c r="BO2217" s="297">
        <v>39185</v>
      </c>
      <c r="BP2217" s="297">
        <v>48317</v>
      </c>
      <c r="BQ2217" s="297" t="s">
        <v>4757</v>
      </c>
      <c r="BR2217" s="297" t="s">
        <v>4764</v>
      </c>
      <c r="BS2217" s="297">
        <v>39185</v>
      </c>
      <c r="BT2217" s="297">
        <v>48317</v>
      </c>
      <c r="BU2217" s="294">
        <v>0</v>
      </c>
      <c r="BV2217" s="294">
        <v>60.26</v>
      </c>
      <c r="BW2217" s="294">
        <v>0</v>
      </c>
    </row>
    <row r="2218" spans="1:75" s="289" customFormat="1" ht="18.2" customHeight="1" x14ac:dyDescent="0.15">
      <c r="A2218" s="298">
        <v>2216</v>
      </c>
      <c r="B2218" s="299" t="s">
        <v>305</v>
      </c>
      <c r="C2218" s="299" t="s">
        <v>306</v>
      </c>
      <c r="D2218" s="313">
        <v>45170</v>
      </c>
      <c r="E2218" s="300" t="s">
        <v>3260</v>
      </c>
      <c r="F2218" s="309">
        <v>100</v>
      </c>
      <c r="G2218" s="309">
        <v>99</v>
      </c>
      <c r="H2218" s="302">
        <v>33799.01</v>
      </c>
      <c r="I2218" s="302">
        <v>24204.6</v>
      </c>
      <c r="J2218" s="302">
        <v>0</v>
      </c>
      <c r="K2218" s="302">
        <v>58003.61</v>
      </c>
      <c r="L2218" s="302">
        <v>342.23</v>
      </c>
      <c r="M2218" s="302">
        <v>0</v>
      </c>
      <c r="N2218" s="302">
        <v>0</v>
      </c>
      <c r="O2218" s="302">
        <v>0</v>
      </c>
      <c r="P2218" s="302">
        <v>0</v>
      </c>
      <c r="Q2218" s="302">
        <v>0</v>
      </c>
      <c r="R2218" s="302">
        <v>58003.61</v>
      </c>
      <c r="S2218" s="302">
        <v>33590.07</v>
      </c>
      <c r="T2218" s="302">
        <v>242.23</v>
      </c>
      <c r="U2218" s="302">
        <v>0</v>
      </c>
      <c r="V2218" s="302">
        <v>0</v>
      </c>
      <c r="W2218" s="302">
        <v>0</v>
      </c>
      <c r="X2218" s="302">
        <v>0</v>
      </c>
      <c r="Y2218" s="302">
        <v>0</v>
      </c>
      <c r="Z2218" s="302">
        <v>33832.300000000003</v>
      </c>
      <c r="AA2218" s="302">
        <v>0</v>
      </c>
      <c r="AB2218" s="302">
        <v>0</v>
      </c>
      <c r="AC2218" s="302">
        <v>0</v>
      </c>
      <c r="AD2218" s="302">
        <v>0</v>
      </c>
      <c r="AE2218" s="302">
        <v>0</v>
      </c>
      <c r="AF2218" s="302">
        <v>0</v>
      </c>
      <c r="AG2218" s="302">
        <v>0</v>
      </c>
      <c r="AH2218" s="302">
        <v>0</v>
      </c>
      <c r="AI2218" s="302">
        <v>0</v>
      </c>
      <c r="AJ2218" s="302">
        <v>0</v>
      </c>
      <c r="AK2218" s="302">
        <v>0</v>
      </c>
      <c r="AL2218" s="302">
        <v>0</v>
      </c>
      <c r="AM2218" s="302">
        <v>0</v>
      </c>
      <c r="AN2218" s="302">
        <v>0</v>
      </c>
      <c r="AO2218" s="302">
        <v>0</v>
      </c>
      <c r="AP2218" s="302">
        <v>0</v>
      </c>
      <c r="AQ2218" s="302">
        <v>0</v>
      </c>
      <c r="AR2218" s="302">
        <v>0</v>
      </c>
      <c r="AS2218" s="302">
        <v>0</v>
      </c>
      <c r="AT2218" s="295">
        <f t="shared" si="34"/>
        <v>0</v>
      </c>
      <c r="AU2218" s="302">
        <v>24546.83</v>
      </c>
      <c r="AV2218" s="302">
        <v>33832.300000000003</v>
      </c>
      <c r="AW2218" s="303">
        <v>103</v>
      </c>
      <c r="AX2218" s="303">
        <v>300</v>
      </c>
      <c r="AY2218" s="302">
        <v>349999.99</v>
      </c>
      <c r="AZ2218" s="302">
        <v>71979.649999999994</v>
      </c>
      <c r="BA2218" s="301">
        <v>78.918080000000003</v>
      </c>
      <c r="BB2218" s="301">
        <v>63.594829014433998</v>
      </c>
      <c r="BC2218" s="301">
        <v>8.6</v>
      </c>
      <c r="BD2218" s="301"/>
      <c r="BE2218" s="300" t="s">
        <v>4204</v>
      </c>
      <c r="BF2218" s="298"/>
      <c r="BG2218" s="300" t="s">
        <v>320</v>
      </c>
      <c r="BH2218" s="300" t="s">
        <v>181</v>
      </c>
      <c r="BI2218" s="300" t="s">
        <v>321</v>
      </c>
      <c r="BJ2218" s="300" t="s">
        <v>4205</v>
      </c>
      <c r="BK2218" s="299" t="s">
        <v>175</v>
      </c>
      <c r="BL2218" s="301">
        <v>454231.83825655997</v>
      </c>
      <c r="BM2218" s="299" t="s">
        <v>309</v>
      </c>
      <c r="BN2218" s="301"/>
      <c r="BO2218" s="304">
        <v>39184</v>
      </c>
      <c r="BP2218" s="304">
        <v>48316</v>
      </c>
      <c r="BQ2218" s="297" t="s">
        <v>4123</v>
      </c>
      <c r="BR2218" s="297" t="s">
        <v>4760</v>
      </c>
      <c r="BS2218" s="297">
        <v>39184</v>
      </c>
      <c r="BT2218" s="297">
        <v>48316</v>
      </c>
      <c r="BU2218" s="301">
        <v>17014.14</v>
      </c>
      <c r="BV2218" s="301">
        <v>49.65</v>
      </c>
      <c r="BW2218" s="301">
        <v>0</v>
      </c>
    </row>
    <row r="2219" spans="1:75" s="289" customFormat="1" ht="18.2" customHeight="1" x14ac:dyDescent="0.15">
      <c r="A2219" s="291">
        <v>2217</v>
      </c>
      <c r="B2219" s="292" t="s">
        <v>305</v>
      </c>
      <c r="C2219" s="292" t="s">
        <v>306</v>
      </c>
      <c r="D2219" s="312">
        <v>45170</v>
      </c>
      <c r="E2219" s="293" t="s">
        <v>3261</v>
      </c>
      <c r="F2219" s="308">
        <v>161</v>
      </c>
      <c r="G2219" s="308">
        <v>160</v>
      </c>
      <c r="H2219" s="295">
        <v>37143.980000000003</v>
      </c>
      <c r="I2219" s="295">
        <v>20954.45</v>
      </c>
      <c r="J2219" s="295">
        <v>0</v>
      </c>
      <c r="K2219" s="295">
        <v>58098.43</v>
      </c>
      <c r="L2219" s="295">
        <v>231.42</v>
      </c>
      <c r="M2219" s="295">
        <v>0</v>
      </c>
      <c r="N2219" s="295">
        <v>0</v>
      </c>
      <c r="O2219" s="295">
        <v>0</v>
      </c>
      <c r="P2219" s="295">
        <v>0</v>
      </c>
      <c r="Q2219" s="295">
        <v>0</v>
      </c>
      <c r="R2219" s="295">
        <v>58098.43</v>
      </c>
      <c r="S2219" s="295">
        <v>63122.36</v>
      </c>
      <c r="T2219" s="295">
        <v>294.06</v>
      </c>
      <c r="U2219" s="295">
        <v>0</v>
      </c>
      <c r="V2219" s="295">
        <v>0</v>
      </c>
      <c r="W2219" s="295">
        <v>0</v>
      </c>
      <c r="X2219" s="295">
        <v>0</v>
      </c>
      <c r="Y2219" s="295">
        <v>0</v>
      </c>
      <c r="Z2219" s="295">
        <v>63416.42</v>
      </c>
      <c r="AA2219" s="295">
        <v>0</v>
      </c>
      <c r="AB2219" s="295">
        <v>0</v>
      </c>
      <c r="AC2219" s="295">
        <v>0</v>
      </c>
      <c r="AD2219" s="295">
        <v>0</v>
      </c>
      <c r="AE2219" s="295">
        <v>0</v>
      </c>
      <c r="AF2219" s="295">
        <v>0</v>
      </c>
      <c r="AG2219" s="295">
        <v>0</v>
      </c>
      <c r="AH2219" s="295">
        <v>0</v>
      </c>
      <c r="AI2219" s="295">
        <v>0</v>
      </c>
      <c r="AJ2219" s="295">
        <v>0</v>
      </c>
      <c r="AK2219" s="295">
        <v>0</v>
      </c>
      <c r="AL2219" s="295">
        <v>0</v>
      </c>
      <c r="AM2219" s="295">
        <v>0</v>
      </c>
      <c r="AN2219" s="295">
        <v>0</v>
      </c>
      <c r="AO2219" s="295">
        <v>0</v>
      </c>
      <c r="AP2219" s="295">
        <v>0</v>
      </c>
      <c r="AQ2219" s="295">
        <v>0</v>
      </c>
      <c r="AR2219" s="295">
        <v>0</v>
      </c>
      <c r="AS2219" s="295">
        <v>0</v>
      </c>
      <c r="AT2219" s="295">
        <f t="shared" si="34"/>
        <v>0</v>
      </c>
      <c r="AU2219" s="295">
        <v>21185.87</v>
      </c>
      <c r="AV2219" s="295">
        <v>63416.42</v>
      </c>
      <c r="AW2219" s="296">
        <v>103</v>
      </c>
      <c r="AX2219" s="296">
        <v>300</v>
      </c>
      <c r="AY2219" s="295">
        <v>257000.02</v>
      </c>
      <c r="AZ2219" s="295">
        <v>60144.25</v>
      </c>
      <c r="BA2219" s="294">
        <v>89.883258999999995</v>
      </c>
      <c r="BB2219" s="294">
        <v>86.825860014604402</v>
      </c>
      <c r="BC2219" s="294">
        <v>9.5</v>
      </c>
      <c r="BD2219" s="294"/>
      <c r="BE2219" s="293" t="s">
        <v>4204</v>
      </c>
      <c r="BF2219" s="291"/>
      <c r="BG2219" s="293" t="s">
        <v>358</v>
      </c>
      <c r="BH2219" s="293" t="s">
        <v>182</v>
      </c>
      <c r="BI2219" s="293" t="s">
        <v>548</v>
      </c>
      <c r="BJ2219" s="293" t="s">
        <v>4205</v>
      </c>
      <c r="BK2219" s="292" t="s">
        <v>175</v>
      </c>
      <c r="BL2219" s="294">
        <v>454974.38277928001</v>
      </c>
      <c r="BM2219" s="292" t="s">
        <v>309</v>
      </c>
      <c r="BN2219" s="294"/>
      <c r="BO2219" s="297">
        <v>39191</v>
      </c>
      <c r="BP2219" s="297">
        <v>48323</v>
      </c>
      <c r="BQ2219" s="297" t="s">
        <v>942</v>
      </c>
      <c r="BR2219" s="297" t="s">
        <v>4776</v>
      </c>
      <c r="BS2219" s="297">
        <v>39191</v>
      </c>
      <c r="BT2219" s="297">
        <v>48323</v>
      </c>
      <c r="BU2219" s="294">
        <v>23177.41</v>
      </c>
      <c r="BV2219" s="294">
        <v>41.77</v>
      </c>
      <c r="BW2219" s="294">
        <v>0</v>
      </c>
    </row>
    <row r="2220" spans="1:75" s="289" customFormat="1" ht="18.2" customHeight="1" x14ac:dyDescent="0.15">
      <c r="A2220" s="298">
        <v>2218</v>
      </c>
      <c r="B2220" s="299" t="s">
        <v>305</v>
      </c>
      <c r="C2220" s="299" t="s">
        <v>306</v>
      </c>
      <c r="D2220" s="313">
        <v>45170</v>
      </c>
      <c r="E2220" s="300" t="s">
        <v>1102</v>
      </c>
      <c r="F2220" s="309">
        <v>153</v>
      </c>
      <c r="G2220" s="309">
        <v>152</v>
      </c>
      <c r="H2220" s="302">
        <v>20144.29</v>
      </c>
      <c r="I2220" s="302">
        <v>11036.34</v>
      </c>
      <c r="J2220" s="302">
        <v>0</v>
      </c>
      <c r="K2220" s="302">
        <v>31180.63</v>
      </c>
      <c r="L2220" s="302">
        <v>125.48</v>
      </c>
      <c r="M2220" s="302">
        <v>0</v>
      </c>
      <c r="N2220" s="302">
        <v>0</v>
      </c>
      <c r="O2220" s="302">
        <v>0</v>
      </c>
      <c r="P2220" s="302">
        <v>0</v>
      </c>
      <c r="Q2220" s="302">
        <v>0</v>
      </c>
      <c r="R2220" s="302">
        <v>31180.63</v>
      </c>
      <c r="S2220" s="302">
        <v>31997.02</v>
      </c>
      <c r="T2220" s="302">
        <v>159.47999999999999</v>
      </c>
      <c r="U2220" s="302">
        <v>0</v>
      </c>
      <c r="V2220" s="302">
        <v>0</v>
      </c>
      <c r="W2220" s="302">
        <v>0</v>
      </c>
      <c r="X2220" s="302">
        <v>0</v>
      </c>
      <c r="Y2220" s="302">
        <v>0</v>
      </c>
      <c r="Z2220" s="302">
        <v>32156.5</v>
      </c>
      <c r="AA2220" s="302">
        <v>0</v>
      </c>
      <c r="AB2220" s="302">
        <v>0</v>
      </c>
      <c r="AC2220" s="302">
        <v>0</v>
      </c>
      <c r="AD2220" s="302">
        <v>0</v>
      </c>
      <c r="AE2220" s="302">
        <v>0</v>
      </c>
      <c r="AF2220" s="302">
        <v>0</v>
      </c>
      <c r="AG2220" s="302">
        <v>0</v>
      </c>
      <c r="AH2220" s="302">
        <v>0</v>
      </c>
      <c r="AI2220" s="302">
        <v>0</v>
      </c>
      <c r="AJ2220" s="302">
        <v>0</v>
      </c>
      <c r="AK2220" s="302">
        <v>0</v>
      </c>
      <c r="AL2220" s="302">
        <v>0</v>
      </c>
      <c r="AM2220" s="302">
        <v>0</v>
      </c>
      <c r="AN2220" s="302">
        <v>0</v>
      </c>
      <c r="AO2220" s="302">
        <v>0</v>
      </c>
      <c r="AP2220" s="302">
        <v>0</v>
      </c>
      <c r="AQ2220" s="302">
        <v>0</v>
      </c>
      <c r="AR2220" s="302">
        <v>0</v>
      </c>
      <c r="AS2220" s="302">
        <v>0</v>
      </c>
      <c r="AT2220" s="295">
        <f t="shared" si="34"/>
        <v>0</v>
      </c>
      <c r="AU2220" s="302">
        <v>11161.82</v>
      </c>
      <c r="AV2220" s="302">
        <v>32156.5</v>
      </c>
      <c r="AW2220" s="303">
        <v>103</v>
      </c>
      <c r="AX2220" s="303">
        <v>300</v>
      </c>
      <c r="AY2220" s="302">
        <v>270900</v>
      </c>
      <c r="AZ2220" s="302">
        <v>32615.67</v>
      </c>
      <c r="BA2220" s="301">
        <v>46.265152999999998</v>
      </c>
      <c r="BB2220" s="301">
        <v>44.229556455114697</v>
      </c>
      <c r="BC2220" s="301">
        <v>9.5</v>
      </c>
      <c r="BD2220" s="301"/>
      <c r="BE2220" s="300" t="s">
        <v>4204</v>
      </c>
      <c r="BF2220" s="298"/>
      <c r="BG2220" s="300" t="s">
        <v>312</v>
      </c>
      <c r="BH2220" s="300" t="s">
        <v>221</v>
      </c>
      <c r="BI2220" s="300" t="s">
        <v>798</v>
      </c>
      <c r="BJ2220" s="300" t="s">
        <v>4205</v>
      </c>
      <c r="BK2220" s="299" t="s">
        <v>175</v>
      </c>
      <c r="BL2220" s="301">
        <v>244178.50687047999</v>
      </c>
      <c r="BM2220" s="299" t="s">
        <v>309</v>
      </c>
      <c r="BN2220" s="301"/>
      <c r="BO2220" s="304">
        <v>39195</v>
      </c>
      <c r="BP2220" s="304">
        <v>48327</v>
      </c>
      <c r="BQ2220" s="297" t="s">
        <v>931</v>
      </c>
      <c r="BR2220" s="297" t="s">
        <v>4779</v>
      </c>
      <c r="BS2220" s="297">
        <v>39195</v>
      </c>
      <c r="BT2220" s="297">
        <v>48327</v>
      </c>
      <c r="BU2220" s="301">
        <v>17364.689999999999</v>
      </c>
      <c r="BV2220" s="301">
        <v>52.07</v>
      </c>
      <c r="BW2220" s="301">
        <v>0</v>
      </c>
    </row>
    <row r="2221" spans="1:75" s="289" customFormat="1" ht="18.2" customHeight="1" x14ac:dyDescent="0.15">
      <c r="A2221" s="291">
        <v>2219</v>
      </c>
      <c r="B2221" s="292" t="s">
        <v>305</v>
      </c>
      <c r="C2221" s="292" t="s">
        <v>306</v>
      </c>
      <c r="D2221" s="312">
        <v>45170</v>
      </c>
      <c r="E2221" s="293" t="s">
        <v>3262</v>
      </c>
      <c r="F2221" s="308">
        <v>140</v>
      </c>
      <c r="G2221" s="308">
        <v>139</v>
      </c>
      <c r="H2221" s="295">
        <v>133905.59</v>
      </c>
      <c r="I2221" s="295">
        <v>76507.58</v>
      </c>
      <c r="J2221" s="295">
        <v>0</v>
      </c>
      <c r="K2221" s="295">
        <v>210413.17</v>
      </c>
      <c r="L2221" s="295">
        <v>871.16</v>
      </c>
      <c r="M2221" s="295">
        <v>0</v>
      </c>
      <c r="N2221" s="295">
        <v>0</v>
      </c>
      <c r="O2221" s="295">
        <v>0</v>
      </c>
      <c r="P2221" s="295">
        <v>0</v>
      </c>
      <c r="Q2221" s="295">
        <v>0</v>
      </c>
      <c r="R2221" s="295">
        <v>210413.17</v>
      </c>
      <c r="S2221" s="295">
        <v>177976.4</v>
      </c>
      <c r="T2221" s="295">
        <v>959.66</v>
      </c>
      <c r="U2221" s="295">
        <v>0</v>
      </c>
      <c r="V2221" s="295">
        <v>0</v>
      </c>
      <c r="W2221" s="295">
        <v>0</v>
      </c>
      <c r="X2221" s="295">
        <v>0</v>
      </c>
      <c r="Y2221" s="295">
        <v>0</v>
      </c>
      <c r="Z2221" s="295">
        <v>178936.06</v>
      </c>
      <c r="AA2221" s="295">
        <v>0</v>
      </c>
      <c r="AB2221" s="295">
        <v>0</v>
      </c>
      <c r="AC2221" s="295">
        <v>0</v>
      </c>
      <c r="AD2221" s="295">
        <v>0</v>
      </c>
      <c r="AE2221" s="295">
        <v>0</v>
      </c>
      <c r="AF2221" s="295">
        <v>0</v>
      </c>
      <c r="AG2221" s="295">
        <v>0</v>
      </c>
      <c r="AH2221" s="295">
        <v>0</v>
      </c>
      <c r="AI2221" s="295">
        <v>0</v>
      </c>
      <c r="AJ2221" s="295">
        <v>0</v>
      </c>
      <c r="AK2221" s="295">
        <v>0</v>
      </c>
      <c r="AL2221" s="295">
        <v>0</v>
      </c>
      <c r="AM2221" s="295">
        <v>0</v>
      </c>
      <c r="AN2221" s="295">
        <v>0</v>
      </c>
      <c r="AO2221" s="295">
        <v>0</v>
      </c>
      <c r="AP2221" s="295">
        <v>0</v>
      </c>
      <c r="AQ2221" s="295">
        <v>0</v>
      </c>
      <c r="AR2221" s="295">
        <v>0</v>
      </c>
      <c r="AS2221" s="295">
        <v>0</v>
      </c>
      <c r="AT2221" s="295">
        <f t="shared" si="34"/>
        <v>0</v>
      </c>
      <c r="AU2221" s="295">
        <v>77378.740000000005</v>
      </c>
      <c r="AV2221" s="295">
        <v>178936.06</v>
      </c>
      <c r="AW2221" s="296">
        <v>103</v>
      </c>
      <c r="AX2221" s="296">
        <v>300</v>
      </c>
      <c r="AY2221" s="295">
        <v>1044999.98</v>
      </c>
      <c r="AZ2221" s="295">
        <v>225477.25</v>
      </c>
      <c r="BA2221" s="294">
        <v>82.773218</v>
      </c>
      <c r="BB2221" s="294">
        <v>77.243159522661699</v>
      </c>
      <c r="BC2221" s="294">
        <v>8.6</v>
      </c>
      <c r="BD2221" s="294"/>
      <c r="BE2221" s="293" t="s">
        <v>4204</v>
      </c>
      <c r="BF2221" s="291"/>
      <c r="BG2221" s="293" t="s">
        <v>315</v>
      </c>
      <c r="BH2221" s="293" t="s">
        <v>179</v>
      </c>
      <c r="BI2221" s="293" t="s">
        <v>697</v>
      </c>
      <c r="BJ2221" s="293" t="s">
        <v>4205</v>
      </c>
      <c r="BK2221" s="292" t="s">
        <v>175</v>
      </c>
      <c r="BL2221" s="294">
        <v>1647765.73393432</v>
      </c>
      <c r="BM2221" s="292" t="s">
        <v>309</v>
      </c>
      <c r="BN2221" s="294"/>
      <c r="BO2221" s="297">
        <v>39181</v>
      </c>
      <c r="BP2221" s="297">
        <v>48313</v>
      </c>
      <c r="BQ2221" s="297" t="s">
        <v>1002</v>
      </c>
      <c r="BR2221" s="297" t="s">
        <v>4786</v>
      </c>
      <c r="BS2221" s="297">
        <v>39181</v>
      </c>
      <c r="BT2221" s="297">
        <v>48313</v>
      </c>
      <c r="BU2221" s="294">
        <v>75077.929999999993</v>
      </c>
      <c r="BV2221" s="294">
        <v>155.52000000000001</v>
      </c>
      <c r="BW2221" s="294">
        <v>0</v>
      </c>
    </row>
    <row r="2222" spans="1:75" s="289" customFormat="1" ht="18.2" customHeight="1" x14ac:dyDescent="0.15">
      <c r="A2222" s="298">
        <v>2220</v>
      </c>
      <c r="B2222" s="299" t="s">
        <v>305</v>
      </c>
      <c r="C2222" s="299" t="s">
        <v>306</v>
      </c>
      <c r="D2222" s="313">
        <v>45170</v>
      </c>
      <c r="E2222" s="300" t="s">
        <v>3263</v>
      </c>
      <c r="F2222" s="309">
        <v>191</v>
      </c>
      <c r="G2222" s="309">
        <v>190</v>
      </c>
      <c r="H2222" s="302">
        <v>112828.08</v>
      </c>
      <c r="I2222" s="302">
        <v>68944.13</v>
      </c>
      <c r="J2222" s="302">
        <v>0</v>
      </c>
      <c r="K2222" s="302">
        <v>181772.21</v>
      </c>
      <c r="L2222" s="302">
        <v>702.93</v>
      </c>
      <c r="M2222" s="302">
        <v>0</v>
      </c>
      <c r="N2222" s="302">
        <v>0</v>
      </c>
      <c r="O2222" s="302">
        <v>0</v>
      </c>
      <c r="P2222" s="302">
        <v>0</v>
      </c>
      <c r="Q2222" s="302">
        <v>0</v>
      </c>
      <c r="R2222" s="302">
        <v>181772.21</v>
      </c>
      <c r="S2222" s="302">
        <v>234324.38</v>
      </c>
      <c r="T2222" s="302">
        <v>893.22</v>
      </c>
      <c r="U2222" s="302">
        <v>0</v>
      </c>
      <c r="V2222" s="302">
        <v>0</v>
      </c>
      <c r="W2222" s="302">
        <v>0</v>
      </c>
      <c r="X2222" s="302">
        <v>0</v>
      </c>
      <c r="Y2222" s="302">
        <v>0</v>
      </c>
      <c r="Z2222" s="302">
        <v>235217.6</v>
      </c>
      <c r="AA2222" s="302">
        <v>0</v>
      </c>
      <c r="AB2222" s="302">
        <v>0</v>
      </c>
      <c r="AC2222" s="302">
        <v>0</v>
      </c>
      <c r="AD2222" s="302">
        <v>0</v>
      </c>
      <c r="AE2222" s="302">
        <v>0</v>
      </c>
      <c r="AF2222" s="302">
        <v>0</v>
      </c>
      <c r="AG2222" s="302">
        <v>0</v>
      </c>
      <c r="AH2222" s="302">
        <v>0</v>
      </c>
      <c r="AI2222" s="302">
        <v>0</v>
      </c>
      <c r="AJ2222" s="302">
        <v>0</v>
      </c>
      <c r="AK2222" s="302">
        <v>0</v>
      </c>
      <c r="AL2222" s="302">
        <v>0</v>
      </c>
      <c r="AM2222" s="302">
        <v>0</v>
      </c>
      <c r="AN2222" s="302">
        <v>0</v>
      </c>
      <c r="AO2222" s="302">
        <v>0</v>
      </c>
      <c r="AP2222" s="302">
        <v>0</v>
      </c>
      <c r="AQ2222" s="302">
        <v>0</v>
      </c>
      <c r="AR2222" s="302">
        <v>0</v>
      </c>
      <c r="AS2222" s="302">
        <v>0</v>
      </c>
      <c r="AT2222" s="295">
        <f t="shared" si="34"/>
        <v>0</v>
      </c>
      <c r="AU2222" s="302">
        <v>69647.06</v>
      </c>
      <c r="AV2222" s="302">
        <v>235217.6</v>
      </c>
      <c r="AW2222" s="303">
        <v>103</v>
      </c>
      <c r="AX2222" s="303">
        <v>300</v>
      </c>
      <c r="AY2222" s="302">
        <v>780000</v>
      </c>
      <c r="AZ2222" s="302">
        <v>182688.95</v>
      </c>
      <c r="BA2222" s="301">
        <v>90.000000999999997</v>
      </c>
      <c r="BB2222" s="301">
        <v>89.548377620935497</v>
      </c>
      <c r="BC2222" s="301">
        <v>9.5</v>
      </c>
      <c r="BD2222" s="301"/>
      <c r="BE2222" s="300" t="s">
        <v>4204</v>
      </c>
      <c r="BF2222" s="298"/>
      <c r="BG2222" s="300" t="s">
        <v>326</v>
      </c>
      <c r="BH2222" s="300" t="s">
        <v>239</v>
      </c>
      <c r="BI2222" s="300" t="s">
        <v>484</v>
      </c>
      <c r="BJ2222" s="300" t="s">
        <v>4205</v>
      </c>
      <c r="BK2222" s="299" t="s">
        <v>175</v>
      </c>
      <c r="BL2222" s="301">
        <v>1423475.6266421599</v>
      </c>
      <c r="BM2222" s="299" t="s">
        <v>309</v>
      </c>
      <c r="BN2222" s="301"/>
      <c r="BO2222" s="304">
        <v>39199</v>
      </c>
      <c r="BP2222" s="304">
        <v>48331</v>
      </c>
      <c r="BQ2222" s="297" t="s">
        <v>947</v>
      </c>
      <c r="BR2222" s="297" t="s">
        <v>4774</v>
      </c>
      <c r="BS2222" s="297">
        <v>39199</v>
      </c>
      <c r="BT2222" s="297">
        <v>48331</v>
      </c>
      <c r="BU2222" s="301">
        <v>79717.98</v>
      </c>
      <c r="BV2222" s="301">
        <v>126.87</v>
      </c>
      <c r="BW2222" s="301">
        <v>0</v>
      </c>
    </row>
    <row r="2223" spans="1:75" s="289" customFormat="1" ht="18.2" customHeight="1" x14ac:dyDescent="0.15">
      <c r="A2223" s="291">
        <v>2221</v>
      </c>
      <c r="B2223" s="292" t="s">
        <v>305</v>
      </c>
      <c r="C2223" s="292" t="s">
        <v>306</v>
      </c>
      <c r="D2223" s="312">
        <v>45170</v>
      </c>
      <c r="E2223" s="293" t="s">
        <v>3264</v>
      </c>
      <c r="F2223" s="308">
        <v>157</v>
      </c>
      <c r="G2223" s="308">
        <v>156</v>
      </c>
      <c r="H2223" s="295">
        <v>39134.639999999999</v>
      </c>
      <c r="I2223" s="295">
        <v>21794.22</v>
      </c>
      <c r="J2223" s="295">
        <v>0</v>
      </c>
      <c r="K2223" s="295">
        <v>60928.86</v>
      </c>
      <c r="L2223" s="295">
        <v>243.78</v>
      </c>
      <c r="M2223" s="295">
        <v>0</v>
      </c>
      <c r="N2223" s="295">
        <v>0</v>
      </c>
      <c r="O2223" s="295">
        <v>0</v>
      </c>
      <c r="P2223" s="295">
        <v>0</v>
      </c>
      <c r="Q2223" s="295">
        <v>0</v>
      </c>
      <c r="R2223" s="295">
        <v>60928.86</v>
      </c>
      <c r="S2223" s="295">
        <v>64203.34</v>
      </c>
      <c r="T2223" s="295">
        <v>309.82</v>
      </c>
      <c r="U2223" s="295">
        <v>0</v>
      </c>
      <c r="V2223" s="295">
        <v>0</v>
      </c>
      <c r="W2223" s="295">
        <v>0</v>
      </c>
      <c r="X2223" s="295">
        <v>0</v>
      </c>
      <c r="Y2223" s="295">
        <v>0</v>
      </c>
      <c r="Z2223" s="295">
        <v>64513.16</v>
      </c>
      <c r="AA2223" s="295">
        <v>0</v>
      </c>
      <c r="AB2223" s="295">
        <v>0</v>
      </c>
      <c r="AC2223" s="295">
        <v>0</v>
      </c>
      <c r="AD2223" s="295">
        <v>0</v>
      </c>
      <c r="AE2223" s="295">
        <v>0</v>
      </c>
      <c r="AF2223" s="295">
        <v>0</v>
      </c>
      <c r="AG2223" s="295">
        <v>0</v>
      </c>
      <c r="AH2223" s="295">
        <v>0</v>
      </c>
      <c r="AI2223" s="295">
        <v>0</v>
      </c>
      <c r="AJ2223" s="295">
        <v>0</v>
      </c>
      <c r="AK2223" s="295">
        <v>0</v>
      </c>
      <c r="AL2223" s="295">
        <v>0</v>
      </c>
      <c r="AM2223" s="295">
        <v>0</v>
      </c>
      <c r="AN2223" s="295">
        <v>0</v>
      </c>
      <c r="AO2223" s="295">
        <v>0</v>
      </c>
      <c r="AP2223" s="295">
        <v>0</v>
      </c>
      <c r="AQ2223" s="295">
        <v>0</v>
      </c>
      <c r="AR2223" s="295">
        <v>0</v>
      </c>
      <c r="AS2223" s="295">
        <v>0</v>
      </c>
      <c r="AT2223" s="295">
        <f t="shared" si="34"/>
        <v>0</v>
      </c>
      <c r="AU2223" s="295">
        <v>22038</v>
      </c>
      <c r="AV2223" s="295">
        <v>64513.16</v>
      </c>
      <c r="AW2223" s="296">
        <v>103</v>
      </c>
      <c r="AX2223" s="296">
        <v>300</v>
      </c>
      <c r="AY2223" s="295">
        <v>270200.02</v>
      </c>
      <c r="AZ2223" s="295">
        <v>63363.37</v>
      </c>
      <c r="BA2223" s="294">
        <v>89.999993000000003</v>
      </c>
      <c r="BB2223" s="294">
        <v>86.542066394163996</v>
      </c>
      <c r="BC2223" s="294">
        <v>9.5</v>
      </c>
      <c r="BD2223" s="294"/>
      <c r="BE2223" s="293" t="s">
        <v>4204</v>
      </c>
      <c r="BF2223" s="291"/>
      <c r="BG2223" s="293" t="s">
        <v>312</v>
      </c>
      <c r="BH2223" s="293" t="s">
        <v>221</v>
      </c>
      <c r="BI2223" s="293" t="s">
        <v>798</v>
      </c>
      <c r="BJ2223" s="293" t="s">
        <v>4205</v>
      </c>
      <c r="BK2223" s="292" t="s">
        <v>175</v>
      </c>
      <c r="BL2223" s="294">
        <v>477139.75183055998</v>
      </c>
      <c r="BM2223" s="292" t="s">
        <v>309</v>
      </c>
      <c r="BN2223" s="294"/>
      <c r="BO2223" s="297">
        <v>39185</v>
      </c>
      <c r="BP2223" s="297">
        <v>48317</v>
      </c>
      <c r="BQ2223" s="297" t="s">
        <v>955</v>
      </c>
      <c r="BR2223" s="297" t="s">
        <v>4778</v>
      </c>
      <c r="BS2223" s="297">
        <v>39185</v>
      </c>
      <c r="BT2223" s="297">
        <v>48317</v>
      </c>
      <c r="BU2223" s="294">
        <v>23727.16</v>
      </c>
      <c r="BV2223" s="294">
        <v>44</v>
      </c>
      <c r="BW2223" s="294">
        <v>0</v>
      </c>
    </row>
    <row r="2224" spans="1:75" s="289" customFormat="1" ht="18.2" customHeight="1" x14ac:dyDescent="0.15">
      <c r="A2224" s="298">
        <v>2222</v>
      </c>
      <c r="B2224" s="299" t="s">
        <v>305</v>
      </c>
      <c r="C2224" s="299" t="s">
        <v>306</v>
      </c>
      <c r="D2224" s="313">
        <v>45170</v>
      </c>
      <c r="E2224" s="300" t="s">
        <v>3265</v>
      </c>
      <c r="F2224" s="309">
        <v>147</v>
      </c>
      <c r="G2224" s="309">
        <v>146</v>
      </c>
      <c r="H2224" s="302">
        <v>34880.629999999997</v>
      </c>
      <c r="I2224" s="302">
        <v>20228.13</v>
      </c>
      <c r="J2224" s="302">
        <v>0</v>
      </c>
      <c r="K2224" s="302">
        <v>55108.76</v>
      </c>
      <c r="L2224" s="302">
        <v>223.9</v>
      </c>
      <c r="M2224" s="302">
        <v>0</v>
      </c>
      <c r="N2224" s="302">
        <v>0</v>
      </c>
      <c r="O2224" s="302">
        <v>0</v>
      </c>
      <c r="P2224" s="302">
        <v>0</v>
      </c>
      <c r="Q2224" s="302">
        <v>0</v>
      </c>
      <c r="R2224" s="302">
        <v>55108.76</v>
      </c>
      <c r="S2224" s="302">
        <v>48695.05</v>
      </c>
      <c r="T2224" s="302">
        <v>249.98</v>
      </c>
      <c r="U2224" s="302">
        <v>0</v>
      </c>
      <c r="V2224" s="302">
        <v>0</v>
      </c>
      <c r="W2224" s="302">
        <v>0</v>
      </c>
      <c r="X2224" s="302">
        <v>0</v>
      </c>
      <c r="Y2224" s="302">
        <v>0</v>
      </c>
      <c r="Z2224" s="302">
        <v>48945.03</v>
      </c>
      <c r="AA2224" s="302">
        <v>0</v>
      </c>
      <c r="AB2224" s="302">
        <v>0</v>
      </c>
      <c r="AC2224" s="302">
        <v>0</v>
      </c>
      <c r="AD2224" s="302">
        <v>0</v>
      </c>
      <c r="AE2224" s="302">
        <v>0</v>
      </c>
      <c r="AF2224" s="302">
        <v>0</v>
      </c>
      <c r="AG2224" s="302">
        <v>0</v>
      </c>
      <c r="AH2224" s="302">
        <v>0</v>
      </c>
      <c r="AI2224" s="302">
        <v>0</v>
      </c>
      <c r="AJ2224" s="302">
        <v>0</v>
      </c>
      <c r="AK2224" s="302">
        <v>0</v>
      </c>
      <c r="AL2224" s="302">
        <v>0</v>
      </c>
      <c r="AM2224" s="302">
        <v>0</v>
      </c>
      <c r="AN2224" s="302">
        <v>0</v>
      </c>
      <c r="AO2224" s="302">
        <v>0</v>
      </c>
      <c r="AP2224" s="302">
        <v>0</v>
      </c>
      <c r="AQ2224" s="302">
        <v>0</v>
      </c>
      <c r="AR2224" s="302">
        <v>0</v>
      </c>
      <c r="AS2224" s="302">
        <v>0</v>
      </c>
      <c r="AT2224" s="295">
        <f t="shared" si="34"/>
        <v>0</v>
      </c>
      <c r="AU2224" s="302">
        <v>20452.03</v>
      </c>
      <c r="AV2224" s="302">
        <v>48945.03</v>
      </c>
      <c r="AW2224" s="303">
        <v>104</v>
      </c>
      <c r="AX2224" s="303">
        <v>300</v>
      </c>
      <c r="AY2224" s="302">
        <v>251999.99</v>
      </c>
      <c r="AZ2224" s="302">
        <v>58360.67</v>
      </c>
      <c r="BA2224" s="301">
        <v>88.928579999999997</v>
      </c>
      <c r="BB2224" s="301">
        <v>83.973398049761897</v>
      </c>
      <c r="BC2224" s="301">
        <v>8.6</v>
      </c>
      <c r="BD2224" s="301"/>
      <c r="BE2224" s="300" t="s">
        <v>4204</v>
      </c>
      <c r="BF2224" s="298"/>
      <c r="BG2224" s="300" t="s">
        <v>312</v>
      </c>
      <c r="BH2224" s="300" t="s">
        <v>196</v>
      </c>
      <c r="BI2224" s="300" t="s">
        <v>773</v>
      </c>
      <c r="BJ2224" s="300" t="s">
        <v>4205</v>
      </c>
      <c r="BK2224" s="299" t="s">
        <v>175</v>
      </c>
      <c r="BL2224" s="301">
        <v>431561.99000096001</v>
      </c>
      <c r="BM2224" s="299" t="s">
        <v>309</v>
      </c>
      <c r="BN2224" s="301"/>
      <c r="BO2224" s="304">
        <v>39204</v>
      </c>
      <c r="BP2224" s="304">
        <v>48336</v>
      </c>
      <c r="BQ2224" s="297" t="s">
        <v>937</v>
      </c>
      <c r="BR2224" s="297" t="s">
        <v>4765</v>
      </c>
      <c r="BS2224" s="297">
        <v>39204</v>
      </c>
      <c r="BT2224" s="297">
        <v>48336</v>
      </c>
      <c r="BU2224" s="301">
        <v>20167.13</v>
      </c>
      <c r="BV2224" s="301">
        <v>40.25</v>
      </c>
      <c r="BW2224" s="301">
        <v>0</v>
      </c>
    </row>
    <row r="2225" spans="1:75" s="289" customFormat="1" ht="18.2" customHeight="1" x14ac:dyDescent="0.15">
      <c r="A2225" s="291">
        <v>2223</v>
      </c>
      <c r="B2225" s="292" t="s">
        <v>305</v>
      </c>
      <c r="C2225" s="292" t="s">
        <v>306</v>
      </c>
      <c r="D2225" s="312">
        <v>45170</v>
      </c>
      <c r="E2225" s="293" t="s">
        <v>3266</v>
      </c>
      <c r="F2225" s="308">
        <v>175</v>
      </c>
      <c r="G2225" s="308">
        <v>174</v>
      </c>
      <c r="H2225" s="295">
        <v>24152.42</v>
      </c>
      <c r="I2225" s="295">
        <v>14796.5</v>
      </c>
      <c r="J2225" s="295">
        <v>0</v>
      </c>
      <c r="K2225" s="295">
        <v>38948.92</v>
      </c>
      <c r="L2225" s="295">
        <v>153.41</v>
      </c>
      <c r="M2225" s="295">
        <v>0</v>
      </c>
      <c r="N2225" s="295">
        <v>0</v>
      </c>
      <c r="O2225" s="295">
        <v>0</v>
      </c>
      <c r="P2225" s="295">
        <v>0</v>
      </c>
      <c r="Q2225" s="295">
        <v>0</v>
      </c>
      <c r="R2225" s="295">
        <v>38948.92</v>
      </c>
      <c r="S2225" s="295">
        <v>43766.68</v>
      </c>
      <c r="T2225" s="295">
        <v>183.16</v>
      </c>
      <c r="U2225" s="295">
        <v>0</v>
      </c>
      <c r="V2225" s="295">
        <v>0</v>
      </c>
      <c r="W2225" s="295">
        <v>0</v>
      </c>
      <c r="X2225" s="295">
        <v>0</v>
      </c>
      <c r="Y2225" s="295">
        <v>0</v>
      </c>
      <c r="Z2225" s="295">
        <v>43949.84</v>
      </c>
      <c r="AA2225" s="295">
        <v>0</v>
      </c>
      <c r="AB2225" s="295">
        <v>0</v>
      </c>
      <c r="AC2225" s="295">
        <v>0</v>
      </c>
      <c r="AD2225" s="295">
        <v>0</v>
      </c>
      <c r="AE2225" s="295">
        <v>0</v>
      </c>
      <c r="AF2225" s="295">
        <v>0</v>
      </c>
      <c r="AG2225" s="295">
        <v>0</v>
      </c>
      <c r="AH2225" s="295">
        <v>0</v>
      </c>
      <c r="AI2225" s="295">
        <v>0</v>
      </c>
      <c r="AJ2225" s="295">
        <v>0</v>
      </c>
      <c r="AK2225" s="295">
        <v>0</v>
      </c>
      <c r="AL2225" s="295">
        <v>0</v>
      </c>
      <c r="AM2225" s="295">
        <v>0</v>
      </c>
      <c r="AN2225" s="295">
        <v>0</v>
      </c>
      <c r="AO2225" s="295">
        <v>0</v>
      </c>
      <c r="AP2225" s="295">
        <v>0</v>
      </c>
      <c r="AQ2225" s="295">
        <v>0</v>
      </c>
      <c r="AR2225" s="295">
        <v>0</v>
      </c>
      <c r="AS2225" s="295">
        <v>0</v>
      </c>
      <c r="AT2225" s="295">
        <f t="shared" si="34"/>
        <v>0</v>
      </c>
      <c r="AU2225" s="295">
        <v>14949.91</v>
      </c>
      <c r="AV2225" s="295">
        <v>43949.84</v>
      </c>
      <c r="AW2225" s="296">
        <v>103</v>
      </c>
      <c r="AX2225" s="296">
        <v>300</v>
      </c>
      <c r="AY2225" s="295">
        <v>266599.99</v>
      </c>
      <c r="AZ2225" s="295">
        <v>39781</v>
      </c>
      <c r="BA2225" s="294">
        <v>57.267094999999998</v>
      </c>
      <c r="BB2225" s="294">
        <v>56.069266780307203</v>
      </c>
      <c r="BC2225" s="294">
        <v>9.1</v>
      </c>
      <c r="BD2225" s="294"/>
      <c r="BE2225" s="293" t="s">
        <v>4204</v>
      </c>
      <c r="BF2225" s="291"/>
      <c r="BG2225" s="293" t="s">
        <v>312</v>
      </c>
      <c r="BH2225" s="293" t="s">
        <v>221</v>
      </c>
      <c r="BI2225" s="293" t="s">
        <v>798</v>
      </c>
      <c r="BJ2225" s="293" t="s">
        <v>4205</v>
      </c>
      <c r="BK2225" s="292" t="s">
        <v>175</v>
      </c>
      <c r="BL2225" s="294">
        <v>305012.73161631997</v>
      </c>
      <c r="BM2225" s="292" t="s">
        <v>309</v>
      </c>
      <c r="BN2225" s="294"/>
      <c r="BO2225" s="297">
        <v>39185</v>
      </c>
      <c r="BP2225" s="297">
        <v>48317</v>
      </c>
      <c r="BQ2225" s="297" t="s">
        <v>946</v>
      </c>
      <c r="BR2225" s="297" t="s">
        <v>4775</v>
      </c>
      <c r="BS2225" s="297">
        <v>39185</v>
      </c>
      <c r="BT2225" s="297">
        <v>48317</v>
      </c>
      <c r="BU2225" s="294">
        <v>18658.46</v>
      </c>
      <c r="BV2225" s="294">
        <v>36.61</v>
      </c>
      <c r="BW2225" s="294">
        <v>0</v>
      </c>
    </row>
    <row r="2226" spans="1:75" s="289" customFormat="1" ht="18.2" customHeight="1" x14ac:dyDescent="0.15">
      <c r="A2226" s="298">
        <v>2224</v>
      </c>
      <c r="B2226" s="299" t="s">
        <v>305</v>
      </c>
      <c r="C2226" s="299" t="s">
        <v>306</v>
      </c>
      <c r="D2226" s="313">
        <v>45170</v>
      </c>
      <c r="E2226" s="300" t="s">
        <v>3267</v>
      </c>
      <c r="F2226" s="309">
        <v>147</v>
      </c>
      <c r="G2226" s="309">
        <v>146</v>
      </c>
      <c r="H2226" s="302">
        <v>42871.92</v>
      </c>
      <c r="I2226" s="302">
        <v>104576.41</v>
      </c>
      <c r="J2226" s="302">
        <v>0</v>
      </c>
      <c r="K2226" s="302">
        <v>147448.32999999999</v>
      </c>
      <c r="L2226" s="302">
        <v>1158.04</v>
      </c>
      <c r="M2226" s="302">
        <v>0</v>
      </c>
      <c r="N2226" s="302">
        <v>0</v>
      </c>
      <c r="O2226" s="302">
        <v>0</v>
      </c>
      <c r="P2226" s="302">
        <v>0</v>
      </c>
      <c r="Q2226" s="302">
        <v>0</v>
      </c>
      <c r="R2226" s="302">
        <v>147448.32999999999</v>
      </c>
      <c r="S2226" s="302">
        <v>108365.52</v>
      </c>
      <c r="T2226" s="302">
        <v>307.25</v>
      </c>
      <c r="U2226" s="302">
        <v>0</v>
      </c>
      <c r="V2226" s="302">
        <v>0</v>
      </c>
      <c r="W2226" s="302">
        <v>0</v>
      </c>
      <c r="X2226" s="302">
        <v>0</v>
      </c>
      <c r="Y2226" s="302">
        <v>0</v>
      </c>
      <c r="Z2226" s="302">
        <v>108672.77</v>
      </c>
      <c r="AA2226" s="302">
        <v>0</v>
      </c>
      <c r="AB2226" s="302">
        <v>0</v>
      </c>
      <c r="AC2226" s="302">
        <v>0</v>
      </c>
      <c r="AD2226" s="302">
        <v>0</v>
      </c>
      <c r="AE2226" s="302">
        <v>0</v>
      </c>
      <c r="AF2226" s="302">
        <v>0</v>
      </c>
      <c r="AG2226" s="302">
        <v>0</v>
      </c>
      <c r="AH2226" s="302">
        <v>0</v>
      </c>
      <c r="AI2226" s="302">
        <v>0</v>
      </c>
      <c r="AJ2226" s="302">
        <v>0</v>
      </c>
      <c r="AK2226" s="302">
        <v>0</v>
      </c>
      <c r="AL2226" s="302">
        <v>0</v>
      </c>
      <c r="AM2226" s="302">
        <v>0</v>
      </c>
      <c r="AN2226" s="302">
        <v>0</v>
      </c>
      <c r="AO2226" s="302">
        <v>0</v>
      </c>
      <c r="AP2226" s="302">
        <v>0</v>
      </c>
      <c r="AQ2226" s="302">
        <v>0</v>
      </c>
      <c r="AR2226" s="302">
        <v>0</v>
      </c>
      <c r="AS2226" s="302">
        <v>0</v>
      </c>
      <c r="AT2226" s="295">
        <f t="shared" si="34"/>
        <v>0</v>
      </c>
      <c r="AU2226" s="302">
        <v>105734.45</v>
      </c>
      <c r="AV2226" s="302">
        <v>108672.77</v>
      </c>
      <c r="AW2226" s="303">
        <v>44</v>
      </c>
      <c r="AX2226" s="303">
        <v>240</v>
      </c>
      <c r="AY2226" s="302">
        <v>714999.99</v>
      </c>
      <c r="AZ2226" s="302">
        <v>167621.95000000001</v>
      </c>
      <c r="BA2226" s="301">
        <v>90.000000999999997</v>
      </c>
      <c r="BB2226" s="301">
        <v>79.168329967813506</v>
      </c>
      <c r="BC2226" s="301">
        <v>8.6</v>
      </c>
      <c r="BD2226" s="301"/>
      <c r="BE2226" s="300" t="s">
        <v>4204</v>
      </c>
      <c r="BF2226" s="298"/>
      <c r="BG2226" s="300" t="s">
        <v>326</v>
      </c>
      <c r="BH2226" s="300" t="s">
        <v>239</v>
      </c>
      <c r="BI2226" s="300" t="s">
        <v>383</v>
      </c>
      <c r="BJ2226" s="300" t="s">
        <v>4205</v>
      </c>
      <c r="BK2226" s="299" t="s">
        <v>175</v>
      </c>
      <c r="BL2226" s="301">
        <v>1154682.0272696801</v>
      </c>
      <c r="BM2226" s="299" t="s">
        <v>309</v>
      </c>
      <c r="BN2226" s="301"/>
      <c r="BO2226" s="304">
        <v>39224</v>
      </c>
      <c r="BP2226" s="304">
        <v>46529</v>
      </c>
      <c r="BQ2226" s="297" t="s">
        <v>954</v>
      </c>
      <c r="BR2226" s="297" t="s">
        <v>4795</v>
      </c>
      <c r="BS2226" s="297">
        <v>39224</v>
      </c>
      <c r="BT2226" s="297">
        <v>46529</v>
      </c>
      <c r="BU2226" s="301">
        <v>56109.37</v>
      </c>
      <c r="BV2226" s="301">
        <v>108.93</v>
      </c>
      <c r="BW2226" s="301">
        <v>0</v>
      </c>
    </row>
    <row r="2227" spans="1:75" s="289" customFormat="1" ht="18.2" customHeight="1" x14ac:dyDescent="0.15">
      <c r="A2227" s="291">
        <v>2225</v>
      </c>
      <c r="B2227" s="292" t="s">
        <v>305</v>
      </c>
      <c r="C2227" s="292" t="s">
        <v>306</v>
      </c>
      <c r="D2227" s="312">
        <v>45170</v>
      </c>
      <c r="E2227" s="293" t="s">
        <v>3268</v>
      </c>
      <c r="F2227" s="308">
        <v>170</v>
      </c>
      <c r="G2227" s="308">
        <v>169</v>
      </c>
      <c r="H2227" s="295">
        <v>82187.5</v>
      </c>
      <c r="I2227" s="295">
        <v>52291.71</v>
      </c>
      <c r="J2227" s="295">
        <v>0</v>
      </c>
      <c r="K2227" s="295">
        <v>134479.21</v>
      </c>
      <c r="L2227" s="295">
        <v>534.71</v>
      </c>
      <c r="M2227" s="295">
        <v>0</v>
      </c>
      <c r="N2227" s="295">
        <v>0</v>
      </c>
      <c r="O2227" s="295">
        <v>0</v>
      </c>
      <c r="P2227" s="295">
        <v>0</v>
      </c>
      <c r="Q2227" s="295">
        <v>0</v>
      </c>
      <c r="R2227" s="295">
        <v>134479.21</v>
      </c>
      <c r="S2227" s="295">
        <v>137616.97</v>
      </c>
      <c r="T2227" s="295">
        <v>589.01</v>
      </c>
      <c r="U2227" s="295">
        <v>0</v>
      </c>
      <c r="V2227" s="295">
        <v>0</v>
      </c>
      <c r="W2227" s="295">
        <v>0</v>
      </c>
      <c r="X2227" s="295">
        <v>0</v>
      </c>
      <c r="Y2227" s="295">
        <v>0</v>
      </c>
      <c r="Z2227" s="295">
        <v>138205.98000000001</v>
      </c>
      <c r="AA2227" s="295">
        <v>0</v>
      </c>
      <c r="AB2227" s="295">
        <v>0</v>
      </c>
      <c r="AC2227" s="295">
        <v>0</v>
      </c>
      <c r="AD2227" s="295">
        <v>0</v>
      </c>
      <c r="AE2227" s="295">
        <v>0</v>
      </c>
      <c r="AF2227" s="295">
        <v>0</v>
      </c>
      <c r="AG2227" s="295">
        <v>0</v>
      </c>
      <c r="AH2227" s="295">
        <v>0</v>
      </c>
      <c r="AI2227" s="295">
        <v>0</v>
      </c>
      <c r="AJ2227" s="295">
        <v>0</v>
      </c>
      <c r="AK2227" s="295">
        <v>0</v>
      </c>
      <c r="AL2227" s="295">
        <v>0</v>
      </c>
      <c r="AM2227" s="295">
        <v>0</v>
      </c>
      <c r="AN2227" s="295">
        <v>0</v>
      </c>
      <c r="AO2227" s="295">
        <v>0</v>
      </c>
      <c r="AP2227" s="295">
        <v>0</v>
      </c>
      <c r="AQ2227" s="295">
        <v>0</v>
      </c>
      <c r="AR2227" s="295">
        <v>0</v>
      </c>
      <c r="AS2227" s="295">
        <v>0</v>
      </c>
      <c r="AT2227" s="295">
        <f t="shared" si="34"/>
        <v>0</v>
      </c>
      <c r="AU2227" s="295">
        <v>52826.42</v>
      </c>
      <c r="AV2227" s="295">
        <v>138205.98000000001</v>
      </c>
      <c r="AW2227" s="296">
        <v>103</v>
      </c>
      <c r="AX2227" s="296">
        <v>300</v>
      </c>
      <c r="AY2227" s="295">
        <v>590000</v>
      </c>
      <c r="AZ2227" s="295">
        <v>138393.07999999999</v>
      </c>
      <c r="BA2227" s="294">
        <v>89.999999000000003</v>
      </c>
      <c r="BB2227" s="294">
        <v>87.454725088283297</v>
      </c>
      <c r="BC2227" s="294">
        <v>8.6</v>
      </c>
      <c r="BD2227" s="294"/>
      <c r="BE2227" s="293" t="s">
        <v>4204</v>
      </c>
      <c r="BF2227" s="291"/>
      <c r="BG2227" s="293" t="s">
        <v>326</v>
      </c>
      <c r="BH2227" s="293" t="s">
        <v>190</v>
      </c>
      <c r="BI2227" s="293" t="s">
        <v>385</v>
      </c>
      <c r="BJ2227" s="293" t="s">
        <v>4205</v>
      </c>
      <c r="BK2227" s="292" t="s">
        <v>175</v>
      </c>
      <c r="BL2227" s="294">
        <v>1053119.60351416</v>
      </c>
      <c r="BM2227" s="292" t="s">
        <v>309</v>
      </c>
      <c r="BN2227" s="294"/>
      <c r="BO2227" s="297">
        <v>39183</v>
      </c>
      <c r="BP2227" s="297">
        <v>48315</v>
      </c>
      <c r="BQ2227" s="297" t="s">
        <v>4195</v>
      </c>
      <c r="BR2227" s="297" t="s">
        <v>4771</v>
      </c>
      <c r="BS2227" s="297">
        <v>39183</v>
      </c>
      <c r="BT2227" s="297">
        <v>48315</v>
      </c>
      <c r="BU2227" s="294">
        <v>55050.53</v>
      </c>
      <c r="BV2227" s="294">
        <v>95.46</v>
      </c>
      <c r="BW2227" s="294">
        <v>0</v>
      </c>
    </row>
    <row r="2228" spans="1:75" s="289" customFormat="1" ht="18.2" customHeight="1" x14ac:dyDescent="0.15">
      <c r="A2228" s="298">
        <v>2226</v>
      </c>
      <c r="B2228" s="299" t="s">
        <v>305</v>
      </c>
      <c r="C2228" s="299" t="s">
        <v>306</v>
      </c>
      <c r="D2228" s="313">
        <v>45170</v>
      </c>
      <c r="E2228" s="300" t="s">
        <v>3269</v>
      </c>
      <c r="F2228" s="309">
        <v>130</v>
      </c>
      <c r="G2228" s="309">
        <v>129</v>
      </c>
      <c r="H2228" s="302">
        <v>60336.37</v>
      </c>
      <c r="I2228" s="302">
        <v>30216.38</v>
      </c>
      <c r="J2228" s="302">
        <v>0</v>
      </c>
      <c r="K2228" s="302">
        <v>90552.75</v>
      </c>
      <c r="L2228" s="302">
        <v>375.93</v>
      </c>
      <c r="M2228" s="302">
        <v>0</v>
      </c>
      <c r="N2228" s="302">
        <v>0</v>
      </c>
      <c r="O2228" s="302">
        <v>0</v>
      </c>
      <c r="P2228" s="302">
        <v>0</v>
      </c>
      <c r="Q2228" s="302">
        <v>0</v>
      </c>
      <c r="R2228" s="302">
        <v>90552.75</v>
      </c>
      <c r="S2228" s="302">
        <v>79080.509999999995</v>
      </c>
      <c r="T2228" s="302">
        <v>477.66</v>
      </c>
      <c r="U2228" s="302">
        <v>0</v>
      </c>
      <c r="V2228" s="302">
        <v>0</v>
      </c>
      <c r="W2228" s="302">
        <v>0</v>
      </c>
      <c r="X2228" s="302">
        <v>0</v>
      </c>
      <c r="Y2228" s="302">
        <v>0</v>
      </c>
      <c r="Z2228" s="302">
        <v>79558.17</v>
      </c>
      <c r="AA2228" s="302">
        <v>0</v>
      </c>
      <c r="AB2228" s="302">
        <v>0</v>
      </c>
      <c r="AC2228" s="302">
        <v>0</v>
      </c>
      <c r="AD2228" s="302">
        <v>0</v>
      </c>
      <c r="AE2228" s="302">
        <v>0</v>
      </c>
      <c r="AF2228" s="302">
        <v>0</v>
      </c>
      <c r="AG2228" s="302">
        <v>0</v>
      </c>
      <c r="AH2228" s="302">
        <v>0</v>
      </c>
      <c r="AI2228" s="302">
        <v>0</v>
      </c>
      <c r="AJ2228" s="302">
        <v>0</v>
      </c>
      <c r="AK2228" s="302">
        <v>0</v>
      </c>
      <c r="AL2228" s="302">
        <v>0</v>
      </c>
      <c r="AM2228" s="302">
        <v>0</v>
      </c>
      <c r="AN2228" s="302">
        <v>0</v>
      </c>
      <c r="AO2228" s="302">
        <v>0</v>
      </c>
      <c r="AP2228" s="302">
        <v>0</v>
      </c>
      <c r="AQ2228" s="302">
        <v>0</v>
      </c>
      <c r="AR2228" s="302">
        <v>0</v>
      </c>
      <c r="AS2228" s="302">
        <v>0</v>
      </c>
      <c r="AT2228" s="295">
        <f t="shared" si="34"/>
        <v>0</v>
      </c>
      <c r="AU2228" s="302">
        <v>30592.31</v>
      </c>
      <c r="AV2228" s="302">
        <v>79558.17</v>
      </c>
      <c r="AW2228" s="303">
        <v>103</v>
      </c>
      <c r="AX2228" s="303">
        <v>300</v>
      </c>
      <c r="AY2228" s="302">
        <v>435000.02</v>
      </c>
      <c r="AZ2228" s="302">
        <v>97698.31</v>
      </c>
      <c r="BA2228" s="301">
        <v>86.206896</v>
      </c>
      <c r="BB2228" s="301">
        <v>79.9018069172742</v>
      </c>
      <c r="BC2228" s="301">
        <v>9.5</v>
      </c>
      <c r="BD2228" s="301"/>
      <c r="BE2228" s="300" t="s">
        <v>4204</v>
      </c>
      <c r="BF2228" s="298"/>
      <c r="BG2228" s="300" t="s">
        <v>397</v>
      </c>
      <c r="BH2228" s="300" t="s">
        <v>215</v>
      </c>
      <c r="BI2228" s="300" t="s">
        <v>398</v>
      </c>
      <c r="BJ2228" s="300" t="s">
        <v>4205</v>
      </c>
      <c r="BK2228" s="299" t="s">
        <v>175</v>
      </c>
      <c r="BL2228" s="301">
        <v>709127.278314</v>
      </c>
      <c r="BM2228" s="299" t="s">
        <v>309</v>
      </c>
      <c r="BN2228" s="301"/>
      <c r="BO2228" s="304">
        <v>39186</v>
      </c>
      <c r="BP2228" s="304">
        <v>48318</v>
      </c>
      <c r="BQ2228" s="297" t="s">
        <v>4123</v>
      </c>
      <c r="BR2228" s="297" t="s">
        <v>4760</v>
      </c>
      <c r="BS2228" s="297">
        <v>39186</v>
      </c>
      <c r="BT2228" s="297">
        <v>48318</v>
      </c>
      <c r="BU2228" s="301">
        <v>30342.09</v>
      </c>
      <c r="BV2228" s="301">
        <v>67.84</v>
      </c>
      <c r="BW2228" s="301">
        <v>0</v>
      </c>
    </row>
    <row r="2229" spans="1:75" s="289" customFormat="1" ht="18.2" customHeight="1" x14ac:dyDescent="0.15">
      <c r="A2229" s="291">
        <v>2227</v>
      </c>
      <c r="B2229" s="292" t="s">
        <v>305</v>
      </c>
      <c r="C2229" s="292" t="s">
        <v>306</v>
      </c>
      <c r="D2229" s="312">
        <v>45170</v>
      </c>
      <c r="E2229" s="293" t="s">
        <v>3270</v>
      </c>
      <c r="F2229" s="308">
        <v>158</v>
      </c>
      <c r="G2229" s="308">
        <v>157</v>
      </c>
      <c r="H2229" s="295">
        <v>34638.839999999997</v>
      </c>
      <c r="I2229" s="295">
        <v>19084.7</v>
      </c>
      <c r="J2229" s="295">
        <v>0</v>
      </c>
      <c r="K2229" s="295">
        <v>53723.54</v>
      </c>
      <c r="L2229" s="295">
        <v>212.79</v>
      </c>
      <c r="M2229" s="295">
        <v>0</v>
      </c>
      <c r="N2229" s="295">
        <v>0</v>
      </c>
      <c r="O2229" s="295">
        <v>0</v>
      </c>
      <c r="P2229" s="295">
        <v>0</v>
      </c>
      <c r="Q2229" s="295">
        <v>0</v>
      </c>
      <c r="R2229" s="295">
        <v>53723.54</v>
      </c>
      <c r="S2229" s="295">
        <v>57375.87</v>
      </c>
      <c r="T2229" s="295">
        <v>274.22000000000003</v>
      </c>
      <c r="U2229" s="295">
        <v>0</v>
      </c>
      <c r="V2229" s="295">
        <v>0</v>
      </c>
      <c r="W2229" s="295">
        <v>0</v>
      </c>
      <c r="X2229" s="295">
        <v>0</v>
      </c>
      <c r="Y2229" s="295">
        <v>0</v>
      </c>
      <c r="Z2229" s="295">
        <v>57650.09</v>
      </c>
      <c r="AA2229" s="295">
        <v>0</v>
      </c>
      <c r="AB2229" s="295">
        <v>0</v>
      </c>
      <c r="AC2229" s="295">
        <v>0</v>
      </c>
      <c r="AD2229" s="295">
        <v>0</v>
      </c>
      <c r="AE2229" s="295">
        <v>0</v>
      </c>
      <c r="AF2229" s="295">
        <v>0</v>
      </c>
      <c r="AG2229" s="295">
        <v>0</v>
      </c>
      <c r="AH2229" s="295">
        <v>0</v>
      </c>
      <c r="AI2229" s="295">
        <v>0</v>
      </c>
      <c r="AJ2229" s="295">
        <v>0</v>
      </c>
      <c r="AK2229" s="295">
        <v>0</v>
      </c>
      <c r="AL2229" s="295">
        <v>0</v>
      </c>
      <c r="AM2229" s="295">
        <v>0</v>
      </c>
      <c r="AN2229" s="295">
        <v>0</v>
      </c>
      <c r="AO2229" s="295">
        <v>0</v>
      </c>
      <c r="AP2229" s="295">
        <v>0</v>
      </c>
      <c r="AQ2229" s="295">
        <v>0</v>
      </c>
      <c r="AR2229" s="295">
        <v>0</v>
      </c>
      <c r="AS2229" s="295">
        <v>0</v>
      </c>
      <c r="AT2229" s="295">
        <f t="shared" si="34"/>
        <v>0</v>
      </c>
      <c r="AU2229" s="295">
        <v>19297.490000000002</v>
      </c>
      <c r="AV2229" s="295">
        <v>57650.09</v>
      </c>
      <c r="AW2229" s="296">
        <v>104</v>
      </c>
      <c r="AX2229" s="296">
        <v>300</v>
      </c>
      <c r="AY2229" s="295">
        <v>391000</v>
      </c>
      <c r="AZ2229" s="295">
        <v>55741.47</v>
      </c>
      <c r="BA2229" s="294">
        <v>54.685220000000001</v>
      </c>
      <c r="BB2229" s="294">
        <v>52.705527932413702</v>
      </c>
      <c r="BC2229" s="294">
        <v>9.5</v>
      </c>
      <c r="BD2229" s="294"/>
      <c r="BE2229" s="293" t="s">
        <v>4204</v>
      </c>
      <c r="BF2229" s="291"/>
      <c r="BG2229" s="293" t="s">
        <v>320</v>
      </c>
      <c r="BH2229" s="293" t="s">
        <v>197</v>
      </c>
      <c r="BI2229" s="293" t="s">
        <v>373</v>
      </c>
      <c r="BJ2229" s="293" t="s">
        <v>4205</v>
      </c>
      <c r="BK2229" s="292" t="s">
        <v>175</v>
      </c>
      <c r="BL2229" s="294">
        <v>420714.19919984002</v>
      </c>
      <c r="BM2229" s="292" t="s">
        <v>309</v>
      </c>
      <c r="BN2229" s="294"/>
      <c r="BO2229" s="297">
        <v>39213</v>
      </c>
      <c r="BP2229" s="297">
        <v>48345</v>
      </c>
      <c r="BQ2229" s="297" t="s">
        <v>1002</v>
      </c>
      <c r="BR2229" s="297" t="s">
        <v>4786</v>
      </c>
      <c r="BS2229" s="297">
        <v>39213</v>
      </c>
      <c r="BT2229" s="297">
        <v>48345</v>
      </c>
      <c r="BU2229" s="294">
        <v>22061.51</v>
      </c>
      <c r="BV2229" s="294">
        <v>38.71</v>
      </c>
      <c r="BW2229" s="294">
        <v>0</v>
      </c>
    </row>
    <row r="2230" spans="1:75" s="289" customFormat="1" ht="18.2" customHeight="1" x14ac:dyDescent="0.15">
      <c r="A2230" s="298">
        <v>2228</v>
      </c>
      <c r="B2230" s="299" t="s">
        <v>305</v>
      </c>
      <c r="C2230" s="299" t="s">
        <v>306</v>
      </c>
      <c r="D2230" s="313">
        <v>45170</v>
      </c>
      <c r="E2230" s="300" t="s">
        <v>3271</v>
      </c>
      <c r="F2230" s="309">
        <v>131</v>
      </c>
      <c r="G2230" s="309">
        <v>130</v>
      </c>
      <c r="H2230" s="302">
        <v>42871.44</v>
      </c>
      <c r="I2230" s="302">
        <v>21631.759999999998</v>
      </c>
      <c r="J2230" s="302">
        <v>0</v>
      </c>
      <c r="K2230" s="302">
        <v>64503.199999999997</v>
      </c>
      <c r="L2230" s="302">
        <v>267.06</v>
      </c>
      <c r="M2230" s="302">
        <v>0</v>
      </c>
      <c r="N2230" s="302">
        <v>0</v>
      </c>
      <c r="O2230" s="302">
        <v>0</v>
      </c>
      <c r="P2230" s="302">
        <v>0</v>
      </c>
      <c r="Q2230" s="302">
        <v>0</v>
      </c>
      <c r="R2230" s="302">
        <v>64503.199999999997</v>
      </c>
      <c r="S2230" s="302">
        <v>57208.04</v>
      </c>
      <c r="T2230" s="302">
        <v>339.4</v>
      </c>
      <c r="U2230" s="302">
        <v>0</v>
      </c>
      <c r="V2230" s="302">
        <v>0</v>
      </c>
      <c r="W2230" s="302">
        <v>0</v>
      </c>
      <c r="X2230" s="302">
        <v>0</v>
      </c>
      <c r="Y2230" s="302">
        <v>0</v>
      </c>
      <c r="Z2230" s="302">
        <v>57547.44</v>
      </c>
      <c r="AA2230" s="302">
        <v>0</v>
      </c>
      <c r="AB2230" s="302">
        <v>0</v>
      </c>
      <c r="AC2230" s="302">
        <v>0</v>
      </c>
      <c r="AD2230" s="302">
        <v>0</v>
      </c>
      <c r="AE2230" s="302">
        <v>0</v>
      </c>
      <c r="AF2230" s="302">
        <v>0</v>
      </c>
      <c r="AG2230" s="302">
        <v>0</v>
      </c>
      <c r="AH2230" s="302">
        <v>0</v>
      </c>
      <c r="AI2230" s="302">
        <v>0</v>
      </c>
      <c r="AJ2230" s="302">
        <v>0</v>
      </c>
      <c r="AK2230" s="302">
        <v>0</v>
      </c>
      <c r="AL2230" s="302">
        <v>0</v>
      </c>
      <c r="AM2230" s="302">
        <v>0</v>
      </c>
      <c r="AN2230" s="302">
        <v>0</v>
      </c>
      <c r="AO2230" s="302">
        <v>0</v>
      </c>
      <c r="AP2230" s="302">
        <v>0</v>
      </c>
      <c r="AQ2230" s="302">
        <v>0</v>
      </c>
      <c r="AR2230" s="302">
        <v>0</v>
      </c>
      <c r="AS2230" s="302">
        <v>0</v>
      </c>
      <c r="AT2230" s="295">
        <f t="shared" si="34"/>
        <v>0</v>
      </c>
      <c r="AU2230" s="302">
        <v>21898.82</v>
      </c>
      <c r="AV2230" s="302">
        <v>57547.44</v>
      </c>
      <c r="AW2230" s="303">
        <v>103</v>
      </c>
      <c r="AX2230" s="303">
        <v>300</v>
      </c>
      <c r="AY2230" s="302">
        <v>295999.98</v>
      </c>
      <c r="AZ2230" s="302">
        <v>69413.61</v>
      </c>
      <c r="BA2230" s="301">
        <v>90.000004000000004</v>
      </c>
      <c r="BB2230" s="301">
        <v>83.633285432248798</v>
      </c>
      <c r="BC2230" s="301">
        <v>9.5</v>
      </c>
      <c r="BD2230" s="301"/>
      <c r="BE2230" s="300" t="s">
        <v>4204</v>
      </c>
      <c r="BF2230" s="298"/>
      <c r="BG2230" s="300" t="s">
        <v>320</v>
      </c>
      <c r="BH2230" s="300" t="s">
        <v>181</v>
      </c>
      <c r="BI2230" s="300" t="s">
        <v>400</v>
      </c>
      <c r="BJ2230" s="300" t="s">
        <v>4205</v>
      </c>
      <c r="BK2230" s="299" t="s">
        <v>175</v>
      </c>
      <c r="BL2230" s="301">
        <v>505130.75150720001</v>
      </c>
      <c r="BM2230" s="299" t="s">
        <v>309</v>
      </c>
      <c r="BN2230" s="301"/>
      <c r="BO2230" s="304">
        <v>39185</v>
      </c>
      <c r="BP2230" s="304">
        <v>48317</v>
      </c>
      <c r="BQ2230" s="297" t="s">
        <v>4827</v>
      </c>
      <c r="BR2230" s="297" t="s">
        <v>4828</v>
      </c>
      <c r="BS2230" s="297">
        <v>39185</v>
      </c>
      <c r="BT2230" s="297">
        <v>48317</v>
      </c>
      <c r="BU2230" s="301">
        <v>21771.89</v>
      </c>
      <c r="BV2230" s="301">
        <v>48.2</v>
      </c>
      <c r="BW2230" s="301">
        <v>0</v>
      </c>
    </row>
    <row r="2231" spans="1:75" s="289" customFormat="1" ht="18.2" customHeight="1" x14ac:dyDescent="0.15">
      <c r="A2231" s="291">
        <v>2229</v>
      </c>
      <c r="B2231" s="292" t="s">
        <v>305</v>
      </c>
      <c r="C2231" s="292" t="s">
        <v>306</v>
      </c>
      <c r="D2231" s="312">
        <v>45170</v>
      </c>
      <c r="E2231" s="293" t="s">
        <v>3272</v>
      </c>
      <c r="F2231" s="308">
        <v>100</v>
      </c>
      <c r="G2231" s="308">
        <v>99</v>
      </c>
      <c r="H2231" s="295">
        <v>41031.86</v>
      </c>
      <c r="I2231" s="295">
        <v>18881.37</v>
      </c>
      <c r="J2231" s="295">
        <v>0</v>
      </c>
      <c r="K2231" s="295">
        <v>59913.23</v>
      </c>
      <c r="L2231" s="295">
        <v>266.97000000000003</v>
      </c>
      <c r="M2231" s="295">
        <v>0</v>
      </c>
      <c r="N2231" s="295">
        <v>0</v>
      </c>
      <c r="O2231" s="295">
        <v>0</v>
      </c>
      <c r="P2231" s="295">
        <v>0</v>
      </c>
      <c r="Q2231" s="295">
        <v>0</v>
      </c>
      <c r="R2231" s="295">
        <v>59913.23</v>
      </c>
      <c r="S2231" s="295">
        <v>36518.089999999997</v>
      </c>
      <c r="T2231" s="295">
        <v>294.06</v>
      </c>
      <c r="U2231" s="295">
        <v>0</v>
      </c>
      <c r="V2231" s="295">
        <v>0</v>
      </c>
      <c r="W2231" s="295">
        <v>0</v>
      </c>
      <c r="X2231" s="295">
        <v>0</v>
      </c>
      <c r="Y2231" s="295">
        <v>0</v>
      </c>
      <c r="Z2231" s="295">
        <v>36812.15</v>
      </c>
      <c r="AA2231" s="295">
        <v>0</v>
      </c>
      <c r="AB2231" s="295">
        <v>0</v>
      </c>
      <c r="AC2231" s="295">
        <v>0</v>
      </c>
      <c r="AD2231" s="295">
        <v>0</v>
      </c>
      <c r="AE2231" s="295">
        <v>0</v>
      </c>
      <c r="AF2231" s="295">
        <v>0</v>
      </c>
      <c r="AG2231" s="295">
        <v>0</v>
      </c>
      <c r="AH2231" s="295">
        <v>0</v>
      </c>
      <c r="AI2231" s="295">
        <v>0</v>
      </c>
      <c r="AJ2231" s="295">
        <v>0</v>
      </c>
      <c r="AK2231" s="295">
        <v>0</v>
      </c>
      <c r="AL2231" s="295">
        <v>0</v>
      </c>
      <c r="AM2231" s="295">
        <v>0</v>
      </c>
      <c r="AN2231" s="295">
        <v>0</v>
      </c>
      <c r="AO2231" s="295">
        <v>0</v>
      </c>
      <c r="AP2231" s="295">
        <v>0</v>
      </c>
      <c r="AQ2231" s="295">
        <v>0</v>
      </c>
      <c r="AR2231" s="295">
        <v>0</v>
      </c>
      <c r="AS2231" s="295">
        <v>0</v>
      </c>
      <c r="AT2231" s="295">
        <f t="shared" si="34"/>
        <v>0</v>
      </c>
      <c r="AU2231" s="295">
        <v>19148.34</v>
      </c>
      <c r="AV2231" s="295">
        <v>36812.15</v>
      </c>
      <c r="AW2231" s="296">
        <v>103</v>
      </c>
      <c r="AX2231" s="296">
        <v>300</v>
      </c>
      <c r="AY2231" s="295">
        <v>300000</v>
      </c>
      <c r="AZ2231" s="295">
        <v>69093.899999999994</v>
      </c>
      <c r="BA2231" s="294">
        <v>88.500004000000004</v>
      </c>
      <c r="BB2231" s="294">
        <v>76.740799038018096</v>
      </c>
      <c r="BC2231" s="294">
        <v>8.6</v>
      </c>
      <c r="BD2231" s="294"/>
      <c r="BE2231" s="293" t="s">
        <v>4204</v>
      </c>
      <c r="BF2231" s="291"/>
      <c r="BG2231" s="293" t="s">
        <v>326</v>
      </c>
      <c r="BH2231" s="293" t="s">
        <v>217</v>
      </c>
      <c r="BI2231" s="293" t="s">
        <v>423</v>
      </c>
      <c r="BJ2231" s="293" t="s">
        <v>4205</v>
      </c>
      <c r="BK2231" s="292" t="s">
        <v>175</v>
      </c>
      <c r="BL2231" s="294">
        <v>469186.25580008002</v>
      </c>
      <c r="BM2231" s="292" t="s">
        <v>309</v>
      </c>
      <c r="BN2231" s="294"/>
      <c r="BO2231" s="297">
        <v>39199</v>
      </c>
      <c r="BP2231" s="297">
        <v>48331</v>
      </c>
      <c r="BQ2231" s="297" t="s">
        <v>4195</v>
      </c>
      <c r="BR2231" s="297" t="s">
        <v>4771</v>
      </c>
      <c r="BS2231" s="297">
        <v>39199</v>
      </c>
      <c r="BT2231" s="297">
        <v>48331</v>
      </c>
      <c r="BU2231" s="294">
        <v>16192.44</v>
      </c>
      <c r="BV2231" s="294">
        <v>47.66</v>
      </c>
      <c r="BW2231" s="294">
        <v>0</v>
      </c>
    </row>
    <row r="2232" spans="1:75" s="289" customFormat="1" ht="18.2" customHeight="1" x14ac:dyDescent="0.15">
      <c r="A2232" s="298">
        <v>2230</v>
      </c>
      <c r="B2232" s="299" t="s">
        <v>305</v>
      </c>
      <c r="C2232" s="299" t="s">
        <v>306</v>
      </c>
      <c r="D2232" s="313">
        <v>45170</v>
      </c>
      <c r="E2232" s="300" t="s">
        <v>3273</v>
      </c>
      <c r="F2232" s="309">
        <v>128</v>
      </c>
      <c r="G2232" s="309">
        <v>127</v>
      </c>
      <c r="H2232" s="302">
        <v>116268.31</v>
      </c>
      <c r="I2232" s="302">
        <v>62930.21</v>
      </c>
      <c r="J2232" s="302">
        <v>0</v>
      </c>
      <c r="K2232" s="302">
        <v>179198.52</v>
      </c>
      <c r="L2232" s="302">
        <v>756.41</v>
      </c>
      <c r="M2232" s="302">
        <v>0</v>
      </c>
      <c r="N2232" s="302">
        <v>0</v>
      </c>
      <c r="O2232" s="302">
        <v>0</v>
      </c>
      <c r="P2232" s="302">
        <v>0</v>
      </c>
      <c r="Q2232" s="302">
        <v>0</v>
      </c>
      <c r="R2232" s="302">
        <v>179198.52</v>
      </c>
      <c r="S2232" s="302">
        <v>138934.04999999999</v>
      </c>
      <c r="T2232" s="302">
        <v>833.26</v>
      </c>
      <c r="U2232" s="302">
        <v>0</v>
      </c>
      <c r="V2232" s="302">
        <v>0</v>
      </c>
      <c r="W2232" s="302">
        <v>0</v>
      </c>
      <c r="X2232" s="302">
        <v>0</v>
      </c>
      <c r="Y2232" s="302">
        <v>0</v>
      </c>
      <c r="Z2232" s="302">
        <v>139767.31</v>
      </c>
      <c r="AA2232" s="302">
        <v>0</v>
      </c>
      <c r="AB2232" s="302">
        <v>0</v>
      </c>
      <c r="AC2232" s="302">
        <v>0</v>
      </c>
      <c r="AD2232" s="302">
        <v>0</v>
      </c>
      <c r="AE2232" s="302">
        <v>0</v>
      </c>
      <c r="AF2232" s="302">
        <v>0</v>
      </c>
      <c r="AG2232" s="302">
        <v>0</v>
      </c>
      <c r="AH2232" s="302">
        <v>0</v>
      </c>
      <c r="AI2232" s="302">
        <v>0</v>
      </c>
      <c r="AJ2232" s="302">
        <v>0</v>
      </c>
      <c r="AK2232" s="302">
        <v>0</v>
      </c>
      <c r="AL2232" s="302">
        <v>0</v>
      </c>
      <c r="AM2232" s="302">
        <v>0</v>
      </c>
      <c r="AN2232" s="302">
        <v>0</v>
      </c>
      <c r="AO2232" s="302">
        <v>0</v>
      </c>
      <c r="AP2232" s="302">
        <v>0</v>
      </c>
      <c r="AQ2232" s="302">
        <v>0</v>
      </c>
      <c r="AR2232" s="302">
        <v>0</v>
      </c>
      <c r="AS2232" s="302">
        <v>0</v>
      </c>
      <c r="AT2232" s="295">
        <f t="shared" si="34"/>
        <v>0</v>
      </c>
      <c r="AU2232" s="302">
        <v>63686.62</v>
      </c>
      <c r="AV2232" s="302">
        <v>139767.31</v>
      </c>
      <c r="AW2232" s="303">
        <v>103</v>
      </c>
      <c r="AX2232" s="303">
        <v>300</v>
      </c>
      <c r="AY2232" s="302">
        <v>940809.99</v>
      </c>
      <c r="AZ2232" s="302">
        <v>195778.11</v>
      </c>
      <c r="BA2232" s="301">
        <v>79.854062999999996</v>
      </c>
      <c r="BB2232" s="301">
        <v>73.091572421384399</v>
      </c>
      <c r="BC2232" s="301">
        <v>8.6</v>
      </c>
      <c r="BD2232" s="301"/>
      <c r="BE2232" s="300" t="s">
        <v>4204</v>
      </c>
      <c r="BF2232" s="298"/>
      <c r="BG2232" s="300" t="s">
        <v>376</v>
      </c>
      <c r="BH2232" s="300" t="s">
        <v>195</v>
      </c>
      <c r="BI2232" s="300" t="s">
        <v>635</v>
      </c>
      <c r="BJ2232" s="300" t="s">
        <v>4205</v>
      </c>
      <c r="BK2232" s="299" t="s">
        <v>175</v>
      </c>
      <c r="BL2232" s="301">
        <v>1403320.8131779199</v>
      </c>
      <c r="BM2232" s="299" t="s">
        <v>309</v>
      </c>
      <c r="BN2232" s="301"/>
      <c r="BO2232" s="304">
        <v>39184</v>
      </c>
      <c r="BP2232" s="304">
        <v>48316</v>
      </c>
      <c r="BQ2232" s="297" t="s">
        <v>957</v>
      </c>
      <c r="BR2232" s="297" t="s">
        <v>4780</v>
      </c>
      <c r="BS2232" s="297">
        <v>39184</v>
      </c>
      <c r="BT2232" s="297">
        <v>48316</v>
      </c>
      <c r="BU2232" s="301">
        <v>59311.54</v>
      </c>
      <c r="BV2232" s="301">
        <v>135.04</v>
      </c>
      <c r="BW2232" s="301">
        <v>0</v>
      </c>
    </row>
    <row r="2233" spans="1:75" s="289" customFormat="1" ht="18.2" customHeight="1" x14ac:dyDescent="0.15">
      <c r="A2233" s="291">
        <v>2231</v>
      </c>
      <c r="B2233" s="292" t="s">
        <v>305</v>
      </c>
      <c r="C2233" s="292" t="s">
        <v>306</v>
      </c>
      <c r="D2233" s="312">
        <v>45170</v>
      </c>
      <c r="E2233" s="293" t="s">
        <v>3274</v>
      </c>
      <c r="F2233" s="308">
        <v>160</v>
      </c>
      <c r="G2233" s="308">
        <v>159</v>
      </c>
      <c r="H2233" s="295">
        <v>57049.14</v>
      </c>
      <c r="I2233" s="295">
        <v>32080.35</v>
      </c>
      <c r="J2233" s="295">
        <v>0</v>
      </c>
      <c r="K2233" s="295">
        <v>89129.49</v>
      </c>
      <c r="L2233" s="295">
        <v>355.41</v>
      </c>
      <c r="M2233" s="295">
        <v>0</v>
      </c>
      <c r="N2233" s="295">
        <v>0</v>
      </c>
      <c r="O2233" s="295">
        <v>0</v>
      </c>
      <c r="P2233" s="295">
        <v>0</v>
      </c>
      <c r="Q2233" s="295">
        <v>0</v>
      </c>
      <c r="R2233" s="295">
        <v>89129.49</v>
      </c>
      <c r="S2233" s="295">
        <v>95812.14</v>
      </c>
      <c r="T2233" s="295">
        <v>451.64</v>
      </c>
      <c r="U2233" s="295">
        <v>0</v>
      </c>
      <c r="V2233" s="295">
        <v>0</v>
      </c>
      <c r="W2233" s="295">
        <v>0</v>
      </c>
      <c r="X2233" s="295">
        <v>0</v>
      </c>
      <c r="Y2233" s="295">
        <v>0</v>
      </c>
      <c r="Z2233" s="295">
        <v>96263.78</v>
      </c>
      <c r="AA2233" s="295">
        <v>0</v>
      </c>
      <c r="AB2233" s="295">
        <v>0</v>
      </c>
      <c r="AC2233" s="295">
        <v>0</v>
      </c>
      <c r="AD2233" s="295">
        <v>0</v>
      </c>
      <c r="AE2233" s="295">
        <v>0</v>
      </c>
      <c r="AF2233" s="295">
        <v>0</v>
      </c>
      <c r="AG2233" s="295">
        <v>0</v>
      </c>
      <c r="AH2233" s="295">
        <v>0</v>
      </c>
      <c r="AI2233" s="295">
        <v>0</v>
      </c>
      <c r="AJ2233" s="295">
        <v>0</v>
      </c>
      <c r="AK2233" s="295">
        <v>0</v>
      </c>
      <c r="AL2233" s="295">
        <v>0</v>
      </c>
      <c r="AM2233" s="295">
        <v>0</v>
      </c>
      <c r="AN2233" s="295">
        <v>0</v>
      </c>
      <c r="AO2233" s="295">
        <v>0</v>
      </c>
      <c r="AP2233" s="295">
        <v>0</v>
      </c>
      <c r="AQ2233" s="295">
        <v>0</v>
      </c>
      <c r="AR2233" s="295">
        <v>0</v>
      </c>
      <c r="AS2233" s="295">
        <v>0</v>
      </c>
      <c r="AT2233" s="295">
        <f t="shared" si="34"/>
        <v>0</v>
      </c>
      <c r="AU2233" s="295">
        <v>32435.759999999998</v>
      </c>
      <c r="AV2233" s="295">
        <v>96263.78</v>
      </c>
      <c r="AW2233" s="296">
        <v>103</v>
      </c>
      <c r="AX2233" s="296">
        <v>300</v>
      </c>
      <c r="AY2233" s="295">
        <v>398199.99</v>
      </c>
      <c r="AZ2233" s="295">
        <v>92372.05</v>
      </c>
      <c r="BA2233" s="294">
        <v>89.073335</v>
      </c>
      <c r="BB2233" s="294">
        <v>85.946570647172507</v>
      </c>
      <c r="BC2233" s="294">
        <v>9.5</v>
      </c>
      <c r="BD2233" s="294"/>
      <c r="BE2233" s="293" t="s">
        <v>4204</v>
      </c>
      <c r="BF2233" s="291"/>
      <c r="BG2233" s="293" t="s">
        <v>307</v>
      </c>
      <c r="BH2233" s="293" t="s">
        <v>222</v>
      </c>
      <c r="BI2233" s="293" t="s">
        <v>308</v>
      </c>
      <c r="BJ2233" s="293" t="s">
        <v>4205</v>
      </c>
      <c r="BK2233" s="292" t="s">
        <v>175</v>
      </c>
      <c r="BL2233" s="294">
        <v>697981.59262103995</v>
      </c>
      <c r="BM2233" s="292" t="s">
        <v>309</v>
      </c>
      <c r="BN2233" s="294"/>
      <c r="BO2233" s="297">
        <v>39189</v>
      </c>
      <c r="BP2233" s="297">
        <v>48321</v>
      </c>
      <c r="BQ2233" s="297" t="s">
        <v>929</v>
      </c>
      <c r="BR2233" s="297" t="s">
        <v>4777</v>
      </c>
      <c r="BS2233" s="297">
        <v>39189</v>
      </c>
      <c r="BT2233" s="297">
        <v>48321</v>
      </c>
      <c r="BU2233" s="294">
        <v>35280.07</v>
      </c>
      <c r="BV2233" s="294">
        <v>64.150000000000006</v>
      </c>
      <c r="BW2233" s="294">
        <v>0</v>
      </c>
    </row>
    <row r="2234" spans="1:75" s="289" customFormat="1" ht="18.2" customHeight="1" x14ac:dyDescent="0.15">
      <c r="A2234" s="298">
        <v>2232</v>
      </c>
      <c r="B2234" s="299" t="s">
        <v>305</v>
      </c>
      <c r="C2234" s="299" t="s">
        <v>306</v>
      </c>
      <c r="D2234" s="313">
        <v>45170</v>
      </c>
      <c r="E2234" s="300" t="s">
        <v>3275</v>
      </c>
      <c r="F2234" s="309">
        <v>165</v>
      </c>
      <c r="G2234" s="309">
        <v>164</v>
      </c>
      <c r="H2234" s="302">
        <v>33684.36</v>
      </c>
      <c r="I2234" s="302">
        <v>20533.599999999999</v>
      </c>
      <c r="J2234" s="302">
        <v>0</v>
      </c>
      <c r="K2234" s="302">
        <v>54217.96</v>
      </c>
      <c r="L2234" s="302">
        <v>213.28</v>
      </c>
      <c r="M2234" s="302">
        <v>0</v>
      </c>
      <c r="N2234" s="302">
        <v>0</v>
      </c>
      <c r="O2234" s="302">
        <v>0</v>
      </c>
      <c r="P2234" s="302">
        <v>0</v>
      </c>
      <c r="Q2234" s="302">
        <v>0</v>
      </c>
      <c r="R2234" s="302">
        <v>54217.96</v>
      </c>
      <c r="S2234" s="302">
        <v>54024.42</v>
      </c>
      <c r="T2234" s="302">
        <v>241.4</v>
      </c>
      <c r="U2234" s="302">
        <v>0</v>
      </c>
      <c r="V2234" s="302">
        <v>0</v>
      </c>
      <c r="W2234" s="302">
        <v>0</v>
      </c>
      <c r="X2234" s="302">
        <v>0</v>
      </c>
      <c r="Y2234" s="302">
        <v>0</v>
      </c>
      <c r="Z2234" s="302">
        <v>54265.82</v>
      </c>
      <c r="AA2234" s="302">
        <v>0</v>
      </c>
      <c r="AB2234" s="302">
        <v>0</v>
      </c>
      <c r="AC2234" s="302">
        <v>0</v>
      </c>
      <c r="AD2234" s="302">
        <v>0</v>
      </c>
      <c r="AE2234" s="302">
        <v>0</v>
      </c>
      <c r="AF2234" s="302">
        <v>0</v>
      </c>
      <c r="AG2234" s="302">
        <v>0</v>
      </c>
      <c r="AH2234" s="302">
        <v>0</v>
      </c>
      <c r="AI2234" s="302">
        <v>0</v>
      </c>
      <c r="AJ2234" s="302">
        <v>0</v>
      </c>
      <c r="AK2234" s="302">
        <v>0</v>
      </c>
      <c r="AL2234" s="302">
        <v>0</v>
      </c>
      <c r="AM2234" s="302">
        <v>0</v>
      </c>
      <c r="AN2234" s="302">
        <v>0</v>
      </c>
      <c r="AO2234" s="302">
        <v>0</v>
      </c>
      <c r="AP2234" s="302">
        <v>0</v>
      </c>
      <c r="AQ2234" s="302">
        <v>0</v>
      </c>
      <c r="AR2234" s="302">
        <v>0</v>
      </c>
      <c r="AS2234" s="302">
        <v>0</v>
      </c>
      <c r="AT2234" s="295">
        <f t="shared" si="34"/>
        <v>0</v>
      </c>
      <c r="AU2234" s="302">
        <v>20746.88</v>
      </c>
      <c r="AV2234" s="302">
        <v>54265.82</v>
      </c>
      <c r="AW2234" s="303">
        <v>105</v>
      </c>
      <c r="AX2234" s="303">
        <v>300</v>
      </c>
      <c r="AY2234" s="302">
        <v>270000.02</v>
      </c>
      <c r="AZ2234" s="302">
        <v>55997.07</v>
      </c>
      <c r="BA2234" s="301">
        <v>79.356305000000006</v>
      </c>
      <c r="BB2234" s="301">
        <v>76.835037444598498</v>
      </c>
      <c r="BC2234" s="301">
        <v>8.6</v>
      </c>
      <c r="BD2234" s="301"/>
      <c r="BE2234" s="300" t="s">
        <v>4204</v>
      </c>
      <c r="BF2234" s="298"/>
      <c r="BG2234" s="300" t="s">
        <v>358</v>
      </c>
      <c r="BH2234" s="300" t="s">
        <v>182</v>
      </c>
      <c r="BI2234" s="300" t="s">
        <v>548</v>
      </c>
      <c r="BJ2234" s="300" t="s">
        <v>4205</v>
      </c>
      <c r="BK2234" s="299" t="s">
        <v>175</v>
      </c>
      <c r="BL2234" s="301">
        <v>424586.04968415998</v>
      </c>
      <c r="BM2234" s="299" t="s">
        <v>309</v>
      </c>
      <c r="BN2234" s="301"/>
      <c r="BO2234" s="304">
        <v>39238</v>
      </c>
      <c r="BP2234" s="304">
        <v>48370</v>
      </c>
      <c r="BQ2234" s="297" t="s">
        <v>956</v>
      </c>
      <c r="BR2234" s="297" t="s">
        <v>4794</v>
      </c>
      <c r="BS2234" s="297">
        <v>39238</v>
      </c>
      <c r="BT2234" s="297">
        <v>48370</v>
      </c>
      <c r="BU2234" s="301">
        <v>21892.09</v>
      </c>
      <c r="BV2234" s="301">
        <v>38.61</v>
      </c>
      <c r="BW2234" s="301">
        <v>0</v>
      </c>
    </row>
    <row r="2235" spans="1:75" s="289" customFormat="1" ht="18.2" customHeight="1" x14ac:dyDescent="0.15">
      <c r="A2235" s="291">
        <v>2233</v>
      </c>
      <c r="B2235" s="292" t="s">
        <v>305</v>
      </c>
      <c r="C2235" s="292" t="s">
        <v>306</v>
      </c>
      <c r="D2235" s="312">
        <v>45170</v>
      </c>
      <c r="E2235" s="293" t="s">
        <v>3276</v>
      </c>
      <c r="F2235" s="308">
        <v>148</v>
      </c>
      <c r="G2235" s="308">
        <v>147</v>
      </c>
      <c r="H2235" s="295">
        <v>36580.269999999997</v>
      </c>
      <c r="I2235" s="295">
        <v>19478.54</v>
      </c>
      <c r="J2235" s="295">
        <v>0</v>
      </c>
      <c r="K2235" s="295">
        <v>56058.81</v>
      </c>
      <c r="L2235" s="295">
        <v>224.71</v>
      </c>
      <c r="M2235" s="295">
        <v>0</v>
      </c>
      <c r="N2235" s="295">
        <v>0</v>
      </c>
      <c r="O2235" s="295">
        <v>0</v>
      </c>
      <c r="P2235" s="295">
        <v>0</v>
      </c>
      <c r="Q2235" s="295">
        <v>0</v>
      </c>
      <c r="R2235" s="295">
        <v>56058.81</v>
      </c>
      <c r="S2235" s="295">
        <v>56123.55</v>
      </c>
      <c r="T2235" s="295">
        <v>289.58999999999997</v>
      </c>
      <c r="U2235" s="295">
        <v>0</v>
      </c>
      <c r="V2235" s="295">
        <v>0</v>
      </c>
      <c r="W2235" s="295">
        <v>0</v>
      </c>
      <c r="X2235" s="295">
        <v>0</v>
      </c>
      <c r="Y2235" s="295">
        <v>0</v>
      </c>
      <c r="Z2235" s="295">
        <v>56413.14</v>
      </c>
      <c r="AA2235" s="295">
        <v>0</v>
      </c>
      <c r="AB2235" s="295">
        <v>0</v>
      </c>
      <c r="AC2235" s="295">
        <v>0</v>
      </c>
      <c r="AD2235" s="295">
        <v>0</v>
      </c>
      <c r="AE2235" s="295">
        <v>0</v>
      </c>
      <c r="AF2235" s="295">
        <v>0</v>
      </c>
      <c r="AG2235" s="295">
        <v>0</v>
      </c>
      <c r="AH2235" s="295">
        <v>0</v>
      </c>
      <c r="AI2235" s="295">
        <v>0</v>
      </c>
      <c r="AJ2235" s="295">
        <v>0</v>
      </c>
      <c r="AK2235" s="295">
        <v>0</v>
      </c>
      <c r="AL2235" s="295">
        <v>0</v>
      </c>
      <c r="AM2235" s="295">
        <v>0</v>
      </c>
      <c r="AN2235" s="295">
        <v>0</v>
      </c>
      <c r="AO2235" s="295">
        <v>0</v>
      </c>
      <c r="AP2235" s="295">
        <v>0</v>
      </c>
      <c r="AQ2235" s="295">
        <v>0</v>
      </c>
      <c r="AR2235" s="295">
        <v>0</v>
      </c>
      <c r="AS2235" s="295">
        <v>0</v>
      </c>
      <c r="AT2235" s="295">
        <f t="shared" si="34"/>
        <v>0</v>
      </c>
      <c r="AU2235" s="295">
        <v>19703.25</v>
      </c>
      <c r="AV2235" s="295">
        <v>56413.14</v>
      </c>
      <c r="AW2235" s="296">
        <v>104</v>
      </c>
      <c r="AX2235" s="296">
        <v>300</v>
      </c>
      <c r="AY2235" s="295">
        <v>252000.01</v>
      </c>
      <c r="AZ2235" s="295">
        <v>58865.04</v>
      </c>
      <c r="BA2235" s="294">
        <v>89.642857000000006</v>
      </c>
      <c r="BB2235" s="294">
        <v>85.369378640024195</v>
      </c>
      <c r="BC2235" s="294">
        <v>9.5</v>
      </c>
      <c r="BD2235" s="294"/>
      <c r="BE2235" s="293" t="s">
        <v>4204</v>
      </c>
      <c r="BF2235" s="291"/>
      <c r="BG2235" s="293" t="s">
        <v>312</v>
      </c>
      <c r="BH2235" s="293" t="s">
        <v>196</v>
      </c>
      <c r="BI2235" s="293" t="s">
        <v>773</v>
      </c>
      <c r="BJ2235" s="293" t="s">
        <v>4205</v>
      </c>
      <c r="BK2235" s="292" t="s">
        <v>175</v>
      </c>
      <c r="BL2235" s="294">
        <v>439001.92275576002</v>
      </c>
      <c r="BM2235" s="292" t="s">
        <v>309</v>
      </c>
      <c r="BN2235" s="294"/>
      <c r="BO2235" s="297">
        <v>39219</v>
      </c>
      <c r="BP2235" s="297">
        <v>48351</v>
      </c>
      <c r="BQ2235" s="297" t="s">
        <v>936</v>
      </c>
      <c r="BR2235" s="297" t="s">
        <v>4769</v>
      </c>
      <c r="BS2235" s="297">
        <v>39219</v>
      </c>
      <c r="BT2235" s="297">
        <v>48351</v>
      </c>
      <c r="BU2235" s="294">
        <v>20917.98</v>
      </c>
      <c r="BV2235" s="294">
        <v>40.880000000000003</v>
      </c>
      <c r="BW2235" s="294">
        <v>0</v>
      </c>
    </row>
    <row r="2236" spans="1:75" s="289" customFormat="1" ht="18.2" customHeight="1" x14ac:dyDescent="0.15">
      <c r="A2236" s="298">
        <v>2234</v>
      </c>
      <c r="B2236" s="299" t="s">
        <v>305</v>
      </c>
      <c r="C2236" s="299" t="s">
        <v>306</v>
      </c>
      <c r="D2236" s="313">
        <v>45170</v>
      </c>
      <c r="E2236" s="300" t="s">
        <v>3277</v>
      </c>
      <c r="F2236" s="309">
        <v>161</v>
      </c>
      <c r="G2236" s="309">
        <v>160</v>
      </c>
      <c r="H2236" s="302">
        <v>38118.75</v>
      </c>
      <c r="I2236" s="302">
        <v>70319.070000000007</v>
      </c>
      <c r="J2236" s="302">
        <v>0</v>
      </c>
      <c r="K2236" s="302">
        <v>108437.82</v>
      </c>
      <c r="L2236" s="302">
        <v>740.02</v>
      </c>
      <c r="M2236" s="302">
        <v>0</v>
      </c>
      <c r="N2236" s="302">
        <v>0</v>
      </c>
      <c r="O2236" s="302">
        <v>0</v>
      </c>
      <c r="P2236" s="302">
        <v>0</v>
      </c>
      <c r="Q2236" s="302">
        <v>0</v>
      </c>
      <c r="R2236" s="302">
        <v>108437.82</v>
      </c>
      <c r="S2236" s="302">
        <v>91037.54</v>
      </c>
      <c r="T2236" s="302">
        <v>273.18</v>
      </c>
      <c r="U2236" s="302">
        <v>0</v>
      </c>
      <c r="V2236" s="302">
        <v>0</v>
      </c>
      <c r="W2236" s="302">
        <v>0</v>
      </c>
      <c r="X2236" s="302">
        <v>0</v>
      </c>
      <c r="Y2236" s="302">
        <v>0</v>
      </c>
      <c r="Z2236" s="302">
        <v>91310.720000000001</v>
      </c>
      <c r="AA2236" s="302">
        <v>0</v>
      </c>
      <c r="AB2236" s="302">
        <v>0</v>
      </c>
      <c r="AC2236" s="302">
        <v>0</v>
      </c>
      <c r="AD2236" s="302">
        <v>0</v>
      </c>
      <c r="AE2236" s="302">
        <v>0</v>
      </c>
      <c r="AF2236" s="302">
        <v>0</v>
      </c>
      <c r="AG2236" s="302">
        <v>0</v>
      </c>
      <c r="AH2236" s="302">
        <v>0</v>
      </c>
      <c r="AI2236" s="302">
        <v>0</v>
      </c>
      <c r="AJ2236" s="302">
        <v>0</v>
      </c>
      <c r="AK2236" s="302">
        <v>0</v>
      </c>
      <c r="AL2236" s="302">
        <v>0</v>
      </c>
      <c r="AM2236" s="302">
        <v>0</v>
      </c>
      <c r="AN2236" s="302">
        <v>0</v>
      </c>
      <c r="AO2236" s="302">
        <v>0</v>
      </c>
      <c r="AP2236" s="302">
        <v>0</v>
      </c>
      <c r="AQ2236" s="302">
        <v>0</v>
      </c>
      <c r="AR2236" s="302">
        <v>0</v>
      </c>
      <c r="AS2236" s="302">
        <v>0</v>
      </c>
      <c r="AT2236" s="295">
        <f t="shared" si="34"/>
        <v>0</v>
      </c>
      <c r="AU2236" s="302">
        <v>71059.09</v>
      </c>
      <c r="AV2236" s="302">
        <v>91310.720000000001</v>
      </c>
      <c r="AW2236" s="303">
        <v>43</v>
      </c>
      <c r="AX2236" s="303">
        <v>240</v>
      </c>
      <c r="AY2236" s="302">
        <v>495799.99</v>
      </c>
      <c r="AZ2236" s="302">
        <v>115904.85</v>
      </c>
      <c r="BA2236" s="301">
        <v>89.854781000000003</v>
      </c>
      <c r="BB2236" s="301">
        <v>84.065995238485897</v>
      </c>
      <c r="BC2236" s="301">
        <v>8.6</v>
      </c>
      <c r="BD2236" s="301"/>
      <c r="BE2236" s="300" t="s">
        <v>4204</v>
      </c>
      <c r="BF2236" s="298"/>
      <c r="BG2236" s="300" t="s">
        <v>451</v>
      </c>
      <c r="BH2236" s="300" t="s">
        <v>877</v>
      </c>
      <c r="BI2236" s="300" t="s">
        <v>878</v>
      </c>
      <c r="BJ2236" s="300" t="s">
        <v>4205</v>
      </c>
      <c r="BK2236" s="299" t="s">
        <v>175</v>
      </c>
      <c r="BL2236" s="301">
        <v>849186.97845071997</v>
      </c>
      <c r="BM2236" s="299" t="s">
        <v>309</v>
      </c>
      <c r="BN2236" s="301"/>
      <c r="BO2236" s="304">
        <v>39197</v>
      </c>
      <c r="BP2236" s="304">
        <v>46502</v>
      </c>
      <c r="BQ2236" s="297" t="s">
        <v>929</v>
      </c>
      <c r="BR2236" s="297" t="s">
        <v>4777</v>
      </c>
      <c r="BS2236" s="297">
        <v>39197</v>
      </c>
      <c r="BT2236" s="297">
        <v>46502</v>
      </c>
      <c r="BU2236" s="301">
        <v>42520.33</v>
      </c>
      <c r="BV2236" s="301">
        <v>75.31</v>
      </c>
      <c r="BW2236" s="301">
        <v>0</v>
      </c>
    </row>
    <row r="2237" spans="1:75" s="289" customFormat="1" ht="18.2" customHeight="1" x14ac:dyDescent="0.15">
      <c r="A2237" s="291">
        <v>2235</v>
      </c>
      <c r="B2237" s="292" t="s">
        <v>305</v>
      </c>
      <c r="C2237" s="292" t="s">
        <v>306</v>
      </c>
      <c r="D2237" s="312">
        <v>45170</v>
      </c>
      <c r="E2237" s="293" t="s">
        <v>3278</v>
      </c>
      <c r="F2237" s="308">
        <v>164</v>
      </c>
      <c r="G2237" s="308">
        <v>163</v>
      </c>
      <c r="H2237" s="295">
        <v>15732.39</v>
      </c>
      <c r="I2237" s="295">
        <v>8960.2199999999993</v>
      </c>
      <c r="J2237" s="295">
        <v>0</v>
      </c>
      <c r="K2237" s="295">
        <v>24692.61</v>
      </c>
      <c r="L2237" s="295">
        <v>98.05</v>
      </c>
      <c r="M2237" s="295">
        <v>0</v>
      </c>
      <c r="N2237" s="295">
        <v>0</v>
      </c>
      <c r="O2237" s="295">
        <v>0</v>
      </c>
      <c r="P2237" s="295">
        <v>0</v>
      </c>
      <c r="Q2237" s="295">
        <v>0</v>
      </c>
      <c r="R2237" s="295">
        <v>24692.61</v>
      </c>
      <c r="S2237" s="295">
        <v>27323.59</v>
      </c>
      <c r="T2237" s="295">
        <v>124.55</v>
      </c>
      <c r="U2237" s="295">
        <v>0</v>
      </c>
      <c r="V2237" s="295">
        <v>0</v>
      </c>
      <c r="W2237" s="295">
        <v>0</v>
      </c>
      <c r="X2237" s="295">
        <v>0</v>
      </c>
      <c r="Y2237" s="295">
        <v>0</v>
      </c>
      <c r="Z2237" s="295">
        <v>27448.14</v>
      </c>
      <c r="AA2237" s="295">
        <v>0</v>
      </c>
      <c r="AB2237" s="295">
        <v>0</v>
      </c>
      <c r="AC2237" s="295">
        <v>0</v>
      </c>
      <c r="AD2237" s="295">
        <v>0</v>
      </c>
      <c r="AE2237" s="295">
        <v>0</v>
      </c>
      <c r="AF2237" s="295">
        <v>0</v>
      </c>
      <c r="AG2237" s="295">
        <v>0</v>
      </c>
      <c r="AH2237" s="295">
        <v>0</v>
      </c>
      <c r="AI2237" s="295">
        <v>0</v>
      </c>
      <c r="AJ2237" s="295">
        <v>0</v>
      </c>
      <c r="AK2237" s="295">
        <v>0</v>
      </c>
      <c r="AL2237" s="295">
        <v>0</v>
      </c>
      <c r="AM2237" s="295">
        <v>0</v>
      </c>
      <c r="AN2237" s="295">
        <v>0</v>
      </c>
      <c r="AO2237" s="295">
        <v>0</v>
      </c>
      <c r="AP2237" s="295">
        <v>0</v>
      </c>
      <c r="AQ2237" s="295">
        <v>0</v>
      </c>
      <c r="AR2237" s="295">
        <v>0</v>
      </c>
      <c r="AS2237" s="295">
        <v>0</v>
      </c>
      <c r="AT2237" s="295">
        <f t="shared" si="34"/>
        <v>0</v>
      </c>
      <c r="AU2237" s="295">
        <v>9058.27</v>
      </c>
      <c r="AV2237" s="295">
        <v>27448.14</v>
      </c>
      <c r="AW2237" s="296">
        <v>103</v>
      </c>
      <c r="AX2237" s="296">
        <v>300</v>
      </c>
      <c r="AY2237" s="295">
        <v>261300.01</v>
      </c>
      <c r="AZ2237" s="295">
        <v>25477.37</v>
      </c>
      <c r="BA2237" s="294">
        <v>37.467255000000002</v>
      </c>
      <c r="BB2237" s="294">
        <v>36.313179715392501</v>
      </c>
      <c r="BC2237" s="294">
        <v>9.5</v>
      </c>
      <c r="BD2237" s="294"/>
      <c r="BE2237" s="293" t="s">
        <v>4204</v>
      </c>
      <c r="BF2237" s="291"/>
      <c r="BG2237" s="293" t="s">
        <v>312</v>
      </c>
      <c r="BH2237" s="293" t="s">
        <v>221</v>
      </c>
      <c r="BI2237" s="293" t="s">
        <v>798</v>
      </c>
      <c r="BJ2237" s="293" t="s">
        <v>4205</v>
      </c>
      <c r="BK2237" s="292" t="s">
        <v>175</v>
      </c>
      <c r="BL2237" s="294">
        <v>193370.19940056</v>
      </c>
      <c r="BM2237" s="292" t="s">
        <v>309</v>
      </c>
      <c r="BN2237" s="294"/>
      <c r="BO2237" s="297">
        <v>39195</v>
      </c>
      <c r="BP2237" s="297">
        <v>48327</v>
      </c>
      <c r="BQ2237" s="297" t="s">
        <v>931</v>
      </c>
      <c r="BR2237" s="297" t="s">
        <v>4779</v>
      </c>
      <c r="BS2237" s="297">
        <v>39195</v>
      </c>
      <c r="BT2237" s="297">
        <v>48327</v>
      </c>
      <c r="BU2237" s="294">
        <v>14923.11</v>
      </c>
      <c r="BV2237" s="294">
        <v>40.67</v>
      </c>
      <c r="BW2237" s="294">
        <v>0</v>
      </c>
    </row>
    <row r="2238" spans="1:75" s="289" customFormat="1" ht="18.2" customHeight="1" x14ac:dyDescent="0.15">
      <c r="A2238" s="298">
        <v>2236</v>
      </c>
      <c r="B2238" s="299" t="s">
        <v>305</v>
      </c>
      <c r="C2238" s="299" t="s">
        <v>306</v>
      </c>
      <c r="D2238" s="313">
        <v>45170</v>
      </c>
      <c r="E2238" s="300" t="s">
        <v>3279</v>
      </c>
      <c r="F2238" s="309">
        <v>124</v>
      </c>
      <c r="G2238" s="309">
        <v>123</v>
      </c>
      <c r="H2238" s="302">
        <v>36867.050000000003</v>
      </c>
      <c r="I2238" s="302">
        <v>18012.919999999998</v>
      </c>
      <c r="J2238" s="302">
        <v>0</v>
      </c>
      <c r="K2238" s="302">
        <v>54879.97</v>
      </c>
      <c r="L2238" s="302">
        <v>229.68</v>
      </c>
      <c r="M2238" s="302">
        <v>0</v>
      </c>
      <c r="N2238" s="302">
        <v>0</v>
      </c>
      <c r="O2238" s="302">
        <v>0</v>
      </c>
      <c r="P2238" s="302">
        <v>0</v>
      </c>
      <c r="Q2238" s="302">
        <v>0</v>
      </c>
      <c r="R2238" s="302">
        <v>54879.97</v>
      </c>
      <c r="S2238" s="302">
        <v>46001.79</v>
      </c>
      <c r="T2238" s="302">
        <v>291.86</v>
      </c>
      <c r="U2238" s="302">
        <v>0</v>
      </c>
      <c r="V2238" s="302">
        <v>0</v>
      </c>
      <c r="W2238" s="302">
        <v>0</v>
      </c>
      <c r="X2238" s="302">
        <v>0</v>
      </c>
      <c r="Y2238" s="302">
        <v>0</v>
      </c>
      <c r="Z2238" s="302">
        <v>46293.65</v>
      </c>
      <c r="AA2238" s="302">
        <v>0</v>
      </c>
      <c r="AB2238" s="302">
        <v>0</v>
      </c>
      <c r="AC2238" s="302">
        <v>0</v>
      </c>
      <c r="AD2238" s="302">
        <v>0</v>
      </c>
      <c r="AE2238" s="302">
        <v>0</v>
      </c>
      <c r="AF2238" s="302">
        <v>0</v>
      </c>
      <c r="AG2238" s="302">
        <v>0</v>
      </c>
      <c r="AH2238" s="302">
        <v>0</v>
      </c>
      <c r="AI2238" s="302">
        <v>0</v>
      </c>
      <c r="AJ2238" s="302">
        <v>0</v>
      </c>
      <c r="AK2238" s="302">
        <v>0</v>
      </c>
      <c r="AL2238" s="302">
        <v>0</v>
      </c>
      <c r="AM2238" s="302">
        <v>0</v>
      </c>
      <c r="AN2238" s="302">
        <v>0</v>
      </c>
      <c r="AO2238" s="302">
        <v>0</v>
      </c>
      <c r="AP2238" s="302">
        <v>0</v>
      </c>
      <c r="AQ2238" s="302">
        <v>0</v>
      </c>
      <c r="AR2238" s="302">
        <v>0</v>
      </c>
      <c r="AS2238" s="302">
        <v>0</v>
      </c>
      <c r="AT2238" s="295">
        <f t="shared" si="34"/>
        <v>0</v>
      </c>
      <c r="AU2238" s="302">
        <v>18242.599999999999</v>
      </c>
      <c r="AV2238" s="302">
        <v>46293.65</v>
      </c>
      <c r="AW2238" s="303">
        <v>103</v>
      </c>
      <c r="AX2238" s="303">
        <v>300</v>
      </c>
      <c r="AY2238" s="302">
        <v>254899.99</v>
      </c>
      <c r="AZ2238" s="302">
        <v>59693.48</v>
      </c>
      <c r="BA2238" s="301">
        <v>89.999998000000005</v>
      </c>
      <c r="BB2238" s="301">
        <v>82.742657828628197</v>
      </c>
      <c r="BC2238" s="301">
        <v>9.5</v>
      </c>
      <c r="BD2238" s="301"/>
      <c r="BE2238" s="300" t="s">
        <v>4204</v>
      </c>
      <c r="BF2238" s="298"/>
      <c r="BG2238" s="300" t="s">
        <v>312</v>
      </c>
      <c r="BH2238" s="300" t="s">
        <v>188</v>
      </c>
      <c r="BI2238" s="300" t="s">
        <v>313</v>
      </c>
      <c r="BJ2238" s="300" t="s">
        <v>4205</v>
      </c>
      <c r="BK2238" s="299" t="s">
        <v>175</v>
      </c>
      <c r="BL2238" s="301">
        <v>429770.31354712002</v>
      </c>
      <c r="BM2238" s="299" t="s">
        <v>309</v>
      </c>
      <c r="BN2238" s="301"/>
      <c r="BO2238" s="304">
        <v>39198</v>
      </c>
      <c r="BP2238" s="304">
        <v>48330</v>
      </c>
      <c r="BQ2238" s="297" t="s">
        <v>4195</v>
      </c>
      <c r="BR2238" s="297" t="s">
        <v>4771</v>
      </c>
      <c r="BS2238" s="297">
        <v>39198</v>
      </c>
      <c r="BT2238" s="297">
        <v>48330</v>
      </c>
      <c r="BU2238" s="301">
        <v>17624.669999999998</v>
      </c>
      <c r="BV2238" s="301">
        <v>41.45</v>
      </c>
      <c r="BW2238" s="301">
        <v>0</v>
      </c>
    </row>
    <row r="2239" spans="1:75" s="289" customFormat="1" ht="18.2" customHeight="1" x14ac:dyDescent="0.15">
      <c r="A2239" s="291">
        <v>2237</v>
      </c>
      <c r="B2239" s="292" t="s">
        <v>305</v>
      </c>
      <c r="C2239" s="292" t="s">
        <v>306</v>
      </c>
      <c r="D2239" s="312">
        <v>45170</v>
      </c>
      <c r="E2239" s="293" t="s">
        <v>3280</v>
      </c>
      <c r="F2239" s="308">
        <v>167</v>
      </c>
      <c r="G2239" s="308">
        <v>166</v>
      </c>
      <c r="H2239" s="295">
        <v>11559.07</v>
      </c>
      <c r="I2239" s="295">
        <v>6641.17</v>
      </c>
      <c r="J2239" s="295">
        <v>0</v>
      </c>
      <c r="K2239" s="295">
        <v>18200.240000000002</v>
      </c>
      <c r="L2239" s="295">
        <v>72.03</v>
      </c>
      <c r="M2239" s="295">
        <v>0</v>
      </c>
      <c r="N2239" s="295">
        <v>0</v>
      </c>
      <c r="O2239" s="295">
        <v>0</v>
      </c>
      <c r="P2239" s="295">
        <v>0</v>
      </c>
      <c r="Q2239" s="295">
        <v>0</v>
      </c>
      <c r="R2239" s="295">
        <v>18200.240000000002</v>
      </c>
      <c r="S2239" s="295">
        <v>20506.48</v>
      </c>
      <c r="T2239" s="295">
        <v>91.51</v>
      </c>
      <c r="U2239" s="295">
        <v>0</v>
      </c>
      <c r="V2239" s="295">
        <v>0</v>
      </c>
      <c r="W2239" s="295">
        <v>0</v>
      </c>
      <c r="X2239" s="295">
        <v>0</v>
      </c>
      <c r="Y2239" s="295">
        <v>0</v>
      </c>
      <c r="Z2239" s="295">
        <v>20597.990000000002</v>
      </c>
      <c r="AA2239" s="295">
        <v>0</v>
      </c>
      <c r="AB2239" s="295">
        <v>0</v>
      </c>
      <c r="AC2239" s="295">
        <v>0</v>
      </c>
      <c r="AD2239" s="295">
        <v>0</v>
      </c>
      <c r="AE2239" s="295">
        <v>0</v>
      </c>
      <c r="AF2239" s="295">
        <v>0</v>
      </c>
      <c r="AG2239" s="295">
        <v>0</v>
      </c>
      <c r="AH2239" s="295">
        <v>0</v>
      </c>
      <c r="AI2239" s="295">
        <v>0</v>
      </c>
      <c r="AJ2239" s="295">
        <v>0</v>
      </c>
      <c r="AK2239" s="295">
        <v>0</v>
      </c>
      <c r="AL2239" s="295">
        <v>0</v>
      </c>
      <c r="AM2239" s="295">
        <v>0</v>
      </c>
      <c r="AN2239" s="295">
        <v>0</v>
      </c>
      <c r="AO2239" s="295">
        <v>0</v>
      </c>
      <c r="AP2239" s="295">
        <v>0</v>
      </c>
      <c r="AQ2239" s="295">
        <v>0</v>
      </c>
      <c r="AR2239" s="295">
        <v>0</v>
      </c>
      <c r="AS2239" s="295">
        <v>0</v>
      </c>
      <c r="AT2239" s="295">
        <f t="shared" si="34"/>
        <v>0</v>
      </c>
      <c r="AU2239" s="295">
        <v>6713.2</v>
      </c>
      <c r="AV2239" s="295">
        <v>20597.990000000002</v>
      </c>
      <c r="AW2239" s="296">
        <v>103</v>
      </c>
      <c r="AX2239" s="296">
        <v>300</v>
      </c>
      <c r="AY2239" s="295">
        <v>260599.98</v>
      </c>
      <c r="AZ2239" s="295">
        <v>18717.93</v>
      </c>
      <c r="BA2239" s="294">
        <v>27.600702999999999</v>
      </c>
      <c r="BB2239" s="294">
        <v>26.837338251009601</v>
      </c>
      <c r="BC2239" s="294">
        <v>9.5</v>
      </c>
      <c r="BD2239" s="294"/>
      <c r="BE2239" s="293" t="s">
        <v>4204</v>
      </c>
      <c r="BF2239" s="291"/>
      <c r="BG2239" s="293" t="s">
        <v>312</v>
      </c>
      <c r="BH2239" s="293" t="s">
        <v>221</v>
      </c>
      <c r="BI2239" s="293" t="s">
        <v>798</v>
      </c>
      <c r="BJ2239" s="293" t="s">
        <v>4205</v>
      </c>
      <c r="BK2239" s="292" t="s">
        <v>175</v>
      </c>
      <c r="BL2239" s="294">
        <v>142527.82666304</v>
      </c>
      <c r="BM2239" s="292" t="s">
        <v>309</v>
      </c>
      <c r="BN2239" s="294"/>
      <c r="BO2239" s="297">
        <v>39195</v>
      </c>
      <c r="BP2239" s="297">
        <v>48327</v>
      </c>
      <c r="BQ2239" s="297" t="s">
        <v>937</v>
      </c>
      <c r="BR2239" s="297" t="s">
        <v>4765</v>
      </c>
      <c r="BS2239" s="297">
        <v>39195</v>
      </c>
      <c r="BT2239" s="297">
        <v>48327</v>
      </c>
      <c r="BU2239" s="294">
        <v>11577.99</v>
      </c>
      <c r="BV2239" s="294">
        <v>29.88</v>
      </c>
      <c r="BW2239" s="294">
        <v>0</v>
      </c>
    </row>
    <row r="2240" spans="1:75" s="289" customFormat="1" ht="18.2" customHeight="1" x14ac:dyDescent="0.15">
      <c r="A2240" s="298">
        <v>2238</v>
      </c>
      <c r="B2240" s="299" t="s">
        <v>305</v>
      </c>
      <c r="C2240" s="299" t="s">
        <v>306</v>
      </c>
      <c r="D2240" s="313">
        <v>45170</v>
      </c>
      <c r="E2240" s="300" t="s">
        <v>3281</v>
      </c>
      <c r="F2240" s="309">
        <v>135</v>
      </c>
      <c r="G2240" s="309">
        <v>134</v>
      </c>
      <c r="H2240" s="302">
        <v>100943.26</v>
      </c>
      <c r="I2240" s="302">
        <v>50393.66</v>
      </c>
      <c r="J2240" s="302">
        <v>0</v>
      </c>
      <c r="K2240" s="302">
        <v>151336.92000000001</v>
      </c>
      <c r="L2240" s="302">
        <v>611.53</v>
      </c>
      <c r="M2240" s="302">
        <v>0</v>
      </c>
      <c r="N2240" s="302">
        <v>0</v>
      </c>
      <c r="O2240" s="302">
        <v>0</v>
      </c>
      <c r="P2240" s="302">
        <v>0</v>
      </c>
      <c r="Q2240" s="302">
        <v>0</v>
      </c>
      <c r="R2240" s="302">
        <v>151336.92000000001</v>
      </c>
      <c r="S2240" s="302">
        <v>137910.79999999999</v>
      </c>
      <c r="T2240" s="302">
        <v>799.13</v>
      </c>
      <c r="U2240" s="302">
        <v>0</v>
      </c>
      <c r="V2240" s="302">
        <v>0</v>
      </c>
      <c r="W2240" s="302">
        <v>0</v>
      </c>
      <c r="X2240" s="302">
        <v>0</v>
      </c>
      <c r="Y2240" s="302">
        <v>0</v>
      </c>
      <c r="Z2240" s="302">
        <v>138709.93</v>
      </c>
      <c r="AA2240" s="302">
        <v>0</v>
      </c>
      <c r="AB2240" s="302">
        <v>0</v>
      </c>
      <c r="AC2240" s="302">
        <v>0</v>
      </c>
      <c r="AD2240" s="302">
        <v>0</v>
      </c>
      <c r="AE2240" s="302">
        <v>0</v>
      </c>
      <c r="AF2240" s="302">
        <v>0</v>
      </c>
      <c r="AG2240" s="302">
        <v>0</v>
      </c>
      <c r="AH2240" s="302">
        <v>0</v>
      </c>
      <c r="AI2240" s="302">
        <v>0</v>
      </c>
      <c r="AJ2240" s="302">
        <v>0</v>
      </c>
      <c r="AK2240" s="302">
        <v>0</v>
      </c>
      <c r="AL2240" s="302">
        <v>0</v>
      </c>
      <c r="AM2240" s="302">
        <v>0</v>
      </c>
      <c r="AN2240" s="302">
        <v>0</v>
      </c>
      <c r="AO2240" s="302">
        <v>0</v>
      </c>
      <c r="AP2240" s="302">
        <v>0</v>
      </c>
      <c r="AQ2240" s="302">
        <v>0</v>
      </c>
      <c r="AR2240" s="302">
        <v>0</v>
      </c>
      <c r="AS2240" s="302">
        <v>0</v>
      </c>
      <c r="AT2240" s="295">
        <f t="shared" si="34"/>
        <v>0</v>
      </c>
      <c r="AU2240" s="302">
        <v>51005.19</v>
      </c>
      <c r="AV2240" s="302">
        <v>138709.93</v>
      </c>
      <c r="AW2240" s="303">
        <v>105</v>
      </c>
      <c r="AX2240" s="303">
        <v>300</v>
      </c>
      <c r="AY2240" s="302">
        <v>744999.99</v>
      </c>
      <c r="AZ2240" s="302">
        <v>161458.70000000001</v>
      </c>
      <c r="BA2240" s="301">
        <v>82.751681000000005</v>
      </c>
      <c r="BB2240" s="301">
        <v>77.564011895069896</v>
      </c>
      <c r="BC2240" s="301">
        <v>9.5</v>
      </c>
      <c r="BD2240" s="301"/>
      <c r="BE2240" s="300" t="s">
        <v>4204</v>
      </c>
      <c r="BF2240" s="298"/>
      <c r="BG2240" s="300" t="s">
        <v>326</v>
      </c>
      <c r="BH2240" s="300" t="s">
        <v>217</v>
      </c>
      <c r="BI2240" s="300" t="s">
        <v>496</v>
      </c>
      <c r="BJ2240" s="300" t="s">
        <v>4205</v>
      </c>
      <c r="BK2240" s="299" t="s">
        <v>175</v>
      </c>
      <c r="BL2240" s="301">
        <v>1185133.9488643201</v>
      </c>
      <c r="BM2240" s="299" t="s">
        <v>309</v>
      </c>
      <c r="BN2240" s="301"/>
      <c r="BO2240" s="304">
        <v>39255</v>
      </c>
      <c r="BP2240" s="304">
        <v>48387</v>
      </c>
      <c r="BQ2240" s="297" t="s">
        <v>4123</v>
      </c>
      <c r="BR2240" s="297" t="s">
        <v>4760</v>
      </c>
      <c r="BS2240" s="297">
        <v>39255</v>
      </c>
      <c r="BT2240" s="297">
        <v>48387</v>
      </c>
      <c r="BU2240" s="301">
        <v>52242.82</v>
      </c>
      <c r="BV2240" s="301">
        <v>112.12</v>
      </c>
      <c r="BW2240" s="301">
        <v>0</v>
      </c>
    </row>
    <row r="2241" spans="1:75" s="289" customFormat="1" ht="18.2" customHeight="1" x14ac:dyDescent="0.15">
      <c r="A2241" s="291">
        <v>2239</v>
      </c>
      <c r="B2241" s="292" t="s">
        <v>305</v>
      </c>
      <c r="C2241" s="292" t="s">
        <v>306</v>
      </c>
      <c r="D2241" s="312">
        <v>45170</v>
      </c>
      <c r="E2241" s="293" t="s">
        <v>3282</v>
      </c>
      <c r="F2241" s="308">
        <v>0</v>
      </c>
      <c r="G2241" s="308">
        <v>0</v>
      </c>
      <c r="H2241" s="295">
        <v>35196.46</v>
      </c>
      <c r="I2241" s="295">
        <v>0</v>
      </c>
      <c r="J2241" s="295">
        <v>0</v>
      </c>
      <c r="K2241" s="295">
        <v>35196.46</v>
      </c>
      <c r="L2241" s="295">
        <v>225.91</v>
      </c>
      <c r="M2241" s="295">
        <v>0</v>
      </c>
      <c r="N2241" s="295">
        <v>0</v>
      </c>
      <c r="O2241" s="295">
        <v>225.91</v>
      </c>
      <c r="P2241" s="295">
        <v>0</v>
      </c>
      <c r="Q2241" s="295">
        <v>0</v>
      </c>
      <c r="R2241" s="295">
        <v>34970.550000000003</v>
      </c>
      <c r="S2241" s="295">
        <v>0</v>
      </c>
      <c r="T2241" s="295">
        <v>252.24</v>
      </c>
      <c r="U2241" s="295">
        <v>0</v>
      </c>
      <c r="V2241" s="295">
        <v>0</v>
      </c>
      <c r="W2241" s="295">
        <v>252.24</v>
      </c>
      <c r="X2241" s="295">
        <v>0</v>
      </c>
      <c r="Y2241" s="295">
        <v>0</v>
      </c>
      <c r="Z2241" s="295">
        <v>0</v>
      </c>
      <c r="AA2241" s="295">
        <v>40.61</v>
      </c>
      <c r="AB2241" s="295">
        <v>0</v>
      </c>
      <c r="AC2241" s="295">
        <v>0</v>
      </c>
      <c r="AD2241" s="295">
        <v>0</v>
      </c>
      <c r="AE2241" s="295">
        <v>0</v>
      </c>
      <c r="AF2241" s="295">
        <v>-24.63</v>
      </c>
      <c r="AG2241" s="295">
        <v>25.94</v>
      </c>
      <c r="AH2241" s="295">
        <v>73.03</v>
      </c>
      <c r="AI2241" s="295">
        <v>0</v>
      </c>
      <c r="AJ2241" s="295">
        <v>0</v>
      </c>
      <c r="AK2241" s="295">
        <v>0</v>
      </c>
      <c r="AL2241" s="295">
        <v>0</v>
      </c>
      <c r="AM2241" s="295">
        <v>0</v>
      </c>
      <c r="AN2241" s="295">
        <v>0</v>
      </c>
      <c r="AO2241" s="295">
        <v>0</v>
      </c>
      <c r="AP2241" s="295">
        <v>39.19</v>
      </c>
      <c r="AQ2241" s="295">
        <v>0</v>
      </c>
      <c r="AR2241" s="295">
        <v>38.5</v>
      </c>
      <c r="AS2241" s="295">
        <v>0</v>
      </c>
      <c r="AT2241" s="295">
        <f t="shared" si="34"/>
        <v>593.79</v>
      </c>
      <c r="AU2241" s="295">
        <v>0</v>
      </c>
      <c r="AV2241" s="295">
        <v>0</v>
      </c>
      <c r="AW2241" s="296">
        <v>104</v>
      </c>
      <c r="AX2241" s="296">
        <v>300</v>
      </c>
      <c r="AY2241" s="295">
        <v>260000</v>
      </c>
      <c r="AZ2241" s="295">
        <v>58886.95</v>
      </c>
      <c r="BA2241" s="294">
        <v>86.884613000000002</v>
      </c>
      <c r="BB2241" s="294">
        <v>51.5972164146241</v>
      </c>
      <c r="BC2241" s="294">
        <v>8.6</v>
      </c>
      <c r="BD2241" s="294"/>
      <c r="BE2241" s="293" t="s">
        <v>4204</v>
      </c>
      <c r="BF2241" s="291"/>
      <c r="BG2241" s="293" t="s">
        <v>312</v>
      </c>
      <c r="BH2241" s="293" t="s">
        <v>196</v>
      </c>
      <c r="BI2241" s="293" t="s">
        <v>773</v>
      </c>
      <c r="BJ2241" s="293" t="s">
        <v>103</v>
      </c>
      <c r="BK2241" s="292" t="s">
        <v>175</v>
      </c>
      <c r="BL2241" s="294">
        <v>273857.73422280001</v>
      </c>
      <c r="BM2241" s="292" t="s">
        <v>309</v>
      </c>
      <c r="BN2241" s="294"/>
      <c r="BO2241" s="297">
        <v>39211</v>
      </c>
      <c r="BP2241" s="297">
        <v>48343</v>
      </c>
      <c r="BQ2241" s="297" t="s">
        <v>4757</v>
      </c>
      <c r="BR2241" s="297" t="s">
        <v>4764</v>
      </c>
      <c r="BS2241" s="297">
        <v>39211</v>
      </c>
      <c r="BT2241" s="297">
        <v>48343</v>
      </c>
      <c r="BU2241" s="294">
        <v>0</v>
      </c>
      <c r="BV2241" s="294">
        <v>40.61</v>
      </c>
      <c r="BW2241" s="294">
        <v>0</v>
      </c>
    </row>
    <row r="2242" spans="1:75" s="289" customFormat="1" ht="18.2" customHeight="1" x14ac:dyDescent="0.15">
      <c r="A2242" s="298">
        <v>2240</v>
      </c>
      <c r="B2242" s="299" t="s">
        <v>305</v>
      </c>
      <c r="C2242" s="299" t="s">
        <v>306</v>
      </c>
      <c r="D2242" s="313">
        <v>45170</v>
      </c>
      <c r="E2242" s="300" t="s">
        <v>3283</v>
      </c>
      <c r="F2242" s="309">
        <v>145</v>
      </c>
      <c r="G2242" s="309">
        <v>144</v>
      </c>
      <c r="H2242" s="302">
        <v>95596.37</v>
      </c>
      <c r="I2242" s="302">
        <v>58380.28</v>
      </c>
      <c r="J2242" s="302">
        <v>0</v>
      </c>
      <c r="K2242" s="302">
        <v>153976.65</v>
      </c>
      <c r="L2242" s="302">
        <v>651.29999999999995</v>
      </c>
      <c r="M2242" s="302">
        <v>0</v>
      </c>
      <c r="N2242" s="302">
        <v>0</v>
      </c>
      <c r="O2242" s="302">
        <v>0</v>
      </c>
      <c r="P2242" s="302">
        <v>0</v>
      </c>
      <c r="Q2242" s="302">
        <v>0</v>
      </c>
      <c r="R2242" s="302">
        <v>153976.65</v>
      </c>
      <c r="S2242" s="302">
        <v>134062.75</v>
      </c>
      <c r="T2242" s="302">
        <v>685.11</v>
      </c>
      <c r="U2242" s="302">
        <v>0</v>
      </c>
      <c r="V2242" s="302">
        <v>0</v>
      </c>
      <c r="W2242" s="302">
        <v>0</v>
      </c>
      <c r="X2242" s="302">
        <v>0</v>
      </c>
      <c r="Y2242" s="302">
        <v>0</v>
      </c>
      <c r="Z2242" s="302">
        <v>134747.85999999999</v>
      </c>
      <c r="AA2242" s="302">
        <v>0</v>
      </c>
      <c r="AB2242" s="302">
        <v>0</v>
      </c>
      <c r="AC2242" s="302">
        <v>0</v>
      </c>
      <c r="AD2242" s="302">
        <v>0</v>
      </c>
      <c r="AE2242" s="302">
        <v>0</v>
      </c>
      <c r="AF2242" s="302">
        <v>0</v>
      </c>
      <c r="AG2242" s="302">
        <v>0</v>
      </c>
      <c r="AH2242" s="302">
        <v>0</v>
      </c>
      <c r="AI2242" s="302">
        <v>0</v>
      </c>
      <c r="AJ2242" s="302">
        <v>0</v>
      </c>
      <c r="AK2242" s="302">
        <v>0</v>
      </c>
      <c r="AL2242" s="302">
        <v>0</v>
      </c>
      <c r="AM2242" s="302">
        <v>0</v>
      </c>
      <c r="AN2242" s="302">
        <v>0</v>
      </c>
      <c r="AO2242" s="302">
        <v>0</v>
      </c>
      <c r="AP2242" s="302">
        <v>0</v>
      </c>
      <c r="AQ2242" s="302">
        <v>0</v>
      </c>
      <c r="AR2242" s="302">
        <v>0</v>
      </c>
      <c r="AS2242" s="302">
        <v>0</v>
      </c>
      <c r="AT2242" s="295">
        <f t="shared" si="34"/>
        <v>0</v>
      </c>
      <c r="AU2242" s="302">
        <v>59031.58</v>
      </c>
      <c r="AV2242" s="302">
        <v>134747.85999999999</v>
      </c>
      <c r="AW2242" s="303">
        <v>105</v>
      </c>
      <c r="AX2242" s="303">
        <v>300</v>
      </c>
      <c r="AY2242" s="302">
        <v>664099.99</v>
      </c>
      <c r="AZ2242" s="302">
        <v>164587.17000000001</v>
      </c>
      <c r="BA2242" s="301">
        <v>94.627313999999998</v>
      </c>
      <c r="BB2242" s="301">
        <v>88.526929579128804</v>
      </c>
      <c r="BC2242" s="301">
        <v>8.6</v>
      </c>
      <c r="BD2242" s="301"/>
      <c r="BE2242" s="300" t="s">
        <v>4204</v>
      </c>
      <c r="BF2242" s="298"/>
      <c r="BG2242" s="300" t="s">
        <v>315</v>
      </c>
      <c r="BH2242" s="300" t="s">
        <v>183</v>
      </c>
      <c r="BI2242" s="300" t="s">
        <v>328</v>
      </c>
      <c r="BJ2242" s="300" t="s">
        <v>4205</v>
      </c>
      <c r="BK2242" s="299" t="s">
        <v>175</v>
      </c>
      <c r="BL2242" s="301">
        <v>1205805.9279084001</v>
      </c>
      <c r="BM2242" s="299" t="s">
        <v>309</v>
      </c>
      <c r="BN2242" s="301"/>
      <c r="BO2242" s="304">
        <v>39256</v>
      </c>
      <c r="BP2242" s="304">
        <v>48388</v>
      </c>
      <c r="BQ2242" s="297" t="s">
        <v>961</v>
      </c>
      <c r="BR2242" s="297" t="s">
        <v>4773</v>
      </c>
      <c r="BS2242" s="297">
        <v>39256</v>
      </c>
      <c r="BT2242" s="297">
        <v>48388</v>
      </c>
      <c r="BU2242" s="301">
        <v>55888.480000000003</v>
      </c>
      <c r="BV2242" s="301">
        <v>113.52</v>
      </c>
      <c r="BW2242" s="301">
        <v>0</v>
      </c>
    </row>
    <row r="2243" spans="1:75" s="289" customFormat="1" ht="18.2" customHeight="1" x14ac:dyDescent="0.15">
      <c r="A2243" s="291">
        <v>2241</v>
      </c>
      <c r="B2243" s="292" t="s">
        <v>305</v>
      </c>
      <c r="C2243" s="292" t="s">
        <v>306</v>
      </c>
      <c r="D2243" s="312">
        <v>45170</v>
      </c>
      <c r="E2243" s="293" t="s">
        <v>3284</v>
      </c>
      <c r="F2243" s="308">
        <v>163</v>
      </c>
      <c r="G2243" s="308">
        <v>162</v>
      </c>
      <c r="H2243" s="295">
        <v>137794.76999999999</v>
      </c>
      <c r="I2243" s="295">
        <v>85756.73</v>
      </c>
      <c r="J2243" s="295">
        <v>0</v>
      </c>
      <c r="K2243" s="295">
        <v>223551.5</v>
      </c>
      <c r="L2243" s="295">
        <v>896.52</v>
      </c>
      <c r="M2243" s="295">
        <v>0</v>
      </c>
      <c r="N2243" s="295">
        <v>0</v>
      </c>
      <c r="O2243" s="295">
        <v>0</v>
      </c>
      <c r="P2243" s="295">
        <v>0</v>
      </c>
      <c r="Q2243" s="295">
        <v>0</v>
      </c>
      <c r="R2243" s="295">
        <v>223551.5</v>
      </c>
      <c r="S2243" s="295">
        <v>219459.37</v>
      </c>
      <c r="T2243" s="295">
        <v>987.53</v>
      </c>
      <c r="U2243" s="295">
        <v>0</v>
      </c>
      <c r="V2243" s="295">
        <v>0</v>
      </c>
      <c r="W2243" s="295">
        <v>0</v>
      </c>
      <c r="X2243" s="295">
        <v>0</v>
      </c>
      <c r="Y2243" s="295">
        <v>0</v>
      </c>
      <c r="Z2243" s="295">
        <v>220446.9</v>
      </c>
      <c r="AA2243" s="295">
        <v>0</v>
      </c>
      <c r="AB2243" s="295">
        <v>0</v>
      </c>
      <c r="AC2243" s="295">
        <v>0</v>
      </c>
      <c r="AD2243" s="295">
        <v>0</v>
      </c>
      <c r="AE2243" s="295">
        <v>0</v>
      </c>
      <c r="AF2243" s="295">
        <v>0</v>
      </c>
      <c r="AG2243" s="295">
        <v>0</v>
      </c>
      <c r="AH2243" s="295">
        <v>0</v>
      </c>
      <c r="AI2243" s="295">
        <v>0</v>
      </c>
      <c r="AJ2243" s="295">
        <v>0</v>
      </c>
      <c r="AK2243" s="295">
        <v>0</v>
      </c>
      <c r="AL2243" s="295">
        <v>0</v>
      </c>
      <c r="AM2243" s="295">
        <v>0</v>
      </c>
      <c r="AN2243" s="295">
        <v>0</v>
      </c>
      <c r="AO2243" s="295">
        <v>0</v>
      </c>
      <c r="AP2243" s="295">
        <v>0</v>
      </c>
      <c r="AQ2243" s="295">
        <v>0</v>
      </c>
      <c r="AR2243" s="295">
        <v>0</v>
      </c>
      <c r="AS2243" s="295">
        <v>0</v>
      </c>
      <c r="AT2243" s="295">
        <f t="shared" ref="AT2243:AT2306" si="35">AQ2243-AR2243-AS2243+AP2243+AO2243+AN2243+AL2243+AI2243+AH2243+AG2243+AF2243+AA2243+W2243+V2243+Q2243+P2243+O2243+N2243-J2243</f>
        <v>0</v>
      </c>
      <c r="AU2243" s="295">
        <v>86653.25</v>
      </c>
      <c r="AV2243" s="295">
        <v>220446.9</v>
      </c>
      <c r="AW2243" s="296">
        <v>103</v>
      </c>
      <c r="AX2243" s="296">
        <v>300</v>
      </c>
      <c r="AY2243" s="295">
        <v>1017999.98</v>
      </c>
      <c r="AZ2243" s="295">
        <v>232031.84</v>
      </c>
      <c r="BA2243" s="294">
        <v>87.542241000000004</v>
      </c>
      <c r="BB2243" s="294">
        <v>84.342731966920994</v>
      </c>
      <c r="BC2243" s="294">
        <v>8.6</v>
      </c>
      <c r="BD2243" s="294"/>
      <c r="BE2243" s="293" t="s">
        <v>4204</v>
      </c>
      <c r="BF2243" s="291"/>
      <c r="BG2243" s="293" t="s">
        <v>326</v>
      </c>
      <c r="BH2243" s="293" t="s">
        <v>190</v>
      </c>
      <c r="BI2243" s="293" t="s">
        <v>879</v>
      </c>
      <c r="BJ2243" s="293" t="s">
        <v>4205</v>
      </c>
      <c r="BK2243" s="292" t="s">
        <v>175</v>
      </c>
      <c r="BL2243" s="294">
        <v>1750653.2574440001</v>
      </c>
      <c r="BM2243" s="292" t="s">
        <v>309</v>
      </c>
      <c r="BN2243" s="294"/>
      <c r="BO2243" s="297">
        <v>39191</v>
      </c>
      <c r="BP2243" s="297">
        <v>48323</v>
      </c>
      <c r="BQ2243" s="297" t="s">
        <v>950</v>
      </c>
      <c r="BR2243" s="297" t="s">
        <v>4766</v>
      </c>
      <c r="BS2243" s="297">
        <v>39191</v>
      </c>
      <c r="BT2243" s="297">
        <v>48323</v>
      </c>
      <c r="BU2243" s="294">
        <v>89564.79</v>
      </c>
      <c r="BV2243" s="294">
        <v>160.04</v>
      </c>
      <c r="BW2243" s="294">
        <v>0</v>
      </c>
    </row>
    <row r="2244" spans="1:75" s="289" customFormat="1" ht="18.2" customHeight="1" x14ac:dyDescent="0.15">
      <c r="A2244" s="298">
        <v>2242</v>
      </c>
      <c r="B2244" s="299" t="s">
        <v>305</v>
      </c>
      <c r="C2244" s="299" t="s">
        <v>306</v>
      </c>
      <c r="D2244" s="313">
        <v>45170</v>
      </c>
      <c r="E2244" s="300" t="s">
        <v>3285</v>
      </c>
      <c r="F2244" s="309">
        <v>0</v>
      </c>
      <c r="G2244" s="309">
        <v>1</v>
      </c>
      <c r="H2244" s="302">
        <v>12354.7</v>
      </c>
      <c r="I2244" s="302">
        <v>75.31</v>
      </c>
      <c r="J2244" s="302">
        <v>0</v>
      </c>
      <c r="K2244" s="302">
        <v>12430.01</v>
      </c>
      <c r="L2244" s="302">
        <v>75.900000000000006</v>
      </c>
      <c r="M2244" s="302">
        <v>0</v>
      </c>
      <c r="N2244" s="302">
        <v>75.31</v>
      </c>
      <c r="O2244" s="302">
        <v>75.900000000000006</v>
      </c>
      <c r="P2244" s="302">
        <v>0</v>
      </c>
      <c r="Q2244" s="302">
        <v>0</v>
      </c>
      <c r="R2244" s="302">
        <v>12278.8</v>
      </c>
      <c r="S2244" s="302">
        <v>98.4</v>
      </c>
      <c r="T2244" s="302">
        <v>97.81</v>
      </c>
      <c r="U2244" s="302">
        <v>0</v>
      </c>
      <c r="V2244" s="302">
        <v>98.4</v>
      </c>
      <c r="W2244" s="302">
        <v>97.81</v>
      </c>
      <c r="X2244" s="302">
        <v>0</v>
      </c>
      <c r="Y2244" s="302">
        <v>0</v>
      </c>
      <c r="Z2244" s="302">
        <v>0</v>
      </c>
      <c r="AA2244" s="302">
        <v>31.74</v>
      </c>
      <c r="AB2244" s="302">
        <v>0</v>
      </c>
      <c r="AC2244" s="302">
        <v>0</v>
      </c>
      <c r="AD2244" s="302">
        <v>0</v>
      </c>
      <c r="AE2244" s="302">
        <v>0</v>
      </c>
      <c r="AF2244" s="302">
        <v>-19.170000000000002</v>
      </c>
      <c r="AG2244" s="302">
        <v>10.27</v>
      </c>
      <c r="AH2244" s="302">
        <v>30.84</v>
      </c>
      <c r="AI2244" s="302">
        <v>31.74</v>
      </c>
      <c r="AJ2244" s="302">
        <v>0</v>
      </c>
      <c r="AK2244" s="302">
        <v>0</v>
      </c>
      <c r="AL2244" s="302">
        <v>43.6</v>
      </c>
      <c r="AM2244" s="302">
        <v>0</v>
      </c>
      <c r="AN2244" s="302">
        <v>10.27</v>
      </c>
      <c r="AO2244" s="302">
        <v>30</v>
      </c>
      <c r="AP2244" s="302">
        <v>504.86</v>
      </c>
      <c r="AQ2244" s="302">
        <v>0</v>
      </c>
      <c r="AR2244" s="302">
        <v>0</v>
      </c>
      <c r="AS2244" s="302">
        <v>0</v>
      </c>
      <c r="AT2244" s="295">
        <f t="shared" si="35"/>
        <v>1021.5699999999999</v>
      </c>
      <c r="AU2244" s="302">
        <v>0</v>
      </c>
      <c r="AV2244" s="302">
        <v>0</v>
      </c>
      <c r="AW2244" s="303">
        <v>104</v>
      </c>
      <c r="AX2244" s="303">
        <v>300</v>
      </c>
      <c r="AY2244" s="302">
        <v>248499.98</v>
      </c>
      <c r="AZ2244" s="302">
        <v>19882.11</v>
      </c>
      <c r="BA2244" s="301">
        <v>30.688282999999998</v>
      </c>
      <c r="BB2244" s="301">
        <v>18.9524798575403</v>
      </c>
      <c r="BC2244" s="301">
        <v>9.5</v>
      </c>
      <c r="BD2244" s="301"/>
      <c r="BE2244" s="300" t="s">
        <v>4204</v>
      </c>
      <c r="BF2244" s="298"/>
      <c r="BG2244" s="300" t="s">
        <v>317</v>
      </c>
      <c r="BH2244" s="300" t="s">
        <v>318</v>
      </c>
      <c r="BI2244" s="300" t="s">
        <v>498</v>
      </c>
      <c r="BJ2244" s="300" t="s">
        <v>103</v>
      </c>
      <c r="BK2244" s="299" t="s">
        <v>175</v>
      </c>
      <c r="BL2244" s="301">
        <v>96156.461564800004</v>
      </c>
      <c r="BM2244" s="299" t="s">
        <v>309</v>
      </c>
      <c r="BN2244" s="301"/>
      <c r="BO2244" s="304">
        <v>39212</v>
      </c>
      <c r="BP2244" s="304">
        <v>48344</v>
      </c>
      <c r="BQ2244" s="297" t="s">
        <v>929</v>
      </c>
      <c r="BR2244" s="297" t="s">
        <v>4777</v>
      </c>
      <c r="BS2244" s="297">
        <v>39212</v>
      </c>
      <c r="BT2244" s="297">
        <v>48344</v>
      </c>
      <c r="BU2244" s="301">
        <v>0</v>
      </c>
      <c r="BV2244" s="301">
        <v>31.74</v>
      </c>
      <c r="BW2244" s="301">
        <v>0</v>
      </c>
    </row>
    <row r="2245" spans="1:75" s="289" customFormat="1" ht="18.2" customHeight="1" x14ac:dyDescent="0.15">
      <c r="A2245" s="291">
        <v>2243</v>
      </c>
      <c r="B2245" s="292" t="s">
        <v>305</v>
      </c>
      <c r="C2245" s="292" t="s">
        <v>306</v>
      </c>
      <c r="D2245" s="312">
        <v>45170</v>
      </c>
      <c r="E2245" s="293" t="s">
        <v>3286</v>
      </c>
      <c r="F2245" s="308">
        <v>0</v>
      </c>
      <c r="G2245" s="308">
        <v>0</v>
      </c>
      <c r="H2245" s="295">
        <v>31133.72</v>
      </c>
      <c r="I2245" s="295">
        <v>0</v>
      </c>
      <c r="J2245" s="295">
        <v>0</v>
      </c>
      <c r="K2245" s="295">
        <v>31133.72</v>
      </c>
      <c r="L2245" s="295">
        <v>202.54</v>
      </c>
      <c r="M2245" s="295">
        <v>0</v>
      </c>
      <c r="N2245" s="295">
        <v>0</v>
      </c>
      <c r="O2245" s="295">
        <v>202.54</v>
      </c>
      <c r="P2245" s="295">
        <v>0</v>
      </c>
      <c r="Q2245" s="295">
        <v>0</v>
      </c>
      <c r="R2245" s="295">
        <v>30931.18</v>
      </c>
      <c r="S2245" s="295">
        <v>0</v>
      </c>
      <c r="T2245" s="295">
        <v>223.12</v>
      </c>
      <c r="U2245" s="295">
        <v>0</v>
      </c>
      <c r="V2245" s="295">
        <v>0</v>
      </c>
      <c r="W2245" s="295">
        <v>223.12</v>
      </c>
      <c r="X2245" s="295">
        <v>0</v>
      </c>
      <c r="Y2245" s="295">
        <v>0</v>
      </c>
      <c r="Z2245" s="295">
        <v>0</v>
      </c>
      <c r="AA2245" s="295">
        <v>36.15</v>
      </c>
      <c r="AB2245" s="295">
        <v>0</v>
      </c>
      <c r="AC2245" s="295">
        <v>0</v>
      </c>
      <c r="AD2245" s="295">
        <v>0</v>
      </c>
      <c r="AE2245" s="295">
        <v>0</v>
      </c>
      <c r="AF2245" s="295">
        <v>-22.06</v>
      </c>
      <c r="AG2245" s="295">
        <v>23.09</v>
      </c>
      <c r="AH2245" s="295">
        <v>66.680000000000007</v>
      </c>
      <c r="AI2245" s="295">
        <v>0</v>
      </c>
      <c r="AJ2245" s="295">
        <v>0</v>
      </c>
      <c r="AK2245" s="295">
        <v>0</v>
      </c>
      <c r="AL2245" s="295">
        <v>0</v>
      </c>
      <c r="AM2245" s="295">
        <v>0</v>
      </c>
      <c r="AN2245" s="295">
        <v>0</v>
      </c>
      <c r="AO2245" s="295">
        <v>0</v>
      </c>
      <c r="AP2245" s="295">
        <v>8.6999999999999993</v>
      </c>
      <c r="AQ2245" s="295">
        <v>0</v>
      </c>
      <c r="AR2245" s="295">
        <v>1.9</v>
      </c>
      <c r="AS2245" s="295">
        <v>0</v>
      </c>
      <c r="AT2245" s="295">
        <f t="shared" si="35"/>
        <v>536.31999999999994</v>
      </c>
      <c r="AU2245" s="295">
        <v>0</v>
      </c>
      <c r="AV2245" s="295">
        <v>0</v>
      </c>
      <c r="AW2245" s="296">
        <v>103</v>
      </c>
      <c r="AX2245" s="296">
        <v>300</v>
      </c>
      <c r="AY2245" s="295">
        <v>275200.02</v>
      </c>
      <c r="AZ2245" s="295">
        <v>52423.040000000001</v>
      </c>
      <c r="BA2245" s="294">
        <v>73.172234000000003</v>
      </c>
      <c r="BB2245" s="294">
        <v>43.173832361803498</v>
      </c>
      <c r="BC2245" s="294">
        <v>8.6</v>
      </c>
      <c r="BD2245" s="294"/>
      <c r="BE2245" s="293" t="s">
        <v>4204</v>
      </c>
      <c r="BF2245" s="291"/>
      <c r="BG2245" s="293" t="s">
        <v>312</v>
      </c>
      <c r="BH2245" s="293" t="s">
        <v>226</v>
      </c>
      <c r="BI2245" s="293" t="s">
        <v>347</v>
      </c>
      <c r="BJ2245" s="293" t="s">
        <v>103</v>
      </c>
      <c r="BK2245" s="292" t="s">
        <v>175</v>
      </c>
      <c r="BL2245" s="294">
        <v>242225.03997328001</v>
      </c>
      <c r="BM2245" s="292" t="s">
        <v>309</v>
      </c>
      <c r="BN2245" s="294"/>
      <c r="BO2245" s="297">
        <v>39192</v>
      </c>
      <c r="BP2245" s="297">
        <v>48324</v>
      </c>
      <c r="BQ2245" s="297" t="s">
        <v>4757</v>
      </c>
      <c r="BR2245" s="297" t="s">
        <v>4764</v>
      </c>
      <c r="BS2245" s="297">
        <v>39192</v>
      </c>
      <c r="BT2245" s="297">
        <v>48324</v>
      </c>
      <c r="BU2245" s="294">
        <v>0</v>
      </c>
      <c r="BV2245" s="294">
        <v>36.15</v>
      </c>
      <c r="BW2245" s="294">
        <v>0</v>
      </c>
    </row>
    <row r="2246" spans="1:75" s="289" customFormat="1" ht="18.2" customHeight="1" x14ac:dyDescent="0.15">
      <c r="A2246" s="298">
        <v>2244</v>
      </c>
      <c r="B2246" s="299" t="s">
        <v>305</v>
      </c>
      <c r="C2246" s="299" t="s">
        <v>306</v>
      </c>
      <c r="D2246" s="313">
        <v>45170</v>
      </c>
      <c r="E2246" s="300" t="s">
        <v>3287</v>
      </c>
      <c r="F2246" s="309">
        <v>131</v>
      </c>
      <c r="G2246" s="309">
        <v>130</v>
      </c>
      <c r="H2246" s="302">
        <v>50889.2</v>
      </c>
      <c r="I2246" s="302">
        <v>27118.41</v>
      </c>
      <c r="J2246" s="302">
        <v>0</v>
      </c>
      <c r="K2246" s="302">
        <v>78007.61</v>
      </c>
      <c r="L2246" s="302">
        <v>322.22000000000003</v>
      </c>
      <c r="M2246" s="302">
        <v>0</v>
      </c>
      <c r="N2246" s="302">
        <v>0</v>
      </c>
      <c r="O2246" s="302">
        <v>0</v>
      </c>
      <c r="P2246" s="302">
        <v>0</v>
      </c>
      <c r="Q2246" s="302">
        <v>0</v>
      </c>
      <c r="R2246" s="302">
        <v>78007.61</v>
      </c>
      <c r="S2246" s="302">
        <v>61548.95</v>
      </c>
      <c r="T2246" s="302">
        <v>364.71</v>
      </c>
      <c r="U2246" s="302">
        <v>0</v>
      </c>
      <c r="V2246" s="302">
        <v>0</v>
      </c>
      <c r="W2246" s="302">
        <v>0</v>
      </c>
      <c r="X2246" s="302">
        <v>0</v>
      </c>
      <c r="Y2246" s="302">
        <v>0</v>
      </c>
      <c r="Z2246" s="302">
        <v>61913.66</v>
      </c>
      <c r="AA2246" s="302">
        <v>0</v>
      </c>
      <c r="AB2246" s="302">
        <v>0</v>
      </c>
      <c r="AC2246" s="302">
        <v>0</v>
      </c>
      <c r="AD2246" s="302">
        <v>0</v>
      </c>
      <c r="AE2246" s="302">
        <v>0</v>
      </c>
      <c r="AF2246" s="302">
        <v>0</v>
      </c>
      <c r="AG2246" s="302">
        <v>0</v>
      </c>
      <c r="AH2246" s="302">
        <v>0</v>
      </c>
      <c r="AI2246" s="302">
        <v>0</v>
      </c>
      <c r="AJ2246" s="302">
        <v>0</v>
      </c>
      <c r="AK2246" s="302">
        <v>0</v>
      </c>
      <c r="AL2246" s="302">
        <v>0</v>
      </c>
      <c r="AM2246" s="302">
        <v>0</v>
      </c>
      <c r="AN2246" s="302">
        <v>0</v>
      </c>
      <c r="AO2246" s="302">
        <v>0</v>
      </c>
      <c r="AP2246" s="302">
        <v>0</v>
      </c>
      <c r="AQ2246" s="302">
        <v>0</v>
      </c>
      <c r="AR2246" s="302">
        <v>0</v>
      </c>
      <c r="AS2246" s="302">
        <v>0</v>
      </c>
      <c r="AT2246" s="295">
        <f t="shared" si="35"/>
        <v>0</v>
      </c>
      <c r="AU2246" s="302">
        <v>27440.63</v>
      </c>
      <c r="AV2246" s="302">
        <v>61913.66</v>
      </c>
      <c r="AW2246" s="303">
        <v>105</v>
      </c>
      <c r="AX2246" s="303">
        <v>300</v>
      </c>
      <c r="AY2246" s="302">
        <v>359999.99</v>
      </c>
      <c r="AZ2246" s="302">
        <v>84600</v>
      </c>
      <c r="BA2246" s="301">
        <v>89.744057999999995</v>
      </c>
      <c r="BB2246" s="301">
        <v>82.750821232640405</v>
      </c>
      <c r="BC2246" s="301">
        <v>8.6</v>
      </c>
      <c r="BD2246" s="301"/>
      <c r="BE2246" s="300" t="s">
        <v>4204</v>
      </c>
      <c r="BF2246" s="298"/>
      <c r="BG2246" s="300" t="s">
        <v>312</v>
      </c>
      <c r="BH2246" s="300" t="s">
        <v>479</v>
      </c>
      <c r="BI2246" s="300" t="s">
        <v>535</v>
      </c>
      <c r="BJ2246" s="300" t="s">
        <v>4205</v>
      </c>
      <c r="BK2246" s="299" t="s">
        <v>175</v>
      </c>
      <c r="BL2246" s="301">
        <v>610885.08264055999</v>
      </c>
      <c r="BM2246" s="299" t="s">
        <v>309</v>
      </c>
      <c r="BN2246" s="301"/>
      <c r="BO2246" s="304">
        <v>39263</v>
      </c>
      <c r="BP2246" s="304">
        <v>48395</v>
      </c>
      <c r="BQ2246" s="297" t="s">
        <v>961</v>
      </c>
      <c r="BR2246" s="297" t="s">
        <v>4773</v>
      </c>
      <c r="BS2246" s="297">
        <v>39263</v>
      </c>
      <c r="BT2246" s="297">
        <v>48395</v>
      </c>
      <c r="BU2246" s="301">
        <v>26009.1</v>
      </c>
      <c r="BV2246" s="301">
        <v>58.35</v>
      </c>
      <c r="BW2246" s="301">
        <v>0</v>
      </c>
    </row>
    <row r="2247" spans="1:75" s="289" customFormat="1" ht="18.2" customHeight="1" x14ac:dyDescent="0.15">
      <c r="A2247" s="291">
        <v>2245</v>
      </c>
      <c r="B2247" s="292" t="s">
        <v>305</v>
      </c>
      <c r="C2247" s="292" t="s">
        <v>306</v>
      </c>
      <c r="D2247" s="312">
        <v>45170</v>
      </c>
      <c r="E2247" s="293" t="s">
        <v>3288</v>
      </c>
      <c r="F2247" s="308">
        <v>19</v>
      </c>
      <c r="G2247" s="308">
        <v>19</v>
      </c>
      <c r="H2247" s="295">
        <v>0</v>
      </c>
      <c r="I2247" s="295">
        <v>4796.92</v>
      </c>
      <c r="J2247" s="295">
        <v>0</v>
      </c>
      <c r="K2247" s="295">
        <v>4796.92</v>
      </c>
      <c r="L2247" s="295">
        <v>0</v>
      </c>
      <c r="M2247" s="295">
        <v>0</v>
      </c>
      <c r="N2247" s="295">
        <v>0</v>
      </c>
      <c r="O2247" s="295">
        <v>0</v>
      </c>
      <c r="P2247" s="295">
        <v>0</v>
      </c>
      <c r="Q2247" s="295">
        <v>0</v>
      </c>
      <c r="R2247" s="295">
        <v>4796.92</v>
      </c>
      <c r="S2247" s="295">
        <v>388.05</v>
      </c>
      <c r="T2247" s="295">
        <v>0</v>
      </c>
      <c r="U2247" s="295">
        <v>0</v>
      </c>
      <c r="V2247" s="295">
        <v>0</v>
      </c>
      <c r="W2247" s="295">
        <v>0</v>
      </c>
      <c r="X2247" s="295">
        <v>0</v>
      </c>
      <c r="Y2247" s="295">
        <v>0</v>
      </c>
      <c r="Z2247" s="295">
        <v>388.05</v>
      </c>
      <c r="AA2247" s="295">
        <v>0</v>
      </c>
      <c r="AB2247" s="295">
        <v>0</v>
      </c>
      <c r="AC2247" s="295">
        <v>0</v>
      </c>
      <c r="AD2247" s="295">
        <v>0</v>
      </c>
      <c r="AE2247" s="295">
        <v>0</v>
      </c>
      <c r="AF2247" s="295">
        <v>0</v>
      </c>
      <c r="AG2247" s="295">
        <v>0</v>
      </c>
      <c r="AH2247" s="295">
        <v>0</v>
      </c>
      <c r="AI2247" s="295">
        <v>0</v>
      </c>
      <c r="AJ2247" s="295">
        <v>0</v>
      </c>
      <c r="AK2247" s="295">
        <v>0</v>
      </c>
      <c r="AL2247" s="295">
        <v>0</v>
      </c>
      <c r="AM2247" s="295">
        <v>0</v>
      </c>
      <c r="AN2247" s="295">
        <v>0</v>
      </c>
      <c r="AO2247" s="295">
        <v>0</v>
      </c>
      <c r="AP2247" s="295">
        <v>0</v>
      </c>
      <c r="AQ2247" s="295">
        <v>0</v>
      </c>
      <c r="AR2247" s="295">
        <v>0</v>
      </c>
      <c r="AS2247" s="295">
        <v>0</v>
      </c>
      <c r="AT2247" s="295">
        <f t="shared" si="35"/>
        <v>0</v>
      </c>
      <c r="AU2247" s="295">
        <v>4796.92</v>
      </c>
      <c r="AV2247" s="295">
        <v>388.05</v>
      </c>
      <c r="AW2247" s="296">
        <v>0</v>
      </c>
      <c r="AX2247" s="296">
        <v>60</v>
      </c>
      <c r="AY2247" s="295">
        <v>256999.98</v>
      </c>
      <c r="AZ2247" s="295">
        <v>12997.52</v>
      </c>
      <c r="BA2247" s="294">
        <v>19.414569</v>
      </c>
      <c r="BB2247" s="294">
        <v>7.1652233908838001</v>
      </c>
      <c r="BC2247" s="294">
        <v>9.5</v>
      </c>
      <c r="BD2247" s="294"/>
      <c r="BE2247" s="293" t="s">
        <v>4204</v>
      </c>
      <c r="BF2247" s="291"/>
      <c r="BG2247" s="293" t="s">
        <v>358</v>
      </c>
      <c r="BH2247" s="293" t="s">
        <v>182</v>
      </c>
      <c r="BI2247" s="293" t="s">
        <v>548</v>
      </c>
      <c r="BJ2247" s="293" t="s">
        <v>4205</v>
      </c>
      <c r="BK2247" s="292" t="s">
        <v>175</v>
      </c>
      <c r="BL2247" s="294">
        <v>37565.141024320001</v>
      </c>
      <c r="BM2247" s="292" t="s">
        <v>309</v>
      </c>
      <c r="BN2247" s="294"/>
      <c r="BO2247" s="297">
        <v>39206</v>
      </c>
      <c r="BP2247" s="297">
        <v>41033</v>
      </c>
      <c r="BQ2247" s="297" t="s">
        <v>929</v>
      </c>
      <c r="BR2247" s="297" t="s">
        <v>4777</v>
      </c>
      <c r="BS2247" s="297">
        <v>39206</v>
      </c>
      <c r="BT2247" s="297">
        <v>41033</v>
      </c>
      <c r="BU2247" s="294">
        <v>883.85</v>
      </c>
      <c r="BV2247" s="294">
        <v>0</v>
      </c>
      <c r="BW2247" s="294">
        <v>0</v>
      </c>
    </row>
    <row r="2248" spans="1:75" s="289" customFormat="1" ht="18.2" customHeight="1" x14ac:dyDescent="0.15">
      <c r="A2248" s="298">
        <v>2246</v>
      </c>
      <c r="B2248" s="299" t="s">
        <v>305</v>
      </c>
      <c r="C2248" s="299" t="s">
        <v>306</v>
      </c>
      <c r="D2248" s="313">
        <v>45170</v>
      </c>
      <c r="E2248" s="300" t="s">
        <v>3289</v>
      </c>
      <c r="F2248" s="309">
        <v>54</v>
      </c>
      <c r="G2248" s="309">
        <v>54</v>
      </c>
      <c r="H2248" s="302">
        <v>0</v>
      </c>
      <c r="I2248" s="302">
        <v>41047.120000000003</v>
      </c>
      <c r="J2248" s="302">
        <v>0</v>
      </c>
      <c r="K2248" s="302">
        <v>41047.120000000003</v>
      </c>
      <c r="L2248" s="302">
        <v>0</v>
      </c>
      <c r="M2248" s="302">
        <v>0</v>
      </c>
      <c r="N2248" s="302">
        <v>0</v>
      </c>
      <c r="O2248" s="302">
        <v>0</v>
      </c>
      <c r="P2248" s="302">
        <v>0</v>
      </c>
      <c r="Q2248" s="302">
        <v>0</v>
      </c>
      <c r="R2248" s="302">
        <v>41047.120000000003</v>
      </c>
      <c r="S2248" s="302">
        <v>8383.23</v>
      </c>
      <c r="T2248" s="302">
        <v>0</v>
      </c>
      <c r="U2248" s="302">
        <v>0</v>
      </c>
      <c r="V2248" s="302">
        <v>0</v>
      </c>
      <c r="W2248" s="302">
        <v>0</v>
      </c>
      <c r="X2248" s="302">
        <v>0</v>
      </c>
      <c r="Y2248" s="302">
        <v>0</v>
      </c>
      <c r="Z2248" s="302">
        <v>8383.23</v>
      </c>
      <c r="AA2248" s="302">
        <v>0</v>
      </c>
      <c r="AB2248" s="302">
        <v>0</v>
      </c>
      <c r="AC2248" s="302">
        <v>0</v>
      </c>
      <c r="AD2248" s="302">
        <v>0</v>
      </c>
      <c r="AE2248" s="302">
        <v>0</v>
      </c>
      <c r="AF2248" s="302">
        <v>0</v>
      </c>
      <c r="AG2248" s="302">
        <v>0</v>
      </c>
      <c r="AH2248" s="302">
        <v>0</v>
      </c>
      <c r="AI2248" s="302">
        <v>0</v>
      </c>
      <c r="AJ2248" s="302">
        <v>0</v>
      </c>
      <c r="AK2248" s="302">
        <v>0</v>
      </c>
      <c r="AL2248" s="302">
        <v>0</v>
      </c>
      <c r="AM2248" s="302">
        <v>0</v>
      </c>
      <c r="AN2248" s="302">
        <v>0</v>
      </c>
      <c r="AO2248" s="302">
        <v>0</v>
      </c>
      <c r="AP2248" s="302">
        <v>0</v>
      </c>
      <c r="AQ2248" s="302">
        <v>0</v>
      </c>
      <c r="AR2248" s="302">
        <v>0</v>
      </c>
      <c r="AS2248" s="302">
        <v>0</v>
      </c>
      <c r="AT2248" s="295">
        <f t="shared" si="35"/>
        <v>0</v>
      </c>
      <c r="AU2248" s="302">
        <v>41047.120000000003</v>
      </c>
      <c r="AV2248" s="302">
        <v>8383.23</v>
      </c>
      <c r="AW2248" s="303">
        <v>193</v>
      </c>
      <c r="AX2248" s="303">
        <v>300</v>
      </c>
      <c r="AY2248" s="302">
        <v>489999.99</v>
      </c>
      <c r="AZ2248" s="302">
        <v>114734.1</v>
      </c>
      <c r="BA2248" s="301">
        <v>89.988673000000006</v>
      </c>
      <c r="BB2248" s="301">
        <v>32.194228736459003</v>
      </c>
      <c r="BC2248" s="301">
        <v>8.6</v>
      </c>
      <c r="BD2248" s="301"/>
      <c r="BE2248" s="300" t="s">
        <v>4204</v>
      </c>
      <c r="BF2248" s="298"/>
      <c r="BG2248" s="300" t="s">
        <v>351</v>
      </c>
      <c r="BH2248" s="300" t="s">
        <v>370</v>
      </c>
      <c r="BI2248" s="300" t="s">
        <v>371</v>
      </c>
      <c r="BJ2248" s="300" t="s">
        <v>4205</v>
      </c>
      <c r="BK2248" s="299" t="s">
        <v>175</v>
      </c>
      <c r="BL2248" s="301">
        <v>321443.93724351999</v>
      </c>
      <c r="BM2248" s="299" t="s">
        <v>309</v>
      </c>
      <c r="BN2248" s="301"/>
      <c r="BO2248" s="304">
        <v>39196</v>
      </c>
      <c r="BP2248" s="304">
        <v>48328</v>
      </c>
      <c r="BQ2248" s="297" t="s">
        <v>4147</v>
      </c>
      <c r="BR2248" s="297" t="s">
        <v>4788</v>
      </c>
      <c r="BS2248" s="297">
        <v>39196</v>
      </c>
      <c r="BT2248" s="297">
        <v>48328</v>
      </c>
      <c r="BU2248" s="301">
        <v>14379.91</v>
      </c>
      <c r="BV2248" s="301">
        <v>0</v>
      </c>
      <c r="BW2248" s="301">
        <v>0</v>
      </c>
    </row>
    <row r="2249" spans="1:75" s="289" customFormat="1" ht="18.2" customHeight="1" x14ac:dyDescent="0.15">
      <c r="A2249" s="291">
        <v>2247</v>
      </c>
      <c r="B2249" s="292" t="s">
        <v>305</v>
      </c>
      <c r="C2249" s="292" t="s">
        <v>306</v>
      </c>
      <c r="D2249" s="312">
        <v>45170</v>
      </c>
      <c r="E2249" s="293" t="s">
        <v>3290</v>
      </c>
      <c r="F2249" s="308">
        <v>89</v>
      </c>
      <c r="G2249" s="308">
        <v>88</v>
      </c>
      <c r="H2249" s="295">
        <v>27048.09</v>
      </c>
      <c r="I2249" s="295">
        <v>34182.14</v>
      </c>
      <c r="J2249" s="295">
        <v>0</v>
      </c>
      <c r="K2249" s="295">
        <v>61230.23</v>
      </c>
      <c r="L2249" s="295">
        <v>525.05999999999995</v>
      </c>
      <c r="M2249" s="295">
        <v>0</v>
      </c>
      <c r="N2249" s="295">
        <v>0</v>
      </c>
      <c r="O2249" s="295">
        <v>0</v>
      </c>
      <c r="P2249" s="295">
        <v>0</v>
      </c>
      <c r="Q2249" s="295">
        <v>0</v>
      </c>
      <c r="R2249" s="295">
        <v>61230.23</v>
      </c>
      <c r="S2249" s="295">
        <v>29081.06</v>
      </c>
      <c r="T2249" s="295">
        <v>193.84</v>
      </c>
      <c r="U2249" s="295">
        <v>0</v>
      </c>
      <c r="V2249" s="295">
        <v>0</v>
      </c>
      <c r="W2249" s="295">
        <v>0</v>
      </c>
      <c r="X2249" s="295">
        <v>0</v>
      </c>
      <c r="Y2249" s="295">
        <v>0</v>
      </c>
      <c r="Z2249" s="295">
        <v>29274.9</v>
      </c>
      <c r="AA2249" s="295">
        <v>0</v>
      </c>
      <c r="AB2249" s="295">
        <v>0</v>
      </c>
      <c r="AC2249" s="295">
        <v>0</v>
      </c>
      <c r="AD2249" s="295">
        <v>0</v>
      </c>
      <c r="AE2249" s="295">
        <v>0</v>
      </c>
      <c r="AF2249" s="295">
        <v>0</v>
      </c>
      <c r="AG2249" s="295">
        <v>0</v>
      </c>
      <c r="AH2249" s="295">
        <v>0</v>
      </c>
      <c r="AI2249" s="295">
        <v>0</v>
      </c>
      <c r="AJ2249" s="295">
        <v>0</v>
      </c>
      <c r="AK2249" s="295">
        <v>0</v>
      </c>
      <c r="AL2249" s="295">
        <v>0</v>
      </c>
      <c r="AM2249" s="295">
        <v>0</v>
      </c>
      <c r="AN2249" s="295">
        <v>0</v>
      </c>
      <c r="AO2249" s="295">
        <v>0</v>
      </c>
      <c r="AP2249" s="295">
        <v>0</v>
      </c>
      <c r="AQ2249" s="295">
        <v>0</v>
      </c>
      <c r="AR2249" s="295">
        <v>0</v>
      </c>
      <c r="AS2249" s="295">
        <v>0</v>
      </c>
      <c r="AT2249" s="295">
        <f t="shared" si="35"/>
        <v>0</v>
      </c>
      <c r="AU2249" s="295">
        <v>34707.199999999997</v>
      </c>
      <c r="AV2249" s="295">
        <v>29274.9</v>
      </c>
      <c r="AW2249" s="296">
        <v>43</v>
      </c>
      <c r="AX2249" s="296">
        <v>240</v>
      </c>
      <c r="AY2249" s="295">
        <v>374000</v>
      </c>
      <c r="AZ2249" s="295">
        <v>82238.850000000006</v>
      </c>
      <c r="BA2249" s="294">
        <v>84.465235000000007</v>
      </c>
      <c r="BB2249" s="294">
        <v>62.887865845084796</v>
      </c>
      <c r="BC2249" s="294">
        <v>8.6</v>
      </c>
      <c r="BD2249" s="294"/>
      <c r="BE2249" s="293" t="s">
        <v>4204</v>
      </c>
      <c r="BF2249" s="291"/>
      <c r="BG2249" s="293" t="s">
        <v>312</v>
      </c>
      <c r="BH2249" s="293" t="s">
        <v>365</v>
      </c>
      <c r="BI2249" s="293" t="s">
        <v>366</v>
      </c>
      <c r="BJ2249" s="293" t="s">
        <v>4205</v>
      </c>
      <c r="BK2249" s="292" t="s">
        <v>175</v>
      </c>
      <c r="BL2249" s="294">
        <v>479499.80923208001</v>
      </c>
      <c r="BM2249" s="292" t="s">
        <v>309</v>
      </c>
      <c r="BN2249" s="294"/>
      <c r="BO2249" s="297">
        <v>39192</v>
      </c>
      <c r="BP2249" s="297">
        <v>46497</v>
      </c>
      <c r="BQ2249" s="297" t="s">
        <v>961</v>
      </c>
      <c r="BR2249" s="297" t="s">
        <v>4773</v>
      </c>
      <c r="BS2249" s="297">
        <v>39192</v>
      </c>
      <c r="BT2249" s="297">
        <v>46497</v>
      </c>
      <c r="BU2249" s="294">
        <v>16859.27</v>
      </c>
      <c r="BV2249" s="294">
        <v>53.44</v>
      </c>
      <c r="BW2249" s="294">
        <v>0</v>
      </c>
    </row>
    <row r="2250" spans="1:75" s="289" customFormat="1" ht="18.2" customHeight="1" x14ac:dyDescent="0.15">
      <c r="A2250" s="298">
        <v>2248</v>
      </c>
      <c r="B2250" s="299" t="s">
        <v>305</v>
      </c>
      <c r="C2250" s="299" t="s">
        <v>306</v>
      </c>
      <c r="D2250" s="313">
        <v>45170</v>
      </c>
      <c r="E2250" s="300" t="s">
        <v>3291</v>
      </c>
      <c r="F2250" s="309">
        <v>0</v>
      </c>
      <c r="G2250" s="309">
        <v>0</v>
      </c>
      <c r="H2250" s="302">
        <v>128849.84</v>
      </c>
      <c r="I2250" s="302">
        <v>0</v>
      </c>
      <c r="J2250" s="302">
        <v>0</v>
      </c>
      <c r="K2250" s="302">
        <v>128849.84</v>
      </c>
      <c r="L2250" s="302">
        <v>827.01</v>
      </c>
      <c r="M2250" s="302">
        <v>0</v>
      </c>
      <c r="N2250" s="302">
        <v>0</v>
      </c>
      <c r="O2250" s="302">
        <v>827.01</v>
      </c>
      <c r="P2250" s="302">
        <v>0</v>
      </c>
      <c r="Q2250" s="302">
        <v>0</v>
      </c>
      <c r="R2250" s="302">
        <v>128022.83</v>
      </c>
      <c r="S2250" s="302">
        <v>0</v>
      </c>
      <c r="T2250" s="302">
        <v>923.42</v>
      </c>
      <c r="U2250" s="302">
        <v>0</v>
      </c>
      <c r="V2250" s="302">
        <v>0</v>
      </c>
      <c r="W2250" s="302">
        <v>923.42</v>
      </c>
      <c r="X2250" s="302">
        <v>0</v>
      </c>
      <c r="Y2250" s="302">
        <v>0</v>
      </c>
      <c r="Z2250" s="302">
        <v>0</v>
      </c>
      <c r="AA2250" s="302">
        <v>148.69</v>
      </c>
      <c r="AB2250" s="302">
        <v>0</v>
      </c>
      <c r="AC2250" s="302">
        <v>0</v>
      </c>
      <c r="AD2250" s="302">
        <v>0</v>
      </c>
      <c r="AE2250" s="302">
        <v>0</v>
      </c>
      <c r="AF2250" s="302">
        <v>-91.73</v>
      </c>
      <c r="AG2250" s="302">
        <v>94.96</v>
      </c>
      <c r="AH2250" s="302">
        <v>269.64999999999998</v>
      </c>
      <c r="AI2250" s="302">
        <v>0</v>
      </c>
      <c r="AJ2250" s="302">
        <v>0</v>
      </c>
      <c r="AK2250" s="302">
        <v>0</v>
      </c>
      <c r="AL2250" s="302">
        <v>0</v>
      </c>
      <c r="AM2250" s="302">
        <v>0</v>
      </c>
      <c r="AN2250" s="302">
        <v>0</v>
      </c>
      <c r="AO2250" s="302">
        <v>0</v>
      </c>
      <c r="AP2250" s="302">
        <v>2171.9499999999998</v>
      </c>
      <c r="AQ2250" s="302">
        <v>0</v>
      </c>
      <c r="AR2250" s="302">
        <v>2171.9699999999998</v>
      </c>
      <c r="AS2250" s="302">
        <v>0</v>
      </c>
      <c r="AT2250" s="295">
        <f t="shared" si="35"/>
        <v>2171.9799999999996</v>
      </c>
      <c r="AU2250" s="302">
        <v>0</v>
      </c>
      <c r="AV2250" s="302">
        <v>0</v>
      </c>
      <c r="AW2250" s="303">
        <v>104</v>
      </c>
      <c r="AX2250" s="303">
        <v>300</v>
      </c>
      <c r="AY2250" s="302">
        <v>1010999.99</v>
      </c>
      <c r="AZ2250" s="302">
        <v>215575.89</v>
      </c>
      <c r="BA2250" s="301">
        <v>81.810091</v>
      </c>
      <c r="BB2250" s="301">
        <v>48.584094317678698</v>
      </c>
      <c r="BC2250" s="301">
        <v>8.6</v>
      </c>
      <c r="BD2250" s="301"/>
      <c r="BE2250" s="300" t="s">
        <v>4204</v>
      </c>
      <c r="BF2250" s="298"/>
      <c r="BG2250" s="300" t="s">
        <v>349</v>
      </c>
      <c r="BH2250" s="300" t="s">
        <v>185</v>
      </c>
      <c r="BI2250" s="300" t="s">
        <v>876</v>
      </c>
      <c r="BJ2250" s="300" t="s">
        <v>103</v>
      </c>
      <c r="BK2250" s="299" t="s">
        <v>175</v>
      </c>
      <c r="BL2250" s="301">
        <v>1002559.07192168</v>
      </c>
      <c r="BM2250" s="299" t="s">
        <v>309</v>
      </c>
      <c r="BN2250" s="301"/>
      <c r="BO2250" s="304">
        <v>39210</v>
      </c>
      <c r="BP2250" s="304">
        <v>48342</v>
      </c>
      <c r="BQ2250" s="297" t="s">
        <v>4757</v>
      </c>
      <c r="BR2250" s="297" t="s">
        <v>4764</v>
      </c>
      <c r="BS2250" s="297">
        <v>39210</v>
      </c>
      <c r="BT2250" s="297">
        <v>48342</v>
      </c>
      <c r="BU2250" s="301">
        <v>0</v>
      </c>
      <c r="BV2250" s="301">
        <v>148.69</v>
      </c>
      <c r="BW2250" s="301">
        <v>0</v>
      </c>
    </row>
    <row r="2251" spans="1:75" s="289" customFormat="1" ht="18.2" customHeight="1" x14ac:dyDescent="0.15">
      <c r="A2251" s="291">
        <v>2249</v>
      </c>
      <c r="B2251" s="292" t="s">
        <v>305</v>
      </c>
      <c r="C2251" s="292" t="s">
        <v>306</v>
      </c>
      <c r="D2251" s="312">
        <v>45170</v>
      </c>
      <c r="E2251" s="293" t="s">
        <v>3292</v>
      </c>
      <c r="F2251" s="308">
        <v>154</v>
      </c>
      <c r="G2251" s="308">
        <v>153</v>
      </c>
      <c r="H2251" s="295">
        <v>54839.48</v>
      </c>
      <c r="I2251" s="295">
        <v>33089.89</v>
      </c>
      <c r="J2251" s="295">
        <v>0</v>
      </c>
      <c r="K2251" s="295">
        <v>87929.37</v>
      </c>
      <c r="L2251" s="295">
        <v>356.79</v>
      </c>
      <c r="M2251" s="295">
        <v>0</v>
      </c>
      <c r="N2251" s="295">
        <v>0</v>
      </c>
      <c r="O2251" s="295">
        <v>0</v>
      </c>
      <c r="P2251" s="295">
        <v>0</v>
      </c>
      <c r="Q2251" s="295">
        <v>0</v>
      </c>
      <c r="R2251" s="295">
        <v>87929.37</v>
      </c>
      <c r="S2251" s="295">
        <v>81024.570000000007</v>
      </c>
      <c r="T2251" s="295">
        <v>393.02</v>
      </c>
      <c r="U2251" s="295">
        <v>0</v>
      </c>
      <c r="V2251" s="295">
        <v>0</v>
      </c>
      <c r="W2251" s="295">
        <v>0</v>
      </c>
      <c r="X2251" s="295">
        <v>0</v>
      </c>
      <c r="Y2251" s="295">
        <v>0</v>
      </c>
      <c r="Z2251" s="295">
        <v>81417.59</v>
      </c>
      <c r="AA2251" s="295">
        <v>0</v>
      </c>
      <c r="AB2251" s="295">
        <v>0</v>
      </c>
      <c r="AC2251" s="295">
        <v>0</v>
      </c>
      <c r="AD2251" s="295">
        <v>0</v>
      </c>
      <c r="AE2251" s="295">
        <v>0</v>
      </c>
      <c r="AF2251" s="295">
        <v>0</v>
      </c>
      <c r="AG2251" s="295">
        <v>0</v>
      </c>
      <c r="AH2251" s="295">
        <v>0</v>
      </c>
      <c r="AI2251" s="295">
        <v>0</v>
      </c>
      <c r="AJ2251" s="295">
        <v>0</v>
      </c>
      <c r="AK2251" s="295">
        <v>0</v>
      </c>
      <c r="AL2251" s="295">
        <v>0</v>
      </c>
      <c r="AM2251" s="295">
        <v>0</v>
      </c>
      <c r="AN2251" s="295">
        <v>0</v>
      </c>
      <c r="AO2251" s="295">
        <v>0</v>
      </c>
      <c r="AP2251" s="295">
        <v>0</v>
      </c>
      <c r="AQ2251" s="295">
        <v>0</v>
      </c>
      <c r="AR2251" s="295">
        <v>0</v>
      </c>
      <c r="AS2251" s="295">
        <v>0</v>
      </c>
      <c r="AT2251" s="295">
        <f t="shared" si="35"/>
        <v>0</v>
      </c>
      <c r="AU2251" s="295">
        <v>33446.68</v>
      </c>
      <c r="AV2251" s="295">
        <v>81417.59</v>
      </c>
      <c r="AW2251" s="296">
        <v>103</v>
      </c>
      <c r="AX2251" s="296">
        <v>300</v>
      </c>
      <c r="AY2251" s="295">
        <v>398199.99</v>
      </c>
      <c r="AZ2251" s="295">
        <v>92343.43</v>
      </c>
      <c r="BA2251" s="294">
        <v>89.073334000000003</v>
      </c>
      <c r="BB2251" s="294">
        <v>84.815586148571498</v>
      </c>
      <c r="BC2251" s="294">
        <v>8.6</v>
      </c>
      <c r="BD2251" s="294"/>
      <c r="BE2251" s="293" t="s">
        <v>4204</v>
      </c>
      <c r="BF2251" s="291"/>
      <c r="BG2251" s="293" t="s">
        <v>307</v>
      </c>
      <c r="BH2251" s="293" t="s">
        <v>222</v>
      </c>
      <c r="BI2251" s="293" t="s">
        <v>308</v>
      </c>
      <c r="BJ2251" s="293" t="s">
        <v>4205</v>
      </c>
      <c r="BK2251" s="292" t="s">
        <v>175</v>
      </c>
      <c r="BL2251" s="294">
        <v>688583.33768951998</v>
      </c>
      <c r="BM2251" s="292" t="s">
        <v>309</v>
      </c>
      <c r="BN2251" s="294"/>
      <c r="BO2251" s="297">
        <v>39202</v>
      </c>
      <c r="BP2251" s="297">
        <v>48334</v>
      </c>
      <c r="BQ2251" s="297" t="s">
        <v>948</v>
      </c>
      <c r="BR2251" s="297" t="s">
        <v>4772</v>
      </c>
      <c r="BS2251" s="297">
        <v>39202</v>
      </c>
      <c r="BT2251" s="297">
        <v>48334</v>
      </c>
      <c r="BU2251" s="294">
        <v>33435.53</v>
      </c>
      <c r="BV2251" s="294">
        <v>63.69</v>
      </c>
      <c r="BW2251" s="294">
        <v>0</v>
      </c>
    </row>
    <row r="2252" spans="1:75" s="289" customFormat="1" ht="18.2" customHeight="1" x14ac:dyDescent="0.15">
      <c r="A2252" s="298">
        <v>2250</v>
      </c>
      <c r="B2252" s="299" t="s">
        <v>305</v>
      </c>
      <c r="C2252" s="299" t="s">
        <v>306</v>
      </c>
      <c r="D2252" s="313">
        <v>45170</v>
      </c>
      <c r="E2252" s="300" t="s">
        <v>3293</v>
      </c>
      <c r="F2252" s="309">
        <v>150</v>
      </c>
      <c r="G2252" s="309">
        <v>150</v>
      </c>
      <c r="H2252" s="302">
        <v>0</v>
      </c>
      <c r="I2252" s="302">
        <v>128175.66</v>
      </c>
      <c r="J2252" s="302">
        <v>0</v>
      </c>
      <c r="K2252" s="302">
        <v>128175.66</v>
      </c>
      <c r="L2252" s="302">
        <v>0</v>
      </c>
      <c r="M2252" s="302">
        <v>0</v>
      </c>
      <c r="N2252" s="302">
        <v>0</v>
      </c>
      <c r="O2252" s="302">
        <v>0</v>
      </c>
      <c r="P2252" s="302">
        <v>0</v>
      </c>
      <c r="Q2252" s="302">
        <v>0</v>
      </c>
      <c r="R2252" s="302">
        <v>128175.66</v>
      </c>
      <c r="S2252" s="302">
        <v>91275.02</v>
      </c>
      <c r="T2252" s="302">
        <v>0</v>
      </c>
      <c r="U2252" s="302">
        <v>0</v>
      </c>
      <c r="V2252" s="302">
        <v>0</v>
      </c>
      <c r="W2252" s="302">
        <v>0</v>
      </c>
      <c r="X2252" s="302">
        <v>0</v>
      </c>
      <c r="Y2252" s="302">
        <v>0</v>
      </c>
      <c r="Z2252" s="302">
        <v>91275.02</v>
      </c>
      <c r="AA2252" s="302">
        <v>0</v>
      </c>
      <c r="AB2252" s="302">
        <v>0</v>
      </c>
      <c r="AC2252" s="302">
        <v>0</v>
      </c>
      <c r="AD2252" s="302">
        <v>0</v>
      </c>
      <c r="AE2252" s="302">
        <v>0</v>
      </c>
      <c r="AF2252" s="302">
        <v>0</v>
      </c>
      <c r="AG2252" s="302">
        <v>0</v>
      </c>
      <c r="AH2252" s="302">
        <v>0</v>
      </c>
      <c r="AI2252" s="302">
        <v>0</v>
      </c>
      <c r="AJ2252" s="302">
        <v>0</v>
      </c>
      <c r="AK2252" s="302">
        <v>0</v>
      </c>
      <c r="AL2252" s="302">
        <v>0</v>
      </c>
      <c r="AM2252" s="302">
        <v>0</v>
      </c>
      <c r="AN2252" s="302">
        <v>0</v>
      </c>
      <c r="AO2252" s="302">
        <v>0</v>
      </c>
      <c r="AP2252" s="302">
        <v>0</v>
      </c>
      <c r="AQ2252" s="302">
        <v>0</v>
      </c>
      <c r="AR2252" s="302">
        <v>0</v>
      </c>
      <c r="AS2252" s="302">
        <v>0</v>
      </c>
      <c r="AT2252" s="295">
        <f t="shared" si="35"/>
        <v>0</v>
      </c>
      <c r="AU2252" s="302">
        <v>128175.66</v>
      </c>
      <c r="AV2252" s="302">
        <v>91275.02</v>
      </c>
      <c r="AW2252" s="303">
        <v>0</v>
      </c>
      <c r="AX2252" s="303">
        <v>180</v>
      </c>
      <c r="AY2252" s="302">
        <v>607600.02</v>
      </c>
      <c r="AZ2252" s="302">
        <v>140104.71</v>
      </c>
      <c r="BA2252" s="301">
        <v>88.518758000000005</v>
      </c>
      <c r="BB2252" s="301">
        <v>80.981932934519406</v>
      </c>
      <c r="BC2252" s="301">
        <v>9.5</v>
      </c>
      <c r="BD2252" s="301"/>
      <c r="BE2252" s="300" t="s">
        <v>4204</v>
      </c>
      <c r="BF2252" s="298"/>
      <c r="BG2252" s="300" t="s">
        <v>326</v>
      </c>
      <c r="BH2252" s="300" t="s">
        <v>190</v>
      </c>
      <c r="BI2252" s="300" t="s">
        <v>469</v>
      </c>
      <c r="BJ2252" s="300" t="s">
        <v>4205</v>
      </c>
      <c r="BK2252" s="299" t="s">
        <v>175</v>
      </c>
      <c r="BL2252" s="301">
        <v>1003755.89832336</v>
      </c>
      <c r="BM2252" s="299" t="s">
        <v>309</v>
      </c>
      <c r="BN2252" s="301"/>
      <c r="BO2252" s="304">
        <v>39206</v>
      </c>
      <c r="BP2252" s="304">
        <v>44685</v>
      </c>
      <c r="BQ2252" s="297" t="s">
        <v>931</v>
      </c>
      <c r="BR2252" s="297" t="s">
        <v>4779</v>
      </c>
      <c r="BS2252" s="297">
        <v>39206</v>
      </c>
      <c r="BT2252" s="297">
        <v>44685</v>
      </c>
      <c r="BU2252" s="301">
        <v>46968.33</v>
      </c>
      <c r="BV2252" s="301">
        <v>0</v>
      </c>
      <c r="BW2252" s="301">
        <v>0</v>
      </c>
    </row>
    <row r="2253" spans="1:75" s="289" customFormat="1" ht="18.2" customHeight="1" x14ac:dyDescent="0.15">
      <c r="A2253" s="291">
        <v>2251</v>
      </c>
      <c r="B2253" s="292" t="s">
        <v>305</v>
      </c>
      <c r="C2253" s="292" t="s">
        <v>306</v>
      </c>
      <c r="D2253" s="312">
        <v>45170</v>
      </c>
      <c r="E2253" s="293" t="s">
        <v>3294</v>
      </c>
      <c r="F2253" s="308">
        <v>25</v>
      </c>
      <c r="G2253" s="308">
        <v>24</v>
      </c>
      <c r="H2253" s="295">
        <v>14623.57</v>
      </c>
      <c r="I2253" s="295">
        <v>1983.46</v>
      </c>
      <c r="J2253" s="295">
        <v>0</v>
      </c>
      <c r="K2253" s="295">
        <v>16607.03</v>
      </c>
      <c r="L2253" s="295">
        <v>91.07</v>
      </c>
      <c r="M2253" s="295">
        <v>0</v>
      </c>
      <c r="N2253" s="295">
        <v>0</v>
      </c>
      <c r="O2253" s="295">
        <v>0</v>
      </c>
      <c r="P2253" s="295">
        <v>0</v>
      </c>
      <c r="Q2253" s="295">
        <v>0</v>
      </c>
      <c r="R2253" s="295">
        <v>16607.03</v>
      </c>
      <c r="S2253" s="295">
        <v>2980.7</v>
      </c>
      <c r="T2253" s="295">
        <v>115.77</v>
      </c>
      <c r="U2253" s="295">
        <v>0</v>
      </c>
      <c r="V2253" s="295">
        <v>0</v>
      </c>
      <c r="W2253" s="295">
        <v>0</v>
      </c>
      <c r="X2253" s="295">
        <v>0</v>
      </c>
      <c r="Y2253" s="295">
        <v>0</v>
      </c>
      <c r="Z2253" s="295">
        <v>3096.47</v>
      </c>
      <c r="AA2253" s="295">
        <v>0</v>
      </c>
      <c r="AB2253" s="295">
        <v>0</v>
      </c>
      <c r="AC2253" s="295">
        <v>0</v>
      </c>
      <c r="AD2253" s="295">
        <v>0</v>
      </c>
      <c r="AE2253" s="295">
        <v>0</v>
      </c>
      <c r="AF2253" s="295">
        <v>0</v>
      </c>
      <c r="AG2253" s="295">
        <v>0</v>
      </c>
      <c r="AH2253" s="295">
        <v>0</v>
      </c>
      <c r="AI2253" s="295">
        <v>0</v>
      </c>
      <c r="AJ2253" s="295">
        <v>0</v>
      </c>
      <c r="AK2253" s="295">
        <v>0</v>
      </c>
      <c r="AL2253" s="295">
        <v>0</v>
      </c>
      <c r="AM2253" s="295">
        <v>0</v>
      </c>
      <c r="AN2253" s="295">
        <v>0</v>
      </c>
      <c r="AO2253" s="295">
        <v>0</v>
      </c>
      <c r="AP2253" s="295">
        <v>0</v>
      </c>
      <c r="AQ2253" s="295">
        <v>0</v>
      </c>
      <c r="AR2253" s="295">
        <v>0</v>
      </c>
      <c r="AS2253" s="295">
        <v>0</v>
      </c>
      <c r="AT2253" s="295">
        <f t="shared" si="35"/>
        <v>0</v>
      </c>
      <c r="AU2253" s="295">
        <v>2074.5300000000002</v>
      </c>
      <c r="AV2253" s="295">
        <v>3096.47</v>
      </c>
      <c r="AW2253" s="296">
        <v>103</v>
      </c>
      <c r="AX2253" s="296">
        <v>300</v>
      </c>
      <c r="AY2253" s="295">
        <v>263500.02</v>
      </c>
      <c r="AZ2253" s="295">
        <v>23674.61</v>
      </c>
      <c r="BA2253" s="294">
        <v>34.524470000000001</v>
      </c>
      <c r="BB2253" s="294">
        <v>24.217881900656401</v>
      </c>
      <c r="BC2253" s="294">
        <v>9.5</v>
      </c>
      <c r="BD2253" s="294"/>
      <c r="BE2253" s="293" t="s">
        <v>4204</v>
      </c>
      <c r="BF2253" s="291"/>
      <c r="BG2253" s="293" t="s">
        <v>312</v>
      </c>
      <c r="BH2253" s="293" t="s">
        <v>221</v>
      </c>
      <c r="BI2253" s="293" t="s">
        <v>798</v>
      </c>
      <c r="BJ2253" s="293" t="s">
        <v>4205</v>
      </c>
      <c r="BK2253" s="292" t="s">
        <v>175</v>
      </c>
      <c r="BL2253" s="294">
        <v>130051.24620487999</v>
      </c>
      <c r="BM2253" s="292" t="s">
        <v>309</v>
      </c>
      <c r="BN2253" s="294"/>
      <c r="BO2253" s="297">
        <v>39199</v>
      </c>
      <c r="BP2253" s="297">
        <v>48331</v>
      </c>
      <c r="BQ2253" s="297" t="s">
        <v>929</v>
      </c>
      <c r="BR2253" s="297" t="s">
        <v>4777</v>
      </c>
      <c r="BS2253" s="297">
        <v>39199</v>
      </c>
      <c r="BT2253" s="297">
        <v>48331</v>
      </c>
      <c r="BU2253" s="294">
        <v>2091.56</v>
      </c>
      <c r="BV2253" s="294">
        <v>37.79</v>
      </c>
      <c r="BW2253" s="294">
        <v>0</v>
      </c>
    </row>
    <row r="2254" spans="1:75" s="289" customFormat="1" ht="18.2" customHeight="1" x14ac:dyDescent="0.15">
      <c r="A2254" s="298">
        <v>2252</v>
      </c>
      <c r="B2254" s="299" t="s">
        <v>305</v>
      </c>
      <c r="C2254" s="299" t="s">
        <v>306</v>
      </c>
      <c r="D2254" s="313">
        <v>45170</v>
      </c>
      <c r="E2254" s="300" t="s">
        <v>3295</v>
      </c>
      <c r="F2254" s="309">
        <v>80</v>
      </c>
      <c r="G2254" s="309">
        <v>79</v>
      </c>
      <c r="H2254" s="302">
        <v>57000.29</v>
      </c>
      <c r="I2254" s="302">
        <v>20796.439999999999</v>
      </c>
      <c r="J2254" s="302">
        <v>0</v>
      </c>
      <c r="K2254" s="302">
        <v>77796.73</v>
      </c>
      <c r="L2254" s="302">
        <v>355.1</v>
      </c>
      <c r="M2254" s="302">
        <v>0</v>
      </c>
      <c r="N2254" s="302">
        <v>0</v>
      </c>
      <c r="O2254" s="302">
        <v>0</v>
      </c>
      <c r="P2254" s="302">
        <v>0</v>
      </c>
      <c r="Q2254" s="302">
        <v>0</v>
      </c>
      <c r="R2254" s="302">
        <v>77796.73</v>
      </c>
      <c r="S2254" s="302">
        <v>42643.08</v>
      </c>
      <c r="T2254" s="302">
        <v>451.25</v>
      </c>
      <c r="U2254" s="302">
        <v>0</v>
      </c>
      <c r="V2254" s="302">
        <v>0</v>
      </c>
      <c r="W2254" s="302">
        <v>0</v>
      </c>
      <c r="X2254" s="302">
        <v>0</v>
      </c>
      <c r="Y2254" s="302">
        <v>0</v>
      </c>
      <c r="Z2254" s="302">
        <v>43094.33</v>
      </c>
      <c r="AA2254" s="302">
        <v>0</v>
      </c>
      <c r="AB2254" s="302">
        <v>0</v>
      </c>
      <c r="AC2254" s="302">
        <v>0</v>
      </c>
      <c r="AD2254" s="302">
        <v>0</v>
      </c>
      <c r="AE2254" s="302">
        <v>0</v>
      </c>
      <c r="AF2254" s="302">
        <v>0</v>
      </c>
      <c r="AG2254" s="302">
        <v>0</v>
      </c>
      <c r="AH2254" s="302">
        <v>0</v>
      </c>
      <c r="AI2254" s="302">
        <v>0</v>
      </c>
      <c r="AJ2254" s="302">
        <v>0</v>
      </c>
      <c r="AK2254" s="302">
        <v>0</v>
      </c>
      <c r="AL2254" s="302">
        <v>0</v>
      </c>
      <c r="AM2254" s="302">
        <v>0</v>
      </c>
      <c r="AN2254" s="302">
        <v>0</v>
      </c>
      <c r="AO2254" s="302">
        <v>0</v>
      </c>
      <c r="AP2254" s="302">
        <v>0</v>
      </c>
      <c r="AQ2254" s="302">
        <v>0</v>
      </c>
      <c r="AR2254" s="302">
        <v>0</v>
      </c>
      <c r="AS2254" s="302">
        <v>0</v>
      </c>
      <c r="AT2254" s="295">
        <f t="shared" si="35"/>
        <v>0</v>
      </c>
      <c r="AU2254" s="302">
        <v>21151.54</v>
      </c>
      <c r="AV2254" s="302">
        <v>43094.33</v>
      </c>
      <c r="AW2254" s="303">
        <v>103</v>
      </c>
      <c r="AX2254" s="303">
        <v>300</v>
      </c>
      <c r="AY2254" s="302">
        <v>398200</v>
      </c>
      <c r="AZ2254" s="302">
        <v>92291.89</v>
      </c>
      <c r="BA2254" s="301">
        <v>89.073331999999994</v>
      </c>
      <c r="BB2254" s="301">
        <v>75.083671596760695</v>
      </c>
      <c r="BC2254" s="301">
        <v>9.5</v>
      </c>
      <c r="BD2254" s="301"/>
      <c r="BE2254" s="300" t="s">
        <v>4204</v>
      </c>
      <c r="BF2254" s="298"/>
      <c r="BG2254" s="300" t="s">
        <v>307</v>
      </c>
      <c r="BH2254" s="300" t="s">
        <v>222</v>
      </c>
      <c r="BI2254" s="300" t="s">
        <v>308</v>
      </c>
      <c r="BJ2254" s="300" t="s">
        <v>4205</v>
      </c>
      <c r="BK2254" s="299" t="s">
        <v>175</v>
      </c>
      <c r="BL2254" s="301">
        <v>609233.66111608001</v>
      </c>
      <c r="BM2254" s="299" t="s">
        <v>309</v>
      </c>
      <c r="BN2254" s="301"/>
      <c r="BO2254" s="304">
        <v>39198</v>
      </c>
      <c r="BP2254" s="304">
        <v>48330</v>
      </c>
      <c r="BQ2254" s="297" t="s">
        <v>929</v>
      </c>
      <c r="BR2254" s="297" t="s">
        <v>4777</v>
      </c>
      <c r="BS2254" s="297">
        <v>39198</v>
      </c>
      <c r="BT2254" s="297">
        <v>48330</v>
      </c>
      <c r="BU2254" s="301">
        <v>17512.72</v>
      </c>
      <c r="BV2254" s="301">
        <v>64.09</v>
      </c>
      <c r="BW2254" s="301">
        <v>0</v>
      </c>
    </row>
    <row r="2255" spans="1:75" s="289" customFormat="1" ht="18.2" customHeight="1" x14ac:dyDescent="0.15">
      <c r="A2255" s="291">
        <v>2253</v>
      </c>
      <c r="B2255" s="292" t="s">
        <v>305</v>
      </c>
      <c r="C2255" s="292" t="s">
        <v>306</v>
      </c>
      <c r="D2255" s="312">
        <v>45170</v>
      </c>
      <c r="E2255" s="293" t="s">
        <v>3296</v>
      </c>
      <c r="F2255" s="308">
        <v>148</v>
      </c>
      <c r="G2255" s="308">
        <v>147</v>
      </c>
      <c r="H2255" s="295">
        <v>30149.46</v>
      </c>
      <c r="I2255" s="295">
        <v>16125.86</v>
      </c>
      <c r="J2255" s="295">
        <v>0</v>
      </c>
      <c r="K2255" s="295">
        <v>46275.32</v>
      </c>
      <c r="L2255" s="295">
        <v>186.95</v>
      </c>
      <c r="M2255" s="295">
        <v>0</v>
      </c>
      <c r="N2255" s="295">
        <v>0</v>
      </c>
      <c r="O2255" s="295">
        <v>0</v>
      </c>
      <c r="P2255" s="295">
        <v>0</v>
      </c>
      <c r="Q2255" s="295">
        <v>0</v>
      </c>
      <c r="R2255" s="295">
        <v>46275.32</v>
      </c>
      <c r="S2255" s="295">
        <v>46812.19</v>
      </c>
      <c r="T2255" s="295">
        <v>241.2</v>
      </c>
      <c r="U2255" s="295">
        <v>0</v>
      </c>
      <c r="V2255" s="295">
        <v>0</v>
      </c>
      <c r="W2255" s="295">
        <v>0</v>
      </c>
      <c r="X2255" s="295">
        <v>0</v>
      </c>
      <c r="Y2255" s="295">
        <v>0</v>
      </c>
      <c r="Z2255" s="295">
        <v>47053.39</v>
      </c>
      <c r="AA2255" s="295">
        <v>0</v>
      </c>
      <c r="AB2255" s="295">
        <v>0</v>
      </c>
      <c r="AC2255" s="295">
        <v>0</v>
      </c>
      <c r="AD2255" s="295">
        <v>0</v>
      </c>
      <c r="AE2255" s="295">
        <v>0</v>
      </c>
      <c r="AF2255" s="295">
        <v>0</v>
      </c>
      <c r="AG2255" s="295">
        <v>0</v>
      </c>
      <c r="AH2255" s="295">
        <v>0</v>
      </c>
      <c r="AI2255" s="295">
        <v>0</v>
      </c>
      <c r="AJ2255" s="295">
        <v>0</v>
      </c>
      <c r="AK2255" s="295">
        <v>0</v>
      </c>
      <c r="AL2255" s="295">
        <v>0</v>
      </c>
      <c r="AM2255" s="295">
        <v>0</v>
      </c>
      <c r="AN2255" s="295">
        <v>0</v>
      </c>
      <c r="AO2255" s="295">
        <v>0</v>
      </c>
      <c r="AP2255" s="295">
        <v>0</v>
      </c>
      <c r="AQ2255" s="295">
        <v>0</v>
      </c>
      <c r="AR2255" s="295">
        <v>0</v>
      </c>
      <c r="AS2255" s="295">
        <v>0</v>
      </c>
      <c r="AT2255" s="295">
        <f t="shared" si="35"/>
        <v>0</v>
      </c>
      <c r="AU2255" s="295">
        <v>16312.81</v>
      </c>
      <c r="AV2255" s="295">
        <v>47053.39</v>
      </c>
      <c r="AW2255" s="296">
        <v>103</v>
      </c>
      <c r="AX2255" s="296">
        <v>300</v>
      </c>
      <c r="AY2255" s="295">
        <v>207600.01</v>
      </c>
      <c r="AZ2255" s="295">
        <v>48616.58</v>
      </c>
      <c r="BA2255" s="294">
        <v>89.999987000000004</v>
      </c>
      <c r="BB2255" s="294">
        <v>85.665799577445398</v>
      </c>
      <c r="BC2255" s="294">
        <v>9.6</v>
      </c>
      <c r="BD2255" s="294"/>
      <c r="BE2255" s="293" t="s">
        <v>4204</v>
      </c>
      <c r="BF2255" s="291"/>
      <c r="BG2255" s="293" t="s">
        <v>324</v>
      </c>
      <c r="BH2255" s="293" t="s">
        <v>220</v>
      </c>
      <c r="BI2255" s="293" t="s">
        <v>610</v>
      </c>
      <c r="BJ2255" s="293" t="s">
        <v>4205</v>
      </c>
      <c r="BK2255" s="292" t="s">
        <v>175</v>
      </c>
      <c r="BL2255" s="294">
        <v>362386.47335072001</v>
      </c>
      <c r="BM2255" s="292" t="s">
        <v>309</v>
      </c>
      <c r="BN2255" s="294"/>
      <c r="BO2255" s="297">
        <v>39198</v>
      </c>
      <c r="BP2255" s="297">
        <v>48330</v>
      </c>
      <c r="BQ2255" s="297" t="s">
        <v>4123</v>
      </c>
      <c r="BR2255" s="297" t="s">
        <v>4760</v>
      </c>
      <c r="BS2255" s="297">
        <v>39198</v>
      </c>
      <c r="BT2255" s="297">
        <v>48330</v>
      </c>
      <c r="BU2255" s="294">
        <v>18793.82</v>
      </c>
      <c r="BV2255" s="294">
        <v>44.07</v>
      </c>
      <c r="BW2255" s="294">
        <v>0</v>
      </c>
    </row>
    <row r="2256" spans="1:75" s="289" customFormat="1" ht="18.2" customHeight="1" x14ac:dyDescent="0.15">
      <c r="A2256" s="298">
        <v>2254</v>
      </c>
      <c r="B2256" s="299" t="s">
        <v>305</v>
      </c>
      <c r="C2256" s="299" t="s">
        <v>306</v>
      </c>
      <c r="D2256" s="313">
        <v>45170</v>
      </c>
      <c r="E2256" s="300" t="s">
        <v>3297</v>
      </c>
      <c r="F2256" s="309">
        <v>180</v>
      </c>
      <c r="G2256" s="309">
        <v>179</v>
      </c>
      <c r="H2256" s="302">
        <v>57000.29</v>
      </c>
      <c r="I2256" s="302">
        <v>33920.01</v>
      </c>
      <c r="J2256" s="302">
        <v>0</v>
      </c>
      <c r="K2256" s="302">
        <v>90920.3</v>
      </c>
      <c r="L2256" s="302">
        <v>355.1</v>
      </c>
      <c r="M2256" s="302">
        <v>0</v>
      </c>
      <c r="N2256" s="302">
        <v>0</v>
      </c>
      <c r="O2256" s="302">
        <v>0</v>
      </c>
      <c r="P2256" s="302">
        <v>0</v>
      </c>
      <c r="Q2256" s="302">
        <v>0</v>
      </c>
      <c r="R2256" s="302">
        <v>90920.3</v>
      </c>
      <c r="S2256" s="302">
        <v>109835.09</v>
      </c>
      <c r="T2256" s="302">
        <v>451.25</v>
      </c>
      <c r="U2256" s="302">
        <v>0</v>
      </c>
      <c r="V2256" s="302">
        <v>0</v>
      </c>
      <c r="W2256" s="302">
        <v>0</v>
      </c>
      <c r="X2256" s="302">
        <v>0</v>
      </c>
      <c r="Y2256" s="302">
        <v>0</v>
      </c>
      <c r="Z2256" s="302">
        <v>110286.34</v>
      </c>
      <c r="AA2256" s="302">
        <v>0</v>
      </c>
      <c r="AB2256" s="302">
        <v>0</v>
      </c>
      <c r="AC2256" s="302">
        <v>0</v>
      </c>
      <c r="AD2256" s="302">
        <v>0</v>
      </c>
      <c r="AE2256" s="302">
        <v>0</v>
      </c>
      <c r="AF2256" s="302">
        <v>0</v>
      </c>
      <c r="AG2256" s="302">
        <v>0</v>
      </c>
      <c r="AH2256" s="302">
        <v>0</v>
      </c>
      <c r="AI2256" s="302">
        <v>0</v>
      </c>
      <c r="AJ2256" s="302">
        <v>0</v>
      </c>
      <c r="AK2256" s="302">
        <v>0</v>
      </c>
      <c r="AL2256" s="302">
        <v>0</v>
      </c>
      <c r="AM2256" s="302">
        <v>0</v>
      </c>
      <c r="AN2256" s="302">
        <v>0</v>
      </c>
      <c r="AO2256" s="302">
        <v>0</v>
      </c>
      <c r="AP2256" s="302">
        <v>0</v>
      </c>
      <c r="AQ2256" s="302">
        <v>0</v>
      </c>
      <c r="AR2256" s="302">
        <v>0</v>
      </c>
      <c r="AS2256" s="302">
        <v>0</v>
      </c>
      <c r="AT2256" s="295">
        <f t="shared" si="35"/>
        <v>0</v>
      </c>
      <c r="AU2256" s="302">
        <v>34275.11</v>
      </c>
      <c r="AV2256" s="302">
        <v>110286.34</v>
      </c>
      <c r="AW2256" s="303">
        <v>103</v>
      </c>
      <c r="AX2256" s="303">
        <v>300</v>
      </c>
      <c r="AY2256" s="302">
        <v>398200</v>
      </c>
      <c r="AZ2256" s="302">
        <v>92291.89</v>
      </c>
      <c r="BA2256" s="301">
        <v>89.073331999999994</v>
      </c>
      <c r="BB2256" s="301">
        <v>87.749574393152002</v>
      </c>
      <c r="BC2256" s="301">
        <v>9.5</v>
      </c>
      <c r="BD2256" s="301"/>
      <c r="BE2256" s="300" t="s">
        <v>4204</v>
      </c>
      <c r="BF2256" s="298"/>
      <c r="BG2256" s="300" t="s">
        <v>307</v>
      </c>
      <c r="BH2256" s="300" t="s">
        <v>222</v>
      </c>
      <c r="BI2256" s="300" t="s">
        <v>308</v>
      </c>
      <c r="BJ2256" s="300" t="s">
        <v>4205</v>
      </c>
      <c r="BK2256" s="299" t="s">
        <v>175</v>
      </c>
      <c r="BL2256" s="301">
        <v>712005.5976488</v>
      </c>
      <c r="BM2256" s="299" t="s">
        <v>309</v>
      </c>
      <c r="BN2256" s="301"/>
      <c r="BO2256" s="304">
        <v>39198</v>
      </c>
      <c r="BP2256" s="304">
        <v>48330</v>
      </c>
      <c r="BQ2256" s="297" t="s">
        <v>1001</v>
      </c>
      <c r="BR2256" s="297" t="s">
        <v>4803</v>
      </c>
      <c r="BS2256" s="297">
        <v>39198</v>
      </c>
      <c r="BT2256" s="297">
        <v>48330</v>
      </c>
      <c r="BU2256" s="301">
        <v>38774.910000000003</v>
      </c>
      <c r="BV2256" s="301">
        <v>64.09</v>
      </c>
      <c r="BW2256" s="301">
        <v>0</v>
      </c>
    </row>
    <row r="2257" spans="1:75" s="289" customFormat="1" ht="18.2" customHeight="1" x14ac:dyDescent="0.15">
      <c r="A2257" s="291">
        <v>2255</v>
      </c>
      <c r="B2257" s="292" t="s">
        <v>305</v>
      </c>
      <c r="C2257" s="292" t="s">
        <v>306</v>
      </c>
      <c r="D2257" s="312">
        <v>45170</v>
      </c>
      <c r="E2257" s="293" t="s">
        <v>3298</v>
      </c>
      <c r="F2257" s="308">
        <v>151</v>
      </c>
      <c r="G2257" s="308">
        <v>150</v>
      </c>
      <c r="H2257" s="295">
        <v>54063.95</v>
      </c>
      <c r="I2257" s="295">
        <v>32264.9</v>
      </c>
      <c r="J2257" s="295">
        <v>0</v>
      </c>
      <c r="K2257" s="295">
        <v>86328.85</v>
      </c>
      <c r="L2257" s="295">
        <v>351.74</v>
      </c>
      <c r="M2257" s="295">
        <v>0</v>
      </c>
      <c r="N2257" s="295">
        <v>0</v>
      </c>
      <c r="O2257" s="295">
        <v>0</v>
      </c>
      <c r="P2257" s="295">
        <v>0</v>
      </c>
      <c r="Q2257" s="295">
        <v>0</v>
      </c>
      <c r="R2257" s="295">
        <v>86328.85</v>
      </c>
      <c r="S2257" s="295">
        <v>78615.09</v>
      </c>
      <c r="T2257" s="295">
        <v>387.46</v>
      </c>
      <c r="U2257" s="295">
        <v>0</v>
      </c>
      <c r="V2257" s="295">
        <v>0</v>
      </c>
      <c r="W2257" s="295">
        <v>0</v>
      </c>
      <c r="X2257" s="295">
        <v>0</v>
      </c>
      <c r="Y2257" s="295">
        <v>0</v>
      </c>
      <c r="Z2257" s="295">
        <v>79002.55</v>
      </c>
      <c r="AA2257" s="295">
        <v>0</v>
      </c>
      <c r="AB2257" s="295">
        <v>0</v>
      </c>
      <c r="AC2257" s="295">
        <v>0</v>
      </c>
      <c r="AD2257" s="295">
        <v>0</v>
      </c>
      <c r="AE2257" s="295">
        <v>0</v>
      </c>
      <c r="AF2257" s="295">
        <v>0</v>
      </c>
      <c r="AG2257" s="295">
        <v>0</v>
      </c>
      <c r="AH2257" s="295">
        <v>0</v>
      </c>
      <c r="AI2257" s="295">
        <v>0</v>
      </c>
      <c r="AJ2257" s="295">
        <v>0</v>
      </c>
      <c r="AK2257" s="295">
        <v>0</v>
      </c>
      <c r="AL2257" s="295">
        <v>0</v>
      </c>
      <c r="AM2257" s="295">
        <v>0</v>
      </c>
      <c r="AN2257" s="295">
        <v>0</v>
      </c>
      <c r="AO2257" s="295">
        <v>0</v>
      </c>
      <c r="AP2257" s="295">
        <v>0</v>
      </c>
      <c r="AQ2257" s="295">
        <v>0</v>
      </c>
      <c r="AR2257" s="295">
        <v>0</v>
      </c>
      <c r="AS2257" s="295">
        <v>0</v>
      </c>
      <c r="AT2257" s="295">
        <f t="shared" si="35"/>
        <v>0</v>
      </c>
      <c r="AU2257" s="295">
        <v>32616.639999999999</v>
      </c>
      <c r="AV2257" s="295">
        <v>79002.55</v>
      </c>
      <c r="AW2257" s="296">
        <v>103</v>
      </c>
      <c r="AX2257" s="296">
        <v>300</v>
      </c>
      <c r="AY2257" s="295">
        <v>392000</v>
      </c>
      <c r="AZ2257" s="295">
        <v>91036.84</v>
      </c>
      <c r="BA2257" s="294">
        <v>89.226785000000007</v>
      </c>
      <c r="BB2257" s="294">
        <v>84.612402388387494</v>
      </c>
      <c r="BC2257" s="294">
        <v>8.6</v>
      </c>
      <c r="BD2257" s="294"/>
      <c r="BE2257" s="293" t="s">
        <v>4204</v>
      </c>
      <c r="BF2257" s="291"/>
      <c r="BG2257" s="293" t="s">
        <v>397</v>
      </c>
      <c r="BH2257" s="293" t="s">
        <v>215</v>
      </c>
      <c r="BI2257" s="293" t="s">
        <v>398</v>
      </c>
      <c r="BJ2257" s="293" t="s">
        <v>4205</v>
      </c>
      <c r="BK2257" s="292" t="s">
        <v>175</v>
      </c>
      <c r="BL2257" s="294">
        <v>676049.51191959996</v>
      </c>
      <c r="BM2257" s="292" t="s">
        <v>309</v>
      </c>
      <c r="BN2257" s="294"/>
      <c r="BO2257" s="297">
        <v>39200</v>
      </c>
      <c r="BP2257" s="297">
        <v>48332</v>
      </c>
      <c r="BQ2257" s="297" t="s">
        <v>4033</v>
      </c>
      <c r="BR2257" s="297" t="s">
        <v>4759</v>
      </c>
      <c r="BS2257" s="297">
        <v>39200</v>
      </c>
      <c r="BT2257" s="297">
        <v>48332</v>
      </c>
      <c r="BU2257" s="294">
        <v>32493.25</v>
      </c>
      <c r="BV2257" s="294">
        <v>62.79</v>
      </c>
      <c r="BW2257" s="294">
        <v>0</v>
      </c>
    </row>
    <row r="2258" spans="1:75" s="289" customFormat="1" ht="18.2" customHeight="1" x14ac:dyDescent="0.15">
      <c r="A2258" s="298">
        <v>2256</v>
      </c>
      <c r="B2258" s="299" t="s">
        <v>305</v>
      </c>
      <c r="C2258" s="299" t="s">
        <v>306</v>
      </c>
      <c r="D2258" s="313">
        <v>45170</v>
      </c>
      <c r="E2258" s="300" t="s">
        <v>3299</v>
      </c>
      <c r="F2258" s="309">
        <v>0</v>
      </c>
      <c r="G2258" s="309">
        <v>0</v>
      </c>
      <c r="H2258" s="302">
        <v>22554.74</v>
      </c>
      <c r="I2258" s="302">
        <v>0</v>
      </c>
      <c r="J2258" s="302">
        <v>0</v>
      </c>
      <c r="K2258" s="302">
        <v>22554.74</v>
      </c>
      <c r="L2258" s="302">
        <v>437.8</v>
      </c>
      <c r="M2258" s="302">
        <v>0</v>
      </c>
      <c r="N2258" s="302">
        <v>0</v>
      </c>
      <c r="O2258" s="302">
        <v>437.8</v>
      </c>
      <c r="P2258" s="302">
        <v>0</v>
      </c>
      <c r="Q2258" s="302">
        <v>0</v>
      </c>
      <c r="R2258" s="302">
        <v>22116.94</v>
      </c>
      <c r="S2258" s="302">
        <v>0</v>
      </c>
      <c r="T2258" s="302">
        <v>161.63999999999999</v>
      </c>
      <c r="U2258" s="302">
        <v>0</v>
      </c>
      <c r="V2258" s="302">
        <v>0</v>
      </c>
      <c r="W2258" s="302">
        <v>161.63999999999999</v>
      </c>
      <c r="X2258" s="302">
        <v>0</v>
      </c>
      <c r="Y2258" s="302">
        <v>0</v>
      </c>
      <c r="Z2258" s="302">
        <v>0</v>
      </c>
      <c r="AA2258" s="302">
        <v>44.56</v>
      </c>
      <c r="AB2258" s="302">
        <v>0</v>
      </c>
      <c r="AC2258" s="302">
        <v>0</v>
      </c>
      <c r="AD2258" s="302">
        <v>0</v>
      </c>
      <c r="AE2258" s="302">
        <v>0</v>
      </c>
      <c r="AF2258" s="302">
        <v>-29.23</v>
      </c>
      <c r="AG2258" s="302">
        <v>28.01</v>
      </c>
      <c r="AH2258" s="302">
        <v>89.23</v>
      </c>
      <c r="AI2258" s="302">
        <v>0</v>
      </c>
      <c r="AJ2258" s="302">
        <v>0</v>
      </c>
      <c r="AK2258" s="302">
        <v>0</v>
      </c>
      <c r="AL2258" s="302">
        <v>0</v>
      </c>
      <c r="AM2258" s="302">
        <v>0</v>
      </c>
      <c r="AN2258" s="302">
        <v>0</v>
      </c>
      <c r="AO2258" s="302">
        <v>0</v>
      </c>
      <c r="AP2258" s="302">
        <v>38.79</v>
      </c>
      <c r="AQ2258" s="302">
        <v>0</v>
      </c>
      <c r="AR2258" s="302">
        <v>30.16</v>
      </c>
      <c r="AS2258" s="302">
        <v>0</v>
      </c>
      <c r="AT2258" s="295">
        <f t="shared" si="35"/>
        <v>740.64</v>
      </c>
      <c r="AU2258" s="302">
        <v>0</v>
      </c>
      <c r="AV2258" s="302">
        <v>0</v>
      </c>
      <c r="AW2258" s="303">
        <v>43</v>
      </c>
      <c r="AX2258" s="303">
        <v>240</v>
      </c>
      <c r="AY2258" s="302">
        <v>411800.01</v>
      </c>
      <c r="AZ2258" s="302">
        <v>68573.350000000006</v>
      </c>
      <c r="BA2258" s="301">
        <v>63.960517000000003</v>
      </c>
      <c r="BB2258" s="301">
        <v>20.629164491132201</v>
      </c>
      <c r="BC2258" s="301">
        <v>8.6</v>
      </c>
      <c r="BD2258" s="301"/>
      <c r="BE2258" s="300" t="s">
        <v>4204</v>
      </c>
      <c r="BF2258" s="298"/>
      <c r="BG2258" s="300" t="s">
        <v>333</v>
      </c>
      <c r="BH2258" s="300" t="s">
        <v>204</v>
      </c>
      <c r="BI2258" s="300" t="s">
        <v>743</v>
      </c>
      <c r="BJ2258" s="300" t="s">
        <v>103</v>
      </c>
      <c r="BK2258" s="299" t="s">
        <v>175</v>
      </c>
      <c r="BL2258" s="301">
        <v>173199.88036623999</v>
      </c>
      <c r="BM2258" s="299" t="s">
        <v>309</v>
      </c>
      <c r="BN2258" s="301"/>
      <c r="BO2258" s="304">
        <v>39202</v>
      </c>
      <c r="BP2258" s="304">
        <v>46507</v>
      </c>
      <c r="BQ2258" s="297" t="s">
        <v>4033</v>
      </c>
      <c r="BR2258" s="297" t="s">
        <v>4759</v>
      </c>
      <c r="BS2258" s="297">
        <v>39202</v>
      </c>
      <c r="BT2258" s="297">
        <v>46507</v>
      </c>
      <c r="BU2258" s="301">
        <v>0</v>
      </c>
      <c r="BV2258" s="301">
        <v>44.56</v>
      </c>
      <c r="BW2258" s="301">
        <v>0</v>
      </c>
    </row>
    <row r="2259" spans="1:75" s="289" customFormat="1" ht="18.2" customHeight="1" x14ac:dyDescent="0.15">
      <c r="A2259" s="291">
        <v>2257</v>
      </c>
      <c r="B2259" s="292" t="s">
        <v>305</v>
      </c>
      <c r="C2259" s="292" t="s">
        <v>306</v>
      </c>
      <c r="D2259" s="312">
        <v>45170</v>
      </c>
      <c r="E2259" s="293" t="s">
        <v>3300</v>
      </c>
      <c r="F2259" s="308">
        <v>154</v>
      </c>
      <c r="G2259" s="308">
        <v>153</v>
      </c>
      <c r="H2259" s="295">
        <v>57192.95</v>
      </c>
      <c r="I2259" s="295">
        <v>34507.269999999997</v>
      </c>
      <c r="J2259" s="295">
        <v>0</v>
      </c>
      <c r="K2259" s="295">
        <v>91700.22</v>
      </c>
      <c r="L2259" s="295">
        <v>372.08</v>
      </c>
      <c r="M2259" s="295">
        <v>0</v>
      </c>
      <c r="N2259" s="295">
        <v>0</v>
      </c>
      <c r="O2259" s="295">
        <v>0</v>
      </c>
      <c r="P2259" s="295">
        <v>0</v>
      </c>
      <c r="Q2259" s="295">
        <v>0</v>
      </c>
      <c r="R2259" s="295">
        <v>91700.22</v>
      </c>
      <c r="S2259" s="295">
        <v>85132.61</v>
      </c>
      <c r="T2259" s="295">
        <v>409.88</v>
      </c>
      <c r="U2259" s="295">
        <v>0</v>
      </c>
      <c r="V2259" s="295">
        <v>0</v>
      </c>
      <c r="W2259" s="295">
        <v>0</v>
      </c>
      <c r="X2259" s="295">
        <v>0</v>
      </c>
      <c r="Y2259" s="295">
        <v>0</v>
      </c>
      <c r="Z2259" s="295">
        <v>85542.49</v>
      </c>
      <c r="AA2259" s="295">
        <v>0</v>
      </c>
      <c r="AB2259" s="295">
        <v>0</v>
      </c>
      <c r="AC2259" s="295">
        <v>0</v>
      </c>
      <c r="AD2259" s="295">
        <v>0</v>
      </c>
      <c r="AE2259" s="295">
        <v>0</v>
      </c>
      <c r="AF2259" s="295">
        <v>0</v>
      </c>
      <c r="AG2259" s="295">
        <v>0</v>
      </c>
      <c r="AH2259" s="295">
        <v>0</v>
      </c>
      <c r="AI2259" s="295">
        <v>0</v>
      </c>
      <c r="AJ2259" s="295">
        <v>0</v>
      </c>
      <c r="AK2259" s="295">
        <v>0</v>
      </c>
      <c r="AL2259" s="295">
        <v>0</v>
      </c>
      <c r="AM2259" s="295">
        <v>0</v>
      </c>
      <c r="AN2259" s="295">
        <v>0</v>
      </c>
      <c r="AO2259" s="295">
        <v>0</v>
      </c>
      <c r="AP2259" s="295">
        <v>0</v>
      </c>
      <c r="AQ2259" s="295">
        <v>0</v>
      </c>
      <c r="AR2259" s="295">
        <v>0</v>
      </c>
      <c r="AS2259" s="295">
        <v>0</v>
      </c>
      <c r="AT2259" s="295">
        <f t="shared" si="35"/>
        <v>0</v>
      </c>
      <c r="AU2259" s="295">
        <v>34879.35</v>
      </c>
      <c r="AV2259" s="295">
        <v>85542.49</v>
      </c>
      <c r="AW2259" s="296">
        <v>103</v>
      </c>
      <c r="AX2259" s="296">
        <v>300</v>
      </c>
      <c r="AY2259" s="295">
        <v>411000</v>
      </c>
      <c r="AZ2259" s="295">
        <v>96303.35</v>
      </c>
      <c r="BA2259" s="294">
        <v>90.000001999999995</v>
      </c>
      <c r="BB2259" s="294">
        <v>85.698160898872601</v>
      </c>
      <c r="BC2259" s="294">
        <v>8.6</v>
      </c>
      <c r="BD2259" s="294"/>
      <c r="BE2259" s="293" t="s">
        <v>4204</v>
      </c>
      <c r="BF2259" s="291"/>
      <c r="BG2259" s="293" t="s">
        <v>326</v>
      </c>
      <c r="BH2259" s="293" t="s">
        <v>216</v>
      </c>
      <c r="BI2259" s="293" t="s">
        <v>430</v>
      </c>
      <c r="BJ2259" s="293" t="s">
        <v>4205</v>
      </c>
      <c r="BK2259" s="292" t="s">
        <v>175</v>
      </c>
      <c r="BL2259" s="294">
        <v>718113.22604112001</v>
      </c>
      <c r="BM2259" s="292" t="s">
        <v>309</v>
      </c>
      <c r="BN2259" s="294"/>
      <c r="BO2259" s="297">
        <v>39202</v>
      </c>
      <c r="BP2259" s="297">
        <v>48334</v>
      </c>
      <c r="BQ2259" s="297" t="s">
        <v>947</v>
      </c>
      <c r="BR2259" s="297" t="s">
        <v>4774</v>
      </c>
      <c r="BS2259" s="297">
        <v>39202</v>
      </c>
      <c r="BT2259" s="297">
        <v>48334</v>
      </c>
      <c r="BU2259" s="294">
        <v>34918.18</v>
      </c>
      <c r="BV2259" s="294">
        <v>66.42</v>
      </c>
      <c r="BW2259" s="294">
        <v>0</v>
      </c>
    </row>
    <row r="2260" spans="1:75" s="289" customFormat="1" ht="18.2" customHeight="1" x14ac:dyDescent="0.15">
      <c r="A2260" s="298">
        <v>2258</v>
      </c>
      <c r="B2260" s="299" t="s">
        <v>305</v>
      </c>
      <c r="C2260" s="299" t="s">
        <v>306</v>
      </c>
      <c r="D2260" s="313">
        <v>45170</v>
      </c>
      <c r="E2260" s="300" t="s">
        <v>3301</v>
      </c>
      <c r="F2260" s="309">
        <v>135</v>
      </c>
      <c r="G2260" s="309">
        <v>134</v>
      </c>
      <c r="H2260" s="302">
        <v>57435.61</v>
      </c>
      <c r="I2260" s="302">
        <v>31683.39</v>
      </c>
      <c r="J2260" s="302">
        <v>0</v>
      </c>
      <c r="K2260" s="302">
        <v>89119</v>
      </c>
      <c r="L2260" s="302">
        <v>368.66</v>
      </c>
      <c r="M2260" s="302">
        <v>0</v>
      </c>
      <c r="N2260" s="302">
        <v>0</v>
      </c>
      <c r="O2260" s="302">
        <v>0</v>
      </c>
      <c r="P2260" s="302">
        <v>0</v>
      </c>
      <c r="Q2260" s="302">
        <v>0</v>
      </c>
      <c r="R2260" s="302">
        <v>89119</v>
      </c>
      <c r="S2260" s="302">
        <v>72874.13</v>
      </c>
      <c r="T2260" s="302">
        <v>411.62</v>
      </c>
      <c r="U2260" s="302">
        <v>0</v>
      </c>
      <c r="V2260" s="302">
        <v>0</v>
      </c>
      <c r="W2260" s="302">
        <v>0</v>
      </c>
      <c r="X2260" s="302">
        <v>0</v>
      </c>
      <c r="Y2260" s="302">
        <v>0</v>
      </c>
      <c r="Z2260" s="302">
        <v>73285.75</v>
      </c>
      <c r="AA2260" s="302">
        <v>0</v>
      </c>
      <c r="AB2260" s="302">
        <v>0</v>
      </c>
      <c r="AC2260" s="302">
        <v>0</v>
      </c>
      <c r="AD2260" s="302">
        <v>0</v>
      </c>
      <c r="AE2260" s="302">
        <v>0</v>
      </c>
      <c r="AF2260" s="302">
        <v>0</v>
      </c>
      <c r="AG2260" s="302">
        <v>0</v>
      </c>
      <c r="AH2260" s="302">
        <v>0</v>
      </c>
      <c r="AI2260" s="302">
        <v>0</v>
      </c>
      <c r="AJ2260" s="302">
        <v>0</v>
      </c>
      <c r="AK2260" s="302">
        <v>0</v>
      </c>
      <c r="AL2260" s="302">
        <v>0</v>
      </c>
      <c r="AM2260" s="302">
        <v>0</v>
      </c>
      <c r="AN2260" s="302">
        <v>0</v>
      </c>
      <c r="AO2260" s="302">
        <v>0</v>
      </c>
      <c r="AP2260" s="302">
        <v>0</v>
      </c>
      <c r="AQ2260" s="302">
        <v>0</v>
      </c>
      <c r="AR2260" s="302">
        <v>0</v>
      </c>
      <c r="AS2260" s="302">
        <v>0</v>
      </c>
      <c r="AT2260" s="295">
        <f t="shared" si="35"/>
        <v>0</v>
      </c>
      <c r="AU2260" s="302">
        <v>32052.05</v>
      </c>
      <c r="AV2260" s="302">
        <v>73285.75</v>
      </c>
      <c r="AW2260" s="303">
        <v>104</v>
      </c>
      <c r="AX2260" s="303">
        <v>300</v>
      </c>
      <c r="AY2260" s="302">
        <v>414400.02</v>
      </c>
      <c r="AZ2260" s="302">
        <v>96095.88</v>
      </c>
      <c r="BA2260" s="301">
        <v>89.044399999999996</v>
      </c>
      <c r="BB2260" s="301">
        <v>82.579480864320104</v>
      </c>
      <c r="BC2260" s="301">
        <v>8.6</v>
      </c>
      <c r="BD2260" s="301"/>
      <c r="BE2260" s="300" t="s">
        <v>4204</v>
      </c>
      <c r="BF2260" s="298"/>
      <c r="BG2260" s="300" t="s">
        <v>344</v>
      </c>
      <c r="BH2260" s="300" t="s">
        <v>213</v>
      </c>
      <c r="BI2260" s="300" t="s">
        <v>534</v>
      </c>
      <c r="BJ2260" s="300" t="s">
        <v>4205</v>
      </c>
      <c r="BK2260" s="299" t="s">
        <v>175</v>
      </c>
      <c r="BL2260" s="301">
        <v>697899.44442399999</v>
      </c>
      <c r="BM2260" s="299" t="s">
        <v>309</v>
      </c>
      <c r="BN2260" s="301"/>
      <c r="BO2260" s="304">
        <v>39204</v>
      </c>
      <c r="BP2260" s="304">
        <v>48336</v>
      </c>
      <c r="BQ2260" s="297" t="s">
        <v>947</v>
      </c>
      <c r="BR2260" s="297" t="s">
        <v>4774</v>
      </c>
      <c r="BS2260" s="297">
        <v>39204</v>
      </c>
      <c r="BT2260" s="297">
        <v>48336</v>
      </c>
      <c r="BU2260" s="301">
        <v>30561.39</v>
      </c>
      <c r="BV2260" s="301">
        <v>66.28</v>
      </c>
      <c r="BW2260" s="301">
        <v>0</v>
      </c>
    </row>
    <row r="2261" spans="1:75" s="289" customFormat="1" ht="18.2" customHeight="1" x14ac:dyDescent="0.15">
      <c r="A2261" s="291">
        <v>2259</v>
      </c>
      <c r="B2261" s="292" t="s">
        <v>305</v>
      </c>
      <c r="C2261" s="292" t="s">
        <v>306</v>
      </c>
      <c r="D2261" s="312">
        <v>45170</v>
      </c>
      <c r="E2261" s="293" t="s">
        <v>3302</v>
      </c>
      <c r="F2261" s="308">
        <v>139</v>
      </c>
      <c r="G2261" s="308">
        <v>138</v>
      </c>
      <c r="H2261" s="295">
        <v>57435.61</v>
      </c>
      <c r="I2261" s="295">
        <v>32177.19</v>
      </c>
      <c r="J2261" s="295">
        <v>0</v>
      </c>
      <c r="K2261" s="295">
        <v>89612.800000000003</v>
      </c>
      <c r="L2261" s="295">
        <v>368.66</v>
      </c>
      <c r="M2261" s="295">
        <v>0</v>
      </c>
      <c r="N2261" s="295">
        <v>0</v>
      </c>
      <c r="O2261" s="295">
        <v>0</v>
      </c>
      <c r="P2261" s="295">
        <v>0</v>
      </c>
      <c r="Q2261" s="295">
        <v>0</v>
      </c>
      <c r="R2261" s="295">
        <v>89612.800000000003</v>
      </c>
      <c r="S2261" s="295">
        <v>74796.2</v>
      </c>
      <c r="T2261" s="295">
        <v>411.62</v>
      </c>
      <c r="U2261" s="295">
        <v>0</v>
      </c>
      <c r="V2261" s="295">
        <v>0</v>
      </c>
      <c r="W2261" s="295">
        <v>0</v>
      </c>
      <c r="X2261" s="295">
        <v>0</v>
      </c>
      <c r="Y2261" s="295">
        <v>0</v>
      </c>
      <c r="Z2261" s="295">
        <v>75207.820000000007</v>
      </c>
      <c r="AA2261" s="295">
        <v>0</v>
      </c>
      <c r="AB2261" s="295">
        <v>0</v>
      </c>
      <c r="AC2261" s="295">
        <v>0</v>
      </c>
      <c r="AD2261" s="295">
        <v>0</v>
      </c>
      <c r="AE2261" s="295">
        <v>0</v>
      </c>
      <c r="AF2261" s="295">
        <v>0</v>
      </c>
      <c r="AG2261" s="295">
        <v>0</v>
      </c>
      <c r="AH2261" s="295">
        <v>0</v>
      </c>
      <c r="AI2261" s="295">
        <v>0</v>
      </c>
      <c r="AJ2261" s="295">
        <v>0</v>
      </c>
      <c r="AK2261" s="295">
        <v>0</v>
      </c>
      <c r="AL2261" s="295">
        <v>0</v>
      </c>
      <c r="AM2261" s="295">
        <v>0</v>
      </c>
      <c r="AN2261" s="295">
        <v>0</v>
      </c>
      <c r="AO2261" s="295">
        <v>0</v>
      </c>
      <c r="AP2261" s="295">
        <v>0</v>
      </c>
      <c r="AQ2261" s="295">
        <v>0</v>
      </c>
      <c r="AR2261" s="295">
        <v>0</v>
      </c>
      <c r="AS2261" s="295">
        <v>0</v>
      </c>
      <c r="AT2261" s="295">
        <f t="shared" si="35"/>
        <v>0</v>
      </c>
      <c r="AU2261" s="295">
        <v>32545.85</v>
      </c>
      <c r="AV2261" s="295">
        <v>75207.820000000007</v>
      </c>
      <c r="AW2261" s="296">
        <v>104</v>
      </c>
      <c r="AX2261" s="296">
        <v>300</v>
      </c>
      <c r="AY2261" s="295">
        <v>414400.02</v>
      </c>
      <c r="AZ2261" s="295">
        <v>96095.88</v>
      </c>
      <c r="BA2261" s="294">
        <v>89.044399999999996</v>
      </c>
      <c r="BB2261" s="294">
        <v>83.037046003637201</v>
      </c>
      <c r="BC2261" s="294">
        <v>8.6</v>
      </c>
      <c r="BD2261" s="294"/>
      <c r="BE2261" s="293" t="s">
        <v>4204</v>
      </c>
      <c r="BF2261" s="291"/>
      <c r="BG2261" s="293" t="s">
        <v>344</v>
      </c>
      <c r="BH2261" s="293" t="s">
        <v>213</v>
      </c>
      <c r="BI2261" s="293" t="s">
        <v>534</v>
      </c>
      <c r="BJ2261" s="293" t="s">
        <v>4205</v>
      </c>
      <c r="BK2261" s="292" t="s">
        <v>175</v>
      </c>
      <c r="BL2261" s="294">
        <v>701766.43962880003</v>
      </c>
      <c r="BM2261" s="292" t="s">
        <v>309</v>
      </c>
      <c r="BN2261" s="294"/>
      <c r="BO2261" s="297">
        <v>39204</v>
      </c>
      <c r="BP2261" s="297">
        <v>48336</v>
      </c>
      <c r="BQ2261" s="297" t="s">
        <v>4827</v>
      </c>
      <c r="BR2261" s="297" t="s">
        <v>4828</v>
      </c>
      <c r="BS2261" s="297">
        <v>39204</v>
      </c>
      <c r="BT2261" s="297">
        <v>48336</v>
      </c>
      <c r="BU2261" s="294">
        <v>31380.71</v>
      </c>
      <c r="BV2261" s="294">
        <v>66.28</v>
      </c>
      <c r="BW2261" s="294">
        <v>0</v>
      </c>
    </row>
    <row r="2262" spans="1:75" s="289" customFormat="1" ht="18.2" customHeight="1" x14ac:dyDescent="0.15">
      <c r="A2262" s="298">
        <v>2260</v>
      </c>
      <c r="B2262" s="299" t="s">
        <v>305</v>
      </c>
      <c r="C2262" s="299" t="s">
        <v>306</v>
      </c>
      <c r="D2262" s="313">
        <v>45170</v>
      </c>
      <c r="E2262" s="300" t="s">
        <v>3303</v>
      </c>
      <c r="F2262" s="309">
        <v>121</v>
      </c>
      <c r="G2262" s="309">
        <v>120</v>
      </c>
      <c r="H2262" s="302">
        <v>37470.269999999997</v>
      </c>
      <c r="I2262" s="302">
        <v>17786.3</v>
      </c>
      <c r="J2262" s="302">
        <v>0</v>
      </c>
      <c r="K2262" s="302">
        <v>55256.57</v>
      </c>
      <c r="L2262" s="302">
        <v>230.15</v>
      </c>
      <c r="M2262" s="302">
        <v>0</v>
      </c>
      <c r="N2262" s="302">
        <v>0</v>
      </c>
      <c r="O2262" s="302">
        <v>0</v>
      </c>
      <c r="P2262" s="302">
        <v>0</v>
      </c>
      <c r="Q2262" s="302">
        <v>0</v>
      </c>
      <c r="R2262" s="302">
        <v>55256.57</v>
      </c>
      <c r="S2262" s="302">
        <v>45302.5</v>
      </c>
      <c r="T2262" s="302">
        <v>296.64</v>
      </c>
      <c r="U2262" s="302">
        <v>0</v>
      </c>
      <c r="V2262" s="302">
        <v>0</v>
      </c>
      <c r="W2262" s="302">
        <v>0</v>
      </c>
      <c r="X2262" s="302">
        <v>0</v>
      </c>
      <c r="Y2262" s="302">
        <v>0</v>
      </c>
      <c r="Z2262" s="302">
        <v>45599.14</v>
      </c>
      <c r="AA2262" s="302">
        <v>0</v>
      </c>
      <c r="AB2262" s="302">
        <v>0</v>
      </c>
      <c r="AC2262" s="302">
        <v>0</v>
      </c>
      <c r="AD2262" s="302">
        <v>0</v>
      </c>
      <c r="AE2262" s="302">
        <v>0</v>
      </c>
      <c r="AF2262" s="302">
        <v>0</v>
      </c>
      <c r="AG2262" s="302">
        <v>0</v>
      </c>
      <c r="AH2262" s="302">
        <v>0</v>
      </c>
      <c r="AI2262" s="302">
        <v>0</v>
      </c>
      <c r="AJ2262" s="302">
        <v>0</v>
      </c>
      <c r="AK2262" s="302">
        <v>0</v>
      </c>
      <c r="AL2262" s="302">
        <v>0</v>
      </c>
      <c r="AM2262" s="302">
        <v>0</v>
      </c>
      <c r="AN2262" s="302">
        <v>0</v>
      </c>
      <c r="AO2262" s="302">
        <v>0</v>
      </c>
      <c r="AP2262" s="302">
        <v>0</v>
      </c>
      <c r="AQ2262" s="302">
        <v>0</v>
      </c>
      <c r="AR2262" s="302">
        <v>0</v>
      </c>
      <c r="AS2262" s="302">
        <v>0</v>
      </c>
      <c r="AT2262" s="295">
        <f t="shared" si="35"/>
        <v>0</v>
      </c>
      <c r="AU2262" s="302">
        <v>18016.45</v>
      </c>
      <c r="AV2262" s="302">
        <v>45599.14</v>
      </c>
      <c r="AW2262" s="303">
        <v>104</v>
      </c>
      <c r="AX2262" s="303">
        <v>300</v>
      </c>
      <c r="AY2262" s="302">
        <v>256999.98</v>
      </c>
      <c r="AZ2262" s="302">
        <v>60294.94</v>
      </c>
      <c r="BA2262" s="301">
        <v>90.000010000000003</v>
      </c>
      <c r="BB2262" s="301">
        <v>82.479422859790603</v>
      </c>
      <c r="BC2262" s="301">
        <v>9.5</v>
      </c>
      <c r="BD2262" s="301"/>
      <c r="BE2262" s="300" t="s">
        <v>4204</v>
      </c>
      <c r="BF2262" s="298"/>
      <c r="BG2262" s="300" t="s">
        <v>358</v>
      </c>
      <c r="BH2262" s="300" t="s">
        <v>182</v>
      </c>
      <c r="BI2262" s="300" t="s">
        <v>548</v>
      </c>
      <c r="BJ2262" s="300" t="s">
        <v>4205</v>
      </c>
      <c r="BK2262" s="299" t="s">
        <v>175</v>
      </c>
      <c r="BL2262" s="301">
        <v>432719.50430072</v>
      </c>
      <c r="BM2262" s="299" t="s">
        <v>309</v>
      </c>
      <c r="BN2262" s="301"/>
      <c r="BO2262" s="304">
        <v>39230</v>
      </c>
      <c r="BP2262" s="304">
        <v>48362</v>
      </c>
      <c r="BQ2262" s="297" t="s">
        <v>4260</v>
      </c>
      <c r="BR2262" s="297" t="s">
        <v>4782</v>
      </c>
      <c r="BS2262" s="297">
        <v>39230</v>
      </c>
      <c r="BT2262" s="297">
        <v>48362</v>
      </c>
      <c r="BU2262" s="301">
        <v>17365.2</v>
      </c>
      <c r="BV2262" s="301">
        <v>41.87</v>
      </c>
      <c r="BW2262" s="301">
        <v>0</v>
      </c>
    </row>
    <row r="2263" spans="1:75" s="289" customFormat="1" ht="18.2" customHeight="1" x14ac:dyDescent="0.15">
      <c r="A2263" s="291">
        <v>2261</v>
      </c>
      <c r="B2263" s="292" t="s">
        <v>305</v>
      </c>
      <c r="C2263" s="292" t="s">
        <v>306</v>
      </c>
      <c r="D2263" s="312">
        <v>45170</v>
      </c>
      <c r="E2263" s="293" t="s">
        <v>3304</v>
      </c>
      <c r="F2263" s="308">
        <v>148</v>
      </c>
      <c r="G2263" s="308">
        <v>147</v>
      </c>
      <c r="H2263" s="295">
        <v>55218.12</v>
      </c>
      <c r="I2263" s="295">
        <v>32140.98</v>
      </c>
      <c r="J2263" s="295">
        <v>0</v>
      </c>
      <c r="K2263" s="295">
        <v>87359.1</v>
      </c>
      <c r="L2263" s="295">
        <v>354.39</v>
      </c>
      <c r="M2263" s="295">
        <v>0</v>
      </c>
      <c r="N2263" s="295">
        <v>0</v>
      </c>
      <c r="O2263" s="295">
        <v>0</v>
      </c>
      <c r="P2263" s="295">
        <v>0</v>
      </c>
      <c r="Q2263" s="295">
        <v>0</v>
      </c>
      <c r="R2263" s="295">
        <v>87359.1</v>
      </c>
      <c r="S2263" s="295">
        <v>78126.64</v>
      </c>
      <c r="T2263" s="295">
        <v>395.73</v>
      </c>
      <c r="U2263" s="295">
        <v>0</v>
      </c>
      <c r="V2263" s="295">
        <v>0</v>
      </c>
      <c r="W2263" s="295">
        <v>0</v>
      </c>
      <c r="X2263" s="295">
        <v>0</v>
      </c>
      <c r="Y2263" s="295">
        <v>0</v>
      </c>
      <c r="Z2263" s="295">
        <v>78522.37</v>
      </c>
      <c r="AA2263" s="295">
        <v>0</v>
      </c>
      <c r="AB2263" s="295">
        <v>0</v>
      </c>
      <c r="AC2263" s="295">
        <v>0</v>
      </c>
      <c r="AD2263" s="295">
        <v>0</v>
      </c>
      <c r="AE2263" s="295">
        <v>0</v>
      </c>
      <c r="AF2263" s="295">
        <v>0</v>
      </c>
      <c r="AG2263" s="295">
        <v>0</v>
      </c>
      <c r="AH2263" s="295">
        <v>0</v>
      </c>
      <c r="AI2263" s="295">
        <v>0</v>
      </c>
      <c r="AJ2263" s="295">
        <v>0</v>
      </c>
      <c r="AK2263" s="295">
        <v>0</v>
      </c>
      <c r="AL2263" s="295">
        <v>0</v>
      </c>
      <c r="AM2263" s="295">
        <v>0</v>
      </c>
      <c r="AN2263" s="295">
        <v>0</v>
      </c>
      <c r="AO2263" s="295">
        <v>0</v>
      </c>
      <c r="AP2263" s="295">
        <v>0</v>
      </c>
      <c r="AQ2263" s="295">
        <v>0</v>
      </c>
      <c r="AR2263" s="295">
        <v>0</v>
      </c>
      <c r="AS2263" s="295">
        <v>0</v>
      </c>
      <c r="AT2263" s="295">
        <f t="shared" si="35"/>
        <v>0</v>
      </c>
      <c r="AU2263" s="295">
        <v>32495.37</v>
      </c>
      <c r="AV2263" s="295">
        <v>78522.37</v>
      </c>
      <c r="AW2263" s="296">
        <v>104</v>
      </c>
      <c r="AX2263" s="296">
        <v>300</v>
      </c>
      <c r="AY2263" s="295">
        <v>398200</v>
      </c>
      <c r="AZ2263" s="295">
        <v>92382.13</v>
      </c>
      <c r="BA2263" s="294">
        <v>89.073331999999994</v>
      </c>
      <c r="BB2263" s="294">
        <v>84.230208997359099</v>
      </c>
      <c r="BC2263" s="294">
        <v>8.6</v>
      </c>
      <c r="BD2263" s="294"/>
      <c r="BE2263" s="293" t="s">
        <v>4204</v>
      </c>
      <c r="BF2263" s="291"/>
      <c r="BG2263" s="293" t="s">
        <v>307</v>
      </c>
      <c r="BH2263" s="293" t="s">
        <v>222</v>
      </c>
      <c r="BI2263" s="293" t="s">
        <v>308</v>
      </c>
      <c r="BJ2263" s="293" t="s">
        <v>4205</v>
      </c>
      <c r="BK2263" s="292" t="s">
        <v>175</v>
      </c>
      <c r="BL2263" s="294">
        <v>684117.49857359997</v>
      </c>
      <c r="BM2263" s="292" t="s">
        <v>309</v>
      </c>
      <c r="BN2263" s="294"/>
      <c r="BO2263" s="297">
        <v>39205</v>
      </c>
      <c r="BP2263" s="297">
        <v>48337</v>
      </c>
      <c r="BQ2263" s="297" t="s">
        <v>4123</v>
      </c>
      <c r="BR2263" s="297" t="s">
        <v>4760</v>
      </c>
      <c r="BS2263" s="297">
        <v>39205</v>
      </c>
      <c r="BT2263" s="297">
        <v>48337</v>
      </c>
      <c r="BU2263" s="294">
        <v>32258.01</v>
      </c>
      <c r="BV2263" s="294">
        <v>63.72</v>
      </c>
      <c r="BW2263" s="294">
        <v>0</v>
      </c>
    </row>
    <row r="2264" spans="1:75" s="289" customFormat="1" ht="18.2" customHeight="1" x14ac:dyDescent="0.15">
      <c r="A2264" s="298">
        <v>2262</v>
      </c>
      <c r="B2264" s="299" t="s">
        <v>305</v>
      </c>
      <c r="C2264" s="299" t="s">
        <v>306</v>
      </c>
      <c r="D2264" s="313">
        <v>45170</v>
      </c>
      <c r="E2264" s="300" t="s">
        <v>3305</v>
      </c>
      <c r="F2264" s="309">
        <v>181</v>
      </c>
      <c r="G2264" s="309">
        <v>180</v>
      </c>
      <c r="H2264" s="302">
        <v>57425.51</v>
      </c>
      <c r="I2264" s="302">
        <v>33762.86</v>
      </c>
      <c r="J2264" s="302">
        <v>0</v>
      </c>
      <c r="K2264" s="302">
        <v>91188.37</v>
      </c>
      <c r="L2264" s="302">
        <v>352.74</v>
      </c>
      <c r="M2264" s="302">
        <v>0</v>
      </c>
      <c r="N2264" s="302">
        <v>0</v>
      </c>
      <c r="O2264" s="302">
        <v>0</v>
      </c>
      <c r="P2264" s="302">
        <v>0</v>
      </c>
      <c r="Q2264" s="302">
        <v>0</v>
      </c>
      <c r="R2264" s="302">
        <v>91188.37</v>
      </c>
      <c r="S2264" s="302">
        <v>110822.53</v>
      </c>
      <c r="T2264" s="302">
        <v>454.62</v>
      </c>
      <c r="U2264" s="302">
        <v>0</v>
      </c>
      <c r="V2264" s="302">
        <v>0</v>
      </c>
      <c r="W2264" s="302">
        <v>0</v>
      </c>
      <c r="X2264" s="302">
        <v>0</v>
      </c>
      <c r="Y2264" s="302">
        <v>0</v>
      </c>
      <c r="Z2264" s="302">
        <v>111277.15</v>
      </c>
      <c r="AA2264" s="302">
        <v>0</v>
      </c>
      <c r="AB2264" s="302">
        <v>0</v>
      </c>
      <c r="AC2264" s="302">
        <v>0</v>
      </c>
      <c r="AD2264" s="302">
        <v>0</v>
      </c>
      <c r="AE2264" s="302">
        <v>0</v>
      </c>
      <c r="AF2264" s="302">
        <v>0</v>
      </c>
      <c r="AG2264" s="302">
        <v>0</v>
      </c>
      <c r="AH2264" s="302">
        <v>0</v>
      </c>
      <c r="AI2264" s="302">
        <v>0</v>
      </c>
      <c r="AJ2264" s="302">
        <v>0</v>
      </c>
      <c r="AK2264" s="302">
        <v>0</v>
      </c>
      <c r="AL2264" s="302">
        <v>0</v>
      </c>
      <c r="AM2264" s="302">
        <v>0</v>
      </c>
      <c r="AN2264" s="302">
        <v>0</v>
      </c>
      <c r="AO2264" s="302">
        <v>0</v>
      </c>
      <c r="AP2264" s="302">
        <v>0</v>
      </c>
      <c r="AQ2264" s="302">
        <v>0</v>
      </c>
      <c r="AR2264" s="302">
        <v>0</v>
      </c>
      <c r="AS2264" s="302">
        <v>0</v>
      </c>
      <c r="AT2264" s="295">
        <f t="shared" si="35"/>
        <v>0</v>
      </c>
      <c r="AU2264" s="302">
        <v>34115.599999999999</v>
      </c>
      <c r="AV2264" s="302">
        <v>111277.15</v>
      </c>
      <c r="AW2264" s="303">
        <v>104</v>
      </c>
      <c r="AX2264" s="303">
        <v>300</v>
      </c>
      <c r="AY2264" s="302">
        <v>398200.02</v>
      </c>
      <c r="AZ2264" s="302">
        <v>92407.93</v>
      </c>
      <c r="BA2264" s="301">
        <v>89.073327000000006</v>
      </c>
      <c r="BB2264" s="301">
        <v>87.897775652013806</v>
      </c>
      <c r="BC2264" s="301">
        <v>9.5</v>
      </c>
      <c r="BD2264" s="301"/>
      <c r="BE2264" s="300" t="s">
        <v>4204</v>
      </c>
      <c r="BF2264" s="298"/>
      <c r="BG2264" s="300" t="s">
        <v>307</v>
      </c>
      <c r="BH2264" s="300" t="s">
        <v>222</v>
      </c>
      <c r="BI2264" s="300" t="s">
        <v>308</v>
      </c>
      <c r="BJ2264" s="300" t="s">
        <v>4205</v>
      </c>
      <c r="BK2264" s="299" t="s">
        <v>175</v>
      </c>
      <c r="BL2264" s="301">
        <v>714104.87955352</v>
      </c>
      <c r="BM2264" s="299" t="s">
        <v>309</v>
      </c>
      <c r="BN2264" s="301"/>
      <c r="BO2264" s="304">
        <v>39207</v>
      </c>
      <c r="BP2264" s="304">
        <v>48339</v>
      </c>
      <c r="BQ2264" s="297" t="s">
        <v>4123</v>
      </c>
      <c r="BR2264" s="297" t="s">
        <v>4760</v>
      </c>
      <c r="BS2264" s="297">
        <v>39207</v>
      </c>
      <c r="BT2264" s="297">
        <v>48339</v>
      </c>
      <c r="BU2264" s="301">
        <v>38964.519999999997</v>
      </c>
      <c r="BV2264" s="301">
        <v>64.17</v>
      </c>
      <c r="BW2264" s="301">
        <v>0</v>
      </c>
    </row>
    <row r="2265" spans="1:75" s="289" customFormat="1" ht="18.2" customHeight="1" x14ac:dyDescent="0.15">
      <c r="A2265" s="291">
        <v>2263</v>
      </c>
      <c r="B2265" s="292" t="s">
        <v>305</v>
      </c>
      <c r="C2265" s="292" t="s">
        <v>306</v>
      </c>
      <c r="D2265" s="312">
        <v>45170</v>
      </c>
      <c r="E2265" s="293" t="s">
        <v>3306</v>
      </c>
      <c r="F2265" s="308">
        <v>0</v>
      </c>
      <c r="G2265" s="308">
        <v>0</v>
      </c>
      <c r="H2265" s="295">
        <v>51674.55</v>
      </c>
      <c r="I2265" s="295">
        <v>0</v>
      </c>
      <c r="J2265" s="295">
        <v>0</v>
      </c>
      <c r="K2265" s="295">
        <v>51674.55</v>
      </c>
      <c r="L2265" s="295">
        <v>977.18</v>
      </c>
      <c r="M2265" s="295">
        <v>0</v>
      </c>
      <c r="N2265" s="295">
        <v>0</v>
      </c>
      <c r="O2265" s="295">
        <v>977.18</v>
      </c>
      <c r="P2265" s="295">
        <v>0</v>
      </c>
      <c r="Q2265" s="295">
        <v>0</v>
      </c>
      <c r="R2265" s="295">
        <v>50697.37</v>
      </c>
      <c r="S2265" s="295">
        <v>0</v>
      </c>
      <c r="T2265" s="295">
        <v>370.33</v>
      </c>
      <c r="U2265" s="295">
        <v>0</v>
      </c>
      <c r="V2265" s="295">
        <v>0</v>
      </c>
      <c r="W2265" s="295">
        <v>370.33</v>
      </c>
      <c r="X2265" s="295">
        <v>0</v>
      </c>
      <c r="Y2265" s="295">
        <v>0</v>
      </c>
      <c r="Z2265" s="295">
        <v>0</v>
      </c>
      <c r="AA2265" s="295">
        <v>100.17</v>
      </c>
      <c r="AB2265" s="295">
        <v>0</v>
      </c>
      <c r="AC2265" s="295">
        <v>0</v>
      </c>
      <c r="AD2265" s="295">
        <v>0</v>
      </c>
      <c r="AE2265" s="295">
        <v>0</v>
      </c>
      <c r="AF2265" s="295">
        <v>-64.64</v>
      </c>
      <c r="AG2265" s="295">
        <v>62.97</v>
      </c>
      <c r="AH2265" s="295">
        <v>190.27</v>
      </c>
      <c r="AI2265" s="295">
        <v>0</v>
      </c>
      <c r="AJ2265" s="295">
        <v>0</v>
      </c>
      <c r="AK2265" s="295">
        <v>0</v>
      </c>
      <c r="AL2265" s="295">
        <v>0</v>
      </c>
      <c r="AM2265" s="295">
        <v>0</v>
      </c>
      <c r="AN2265" s="295">
        <v>0</v>
      </c>
      <c r="AO2265" s="295">
        <v>0</v>
      </c>
      <c r="AP2265" s="295">
        <v>722.95</v>
      </c>
      <c r="AQ2265" s="295">
        <v>0</v>
      </c>
      <c r="AR2265" s="295">
        <v>699.18</v>
      </c>
      <c r="AS2265" s="295">
        <v>0</v>
      </c>
      <c r="AT2265" s="295">
        <f t="shared" si="35"/>
        <v>1660.0500000000002</v>
      </c>
      <c r="AU2265" s="295">
        <v>0</v>
      </c>
      <c r="AV2265" s="295">
        <v>0</v>
      </c>
      <c r="AW2265" s="296">
        <v>44</v>
      </c>
      <c r="AX2265" s="296">
        <v>240</v>
      </c>
      <c r="AY2265" s="295">
        <v>656999.99</v>
      </c>
      <c r="AZ2265" s="295">
        <v>154148.6</v>
      </c>
      <c r="BA2265" s="294">
        <v>90.000000999999997</v>
      </c>
      <c r="BB2265" s="294">
        <v>29.599771588566899</v>
      </c>
      <c r="BC2265" s="294">
        <v>8.6</v>
      </c>
      <c r="BD2265" s="294"/>
      <c r="BE2265" s="293" t="s">
        <v>4204</v>
      </c>
      <c r="BF2265" s="291"/>
      <c r="BG2265" s="293" t="s">
        <v>376</v>
      </c>
      <c r="BH2265" s="293" t="s">
        <v>457</v>
      </c>
      <c r="BI2265" s="293" t="s">
        <v>882</v>
      </c>
      <c r="BJ2265" s="293" t="s">
        <v>103</v>
      </c>
      <c r="BK2265" s="292" t="s">
        <v>175</v>
      </c>
      <c r="BL2265" s="294">
        <v>397015.97141752002</v>
      </c>
      <c r="BM2265" s="292" t="s">
        <v>309</v>
      </c>
      <c r="BN2265" s="294"/>
      <c r="BO2265" s="297">
        <v>39213</v>
      </c>
      <c r="BP2265" s="297">
        <v>46518</v>
      </c>
      <c r="BQ2265" s="297" t="s">
        <v>4757</v>
      </c>
      <c r="BR2265" s="297" t="s">
        <v>4764</v>
      </c>
      <c r="BS2265" s="297">
        <v>39213</v>
      </c>
      <c r="BT2265" s="297">
        <v>46518</v>
      </c>
      <c r="BU2265" s="294">
        <v>0</v>
      </c>
      <c r="BV2265" s="294">
        <v>100.17</v>
      </c>
      <c r="BW2265" s="294">
        <v>0</v>
      </c>
    </row>
    <row r="2266" spans="1:75" s="289" customFormat="1" ht="18.2" customHeight="1" x14ac:dyDescent="0.15">
      <c r="A2266" s="298">
        <v>2264</v>
      </c>
      <c r="B2266" s="299" t="s">
        <v>305</v>
      </c>
      <c r="C2266" s="299" t="s">
        <v>306</v>
      </c>
      <c r="D2266" s="313">
        <v>45170</v>
      </c>
      <c r="E2266" s="300" t="s">
        <v>3307</v>
      </c>
      <c r="F2266" s="309">
        <v>143</v>
      </c>
      <c r="G2266" s="309">
        <v>142</v>
      </c>
      <c r="H2266" s="302">
        <v>139427.85</v>
      </c>
      <c r="I2266" s="302">
        <v>79570.12</v>
      </c>
      <c r="J2266" s="302">
        <v>0</v>
      </c>
      <c r="K2266" s="302">
        <v>218997.97</v>
      </c>
      <c r="L2266" s="302">
        <v>894.87</v>
      </c>
      <c r="M2266" s="302">
        <v>0</v>
      </c>
      <c r="N2266" s="302">
        <v>0</v>
      </c>
      <c r="O2266" s="302">
        <v>0</v>
      </c>
      <c r="P2266" s="302">
        <v>0</v>
      </c>
      <c r="Q2266" s="302">
        <v>0</v>
      </c>
      <c r="R2266" s="302">
        <v>218997.97</v>
      </c>
      <c r="S2266" s="302">
        <v>189392.08</v>
      </c>
      <c r="T2266" s="302">
        <v>999.23</v>
      </c>
      <c r="U2266" s="302">
        <v>0</v>
      </c>
      <c r="V2266" s="302">
        <v>0</v>
      </c>
      <c r="W2266" s="302">
        <v>0</v>
      </c>
      <c r="X2266" s="302">
        <v>0</v>
      </c>
      <c r="Y2266" s="302">
        <v>0</v>
      </c>
      <c r="Z2266" s="302">
        <v>190391.31</v>
      </c>
      <c r="AA2266" s="302">
        <v>0</v>
      </c>
      <c r="AB2266" s="302">
        <v>0</v>
      </c>
      <c r="AC2266" s="302">
        <v>0</v>
      </c>
      <c r="AD2266" s="302">
        <v>0</v>
      </c>
      <c r="AE2266" s="302">
        <v>0</v>
      </c>
      <c r="AF2266" s="302">
        <v>0</v>
      </c>
      <c r="AG2266" s="302">
        <v>0</v>
      </c>
      <c r="AH2266" s="302">
        <v>0</v>
      </c>
      <c r="AI2266" s="302">
        <v>0</v>
      </c>
      <c r="AJ2266" s="302">
        <v>0</v>
      </c>
      <c r="AK2266" s="302">
        <v>0</v>
      </c>
      <c r="AL2266" s="302">
        <v>0</v>
      </c>
      <c r="AM2266" s="302">
        <v>0</v>
      </c>
      <c r="AN2266" s="302">
        <v>0</v>
      </c>
      <c r="AO2266" s="302">
        <v>0</v>
      </c>
      <c r="AP2266" s="302">
        <v>0</v>
      </c>
      <c r="AQ2266" s="302">
        <v>0</v>
      </c>
      <c r="AR2266" s="302">
        <v>0</v>
      </c>
      <c r="AS2266" s="302">
        <v>0</v>
      </c>
      <c r="AT2266" s="295">
        <f t="shared" si="35"/>
        <v>0</v>
      </c>
      <c r="AU2266" s="302">
        <v>80464.990000000005</v>
      </c>
      <c r="AV2266" s="302">
        <v>190391.31</v>
      </c>
      <c r="AW2266" s="303">
        <v>104</v>
      </c>
      <c r="AX2266" s="303">
        <v>300</v>
      </c>
      <c r="AY2266" s="302">
        <v>1067999.99</v>
      </c>
      <c r="AZ2266" s="302">
        <v>233270.35</v>
      </c>
      <c r="BA2266" s="301">
        <v>83.801500000000004</v>
      </c>
      <c r="BB2266" s="301">
        <v>78.6742009130393</v>
      </c>
      <c r="BC2266" s="301">
        <v>8.6</v>
      </c>
      <c r="BD2266" s="301"/>
      <c r="BE2266" s="300" t="s">
        <v>4204</v>
      </c>
      <c r="BF2266" s="298"/>
      <c r="BG2266" s="300" t="s">
        <v>349</v>
      </c>
      <c r="BH2266" s="300" t="s">
        <v>180</v>
      </c>
      <c r="BI2266" s="300" t="s">
        <v>812</v>
      </c>
      <c r="BJ2266" s="300" t="s">
        <v>4205</v>
      </c>
      <c r="BK2266" s="299" t="s">
        <v>175</v>
      </c>
      <c r="BL2266" s="301">
        <v>1714994.12687512</v>
      </c>
      <c r="BM2266" s="299" t="s">
        <v>309</v>
      </c>
      <c r="BN2266" s="301"/>
      <c r="BO2266" s="304">
        <v>39216</v>
      </c>
      <c r="BP2266" s="304">
        <v>48348</v>
      </c>
      <c r="BQ2266" s="297" t="s">
        <v>937</v>
      </c>
      <c r="BR2266" s="297" t="s">
        <v>4765</v>
      </c>
      <c r="BS2266" s="297">
        <v>39216</v>
      </c>
      <c r="BT2266" s="297">
        <v>48348</v>
      </c>
      <c r="BU2266" s="301">
        <v>79274.09</v>
      </c>
      <c r="BV2266" s="301">
        <v>160.9</v>
      </c>
      <c r="BW2266" s="301">
        <v>0</v>
      </c>
    </row>
    <row r="2267" spans="1:75" s="289" customFormat="1" ht="18.2" customHeight="1" x14ac:dyDescent="0.15">
      <c r="A2267" s="291">
        <v>2265</v>
      </c>
      <c r="B2267" s="292" t="s">
        <v>305</v>
      </c>
      <c r="C2267" s="292" t="s">
        <v>306</v>
      </c>
      <c r="D2267" s="312">
        <v>45170</v>
      </c>
      <c r="E2267" s="293" t="s">
        <v>3308</v>
      </c>
      <c r="F2267" s="308">
        <v>157</v>
      </c>
      <c r="G2267" s="308">
        <v>156</v>
      </c>
      <c r="H2267" s="295">
        <v>56256.35</v>
      </c>
      <c r="I2267" s="295">
        <v>43459.7</v>
      </c>
      <c r="J2267" s="295">
        <v>0</v>
      </c>
      <c r="K2267" s="295">
        <v>99716.05</v>
      </c>
      <c r="L2267" s="295">
        <v>463.65</v>
      </c>
      <c r="M2267" s="295">
        <v>0</v>
      </c>
      <c r="N2267" s="295">
        <v>0</v>
      </c>
      <c r="O2267" s="295">
        <v>0</v>
      </c>
      <c r="P2267" s="295">
        <v>0</v>
      </c>
      <c r="Q2267" s="295">
        <v>0</v>
      </c>
      <c r="R2267" s="295">
        <v>99716.05</v>
      </c>
      <c r="S2267" s="295">
        <v>91764.23</v>
      </c>
      <c r="T2267" s="295">
        <v>403.17</v>
      </c>
      <c r="U2267" s="295">
        <v>0</v>
      </c>
      <c r="V2267" s="295">
        <v>0</v>
      </c>
      <c r="W2267" s="295">
        <v>0</v>
      </c>
      <c r="X2267" s="295">
        <v>0</v>
      </c>
      <c r="Y2267" s="295">
        <v>0</v>
      </c>
      <c r="Z2267" s="295">
        <v>92167.4</v>
      </c>
      <c r="AA2267" s="295">
        <v>0</v>
      </c>
      <c r="AB2267" s="295">
        <v>0</v>
      </c>
      <c r="AC2267" s="295">
        <v>0</v>
      </c>
      <c r="AD2267" s="295">
        <v>0</v>
      </c>
      <c r="AE2267" s="295">
        <v>0</v>
      </c>
      <c r="AF2267" s="295">
        <v>0</v>
      </c>
      <c r="AG2267" s="295">
        <v>0</v>
      </c>
      <c r="AH2267" s="295">
        <v>0</v>
      </c>
      <c r="AI2267" s="295">
        <v>0</v>
      </c>
      <c r="AJ2267" s="295">
        <v>0</v>
      </c>
      <c r="AK2267" s="295">
        <v>0</v>
      </c>
      <c r="AL2267" s="295">
        <v>0</v>
      </c>
      <c r="AM2267" s="295">
        <v>0</v>
      </c>
      <c r="AN2267" s="295">
        <v>0</v>
      </c>
      <c r="AO2267" s="295">
        <v>0</v>
      </c>
      <c r="AP2267" s="295">
        <v>0</v>
      </c>
      <c r="AQ2267" s="295">
        <v>0</v>
      </c>
      <c r="AR2267" s="295">
        <v>0</v>
      </c>
      <c r="AS2267" s="295">
        <v>0</v>
      </c>
      <c r="AT2267" s="295">
        <f t="shared" si="35"/>
        <v>0</v>
      </c>
      <c r="AU2267" s="295">
        <v>43923.35</v>
      </c>
      <c r="AV2267" s="295">
        <v>92167.4</v>
      </c>
      <c r="AW2267" s="296">
        <v>104</v>
      </c>
      <c r="AX2267" s="296">
        <v>300</v>
      </c>
      <c r="AY2267" s="295">
        <v>454999.99</v>
      </c>
      <c r="AZ2267" s="295">
        <v>106754.36</v>
      </c>
      <c r="BA2267" s="294">
        <v>90.000004000000004</v>
      </c>
      <c r="BB2267" s="294">
        <v>84.066307913458502</v>
      </c>
      <c r="BC2267" s="294">
        <v>8.6</v>
      </c>
      <c r="BD2267" s="294"/>
      <c r="BE2267" s="293" t="s">
        <v>4204</v>
      </c>
      <c r="BF2267" s="291"/>
      <c r="BG2267" s="293" t="s">
        <v>326</v>
      </c>
      <c r="BH2267" s="293" t="s">
        <v>216</v>
      </c>
      <c r="BI2267" s="293" t="s">
        <v>430</v>
      </c>
      <c r="BJ2267" s="293" t="s">
        <v>4205</v>
      </c>
      <c r="BK2267" s="292" t="s">
        <v>175</v>
      </c>
      <c r="BL2267" s="294">
        <v>780885.96029079997</v>
      </c>
      <c r="BM2267" s="292" t="s">
        <v>309</v>
      </c>
      <c r="BN2267" s="294"/>
      <c r="BO2267" s="297">
        <v>39213</v>
      </c>
      <c r="BP2267" s="297">
        <v>48345</v>
      </c>
      <c r="BQ2267" s="297" t="s">
        <v>936</v>
      </c>
      <c r="BR2267" s="297" t="s">
        <v>4769</v>
      </c>
      <c r="BS2267" s="297">
        <v>39213</v>
      </c>
      <c r="BT2267" s="297">
        <v>48345</v>
      </c>
      <c r="BU2267" s="294">
        <v>39526.639999999999</v>
      </c>
      <c r="BV2267" s="294">
        <v>73.63</v>
      </c>
      <c r="BW2267" s="294">
        <v>0</v>
      </c>
    </row>
    <row r="2268" spans="1:75" s="289" customFormat="1" ht="18.2" customHeight="1" x14ac:dyDescent="0.15">
      <c r="A2268" s="298">
        <v>2266</v>
      </c>
      <c r="B2268" s="299" t="s">
        <v>305</v>
      </c>
      <c r="C2268" s="299" t="s">
        <v>306</v>
      </c>
      <c r="D2268" s="313">
        <v>45170</v>
      </c>
      <c r="E2268" s="300" t="s">
        <v>3309</v>
      </c>
      <c r="F2268" s="309">
        <v>0</v>
      </c>
      <c r="G2268" s="309">
        <v>0</v>
      </c>
      <c r="H2268" s="302">
        <v>45516.36</v>
      </c>
      <c r="I2268" s="302">
        <v>0</v>
      </c>
      <c r="J2268" s="302">
        <v>0</v>
      </c>
      <c r="K2268" s="302">
        <v>45516.36</v>
      </c>
      <c r="L2268" s="302">
        <v>496.55</v>
      </c>
      <c r="M2268" s="302">
        <v>0</v>
      </c>
      <c r="N2268" s="302">
        <v>0</v>
      </c>
      <c r="O2268" s="302">
        <v>496.55</v>
      </c>
      <c r="P2268" s="302">
        <v>0</v>
      </c>
      <c r="Q2268" s="302">
        <v>0</v>
      </c>
      <c r="R2268" s="302">
        <v>45019.81</v>
      </c>
      <c r="S2268" s="302">
        <v>0</v>
      </c>
      <c r="T2268" s="302">
        <v>326.2</v>
      </c>
      <c r="U2268" s="302">
        <v>0</v>
      </c>
      <c r="V2268" s="302">
        <v>0</v>
      </c>
      <c r="W2268" s="302">
        <v>326.2</v>
      </c>
      <c r="X2268" s="302">
        <v>0</v>
      </c>
      <c r="Y2268" s="302">
        <v>0</v>
      </c>
      <c r="Z2268" s="302">
        <v>0</v>
      </c>
      <c r="AA2268" s="302">
        <v>69.89</v>
      </c>
      <c r="AB2268" s="302">
        <v>0</v>
      </c>
      <c r="AC2268" s="302">
        <v>0</v>
      </c>
      <c r="AD2268" s="302">
        <v>0</v>
      </c>
      <c r="AE2268" s="302">
        <v>0</v>
      </c>
      <c r="AF2268" s="302">
        <v>-47</v>
      </c>
      <c r="AG2268" s="302">
        <v>44.63</v>
      </c>
      <c r="AH2268" s="302">
        <v>125.05</v>
      </c>
      <c r="AI2268" s="302">
        <v>0</v>
      </c>
      <c r="AJ2268" s="302">
        <v>0</v>
      </c>
      <c r="AK2268" s="302">
        <v>0</v>
      </c>
      <c r="AL2268" s="302">
        <v>0</v>
      </c>
      <c r="AM2268" s="302">
        <v>0</v>
      </c>
      <c r="AN2268" s="302">
        <v>0</v>
      </c>
      <c r="AO2268" s="302">
        <v>0</v>
      </c>
      <c r="AP2268" s="302">
        <v>3.67</v>
      </c>
      <c r="AQ2268" s="302">
        <v>0</v>
      </c>
      <c r="AR2268" s="302">
        <v>3.65</v>
      </c>
      <c r="AS2268" s="302">
        <v>0</v>
      </c>
      <c r="AT2268" s="295">
        <f t="shared" si="35"/>
        <v>1015.3399999999999</v>
      </c>
      <c r="AU2268" s="302">
        <v>0</v>
      </c>
      <c r="AV2268" s="302">
        <v>0</v>
      </c>
      <c r="AW2268" s="303">
        <v>106</v>
      </c>
      <c r="AX2268" s="303">
        <v>300</v>
      </c>
      <c r="AY2268" s="302">
        <v>429999.99</v>
      </c>
      <c r="AZ2268" s="302">
        <v>101327.1</v>
      </c>
      <c r="BA2268" s="301">
        <v>90.000005000000002</v>
      </c>
      <c r="BB2268" s="301">
        <v>39.987161629011901</v>
      </c>
      <c r="BC2268" s="301">
        <v>8.6</v>
      </c>
      <c r="BD2268" s="301"/>
      <c r="BE2268" s="300" t="s">
        <v>4204</v>
      </c>
      <c r="BF2268" s="298"/>
      <c r="BG2268" s="300" t="s">
        <v>540</v>
      </c>
      <c r="BH2268" s="300" t="s">
        <v>808</v>
      </c>
      <c r="BI2268" s="300" t="s">
        <v>809</v>
      </c>
      <c r="BJ2268" s="300" t="s">
        <v>103</v>
      </c>
      <c r="BK2268" s="299" t="s">
        <v>175</v>
      </c>
      <c r="BL2268" s="301">
        <v>352554.45401176001</v>
      </c>
      <c r="BM2268" s="299" t="s">
        <v>309</v>
      </c>
      <c r="BN2268" s="301"/>
      <c r="BO2268" s="304">
        <v>39265</v>
      </c>
      <c r="BP2268" s="304">
        <v>48397</v>
      </c>
      <c r="BQ2268" s="297" t="s">
        <v>4757</v>
      </c>
      <c r="BR2268" s="297" t="s">
        <v>4764</v>
      </c>
      <c r="BS2268" s="297">
        <v>39265</v>
      </c>
      <c r="BT2268" s="297">
        <v>48397</v>
      </c>
      <c r="BU2268" s="301">
        <v>0</v>
      </c>
      <c r="BV2268" s="301">
        <v>69.89</v>
      </c>
      <c r="BW2268" s="301">
        <v>0</v>
      </c>
    </row>
    <row r="2269" spans="1:75" s="289" customFormat="1" ht="18.2" customHeight="1" x14ac:dyDescent="0.15">
      <c r="A2269" s="291">
        <v>2267</v>
      </c>
      <c r="B2269" s="292" t="s">
        <v>305</v>
      </c>
      <c r="C2269" s="292" t="s">
        <v>306</v>
      </c>
      <c r="D2269" s="312">
        <v>45170</v>
      </c>
      <c r="E2269" s="293" t="s">
        <v>3310</v>
      </c>
      <c r="F2269" s="308">
        <v>177</v>
      </c>
      <c r="G2269" s="308">
        <v>176</v>
      </c>
      <c r="H2269" s="295">
        <v>148726</v>
      </c>
      <c r="I2269" s="295">
        <v>86600.7</v>
      </c>
      <c r="J2269" s="295">
        <v>0</v>
      </c>
      <c r="K2269" s="295">
        <v>235326.7</v>
      </c>
      <c r="L2269" s="295">
        <v>913.65</v>
      </c>
      <c r="M2269" s="295">
        <v>0</v>
      </c>
      <c r="N2269" s="295">
        <v>0</v>
      </c>
      <c r="O2269" s="295">
        <v>0</v>
      </c>
      <c r="P2269" s="295">
        <v>0</v>
      </c>
      <c r="Q2269" s="295">
        <v>0</v>
      </c>
      <c r="R2269" s="295">
        <v>235326.7</v>
      </c>
      <c r="S2269" s="295">
        <v>281425.84999999998</v>
      </c>
      <c r="T2269" s="295">
        <v>1177.4100000000001</v>
      </c>
      <c r="U2269" s="295">
        <v>0</v>
      </c>
      <c r="V2269" s="295">
        <v>0</v>
      </c>
      <c r="W2269" s="295">
        <v>0</v>
      </c>
      <c r="X2269" s="295">
        <v>0</v>
      </c>
      <c r="Y2269" s="295">
        <v>0</v>
      </c>
      <c r="Z2269" s="295">
        <v>282603.26</v>
      </c>
      <c r="AA2269" s="295">
        <v>0</v>
      </c>
      <c r="AB2269" s="295">
        <v>0</v>
      </c>
      <c r="AC2269" s="295">
        <v>0</v>
      </c>
      <c r="AD2269" s="295">
        <v>0</v>
      </c>
      <c r="AE2269" s="295">
        <v>0</v>
      </c>
      <c r="AF2269" s="295">
        <v>0</v>
      </c>
      <c r="AG2269" s="295">
        <v>0</v>
      </c>
      <c r="AH2269" s="295">
        <v>0</v>
      </c>
      <c r="AI2269" s="295">
        <v>0</v>
      </c>
      <c r="AJ2269" s="295">
        <v>0</v>
      </c>
      <c r="AK2269" s="295">
        <v>0</v>
      </c>
      <c r="AL2269" s="295">
        <v>0</v>
      </c>
      <c r="AM2269" s="295">
        <v>0</v>
      </c>
      <c r="AN2269" s="295">
        <v>0</v>
      </c>
      <c r="AO2269" s="295">
        <v>0</v>
      </c>
      <c r="AP2269" s="295">
        <v>0</v>
      </c>
      <c r="AQ2269" s="295">
        <v>0</v>
      </c>
      <c r="AR2269" s="295">
        <v>0</v>
      </c>
      <c r="AS2269" s="295">
        <v>0</v>
      </c>
      <c r="AT2269" s="295">
        <f t="shared" si="35"/>
        <v>0</v>
      </c>
      <c r="AU2269" s="295">
        <v>87514.35</v>
      </c>
      <c r="AV2269" s="295">
        <v>282603.26</v>
      </c>
      <c r="AW2269" s="296">
        <v>104</v>
      </c>
      <c r="AX2269" s="296">
        <v>300</v>
      </c>
      <c r="AY2269" s="295">
        <v>1020000</v>
      </c>
      <c r="AZ2269" s="295">
        <v>239334.99</v>
      </c>
      <c r="BA2269" s="294">
        <v>89.999999000000003</v>
      </c>
      <c r="BB2269" s="294">
        <v>88.492713767733306</v>
      </c>
      <c r="BC2269" s="294">
        <v>9.5</v>
      </c>
      <c r="BD2269" s="294"/>
      <c r="BE2269" s="293" t="s">
        <v>4204</v>
      </c>
      <c r="BF2269" s="291"/>
      <c r="BG2269" s="293" t="s">
        <v>326</v>
      </c>
      <c r="BH2269" s="293" t="s">
        <v>216</v>
      </c>
      <c r="BI2269" s="293" t="s">
        <v>661</v>
      </c>
      <c r="BJ2269" s="293" t="s">
        <v>4205</v>
      </c>
      <c r="BK2269" s="292" t="s">
        <v>175</v>
      </c>
      <c r="BL2269" s="294">
        <v>1842865.9790632001</v>
      </c>
      <c r="BM2269" s="292" t="s">
        <v>309</v>
      </c>
      <c r="BN2269" s="294"/>
      <c r="BO2269" s="297">
        <v>39212</v>
      </c>
      <c r="BP2269" s="297">
        <v>48344</v>
      </c>
      <c r="BQ2269" s="297" t="s">
        <v>929</v>
      </c>
      <c r="BR2269" s="297" t="s">
        <v>4777</v>
      </c>
      <c r="BS2269" s="297">
        <v>39212</v>
      </c>
      <c r="BT2269" s="297">
        <v>48344</v>
      </c>
      <c r="BU2269" s="294">
        <v>99732.02</v>
      </c>
      <c r="BV2269" s="294">
        <v>166.21</v>
      </c>
      <c r="BW2269" s="294">
        <v>0</v>
      </c>
    </row>
    <row r="2270" spans="1:75" s="289" customFormat="1" ht="18.2" customHeight="1" x14ac:dyDescent="0.15">
      <c r="A2270" s="298">
        <v>2268</v>
      </c>
      <c r="B2270" s="299" t="s">
        <v>305</v>
      </c>
      <c r="C2270" s="299" t="s">
        <v>306</v>
      </c>
      <c r="D2270" s="313">
        <v>45170</v>
      </c>
      <c r="E2270" s="300" t="s">
        <v>3311</v>
      </c>
      <c r="F2270" s="309">
        <v>162</v>
      </c>
      <c r="G2270" s="309">
        <v>161</v>
      </c>
      <c r="H2270" s="302">
        <v>38823.269999999997</v>
      </c>
      <c r="I2270" s="302">
        <v>21066.33</v>
      </c>
      <c r="J2270" s="302">
        <v>0</v>
      </c>
      <c r="K2270" s="302">
        <v>59889.599999999999</v>
      </c>
      <c r="L2270" s="302">
        <v>231.94</v>
      </c>
      <c r="M2270" s="302">
        <v>0</v>
      </c>
      <c r="N2270" s="302">
        <v>0</v>
      </c>
      <c r="O2270" s="302">
        <v>0</v>
      </c>
      <c r="P2270" s="302">
        <v>0</v>
      </c>
      <c r="Q2270" s="302">
        <v>0</v>
      </c>
      <c r="R2270" s="302">
        <v>59889.599999999999</v>
      </c>
      <c r="S2270" s="302">
        <v>65759.350000000006</v>
      </c>
      <c r="T2270" s="302">
        <v>307.35000000000002</v>
      </c>
      <c r="U2270" s="302">
        <v>0</v>
      </c>
      <c r="V2270" s="302">
        <v>0</v>
      </c>
      <c r="W2270" s="302">
        <v>0</v>
      </c>
      <c r="X2270" s="302">
        <v>0</v>
      </c>
      <c r="Y2270" s="302">
        <v>0</v>
      </c>
      <c r="Z2270" s="302">
        <v>66066.7</v>
      </c>
      <c r="AA2270" s="302">
        <v>0</v>
      </c>
      <c r="AB2270" s="302">
        <v>0</v>
      </c>
      <c r="AC2270" s="302">
        <v>0</v>
      </c>
      <c r="AD2270" s="302">
        <v>0</v>
      </c>
      <c r="AE2270" s="302">
        <v>0</v>
      </c>
      <c r="AF2270" s="302">
        <v>0</v>
      </c>
      <c r="AG2270" s="302">
        <v>0</v>
      </c>
      <c r="AH2270" s="302">
        <v>0</v>
      </c>
      <c r="AI2270" s="302">
        <v>0</v>
      </c>
      <c r="AJ2270" s="302">
        <v>0</v>
      </c>
      <c r="AK2270" s="302">
        <v>0</v>
      </c>
      <c r="AL2270" s="302">
        <v>0</v>
      </c>
      <c r="AM2270" s="302">
        <v>0</v>
      </c>
      <c r="AN2270" s="302">
        <v>0</v>
      </c>
      <c r="AO2270" s="302">
        <v>0</v>
      </c>
      <c r="AP2270" s="302">
        <v>0</v>
      </c>
      <c r="AQ2270" s="302">
        <v>0</v>
      </c>
      <c r="AR2270" s="302">
        <v>0</v>
      </c>
      <c r="AS2270" s="302">
        <v>0</v>
      </c>
      <c r="AT2270" s="295">
        <f t="shared" si="35"/>
        <v>0</v>
      </c>
      <c r="AU2270" s="302">
        <v>21298.27</v>
      </c>
      <c r="AV2270" s="302">
        <v>66066.7</v>
      </c>
      <c r="AW2270" s="303">
        <v>106</v>
      </c>
      <c r="AX2270" s="303">
        <v>300</v>
      </c>
      <c r="AY2270" s="302">
        <v>265000.01</v>
      </c>
      <c r="AZ2270" s="302">
        <v>61725.29</v>
      </c>
      <c r="BA2270" s="301">
        <v>88.981125000000006</v>
      </c>
      <c r="BB2270" s="301">
        <v>86.334855353454003</v>
      </c>
      <c r="BC2270" s="301">
        <v>9.5</v>
      </c>
      <c r="BD2270" s="301"/>
      <c r="BE2270" s="300" t="s">
        <v>4204</v>
      </c>
      <c r="BF2270" s="298"/>
      <c r="BG2270" s="300" t="s">
        <v>333</v>
      </c>
      <c r="BH2270" s="300" t="s">
        <v>185</v>
      </c>
      <c r="BI2270" s="300" t="s">
        <v>536</v>
      </c>
      <c r="BJ2270" s="300" t="s">
        <v>4205</v>
      </c>
      <c r="BK2270" s="299" t="s">
        <v>175</v>
      </c>
      <c r="BL2270" s="301">
        <v>469001.20700160001</v>
      </c>
      <c r="BM2270" s="299" t="s">
        <v>309</v>
      </c>
      <c r="BN2270" s="301"/>
      <c r="BO2270" s="304">
        <v>39269</v>
      </c>
      <c r="BP2270" s="304">
        <v>48401</v>
      </c>
      <c r="BQ2270" s="297" t="s">
        <v>946</v>
      </c>
      <c r="BR2270" s="297" t="s">
        <v>4775</v>
      </c>
      <c r="BS2270" s="297">
        <v>39269</v>
      </c>
      <c r="BT2270" s="297">
        <v>48401</v>
      </c>
      <c r="BU2270" s="301">
        <v>24019.3</v>
      </c>
      <c r="BV2270" s="301">
        <v>42.86</v>
      </c>
      <c r="BW2270" s="301">
        <v>0</v>
      </c>
    </row>
    <row r="2271" spans="1:75" s="289" customFormat="1" ht="18.2" customHeight="1" x14ac:dyDescent="0.15">
      <c r="A2271" s="291">
        <v>2269</v>
      </c>
      <c r="B2271" s="292" t="s">
        <v>305</v>
      </c>
      <c r="C2271" s="292" t="s">
        <v>306</v>
      </c>
      <c r="D2271" s="312">
        <v>45170</v>
      </c>
      <c r="E2271" s="293" t="s">
        <v>3312</v>
      </c>
      <c r="F2271" s="308">
        <v>127</v>
      </c>
      <c r="G2271" s="308">
        <v>126</v>
      </c>
      <c r="H2271" s="295">
        <v>66629.47</v>
      </c>
      <c r="I2271" s="295">
        <v>32559.17</v>
      </c>
      <c r="J2271" s="295">
        <v>0</v>
      </c>
      <c r="K2271" s="295">
        <v>99188.64</v>
      </c>
      <c r="L2271" s="295">
        <v>409.31</v>
      </c>
      <c r="M2271" s="295">
        <v>0</v>
      </c>
      <c r="N2271" s="295">
        <v>0</v>
      </c>
      <c r="O2271" s="295">
        <v>0</v>
      </c>
      <c r="P2271" s="295">
        <v>0</v>
      </c>
      <c r="Q2271" s="295">
        <v>0</v>
      </c>
      <c r="R2271" s="295">
        <v>99188.64</v>
      </c>
      <c r="S2271" s="295">
        <v>85476.37</v>
      </c>
      <c r="T2271" s="295">
        <v>527.48</v>
      </c>
      <c r="U2271" s="295">
        <v>0</v>
      </c>
      <c r="V2271" s="295">
        <v>0</v>
      </c>
      <c r="W2271" s="295">
        <v>0</v>
      </c>
      <c r="X2271" s="295">
        <v>0</v>
      </c>
      <c r="Y2271" s="295">
        <v>0</v>
      </c>
      <c r="Z2271" s="295">
        <v>86003.85</v>
      </c>
      <c r="AA2271" s="295">
        <v>0</v>
      </c>
      <c r="AB2271" s="295">
        <v>0</v>
      </c>
      <c r="AC2271" s="295">
        <v>0</v>
      </c>
      <c r="AD2271" s="295">
        <v>0</v>
      </c>
      <c r="AE2271" s="295">
        <v>0</v>
      </c>
      <c r="AF2271" s="295">
        <v>0</v>
      </c>
      <c r="AG2271" s="295">
        <v>0</v>
      </c>
      <c r="AH2271" s="295">
        <v>0</v>
      </c>
      <c r="AI2271" s="295">
        <v>0</v>
      </c>
      <c r="AJ2271" s="295">
        <v>0</v>
      </c>
      <c r="AK2271" s="295">
        <v>0</v>
      </c>
      <c r="AL2271" s="295">
        <v>0</v>
      </c>
      <c r="AM2271" s="295">
        <v>0</v>
      </c>
      <c r="AN2271" s="295">
        <v>0</v>
      </c>
      <c r="AO2271" s="295">
        <v>0</v>
      </c>
      <c r="AP2271" s="295">
        <v>0</v>
      </c>
      <c r="AQ2271" s="295">
        <v>0</v>
      </c>
      <c r="AR2271" s="295">
        <v>0</v>
      </c>
      <c r="AS2271" s="295">
        <v>0</v>
      </c>
      <c r="AT2271" s="295">
        <f t="shared" si="35"/>
        <v>0</v>
      </c>
      <c r="AU2271" s="295">
        <v>32968.480000000003</v>
      </c>
      <c r="AV2271" s="295">
        <v>86003.85</v>
      </c>
      <c r="AW2271" s="296">
        <v>104</v>
      </c>
      <c r="AX2271" s="296">
        <v>300</v>
      </c>
      <c r="AY2271" s="295">
        <v>507700.01</v>
      </c>
      <c r="AZ2271" s="295">
        <v>107221.63</v>
      </c>
      <c r="BA2271" s="294">
        <v>81.052391</v>
      </c>
      <c r="BB2271" s="294">
        <v>74.979987079456293</v>
      </c>
      <c r="BC2271" s="294">
        <v>9.5</v>
      </c>
      <c r="BD2271" s="294"/>
      <c r="BE2271" s="293" t="s">
        <v>4204</v>
      </c>
      <c r="BF2271" s="291"/>
      <c r="BG2271" s="293" t="s">
        <v>315</v>
      </c>
      <c r="BH2271" s="293" t="s">
        <v>183</v>
      </c>
      <c r="BI2271" s="293" t="s">
        <v>328</v>
      </c>
      <c r="BJ2271" s="293" t="s">
        <v>4205</v>
      </c>
      <c r="BK2271" s="292" t="s">
        <v>175</v>
      </c>
      <c r="BL2271" s="294">
        <v>776755.76194944</v>
      </c>
      <c r="BM2271" s="292" t="s">
        <v>309</v>
      </c>
      <c r="BN2271" s="294"/>
      <c r="BO2271" s="297">
        <v>39220</v>
      </c>
      <c r="BP2271" s="297">
        <v>48352</v>
      </c>
      <c r="BQ2271" s="297" t="s">
        <v>937</v>
      </c>
      <c r="BR2271" s="297" t="s">
        <v>4765</v>
      </c>
      <c r="BS2271" s="297">
        <v>39220</v>
      </c>
      <c r="BT2271" s="297">
        <v>48352</v>
      </c>
      <c r="BU2271" s="294">
        <v>32746.92</v>
      </c>
      <c r="BV2271" s="294">
        <v>74.45</v>
      </c>
      <c r="BW2271" s="294">
        <v>0</v>
      </c>
    </row>
    <row r="2272" spans="1:75" s="289" customFormat="1" ht="18.2" customHeight="1" x14ac:dyDescent="0.15">
      <c r="A2272" s="298">
        <v>2270</v>
      </c>
      <c r="B2272" s="299" t="s">
        <v>305</v>
      </c>
      <c r="C2272" s="299" t="s">
        <v>306</v>
      </c>
      <c r="D2272" s="313">
        <v>45170</v>
      </c>
      <c r="E2272" s="300" t="s">
        <v>3313</v>
      </c>
      <c r="F2272" s="309">
        <v>87</v>
      </c>
      <c r="G2272" s="309">
        <v>86</v>
      </c>
      <c r="H2272" s="302">
        <v>21598.07</v>
      </c>
      <c r="I2272" s="302">
        <v>25490.54</v>
      </c>
      <c r="J2272" s="302">
        <v>0</v>
      </c>
      <c r="K2272" s="302">
        <v>47088.61</v>
      </c>
      <c r="L2272" s="302">
        <v>398.09</v>
      </c>
      <c r="M2272" s="302">
        <v>0</v>
      </c>
      <c r="N2272" s="302">
        <v>0</v>
      </c>
      <c r="O2272" s="302">
        <v>0</v>
      </c>
      <c r="P2272" s="302">
        <v>0</v>
      </c>
      <c r="Q2272" s="302">
        <v>0</v>
      </c>
      <c r="R2272" s="302">
        <v>47088.61</v>
      </c>
      <c r="S2272" s="302">
        <v>22057.14</v>
      </c>
      <c r="T2272" s="302">
        <v>154.79</v>
      </c>
      <c r="U2272" s="302">
        <v>0</v>
      </c>
      <c r="V2272" s="302">
        <v>0</v>
      </c>
      <c r="W2272" s="302">
        <v>0</v>
      </c>
      <c r="X2272" s="302">
        <v>0</v>
      </c>
      <c r="Y2272" s="302">
        <v>0</v>
      </c>
      <c r="Z2272" s="302">
        <v>22211.93</v>
      </c>
      <c r="AA2272" s="302">
        <v>0</v>
      </c>
      <c r="AB2272" s="302">
        <v>0</v>
      </c>
      <c r="AC2272" s="302">
        <v>0</v>
      </c>
      <c r="AD2272" s="302">
        <v>0</v>
      </c>
      <c r="AE2272" s="302">
        <v>0</v>
      </c>
      <c r="AF2272" s="302">
        <v>0</v>
      </c>
      <c r="AG2272" s="302">
        <v>0</v>
      </c>
      <c r="AH2272" s="302">
        <v>0</v>
      </c>
      <c r="AI2272" s="302">
        <v>0</v>
      </c>
      <c r="AJ2272" s="302">
        <v>0</v>
      </c>
      <c r="AK2272" s="302">
        <v>0</v>
      </c>
      <c r="AL2272" s="302">
        <v>0</v>
      </c>
      <c r="AM2272" s="302">
        <v>0</v>
      </c>
      <c r="AN2272" s="302">
        <v>0</v>
      </c>
      <c r="AO2272" s="302">
        <v>0</v>
      </c>
      <c r="AP2272" s="302">
        <v>0</v>
      </c>
      <c r="AQ2272" s="302">
        <v>0</v>
      </c>
      <c r="AR2272" s="302">
        <v>0</v>
      </c>
      <c r="AS2272" s="302">
        <v>0</v>
      </c>
      <c r="AT2272" s="295">
        <f t="shared" si="35"/>
        <v>0</v>
      </c>
      <c r="AU2272" s="302">
        <v>25888.63</v>
      </c>
      <c r="AV2272" s="302">
        <v>22211.93</v>
      </c>
      <c r="AW2272" s="303">
        <v>45</v>
      </c>
      <c r="AX2272" s="303">
        <v>240</v>
      </c>
      <c r="AY2272" s="302">
        <v>345000.02</v>
      </c>
      <c r="AZ2272" s="302">
        <v>63246.35</v>
      </c>
      <c r="BA2272" s="301">
        <v>70.144927999999993</v>
      </c>
      <c r="BB2272" s="301">
        <v>52.224787012532403</v>
      </c>
      <c r="BC2272" s="301">
        <v>8.6</v>
      </c>
      <c r="BD2272" s="301"/>
      <c r="BE2272" s="300" t="s">
        <v>4204</v>
      </c>
      <c r="BF2272" s="298"/>
      <c r="BG2272" s="300" t="s">
        <v>326</v>
      </c>
      <c r="BH2272" s="300" t="s">
        <v>239</v>
      </c>
      <c r="BI2272" s="300" t="s">
        <v>770</v>
      </c>
      <c r="BJ2272" s="300" t="s">
        <v>4205</v>
      </c>
      <c r="BK2272" s="299" t="s">
        <v>175</v>
      </c>
      <c r="BL2272" s="301">
        <v>368755.42541656003</v>
      </c>
      <c r="BM2272" s="299" t="s">
        <v>309</v>
      </c>
      <c r="BN2272" s="301"/>
      <c r="BO2272" s="304">
        <v>39238</v>
      </c>
      <c r="BP2272" s="304">
        <v>46543</v>
      </c>
      <c r="BQ2272" s="297" t="s">
        <v>4195</v>
      </c>
      <c r="BR2272" s="297" t="s">
        <v>4771</v>
      </c>
      <c r="BS2272" s="297">
        <v>39238</v>
      </c>
      <c r="BT2272" s="297">
        <v>46543</v>
      </c>
      <c r="BU2272" s="301">
        <v>12732.01</v>
      </c>
      <c r="BV2272" s="301">
        <v>41.1</v>
      </c>
      <c r="BW2272" s="301">
        <v>0</v>
      </c>
    </row>
    <row r="2273" spans="1:75" s="289" customFormat="1" ht="18.2" customHeight="1" x14ac:dyDescent="0.15">
      <c r="A2273" s="291">
        <v>2271</v>
      </c>
      <c r="B2273" s="292" t="s">
        <v>305</v>
      </c>
      <c r="C2273" s="292" t="s">
        <v>306</v>
      </c>
      <c r="D2273" s="312">
        <v>45170</v>
      </c>
      <c r="E2273" s="293" t="s">
        <v>3314</v>
      </c>
      <c r="F2273" s="308">
        <v>128</v>
      </c>
      <c r="G2273" s="308">
        <v>127</v>
      </c>
      <c r="H2273" s="295">
        <v>21330.62</v>
      </c>
      <c r="I2273" s="295">
        <v>10472.98</v>
      </c>
      <c r="J2273" s="295">
        <v>0</v>
      </c>
      <c r="K2273" s="295">
        <v>31803.599999999999</v>
      </c>
      <c r="L2273" s="295">
        <v>131.05000000000001</v>
      </c>
      <c r="M2273" s="295">
        <v>0</v>
      </c>
      <c r="N2273" s="295">
        <v>0</v>
      </c>
      <c r="O2273" s="295">
        <v>0</v>
      </c>
      <c r="P2273" s="295">
        <v>0</v>
      </c>
      <c r="Q2273" s="295">
        <v>0</v>
      </c>
      <c r="R2273" s="295">
        <v>31803.599999999999</v>
      </c>
      <c r="S2273" s="295">
        <v>27451.47</v>
      </c>
      <c r="T2273" s="295">
        <v>168.87</v>
      </c>
      <c r="U2273" s="295">
        <v>0</v>
      </c>
      <c r="V2273" s="295">
        <v>0</v>
      </c>
      <c r="W2273" s="295">
        <v>0</v>
      </c>
      <c r="X2273" s="295">
        <v>0</v>
      </c>
      <c r="Y2273" s="295">
        <v>0</v>
      </c>
      <c r="Z2273" s="295">
        <v>27620.34</v>
      </c>
      <c r="AA2273" s="295">
        <v>0</v>
      </c>
      <c r="AB2273" s="295">
        <v>0</v>
      </c>
      <c r="AC2273" s="295">
        <v>0</v>
      </c>
      <c r="AD2273" s="295">
        <v>0</v>
      </c>
      <c r="AE2273" s="295">
        <v>0</v>
      </c>
      <c r="AF2273" s="295">
        <v>0</v>
      </c>
      <c r="AG2273" s="295">
        <v>0</v>
      </c>
      <c r="AH2273" s="295">
        <v>0</v>
      </c>
      <c r="AI2273" s="295">
        <v>0</v>
      </c>
      <c r="AJ2273" s="295">
        <v>0</v>
      </c>
      <c r="AK2273" s="295">
        <v>0</v>
      </c>
      <c r="AL2273" s="295">
        <v>0</v>
      </c>
      <c r="AM2273" s="295">
        <v>0</v>
      </c>
      <c r="AN2273" s="295">
        <v>0</v>
      </c>
      <c r="AO2273" s="295">
        <v>0</v>
      </c>
      <c r="AP2273" s="295">
        <v>0</v>
      </c>
      <c r="AQ2273" s="295">
        <v>0</v>
      </c>
      <c r="AR2273" s="295">
        <v>0</v>
      </c>
      <c r="AS2273" s="295">
        <v>0</v>
      </c>
      <c r="AT2273" s="295">
        <f t="shared" si="35"/>
        <v>0</v>
      </c>
      <c r="AU2273" s="295">
        <v>10604.03</v>
      </c>
      <c r="AV2273" s="295">
        <v>27620.34</v>
      </c>
      <c r="AW2273" s="296">
        <v>104</v>
      </c>
      <c r="AX2273" s="296">
        <v>300</v>
      </c>
      <c r="AY2273" s="295">
        <v>257000.02</v>
      </c>
      <c r="AZ2273" s="295">
        <v>34327.480000000003</v>
      </c>
      <c r="BA2273" s="294">
        <v>51.284944000000003</v>
      </c>
      <c r="BB2273" s="294">
        <v>47.5142901546633</v>
      </c>
      <c r="BC2273" s="294">
        <v>9.5</v>
      </c>
      <c r="BD2273" s="294"/>
      <c r="BE2273" s="293" t="s">
        <v>4204</v>
      </c>
      <c r="BF2273" s="291"/>
      <c r="BG2273" s="293" t="s">
        <v>358</v>
      </c>
      <c r="BH2273" s="293" t="s">
        <v>182</v>
      </c>
      <c r="BI2273" s="293" t="s">
        <v>548</v>
      </c>
      <c r="BJ2273" s="293" t="s">
        <v>4205</v>
      </c>
      <c r="BK2273" s="292" t="s">
        <v>175</v>
      </c>
      <c r="BL2273" s="294">
        <v>249057.0447456</v>
      </c>
      <c r="BM2273" s="292" t="s">
        <v>309</v>
      </c>
      <c r="BN2273" s="294"/>
      <c r="BO2273" s="297">
        <v>39226</v>
      </c>
      <c r="BP2273" s="297">
        <v>48358</v>
      </c>
      <c r="BQ2273" s="297" t="s">
        <v>947</v>
      </c>
      <c r="BR2273" s="297" t="s">
        <v>4774</v>
      </c>
      <c r="BS2273" s="297">
        <v>39226</v>
      </c>
      <c r="BT2273" s="297">
        <v>48358</v>
      </c>
      <c r="BU2273" s="294">
        <v>15132.05</v>
      </c>
      <c r="BV2273" s="294">
        <v>54.8</v>
      </c>
      <c r="BW2273" s="294">
        <v>0</v>
      </c>
    </row>
    <row r="2274" spans="1:75" s="289" customFormat="1" ht="18.2" customHeight="1" x14ac:dyDescent="0.15">
      <c r="A2274" s="298">
        <v>2272</v>
      </c>
      <c r="B2274" s="299" t="s">
        <v>305</v>
      </c>
      <c r="C2274" s="299" t="s">
        <v>306</v>
      </c>
      <c r="D2274" s="313">
        <v>45170</v>
      </c>
      <c r="E2274" s="300" t="s">
        <v>3315</v>
      </c>
      <c r="F2274" s="309">
        <v>137</v>
      </c>
      <c r="G2274" s="309">
        <v>136</v>
      </c>
      <c r="H2274" s="302">
        <v>63374.45</v>
      </c>
      <c r="I2274" s="302">
        <v>31900.85</v>
      </c>
      <c r="J2274" s="302">
        <v>0</v>
      </c>
      <c r="K2274" s="302">
        <v>95275.3</v>
      </c>
      <c r="L2274" s="302">
        <v>383.92</v>
      </c>
      <c r="M2274" s="302">
        <v>0</v>
      </c>
      <c r="N2274" s="302">
        <v>0</v>
      </c>
      <c r="O2274" s="302">
        <v>0</v>
      </c>
      <c r="P2274" s="302">
        <v>0</v>
      </c>
      <c r="Q2274" s="302">
        <v>0</v>
      </c>
      <c r="R2274" s="302">
        <v>95275.3</v>
      </c>
      <c r="S2274" s="302">
        <v>88544.83</v>
      </c>
      <c r="T2274" s="302">
        <v>501.71</v>
      </c>
      <c r="U2274" s="302">
        <v>0</v>
      </c>
      <c r="V2274" s="302">
        <v>0</v>
      </c>
      <c r="W2274" s="302">
        <v>0</v>
      </c>
      <c r="X2274" s="302">
        <v>0</v>
      </c>
      <c r="Y2274" s="302">
        <v>0</v>
      </c>
      <c r="Z2274" s="302">
        <v>89046.54</v>
      </c>
      <c r="AA2274" s="302">
        <v>0</v>
      </c>
      <c r="AB2274" s="302">
        <v>0</v>
      </c>
      <c r="AC2274" s="302">
        <v>0</v>
      </c>
      <c r="AD2274" s="302">
        <v>0</v>
      </c>
      <c r="AE2274" s="302">
        <v>0</v>
      </c>
      <c r="AF2274" s="302">
        <v>0</v>
      </c>
      <c r="AG2274" s="302">
        <v>0</v>
      </c>
      <c r="AH2274" s="302">
        <v>0</v>
      </c>
      <c r="AI2274" s="302">
        <v>0</v>
      </c>
      <c r="AJ2274" s="302">
        <v>0</v>
      </c>
      <c r="AK2274" s="302">
        <v>0</v>
      </c>
      <c r="AL2274" s="302">
        <v>0</v>
      </c>
      <c r="AM2274" s="302">
        <v>0</v>
      </c>
      <c r="AN2274" s="302">
        <v>0</v>
      </c>
      <c r="AO2274" s="302">
        <v>0</v>
      </c>
      <c r="AP2274" s="302">
        <v>0</v>
      </c>
      <c r="AQ2274" s="302">
        <v>0</v>
      </c>
      <c r="AR2274" s="302">
        <v>0</v>
      </c>
      <c r="AS2274" s="302">
        <v>0</v>
      </c>
      <c r="AT2274" s="295">
        <f t="shared" si="35"/>
        <v>0</v>
      </c>
      <c r="AU2274" s="302">
        <v>32284.77</v>
      </c>
      <c r="AV2274" s="302">
        <v>89046.54</v>
      </c>
      <c r="AW2274" s="303">
        <v>105</v>
      </c>
      <c r="AX2274" s="303">
        <v>300</v>
      </c>
      <c r="AY2274" s="302">
        <v>466400</v>
      </c>
      <c r="AZ2274" s="302">
        <v>101365.98</v>
      </c>
      <c r="BA2274" s="301">
        <v>82.975987000000003</v>
      </c>
      <c r="BB2274" s="301">
        <v>77.990288795324602</v>
      </c>
      <c r="BC2274" s="301">
        <v>9.5</v>
      </c>
      <c r="BD2274" s="301"/>
      <c r="BE2274" s="300" t="s">
        <v>4204</v>
      </c>
      <c r="BF2274" s="298"/>
      <c r="BG2274" s="300" t="s">
        <v>333</v>
      </c>
      <c r="BH2274" s="300" t="s">
        <v>208</v>
      </c>
      <c r="BI2274" s="300" t="s">
        <v>883</v>
      </c>
      <c r="BJ2274" s="300" t="s">
        <v>4205</v>
      </c>
      <c r="BK2274" s="299" t="s">
        <v>175</v>
      </c>
      <c r="BL2274" s="301">
        <v>746110.02072879998</v>
      </c>
      <c r="BM2274" s="299" t="s">
        <v>309</v>
      </c>
      <c r="BN2274" s="301"/>
      <c r="BO2274" s="304">
        <v>39258</v>
      </c>
      <c r="BP2274" s="304">
        <v>48390</v>
      </c>
      <c r="BQ2274" s="297" t="s">
        <v>929</v>
      </c>
      <c r="BR2274" s="297" t="s">
        <v>4777</v>
      </c>
      <c r="BS2274" s="297">
        <v>39258</v>
      </c>
      <c r="BT2274" s="297">
        <v>48390</v>
      </c>
      <c r="BU2274" s="301">
        <v>33398.11</v>
      </c>
      <c r="BV2274" s="301">
        <v>70.39</v>
      </c>
      <c r="BW2274" s="301">
        <v>0</v>
      </c>
    </row>
    <row r="2275" spans="1:75" s="289" customFormat="1" ht="18.2" customHeight="1" x14ac:dyDescent="0.15">
      <c r="A2275" s="291">
        <v>2273</v>
      </c>
      <c r="B2275" s="292" t="s">
        <v>305</v>
      </c>
      <c r="C2275" s="292" t="s">
        <v>306</v>
      </c>
      <c r="D2275" s="312">
        <v>45170</v>
      </c>
      <c r="E2275" s="293" t="s">
        <v>3316</v>
      </c>
      <c r="F2275" s="308">
        <v>166</v>
      </c>
      <c r="G2275" s="308">
        <v>165</v>
      </c>
      <c r="H2275" s="295">
        <v>99634.08</v>
      </c>
      <c r="I2275" s="295">
        <v>60122.879999999997</v>
      </c>
      <c r="J2275" s="295">
        <v>0</v>
      </c>
      <c r="K2275" s="295">
        <v>159756.96</v>
      </c>
      <c r="L2275" s="295">
        <v>622.49</v>
      </c>
      <c r="M2275" s="295">
        <v>0</v>
      </c>
      <c r="N2275" s="295">
        <v>0</v>
      </c>
      <c r="O2275" s="295">
        <v>0</v>
      </c>
      <c r="P2275" s="295">
        <v>0</v>
      </c>
      <c r="Q2275" s="295">
        <v>0</v>
      </c>
      <c r="R2275" s="295">
        <v>159756.96</v>
      </c>
      <c r="S2275" s="295">
        <v>159614.48000000001</v>
      </c>
      <c r="T2275" s="295">
        <v>714.04</v>
      </c>
      <c r="U2275" s="295">
        <v>0</v>
      </c>
      <c r="V2275" s="295">
        <v>0</v>
      </c>
      <c r="W2275" s="295">
        <v>0</v>
      </c>
      <c r="X2275" s="295">
        <v>0</v>
      </c>
      <c r="Y2275" s="295">
        <v>0</v>
      </c>
      <c r="Z2275" s="295">
        <v>160328.51999999999</v>
      </c>
      <c r="AA2275" s="295">
        <v>0</v>
      </c>
      <c r="AB2275" s="295">
        <v>0</v>
      </c>
      <c r="AC2275" s="295">
        <v>0</v>
      </c>
      <c r="AD2275" s="295">
        <v>0</v>
      </c>
      <c r="AE2275" s="295">
        <v>0</v>
      </c>
      <c r="AF2275" s="295">
        <v>0</v>
      </c>
      <c r="AG2275" s="295">
        <v>0</v>
      </c>
      <c r="AH2275" s="295">
        <v>0</v>
      </c>
      <c r="AI2275" s="295">
        <v>0</v>
      </c>
      <c r="AJ2275" s="295">
        <v>0</v>
      </c>
      <c r="AK2275" s="295">
        <v>0</v>
      </c>
      <c r="AL2275" s="295">
        <v>0</v>
      </c>
      <c r="AM2275" s="295">
        <v>0</v>
      </c>
      <c r="AN2275" s="295">
        <v>0</v>
      </c>
      <c r="AO2275" s="295">
        <v>0</v>
      </c>
      <c r="AP2275" s="295">
        <v>0</v>
      </c>
      <c r="AQ2275" s="295">
        <v>0</v>
      </c>
      <c r="AR2275" s="295">
        <v>0</v>
      </c>
      <c r="AS2275" s="295">
        <v>0</v>
      </c>
      <c r="AT2275" s="295">
        <f t="shared" si="35"/>
        <v>0</v>
      </c>
      <c r="AU2275" s="295">
        <v>60745.37</v>
      </c>
      <c r="AV2275" s="295">
        <v>160328.51999999999</v>
      </c>
      <c r="AW2275" s="296">
        <v>106</v>
      </c>
      <c r="AX2275" s="296">
        <v>300</v>
      </c>
      <c r="AY2275" s="295">
        <v>713500</v>
      </c>
      <c r="AZ2275" s="295">
        <v>164602.22</v>
      </c>
      <c r="BA2275" s="294">
        <v>88.297129999999996</v>
      </c>
      <c r="BB2275" s="294">
        <v>85.698000096990199</v>
      </c>
      <c r="BC2275" s="294">
        <v>8.6</v>
      </c>
      <c r="BD2275" s="294"/>
      <c r="BE2275" s="293" t="s">
        <v>4204</v>
      </c>
      <c r="BF2275" s="291"/>
      <c r="BG2275" s="293" t="s">
        <v>312</v>
      </c>
      <c r="BH2275" s="293" t="s">
        <v>201</v>
      </c>
      <c r="BI2275" s="293" t="s">
        <v>620</v>
      </c>
      <c r="BJ2275" s="293" t="s">
        <v>4205</v>
      </c>
      <c r="BK2275" s="292" t="s">
        <v>175</v>
      </c>
      <c r="BL2275" s="294">
        <v>1251072.09042816</v>
      </c>
      <c r="BM2275" s="292" t="s">
        <v>309</v>
      </c>
      <c r="BN2275" s="294"/>
      <c r="BO2275" s="297">
        <v>39290</v>
      </c>
      <c r="BP2275" s="297">
        <v>48422</v>
      </c>
      <c r="BQ2275" s="297" t="s">
        <v>929</v>
      </c>
      <c r="BR2275" s="297" t="s">
        <v>4777</v>
      </c>
      <c r="BS2275" s="297">
        <v>39290</v>
      </c>
      <c r="BT2275" s="297">
        <v>48422</v>
      </c>
      <c r="BU2275" s="294">
        <v>64154.7</v>
      </c>
      <c r="BV2275" s="294">
        <v>113.53</v>
      </c>
      <c r="BW2275" s="294">
        <v>0</v>
      </c>
    </row>
    <row r="2276" spans="1:75" s="289" customFormat="1" ht="18.2" customHeight="1" x14ac:dyDescent="0.15">
      <c r="A2276" s="298">
        <v>2274</v>
      </c>
      <c r="B2276" s="299" t="s">
        <v>305</v>
      </c>
      <c r="C2276" s="299" t="s">
        <v>306</v>
      </c>
      <c r="D2276" s="313">
        <v>45170</v>
      </c>
      <c r="E2276" s="300" t="s">
        <v>3317</v>
      </c>
      <c r="F2276" s="309">
        <v>174</v>
      </c>
      <c r="G2276" s="309">
        <v>173</v>
      </c>
      <c r="H2276" s="302">
        <v>36196.019999999997</v>
      </c>
      <c r="I2276" s="302">
        <v>20909.509999999998</v>
      </c>
      <c r="J2276" s="302">
        <v>0</v>
      </c>
      <c r="K2276" s="302">
        <v>57105.53</v>
      </c>
      <c r="L2276" s="302">
        <v>222.37</v>
      </c>
      <c r="M2276" s="302">
        <v>0</v>
      </c>
      <c r="N2276" s="302">
        <v>0</v>
      </c>
      <c r="O2276" s="302">
        <v>0</v>
      </c>
      <c r="P2276" s="302">
        <v>0</v>
      </c>
      <c r="Q2276" s="302">
        <v>0</v>
      </c>
      <c r="R2276" s="302">
        <v>57105.53</v>
      </c>
      <c r="S2276" s="302">
        <v>67133.64</v>
      </c>
      <c r="T2276" s="302">
        <v>286.55</v>
      </c>
      <c r="U2276" s="302">
        <v>0</v>
      </c>
      <c r="V2276" s="302">
        <v>0</v>
      </c>
      <c r="W2276" s="302">
        <v>0</v>
      </c>
      <c r="X2276" s="302">
        <v>0</v>
      </c>
      <c r="Y2276" s="302">
        <v>0</v>
      </c>
      <c r="Z2276" s="302">
        <v>67420.19</v>
      </c>
      <c r="AA2276" s="302">
        <v>0</v>
      </c>
      <c r="AB2276" s="302">
        <v>0</v>
      </c>
      <c r="AC2276" s="302">
        <v>0</v>
      </c>
      <c r="AD2276" s="302">
        <v>0</v>
      </c>
      <c r="AE2276" s="302">
        <v>0</v>
      </c>
      <c r="AF2276" s="302">
        <v>0</v>
      </c>
      <c r="AG2276" s="302">
        <v>0</v>
      </c>
      <c r="AH2276" s="302">
        <v>0</v>
      </c>
      <c r="AI2276" s="302">
        <v>0</v>
      </c>
      <c r="AJ2276" s="302">
        <v>0</v>
      </c>
      <c r="AK2276" s="302">
        <v>0</v>
      </c>
      <c r="AL2276" s="302">
        <v>0</v>
      </c>
      <c r="AM2276" s="302">
        <v>0</v>
      </c>
      <c r="AN2276" s="302">
        <v>0</v>
      </c>
      <c r="AO2276" s="302">
        <v>0</v>
      </c>
      <c r="AP2276" s="302">
        <v>0</v>
      </c>
      <c r="AQ2276" s="302">
        <v>0</v>
      </c>
      <c r="AR2276" s="302">
        <v>0</v>
      </c>
      <c r="AS2276" s="302">
        <v>0</v>
      </c>
      <c r="AT2276" s="295">
        <f t="shared" si="35"/>
        <v>0</v>
      </c>
      <c r="AU2276" s="302">
        <v>21131.88</v>
      </c>
      <c r="AV2276" s="302">
        <v>67420.19</v>
      </c>
      <c r="AW2276" s="303">
        <v>104</v>
      </c>
      <c r="AX2276" s="303">
        <v>300</v>
      </c>
      <c r="AY2276" s="302">
        <v>248500.01</v>
      </c>
      <c r="AZ2276" s="302">
        <v>58248.91</v>
      </c>
      <c r="BA2276" s="301">
        <v>90.000001999999995</v>
      </c>
      <c r="BB2276" s="301">
        <v>88.233373194641104</v>
      </c>
      <c r="BC2276" s="301">
        <v>9.5</v>
      </c>
      <c r="BD2276" s="301"/>
      <c r="BE2276" s="300" t="s">
        <v>4204</v>
      </c>
      <c r="BF2276" s="298"/>
      <c r="BG2276" s="300" t="s">
        <v>317</v>
      </c>
      <c r="BH2276" s="300" t="s">
        <v>318</v>
      </c>
      <c r="BI2276" s="300" t="s">
        <v>498</v>
      </c>
      <c r="BJ2276" s="300" t="s">
        <v>4205</v>
      </c>
      <c r="BK2276" s="299" t="s">
        <v>175</v>
      </c>
      <c r="BL2276" s="301">
        <v>447198.88756087999</v>
      </c>
      <c r="BM2276" s="299" t="s">
        <v>309</v>
      </c>
      <c r="BN2276" s="301"/>
      <c r="BO2276" s="304">
        <v>39226</v>
      </c>
      <c r="BP2276" s="304">
        <v>48358</v>
      </c>
      <c r="BQ2276" s="297" t="s">
        <v>962</v>
      </c>
      <c r="BR2276" s="297" t="s">
        <v>4767</v>
      </c>
      <c r="BS2276" s="297">
        <v>39226</v>
      </c>
      <c r="BT2276" s="297">
        <v>48358</v>
      </c>
      <c r="BU2276" s="301">
        <v>24002.61</v>
      </c>
      <c r="BV2276" s="301">
        <v>40.450000000000003</v>
      </c>
      <c r="BW2276" s="301">
        <v>0</v>
      </c>
    </row>
    <row r="2277" spans="1:75" s="289" customFormat="1" ht="18.2" customHeight="1" x14ac:dyDescent="0.15">
      <c r="A2277" s="291">
        <v>2275</v>
      </c>
      <c r="B2277" s="292" t="s">
        <v>305</v>
      </c>
      <c r="C2277" s="292" t="s">
        <v>306</v>
      </c>
      <c r="D2277" s="312">
        <v>45170</v>
      </c>
      <c r="E2277" s="293" t="s">
        <v>3318</v>
      </c>
      <c r="F2277" s="308">
        <v>141</v>
      </c>
      <c r="G2277" s="308">
        <v>141</v>
      </c>
      <c r="H2277" s="295">
        <v>0</v>
      </c>
      <c r="I2277" s="295">
        <v>91935.37</v>
      </c>
      <c r="J2277" s="295">
        <v>0</v>
      </c>
      <c r="K2277" s="295">
        <v>91935.37</v>
      </c>
      <c r="L2277" s="295">
        <v>0</v>
      </c>
      <c r="M2277" s="295">
        <v>0</v>
      </c>
      <c r="N2277" s="295">
        <v>0</v>
      </c>
      <c r="O2277" s="295">
        <v>0</v>
      </c>
      <c r="P2277" s="295">
        <v>0</v>
      </c>
      <c r="Q2277" s="295">
        <v>0</v>
      </c>
      <c r="R2277" s="295">
        <v>91935.37</v>
      </c>
      <c r="S2277" s="295">
        <v>54036.75</v>
      </c>
      <c r="T2277" s="295">
        <v>0</v>
      </c>
      <c r="U2277" s="295">
        <v>0</v>
      </c>
      <c r="V2277" s="295">
        <v>0</v>
      </c>
      <c r="W2277" s="295">
        <v>0</v>
      </c>
      <c r="X2277" s="295">
        <v>0</v>
      </c>
      <c r="Y2277" s="295">
        <v>0</v>
      </c>
      <c r="Z2277" s="295">
        <v>54036.75</v>
      </c>
      <c r="AA2277" s="295">
        <v>0</v>
      </c>
      <c r="AB2277" s="295">
        <v>0</v>
      </c>
      <c r="AC2277" s="295">
        <v>0</v>
      </c>
      <c r="AD2277" s="295">
        <v>0</v>
      </c>
      <c r="AE2277" s="295">
        <v>0</v>
      </c>
      <c r="AF2277" s="295">
        <v>0</v>
      </c>
      <c r="AG2277" s="295">
        <v>0</v>
      </c>
      <c r="AH2277" s="295">
        <v>0</v>
      </c>
      <c r="AI2277" s="295">
        <v>0</v>
      </c>
      <c r="AJ2277" s="295">
        <v>0</v>
      </c>
      <c r="AK2277" s="295">
        <v>0</v>
      </c>
      <c r="AL2277" s="295">
        <v>0</v>
      </c>
      <c r="AM2277" s="295">
        <v>0</v>
      </c>
      <c r="AN2277" s="295">
        <v>0</v>
      </c>
      <c r="AO2277" s="295">
        <v>0</v>
      </c>
      <c r="AP2277" s="295">
        <v>0</v>
      </c>
      <c r="AQ2277" s="295">
        <v>0</v>
      </c>
      <c r="AR2277" s="295">
        <v>0</v>
      </c>
      <c r="AS2277" s="295">
        <v>0</v>
      </c>
      <c r="AT2277" s="295">
        <f t="shared" si="35"/>
        <v>0</v>
      </c>
      <c r="AU2277" s="295">
        <v>91935.37</v>
      </c>
      <c r="AV2277" s="295">
        <v>54036.75</v>
      </c>
      <c r="AW2277" s="296">
        <v>0</v>
      </c>
      <c r="AX2277" s="296">
        <v>180</v>
      </c>
      <c r="AY2277" s="295">
        <v>516999.99</v>
      </c>
      <c r="AZ2277" s="295">
        <v>104800.76</v>
      </c>
      <c r="BA2277" s="294">
        <v>77.562861999999996</v>
      </c>
      <c r="BB2277" s="294">
        <v>68.041209016317595</v>
      </c>
      <c r="BC2277" s="294">
        <v>8.6</v>
      </c>
      <c r="BD2277" s="294"/>
      <c r="BE2277" s="293" t="s">
        <v>4204</v>
      </c>
      <c r="BF2277" s="291"/>
      <c r="BG2277" s="293" t="s">
        <v>326</v>
      </c>
      <c r="BH2277" s="293" t="s">
        <v>239</v>
      </c>
      <c r="BI2277" s="293" t="s">
        <v>383</v>
      </c>
      <c r="BJ2277" s="293" t="s">
        <v>4205</v>
      </c>
      <c r="BK2277" s="292" t="s">
        <v>175</v>
      </c>
      <c r="BL2277" s="294">
        <v>719954.70826552005</v>
      </c>
      <c r="BM2277" s="292" t="s">
        <v>309</v>
      </c>
      <c r="BN2277" s="294"/>
      <c r="BO2277" s="297">
        <v>39238</v>
      </c>
      <c r="BP2277" s="297">
        <v>44717</v>
      </c>
      <c r="BQ2277" s="297" t="s">
        <v>940</v>
      </c>
      <c r="BR2277" s="297" t="s">
        <v>4762</v>
      </c>
      <c r="BS2277" s="297">
        <v>39238</v>
      </c>
      <c r="BT2277" s="297">
        <v>44717</v>
      </c>
      <c r="BU2277" s="294">
        <v>32933.82</v>
      </c>
      <c r="BV2277" s="294">
        <v>0</v>
      </c>
      <c r="BW2277" s="294">
        <v>0</v>
      </c>
    </row>
    <row r="2278" spans="1:75" s="289" customFormat="1" ht="18.2" customHeight="1" x14ac:dyDescent="0.15">
      <c r="A2278" s="298">
        <v>2276</v>
      </c>
      <c r="B2278" s="299" t="s">
        <v>305</v>
      </c>
      <c r="C2278" s="299" t="s">
        <v>306</v>
      </c>
      <c r="D2278" s="313">
        <v>45170</v>
      </c>
      <c r="E2278" s="300" t="s">
        <v>3319</v>
      </c>
      <c r="F2278" s="309">
        <v>0</v>
      </c>
      <c r="G2278" s="309">
        <v>0</v>
      </c>
      <c r="H2278" s="302">
        <v>38530.080000000002</v>
      </c>
      <c r="I2278" s="302">
        <v>0</v>
      </c>
      <c r="J2278" s="302">
        <v>0</v>
      </c>
      <c r="K2278" s="302">
        <v>38530.080000000002</v>
      </c>
      <c r="L2278" s="302">
        <v>230.17</v>
      </c>
      <c r="M2278" s="302">
        <v>0</v>
      </c>
      <c r="N2278" s="302">
        <v>0</v>
      </c>
      <c r="O2278" s="302">
        <v>230.17</v>
      </c>
      <c r="P2278" s="302">
        <v>0</v>
      </c>
      <c r="Q2278" s="302">
        <v>0</v>
      </c>
      <c r="R2278" s="302">
        <v>38299.910000000003</v>
      </c>
      <c r="S2278" s="302">
        <v>0</v>
      </c>
      <c r="T2278" s="302">
        <v>305.02999999999997</v>
      </c>
      <c r="U2278" s="302">
        <v>0</v>
      </c>
      <c r="V2278" s="302">
        <v>0</v>
      </c>
      <c r="W2278" s="302">
        <v>305.02999999999997</v>
      </c>
      <c r="X2278" s="302">
        <v>0</v>
      </c>
      <c r="Y2278" s="302">
        <v>0</v>
      </c>
      <c r="Z2278" s="302">
        <v>0</v>
      </c>
      <c r="AA2278" s="302">
        <v>42.54</v>
      </c>
      <c r="AB2278" s="302">
        <v>0</v>
      </c>
      <c r="AC2278" s="302">
        <v>0</v>
      </c>
      <c r="AD2278" s="302">
        <v>0</v>
      </c>
      <c r="AE2278" s="302">
        <v>0</v>
      </c>
      <c r="AF2278" s="302">
        <v>-28.67</v>
      </c>
      <c r="AG2278" s="302">
        <v>28.89</v>
      </c>
      <c r="AH2278" s="302">
        <v>76.56</v>
      </c>
      <c r="AI2278" s="302">
        <v>0</v>
      </c>
      <c r="AJ2278" s="302">
        <v>0</v>
      </c>
      <c r="AK2278" s="302">
        <v>0</v>
      </c>
      <c r="AL2278" s="302">
        <v>0</v>
      </c>
      <c r="AM2278" s="302">
        <v>0</v>
      </c>
      <c r="AN2278" s="302">
        <v>0</v>
      </c>
      <c r="AO2278" s="302">
        <v>0</v>
      </c>
      <c r="AP2278" s="302">
        <v>7.0000000000000007E-2</v>
      </c>
      <c r="AQ2278" s="302">
        <v>0</v>
      </c>
      <c r="AR2278" s="302">
        <v>0.02</v>
      </c>
      <c r="AS2278" s="302">
        <v>0</v>
      </c>
      <c r="AT2278" s="295">
        <f t="shared" si="35"/>
        <v>654.56999999999994</v>
      </c>
      <c r="AU2278" s="302">
        <v>0</v>
      </c>
      <c r="AV2278" s="302">
        <v>0</v>
      </c>
      <c r="AW2278" s="303">
        <v>106</v>
      </c>
      <c r="AX2278" s="303">
        <v>300</v>
      </c>
      <c r="AY2278" s="302">
        <v>284200.02</v>
      </c>
      <c r="AZ2278" s="302">
        <v>61257.46</v>
      </c>
      <c r="BA2278" s="301">
        <v>82.336380000000005</v>
      </c>
      <c r="BB2278" s="301">
        <v>51.4790515918518</v>
      </c>
      <c r="BC2278" s="301">
        <v>9.5</v>
      </c>
      <c r="BD2278" s="301"/>
      <c r="BE2278" s="300" t="s">
        <v>4204</v>
      </c>
      <c r="BF2278" s="298"/>
      <c r="BG2278" s="300" t="s">
        <v>333</v>
      </c>
      <c r="BH2278" s="300" t="s">
        <v>185</v>
      </c>
      <c r="BI2278" s="300" t="s">
        <v>178</v>
      </c>
      <c r="BJ2278" s="300" t="s">
        <v>103</v>
      </c>
      <c r="BK2278" s="299" t="s">
        <v>175</v>
      </c>
      <c r="BL2278" s="301">
        <v>299930.27200136002</v>
      </c>
      <c r="BM2278" s="299" t="s">
        <v>309</v>
      </c>
      <c r="BN2278" s="301"/>
      <c r="BO2278" s="304">
        <v>39268</v>
      </c>
      <c r="BP2278" s="304">
        <v>48400</v>
      </c>
      <c r="BQ2278" s="297" t="s">
        <v>4757</v>
      </c>
      <c r="BR2278" s="297" t="s">
        <v>4764</v>
      </c>
      <c r="BS2278" s="297">
        <v>39268</v>
      </c>
      <c r="BT2278" s="297">
        <v>48400</v>
      </c>
      <c r="BU2278" s="301">
        <v>0</v>
      </c>
      <c r="BV2278" s="301">
        <v>42.54</v>
      </c>
      <c r="BW2278" s="301">
        <v>0</v>
      </c>
    </row>
    <row r="2279" spans="1:75" s="289" customFormat="1" ht="18.2" customHeight="1" x14ac:dyDescent="0.15">
      <c r="A2279" s="291">
        <v>2277</v>
      </c>
      <c r="B2279" s="292" t="s">
        <v>305</v>
      </c>
      <c r="C2279" s="292" t="s">
        <v>306</v>
      </c>
      <c r="D2279" s="312">
        <v>45170</v>
      </c>
      <c r="E2279" s="293" t="s">
        <v>3320</v>
      </c>
      <c r="F2279" s="308">
        <v>154</v>
      </c>
      <c r="G2279" s="308">
        <v>153</v>
      </c>
      <c r="H2279" s="295">
        <v>43511.6</v>
      </c>
      <c r="I2279" s="295">
        <v>25552.04</v>
      </c>
      <c r="J2279" s="295">
        <v>0</v>
      </c>
      <c r="K2279" s="295">
        <v>69063.64</v>
      </c>
      <c r="L2279" s="295">
        <v>275.52</v>
      </c>
      <c r="M2279" s="295">
        <v>0</v>
      </c>
      <c r="N2279" s="295">
        <v>0</v>
      </c>
      <c r="O2279" s="295">
        <v>0</v>
      </c>
      <c r="P2279" s="295">
        <v>0</v>
      </c>
      <c r="Q2279" s="295">
        <v>0</v>
      </c>
      <c r="R2279" s="295">
        <v>69063.64</v>
      </c>
      <c r="S2279" s="295">
        <v>64312.51</v>
      </c>
      <c r="T2279" s="295">
        <v>311.83</v>
      </c>
      <c r="U2279" s="295">
        <v>0</v>
      </c>
      <c r="V2279" s="295">
        <v>0</v>
      </c>
      <c r="W2279" s="295">
        <v>0</v>
      </c>
      <c r="X2279" s="295">
        <v>0</v>
      </c>
      <c r="Y2279" s="295">
        <v>0</v>
      </c>
      <c r="Z2279" s="295">
        <v>64624.34</v>
      </c>
      <c r="AA2279" s="295">
        <v>0</v>
      </c>
      <c r="AB2279" s="295">
        <v>0</v>
      </c>
      <c r="AC2279" s="295">
        <v>0</v>
      </c>
      <c r="AD2279" s="295">
        <v>0</v>
      </c>
      <c r="AE2279" s="295">
        <v>0</v>
      </c>
      <c r="AF2279" s="295">
        <v>0</v>
      </c>
      <c r="AG2279" s="295">
        <v>0</v>
      </c>
      <c r="AH2279" s="295">
        <v>0</v>
      </c>
      <c r="AI2279" s="295">
        <v>0</v>
      </c>
      <c r="AJ2279" s="295">
        <v>0</v>
      </c>
      <c r="AK2279" s="295">
        <v>0</v>
      </c>
      <c r="AL2279" s="295">
        <v>0</v>
      </c>
      <c r="AM2279" s="295">
        <v>0</v>
      </c>
      <c r="AN2279" s="295">
        <v>0</v>
      </c>
      <c r="AO2279" s="295">
        <v>0</v>
      </c>
      <c r="AP2279" s="295">
        <v>0</v>
      </c>
      <c r="AQ2279" s="295">
        <v>0</v>
      </c>
      <c r="AR2279" s="295">
        <v>0</v>
      </c>
      <c r="AS2279" s="295">
        <v>0</v>
      </c>
      <c r="AT2279" s="295">
        <f t="shared" si="35"/>
        <v>0</v>
      </c>
      <c r="AU2279" s="295">
        <v>25827.56</v>
      </c>
      <c r="AV2279" s="295">
        <v>64624.34</v>
      </c>
      <c r="AW2279" s="296">
        <v>105</v>
      </c>
      <c r="AX2279" s="296">
        <v>300</v>
      </c>
      <c r="AY2279" s="295">
        <v>383000</v>
      </c>
      <c r="AZ2279" s="295">
        <v>72335.91</v>
      </c>
      <c r="BA2279" s="294">
        <v>72.118279000000001</v>
      </c>
      <c r="BB2279" s="294">
        <v>68.855854004954907</v>
      </c>
      <c r="BC2279" s="294">
        <v>8.6</v>
      </c>
      <c r="BD2279" s="294"/>
      <c r="BE2279" s="293" t="s">
        <v>4204</v>
      </c>
      <c r="BF2279" s="291"/>
      <c r="BG2279" s="293" t="s">
        <v>315</v>
      </c>
      <c r="BH2279" s="293" t="s">
        <v>179</v>
      </c>
      <c r="BI2279" s="293" t="s">
        <v>363</v>
      </c>
      <c r="BJ2279" s="293" t="s">
        <v>4205</v>
      </c>
      <c r="BK2279" s="292" t="s">
        <v>175</v>
      </c>
      <c r="BL2279" s="294">
        <v>540843.99494944001</v>
      </c>
      <c r="BM2279" s="292" t="s">
        <v>309</v>
      </c>
      <c r="BN2279" s="294"/>
      <c r="BO2279" s="297">
        <v>39261</v>
      </c>
      <c r="BP2279" s="297">
        <v>48393</v>
      </c>
      <c r="BQ2279" s="297" t="s">
        <v>931</v>
      </c>
      <c r="BR2279" s="297" t="s">
        <v>4779</v>
      </c>
      <c r="BS2279" s="297">
        <v>39261</v>
      </c>
      <c r="BT2279" s="297">
        <v>48393</v>
      </c>
      <c r="BU2279" s="294">
        <v>26795.99</v>
      </c>
      <c r="BV2279" s="294">
        <v>49.89</v>
      </c>
      <c r="BW2279" s="294">
        <v>0</v>
      </c>
    </row>
    <row r="2280" spans="1:75" s="289" customFormat="1" ht="18.2" customHeight="1" x14ac:dyDescent="0.15">
      <c r="A2280" s="298">
        <v>2278</v>
      </c>
      <c r="B2280" s="299" t="s">
        <v>305</v>
      </c>
      <c r="C2280" s="299" t="s">
        <v>306</v>
      </c>
      <c r="D2280" s="313">
        <v>45170</v>
      </c>
      <c r="E2280" s="300" t="s">
        <v>3321</v>
      </c>
      <c r="F2280" s="309">
        <v>160</v>
      </c>
      <c r="G2280" s="309">
        <v>159</v>
      </c>
      <c r="H2280" s="302">
        <v>77644.36</v>
      </c>
      <c r="I2280" s="302">
        <v>48616.92</v>
      </c>
      <c r="J2280" s="302">
        <v>0</v>
      </c>
      <c r="K2280" s="302">
        <v>126261.28</v>
      </c>
      <c r="L2280" s="302">
        <v>513.49</v>
      </c>
      <c r="M2280" s="302">
        <v>0</v>
      </c>
      <c r="N2280" s="302">
        <v>0</v>
      </c>
      <c r="O2280" s="302">
        <v>0</v>
      </c>
      <c r="P2280" s="302">
        <v>0</v>
      </c>
      <c r="Q2280" s="302">
        <v>0</v>
      </c>
      <c r="R2280" s="302">
        <v>126261.28</v>
      </c>
      <c r="S2280" s="302">
        <v>121503.54</v>
      </c>
      <c r="T2280" s="302">
        <v>556.45000000000005</v>
      </c>
      <c r="U2280" s="302">
        <v>0</v>
      </c>
      <c r="V2280" s="302">
        <v>0</v>
      </c>
      <c r="W2280" s="302">
        <v>0</v>
      </c>
      <c r="X2280" s="302">
        <v>0</v>
      </c>
      <c r="Y2280" s="302">
        <v>0</v>
      </c>
      <c r="Z2280" s="302">
        <v>122059.99</v>
      </c>
      <c r="AA2280" s="302">
        <v>0</v>
      </c>
      <c r="AB2280" s="302">
        <v>0</v>
      </c>
      <c r="AC2280" s="302">
        <v>0</v>
      </c>
      <c r="AD2280" s="302">
        <v>0</v>
      </c>
      <c r="AE2280" s="302">
        <v>0</v>
      </c>
      <c r="AF2280" s="302">
        <v>0</v>
      </c>
      <c r="AG2280" s="302">
        <v>0</v>
      </c>
      <c r="AH2280" s="302">
        <v>0</v>
      </c>
      <c r="AI2280" s="302">
        <v>0</v>
      </c>
      <c r="AJ2280" s="302">
        <v>0</v>
      </c>
      <c r="AK2280" s="302">
        <v>0</v>
      </c>
      <c r="AL2280" s="302">
        <v>0</v>
      </c>
      <c r="AM2280" s="302">
        <v>0</v>
      </c>
      <c r="AN2280" s="302">
        <v>0</v>
      </c>
      <c r="AO2280" s="302">
        <v>0</v>
      </c>
      <c r="AP2280" s="302">
        <v>0</v>
      </c>
      <c r="AQ2280" s="302">
        <v>0</v>
      </c>
      <c r="AR2280" s="302">
        <v>0</v>
      </c>
      <c r="AS2280" s="302">
        <v>0</v>
      </c>
      <c r="AT2280" s="295">
        <f t="shared" si="35"/>
        <v>0</v>
      </c>
      <c r="AU2280" s="302">
        <v>49130.41</v>
      </c>
      <c r="AV2280" s="302">
        <v>122059.99</v>
      </c>
      <c r="AW2280" s="303">
        <v>104</v>
      </c>
      <c r="AX2280" s="303">
        <v>300</v>
      </c>
      <c r="AY2280" s="302">
        <v>630000</v>
      </c>
      <c r="AZ2280" s="302">
        <v>131769.43</v>
      </c>
      <c r="BA2280" s="301">
        <v>80.158732999999998</v>
      </c>
      <c r="BB2280" s="301">
        <v>76.8079837012139</v>
      </c>
      <c r="BC2280" s="301">
        <v>8.6</v>
      </c>
      <c r="BD2280" s="301"/>
      <c r="BE2280" s="300" t="s">
        <v>4204</v>
      </c>
      <c r="BF2280" s="298"/>
      <c r="BG2280" s="300" t="s">
        <v>326</v>
      </c>
      <c r="BH2280" s="300" t="s">
        <v>239</v>
      </c>
      <c r="BI2280" s="300" t="s">
        <v>770</v>
      </c>
      <c r="BJ2280" s="300" t="s">
        <v>4205</v>
      </c>
      <c r="BK2280" s="299" t="s">
        <v>175</v>
      </c>
      <c r="BL2280" s="301">
        <v>988764.20476287999</v>
      </c>
      <c r="BM2280" s="299" t="s">
        <v>309</v>
      </c>
      <c r="BN2280" s="301"/>
      <c r="BO2280" s="304">
        <v>39233</v>
      </c>
      <c r="BP2280" s="304">
        <v>48365</v>
      </c>
      <c r="BQ2280" s="297" t="s">
        <v>944</v>
      </c>
      <c r="BR2280" s="297" t="s">
        <v>4781</v>
      </c>
      <c r="BS2280" s="297">
        <v>39233</v>
      </c>
      <c r="BT2280" s="297">
        <v>48365</v>
      </c>
      <c r="BU2280" s="301">
        <v>49978.78</v>
      </c>
      <c r="BV2280" s="301">
        <v>90.89</v>
      </c>
      <c r="BW2280" s="301">
        <v>0</v>
      </c>
    </row>
    <row r="2281" spans="1:75" s="289" customFormat="1" ht="18.2" customHeight="1" x14ac:dyDescent="0.15">
      <c r="A2281" s="291">
        <v>2279</v>
      </c>
      <c r="B2281" s="292" t="s">
        <v>305</v>
      </c>
      <c r="C2281" s="292" t="s">
        <v>306</v>
      </c>
      <c r="D2281" s="312">
        <v>45170</v>
      </c>
      <c r="E2281" s="293" t="s">
        <v>3322</v>
      </c>
      <c r="F2281" s="308">
        <v>0</v>
      </c>
      <c r="G2281" s="308">
        <v>0</v>
      </c>
      <c r="H2281" s="295">
        <v>41308.74</v>
      </c>
      <c r="I2281" s="295">
        <v>0</v>
      </c>
      <c r="J2281" s="295">
        <v>0</v>
      </c>
      <c r="K2281" s="295">
        <v>41308.74</v>
      </c>
      <c r="L2281" s="295">
        <v>278.61</v>
      </c>
      <c r="M2281" s="295">
        <v>0</v>
      </c>
      <c r="N2281" s="295">
        <v>0</v>
      </c>
      <c r="O2281" s="295">
        <v>278.61</v>
      </c>
      <c r="P2281" s="295">
        <v>0</v>
      </c>
      <c r="Q2281" s="295">
        <v>0</v>
      </c>
      <c r="R2281" s="295">
        <v>41030.129999999997</v>
      </c>
      <c r="S2281" s="295">
        <v>0</v>
      </c>
      <c r="T2281" s="295">
        <v>251.29</v>
      </c>
      <c r="U2281" s="295">
        <v>0</v>
      </c>
      <c r="V2281" s="295">
        <v>0</v>
      </c>
      <c r="W2281" s="295">
        <v>251.29</v>
      </c>
      <c r="X2281" s="295">
        <v>0</v>
      </c>
      <c r="Y2281" s="295">
        <v>0</v>
      </c>
      <c r="Z2281" s="295">
        <v>0</v>
      </c>
      <c r="AA2281" s="295">
        <v>60.94</v>
      </c>
      <c r="AB2281" s="295">
        <v>0</v>
      </c>
      <c r="AC2281" s="295">
        <v>0</v>
      </c>
      <c r="AD2281" s="295">
        <v>0</v>
      </c>
      <c r="AE2281" s="295">
        <v>0</v>
      </c>
      <c r="AF2281" s="295">
        <v>-33.4</v>
      </c>
      <c r="AG2281" s="295">
        <v>29.54</v>
      </c>
      <c r="AH2281" s="295">
        <v>90.09</v>
      </c>
      <c r="AI2281" s="295">
        <v>0</v>
      </c>
      <c r="AJ2281" s="295">
        <v>0</v>
      </c>
      <c r="AK2281" s="295">
        <v>0</v>
      </c>
      <c r="AL2281" s="295">
        <v>0</v>
      </c>
      <c r="AM2281" s="295">
        <v>0</v>
      </c>
      <c r="AN2281" s="295">
        <v>0</v>
      </c>
      <c r="AO2281" s="295">
        <v>0</v>
      </c>
      <c r="AP2281" s="295">
        <v>0.1</v>
      </c>
      <c r="AQ2281" s="295">
        <v>0</v>
      </c>
      <c r="AR2281" s="295">
        <v>0</v>
      </c>
      <c r="AS2281" s="295">
        <v>0</v>
      </c>
      <c r="AT2281" s="295">
        <f t="shared" si="35"/>
        <v>677.17</v>
      </c>
      <c r="AU2281" s="295">
        <v>0</v>
      </c>
      <c r="AV2281" s="295">
        <v>0</v>
      </c>
      <c r="AW2281" s="296">
        <v>105</v>
      </c>
      <c r="AX2281" s="296">
        <v>300</v>
      </c>
      <c r="AY2281" s="295">
        <v>309999.98</v>
      </c>
      <c r="AZ2281" s="295">
        <v>72986.48</v>
      </c>
      <c r="BA2281" s="294">
        <v>90.000010000000003</v>
      </c>
      <c r="BB2281" s="294">
        <v>50.594467774049399</v>
      </c>
      <c r="BC2281" s="294">
        <v>7.3</v>
      </c>
      <c r="BD2281" s="294"/>
      <c r="BE2281" s="293" t="s">
        <v>4204</v>
      </c>
      <c r="BF2281" s="291"/>
      <c r="BG2281" s="293" t="s">
        <v>315</v>
      </c>
      <c r="BH2281" s="293" t="s">
        <v>192</v>
      </c>
      <c r="BI2281" s="293" t="s">
        <v>565</v>
      </c>
      <c r="BJ2281" s="293" t="s">
        <v>103</v>
      </c>
      <c r="BK2281" s="292" t="s">
        <v>175</v>
      </c>
      <c r="BL2281" s="294">
        <v>321310.88692248001</v>
      </c>
      <c r="BM2281" s="292" t="s">
        <v>309</v>
      </c>
      <c r="BN2281" s="294"/>
      <c r="BO2281" s="297">
        <v>39241</v>
      </c>
      <c r="BP2281" s="297">
        <v>48373</v>
      </c>
      <c r="BQ2281" s="297" t="s">
        <v>4757</v>
      </c>
      <c r="BR2281" s="297" t="s">
        <v>4764</v>
      </c>
      <c r="BS2281" s="297">
        <v>39241</v>
      </c>
      <c r="BT2281" s="297">
        <v>48373</v>
      </c>
      <c r="BU2281" s="294">
        <v>0</v>
      </c>
      <c r="BV2281" s="294">
        <v>60.94</v>
      </c>
      <c r="BW2281" s="294">
        <v>0</v>
      </c>
    </row>
    <row r="2282" spans="1:75" s="289" customFormat="1" ht="18.2" customHeight="1" x14ac:dyDescent="0.15">
      <c r="A2282" s="298">
        <v>2280</v>
      </c>
      <c r="B2282" s="299" t="s">
        <v>305</v>
      </c>
      <c r="C2282" s="299" t="s">
        <v>306</v>
      </c>
      <c r="D2282" s="313">
        <v>45170</v>
      </c>
      <c r="E2282" s="300" t="s">
        <v>3323</v>
      </c>
      <c r="F2282" s="309">
        <v>140</v>
      </c>
      <c r="G2282" s="309">
        <v>139</v>
      </c>
      <c r="H2282" s="302">
        <v>65269.440000000002</v>
      </c>
      <c r="I2282" s="302">
        <v>36653.760000000002</v>
      </c>
      <c r="J2282" s="302">
        <v>0</v>
      </c>
      <c r="K2282" s="302">
        <v>101923.2</v>
      </c>
      <c r="L2282" s="302">
        <v>418.91</v>
      </c>
      <c r="M2282" s="302">
        <v>0</v>
      </c>
      <c r="N2282" s="302">
        <v>0</v>
      </c>
      <c r="O2282" s="302">
        <v>0</v>
      </c>
      <c r="P2282" s="302">
        <v>0</v>
      </c>
      <c r="Q2282" s="302">
        <v>0</v>
      </c>
      <c r="R2282" s="302">
        <v>101923.2</v>
      </c>
      <c r="S2282" s="302">
        <v>85726.44</v>
      </c>
      <c r="T2282" s="302">
        <v>467.76</v>
      </c>
      <c r="U2282" s="302">
        <v>0</v>
      </c>
      <c r="V2282" s="302">
        <v>0</v>
      </c>
      <c r="W2282" s="302">
        <v>0</v>
      </c>
      <c r="X2282" s="302">
        <v>0</v>
      </c>
      <c r="Y2282" s="302">
        <v>0</v>
      </c>
      <c r="Z2282" s="302">
        <v>86194.2</v>
      </c>
      <c r="AA2282" s="302">
        <v>0</v>
      </c>
      <c r="AB2282" s="302">
        <v>0</v>
      </c>
      <c r="AC2282" s="302">
        <v>0</v>
      </c>
      <c r="AD2282" s="302">
        <v>0</v>
      </c>
      <c r="AE2282" s="302">
        <v>0</v>
      </c>
      <c r="AF2282" s="302">
        <v>0</v>
      </c>
      <c r="AG2282" s="302">
        <v>0</v>
      </c>
      <c r="AH2282" s="302">
        <v>0</v>
      </c>
      <c r="AI2282" s="302">
        <v>0</v>
      </c>
      <c r="AJ2282" s="302">
        <v>0</v>
      </c>
      <c r="AK2282" s="302">
        <v>0</v>
      </c>
      <c r="AL2282" s="302">
        <v>0</v>
      </c>
      <c r="AM2282" s="302">
        <v>0</v>
      </c>
      <c r="AN2282" s="302">
        <v>0</v>
      </c>
      <c r="AO2282" s="302">
        <v>0</v>
      </c>
      <c r="AP2282" s="302">
        <v>0</v>
      </c>
      <c r="AQ2282" s="302">
        <v>0</v>
      </c>
      <c r="AR2282" s="302">
        <v>0</v>
      </c>
      <c r="AS2282" s="302">
        <v>0</v>
      </c>
      <c r="AT2282" s="295">
        <f t="shared" si="35"/>
        <v>0</v>
      </c>
      <c r="AU2282" s="302">
        <v>37072.67</v>
      </c>
      <c r="AV2282" s="302">
        <v>86194.2</v>
      </c>
      <c r="AW2282" s="303">
        <v>104</v>
      </c>
      <c r="AX2282" s="303">
        <v>300</v>
      </c>
      <c r="AY2282" s="302">
        <v>464999.99</v>
      </c>
      <c r="AZ2282" s="302">
        <v>109199.02</v>
      </c>
      <c r="BA2282" s="301">
        <v>90.000003000000007</v>
      </c>
      <c r="BB2282" s="301">
        <v>84.003394039338502</v>
      </c>
      <c r="BC2282" s="301">
        <v>8.6</v>
      </c>
      <c r="BD2282" s="301"/>
      <c r="BE2282" s="300" t="s">
        <v>4204</v>
      </c>
      <c r="BF2282" s="298"/>
      <c r="BG2282" s="300" t="s">
        <v>540</v>
      </c>
      <c r="BH2282" s="300" t="s">
        <v>205</v>
      </c>
      <c r="BI2282" s="300" t="s">
        <v>541</v>
      </c>
      <c r="BJ2282" s="300" t="s">
        <v>4205</v>
      </c>
      <c r="BK2282" s="299" t="s">
        <v>175</v>
      </c>
      <c r="BL2282" s="301">
        <v>798170.36382720002</v>
      </c>
      <c r="BM2282" s="299" t="s">
        <v>309</v>
      </c>
      <c r="BN2282" s="301"/>
      <c r="BO2282" s="304">
        <v>39233</v>
      </c>
      <c r="BP2282" s="304">
        <v>48365</v>
      </c>
      <c r="BQ2282" s="297" t="s">
        <v>4033</v>
      </c>
      <c r="BR2282" s="297" t="s">
        <v>4759</v>
      </c>
      <c r="BS2282" s="297">
        <v>39233</v>
      </c>
      <c r="BT2282" s="297">
        <v>48365</v>
      </c>
      <c r="BU2282" s="301">
        <v>35890.18</v>
      </c>
      <c r="BV2282" s="301">
        <v>75.31</v>
      </c>
      <c r="BW2282" s="301">
        <v>0</v>
      </c>
    </row>
    <row r="2283" spans="1:75" s="289" customFormat="1" ht="18.2" customHeight="1" x14ac:dyDescent="0.15">
      <c r="A2283" s="291">
        <v>2281</v>
      </c>
      <c r="B2283" s="292" t="s">
        <v>305</v>
      </c>
      <c r="C2283" s="292" t="s">
        <v>306</v>
      </c>
      <c r="D2283" s="312">
        <v>45170</v>
      </c>
      <c r="E2283" s="293" t="s">
        <v>3324</v>
      </c>
      <c r="F2283" s="308">
        <v>167</v>
      </c>
      <c r="G2283" s="308">
        <v>166</v>
      </c>
      <c r="H2283" s="295">
        <v>44574.29</v>
      </c>
      <c r="I2283" s="295">
        <v>142427.5</v>
      </c>
      <c r="J2283" s="295">
        <v>0</v>
      </c>
      <c r="K2283" s="295">
        <v>187001.79</v>
      </c>
      <c r="L2283" s="295">
        <v>1469.98</v>
      </c>
      <c r="M2283" s="295">
        <v>0</v>
      </c>
      <c r="N2283" s="295">
        <v>0</v>
      </c>
      <c r="O2283" s="295">
        <v>0</v>
      </c>
      <c r="P2283" s="295">
        <v>0</v>
      </c>
      <c r="Q2283" s="295">
        <v>0</v>
      </c>
      <c r="R2283" s="295">
        <v>187001.79</v>
      </c>
      <c r="S2283" s="295">
        <v>153850.13</v>
      </c>
      <c r="T2283" s="295">
        <v>319.45</v>
      </c>
      <c r="U2283" s="295">
        <v>0</v>
      </c>
      <c r="V2283" s="295">
        <v>0</v>
      </c>
      <c r="W2283" s="295">
        <v>0</v>
      </c>
      <c r="X2283" s="295">
        <v>0</v>
      </c>
      <c r="Y2283" s="295">
        <v>0</v>
      </c>
      <c r="Z2283" s="295">
        <v>154169.57999999999</v>
      </c>
      <c r="AA2283" s="295">
        <v>0</v>
      </c>
      <c r="AB2283" s="295">
        <v>0</v>
      </c>
      <c r="AC2283" s="295">
        <v>0</v>
      </c>
      <c r="AD2283" s="295">
        <v>0</v>
      </c>
      <c r="AE2283" s="295">
        <v>0</v>
      </c>
      <c r="AF2283" s="295">
        <v>0</v>
      </c>
      <c r="AG2283" s="295">
        <v>0</v>
      </c>
      <c r="AH2283" s="295">
        <v>0</v>
      </c>
      <c r="AI2283" s="295">
        <v>0</v>
      </c>
      <c r="AJ2283" s="295">
        <v>0</v>
      </c>
      <c r="AK2283" s="295">
        <v>0</v>
      </c>
      <c r="AL2283" s="295">
        <v>0</v>
      </c>
      <c r="AM2283" s="295">
        <v>0</v>
      </c>
      <c r="AN2283" s="295">
        <v>0</v>
      </c>
      <c r="AO2283" s="295">
        <v>0</v>
      </c>
      <c r="AP2283" s="295">
        <v>0</v>
      </c>
      <c r="AQ2283" s="295">
        <v>0</v>
      </c>
      <c r="AR2283" s="295">
        <v>0</v>
      </c>
      <c r="AS2283" s="295">
        <v>0</v>
      </c>
      <c r="AT2283" s="295">
        <f t="shared" si="35"/>
        <v>0</v>
      </c>
      <c r="AU2283" s="295">
        <v>143897.48000000001</v>
      </c>
      <c r="AV2283" s="295">
        <v>154169.57999999999</v>
      </c>
      <c r="AW2283" s="296">
        <v>45</v>
      </c>
      <c r="AX2283" s="296">
        <v>240</v>
      </c>
      <c r="AY2283" s="295">
        <v>869999.99</v>
      </c>
      <c r="AZ2283" s="295">
        <v>204701.6</v>
      </c>
      <c r="BA2283" s="294">
        <v>90.000000999999997</v>
      </c>
      <c r="BB2283" s="294">
        <v>82.218025100936202</v>
      </c>
      <c r="BC2283" s="294">
        <v>8.6</v>
      </c>
      <c r="BD2283" s="294"/>
      <c r="BE2283" s="293" t="s">
        <v>4204</v>
      </c>
      <c r="BF2283" s="291"/>
      <c r="BG2283" s="293" t="s">
        <v>326</v>
      </c>
      <c r="BH2283" s="293" t="s">
        <v>190</v>
      </c>
      <c r="BI2283" s="293" t="s">
        <v>469</v>
      </c>
      <c r="BJ2283" s="293" t="s">
        <v>4205</v>
      </c>
      <c r="BK2283" s="292" t="s">
        <v>175</v>
      </c>
      <c r="BL2283" s="294">
        <v>1464428.96966184</v>
      </c>
      <c r="BM2283" s="292" t="s">
        <v>309</v>
      </c>
      <c r="BN2283" s="294"/>
      <c r="BO2283" s="297">
        <v>39239</v>
      </c>
      <c r="BP2283" s="297">
        <v>46544</v>
      </c>
      <c r="BQ2283" s="297" t="s">
        <v>959</v>
      </c>
      <c r="BR2283" s="297" t="s">
        <v>4784</v>
      </c>
      <c r="BS2283" s="297">
        <v>39239</v>
      </c>
      <c r="BT2283" s="297">
        <v>46544</v>
      </c>
      <c r="BU2283" s="294">
        <v>77630.14</v>
      </c>
      <c r="BV2283" s="294">
        <v>133.02000000000001</v>
      </c>
      <c r="BW2283" s="294">
        <v>0</v>
      </c>
    </row>
    <row r="2284" spans="1:75" s="289" customFormat="1" ht="18.2" customHeight="1" x14ac:dyDescent="0.15">
      <c r="A2284" s="298">
        <v>2282</v>
      </c>
      <c r="B2284" s="299" t="s">
        <v>305</v>
      </c>
      <c r="C2284" s="299" t="s">
        <v>306</v>
      </c>
      <c r="D2284" s="313">
        <v>45170</v>
      </c>
      <c r="E2284" s="300" t="s">
        <v>3325</v>
      </c>
      <c r="F2284" s="309">
        <v>112</v>
      </c>
      <c r="G2284" s="309">
        <v>111</v>
      </c>
      <c r="H2284" s="302">
        <v>19105.849999999999</v>
      </c>
      <c r="I2284" s="302">
        <v>8227.7000000000007</v>
      </c>
      <c r="J2284" s="302">
        <v>0</v>
      </c>
      <c r="K2284" s="302">
        <v>27333.55</v>
      </c>
      <c r="L2284" s="302">
        <v>113.46</v>
      </c>
      <c r="M2284" s="302">
        <v>0</v>
      </c>
      <c r="N2284" s="302">
        <v>0</v>
      </c>
      <c r="O2284" s="302">
        <v>0</v>
      </c>
      <c r="P2284" s="302">
        <v>0</v>
      </c>
      <c r="Q2284" s="302">
        <v>0</v>
      </c>
      <c r="R2284" s="302">
        <v>27333.55</v>
      </c>
      <c r="S2284" s="302">
        <v>21859.119999999999</v>
      </c>
      <c r="T2284" s="302">
        <v>157.62</v>
      </c>
      <c r="U2284" s="302">
        <v>0</v>
      </c>
      <c r="V2284" s="302">
        <v>0</v>
      </c>
      <c r="W2284" s="302">
        <v>0</v>
      </c>
      <c r="X2284" s="302">
        <v>0</v>
      </c>
      <c r="Y2284" s="302">
        <v>0</v>
      </c>
      <c r="Z2284" s="302">
        <v>22016.74</v>
      </c>
      <c r="AA2284" s="302">
        <v>0</v>
      </c>
      <c r="AB2284" s="302">
        <v>0</v>
      </c>
      <c r="AC2284" s="302">
        <v>0</v>
      </c>
      <c r="AD2284" s="302">
        <v>0</v>
      </c>
      <c r="AE2284" s="302">
        <v>0</v>
      </c>
      <c r="AF2284" s="302">
        <v>0</v>
      </c>
      <c r="AG2284" s="302">
        <v>0</v>
      </c>
      <c r="AH2284" s="302">
        <v>0</v>
      </c>
      <c r="AI2284" s="302">
        <v>0</v>
      </c>
      <c r="AJ2284" s="302">
        <v>0</v>
      </c>
      <c r="AK2284" s="302">
        <v>0</v>
      </c>
      <c r="AL2284" s="302">
        <v>0</v>
      </c>
      <c r="AM2284" s="302">
        <v>0</v>
      </c>
      <c r="AN2284" s="302">
        <v>0</v>
      </c>
      <c r="AO2284" s="302">
        <v>0</v>
      </c>
      <c r="AP2284" s="302">
        <v>0</v>
      </c>
      <c r="AQ2284" s="302">
        <v>0</v>
      </c>
      <c r="AR2284" s="302">
        <v>0</v>
      </c>
      <c r="AS2284" s="302">
        <v>0</v>
      </c>
      <c r="AT2284" s="295">
        <f t="shared" si="35"/>
        <v>0</v>
      </c>
      <c r="AU2284" s="302">
        <v>8341.16</v>
      </c>
      <c r="AV2284" s="302">
        <v>22016.74</v>
      </c>
      <c r="AW2284" s="303">
        <v>105</v>
      </c>
      <c r="AX2284" s="303">
        <v>300</v>
      </c>
      <c r="AY2284" s="302">
        <v>349999.98</v>
      </c>
      <c r="AZ2284" s="302">
        <v>30064.73</v>
      </c>
      <c r="BA2284" s="301">
        <v>32.857143999999998</v>
      </c>
      <c r="BB2284" s="301">
        <v>29.872291831032602</v>
      </c>
      <c r="BC2284" s="301">
        <v>9.9</v>
      </c>
      <c r="BD2284" s="301"/>
      <c r="BE2284" s="300" t="s">
        <v>4204</v>
      </c>
      <c r="BF2284" s="298"/>
      <c r="BG2284" s="300" t="s">
        <v>317</v>
      </c>
      <c r="BH2284" s="300" t="s">
        <v>390</v>
      </c>
      <c r="BI2284" s="300" t="s">
        <v>587</v>
      </c>
      <c r="BJ2284" s="300" t="s">
        <v>4205</v>
      </c>
      <c r="BK2284" s="299" t="s">
        <v>175</v>
      </c>
      <c r="BL2284" s="301">
        <v>214051.6540708</v>
      </c>
      <c r="BM2284" s="299" t="s">
        <v>309</v>
      </c>
      <c r="BN2284" s="301"/>
      <c r="BO2284" s="304">
        <v>39239</v>
      </c>
      <c r="BP2284" s="304">
        <v>48371</v>
      </c>
      <c r="BQ2284" s="297" t="s">
        <v>4123</v>
      </c>
      <c r="BR2284" s="297" t="s">
        <v>4760</v>
      </c>
      <c r="BS2284" s="297">
        <v>39239</v>
      </c>
      <c r="BT2284" s="297">
        <v>48371</v>
      </c>
      <c r="BU2284" s="301">
        <v>12194.46</v>
      </c>
      <c r="BV2284" s="301">
        <v>48.18</v>
      </c>
      <c r="BW2284" s="301">
        <v>0</v>
      </c>
    </row>
    <row r="2285" spans="1:75" s="289" customFormat="1" ht="18.2" customHeight="1" x14ac:dyDescent="0.15">
      <c r="A2285" s="291">
        <v>2283</v>
      </c>
      <c r="B2285" s="292" t="s">
        <v>305</v>
      </c>
      <c r="C2285" s="292" t="s">
        <v>306</v>
      </c>
      <c r="D2285" s="312">
        <v>45170</v>
      </c>
      <c r="E2285" s="293" t="s">
        <v>3326</v>
      </c>
      <c r="F2285" s="308">
        <v>0</v>
      </c>
      <c r="G2285" s="308">
        <v>0</v>
      </c>
      <c r="H2285" s="295">
        <v>31092.74</v>
      </c>
      <c r="I2285" s="295">
        <v>0</v>
      </c>
      <c r="J2285" s="295">
        <v>0</v>
      </c>
      <c r="K2285" s="295">
        <v>31092.74</v>
      </c>
      <c r="L2285" s="295">
        <v>192.15</v>
      </c>
      <c r="M2285" s="295">
        <v>0</v>
      </c>
      <c r="N2285" s="295">
        <v>0</v>
      </c>
      <c r="O2285" s="295">
        <v>192.15</v>
      </c>
      <c r="P2285" s="295">
        <v>0</v>
      </c>
      <c r="Q2285" s="295">
        <v>0</v>
      </c>
      <c r="R2285" s="295">
        <v>30900.59</v>
      </c>
      <c r="S2285" s="295">
        <v>0</v>
      </c>
      <c r="T2285" s="295">
        <v>235.79</v>
      </c>
      <c r="U2285" s="295">
        <v>0</v>
      </c>
      <c r="V2285" s="295">
        <v>0</v>
      </c>
      <c r="W2285" s="295">
        <v>235.79</v>
      </c>
      <c r="X2285" s="295">
        <v>0</v>
      </c>
      <c r="Y2285" s="295">
        <v>0</v>
      </c>
      <c r="Z2285" s="295">
        <v>0</v>
      </c>
      <c r="AA2285" s="295">
        <v>46.56</v>
      </c>
      <c r="AB2285" s="295">
        <v>0</v>
      </c>
      <c r="AC2285" s="295">
        <v>0</v>
      </c>
      <c r="AD2285" s="295">
        <v>0</v>
      </c>
      <c r="AE2285" s="295">
        <v>0</v>
      </c>
      <c r="AF2285" s="295">
        <v>-23.75</v>
      </c>
      <c r="AG2285" s="295">
        <v>23.72</v>
      </c>
      <c r="AH2285" s="295">
        <v>62.94</v>
      </c>
      <c r="AI2285" s="295">
        <v>0</v>
      </c>
      <c r="AJ2285" s="295">
        <v>0</v>
      </c>
      <c r="AK2285" s="295">
        <v>0</v>
      </c>
      <c r="AL2285" s="295">
        <v>0</v>
      </c>
      <c r="AM2285" s="295">
        <v>0</v>
      </c>
      <c r="AN2285" s="295">
        <v>0</v>
      </c>
      <c r="AO2285" s="295">
        <v>0</v>
      </c>
      <c r="AP2285" s="295">
        <v>37.22</v>
      </c>
      <c r="AQ2285" s="295">
        <v>0</v>
      </c>
      <c r="AR2285" s="295">
        <v>0</v>
      </c>
      <c r="AS2285" s="295">
        <v>0</v>
      </c>
      <c r="AT2285" s="295">
        <f t="shared" si="35"/>
        <v>574.63</v>
      </c>
      <c r="AU2285" s="295">
        <v>0</v>
      </c>
      <c r="AV2285" s="295">
        <v>0</v>
      </c>
      <c r="AW2285" s="296">
        <v>105</v>
      </c>
      <c r="AX2285" s="296">
        <v>300</v>
      </c>
      <c r="AY2285" s="295">
        <v>228000.01</v>
      </c>
      <c r="AZ2285" s="295">
        <v>50580</v>
      </c>
      <c r="BA2285" s="294">
        <v>84.719190999999995</v>
      </c>
      <c r="BB2285" s="294">
        <v>51.757077624015203</v>
      </c>
      <c r="BC2285" s="294">
        <v>9.1</v>
      </c>
      <c r="BD2285" s="294"/>
      <c r="BE2285" s="293" t="s">
        <v>4204</v>
      </c>
      <c r="BF2285" s="291"/>
      <c r="BG2285" s="293" t="s">
        <v>312</v>
      </c>
      <c r="BH2285" s="293" t="s">
        <v>479</v>
      </c>
      <c r="BI2285" s="293" t="s">
        <v>535</v>
      </c>
      <c r="BJ2285" s="293" t="s">
        <v>103</v>
      </c>
      <c r="BK2285" s="292" t="s">
        <v>175</v>
      </c>
      <c r="BL2285" s="294">
        <v>241985.48674664</v>
      </c>
      <c r="BM2285" s="292" t="s">
        <v>309</v>
      </c>
      <c r="BN2285" s="294"/>
      <c r="BO2285" s="297">
        <v>39263</v>
      </c>
      <c r="BP2285" s="297">
        <v>48395</v>
      </c>
      <c r="BQ2285" s="297" t="s">
        <v>4757</v>
      </c>
      <c r="BR2285" s="297" t="s">
        <v>4764</v>
      </c>
      <c r="BS2285" s="297">
        <v>39263</v>
      </c>
      <c r="BT2285" s="297">
        <v>48395</v>
      </c>
      <c r="BU2285" s="294">
        <v>0</v>
      </c>
      <c r="BV2285" s="294">
        <v>46.56</v>
      </c>
      <c r="BW2285" s="294">
        <v>0</v>
      </c>
    </row>
    <row r="2286" spans="1:75" s="289" customFormat="1" ht="18.2" customHeight="1" x14ac:dyDescent="0.15">
      <c r="A2286" s="298">
        <v>2284</v>
      </c>
      <c r="B2286" s="299" t="s">
        <v>305</v>
      </c>
      <c r="C2286" s="299" t="s">
        <v>306</v>
      </c>
      <c r="D2286" s="313">
        <v>45170</v>
      </c>
      <c r="E2286" s="300" t="s">
        <v>3327</v>
      </c>
      <c r="F2286" s="309">
        <v>136</v>
      </c>
      <c r="G2286" s="309">
        <v>135</v>
      </c>
      <c r="H2286" s="302">
        <v>34468.949999999997</v>
      </c>
      <c r="I2286" s="302">
        <v>54838.33</v>
      </c>
      <c r="J2286" s="302">
        <v>0</v>
      </c>
      <c r="K2286" s="302">
        <v>89307.28</v>
      </c>
      <c r="L2286" s="302">
        <v>635.26</v>
      </c>
      <c r="M2286" s="302">
        <v>0</v>
      </c>
      <c r="N2286" s="302">
        <v>0</v>
      </c>
      <c r="O2286" s="302">
        <v>0</v>
      </c>
      <c r="P2286" s="302">
        <v>0</v>
      </c>
      <c r="Q2286" s="302">
        <v>0</v>
      </c>
      <c r="R2286" s="302">
        <v>89307.28</v>
      </c>
      <c r="S2286" s="302">
        <v>63882.63</v>
      </c>
      <c r="T2286" s="302">
        <v>247.03</v>
      </c>
      <c r="U2286" s="302">
        <v>0</v>
      </c>
      <c r="V2286" s="302">
        <v>0</v>
      </c>
      <c r="W2286" s="302">
        <v>0</v>
      </c>
      <c r="X2286" s="302">
        <v>0</v>
      </c>
      <c r="Y2286" s="302">
        <v>0</v>
      </c>
      <c r="Z2286" s="302">
        <v>64129.66</v>
      </c>
      <c r="AA2286" s="302">
        <v>0</v>
      </c>
      <c r="AB2286" s="302">
        <v>0</v>
      </c>
      <c r="AC2286" s="302">
        <v>0</v>
      </c>
      <c r="AD2286" s="302">
        <v>0</v>
      </c>
      <c r="AE2286" s="302">
        <v>0</v>
      </c>
      <c r="AF2286" s="302">
        <v>0</v>
      </c>
      <c r="AG2286" s="302">
        <v>0</v>
      </c>
      <c r="AH2286" s="302">
        <v>0</v>
      </c>
      <c r="AI2286" s="302">
        <v>0</v>
      </c>
      <c r="AJ2286" s="302">
        <v>0</v>
      </c>
      <c r="AK2286" s="302">
        <v>0</v>
      </c>
      <c r="AL2286" s="302">
        <v>0</v>
      </c>
      <c r="AM2286" s="302">
        <v>0</v>
      </c>
      <c r="AN2286" s="302">
        <v>0</v>
      </c>
      <c r="AO2286" s="302">
        <v>0</v>
      </c>
      <c r="AP2286" s="302">
        <v>0</v>
      </c>
      <c r="AQ2286" s="302">
        <v>0</v>
      </c>
      <c r="AR2286" s="302">
        <v>0</v>
      </c>
      <c r="AS2286" s="302">
        <v>0</v>
      </c>
      <c r="AT2286" s="295">
        <f t="shared" si="35"/>
        <v>0</v>
      </c>
      <c r="AU2286" s="302">
        <v>55473.59</v>
      </c>
      <c r="AV2286" s="302">
        <v>64129.66</v>
      </c>
      <c r="AW2286" s="303">
        <v>45</v>
      </c>
      <c r="AX2286" s="303">
        <v>240</v>
      </c>
      <c r="AY2286" s="302">
        <v>538000.02</v>
      </c>
      <c r="AZ2286" s="302">
        <v>100929.52</v>
      </c>
      <c r="BA2286" s="301">
        <v>71.735991999999996</v>
      </c>
      <c r="BB2286" s="301">
        <v>63.475446268066698</v>
      </c>
      <c r="BC2286" s="301">
        <v>8.6</v>
      </c>
      <c r="BD2286" s="301"/>
      <c r="BE2286" s="300" t="s">
        <v>4204</v>
      </c>
      <c r="BF2286" s="298"/>
      <c r="BG2286" s="300" t="s">
        <v>355</v>
      </c>
      <c r="BH2286" s="300" t="s">
        <v>198</v>
      </c>
      <c r="BI2286" s="300" t="s">
        <v>554</v>
      </c>
      <c r="BJ2286" s="300" t="s">
        <v>4205</v>
      </c>
      <c r="BK2286" s="299" t="s">
        <v>175</v>
      </c>
      <c r="BL2286" s="301">
        <v>699373.88317887997</v>
      </c>
      <c r="BM2286" s="299" t="s">
        <v>309</v>
      </c>
      <c r="BN2286" s="301"/>
      <c r="BO2286" s="304">
        <v>39240</v>
      </c>
      <c r="BP2286" s="304">
        <v>46545</v>
      </c>
      <c r="BQ2286" s="297" t="s">
        <v>4643</v>
      </c>
      <c r="BR2286" s="297" t="s">
        <v>4787</v>
      </c>
      <c r="BS2286" s="297">
        <v>39240</v>
      </c>
      <c r="BT2286" s="297">
        <v>46545</v>
      </c>
      <c r="BU2286" s="301">
        <v>31808.7</v>
      </c>
      <c r="BV2286" s="301">
        <v>65.59</v>
      </c>
      <c r="BW2286" s="301">
        <v>0</v>
      </c>
    </row>
    <row r="2287" spans="1:75" s="289" customFormat="1" ht="18.2" customHeight="1" x14ac:dyDescent="0.15">
      <c r="A2287" s="291">
        <v>2285</v>
      </c>
      <c r="B2287" s="292" t="s">
        <v>305</v>
      </c>
      <c r="C2287" s="292" t="s">
        <v>306</v>
      </c>
      <c r="D2287" s="312">
        <v>45170</v>
      </c>
      <c r="E2287" s="293" t="s">
        <v>3328</v>
      </c>
      <c r="F2287" s="308">
        <v>154</v>
      </c>
      <c r="G2287" s="308">
        <v>153</v>
      </c>
      <c r="H2287" s="295">
        <v>79656.009999999995</v>
      </c>
      <c r="I2287" s="295">
        <v>64027.45</v>
      </c>
      <c r="J2287" s="295">
        <v>0</v>
      </c>
      <c r="K2287" s="295">
        <v>143683.46</v>
      </c>
      <c r="L2287" s="295">
        <v>691.2</v>
      </c>
      <c r="M2287" s="295">
        <v>0</v>
      </c>
      <c r="N2287" s="295">
        <v>0</v>
      </c>
      <c r="O2287" s="295">
        <v>0</v>
      </c>
      <c r="P2287" s="295">
        <v>0</v>
      </c>
      <c r="Q2287" s="295">
        <v>0</v>
      </c>
      <c r="R2287" s="295">
        <v>143683.46</v>
      </c>
      <c r="S2287" s="295">
        <v>129069.26</v>
      </c>
      <c r="T2287" s="295">
        <v>570.87</v>
      </c>
      <c r="U2287" s="295">
        <v>0</v>
      </c>
      <c r="V2287" s="295">
        <v>0</v>
      </c>
      <c r="W2287" s="295">
        <v>0</v>
      </c>
      <c r="X2287" s="295">
        <v>0</v>
      </c>
      <c r="Y2287" s="295">
        <v>0</v>
      </c>
      <c r="Z2287" s="295">
        <v>129640.13</v>
      </c>
      <c r="AA2287" s="295">
        <v>0</v>
      </c>
      <c r="AB2287" s="295">
        <v>0</v>
      </c>
      <c r="AC2287" s="295">
        <v>0</v>
      </c>
      <c r="AD2287" s="295">
        <v>0</v>
      </c>
      <c r="AE2287" s="295">
        <v>0</v>
      </c>
      <c r="AF2287" s="295">
        <v>0</v>
      </c>
      <c r="AG2287" s="295">
        <v>0</v>
      </c>
      <c r="AH2287" s="295">
        <v>0</v>
      </c>
      <c r="AI2287" s="295">
        <v>0</v>
      </c>
      <c r="AJ2287" s="295">
        <v>0</v>
      </c>
      <c r="AK2287" s="295">
        <v>0</v>
      </c>
      <c r="AL2287" s="295">
        <v>0</v>
      </c>
      <c r="AM2287" s="295">
        <v>0</v>
      </c>
      <c r="AN2287" s="295">
        <v>0</v>
      </c>
      <c r="AO2287" s="295">
        <v>0</v>
      </c>
      <c r="AP2287" s="295">
        <v>0</v>
      </c>
      <c r="AQ2287" s="295">
        <v>0</v>
      </c>
      <c r="AR2287" s="295">
        <v>0</v>
      </c>
      <c r="AS2287" s="295">
        <v>0</v>
      </c>
      <c r="AT2287" s="295">
        <f t="shared" si="35"/>
        <v>0</v>
      </c>
      <c r="AU2287" s="295">
        <v>64718.65</v>
      </c>
      <c r="AV2287" s="295">
        <v>129640.13</v>
      </c>
      <c r="AW2287" s="296">
        <v>105</v>
      </c>
      <c r="AX2287" s="296">
        <v>300</v>
      </c>
      <c r="AY2287" s="295">
        <v>630000</v>
      </c>
      <c r="AZ2287" s="295">
        <v>155431.20000000001</v>
      </c>
      <c r="BA2287" s="294">
        <v>94.246027999999995</v>
      </c>
      <c r="BB2287" s="294">
        <v>87.122761673955296</v>
      </c>
      <c r="BC2287" s="294">
        <v>8.6</v>
      </c>
      <c r="BD2287" s="294"/>
      <c r="BE2287" s="293" t="s">
        <v>4204</v>
      </c>
      <c r="BF2287" s="291"/>
      <c r="BG2287" s="293" t="s">
        <v>326</v>
      </c>
      <c r="BH2287" s="293" t="s">
        <v>239</v>
      </c>
      <c r="BI2287" s="293" t="s">
        <v>770</v>
      </c>
      <c r="BJ2287" s="293" t="s">
        <v>4205</v>
      </c>
      <c r="BK2287" s="292" t="s">
        <v>175</v>
      </c>
      <c r="BL2287" s="294">
        <v>1125198.96887216</v>
      </c>
      <c r="BM2287" s="292" t="s">
        <v>309</v>
      </c>
      <c r="BN2287" s="294"/>
      <c r="BO2287" s="297">
        <v>39244</v>
      </c>
      <c r="BP2287" s="297">
        <v>48376</v>
      </c>
      <c r="BQ2287" s="297" t="s">
        <v>4893</v>
      </c>
      <c r="BR2287" s="297" t="s">
        <v>4894</v>
      </c>
      <c r="BS2287" s="297">
        <v>39244</v>
      </c>
      <c r="BT2287" s="297">
        <v>48376</v>
      </c>
      <c r="BU2287" s="294">
        <v>56141.64</v>
      </c>
      <c r="BV2287" s="294">
        <v>107.21</v>
      </c>
      <c r="BW2287" s="294">
        <v>0</v>
      </c>
    </row>
    <row r="2288" spans="1:75" s="289" customFormat="1" ht="18.2" customHeight="1" x14ac:dyDescent="0.15">
      <c r="A2288" s="298">
        <v>2286</v>
      </c>
      <c r="B2288" s="299" t="s">
        <v>305</v>
      </c>
      <c r="C2288" s="299" t="s">
        <v>306</v>
      </c>
      <c r="D2288" s="313">
        <v>45170</v>
      </c>
      <c r="E2288" s="300" t="s">
        <v>3329</v>
      </c>
      <c r="F2288" s="309">
        <v>156</v>
      </c>
      <c r="G2288" s="309">
        <v>155</v>
      </c>
      <c r="H2288" s="302">
        <v>51738.45</v>
      </c>
      <c r="I2288" s="302">
        <v>27877.98</v>
      </c>
      <c r="J2288" s="302">
        <v>0</v>
      </c>
      <c r="K2288" s="302">
        <v>79616.429999999993</v>
      </c>
      <c r="L2288" s="302">
        <v>313.45</v>
      </c>
      <c r="M2288" s="302">
        <v>0</v>
      </c>
      <c r="N2288" s="302">
        <v>0</v>
      </c>
      <c r="O2288" s="302">
        <v>0</v>
      </c>
      <c r="P2288" s="302">
        <v>0</v>
      </c>
      <c r="Q2288" s="302">
        <v>0</v>
      </c>
      <c r="R2288" s="302">
        <v>79616.429999999993</v>
      </c>
      <c r="S2288" s="302">
        <v>83510.95</v>
      </c>
      <c r="T2288" s="302">
        <v>409.6</v>
      </c>
      <c r="U2288" s="302">
        <v>0</v>
      </c>
      <c r="V2288" s="302">
        <v>0</v>
      </c>
      <c r="W2288" s="302">
        <v>0</v>
      </c>
      <c r="X2288" s="302">
        <v>0</v>
      </c>
      <c r="Y2288" s="302">
        <v>0</v>
      </c>
      <c r="Z2288" s="302">
        <v>83920.55</v>
      </c>
      <c r="AA2288" s="302">
        <v>0</v>
      </c>
      <c r="AB2288" s="302">
        <v>0</v>
      </c>
      <c r="AC2288" s="302">
        <v>0</v>
      </c>
      <c r="AD2288" s="302">
        <v>0</v>
      </c>
      <c r="AE2288" s="302">
        <v>0</v>
      </c>
      <c r="AF2288" s="302">
        <v>0</v>
      </c>
      <c r="AG2288" s="302">
        <v>0</v>
      </c>
      <c r="AH2288" s="302">
        <v>0</v>
      </c>
      <c r="AI2288" s="302">
        <v>0</v>
      </c>
      <c r="AJ2288" s="302">
        <v>0</v>
      </c>
      <c r="AK2288" s="302">
        <v>0</v>
      </c>
      <c r="AL2288" s="302">
        <v>0</v>
      </c>
      <c r="AM2288" s="302">
        <v>0</v>
      </c>
      <c r="AN2288" s="302">
        <v>0</v>
      </c>
      <c r="AO2288" s="302">
        <v>0</v>
      </c>
      <c r="AP2288" s="302">
        <v>0</v>
      </c>
      <c r="AQ2288" s="302">
        <v>0</v>
      </c>
      <c r="AR2288" s="302">
        <v>0</v>
      </c>
      <c r="AS2288" s="302">
        <v>0</v>
      </c>
      <c r="AT2288" s="295">
        <f t="shared" si="35"/>
        <v>0</v>
      </c>
      <c r="AU2288" s="302">
        <v>28191.43</v>
      </c>
      <c r="AV2288" s="302">
        <v>83920.55</v>
      </c>
      <c r="AW2288" s="303">
        <v>105</v>
      </c>
      <c r="AX2288" s="303">
        <v>300</v>
      </c>
      <c r="AY2288" s="302">
        <v>401000</v>
      </c>
      <c r="AZ2288" s="302">
        <v>82757.25</v>
      </c>
      <c r="BA2288" s="301">
        <v>78.890276999999998</v>
      </c>
      <c r="BB2288" s="301">
        <v>75.8962171465474</v>
      </c>
      <c r="BC2288" s="301">
        <v>9.5</v>
      </c>
      <c r="BD2288" s="301"/>
      <c r="BE2288" s="300" t="s">
        <v>4204</v>
      </c>
      <c r="BF2288" s="298"/>
      <c r="BG2288" s="300" t="s">
        <v>333</v>
      </c>
      <c r="BH2288" s="300" t="s">
        <v>185</v>
      </c>
      <c r="BI2288" s="300" t="s">
        <v>178</v>
      </c>
      <c r="BJ2288" s="300" t="s">
        <v>4205</v>
      </c>
      <c r="BK2288" s="299" t="s">
        <v>175</v>
      </c>
      <c r="BL2288" s="301">
        <v>623483.90650727996</v>
      </c>
      <c r="BM2288" s="299" t="s">
        <v>309</v>
      </c>
      <c r="BN2288" s="301"/>
      <c r="BO2288" s="304">
        <v>39241</v>
      </c>
      <c r="BP2288" s="304">
        <v>48373</v>
      </c>
      <c r="BQ2288" s="297" t="s">
        <v>937</v>
      </c>
      <c r="BR2288" s="297" t="s">
        <v>4765</v>
      </c>
      <c r="BS2288" s="297">
        <v>39241</v>
      </c>
      <c r="BT2288" s="297">
        <v>48373</v>
      </c>
      <c r="BU2288" s="301">
        <v>31084.83</v>
      </c>
      <c r="BV2288" s="301">
        <v>57.47</v>
      </c>
      <c r="BW2288" s="301">
        <v>0</v>
      </c>
    </row>
    <row r="2289" spans="1:75" s="289" customFormat="1" ht="18.2" customHeight="1" x14ac:dyDescent="0.15">
      <c r="A2289" s="291">
        <v>2287</v>
      </c>
      <c r="B2289" s="292" t="s">
        <v>305</v>
      </c>
      <c r="C2289" s="292" t="s">
        <v>306</v>
      </c>
      <c r="D2289" s="312">
        <v>45170</v>
      </c>
      <c r="E2289" s="293" t="s">
        <v>3330</v>
      </c>
      <c r="F2289" s="308">
        <v>155</v>
      </c>
      <c r="G2289" s="308">
        <v>154</v>
      </c>
      <c r="H2289" s="295">
        <v>53661.11</v>
      </c>
      <c r="I2289" s="295">
        <v>36116.97</v>
      </c>
      <c r="J2289" s="295">
        <v>0</v>
      </c>
      <c r="K2289" s="295">
        <v>89778.08</v>
      </c>
      <c r="L2289" s="295">
        <v>361.95</v>
      </c>
      <c r="M2289" s="295">
        <v>0</v>
      </c>
      <c r="N2289" s="295">
        <v>0</v>
      </c>
      <c r="O2289" s="295">
        <v>0</v>
      </c>
      <c r="P2289" s="295">
        <v>0</v>
      </c>
      <c r="Q2289" s="295">
        <v>0</v>
      </c>
      <c r="R2289" s="295">
        <v>89778.08</v>
      </c>
      <c r="S2289" s="295">
        <v>69895.09</v>
      </c>
      <c r="T2289" s="295">
        <v>326.44</v>
      </c>
      <c r="U2289" s="295">
        <v>0</v>
      </c>
      <c r="V2289" s="295">
        <v>0</v>
      </c>
      <c r="W2289" s="295">
        <v>0</v>
      </c>
      <c r="X2289" s="295">
        <v>0</v>
      </c>
      <c r="Y2289" s="295">
        <v>0</v>
      </c>
      <c r="Z2289" s="295">
        <v>70221.53</v>
      </c>
      <c r="AA2289" s="295">
        <v>0</v>
      </c>
      <c r="AB2289" s="295">
        <v>0</v>
      </c>
      <c r="AC2289" s="295">
        <v>0</v>
      </c>
      <c r="AD2289" s="295">
        <v>0</v>
      </c>
      <c r="AE2289" s="295">
        <v>0</v>
      </c>
      <c r="AF2289" s="295">
        <v>0</v>
      </c>
      <c r="AG2289" s="295">
        <v>0</v>
      </c>
      <c r="AH2289" s="295">
        <v>0</v>
      </c>
      <c r="AI2289" s="295">
        <v>0</v>
      </c>
      <c r="AJ2289" s="295">
        <v>0</v>
      </c>
      <c r="AK2289" s="295">
        <v>0</v>
      </c>
      <c r="AL2289" s="295">
        <v>0</v>
      </c>
      <c r="AM2289" s="295">
        <v>0</v>
      </c>
      <c r="AN2289" s="295">
        <v>0</v>
      </c>
      <c r="AO2289" s="295">
        <v>0</v>
      </c>
      <c r="AP2289" s="295">
        <v>0</v>
      </c>
      <c r="AQ2289" s="295">
        <v>0</v>
      </c>
      <c r="AR2289" s="295">
        <v>0</v>
      </c>
      <c r="AS2289" s="295">
        <v>0</v>
      </c>
      <c r="AT2289" s="295">
        <f t="shared" si="35"/>
        <v>0</v>
      </c>
      <c r="AU2289" s="295">
        <v>36478.92</v>
      </c>
      <c r="AV2289" s="295">
        <v>70221.53</v>
      </c>
      <c r="AW2289" s="296">
        <v>105</v>
      </c>
      <c r="AX2289" s="296">
        <v>300</v>
      </c>
      <c r="AY2289" s="295">
        <v>415000.01</v>
      </c>
      <c r="AZ2289" s="295">
        <v>94814.83</v>
      </c>
      <c r="BA2289" s="294">
        <v>87.265123000000003</v>
      </c>
      <c r="BB2289" s="294">
        <v>82.629428264585201</v>
      </c>
      <c r="BC2289" s="294">
        <v>7.3</v>
      </c>
      <c r="BD2289" s="294"/>
      <c r="BE2289" s="293" t="s">
        <v>4204</v>
      </c>
      <c r="BF2289" s="291"/>
      <c r="BG2289" s="293" t="s">
        <v>315</v>
      </c>
      <c r="BH2289" s="293" t="s">
        <v>179</v>
      </c>
      <c r="BI2289" s="293" t="s">
        <v>401</v>
      </c>
      <c r="BJ2289" s="293" t="s">
        <v>4205</v>
      </c>
      <c r="BK2289" s="292" t="s">
        <v>175</v>
      </c>
      <c r="BL2289" s="294">
        <v>703060.76317567995</v>
      </c>
      <c r="BM2289" s="292" t="s">
        <v>309</v>
      </c>
      <c r="BN2289" s="294"/>
      <c r="BO2289" s="297">
        <v>39247</v>
      </c>
      <c r="BP2289" s="297">
        <v>48379</v>
      </c>
      <c r="BQ2289" s="297" t="s">
        <v>933</v>
      </c>
      <c r="BR2289" s="297" t="s">
        <v>4752</v>
      </c>
      <c r="BS2289" s="297">
        <v>39247</v>
      </c>
      <c r="BT2289" s="297">
        <v>48379</v>
      </c>
      <c r="BU2289" s="294">
        <v>36433.410000000003</v>
      </c>
      <c r="BV2289" s="294">
        <v>79.16</v>
      </c>
      <c r="BW2289" s="294">
        <v>0</v>
      </c>
    </row>
    <row r="2290" spans="1:75" s="289" customFormat="1" ht="18.2" customHeight="1" x14ac:dyDescent="0.15">
      <c r="A2290" s="298">
        <v>2288</v>
      </c>
      <c r="B2290" s="299" t="s">
        <v>305</v>
      </c>
      <c r="C2290" s="299" t="s">
        <v>306</v>
      </c>
      <c r="D2290" s="313">
        <v>45170</v>
      </c>
      <c r="E2290" s="300" t="s">
        <v>3331</v>
      </c>
      <c r="F2290" s="309">
        <v>0</v>
      </c>
      <c r="G2290" s="309">
        <v>0</v>
      </c>
      <c r="H2290" s="302">
        <v>118194.88</v>
      </c>
      <c r="I2290" s="302">
        <v>0</v>
      </c>
      <c r="J2290" s="302">
        <v>0</v>
      </c>
      <c r="K2290" s="302">
        <v>118194.88</v>
      </c>
      <c r="L2290" s="302">
        <v>738.46</v>
      </c>
      <c r="M2290" s="302">
        <v>0</v>
      </c>
      <c r="N2290" s="302">
        <v>0</v>
      </c>
      <c r="O2290" s="302">
        <v>738.46</v>
      </c>
      <c r="P2290" s="302">
        <v>0</v>
      </c>
      <c r="Q2290" s="302">
        <v>0</v>
      </c>
      <c r="R2290" s="302">
        <v>117456.42</v>
      </c>
      <c r="S2290" s="302">
        <v>0</v>
      </c>
      <c r="T2290" s="302">
        <v>847.06</v>
      </c>
      <c r="U2290" s="302">
        <v>0</v>
      </c>
      <c r="V2290" s="302">
        <v>0</v>
      </c>
      <c r="W2290" s="302">
        <v>847.06</v>
      </c>
      <c r="X2290" s="302">
        <v>0</v>
      </c>
      <c r="Y2290" s="302">
        <v>0</v>
      </c>
      <c r="Z2290" s="302">
        <v>0</v>
      </c>
      <c r="AA2290" s="302">
        <v>134.68</v>
      </c>
      <c r="AB2290" s="302">
        <v>0</v>
      </c>
      <c r="AC2290" s="302">
        <v>0</v>
      </c>
      <c r="AD2290" s="302">
        <v>0</v>
      </c>
      <c r="AE2290" s="302">
        <v>0</v>
      </c>
      <c r="AF2290" s="302">
        <v>-87.63</v>
      </c>
      <c r="AG2290" s="302">
        <v>86.01</v>
      </c>
      <c r="AH2290" s="302">
        <v>241.03</v>
      </c>
      <c r="AI2290" s="302">
        <v>0</v>
      </c>
      <c r="AJ2290" s="302">
        <v>0</v>
      </c>
      <c r="AK2290" s="302">
        <v>0</v>
      </c>
      <c r="AL2290" s="302">
        <v>0</v>
      </c>
      <c r="AM2290" s="302">
        <v>0</v>
      </c>
      <c r="AN2290" s="302">
        <v>0</v>
      </c>
      <c r="AO2290" s="302">
        <v>0</v>
      </c>
      <c r="AP2290" s="302">
        <v>1859.3</v>
      </c>
      <c r="AQ2290" s="302">
        <v>0</v>
      </c>
      <c r="AR2290" s="302">
        <v>1903.47</v>
      </c>
      <c r="AS2290" s="302">
        <v>0</v>
      </c>
      <c r="AT2290" s="295">
        <f t="shared" si="35"/>
        <v>1915.44</v>
      </c>
      <c r="AU2290" s="302">
        <v>0</v>
      </c>
      <c r="AV2290" s="302">
        <v>0</v>
      </c>
      <c r="AW2290" s="303">
        <v>106</v>
      </c>
      <c r="AX2290" s="303">
        <v>300</v>
      </c>
      <c r="AY2290" s="302">
        <v>830000</v>
      </c>
      <c r="AZ2290" s="302">
        <v>195266.75</v>
      </c>
      <c r="BA2290" s="301">
        <v>89.999998000000005</v>
      </c>
      <c r="BB2290" s="301">
        <v>54.136598089982897</v>
      </c>
      <c r="BC2290" s="301">
        <v>8.6</v>
      </c>
      <c r="BD2290" s="301"/>
      <c r="BE2290" s="300" t="s">
        <v>4204</v>
      </c>
      <c r="BF2290" s="298"/>
      <c r="BG2290" s="300" t="s">
        <v>312</v>
      </c>
      <c r="BH2290" s="300" t="s">
        <v>201</v>
      </c>
      <c r="BI2290" s="300" t="s">
        <v>620</v>
      </c>
      <c r="BJ2290" s="300" t="s">
        <v>103</v>
      </c>
      <c r="BK2290" s="299" t="s">
        <v>175</v>
      </c>
      <c r="BL2290" s="301">
        <v>919812.50083631999</v>
      </c>
      <c r="BM2290" s="299" t="s">
        <v>309</v>
      </c>
      <c r="BN2290" s="301"/>
      <c r="BO2290" s="304">
        <v>39286</v>
      </c>
      <c r="BP2290" s="304">
        <v>48418</v>
      </c>
      <c r="BQ2290" s="297" t="s">
        <v>4757</v>
      </c>
      <c r="BR2290" s="297" t="s">
        <v>4764</v>
      </c>
      <c r="BS2290" s="297">
        <v>39286</v>
      </c>
      <c r="BT2290" s="297">
        <v>48418</v>
      </c>
      <c r="BU2290" s="301">
        <v>0</v>
      </c>
      <c r="BV2290" s="301">
        <v>134.68</v>
      </c>
      <c r="BW2290" s="301">
        <v>0</v>
      </c>
    </row>
    <row r="2291" spans="1:75" s="289" customFormat="1" ht="18.2" customHeight="1" x14ac:dyDescent="0.15">
      <c r="A2291" s="291">
        <v>2289</v>
      </c>
      <c r="B2291" s="292" t="s">
        <v>305</v>
      </c>
      <c r="C2291" s="292" t="s">
        <v>306</v>
      </c>
      <c r="D2291" s="312">
        <v>45170</v>
      </c>
      <c r="E2291" s="293" t="s">
        <v>3332</v>
      </c>
      <c r="F2291" s="308">
        <v>3</v>
      </c>
      <c r="G2291" s="308">
        <v>4</v>
      </c>
      <c r="H2291" s="295">
        <v>7580.68</v>
      </c>
      <c r="I2291" s="295">
        <v>889.15</v>
      </c>
      <c r="J2291" s="295">
        <v>0</v>
      </c>
      <c r="K2291" s="295">
        <v>8469.83</v>
      </c>
      <c r="L2291" s="295">
        <v>246.65</v>
      </c>
      <c r="M2291" s="295">
        <v>0</v>
      </c>
      <c r="N2291" s="295">
        <v>479.6</v>
      </c>
      <c r="O2291" s="295">
        <v>0</v>
      </c>
      <c r="P2291" s="295">
        <v>0</v>
      </c>
      <c r="Q2291" s="295">
        <v>0</v>
      </c>
      <c r="R2291" s="295">
        <v>7990.23</v>
      </c>
      <c r="S2291" s="295">
        <v>199.67</v>
      </c>
      <c r="T2291" s="295">
        <v>62.54</v>
      </c>
      <c r="U2291" s="295">
        <v>0</v>
      </c>
      <c r="V2291" s="295">
        <v>135.11000000000001</v>
      </c>
      <c r="W2291" s="295">
        <v>0</v>
      </c>
      <c r="X2291" s="295">
        <v>0</v>
      </c>
      <c r="Y2291" s="295">
        <v>0</v>
      </c>
      <c r="Z2291" s="295">
        <v>127.1</v>
      </c>
      <c r="AA2291" s="295">
        <v>0</v>
      </c>
      <c r="AB2291" s="295">
        <v>0</v>
      </c>
      <c r="AC2291" s="295">
        <v>0</v>
      </c>
      <c r="AD2291" s="295">
        <v>0</v>
      </c>
      <c r="AE2291" s="295">
        <v>0</v>
      </c>
      <c r="AF2291" s="295">
        <v>-32.32</v>
      </c>
      <c r="AG2291" s="295">
        <v>0</v>
      </c>
      <c r="AH2291" s="295">
        <v>0</v>
      </c>
      <c r="AI2291" s="295">
        <v>101.54</v>
      </c>
      <c r="AJ2291" s="295">
        <v>0</v>
      </c>
      <c r="AK2291" s="295">
        <v>0</v>
      </c>
      <c r="AL2291" s="295">
        <v>87.9</v>
      </c>
      <c r="AM2291" s="295">
        <v>0</v>
      </c>
      <c r="AN2291" s="295">
        <v>31.32</v>
      </c>
      <c r="AO2291" s="295">
        <v>90.72</v>
      </c>
      <c r="AP2291" s="295">
        <v>0</v>
      </c>
      <c r="AQ2291" s="295">
        <v>0</v>
      </c>
      <c r="AR2291" s="295">
        <v>0</v>
      </c>
      <c r="AS2291" s="295">
        <v>0</v>
      </c>
      <c r="AT2291" s="295">
        <f t="shared" si="35"/>
        <v>893.87000000000012</v>
      </c>
      <c r="AU2291" s="295">
        <v>656.2</v>
      </c>
      <c r="AV2291" s="295">
        <v>127.1</v>
      </c>
      <c r="AW2291" s="296">
        <v>45</v>
      </c>
      <c r="AX2291" s="296">
        <v>240</v>
      </c>
      <c r="AY2291" s="295">
        <v>280399.99</v>
      </c>
      <c r="AZ2291" s="295">
        <v>32261.11</v>
      </c>
      <c r="BA2291" s="294">
        <v>43.947226999999998</v>
      </c>
      <c r="BB2291" s="294">
        <v>10.8845743866907</v>
      </c>
      <c r="BC2291" s="294">
        <v>9.9</v>
      </c>
      <c r="BD2291" s="294"/>
      <c r="BE2291" s="293" t="s">
        <v>4204</v>
      </c>
      <c r="BF2291" s="291"/>
      <c r="BG2291" s="293" t="s">
        <v>320</v>
      </c>
      <c r="BH2291" s="293" t="s">
        <v>181</v>
      </c>
      <c r="BI2291" s="293" t="s">
        <v>462</v>
      </c>
      <c r="BJ2291" s="293" t="s">
        <v>177</v>
      </c>
      <c r="BK2291" s="292" t="s">
        <v>175</v>
      </c>
      <c r="BL2291" s="294">
        <v>62572.25819208</v>
      </c>
      <c r="BM2291" s="292" t="s">
        <v>309</v>
      </c>
      <c r="BN2291" s="294"/>
      <c r="BO2291" s="297">
        <v>39246</v>
      </c>
      <c r="BP2291" s="297">
        <v>46551</v>
      </c>
      <c r="BQ2291" s="297" t="s">
        <v>936</v>
      </c>
      <c r="BR2291" s="297" t="s">
        <v>4769</v>
      </c>
      <c r="BS2291" s="297">
        <v>39246</v>
      </c>
      <c r="BT2291" s="297">
        <v>46551</v>
      </c>
      <c r="BU2291" s="294">
        <v>223.58</v>
      </c>
      <c r="BV2291" s="294">
        <v>50.77</v>
      </c>
      <c r="BW2291" s="294">
        <v>0</v>
      </c>
    </row>
    <row r="2292" spans="1:75" s="289" customFormat="1" ht="18.2" customHeight="1" x14ac:dyDescent="0.15">
      <c r="A2292" s="298">
        <v>2290</v>
      </c>
      <c r="B2292" s="299" t="s">
        <v>305</v>
      </c>
      <c r="C2292" s="299" t="s">
        <v>306</v>
      </c>
      <c r="D2292" s="313">
        <v>45170</v>
      </c>
      <c r="E2292" s="300" t="s">
        <v>3333</v>
      </c>
      <c r="F2292" s="309">
        <v>0</v>
      </c>
      <c r="G2292" s="309">
        <v>0</v>
      </c>
      <c r="H2292" s="302">
        <v>27555.37</v>
      </c>
      <c r="I2292" s="302">
        <v>0</v>
      </c>
      <c r="J2292" s="302">
        <v>0</v>
      </c>
      <c r="K2292" s="302">
        <v>27555.37</v>
      </c>
      <c r="L2292" s="302">
        <v>319.76</v>
      </c>
      <c r="M2292" s="302">
        <v>0</v>
      </c>
      <c r="N2292" s="302">
        <v>0</v>
      </c>
      <c r="O2292" s="302">
        <v>319.76</v>
      </c>
      <c r="P2292" s="302">
        <v>0</v>
      </c>
      <c r="Q2292" s="302">
        <v>0</v>
      </c>
      <c r="R2292" s="302">
        <v>27235.61</v>
      </c>
      <c r="S2292" s="302">
        <v>0</v>
      </c>
      <c r="T2292" s="302">
        <v>197.48</v>
      </c>
      <c r="U2292" s="302">
        <v>0</v>
      </c>
      <c r="V2292" s="302">
        <v>0</v>
      </c>
      <c r="W2292" s="302">
        <v>197.48</v>
      </c>
      <c r="X2292" s="302">
        <v>0</v>
      </c>
      <c r="Y2292" s="302">
        <v>0</v>
      </c>
      <c r="Z2292" s="302">
        <v>0</v>
      </c>
      <c r="AA2292" s="302">
        <v>43.94</v>
      </c>
      <c r="AB2292" s="302">
        <v>0</v>
      </c>
      <c r="AC2292" s="302">
        <v>0</v>
      </c>
      <c r="AD2292" s="302">
        <v>0</v>
      </c>
      <c r="AE2292" s="302">
        <v>0</v>
      </c>
      <c r="AF2292" s="302">
        <v>-31.55</v>
      </c>
      <c r="AG2292" s="302">
        <v>28.06</v>
      </c>
      <c r="AH2292" s="302">
        <v>83.35</v>
      </c>
      <c r="AI2292" s="302">
        <v>0</v>
      </c>
      <c r="AJ2292" s="302">
        <v>0</v>
      </c>
      <c r="AK2292" s="302">
        <v>0</v>
      </c>
      <c r="AL2292" s="302">
        <v>0</v>
      </c>
      <c r="AM2292" s="302">
        <v>0</v>
      </c>
      <c r="AN2292" s="302">
        <v>0</v>
      </c>
      <c r="AO2292" s="302">
        <v>0</v>
      </c>
      <c r="AP2292" s="302">
        <v>3.82</v>
      </c>
      <c r="AQ2292" s="302">
        <v>0</v>
      </c>
      <c r="AR2292" s="302">
        <v>0</v>
      </c>
      <c r="AS2292" s="302">
        <v>0</v>
      </c>
      <c r="AT2292" s="295">
        <f t="shared" si="35"/>
        <v>644.8599999999999</v>
      </c>
      <c r="AU2292" s="302">
        <v>0</v>
      </c>
      <c r="AV2292" s="302">
        <v>0</v>
      </c>
      <c r="AW2292" s="303">
        <v>105</v>
      </c>
      <c r="AX2292" s="303">
        <v>300</v>
      </c>
      <c r="AY2292" s="302">
        <v>392000</v>
      </c>
      <c r="AZ2292" s="302">
        <v>63701.64</v>
      </c>
      <c r="BA2292" s="301">
        <v>62.051848999999997</v>
      </c>
      <c r="BB2292" s="301">
        <v>26.5302425360303</v>
      </c>
      <c r="BC2292" s="301">
        <v>8.6</v>
      </c>
      <c r="BD2292" s="301"/>
      <c r="BE2292" s="300" t="s">
        <v>4204</v>
      </c>
      <c r="BF2292" s="298"/>
      <c r="BG2292" s="300" t="s">
        <v>333</v>
      </c>
      <c r="BH2292" s="300" t="s">
        <v>185</v>
      </c>
      <c r="BI2292" s="300" t="s">
        <v>536</v>
      </c>
      <c r="BJ2292" s="300" t="s">
        <v>103</v>
      </c>
      <c r="BK2292" s="299" t="s">
        <v>175</v>
      </c>
      <c r="BL2292" s="301">
        <v>213284.67652856</v>
      </c>
      <c r="BM2292" s="299" t="s">
        <v>309</v>
      </c>
      <c r="BN2292" s="301"/>
      <c r="BO2292" s="304">
        <v>39261</v>
      </c>
      <c r="BP2292" s="304">
        <v>48393</v>
      </c>
      <c r="BQ2292" s="297" t="s">
        <v>4757</v>
      </c>
      <c r="BR2292" s="297" t="s">
        <v>4764</v>
      </c>
      <c r="BS2292" s="297">
        <v>39261</v>
      </c>
      <c r="BT2292" s="297">
        <v>48393</v>
      </c>
      <c r="BU2292" s="301">
        <v>0</v>
      </c>
      <c r="BV2292" s="301">
        <v>43.94</v>
      </c>
      <c r="BW2292" s="301">
        <v>0</v>
      </c>
    </row>
    <row r="2293" spans="1:75" s="289" customFormat="1" ht="18.2" customHeight="1" x14ac:dyDescent="0.15">
      <c r="A2293" s="291">
        <v>2291</v>
      </c>
      <c r="B2293" s="292" t="s">
        <v>305</v>
      </c>
      <c r="C2293" s="292" t="s">
        <v>306</v>
      </c>
      <c r="D2293" s="312">
        <v>45170</v>
      </c>
      <c r="E2293" s="293" t="s">
        <v>3334</v>
      </c>
      <c r="F2293" s="308">
        <v>186</v>
      </c>
      <c r="G2293" s="308">
        <v>185</v>
      </c>
      <c r="H2293" s="295">
        <v>88022.88</v>
      </c>
      <c r="I2293" s="295">
        <v>51672.49</v>
      </c>
      <c r="J2293" s="295">
        <v>0</v>
      </c>
      <c r="K2293" s="295">
        <v>139695.37</v>
      </c>
      <c r="L2293" s="295">
        <v>533.27</v>
      </c>
      <c r="M2293" s="295">
        <v>0</v>
      </c>
      <c r="N2293" s="295">
        <v>0</v>
      </c>
      <c r="O2293" s="295">
        <v>0</v>
      </c>
      <c r="P2293" s="295">
        <v>0</v>
      </c>
      <c r="Q2293" s="295">
        <v>0</v>
      </c>
      <c r="R2293" s="295">
        <v>139695.37</v>
      </c>
      <c r="S2293" s="295">
        <v>174767.49</v>
      </c>
      <c r="T2293" s="295">
        <v>696.85</v>
      </c>
      <c r="U2293" s="295">
        <v>0</v>
      </c>
      <c r="V2293" s="295">
        <v>0</v>
      </c>
      <c r="W2293" s="295">
        <v>0</v>
      </c>
      <c r="X2293" s="295">
        <v>0</v>
      </c>
      <c r="Y2293" s="295">
        <v>0</v>
      </c>
      <c r="Z2293" s="295">
        <v>175464.34</v>
      </c>
      <c r="AA2293" s="295">
        <v>0</v>
      </c>
      <c r="AB2293" s="295">
        <v>0</v>
      </c>
      <c r="AC2293" s="295">
        <v>0</v>
      </c>
      <c r="AD2293" s="295">
        <v>0</v>
      </c>
      <c r="AE2293" s="295">
        <v>0</v>
      </c>
      <c r="AF2293" s="295">
        <v>0</v>
      </c>
      <c r="AG2293" s="295">
        <v>0</v>
      </c>
      <c r="AH2293" s="295">
        <v>0</v>
      </c>
      <c r="AI2293" s="295">
        <v>0</v>
      </c>
      <c r="AJ2293" s="295">
        <v>0</v>
      </c>
      <c r="AK2293" s="295">
        <v>0</v>
      </c>
      <c r="AL2293" s="295">
        <v>0</v>
      </c>
      <c r="AM2293" s="295">
        <v>0</v>
      </c>
      <c r="AN2293" s="295">
        <v>0</v>
      </c>
      <c r="AO2293" s="295">
        <v>0</v>
      </c>
      <c r="AP2293" s="295">
        <v>0</v>
      </c>
      <c r="AQ2293" s="295">
        <v>0</v>
      </c>
      <c r="AR2293" s="295">
        <v>0</v>
      </c>
      <c r="AS2293" s="295">
        <v>0</v>
      </c>
      <c r="AT2293" s="295">
        <f t="shared" si="35"/>
        <v>0</v>
      </c>
      <c r="AU2293" s="295">
        <v>52205.760000000002</v>
      </c>
      <c r="AV2293" s="295">
        <v>175464.34</v>
      </c>
      <c r="AW2293" s="296">
        <v>105</v>
      </c>
      <c r="AX2293" s="296">
        <v>300</v>
      </c>
      <c r="AY2293" s="295">
        <v>597500.02</v>
      </c>
      <c r="AZ2293" s="295">
        <v>140794.44</v>
      </c>
      <c r="BA2293" s="294">
        <v>89.999998000000005</v>
      </c>
      <c r="BB2293" s="294">
        <v>89.297439732771096</v>
      </c>
      <c r="BC2293" s="294">
        <v>9.5</v>
      </c>
      <c r="BD2293" s="294"/>
      <c r="BE2293" s="293" t="s">
        <v>4204</v>
      </c>
      <c r="BF2293" s="291"/>
      <c r="BG2293" s="293" t="s">
        <v>326</v>
      </c>
      <c r="BH2293" s="293" t="s">
        <v>190</v>
      </c>
      <c r="BI2293" s="293" t="s">
        <v>385</v>
      </c>
      <c r="BJ2293" s="293" t="s">
        <v>4205</v>
      </c>
      <c r="BK2293" s="292" t="s">
        <v>175</v>
      </c>
      <c r="BL2293" s="294">
        <v>1093967.8532255201</v>
      </c>
      <c r="BM2293" s="292" t="s">
        <v>309</v>
      </c>
      <c r="BN2293" s="294"/>
      <c r="BO2293" s="297">
        <v>39248</v>
      </c>
      <c r="BP2293" s="297">
        <v>48380</v>
      </c>
      <c r="BQ2293" s="297" t="s">
        <v>946</v>
      </c>
      <c r="BR2293" s="297" t="s">
        <v>4775</v>
      </c>
      <c r="BS2293" s="297">
        <v>39248</v>
      </c>
      <c r="BT2293" s="297">
        <v>48380</v>
      </c>
      <c r="BU2293" s="294">
        <v>60368.56</v>
      </c>
      <c r="BV2293" s="294">
        <v>97.77</v>
      </c>
      <c r="BW2293" s="294">
        <v>0</v>
      </c>
    </row>
    <row r="2294" spans="1:75" s="289" customFormat="1" ht="18.2" customHeight="1" x14ac:dyDescent="0.15">
      <c r="A2294" s="298">
        <v>2292</v>
      </c>
      <c r="B2294" s="299" t="s">
        <v>305</v>
      </c>
      <c r="C2294" s="299" t="s">
        <v>306</v>
      </c>
      <c r="D2294" s="313">
        <v>45170</v>
      </c>
      <c r="E2294" s="300" t="s">
        <v>3335</v>
      </c>
      <c r="F2294" s="309">
        <v>173</v>
      </c>
      <c r="G2294" s="309">
        <v>172</v>
      </c>
      <c r="H2294" s="302">
        <v>89154.28</v>
      </c>
      <c r="I2294" s="302">
        <v>55709.5</v>
      </c>
      <c r="J2294" s="302">
        <v>0</v>
      </c>
      <c r="K2294" s="302">
        <v>144863.78</v>
      </c>
      <c r="L2294" s="302">
        <v>564.54999999999995</v>
      </c>
      <c r="M2294" s="302">
        <v>0</v>
      </c>
      <c r="N2294" s="302">
        <v>0</v>
      </c>
      <c r="O2294" s="302">
        <v>0</v>
      </c>
      <c r="P2294" s="302">
        <v>0</v>
      </c>
      <c r="Q2294" s="302">
        <v>0</v>
      </c>
      <c r="R2294" s="302">
        <v>144863.78</v>
      </c>
      <c r="S2294" s="302">
        <v>151290.78</v>
      </c>
      <c r="T2294" s="302">
        <v>638.94000000000005</v>
      </c>
      <c r="U2294" s="302">
        <v>0</v>
      </c>
      <c r="V2294" s="302">
        <v>0</v>
      </c>
      <c r="W2294" s="302">
        <v>0</v>
      </c>
      <c r="X2294" s="302">
        <v>0</v>
      </c>
      <c r="Y2294" s="302">
        <v>0</v>
      </c>
      <c r="Z2294" s="302">
        <v>151929.72</v>
      </c>
      <c r="AA2294" s="302">
        <v>0</v>
      </c>
      <c r="AB2294" s="302">
        <v>0</v>
      </c>
      <c r="AC2294" s="302">
        <v>0</v>
      </c>
      <c r="AD2294" s="302">
        <v>0</v>
      </c>
      <c r="AE2294" s="302">
        <v>0</v>
      </c>
      <c r="AF2294" s="302">
        <v>0</v>
      </c>
      <c r="AG2294" s="302">
        <v>0</v>
      </c>
      <c r="AH2294" s="302">
        <v>0</v>
      </c>
      <c r="AI2294" s="302">
        <v>0</v>
      </c>
      <c r="AJ2294" s="302">
        <v>0</v>
      </c>
      <c r="AK2294" s="302">
        <v>0</v>
      </c>
      <c r="AL2294" s="302">
        <v>0</v>
      </c>
      <c r="AM2294" s="302">
        <v>0</v>
      </c>
      <c r="AN2294" s="302">
        <v>0</v>
      </c>
      <c r="AO2294" s="302">
        <v>0</v>
      </c>
      <c r="AP2294" s="302">
        <v>0</v>
      </c>
      <c r="AQ2294" s="302">
        <v>0</v>
      </c>
      <c r="AR2294" s="302">
        <v>0</v>
      </c>
      <c r="AS2294" s="302">
        <v>0</v>
      </c>
      <c r="AT2294" s="295">
        <f t="shared" si="35"/>
        <v>0</v>
      </c>
      <c r="AU2294" s="302">
        <v>56274.05</v>
      </c>
      <c r="AV2294" s="302">
        <v>151929.72</v>
      </c>
      <c r="AW2294" s="303">
        <v>105</v>
      </c>
      <c r="AX2294" s="303">
        <v>300</v>
      </c>
      <c r="AY2294" s="302">
        <v>629000</v>
      </c>
      <c r="AZ2294" s="302">
        <v>148217.07999999999</v>
      </c>
      <c r="BA2294" s="301">
        <v>90.000001999999995</v>
      </c>
      <c r="BB2294" s="301">
        <v>87.963819620029994</v>
      </c>
      <c r="BC2294" s="301">
        <v>8.6</v>
      </c>
      <c r="BD2294" s="301"/>
      <c r="BE2294" s="300" t="s">
        <v>4204</v>
      </c>
      <c r="BF2294" s="298"/>
      <c r="BG2294" s="300" t="s">
        <v>317</v>
      </c>
      <c r="BH2294" s="300" t="s">
        <v>390</v>
      </c>
      <c r="BI2294" s="300" t="s">
        <v>587</v>
      </c>
      <c r="BJ2294" s="300" t="s">
        <v>4205</v>
      </c>
      <c r="BK2294" s="299" t="s">
        <v>175</v>
      </c>
      <c r="BL2294" s="301">
        <v>1134442.16810288</v>
      </c>
      <c r="BM2294" s="299" t="s">
        <v>309</v>
      </c>
      <c r="BN2294" s="301"/>
      <c r="BO2294" s="304">
        <v>39248</v>
      </c>
      <c r="BP2294" s="304">
        <v>48380</v>
      </c>
      <c r="BQ2294" s="297" t="s">
        <v>947</v>
      </c>
      <c r="BR2294" s="297" t="s">
        <v>4774</v>
      </c>
      <c r="BS2294" s="297">
        <v>39248</v>
      </c>
      <c r="BT2294" s="297">
        <v>48380</v>
      </c>
      <c r="BU2294" s="301">
        <v>59846.48</v>
      </c>
      <c r="BV2294" s="301">
        <v>102.23</v>
      </c>
      <c r="BW2294" s="301">
        <v>0</v>
      </c>
    </row>
    <row r="2295" spans="1:75" s="289" customFormat="1" ht="18.2" customHeight="1" x14ac:dyDescent="0.15">
      <c r="A2295" s="291">
        <v>2293</v>
      </c>
      <c r="B2295" s="292" t="s">
        <v>305</v>
      </c>
      <c r="C2295" s="292" t="s">
        <v>306</v>
      </c>
      <c r="D2295" s="312">
        <v>45170</v>
      </c>
      <c r="E2295" s="293" t="s">
        <v>3336</v>
      </c>
      <c r="F2295" s="308">
        <v>9</v>
      </c>
      <c r="G2295" s="308">
        <v>9</v>
      </c>
      <c r="H2295" s="295">
        <v>0</v>
      </c>
      <c r="I2295" s="295">
        <v>2054.09</v>
      </c>
      <c r="J2295" s="295">
        <v>0</v>
      </c>
      <c r="K2295" s="295">
        <v>2054.09</v>
      </c>
      <c r="L2295" s="295">
        <v>0</v>
      </c>
      <c r="M2295" s="295">
        <v>0</v>
      </c>
      <c r="N2295" s="295">
        <v>0</v>
      </c>
      <c r="O2295" s="295">
        <v>0</v>
      </c>
      <c r="P2295" s="295">
        <v>0</v>
      </c>
      <c r="Q2295" s="295">
        <v>0</v>
      </c>
      <c r="R2295" s="295">
        <v>2054.09</v>
      </c>
      <c r="S2295" s="295">
        <v>78.180000000000007</v>
      </c>
      <c r="T2295" s="295">
        <v>0</v>
      </c>
      <c r="U2295" s="295">
        <v>0</v>
      </c>
      <c r="V2295" s="295">
        <v>0</v>
      </c>
      <c r="W2295" s="295">
        <v>0</v>
      </c>
      <c r="X2295" s="295">
        <v>0</v>
      </c>
      <c r="Y2295" s="295">
        <v>0</v>
      </c>
      <c r="Z2295" s="295">
        <v>78.180000000000007</v>
      </c>
      <c r="AA2295" s="295">
        <v>0</v>
      </c>
      <c r="AB2295" s="295">
        <v>0</v>
      </c>
      <c r="AC2295" s="295">
        <v>0</v>
      </c>
      <c r="AD2295" s="295">
        <v>0</v>
      </c>
      <c r="AE2295" s="295">
        <v>0</v>
      </c>
      <c r="AF2295" s="295">
        <v>0</v>
      </c>
      <c r="AG2295" s="295">
        <v>0</v>
      </c>
      <c r="AH2295" s="295">
        <v>0</v>
      </c>
      <c r="AI2295" s="295">
        <v>0</v>
      </c>
      <c r="AJ2295" s="295">
        <v>0</v>
      </c>
      <c r="AK2295" s="295">
        <v>0</v>
      </c>
      <c r="AL2295" s="295">
        <v>0</v>
      </c>
      <c r="AM2295" s="295">
        <v>0</v>
      </c>
      <c r="AN2295" s="295">
        <v>0</v>
      </c>
      <c r="AO2295" s="295">
        <v>0</v>
      </c>
      <c r="AP2295" s="295">
        <v>0</v>
      </c>
      <c r="AQ2295" s="295">
        <v>0</v>
      </c>
      <c r="AR2295" s="295">
        <v>0</v>
      </c>
      <c r="AS2295" s="295">
        <v>0</v>
      </c>
      <c r="AT2295" s="295">
        <f t="shared" si="35"/>
        <v>0</v>
      </c>
      <c r="AU2295" s="295">
        <v>2054.09</v>
      </c>
      <c r="AV2295" s="295">
        <v>78.180000000000007</v>
      </c>
      <c r="AW2295" s="296">
        <v>8</v>
      </c>
      <c r="AX2295" s="296">
        <v>120</v>
      </c>
      <c r="AY2295" s="295">
        <v>264200.01</v>
      </c>
      <c r="AZ2295" s="295">
        <v>18326.75</v>
      </c>
      <c r="BA2295" s="294">
        <v>26.495076000000001</v>
      </c>
      <c r="BB2295" s="294">
        <v>2.9696083954241801</v>
      </c>
      <c r="BC2295" s="294">
        <v>9.9</v>
      </c>
      <c r="BD2295" s="294"/>
      <c r="BE2295" s="293" t="s">
        <v>4204</v>
      </c>
      <c r="BF2295" s="291"/>
      <c r="BG2295" s="293" t="s">
        <v>315</v>
      </c>
      <c r="BH2295" s="293" t="s">
        <v>179</v>
      </c>
      <c r="BI2295" s="293" t="s">
        <v>884</v>
      </c>
      <c r="BJ2295" s="293" t="s">
        <v>4205</v>
      </c>
      <c r="BK2295" s="292" t="s">
        <v>175</v>
      </c>
      <c r="BL2295" s="294">
        <v>16085.77598264</v>
      </c>
      <c r="BM2295" s="292" t="s">
        <v>309</v>
      </c>
      <c r="BN2295" s="294"/>
      <c r="BO2295" s="297">
        <v>39247</v>
      </c>
      <c r="BP2295" s="297">
        <v>42900</v>
      </c>
      <c r="BQ2295" s="297" t="s">
        <v>4042</v>
      </c>
      <c r="BR2295" s="297" t="s">
        <v>4798</v>
      </c>
      <c r="BS2295" s="297">
        <v>39247</v>
      </c>
      <c r="BT2295" s="297">
        <v>42900</v>
      </c>
      <c r="BU2295" s="294">
        <v>550.26</v>
      </c>
      <c r="BV2295" s="294">
        <v>0</v>
      </c>
      <c r="BW2295" s="294">
        <v>0</v>
      </c>
    </row>
    <row r="2296" spans="1:75" s="289" customFormat="1" ht="18.2" customHeight="1" x14ac:dyDescent="0.15">
      <c r="A2296" s="298">
        <v>2294</v>
      </c>
      <c r="B2296" s="299" t="s">
        <v>305</v>
      </c>
      <c r="C2296" s="299" t="s">
        <v>306</v>
      </c>
      <c r="D2296" s="313">
        <v>45170</v>
      </c>
      <c r="E2296" s="300" t="s">
        <v>3337</v>
      </c>
      <c r="F2296" s="309">
        <v>136</v>
      </c>
      <c r="G2296" s="309">
        <v>135</v>
      </c>
      <c r="H2296" s="302">
        <v>8150.34</v>
      </c>
      <c r="I2296" s="302">
        <v>5054.0600000000004</v>
      </c>
      <c r="J2296" s="302">
        <v>0</v>
      </c>
      <c r="K2296" s="302">
        <v>13204.4</v>
      </c>
      <c r="L2296" s="302">
        <v>55</v>
      </c>
      <c r="M2296" s="302">
        <v>0</v>
      </c>
      <c r="N2296" s="302">
        <v>0</v>
      </c>
      <c r="O2296" s="302">
        <v>0</v>
      </c>
      <c r="P2296" s="302">
        <v>0</v>
      </c>
      <c r="Q2296" s="302">
        <v>0</v>
      </c>
      <c r="R2296" s="302">
        <v>13204.4</v>
      </c>
      <c r="S2296" s="302">
        <v>9040.33</v>
      </c>
      <c r="T2296" s="302">
        <v>49.58</v>
      </c>
      <c r="U2296" s="302">
        <v>0</v>
      </c>
      <c r="V2296" s="302">
        <v>0</v>
      </c>
      <c r="W2296" s="302">
        <v>0</v>
      </c>
      <c r="X2296" s="302">
        <v>0</v>
      </c>
      <c r="Y2296" s="302">
        <v>0</v>
      </c>
      <c r="Z2296" s="302">
        <v>9089.91</v>
      </c>
      <c r="AA2296" s="302">
        <v>0</v>
      </c>
      <c r="AB2296" s="302">
        <v>0</v>
      </c>
      <c r="AC2296" s="302">
        <v>0</v>
      </c>
      <c r="AD2296" s="302">
        <v>0</v>
      </c>
      <c r="AE2296" s="302">
        <v>0</v>
      </c>
      <c r="AF2296" s="302">
        <v>0</v>
      </c>
      <c r="AG2296" s="302">
        <v>0</v>
      </c>
      <c r="AH2296" s="302">
        <v>0</v>
      </c>
      <c r="AI2296" s="302">
        <v>0</v>
      </c>
      <c r="AJ2296" s="302">
        <v>0</v>
      </c>
      <c r="AK2296" s="302">
        <v>0</v>
      </c>
      <c r="AL2296" s="302">
        <v>0</v>
      </c>
      <c r="AM2296" s="302">
        <v>0</v>
      </c>
      <c r="AN2296" s="302">
        <v>0</v>
      </c>
      <c r="AO2296" s="302">
        <v>0</v>
      </c>
      <c r="AP2296" s="302">
        <v>0</v>
      </c>
      <c r="AQ2296" s="302">
        <v>0</v>
      </c>
      <c r="AR2296" s="302">
        <v>0</v>
      </c>
      <c r="AS2296" s="302">
        <v>0</v>
      </c>
      <c r="AT2296" s="295">
        <f t="shared" si="35"/>
        <v>0</v>
      </c>
      <c r="AU2296" s="302">
        <v>5109.0600000000004</v>
      </c>
      <c r="AV2296" s="302">
        <v>9089.91</v>
      </c>
      <c r="AW2296" s="303">
        <v>105</v>
      </c>
      <c r="AX2296" s="303">
        <v>300</v>
      </c>
      <c r="AY2296" s="302">
        <v>264200</v>
      </c>
      <c r="AZ2296" s="302">
        <v>14403.65</v>
      </c>
      <c r="BA2296" s="301">
        <v>20.817564999999998</v>
      </c>
      <c r="BB2296" s="301">
        <v>19.084291501529101</v>
      </c>
      <c r="BC2296" s="301">
        <v>7.3</v>
      </c>
      <c r="BD2296" s="301"/>
      <c r="BE2296" s="300" t="s">
        <v>4204</v>
      </c>
      <c r="BF2296" s="298"/>
      <c r="BG2296" s="300" t="s">
        <v>315</v>
      </c>
      <c r="BH2296" s="300" t="s">
        <v>179</v>
      </c>
      <c r="BI2296" s="300" t="s">
        <v>884</v>
      </c>
      <c r="BJ2296" s="300" t="s">
        <v>4205</v>
      </c>
      <c r="BK2296" s="299" t="s">
        <v>175</v>
      </c>
      <c r="BL2296" s="301">
        <v>103404.9240224</v>
      </c>
      <c r="BM2296" s="299" t="s">
        <v>309</v>
      </c>
      <c r="BN2296" s="301"/>
      <c r="BO2296" s="304">
        <v>39261</v>
      </c>
      <c r="BP2296" s="304">
        <v>48393</v>
      </c>
      <c r="BQ2296" s="297" t="s">
        <v>947</v>
      </c>
      <c r="BR2296" s="297" t="s">
        <v>4774</v>
      </c>
      <c r="BS2296" s="297">
        <v>39261</v>
      </c>
      <c r="BT2296" s="297">
        <v>48393</v>
      </c>
      <c r="BU2296" s="301">
        <v>5871.15</v>
      </c>
      <c r="BV2296" s="301">
        <v>12.03</v>
      </c>
      <c r="BW2296" s="301">
        <v>0</v>
      </c>
    </row>
    <row r="2297" spans="1:75" s="289" customFormat="1" ht="18.2" customHeight="1" x14ac:dyDescent="0.15">
      <c r="A2297" s="291">
        <v>2295</v>
      </c>
      <c r="B2297" s="292" t="s">
        <v>305</v>
      </c>
      <c r="C2297" s="292" t="s">
        <v>306</v>
      </c>
      <c r="D2297" s="312">
        <v>45170</v>
      </c>
      <c r="E2297" s="293" t="s">
        <v>3338</v>
      </c>
      <c r="F2297" s="308">
        <v>168</v>
      </c>
      <c r="G2297" s="308">
        <v>167</v>
      </c>
      <c r="H2297" s="295">
        <v>101366.21</v>
      </c>
      <c r="I2297" s="295">
        <v>62384.33</v>
      </c>
      <c r="J2297" s="295">
        <v>0</v>
      </c>
      <c r="K2297" s="295">
        <v>163750.54</v>
      </c>
      <c r="L2297" s="295">
        <v>641.85</v>
      </c>
      <c r="M2297" s="295">
        <v>0</v>
      </c>
      <c r="N2297" s="295">
        <v>0</v>
      </c>
      <c r="O2297" s="295">
        <v>0</v>
      </c>
      <c r="P2297" s="295">
        <v>0</v>
      </c>
      <c r="Q2297" s="295">
        <v>0</v>
      </c>
      <c r="R2297" s="295">
        <v>163750.54</v>
      </c>
      <c r="S2297" s="295">
        <v>165430.04999999999</v>
      </c>
      <c r="T2297" s="295">
        <v>726.46</v>
      </c>
      <c r="U2297" s="295">
        <v>0</v>
      </c>
      <c r="V2297" s="295">
        <v>0</v>
      </c>
      <c r="W2297" s="295">
        <v>0</v>
      </c>
      <c r="X2297" s="295">
        <v>0</v>
      </c>
      <c r="Y2297" s="295">
        <v>0</v>
      </c>
      <c r="Z2297" s="295">
        <v>166156.51</v>
      </c>
      <c r="AA2297" s="295">
        <v>0</v>
      </c>
      <c r="AB2297" s="295">
        <v>0</v>
      </c>
      <c r="AC2297" s="295">
        <v>0</v>
      </c>
      <c r="AD2297" s="295">
        <v>0</v>
      </c>
      <c r="AE2297" s="295">
        <v>0</v>
      </c>
      <c r="AF2297" s="295">
        <v>0</v>
      </c>
      <c r="AG2297" s="295">
        <v>0</v>
      </c>
      <c r="AH2297" s="295">
        <v>0</v>
      </c>
      <c r="AI2297" s="295">
        <v>0</v>
      </c>
      <c r="AJ2297" s="295">
        <v>0</v>
      </c>
      <c r="AK2297" s="295">
        <v>0</v>
      </c>
      <c r="AL2297" s="295">
        <v>0</v>
      </c>
      <c r="AM2297" s="295">
        <v>0</v>
      </c>
      <c r="AN2297" s="295">
        <v>0</v>
      </c>
      <c r="AO2297" s="295">
        <v>0</v>
      </c>
      <c r="AP2297" s="295">
        <v>0</v>
      </c>
      <c r="AQ2297" s="295">
        <v>0</v>
      </c>
      <c r="AR2297" s="295">
        <v>0</v>
      </c>
      <c r="AS2297" s="295">
        <v>0</v>
      </c>
      <c r="AT2297" s="295">
        <f t="shared" si="35"/>
        <v>0</v>
      </c>
      <c r="AU2297" s="295">
        <v>63026.18</v>
      </c>
      <c r="AV2297" s="295">
        <v>166156.51</v>
      </c>
      <c r="AW2297" s="296">
        <v>105</v>
      </c>
      <c r="AX2297" s="296">
        <v>300</v>
      </c>
      <c r="AY2297" s="295">
        <v>715000</v>
      </c>
      <c r="AZ2297" s="295">
        <v>168516.24</v>
      </c>
      <c r="BA2297" s="294">
        <v>89.999998000000005</v>
      </c>
      <c r="BB2297" s="294">
        <v>87.454765620802604</v>
      </c>
      <c r="BC2297" s="294">
        <v>8.6</v>
      </c>
      <c r="BD2297" s="294"/>
      <c r="BE2297" s="293" t="s">
        <v>4204</v>
      </c>
      <c r="BF2297" s="291"/>
      <c r="BG2297" s="293" t="s">
        <v>326</v>
      </c>
      <c r="BH2297" s="293" t="s">
        <v>239</v>
      </c>
      <c r="BI2297" s="293" t="s">
        <v>483</v>
      </c>
      <c r="BJ2297" s="293" t="s">
        <v>4205</v>
      </c>
      <c r="BK2297" s="292" t="s">
        <v>175</v>
      </c>
      <c r="BL2297" s="294">
        <v>1282346.1987918401</v>
      </c>
      <c r="BM2297" s="292" t="s">
        <v>309</v>
      </c>
      <c r="BN2297" s="294"/>
      <c r="BO2297" s="297">
        <v>39253</v>
      </c>
      <c r="BP2297" s="297">
        <v>48385</v>
      </c>
      <c r="BQ2297" s="297" t="s">
        <v>931</v>
      </c>
      <c r="BR2297" s="297" t="s">
        <v>4779</v>
      </c>
      <c r="BS2297" s="297">
        <v>39253</v>
      </c>
      <c r="BT2297" s="297">
        <v>48385</v>
      </c>
      <c r="BU2297" s="294">
        <v>66243.199999999997</v>
      </c>
      <c r="BV2297" s="294">
        <v>116.23</v>
      </c>
      <c r="BW2297" s="294">
        <v>0</v>
      </c>
    </row>
    <row r="2298" spans="1:75" s="289" customFormat="1" ht="18.2" customHeight="1" x14ac:dyDescent="0.15">
      <c r="A2298" s="298">
        <v>2296</v>
      </c>
      <c r="B2298" s="299" t="s">
        <v>305</v>
      </c>
      <c r="C2298" s="299" t="s">
        <v>306</v>
      </c>
      <c r="D2298" s="313">
        <v>45170</v>
      </c>
      <c r="E2298" s="300" t="s">
        <v>3339</v>
      </c>
      <c r="F2298" s="309">
        <v>0</v>
      </c>
      <c r="G2298" s="309">
        <v>0</v>
      </c>
      <c r="H2298" s="302">
        <v>29779.23</v>
      </c>
      <c r="I2298" s="302">
        <v>0</v>
      </c>
      <c r="J2298" s="302">
        <v>0</v>
      </c>
      <c r="K2298" s="302">
        <v>29779.23</v>
      </c>
      <c r="L2298" s="302">
        <v>548.88</v>
      </c>
      <c r="M2298" s="302">
        <v>0</v>
      </c>
      <c r="N2298" s="302">
        <v>0</v>
      </c>
      <c r="O2298" s="302">
        <v>548.88</v>
      </c>
      <c r="P2298" s="302">
        <v>0</v>
      </c>
      <c r="Q2298" s="302">
        <v>0</v>
      </c>
      <c r="R2298" s="302">
        <v>29230.35</v>
      </c>
      <c r="S2298" s="302">
        <v>0</v>
      </c>
      <c r="T2298" s="302">
        <v>213.42</v>
      </c>
      <c r="U2298" s="302">
        <v>0</v>
      </c>
      <c r="V2298" s="302">
        <v>0</v>
      </c>
      <c r="W2298" s="302">
        <v>213.42</v>
      </c>
      <c r="X2298" s="302">
        <v>0</v>
      </c>
      <c r="Y2298" s="302">
        <v>0</v>
      </c>
      <c r="Z2298" s="302">
        <v>0</v>
      </c>
      <c r="AA2298" s="302">
        <v>56.67</v>
      </c>
      <c r="AB2298" s="302">
        <v>0</v>
      </c>
      <c r="AC2298" s="302">
        <v>0</v>
      </c>
      <c r="AD2298" s="302">
        <v>0</v>
      </c>
      <c r="AE2298" s="302">
        <v>0</v>
      </c>
      <c r="AF2298" s="302">
        <v>-40.83</v>
      </c>
      <c r="AG2298" s="302">
        <v>35.619999999999997</v>
      </c>
      <c r="AH2298" s="302">
        <v>108.58</v>
      </c>
      <c r="AI2298" s="302">
        <v>0</v>
      </c>
      <c r="AJ2298" s="302">
        <v>0</v>
      </c>
      <c r="AK2298" s="302">
        <v>0</v>
      </c>
      <c r="AL2298" s="302">
        <v>0</v>
      </c>
      <c r="AM2298" s="302">
        <v>0</v>
      </c>
      <c r="AN2298" s="302">
        <v>0</v>
      </c>
      <c r="AO2298" s="302">
        <v>0</v>
      </c>
      <c r="AP2298" s="302">
        <v>0</v>
      </c>
      <c r="AQ2298" s="302">
        <v>0</v>
      </c>
      <c r="AR2298" s="302">
        <v>0</v>
      </c>
      <c r="AS2298" s="302">
        <v>1.5324000000000001E-2</v>
      </c>
      <c r="AT2298" s="295">
        <f t="shared" si="35"/>
        <v>922.32467599999995</v>
      </c>
      <c r="AU2298" s="302">
        <v>0</v>
      </c>
      <c r="AV2298" s="302">
        <v>0</v>
      </c>
      <c r="AW2298" s="303">
        <v>45</v>
      </c>
      <c r="AX2298" s="303">
        <v>240</v>
      </c>
      <c r="AY2298" s="302">
        <v>393999.99</v>
      </c>
      <c r="AZ2298" s="302">
        <v>87202.77</v>
      </c>
      <c r="BA2298" s="301">
        <v>84.517767000000006</v>
      </c>
      <c r="BB2298" s="301">
        <v>28.3303375641445</v>
      </c>
      <c r="BC2298" s="301">
        <v>8.6</v>
      </c>
      <c r="BD2298" s="301"/>
      <c r="BE2298" s="300" t="s">
        <v>4204</v>
      </c>
      <c r="BF2298" s="298"/>
      <c r="BG2298" s="300" t="s">
        <v>312</v>
      </c>
      <c r="BH2298" s="300" t="s">
        <v>365</v>
      </c>
      <c r="BI2298" s="300" t="s">
        <v>472</v>
      </c>
      <c r="BJ2298" s="300" t="s">
        <v>103</v>
      </c>
      <c r="BK2298" s="299" t="s">
        <v>175</v>
      </c>
      <c r="BL2298" s="301">
        <v>228905.67696360001</v>
      </c>
      <c r="BM2298" s="299" t="s">
        <v>309</v>
      </c>
      <c r="BN2298" s="301"/>
      <c r="BO2298" s="304">
        <v>39262</v>
      </c>
      <c r="BP2298" s="304">
        <v>46567</v>
      </c>
      <c r="BQ2298" s="297" t="s">
        <v>4757</v>
      </c>
      <c r="BR2298" s="297" t="s">
        <v>4764</v>
      </c>
      <c r="BS2298" s="297">
        <v>39262</v>
      </c>
      <c r="BT2298" s="297">
        <v>46567</v>
      </c>
      <c r="BU2298" s="301">
        <v>0</v>
      </c>
      <c r="BV2298" s="301">
        <v>56.67</v>
      </c>
      <c r="BW2298" s="301">
        <v>0</v>
      </c>
    </row>
    <row r="2299" spans="1:75" s="289" customFormat="1" ht="18.2" customHeight="1" x14ac:dyDescent="0.15">
      <c r="A2299" s="291">
        <v>2297</v>
      </c>
      <c r="B2299" s="292" t="s">
        <v>305</v>
      </c>
      <c r="C2299" s="292" t="s">
        <v>306</v>
      </c>
      <c r="D2299" s="312">
        <v>45170</v>
      </c>
      <c r="E2299" s="293" t="s">
        <v>3340</v>
      </c>
      <c r="F2299" s="308">
        <v>138</v>
      </c>
      <c r="G2299" s="308">
        <v>137</v>
      </c>
      <c r="H2299" s="295">
        <v>9483.86</v>
      </c>
      <c r="I2299" s="295">
        <v>4613.24</v>
      </c>
      <c r="J2299" s="295">
        <v>0</v>
      </c>
      <c r="K2299" s="295">
        <v>14097.1</v>
      </c>
      <c r="L2299" s="295">
        <v>56.34</v>
      </c>
      <c r="M2299" s="295">
        <v>0</v>
      </c>
      <c r="N2299" s="295">
        <v>0</v>
      </c>
      <c r="O2299" s="295">
        <v>0</v>
      </c>
      <c r="P2299" s="295">
        <v>0</v>
      </c>
      <c r="Q2299" s="295">
        <v>0</v>
      </c>
      <c r="R2299" s="295">
        <v>14097.1</v>
      </c>
      <c r="S2299" s="295">
        <v>13824.22</v>
      </c>
      <c r="T2299" s="295">
        <v>78.239999999999995</v>
      </c>
      <c r="U2299" s="295">
        <v>0</v>
      </c>
      <c r="V2299" s="295">
        <v>0</v>
      </c>
      <c r="W2299" s="295">
        <v>0</v>
      </c>
      <c r="X2299" s="295">
        <v>0</v>
      </c>
      <c r="Y2299" s="295">
        <v>0</v>
      </c>
      <c r="Z2299" s="295">
        <v>13902.46</v>
      </c>
      <c r="AA2299" s="295">
        <v>0</v>
      </c>
      <c r="AB2299" s="295">
        <v>0</v>
      </c>
      <c r="AC2299" s="295">
        <v>0</v>
      </c>
      <c r="AD2299" s="295">
        <v>0</v>
      </c>
      <c r="AE2299" s="295">
        <v>0</v>
      </c>
      <c r="AF2299" s="295">
        <v>0</v>
      </c>
      <c r="AG2299" s="295">
        <v>0</v>
      </c>
      <c r="AH2299" s="295">
        <v>0</v>
      </c>
      <c r="AI2299" s="295">
        <v>0</v>
      </c>
      <c r="AJ2299" s="295">
        <v>0</v>
      </c>
      <c r="AK2299" s="295">
        <v>0</v>
      </c>
      <c r="AL2299" s="295">
        <v>0</v>
      </c>
      <c r="AM2299" s="295">
        <v>0</v>
      </c>
      <c r="AN2299" s="295">
        <v>0</v>
      </c>
      <c r="AO2299" s="295">
        <v>0</v>
      </c>
      <c r="AP2299" s="295">
        <v>0</v>
      </c>
      <c r="AQ2299" s="295">
        <v>0</v>
      </c>
      <c r="AR2299" s="295">
        <v>0</v>
      </c>
      <c r="AS2299" s="295">
        <v>0</v>
      </c>
      <c r="AT2299" s="295">
        <f t="shared" si="35"/>
        <v>0</v>
      </c>
      <c r="AU2299" s="295">
        <v>4669.58</v>
      </c>
      <c r="AV2299" s="295">
        <v>13902.46</v>
      </c>
      <c r="AW2299" s="296">
        <v>105</v>
      </c>
      <c r="AX2299" s="296">
        <v>300</v>
      </c>
      <c r="AY2299" s="295">
        <v>263300</v>
      </c>
      <c r="AZ2299" s="295">
        <v>14925.63</v>
      </c>
      <c r="BA2299" s="294">
        <v>21.648302999999999</v>
      </c>
      <c r="BB2299" s="294">
        <v>20.446593692949602</v>
      </c>
      <c r="BC2299" s="294">
        <v>9.9</v>
      </c>
      <c r="BD2299" s="294"/>
      <c r="BE2299" s="293" t="s">
        <v>4204</v>
      </c>
      <c r="BF2299" s="291"/>
      <c r="BG2299" s="293" t="s">
        <v>312</v>
      </c>
      <c r="BH2299" s="293" t="s">
        <v>221</v>
      </c>
      <c r="BI2299" s="293" t="s">
        <v>798</v>
      </c>
      <c r="BJ2299" s="293" t="s">
        <v>4205</v>
      </c>
      <c r="BK2299" s="292" t="s">
        <v>175</v>
      </c>
      <c r="BL2299" s="294">
        <v>110395.7434216</v>
      </c>
      <c r="BM2299" s="292" t="s">
        <v>309</v>
      </c>
      <c r="BN2299" s="294"/>
      <c r="BO2299" s="297">
        <v>39251</v>
      </c>
      <c r="BP2299" s="297">
        <v>48383</v>
      </c>
      <c r="BQ2299" s="297" t="s">
        <v>929</v>
      </c>
      <c r="BR2299" s="297" t="s">
        <v>4777</v>
      </c>
      <c r="BS2299" s="297">
        <v>39251</v>
      </c>
      <c r="BT2299" s="297">
        <v>48383</v>
      </c>
      <c r="BU2299" s="294">
        <v>8099.36</v>
      </c>
      <c r="BV2299" s="294">
        <v>24.6</v>
      </c>
      <c r="BW2299" s="294">
        <v>0</v>
      </c>
    </row>
    <row r="2300" spans="1:75" s="289" customFormat="1" ht="18.2" customHeight="1" x14ac:dyDescent="0.15">
      <c r="A2300" s="298">
        <v>2298</v>
      </c>
      <c r="B2300" s="299" t="s">
        <v>305</v>
      </c>
      <c r="C2300" s="299" t="s">
        <v>306</v>
      </c>
      <c r="D2300" s="313">
        <v>45170</v>
      </c>
      <c r="E2300" s="300" t="s">
        <v>3341</v>
      </c>
      <c r="F2300" s="309">
        <v>0</v>
      </c>
      <c r="G2300" s="309">
        <v>0</v>
      </c>
      <c r="H2300" s="302">
        <v>18706.240000000002</v>
      </c>
      <c r="I2300" s="302">
        <v>0</v>
      </c>
      <c r="J2300" s="302">
        <v>0</v>
      </c>
      <c r="K2300" s="302">
        <v>18706.240000000002</v>
      </c>
      <c r="L2300" s="302">
        <v>661.5</v>
      </c>
      <c r="M2300" s="302">
        <v>0</v>
      </c>
      <c r="N2300" s="302">
        <v>0</v>
      </c>
      <c r="O2300" s="302">
        <v>661.5</v>
      </c>
      <c r="P2300" s="302">
        <v>6421.25</v>
      </c>
      <c r="Q2300" s="302">
        <v>0</v>
      </c>
      <c r="R2300" s="302">
        <v>11623.49</v>
      </c>
      <c r="S2300" s="302">
        <v>0</v>
      </c>
      <c r="T2300" s="302">
        <v>134.06</v>
      </c>
      <c r="U2300" s="302">
        <v>0</v>
      </c>
      <c r="V2300" s="302">
        <v>0</v>
      </c>
      <c r="W2300" s="302">
        <v>134.06</v>
      </c>
      <c r="X2300" s="302">
        <v>0</v>
      </c>
      <c r="Y2300" s="302">
        <v>0</v>
      </c>
      <c r="Z2300" s="302">
        <v>0</v>
      </c>
      <c r="AA2300" s="302">
        <v>67.58</v>
      </c>
      <c r="AB2300" s="302">
        <v>0</v>
      </c>
      <c r="AC2300" s="302">
        <v>0</v>
      </c>
      <c r="AD2300" s="302">
        <v>0</v>
      </c>
      <c r="AE2300" s="302">
        <v>0</v>
      </c>
      <c r="AF2300" s="302">
        <v>-44.41</v>
      </c>
      <c r="AG2300" s="302">
        <v>43.16</v>
      </c>
      <c r="AH2300" s="302">
        <v>123.24</v>
      </c>
      <c r="AI2300" s="302">
        <v>0</v>
      </c>
      <c r="AJ2300" s="302">
        <v>0</v>
      </c>
      <c r="AK2300" s="302">
        <v>0</v>
      </c>
      <c r="AL2300" s="302">
        <v>0</v>
      </c>
      <c r="AM2300" s="302">
        <v>0</v>
      </c>
      <c r="AN2300" s="302">
        <v>0</v>
      </c>
      <c r="AO2300" s="302">
        <v>0</v>
      </c>
      <c r="AP2300" s="302">
        <v>0</v>
      </c>
      <c r="AQ2300" s="302">
        <v>0</v>
      </c>
      <c r="AR2300" s="302">
        <v>0</v>
      </c>
      <c r="AS2300" s="302">
        <v>0</v>
      </c>
      <c r="AT2300" s="295">
        <f t="shared" si="35"/>
        <v>7406.38</v>
      </c>
      <c r="AU2300" s="302">
        <v>0</v>
      </c>
      <c r="AV2300" s="302">
        <v>0</v>
      </c>
      <c r="AW2300" s="303">
        <v>106</v>
      </c>
      <c r="AX2300" s="303">
        <v>300</v>
      </c>
      <c r="AY2300" s="302">
        <v>476000.01</v>
      </c>
      <c r="AZ2300" s="302">
        <v>97977.51</v>
      </c>
      <c r="BA2300" s="301">
        <v>78.781512000000006</v>
      </c>
      <c r="BB2300" s="301">
        <v>9.3461868638719192</v>
      </c>
      <c r="BC2300" s="301">
        <v>8.6</v>
      </c>
      <c r="BD2300" s="301"/>
      <c r="BE2300" s="300" t="s">
        <v>4204</v>
      </c>
      <c r="BF2300" s="298"/>
      <c r="BG2300" s="300" t="s">
        <v>320</v>
      </c>
      <c r="BH2300" s="300" t="s">
        <v>181</v>
      </c>
      <c r="BI2300" s="300" t="s">
        <v>372</v>
      </c>
      <c r="BJ2300" s="300" t="s">
        <v>103</v>
      </c>
      <c r="BK2300" s="299" t="s">
        <v>175</v>
      </c>
      <c r="BL2300" s="301">
        <v>91024.666045039994</v>
      </c>
      <c r="BM2300" s="299" t="s">
        <v>309</v>
      </c>
      <c r="BN2300" s="301"/>
      <c r="BO2300" s="304">
        <v>39290</v>
      </c>
      <c r="BP2300" s="304">
        <v>48422</v>
      </c>
      <c r="BQ2300" s="297" t="s">
        <v>4757</v>
      </c>
      <c r="BR2300" s="297" t="s">
        <v>4764</v>
      </c>
      <c r="BS2300" s="297">
        <v>39290</v>
      </c>
      <c r="BT2300" s="297">
        <v>48422</v>
      </c>
      <c r="BU2300" s="301">
        <v>0</v>
      </c>
      <c r="BV2300" s="301">
        <v>67.58</v>
      </c>
      <c r="BW2300" s="301">
        <v>0</v>
      </c>
    </row>
    <row r="2301" spans="1:75" s="289" customFormat="1" ht="18.2" customHeight="1" x14ac:dyDescent="0.15">
      <c r="A2301" s="291">
        <v>2299</v>
      </c>
      <c r="B2301" s="292" t="s">
        <v>305</v>
      </c>
      <c r="C2301" s="292" t="s">
        <v>306</v>
      </c>
      <c r="D2301" s="312">
        <v>45170</v>
      </c>
      <c r="E2301" s="293" t="s">
        <v>3342</v>
      </c>
      <c r="F2301" s="308">
        <v>159</v>
      </c>
      <c r="G2301" s="308">
        <v>158</v>
      </c>
      <c r="H2301" s="295">
        <v>62899.89</v>
      </c>
      <c r="I2301" s="295">
        <v>102466.41</v>
      </c>
      <c r="J2301" s="295">
        <v>0</v>
      </c>
      <c r="K2301" s="295">
        <v>165366.29999999999</v>
      </c>
      <c r="L2301" s="295">
        <v>1138.8</v>
      </c>
      <c r="M2301" s="295">
        <v>0</v>
      </c>
      <c r="N2301" s="295">
        <v>0</v>
      </c>
      <c r="O2301" s="295">
        <v>0</v>
      </c>
      <c r="P2301" s="295">
        <v>0</v>
      </c>
      <c r="Q2301" s="295">
        <v>0</v>
      </c>
      <c r="R2301" s="295">
        <v>165366.29999999999</v>
      </c>
      <c r="S2301" s="295">
        <v>156126.71</v>
      </c>
      <c r="T2301" s="295">
        <v>497.96</v>
      </c>
      <c r="U2301" s="295">
        <v>0</v>
      </c>
      <c r="V2301" s="295">
        <v>0</v>
      </c>
      <c r="W2301" s="295">
        <v>0</v>
      </c>
      <c r="X2301" s="295">
        <v>0</v>
      </c>
      <c r="Y2301" s="295">
        <v>0</v>
      </c>
      <c r="Z2301" s="295">
        <v>156624.67000000001</v>
      </c>
      <c r="AA2301" s="295">
        <v>0</v>
      </c>
      <c r="AB2301" s="295">
        <v>0</v>
      </c>
      <c r="AC2301" s="295">
        <v>0</v>
      </c>
      <c r="AD2301" s="295">
        <v>0</v>
      </c>
      <c r="AE2301" s="295">
        <v>0</v>
      </c>
      <c r="AF2301" s="295">
        <v>0</v>
      </c>
      <c r="AG2301" s="295">
        <v>0</v>
      </c>
      <c r="AH2301" s="295">
        <v>0</v>
      </c>
      <c r="AI2301" s="295">
        <v>0</v>
      </c>
      <c r="AJ2301" s="295">
        <v>0</v>
      </c>
      <c r="AK2301" s="295">
        <v>0</v>
      </c>
      <c r="AL2301" s="295">
        <v>0</v>
      </c>
      <c r="AM2301" s="295">
        <v>0</v>
      </c>
      <c r="AN2301" s="295">
        <v>0</v>
      </c>
      <c r="AO2301" s="295">
        <v>0</v>
      </c>
      <c r="AP2301" s="295">
        <v>0</v>
      </c>
      <c r="AQ2301" s="295">
        <v>0</v>
      </c>
      <c r="AR2301" s="295">
        <v>0</v>
      </c>
      <c r="AS2301" s="295">
        <v>0</v>
      </c>
      <c r="AT2301" s="295">
        <f t="shared" si="35"/>
        <v>0</v>
      </c>
      <c r="AU2301" s="295">
        <v>103605.21</v>
      </c>
      <c r="AV2301" s="295">
        <v>156624.67000000001</v>
      </c>
      <c r="AW2301" s="296">
        <v>45</v>
      </c>
      <c r="AX2301" s="296">
        <v>240</v>
      </c>
      <c r="AY2301" s="295">
        <v>744999.98</v>
      </c>
      <c r="AZ2301" s="295">
        <v>175593.57</v>
      </c>
      <c r="BA2301" s="294">
        <v>90.000003000000007</v>
      </c>
      <c r="BB2301" s="294">
        <v>84.758043794535894</v>
      </c>
      <c r="BC2301" s="294">
        <v>9.5</v>
      </c>
      <c r="BD2301" s="294"/>
      <c r="BE2301" s="293" t="s">
        <v>4204</v>
      </c>
      <c r="BF2301" s="291"/>
      <c r="BG2301" s="293" t="s">
        <v>326</v>
      </c>
      <c r="BH2301" s="293" t="s">
        <v>217</v>
      </c>
      <c r="BI2301" s="293" t="s">
        <v>496</v>
      </c>
      <c r="BJ2301" s="293" t="s">
        <v>4205</v>
      </c>
      <c r="BK2301" s="292" t="s">
        <v>175</v>
      </c>
      <c r="BL2301" s="294">
        <v>1294999.3704647999</v>
      </c>
      <c r="BM2301" s="292" t="s">
        <v>309</v>
      </c>
      <c r="BN2301" s="294"/>
      <c r="BO2301" s="297">
        <v>39261</v>
      </c>
      <c r="BP2301" s="297">
        <v>46566</v>
      </c>
      <c r="BQ2301" s="297" t="s">
        <v>4123</v>
      </c>
      <c r="BR2301" s="297" t="s">
        <v>4760</v>
      </c>
      <c r="BS2301" s="297">
        <v>39261</v>
      </c>
      <c r="BT2301" s="297">
        <v>46566</v>
      </c>
      <c r="BU2301" s="294">
        <v>64660.62</v>
      </c>
      <c r="BV2301" s="294">
        <v>116.24</v>
      </c>
      <c r="BW2301" s="294">
        <v>0</v>
      </c>
    </row>
    <row r="2302" spans="1:75" s="289" customFormat="1" ht="18.2" customHeight="1" x14ac:dyDescent="0.15">
      <c r="A2302" s="298">
        <v>2300</v>
      </c>
      <c r="B2302" s="299" t="s">
        <v>305</v>
      </c>
      <c r="C2302" s="299" t="s">
        <v>306</v>
      </c>
      <c r="D2302" s="313">
        <v>45170</v>
      </c>
      <c r="E2302" s="300" t="s">
        <v>3343</v>
      </c>
      <c r="F2302" s="309">
        <v>120</v>
      </c>
      <c r="G2302" s="309">
        <v>119</v>
      </c>
      <c r="H2302" s="302">
        <v>11612.46</v>
      </c>
      <c r="I2302" s="302">
        <v>5216.54</v>
      </c>
      <c r="J2302" s="302">
        <v>0</v>
      </c>
      <c r="K2302" s="302">
        <v>16829</v>
      </c>
      <c r="L2302" s="302">
        <v>68.989999999999995</v>
      </c>
      <c r="M2302" s="302">
        <v>0</v>
      </c>
      <c r="N2302" s="302">
        <v>0</v>
      </c>
      <c r="O2302" s="302">
        <v>0</v>
      </c>
      <c r="P2302" s="302">
        <v>0</v>
      </c>
      <c r="Q2302" s="302">
        <v>0</v>
      </c>
      <c r="R2302" s="302">
        <v>16829</v>
      </c>
      <c r="S2302" s="302">
        <v>14393.47</v>
      </c>
      <c r="T2302" s="302">
        <v>95.8</v>
      </c>
      <c r="U2302" s="302">
        <v>0</v>
      </c>
      <c r="V2302" s="302">
        <v>0</v>
      </c>
      <c r="W2302" s="302">
        <v>0</v>
      </c>
      <c r="X2302" s="302">
        <v>0</v>
      </c>
      <c r="Y2302" s="302">
        <v>0</v>
      </c>
      <c r="Z2302" s="302">
        <v>14489.27</v>
      </c>
      <c r="AA2302" s="302">
        <v>0</v>
      </c>
      <c r="AB2302" s="302">
        <v>0</v>
      </c>
      <c r="AC2302" s="302">
        <v>0</v>
      </c>
      <c r="AD2302" s="302">
        <v>0</v>
      </c>
      <c r="AE2302" s="302">
        <v>0</v>
      </c>
      <c r="AF2302" s="302">
        <v>0</v>
      </c>
      <c r="AG2302" s="302">
        <v>0</v>
      </c>
      <c r="AH2302" s="302">
        <v>0</v>
      </c>
      <c r="AI2302" s="302">
        <v>0</v>
      </c>
      <c r="AJ2302" s="302">
        <v>0</v>
      </c>
      <c r="AK2302" s="302">
        <v>0</v>
      </c>
      <c r="AL2302" s="302">
        <v>0</v>
      </c>
      <c r="AM2302" s="302">
        <v>0</v>
      </c>
      <c r="AN2302" s="302">
        <v>0</v>
      </c>
      <c r="AO2302" s="302">
        <v>0</v>
      </c>
      <c r="AP2302" s="302">
        <v>0</v>
      </c>
      <c r="AQ2302" s="302">
        <v>0</v>
      </c>
      <c r="AR2302" s="302">
        <v>0</v>
      </c>
      <c r="AS2302" s="302">
        <v>0</v>
      </c>
      <c r="AT2302" s="295">
        <f t="shared" si="35"/>
        <v>0</v>
      </c>
      <c r="AU2302" s="302">
        <v>5285.53</v>
      </c>
      <c r="AV2302" s="302">
        <v>14489.27</v>
      </c>
      <c r="AW2302" s="303">
        <v>105</v>
      </c>
      <c r="AX2302" s="303">
        <v>300</v>
      </c>
      <c r="AY2302" s="302">
        <v>266600.02</v>
      </c>
      <c r="AZ2302" s="302">
        <v>18276</v>
      </c>
      <c r="BA2302" s="301">
        <v>26.179600000000001</v>
      </c>
      <c r="BB2302" s="301">
        <v>24.1068334646531</v>
      </c>
      <c r="BC2302" s="301">
        <v>9.9</v>
      </c>
      <c r="BD2302" s="301"/>
      <c r="BE2302" s="300" t="s">
        <v>4204</v>
      </c>
      <c r="BF2302" s="298"/>
      <c r="BG2302" s="300" t="s">
        <v>312</v>
      </c>
      <c r="BH2302" s="300" t="s">
        <v>221</v>
      </c>
      <c r="BI2302" s="300" t="s">
        <v>798</v>
      </c>
      <c r="BJ2302" s="300" t="s">
        <v>4205</v>
      </c>
      <c r="BK2302" s="299" t="s">
        <v>175</v>
      </c>
      <c r="BL2302" s="301">
        <v>131789.51458399999</v>
      </c>
      <c r="BM2302" s="299" t="s">
        <v>309</v>
      </c>
      <c r="BN2302" s="301"/>
      <c r="BO2302" s="304">
        <v>39251</v>
      </c>
      <c r="BP2302" s="304">
        <v>48383</v>
      </c>
      <c r="BQ2302" s="297" t="s">
        <v>931</v>
      </c>
      <c r="BR2302" s="297" t="s">
        <v>4779</v>
      </c>
      <c r="BS2302" s="297">
        <v>39251</v>
      </c>
      <c r="BT2302" s="297">
        <v>48383</v>
      </c>
      <c r="BU2302" s="301">
        <v>8366.64</v>
      </c>
      <c r="BV2302" s="301">
        <v>30.12</v>
      </c>
      <c r="BW2302" s="301">
        <v>0</v>
      </c>
    </row>
    <row r="2303" spans="1:75" s="289" customFormat="1" ht="18.2" customHeight="1" x14ac:dyDescent="0.15">
      <c r="A2303" s="291">
        <v>2301</v>
      </c>
      <c r="B2303" s="292" t="s">
        <v>305</v>
      </c>
      <c r="C2303" s="292" t="s">
        <v>306</v>
      </c>
      <c r="D2303" s="312">
        <v>45170</v>
      </c>
      <c r="E2303" s="293" t="s">
        <v>3344</v>
      </c>
      <c r="F2303" s="308">
        <v>170</v>
      </c>
      <c r="G2303" s="308">
        <v>169</v>
      </c>
      <c r="H2303" s="295">
        <v>109785.77</v>
      </c>
      <c r="I2303" s="295">
        <v>61850.37</v>
      </c>
      <c r="J2303" s="295">
        <v>0</v>
      </c>
      <c r="K2303" s="295">
        <v>171636.14</v>
      </c>
      <c r="L2303" s="295">
        <v>665.08</v>
      </c>
      <c r="M2303" s="295">
        <v>0</v>
      </c>
      <c r="N2303" s="295">
        <v>0</v>
      </c>
      <c r="O2303" s="295">
        <v>0</v>
      </c>
      <c r="P2303" s="295">
        <v>0</v>
      </c>
      <c r="Q2303" s="295">
        <v>0</v>
      </c>
      <c r="R2303" s="295">
        <v>171636.14</v>
      </c>
      <c r="S2303" s="295">
        <v>197432.79</v>
      </c>
      <c r="T2303" s="295">
        <v>869.14</v>
      </c>
      <c r="U2303" s="295">
        <v>0</v>
      </c>
      <c r="V2303" s="295">
        <v>0</v>
      </c>
      <c r="W2303" s="295">
        <v>0</v>
      </c>
      <c r="X2303" s="295">
        <v>0</v>
      </c>
      <c r="Y2303" s="295">
        <v>0</v>
      </c>
      <c r="Z2303" s="295">
        <v>198301.93</v>
      </c>
      <c r="AA2303" s="295">
        <v>0</v>
      </c>
      <c r="AB2303" s="295">
        <v>0</v>
      </c>
      <c r="AC2303" s="295">
        <v>0</v>
      </c>
      <c r="AD2303" s="295">
        <v>0</v>
      </c>
      <c r="AE2303" s="295">
        <v>0</v>
      </c>
      <c r="AF2303" s="295">
        <v>0</v>
      </c>
      <c r="AG2303" s="295">
        <v>0</v>
      </c>
      <c r="AH2303" s="295">
        <v>0</v>
      </c>
      <c r="AI2303" s="295">
        <v>0</v>
      </c>
      <c r="AJ2303" s="295">
        <v>0</v>
      </c>
      <c r="AK2303" s="295">
        <v>0</v>
      </c>
      <c r="AL2303" s="295">
        <v>0</v>
      </c>
      <c r="AM2303" s="295">
        <v>0</v>
      </c>
      <c r="AN2303" s="295">
        <v>0</v>
      </c>
      <c r="AO2303" s="295">
        <v>0</v>
      </c>
      <c r="AP2303" s="295">
        <v>0</v>
      </c>
      <c r="AQ2303" s="295">
        <v>0</v>
      </c>
      <c r="AR2303" s="295">
        <v>0</v>
      </c>
      <c r="AS2303" s="295">
        <v>0</v>
      </c>
      <c r="AT2303" s="295">
        <f t="shared" si="35"/>
        <v>0</v>
      </c>
      <c r="AU2303" s="295">
        <v>62515.45</v>
      </c>
      <c r="AV2303" s="295">
        <v>198301.93</v>
      </c>
      <c r="AW2303" s="296">
        <v>105</v>
      </c>
      <c r="AX2303" s="296">
        <v>300</v>
      </c>
      <c r="AY2303" s="295">
        <v>744999.99</v>
      </c>
      <c r="AZ2303" s="295">
        <v>175601.06</v>
      </c>
      <c r="BA2303" s="294">
        <v>89.999999000000003</v>
      </c>
      <c r="BB2303" s="294">
        <v>87.967876893020204</v>
      </c>
      <c r="BC2303" s="294">
        <v>9.5</v>
      </c>
      <c r="BD2303" s="294"/>
      <c r="BE2303" s="293" t="s">
        <v>4204</v>
      </c>
      <c r="BF2303" s="291"/>
      <c r="BG2303" s="293" t="s">
        <v>326</v>
      </c>
      <c r="BH2303" s="293" t="s">
        <v>217</v>
      </c>
      <c r="BI2303" s="293" t="s">
        <v>496</v>
      </c>
      <c r="BJ2303" s="293" t="s">
        <v>4205</v>
      </c>
      <c r="BK2303" s="292" t="s">
        <v>175</v>
      </c>
      <c r="BL2303" s="294">
        <v>1344099.0894094401</v>
      </c>
      <c r="BM2303" s="292" t="s">
        <v>309</v>
      </c>
      <c r="BN2303" s="294"/>
      <c r="BO2303" s="297">
        <v>39255</v>
      </c>
      <c r="BP2303" s="297">
        <v>48387</v>
      </c>
      <c r="BQ2303" s="297" t="s">
        <v>4195</v>
      </c>
      <c r="BR2303" s="297" t="s">
        <v>4771</v>
      </c>
      <c r="BS2303" s="297">
        <v>39255</v>
      </c>
      <c r="BT2303" s="297">
        <v>48387</v>
      </c>
      <c r="BU2303" s="294">
        <v>70829.119999999995</v>
      </c>
      <c r="BV2303" s="294">
        <v>121.95</v>
      </c>
      <c r="BW2303" s="294">
        <v>0</v>
      </c>
    </row>
    <row r="2304" spans="1:75" s="289" customFormat="1" ht="18.2" customHeight="1" x14ac:dyDescent="0.15">
      <c r="A2304" s="298">
        <v>2302</v>
      </c>
      <c r="B2304" s="299" t="s">
        <v>305</v>
      </c>
      <c r="C2304" s="299" t="s">
        <v>306</v>
      </c>
      <c r="D2304" s="313">
        <v>45170</v>
      </c>
      <c r="E2304" s="300" t="s">
        <v>3345</v>
      </c>
      <c r="F2304" s="309">
        <v>127</v>
      </c>
      <c r="G2304" s="309">
        <v>126</v>
      </c>
      <c r="H2304" s="302">
        <v>85463.81</v>
      </c>
      <c r="I2304" s="302">
        <v>41184.83</v>
      </c>
      <c r="J2304" s="302">
        <v>0</v>
      </c>
      <c r="K2304" s="302">
        <v>126648.64</v>
      </c>
      <c r="L2304" s="302">
        <v>517.74</v>
      </c>
      <c r="M2304" s="302">
        <v>0</v>
      </c>
      <c r="N2304" s="302">
        <v>0</v>
      </c>
      <c r="O2304" s="302">
        <v>0</v>
      </c>
      <c r="P2304" s="302">
        <v>0</v>
      </c>
      <c r="Q2304" s="302">
        <v>0</v>
      </c>
      <c r="R2304" s="302">
        <v>126648.64</v>
      </c>
      <c r="S2304" s="302">
        <v>109300.75</v>
      </c>
      <c r="T2304" s="302">
        <v>676.59</v>
      </c>
      <c r="U2304" s="302">
        <v>0</v>
      </c>
      <c r="V2304" s="302">
        <v>0</v>
      </c>
      <c r="W2304" s="302">
        <v>0</v>
      </c>
      <c r="X2304" s="302">
        <v>0</v>
      </c>
      <c r="Y2304" s="302">
        <v>0</v>
      </c>
      <c r="Z2304" s="302">
        <v>109977.34</v>
      </c>
      <c r="AA2304" s="302">
        <v>0</v>
      </c>
      <c r="AB2304" s="302">
        <v>0</v>
      </c>
      <c r="AC2304" s="302">
        <v>0</v>
      </c>
      <c r="AD2304" s="302">
        <v>0</v>
      </c>
      <c r="AE2304" s="302">
        <v>0</v>
      </c>
      <c r="AF2304" s="302">
        <v>0</v>
      </c>
      <c r="AG2304" s="302">
        <v>0</v>
      </c>
      <c r="AH2304" s="302">
        <v>0</v>
      </c>
      <c r="AI2304" s="302">
        <v>0</v>
      </c>
      <c r="AJ2304" s="302">
        <v>0</v>
      </c>
      <c r="AK2304" s="302">
        <v>0</v>
      </c>
      <c r="AL2304" s="302">
        <v>0</v>
      </c>
      <c r="AM2304" s="302">
        <v>0</v>
      </c>
      <c r="AN2304" s="302">
        <v>0</v>
      </c>
      <c r="AO2304" s="302">
        <v>0</v>
      </c>
      <c r="AP2304" s="302">
        <v>0</v>
      </c>
      <c r="AQ2304" s="302">
        <v>0</v>
      </c>
      <c r="AR2304" s="302">
        <v>0</v>
      </c>
      <c r="AS2304" s="302">
        <v>0</v>
      </c>
      <c r="AT2304" s="295">
        <f t="shared" si="35"/>
        <v>0</v>
      </c>
      <c r="AU2304" s="302">
        <v>41702.57</v>
      </c>
      <c r="AV2304" s="302">
        <v>109977.34</v>
      </c>
      <c r="AW2304" s="303">
        <v>105</v>
      </c>
      <c r="AX2304" s="303">
        <v>300</v>
      </c>
      <c r="AY2304" s="302">
        <v>579999.99</v>
      </c>
      <c r="AZ2304" s="302">
        <v>136698.49</v>
      </c>
      <c r="BA2304" s="301">
        <v>90.000000999999997</v>
      </c>
      <c r="BB2304" s="301">
        <v>83.383347735945307</v>
      </c>
      <c r="BC2304" s="301">
        <v>9.5</v>
      </c>
      <c r="BD2304" s="301"/>
      <c r="BE2304" s="300" t="s">
        <v>4204</v>
      </c>
      <c r="BF2304" s="298"/>
      <c r="BG2304" s="300" t="s">
        <v>326</v>
      </c>
      <c r="BH2304" s="300" t="s">
        <v>239</v>
      </c>
      <c r="BI2304" s="300" t="s">
        <v>383</v>
      </c>
      <c r="BJ2304" s="300" t="s">
        <v>4205</v>
      </c>
      <c r="BK2304" s="299" t="s">
        <v>175</v>
      </c>
      <c r="BL2304" s="301">
        <v>991797.65810944</v>
      </c>
      <c r="BM2304" s="299" t="s">
        <v>309</v>
      </c>
      <c r="BN2304" s="301"/>
      <c r="BO2304" s="304">
        <v>39253</v>
      </c>
      <c r="BP2304" s="304">
        <v>48385</v>
      </c>
      <c r="BQ2304" s="297" t="s">
        <v>937</v>
      </c>
      <c r="BR2304" s="297" t="s">
        <v>4765</v>
      </c>
      <c r="BS2304" s="297">
        <v>39253</v>
      </c>
      <c r="BT2304" s="297">
        <v>48385</v>
      </c>
      <c r="BU2304" s="301">
        <v>41671.230000000003</v>
      </c>
      <c r="BV2304" s="301">
        <v>94.93</v>
      </c>
      <c r="BW2304" s="301">
        <v>0</v>
      </c>
    </row>
    <row r="2305" spans="1:75" s="289" customFormat="1" ht="18.2" customHeight="1" x14ac:dyDescent="0.15">
      <c r="A2305" s="291">
        <v>2303</v>
      </c>
      <c r="B2305" s="292" t="s">
        <v>305</v>
      </c>
      <c r="C2305" s="292" t="s">
        <v>306</v>
      </c>
      <c r="D2305" s="312">
        <v>45170</v>
      </c>
      <c r="E2305" s="293" t="s">
        <v>3346</v>
      </c>
      <c r="F2305" s="308">
        <v>171</v>
      </c>
      <c r="G2305" s="308">
        <v>170</v>
      </c>
      <c r="H2305" s="295">
        <v>83904.59</v>
      </c>
      <c r="I2305" s="295">
        <v>52950.19</v>
      </c>
      <c r="J2305" s="295">
        <v>0</v>
      </c>
      <c r="K2305" s="295">
        <v>136854.78</v>
      </c>
      <c r="L2305" s="295">
        <v>539.79999999999995</v>
      </c>
      <c r="M2305" s="295">
        <v>0</v>
      </c>
      <c r="N2305" s="295">
        <v>0</v>
      </c>
      <c r="O2305" s="295">
        <v>0</v>
      </c>
      <c r="P2305" s="295">
        <v>0</v>
      </c>
      <c r="Q2305" s="295">
        <v>0</v>
      </c>
      <c r="R2305" s="295">
        <v>136854.78</v>
      </c>
      <c r="S2305" s="295">
        <v>140988.17000000001</v>
      </c>
      <c r="T2305" s="295">
        <v>601.32000000000005</v>
      </c>
      <c r="U2305" s="295">
        <v>0</v>
      </c>
      <c r="V2305" s="295">
        <v>0</v>
      </c>
      <c r="W2305" s="295">
        <v>0</v>
      </c>
      <c r="X2305" s="295">
        <v>0</v>
      </c>
      <c r="Y2305" s="295">
        <v>0</v>
      </c>
      <c r="Z2305" s="295">
        <v>141589.49</v>
      </c>
      <c r="AA2305" s="295">
        <v>0</v>
      </c>
      <c r="AB2305" s="295">
        <v>0</v>
      </c>
      <c r="AC2305" s="295">
        <v>0</v>
      </c>
      <c r="AD2305" s="295">
        <v>0</v>
      </c>
      <c r="AE2305" s="295">
        <v>0</v>
      </c>
      <c r="AF2305" s="295">
        <v>0</v>
      </c>
      <c r="AG2305" s="295">
        <v>0</v>
      </c>
      <c r="AH2305" s="295">
        <v>0</v>
      </c>
      <c r="AI2305" s="295">
        <v>0</v>
      </c>
      <c r="AJ2305" s="295">
        <v>0</v>
      </c>
      <c r="AK2305" s="295">
        <v>0</v>
      </c>
      <c r="AL2305" s="295">
        <v>0</v>
      </c>
      <c r="AM2305" s="295">
        <v>0</v>
      </c>
      <c r="AN2305" s="295">
        <v>0</v>
      </c>
      <c r="AO2305" s="295">
        <v>0</v>
      </c>
      <c r="AP2305" s="295">
        <v>0</v>
      </c>
      <c r="AQ2305" s="295">
        <v>0</v>
      </c>
      <c r="AR2305" s="295">
        <v>0</v>
      </c>
      <c r="AS2305" s="295">
        <v>0</v>
      </c>
      <c r="AT2305" s="295">
        <f t="shared" si="35"/>
        <v>0</v>
      </c>
      <c r="AU2305" s="295">
        <v>53489.99</v>
      </c>
      <c r="AV2305" s="295">
        <v>141589.49</v>
      </c>
      <c r="AW2305" s="296">
        <v>106</v>
      </c>
      <c r="AX2305" s="296">
        <v>300</v>
      </c>
      <c r="AY2305" s="295">
        <v>585899.99</v>
      </c>
      <c r="AZ2305" s="295">
        <v>140535.71</v>
      </c>
      <c r="BA2305" s="294">
        <v>91.611198000000002</v>
      </c>
      <c r="BB2305" s="294">
        <v>89.211705322629001</v>
      </c>
      <c r="BC2305" s="294">
        <v>8.6</v>
      </c>
      <c r="BD2305" s="294"/>
      <c r="BE2305" s="293" t="s">
        <v>4204</v>
      </c>
      <c r="BF2305" s="291"/>
      <c r="BG2305" s="293" t="s">
        <v>315</v>
      </c>
      <c r="BH2305" s="293" t="s">
        <v>179</v>
      </c>
      <c r="BI2305" s="293" t="s">
        <v>862</v>
      </c>
      <c r="BJ2305" s="293" t="s">
        <v>4205</v>
      </c>
      <c r="BK2305" s="292" t="s">
        <v>175</v>
      </c>
      <c r="BL2305" s="294">
        <v>1071722.92023888</v>
      </c>
      <c r="BM2305" s="292" t="s">
        <v>309</v>
      </c>
      <c r="BN2305" s="294"/>
      <c r="BO2305" s="297">
        <v>39265</v>
      </c>
      <c r="BP2305" s="297">
        <v>48397</v>
      </c>
      <c r="BQ2305" s="297" t="s">
        <v>956</v>
      </c>
      <c r="BR2305" s="297" t="s">
        <v>4794</v>
      </c>
      <c r="BS2305" s="297">
        <v>39265</v>
      </c>
      <c r="BT2305" s="297">
        <v>48397</v>
      </c>
      <c r="BU2305" s="294">
        <v>55950.720000000001</v>
      </c>
      <c r="BV2305" s="294">
        <v>96.93</v>
      </c>
      <c r="BW2305" s="294">
        <v>0</v>
      </c>
    </row>
    <row r="2306" spans="1:75" s="289" customFormat="1" ht="18.2" customHeight="1" x14ac:dyDescent="0.15">
      <c r="A2306" s="298">
        <v>2304</v>
      </c>
      <c r="B2306" s="299" t="s">
        <v>305</v>
      </c>
      <c r="C2306" s="299" t="s">
        <v>306</v>
      </c>
      <c r="D2306" s="313">
        <v>45170</v>
      </c>
      <c r="E2306" s="300" t="s">
        <v>3347</v>
      </c>
      <c r="F2306" s="309">
        <v>174</v>
      </c>
      <c r="G2306" s="309">
        <v>173</v>
      </c>
      <c r="H2306" s="302">
        <v>54591.18</v>
      </c>
      <c r="I2306" s="302">
        <v>39444.22</v>
      </c>
      <c r="J2306" s="302">
        <v>0</v>
      </c>
      <c r="K2306" s="302">
        <v>94035.4</v>
      </c>
      <c r="L2306" s="302">
        <v>398.71</v>
      </c>
      <c r="M2306" s="302">
        <v>0</v>
      </c>
      <c r="N2306" s="302">
        <v>0</v>
      </c>
      <c r="O2306" s="302">
        <v>0</v>
      </c>
      <c r="P2306" s="302">
        <v>0</v>
      </c>
      <c r="Q2306" s="302">
        <v>0</v>
      </c>
      <c r="R2306" s="302">
        <v>94035.4</v>
      </c>
      <c r="S2306" s="302">
        <v>97176.44</v>
      </c>
      <c r="T2306" s="302">
        <v>391.24</v>
      </c>
      <c r="U2306" s="302">
        <v>0</v>
      </c>
      <c r="V2306" s="302">
        <v>0</v>
      </c>
      <c r="W2306" s="302">
        <v>0</v>
      </c>
      <c r="X2306" s="302">
        <v>0</v>
      </c>
      <c r="Y2306" s="302">
        <v>0</v>
      </c>
      <c r="Z2306" s="302">
        <v>97567.679999999993</v>
      </c>
      <c r="AA2306" s="302">
        <v>0</v>
      </c>
      <c r="AB2306" s="302">
        <v>0</v>
      </c>
      <c r="AC2306" s="302">
        <v>0</v>
      </c>
      <c r="AD2306" s="302">
        <v>0</v>
      </c>
      <c r="AE2306" s="302">
        <v>0</v>
      </c>
      <c r="AF2306" s="302">
        <v>0</v>
      </c>
      <c r="AG2306" s="302">
        <v>0</v>
      </c>
      <c r="AH2306" s="302">
        <v>0</v>
      </c>
      <c r="AI2306" s="302">
        <v>0</v>
      </c>
      <c r="AJ2306" s="302">
        <v>0</v>
      </c>
      <c r="AK2306" s="302">
        <v>0</v>
      </c>
      <c r="AL2306" s="302">
        <v>0</v>
      </c>
      <c r="AM2306" s="302">
        <v>0</v>
      </c>
      <c r="AN2306" s="302">
        <v>0</v>
      </c>
      <c r="AO2306" s="302">
        <v>0</v>
      </c>
      <c r="AP2306" s="302">
        <v>0</v>
      </c>
      <c r="AQ2306" s="302">
        <v>0</v>
      </c>
      <c r="AR2306" s="302">
        <v>0</v>
      </c>
      <c r="AS2306" s="302">
        <v>0</v>
      </c>
      <c r="AT2306" s="295">
        <f t="shared" si="35"/>
        <v>0</v>
      </c>
      <c r="AU2306" s="302">
        <v>39842.93</v>
      </c>
      <c r="AV2306" s="302">
        <v>97567.679999999993</v>
      </c>
      <c r="AW2306" s="303">
        <v>105</v>
      </c>
      <c r="AX2306" s="303">
        <v>300</v>
      </c>
      <c r="AY2306" s="302">
        <v>390999.99</v>
      </c>
      <c r="AZ2306" s="302">
        <v>97287.679999999993</v>
      </c>
      <c r="BA2306" s="301">
        <v>95.000004000000004</v>
      </c>
      <c r="BB2306" s="301">
        <v>91.824199900147704</v>
      </c>
      <c r="BC2306" s="301">
        <v>8.6</v>
      </c>
      <c r="BD2306" s="301"/>
      <c r="BE2306" s="300" t="s">
        <v>4204</v>
      </c>
      <c r="BF2306" s="298"/>
      <c r="BG2306" s="300" t="s">
        <v>320</v>
      </c>
      <c r="BH2306" s="300" t="s">
        <v>197</v>
      </c>
      <c r="BI2306" s="300" t="s">
        <v>373</v>
      </c>
      <c r="BJ2306" s="300" t="s">
        <v>4205</v>
      </c>
      <c r="BK2306" s="299" t="s">
        <v>175</v>
      </c>
      <c r="BL2306" s="301">
        <v>736400.24479839997</v>
      </c>
      <c r="BM2306" s="299" t="s">
        <v>309</v>
      </c>
      <c r="BN2306" s="301"/>
      <c r="BO2306" s="304">
        <v>39259</v>
      </c>
      <c r="BP2306" s="304">
        <v>48391</v>
      </c>
      <c r="BQ2306" s="297" t="s">
        <v>946</v>
      </c>
      <c r="BR2306" s="297" t="s">
        <v>4775</v>
      </c>
      <c r="BS2306" s="297">
        <v>39259</v>
      </c>
      <c r="BT2306" s="297">
        <v>48391</v>
      </c>
      <c r="BU2306" s="301">
        <v>39163.760000000002</v>
      </c>
      <c r="BV2306" s="301">
        <v>67.09</v>
      </c>
      <c r="BW2306" s="301">
        <v>0</v>
      </c>
    </row>
    <row r="2307" spans="1:75" s="289" customFormat="1" ht="18.2" customHeight="1" x14ac:dyDescent="0.15">
      <c r="A2307" s="291">
        <v>2305</v>
      </c>
      <c r="B2307" s="292" t="s">
        <v>305</v>
      </c>
      <c r="C2307" s="292" t="s">
        <v>306</v>
      </c>
      <c r="D2307" s="312">
        <v>45170</v>
      </c>
      <c r="E2307" s="293" t="s">
        <v>3348</v>
      </c>
      <c r="F2307" s="308">
        <v>111</v>
      </c>
      <c r="G2307" s="308">
        <v>110</v>
      </c>
      <c r="H2307" s="295">
        <v>82730.880000000005</v>
      </c>
      <c r="I2307" s="295">
        <v>39775.96</v>
      </c>
      <c r="J2307" s="295">
        <v>0</v>
      </c>
      <c r="K2307" s="295">
        <v>122506.84</v>
      </c>
      <c r="L2307" s="295">
        <v>523.9</v>
      </c>
      <c r="M2307" s="295">
        <v>0</v>
      </c>
      <c r="N2307" s="295">
        <v>0</v>
      </c>
      <c r="O2307" s="295">
        <v>0</v>
      </c>
      <c r="P2307" s="295">
        <v>0</v>
      </c>
      <c r="Q2307" s="295">
        <v>0</v>
      </c>
      <c r="R2307" s="295">
        <v>122506.84</v>
      </c>
      <c r="S2307" s="295">
        <v>83072.039999999994</v>
      </c>
      <c r="T2307" s="295">
        <v>592.9</v>
      </c>
      <c r="U2307" s="295">
        <v>0</v>
      </c>
      <c r="V2307" s="295">
        <v>0</v>
      </c>
      <c r="W2307" s="295">
        <v>0</v>
      </c>
      <c r="X2307" s="295">
        <v>0</v>
      </c>
      <c r="Y2307" s="295">
        <v>0</v>
      </c>
      <c r="Z2307" s="295">
        <v>83664.94</v>
      </c>
      <c r="AA2307" s="295">
        <v>0</v>
      </c>
      <c r="AB2307" s="295">
        <v>0</v>
      </c>
      <c r="AC2307" s="295">
        <v>0</v>
      </c>
      <c r="AD2307" s="295">
        <v>0</v>
      </c>
      <c r="AE2307" s="295">
        <v>0</v>
      </c>
      <c r="AF2307" s="295">
        <v>0</v>
      </c>
      <c r="AG2307" s="295">
        <v>0</v>
      </c>
      <c r="AH2307" s="295">
        <v>0</v>
      </c>
      <c r="AI2307" s="295">
        <v>0</v>
      </c>
      <c r="AJ2307" s="295">
        <v>0</v>
      </c>
      <c r="AK2307" s="295">
        <v>0</v>
      </c>
      <c r="AL2307" s="295">
        <v>0</v>
      </c>
      <c r="AM2307" s="295">
        <v>0</v>
      </c>
      <c r="AN2307" s="295">
        <v>0</v>
      </c>
      <c r="AO2307" s="295">
        <v>0</v>
      </c>
      <c r="AP2307" s="295">
        <v>0</v>
      </c>
      <c r="AQ2307" s="295">
        <v>0</v>
      </c>
      <c r="AR2307" s="295">
        <v>0</v>
      </c>
      <c r="AS2307" s="295">
        <v>0</v>
      </c>
      <c r="AT2307" s="295">
        <f t="shared" ref="AT2307:AT2370" si="36">AQ2307-AR2307-AS2307+AP2307+AO2307+AN2307+AL2307+AI2307+AH2307+AG2307+AF2307+AA2307+W2307+V2307+Q2307+P2307+O2307+N2307-J2307</f>
        <v>0</v>
      </c>
      <c r="AU2307" s="295">
        <v>40299.86</v>
      </c>
      <c r="AV2307" s="295">
        <v>83664.94</v>
      </c>
      <c r="AW2307" s="296">
        <v>105</v>
      </c>
      <c r="AX2307" s="296">
        <v>300</v>
      </c>
      <c r="AY2307" s="295">
        <v>633000</v>
      </c>
      <c r="AZ2307" s="295">
        <v>137540.34</v>
      </c>
      <c r="BA2307" s="294">
        <v>82.960031000000001</v>
      </c>
      <c r="BB2307" s="294">
        <v>73.892294028879405</v>
      </c>
      <c r="BC2307" s="294">
        <v>8.6</v>
      </c>
      <c r="BD2307" s="294"/>
      <c r="BE2307" s="293" t="s">
        <v>4204</v>
      </c>
      <c r="BF2307" s="291"/>
      <c r="BG2307" s="293" t="s">
        <v>315</v>
      </c>
      <c r="BH2307" s="293" t="s">
        <v>179</v>
      </c>
      <c r="BI2307" s="293" t="s">
        <v>885</v>
      </c>
      <c r="BJ2307" s="293" t="s">
        <v>4205</v>
      </c>
      <c r="BK2307" s="292" t="s">
        <v>175</v>
      </c>
      <c r="BL2307" s="294">
        <v>959362.82469664002</v>
      </c>
      <c r="BM2307" s="292" t="s">
        <v>309</v>
      </c>
      <c r="BN2307" s="294"/>
      <c r="BO2307" s="297">
        <v>39259</v>
      </c>
      <c r="BP2307" s="297">
        <v>48391</v>
      </c>
      <c r="BQ2307" s="297" t="s">
        <v>947</v>
      </c>
      <c r="BR2307" s="297" t="s">
        <v>4774</v>
      </c>
      <c r="BS2307" s="297">
        <v>39259</v>
      </c>
      <c r="BT2307" s="297">
        <v>48391</v>
      </c>
      <c r="BU2307" s="294">
        <v>36312.49</v>
      </c>
      <c r="BV2307" s="294">
        <v>94.87</v>
      </c>
      <c r="BW2307" s="294">
        <v>0</v>
      </c>
    </row>
    <row r="2308" spans="1:75" s="289" customFormat="1" ht="18.2" customHeight="1" x14ac:dyDescent="0.15">
      <c r="A2308" s="298">
        <v>2306</v>
      </c>
      <c r="B2308" s="299" t="s">
        <v>305</v>
      </c>
      <c r="C2308" s="299" t="s">
        <v>306</v>
      </c>
      <c r="D2308" s="313">
        <v>45170</v>
      </c>
      <c r="E2308" s="300" t="s">
        <v>1082</v>
      </c>
      <c r="F2308" s="309">
        <v>106</v>
      </c>
      <c r="G2308" s="309">
        <v>105</v>
      </c>
      <c r="H2308" s="302">
        <v>53677.61</v>
      </c>
      <c r="I2308" s="302">
        <v>28032.46</v>
      </c>
      <c r="J2308" s="302">
        <v>0</v>
      </c>
      <c r="K2308" s="302">
        <v>81710.070000000007</v>
      </c>
      <c r="L2308" s="302">
        <v>362.04</v>
      </c>
      <c r="M2308" s="302">
        <v>0</v>
      </c>
      <c r="N2308" s="302">
        <v>0</v>
      </c>
      <c r="O2308" s="302">
        <v>0</v>
      </c>
      <c r="P2308" s="302">
        <v>0</v>
      </c>
      <c r="Q2308" s="302">
        <v>0</v>
      </c>
      <c r="R2308" s="302">
        <v>81710.070000000007</v>
      </c>
      <c r="S2308" s="302">
        <v>44268.44</v>
      </c>
      <c r="T2308" s="302">
        <v>326.54000000000002</v>
      </c>
      <c r="U2308" s="302">
        <v>0</v>
      </c>
      <c r="V2308" s="302">
        <v>0</v>
      </c>
      <c r="W2308" s="302">
        <v>0</v>
      </c>
      <c r="X2308" s="302">
        <v>0</v>
      </c>
      <c r="Y2308" s="302">
        <v>0</v>
      </c>
      <c r="Z2308" s="302">
        <v>44594.98</v>
      </c>
      <c r="AA2308" s="302">
        <v>0</v>
      </c>
      <c r="AB2308" s="302">
        <v>0</v>
      </c>
      <c r="AC2308" s="302">
        <v>0</v>
      </c>
      <c r="AD2308" s="302">
        <v>0</v>
      </c>
      <c r="AE2308" s="302">
        <v>0</v>
      </c>
      <c r="AF2308" s="302">
        <v>0</v>
      </c>
      <c r="AG2308" s="302">
        <v>0</v>
      </c>
      <c r="AH2308" s="302">
        <v>0</v>
      </c>
      <c r="AI2308" s="302">
        <v>0</v>
      </c>
      <c r="AJ2308" s="302">
        <v>0</v>
      </c>
      <c r="AK2308" s="302">
        <v>0</v>
      </c>
      <c r="AL2308" s="302">
        <v>0</v>
      </c>
      <c r="AM2308" s="302">
        <v>0</v>
      </c>
      <c r="AN2308" s="302">
        <v>0</v>
      </c>
      <c r="AO2308" s="302">
        <v>0</v>
      </c>
      <c r="AP2308" s="302">
        <v>0</v>
      </c>
      <c r="AQ2308" s="302">
        <v>0</v>
      </c>
      <c r="AR2308" s="302">
        <v>0</v>
      </c>
      <c r="AS2308" s="302">
        <v>0</v>
      </c>
      <c r="AT2308" s="295">
        <f t="shared" si="36"/>
        <v>0</v>
      </c>
      <c r="AU2308" s="302">
        <v>28394.5</v>
      </c>
      <c r="AV2308" s="302">
        <v>44594.98</v>
      </c>
      <c r="AW2308" s="303">
        <v>105</v>
      </c>
      <c r="AX2308" s="303">
        <v>300</v>
      </c>
      <c r="AY2308" s="302">
        <v>414999.98</v>
      </c>
      <c r="AZ2308" s="302">
        <v>94841.55</v>
      </c>
      <c r="BA2308" s="301">
        <v>87.265129999999999</v>
      </c>
      <c r="BB2308" s="301">
        <v>75.182658664468306</v>
      </c>
      <c r="BC2308" s="301">
        <v>7.3</v>
      </c>
      <c r="BD2308" s="301"/>
      <c r="BE2308" s="300" t="s">
        <v>4204</v>
      </c>
      <c r="BF2308" s="298"/>
      <c r="BG2308" s="300" t="s">
        <v>315</v>
      </c>
      <c r="BH2308" s="300" t="s">
        <v>179</v>
      </c>
      <c r="BI2308" s="300" t="s">
        <v>401</v>
      </c>
      <c r="BJ2308" s="300" t="s">
        <v>4205</v>
      </c>
      <c r="BK2308" s="299" t="s">
        <v>175</v>
      </c>
      <c r="BL2308" s="301">
        <v>639879.40233672003</v>
      </c>
      <c r="BM2308" s="299" t="s">
        <v>309</v>
      </c>
      <c r="BN2308" s="301"/>
      <c r="BO2308" s="304">
        <v>39261</v>
      </c>
      <c r="BP2308" s="304">
        <v>48393</v>
      </c>
      <c r="BQ2308" s="297" t="s">
        <v>4147</v>
      </c>
      <c r="BR2308" s="297" t="s">
        <v>4788</v>
      </c>
      <c r="BS2308" s="297">
        <v>39261</v>
      </c>
      <c r="BT2308" s="297">
        <v>48393</v>
      </c>
      <c r="BU2308" s="301">
        <v>24923</v>
      </c>
      <c r="BV2308" s="301">
        <v>79.19</v>
      </c>
      <c r="BW2308" s="301">
        <v>0</v>
      </c>
    </row>
    <row r="2309" spans="1:75" s="289" customFormat="1" ht="18.2" customHeight="1" x14ac:dyDescent="0.15">
      <c r="A2309" s="291">
        <v>2307</v>
      </c>
      <c r="B2309" s="292" t="s">
        <v>305</v>
      </c>
      <c r="C2309" s="292" t="s">
        <v>306</v>
      </c>
      <c r="D2309" s="312">
        <v>45170</v>
      </c>
      <c r="E2309" s="293" t="s">
        <v>3349</v>
      </c>
      <c r="F2309" s="308">
        <v>92</v>
      </c>
      <c r="G2309" s="308">
        <v>91</v>
      </c>
      <c r="H2309" s="295">
        <v>42021.22</v>
      </c>
      <c r="I2309" s="295">
        <v>19762.39</v>
      </c>
      <c r="J2309" s="295">
        <v>0</v>
      </c>
      <c r="K2309" s="295">
        <v>61783.61</v>
      </c>
      <c r="L2309" s="295">
        <v>283.44</v>
      </c>
      <c r="M2309" s="295">
        <v>0</v>
      </c>
      <c r="N2309" s="295">
        <v>0</v>
      </c>
      <c r="O2309" s="295">
        <v>0</v>
      </c>
      <c r="P2309" s="295">
        <v>0</v>
      </c>
      <c r="Q2309" s="295">
        <v>0</v>
      </c>
      <c r="R2309" s="295">
        <v>61783.61</v>
      </c>
      <c r="S2309" s="295">
        <v>29186.66</v>
      </c>
      <c r="T2309" s="295">
        <v>255.63</v>
      </c>
      <c r="U2309" s="295">
        <v>0</v>
      </c>
      <c r="V2309" s="295">
        <v>0</v>
      </c>
      <c r="W2309" s="295">
        <v>0</v>
      </c>
      <c r="X2309" s="295">
        <v>0</v>
      </c>
      <c r="Y2309" s="295">
        <v>0</v>
      </c>
      <c r="Z2309" s="295">
        <v>29442.29</v>
      </c>
      <c r="AA2309" s="295">
        <v>0</v>
      </c>
      <c r="AB2309" s="295">
        <v>0</v>
      </c>
      <c r="AC2309" s="295">
        <v>0</v>
      </c>
      <c r="AD2309" s="295">
        <v>0</v>
      </c>
      <c r="AE2309" s="295">
        <v>0</v>
      </c>
      <c r="AF2309" s="295">
        <v>0</v>
      </c>
      <c r="AG2309" s="295">
        <v>0</v>
      </c>
      <c r="AH2309" s="295">
        <v>0</v>
      </c>
      <c r="AI2309" s="295">
        <v>0</v>
      </c>
      <c r="AJ2309" s="295">
        <v>0</v>
      </c>
      <c r="AK2309" s="295">
        <v>0</v>
      </c>
      <c r="AL2309" s="295">
        <v>0</v>
      </c>
      <c r="AM2309" s="295">
        <v>0</v>
      </c>
      <c r="AN2309" s="295">
        <v>0</v>
      </c>
      <c r="AO2309" s="295">
        <v>0</v>
      </c>
      <c r="AP2309" s="295">
        <v>0</v>
      </c>
      <c r="AQ2309" s="295">
        <v>0</v>
      </c>
      <c r="AR2309" s="295">
        <v>0</v>
      </c>
      <c r="AS2309" s="295">
        <v>0</v>
      </c>
      <c r="AT2309" s="295">
        <f t="shared" si="36"/>
        <v>0</v>
      </c>
      <c r="AU2309" s="295">
        <v>20045.830000000002</v>
      </c>
      <c r="AV2309" s="295">
        <v>29442.29</v>
      </c>
      <c r="AW2309" s="296">
        <v>105</v>
      </c>
      <c r="AX2309" s="296">
        <v>300</v>
      </c>
      <c r="AY2309" s="295">
        <v>315000</v>
      </c>
      <c r="AZ2309" s="295">
        <v>74248.34</v>
      </c>
      <c r="BA2309" s="294">
        <v>89.999994999999998</v>
      </c>
      <c r="BB2309" s="294">
        <v>74.890894410325501</v>
      </c>
      <c r="BC2309" s="294">
        <v>7.3</v>
      </c>
      <c r="BD2309" s="294"/>
      <c r="BE2309" s="293" t="s">
        <v>4204</v>
      </c>
      <c r="BF2309" s="291"/>
      <c r="BG2309" s="293" t="s">
        <v>317</v>
      </c>
      <c r="BH2309" s="293" t="s">
        <v>318</v>
      </c>
      <c r="BI2309" s="293" t="s">
        <v>886</v>
      </c>
      <c r="BJ2309" s="293" t="s">
        <v>4205</v>
      </c>
      <c r="BK2309" s="292" t="s">
        <v>175</v>
      </c>
      <c r="BL2309" s="294">
        <v>483833.38113656</v>
      </c>
      <c r="BM2309" s="292" t="s">
        <v>309</v>
      </c>
      <c r="BN2309" s="294"/>
      <c r="BO2309" s="297">
        <v>39260</v>
      </c>
      <c r="BP2309" s="297">
        <v>48392</v>
      </c>
      <c r="BQ2309" s="297" t="s">
        <v>929</v>
      </c>
      <c r="BR2309" s="297" t="s">
        <v>4777</v>
      </c>
      <c r="BS2309" s="297">
        <v>39260</v>
      </c>
      <c r="BT2309" s="297">
        <v>48392</v>
      </c>
      <c r="BU2309" s="294">
        <v>16715.79</v>
      </c>
      <c r="BV2309" s="294">
        <v>61.99</v>
      </c>
      <c r="BW2309" s="294">
        <v>0</v>
      </c>
    </row>
    <row r="2310" spans="1:75" s="289" customFormat="1" ht="18.2" customHeight="1" x14ac:dyDescent="0.15">
      <c r="A2310" s="298">
        <v>2308</v>
      </c>
      <c r="B2310" s="299" t="s">
        <v>305</v>
      </c>
      <c r="C2310" s="299" t="s">
        <v>306</v>
      </c>
      <c r="D2310" s="313">
        <v>45170</v>
      </c>
      <c r="E2310" s="300" t="s">
        <v>1103</v>
      </c>
      <c r="F2310" s="309">
        <v>158</v>
      </c>
      <c r="G2310" s="309">
        <v>157</v>
      </c>
      <c r="H2310" s="302">
        <v>55536.43</v>
      </c>
      <c r="I2310" s="302">
        <v>36814.11</v>
      </c>
      <c r="J2310" s="302">
        <v>0</v>
      </c>
      <c r="K2310" s="302">
        <v>92350.54</v>
      </c>
      <c r="L2310" s="302">
        <v>391.81</v>
      </c>
      <c r="M2310" s="302">
        <v>0</v>
      </c>
      <c r="N2310" s="302">
        <v>0</v>
      </c>
      <c r="O2310" s="302">
        <v>0</v>
      </c>
      <c r="P2310" s="302">
        <v>0</v>
      </c>
      <c r="Q2310" s="302">
        <v>0</v>
      </c>
      <c r="R2310" s="302">
        <v>92350.54</v>
      </c>
      <c r="S2310" s="302">
        <v>87187.62</v>
      </c>
      <c r="T2310" s="302">
        <v>398.01</v>
      </c>
      <c r="U2310" s="302">
        <v>0</v>
      </c>
      <c r="V2310" s="302">
        <v>0</v>
      </c>
      <c r="W2310" s="302">
        <v>0</v>
      </c>
      <c r="X2310" s="302">
        <v>0</v>
      </c>
      <c r="Y2310" s="302">
        <v>0</v>
      </c>
      <c r="Z2310" s="302">
        <v>87585.63</v>
      </c>
      <c r="AA2310" s="302">
        <v>0</v>
      </c>
      <c r="AB2310" s="302">
        <v>0</v>
      </c>
      <c r="AC2310" s="302">
        <v>0</v>
      </c>
      <c r="AD2310" s="302">
        <v>0</v>
      </c>
      <c r="AE2310" s="302">
        <v>0</v>
      </c>
      <c r="AF2310" s="302">
        <v>0</v>
      </c>
      <c r="AG2310" s="302">
        <v>0</v>
      </c>
      <c r="AH2310" s="302">
        <v>0</v>
      </c>
      <c r="AI2310" s="302">
        <v>0</v>
      </c>
      <c r="AJ2310" s="302">
        <v>0</v>
      </c>
      <c r="AK2310" s="302">
        <v>0</v>
      </c>
      <c r="AL2310" s="302">
        <v>0</v>
      </c>
      <c r="AM2310" s="302">
        <v>0</v>
      </c>
      <c r="AN2310" s="302">
        <v>0</v>
      </c>
      <c r="AO2310" s="302">
        <v>0</v>
      </c>
      <c r="AP2310" s="302">
        <v>0</v>
      </c>
      <c r="AQ2310" s="302">
        <v>0</v>
      </c>
      <c r="AR2310" s="302">
        <v>0</v>
      </c>
      <c r="AS2310" s="302">
        <v>0</v>
      </c>
      <c r="AT2310" s="295">
        <f t="shared" si="36"/>
        <v>0</v>
      </c>
      <c r="AU2310" s="302">
        <v>37205.919999999998</v>
      </c>
      <c r="AV2310" s="302">
        <v>87585.63</v>
      </c>
      <c r="AW2310" s="303">
        <v>105</v>
      </c>
      <c r="AX2310" s="303">
        <v>300</v>
      </c>
      <c r="AY2310" s="302">
        <v>390999.99</v>
      </c>
      <c r="AZ2310" s="302">
        <v>97271.679999999993</v>
      </c>
      <c r="BA2310" s="301">
        <v>95.000001999999995</v>
      </c>
      <c r="BB2310" s="301">
        <v>90.1937900599751</v>
      </c>
      <c r="BC2310" s="301">
        <v>8.6</v>
      </c>
      <c r="BD2310" s="301"/>
      <c r="BE2310" s="300" t="s">
        <v>4204</v>
      </c>
      <c r="BF2310" s="298"/>
      <c r="BG2310" s="300" t="s">
        <v>320</v>
      </c>
      <c r="BH2310" s="300" t="s">
        <v>197</v>
      </c>
      <c r="BI2310" s="300" t="s">
        <v>373</v>
      </c>
      <c r="BJ2310" s="300" t="s">
        <v>4205</v>
      </c>
      <c r="BK2310" s="299" t="s">
        <v>175</v>
      </c>
      <c r="BL2310" s="301">
        <v>723205.94439184002</v>
      </c>
      <c r="BM2310" s="299" t="s">
        <v>309</v>
      </c>
      <c r="BN2310" s="301"/>
      <c r="BO2310" s="304">
        <v>39262</v>
      </c>
      <c r="BP2310" s="304">
        <v>48394</v>
      </c>
      <c r="BQ2310" s="297" t="s">
        <v>1001</v>
      </c>
      <c r="BR2310" s="297" t="s">
        <v>4803</v>
      </c>
      <c r="BS2310" s="297">
        <v>39262</v>
      </c>
      <c r="BT2310" s="297">
        <v>48394</v>
      </c>
      <c r="BU2310" s="301">
        <v>36092.519999999997</v>
      </c>
      <c r="BV2310" s="301">
        <v>67.09</v>
      </c>
      <c r="BW2310" s="301">
        <v>0</v>
      </c>
    </row>
    <row r="2311" spans="1:75" s="289" customFormat="1" ht="18.2" customHeight="1" x14ac:dyDescent="0.15">
      <c r="A2311" s="291">
        <v>2309</v>
      </c>
      <c r="B2311" s="292" t="s">
        <v>305</v>
      </c>
      <c r="C2311" s="292" t="s">
        <v>306</v>
      </c>
      <c r="D2311" s="312">
        <v>45170</v>
      </c>
      <c r="E2311" s="293" t="s">
        <v>3350</v>
      </c>
      <c r="F2311" s="308">
        <v>122</v>
      </c>
      <c r="G2311" s="308">
        <v>121</v>
      </c>
      <c r="H2311" s="295">
        <v>57368.46</v>
      </c>
      <c r="I2311" s="295">
        <v>33069.17</v>
      </c>
      <c r="J2311" s="295">
        <v>0</v>
      </c>
      <c r="K2311" s="295">
        <v>90437.63</v>
      </c>
      <c r="L2311" s="295">
        <v>386.91</v>
      </c>
      <c r="M2311" s="295">
        <v>0</v>
      </c>
      <c r="N2311" s="295">
        <v>0</v>
      </c>
      <c r="O2311" s="295">
        <v>0</v>
      </c>
      <c r="P2311" s="295">
        <v>0</v>
      </c>
      <c r="Q2311" s="295">
        <v>0</v>
      </c>
      <c r="R2311" s="295">
        <v>90437.63</v>
      </c>
      <c r="S2311" s="295">
        <v>55851.37</v>
      </c>
      <c r="T2311" s="295">
        <v>348.99</v>
      </c>
      <c r="U2311" s="295">
        <v>0</v>
      </c>
      <c r="V2311" s="295">
        <v>0</v>
      </c>
      <c r="W2311" s="295">
        <v>0</v>
      </c>
      <c r="X2311" s="295">
        <v>0</v>
      </c>
      <c r="Y2311" s="295">
        <v>0</v>
      </c>
      <c r="Z2311" s="295">
        <v>56200.36</v>
      </c>
      <c r="AA2311" s="295">
        <v>0</v>
      </c>
      <c r="AB2311" s="295">
        <v>0</v>
      </c>
      <c r="AC2311" s="295">
        <v>0</v>
      </c>
      <c r="AD2311" s="295">
        <v>0</v>
      </c>
      <c r="AE2311" s="295">
        <v>0</v>
      </c>
      <c r="AF2311" s="295">
        <v>0</v>
      </c>
      <c r="AG2311" s="295">
        <v>0</v>
      </c>
      <c r="AH2311" s="295">
        <v>0</v>
      </c>
      <c r="AI2311" s="295">
        <v>0</v>
      </c>
      <c r="AJ2311" s="295">
        <v>0</v>
      </c>
      <c r="AK2311" s="295">
        <v>0</v>
      </c>
      <c r="AL2311" s="295">
        <v>0</v>
      </c>
      <c r="AM2311" s="295">
        <v>0</v>
      </c>
      <c r="AN2311" s="295">
        <v>0</v>
      </c>
      <c r="AO2311" s="295">
        <v>0</v>
      </c>
      <c r="AP2311" s="295">
        <v>0</v>
      </c>
      <c r="AQ2311" s="295">
        <v>0</v>
      </c>
      <c r="AR2311" s="295">
        <v>0</v>
      </c>
      <c r="AS2311" s="295">
        <v>0</v>
      </c>
      <c r="AT2311" s="295">
        <f t="shared" si="36"/>
        <v>0</v>
      </c>
      <c r="AU2311" s="295">
        <v>33456.080000000002</v>
      </c>
      <c r="AV2311" s="295">
        <v>56200.36</v>
      </c>
      <c r="AW2311" s="296">
        <v>105</v>
      </c>
      <c r="AX2311" s="296">
        <v>300</v>
      </c>
      <c r="AY2311" s="295">
        <v>458000.01</v>
      </c>
      <c r="AZ2311" s="295">
        <v>101359.78</v>
      </c>
      <c r="BA2311" s="294">
        <v>84.506546</v>
      </c>
      <c r="BB2311" s="294">
        <v>75.400437330526799</v>
      </c>
      <c r="BC2311" s="294">
        <v>7.3</v>
      </c>
      <c r="BD2311" s="294"/>
      <c r="BE2311" s="293" t="s">
        <v>4204</v>
      </c>
      <c r="BF2311" s="291"/>
      <c r="BG2311" s="293" t="s">
        <v>315</v>
      </c>
      <c r="BH2311" s="293" t="s">
        <v>192</v>
      </c>
      <c r="BI2311" s="293" t="s">
        <v>565</v>
      </c>
      <c r="BJ2311" s="293" t="s">
        <v>4205</v>
      </c>
      <c r="BK2311" s="292" t="s">
        <v>175</v>
      </c>
      <c r="BL2311" s="294">
        <v>708225.76254248002</v>
      </c>
      <c r="BM2311" s="292" t="s">
        <v>309</v>
      </c>
      <c r="BN2311" s="294"/>
      <c r="BO2311" s="297">
        <v>39261</v>
      </c>
      <c r="BP2311" s="297">
        <v>48393</v>
      </c>
      <c r="BQ2311" s="297" t="s">
        <v>4231</v>
      </c>
      <c r="BR2311" s="297" t="s">
        <v>4796</v>
      </c>
      <c r="BS2311" s="297">
        <v>39261</v>
      </c>
      <c r="BT2311" s="297">
        <v>48393</v>
      </c>
      <c r="BU2311" s="294">
        <v>30471.43</v>
      </c>
      <c r="BV2311" s="294">
        <v>84.63</v>
      </c>
      <c r="BW2311" s="294">
        <v>0</v>
      </c>
    </row>
    <row r="2312" spans="1:75" s="289" customFormat="1" ht="18.2" customHeight="1" x14ac:dyDescent="0.15">
      <c r="A2312" s="298">
        <v>2310</v>
      </c>
      <c r="B2312" s="299" t="s">
        <v>305</v>
      </c>
      <c r="C2312" s="299" t="s">
        <v>306</v>
      </c>
      <c r="D2312" s="313">
        <v>45170</v>
      </c>
      <c r="E2312" s="300" t="s">
        <v>3351</v>
      </c>
      <c r="F2312" s="309">
        <v>158</v>
      </c>
      <c r="G2312" s="309">
        <v>157</v>
      </c>
      <c r="H2312" s="302">
        <v>35207.33</v>
      </c>
      <c r="I2312" s="302">
        <v>57174.97</v>
      </c>
      <c r="J2312" s="302">
        <v>0</v>
      </c>
      <c r="K2312" s="302">
        <v>92382.3</v>
      </c>
      <c r="L2312" s="302">
        <v>637.48</v>
      </c>
      <c r="M2312" s="302">
        <v>0</v>
      </c>
      <c r="N2312" s="302">
        <v>0</v>
      </c>
      <c r="O2312" s="302">
        <v>0</v>
      </c>
      <c r="P2312" s="302">
        <v>0</v>
      </c>
      <c r="Q2312" s="302">
        <v>0</v>
      </c>
      <c r="R2312" s="302">
        <v>92382.3</v>
      </c>
      <c r="S2312" s="302">
        <v>86285.36</v>
      </c>
      <c r="T2312" s="302">
        <v>278.72000000000003</v>
      </c>
      <c r="U2312" s="302">
        <v>0</v>
      </c>
      <c r="V2312" s="302">
        <v>0</v>
      </c>
      <c r="W2312" s="302">
        <v>0</v>
      </c>
      <c r="X2312" s="302">
        <v>0</v>
      </c>
      <c r="Y2312" s="302">
        <v>0</v>
      </c>
      <c r="Z2312" s="302">
        <v>86564.08</v>
      </c>
      <c r="AA2312" s="302">
        <v>0</v>
      </c>
      <c r="AB2312" s="302">
        <v>0</v>
      </c>
      <c r="AC2312" s="302">
        <v>0</v>
      </c>
      <c r="AD2312" s="302">
        <v>0</v>
      </c>
      <c r="AE2312" s="302">
        <v>0</v>
      </c>
      <c r="AF2312" s="302">
        <v>0</v>
      </c>
      <c r="AG2312" s="302">
        <v>0</v>
      </c>
      <c r="AH2312" s="302">
        <v>0</v>
      </c>
      <c r="AI2312" s="302">
        <v>0</v>
      </c>
      <c r="AJ2312" s="302">
        <v>0</v>
      </c>
      <c r="AK2312" s="302">
        <v>0</v>
      </c>
      <c r="AL2312" s="302">
        <v>0</v>
      </c>
      <c r="AM2312" s="302">
        <v>0</v>
      </c>
      <c r="AN2312" s="302">
        <v>0</v>
      </c>
      <c r="AO2312" s="302">
        <v>0</v>
      </c>
      <c r="AP2312" s="302">
        <v>0</v>
      </c>
      <c r="AQ2312" s="302">
        <v>0</v>
      </c>
      <c r="AR2312" s="302">
        <v>0</v>
      </c>
      <c r="AS2312" s="302">
        <v>0</v>
      </c>
      <c r="AT2312" s="295">
        <f t="shared" si="36"/>
        <v>0</v>
      </c>
      <c r="AU2312" s="302">
        <v>57812.45</v>
      </c>
      <c r="AV2312" s="302">
        <v>86564.08</v>
      </c>
      <c r="AW2312" s="303">
        <v>45</v>
      </c>
      <c r="AX2312" s="303">
        <v>240</v>
      </c>
      <c r="AY2312" s="302">
        <v>417000</v>
      </c>
      <c r="AZ2312" s="302">
        <v>98290.66</v>
      </c>
      <c r="BA2312" s="301">
        <v>89.999994999999998</v>
      </c>
      <c r="BB2312" s="301">
        <v>84.589996018833304</v>
      </c>
      <c r="BC2312" s="301">
        <v>9.5</v>
      </c>
      <c r="BD2312" s="301"/>
      <c r="BE2312" s="300" t="s">
        <v>4204</v>
      </c>
      <c r="BF2312" s="298"/>
      <c r="BG2312" s="300" t="s">
        <v>324</v>
      </c>
      <c r="BH2312" s="300" t="s">
        <v>235</v>
      </c>
      <c r="BI2312" s="300" t="s">
        <v>793</v>
      </c>
      <c r="BJ2312" s="300" t="s">
        <v>4205</v>
      </c>
      <c r="BK2312" s="299" t="s">
        <v>175</v>
      </c>
      <c r="BL2312" s="301">
        <v>723454.66000080004</v>
      </c>
      <c r="BM2312" s="299" t="s">
        <v>309</v>
      </c>
      <c r="BN2312" s="301"/>
      <c r="BO2312" s="304">
        <v>39260</v>
      </c>
      <c r="BP2312" s="304">
        <v>46565</v>
      </c>
      <c r="BQ2312" s="297" t="s">
        <v>929</v>
      </c>
      <c r="BR2312" s="297" t="s">
        <v>4777</v>
      </c>
      <c r="BS2312" s="297">
        <v>39260</v>
      </c>
      <c r="BT2312" s="297">
        <v>46565</v>
      </c>
      <c r="BU2312" s="301">
        <v>35963.57</v>
      </c>
      <c r="BV2312" s="301">
        <v>65.06</v>
      </c>
      <c r="BW2312" s="301">
        <v>0</v>
      </c>
    </row>
    <row r="2313" spans="1:75" s="289" customFormat="1" ht="18.2" customHeight="1" x14ac:dyDescent="0.15">
      <c r="A2313" s="291">
        <v>2311</v>
      </c>
      <c r="B2313" s="292" t="s">
        <v>305</v>
      </c>
      <c r="C2313" s="292" t="s">
        <v>306</v>
      </c>
      <c r="D2313" s="312">
        <v>45170</v>
      </c>
      <c r="E2313" s="293" t="s">
        <v>3352</v>
      </c>
      <c r="F2313" s="308">
        <v>127</v>
      </c>
      <c r="G2313" s="308">
        <v>126</v>
      </c>
      <c r="H2313" s="295">
        <v>36933.15</v>
      </c>
      <c r="I2313" s="295">
        <v>51845.08</v>
      </c>
      <c r="J2313" s="295">
        <v>0</v>
      </c>
      <c r="K2313" s="295">
        <v>88778.23</v>
      </c>
      <c r="L2313" s="295">
        <v>651.75</v>
      </c>
      <c r="M2313" s="295">
        <v>0</v>
      </c>
      <c r="N2313" s="295">
        <v>0</v>
      </c>
      <c r="O2313" s="295">
        <v>0</v>
      </c>
      <c r="P2313" s="295">
        <v>0</v>
      </c>
      <c r="Q2313" s="295">
        <v>0</v>
      </c>
      <c r="R2313" s="295">
        <v>88778.23</v>
      </c>
      <c r="S2313" s="295">
        <v>67116.56</v>
      </c>
      <c r="T2313" s="295">
        <v>292.39</v>
      </c>
      <c r="U2313" s="295">
        <v>0</v>
      </c>
      <c r="V2313" s="295">
        <v>0</v>
      </c>
      <c r="W2313" s="295">
        <v>0</v>
      </c>
      <c r="X2313" s="295">
        <v>0</v>
      </c>
      <c r="Y2313" s="295">
        <v>0</v>
      </c>
      <c r="Z2313" s="295">
        <v>67408.95</v>
      </c>
      <c r="AA2313" s="295">
        <v>0</v>
      </c>
      <c r="AB2313" s="295">
        <v>0</v>
      </c>
      <c r="AC2313" s="295">
        <v>0</v>
      </c>
      <c r="AD2313" s="295">
        <v>0</v>
      </c>
      <c r="AE2313" s="295">
        <v>0</v>
      </c>
      <c r="AF2313" s="295">
        <v>0</v>
      </c>
      <c r="AG2313" s="295">
        <v>0</v>
      </c>
      <c r="AH2313" s="295">
        <v>0</v>
      </c>
      <c r="AI2313" s="295">
        <v>0</v>
      </c>
      <c r="AJ2313" s="295">
        <v>0</v>
      </c>
      <c r="AK2313" s="295">
        <v>0</v>
      </c>
      <c r="AL2313" s="295">
        <v>0</v>
      </c>
      <c r="AM2313" s="295">
        <v>0</v>
      </c>
      <c r="AN2313" s="295">
        <v>0</v>
      </c>
      <c r="AO2313" s="295">
        <v>0</v>
      </c>
      <c r="AP2313" s="295">
        <v>0</v>
      </c>
      <c r="AQ2313" s="295">
        <v>0</v>
      </c>
      <c r="AR2313" s="295">
        <v>0</v>
      </c>
      <c r="AS2313" s="295">
        <v>0</v>
      </c>
      <c r="AT2313" s="295">
        <f t="shared" si="36"/>
        <v>0</v>
      </c>
      <c r="AU2313" s="295">
        <v>52496.83</v>
      </c>
      <c r="AV2313" s="295">
        <v>67408.95</v>
      </c>
      <c r="AW2313" s="296">
        <v>46</v>
      </c>
      <c r="AX2313" s="296">
        <v>240</v>
      </c>
      <c r="AY2313" s="295">
        <v>430000.02</v>
      </c>
      <c r="AZ2313" s="295">
        <v>101288.19</v>
      </c>
      <c r="BA2313" s="294">
        <v>89.999994999999998</v>
      </c>
      <c r="BB2313" s="294">
        <v>78.884223877520697</v>
      </c>
      <c r="BC2313" s="294">
        <v>9.5</v>
      </c>
      <c r="BD2313" s="294"/>
      <c r="BE2313" s="293" t="s">
        <v>4204</v>
      </c>
      <c r="BF2313" s="291"/>
      <c r="BG2313" s="293" t="s">
        <v>320</v>
      </c>
      <c r="BH2313" s="293" t="s">
        <v>181</v>
      </c>
      <c r="BI2313" s="293" t="s">
        <v>462</v>
      </c>
      <c r="BJ2313" s="293" t="s">
        <v>4205</v>
      </c>
      <c r="BK2313" s="292" t="s">
        <v>175</v>
      </c>
      <c r="BL2313" s="294">
        <v>695230.84184007999</v>
      </c>
      <c r="BM2313" s="292" t="s">
        <v>309</v>
      </c>
      <c r="BN2313" s="294"/>
      <c r="BO2313" s="297">
        <v>39272</v>
      </c>
      <c r="BP2313" s="297">
        <v>46577</v>
      </c>
      <c r="BQ2313" s="297" t="s">
        <v>956</v>
      </c>
      <c r="BR2313" s="297" t="s">
        <v>4794</v>
      </c>
      <c r="BS2313" s="297">
        <v>39272</v>
      </c>
      <c r="BT2313" s="297">
        <v>46577</v>
      </c>
      <c r="BU2313" s="294">
        <v>29979.43</v>
      </c>
      <c r="BV2313" s="294">
        <v>67.05</v>
      </c>
      <c r="BW2313" s="294">
        <v>0</v>
      </c>
    </row>
    <row r="2314" spans="1:75" s="289" customFormat="1" ht="18.2" customHeight="1" x14ac:dyDescent="0.15">
      <c r="A2314" s="298">
        <v>2312</v>
      </c>
      <c r="B2314" s="299" t="s">
        <v>305</v>
      </c>
      <c r="C2314" s="299" t="s">
        <v>306</v>
      </c>
      <c r="D2314" s="313">
        <v>45170</v>
      </c>
      <c r="E2314" s="300" t="s">
        <v>3353</v>
      </c>
      <c r="F2314" s="309">
        <v>161</v>
      </c>
      <c r="G2314" s="309">
        <v>160</v>
      </c>
      <c r="H2314" s="302">
        <v>60626.16</v>
      </c>
      <c r="I2314" s="302">
        <v>41745.74</v>
      </c>
      <c r="J2314" s="302">
        <v>0</v>
      </c>
      <c r="K2314" s="302">
        <v>102371.9</v>
      </c>
      <c r="L2314" s="302">
        <v>408.9</v>
      </c>
      <c r="M2314" s="302">
        <v>0</v>
      </c>
      <c r="N2314" s="302">
        <v>0</v>
      </c>
      <c r="O2314" s="302">
        <v>0</v>
      </c>
      <c r="P2314" s="302">
        <v>0</v>
      </c>
      <c r="Q2314" s="302">
        <v>0</v>
      </c>
      <c r="R2314" s="302">
        <v>102371.9</v>
      </c>
      <c r="S2314" s="302">
        <v>82687.850000000006</v>
      </c>
      <c r="T2314" s="302">
        <v>368.81</v>
      </c>
      <c r="U2314" s="302">
        <v>0</v>
      </c>
      <c r="V2314" s="302">
        <v>0</v>
      </c>
      <c r="W2314" s="302">
        <v>0</v>
      </c>
      <c r="X2314" s="302">
        <v>0</v>
      </c>
      <c r="Y2314" s="302">
        <v>0</v>
      </c>
      <c r="Z2314" s="302">
        <v>83056.66</v>
      </c>
      <c r="AA2314" s="302">
        <v>0</v>
      </c>
      <c r="AB2314" s="302">
        <v>0</v>
      </c>
      <c r="AC2314" s="302">
        <v>0</v>
      </c>
      <c r="AD2314" s="302">
        <v>0</v>
      </c>
      <c r="AE2314" s="302">
        <v>0</v>
      </c>
      <c r="AF2314" s="302">
        <v>0</v>
      </c>
      <c r="AG2314" s="302">
        <v>0</v>
      </c>
      <c r="AH2314" s="302">
        <v>0</v>
      </c>
      <c r="AI2314" s="302">
        <v>0</v>
      </c>
      <c r="AJ2314" s="302">
        <v>0</v>
      </c>
      <c r="AK2314" s="302">
        <v>0</v>
      </c>
      <c r="AL2314" s="302">
        <v>0</v>
      </c>
      <c r="AM2314" s="302">
        <v>0</v>
      </c>
      <c r="AN2314" s="302">
        <v>0</v>
      </c>
      <c r="AO2314" s="302">
        <v>0</v>
      </c>
      <c r="AP2314" s="302">
        <v>0</v>
      </c>
      <c r="AQ2314" s="302">
        <v>0</v>
      </c>
      <c r="AR2314" s="302">
        <v>0</v>
      </c>
      <c r="AS2314" s="302">
        <v>0</v>
      </c>
      <c r="AT2314" s="295">
        <f t="shared" si="36"/>
        <v>0</v>
      </c>
      <c r="AU2314" s="302">
        <v>42154.64</v>
      </c>
      <c r="AV2314" s="302">
        <v>83056.66</v>
      </c>
      <c r="AW2314" s="303">
        <v>105</v>
      </c>
      <c r="AX2314" s="303">
        <v>300</v>
      </c>
      <c r="AY2314" s="302">
        <v>455999.99</v>
      </c>
      <c r="AZ2314" s="302">
        <v>107118</v>
      </c>
      <c r="BA2314" s="301">
        <v>89.703951000000004</v>
      </c>
      <c r="BB2314" s="301">
        <v>85.729418971385797</v>
      </c>
      <c r="BC2314" s="301">
        <v>7.3</v>
      </c>
      <c r="BD2314" s="301"/>
      <c r="BE2314" s="300" t="s">
        <v>4204</v>
      </c>
      <c r="BF2314" s="298"/>
      <c r="BG2314" s="300" t="s">
        <v>315</v>
      </c>
      <c r="BH2314" s="300" t="s">
        <v>179</v>
      </c>
      <c r="BI2314" s="300" t="s">
        <v>401</v>
      </c>
      <c r="BJ2314" s="300" t="s">
        <v>4205</v>
      </c>
      <c r="BK2314" s="299" t="s">
        <v>175</v>
      </c>
      <c r="BL2314" s="301">
        <v>801684.17660240002</v>
      </c>
      <c r="BM2314" s="299" t="s">
        <v>309</v>
      </c>
      <c r="BN2314" s="301"/>
      <c r="BO2314" s="304">
        <v>39262</v>
      </c>
      <c r="BP2314" s="304">
        <v>48394</v>
      </c>
      <c r="BQ2314" s="297" t="s">
        <v>962</v>
      </c>
      <c r="BR2314" s="297" t="s">
        <v>4767</v>
      </c>
      <c r="BS2314" s="297">
        <v>39262</v>
      </c>
      <c r="BT2314" s="297">
        <v>48394</v>
      </c>
      <c r="BU2314" s="301">
        <v>42666.01</v>
      </c>
      <c r="BV2314" s="301">
        <v>89.44</v>
      </c>
      <c r="BW2314" s="301">
        <v>0</v>
      </c>
    </row>
    <row r="2315" spans="1:75" s="289" customFormat="1" ht="18.2" customHeight="1" x14ac:dyDescent="0.15">
      <c r="A2315" s="291">
        <v>2313</v>
      </c>
      <c r="B2315" s="292" t="s">
        <v>305</v>
      </c>
      <c r="C2315" s="292" t="s">
        <v>306</v>
      </c>
      <c r="D2315" s="312">
        <v>45170</v>
      </c>
      <c r="E2315" s="293" t="s">
        <v>3354</v>
      </c>
      <c r="F2315" s="308">
        <v>170</v>
      </c>
      <c r="G2315" s="308">
        <v>169</v>
      </c>
      <c r="H2315" s="295">
        <v>26861.61</v>
      </c>
      <c r="I2315" s="295">
        <v>108482.77</v>
      </c>
      <c r="J2315" s="295">
        <v>0</v>
      </c>
      <c r="K2315" s="295">
        <v>135344.38</v>
      </c>
      <c r="L2315" s="295">
        <v>1166.53</v>
      </c>
      <c r="M2315" s="295">
        <v>0</v>
      </c>
      <c r="N2315" s="295">
        <v>0</v>
      </c>
      <c r="O2315" s="295">
        <v>0</v>
      </c>
      <c r="P2315" s="295">
        <v>0</v>
      </c>
      <c r="Q2315" s="295">
        <v>0</v>
      </c>
      <c r="R2315" s="295">
        <v>135344.38</v>
      </c>
      <c r="S2315" s="295">
        <v>123660.88</v>
      </c>
      <c r="T2315" s="295">
        <v>212.65</v>
      </c>
      <c r="U2315" s="295">
        <v>0</v>
      </c>
      <c r="V2315" s="295">
        <v>0</v>
      </c>
      <c r="W2315" s="295">
        <v>0</v>
      </c>
      <c r="X2315" s="295">
        <v>0</v>
      </c>
      <c r="Y2315" s="295">
        <v>0</v>
      </c>
      <c r="Z2315" s="295">
        <v>123873.53</v>
      </c>
      <c r="AA2315" s="295">
        <v>0</v>
      </c>
      <c r="AB2315" s="295">
        <v>0</v>
      </c>
      <c r="AC2315" s="295">
        <v>0</v>
      </c>
      <c r="AD2315" s="295">
        <v>0</v>
      </c>
      <c r="AE2315" s="295">
        <v>0</v>
      </c>
      <c r="AF2315" s="295">
        <v>0</v>
      </c>
      <c r="AG2315" s="295">
        <v>0</v>
      </c>
      <c r="AH2315" s="295">
        <v>0</v>
      </c>
      <c r="AI2315" s="295">
        <v>0</v>
      </c>
      <c r="AJ2315" s="295">
        <v>0</v>
      </c>
      <c r="AK2315" s="295">
        <v>0</v>
      </c>
      <c r="AL2315" s="295">
        <v>0</v>
      </c>
      <c r="AM2315" s="295">
        <v>0</v>
      </c>
      <c r="AN2315" s="295">
        <v>0</v>
      </c>
      <c r="AO2315" s="295">
        <v>0</v>
      </c>
      <c r="AP2315" s="295">
        <v>0</v>
      </c>
      <c r="AQ2315" s="295">
        <v>0</v>
      </c>
      <c r="AR2315" s="295">
        <v>0</v>
      </c>
      <c r="AS2315" s="295">
        <v>0</v>
      </c>
      <c r="AT2315" s="295">
        <f t="shared" si="36"/>
        <v>0</v>
      </c>
      <c r="AU2315" s="295">
        <v>109649.3</v>
      </c>
      <c r="AV2315" s="295">
        <v>123873.53</v>
      </c>
      <c r="AW2315" s="296">
        <v>46</v>
      </c>
      <c r="AX2315" s="296">
        <v>240</v>
      </c>
      <c r="AY2315" s="295">
        <v>628000</v>
      </c>
      <c r="AZ2315" s="295">
        <v>147960.32000000001</v>
      </c>
      <c r="BA2315" s="294">
        <v>89.999998000000005</v>
      </c>
      <c r="BB2315" s="294">
        <v>82.326085326871706</v>
      </c>
      <c r="BC2315" s="294">
        <v>9.5</v>
      </c>
      <c r="BD2315" s="294"/>
      <c r="BE2315" s="293" t="s">
        <v>4204</v>
      </c>
      <c r="BF2315" s="291"/>
      <c r="BG2315" s="293" t="s">
        <v>320</v>
      </c>
      <c r="BH2315" s="293" t="s">
        <v>197</v>
      </c>
      <c r="BI2315" s="293" t="s">
        <v>373</v>
      </c>
      <c r="BJ2315" s="293" t="s">
        <v>4205</v>
      </c>
      <c r="BK2315" s="292" t="s">
        <v>175</v>
      </c>
      <c r="BL2315" s="294">
        <v>1059894.8328404799</v>
      </c>
      <c r="BM2315" s="292" t="s">
        <v>309</v>
      </c>
      <c r="BN2315" s="294"/>
      <c r="BO2315" s="297">
        <v>39268</v>
      </c>
      <c r="BP2315" s="297">
        <v>46573</v>
      </c>
      <c r="BQ2315" s="297" t="s">
        <v>958</v>
      </c>
      <c r="BR2315" s="297" t="s">
        <v>4792</v>
      </c>
      <c r="BS2315" s="297">
        <v>39268</v>
      </c>
      <c r="BT2315" s="297">
        <v>46573</v>
      </c>
      <c r="BU2315" s="294">
        <v>57863.72</v>
      </c>
      <c r="BV2315" s="294">
        <v>97.95</v>
      </c>
      <c r="BW2315" s="294">
        <v>0</v>
      </c>
    </row>
    <row r="2316" spans="1:75" s="289" customFormat="1" ht="18.2" customHeight="1" x14ac:dyDescent="0.15">
      <c r="A2316" s="298">
        <v>2314</v>
      </c>
      <c r="B2316" s="299" t="s">
        <v>305</v>
      </c>
      <c r="C2316" s="299" t="s">
        <v>306</v>
      </c>
      <c r="D2316" s="313">
        <v>45170</v>
      </c>
      <c r="E2316" s="300" t="s">
        <v>3355</v>
      </c>
      <c r="F2316" s="309">
        <v>142</v>
      </c>
      <c r="G2316" s="309">
        <v>141</v>
      </c>
      <c r="H2316" s="302">
        <v>12937.36</v>
      </c>
      <c r="I2316" s="302">
        <v>22432.01</v>
      </c>
      <c r="J2316" s="302">
        <v>0</v>
      </c>
      <c r="K2316" s="302">
        <v>35369.370000000003</v>
      </c>
      <c r="L2316" s="302">
        <v>269.76</v>
      </c>
      <c r="M2316" s="302">
        <v>0</v>
      </c>
      <c r="N2316" s="302">
        <v>0</v>
      </c>
      <c r="O2316" s="302">
        <v>0</v>
      </c>
      <c r="P2316" s="302">
        <v>0</v>
      </c>
      <c r="Q2316" s="302">
        <v>0</v>
      </c>
      <c r="R2316" s="302">
        <v>35369.370000000003</v>
      </c>
      <c r="S2316" s="302">
        <v>30653.23</v>
      </c>
      <c r="T2316" s="302">
        <v>106.73</v>
      </c>
      <c r="U2316" s="302">
        <v>0</v>
      </c>
      <c r="V2316" s="302">
        <v>0</v>
      </c>
      <c r="W2316" s="302">
        <v>0</v>
      </c>
      <c r="X2316" s="302">
        <v>0</v>
      </c>
      <c r="Y2316" s="302">
        <v>0</v>
      </c>
      <c r="Z2316" s="302">
        <v>30759.96</v>
      </c>
      <c r="AA2316" s="302">
        <v>0</v>
      </c>
      <c r="AB2316" s="302">
        <v>0</v>
      </c>
      <c r="AC2316" s="302">
        <v>0</v>
      </c>
      <c r="AD2316" s="302">
        <v>0</v>
      </c>
      <c r="AE2316" s="302">
        <v>0</v>
      </c>
      <c r="AF2316" s="302">
        <v>0</v>
      </c>
      <c r="AG2316" s="302">
        <v>0</v>
      </c>
      <c r="AH2316" s="302">
        <v>0</v>
      </c>
      <c r="AI2316" s="302">
        <v>0</v>
      </c>
      <c r="AJ2316" s="302">
        <v>0</v>
      </c>
      <c r="AK2316" s="302">
        <v>0</v>
      </c>
      <c r="AL2316" s="302">
        <v>0</v>
      </c>
      <c r="AM2316" s="302">
        <v>0</v>
      </c>
      <c r="AN2316" s="302">
        <v>0</v>
      </c>
      <c r="AO2316" s="302">
        <v>0</v>
      </c>
      <c r="AP2316" s="302">
        <v>0</v>
      </c>
      <c r="AQ2316" s="302">
        <v>0</v>
      </c>
      <c r="AR2316" s="302">
        <v>0</v>
      </c>
      <c r="AS2316" s="302">
        <v>0</v>
      </c>
      <c r="AT2316" s="295">
        <f t="shared" si="36"/>
        <v>0</v>
      </c>
      <c r="AU2316" s="302">
        <v>22701.77</v>
      </c>
      <c r="AV2316" s="302">
        <v>30759.96</v>
      </c>
      <c r="AW2316" s="303">
        <v>45</v>
      </c>
      <c r="AX2316" s="303">
        <v>240</v>
      </c>
      <c r="AY2316" s="302">
        <v>381000</v>
      </c>
      <c r="AZ2316" s="302">
        <v>39282.68</v>
      </c>
      <c r="BA2316" s="301">
        <v>39.370081999999996</v>
      </c>
      <c r="BB2316" s="301">
        <v>35.4480650808025</v>
      </c>
      <c r="BC2316" s="301">
        <v>9.9</v>
      </c>
      <c r="BD2316" s="301"/>
      <c r="BE2316" s="300" t="s">
        <v>4204</v>
      </c>
      <c r="BF2316" s="298"/>
      <c r="BG2316" s="300" t="s">
        <v>315</v>
      </c>
      <c r="BH2316" s="300" t="s">
        <v>192</v>
      </c>
      <c r="BI2316" s="300" t="s">
        <v>565</v>
      </c>
      <c r="BJ2316" s="300" t="s">
        <v>4205</v>
      </c>
      <c r="BK2316" s="299" t="s">
        <v>175</v>
      </c>
      <c r="BL2316" s="301">
        <v>276980.93192951998</v>
      </c>
      <c r="BM2316" s="299" t="s">
        <v>309</v>
      </c>
      <c r="BN2316" s="301"/>
      <c r="BO2316" s="304">
        <v>39261</v>
      </c>
      <c r="BP2316" s="304">
        <v>46566</v>
      </c>
      <c r="BQ2316" s="297" t="s">
        <v>936</v>
      </c>
      <c r="BR2316" s="297" t="s">
        <v>4769</v>
      </c>
      <c r="BS2316" s="297">
        <v>39261</v>
      </c>
      <c r="BT2316" s="297">
        <v>46566</v>
      </c>
      <c r="BU2316" s="301">
        <v>19254.98</v>
      </c>
      <c r="BV2316" s="301">
        <v>59.82</v>
      </c>
      <c r="BW2316" s="301">
        <v>0</v>
      </c>
    </row>
    <row r="2317" spans="1:75" s="289" customFormat="1" ht="18.2" customHeight="1" x14ac:dyDescent="0.15">
      <c r="A2317" s="291">
        <v>2315</v>
      </c>
      <c r="B2317" s="292" t="s">
        <v>305</v>
      </c>
      <c r="C2317" s="292" t="s">
        <v>306</v>
      </c>
      <c r="D2317" s="312">
        <v>45170</v>
      </c>
      <c r="E2317" s="293" t="s">
        <v>3356</v>
      </c>
      <c r="F2317" s="308">
        <v>141</v>
      </c>
      <c r="G2317" s="308">
        <v>140</v>
      </c>
      <c r="H2317" s="295">
        <v>81036.210000000006</v>
      </c>
      <c r="I2317" s="295">
        <v>51407.18</v>
      </c>
      <c r="J2317" s="295">
        <v>0</v>
      </c>
      <c r="K2317" s="295">
        <v>132443.39000000001</v>
      </c>
      <c r="L2317" s="295">
        <v>546.54</v>
      </c>
      <c r="M2317" s="295">
        <v>0</v>
      </c>
      <c r="N2317" s="295">
        <v>0</v>
      </c>
      <c r="O2317" s="295">
        <v>0</v>
      </c>
      <c r="P2317" s="295">
        <v>0</v>
      </c>
      <c r="Q2317" s="295">
        <v>0</v>
      </c>
      <c r="R2317" s="295">
        <v>132443.39000000001</v>
      </c>
      <c r="S2317" s="295">
        <v>93865.06</v>
      </c>
      <c r="T2317" s="295">
        <v>492.97</v>
      </c>
      <c r="U2317" s="295">
        <v>0</v>
      </c>
      <c r="V2317" s="295">
        <v>0</v>
      </c>
      <c r="W2317" s="295">
        <v>0</v>
      </c>
      <c r="X2317" s="295">
        <v>0</v>
      </c>
      <c r="Y2317" s="295">
        <v>0</v>
      </c>
      <c r="Z2317" s="295">
        <v>94358.03</v>
      </c>
      <c r="AA2317" s="295">
        <v>0</v>
      </c>
      <c r="AB2317" s="295">
        <v>0</v>
      </c>
      <c r="AC2317" s="295">
        <v>0</v>
      </c>
      <c r="AD2317" s="295">
        <v>0</v>
      </c>
      <c r="AE2317" s="295">
        <v>0</v>
      </c>
      <c r="AF2317" s="295">
        <v>0</v>
      </c>
      <c r="AG2317" s="295">
        <v>0</v>
      </c>
      <c r="AH2317" s="295">
        <v>0</v>
      </c>
      <c r="AI2317" s="295">
        <v>0</v>
      </c>
      <c r="AJ2317" s="295">
        <v>0</v>
      </c>
      <c r="AK2317" s="295">
        <v>0</v>
      </c>
      <c r="AL2317" s="295">
        <v>0</v>
      </c>
      <c r="AM2317" s="295">
        <v>0</v>
      </c>
      <c r="AN2317" s="295">
        <v>0</v>
      </c>
      <c r="AO2317" s="295">
        <v>0</v>
      </c>
      <c r="AP2317" s="295">
        <v>0</v>
      </c>
      <c r="AQ2317" s="295">
        <v>0</v>
      </c>
      <c r="AR2317" s="295">
        <v>0</v>
      </c>
      <c r="AS2317" s="295">
        <v>0</v>
      </c>
      <c r="AT2317" s="295">
        <f t="shared" si="36"/>
        <v>0</v>
      </c>
      <c r="AU2317" s="295">
        <v>51953.72</v>
      </c>
      <c r="AV2317" s="295">
        <v>94358.03</v>
      </c>
      <c r="AW2317" s="296">
        <v>105</v>
      </c>
      <c r="AX2317" s="296">
        <v>300</v>
      </c>
      <c r="AY2317" s="295">
        <v>609999.99</v>
      </c>
      <c r="AZ2317" s="295">
        <v>143177.51999999999</v>
      </c>
      <c r="BA2317" s="294">
        <v>89.631146999999999</v>
      </c>
      <c r="BB2317" s="294">
        <v>82.911430218014203</v>
      </c>
      <c r="BC2317" s="294">
        <v>7.3</v>
      </c>
      <c r="BD2317" s="294"/>
      <c r="BE2317" s="293" t="s">
        <v>4204</v>
      </c>
      <c r="BF2317" s="291"/>
      <c r="BG2317" s="293" t="s">
        <v>315</v>
      </c>
      <c r="BH2317" s="293" t="s">
        <v>179</v>
      </c>
      <c r="BI2317" s="293" t="s">
        <v>401</v>
      </c>
      <c r="BJ2317" s="293" t="s">
        <v>4205</v>
      </c>
      <c r="BK2317" s="292" t="s">
        <v>175</v>
      </c>
      <c r="BL2317" s="294">
        <v>1037176.90165544</v>
      </c>
      <c r="BM2317" s="292" t="s">
        <v>309</v>
      </c>
      <c r="BN2317" s="294"/>
      <c r="BO2317" s="297">
        <v>39262</v>
      </c>
      <c r="BP2317" s="297">
        <v>48394</v>
      </c>
      <c r="BQ2317" s="297" t="s">
        <v>936</v>
      </c>
      <c r="BR2317" s="297" t="s">
        <v>4769</v>
      </c>
      <c r="BS2317" s="297">
        <v>39262</v>
      </c>
      <c r="BT2317" s="297">
        <v>48394</v>
      </c>
      <c r="BU2317" s="294">
        <v>49604.98</v>
      </c>
      <c r="BV2317" s="294">
        <v>119.54</v>
      </c>
      <c r="BW2317" s="294">
        <v>0</v>
      </c>
    </row>
    <row r="2318" spans="1:75" s="289" customFormat="1" ht="18.2" customHeight="1" x14ac:dyDescent="0.15">
      <c r="A2318" s="298">
        <v>2316</v>
      </c>
      <c r="B2318" s="299" t="s">
        <v>305</v>
      </c>
      <c r="C2318" s="299" t="s">
        <v>306</v>
      </c>
      <c r="D2318" s="313">
        <v>45170</v>
      </c>
      <c r="E2318" s="300" t="s">
        <v>3357</v>
      </c>
      <c r="F2318" s="309">
        <v>37</v>
      </c>
      <c r="G2318" s="309">
        <v>36</v>
      </c>
      <c r="H2318" s="302">
        <v>46613.49</v>
      </c>
      <c r="I2318" s="302">
        <v>16438.62</v>
      </c>
      <c r="J2318" s="302">
        <v>0</v>
      </c>
      <c r="K2318" s="302">
        <v>63052.11</v>
      </c>
      <c r="L2318" s="302">
        <v>511.37</v>
      </c>
      <c r="M2318" s="302">
        <v>0</v>
      </c>
      <c r="N2318" s="302">
        <v>0</v>
      </c>
      <c r="O2318" s="302">
        <v>0</v>
      </c>
      <c r="P2318" s="302">
        <v>0</v>
      </c>
      <c r="Q2318" s="302">
        <v>0</v>
      </c>
      <c r="R2318" s="302">
        <v>63052.11</v>
      </c>
      <c r="S2318" s="302">
        <v>11745.69</v>
      </c>
      <c r="T2318" s="302">
        <v>283.57</v>
      </c>
      <c r="U2318" s="302">
        <v>0</v>
      </c>
      <c r="V2318" s="302">
        <v>0</v>
      </c>
      <c r="W2318" s="302">
        <v>0</v>
      </c>
      <c r="X2318" s="302">
        <v>0</v>
      </c>
      <c r="Y2318" s="302">
        <v>0</v>
      </c>
      <c r="Z2318" s="302">
        <v>12029.26</v>
      </c>
      <c r="AA2318" s="302">
        <v>0</v>
      </c>
      <c r="AB2318" s="302">
        <v>0</v>
      </c>
      <c r="AC2318" s="302">
        <v>0</v>
      </c>
      <c r="AD2318" s="302">
        <v>0</v>
      </c>
      <c r="AE2318" s="302">
        <v>0</v>
      </c>
      <c r="AF2318" s="302">
        <v>0</v>
      </c>
      <c r="AG2318" s="302">
        <v>0</v>
      </c>
      <c r="AH2318" s="302">
        <v>0</v>
      </c>
      <c r="AI2318" s="302">
        <v>0</v>
      </c>
      <c r="AJ2318" s="302">
        <v>0</v>
      </c>
      <c r="AK2318" s="302">
        <v>0</v>
      </c>
      <c r="AL2318" s="302">
        <v>0</v>
      </c>
      <c r="AM2318" s="302">
        <v>0</v>
      </c>
      <c r="AN2318" s="302">
        <v>0</v>
      </c>
      <c r="AO2318" s="302">
        <v>0</v>
      </c>
      <c r="AP2318" s="302">
        <v>0</v>
      </c>
      <c r="AQ2318" s="302">
        <v>0</v>
      </c>
      <c r="AR2318" s="302">
        <v>0</v>
      </c>
      <c r="AS2318" s="302">
        <v>0</v>
      </c>
      <c r="AT2318" s="295">
        <f t="shared" si="36"/>
        <v>0</v>
      </c>
      <c r="AU2318" s="302">
        <v>16949.990000000002</v>
      </c>
      <c r="AV2318" s="302">
        <v>12029.26</v>
      </c>
      <c r="AW2318" s="303">
        <v>105</v>
      </c>
      <c r="AX2318" s="303">
        <v>300</v>
      </c>
      <c r="AY2318" s="302">
        <v>443000</v>
      </c>
      <c r="AZ2318" s="302">
        <v>109490.95</v>
      </c>
      <c r="BA2318" s="301">
        <v>94.376676000000003</v>
      </c>
      <c r="BB2318" s="301">
        <v>54.348314235892197</v>
      </c>
      <c r="BC2318" s="301">
        <v>7.3</v>
      </c>
      <c r="BD2318" s="301"/>
      <c r="BE2318" s="300" t="s">
        <v>4204</v>
      </c>
      <c r="BF2318" s="298"/>
      <c r="BG2318" s="300" t="s">
        <v>315</v>
      </c>
      <c r="BH2318" s="300" t="s">
        <v>179</v>
      </c>
      <c r="BI2318" s="300" t="s">
        <v>401</v>
      </c>
      <c r="BJ2318" s="300" t="s">
        <v>4205</v>
      </c>
      <c r="BK2318" s="299" t="s">
        <v>175</v>
      </c>
      <c r="BL2318" s="301">
        <v>493767.12641256</v>
      </c>
      <c r="BM2318" s="299" t="s">
        <v>309</v>
      </c>
      <c r="BN2318" s="301"/>
      <c r="BO2318" s="304">
        <v>39261</v>
      </c>
      <c r="BP2318" s="304">
        <v>48393</v>
      </c>
      <c r="BQ2318" s="297" t="s">
        <v>4231</v>
      </c>
      <c r="BR2318" s="297" t="s">
        <v>4796</v>
      </c>
      <c r="BS2318" s="297">
        <v>39261</v>
      </c>
      <c r="BT2318" s="297">
        <v>48393</v>
      </c>
      <c r="BU2318" s="301">
        <v>9722.16</v>
      </c>
      <c r="BV2318" s="301">
        <v>91.42</v>
      </c>
      <c r="BW2318" s="301">
        <v>0</v>
      </c>
    </row>
    <row r="2319" spans="1:75" s="289" customFormat="1" ht="18.2" customHeight="1" x14ac:dyDescent="0.15">
      <c r="A2319" s="291">
        <v>2317</v>
      </c>
      <c r="B2319" s="292" t="s">
        <v>305</v>
      </c>
      <c r="C2319" s="292" t="s">
        <v>306</v>
      </c>
      <c r="D2319" s="312">
        <v>45170</v>
      </c>
      <c r="E2319" s="293" t="s">
        <v>3358</v>
      </c>
      <c r="F2319" s="308">
        <v>165</v>
      </c>
      <c r="G2319" s="308">
        <v>164</v>
      </c>
      <c r="H2319" s="295">
        <v>56281.599999999999</v>
      </c>
      <c r="I2319" s="295">
        <v>31254.639999999999</v>
      </c>
      <c r="J2319" s="295">
        <v>0</v>
      </c>
      <c r="K2319" s="295">
        <v>87536.24</v>
      </c>
      <c r="L2319" s="295">
        <v>341</v>
      </c>
      <c r="M2319" s="295">
        <v>0</v>
      </c>
      <c r="N2319" s="295">
        <v>0</v>
      </c>
      <c r="O2319" s="295">
        <v>0</v>
      </c>
      <c r="P2319" s="295">
        <v>0</v>
      </c>
      <c r="Q2319" s="295">
        <v>0</v>
      </c>
      <c r="R2319" s="295">
        <v>87536.24</v>
      </c>
      <c r="S2319" s="295">
        <v>97741.19</v>
      </c>
      <c r="T2319" s="295">
        <v>445.56</v>
      </c>
      <c r="U2319" s="295">
        <v>0</v>
      </c>
      <c r="V2319" s="295">
        <v>0</v>
      </c>
      <c r="W2319" s="295">
        <v>0</v>
      </c>
      <c r="X2319" s="295">
        <v>0</v>
      </c>
      <c r="Y2319" s="295">
        <v>0</v>
      </c>
      <c r="Z2319" s="295">
        <v>98186.75</v>
      </c>
      <c r="AA2319" s="295">
        <v>0</v>
      </c>
      <c r="AB2319" s="295">
        <v>0</v>
      </c>
      <c r="AC2319" s="295">
        <v>0</v>
      </c>
      <c r="AD2319" s="295">
        <v>0</v>
      </c>
      <c r="AE2319" s="295">
        <v>0</v>
      </c>
      <c r="AF2319" s="295">
        <v>0</v>
      </c>
      <c r="AG2319" s="295">
        <v>0</v>
      </c>
      <c r="AH2319" s="295">
        <v>0</v>
      </c>
      <c r="AI2319" s="295">
        <v>0</v>
      </c>
      <c r="AJ2319" s="295">
        <v>0</v>
      </c>
      <c r="AK2319" s="295">
        <v>0</v>
      </c>
      <c r="AL2319" s="295">
        <v>0</v>
      </c>
      <c r="AM2319" s="295">
        <v>0</v>
      </c>
      <c r="AN2319" s="295">
        <v>0</v>
      </c>
      <c r="AO2319" s="295">
        <v>0</v>
      </c>
      <c r="AP2319" s="295">
        <v>0</v>
      </c>
      <c r="AQ2319" s="295">
        <v>0</v>
      </c>
      <c r="AR2319" s="295">
        <v>0</v>
      </c>
      <c r="AS2319" s="295">
        <v>0</v>
      </c>
      <c r="AT2319" s="295">
        <f t="shared" si="36"/>
        <v>0</v>
      </c>
      <c r="AU2319" s="295">
        <v>31595.64</v>
      </c>
      <c r="AV2319" s="295">
        <v>98186.75</v>
      </c>
      <c r="AW2319" s="296">
        <v>105</v>
      </c>
      <c r="AX2319" s="296">
        <v>300</v>
      </c>
      <c r="AY2319" s="295">
        <v>382000</v>
      </c>
      <c r="AZ2319" s="295">
        <v>90026.02</v>
      </c>
      <c r="BA2319" s="294">
        <v>90.000000999999997</v>
      </c>
      <c r="BB2319" s="294">
        <v>87.510940587357297</v>
      </c>
      <c r="BC2319" s="294">
        <v>9.5</v>
      </c>
      <c r="BD2319" s="294"/>
      <c r="BE2319" s="293" t="s">
        <v>4204</v>
      </c>
      <c r="BF2319" s="291"/>
      <c r="BG2319" s="293" t="s">
        <v>312</v>
      </c>
      <c r="BH2319" s="293" t="s">
        <v>226</v>
      </c>
      <c r="BI2319" s="293" t="s">
        <v>347</v>
      </c>
      <c r="BJ2319" s="293" t="s">
        <v>4205</v>
      </c>
      <c r="BK2319" s="292" t="s">
        <v>175</v>
      </c>
      <c r="BL2319" s="294">
        <v>685504.69891904003</v>
      </c>
      <c r="BM2319" s="292" t="s">
        <v>309</v>
      </c>
      <c r="BN2319" s="294"/>
      <c r="BO2319" s="297">
        <v>39263</v>
      </c>
      <c r="BP2319" s="297">
        <v>48395</v>
      </c>
      <c r="BQ2319" s="297" t="s">
        <v>931</v>
      </c>
      <c r="BR2319" s="297" t="s">
        <v>4779</v>
      </c>
      <c r="BS2319" s="297">
        <v>39263</v>
      </c>
      <c r="BT2319" s="297">
        <v>48395</v>
      </c>
      <c r="BU2319" s="294">
        <v>35572.69</v>
      </c>
      <c r="BV2319" s="294">
        <v>62.52</v>
      </c>
      <c r="BW2319" s="294">
        <v>0</v>
      </c>
    </row>
    <row r="2320" spans="1:75" s="289" customFormat="1" ht="18.2" customHeight="1" x14ac:dyDescent="0.15">
      <c r="A2320" s="298">
        <v>2318</v>
      </c>
      <c r="B2320" s="299" t="s">
        <v>305</v>
      </c>
      <c r="C2320" s="299" t="s">
        <v>306</v>
      </c>
      <c r="D2320" s="313">
        <v>45170</v>
      </c>
      <c r="E2320" s="300" t="s">
        <v>3359</v>
      </c>
      <c r="F2320" s="309">
        <v>146</v>
      </c>
      <c r="G2320" s="309">
        <v>145</v>
      </c>
      <c r="H2320" s="302">
        <v>47220.91</v>
      </c>
      <c r="I2320" s="302">
        <v>30624.92</v>
      </c>
      <c r="J2320" s="302">
        <v>0</v>
      </c>
      <c r="K2320" s="302">
        <v>77845.83</v>
      </c>
      <c r="L2320" s="302">
        <v>318.48</v>
      </c>
      <c r="M2320" s="302">
        <v>0</v>
      </c>
      <c r="N2320" s="302">
        <v>0</v>
      </c>
      <c r="O2320" s="302">
        <v>0</v>
      </c>
      <c r="P2320" s="302">
        <v>0</v>
      </c>
      <c r="Q2320" s="302">
        <v>0</v>
      </c>
      <c r="R2320" s="302">
        <v>77845.83</v>
      </c>
      <c r="S2320" s="302">
        <v>57207.37</v>
      </c>
      <c r="T2320" s="302">
        <v>287.26</v>
      </c>
      <c r="U2320" s="302">
        <v>0</v>
      </c>
      <c r="V2320" s="302">
        <v>0</v>
      </c>
      <c r="W2320" s="302">
        <v>0</v>
      </c>
      <c r="X2320" s="302">
        <v>0</v>
      </c>
      <c r="Y2320" s="302">
        <v>0</v>
      </c>
      <c r="Z2320" s="302">
        <v>57494.63</v>
      </c>
      <c r="AA2320" s="302">
        <v>0</v>
      </c>
      <c r="AB2320" s="302">
        <v>0</v>
      </c>
      <c r="AC2320" s="302">
        <v>0</v>
      </c>
      <c r="AD2320" s="302">
        <v>0</v>
      </c>
      <c r="AE2320" s="302">
        <v>0</v>
      </c>
      <c r="AF2320" s="302">
        <v>0</v>
      </c>
      <c r="AG2320" s="302">
        <v>0</v>
      </c>
      <c r="AH2320" s="302">
        <v>0</v>
      </c>
      <c r="AI2320" s="302">
        <v>0</v>
      </c>
      <c r="AJ2320" s="302">
        <v>0</v>
      </c>
      <c r="AK2320" s="302">
        <v>0</v>
      </c>
      <c r="AL2320" s="302">
        <v>0</v>
      </c>
      <c r="AM2320" s="302">
        <v>0</v>
      </c>
      <c r="AN2320" s="302">
        <v>0</v>
      </c>
      <c r="AO2320" s="302">
        <v>0</v>
      </c>
      <c r="AP2320" s="302">
        <v>0</v>
      </c>
      <c r="AQ2320" s="302">
        <v>0</v>
      </c>
      <c r="AR2320" s="302">
        <v>0</v>
      </c>
      <c r="AS2320" s="302">
        <v>0</v>
      </c>
      <c r="AT2320" s="295">
        <f t="shared" si="36"/>
        <v>0</v>
      </c>
      <c r="AU2320" s="302">
        <v>30943.4</v>
      </c>
      <c r="AV2320" s="302">
        <v>57494.63</v>
      </c>
      <c r="AW2320" s="303">
        <v>105</v>
      </c>
      <c r="AX2320" s="303">
        <v>300</v>
      </c>
      <c r="AY2320" s="302">
        <v>376000.01</v>
      </c>
      <c r="AZ2320" s="302">
        <v>83431.839999999997</v>
      </c>
      <c r="BA2320" s="301">
        <v>84.734041000000005</v>
      </c>
      <c r="BB2320" s="301">
        <v>79.060844767405698</v>
      </c>
      <c r="BC2320" s="301">
        <v>7.3</v>
      </c>
      <c r="BD2320" s="301"/>
      <c r="BE2320" s="300" t="s">
        <v>4204</v>
      </c>
      <c r="BF2320" s="298"/>
      <c r="BG2320" s="300" t="s">
        <v>315</v>
      </c>
      <c r="BH2320" s="300" t="s">
        <v>192</v>
      </c>
      <c r="BI2320" s="300" t="s">
        <v>565</v>
      </c>
      <c r="BJ2320" s="300" t="s">
        <v>4205</v>
      </c>
      <c r="BK2320" s="299" t="s">
        <v>175</v>
      </c>
      <c r="BL2320" s="301">
        <v>609618.16792967997</v>
      </c>
      <c r="BM2320" s="299" t="s">
        <v>309</v>
      </c>
      <c r="BN2320" s="301"/>
      <c r="BO2320" s="304">
        <v>39262</v>
      </c>
      <c r="BP2320" s="304">
        <v>48394</v>
      </c>
      <c r="BQ2320" s="297" t="s">
        <v>941</v>
      </c>
      <c r="BR2320" s="297" t="s">
        <v>4791</v>
      </c>
      <c r="BS2320" s="297">
        <v>39262</v>
      </c>
      <c r="BT2320" s="297">
        <v>48394</v>
      </c>
      <c r="BU2320" s="301">
        <v>30260.67</v>
      </c>
      <c r="BV2320" s="301">
        <v>69.66</v>
      </c>
      <c r="BW2320" s="301">
        <v>0</v>
      </c>
    </row>
    <row r="2321" spans="1:75" s="289" customFormat="1" ht="18.2" customHeight="1" x14ac:dyDescent="0.15">
      <c r="A2321" s="291">
        <v>2319</v>
      </c>
      <c r="B2321" s="292" t="s">
        <v>305</v>
      </c>
      <c r="C2321" s="292" t="s">
        <v>306</v>
      </c>
      <c r="D2321" s="312">
        <v>45170</v>
      </c>
      <c r="E2321" s="293" t="s">
        <v>3360</v>
      </c>
      <c r="F2321" s="308">
        <v>124</v>
      </c>
      <c r="G2321" s="308">
        <v>123</v>
      </c>
      <c r="H2321" s="295">
        <v>50326.13</v>
      </c>
      <c r="I2321" s="295">
        <v>25989.98</v>
      </c>
      <c r="J2321" s="295">
        <v>0</v>
      </c>
      <c r="K2321" s="295">
        <v>76316.11</v>
      </c>
      <c r="L2321" s="295">
        <v>318.64999999999998</v>
      </c>
      <c r="M2321" s="295">
        <v>0</v>
      </c>
      <c r="N2321" s="295">
        <v>0</v>
      </c>
      <c r="O2321" s="295">
        <v>0</v>
      </c>
      <c r="P2321" s="295">
        <v>0</v>
      </c>
      <c r="Q2321" s="295">
        <v>0</v>
      </c>
      <c r="R2321" s="295">
        <v>76316.11</v>
      </c>
      <c r="S2321" s="295">
        <v>57566.38</v>
      </c>
      <c r="T2321" s="295">
        <v>360.67</v>
      </c>
      <c r="U2321" s="295">
        <v>0</v>
      </c>
      <c r="V2321" s="295">
        <v>0</v>
      </c>
      <c r="W2321" s="295">
        <v>0</v>
      </c>
      <c r="X2321" s="295">
        <v>0</v>
      </c>
      <c r="Y2321" s="295">
        <v>0</v>
      </c>
      <c r="Z2321" s="295">
        <v>57927.05</v>
      </c>
      <c r="AA2321" s="295">
        <v>0</v>
      </c>
      <c r="AB2321" s="295">
        <v>0</v>
      </c>
      <c r="AC2321" s="295">
        <v>0</v>
      </c>
      <c r="AD2321" s="295">
        <v>0</v>
      </c>
      <c r="AE2321" s="295">
        <v>0</v>
      </c>
      <c r="AF2321" s="295">
        <v>0</v>
      </c>
      <c r="AG2321" s="295">
        <v>0</v>
      </c>
      <c r="AH2321" s="295">
        <v>0</v>
      </c>
      <c r="AI2321" s="295">
        <v>0</v>
      </c>
      <c r="AJ2321" s="295">
        <v>0</v>
      </c>
      <c r="AK2321" s="295">
        <v>0</v>
      </c>
      <c r="AL2321" s="295">
        <v>0</v>
      </c>
      <c r="AM2321" s="295">
        <v>0</v>
      </c>
      <c r="AN2321" s="295">
        <v>0</v>
      </c>
      <c r="AO2321" s="295">
        <v>0</v>
      </c>
      <c r="AP2321" s="295">
        <v>0</v>
      </c>
      <c r="AQ2321" s="295">
        <v>0</v>
      </c>
      <c r="AR2321" s="295">
        <v>0</v>
      </c>
      <c r="AS2321" s="295">
        <v>0</v>
      </c>
      <c r="AT2321" s="295">
        <f t="shared" si="36"/>
        <v>0</v>
      </c>
      <c r="AU2321" s="295">
        <v>26308.63</v>
      </c>
      <c r="AV2321" s="295">
        <v>57927.05</v>
      </c>
      <c r="AW2321" s="296">
        <v>105</v>
      </c>
      <c r="AX2321" s="296">
        <v>300</v>
      </c>
      <c r="AY2321" s="295">
        <v>354999.99</v>
      </c>
      <c r="AZ2321" s="295">
        <v>83662.92</v>
      </c>
      <c r="BA2321" s="294">
        <v>90</v>
      </c>
      <c r="BB2321" s="294">
        <v>82.096703055547195</v>
      </c>
      <c r="BC2321" s="294">
        <v>8.6</v>
      </c>
      <c r="BD2321" s="294"/>
      <c r="BE2321" s="293" t="s">
        <v>4204</v>
      </c>
      <c r="BF2321" s="291"/>
      <c r="BG2321" s="293" t="s">
        <v>324</v>
      </c>
      <c r="BH2321" s="293" t="s">
        <v>235</v>
      </c>
      <c r="BI2321" s="293" t="s">
        <v>887</v>
      </c>
      <c r="BJ2321" s="293" t="s">
        <v>4205</v>
      </c>
      <c r="BK2321" s="292" t="s">
        <v>175</v>
      </c>
      <c r="BL2321" s="294">
        <v>597638.78375655995</v>
      </c>
      <c r="BM2321" s="292" t="s">
        <v>309</v>
      </c>
      <c r="BN2321" s="294"/>
      <c r="BO2321" s="297">
        <v>39263</v>
      </c>
      <c r="BP2321" s="297">
        <v>48395</v>
      </c>
      <c r="BQ2321" s="297" t="s">
        <v>929</v>
      </c>
      <c r="BR2321" s="297" t="s">
        <v>4777</v>
      </c>
      <c r="BS2321" s="297">
        <v>39263</v>
      </c>
      <c r="BT2321" s="297">
        <v>48395</v>
      </c>
      <c r="BU2321" s="294">
        <v>24530.74</v>
      </c>
      <c r="BV2321" s="294">
        <v>57.71</v>
      </c>
      <c r="BW2321" s="294">
        <v>0</v>
      </c>
    </row>
    <row r="2322" spans="1:75" s="289" customFormat="1" ht="18.2" customHeight="1" x14ac:dyDescent="0.15">
      <c r="A2322" s="298">
        <v>2320</v>
      </c>
      <c r="B2322" s="299" t="s">
        <v>305</v>
      </c>
      <c r="C2322" s="299" t="s">
        <v>306</v>
      </c>
      <c r="D2322" s="313">
        <v>45170</v>
      </c>
      <c r="E2322" s="300" t="s">
        <v>3361</v>
      </c>
      <c r="F2322" s="309">
        <v>0</v>
      </c>
      <c r="G2322" s="309">
        <v>0</v>
      </c>
      <c r="H2322" s="302">
        <v>28572.86</v>
      </c>
      <c r="I2322" s="302">
        <v>0</v>
      </c>
      <c r="J2322" s="302">
        <v>0</v>
      </c>
      <c r="K2322" s="302">
        <v>28572.86</v>
      </c>
      <c r="L2322" s="302">
        <v>526.58000000000004</v>
      </c>
      <c r="M2322" s="302">
        <v>0</v>
      </c>
      <c r="N2322" s="302">
        <v>0</v>
      </c>
      <c r="O2322" s="302">
        <v>526.58000000000004</v>
      </c>
      <c r="P2322" s="302">
        <v>0</v>
      </c>
      <c r="Q2322" s="302">
        <v>0</v>
      </c>
      <c r="R2322" s="302">
        <v>28046.28</v>
      </c>
      <c r="S2322" s="302">
        <v>0</v>
      </c>
      <c r="T2322" s="302">
        <v>204.77</v>
      </c>
      <c r="U2322" s="302">
        <v>0</v>
      </c>
      <c r="V2322" s="302">
        <v>0</v>
      </c>
      <c r="W2322" s="302">
        <v>204.77</v>
      </c>
      <c r="X2322" s="302">
        <v>0</v>
      </c>
      <c r="Y2322" s="302">
        <v>0</v>
      </c>
      <c r="Z2322" s="302">
        <v>0</v>
      </c>
      <c r="AA2322" s="302">
        <v>54.37</v>
      </c>
      <c r="AB2322" s="302">
        <v>0</v>
      </c>
      <c r="AC2322" s="302">
        <v>0</v>
      </c>
      <c r="AD2322" s="302">
        <v>0</v>
      </c>
      <c r="AE2322" s="302">
        <v>0</v>
      </c>
      <c r="AF2322" s="302">
        <v>-38.96</v>
      </c>
      <c r="AG2322" s="302">
        <v>34.18</v>
      </c>
      <c r="AH2322" s="302">
        <v>103.27</v>
      </c>
      <c r="AI2322" s="302">
        <v>0</v>
      </c>
      <c r="AJ2322" s="302">
        <v>0</v>
      </c>
      <c r="AK2322" s="302">
        <v>0</v>
      </c>
      <c r="AL2322" s="302">
        <v>0</v>
      </c>
      <c r="AM2322" s="302">
        <v>0</v>
      </c>
      <c r="AN2322" s="302">
        <v>0</v>
      </c>
      <c r="AO2322" s="302">
        <v>0</v>
      </c>
      <c r="AP2322" s="302">
        <v>23.93</v>
      </c>
      <c r="AQ2322" s="302">
        <v>0</v>
      </c>
      <c r="AR2322" s="302">
        <v>52.58</v>
      </c>
      <c r="AS2322" s="302">
        <v>0</v>
      </c>
      <c r="AT2322" s="295">
        <f t="shared" si="36"/>
        <v>855.56000000000006</v>
      </c>
      <c r="AU2322" s="302">
        <v>0</v>
      </c>
      <c r="AV2322" s="302">
        <v>0</v>
      </c>
      <c r="AW2322" s="303">
        <v>45</v>
      </c>
      <c r="AX2322" s="303">
        <v>240</v>
      </c>
      <c r="AY2322" s="302">
        <v>354999.99</v>
      </c>
      <c r="AZ2322" s="302">
        <v>83662.92</v>
      </c>
      <c r="BA2322" s="301">
        <v>90</v>
      </c>
      <c r="BB2322" s="301">
        <v>30.170656247714</v>
      </c>
      <c r="BC2322" s="301">
        <v>8.6</v>
      </c>
      <c r="BD2322" s="301"/>
      <c r="BE2322" s="300" t="s">
        <v>4204</v>
      </c>
      <c r="BF2322" s="298"/>
      <c r="BG2322" s="300" t="s">
        <v>324</v>
      </c>
      <c r="BH2322" s="300" t="s">
        <v>235</v>
      </c>
      <c r="BI2322" s="300" t="s">
        <v>887</v>
      </c>
      <c r="BJ2322" s="300" t="s">
        <v>103</v>
      </c>
      <c r="BK2322" s="299" t="s">
        <v>175</v>
      </c>
      <c r="BL2322" s="301">
        <v>219633.11112287999</v>
      </c>
      <c r="BM2322" s="299" t="s">
        <v>309</v>
      </c>
      <c r="BN2322" s="301"/>
      <c r="BO2322" s="304">
        <v>39263</v>
      </c>
      <c r="BP2322" s="304">
        <v>46568</v>
      </c>
      <c r="BQ2322" s="297" t="s">
        <v>4757</v>
      </c>
      <c r="BR2322" s="297" t="s">
        <v>4764</v>
      </c>
      <c r="BS2322" s="297">
        <v>39263</v>
      </c>
      <c r="BT2322" s="297">
        <v>46568</v>
      </c>
      <c r="BU2322" s="301">
        <v>0</v>
      </c>
      <c r="BV2322" s="301">
        <v>54.37</v>
      </c>
      <c r="BW2322" s="301">
        <v>0</v>
      </c>
    </row>
    <row r="2323" spans="1:75" s="289" customFormat="1" ht="18.2" customHeight="1" x14ac:dyDescent="0.15">
      <c r="A2323" s="291">
        <v>2321</v>
      </c>
      <c r="B2323" s="292" t="s">
        <v>305</v>
      </c>
      <c r="C2323" s="292" t="s">
        <v>306</v>
      </c>
      <c r="D2323" s="312">
        <v>45170</v>
      </c>
      <c r="E2323" s="293" t="s">
        <v>3362</v>
      </c>
      <c r="F2323" s="308">
        <v>0</v>
      </c>
      <c r="G2323" s="308">
        <v>0</v>
      </c>
      <c r="H2323" s="295">
        <v>45302.65</v>
      </c>
      <c r="I2323" s="295">
        <v>0</v>
      </c>
      <c r="J2323" s="295">
        <v>0</v>
      </c>
      <c r="K2323" s="295">
        <v>45302.65</v>
      </c>
      <c r="L2323" s="295">
        <v>301.70999999999998</v>
      </c>
      <c r="M2323" s="295">
        <v>0</v>
      </c>
      <c r="N2323" s="295">
        <v>0</v>
      </c>
      <c r="O2323" s="295">
        <v>301.70999999999998</v>
      </c>
      <c r="P2323" s="295">
        <v>0</v>
      </c>
      <c r="Q2323" s="295">
        <v>0</v>
      </c>
      <c r="R2323" s="295">
        <v>45000.94</v>
      </c>
      <c r="S2323" s="295">
        <v>0</v>
      </c>
      <c r="T2323" s="295">
        <v>275.58999999999997</v>
      </c>
      <c r="U2323" s="295">
        <v>0</v>
      </c>
      <c r="V2323" s="295">
        <v>0</v>
      </c>
      <c r="W2323" s="295">
        <v>275.58999999999997</v>
      </c>
      <c r="X2323" s="295">
        <v>0</v>
      </c>
      <c r="Y2323" s="295">
        <v>0</v>
      </c>
      <c r="Z2323" s="295">
        <v>0</v>
      </c>
      <c r="AA2323" s="295">
        <v>66.39</v>
      </c>
      <c r="AB2323" s="295">
        <v>0</v>
      </c>
      <c r="AC2323" s="295">
        <v>0</v>
      </c>
      <c r="AD2323" s="295">
        <v>0</v>
      </c>
      <c r="AE2323" s="295">
        <v>0</v>
      </c>
      <c r="AF2323" s="295">
        <v>-37.369999999999997</v>
      </c>
      <c r="AG2323" s="295">
        <v>32.18</v>
      </c>
      <c r="AH2323" s="295">
        <v>99.28</v>
      </c>
      <c r="AI2323" s="295">
        <v>0</v>
      </c>
      <c r="AJ2323" s="295">
        <v>0</v>
      </c>
      <c r="AK2323" s="295">
        <v>0</v>
      </c>
      <c r="AL2323" s="295">
        <v>0</v>
      </c>
      <c r="AM2323" s="295">
        <v>0</v>
      </c>
      <c r="AN2323" s="295">
        <v>0</v>
      </c>
      <c r="AO2323" s="295">
        <v>0</v>
      </c>
      <c r="AP2323" s="295">
        <v>86.86</v>
      </c>
      <c r="AQ2323" s="295">
        <v>0</v>
      </c>
      <c r="AR2323" s="295">
        <v>58.46</v>
      </c>
      <c r="AS2323" s="295">
        <v>0</v>
      </c>
      <c r="AT2323" s="295">
        <f t="shared" si="36"/>
        <v>766.18</v>
      </c>
      <c r="AU2323" s="295">
        <v>0</v>
      </c>
      <c r="AV2323" s="295">
        <v>0</v>
      </c>
      <c r="AW2323" s="296">
        <v>106</v>
      </c>
      <c r="AX2323" s="296">
        <v>300</v>
      </c>
      <c r="AY2323" s="295">
        <v>366999.99</v>
      </c>
      <c r="AZ2323" s="295">
        <v>79513.83</v>
      </c>
      <c r="BA2323" s="294">
        <v>82.753401999999994</v>
      </c>
      <c r="BB2323" s="294">
        <v>46.834379355111899</v>
      </c>
      <c r="BC2323" s="294">
        <v>7.3</v>
      </c>
      <c r="BD2323" s="294"/>
      <c r="BE2323" s="293" t="s">
        <v>4204</v>
      </c>
      <c r="BF2323" s="291"/>
      <c r="BG2323" s="293" t="s">
        <v>315</v>
      </c>
      <c r="BH2323" s="293" t="s">
        <v>183</v>
      </c>
      <c r="BI2323" s="293" t="s">
        <v>518</v>
      </c>
      <c r="BJ2323" s="293" t="s">
        <v>103</v>
      </c>
      <c r="BK2323" s="292" t="s">
        <v>175</v>
      </c>
      <c r="BL2323" s="294">
        <v>352406.68123023998</v>
      </c>
      <c r="BM2323" s="292" t="s">
        <v>309</v>
      </c>
      <c r="BN2323" s="294"/>
      <c r="BO2323" s="297">
        <v>39266</v>
      </c>
      <c r="BP2323" s="297">
        <v>48398</v>
      </c>
      <c r="BQ2323" s="297" t="s">
        <v>4757</v>
      </c>
      <c r="BR2323" s="297" t="s">
        <v>4764</v>
      </c>
      <c r="BS2323" s="297">
        <v>39266</v>
      </c>
      <c r="BT2323" s="297">
        <v>48398</v>
      </c>
      <c r="BU2323" s="294">
        <v>0</v>
      </c>
      <c r="BV2323" s="294">
        <v>66.39</v>
      </c>
      <c r="BW2323" s="294">
        <v>0</v>
      </c>
    </row>
    <row r="2324" spans="1:75" s="289" customFormat="1" ht="18.2" customHeight="1" x14ac:dyDescent="0.15">
      <c r="A2324" s="298">
        <v>2322</v>
      </c>
      <c r="B2324" s="299" t="s">
        <v>305</v>
      </c>
      <c r="C2324" s="299" t="s">
        <v>306</v>
      </c>
      <c r="D2324" s="313">
        <v>45170</v>
      </c>
      <c r="E2324" s="300" t="s">
        <v>3363</v>
      </c>
      <c r="F2324" s="309">
        <v>162</v>
      </c>
      <c r="G2324" s="309">
        <v>161</v>
      </c>
      <c r="H2324" s="302">
        <v>78997.67</v>
      </c>
      <c r="I2324" s="302">
        <v>42865.95</v>
      </c>
      <c r="J2324" s="302">
        <v>0</v>
      </c>
      <c r="K2324" s="302">
        <v>121863.62</v>
      </c>
      <c r="L2324" s="302">
        <v>471.95</v>
      </c>
      <c r="M2324" s="302">
        <v>0</v>
      </c>
      <c r="N2324" s="302">
        <v>0</v>
      </c>
      <c r="O2324" s="302">
        <v>0</v>
      </c>
      <c r="P2324" s="302">
        <v>0</v>
      </c>
      <c r="Q2324" s="302">
        <v>0</v>
      </c>
      <c r="R2324" s="302">
        <v>121863.62</v>
      </c>
      <c r="S2324" s="302">
        <v>133807.4</v>
      </c>
      <c r="T2324" s="302">
        <v>625.4</v>
      </c>
      <c r="U2324" s="302">
        <v>0</v>
      </c>
      <c r="V2324" s="302">
        <v>0</v>
      </c>
      <c r="W2324" s="302">
        <v>0</v>
      </c>
      <c r="X2324" s="302">
        <v>0</v>
      </c>
      <c r="Y2324" s="302">
        <v>0</v>
      </c>
      <c r="Z2324" s="302">
        <v>134432.79999999999</v>
      </c>
      <c r="AA2324" s="302">
        <v>0</v>
      </c>
      <c r="AB2324" s="302">
        <v>0</v>
      </c>
      <c r="AC2324" s="302">
        <v>0</v>
      </c>
      <c r="AD2324" s="302">
        <v>0</v>
      </c>
      <c r="AE2324" s="302">
        <v>0</v>
      </c>
      <c r="AF2324" s="302">
        <v>0</v>
      </c>
      <c r="AG2324" s="302">
        <v>0</v>
      </c>
      <c r="AH2324" s="302">
        <v>0</v>
      </c>
      <c r="AI2324" s="302">
        <v>0</v>
      </c>
      <c r="AJ2324" s="302">
        <v>0</v>
      </c>
      <c r="AK2324" s="302">
        <v>0</v>
      </c>
      <c r="AL2324" s="302">
        <v>0</v>
      </c>
      <c r="AM2324" s="302">
        <v>0</v>
      </c>
      <c r="AN2324" s="302">
        <v>0</v>
      </c>
      <c r="AO2324" s="302">
        <v>0</v>
      </c>
      <c r="AP2324" s="302">
        <v>0</v>
      </c>
      <c r="AQ2324" s="302">
        <v>0</v>
      </c>
      <c r="AR2324" s="302">
        <v>0</v>
      </c>
      <c r="AS2324" s="302">
        <v>0</v>
      </c>
      <c r="AT2324" s="295">
        <f t="shared" si="36"/>
        <v>0</v>
      </c>
      <c r="AU2324" s="302">
        <v>43337.9</v>
      </c>
      <c r="AV2324" s="302">
        <v>134432.79999999999</v>
      </c>
      <c r="AW2324" s="303">
        <v>106</v>
      </c>
      <c r="AX2324" s="303">
        <v>300</v>
      </c>
      <c r="AY2324" s="302">
        <v>600971.98</v>
      </c>
      <c r="AZ2324" s="302">
        <v>125598.92</v>
      </c>
      <c r="BA2324" s="301">
        <v>79.870614000000003</v>
      </c>
      <c r="BB2324" s="301">
        <v>77.495269494854597</v>
      </c>
      <c r="BC2324" s="301">
        <v>9.5</v>
      </c>
      <c r="BD2324" s="301"/>
      <c r="BE2324" s="300" t="s">
        <v>4204</v>
      </c>
      <c r="BF2324" s="298"/>
      <c r="BG2324" s="300" t="s">
        <v>320</v>
      </c>
      <c r="BH2324" s="300" t="s">
        <v>888</v>
      </c>
      <c r="BI2324" s="300" t="s">
        <v>889</v>
      </c>
      <c r="BJ2324" s="300" t="s">
        <v>4205</v>
      </c>
      <c r="BK2324" s="299" t="s">
        <v>175</v>
      </c>
      <c r="BL2324" s="301">
        <v>954325.70712752</v>
      </c>
      <c r="BM2324" s="299" t="s">
        <v>309</v>
      </c>
      <c r="BN2324" s="301"/>
      <c r="BO2324" s="304">
        <v>39275</v>
      </c>
      <c r="BP2324" s="304">
        <v>48407</v>
      </c>
      <c r="BQ2324" s="297" t="s">
        <v>4259</v>
      </c>
      <c r="BR2324" s="297" t="s">
        <v>4770</v>
      </c>
      <c r="BS2324" s="297">
        <v>39275</v>
      </c>
      <c r="BT2324" s="297">
        <v>48407</v>
      </c>
      <c r="BU2324" s="301">
        <v>49259.86</v>
      </c>
      <c r="BV2324" s="301">
        <v>87.22</v>
      </c>
      <c r="BW2324" s="301">
        <v>0</v>
      </c>
    </row>
    <row r="2325" spans="1:75" s="289" customFormat="1" ht="18.2" customHeight="1" x14ac:dyDescent="0.15">
      <c r="A2325" s="291">
        <v>2323</v>
      </c>
      <c r="B2325" s="292" t="s">
        <v>305</v>
      </c>
      <c r="C2325" s="292" t="s">
        <v>306</v>
      </c>
      <c r="D2325" s="312">
        <v>45170</v>
      </c>
      <c r="E2325" s="293" t="s">
        <v>3364</v>
      </c>
      <c r="F2325" s="308">
        <v>0</v>
      </c>
      <c r="G2325" s="308">
        <v>0</v>
      </c>
      <c r="H2325" s="295">
        <v>22601.57</v>
      </c>
      <c r="I2325" s="295">
        <v>0</v>
      </c>
      <c r="J2325" s="295">
        <v>0</v>
      </c>
      <c r="K2325" s="295">
        <v>22601.57</v>
      </c>
      <c r="L2325" s="295">
        <v>416.54</v>
      </c>
      <c r="M2325" s="295">
        <v>0</v>
      </c>
      <c r="N2325" s="295">
        <v>0</v>
      </c>
      <c r="O2325" s="295">
        <v>416.54</v>
      </c>
      <c r="P2325" s="295">
        <v>0</v>
      </c>
      <c r="Q2325" s="295">
        <v>0</v>
      </c>
      <c r="R2325" s="295">
        <v>22185.03</v>
      </c>
      <c r="S2325" s="295">
        <v>0</v>
      </c>
      <c r="T2325" s="295">
        <v>161.97999999999999</v>
      </c>
      <c r="U2325" s="295">
        <v>0</v>
      </c>
      <c r="V2325" s="295">
        <v>0</v>
      </c>
      <c r="W2325" s="295">
        <v>161.97999999999999</v>
      </c>
      <c r="X2325" s="295">
        <v>0</v>
      </c>
      <c r="Y2325" s="295">
        <v>0</v>
      </c>
      <c r="Z2325" s="295">
        <v>0</v>
      </c>
      <c r="AA2325" s="295">
        <v>43.01</v>
      </c>
      <c r="AB2325" s="295">
        <v>0</v>
      </c>
      <c r="AC2325" s="295">
        <v>0</v>
      </c>
      <c r="AD2325" s="295">
        <v>0</v>
      </c>
      <c r="AE2325" s="295">
        <v>0</v>
      </c>
      <c r="AF2325" s="295">
        <v>-30.76</v>
      </c>
      <c r="AG2325" s="295">
        <v>27.04</v>
      </c>
      <c r="AH2325" s="295">
        <v>81.69</v>
      </c>
      <c r="AI2325" s="295">
        <v>0</v>
      </c>
      <c r="AJ2325" s="295">
        <v>0</v>
      </c>
      <c r="AK2325" s="295">
        <v>0</v>
      </c>
      <c r="AL2325" s="295">
        <v>0</v>
      </c>
      <c r="AM2325" s="295">
        <v>0</v>
      </c>
      <c r="AN2325" s="295">
        <v>0</v>
      </c>
      <c r="AO2325" s="295">
        <v>0</v>
      </c>
      <c r="AP2325" s="295">
        <v>16.97</v>
      </c>
      <c r="AQ2325" s="295">
        <v>0</v>
      </c>
      <c r="AR2325" s="295">
        <v>14.14</v>
      </c>
      <c r="AS2325" s="295">
        <v>0</v>
      </c>
      <c r="AT2325" s="295">
        <f t="shared" si="36"/>
        <v>702.32999999999993</v>
      </c>
      <c r="AU2325" s="295">
        <v>0</v>
      </c>
      <c r="AV2325" s="295">
        <v>0</v>
      </c>
      <c r="AW2325" s="296">
        <v>45</v>
      </c>
      <c r="AX2325" s="296">
        <v>240</v>
      </c>
      <c r="AY2325" s="295">
        <v>280800.01</v>
      </c>
      <c r="AZ2325" s="295">
        <v>66179.83</v>
      </c>
      <c r="BA2325" s="294">
        <v>89.999993000000003</v>
      </c>
      <c r="BB2325" s="294">
        <v>30.170106884601999</v>
      </c>
      <c r="BC2325" s="294">
        <v>8.6</v>
      </c>
      <c r="BD2325" s="294"/>
      <c r="BE2325" s="293" t="s">
        <v>4204</v>
      </c>
      <c r="BF2325" s="291"/>
      <c r="BG2325" s="293" t="s">
        <v>376</v>
      </c>
      <c r="BH2325" s="293" t="s">
        <v>195</v>
      </c>
      <c r="BI2325" s="293" t="s">
        <v>513</v>
      </c>
      <c r="BJ2325" s="293" t="s">
        <v>103</v>
      </c>
      <c r="BK2325" s="292" t="s">
        <v>175</v>
      </c>
      <c r="BL2325" s="294">
        <v>173733.09969288</v>
      </c>
      <c r="BM2325" s="292" t="s">
        <v>309</v>
      </c>
      <c r="BN2325" s="294"/>
      <c r="BO2325" s="297">
        <v>39262</v>
      </c>
      <c r="BP2325" s="297">
        <v>46567</v>
      </c>
      <c r="BQ2325" s="297" t="s">
        <v>4757</v>
      </c>
      <c r="BR2325" s="297" t="s">
        <v>4764</v>
      </c>
      <c r="BS2325" s="297">
        <v>39262</v>
      </c>
      <c r="BT2325" s="297">
        <v>46567</v>
      </c>
      <c r="BU2325" s="294">
        <v>0</v>
      </c>
      <c r="BV2325" s="294">
        <v>43.01</v>
      </c>
      <c r="BW2325" s="294">
        <v>0</v>
      </c>
    </row>
    <row r="2326" spans="1:75" s="289" customFormat="1" ht="18.2" customHeight="1" x14ac:dyDescent="0.15">
      <c r="A2326" s="298">
        <v>2324</v>
      </c>
      <c r="B2326" s="299" t="s">
        <v>305</v>
      </c>
      <c r="C2326" s="299" t="s">
        <v>306</v>
      </c>
      <c r="D2326" s="313">
        <v>45170</v>
      </c>
      <c r="E2326" s="300" t="s">
        <v>3365</v>
      </c>
      <c r="F2326" s="309">
        <v>162</v>
      </c>
      <c r="G2326" s="309">
        <v>161</v>
      </c>
      <c r="H2326" s="302">
        <v>86402.18</v>
      </c>
      <c r="I2326" s="302">
        <v>46886.03</v>
      </c>
      <c r="J2326" s="302">
        <v>0</v>
      </c>
      <c r="K2326" s="302">
        <v>133288.21</v>
      </c>
      <c r="L2326" s="302">
        <v>516.21</v>
      </c>
      <c r="M2326" s="302">
        <v>0</v>
      </c>
      <c r="N2326" s="302">
        <v>0</v>
      </c>
      <c r="O2326" s="302">
        <v>0</v>
      </c>
      <c r="P2326" s="302">
        <v>0</v>
      </c>
      <c r="Q2326" s="302">
        <v>0</v>
      </c>
      <c r="R2326" s="302">
        <v>133288.21</v>
      </c>
      <c r="S2326" s="302">
        <v>146351.01</v>
      </c>
      <c r="T2326" s="302">
        <v>684.02</v>
      </c>
      <c r="U2326" s="302">
        <v>0</v>
      </c>
      <c r="V2326" s="302">
        <v>0</v>
      </c>
      <c r="W2326" s="302">
        <v>0</v>
      </c>
      <c r="X2326" s="302">
        <v>0</v>
      </c>
      <c r="Y2326" s="302">
        <v>0</v>
      </c>
      <c r="Z2326" s="302">
        <v>147035.03</v>
      </c>
      <c r="AA2326" s="302">
        <v>0</v>
      </c>
      <c r="AB2326" s="302">
        <v>0</v>
      </c>
      <c r="AC2326" s="302">
        <v>0</v>
      </c>
      <c r="AD2326" s="302">
        <v>0</v>
      </c>
      <c r="AE2326" s="302">
        <v>0</v>
      </c>
      <c r="AF2326" s="302">
        <v>0</v>
      </c>
      <c r="AG2326" s="302">
        <v>0</v>
      </c>
      <c r="AH2326" s="302">
        <v>0</v>
      </c>
      <c r="AI2326" s="302">
        <v>0</v>
      </c>
      <c r="AJ2326" s="302">
        <v>0</v>
      </c>
      <c r="AK2326" s="302">
        <v>0</v>
      </c>
      <c r="AL2326" s="302">
        <v>0</v>
      </c>
      <c r="AM2326" s="302">
        <v>0</v>
      </c>
      <c r="AN2326" s="302">
        <v>0</v>
      </c>
      <c r="AO2326" s="302">
        <v>0</v>
      </c>
      <c r="AP2326" s="302">
        <v>0</v>
      </c>
      <c r="AQ2326" s="302">
        <v>0</v>
      </c>
      <c r="AR2326" s="302">
        <v>0</v>
      </c>
      <c r="AS2326" s="302">
        <v>0</v>
      </c>
      <c r="AT2326" s="295">
        <f t="shared" si="36"/>
        <v>0</v>
      </c>
      <c r="AU2326" s="302">
        <v>47402.239999999998</v>
      </c>
      <c r="AV2326" s="302">
        <v>147035.03</v>
      </c>
      <c r="AW2326" s="303">
        <v>106</v>
      </c>
      <c r="AX2326" s="303">
        <v>300</v>
      </c>
      <c r="AY2326" s="302">
        <v>600971.98</v>
      </c>
      <c r="AZ2326" s="302">
        <v>137373.82</v>
      </c>
      <c r="BA2326" s="301">
        <v>87.358484000000004</v>
      </c>
      <c r="BB2326" s="301">
        <v>84.760371085798198</v>
      </c>
      <c r="BC2326" s="301">
        <v>9.5</v>
      </c>
      <c r="BD2326" s="301"/>
      <c r="BE2326" s="300" t="s">
        <v>4204</v>
      </c>
      <c r="BF2326" s="298"/>
      <c r="BG2326" s="300" t="s">
        <v>320</v>
      </c>
      <c r="BH2326" s="300" t="s">
        <v>888</v>
      </c>
      <c r="BI2326" s="300" t="s">
        <v>889</v>
      </c>
      <c r="BJ2326" s="300" t="s">
        <v>4205</v>
      </c>
      <c r="BK2326" s="299" t="s">
        <v>175</v>
      </c>
      <c r="BL2326" s="301">
        <v>1043792.76817816</v>
      </c>
      <c r="BM2326" s="299" t="s">
        <v>309</v>
      </c>
      <c r="BN2326" s="301"/>
      <c r="BO2326" s="304">
        <v>39275</v>
      </c>
      <c r="BP2326" s="304">
        <v>48407</v>
      </c>
      <c r="BQ2326" s="297" t="s">
        <v>937</v>
      </c>
      <c r="BR2326" s="297" t="s">
        <v>4765</v>
      </c>
      <c r="BS2326" s="297">
        <v>39275</v>
      </c>
      <c r="BT2326" s="297">
        <v>48407</v>
      </c>
      <c r="BU2326" s="301">
        <v>53306.43</v>
      </c>
      <c r="BV2326" s="301">
        <v>95.4</v>
      </c>
      <c r="BW2326" s="301">
        <v>0</v>
      </c>
    </row>
    <row r="2327" spans="1:75" s="289" customFormat="1" ht="18.2" customHeight="1" x14ac:dyDescent="0.15">
      <c r="A2327" s="291">
        <v>2325</v>
      </c>
      <c r="B2327" s="292" t="s">
        <v>305</v>
      </c>
      <c r="C2327" s="292" t="s">
        <v>306</v>
      </c>
      <c r="D2327" s="312">
        <v>45170</v>
      </c>
      <c r="E2327" s="293" t="s">
        <v>3366</v>
      </c>
      <c r="F2327" s="308">
        <v>166</v>
      </c>
      <c r="G2327" s="308">
        <v>165</v>
      </c>
      <c r="H2327" s="295">
        <v>54224.56</v>
      </c>
      <c r="I2327" s="295">
        <v>38019.18</v>
      </c>
      <c r="J2327" s="295">
        <v>0</v>
      </c>
      <c r="K2327" s="295">
        <v>92243.74</v>
      </c>
      <c r="L2327" s="295">
        <v>365.73</v>
      </c>
      <c r="M2327" s="295">
        <v>0</v>
      </c>
      <c r="N2327" s="295">
        <v>0</v>
      </c>
      <c r="O2327" s="295">
        <v>0</v>
      </c>
      <c r="P2327" s="295">
        <v>0</v>
      </c>
      <c r="Q2327" s="295">
        <v>0</v>
      </c>
      <c r="R2327" s="295">
        <v>92243.74</v>
      </c>
      <c r="S2327" s="295">
        <v>76581.2</v>
      </c>
      <c r="T2327" s="295">
        <v>329.87</v>
      </c>
      <c r="U2327" s="295">
        <v>0</v>
      </c>
      <c r="V2327" s="295">
        <v>0</v>
      </c>
      <c r="W2327" s="295">
        <v>0</v>
      </c>
      <c r="X2327" s="295">
        <v>0</v>
      </c>
      <c r="Y2327" s="295">
        <v>0</v>
      </c>
      <c r="Z2327" s="295">
        <v>76911.070000000007</v>
      </c>
      <c r="AA2327" s="295">
        <v>0</v>
      </c>
      <c r="AB2327" s="295">
        <v>0</v>
      </c>
      <c r="AC2327" s="295">
        <v>0</v>
      </c>
      <c r="AD2327" s="295">
        <v>0</v>
      </c>
      <c r="AE2327" s="295">
        <v>0</v>
      </c>
      <c r="AF2327" s="295">
        <v>0</v>
      </c>
      <c r="AG2327" s="295">
        <v>0</v>
      </c>
      <c r="AH2327" s="295">
        <v>0</v>
      </c>
      <c r="AI2327" s="295">
        <v>0</v>
      </c>
      <c r="AJ2327" s="295">
        <v>0</v>
      </c>
      <c r="AK2327" s="295">
        <v>0</v>
      </c>
      <c r="AL2327" s="295">
        <v>0</v>
      </c>
      <c r="AM2327" s="295">
        <v>0</v>
      </c>
      <c r="AN2327" s="295">
        <v>0</v>
      </c>
      <c r="AO2327" s="295">
        <v>0</v>
      </c>
      <c r="AP2327" s="295">
        <v>0</v>
      </c>
      <c r="AQ2327" s="295">
        <v>0</v>
      </c>
      <c r="AR2327" s="295">
        <v>0</v>
      </c>
      <c r="AS2327" s="295">
        <v>0</v>
      </c>
      <c r="AT2327" s="295">
        <f t="shared" si="36"/>
        <v>0</v>
      </c>
      <c r="AU2327" s="295">
        <v>38384.910000000003</v>
      </c>
      <c r="AV2327" s="295">
        <v>76911.070000000007</v>
      </c>
      <c r="AW2327" s="296">
        <v>105</v>
      </c>
      <c r="AX2327" s="296">
        <v>300</v>
      </c>
      <c r="AY2327" s="295">
        <v>408000</v>
      </c>
      <c r="AZ2327" s="295">
        <v>95808.34</v>
      </c>
      <c r="BA2327" s="294">
        <v>89.676980999999998</v>
      </c>
      <c r="BB2327" s="294">
        <v>86.340501456855904</v>
      </c>
      <c r="BC2327" s="294">
        <v>7.3</v>
      </c>
      <c r="BD2327" s="294"/>
      <c r="BE2327" s="293" t="s">
        <v>4204</v>
      </c>
      <c r="BF2327" s="291"/>
      <c r="BG2327" s="293" t="s">
        <v>315</v>
      </c>
      <c r="BH2327" s="293" t="s">
        <v>179</v>
      </c>
      <c r="BI2327" s="293" t="s">
        <v>401</v>
      </c>
      <c r="BJ2327" s="293" t="s">
        <v>4205</v>
      </c>
      <c r="BK2327" s="292" t="s">
        <v>175</v>
      </c>
      <c r="BL2327" s="294">
        <v>722369.58333904005</v>
      </c>
      <c r="BM2327" s="292" t="s">
        <v>309</v>
      </c>
      <c r="BN2327" s="294"/>
      <c r="BO2327" s="297">
        <v>39263</v>
      </c>
      <c r="BP2327" s="297">
        <v>48395</v>
      </c>
      <c r="BQ2327" s="297" t="s">
        <v>947</v>
      </c>
      <c r="BR2327" s="297" t="s">
        <v>4774</v>
      </c>
      <c r="BS2327" s="297">
        <v>39263</v>
      </c>
      <c r="BT2327" s="297">
        <v>48395</v>
      </c>
      <c r="BU2327" s="294">
        <v>39031.480000000003</v>
      </c>
      <c r="BV2327" s="294">
        <v>79.98</v>
      </c>
      <c r="BW2327" s="294">
        <v>0</v>
      </c>
    </row>
    <row r="2328" spans="1:75" s="289" customFormat="1" ht="18.2" customHeight="1" x14ac:dyDescent="0.15">
      <c r="A2328" s="298">
        <v>2326</v>
      </c>
      <c r="B2328" s="299" t="s">
        <v>305</v>
      </c>
      <c r="C2328" s="299" t="s">
        <v>306</v>
      </c>
      <c r="D2328" s="313">
        <v>45170</v>
      </c>
      <c r="E2328" s="300" t="s">
        <v>3367</v>
      </c>
      <c r="F2328" s="309">
        <v>90</v>
      </c>
      <c r="G2328" s="309">
        <v>89</v>
      </c>
      <c r="H2328" s="302">
        <v>66199.88</v>
      </c>
      <c r="I2328" s="302">
        <v>27513.91</v>
      </c>
      <c r="J2328" s="302">
        <v>0</v>
      </c>
      <c r="K2328" s="302">
        <v>93713.79</v>
      </c>
      <c r="L2328" s="302">
        <v>419.22</v>
      </c>
      <c r="M2328" s="302">
        <v>0</v>
      </c>
      <c r="N2328" s="302">
        <v>0</v>
      </c>
      <c r="O2328" s="302">
        <v>0</v>
      </c>
      <c r="P2328" s="302">
        <v>0</v>
      </c>
      <c r="Q2328" s="302">
        <v>0</v>
      </c>
      <c r="R2328" s="302">
        <v>93713.79</v>
      </c>
      <c r="S2328" s="302">
        <v>51961.55</v>
      </c>
      <c r="T2328" s="302">
        <v>474.43</v>
      </c>
      <c r="U2328" s="302">
        <v>0</v>
      </c>
      <c r="V2328" s="302">
        <v>0</v>
      </c>
      <c r="W2328" s="302">
        <v>0</v>
      </c>
      <c r="X2328" s="302">
        <v>0</v>
      </c>
      <c r="Y2328" s="302">
        <v>0</v>
      </c>
      <c r="Z2328" s="302">
        <v>52435.98</v>
      </c>
      <c r="AA2328" s="302">
        <v>0</v>
      </c>
      <c r="AB2328" s="302">
        <v>0</v>
      </c>
      <c r="AC2328" s="302">
        <v>0</v>
      </c>
      <c r="AD2328" s="302">
        <v>0</v>
      </c>
      <c r="AE2328" s="302">
        <v>0</v>
      </c>
      <c r="AF2328" s="302">
        <v>0</v>
      </c>
      <c r="AG2328" s="302">
        <v>0</v>
      </c>
      <c r="AH2328" s="302">
        <v>0</v>
      </c>
      <c r="AI2328" s="302">
        <v>0</v>
      </c>
      <c r="AJ2328" s="302">
        <v>0</v>
      </c>
      <c r="AK2328" s="302">
        <v>0</v>
      </c>
      <c r="AL2328" s="302">
        <v>0</v>
      </c>
      <c r="AM2328" s="302">
        <v>0</v>
      </c>
      <c r="AN2328" s="302">
        <v>0</v>
      </c>
      <c r="AO2328" s="302">
        <v>0</v>
      </c>
      <c r="AP2328" s="302">
        <v>0</v>
      </c>
      <c r="AQ2328" s="302">
        <v>0</v>
      </c>
      <c r="AR2328" s="302">
        <v>0</v>
      </c>
      <c r="AS2328" s="302">
        <v>0</v>
      </c>
      <c r="AT2328" s="295">
        <f t="shared" si="36"/>
        <v>0</v>
      </c>
      <c r="AU2328" s="302">
        <v>27933.13</v>
      </c>
      <c r="AV2328" s="302">
        <v>52435.98</v>
      </c>
      <c r="AW2328" s="303">
        <v>105</v>
      </c>
      <c r="AX2328" s="303">
        <v>300</v>
      </c>
      <c r="AY2328" s="302">
        <v>472900</v>
      </c>
      <c r="AZ2328" s="302">
        <v>110057.99</v>
      </c>
      <c r="BA2328" s="301">
        <v>88.877144000000001</v>
      </c>
      <c r="BB2328" s="301">
        <v>75.678412885931905</v>
      </c>
      <c r="BC2328" s="301">
        <v>8.6</v>
      </c>
      <c r="BD2328" s="301"/>
      <c r="BE2328" s="300" t="s">
        <v>4204</v>
      </c>
      <c r="BF2328" s="298"/>
      <c r="BG2328" s="300" t="s">
        <v>324</v>
      </c>
      <c r="BH2328" s="300" t="s">
        <v>220</v>
      </c>
      <c r="BI2328" s="300" t="s">
        <v>890</v>
      </c>
      <c r="BJ2328" s="300" t="s">
        <v>4205</v>
      </c>
      <c r="BK2328" s="299" t="s">
        <v>175</v>
      </c>
      <c r="BL2328" s="301">
        <v>733881.68601384002</v>
      </c>
      <c r="BM2328" s="299" t="s">
        <v>309</v>
      </c>
      <c r="BN2328" s="301"/>
      <c r="BO2328" s="304">
        <v>39263</v>
      </c>
      <c r="BP2328" s="304">
        <v>48395</v>
      </c>
      <c r="BQ2328" s="297" t="s">
        <v>955</v>
      </c>
      <c r="BR2328" s="297" t="s">
        <v>4778</v>
      </c>
      <c r="BS2328" s="297">
        <v>39263</v>
      </c>
      <c r="BT2328" s="297">
        <v>48395</v>
      </c>
      <c r="BU2328" s="301">
        <v>23181.83</v>
      </c>
      <c r="BV2328" s="301">
        <v>75.91</v>
      </c>
      <c r="BW2328" s="301">
        <v>0</v>
      </c>
    </row>
    <row r="2329" spans="1:75" s="289" customFormat="1" ht="18.2" customHeight="1" x14ac:dyDescent="0.15">
      <c r="A2329" s="291">
        <v>2327</v>
      </c>
      <c r="B2329" s="292" t="s">
        <v>305</v>
      </c>
      <c r="C2329" s="292" t="s">
        <v>306</v>
      </c>
      <c r="D2329" s="312">
        <v>45170</v>
      </c>
      <c r="E2329" s="293" t="s">
        <v>3368</v>
      </c>
      <c r="F2329" s="308">
        <v>153</v>
      </c>
      <c r="G2329" s="308">
        <v>152</v>
      </c>
      <c r="H2329" s="295">
        <v>60691.25</v>
      </c>
      <c r="I2329" s="295">
        <v>40525.35</v>
      </c>
      <c r="J2329" s="295">
        <v>0</v>
      </c>
      <c r="K2329" s="295">
        <v>101216.6</v>
      </c>
      <c r="L2329" s="295">
        <v>409.36</v>
      </c>
      <c r="M2329" s="295">
        <v>0</v>
      </c>
      <c r="N2329" s="295">
        <v>0</v>
      </c>
      <c r="O2329" s="295">
        <v>0</v>
      </c>
      <c r="P2329" s="295">
        <v>0</v>
      </c>
      <c r="Q2329" s="295">
        <v>0</v>
      </c>
      <c r="R2329" s="295">
        <v>101216.6</v>
      </c>
      <c r="S2329" s="295">
        <v>77346.23</v>
      </c>
      <c r="T2329" s="295">
        <v>369.21</v>
      </c>
      <c r="U2329" s="295">
        <v>0</v>
      </c>
      <c r="V2329" s="295">
        <v>0</v>
      </c>
      <c r="W2329" s="295">
        <v>0</v>
      </c>
      <c r="X2329" s="295">
        <v>0</v>
      </c>
      <c r="Y2329" s="295">
        <v>0</v>
      </c>
      <c r="Z2329" s="295">
        <v>77715.44</v>
      </c>
      <c r="AA2329" s="295">
        <v>0</v>
      </c>
      <c r="AB2329" s="295">
        <v>0</v>
      </c>
      <c r="AC2329" s="295">
        <v>0</v>
      </c>
      <c r="AD2329" s="295">
        <v>0</v>
      </c>
      <c r="AE2329" s="295">
        <v>0</v>
      </c>
      <c r="AF2329" s="295">
        <v>0</v>
      </c>
      <c r="AG2329" s="295">
        <v>0</v>
      </c>
      <c r="AH2329" s="295">
        <v>0</v>
      </c>
      <c r="AI2329" s="295">
        <v>0</v>
      </c>
      <c r="AJ2329" s="295">
        <v>0</v>
      </c>
      <c r="AK2329" s="295">
        <v>0</v>
      </c>
      <c r="AL2329" s="295">
        <v>0</v>
      </c>
      <c r="AM2329" s="295">
        <v>0</v>
      </c>
      <c r="AN2329" s="295">
        <v>0</v>
      </c>
      <c r="AO2329" s="295">
        <v>0</v>
      </c>
      <c r="AP2329" s="295">
        <v>0</v>
      </c>
      <c r="AQ2329" s="295">
        <v>0</v>
      </c>
      <c r="AR2329" s="295">
        <v>0</v>
      </c>
      <c r="AS2329" s="295">
        <v>0</v>
      </c>
      <c r="AT2329" s="295">
        <f t="shared" si="36"/>
        <v>0</v>
      </c>
      <c r="AU2329" s="295">
        <v>40934.71</v>
      </c>
      <c r="AV2329" s="295">
        <v>77715.44</v>
      </c>
      <c r="AW2329" s="296">
        <v>105</v>
      </c>
      <c r="AX2329" s="296">
        <v>300</v>
      </c>
      <c r="AY2329" s="295">
        <v>457999.99</v>
      </c>
      <c r="AZ2329" s="295">
        <v>107235.84</v>
      </c>
      <c r="BA2329" s="294">
        <v>89.410482999999999</v>
      </c>
      <c r="BB2329" s="294">
        <v>84.391795631178894</v>
      </c>
      <c r="BC2329" s="294">
        <v>7.3</v>
      </c>
      <c r="BD2329" s="294"/>
      <c r="BE2329" s="293" t="s">
        <v>4204</v>
      </c>
      <c r="BF2329" s="291"/>
      <c r="BG2329" s="293" t="s">
        <v>315</v>
      </c>
      <c r="BH2329" s="293" t="s">
        <v>192</v>
      </c>
      <c r="BI2329" s="293" t="s">
        <v>565</v>
      </c>
      <c r="BJ2329" s="293" t="s">
        <v>4205</v>
      </c>
      <c r="BK2329" s="292" t="s">
        <v>175</v>
      </c>
      <c r="BL2329" s="294">
        <v>792636.91139360005</v>
      </c>
      <c r="BM2329" s="292" t="s">
        <v>309</v>
      </c>
      <c r="BN2329" s="294"/>
      <c r="BO2329" s="297">
        <v>39262</v>
      </c>
      <c r="BP2329" s="297">
        <v>48394</v>
      </c>
      <c r="BQ2329" s="297" t="s">
        <v>961</v>
      </c>
      <c r="BR2329" s="297" t="s">
        <v>4773</v>
      </c>
      <c r="BS2329" s="297">
        <v>39262</v>
      </c>
      <c r="BT2329" s="297">
        <v>48394</v>
      </c>
      <c r="BU2329" s="294">
        <v>40344.050000000003</v>
      </c>
      <c r="BV2329" s="294">
        <v>89.53</v>
      </c>
      <c r="BW2329" s="294">
        <v>0</v>
      </c>
    </row>
    <row r="2330" spans="1:75" s="289" customFormat="1" ht="18.2" customHeight="1" x14ac:dyDescent="0.15">
      <c r="A2330" s="298">
        <v>2328</v>
      </c>
      <c r="B2330" s="299" t="s">
        <v>305</v>
      </c>
      <c r="C2330" s="299" t="s">
        <v>306</v>
      </c>
      <c r="D2330" s="313">
        <v>45170</v>
      </c>
      <c r="E2330" s="300" t="s">
        <v>3369</v>
      </c>
      <c r="F2330" s="309">
        <v>143</v>
      </c>
      <c r="G2330" s="309">
        <v>142</v>
      </c>
      <c r="H2330" s="302">
        <v>60691.32</v>
      </c>
      <c r="I2330" s="302">
        <v>38851.620000000003</v>
      </c>
      <c r="J2330" s="302">
        <v>0</v>
      </c>
      <c r="K2330" s="302">
        <v>99542.94</v>
      </c>
      <c r="L2330" s="302">
        <v>409.36</v>
      </c>
      <c r="M2330" s="302">
        <v>0</v>
      </c>
      <c r="N2330" s="302">
        <v>0</v>
      </c>
      <c r="O2330" s="302">
        <v>0</v>
      </c>
      <c r="P2330" s="302">
        <v>0</v>
      </c>
      <c r="Q2330" s="302">
        <v>0</v>
      </c>
      <c r="R2330" s="302">
        <v>99542.94</v>
      </c>
      <c r="S2330" s="302">
        <v>71231.08</v>
      </c>
      <c r="T2330" s="302">
        <v>369.21</v>
      </c>
      <c r="U2330" s="302">
        <v>0</v>
      </c>
      <c r="V2330" s="302">
        <v>0</v>
      </c>
      <c r="W2330" s="302">
        <v>0</v>
      </c>
      <c r="X2330" s="302">
        <v>0</v>
      </c>
      <c r="Y2330" s="302">
        <v>0</v>
      </c>
      <c r="Z2330" s="302">
        <v>71600.289999999994</v>
      </c>
      <c r="AA2330" s="302">
        <v>0</v>
      </c>
      <c r="AB2330" s="302">
        <v>0</v>
      </c>
      <c r="AC2330" s="302">
        <v>0</v>
      </c>
      <c r="AD2330" s="302">
        <v>0</v>
      </c>
      <c r="AE2330" s="302">
        <v>0</v>
      </c>
      <c r="AF2330" s="302">
        <v>0</v>
      </c>
      <c r="AG2330" s="302">
        <v>0</v>
      </c>
      <c r="AH2330" s="302">
        <v>0</v>
      </c>
      <c r="AI2330" s="302">
        <v>0</v>
      </c>
      <c r="AJ2330" s="302">
        <v>0</v>
      </c>
      <c r="AK2330" s="302">
        <v>0</v>
      </c>
      <c r="AL2330" s="302">
        <v>0</v>
      </c>
      <c r="AM2330" s="302">
        <v>0</v>
      </c>
      <c r="AN2330" s="302">
        <v>0</v>
      </c>
      <c r="AO2330" s="302">
        <v>0</v>
      </c>
      <c r="AP2330" s="302">
        <v>0</v>
      </c>
      <c r="AQ2330" s="302">
        <v>0</v>
      </c>
      <c r="AR2330" s="302">
        <v>0</v>
      </c>
      <c r="AS2330" s="302">
        <v>0</v>
      </c>
      <c r="AT2330" s="295">
        <f t="shared" si="36"/>
        <v>0</v>
      </c>
      <c r="AU2330" s="302">
        <v>39260.980000000003</v>
      </c>
      <c r="AV2330" s="302">
        <v>71600.289999999994</v>
      </c>
      <c r="AW2330" s="303">
        <v>105</v>
      </c>
      <c r="AX2330" s="303">
        <v>300</v>
      </c>
      <c r="AY2330" s="302">
        <v>457999.99</v>
      </c>
      <c r="AZ2330" s="302">
        <v>107235.84</v>
      </c>
      <c r="BA2330" s="301">
        <v>89.410482999999999</v>
      </c>
      <c r="BB2330" s="301">
        <v>82.996341005395394</v>
      </c>
      <c r="BC2330" s="301">
        <v>7.3</v>
      </c>
      <c r="BD2330" s="301"/>
      <c r="BE2330" s="300" t="s">
        <v>4204</v>
      </c>
      <c r="BF2330" s="298"/>
      <c r="BG2330" s="300" t="s">
        <v>315</v>
      </c>
      <c r="BH2330" s="300" t="s">
        <v>192</v>
      </c>
      <c r="BI2330" s="300" t="s">
        <v>565</v>
      </c>
      <c r="BJ2330" s="300" t="s">
        <v>4205</v>
      </c>
      <c r="BK2330" s="299" t="s">
        <v>175</v>
      </c>
      <c r="BL2330" s="301">
        <v>779530.31926223997</v>
      </c>
      <c r="BM2330" s="299" t="s">
        <v>309</v>
      </c>
      <c r="BN2330" s="301"/>
      <c r="BO2330" s="304">
        <v>39262</v>
      </c>
      <c r="BP2330" s="304">
        <v>48394</v>
      </c>
      <c r="BQ2330" s="297" t="s">
        <v>958</v>
      </c>
      <c r="BR2330" s="297" t="s">
        <v>4792</v>
      </c>
      <c r="BS2330" s="297">
        <v>39262</v>
      </c>
      <c r="BT2330" s="297">
        <v>48394</v>
      </c>
      <c r="BU2330" s="301">
        <v>37689.75</v>
      </c>
      <c r="BV2330" s="301">
        <v>89.53</v>
      </c>
      <c r="BW2330" s="301">
        <v>0</v>
      </c>
    </row>
    <row r="2331" spans="1:75" s="289" customFormat="1" ht="18.2" customHeight="1" x14ac:dyDescent="0.15">
      <c r="A2331" s="291">
        <v>2329</v>
      </c>
      <c r="B2331" s="292" t="s">
        <v>305</v>
      </c>
      <c r="C2331" s="292" t="s">
        <v>306</v>
      </c>
      <c r="D2331" s="312">
        <v>45170</v>
      </c>
      <c r="E2331" s="293" t="s">
        <v>3370</v>
      </c>
      <c r="F2331" s="308">
        <v>159</v>
      </c>
      <c r="G2331" s="308">
        <v>158</v>
      </c>
      <c r="H2331" s="295">
        <v>52935.199999999997</v>
      </c>
      <c r="I2331" s="295">
        <v>36180.46</v>
      </c>
      <c r="J2331" s="295">
        <v>0</v>
      </c>
      <c r="K2331" s="295">
        <v>89115.66</v>
      </c>
      <c r="L2331" s="295">
        <v>357.05</v>
      </c>
      <c r="M2331" s="295">
        <v>0</v>
      </c>
      <c r="N2331" s="295">
        <v>0</v>
      </c>
      <c r="O2331" s="295">
        <v>0</v>
      </c>
      <c r="P2331" s="295">
        <v>0</v>
      </c>
      <c r="Q2331" s="295">
        <v>0</v>
      </c>
      <c r="R2331" s="295">
        <v>89115.66</v>
      </c>
      <c r="S2331" s="295">
        <v>71112.59</v>
      </c>
      <c r="T2331" s="295">
        <v>322.02</v>
      </c>
      <c r="U2331" s="295">
        <v>0</v>
      </c>
      <c r="V2331" s="295">
        <v>0</v>
      </c>
      <c r="W2331" s="295">
        <v>0</v>
      </c>
      <c r="X2331" s="295">
        <v>0</v>
      </c>
      <c r="Y2331" s="295">
        <v>0</v>
      </c>
      <c r="Z2331" s="295">
        <v>71434.61</v>
      </c>
      <c r="AA2331" s="295">
        <v>0</v>
      </c>
      <c r="AB2331" s="295">
        <v>0</v>
      </c>
      <c r="AC2331" s="295">
        <v>0</v>
      </c>
      <c r="AD2331" s="295">
        <v>0</v>
      </c>
      <c r="AE2331" s="295">
        <v>0</v>
      </c>
      <c r="AF2331" s="295">
        <v>0</v>
      </c>
      <c r="AG2331" s="295">
        <v>0</v>
      </c>
      <c r="AH2331" s="295">
        <v>0</v>
      </c>
      <c r="AI2331" s="295">
        <v>0</v>
      </c>
      <c r="AJ2331" s="295">
        <v>0</v>
      </c>
      <c r="AK2331" s="295">
        <v>0</v>
      </c>
      <c r="AL2331" s="295">
        <v>0</v>
      </c>
      <c r="AM2331" s="295">
        <v>0</v>
      </c>
      <c r="AN2331" s="295">
        <v>0</v>
      </c>
      <c r="AO2331" s="295">
        <v>0</v>
      </c>
      <c r="AP2331" s="295">
        <v>0</v>
      </c>
      <c r="AQ2331" s="295">
        <v>0</v>
      </c>
      <c r="AR2331" s="295">
        <v>0</v>
      </c>
      <c r="AS2331" s="295">
        <v>0</v>
      </c>
      <c r="AT2331" s="295">
        <f t="shared" si="36"/>
        <v>0</v>
      </c>
      <c r="AU2331" s="295">
        <v>36537.51</v>
      </c>
      <c r="AV2331" s="295">
        <v>71434.61</v>
      </c>
      <c r="AW2331" s="296">
        <v>105</v>
      </c>
      <c r="AX2331" s="296">
        <v>300</v>
      </c>
      <c r="AY2331" s="295">
        <v>398999.99</v>
      </c>
      <c r="AZ2331" s="295">
        <v>93531.33</v>
      </c>
      <c r="BA2331" s="294">
        <v>89.515485999999996</v>
      </c>
      <c r="BB2331" s="294">
        <v>85.289406395811596</v>
      </c>
      <c r="BC2331" s="294">
        <v>7.3</v>
      </c>
      <c r="BD2331" s="294"/>
      <c r="BE2331" s="293" t="s">
        <v>4204</v>
      </c>
      <c r="BF2331" s="291"/>
      <c r="BG2331" s="293" t="s">
        <v>315</v>
      </c>
      <c r="BH2331" s="293" t="s">
        <v>179</v>
      </c>
      <c r="BI2331" s="293" t="s">
        <v>401</v>
      </c>
      <c r="BJ2331" s="293" t="s">
        <v>4205</v>
      </c>
      <c r="BK2331" s="292" t="s">
        <v>175</v>
      </c>
      <c r="BL2331" s="294">
        <v>697873.28856335999</v>
      </c>
      <c r="BM2331" s="292" t="s">
        <v>309</v>
      </c>
      <c r="BN2331" s="294"/>
      <c r="BO2331" s="297">
        <v>39262</v>
      </c>
      <c r="BP2331" s="297">
        <v>48394</v>
      </c>
      <c r="BQ2331" s="297" t="s">
        <v>955</v>
      </c>
      <c r="BR2331" s="297" t="s">
        <v>4778</v>
      </c>
      <c r="BS2331" s="297">
        <v>39262</v>
      </c>
      <c r="BT2331" s="297">
        <v>48394</v>
      </c>
      <c r="BU2331" s="294">
        <v>36799.519999999997</v>
      </c>
      <c r="BV2331" s="294">
        <v>78.09</v>
      </c>
      <c r="BW2331" s="294">
        <v>0</v>
      </c>
    </row>
    <row r="2332" spans="1:75" s="289" customFormat="1" ht="18.2" customHeight="1" x14ac:dyDescent="0.15">
      <c r="A2332" s="298">
        <v>2330</v>
      </c>
      <c r="B2332" s="299" t="s">
        <v>305</v>
      </c>
      <c r="C2332" s="299" t="s">
        <v>306</v>
      </c>
      <c r="D2332" s="313">
        <v>45170</v>
      </c>
      <c r="E2332" s="300" t="s">
        <v>3371</v>
      </c>
      <c r="F2332" s="309">
        <v>145</v>
      </c>
      <c r="G2332" s="309">
        <v>144</v>
      </c>
      <c r="H2332" s="302">
        <v>56281.599999999999</v>
      </c>
      <c r="I2332" s="302">
        <v>29235.69</v>
      </c>
      <c r="J2332" s="302">
        <v>0</v>
      </c>
      <c r="K2332" s="302">
        <v>85517.29</v>
      </c>
      <c r="L2332" s="302">
        <v>341</v>
      </c>
      <c r="M2332" s="302">
        <v>0</v>
      </c>
      <c r="N2332" s="302">
        <v>0</v>
      </c>
      <c r="O2332" s="302">
        <v>0</v>
      </c>
      <c r="P2332" s="302">
        <v>0</v>
      </c>
      <c r="Q2332" s="302">
        <v>0</v>
      </c>
      <c r="R2332" s="302">
        <v>85517.29</v>
      </c>
      <c r="S2332" s="302">
        <v>84028.84</v>
      </c>
      <c r="T2332" s="302">
        <v>445.56</v>
      </c>
      <c r="U2332" s="302">
        <v>0</v>
      </c>
      <c r="V2332" s="302">
        <v>0</v>
      </c>
      <c r="W2332" s="302">
        <v>0</v>
      </c>
      <c r="X2332" s="302">
        <v>0</v>
      </c>
      <c r="Y2332" s="302">
        <v>0</v>
      </c>
      <c r="Z2332" s="302">
        <v>84474.4</v>
      </c>
      <c r="AA2332" s="302">
        <v>0</v>
      </c>
      <c r="AB2332" s="302">
        <v>0</v>
      </c>
      <c r="AC2332" s="302">
        <v>0</v>
      </c>
      <c r="AD2332" s="302">
        <v>0</v>
      </c>
      <c r="AE2332" s="302">
        <v>0</v>
      </c>
      <c r="AF2332" s="302">
        <v>0</v>
      </c>
      <c r="AG2332" s="302">
        <v>0</v>
      </c>
      <c r="AH2332" s="302">
        <v>0</v>
      </c>
      <c r="AI2332" s="302">
        <v>0</v>
      </c>
      <c r="AJ2332" s="302">
        <v>0</v>
      </c>
      <c r="AK2332" s="302">
        <v>0</v>
      </c>
      <c r="AL2332" s="302">
        <v>0</v>
      </c>
      <c r="AM2332" s="302">
        <v>0</v>
      </c>
      <c r="AN2332" s="302">
        <v>0</v>
      </c>
      <c r="AO2332" s="302">
        <v>0</v>
      </c>
      <c r="AP2332" s="302">
        <v>0</v>
      </c>
      <c r="AQ2332" s="302">
        <v>0</v>
      </c>
      <c r="AR2332" s="302">
        <v>0</v>
      </c>
      <c r="AS2332" s="302">
        <v>0</v>
      </c>
      <c r="AT2332" s="295">
        <f t="shared" si="36"/>
        <v>0</v>
      </c>
      <c r="AU2332" s="302">
        <v>29576.69</v>
      </c>
      <c r="AV2332" s="302">
        <v>84474.4</v>
      </c>
      <c r="AW2332" s="303">
        <v>105</v>
      </c>
      <c r="AX2332" s="303">
        <v>300</v>
      </c>
      <c r="AY2332" s="302">
        <v>382000</v>
      </c>
      <c r="AZ2332" s="302">
        <v>90026.02</v>
      </c>
      <c r="BA2332" s="301">
        <v>90.000000999999997</v>
      </c>
      <c r="BB2332" s="301">
        <v>85.492574097103102</v>
      </c>
      <c r="BC2332" s="301">
        <v>9.5</v>
      </c>
      <c r="BD2332" s="301"/>
      <c r="BE2332" s="300" t="s">
        <v>4204</v>
      </c>
      <c r="BF2332" s="298"/>
      <c r="BG2332" s="300" t="s">
        <v>312</v>
      </c>
      <c r="BH2332" s="300" t="s">
        <v>226</v>
      </c>
      <c r="BI2332" s="300" t="s">
        <v>347</v>
      </c>
      <c r="BJ2332" s="300" t="s">
        <v>4205</v>
      </c>
      <c r="BK2332" s="299" t="s">
        <v>175</v>
      </c>
      <c r="BL2332" s="301">
        <v>669694.10764983995</v>
      </c>
      <c r="BM2332" s="299" t="s">
        <v>309</v>
      </c>
      <c r="BN2332" s="301"/>
      <c r="BO2332" s="304">
        <v>39263</v>
      </c>
      <c r="BP2332" s="304">
        <v>48395</v>
      </c>
      <c r="BQ2332" s="297" t="s">
        <v>4123</v>
      </c>
      <c r="BR2332" s="297" t="s">
        <v>4760</v>
      </c>
      <c r="BS2332" s="297">
        <v>39263</v>
      </c>
      <c r="BT2332" s="297">
        <v>48395</v>
      </c>
      <c r="BU2332" s="301">
        <v>31115.39</v>
      </c>
      <c r="BV2332" s="301">
        <v>62.52</v>
      </c>
      <c r="BW2332" s="301">
        <v>0</v>
      </c>
    </row>
    <row r="2333" spans="1:75" s="289" customFormat="1" ht="18.2" customHeight="1" x14ac:dyDescent="0.15">
      <c r="A2333" s="291">
        <v>2331</v>
      </c>
      <c r="B2333" s="292" t="s">
        <v>305</v>
      </c>
      <c r="C2333" s="292" t="s">
        <v>306</v>
      </c>
      <c r="D2333" s="312">
        <v>45170</v>
      </c>
      <c r="E2333" s="293" t="s">
        <v>3372</v>
      </c>
      <c r="F2333" s="308">
        <v>137</v>
      </c>
      <c r="G2333" s="308">
        <v>137</v>
      </c>
      <c r="H2333" s="295">
        <v>0</v>
      </c>
      <c r="I2333" s="295">
        <v>72109.320000000007</v>
      </c>
      <c r="J2333" s="295">
        <v>0</v>
      </c>
      <c r="K2333" s="295">
        <v>72109.320000000007</v>
      </c>
      <c r="L2333" s="295">
        <v>0</v>
      </c>
      <c r="M2333" s="295">
        <v>0</v>
      </c>
      <c r="N2333" s="295">
        <v>0</v>
      </c>
      <c r="O2333" s="295">
        <v>0</v>
      </c>
      <c r="P2333" s="295">
        <v>0</v>
      </c>
      <c r="Q2333" s="295">
        <v>0</v>
      </c>
      <c r="R2333" s="295">
        <v>72109.320000000007</v>
      </c>
      <c r="S2333" s="295">
        <v>40906.29</v>
      </c>
      <c r="T2333" s="295">
        <v>0</v>
      </c>
      <c r="U2333" s="295">
        <v>0</v>
      </c>
      <c r="V2333" s="295">
        <v>0</v>
      </c>
      <c r="W2333" s="295">
        <v>0</v>
      </c>
      <c r="X2333" s="295">
        <v>0</v>
      </c>
      <c r="Y2333" s="295">
        <v>0</v>
      </c>
      <c r="Z2333" s="295">
        <v>40906.29</v>
      </c>
      <c r="AA2333" s="295">
        <v>0</v>
      </c>
      <c r="AB2333" s="295">
        <v>0</v>
      </c>
      <c r="AC2333" s="295">
        <v>0</v>
      </c>
      <c r="AD2333" s="295">
        <v>0</v>
      </c>
      <c r="AE2333" s="295">
        <v>0</v>
      </c>
      <c r="AF2333" s="295">
        <v>0</v>
      </c>
      <c r="AG2333" s="295">
        <v>0</v>
      </c>
      <c r="AH2333" s="295">
        <v>0</v>
      </c>
      <c r="AI2333" s="295">
        <v>0</v>
      </c>
      <c r="AJ2333" s="295">
        <v>0</v>
      </c>
      <c r="AK2333" s="295">
        <v>0</v>
      </c>
      <c r="AL2333" s="295">
        <v>0</v>
      </c>
      <c r="AM2333" s="295">
        <v>0</v>
      </c>
      <c r="AN2333" s="295">
        <v>0</v>
      </c>
      <c r="AO2333" s="295">
        <v>0</v>
      </c>
      <c r="AP2333" s="295">
        <v>0</v>
      </c>
      <c r="AQ2333" s="295">
        <v>0</v>
      </c>
      <c r="AR2333" s="295">
        <v>0</v>
      </c>
      <c r="AS2333" s="295">
        <v>0</v>
      </c>
      <c r="AT2333" s="295">
        <f t="shared" si="36"/>
        <v>0</v>
      </c>
      <c r="AU2333" s="295">
        <v>72109.320000000007</v>
      </c>
      <c r="AV2333" s="295">
        <v>40906.29</v>
      </c>
      <c r="AW2333" s="296">
        <v>0</v>
      </c>
      <c r="AX2333" s="296">
        <v>180</v>
      </c>
      <c r="AY2333" s="295">
        <v>401000.02</v>
      </c>
      <c r="AZ2333" s="295">
        <v>83766.3</v>
      </c>
      <c r="BA2333" s="294">
        <v>79.800494999999998</v>
      </c>
      <c r="BB2333" s="294">
        <v>68.695399344526393</v>
      </c>
      <c r="BC2333" s="294">
        <v>8.6</v>
      </c>
      <c r="BD2333" s="294"/>
      <c r="BE2333" s="293" t="s">
        <v>4204</v>
      </c>
      <c r="BF2333" s="291"/>
      <c r="BG2333" s="293" t="s">
        <v>540</v>
      </c>
      <c r="BH2333" s="293" t="s">
        <v>205</v>
      </c>
      <c r="BI2333" s="293" t="s">
        <v>541</v>
      </c>
      <c r="BJ2333" s="293" t="s">
        <v>4205</v>
      </c>
      <c r="BK2333" s="292" t="s">
        <v>175</v>
      </c>
      <c r="BL2333" s="294">
        <v>564695.00741472002</v>
      </c>
      <c r="BM2333" s="292" t="s">
        <v>309</v>
      </c>
      <c r="BN2333" s="294"/>
      <c r="BO2333" s="297">
        <v>39269</v>
      </c>
      <c r="BP2333" s="297">
        <v>44748</v>
      </c>
      <c r="BQ2333" s="297" t="s">
        <v>4033</v>
      </c>
      <c r="BR2333" s="297" t="s">
        <v>4759</v>
      </c>
      <c r="BS2333" s="297">
        <v>39269</v>
      </c>
      <c r="BT2333" s="297">
        <v>44748</v>
      </c>
      <c r="BU2333" s="294">
        <v>25510.5</v>
      </c>
      <c r="BV2333" s="294">
        <v>0</v>
      </c>
      <c r="BW2333" s="294">
        <v>0</v>
      </c>
    </row>
    <row r="2334" spans="1:75" s="289" customFormat="1" ht="18.2" customHeight="1" x14ac:dyDescent="0.15">
      <c r="A2334" s="298">
        <v>2332</v>
      </c>
      <c r="B2334" s="299" t="s">
        <v>305</v>
      </c>
      <c r="C2334" s="299" t="s">
        <v>306</v>
      </c>
      <c r="D2334" s="313">
        <v>45170</v>
      </c>
      <c r="E2334" s="300" t="s">
        <v>3373</v>
      </c>
      <c r="F2334" s="309">
        <v>0</v>
      </c>
      <c r="G2334" s="309">
        <v>0</v>
      </c>
      <c r="H2334" s="302">
        <v>14375.82</v>
      </c>
      <c r="I2334" s="302">
        <v>0</v>
      </c>
      <c r="J2334" s="302">
        <v>0</v>
      </c>
      <c r="K2334" s="302">
        <v>14375.82</v>
      </c>
      <c r="L2334" s="302">
        <v>635.52</v>
      </c>
      <c r="M2334" s="302">
        <v>0</v>
      </c>
      <c r="N2334" s="302">
        <v>0</v>
      </c>
      <c r="O2334" s="302">
        <v>635.52</v>
      </c>
      <c r="P2334" s="302">
        <v>1011.54</v>
      </c>
      <c r="Q2334" s="302">
        <v>0</v>
      </c>
      <c r="R2334" s="302">
        <v>12728.76</v>
      </c>
      <c r="S2334" s="302">
        <v>0</v>
      </c>
      <c r="T2334" s="302">
        <v>103.03</v>
      </c>
      <c r="U2334" s="302">
        <v>0</v>
      </c>
      <c r="V2334" s="302">
        <v>0</v>
      </c>
      <c r="W2334" s="302">
        <v>103.03</v>
      </c>
      <c r="X2334" s="302">
        <v>0</v>
      </c>
      <c r="Y2334" s="302">
        <v>0</v>
      </c>
      <c r="Z2334" s="302">
        <v>0</v>
      </c>
      <c r="AA2334" s="302">
        <v>54.9</v>
      </c>
      <c r="AB2334" s="302">
        <v>0</v>
      </c>
      <c r="AC2334" s="302">
        <v>0</v>
      </c>
      <c r="AD2334" s="302">
        <v>0</v>
      </c>
      <c r="AE2334" s="302">
        <v>0</v>
      </c>
      <c r="AF2334" s="302">
        <v>-39.880000000000003</v>
      </c>
      <c r="AG2334" s="302">
        <v>34.520000000000003</v>
      </c>
      <c r="AH2334" s="302">
        <v>105.69</v>
      </c>
      <c r="AI2334" s="302">
        <v>0</v>
      </c>
      <c r="AJ2334" s="302">
        <v>0</v>
      </c>
      <c r="AK2334" s="302">
        <v>0</v>
      </c>
      <c r="AL2334" s="302">
        <v>0</v>
      </c>
      <c r="AM2334" s="302">
        <v>0</v>
      </c>
      <c r="AN2334" s="302">
        <v>0</v>
      </c>
      <c r="AO2334" s="302">
        <v>0</v>
      </c>
      <c r="AP2334" s="302">
        <v>0</v>
      </c>
      <c r="AQ2334" s="302">
        <v>0</v>
      </c>
      <c r="AR2334" s="302">
        <v>0.1</v>
      </c>
      <c r="AS2334" s="302">
        <v>0</v>
      </c>
      <c r="AT2334" s="295">
        <f t="shared" si="36"/>
        <v>1905.22</v>
      </c>
      <c r="AU2334" s="302">
        <v>0</v>
      </c>
      <c r="AV2334" s="302">
        <v>0</v>
      </c>
      <c r="AW2334" s="303">
        <v>45</v>
      </c>
      <c r="AX2334" s="303">
        <v>240</v>
      </c>
      <c r="AY2334" s="302">
        <v>394999.98</v>
      </c>
      <c r="AZ2334" s="302">
        <v>84486.720000000001</v>
      </c>
      <c r="BA2334" s="301">
        <v>81.682534000000004</v>
      </c>
      <c r="BB2334" s="301">
        <v>12.3062816437641</v>
      </c>
      <c r="BC2334" s="301">
        <v>8.6</v>
      </c>
      <c r="BD2334" s="301"/>
      <c r="BE2334" s="300" t="s">
        <v>4204</v>
      </c>
      <c r="BF2334" s="298"/>
      <c r="BG2334" s="300" t="s">
        <v>312</v>
      </c>
      <c r="BH2334" s="300" t="s">
        <v>199</v>
      </c>
      <c r="BI2334" s="300" t="s">
        <v>357</v>
      </c>
      <c r="BJ2334" s="300" t="s">
        <v>103</v>
      </c>
      <c r="BK2334" s="299" t="s">
        <v>175</v>
      </c>
      <c r="BL2334" s="301">
        <v>99680.141520959995</v>
      </c>
      <c r="BM2334" s="299" t="s">
        <v>309</v>
      </c>
      <c r="BN2334" s="301"/>
      <c r="BO2334" s="304">
        <v>39263</v>
      </c>
      <c r="BP2334" s="304">
        <v>46568</v>
      </c>
      <c r="BQ2334" s="297" t="s">
        <v>4757</v>
      </c>
      <c r="BR2334" s="297" t="s">
        <v>4764</v>
      </c>
      <c r="BS2334" s="297">
        <v>39263</v>
      </c>
      <c r="BT2334" s="297">
        <v>46568</v>
      </c>
      <c r="BU2334" s="301">
        <v>0</v>
      </c>
      <c r="BV2334" s="301">
        <v>54.9</v>
      </c>
      <c r="BW2334" s="301">
        <v>0</v>
      </c>
    </row>
    <row r="2335" spans="1:75" s="289" customFormat="1" ht="18.2" customHeight="1" x14ac:dyDescent="0.15">
      <c r="A2335" s="291">
        <v>2333</v>
      </c>
      <c r="B2335" s="292" t="s">
        <v>305</v>
      </c>
      <c r="C2335" s="292" t="s">
        <v>306</v>
      </c>
      <c r="D2335" s="312">
        <v>45170</v>
      </c>
      <c r="E2335" s="293" t="s">
        <v>3374</v>
      </c>
      <c r="F2335" s="308">
        <v>160</v>
      </c>
      <c r="G2335" s="308">
        <v>159</v>
      </c>
      <c r="H2335" s="295">
        <v>128191.45</v>
      </c>
      <c r="I2335" s="295">
        <v>70099.960000000006</v>
      </c>
      <c r="J2335" s="295">
        <v>0</v>
      </c>
      <c r="K2335" s="295">
        <v>198291.41</v>
      </c>
      <c r="L2335" s="295">
        <v>776.62</v>
      </c>
      <c r="M2335" s="295">
        <v>0</v>
      </c>
      <c r="N2335" s="295">
        <v>0</v>
      </c>
      <c r="O2335" s="295">
        <v>0</v>
      </c>
      <c r="P2335" s="295">
        <v>0</v>
      </c>
      <c r="Q2335" s="295">
        <v>0</v>
      </c>
      <c r="R2335" s="295">
        <v>198291.41</v>
      </c>
      <c r="S2335" s="295">
        <v>214743.77</v>
      </c>
      <c r="T2335" s="295">
        <v>1014.85</v>
      </c>
      <c r="U2335" s="295">
        <v>0</v>
      </c>
      <c r="V2335" s="295">
        <v>0</v>
      </c>
      <c r="W2335" s="295">
        <v>0</v>
      </c>
      <c r="X2335" s="295">
        <v>0</v>
      </c>
      <c r="Y2335" s="295">
        <v>0</v>
      </c>
      <c r="Z2335" s="295">
        <v>215758.62</v>
      </c>
      <c r="AA2335" s="295">
        <v>0</v>
      </c>
      <c r="AB2335" s="295">
        <v>0</v>
      </c>
      <c r="AC2335" s="295">
        <v>0</v>
      </c>
      <c r="AD2335" s="295">
        <v>0</v>
      </c>
      <c r="AE2335" s="295">
        <v>0</v>
      </c>
      <c r="AF2335" s="295">
        <v>0</v>
      </c>
      <c r="AG2335" s="295">
        <v>0</v>
      </c>
      <c r="AH2335" s="295">
        <v>0</v>
      </c>
      <c r="AI2335" s="295">
        <v>0</v>
      </c>
      <c r="AJ2335" s="295">
        <v>0</v>
      </c>
      <c r="AK2335" s="295">
        <v>0</v>
      </c>
      <c r="AL2335" s="295">
        <v>0</v>
      </c>
      <c r="AM2335" s="295">
        <v>0</v>
      </c>
      <c r="AN2335" s="295">
        <v>0</v>
      </c>
      <c r="AO2335" s="295">
        <v>0</v>
      </c>
      <c r="AP2335" s="295">
        <v>0</v>
      </c>
      <c r="AQ2335" s="295">
        <v>0</v>
      </c>
      <c r="AR2335" s="295">
        <v>0</v>
      </c>
      <c r="AS2335" s="295">
        <v>0</v>
      </c>
      <c r="AT2335" s="295">
        <f t="shared" si="36"/>
        <v>0</v>
      </c>
      <c r="AU2335" s="295">
        <v>70876.58</v>
      </c>
      <c r="AV2335" s="295">
        <v>215758.62</v>
      </c>
      <c r="AW2335" s="296">
        <v>105</v>
      </c>
      <c r="AX2335" s="296">
        <v>300</v>
      </c>
      <c r="AY2335" s="295">
        <v>870000</v>
      </c>
      <c r="AZ2335" s="295">
        <v>205044.35</v>
      </c>
      <c r="BA2335" s="294">
        <v>89.999998000000005</v>
      </c>
      <c r="BB2335" s="294">
        <v>87.035933949982905</v>
      </c>
      <c r="BC2335" s="294">
        <v>9.5</v>
      </c>
      <c r="BD2335" s="294"/>
      <c r="BE2335" s="293" t="s">
        <v>4204</v>
      </c>
      <c r="BF2335" s="291"/>
      <c r="BG2335" s="293" t="s">
        <v>326</v>
      </c>
      <c r="BH2335" s="293" t="s">
        <v>190</v>
      </c>
      <c r="BI2335" s="293" t="s">
        <v>385</v>
      </c>
      <c r="BJ2335" s="293" t="s">
        <v>4205</v>
      </c>
      <c r="BK2335" s="292" t="s">
        <v>175</v>
      </c>
      <c r="BL2335" s="294">
        <v>1552839.0676853601</v>
      </c>
      <c r="BM2335" s="292" t="s">
        <v>309</v>
      </c>
      <c r="BN2335" s="294"/>
      <c r="BO2335" s="297">
        <v>39262</v>
      </c>
      <c r="BP2335" s="297">
        <v>48394</v>
      </c>
      <c r="BQ2335" s="297" t="s">
        <v>941</v>
      </c>
      <c r="BR2335" s="297" t="s">
        <v>4791</v>
      </c>
      <c r="BS2335" s="297">
        <v>39262</v>
      </c>
      <c r="BT2335" s="297">
        <v>48394</v>
      </c>
      <c r="BU2335" s="294">
        <v>78746.47</v>
      </c>
      <c r="BV2335" s="294">
        <v>142.38</v>
      </c>
      <c r="BW2335" s="294">
        <v>0</v>
      </c>
    </row>
    <row r="2336" spans="1:75" s="289" customFormat="1" ht="18.2" customHeight="1" x14ac:dyDescent="0.15">
      <c r="A2336" s="298">
        <v>2334</v>
      </c>
      <c r="B2336" s="299" t="s">
        <v>305</v>
      </c>
      <c r="C2336" s="299" t="s">
        <v>306</v>
      </c>
      <c r="D2336" s="313">
        <v>45170</v>
      </c>
      <c r="E2336" s="300" t="s">
        <v>3375</v>
      </c>
      <c r="F2336" s="309">
        <v>178</v>
      </c>
      <c r="G2336" s="309">
        <v>177</v>
      </c>
      <c r="H2336" s="302">
        <v>63122.239999999998</v>
      </c>
      <c r="I2336" s="302">
        <v>39482.65</v>
      </c>
      <c r="J2336" s="302">
        <v>0</v>
      </c>
      <c r="K2336" s="302">
        <v>102604.89</v>
      </c>
      <c r="L2336" s="302">
        <v>394.38</v>
      </c>
      <c r="M2336" s="302">
        <v>0</v>
      </c>
      <c r="N2336" s="302">
        <v>0</v>
      </c>
      <c r="O2336" s="302">
        <v>0</v>
      </c>
      <c r="P2336" s="302">
        <v>0</v>
      </c>
      <c r="Q2336" s="302">
        <v>0</v>
      </c>
      <c r="R2336" s="302">
        <v>102604.89</v>
      </c>
      <c r="S2336" s="302">
        <v>110393.86</v>
      </c>
      <c r="T2336" s="302">
        <v>452.38</v>
      </c>
      <c r="U2336" s="302">
        <v>0</v>
      </c>
      <c r="V2336" s="302">
        <v>0</v>
      </c>
      <c r="W2336" s="302">
        <v>0</v>
      </c>
      <c r="X2336" s="302">
        <v>0</v>
      </c>
      <c r="Y2336" s="302">
        <v>0</v>
      </c>
      <c r="Z2336" s="302">
        <v>110846.24</v>
      </c>
      <c r="AA2336" s="302">
        <v>0</v>
      </c>
      <c r="AB2336" s="302">
        <v>0</v>
      </c>
      <c r="AC2336" s="302">
        <v>0</v>
      </c>
      <c r="AD2336" s="302">
        <v>0</v>
      </c>
      <c r="AE2336" s="302">
        <v>0</v>
      </c>
      <c r="AF2336" s="302">
        <v>0</v>
      </c>
      <c r="AG2336" s="302">
        <v>0</v>
      </c>
      <c r="AH2336" s="302">
        <v>0</v>
      </c>
      <c r="AI2336" s="302">
        <v>0</v>
      </c>
      <c r="AJ2336" s="302">
        <v>0</v>
      </c>
      <c r="AK2336" s="302">
        <v>0</v>
      </c>
      <c r="AL2336" s="302">
        <v>0</v>
      </c>
      <c r="AM2336" s="302">
        <v>0</v>
      </c>
      <c r="AN2336" s="302">
        <v>0</v>
      </c>
      <c r="AO2336" s="302">
        <v>0</v>
      </c>
      <c r="AP2336" s="302">
        <v>0</v>
      </c>
      <c r="AQ2336" s="302">
        <v>0</v>
      </c>
      <c r="AR2336" s="302">
        <v>0</v>
      </c>
      <c r="AS2336" s="302">
        <v>0</v>
      </c>
      <c r="AT2336" s="295">
        <f t="shared" si="36"/>
        <v>0</v>
      </c>
      <c r="AU2336" s="302">
        <v>39877.03</v>
      </c>
      <c r="AV2336" s="302">
        <v>110846.24</v>
      </c>
      <c r="AW2336" s="303">
        <v>106</v>
      </c>
      <c r="AX2336" s="303">
        <v>300</v>
      </c>
      <c r="AY2336" s="302">
        <v>454299.99</v>
      </c>
      <c r="AZ2336" s="302">
        <v>104283.6</v>
      </c>
      <c r="BA2336" s="301">
        <v>87.671543</v>
      </c>
      <c r="BB2336" s="301">
        <v>86.260246344058601</v>
      </c>
      <c r="BC2336" s="301">
        <v>8.6</v>
      </c>
      <c r="BD2336" s="301"/>
      <c r="BE2336" s="300" t="s">
        <v>4204</v>
      </c>
      <c r="BF2336" s="298"/>
      <c r="BG2336" s="300" t="s">
        <v>315</v>
      </c>
      <c r="BH2336" s="300" t="s">
        <v>192</v>
      </c>
      <c r="BI2336" s="300" t="s">
        <v>565</v>
      </c>
      <c r="BJ2336" s="300" t="s">
        <v>4205</v>
      </c>
      <c r="BK2336" s="299" t="s">
        <v>175</v>
      </c>
      <c r="BL2336" s="301">
        <v>803508.74365943996</v>
      </c>
      <c r="BM2336" s="299" t="s">
        <v>309</v>
      </c>
      <c r="BN2336" s="301"/>
      <c r="BO2336" s="304">
        <v>39265</v>
      </c>
      <c r="BP2336" s="304">
        <v>48397</v>
      </c>
      <c r="BQ2336" s="297" t="s">
        <v>947</v>
      </c>
      <c r="BR2336" s="297" t="s">
        <v>4774</v>
      </c>
      <c r="BS2336" s="297">
        <v>39265</v>
      </c>
      <c r="BT2336" s="297">
        <v>48397</v>
      </c>
      <c r="BU2336" s="301">
        <v>43041.15</v>
      </c>
      <c r="BV2336" s="301">
        <v>71.930000000000007</v>
      </c>
      <c r="BW2336" s="301">
        <v>0</v>
      </c>
    </row>
    <row r="2337" spans="1:75" s="289" customFormat="1" ht="18.2" customHeight="1" x14ac:dyDescent="0.15">
      <c r="A2337" s="291">
        <v>2335</v>
      </c>
      <c r="B2337" s="292" t="s">
        <v>305</v>
      </c>
      <c r="C2337" s="292" t="s">
        <v>306</v>
      </c>
      <c r="D2337" s="312">
        <v>45170</v>
      </c>
      <c r="E2337" s="293" t="s">
        <v>3376</v>
      </c>
      <c r="F2337" s="308">
        <v>170</v>
      </c>
      <c r="G2337" s="308">
        <v>169</v>
      </c>
      <c r="H2337" s="295">
        <v>89820.49</v>
      </c>
      <c r="I2337" s="295">
        <v>54880.98</v>
      </c>
      <c r="J2337" s="295">
        <v>0</v>
      </c>
      <c r="K2337" s="295">
        <v>144701.47</v>
      </c>
      <c r="L2337" s="295">
        <v>561.19000000000005</v>
      </c>
      <c r="M2337" s="295">
        <v>0</v>
      </c>
      <c r="N2337" s="295">
        <v>0</v>
      </c>
      <c r="O2337" s="295">
        <v>0</v>
      </c>
      <c r="P2337" s="295">
        <v>0</v>
      </c>
      <c r="Q2337" s="295">
        <v>0</v>
      </c>
      <c r="R2337" s="295">
        <v>144701.47</v>
      </c>
      <c r="S2337" s="295">
        <v>148747.12</v>
      </c>
      <c r="T2337" s="295">
        <v>643.71</v>
      </c>
      <c r="U2337" s="295">
        <v>0</v>
      </c>
      <c r="V2337" s="295">
        <v>0</v>
      </c>
      <c r="W2337" s="295">
        <v>0</v>
      </c>
      <c r="X2337" s="295">
        <v>0</v>
      </c>
      <c r="Y2337" s="295">
        <v>0</v>
      </c>
      <c r="Z2337" s="295">
        <v>149390.82999999999</v>
      </c>
      <c r="AA2337" s="295">
        <v>0</v>
      </c>
      <c r="AB2337" s="295">
        <v>0</v>
      </c>
      <c r="AC2337" s="295">
        <v>0</v>
      </c>
      <c r="AD2337" s="295">
        <v>0</v>
      </c>
      <c r="AE2337" s="295">
        <v>0</v>
      </c>
      <c r="AF2337" s="295">
        <v>0</v>
      </c>
      <c r="AG2337" s="295">
        <v>0</v>
      </c>
      <c r="AH2337" s="295">
        <v>0</v>
      </c>
      <c r="AI2337" s="295">
        <v>0</v>
      </c>
      <c r="AJ2337" s="295">
        <v>0</v>
      </c>
      <c r="AK2337" s="295">
        <v>0</v>
      </c>
      <c r="AL2337" s="295">
        <v>0</v>
      </c>
      <c r="AM2337" s="295">
        <v>0</v>
      </c>
      <c r="AN2337" s="295">
        <v>0</v>
      </c>
      <c r="AO2337" s="295">
        <v>0</v>
      </c>
      <c r="AP2337" s="295">
        <v>0</v>
      </c>
      <c r="AQ2337" s="295">
        <v>0</v>
      </c>
      <c r="AR2337" s="295">
        <v>0</v>
      </c>
      <c r="AS2337" s="295">
        <v>0</v>
      </c>
      <c r="AT2337" s="295">
        <f t="shared" si="36"/>
        <v>0</v>
      </c>
      <c r="AU2337" s="295">
        <v>55442.17</v>
      </c>
      <c r="AV2337" s="295">
        <v>149390.82999999999</v>
      </c>
      <c r="AW2337" s="296">
        <v>106</v>
      </c>
      <c r="AX2337" s="296">
        <v>300</v>
      </c>
      <c r="AY2337" s="295">
        <v>630000.02</v>
      </c>
      <c r="AZ2337" s="295">
        <v>148390.85999999999</v>
      </c>
      <c r="BA2337" s="294">
        <v>89.999995999999996</v>
      </c>
      <c r="BB2337" s="294">
        <v>87.762357608778103</v>
      </c>
      <c r="BC2337" s="294">
        <v>8.6</v>
      </c>
      <c r="BD2337" s="294"/>
      <c r="BE2337" s="293" t="s">
        <v>4204</v>
      </c>
      <c r="BF2337" s="291"/>
      <c r="BG2337" s="293" t="s">
        <v>326</v>
      </c>
      <c r="BH2337" s="293" t="s">
        <v>239</v>
      </c>
      <c r="BI2337" s="293" t="s">
        <v>483</v>
      </c>
      <c r="BJ2337" s="293" t="s">
        <v>4205</v>
      </c>
      <c r="BK2337" s="292" t="s">
        <v>175</v>
      </c>
      <c r="BL2337" s="294">
        <v>1133171.10291112</v>
      </c>
      <c r="BM2337" s="292" t="s">
        <v>309</v>
      </c>
      <c r="BN2337" s="294"/>
      <c r="BO2337" s="297">
        <v>39273</v>
      </c>
      <c r="BP2337" s="297">
        <v>48405</v>
      </c>
      <c r="BQ2337" s="297" t="s">
        <v>931</v>
      </c>
      <c r="BR2337" s="297" t="s">
        <v>4779</v>
      </c>
      <c r="BS2337" s="297">
        <v>39273</v>
      </c>
      <c r="BT2337" s="297">
        <v>48405</v>
      </c>
      <c r="BU2337" s="294">
        <v>59151.7</v>
      </c>
      <c r="BV2337" s="294">
        <v>102.35</v>
      </c>
      <c r="BW2337" s="294">
        <v>0</v>
      </c>
    </row>
    <row r="2338" spans="1:75" s="289" customFormat="1" ht="18.2" customHeight="1" x14ac:dyDescent="0.15">
      <c r="A2338" s="298">
        <v>2336</v>
      </c>
      <c r="B2338" s="299" t="s">
        <v>305</v>
      </c>
      <c r="C2338" s="299" t="s">
        <v>306</v>
      </c>
      <c r="D2338" s="313">
        <v>45170</v>
      </c>
      <c r="E2338" s="300" t="s">
        <v>3377</v>
      </c>
      <c r="F2338" s="309">
        <v>103</v>
      </c>
      <c r="G2338" s="309">
        <v>102</v>
      </c>
      <c r="H2338" s="302">
        <v>120167.14</v>
      </c>
      <c r="I2338" s="302">
        <v>50114.95</v>
      </c>
      <c r="J2338" s="302">
        <v>0</v>
      </c>
      <c r="K2338" s="302">
        <v>170282.09</v>
      </c>
      <c r="L2338" s="302">
        <v>717.95</v>
      </c>
      <c r="M2338" s="302">
        <v>0</v>
      </c>
      <c r="N2338" s="302">
        <v>0</v>
      </c>
      <c r="O2338" s="302">
        <v>0</v>
      </c>
      <c r="P2338" s="302">
        <v>0</v>
      </c>
      <c r="Q2338" s="302">
        <v>0</v>
      </c>
      <c r="R2338" s="302">
        <v>170282.09</v>
      </c>
      <c r="S2338" s="302">
        <v>120066.18</v>
      </c>
      <c r="T2338" s="302">
        <v>951.32</v>
      </c>
      <c r="U2338" s="302">
        <v>0</v>
      </c>
      <c r="V2338" s="302">
        <v>0</v>
      </c>
      <c r="W2338" s="302">
        <v>0</v>
      </c>
      <c r="X2338" s="302">
        <v>0</v>
      </c>
      <c r="Y2338" s="302">
        <v>0</v>
      </c>
      <c r="Z2338" s="302">
        <v>121017.5</v>
      </c>
      <c r="AA2338" s="302">
        <v>0</v>
      </c>
      <c r="AB2338" s="302">
        <v>0</v>
      </c>
      <c r="AC2338" s="302">
        <v>0</v>
      </c>
      <c r="AD2338" s="302">
        <v>0</v>
      </c>
      <c r="AE2338" s="302">
        <v>0</v>
      </c>
      <c r="AF2338" s="302">
        <v>0</v>
      </c>
      <c r="AG2338" s="302">
        <v>0</v>
      </c>
      <c r="AH2338" s="302">
        <v>0</v>
      </c>
      <c r="AI2338" s="302">
        <v>0</v>
      </c>
      <c r="AJ2338" s="302">
        <v>0</v>
      </c>
      <c r="AK2338" s="302">
        <v>0</v>
      </c>
      <c r="AL2338" s="302">
        <v>0</v>
      </c>
      <c r="AM2338" s="302">
        <v>0</v>
      </c>
      <c r="AN2338" s="302">
        <v>0</v>
      </c>
      <c r="AO2338" s="302">
        <v>0</v>
      </c>
      <c r="AP2338" s="302">
        <v>0</v>
      </c>
      <c r="AQ2338" s="302">
        <v>0</v>
      </c>
      <c r="AR2338" s="302">
        <v>0</v>
      </c>
      <c r="AS2338" s="302">
        <v>0</v>
      </c>
      <c r="AT2338" s="295">
        <f t="shared" si="36"/>
        <v>0</v>
      </c>
      <c r="AU2338" s="302">
        <v>50832.9</v>
      </c>
      <c r="AV2338" s="302">
        <v>121017.5</v>
      </c>
      <c r="AW2338" s="303">
        <v>106</v>
      </c>
      <c r="AX2338" s="303">
        <v>300</v>
      </c>
      <c r="AY2338" s="302">
        <v>815000.02</v>
      </c>
      <c r="AZ2338" s="302">
        <v>191058.3</v>
      </c>
      <c r="BA2338" s="301">
        <v>89.656437999999994</v>
      </c>
      <c r="BB2338" s="301">
        <v>79.906948007992398</v>
      </c>
      <c r="BC2338" s="301">
        <v>9.5</v>
      </c>
      <c r="BD2338" s="301"/>
      <c r="BE2338" s="300" t="s">
        <v>4204</v>
      </c>
      <c r="BF2338" s="298"/>
      <c r="BG2338" s="300" t="s">
        <v>315</v>
      </c>
      <c r="BH2338" s="300" t="s">
        <v>179</v>
      </c>
      <c r="BI2338" s="300" t="s">
        <v>648</v>
      </c>
      <c r="BJ2338" s="300" t="s">
        <v>4205</v>
      </c>
      <c r="BK2338" s="299" t="s">
        <v>175</v>
      </c>
      <c r="BL2338" s="301">
        <v>1333495.3938706401</v>
      </c>
      <c r="BM2338" s="299" t="s">
        <v>309</v>
      </c>
      <c r="BN2338" s="301"/>
      <c r="BO2338" s="304">
        <v>39283</v>
      </c>
      <c r="BP2338" s="304">
        <v>48415</v>
      </c>
      <c r="BQ2338" s="297" t="s">
        <v>946</v>
      </c>
      <c r="BR2338" s="297" t="s">
        <v>4775</v>
      </c>
      <c r="BS2338" s="297">
        <v>39283</v>
      </c>
      <c r="BT2338" s="297">
        <v>48415</v>
      </c>
      <c r="BU2338" s="301">
        <v>46789.440000000002</v>
      </c>
      <c r="BV2338" s="301">
        <v>132.68</v>
      </c>
      <c r="BW2338" s="301">
        <v>0</v>
      </c>
    </row>
    <row r="2339" spans="1:75" s="289" customFormat="1" ht="18.2" customHeight="1" x14ac:dyDescent="0.15">
      <c r="A2339" s="291">
        <v>2337</v>
      </c>
      <c r="B2339" s="292" t="s">
        <v>305</v>
      </c>
      <c r="C2339" s="292" t="s">
        <v>306</v>
      </c>
      <c r="D2339" s="312">
        <v>45170</v>
      </c>
      <c r="E2339" s="293" t="s">
        <v>3378</v>
      </c>
      <c r="F2339" s="308">
        <v>0</v>
      </c>
      <c r="G2339" s="308">
        <v>1</v>
      </c>
      <c r="H2339" s="295">
        <v>8091.48</v>
      </c>
      <c r="I2339" s="295">
        <v>873.14</v>
      </c>
      <c r="J2339" s="295">
        <v>0</v>
      </c>
      <c r="K2339" s="295">
        <v>8964.6200000000008</v>
      </c>
      <c r="L2339" s="295">
        <v>1124.3699999999999</v>
      </c>
      <c r="M2339" s="295">
        <v>0</v>
      </c>
      <c r="N2339" s="295">
        <v>873.14</v>
      </c>
      <c r="O2339" s="295">
        <v>1124.3699999999999</v>
      </c>
      <c r="P2339" s="295">
        <v>0</v>
      </c>
      <c r="Q2339" s="295">
        <v>0</v>
      </c>
      <c r="R2339" s="295">
        <v>6967.11</v>
      </c>
      <c r="S2339" s="295">
        <v>0</v>
      </c>
      <c r="T2339" s="295">
        <v>57.99</v>
      </c>
      <c r="U2339" s="295">
        <v>0</v>
      </c>
      <c r="V2339" s="295">
        <v>0</v>
      </c>
      <c r="W2339" s="295">
        <v>57.99</v>
      </c>
      <c r="X2339" s="295">
        <v>0</v>
      </c>
      <c r="Y2339" s="295">
        <v>0</v>
      </c>
      <c r="Z2339" s="295">
        <v>0</v>
      </c>
      <c r="AA2339" s="295">
        <v>100.44</v>
      </c>
      <c r="AB2339" s="295">
        <v>0</v>
      </c>
      <c r="AC2339" s="295">
        <v>0</v>
      </c>
      <c r="AD2339" s="295">
        <v>0</v>
      </c>
      <c r="AE2339" s="295">
        <v>0</v>
      </c>
      <c r="AF2339" s="295">
        <v>-48.71</v>
      </c>
      <c r="AG2339" s="295">
        <v>64.14</v>
      </c>
      <c r="AH2339" s="295">
        <v>179.4</v>
      </c>
      <c r="AI2339" s="295">
        <v>0</v>
      </c>
      <c r="AJ2339" s="295">
        <v>0</v>
      </c>
      <c r="AK2339" s="295">
        <v>0</v>
      </c>
      <c r="AL2339" s="295">
        <v>43.86</v>
      </c>
      <c r="AM2339" s="295">
        <v>0</v>
      </c>
      <c r="AN2339" s="295">
        <v>0</v>
      </c>
      <c r="AO2339" s="295">
        <v>0</v>
      </c>
      <c r="AP2339" s="295">
        <v>31.6</v>
      </c>
      <c r="AQ2339" s="295">
        <v>0</v>
      </c>
      <c r="AR2339" s="295">
        <v>0</v>
      </c>
      <c r="AS2339" s="295">
        <v>0</v>
      </c>
      <c r="AT2339" s="295">
        <f t="shared" si="36"/>
        <v>2426.23</v>
      </c>
      <c r="AU2339" s="295">
        <v>0</v>
      </c>
      <c r="AV2339" s="295">
        <v>0</v>
      </c>
      <c r="AW2339" s="296">
        <v>106</v>
      </c>
      <c r="AX2339" s="296">
        <v>300</v>
      </c>
      <c r="AY2339" s="295">
        <v>609999.99</v>
      </c>
      <c r="AZ2339" s="295">
        <v>145615.26999999999</v>
      </c>
      <c r="BA2339" s="294">
        <v>91.262294999999995</v>
      </c>
      <c r="BB2339" s="294">
        <v>4.3665368894172296</v>
      </c>
      <c r="BC2339" s="294">
        <v>8.6</v>
      </c>
      <c r="BD2339" s="294"/>
      <c r="BE2339" s="293" t="s">
        <v>4204</v>
      </c>
      <c r="BF2339" s="291"/>
      <c r="BG2339" s="293" t="s">
        <v>310</v>
      </c>
      <c r="BH2339" s="293" t="s">
        <v>184</v>
      </c>
      <c r="BI2339" s="293" t="s">
        <v>560</v>
      </c>
      <c r="BJ2339" s="293" t="s">
        <v>103</v>
      </c>
      <c r="BK2339" s="292" t="s">
        <v>175</v>
      </c>
      <c r="BL2339" s="294">
        <v>54560.107252560003</v>
      </c>
      <c r="BM2339" s="292" t="s">
        <v>309</v>
      </c>
      <c r="BN2339" s="294"/>
      <c r="BO2339" s="297">
        <v>39279</v>
      </c>
      <c r="BP2339" s="297">
        <v>48411</v>
      </c>
      <c r="BQ2339" s="297" t="s">
        <v>1063</v>
      </c>
      <c r="BR2339" s="297" t="s">
        <v>4761</v>
      </c>
      <c r="BS2339" s="297">
        <v>39279</v>
      </c>
      <c r="BT2339" s="297">
        <v>48411</v>
      </c>
      <c r="BU2339" s="294">
        <v>0</v>
      </c>
      <c r="BV2339" s="294">
        <v>100.44</v>
      </c>
      <c r="BW2339" s="294">
        <v>0</v>
      </c>
    </row>
    <row r="2340" spans="1:75" s="289" customFormat="1" ht="18.2" customHeight="1" x14ac:dyDescent="0.15">
      <c r="A2340" s="298">
        <v>2338</v>
      </c>
      <c r="B2340" s="299" t="s">
        <v>305</v>
      </c>
      <c r="C2340" s="299" t="s">
        <v>306</v>
      </c>
      <c r="D2340" s="313">
        <v>45170</v>
      </c>
      <c r="E2340" s="300" t="s">
        <v>3379</v>
      </c>
      <c r="F2340" s="309">
        <v>166</v>
      </c>
      <c r="G2340" s="309">
        <v>165</v>
      </c>
      <c r="H2340" s="302">
        <v>79277.23</v>
      </c>
      <c r="I2340" s="302">
        <v>43544.74</v>
      </c>
      <c r="J2340" s="302">
        <v>0</v>
      </c>
      <c r="K2340" s="302">
        <v>122821.97</v>
      </c>
      <c r="L2340" s="302">
        <v>473.68</v>
      </c>
      <c r="M2340" s="302">
        <v>0</v>
      </c>
      <c r="N2340" s="302">
        <v>0</v>
      </c>
      <c r="O2340" s="302">
        <v>0</v>
      </c>
      <c r="P2340" s="302">
        <v>0</v>
      </c>
      <c r="Q2340" s="302">
        <v>0</v>
      </c>
      <c r="R2340" s="302">
        <v>122821.97</v>
      </c>
      <c r="S2340" s="302">
        <v>138168.1</v>
      </c>
      <c r="T2340" s="302">
        <v>627.61</v>
      </c>
      <c r="U2340" s="302">
        <v>0</v>
      </c>
      <c r="V2340" s="302">
        <v>0</v>
      </c>
      <c r="W2340" s="302">
        <v>0</v>
      </c>
      <c r="X2340" s="302">
        <v>0</v>
      </c>
      <c r="Y2340" s="302">
        <v>0</v>
      </c>
      <c r="Z2340" s="302">
        <v>138795.71</v>
      </c>
      <c r="AA2340" s="302">
        <v>0</v>
      </c>
      <c r="AB2340" s="302">
        <v>0</v>
      </c>
      <c r="AC2340" s="302">
        <v>0</v>
      </c>
      <c r="AD2340" s="302">
        <v>0</v>
      </c>
      <c r="AE2340" s="302">
        <v>0</v>
      </c>
      <c r="AF2340" s="302">
        <v>0</v>
      </c>
      <c r="AG2340" s="302">
        <v>0</v>
      </c>
      <c r="AH2340" s="302">
        <v>0</v>
      </c>
      <c r="AI2340" s="302">
        <v>0</v>
      </c>
      <c r="AJ2340" s="302">
        <v>0</v>
      </c>
      <c r="AK2340" s="302">
        <v>0</v>
      </c>
      <c r="AL2340" s="302">
        <v>0</v>
      </c>
      <c r="AM2340" s="302">
        <v>0</v>
      </c>
      <c r="AN2340" s="302">
        <v>0</v>
      </c>
      <c r="AO2340" s="302">
        <v>0</v>
      </c>
      <c r="AP2340" s="302">
        <v>0</v>
      </c>
      <c r="AQ2340" s="302">
        <v>0</v>
      </c>
      <c r="AR2340" s="302">
        <v>0</v>
      </c>
      <c r="AS2340" s="302">
        <v>0</v>
      </c>
      <c r="AT2340" s="295">
        <f t="shared" si="36"/>
        <v>0</v>
      </c>
      <c r="AU2340" s="302">
        <v>44018.42</v>
      </c>
      <c r="AV2340" s="302">
        <v>138795.71</v>
      </c>
      <c r="AW2340" s="303">
        <v>106</v>
      </c>
      <c r="AX2340" s="303">
        <v>300</v>
      </c>
      <c r="AY2340" s="302">
        <v>535000.02</v>
      </c>
      <c r="AZ2340" s="302">
        <v>126049</v>
      </c>
      <c r="BA2340" s="301">
        <v>89.999995999999996</v>
      </c>
      <c r="BB2340" s="301">
        <v>87.6958707225929</v>
      </c>
      <c r="BC2340" s="301">
        <v>9.5</v>
      </c>
      <c r="BD2340" s="301"/>
      <c r="BE2340" s="300" t="s">
        <v>4204</v>
      </c>
      <c r="BF2340" s="298"/>
      <c r="BG2340" s="300" t="s">
        <v>326</v>
      </c>
      <c r="BH2340" s="300" t="s">
        <v>190</v>
      </c>
      <c r="BI2340" s="300" t="s">
        <v>385</v>
      </c>
      <c r="BJ2340" s="300" t="s">
        <v>4205</v>
      </c>
      <c r="BK2340" s="299" t="s">
        <v>175</v>
      </c>
      <c r="BL2340" s="301">
        <v>961830.63797912002</v>
      </c>
      <c r="BM2340" s="299" t="s">
        <v>309</v>
      </c>
      <c r="BN2340" s="301"/>
      <c r="BO2340" s="304">
        <v>39268</v>
      </c>
      <c r="BP2340" s="304">
        <v>48400</v>
      </c>
      <c r="BQ2340" s="297" t="s">
        <v>931</v>
      </c>
      <c r="BR2340" s="297" t="s">
        <v>4779</v>
      </c>
      <c r="BS2340" s="297">
        <v>39268</v>
      </c>
      <c r="BT2340" s="297">
        <v>48400</v>
      </c>
      <c r="BU2340" s="301">
        <v>50047.89</v>
      </c>
      <c r="BV2340" s="301">
        <v>87.53</v>
      </c>
      <c r="BW2340" s="301">
        <v>0</v>
      </c>
    </row>
    <row r="2341" spans="1:75" s="289" customFormat="1" ht="18.2" customHeight="1" x14ac:dyDescent="0.15">
      <c r="A2341" s="291">
        <v>2339</v>
      </c>
      <c r="B2341" s="292" t="s">
        <v>305</v>
      </c>
      <c r="C2341" s="292" t="s">
        <v>306</v>
      </c>
      <c r="D2341" s="312">
        <v>45170</v>
      </c>
      <c r="E2341" s="293" t="s">
        <v>3380</v>
      </c>
      <c r="F2341" s="308">
        <v>86</v>
      </c>
      <c r="G2341" s="308">
        <v>86</v>
      </c>
      <c r="H2341" s="295">
        <v>0</v>
      </c>
      <c r="I2341" s="295">
        <v>84767.53</v>
      </c>
      <c r="J2341" s="295">
        <v>0</v>
      </c>
      <c r="K2341" s="295">
        <v>84767.53</v>
      </c>
      <c r="L2341" s="295">
        <v>0</v>
      </c>
      <c r="M2341" s="295">
        <v>0</v>
      </c>
      <c r="N2341" s="295">
        <v>0</v>
      </c>
      <c r="O2341" s="295">
        <v>0</v>
      </c>
      <c r="P2341" s="295">
        <v>0</v>
      </c>
      <c r="Q2341" s="295">
        <v>0</v>
      </c>
      <c r="R2341" s="295">
        <v>84767.53</v>
      </c>
      <c r="S2341" s="295">
        <v>28897.62</v>
      </c>
      <c r="T2341" s="295">
        <v>0</v>
      </c>
      <c r="U2341" s="295">
        <v>0</v>
      </c>
      <c r="V2341" s="295">
        <v>0</v>
      </c>
      <c r="W2341" s="295">
        <v>0</v>
      </c>
      <c r="X2341" s="295">
        <v>0</v>
      </c>
      <c r="Y2341" s="295">
        <v>0</v>
      </c>
      <c r="Z2341" s="295">
        <v>28897.62</v>
      </c>
      <c r="AA2341" s="295">
        <v>0</v>
      </c>
      <c r="AB2341" s="295">
        <v>0</v>
      </c>
      <c r="AC2341" s="295">
        <v>0</v>
      </c>
      <c r="AD2341" s="295">
        <v>0</v>
      </c>
      <c r="AE2341" s="295">
        <v>0</v>
      </c>
      <c r="AF2341" s="295">
        <v>0</v>
      </c>
      <c r="AG2341" s="295">
        <v>0</v>
      </c>
      <c r="AH2341" s="295">
        <v>0</v>
      </c>
      <c r="AI2341" s="295">
        <v>0</v>
      </c>
      <c r="AJ2341" s="295">
        <v>0</v>
      </c>
      <c r="AK2341" s="295">
        <v>0</v>
      </c>
      <c r="AL2341" s="295">
        <v>0</v>
      </c>
      <c r="AM2341" s="295">
        <v>0</v>
      </c>
      <c r="AN2341" s="295">
        <v>0</v>
      </c>
      <c r="AO2341" s="295">
        <v>0</v>
      </c>
      <c r="AP2341" s="295">
        <v>0</v>
      </c>
      <c r="AQ2341" s="295">
        <v>0</v>
      </c>
      <c r="AR2341" s="295">
        <v>0</v>
      </c>
      <c r="AS2341" s="295">
        <v>0</v>
      </c>
      <c r="AT2341" s="295">
        <f t="shared" si="36"/>
        <v>0</v>
      </c>
      <c r="AU2341" s="295">
        <v>84767.53</v>
      </c>
      <c r="AV2341" s="295">
        <v>28897.62</v>
      </c>
      <c r="AW2341" s="296">
        <v>150</v>
      </c>
      <c r="AX2341" s="296">
        <v>300</v>
      </c>
      <c r="AY2341" s="295">
        <v>695000.01</v>
      </c>
      <c r="AZ2341" s="295">
        <v>163745.9</v>
      </c>
      <c r="BA2341" s="294">
        <v>89.999999000000003</v>
      </c>
      <c r="BB2341" s="294">
        <v>46.590953515370302</v>
      </c>
      <c r="BC2341" s="294">
        <v>8.6</v>
      </c>
      <c r="BD2341" s="294"/>
      <c r="BE2341" s="293" t="s">
        <v>4204</v>
      </c>
      <c r="BF2341" s="291"/>
      <c r="BG2341" s="293" t="s">
        <v>326</v>
      </c>
      <c r="BH2341" s="293" t="s">
        <v>190</v>
      </c>
      <c r="BI2341" s="293" t="s">
        <v>385</v>
      </c>
      <c r="BJ2341" s="293" t="s">
        <v>4205</v>
      </c>
      <c r="BK2341" s="292" t="s">
        <v>175</v>
      </c>
      <c r="BL2341" s="294">
        <v>663822.66511287994</v>
      </c>
      <c r="BM2341" s="292" t="s">
        <v>309</v>
      </c>
      <c r="BN2341" s="294"/>
      <c r="BO2341" s="297">
        <v>39268</v>
      </c>
      <c r="BP2341" s="297">
        <v>48400</v>
      </c>
      <c r="BQ2341" s="297" t="s">
        <v>959</v>
      </c>
      <c r="BR2341" s="297" t="s">
        <v>4784</v>
      </c>
      <c r="BS2341" s="297">
        <v>39268</v>
      </c>
      <c r="BT2341" s="297">
        <v>48400</v>
      </c>
      <c r="BU2341" s="294">
        <v>33235.379999999997</v>
      </c>
      <c r="BV2341" s="294">
        <v>0</v>
      </c>
      <c r="BW2341" s="294">
        <v>0</v>
      </c>
    </row>
    <row r="2342" spans="1:75" s="289" customFormat="1" ht="18.2" customHeight="1" x14ac:dyDescent="0.15">
      <c r="A2342" s="298">
        <v>2340</v>
      </c>
      <c r="B2342" s="299" t="s">
        <v>305</v>
      </c>
      <c r="C2342" s="299" t="s">
        <v>306</v>
      </c>
      <c r="D2342" s="313">
        <v>45170</v>
      </c>
      <c r="E2342" s="300" t="s">
        <v>3381</v>
      </c>
      <c r="F2342" s="309">
        <v>179</v>
      </c>
      <c r="G2342" s="309">
        <v>178</v>
      </c>
      <c r="H2342" s="302">
        <v>32275.19</v>
      </c>
      <c r="I2342" s="302">
        <v>58220.26</v>
      </c>
      <c r="J2342" s="302">
        <v>0</v>
      </c>
      <c r="K2342" s="302">
        <v>90495.45</v>
      </c>
      <c r="L2342" s="302">
        <v>579.91999999999996</v>
      </c>
      <c r="M2342" s="302">
        <v>0</v>
      </c>
      <c r="N2342" s="302">
        <v>0</v>
      </c>
      <c r="O2342" s="302">
        <v>0</v>
      </c>
      <c r="P2342" s="302">
        <v>0</v>
      </c>
      <c r="Q2342" s="302">
        <v>0</v>
      </c>
      <c r="R2342" s="302">
        <v>90495.45</v>
      </c>
      <c r="S2342" s="302">
        <v>85639.89</v>
      </c>
      <c r="T2342" s="302">
        <v>231.31</v>
      </c>
      <c r="U2342" s="302">
        <v>0</v>
      </c>
      <c r="V2342" s="302">
        <v>0</v>
      </c>
      <c r="W2342" s="302">
        <v>0</v>
      </c>
      <c r="X2342" s="302">
        <v>0</v>
      </c>
      <c r="Y2342" s="302">
        <v>0</v>
      </c>
      <c r="Z2342" s="302">
        <v>85871.2</v>
      </c>
      <c r="AA2342" s="302">
        <v>0</v>
      </c>
      <c r="AB2342" s="302">
        <v>0</v>
      </c>
      <c r="AC2342" s="302">
        <v>0</v>
      </c>
      <c r="AD2342" s="302">
        <v>0</v>
      </c>
      <c r="AE2342" s="302">
        <v>0</v>
      </c>
      <c r="AF2342" s="302">
        <v>0</v>
      </c>
      <c r="AG2342" s="302">
        <v>0</v>
      </c>
      <c r="AH2342" s="302">
        <v>0</v>
      </c>
      <c r="AI2342" s="302">
        <v>0</v>
      </c>
      <c r="AJ2342" s="302">
        <v>0</v>
      </c>
      <c r="AK2342" s="302">
        <v>0</v>
      </c>
      <c r="AL2342" s="302">
        <v>0</v>
      </c>
      <c r="AM2342" s="302">
        <v>0</v>
      </c>
      <c r="AN2342" s="302">
        <v>0</v>
      </c>
      <c r="AO2342" s="302">
        <v>0</v>
      </c>
      <c r="AP2342" s="302">
        <v>0</v>
      </c>
      <c r="AQ2342" s="302">
        <v>0</v>
      </c>
      <c r="AR2342" s="302">
        <v>0</v>
      </c>
      <c r="AS2342" s="302">
        <v>0</v>
      </c>
      <c r="AT2342" s="295">
        <f t="shared" si="36"/>
        <v>0</v>
      </c>
      <c r="AU2342" s="302">
        <v>58800.18</v>
      </c>
      <c r="AV2342" s="302">
        <v>85871.2</v>
      </c>
      <c r="AW2342" s="303">
        <v>46</v>
      </c>
      <c r="AX2342" s="303">
        <v>240</v>
      </c>
      <c r="AY2342" s="302">
        <v>398200.01</v>
      </c>
      <c r="AZ2342" s="302">
        <v>92801.25</v>
      </c>
      <c r="BA2342" s="301">
        <v>89.073325999999994</v>
      </c>
      <c r="BB2342" s="301">
        <v>86.860152415691601</v>
      </c>
      <c r="BC2342" s="301">
        <v>8.6</v>
      </c>
      <c r="BD2342" s="301"/>
      <c r="BE2342" s="300" t="s">
        <v>4204</v>
      </c>
      <c r="BF2342" s="298"/>
      <c r="BG2342" s="300" t="s">
        <v>307</v>
      </c>
      <c r="BH2342" s="300" t="s">
        <v>222</v>
      </c>
      <c r="BI2342" s="300" t="s">
        <v>308</v>
      </c>
      <c r="BJ2342" s="300" t="s">
        <v>4205</v>
      </c>
      <c r="BK2342" s="299" t="s">
        <v>175</v>
      </c>
      <c r="BL2342" s="301">
        <v>708678.55651320005</v>
      </c>
      <c r="BM2342" s="299" t="s">
        <v>309</v>
      </c>
      <c r="BN2342" s="301"/>
      <c r="BO2342" s="304">
        <v>39276</v>
      </c>
      <c r="BP2342" s="304">
        <v>46581</v>
      </c>
      <c r="BQ2342" s="297" t="s">
        <v>4123</v>
      </c>
      <c r="BR2342" s="297" t="s">
        <v>4760</v>
      </c>
      <c r="BS2342" s="297">
        <v>39276</v>
      </c>
      <c r="BT2342" s="297">
        <v>46581</v>
      </c>
      <c r="BU2342" s="301">
        <v>37070.980000000003</v>
      </c>
      <c r="BV2342" s="301">
        <v>60.3</v>
      </c>
      <c r="BW2342" s="301">
        <v>0</v>
      </c>
    </row>
    <row r="2343" spans="1:75" s="289" customFormat="1" ht="18.2" customHeight="1" x14ac:dyDescent="0.15">
      <c r="A2343" s="291">
        <v>2341</v>
      </c>
      <c r="B2343" s="292" t="s">
        <v>305</v>
      </c>
      <c r="C2343" s="292" t="s">
        <v>306</v>
      </c>
      <c r="D2343" s="312">
        <v>45170</v>
      </c>
      <c r="E2343" s="293" t="s">
        <v>3382</v>
      </c>
      <c r="F2343" s="308">
        <v>164</v>
      </c>
      <c r="G2343" s="308">
        <v>163</v>
      </c>
      <c r="H2343" s="295">
        <v>99114.44</v>
      </c>
      <c r="I2343" s="295">
        <v>59428.69</v>
      </c>
      <c r="J2343" s="295">
        <v>0</v>
      </c>
      <c r="K2343" s="295">
        <v>158543.13</v>
      </c>
      <c r="L2343" s="295">
        <v>619.26</v>
      </c>
      <c r="M2343" s="295">
        <v>0</v>
      </c>
      <c r="N2343" s="295">
        <v>0</v>
      </c>
      <c r="O2343" s="295">
        <v>0</v>
      </c>
      <c r="P2343" s="295">
        <v>0</v>
      </c>
      <c r="Q2343" s="295">
        <v>0</v>
      </c>
      <c r="R2343" s="295">
        <v>158543.13</v>
      </c>
      <c r="S2343" s="295">
        <v>157292.84</v>
      </c>
      <c r="T2343" s="295">
        <v>710.32</v>
      </c>
      <c r="U2343" s="295">
        <v>0</v>
      </c>
      <c r="V2343" s="295">
        <v>0</v>
      </c>
      <c r="W2343" s="295">
        <v>0</v>
      </c>
      <c r="X2343" s="295">
        <v>0</v>
      </c>
      <c r="Y2343" s="295">
        <v>0</v>
      </c>
      <c r="Z2343" s="295">
        <v>158003.16</v>
      </c>
      <c r="AA2343" s="295">
        <v>0</v>
      </c>
      <c r="AB2343" s="295">
        <v>0</v>
      </c>
      <c r="AC2343" s="295">
        <v>0</v>
      </c>
      <c r="AD2343" s="295">
        <v>0</v>
      </c>
      <c r="AE2343" s="295">
        <v>0</v>
      </c>
      <c r="AF2343" s="295">
        <v>0</v>
      </c>
      <c r="AG2343" s="295">
        <v>0</v>
      </c>
      <c r="AH2343" s="295">
        <v>0</v>
      </c>
      <c r="AI2343" s="295">
        <v>0</v>
      </c>
      <c r="AJ2343" s="295">
        <v>0</v>
      </c>
      <c r="AK2343" s="295">
        <v>0</v>
      </c>
      <c r="AL2343" s="295">
        <v>0</v>
      </c>
      <c r="AM2343" s="295">
        <v>0</v>
      </c>
      <c r="AN2343" s="295">
        <v>0</v>
      </c>
      <c r="AO2343" s="295">
        <v>0</v>
      </c>
      <c r="AP2343" s="295">
        <v>0</v>
      </c>
      <c r="AQ2343" s="295">
        <v>0</v>
      </c>
      <c r="AR2343" s="295">
        <v>0</v>
      </c>
      <c r="AS2343" s="295">
        <v>0</v>
      </c>
      <c r="AT2343" s="295">
        <f t="shared" si="36"/>
        <v>0</v>
      </c>
      <c r="AU2343" s="295">
        <v>60047.95</v>
      </c>
      <c r="AV2343" s="295">
        <v>158003.16</v>
      </c>
      <c r="AW2343" s="296">
        <v>106</v>
      </c>
      <c r="AX2343" s="296">
        <v>300</v>
      </c>
      <c r="AY2343" s="295">
        <v>695000.01</v>
      </c>
      <c r="AZ2343" s="295">
        <v>163745.9</v>
      </c>
      <c r="BA2343" s="294">
        <v>89.999999000000003</v>
      </c>
      <c r="BB2343" s="294">
        <v>87.140389722471696</v>
      </c>
      <c r="BC2343" s="294">
        <v>8.6</v>
      </c>
      <c r="BD2343" s="294"/>
      <c r="BE2343" s="293" t="s">
        <v>4204</v>
      </c>
      <c r="BF2343" s="291"/>
      <c r="BG2343" s="293" t="s">
        <v>326</v>
      </c>
      <c r="BH2343" s="293" t="s">
        <v>190</v>
      </c>
      <c r="BI2343" s="293" t="s">
        <v>385</v>
      </c>
      <c r="BJ2343" s="293" t="s">
        <v>4205</v>
      </c>
      <c r="BK2343" s="292" t="s">
        <v>175</v>
      </c>
      <c r="BL2343" s="294">
        <v>1241566.4711704799</v>
      </c>
      <c r="BM2343" s="292" t="s">
        <v>309</v>
      </c>
      <c r="BN2343" s="294"/>
      <c r="BO2343" s="297">
        <v>39268</v>
      </c>
      <c r="BP2343" s="297">
        <v>48400</v>
      </c>
      <c r="BQ2343" s="297" t="s">
        <v>937</v>
      </c>
      <c r="BR2343" s="297" t="s">
        <v>4765</v>
      </c>
      <c r="BS2343" s="297">
        <v>39268</v>
      </c>
      <c r="BT2343" s="297">
        <v>48400</v>
      </c>
      <c r="BU2343" s="294">
        <v>63420.77</v>
      </c>
      <c r="BV2343" s="294">
        <v>112.94</v>
      </c>
      <c r="BW2343" s="294">
        <v>0</v>
      </c>
    </row>
    <row r="2344" spans="1:75" s="289" customFormat="1" ht="18.2" customHeight="1" x14ac:dyDescent="0.15">
      <c r="A2344" s="298">
        <v>2342</v>
      </c>
      <c r="B2344" s="299" t="s">
        <v>305</v>
      </c>
      <c r="C2344" s="299" t="s">
        <v>306</v>
      </c>
      <c r="D2344" s="313">
        <v>45170</v>
      </c>
      <c r="E2344" s="300" t="s">
        <v>3383</v>
      </c>
      <c r="F2344" s="309">
        <v>157</v>
      </c>
      <c r="G2344" s="309">
        <v>156</v>
      </c>
      <c r="H2344" s="302">
        <v>89246.48</v>
      </c>
      <c r="I2344" s="302">
        <v>52440.47</v>
      </c>
      <c r="J2344" s="302">
        <v>0</v>
      </c>
      <c r="K2344" s="302">
        <v>141686.95000000001</v>
      </c>
      <c r="L2344" s="302">
        <v>559.46</v>
      </c>
      <c r="M2344" s="302">
        <v>0</v>
      </c>
      <c r="N2344" s="302">
        <v>0</v>
      </c>
      <c r="O2344" s="302">
        <v>0</v>
      </c>
      <c r="P2344" s="302">
        <v>0</v>
      </c>
      <c r="Q2344" s="302">
        <v>0</v>
      </c>
      <c r="R2344" s="302">
        <v>141686.95000000001</v>
      </c>
      <c r="S2344" s="302">
        <v>133605.57</v>
      </c>
      <c r="T2344" s="302">
        <v>639.6</v>
      </c>
      <c r="U2344" s="302">
        <v>0</v>
      </c>
      <c r="V2344" s="302">
        <v>0</v>
      </c>
      <c r="W2344" s="302">
        <v>0</v>
      </c>
      <c r="X2344" s="302">
        <v>0</v>
      </c>
      <c r="Y2344" s="302">
        <v>0</v>
      </c>
      <c r="Z2344" s="302">
        <v>134245.17000000001</v>
      </c>
      <c r="AA2344" s="302">
        <v>0</v>
      </c>
      <c r="AB2344" s="302">
        <v>0</v>
      </c>
      <c r="AC2344" s="302">
        <v>0</v>
      </c>
      <c r="AD2344" s="302">
        <v>0</v>
      </c>
      <c r="AE2344" s="302">
        <v>0</v>
      </c>
      <c r="AF2344" s="302">
        <v>0</v>
      </c>
      <c r="AG2344" s="302">
        <v>0</v>
      </c>
      <c r="AH2344" s="302">
        <v>0</v>
      </c>
      <c r="AI2344" s="302">
        <v>0</v>
      </c>
      <c r="AJ2344" s="302">
        <v>0</v>
      </c>
      <c r="AK2344" s="302">
        <v>0</v>
      </c>
      <c r="AL2344" s="302">
        <v>0</v>
      </c>
      <c r="AM2344" s="302">
        <v>0</v>
      </c>
      <c r="AN2344" s="302">
        <v>0</v>
      </c>
      <c r="AO2344" s="302">
        <v>0</v>
      </c>
      <c r="AP2344" s="302">
        <v>0</v>
      </c>
      <c r="AQ2344" s="302">
        <v>0</v>
      </c>
      <c r="AR2344" s="302">
        <v>0</v>
      </c>
      <c r="AS2344" s="302">
        <v>0</v>
      </c>
      <c r="AT2344" s="295">
        <f t="shared" si="36"/>
        <v>0</v>
      </c>
      <c r="AU2344" s="302">
        <v>52999.93</v>
      </c>
      <c r="AV2344" s="302">
        <v>134245.17000000001</v>
      </c>
      <c r="AW2344" s="303">
        <v>106</v>
      </c>
      <c r="AX2344" s="303">
        <v>300</v>
      </c>
      <c r="AY2344" s="302">
        <v>628000.01</v>
      </c>
      <c r="AZ2344" s="302">
        <v>147671.70000000001</v>
      </c>
      <c r="BA2344" s="301">
        <v>89.999998000000005</v>
      </c>
      <c r="BB2344" s="301">
        <v>86.352532114319104</v>
      </c>
      <c r="BC2344" s="301">
        <v>8.6</v>
      </c>
      <c r="BD2344" s="301"/>
      <c r="BE2344" s="300" t="s">
        <v>4204</v>
      </c>
      <c r="BF2344" s="298"/>
      <c r="BG2344" s="300" t="s">
        <v>320</v>
      </c>
      <c r="BH2344" s="300" t="s">
        <v>197</v>
      </c>
      <c r="BI2344" s="300" t="s">
        <v>373</v>
      </c>
      <c r="BJ2344" s="300" t="s">
        <v>4205</v>
      </c>
      <c r="BK2344" s="299" t="s">
        <v>175</v>
      </c>
      <c r="BL2344" s="301">
        <v>1109564.1073972001</v>
      </c>
      <c r="BM2344" s="299" t="s">
        <v>309</v>
      </c>
      <c r="BN2344" s="301"/>
      <c r="BO2344" s="304">
        <v>39290</v>
      </c>
      <c r="BP2344" s="304">
        <v>48422</v>
      </c>
      <c r="BQ2344" s="297" t="s">
        <v>931</v>
      </c>
      <c r="BR2344" s="297" t="s">
        <v>4779</v>
      </c>
      <c r="BS2344" s="297">
        <v>39290</v>
      </c>
      <c r="BT2344" s="297">
        <v>48422</v>
      </c>
      <c r="BU2344" s="301">
        <v>54473.43</v>
      </c>
      <c r="BV2344" s="301">
        <v>101.86</v>
      </c>
      <c r="BW2344" s="301">
        <v>0</v>
      </c>
    </row>
    <row r="2345" spans="1:75" s="289" customFormat="1" ht="18.2" customHeight="1" x14ac:dyDescent="0.15">
      <c r="A2345" s="291">
        <v>2343</v>
      </c>
      <c r="B2345" s="292" t="s">
        <v>305</v>
      </c>
      <c r="C2345" s="292" t="s">
        <v>306</v>
      </c>
      <c r="D2345" s="312">
        <v>45170</v>
      </c>
      <c r="E2345" s="293" t="s">
        <v>3384</v>
      </c>
      <c r="F2345" s="308">
        <v>145</v>
      </c>
      <c r="G2345" s="308">
        <v>145</v>
      </c>
      <c r="H2345" s="295">
        <v>0</v>
      </c>
      <c r="I2345" s="295">
        <v>145353.85</v>
      </c>
      <c r="J2345" s="295">
        <v>0</v>
      </c>
      <c r="K2345" s="295">
        <v>145353.85</v>
      </c>
      <c r="L2345" s="295">
        <v>0</v>
      </c>
      <c r="M2345" s="295">
        <v>0</v>
      </c>
      <c r="N2345" s="295">
        <v>0</v>
      </c>
      <c r="O2345" s="295">
        <v>0</v>
      </c>
      <c r="P2345" s="295">
        <v>0</v>
      </c>
      <c r="Q2345" s="295">
        <v>0</v>
      </c>
      <c r="R2345" s="295">
        <v>145353.85</v>
      </c>
      <c r="S2345" s="295">
        <v>98965.17</v>
      </c>
      <c r="T2345" s="295">
        <v>0</v>
      </c>
      <c r="U2345" s="295">
        <v>0</v>
      </c>
      <c r="V2345" s="295">
        <v>0</v>
      </c>
      <c r="W2345" s="295">
        <v>0</v>
      </c>
      <c r="X2345" s="295">
        <v>0</v>
      </c>
      <c r="Y2345" s="295">
        <v>0</v>
      </c>
      <c r="Z2345" s="295">
        <v>98965.17</v>
      </c>
      <c r="AA2345" s="295">
        <v>0</v>
      </c>
      <c r="AB2345" s="295">
        <v>0</v>
      </c>
      <c r="AC2345" s="295">
        <v>0</v>
      </c>
      <c r="AD2345" s="295">
        <v>0</v>
      </c>
      <c r="AE2345" s="295">
        <v>0</v>
      </c>
      <c r="AF2345" s="295">
        <v>0</v>
      </c>
      <c r="AG2345" s="295">
        <v>0</v>
      </c>
      <c r="AH2345" s="295">
        <v>0</v>
      </c>
      <c r="AI2345" s="295">
        <v>0</v>
      </c>
      <c r="AJ2345" s="295">
        <v>0</v>
      </c>
      <c r="AK2345" s="295">
        <v>0</v>
      </c>
      <c r="AL2345" s="295">
        <v>0</v>
      </c>
      <c r="AM2345" s="295">
        <v>0</v>
      </c>
      <c r="AN2345" s="295">
        <v>0</v>
      </c>
      <c r="AO2345" s="295">
        <v>0</v>
      </c>
      <c r="AP2345" s="295">
        <v>0</v>
      </c>
      <c r="AQ2345" s="295">
        <v>0</v>
      </c>
      <c r="AR2345" s="295">
        <v>0</v>
      </c>
      <c r="AS2345" s="295">
        <v>0</v>
      </c>
      <c r="AT2345" s="295">
        <f t="shared" si="36"/>
        <v>0</v>
      </c>
      <c r="AU2345" s="295">
        <v>145353.85</v>
      </c>
      <c r="AV2345" s="295">
        <v>98965.17</v>
      </c>
      <c r="AW2345" s="296">
        <v>51</v>
      </c>
      <c r="AX2345" s="296">
        <v>240</v>
      </c>
      <c r="AY2345" s="295">
        <v>771999.99</v>
      </c>
      <c r="AZ2345" s="295">
        <v>181721.32</v>
      </c>
      <c r="BA2345" s="294">
        <v>90.000003000000007</v>
      </c>
      <c r="BB2345" s="294">
        <v>71.988509306786597</v>
      </c>
      <c r="BC2345" s="294">
        <v>9.5</v>
      </c>
      <c r="BD2345" s="294"/>
      <c r="BE2345" s="293" t="s">
        <v>4204</v>
      </c>
      <c r="BF2345" s="291"/>
      <c r="BG2345" s="293" t="s">
        <v>326</v>
      </c>
      <c r="BH2345" s="293" t="s">
        <v>239</v>
      </c>
      <c r="BI2345" s="293" t="s">
        <v>770</v>
      </c>
      <c r="BJ2345" s="293" t="s">
        <v>4205</v>
      </c>
      <c r="BK2345" s="292" t="s">
        <v>175</v>
      </c>
      <c r="BL2345" s="294">
        <v>1138279.9533196001</v>
      </c>
      <c r="BM2345" s="292" t="s">
        <v>309</v>
      </c>
      <c r="BN2345" s="294"/>
      <c r="BO2345" s="297">
        <v>39280</v>
      </c>
      <c r="BP2345" s="297">
        <v>46585</v>
      </c>
      <c r="BQ2345" s="297" t="s">
        <v>941</v>
      </c>
      <c r="BR2345" s="297" t="s">
        <v>4791</v>
      </c>
      <c r="BS2345" s="297">
        <v>39280</v>
      </c>
      <c r="BT2345" s="297">
        <v>46585</v>
      </c>
      <c r="BU2345" s="294">
        <v>61407.12</v>
      </c>
      <c r="BV2345" s="294">
        <v>0</v>
      </c>
      <c r="BW2345" s="294">
        <v>0</v>
      </c>
    </row>
    <row r="2346" spans="1:75" s="289" customFormat="1" ht="18.2" customHeight="1" x14ac:dyDescent="0.15">
      <c r="A2346" s="298">
        <v>2344</v>
      </c>
      <c r="B2346" s="299" t="s">
        <v>305</v>
      </c>
      <c r="C2346" s="299" t="s">
        <v>306</v>
      </c>
      <c r="D2346" s="313">
        <v>45170</v>
      </c>
      <c r="E2346" s="300" t="s">
        <v>3385</v>
      </c>
      <c r="F2346" s="309">
        <v>0</v>
      </c>
      <c r="G2346" s="309">
        <v>0</v>
      </c>
      <c r="H2346" s="302">
        <v>46948.63</v>
      </c>
      <c r="I2346" s="302">
        <v>0</v>
      </c>
      <c r="J2346" s="302">
        <v>0</v>
      </c>
      <c r="K2346" s="302">
        <v>46948.63</v>
      </c>
      <c r="L2346" s="302">
        <v>293.33</v>
      </c>
      <c r="M2346" s="302">
        <v>0</v>
      </c>
      <c r="N2346" s="302">
        <v>0</v>
      </c>
      <c r="O2346" s="302">
        <v>293.33</v>
      </c>
      <c r="P2346" s="302">
        <v>0</v>
      </c>
      <c r="Q2346" s="302">
        <v>0</v>
      </c>
      <c r="R2346" s="302">
        <v>46655.3</v>
      </c>
      <c r="S2346" s="302">
        <v>0</v>
      </c>
      <c r="T2346" s="302">
        <v>336.47</v>
      </c>
      <c r="U2346" s="302">
        <v>0</v>
      </c>
      <c r="V2346" s="302">
        <v>0</v>
      </c>
      <c r="W2346" s="302">
        <v>336.47</v>
      </c>
      <c r="X2346" s="302">
        <v>0</v>
      </c>
      <c r="Y2346" s="302">
        <v>0</v>
      </c>
      <c r="Z2346" s="302">
        <v>0</v>
      </c>
      <c r="AA2346" s="302">
        <v>53.5</v>
      </c>
      <c r="AB2346" s="302">
        <v>0</v>
      </c>
      <c r="AC2346" s="302">
        <v>0</v>
      </c>
      <c r="AD2346" s="302">
        <v>0</v>
      </c>
      <c r="AE2346" s="302">
        <v>0</v>
      </c>
      <c r="AF2346" s="302">
        <v>-35.619999999999997</v>
      </c>
      <c r="AG2346" s="302">
        <v>34.17</v>
      </c>
      <c r="AH2346" s="302">
        <v>95.73</v>
      </c>
      <c r="AI2346" s="302">
        <v>0</v>
      </c>
      <c r="AJ2346" s="302">
        <v>0</v>
      </c>
      <c r="AK2346" s="302">
        <v>0</v>
      </c>
      <c r="AL2346" s="302">
        <v>0</v>
      </c>
      <c r="AM2346" s="302">
        <v>0</v>
      </c>
      <c r="AN2346" s="302">
        <v>0</v>
      </c>
      <c r="AO2346" s="302">
        <v>0</v>
      </c>
      <c r="AP2346" s="302">
        <v>0</v>
      </c>
      <c r="AQ2346" s="302">
        <v>0</v>
      </c>
      <c r="AR2346" s="302">
        <v>0</v>
      </c>
      <c r="AS2346" s="302">
        <v>4.3416999999999997E-2</v>
      </c>
      <c r="AT2346" s="295">
        <f t="shared" si="36"/>
        <v>777.53658300000006</v>
      </c>
      <c r="AU2346" s="302">
        <v>0</v>
      </c>
      <c r="AV2346" s="302">
        <v>0</v>
      </c>
      <c r="AW2346" s="303">
        <v>106</v>
      </c>
      <c r="AX2346" s="303">
        <v>300</v>
      </c>
      <c r="AY2346" s="302">
        <v>329299.99</v>
      </c>
      <c r="AZ2346" s="302">
        <v>77563.67</v>
      </c>
      <c r="BA2346" s="301">
        <v>90.000005999999999</v>
      </c>
      <c r="BB2346" s="301">
        <v>54.135876756886297</v>
      </c>
      <c r="BC2346" s="301">
        <v>8.6</v>
      </c>
      <c r="BD2346" s="301"/>
      <c r="BE2346" s="300" t="s">
        <v>4204</v>
      </c>
      <c r="BF2346" s="298"/>
      <c r="BG2346" s="300" t="s">
        <v>349</v>
      </c>
      <c r="BH2346" s="300" t="s">
        <v>180</v>
      </c>
      <c r="BI2346" s="300" t="s">
        <v>891</v>
      </c>
      <c r="BJ2346" s="300" t="s">
        <v>103</v>
      </c>
      <c r="BK2346" s="299" t="s">
        <v>175</v>
      </c>
      <c r="BL2346" s="301">
        <v>365362.13320879999</v>
      </c>
      <c r="BM2346" s="299" t="s">
        <v>309</v>
      </c>
      <c r="BN2346" s="301"/>
      <c r="BO2346" s="304">
        <v>39273</v>
      </c>
      <c r="BP2346" s="304">
        <v>48405</v>
      </c>
      <c r="BQ2346" s="297" t="s">
        <v>4757</v>
      </c>
      <c r="BR2346" s="297" t="s">
        <v>4764</v>
      </c>
      <c r="BS2346" s="297">
        <v>39273</v>
      </c>
      <c r="BT2346" s="297">
        <v>48405</v>
      </c>
      <c r="BU2346" s="301">
        <v>0</v>
      </c>
      <c r="BV2346" s="301">
        <v>53.5</v>
      </c>
      <c r="BW2346" s="301">
        <v>0</v>
      </c>
    </row>
    <row r="2347" spans="1:75" s="289" customFormat="1" ht="18.2" customHeight="1" x14ac:dyDescent="0.15">
      <c r="A2347" s="291">
        <v>2345</v>
      </c>
      <c r="B2347" s="292" t="s">
        <v>305</v>
      </c>
      <c r="C2347" s="292" t="s">
        <v>306</v>
      </c>
      <c r="D2347" s="312">
        <v>45170</v>
      </c>
      <c r="E2347" s="293" t="s">
        <v>3386</v>
      </c>
      <c r="F2347" s="308">
        <v>158</v>
      </c>
      <c r="G2347" s="308">
        <v>157</v>
      </c>
      <c r="H2347" s="295">
        <v>58361.41</v>
      </c>
      <c r="I2347" s="295">
        <v>31252.67</v>
      </c>
      <c r="J2347" s="295">
        <v>0</v>
      </c>
      <c r="K2347" s="295">
        <v>89614.080000000002</v>
      </c>
      <c r="L2347" s="295">
        <v>348.7</v>
      </c>
      <c r="M2347" s="295">
        <v>0</v>
      </c>
      <c r="N2347" s="295">
        <v>0</v>
      </c>
      <c r="O2347" s="295">
        <v>0</v>
      </c>
      <c r="P2347" s="295">
        <v>0</v>
      </c>
      <c r="Q2347" s="295">
        <v>0</v>
      </c>
      <c r="R2347" s="295">
        <v>89614.080000000002</v>
      </c>
      <c r="S2347" s="295">
        <v>95300.02</v>
      </c>
      <c r="T2347" s="295">
        <v>462.03</v>
      </c>
      <c r="U2347" s="295">
        <v>0</v>
      </c>
      <c r="V2347" s="295">
        <v>0</v>
      </c>
      <c r="W2347" s="295">
        <v>0</v>
      </c>
      <c r="X2347" s="295">
        <v>0</v>
      </c>
      <c r="Y2347" s="295">
        <v>0</v>
      </c>
      <c r="Z2347" s="295">
        <v>95762.05</v>
      </c>
      <c r="AA2347" s="295">
        <v>0</v>
      </c>
      <c r="AB2347" s="295">
        <v>0</v>
      </c>
      <c r="AC2347" s="295">
        <v>0</v>
      </c>
      <c r="AD2347" s="295">
        <v>0</v>
      </c>
      <c r="AE2347" s="295">
        <v>0</v>
      </c>
      <c r="AF2347" s="295">
        <v>0</v>
      </c>
      <c r="AG2347" s="295">
        <v>0</v>
      </c>
      <c r="AH2347" s="295">
        <v>0</v>
      </c>
      <c r="AI2347" s="295">
        <v>0</v>
      </c>
      <c r="AJ2347" s="295">
        <v>0</v>
      </c>
      <c r="AK2347" s="295">
        <v>0</v>
      </c>
      <c r="AL2347" s="295">
        <v>0</v>
      </c>
      <c r="AM2347" s="295">
        <v>0</v>
      </c>
      <c r="AN2347" s="295">
        <v>0</v>
      </c>
      <c r="AO2347" s="295">
        <v>0</v>
      </c>
      <c r="AP2347" s="295">
        <v>0</v>
      </c>
      <c r="AQ2347" s="295">
        <v>0</v>
      </c>
      <c r="AR2347" s="295">
        <v>0</v>
      </c>
      <c r="AS2347" s="295">
        <v>0</v>
      </c>
      <c r="AT2347" s="295">
        <f t="shared" si="36"/>
        <v>0</v>
      </c>
      <c r="AU2347" s="295">
        <v>31601.37</v>
      </c>
      <c r="AV2347" s="295">
        <v>95762.05</v>
      </c>
      <c r="AW2347" s="296">
        <v>106</v>
      </c>
      <c r="AX2347" s="296">
        <v>300</v>
      </c>
      <c r="AY2347" s="295">
        <v>398199.98</v>
      </c>
      <c r="AZ2347" s="295">
        <v>92792.78</v>
      </c>
      <c r="BA2347" s="294">
        <v>89.073335999999998</v>
      </c>
      <c r="BB2347" s="294">
        <v>86.022048894007497</v>
      </c>
      <c r="BC2347" s="294">
        <v>9.5</v>
      </c>
      <c r="BD2347" s="294"/>
      <c r="BE2347" s="293" t="s">
        <v>4204</v>
      </c>
      <c r="BF2347" s="291"/>
      <c r="BG2347" s="293" t="s">
        <v>307</v>
      </c>
      <c r="BH2347" s="293" t="s">
        <v>222</v>
      </c>
      <c r="BI2347" s="293" t="s">
        <v>308</v>
      </c>
      <c r="BJ2347" s="293" t="s">
        <v>4205</v>
      </c>
      <c r="BK2347" s="292" t="s">
        <v>175</v>
      </c>
      <c r="BL2347" s="294">
        <v>701776.46343167999</v>
      </c>
      <c r="BM2347" s="292" t="s">
        <v>309</v>
      </c>
      <c r="BN2347" s="294"/>
      <c r="BO2347" s="297">
        <v>39277</v>
      </c>
      <c r="BP2347" s="297">
        <v>48409</v>
      </c>
      <c r="BQ2347" s="297" t="s">
        <v>929</v>
      </c>
      <c r="BR2347" s="297" t="s">
        <v>4777</v>
      </c>
      <c r="BS2347" s="297">
        <v>39277</v>
      </c>
      <c r="BT2347" s="297">
        <v>48409</v>
      </c>
      <c r="BU2347" s="294">
        <v>34993.29</v>
      </c>
      <c r="BV2347" s="294">
        <v>64.44</v>
      </c>
      <c r="BW2347" s="294">
        <v>0</v>
      </c>
    </row>
    <row r="2348" spans="1:75" s="289" customFormat="1" ht="18.2" customHeight="1" x14ac:dyDescent="0.15">
      <c r="A2348" s="298">
        <v>2346</v>
      </c>
      <c r="B2348" s="299" t="s">
        <v>305</v>
      </c>
      <c r="C2348" s="299" t="s">
        <v>306</v>
      </c>
      <c r="D2348" s="313">
        <v>45170</v>
      </c>
      <c r="E2348" s="300" t="s">
        <v>3387</v>
      </c>
      <c r="F2348" s="309">
        <v>89</v>
      </c>
      <c r="G2348" s="309">
        <v>88</v>
      </c>
      <c r="H2348" s="302">
        <v>34525.599999999999</v>
      </c>
      <c r="I2348" s="302">
        <v>14042.28</v>
      </c>
      <c r="J2348" s="302">
        <v>0</v>
      </c>
      <c r="K2348" s="302">
        <v>48567.88</v>
      </c>
      <c r="L2348" s="302">
        <v>215.7</v>
      </c>
      <c r="M2348" s="302">
        <v>0</v>
      </c>
      <c r="N2348" s="302">
        <v>0</v>
      </c>
      <c r="O2348" s="302">
        <v>0</v>
      </c>
      <c r="P2348" s="302">
        <v>0</v>
      </c>
      <c r="Q2348" s="302">
        <v>0</v>
      </c>
      <c r="R2348" s="302">
        <v>48567.88</v>
      </c>
      <c r="S2348" s="302">
        <v>26713.16</v>
      </c>
      <c r="T2348" s="302">
        <v>247.43</v>
      </c>
      <c r="U2348" s="302">
        <v>0</v>
      </c>
      <c r="V2348" s="302">
        <v>0</v>
      </c>
      <c r="W2348" s="302">
        <v>0</v>
      </c>
      <c r="X2348" s="302">
        <v>0</v>
      </c>
      <c r="Y2348" s="302">
        <v>0</v>
      </c>
      <c r="Z2348" s="302">
        <v>26960.59</v>
      </c>
      <c r="AA2348" s="302">
        <v>0</v>
      </c>
      <c r="AB2348" s="302">
        <v>0</v>
      </c>
      <c r="AC2348" s="302">
        <v>0</v>
      </c>
      <c r="AD2348" s="302">
        <v>0</v>
      </c>
      <c r="AE2348" s="302">
        <v>0</v>
      </c>
      <c r="AF2348" s="302">
        <v>0</v>
      </c>
      <c r="AG2348" s="302">
        <v>0</v>
      </c>
      <c r="AH2348" s="302">
        <v>0</v>
      </c>
      <c r="AI2348" s="302">
        <v>0</v>
      </c>
      <c r="AJ2348" s="302">
        <v>0</v>
      </c>
      <c r="AK2348" s="302">
        <v>0</v>
      </c>
      <c r="AL2348" s="302">
        <v>0</v>
      </c>
      <c r="AM2348" s="302">
        <v>0</v>
      </c>
      <c r="AN2348" s="302">
        <v>0</v>
      </c>
      <c r="AO2348" s="302">
        <v>0</v>
      </c>
      <c r="AP2348" s="302">
        <v>0</v>
      </c>
      <c r="AQ2348" s="302">
        <v>0</v>
      </c>
      <c r="AR2348" s="302">
        <v>0</v>
      </c>
      <c r="AS2348" s="302">
        <v>0</v>
      </c>
      <c r="AT2348" s="295">
        <f t="shared" si="36"/>
        <v>0</v>
      </c>
      <c r="AU2348" s="302">
        <v>14257.98</v>
      </c>
      <c r="AV2348" s="302">
        <v>26960.59</v>
      </c>
      <c r="AW2348" s="303">
        <v>106</v>
      </c>
      <c r="AX2348" s="303">
        <v>300</v>
      </c>
      <c r="AY2348" s="302">
        <v>247999.99</v>
      </c>
      <c r="AZ2348" s="302">
        <v>57037.62</v>
      </c>
      <c r="BA2348" s="301">
        <v>87.903231000000005</v>
      </c>
      <c r="BB2348" s="301">
        <v>74.850135311050494</v>
      </c>
      <c r="BC2348" s="301">
        <v>8.6</v>
      </c>
      <c r="BD2348" s="301"/>
      <c r="BE2348" s="300" t="s">
        <v>4204</v>
      </c>
      <c r="BF2348" s="298"/>
      <c r="BG2348" s="300" t="s">
        <v>540</v>
      </c>
      <c r="BH2348" s="300" t="s">
        <v>205</v>
      </c>
      <c r="BI2348" s="300" t="s">
        <v>541</v>
      </c>
      <c r="BJ2348" s="300" t="s">
        <v>4205</v>
      </c>
      <c r="BK2348" s="299" t="s">
        <v>175</v>
      </c>
      <c r="BL2348" s="301">
        <v>380339.73079648003</v>
      </c>
      <c r="BM2348" s="299" t="s">
        <v>309</v>
      </c>
      <c r="BN2348" s="301"/>
      <c r="BO2348" s="304">
        <v>39276</v>
      </c>
      <c r="BP2348" s="304">
        <v>48408</v>
      </c>
      <c r="BQ2348" s="297" t="s">
        <v>4033</v>
      </c>
      <c r="BR2348" s="297" t="s">
        <v>4759</v>
      </c>
      <c r="BS2348" s="297">
        <v>39276</v>
      </c>
      <c r="BT2348" s="297">
        <v>48408</v>
      </c>
      <c r="BU2348" s="301">
        <v>12021.16</v>
      </c>
      <c r="BV2348" s="301">
        <v>39.340000000000003</v>
      </c>
      <c r="BW2348" s="301">
        <v>0</v>
      </c>
    </row>
    <row r="2349" spans="1:75" s="289" customFormat="1" ht="18.2" customHeight="1" x14ac:dyDescent="0.15">
      <c r="A2349" s="291">
        <v>2347</v>
      </c>
      <c r="B2349" s="292" t="s">
        <v>305</v>
      </c>
      <c r="C2349" s="292" t="s">
        <v>306</v>
      </c>
      <c r="D2349" s="312">
        <v>45170</v>
      </c>
      <c r="E2349" s="293" t="s">
        <v>3388</v>
      </c>
      <c r="F2349" s="308">
        <v>169</v>
      </c>
      <c r="G2349" s="308">
        <v>168</v>
      </c>
      <c r="H2349" s="295">
        <v>81432.960000000006</v>
      </c>
      <c r="I2349" s="295">
        <v>49642.44</v>
      </c>
      <c r="J2349" s="295">
        <v>0</v>
      </c>
      <c r="K2349" s="295">
        <v>131075.4</v>
      </c>
      <c r="L2349" s="295">
        <v>509.18</v>
      </c>
      <c r="M2349" s="295">
        <v>0</v>
      </c>
      <c r="N2349" s="295">
        <v>0</v>
      </c>
      <c r="O2349" s="295">
        <v>0</v>
      </c>
      <c r="P2349" s="295">
        <v>0</v>
      </c>
      <c r="Q2349" s="295">
        <v>0</v>
      </c>
      <c r="R2349" s="295">
        <v>131075.4</v>
      </c>
      <c r="S2349" s="295">
        <v>133511.42000000001</v>
      </c>
      <c r="T2349" s="295">
        <v>583.6</v>
      </c>
      <c r="U2349" s="295">
        <v>0</v>
      </c>
      <c r="V2349" s="295">
        <v>0</v>
      </c>
      <c r="W2349" s="295">
        <v>0</v>
      </c>
      <c r="X2349" s="295">
        <v>0</v>
      </c>
      <c r="Y2349" s="295">
        <v>0</v>
      </c>
      <c r="Z2349" s="295">
        <v>134095.01999999999</v>
      </c>
      <c r="AA2349" s="295">
        <v>0</v>
      </c>
      <c r="AB2349" s="295">
        <v>0</v>
      </c>
      <c r="AC2349" s="295">
        <v>0</v>
      </c>
      <c r="AD2349" s="295">
        <v>0</v>
      </c>
      <c r="AE2349" s="295">
        <v>0</v>
      </c>
      <c r="AF2349" s="295">
        <v>0</v>
      </c>
      <c r="AG2349" s="295">
        <v>0</v>
      </c>
      <c r="AH2349" s="295">
        <v>0</v>
      </c>
      <c r="AI2349" s="295">
        <v>0</v>
      </c>
      <c r="AJ2349" s="295">
        <v>0</v>
      </c>
      <c r="AK2349" s="295">
        <v>0</v>
      </c>
      <c r="AL2349" s="295">
        <v>0</v>
      </c>
      <c r="AM2349" s="295">
        <v>0</v>
      </c>
      <c r="AN2349" s="295">
        <v>0</v>
      </c>
      <c r="AO2349" s="295">
        <v>0</v>
      </c>
      <c r="AP2349" s="295">
        <v>0</v>
      </c>
      <c r="AQ2349" s="295">
        <v>0</v>
      </c>
      <c r="AR2349" s="295">
        <v>0</v>
      </c>
      <c r="AS2349" s="295">
        <v>0</v>
      </c>
      <c r="AT2349" s="295">
        <f t="shared" si="36"/>
        <v>0</v>
      </c>
      <c r="AU2349" s="295">
        <v>50151.62</v>
      </c>
      <c r="AV2349" s="295">
        <v>134095.01999999999</v>
      </c>
      <c r="AW2349" s="296">
        <v>106</v>
      </c>
      <c r="AX2349" s="296">
        <v>300</v>
      </c>
      <c r="AY2349" s="295">
        <v>541800</v>
      </c>
      <c r="AZ2349" s="295">
        <v>134582.76</v>
      </c>
      <c r="BA2349" s="294">
        <v>95.000001999999995</v>
      </c>
      <c r="BB2349" s="294">
        <v>92.524207871430207</v>
      </c>
      <c r="BC2349" s="294">
        <v>8.6</v>
      </c>
      <c r="BD2349" s="294"/>
      <c r="BE2349" s="293" t="s">
        <v>4204</v>
      </c>
      <c r="BF2349" s="291"/>
      <c r="BG2349" s="293" t="s">
        <v>320</v>
      </c>
      <c r="BH2349" s="293" t="s">
        <v>197</v>
      </c>
      <c r="BI2349" s="293" t="s">
        <v>373</v>
      </c>
      <c r="BJ2349" s="293" t="s">
        <v>4205</v>
      </c>
      <c r="BK2349" s="292" t="s">
        <v>175</v>
      </c>
      <c r="BL2349" s="294">
        <v>1026464.0406384</v>
      </c>
      <c r="BM2349" s="292" t="s">
        <v>309</v>
      </c>
      <c r="BN2349" s="294"/>
      <c r="BO2349" s="297">
        <v>39283</v>
      </c>
      <c r="BP2349" s="297">
        <v>48415</v>
      </c>
      <c r="BQ2349" s="297" t="s">
        <v>937</v>
      </c>
      <c r="BR2349" s="297" t="s">
        <v>4765</v>
      </c>
      <c r="BS2349" s="297">
        <v>39283</v>
      </c>
      <c r="BT2349" s="297">
        <v>48415</v>
      </c>
      <c r="BU2349" s="294">
        <v>52967.45</v>
      </c>
      <c r="BV2349" s="294">
        <v>92.83</v>
      </c>
      <c r="BW2349" s="294">
        <v>0</v>
      </c>
    </row>
    <row r="2350" spans="1:75" s="289" customFormat="1" ht="18.2" customHeight="1" x14ac:dyDescent="0.15">
      <c r="A2350" s="298">
        <v>2348</v>
      </c>
      <c r="B2350" s="299" t="s">
        <v>305</v>
      </c>
      <c r="C2350" s="299" t="s">
        <v>306</v>
      </c>
      <c r="D2350" s="313">
        <v>45170</v>
      </c>
      <c r="E2350" s="300" t="s">
        <v>1104</v>
      </c>
      <c r="F2350" s="309">
        <v>160</v>
      </c>
      <c r="G2350" s="309">
        <v>159</v>
      </c>
      <c r="H2350" s="302">
        <v>61017.01</v>
      </c>
      <c r="I2350" s="302">
        <v>41330.65</v>
      </c>
      <c r="J2350" s="302">
        <v>0</v>
      </c>
      <c r="K2350" s="302">
        <v>102347.66</v>
      </c>
      <c r="L2350" s="302">
        <v>406.34</v>
      </c>
      <c r="M2350" s="302">
        <v>0</v>
      </c>
      <c r="N2350" s="302">
        <v>0</v>
      </c>
      <c r="O2350" s="302">
        <v>0</v>
      </c>
      <c r="P2350" s="302">
        <v>0</v>
      </c>
      <c r="Q2350" s="302">
        <v>0</v>
      </c>
      <c r="R2350" s="302">
        <v>102347.66</v>
      </c>
      <c r="S2350" s="302">
        <v>81918.31</v>
      </c>
      <c r="T2350" s="302">
        <v>371.19</v>
      </c>
      <c r="U2350" s="302">
        <v>0</v>
      </c>
      <c r="V2350" s="302">
        <v>0</v>
      </c>
      <c r="W2350" s="302">
        <v>0</v>
      </c>
      <c r="X2350" s="302">
        <v>0</v>
      </c>
      <c r="Y2350" s="302">
        <v>0</v>
      </c>
      <c r="Z2350" s="302">
        <v>82289.5</v>
      </c>
      <c r="AA2350" s="302">
        <v>0</v>
      </c>
      <c r="AB2350" s="302">
        <v>0</v>
      </c>
      <c r="AC2350" s="302">
        <v>0</v>
      </c>
      <c r="AD2350" s="302">
        <v>0</v>
      </c>
      <c r="AE2350" s="302">
        <v>0</v>
      </c>
      <c r="AF2350" s="302">
        <v>0</v>
      </c>
      <c r="AG2350" s="302">
        <v>0</v>
      </c>
      <c r="AH2350" s="302">
        <v>0</v>
      </c>
      <c r="AI2350" s="302">
        <v>0</v>
      </c>
      <c r="AJ2350" s="302">
        <v>0</v>
      </c>
      <c r="AK2350" s="302">
        <v>0</v>
      </c>
      <c r="AL2350" s="302">
        <v>0</v>
      </c>
      <c r="AM2350" s="302">
        <v>0</v>
      </c>
      <c r="AN2350" s="302">
        <v>0</v>
      </c>
      <c r="AO2350" s="302">
        <v>0</v>
      </c>
      <c r="AP2350" s="302">
        <v>0</v>
      </c>
      <c r="AQ2350" s="302">
        <v>0</v>
      </c>
      <c r="AR2350" s="302">
        <v>0</v>
      </c>
      <c r="AS2350" s="302">
        <v>0</v>
      </c>
      <c r="AT2350" s="295">
        <f t="shared" si="36"/>
        <v>0</v>
      </c>
      <c r="AU2350" s="302">
        <v>41736.99</v>
      </c>
      <c r="AV2350" s="302">
        <v>82289.5</v>
      </c>
      <c r="AW2350" s="303">
        <v>106</v>
      </c>
      <c r="AX2350" s="303">
        <v>300</v>
      </c>
      <c r="AY2350" s="302">
        <v>458000.01</v>
      </c>
      <c r="AZ2350" s="302">
        <v>107092.79</v>
      </c>
      <c r="BA2350" s="301">
        <v>89.410481000000004</v>
      </c>
      <c r="BB2350" s="301">
        <v>85.448829093204694</v>
      </c>
      <c r="BC2350" s="301">
        <v>7.3</v>
      </c>
      <c r="BD2350" s="301"/>
      <c r="BE2350" s="300" t="s">
        <v>4204</v>
      </c>
      <c r="BF2350" s="298"/>
      <c r="BG2350" s="300" t="s">
        <v>315</v>
      </c>
      <c r="BH2350" s="300" t="s">
        <v>192</v>
      </c>
      <c r="BI2350" s="300" t="s">
        <v>565</v>
      </c>
      <c r="BJ2350" s="300" t="s">
        <v>4205</v>
      </c>
      <c r="BK2350" s="299" t="s">
        <v>175</v>
      </c>
      <c r="BL2350" s="301">
        <v>801494.35083536</v>
      </c>
      <c r="BM2350" s="299" t="s">
        <v>309</v>
      </c>
      <c r="BN2350" s="301"/>
      <c r="BO2350" s="304">
        <v>39281</v>
      </c>
      <c r="BP2350" s="304">
        <v>48413</v>
      </c>
      <c r="BQ2350" s="297" t="s">
        <v>942</v>
      </c>
      <c r="BR2350" s="297" t="s">
        <v>4776</v>
      </c>
      <c r="BS2350" s="297">
        <v>39281</v>
      </c>
      <c r="BT2350" s="297">
        <v>48413</v>
      </c>
      <c r="BU2350" s="301">
        <v>42143.45</v>
      </c>
      <c r="BV2350" s="301">
        <v>89.41</v>
      </c>
      <c r="BW2350" s="301">
        <v>0</v>
      </c>
    </row>
    <row r="2351" spans="1:75" s="289" customFormat="1" ht="18.2" customHeight="1" x14ac:dyDescent="0.15">
      <c r="A2351" s="291">
        <v>2349</v>
      </c>
      <c r="B2351" s="292" t="s">
        <v>305</v>
      </c>
      <c r="C2351" s="292" t="s">
        <v>306</v>
      </c>
      <c r="D2351" s="312">
        <v>45170</v>
      </c>
      <c r="E2351" s="293" t="s">
        <v>1105</v>
      </c>
      <c r="F2351" s="308">
        <v>156</v>
      </c>
      <c r="G2351" s="308">
        <v>155</v>
      </c>
      <c r="H2351" s="295">
        <v>65032.47</v>
      </c>
      <c r="I2351" s="295">
        <v>37952.1</v>
      </c>
      <c r="J2351" s="295">
        <v>0</v>
      </c>
      <c r="K2351" s="295">
        <v>102984.57</v>
      </c>
      <c r="L2351" s="295">
        <v>406.31</v>
      </c>
      <c r="M2351" s="295">
        <v>0</v>
      </c>
      <c r="N2351" s="295">
        <v>0</v>
      </c>
      <c r="O2351" s="295">
        <v>0</v>
      </c>
      <c r="P2351" s="295">
        <v>0</v>
      </c>
      <c r="Q2351" s="295">
        <v>0</v>
      </c>
      <c r="R2351" s="295">
        <v>102984.57</v>
      </c>
      <c r="S2351" s="295">
        <v>97266.8</v>
      </c>
      <c r="T2351" s="295">
        <v>466.07</v>
      </c>
      <c r="U2351" s="295">
        <v>0</v>
      </c>
      <c r="V2351" s="295">
        <v>0</v>
      </c>
      <c r="W2351" s="295">
        <v>0</v>
      </c>
      <c r="X2351" s="295">
        <v>0</v>
      </c>
      <c r="Y2351" s="295">
        <v>0</v>
      </c>
      <c r="Z2351" s="295">
        <v>97732.87</v>
      </c>
      <c r="AA2351" s="295">
        <v>0</v>
      </c>
      <c r="AB2351" s="295">
        <v>0</v>
      </c>
      <c r="AC2351" s="295">
        <v>0</v>
      </c>
      <c r="AD2351" s="295">
        <v>0</v>
      </c>
      <c r="AE2351" s="295">
        <v>0</v>
      </c>
      <c r="AF2351" s="295">
        <v>0</v>
      </c>
      <c r="AG2351" s="295">
        <v>0</v>
      </c>
      <c r="AH2351" s="295">
        <v>0</v>
      </c>
      <c r="AI2351" s="295">
        <v>0</v>
      </c>
      <c r="AJ2351" s="295">
        <v>0</v>
      </c>
      <c r="AK2351" s="295">
        <v>0</v>
      </c>
      <c r="AL2351" s="295">
        <v>0</v>
      </c>
      <c r="AM2351" s="295">
        <v>0</v>
      </c>
      <c r="AN2351" s="295">
        <v>0</v>
      </c>
      <c r="AO2351" s="295">
        <v>0</v>
      </c>
      <c r="AP2351" s="295">
        <v>0</v>
      </c>
      <c r="AQ2351" s="295">
        <v>0</v>
      </c>
      <c r="AR2351" s="295">
        <v>0</v>
      </c>
      <c r="AS2351" s="295">
        <v>0</v>
      </c>
      <c r="AT2351" s="295">
        <f t="shared" si="36"/>
        <v>0</v>
      </c>
      <c r="AU2351" s="295">
        <v>38358.410000000003</v>
      </c>
      <c r="AV2351" s="295">
        <v>97732.87</v>
      </c>
      <c r="AW2351" s="296">
        <v>106</v>
      </c>
      <c r="AX2351" s="296">
        <v>300</v>
      </c>
      <c r="AY2351" s="295">
        <v>465480</v>
      </c>
      <c r="AZ2351" s="295">
        <v>107439</v>
      </c>
      <c r="BA2351" s="294">
        <v>88.274268000000006</v>
      </c>
      <c r="BB2351" s="294">
        <v>84.614409404822894</v>
      </c>
      <c r="BC2351" s="294">
        <v>8.6</v>
      </c>
      <c r="BD2351" s="294"/>
      <c r="BE2351" s="293" t="s">
        <v>4204</v>
      </c>
      <c r="BF2351" s="291"/>
      <c r="BG2351" s="293" t="s">
        <v>333</v>
      </c>
      <c r="BH2351" s="293" t="s">
        <v>193</v>
      </c>
      <c r="BI2351" s="293" t="s">
        <v>342</v>
      </c>
      <c r="BJ2351" s="293" t="s">
        <v>4205</v>
      </c>
      <c r="BK2351" s="292" t="s">
        <v>175</v>
      </c>
      <c r="BL2351" s="294">
        <v>806482.05418871995</v>
      </c>
      <c r="BM2351" s="292" t="s">
        <v>309</v>
      </c>
      <c r="BN2351" s="294"/>
      <c r="BO2351" s="297">
        <v>39283</v>
      </c>
      <c r="BP2351" s="297">
        <v>48415</v>
      </c>
      <c r="BQ2351" s="297" t="s">
        <v>947</v>
      </c>
      <c r="BR2351" s="297" t="s">
        <v>4774</v>
      </c>
      <c r="BS2351" s="297">
        <v>39283</v>
      </c>
      <c r="BT2351" s="297">
        <v>48415</v>
      </c>
      <c r="BU2351" s="294">
        <v>39682.68</v>
      </c>
      <c r="BV2351" s="294">
        <v>74.11</v>
      </c>
      <c r="BW2351" s="294">
        <v>0</v>
      </c>
    </row>
    <row r="2352" spans="1:75" s="289" customFormat="1" ht="18.2" customHeight="1" x14ac:dyDescent="0.15">
      <c r="A2352" s="298">
        <v>2350</v>
      </c>
      <c r="B2352" s="299" t="s">
        <v>305</v>
      </c>
      <c r="C2352" s="299" t="s">
        <v>306</v>
      </c>
      <c r="D2352" s="313">
        <v>45170</v>
      </c>
      <c r="E2352" s="300" t="s">
        <v>3389</v>
      </c>
      <c r="F2352" s="309">
        <v>120</v>
      </c>
      <c r="G2352" s="309">
        <v>119</v>
      </c>
      <c r="H2352" s="302">
        <v>38376.67</v>
      </c>
      <c r="I2352" s="302">
        <v>89212.53</v>
      </c>
      <c r="J2352" s="302">
        <v>0</v>
      </c>
      <c r="K2352" s="302">
        <v>127589.2</v>
      </c>
      <c r="L2352" s="302">
        <v>1116.79</v>
      </c>
      <c r="M2352" s="302">
        <v>0</v>
      </c>
      <c r="N2352" s="302">
        <v>0</v>
      </c>
      <c r="O2352" s="302">
        <v>0</v>
      </c>
      <c r="P2352" s="302">
        <v>0</v>
      </c>
      <c r="Q2352" s="302">
        <v>0</v>
      </c>
      <c r="R2352" s="302">
        <v>127589.2</v>
      </c>
      <c r="S2352" s="302">
        <v>76414.05</v>
      </c>
      <c r="T2352" s="302">
        <v>275.02999999999997</v>
      </c>
      <c r="U2352" s="302">
        <v>0</v>
      </c>
      <c r="V2352" s="302">
        <v>0</v>
      </c>
      <c r="W2352" s="302">
        <v>0</v>
      </c>
      <c r="X2352" s="302">
        <v>0</v>
      </c>
      <c r="Y2352" s="302">
        <v>0</v>
      </c>
      <c r="Z2352" s="302">
        <v>76689.08</v>
      </c>
      <c r="AA2352" s="302">
        <v>0</v>
      </c>
      <c r="AB2352" s="302">
        <v>0</v>
      </c>
      <c r="AC2352" s="302">
        <v>0</v>
      </c>
      <c r="AD2352" s="302">
        <v>0</v>
      </c>
      <c r="AE2352" s="302">
        <v>0</v>
      </c>
      <c r="AF2352" s="302">
        <v>0</v>
      </c>
      <c r="AG2352" s="302">
        <v>0</v>
      </c>
      <c r="AH2352" s="302">
        <v>0</v>
      </c>
      <c r="AI2352" s="302">
        <v>0</v>
      </c>
      <c r="AJ2352" s="302">
        <v>0</v>
      </c>
      <c r="AK2352" s="302">
        <v>0</v>
      </c>
      <c r="AL2352" s="302">
        <v>0</v>
      </c>
      <c r="AM2352" s="302">
        <v>0</v>
      </c>
      <c r="AN2352" s="302">
        <v>0</v>
      </c>
      <c r="AO2352" s="302">
        <v>0</v>
      </c>
      <c r="AP2352" s="302">
        <v>0</v>
      </c>
      <c r="AQ2352" s="302">
        <v>0</v>
      </c>
      <c r="AR2352" s="302">
        <v>0</v>
      </c>
      <c r="AS2352" s="302">
        <v>0</v>
      </c>
      <c r="AT2352" s="295">
        <f t="shared" si="36"/>
        <v>0</v>
      </c>
      <c r="AU2352" s="302">
        <v>90329.32</v>
      </c>
      <c r="AV2352" s="302">
        <v>76689.08</v>
      </c>
      <c r="AW2352" s="303">
        <v>106</v>
      </c>
      <c r="AX2352" s="303">
        <v>300</v>
      </c>
      <c r="AY2352" s="302">
        <v>690000.01</v>
      </c>
      <c r="AZ2352" s="302">
        <v>171411.22</v>
      </c>
      <c r="BA2352" s="301">
        <v>94.999995999999996</v>
      </c>
      <c r="BB2352" s="301">
        <v>70.712836007136502</v>
      </c>
      <c r="BC2352" s="301">
        <v>8.6</v>
      </c>
      <c r="BD2352" s="301"/>
      <c r="BE2352" s="300" t="s">
        <v>4204</v>
      </c>
      <c r="BF2352" s="298"/>
      <c r="BG2352" s="300" t="s">
        <v>315</v>
      </c>
      <c r="BH2352" s="300" t="s">
        <v>179</v>
      </c>
      <c r="BI2352" s="300" t="s">
        <v>772</v>
      </c>
      <c r="BJ2352" s="300" t="s">
        <v>4205</v>
      </c>
      <c r="BK2352" s="299" t="s">
        <v>175</v>
      </c>
      <c r="BL2352" s="301">
        <v>999163.27376320004</v>
      </c>
      <c r="BM2352" s="299" t="s">
        <v>309</v>
      </c>
      <c r="BN2352" s="301"/>
      <c r="BO2352" s="304">
        <v>39282</v>
      </c>
      <c r="BP2352" s="304">
        <v>48414</v>
      </c>
      <c r="BQ2352" s="297" t="s">
        <v>4829</v>
      </c>
      <c r="BR2352" s="297" t="s">
        <v>4830</v>
      </c>
      <c r="BS2352" s="297">
        <v>39282</v>
      </c>
      <c r="BT2352" s="297">
        <v>48414</v>
      </c>
      <c r="BU2352" s="301">
        <v>48083.54</v>
      </c>
      <c r="BV2352" s="301">
        <v>118.23</v>
      </c>
      <c r="BW2352" s="301">
        <v>0</v>
      </c>
    </row>
    <row r="2353" spans="1:75" s="289" customFormat="1" ht="18.2" customHeight="1" x14ac:dyDescent="0.15">
      <c r="A2353" s="291">
        <v>2351</v>
      </c>
      <c r="B2353" s="292" t="s">
        <v>305</v>
      </c>
      <c r="C2353" s="292" t="s">
        <v>306</v>
      </c>
      <c r="D2353" s="312">
        <v>45170</v>
      </c>
      <c r="E2353" s="293" t="s">
        <v>1083</v>
      </c>
      <c r="F2353" s="308">
        <v>147</v>
      </c>
      <c r="G2353" s="308">
        <v>146</v>
      </c>
      <c r="H2353" s="295">
        <v>40961.300000000003</v>
      </c>
      <c r="I2353" s="295">
        <v>62428.19</v>
      </c>
      <c r="J2353" s="295">
        <v>0</v>
      </c>
      <c r="K2353" s="295">
        <v>103389.49</v>
      </c>
      <c r="L2353" s="295">
        <v>722.79</v>
      </c>
      <c r="M2353" s="295">
        <v>0</v>
      </c>
      <c r="N2353" s="295">
        <v>0</v>
      </c>
      <c r="O2353" s="295">
        <v>0</v>
      </c>
      <c r="P2353" s="295">
        <v>0</v>
      </c>
      <c r="Q2353" s="295">
        <v>0</v>
      </c>
      <c r="R2353" s="295">
        <v>103389.49</v>
      </c>
      <c r="S2353" s="295">
        <v>90444.03</v>
      </c>
      <c r="T2353" s="295">
        <v>324.27999999999997</v>
      </c>
      <c r="U2353" s="295">
        <v>0</v>
      </c>
      <c r="V2353" s="295">
        <v>0</v>
      </c>
      <c r="W2353" s="295">
        <v>0</v>
      </c>
      <c r="X2353" s="295">
        <v>0</v>
      </c>
      <c r="Y2353" s="295">
        <v>0</v>
      </c>
      <c r="Z2353" s="295">
        <v>90768.31</v>
      </c>
      <c r="AA2353" s="295">
        <v>0</v>
      </c>
      <c r="AB2353" s="295">
        <v>0</v>
      </c>
      <c r="AC2353" s="295">
        <v>0</v>
      </c>
      <c r="AD2353" s="295">
        <v>0</v>
      </c>
      <c r="AE2353" s="295">
        <v>0</v>
      </c>
      <c r="AF2353" s="295">
        <v>0</v>
      </c>
      <c r="AG2353" s="295">
        <v>0</v>
      </c>
      <c r="AH2353" s="295">
        <v>0</v>
      </c>
      <c r="AI2353" s="295">
        <v>0</v>
      </c>
      <c r="AJ2353" s="295">
        <v>0</v>
      </c>
      <c r="AK2353" s="295">
        <v>0</v>
      </c>
      <c r="AL2353" s="295">
        <v>0</v>
      </c>
      <c r="AM2353" s="295">
        <v>0</v>
      </c>
      <c r="AN2353" s="295">
        <v>0</v>
      </c>
      <c r="AO2353" s="295">
        <v>0</v>
      </c>
      <c r="AP2353" s="295">
        <v>0</v>
      </c>
      <c r="AQ2353" s="295">
        <v>0</v>
      </c>
      <c r="AR2353" s="295">
        <v>0</v>
      </c>
      <c r="AS2353" s="295">
        <v>0</v>
      </c>
      <c r="AT2353" s="295">
        <f t="shared" si="36"/>
        <v>0</v>
      </c>
      <c r="AU2353" s="295">
        <v>63150.98</v>
      </c>
      <c r="AV2353" s="295">
        <v>90768.31</v>
      </c>
      <c r="AW2353" s="296">
        <v>46</v>
      </c>
      <c r="AX2353" s="296">
        <v>240</v>
      </c>
      <c r="AY2353" s="295">
        <v>477999.99</v>
      </c>
      <c r="AZ2353" s="295">
        <v>112330.95</v>
      </c>
      <c r="BA2353" s="294">
        <v>90.000005000000002</v>
      </c>
      <c r="BB2353" s="294">
        <v>82.836071598677407</v>
      </c>
      <c r="BC2353" s="294">
        <v>9.5</v>
      </c>
      <c r="BD2353" s="294"/>
      <c r="BE2353" s="293" t="s">
        <v>4204</v>
      </c>
      <c r="BF2353" s="291"/>
      <c r="BG2353" s="293" t="s">
        <v>351</v>
      </c>
      <c r="BH2353" s="293" t="s">
        <v>352</v>
      </c>
      <c r="BI2353" s="293" t="s">
        <v>353</v>
      </c>
      <c r="BJ2353" s="293" t="s">
        <v>4205</v>
      </c>
      <c r="BK2353" s="292" t="s">
        <v>175</v>
      </c>
      <c r="BL2353" s="294">
        <v>809653.02158104</v>
      </c>
      <c r="BM2353" s="292" t="s">
        <v>309</v>
      </c>
      <c r="BN2353" s="294"/>
      <c r="BO2353" s="297">
        <v>39294</v>
      </c>
      <c r="BP2353" s="297">
        <v>46599</v>
      </c>
      <c r="BQ2353" s="297" t="s">
        <v>962</v>
      </c>
      <c r="BR2353" s="297" t="s">
        <v>4767</v>
      </c>
      <c r="BS2353" s="297">
        <v>39294</v>
      </c>
      <c r="BT2353" s="297">
        <v>46599</v>
      </c>
      <c r="BU2353" s="294">
        <v>38482.81</v>
      </c>
      <c r="BV2353" s="294">
        <v>74.36</v>
      </c>
      <c r="BW2353" s="294">
        <v>0</v>
      </c>
    </row>
    <row r="2354" spans="1:75" s="289" customFormat="1" ht="18.2" customHeight="1" x14ac:dyDescent="0.15">
      <c r="A2354" s="298">
        <v>2352</v>
      </c>
      <c r="B2354" s="299" t="s">
        <v>305</v>
      </c>
      <c r="C2354" s="299" t="s">
        <v>306</v>
      </c>
      <c r="D2354" s="313">
        <v>45170</v>
      </c>
      <c r="E2354" s="300" t="s">
        <v>3390</v>
      </c>
      <c r="F2354" s="309">
        <v>111</v>
      </c>
      <c r="G2354" s="309">
        <v>110</v>
      </c>
      <c r="H2354" s="302">
        <v>49314.26</v>
      </c>
      <c r="I2354" s="302">
        <v>21583.69</v>
      </c>
      <c r="J2354" s="302">
        <v>0</v>
      </c>
      <c r="K2354" s="302">
        <v>70897.95</v>
      </c>
      <c r="L2354" s="302">
        <v>294.63</v>
      </c>
      <c r="M2354" s="302">
        <v>0</v>
      </c>
      <c r="N2354" s="302">
        <v>0</v>
      </c>
      <c r="O2354" s="302">
        <v>0</v>
      </c>
      <c r="P2354" s="302">
        <v>0</v>
      </c>
      <c r="Q2354" s="302">
        <v>0</v>
      </c>
      <c r="R2354" s="302">
        <v>70897.95</v>
      </c>
      <c r="S2354" s="302">
        <v>53769.61</v>
      </c>
      <c r="T2354" s="302">
        <v>390.4</v>
      </c>
      <c r="U2354" s="302">
        <v>0</v>
      </c>
      <c r="V2354" s="302">
        <v>0</v>
      </c>
      <c r="W2354" s="302">
        <v>0</v>
      </c>
      <c r="X2354" s="302">
        <v>0</v>
      </c>
      <c r="Y2354" s="302">
        <v>0</v>
      </c>
      <c r="Z2354" s="302">
        <v>54160.01</v>
      </c>
      <c r="AA2354" s="302">
        <v>0</v>
      </c>
      <c r="AB2354" s="302">
        <v>0</v>
      </c>
      <c r="AC2354" s="302">
        <v>0</v>
      </c>
      <c r="AD2354" s="302">
        <v>0</v>
      </c>
      <c r="AE2354" s="302">
        <v>0</v>
      </c>
      <c r="AF2354" s="302">
        <v>0</v>
      </c>
      <c r="AG2354" s="302">
        <v>0</v>
      </c>
      <c r="AH2354" s="302">
        <v>0</v>
      </c>
      <c r="AI2354" s="302">
        <v>0</v>
      </c>
      <c r="AJ2354" s="302">
        <v>0</v>
      </c>
      <c r="AK2354" s="302">
        <v>0</v>
      </c>
      <c r="AL2354" s="302">
        <v>0</v>
      </c>
      <c r="AM2354" s="302">
        <v>0</v>
      </c>
      <c r="AN2354" s="302">
        <v>0</v>
      </c>
      <c r="AO2354" s="302">
        <v>0</v>
      </c>
      <c r="AP2354" s="302">
        <v>0</v>
      </c>
      <c r="AQ2354" s="302">
        <v>0</v>
      </c>
      <c r="AR2354" s="302">
        <v>0</v>
      </c>
      <c r="AS2354" s="302">
        <v>0</v>
      </c>
      <c r="AT2354" s="295">
        <f t="shared" si="36"/>
        <v>0</v>
      </c>
      <c r="AU2354" s="302">
        <v>21878.32</v>
      </c>
      <c r="AV2354" s="302">
        <v>54160.01</v>
      </c>
      <c r="AW2354" s="303">
        <v>106</v>
      </c>
      <c r="AX2354" s="303">
        <v>300</v>
      </c>
      <c r="AY2354" s="302">
        <v>402000</v>
      </c>
      <c r="AZ2354" s="302">
        <v>78406.039999999994</v>
      </c>
      <c r="BA2354" s="301">
        <v>74.626868000000002</v>
      </c>
      <c r="BB2354" s="301">
        <v>67.480668021501899</v>
      </c>
      <c r="BC2354" s="301">
        <v>9.5</v>
      </c>
      <c r="BD2354" s="301"/>
      <c r="BE2354" s="300" t="s">
        <v>4204</v>
      </c>
      <c r="BF2354" s="298"/>
      <c r="BG2354" s="300" t="s">
        <v>355</v>
      </c>
      <c r="BH2354" s="300" t="s">
        <v>186</v>
      </c>
      <c r="BI2354" s="300" t="s">
        <v>356</v>
      </c>
      <c r="BJ2354" s="300" t="s">
        <v>4205</v>
      </c>
      <c r="BK2354" s="299" t="s">
        <v>175</v>
      </c>
      <c r="BL2354" s="301">
        <v>555208.65265319997</v>
      </c>
      <c r="BM2354" s="299" t="s">
        <v>309</v>
      </c>
      <c r="BN2354" s="301"/>
      <c r="BO2354" s="304">
        <v>39288</v>
      </c>
      <c r="BP2354" s="304">
        <v>48420</v>
      </c>
      <c r="BQ2354" s="297" t="s">
        <v>958</v>
      </c>
      <c r="BR2354" s="297" t="s">
        <v>4792</v>
      </c>
      <c r="BS2354" s="297">
        <v>39288</v>
      </c>
      <c r="BT2354" s="297">
        <v>48420</v>
      </c>
      <c r="BU2354" s="301">
        <v>21114.28</v>
      </c>
      <c r="BV2354" s="301">
        <v>54.45</v>
      </c>
      <c r="BW2354" s="301">
        <v>0</v>
      </c>
    </row>
    <row r="2355" spans="1:75" s="289" customFormat="1" ht="18.2" customHeight="1" x14ac:dyDescent="0.15">
      <c r="A2355" s="291">
        <v>2353</v>
      </c>
      <c r="B2355" s="292" t="s">
        <v>305</v>
      </c>
      <c r="C2355" s="292" t="s">
        <v>306</v>
      </c>
      <c r="D2355" s="312">
        <v>45170</v>
      </c>
      <c r="E2355" s="293" t="s">
        <v>3391</v>
      </c>
      <c r="F2355" s="308">
        <v>110</v>
      </c>
      <c r="G2355" s="308">
        <v>109</v>
      </c>
      <c r="H2355" s="295">
        <v>54814.33</v>
      </c>
      <c r="I2355" s="295">
        <v>25762.99</v>
      </c>
      <c r="J2355" s="295">
        <v>0</v>
      </c>
      <c r="K2355" s="295">
        <v>80577.320000000007</v>
      </c>
      <c r="L2355" s="295">
        <v>342.48</v>
      </c>
      <c r="M2355" s="295">
        <v>0</v>
      </c>
      <c r="N2355" s="295">
        <v>0</v>
      </c>
      <c r="O2355" s="295">
        <v>0</v>
      </c>
      <c r="P2355" s="295">
        <v>0</v>
      </c>
      <c r="Q2355" s="295">
        <v>0</v>
      </c>
      <c r="R2355" s="295">
        <v>80577.320000000007</v>
      </c>
      <c r="S2355" s="295">
        <v>53725.36</v>
      </c>
      <c r="T2355" s="295">
        <v>392.84</v>
      </c>
      <c r="U2355" s="295">
        <v>0</v>
      </c>
      <c r="V2355" s="295">
        <v>0</v>
      </c>
      <c r="W2355" s="295">
        <v>0</v>
      </c>
      <c r="X2355" s="295">
        <v>0</v>
      </c>
      <c r="Y2355" s="295">
        <v>0</v>
      </c>
      <c r="Z2355" s="295">
        <v>54118.2</v>
      </c>
      <c r="AA2355" s="295">
        <v>0</v>
      </c>
      <c r="AB2355" s="295">
        <v>0</v>
      </c>
      <c r="AC2355" s="295">
        <v>0</v>
      </c>
      <c r="AD2355" s="295">
        <v>0</v>
      </c>
      <c r="AE2355" s="295">
        <v>0</v>
      </c>
      <c r="AF2355" s="295">
        <v>0</v>
      </c>
      <c r="AG2355" s="295">
        <v>0</v>
      </c>
      <c r="AH2355" s="295">
        <v>0</v>
      </c>
      <c r="AI2355" s="295">
        <v>0</v>
      </c>
      <c r="AJ2355" s="295">
        <v>0</v>
      </c>
      <c r="AK2355" s="295">
        <v>0</v>
      </c>
      <c r="AL2355" s="295">
        <v>0</v>
      </c>
      <c r="AM2355" s="295">
        <v>0</v>
      </c>
      <c r="AN2355" s="295">
        <v>0</v>
      </c>
      <c r="AO2355" s="295">
        <v>0</v>
      </c>
      <c r="AP2355" s="295">
        <v>0</v>
      </c>
      <c r="AQ2355" s="295">
        <v>0</v>
      </c>
      <c r="AR2355" s="295">
        <v>0</v>
      </c>
      <c r="AS2355" s="295">
        <v>0</v>
      </c>
      <c r="AT2355" s="295">
        <f t="shared" si="36"/>
        <v>0</v>
      </c>
      <c r="AU2355" s="295">
        <v>26105.47</v>
      </c>
      <c r="AV2355" s="295">
        <v>54118.2</v>
      </c>
      <c r="AW2355" s="296">
        <v>106</v>
      </c>
      <c r="AX2355" s="296">
        <v>300</v>
      </c>
      <c r="AY2355" s="295">
        <v>396000.01</v>
      </c>
      <c r="AZ2355" s="295">
        <v>90558.97</v>
      </c>
      <c r="BA2355" s="294">
        <v>87.499995999999996</v>
      </c>
      <c r="BB2355" s="294">
        <v>77.8555142322259</v>
      </c>
      <c r="BC2355" s="294">
        <v>8.6</v>
      </c>
      <c r="BD2355" s="294"/>
      <c r="BE2355" s="293" t="s">
        <v>4204</v>
      </c>
      <c r="BF2355" s="291"/>
      <c r="BG2355" s="293" t="s">
        <v>355</v>
      </c>
      <c r="BH2355" s="293" t="s">
        <v>186</v>
      </c>
      <c r="BI2355" s="293" t="s">
        <v>356</v>
      </c>
      <c r="BJ2355" s="293" t="s">
        <v>4205</v>
      </c>
      <c r="BK2355" s="292" t="s">
        <v>175</v>
      </c>
      <c r="BL2355" s="294">
        <v>631008.72834271996</v>
      </c>
      <c r="BM2355" s="292" t="s">
        <v>309</v>
      </c>
      <c r="BN2355" s="294"/>
      <c r="BO2355" s="297">
        <v>39288</v>
      </c>
      <c r="BP2355" s="297">
        <v>48420</v>
      </c>
      <c r="BQ2355" s="297" t="s">
        <v>958</v>
      </c>
      <c r="BR2355" s="297" t="s">
        <v>4792</v>
      </c>
      <c r="BS2355" s="297">
        <v>39288</v>
      </c>
      <c r="BT2355" s="297">
        <v>48420</v>
      </c>
      <c r="BU2355" s="294">
        <v>23387.040000000001</v>
      </c>
      <c r="BV2355" s="294">
        <v>62.46</v>
      </c>
      <c r="BW2355" s="294">
        <v>0</v>
      </c>
    </row>
    <row r="2356" spans="1:75" s="289" customFormat="1" ht="18.2" customHeight="1" x14ac:dyDescent="0.15">
      <c r="A2356" s="298">
        <v>2354</v>
      </c>
      <c r="B2356" s="299" t="s">
        <v>305</v>
      </c>
      <c r="C2356" s="299" t="s">
        <v>306</v>
      </c>
      <c r="D2356" s="313">
        <v>45170</v>
      </c>
      <c r="E2356" s="300" t="s">
        <v>3392</v>
      </c>
      <c r="F2356" s="309">
        <v>168</v>
      </c>
      <c r="G2356" s="309">
        <v>167</v>
      </c>
      <c r="H2356" s="302">
        <v>60891.27</v>
      </c>
      <c r="I2356" s="302">
        <v>42539.35</v>
      </c>
      <c r="J2356" s="302">
        <v>0</v>
      </c>
      <c r="K2356" s="302">
        <v>103430.62</v>
      </c>
      <c r="L2356" s="302">
        <v>406.37</v>
      </c>
      <c r="M2356" s="302">
        <v>0</v>
      </c>
      <c r="N2356" s="302">
        <v>0</v>
      </c>
      <c r="O2356" s="302">
        <v>0</v>
      </c>
      <c r="P2356" s="302">
        <v>0</v>
      </c>
      <c r="Q2356" s="302">
        <v>0</v>
      </c>
      <c r="R2356" s="302">
        <v>103430.62</v>
      </c>
      <c r="S2356" s="302">
        <v>87184.57</v>
      </c>
      <c r="T2356" s="302">
        <v>370.42</v>
      </c>
      <c r="U2356" s="302">
        <v>0</v>
      </c>
      <c r="V2356" s="302">
        <v>0</v>
      </c>
      <c r="W2356" s="302">
        <v>0</v>
      </c>
      <c r="X2356" s="302">
        <v>0</v>
      </c>
      <c r="Y2356" s="302">
        <v>0</v>
      </c>
      <c r="Z2356" s="302">
        <v>87554.99</v>
      </c>
      <c r="AA2356" s="302">
        <v>0</v>
      </c>
      <c r="AB2356" s="302">
        <v>0</v>
      </c>
      <c r="AC2356" s="302">
        <v>0</v>
      </c>
      <c r="AD2356" s="302">
        <v>0</v>
      </c>
      <c r="AE2356" s="302">
        <v>0</v>
      </c>
      <c r="AF2356" s="302">
        <v>0</v>
      </c>
      <c r="AG2356" s="302">
        <v>0</v>
      </c>
      <c r="AH2356" s="302">
        <v>0</v>
      </c>
      <c r="AI2356" s="302">
        <v>0</v>
      </c>
      <c r="AJ2356" s="302">
        <v>0</v>
      </c>
      <c r="AK2356" s="302">
        <v>0</v>
      </c>
      <c r="AL2356" s="302">
        <v>0</v>
      </c>
      <c r="AM2356" s="302">
        <v>0</v>
      </c>
      <c r="AN2356" s="302">
        <v>0</v>
      </c>
      <c r="AO2356" s="302">
        <v>0</v>
      </c>
      <c r="AP2356" s="302">
        <v>0</v>
      </c>
      <c r="AQ2356" s="302">
        <v>0</v>
      </c>
      <c r="AR2356" s="302">
        <v>0</v>
      </c>
      <c r="AS2356" s="302">
        <v>0</v>
      </c>
      <c r="AT2356" s="295">
        <f t="shared" si="36"/>
        <v>0</v>
      </c>
      <c r="AU2356" s="302">
        <v>42945.72</v>
      </c>
      <c r="AV2356" s="302">
        <v>87554.99</v>
      </c>
      <c r="AW2356" s="303">
        <v>106</v>
      </c>
      <c r="AX2356" s="303">
        <v>300</v>
      </c>
      <c r="AY2356" s="302">
        <v>458000.01</v>
      </c>
      <c r="AZ2356" s="302">
        <v>106991.44</v>
      </c>
      <c r="BA2356" s="301">
        <v>89.410478999999995</v>
      </c>
      <c r="BB2356" s="301">
        <v>86.434777188408503</v>
      </c>
      <c r="BC2356" s="301">
        <v>7.3</v>
      </c>
      <c r="BD2356" s="301"/>
      <c r="BE2356" s="300" t="s">
        <v>4204</v>
      </c>
      <c r="BF2356" s="298"/>
      <c r="BG2356" s="300" t="s">
        <v>315</v>
      </c>
      <c r="BH2356" s="300" t="s">
        <v>192</v>
      </c>
      <c r="BI2356" s="300" t="s">
        <v>565</v>
      </c>
      <c r="BJ2356" s="300" t="s">
        <v>4205</v>
      </c>
      <c r="BK2356" s="299" t="s">
        <v>175</v>
      </c>
      <c r="BL2356" s="301">
        <v>809975.11455952004</v>
      </c>
      <c r="BM2356" s="299" t="s">
        <v>309</v>
      </c>
      <c r="BN2356" s="301"/>
      <c r="BO2356" s="304">
        <v>39290</v>
      </c>
      <c r="BP2356" s="304">
        <v>48422</v>
      </c>
      <c r="BQ2356" s="297" t="s">
        <v>4195</v>
      </c>
      <c r="BR2356" s="297" t="s">
        <v>4771</v>
      </c>
      <c r="BS2356" s="297">
        <v>39290</v>
      </c>
      <c r="BT2356" s="297">
        <v>48422</v>
      </c>
      <c r="BU2356" s="301">
        <v>44250.73</v>
      </c>
      <c r="BV2356" s="301">
        <v>89.33</v>
      </c>
      <c r="BW2356" s="301">
        <v>0</v>
      </c>
    </row>
    <row r="2357" spans="1:75" s="289" customFormat="1" ht="18.2" customHeight="1" x14ac:dyDescent="0.15">
      <c r="A2357" s="291">
        <v>2355</v>
      </c>
      <c r="B2357" s="292" t="s">
        <v>305</v>
      </c>
      <c r="C2357" s="292" t="s">
        <v>306</v>
      </c>
      <c r="D2357" s="312">
        <v>45170</v>
      </c>
      <c r="E2357" s="293" t="s">
        <v>3393</v>
      </c>
      <c r="F2357" s="308">
        <v>1</v>
      </c>
      <c r="G2357" s="308">
        <v>1</v>
      </c>
      <c r="H2357" s="295">
        <v>39779.879999999997</v>
      </c>
      <c r="I2357" s="295">
        <v>243.53</v>
      </c>
      <c r="J2357" s="295">
        <v>0</v>
      </c>
      <c r="K2357" s="295">
        <v>40023.410000000003</v>
      </c>
      <c r="L2357" s="295">
        <v>245.27</v>
      </c>
      <c r="M2357" s="295">
        <v>0</v>
      </c>
      <c r="N2357" s="295">
        <v>243.53</v>
      </c>
      <c r="O2357" s="295">
        <v>0</v>
      </c>
      <c r="P2357" s="295">
        <v>0</v>
      </c>
      <c r="Q2357" s="295">
        <v>0</v>
      </c>
      <c r="R2357" s="295">
        <v>39779.879999999997</v>
      </c>
      <c r="S2357" s="295">
        <v>220.64</v>
      </c>
      <c r="T2357" s="295">
        <v>285.08999999999997</v>
      </c>
      <c r="U2357" s="295">
        <v>0</v>
      </c>
      <c r="V2357" s="295">
        <v>220.64</v>
      </c>
      <c r="W2357" s="295">
        <v>29.72</v>
      </c>
      <c r="X2357" s="295">
        <v>0</v>
      </c>
      <c r="Y2357" s="295">
        <v>0</v>
      </c>
      <c r="Z2357" s="295">
        <v>255.37</v>
      </c>
      <c r="AA2357" s="295">
        <v>45.05</v>
      </c>
      <c r="AB2357" s="295">
        <v>0</v>
      </c>
      <c r="AC2357" s="295">
        <v>0</v>
      </c>
      <c r="AD2357" s="295">
        <v>0</v>
      </c>
      <c r="AE2357" s="295">
        <v>0</v>
      </c>
      <c r="AF2357" s="295">
        <v>-28.05</v>
      </c>
      <c r="AG2357" s="295">
        <v>28.77</v>
      </c>
      <c r="AH2357" s="295">
        <v>80.599999999999994</v>
      </c>
      <c r="AI2357" s="295">
        <v>0</v>
      </c>
      <c r="AJ2357" s="295">
        <v>0</v>
      </c>
      <c r="AK2357" s="295">
        <v>0</v>
      </c>
      <c r="AL2357" s="295">
        <v>43.76</v>
      </c>
      <c r="AM2357" s="295">
        <v>0</v>
      </c>
      <c r="AN2357" s="295">
        <v>0</v>
      </c>
      <c r="AO2357" s="295">
        <v>0</v>
      </c>
      <c r="AP2357" s="295">
        <v>0</v>
      </c>
      <c r="AQ2357" s="295">
        <v>0</v>
      </c>
      <c r="AR2357" s="295">
        <v>0</v>
      </c>
      <c r="AS2357" s="295">
        <v>0</v>
      </c>
      <c r="AT2357" s="295">
        <f t="shared" si="36"/>
        <v>664.02</v>
      </c>
      <c r="AU2357" s="295">
        <v>245.27</v>
      </c>
      <c r="AV2357" s="295">
        <v>255.37</v>
      </c>
      <c r="AW2357" s="296">
        <v>107</v>
      </c>
      <c r="AX2357" s="296">
        <v>300</v>
      </c>
      <c r="AY2357" s="295">
        <v>278026.21999999997</v>
      </c>
      <c r="AZ2357" s="295">
        <v>65316.69</v>
      </c>
      <c r="BA2357" s="294">
        <v>90</v>
      </c>
      <c r="BB2357" s="294">
        <v>54.812777561140997</v>
      </c>
      <c r="BC2357" s="294">
        <v>8.6</v>
      </c>
      <c r="BD2357" s="294"/>
      <c r="BE2357" s="293" t="s">
        <v>4204</v>
      </c>
      <c r="BF2357" s="291"/>
      <c r="BG2357" s="293" t="s">
        <v>333</v>
      </c>
      <c r="BH2357" s="293" t="s">
        <v>616</v>
      </c>
      <c r="BI2357" s="293" t="s">
        <v>617</v>
      </c>
      <c r="BJ2357" s="293" t="s">
        <v>177</v>
      </c>
      <c r="BK2357" s="292" t="s">
        <v>175</v>
      </c>
      <c r="BL2357" s="294">
        <v>311520.05914848001</v>
      </c>
      <c r="BM2357" s="292" t="s">
        <v>309</v>
      </c>
      <c r="BN2357" s="294"/>
      <c r="BO2357" s="297">
        <v>39296</v>
      </c>
      <c r="BP2357" s="297">
        <v>48428</v>
      </c>
      <c r="BQ2357" s="297" t="s">
        <v>1063</v>
      </c>
      <c r="BR2357" s="297" t="s">
        <v>4761</v>
      </c>
      <c r="BS2357" s="297">
        <v>39296</v>
      </c>
      <c r="BT2357" s="297">
        <v>48428</v>
      </c>
      <c r="BU2357" s="294">
        <v>0</v>
      </c>
      <c r="BV2357" s="294">
        <v>45.05</v>
      </c>
      <c r="BW2357" s="294">
        <v>0</v>
      </c>
    </row>
    <row r="2358" spans="1:75" s="289" customFormat="1" ht="18.2" customHeight="1" x14ac:dyDescent="0.15">
      <c r="A2358" s="298">
        <v>2356</v>
      </c>
      <c r="B2358" s="299" t="s">
        <v>305</v>
      </c>
      <c r="C2358" s="299" t="s">
        <v>306</v>
      </c>
      <c r="D2358" s="313">
        <v>45170</v>
      </c>
      <c r="E2358" s="300" t="s">
        <v>3394</v>
      </c>
      <c r="F2358" s="309">
        <v>0</v>
      </c>
      <c r="G2358" s="309">
        <v>0</v>
      </c>
      <c r="H2358" s="302">
        <v>56624.61</v>
      </c>
      <c r="I2358" s="302">
        <v>0</v>
      </c>
      <c r="J2358" s="302">
        <v>0</v>
      </c>
      <c r="K2358" s="302">
        <v>56624.61</v>
      </c>
      <c r="L2358" s="302">
        <v>353.75</v>
      </c>
      <c r="M2358" s="302">
        <v>0</v>
      </c>
      <c r="N2358" s="302">
        <v>0</v>
      </c>
      <c r="O2358" s="302">
        <v>353.75</v>
      </c>
      <c r="P2358" s="302">
        <v>0</v>
      </c>
      <c r="Q2358" s="302">
        <v>0</v>
      </c>
      <c r="R2358" s="302">
        <v>56270.86</v>
      </c>
      <c r="S2358" s="302">
        <v>0</v>
      </c>
      <c r="T2358" s="302">
        <v>405.81</v>
      </c>
      <c r="U2358" s="302">
        <v>0</v>
      </c>
      <c r="V2358" s="302">
        <v>0</v>
      </c>
      <c r="W2358" s="302">
        <v>405.81</v>
      </c>
      <c r="X2358" s="302">
        <v>0</v>
      </c>
      <c r="Y2358" s="302">
        <v>0</v>
      </c>
      <c r="Z2358" s="302">
        <v>0</v>
      </c>
      <c r="AA2358" s="302">
        <v>64.52</v>
      </c>
      <c r="AB2358" s="302">
        <v>0</v>
      </c>
      <c r="AC2358" s="302">
        <v>0</v>
      </c>
      <c r="AD2358" s="302">
        <v>0</v>
      </c>
      <c r="AE2358" s="302">
        <v>0</v>
      </c>
      <c r="AF2358" s="302">
        <v>-41.48</v>
      </c>
      <c r="AG2358" s="302">
        <v>41.2</v>
      </c>
      <c r="AH2358" s="302">
        <v>117.05</v>
      </c>
      <c r="AI2358" s="302">
        <v>0</v>
      </c>
      <c r="AJ2358" s="302">
        <v>0</v>
      </c>
      <c r="AK2358" s="302">
        <v>0</v>
      </c>
      <c r="AL2358" s="302">
        <v>0</v>
      </c>
      <c r="AM2358" s="302">
        <v>0</v>
      </c>
      <c r="AN2358" s="302">
        <v>0</v>
      </c>
      <c r="AO2358" s="302">
        <v>0</v>
      </c>
      <c r="AP2358" s="302">
        <v>50.48</v>
      </c>
      <c r="AQ2358" s="302">
        <v>0</v>
      </c>
      <c r="AR2358" s="302">
        <v>46.37</v>
      </c>
      <c r="AS2358" s="302">
        <v>0</v>
      </c>
      <c r="AT2358" s="295">
        <f t="shared" si="36"/>
        <v>944.96</v>
      </c>
      <c r="AU2358" s="302">
        <v>0</v>
      </c>
      <c r="AV2358" s="302">
        <v>0</v>
      </c>
      <c r="AW2358" s="303">
        <v>106</v>
      </c>
      <c r="AX2358" s="303">
        <v>300</v>
      </c>
      <c r="AY2358" s="302">
        <v>438999.98</v>
      </c>
      <c r="AZ2358" s="302">
        <v>93545.1</v>
      </c>
      <c r="BA2358" s="301">
        <v>81.594536000000005</v>
      </c>
      <c r="BB2358" s="301">
        <v>49.082150877180702</v>
      </c>
      <c r="BC2358" s="301">
        <v>8.6</v>
      </c>
      <c r="BD2358" s="301"/>
      <c r="BE2358" s="300" t="s">
        <v>4204</v>
      </c>
      <c r="BF2358" s="298"/>
      <c r="BG2358" s="300" t="s">
        <v>333</v>
      </c>
      <c r="BH2358" s="300" t="s">
        <v>185</v>
      </c>
      <c r="BI2358" s="300" t="s">
        <v>536</v>
      </c>
      <c r="BJ2358" s="300" t="s">
        <v>103</v>
      </c>
      <c r="BK2358" s="299" t="s">
        <v>175</v>
      </c>
      <c r="BL2358" s="301">
        <v>440662.50666255999</v>
      </c>
      <c r="BM2358" s="299" t="s">
        <v>309</v>
      </c>
      <c r="BN2358" s="301"/>
      <c r="BO2358" s="304">
        <v>39293</v>
      </c>
      <c r="BP2358" s="304">
        <v>48425</v>
      </c>
      <c r="BQ2358" s="297" t="s">
        <v>4757</v>
      </c>
      <c r="BR2358" s="297" t="s">
        <v>4764</v>
      </c>
      <c r="BS2358" s="297">
        <v>39293</v>
      </c>
      <c r="BT2358" s="297">
        <v>48425</v>
      </c>
      <c r="BU2358" s="301">
        <v>0</v>
      </c>
      <c r="BV2358" s="301">
        <v>64.52</v>
      </c>
      <c r="BW2358" s="301">
        <v>0</v>
      </c>
    </row>
    <row r="2359" spans="1:75" s="289" customFormat="1" ht="18.2" customHeight="1" x14ac:dyDescent="0.15">
      <c r="A2359" s="291">
        <v>2357</v>
      </c>
      <c r="B2359" s="292" t="s">
        <v>305</v>
      </c>
      <c r="C2359" s="292" t="s">
        <v>306</v>
      </c>
      <c r="D2359" s="312">
        <v>45170</v>
      </c>
      <c r="E2359" s="293" t="s">
        <v>3395</v>
      </c>
      <c r="F2359" s="308">
        <v>128</v>
      </c>
      <c r="G2359" s="308">
        <v>127</v>
      </c>
      <c r="H2359" s="295">
        <v>93721.94</v>
      </c>
      <c r="I2359" s="295">
        <v>46441.17</v>
      </c>
      <c r="J2359" s="295">
        <v>0</v>
      </c>
      <c r="K2359" s="295">
        <v>140163.10999999999</v>
      </c>
      <c r="L2359" s="295">
        <v>578.55999999999995</v>
      </c>
      <c r="M2359" s="295">
        <v>0</v>
      </c>
      <c r="N2359" s="295">
        <v>0</v>
      </c>
      <c r="O2359" s="295">
        <v>0</v>
      </c>
      <c r="P2359" s="295">
        <v>0</v>
      </c>
      <c r="Q2359" s="295">
        <v>0</v>
      </c>
      <c r="R2359" s="295">
        <v>140163.10999999999</v>
      </c>
      <c r="S2359" s="295">
        <v>120274.27</v>
      </c>
      <c r="T2359" s="295">
        <v>734.16</v>
      </c>
      <c r="U2359" s="295">
        <v>0</v>
      </c>
      <c r="V2359" s="295">
        <v>0</v>
      </c>
      <c r="W2359" s="295">
        <v>0</v>
      </c>
      <c r="X2359" s="295">
        <v>0</v>
      </c>
      <c r="Y2359" s="295">
        <v>0</v>
      </c>
      <c r="Z2359" s="295">
        <v>121008.43</v>
      </c>
      <c r="AA2359" s="295">
        <v>0</v>
      </c>
      <c r="AB2359" s="295">
        <v>0</v>
      </c>
      <c r="AC2359" s="295">
        <v>0</v>
      </c>
      <c r="AD2359" s="295">
        <v>0</v>
      </c>
      <c r="AE2359" s="295">
        <v>0</v>
      </c>
      <c r="AF2359" s="295">
        <v>0</v>
      </c>
      <c r="AG2359" s="295">
        <v>0</v>
      </c>
      <c r="AH2359" s="295">
        <v>0</v>
      </c>
      <c r="AI2359" s="295">
        <v>0</v>
      </c>
      <c r="AJ2359" s="295">
        <v>0</v>
      </c>
      <c r="AK2359" s="295">
        <v>0</v>
      </c>
      <c r="AL2359" s="295">
        <v>0</v>
      </c>
      <c r="AM2359" s="295">
        <v>0</v>
      </c>
      <c r="AN2359" s="295">
        <v>0</v>
      </c>
      <c r="AO2359" s="295">
        <v>0</v>
      </c>
      <c r="AP2359" s="295">
        <v>0</v>
      </c>
      <c r="AQ2359" s="295">
        <v>0</v>
      </c>
      <c r="AR2359" s="295">
        <v>0</v>
      </c>
      <c r="AS2359" s="295">
        <v>0</v>
      </c>
      <c r="AT2359" s="295">
        <f t="shared" si="36"/>
        <v>0</v>
      </c>
      <c r="AU2359" s="295">
        <v>47019.73</v>
      </c>
      <c r="AV2359" s="295">
        <v>121008.43</v>
      </c>
      <c r="AW2359" s="296">
        <v>102</v>
      </c>
      <c r="AX2359" s="296">
        <v>300</v>
      </c>
      <c r="AY2359" s="295">
        <v>685000.01</v>
      </c>
      <c r="AZ2359" s="295">
        <v>151452.34</v>
      </c>
      <c r="BA2359" s="294">
        <v>84.744525999999993</v>
      </c>
      <c r="BB2359" s="294">
        <v>78.427684376721203</v>
      </c>
      <c r="BC2359" s="294">
        <v>9.4</v>
      </c>
      <c r="BD2359" s="294"/>
      <c r="BE2359" s="293" t="s">
        <v>4204</v>
      </c>
      <c r="BF2359" s="291"/>
      <c r="BG2359" s="293" t="s">
        <v>326</v>
      </c>
      <c r="BH2359" s="293" t="s">
        <v>217</v>
      </c>
      <c r="BI2359" s="293" t="s">
        <v>496</v>
      </c>
      <c r="BJ2359" s="293" t="s">
        <v>4205</v>
      </c>
      <c r="BK2359" s="292" t="s">
        <v>175</v>
      </c>
      <c r="BL2359" s="294">
        <v>1097630.77006856</v>
      </c>
      <c r="BM2359" s="292" t="s">
        <v>309</v>
      </c>
      <c r="BN2359" s="294"/>
      <c r="BO2359" s="297">
        <v>39164</v>
      </c>
      <c r="BP2359" s="297">
        <v>48296</v>
      </c>
      <c r="BQ2359" s="297" t="s">
        <v>4123</v>
      </c>
      <c r="BR2359" s="297" t="s">
        <v>4760</v>
      </c>
      <c r="BS2359" s="297">
        <v>39164</v>
      </c>
      <c r="BT2359" s="297">
        <v>48296</v>
      </c>
      <c r="BU2359" s="294">
        <v>40323.839999999997</v>
      </c>
      <c r="BV2359" s="294">
        <v>58</v>
      </c>
      <c r="BW2359" s="294">
        <v>0</v>
      </c>
    </row>
    <row r="2360" spans="1:75" s="289" customFormat="1" ht="18.2" customHeight="1" x14ac:dyDescent="0.15">
      <c r="A2360" s="298">
        <v>2358</v>
      </c>
      <c r="B2360" s="299" t="s">
        <v>305</v>
      </c>
      <c r="C2360" s="299" t="s">
        <v>306</v>
      </c>
      <c r="D2360" s="313">
        <v>45170</v>
      </c>
      <c r="E2360" s="300" t="s">
        <v>3396</v>
      </c>
      <c r="F2360" s="309">
        <v>154</v>
      </c>
      <c r="G2360" s="309">
        <v>153</v>
      </c>
      <c r="H2360" s="302">
        <v>84860.17</v>
      </c>
      <c r="I2360" s="302">
        <v>54918.46</v>
      </c>
      <c r="J2360" s="302">
        <v>0</v>
      </c>
      <c r="K2360" s="302">
        <v>139778.63</v>
      </c>
      <c r="L2360" s="302">
        <v>575.78</v>
      </c>
      <c r="M2360" s="302">
        <v>0</v>
      </c>
      <c r="N2360" s="302">
        <v>0</v>
      </c>
      <c r="O2360" s="302">
        <v>0</v>
      </c>
      <c r="P2360" s="302">
        <v>0</v>
      </c>
      <c r="Q2360" s="302">
        <v>0</v>
      </c>
      <c r="R2360" s="302">
        <v>139778.63</v>
      </c>
      <c r="S2360" s="302">
        <v>118600.39</v>
      </c>
      <c r="T2360" s="302">
        <v>565.73</v>
      </c>
      <c r="U2360" s="302">
        <v>0</v>
      </c>
      <c r="V2360" s="302">
        <v>0</v>
      </c>
      <c r="W2360" s="302">
        <v>0</v>
      </c>
      <c r="X2360" s="302">
        <v>0</v>
      </c>
      <c r="Y2360" s="302">
        <v>0</v>
      </c>
      <c r="Z2360" s="302">
        <v>119166.12</v>
      </c>
      <c r="AA2360" s="302">
        <v>0</v>
      </c>
      <c r="AB2360" s="302">
        <v>0</v>
      </c>
      <c r="AC2360" s="302">
        <v>0</v>
      </c>
      <c r="AD2360" s="302">
        <v>0</v>
      </c>
      <c r="AE2360" s="302">
        <v>0</v>
      </c>
      <c r="AF2360" s="302">
        <v>0</v>
      </c>
      <c r="AG2360" s="302">
        <v>0</v>
      </c>
      <c r="AH2360" s="302">
        <v>0</v>
      </c>
      <c r="AI2360" s="302">
        <v>0</v>
      </c>
      <c r="AJ2360" s="302">
        <v>0</v>
      </c>
      <c r="AK2360" s="302">
        <v>0</v>
      </c>
      <c r="AL2360" s="302">
        <v>0</v>
      </c>
      <c r="AM2360" s="302">
        <v>0</v>
      </c>
      <c r="AN2360" s="302">
        <v>0</v>
      </c>
      <c r="AO2360" s="302">
        <v>0</v>
      </c>
      <c r="AP2360" s="302">
        <v>0</v>
      </c>
      <c r="AQ2360" s="302">
        <v>0</v>
      </c>
      <c r="AR2360" s="302">
        <v>0</v>
      </c>
      <c r="AS2360" s="302">
        <v>0</v>
      </c>
      <c r="AT2360" s="295">
        <f t="shared" si="36"/>
        <v>0</v>
      </c>
      <c r="AU2360" s="302">
        <v>55494.239999999998</v>
      </c>
      <c r="AV2360" s="302">
        <v>119166.12</v>
      </c>
      <c r="AW2360" s="303">
        <v>102</v>
      </c>
      <c r="AX2360" s="303">
        <v>300</v>
      </c>
      <c r="AY2360" s="302">
        <v>684600.02</v>
      </c>
      <c r="AZ2360" s="302">
        <v>147899.21</v>
      </c>
      <c r="BA2360" s="301">
        <v>82.822086999999996</v>
      </c>
      <c r="BB2360" s="301">
        <v>78.274642945021895</v>
      </c>
      <c r="BC2360" s="301">
        <v>8</v>
      </c>
      <c r="BD2360" s="301"/>
      <c r="BE2360" s="300" t="s">
        <v>4204</v>
      </c>
      <c r="BF2360" s="298"/>
      <c r="BG2360" s="300" t="s">
        <v>349</v>
      </c>
      <c r="BH2360" s="300" t="s">
        <v>180</v>
      </c>
      <c r="BI2360" s="300" t="s">
        <v>834</v>
      </c>
      <c r="BJ2360" s="300" t="s">
        <v>4205</v>
      </c>
      <c r="BK2360" s="299" t="s">
        <v>175</v>
      </c>
      <c r="BL2360" s="301">
        <v>1094619.87027848</v>
      </c>
      <c r="BM2360" s="299" t="s">
        <v>309</v>
      </c>
      <c r="BN2360" s="301"/>
      <c r="BO2360" s="304">
        <v>39168</v>
      </c>
      <c r="BP2360" s="304">
        <v>48300</v>
      </c>
      <c r="BQ2360" s="297" t="s">
        <v>931</v>
      </c>
      <c r="BR2360" s="297" t="s">
        <v>4779</v>
      </c>
      <c r="BS2360" s="297">
        <v>39168</v>
      </c>
      <c r="BT2360" s="297">
        <v>48300</v>
      </c>
      <c r="BU2360" s="301">
        <v>45943.71</v>
      </c>
      <c r="BV2360" s="301">
        <v>55.77</v>
      </c>
      <c r="BW2360" s="301">
        <v>0</v>
      </c>
    </row>
    <row r="2361" spans="1:75" s="289" customFormat="1" ht="18.2" customHeight="1" x14ac:dyDescent="0.15">
      <c r="A2361" s="291">
        <v>2359</v>
      </c>
      <c r="B2361" s="292" t="s">
        <v>305</v>
      </c>
      <c r="C2361" s="292" t="s">
        <v>306</v>
      </c>
      <c r="D2361" s="312">
        <v>45170</v>
      </c>
      <c r="E2361" s="293" t="s">
        <v>3397</v>
      </c>
      <c r="F2361" s="308">
        <v>0</v>
      </c>
      <c r="G2361" s="308">
        <v>0</v>
      </c>
      <c r="H2361" s="295">
        <v>29179.360000000001</v>
      </c>
      <c r="I2361" s="295">
        <v>0</v>
      </c>
      <c r="J2361" s="295">
        <v>0</v>
      </c>
      <c r="K2361" s="295">
        <v>29179.360000000001</v>
      </c>
      <c r="L2361" s="295">
        <v>566.4</v>
      </c>
      <c r="M2361" s="295">
        <v>0</v>
      </c>
      <c r="N2361" s="295">
        <v>0</v>
      </c>
      <c r="O2361" s="295">
        <v>566.4</v>
      </c>
      <c r="P2361" s="295">
        <v>0</v>
      </c>
      <c r="Q2361" s="295">
        <v>0</v>
      </c>
      <c r="R2361" s="295">
        <v>28612.959999999999</v>
      </c>
      <c r="S2361" s="295">
        <v>0</v>
      </c>
      <c r="T2361" s="295">
        <v>209.12</v>
      </c>
      <c r="U2361" s="295">
        <v>0</v>
      </c>
      <c r="V2361" s="295">
        <v>0</v>
      </c>
      <c r="W2361" s="295">
        <v>209.12</v>
      </c>
      <c r="X2361" s="295">
        <v>0</v>
      </c>
      <c r="Y2361" s="295">
        <v>0</v>
      </c>
      <c r="Z2361" s="295">
        <v>0</v>
      </c>
      <c r="AA2361" s="295">
        <v>57.65</v>
      </c>
      <c r="AB2361" s="295">
        <v>0</v>
      </c>
      <c r="AC2361" s="295">
        <v>0</v>
      </c>
      <c r="AD2361" s="295">
        <v>0</v>
      </c>
      <c r="AE2361" s="295">
        <v>0</v>
      </c>
      <c r="AF2361" s="295">
        <v>-37.950000000000003</v>
      </c>
      <c r="AG2361" s="295">
        <v>36.24</v>
      </c>
      <c r="AH2361" s="295">
        <v>115.62</v>
      </c>
      <c r="AI2361" s="295">
        <v>0</v>
      </c>
      <c r="AJ2361" s="295">
        <v>0</v>
      </c>
      <c r="AK2361" s="295">
        <v>0</v>
      </c>
      <c r="AL2361" s="295">
        <v>0</v>
      </c>
      <c r="AM2361" s="295">
        <v>0</v>
      </c>
      <c r="AN2361" s="295">
        <v>0</v>
      </c>
      <c r="AO2361" s="295">
        <v>0</v>
      </c>
      <c r="AP2361" s="295">
        <v>141.13999999999999</v>
      </c>
      <c r="AQ2361" s="295">
        <v>0</v>
      </c>
      <c r="AR2361" s="295">
        <v>130.5</v>
      </c>
      <c r="AS2361" s="295">
        <v>0</v>
      </c>
      <c r="AT2361" s="295">
        <f t="shared" si="36"/>
        <v>957.72</v>
      </c>
      <c r="AU2361" s="295">
        <v>0</v>
      </c>
      <c r="AV2361" s="295">
        <v>0</v>
      </c>
      <c r="AW2361" s="296">
        <v>43</v>
      </c>
      <c r="AX2361" s="296">
        <v>240</v>
      </c>
      <c r="AY2361" s="295">
        <v>537500</v>
      </c>
      <c r="AZ2361" s="295">
        <v>88716.15</v>
      </c>
      <c r="BA2361" s="294">
        <v>63.401099000000002</v>
      </c>
      <c r="BB2361" s="294">
        <v>20.4482848911167</v>
      </c>
      <c r="BC2361" s="294">
        <v>8.6</v>
      </c>
      <c r="BD2361" s="294"/>
      <c r="BE2361" s="293" t="s">
        <v>4204</v>
      </c>
      <c r="BF2361" s="291"/>
      <c r="BG2361" s="293" t="s">
        <v>312</v>
      </c>
      <c r="BH2361" s="293" t="s">
        <v>201</v>
      </c>
      <c r="BI2361" s="293" t="s">
        <v>620</v>
      </c>
      <c r="BJ2361" s="293" t="s">
        <v>103</v>
      </c>
      <c r="BK2361" s="292" t="s">
        <v>175</v>
      </c>
      <c r="BL2361" s="294">
        <v>224070.83660415999</v>
      </c>
      <c r="BM2361" s="292" t="s">
        <v>309</v>
      </c>
      <c r="BN2361" s="294"/>
      <c r="BO2361" s="297">
        <v>39192</v>
      </c>
      <c r="BP2361" s="297">
        <v>46497</v>
      </c>
      <c r="BQ2361" s="297" t="s">
        <v>4757</v>
      </c>
      <c r="BR2361" s="297" t="s">
        <v>4764</v>
      </c>
      <c r="BS2361" s="297">
        <v>39192</v>
      </c>
      <c r="BT2361" s="297">
        <v>46497</v>
      </c>
      <c r="BU2361" s="294">
        <v>0</v>
      </c>
      <c r="BV2361" s="294">
        <v>57.65</v>
      </c>
      <c r="BW2361" s="294">
        <v>0</v>
      </c>
    </row>
    <row r="2362" spans="1:75" s="289" customFormat="1" ht="18.2" customHeight="1" x14ac:dyDescent="0.15">
      <c r="A2362" s="298">
        <v>2360</v>
      </c>
      <c r="B2362" s="299" t="s">
        <v>305</v>
      </c>
      <c r="C2362" s="299" t="s">
        <v>306</v>
      </c>
      <c r="D2362" s="313">
        <v>45170</v>
      </c>
      <c r="E2362" s="300" t="s">
        <v>3398</v>
      </c>
      <c r="F2362" s="309">
        <v>155</v>
      </c>
      <c r="G2362" s="309">
        <v>154</v>
      </c>
      <c r="H2362" s="302">
        <v>139604.84</v>
      </c>
      <c r="I2362" s="302">
        <v>85366.65</v>
      </c>
      <c r="J2362" s="302">
        <v>0</v>
      </c>
      <c r="K2362" s="302">
        <v>224971.49</v>
      </c>
      <c r="L2362" s="302">
        <v>917.18</v>
      </c>
      <c r="M2362" s="302">
        <v>0</v>
      </c>
      <c r="N2362" s="302">
        <v>0</v>
      </c>
      <c r="O2362" s="302">
        <v>0</v>
      </c>
      <c r="P2362" s="302">
        <v>0</v>
      </c>
      <c r="Q2362" s="302">
        <v>0</v>
      </c>
      <c r="R2362" s="302">
        <v>224971.49</v>
      </c>
      <c r="S2362" s="302">
        <v>209798.72</v>
      </c>
      <c r="T2362" s="302">
        <v>1000.5</v>
      </c>
      <c r="U2362" s="302">
        <v>0</v>
      </c>
      <c r="V2362" s="302">
        <v>0</v>
      </c>
      <c r="W2362" s="302">
        <v>0</v>
      </c>
      <c r="X2362" s="302">
        <v>0</v>
      </c>
      <c r="Y2362" s="302">
        <v>0</v>
      </c>
      <c r="Z2362" s="302">
        <v>210799.22</v>
      </c>
      <c r="AA2362" s="302">
        <v>0</v>
      </c>
      <c r="AB2362" s="302">
        <v>0</v>
      </c>
      <c r="AC2362" s="302">
        <v>0</v>
      </c>
      <c r="AD2362" s="302">
        <v>0</v>
      </c>
      <c r="AE2362" s="302">
        <v>0</v>
      </c>
      <c r="AF2362" s="302">
        <v>0</v>
      </c>
      <c r="AG2362" s="302">
        <v>0</v>
      </c>
      <c r="AH2362" s="302">
        <v>0</v>
      </c>
      <c r="AI2362" s="302">
        <v>0</v>
      </c>
      <c r="AJ2362" s="302">
        <v>0</v>
      </c>
      <c r="AK2362" s="302">
        <v>0</v>
      </c>
      <c r="AL2362" s="302">
        <v>0</v>
      </c>
      <c r="AM2362" s="302">
        <v>0</v>
      </c>
      <c r="AN2362" s="302">
        <v>0</v>
      </c>
      <c r="AO2362" s="302">
        <v>0</v>
      </c>
      <c r="AP2362" s="302">
        <v>0</v>
      </c>
      <c r="AQ2362" s="302">
        <v>0</v>
      </c>
      <c r="AR2362" s="302">
        <v>0</v>
      </c>
      <c r="AS2362" s="302">
        <v>0</v>
      </c>
      <c r="AT2362" s="295">
        <f t="shared" si="36"/>
        <v>0</v>
      </c>
      <c r="AU2362" s="302">
        <v>86283.83</v>
      </c>
      <c r="AV2362" s="302">
        <v>210799.22</v>
      </c>
      <c r="AW2362" s="303">
        <v>106</v>
      </c>
      <c r="AX2362" s="303">
        <v>300</v>
      </c>
      <c r="AY2362" s="302">
        <v>985999.99</v>
      </c>
      <c r="AZ2362" s="302">
        <v>236173.7</v>
      </c>
      <c r="BA2362" s="301">
        <v>91.531441999999998</v>
      </c>
      <c r="BB2362" s="301">
        <v>87.189915255545301</v>
      </c>
      <c r="BC2362" s="301">
        <v>8.6</v>
      </c>
      <c r="BD2362" s="301"/>
      <c r="BE2362" s="300" t="s">
        <v>4204</v>
      </c>
      <c r="BF2362" s="298"/>
      <c r="BG2362" s="300" t="s">
        <v>355</v>
      </c>
      <c r="BH2362" s="300" t="s">
        <v>186</v>
      </c>
      <c r="BI2362" s="300" t="s">
        <v>893</v>
      </c>
      <c r="BJ2362" s="300" t="s">
        <v>4205</v>
      </c>
      <c r="BK2362" s="299" t="s">
        <v>175</v>
      </c>
      <c r="BL2362" s="301">
        <v>1761773.33545304</v>
      </c>
      <c r="BM2362" s="299" t="s">
        <v>309</v>
      </c>
      <c r="BN2362" s="301"/>
      <c r="BO2362" s="304">
        <v>39274</v>
      </c>
      <c r="BP2362" s="304">
        <v>48406</v>
      </c>
      <c r="BQ2362" s="297" t="s">
        <v>959</v>
      </c>
      <c r="BR2362" s="297" t="s">
        <v>4784</v>
      </c>
      <c r="BS2362" s="297">
        <v>39274</v>
      </c>
      <c r="BT2362" s="297">
        <v>48406</v>
      </c>
      <c r="BU2362" s="301">
        <v>85902.74</v>
      </c>
      <c r="BV2362" s="301">
        <v>162.9</v>
      </c>
      <c r="BW2362" s="301">
        <v>0</v>
      </c>
    </row>
    <row r="2363" spans="1:75" s="289" customFormat="1" ht="18.2" customHeight="1" x14ac:dyDescent="0.15">
      <c r="A2363" s="291">
        <v>2361</v>
      </c>
      <c r="B2363" s="292" t="s">
        <v>305</v>
      </c>
      <c r="C2363" s="292" t="s">
        <v>306</v>
      </c>
      <c r="D2363" s="312">
        <v>45172</v>
      </c>
      <c r="E2363" s="293" t="s">
        <v>3399</v>
      </c>
      <c r="F2363" s="308">
        <v>4</v>
      </c>
      <c r="G2363" s="308">
        <v>3</v>
      </c>
      <c r="H2363" s="295">
        <v>394205.75</v>
      </c>
      <c r="I2363" s="295">
        <v>6091.38</v>
      </c>
      <c r="J2363" s="295">
        <v>0</v>
      </c>
      <c r="K2363" s="295">
        <v>400297.13</v>
      </c>
      <c r="L2363" s="295">
        <v>2747.54</v>
      </c>
      <c r="M2363" s="295">
        <v>0</v>
      </c>
      <c r="N2363" s="295">
        <v>0</v>
      </c>
      <c r="O2363" s="295">
        <v>0</v>
      </c>
      <c r="P2363" s="295">
        <v>0</v>
      </c>
      <c r="Q2363" s="295">
        <v>0</v>
      </c>
      <c r="R2363" s="295">
        <v>400297.13</v>
      </c>
      <c r="S2363" s="295">
        <v>7301.75</v>
      </c>
      <c r="T2363" s="295">
        <v>3613.55</v>
      </c>
      <c r="U2363" s="295">
        <v>0</v>
      </c>
      <c r="V2363" s="295">
        <v>0</v>
      </c>
      <c r="W2363" s="295">
        <v>0</v>
      </c>
      <c r="X2363" s="295">
        <v>0</v>
      </c>
      <c r="Y2363" s="295">
        <v>0</v>
      </c>
      <c r="Z2363" s="295">
        <v>10915.3</v>
      </c>
      <c r="AA2363" s="295">
        <v>0</v>
      </c>
      <c r="AB2363" s="295">
        <v>0</v>
      </c>
      <c r="AC2363" s="295">
        <v>0</v>
      </c>
      <c r="AD2363" s="295">
        <v>0</v>
      </c>
      <c r="AE2363" s="295">
        <v>0</v>
      </c>
      <c r="AF2363" s="295">
        <v>0</v>
      </c>
      <c r="AG2363" s="295">
        <v>0</v>
      </c>
      <c r="AH2363" s="295">
        <v>0</v>
      </c>
      <c r="AI2363" s="295">
        <v>0</v>
      </c>
      <c r="AJ2363" s="295">
        <v>0</v>
      </c>
      <c r="AK2363" s="295">
        <v>0</v>
      </c>
      <c r="AL2363" s="295">
        <v>0</v>
      </c>
      <c r="AM2363" s="295">
        <v>0</v>
      </c>
      <c r="AN2363" s="295">
        <v>0</v>
      </c>
      <c r="AO2363" s="295">
        <v>0</v>
      </c>
      <c r="AP2363" s="295">
        <v>0</v>
      </c>
      <c r="AQ2363" s="295">
        <v>0</v>
      </c>
      <c r="AR2363" s="295">
        <v>0</v>
      </c>
      <c r="AS2363" s="295">
        <v>0</v>
      </c>
      <c r="AT2363" s="295">
        <f t="shared" si="36"/>
        <v>0</v>
      </c>
      <c r="AU2363" s="295">
        <v>8838.92</v>
      </c>
      <c r="AV2363" s="295">
        <v>10915.3</v>
      </c>
      <c r="AW2363" s="296">
        <v>91</v>
      </c>
      <c r="AX2363" s="296">
        <v>198</v>
      </c>
      <c r="AY2363" s="295">
        <v>534999.96</v>
      </c>
      <c r="AZ2363" s="295">
        <v>580000</v>
      </c>
      <c r="BA2363" s="294">
        <v>86.500153999999995</v>
      </c>
      <c r="BB2363" s="294">
        <v>59.699592053031097</v>
      </c>
      <c r="BC2363" s="294">
        <v>11</v>
      </c>
      <c r="BD2363" s="294"/>
      <c r="BE2363" s="293" t="s">
        <v>4204</v>
      </c>
      <c r="BF2363" s="291"/>
      <c r="BG2363" s="293" t="s">
        <v>320</v>
      </c>
      <c r="BH2363" s="293" t="s">
        <v>197</v>
      </c>
      <c r="BI2363" s="293" t="s">
        <v>373</v>
      </c>
      <c r="BJ2363" s="293" t="s">
        <v>177</v>
      </c>
      <c r="BK2363" s="292" t="s">
        <v>4</v>
      </c>
      <c r="BL2363" s="294">
        <v>400297.13</v>
      </c>
      <c r="BM2363" s="292" t="s">
        <v>894</v>
      </c>
      <c r="BN2363" s="294"/>
      <c r="BO2363" s="297">
        <v>41936</v>
      </c>
      <c r="BP2363" s="297">
        <v>47962</v>
      </c>
      <c r="BQ2363" s="297" t="s">
        <v>1067</v>
      </c>
      <c r="BR2363" s="297" t="s">
        <v>4743</v>
      </c>
      <c r="BS2363" s="297">
        <v>41936</v>
      </c>
      <c r="BT2363" s="297">
        <v>47962</v>
      </c>
      <c r="BU2363" s="294">
        <v>838.5</v>
      </c>
      <c r="BV2363" s="294">
        <v>0</v>
      </c>
      <c r="BW2363" s="294">
        <v>0</v>
      </c>
    </row>
    <row r="2364" spans="1:75" s="289" customFormat="1" ht="18.2" customHeight="1" x14ac:dyDescent="0.15">
      <c r="A2364" s="298">
        <v>2362</v>
      </c>
      <c r="B2364" s="299" t="s">
        <v>305</v>
      </c>
      <c r="C2364" s="299" t="s">
        <v>306</v>
      </c>
      <c r="D2364" s="313">
        <v>45172</v>
      </c>
      <c r="E2364" s="300" t="s">
        <v>3400</v>
      </c>
      <c r="F2364" s="309">
        <v>0</v>
      </c>
      <c r="G2364" s="309">
        <v>0</v>
      </c>
      <c r="H2364" s="302">
        <v>304520.03999999998</v>
      </c>
      <c r="I2364" s="302">
        <v>0</v>
      </c>
      <c r="J2364" s="302">
        <v>0</v>
      </c>
      <c r="K2364" s="302">
        <v>304520.03999999998</v>
      </c>
      <c r="L2364" s="302">
        <v>2227.9899999999998</v>
      </c>
      <c r="M2364" s="302">
        <v>0</v>
      </c>
      <c r="N2364" s="302">
        <v>0</v>
      </c>
      <c r="O2364" s="302">
        <v>2227.9899999999998</v>
      </c>
      <c r="P2364" s="302">
        <v>0</v>
      </c>
      <c r="Q2364" s="302">
        <v>0</v>
      </c>
      <c r="R2364" s="302">
        <v>302292.05</v>
      </c>
      <c r="S2364" s="302">
        <v>0</v>
      </c>
      <c r="T2364" s="302">
        <v>2410.7800000000002</v>
      </c>
      <c r="U2364" s="302">
        <v>0</v>
      </c>
      <c r="V2364" s="302">
        <v>0</v>
      </c>
      <c r="W2364" s="302">
        <v>2410.7800000000002</v>
      </c>
      <c r="X2364" s="302">
        <v>0</v>
      </c>
      <c r="Y2364" s="302">
        <v>0</v>
      </c>
      <c r="Z2364" s="302">
        <v>0</v>
      </c>
      <c r="AA2364" s="302">
        <v>0</v>
      </c>
      <c r="AB2364" s="302">
        <v>0</v>
      </c>
      <c r="AC2364" s="302">
        <v>0</v>
      </c>
      <c r="AD2364" s="302">
        <v>0</v>
      </c>
      <c r="AE2364" s="302">
        <v>0</v>
      </c>
      <c r="AF2364" s="302">
        <v>0</v>
      </c>
      <c r="AG2364" s="302">
        <v>0</v>
      </c>
      <c r="AH2364" s="302">
        <v>247.91</v>
      </c>
      <c r="AI2364" s="302">
        <v>0</v>
      </c>
      <c r="AJ2364" s="302">
        <v>0</v>
      </c>
      <c r="AK2364" s="302">
        <v>0</v>
      </c>
      <c r="AL2364" s="302">
        <v>0</v>
      </c>
      <c r="AM2364" s="302">
        <v>0</v>
      </c>
      <c r="AN2364" s="302">
        <v>0</v>
      </c>
      <c r="AO2364" s="302">
        <v>0</v>
      </c>
      <c r="AP2364" s="302">
        <v>0</v>
      </c>
      <c r="AQ2364" s="302">
        <v>0</v>
      </c>
      <c r="AR2364" s="302">
        <v>0</v>
      </c>
      <c r="AS2364" s="302">
        <v>0</v>
      </c>
      <c r="AT2364" s="295">
        <f t="shared" si="36"/>
        <v>4886.68</v>
      </c>
      <c r="AU2364" s="302">
        <v>0</v>
      </c>
      <c r="AV2364" s="302">
        <v>0</v>
      </c>
      <c r="AW2364" s="303">
        <v>103</v>
      </c>
      <c r="AX2364" s="303">
        <v>188</v>
      </c>
      <c r="AY2364" s="302">
        <v>500000.92</v>
      </c>
      <c r="AZ2364" s="302">
        <v>439689.68</v>
      </c>
      <c r="BA2364" s="301">
        <v>69.459271000000001</v>
      </c>
      <c r="BB2364" s="301">
        <v>47.754101078959899</v>
      </c>
      <c r="BC2364" s="301">
        <v>9.5</v>
      </c>
      <c r="BD2364" s="301"/>
      <c r="BE2364" s="300" t="s">
        <v>4204</v>
      </c>
      <c r="BF2364" s="298"/>
      <c r="BG2364" s="300" t="s">
        <v>317</v>
      </c>
      <c r="BH2364" s="300" t="s">
        <v>390</v>
      </c>
      <c r="BI2364" s="300" t="s">
        <v>404</v>
      </c>
      <c r="BJ2364" s="300" t="s">
        <v>103</v>
      </c>
      <c r="BK2364" s="299" t="s">
        <v>4</v>
      </c>
      <c r="BL2364" s="301">
        <v>302292.05</v>
      </c>
      <c r="BM2364" s="299" t="s">
        <v>894</v>
      </c>
      <c r="BN2364" s="301"/>
      <c r="BO2364" s="304">
        <v>42261</v>
      </c>
      <c r="BP2364" s="304">
        <v>47982</v>
      </c>
      <c r="BQ2364" s="297" t="s">
        <v>1065</v>
      </c>
      <c r="BR2364" s="297" t="s">
        <v>4741</v>
      </c>
      <c r="BS2364" s="297">
        <v>42261</v>
      </c>
      <c r="BT2364" s="297">
        <v>47982</v>
      </c>
      <c r="BU2364" s="301">
        <v>0</v>
      </c>
      <c r="BV2364" s="301">
        <v>0</v>
      </c>
      <c r="BW2364" s="301">
        <v>0</v>
      </c>
    </row>
    <row r="2365" spans="1:75" s="289" customFormat="1" ht="18.2" customHeight="1" x14ac:dyDescent="0.15">
      <c r="A2365" s="291">
        <v>2363</v>
      </c>
      <c r="B2365" s="292" t="s">
        <v>305</v>
      </c>
      <c r="C2365" s="292" t="s">
        <v>306</v>
      </c>
      <c r="D2365" s="312">
        <v>45172</v>
      </c>
      <c r="E2365" s="293" t="s">
        <v>4164</v>
      </c>
      <c r="F2365" s="308">
        <v>0</v>
      </c>
      <c r="G2365" s="308">
        <v>0</v>
      </c>
      <c r="H2365" s="295">
        <v>249474.34</v>
      </c>
      <c r="I2365" s="295">
        <v>0</v>
      </c>
      <c r="J2365" s="295">
        <v>0</v>
      </c>
      <c r="K2365" s="295">
        <v>249474.34</v>
      </c>
      <c r="L2365" s="295">
        <v>1872.2</v>
      </c>
      <c r="M2365" s="295">
        <v>0</v>
      </c>
      <c r="N2365" s="295">
        <v>0</v>
      </c>
      <c r="O2365" s="295">
        <v>1872.2</v>
      </c>
      <c r="P2365" s="295">
        <v>0</v>
      </c>
      <c r="Q2365" s="295">
        <v>0</v>
      </c>
      <c r="R2365" s="295">
        <v>247602.14</v>
      </c>
      <c r="S2365" s="295">
        <v>0</v>
      </c>
      <c r="T2365" s="295">
        <v>2078.9499999999998</v>
      </c>
      <c r="U2365" s="295">
        <v>0</v>
      </c>
      <c r="V2365" s="295">
        <v>0</v>
      </c>
      <c r="W2365" s="295">
        <v>2078.9499999999998</v>
      </c>
      <c r="X2365" s="295">
        <v>0</v>
      </c>
      <c r="Y2365" s="295">
        <v>0</v>
      </c>
      <c r="Z2365" s="295">
        <v>0</v>
      </c>
      <c r="AA2365" s="295">
        <v>0</v>
      </c>
      <c r="AB2365" s="295">
        <v>0</v>
      </c>
      <c r="AC2365" s="295">
        <v>0</v>
      </c>
      <c r="AD2365" s="295">
        <v>0</v>
      </c>
      <c r="AE2365" s="295">
        <v>0</v>
      </c>
      <c r="AF2365" s="295">
        <v>0</v>
      </c>
      <c r="AG2365" s="295">
        <v>0</v>
      </c>
      <c r="AH2365" s="295">
        <v>168.59</v>
      </c>
      <c r="AI2365" s="295">
        <v>0</v>
      </c>
      <c r="AJ2365" s="295">
        <v>0</v>
      </c>
      <c r="AK2365" s="295">
        <v>0</v>
      </c>
      <c r="AL2365" s="295">
        <v>0</v>
      </c>
      <c r="AM2365" s="295">
        <v>0</v>
      </c>
      <c r="AN2365" s="295">
        <v>0</v>
      </c>
      <c r="AO2365" s="295">
        <v>0</v>
      </c>
      <c r="AP2365" s="295">
        <v>24.16</v>
      </c>
      <c r="AQ2365" s="295">
        <v>0</v>
      </c>
      <c r="AR2365" s="295">
        <v>43.9</v>
      </c>
      <c r="AS2365" s="295">
        <v>0</v>
      </c>
      <c r="AT2365" s="295">
        <f t="shared" si="36"/>
        <v>4100</v>
      </c>
      <c r="AU2365" s="295">
        <v>0</v>
      </c>
      <c r="AV2365" s="295">
        <v>0</v>
      </c>
      <c r="AW2365" s="296">
        <v>89</v>
      </c>
      <c r="AX2365" s="296">
        <v>145</v>
      </c>
      <c r="AY2365" s="295">
        <v>345748.8</v>
      </c>
      <c r="AZ2365" s="295">
        <v>316900.73</v>
      </c>
      <c r="BA2365" s="294">
        <v>89.460185999999993</v>
      </c>
      <c r="BB2365" s="294">
        <v>69.897388681932199</v>
      </c>
      <c r="BC2365" s="294">
        <v>10</v>
      </c>
      <c r="BD2365" s="294"/>
      <c r="BE2365" s="293" t="s">
        <v>4204</v>
      </c>
      <c r="BF2365" s="291"/>
      <c r="BG2365" s="293" t="s">
        <v>307</v>
      </c>
      <c r="BH2365" s="293" t="s">
        <v>441</v>
      </c>
      <c r="BI2365" s="293" t="s">
        <v>442</v>
      </c>
      <c r="BJ2365" s="293" t="s">
        <v>103</v>
      </c>
      <c r="BK2365" s="292" t="s">
        <v>4</v>
      </c>
      <c r="BL2365" s="294">
        <v>247602.14</v>
      </c>
      <c r="BM2365" s="292" t="s">
        <v>894</v>
      </c>
      <c r="BN2365" s="294"/>
      <c r="BO2365" s="297">
        <v>43494</v>
      </c>
      <c r="BP2365" s="297">
        <v>47908</v>
      </c>
      <c r="BQ2365" s="297" t="s">
        <v>1065</v>
      </c>
      <c r="BR2365" s="297" t="s">
        <v>4741</v>
      </c>
      <c r="BS2365" s="297" t="s">
        <v>4742</v>
      </c>
      <c r="BT2365" s="297" t="s">
        <v>4742</v>
      </c>
      <c r="BU2365" s="294">
        <v>0</v>
      </c>
      <c r="BV2365" s="294">
        <v>0</v>
      </c>
      <c r="BW2365" s="294">
        <v>0</v>
      </c>
    </row>
    <row r="2366" spans="1:75" s="289" customFormat="1" ht="18.2" customHeight="1" x14ac:dyDescent="0.15">
      <c r="A2366" s="298">
        <v>2364</v>
      </c>
      <c r="B2366" s="299" t="s">
        <v>305</v>
      </c>
      <c r="C2366" s="299" t="s">
        <v>306</v>
      </c>
      <c r="D2366" s="313">
        <v>45172</v>
      </c>
      <c r="E2366" s="300" t="s">
        <v>3401</v>
      </c>
      <c r="F2366" s="309">
        <v>100</v>
      </c>
      <c r="G2366" s="309">
        <v>99</v>
      </c>
      <c r="H2366" s="302">
        <v>262306.09999999998</v>
      </c>
      <c r="I2366" s="302">
        <v>121929.19</v>
      </c>
      <c r="J2366" s="302">
        <v>0</v>
      </c>
      <c r="K2366" s="302">
        <v>384235.29</v>
      </c>
      <c r="L2366" s="302">
        <v>1781.28</v>
      </c>
      <c r="M2366" s="302">
        <v>0</v>
      </c>
      <c r="N2366" s="302">
        <v>0</v>
      </c>
      <c r="O2366" s="302">
        <v>0</v>
      </c>
      <c r="P2366" s="302">
        <v>0</v>
      </c>
      <c r="Q2366" s="302">
        <v>0</v>
      </c>
      <c r="R2366" s="302">
        <v>384235.29</v>
      </c>
      <c r="S2366" s="302">
        <v>259999.94</v>
      </c>
      <c r="T2366" s="302">
        <v>2076.59</v>
      </c>
      <c r="U2366" s="302">
        <v>0</v>
      </c>
      <c r="V2366" s="302">
        <v>0</v>
      </c>
      <c r="W2366" s="302">
        <v>0</v>
      </c>
      <c r="X2366" s="302">
        <v>0</v>
      </c>
      <c r="Y2366" s="302">
        <v>0</v>
      </c>
      <c r="Z2366" s="302">
        <v>262076.53</v>
      </c>
      <c r="AA2366" s="302">
        <v>0</v>
      </c>
      <c r="AB2366" s="302">
        <v>0</v>
      </c>
      <c r="AC2366" s="302">
        <v>0</v>
      </c>
      <c r="AD2366" s="302">
        <v>0</v>
      </c>
      <c r="AE2366" s="302">
        <v>0</v>
      </c>
      <c r="AF2366" s="302">
        <v>0</v>
      </c>
      <c r="AG2366" s="302">
        <v>0</v>
      </c>
      <c r="AH2366" s="302">
        <v>0</v>
      </c>
      <c r="AI2366" s="302">
        <v>0</v>
      </c>
      <c r="AJ2366" s="302">
        <v>0</v>
      </c>
      <c r="AK2366" s="302">
        <v>0</v>
      </c>
      <c r="AL2366" s="302">
        <v>0</v>
      </c>
      <c r="AM2366" s="302">
        <v>0</v>
      </c>
      <c r="AN2366" s="302">
        <v>0</v>
      </c>
      <c r="AO2366" s="302">
        <v>0</v>
      </c>
      <c r="AP2366" s="302">
        <v>0</v>
      </c>
      <c r="AQ2366" s="302">
        <v>0</v>
      </c>
      <c r="AR2366" s="302">
        <v>0</v>
      </c>
      <c r="AS2366" s="302">
        <v>0</v>
      </c>
      <c r="AT2366" s="295">
        <f t="shared" si="36"/>
        <v>0</v>
      </c>
      <c r="AU2366" s="302">
        <v>123710.47</v>
      </c>
      <c r="AV2366" s="302">
        <v>262076.53</v>
      </c>
      <c r="AW2366" s="303">
        <v>97</v>
      </c>
      <c r="AX2366" s="303">
        <v>203</v>
      </c>
      <c r="AY2366" s="302">
        <v>388998.49</v>
      </c>
      <c r="AZ2366" s="302">
        <v>388998.49</v>
      </c>
      <c r="BA2366" s="301">
        <v>82.133994000000001</v>
      </c>
      <c r="BB2366" s="301">
        <v>81.128281509391599</v>
      </c>
      <c r="BC2366" s="301">
        <v>9.5</v>
      </c>
      <c r="BD2366" s="301"/>
      <c r="BE2366" s="300" t="s">
        <v>4204</v>
      </c>
      <c r="BF2366" s="298"/>
      <c r="BG2366" s="300" t="s">
        <v>320</v>
      </c>
      <c r="BH2366" s="300" t="s">
        <v>181</v>
      </c>
      <c r="BI2366" s="300" t="s">
        <v>368</v>
      </c>
      <c r="BJ2366" s="300" t="s">
        <v>4205</v>
      </c>
      <c r="BK2366" s="299" t="s">
        <v>4</v>
      </c>
      <c r="BL2366" s="301">
        <v>384235.29</v>
      </c>
      <c r="BM2366" s="299" t="s">
        <v>894</v>
      </c>
      <c r="BN2366" s="301"/>
      <c r="BO2366" s="304">
        <v>41963</v>
      </c>
      <c r="BP2366" s="304">
        <v>48141</v>
      </c>
      <c r="BQ2366" s="297" t="s">
        <v>1067</v>
      </c>
      <c r="BR2366" s="297" t="s">
        <v>4743</v>
      </c>
      <c r="BS2366" s="297">
        <v>41963</v>
      </c>
      <c r="BT2366" s="297">
        <v>48141</v>
      </c>
      <c r="BU2366" s="301">
        <v>23818.68</v>
      </c>
      <c r="BV2366" s="301">
        <v>0</v>
      </c>
      <c r="BW2366" s="301">
        <v>0</v>
      </c>
    </row>
    <row r="2367" spans="1:75" s="289" customFormat="1" ht="18.2" customHeight="1" x14ac:dyDescent="0.15">
      <c r="A2367" s="291">
        <v>2365</v>
      </c>
      <c r="B2367" s="292" t="s">
        <v>305</v>
      </c>
      <c r="C2367" s="292" t="s">
        <v>306</v>
      </c>
      <c r="D2367" s="312">
        <v>45172</v>
      </c>
      <c r="E2367" s="293" t="s">
        <v>3402</v>
      </c>
      <c r="F2367" s="308">
        <v>0</v>
      </c>
      <c r="G2367" s="308">
        <v>0</v>
      </c>
      <c r="H2367" s="295">
        <v>206084.09</v>
      </c>
      <c r="I2367" s="295">
        <v>0</v>
      </c>
      <c r="J2367" s="295">
        <v>0</v>
      </c>
      <c r="K2367" s="295">
        <v>206084.09</v>
      </c>
      <c r="L2367" s="295">
        <v>2026.28</v>
      </c>
      <c r="M2367" s="295">
        <v>0</v>
      </c>
      <c r="N2367" s="295">
        <v>0</v>
      </c>
      <c r="O2367" s="295">
        <v>2026.28</v>
      </c>
      <c r="P2367" s="295">
        <v>0</v>
      </c>
      <c r="Q2367" s="295">
        <v>0</v>
      </c>
      <c r="R2367" s="295">
        <v>204057.81</v>
      </c>
      <c r="S2367" s="295">
        <v>0</v>
      </c>
      <c r="T2367" s="295">
        <v>1717.37</v>
      </c>
      <c r="U2367" s="295">
        <v>0</v>
      </c>
      <c r="V2367" s="295">
        <v>0</v>
      </c>
      <c r="W2367" s="295">
        <v>1717.37</v>
      </c>
      <c r="X2367" s="295">
        <v>0</v>
      </c>
      <c r="Y2367" s="295">
        <v>0</v>
      </c>
      <c r="Z2367" s="295">
        <v>0</v>
      </c>
      <c r="AA2367" s="295">
        <v>0</v>
      </c>
      <c r="AB2367" s="295">
        <v>0</v>
      </c>
      <c r="AC2367" s="295">
        <v>0</v>
      </c>
      <c r="AD2367" s="295">
        <v>0</v>
      </c>
      <c r="AE2367" s="295">
        <v>0</v>
      </c>
      <c r="AF2367" s="295">
        <v>0</v>
      </c>
      <c r="AG2367" s="295">
        <v>0</v>
      </c>
      <c r="AH2367" s="295">
        <v>180.89</v>
      </c>
      <c r="AI2367" s="295">
        <v>0</v>
      </c>
      <c r="AJ2367" s="295">
        <v>0</v>
      </c>
      <c r="AK2367" s="295">
        <v>0</v>
      </c>
      <c r="AL2367" s="295">
        <v>0</v>
      </c>
      <c r="AM2367" s="295">
        <v>0</v>
      </c>
      <c r="AN2367" s="295">
        <v>0</v>
      </c>
      <c r="AO2367" s="295">
        <v>0</v>
      </c>
      <c r="AP2367" s="295">
        <v>0.46</v>
      </c>
      <c r="AQ2367" s="295">
        <v>0</v>
      </c>
      <c r="AR2367" s="295">
        <v>0</v>
      </c>
      <c r="AS2367" s="295">
        <v>0</v>
      </c>
      <c r="AT2367" s="295">
        <f t="shared" si="36"/>
        <v>3925</v>
      </c>
      <c r="AU2367" s="295">
        <v>0</v>
      </c>
      <c r="AV2367" s="295">
        <v>0</v>
      </c>
      <c r="AW2367" s="296">
        <v>94</v>
      </c>
      <c r="AX2367" s="296">
        <v>200</v>
      </c>
      <c r="AY2367" s="295">
        <v>363800.27</v>
      </c>
      <c r="AZ2367" s="295">
        <v>363800.27</v>
      </c>
      <c r="BA2367" s="294">
        <v>72.251182999999997</v>
      </c>
      <c r="BB2367" s="294">
        <v>40.526133124885298</v>
      </c>
      <c r="BC2367" s="294">
        <v>10</v>
      </c>
      <c r="BD2367" s="294"/>
      <c r="BE2367" s="293" t="s">
        <v>4204</v>
      </c>
      <c r="BF2367" s="291"/>
      <c r="BG2367" s="293" t="s">
        <v>312</v>
      </c>
      <c r="BH2367" s="293" t="s">
        <v>189</v>
      </c>
      <c r="BI2367" s="293" t="s">
        <v>323</v>
      </c>
      <c r="BJ2367" s="293" t="s">
        <v>103</v>
      </c>
      <c r="BK2367" s="292" t="s">
        <v>4</v>
      </c>
      <c r="BL2367" s="294">
        <v>204057.81</v>
      </c>
      <c r="BM2367" s="292" t="s">
        <v>894</v>
      </c>
      <c r="BN2367" s="294"/>
      <c r="BO2367" s="297">
        <v>41964</v>
      </c>
      <c r="BP2367" s="297">
        <v>48050</v>
      </c>
      <c r="BQ2367" s="297" t="s">
        <v>1068</v>
      </c>
      <c r="BR2367" s="297" t="s">
        <v>4748</v>
      </c>
      <c r="BS2367" s="297">
        <v>41964</v>
      </c>
      <c r="BT2367" s="297">
        <v>48050</v>
      </c>
      <c r="BU2367" s="294">
        <v>0</v>
      </c>
      <c r="BV2367" s="294">
        <v>0</v>
      </c>
      <c r="BW2367" s="294">
        <v>0</v>
      </c>
    </row>
    <row r="2368" spans="1:75" s="289" customFormat="1" ht="18.2" customHeight="1" x14ac:dyDescent="0.15">
      <c r="A2368" s="298">
        <v>2366</v>
      </c>
      <c r="B2368" s="299" t="s">
        <v>305</v>
      </c>
      <c r="C2368" s="299" t="s">
        <v>306</v>
      </c>
      <c r="D2368" s="313">
        <v>45172</v>
      </c>
      <c r="E2368" s="300" t="s">
        <v>3403</v>
      </c>
      <c r="F2368" s="309">
        <v>0</v>
      </c>
      <c r="G2368" s="309">
        <v>0</v>
      </c>
      <c r="H2368" s="302">
        <v>323529.82</v>
      </c>
      <c r="I2368" s="302">
        <v>0</v>
      </c>
      <c r="J2368" s="302">
        <v>0</v>
      </c>
      <c r="K2368" s="302">
        <v>323529.82</v>
      </c>
      <c r="L2368" s="302">
        <v>6280.58</v>
      </c>
      <c r="M2368" s="302">
        <v>0</v>
      </c>
      <c r="N2368" s="302">
        <v>0</v>
      </c>
      <c r="O2368" s="302">
        <v>6280.58</v>
      </c>
      <c r="P2368" s="302">
        <v>0</v>
      </c>
      <c r="Q2368" s="302">
        <v>0</v>
      </c>
      <c r="R2368" s="302">
        <v>317249.24</v>
      </c>
      <c r="S2368" s="302">
        <v>0</v>
      </c>
      <c r="T2368" s="302">
        <v>2318.63</v>
      </c>
      <c r="U2368" s="302">
        <v>0</v>
      </c>
      <c r="V2368" s="302">
        <v>0</v>
      </c>
      <c r="W2368" s="302">
        <v>2318.63</v>
      </c>
      <c r="X2368" s="302">
        <v>0</v>
      </c>
      <c r="Y2368" s="302">
        <v>0</v>
      </c>
      <c r="Z2368" s="302">
        <v>0</v>
      </c>
      <c r="AA2368" s="302">
        <v>0</v>
      </c>
      <c r="AB2368" s="302">
        <v>0</v>
      </c>
      <c r="AC2368" s="302">
        <v>0</v>
      </c>
      <c r="AD2368" s="302">
        <v>0</v>
      </c>
      <c r="AE2368" s="302">
        <v>0</v>
      </c>
      <c r="AF2368" s="302">
        <v>0</v>
      </c>
      <c r="AG2368" s="302">
        <v>0</v>
      </c>
      <c r="AH2368" s="302">
        <v>383.25</v>
      </c>
      <c r="AI2368" s="302">
        <v>0</v>
      </c>
      <c r="AJ2368" s="302">
        <v>0</v>
      </c>
      <c r="AK2368" s="302">
        <v>0</v>
      </c>
      <c r="AL2368" s="302">
        <v>0</v>
      </c>
      <c r="AM2368" s="302">
        <v>0</v>
      </c>
      <c r="AN2368" s="302">
        <v>0</v>
      </c>
      <c r="AO2368" s="302">
        <v>0</v>
      </c>
      <c r="AP2368" s="302">
        <v>61.28</v>
      </c>
      <c r="AQ2368" s="302">
        <v>0</v>
      </c>
      <c r="AR2368" s="302">
        <v>43.74</v>
      </c>
      <c r="AS2368" s="302">
        <v>0</v>
      </c>
      <c r="AT2368" s="295">
        <f t="shared" si="36"/>
        <v>9000</v>
      </c>
      <c r="AU2368" s="302">
        <v>0</v>
      </c>
      <c r="AV2368" s="302">
        <v>0</v>
      </c>
      <c r="AW2368" s="303">
        <v>43</v>
      </c>
      <c r="AX2368" s="303">
        <v>144</v>
      </c>
      <c r="AY2368" s="302">
        <v>770800.01</v>
      </c>
      <c r="AZ2368" s="302">
        <v>770800.01</v>
      </c>
      <c r="BA2368" s="301">
        <v>89.906589999999994</v>
      </c>
      <c r="BB2368" s="301">
        <v>37.004147610859</v>
      </c>
      <c r="BC2368" s="301">
        <v>8.6</v>
      </c>
      <c r="BD2368" s="301"/>
      <c r="BE2368" s="300" t="s">
        <v>4204</v>
      </c>
      <c r="BF2368" s="298"/>
      <c r="BG2368" s="300" t="s">
        <v>376</v>
      </c>
      <c r="BH2368" s="300" t="s">
        <v>195</v>
      </c>
      <c r="BI2368" s="300" t="s">
        <v>489</v>
      </c>
      <c r="BJ2368" s="300" t="s">
        <v>103</v>
      </c>
      <c r="BK2368" s="299" t="s">
        <v>4</v>
      </c>
      <c r="BL2368" s="301">
        <v>317249.24</v>
      </c>
      <c r="BM2368" s="299" t="s">
        <v>894</v>
      </c>
      <c r="BN2368" s="301"/>
      <c r="BO2368" s="304">
        <v>42118</v>
      </c>
      <c r="BP2368" s="304">
        <v>46501</v>
      </c>
      <c r="BQ2368" s="297" t="s">
        <v>1065</v>
      </c>
      <c r="BR2368" s="297" t="s">
        <v>4741</v>
      </c>
      <c r="BS2368" s="297">
        <v>42118</v>
      </c>
      <c r="BT2368" s="297">
        <v>46501</v>
      </c>
      <c r="BU2368" s="301">
        <v>0</v>
      </c>
      <c r="BV2368" s="301">
        <v>0</v>
      </c>
      <c r="BW2368" s="301">
        <v>0</v>
      </c>
    </row>
    <row r="2369" spans="1:75" s="289" customFormat="1" ht="18.2" customHeight="1" x14ac:dyDescent="0.15">
      <c r="A2369" s="291">
        <v>2367</v>
      </c>
      <c r="B2369" s="292" t="s">
        <v>305</v>
      </c>
      <c r="C2369" s="292" t="s">
        <v>306</v>
      </c>
      <c r="D2369" s="312">
        <v>45172</v>
      </c>
      <c r="E2369" s="293" t="s">
        <v>3404</v>
      </c>
      <c r="F2369" s="308">
        <v>44</v>
      </c>
      <c r="G2369" s="308">
        <v>43</v>
      </c>
      <c r="H2369" s="295">
        <v>181027.1</v>
      </c>
      <c r="I2369" s="295">
        <v>120011.13</v>
      </c>
      <c r="J2369" s="295">
        <v>0</v>
      </c>
      <c r="K2369" s="295">
        <v>301038.23</v>
      </c>
      <c r="L2369" s="295">
        <v>3252.96</v>
      </c>
      <c r="M2369" s="295">
        <v>0</v>
      </c>
      <c r="N2369" s="295">
        <v>0</v>
      </c>
      <c r="O2369" s="295">
        <v>0</v>
      </c>
      <c r="P2369" s="295">
        <v>0</v>
      </c>
      <c r="Q2369" s="295">
        <v>0</v>
      </c>
      <c r="R2369" s="295">
        <v>301038.23</v>
      </c>
      <c r="S2369" s="295">
        <v>75652.63</v>
      </c>
      <c r="T2369" s="295">
        <v>1297.3599999999999</v>
      </c>
      <c r="U2369" s="295">
        <v>0</v>
      </c>
      <c r="V2369" s="295">
        <v>0</v>
      </c>
      <c r="W2369" s="295">
        <v>0</v>
      </c>
      <c r="X2369" s="295">
        <v>0</v>
      </c>
      <c r="Y2369" s="295">
        <v>0</v>
      </c>
      <c r="Z2369" s="295">
        <v>76949.990000000005</v>
      </c>
      <c r="AA2369" s="295">
        <v>0</v>
      </c>
      <c r="AB2369" s="295">
        <v>0</v>
      </c>
      <c r="AC2369" s="295">
        <v>0</v>
      </c>
      <c r="AD2369" s="295">
        <v>0</v>
      </c>
      <c r="AE2369" s="295">
        <v>0</v>
      </c>
      <c r="AF2369" s="295">
        <v>0</v>
      </c>
      <c r="AG2369" s="295">
        <v>0</v>
      </c>
      <c r="AH2369" s="295">
        <v>0</v>
      </c>
      <c r="AI2369" s="295">
        <v>0</v>
      </c>
      <c r="AJ2369" s="295">
        <v>0</v>
      </c>
      <c r="AK2369" s="295">
        <v>0</v>
      </c>
      <c r="AL2369" s="295">
        <v>0</v>
      </c>
      <c r="AM2369" s="295">
        <v>0</v>
      </c>
      <c r="AN2369" s="295">
        <v>0</v>
      </c>
      <c r="AO2369" s="295">
        <v>0</v>
      </c>
      <c r="AP2369" s="295">
        <v>0</v>
      </c>
      <c r="AQ2369" s="295">
        <v>0</v>
      </c>
      <c r="AR2369" s="295">
        <v>0</v>
      </c>
      <c r="AS2369" s="295">
        <v>0</v>
      </c>
      <c r="AT2369" s="295">
        <f t="shared" si="36"/>
        <v>0</v>
      </c>
      <c r="AU2369" s="295">
        <v>123264.09</v>
      </c>
      <c r="AV2369" s="295">
        <v>76949.990000000005</v>
      </c>
      <c r="AW2369" s="296">
        <v>46</v>
      </c>
      <c r="AX2369" s="296">
        <v>142</v>
      </c>
      <c r="AY2369" s="295">
        <v>384000.01</v>
      </c>
      <c r="AZ2369" s="295">
        <v>384000.01</v>
      </c>
      <c r="BA2369" s="294">
        <v>89.296868000000003</v>
      </c>
      <c r="BB2369" s="294">
        <v>70.004610383379003</v>
      </c>
      <c r="BC2369" s="294">
        <v>8.6</v>
      </c>
      <c r="BD2369" s="294"/>
      <c r="BE2369" s="293" t="s">
        <v>4204</v>
      </c>
      <c r="BF2369" s="291"/>
      <c r="BG2369" s="293" t="s">
        <v>312</v>
      </c>
      <c r="BH2369" s="293" t="s">
        <v>845</v>
      </c>
      <c r="BI2369" s="293" t="s">
        <v>846</v>
      </c>
      <c r="BJ2369" s="293" t="s">
        <v>4205</v>
      </c>
      <c r="BK2369" s="292" t="s">
        <v>4</v>
      </c>
      <c r="BL2369" s="294">
        <v>301038.23</v>
      </c>
      <c r="BM2369" s="292" t="s">
        <v>894</v>
      </c>
      <c r="BN2369" s="294"/>
      <c r="BO2369" s="297">
        <v>42254</v>
      </c>
      <c r="BP2369" s="297">
        <v>46575</v>
      </c>
      <c r="BQ2369" s="297" t="s">
        <v>1068</v>
      </c>
      <c r="BR2369" s="297" t="s">
        <v>4748</v>
      </c>
      <c r="BS2369" s="297">
        <v>42254</v>
      </c>
      <c r="BT2369" s="297">
        <v>46575</v>
      </c>
      <c r="BU2369" s="294">
        <v>8988.76</v>
      </c>
      <c r="BV2369" s="294">
        <v>0</v>
      </c>
      <c r="BW2369" s="294">
        <v>0</v>
      </c>
    </row>
    <row r="2370" spans="1:75" s="289" customFormat="1" ht="18.2" customHeight="1" x14ac:dyDescent="0.15">
      <c r="A2370" s="298">
        <v>2368</v>
      </c>
      <c r="B2370" s="299" t="s">
        <v>305</v>
      </c>
      <c r="C2370" s="299" t="s">
        <v>306</v>
      </c>
      <c r="D2370" s="313">
        <v>45172</v>
      </c>
      <c r="E2370" s="300" t="s">
        <v>3405</v>
      </c>
      <c r="F2370" s="309">
        <v>0</v>
      </c>
      <c r="G2370" s="309">
        <v>0</v>
      </c>
      <c r="H2370" s="302">
        <v>163026.76999999999</v>
      </c>
      <c r="I2370" s="302">
        <v>0</v>
      </c>
      <c r="J2370" s="302">
        <v>0</v>
      </c>
      <c r="K2370" s="302">
        <v>163026.76999999999</v>
      </c>
      <c r="L2370" s="302">
        <v>3867.93</v>
      </c>
      <c r="M2370" s="302">
        <v>0</v>
      </c>
      <c r="N2370" s="302">
        <v>0</v>
      </c>
      <c r="O2370" s="302">
        <v>3867.93</v>
      </c>
      <c r="P2370" s="302">
        <v>0</v>
      </c>
      <c r="Q2370" s="302">
        <v>0</v>
      </c>
      <c r="R2370" s="302">
        <v>159158.84</v>
      </c>
      <c r="S2370" s="302">
        <v>0</v>
      </c>
      <c r="T2370" s="302">
        <v>1290.6300000000001</v>
      </c>
      <c r="U2370" s="302">
        <v>0</v>
      </c>
      <c r="V2370" s="302">
        <v>0</v>
      </c>
      <c r="W2370" s="302">
        <v>1290.6300000000001</v>
      </c>
      <c r="X2370" s="302">
        <v>0</v>
      </c>
      <c r="Y2370" s="302">
        <v>0</v>
      </c>
      <c r="Z2370" s="302">
        <v>0</v>
      </c>
      <c r="AA2370" s="302">
        <v>0</v>
      </c>
      <c r="AB2370" s="302">
        <v>0</v>
      </c>
      <c r="AC2370" s="302">
        <v>0</v>
      </c>
      <c r="AD2370" s="302">
        <v>0</v>
      </c>
      <c r="AE2370" s="302">
        <v>0</v>
      </c>
      <c r="AF2370" s="302">
        <v>0</v>
      </c>
      <c r="AG2370" s="302">
        <v>0</v>
      </c>
      <c r="AH2370" s="302">
        <v>257.05</v>
      </c>
      <c r="AI2370" s="302">
        <v>0</v>
      </c>
      <c r="AJ2370" s="302">
        <v>0</v>
      </c>
      <c r="AK2370" s="302">
        <v>0</v>
      </c>
      <c r="AL2370" s="302">
        <v>0</v>
      </c>
      <c r="AM2370" s="302">
        <v>0</v>
      </c>
      <c r="AN2370" s="302">
        <v>0</v>
      </c>
      <c r="AO2370" s="302">
        <v>0</v>
      </c>
      <c r="AP2370" s="302">
        <v>171.21</v>
      </c>
      <c r="AQ2370" s="302">
        <v>0</v>
      </c>
      <c r="AR2370" s="302">
        <v>166.82</v>
      </c>
      <c r="AS2370" s="302">
        <v>0</v>
      </c>
      <c r="AT2370" s="295">
        <f t="shared" si="36"/>
        <v>5420</v>
      </c>
      <c r="AU2370" s="302">
        <v>0</v>
      </c>
      <c r="AV2370" s="302">
        <v>0</v>
      </c>
      <c r="AW2370" s="303">
        <v>93</v>
      </c>
      <c r="AX2370" s="303">
        <v>200</v>
      </c>
      <c r="AY2370" s="302">
        <v>517002.39</v>
      </c>
      <c r="AZ2370" s="302">
        <v>517002.39</v>
      </c>
      <c r="BA2370" s="301">
        <v>77.635041000000001</v>
      </c>
      <c r="BB2370" s="301">
        <v>23.899895450990901</v>
      </c>
      <c r="BC2370" s="301">
        <v>9.5</v>
      </c>
      <c r="BD2370" s="301"/>
      <c r="BE2370" s="300" t="s">
        <v>4204</v>
      </c>
      <c r="BF2370" s="298"/>
      <c r="BG2370" s="300" t="s">
        <v>315</v>
      </c>
      <c r="BH2370" s="300" t="s">
        <v>179</v>
      </c>
      <c r="BI2370" s="300" t="s">
        <v>363</v>
      </c>
      <c r="BJ2370" s="300" t="s">
        <v>103</v>
      </c>
      <c r="BK2370" s="299" t="s">
        <v>4</v>
      </c>
      <c r="BL2370" s="301">
        <v>159158.84</v>
      </c>
      <c r="BM2370" s="299" t="s">
        <v>894</v>
      </c>
      <c r="BN2370" s="301"/>
      <c r="BO2370" s="304">
        <v>41932</v>
      </c>
      <c r="BP2370" s="304">
        <v>48019</v>
      </c>
      <c r="BQ2370" s="297" t="s">
        <v>1068</v>
      </c>
      <c r="BR2370" s="297" t="s">
        <v>4748</v>
      </c>
      <c r="BS2370" s="297">
        <v>41932</v>
      </c>
      <c r="BT2370" s="297">
        <v>48019</v>
      </c>
      <c r="BU2370" s="301">
        <v>0</v>
      </c>
      <c r="BV2370" s="301">
        <v>0</v>
      </c>
      <c r="BW2370" s="301">
        <v>0</v>
      </c>
    </row>
    <row r="2371" spans="1:75" s="289" customFormat="1" ht="18.2" customHeight="1" x14ac:dyDescent="0.15">
      <c r="A2371" s="291">
        <v>2369</v>
      </c>
      <c r="B2371" s="292" t="s">
        <v>305</v>
      </c>
      <c r="C2371" s="292" t="s">
        <v>306</v>
      </c>
      <c r="D2371" s="312">
        <v>45172</v>
      </c>
      <c r="E2371" s="293" t="s">
        <v>4165</v>
      </c>
      <c r="F2371" s="308">
        <v>0</v>
      </c>
      <c r="G2371" s="308">
        <v>0</v>
      </c>
      <c r="H2371" s="295">
        <v>73628.649999999994</v>
      </c>
      <c r="I2371" s="295">
        <v>0</v>
      </c>
      <c r="J2371" s="295">
        <v>0</v>
      </c>
      <c r="K2371" s="295">
        <v>73628.649999999994</v>
      </c>
      <c r="L2371" s="295">
        <v>1926.72</v>
      </c>
      <c r="M2371" s="295">
        <v>0</v>
      </c>
      <c r="N2371" s="295">
        <v>0</v>
      </c>
      <c r="O2371" s="295">
        <v>1926.72</v>
      </c>
      <c r="P2371" s="295">
        <v>0</v>
      </c>
      <c r="Q2371" s="295">
        <v>0</v>
      </c>
      <c r="R2371" s="295">
        <v>71701.929999999993</v>
      </c>
      <c r="S2371" s="295">
        <v>0</v>
      </c>
      <c r="T2371" s="295">
        <v>576.76</v>
      </c>
      <c r="U2371" s="295">
        <v>0</v>
      </c>
      <c r="V2371" s="295">
        <v>0</v>
      </c>
      <c r="W2371" s="295">
        <v>576.76</v>
      </c>
      <c r="X2371" s="295">
        <v>0</v>
      </c>
      <c r="Y2371" s="295">
        <v>0</v>
      </c>
      <c r="Z2371" s="295">
        <v>0</v>
      </c>
      <c r="AA2371" s="295">
        <v>0</v>
      </c>
      <c r="AB2371" s="295">
        <v>0</v>
      </c>
      <c r="AC2371" s="295">
        <v>0</v>
      </c>
      <c r="AD2371" s="295">
        <v>0</v>
      </c>
      <c r="AE2371" s="295">
        <v>0</v>
      </c>
      <c r="AF2371" s="295">
        <v>0</v>
      </c>
      <c r="AG2371" s="295">
        <v>0</v>
      </c>
      <c r="AH2371" s="295">
        <v>227.19</v>
      </c>
      <c r="AI2371" s="295">
        <v>0</v>
      </c>
      <c r="AJ2371" s="295">
        <v>0</v>
      </c>
      <c r="AK2371" s="295">
        <v>0</v>
      </c>
      <c r="AL2371" s="295">
        <v>0</v>
      </c>
      <c r="AM2371" s="295">
        <v>0</v>
      </c>
      <c r="AN2371" s="295">
        <v>0</v>
      </c>
      <c r="AO2371" s="295">
        <v>0</v>
      </c>
      <c r="AP2371" s="295">
        <v>0</v>
      </c>
      <c r="AQ2371" s="295">
        <v>0</v>
      </c>
      <c r="AR2371" s="295">
        <v>476.75</v>
      </c>
      <c r="AS2371" s="295">
        <v>0</v>
      </c>
      <c r="AT2371" s="295">
        <f t="shared" ref="AT2371:AT2434" si="37">AQ2371-AR2371-AS2371+AP2371+AO2371+AN2371+AL2371+AI2371+AH2371+AG2371+AF2371+AA2371+W2371+V2371+Q2371+P2371+O2371+N2371-J2371</f>
        <v>2253.92</v>
      </c>
      <c r="AU2371" s="295">
        <v>0</v>
      </c>
      <c r="AV2371" s="295">
        <v>0</v>
      </c>
      <c r="AW2371" s="296">
        <v>92</v>
      </c>
      <c r="AX2371" s="296">
        <v>148</v>
      </c>
      <c r="AY2371" s="295">
        <v>768687.6</v>
      </c>
      <c r="AZ2371" s="295">
        <v>208999.39</v>
      </c>
      <c r="BA2371" s="294">
        <v>89.685328999999996</v>
      </c>
      <c r="BB2371" s="294">
        <v>30.768564357938899</v>
      </c>
      <c r="BC2371" s="294">
        <v>9.4</v>
      </c>
      <c r="BD2371" s="294"/>
      <c r="BE2371" s="293" t="s">
        <v>4204</v>
      </c>
      <c r="BF2371" s="291"/>
      <c r="BG2371" s="293" t="s">
        <v>312</v>
      </c>
      <c r="BH2371" s="293" t="s">
        <v>230</v>
      </c>
      <c r="BI2371" s="293" t="s">
        <v>322</v>
      </c>
      <c r="BJ2371" s="293" t="s">
        <v>103</v>
      </c>
      <c r="BK2371" s="292" t="s">
        <v>4</v>
      </c>
      <c r="BL2371" s="294">
        <v>71701.929999999993</v>
      </c>
      <c r="BM2371" s="292" t="s">
        <v>894</v>
      </c>
      <c r="BN2371" s="294"/>
      <c r="BO2371" s="297">
        <v>43488</v>
      </c>
      <c r="BP2371" s="297">
        <v>47991</v>
      </c>
      <c r="BQ2371" s="297" t="s">
        <v>925</v>
      </c>
      <c r="BR2371" s="297" t="s">
        <v>4745</v>
      </c>
      <c r="BS2371" s="297" t="s">
        <v>4742</v>
      </c>
      <c r="BT2371" s="297" t="s">
        <v>4742</v>
      </c>
      <c r="BU2371" s="294">
        <v>0</v>
      </c>
      <c r="BV2371" s="294">
        <v>0</v>
      </c>
      <c r="BW2371" s="294">
        <v>0</v>
      </c>
    </row>
    <row r="2372" spans="1:75" s="289" customFormat="1" ht="18.2" customHeight="1" x14ac:dyDescent="0.15">
      <c r="A2372" s="298">
        <v>2370</v>
      </c>
      <c r="B2372" s="299" t="s">
        <v>305</v>
      </c>
      <c r="C2372" s="299" t="s">
        <v>306</v>
      </c>
      <c r="D2372" s="313">
        <v>45172</v>
      </c>
      <c r="E2372" s="300" t="s">
        <v>3406</v>
      </c>
      <c r="F2372" s="309">
        <v>0</v>
      </c>
      <c r="G2372" s="309">
        <v>0</v>
      </c>
      <c r="H2372" s="302">
        <v>87396.09</v>
      </c>
      <c r="I2372" s="302">
        <v>0</v>
      </c>
      <c r="J2372" s="302">
        <v>0</v>
      </c>
      <c r="K2372" s="302">
        <v>87396.09</v>
      </c>
      <c r="L2372" s="302">
        <v>2104.46</v>
      </c>
      <c r="M2372" s="302">
        <v>0</v>
      </c>
      <c r="N2372" s="302">
        <v>0</v>
      </c>
      <c r="O2372" s="302">
        <v>2104.46</v>
      </c>
      <c r="P2372" s="302">
        <v>0</v>
      </c>
      <c r="Q2372" s="302">
        <v>0</v>
      </c>
      <c r="R2372" s="302">
        <v>85291.63</v>
      </c>
      <c r="S2372" s="302">
        <v>0</v>
      </c>
      <c r="T2372" s="302">
        <v>699.17</v>
      </c>
      <c r="U2372" s="302">
        <v>0</v>
      </c>
      <c r="V2372" s="302">
        <v>0</v>
      </c>
      <c r="W2372" s="302">
        <v>699.17</v>
      </c>
      <c r="X2372" s="302">
        <v>0</v>
      </c>
      <c r="Y2372" s="302">
        <v>0</v>
      </c>
      <c r="Z2372" s="302">
        <v>0</v>
      </c>
      <c r="AA2372" s="302">
        <v>0</v>
      </c>
      <c r="AB2372" s="302">
        <v>0</v>
      </c>
      <c r="AC2372" s="302">
        <v>0</v>
      </c>
      <c r="AD2372" s="302">
        <v>0</v>
      </c>
      <c r="AE2372" s="302">
        <v>0</v>
      </c>
      <c r="AF2372" s="302">
        <v>0</v>
      </c>
      <c r="AG2372" s="302">
        <v>0</v>
      </c>
      <c r="AH2372" s="302">
        <v>136.49</v>
      </c>
      <c r="AI2372" s="302">
        <v>0</v>
      </c>
      <c r="AJ2372" s="302">
        <v>0</v>
      </c>
      <c r="AK2372" s="302">
        <v>0</v>
      </c>
      <c r="AL2372" s="302">
        <v>0</v>
      </c>
      <c r="AM2372" s="302">
        <v>0</v>
      </c>
      <c r="AN2372" s="302">
        <v>0</v>
      </c>
      <c r="AO2372" s="302">
        <v>0</v>
      </c>
      <c r="AP2372" s="302">
        <v>2940</v>
      </c>
      <c r="AQ2372" s="302">
        <v>0</v>
      </c>
      <c r="AR2372" s="302">
        <v>2940.12</v>
      </c>
      <c r="AS2372" s="302">
        <v>0</v>
      </c>
      <c r="AT2372" s="295">
        <f t="shared" si="37"/>
        <v>2940</v>
      </c>
      <c r="AU2372" s="302">
        <v>0</v>
      </c>
      <c r="AV2372" s="302">
        <v>0</v>
      </c>
      <c r="AW2372" s="303">
        <v>35</v>
      </c>
      <c r="AX2372" s="303">
        <v>142</v>
      </c>
      <c r="AY2372" s="302">
        <v>330999.39</v>
      </c>
      <c r="AZ2372" s="302">
        <v>237413.15</v>
      </c>
      <c r="BA2372" s="301">
        <v>48.338459999999998</v>
      </c>
      <c r="BB2372" s="301">
        <v>17.365786373205498</v>
      </c>
      <c r="BC2372" s="301">
        <v>9.6</v>
      </c>
      <c r="BD2372" s="301"/>
      <c r="BE2372" s="300" t="s">
        <v>4204</v>
      </c>
      <c r="BF2372" s="298"/>
      <c r="BG2372" s="300" t="s">
        <v>320</v>
      </c>
      <c r="BH2372" s="300" t="s">
        <v>181</v>
      </c>
      <c r="BI2372" s="300" t="s">
        <v>531</v>
      </c>
      <c r="BJ2372" s="300" t="s">
        <v>103</v>
      </c>
      <c r="BK2372" s="299" t="s">
        <v>4</v>
      </c>
      <c r="BL2372" s="301">
        <v>85291.63</v>
      </c>
      <c r="BM2372" s="299" t="s">
        <v>894</v>
      </c>
      <c r="BN2372" s="301"/>
      <c r="BO2372" s="304">
        <v>41935</v>
      </c>
      <c r="BP2372" s="304">
        <v>46257</v>
      </c>
      <c r="BQ2372" s="297" t="s">
        <v>1068</v>
      </c>
      <c r="BR2372" s="297" t="s">
        <v>4748</v>
      </c>
      <c r="BS2372" s="297">
        <v>41935</v>
      </c>
      <c r="BT2372" s="297">
        <v>46257</v>
      </c>
      <c r="BU2372" s="301">
        <v>0</v>
      </c>
      <c r="BV2372" s="301">
        <v>0</v>
      </c>
      <c r="BW2372" s="301">
        <v>0</v>
      </c>
    </row>
    <row r="2373" spans="1:75" s="289" customFormat="1" ht="18.2" customHeight="1" x14ac:dyDescent="0.15">
      <c r="A2373" s="291">
        <v>2371</v>
      </c>
      <c r="B2373" s="292" t="s">
        <v>305</v>
      </c>
      <c r="C2373" s="292" t="s">
        <v>306</v>
      </c>
      <c r="D2373" s="312">
        <v>45172</v>
      </c>
      <c r="E2373" s="293" t="s">
        <v>3407</v>
      </c>
      <c r="F2373" s="308">
        <v>0</v>
      </c>
      <c r="G2373" s="308">
        <v>0</v>
      </c>
      <c r="H2373" s="295">
        <v>92685.03</v>
      </c>
      <c r="I2373" s="295">
        <v>0</v>
      </c>
      <c r="J2373" s="295">
        <v>0</v>
      </c>
      <c r="K2373" s="295">
        <v>92685.03</v>
      </c>
      <c r="L2373" s="295">
        <v>2096.7600000000002</v>
      </c>
      <c r="M2373" s="295">
        <v>0</v>
      </c>
      <c r="N2373" s="295">
        <v>0</v>
      </c>
      <c r="O2373" s="295">
        <v>2096.7600000000002</v>
      </c>
      <c r="P2373" s="295">
        <v>0</v>
      </c>
      <c r="Q2373" s="295">
        <v>0</v>
      </c>
      <c r="R2373" s="295">
        <v>90588.27</v>
      </c>
      <c r="S2373" s="295">
        <v>0</v>
      </c>
      <c r="T2373" s="295">
        <v>741.48</v>
      </c>
      <c r="U2373" s="295">
        <v>0</v>
      </c>
      <c r="V2373" s="295">
        <v>0</v>
      </c>
      <c r="W2373" s="295">
        <v>741.48</v>
      </c>
      <c r="X2373" s="295">
        <v>0</v>
      </c>
      <c r="Y2373" s="295">
        <v>0</v>
      </c>
      <c r="Z2373" s="295">
        <v>0</v>
      </c>
      <c r="AA2373" s="295">
        <v>0</v>
      </c>
      <c r="AB2373" s="295">
        <v>0</v>
      </c>
      <c r="AC2373" s="295">
        <v>0</v>
      </c>
      <c r="AD2373" s="295">
        <v>0</v>
      </c>
      <c r="AE2373" s="295">
        <v>0</v>
      </c>
      <c r="AF2373" s="295">
        <v>0</v>
      </c>
      <c r="AG2373" s="295">
        <v>0</v>
      </c>
      <c r="AH2373" s="295">
        <v>129.96</v>
      </c>
      <c r="AI2373" s="295">
        <v>0</v>
      </c>
      <c r="AJ2373" s="295">
        <v>0</v>
      </c>
      <c r="AK2373" s="295">
        <v>0</v>
      </c>
      <c r="AL2373" s="295">
        <v>0</v>
      </c>
      <c r="AM2373" s="295">
        <v>0</v>
      </c>
      <c r="AN2373" s="295">
        <v>0</v>
      </c>
      <c r="AO2373" s="295">
        <v>0</v>
      </c>
      <c r="AP2373" s="295">
        <v>445.2</v>
      </c>
      <c r="AQ2373" s="295">
        <v>0</v>
      </c>
      <c r="AR2373" s="295">
        <v>413.4</v>
      </c>
      <c r="AS2373" s="295">
        <v>0</v>
      </c>
      <c r="AT2373" s="295">
        <f t="shared" si="37"/>
        <v>3000</v>
      </c>
      <c r="AU2373" s="295">
        <v>0</v>
      </c>
      <c r="AV2373" s="295">
        <v>0</v>
      </c>
      <c r="AW2373" s="296">
        <v>37</v>
      </c>
      <c r="AX2373" s="296">
        <v>143</v>
      </c>
      <c r="AY2373" s="295">
        <v>292001.63</v>
      </c>
      <c r="AZ2373" s="295">
        <v>241252.03</v>
      </c>
      <c r="BA2373" s="294">
        <v>81.506392000000005</v>
      </c>
      <c r="BB2373" s="294">
        <v>30.6050193452127</v>
      </c>
      <c r="BC2373" s="294">
        <v>9.6</v>
      </c>
      <c r="BD2373" s="294"/>
      <c r="BE2373" s="293" t="s">
        <v>4204</v>
      </c>
      <c r="BF2373" s="291"/>
      <c r="BG2373" s="293" t="s">
        <v>326</v>
      </c>
      <c r="BH2373" s="293" t="s">
        <v>239</v>
      </c>
      <c r="BI2373" s="293" t="s">
        <v>508</v>
      </c>
      <c r="BJ2373" s="293" t="s">
        <v>103</v>
      </c>
      <c r="BK2373" s="292" t="s">
        <v>4</v>
      </c>
      <c r="BL2373" s="294">
        <v>90588.27</v>
      </c>
      <c r="BM2373" s="292" t="s">
        <v>894</v>
      </c>
      <c r="BN2373" s="294"/>
      <c r="BO2373" s="297">
        <v>41962</v>
      </c>
      <c r="BP2373" s="297">
        <v>46314</v>
      </c>
      <c r="BQ2373" s="297" t="s">
        <v>1068</v>
      </c>
      <c r="BR2373" s="297" t="s">
        <v>4748</v>
      </c>
      <c r="BS2373" s="297">
        <v>41962</v>
      </c>
      <c r="BT2373" s="297">
        <v>46314</v>
      </c>
      <c r="BU2373" s="294">
        <v>0</v>
      </c>
      <c r="BV2373" s="294">
        <v>0</v>
      </c>
      <c r="BW2373" s="294">
        <v>0</v>
      </c>
    </row>
    <row r="2374" spans="1:75" s="289" customFormat="1" ht="18.2" customHeight="1" x14ac:dyDescent="0.15">
      <c r="A2374" s="298">
        <v>2372</v>
      </c>
      <c r="B2374" s="299" t="s">
        <v>305</v>
      </c>
      <c r="C2374" s="299" t="s">
        <v>306</v>
      </c>
      <c r="D2374" s="313">
        <v>45172</v>
      </c>
      <c r="E2374" s="300" t="s">
        <v>3408</v>
      </c>
      <c r="F2374" s="309">
        <v>78</v>
      </c>
      <c r="G2374" s="309">
        <v>77</v>
      </c>
      <c r="H2374" s="302">
        <v>148218.54999999999</v>
      </c>
      <c r="I2374" s="302">
        <v>186857.56</v>
      </c>
      <c r="J2374" s="302">
        <v>0</v>
      </c>
      <c r="K2374" s="302">
        <v>335076.11</v>
      </c>
      <c r="L2374" s="302">
        <v>3258.84</v>
      </c>
      <c r="M2374" s="302">
        <v>0</v>
      </c>
      <c r="N2374" s="302">
        <v>0</v>
      </c>
      <c r="O2374" s="302">
        <v>0</v>
      </c>
      <c r="P2374" s="302">
        <v>0</v>
      </c>
      <c r="Q2374" s="302">
        <v>0</v>
      </c>
      <c r="R2374" s="302">
        <v>335076.11</v>
      </c>
      <c r="S2374" s="302">
        <v>151280.31</v>
      </c>
      <c r="T2374" s="302">
        <v>1173.4000000000001</v>
      </c>
      <c r="U2374" s="302">
        <v>0</v>
      </c>
      <c r="V2374" s="302">
        <v>0</v>
      </c>
      <c r="W2374" s="302">
        <v>0</v>
      </c>
      <c r="X2374" s="302">
        <v>0</v>
      </c>
      <c r="Y2374" s="302">
        <v>0</v>
      </c>
      <c r="Z2374" s="302">
        <v>152453.71</v>
      </c>
      <c r="AA2374" s="302">
        <v>0</v>
      </c>
      <c r="AB2374" s="302">
        <v>0</v>
      </c>
      <c r="AC2374" s="302">
        <v>0</v>
      </c>
      <c r="AD2374" s="302">
        <v>0</v>
      </c>
      <c r="AE2374" s="302">
        <v>0</v>
      </c>
      <c r="AF2374" s="302">
        <v>0</v>
      </c>
      <c r="AG2374" s="302">
        <v>0</v>
      </c>
      <c r="AH2374" s="302">
        <v>0</v>
      </c>
      <c r="AI2374" s="302">
        <v>0</v>
      </c>
      <c r="AJ2374" s="302">
        <v>0</v>
      </c>
      <c r="AK2374" s="302">
        <v>0</v>
      </c>
      <c r="AL2374" s="302">
        <v>0</v>
      </c>
      <c r="AM2374" s="302">
        <v>0</v>
      </c>
      <c r="AN2374" s="302">
        <v>0</v>
      </c>
      <c r="AO2374" s="302">
        <v>0</v>
      </c>
      <c r="AP2374" s="302">
        <v>0</v>
      </c>
      <c r="AQ2374" s="302">
        <v>0</v>
      </c>
      <c r="AR2374" s="302">
        <v>0</v>
      </c>
      <c r="AS2374" s="302">
        <v>0</v>
      </c>
      <c r="AT2374" s="295">
        <f t="shared" si="37"/>
        <v>0</v>
      </c>
      <c r="AU2374" s="302">
        <v>190116.4</v>
      </c>
      <c r="AV2374" s="302">
        <v>152453.71</v>
      </c>
      <c r="AW2374" s="303">
        <v>38</v>
      </c>
      <c r="AX2374" s="303">
        <v>144</v>
      </c>
      <c r="AY2374" s="302">
        <v>380001.59</v>
      </c>
      <c r="AZ2374" s="302">
        <v>380001.59</v>
      </c>
      <c r="BA2374" s="301">
        <v>77.338908000000004</v>
      </c>
      <c r="BB2374" s="301">
        <v>68.195557929870503</v>
      </c>
      <c r="BC2374" s="301">
        <v>9.5</v>
      </c>
      <c r="BD2374" s="301"/>
      <c r="BE2374" s="300" t="s">
        <v>4204</v>
      </c>
      <c r="BF2374" s="298"/>
      <c r="BG2374" s="300" t="s">
        <v>333</v>
      </c>
      <c r="BH2374" s="300" t="s">
        <v>185</v>
      </c>
      <c r="BI2374" s="300" t="s">
        <v>638</v>
      </c>
      <c r="BJ2374" s="300" t="s">
        <v>4205</v>
      </c>
      <c r="BK2374" s="299" t="s">
        <v>4</v>
      </c>
      <c r="BL2374" s="301">
        <v>335076.11</v>
      </c>
      <c r="BM2374" s="299" t="s">
        <v>894</v>
      </c>
      <c r="BN2374" s="301"/>
      <c r="BO2374" s="304">
        <v>41947</v>
      </c>
      <c r="BP2374" s="304">
        <v>46330</v>
      </c>
      <c r="BQ2374" s="297" t="s">
        <v>4137</v>
      </c>
      <c r="BR2374" s="297" t="s">
        <v>4754</v>
      </c>
      <c r="BS2374" s="297">
        <v>41947</v>
      </c>
      <c r="BT2374" s="297">
        <v>46330</v>
      </c>
      <c r="BU2374" s="301">
        <v>14548.38</v>
      </c>
      <c r="BV2374" s="301">
        <v>0</v>
      </c>
      <c r="BW2374" s="301">
        <v>0</v>
      </c>
    </row>
    <row r="2375" spans="1:75" s="289" customFormat="1" ht="18.2" customHeight="1" x14ac:dyDescent="0.15">
      <c r="A2375" s="291">
        <v>2373</v>
      </c>
      <c r="B2375" s="292" t="s">
        <v>305</v>
      </c>
      <c r="C2375" s="292" t="s">
        <v>306</v>
      </c>
      <c r="D2375" s="312">
        <v>45172</v>
      </c>
      <c r="E2375" s="293" t="s">
        <v>3409</v>
      </c>
      <c r="F2375" s="308">
        <v>0</v>
      </c>
      <c r="G2375" s="308">
        <v>0</v>
      </c>
      <c r="H2375" s="295">
        <v>248954.01</v>
      </c>
      <c r="I2375" s="295">
        <v>0</v>
      </c>
      <c r="J2375" s="295">
        <v>0</v>
      </c>
      <c r="K2375" s="295">
        <v>248954.01</v>
      </c>
      <c r="L2375" s="295">
        <v>1666.11</v>
      </c>
      <c r="M2375" s="295">
        <v>0</v>
      </c>
      <c r="N2375" s="295">
        <v>0</v>
      </c>
      <c r="O2375" s="295">
        <v>1666.11</v>
      </c>
      <c r="P2375" s="295">
        <v>0</v>
      </c>
      <c r="Q2375" s="295">
        <v>0</v>
      </c>
      <c r="R2375" s="295">
        <v>247287.9</v>
      </c>
      <c r="S2375" s="295">
        <v>0</v>
      </c>
      <c r="T2375" s="295">
        <v>1970.89</v>
      </c>
      <c r="U2375" s="295">
        <v>0</v>
      </c>
      <c r="V2375" s="295">
        <v>0</v>
      </c>
      <c r="W2375" s="295">
        <v>1970.89</v>
      </c>
      <c r="X2375" s="295">
        <v>0</v>
      </c>
      <c r="Y2375" s="295">
        <v>0</v>
      </c>
      <c r="Z2375" s="295">
        <v>0</v>
      </c>
      <c r="AA2375" s="295">
        <v>0</v>
      </c>
      <c r="AB2375" s="295">
        <v>0</v>
      </c>
      <c r="AC2375" s="295">
        <v>0</v>
      </c>
      <c r="AD2375" s="295">
        <v>0</v>
      </c>
      <c r="AE2375" s="295">
        <v>0</v>
      </c>
      <c r="AF2375" s="295">
        <v>0</v>
      </c>
      <c r="AG2375" s="295">
        <v>0</v>
      </c>
      <c r="AH2375" s="295">
        <v>180.48</v>
      </c>
      <c r="AI2375" s="295">
        <v>0</v>
      </c>
      <c r="AJ2375" s="295">
        <v>0</v>
      </c>
      <c r="AK2375" s="295">
        <v>0</v>
      </c>
      <c r="AL2375" s="295">
        <v>0</v>
      </c>
      <c r="AM2375" s="295">
        <v>0</v>
      </c>
      <c r="AN2375" s="295">
        <v>0</v>
      </c>
      <c r="AO2375" s="295">
        <v>0</v>
      </c>
      <c r="AP2375" s="295">
        <v>0</v>
      </c>
      <c r="AQ2375" s="295">
        <v>0</v>
      </c>
      <c r="AR2375" s="295">
        <v>0</v>
      </c>
      <c r="AS2375" s="295">
        <v>0</v>
      </c>
      <c r="AT2375" s="295">
        <f t="shared" si="37"/>
        <v>3817.4799999999996</v>
      </c>
      <c r="AU2375" s="295">
        <v>0</v>
      </c>
      <c r="AV2375" s="295">
        <v>0</v>
      </c>
      <c r="AW2375" s="296">
        <v>98</v>
      </c>
      <c r="AX2375" s="296">
        <v>198</v>
      </c>
      <c r="AY2375" s="295">
        <v>363000.01</v>
      </c>
      <c r="AZ2375" s="295">
        <v>363000.01</v>
      </c>
      <c r="BA2375" s="294">
        <v>82.871900999999994</v>
      </c>
      <c r="BB2375" s="294">
        <v>56.455145462111403</v>
      </c>
      <c r="BC2375" s="294">
        <v>9.5</v>
      </c>
      <c r="BD2375" s="294"/>
      <c r="BE2375" s="293" t="s">
        <v>4204</v>
      </c>
      <c r="BF2375" s="291"/>
      <c r="BG2375" s="293" t="s">
        <v>312</v>
      </c>
      <c r="BH2375" s="293" t="s">
        <v>196</v>
      </c>
      <c r="BI2375" s="293" t="s">
        <v>773</v>
      </c>
      <c r="BJ2375" s="293" t="s">
        <v>103</v>
      </c>
      <c r="BK2375" s="292" t="s">
        <v>4</v>
      </c>
      <c r="BL2375" s="294">
        <v>247287.9</v>
      </c>
      <c r="BM2375" s="292" t="s">
        <v>894</v>
      </c>
      <c r="BN2375" s="294"/>
      <c r="BO2375" s="297">
        <v>42146</v>
      </c>
      <c r="BP2375" s="297">
        <v>48174</v>
      </c>
      <c r="BQ2375" s="297" t="s">
        <v>1065</v>
      </c>
      <c r="BR2375" s="297" t="s">
        <v>4741</v>
      </c>
      <c r="BS2375" s="297">
        <v>42146</v>
      </c>
      <c r="BT2375" s="297">
        <v>48174</v>
      </c>
      <c r="BU2375" s="294">
        <v>0</v>
      </c>
      <c r="BV2375" s="294">
        <v>0</v>
      </c>
      <c r="BW2375" s="294">
        <v>0</v>
      </c>
    </row>
    <row r="2376" spans="1:75" s="289" customFormat="1" ht="18.2" customHeight="1" x14ac:dyDescent="0.15">
      <c r="A2376" s="298">
        <v>2374</v>
      </c>
      <c r="B2376" s="299" t="s">
        <v>305</v>
      </c>
      <c r="C2376" s="299" t="s">
        <v>306</v>
      </c>
      <c r="D2376" s="313">
        <v>45172</v>
      </c>
      <c r="E2376" s="300" t="s">
        <v>4166</v>
      </c>
      <c r="F2376" s="309">
        <v>42</v>
      </c>
      <c r="G2376" s="309">
        <v>41</v>
      </c>
      <c r="H2376" s="302">
        <v>130526.24</v>
      </c>
      <c r="I2376" s="302">
        <v>119755.95</v>
      </c>
      <c r="J2376" s="302">
        <v>0</v>
      </c>
      <c r="K2376" s="302">
        <v>250282.19</v>
      </c>
      <c r="L2376" s="302">
        <v>3471.88</v>
      </c>
      <c r="M2376" s="302">
        <v>0</v>
      </c>
      <c r="N2376" s="302">
        <v>0</v>
      </c>
      <c r="O2376" s="302">
        <v>0</v>
      </c>
      <c r="P2376" s="302">
        <v>0</v>
      </c>
      <c r="Q2376" s="302">
        <v>0</v>
      </c>
      <c r="R2376" s="302">
        <v>250282.19</v>
      </c>
      <c r="S2376" s="302">
        <v>62197.86</v>
      </c>
      <c r="T2376" s="302">
        <v>1044.21</v>
      </c>
      <c r="U2376" s="302">
        <v>0</v>
      </c>
      <c r="V2376" s="302">
        <v>0</v>
      </c>
      <c r="W2376" s="302">
        <v>0</v>
      </c>
      <c r="X2376" s="302">
        <v>0</v>
      </c>
      <c r="Y2376" s="302">
        <v>0</v>
      </c>
      <c r="Z2376" s="302">
        <v>63242.07</v>
      </c>
      <c r="AA2376" s="302">
        <v>0</v>
      </c>
      <c r="AB2376" s="302">
        <v>0</v>
      </c>
      <c r="AC2376" s="302">
        <v>0</v>
      </c>
      <c r="AD2376" s="302">
        <v>0</v>
      </c>
      <c r="AE2376" s="302">
        <v>0</v>
      </c>
      <c r="AF2376" s="302">
        <v>0</v>
      </c>
      <c r="AG2376" s="302">
        <v>0</v>
      </c>
      <c r="AH2376" s="302">
        <v>0</v>
      </c>
      <c r="AI2376" s="302">
        <v>0</v>
      </c>
      <c r="AJ2376" s="302">
        <v>0</v>
      </c>
      <c r="AK2376" s="302">
        <v>0</v>
      </c>
      <c r="AL2376" s="302">
        <v>0</v>
      </c>
      <c r="AM2376" s="302">
        <v>0</v>
      </c>
      <c r="AN2376" s="302">
        <v>0</v>
      </c>
      <c r="AO2376" s="302">
        <v>0</v>
      </c>
      <c r="AP2376" s="302">
        <v>0</v>
      </c>
      <c r="AQ2376" s="302">
        <v>0</v>
      </c>
      <c r="AR2376" s="302">
        <v>0</v>
      </c>
      <c r="AS2376" s="302">
        <v>0</v>
      </c>
      <c r="AT2376" s="295">
        <f t="shared" si="37"/>
        <v>0</v>
      </c>
      <c r="AU2376" s="302">
        <v>123227.83</v>
      </c>
      <c r="AV2376" s="302">
        <v>63242.07</v>
      </c>
      <c r="AW2376" s="303">
        <v>32</v>
      </c>
      <c r="AX2376" s="303">
        <v>88</v>
      </c>
      <c r="AY2376" s="302">
        <v>482878.8</v>
      </c>
      <c r="AZ2376" s="302">
        <v>256425.35</v>
      </c>
      <c r="BA2376" s="301">
        <v>55.080247999999997</v>
      </c>
      <c r="BB2376" s="301">
        <v>53.7606952478884</v>
      </c>
      <c r="BC2376" s="301">
        <v>9.6</v>
      </c>
      <c r="BD2376" s="301"/>
      <c r="BE2376" s="300" t="s">
        <v>4204</v>
      </c>
      <c r="BF2376" s="298"/>
      <c r="BG2376" s="300" t="s">
        <v>312</v>
      </c>
      <c r="BH2376" s="300" t="s">
        <v>201</v>
      </c>
      <c r="BI2376" s="300" t="s">
        <v>382</v>
      </c>
      <c r="BJ2376" s="300" t="s">
        <v>4205</v>
      </c>
      <c r="BK2376" s="299" t="s">
        <v>4</v>
      </c>
      <c r="BL2376" s="301">
        <v>250282.19</v>
      </c>
      <c r="BM2376" s="299" t="s">
        <v>894</v>
      </c>
      <c r="BN2376" s="301"/>
      <c r="BO2376" s="304">
        <v>43494</v>
      </c>
      <c r="BP2376" s="304">
        <v>46171</v>
      </c>
      <c r="BQ2376" s="297" t="s">
        <v>1067</v>
      </c>
      <c r="BR2376" s="297" t="s">
        <v>4743</v>
      </c>
      <c r="BS2376" s="297" t="s">
        <v>4742</v>
      </c>
      <c r="BT2376" s="297" t="s">
        <v>4742</v>
      </c>
      <c r="BU2376" s="301">
        <v>7390.66</v>
      </c>
      <c r="BV2376" s="301">
        <v>0</v>
      </c>
      <c r="BW2376" s="301">
        <v>0</v>
      </c>
    </row>
    <row r="2377" spans="1:75" s="289" customFormat="1" ht="18.2" customHeight="1" x14ac:dyDescent="0.15">
      <c r="A2377" s="291">
        <v>2375</v>
      </c>
      <c r="B2377" s="292" t="s">
        <v>305</v>
      </c>
      <c r="C2377" s="292" t="s">
        <v>306</v>
      </c>
      <c r="D2377" s="312">
        <v>45172</v>
      </c>
      <c r="E2377" s="293" t="s">
        <v>4167</v>
      </c>
      <c r="F2377" s="308">
        <v>0</v>
      </c>
      <c r="G2377" s="308">
        <v>0</v>
      </c>
      <c r="H2377" s="295">
        <v>254119.69</v>
      </c>
      <c r="I2377" s="295">
        <v>0</v>
      </c>
      <c r="J2377" s="295">
        <v>0</v>
      </c>
      <c r="K2377" s="295">
        <v>254119.69</v>
      </c>
      <c r="L2377" s="295">
        <v>2961.7</v>
      </c>
      <c r="M2377" s="295">
        <v>0</v>
      </c>
      <c r="N2377" s="295">
        <v>0</v>
      </c>
      <c r="O2377" s="295">
        <v>2961.7</v>
      </c>
      <c r="P2377" s="295">
        <v>0</v>
      </c>
      <c r="Q2377" s="295">
        <v>0</v>
      </c>
      <c r="R2377" s="295">
        <v>251157.99</v>
      </c>
      <c r="S2377" s="295">
        <v>0</v>
      </c>
      <c r="T2377" s="295">
        <v>2117.66</v>
      </c>
      <c r="U2377" s="295">
        <v>0</v>
      </c>
      <c r="V2377" s="295">
        <v>0</v>
      </c>
      <c r="W2377" s="295">
        <v>2117.66</v>
      </c>
      <c r="X2377" s="295">
        <v>0</v>
      </c>
      <c r="Y2377" s="295">
        <v>0</v>
      </c>
      <c r="Z2377" s="295">
        <v>0</v>
      </c>
      <c r="AA2377" s="295">
        <v>0</v>
      </c>
      <c r="AB2377" s="295">
        <v>0</v>
      </c>
      <c r="AC2377" s="295">
        <v>0</v>
      </c>
      <c r="AD2377" s="295">
        <v>0</v>
      </c>
      <c r="AE2377" s="295">
        <v>0</v>
      </c>
      <c r="AF2377" s="295">
        <v>0</v>
      </c>
      <c r="AG2377" s="295">
        <v>0</v>
      </c>
      <c r="AH2377" s="295">
        <v>207.19</v>
      </c>
      <c r="AI2377" s="295">
        <v>0</v>
      </c>
      <c r="AJ2377" s="295">
        <v>0</v>
      </c>
      <c r="AK2377" s="295">
        <v>0</v>
      </c>
      <c r="AL2377" s="295">
        <v>0</v>
      </c>
      <c r="AM2377" s="295">
        <v>0</v>
      </c>
      <c r="AN2377" s="295">
        <v>0</v>
      </c>
      <c r="AO2377" s="295">
        <v>0</v>
      </c>
      <c r="AP2377" s="295">
        <v>18.59</v>
      </c>
      <c r="AQ2377" s="295">
        <v>0</v>
      </c>
      <c r="AR2377" s="295">
        <v>5.14</v>
      </c>
      <c r="AS2377" s="295">
        <v>0</v>
      </c>
      <c r="AT2377" s="295">
        <f t="shared" si="37"/>
        <v>5300</v>
      </c>
      <c r="AU2377" s="295">
        <v>0</v>
      </c>
      <c r="AV2377" s="295">
        <v>0</v>
      </c>
      <c r="AW2377" s="296">
        <v>64</v>
      </c>
      <c r="AX2377" s="296">
        <v>120</v>
      </c>
      <c r="AY2377" s="295">
        <v>463992</v>
      </c>
      <c r="AZ2377" s="295">
        <v>360783.92</v>
      </c>
      <c r="BA2377" s="294">
        <v>77.164141000000001</v>
      </c>
      <c r="BB2377" s="294">
        <v>53.717445482705003</v>
      </c>
      <c r="BC2377" s="294">
        <v>10</v>
      </c>
      <c r="BD2377" s="294"/>
      <c r="BE2377" s="293" t="s">
        <v>4204</v>
      </c>
      <c r="BF2377" s="291"/>
      <c r="BG2377" s="293" t="s">
        <v>351</v>
      </c>
      <c r="BH2377" s="293" t="s">
        <v>370</v>
      </c>
      <c r="BI2377" s="293" t="s">
        <v>568</v>
      </c>
      <c r="BJ2377" s="293" t="s">
        <v>103</v>
      </c>
      <c r="BK2377" s="292" t="s">
        <v>4</v>
      </c>
      <c r="BL2377" s="294">
        <v>251157.99</v>
      </c>
      <c r="BM2377" s="292" t="s">
        <v>894</v>
      </c>
      <c r="BN2377" s="294"/>
      <c r="BO2377" s="297">
        <v>43494</v>
      </c>
      <c r="BP2377" s="297">
        <v>47147</v>
      </c>
      <c r="BQ2377" s="297" t="s">
        <v>1065</v>
      </c>
      <c r="BR2377" s="297" t="s">
        <v>4741</v>
      </c>
      <c r="BS2377" s="297" t="s">
        <v>4742</v>
      </c>
      <c r="BT2377" s="297" t="s">
        <v>4742</v>
      </c>
      <c r="BU2377" s="294">
        <v>0</v>
      </c>
      <c r="BV2377" s="294">
        <v>0</v>
      </c>
      <c r="BW2377" s="294">
        <v>0</v>
      </c>
    </row>
    <row r="2378" spans="1:75" s="289" customFormat="1" ht="18.2" customHeight="1" x14ac:dyDescent="0.15">
      <c r="A2378" s="298">
        <v>2376</v>
      </c>
      <c r="B2378" s="299" t="s">
        <v>305</v>
      </c>
      <c r="C2378" s="299" t="s">
        <v>306</v>
      </c>
      <c r="D2378" s="313">
        <v>45172</v>
      </c>
      <c r="E2378" s="300" t="s">
        <v>3410</v>
      </c>
      <c r="F2378" s="309">
        <v>1</v>
      </c>
      <c r="G2378" s="309">
        <v>0</v>
      </c>
      <c r="H2378" s="302">
        <v>417429.79</v>
      </c>
      <c r="I2378" s="302">
        <v>0</v>
      </c>
      <c r="J2378" s="302">
        <v>0</v>
      </c>
      <c r="K2378" s="302">
        <v>417429.79</v>
      </c>
      <c r="L2378" s="302">
        <v>3008.31</v>
      </c>
      <c r="M2378" s="302">
        <v>0</v>
      </c>
      <c r="N2378" s="302">
        <v>0</v>
      </c>
      <c r="O2378" s="302">
        <v>0</v>
      </c>
      <c r="P2378" s="302">
        <v>0</v>
      </c>
      <c r="Q2378" s="302">
        <v>0</v>
      </c>
      <c r="R2378" s="302">
        <v>417429.79</v>
      </c>
      <c r="S2378" s="302">
        <v>0</v>
      </c>
      <c r="T2378" s="302">
        <v>3683.82</v>
      </c>
      <c r="U2378" s="302">
        <v>0</v>
      </c>
      <c r="V2378" s="302">
        <v>0</v>
      </c>
      <c r="W2378" s="302">
        <v>60.47</v>
      </c>
      <c r="X2378" s="302">
        <v>0</v>
      </c>
      <c r="Y2378" s="302">
        <v>0</v>
      </c>
      <c r="Z2378" s="302">
        <v>3623.35</v>
      </c>
      <c r="AA2378" s="302">
        <v>0</v>
      </c>
      <c r="AB2378" s="302">
        <v>0</v>
      </c>
      <c r="AC2378" s="302">
        <v>0</v>
      </c>
      <c r="AD2378" s="302">
        <v>0</v>
      </c>
      <c r="AE2378" s="302">
        <v>0</v>
      </c>
      <c r="AF2378" s="302">
        <v>0</v>
      </c>
      <c r="AG2378" s="302">
        <v>0</v>
      </c>
      <c r="AH2378" s="302">
        <v>310.25</v>
      </c>
      <c r="AI2378" s="302">
        <v>0</v>
      </c>
      <c r="AJ2378" s="302">
        <v>0</v>
      </c>
      <c r="AK2378" s="302">
        <v>0</v>
      </c>
      <c r="AL2378" s="302">
        <v>0</v>
      </c>
      <c r="AM2378" s="302">
        <v>0</v>
      </c>
      <c r="AN2378" s="302">
        <v>0</v>
      </c>
      <c r="AO2378" s="302">
        <v>0</v>
      </c>
      <c r="AP2378" s="302">
        <v>0</v>
      </c>
      <c r="AQ2378" s="302">
        <v>0</v>
      </c>
      <c r="AR2378" s="302">
        <v>370.72</v>
      </c>
      <c r="AS2378" s="302">
        <v>0</v>
      </c>
      <c r="AT2378" s="295">
        <f t="shared" si="37"/>
        <v>-2.8421709430404007E-14</v>
      </c>
      <c r="AU2378" s="302">
        <v>3008.31</v>
      </c>
      <c r="AV2378" s="302">
        <v>3623.35</v>
      </c>
      <c r="AW2378" s="303">
        <v>90</v>
      </c>
      <c r="AX2378" s="303">
        <v>197</v>
      </c>
      <c r="AY2378" s="302">
        <v>623998.43999999994</v>
      </c>
      <c r="AZ2378" s="302">
        <v>623998.43999999994</v>
      </c>
      <c r="BA2378" s="301">
        <v>85.132424</v>
      </c>
      <c r="BB2378" s="301">
        <v>56.950158196727202</v>
      </c>
      <c r="BC2378" s="301">
        <v>10.59</v>
      </c>
      <c r="BD2378" s="301"/>
      <c r="BE2378" s="300" t="s">
        <v>4204</v>
      </c>
      <c r="BF2378" s="298"/>
      <c r="BG2378" s="300" t="s">
        <v>315</v>
      </c>
      <c r="BH2378" s="300" t="s">
        <v>183</v>
      </c>
      <c r="BI2378" s="300" t="s">
        <v>378</v>
      </c>
      <c r="BJ2378" s="300" t="s">
        <v>177</v>
      </c>
      <c r="BK2378" s="299" t="s">
        <v>4</v>
      </c>
      <c r="BL2378" s="301">
        <v>417429.79</v>
      </c>
      <c r="BM2378" s="299" t="s">
        <v>894</v>
      </c>
      <c r="BN2378" s="301"/>
      <c r="BO2378" s="304">
        <v>41932</v>
      </c>
      <c r="BP2378" s="304">
        <v>47927</v>
      </c>
      <c r="BQ2378" s="297" t="s">
        <v>1065</v>
      </c>
      <c r="BR2378" s="297" t="s">
        <v>4741</v>
      </c>
      <c r="BS2378" s="297">
        <v>41932</v>
      </c>
      <c r="BT2378" s="297">
        <v>47927</v>
      </c>
      <c r="BU2378" s="301">
        <v>0</v>
      </c>
      <c r="BV2378" s="301">
        <v>0</v>
      </c>
      <c r="BW2378" s="301">
        <v>0</v>
      </c>
    </row>
    <row r="2379" spans="1:75" s="289" customFormat="1" ht="18.2" customHeight="1" x14ac:dyDescent="0.15">
      <c r="A2379" s="291">
        <v>2377</v>
      </c>
      <c r="B2379" s="292" t="s">
        <v>305</v>
      </c>
      <c r="C2379" s="292" t="s">
        <v>306</v>
      </c>
      <c r="D2379" s="312">
        <v>45172</v>
      </c>
      <c r="E2379" s="293" t="s">
        <v>3411</v>
      </c>
      <c r="F2379" s="308">
        <v>0</v>
      </c>
      <c r="G2379" s="308">
        <v>0</v>
      </c>
      <c r="H2379" s="295">
        <v>162946.29999999999</v>
      </c>
      <c r="I2379" s="295">
        <v>0</v>
      </c>
      <c r="J2379" s="295">
        <v>0</v>
      </c>
      <c r="K2379" s="295">
        <v>162946.29999999999</v>
      </c>
      <c r="L2379" s="295">
        <v>1222.8399999999999</v>
      </c>
      <c r="M2379" s="295">
        <v>0</v>
      </c>
      <c r="N2379" s="295">
        <v>0</v>
      </c>
      <c r="O2379" s="295">
        <v>1222.8399999999999</v>
      </c>
      <c r="P2379" s="295">
        <v>0</v>
      </c>
      <c r="Q2379" s="295">
        <v>0</v>
      </c>
      <c r="R2379" s="295">
        <v>161723.46</v>
      </c>
      <c r="S2379" s="295">
        <v>0</v>
      </c>
      <c r="T2379" s="295">
        <v>1357.89</v>
      </c>
      <c r="U2379" s="295">
        <v>0</v>
      </c>
      <c r="V2379" s="295">
        <v>0</v>
      </c>
      <c r="W2379" s="295">
        <v>1357.89</v>
      </c>
      <c r="X2379" s="295">
        <v>0</v>
      </c>
      <c r="Y2379" s="295">
        <v>0</v>
      </c>
      <c r="Z2379" s="295">
        <v>0</v>
      </c>
      <c r="AA2379" s="295">
        <v>0</v>
      </c>
      <c r="AB2379" s="295">
        <v>0</v>
      </c>
      <c r="AC2379" s="295">
        <v>0</v>
      </c>
      <c r="AD2379" s="295">
        <v>0</v>
      </c>
      <c r="AE2379" s="295">
        <v>0</v>
      </c>
      <c r="AF2379" s="295">
        <v>0</v>
      </c>
      <c r="AG2379" s="295">
        <v>0</v>
      </c>
      <c r="AH2379" s="295">
        <v>125.55</v>
      </c>
      <c r="AI2379" s="295">
        <v>0</v>
      </c>
      <c r="AJ2379" s="295">
        <v>0</v>
      </c>
      <c r="AK2379" s="295">
        <v>0</v>
      </c>
      <c r="AL2379" s="295">
        <v>0</v>
      </c>
      <c r="AM2379" s="295">
        <v>0</v>
      </c>
      <c r="AN2379" s="295">
        <v>0</v>
      </c>
      <c r="AO2379" s="295">
        <v>0</v>
      </c>
      <c r="AP2379" s="295">
        <v>9.4</v>
      </c>
      <c r="AQ2379" s="295">
        <v>0</v>
      </c>
      <c r="AR2379" s="295">
        <v>15.68</v>
      </c>
      <c r="AS2379" s="295">
        <v>0</v>
      </c>
      <c r="AT2379" s="295">
        <f t="shared" si="37"/>
        <v>2700</v>
      </c>
      <c r="AU2379" s="295">
        <v>0</v>
      </c>
      <c r="AV2379" s="295">
        <v>0</v>
      </c>
      <c r="AW2379" s="296">
        <v>89</v>
      </c>
      <c r="AX2379" s="296">
        <v>185</v>
      </c>
      <c r="AY2379" s="295">
        <v>235997.37</v>
      </c>
      <c r="AZ2379" s="295">
        <v>235997.37</v>
      </c>
      <c r="BA2379" s="294">
        <v>76.526283000000006</v>
      </c>
      <c r="BB2379" s="294">
        <v>52.441666056274997</v>
      </c>
      <c r="BC2379" s="294">
        <v>10</v>
      </c>
      <c r="BD2379" s="294"/>
      <c r="BE2379" s="293" t="s">
        <v>4204</v>
      </c>
      <c r="BF2379" s="291"/>
      <c r="BG2379" s="293" t="s">
        <v>320</v>
      </c>
      <c r="BH2379" s="293" t="s">
        <v>197</v>
      </c>
      <c r="BI2379" s="293" t="s">
        <v>373</v>
      </c>
      <c r="BJ2379" s="293" t="s">
        <v>103</v>
      </c>
      <c r="BK2379" s="292" t="s">
        <v>4</v>
      </c>
      <c r="BL2379" s="294">
        <v>161723.46</v>
      </c>
      <c r="BM2379" s="292" t="s">
        <v>894</v>
      </c>
      <c r="BN2379" s="294"/>
      <c r="BO2379" s="297">
        <v>42264</v>
      </c>
      <c r="BP2379" s="297">
        <v>47896</v>
      </c>
      <c r="BQ2379" s="297" t="s">
        <v>1065</v>
      </c>
      <c r="BR2379" s="297" t="s">
        <v>4741</v>
      </c>
      <c r="BS2379" s="297">
        <v>42264</v>
      </c>
      <c r="BT2379" s="297">
        <v>47896</v>
      </c>
      <c r="BU2379" s="294">
        <v>0</v>
      </c>
      <c r="BV2379" s="294">
        <v>0</v>
      </c>
      <c r="BW2379" s="294">
        <v>0</v>
      </c>
    </row>
    <row r="2380" spans="1:75" s="289" customFormat="1" ht="18.2" customHeight="1" x14ac:dyDescent="0.15">
      <c r="A2380" s="298">
        <v>2378</v>
      </c>
      <c r="B2380" s="299" t="s">
        <v>305</v>
      </c>
      <c r="C2380" s="299" t="s">
        <v>306</v>
      </c>
      <c r="D2380" s="313">
        <v>45172</v>
      </c>
      <c r="E2380" s="300" t="s">
        <v>3412</v>
      </c>
      <c r="F2380" s="309">
        <v>5</v>
      </c>
      <c r="G2380" s="309">
        <v>5</v>
      </c>
      <c r="H2380" s="302">
        <v>411317.15</v>
      </c>
      <c r="I2380" s="302">
        <v>12339.8</v>
      </c>
      <c r="J2380" s="302">
        <v>0</v>
      </c>
      <c r="K2380" s="302">
        <v>423656.95</v>
      </c>
      <c r="L2380" s="302">
        <v>2917.48</v>
      </c>
      <c r="M2380" s="302">
        <v>0</v>
      </c>
      <c r="N2380" s="302">
        <v>2465.83</v>
      </c>
      <c r="O2380" s="302">
        <v>0</v>
      </c>
      <c r="P2380" s="302">
        <v>0</v>
      </c>
      <c r="Q2380" s="302">
        <v>0</v>
      </c>
      <c r="R2380" s="302">
        <v>421191.12</v>
      </c>
      <c r="S2380" s="302">
        <v>14772.49</v>
      </c>
      <c r="T2380" s="302">
        <v>3629.87</v>
      </c>
      <c r="U2380" s="302">
        <v>0</v>
      </c>
      <c r="V2380" s="302">
        <v>3730.63</v>
      </c>
      <c r="W2380" s="302">
        <v>0</v>
      </c>
      <c r="X2380" s="302">
        <v>0</v>
      </c>
      <c r="Y2380" s="302">
        <v>0</v>
      </c>
      <c r="Z2380" s="302">
        <v>14671.73</v>
      </c>
      <c r="AA2380" s="302">
        <v>0</v>
      </c>
      <c r="AB2380" s="302">
        <v>0</v>
      </c>
      <c r="AC2380" s="302">
        <v>0</v>
      </c>
      <c r="AD2380" s="302">
        <v>0</v>
      </c>
      <c r="AE2380" s="302">
        <v>0</v>
      </c>
      <c r="AF2380" s="302">
        <v>0</v>
      </c>
      <c r="AG2380" s="302">
        <v>0</v>
      </c>
      <c r="AH2380" s="302">
        <v>0</v>
      </c>
      <c r="AI2380" s="302">
        <v>0</v>
      </c>
      <c r="AJ2380" s="302">
        <v>0</v>
      </c>
      <c r="AK2380" s="302">
        <v>0</v>
      </c>
      <c r="AL2380" s="302">
        <v>350</v>
      </c>
      <c r="AM2380" s="302">
        <v>0</v>
      </c>
      <c r="AN2380" s="302">
        <v>0</v>
      </c>
      <c r="AO2380" s="302">
        <v>303.54000000000002</v>
      </c>
      <c r="AP2380" s="302">
        <v>0</v>
      </c>
      <c r="AQ2380" s="302">
        <v>0</v>
      </c>
      <c r="AR2380" s="302">
        <v>0</v>
      </c>
      <c r="AS2380" s="302">
        <v>0</v>
      </c>
      <c r="AT2380" s="295">
        <f t="shared" si="37"/>
        <v>6850</v>
      </c>
      <c r="AU2380" s="302">
        <v>12791.45</v>
      </c>
      <c r="AV2380" s="302">
        <v>14671.73</v>
      </c>
      <c r="AW2380" s="303">
        <v>91</v>
      </c>
      <c r="AX2380" s="303">
        <v>197</v>
      </c>
      <c r="AY2380" s="302">
        <v>610498.93000000005</v>
      </c>
      <c r="AZ2380" s="302">
        <v>610498.93000000005</v>
      </c>
      <c r="BA2380" s="301">
        <v>77.245340999999996</v>
      </c>
      <c r="BB2380" s="301">
        <v>53.292561365458802</v>
      </c>
      <c r="BC2380" s="301">
        <v>10.59</v>
      </c>
      <c r="BD2380" s="301"/>
      <c r="BE2380" s="300" t="s">
        <v>4204</v>
      </c>
      <c r="BF2380" s="298"/>
      <c r="BG2380" s="300" t="s">
        <v>317</v>
      </c>
      <c r="BH2380" s="300" t="s">
        <v>390</v>
      </c>
      <c r="BI2380" s="300" t="s">
        <v>404</v>
      </c>
      <c r="BJ2380" s="300" t="s">
        <v>177</v>
      </c>
      <c r="BK2380" s="299" t="s">
        <v>4</v>
      </c>
      <c r="BL2380" s="301">
        <v>421191.12</v>
      </c>
      <c r="BM2380" s="299" t="s">
        <v>894</v>
      </c>
      <c r="BN2380" s="301"/>
      <c r="BO2380" s="304">
        <v>41962</v>
      </c>
      <c r="BP2380" s="304">
        <v>47957</v>
      </c>
      <c r="BQ2380" s="297" t="s">
        <v>1066</v>
      </c>
      <c r="BR2380" s="297" t="s">
        <v>4744</v>
      </c>
      <c r="BS2380" s="297">
        <v>41962</v>
      </c>
      <c r="BT2380" s="297">
        <v>47957</v>
      </c>
      <c r="BU2380" s="301">
        <v>1214.1600000000001</v>
      </c>
      <c r="BV2380" s="301">
        <v>0</v>
      </c>
      <c r="BW2380" s="301">
        <v>0</v>
      </c>
    </row>
    <row r="2381" spans="1:75" s="289" customFormat="1" ht="18.2" customHeight="1" x14ac:dyDescent="0.15">
      <c r="A2381" s="291">
        <v>2379</v>
      </c>
      <c r="B2381" s="292" t="s">
        <v>305</v>
      </c>
      <c r="C2381" s="292" t="s">
        <v>306</v>
      </c>
      <c r="D2381" s="312">
        <v>45172</v>
      </c>
      <c r="E2381" s="293" t="s">
        <v>3413</v>
      </c>
      <c r="F2381" s="308">
        <v>0</v>
      </c>
      <c r="G2381" s="308">
        <v>0</v>
      </c>
      <c r="H2381" s="295">
        <v>171127.6</v>
      </c>
      <c r="I2381" s="295">
        <v>0</v>
      </c>
      <c r="J2381" s="295">
        <v>0</v>
      </c>
      <c r="K2381" s="295">
        <v>171127.6</v>
      </c>
      <c r="L2381" s="295">
        <v>1156.8699999999999</v>
      </c>
      <c r="M2381" s="295">
        <v>0</v>
      </c>
      <c r="N2381" s="295">
        <v>0</v>
      </c>
      <c r="O2381" s="295">
        <v>1156.8699999999999</v>
      </c>
      <c r="P2381" s="295">
        <v>0</v>
      </c>
      <c r="Q2381" s="295">
        <v>0</v>
      </c>
      <c r="R2381" s="295">
        <v>169970.73</v>
      </c>
      <c r="S2381" s="295">
        <v>0</v>
      </c>
      <c r="T2381" s="295">
        <v>1369.02</v>
      </c>
      <c r="U2381" s="295">
        <v>0</v>
      </c>
      <c r="V2381" s="295">
        <v>0</v>
      </c>
      <c r="W2381" s="295">
        <v>1369.02</v>
      </c>
      <c r="X2381" s="295">
        <v>0</v>
      </c>
      <c r="Y2381" s="295">
        <v>0</v>
      </c>
      <c r="Z2381" s="295">
        <v>0</v>
      </c>
      <c r="AA2381" s="295">
        <v>0</v>
      </c>
      <c r="AB2381" s="295">
        <v>0</v>
      </c>
      <c r="AC2381" s="295">
        <v>0</v>
      </c>
      <c r="AD2381" s="295">
        <v>0</v>
      </c>
      <c r="AE2381" s="295">
        <v>0</v>
      </c>
      <c r="AF2381" s="295">
        <v>0</v>
      </c>
      <c r="AG2381" s="295">
        <v>0</v>
      </c>
      <c r="AH2381" s="295">
        <v>125.84</v>
      </c>
      <c r="AI2381" s="295">
        <v>0</v>
      </c>
      <c r="AJ2381" s="295">
        <v>0</v>
      </c>
      <c r="AK2381" s="295">
        <v>0</v>
      </c>
      <c r="AL2381" s="295">
        <v>0</v>
      </c>
      <c r="AM2381" s="295">
        <v>0</v>
      </c>
      <c r="AN2381" s="295">
        <v>0</v>
      </c>
      <c r="AO2381" s="295">
        <v>0</v>
      </c>
      <c r="AP2381" s="295">
        <v>28.62</v>
      </c>
      <c r="AQ2381" s="295">
        <v>0</v>
      </c>
      <c r="AR2381" s="295">
        <v>28.35</v>
      </c>
      <c r="AS2381" s="295">
        <v>0</v>
      </c>
      <c r="AT2381" s="295">
        <f t="shared" si="37"/>
        <v>2652</v>
      </c>
      <c r="AU2381" s="295">
        <v>0</v>
      </c>
      <c r="AV2381" s="295">
        <v>0</v>
      </c>
      <c r="AW2381" s="296">
        <v>97</v>
      </c>
      <c r="AX2381" s="296">
        <v>203</v>
      </c>
      <c r="AY2381" s="295">
        <v>253098.16</v>
      </c>
      <c r="AZ2381" s="295">
        <v>253098.16</v>
      </c>
      <c r="BA2381" s="294">
        <v>90.000658999999999</v>
      </c>
      <c r="BB2381" s="294">
        <v>60.440888668298001</v>
      </c>
      <c r="BC2381" s="294">
        <v>9.6</v>
      </c>
      <c r="BD2381" s="294"/>
      <c r="BE2381" s="293" t="s">
        <v>4204</v>
      </c>
      <c r="BF2381" s="291"/>
      <c r="BG2381" s="293" t="s">
        <v>320</v>
      </c>
      <c r="BH2381" s="293" t="s">
        <v>197</v>
      </c>
      <c r="BI2381" s="293" t="s">
        <v>373</v>
      </c>
      <c r="BJ2381" s="293" t="s">
        <v>103</v>
      </c>
      <c r="BK2381" s="292" t="s">
        <v>4</v>
      </c>
      <c r="BL2381" s="294">
        <v>169970.73</v>
      </c>
      <c r="BM2381" s="292" t="s">
        <v>894</v>
      </c>
      <c r="BN2381" s="294"/>
      <c r="BO2381" s="297">
        <v>41963</v>
      </c>
      <c r="BP2381" s="297">
        <v>48141</v>
      </c>
      <c r="BQ2381" s="297" t="s">
        <v>1068</v>
      </c>
      <c r="BR2381" s="297" t="s">
        <v>4748</v>
      </c>
      <c r="BS2381" s="297">
        <v>41963</v>
      </c>
      <c r="BT2381" s="297">
        <v>48141</v>
      </c>
      <c r="BU2381" s="294">
        <v>0</v>
      </c>
      <c r="BV2381" s="294">
        <v>0</v>
      </c>
      <c r="BW2381" s="294">
        <v>0</v>
      </c>
    </row>
    <row r="2382" spans="1:75" s="289" customFormat="1" ht="18.2" customHeight="1" x14ac:dyDescent="0.15">
      <c r="A2382" s="298">
        <v>2380</v>
      </c>
      <c r="B2382" s="299" t="s">
        <v>305</v>
      </c>
      <c r="C2382" s="299" t="s">
        <v>306</v>
      </c>
      <c r="D2382" s="313">
        <v>45172</v>
      </c>
      <c r="E2382" s="300" t="s">
        <v>3414</v>
      </c>
      <c r="F2382" s="309">
        <v>0</v>
      </c>
      <c r="G2382" s="309">
        <v>0</v>
      </c>
      <c r="H2382" s="302">
        <v>257118.64</v>
      </c>
      <c r="I2382" s="302">
        <v>0</v>
      </c>
      <c r="J2382" s="302">
        <v>0</v>
      </c>
      <c r="K2382" s="302">
        <v>257118.64</v>
      </c>
      <c r="L2382" s="302">
        <v>1738.18</v>
      </c>
      <c r="M2382" s="302">
        <v>0</v>
      </c>
      <c r="N2382" s="302">
        <v>0</v>
      </c>
      <c r="O2382" s="302">
        <v>1738.18</v>
      </c>
      <c r="P2382" s="302">
        <v>0</v>
      </c>
      <c r="Q2382" s="302">
        <v>0</v>
      </c>
      <c r="R2382" s="302">
        <v>255380.46</v>
      </c>
      <c r="S2382" s="302">
        <v>0</v>
      </c>
      <c r="T2382" s="302">
        <v>2056.9499999999998</v>
      </c>
      <c r="U2382" s="302">
        <v>0</v>
      </c>
      <c r="V2382" s="302">
        <v>0</v>
      </c>
      <c r="W2382" s="302">
        <v>2056.9499999999998</v>
      </c>
      <c r="X2382" s="302">
        <v>0</v>
      </c>
      <c r="Y2382" s="302">
        <v>0</v>
      </c>
      <c r="Z2382" s="302">
        <v>0</v>
      </c>
      <c r="AA2382" s="302">
        <v>0</v>
      </c>
      <c r="AB2382" s="302">
        <v>0</v>
      </c>
      <c r="AC2382" s="302">
        <v>0</v>
      </c>
      <c r="AD2382" s="302">
        <v>0</v>
      </c>
      <c r="AE2382" s="302">
        <v>0</v>
      </c>
      <c r="AF2382" s="302">
        <v>0</v>
      </c>
      <c r="AG2382" s="302">
        <v>0</v>
      </c>
      <c r="AH2382" s="302">
        <v>187.94</v>
      </c>
      <c r="AI2382" s="302">
        <v>0</v>
      </c>
      <c r="AJ2382" s="302">
        <v>0</v>
      </c>
      <c r="AK2382" s="302">
        <v>0</v>
      </c>
      <c r="AL2382" s="302">
        <v>0</v>
      </c>
      <c r="AM2382" s="302">
        <v>0</v>
      </c>
      <c r="AN2382" s="302">
        <v>0</v>
      </c>
      <c r="AO2382" s="302">
        <v>0</v>
      </c>
      <c r="AP2382" s="302">
        <v>0</v>
      </c>
      <c r="AQ2382" s="302">
        <v>0</v>
      </c>
      <c r="AR2382" s="302">
        <v>0</v>
      </c>
      <c r="AS2382" s="302">
        <v>0</v>
      </c>
      <c r="AT2382" s="295">
        <f t="shared" si="37"/>
        <v>3983.0699999999997</v>
      </c>
      <c r="AU2382" s="302">
        <v>0</v>
      </c>
      <c r="AV2382" s="302">
        <v>0</v>
      </c>
      <c r="AW2382" s="303">
        <v>97</v>
      </c>
      <c r="AX2382" s="303">
        <v>200</v>
      </c>
      <c r="AY2382" s="302">
        <v>378001.52</v>
      </c>
      <c r="AZ2382" s="302">
        <v>378001.52</v>
      </c>
      <c r="BA2382" s="301">
        <v>59.666595999999998</v>
      </c>
      <c r="BB2382" s="301">
        <v>40.311167883965503</v>
      </c>
      <c r="BC2382" s="301">
        <v>9.6</v>
      </c>
      <c r="BD2382" s="301"/>
      <c r="BE2382" s="300" t="s">
        <v>4204</v>
      </c>
      <c r="BF2382" s="298"/>
      <c r="BG2382" s="300" t="s">
        <v>312</v>
      </c>
      <c r="BH2382" s="300" t="s">
        <v>189</v>
      </c>
      <c r="BI2382" s="300" t="s">
        <v>323</v>
      </c>
      <c r="BJ2382" s="300" t="s">
        <v>103</v>
      </c>
      <c r="BK2382" s="299" t="s">
        <v>4</v>
      </c>
      <c r="BL2382" s="301">
        <v>255380.46</v>
      </c>
      <c r="BM2382" s="299" t="s">
        <v>894</v>
      </c>
      <c r="BN2382" s="301"/>
      <c r="BO2382" s="304">
        <v>42055</v>
      </c>
      <c r="BP2382" s="304">
        <v>48141</v>
      </c>
      <c r="BQ2382" s="297" t="s">
        <v>1065</v>
      </c>
      <c r="BR2382" s="297" t="s">
        <v>4741</v>
      </c>
      <c r="BS2382" s="297">
        <v>42055</v>
      </c>
      <c r="BT2382" s="297">
        <v>48141</v>
      </c>
      <c r="BU2382" s="301">
        <v>0</v>
      </c>
      <c r="BV2382" s="301">
        <v>0</v>
      </c>
      <c r="BW2382" s="301">
        <v>0</v>
      </c>
    </row>
    <row r="2383" spans="1:75" s="289" customFormat="1" ht="18.2" customHeight="1" x14ac:dyDescent="0.15">
      <c r="A2383" s="291">
        <v>2381</v>
      </c>
      <c r="B2383" s="292" t="s">
        <v>305</v>
      </c>
      <c r="C2383" s="292" t="s">
        <v>306</v>
      </c>
      <c r="D2383" s="312">
        <v>45172</v>
      </c>
      <c r="E2383" s="293" t="s">
        <v>3415</v>
      </c>
      <c r="F2383" s="308">
        <v>5</v>
      </c>
      <c r="G2383" s="308">
        <v>4</v>
      </c>
      <c r="H2383" s="295">
        <v>284124.49</v>
      </c>
      <c r="I2383" s="295">
        <v>7457.87</v>
      </c>
      <c r="J2383" s="295">
        <v>0</v>
      </c>
      <c r="K2383" s="295">
        <v>291582.36</v>
      </c>
      <c r="L2383" s="295">
        <v>1901.51</v>
      </c>
      <c r="M2383" s="295">
        <v>0</v>
      </c>
      <c r="N2383" s="295">
        <v>0</v>
      </c>
      <c r="O2383" s="295">
        <v>0</v>
      </c>
      <c r="P2383" s="295">
        <v>0</v>
      </c>
      <c r="Q2383" s="295">
        <v>0</v>
      </c>
      <c r="R2383" s="295">
        <v>291582.36</v>
      </c>
      <c r="S2383" s="295">
        <v>8642.7000000000007</v>
      </c>
      <c r="T2383" s="295">
        <v>2249.3200000000002</v>
      </c>
      <c r="U2383" s="295">
        <v>0</v>
      </c>
      <c r="V2383" s="295">
        <v>0</v>
      </c>
      <c r="W2383" s="295">
        <v>0</v>
      </c>
      <c r="X2383" s="295">
        <v>0</v>
      </c>
      <c r="Y2383" s="295">
        <v>0</v>
      </c>
      <c r="Z2383" s="295">
        <v>10892.02</v>
      </c>
      <c r="AA2383" s="295">
        <v>0</v>
      </c>
      <c r="AB2383" s="295">
        <v>0</v>
      </c>
      <c r="AC2383" s="295">
        <v>0</v>
      </c>
      <c r="AD2383" s="295">
        <v>0</v>
      </c>
      <c r="AE2383" s="295">
        <v>0</v>
      </c>
      <c r="AF2383" s="295">
        <v>0</v>
      </c>
      <c r="AG2383" s="295">
        <v>0</v>
      </c>
      <c r="AH2383" s="295">
        <v>0</v>
      </c>
      <c r="AI2383" s="295">
        <v>0</v>
      </c>
      <c r="AJ2383" s="295">
        <v>0</v>
      </c>
      <c r="AK2383" s="295">
        <v>0</v>
      </c>
      <c r="AL2383" s="295">
        <v>0</v>
      </c>
      <c r="AM2383" s="295">
        <v>0</v>
      </c>
      <c r="AN2383" s="295">
        <v>0</v>
      </c>
      <c r="AO2383" s="295">
        <v>0</v>
      </c>
      <c r="AP2383" s="295">
        <v>0</v>
      </c>
      <c r="AQ2383" s="295">
        <v>0</v>
      </c>
      <c r="AR2383" s="295">
        <v>0</v>
      </c>
      <c r="AS2383" s="295">
        <v>0</v>
      </c>
      <c r="AT2383" s="295">
        <f t="shared" si="37"/>
        <v>0</v>
      </c>
      <c r="AU2383" s="295">
        <v>9359.3799999999992</v>
      </c>
      <c r="AV2383" s="295">
        <v>10892.02</v>
      </c>
      <c r="AW2383" s="296">
        <v>98</v>
      </c>
      <c r="AX2383" s="296">
        <v>202</v>
      </c>
      <c r="AY2383" s="295">
        <v>417699.98</v>
      </c>
      <c r="AZ2383" s="295">
        <v>417699.98</v>
      </c>
      <c r="BA2383" s="294">
        <v>81.194636000000003</v>
      </c>
      <c r="BB2383" s="294">
        <v>56.679254770902702</v>
      </c>
      <c r="BC2383" s="294">
        <v>9.5</v>
      </c>
      <c r="BD2383" s="294"/>
      <c r="BE2383" s="293" t="s">
        <v>4204</v>
      </c>
      <c r="BF2383" s="291"/>
      <c r="BG2383" s="293" t="s">
        <v>312</v>
      </c>
      <c r="BH2383" s="293" t="s">
        <v>196</v>
      </c>
      <c r="BI2383" s="293" t="s">
        <v>773</v>
      </c>
      <c r="BJ2383" s="293" t="s">
        <v>177</v>
      </c>
      <c r="BK2383" s="292" t="s">
        <v>4</v>
      </c>
      <c r="BL2383" s="294">
        <v>291582.36</v>
      </c>
      <c r="BM2383" s="292" t="s">
        <v>894</v>
      </c>
      <c r="BN2383" s="294"/>
      <c r="BO2383" s="297">
        <v>42027</v>
      </c>
      <c r="BP2383" s="297">
        <v>48175</v>
      </c>
      <c r="BQ2383" s="297" t="s">
        <v>1067</v>
      </c>
      <c r="BR2383" s="297" t="s">
        <v>4743</v>
      </c>
      <c r="BS2383" s="297">
        <v>42027</v>
      </c>
      <c r="BT2383" s="297">
        <v>48175</v>
      </c>
      <c r="BU2383" s="294">
        <v>830.72</v>
      </c>
      <c r="BV2383" s="294">
        <v>0</v>
      </c>
      <c r="BW2383" s="294">
        <v>0</v>
      </c>
    </row>
    <row r="2384" spans="1:75" s="289" customFormat="1" ht="18.2" customHeight="1" x14ac:dyDescent="0.15">
      <c r="A2384" s="298">
        <v>2382</v>
      </c>
      <c r="B2384" s="299" t="s">
        <v>305</v>
      </c>
      <c r="C2384" s="299" t="s">
        <v>306</v>
      </c>
      <c r="D2384" s="313">
        <v>45172</v>
      </c>
      <c r="E2384" s="300" t="s">
        <v>3416</v>
      </c>
      <c r="F2384" s="309">
        <v>0</v>
      </c>
      <c r="G2384" s="309">
        <v>0</v>
      </c>
      <c r="H2384" s="302">
        <v>228024.06</v>
      </c>
      <c r="I2384" s="302">
        <v>0</v>
      </c>
      <c r="J2384" s="302">
        <v>0</v>
      </c>
      <c r="K2384" s="302">
        <v>228024.06</v>
      </c>
      <c r="L2384" s="302">
        <v>1504.07</v>
      </c>
      <c r="M2384" s="302">
        <v>0</v>
      </c>
      <c r="N2384" s="302">
        <v>0</v>
      </c>
      <c r="O2384" s="302">
        <v>1504.07</v>
      </c>
      <c r="P2384" s="302">
        <v>0</v>
      </c>
      <c r="Q2384" s="302">
        <v>0</v>
      </c>
      <c r="R2384" s="302">
        <v>226519.99</v>
      </c>
      <c r="S2384" s="302">
        <v>0</v>
      </c>
      <c r="T2384" s="302">
        <v>1805.19</v>
      </c>
      <c r="U2384" s="302">
        <v>0</v>
      </c>
      <c r="V2384" s="302">
        <v>0</v>
      </c>
      <c r="W2384" s="302">
        <v>1805.19</v>
      </c>
      <c r="X2384" s="302">
        <v>0</v>
      </c>
      <c r="Y2384" s="302">
        <v>0</v>
      </c>
      <c r="Z2384" s="302">
        <v>0</v>
      </c>
      <c r="AA2384" s="302">
        <v>0</v>
      </c>
      <c r="AB2384" s="302">
        <v>0</v>
      </c>
      <c r="AC2384" s="302">
        <v>0</v>
      </c>
      <c r="AD2384" s="302">
        <v>0</v>
      </c>
      <c r="AE2384" s="302">
        <v>0</v>
      </c>
      <c r="AF2384" s="302">
        <v>0</v>
      </c>
      <c r="AG2384" s="302">
        <v>0</v>
      </c>
      <c r="AH2384" s="302">
        <v>166.56</v>
      </c>
      <c r="AI2384" s="302">
        <v>0</v>
      </c>
      <c r="AJ2384" s="302">
        <v>0</v>
      </c>
      <c r="AK2384" s="302">
        <v>0</v>
      </c>
      <c r="AL2384" s="302">
        <v>0</v>
      </c>
      <c r="AM2384" s="302">
        <v>0</v>
      </c>
      <c r="AN2384" s="302">
        <v>0</v>
      </c>
      <c r="AO2384" s="302">
        <v>0</v>
      </c>
      <c r="AP2384" s="302">
        <v>48.36</v>
      </c>
      <c r="AQ2384" s="302">
        <v>0</v>
      </c>
      <c r="AR2384" s="302">
        <v>24.18</v>
      </c>
      <c r="AS2384" s="302">
        <v>0</v>
      </c>
      <c r="AT2384" s="295">
        <f t="shared" si="37"/>
        <v>3500</v>
      </c>
      <c r="AU2384" s="302">
        <v>0</v>
      </c>
      <c r="AV2384" s="302">
        <v>0</v>
      </c>
      <c r="AW2384" s="303">
        <v>99</v>
      </c>
      <c r="AX2384" s="303">
        <v>205</v>
      </c>
      <c r="AY2384" s="302">
        <v>335000</v>
      </c>
      <c r="AZ2384" s="302">
        <v>335000</v>
      </c>
      <c r="BA2384" s="301">
        <v>81.940295000000006</v>
      </c>
      <c r="BB2384" s="301">
        <v>55.406312847752403</v>
      </c>
      <c r="BC2384" s="301">
        <v>9.5</v>
      </c>
      <c r="BD2384" s="301"/>
      <c r="BE2384" s="300" t="s">
        <v>4204</v>
      </c>
      <c r="BF2384" s="298"/>
      <c r="BG2384" s="300" t="s">
        <v>312</v>
      </c>
      <c r="BH2384" s="300" t="s">
        <v>196</v>
      </c>
      <c r="BI2384" s="300" t="s">
        <v>773</v>
      </c>
      <c r="BJ2384" s="300" t="s">
        <v>103</v>
      </c>
      <c r="BK2384" s="299" t="s">
        <v>4</v>
      </c>
      <c r="BL2384" s="301">
        <v>226519.99</v>
      </c>
      <c r="BM2384" s="299" t="s">
        <v>894</v>
      </c>
      <c r="BN2384" s="301"/>
      <c r="BO2384" s="304">
        <v>41964</v>
      </c>
      <c r="BP2384" s="304">
        <v>48203</v>
      </c>
      <c r="BQ2384" s="297" t="s">
        <v>1068</v>
      </c>
      <c r="BR2384" s="297" t="s">
        <v>4748</v>
      </c>
      <c r="BS2384" s="297">
        <v>41964</v>
      </c>
      <c r="BT2384" s="297">
        <v>48203</v>
      </c>
      <c r="BU2384" s="301">
        <v>0</v>
      </c>
      <c r="BV2384" s="301">
        <v>0</v>
      </c>
      <c r="BW2384" s="301">
        <v>0</v>
      </c>
    </row>
    <row r="2385" spans="1:75" s="289" customFormat="1" ht="18.2" customHeight="1" x14ac:dyDescent="0.15">
      <c r="A2385" s="291">
        <v>2383</v>
      </c>
      <c r="B2385" s="292" t="s">
        <v>305</v>
      </c>
      <c r="C2385" s="292" t="s">
        <v>306</v>
      </c>
      <c r="D2385" s="312">
        <v>45172</v>
      </c>
      <c r="E2385" s="293" t="s">
        <v>3417</v>
      </c>
      <c r="F2385" s="308">
        <v>0</v>
      </c>
      <c r="G2385" s="308">
        <v>0</v>
      </c>
      <c r="H2385" s="295">
        <v>460725.48</v>
      </c>
      <c r="I2385" s="295">
        <v>0</v>
      </c>
      <c r="J2385" s="295">
        <v>0</v>
      </c>
      <c r="K2385" s="295">
        <v>460725.48</v>
      </c>
      <c r="L2385" s="295">
        <v>2966.95</v>
      </c>
      <c r="M2385" s="295">
        <v>0</v>
      </c>
      <c r="N2385" s="295">
        <v>0</v>
      </c>
      <c r="O2385" s="295">
        <v>2966.95</v>
      </c>
      <c r="P2385" s="295">
        <v>0</v>
      </c>
      <c r="Q2385" s="295">
        <v>0</v>
      </c>
      <c r="R2385" s="295">
        <v>457758.53</v>
      </c>
      <c r="S2385" s="295">
        <v>0</v>
      </c>
      <c r="T2385" s="295">
        <v>3609.02</v>
      </c>
      <c r="U2385" s="295">
        <v>0</v>
      </c>
      <c r="V2385" s="295">
        <v>0</v>
      </c>
      <c r="W2385" s="295">
        <v>3609.02</v>
      </c>
      <c r="X2385" s="295">
        <v>0</v>
      </c>
      <c r="Y2385" s="295">
        <v>0</v>
      </c>
      <c r="Z2385" s="295">
        <v>0</v>
      </c>
      <c r="AA2385" s="295">
        <v>0</v>
      </c>
      <c r="AB2385" s="295">
        <v>0</v>
      </c>
      <c r="AC2385" s="295">
        <v>0</v>
      </c>
      <c r="AD2385" s="295">
        <v>0</v>
      </c>
      <c r="AE2385" s="295">
        <v>0</v>
      </c>
      <c r="AF2385" s="295">
        <v>0</v>
      </c>
      <c r="AG2385" s="295">
        <v>0</v>
      </c>
      <c r="AH2385" s="295">
        <v>334.38</v>
      </c>
      <c r="AI2385" s="295">
        <v>0</v>
      </c>
      <c r="AJ2385" s="295">
        <v>0</v>
      </c>
      <c r="AK2385" s="295">
        <v>0</v>
      </c>
      <c r="AL2385" s="295">
        <v>0</v>
      </c>
      <c r="AM2385" s="295">
        <v>0</v>
      </c>
      <c r="AN2385" s="295">
        <v>0</v>
      </c>
      <c r="AO2385" s="295">
        <v>0</v>
      </c>
      <c r="AP2385" s="295">
        <v>0</v>
      </c>
      <c r="AQ2385" s="295">
        <v>0</v>
      </c>
      <c r="AR2385" s="295">
        <v>0</v>
      </c>
      <c r="AS2385" s="295">
        <v>0</v>
      </c>
      <c r="AT2385" s="295">
        <f t="shared" si="37"/>
        <v>6910.35</v>
      </c>
      <c r="AU2385" s="295">
        <v>0</v>
      </c>
      <c r="AV2385" s="295">
        <v>0</v>
      </c>
      <c r="AW2385" s="296">
        <v>101</v>
      </c>
      <c r="AX2385" s="296">
        <v>207</v>
      </c>
      <c r="AY2385" s="295">
        <v>672549.99</v>
      </c>
      <c r="AZ2385" s="295">
        <v>672549.99</v>
      </c>
      <c r="BA2385" s="294">
        <v>90.000001999999995</v>
      </c>
      <c r="BB2385" s="294">
        <v>61.256812472061803</v>
      </c>
      <c r="BC2385" s="294">
        <v>9.4</v>
      </c>
      <c r="BD2385" s="294"/>
      <c r="BE2385" s="293" t="s">
        <v>4204</v>
      </c>
      <c r="BF2385" s="291"/>
      <c r="BG2385" s="293" t="s">
        <v>320</v>
      </c>
      <c r="BH2385" s="293" t="s">
        <v>181</v>
      </c>
      <c r="BI2385" s="293" t="s">
        <v>861</v>
      </c>
      <c r="BJ2385" s="293" t="s">
        <v>103</v>
      </c>
      <c r="BK2385" s="292" t="s">
        <v>4</v>
      </c>
      <c r="BL2385" s="294">
        <v>457758.53</v>
      </c>
      <c r="BM2385" s="292" t="s">
        <v>894</v>
      </c>
      <c r="BN2385" s="294"/>
      <c r="BO2385" s="297">
        <v>41963</v>
      </c>
      <c r="BP2385" s="297">
        <v>48264</v>
      </c>
      <c r="BQ2385" s="297" t="s">
        <v>1065</v>
      </c>
      <c r="BR2385" s="297" t="s">
        <v>4741</v>
      </c>
      <c r="BS2385" s="297">
        <v>41963</v>
      </c>
      <c r="BT2385" s="297">
        <v>48264</v>
      </c>
      <c r="BU2385" s="294">
        <v>0</v>
      </c>
      <c r="BV2385" s="294">
        <v>0</v>
      </c>
      <c r="BW2385" s="294">
        <v>0</v>
      </c>
    </row>
    <row r="2386" spans="1:75" s="289" customFormat="1" ht="18.2" customHeight="1" x14ac:dyDescent="0.15">
      <c r="A2386" s="298">
        <v>2384</v>
      </c>
      <c r="B2386" s="299" t="s">
        <v>305</v>
      </c>
      <c r="C2386" s="299" t="s">
        <v>306</v>
      </c>
      <c r="D2386" s="313">
        <v>45172</v>
      </c>
      <c r="E2386" s="300" t="s">
        <v>4168</v>
      </c>
      <c r="F2386" s="309">
        <v>0</v>
      </c>
      <c r="G2386" s="309">
        <v>0</v>
      </c>
      <c r="H2386" s="302">
        <v>329836.48</v>
      </c>
      <c r="I2386" s="302">
        <v>0</v>
      </c>
      <c r="J2386" s="302">
        <v>0</v>
      </c>
      <c r="K2386" s="302">
        <v>329836.48</v>
      </c>
      <c r="L2386" s="302">
        <v>3899.9</v>
      </c>
      <c r="M2386" s="302">
        <v>0</v>
      </c>
      <c r="N2386" s="302">
        <v>0</v>
      </c>
      <c r="O2386" s="302">
        <v>3899.9</v>
      </c>
      <c r="P2386" s="302">
        <v>0</v>
      </c>
      <c r="Q2386" s="302">
        <v>0</v>
      </c>
      <c r="R2386" s="302">
        <v>325936.58</v>
      </c>
      <c r="S2386" s="302">
        <v>0</v>
      </c>
      <c r="T2386" s="302">
        <v>2611.21</v>
      </c>
      <c r="U2386" s="302">
        <v>0</v>
      </c>
      <c r="V2386" s="302">
        <v>0</v>
      </c>
      <c r="W2386" s="302">
        <v>2611.21</v>
      </c>
      <c r="X2386" s="302">
        <v>0</v>
      </c>
      <c r="Y2386" s="302">
        <v>0</v>
      </c>
      <c r="Z2386" s="302">
        <v>0</v>
      </c>
      <c r="AA2386" s="302">
        <v>0</v>
      </c>
      <c r="AB2386" s="302">
        <v>0</v>
      </c>
      <c r="AC2386" s="302">
        <v>0</v>
      </c>
      <c r="AD2386" s="302">
        <v>0</v>
      </c>
      <c r="AE2386" s="302">
        <v>0</v>
      </c>
      <c r="AF2386" s="302">
        <v>0</v>
      </c>
      <c r="AG2386" s="302">
        <v>0</v>
      </c>
      <c r="AH2386" s="302">
        <v>250.84</v>
      </c>
      <c r="AI2386" s="302">
        <v>0</v>
      </c>
      <c r="AJ2386" s="302">
        <v>0</v>
      </c>
      <c r="AK2386" s="302">
        <v>0</v>
      </c>
      <c r="AL2386" s="302">
        <v>0</v>
      </c>
      <c r="AM2386" s="302">
        <v>0</v>
      </c>
      <c r="AN2386" s="302">
        <v>0</v>
      </c>
      <c r="AO2386" s="302">
        <v>0</v>
      </c>
      <c r="AP2386" s="302">
        <v>70.25</v>
      </c>
      <c r="AQ2386" s="302">
        <v>0</v>
      </c>
      <c r="AR2386" s="302">
        <v>32.200000000000003</v>
      </c>
      <c r="AS2386" s="302">
        <v>0</v>
      </c>
      <c r="AT2386" s="295">
        <f t="shared" si="37"/>
        <v>6800</v>
      </c>
      <c r="AU2386" s="302">
        <v>0</v>
      </c>
      <c r="AV2386" s="302">
        <v>0</v>
      </c>
      <c r="AW2386" s="303">
        <v>64</v>
      </c>
      <c r="AX2386" s="303">
        <v>120</v>
      </c>
      <c r="AY2386" s="302">
        <v>503400.36</v>
      </c>
      <c r="AZ2386" s="302">
        <v>471500.01</v>
      </c>
      <c r="BA2386" s="301">
        <v>89.999999000000003</v>
      </c>
      <c r="BB2386" s="301">
        <v>62.214827681686401</v>
      </c>
      <c r="BC2386" s="301">
        <v>9.5</v>
      </c>
      <c r="BD2386" s="301"/>
      <c r="BE2386" s="300" t="s">
        <v>4204</v>
      </c>
      <c r="BF2386" s="298"/>
      <c r="BG2386" s="300" t="s">
        <v>312</v>
      </c>
      <c r="BH2386" s="300" t="s">
        <v>230</v>
      </c>
      <c r="BI2386" s="300" t="s">
        <v>642</v>
      </c>
      <c r="BJ2386" s="300" t="s">
        <v>103</v>
      </c>
      <c r="BK2386" s="299" t="s">
        <v>4</v>
      </c>
      <c r="BL2386" s="301">
        <v>325936.58</v>
      </c>
      <c r="BM2386" s="299" t="s">
        <v>894</v>
      </c>
      <c r="BN2386" s="301"/>
      <c r="BO2386" s="304">
        <v>43494</v>
      </c>
      <c r="BP2386" s="304">
        <v>47147</v>
      </c>
      <c r="BQ2386" s="297" t="s">
        <v>1065</v>
      </c>
      <c r="BR2386" s="297" t="s">
        <v>4741</v>
      </c>
      <c r="BS2386" s="297" t="s">
        <v>4742</v>
      </c>
      <c r="BT2386" s="297" t="s">
        <v>4742</v>
      </c>
      <c r="BU2386" s="301">
        <v>0</v>
      </c>
      <c r="BV2386" s="301">
        <v>0</v>
      </c>
      <c r="BW2386" s="301">
        <v>0</v>
      </c>
    </row>
    <row r="2387" spans="1:75" s="289" customFormat="1" ht="18.2" customHeight="1" x14ac:dyDescent="0.15">
      <c r="A2387" s="291">
        <v>2385</v>
      </c>
      <c r="B2387" s="292" t="s">
        <v>305</v>
      </c>
      <c r="C2387" s="292" t="s">
        <v>306</v>
      </c>
      <c r="D2387" s="312">
        <v>45172</v>
      </c>
      <c r="E2387" s="293" t="s">
        <v>4169</v>
      </c>
      <c r="F2387" s="308">
        <v>0</v>
      </c>
      <c r="G2387" s="308">
        <v>0</v>
      </c>
      <c r="H2387" s="295">
        <v>350918.67</v>
      </c>
      <c r="I2387" s="295">
        <v>0</v>
      </c>
      <c r="J2387" s="295">
        <v>0</v>
      </c>
      <c r="K2387" s="295">
        <v>350918.67</v>
      </c>
      <c r="L2387" s="295">
        <v>2314.6999999999998</v>
      </c>
      <c r="M2387" s="295">
        <v>0</v>
      </c>
      <c r="N2387" s="295">
        <v>0</v>
      </c>
      <c r="O2387" s="295">
        <v>2314.6999999999998</v>
      </c>
      <c r="P2387" s="295">
        <v>0</v>
      </c>
      <c r="Q2387" s="295">
        <v>0</v>
      </c>
      <c r="R2387" s="295">
        <v>348603.97</v>
      </c>
      <c r="S2387" s="295">
        <v>0</v>
      </c>
      <c r="T2387" s="295">
        <v>2778.11</v>
      </c>
      <c r="U2387" s="295">
        <v>0</v>
      </c>
      <c r="V2387" s="295">
        <v>0</v>
      </c>
      <c r="W2387" s="295">
        <v>2778.11</v>
      </c>
      <c r="X2387" s="295">
        <v>0</v>
      </c>
      <c r="Y2387" s="295">
        <v>0</v>
      </c>
      <c r="Z2387" s="295">
        <v>0</v>
      </c>
      <c r="AA2387" s="295">
        <v>0</v>
      </c>
      <c r="AB2387" s="295">
        <v>0</v>
      </c>
      <c r="AC2387" s="295">
        <v>0</v>
      </c>
      <c r="AD2387" s="295">
        <v>0</v>
      </c>
      <c r="AE2387" s="295">
        <v>0</v>
      </c>
      <c r="AF2387" s="295">
        <v>0</v>
      </c>
      <c r="AG2387" s="295">
        <v>0</v>
      </c>
      <c r="AH2387" s="295">
        <v>231.42</v>
      </c>
      <c r="AI2387" s="295">
        <v>0</v>
      </c>
      <c r="AJ2387" s="295">
        <v>0</v>
      </c>
      <c r="AK2387" s="295">
        <v>0</v>
      </c>
      <c r="AL2387" s="295">
        <v>0</v>
      </c>
      <c r="AM2387" s="295">
        <v>0</v>
      </c>
      <c r="AN2387" s="295">
        <v>0</v>
      </c>
      <c r="AO2387" s="295">
        <v>0</v>
      </c>
      <c r="AP2387" s="295">
        <v>0</v>
      </c>
      <c r="AQ2387" s="295">
        <v>0</v>
      </c>
      <c r="AR2387" s="295">
        <v>0</v>
      </c>
      <c r="AS2387" s="295">
        <v>0</v>
      </c>
      <c r="AT2387" s="295">
        <f t="shared" si="37"/>
        <v>5324.23</v>
      </c>
      <c r="AU2387" s="295">
        <v>0</v>
      </c>
      <c r="AV2387" s="295">
        <v>0</v>
      </c>
      <c r="AW2387" s="296">
        <v>99</v>
      </c>
      <c r="AX2387" s="296">
        <v>155</v>
      </c>
      <c r="AY2387" s="295">
        <v>460084</v>
      </c>
      <c r="AZ2387" s="295">
        <v>434999.99</v>
      </c>
      <c r="BA2387" s="294">
        <v>80.816477000000006</v>
      </c>
      <c r="BB2387" s="294">
        <v>64.7653916580865</v>
      </c>
      <c r="BC2387" s="294">
        <v>9.5</v>
      </c>
      <c r="BD2387" s="294"/>
      <c r="BE2387" s="293" t="s">
        <v>4204</v>
      </c>
      <c r="BF2387" s="291"/>
      <c r="BG2387" s="293" t="s">
        <v>397</v>
      </c>
      <c r="BH2387" s="293" t="s">
        <v>215</v>
      </c>
      <c r="BI2387" s="293" t="s">
        <v>398</v>
      </c>
      <c r="BJ2387" s="293" t="s">
        <v>103</v>
      </c>
      <c r="BK2387" s="292" t="s">
        <v>4</v>
      </c>
      <c r="BL2387" s="294">
        <v>348603.97</v>
      </c>
      <c r="BM2387" s="292" t="s">
        <v>894</v>
      </c>
      <c r="BN2387" s="294"/>
      <c r="BO2387" s="297">
        <v>43494</v>
      </c>
      <c r="BP2387" s="297">
        <v>48211</v>
      </c>
      <c r="BQ2387" s="297" t="s">
        <v>1065</v>
      </c>
      <c r="BR2387" s="297" t="s">
        <v>4741</v>
      </c>
      <c r="BS2387" s="297" t="s">
        <v>4742</v>
      </c>
      <c r="BT2387" s="297" t="s">
        <v>4742</v>
      </c>
      <c r="BU2387" s="294">
        <v>0</v>
      </c>
      <c r="BV2387" s="294">
        <v>0</v>
      </c>
      <c r="BW2387" s="294">
        <v>0</v>
      </c>
    </row>
    <row r="2388" spans="1:75" s="289" customFormat="1" ht="18.2" customHeight="1" x14ac:dyDescent="0.15">
      <c r="A2388" s="298">
        <v>2386</v>
      </c>
      <c r="B2388" s="299" t="s">
        <v>305</v>
      </c>
      <c r="C2388" s="299" t="s">
        <v>306</v>
      </c>
      <c r="D2388" s="313">
        <v>45172</v>
      </c>
      <c r="E2388" s="300" t="s">
        <v>4170</v>
      </c>
      <c r="F2388" s="309">
        <v>0</v>
      </c>
      <c r="G2388" s="309">
        <v>0</v>
      </c>
      <c r="H2388" s="302">
        <v>219276.91</v>
      </c>
      <c r="I2388" s="302">
        <v>0</v>
      </c>
      <c r="J2388" s="302">
        <v>0</v>
      </c>
      <c r="K2388" s="302">
        <v>219276.91</v>
      </c>
      <c r="L2388" s="302">
        <v>1398.77</v>
      </c>
      <c r="M2388" s="302">
        <v>0</v>
      </c>
      <c r="N2388" s="302">
        <v>0</v>
      </c>
      <c r="O2388" s="302">
        <v>1398.77</v>
      </c>
      <c r="P2388" s="302">
        <v>0</v>
      </c>
      <c r="Q2388" s="302">
        <v>0</v>
      </c>
      <c r="R2388" s="302">
        <v>217878.14</v>
      </c>
      <c r="S2388" s="302">
        <v>0</v>
      </c>
      <c r="T2388" s="302">
        <v>1754.22</v>
      </c>
      <c r="U2388" s="302">
        <v>0</v>
      </c>
      <c r="V2388" s="302">
        <v>0</v>
      </c>
      <c r="W2388" s="302">
        <v>1754.22</v>
      </c>
      <c r="X2388" s="302">
        <v>0</v>
      </c>
      <c r="Y2388" s="302">
        <v>0</v>
      </c>
      <c r="Z2388" s="302">
        <v>0</v>
      </c>
      <c r="AA2388" s="302">
        <v>0</v>
      </c>
      <c r="AB2388" s="302">
        <v>0</v>
      </c>
      <c r="AC2388" s="302">
        <v>0</v>
      </c>
      <c r="AD2388" s="302">
        <v>0</v>
      </c>
      <c r="AE2388" s="302">
        <v>0</v>
      </c>
      <c r="AF2388" s="302">
        <v>0</v>
      </c>
      <c r="AG2388" s="302">
        <v>0</v>
      </c>
      <c r="AH2388" s="302">
        <v>143.63999999999999</v>
      </c>
      <c r="AI2388" s="302">
        <v>0</v>
      </c>
      <c r="AJ2388" s="302">
        <v>0</v>
      </c>
      <c r="AK2388" s="302">
        <v>0</v>
      </c>
      <c r="AL2388" s="302">
        <v>0</v>
      </c>
      <c r="AM2388" s="302">
        <v>0</v>
      </c>
      <c r="AN2388" s="302">
        <v>0</v>
      </c>
      <c r="AO2388" s="302">
        <v>0</v>
      </c>
      <c r="AP2388" s="302">
        <v>10.11</v>
      </c>
      <c r="AQ2388" s="302">
        <v>0</v>
      </c>
      <c r="AR2388" s="302">
        <v>6.74</v>
      </c>
      <c r="AS2388" s="302">
        <v>0</v>
      </c>
      <c r="AT2388" s="295">
        <f t="shared" si="37"/>
        <v>3300</v>
      </c>
      <c r="AU2388" s="302">
        <v>0</v>
      </c>
      <c r="AV2388" s="302">
        <v>0</v>
      </c>
      <c r="AW2388" s="303">
        <v>101</v>
      </c>
      <c r="AX2388" s="303">
        <v>157</v>
      </c>
      <c r="AY2388" s="302">
        <v>283388.15999999997</v>
      </c>
      <c r="AZ2388" s="302">
        <v>269999.98</v>
      </c>
      <c r="BA2388" s="301">
        <v>87.333344999999994</v>
      </c>
      <c r="BB2388" s="301">
        <v>70.474178437266204</v>
      </c>
      <c r="BC2388" s="301">
        <v>9.6</v>
      </c>
      <c r="BD2388" s="301"/>
      <c r="BE2388" s="300" t="s">
        <v>4204</v>
      </c>
      <c r="BF2388" s="298"/>
      <c r="BG2388" s="300" t="s">
        <v>312</v>
      </c>
      <c r="BH2388" s="300" t="s">
        <v>226</v>
      </c>
      <c r="BI2388" s="300" t="s">
        <v>347</v>
      </c>
      <c r="BJ2388" s="300" t="s">
        <v>103</v>
      </c>
      <c r="BK2388" s="299" t="s">
        <v>4</v>
      </c>
      <c r="BL2388" s="301">
        <v>217878.14</v>
      </c>
      <c r="BM2388" s="299" t="s">
        <v>894</v>
      </c>
      <c r="BN2388" s="301"/>
      <c r="BO2388" s="304">
        <v>43494</v>
      </c>
      <c r="BP2388" s="304">
        <v>48273</v>
      </c>
      <c r="BQ2388" s="297" t="s">
        <v>1067</v>
      </c>
      <c r="BR2388" s="297" t="s">
        <v>4743</v>
      </c>
      <c r="BS2388" s="297" t="s">
        <v>4742</v>
      </c>
      <c r="BT2388" s="297" t="s">
        <v>4742</v>
      </c>
      <c r="BU2388" s="301">
        <v>0</v>
      </c>
      <c r="BV2388" s="301">
        <v>0</v>
      </c>
      <c r="BW2388" s="301">
        <v>0</v>
      </c>
    </row>
    <row r="2389" spans="1:75" s="289" customFormat="1" ht="18.2" customHeight="1" x14ac:dyDescent="0.15">
      <c r="A2389" s="291">
        <v>2387</v>
      </c>
      <c r="B2389" s="292" t="s">
        <v>305</v>
      </c>
      <c r="C2389" s="292" t="s">
        <v>306</v>
      </c>
      <c r="D2389" s="312">
        <v>45172</v>
      </c>
      <c r="E2389" s="293" t="s">
        <v>3418</v>
      </c>
      <c r="F2389" s="308">
        <v>3</v>
      </c>
      <c r="G2389" s="308">
        <v>2</v>
      </c>
      <c r="H2389" s="295">
        <v>253242.39</v>
      </c>
      <c r="I2389" s="295">
        <v>3046.78</v>
      </c>
      <c r="J2389" s="295">
        <v>0</v>
      </c>
      <c r="K2389" s="295">
        <v>256289.17</v>
      </c>
      <c r="L2389" s="295">
        <v>1799.64</v>
      </c>
      <c r="M2389" s="295">
        <v>0</v>
      </c>
      <c r="N2389" s="295">
        <v>0</v>
      </c>
      <c r="O2389" s="295">
        <v>0</v>
      </c>
      <c r="P2389" s="295">
        <v>0</v>
      </c>
      <c r="Q2389" s="295">
        <v>0</v>
      </c>
      <c r="R2389" s="295">
        <v>256289.17</v>
      </c>
      <c r="S2389" s="295">
        <v>2163.48</v>
      </c>
      <c r="T2389" s="295">
        <v>2148.34</v>
      </c>
      <c r="U2389" s="295">
        <v>0</v>
      </c>
      <c r="V2389" s="295">
        <v>0</v>
      </c>
      <c r="W2389" s="295">
        <v>0</v>
      </c>
      <c r="X2389" s="295">
        <v>0</v>
      </c>
      <c r="Y2389" s="295">
        <v>0</v>
      </c>
      <c r="Z2389" s="295">
        <v>4311.82</v>
      </c>
      <c r="AA2389" s="295">
        <v>0</v>
      </c>
      <c r="AB2389" s="295">
        <v>0</v>
      </c>
      <c r="AC2389" s="295">
        <v>0</v>
      </c>
      <c r="AD2389" s="295">
        <v>0</v>
      </c>
      <c r="AE2389" s="295">
        <v>0</v>
      </c>
      <c r="AF2389" s="295">
        <v>0</v>
      </c>
      <c r="AG2389" s="295">
        <v>0</v>
      </c>
      <c r="AH2389" s="295">
        <v>0</v>
      </c>
      <c r="AI2389" s="295">
        <v>0</v>
      </c>
      <c r="AJ2389" s="295">
        <v>0</v>
      </c>
      <c r="AK2389" s="295">
        <v>0</v>
      </c>
      <c r="AL2389" s="295">
        <v>0</v>
      </c>
      <c r="AM2389" s="295">
        <v>0</v>
      </c>
      <c r="AN2389" s="295">
        <v>0</v>
      </c>
      <c r="AO2389" s="295">
        <v>0</v>
      </c>
      <c r="AP2389" s="295">
        <v>0</v>
      </c>
      <c r="AQ2389" s="295">
        <v>0</v>
      </c>
      <c r="AR2389" s="295">
        <v>0</v>
      </c>
      <c r="AS2389" s="295">
        <v>0</v>
      </c>
      <c r="AT2389" s="295">
        <f t="shared" si="37"/>
        <v>0</v>
      </c>
      <c r="AU2389" s="295">
        <v>4846.42</v>
      </c>
      <c r="AV2389" s="295">
        <v>4311.82</v>
      </c>
      <c r="AW2389" s="296">
        <v>92</v>
      </c>
      <c r="AX2389" s="296">
        <v>198</v>
      </c>
      <c r="AY2389" s="295">
        <v>378002.56</v>
      </c>
      <c r="AZ2389" s="295">
        <v>378002.56</v>
      </c>
      <c r="BA2389" s="294">
        <v>89.081451999999999</v>
      </c>
      <c r="BB2389" s="294">
        <v>60.398033800286498</v>
      </c>
      <c r="BC2389" s="294">
        <v>10.18</v>
      </c>
      <c r="BD2389" s="294"/>
      <c r="BE2389" s="293" t="s">
        <v>4204</v>
      </c>
      <c r="BF2389" s="291"/>
      <c r="BG2389" s="293" t="s">
        <v>312</v>
      </c>
      <c r="BH2389" s="293" t="s">
        <v>230</v>
      </c>
      <c r="BI2389" s="293" t="s">
        <v>322</v>
      </c>
      <c r="BJ2389" s="293" t="s">
        <v>177</v>
      </c>
      <c r="BK2389" s="292" t="s">
        <v>4</v>
      </c>
      <c r="BL2389" s="294">
        <v>256289.17</v>
      </c>
      <c r="BM2389" s="292" t="s">
        <v>894</v>
      </c>
      <c r="BN2389" s="294"/>
      <c r="BO2389" s="297">
        <v>41964</v>
      </c>
      <c r="BP2389" s="297">
        <v>47989</v>
      </c>
      <c r="BQ2389" s="297" t="s">
        <v>1068</v>
      </c>
      <c r="BR2389" s="297" t="s">
        <v>4748</v>
      </c>
      <c r="BS2389" s="297">
        <v>41964</v>
      </c>
      <c r="BT2389" s="297">
        <v>47989</v>
      </c>
      <c r="BU2389" s="294">
        <v>375.88</v>
      </c>
      <c r="BV2389" s="294">
        <v>0</v>
      </c>
      <c r="BW2389" s="294">
        <v>0</v>
      </c>
    </row>
    <row r="2390" spans="1:75" s="289" customFormat="1" ht="18.2" customHeight="1" x14ac:dyDescent="0.15">
      <c r="A2390" s="298">
        <v>2388</v>
      </c>
      <c r="B2390" s="299" t="s">
        <v>305</v>
      </c>
      <c r="C2390" s="299" t="s">
        <v>306</v>
      </c>
      <c r="D2390" s="313">
        <v>45172</v>
      </c>
      <c r="E2390" s="300" t="s">
        <v>3419</v>
      </c>
      <c r="F2390" s="309">
        <v>48</v>
      </c>
      <c r="G2390" s="309">
        <v>47</v>
      </c>
      <c r="H2390" s="302">
        <v>451668.63</v>
      </c>
      <c r="I2390" s="302">
        <v>132586.98000000001</v>
      </c>
      <c r="J2390" s="302">
        <v>0</v>
      </c>
      <c r="K2390" s="302">
        <v>584255.61</v>
      </c>
      <c r="L2390" s="302">
        <v>3472.95</v>
      </c>
      <c r="M2390" s="302">
        <v>0</v>
      </c>
      <c r="N2390" s="302">
        <v>0</v>
      </c>
      <c r="O2390" s="302">
        <v>0</v>
      </c>
      <c r="P2390" s="302">
        <v>0</v>
      </c>
      <c r="Q2390" s="302">
        <v>0</v>
      </c>
      <c r="R2390" s="302">
        <v>584255.61</v>
      </c>
      <c r="S2390" s="302">
        <v>212272.37</v>
      </c>
      <c r="T2390" s="302">
        <v>3985.98</v>
      </c>
      <c r="U2390" s="302">
        <v>0</v>
      </c>
      <c r="V2390" s="302">
        <v>0</v>
      </c>
      <c r="W2390" s="302">
        <v>0</v>
      </c>
      <c r="X2390" s="302">
        <v>0</v>
      </c>
      <c r="Y2390" s="302">
        <v>0</v>
      </c>
      <c r="Z2390" s="302">
        <v>216258.35</v>
      </c>
      <c r="AA2390" s="302">
        <v>0</v>
      </c>
      <c r="AB2390" s="302">
        <v>0</v>
      </c>
      <c r="AC2390" s="302">
        <v>0</v>
      </c>
      <c r="AD2390" s="302">
        <v>0</v>
      </c>
      <c r="AE2390" s="302">
        <v>0</v>
      </c>
      <c r="AF2390" s="302">
        <v>0</v>
      </c>
      <c r="AG2390" s="302">
        <v>0</v>
      </c>
      <c r="AH2390" s="302">
        <v>0</v>
      </c>
      <c r="AI2390" s="302">
        <v>0</v>
      </c>
      <c r="AJ2390" s="302">
        <v>0</v>
      </c>
      <c r="AK2390" s="302">
        <v>0</v>
      </c>
      <c r="AL2390" s="302">
        <v>0</v>
      </c>
      <c r="AM2390" s="302">
        <v>0</v>
      </c>
      <c r="AN2390" s="302">
        <v>0</v>
      </c>
      <c r="AO2390" s="302">
        <v>0</v>
      </c>
      <c r="AP2390" s="302">
        <v>0</v>
      </c>
      <c r="AQ2390" s="302">
        <v>0</v>
      </c>
      <c r="AR2390" s="302">
        <v>0</v>
      </c>
      <c r="AS2390" s="302">
        <v>0</v>
      </c>
      <c r="AT2390" s="295">
        <f t="shared" si="37"/>
        <v>0</v>
      </c>
      <c r="AU2390" s="302">
        <v>136059.93</v>
      </c>
      <c r="AV2390" s="302">
        <v>216258.35</v>
      </c>
      <c r="AW2390" s="303">
        <v>86</v>
      </c>
      <c r="AX2390" s="303">
        <v>190</v>
      </c>
      <c r="AY2390" s="302">
        <v>686000.79</v>
      </c>
      <c r="AZ2390" s="302">
        <v>686000.79</v>
      </c>
      <c r="BA2390" s="301">
        <v>89.868701000000001</v>
      </c>
      <c r="BB2390" s="301">
        <v>76.539697166620797</v>
      </c>
      <c r="BC2390" s="301">
        <v>10.59</v>
      </c>
      <c r="BD2390" s="301"/>
      <c r="BE2390" s="300" t="s">
        <v>4204</v>
      </c>
      <c r="BF2390" s="298"/>
      <c r="BG2390" s="300" t="s">
        <v>324</v>
      </c>
      <c r="BH2390" s="300" t="s">
        <v>220</v>
      </c>
      <c r="BI2390" s="300" t="s">
        <v>325</v>
      </c>
      <c r="BJ2390" s="300" t="s">
        <v>4205</v>
      </c>
      <c r="BK2390" s="299" t="s">
        <v>4</v>
      </c>
      <c r="BL2390" s="301">
        <v>584255.61</v>
      </c>
      <c r="BM2390" s="299" t="s">
        <v>894</v>
      </c>
      <c r="BN2390" s="301"/>
      <c r="BO2390" s="304">
        <v>42026</v>
      </c>
      <c r="BP2390" s="304">
        <v>47809</v>
      </c>
      <c r="BQ2390" s="297" t="s">
        <v>1067</v>
      </c>
      <c r="BR2390" s="297" t="s">
        <v>4743</v>
      </c>
      <c r="BS2390" s="297">
        <v>42026</v>
      </c>
      <c r="BT2390" s="297">
        <v>47809</v>
      </c>
      <c r="BU2390" s="301">
        <v>16030.76</v>
      </c>
      <c r="BV2390" s="301">
        <v>0</v>
      </c>
      <c r="BW2390" s="301">
        <v>0</v>
      </c>
    </row>
    <row r="2391" spans="1:75" s="289" customFormat="1" ht="18.2" customHeight="1" x14ac:dyDescent="0.15">
      <c r="A2391" s="291">
        <v>2389</v>
      </c>
      <c r="B2391" s="292" t="s">
        <v>305</v>
      </c>
      <c r="C2391" s="292" t="s">
        <v>306</v>
      </c>
      <c r="D2391" s="312">
        <v>45172</v>
      </c>
      <c r="E2391" s="293" t="s">
        <v>3420</v>
      </c>
      <c r="F2391" s="308">
        <v>89</v>
      </c>
      <c r="G2391" s="308">
        <v>88</v>
      </c>
      <c r="H2391" s="295">
        <v>108458.4</v>
      </c>
      <c r="I2391" s="295">
        <v>208497.75</v>
      </c>
      <c r="J2391" s="295">
        <v>0</v>
      </c>
      <c r="K2391" s="295">
        <v>316956.15000000002</v>
      </c>
      <c r="L2391" s="295">
        <v>3431.6</v>
      </c>
      <c r="M2391" s="295">
        <v>0</v>
      </c>
      <c r="N2391" s="295">
        <v>0</v>
      </c>
      <c r="O2391" s="295">
        <v>0</v>
      </c>
      <c r="P2391" s="295">
        <v>0</v>
      </c>
      <c r="Q2391" s="295">
        <v>0</v>
      </c>
      <c r="R2391" s="295">
        <v>316956.15000000002</v>
      </c>
      <c r="S2391" s="295">
        <v>174023.5</v>
      </c>
      <c r="T2391" s="295">
        <v>957.15</v>
      </c>
      <c r="U2391" s="295">
        <v>0</v>
      </c>
      <c r="V2391" s="295">
        <v>0</v>
      </c>
      <c r="W2391" s="295">
        <v>0</v>
      </c>
      <c r="X2391" s="295">
        <v>0</v>
      </c>
      <c r="Y2391" s="295">
        <v>0</v>
      </c>
      <c r="Z2391" s="295">
        <v>174980.65</v>
      </c>
      <c r="AA2391" s="295">
        <v>0</v>
      </c>
      <c r="AB2391" s="295">
        <v>0</v>
      </c>
      <c r="AC2391" s="295">
        <v>0</v>
      </c>
      <c r="AD2391" s="295">
        <v>0</v>
      </c>
      <c r="AE2391" s="295">
        <v>0</v>
      </c>
      <c r="AF2391" s="295">
        <v>0</v>
      </c>
      <c r="AG2391" s="295">
        <v>0</v>
      </c>
      <c r="AH2391" s="295">
        <v>0</v>
      </c>
      <c r="AI2391" s="295">
        <v>0</v>
      </c>
      <c r="AJ2391" s="295">
        <v>0</v>
      </c>
      <c r="AK2391" s="295">
        <v>0</v>
      </c>
      <c r="AL2391" s="295">
        <v>0</v>
      </c>
      <c r="AM2391" s="295">
        <v>0</v>
      </c>
      <c r="AN2391" s="295">
        <v>0</v>
      </c>
      <c r="AO2391" s="295">
        <v>0</v>
      </c>
      <c r="AP2391" s="295">
        <v>0</v>
      </c>
      <c r="AQ2391" s="295">
        <v>0</v>
      </c>
      <c r="AR2391" s="295">
        <v>0</v>
      </c>
      <c r="AS2391" s="295">
        <v>0</v>
      </c>
      <c r="AT2391" s="295">
        <f t="shared" si="37"/>
        <v>0</v>
      </c>
      <c r="AU2391" s="295">
        <v>211929.35</v>
      </c>
      <c r="AV2391" s="295">
        <v>174980.65</v>
      </c>
      <c r="AW2391" s="296">
        <v>27</v>
      </c>
      <c r="AX2391" s="296">
        <v>131</v>
      </c>
      <c r="AY2391" s="295">
        <v>340000.55</v>
      </c>
      <c r="AZ2391" s="295">
        <v>340000.55</v>
      </c>
      <c r="BA2391" s="294">
        <v>69.999882999999997</v>
      </c>
      <c r="BB2391" s="294">
        <v>65.2554633106636</v>
      </c>
      <c r="BC2391" s="294">
        <v>10.59</v>
      </c>
      <c r="BD2391" s="294"/>
      <c r="BE2391" s="293" t="s">
        <v>4204</v>
      </c>
      <c r="BF2391" s="291"/>
      <c r="BG2391" s="293" t="s">
        <v>312</v>
      </c>
      <c r="BH2391" s="293" t="s">
        <v>199</v>
      </c>
      <c r="BI2391" s="293" t="s">
        <v>357</v>
      </c>
      <c r="BJ2391" s="293" t="s">
        <v>4205</v>
      </c>
      <c r="BK2391" s="292" t="s">
        <v>4</v>
      </c>
      <c r="BL2391" s="294">
        <v>316956.15000000002</v>
      </c>
      <c r="BM2391" s="292" t="s">
        <v>894</v>
      </c>
      <c r="BN2391" s="294"/>
      <c r="BO2391" s="297">
        <v>42027</v>
      </c>
      <c r="BP2391" s="297">
        <v>46014</v>
      </c>
      <c r="BQ2391" s="297" t="s">
        <v>1067</v>
      </c>
      <c r="BR2391" s="297" t="s">
        <v>4743</v>
      </c>
      <c r="BS2391" s="297">
        <v>42027</v>
      </c>
      <c r="BT2391" s="297">
        <v>46014</v>
      </c>
      <c r="BU2391" s="294">
        <v>14876.4</v>
      </c>
      <c r="BV2391" s="294">
        <v>0</v>
      </c>
      <c r="BW2391" s="294">
        <v>0</v>
      </c>
    </row>
    <row r="2392" spans="1:75" s="289" customFormat="1" ht="18.2" customHeight="1" x14ac:dyDescent="0.15">
      <c r="A2392" s="298">
        <v>2390</v>
      </c>
      <c r="B2392" s="299" t="s">
        <v>305</v>
      </c>
      <c r="C2392" s="299" t="s">
        <v>306</v>
      </c>
      <c r="D2392" s="313">
        <v>45172</v>
      </c>
      <c r="E2392" s="300" t="s">
        <v>3421</v>
      </c>
      <c r="F2392" s="309">
        <v>0</v>
      </c>
      <c r="G2392" s="309">
        <v>0</v>
      </c>
      <c r="H2392" s="302">
        <v>143371.76</v>
      </c>
      <c r="I2392" s="302">
        <v>0</v>
      </c>
      <c r="J2392" s="302">
        <v>0</v>
      </c>
      <c r="K2392" s="302">
        <v>143371.76</v>
      </c>
      <c r="L2392" s="302">
        <v>1066.99</v>
      </c>
      <c r="M2392" s="302">
        <v>0</v>
      </c>
      <c r="N2392" s="302">
        <v>0</v>
      </c>
      <c r="O2392" s="302">
        <v>1066.99</v>
      </c>
      <c r="P2392" s="302">
        <v>0</v>
      </c>
      <c r="Q2392" s="302">
        <v>0</v>
      </c>
      <c r="R2392" s="302">
        <v>142304.76999999999</v>
      </c>
      <c r="S2392" s="302">
        <v>0</v>
      </c>
      <c r="T2392" s="302">
        <v>1265.26</v>
      </c>
      <c r="U2392" s="302">
        <v>0</v>
      </c>
      <c r="V2392" s="302">
        <v>0</v>
      </c>
      <c r="W2392" s="302">
        <v>1265.26</v>
      </c>
      <c r="X2392" s="302">
        <v>0</v>
      </c>
      <c r="Y2392" s="302">
        <v>0</v>
      </c>
      <c r="Z2392" s="302">
        <v>0</v>
      </c>
      <c r="AA2392" s="302">
        <v>0</v>
      </c>
      <c r="AB2392" s="302">
        <v>0</v>
      </c>
      <c r="AC2392" s="302">
        <v>0</v>
      </c>
      <c r="AD2392" s="302">
        <v>0</v>
      </c>
      <c r="AE2392" s="302">
        <v>0</v>
      </c>
      <c r="AF2392" s="302">
        <v>0</v>
      </c>
      <c r="AG2392" s="302">
        <v>0</v>
      </c>
      <c r="AH2392" s="302">
        <v>121.07</v>
      </c>
      <c r="AI2392" s="302">
        <v>0</v>
      </c>
      <c r="AJ2392" s="302">
        <v>0</v>
      </c>
      <c r="AK2392" s="302">
        <v>0</v>
      </c>
      <c r="AL2392" s="302">
        <v>0</v>
      </c>
      <c r="AM2392" s="302">
        <v>0</v>
      </c>
      <c r="AN2392" s="302">
        <v>0</v>
      </c>
      <c r="AO2392" s="302">
        <v>0</v>
      </c>
      <c r="AP2392" s="302">
        <v>397.96</v>
      </c>
      <c r="AQ2392" s="302">
        <v>0</v>
      </c>
      <c r="AR2392" s="302">
        <v>351.28</v>
      </c>
      <c r="AS2392" s="302">
        <v>0</v>
      </c>
      <c r="AT2392" s="295">
        <f t="shared" si="37"/>
        <v>2500</v>
      </c>
      <c r="AU2392" s="302">
        <v>0</v>
      </c>
      <c r="AV2392" s="302">
        <v>0</v>
      </c>
      <c r="AW2392" s="303">
        <v>88</v>
      </c>
      <c r="AX2392" s="303">
        <v>194</v>
      </c>
      <c r="AY2392" s="302">
        <v>284998.75</v>
      </c>
      <c r="AZ2392" s="302">
        <v>216217.53</v>
      </c>
      <c r="BA2392" s="301">
        <v>52.061022000000001</v>
      </c>
      <c r="BB2392" s="301">
        <v>34.264251199590298</v>
      </c>
      <c r="BC2392" s="301">
        <v>10.59</v>
      </c>
      <c r="BD2392" s="301"/>
      <c r="BE2392" s="300" t="s">
        <v>4204</v>
      </c>
      <c r="BF2392" s="298"/>
      <c r="BG2392" s="300" t="s">
        <v>315</v>
      </c>
      <c r="BH2392" s="300" t="s">
        <v>192</v>
      </c>
      <c r="BI2392" s="300" t="s">
        <v>367</v>
      </c>
      <c r="BJ2392" s="300" t="s">
        <v>103</v>
      </c>
      <c r="BK2392" s="299" t="s">
        <v>4</v>
      </c>
      <c r="BL2392" s="301">
        <v>142304.76999999999</v>
      </c>
      <c r="BM2392" s="299" t="s">
        <v>894</v>
      </c>
      <c r="BN2392" s="301"/>
      <c r="BO2392" s="304">
        <v>41961</v>
      </c>
      <c r="BP2392" s="304">
        <v>47866</v>
      </c>
      <c r="BQ2392" s="297" t="s">
        <v>1065</v>
      </c>
      <c r="BR2392" s="297" t="s">
        <v>4741</v>
      </c>
      <c r="BS2392" s="297">
        <v>41961</v>
      </c>
      <c r="BT2392" s="297">
        <v>47866</v>
      </c>
      <c r="BU2392" s="301">
        <v>0</v>
      </c>
      <c r="BV2392" s="301">
        <v>0</v>
      </c>
      <c r="BW2392" s="301">
        <v>0</v>
      </c>
    </row>
    <row r="2393" spans="1:75" s="289" customFormat="1" ht="18.2" customHeight="1" x14ac:dyDescent="0.15">
      <c r="A2393" s="291">
        <v>2391</v>
      </c>
      <c r="B2393" s="292" t="s">
        <v>305</v>
      </c>
      <c r="C2393" s="292" t="s">
        <v>306</v>
      </c>
      <c r="D2393" s="312">
        <v>45172</v>
      </c>
      <c r="E2393" s="293" t="s">
        <v>4181</v>
      </c>
      <c r="F2393" s="308">
        <v>34</v>
      </c>
      <c r="G2393" s="308">
        <v>33</v>
      </c>
      <c r="H2393" s="295">
        <v>321549.51</v>
      </c>
      <c r="I2393" s="295">
        <v>48484.11</v>
      </c>
      <c r="J2393" s="295">
        <v>0</v>
      </c>
      <c r="K2393" s="295">
        <v>370033.62</v>
      </c>
      <c r="L2393" s="295">
        <v>1699.53</v>
      </c>
      <c r="M2393" s="295">
        <v>0</v>
      </c>
      <c r="N2393" s="295">
        <v>0</v>
      </c>
      <c r="O2393" s="295">
        <v>0</v>
      </c>
      <c r="P2393" s="295">
        <v>0</v>
      </c>
      <c r="Q2393" s="295">
        <v>0</v>
      </c>
      <c r="R2393" s="295">
        <v>370033.62</v>
      </c>
      <c r="S2393" s="295">
        <v>79681.850000000006</v>
      </c>
      <c r="T2393" s="295">
        <v>2304.44</v>
      </c>
      <c r="U2393" s="295">
        <v>0</v>
      </c>
      <c r="V2393" s="295">
        <v>0</v>
      </c>
      <c r="W2393" s="295">
        <v>0</v>
      </c>
      <c r="X2393" s="295">
        <v>0</v>
      </c>
      <c r="Y2393" s="295">
        <v>0</v>
      </c>
      <c r="Z2393" s="295">
        <v>81986.289999999994</v>
      </c>
      <c r="AA2393" s="295">
        <v>0</v>
      </c>
      <c r="AB2393" s="295">
        <v>0</v>
      </c>
      <c r="AC2393" s="295">
        <v>0</v>
      </c>
      <c r="AD2393" s="295">
        <v>0</v>
      </c>
      <c r="AE2393" s="295">
        <v>0</v>
      </c>
      <c r="AF2393" s="295">
        <v>0</v>
      </c>
      <c r="AG2393" s="295">
        <v>0</v>
      </c>
      <c r="AH2393" s="295">
        <v>0</v>
      </c>
      <c r="AI2393" s="295">
        <v>0</v>
      </c>
      <c r="AJ2393" s="295">
        <v>0</v>
      </c>
      <c r="AK2393" s="295">
        <v>0</v>
      </c>
      <c r="AL2393" s="295">
        <v>0</v>
      </c>
      <c r="AM2393" s="295">
        <v>0</v>
      </c>
      <c r="AN2393" s="295">
        <v>0</v>
      </c>
      <c r="AO2393" s="295">
        <v>0</v>
      </c>
      <c r="AP2393" s="295">
        <v>0</v>
      </c>
      <c r="AQ2393" s="295">
        <v>0</v>
      </c>
      <c r="AR2393" s="295">
        <v>0</v>
      </c>
      <c r="AS2393" s="295">
        <v>0</v>
      </c>
      <c r="AT2393" s="295">
        <f t="shared" si="37"/>
        <v>0</v>
      </c>
      <c r="AU2393" s="295">
        <v>50183.64</v>
      </c>
      <c r="AV2393" s="295">
        <v>81986.289999999994</v>
      </c>
      <c r="AW2393" s="296">
        <v>119</v>
      </c>
      <c r="AX2393" s="296">
        <v>174</v>
      </c>
      <c r="AY2393" s="295">
        <v>401185.12</v>
      </c>
      <c r="AZ2393" s="295">
        <v>383000</v>
      </c>
      <c r="BA2393" s="294">
        <v>89.530029999999996</v>
      </c>
      <c r="BB2393" s="294">
        <v>86.499010703938893</v>
      </c>
      <c r="BC2393" s="294">
        <v>8.6</v>
      </c>
      <c r="BD2393" s="294"/>
      <c r="BE2393" s="293" t="s">
        <v>4204</v>
      </c>
      <c r="BF2393" s="291"/>
      <c r="BG2393" s="293" t="s">
        <v>312</v>
      </c>
      <c r="BH2393" s="293" t="s">
        <v>845</v>
      </c>
      <c r="BI2393" s="293" t="s">
        <v>846</v>
      </c>
      <c r="BJ2393" s="293" t="s">
        <v>4205</v>
      </c>
      <c r="BK2393" s="292" t="s">
        <v>4</v>
      </c>
      <c r="BL2393" s="294">
        <v>370033.62</v>
      </c>
      <c r="BM2393" s="292" t="s">
        <v>894</v>
      </c>
      <c r="BN2393" s="294"/>
      <c r="BO2393" s="297">
        <v>43523</v>
      </c>
      <c r="BP2393" s="297">
        <v>48818</v>
      </c>
      <c r="BQ2393" s="297" t="s">
        <v>1067</v>
      </c>
      <c r="BR2393" s="297" t="s">
        <v>4743</v>
      </c>
      <c r="BS2393" s="297" t="s">
        <v>4742</v>
      </c>
      <c r="BT2393" s="297" t="s">
        <v>4742</v>
      </c>
      <c r="BU2393" s="294">
        <v>6724.08</v>
      </c>
      <c r="BV2393" s="294">
        <v>0</v>
      </c>
      <c r="BW2393" s="294">
        <v>0</v>
      </c>
    </row>
    <row r="2394" spans="1:75" s="289" customFormat="1" ht="18.2" customHeight="1" x14ac:dyDescent="0.15">
      <c r="A2394" s="298">
        <v>2392</v>
      </c>
      <c r="B2394" s="299" t="s">
        <v>305</v>
      </c>
      <c r="C2394" s="299" t="s">
        <v>306</v>
      </c>
      <c r="D2394" s="313">
        <v>45172</v>
      </c>
      <c r="E2394" s="300" t="s">
        <v>4171</v>
      </c>
      <c r="F2394" s="309">
        <v>0</v>
      </c>
      <c r="G2394" s="309">
        <v>0</v>
      </c>
      <c r="H2394" s="302">
        <v>298346.36</v>
      </c>
      <c r="I2394" s="302">
        <v>0</v>
      </c>
      <c r="J2394" s="302">
        <v>0</v>
      </c>
      <c r="K2394" s="302">
        <v>298346.36</v>
      </c>
      <c r="L2394" s="302">
        <v>1807.4</v>
      </c>
      <c r="M2394" s="302">
        <v>0</v>
      </c>
      <c r="N2394" s="302">
        <v>0</v>
      </c>
      <c r="O2394" s="302">
        <v>1807.4</v>
      </c>
      <c r="P2394" s="302">
        <v>0</v>
      </c>
      <c r="Q2394" s="302">
        <v>0</v>
      </c>
      <c r="R2394" s="302">
        <v>296538.96000000002</v>
      </c>
      <c r="S2394" s="302">
        <v>0</v>
      </c>
      <c r="T2394" s="302">
        <v>2361.91</v>
      </c>
      <c r="U2394" s="302">
        <v>0</v>
      </c>
      <c r="V2394" s="302">
        <v>0</v>
      </c>
      <c r="W2394" s="302">
        <v>2361.91</v>
      </c>
      <c r="X2394" s="302">
        <v>0</v>
      </c>
      <c r="Y2394" s="302">
        <v>0</v>
      </c>
      <c r="Z2394" s="302">
        <v>0</v>
      </c>
      <c r="AA2394" s="302">
        <v>0</v>
      </c>
      <c r="AB2394" s="302">
        <v>0</v>
      </c>
      <c r="AC2394" s="302">
        <v>0</v>
      </c>
      <c r="AD2394" s="302">
        <v>0</v>
      </c>
      <c r="AE2394" s="302">
        <v>0</v>
      </c>
      <c r="AF2394" s="302">
        <v>0</v>
      </c>
      <c r="AG2394" s="302">
        <v>0</v>
      </c>
      <c r="AH2394" s="302">
        <v>193.65</v>
      </c>
      <c r="AI2394" s="302">
        <v>0</v>
      </c>
      <c r="AJ2394" s="302">
        <v>0</v>
      </c>
      <c r="AK2394" s="302">
        <v>0</v>
      </c>
      <c r="AL2394" s="302">
        <v>0</v>
      </c>
      <c r="AM2394" s="302">
        <v>0</v>
      </c>
      <c r="AN2394" s="302">
        <v>0</v>
      </c>
      <c r="AO2394" s="302">
        <v>0</v>
      </c>
      <c r="AP2394" s="302">
        <v>5.12</v>
      </c>
      <c r="AQ2394" s="302">
        <v>0</v>
      </c>
      <c r="AR2394" s="302">
        <v>5.08</v>
      </c>
      <c r="AS2394" s="302">
        <v>0</v>
      </c>
      <c r="AT2394" s="295">
        <f t="shared" si="37"/>
        <v>4363</v>
      </c>
      <c r="AU2394" s="302">
        <v>0</v>
      </c>
      <c r="AV2394" s="302">
        <v>0</v>
      </c>
      <c r="AW2394" s="303">
        <v>105</v>
      </c>
      <c r="AX2394" s="303">
        <v>161</v>
      </c>
      <c r="AY2394" s="302">
        <v>381324.84</v>
      </c>
      <c r="AZ2394" s="302">
        <v>364000.01</v>
      </c>
      <c r="BA2394" s="301">
        <v>90.000000999999997</v>
      </c>
      <c r="BB2394" s="301">
        <v>73.320071327852304</v>
      </c>
      <c r="BC2394" s="301">
        <v>9.5</v>
      </c>
      <c r="BD2394" s="301"/>
      <c r="BE2394" s="300" t="s">
        <v>4204</v>
      </c>
      <c r="BF2394" s="298"/>
      <c r="BG2394" s="300" t="s">
        <v>312</v>
      </c>
      <c r="BH2394" s="300" t="s">
        <v>365</v>
      </c>
      <c r="BI2394" s="300" t="s">
        <v>472</v>
      </c>
      <c r="BJ2394" s="300" t="s">
        <v>103</v>
      </c>
      <c r="BK2394" s="299" t="s">
        <v>4</v>
      </c>
      <c r="BL2394" s="301">
        <v>296538.96000000002</v>
      </c>
      <c r="BM2394" s="299" t="s">
        <v>894</v>
      </c>
      <c r="BN2394" s="301"/>
      <c r="BO2394" s="304">
        <v>43494</v>
      </c>
      <c r="BP2394" s="304">
        <v>48394</v>
      </c>
      <c r="BQ2394" s="297" t="s">
        <v>1065</v>
      </c>
      <c r="BR2394" s="297" t="s">
        <v>4741</v>
      </c>
      <c r="BS2394" s="297" t="s">
        <v>4742</v>
      </c>
      <c r="BT2394" s="297" t="s">
        <v>4742</v>
      </c>
      <c r="BU2394" s="301">
        <v>0</v>
      </c>
      <c r="BV2394" s="301">
        <v>0</v>
      </c>
      <c r="BW2394" s="301">
        <v>0</v>
      </c>
    </row>
    <row r="2395" spans="1:75" s="289" customFormat="1" ht="18.2" customHeight="1" x14ac:dyDescent="0.15">
      <c r="A2395" s="291">
        <v>2393</v>
      </c>
      <c r="B2395" s="292" t="s">
        <v>305</v>
      </c>
      <c r="C2395" s="292" t="s">
        <v>306</v>
      </c>
      <c r="D2395" s="312">
        <v>45172</v>
      </c>
      <c r="E2395" s="293" t="s">
        <v>3422</v>
      </c>
      <c r="F2395" s="308">
        <v>6</v>
      </c>
      <c r="G2395" s="308">
        <v>6</v>
      </c>
      <c r="H2395" s="295">
        <v>140087.18</v>
      </c>
      <c r="I2395" s="295">
        <v>5691.28</v>
      </c>
      <c r="J2395" s="295">
        <v>0</v>
      </c>
      <c r="K2395" s="295">
        <v>145778.46</v>
      </c>
      <c r="L2395" s="295">
        <v>978.06</v>
      </c>
      <c r="M2395" s="295">
        <v>0</v>
      </c>
      <c r="N2395" s="295">
        <v>927.84</v>
      </c>
      <c r="O2395" s="295">
        <v>0</v>
      </c>
      <c r="P2395" s="295">
        <v>0</v>
      </c>
      <c r="Q2395" s="295">
        <v>0</v>
      </c>
      <c r="R2395" s="295">
        <v>144850.62</v>
      </c>
      <c r="S2395" s="295">
        <v>7488.69</v>
      </c>
      <c r="T2395" s="295">
        <v>1236.27</v>
      </c>
      <c r="U2395" s="295">
        <v>0</v>
      </c>
      <c r="V2395" s="295">
        <v>1180.48</v>
      </c>
      <c r="W2395" s="295">
        <v>0</v>
      </c>
      <c r="X2395" s="295">
        <v>0</v>
      </c>
      <c r="Y2395" s="295">
        <v>0</v>
      </c>
      <c r="Z2395" s="295">
        <v>7544.48</v>
      </c>
      <c r="AA2395" s="295">
        <v>0</v>
      </c>
      <c r="AB2395" s="295">
        <v>0</v>
      </c>
      <c r="AC2395" s="295">
        <v>0</v>
      </c>
      <c r="AD2395" s="295">
        <v>0</v>
      </c>
      <c r="AE2395" s="295">
        <v>0</v>
      </c>
      <c r="AF2395" s="295">
        <v>0</v>
      </c>
      <c r="AG2395" s="295">
        <v>0</v>
      </c>
      <c r="AH2395" s="295">
        <v>0</v>
      </c>
      <c r="AI2395" s="295">
        <v>0</v>
      </c>
      <c r="AJ2395" s="295">
        <v>0</v>
      </c>
      <c r="AK2395" s="295">
        <v>0</v>
      </c>
      <c r="AL2395" s="295">
        <v>241.68</v>
      </c>
      <c r="AM2395" s="295">
        <v>0</v>
      </c>
      <c r="AN2395" s="295">
        <v>0</v>
      </c>
      <c r="AO2395" s="295">
        <v>0</v>
      </c>
      <c r="AP2395" s="295">
        <v>0</v>
      </c>
      <c r="AQ2395" s="295">
        <v>0</v>
      </c>
      <c r="AR2395" s="295">
        <v>0</v>
      </c>
      <c r="AS2395" s="295">
        <v>0</v>
      </c>
      <c r="AT2395" s="295">
        <f t="shared" si="37"/>
        <v>2350</v>
      </c>
      <c r="AU2395" s="295">
        <v>5741.5</v>
      </c>
      <c r="AV2395" s="295">
        <v>7544.48</v>
      </c>
      <c r="AW2395" s="296">
        <v>92</v>
      </c>
      <c r="AX2395" s="296">
        <v>198</v>
      </c>
      <c r="AY2395" s="295">
        <v>307302.51</v>
      </c>
      <c r="AZ2395" s="295">
        <v>206861.26</v>
      </c>
      <c r="BA2395" s="294">
        <v>46.662748999999998</v>
      </c>
      <c r="BB2395" s="294">
        <v>32.674692804029</v>
      </c>
      <c r="BC2395" s="294">
        <v>10.59</v>
      </c>
      <c r="BD2395" s="294"/>
      <c r="BE2395" s="293" t="s">
        <v>4204</v>
      </c>
      <c r="BF2395" s="291"/>
      <c r="BG2395" s="293" t="s">
        <v>312</v>
      </c>
      <c r="BH2395" s="293" t="s">
        <v>189</v>
      </c>
      <c r="BI2395" s="293" t="s">
        <v>323</v>
      </c>
      <c r="BJ2395" s="293" t="s">
        <v>177</v>
      </c>
      <c r="BK2395" s="292" t="s">
        <v>4</v>
      </c>
      <c r="BL2395" s="294">
        <v>144850.62</v>
      </c>
      <c r="BM2395" s="292" t="s">
        <v>894</v>
      </c>
      <c r="BN2395" s="294"/>
      <c r="BO2395" s="297">
        <v>41964</v>
      </c>
      <c r="BP2395" s="297">
        <v>47989</v>
      </c>
      <c r="BQ2395" s="297" t="s">
        <v>1068</v>
      </c>
      <c r="BR2395" s="297" t="s">
        <v>4748</v>
      </c>
      <c r="BS2395" s="297">
        <v>41964</v>
      </c>
      <c r="BT2395" s="297">
        <v>47989</v>
      </c>
      <c r="BU2395" s="294">
        <v>735.96</v>
      </c>
      <c r="BV2395" s="294">
        <v>0</v>
      </c>
      <c r="BW2395" s="294">
        <v>0</v>
      </c>
    </row>
    <row r="2396" spans="1:75" s="289" customFormat="1" ht="18.2" customHeight="1" x14ac:dyDescent="0.15">
      <c r="A2396" s="298">
        <v>2394</v>
      </c>
      <c r="B2396" s="299" t="s">
        <v>305</v>
      </c>
      <c r="C2396" s="299" t="s">
        <v>306</v>
      </c>
      <c r="D2396" s="313">
        <v>45172</v>
      </c>
      <c r="E2396" s="300" t="s">
        <v>3423</v>
      </c>
      <c r="F2396" s="309">
        <v>0</v>
      </c>
      <c r="G2396" s="309">
        <v>0</v>
      </c>
      <c r="H2396" s="302">
        <v>230684.62</v>
      </c>
      <c r="I2396" s="302">
        <v>0</v>
      </c>
      <c r="J2396" s="302">
        <v>0</v>
      </c>
      <c r="K2396" s="302">
        <v>230684.62</v>
      </c>
      <c r="L2396" s="302">
        <v>1637.69</v>
      </c>
      <c r="M2396" s="302">
        <v>0</v>
      </c>
      <c r="N2396" s="302">
        <v>0</v>
      </c>
      <c r="O2396" s="302">
        <v>1637.69</v>
      </c>
      <c r="P2396" s="302">
        <v>0</v>
      </c>
      <c r="Q2396" s="302">
        <v>0</v>
      </c>
      <c r="R2396" s="302">
        <v>229046.93</v>
      </c>
      <c r="S2396" s="302">
        <v>0</v>
      </c>
      <c r="T2396" s="302">
        <v>1826.25</v>
      </c>
      <c r="U2396" s="302">
        <v>0</v>
      </c>
      <c r="V2396" s="302">
        <v>0</v>
      </c>
      <c r="W2396" s="302">
        <v>1826.25</v>
      </c>
      <c r="X2396" s="302">
        <v>0</v>
      </c>
      <c r="Y2396" s="302">
        <v>0</v>
      </c>
      <c r="Z2396" s="302">
        <v>0</v>
      </c>
      <c r="AA2396" s="302">
        <v>0</v>
      </c>
      <c r="AB2396" s="302">
        <v>0</v>
      </c>
      <c r="AC2396" s="302">
        <v>0</v>
      </c>
      <c r="AD2396" s="302">
        <v>0</v>
      </c>
      <c r="AE2396" s="302">
        <v>0</v>
      </c>
      <c r="AF2396" s="302">
        <v>0</v>
      </c>
      <c r="AG2396" s="302">
        <v>0</v>
      </c>
      <c r="AH2396" s="302">
        <v>171.53</v>
      </c>
      <c r="AI2396" s="302">
        <v>0</v>
      </c>
      <c r="AJ2396" s="302">
        <v>0</v>
      </c>
      <c r="AK2396" s="302">
        <v>0</v>
      </c>
      <c r="AL2396" s="302">
        <v>0</v>
      </c>
      <c r="AM2396" s="302">
        <v>0</v>
      </c>
      <c r="AN2396" s="302">
        <v>0</v>
      </c>
      <c r="AO2396" s="302">
        <v>0</v>
      </c>
      <c r="AP2396" s="302">
        <v>129.28</v>
      </c>
      <c r="AQ2396" s="302">
        <v>0</v>
      </c>
      <c r="AR2396" s="302">
        <v>64.75</v>
      </c>
      <c r="AS2396" s="302">
        <v>0</v>
      </c>
      <c r="AT2396" s="295">
        <f t="shared" si="37"/>
        <v>3700</v>
      </c>
      <c r="AU2396" s="302">
        <v>0</v>
      </c>
      <c r="AV2396" s="302">
        <v>0</v>
      </c>
      <c r="AW2396" s="303">
        <v>94</v>
      </c>
      <c r="AX2396" s="303">
        <v>197</v>
      </c>
      <c r="AY2396" s="302">
        <v>345000.31</v>
      </c>
      <c r="AZ2396" s="302">
        <v>345000.31</v>
      </c>
      <c r="BA2396" s="301">
        <v>84.539925999999994</v>
      </c>
      <c r="BB2396" s="301">
        <v>56.126356850888598</v>
      </c>
      <c r="BC2396" s="301">
        <v>9.5</v>
      </c>
      <c r="BD2396" s="301"/>
      <c r="BE2396" s="300" t="s">
        <v>4204</v>
      </c>
      <c r="BF2396" s="298"/>
      <c r="BG2396" s="300" t="s">
        <v>315</v>
      </c>
      <c r="BH2396" s="300" t="s">
        <v>183</v>
      </c>
      <c r="BI2396" s="300" t="s">
        <v>338</v>
      </c>
      <c r="BJ2396" s="300" t="s">
        <v>103</v>
      </c>
      <c r="BK2396" s="299" t="s">
        <v>4</v>
      </c>
      <c r="BL2396" s="301">
        <v>229046.93</v>
      </c>
      <c r="BM2396" s="299" t="s">
        <v>894</v>
      </c>
      <c r="BN2396" s="301"/>
      <c r="BO2396" s="304">
        <v>42051</v>
      </c>
      <c r="BP2396" s="304">
        <v>48045</v>
      </c>
      <c r="BQ2396" s="297" t="s">
        <v>1065</v>
      </c>
      <c r="BR2396" s="297" t="s">
        <v>4741</v>
      </c>
      <c r="BS2396" s="297">
        <v>42051</v>
      </c>
      <c r="BT2396" s="297">
        <v>48045</v>
      </c>
      <c r="BU2396" s="301">
        <v>0</v>
      </c>
      <c r="BV2396" s="301">
        <v>0</v>
      </c>
      <c r="BW2396" s="301">
        <v>0</v>
      </c>
    </row>
    <row r="2397" spans="1:75" s="289" customFormat="1" ht="18.2" customHeight="1" x14ac:dyDescent="0.15">
      <c r="A2397" s="291">
        <v>2395</v>
      </c>
      <c r="B2397" s="292" t="s">
        <v>305</v>
      </c>
      <c r="C2397" s="292" t="s">
        <v>306</v>
      </c>
      <c r="D2397" s="312">
        <v>45172</v>
      </c>
      <c r="E2397" s="293" t="s">
        <v>3424</v>
      </c>
      <c r="F2397" s="308">
        <v>0</v>
      </c>
      <c r="G2397" s="308">
        <v>0</v>
      </c>
      <c r="H2397" s="295">
        <v>251429.8</v>
      </c>
      <c r="I2397" s="295">
        <v>0</v>
      </c>
      <c r="J2397" s="295">
        <v>0</v>
      </c>
      <c r="K2397" s="295">
        <v>251429.8</v>
      </c>
      <c r="L2397" s="295">
        <v>1811.95</v>
      </c>
      <c r="M2397" s="295">
        <v>0</v>
      </c>
      <c r="N2397" s="295">
        <v>0</v>
      </c>
      <c r="O2397" s="295">
        <v>1811.95</v>
      </c>
      <c r="P2397" s="295">
        <v>0</v>
      </c>
      <c r="Q2397" s="295">
        <v>0</v>
      </c>
      <c r="R2397" s="295">
        <v>249617.85</v>
      </c>
      <c r="S2397" s="295">
        <v>0</v>
      </c>
      <c r="T2397" s="295">
        <v>1990.49</v>
      </c>
      <c r="U2397" s="295">
        <v>0</v>
      </c>
      <c r="V2397" s="295">
        <v>0</v>
      </c>
      <c r="W2397" s="295">
        <v>1990.49</v>
      </c>
      <c r="X2397" s="295">
        <v>0</v>
      </c>
      <c r="Y2397" s="295">
        <v>0</v>
      </c>
      <c r="Z2397" s="295">
        <v>0</v>
      </c>
      <c r="AA2397" s="295">
        <v>0</v>
      </c>
      <c r="AB2397" s="295">
        <v>0</v>
      </c>
      <c r="AC2397" s="295">
        <v>0</v>
      </c>
      <c r="AD2397" s="295">
        <v>0</v>
      </c>
      <c r="AE2397" s="295">
        <v>0</v>
      </c>
      <c r="AF2397" s="295">
        <v>0</v>
      </c>
      <c r="AG2397" s="295">
        <v>0</v>
      </c>
      <c r="AH2397" s="295">
        <v>189.08</v>
      </c>
      <c r="AI2397" s="295">
        <v>0</v>
      </c>
      <c r="AJ2397" s="295">
        <v>0</v>
      </c>
      <c r="AK2397" s="295">
        <v>0</v>
      </c>
      <c r="AL2397" s="295">
        <v>0</v>
      </c>
      <c r="AM2397" s="295">
        <v>0</v>
      </c>
      <c r="AN2397" s="295">
        <v>0</v>
      </c>
      <c r="AO2397" s="295">
        <v>0</v>
      </c>
      <c r="AP2397" s="295">
        <v>33.92</v>
      </c>
      <c r="AQ2397" s="295">
        <v>0</v>
      </c>
      <c r="AR2397" s="295">
        <v>25.44</v>
      </c>
      <c r="AS2397" s="295">
        <v>0</v>
      </c>
      <c r="AT2397" s="295">
        <f t="shared" si="37"/>
        <v>4000</v>
      </c>
      <c r="AU2397" s="295">
        <v>0</v>
      </c>
      <c r="AV2397" s="295">
        <v>0</v>
      </c>
      <c r="AW2397" s="296">
        <v>93</v>
      </c>
      <c r="AX2397" s="296">
        <v>199</v>
      </c>
      <c r="AY2397" s="295">
        <v>380303.81</v>
      </c>
      <c r="AZ2397" s="295">
        <v>380303.81</v>
      </c>
      <c r="BA2397" s="294">
        <v>89.532297999999997</v>
      </c>
      <c r="BB2397" s="294">
        <v>58.765805507757896</v>
      </c>
      <c r="BC2397" s="294">
        <v>9.5</v>
      </c>
      <c r="BD2397" s="294"/>
      <c r="BE2397" s="293" t="s">
        <v>4204</v>
      </c>
      <c r="BF2397" s="291"/>
      <c r="BG2397" s="293" t="s">
        <v>320</v>
      </c>
      <c r="BH2397" s="293" t="s">
        <v>181</v>
      </c>
      <c r="BI2397" s="293" t="s">
        <v>321</v>
      </c>
      <c r="BJ2397" s="293" t="s">
        <v>103</v>
      </c>
      <c r="BK2397" s="292" t="s">
        <v>4</v>
      </c>
      <c r="BL2397" s="294">
        <v>249617.85</v>
      </c>
      <c r="BM2397" s="292" t="s">
        <v>894</v>
      </c>
      <c r="BN2397" s="294"/>
      <c r="BO2397" s="297">
        <v>41963</v>
      </c>
      <c r="BP2397" s="297">
        <v>48019</v>
      </c>
      <c r="BQ2397" s="297" t="s">
        <v>1068</v>
      </c>
      <c r="BR2397" s="297" t="s">
        <v>4748</v>
      </c>
      <c r="BS2397" s="297">
        <v>41963</v>
      </c>
      <c r="BT2397" s="297">
        <v>48019</v>
      </c>
      <c r="BU2397" s="294">
        <v>0</v>
      </c>
      <c r="BV2397" s="294">
        <v>0</v>
      </c>
      <c r="BW2397" s="294">
        <v>0</v>
      </c>
    </row>
    <row r="2398" spans="1:75" s="289" customFormat="1" ht="18.2" customHeight="1" x14ac:dyDescent="0.15">
      <c r="A2398" s="298">
        <v>2396</v>
      </c>
      <c r="B2398" s="299" t="s">
        <v>305</v>
      </c>
      <c r="C2398" s="299" t="s">
        <v>306</v>
      </c>
      <c r="D2398" s="313">
        <v>45172</v>
      </c>
      <c r="E2398" s="300" t="s">
        <v>4172</v>
      </c>
      <c r="F2398" s="309">
        <v>0</v>
      </c>
      <c r="G2398" s="309">
        <v>0</v>
      </c>
      <c r="H2398" s="302">
        <v>189164.36</v>
      </c>
      <c r="I2398" s="302">
        <v>0</v>
      </c>
      <c r="J2398" s="302">
        <v>0</v>
      </c>
      <c r="K2398" s="302">
        <v>189164.36</v>
      </c>
      <c r="L2398" s="302">
        <v>928.75</v>
      </c>
      <c r="M2398" s="302">
        <v>0</v>
      </c>
      <c r="N2398" s="302">
        <v>0</v>
      </c>
      <c r="O2398" s="302">
        <v>928.75</v>
      </c>
      <c r="P2398" s="302">
        <v>0</v>
      </c>
      <c r="Q2398" s="302">
        <v>0</v>
      </c>
      <c r="R2398" s="302">
        <v>188235.61</v>
      </c>
      <c r="S2398" s="302">
        <v>0</v>
      </c>
      <c r="T2398" s="302">
        <v>1560.61</v>
      </c>
      <c r="U2398" s="302">
        <v>0</v>
      </c>
      <c r="V2398" s="302">
        <v>0</v>
      </c>
      <c r="W2398" s="302">
        <v>1560.61</v>
      </c>
      <c r="X2398" s="302">
        <v>0</v>
      </c>
      <c r="Y2398" s="302">
        <v>0</v>
      </c>
      <c r="Z2398" s="302">
        <v>0</v>
      </c>
      <c r="AA2398" s="302">
        <v>0</v>
      </c>
      <c r="AB2398" s="302">
        <v>0</v>
      </c>
      <c r="AC2398" s="302">
        <v>0</v>
      </c>
      <c r="AD2398" s="302">
        <v>0</v>
      </c>
      <c r="AE2398" s="302">
        <v>0</v>
      </c>
      <c r="AF2398" s="302">
        <v>0</v>
      </c>
      <c r="AG2398" s="302">
        <v>0</v>
      </c>
      <c r="AH2398" s="302">
        <v>155.19</v>
      </c>
      <c r="AI2398" s="302">
        <v>0</v>
      </c>
      <c r="AJ2398" s="302">
        <v>0</v>
      </c>
      <c r="AK2398" s="302">
        <v>0</v>
      </c>
      <c r="AL2398" s="302">
        <v>0</v>
      </c>
      <c r="AM2398" s="302">
        <v>0</v>
      </c>
      <c r="AN2398" s="302">
        <v>0</v>
      </c>
      <c r="AO2398" s="302">
        <v>0</v>
      </c>
      <c r="AP2398" s="302">
        <v>177.2</v>
      </c>
      <c r="AQ2398" s="302">
        <v>0</v>
      </c>
      <c r="AR2398" s="302">
        <v>121.75</v>
      </c>
      <c r="AS2398" s="302">
        <v>0</v>
      </c>
      <c r="AT2398" s="295">
        <f t="shared" si="37"/>
        <v>2700</v>
      </c>
      <c r="AU2398" s="302">
        <v>0</v>
      </c>
      <c r="AV2398" s="302">
        <v>0</v>
      </c>
      <c r="AW2398" s="303">
        <v>119</v>
      </c>
      <c r="AX2398" s="303">
        <v>175</v>
      </c>
      <c r="AY2398" s="302">
        <v>399177.64</v>
      </c>
      <c r="AZ2398" s="302">
        <v>222670.4</v>
      </c>
      <c r="BA2398" s="301">
        <v>36.745404999999998</v>
      </c>
      <c r="BB2398" s="301">
        <v>31.0629240566867</v>
      </c>
      <c r="BC2398" s="301">
        <v>9.9</v>
      </c>
      <c r="BD2398" s="301"/>
      <c r="BE2398" s="300" t="s">
        <v>4204</v>
      </c>
      <c r="BF2398" s="298"/>
      <c r="BG2398" s="300" t="s">
        <v>315</v>
      </c>
      <c r="BH2398" s="300" t="s">
        <v>192</v>
      </c>
      <c r="BI2398" s="300" t="s">
        <v>565</v>
      </c>
      <c r="BJ2398" s="300" t="s">
        <v>103</v>
      </c>
      <c r="BK2398" s="299" t="s">
        <v>4</v>
      </c>
      <c r="BL2398" s="301">
        <v>188235.61</v>
      </c>
      <c r="BM2398" s="299" t="s">
        <v>894</v>
      </c>
      <c r="BN2398" s="301"/>
      <c r="BO2398" s="304">
        <v>43494</v>
      </c>
      <c r="BP2398" s="304">
        <v>48820</v>
      </c>
      <c r="BQ2398" s="297" t="s">
        <v>1068</v>
      </c>
      <c r="BR2398" s="297" t="s">
        <v>4748</v>
      </c>
      <c r="BS2398" s="297" t="s">
        <v>4742</v>
      </c>
      <c r="BT2398" s="297" t="s">
        <v>4742</v>
      </c>
      <c r="BU2398" s="301">
        <v>0</v>
      </c>
      <c r="BV2398" s="301">
        <v>0</v>
      </c>
      <c r="BW2398" s="301">
        <v>0</v>
      </c>
    </row>
    <row r="2399" spans="1:75" s="289" customFormat="1" ht="18.2" customHeight="1" x14ac:dyDescent="0.15">
      <c r="A2399" s="291">
        <v>2397</v>
      </c>
      <c r="B2399" s="292" t="s">
        <v>305</v>
      </c>
      <c r="C2399" s="292" t="s">
        <v>306</v>
      </c>
      <c r="D2399" s="312">
        <v>45172</v>
      </c>
      <c r="E2399" s="293" t="s">
        <v>3425</v>
      </c>
      <c r="F2399" s="308">
        <v>1</v>
      </c>
      <c r="G2399" s="308">
        <v>0</v>
      </c>
      <c r="H2399" s="295">
        <v>163931.60999999999</v>
      </c>
      <c r="I2399" s="295">
        <v>0</v>
      </c>
      <c r="J2399" s="295">
        <v>0</v>
      </c>
      <c r="K2399" s="295">
        <v>163931.60999999999</v>
      </c>
      <c r="L2399" s="295">
        <v>2120.87</v>
      </c>
      <c r="M2399" s="295">
        <v>0</v>
      </c>
      <c r="N2399" s="295">
        <v>0</v>
      </c>
      <c r="O2399" s="295">
        <v>2010.38</v>
      </c>
      <c r="P2399" s="295">
        <v>0</v>
      </c>
      <c r="Q2399" s="295">
        <v>0</v>
      </c>
      <c r="R2399" s="295">
        <v>161921.23000000001</v>
      </c>
      <c r="S2399" s="295">
        <v>0</v>
      </c>
      <c r="T2399" s="295">
        <v>1311.45</v>
      </c>
      <c r="U2399" s="295">
        <v>0</v>
      </c>
      <c r="V2399" s="295">
        <v>0</v>
      </c>
      <c r="W2399" s="295">
        <v>1311.45</v>
      </c>
      <c r="X2399" s="295">
        <v>0</v>
      </c>
      <c r="Y2399" s="295">
        <v>0</v>
      </c>
      <c r="Z2399" s="295">
        <v>0</v>
      </c>
      <c r="AA2399" s="295">
        <v>0</v>
      </c>
      <c r="AB2399" s="295">
        <v>0</v>
      </c>
      <c r="AC2399" s="295">
        <v>0</v>
      </c>
      <c r="AD2399" s="295">
        <v>0</v>
      </c>
      <c r="AE2399" s="295">
        <v>0</v>
      </c>
      <c r="AF2399" s="295">
        <v>0</v>
      </c>
      <c r="AG2399" s="295">
        <v>0</v>
      </c>
      <c r="AH2399" s="295">
        <v>178.17</v>
      </c>
      <c r="AI2399" s="295">
        <v>0</v>
      </c>
      <c r="AJ2399" s="295">
        <v>0</v>
      </c>
      <c r="AK2399" s="295">
        <v>0</v>
      </c>
      <c r="AL2399" s="295">
        <v>0</v>
      </c>
      <c r="AM2399" s="295">
        <v>0</v>
      </c>
      <c r="AN2399" s="295">
        <v>0</v>
      </c>
      <c r="AO2399" s="295">
        <v>0</v>
      </c>
      <c r="AP2399" s="295">
        <v>0</v>
      </c>
      <c r="AQ2399" s="295">
        <v>0</v>
      </c>
      <c r="AR2399" s="295">
        <v>0</v>
      </c>
      <c r="AS2399" s="295">
        <v>0</v>
      </c>
      <c r="AT2399" s="295">
        <f t="shared" si="37"/>
        <v>3500</v>
      </c>
      <c r="AU2399" s="295">
        <v>110.49</v>
      </c>
      <c r="AV2399" s="295">
        <v>0</v>
      </c>
      <c r="AW2399" s="296">
        <v>93</v>
      </c>
      <c r="AX2399" s="296">
        <v>199</v>
      </c>
      <c r="AY2399" s="295">
        <v>384499.68</v>
      </c>
      <c r="AZ2399" s="295">
        <v>341167.48</v>
      </c>
      <c r="BA2399" s="294">
        <v>64.640377999999998</v>
      </c>
      <c r="BB2399" s="294">
        <v>30.678919085209799</v>
      </c>
      <c r="BC2399" s="294">
        <v>9.6</v>
      </c>
      <c r="BD2399" s="294"/>
      <c r="BE2399" s="293" t="s">
        <v>4204</v>
      </c>
      <c r="BF2399" s="291"/>
      <c r="BG2399" s="293" t="s">
        <v>397</v>
      </c>
      <c r="BH2399" s="293" t="s">
        <v>215</v>
      </c>
      <c r="BI2399" s="293" t="s">
        <v>398</v>
      </c>
      <c r="BJ2399" s="293" t="s">
        <v>177</v>
      </c>
      <c r="BK2399" s="292" t="s">
        <v>4</v>
      </c>
      <c r="BL2399" s="294">
        <v>161921.23000000001</v>
      </c>
      <c r="BM2399" s="292" t="s">
        <v>894</v>
      </c>
      <c r="BN2399" s="294"/>
      <c r="BO2399" s="297">
        <v>41964</v>
      </c>
      <c r="BP2399" s="297">
        <v>48020</v>
      </c>
      <c r="BQ2399" s="297" t="s">
        <v>1068</v>
      </c>
      <c r="BR2399" s="297" t="s">
        <v>4748</v>
      </c>
      <c r="BS2399" s="297">
        <v>41964</v>
      </c>
      <c r="BT2399" s="297">
        <v>48020</v>
      </c>
      <c r="BU2399" s="294">
        <v>0</v>
      </c>
      <c r="BV2399" s="294">
        <v>0</v>
      </c>
      <c r="BW2399" s="294">
        <v>0</v>
      </c>
    </row>
    <row r="2400" spans="1:75" s="289" customFormat="1" ht="18.2" customHeight="1" x14ac:dyDescent="0.15">
      <c r="A2400" s="298">
        <v>2398</v>
      </c>
      <c r="B2400" s="299" t="s">
        <v>305</v>
      </c>
      <c r="C2400" s="299" t="s">
        <v>306</v>
      </c>
      <c r="D2400" s="313">
        <v>45172</v>
      </c>
      <c r="E2400" s="300" t="s">
        <v>3426</v>
      </c>
      <c r="F2400" s="309">
        <v>0</v>
      </c>
      <c r="G2400" s="309">
        <v>0</v>
      </c>
      <c r="H2400" s="302">
        <v>292371.75</v>
      </c>
      <c r="I2400" s="302">
        <v>0</v>
      </c>
      <c r="J2400" s="302">
        <v>0</v>
      </c>
      <c r="K2400" s="302">
        <v>292371.75</v>
      </c>
      <c r="L2400" s="302">
        <v>2075.62</v>
      </c>
      <c r="M2400" s="302">
        <v>0</v>
      </c>
      <c r="N2400" s="302">
        <v>0</v>
      </c>
      <c r="O2400" s="302">
        <v>2075.62</v>
      </c>
      <c r="P2400" s="302">
        <v>0</v>
      </c>
      <c r="Q2400" s="302">
        <v>0</v>
      </c>
      <c r="R2400" s="302">
        <v>290296.13</v>
      </c>
      <c r="S2400" s="302">
        <v>0</v>
      </c>
      <c r="T2400" s="302">
        <v>2314.61</v>
      </c>
      <c r="U2400" s="302">
        <v>0</v>
      </c>
      <c r="V2400" s="302">
        <v>0</v>
      </c>
      <c r="W2400" s="302">
        <v>2314.61</v>
      </c>
      <c r="X2400" s="302">
        <v>0</v>
      </c>
      <c r="Y2400" s="302">
        <v>0</v>
      </c>
      <c r="Z2400" s="302">
        <v>0</v>
      </c>
      <c r="AA2400" s="302">
        <v>0</v>
      </c>
      <c r="AB2400" s="302">
        <v>0</v>
      </c>
      <c r="AC2400" s="302">
        <v>0</v>
      </c>
      <c r="AD2400" s="302">
        <v>0</v>
      </c>
      <c r="AE2400" s="302">
        <v>0</v>
      </c>
      <c r="AF2400" s="302">
        <v>0</v>
      </c>
      <c r="AG2400" s="302">
        <v>0</v>
      </c>
      <c r="AH2400" s="302">
        <v>218.77</v>
      </c>
      <c r="AI2400" s="302">
        <v>0</v>
      </c>
      <c r="AJ2400" s="302">
        <v>0</v>
      </c>
      <c r="AK2400" s="302">
        <v>0</v>
      </c>
      <c r="AL2400" s="302">
        <v>0</v>
      </c>
      <c r="AM2400" s="302">
        <v>0</v>
      </c>
      <c r="AN2400" s="302">
        <v>0</v>
      </c>
      <c r="AO2400" s="302">
        <v>0</v>
      </c>
      <c r="AP2400" s="302">
        <v>0</v>
      </c>
      <c r="AQ2400" s="302">
        <v>0</v>
      </c>
      <c r="AR2400" s="302">
        <v>0</v>
      </c>
      <c r="AS2400" s="302">
        <v>0</v>
      </c>
      <c r="AT2400" s="295">
        <f t="shared" si="37"/>
        <v>4609</v>
      </c>
      <c r="AU2400" s="302">
        <v>0</v>
      </c>
      <c r="AV2400" s="302">
        <v>0</v>
      </c>
      <c r="AW2400" s="303">
        <v>94</v>
      </c>
      <c r="AX2400" s="303">
        <v>200</v>
      </c>
      <c r="AY2400" s="302">
        <v>439998.88</v>
      </c>
      <c r="AZ2400" s="302">
        <v>439998.88</v>
      </c>
      <c r="BA2400" s="301">
        <v>65.909255999999999</v>
      </c>
      <c r="BB2400" s="301">
        <v>43.484660569997999</v>
      </c>
      <c r="BC2400" s="301">
        <v>9.5</v>
      </c>
      <c r="BD2400" s="301"/>
      <c r="BE2400" s="300" t="s">
        <v>4204</v>
      </c>
      <c r="BF2400" s="298"/>
      <c r="BG2400" s="300" t="s">
        <v>351</v>
      </c>
      <c r="BH2400" s="300" t="s">
        <v>444</v>
      </c>
      <c r="BI2400" s="300" t="s">
        <v>895</v>
      </c>
      <c r="BJ2400" s="300" t="s">
        <v>103</v>
      </c>
      <c r="BK2400" s="299" t="s">
        <v>4</v>
      </c>
      <c r="BL2400" s="301">
        <v>290296.13</v>
      </c>
      <c r="BM2400" s="299" t="s">
        <v>894</v>
      </c>
      <c r="BN2400" s="301"/>
      <c r="BO2400" s="304">
        <v>41964</v>
      </c>
      <c r="BP2400" s="304">
        <v>48050</v>
      </c>
      <c r="BQ2400" s="297" t="s">
        <v>1068</v>
      </c>
      <c r="BR2400" s="297" t="s">
        <v>4748</v>
      </c>
      <c r="BS2400" s="297">
        <v>41964</v>
      </c>
      <c r="BT2400" s="297">
        <v>48050</v>
      </c>
      <c r="BU2400" s="301">
        <v>0</v>
      </c>
      <c r="BV2400" s="301">
        <v>0</v>
      </c>
      <c r="BW2400" s="301">
        <v>0</v>
      </c>
    </row>
    <row r="2401" spans="1:75" s="289" customFormat="1" ht="18.2" customHeight="1" x14ac:dyDescent="0.15">
      <c r="A2401" s="291">
        <v>2399</v>
      </c>
      <c r="B2401" s="292" t="s">
        <v>305</v>
      </c>
      <c r="C2401" s="292" t="s">
        <v>306</v>
      </c>
      <c r="D2401" s="312">
        <v>45172</v>
      </c>
      <c r="E2401" s="293" t="s">
        <v>3427</v>
      </c>
      <c r="F2401" s="308">
        <v>4</v>
      </c>
      <c r="G2401" s="308">
        <v>4</v>
      </c>
      <c r="H2401" s="295">
        <v>380032.63</v>
      </c>
      <c r="I2401" s="295">
        <v>10271.780000000001</v>
      </c>
      <c r="J2401" s="295">
        <v>0</v>
      </c>
      <c r="K2401" s="295">
        <v>390304.41</v>
      </c>
      <c r="L2401" s="295">
        <v>2618.9699999999998</v>
      </c>
      <c r="M2401" s="295">
        <v>0</v>
      </c>
      <c r="N2401" s="295">
        <v>2537.65</v>
      </c>
      <c r="O2401" s="295">
        <v>0</v>
      </c>
      <c r="P2401" s="295">
        <v>0</v>
      </c>
      <c r="Q2401" s="295">
        <v>0</v>
      </c>
      <c r="R2401" s="295">
        <v>387766.76</v>
      </c>
      <c r="S2401" s="295">
        <v>12155.93</v>
      </c>
      <c r="T2401" s="295">
        <v>3008.59</v>
      </c>
      <c r="U2401" s="295">
        <v>0</v>
      </c>
      <c r="V2401" s="295">
        <v>3007.38</v>
      </c>
      <c r="W2401" s="295">
        <v>0</v>
      </c>
      <c r="X2401" s="295">
        <v>0</v>
      </c>
      <c r="Y2401" s="295">
        <v>0</v>
      </c>
      <c r="Z2401" s="295">
        <v>12157.14</v>
      </c>
      <c r="AA2401" s="295">
        <v>0</v>
      </c>
      <c r="AB2401" s="295">
        <v>0</v>
      </c>
      <c r="AC2401" s="295">
        <v>0</v>
      </c>
      <c r="AD2401" s="295">
        <v>0</v>
      </c>
      <c r="AE2401" s="295">
        <v>0</v>
      </c>
      <c r="AF2401" s="295">
        <v>0</v>
      </c>
      <c r="AG2401" s="295">
        <v>0</v>
      </c>
      <c r="AH2401" s="295">
        <v>0</v>
      </c>
      <c r="AI2401" s="295">
        <v>0</v>
      </c>
      <c r="AJ2401" s="295">
        <v>0</v>
      </c>
      <c r="AK2401" s="295">
        <v>0</v>
      </c>
      <c r="AL2401" s="295">
        <v>350</v>
      </c>
      <c r="AM2401" s="295">
        <v>0</v>
      </c>
      <c r="AN2401" s="295">
        <v>0</v>
      </c>
      <c r="AO2401" s="295">
        <v>104.97</v>
      </c>
      <c r="AP2401" s="295">
        <v>0</v>
      </c>
      <c r="AQ2401" s="295">
        <v>0</v>
      </c>
      <c r="AR2401" s="295">
        <v>0</v>
      </c>
      <c r="AS2401" s="295">
        <v>0</v>
      </c>
      <c r="AT2401" s="295">
        <f t="shared" si="37"/>
        <v>6000</v>
      </c>
      <c r="AU2401" s="295">
        <v>10353.1</v>
      </c>
      <c r="AV2401" s="295">
        <v>12157.14</v>
      </c>
      <c r="AW2401" s="296">
        <v>96</v>
      </c>
      <c r="AX2401" s="296">
        <v>202</v>
      </c>
      <c r="AY2401" s="295">
        <v>566304.99</v>
      </c>
      <c r="AZ2401" s="295">
        <v>566304.99</v>
      </c>
      <c r="BA2401" s="294">
        <v>82.111232999999999</v>
      </c>
      <c r="BB2401" s="294">
        <v>56.224132476768503</v>
      </c>
      <c r="BC2401" s="294">
        <v>9.5</v>
      </c>
      <c r="BD2401" s="294"/>
      <c r="BE2401" s="293" t="s">
        <v>4204</v>
      </c>
      <c r="BF2401" s="291"/>
      <c r="BG2401" s="293" t="s">
        <v>376</v>
      </c>
      <c r="BH2401" s="293" t="s">
        <v>195</v>
      </c>
      <c r="BI2401" s="293" t="s">
        <v>533</v>
      </c>
      <c r="BJ2401" s="293" t="s">
        <v>177</v>
      </c>
      <c r="BK2401" s="292" t="s">
        <v>4</v>
      </c>
      <c r="BL2401" s="294">
        <v>387766.76</v>
      </c>
      <c r="BM2401" s="292" t="s">
        <v>894</v>
      </c>
      <c r="BN2401" s="294"/>
      <c r="BO2401" s="297">
        <v>41964</v>
      </c>
      <c r="BP2401" s="297">
        <v>48112</v>
      </c>
      <c r="BQ2401" s="297" t="s">
        <v>1065</v>
      </c>
      <c r="BR2401" s="297" t="s">
        <v>4741</v>
      </c>
      <c r="BS2401" s="297">
        <v>41964</v>
      </c>
      <c r="BT2401" s="297">
        <v>48112</v>
      </c>
      <c r="BU2401" s="294">
        <v>1021.27</v>
      </c>
      <c r="BV2401" s="294">
        <v>0</v>
      </c>
      <c r="BW2401" s="294">
        <v>0</v>
      </c>
    </row>
    <row r="2402" spans="1:75" s="289" customFormat="1" ht="18.2" customHeight="1" x14ac:dyDescent="0.15">
      <c r="A2402" s="298">
        <v>2400</v>
      </c>
      <c r="B2402" s="299" t="s">
        <v>305</v>
      </c>
      <c r="C2402" s="299" t="s">
        <v>306</v>
      </c>
      <c r="D2402" s="313">
        <v>45172</v>
      </c>
      <c r="E2402" s="300" t="s">
        <v>4173</v>
      </c>
      <c r="F2402" s="309">
        <v>41</v>
      </c>
      <c r="G2402" s="309">
        <v>40</v>
      </c>
      <c r="H2402" s="302">
        <v>201398.97</v>
      </c>
      <c r="I2402" s="302">
        <v>48565.04</v>
      </c>
      <c r="J2402" s="302">
        <v>0</v>
      </c>
      <c r="K2402" s="302">
        <v>249964.01</v>
      </c>
      <c r="L2402" s="302">
        <v>1423.54</v>
      </c>
      <c r="M2402" s="302">
        <v>0</v>
      </c>
      <c r="N2402" s="302">
        <v>0</v>
      </c>
      <c r="O2402" s="302">
        <v>0</v>
      </c>
      <c r="P2402" s="302">
        <v>0</v>
      </c>
      <c r="Q2402" s="302">
        <v>0</v>
      </c>
      <c r="R2402" s="302">
        <v>249964.01</v>
      </c>
      <c r="S2402" s="302">
        <v>72824.160000000003</v>
      </c>
      <c r="T2402" s="302">
        <v>1611.19</v>
      </c>
      <c r="U2402" s="302">
        <v>0</v>
      </c>
      <c r="V2402" s="302">
        <v>0</v>
      </c>
      <c r="W2402" s="302">
        <v>0</v>
      </c>
      <c r="X2402" s="302">
        <v>0</v>
      </c>
      <c r="Y2402" s="302">
        <v>0</v>
      </c>
      <c r="Z2402" s="302">
        <v>74435.350000000006</v>
      </c>
      <c r="AA2402" s="302">
        <v>0</v>
      </c>
      <c r="AB2402" s="302">
        <v>0</v>
      </c>
      <c r="AC2402" s="302">
        <v>0</v>
      </c>
      <c r="AD2402" s="302">
        <v>0</v>
      </c>
      <c r="AE2402" s="302">
        <v>0</v>
      </c>
      <c r="AF2402" s="302">
        <v>0</v>
      </c>
      <c r="AG2402" s="302">
        <v>0</v>
      </c>
      <c r="AH2402" s="302">
        <v>0</v>
      </c>
      <c r="AI2402" s="302">
        <v>0</v>
      </c>
      <c r="AJ2402" s="302">
        <v>0</v>
      </c>
      <c r="AK2402" s="302">
        <v>0</v>
      </c>
      <c r="AL2402" s="302">
        <v>0</v>
      </c>
      <c r="AM2402" s="302">
        <v>0</v>
      </c>
      <c r="AN2402" s="302">
        <v>0</v>
      </c>
      <c r="AO2402" s="302">
        <v>0</v>
      </c>
      <c r="AP2402" s="302">
        <v>0</v>
      </c>
      <c r="AQ2402" s="302">
        <v>0</v>
      </c>
      <c r="AR2402" s="302">
        <v>0</v>
      </c>
      <c r="AS2402" s="302">
        <v>0</v>
      </c>
      <c r="AT2402" s="295">
        <f t="shared" si="37"/>
        <v>0</v>
      </c>
      <c r="AU2402" s="302">
        <v>49988.58</v>
      </c>
      <c r="AV2402" s="302">
        <v>74435.350000000006</v>
      </c>
      <c r="AW2402" s="303">
        <v>94</v>
      </c>
      <c r="AX2402" s="303">
        <v>150</v>
      </c>
      <c r="AY2402" s="302">
        <v>275238</v>
      </c>
      <c r="AZ2402" s="302">
        <v>253020.03</v>
      </c>
      <c r="BA2402" s="301">
        <v>90.000698</v>
      </c>
      <c r="BB2402" s="301">
        <v>88.913653890875693</v>
      </c>
      <c r="BC2402" s="301">
        <v>9.6</v>
      </c>
      <c r="BD2402" s="301"/>
      <c r="BE2402" s="300" t="s">
        <v>4204</v>
      </c>
      <c r="BF2402" s="298"/>
      <c r="BG2402" s="300" t="s">
        <v>320</v>
      </c>
      <c r="BH2402" s="300" t="s">
        <v>197</v>
      </c>
      <c r="BI2402" s="300" t="s">
        <v>373</v>
      </c>
      <c r="BJ2402" s="300" t="s">
        <v>4205</v>
      </c>
      <c r="BK2402" s="299" t="s">
        <v>4</v>
      </c>
      <c r="BL2402" s="301">
        <v>249964.01</v>
      </c>
      <c r="BM2402" s="299" t="s">
        <v>894</v>
      </c>
      <c r="BN2402" s="301"/>
      <c r="BO2402" s="304">
        <v>43494</v>
      </c>
      <c r="BP2402" s="304">
        <v>48058</v>
      </c>
      <c r="BQ2402" s="297" t="s">
        <v>1067</v>
      </c>
      <c r="BR2402" s="297" t="s">
        <v>4743</v>
      </c>
      <c r="BS2402" s="297" t="s">
        <v>4742</v>
      </c>
      <c r="BT2402" s="297" t="s">
        <v>4742</v>
      </c>
      <c r="BU2402" s="301">
        <v>5518.99</v>
      </c>
      <c r="BV2402" s="301">
        <v>0</v>
      </c>
      <c r="BW2402" s="301">
        <v>0</v>
      </c>
    </row>
    <row r="2403" spans="1:75" s="289" customFormat="1" ht="18.2" customHeight="1" x14ac:dyDescent="0.15">
      <c r="A2403" s="291">
        <v>2401</v>
      </c>
      <c r="B2403" s="292" t="s">
        <v>305</v>
      </c>
      <c r="C2403" s="292" t="s">
        <v>306</v>
      </c>
      <c r="D2403" s="312">
        <v>45172</v>
      </c>
      <c r="E2403" s="293" t="s">
        <v>3428</v>
      </c>
      <c r="F2403" s="308">
        <v>64</v>
      </c>
      <c r="G2403" s="308">
        <v>63</v>
      </c>
      <c r="H2403" s="295">
        <v>237263.12</v>
      </c>
      <c r="I2403" s="295">
        <v>54841.73</v>
      </c>
      <c r="J2403" s="295">
        <v>0</v>
      </c>
      <c r="K2403" s="295">
        <v>292104.84999999998</v>
      </c>
      <c r="L2403" s="295">
        <v>1111.6300000000001</v>
      </c>
      <c r="M2403" s="295">
        <v>0</v>
      </c>
      <c r="N2403" s="295">
        <v>0</v>
      </c>
      <c r="O2403" s="295">
        <v>0</v>
      </c>
      <c r="P2403" s="295">
        <v>0</v>
      </c>
      <c r="Q2403" s="295">
        <v>0</v>
      </c>
      <c r="R2403" s="295">
        <v>292104.84999999998</v>
      </c>
      <c r="S2403" s="295">
        <v>133120.32999999999</v>
      </c>
      <c r="T2403" s="295">
        <v>1898.1</v>
      </c>
      <c r="U2403" s="295">
        <v>0</v>
      </c>
      <c r="V2403" s="295">
        <v>0</v>
      </c>
      <c r="W2403" s="295">
        <v>0</v>
      </c>
      <c r="X2403" s="295">
        <v>0</v>
      </c>
      <c r="Y2403" s="295">
        <v>0</v>
      </c>
      <c r="Z2403" s="295">
        <v>135018.43</v>
      </c>
      <c r="AA2403" s="295">
        <v>0</v>
      </c>
      <c r="AB2403" s="295">
        <v>0</v>
      </c>
      <c r="AC2403" s="295">
        <v>0</v>
      </c>
      <c r="AD2403" s="295">
        <v>0</v>
      </c>
      <c r="AE2403" s="295">
        <v>0</v>
      </c>
      <c r="AF2403" s="295">
        <v>0</v>
      </c>
      <c r="AG2403" s="295">
        <v>0</v>
      </c>
      <c r="AH2403" s="295">
        <v>0</v>
      </c>
      <c r="AI2403" s="295">
        <v>0</v>
      </c>
      <c r="AJ2403" s="295">
        <v>0</v>
      </c>
      <c r="AK2403" s="295">
        <v>0</v>
      </c>
      <c r="AL2403" s="295">
        <v>0</v>
      </c>
      <c r="AM2403" s="295">
        <v>0</v>
      </c>
      <c r="AN2403" s="295">
        <v>0</v>
      </c>
      <c r="AO2403" s="295">
        <v>0</v>
      </c>
      <c r="AP2403" s="295">
        <v>0</v>
      </c>
      <c r="AQ2403" s="295">
        <v>0</v>
      </c>
      <c r="AR2403" s="295">
        <v>0</v>
      </c>
      <c r="AS2403" s="295">
        <v>0</v>
      </c>
      <c r="AT2403" s="295">
        <f t="shared" si="37"/>
        <v>0</v>
      </c>
      <c r="AU2403" s="295">
        <v>55953.36</v>
      </c>
      <c r="AV2403" s="295">
        <v>135018.43</v>
      </c>
      <c r="AW2403" s="296">
        <v>124</v>
      </c>
      <c r="AX2403" s="296">
        <v>230</v>
      </c>
      <c r="AY2403" s="295">
        <v>410000.01</v>
      </c>
      <c r="AZ2403" s="295">
        <v>316027.93</v>
      </c>
      <c r="BA2403" s="294">
        <v>38.536583999999998</v>
      </c>
      <c r="BB2403" s="294">
        <v>35.6193931619664</v>
      </c>
      <c r="BC2403" s="294">
        <v>9.6</v>
      </c>
      <c r="BD2403" s="294"/>
      <c r="BE2403" s="293" t="s">
        <v>4204</v>
      </c>
      <c r="BF2403" s="291"/>
      <c r="BG2403" s="293" t="s">
        <v>320</v>
      </c>
      <c r="BH2403" s="293" t="s">
        <v>181</v>
      </c>
      <c r="BI2403" s="293" t="s">
        <v>321</v>
      </c>
      <c r="BJ2403" s="293" t="s">
        <v>4205</v>
      </c>
      <c r="BK2403" s="292" t="s">
        <v>4</v>
      </c>
      <c r="BL2403" s="294">
        <v>292104.84999999998</v>
      </c>
      <c r="BM2403" s="292" t="s">
        <v>894</v>
      </c>
      <c r="BN2403" s="294"/>
      <c r="BO2403" s="297">
        <v>41963</v>
      </c>
      <c r="BP2403" s="297">
        <v>48964</v>
      </c>
      <c r="BQ2403" s="297" t="s">
        <v>1067</v>
      </c>
      <c r="BR2403" s="297" t="s">
        <v>4743</v>
      </c>
      <c r="BS2403" s="297">
        <v>41963</v>
      </c>
      <c r="BT2403" s="297">
        <v>48964</v>
      </c>
      <c r="BU2403" s="294">
        <v>11066.58</v>
      </c>
      <c r="BV2403" s="294">
        <v>0</v>
      </c>
      <c r="BW2403" s="294">
        <v>0</v>
      </c>
    </row>
    <row r="2404" spans="1:75" s="289" customFormat="1" ht="18.2" customHeight="1" x14ac:dyDescent="0.15">
      <c r="A2404" s="298">
        <v>2402</v>
      </c>
      <c r="B2404" s="299" t="s">
        <v>305</v>
      </c>
      <c r="C2404" s="299" t="s">
        <v>306</v>
      </c>
      <c r="D2404" s="313">
        <v>45172</v>
      </c>
      <c r="E2404" s="300" t="s">
        <v>3429</v>
      </c>
      <c r="F2404" s="309">
        <v>15</v>
      </c>
      <c r="G2404" s="309">
        <v>14</v>
      </c>
      <c r="H2404" s="302">
        <v>145843.51999999999</v>
      </c>
      <c r="I2404" s="302">
        <v>38825.39</v>
      </c>
      <c r="J2404" s="302">
        <v>0</v>
      </c>
      <c r="K2404" s="302">
        <v>184668.91</v>
      </c>
      <c r="L2404" s="302">
        <v>2940.72</v>
      </c>
      <c r="M2404" s="302">
        <v>0</v>
      </c>
      <c r="N2404" s="302">
        <v>0</v>
      </c>
      <c r="O2404" s="302">
        <v>0</v>
      </c>
      <c r="P2404" s="302">
        <v>0</v>
      </c>
      <c r="Q2404" s="302">
        <v>0</v>
      </c>
      <c r="R2404" s="302">
        <v>184668.91</v>
      </c>
      <c r="S2404" s="302">
        <v>18508.95</v>
      </c>
      <c r="T2404" s="302">
        <v>1154.5899999999999</v>
      </c>
      <c r="U2404" s="302">
        <v>0</v>
      </c>
      <c r="V2404" s="302">
        <v>0</v>
      </c>
      <c r="W2404" s="302">
        <v>0</v>
      </c>
      <c r="X2404" s="302">
        <v>0</v>
      </c>
      <c r="Y2404" s="302">
        <v>0</v>
      </c>
      <c r="Z2404" s="302">
        <v>19663.54</v>
      </c>
      <c r="AA2404" s="302">
        <v>0</v>
      </c>
      <c r="AB2404" s="302">
        <v>0</v>
      </c>
      <c r="AC2404" s="302">
        <v>0</v>
      </c>
      <c r="AD2404" s="302">
        <v>0</v>
      </c>
      <c r="AE2404" s="302">
        <v>0</v>
      </c>
      <c r="AF2404" s="302">
        <v>0</v>
      </c>
      <c r="AG2404" s="302">
        <v>0</v>
      </c>
      <c r="AH2404" s="302">
        <v>0</v>
      </c>
      <c r="AI2404" s="302">
        <v>0</v>
      </c>
      <c r="AJ2404" s="302">
        <v>0</v>
      </c>
      <c r="AK2404" s="302">
        <v>0</v>
      </c>
      <c r="AL2404" s="302">
        <v>0</v>
      </c>
      <c r="AM2404" s="302">
        <v>0</v>
      </c>
      <c r="AN2404" s="302">
        <v>0</v>
      </c>
      <c r="AO2404" s="302">
        <v>0</v>
      </c>
      <c r="AP2404" s="302">
        <v>0</v>
      </c>
      <c r="AQ2404" s="302">
        <v>0</v>
      </c>
      <c r="AR2404" s="302">
        <v>0</v>
      </c>
      <c r="AS2404" s="302">
        <v>0</v>
      </c>
      <c r="AT2404" s="295">
        <f t="shared" si="37"/>
        <v>0</v>
      </c>
      <c r="AU2404" s="302">
        <v>41766.11</v>
      </c>
      <c r="AV2404" s="302">
        <v>19663.54</v>
      </c>
      <c r="AW2404" s="303">
        <v>41</v>
      </c>
      <c r="AX2404" s="303">
        <v>147</v>
      </c>
      <c r="AY2404" s="302">
        <v>355000.01</v>
      </c>
      <c r="AZ2404" s="302">
        <v>355000.01</v>
      </c>
      <c r="BA2404" s="301">
        <v>89.492957000000004</v>
      </c>
      <c r="BB2404" s="301">
        <v>46.5537080459994</v>
      </c>
      <c r="BC2404" s="301">
        <v>9.5</v>
      </c>
      <c r="BD2404" s="301"/>
      <c r="BE2404" s="300" t="s">
        <v>4204</v>
      </c>
      <c r="BF2404" s="298"/>
      <c r="BG2404" s="300" t="s">
        <v>312</v>
      </c>
      <c r="BH2404" s="300" t="s">
        <v>365</v>
      </c>
      <c r="BI2404" s="300" t="s">
        <v>896</v>
      </c>
      <c r="BJ2404" s="300" t="s">
        <v>4205</v>
      </c>
      <c r="BK2404" s="299" t="s">
        <v>4</v>
      </c>
      <c r="BL2404" s="301">
        <v>184668.91</v>
      </c>
      <c r="BM2404" s="299" t="s">
        <v>894</v>
      </c>
      <c r="BN2404" s="301"/>
      <c r="BO2404" s="304">
        <v>41964</v>
      </c>
      <c r="BP2404" s="304">
        <v>46439</v>
      </c>
      <c r="BQ2404" s="297" t="s">
        <v>1067</v>
      </c>
      <c r="BR2404" s="297" t="s">
        <v>4743</v>
      </c>
      <c r="BS2404" s="297">
        <v>41964</v>
      </c>
      <c r="BT2404" s="297">
        <v>46439</v>
      </c>
      <c r="BU2404" s="301">
        <v>2492.7399999999998</v>
      </c>
      <c r="BV2404" s="301">
        <v>0</v>
      </c>
      <c r="BW2404" s="301">
        <v>0</v>
      </c>
    </row>
    <row r="2405" spans="1:75" s="289" customFormat="1" ht="18.2" customHeight="1" x14ac:dyDescent="0.15">
      <c r="A2405" s="291">
        <v>2403</v>
      </c>
      <c r="B2405" s="292" t="s">
        <v>305</v>
      </c>
      <c r="C2405" s="292" t="s">
        <v>306</v>
      </c>
      <c r="D2405" s="312">
        <v>45172</v>
      </c>
      <c r="E2405" s="293" t="s">
        <v>3430</v>
      </c>
      <c r="F2405" s="308">
        <v>0</v>
      </c>
      <c r="G2405" s="308">
        <v>0</v>
      </c>
      <c r="H2405" s="295">
        <v>434293.28</v>
      </c>
      <c r="I2405" s="295">
        <v>0</v>
      </c>
      <c r="J2405" s="295">
        <v>0</v>
      </c>
      <c r="K2405" s="295">
        <v>434293.28</v>
      </c>
      <c r="L2405" s="295">
        <v>2986.59</v>
      </c>
      <c r="M2405" s="295">
        <v>0</v>
      </c>
      <c r="N2405" s="295">
        <v>0</v>
      </c>
      <c r="O2405" s="295">
        <v>2986.59</v>
      </c>
      <c r="P2405" s="295">
        <v>0</v>
      </c>
      <c r="Q2405" s="295">
        <v>0</v>
      </c>
      <c r="R2405" s="295">
        <v>431306.69</v>
      </c>
      <c r="S2405" s="295">
        <v>0</v>
      </c>
      <c r="T2405" s="295">
        <v>2895.29</v>
      </c>
      <c r="U2405" s="295">
        <v>0</v>
      </c>
      <c r="V2405" s="295">
        <v>0</v>
      </c>
      <c r="W2405" s="295">
        <v>2895.29</v>
      </c>
      <c r="X2405" s="295">
        <v>0</v>
      </c>
      <c r="Y2405" s="295">
        <v>0</v>
      </c>
      <c r="Z2405" s="295">
        <v>0</v>
      </c>
      <c r="AA2405" s="295">
        <v>0</v>
      </c>
      <c r="AB2405" s="295">
        <v>0</v>
      </c>
      <c r="AC2405" s="295">
        <v>0</v>
      </c>
      <c r="AD2405" s="295">
        <v>0</v>
      </c>
      <c r="AE2405" s="295">
        <v>0</v>
      </c>
      <c r="AF2405" s="295">
        <v>0</v>
      </c>
      <c r="AG2405" s="295">
        <v>0</v>
      </c>
      <c r="AH2405" s="295">
        <v>327.8</v>
      </c>
      <c r="AI2405" s="295">
        <v>0</v>
      </c>
      <c r="AJ2405" s="295">
        <v>0</v>
      </c>
      <c r="AK2405" s="295">
        <v>0</v>
      </c>
      <c r="AL2405" s="295">
        <v>0</v>
      </c>
      <c r="AM2405" s="295">
        <v>0</v>
      </c>
      <c r="AN2405" s="295">
        <v>0</v>
      </c>
      <c r="AO2405" s="295">
        <v>0</v>
      </c>
      <c r="AP2405" s="295">
        <v>38</v>
      </c>
      <c r="AQ2405" s="295">
        <v>0</v>
      </c>
      <c r="AR2405" s="295">
        <v>37.68</v>
      </c>
      <c r="AS2405" s="295">
        <v>0</v>
      </c>
      <c r="AT2405" s="295">
        <f t="shared" si="37"/>
        <v>6210</v>
      </c>
      <c r="AU2405" s="295">
        <v>0</v>
      </c>
      <c r="AV2405" s="295">
        <v>0</v>
      </c>
      <c r="AW2405" s="296">
        <v>101</v>
      </c>
      <c r="AX2405" s="296">
        <v>207</v>
      </c>
      <c r="AY2405" s="295">
        <v>659300.02</v>
      </c>
      <c r="AZ2405" s="295">
        <v>659300.02</v>
      </c>
      <c r="BA2405" s="294">
        <v>89.658726999999999</v>
      </c>
      <c r="BB2405" s="294">
        <v>58.653735172014102</v>
      </c>
      <c r="BC2405" s="294">
        <v>8</v>
      </c>
      <c r="BD2405" s="294"/>
      <c r="BE2405" s="293" t="s">
        <v>4204</v>
      </c>
      <c r="BF2405" s="291"/>
      <c r="BG2405" s="293" t="s">
        <v>315</v>
      </c>
      <c r="BH2405" s="293" t="s">
        <v>183</v>
      </c>
      <c r="BI2405" s="293" t="s">
        <v>328</v>
      </c>
      <c r="BJ2405" s="293" t="s">
        <v>103</v>
      </c>
      <c r="BK2405" s="292" t="s">
        <v>4</v>
      </c>
      <c r="BL2405" s="294">
        <v>431306.69</v>
      </c>
      <c r="BM2405" s="292" t="s">
        <v>894</v>
      </c>
      <c r="BN2405" s="294"/>
      <c r="BO2405" s="297">
        <v>41961</v>
      </c>
      <c r="BP2405" s="297">
        <v>48262</v>
      </c>
      <c r="BQ2405" s="297" t="s">
        <v>1065</v>
      </c>
      <c r="BR2405" s="297" t="s">
        <v>4741</v>
      </c>
      <c r="BS2405" s="297">
        <v>41961</v>
      </c>
      <c r="BT2405" s="297">
        <v>48262</v>
      </c>
      <c r="BU2405" s="294">
        <v>0</v>
      </c>
      <c r="BV2405" s="294">
        <v>0</v>
      </c>
      <c r="BW2405" s="294">
        <v>0</v>
      </c>
    </row>
    <row r="2406" spans="1:75" s="289" customFormat="1" ht="18.2" customHeight="1" x14ac:dyDescent="0.15">
      <c r="A2406" s="298">
        <v>2404</v>
      </c>
      <c r="B2406" s="299" t="s">
        <v>305</v>
      </c>
      <c r="C2406" s="299" t="s">
        <v>306</v>
      </c>
      <c r="D2406" s="313">
        <v>45172</v>
      </c>
      <c r="E2406" s="300" t="s">
        <v>3431</v>
      </c>
      <c r="F2406" s="309">
        <v>0</v>
      </c>
      <c r="G2406" s="309">
        <v>0</v>
      </c>
      <c r="H2406" s="302">
        <v>199116.28</v>
      </c>
      <c r="I2406" s="302">
        <v>0</v>
      </c>
      <c r="J2406" s="302">
        <v>0</v>
      </c>
      <c r="K2406" s="302">
        <v>199116.28</v>
      </c>
      <c r="L2406" s="302">
        <v>3765.27</v>
      </c>
      <c r="M2406" s="302">
        <v>0</v>
      </c>
      <c r="N2406" s="302">
        <v>0</v>
      </c>
      <c r="O2406" s="302">
        <v>3765.27</v>
      </c>
      <c r="P2406" s="302">
        <v>0</v>
      </c>
      <c r="Q2406" s="302">
        <v>0</v>
      </c>
      <c r="R2406" s="302">
        <v>195351.01</v>
      </c>
      <c r="S2406" s="302">
        <v>0</v>
      </c>
      <c r="T2406" s="302">
        <v>1427</v>
      </c>
      <c r="U2406" s="302">
        <v>0</v>
      </c>
      <c r="V2406" s="302">
        <v>0</v>
      </c>
      <c r="W2406" s="302">
        <v>1427</v>
      </c>
      <c r="X2406" s="302">
        <v>0</v>
      </c>
      <c r="Y2406" s="302">
        <v>0</v>
      </c>
      <c r="Z2406" s="302">
        <v>0</v>
      </c>
      <c r="AA2406" s="302">
        <v>0</v>
      </c>
      <c r="AB2406" s="302">
        <v>0</v>
      </c>
      <c r="AC2406" s="302">
        <v>0</v>
      </c>
      <c r="AD2406" s="302">
        <v>0</v>
      </c>
      <c r="AE2406" s="302">
        <v>0</v>
      </c>
      <c r="AF2406" s="302">
        <v>0</v>
      </c>
      <c r="AG2406" s="302">
        <v>0</v>
      </c>
      <c r="AH2406" s="302">
        <v>241.59</v>
      </c>
      <c r="AI2406" s="302">
        <v>0</v>
      </c>
      <c r="AJ2406" s="302">
        <v>0</v>
      </c>
      <c r="AK2406" s="302">
        <v>0</v>
      </c>
      <c r="AL2406" s="302">
        <v>0</v>
      </c>
      <c r="AM2406" s="302">
        <v>0</v>
      </c>
      <c r="AN2406" s="302">
        <v>0</v>
      </c>
      <c r="AO2406" s="302">
        <v>0</v>
      </c>
      <c r="AP2406" s="302">
        <v>0</v>
      </c>
      <c r="AQ2406" s="302">
        <v>0</v>
      </c>
      <c r="AR2406" s="302">
        <v>0.06</v>
      </c>
      <c r="AS2406" s="302">
        <v>0</v>
      </c>
      <c r="AT2406" s="295">
        <f t="shared" si="37"/>
        <v>5433.8</v>
      </c>
      <c r="AU2406" s="302">
        <v>0</v>
      </c>
      <c r="AV2406" s="302">
        <v>0</v>
      </c>
      <c r="AW2406" s="303">
        <v>44</v>
      </c>
      <c r="AX2406" s="303">
        <v>148</v>
      </c>
      <c r="AY2406" s="302">
        <v>506000</v>
      </c>
      <c r="AZ2406" s="302">
        <v>472711.65</v>
      </c>
      <c r="BA2406" s="301">
        <v>72.826086000000004</v>
      </c>
      <c r="BB2406" s="301">
        <v>30.095829993711501</v>
      </c>
      <c r="BC2406" s="301">
        <v>8.6</v>
      </c>
      <c r="BD2406" s="301"/>
      <c r="BE2406" s="300" t="s">
        <v>4204</v>
      </c>
      <c r="BF2406" s="298"/>
      <c r="BG2406" s="300" t="s">
        <v>312</v>
      </c>
      <c r="BH2406" s="300" t="s">
        <v>529</v>
      </c>
      <c r="BI2406" s="300" t="s">
        <v>897</v>
      </c>
      <c r="BJ2406" s="300" t="s">
        <v>103</v>
      </c>
      <c r="BK2406" s="299" t="s">
        <v>4</v>
      </c>
      <c r="BL2406" s="301">
        <v>195351.01</v>
      </c>
      <c r="BM2406" s="299" t="s">
        <v>894</v>
      </c>
      <c r="BN2406" s="301"/>
      <c r="BO2406" s="304">
        <v>42023</v>
      </c>
      <c r="BP2406" s="304">
        <v>46526</v>
      </c>
      <c r="BQ2406" s="297" t="s">
        <v>1065</v>
      </c>
      <c r="BR2406" s="297" t="s">
        <v>4741</v>
      </c>
      <c r="BS2406" s="297">
        <v>42023</v>
      </c>
      <c r="BT2406" s="297">
        <v>46526</v>
      </c>
      <c r="BU2406" s="301">
        <v>0</v>
      </c>
      <c r="BV2406" s="301">
        <v>0</v>
      </c>
      <c r="BW2406" s="301">
        <v>0</v>
      </c>
    </row>
    <row r="2407" spans="1:75" s="289" customFormat="1" ht="18.2" customHeight="1" x14ac:dyDescent="0.15">
      <c r="A2407" s="291">
        <v>2405</v>
      </c>
      <c r="B2407" s="292" t="s">
        <v>305</v>
      </c>
      <c r="C2407" s="292" t="s">
        <v>306</v>
      </c>
      <c r="D2407" s="312">
        <v>45172</v>
      </c>
      <c r="E2407" s="293" t="s">
        <v>3432</v>
      </c>
      <c r="F2407" s="308">
        <v>0</v>
      </c>
      <c r="G2407" s="308">
        <v>0</v>
      </c>
      <c r="H2407" s="295">
        <v>312823.99</v>
      </c>
      <c r="I2407" s="295">
        <v>0</v>
      </c>
      <c r="J2407" s="295">
        <v>0</v>
      </c>
      <c r="K2407" s="295">
        <v>312823.99</v>
      </c>
      <c r="L2407" s="295">
        <v>1976.37</v>
      </c>
      <c r="M2407" s="295">
        <v>0</v>
      </c>
      <c r="N2407" s="295">
        <v>0</v>
      </c>
      <c r="O2407" s="295">
        <v>1976.37</v>
      </c>
      <c r="P2407" s="295">
        <v>0</v>
      </c>
      <c r="Q2407" s="295">
        <v>0</v>
      </c>
      <c r="R2407" s="295">
        <v>310847.62</v>
      </c>
      <c r="S2407" s="295">
        <v>0</v>
      </c>
      <c r="T2407" s="295">
        <v>2241.91</v>
      </c>
      <c r="U2407" s="295">
        <v>0</v>
      </c>
      <c r="V2407" s="295">
        <v>0</v>
      </c>
      <c r="W2407" s="295">
        <v>2241.91</v>
      </c>
      <c r="X2407" s="295">
        <v>0</v>
      </c>
      <c r="Y2407" s="295">
        <v>0</v>
      </c>
      <c r="Z2407" s="295">
        <v>0</v>
      </c>
      <c r="AA2407" s="295">
        <v>0</v>
      </c>
      <c r="AB2407" s="295">
        <v>0</v>
      </c>
      <c r="AC2407" s="295">
        <v>0</v>
      </c>
      <c r="AD2407" s="295">
        <v>0</v>
      </c>
      <c r="AE2407" s="295">
        <v>0</v>
      </c>
      <c r="AF2407" s="295">
        <v>0</v>
      </c>
      <c r="AG2407" s="295">
        <v>0</v>
      </c>
      <c r="AH2407" s="295">
        <v>228.71</v>
      </c>
      <c r="AI2407" s="295">
        <v>0</v>
      </c>
      <c r="AJ2407" s="295">
        <v>0</v>
      </c>
      <c r="AK2407" s="295">
        <v>0</v>
      </c>
      <c r="AL2407" s="295">
        <v>0</v>
      </c>
      <c r="AM2407" s="295">
        <v>0</v>
      </c>
      <c r="AN2407" s="295">
        <v>0</v>
      </c>
      <c r="AO2407" s="295">
        <v>0</v>
      </c>
      <c r="AP2407" s="295">
        <v>1.01</v>
      </c>
      <c r="AQ2407" s="295">
        <v>0</v>
      </c>
      <c r="AR2407" s="295">
        <v>1</v>
      </c>
      <c r="AS2407" s="295">
        <v>0</v>
      </c>
      <c r="AT2407" s="295">
        <f t="shared" si="37"/>
        <v>4447</v>
      </c>
      <c r="AU2407" s="295">
        <v>0</v>
      </c>
      <c r="AV2407" s="295">
        <v>0</v>
      </c>
      <c r="AW2407" s="296">
        <v>107</v>
      </c>
      <c r="AX2407" s="296">
        <v>213</v>
      </c>
      <c r="AY2407" s="295">
        <v>460000</v>
      </c>
      <c r="AZ2407" s="295">
        <v>460000</v>
      </c>
      <c r="BA2407" s="294">
        <v>85.434782999999996</v>
      </c>
      <c r="BB2407" s="294">
        <v>57.733041219057498</v>
      </c>
      <c r="BC2407" s="294">
        <v>8.6</v>
      </c>
      <c r="BD2407" s="294"/>
      <c r="BE2407" s="293" t="s">
        <v>4204</v>
      </c>
      <c r="BF2407" s="291"/>
      <c r="BG2407" s="293" t="s">
        <v>333</v>
      </c>
      <c r="BH2407" s="293" t="s">
        <v>616</v>
      </c>
      <c r="BI2407" s="293" t="s">
        <v>617</v>
      </c>
      <c r="BJ2407" s="293" t="s">
        <v>103</v>
      </c>
      <c r="BK2407" s="292" t="s">
        <v>4</v>
      </c>
      <c r="BL2407" s="294">
        <v>310847.62</v>
      </c>
      <c r="BM2407" s="292" t="s">
        <v>894</v>
      </c>
      <c r="BN2407" s="294"/>
      <c r="BO2407" s="297">
        <v>41962</v>
      </c>
      <c r="BP2407" s="297">
        <v>48445</v>
      </c>
      <c r="BQ2407" s="297" t="s">
        <v>1065</v>
      </c>
      <c r="BR2407" s="297" t="s">
        <v>4741</v>
      </c>
      <c r="BS2407" s="297">
        <v>41962</v>
      </c>
      <c r="BT2407" s="297">
        <v>48445</v>
      </c>
      <c r="BU2407" s="294">
        <v>0</v>
      </c>
      <c r="BV2407" s="294">
        <v>0</v>
      </c>
      <c r="BW2407" s="294">
        <v>0</v>
      </c>
    </row>
    <row r="2408" spans="1:75" s="289" customFormat="1" ht="18.2" customHeight="1" x14ac:dyDescent="0.15">
      <c r="A2408" s="298">
        <v>2406</v>
      </c>
      <c r="B2408" s="299" t="s">
        <v>305</v>
      </c>
      <c r="C2408" s="299" t="s">
        <v>306</v>
      </c>
      <c r="D2408" s="313">
        <v>45172</v>
      </c>
      <c r="E2408" s="300" t="s">
        <v>3433</v>
      </c>
      <c r="F2408" s="309">
        <v>0</v>
      </c>
      <c r="G2408" s="309">
        <v>0</v>
      </c>
      <c r="H2408" s="302">
        <v>38322</v>
      </c>
      <c r="I2408" s="302">
        <v>0</v>
      </c>
      <c r="J2408" s="302">
        <v>0</v>
      </c>
      <c r="K2408" s="302">
        <v>38322</v>
      </c>
      <c r="L2408" s="302">
        <v>5589.4</v>
      </c>
      <c r="M2408" s="302">
        <v>0</v>
      </c>
      <c r="N2408" s="302">
        <v>0</v>
      </c>
      <c r="O2408" s="302">
        <v>5589.4</v>
      </c>
      <c r="P2408" s="302">
        <v>0</v>
      </c>
      <c r="Q2408" s="302">
        <v>0</v>
      </c>
      <c r="R2408" s="302">
        <v>32732.6</v>
      </c>
      <c r="S2408" s="302">
        <v>0</v>
      </c>
      <c r="T2408" s="302">
        <v>300.19</v>
      </c>
      <c r="U2408" s="302">
        <v>0</v>
      </c>
      <c r="V2408" s="302">
        <v>0</v>
      </c>
      <c r="W2408" s="302">
        <v>300.19</v>
      </c>
      <c r="X2408" s="302">
        <v>0</v>
      </c>
      <c r="Y2408" s="302">
        <v>0</v>
      </c>
      <c r="Z2408" s="302">
        <v>0</v>
      </c>
      <c r="AA2408" s="302">
        <v>0</v>
      </c>
      <c r="AB2408" s="302">
        <v>0</v>
      </c>
      <c r="AC2408" s="302">
        <v>0</v>
      </c>
      <c r="AD2408" s="302">
        <v>0</v>
      </c>
      <c r="AE2408" s="302">
        <v>0</v>
      </c>
      <c r="AF2408" s="302">
        <v>0</v>
      </c>
      <c r="AG2408" s="302">
        <v>0</v>
      </c>
      <c r="AH2408" s="302">
        <v>298.32</v>
      </c>
      <c r="AI2408" s="302">
        <v>0</v>
      </c>
      <c r="AJ2408" s="302">
        <v>0</v>
      </c>
      <c r="AK2408" s="302">
        <v>0</v>
      </c>
      <c r="AL2408" s="302">
        <v>0</v>
      </c>
      <c r="AM2408" s="302">
        <v>0</v>
      </c>
      <c r="AN2408" s="302">
        <v>0</v>
      </c>
      <c r="AO2408" s="302">
        <v>0</v>
      </c>
      <c r="AP2408" s="302">
        <v>12.09</v>
      </c>
      <c r="AQ2408" s="302">
        <v>0</v>
      </c>
      <c r="AR2408" s="302">
        <v>0</v>
      </c>
      <c r="AS2408" s="302">
        <v>0</v>
      </c>
      <c r="AT2408" s="295">
        <f t="shared" si="37"/>
        <v>6200</v>
      </c>
      <c r="AU2408" s="302">
        <v>0</v>
      </c>
      <c r="AV2408" s="302">
        <v>0</v>
      </c>
      <c r="AW2408" s="303">
        <v>99</v>
      </c>
      <c r="AX2408" s="303">
        <v>205</v>
      </c>
      <c r="AY2408" s="302">
        <v>599999.99</v>
      </c>
      <c r="AZ2408" s="302">
        <v>599999.99</v>
      </c>
      <c r="BA2408" s="301">
        <v>87.500001999999995</v>
      </c>
      <c r="BB2408" s="301">
        <v>4.7735043553337402</v>
      </c>
      <c r="BC2408" s="301">
        <v>9.4</v>
      </c>
      <c r="BD2408" s="301"/>
      <c r="BE2408" s="300" t="s">
        <v>4204</v>
      </c>
      <c r="BF2408" s="298"/>
      <c r="BG2408" s="300" t="s">
        <v>312</v>
      </c>
      <c r="BH2408" s="300" t="s">
        <v>214</v>
      </c>
      <c r="BI2408" s="300" t="s">
        <v>776</v>
      </c>
      <c r="BJ2408" s="300" t="s">
        <v>103</v>
      </c>
      <c r="BK2408" s="299" t="s">
        <v>4</v>
      </c>
      <c r="BL2408" s="301">
        <v>32732.6</v>
      </c>
      <c r="BM2408" s="299" t="s">
        <v>894</v>
      </c>
      <c r="BN2408" s="301"/>
      <c r="BO2408" s="304">
        <v>41964</v>
      </c>
      <c r="BP2408" s="304">
        <v>48203</v>
      </c>
      <c r="BQ2408" s="297" t="s">
        <v>1065</v>
      </c>
      <c r="BR2408" s="297" t="s">
        <v>4741</v>
      </c>
      <c r="BS2408" s="297">
        <v>41964</v>
      </c>
      <c r="BT2408" s="297">
        <v>48203</v>
      </c>
      <c r="BU2408" s="301">
        <v>0</v>
      </c>
      <c r="BV2408" s="301">
        <v>0</v>
      </c>
      <c r="BW2408" s="301">
        <v>0</v>
      </c>
    </row>
    <row r="2409" spans="1:75" s="289" customFormat="1" ht="18.2" customHeight="1" x14ac:dyDescent="0.15">
      <c r="A2409" s="291">
        <v>2407</v>
      </c>
      <c r="B2409" s="292" t="s">
        <v>305</v>
      </c>
      <c r="C2409" s="292" t="s">
        <v>306</v>
      </c>
      <c r="D2409" s="312">
        <v>45172</v>
      </c>
      <c r="E2409" s="293" t="s">
        <v>3434</v>
      </c>
      <c r="F2409" s="308">
        <v>0</v>
      </c>
      <c r="G2409" s="308">
        <v>0</v>
      </c>
      <c r="H2409" s="295">
        <v>157688.20000000001</v>
      </c>
      <c r="I2409" s="295">
        <v>0</v>
      </c>
      <c r="J2409" s="295">
        <v>0</v>
      </c>
      <c r="K2409" s="295">
        <v>157688.20000000001</v>
      </c>
      <c r="L2409" s="295">
        <v>1253.3499999999999</v>
      </c>
      <c r="M2409" s="295">
        <v>0</v>
      </c>
      <c r="N2409" s="295">
        <v>0</v>
      </c>
      <c r="O2409" s="295">
        <v>1253.3499999999999</v>
      </c>
      <c r="P2409" s="295">
        <v>0</v>
      </c>
      <c r="Q2409" s="295">
        <v>0</v>
      </c>
      <c r="R2409" s="295">
        <v>156434.85</v>
      </c>
      <c r="S2409" s="295">
        <v>0</v>
      </c>
      <c r="T2409" s="295">
        <v>1391.6</v>
      </c>
      <c r="U2409" s="295">
        <v>0</v>
      </c>
      <c r="V2409" s="295">
        <v>0</v>
      </c>
      <c r="W2409" s="295">
        <v>1391.6</v>
      </c>
      <c r="X2409" s="295">
        <v>0</v>
      </c>
      <c r="Y2409" s="295">
        <v>0</v>
      </c>
      <c r="Z2409" s="295">
        <v>0</v>
      </c>
      <c r="AA2409" s="295">
        <v>0</v>
      </c>
      <c r="AB2409" s="295">
        <v>0</v>
      </c>
      <c r="AC2409" s="295">
        <v>0</v>
      </c>
      <c r="AD2409" s="295">
        <v>0</v>
      </c>
      <c r="AE2409" s="295">
        <v>0</v>
      </c>
      <c r="AF2409" s="295">
        <v>0</v>
      </c>
      <c r="AG2409" s="295">
        <v>0</v>
      </c>
      <c r="AH2409" s="295">
        <v>120.45</v>
      </c>
      <c r="AI2409" s="295">
        <v>0</v>
      </c>
      <c r="AJ2409" s="295">
        <v>0</v>
      </c>
      <c r="AK2409" s="295">
        <v>0</v>
      </c>
      <c r="AL2409" s="295">
        <v>0</v>
      </c>
      <c r="AM2409" s="295">
        <v>0</v>
      </c>
      <c r="AN2409" s="295">
        <v>0</v>
      </c>
      <c r="AO2409" s="295">
        <v>0</v>
      </c>
      <c r="AP2409" s="295">
        <v>4.7</v>
      </c>
      <c r="AQ2409" s="295">
        <v>0</v>
      </c>
      <c r="AR2409" s="295">
        <v>4.5999999999999996</v>
      </c>
      <c r="AS2409" s="295">
        <v>0</v>
      </c>
      <c r="AT2409" s="295">
        <f t="shared" si="37"/>
        <v>2765.5</v>
      </c>
      <c r="AU2409" s="295">
        <v>0</v>
      </c>
      <c r="AV2409" s="295">
        <v>0</v>
      </c>
      <c r="AW2409" s="296">
        <v>84</v>
      </c>
      <c r="AX2409" s="296">
        <v>188</v>
      </c>
      <c r="AY2409" s="295">
        <v>242256.14</v>
      </c>
      <c r="AZ2409" s="295">
        <v>242256.14</v>
      </c>
      <c r="BA2409" s="294">
        <v>90.000532000000007</v>
      </c>
      <c r="BB2409" s="294">
        <v>58.117081050412999</v>
      </c>
      <c r="BC2409" s="294">
        <v>10.59</v>
      </c>
      <c r="BD2409" s="294"/>
      <c r="BE2409" s="293" t="s">
        <v>4204</v>
      </c>
      <c r="BF2409" s="291"/>
      <c r="BG2409" s="293" t="s">
        <v>312</v>
      </c>
      <c r="BH2409" s="293" t="s">
        <v>188</v>
      </c>
      <c r="BI2409" s="293" t="s">
        <v>313</v>
      </c>
      <c r="BJ2409" s="293" t="s">
        <v>103</v>
      </c>
      <c r="BK2409" s="292" t="s">
        <v>4</v>
      </c>
      <c r="BL2409" s="294">
        <v>156434.85</v>
      </c>
      <c r="BM2409" s="292" t="s">
        <v>894</v>
      </c>
      <c r="BN2409" s="294"/>
      <c r="BO2409" s="297">
        <v>42027</v>
      </c>
      <c r="BP2409" s="297">
        <v>47749</v>
      </c>
      <c r="BQ2409" s="297" t="s">
        <v>1065</v>
      </c>
      <c r="BR2409" s="297" t="s">
        <v>4741</v>
      </c>
      <c r="BS2409" s="297">
        <v>42027</v>
      </c>
      <c r="BT2409" s="297">
        <v>47749</v>
      </c>
      <c r="BU2409" s="294">
        <v>0</v>
      </c>
      <c r="BV2409" s="294">
        <v>0</v>
      </c>
      <c r="BW2409" s="294">
        <v>0</v>
      </c>
    </row>
    <row r="2410" spans="1:75" s="289" customFormat="1" ht="18.2" customHeight="1" x14ac:dyDescent="0.15">
      <c r="A2410" s="298">
        <v>2408</v>
      </c>
      <c r="B2410" s="299" t="s">
        <v>305</v>
      </c>
      <c r="C2410" s="299" t="s">
        <v>306</v>
      </c>
      <c r="D2410" s="313">
        <v>45172</v>
      </c>
      <c r="E2410" s="300" t="s">
        <v>3435</v>
      </c>
      <c r="F2410" s="309">
        <v>0</v>
      </c>
      <c r="G2410" s="309">
        <v>0</v>
      </c>
      <c r="H2410" s="302">
        <v>249638.72</v>
      </c>
      <c r="I2410" s="302">
        <v>0</v>
      </c>
      <c r="J2410" s="302">
        <v>0</v>
      </c>
      <c r="K2410" s="302">
        <v>249638.72</v>
      </c>
      <c r="L2410" s="302">
        <v>1857.89</v>
      </c>
      <c r="M2410" s="302">
        <v>0</v>
      </c>
      <c r="N2410" s="302">
        <v>0</v>
      </c>
      <c r="O2410" s="302">
        <v>1857.89</v>
      </c>
      <c r="P2410" s="302">
        <v>0</v>
      </c>
      <c r="Q2410" s="302">
        <v>0</v>
      </c>
      <c r="R2410" s="302">
        <v>247780.83</v>
      </c>
      <c r="S2410" s="302">
        <v>0</v>
      </c>
      <c r="T2410" s="302">
        <v>2203.06</v>
      </c>
      <c r="U2410" s="302">
        <v>0</v>
      </c>
      <c r="V2410" s="302">
        <v>0</v>
      </c>
      <c r="W2410" s="302">
        <v>2203.06</v>
      </c>
      <c r="X2410" s="302">
        <v>0</v>
      </c>
      <c r="Y2410" s="302">
        <v>0</v>
      </c>
      <c r="Z2410" s="302">
        <v>0</v>
      </c>
      <c r="AA2410" s="302">
        <v>0</v>
      </c>
      <c r="AB2410" s="302">
        <v>0</v>
      </c>
      <c r="AC2410" s="302">
        <v>0</v>
      </c>
      <c r="AD2410" s="302">
        <v>0</v>
      </c>
      <c r="AE2410" s="302">
        <v>0</v>
      </c>
      <c r="AF2410" s="302">
        <v>0</v>
      </c>
      <c r="AG2410" s="302">
        <v>0</v>
      </c>
      <c r="AH2410" s="302">
        <v>186.45</v>
      </c>
      <c r="AI2410" s="302">
        <v>0</v>
      </c>
      <c r="AJ2410" s="302">
        <v>0</v>
      </c>
      <c r="AK2410" s="302">
        <v>0</v>
      </c>
      <c r="AL2410" s="302">
        <v>0</v>
      </c>
      <c r="AM2410" s="302">
        <v>0</v>
      </c>
      <c r="AN2410" s="302">
        <v>0</v>
      </c>
      <c r="AO2410" s="302">
        <v>0</v>
      </c>
      <c r="AP2410" s="302">
        <v>846.8</v>
      </c>
      <c r="AQ2410" s="302">
        <v>0</v>
      </c>
      <c r="AR2410" s="302">
        <v>1094.2</v>
      </c>
      <c r="AS2410" s="302">
        <v>0</v>
      </c>
      <c r="AT2410" s="295">
        <f t="shared" si="37"/>
        <v>4000</v>
      </c>
      <c r="AU2410" s="302">
        <v>0</v>
      </c>
      <c r="AV2410" s="302">
        <v>0</v>
      </c>
      <c r="AW2410" s="303">
        <v>88</v>
      </c>
      <c r="AX2410" s="303">
        <v>192</v>
      </c>
      <c r="AY2410" s="302">
        <v>374996.81</v>
      </c>
      <c r="AZ2410" s="302">
        <v>374996.81</v>
      </c>
      <c r="BA2410" s="301">
        <v>84.631214</v>
      </c>
      <c r="BB2410" s="301">
        <v>55.920455560215601</v>
      </c>
      <c r="BC2410" s="301">
        <v>10.59</v>
      </c>
      <c r="BD2410" s="301"/>
      <c r="BE2410" s="300" t="s">
        <v>4204</v>
      </c>
      <c r="BF2410" s="298"/>
      <c r="BG2410" s="300" t="s">
        <v>315</v>
      </c>
      <c r="BH2410" s="300" t="s">
        <v>183</v>
      </c>
      <c r="BI2410" s="300" t="s">
        <v>338</v>
      </c>
      <c r="BJ2410" s="300" t="s">
        <v>103</v>
      </c>
      <c r="BK2410" s="299" t="s">
        <v>4</v>
      </c>
      <c r="BL2410" s="301">
        <v>247780.83</v>
      </c>
      <c r="BM2410" s="299" t="s">
        <v>894</v>
      </c>
      <c r="BN2410" s="301"/>
      <c r="BO2410" s="304">
        <v>42026</v>
      </c>
      <c r="BP2410" s="304">
        <v>47870</v>
      </c>
      <c r="BQ2410" s="297" t="s">
        <v>1065</v>
      </c>
      <c r="BR2410" s="297" t="s">
        <v>4741</v>
      </c>
      <c r="BS2410" s="297">
        <v>42026</v>
      </c>
      <c r="BT2410" s="297">
        <v>47870</v>
      </c>
      <c r="BU2410" s="301">
        <v>0</v>
      </c>
      <c r="BV2410" s="301">
        <v>0</v>
      </c>
      <c r="BW2410" s="301">
        <v>0</v>
      </c>
    </row>
    <row r="2411" spans="1:75" s="289" customFormat="1" ht="18.2" customHeight="1" x14ac:dyDescent="0.15">
      <c r="A2411" s="291">
        <v>2409</v>
      </c>
      <c r="B2411" s="292" t="s">
        <v>305</v>
      </c>
      <c r="C2411" s="292" t="s">
        <v>306</v>
      </c>
      <c r="D2411" s="312">
        <v>45172</v>
      </c>
      <c r="E2411" s="293" t="s">
        <v>3436</v>
      </c>
      <c r="F2411" s="308">
        <v>1</v>
      </c>
      <c r="G2411" s="308">
        <v>1</v>
      </c>
      <c r="H2411" s="295">
        <v>536320.31999999995</v>
      </c>
      <c r="I2411" s="295">
        <v>3770.87</v>
      </c>
      <c r="J2411" s="295">
        <v>0</v>
      </c>
      <c r="K2411" s="295">
        <v>540091.18999999994</v>
      </c>
      <c r="L2411" s="295">
        <v>3804.14</v>
      </c>
      <c r="M2411" s="295">
        <v>0</v>
      </c>
      <c r="N2411" s="295">
        <v>3770.87</v>
      </c>
      <c r="O2411" s="295">
        <v>0</v>
      </c>
      <c r="P2411" s="295">
        <v>0</v>
      </c>
      <c r="Q2411" s="295">
        <v>0</v>
      </c>
      <c r="R2411" s="295">
        <v>536320.31999999995</v>
      </c>
      <c r="S2411" s="295">
        <v>3399.73</v>
      </c>
      <c r="T2411" s="295">
        <v>4733.03</v>
      </c>
      <c r="U2411" s="295">
        <v>0</v>
      </c>
      <c r="V2411" s="295">
        <v>3399.73</v>
      </c>
      <c r="W2411" s="295">
        <v>1585.12</v>
      </c>
      <c r="X2411" s="295">
        <v>0</v>
      </c>
      <c r="Y2411" s="295">
        <v>0</v>
      </c>
      <c r="Z2411" s="295">
        <v>3147.91</v>
      </c>
      <c r="AA2411" s="295">
        <v>0</v>
      </c>
      <c r="AB2411" s="295">
        <v>0</v>
      </c>
      <c r="AC2411" s="295">
        <v>0</v>
      </c>
      <c r="AD2411" s="295">
        <v>0</v>
      </c>
      <c r="AE2411" s="295">
        <v>0</v>
      </c>
      <c r="AF2411" s="295">
        <v>0</v>
      </c>
      <c r="AG2411" s="295">
        <v>0</v>
      </c>
      <c r="AH2411" s="295">
        <v>394.28</v>
      </c>
      <c r="AI2411" s="295">
        <v>0</v>
      </c>
      <c r="AJ2411" s="295">
        <v>0</v>
      </c>
      <c r="AK2411" s="295">
        <v>0</v>
      </c>
      <c r="AL2411" s="295">
        <v>350</v>
      </c>
      <c r="AM2411" s="295">
        <v>0</v>
      </c>
      <c r="AN2411" s="295">
        <v>0</v>
      </c>
      <c r="AO2411" s="295">
        <v>0</v>
      </c>
      <c r="AP2411" s="295">
        <v>0</v>
      </c>
      <c r="AQ2411" s="295">
        <v>0</v>
      </c>
      <c r="AR2411" s="295">
        <v>0</v>
      </c>
      <c r="AS2411" s="295">
        <v>0</v>
      </c>
      <c r="AT2411" s="295">
        <f t="shared" si="37"/>
        <v>9500</v>
      </c>
      <c r="AU2411" s="295">
        <v>3804.14</v>
      </c>
      <c r="AV2411" s="295">
        <v>3147.91</v>
      </c>
      <c r="AW2411" s="296">
        <v>91</v>
      </c>
      <c r="AX2411" s="296">
        <v>195</v>
      </c>
      <c r="AY2411" s="295">
        <v>792998.93</v>
      </c>
      <c r="AZ2411" s="295">
        <v>792998.93</v>
      </c>
      <c r="BA2411" s="294">
        <v>90.000120999999993</v>
      </c>
      <c r="BB2411" s="294">
        <v>60.868800535151699</v>
      </c>
      <c r="BC2411" s="294">
        <v>10.59</v>
      </c>
      <c r="BD2411" s="294"/>
      <c r="BE2411" s="293" t="s">
        <v>4204</v>
      </c>
      <c r="BF2411" s="291"/>
      <c r="BG2411" s="293" t="s">
        <v>326</v>
      </c>
      <c r="BH2411" s="293" t="s">
        <v>223</v>
      </c>
      <c r="BI2411" s="293" t="s">
        <v>327</v>
      </c>
      <c r="BJ2411" s="293" t="s">
        <v>177</v>
      </c>
      <c r="BK2411" s="292" t="s">
        <v>4</v>
      </c>
      <c r="BL2411" s="294">
        <v>536320.31999999995</v>
      </c>
      <c r="BM2411" s="292" t="s">
        <v>894</v>
      </c>
      <c r="BN2411" s="294"/>
      <c r="BO2411" s="297">
        <v>42025</v>
      </c>
      <c r="BP2411" s="297">
        <v>47959</v>
      </c>
      <c r="BQ2411" s="297" t="s">
        <v>1065</v>
      </c>
      <c r="BR2411" s="297" t="s">
        <v>4741</v>
      </c>
      <c r="BS2411" s="297">
        <v>42025</v>
      </c>
      <c r="BT2411" s="297">
        <v>47959</v>
      </c>
      <c r="BU2411" s="294">
        <v>0</v>
      </c>
      <c r="BV2411" s="294">
        <v>0</v>
      </c>
      <c r="BW2411" s="294">
        <v>0</v>
      </c>
    </row>
    <row r="2412" spans="1:75" s="289" customFormat="1" ht="18.2" customHeight="1" x14ac:dyDescent="0.15">
      <c r="A2412" s="298">
        <v>2410</v>
      </c>
      <c r="B2412" s="299" t="s">
        <v>305</v>
      </c>
      <c r="C2412" s="299" t="s">
        <v>306</v>
      </c>
      <c r="D2412" s="313">
        <v>45172</v>
      </c>
      <c r="E2412" s="300" t="s">
        <v>3437</v>
      </c>
      <c r="F2412" s="309">
        <v>1</v>
      </c>
      <c r="G2412" s="309">
        <v>0</v>
      </c>
      <c r="H2412" s="302">
        <v>66345.179999999993</v>
      </c>
      <c r="I2412" s="302">
        <v>0</v>
      </c>
      <c r="J2412" s="302">
        <v>0</v>
      </c>
      <c r="K2412" s="302">
        <v>66345.179999999993</v>
      </c>
      <c r="L2412" s="302">
        <v>3036.29</v>
      </c>
      <c r="M2412" s="302">
        <v>0</v>
      </c>
      <c r="N2412" s="302">
        <v>0</v>
      </c>
      <c r="O2412" s="302">
        <v>0</v>
      </c>
      <c r="P2412" s="302">
        <v>0</v>
      </c>
      <c r="Q2412" s="302">
        <v>0</v>
      </c>
      <c r="R2412" s="302">
        <v>66345.179999999993</v>
      </c>
      <c r="S2412" s="302">
        <v>0</v>
      </c>
      <c r="T2412" s="302">
        <v>585.5</v>
      </c>
      <c r="U2412" s="302">
        <v>0</v>
      </c>
      <c r="V2412" s="302">
        <v>0</v>
      </c>
      <c r="W2412" s="302">
        <v>582.96</v>
      </c>
      <c r="X2412" s="302">
        <v>0</v>
      </c>
      <c r="Y2412" s="302">
        <v>0</v>
      </c>
      <c r="Z2412" s="302">
        <v>2.54</v>
      </c>
      <c r="AA2412" s="302">
        <v>0</v>
      </c>
      <c r="AB2412" s="302">
        <v>0</v>
      </c>
      <c r="AC2412" s="302">
        <v>0</v>
      </c>
      <c r="AD2412" s="302">
        <v>0</v>
      </c>
      <c r="AE2412" s="302">
        <v>0</v>
      </c>
      <c r="AF2412" s="302">
        <v>0</v>
      </c>
      <c r="AG2412" s="302">
        <v>0</v>
      </c>
      <c r="AH2412" s="302">
        <v>147.91999999999999</v>
      </c>
      <c r="AI2412" s="302">
        <v>0</v>
      </c>
      <c r="AJ2412" s="302">
        <v>0</v>
      </c>
      <c r="AK2412" s="302">
        <v>0</v>
      </c>
      <c r="AL2412" s="302">
        <v>0</v>
      </c>
      <c r="AM2412" s="302">
        <v>0</v>
      </c>
      <c r="AN2412" s="302">
        <v>0</v>
      </c>
      <c r="AO2412" s="302">
        <v>0</v>
      </c>
      <c r="AP2412" s="302">
        <v>0</v>
      </c>
      <c r="AQ2412" s="302">
        <v>0</v>
      </c>
      <c r="AR2412" s="302">
        <v>730.88</v>
      </c>
      <c r="AS2412" s="302">
        <v>0</v>
      </c>
      <c r="AT2412" s="295">
        <f t="shared" si="37"/>
        <v>0</v>
      </c>
      <c r="AU2412" s="302">
        <v>3036.29</v>
      </c>
      <c r="AV2412" s="302">
        <v>2.54</v>
      </c>
      <c r="AW2412" s="303">
        <v>26</v>
      </c>
      <c r="AX2412" s="303">
        <v>130</v>
      </c>
      <c r="AY2412" s="302">
        <v>325000.2</v>
      </c>
      <c r="AZ2412" s="302">
        <v>279438.13</v>
      </c>
      <c r="BA2412" s="301">
        <v>67.444885999999997</v>
      </c>
      <c r="BB2412" s="301">
        <v>16.013001166839601</v>
      </c>
      <c r="BC2412" s="301">
        <v>10.59</v>
      </c>
      <c r="BD2412" s="301"/>
      <c r="BE2412" s="300" t="s">
        <v>4204</v>
      </c>
      <c r="BF2412" s="298"/>
      <c r="BG2412" s="300" t="s">
        <v>312</v>
      </c>
      <c r="BH2412" s="300" t="s">
        <v>340</v>
      </c>
      <c r="BI2412" s="300" t="s">
        <v>341</v>
      </c>
      <c r="BJ2412" s="300" t="s">
        <v>177</v>
      </c>
      <c r="BK2412" s="299" t="s">
        <v>4</v>
      </c>
      <c r="BL2412" s="301">
        <v>66345.179999999993</v>
      </c>
      <c r="BM2412" s="299" t="s">
        <v>894</v>
      </c>
      <c r="BN2412" s="301"/>
      <c r="BO2412" s="304">
        <v>42027</v>
      </c>
      <c r="BP2412" s="304">
        <v>45984</v>
      </c>
      <c r="BQ2412" s="297" t="s">
        <v>1065</v>
      </c>
      <c r="BR2412" s="297" t="s">
        <v>4741</v>
      </c>
      <c r="BS2412" s="297">
        <v>42027</v>
      </c>
      <c r="BT2412" s="297">
        <v>45984</v>
      </c>
      <c r="BU2412" s="301">
        <v>0</v>
      </c>
      <c r="BV2412" s="301">
        <v>0</v>
      </c>
      <c r="BW2412" s="301">
        <v>0</v>
      </c>
    </row>
    <row r="2413" spans="1:75" s="289" customFormat="1" ht="18.2" customHeight="1" x14ac:dyDescent="0.15">
      <c r="A2413" s="291">
        <v>2411</v>
      </c>
      <c r="B2413" s="292" t="s">
        <v>305</v>
      </c>
      <c r="C2413" s="292" t="s">
        <v>306</v>
      </c>
      <c r="D2413" s="312">
        <v>45172</v>
      </c>
      <c r="E2413" s="293" t="s">
        <v>4182</v>
      </c>
      <c r="F2413" s="308">
        <v>0</v>
      </c>
      <c r="G2413" s="308">
        <v>0</v>
      </c>
      <c r="H2413" s="295">
        <v>185923.78</v>
      </c>
      <c r="I2413" s="295">
        <v>0</v>
      </c>
      <c r="J2413" s="295">
        <v>0</v>
      </c>
      <c r="K2413" s="295">
        <v>185923.78</v>
      </c>
      <c r="L2413" s="295">
        <v>2154.15</v>
      </c>
      <c r="M2413" s="295">
        <v>0</v>
      </c>
      <c r="N2413" s="295">
        <v>0</v>
      </c>
      <c r="O2413" s="295">
        <v>2154.15</v>
      </c>
      <c r="P2413" s="295">
        <v>0</v>
      </c>
      <c r="Q2413" s="295">
        <v>0</v>
      </c>
      <c r="R2413" s="295">
        <v>183769.63</v>
      </c>
      <c r="S2413" s="295">
        <v>0</v>
      </c>
      <c r="T2413" s="295">
        <v>1487.39</v>
      </c>
      <c r="U2413" s="295">
        <v>0</v>
      </c>
      <c r="V2413" s="295">
        <v>0</v>
      </c>
      <c r="W2413" s="295">
        <v>1487.39</v>
      </c>
      <c r="X2413" s="295">
        <v>0</v>
      </c>
      <c r="Y2413" s="295">
        <v>0</v>
      </c>
      <c r="Z2413" s="295">
        <v>0</v>
      </c>
      <c r="AA2413" s="295">
        <v>0</v>
      </c>
      <c r="AB2413" s="295">
        <v>0</v>
      </c>
      <c r="AC2413" s="295">
        <v>0</v>
      </c>
      <c r="AD2413" s="295">
        <v>0</v>
      </c>
      <c r="AE2413" s="295">
        <v>0</v>
      </c>
      <c r="AF2413" s="295">
        <v>0</v>
      </c>
      <c r="AG2413" s="295">
        <v>0</v>
      </c>
      <c r="AH2413" s="295">
        <v>160.88</v>
      </c>
      <c r="AI2413" s="295">
        <v>0</v>
      </c>
      <c r="AJ2413" s="295">
        <v>0</v>
      </c>
      <c r="AK2413" s="295">
        <v>0</v>
      </c>
      <c r="AL2413" s="295">
        <v>0</v>
      </c>
      <c r="AM2413" s="295">
        <v>0</v>
      </c>
      <c r="AN2413" s="295">
        <v>0</v>
      </c>
      <c r="AO2413" s="295">
        <v>0</v>
      </c>
      <c r="AP2413" s="295">
        <v>3805</v>
      </c>
      <c r="AQ2413" s="295">
        <v>0</v>
      </c>
      <c r="AR2413" s="295">
        <v>3802.42</v>
      </c>
      <c r="AS2413" s="295">
        <v>0</v>
      </c>
      <c r="AT2413" s="295">
        <f t="shared" si="37"/>
        <v>3805</v>
      </c>
      <c r="AU2413" s="295">
        <v>0</v>
      </c>
      <c r="AV2413" s="295">
        <v>0</v>
      </c>
      <c r="AW2413" s="296">
        <v>94</v>
      </c>
      <c r="AX2413" s="296">
        <v>149</v>
      </c>
      <c r="AY2413" s="295">
        <v>328953.59999999998</v>
      </c>
      <c r="AZ2413" s="295">
        <v>302399.56</v>
      </c>
      <c r="BA2413" s="294">
        <v>75.811166</v>
      </c>
      <c r="BB2413" s="294">
        <v>46.070800915479502</v>
      </c>
      <c r="BC2413" s="294">
        <v>9.6</v>
      </c>
      <c r="BD2413" s="294"/>
      <c r="BE2413" s="293" t="s">
        <v>4204</v>
      </c>
      <c r="BF2413" s="291"/>
      <c r="BG2413" s="293" t="s">
        <v>320</v>
      </c>
      <c r="BH2413" s="293" t="s">
        <v>181</v>
      </c>
      <c r="BI2413" s="293" t="s">
        <v>321</v>
      </c>
      <c r="BJ2413" s="293" t="s">
        <v>103</v>
      </c>
      <c r="BK2413" s="292" t="s">
        <v>4</v>
      </c>
      <c r="BL2413" s="294">
        <v>183769.63</v>
      </c>
      <c r="BM2413" s="292" t="s">
        <v>894</v>
      </c>
      <c r="BN2413" s="294"/>
      <c r="BO2413" s="297">
        <v>43523</v>
      </c>
      <c r="BP2413" s="297">
        <v>48056</v>
      </c>
      <c r="BQ2413" s="297" t="s">
        <v>1065</v>
      </c>
      <c r="BR2413" s="297" t="s">
        <v>4741</v>
      </c>
      <c r="BS2413" s="297" t="s">
        <v>4742</v>
      </c>
      <c r="BT2413" s="297" t="s">
        <v>4742</v>
      </c>
      <c r="BU2413" s="294">
        <v>0</v>
      </c>
      <c r="BV2413" s="294">
        <v>0</v>
      </c>
      <c r="BW2413" s="294">
        <v>0</v>
      </c>
    </row>
    <row r="2414" spans="1:75" s="289" customFormat="1" ht="18.2" customHeight="1" x14ac:dyDescent="0.15">
      <c r="A2414" s="298">
        <v>2412</v>
      </c>
      <c r="B2414" s="299" t="s">
        <v>305</v>
      </c>
      <c r="C2414" s="299" t="s">
        <v>306</v>
      </c>
      <c r="D2414" s="313">
        <v>45172</v>
      </c>
      <c r="E2414" s="300" t="s">
        <v>4183</v>
      </c>
      <c r="F2414" s="309">
        <v>0</v>
      </c>
      <c r="G2414" s="309">
        <v>0</v>
      </c>
      <c r="H2414" s="302">
        <v>331051.89</v>
      </c>
      <c r="I2414" s="302">
        <v>0</v>
      </c>
      <c r="J2414" s="302">
        <v>0</v>
      </c>
      <c r="K2414" s="302">
        <v>331051.89</v>
      </c>
      <c r="L2414" s="302">
        <v>2183.46</v>
      </c>
      <c r="M2414" s="302">
        <v>0</v>
      </c>
      <c r="N2414" s="302">
        <v>0</v>
      </c>
      <c r="O2414" s="302">
        <v>2183.46</v>
      </c>
      <c r="P2414" s="302">
        <v>0</v>
      </c>
      <c r="Q2414" s="302">
        <v>0</v>
      </c>
      <c r="R2414" s="302">
        <v>328868.43</v>
      </c>
      <c r="S2414" s="302">
        <v>0</v>
      </c>
      <c r="T2414" s="302">
        <v>2372.54</v>
      </c>
      <c r="U2414" s="302">
        <v>0</v>
      </c>
      <c r="V2414" s="302">
        <v>0</v>
      </c>
      <c r="W2414" s="302">
        <v>2372.54</v>
      </c>
      <c r="X2414" s="302">
        <v>0</v>
      </c>
      <c r="Y2414" s="302">
        <v>0</v>
      </c>
      <c r="Z2414" s="302">
        <v>0</v>
      </c>
      <c r="AA2414" s="302">
        <v>0</v>
      </c>
      <c r="AB2414" s="302">
        <v>0</v>
      </c>
      <c r="AC2414" s="302">
        <v>0</v>
      </c>
      <c r="AD2414" s="302">
        <v>0</v>
      </c>
      <c r="AE2414" s="302">
        <v>0</v>
      </c>
      <c r="AF2414" s="302">
        <v>0</v>
      </c>
      <c r="AG2414" s="302">
        <v>0</v>
      </c>
      <c r="AH2414" s="302">
        <v>218.12</v>
      </c>
      <c r="AI2414" s="302">
        <v>0</v>
      </c>
      <c r="AJ2414" s="302">
        <v>0</v>
      </c>
      <c r="AK2414" s="302">
        <v>0</v>
      </c>
      <c r="AL2414" s="302">
        <v>0</v>
      </c>
      <c r="AM2414" s="302">
        <v>0</v>
      </c>
      <c r="AN2414" s="302">
        <v>0</v>
      </c>
      <c r="AO2414" s="302">
        <v>0</v>
      </c>
      <c r="AP2414" s="302">
        <v>170.56</v>
      </c>
      <c r="AQ2414" s="302">
        <v>0</v>
      </c>
      <c r="AR2414" s="302">
        <v>144.68</v>
      </c>
      <c r="AS2414" s="302">
        <v>0</v>
      </c>
      <c r="AT2414" s="295">
        <f t="shared" si="37"/>
        <v>4800</v>
      </c>
      <c r="AU2414" s="302">
        <v>0</v>
      </c>
      <c r="AV2414" s="302">
        <v>0</v>
      </c>
      <c r="AW2414" s="303">
        <v>102</v>
      </c>
      <c r="AX2414" s="303">
        <v>157</v>
      </c>
      <c r="AY2414" s="302">
        <v>428362.72</v>
      </c>
      <c r="AZ2414" s="302">
        <v>409999.99</v>
      </c>
      <c r="BA2414" s="301">
        <v>75.365858000000003</v>
      </c>
      <c r="BB2414" s="301">
        <v>60.4523219526492</v>
      </c>
      <c r="BC2414" s="301">
        <v>8.6</v>
      </c>
      <c r="BD2414" s="301"/>
      <c r="BE2414" s="300" t="s">
        <v>4204</v>
      </c>
      <c r="BF2414" s="298"/>
      <c r="BG2414" s="300" t="s">
        <v>315</v>
      </c>
      <c r="BH2414" s="300" t="s">
        <v>183</v>
      </c>
      <c r="BI2414" s="300" t="s">
        <v>774</v>
      </c>
      <c r="BJ2414" s="300" t="s">
        <v>103</v>
      </c>
      <c r="BK2414" s="299" t="s">
        <v>4</v>
      </c>
      <c r="BL2414" s="301">
        <v>328868.43</v>
      </c>
      <c r="BM2414" s="299" t="s">
        <v>894</v>
      </c>
      <c r="BN2414" s="301"/>
      <c r="BO2414" s="304">
        <v>43523</v>
      </c>
      <c r="BP2414" s="304">
        <v>48300</v>
      </c>
      <c r="BQ2414" s="297" t="s">
        <v>1065</v>
      </c>
      <c r="BR2414" s="297" t="s">
        <v>4741</v>
      </c>
      <c r="BS2414" s="297" t="s">
        <v>4742</v>
      </c>
      <c r="BT2414" s="297" t="s">
        <v>4742</v>
      </c>
      <c r="BU2414" s="301">
        <v>0</v>
      </c>
      <c r="BV2414" s="301">
        <v>0</v>
      </c>
      <c r="BW2414" s="301">
        <v>0</v>
      </c>
    </row>
    <row r="2415" spans="1:75" s="289" customFormat="1" ht="18.2" customHeight="1" x14ac:dyDescent="0.15">
      <c r="A2415" s="291">
        <v>2413</v>
      </c>
      <c r="B2415" s="292" t="s">
        <v>305</v>
      </c>
      <c r="C2415" s="292" t="s">
        <v>306</v>
      </c>
      <c r="D2415" s="312">
        <v>45172</v>
      </c>
      <c r="E2415" s="293" t="s">
        <v>3438</v>
      </c>
      <c r="F2415" s="308">
        <v>97</v>
      </c>
      <c r="G2415" s="308">
        <v>96</v>
      </c>
      <c r="H2415" s="295">
        <v>165988.35999999999</v>
      </c>
      <c r="I2415" s="295">
        <v>76016.42</v>
      </c>
      <c r="J2415" s="295">
        <v>0</v>
      </c>
      <c r="K2415" s="295">
        <v>242004.78</v>
      </c>
      <c r="L2415" s="295">
        <v>1177.3499999999999</v>
      </c>
      <c r="M2415" s="295">
        <v>0</v>
      </c>
      <c r="N2415" s="295">
        <v>0</v>
      </c>
      <c r="O2415" s="295">
        <v>0</v>
      </c>
      <c r="P2415" s="295">
        <v>0</v>
      </c>
      <c r="Q2415" s="295">
        <v>0</v>
      </c>
      <c r="R2415" s="295">
        <v>242004.78</v>
      </c>
      <c r="S2415" s="295">
        <v>176893.13</v>
      </c>
      <c r="T2415" s="295">
        <v>1464.85</v>
      </c>
      <c r="U2415" s="295">
        <v>0</v>
      </c>
      <c r="V2415" s="295">
        <v>0</v>
      </c>
      <c r="W2415" s="295">
        <v>0</v>
      </c>
      <c r="X2415" s="295">
        <v>0</v>
      </c>
      <c r="Y2415" s="295">
        <v>0</v>
      </c>
      <c r="Z2415" s="295">
        <v>178357.98</v>
      </c>
      <c r="AA2415" s="295">
        <v>0</v>
      </c>
      <c r="AB2415" s="295">
        <v>0</v>
      </c>
      <c r="AC2415" s="295">
        <v>0</v>
      </c>
      <c r="AD2415" s="295">
        <v>0</v>
      </c>
      <c r="AE2415" s="295">
        <v>0</v>
      </c>
      <c r="AF2415" s="295">
        <v>0</v>
      </c>
      <c r="AG2415" s="295">
        <v>0</v>
      </c>
      <c r="AH2415" s="295">
        <v>0</v>
      </c>
      <c r="AI2415" s="295">
        <v>0</v>
      </c>
      <c r="AJ2415" s="295">
        <v>0</v>
      </c>
      <c r="AK2415" s="295">
        <v>0</v>
      </c>
      <c r="AL2415" s="295">
        <v>0</v>
      </c>
      <c r="AM2415" s="295">
        <v>0</v>
      </c>
      <c r="AN2415" s="295">
        <v>0</v>
      </c>
      <c r="AO2415" s="295">
        <v>0</v>
      </c>
      <c r="AP2415" s="295">
        <v>0</v>
      </c>
      <c r="AQ2415" s="295">
        <v>0</v>
      </c>
      <c r="AR2415" s="295">
        <v>0</v>
      </c>
      <c r="AS2415" s="295">
        <v>0</v>
      </c>
      <c r="AT2415" s="295">
        <f t="shared" si="37"/>
        <v>0</v>
      </c>
      <c r="AU2415" s="295">
        <v>77193.77</v>
      </c>
      <c r="AV2415" s="295">
        <v>178357.98</v>
      </c>
      <c r="AW2415" s="296">
        <v>91</v>
      </c>
      <c r="AX2415" s="296">
        <v>195</v>
      </c>
      <c r="AY2415" s="295">
        <v>301499.51</v>
      </c>
      <c r="AZ2415" s="295">
        <v>245428.42</v>
      </c>
      <c r="BA2415" s="294">
        <v>52.704219000000002</v>
      </c>
      <c r="BB2415" s="294">
        <v>51.969013711479803</v>
      </c>
      <c r="BC2415" s="294">
        <v>10.59</v>
      </c>
      <c r="BD2415" s="294"/>
      <c r="BE2415" s="293" t="s">
        <v>4204</v>
      </c>
      <c r="BF2415" s="291"/>
      <c r="BG2415" s="293" t="s">
        <v>320</v>
      </c>
      <c r="BH2415" s="293" t="s">
        <v>181</v>
      </c>
      <c r="BI2415" s="293" t="s">
        <v>372</v>
      </c>
      <c r="BJ2415" s="293" t="s">
        <v>4205</v>
      </c>
      <c r="BK2415" s="292" t="s">
        <v>4</v>
      </c>
      <c r="BL2415" s="294">
        <v>242004.78</v>
      </c>
      <c r="BM2415" s="292" t="s">
        <v>894</v>
      </c>
      <c r="BN2415" s="294"/>
      <c r="BO2415" s="297">
        <v>42024</v>
      </c>
      <c r="BP2415" s="297">
        <v>47958</v>
      </c>
      <c r="BQ2415" s="297" t="s">
        <v>4232</v>
      </c>
      <c r="BR2415" s="297" t="s">
        <v>4751</v>
      </c>
      <c r="BS2415" s="297">
        <v>42024</v>
      </c>
      <c r="BT2415" s="297">
        <v>47958</v>
      </c>
      <c r="BU2415" s="294">
        <v>14275.68</v>
      </c>
      <c r="BV2415" s="294">
        <v>0</v>
      </c>
      <c r="BW2415" s="294">
        <v>0</v>
      </c>
    </row>
    <row r="2416" spans="1:75" s="289" customFormat="1" ht="18.2" customHeight="1" x14ac:dyDescent="0.15">
      <c r="A2416" s="298">
        <v>2414</v>
      </c>
      <c r="B2416" s="299" t="s">
        <v>305</v>
      </c>
      <c r="C2416" s="299" t="s">
        <v>306</v>
      </c>
      <c r="D2416" s="313">
        <v>45172</v>
      </c>
      <c r="E2416" s="300" t="s">
        <v>3439</v>
      </c>
      <c r="F2416" s="309">
        <v>0</v>
      </c>
      <c r="G2416" s="309">
        <v>0</v>
      </c>
      <c r="H2416" s="302">
        <v>68694.740000000005</v>
      </c>
      <c r="I2416" s="302">
        <v>0</v>
      </c>
      <c r="J2416" s="302">
        <v>0</v>
      </c>
      <c r="K2416" s="302">
        <v>68694.740000000005</v>
      </c>
      <c r="L2416" s="302">
        <v>487.24</v>
      </c>
      <c r="M2416" s="302">
        <v>0</v>
      </c>
      <c r="N2416" s="302">
        <v>0</v>
      </c>
      <c r="O2416" s="302">
        <v>487.24</v>
      </c>
      <c r="P2416" s="302">
        <v>0</v>
      </c>
      <c r="Q2416" s="302">
        <v>0</v>
      </c>
      <c r="R2416" s="302">
        <v>68207.5</v>
      </c>
      <c r="S2416" s="302">
        <v>0</v>
      </c>
      <c r="T2416" s="302">
        <v>606.23</v>
      </c>
      <c r="U2416" s="302">
        <v>0</v>
      </c>
      <c r="V2416" s="302">
        <v>0</v>
      </c>
      <c r="W2416" s="302">
        <v>606.23</v>
      </c>
      <c r="X2416" s="302">
        <v>0</v>
      </c>
      <c r="Y2416" s="302">
        <v>0</v>
      </c>
      <c r="Z2416" s="302">
        <v>0</v>
      </c>
      <c r="AA2416" s="302">
        <v>0</v>
      </c>
      <c r="AB2416" s="302">
        <v>0</v>
      </c>
      <c r="AC2416" s="302">
        <v>0</v>
      </c>
      <c r="AD2416" s="302">
        <v>0</v>
      </c>
      <c r="AE2416" s="302">
        <v>0</v>
      </c>
      <c r="AF2416" s="302">
        <v>0</v>
      </c>
      <c r="AG2416" s="302">
        <v>0</v>
      </c>
      <c r="AH2416" s="302">
        <v>70.900000000000006</v>
      </c>
      <c r="AI2416" s="302">
        <v>0</v>
      </c>
      <c r="AJ2416" s="302">
        <v>0</v>
      </c>
      <c r="AK2416" s="302">
        <v>0</v>
      </c>
      <c r="AL2416" s="302">
        <v>0</v>
      </c>
      <c r="AM2416" s="302">
        <v>0</v>
      </c>
      <c r="AN2416" s="302">
        <v>0</v>
      </c>
      <c r="AO2416" s="302">
        <v>0</v>
      </c>
      <c r="AP2416" s="302">
        <v>61.03</v>
      </c>
      <c r="AQ2416" s="302">
        <v>0</v>
      </c>
      <c r="AR2416" s="302">
        <v>60.4</v>
      </c>
      <c r="AS2416" s="302">
        <v>0</v>
      </c>
      <c r="AT2416" s="295">
        <f t="shared" si="37"/>
        <v>1165</v>
      </c>
      <c r="AU2416" s="302">
        <v>0</v>
      </c>
      <c r="AV2416" s="302">
        <v>0</v>
      </c>
      <c r="AW2416" s="303">
        <v>91</v>
      </c>
      <c r="AX2416" s="303">
        <v>195</v>
      </c>
      <c r="AY2416" s="302">
        <v>204998.88</v>
      </c>
      <c r="AZ2416" s="302">
        <v>101570.4</v>
      </c>
      <c r="BA2416" s="301">
        <v>32.074736999999999</v>
      </c>
      <c r="BB2416" s="301">
        <v>21.539125807592601</v>
      </c>
      <c r="BC2416" s="301">
        <v>10.59</v>
      </c>
      <c r="BD2416" s="301"/>
      <c r="BE2416" s="300" t="s">
        <v>4204</v>
      </c>
      <c r="BF2416" s="298"/>
      <c r="BG2416" s="300" t="s">
        <v>344</v>
      </c>
      <c r="BH2416" s="300" t="s">
        <v>213</v>
      </c>
      <c r="BI2416" s="300" t="s">
        <v>345</v>
      </c>
      <c r="BJ2416" s="300" t="s">
        <v>103</v>
      </c>
      <c r="BK2416" s="299" t="s">
        <v>4</v>
      </c>
      <c r="BL2416" s="301">
        <v>68207.5</v>
      </c>
      <c r="BM2416" s="299" t="s">
        <v>894</v>
      </c>
      <c r="BN2416" s="301"/>
      <c r="BO2416" s="304">
        <v>42027</v>
      </c>
      <c r="BP2416" s="304">
        <v>47961</v>
      </c>
      <c r="BQ2416" s="297" t="s">
        <v>1065</v>
      </c>
      <c r="BR2416" s="297" t="s">
        <v>4741</v>
      </c>
      <c r="BS2416" s="297">
        <v>42027</v>
      </c>
      <c r="BT2416" s="297">
        <v>47961</v>
      </c>
      <c r="BU2416" s="301">
        <v>0</v>
      </c>
      <c r="BV2416" s="301">
        <v>0</v>
      </c>
      <c r="BW2416" s="301">
        <v>0</v>
      </c>
    </row>
    <row r="2417" spans="1:75" s="289" customFormat="1" ht="18.2" customHeight="1" x14ac:dyDescent="0.15">
      <c r="A2417" s="291">
        <v>2415</v>
      </c>
      <c r="B2417" s="292" t="s">
        <v>305</v>
      </c>
      <c r="C2417" s="292" t="s">
        <v>306</v>
      </c>
      <c r="D2417" s="312">
        <v>45172</v>
      </c>
      <c r="E2417" s="293" t="s">
        <v>3440</v>
      </c>
      <c r="F2417" s="308">
        <v>0</v>
      </c>
      <c r="G2417" s="308">
        <v>0</v>
      </c>
      <c r="H2417" s="295">
        <v>157695.96</v>
      </c>
      <c r="I2417" s="295">
        <v>0</v>
      </c>
      <c r="J2417" s="295">
        <v>0</v>
      </c>
      <c r="K2417" s="295">
        <v>157695.96</v>
      </c>
      <c r="L2417" s="295">
        <v>1148.8499999999999</v>
      </c>
      <c r="M2417" s="295">
        <v>0</v>
      </c>
      <c r="N2417" s="295">
        <v>0</v>
      </c>
      <c r="O2417" s="295">
        <v>1148.8499999999999</v>
      </c>
      <c r="P2417" s="295">
        <v>0</v>
      </c>
      <c r="Q2417" s="295">
        <v>0</v>
      </c>
      <c r="R2417" s="295">
        <v>156547.10999999999</v>
      </c>
      <c r="S2417" s="295">
        <v>0</v>
      </c>
      <c r="T2417" s="295">
        <v>1261.57</v>
      </c>
      <c r="U2417" s="295">
        <v>0</v>
      </c>
      <c r="V2417" s="295">
        <v>0</v>
      </c>
      <c r="W2417" s="295">
        <v>1261.57</v>
      </c>
      <c r="X2417" s="295">
        <v>0</v>
      </c>
      <c r="Y2417" s="295">
        <v>0</v>
      </c>
      <c r="Z2417" s="295">
        <v>0</v>
      </c>
      <c r="AA2417" s="295">
        <v>0</v>
      </c>
      <c r="AB2417" s="295">
        <v>0</v>
      </c>
      <c r="AC2417" s="295">
        <v>0</v>
      </c>
      <c r="AD2417" s="295">
        <v>0</v>
      </c>
      <c r="AE2417" s="295">
        <v>0</v>
      </c>
      <c r="AF2417" s="295">
        <v>0</v>
      </c>
      <c r="AG2417" s="295">
        <v>0</v>
      </c>
      <c r="AH2417" s="295">
        <v>118.39</v>
      </c>
      <c r="AI2417" s="295">
        <v>0</v>
      </c>
      <c r="AJ2417" s="295">
        <v>0</v>
      </c>
      <c r="AK2417" s="295">
        <v>0</v>
      </c>
      <c r="AL2417" s="295">
        <v>0</v>
      </c>
      <c r="AM2417" s="295">
        <v>0</v>
      </c>
      <c r="AN2417" s="295">
        <v>0</v>
      </c>
      <c r="AO2417" s="295">
        <v>0</v>
      </c>
      <c r="AP2417" s="295">
        <v>88.56</v>
      </c>
      <c r="AQ2417" s="295">
        <v>0</v>
      </c>
      <c r="AR2417" s="295">
        <v>217.37</v>
      </c>
      <c r="AS2417" s="295">
        <v>0</v>
      </c>
      <c r="AT2417" s="295">
        <f t="shared" si="37"/>
        <v>2400</v>
      </c>
      <c r="AU2417" s="295">
        <v>0</v>
      </c>
      <c r="AV2417" s="295">
        <v>0</v>
      </c>
      <c r="AW2417" s="296">
        <v>92</v>
      </c>
      <c r="AX2417" s="296">
        <v>196</v>
      </c>
      <c r="AY2417" s="295">
        <v>238099.28</v>
      </c>
      <c r="AZ2417" s="295">
        <v>238099.28</v>
      </c>
      <c r="BA2417" s="294">
        <v>89.878479999999996</v>
      </c>
      <c r="BB2417" s="294">
        <v>59.093905261674003</v>
      </c>
      <c r="BC2417" s="294">
        <v>9.6</v>
      </c>
      <c r="BD2417" s="294"/>
      <c r="BE2417" s="293" t="s">
        <v>4204</v>
      </c>
      <c r="BF2417" s="291"/>
      <c r="BG2417" s="293" t="s">
        <v>315</v>
      </c>
      <c r="BH2417" s="293" t="s">
        <v>183</v>
      </c>
      <c r="BI2417" s="293" t="s">
        <v>384</v>
      </c>
      <c r="BJ2417" s="293" t="s">
        <v>103</v>
      </c>
      <c r="BK2417" s="292" t="s">
        <v>4</v>
      </c>
      <c r="BL2417" s="294">
        <v>156547.10999999999</v>
      </c>
      <c r="BM2417" s="292" t="s">
        <v>894</v>
      </c>
      <c r="BN2417" s="294"/>
      <c r="BO2417" s="297">
        <v>42026</v>
      </c>
      <c r="BP2417" s="297">
        <v>47990</v>
      </c>
      <c r="BQ2417" s="297" t="s">
        <v>1065</v>
      </c>
      <c r="BR2417" s="297" t="s">
        <v>4741</v>
      </c>
      <c r="BS2417" s="297">
        <v>42026</v>
      </c>
      <c r="BT2417" s="297">
        <v>47990</v>
      </c>
      <c r="BU2417" s="294">
        <v>0</v>
      </c>
      <c r="BV2417" s="294">
        <v>0</v>
      </c>
      <c r="BW2417" s="294">
        <v>0</v>
      </c>
    </row>
    <row r="2418" spans="1:75" s="289" customFormat="1" ht="18.2" customHeight="1" x14ac:dyDescent="0.15">
      <c r="A2418" s="298">
        <v>2416</v>
      </c>
      <c r="B2418" s="299" t="s">
        <v>305</v>
      </c>
      <c r="C2418" s="299" t="s">
        <v>306</v>
      </c>
      <c r="D2418" s="313">
        <v>45172</v>
      </c>
      <c r="E2418" s="300" t="s">
        <v>3441</v>
      </c>
      <c r="F2418" s="309">
        <v>0</v>
      </c>
      <c r="G2418" s="309">
        <v>0</v>
      </c>
      <c r="H2418" s="302">
        <v>231704.76</v>
      </c>
      <c r="I2418" s="302">
        <v>0</v>
      </c>
      <c r="J2418" s="302">
        <v>0</v>
      </c>
      <c r="K2418" s="302">
        <v>231704.76</v>
      </c>
      <c r="L2418" s="302">
        <v>1669.8</v>
      </c>
      <c r="M2418" s="302">
        <v>0</v>
      </c>
      <c r="N2418" s="302">
        <v>0</v>
      </c>
      <c r="O2418" s="302">
        <v>1669.8</v>
      </c>
      <c r="P2418" s="302">
        <v>0</v>
      </c>
      <c r="Q2418" s="302">
        <v>0</v>
      </c>
      <c r="R2418" s="302">
        <v>230034.96</v>
      </c>
      <c r="S2418" s="302">
        <v>0</v>
      </c>
      <c r="T2418" s="302">
        <v>1834.33</v>
      </c>
      <c r="U2418" s="302">
        <v>0</v>
      </c>
      <c r="V2418" s="302">
        <v>0</v>
      </c>
      <c r="W2418" s="302">
        <v>1834.33</v>
      </c>
      <c r="X2418" s="302">
        <v>0</v>
      </c>
      <c r="Y2418" s="302">
        <v>0</v>
      </c>
      <c r="Z2418" s="302">
        <v>0</v>
      </c>
      <c r="AA2418" s="302">
        <v>0</v>
      </c>
      <c r="AB2418" s="302">
        <v>0</v>
      </c>
      <c r="AC2418" s="302">
        <v>0</v>
      </c>
      <c r="AD2418" s="302">
        <v>0</v>
      </c>
      <c r="AE2418" s="302">
        <v>0</v>
      </c>
      <c r="AF2418" s="302">
        <v>0</v>
      </c>
      <c r="AG2418" s="302">
        <v>0</v>
      </c>
      <c r="AH2418" s="302">
        <v>173.52</v>
      </c>
      <c r="AI2418" s="302">
        <v>0</v>
      </c>
      <c r="AJ2418" s="302">
        <v>0</v>
      </c>
      <c r="AK2418" s="302">
        <v>0</v>
      </c>
      <c r="AL2418" s="302">
        <v>0</v>
      </c>
      <c r="AM2418" s="302">
        <v>0</v>
      </c>
      <c r="AN2418" s="302">
        <v>0</v>
      </c>
      <c r="AO2418" s="302">
        <v>0</v>
      </c>
      <c r="AP2418" s="302">
        <v>2324.4</v>
      </c>
      <c r="AQ2418" s="302">
        <v>0</v>
      </c>
      <c r="AR2418" s="302">
        <v>2302.0500000000002</v>
      </c>
      <c r="AS2418" s="302">
        <v>0</v>
      </c>
      <c r="AT2418" s="295">
        <f t="shared" si="37"/>
        <v>3700</v>
      </c>
      <c r="AU2418" s="302">
        <v>0</v>
      </c>
      <c r="AV2418" s="302">
        <v>0</v>
      </c>
      <c r="AW2418" s="303">
        <v>93</v>
      </c>
      <c r="AX2418" s="303">
        <v>197</v>
      </c>
      <c r="AY2418" s="302">
        <v>349003.29</v>
      </c>
      <c r="AZ2418" s="302">
        <v>349003.29</v>
      </c>
      <c r="BA2418" s="301">
        <v>89.999154000000004</v>
      </c>
      <c r="BB2418" s="301">
        <v>59.320219561322297</v>
      </c>
      <c r="BC2418" s="301">
        <v>9.5</v>
      </c>
      <c r="BD2418" s="301"/>
      <c r="BE2418" s="300" t="s">
        <v>4204</v>
      </c>
      <c r="BF2418" s="298"/>
      <c r="BG2418" s="300" t="s">
        <v>312</v>
      </c>
      <c r="BH2418" s="300" t="s">
        <v>365</v>
      </c>
      <c r="BI2418" s="300" t="s">
        <v>366</v>
      </c>
      <c r="BJ2418" s="300" t="s">
        <v>103</v>
      </c>
      <c r="BK2418" s="299" t="s">
        <v>4</v>
      </c>
      <c r="BL2418" s="301">
        <v>230034.96</v>
      </c>
      <c r="BM2418" s="299" t="s">
        <v>894</v>
      </c>
      <c r="BN2418" s="301"/>
      <c r="BO2418" s="304">
        <v>42027</v>
      </c>
      <c r="BP2418" s="304">
        <v>48022</v>
      </c>
      <c r="BQ2418" s="297" t="s">
        <v>1065</v>
      </c>
      <c r="BR2418" s="297" t="s">
        <v>4741</v>
      </c>
      <c r="BS2418" s="297">
        <v>42027</v>
      </c>
      <c r="BT2418" s="297">
        <v>48022</v>
      </c>
      <c r="BU2418" s="301">
        <v>0</v>
      </c>
      <c r="BV2418" s="301">
        <v>0</v>
      </c>
      <c r="BW2418" s="301">
        <v>0</v>
      </c>
    </row>
    <row r="2419" spans="1:75" s="289" customFormat="1" ht="18.2" customHeight="1" x14ac:dyDescent="0.15">
      <c r="A2419" s="291">
        <v>2417</v>
      </c>
      <c r="B2419" s="292" t="s">
        <v>305</v>
      </c>
      <c r="C2419" s="292" t="s">
        <v>306</v>
      </c>
      <c r="D2419" s="312">
        <v>45172</v>
      </c>
      <c r="E2419" s="293" t="s">
        <v>4310</v>
      </c>
      <c r="F2419" s="308">
        <v>0</v>
      </c>
      <c r="G2419" s="308">
        <v>0</v>
      </c>
      <c r="H2419" s="295">
        <v>194409.66</v>
      </c>
      <c r="I2419" s="295">
        <v>0</v>
      </c>
      <c r="J2419" s="295">
        <v>0</v>
      </c>
      <c r="K2419" s="295">
        <v>194409.66</v>
      </c>
      <c r="L2419" s="295">
        <v>1347.35</v>
      </c>
      <c r="M2419" s="295">
        <v>0</v>
      </c>
      <c r="N2419" s="295">
        <v>0</v>
      </c>
      <c r="O2419" s="295">
        <v>1347.35</v>
      </c>
      <c r="P2419" s="295">
        <v>0</v>
      </c>
      <c r="Q2419" s="295">
        <v>0</v>
      </c>
      <c r="R2419" s="295">
        <v>193062.31</v>
      </c>
      <c r="S2419" s="295">
        <v>0</v>
      </c>
      <c r="T2419" s="295">
        <v>1555.28</v>
      </c>
      <c r="U2419" s="295">
        <v>0</v>
      </c>
      <c r="V2419" s="295">
        <v>0</v>
      </c>
      <c r="W2419" s="295">
        <v>1555.28</v>
      </c>
      <c r="X2419" s="295">
        <v>0</v>
      </c>
      <c r="Y2419" s="295">
        <v>0</v>
      </c>
      <c r="Z2419" s="295">
        <v>0</v>
      </c>
      <c r="AA2419" s="295">
        <v>0</v>
      </c>
      <c r="AB2419" s="295">
        <v>0</v>
      </c>
      <c r="AC2419" s="295">
        <v>0</v>
      </c>
      <c r="AD2419" s="295">
        <v>0</v>
      </c>
      <c r="AE2419" s="295">
        <v>0</v>
      </c>
      <c r="AF2419" s="295">
        <v>0</v>
      </c>
      <c r="AG2419" s="295">
        <v>0</v>
      </c>
      <c r="AH2419" s="295">
        <v>134.61000000000001</v>
      </c>
      <c r="AI2419" s="295">
        <v>0</v>
      </c>
      <c r="AJ2419" s="295">
        <v>0</v>
      </c>
      <c r="AK2419" s="295">
        <v>0</v>
      </c>
      <c r="AL2419" s="295">
        <v>0</v>
      </c>
      <c r="AM2419" s="295">
        <v>0</v>
      </c>
      <c r="AN2419" s="295">
        <v>0</v>
      </c>
      <c r="AO2419" s="295">
        <v>0</v>
      </c>
      <c r="AP2419" s="295">
        <v>21.18</v>
      </c>
      <c r="AQ2419" s="295">
        <v>0</v>
      </c>
      <c r="AR2419" s="295">
        <v>18.420000000000002</v>
      </c>
      <c r="AS2419" s="295">
        <v>0</v>
      </c>
      <c r="AT2419" s="295">
        <f t="shared" si="37"/>
        <v>3040</v>
      </c>
      <c r="AU2419" s="295">
        <v>0</v>
      </c>
      <c r="AV2419" s="295">
        <v>0</v>
      </c>
      <c r="AW2419" s="296">
        <v>119</v>
      </c>
      <c r="AX2419" s="296">
        <v>162</v>
      </c>
      <c r="AY2419" s="295">
        <v>253024.19</v>
      </c>
      <c r="AZ2419" s="295">
        <v>253024.19</v>
      </c>
      <c r="BA2419" s="294">
        <v>79.473715999999996</v>
      </c>
      <c r="BB2419" s="294">
        <v>60.6399696220506</v>
      </c>
      <c r="BC2419" s="294">
        <v>9.6</v>
      </c>
      <c r="BD2419" s="294"/>
      <c r="BE2419" s="293" t="s">
        <v>4204</v>
      </c>
      <c r="BF2419" s="291"/>
      <c r="BG2419" s="293" t="s">
        <v>320</v>
      </c>
      <c r="BH2419" s="293" t="s">
        <v>197</v>
      </c>
      <c r="BI2419" s="293" t="s">
        <v>373</v>
      </c>
      <c r="BJ2419" s="293" t="s">
        <v>103</v>
      </c>
      <c r="BK2419" s="292" t="s">
        <v>4</v>
      </c>
      <c r="BL2419" s="294">
        <v>193062.31</v>
      </c>
      <c r="BM2419" s="292" t="s">
        <v>894</v>
      </c>
      <c r="BN2419" s="294"/>
      <c r="BO2419" s="297">
        <v>43885</v>
      </c>
      <c r="BP2419" s="297">
        <v>48815</v>
      </c>
      <c r="BQ2419" s="297" t="s">
        <v>1065</v>
      </c>
      <c r="BR2419" s="297" t="s">
        <v>4741</v>
      </c>
      <c r="BS2419" s="297" t="s">
        <v>4742</v>
      </c>
      <c r="BT2419" s="297" t="s">
        <v>4742</v>
      </c>
      <c r="BU2419" s="294">
        <v>0</v>
      </c>
      <c r="BV2419" s="294">
        <v>0</v>
      </c>
      <c r="BW2419" s="294">
        <v>0</v>
      </c>
    </row>
    <row r="2420" spans="1:75" s="289" customFormat="1" ht="18.2" customHeight="1" x14ac:dyDescent="0.15">
      <c r="A2420" s="298">
        <v>2418</v>
      </c>
      <c r="B2420" s="299" t="s">
        <v>305</v>
      </c>
      <c r="C2420" s="299" t="s">
        <v>306</v>
      </c>
      <c r="D2420" s="313">
        <v>45172</v>
      </c>
      <c r="E2420" s="300" t="s">
        <v>3442</v>
      </c>
      <c r="F2420" s="309">
        <v>0</v>
      </c>
      <c r="G2420" s="309">
        <v>0</v>
      </c>
      <c r="H2420" s="302">
        <v>310042.96999999997</v>
      </c>
      <c r="I2420" s="302">
        <v>0</v>
      </c>
      <c r="J2420" s="302">
        <v>0</v>
      </c>
      <c r="K2420" s="302">
        <v>310042.96999999997</v>
      </c>
      <c r="L2420" s="302">
        <v>2234.35</v>
      </c>
      <c r="M2420" s="302">
        <v>0</v>
      </c>
      <c r="N2420" s="302">
        <v>0</v>
      </c>
      <c r="O2420" s="302">
        <v>2234.35</v>
      </c>
      <c r="P2420" s="302">
        <v>0</v>
      </c>
      <c r="Q2420" s="302">
        <v>0</v>
      </c>
      <c r="R2420" s="302">
        <v>307808.62</v>
      </c>
      <c r="S2420" s="302">
        <v>0</v>
      </c>
      <c r="T2420" s="302">
        <v>2454.5100000000002</v>
      </c>
      <c r="U2420" s="302">
        <v>0</v>
      </c>
      <c r="V2420" s="302">
        <v>0</v>
      </c>
      <c r="W2420" s="302">
        <v>2454.5100000000002</v>
      </c>
      <c r="X2420" s="302">
        <v>0</v>
      </c>
      <c r="Y2420" s="302">
        <v>0</v>
      </c>
      <c r="Z2420" s="302">
        <v>0</v>
      </c>
      <c r="AA2420" s="302">
        <v>0</v>
      </c>
      <c r="AB2420" s="302">
        <v>0</v>
      </c>
      <c r="AC2420" s="302">
        <v>0</v>
      </c>
      <c r="AD2420" s="302">
        <v>0</v>
      </c>
      <c r="AE2420" s="302">
        <v>0</v>
      </c>
      <c r="AF2420" s="302">
        <v>0</v>
      </c>
      <c r="AG2420" s="302">
        <v>0</v>
      </c>
      <c r="AH2420" s="302">
        <v>232.19</v>
      </c>
      <c r="AI2420" s="302">
        <v>0</v>
      </c>
      <c r="AJ2420" s="302">
        <v>0</v>
      </c>
      <c r="AK2420" s="302">
        <v>0</v>
      </c>
      <c r="AL2420" s="302">
        <v>0</v>
      </c>
      <c r="AM2420" s="302">
        <v>0</v>
      </c>
      <c r="AN2420" s="302">
        <v>0</v>
      </c>
      <c r="AO2420" s="302">
        <v>0</v>
      </c>
      <c r="AP2420" s="302">
        <v>0</v>
      </c>
      <c r="AQ2420" s="302">
        <v>0</v>
      </c>
      <c r="AR2420" s="302">
        <v>0</v>
      </c>
      <c r="AS2420" s="302">
        <v>0.05</v>
      </c>
      <c r="AT2420" s="295">
        <f t="shared" si="37"/>
        <v>4921</v>
      </c>
      <c r="AU2420" s="302">
        <v>0</v>
      </c>
      <c r="AV2420" s="302">
        <v>0</v>
      </c>
      <c r="AW2420" s="303">
        <v>93</v>
      </c>
      <c r="AX2420" s="303">
        <v>197</v>
      </c>
      <c r="AY2420" s="302">
        <v>466999.58</v>
      </c>
      <c r="AZ2420" s="302">
        <v>466999.58</v>
      </c>
      <c r="BA2420" s="301">
        <v>88.584076999999994</v>
      </c>
      <c r="BB2420" s="301">
        <v>58.387509674727603</v>
      </c>
      <c r="BC2420" s="301">
        <v>9.5</v>
      </c>
      <c r="BD2420" s="301"/>
      <c r="BE2420" s="300" t="s">
        <v>4204</v>
      </c>
      <c r="BF2420" s="298"/>
      <c r="BG2420" s="300" t="s">
        <v>312</v>
      </c>
      <c r="BH2420" s="300" t="s">
        <v>230</v>
      </c>
      <c r="BI2420" s="300" t="s">
        <v>322</v>
      </c>
      <c r="BJ2420" s="300" t="s">
        <v>103</v>
      </c>
      <c r="BK2420" s="299" t="s">
        <v>4</v>
      </c>
      <c r="BL2420" s="301">
        <v>307808.62</v>
      </c>
      <c r="BM2420" s="299" t="s">
        <v>894</v>
      </c>
      <c r="BN2420" s="301"/>
      <c r="BO2420" s="304">
        <v>42027</v>
      </c>
      <c r="BP2420" s="304">
        <v>48022</v>
      </c>
      <c r="BQ2420" s="297" t="s">
        <v>1065</v>
      </c>
      <c r="BR2420" s="297" t="s">
        <v>4741</v>
      </c>
      <c r="BS2420" s="297">
        <v>42027</v>
      </c>
      <c r="BT2420" s="297">
        <v>48022</v>
      </c>
      <c r="BU2420" s="301">
        <v>0</v>
      </c>
      <c r="BV2420" s="301">
        <v>0</v>
      </c>
      <c r="BW2420" s="301">
        <v>0</v>
      </c>
    </row>
    <row r="2421" spans="1:75" s="289" customFormat="1" ht="18.2" customHeight="1" x14ac:dyDescent="0.15">
      <c r="A2421" s="291">
        <v>2419</v>
      </c>
      <c r="B2421" s="292" t="s">
        <v>305</v>
      </c>
      <c r="C2421" s="292" t="s">
        <v>306</v>
      </c>
      <c r="D2421" s="312">
        <v>45172</v>
      </c>
      <c r="E2421" s="293" t="s">
        <v>3443</v>
      </c>
      <c r="F2421" s="308">
        <v>0</v>
      </c>
      <c r="G2421" s="308">
        <v>0</v>
      </c>
      <c r="H2421" s="295">
        <v>23247.82</v>
      </c>
      <c r="I2421" s="295">
        <v>0</v>
      </c>
      <c r="J2421" s="295">
        <v>0</v>
      </c>
      <c r="K2421" s="295">
        <v>23247.82</v>
      </c>
      <c r="L2421" s="295">
        <v>4050.31</v>
      </c>
      <c r="M2421" s="295">
        <v>0</v>
      </c>
      <c r="N2421" s="295">
        <v>0</v>
      </c>
      <c r="O2421" s="295">
        <v>4050.31</v>
      </c>
      <c r="P2421" s="295">
        <v>0</v>
      </c>
      <c r="Q2421" s="295">
        <v>0</v>
      </c>
      <c r="R2421" s="295">
        <v>19197.509999999998</v>
      </c>
      <c r="S2421" s="295">
        <v>0</v>
      </c>
      <c r="T2421" s="295">
        <v>184.05</v>
      </c>
      <c r="U2421" s="295">
        <v>0</v>
      </c>
      <c r="V2421" s="295">
        <v>0</v>
      </c>
      <c r="W2421" s="295">
        <v>184.05</v>
      </c>
      <c r="X2421" s="295">
        <v>0</v>
      </c>
      <c r="Y2421" s="295">
        <v>0</v>
      </c>
      <c r="Z2421" s="295">
        <v>0</v>
      </c>
      <c r="AA2421" s="295">
        <v>0</v>
      </c>
      <c r="AB2421" s="295">
        <v>0</v>
      </c>
      <c r="AC2421" s="295">
        <v>0</v>
      </c>
      <c r="AD2421" s="295">
        <v>0</v>
      </c>
      <c r="AE2421" s="295">
        <v>0</v>
      </c>
      <c r="AF2421" s="295">
        <v>0</v>
      </c>
      <c r="AG2421" s="295">
        <v>0</v>
      </c>
      <c r="AH2421" s="295">
        <v>182.85</v>
      </c>
      <c r="AI2421" s="295">
        <v>0</v>
      </c>
      <c r="AJ2421" s="295">
        <v>0</v>
      </c>
      <c r="AK2421" s="295">
        <v>0</v>
      </c>
      <c r="AL2421" s="295">
        <v>0</v>
      </c>
      <c r="AM2421" s="295">
        <v>0</v>
      </c>
      <c r="AN2421" s="295">
        <v>0</v>
      </c>
      <c r="AO2421" s="295">
        <v>0</v>
      </c>
      <c r="AP2421" s="295">
        <v>3.59</v>
      </c>
      <c r="AQ2421" s="295">
        <v>0</v>
      </c>
      <c r="AR2421" s="295">
        <v>0.8</v>
      </c>
      <c r="AS2421" s="295">
        <v>0</v>
      </c>
      <c r="AT2421" s="295">
        <f t="shared" si="37"/>
        <v>4420</v>
      </c>
      <c r="AU2421" s="295">
        <v>0</v>
      </c>
      <c r="AV2421" s="295">
        <v>0</v>
      </c>
      <c r="AW2421" s="296">
        <v>32</v>
      </c>
      <c r="AX2421" s="296">
        <v>136</v>
      </c>
      <c r="AY2421" s="295">
        <v>392000</v>
      </c>
      <c r="AZ2421" s="295">
        <v>351847.15</v>
      </c>
      <c r="BA2421" s="294">
        <v>70.291365999999996</v>
      </c>
      <c r="BB2421" s="294">
        <v>3.8352426663074</v>
      </c>
      <c r="BC2421" s="294">
        <v>9.5</v>
      </c>
      <c r="BD2421" s="294"/>
      <c r="BE2421" s="293" t="s">
        <v>4204</v>
      </c>
      <c r="BF2421" s="291"/>
      <c r="BG2421" s="293" t="s">
        <v>320</v>
      </c>
      <c r="BH2421" s="293" t="s">
        <v>181</v>
      </c>
      <c r="BI2421" s="293" t="s">
        <v>400</v>
      </c>
      <c r="BJ2421" s="293" t="s">
        <v>103</v>
      </c>
      <c r="BK2421" s="292" t="s">
        <v>4</v>
      </c>
      <c r="BL2421" s="294">
        <v>19197.509999999998</v>
      </c>
      <c r="BM2421" s="292" t="s">
        <v>894</v>
      </c>
      <c r="BN2421" s="294"/>
      <c r="BO2421" s="297">
        <v>42024</v>
      </c>
      <c r="BP2421" s="297">
        <v>46162</v>
      </c>
      <c r="BQ2421" s="297" t="s">
        <v>1065</v>
      </c>
      <c r="BR2421" s="297" t="s">
        <v>4741</v>
      </c>
      <c r="BS2421" s="297">
        <v>42024</v>
      </c>
      <c r="BT2421" s="297">
        <v>46162</v>
      </c>
      <c r="BU2421" s="294">
        <v>0</v>
      </c>
      <c r="BV2421" s="294">
        <v>0</v>
      </c>
      <c r="BW2421" s="294">
        <v>0</v>
      </c>
    </row>
    <row r="2422" spans="1:75" s="289" customFormat="1" ht="18.2" customHeight="1" x14ac:dyDescent="0.15">
      <c r="A2422" s="298">
        <v>2420</v>
      </c>
      <c r="B2422" s="299" t="s">
        <v>305</v>
      </c>
      <c r="C2422" s="299" t="s">
        <v>306</v>
      </c>
      <c r="D2422" s="313">
        <v>45172</v>
      </c>
      <c r="E2422" s="300" t="s">
        <v>3444</v>
      </c>
      <c r="F2422" s="309">
        <v>0</v>
      </c>
      <c r="G2422" s="309">
        <v>0</v>
      </c>
      <c r="H2422" s="302">
        <v>250955.33</v>
      </c>
      <c r="I2422" s="302">
        <v>0</v>
      </c>
      <c r="J2422" s="302">
        <v>0</v>
      </c>
      <c r="K2422" s="302">
        <v>250955.33</v>
      </c>
      <c r="L2422" s="302">
        <v>1808.53</v>
      </c>
      <c r="M2422" s="302">
        <v>0</v>
      </c>
      <c r="N2422" s="302">
        <v>0</v>
      </c>
      <c r="O2422" s="302">
        <v>1808.53</v>
      </c>
      <c r="P2422" s="302">
        <v>0</v>
      </c>
      <c r="Q2422" s="302">
        <v>0</v>
      </c>
      <c r="R2422" s="302">
        <v>249146.8</v>
      </c>
      <c r="S2422" s="302">
        <v>0</v>
      </c>
      <c r="T2422" s="302">
        <v>1986.73</v>
      </c>
      <c r="U2422" s="302">
        <v>0</v>
      </c>
      <c r="V2422" s="302">
        <v>0</v>
      </c>
      <c r="W2422" s="302">
        <v>1986.73</v>
      </c>
      <c r="X2422" s="302">
        <v>0</v>
      </c>
      <c r="Y2422" s="302">
        <v>0</v>
      </c>
      <c r="Z2422" s="302">
        <v>0</v>
      </c>
      <c r="AA2422" s="302">
        <v>0</v>
      </c>
      <c r="AB2422" s="302">
        <v>0</v>
      </c>
      <c r="AC2422" s="302">
        <v>0</v>
      </c>
      <c r="AD2422" s="302">
        <v>0</v>
      </c>
      <c r="AE2422" s="302">
        <v>0</v>
      </c>
      <c r="AF2422" s="302">
        <v>0</v>
      </c>
      <c r="AG2422" s="302">
        <v>0</v>
      </c>
      <c r="AH2422" s="302">
        <v>187.94</v>
      </c>
      <c r="AI2422" s="302">
        <v>0</v>
      </c>
      <c r="AJ2422" s="302">
        <v>0</v>
      </c>
      <c r="AK2422" s="302">
        <v>0</v>
      </c>
      <c r="AL2422" s="302">
        <v>0</v>
      </c>
      <c r="AM2422" s="302">
        <v>0</v>
      </c>
      <c r="AN2422" s="302">
        <v>0</v>
      </c>
      <c r="AO2422" s="302">
        <v>0</v>
      </c>
      <c r="AP2422" s="302">
        <v>14.76</v>
      </c>
      <c r="AQ2422" s="302">
        <v>0</v>
      </c>
      <c r="AR2422" s="302">
        <v>10.96</v>
      </c>
      <c r="AS2422" s="302">
        <v>0</v>
      </c>
      <c r="AT2422" s="295">
        <f t="shared" si="37"/>
        <v>3987</v>
      </c>
      <c r="AU2422" s="302">
        <v>0</v>
      </c>
      <c r="AV2422" s="302">
        <v>0</v>
      </c>
      <c r="AW2422" s="303">
        <v>93</v>
      </c>
      <c r="AX2422" s="303">
        <v>197</v>
      </c>
      <c r="AY2422" s="302">
        <v>377999.22</v>
      </c>
      <c r="AZ2422" s="302">
        <v>377999.22</v>
      </c>
      <c r="BA2422" s="301">
        <v>73.54513</v>
      </c>
      <c r="BB2422" s="301">
        <v>48.475057157747599</v>
      </c>
      <c r="BC2422" s="301">
        <v>9.5</v>
      </c>
      <c r="BD2422" s="301"/>
      <c r="BE2422" s="300" t="s">
        <v>4204</v>
      </c>
      <c r="BF2422" s="298"/>
      <c r="BG2422" s="300" t="s">
        <v>312</v>
      </c>
      <c r="BH2422" s="300" t="s">
        <v>189</v>
      </c>
      <c r="BI2422" s="300" t="s">
        <v>323</v>
      </c>
      <c r="BJ2422" s="300" t="s">
        <v>103</v>
      </c>
      <c r="BK2422" s="299" t="s">
        <v>4</v>
      </c>
      <c r="BL2422" s="301">
        <v>249146.8</v>
      </c>
      <c r="BM2422" s="299" t="s">
        <v>894</v>
      </c>
      <c r="BN2422" s="301"/>
      <c r="BO2422" s="304">
        <v>42027</v>
      </c>
      <c r="BP2422" s="304">
        <v>48022</v>
      </c>
      <c r="BQ2422" s="297" t="s">
        <v>1065</v>
      </c>
      <c r="BR2422" s="297" t="s">
        <v>4741</v>
      </c>
      <c r="BS2422" s="297">
        <v>42027</v>
      </c>
      <c r="BT2422" s="297">
        <v>48022</v>
      </c>
      <c r="BU2422" s="301">
        <v>0</v>
      </c>
      <c r="BV2422" s="301">
        <v>0</v>
      </c>
      <c r="BW2422" s="301">
        <v>0</v>
      </c>
    </row>
    <row r="2423" spans="1:75" s="289" customFormat="1" ht="18.2" customHeight="1" x14ac:dyDescent="0.15">
      <c r="A2423" s="291">
        <v>2421</v>
      </c>
      <c r="B2423" s="292" t="s">
        <v>305</v>
      </c>
      <c r="C2423" s="292" t="s">
        <v>306</v>
      </c>
      <c r="D2423" s="312">
        <v>45172</v>
      </c>
      <c r="E2423" s="293" t="s">
        <v>3445</v>
      </c>
      <c r="F2423" s="308">
        <v>90</v>
      </c>
      <c r="G2423" s="308">
        <v>89</v>
      </c>
      <c r="H2423" s="295">
        <v>129723.96</v>
      </c>
      <c r="I2423" s="295">
        <v>56894.5</v>
      </c>
      <c r="J2423" s="295">
        <v>0</v>
      </c>
      <c r="K2423" s="295">
        <v>186618.46</v>
      </c>
      <c r="L2423" s="295">
        <v>904.94</v>
      </c>
      <c r="M2423" s="295">
        <v>0</v>
      </c>
      <c r="N2423" s="295">
        <v>0</v>
      </c>
      <c r="O2423" s="295">
        <v>0</v>
      </c>
      <c r="P2423" s="295">
        <v>0</v>
      </c>
      <c r="Q2423" s="295">
        <v>0</v>
      </c>
      <c r="R2423" s="295">
        <v>186618.46</v>
      </c>
      <c r="S2423" s="295">
        <v>117951.25</v>
      </c>
      <c r="T2423" s="295">
        <v>1070.22</v>
      </c>
      <c r="U2423" s="295">
        <v>0</v>
      </c>
      <c r="V2423" s="295">
        <v>0</v>
      </c>
      <c r="W2423" s="295">
        <v>0</v>
      </c>
      <c r="X2423" s="295">
        <v>0</v>
      </c>
      <c r="Y2423" s="295">
        <v>0</v>
      </c>
      <c r="Z2423" s="295">
        <v>119021.47</v>
      </c>
      <c r="AA2423" s="295">
        <v>0</v>
      </c>
      <c r="AB2423" s="295">
        <v>0</v>
      </c>
      <c r="AC2423" s="295">
        <v>0</v>
      </c>
      <c r="AD2423" s="295">
        <v>0</v>
      </c>
      <c r="AE2423" s="295">
        <v>0</v>
      </c>
      <c r="AF2423" s="295">
        <v>0</v>
      </c>
      <c r="AG2423" s="295">
        <v>0</v>
      </c>
      <c r="AH2423" s="295">
        <v>0</v>
      </c>
      <c r="AI2423" s="295">
        <v>0</v>
      </c>
      <c r="AJ2423" s="295">
        <v>0</v>
      </c>
      <c r="AK2423" s="295">
        <v>0</v>
      </c>
      <c r="AL2423" s="295">
        <v>0</v>
      </c>
      <c r="AM2423" s="295">
        <v>0</v>
      </c>
      <c r="AN2423" s="295">
        <v>0</v>
      </c>
      <c r="AO2423" s="295">
        <v>0</v>
      </c>
      <c r="AP2423" s="295">
        <v>0</v>
      </c>
      <c r="AQ2423" s="295">
        <v>0</v>
      </c>
      <c r="AR2423" s="295">
        <v>0</v>
      </c>
      <c r="AS2423" s="295">
        <v>0</v>
      </c>
      <c r="AT2423" s="295">
        <f t="shared" si="37"/>
        <v>0</v>
      </c>
      <c r="AU2423" s="295">
        <v>57799.44</v>
      </c>
      <c r="AV2423" s="295">
        <v>119021.47</v>
      </c>
      <c r="AW2423" s="296">
        <v>94</v>
      </c>
      <c r="AX2423" s="296">
        <v>198</v>
      </c>
      <c r="AY2423" s="295">
        <v>274798.51</v>
      </c>
      <c r="AZ2423" s="295">
        <v>192354.99</v>
      </c>
      <c r="BA2423" s="294">
        <v>45.826447000000002</v>
      </c>
      <c r="BB2423" s="294">
        <v>44.459782230820302</v>
      </c>
      <c r="BC2423" s="294">
        <v>9.9</v>
      </c>
      <c r="BD2423" s="294"/>
      <c r="BE2423" s="293" t="s">
        <v>4204</v>
      </c>
      <c r="BF2423" s="291"/>
      <c r="BG2423" s="293" t="s">
        <v>320</v>
      </c>
      <c r="BH2423" s="293" t="s">
        <v>197</v>
      </c>
      <c r="BI2423" s="293" t="s">
        <v>373</v>
      </c>
      <c r="BJ2423" s="293" t="s">
        <v>4205</v>
      </c>
      <c r="BK2423" s="292" t="s">
        <v>4</v>
      </c>
      <c r="BL2423" s="294">
        <v>186618.46</v>
      </c>
      <c r="BM2423" s="292" t="s">
        <v>894</v>
      </c>
      <c r="BN2423" s="294"/>
      <c r="BO2423" s="297">
        <v>42024</v>
      </c>
      <c r="BP2423" s="297">
        <v>48049</v>
      </c>
      <c r="BQ2423" s="297" t="s">
        <v>1066</v>
      </c>
      <c r="BR2423" s="297" t="s">
        <v>4744</v>
      </c>
      <c r="BS2423" s="297">
        <v>42024</v>
      </c>
      <c r="BT2423" s="297">
        <v>48049</v>
      </c>
      <c r="BU2423" s="294">
        <v>9959.99</v>
      </c>
      <c r="BV2423" s="294">
        <v>0</v>
      </c>
      <c r="BW2423" s="294">
        <v>0</v>
      </c>
    </row>
    <row r="2424" spans="1:75" s="289" customFormat="1" ht="18.2" customHeight="1" x14ac:dyDescent="0.15">
      <c r="A2424" s="298">
        <v>2422</v>
      </c>
      <c r="B2424" s="299" t="s">
        <v>305</v>
      </c>
      <c r="C2424" s="299" t="s">
        <v>306</v>
      </c>
      <c r="D2424" s="313">
        <v>45172</v>
      </c>
      <c r="E2424" s="300" t="s">
        <v>3446</v>
      </c>
      <c r="F2424" s="309">
        <v>102</v>
      </c>
      <c r="G2424" s="309">
        <v>101</v>
      </c>
      <c r="H2424" s="302">
        <v>224938.52</v>
      </c>
      <c r="I2424" s="302">
        <v>108236.65</v>
      </c>
      <c r="J2424" s="302">
        <v>0</v>
      </c>
      <c r="K2424" s="302">
        <v>333175.17</v>
      </c>
      <c r="L2424" s="302">
        <v>1566.33</v>
      </c>
      <c r="M2424" s="302">
        <v>0</v>
      </c>
      <c r="N2424" s="302">
        <v>0</v>
      </c>
      <c r="O2424" s="302">
        <v>0</v>
      </c>
      <c r="P2424" s="302">
        <v>0</v>
      </c>
      <c r="Q2424" s="302">
        <v>0</v>
      </c>
      <c r="R2424" s="302">
        <v>333175.17</v>
      </c>
      <c r="S2424" s="302">
        <v>231713.19</v>
      </c>
      <c r="T2424" s="302">
        <v>1799.51</v>
      </c>
      <c r="U2424" s="302">
        <v>0</v>
      </c>
      <c r="V2424" s="302">
        <v>0</v>
      </c>
      <c r="W2424" s="302">
        <v>0</v>
      </c>
      <c r="X2424" s="302">
        <v>0</v>
      </c>
      <c r="Y2424" s="302">
        <v>0</v>
      </c>
      <c r="Z2424" s="302">
        <v>233512.7</v>
      </c>
      <c r="AA2424" s="302">
        <v>0</v>
      </c>
      <c r="AB2424" s="302">
        <v>0</v>
      </c>
      <c r="AC2424" s="302">
        <v>0</v>
      </c>
      <c r="AD2424" s="302">
        <v>0</v>
      </c>
      <c r="AE2424" s="302">
        <v>0</v>
      </c>
      <c r="AF2424" s="302">
        <v>0</v>
      </c>
      <c r="AG2424" s="302">
        <v>0</v>
      </c>
      <c r="AH2424" s="302">
        <v>0</v>
      </c>
      <c r="AI2424" s="302">
        <v>0</v>
      </c>
      <c r="AJ2424" s="302">
        <v>0</v>
      </c>
      <c r="AK2424" s="302">
        <v>0</v>
      </c>
      <c r="AL2424" s="302">
        <v>0</v>
      </c>
      <c r="AM2424" s="302">
        <v>0</v>
      </c>
      <c r="AN2424" s="302">
        <v>0</v>
      </c>
      <c r="AO2424" s="302">
        <v>0</v>
      </c>
      <c r="AP2424" s="302">
        <v>0</v>
      </c>
      <c r="AQ2424" s="302">
        <v>0</v>
      </c>
      <c r="AR2424" s="302">
        <v>0</v>
      </c>
      <c r="AS2424" s="302">
        <v>0</v>
      </c>
      <c r="AT2424" s="295">
        <f t="shared" si="37"/>
        <v>0</v>
      </c>
      <c r="AU2424" s="302">
        <v>109802.98</v>
      </c>
      <c r="AV2424" s="302">
        <v>233512.7</v>
      </c>
      <c r="AW2424" s="303">
        <v>95</v>
      </c>
      <c r="AX2424" s="303">
        <v>199</v>
      </c>
      <c r="AY2424" s="302">
        <v>335914.2</v>
      </c>
      <c r="AZ2424" s="302">
        <v>334559.40999999997</v>
      </c>
      <c r="BA2424" s="301">
        <v>44.703969999999998</v>
      </c>
      <c r="BB2424" s="301">
        <v>44.519007265181699</v>
      </c>
      <c r="BC2424" s="301">
        <v>9.6</v>
      </c>
      <c r="BD2424" s="301"/>
      <c r="BE2424" s="300" t="s">
        <v>4204</v>
      </c>
      <c r="BF2424" s="298"/>
      <c r="BG2424" s="300" t="s">
        <v>320</v>
      </c>
      <c r="BH2424" s="300" t="s">
        <v>181</v>
      </c>
      <c r="BI2424" s="300" t="s">
        <v>372</v>
      </c>
      <c r="BJ2424" s="300" t="s">
        <v>4205</v>
      </c>
      <c r="BK2424" s="299" t="s">
        <v>4</v>
      </c>
      <c r="BL2424" s="301">
        <v>333175.17</v>
      </c>
      <c r="BM2424" s="299" t="s">
        <v>894</v>
      </c>
      <c r="BN2424" s="301"/>
      <c r="BO2424" s="304">
        <v>42024</v>
      </c>
      <c r="BP2424" s="304">
        <v>48080</v>
      </c>
      <c r="BQ2424" s="297" t="s">
        <v>1066</v>
      </c>
      <c r="BR2424" s="297" t="s">
        <v>4744</v>
      </c>
      <c r="BS2424" s="297">
        <v>42024</v>
      </c>
      <c r="BT2424" s="297">
        <v>48080</v>
      </c>
      <c r="BU2424" s="301">
        <v>27495.24</v>
      </c>
      <c r="BV2424" s="301">
        <v>0</v>
      </c>
      <c r="BW2424" s="301">
        <v>0</v>
      </c>
    </row>
    <row r="2425" spans="1:75" s="289" customFormat="1" ht="18.2" customHeight="1" x14ac:dyDescent="0.15">
      <c r="A2425" s="291">
        <v>2423</v>
      </c>
      <c r="B2425" s="292" t="s">
        <v>305</v>
      </c>
      <c r="C2425" s="292" t="s">
        <v>306</v>
      </c>
      <c r="D2425" s="312">
        <v>45172</v>
      </c>
      <c r="E2425" s="293" t="s">
        <v>3447</v>
      </c>
      <c r="F2425" s="308">
        <v>0</v>
      </c>
      <c r="G2425" s="308">
        <v>0</v>
      </c>
      <c r="H2425" s="295">
        <v>327897.94</v>
      </c>
      <c r="I2425" s="295">
        <v>0</v>
      </c>
      <c r="J2425" s="295">
        <v>0</v>
      </c>
      <c r="K2425" s="295">
        <v>327897.94</v>
      </c>
      <c r="L2425" s="295">
        <v>2293.38</v>
      </c>
      <c r="M2425" s="295">
        <v>0</v>
      </c>
      <c r="N2425" s="295">
        <v>0</v>
      </c>
      <c r="O2425" s="295">
        <v>2293.38</v>
      </c>
      <c r="P2425" s="295">
        <v>0</v>
      </c>
      <c r="Q2425" s="295">
        <v>0</v>
      </c>
      <c r="R2425" s="295">
        <v>325604.56</v>
      </c>
      <c r="S2425" s="295">
        <v>0</v>
      </c>
      <c r="T2425" s="295">
        <v>2595.86</v>
      </c>
      <c r="U2425" s="295">
        <v>0</v>
      </c>
      <c r="V2425" s="295">
        <v>0</v>
      </c>
      <c r="W2425" s="295">
        <v>2595.86</v>
      </c>
      <c r="X2425" s="295">
        <v>0</v>
      </c>
      <c r="Y2425" s="295">
        <v>0</v>
      </c>
      <c r="Z2425" s="295">
        <v>0</v>
      </c>
      <c r="AA2425" s="295">
        <v>0</v>
      </c>
      <c r="AB2425" s="295">
        <v>0</v>
      </c>
      <c r="AC2425" s="295">
        <v>0</v>
      </c>
      <c r="AD2425" s="295">
        <v>0</v>
      </c>
      <c r="AE2425" s="295">
        <v>0</v>
      </c>
      <c r="AF2425" s="295">
        <v>0</v>
      </c>
      <c r="AG2425" s="295">
        <v>0</v>
      </c>
      <c r="AH2425" s="295">
        <v>243.13</v>
      </c>
      <c r="AI2425" s="295">
        <v>0</v>
      </c>
      <c r="AJ2425" s="295">
        <v>0</v>
      </c>
      <c r="AK2425" s="295">
        <v>0</v>
      </c>
      <c r="AL2425" s="295">
        <v>0</v>
      </c>
      <c r="AM2425" s="295">
        <v>0</v>
      </c>
      <c r="AN2425" s="295">
        <v>0</v>
      </c>
      <c r="AO2425" s="295">
        <v>0</v>
      </c>
      <c r="AP2425" s="295">
        <v>1.41</v>
      </c>
      <c r="AQ2425" s="295">
        <v>0</v>
      </c>
      <c r="AR2425" s="295">
        <v>0.78</v>
      </c>
      <c r="AS2425" s="295">
        <v>0</v>
      </c>
      <c r="AT2425" s="295">
        <f t="shared" si="37"/>
        <v>5133</v>
      </c>
      <c r="AU2425" s="295">
        <v>0</v>
      </c>
      <c r="AV2425" s="295">
        <v>0</v>
      </c>
      <c r="AW2425" s="296">
        <v>95</v>
      </c>
      <c r="AX2425" s="296">
        <v>199</v>
      </c>
      <c r="AY2425" s="295">
        <v>489001.08</v>
      </c>
      <c r="AZ2425" s="295">
        <v>489001.08</v>
      </c>
      <c r="BA2425" s="294">
        <v>68.729339999999993</v>
      </c>
      <c r="BB2425" s="294">
        <v>45.763879519019497</v>
      </c>
      <c r="BC2425" s="294">
        <v>9.5</v>
      </c>
      <c r="BD2425" s="294"/>
      <c r="BE2425" s="293" t="s">
        <v>4204</v>
      </c>
      <c r="BF2425" s="291"/>
      <c r="BG2425" s="293" t="s">
        <v>351</v>
      </c>
      <c r="BH2425" s="293" t="s">
        <v>352</v>
      </c>
      <c r="BI2425" s="293" t="s">
        <v>639</v>
      </c>
      <c r="BJ2425" s="293" t="s">
        <v>103</v>
      </c>
      <c r="BK2425" s="292" t="s">
        <v>4</v>
      </c>
      <c r="BL2425" s="294">
        <v>325604.56</v>
      </c>
      <c r="BM2425" s="292" t="s">
        <v>894</v>
      </c>
      <c r="BN2425" s="294"/>
      <c r="BO2425" s="297">
        <v>42027</v>
      </c>
      <c r="BP2425" s="297">
        <v>48083</v>
      </c>
      <c r="BQ2425" s="297" t="s">
        <v>1067</v>
      </c>
      <c r="BR2425" s="297" t="s">
        <v>4743</v>
      </c>
      <c r="BS2425" s="297">
        <v>42027</v>
      </c>
      <c r="BT2425" s="297">
        <v>48083</v>
      </c>
      <c r="BU2425" s="294">
        <v>0</v>
      </c>
      <c r="BV2425" s="294">
        <v>0</v>
      </c>
      <c r="BW2425" s="294">
        <v>0</v>
      </c>
    </row>
    <row r="2426" spans="1:75" s="289" customFormat="1" ht="18.2" customHeight="1" x14ac:dyDescent="0.15">
      <c r="A2426" s="298">
        <v>2424</v>
      </c>
      <c r="B2426" s="299" t="s">
        <v>305</v>
      </c>
      <c r="C2426" s="299" t="s">
        <v>306</v>
      </c>
      <c r="D2426" s="313">
        <v>45172</v>
      </c>
      <c r="E2426" s="300" t="s">
        <v>3448</v>
      </c>
      <c r="F2426" s="309">
        <v>1</v>
      </c>
      <c r="G2426" s="309">
        <v>3</v>
      </c>
      <c r="H2426" s="302">
        <v>138409.5</v>
      </c>
      <c r="I2426" s="302">
        <v>9261.52</v>
      </c>
      <c r="J2426" s="302">
        <v>0</v>
      </c>
      <c r="K2426" s="302">
        <v>147671.01999999999</v>
      </c>
      <c r="L2426" s="302">
        <v>3136.18</v>
      </c>
      <c r="M2426" s="302">
        <v>0</v>
      </c>
      <c r="N2426" s="302">
        <v>9261.52</v>
      </c>
      <c r="O2426" s="302">
        <v>0</v>
      </c>
      <c r="P2426" s="302">
        <v>0</v>
      </c>
      <c r="Q2426" s="302">
        <v>0</v>
      </c>
      <c r="R2426" s="302">
        <v>138409.5</v>
      </c>
      <c r="S2426" s="302">
        <v>3434.24</v>
      </c>
      <c r="T2426" s="302">
        <v>1095.74</v>
      </c>
      <c r="U2426" s="302">
        <v>0</v>
      </c>
      <c r="V2426" s="302">
        <v>3434.24</v>
      </c>
      <c r="W2426" s="302">
        <v>497.37</v>
      </c>
      <c r="X2426" s="302">
        <v>0</v>
      </c>
      <c r="Y2426" s="302">
        <v>0</v>
      </c>
      <c r="Z2426" s="302">
        <v>598.37</v>
      </c>
      <c r="AA2426" s="302">
        <v>0</v>
      </c>
      <c r="AB2426" s="302">
        <v>0</v>
      </c>
      <c r="AC2426" s="302">
        <v>0</v>
      </c>
      <c r="AD2426" s="302">
        <v>0</v>
      </c>
      <c r="AE2426" s="302">
        <v>0</v>
      </c>
      <c r="AF2426" s="302">
        <v>0</v>
      </c>
      <c r="AG2426" s="302">
        <v>0</v>
      </c>
      <c r="AH2426" s="302">
        <v>189.25</v>
      </c>
      <c r="AI2426" s="302">
        <v>0</v>
      </c>
      <c r="AJ2426" s="302">
        <v>0</v>
      </c>
      <c r="AK2426" s="302">
        <v>0</v>
      </c>
      <c r="AL2426" s="302">
        <v>1050</v>
      </c>
      <c r="AM2426" s="302">
        <v>0</v>
      </c>
      <c r="AN2426" s="302">
        <v>0</v>
      </c>
      <c r="AO2426" s="302">
        <v>567.62</v>
      </c>
      <c r="AP2426" s="302">
        <v>0</v>
      </c>
      <c r="AQ2426" s="302">
        <v>0</v>
      </c>
      <c r="AR2426" s="302">
        <v>0</v>
      </c>
      <c r="AS2426" s="302">
        <v>0</v>
      </c>
      <c r="AT2426" s="295">
        <f t="shared" si="37"/>
        <v>15000</v>
      </c>
      <c r="AU2426" s="302">
        <v>3136.18</v>
      </c>
      <c r="AV2426" s="302">
        <v>598.37</v>
      </c>
      <c r="AW2426" s="303">
        <v>37</v>
      </c>
      <c r="AX2426" s="303">
        <v>141</v>
      </c>
      <c r="AY2426" s="302">
        <v>414003.12</v>
      </c>
      <c r="AZ2426" s="302">
        <v>358716.62</v>
      </c>
      <c r="BA2426" s="301">
        <v>67.632337000000007</v>
      </c>
      <c r="BB2426" s="301">
        <v>26.095690654092099</v>
      </c>
      <c r="BC2426" s="301">
        <v>9.5</v>
      </c>
      <c r="BD2426" s="301"/>
      <c r="BE2426" s="300" t="s">
        <v>4204</v>
      </c>
      <c r="BF2426" s="298"/>
      <c r="BG2426" s="300" t="s">
        <v>320</v>
      </c>
      <c r="BH2426" s="300" t="s">
        <v>181</v>
      </c>
      <c r="BI2426" s="300" t="s">
        <v>400</v>
      </c>
      <c r="BJ2426" s="300" t="s">
        <v>177</v>
      </c>
      <c r="BK2426" s="299" t="s">
        <v>4</v>
      </c>
      <c r="BL2426" s="301">
        <v>138409.5</v>
      </c>
      <c r="BM2426" s="299" t="s">
        <v>894</v>
      </c>
      <c r="BN2426" s="301"/>
      <c r="BO2426" s="304">
        <v>42024</v>
      </c>
      <c r="BP2426" s="304">
        <v>46315</v>
      </c>
      <c r="BQ2426" s="297" t="s">
        <v>1065</v>
      </c>
      <c r="BR2426" s="297" t="s">
        <v>4741</v>
      </c>
      <c r="BS2426" s="297">
        <v>42024</v>
      </c>
      <c r="BT2426" s="297">
        <v>46315</v>
      </c>
      <c r="BU2426" s="301">
        <v>0</v>
      </c>
      <c r="BV2426" s="301">
        <v>0</v>
      </c>
      <c r="BW2426" s="301">
        <v>0</v>
      </c>
    </row>
    <row r="2427" spans="1:75" s="289" customFormat="1" ht="18.2" customHeight="1" x14ac:dyDescent="0.15">
      <c r="A2427" s="291">
        <v>2425</v>
      </c>
      <c r="B2427" s="292" t="s">
        <v>305</v>
      </c>
      <c r="C2427" s="292" t="s">
        <v>306</v>
      </c>
      <c r="D2427" s="312">
        <v>45172</v>
      </c>
      <c r="E2427" s="293" t="s">
        <v>3449</v>
      </c>
      <c r="F2427" s="308">
        <v>84</v>
      </c>
      <c r="G2427" s="308">
        <v>83</v>
      </c>
      <c r="H2427" s="295">
        <v>324490.23999999999</v>
      </c>
      <c r="I2427" s="295">
        <v>133688.25</v>
      </c>
      <c r="J2427" s="295">
        <v>0</v>
      </c>
      <c r="K2427" s="295">
        <v>458178.49</v>
      </c>
      <c r="L2427" s="295">
        <v>2203.5700000000002</v>
      </c>
      <c r="M2427" s="295">
        <v>0</v>
      </c>
      <c r="N2427" s="295">
        <v>0</v>
      </c>
      <c r="O2427" s="295">
        <v>0</v>
      </c>
      <c r="P2427" s="295">
        <v>0</v>
      </c>
      <c r="Q2427" s="295">
        <v>0</v>
      </c>
      <c r="R2427" s="295">
        <v>458178.49</v>
      </c>
      <c r="S2427" s="295">
        <v>259157.31</v>
      </c>
      <c r="T2427" s="295">
        <v>2568.88</v>
      </c>
      <c r="U2427" s="295">
        <v>0</v>
      </c>
      <c r="V2427" s="295">
        <v>0</v>
      </c>
      <c r="W2427" s="295">
        <v>0</v>
      </c>
      <c r="X2427" s="295">
        <v>0</v>
      </c>
      <c r="Y2427" s="295">
        <v>0</v>
      </c>
      <c r="Z2427" s="295">
        <v>261726.19</v>
      </c>
      <c r="AA2427" s="295">
        <v>0</v>
      </c>
      <c r="AB2427" s="295">
        <v>0</v>
      </c>
      <c r="AC2427" s="295">
        <v>0</v>
      </c>
      <c r="AD2427" s="295">
        <v>0</v>
      </c>
      <c r="AE2427" s="295">
        <v>0</v>
      </c>
      <c r="AF2427" s="295">
        <v>0</v>
      </c>
      <c r="AG2427" s="295">
        <v>0</v>
      </c>
      <c r="AH2427" s="295">
        <v>0</v>
      </c>
      <c r="AI2427" s="295">
        <v>0</v>
      </c>
      <c r="AJ2427" s="295">
        <v>0</v>
      </c>
      <c r="AK2427" s="295">
        <v>0</v>
      </c>
      <c r="AL2427" s="295">
        <v>0</v>
      </c>
      <c r="AM2427" s="295">
        <v>0</v>
      </c>
      <c r="AN2427" s="295">
        <v>0</v>
      </c>
      <c r="AO2427" s="295">
        <v>0</v>
      </c>
      <c r="AP2427" s="295">
        <v>0</v>
      </c>
      <c r="AQ2427" s="295">
        <v>0</v>
      </c>
      <c r="AR2427" s="295">
        <v>0</v>
      </c>
      <c r="AS2427" s="295">
        <v>0</v>
      </c>
      <c r="AT2427" s="295">
        <f t="shared" si="37"/>
        <v>0</v>
      </c>
      <c r="AU2427" s="295">
        <v>135891.82</v>
      </c>
      <c r="AV2427" s="295">
        <v>261726.19</v>
      </c>
      <c r="AW2427" s="296">
        <v>97</v>
      </c>
      <c r="AX2427" s="296">
        <v>201</v>
      </c>
      <c r="AY2427" s="295">
        <v>516999.18</v>
      </c>
      <c r="AZ2427" s="295">
        <v>479284.35</v>
      </c>
      <c r="BA2427" s="294">
        <v>70.158912000000001</v>
      </c>
      <c r="BB2427" s="294">
        <v>67.069380338003697</v>
      </c>
      <c r="BC2427" s="294">
        <v>9.5</v>
      </c>
      <c r="BD2427" s="294"/>
      <c r="BE2427" s="293" t="s">
        <v>4204</v>
      </c>
      <c r="BF2427" s="291"/>
      <c r="BG2427" s="293" t="s">
        <v>540</v>
      </c>
      <c r="BH2427" s="293" t="s">
        <v>205</v>
      </c>
      <c r="BI2427" s="293" t="s">
        <v>541</v>
      </c>
      <c r="BJ2427" s="293" t="s">
        <v>4205</v>
      </c>
      <c r="BK2427" s="292" t="s">
        <v>4</v>
      </c>
      <c r="BL2427" s="294">
        <v>458178.49</v>
      </c>
      <c r="BM2427" s="292" t="s">
        <v>894</v>
      </c>
      <c r="BN2427" s="294"/>
      <c r="BO2427" s="297">
        <v>42027</v>
      </c>
      <c r="BP2427" s="297">
        <v>48144</v>
      </c>
      <c r="BQ2427" s="297" t="s">
        <v>1067</v>
      </c>
      <c r="BR2427" s="297" t="s">
        <v>4743</v>
      </c>
      <c r="BS2427" s="297">
        <v>42027</v>
      </c>
      <c r="BT2427" s="297">
        <v>48144</v>
      </c>
      <c r="BU2427" s="294">
        <v>20396.419999999998</v>
      </c>
      <c r="BV2427" s="294">
        <v>0</v>
      </c>
      <c r="BW2427" s="294">
        <v>0</v>
      </c>
    </row>
    <row r="2428" spans="1:75" s="289" customFormat="1" ht="18.2" customHeight="1" x14ac:dyDescent="0.15">
      <c r="A2428" s="298">
        <v>2426</v>
      </c>
      <c r="B2428" s="299" t="s">
        <v>305</v>
      </c>
      <c r="C2428" s="299" t="s">
        <v>306</v>
      </c>
      <c r="D2428" s="313">
        <v>45172</v>
      </c>
      <c r="E2428" s="300" t="s">
        <v>3450</v>
      </c>
      <c r="F2428" s="309">
        <v>40</v>
      </c>
      <c r="G2428" s="309">
        <v>39</v>
      </c>
      <c r="H2428" s="302">
        <v>186101.68</v>
      </c>
      <c r="I2428" s="302">
        <v>58326.31</v>
      </c>
      <c r="J2428" s="302">
        <v>0</v>
      </c>
      <c r="K2428" s="302">
        <v>244427.99</v>
      </c>
      <c r="L2428" s="302">
        <v>1764.92</v>
      </c>
      <c r="M2428" s="302">
        <v>0</v>
      </c>
      <c r="N2428" s="302">
        <v>0</v>
      </c>
      <c r="O2428" s="302">
        <v>0</v>
      </c>
      <c r="P2428" s="302">
        <v>0</v>
      </c>
      <c r="Q2428" s="302">
        <v>0</v>
      </c>
      <c r="R2428" s="302">
        <v>244427.99</v>
      </c>
      <c r="S2428" s="302">
        <v>66007.03</v>
      </c>
      <c r="T2428" s="302">
        <v>1488.81</v>
      </c>
      <c r="U2428" s="302">
        <v>0</v>
      </c>
      <c r="V2428" s="302">
        <v>0</v>
      </c>
      <c r="W2428" s="302">
        <v>0</v>
      </c>
      <c r="X2428" s="302">
        <v>0</v>
      </c>
      <c r="Y2428" s="302">
        <v>0</v>
      </c>
      <c r="Z2428" s="302">
        <v>67495.839999999997</v>
      </c>
      <c r="AA2428" s="302">
        <v>0</v>
      </c>
      <c r="AB2428" s="302">
        <v>0</v>
      </c>
      <c r="AC2428" s="302">
        <v>0</v>
      </c>
      <c r="AD2428" s="302">
        <v>0</v>
      </c>
      <c r="AE2428" s="302">
        <v>0</v>
      </c>
      <c r="AF2428" s="302">
        <v>0</v>
      </c>
      <c r="AG2428" s="302">
        <v>0</v>
      </c>
      <c r="AH2428" s="302">
        <v>0</v>
      </c>
      <c r="AI2428" s="302">
        <v>0</v>
      </c>
      <c r="AJ2428" s="302">
        <v>0</v>
      </c>
      <c r="AK2428" s="302">
        <v>0</v>
      </c>
      <c r="AL2428" s="302">
        <v>0</v>
      </c>
      <c r="AM2428" s="302">
        <v>0</v>
      </c>
      <c r="AN2428" s="302">
        <v>0</v>
      </c>
      <c r="AO2428" s="302">
        <v>0</v>
      </c>
      <c r="AP2428" s="302">
        <v>0</v>
      </c>
      <c r="AQ2428" s="302">
        <v>0</v>
      </c>
      <c r="AR2428" s="302">
        <v>0</v>
      </c>
      <c r="AS2428" s="302">
        <v>0</v>
      </c>
      <c r="AT2428" s="295">
        <f t="shared" si="37"/>
        <v>0</v>
      </c>
      <c r="AU2428" s="302">
        <v>60091.23</v>
      </c>
      <c r="AV2428" s="302">
        <v>67495.839999999997</v>
      </c>
      <c r="AW2428" s="303">
        <v>97</v>
      </c>
      <c r="AX2428" s="303">
        <v>201</v>
      </c>
      <c r="AY2428" s="302">
        <v>335917.05</v>
      </c>
      <c r="AZ2428" s="302">
        <v>324733.09000000003</v>
      </c>
      <c r="BA2428" s="301">
        <v>62.251010000000001</v>
      </c>
      <c r="BB2428" s="301">
        <v>46.856602293809701</v>
      </c>
      <c r="BC2428" s="301">
        <v>9.6</v>
      </c>
      <c r="BD2428" s="301"/>
      <c r="BE2428" s="300" t="s">
        <v>4204</v>
      </c>
      <c r="BF2428" s="298"/>
      <c r="BG2428" s="300" t="s">
        <v>320</v>
      </c>
      <c r="BH2428" s="300" t="s">
        <v>181</v>
      </c>
      <c r="BI2428" s="300" t="s">
        <v>372</v>
      </c>
      <c r="BJ2428" s="300" t="s">
        <v>4205</v>
      </c>
      <c r="BK2428" s="299" t="s">
        <v>4</v>
      </c>
      <c r="BL2428" s="301">
        <v>244427.99</v>
      </c>
      <c r="BM2428" s="299" t="s">
        <v>894</v>
      </c>
      <c r="BN2428" s="301"/>
      <c r="BO2428" s="304">
        <v>42024</v>
      </c>
      <c r="BP2428" s="304">
        <v>48141</v>
      </c>
      <c r="BQ2428" s="297" t="s">
        <v>1067</v>
      </c>
      <c r="BR2428" s="297" t="s">
        <v>4743</v>
      </c>
      <c r="BS2428" s="297">
        <v>42024</v>
      </c>
      <c r="BT2428" s="297">
        <v>48141</v>
      </c>
      <c r="BU2428" s="301">
        <v>6383.13</v>
      </c>
      <c r="BV2428" s="301">
        <v>0</v>
      </c>
      <c r="BW2428" s="301">
        <v>0</v>
      </c>
    </row>
    <row r="2429" spans="1:75" s="289" customFormat="1" ht="18.2" customHeight="1" x14ac:dyDescent="0.15">
      <c r="A2429" s="291">
        <v>2427</v>
      </c>
      <c r="B2429" s="292" t="s">
        <v>305</v>
      </c>
      <c r="C2429" s="292" t="s">
        <v>306</v>
      </c>
      <c r="D2429" s="312">
        <v>45172</v>
      </c>
      <c r="E2429" s="293" t="s">
        <v>3451</v>
      </c>
      <c r="F2429" s="308">
        <v>0</v>
      </c>
      <c r="G2429" s="308">
        <v>0</v>
      </c>
      <c r="H2429" s="295">
        <v>533683.66</v>
      </c>
      <c r="I2429" s="295">
        <v>0</v>
      </c>
      <c r="J2429" s="295">
        <v>0</v>
      </c>
      <c r="K2429" s="295">
        <v>533683.66</v>
      </c>
      <c r="L2429" s="295">
        <v>3805.36</v>
      </c>
      <c r="M2429" s="295">
        <v>0</v>
      </c>
      <c r="N2429" s="295">
        <v>0</v>
      </c>
      <c r="O2429" s="295">
        <v>3805.36</v>
      </c>
      <c r="P2429" s="295">
        <v>0</v>
      </c>
      <c r="Q2429" s="295">
        <v>0</v>
      </c>
      <c r="R2429" s="295">
        <v>529878.30000000005</v>
      </c>
      <c r="S2429" s="295">
        <v>0</v>
      </c>
      <c r="T2429" s="295">
        <v>4180.5200000000004</v>
      </c>
      <c r="U2429" s="295">
        <v>0</v>
      </c>
      <c r="V2429" s="295">
        <v>0</v>
      </c>
      <c r="W2429" s="295">
        <v>4180.5200000000004</v>
      </c>
      <c r="X2429" s="295">
        <v>0</v>
      </c>
      <c r="Y2429" s="295">
        <v>0</v>
      </c>
      <c r="Z2429" s="295">
        <v>0</v>
      </c>
      <c r="AA2429" s="295">
        <v>0</v>
      </c>
      <c r="AB2429" s="295">
        <v>0</v>
      </c>
      <c r="AC2429" s="295">
        <v>0</v>
      </c>
      <c r="AD2429" s="295">
        <v>0</v>
      </c>
      <c r="AE2429" s="295">
        <v>0</v>
      </c>
      <c r="AF2429" s="295">
        <v>0</v>
      </c>
      <c r="AG2429" s="295">
        <v>0</v>
      </c>
      <c r="AH2429" s="295">
        <v>398.75</v>
      </c>
      <c r="AI2429" s="295">
        <v>0</v>
      </c>
      <c r="AJ2429" s="295">
        <v>0</v>
      </c>
      <c r="AK2429" s="295">
        <v>0</v>
      </c>
      <c r="AL2429" s="295">
        <v>0</v>
      </c>
      <c r="AM2429" s="295">
        <v>0</v>
      </c>
      <c r="AN2429" s="295">
        <v>0</v>
      </c>
      <c r="AO2429" s="295">
        <v>0</v>
      </c>
      <c r="AP2429" s="295">
        <v>15.37</v>
      </c>
      <c r="AQ2429" s="295">
        <v>0</v>
      </c>
      <c r="AR2429" s="295">
        <v>0</v>
      </c>
      <c r="AS2429" s="295">
        <v>0</v>
      </c>
      <c r="AT2429" s="295">
        <f t="shared" si="37"/>
        <v>8400</v>
      </c>
      <c r="AU2429" s="295">
        <v>0</v>
      </c>
      <c r="AV2429" s="295">
        <v>0</v>
      </c>
      <c r="AW2429" s="296">
        <v>94</v>
      </c>
      <c r="AX2429" s="296">
        <v>198</v>
      </c>
      <c r="AY2429" s="295">
        <v>801998.26</v>
      </c>
      <c r="AZ2429" s="295">
        <v>801998.26</v>
      </c>
      <c r="BA2429" s="294">
        <v>90.000197</v>
      </c>
      <c r="BB2429" s="294">
        <v>59.462911286148099</v>
      </c>
      <c r="BC2429" s="294">
        <v>9.4</v>
      </c>
      <c r="BD2429" s="294"/>
      <c r="BE2429" s="293" t="s">
        <v>4204</v>
      </c>
      <c r="BF2429" s="291"/>
      <c r="BG2429" s="293" t="s">
        <v>376</v>
      </c>
      <c r="BH2429" s="293" t="s">
        <v>449</v>
      </c>
      <c r="BI2429" s="293" t="s">
        <v>454</v>
      </c>
      <c r="BJ2429" s="293" t="s">
        <v>103</v>
      </c>
      <c r="BK2429" s="292" t="s">
        <v>4</v>
      </c>
      <c r="BL2429" s="294">
        <v>529878.30000000005</v>
      </c>
      <c r="BM2429" s="292" t="s">
        <v>894</v>
      </c>
      <c r="BN2429" s="294"/>
      <c r="BO2429" s="297">
        <v>42027</v>
      </c>
      <c r="BP2429" s="297">
        <v>48052</v>
      </c>
      <c r="BQ2429" s="297" t="s">
        <v>1065</v>
      </c>
      <c r="BR2429" s="297" t="s">
        <v>4741</v>
      </c>
      <c r="BS2429" s="297">
        <v>42027</v>
      </c>
      <c r="BT2429" s="297">
        <v>48052</v>
      </c>
      <c r="BU2429" s="294">
        <v>0</v>
      </c>
      <c r="BV2429" s="294">
        <v>0</v>
      </c>
      <c r="BW2429" s="294">
        <v>0</v>
      </c>
    </row>
    <row r="2430" spans="1:75" s="289" customFormat="1" ht="18.2" customHeight="1" x14ac:dyDescent="0.15">
      <c r="A2430" s="298">
        <v>2428</v>
      </c>
      <c r="B2430" s="299" t="s">
        <v>305</v>
      </c>
      <c r="C2430" s="299" t="s">
        <v>306</v>
      </c>
      <c r="D2430" s="313">
        <v>45172</v>
      </c>
      <c r="E2430" s="300" t="s">
        <v>3452</v>
      </c>
      <c r="F2430" s="309">
        <v>0</v>
      </c>
      <c r="G2430" s="309">
        <v>0</v>
      </c>
      <c r="H2430" s="302">
        <v>240432.24</v>
      </c>
      <c r="I2430" s="302">
        <v>0</v>
      </c>
      <c r="J2430" s="302">
        <v>0</v>
      </c>
      <c r="K2430" s="302">
        <v>240432.24</v>
      </c>
      <c r="L2430" s="302">
        <v>6535.35</v>
      </c>
      <c r="M2430" s="302">
        <v>0</v>
      </c>
      <c r="N2430" s="302">
        <v>0</v>
      </c>
      <c r="O2430" s="302">
        <v>6535.35</v>
      </c>
      <c r="P2430" s="302">
        <v>0</v>
      </c>
      <c r="Q2430" s="302">
        <v>0</v>
      </c>
      <c r="R2430" s="302">
        <v>233896.89</v>
      </c>
      <c r="S2430" s="302">
        <v>0</v>
      </c>
      <c r="T2430" s="302">
        <v>2121.81</v>
      </c>
      <c r="U2430" s="302">
        <v>0</v>
      </c>
      <c r="V2430" s="302">
        <v>0</v>
      </c>
      <c r="W2430" s="302">
        <v>2121.81</v>
      </c>
      <c r="X2430" s="302">
        <v>0</v>
      </c>
      <c r="Y2430" s="302">
        <v>0</v>
      </c>
      <c r="Z2430" s="302">
        <v>0</v>
      </c>
      <c r="AA2430" s="302">
        <v>0</v>
      </c>
      <c r="AB2430" s="302">
        <v>0</v>
      </c>
      <c r="AC2430" s="302">
        <v>0</v>
      </c>
      <c r="AD2430" s="302">
        <v>0</v>
      </c>
      <c r="AE2430" s="302">
        <v>0</v>
      </c>
      <c r="AF2430" s="302">
        <v>0</v>
      </c>
      <c r="AG2430" s="302">
        <v>0</v>
      </c>
      <c r="AH2430" s="302">
        <v>338.79</v>
      </c>
      <c r="AI2430" s="302">
        <v>0</v>
      </c>
      <c r="AJ2430" s="302">
        <v>0</v>
      </c>
      <c r="AK2430" s="302">
        <v>0</v>
      </c>
      <c r="AL2430" s="302">
        <v>0</v>
      </c>
      <c r="AM2430" s="302">
        <v>0</v>
      </c>
      <c r="AN2430" s="302">
        <v>0</v>
      </c>
      <c r="AO2430" s="302">
        <v>0</v>
      </c>
      <c r="AP2430" s="302">
        <v>20.25</v>
      </c>
      <c r="AQ2430" s="302">
        <v>0</v>
      </c>
      <c r="AR2430" s="302">
        <v>16.2</v>
      </c>
      <c r="AS2430" s="302">
        <v>0</v>
      </c>
      <c r="AT2430" s="295">
        <f t="shared" si="37"/>
        <v>9000</v>
      </c>
      <c r="AU2430" s="302">
        <v>0</v>
      </c>
      <c r="AV2430" s="302">
        <v>0</v>
      </c>
      <c r="AW2430" s="303">
        <v>31</v>
      </c>
      <c r="AX2430" s="303">
        <v>135</v>
      </c>
      <c r="AY2430" s="302">
        <v>681394.52</v>
      </c>
      <c r="AZ2430" s="302">
        <v>681394.52</v>
      </c>
      <c r="BA2430" s="301">
        <v>89.999799999999993</v>
      </c>
      <c r="BB2430" s="301">
        <v>30.893517195621101</v>
      </c>
      <c r="BC2430" s="301">
        <v>10.59</v>
      </c>
      <c r="BD2430" s="301"/>
      <c r="BE2430" s="300" t="s">
        <v>4204</v>
      </c>
      <c r="BF2430" s="298"/>
      <c r="BG2430" s="300" t="s">
        <v>351</v>
      </c>
      <c r="BH2430" s="300" t="s">
        <v>181</v>
      </c>
      <c r="BI2430" s="300" t="s">
        <v>898</v>
      </c>
      <c r="BJ2430" s="300" t="s">
        <v>103</v>
      </c>
      <c r="BK2430" s="299" t="s">
        <v>4</v>
      </c>
      <c r="BL2430" s="301">
        <v>233896.89</v>
      </c>
      <c r="BM2430" s="299" t="s">
        <v>894</v>
      </c>
      <c r="BN2430" s="301"/>
      <c r="BO2430" s="304">
        <v>42027</v>
      </c>
      <c r="BP2430" s="304">
        <v>46135</v>
      </c>
      <c r="BQ2430" s="297" t="s">
        <v>1065</v>
      </c>
      <c r="BR2430" s="297" t="s">
        <v>4741</v>
      </c>
      <c r="BS2430" s="297">
        <v>42027</v>
      </c>
      <c r="BT2430" s="297">
        <v>46135</v>
      </c>
      <c r="BU2430" s="301">
        <v>0</v>
      </c>
      <c r="BV2430" s="301">
        <v>0</v>
      </c>
      <c r="BW2430" s="301">
        <v>0</v>
      </c>
    </row>
    <row r="2431" spans="1:75" s="289" customFormat="1" ht="18.2" customHeight="1" x14ac:dyDescent="0.15">
      <c r="A2431" s="291">
        <v>2429</v>
      </c>
      <c r="B2431" s="292" t="s">
        <v>305</v>
      </c>
      <c r="C2431" s="292" t="s">
        <v>306</v>
      </c>
      <c r="D2431" s="312">
        <v>45172</v>
      </c>
      <c r="E2431" s="293" t="s">
        <v>3453</v>
      </c>
      <c r="F2431" s="308">
        <v>0</v>
      </c>
      <c r="G2431" s="308">
        <v>0</v>
      </c>
      <c r="H2431" s="295">
        <v>164240.65</v>
      </c>
      <c r="I2431" s="295">
        <v>0</v>
      </c>
      <c r="J2431" s="295">
        <v>0</v>
      </c>
      <c r="K2431" s="295">
        <v>164240.65</v>
      </c>
      <c r="L2431" s="295">
        <v>1283.8900000000001</v>
      </c>
      <c r="M2431" s="295">
        <v>0</v>
      </c>
      <c r="N2431" s="295">
        <v>0</v>
      </c>
      <c r="O2431" s="295">
        <v>1283.8900000000001</v>
      </c>
      <c r="P2431" s="295">
        <v>0</v>
      </c>
      <c r="Q2431" s="295">
        <v>0</v>
      </c>
      <c r="R2431" s="295">
        <v>162956.76</v>
      </c>
      <c r="S2431" s="295">
        <v>0</v>
      </c>
      <c r="T2431" s="295">
        <v>1449.42</v>
      </c>
      <c r="U2431" s="295">
        <v>0</v>
      </c>
      <c r="V2431" s="295">
        <v>0</v>
      </c>
      <c r="W2431" s="295">
        <v>1449.42</v>
      </c>
      <c r="X2431" s="295">
        <v>0</v>
      </c>
      <c r="Y2431" s="295">
        <v>0</v>
      </c>
      <c r="Z2431" s="295">
        <v>0</v>
      </c>
      <c r="AA2431" s="295">
        <v>0</v>
      </c>
      <c r="AB2431" s="295">
        <v>0</v>
      </c>
      <c r="AC2431" s="295">
        <v>0</v>
      </c>
      <c r="AD2431" s="295">
        <v>0</v>
      </c>
      <c r="AE2431" s="295">
        <v>0</v>
      </c>
      <c r="AF2431" s="295">
        <v>0</v>
      </c>
      <c r="AG2431" s="295">
        <v>0</v>
      </c>
      <c r="AH2431" s="295">
        <v>134.88</v>
      </c>
      <c r="AI2431" s="295">
        <v>0</v>
      </c>
      <c r="AJ2431" s="295">
        <v>0</v>
      </c>
      <c r="AK2431" s="295">
        <v>0</v>
      </c>
      <c r="AL2431" s="295">
        <v>0</v>
      </c>
      <c r="AM2431" s="295">
        <v>0</v>
      </c>
      <c r="AN2431" s="295">
        <v>0</v>
      </c>
      <c r="AO2431" s="295">
        <v>0</v>
      </c>
      <c r="AP2431" s="295">
        <v>146.9</v>
      </c>
      <c r="AQ2431" s="295">
        <v>0</v>
      </c>
      <c r="AR2431" s="295">
        <v>145.09</v>
      </c>
      <c r="AS2431" s="295">
        <v>0</v>
      </c>
      <c r="AT2431" s="295">
        <f t="shared" si="37"/>
        <v>2870</v>
      </c>
      <c r="AU2431" s="295">
        <v>0</v>
      </c>
      <c r="AV2431" s="295">
        <v>0</v>
      </c>
      <c r="AW2431" s="296">
        <v>85</v>
      </c>
      <c r="AX2431" s="296">
        <v>189</v>
      </c>
      <c r="AY2431" s="295">
        <v>302330.64</v>
      </c>
      <c r="AZ2431" s="295">
        <v>250868.88</v>
      </c>
      <c r="BA2431" s="294">
        <v>54.235644000000001</v>
      </c>
      <c r="BB2431" s="294">
        <v>35.229817356196001</v>
      </c>
      <c r="BC2431" s="294">
        <v>10.59</v>
      </c>
      <c r="BD2431" s="294"/>
      <c r="BE2431" s="293" t="s">
        <v>4204</v>
      </c>
      <c r="BF2431" s="291"/>
      <c r="BG2431" s="293" t="s">
        <v>315</v>
      </c>
      <c r="BH2431" s="293" t="s">
        <v>183</v>
      </c>
      <c r="BI2431" s="293" t="s">
        <v>338</v>
      </c>
      <c r="BJ2431" s="293" t="s">
        <v>103</v>
      </c>
      <c r="BK2431" s="292" t="s">
        <v>4</v>
      </c>
      <c r="BL2431" s="294">
        <v>162956.76</v>
      </c>
      <c r="BM2431" s="292" t="s">
        <v>894</v>
      </c>
      <c r="BN2431" s="294"/>
      <c r="BO2431" s="297">
        <v>42026</v>
      </c>
      <c r="BP2431" s="297">
        <v>47778</v>
      </c>
      <c r="BQ2431" s="297" t="s">
        <v>1065</v>
      </c>
      <c r="BR2431" s="297" t="s">
        <v>4741</v>
      </c>
      <c r="BS2431" s="297">
        <v>42026</v>
      </c>
      <c r="BT2431" s="297">
        <v>47778</v>
      </c>
      <c r="BU2431" s="294">
        <v>0</v>
      </c>
      <c r="BV2431" s="294">
        <v>0</v>
      </c>
      <c r="BW2431" s="294">
        <v>0</v>
      </c>
    </row>
    <row r="2432" spans="1:75" s="289" customFormat="1" ht="18.2" customHeight="1" x14ac:dyDescent="0.15">
      <c r="A2432" s="298">
        <v>2430</v>
      </c>
      <c r="B2432" s="299" t="s">
        <v>305</v>
      </c>
      <c r="C2432" s="299" t="s">
        <v>306</v>
      </c>
      <c r="D2432" s="313">
        <v>45172</v>
      </c>
      <c r="E2432" s="300" t="s">
        <v>3454</v>
      </c>
      <c r="F2432" s="309">
        <v>0</v>
      </c>
      <c r="G2432" s="309">
        <v>0</v>
      </c>
      <c r="H2432" s="302">
        <v>75127.899999999994</v>
      </c>
      <c r="I2432" s="302">
        <v>0</v>
      </c>
      <c r="J2432" s="302">
        <v>0</v>
      </c>
      <c r="K2432" s="302">
        <v>75127.899999999994</v>
      </c>
      <c r="L2432" s="302">
        <v>3266.66</v>
      </c>
      <c r="M2432" s="302">
        <v>0</v>
      </c>
      <c r="N2432" s="302">
        <v>0</v>
      </c>
      <c r="O2432" s="302">
        <v>3266.66</v>
      </c>
      <c r="P2432" s="302">
        <v>15000.08</v>
      </c>
      <c r="Q2432" s="302">
        <v>0</v>
      </c>
      <c r="R2432" s="302">
        <v>56861.16</v>
      </c>
      <c r="S2432" s="302">
        <v>0</v>
      </c>
      <c r="T2432" s="302">
        <v>663</v>
      </c>
      <c r="U2432" s="302">
        <v>0</v>
      </c>
      <c r="V2432" s="302">
        <v>0</v>
      </c>
      <c r="W2432" s="302">
        <v>663</v>
      </c>
      <c r="X2432" s="302">
        <v>0</v>
      </c>
      <c r="Y2432" s="302">
        <v>0</v>
      </c>
      <c r="Z2432" s="302">
        <v>0</v>
      </c>
      <c r="AA2432" s="302">
        <v>0</v>
      </c>
      <c r="AB2432" s="302">
        <v>0</v>
      </c>
      <c r="AC2432" s="302">
        <v>0</v>
      </c>
      <c r="AD2432" s="302">
        <v>0</v>
      </c>
      <c r="AE2432" s="302">
        <v>0</v>
      </c>
      <c r="AF2432" s="302">
        <v>0</v>
      </c>
      <c r="AG2432" s="302">
        <v>0</v>
      </c>
      <c r="AH2432" s="302">
        <v>202.76</v>
      </c>
      <c r="AI2432" s="302">
        <v>0</v>
      </c>
      <c r="AJ2432" s="302">
        <v>0</v>
      </c>
      <c r="AK2432" s="302">
        <v>0</v>
      </c>
      <c r="AL2432" s="302">
        <v>0</v>
      </c>
      <c r="AM2432" s="302">
        <v>0</v>
      </c>
      <c r="AN2432" s="302">
        <v>0</v>
      </c>
      <c r="AO2432" s="302">
        <v>0</v>
      </c>
      <c r="AP2432" s="302">
        <v>0</v>
      </c>
      <c r="AQ2432" s="302">
        <v>0</v>
      </c>
      <c r="AR2432" s="302">
        <v>0</v>
      </c>
      <c r="AS2432" s="302">
        <v>0</v>
      </c>
      <c r="AT2432" s="295">
        <f t="shared" si="37"/>
        <v>19132.5</v>
      </c>
      <c r="AU2432" s="302">
        <v>0</v>
      </c>
      <c r="AV2432" s="302">
        <v>0</v>
      </c>
      <c r="AW2432" s="303">
        <v>88</v>
      </c>
      <c r="AX2432" s="303">
        <v>192</v>
      </c>
      <c r="AY2432" s="302">
        <v>476202.45</v>
      </c>
      <c r="AZ2432" s="302">
        <v>362873.04</v>
      </c>
      <c r="BA2432" s="301">
        <v>49.138764999999999</v>
      </c>
      <c r="BB2432" s="301">
        <v>7.6999029160926398</v>
      </c>
      <c r="BC2432" s="301">
        <v>10.59</v>
      </c>
      <c r="BD2432" s="301"/>
      <c r="BE2432" s="300" t="s">
        <v>4204</v>
      </c>
      <c r="BF2432" s="298"/>
      <c r="BG2432" s="300" t="s">
        <v>333</v>
      </c>
      <c r="BH2432" s="300" t="s">
        <v>209</v>
      </c>
      <c r="BI2432" s="300" t="s">
        <v>678</v>
      </c>
      <c r="BJ2432" s="300" t="s">
        <v>103</v>
      </c>
      <c r="BK2432" s="299" t="s">
        <v>4</v>
      </c>
      <c r="BL2432" s="301">
        <v>56861.16</v>
      </c>
      <c r="BM2432" s="299" t="s">
        <v>894</v>
      </c>
      <c r="BN2432" s="301"/>
      <c r="BO2432" s="304">
        <v>42023</v>
      </c>
      <c r="BP2432" s="304">
        <v>47867</v>
      </c>
      <c r="BQ2432" s="297" t="s">
        <v>1065</v>
      </c>
      <c r="BR2432" s="297" t="s">
        <v>4741</v>
      </c>
      <c r="BS2432" s="297">
        <v>42023</v>
      </c>
      <c r="BT2432" s="297">
        <v>47867</v>
      </c>
      <c r="BU2432" s="301">
        <v>0</v>
      </c>
      <c r="BV2432" s="301">
        <v>0</v>
      </c>
      <c r="BW2432" s="301">
        <v>0</v>
      </c>
    </row>
    <row r="2433" spans="1:75" s="289" customFormat="1" ht="18.2" customHeight="1" x14ac:dyDescent="0.15">
      <c r="A2433" s="291">
        <v>2431</v>
      </c>
      <c r="B2433" s="292" t="s">
        <v>305</v>
      </c>
      <c r="C2433" s="292" t="s">
        <v>306</v>
      </c>
      <c r="D2433" s="312">
        <v>45172</v>
      </c>
      <c r="E2433" s="293" t="s">
        <v>3455</v>
      </c>
      <c r="F2433" s="308">
        <v>0</v>
      </c>
      <c r="G2433" s="308">
        <v>0</v>
      </c>
      <c r="H2433" s="295">
        <v>149321.94</v>
      </c>
      <c r="I2433" s="295">
        <v>0</v>
      </c>
      <c r="J2433" s="295">
        <v>0</v>
      </c>
      <c r="K2433" s="295">
        <v>149321.94</v>
      </c>
      <c r="L2433" s="295">
        <v>1675.13</v>
      </c>
      <c r="M2433" s="295">
        <v>0</v>
      </c>
      <c r="N2433" s="295">
        <v>0</v>
      </c>
      <c r="O2433" s="295">
        <v>1675.13</v>
      </c>
      <c r="P2433" s="295">
        <v>0</v>
      </c>
      <c r="Q2433" s="295">
        <v>0</v>
      </c>
      <c r="R2433" s="295">
        <v>147646.81</v>
      </c>
      <c r="S2433" s="295">
        <v>0</v>
      </c>
      <c r="T2433" s="295">
        <v>1239.3699999999999</v>
      </c>
      <c r="U2433" s="295">
        <v>0</v>
      </c>
      <c r="V2433" s="295">
        <v>0</v>
      </c>
      <c r="W2433" s="295">
        <v>1239.3699999999999</v>
      </c>
      <c r="X2433" s="295">
        <v>0</v>
      </c>
      <c r="Y2433" s="295">
        <v>0</v>
      </c>
      <c r="Z2433" s="295">
        <v>0</v>
      </c>
      <c r="AA2433" s="295">
        <v>0</v>
      </c>
      <c r="AB2433" s="295">
        <v>0</v>
      </c>
      <c r="AC2433" s="295">
        <v>0</v>
      </c>
      <c r="AD2433" s="295">
        <v>0</v>
      </c>
      <c r="AE2433" s="295">
        <v>0</v>
      </c>
      <c r="AF2433" s="295">
        <v>0</v>
      </c>
      <c r="AG2433" s="295">
        <v>0</v>
      </c>
      <c r="AH2433" s="295">
        <v>131.76</v>
      </c>
      <c r="AI2433" s="295">
        <v>0</v>
      </c>
      <c r="AJ2433" s="295">
        <v>0</v>
      </c>
      <c r="AK2433" s="295">
        <v>0</v>
      </c>
      <c r="AL2433" s="295">
        <v>0</v>
      </c>
      <c r="AM2433" s="295">
        <v>0</v>
      </c>
      <c r="AN2433" s="295">
        <v>0</v>
      </c>
      <c r="AO2433" s="295">
        <v>0</v>
      </c>
      <c r="AP2433" s="295">
        <v>3.74</v>
      </c>
      <c r="AQ2433" s="295">
        <v>0</v>
      </c>
      <c r="AR2433" s="295">
        <v>0</v>
      </c>
      <c r="AS2433" s="295">
        <v>0</v>
      </c>
      <c r="AT2433" s="295">
        <f t="shared" si="37"/>
        <v>3050</v>
      </c>
      <c r="AU2433" s="295">
        <v>0</v>
      </c>
      <c r="AV2433" s="295">
        <v>0</v>
      </c>
      <c r="AW2433" s="296">
        <v>66</v>
      </c>
      <c r="AX2433" s="296">
        <v>170</v>
      </c>
      <c r="AY2433" s="295">
        <v>265000.78000000003</v>
      </c>
      <c r="AZ2433" s="295">
        <v>265000.78000000003</v>
      </c>
      <c r="BA2433" s="294">
        <v>89.999731999999995</v>
      </c>
      <c r="BB2433" s="294">
        <v>50.1439027109842</v>
      </c>
      <c r="BC2433" s="294">
        <v>9.9600000000000009</v>
      </c>
      <c r="BD2433" s="294"/>
      <c r="BE2433" s="293" t="s">
        <v>4204</v>
      </c>
      <c r="BF2433" s="291"/>
      <c r="BG2433" s="293" t="s">
        <v>312</v>
      </c>
      <c r="BH2433" s="293" t="s">
        <v>196</v>
      </c>
      <c r="BI2433" s="293" t="s">
        <v>314</v>
      </c>
      <c r="BJ2433" s="293" t="s">
        <v>103</v>
      </c>
      <c r="BK2433" s="292" t="s">
        <v>4</v>
      </c>
      <c r="BL2433" s="294">
        <v>147646.81</v>
      </c>
      <c r="BM2433" s="292" t="s">
        <v>894</v>
      </c>
      <c r="BN2433" s="294"/>
      <c r="BO2433" s="297">
        <v>42027</v>
      </c>
      <c r="BP2433" s="297">
        <v>47200</v>
      </c>
      <c r="BQ2433" s="297" t="s">
        <v>1065</v>
      </c>
      <c r="BR2433" s="297" t="s">
        <v>4741</v>
      </c>
      <c r="BS2433" s="297">
        <v>42027</v>
      </c>
      <c r="BT2433" s="297">
        <v>47200</v>
      </c>
      <c r="BU2433" s="294">
        <v>0</v>
      </c>
      <c r="BV2433" s="294">
        <v>0</v>
      </c>
      <c r="BW2433" s="294">
        <v>0</v>
      </c>
    </row>
    <row r="2434" spans="1:75" s="289" customFormat="1" ht="18.2" customHeight="1" x14ac:dyDescent="0.15">
      <c r="A2434" s="298">
        <v>2432</v>
      </c>
      <c r="B2434" s="299" t="s">
        <v>305</v>
      </c>
      <c r="C2434" s="299" t="s">
        <v>306</v>
      </c>
      <c r="D2434" s="313">
        <v>45172</v>
      </c>
      <c r="E2434" s="300" t="s">
        <v>3456</v>
      </c>
      <c r="F2434" s="309">
        <v>0</v>
      </c>
      <c r="G2434" s="309">
        <v>0</v>
      </c>
      <c r="H2434" s="302">
        <v>191544.61</v>
      </c>
      <c r="I2434" s="302">
        <v>0</v>
      </c>
      <c r="J2434" s="302">
        <v>0</v>
      </c>
      <c r="K2434" s="302">
        <v>191544.61</v>
      </c>
      <c r="L2434" s="302">
        <v>1522.43</v>
      </c>
      <c r="M2434" s="302">
        <v>0</v>
      </c>
      <c r="N2434" s="302">
        <v>0</v>
      </c>
      <c r="O2434" s="302">
        <v>1522.43</v>
      </c>
      <c r="P2434" s="302">
        <v>0</v>
      </c>
      <c r="Q2434" s="302">
        <v>0</v>
      </c>
      <c r="R2434" s="302">
        <v>190022.18</v>
      </c>
      <c r="S2434" s="302">
        <v>0</v>
      </c>
      <c r="T2434" s="302">
        <v>1690.38</v>
      </c>
      <c r="U2434" s="302">
        <v>0</v>
      </c>
      <c r="V2434" s="302">
        <v>0</v>
      </c>
      <c r="W2434" s="302">
        <v>1690.38</v>
      </c>
      <c r="X2434" s="302">
        <v>0</v>
      </c>
      <c r="Y2434" s="302">
        <v>0</v>
      </c>
      <c r="Z2434" s="302">
        <v>0</v>
      </c>
      <c r="AA2434" s="302">
        <v>0</v>
      </c>
      <c r="AB2434" s="302">
        <v>0</v>
      </c>
      <c r="AC2434" s="302">
        <v>0</v>
      </c>
      <c r="AD2434" s="302">
        <v>0</v>
      </c>
      <c r="AE2434" s="302">
        <v>0</v>
      </c>
      <c r="AF2434" s="302">
        <v>0</v>
      </c>
      <c r="AG2434" s="302">
        <v>0</v>
      </c>
      <c r="AH2434" s="302">
        <v>146.31</v>
      </c>
      <c r="AI2434" s="302">
        <v>0</v>
      </c>
      <c r="AJ2434" s="302">
        <v>0</v>
      </c>
      <c r="AK2434" s="302">
        <v>0</v>
      </c>
      <c r="AL2434" s="302">
        <v>0</v>
      </c>
      <c r="AM2434" s="302">
        <v>0</v>
      </c>
      <c r="AN2434" s="302">
        <v>0</v>
      </c>
      <c r="AO2434" s="302">
        <v>0</v>
      </c>
      <c r="AP2434" s="302">
        <v>15.28</v>
      </c>
      <c r="AQ2434" s="302">
        <v>0</v>
      </c>
      <c r="AR2434" s="302">
        <v>54.4</v>
      </c>
      <c r="AS2434" s="302">
        <v>0</v>
      </c>
      <c r="AT2434" s="295">
        <f t="shared" si="37"/>
        <v>3320</v>
      </c>
      <c r="AU2434" s="302">
        <v>0</v>
      </c>
      <c r="AV2434" s="302">
        <v>0</v>
      </c>
      <c r="AW2434" s="303">
        <v>84</v>
      </c>
      <c r="AX2434" s="303">
        <v>188</v>
      </c>
      <c r="AY2434" s="302">
        <v>294268.08</v>
      </c>
      <c r="AZ2434" s="302">
        <v>294268.08</v>
      </c>
      <c r="BA2434" s="301">
        <v>82.000647000000001</v>
      </c>
      <c r="BB2434" s="301">
        <v>52.951518575682599</v>
      </c>
      <c r="BC2434" s="301">
        <v>10.59</v>
      </c>
      <c r="BD2434" s="301"/>
      <c r="BE2434" s="300" t="s">
        <v>4204</v>
      </c>
      <c r="BF2434" s="298"/>
      <c r="BG2434" s="300" t="s">
        <v>315</v>
      </c>
      <c r="BH2434" s="300" t="s">
        <v>179</v>
      </c>
      <c r="BI2434" s="300" t="s">
        <v>329</v>
      </c>
      <c r="BJ2434" s="300" t="s">
        <v>103</v>
      </c>
      <c r="BK2434" s="299" t="s">
        <v>4</v>
      </c>
      <c r="BL2434" s="301">
        <v>190022.18</v>
      </c>
      <c r="BM2434" s="299" t="s">
        <v>894</v>
      </c>
      <c r="BN2434" s="301"/>
      <c r="BO2434" s="304">
        <v>42026</v>
      </c>
      <c r="BP2434" s="304">
        <v>47748</v>
      </c>
      <c r="BQ2434" s="297" t="s">
        <v>1065</v>
      </c>
      <c r="BR2434" s="297" t="s">
        <v>4741</v>
      </c>
      <c r="BS2434" s="297">
        <v>42026</v>
      </c>
      <c r="BT2434" s="297">
        <v>47748</v>
      </c>
      <c r="BU2434" s="301">
        <v>0</v>
      </c>
      <c r="BV2434" s="301">
        <v>0</v>
      </c>
      <c r="BW2434" s="301">
        <v>0</v>
      </c>
    </row>
    <row r="2435" spans="1:75" s="289" customFormat="1" ht="18.2" customHeight="1" x14ac:dyDescent="0.15">
      <c r="A2435" s="291">
        <v>2433</v>
      </c>
      <c r="B2435" s="292" t="s">
        <v>305</v>
      </c>
      <c r="C2435" s="292" t="s">
        <v>306</v>
      </c>
      <c r="D2435" s="312">
        <v>45172</v>
      </c>
      <c r="E2435" s="293" t="s">
        <v>3457</v>
      </c>
      <c r="F2435" s="308">
        <v>0</v>
      </c>
      <c r="G2435" s="308">
        <v>0</v>
      </c>
      <c r="H2435" s="295">
        <v>183463.04000000001</v>
      </c>
      <c r="I2435" s="295">
        <v>0</v>
      </c>
      <c r="J2435" s="295">
        <v>0</v>
      </c>
      <c r="K2435" s="295">
        <v>183463.04000000001</v>
      </c>
      <c r="L2435" s="295">
        <v>1222.21</v>
      </c>
      <c r="M2435" s="295">
        <v>0</v>
      </c>
      <c r="N2435" s="295">
        <v>0</v>
      </c>
      <c r="O2435" s="295">
        <v>1222.21</v>
      </c>
      <c r="P2435" s="295">
        <v>0</v>
      </c>
      <c r="Q2435" s="295">
        <v>0</v>
      </c>
      <c r="R2435" s="295">
        <v>182240.83</v>
      </c>
      <c r="S2435" s="295">
        <v>0</v>
      </c>
      <c r="T2435" s="295">
        <v>1467.7</v>
      </c>
      <c r="U2435" s="295">
        <v>0</v>
      </c>
      <c r="V2435" s="295">
        <v>0</v>
      </c>
      <c r="W2435" s="295">
        <v>1467.7</v>
      </c>
      <c r="X2435" s="295">
        <v>0</v>
      </c>
      <c r="Y2435" s="295">
        <v>0</v>
      </c>
      <c r="Z2435" s="295">
        <v>0</v>
      </c>
      <c r="AA2435" s="295">
        <v>0</v>
      </c>
      <c r="AB2435" s="295">
        <v>0</v>
      </c>
      <c r="AC2435" s="295">
        <v>0</v>
      </c>
      <c r="AD2435" s="295">
        <v>0</v>
      </c>
      <c r="AE2435" s="295">
        <v>0</v>
      </c>
      <c r="AF2435" s="295">
        <v>0</v>
      </c>
      <c r="AG2435" s="295">
        <v>0</v>
      </c>
      <c r="AH2435" s="295">
        <v>133.75</v>
      </c>
      <c r="AI2435" s="295">
        <v>0</v>
      </c>
      <c r="AJ2435" s="295">
        <v>0</v>
      </c>
      <c r="AK2435" s="295">
        <v>0</v>
      </c>
      <c r="AL2435" s="295">
        <v>0</v>
      </c>
      <c r="AM2435" s="295">
        <v>0</v>
      </c>
      <c r="AN2435" s="295">
        <v>0</v>
      </c>
      <c r="AO2435" s="295">
        <v>0</v>
      </c>
      <c r="AP2435" s="295">
        <v>8.8000000000000007</v>
      </c>
      <c r="AQ2435" s="295">
        <v>0</v>
      </c>
      <c r="AR2435" s="295">
        <v>8.4600000000000009</v>
      </c>
      <c r="AS2435" s="295">
        <v>0</v>
      </c>
      <c r="AT2435" s="295">
        <f t="shared" ref="AT2435:AT2498" si="38">AQ2435-AR2435-AS2435+AP2435+AO2435+AN2435+AL2435+AI2435+AH2435+AG2435+AF2435+AA2435+W2435+V2435+Q2435+P2435+O2435+N2435-J2435</f>
        <v>2824</v>
      </c>
      <c r="AU2435" s="295">
        <v>0</v>
      </c>
      <c r="AV2435" s="295">
        <v>0</v>
      </c>
      <c r="AW2435" s="296">
        <v>98</v>
      </c>
      <c r="AX2435" s="296">
        <v>202</v>
      </c>
      <c r="AY2435" s="295">
        <v>269000.01</v>
      </c>
      <c r="AZ2435" s="295">
        <v>269000.01</v>
      </c>
      <c r="BA2435" s="294">
        <v>89.999999000000003</v>
      </c>
      <c r="BB2435" s="294">
        <v>60.972765457366201</v>
      </c>
      <c r="BC2435" s="294">
        <v>9.6</v>
      </c>
      <c r="BD2435" s="294"/>
      <c r="BE2435" s="293" t="s">
        <v>4204</v>
      </c>
      <c r="BF2435" s="291"/>
      <c r="BG2435" s="293" t="s">
        <v>320</v>
      </c>
      <c r="BH2435" s="293" t="s">
        <v>181</v>
      </c>
      <c r="BI2435" s="293" t="s">
        <v>462</v>
      </c>
      <c r="BJ2435" s="293" t="s">
        <v>103</v>
      </c>
      <c r="BK2435" s="292" t="s">
        <v>4</v>
      </c>
      <c r="BL2435" s="294">
        <v>182240.83</v>
      </c>
      <c r="BM2435" s="292" t="s">
        <v>894</v>
      </c>
      <c r="BN2435" s="294"/>
      <c r="BO2435" s="297">
        <v>42024</v>
      </c>
      <c r="BP2435" s="297">
        <v>48172</v>
      </c>
      <c r="BQ2435" s="297" t="s">
        <v>1065</v>
      </c>
      <c r="BR2435" s="297" t="s">
        <v>4741</v>
      </c>
      <c r="BS2435" s="297">
        <v>42024</v>
      </c>
      <c r="BT2435" s="297">
        <v>48172</v>
      </c>
      <c r="BU2435" s="294">
        <v>0</v>
      </c>
      <c r="BV2435" s="294">
        <v>0</v>
      </c>
      <c r="BW2435" s="294">
        <v>0</v>
      </c>
    </row>
    <row r="2436" spans="1:75" s="289" customFormat="1" ht="18.2" customHeight="1" x14ac:dyDescent="0.15">
      <c r="A2436" s="298">
        <v>2434</v>
      </c>
      <c r="B2436" s="299" t="s">
        <v>305</v>
      </c>
      <c r="C2436" s="299" t="s">
        <v>306</v>
      </c>
      <c r="D2436" s="313">
        <v>45172</v>
      </c>
      <c r="E2436" s="300" t="s">
        <v>3458</v>
      </c>
      <c r="F2436" s="309">
        <v>0</v>
      </c>
      <c r="G2436" s="309">
        <v>0</v>
      </c>
      <c r="H2436" s="302">
        <v>310858.25</v>
      </c>
      <c r="I2436" s="302">
        <v>0</v>
      </c>
      <c r="J2436" s="302">
        <v>0</v>
      </c>
      <c r="K2436" s="302">
        <v>310858.25</v>
      </c>
      <c r="L2436" s="302">
        <v>2080.4</v>
      </c>
      <c r="M2436" s="302">
        <v>0</v>
      </c>
      <c r="N2436" s="302">
        <v>0</v>
      </c>
      <c r="O2436" s="302">
        <v>2080.4</v>
      </c>
      <c r="P2436" s="302">
        <v>0</v>
      </c>
      <c r="Q2436" s="302">
        <v>0</v>
      </c>
      <c r="R2436" s="302">
        <v>308777.84999999998</v>
      </c>
      <c r="S2436" s="302">
        <v>0</v>
      </c>
      <c r="T2436" s="302">
        <v>2460.96</v>
      </c>
      <c r="U2436" s="302">
        <v>0</v>
      </c>
      <c r="V2436" s="302">
        <v>0</v>
      </c>
      <c r="W2436" s="302">
        <v>2460.96</v>
      </c>
      <c r="X2436" s="302">
        <v>0</v>
      </c>
      <c r="Y2436" s="302">
        <v>0</v>
      </c>
      <c r="Z2436" s="302">
        <v>0</v>
      </c>
      <c r="AA2436" s="302">
        <v>0</v>
      </c>
      <c r="AB2436" s="302">
        <v>0</v>
      </c>
      <c r="AC2436" s="302">
        <v>0</v>
      </c>
      <c r="AD2436" s="302">
        <v>0</v>
      </c>
      <c r="AE2436" s="302">
        <v>0</v>
      </c>
      <c r="AF2436" s="302">
        <v>0</v>
      </c>
      <c r="AG2436" s="302">
        <v>0</v>
      </c>
      <c r="AH2436" s="302">
        <v>227.22</v>
      </c>
      <c r="AI2436" s="302">
        <v>0</v>
      </c>
      <c r="AJ2436" s="302">
        <v>0</v>
      </c>
      <c r="AK2436" s="302">
        <v>0</v>
      </c>
      <c r="AL2436" s="302">
        <v>0</v>
      </c>
      <c r="AM2436" s="302">
        <v>0</v>
      </c>
      <c r="AN2436" s="302">
        <v>0</v>
      </c>
      <c r="AO2436" s="302">
        <v>0</v>
      </c>
      <c r="AP2436" s="302">
        <v>140.41999999999999</v>
      </c>
      <c r="AQ2436" s="302">
        <v>0</v>
      </c>
      <c r="AR2436" s="302">
        <v>139</v>
      </c>
      <c r="AS2436" s="302">
        <v>0</v>
      </c>
      <c r="AT2436" s="295">
        <f t="shared" si="38"/>
        <v>4770</v>
      </c>
      <c r="AU2436" s="302">
        <v>0</v>
      </c>
      <c r="AV2436" s="302">
        <v>0</v>
      </c>
      <c r="AW2436" s="303">
        <v>98</v>
      </c>
      <c r="AX2436" s="303">
        <v>202</v>
      </c>
      <c r="AY2436" s="302">
        <v>456999.99</v>
      </c>
      <c r="AZ2436" s="302">
        <v>456999.99</v>
      </c>
      <c r="BA2436" s="301">
        <v>85.000004000000004</v>
      </c>
      <c r="BB2436" s="301">
        <v>57.431332733970997</v>
      </c>
      <c r="BC2436" s="301">
        <v>9.5</v>
      </c>
      <c r="BD2436" s="301"/>
      <c r="BE2436" s="300" t="s">
        <v>4204</v>
      </c>
      <c r="BF2436" s="298"/>
      <c r="BG2436" s="300" t="s">
        <v>315</v>
      </c>
      <c r="BH2436" s="300" t="s">
        <v>183</v>
      </c>
      <c r="BI2436" s="300" t="s">
        <v>777</v>
      </c>
      <c r="BJ2436" s="300" t="s">
        <v>103</v>
      </c>
      <c r="BK2436" s="299" t="s">
        <v>4</v>
      </c>
      <c r="BL2436" s="301">
        <v>308777.84999999998</v>
      </c>
      <c r="BM2436" s="299" t="s">
        <v>894</v>
      </c>
      <c r="BN2436" s="301"/>
      <c r="BO2436" s="304">
        <v>42026</v>
      </c>
      <c r="BP2436" s="304">
        <v>48174</v>
      </c>
      <c r="BQ2436" s="297" t="s">
        <v>1065</v>
      </c>
      <c r="BR2436" s="297" t="s">
        <v>4741</v>
      </c>
      <c r="BS2436" s="297">
        <v>42026</v>
      </c>
      <c r="BT2436" s="297">
        <v>48174</v>
      </c>
      <c r="BU2436" s="301">
        <v>0</v>
      </c>
      <c r="BV2436" s="301">
        <v>0</v>
      </c>
      <c r="BW2436" s="301">
        <v>0</v>
      </c>
    </row>
    <row r="2437" spans="1:75" s="289" customFormat="1" ht="18.2" customHeight="1" x14ac:dyDescent="0.15">
      <c r="A2437" s="291">
        <v>2435</v>
      </c>
      <c r="B2437" s="292" t="s">
        <v>305</v>
      </c>
      <c r="C2437" s="292" t="s">
        <v>306</v>
      </c>
      <c r="D2437" s="312">
        <v>45172</v>
      </c>
      <c r="E2437" s="293" t="s">
        <v>3459</v>
      </c>
      <c r="F2437" s="308">
        <v>0</v>
      </c>
      <c r="G2437" s="308">
        <v>1</v>
      </c>
      <c r="H2437" s="295">
        <v>253283.37</v>
      </c>
      <c r="I2437" s="295">
        <v>1681.79</v>
      </c>
      <c r="J2437" s="295">
        <v>0</v>
      </c>
      <c r="K2437" s="295">
        <v>254965.16</v>
      </c>
      <c r="L2437" s="295">
        <v>1695.1</v>
      </c>
      <c r="M2437" s="295">
        <v>0</v>
      </c>
      <c r="N2437" s="295">
        <v>1681.79</v>
      </c>
      <c r="O2437" s="295">
        <v>1695.1</v>
      </c>
      <c r="P2437" s="295">
        <v>0</v>
      </c>
      <c r="Q2437" s="295">
        <v>0</v>
      </c>
      <c r="R2437" s="295">
        <v>251588.27</v>
      </c>
      <c r="S2437" s="295">
        <v>2018.47</v>
      </c>
      <c r="T2437" s="295">
        <v>2005.16</v>
      </c>
      <c r="U2437" s="295">
        <v>0</v>
      </c>
      <c r="V2437" s="295">
        <v>2018.47</v>
      </c>
      <c r="W2437" s="295">
        <v>2005.16</v>
      </c>
      <c r="X2437" s="295">
        <v>0</v>
      </c>
      <c r="Y2437" s="295">
        <v>0</v>
      </c>
      <c r="Z2437" s="295">
        <v>0</v>
      </c>
      <c r="AA2437" s="295">
        <v>0</v>
      </c>
      <c r="AB2437" s="295">
        <v>0</v>
      </c>
      <c r="AC2437" s="295">
        <v>0</v>
      </c>
      <c r="AD2437" s="295">
        <v>0</v>
      </c>
      <c r="AE2437" s="295">
        <v>0</v>
      </c>
      <c r="AF2437" s="295">
        <v>0</v>
      </c>
      <c r="AG2437" s="295">
        <v>0</v>
      </c>
      <c r="AH2437" s="295">
        <v>212.48</v>
      </c>
      <c r="AI2437" s="295">
        <v>0</v>
      </c>
      <c r="AJ2437" s="295">
        <v>0</v>
      </c>
      <c r="AK2437" s="295">
        <v>0</v>
      </c>
      <c r="AL2437" s="295">
        <v>350</v>
      </c>
      <c r="AM2437" s="295">
        <v>0</v>
      </c>
      <c r="AN2437" s="295">
        <v>0</v>
      </c>
      <c r="AO2437" s="295">
        <v>207.96</v>
      </c>
      <c r="AP2437" s="295">
        <v>0.04</v>
      </c>
      <c r="AQ2437" s="295">
        <v>0</v>
      </c>
      <c r="AR2437" s="295">
        <v>0</v>
      </c>
      <c r="AS2437" s="295">
        <v>0</v>
      </c>
      <c r="AT2437" s="295">
        <f t="shared" si="38"/>
        <v>8171.0000000000009</v>
      </c>
      <c r="AU2437" s="295">
        <v>0</v>
      </c>
      <c r="AV2437" s="295">
        <v>0</v>
      </c>
      <c r="AW2437" s="296">
        <v>98</v>
      </c>
      <c r="AX2437" s="296">
        <v>202</v>
      </c>
      <c r="AY2437" s="295">
        <v>510999.99</v>
      </c>
      <c r="AZ2437" s="295">
        <v>372359.08</v>
      </c>
      <c r="BA2437" s="294">
        <v>49.902154000000003</v>
      </c>
      <c r="BB2437" s="294">
        <v>33.716907330777502</v>
      </c>
      <c r="BC2437" s="294">
        <v>9.5</v>
      </c>
      <c r="BD2437" s="294"/>
      <c r="BE2437" s="293" t="s">
        <v>4204</v>
      </c>
      <c r="BF2437" s="291"/>
      <c r="BG2437" s="293" t="s">
        <v>344</v>
      </c>
      <c r="BH2437" s="293" t="s">
        <v>213</v>
      </c>
      <c r="BI2437" s="293" t="s">
        <v>534</v>
      </c>
      <c r="BJ2437" s="293" t="s">
        <v>103</v>
      </c>
      <c r="BK2437" s="292" t="s">
        <v>4</v>
      </c>
      <c r="BL2437" s="294">
        <v>251588.27</v>
      </c>
      <c r="BM2437" s="292" t="s">
        <v>894</v>
      </c>
      <c r="BN2437" s="294"/>
      <c r="BO2437" s="297">
        <v>42027</v>
      </c>
      <c r="BP2437" s="297">
        <v>48175</v>
      </c>
      <c r="BQ2437" s="297" t="s">
        <v>1066</v>
      </c>
      <c r="BR2437" s="297" t="s">
        <v>4744</v>
      </c>
      <c r="BS2437" s="297">
        <v>42027</v>
      </c>
      <c r="BT2437" s="297">
        <v>48175</v>
      </c>
      <c r="BU2437" s="294">
        <v>0</v>
      </c>
      <c r="BV2437" s="294">
        <v>0</v>
      </c>
      <c r="BW2437" s="294">
        <v>0</v>
      </c>
    </row>
    <row r="2438" spans="1:75" s="289" customFormat="1" ht="18.2" customHeight="1" x14ac:dyDescent="0.15">
      <c r="A2438" s="298">
        <v>2436</v>
      </c>
      <c r="B2438" s="299" t="s">
        <v>305</v>
      </c>
      <c r="C2438" s="299" t="s">
        <v>306</v>
      </c>
      <c r="D2438" s="313">
        <v>45172</v>
      </c>
      <c r="E2438" s="300" t="s">
        <v>3460</v>
      </c>
      <c r="F2438" s="309">
        <v>2</v>
      </c>
      <c r="G2438" s="309">
        <v>2</v>
      </c>
      <c r="H2438" s="302">
        <v>349663.09</v>
      </c>
      <c r="I2438" s="302">
        <v>4558.6400000000003</v>
      </c>
      <c r="J2438" s="302">
        <v>0</v>
      </c>
      <c r="K2438" s="302">
        <v>354221.73</v>
      </c>
      <c r="L2438" s="302">
        <v>2306.42</v>
      </c>
      <c r="M2438" s="302">
        <v>0</v>
      </c>
      <c r="N2438" s="302">
        <v>2270.33</v>
      </c>
      <c r="O2438" s="302">
        <v>0</v>
      </c>
      <c r="P2438" s="302">
        <v>0</v>
      </c>
      <c r="Q2438" s="302">
        <v>0</v>
      </c>
      <c r="R2438" s="302">
        <v>351951.4</v>
      </c>
      <c r="S2438" s="302">
        <v>5590.54</v>
      </c>
      <c r="T2438" s="302">
        <v>2768.17</v>
      </c>
      <c r="U2438" s="302">
        <v>0</v>
      </c>
      <c r="V2438" s="302">
        <v>3272.7</v>
      </c>
      <c r="W2438" s="302">
        <v>0</v>
      </c>
      <c r="X2438" s="302">
        <v>0</v>
      </c>
      <c r="Y2438" s="302">
        <v>0</v>
      </c>
      <c r="Z2438" s="302">
        <v>5086.01</v>
      </c>
      <c r="AA2438" s="302">
        <v>0</v>
      </c>
      <c r="AB2438" s="302">
        <v>0</v>
      </c>
      <c r="AC2438" s="302">
        <v>0</v>
      </c>
      <c r="AD2438" s="302">
        <v>0</v>
      </c>
      <c r="AE2438" s="302">
        <v>0</v>
      </c>
      <c r="AF2438" s="302">
        <v>0</v>
      </c>
      <c r="AG2438" s="302">
        <v>0</v>
      </c>
      <c r="AH2438" s="302">
        <v>0</v>
      </c>
      <c r="AI2438" s="302">
        <v>0</v>
      </c>
      <c r="AJ2438" s="302">
        <v>0</v>
      </c>
      <c r="AK2438" s="302">
        <v>0</v>
      </c>
      <c r="AL2438" s="302">
        <v>350</v>
      </c>
      <c r="AM2438" s="302">
        <v>0</v>
      </c>
      <c r="AN2438" s="302">
        <v>0</v>
      </c>
      <c r="AO2438" s="302">
        <v>306.97000000000003</v>
      </c>
      <c r="AP2438" s="302">
        <v>0</v>
      </c>
      <c r="AQ2438" s="302">
        <v>0</v>
      </c>
      <c r="AR2438" s="302">
        <v>0</v>
      </c>
      <c r="AS2438" s="302">
        <v>0</v>
      </c>
      <c r="AT2438" s="295">
        <f t="shared" si="38"/>
        <v>6200</v>
      </c>
      <c r="AU2438" s="302">
        <v>4594.7299999999996</v>
      </c>
      <c r="AV2438" s="302">
        <v>5086.01</v>
      </c>
      <c r="AW2438" s="303">
        <v>99</v>
      </c>
      <c r="AX2438" s="303">
        <v>203</v>
      </c>
      <c r="AY2438" s="302">
        <v>514000.01</v>
      </c>
      <c r="AZ2438" s="302">
        <v>511682.49</v>
      </c>
      <c r="BA2438" s="301">
        <v>79.915814999999995</v>
      </c>
      <c r="BB2438" s="301">
        <v>54.968625116311898</v>
      </c>
      <c r="BC2438" s="301">
        <v>9.5</v>
      </c>
      <c r="BD2438" s="301"/>
      <c r="BE2438" s="300" t="s">
        <v>4204</v>
      </c>
      <c r="BF2438" s="298"/>
      <c r="BG2438" s="300" t="s">
        <v>315</v>
      </c>
      <c r="BH2438" s="300" t="s">
        <v>179</v>
      </c>
      <c r="BI2438" s="300" t="s">
        <v>648</v>
      </c>
      <c r="BJ2438" s="300" t="s">
        <v>177</v>
      </c>
      <c r="BK2438" s="299" t="s">
        <v>4</v>
      </c>
      <c r="BL2438" s="301">
        <v>351951.4</v>
      </c>
      <c r="BM2438" s="299" t="s">
        <v>894</v>
      </c>
      <c r="BN2438" s="301"/>
      <c r="BO2438" s="304">
        <v>42026</v>
      </c>
      <c r="BP2438" s="304">
        <v>48204</v>
      </c>
      <c r="BQ2438" s="297" t="s">
        <v>1065</v>
      </c>
      <c r="BR2438" s="297" t="s">
        <v>4741</v>
      </c>
      <c r="BS2438" s="297">
        <v>42026</v>
      </c>
      <c r="BT2438" s="297">
        <v>48204</v>
      </c>
      <c r="BU2438" s="301">
        <v>254.86</v>
      </c>
      <c r="BV2438" s="301">
        <v>0</v>
      </c>
      <c r="BW2438" s="301">
        <v>0</v>
      </c>
    </row>
    <row r="2439" spans="1:75" s="289" customFormat="1" ht="18.2" customHeight="1" x14ac:dyDescent="0.15">
      <c r="A2439" s="291">
        <v>2437</v>
      </c>
      <c r="B2439" s="292" t="s">
        <v>305</v>
      </c>
      <c r="C2439" s="292" t="s">
        <v>306</v>
      </c>
      <c r="D2439" s="312">
        <v>45172</v>
      </c>
      <c r="E2439" s="293" t="s">
        <v>3461</v>
      </c>
      <c r="F2439" s="308">
        <v>0</v>
      </c>
      <c r="G2439" s="308">
        <v>0</v>
      </c>
      <c r="H2439" s="295">
        <v>61773.49</v>
      </c>
      <c r="I2439" s="295">
        <v>0</v>
      </c>
      <c r="J2439" s="295">
        <v>0</v>
      </c>
      <c r="K2439" s="295">
        <v>61773.49</v>
      </c>
      <c r="L2439" s="295">
        <v>4618.45</v>
      </c>
      <c r="M2439" s="295">
        <v>0</v>
      </c>
      <c r="N2439" s="295">
        <v>0</v>
      </c>
      <c r="O2439" s="295">
        <v>4618.45</v>
      </c>
      <c r="P2439" s="295">
        <v>0</v>
      </c>
      <c r="Q2439" s="295">
        <v>0</v>
      </c>
      <c r="R2439" s="295">
        <v>57155.040000000001</v>
      </c>
      <c r="S2439" s="295">
        <v>0</v>
      </c>
      <c r="T2439" s="295">
        <v>489.04</v>
      </c>
      <c r="U2439" s="295">
        <v>0</v>
      </c>
      <c r="V2439" s="295">
        <v>0</v>
      </c>
      <c r="W2439" s="295">
        <v>489.04</v>
      </c>
      <c r="X2439" s="295">
        <v>0</v>
      </c>
      <c r="Y2439" s="295">
        <v>0</v>
      </c>
      <c r="Z2439" s="295">
        <v>0</v>
      </c>
      <c r="AA2439" s="295">
        <v>0</v>
      </c>
      <c r="AB2439" s="295">
        <v>0</v>
      </c>
      <c r="AC2439" s="295">
        <v>0</v>
      </c>
      <c r="AD2439" s="295">
        <v>0</v>
      </c>
      <c r="AE2439" s="295">
        <v>0</v>
      </c>
      <c r="AF2439" s="295">
        <v>0</v>
      </c>
      <c r="AG2439" s="295">
        <v>0</v>
      </c>
      <c r="AH2439" s="295">
        <v>256.06</v>
      </c>
      <c r="AI2439" s="295">
        <v>0</v>
      </c>
      <c r="AJ2439" s="295">
        <v>0</v>
      </c>
      <c r="AK2439" s="295">
        <v>0</v>
      </c>
      <c r="AL2439" s="295">
        <v>0</v>
      </c>
      <c r="AM2439" s="295">
        <v>0</v>
      </c>
      <c r="AN2439" s="295">
        <v>0</v>
      </c>
      <c r="AO2439" s="295">
        <v>0</v>
      </c>
      <c r="AP2439" s="295">
        <v>6.45</v>
      </c>
      <c r="AQ2439" s="295">
        <v>0</v>
      </c>
      <c r="AR2439" s="295">
        <v>0</v>
      </c>
      <c r="AS2439" s="295">
        <v>0</v>
      </c>
      <c r="AT2439" s="295">
        <f t="shared" si="38"/>
        <v>5370</v>
      </c>
      <c r="AU2439" s="295">
        <v>0</v>
      </c>
      <c r="AV2439" s="295">
        <v>0</v>
      </c>
      <c r="AW2439" s="296">
        <v>99</v>
      </c>
      <c r="AX2439" s="296">
        <v>203</v>
      </c>
      <c r="AY2439" s="295">
        <v>514999.99</v>
      </c>
      <c r="AZ2439" s="295">
        <v>514999.99</v>
      </c>
      <c r="BA2439" s="294">
        <v>73.911520999999993</v>
      </c>
      <c r="BB2439" s="294">
        <v>8.2027495558123</v>
      </c>
      <c r="BC2439" s="294">
        <v>9.5</v>
      </c>
      <c r="BD2439" s="294"/>
      <c r="BE2439" s="293" t="s">
        <v>4204</v>
      </c>
      <c r="BF2439" s="291"/>
      <c r="BG2439" s="293" t="s">
        <v>315</v>
      </c>
      <c r="BH2439" s="293" t="s">
        <v>183</v>
      </c>
      <c r="BI2439" s="293" t="s">
        <v>771</v>
      </c>
      <c r="BJ2439" s="293" t="s">
        <v>103</v>
      </c>
      <c r="BK2439" s="292" t="s">
        <v>4</v>
      </c>
      <c r="BL2439" s="294">
        <v>57155.040000000001</v>
      </c>
      <c r="BM2439" s="292" t="s">
        <v>894</v>
      </c>
      <c r="BN2439" s="294"/>
      <c r="BO2439" s="297">
        <v>42026</v>
      </c>
      <c r="BP2439" s="297">
        <v>48204</v>
      </c>
      <c r="BQ2439" s="297" t="s">
        <v>1065</v>
      </c>
      <c r="BR2439" s="297" t="s">
        <v>4741</v>
      </c>
      <c r="BS2439" s="297">
        <v>42026</v>
      </c>
      <c r="BT2439" s="297">
        <v>48204</v>
      </c>
      <c r="BU2439" s="294">
        <v>0</v>
      </c>
      <c r="BV2439" s="294">
        <v>0</v>
      </c>
      <c r="BW2439" s="294">
        <v>0</v>
      </c>
    </row>
    <row r="2440" spans="1:75" s="289" customFormat="1" ht="18.2" customHeight="1" x14ac:dyDescent="0.15">
      <c r="A2440" s="298">
        <v>2438</v>
      </c>
      <c r="B2440" s="299" t="s">
        <v>305</v>
      </c>
      <c r="C2440" s="299" t="s">
        <v>306</v>
      </c>
      <c r="D2440" s="313">
        <v>45172</v>
      </c>
      <c r="E2440" s="300" t="s">
        <v>3462</v>
      </c>
      <c r="F2440" s="309">
        <v>55</v>
      </c>
      <c r="G2440" s="309">
        <v>54</v>
      </c>
      <c r="H2440" s="302">
        <v>168660.37</v>
      </c>
      <c r="I2440" s="302">
        <v>153228.29</v>
      </c>
      <c r="J2440" s="302">
        <v>0</v>
      </c>
      <c r="K2440" s="302">
        <v>321888.65999999997</v>
      </c>
      <c r="L2440" s="302">
        <v>3498.22</v>
      </c>
      <c r="M2440" s="302">
        <v>0</v>
      </c>
      <c r="N2440" s="302">
        <v>0</v>
      </c>
      <c r="O2440" s="302">
        <v>0</v>
      </c>
      <c r="P2440" s="302">
        <v>0</v>
      </c>
      <c r="Q2440" s="302">
        <v>0</v>
      </c>
      <c r="R2440" s="302">
        <v>321888.65999999997</v>
      </c>
      <c r="S2440" s="302">
        <v>107778.01</v>
      </c>
      <c r="T2440" s="302">
        <v>1335.23</v>
      </c>
      <c r="U2440" s="302">
        <v>0</v>
      </c>
      <c r="V2440" s="302">
        <v>0</v>
      </c>
      <c r="W2440" s="302">
        <v>0</v>
      </c>
      <c r="X2440" s="302">
        <v>0</v>
      </c>
      <c r="Y2440" s="302">
        <v>0</v>
      </c>
      <c r="Z2440" s="302">
        <v>109113.24</v>
      </c>
      <c r="AA2440" s="302">
        <v>0</v>
      </c>
      <c r="AB2440" s="302">
        <v>0</v>
      </c>
      <c r="AC2440" s="302">
        <v>0</v>
      </c>
      <c r="AD2440" s="302">
        <v>0</v>
      </c>
      <c r="AE2440" s="302">
        <v>0</v>
      </c>
      <c r="AF2440" s="302">
        <v>0</v>
      </c>
      <c r="AG2440" s="302">
        <v>0</v>
      </c>
      <c r="AH2440" s="302">
        <v>0</v>
      </c>
      <c r="AI2440" s="302">
        <v>0</v>
      </c>
      <c r="AJ2440" s="302">
        <v>0</v>
      </c>
      <c r="AK2440" s="302">
        <v>0</v>
      </c>
      <c r="AL2440" s="302">
        <v>0</v>
      </c>
      <c r="AM2440" s="302">
        <v>0</v>
      </c>
      <c r="AN2440" s="302">
        <v>0</v>
      </c>
      <c r="AO2440" s="302">
        <v>0</v>
      </c>
      <c r="AP2440" s="302">
        <v>0</v>
      </c>
      <c r="AQ2440" s="302">
        <v>0</v>
      </c>
      <c r="AR2440" s="302">
        <v>0</v>
      </c>
      <c r="AS2440" s="302">
        <v>0</v>
      </c>
      <c r="AT2440" s="295">
        <f t="shared" si="38"/>
        <v>0</v>
      </c>
      <c r="AU2440" s="302">
        <v>156726.51</v>
      </c>
      <c r="AV2440" s="302">
        <v>109113.24</v>
      </c>
      <c r="AW2440" s="303">
        <v>40</v>
      </c>
      <c r="AX2440" s="303">
        <v>144</v>
      </c>
      <c r="AY2440" s="302">
        <v>414400.01</v>
      </c>
      <c r="AZ2440" s="302">
        <v>414400.01</v>
      </c>
      <c r="BA2440" s="301">
        <v>86.872586999999996</v>
      </c>
      <c r="BB2440" s="301">
        <v>67.479005659684702</v>
      </c>
      <c r="BC2440" s="301">
        <v>9.5</v>
      </c>
      <c r="BD2440" s="301"/>
      <c r="BE2440" s="300" t="s">
        <v>4204</v>
      </c>
      <c r="BF2440" s="298"/>
      <c r="BG2440" s="300" t="s">
        <v>344</v>
      </c>
      <c r="BH2440" s="300" t="s">
        <v>213</v>
      </c>
      <c r="BI2440" s="300" t="s">
        <v>534</v>
      </c>
      <c r="BJ2440" s="300" t="s">
        <v>4205</v>
      </c>
      <c r="BK2440" s="299" t="s">
        <v>4</v>
      </c>
      <c r="BL2440" s="301">
        <v>321888.65999999997</v>
      </c>
      <c r="BM2440" s="299" t="s">
        <v>894</v>
      </c>
      <c r="BN2440" s="301"/>
      <c r="BO2440" s="304">
        <v>42023</v>
      </c>
      <c r="BP2440" s="304">
        <v>46406</v>
      </c>
      <c r="BQ2440" s="297" t="s">
        <v>1066</v>
      </c>
      <c r="BR2440" s="297" t="s">
        <v>4744</v>
      </c>
      <c r="BS2440" s="297">
        <v>42023</v>
      </c>
      <c r="BT2440" s="297">
        <v>46406</v>
      </c>
      <c r="BU2440" s="301">
        <v>11315.53</v>
      </c>
      <c r="BV2440" s="301">
        <v>0</v>
      </c>
      <c r="BW2440" s="301">
        <v>0</v>
      </c>
    </row>
    <row r="2441" spans="1:75" s="289" customFormat="1" ht="18.2" customHeight="1" x14ac:dyDescent="0.15">
      <c r="A2441" s="291">
        <v>2439</v>
      </c>
      <c r="B2441" s="292" t="s">
        <v>305</v>
      </c>
      <c r="C2441" s="292" t="s">
        <v>306</v>
      </c>
      <c r="D2441" s="312">
        <v>45172</v>
      </c>
      <c r="E2441" s="293" t="s">
        <v>3463</v>
      </c>
      <c r="F2441" s="292" t="s">
        <v>1005</v>
      </c>
      <c r="G2441" s="308">
        <v>98</v>
      </c>
      <c r="H2441" s="295">
        <v>159020.74</v>
      </c>
      <c r="I2441" s="295">
        <v>211676.82</v>
      </c>
      <c r="J2441" s="295">
        <v>0</v>
      </c>
      <c r="K2441" s="295">
        <v>370697.56</v>
      </c>
      <c r="L2441" s="295">
        <v>3118.82</v>
      </c>
      <c r="M2441" s="295">
        <v>370697.56</v>
      </c>
      <c r="N2441" s="295">
        <v>0</v>
      </c>
      <c r="O2441" s="295">
        <v>0</v>
      </c>
      <c r="P2441" s="295">
        <v>0</v>
      </c>
      <c r="Q2441" s="295">
        <v>0</v>
      </c>
      <c r="R2441" s="295">
        <v>370697.56</v>
      </c>
      <c r="S2441" s="295">
        <v>214024.71</v>
      </c>
      <c r="T2441" s="295">
        <v>1258.9100000000001</v>
      </c>
      <c r="U2441" s="295">
        <v>0</v>
      </c>
      <c r="V2441" s="295">
        <v>0</v>
      </c>
      <c r="W2441" s="295">
        <v>0</v>
      </c>
      <c r="X2441" s="295">
        <v>0</v>
      </c>
      <c r="Y2441" s="295">
        <v>0</v>
      </c>
      <c r="Z2441" s="295">
        <v>215283.62</v>
      </c>
      <c r="AA2441" s="295">
        <v>0</v>
      </c>
      <c r="AB2441" s="295">
        <v>0</v>
      </c>
      <c r="AC2441" s="295">
        <v>0</v>
      </c>
      <c r="AD2441" s="295">
        <v>0</v>
      </c>
      <c r="AE2441" s="295">
        <v>0</v>
      </c>
      <c r="AF2441" s="295">
        <v>0</v>
      </c>
      <c r="AG2441" s="295">
        <v>0</v>
      </c>
      <c r="AH2441" s="295">
        <v>0</v>
      </c>
      <c r="AI2441" s="295">
        <v>0</v>
      </c>
      <c r="AJ2441" s="295">
        <v>0</v>
      </c>
      <c r="AK2441" s="295">
        <v>0</v>
      </c>
      <c r="AL2441" s="295">
        <v>0</v>
      </c>
      <c r="AM2441" s="295">
        <v>0</v>
      </c>
      <c r="AN2441" s="295">
        <v>0</v>
      </c>
      <c r="AO2441" s="295">
        <v>0</v>
      </c>
      <c r="AP2441" s="295">
        <v>0</v>
      </c>
      <c r="AQ2441" s="295">
        <v>0</v>
      </c>
      <c r="AR2441" s="295">
        <v>0</v>
      </c>
      <c r="AS2441" s="295">
        <v>0</v>
      </c>
      <c r="AT2441" s="295">
        <f t="shared" si="38"/>
        <v>0</v>
      </c>
      <c r="AU2441" s="295">
        <v>214795.64</v>
      </c>
      <c r="AV2441" s="295">
        <v>215283.62</v>
      </c>
      <c r="AW2441" s="296">
        <v>42</v>
      </c>
      <c r="AX2441" s="296">
        <v>146</v>
      </c>
      <c r="AY2441" s="295">
        <v>440000.01</v>
      </c>
      <c r="AZ2441" s="295">
        <v>378108.22</v>
      </c>
      <c r="BA2441" s="294">
        <v>60.227271000000002</v>
      </c>
      <c r="BB2441" s="294">
        <v>59.046858079834301</v>
      </c>
      <c r="BC2441" s="294">
        <v>9.5</v>
      </c>
      <c r="BD2441" s="294"/>
      <c r="BE2441" s="293" t="s">
        <v>4204</v>
      </c>
      <c r="BF2441" s="291"/>
      <c r="BG2441" s="293" t="s">
        <v>380</v>
      </c>
      <c r="BH2441" s="293" t="s">
        <v>203</v>
      </c>
      <c r="BI2441" s="293" t="s">
        <v>762</v>
      </c>
      <c r="BJ2441" s="293" t="s">
        <v>4205</v>
      </c>
      <c r="BK2441" s="292" t="s">
        <v>4</v>
      </c>
      <c r="BL2441" s="294">
        <v>0</v>
      </c>
      <c r="BM2441" s="292" t="s">
        <v>894</v>
      </c>
      <c r="BN2441" s="294"/>
      <c r="BO2441" s="297">
        <v>42027</v>
      </c>
      <c r="BP2441" s="297">
        <v>46469</v>
      </c>
      <c r="BQ2441" s="297" t="s">
        <v>4749</v>
      </c>
      <c r="BR2441" s="297" t="s">
        <v>4755</v>
      </c>
      <c r="BS2441" s="297">
        <v>42027</v>
      </c>
      <c r="BT2441" s="297">
        <v>46469</v>
      </c>
      <c r="BU2441" s="294">
        <v>24119.599999999999</v>
      </c>
      <c r="BV2441" s="294">
        <v>0</v>
      </c>
      <c r="BW2441" s="294">
        <v>0</v>
      </c>
    </row>
    <row r="2442" spans="1:75" s="289" customFormat="1" ht="18.2" customHeight="1" x14ac:dyDescent="0.15">
      <c r="A2442" s="298">
        <v>2440</v>
      </c>
      <c r="B2442" s="299" t="s">
        <v>305</v>
      </c>
      <c r="C2442" s="299" t="s">
        <v>306</v>
      </c>
      <c r="D2442" s="313">
        <v>45172</v>
      </c>
      <c r="E2442" s="300" t="s">
        <v>3464</v>
      </c>
      <c r="F2442" s="309">
        <v>6</v>
      </c>
      <c r="G2442" s="309">
        <v>5</v>
      </c>
      <c r="H2442" s="302">
        <v>281751.01</v>
      </c>
      <c r="I2442" s="302">
        <v>6683.39</v>
      </c>
      <c r="J2442" s="302">
        <v>0</v>
      </c>
      <c r="K2442" s="302">
        <v>288434.40000000002</v>
      </c>
      <c r="L2442" s="302">
        <v>1683.33</v>
      </c>
      <c r="M2442" s="302">
        <v>0</v>
      </c>
      <c r="N2442" s="302">
        <v>0</v>
      </c>
      <c r="O2442" s="302">
        <v>0</v>
      </c>
      <c r="P2442" s="302">
        <v>0</v>
      </c>
      <c r="Q2442" s="302">
        <v>0</v>
      </c>
      <c r="R2442" s="302">
        <v>288434.40000000002</v>
      </c>
      <c r="S2442" s="302">
        <v>9053.2999999999993</v>
      </c>
      <c r="T2442" s="302">
        <v>2230.5300000000002</v>
      </c>
      <c r="U2442" s="302">
        <v>0</v>
      </c>
      <c r="V2442" s="302">
        <v>0</v>
      </c>
      <c r="W2442" s="302">
        <v>0</v>
      </c>
      <c r="X2442" s="302">
        <v>0</v>
      </c>
      <c r="Y2442" s="302">
        <v>0</v>
      </c>
      <c r="Z2442" s="302">
        <v>11283.83</v>
      </c>
      <c r="AA2442" s="302">
        <v>0</v>
      </c>
      <c r="AB2442" s="302">
        <v>0</v>
      </c>
      <c r="AC2442" s="302">
        <v>0</v>
      </c>
      <c r="AD2442" s="302">
        <v>0</v>
      </c>
      <c r="AE2442" s="302">
        <v>0</v>
      </c>
      <c r="AF2442" s="302">
        <v>0</v>
      </c>
      <c r="AG2442" s="302">
        <v>0</v>
      </c>
      <c r="AH2442" s="302">
        <v>0</v>
      </c>
      <c r="AI2442" s="302">
        <v>0</v>
      </c>
      <c r="AJ2442" s="302">
        <v>0</v>
      </c>
      <c r="AK2442" s="302">
        <v>0</v>
      </c>
      <c r="AL2442" s="302">
        <v>0</v>
      </c>
      <c r="AM2442" s="302">
        <v>0</v>
      </c>
      <c r="AN2442" s="302">
        <v>0</v>
      </c>
      <c r="AO2442" s="302">
        <v>0</v>
      </c>
      <c r="AP2442" s="302">
        <v>0</v>
      </c>
      <c r="AQ2442" s="302">
        <v>0</v>
      </c>
      <c r="AR2442" s="302">
        <v>0</v>
      </c>
      <c r="AS2442" s="302">
        <v>0</v>
      </c>
      <c r="AT2442" s="295">
        <f t="shared" si="38"/>
        <v>0</v>
      </c>
      <c r="AU2442" s="302">
        <v>8366.7199999999993</v>
      </c>
      <c r="AV2442" s="302">
        <v>11283.83</v>
      </c>
      <c r="AW2442" s="303">
        <v>106</v>
      </c>
      <c r="AX2442" s="303">
        <v>210</v>
      </c>
      <c r="AY2442" s="302">
        <v>400000.02</v>
      </c>
      <c r="AZ2442" s="302">
        <v>400000.02</v>
      </c>
      <c r="BA2442" s="301">
        <v>76.949995999999999</v>
      </c>
      <c r="BB2442" s="301">
        <v>55.487562041277897</v>
      </c>
      <c r="BC2442" s="301">
        <v>9.5</v>
      </c>
      <c r="BD2442" s="301"/>
      <c r="BE2442" s="300" t="s">
        <v>4204</v>
      </c>
      <c r="BF2442" s="298"/>
      <c r="BG2442" s="300" t="s">
        <v>333</v>
      </c>
      <c r="BH2442" s="300" t="s">
        <v>193</v>
      </c>
      <c r="BI2442" s="300" t="s">
        <v>342</v>
      </c>
      <c r="BJ2442" s="300" t="s">
        <v>177</v>
      </c>
      <c r="BK2442" s="299" t="s">
        <v>4</v>
      </c>
      <c r="BL2442" s="301">
        <v>288434.40000000002</v>
      </c>
      <c r="BM2442" s="299" t="s">
        <v>894</v>
      </c>
      <c r="BN2442" s="301"/>
      <c r="BO2442" s="304">
        <v>42023</v>
      </c>
      <c r="BP2442" s="304">
        <v>48414</v>
      </c>
      <c r="BQ2442" s="297" t="s">
        <v>1065</v>
      </c>
      <c r="BR2442" s="297" t="s">
        <v>4741</v>
      </c>
      <c r="BS2442" s="297">
        <v>42023</v>
      </c>
      <c r="BT2442" s="297">
        <v>48414</v>
      </c>
      <c r="BU2442" s="301">
        <v>994.4</v>
      </c>
      <c r="BV2442" s="301">
        <v>0</v>
      </c>
      <c r="BW2442" s="301">
        <v>0</v>
      </c>
    </row>
    <row r="2443" spans="1:75" s="289" customFormat="1" ht="18.2" customHeight="1" x14ac:dyDescent="0.15">
      <c r="A2443" s="291">
        <v>2441</v>
      </c>
      <c r="B2443" s="292" t="s">
        <v>305</v>
      </c>
      <c r="C2443" s="292" t="s">
        <v>306</v>
      </c>
      <c r="D2443" s="312">
        <v>45172</v>
      </c>
      <c r="E2443" s="293" t="s">
        <v>3465</v>
      </c>
      <c r="F2443" s="308">
        <v>3</v>
      </c>
      <c r="G2443" s="308">
        <v>2</v>
      </c>
      <c r="H2443" s="295">
        <v>303602.49</v>
      </c>
      <c r="I2443" s="295">
        <v>2355.94</v>
      </c>
      <c r="J2443" s="295">
        <v>0</v>
      </c>
      <c r="K2443" s="295">
        <v>305958.43</v>
      </c>
      <c r="L2443" s="295">
        <v>2021.76</v>
      </c>
      <c r="M2443" s="295">
        <v>0</v>
      </c>
      <c r="N2443" s="295">
        <v>0</v>
      </c>
      <c r="O2443" s="295">
        <v>0</v>
      </c>
      <c r="P2443" s="295">
        <v>0</v>
      </c>
      <c r="Q2443" s="295">
        <v>0</v>
      </c>
      <c r="R2443" s="295">
        <v>305958.43</v>
      </c>
      <c r="S2443" s="295">
        <v>1859.14</v>
      </c>
      <c r="T2443" s="295">
        <v>1846.92</v>
      </c>
      <c r="U2443" s="295">
        <v>0</v>
      </c>
      <c r="V2443" s="295">
        <v>0</v>
      </c>
      <c r="W2443" s="295">
        <v>0</v>
      </c>
      <c r="X2443" s="295">
        <v>0</v>
      </c>
      <c r="Y2443" s="295">
        <v>0</v>
      </c>
      <c r="Z2443" s="295">
        <v>3706.06</v>
      </c>
      <c r="AA2443" s="295">
        <v>0</v>
      </c>
      <c r="AB2443" s="295">
        <v>0</v>
      </c>
      <c r="AC2443" s="295">
        <v>0</v>
      </c>
      <c r="AD2443" s="295">
        <v>0</v>
      </c>
      <c r="AE2443" s="295">
        <v>0</v>
      </c>
      <c r="AF2443" s="295">
        <v>0</v>
      </c>
      <c r="AG2443" s="295">
        <v>0</v>
      </c>
      <c r="AH2443" s="295">
        <v>0</v>
      </c>
      <c r="AI2443" s="295">
        <v>0</v>
      </c>
      <c r="AJ2443" s="295">
        <v>0</v>
      </c>
      <c r="AK2443" s="295">
        <v>0</v>
      </c>
      <c r="AL2443" s="295">
        <v>0</v>
      </c>
      <c r="AM2443" s="295">
        <v>0</v>
      </c>
      <c r="AN2443" s="295">
        <v>0</v>
      </c>
      <c r="AO2443" s="295">
        <v>0</v>
      </c>
      <c r="AP2443" s="295">
        <v>0</v>
      </c>
      <c r="AQ2443" s="295">
        <v>0</v>
      </c>
      <c r="AR2443" s="295">
        <v>0</v>
      </c>
      <c r="AS2443" s="295">
        <v>0</v>
      </c>
      <c r="AT2443" s="295">
        <f t="shared" si="38"/>
        <v>0</v>
      </c>
      <c r="AU2443" s="295">
        <v>4377.7</v>
      </c>
      <c r="AV2443" s="295">
        <v>3706.06</v>
      </c>
      <c r="AW2443" s="296">
        <v>106</v>
      </c>
      <c r="AX2443" s="296">
        <v>210</v>
      </c>
      <c r="AY2443" s="295">
        <v>457999.99</v>
      </c>
      <c r="AZ2443" s="295">
        <v>457999.99</v>
      </c>
      <c r="BA2443" s="294">
        <v>86.963697999999994</v>
      </c>
      <c r="BB2443" s="294">
        <v>58.094491458556902</v>
      </c>
      <c r="BC2443" s="294">
        <v>7.3</v>
      </c>
      <c r="BD2443" s="294"/>
      <c r="BE2443" s="293" t="s">
        <v>4204</v>
      </c>
      <c r="BF2443" s="291"/>
      <c r="BG2443" s="293" t="s">
        <v>315</v>
      </c>
      <c r="BH2443" s="293" t="s">
        <v>192</v>
      </c>
      <c r="BI2443" s="293" t="s">
        <v>565</v>
      </c>
      <c r="BJ2443" s="293" t="s">
        <v>177</v>
      </c>
      <c r="BK2443" s="292" t="s">
        <v>4</v>
      </c>
      <c r="BL2443" s="294">
        <v>305958.43</v>
      </c>
      <c r="BM2443" s="292" t="s">
        <v>894</v>
      </c>
      <c r="BN2443" s="294"/>
      <c r="BO2443" s="297">
        <v>42026</v>
      </c>
      <c r="BP2443" s="297">
        <v>48417</v>
      </c>
      <c r="BQ2443" s="297" t="s">
        <v>1067</v>
      </c>
      <c r="BR2443" s="297" t="s">
        <v>4743</v>
      </c>
      <c r="BS2443" s="297">
        <v>42026</v>
      </c>
      <c r="BT2443" s="297">
        <v>48417</v>
      </c>
      <c r="BU2443" s="294">
        <v>455.44</v>
      </c>
      <c r="BV2443" s="294">
        <v>0</v>
      </c>
      <c r="BW2443" s="294">
        <v>0</v>
      </c>
    </row>
    <row r="2444" spans="1:75" s="289" customFormat="1" ht="18.2" customHeight="1" x14ac:dyDescent="0.15">
      <c r="A2444" s="298">
        <v>2442</v>
      </c>
      <c r="B2444" s="299" t="s">
        <v>305</v>
      </c>
      <c r="C2444" s="299" t="s">
        <v>306</v>
      </c>
      <c r="D2444" s="313">
        <v>45172</v>
      </c>
      <c r="E2444" s="300" t="s">
        <v>3466</v>
      </c>
      <c r="F2444" s="309">
        <v>37</v>
      </c>
      <c r="G2444" s="309">
        <v>37</v>
      </c>
      <c r="H2444" s="302">
        <v>321683.94</v>
      </c>
      <c r="I2444" s="302">
        <v>254849.65</v>
      </c>
      <c r="J2444" s="302">
        <v>0</v>
      </c>
      <c r="K2444" s="302">
        <v>576533.59</v>
      </c>
      <c r="L2444" s="302">
        <v>7865.86</v>
      </c>
      <c r="M2444" s="302">
        <v>0</v>
      </c>
      <c r="N2444" s="302">
        <v>6039.44</v>
      </c>
      <c r="O2444" s="302">
        <v>0</v>
      </c>
      <c r="P2444" s="302">
        <v>0</v>
      </c>
      <c r="Q2444" s="302">
        <v>0</v>
      </c>
      <c r="R2444" s="302">
        <v>570494.15</v>
      </c>
      <c r="S2444" s="302">
        <v>121169.45</v>
      </c>
      <c r="T2444" s="302">
        <v>2305.4</v>
      </c>
      <c r="U2444" s="302">
        <v>0</v>
      </c>
      <c r="V2444" s="302">
        <v>3814.3</v>
      </c>
      <c r="W2444" s="302">
        <v>0</v>
      </c>
      <c r="X2444" s="302">
        <v>0</v>
      </c>
      <c r="Y2444" s="302">
        <v>0</v>
      </c>
      <c r="Z2444" s="302">
        <v>119660.55</v>
      </c>
      <c r="AA2444" s="302">
        <v>0</v>
      </c>
      <c r="AB2444" s="302">
        <v>0</v>
      </c>
      <c r="AC2444" s="302">
        <v>0</v>
      </c>
      <c r="AD2444" s="302">
        <v>0</v>
      </c>
      <c r="AE2444" s="302">
        <v>0</v>
      </c>
      <c r="AF2444" s="302">
        <v>0</v>
      </c>
      <c r="AG2444" s="302">
        <v>0</v>
      </c>
      <c r="AH2444" s="302">
        <v>0</v>
      </c>
      <c r="AI2444" s="302">
        <v>0</v>
      </c>
      <c r="AJ2444" s="302">
        <v>0</v>
      </c>
      <c r="AK2444" s="302">
        <v>0</v>
      </c>
      <c r="AL2444" s="302">
        <v>350</v>
      </c>
      <c r="AM2444" s="302">
        <v>0</v>
      </c>
      <c r="AN2444" s="302">
        <v>0</v>
      </c>
      <c r="AO2444" s="302">
        <v>296.26</v>
      </c>
      <c r="AP2444" s="302">
        <v>0</v>
      </c>
      <c r="AQ2444" s="302">
        <v>0</v>
      </c>
      <c r="AR2444" s="302">
        <v>0</v>
      </c>
      <c r="AS2444" s="302">
        <v>0</v>
      </c>
      <c r="AT2444" s="295">
        <f t="shared" si="38"/>
        <v>10500</v>
      </c>
      <c r="AU2444" s="302">
        <v>256676.07</v>
      </c>
      <c r="AV2444" s="302">
        <v>119660.55</v>
      </c>
      <c r="AW2444" s="303">
        <v>46</v>
      </c>
      <c r="AX2444" s="303">
        <v>150</v>
      </c>
      <c r="AY2444" s="302">
        <v>932999.98</v>
      </c>
      <c r="AZ2444" s="302">
        <v>932999.98</v>
      </c>
      <c r="BA2444" s="301">
        <v>95.000000999999997</v>
      </c>
      <c r="BB2444" s="301">
        <v>58.088902446165299</v>
      </c>
      <c r="BC2444" s="301">
        <v>8.6</v>
      </c>
      <c r="BD2444" s="301"/>
      <c r="BE2444" s="300" t="s">
        <v>4204</v>
      </c>
      <c r="BF2444" s="298"/>
      <c r="BG2444" s="300" t="s">
        <v>315</v>
      </c>
      <c r="BH2444" s="300" t="s">
        <v>179</v>
      </c>
      <c r="BI2444" s="300" t="s">
        <v>899</v>
      </c>
      <c r="BJ2444" s="300" t="s">
        <v>4205</v>
      </c>
      <c r="BK2444" s="299" t="s">
        <v>4</v>
      </c>
      <c r="BL2444" s="301">
        <v>570494.15</v>
      </c>
      <c r="BM2444" s="299" t="s">
        <v>894</v>
      </c>
      <c r="BN2444" s="301"/>
      <c r="BO2444" s="304">
        <v>42026</v>
      </c>
      <c r="BP2444" s="304">
        <v>46590</v>
      </c>
      <c r="BQ2444" s="297" t="s">
        <v>1067</v>
      </c>
      <c r="BR2444" s="297" t="s">
        <v>4743</v>
      </c>
      <c r="BS2444" s="297">
        <v>42026</v>
      </c>
      <c r="BT2444" s="297">
        <v>46590</v>
      </c>
      <c r="BU2444" s="301">
        <v>16867.669999999998</v>
      </c>
      <c r="BV2444" s="301">
        <v>0</v>
      </c>
      <c r="BW2444" s="301">
        <v>0</v>
      </c>
    </row>
    <row r="2445" spans="1:75" s="289" customFormat="1" ht="18.2" customHeight="1" x14ac:dyDescent="0.15">
      <c r="A2445" s="291">
        <v>2443</v>
      </c>
      <c r="B2445" s="292" t="s">
        <v>305</v>
      </c>
      <c r="C2445" s="292" t="s">
        <v>306</v>
      </c>
      <c r="D2445" s="312">
        <v>45172</v>
      </c>
      <c r="E2445" s="293" t="s">
        <v>3467</v>
      </c>
      <c r="F2445" s="308">
        <v>0</v>
      </c>
      <c r="G2445" s="308">
        <v>0</v>
      </c>
      <c r="H2445" s="295">
        <v>218089.01</v>
      </c>
      <c r="I2445" s="295">
        <v>0</v>
      </c>
      <c r="J2445" s="295">
        <v>0</v>
      </c>
      <c r="K2445" s="295">
        <v>218089.01</v>
      </c>
      <c r="L2445" s="295">
        <v>1502.95</v>
      </c>
      <c r="M2445" s="295">
        <v>0</v>
      </c>
      <c r="N2445" s="295">
        <v>0</v>
      </c>
      <c r="O2445" s="295">
        <v>1502.95</v>
      </c>
      <c r="P2445" s="295">
        <v>0</v>
      </c>
      <c r="Q2445" s="295">
        <v>0</v>
      </c>
      <c r="R2445" s="295">
        <v>216586.06</v>
      </c>
      <c r="S2445" s="295">
        <v>0</v>
      </c>
      <c r="T2445" s="295">
        <v>1726.54</v>
      </c>
      <c r="U2445" s="295">
        <v>0</v>
      </c>
      <c r="V2445" s="295">
        <v>0</v>
      </c>
      <c r="W2445" s="295">
        <v>1726.54</v>
      </c>
      <c r="X2445" s="295">
        <v>0</v>
      </c>
      <c r="Y2445" s="295">
        <v>0</v>
      </c>
      <c r="Z2445" s="295">
        <v>0</v>
      </c>
      <c r="AA2445" s="295">
        <v>0</v>
      </c>
      <c r="AB2445" s="295">
        <v>0</v>
      </c>
      <c r="AC2445" s="295">
        <v>0</v>
      </c>
      <c r="AD2445" s="295">
        <v>0</v>
      </c>
      <c r="AE2445" s="295">
        <v>0</v>
      </c>
      <c r="AF2445" s="295">
        <v>0</v>
      </c>
      <c r="AG2445" s="295">
        <v>0</v>
      </c>
      <c r="AH2445" s="295">
        <v>160.6</v>
      </c>
      <c r="AI2445" s="295">
        <v>0</v>
      </c>
      <c r="AJ2445" s="295">
        <v>0</v>
      </c>
      <c r="AK2445" s="295">
        <v>0</v>
      </c>
      <c r="AL2445" s="295">
        <v>0</v>
      </c>
      <c r="AM2445" s="295">
        <v>0</v>
      </c>
      <c r="AN2445" s="295">
        <v>0</v>
      </c>
      <c r="AO2445" s="295">
        <v>0</v>
      </c>
      <c r="AP2445" s="295">
        <v>158.56</v>
      </c>
      <c r="AQ2445" s="295">
        <v>0</v>
      </c>
      <c r="AR2445" s="295">
        <v>148.65</v>
      </c>
      <c r="AS2445" s="295">
        <v>0</v>
      </c>
      <c r="AT2445" s="295">
        <f t="shared" si="38"/>
        <v>3400</v>
      </c>
      <c r="AU2445" s="295">
        <v>0</v>
      </c>
      <c r="AV2445" s="295">
        <v>0</v>
      </c>
      <c r="AW2445" s="296">
        <v>96</v>
      </c>
      <c r="AX2445" s="296">
        <v>199</v>
      </c>
      <c r="AY2445" s="295">
        <v>322999.78000000003</v>
      </c>
      <c r="AZ2445" s="295">
        <v>322999.78000000003</v>
      </c>
      <c r="BA2445" s="294">
        <v>90.000056999999998</v>
      </c>
      <c r="BB2445" s="294">
        <v>60.349136291688602</v>
      </c>
      <c r="BC2445" s="294">
        <v>9.5</v>
      </c>
      <c r="BD2445" s="294"/>
      <c r="BE2445" s="293" t="s">
        <v>4204</v>
      </c>
      <c r="BF2445" s="291"/>
      <c r="BG2445" s="293" t="s">
        <v>355</v>
      </c>
      <c r="BH2445" s="293" t="s">
        <v>227</v>
      </c>
      <c r="BI2445" s="293" t="s">
        <v>502</v>
      </c>
      <c r="BJ2445" s="293" t="s">
        <v>103</v>
      </c>
      <c r="BK2445" s="292" t="s">
        <v>4</v>
      </c>
      <c r="BL2445" s="294">
        <v>216586.06</v>
      </c>
      <c r="BM2445" s="292" t="s">
        <v>894</v>
      </c>
      <c r="BN2445" s="294"/>
      <c r="BO2445" s="297">
        <v>42052</v>
      </c>
      <c r="BP2445" s="297">
        <v>48108</v>
      </c>
      <c r="BQ2445" s="297" t="s">
        <v>1065</v>
      </c>
      <c r="BR2445" s="297" t="s">
        <v>4741</v>
      </c>
      <c r="BS2445" s="297">
        <v>42052</v>
      </c>
      <c r="BT2445" s="297">
        <v>48108</v>
      </c>
      <c r="BU2445" s="294">
        <v>0</v>
      </c>
      <c r="BV2445" s="294">
        <v>0</v>
      </c>
      <c r="BW2445" s="294">
        <v>0</v>
      </c>
    </row>
    <row r="2446" spans="1:75" s="289" customFormat="1" ht="18.2" customHeight="1" x14ac:dyDescent="0.15">
      <c r="A2446" s="298">
        <v>2444</v>
      </c>
      <c r="B2446" s="299" t="s">
        <v>305</v>
      </c>
      <c r="C2446" s="299" t="s">
        <v>306</v>
      </c>
      <c r="D2446" s="313">
        <v>45172</v>
      </c>
      <c r="E2446" s="300" t="s">
        <v>3468</v>
      </c>
      <c r="F2446" s="309">
        <v>0</v>
      </c>
      <c r="G2446" s="309">
        <v>0</v>
      </c>
      <c r="H2446" s="302">
        <v>8101.11</v>
      </c>
      <c r="I2446" s="302">
        <v>0</v>
      </c>
      <c r="J2446" s="302">
        <v>0</v>
      </c>
      <c r="K2446" s="302">
        <v>8101.11</v>
      </c>
      <c r="L2446" s="302">
        <v>4034.73</v>
      </c>
      <c r="M2446" s="302">
        <v>0</v>
      </c>
      <c r="N2446" s="302">
        <v>0</v>
      </c>
      <c r="O2446" s="302">
        <v>4034.73</v>
      </c>
      <c r="P2446" s="302">
        <v>0</v>
      </c>
      <c r="Q2446" s="302">
        <v>0</v>
      </c>
      <c r="R2446" s="302">
        <v>4066.38</v>
      </c>
      <c r="S2446" s="302">
        <v>0</v>
      </c>
      <c r="T2446" s="302">
        <v>64.81</v>
      </c>
      <c r="U2446" s="302">
        <v>0</v>
      </c>
      <c r="V2446" s="302">
        <v>0</v>
      </c>
      <c r="W2446" s="302">
        <v>64.81</v>
      </c>
      <c r="X2446" s="302">
        <v>0</v>
      </c>
      <c r="Y2446" s="302">
        <v>0</v>
      </c>
      <c r="Z2446" s="302">
        <v>0</v>
      </c>
      <c r="AA2446" s="302">
        <v>0</v>
      </c>
      <c r="AB2446" s="302">
        <v>0</v>
      </c>
      <c r="AC2446" s="302">
        <v>0</v>
      </c>
      <c r="AD2446" s="302">
        <v>0</v>
      </c>
      <c r="AE2446" s="302">
        <v>0</v>
      </c>
      <c r="AF2446" s="302">
        <v>0</v>
      </c>
      <c r="AG2446" s="302">
        <v>0</v>
      </c>
      <c r="AH2446" s="302">
        <v>169.18</v>
      </c>
      <c r="AI2446" s="302">
        <v>0</v>
      </c>
      <c r="AJ2446" s="302">
        <v>0</v>
      </c>
      <c r="AK2446" s="302">
        <v>0</v>
      </c>
      <c r="AL2446" s="302">
        <v>0</v>
      </c>
      <c r="AM2446" s="302">
        <v>0</v>
      </c>
      <c r="AN2446" s="302">
        <v>0</v>
      </c>
      <c r="AO2446" s="302">
        <v>0</v>
      </c>
      <c r="AP2446" s="302">
        <v>0</v>
      </c>
      <c r="AQ2446" s="302">
        <v>0</v>
      </c>
      <c r="AR2446" s="302">
        <v>0</v>
      </c>
      <c r="AS2446" s="302">
        <v>0</v>
      </c>
      <c r="AT2446" s="295">
        <f t="shared" si="38"/>
        <v>4268.72</v>
      </c>
      <c r="AU2446" s="302">
        <v>0</v>
      </c>
      <c r="AV2446" s="302">
        <v>0</v>
      </c>
      <c r="AW2446" s="303">
        <v>1</v>
      </c>
      <c r="AX2446" s="303">
        <v>105</v>
      </c>
      <c r="AY2446" s="302">
        <v>415998.42</v>
      </c>
      <c r="AZ2446" s="302">
        <v>290474.81</v>
      </c>
      <c r="BA2446" s="301">
        <v>59.209136000000001</v>
      </c>
      <c r="BB2446" s="301">
        <v>0.82887341056417296</v>
      </c>
      <c r="BC2446" s="301">
        <v>9.6</v>
      </c>
      <c r="BD2446" s="301"/>
      <c r="BE2446" s="300" t="s">
        <v>4204</v>
      </c>
      <c r="BF2446" s="298"/>
      <c r="BG2446" s="300" t="s">
        <v>360</v>
      </c>
      <c r="BH2446" s="300" t="s">
        <v>232</v>
      </c>
      <c r="BI2446" s="300" t="s">
        <v>629</v>
      </c>
      <c r="BJ2446" s="300" t="s">
        <v>103</v>
      </c>
      <c r="BK2446" s="299" t="s">
        <v>4</v>
      </c>
      <c r="BL2446" s="301">
        <v>4066.38</v>
      </c>
      <c r="BM2446" s="299" t="s">
        <v>894</v>
      </c>
      <c r="BN2446" s="301"/>
      <c r="BO2446" s="304">
        <v>42027</v>
      </c>
      <c r="BP2446" s="304">
        <v>45222</v>
      </c>
      <c r="BQ2446" s="297" t="s">
        <v>1065</v>
      </c>
      <c r="BR2446" s="297" t="s">
        <v>4741</v>
      </c>
      <c r="BS2446" s="297">
        <v>42027</v>
      </c>
      <c r="BT2446" s="297">
        <v>45222</v>
      </c>
      <c r="BU2446" s="301">
        <v>0</v>
      </c>
      <c r="BV2446" s="301">
        <v>0</v>
      </c>
      <c r="BW2446" s="301">
        <v>0</v>
      </c>
    </row>
    <row r="2447" spans="1:75" s="289" customFormat="1" ht="18.2" customHeight="1" x14ac:dyDescent="0.15">
      <c r="A2447" s="291">
        <v>2445</v>
      </c>
      <c r="B2447" s="292" t="s">
        <v>305</v>
      </c>
      <c r="C2447" s="292" t="s">
        <v>306</v>
      </c>
      <c r="D2447" s="312">
        <v>45172</v>
      </c>
      <c r="E2447" s="293" t="s">
        <v>3469</v>
      </c>
      <c r="F2447" s="308">
        <v>0</v>
      </c>
      <c r="G2447" s="308">
        <v>0</v>
      </c>
      <c r="H2447" s="295">
        <v>239517.72</v>
      </c>
      <c r="I2447" s="295">
        <v>0</v>
      </c>
      <c r="J2447" s="295">
        <v>0</v>
      </c>
      <c r="K2447" s="295">
        <v>239517.72</v>
      </c>
      <c r="L2447" s="295">
        <v>1650.63</v>
      </c>
      <c r="M2447" s="295">
        <v>0</v>
      </c>
      <c r="N2447" s="295">
        <v>0</v>
      </c>
      <c r="O2447" s="295">
        <v>1650.63</v>
      </c>
      <c r="P2447" s="295">
        <v>0</v>
      </c>
      <c r="Q2447" s="295">
        <v>0</v>
      </c>
      <c r="R2447" s="295">
        <v>237867.09</v>
      </c>
      <c r="S2447" s="295">
        <v>0</v>
      </c>
      <c r="T2447" s="295">
        <v>1896.18</v>
      </c>
      <c r="U2447" s="295">
        <v>0</v>
      </c>
      <c r="V2447" s="295">
        <v>0</v>
      </c>
      <c r="W2447" s="295">
        <v>1896.18</v>
      </c>
      <c r="X2447" s="295">
        <v>0</v>
      </c>
      <c r="Y2447" s="295">
        <v>0</v>
      </c>
      <c r="Z2447" s="295">
        <v>0</v>
      </c>
      <c r="AA2447" s="295">
        <v>0</v>
      </c>
      <c r="AB2447" s="295">
        <v>0</v>
      </c>
      <c r="AC2447" s="295">
        <v>0</v>
      </c>
      <c r="AD2447" s="295">
        <v>0</v>
      </c>
      <c r="AE2447" s="295">
        <v>0</v>
      </c>
      <c r="AF2447" s="295">
        <v>0</v>
      </c>
      <c r="AG2447" s="295">
        <v>0</v>
      </c>
      <c r="AH2447" s="295">
        <v>176.01</v>
      </c>
      <c r="AI2447" s="295">
        <v>0</v>
      </c>
      <c r="AJ2447" s="295">
        <v>0</v>
      </c>
      <c r="AK2447" s="295">
        <v>0</v>
      </c>
      <c r="AL2447" s="295">
        <v>0</v>
      </c>
      <c r="AM2447" s="295">
        <v>0</v>
      </c>
      <c r="AN2447" s="295">
        <v>0</v>
      </c>
      <c r="AO2447" s="295">
        <v>0</v>
      </c>
      <c r="AP2447" s="295">
        <v>3722.82</v>
      </c>
      <c r="AQ2447" s="295">
        <v>0</v>
      </c>
      <c r="AR2447" s="295">
        <v>3722.82</v>
      </c>
      <c r="AS2447" s="295">
        <v>0</v>
      </c>
      <c r="AT2447" s="295">
        <f t="shared" si="38"/>
        <v>3722.82</v>
      </c>
      <c r="AU2447" s="295">
        <v>0</v>
      </c>
      <c r="AV2447" s="295">
        <v>0</v>
      </c>
      <c r="AW2447" s="296">
        <v>96</v>
      </c>
      <c r="AX2447" s="296">
        <v>198</v>
      </c>
      <c r="AY2447" s="295">
        <v>353998.24</v>
      </c>
      <c r="AZ2447" s="295">
        <v>353998.24</v>
      </c>
      <c r="BA2447" s="294">
        <v>80.805351999999999</v>
      </c>
      <c r="BB2447" s="294">
        <v>54.296693499565698</v>
      </c>
      <c r="BC2447" s="294">
        <v>9.5</v>
      </c>
      <c r="BD2447" s="294"/>
      <c r="BE2447" s="293" t="s">
        <v>4204</v>
      </c>
      <c r="BF2447" s="291"/>
      <c r="BG2447" s="293" t="s">
        <v>320</v>
      </c>
      <c r="BH2447" s="293" t="s">
        <v>181</v>
      </c>
      <c r="BI2447" s="293" t="s">
        <v>400</v>
      </c>
      <c r="BJ2447" s="293" t="s">
        <v>103</v>
      </c>
      <c r="BK2447" s="292" t="s">
        <v>4</v>
      </c>
      <c r="BL2447" s="294">
        <v>237867.09</v>
      </c>
      <c r="BM2447" s="292" t="s">
        <v>894</v>
      </c>
      <c r="BN2447" s="294"/>
      <c r="BO2447" s="297">
        <v>42080</v>
      </c>
      <c r="BP2447" s="297">
        <v>48108</v>
      </c>
      <c r="BQ2447" s="297" t="s">
        <v>1067</v>
      </c>
      <c r="BR2447" s="297" t="s">
        <v>4743</v>
      </c>
      <c r="BS2447" s="297">
        <v>42080</v>
      </c>
      <c r="BT2447" s="297">
        <v>48108</v>
      </c>
      <c r="BU2447" s="294">
        <v>0</v>
      </c>
      <c r="BV2447" s="294">
        <v>0</v>
      </c>
      <c r="BW2447" s="294">
        <v>0</v>
      </c>
    </row>
    <row r="2448" spans="1:75" s="289" customFormat="1" ht="18.2" customHeight="1" x14ac:dyDescent="0.15">
      <c r="A2448" s="298">
        <v>2446</v>
      </c>
      <c r="B2448" s="299" t="s">
        <v>305</v>
      </c>
      <c r="C2448" s="299" t="s">
        <v>306</v>
      </c>
      <c r="D2448" s="313">
        <v>45172</v>
      </c>
      <c r="E2448" s="300" t="s">
        <v>3470</v>
      </c>
      <c r="F2448" s="309">
        <v>7</v>
      </c>
      <c r="G2448" s="309">
        <v>6</v>
      </c>
      <c r="H2448" s="302">
        <v>132468.01999999999</v>
      </c>
      <c r="I2448" s="302">
        <v>5463.94</v>
      </c>
      <c r="J2448" s="302">
        <v>0</v>
      </c>
      <c r="K2448" s="302">
        <v>137931.96</v>
      </c>
      <c r="L2448" s="302">
        <v>936.33</v>
      </c>
      <c r="M2448" s="302">
        <v>0</v>
      </c>
      <c r="N2448" s="302">
        <v>0</v>
      </c>
      <c r="O2448" s="302">
        <v>0</v>
      </c>
      <c r="P2448" s="302">
        <v>0</v>
      </c>
      <c r="Q2448" s="302">
        <v>0</v>
      </c>
      <c r="R2448" s="302">
        <v>137931.96</v>
      </c>
      <c r="S2448" s="302">
        <v>6512.48</v>
      </c>
      <c r="T2448" s="302">
        <v>1059.74</v>
      </c>
      <c r="U2448" s="302">
        <v>0</v>
      </c>
      <c r="V2448" s="302">
        <v>0</v>
      </c>
      <c r="W2448" s="302">
        <v>0</v>
      </c>
      <c r="X2448" s="302">
        <v>0</v>
      </c>
      <c r="Y2448" s="302">
        <v>0</v>
      </c>
      <c r="Z2448" s="302">
        <v>7572.22</v>
      </c>
      <c r="AA2448" s="302">
        <v>0</v>
      </c>
      <c r="AB2448" s="302">
        <v>0</v>
      </c>
      <c r="AC2448" s="302">
        <v>0</v>
      </c>
      <c r="AD2448" s="302">
        <v>0</v>
      </c>
      <c r="AE2448" s="302">
        <v>0</v>
      </c>
      <c r="AF2448" s="302">
        <v>0</v>
      </c>
      <c r="AG2448" s="302">
        <v>0</v>
      </c>
      <c r="AH2448" s="302">
        <v>0</v>
      </c>
      <c r="AI2448" s="302">
        <v>0</v>
      </c>
      <c r="AJ2448" s="302">
        <v>0</v>
      </c>
      <c r="AK2448" s="302">
        <v>0</v>
      </c>
      <c r="AL2448" s="302">
        <v>0</v>
      </c>
      <c r="AM2448" s="302">
        <v>0</v>
      </c>
      <c r="AN2448" s="302">
        <v>0</v>
      </c>
      <c r="AO2448" s="302">
        <v>0</v>
      </c>
      <c r="AP2448" s="302">
        <v>0</v>
      </c>
      <c r="AQ2448" s="302">
        <v>0</v>
      </c>
      <c r="AR2448" s="302">
        <v>0</v>
      </c>
      <c r="AS2448" s="302">
        <v>0</v>
      </c>
      <c r="AT2448" s="295">
        <f t="shared" si="38"/>
        <v>0</v>
      </c>
      <c r="AU2448" s="302">
        <v>6400.27</v>
      </c>
      <c r="AV2448" s="302">
        <v>7572.22</v>
      </c>
      <c r="AW2448" s="303">
        <v>94</v>
      </c>
      <c r="AX2448" s="303">
        <v>198</v>
      </c>
      <c r="AY2448" s="302">
        <v>197997.52</v>
      </c>
      <c r="AZ2448" s="302">
        <v>197997.52</v>
      </c>
      <c r="BA2448" s="301">
        <v>90.001131999999998</v>
      </c>
      <c r="BB2448" s="301">
        <v>62.697919342518603</v>
      </c>
      <c r="BC2448" s="301">
        <v>9.6</v>
      </c>
      <c r="BD2448" s="301"/>
      <c r="BE2448" s="300" t="s">
        <v>4204</v>
      </c>
      <c r="BF2448" s="298"/>
      <c r="BG2448" s="300" t="s">
        <v>320</v>
      </c>
      <c r="BH2448" s="300" t="s">
        <v>181</v>
      </c>
      <c r="BI2448" s="300" t="s">
        <v>321</v>
      </c>
      <c r="BJ2448" s="300" t="s">
        <v>4205</v>
      </c>
      <c r="BK2448" s="299" t="s">
        <v>4</v>
      </c>
      <c r="BL2448" s="301">
        <v>137931.96</v>
      </c>
      <c r="BM2448" s="299" t="s">
        <v>894</v>
      </c>
      <c r="BN2448" s="301"/>
      <c r="BO2448" s="304">
        <v>42024</v>
      </c>
      <c r="BP2448" s="304">
        <v>48049</v>
      </c>
      <c r="BQ2448" s="297" t="s">
        <v>1067</v>
      </c>
      <c r="BR2448" s="297" t="s">
        <v>4743</v>
      </c>
      <c r="BS2448" s="297">
        <v>42024</v>
      </c>
      <c r="BT2448" s="297">
        <v>48049</v>
      </c>
      <c r="BU2448" s="301">
        <v>656.27</v>
      </c>
      <c r="BV2448" s="301">
        <v>0</v>
      </c>
      <c r="BW2448" s="301">
        <v>0</v>
      </c>
    </row>
    <row r="2449" spans="1:75" s="289" customFormat="1" ht="18.2" customHeight="1" x14ac:dyDescent="0.15">
      <c r="A2449" s="291">
        <v>2447</v>
      </c>
      <c r="B2449" s="292" t="s">
        <v>305</v>
      </c>
      <c r="C2449" s="292" t="s">
        <v>306</v>
      </c>
      <c r="D2449" s="312">
        <v>45172</v>
      </c>
      <c r="E2449" s="293" t="s">
        <v>3471</v>
      </c>
      <c r="F2449" s="308">
        <v>1</v>
      </c>
      <c r="G2449" s="308">
        <v>1</v>
      </c>
      <c r="H2449" s="295">
        <v>377183.93</v>
      </c>
      <c r="I2449" s="295">
        <v>1849.47</v>
      </c>
      <c r="J2449" s="295">
        <v>0</v>
      </c>
      <c r="K2449" s="295">
        <v>379033.4</v>
      </c>
      <c r="L2449" s="295">
        <v>6428.19</v>
      </c>
      <c r="M2449" s="295">
        <v>0</v>
      </c>
      <c r="N2449" s="295">
        <v>1849.47</v>
      </c>
      <c r="O2449" s="295">
        <v>4174.71</v>
      </c>
      <c r="P2449" s="295">
        <v>0</v>
      </c>
      <c r="Q2449" s="295">
        <v>0</v>
      </c>
      <c r="R2449" s="295">
        <v>373009.22</v>
      </c>
      <c r="S2449" s="295">
        <v>0</v>
      </c>
      <c r="T2449" s="295">
        <v>2954.61</v>
      </c>
      <c r="U2449" s="295">
        <v>0</v>
      </c>
      <c r="V2449" s="295">
        <v>0</v>
      </c>
      <c r="W2449" s="295">
        <v>2954.61</v>
      </c>
      <c r="X2449" s="295">
        <v>0</v>
      </c>
      <c r="Y2449" s="295">
        <v>0</v>
      </c>
      <c r="Z2449" s="295">
        <v>0</v>
      </c>
      <c r="AA2449" s="295">
        <v>0</v>
      </c>
      <c r="AB2449" s="295">
        <v>0</v>
      </c>
      <c r="AC2449" s="295">
        <v>0</v>
      </c>
      <c r="AD2449" s="295">
        <v>0</v>
      </c>
      <c r="AE2449" s="295">
        <v>0</v>
      </c>
      <c r="AF2449" s="295">
        <v>0</v>
      </c>
      <c r="AG2449" s="295">
        <v>0</v>
      </c>
      <c r="AH2449" s="295">
        <v>471.21</v>
      </c>
      <c r="AI2449" s="295">
        <v>0</v>
      </c>
      <c r="AJ2449" s="295">
        <v>0</v>
      </c>
      <c r="AK2449" s="295">
        <v>0</v>
      </c>
      <c r="AL2449" s="295">
        <v>350</v>
      </c>
      <c r="AM2449" s="295">
        <v>0</v>
      </c>
      <c r="AN2449" s="295">
        <v>0</v>
      </c>
      <c r="AO2449" s="295">
        <v>0</v>
      </c>
      <c r="AP2449" s="295">
        <v>0</v>
      </c>
      <c r="AQ2449" s="295">
        <v>0</v>
      </c>
      <c r="AR2449" s="295">
        <v>0</v>
      </c>
      <c r="AS2449" s="295">
        <v>0</v>
      </c>
      <c r="AT2449" s="295">
        <f t="shared" si="38"/>
        <v>9800</v>
      </c>
      <c r="AU2449" s="295">
        <v>2253.48</v>
      </c>
      <c r="AV2449" s="295">
        <v>0</v>
      </c>
      <c r="AW2449" s="296">
        <v>96</v>
      </c>
      <c r="AX2449" s="296">
        <v>200</v>
      </c>
      <c r="AY2449" s="295">
        <v>949999.82</v>
      </c>
      <c r="AZ2449" s="295">
        <v>946244.25</v>
      </c>
      <c r="BA2449" s="294">
        <v>90.000016000000002</v>
      </c>
      <c r="BB2449" s="294">
        <v>35.477981259223</v>
      </c>
      <c r="BC2449" s="294">
        <v>9.4</v>
      </c>
      <c r="BD2449" s="294"/>
      <c r="BE2449" s="293" t="s">
        <v>4204</v>
      </c>
      <c r="BF2449" s="291"/>
      <c r="BG2449" s="293" t="s">
        <v>315</v>
      </c>
      <c r="BH2449" s="293" t="s">
        <v>179</v>
      </c>
      <c r="BI2449" s="293" t="s">
        <v>648</v>
      </c>
      <c r="BJ2449" s="293" t="s">
        <v>177</v>
      </c>
      <c r="BK2449" s="292" t="s">
        <v>4</v>
      </c>
      <c r="BL2449" s="294">
        <v>373009.22</v>
      </c>
      <c r="BM2449" s="292" t="s">
        <v>894</v>
      </c>
      <c r="BN2449" s="294"/>
      <c r="BO2449" s="297">
        <v>42026</v>
      </c>
      <c r="BP2449" s="297">
        <v>48113</v>
      </c>
      <c r="BQ2449" s="297" t="s">
        <v>1065</v>
      </c>
      <c r="BR2449" s="297" t="s">
        <v>4741</v>
      </c>
      <c r="BS2449" s="297">
        <v>42026</v>
      </c>
      <c r="BT2449" s="297">
        <v>48113</v>
      </c>
      <c r="BU2449" s="294">
        <v>0</v>
      </c>
      <c r="BV2449" s="294">
        <v>0</v>
      </c>
      <c r="BW2449" s="294">
        <v>0</v>
      </c>
    </row>
    <row r="2450" spans="1:75" s="289" customFormat="1" ht="18.2" customHeight="1" x14ac:dyDescent="0.15">
      <c r="A2450" s="298">
        <v>2448</v>
      </c>
      <c r="B2450" s="299" t="s">
        <v>305</v>
      </c>
      <c r="C2450" s="299" t="s">
        <v>306</v>
      </c>
      <c r="D2450" s="313">
        <v>45172</v>
      </c>
      <c r="E2450" s="300" t="s">
        <v>3472</v>
      </c>
      <c r="F2450" s="309">
        <v>0</v>
      </c>
      <c r="G2450" s="309">
        <v>0</v>
      </c>
      <c r="H2450" s="302">
        <v>527798.68999999994</v>
      </c>
      <c r="I2450" s="302">
        <v>0</v>
      </c>
      <c r="J2450" s="302">
        <v>0</v>
      </c>
      <c r="K2450" s="302">
        <v>527798.68999999994</v>
      </c>
      <c r="L2450" s="302">
        <v>3548.47</v>
      </c>
      <c r="M2450" s="302">
        <v>0</v>
      </c>
      <c r="N2450" s="302">
        <v>0</v>
      </c>
      <c r="O2450" s="302">
        <v>3548.47</v>
      </c>
      <c r="P2450" s="302">
        <v>0</v>
      </c>
      <c r="Q2450" s="302">
        <v>0</v>
      </c>
      <c r="R2450" s="302">
        <v>524250.22</v>
      </c>
      <c r="S2450" s="302">
        <v>0</v>
      </c>
      <c r="T2450" s="302">
        <v>4134.42</v>
      </c>
      <c r="U2450" s="302">
        <v>0</v>
      </c>
      <c r="V2450" s="302">
        <v>0</v>
      </c>
      <c r="W2450" s="302">
        <v>4134.42</v>
      </c>
      <c r="X2450" s="302">
        <v>0</v>
      </c>
      <c r="Y2450" s="302">
        <v>0</v>
      </c>
      <c r="Z2450" s="302">
        <v>0</v>
      </c>
      <c r="AA2450" s="302">
        <v>0</v>
      </c>
      <c r="AB2450" s="302">
        <v>0</v>
      </c>
      <c r="AC2450" s="302">
        <v>0</v>
      </c>
      <c r="AD2450" s="302">
        <v>0</v>
      </c>
      <c r="AE2450" s="302">
        <v>0</v>
      </c>
      <c r="AF2450" s="302">
        <v>0</v>
      </c>
      <c r="AG2450" s="302">
        <v>0</v>
      </c>
      <c r="AH2450" s="302">
        <v>386.82</v>
      </c>
      <c r="AI2450" s="302">
        <v>0</v>
      </c>
      <c r="AJ2450" s="302">
        <v>0</v>
      </c>
      <c r="AK2450" s="302">
        <v>0</v>
      </c>
      <c r="AL2450" s="302">
        <v>0</v>
      </c>
      <c r="AM2450" s="302">
        <v>0</v>
      </c>
      <c r="AN2450" s="302">
        <v>0</v>
      </c>
      <c r="AO2450" s="302">
        <v>0</v>
      </c>
      <c r="AP2450" s="302">
        <v>0.61</v>
      </c>
      <c r="AQ2450" s="302">
        <v>0</v>
      </c>
      <c r="AR2450" s="302">
        <v>102.32</v>
      </c>
      <c r="AS2450" s="302">
        <v>0</v>
      </c>
      <c r="AT2450" s="295">
        <f t="shared" si="38"/>
        <v>7968</v>
      </c>
      <c r="AU2450" s="302">
        <v>0</v>
      </c>
      <c r="AV2450" s="302">
        <v>0</v>
      </c>
      <c r="AW2450" s="303">
        <v>98</v>
      </c>
      <c r="AX2450" s="303">
        <v>202</v>
      </c>
      <c r="AY2450" s="302">
        <v>778000</v>
      </c>
      <c r="AZ2450" s="302">
        <v>778000</v>
      </c>
      <c r="BA2450" s="301">
        <v>90.000000999999997</v>
      </c>
      <c r="BB2450" s="301">
        <v>60.645913013175097</v>
      </c>
      <c r="BC2450" s="301">
        <v>9.4</v>
      </c>
      <c r="BD2450" s="301"/>
      <c r="BE2450" s="300" t="s">
        <v>4204</v>
      </c>
      <c r="BF2450" s="298"/>
      <c r="BG2450" s="300" t="s">
        <v>326</v>
      </c>
      <c r="BH2450" s="300" t="s">
        <v>190</v>
      </c>
      <c r="BI2450" s="300" t="s">
        <v>469</v>
      </c>
      <c r="BJ2450" s="300" t="s">
        <v>103</v>
      </c>
      <c r="BK2450" s="299" t="s">
        <v>4</v>
      </c>
      <c r="BL2450" s="301">
        <v>524250.22</v>
      </c>
      <c r="BM2450" s="299" t="s">
        <v>894</v>
      </c>
      <c r="BN2450" s="301"/>
      <c r="BO2450" s="304">
        <v>42025</v>
      </c>
      <c r="BP2450" s="304">
        <v>48173</v>
      </c>
      <c r="BQ2450" s="297" t="s">
        <v>1068</v>
      </c>
      <c r="BR2450" s="297" t="s">
        <v>4748</v>
      </c>
      <c r="BS2450" s="297">
        <v>42025</v>
      </c>
      <c r="BT2450" s="297">
        <v>48173</v>
      </c>
      <c r="BU2450" s="301">
        <v>0</v>
      </c>
      <c r="BV2450" s="301">
        <v>0</v>
      </c>
      <c r="BW2450" s="301">
        <v>0</v>
      </c>
    </row>
    <row r="2451" spans="1:75" s="289" customFormat="1" ht="18.2" customHeight="1" x14ac:dyDescent="0.15">
      <c r="A2451" s="291">
        <v>2449</v>
      </c>
      <c r="B2451" s="292" t="s">
        <v>305</v>
      </c>
      <c r="C2451" s="292" t="s">
        <v>306</v>
      </c>
      <c r="D2451" s="312">
        <v>45172</v>
      </c>
      <c r="E2451" s="293" t="s">
        <v>3473</v>
      </c>
      <c r="F2451" s="308">
        <v>0</v>
      </c>
      <c r="G2451" s="308">
        <v>0</v>
      </c>
      <c r="H2451" s="295">
        <v>174317.04</v>
      </c>
      <c r="I2451" s="295">
        <v>0</v>
      </c>
      <c r="J2451" s="295">
        <v>0</v>
      </c>
      <c r="K2451" s="295">
        <v>174317.04</v>
      </c>
      <c r="L2451" s="295">
        <v>1056.03</v>
      </c>
      <c r="M2451" s="295">
        <v>0</v>
      </c>
      <c r="N2451" s="295">
        <v>0</v>
      </c>
      <c r="O2451" s="295">
        <v>1056.03</v>
      </c>
      <c r="P2451" s="295">
        <v>0</v>
      </c>
      <c r="Q2451" s="295">
        <v>0</v>
      </c>
      <c r="R2451" s="295">
        <v>173261.01</v>
      </c>
      <c r="S2451" s="295">
        <v>0</v>
      </c>
      <c r="T2451" s="295">
        <v>1380.01</v>
      </c>
      <c r="U2451" s="295">
        <v>0</v>
      </c>
      <c r="V2451" s="295">
        <v>0</v>
      </c>
      <c r="W2451" s="295">
        <v>1380.01</v>
      </c>
      <c r="X2451" s="295">
        <v>0</v>
      </c>
      <c r="Y2451" s="295">
        <v>0</v>
      </c>
      <c r="Z2451" s="295">
        <v>0</v>
      </c>
      <c r="AA2451" s="295">
        <v>0</v>
      </c>
      <c r="AB2451" s="295">
        <v>0</v>
      </c>
      <c r="AC2451" s="295">
        <v>0</v>
      </c>
      <c r="AD2451" s="295">
        <v>0</v>
      </c>
      <c r="AE2451" s="295">
        <v>0</v>
      </c>
      <c r="AF2451" s="295">
        <v>0</v>
      </c>
      <c r="AG2451" s="295">
        <v>0</v>
      </c>
      <c r="AH2451" s="295">
        <v>123.55</v>
      </c>
      <c r="AI2451" s="295">
        <v>0</v>
      </c>
      <c r="AJ2451" s="295">
        <v>0</v>
      </c>
      <c r="AK2451" s="295">
        <v>0</v>
      </c>
      <c r="AL2451" s="295">
        <v>0</v>
      </c>
      <c r="AM2451" s="295">
        <v>0</v>
      </c>
      <c r="AN2451" s="295">
        <v>0</v>
      </c>
      <c r="AO2451" s="295">
        <v>0</v>
      </c>
      <c r="AP2451" s="295">
        <v>22.71</v>
      </c>
      <c r="AQ2451" s="295">
        <v>0</v>
      </c>
      <c r="AR2451" s="295">
        <v>12.3</v>
      </c>
      <c r="AS2451" s="295">
        <v>0</v>
      </c>
      <c r="AT2451" s="295">
        <f t="shared" si="38"/>
        <v>2570</v>
      </c>
      <c r="AU2451" s="295">
        <v>0</v>
      </c>
      <c r="AV2451" s="295">
        <v>0</v>
      </c>
      <c r="AW2451" s="296">
        <v>105</v>
      </c>
      <c r="AX2451" s="296">
        <v>209</v>
      </c>
      <c r="AY2451" s="295">
        <v>248499.98</v>
      </c>
      <c r="AZ2451" s="295">
        <v>248499.98</v>
      </c>
      <c r="BA2451" s="294">
        <v>90</v>
      </c>
      <c r="BB2451" s="294">
        <v>62.750471448730103</v>
      </c>
      <c r="BC2451" s="294">
        <v>9.5</v>
      </c>
      <c r="BD2451" s="294"/>
      <c r="BE2451" s="293" t="s">
        <v>4204</v>
      </c>
      <c r="BF2451" s="291"/>
      <c r="BG2451" s="293" t="s">
        <v>317</v>
      </c>
      <c r="BH2451" s="293" t="s">
        <v>318</v>
      </c>
      <c r="BI2451" s="293" t="s">
        <v>498</v>
      </c>
      <c r="BJ2451" s="293" t="s">
        <v>103</v>
      </c>
      <c r="BK2451" s="292" t="s">
        <v>4</v>
      </c>
      <c r="BL2451" s="294">
        <v>173261.01</v>
      </c>
      <c r="BM2451" s="292" t="s">
        <v>894</v>
      </c>
      <c r="BN2451" s="294"/>
      <c r="BO2451" s="297">
        <v>42025</v>
      </c>
      <c r="BP2451" s="297">
        <v>48386</v>
      </c>
      <c r="BQ2451" s="297" t="s">
        <v>1065</v>
      </c>
      <c r="BR2451" s="297" t="s">
        <v>4741</v>
      </c>
      <c r="BS2451" s="297">
        <v>42025</v>
      </c>
      <c r="BT2451" s="297">
        <v>48386</v>
      </c>
      <c r="BU2451" s="294">
        <v>0</v>
      </c>
      <c r="BV2451" s="294">
        <v>0</v>
      </c>
      <c r="BW2451" s="294">
        <v>0</v>
      </c>
    </row>
    <row r="2452" spans="1:75" s="289" customFormat="1" ht="18.2" customHeight="1" x14ac:dyDescent="0.15">
      <c r="A2452" s="298">
        <v>2450</v>
      </c>
      <c r="B2452" s="299" t="s">
        <v>305</v>
      </c>
      <c r="C2452" s="299" t="s">
        <v>306</v>
      </c>
      <c r="D2452" s="313">
        <v>45172</v>
      </c>
      <c r="E2452" s="300" t="s">
        <v>4184</v>
      </c>
      <c r="F2452" s="309">
        <v>53</v>
      </c>
      <c r="G2452" s="309">
        <v>52</v>
      </c>
      <c r="H2452" s="302">
        <v>293448.53999999998</v>
      </c>
      <c r="I2452" s="302">
        <v>74190.179999999993</v>
      </c>
      <c r="J2452" s="302">
        <v>0</v>
      </c>
      <c r="K2452" s="302">
        <v>367638.72</v>
      </c>
      <c r="L2452" s="302">
        <v>2083.27</v>
      </c>
      <c r="M2452" s="302">
        <v>0</v>
      </c>
      <c r="N2452" s="302">
        <v>0</v>
      </c>
      <c r="O2452" s="302">
        <v>0</v>
      </c>
      <c r="P2452" s="302">
        <v>0</v>
      </c>
      <c r="Q2452" s="302">
        <v>0</v>
      </c>
      <c r="R2452" s="302">
        <v>367638.72</v>
      </c>
      <c r="S2452" s="302">
        <v>152293.10999999999</v>
      </c>
      <c r="T2452" s="302">
        <v>2323.13</v>
      </c>
      <c r="U2452" s="302">
        <v>0</v>
      </c>
      <c r="V2452" s="302">
        <v>0</v>
      </c>
      <c r="W2452" s="302">
        <v>0</v>
      </c>
      <c r="X2452" s="302">
        <v>0</v>
      </c>
      <c r="Y2452" s="302">
        <v>0</v>
      </c>
      <c r="Z2452" s="302">
        <v>154616.24</v>
      </c>
      <c r="AA2452" s="302">
        <v>0</v>
      </c>
      <c r="AB2452" s="302">
        <v>0</v>
      </c>
      <c r="AC2452" s="302">
        <v>0</v>
      </c>
      <c r="AD2452" s="302">
        <v>0</v>
      </c>
      <c r="AE2452" s="302">
        <v>0</v>
      </c>
      <c r="AF2452" s="302">
        <v>0</v>
      </c>
      <c r="AG2452" s="302">
        <v>0</v>
      </c>
      <c r="AH2452" s="302">
        <v>0</v>
      </c>
      <c r="AI2452" s="302">
        <v>0</v>
      </c>
      <c r="AJ2452" s="302">
        <v>0</v>
      </c>
      <c r="AK2452" s="302">
        <v>0</v>
      </c>
      <c r="AL2452" s="302">
        <v>0</v>
      </c>
      <c r="AM2452" s="302">
        <v>0</v>
      </c>
      <c r="AN2452" s="302">
        <v>0</v>
      </c>
      <c r="AO2452" s="302">
        <v>0</v>
      </c>
      <c r="AP2452" s="302">
        <v>0</v>
      </c>
      <c r="AQ2452" s="302">
        <v>0</v>
      </c>
      <c r="AR2452" s="302">
        <v>0</v>
      </c>
      <c r="AS2452" s="302">
        <v>0</v>
      </c>
      <c r="AT2452" s="295">
        <f t="shared" si="38"/>
        <v>0</v>
      </c>
      <c r="AU2452" s="302">
        <v>76273.45</v>
      </c>
      <c r="AV2452" s="302">
        <v>154616.24</v>
      </c>
      <c r="AW2452" s="303">
        <v>94</v>
      </c>
      <c r="AX2452" s="303">
        <v>149</v>
      </c>
      <c r="AY2452" s="302">
        <v>399955.20000000001</v>
      </c>
      <c r="AZ2452" s="302">
        <v>367638.72</v>
      </c>
      <c r="BA2452" s="301">
        <v>83.777902999999995</v>
      </c>
      <c r="BB2452" s="301">
        <v>83.777902999999995</v>
      </c>
      <c r="BC2452" s="301">
        <v>9.5</v>
      </c>
      <c r="BD2452" s="301"/>
      <c r="BE2452" s="300" t="s">
        <v>4204</v>
      </c>
      <c r="BF2452" s="298"/>
      <c r="BG2452" s="300" t="s">
        <v>312</v>
      </c>
      <c r="BH2452" s="300" t="s">
        <v>189</v>
      </c>
      <c r="BI2452" s="300" t="s">
        <v>323</v>
      </c>
      <c r="BJ2452" s="300" t="s">
        <v>4205</v>
      </c>
      <c r="BK2452" s="299" t="s">
        <v>4</v>
      </c>
      <c r="BL2452" s="301">
        <v>367638.72</v>
      </c>
      <c r="BM2452" s="299" t="s">
        <v>894</v>
      </c>
      <c r="BN2452" s="301"/>
      <c r="BO2452" s="304">
        <v>43523</v>
      </c>
      <c r="BP2452" s="304">
        <v>48056</v>
      </c>
      <c r="BQ2452" s="297" t="s">
        <v>1067</v>
      </c>
      <c r="BR2452" s="297" t="s">
        <v>4743</v>
      </c>
      <c r="BS2452" s="297" t="s">
        <v>4742</v>
      </c>
      <c r="BT2452" s="297" t="s">
        <v>4742</v>
      </c>
      <c r="BU2452" s="301">
        <v>18533.77</v>
      </c>
      <c r="BV2452" s="301">
        <v>0</v>
      </c>
      <c r="BW2452" s="301">
        <v>0</v>
      </c>
    </row>
    <row r="2453" spans="1:75" s="289" customFormat="1" ht="18.2" customHeight="1" x14ac:dyDescent="0.15">
      <c r="A2453" s="291">
        <v>2451</v>
      </c>
      <c r="B2453" s="292" t="s">
        <v>305</v>
      </c>
      <c r="C2453" s="292" t="s">
        <v>306</v>
      </c>
      <c r="D2453" s="312">
        <v>45172</v>
      </c>
      <c r="E2453" s="293" t="s">
        <v>3474</v>
      </c>
      <c r="F2453" s="308">
        <v>15</v>
      </c>
      <c r="G2453" s="308">
        <v>14</v>
      </c>
      <c r="H2453" s="295">
        <v>26225.24</v>
      </c>
      <c r="I2453" s="295">
        <v>40067.18</v>
      </c>
      <c r="J2453" s="295">
        <v>0</v>
      </c>
      <c r="K2453" s="295">
        <v>66292.42</v>
      </c>
      <c r="L2453" s="295">
        <v>3118.04</v>
      </c>
      <c r="M2453" s="295">
        <v>0</v>
      </c>
      <c r="N2453" s="295">
        <v>0</v>
      </c>
      <c r="O2453" s="295">
        <v>0</v>
      </c>
      <c r="P2453" s="295">
        <v>0</v>
      </c>
      <c r="Q2453" s="295">
        <v>0</v>
      </c>
      <c r="R2453" s="295">
        <v>66292.42</v>
      </c>
      <c r="S2453" s="295">
        <v>4859.12</v>
      </c>
      <c r="T2453" s="295">
        <v>207.62</v>
      </c>
      <c r="U2453" s="295">
        <v>0</v>
      </c>
      <c r="V2453" s="295">
        <v>0</v>
      </c>
      <c r="W2453" s="295">
        <v>0</v>
      </c>
      <c r="X2453" s="295">
        <v>0</v>
      </c>
      <c r="Y2453" s="295">
        <v>0</v>
      </c>
      <c r="Z2453" s="295">
        <v>5066.74</v>
      </c>
      <c r="AA2453" s="295">
        <v>0</v>
      </c>
      <c r="AB2453" s="295">
        <v>0</v>
      </c>
      <c r="AC2453" s="295">
        <v>0</v>
      </c>
      <c r="AD2453" s="295">
        <v>0</v>
      </c>
      <c r="AE2453" s="295">
        <v>0</v>
      </c>
      <c r="AF2453" s="295">
        <v>0</v>
      </c>
      <c r="AG2453" s="295">
        <v>0</v>
      </c>
      <c r="AH2453" s="295">
        <v>0</v>
      </c>
      <c r="AI2453" s="295">
        <v>0</v>
      </c>
      <c r="AJ2453" s="295">
        <v>0</v>
      </c>
      <c r="AK2453" s="295">
        <v>0</v>
      </c>
      <c r="AL2453" s="295">
        <v>0</v>
      </c>
      <c r="AM2453" s="295">
        <v>0</v>
      </c>
      <c r="AN2453" s="295">
        <v>0</v>
      </c>
      <c r="AO2453" s="295">
        <v>0</v>
      </c>
      <c r="AP2453" s="295">
        <v>0</v>
      </c>
      <c r="AQ2453" s="295">
        <v>0</v>
      </c>
      <c r="AR2453" s="295">
        <v>0</v>
      </c>
      <c r="AS2453" s="295">
        <v>0</v>
      </c>
      <c r="AT2453" s="295">
        <f t="shared" si="38"/>
        <v>0</v>
      </c>
      <c r="AU2453" s="295">
        <v>43185.22</v>
      </c>
      <c r="AV2453" s="295">
        <v>5066.74</v>
      </c>
      <c r="AW2453" s="296">
        <v>101</v>
      </c>
      <c r="AX2453" s="296">
        <v>204</v>
      </c>
      <c r="AY2453" s="295">
        <v>336000.01</v>
      </c>
      <c r="AZ2453" s="295">
        <v>336000.01</v>
      </c>
      <c r="BA2453" s="294">
        <v>89.999998000000005</v>
      </c>
      <c r="BB2453" s="294">
        <v>17.756897291208901</v>
      </c>
      <c r="BC2453" s="294">
        <v>9.5</v>
      </c>
      <c r="BD2453" s="294"/>
      <c r="BE2453" s="293" t="s">
        <v>4204</v>
      </c>
      <c r="BF2453" s="291"/>
      <c r="BG2453" s="293" t="s">
        <v>315</v>
      </c>
      <c r="BH2453" s="293" t="s">
        <v>183</v>
      </c>
      <c r="BI2453" s="293" t="s">
        <v>777</v>
      </c>
      <c r="BJ2453" s="293" t="s">
        <v>4205</v>
      </c>
      <c r="BK2453" s="292" t="s">
        <v>4</v>
      </c>
      <c r="BL2453" s="294">
        <v>66292.42</v>
      </c>
      <c r="BM2453" s="292" t="s">
        <v>894</v>
      </c>
      <c r="BN2453" s="294"/>
      <c r="BO2453" s="297">
        <v>42051</v>
      </c>
      <c r="BP2453" s="297">
        <v>48260</v>
      </c>
      <c r="BQ2453" s="297" t="s">
        <v>1067</v>
      </c>
      <c r="BR2453" s="297" t="s">
        <v>4743</v>
      </c>
      <c r="BS2453" s="297">
        <v>42051</v>
      </c>
      <c r="BT2453" s="297">
        <v>48260</v>
      </c>
      <c r="BU2453" s="294">
        <v>2338.84</v>
      </c>
      <c r="BV2453" s="294">
        <v>0</v>
      </c>
      <c r="BW2453" s="294">
        <v>0</v>
      </c>
    </row>
    <row r="2454" spans="1:75" s="289" customFormat="1" ht="18.2" customHeight="1" x14ac:dyDescent="0.15">
      <c r="A2454" s="298">
        <v>2452</v>
      </c>
      <c r="B2454" s="299" t="s">
        <v>305</v>
      </c>
      <c r="C2454" s="299" t="s">
        <v>306</v>
      </c>
      <c r="D2454" s="313">
        <v>45172</v>
      </c>
      <c r="E2454" s="300" t="s">
        <v>3475</v>
      </c>
      <c r="F2454" s="309">
        <v>3</v>
      </c>
      <c r="G2454" s="309">
        <v>2</v>
      </c>
      <c r="H2454" s="302">
        <v>242072.75</v>
      </c>
      <c r="I2454" s="302">
        <v>3500.56</v>
      </c>
      <c r="J2454" s="302">
        <v>0</v>
      </c>
      <c r="K2454" s="302">
        <v>245573.31</v>
      </c>
      <c r="L2454" s="302">
        <v>1771.09</v>
      </c>
      <c r="M2454" s="302">
        <v>0</v>
      </c>
      <c r="N2454" s="302">
        <v>0</v>
      </c>
      <c r="O2454" s="302">
        <v>0</v>
      </c>
      <c r="P2454" s="302">
        <v>0</v>
      </c>
      <c r="Q2454" s="302">
        <v>0</v>
      </c>
      <c r="R2454" s="302">
        <v>245573.31</v>
      </c>
      <c r="S2454" s="302">
        <v>3874.44</v>
      </c>
      <c r="T2454" s="302">
        <v>1916.41</v>
      </c>
      <c r="U2454" s="302">
        <v>0</v>
      </c>
      <c r="V2454" s="302">
        <v>0</v>
      </c>
      <c r="W2454" s="302">
        <v>0</v>
      </c>
      <c r="X2454" s="302">
        <v>0</v>
      </c>
      <c r="Y2454" s="302">
        <v>0</v>
      </c>
      <c r="Z2454" s="302">
        <v>5790.85</v>
      </c>
      <c r="AA2454" s="302">
        <v>0</v>
      </c>
      <c r="AB2454" s="302">
        <v>0</v>
      </c>
      <c r="AC2454" s="302">
        <v>0</v>
      </c>
      <c r="AD2454" s="302">
        <v>0</v>
      </c>
      <c r="AE2454" s="302">
        <v>0</v>
      </c>
      <c r="AF2454" s="302">
        <v>0</v>
      </c>
      <c r="AG2454" s="302">
        <v>0</v>
      </c>
      <c r="AH2454" s="302">
        <v>0</v>
      </c>
      <c r="AI2454" s="302">
        <v>0</v>
      </c>
      <c r="AJ2454" s="302">
        <v>0</v>
      </c>
      <c r="AK2454" s="302">
        <v>0</v>
      </c>
      <c r="AL2454" s="302">
        <v>0</v>
      </c>
      <c r="AM2454" s="302">
        <v>0</v>
      </c>
      <c r="AN2454" s="302">
        <v>0</v>
      </c>
      <c r="AO2454" s="302">
        <v>0</v>
      </c>
      <c r="AP2454" s="302">
        <v>0</v>
      </c>
      <c r="AQ2454" s="302">
        <v>0</v>
      </c>
      <c r="AR2454" s="302">
        <v>0</v>
      </c>
      <c r="AS2454" s="302">
        <v>0</v>
      </c>
      <c r="AT2454" s="295">
        <f t="shared" si="38"/>
        <v>0</v>
      </c>
      <c r="AU2454" s="302">
        <v>5271.65</v>
      </c>
      <c r="AV2454" s="302">
        <v>5790.85</v>
      </c>
      <c r="AW2454" s="303">
        <v>92</v>
      </c>
      <c r="AX2454" s="303">
        <v>195</v>
      </c>
      <c r="AY2454" s="302">
        <v>365700.41</v>
      </c>
      <c r="AZ2454" s="302">
        <v>365700.41</v>
      </c>
      <c r="BA2454" s="301">
        <v>84.768843000000004</v>
      </c>
      <c r="BB2454" s="301">
        <v>56.923549416803603</v>
      </c>
      <c r="BC2454" s="301">
        <v>9.5</v>
      </c>
      <c r="BD2454" s="301"/>
      <c r="BE2454" s="300" t="s">
        <v>4204</v>
      </c>
      <c r="BF2454" s="298"/>
      <c r="BG2454" s="300" t="s">
        <v>397</v>
      </c>
      <c r="BH2454" s="300" t="s">
        <v>215</v>
      </c>
      <c r="BI2454" s="300" t="s">
        <v>398</v>
      </c>
      <c r="BJ2454" s="300" t="s">
        <v>177</v>
      </c>
      <c r="BK2454" s="299" t="s">
        <v>4</v>
      </c>
      <c r="BL2454" s="301">
        <v>245573.31</v>
      </c>
      <c r="BM2454" s="299" t="s">
        <v>894</v>
      </c>
      <c r="BN2454" s="301"/>
      <c r="BO2454" s="304">
        <v>42055</v>
      </c>
      <c r="BP2454" s="304">
        <v>47988</v>
      </c>
      <c r="BQ2454" s="297" t="s">
        <v>1065</v>
      </c>
      <c r="BR2454" s="297" t="s">
        <v>4741</v>
      </c>
      <c r="BS2454" s="297">
        <v>42055</v>
      </c>
      <c r="BT2454" s="297">
        <v>47988</v>
      </c>
      <c r="BU2454" s="301">
        <v>545.49</v>
      </c>
      <c r="BV2454" s="301">
        <v>0</v>
      </c>
      <c r="BW2454" s="301">
        <v>0</v>
      </c>
    </row>
    <row r="2455" spans="1:75" s="289" customFormat="1" ht="18.2" customHeight="1" x14ac:dyDescent="0.15">
      <c r="A2455" s="291">
        <v>2453</v>
      </c>
      <c r="B2455" s="292" t="s">
        <v>305</v>
      </c>
      <c r="C2455" s="292" t="s">
        <v>306</v>
      </c>
      <c r="D2455" s="312">
        <v>45172</v>
      </c>
      <c r="E2455" s="293" t="s">
        <v>3476</v>
      </c>
      <c r="F2455" s="308">
        <v>0</v>
      </c>
      <c r="G2455" s="308">
        <v>0</v>
      </c>
      <c r="H2455" s="295">
        <v>209826.74</v>
      </c>
      <c r="I2455" s="295">
        <v>0</v>
      </c>
      <c r="J2455" s="295">
        <v>0</v>
      </c>
      <c r="K2455" s="295">
        <v>209826.74</v>
      </c>
      <c r="L2455" s="295">
        <v>1486.94</v>
      </c>
      <c r="M2455" s="295">
        <v>0</v>
      </c>
      <c r="N2455" s="295">
        <v>0</v>
      </c>
      <c r="O2455" s="295">
        <v>1486.94</v>
      </c>
      <c r="P2455" s="295">
        <v>0</v>
      </c>
      <c r="Q2455" s="295">
        <v>0</v>
      </c>
      <c r="R2455" s="295">
        <v>208339.8</v>
      </c>
      <c r="S2455" s="295">
        <v>0</v>
      </c>
      <c r="T2455" s="295">
        <v>1678.61</v>
      </c>
      <c r="U2455" s="295">
        <v>0</v>
      </c>
      <c r="V2455" s="295">
        <v>0</v>
      </c>
      <c r="W2455" s="295">
        <v>1678.61</v>
      </c>
      <c r="X2455" s="295">
        <v>0</v>
      </c>
      <c r="Y2455" s="295">
        <v>0</v>
      </c>
      <c r="Z2455" s="295">
        <v>0</v>
      </c>
      <c r="AA2455" s="295">
        <v>0</v>
      </c>
      <c r="AB2455" s="295">
        <v>0</v>
      </c>
      <c r="AC2455" s="295">
        <v>0</v>
      </c>
      <c r="AD2455" s="295">
        <v>0</v>
      </c>
      <c r="AE2455" s="295">
        <v>0</v>
      </c>
      <c r="AF2455" s="295">
        <v>0</v>
      </c>
      <c r="AG2455" s="295">
        <v>0</v>
      </c>
      <c r="AH2455" s="295">
        <v>159.80000000000001</v>
      </c>
      <c r="AI2455" s="295">
        <v>0</v>
      </c>
      <c r="AJ2455" s="295">
        <v>0</v>
      </c>
      <c r="AK2455" s="295">
        <v>0</v>
      </c>
      <c r="AL2455" s="295">
        <v>0</v>
      </c>
      <c r="AM2455" s="295">
        <v>0</v>
      </c>
      <c r="AN2455" s="295">
        <v>0</v>
      </c>
      <c r="AO2455" s="295">
        <v>0</v>
      </c>
      <c r="AP2455" s="295">
        <v>25.4</v>
      </c>
      <c r="AQ2455" s="295">
        <v>0</v>
      </c>
      <c r="AR2455" s="295">
        <v>0.75</v>
      </c>
      <c r="AS2455" s="295">
        <v>0</v>
      </c>
      <c r="AT2455" s="295">
        <f t="shared" si="38"/>
        <v>3350</v>
      </c>
      <c r="AU2455" s="295">
        <v>0</v>
      </c>
      <c r="AV2455" s="295">
        <v>0</v>
      </c>
      <c r="AW2455" s="296">
        <v>94</v>
      </c>
      <c r="AX2455" s="296">
        <v>190</v>
      </c>
      <c r="AY2455" s="295">
        <v>300998.71000000002</v>
      </c>
      <c r="AZ2455" s="295">
        <v>299889.71999999997</v>
      </c>
      <c r="BA2455" s="294">
        <v>74.516264000000007</v>
      </c>
      <c r="BB2455" s="294">
        <v>51.768041727162903</v>
      </c>
      <c r="BC2455" s="294">
        <v>9.6</v>
      </c>
      <c r="BD2455" s="294"/>
      <c r="BE2455" s="293" t="s">
        <v>4204</v>
      </c>
      <c r="BF2455" s="291"/>
      <c r="BG2455" s="293" t="s">
        <v>333</v>
      </c>
      <c r="BH2455" s="293" t="s">
        <v>185</v>
      </c>
      <c r="BI2455" s="293" t="s">
        <v>653</v>
      </c>
      <c r="BJ2455" s="293" t="s">
        <v>103</v>
      </c>
      <c r="BK2455" s="292" t="s">
        <v>4</v>
      </c>
      <c r="BL2455" s="294">
        <v>208339.8</v>
      </c>
      <c r="BM2455" s="292" t="s">
        <v>894</v>
      </c>
      <c r="BN2455" s="294"/>
      <c r="BO2455" s="297">
        <v>42254</v>
      </c>
      <c r="BP2455" s="297">
        <v>48036</v>
      </c>
      <c r="BQ2455" s="297" t="s">
        <v>1066</v>
      </c>
      <c r="BR2455" s="297" t="s">
        <v>4744</v>
      </c>
      <c r="BS2455" s="297">
        <v>42254</v>
      </c>
      <c r="BT2455" s="297">
        <v>48036</v>
      </c>
      <c r="BU2455" s="294">
        <v>0</v>
      </c>
      <c r="BV2455" s="294">
        <v>0</v>
      </c>
      <c r="BW2455" s="294">
        <v>0</v>
      </c>
    </row>
    <row r="2456" spans="1:75" s="289" customFormat="1" ht="18.2" customHeight="1" x14ac:dyDescent="0.15">
      <c r="A2456" s="298">
        <v>2454</v>
      </c>
      <c r="B2456" s="299" t="s">
        <v>305</v>
      </c>
      <c r="C2456" s="299" t="s">
        <v>306</v>
      </c>
      <c r="D2456" s="313">
        <v>45172</v>
      </c>
      <c r="E2456" s="300" t="s">
        <v>3477</v>
      </c>
      <c r="F2456" s="309">
        <v>1</v>
      </c>
      <c r="G2456" s="309">
        <v>0</v>
      </c>
      <c r="H2456" s="302">
        <v>251313.27</v>
      </c>
      <c r="I2456" s="302">
        <v>0</v>
      </c>
      <c r="J2456" s="302">
        <v>0</v>
      </c>
      <c r="K2456" s="302">
        <v>251313.27</v>
      </c>
      <c r="L2456" s="302">
        <v>1674.23</v>
      </c>
      <c r="M2456" s="302">
        <v>0</v>
      </c>
      <c r="N2456" s="302">
        <v>0</v>
      </c>
      <c r="O2456" s="302">
        <v>0</v>
      </c>
      <c r="P2456" s="302">
        <v>0</v>
      </c>
      <c r="Q2456" s="302">
        <v>0</v>
      </c>
      <c r="R2456" s="302">
        <v>251313.27</v>
      </c>
      <c r="S2456" s="302">
        <v>0</v>
      </c>
      <c r="T2456" s="302">
        <v>2010.51</v>
      </c>
      <c r="U2456" s="302">
        <v>0</v>
      </c>
      <c r="V2456" s="302">
        <v>0</v>
      </c>
      <c r="W2456" s="302">
        <v>0</v>
      </c>
      <c r="X2456" s="302">
        <v>0</v>
      </c>
      <c r="Y2456" s="302">
        <v>0</v>
      </c>
      <c r="Z2456" s="302">
        <v>2010.51</v>
      </c>
      <c r="AA2456" s="302">
        <v>0</v>
      </c>
      <c r="AB2456" s="302">
        <v>0</v>
      </c>
      <c r="AC2456" s="302">
        <v>0</v>
      </c>
      <c r="AD2456" s="302">
        <v>0</v>
      </c>
      <c r="AE2456" s="302">
        <v>0</v>
      </c>
      <c r="AF2456" s="302">
        <v>0</v>
      </c>
      <c r="AG2456" s="302">
        <v>0</v>
      </c>
      <c r="AH2456" s="302">
        <v>3.24</v>
      </c>
      <c r="AI2456" s="302">
        <v>0</v>
      </c>
      <c r="AJ2456" s="302">
        <v>0</v>
      </c>
      <c r="AK2456" s="302">
        <v>0</v>
      </c>
      <c r="AL2456" s="302">
        <v>0</v>
      </c>
      <c r="AM2456" s="302">
        <v>0</v>
      </c>
      <c r="AN2456" s="302">
        <v>0</v>
      </c>
      <c r="AO2456" s="302">
        <v>0</v>
      </c>
      <c r="AP2456" s="302">
        <v>0</v>
      </c>
      <c r="AQ2456" s="302">
        <v>0</v>
      </c>
      <c r="AR2456" s="302">
        <v>3.24</v>
      </c>
      <c r="AS2456" s="302">
        <v>0</v>
      </c>
      <c r="AT2456" s="295">
        <f t="shared" si="38"/>
        <v>0</v>
      </c>
      <c r="AU2456" s="302">
        <v>1674.23</v>
      </c>
      <c r="AV2456" s="302">
        <v>2010.51</v>
      </c>
      <c r="AW2456" s="303">
        <v>98</v>
      </c>
      <c r="AX2456" s="303">
        <v>201</v>
      </c>
      <c r="AY2456" s="302">
        <v>371800.01</v>
      </c>
      <c r="AZ2456" s="302">
        <v>367748.93</v>
      </c>
      <c r="BA2456" s="301">
        <v>64.053075000000007</v>
      </c>
      <c r="BB2456" s="301">
        <v>43.772765652384798</v>
      </c>
      <c r="BC2456" s="301">
        <v>9.6</v>
      </c>
      <c r="BD2456" s="301"/>
      <c r="BE2456" s="300" t="s">
        <v>4204</v>
      </c>
      <c r="BF2456" s="298"/>
      <c r="BG2456" s="300" t="s">
        <v>312</v>
      </c>
      <c r="BH2456" s="300" t="s">
        <v>189</v>
      </c>
      <c r="BI2456" s="300" t="s">
        <v>323</v>
      </c>
      <c r="BJ2456" s="300" t="s">
        <v>177</v>
      </c>
      <c r="BK2456" s="299" t="s">
        <v>4</v>
      </c>
      <c r="BL2456" s="301">
        <v>251313.27</v>
      </c>
      <c r="BM2456" s="299" t="s">
        <v>894</v>
      </c>
      <c r="BN2456" s="301"/>
      <c r="BO2456" s="304">
        <v>42055</v>
      </c>
      <c r="BP2456" s="304">
        <v>48172</v>
      </c>
      <c r="BQ2456" s="297" t="s">
        <v>1067</v>
      </c>
      <c r="BR2456" s="297" t="s">
        <v>4743</v>
      </c>
      <c r="BS2456" s="297">
        <v>42055</v>
      </c>
      <c r="BT2456" s="297">
        <v>48172</v>
      </c>
      <c r="BU2456" s="301">
        <v>180.4</v>
      </c>
      <c r="BV2456" s="301">
        <v>0</v>
      </c>
      <c r="BW2456" s="301">
        <v>0</v>
      </c>
    </row>
    <row r="2457" spans="1:75" s="289" customFormat="1" ht="18.2" customHeight="1" x14ac:dyDescent="0.15">
      <c r="A2457" s="291">
        <v>2455</v>
      </c>
      <c r="B2457" s="292" t="s">
        <v>305</v>
      </c>
      <c r="C2457" s="292" t="s">
        <v>306</v>
      </c>
      <c r="D2457" s="312">
        <v>45172</v>
      </c>
      <c r="E2457" s="293" t="s">
        <v>3478</v>
      </c>
      <c r="F2457" s="308">
        <v>22</v>
      </c>
      <c r="G2457" s="308">
        <v>21</v>
      </c>
      <c r="H2457" s="295">
        <v>225783.95</v>
      </c>
      <c r="I2457" s="295">
        <v>35111.18</v>
      </c>
      <c r="J2457" s="295">
        <v>0</v>
      </c>
      <c r="K2457" s="295">
        <v>260895.13</v>
      </c>
      <c r="L2457" s="295">
        <v>1823</v>
      </c>
      <c r="M2457" s="295">
        <v>0</v>
      </c>
      <c r="N2457" s="295">
        <v>0</v>
      </c>
      <c r="O2457" s="295">
        <v>0</v>
      </c>
      <c r="P2457" s="295">
        <v>0</v>
      </c>
      <c r="Q2457" s="295">
        <v>0</v>
      </c>
      <c r="R2457" s="295">
        <v>260895.13</v>
      </c>
      <c r="S2457" s="295">
        <v>41103.49</v>
      </c>
      <c r="T2457" s="295">
        <v>1806.27</v>
      </c>
      <c r="U2457" s="295">
        <v>0</v>
      </c>
      <c r="V2457" s="295">
        <v>0</v>
      </c>
      <c r="W2457" s="295">
        <v>0</v>
      </c>
      <c r="X2457" s="295">
        <v>0</v>
      </c>
      <c r="Y2457" s="295">
        <v>0</v>
      </c>
      <c r="Z2457" s="295">
        <v>42909.760000000002</v>
      </c>
      <c r="AA2457" s="295">
        <v>0</v>
      </c>
      <c r="AB2457" s="295">
        <v>0</v>
      </c>
      <c r="AC2457" s="295">
        <v>0</v>
      </c>
      <c r="AD2457" s="295">
        <v>0</v>
      </c>
      <c r="AE2457" s="295">
        <v>0</v>
      </c>
      <c r="AF2457" s="295">
        <v>0</v>
      </c>
      <c r="AG2457" s="295">
        <v>0</v>
      </c>
      <c r="AH2457" s="295">
        <v>0</v>
      </c>
      <c r="AI2457" s="295">
        <v>0</v>
      </c>
      <c r="AJ2457" s="295">
        <v>0</v>
      </c>
      <c r="AK2457" s="295">
        <v>0</v>
      </c>
      <c r="AL2457" s="295">
        <v>0</v>
      </c>
      <c r="AM2457" s="295">
        <v>0</v>
      </c>
      <c r="AN2457" s="295">
        <v>0</v>
      </c>
      <c r="AO2457" s="295">
        <v>0</v>
      </c>
      <c r="AP2457" s="295">
        <v>0</v>
      </c>
      <c r="AQ2457" s="295">
        <v>0</v>
      </c>
      <c r="AR2457" s="295">
        <v>0</v>
      </c>
      <c r="AS2457" s="295">
        <v>0</v>
      </c>
      <c r="AT2457" s="295">
        <f t="shared" si="38"/>
        <v>0</v>
      </c>
      <c r="AU2457" s="295">
        <v>36934.18</v>
      </c>
      <c r="AV2457" s="295">
        <v>42909.760000000002</v>
      </c>
      <c r="AW2457" s="296">
        <v>95</v>
      </c>
      <c r="AX2457" s="296">
        <v>198</v>
      </c>
      <c r="AY2457" s="295">
        <v>360001.43</v>
      </c>
      <c r="AZ2457" s="295">
        <v>360001.43</v>
      </c>
      <c r="BA2457" s="294">
        <v>62.825327999999999</v>
      </c>
      <c r="BB2457" s="294">
        <v>45.529880578120597</v>
      </c>
      <c r="BC2457" s="294">
        <v>9.6</v>
      </c>
      <c r="BD2457" s="294"/>
      <c r="BE2457" s="293" t="s">
        <v>4204</v>
      </c>
      <c r="BF2457" s="291"/>
      <c r="BG2457" s="293" t="s">
        <v>414</v>
      </c>
      <c r="BH2457" s="293" t="s">
        <v>211</v>
      </c>
      <c r="BI2457" s="293" t="s">
        <v>516</v>
      </c>
      <c r="BJ2457" s="293" t="s">
        <v>4205</v>
      </c>
      <c r="BK2457" s="292" t="s">
        <v>4</v>
      </c>
      <c r="BL2457" s="294">
        <v>260895.13</v>
      </c>
      <c r="BM2457" s="292" t="s">
        <v>894</v>
      </c>
      <c r="BN2457" s="294"/>
      <c r="BO2457" s="297">
        <v>42052</v>
      </c>
      <c r="BP2457" s="297">
        <v>48077</v>
      </c>
      <c r="BQ2457" s="297" t="s">
        <v>1067</v>
      </c>
      <c r="BR2457" s="297" t="s">
        <v>4743</v>
      </c>
      <c r="BS2457" s="297">
        <v>42052</v>
      </c>
      <c r="BT2457" s="297">
        <v>48077</v>
      </c>
      <c r="BU2457" s="294">
        <v>3937.78</v>
      </c>
      <c r="BV2457" s="294">
        <v>0</v>
      </c>
      <c r="BW2457" s="294">
        <v>0</v>
      </c>
    </row>
    <row r="2458" spans="1:75" s="289" customFormat="1" ht="18.2" customHeight="1" x14ac:dyDescent="0.15">
      <c r="A2458" s="298">
        <v>2456</v>
      </c>
      <c r="B2458" s="299" t="s">
        <v>305</v>
      </c>
      <c r="C2458" s="299" t="s">
        <v>306</v>
      </c>
      <c r="D2458" s="313">
        <v>45172</v>
      </c>
      <c r="E2458" s="300" t="s">
        <v>3479</v>
      </c>
      <c r="F2458" s="309">
        <v>0</v>
      </c>
      <c r="G2458" s="309">
        <v>0</v>
      </c>
      <c r="H2458" s="302">
        <v>135885.03</v>
      </c>
      <c r="I2458" s="302">
        <v>0</v>
      </c>
      <c r="J2458" s="302">
        <v>0</v>
      </c>
      <c r="K2458" s="302">
        <v>135885.03</v>
      </c>
      <c r="L2458" s="302">
        <v>906.2</v>
      </c>
      <c r="M2458" s="302">
        <v>0</v>
      </c>
      <c r="N2458" s="302">
        <v>0</v>
      </c>
      <c r="O2458" s="302">
        <v>906.2</v>
      </c>
      <c r="P2458" s="302">
        <v>0</v>
      </c>
      <c r="Q2458" s="302">
        <v>0</v>
      </c>
      <c r="R2458" s="302">
        <v>134978.82999999999</v>
      </c>
      <c r="S2458" s="302">
        <v>0</v>
      </c>
      <c r="T2458" s="302">
        <v>1121.05</v>
      </c>
      <c r="U2458" s="302">
        <v>0</v>
      </c>
      <c r="V2458" s="302">
        <v>0</v>
      </c>
      <c r="W2458" s="302">
        <v>1121.05</v>
      </c>
      <c r="X2458" s="302">
        <v>0</v>
      </c>
      <c r="Y2458" s="302">
        <v>0</v>
      </c>
      <c r="Z2458" s="302">
        <v>0</v>
      </c>
      <c r="AA2458" s="302">
        <v>0</v>
      </c>
      <c r="AB2458" s="302">
        <v>0</v>
      </c>
      <c r="AC2458" s="302">
        <v>0</v>
      </c>
      <c r="AD2458" s="302">
        <v>0</v>
      </c>
      <c r="AE2458" s="302">
        <v>0</v>
      </c>
      <c r="AF2458" s="302">
        <v>0</v>
      </c>
      <c r="AG2458" s="302">
        <v>0</v>
      </c>
      <c r="AH2458" s="302">
        <v>125.71</v>
      </c>
      <c r="AI2458" s="302">
        <v>0</v>
      </c>
      <c r="AJ2458" s="302">
        <v>0</v>
      </c>
      <c r="AK2458" s="302">
        <v>0</v>
      </c>
      <c r="AL2458" s="302">
        <v>0</v>
      </c>
      <c r="AM2458" s="302">
        <v>0</v>
      </c>
      <c r="AN2458" s="302">
        <v>0</v>
      </c>
      <c r="AO2458" s="302">
        <v>0</v>
      </c>
      <c r="AP2458" s="302">
        <v>0</v>
      </c>
      <c r="AQ2458" s="302">
        <v>0</v>
      </c>
      <c r="AR2458" s="302">
        <v>0</v>
      </c>
      <c r="AS2458" s="302">
        <v>0</v>
      </c>
      <c r="AT2458" s="295">
        <f t="shared" si="38"/>
        <v>2152.96</v>
      </c>
      <c r="AU2458" s="302">
        <v>0</v>
      </c>
      <c r="AV2458" s="302">
        <v>0</v>
      </c>
      <c r="AW2458" s="303">
        <v>97</v>
      </c>
      <c r="AX2458" s="303">
        <v>200</v>
      </c>
      <c r="AY2458" s="302">
        <v>335915.43</v>
      </c>
      <c r="AZ2458" s="302">
        <v>198214.59</v>
      </c>
      <c r="BA2458" s="301">
        <v>42.052255000000002</v>
      </c>
      <c r="BB2458" s="301">
        <v>28.636460004087699</v>
      </c>
      <c r="BC2458" s="301">
        <v>9.9</v>
      </c>
      <c r="BD2458" s="301"/>
      <c r="BE2458" s="300" t="s">
        <v>4204</v>
      </c>
      <c r="BF2458" s="298"/>
      <c r="BG2458" s="300" t="s">
        <v>320</v>
      </c>
      <c r="BH2458" s="300" t="s">
        <v>181</v>
      </c>
      <c r="BI2458" s="300" t="s">
        <v>372</v>
      </c>
      <c r="BJ2458" s="300" t="s">
        <v>103</v>
      </c>
      <c r="BK2458" s="299" t="s">
        <v>4</v>
      </c>
      <c r="BL2458" s="301">
        <v>134978.82999999999</v>
      </c>
      <c r="BM2458" s="299" t="s">
        <v>894</v>
      </c>
      <c r="BN2458" s="301"/>
      <c r="BO2458" s="304">
        <v>42054</v>
      </c>
      <c r="BP2458" s="304">
        <v>48140</v>
      </c>
      <c r="BQ2458" s="297" t="s">
        <v>1065</v>
      </c>
      <c r="BR2458" s="297" t="s">
        <v>4741</v>
      </c>
      <c r="BS2458" s="297">
        <v>42054</v>
      </c>
      <c r="BT2458" s="297">
        <v>48140</v>
      </c>
      <c r="BU2458" s="301">
        <v>0</v>
      </c>
      <c r="BV2458" s="301">
        <v>0</v>
      </c>
      <c r="BW2458" s="301">
        <v>0</v>
      </c>
    </row>
    <row r="2459" spans="1:75" s="289" customFormat="1" ht="18.2" customHeight="1" x14ac:dyDescent="0.15">
      <c r="A2459" s="291">
        <v>2457</v>
      </c>
      <c r="B2459" s="292" t="s">
        <v>305</v>
      </c>
      <c r="C2459" s="292" t="s">
        <v>306</v>
      </c>
      <c r="D2459" s="312">
        <v>45172</v>
      </c>
      <c r="E2459" s="293" t="s">
        <v>3480</v>
      </c>
      <c r="F2459" s="308">
        <v>0</v>
      </c>
      <c r="G2459" s="308">
        <v>0</v>
      </c>
      <c r="H2459" s="295">
        <v>230896.51</v>
      </c>
      <c r="I2459" s="295">
        <v>0</v>
      </c>
      <c r="J2459" s="295">
        <v>0</v>
      </c>
      <c r="K2459" s="295">
        <v>230896.51</v>
      </c>
      <c r="L2459" s="295">
        <v>1607.82</v>
      </c>
      <c r="M2459" s="295">
        <v>0</v>
      </c>
      <c r="N2459" s="295">
        <v>0</v>
      </c>
      <c r="O2459" s="295">
        <v>1607.82</v>
      </c>
      <c r="P2459" s="295">
        <v>0</v>
      </c>
      <c r="Q2459" s="295">
        <v>0</v>
      </c>
      <c r="R2459" s="295">
        <v>229288.69</v>
      </c>
      <c r="S2459" s="295">
        <v>0</v>
      </c>
      <c r="T2459" s="295">
        <v>1847.17</v>
      </c>
      <c r="U2459" s="295">
        <v>0</v>
      </c>
      <c r="V2459" s="295">
        <v>0</v>
      </c>
      <c r="W2459" s="295">
        <v>1847.17</v>
      </c>
      <c r="X2459" s="295">
        <v>0</v>
      </c>
      <c r="Y2459" s="295">
        <v>0</v>
      </c>
      <c r="Z2459" s="295">
        <v>0</v>
      </c>
      <c r="AA2459" s="295">
        <v>0</v>
      </c>
      <c r="AB2459" s="295">
        <v>0</v>
      </c>
      <c r="AC2459" s="295">
        <v>0</v>
      </c>
      <c r="AD2459" s="295">
        <v>0</v>
      </c>
      <c r="AE2459" s="295">
        <v>0</v>
      </c>
      <c r="AF2459" s="295">
        <v>0</v>
      </c>
      <c r="AG2459" s="295">
        <v>0</v>
      </c>
      <c r="AH2459" s="295">
        <v>177.94</v>
      </c>
      <c r="AI2459" s="295">
        <v>0</v>
      </c>
      <c r="AJ2459" s="295">
        <v>0</v>
      </c>
      <c r="AK2459" s="295">
        <v>0</v>
      </c>
      <c r="AL2459" s="295">
        <v>0</v>
      </c>
      <c r="AM2459" s="295">
        <v>0</v>
      </c>
      <c r="AN2459" s="295">
        <v>0</v>
      </c>
      <c r="AO2459" s="295">
        <v>0</v>
      </c>
      <c r="AP2459" s="295">
        <v>23.12</v>
      </c>
      <c r="AQ2459" s="295">
        <v>0</v>
      </c>
      <c r="AR2459" s="295">
        <v>23.12</v>
      </c>
      <c r="AS2459" s="295">
        <v>0</v>
      </c>
      <c r="AT2459" s="295">
        <f t="shared" si="38"/>
        <v>3632.9300000000003</v>
      </c>
      <c r="AU2459" s="295">
        <v>0</v>
      </c>
      <c r="AV2459" s="295">
        <v>0</v>
      </c>
      <c r="AW2459" s="296">
        <v>95</v>
      </c>
      <c r="AX2459" s="296">
        <v>198</v>
      </c>
      <c r="AY2459" s="295">
        <v>380999.09</v>
      </c>
      <c r="AZ2459" s="295">
        <v>342713.21</v>
      </c>
      <c r="BA2459" s="294">
        <v>65.616955000000004</v>
      </c>
      <c r="BB2459" s="294">
        <v>43.900337701423702</v>
      </c>
      <c r="BC2459" s="294">
        <v>9.6</v>
      </c>
      <c r="BD2459" s="294"/>
      <c r="BE2459" s="293" t="s">
        <v>4204</v>
      </c>
      <c r="BF2459" s="291"/>
      <c r="BG2459" s="293" t="s">
        <v>408</v>
      </c>
      <c r="BH2459" s="293" t="s">
        <v>194</v>
      </c>
      <c r="BI2459" s="293" t="s">
        <v>409</v>
      </c>
      <c r="BJ2459" s="293" t="s">
        <v>103</v>
      </c>
      <c r="BK2459" s="292" t="s">
        <v>4</v>
      </c>
      <c r="BL2459" s="294">
        <v>229288.69</v>
      </c>
      <c r="BM2459" s="292" t="s">
        <v>894</v>
      </c>
      <c r="BN2459" s="294"/>
      <c r="BO2459" s="297">
        <v>42053</v>
      </c>
      <c r="BP2459" s="297">
        <v>48078</v>
      </c>
      <c r="BQ2459" s="297" t="s">
        <v>1067</v>
      </c>
      <c r="BR2459" s="297" t="s">
        <v>4743</v>
      </c>
      <c r="BS2459" s="297">
        <v>42053</v>
      </c>
      <c r="BT2459" s="297">
        <v>48078</v>
      </c>
      <c r="BU2459" s="294">
        <v>0</v>
      </c>
      <c r="BV2459" s="294">
        <v>0</v>
      </c>
      <c r="BW2459" s="294">
        <v>0</v>
      </c>
    </row>
    <row r="2460" spans="1:75" s="289" customFormat="1" ht="18.2" customHeight="1" x14ac:dyDescent="0.15">
      <c r="A2460" s="298">
        <v>2458</v>
      </c>
      <c r="B2460" s="299" t="s">
        <v>305</v>
      </c>
      <c r="C2460" s="299" t="s">
        <v>306</v>
      </c>
      <c r="D2460" s="313">
        <v>45172</v>
      </c>
      <c r="E2460" s="300" t="s">
        <v>3481</v>
      </c>
      <c r="F2460" s="309">
        <v>0</v>
      </c>
      <c r="G2460" s="309">
        <v>0</v>
      </c>
      <c r="H2460" s="302">
        <v>184933.58</v>
      </c>
      <c r="I2460" s="302">
        <v>0</v>
      </c>
      <c r="J2460" s="302">
        <v>0</v>
      </c>
      <c r="K2460" s="302">
        <v>184933.58</v>
      </c>
      <c r="L2460" s="302">
        <v>1290.07</v>
      </c>
      <c r="M2460" s="302">
        <v>0</v>
      </c>
      <c r="N2460" s="302">
        <v>0</v>
      </c>
      <c r="O2460" s="302">
        <v>1290.07</v>
      </c>
      <c r="P2460" s="302">
        <v>0</v>
      </c>
      <c r="Q2460" s="302">
        <v>0</v>
      </c>
      <c r="R2460" s="302">
        <v>183643.51</v>
      </c>
      <c r="S2460" s="302">
        <v>0</v>
      </c>
      <c r="T2460" s="302">
        <v>1525.7</v>
      </c>
      <c r="U2460" s="302">
        <v>0</v>
      </c>
      <c r="V2460" s="302">
        <v>0</v>
      </c>
      <c r="W2460" s="302">
        <v>1525.7</v>
      </c>
      <c r="X2460" s="302">
        <v>0</v>
      </c>
      <c r="Y2460" s="302">
        <v>0</v>
      </c>
      <c r="Z2460" s="302">
        <v>0</v>
      </c>
      <c r="AA2460" s="302">
        <v>0</v>
      </c>
      <c r="AB2460" s="302">
        <v>0</v>
      </c>
      <c r="AC2460" s="302">
        <v>0</v>
      </c>
      <c r="AD2460" s="302">
        <v>0</v>
      </c>
      <c r="AE2460" s="302">
        <v>0</v>
      </c>
      <c r="AF2460" s="302">
        <v>0</v>
      </c>
      <c r="AG2460" s="302">
        <v>0</v>
      </c>
      <c r="AH2460" s="302">
        <v>137.12</v>
      </c>
      <c r="AI2460" s="302">
        <v>0</v>
      </c>
      <c r="AJ2460" s="302">
        <v>0</v>
      </c>
      <c r="AK2460" s="302">
        <v>0</v>
      </c>
      <c r="AL2460" s="302">
        <v>0</v>
      </c>
      <c r="AM2460" s="302">
        <v>0</v>
      </c>
      <c r="AN2460" s="302">
        <v>0</v>
      </c>
      <c r="AO2460" s="302">
        <v>0</v>
      </c>
      <c r="AP2460" s="302">
        <v>0.95</v>
      </c>
      <c r="AQ2460" s="302">
        <v>0</v>
      </c>
      <c r="AR2460" s="302">
        <v>0.95</v>
      </c>
      <c r="AS2460" s="302">
        <v>0</v>
      </c>
      <c r="AT2460" s="295">
        <f t="shared" si="38"/>
        <v>2952.8900000000003</v>
      </c>
      <c r="AU2460" s="302">
        <v>0</v>
      </c>
      <c r="AV2460" s="302">
        <v>0</v>
      </c>
      <c r="AW2460" s="303">
        <v>94</v>
      </c>
      <c r="AX2460" s="303">
        <v>197</v>
      </c>
      <c r="AY2460" s="302">
        <v>278999.8</v>
      </c>
      <c r="AZ2460" s="302">
        <v>273666.14</v>
      </c>
      <c r="BA2460" s="301">
        <v>43.646756000000003</v>
      </c>
      <c r="BB2460" s="301">
        <v>29.289131172579701</v>
      </c>
      <c r="BC2460" s="301">
        <v>9.9</v>
      </c>
      <c r="BD2460" s="301"/>
      <c r="BE2460" s="300" t="s">
        <v>4204</v>
      </c>
      <c r="BF2460" s="298"/>
      <c r="BG2460" s="300" t="s">
        <v>320</v>
      </c>
      <c r="BH2460" s="300" t="s">
        <v>197</v>
      </c>
      <c r="BI2460" s="300" t="s">
        <v>373</v>
      </c>
      <c r="BJ2460" s="300" t="s">
        <v>103</v>
      </c>
      <c r="BK2460" s="299" t="s">
        <v>4</v>
      </c>
      <c r="BL2460" s="301">
        <v>183643.51</v>
      </c>
      <c r="BM2460" s="299" t="s">
        <v>894</v>
      </c>
      <c r="BN2460" s="301"/>
      <c r="BO2460" s="304">
        <v>42054</v>
      </c>
      <c r="BP2460" s="304">
        <v>48048</v>
      </c>
      <c r="BQ2460" s="297" t="s">
        <v>1065</v>
      </c>
      <c r="BR2460" s="297" t="s">
        <v>4741</v>
      </c>
      <c r="BS2460" s="297">
        <v>42054</v>
      </c>
      <c r="BT2460" s="297">
        <v>48048</v>
      </c>
      <c r="BU2460" s="301">
        <v>0</v>
      </c>
      <c r="BV2460" s="301">
        <v>0</v>
      </c>
      <c r="BW2460" s="301">
        <v>0</v>
      </c>
    </row>
    <row r="2461" spans="1:75" s="289" customFormat="1" ht="18.2" customHeight="1" x14ac:dyDescent="0.15">
      <c r="A2461" s="291">
        <v>2459</v>
      </c>
      <c r="B2461" s="292" t="s">
        <v>305</v>
      </c>
      <c r="C2461" s="292" t="s">
        <v>306</v>
      </c>
      <c r="D2461" s="312">
        <v>45172</v>
      </c>
      <c r="E2461" s="293" t="s">
        <v>3482</v>
      </c>
      <c r="F2461" s="308">
        <v>0</v>
      </c>
      <c r="G2461" s="308">
        <v>0</v>
      </c>
      <c r="H2461" s="295">
        <v>276919.62</v>
      </c>
      <c r="I2461" s="295">
        <v>0</v>
      </c>
      <c r="J2461" s="295">
        <v>0</v>
      </c>
      <c r="K2461" s="295">
        <v>276919.62</v>
      </c>
      <c r="L2461" s="295">
        <v>1820.87</v>
      </c>
      <c r="M2461" s="295">
        <v>0</v>
      </c>
      <c r="N2461" s="295">
        <v>0</v>
      </c>
      <c r="O2461" s="295">
        <v>1820.87</v>
      </c>
      <c r="P2461" s="295">
        <v>0</v>
      </c>
      <c r="Q2461" s="295">
        <v>0</v>
      </c>
      <c r="R2461" s="295">
        <v>275098.75</v>
      </c>
      <c r="S2461" s="295">
        <v>0</v>
      </c>
      <c r="T2461" s="295">
        <v>1684.59</v>
      </c>
      <c r="U2461" s="295">
        <v>0</v>
      </c>
      <c r="V2461" s="295">
        <v>0</v>
      </c>
      <c r="W2461" s="295">
        <v>1684.59</v>
      </c>
      <c r="X2461" s="295">
        <v>0</v>
      </c>
      <c r="Y2461" s="295">
        <v>0</v>
      </c>
      <c r="Z2461" s="295">
        <v>0</v>
      </c>
      <c r="AA2461" s="295">
        <v>0</v>
      </c>
      <c r="AB2461" s="295">
        <v>0</v>
      </c>
      <c r="AC2461" s="295">
        <v>0</v>
      </c>
      <c r="AD2461" s="295">
        <v>0</v>
      </c>
      <c r="AE2461" s="295">
        <v>0</v>
      </c>
      <c r="AF2461" s="295">
        <v>0</v>
      </c>
      <c r="AG2461" s="295">
        <v>0</v>
      </c>
      <c r="AH2461" s="295">
        <v>206.34</v>
      </c>
      <c r="AI2461" s="295">
        <v>0</v>
      </c>
      <c r="AJ2461" s="295">
        <v>0</v>
      </c>
      <c r="AK2461" s="295">
        <v>0</v>
      </c>
      <c r="AL2461" s="295">
        <v>0</v>
      </c>
      <c r="AM2461" s="295">
        <v>0</v>
      </c>
      <c r="AN2461" s="295">
        <v>0</v>
      </c>
      <c r="AO2461" s="295">
        <v>0</v>
      </c>
      <c r="AP2461" s="295">
        <v>44.6</v>
      </c>
      <c r="AQ2461" s="295">
        <v>0</v>
      </c>
      <c r="AR2461" s="295">
        <v>36.4</v>
      </c>
      <c r="AS2461" s="295">
        <v>0</v>
      </c>
      <c r="AT2461" s="295">
        <f t="shared" si="38"/>
        <v>3720</v>
      </c>
      <c r="AU2461" s="295">
        <v>0</v>
      </c>
      <c r="AV2461" s="295">
        <v>0</v>
      </c>
      <c r="AW2461" s="296">
        <v>107</v>
      </c>
      <c r="AX2461" s="296">
        <v>210</v>
      </c>
      <c r="AY2461" s="295">
        <v>415000.01</v>
      </c>
      <c r="AZ2461" s="295">
        <v>415000.01</v>
      </c>
      <c r="BA2461" s="294">
        <v>87.267470000000003</v>
      </c>
      <c r="BB2461" s="294">
        <v>57.848605624521603</v>
      </c>
      <c r="BC2461" s="294">
        <v>7.3</v>
      </c>
      <c r="BD2461" s="294"/>
      <c r="BE2461" s="293" t="s">
        <v>4204</v>
      </c>
      <c r="BF2461" s="291"/>
      <c r="BG2461" s="293" t="s">
        <v>315</v>
      </c>
      <c r="BH2461" s="293" t="s">
        <v>179</v>
      </c>
      <c r="BI2461" s="293" t="s">
        <v>401</v>
      </c>
      <c r="BJ2461" s="293" t="s">
        <v>103</v>
      </c>
      <c r="BK2461" s="292" t="s">
        <v>4</v>
      </c>
      <c r="BL2461" s="294">
        <v>275098.75</v>
      </c>
      <c r="BM2461" s="292" t="s">
        <v>894</v>
      </c>
      <c r="BN2461" s="294"/>
      <c r="BO2461" s="297">
        <v>42051</v>
      </c>
      <c r="BP2461" s="297">
        <v>48442</v>
      </c>
      <c r="BQ2461" s="297" t="s">
        <v>1065</v>
      </c>
      <c r="BR2461" s="297" t="s">
        <v>4741</v>
      </c>
      <c r="BS2461" s="297">
        <v>42051</v>
      </c>
      <c r="BT2461" s="297">
        <v>48442</v>
      </c>
      <c r="BU2461" s="294">
        <v>0</v>
      </c>
      <c r="BV2461" s="294">
        <v>0</v>
      </c>
      <c r="BW2461" s="294">
        <v>0</v>
      </c>
    </row>
    <row r="2462" spans="1:75" s="289" customFormat="1" ht="18.2" customHeight="1" x14ac:dyDescent="0.15">
      <c r="A2462" s="298">
        <v>2460</v>
      </c>
      <c r="B2462" s="299" t="s">
        <v>305</v>
      </c>
      <c r="C2462" s="299" t="s">
        <v>306</v>
      </c>
      <c r="D2462" s="313">
        <v>45172</v>
      </c>
      <c r="E2462" s="300" t="s">
        <v>3483</v>
      </c>
      <c r="F2462" s="309">
        <v>42</v>
      </c>
      <c r="G2462" s="309">
        <v>41</v>
      </c>
      <c r="H2462" s="302">
        <v>612401.42000000004</v>
      </c>
      <c r="I2462" s="302">
        <v>138370.97</v>
      </c>
      <c r="J2462" s="302">
        <v>0</v>
      </c>
      <c r="K2462" s="302">
        <v>750772.39</v>
      </c>
      <c r="L2462" s="302">
        <v>3984.26</v>
      </c>
      <c r="M2462" s="302">
        <v>0</v>
      </c>
      <c r="N2462" s="302">
        <v>0</v>
      </c>
      <c r="O2462" s="302">
        <v>0</v>
      </c>
      <c r="P2462" s="302">
        <v>0</v>
      </c>
      <c r="Q2462" s="302">
        <v>0</v>
      </c>
      <c r="R2462" s="302">
        <v>750772.39</v>
      </c>
      <c r="S2462" s="302">
        <v>196790.21</v>
      </c>
      <c r="T2462" s="302">
        <v>4388.88</v>
      </c>
      <c r="U2462" s="302">
        <v>0</v>
      </c>
      <c r="V2462" s="302">
        <v>0</v>
      </c>
      <c r="W2462" s="302">
        <v>0</v>
      </c>
      <c r="X2462" s="302">
        <v>0</v>
      </c>
      <c r="Y2462" s="302">
        <v>0</v>
      </c>
      <c r="Z2462" s="302">
        <v>201179.09</v>
      </c>
      <c r="AA2462" s="302">
        <v>0</v>
      </c>
      <c r="AB2462" s="302">
        <v>0</v>
      </c>
      <c r="AC2462" s="302">
        <v>0</v>
      </c>
      <c r="AD2462" s="302">
        <v>0</v>
      </c>
      <c r="AE2462" s="302">
        <v>0</v>
      </c>
      <c r="AF2462" s="302">
        <v>0</v>
      </c>
      <c r="AG2462" s="302">
        <v>0</v>
      </c>
      <c r="AH2462" s="302">
        <v>0</v>
      </c>
      <c r="AI2462" s="302">
        <v>0</v>
      </c>
      <c r="AJ2462" s="302">
        <v>0</v>
      </c>
      <c r="AK2462" s="302">
        <v>0</v>
      </c>
      <c r="AL2462" s="302">
        <v>0</v>
      </c>
      <c r="AM2462" s="302">
        <v>0</v>
      </c>
      <c r="AN2462" s="302">
        <v>0</v>
      </c>
      <c r="AO2462" s="302">
        <v>0</v>
      </c>
      <c r="AP2462" s="302">
        <v>0</v>
      </c>
      <c r="AQ2462" s="302">
        <v>0</v>
      </c>
      <c r="AR2462" s="302">
        <v>0</v>
      </c>
      <c r="AS2462" s="302">
        <v>0</v>
      </c>
      <c r="AT2462" s="295">
        <f t="shared" si="38"/>
        <v>0</v>
      </c>
      <c r="AU2462" s="302">
        <v>142355.23000000001</v>
      </c>
      <c r="AV2462" s="302">
        <v>201179.09</v>
      </c>
      <c r="AW2462" s="303">
        <v>103</v>
      </c>
      <c r="AX2462" s="303">
        <v>206</v>
      </c>
      <c r="AY2462" s="302">
        <v>900000</v>
      </c>
      <c r="AZ2462" s="302">
        <v>900000</v>
      </c>
      <c r="BA2462" s="301">
        <v>90.000001999999995</v>
      </c>
      <c r="BB2462" s="301">
        <v>75.077240668383098</v>
      </c>
      <c r="BC2462" s="301">
        <v>8.6</v>
      </c>
      <c r="BD2462" s="301"/>
      <c r="BE2462" s="300" t="s">
        <v>4204</v>
      </c>
      <c r="BF2462" s="298"/>
      <c r="BG2462" s="300" t="s">
        <v>349</v>
      </c>
      <c r="BH2462" s="300" t="s">
        <v>180</v>
      </c>
      <c r="BI2462" s="300" t="s">
        <v>900</v>
      </c>
      <c r="BJ2462" s="300" t="s">
        <v>4205</v>
      </c>
      <c r="BK2462" s="299" t="s">
        <v>4</v>
      </c>
      <c r="BL2462" s="301">
        <v>750772.39</v>
      </c>
      <c r="BM2462" s="299" t="s">
        <v>894</v>
      </c>
      <c r="BN2462" s="301"/>
      <c r="BO2462" s="304">
        <v>42052</v>
      </c>
      <c r="BP2462" s="304">
        <v>48321</v>
      </c>
      <c r="BQ2462" s="297" t="s">
        <v>4849</v>
      </c>
      <c r="BR2462" s="297" t="s">
        <v>4850</v>
      </c>
      <c r="BS2462" s="297">
        <v>42052</v>
      </c>
      <c r="BT2462" s="297">
        <v>48321</v>
      </c>
      <c r="BU2462" s="301">
        <v>18346.68</v>
      </c>
      <c r="BV2462" s="301">
        <v>0</v>
      </c>
      <c r="BW2462" s="301">
        <v>0</v>
      </c>
    </row>
    <row r="2463" spans="1:75" s="289" customFormat="1" ht="18.2" customHeight="1" x14ac:dyDescent="0.15">
      <c r="A2463" s="291">
        <v>2461</v>
      </c>
      <c r="B2463" s="292" t="s">
        <v>305</v>
      </c>
      <c r="C2463" s="292" t="s">
        <v>306</v>
      </c>
      <c r="D2463" s="312">
        <v>45172</v>
      </c>
      <c r="E2463" s="293" t="s">
        <v>3484</v>
      </c>
      <c r="F2463" s="308">
        <v>0</v>
      </c>
      <c r="G2463" s="308">
        <v>0</v>
      </c>
      <c r="H2463" s="295">
        <v>321370.26</v>
      </c>
      <c r="I2463" s="295">
        <v>0</v>
      </c>
      <c r="J2463" s="295">
        <v>0</v>
      </c>
      <c r="K2463" s="295">
        <v>321370.26</v>
      </c>
      <c r="L2463" s="295">
        <v>2150.7600000000002</v>
      </c>
      <c r="M2463" s="295">
        <v>0</v>
      </c>
      <c r="N2463" s="295">
        <v>0</v>
      </c>
      <c r="O2463" s="295">
        <v>2150.7600000000002</v>
      </c>
      <c r="P2463" s="295">
        <v>0</v>
      </c>
      <c r="Q2463" s="295">
        <v>0</v>
      </c>
      <c r="R2463" s="295">
        <v>319219.5</v>
      </c>
      <c r="S2463" s="295">
        <v>0</v>
      </c>
      <c r="T2463" s="295">
        <v>2544.1799999999998</v>
      </c>
      <c r="U2463" s="295">
        <v>0</v>
      </c>
      <c r="V2463" s="295">
        <v>0</v>
      </c>
      <c r="W2463" s="295">
        <v>2544.1799999999998</v>
      </c>
      <c r="X2463" s="295">
        <v>0</v>
      </c>
      <c r="Y2463" s="295">
        <v>0</v>
      </c>
      <c r="Z2463" s="295">
        <v>0</v>
      </c>
      <c r="AA2463" s="295">
        <v>0</v>
      </c>
      <c r="AB2463" s="295">
        <v>0</v>
      </c>
      <c r="AC2463" s="295">
        <v>0</v>
      </c>
      <c r="AD2463" s="295">
        <v>0</v>
      </c>
      <c r="AE2463" s="295">
        <v>0</v>
      </c>
      <c r="AF2463" s="295">
        <v>0</v>
      </c>
      <c r="AG2463" s="295">
        <v>0</v>
      </c>
      <c r="AH2463" s="295">
        <v>234.42</v>
      </c>
      <c r="AI2463" s="295">
        <v>0</v>
      </c>
      <c r="AJ2463" s="295">
        <v>0</v>
      </c>
      <c r="AK2463" s="295">
        <v>0</v>
      </c>
      <c r="AL2463" s="295">
        <v>0</v>
      </c>
      <c r="AM2463" s="295">
        <v>0</v>
      </c>
      <c r="AN2463" s="295">
        <v>0</v>
      </c>
      <c r="AO2463" s="295">
        <v>0</v>
      </c>
      <c r="AP2463" s="295">
        <v>4929.37</v>
      </c>
      <c r="AQ2463" s="295">
        <v>0</v>
      </c>
      <c r="AR2463" s="295">
        <v>4929.3599999999997</v>
      </c>
      <c r="AS2463" s="295">
        <v>0</v>
      </c>
      <c r="AT2463" s="295">
        <f t="shared" si="38"/>
        <v>4929.3700000000008</v>
      </c>
      <c r="AU2463" s="295">
        <v>0</v>
      </c>
      <c r="AV2463" s="295">
        <v>0</v>
      </c>
      <c r="AW2463" s="296">
        <v>98</v>
      </c>
      <c r="AX2463" s="296">
        <v>201</v>
      </c>
      <c r="AY2463" s="295">
        <v>471499.99</v>
      </c>
      <c r="AZ2463" s="295">
        <v>471499.99</v>
      </c>
      <c r="BA2463" s="294">
        <v>90.000004000000004</v>
      </c>
      <c r="BB2463" s="294">
        <v>60.932676322809698</v>
      </c>
      <c r="BC2463" s="294">
        <v>9.5</v>
      </c>
      <c r="BD2463" s="294"/>
      <c r="BE2463" s="293" t="s">
        <v>4204</v>
      </c>
      <c r="BF2463" s="291"/>
      <c r="BG2463" s="293" t="s">
        <v>312</v>
      </c>
      <c r="BH2463" s="293" t="s">
        <v>230</v>
      </c>
      <c r="BI2463" s="293" t="s">
        <v>785</v>
      </c>
      <c r="BJ2463" s="293" t="s">
        <v>103</v>
      </c>
      <c r="BK2463" s="292" t="s">
        <v>4</v>
      </c>
      <c r="BL2463" s="294">
        <v>319219.5</v>
      </c>
      <c r="BM2463" s="292" t="s">
        <v>894</v>
      </c>
      <c r="BN2463" s="294"/>
      <c r="BO2463" s="297">
        <v>42055</v>
      </c>
      <c r="BP2463" s="297">
        <v>48172</v>
      </c>
      <c r="BQ2463" s="297" t="s">
        <v>1065</v>
      </c>
      <c r="BR2463" s="297" t="s">
        <v>4741</v>
      </c>
      <c r="BS2463" s="297">
        <v>42055</v>
      </c>
      <c r="BT2463" s="297">
        <v>48172</v>
      </c>
      <c r="BU2463" s="294">
        <v>0</v>
      </c>
      <c r="BV2463" s="294">
        <v>0</v>
      </c>
      <c r="BW2463" s="294">
        <v>0</v>
      </c>
    </row>
    <row r="2464" spans="1:75" s="289" customFormat="1" ht="18.2" customHeight="1" x14ac:dyDescent="0.15">
      <c r="A2464" s="298">
        <v>2462</v>
      </c>
      <c r="B2464" s="299" t="s">
        <v>305</v>
      </c>
      <c r="C2464" s="299" t="s">
        <v>306</v>
      </c>
      <c r="D2464" s="313">
        <v>45172</v>
      </c>
      <c r="E2464" s="300" t="s">
        <v>3485</v>
      </c>
      <c r="F2464" s="309">
        <v>0</v>
      </c>
      <c r="G2464" s="309">
        <v>0</v>
      </c>
      <c r="H2464" s="302">
        <v>104078.34</v>
      </c>
      <c r="I2464" s="302">
        <v>0</v>
      </c>
      <c r="J2464" s="302">
        <v>0</v>
      </c>
      <c r="K2464" s="302">
        <v>104078.34</v>
      </c>
      <c r="L2464" s="302">
        <v>715.14</v>
      </c>
      <c r="M2464" s="302">
        <v>0</v>
      </c>
      <c r="N2464" s="302">
        <v>0</v>
      </c>
      <c r="O2464" s="302">
        <v>715.14</v>
      </c>
      <c r="P2464" s="302">
        <v>0</v>
      </c>
      <c r="Q2464" s="302">
        <v>0</v>
      </c>
      <c r="R2464" s="302">
        <v>103363.2</v>
      </c>
      <c r="S2464" s="302">
        <v>0</v>
      </c>
      <c r="T2464" s="302">
        <v>858.65</v>
      </c>
      <c r="U2464" s="302">
        <v>0</v>
      </c>
      <c r="V2464" s="302">
        <v>0</v>
      </c>
      <c r="W2464" s="302">
        <v>858.65</v>
      </c>
      <c r="X2464" s="302">
        <v>0</v>
      </c>
      <c r="Y2464" s="302">
        <v>0</v>
      </c>
      <c r="Z2464" s="302">
        <v>0</v>
      </c>
      <c r="AA2464" s="302">
        <v>0</v>
      </c>
      <c r="AB2464" s="302">
        <v>0</v>
      </c>
      <c r="AC2464" s="302">
        <v>0</v>
      </c>
      <c r="AD2464" s="302">
        <v>0</v>
      </c>
      <c r="AE2464" s="302">
        <v>0</v>
      </c>
      <c r="AF2464" s="302">
        <v>0</v>
      </c>
      <c r="AG2464" s="302">
        <v>0</v>
      </c>
      <c r="AH2464" s="302">
        <v>99.03</v>
      </c>
      <c r="AI2464" s="302">
        <v>0</v>
      </c>
      <c r="AJ2464" s="302">
        <v>0</v>
      </c>
      <c r="AK2464" s="302">
        <v>0</v>
      </c>
      <c r="AL2464" s="302">
        <v>0</v>
      </c>
      <c r="AM2464" s="302">
        <v>0</v>
      </c>
      <c r="AN2464" s="302">
        <v>0</v>
      </c>
      <c r="AO2464" s="302">
        <v>0</v>
      </c>
      <c r="AP2464" s="302">
        <v>18.46</v>
      </c>
      <c r="AQ2464" s="302">
        <v>0</v>
      </c>
      <c r="AR2464" s="302">
        <v>16.28</v>
      </c>
      <c r="AS2464" s="302">
        <v>0</v>
      </c>
      <c r="AT2464" s="295">
        <f t="shared" si="38"/>
        <v>1675</v>
      </c>
      <c r="AU2464" s="302">
        <v>0</v>
      </c>
      <c r="AV2464" s="302">
        <v>0</v>
      </c>
      <c r="AW2464" s="303">
        <v>95</v>
      </c>
      <c r="AX2464" s="303">
        <v>198</v>
      </c>
      <c r="AY2464" s="302">
        <v>268998.28999999998</v>
      </c>
      <c r="AZ2464" s="302">
        <v>153266.88</v>
      </c>
      <c r="BA2464" s="301">
        <v>38.297918000000003</v>
      </c>
      <c r="BB2464" s="301">
        <v>25.828119929221501</v>
      </c>
      <c r="BC2464" s="301">
        <v>9.9</v>
      </c>
      <c r="BD2464" s="301"/>
      <c r="BE2464" s="300" t="s">
        <v>4204</v>
      </c>
      <c r="BF2464" s="298"/>
      <c r="BG2464" s="300" t="s">
        <v>320</v>
      </c>
      <c r="BH2464" s="300" t="s">
        <v>181</v>
      </c>
      <c r="BI2464" s="300" t="s">
        <v>368</v>
      </c>
      <c r="BJ2464" s="300" t="s">
        <v>103</v>
      </c>
      <c r="BK2464" s="299" t="s">
        <v>4</v>
      </c>
      <c r="BL2464" s="301">
        <v>103363.2</v>
      </c>
      <c r="BM2464" s="299" t="s">
        <v>894</v>
      </c>
      <c r="BN2464" s="301"/>
      <c r="BO2464" s="304">
        <v>42054</v>
      </c>
      <c r="BP2464" s="304">
        <v>48079</v>
      </c>
      <c r="BQ2464" s="297" t="s">
        <v>1065</v>
      </c>
      <c r="BR2464" s="297" t="s">
        <v>4741</v>
      </c>
      <c r="BS2464" s="297">
        <v>42054</v>
      </c>
      <c r="BT2464" s="297">
        <v>48079</v>
      </c>
      <c r="BU2464" s="301">
        <v>0</v>
      </c>
      <c r="BV2464" s="301">
        <v>0</v>
      </c>
      <c r="BW2464" s="301">
        <v>0</v>
      </c>
    </row>
    <row r="2465" spans="1:75" s="289" customFormat="1" ht="18.2" customHeight="1" x14ac:dyDescent="0.15">
      <c r="A2465" s="291">
        <v>2463</v>
      </c>
      <c r="B2465" s="292" t="s">
        <v>305</v>
      </c>
      <c r="C2465" s="292" t="s">
        <v>306</v>
      </c>
      <c r="D2465" s="312">
        <v>45172</v>
      </c>
      <c r="E2465" s="293" t="s">
        <v>3486</v>
      </c>
      <c r="F2465" s="308">
        <v>103</v>
      </c>
      <c r="G2465" s="308">
        <v>102</v>
      </c>
      <c r="H2465" s="295">
        <v>135167.95000000001</v>
      </c>
      <c r="I2465" s="295">
        <v>286831.73</v>
      </c>
      <c r="J2465" s="295">
        <v>0</v>
      </c>
      <c r="K2465" s="295">
        <v>421999.68</v>
      </c>
      <c r="L2465" s="295">
        <v>4276.67</v>
      </c>
      <c r="M2465" s="295">
        <v>0</v>
      </c>
      <c r="N2465" s="295">
        <v>0</v>
      </c>
      <c r="O2465" s="295">
        <v>0</v>
      </c>
      <c r="P2465" s="295">
        <v>0</v>
      </c>
      <c r="Q2465" s="295">
        <v>0</v>
      </c>
      <c r="R2465" s="295">
        <v>421999.68</v>
      </c>
      <c r="S2465" s="295">
        <v>271060.33</v>
      </c>
      <c r="T2465" s="295">
        <v>1192.8599999999999</v>
      </c>
      <c r="U2465" s="295">
        <v>0</v>
      </c>
      <c r="V2465" s="295">
        <v>0</v>
      </c>
      <c r="W2465" s="295">
        <v>0</v>
      </c>
      <c r="X2465" s="295">
        <v>0</v>
      </c>
      <c r="Y2465" s="295">
        <v>0</v>
      </c>
      <c r="Z2465" s="295">
        <v>272253.19</v>
      </c>
      <c r="AA2465" s="295">
        <v>0</v>
      </c>
      <c r="AB2465" s="295">
        <v>0</v>
      </c>
      <c r="AC2465" s="295">
        <v>0</v>
      </c>
      <c r="AD2465" s="295">
        <v>0</v>
      </c>
      <c r="AE2465" s="295">
        <v>0</v>
      </c>
      <c r="AF2465" s="295">
        <v>0</v>
      </c>
      <c r="AG2465" s="295">
        <v>0</v>
      </c>
      <c r="AH2465" s="295">
        <v>0</v>
      </c>
      <c r="AI2465" s="295">
        <v>0</v>
      </c>
      <c r="AJ2465" s="295">
        <v>0</v>
      </c>
      <c r="AK2465" s="295">
        <v>0</v>
      </c>
      <c r="AL2465" s="295">
        <v>0</v>
      </c>
      <c r="AM2465" s="295">
        <v>0</v>
      </c>
      <c r="AN2465" s="295">
        <v>0</v>
      </c>
      <c r="AO2465" s="295">
        <v>0</v>
      </c>
      <c r="AP2465" s="295">
        <v>0</v>
      </c>
      <c r="AQ2465" s="295">
        <v>0</v>
      </c>
      <c r="AR2465" s="295">
        <v>0</v>
      </c>
      <c r="AS2465" s="295">
        <v>0</v>
      </c>
      <c r="AT2465" s="295">
        <f t="shared" si="38"/>
        <v>0</v>
      </c>
      <c r="AU2465" s="295">
        <v>291108.40000000002</v>
      </c>
      <c r="AV2465" s="295">
        <v>272253.19</v>
      </c>
      <c r="AW2465" s="296">
        <v>27</v>
      </c>
      <c r="AX2465" s="296">
        <v>130</v>
      </c>
      <c r="AY2465" s="295">
        <v>421999.68</v>
      </c>
      <c r="AZ2465" s="295">
        <v>421999.68</v>
      </c>
      <c r="BA2465" s="294">
        <v>88.333954000000006</v>
      </c>
      <c r="BB2465" s="294">
        <v>88.333954000000006</v>
      </c>
      <c r="BC2465" s="294">
        <v>10.59</v>
      </c>
      <c r="BD2465" s="294"/>
      <c r="BE2465" s="293" t="s">
        <v>4204</v>
      </c>
      <c r="BF2465" s="291"/>
      <c r="BG2465" s="293" t="s">
        <v>355</v>
      </c>
      <c r="BH2465" s="293" t="s">
        <v>227</v>
      </c>
      <c r="BI2465" s="293" t="s">
        <v>901</v>
      </c>
      <c r="BJ2465" s="293" t="s">
        <v>4205</v>
      </c>
      <c r="BK2465" s="292" t="s">
        <v>4</v>
      </c>
      <c r="BL2465" s="294">
        <v>421999.68</v>
      </c>
      <c r="BM2465" s="292" t="s">
        <v>894</v>
      </c>
      <c r="BN2465" s="294"/>
      <c r="BO2465" s="297">
        <v>42055</v>
      </c>
      <c r="BP2465" s="297">
        <v>46011</v>
      </c>
      <c r="BQ2465" s="297" t="s">
        <v>1067</v>
      </c>
      <c r="BR2465" s="297" t="s">
        <v>4743</v>
      </c>
      <c r="BS2465" s="297">
        <v>42055</v>
      </c>
      <c r="BT2465" s="297">
        <v>46011</v>
      </c>
      <c r="BU2465" s="294">
        <v>35111.46</v>
      </c>
      <c r="BV2465" s="294">
        <v>0</v>
      </c>
      <c r="BW2465" s="294">
        <v>0</v>
      </c>
    </row>
    <row r="2466" spans="1:75" s="289" customFormat="1" ht="18.2" customHeight="1" x14ac:dyDescent="0.15">
      <c r="A2466" s="298">
        <v>2464</v>
      </c>
      <c r="B2466" s="299" t="s">
        <v>305</v>
      </c>
      <c r="C2466" s="299" t="s">
        <v>306</v>
      </c>
      <c r="D2466" s="313">
        <v>45172</v>
      </c>
      <c r="E2466" s="300" t="s">
        <v>3487</v>
      </c>
      <c r="F2466" s="309">
        <v>103</v>
      </c>
      <c r="G2466" s="309">
        <v>102</v>
      </c>
      <c r="H2466" s="302">
        <v>175895.61</v>
      </c>
      <c r="I2466" s="302">
        <v>82604.41</v>
      </c>
      <c r="J2466" s="302">
        <v>0</v>
      </c>
      <c r="K2466" s="302">
        <v>258500.02</v>
      </c>
      <c r="L2466" s="302">
        <v>1144.3599999999999</v>
      </c>
      <c r="M2466" s="302">
        <v>0</v>
      </c>
      <c r="N2466" s="302">
        <v>0</v>
      </c>
      <c r="O2466" s="302">
        <v>0</v>
      </c>
      <c r="P2466" s="302">
        <v>0</v>
      </c>
      <c r="Q2466" s="302">
        <v>0</v>
      </c>
      <c r="R2466" s="302">
        <v>258500.02</v>
      </c>
      <c r="S2466" s="302">
        <v>162700.49</v>
      </c>
      <c r="T2466" s="302">
        <v>1260.5899999999999</v>
      </c>
      <c r="U2466" s="302">
        <v>0</v>
      </c>
      <c r="V2466" s="302">
        <v>0</v>
      </c>
      <c r="W2466" s="302">
        <v>0</v>
      </c>
      <c r="X2466" s="302">
        <v>0</v>
      </c>
      <c r="Y2466" s="302">
        <v>0</v>
      </c>
      <c r="Z2466" s="302">
        <v>163961.07999999999</v>
      </c>
      <c r="AA2466" s="302">
        <v>0</v>
      </c>
      <c r="AB2466" s="302">
        <v>0</v>
      </c>
      <c r="AC2466" s="302">
        <v>0</v>
      </c>
      <c r="AD2466" s="302">
        <v>0</v>
      </c>
      <c r="AE2466" s="302">
        <v>0</v>
      </c>
      <c r="AF2466" s="302">
        <v>0</v>
      </c>
      <c r="AG2466" s="302">
        <v>0</v>
      </c>
      <c r="AH2466" s="302">
        <v>0</v>
      </c>
      <c r="AI2466" s="302">
        <v>0</v>
      </c>
      <c r="AJ2466" s="302">
        <v>0</v>
      </c>
      <c r="AK2466" s="302">
        <v>0</v>
      </c>
      <c r="AL2466" s="302">
        <v>0</v>
      </c>
      <c r="AM2466" s="302">
        <v>0</v>
      </c>
      <c r="AN2466" s="302">
        <v>0</v>
      </c>
      <c r="AO2466" s="302">
        <v>0</v>
      </c>
      <c r="AP2466" s="302">
        <v>0</v>
      </c>
      <c r="AQ2466" s="302">
        <v>0</v>
      </c>
      <c r="AR2466" s="302">
        <v>0</v>
      </c>
      <c r="AS2466" s="302">
        <v>0</v>
      </c>
      <c r="AT2466" s="295">
        <f t="shared" si="38"/>
        <v>0</v>
      </c>
      <c r="AU2466" s="302">
        <v>83748.77</v>
      </c>
      <c r="AV2466" s="302">
        <v>163961.07999999999</v>
      </c>
      <c r="AW2466" s="303">
        <v>103</v>
      </c>
      <c r="AX2466" s="303">
        <v>206</v>
      </c>
      <c r="AY2466" s="302">
        <v>258500.02</v>
      </c>
      <c r="AZ2466" s="302">
        <v>258500.02</v>
      </c>
      <c r="BA2466" s="301">
        <v>89.999999000000003</v>
      </c>
      <c r="BB2466" s="301">
        <v>89.999999000000003</v>
      </c>
      <c r="BC2466" s="301">
        <v>8.6</v>
      </c>
      <c r="BD2466" s="301"/>
      <c r="BE2466" s="300" t="s">
        <v>4204</v>
      </c>
      <c r="BF2466" s="298"/>
      <c r="BG2466" s="300" t="s">
        <v>312</v>
      </c>
      <c r="BH2466" s="300" t="s">
        <v>221</v>
      </c>
      <c r="BI2466" s="300" t="s">
        <v>798</v>
      </c>
      <c r="BJ2466" s="300" t="s">
        <v>4205</v>
      </c>
      <c r="BK2466" s="299" t="s">
        <v>4</v>
      </c>
      <c r="BL2466" s="301">
        <v>258500.02</v>
      </c>
      <c r="BM2466" s="299" t="s">
        <v>894</v>
      </c>
      <c r="BN2466" s="301"/>
      <c r="BO2466" s="304">
        <v>42055</v>
      </c>
      <c r="BP2466" s="304">
        <v>48324</v>
      </c>
      <c r="BQ2466" s="297" t="s">
        <v>1065</v>
      </c>
      <c r="BR2466" s="297" t="s">
        <v>4741</v>
      </c>
      <c r="BS2466" s="297">
        <v>42055</v>
      </c>
      <c r="BT2466" s="297">
        <v>48324</v>
      </c>
      <c r="BU2466" s="301">
        <v>26738.59</v>
      </c>
      <c r="BV2466" s="301">
        <v>0</v>
      </c>
      <c r="BW2466" s="301">
        <v>0</v>
      </c>
    </row>
    <row r="2467" spans="1:75" s="289" customFormat="1" ht="18.2" customHeight="1" x14ac:dyDescent="0.15">
      <c r="A2467" s="291">
        <v>2465</v>
      </c>
      <c r="B2467" s="292" t="s">
        <v>305</v>
      </c>
      <c r="C2467" s="292" t="s">
        <v>306</v>
      </c>
      <c r="D2467" s="312">
        <v>45172</v>
      </c>
      <c r="E2467" s="293" t="s">
        <v>3488</v>
      </c>
      <c r="F2467" s="308">
        <v>0</v>
      </c>
      <c r="G2467" s="308">
        <v>0</v>
      </c>
      <c r="H2467" s="295">
        <v>207744.02</v>
      </c>
      <c r="I2467" s="295">
        <v>0</v>
      </c>
      <c r="J2467" s="295">
        <v>0</v>
      </c>
      <c r="K2467" s="295">
        <v>207744.02</v>
      </c>
      <c r="L2467" s="295">
        <v>1315.48</v>
      </c>
      <c r="M2467" s="295">
        <v>0</v>
      </c>
      <c r="N2467" s="295">
        <v>0</v>
      </c>
      <c r="O2467" s="295">
        <v>1315.48</v>
      </c>
      <c r="P2467" s="295">
        <v>0</v>
      </c>
      <c r="Q2467" s="295">
        <v>0</v>
      </c>
      <c r="R2467" s="295">
        <v>206428.54</v>
      </c>
      <c r="S2467" s="295">
        <v>0</v>
      </c>
      <c r="T2467" s="295">
        <v>1488.83</v>
      </c>
      <c r="U2467" s="295">
        <v>0</v>
      </c>
      <c r="V2467" s="295">
        <v>0</v>
      </c>
      <c r="W2467" s="295">
        <v>1488.83</v>
      </c>
      <c r="X2467" s="295">
        <v>0</v>
      </c>
      <c r="Y2467" s="295">
        <v>0</v>
      </c>
      <c r="Z2467" s="295">
        <v>0</v>
      </c>
      <c r="AA2467" s="295">
        <v>0</v>
      </c>
      <c r="AB2467" s="295">
        <v>0</v>
      </c>
      <c r="AC2467" s="295">
        <v>0</v>
      </c>
      <c r="AD2467" s="295">
        <v>0</v>
      </c>
      <c r="AE2467" s="295">
        <v>0</v>
      </c>
      <c r="AF2467" s="295">
        <v>0</v>
      </c>
      <c r="AG2467" s="295">
        <v>0</v>
      </c>
      <c r="AH2467" s="295">
        <v>150.5</v>
      </c>
      <c r="AI2467" s="295">
        <v>0</v>
      </c>
      <c r="AJ2467" s="295">
        <v>0</v>
      </c>
      <c r="AK2467" s="295">
        <v>0</v>
      </c>
      <c r="AL2467" s="295">
        <v>0</v>
      </c>
      <c r="AM2467" s="295">
        <v>0</v>
      </c>
      <c r="AN2467" s="295">
        <v>0</v>
      </c>
      <c r="AO2467" s="295">
        <v>0</v>
      </c>
      <c r="AP2467" s="295">
        <v>85.45</v>
      </c>
      <c r="AQ2467" s="295">
        <v>0</v>
      </c>
      <c r="AR2467" s="295">
        <v>40.26</v>
      </c>
      <c r="AS2467" s="295">
        <v>0</v>
      </c>
      <c r="AT2467" s="295">
        <f t="shared" si="38"/>
        <v>3000</v>
      </c>
      <c r="AU2467" s="295">
        <v>0</v>
      </c>
      <c r="AV2467" s="295">
        <v>0</v>
      </c>
      <c r="AW2467" s="296">
        <v>105</v>
      </c>
      <c r="AX2467" s="296">
        <v>208</v>
      </c>
      <c r="AY2467" s="295">
        <v>302699.99</v>
      </c>
      <c r="AZ2467" s="295">
        <v>302699.99</v>
      </c>
      <c r="BA2467" s="294">
        <v>87.403700000000001</v>
      </c>
      <c r="BB2467" s="294">
        <v>59.605612083429499</v>
      </c>
      <c r="BC2467" s="294">
        <v>8.6</v>
      </c>
      <c r="BD2467" s="294"/>
      <c r="BE2467" s="293" t="s">
        <v>4204</v>
      </c>
      <c r="BF2467" s="291"/>
      <c r="BG2467" s="293" t="s">
        <v>315</v>
      </c>
      <c r="BH2467" s="293" t="s">
        <v>183</v>
      </c>
      <c r="BI2467" s="293" t="s">
        <v>777</v>
      </c>
      <c r="BJ2467" s="293" t="s">
        <v>103</v>
      </c>
      <c r="BK2467" s="292" t="s">
        <v>4</v>
      </c>
      <c r="BL2467" s="294">
        <v>206428.54</v>
      </c>
      <c r="BM2467" s="292" t="s">
        <v>894</v>
      </c>
      <c r="BN2467" s="294"/>
      <c r="BO2467" s="297">
        <v>42051</v>
      </c>
      <c r="BP2467" s="297">
        <v>48381</v>
      </c>
      <c r="BQ2467" s="297" t="s">
        <v>1065</v>
      </c>
      <c r="BR2467" s="297" t="s">
        <v>4741</v>
      </c>
      <c r="BS2467" s="297">
        <v>42051</v>
      </c>
      <c r="BT2467" s="297">
        <v>48381</v>
      </c>
      <c r="BU2467" s="294">
        <v>0</v>
      </c>
      <c r="BV2467" s="294">
        <v>0</v>
      </c>
      <c r="BW2467" s="294">
        <v>0</v>
      </c>
    </row>
    <row r="2468" spans="1:75" s="289" customFormat="1" ht="18.2" customHeight="1" x14ac:dyDescent="0.15">
      <c r="A2468" s="298">
        <v>2466</v>
      </c>
      <c r="B2468" s="299" t="s">
        <v>305</v>
      </c>
      <c r="C2468" s="299" t="s">
        <v>306</v>
      </c>
      <c r="D2468" s="313">
        <v>45172</v>
      </c>
      <c r="E2468" s="300" t="s">
        <v>3489</v>
      </c>
      <c r="F2468" s="309">
        <v>99</v>
      </c>
      <c r="G2468" s="309">
        <v>98</v>
      </c>
      <c r="H2468" s="302">
        <v>264796.06</v>
      </c>
      <c r="I2468" s="302">
        <v>122862.84</v>
      </c>
      <c r="J2468" s="302">
        <v>0</v>
      </c>
      <c r="K2468" s="302">
        <v>387658.9</v>
      </c>
      <c r="L2468" s="302">
        <v>1878.21</v>
      </c>
      <c r="M2468" s="302">
        <v>0</v>
      </c>
      <c r="N2468" s="302">
        <v>0</v>
      </c>
      <c r="O2468" s="302">
        <v>0</v>
      </c>
      <c r="P2468" s="302">
        <v>0</v>
      </c>
      <c r="Q2468" s="302">
        <v>0</v>
      </c>
      <c r="R2468" s="302">
        <v>387658.9</v>
      </c>
      <c r="S2468" s="302">
        <v>288904.84000000003</v>
      </c>
      <c r="T2468" s="302">
        <v>2336.83</v>
      </c>
      <c r="U2468" s="302">
        <v>0</v>
      </c>
      <c r="V2468" s="302">
        <v>0</v>
      </c>
      <c r="W2468" s="302">
        <v>0</v>
      </c>
      <c r="X2468" s="302">
        <v>0</v>
      </c>
      <c r="Y2468" s="302">
        <v>0</v>
      </c>
      <c r="Z2468" s="302">
        <v>291241.67</v>
      </c>
      <c r="AA2468" s="302">
        <v>0</v>
      </c>
      <c r="AB2468" s="302">
        <v>0</v>
      </c>
      <c r="AC2468" s="302">
        <v>0</v>
      </c>
      <c r="AD2468" s="302">
        <v>0</v>
      </c>
      <c r="AE2468" s="302">
        <v>0</v>
      </c>
      <c r="AF2468" s="302">
        <v>0</v>
      </c>
      <c r="AG2468" s="302">
        <v>0</v>
      </c>
      <c r="AH2468" s="302">
        <v>0</v>
      </c>
      <c r="AI2468" s="302">
        <v>0</v>
      </c>
      <c r="AJ2468" s="302">
        <v>0</v>
      </c>
      <c r="AK2468" s="302">
        <v>0</v>
      </c>
      <c r="AL2468" s="302">
        <v>0</v>
      </c>
      <c r="AM2468" s="302">
        <v>0</v>
      </c>
      <c r="AN2468" s="302">
        <v>0</v>
      </c>
      <c r="AO2468" s="302">
        <v>0</v>
      </c>
      <c r="AP2468" s="302">
        <v>0</v>
      </c>
      <c r="AQ2468" s="302">
        <v>0</v>
      </c>
      <c r="AR2468" s="302">
        <v>0</v>
      </c>
      <c r="AS2468" s="302">
        <v>0</v>
      </c>
      <c r="AT2468" s="295">
        <f t="shared" si="38"/>
        <v>0</v>
      </c>
      <c r="AU2468" s="302">
        <v>124741.05</v>
      </c>
      <c r="AV2468" s="302">
        <v>291241.67</v>
      </c>
      <c r="AW2468" s="303">
        <v>91</v>
      </c>
      <c r="AX2468" s="303">
        <v>193</v>
      </c>
      <c r="AY2468" s="302">
        <v>389999.32</v>
      </c>
      <c r="AZ2468" s="302">
        <v>389999.32</v>
      </c>
      <c r="BA2468" s="301">
        <v>71.794991999999993</v>
      </c>
      <c r="BB2468" s="301">
        <v>71.364143979094095</v>
      </c>
      <c r="BC2468" s="301">
        <v>10.59</v>
      </c>
      <c r="BD2468" s="301"/>
      <c r="BE2468" s="300" t="s">
        <v>4204</v>
      </c>
      <c r="BF2468" s="298"/>
      <c r="BG2468" s="300" t="s">
        <v>312</v>
      </c>
      <c r="BH2468" s="300" t="s">
        <v>188</v>
      </c>
      <c r="BI2468" s="300" t="s">
        <v>511</v>
      </c>
      <c r="BJ2468" s="300" t="s">
        <v>4205</v>
      </c>
      <c r="BK2468" s="299" t="s">
        <v>4</v>
      </c>
      <c r="BL2468" s="301">
        <v>387658.9</v>
      </c>
      <c r="BM2468" s="299" t="s">
        <v>894</v>
      </c>
      <c r="BN2468" s="301"/>
      <c r="BO2468" s="304">
        <v>42083</v>
      </c>
      <c r="BP2468" s="304">
        <v>47958</v>
      </c>
      <c r="BQ2468" s="297" t="s">
        <v>1066</v>
      </c>
      <c r="BR2468" s="297" t="s">
        <v>4744</v>
      </c>
      <c r="BS2468" s="297">
        <v>42083</v>
      </c>
      <c r="BT2468" s="297">
        <v>47958</v>
      </c>
      <c r="BU2468" s="301">
        <v>26503.18</v>
      </c>
      <c r="BV2468" s="301">
        <v>0</v>
      </c>
      <c r="BW2468" s="301">
        <v>0</v>
      </c>
    </row>
    <row r="2469" spans="1:75" s="289" customFormat="1" ht="18.2" customHeight="1" x14ac:dyDescent="0.15">
      <c r="A2469" s="291">
        <v>2467</v>
      </c>
      <c r="B2469" s="292" t="s">
        <v>305</v>
      </c>
      <c r="C2469" s="292" t="s">
        <v>306</v>
      </c>
      <c r="D2469" s="312">
        <v>45172</v>
      </c>
      <c r="E2469" s="293" t="s">
        <v>3490</v>
      </c>
      <c r="F2469" s="308">
        <v>0</v>
      </c>
      <c r="G2469" s="308">
        <v>0</v>
      </c>
      <c r="H2469" s="295">
        <v>84120.57</v>
      </c>
      <c r="I2469" s="295">
        <v>0</v>
      </c>
      <c r="J2469" s="295">
        <v>0</v>
      </c>
      <c r="K2469" s="295">
        <v>84120.57</v>
      </c>
      <c r="L2469" s="295">
        <v>626.04999999999995</v>
      </c>
      <c r="M2469" s="295">
        <v>0</v>
      </c>
      <c r="N2469" s="295">
        <v>0</v>
      </c>
      <c r="O2469" s="295">
        <v>626.04999999999995</v>
      </c>
      <c r="P2469" s="295">
        <v>0</v>
      </c>
      <c r="Q2469" s="295">
        <v>0</v>
      </c>
      <c r="R2469" s="295">
        <v>83494.52</v>
      </c>
      <c r="S2469" s="295">
        <v>0</v>
      </c>
      <c r="T2469" s="295">
        <v>742.36</v>
      </c>
      <c r="U2469" s="295">
        <v>0</v>
      </c>
      <c r="V2469" s="295">
        <v>0</v>
      </c>
      <c r="W2469" s="295">
        <v>742.36</v>
      </c>
      <c r="X2469" s="295">
        <v>0</v>
      </c>
      <c r="Y2469" s="295">
        <v>0</v>
      </c>
      <c r="Z2469" s="295">
        <v>0</v>
      </c>
      <c r="AA2469" s="295">
        <v>0</v>
      </c>
      <c r="AB2469" s="295">
        <v>0</v>
      </c>
      <c r="AC2469" s="295">
        <v>0</v>
      </c>
      <c r="AD2469" s="295">
        <v>0</v>
      </c>
      <c r="AE2469" s="295">
        <v>0</v>
      </c>
      <c r="AF2469" s="295">
        <v>0</v>
      </c>
      <c r="AG2469" s="295">
        <v>0</v>
      </c>
      <c r="AH2469" s="295">
        <v>89.3</v>
      </c>
      <c r="AI2469" s="295">
        <v>0</v>
      </c>
      <c r="AJ2469" s="295">
        <v>0</v>
      </c>
      <c r="AK2469" s="295">
        <v>0</v>
      </c>
      <c r="AL2469" s="295">
        <v>0</v>
      </c>
      <c r="AM2469" s="295">
        <v>0</v>
      </c>
      <c r="AN2469" s="295">
        <v>0</v>
      </c>
      <c r="AO2469" s="295">
        <v>0</v>
      </c>
      <c r="AP2469" s="295">
        <v>122.35</v>
      </c>
      <c r="AQ2469" s="295">
        <v>0</v>
      </c>
      <c r="AR2469" s="295">
        <v>122.06</v>
      </c>
      <c r="AS2469" s="295">
        <v>0</v>
      </c>
      <c r="AT2469" s="295">
        <f t="shared" si="38"/>
        <v>1458</v>
      </c>
      <c r="AU2469" s="295">
        <v>0</v>
      </c>
      <c r="AV2469" s="295">
        <v>0</v>
      </c>
      <c r="AW2469" s="296">
        <v>88</v>
      </c>
      <c r="AX2469" s="296">
        <v>191</v>
      </c>
      <c r="AY2469" s="295">
        <v>260998.44</v>
      </c>
      <c r="AZ2469" s="295">
        <v>126108.75</v>
      </c>
      <c r="BA2469" s="294">
        <v>36.398690000000002</v>
      </c>
      <c r="BB2469" s="294">
        <v>24.098971325770801</v>
      </c>
      <c r="BC2469" s="294">
        <v>10.59</v>
      </c>
      <c r="BD2469" s="294"/>
      <c r="BE2469" s="293" t="s">
        <v>4204</v>
      </c>
      <c r="BF2469" s="291"/>
      <c r="BG2469" s="293" t="s">
        <v>320</v>
      </c>
      <c r="BH2469" s="293" t="s">
        <v>181</v>
      </c>
      <c r="BI2469" s="293" t="s">
        <v>321</v>
      </c>
      <c r="BJ2469" s="293" t="s">
        <v>103</v>
      </c>
      <c r="BK2469" s="292" t="s">
        <v>4</v>
      </c>
      <c r="BL2469" s="294">
        <v>83494.52</v>
      </c>
      <c r="BM2469" s="292" t="s">
        <v>894</v>
      </c>
      <c r="BN2469" s="294"/>
      <c r="BO2469" s="297">
        <v>42054</v>
      </c>
      <c r="BP2469" s="297">
        <v>47867</v>
      </c>
      <c r="BQ2469" s="297" t="s">
        <v>1065</v>
      </c>
      <c r="BR2469" s="297" t="s">
        <v>4741</v>
      </c>
      <c r="BS2469" s="297">
        <v>42054</v>
      </c>
      <c r="BT2469" s="297">
        <v>47867</v>
      </c>
      <c r="BU2469" s="294">
        <v>0</v>
      </c>
      <c r="BV2469" s="294">
        <v>0</v>
      </c>
      <c r="BW2469" s="294">
        <v>0</v>
      </c>
    </row>
    <row r="2470" spans="1:75" s="289" customFormat="1" ht="18.2" customHeight="1" x14ac:dyDescent="0.15">
      <c r="A2470" s="298">
        <v>2468</v>
      </c>
      <c r="B2470" s="299" t="s">
        <v>305</v>
      </c>
      <c r="C2470" s="299" t="s">
        <v>306</v>
      </c>
      <c r="D2470" s="313">
        <v>45172</v>
      </c>
      <c r="E2470" s="300" t="s">
        <v>3491</v>
      </c>
      <c r="F2470" s="309">
        <v>50</v>
      </c>
      <c r="G2470" s="309">
        <v>49</v>
      </c>
      <c r="H2470" s="302">
        <v>141428.60999999999</v>
      </c>
      <c r="I2470" s="302">
        <v>37518.629999999997</v>
      </c>
      <c r="J2470" s="302">
        <v>0</v>
      </c>
      <c r="K2470" s="302">
        <v>178947.24</v>
      </c>
      <c r="L2470" s="302">
        <v>928.56</v>
      </c>
      <c r="M2470" s="302">
        <v>0</v>
      </c>
      <c r="N2470" s="302">
        <v>0</v>
      </c>
      <c r="O2470" s="302">
        <v>0</v>
      </c>
      <c r="P2470" s="302">
        <v>0</v>
      </c>
      <c r="Q2470" s="302">
        <v>0</v>
      </c>
      <c r="R2470" s="302">
        <v>178947.24</v>
      </c>
      <c r="S2470" s="302">
        <v>62955.61</v>
      </c>
      <c r="T2470" s="302">
        <v>1131.43</v>
      </c>
      <c r="U2470" s="302">
        <v>0</v>
      </c>
      <c r="V2470" s="302">
        <v>0</v>
      </c>
      <c r="W2470" s="302">
        <v>0</v>
      </c>
      <c r="X2470" s="302">
        <v>0</v>
      </c>
      <c r="Y2470" s="302">
        <v>0</v>
      </c>
      <c r="Z2470" s="302">
        <v>64087.040000000001</v>
      </c>
      <c r="AA2470" s="302">
        <v>0</v>
      </c>
      <c r="AB2470" s="302">
        <v>0</v>
      </c>
      <c r="AC2470" s="302">
        <v>0</v>
      </c>
      <c r="AD2470" s="302">
        <v>0</v>
      </c>
      <c r="AE2470" s="302">
        <v>0</v>
      </c>
      <c r="AF2470" s="302">
        <v>0</v>
      </c>
      <c r="AG2470" s="302">
        <v>0</v>
      </c>
      <c r="AH2470" s="302">
        <v>0</v>
      </c>
      <c r="AI2470" s="302">
        <v>0</v>
      </c>
      <c r="AJ2470" s="302">
        <v>0</v>
      </c>
      <c r="AK2470" s="302">
        <v>0</v>
      </c>
      <c r="AL2470" s="302">
        <v>0</v>
      </c>
      <c r="AM2470" s="302">
        <v>0</v>
      </c>
      <c r="AN2470" s="302">
        <v>0</v>
      </c>
      <c r="AO2470" s="302">
        <v>0</v>
      </c>
      <c r="AP2470" s="302">
        <v>0</v>
      </c>
      <c r="AQ2470" s="302">
        <v>0</v>
      </c>
      <c r="AR2470" s="302">
        <v>0</v>
      </c>
      <c r="AS2470" s="302">
        <v>0</v>
      </c>
      <c r="AT2470" s="295">
        <f t="shared" si="38"/>
        <v>0</v>
      </c>
      <c r="AU2470" s="302">
        <v>38447.19</v>
      </c>
      <c r="AV2470" s="302">
        <v>64087.040000000001</v>
      </c>
      <c r="AW2470" s="303">
        <v>99</v>
      </c>
      <c r="AX2470" s="303">
        <v>195</v>
      </c>
      <c r="AY2470" s="302">
        <v>399000</v>
      </c>
      <c r="AZ2470" s="302">
        <v>197589.18</v>
      </c>
      <c r="BA2470" s="301">
        <v>38.076186999999997</v>
      </c>
      <c r="BB2470" s="301">
        <v>34.483814211759402</v>
      </c>
      <c r="BC2470" s="301">
        <v>9.6</v>
      </c>
      <c r="BD2470" s="301"/>
      <c r="BE2470" s="300" t="s">
        <v>4204</v>
      </c>
      <c r="BF2470" s="298"/>
      <c r="BG2470" s="300" t="s">
        <v>333</v>
      </c>
      <c r="BH2470" s="300" t="s">
        <v>193</v>
      </c>
      <c r="BI2470" s="300" t="s">
        <v>334</v>
      </c>
      <c r="BJ2470" s="300" t="s">
        <v>4205</v>
      </c>
      <c r="BK2470" s="299" t="s">
        <v>4</v>
      </c>
      <c r="BL2470" s="301">
        <v>178947.24</v>
      </c>
      <c r="BM2470" s="299" t="s">
        <v>894</v>
      </c>
      <c r="BN2470" s="301"/>
      <c r="BO2470" s="304">
        <v>42255</v>
      </c>
      <c r="BP2470" s="304">
        <v>48190</v>
      </c>
      <c r="BQ2470" s="297" t="s">
        <v>1067</v>
      </c>
      <c r="BR2470" s="297" t="s">
        <v>4743</v>
      </c>
      <c r="BS2470" s="297">
        <v>42255</v>
      </c>
      <c r="BT2470" s="297">
        <v>48190</v>
      </c>
      <c r="BU2470" s="301">
        <v>7440.65</v>
      </c>
      <c r="BV2470" s="301">
        <v>0</v>
      </c>
      <c r="BW2470" s="301">
        <v>0</v>
      </c>
    </row>
    <row r="2471" spans="1:75" s="289" customFormat="1" ht="18.2" customHeight="1" x14ac:dyDescent="0.15">
      <c r="A2471" s="291">
        <v>2469</v>
      </c>
      <c r="B2471" s="292" t="s">
        <v>305</v>
      </c>
      <c r="C2471" s="292" t="s">
        <v>306</v>
      </c>
      <c r="D2471" s="312">
        <v>45172</v>
      </c>
      <c r="E2471" s="293" t="s">
        <v>3492</v>
      </c>
      <c r="F2471" s="308">
        <v>1</v>
      </c>
      <c r="G2471" s="308">
        <v>0</v>
      </c>
      <c r="H2471" s="295">
        <v>189439.35999999999</v>
      </c>
      <c r="I2471" s="295">
        <v>0</v>
      </c>
      <c r="J2471" s="295">
        <v>0</v>
      </c>
      <c r="K2471" s="295">
        <v>189439.35999999999</v>
      </c>
      <c r="L2471" s="295">
        <v>1409.87</v>
      </c>
      <c r="M2471" s="295">
        <v>0</v>
      </c>
      <c r="N2471" s="295">
        <v>0</v>
      </c>
      <c r="O2471" s="295">
        <v>0</v>
      </c>
      <c r="P2471" s="295">
        <v>0</v>
      </c>
      <c r="Q2471" s="295">
        <v>0</v>
      </c>
      <c r="R2471" s="295">
        <v>189439.35999999999</v>
      </c>
      <c r="S2471" s="295">
        <v>0</v>
      </c>
      <c r="T2471" s="295">
        <v>1671.8</v>
      </c>
      <c r="U2471" s="295">
        <v>0</v>
      </c>
      <c r="V2471" s="295">
        <v>0</v>
      </c>
      <c r="W2471" s="295">
        <v>0</v>
      </c>
      <c r="X2471" s="295">
        <v>0</v>
      </c>
      <c r="Y2471" s="295">
        <v>0</v>
      </c>
      <c r="Z2471" s="295">
        <v>1671.8</v>
      </c>
      <c r="AA2471" s="295">
        <v>0</v>
      </c>
      <c r="AB2471" s="295">
        <v>0</v>
      </c>
      <c r="AC2471" s="295">
        <v>0</v>
      </c>
      <c r="AD2471" s="295">
        <v>0</v>
      </c>
      <c r="AE2471" s="295">
        <v>0</v>
      </c>
      <c r="AF2471" s="295">
        <v>0</v>
      </c>
      <c r="AG2471" s="295">
        <v>0</v>
      </c>
      <c r="AH2471" s="295">
        <v>7.91</v>
      </c>
      <c r="AI2471" s="295">
        <v>0</v>
      </c>
      <c r="AJ2471" s="295">
        <v>0</v>
      </c>
      <c r="AK2471" s="295">
        <v>0</v>
      </c>
      <c r="AL2471" s="295">
        <v>0</v>
      </c>
      <c r="AM2471" s="295">
        <v>0</v>
      </c>
      <c r="AN2471" s="295">
        <v>0</v>
      </c>
      <c r="AO2471" s="295">
        <v>0</v>
      </c>
      <c r="AP2471" s="295">
        <v>0</v>
      </c>
      <c r="AQ2471" s="295">
        <v>0</v>
      </c>
      <c r="AR2471" s="295">
        <v>7.91</v>
      </c>
      <c r="AS2471" s="295">
        <v>0</v>
      </c>
      <c r="AT2471" s="295">
        <f t="shared" si="38"/>
        <v>0</v>
      </c>
      <c r="AU2471" s="295">
        <v>1409.87</v>
      </c>
      <c r="AV2471" s="295">
        <v>1671.8</v>
      </c>
      <c r="AW2471" s="296">
        <v>88</v>
      </c>
      <c r="AX2471" s="296">
        <v>191</v>
      </c>
      <c r="AY2471" s="295">
        <v>283997.59999999998</v>
      </c>
      <c r="AZ2471" s="295">
        <v>283997.59999999998</v>
      </c>
      <c r="BA2471" s="294">
        <v>71.966177000000002</v>
      </c>
      <c r="BB2471" s="294">
        <v>48.0047243798072</v>
      </c>
      <c r="BC2471" s="294">
        <v>10.59</v>
      </c>
      <c r="BD2471" s="294"/>
      <c r="BE2471" s="293" t="s">
        <v>4204</v>
      </c>
      <c r="BF2471" s="291"/>
      <c r="BG2471" s="293" t="s">
        <v>320</v>
      </c>
      <c r="BH2471" s="293" t="s">
        <v>181</v>
      </c>
      <c r="BI2471" s="293" t="s">
        <v>400</v>
      </c>
      <c r="BJ2471" s="293" t="s">
        <v>177</v>
      </c>
      <c r="BK2471" s="292" t="s">
        <v>4</v>
      </c>
      <c r="BL2471" s="294">
        <v>189439.35999999999</v>
      </c>
      <c r="BM2471" s="292" t="s">
        <v>894</v>
      </c>
      <c r="BN2471" s="294"/>
      <c r="BO2471" s="297">
        <v>42054</v>
      </c>
      <c r="BP2471" s="297">
        <v>47867</v>
      </c>
      <c r="BQ2471" s="297" t="s">
        <v>1065</v>
      </c>
      <c r="BR2471" s="297" t="s">
        <v>4741</v>
      </c>
      <c r="BS2471" s="297">
        <v>42054</v>
      </c>
      <c r="BT2471" s="297">
        <v>47867</v>
      </c>
      <c r="BU2471" s="294">
        <v>133.29</v>
      </c>
      <c r="BV2471" s="294">
        <v>0</v>
      </c>
      <c r="BW2471" s="294">
        <v>0</v>
      </c>
    </row>
    <row r="2472" spans="1:75" s="289" customFormat="1" ht="18.2" customHeight="1" x14ac:dyDescent="0.15">
      <c r="A2472" s="298">
        <v>2470</v>
      </c>
      <c r="B2472" s="299" t="s">
        <v>305</v>
      </c>
      <c r="C2472" s="299" t="s">
        <v>306</v>
      </c>
      <c r="D2472" s="313">
        <v>45172</v>
      </c>
      <c r="E2472" s="300" t="s">
        <v>3493</v>
      </c>
      <c r="F2472" s="309">
        <v>0</v>
      </c>
      <c r="G2472" s="309">
        <v>0</v>
      </c>
      <c r="H2472" s="302">
        <v>81364.45</v>
      </c>
      <c r="I2472" s="302">
        <v>0</v>
      </c>
      <c r="J2472" s="302">
        <v>0</v>
      </c>
      <c r="K2472" s="302">
        <v>81364.45</v>
      </c>
      <c r="L2472" s="302">
        <v>4293.88</v>
      </c>
      <c r="M2472" s="302">
        <v>0</v>
      </c>
      <c r="N2472" s="302">
        <v>0</v>
      </c>
      <c r="O2472" s="302">
        <v>4293.88</v>
      </c>
      <c r="P2472" s="302">
        <v>0</v>
      </c>
      <c r="Q2472" s="302">
        <v>0</v>
      </c>
      <c r="R2472" s="302">
        <v>77070.570000000007</v>
      </c>
      <c r="S2472" s="302">
        <v>0</v>
      </c>
      <c r="T2472" s="302">
        <v>678.04</v>
      </c>
      <c r="U2472" s="302">
        <v>0</v>
      </c>
      <c r="V2472" s="302">
        <v>0</v>
      </c>
      <c r="W2472" s="302">
        <v>678.04</v>
      </c>
      <c r="X2472" s="302">
        <v>0</v>
      </c>
      <c r="Y2472" s="302">
        <v>0</v>
      </c>
      <c r="Z2472" s="302">
        <v>0</v>
      </c>
      <c r="AA2472" s="302">
        <v>0</v>
      </c>
      <c r="AB2472" s="302">
        <v>0</v>
      </c>
      <c r="AC2472" s="302">
        <v>0</v>
      </c>
      <c r="AD2472" s="302">
        <v>0</v>
      </c>
      <c r="AE2472" s="302">
        <v>0</v>
      </c>
      <c r="AF2472" s="302">
        <v>0</v>
      </c>
      <c r="AG2472" s="302">
        <v>0</v>
      </c>
      <c r="AH2472" s="302">
        <v>243.12</v>
      </c>
      <c r="AI2472" s="302">
        <v>0</v>
      </c>
      <c r="AJ2472" s="302">
        <v>0</v>
      </c>
      <c r="AK2472" s="302">
        <v>0</v>
      </c>
      <c r="AL2472" s="302">
        <v>0</v>
      </c>
      <c r="AM2472" s="302">
        <v>0</v>
      </c>
      <c r="AN2472" s="302">
        <v>0</v>
      </c>
      <c r="AO2472" s="302">
        <v>0</v>
      </c>
      <c r="AP2472" s="302">
        <v>284.95999999999998</v>
      </c>
      <c r="AQ2472" s="302">
        <v>0</v>
      </c>
      <c r="AR2472" s="302">
        <v>0</v>
      </c>
      <c r="AS2472" s="302">
        <v>0</v>
      </c>
      <c r="AT2472" s="295">
        <f t="shared" si="38"/>
        <v>5500</v>
      </c>
      <c r="AU2472" s="302">
        <v>0</v>
      </c>
      <c r="AV2472" s="302">
        <v>0</v>
      </c>
      <c r="AW2472" s="303">
        <v>91</v>
      </c>
      <c r="AX2472" s="303">
        <v>187</v>
      </c>
      <c r="AY2472" s="302">
        <v>456998.76</v>
      </c>
      <c r="AZ2472" s="302">
        <v>456998.76</v>
      </c>
      <c r="BA2472" s="301">
        <v>89.999516999999997</v>
      </c>
      <c r="BB2472" s="301">
        <v>15.177971325162201</v>
      </c>
      <c r="BC2472" s="301">
        <v>10</v>
      </c>
      <c r="BD2472" s="301"/>
      <c r="BE2472" s="300" t="s">
        <v>4204</v>
      </c>
      <c r="BF2472" s="298"/>
      <c r="BG2472" s="300" t="s">
        <v>333</v>
      </c>
      <c r="BH2472" s="300" t="s">
        <v>193</v>
      </c>
      <c r="BI2472" s="300" t="s">
        <v>342</v>
      </c>
      <c r="BJ2472" s="300" t="s">
        <v>103</v>
      </c>
      <c r="BK2472" s="299" t="s">
        <v>4</v>
      </c>
      <c r="BL2472" s="301">
        <v>77070.570000000007</v>
      </c>
      <c r="BM2472" s="299" t="s">
        <v>894</v>
      </c>
      <c r="BN2472" s="301"/>
      <c r="BO2472" s="304">
        <v>42255</v>
      </c>
      <c r="BP2472" s="304">
        <v>47946</v>
      </c>
      <c r="BQ2472" s="297" t="s">
        <v>1065</v>
      </c>
      <c r="BR2472" s="297" t="s">
        <v>4741</v>
      </c>
      <c r="BS2472" s="297">
        <v>42255</v>
      </c>
      <c r="BT2472" s="297">
        <v>47946</v>
      </c>
      <c r="BU2472" s="301">
        <v>0</v>
      </c>
      <c r="BV2472" s="301">
        <v>0</v>
      </c>
      <c r="BW2472" s="301">
        <v>0</v>
      </c>
    </row>
    <row r="2473" spans="1:75" s="289" customFormat="1" ht="18.2" customHeight="1" x14ac:dyDescent="0.15">
      <c r="A2473" s="291">
        <v>2471</v>
      </c>
      <c r="B2473" s="292" t="s">
        <v>305</v>
      </c>
      <c r="C2473" s="292" t="s">
        <v>306</v>
      </c>
      <c r="D2473" s="312">
        <v>45172</v>
      </c>
      <c r="E2473" s="293" t="s">
        <v>3494</v>
      </c>
      <c r="F2473" s="308">
        <v>5</v>
      </c>
      <c r="G2473" s="308">
        <v>5</v>
      </c>
      <c r="H2473" s="295">
        <v>0</v>
      </c>
      <c r="I2473" s="295">
        <v>46889.93</v>
      </c>
      <c r="J2473" s="295">
        <v>0</v>
      </c>
      <c r="K2473" s="295">
        <v>46889.93</v>
      </c>
      <c r="L2473" s="295">
        <v>0</v>
      </c>
      <c r="M2473" s="295">
        <v>0</v>
      </c>
      <c r="N2473" s="295">
        <v>0</v>
      </c>
      <c r="O2473" s="295">
        <v>0</v>
      </c>
      <c r="P2473" s="295">
        <v>0</v>
      </c>
      <c r="Q2473" s="295">
        <v>0</v>
      </c>
      <c r="R2473" s="295">
        <v>46889.93</v>
      </c>
      <c r="S2473" s="295">
        <v>1032.1099999999999</v>
      </c>
      <c r="T2473" s="295">
        <v>0</v>
      </c>
      <c r="U2473" s="295">
        <v>0</v>
      </c>
      <c r="V2473" s="295">
        <v>0</v>
      </c>
      <c r="W2473" s="295">
        <v>0</v>
      </c>
      <c r="X2473" s="295">
        <v>0</v>
      </c>
      <c r="Y2473" s="295">
        <v>0</v>
      </c>
      <c r="Z2473" s="295">
        <v>1032.1099999999999</v>
      </c>
      <c r="AA2473" s="295">
        <v>0</v>
      </c>
      <c r="AB2473" s="295">
        <v>0</v>
      </c>
      <c r="AC2473" s="295">
        <v>0</v>
      </c>
      <c r="AD2473" s="295">
        <v>0</v>
      </c>
      <c r="AE2473" s="295">
        <v>0</v>
      </c>
      <c r="AF2473" s="295">
        <v>0</v>
      </c>
      <c r="AG2473" s="295">
        <v>0</v>
      </c>
      <c r="AH2473" s="295">
        <v>0</v>
      </c>
      <c r="AI2473" s="295">
        <v>0</v>
      </c>
      <c r="AJ2473" s="295">
        <v>0</v>
      </c>
      <c r="AK2473" s="295">
        <v>0</v>
      </c>
      <c r="AL2473" s="295">
        <v>0</v>
      </c>
      <c r="AM2473" s="295">
        <v>0</v>
      </c>
      <c r="AN2473" s="295">
        <v>0</v>
      </c>
      <c r="AO2473" s="295">
        <v>0</v>
      </c>
      <c r="AP2473" s="295">
        <v>0</v>
      </c>
      <c r="AQ2473" s="295">
        <v>0</v>
      </c>
      <c r="AR2473" s="295">
        <v>0</v>
      </c>
      <c r="AS2473" s="295">
        <v>0</v>
      </c>
      <c r="AT2473" s="295">
        <f t="shared" si="38"/>
        <v>0</v>
      </c>
      <c r="AU2473" s="295">
        <v>46889.93</v>
      </c>
      <c r="AV2473" s="295">
        <v>1032.1099999999999</v>
      </c>
      <c r="AW2473" s="296">
        <v>93</v>
      </c>
      <c r="AX2473" s="296">
        <v>189</v>
      </c>
      <c r="AY2473" s="295">
        <v>1072002.02</v>
      </c>
      <c r="AZ2473" s="295">
        <v>1072002.02</v>
      </c>
      <c r="BA2473" s="294">
        <v>86.999836000000002</v>
      </c>
      <c r="BB2473" s="294">
        <v>3.8054184077484101</v>
      </c>
      <c r="BC2473" s="294">
        <v>10.18</v>
      </c>
      <c r="BD2473" s="294"/>
      <c r="BE2473" s="293" t="s">
        <v>4204</v>
      </c>
      <c r="BF2473" s="291"/>
      <c r="BG2473" s="293" t="s">
        <v>315</v>
      </c>
      <c r="BH2473" s="293" t="s">
        <v>179</v>
      </c>
      <c r="BI2473" s="293" t="s">
        <v>316</v>
      </c>
      <c r="BJ2473" s="293" t="s">
        <v>177</v>
      </c>
      <c r="BK2473" s="292" t="s">
        <v>4</v>
      </c>
      <c r="BL2473" s="294">
        <v>46889.93</v>
      </c>
      <c r="BM2473" s="292" t="s">
        <v>894</v>
      </c>
      <c r="BN2473" s="294"/>
      <c r="BO2473" s="297">
        <v>42080</v>
      </c>
      <c r="BP2473" s="297">
        <v>47834</v>
      </c>
      <c r="BQ2473" s="297" t="s">
        <v>1067</v>
      </c>
      <c r="BR2473" s="297" t="s">
        <v>4743</v>
      </c>
      <c r="BS2473" s="297">
        <v>42080</v>
      </c>
      <c r="BT2473" s="297">
        <v>47834</v>
      </c>
      <c r="BU2473" s="294">
        <v>2665</v>
      </c>
      <c r="BV2473" s="294">
        <v>0</v>
      </c>
      <c r="BW2473" s="294">
        <v>0</v>
      </c>
    </row>
    <row r="2474" spans="1:75" s="289" customFormat="1" ht="18.2" customHeight="1" x14ac:dyDescent="0.15">
      <c r="A2474" s="298">
        <v>2472</v>
      </c>
      <c r="B2474" s="299" t="s">
        <v>305</v>
      </c>
      <c r="C2474" s="299" t="s">
        <v>306</v>
      </c>
      <c r="D2474" s="313">
        <v>45172</v>
      </c>
      <c r="E2474" s="300" t="s">
        <v>3495</v>
      </c>
      <c r="F2474" s="309">
        <v>0</v>
      </c>
      <c r="G2474" s="309">
        <v>0</v>
      </c>
      <c r="H2474" s="302">
        <v>168488.55</v>
      </c>
      <c r="I2474" s="302">
        <v>0</v>
      </c>
      <c r="J2474" s="302">
        <v>0</v>
      </c>
      <c r="K2474" s="302">
        <v>168488.55</v>
      </c>
      <c r="L2474" s="302">
        <v>1253.94</v>
      </c>
      <c r="M2474" s="302">
        <v>0</v>
      </c>
      <c r="N2474" s="302">
        <v>0</v>
      </c>
      <c r="O2474" s="302">
        <v>1253.94</v>
      </c>
      <c r="P2474" s="302">
        <v>0</v>
      </c>
      <c r="Q2474" s="302">
        <v>0</v>
      </c>
      <c r="R2474" s="302">
        <v>167234.60999999999</v>
      </c>
      <c r="S2474" s="302">
        <v>0</v>
      </c>
      <c r="T2474" s="302">
        <v>1486.91</v>
      </c>
      <c r="U2474" s="302">
        <v>0</v>
      </c>
      <c r="V2474" s="302">
        <v>0</v>
      </c>
      <c r="W2474" s="302">
        <v>1486.91</v>
      </c>
      <c r="X2474" s="302">
        <v>0</v>
      </c>
      <c r="Y2474" s="302">
        <v>0</v>
      </c>
      <c r="Z2474" s="302">
        <v>0</v>
      </c>
      <c r="AA2474" s="302">
        <v>0</v>
      </c>
      <c r="AB2474" s="302">
        <v>0</v>
      </c>
      <c r="AC2474" s="302">
        <v>0</v>
      </c>
      <c r="AD2474" s="302">
        <v>0</v>
      </c>
      <c r="AE2474" s="302">
        <v>0</v>
      </c>
      <c r="AF2474" s="302">
        <v>0</v>
      </c>
      <c r="AG2474" s="302">
        <v>0</v>
      </c>
      <c r="AH2474" s="302">
        <v>133.09</v>
      </c>
      <c r="AI2474" s="302">
        <v>0</v>
      </c>
      <c r="AJ2474" s="302">
        <v>0</v>
      </c>
      <c r="AK2474" s="302">
        <v>0</v>
      </c>
      <c r="AL2474" s="302">
        <v>0</v>
      </c>
      <c r="AM2474" s="302">
        <v>0</v>
      </c>
      <c r="AN2474" s="302">
        <v>0</v>
      </c>
      <c r="AO2474" s="302">
        <v>0</v>
      </c>
      <c r="AP2474" s="302">
        <v>52.68</v>
      </c>
      <c r="AQ2474" s="302">
        <v>0</v>
      </c>
      <c r="AR2474" s="302">
        <v>52.68</v>
      </c>
      <c r="AS2474" s="302">
        <v>0</v>
      </c>
      <c r="AT2474" s="295">
        <f t="shared" si="38"/>
        <v>2873.94</v>
      </c>
      <c r="AU2474" s="302">
        <v>0</v>
      </c>
      <c r="AV2474" s="302">
        <v>0</v>
      </c>
      <c r="AW2474" s="303">
        <v>88</v>
      </c>
      <c r="AX2474" s="303">
        <v>188</v>
      </c>
      <c r="AY2474" s="302">
        <v>292999.02</v>
      </c>
      <c r="AZ2474" s="302">
        <v>251040.01</v>
      </c>
      <c r="BA2474" s="301">
        <v>46.757834000000003</v>
      </c>
      <c r="BB2474" s="301">
        <v>31.1485333888998</v>
      </c>
      <c r="BC2474" s="301">
        <v>10.59</v>
      </c>
      <c r="BD2474" s="301"/>
      <c r="BE2474" s="300" t="s">
        <v>4204</v>
      </c>
      <c r="BF2474" s="298"/>
      <c r="BG2474" s="300" t="s">
        <v>312</v>
      </c>
      <c r="BH2474" s="300" t="s">
        <v>189</v>
      </c>
      <c r="BI2474" s="300" t="s">
        <v>323</v>
      </c>
      <c r="BJ2474" s="300" t="s">
        <v>103</v>
      </c>
      <c r="BK2474" s="299" t="s">
        <v>4</v>
      </c>
      <c r="BL2474" s="301">
        <v>167234.60999999999</v>
      </c>
      <c r="BM2474" s="299" t="s">
        <v>894</v>
      </c>
      <c r="BN2474" s="301"/>
      <c r="BO2474" s="304">
        <v>42146</v>
      </c>
      <c r="BP2474" s="304">
        <v>47870</v>
      </c>
      <c r="BQ2474" s="297" t="s">
        <v>1065</v>
      </c>
      <c r="BR2474" s="297" t="s">
        <v>4741</v>
      </c>
      <c r="BS2474" s="297">
        <v>42146</v>
      </c>
      <c r="BT2474" s="297">
        <v>47870</v>
      </c>
      <c r="BU2474" s="301">
        <v>0</v>
      </c>
      <c r="BV2474" s="301">
        <v>0</v>
      </c>
      <c r="BW2474" s="301">
        <v>0</v>
      </c>
    </row>
    <row r="2475" spans="1:75" s="289" customFormat="1" ht="18.2" customHeight="1" x14ac:dyDescent="0.15">
      <c r="A2475" s="291">
        <v>2473</v>
      </c>
      <c r="B2475" s="292" t="s">
        <v>305</v>
      </c>
      <c r="C2475" s="292" t="s">
        <v>306</v>
      </c>
      <c r="D2475" s="312">
        <v>45172</v>
      </c>
      <c r="E2475" s="293" t="s">
        <v>3496</v>
      </c>
      <c r="F2475" s="308">
        <v>1</v>
      </c>
      <c r="G2475" s="308">
        <v>0</v>
      </c>
      <c r="H2475" s="295">
        <v>98985.22</v>
      </c>
      <c r="I2475" s="295">
        <v>0</v>
      </c>
      <c r="J2475" s="295">
        <v>0</v>
      </c>
      <c r="K2475" s="295">
        <v>98985.22</v>
      </c>
      <c r="L2475" s="295">
        <v>2790.18</v>
      </c>
      <c r="M2475" s="295">
        <v>0</v>
      </c>
      <c r="N2475" s="295">
        <v>0</v>
      </c>
      <c r="O2475" s="295">
        <v>0</v>
      </c>
      <c r="P2475" s="295">
        <v>0</v>
      </c>
      <c r="Q2475" s="295">
        <v>0</v>
      </c>
      <c r="R2475" s="295">
        <v>98985.22</v>
      </c>
      <c r="S2475" s="295">
        <v>0</v>
      </c>
      <c r="T2475" s="295">
        <v>873.54</v>
      </c>
      <c r="U2475" s="295">
        <v>0</v>
      </c>
      <c r="V2475" s="295">
        <v>0</v>
      </c>
      <c r="W2475" s="295">
        <v>0</v>
      </c>
      <c r="X2475" s="295">
        <v>0</v>
      </c>
      <c r="Y2475" s="295">
        <v>0</v>
      </c>
      <c r="Z2475" s="295">
        <v>873.54</v>
      </c>
      <c r="AA2475" s="295">
        <v>0</v>
      </c>
      <c r="AB2475" s="295">
        <v>0</v>
      </c>
      <c r="AC2475" s="295">
        <v>0</v>
      </c>
      <c r="AD2475" s="295">
        <v>0</v>
      </c>
      <c r="AE2475" s="295">
        <v>0</v>
      </c>
      <c r="AF2475" s="295">
        <v>0</v>
      </c>
      <c r="AG2475" s="295">
        <v>0</v>
      </c>
      <c r="AH2475" s="295">
        <v>1.24</v>
      </c>
      <c r="AI2475" s="295">
        <v>0</v>
      </c>
      <c r="AJ2475" s="295">
        <v>0</v>
      </c>
      <c r="AK2475" s="295">
        <v>0</v>
      </c>
      <c r="AL2475" s="295">
        <v>0</v>
      </c>
      <c r="AM2475" s="295">
        <v>0</v>
      </c>
      <c r="AN2475" s="295">
        <v>0</v>
      </c>
      <c r="AO2475" s="295">
        <v>0</v>
      </c>
      <c r="AP2475" s="295">
        <v>0</v>
      </c>
      <c r="AQ2475" s="295">
        <v>0</v>
      </c>
      <c r="AR2475" s="295">
        <v>1.24</v>
      </c>
      <c r="AS2475" s="295">
        <v>0</v>
      </c>
      <c r="AT2475" s="295">
        <f t="shared" si="38"/>
        <v>0</v>
      </c>
      <c r="AU2475" s="295">
        <v>2790.18</v>
      </c>
      <c r="AV2475" s="295">
        <v>873.54</v>
      </c>
      <c r="AW2475" s="296">
        <v>30</v>
      </c>
      <c r="AX2475" s="296">
        <v>132</v>
      </c>
      <c r="AY2475" s="295">
        <v>339000.08</v>
      </c>
      <c r="AZ2475" s="295">
        <v>284980.5</v>
      </c>
      <c r="BA2475" s="294">
        <v>65.619924999999995</v>
      </c>
      <c r="BB2475" s="294">
        <v>22.792446193716799</v>
      </c>
      <c r="BC2475" s="294">
        <v>10.59</v>
      </c>
      <c r="BD2475" s="294"/>
      <c r="BE2475" s="293" t="s">
        <v>4204</v>
      </c>
      <c r="BF2475" s="291"/>
      <c r="BG2475" s="293" t="s">
        <v>312</v>
      </c>
      <c r="BH2475" s="293" t="s">
        <v>189</v>
      </c>
      <c r="BI2475" s="293" t="s">
        <v>323</v>
      </c>
      <c r="BJ2475" s="293" t="s">
        <v>177</v>
      </c>
      <c r="BK2475" s="292" t="s">
        <v>4</v>
      </c>
      <c r="BL2475" s="294">
        <v>98985.22</v>
      </c>
      <c r="BM2475" s="292" t="s">
        <v>894</v>
      </c>
      <c r="BN2475" s="294"/>
      <c r="BO2475" s="297">
        <v>42083</v>
      </c>
      <c r="BP2475" s="297">
        <v>46101</v>
      </c>
      <c r="BQ2475" s="297" t="s">
        <v>1067</v>
      </c>
      <c r="BR2475" s="297" t="s">
        <v>4743</v>
      </c>
      <c r="BS2475" s="297">
        <v>42083</v>
      </c>
      <c r="BT2475" s="297">
        <v>46101</v>
      </c>
      <c r="BU2475" s="294">
        <v>151.1</v>
      </c>
      <c r="BV2475" s="294">
        <v>0</v>
      </c>
      <c r="BW2475" s="294">
        <v>0</v>
      </c>
    </row>
    <row r="2476" spans="1:75" s="289" customFormat="1" ht="18.2" customHeight="1" x14ac:dyDescent="0.15">
      <c r="A2476" s="298">
        <v>2474</v>
      </c>
      <c r="B2476" s="299" t="s">
        <v>305</v>
      </c>
      <c r="C2476" s="299" t="s">
        <v>306</v>
      </c>
      <c r="D2476" s="313">
        <v>45172</v>
      </c>
      <c r="E2476" s="300" t="s">
        <v>3497</v>
      </c>
      <c r="F2476" s="309">
        <v>0</v>
      </c>
      <c r="G2476" s="309">
        <v>0</v>
      </c>
      <c r="H2476" s="302">
        <v>168197.35</v>
      </c>
      <c r="I2476" s="302">
        <v>0</v>
      </c>
      <c r="J2476" s="302">
        <v>0</v>
      </c>
      <c r="K2476" s="302">
        <v>168197.35</v>
      </c>
      <c r="L2476" s="302">
        <v>1206.92</v>
      </c>
      <c r="M2476" s="302">
        <v>0</v>
      </c>
      <c r="N2476" s="302">
        <v>0</v>
      </c>
      <c r="O2476" s="302">
        <v>1206.92</v>
      </c>
      <c r="P2476" s="302">
        <v>0</v>
      </c>
      <c r="Q2476" s="302">
        <v>0</v>
      </c>
      <c r="R2476" s="302">
        <v>166990.43</v>
      </c>
      <c r="S2476" s="302">
        <v>0</v>
      </c>
      <c r="T2476" s="302">
        <v>1345.58</v>
      </c>
      <c r="U2476" s="302">
        <v>0</v>
      </c>
      <c r="V2476" s="302">
        <v>0</v>
      </c>
      <c r="W2476" s="302">
        <v>1345.58</v>
      </c>
      <c r="X2476" s="302">
        <v>0</v>
      </c>
      <c r="Y2476" s="302">
        <v>0</v>
      </c>
      <c r="Z2476" s="302">
        <v>0</v>
      </c>
      <c r="AA2476" s="302">
        <v>0</v>
      </c>
      <c r="AB2476" s="302">
        <v>0</v>
      </c>
      <c r="AC2476" s="302">
        <v>0</v>
      </c>
      <c r="AD2476" s="302">
        <v>0</v>
      </c>
      <c r="AE2476" s="302">
        <v>0</v>
      </c>
      <c r="AF2476" s="302">
        <v>0</v>
      </c>
      <c r="AG2476" s="302">
        <v>0</v>
      </c>
      <c r="AH2476" s="302">
        <v>125.09</v>
      </c>
      <c r="AI2476" s="302">
        <v>0</v>
      </c>
      <c r="AJ2476" s="302">
        <v>0</v>
      </c>
      <c r="AK2476" s="302">
        <v>0</v>
      </c>
      <c r="AL2476" s="302">
        <v>0</v>
      </c>
      <c r="AM2476" s="302">
        <v>0</v>
      </c>
      <c r="AN2476" s="302">
        <v>0</v>
      </c>
      <c r="AO2476" s="302">
        <v>0</v>
      </c>
      <c r="AP2476" s="302">
        <v>67.23</v>
      </c>
      <c r="AQ2476" s="302">
        <v>0</v>
      </c>
      <c r="AR2476" s="302">
        <v>44.82</v>
      </c>
      <c r="AS2476" s="302">
        <v>0</v>
      </c>
      <c r="AT2476" s="295">
        <f t="shared" si="38"/>
        <v>2700</v>
      </c>
      <c r="AU2476" s="302">
        <v>0</v>
      </c>
      <c r="AV2476" s="302">
        <v>0</v>
      </c>
      <c r="AW2476" s="303">
        <v>93</v>
      </c>
      <c r="AX2476" s="303">
        <v>195</v>
      </c>
      <c r="AY2476" s="302">
        <v>251598.03</v>
      </c>
      <c r="AZ2476" s="302">
        <v>251598.03</v>
      </c>
      <c r="BA2476" s="301">
        <v>86.101624000000001</v>
      </c>
      <c r="BB2476" s="301">
        <v>57.1472964850254</v>
      </c>
      <c r="BC2476" s="301">
        <v>9.6</v>
      </c>
      <c r="BD2476" s="301"/>
      <c r="BE2476" s="300" t="s">
        <v>4204</v>
      </c>
      <c r="BF2476" s="298"/>
      <c r="BG2476" s="300" t="s">
        <v>312</v>
      </c>
      <c r="BH2476" s="300" t="s">
        <v>188</v>
      </c>
      <c r="BI2476" s="300" t="s">
        <v>313</v>
      </c>
      <c r="BJ2476" s="300" t="s">
        <v>103</v>
      </c>
      <c r="BK2476" s="299" t="s">
        <v>4</v>
      </c>
      <c r="BL2476" s="301">
        <v>166990.43</v>
      </c>
      <c r="BM2476" s="299" t="s">
        <v>894</v>
      </c>
      <c r="BN2476" s="301"/>
      <c r="BO2476" s="304">
        <v>42083</v>
      </c>
      <c r="BP2476" s="304">
        <v>48019</v>
      </c>
      <c r="BQ2476" s="297" t="s">
        <v>1065</v>
      </c>
      <c r="BR2476" s="297" t="s">
        <v>4741</v>
      </c>
      <c r="BS2476" s="297">
        <v>42083</v>
      </c>
      <c r="BT2476" s="297">
        <v>48019</v>
      </c>
      <c r="BU2476" s="301">
        <v>0</v>
      </c>
      <c r="BV2476" s="301">
        <v>0</v>
      </c>
      <c r="BW2476" s="301">
        <v>0</v>
      </c>
    </row>
    <row r="2477" spans="1:75" s="289" customFormat="1" ht="18.2" customHeight="1" x14ac:dyDescent="0.15">
      <c r="A2477" s="291">
        <v>2475</v>
      </c>
      <c r="B2477" s="292" t="s">
        <v>305</v>
      </c>
      <c r="C2477" s="292" t="s">
        <v>306</v>
      </c>
      <c r="D2477" s="312">
        <v>45172</v>
      </c>
      <c r="E2477" s="293" t="s">
        <v>3498</v>
      </c>
      <c r="F2477" s="308">
        <v>0</v>
      </c>
      <c r="G2477" s="308">
        <v>0</v>
      </c>
      <c r="H2477" s="295">
        <v>352584.54</v>
      </c>
      <c r="I2477" s="295">
        <v>0</v>
      </c>
      <c r="J2477" s="295">
        <v>0</v>
      </c>
      <c r="K2477" s="295">
        <v>352584.54</v>
      </c>
      <c r="L2477" s="295">
        <v>2429.83</v>
      </c>
      <c r="M2477" s="295">
        <v>0</v>
      </c>
      <c r="N2477" s="295">
        <v>0</v>
      </c>
      <c r="O2477" s="295">
        <v>2429.83</v>
      </c>
      <c r="P2477" s="295">
        <v>0</v>
      </c>
      <c r="Q2477" s="295">
        <v>0</v>
      </c>
      <c r="R2477" s="295">
        <v>350154.71</v>
      </c>
      <c r="S2477" s="295">
        <v>0</v>
      </c>
      <c r="T2477" s="295">
        <v>2791.29</v>
      </c>
      <c r="U2477" s="295">
        <v>0</v>
      </c>
      <c r="V2477" s="295">
        <v>0</v>
      </c>
      <c r="W2477" s="295">
        <v>2791.29</v>
      </c>
      <c r="X2477" s="295">
        <v>0</v>
      </c>
      <c r="Y2477" s="295">
        <v>0</v>
      </c>
      <c r="Z2477" s="295">
        <v>0</v>
      </c>
      <c r="AA2477" s="295">
        <v>0</v>
      </c>
      <c r="AB2477" s="295">
        <v>0</v>
      </c>
      <c r="AC2477" s="295">
        <v>0</v>
      </c>
      <c r="AD2477" s="295">
        <v>0</v>
      </c>
      <c r="AE2477" s="295">
        <v>0</v>
      </c>
      <c r="AF2477" s="295">
        <v>0</v>
      </c>
      <c r="AG2477" s="295">
        <v>0</v>
      </c>
      <c r="AH2477" s="295">
        <v>266</v>
      </c>
      <c r="AI2477" s="295">
        <v>0</v>
      </c>
      <c r="AJ2477" s="295">
        <v>0</v>
      </c>
      <c r="AK2477" s="295">
        <v>0</v>
      </c>
      <c r="AL2477" s="295">
        <v>0</v>
      </c>
      <c r="AM2477" s="295">
        <v>0</v>
      </c>
      <c r="AN2477" s="295">
        <v>0</v>
      </c>
      <c r="AO2477" s="295">
        <v>0</v>
      </c>
      <c r="AP2477" s="295">
        <v>180.32</v>
      </c>
      <c r="AQ2477" s="295">
        <v>0</v>
      </c>
      <c r="AR2477" s="295">
        <v>167.44</v>
      </c>
      <c r="AS2477" s="295">
        <v>0</v>
      </c>
      <c r="AT2477" s="295">
        <f t="shared" si="38"/>
        <v>5500</v>
      </c>
      <c r="AU2477" s="295">
        <v>0</v>
      </c>
      <c r="AV2477" s="295">
        <v>0</v>
      </c>
      <c r="AW2477" s="296">
        <v>96</v>
      </c>
      <c r="AX2477" s="296">
        <v>192</v>
      </c>
      <c r="AY2477" s="295">
        <v>499999.63</v>
      </c>
      <c r="AZ2477" s="295">
        <v>499999.63</v>
      </c>
      <c r="BA2477" s="294">
        <v>81.072062000000003</v>
      </c>
      <c r="BB2477" s="294">
        <v>56.775570731346399</v>
      </c>
      <c r="BC2477" s="294">
        <v>9.5</v>
      </c>
      <c r="BD2477" s="294"/>
      <c r="BE2477" s="293" t="s">
        <v>4204</v>
      </c>
      <c r="BF2477" s="291"/>
      <c r="BG2477" s="293" t="s">
        <v>360</v>
      </c>
      <c r="BH2477" s="293" t="s">
        <v>232</v>
      </c>
      <c r="BI2477" s="293" t="s">
        <v>369</v>
      </c>
      <c r="BJ2477" s="293" t="s">
        <v>103</v>
      </c>
      <c r="BK2477" s="292" t="s">
        <v>4</v>
      </c>
      <c r="BL2477" s="294">
        <v>350154.71</v>
      </c>
      <c r="BM2477" s="292" t="s">
        <v>894</v>
      </c>
      <c r="BN2477" s="294"/>
      <c r="BO2477" s="297">
        <v>42256</v>
      </c>
      <c r="BP2477" s="297">
        <v>48100</v>
      </c>
      <c r="BQ2477" s="297" t="s">
        <v>1067</v>
      </c>
      <c r="BR2477" s="297" t="s">
        <v>4743</v>
      </c>
      <c r="BS2477" s="297">
        <v>42256</v>
      </c>
      <c r="BT2477" s="297">
        <v>48100</v>
      </c>
      <c r="BU2477" s="294">
        <v>0</v>
      </c>
      <c r="BV2477" s="294">
        <v>0</v>
      </c>
      <c r="BW2477" s="294">
        <v>0</v>
      </c>
    </row>
    <row r="2478" spans="1:75" s="289" customFormat="1" ht="18.2" customHeight="1" x14ac:dyDescent="0.15">
      <c r="A2478" s="298">
        <v>2476</v>
      </c>
      <c r="B2478" s="299" t="s">
        <v>305</v>
      </c>
      <c r="C2478" s="299" t="s">
        <v>306</v>
      </c>
      <c r="D2478" s="313">
        <v>45172</v>
      </c>
      <c r="E2478" s="300" t="s">
        <v>3499</v>
      </c>
      <c r="F2478" s="309">
        <v>0</v>
      </c>
      <c r="G2478" s="309">
        <v>0</v>
      </c>
      <c r="H2478" s="302">
        <v>288911.07</v>
      </c>
      <c r="I2478" s="302">
        <v>0</v>
      </c>
      <c r="J2478" s="302">
        <v>0</v>
      </c>
      <c r="K2478" s="302">
        <v>288911.07</v>
      </c>
      <c r="L2478" s="302">
        <v>1991.02</v>
      </c>
      <c r="M2478" s="302">
        <v>0</v>
      </c>
      <c r="N2478" s="302">
        <v>0</v>
      </c>
      <c r="O2478" s="302">
        <v>1991.02</v>
      </c>
      <c r="P2478" s="302">
        <v>0</v>
      </c>
      <c r="Q2478" s="302">
        <v>0</v>
      </c>
      <c r="R2478" s="302">
        <v>286920.05</v>
      </c>
      <c r="S2478" s="302">
        <v>0</v>
      </c>
      <c r="T2478" s="302">
        <v>2287.21</v>
      </c>
      <c r="U2478" s="302">
        <v>0</v>
      </c>
      <c r="V2478" s="302">
        <v>0</v>
      </c>
      <c r="W2478" s="302">
        <v>2287.21</v>
      </c>
      <c r="X2478" s="302">
        <v>0</v>
      </c>
      <c r="Y2478" s="302">
        <v>0</v>
      </c>
      <c r="Z2478" s="302">
        <v>0</v>
      </c>
      <c r="AA2478" s="302">
        <v>0</v>
      </c>
      <c r="AB2478" s="302">
        <v>0</v>
      </c>
      <c r="AC2478" s="302">
        <v>0</v>
      </c>
      <c r="AD2478" s="302">
        <v>0</v>
      </c>
      <c r="AE2478" s="302">
        <v>0</v>
      </c>
      <c r="AF2478" s="302">
        <v>0</v>
      </c>
      <c r="AG2478" s="302">
        <v>0</v>
      </c>
      <c r="AH2478" s="302">
        <v>212.3</v>
      </c>
      <c r="AI2478" s="302">
        <v>0</v>
      </c>
      <c r="AJ2478" s="302">
        <v>0</v>
      </c>
      <c r="AK2478" s="302">
        <v>0</v>
      </c>
      <c r="AL2478" s="302">
        <v>0</v>
      </c>
      <c r="AM2478" s="302">
        <v>0</v>
      </c>
      <c r="AN2478" s="302">
        <v>0</v>
      </c>
      <c r="AO2478" s="302">
        <v>0</v>
      </c>
      <c r="AP2478" s="302">
        <v>337.53</v>
      </c>
      <c r="AQ2478" s="302">
        <v>0</v>
      </c>
      <c r="AR2478" s="302">
        <v>328.06</v>
      </c>
      <c r="AS2478" s="302">
        <v>0</v>
      </c>
      <c r="AT2478" s="295">
        <f t="shared" si="38"/>
        <v>4500</v>
      </c>
      <c r="AU2478" s="302">
        <v>0</v>
      </c>
      <c r="AV2478" s="302">
        <v>0</v>
      </c>
      <c r="AW2478" s="303">
        <v>96</v>
      </c>
      <c r="AX2478" s="303">
        <v>198</v>
      </c>
      <c r="AY2478" s="302">
        <v>426999.53</v>
      </c>
      <c r="AZ2478" s="302">
        <v>426999.53</v>
      </c>
      <c r="BA2478" s="301">
        <v>85.314612999999994</v>
      </c>
      <c r="BB2478" s="301">
        <v>57.326697824914802</v>
      </c>
      <c r="BC2478" s="301">
        <v>9.5</v>
      </c>
      <c r="BD2478" s="301"/>
      <c r="BE2478" s="300" t="s">
        <v>4204</v>
      </c>
      <c r="BF2478" s="298"/>
      <c r="BG2478" s="300" t="s">
        <v>312</v>
      </c>
      <c r="BH2478" s="300" t="s">
        <v>199</v>
      </c>
      <c r="BI2478" s="300" t="s">
        <v>357</v>
      </c>
      <c r="BJ2478" s="300" t="s">
        <v>103</v>
      </c>
      <c r="BK2478" s="299" t="s">
        <v>4</v>
      </c>
      <c r="BL2478" s="301">
        <v>286920.05</v>
      </c>
      <c r="BM2478" s="299" t="s">
        <v>894</v>
      </c>
      <c r="BN2478" s="301"/>
      <c r="BO2478" s="304">
        <v>42083</v>
      </c>
      <c r="BP2478" s="304">
        <v>48111</v>
      </c>
      <c r="BQ2478" s="297" t="s">
        <v>1065</v>
      </c>
      <c r="BR2478" s="297" t="s">
        <v>4741</v>
      </c>
      <c r="BS2478" s="297">
        <v>42083</v>
      </c>
      <c r="BT2478" s="297">
        <v>48111</v>
      </c>
      <c r="BU2478" s="301">
        <v>0</v>
      </c>
      <c r="BV2478" s="301">
        <v>0</v>
      </c>
      <c r="BW2478" s="301">
        <v>0</v>
      </c>
    </row>
    <row r="2479" spans="1:75" s="289" customFormat="1" ht="18.2" customHeight="1" x14ac:dyDescent="0.15">
      <c r="A2479" s="291">
        <v>2477</v>
      </c>
      <c r="B2479" s="292" t="s">
        <v>305</v>
      </c>
      <c r="C2479" s="292" t="s">
        <v>306</v>
      </c>
      <c r="D2479" s="312">
        <v>45172</v>
      </c>
      <c r="E2479" s="293" t="s">
        <v>3500</v>
      </c>
      <c r="F2479" s="308">
        <v>0</v>
      </c>
      <c r="G2479" s="308">
        <v>0</v>
      </c>
      <c r="H2479" s="295">
        <v>169898.54</v>
      </c>
      <c r="I2479" s="295">
        <v>0</v>
      </c>
      <c r="J2479" s="295">
        <v>0</v>
      </c>
      <c r="K2479" s="295">
        <v>169898.54</v>
      </c>
      <c r="L2479" s="295">
        <v>3245.15</v>
      </c>
      <c r="M2479" s="295">
        <v>0</v>
      </c>
      <c r="N2479" s="295">
        <v>0</v>
      </c>
      <c r="O2479" s="295">
        <v>3245.15</v>
      </c>
      <c r="P2479" s="295">
        <v>0</v>
      </c>
      <c r="Q2479" s="295">
        <v>0</v>
      </c>
      <c r="R2479" s="295">
        <v>166653.39000000001</v>
      </c>
      <c r="S2479" s="295">
        <v>0</v>
      </c>
      <c r="T2479" s="295">
        <v>1345.03</v>
      </c>
      <c r="U2479" s="295">
        <v>0</v>
      </c>
      <c r="V2479" s="295">
        <v>0</v>
      </c>
      <c r="W2479" s="295">
        <v>1345.03</v>
      </c>
      <c r="X2479" s="295">
        <v>0</v>
      </c>
      <c r="Y2479" s="295">
        <v>0</v>
      </c>
      <c r="Z2479" s="295">
        <v>0</v>
      </c>
      <c r="AA2479" s="295">
        <v>0</v>
      </c>
      <c r="AB2479" s="295">
        <v>0</v>
      </c>
      <c r="AC2479" s="295">
        <v>0</v>
      </c>
      <c r="AD2479" s="295">
        <v>0</v>
      </c>
      <c r="AE2479" s="295">
        <v>0</v>
      </c>
      <c r="AF2479" s="295">
        <v>0</v>
      </c>
      <c r="AG2479" s="295">
        <v>0</v>
      </c>
      <c r="AH2479" s="295">
        <v>226.83</v>
      </c>
      <c r="AI2479" s="295">
        <v>0</v>
      </c>
      <c r="AJ2479" s="295">
        <v>0</v>
      </c>
      <c r="AK2479" s="295">
        <v>0</v>
      </c>
      <c r="AL2479" s="295">
        <v>0</v>
      </c>
      <c r="AM2479" s="295">
        <v>0</v>
      </c>
      <c r="AN2479" s="295">
        <v>0</v>
      </c>
      <c r="AO2479" s="295">
        <v>0</v>
      </c>
      <c r="AP2479" s="295">
        <v>182.99</v>
      </c>
      <c r="AQ2479" s="295">
        <v>0</v>
      </c>
      <c r="AR2479" s="295">
        <v>0</v>
      </c>
      <c r="AS2479" s="295">
        <v>0</v>
      </c>
      <c r="AT2479" s="295">
        <f t="shared" si="38"/>
        <v>5000</v>
      </c>
      <c r="AU2479" s="295">
        <v>0</v>
      </c>
      <c r="AV2479" s="295">
        <v>0</v>
      </c>
      <c r="AW2479" s="296">
        <v>94</v>
      </c>
      <c r="AX2479" s="296">
        <v>196</v>
      </c>
      <c r="AY2479" s="295">
        <v>456199.82</v>
      </c>
      <c r="AZ2479" s="295">
        <v>456199.82</v>
      </c>
      <c r="BA2479" s="294">
        <v>75.281576000000001</v>
      </c>
      <c r="BB2479" s="294">
        <v>27.500953080039899</v>
      </c>
      <c r="BC2479" s="294">
        <v>9.5</v>
      </c>
      <c r="BD2479" s="294"/>
      <c r="BE2479" s="293" t="s">
        <v>4204</v>
      </c>
      <c r="BF2479" s="291"/>
      <c r="BG2479" s="293" t="s">
        <v>326</v>
      </c>
      <c r="BH2479" s="293" t="s">
        <v>216</v>
      </c>
      <c r="BI2479" s="293" t="s">
        <v>430</v>
      </c>
      <c r="BJ2479" s="293" t="s">
        <v>103</v>
      </c>
      <c r="BK2479" s="292" t="s">
        <v>4</v>
      </c>
      <c r="BL2479" s="294">
        <v>166653.39000000001</v>
      </c>
      <c r="BM2479" s="292" t="s">
        <v>894</v>
      </c>
      <c r="BN2479" s="294"/>
      <c r="BO2479" s="297">
        <v>42081</v>
      </c>
      <c r="BP2479" s="297">
        <v>48047</v>
      </c>
      <c r="BQ2479" s="297" t="s">
        <v>1067</v>
      </c>
      <c r="BR2479" s="297" t="s">
        <v>4743</v>
      </c>
      <c r="BS2479" s="297">
        <v>42081</v>
      </c>
      <c r="BT2479" s="297">
        <v>48047</v>
      </c>
      <c r="BU2479" s="294">
        <v>0</v>
      </c>
      <c r="BV2479" s="294">
        <v>0</v>
      </c>
      <c r="BW2479" s="294">
        <v>0</v>
      </c>
    </row>
    <row r="2480" spans="1:75" s="289" customFormat="1" ht="18.2" customHeight="1" x14ac:dyDescent="0.15">
      <c r="A2480" s="298">
        <v>2478</v>
      </c>
      <c r="B2480" s="299" t="s">
        <v>305</v>
      </c>
      <c r="C2480" s="299" t="s">
        <v>306</v>
      </c>
      <c r="D2480" s="313">
        <v>45172</v>
      </c>
      <c r="E2480" s="300" t="s">
        <v>4185</v>
      </c>
      <c r="F2480" s="309">
        <v>2</v>
      </c>
      <c r="G2480" s="309">
        <v>1</v>
      </c>
      <c r="H2480" s="302">
        <v>123341.24</v>
      </c>
      <c r="I2480" s="302">
        <v>343.18</v>
      </c>
      <c r="J2480" s="302">
        <v>0</v>
      </c>
      <c r="K2480" s="302">
        <v>123684.42</v>
      </c>
      <c r="L2480" s="302">
        <v>834.89</v>
      </c>
      <c r="M2480" s="302">
        <v>0</v>
      </c>
      <c r="N2480" s="302">
        <v>0</v>
      </c>
      <c r="O2480" s="302">
        <v>0</v>
      </c>
      <c r="P2480" s="302">
        <v>0</v>
      </c>
      <c r="Q2480" s="302">
        <v>0</v>
      </c>
      <c r="R2480" s="302">
        <v>123684.42</v>
      </c>
      <c r="S2480" s="302">
        <v>0</v>
      </c>
      <c r="T2480" s="302">
        <v>1017.57</v>
      </c>
      <c r="U2480" s="302">
        <v>0</v>
      </c>
      <c r="V2480" s="302">
        <v>0</v>
      </c>
      <c r="W2480" s="302">
        <v>0</v>
      </c>
      <c r="X2480" s="302">
        <v>0</v>
      </c>
      <c r="Y2480" s="302">
        <v>0</v>
      </c>
      <c r="Z2480" s="302">
        <v>1017.57</v>
      </c>
      <c r="AA2480" s="302">
        <v>0</v>
      </c>
      <c r="AB2480" s="302">
        <v>0</v>
      </c>
      <c r="AC2480" s="302">
        <v>0</v>
      </c>
      <c r="AD2480" s="302">
        <v>0</v>
      </c>
      <c r="AE2480" s="302">
        <v>0</v>
      </c>
      <c r="AF2480" s="302">
        <v>0</v>
      </c>
      <c r="AG2480" s="302">
        <v>0</v>
      </c>
      <c r="AH2480" s="302">
        <v>0</v>
      </c>
      <c r="AI2480" s="302">
        <v>0</v>
      </c>
      <c r="AJ2480" s="302">
        <v>0</v>
      </c>
      <c r="AK2480" s="302">
        <v>0</v>
      </c>
      <c r="AL2480" s="302">
        <v>0</v>
      </c>
      <c r="AM2480" s="302">
        <v>0</v>
      </c>
      <c r="AN2480" s="302">
        <v>0</v>
      </c>
      <c r="AO2480" s="302">
        <v>0</v>
      </c>
      <c r="AP2480" s="302">
        <v>0</v>
      </c>
      <c r="AQ2480" s="302">
        <v>0</v>
      </c>
      <c r="AR2480" s="302">
        <v>0</v>
      </c>
      <c r="AS2480" s="302">
        <v>0</v>
      </c>
      <c r="AT2480" s="295">
        <f t="shared" si="38"/>
        <v>0</v>
      </c>
      <c r="AU2480" s="302">
        <v>1178.07</v>
      </c>
      <c r="AV2480" s="302">
        <v>1017.57</v>
      </c>
      <c r="AW2480" s="303">
        <v>96</v>
      </c>
      <c r="AX2480" s="303">
        <v>151</v>
      </c>
      <c r="AY2480" s="302">
        <v>272828.40000000002</v>
      </c>
      <c r="AZ2480" s="302">
        <v>152874.81</v>
      </c>
      <c r="BA2480" s="301">
        <v>37.956575999999998</v>
      </c>
      <c r="BB2480" s="301">
        <v>30.7090297462736</v>
      </c>
      <c r="BC2480" s="301">
        <v>9.9</v>
      </c>
      <c r="BD2480" s="301"/>
      <c r="BE2480" s="300" t="s">
        <v>4204</v>
      </c>
      <c r="BF2480" s="298"/>
      <c r="BG2480" s="300" t="s">
        <v>320</v>
      </c>
      <c r="BH2480" s="300" t="s">
        <v>197</v>
      </c>
      <c r="BI2480" s="300" t="s">
        <v>373</v>
      </c>
      <c r="BJ2480" s="300" t="s">
        <v>177</v>
      </c>
      <c r="BK2480" s="299" t="s">
        <v>4</v>
      </c>
      <c r="BL2480" s="301">
        <v>123684.42</v>
      </c>
      <c r="BM2480" s="299" t="s">
        <v>894</v>
      </c>
      <c r="BN2480" s="301"/>
      <c r="BO2480" s="304">
        <v>43523</v>
      </c>
      <c r="BP2480" s="304">
        <v>48118</v>
      </c>
      <c r="BQ2480" s="297" t="s">
        <v>1067</v>
      </c>
      <c r="BR2480" s="297" t="s">
        <v>4743</v>
      </c>
      <c r="BS2480" s="297" t="s">
        <v>4742</v>
      </c>
      <c r="BT2480" s="297" t="s">
        <v>4742</v>
      </c>
      <c r="BU2480" s="301">
        <v>104.56</v>
      </c>
      <c r="BV2480" s="301">
        <v>0</v>
      </c>
      <c r="BW2480" s="301">
        <v>0</v>
      </c>
    </row>
    <row r="2481" spans="1:75" s="289" customFormat="1" ht="18.2" customHeight="1" x14ac:dyDescent="0.15">
      <c r="A2481" s="291">
        <v>2479</v>
      </c>
      <c r="B2481" s="292" t="s">
        <v>305</v>
      </c>
      <c r="C2481" s="292" t="s">
        <v>306</v>
      </c>
      <c r="D2481" s="312">
        <v>45172</v>
      </c>
      <c r="E2481" s="293" t="s">
        <v>3501</v>
      </c>
      <c r="F2481" s="308">
        <v>2</v>
      </c>
      <c r="G2481" s="308">
        <v>4</v>
      </c>
      <c r="H2481" s="295">
        <v>156974.91</v>
      </c>
      <c r="I2481" s="295">
        <v>4484.32</v>
      </c>
      <c r="J2481" s="295">
        <v>0</v>
      </c>
      <c r="K2481" s="295">
        <v>161459.23000000001</v>
      </c>
      <c r="L2481" s="295">
        <v>1143.5899999999999</v>
      </c>
      <c r="M2481" s="295">
        <v>0</v>
      </c>
      <c r="N2481" s="295">
        <v>3349.81</v>
      </c>
      <c r="O2481" s="295">
        <v>0</v>
      </c>
      <c r="P2481" s="295">
        <v>0</v>
      </c>
      <c r="Q2481" s="295">
        <v>0</v>
      </c>
      <c r="R2481" s="295">
        <v>158109.42000000001</v>
      </c>
      <c r="S2481" s="295">
        <v>4447.32</v>
      </c>
      <c r="T2481" s="295">
        <v>1255.8</v>
      </c>
      <c r="U2481" s="295">
        <v>0</v>
      </c>
      <c r="V2481" s="295">
        <v>3248.17</v>
      </c>
      <c r="W2481" s="295">
        <v>0</v>
      </c>
      <c r="X2481" s="295">
        <v>0</v>
      </c>
      <c r="Y2481" s="295">
        <v>0</v>
      </c>
      <c r="Z2481" s="295">
        <v>2454.9499999999998</v>
      </c>
      <c r="AA2481" s="295">
        <v>0</v>
      </c>
      <c r="AB2481" s="295">
        <v>0</v>
      </c>
      <c r="AC2481" s="295">
        <v>0</v>
      </c>
      <c r="AD2481" s="295">
        <v>0</v>
      </c>
      <c r="AE2481" s="295">
        <v>0</v>
      </c>
      <c r="AF2481" s="295">
        <v>0</v>
      </c>
      <c r="AG2481" s="295">
        <v>0</v>
      </c>
      <c r="AH2481" s="295">
        <v>0</v>
      </c>
      <c r="AI2481" s="295">
        <v>0</v>
      </c>
      <c r="AJ2481" s="295">
        <v>0</v>
      </c>
      <c r="AK2481" s="295">
        <v>0</v>
      </c>
      <c r="AL2481" s="295">
        <v>1050</v>
      </c>
      <c r="AM2481" s="295">
        <v>0</v>
      </c>
      <c r="AN2481" s="295">
        <v>0</v>
      </c>
      <c r="AO2481" s="295">
        <v>352.02</v>
      </c>
      <c r="AP2481" s="295">
        <v>0</v>
      </c>
      <c r="AQ2481" s="295">
        <v>0</v>
      </c>
      <c r="AR2481" s="295">
        <v>0</v>
      </c>
      <c r="AS2481" s="295">
        <v>0</v>
      </c>
      <c r="AT2481" s="295">
        <f t="shared" si="38"/>
        <v>8000</v>
      </c>
      <c r="AU2481" s="295">
        <v>2278.1</v>
      </c>
      <c r="AV2481" s="295">
        <v>2454.9499999999998</v>
      </c>
      <c r="AW2481" s="296">
        <v>92</v>
      </c>
      <c r="AX2481" s="296">
        <v>194</v>
      </c>
      <c r="AY2481" s="295">
        <v>235999.34</v>
      </c>
      <c r="AZ2481" s="295">
        <v>235999.34</v>
      </c>
      <c r="BA2481" s="294">
        <v>74.024024999999995</v>
      </c>
      <c r="BB2481" s="294">
        <v>49.592916907375702</v>
      </c>
      <c r="BC2481" s="294">
        <v>9.6</v>
      </c>
      <c r="BD2481" s="294"/>
      <c r="BE2481" s="293" t="s">
        <v>4204</v>
      </c>
      <c r="BF2481" s="291"/>
      <c r="BG2481" s="293" t="s">
        <v>320</v>
      </c>
      <c r="BH2481" s="293" t="s">
        <v>197</v>
      </c>
      <c r="BI2481" s="293" t="s">
        <v>373</v>
      </c>
      <c r="BJ2481" s="293" t="s">
        <v>177</v>
      </c>
      <c r="BK2481" s="292" t="s">
        <v>4</v>
      </c>
      <c r="BL2481" s="294">
        <v>158109.42000000001</v>
      </c>
      <c r="BM2481" s="292" t="s">
        <v>894</v>
      </c>
      <c r="BN2481" s="294"/>
      <c r="BO2481" s="297">
        <v>42082</v>
      </c>
      <c r="BP2481" s="297">
        <v>47987</v>
      </c>
      <c r="BQ2481" s="297" t="s">
        <v>1067</v>
      </c>
      <c r="BR2481" s="297" t="s">
        <v>4743</v>
      </c>
      <c r="BS2481" s="297">
        <v>42082</v>
      </c>
      <c r="BT2481" s="297">
        <v>47987</v>
      </c>
      <c r="BU2481" s="294">
        <v>117.34</v>
      </c>
      <c r="BV2481" s="294">
        <v>0</v>
      </c>
      <c r="BW2481" s="294">
        <v>0</v>
      </c>
    </row>
    <row r="2482" spans="1:75" s="289" customFormat="1" ht="18.2" customHeight="1" x14ac:dyDescent="0.15">
      <c r="A2482" s="298">
        <v>2480</v>
      </c>
      <c r="B2482" s="299" t="s">
        <v>305</v>
      </c>
      <c r="C2482" s="299" t="s">
        <v>306</v>
      </c>
      <c r="D2482" s="313">
        <v>45172</v>
      </c>
      <c r="E2482" s="300" t="s">
        <v>3502</v>
      </c>
      <c r="F2482" s="309">
        <v>0</v>
      </c>
      <c r="G2482" s="309">
        <v>0</v>
      </c>
      <c r="H2482" s="302">
        <v>53654.28</v>
      </c>
      <c r="I2482" s="302">
        <v>0</v>
      </c>
      <c r="J2482" s="302">
        <v>0</v>
      </c>
      <c r="K2482" s="302">
        <v>53654.28</v>
      </c>
      <c r="L2482" s="302">
        <v>374.28</v>
      </c>
      <c r="M2482" s="302">
        <v>0</v>
      </c>
      <c r="N2482" s="302">
        <v>0</v>
      </c>
      <c r="O2482" s="302">
        <v>374.28</v>
      </c>
      <c r="P2482" s="302">
        <v>0</v>
      </c>
      <c r="Q2482" s="302">
        <v>0</v>
      </c>
      <c r="R2482" s="302">
        <v>53280</v>
      </c>
      <c r="S2482" s="302">
        <v>0</v>
      </c>
      <c r="T2482" s="302">
        <v>442.65</v>
      </c>
      <c r="U2482" s="302">
        <v>0</v>
      </c>
      <c r="V2482" s="302">
        <v>0</v>
      </c>
      <c r="W2482" s="302">
        <v>442.65</v>
      </c>
      <c r="X2482" s="302">
        <v>0</v>
      </c>
      <c r="Y2482" s="302">
        <v>0</v>
      </c>
      <c r="Z2482" s="302">
        <v>0</v>
      </c>
      <c r="AA2482" s="302">
        <v>0</v>
      </c>
      <c r="AB2482" s="302">
        <v>0</v>
      </c>
      <c r="AC2482" s="302">
        <v>0</v>
      </c>
      <c r="AD2482" s="302">
        <v>0</v>
      </c>
      <c r="AE2482" s="302">
        <v>0</v>
      </c>
      <c r="AF2482" s="302">
        <v>0</v>
      </c>
      <c r="AG2482" s="302">
        <v>0</v>
      </c>
      <c r="AH2482" s="302">
        <v>64.2</v>
      </c>
      <c r="AI2482" s="302">
        <v>0</v>
      </c>
      <c r="AJ2482" s="302">
        <v>0</v>
      </c>
      <c r="AK2482" s="302">
        <v>0</v>
      </c>
      <c r="AL2482" s="302">
        <v>0</v>
      </c>
      <c r="AM2482" s="302">
        <v>0</v>
      </c>
      <c r="AN2482" s="302">
        <v>0</v>
      </c>
      <c r="AO2482" s="302">
        <v>0</v>
      </c>
      <c r="AP2482" s="302">
        <v>176.74</v>
      </c>
      <c r="AQ2482" s="302">
        <v>0</v>
      </c>
      <c r="AR2482" s="302">
        <v>174.87</v>
      </c>
      <c r="AS2482" s="302">
        <v>0</v>
      </c>
      <c r="AT2482" s="295">
        <f t="shared" si="38"/>
        <v>883</v>
      </c>
      <c r="AU2482" s="302">
        <v>0</v>
      </c>
      <c r="AV2482" s="302">
        <v>0</v>
      </c>
      <c r="AW2482" s="303">
        <v>94</v>
      </c>
      <c r="AX2482" s="303">
        <v>196</v>
      </c>
      <c r="AY2482" s="302">
        <v>205000.61</v>
      </c>
      <c r="AZ2482" s="302">
        <v>79235.960000000006</v>
      </c>
      <c r="BA2482" s="301">
        <v>26.829194000000001</v>
      </c>
      <c r="BB2482" s="301">
        <v>18.040539375303801</v>
      </c>
      <c r="BC2482" s="301">
        <v>9.9</v>
      </c>
      <c r="BD2482" s="301"/>
      <c r="BE2482" s="300" t="s">
        <v>4204</v>
      </c>
      <c r="BF2482" s="298"/>
      <c r="BG2482" s="300" t="s">
        <v>344</v>
      </c>
      <c r="BH2482" s="300" t="s">
        <v>213</v>
      </c>
      <c r="BI2482" s="300" t="s">
        <v>345</v>
      </c>
      <c r="BJ2482" s="300" t="s">
        <v>103</v>
      </c>
      <c r="BK2482" s="299" t="s">
        <v>4</v>
      </c>
      <c r="BL2482" s="301">
        <v>53280</v>
      </c>
      <c r="BM2482" s="299" t="s">
        <v>894</v>
      </c>
      <c r="BN2482" s="301"/>
      <c r="BO2482" s="304">
        <v>42083</v>
      </c>
      <c r="BP2482" s="304">
        <v>48049</v>
      </c>
      <c r="BQ2482" s="297" t="s">
        <v>1065</v>
      </c>
      <c r="BR2482" s="297" t="s">
        <v>4741</v>
      </c>
      <c r="BS2482" s="297">
        <v>42083</v>
      </c>
      <c r="BT2482" s="297">
        <v>48049</v>
      </c>
      <c r="BU2482" s="301">
        <v>0</v>
      </c>
      <c r="BV2482" s="301">
        <v>0</v>
      </c>
      <c r="BW2482" s="301">
        <v>0</v>
      </c>
    </row>
    <row r="2483" spans="1:75" s="289" customFormat="1" ht="18.2" customHeight="1" x14ac:dyDescent="0.15">
      <c r="A2483" s="291">
        <v>2481</v>
      </c>
      <c r="B2483" s="292" t="s">
        <v>305</v>
      </c>
      <c r="C2483" s="292" t="s">
        <v>306</v>
      </c>
      <c r="D2483" s="312">
        <v>45172</v>
      </c>
      <c r="E2483" s="293" t="s">
        <v>4186</v>
      </c>
      <c r="F2483" s="308">
        <v>0</v>
      </c>
      <c r="G2483" s="308">
        <v>0</v>
      </c>
      <c r="H2483" s="295">
        <v>295471.95</v>
      </c>
      <c r="I2483" s="295">
        <v>0</v>
      </c>
      <c r="J2483" s="295">
        <v>0</v>
      </c>
      <c r="K2483" s="295">
        <v>295471.95</v>
      </c>
      <c r="L2483" s="295">
        <v>2036.23</v>
      </c>
      <c r="M2483" s="295">
        <v>0</v>
      </c>
      <c r="N2483" s="295">
        <v>0</v>
      </c>
      <c r="O2483" s="295">
        <v>2036.23</v>
      </c>
      <c r="P2483" s="295">
        <v>0</v>
      </c>
      <c r="Q2483" s="295">
        <v>0</v>
      </c>
      <c r="R2483" s="295">
        <v>293435.71999999997</v>
      </c>
      <c r="S2483" s="295">
        <v>0</v>
      </c>
      <c r="T2483" s="295">
        <v>2339.15</v>
      </c>
      <c r="U2483" s="295">
        <v>0</v>
      </c>
      <c r="V2483" s="295">
        <v>0</v>
      </c>
      <c r="W2483" s="295">
        <v>2339.15</v>
      </c>
      <c r="X2483" s="295">
        <v>0</v>
      </c>
      <c r="Y2483" s="295">
        <v>0</v>
      </c>
      <c r="Z2483" s="295">
        <v>0</v>
      </c>
      <c r="AA2483" s="295">
        <v>0</v>
      </c>
      <c r="AB2483" s="295">
        <v>0</v>
      </c>
      <c r="AC2483" s="295">
        <v>0</v>
      </c>
      <c r="AD2483" s="295">
        <v>0</v>
      </c>
      <c r="AE2483" s="295">
        <v>0</v>
      </c>
      <c r="AF2483" s="295">
        <v>0</v>
      </c>
      <c r="AG2483" s="295">
        <v>0</v>
      </c>
      <c r="AH2483" s="295">
        <v>203.66</v>
      </c>
      <c r="AI2483" s="295">
        <v>0</v>
      </c>
      <c r="AJ2483" s="295">
        <v>0</v>
      </c>
      <c r="AK2483" s="295">
        <v>0</v>
      </c>
      <c r="AL2483" s="295">
        <v>0</v>
      </c>
      <c r="AM2483" s="295">
        <v>0</v>
      </c>
      <c r="AN2483" s="295">
        <v>0</v>
      </c>
      <c r="AO2483" s="295">
        <v>0</v>
      </c>
      <c r="AP2483" s="295">
        <v>13.4</v>
      </c>
      <c r="AQ2483" s="295">
        <v>0</v>
      </c>
      <c r="AR2483" s="295">
        <v>12.44</v>
      </c>
      <c r="AS2483" s="295">
        <v>0</v>
      </c>
      <c r="AT2483" s="295">
        <f t="shared" si="38"/>
        <v>4580</v>
      </c>
      <c r="AU2483" s="295">
        <v>0</v>
      </c>
      <c r="AV2483" s="295">
        <v>0</v>
      </c>
      <c r="AW2483" s="296">
        <v>96</v>
      </c>
      <c r="AX2483" s="296">
        <v>151</v>
      </c>
      <c r="AY2483" s="295">
        <v>432499.20000000001</v>
      </c>
      <c r="AZ2483" s="295">
        <v>367986.98</v>
      </c>
      <c r="BA2483" s="294">
        <v>69.693372999999994</v>
      </c>
      <c r="BB2483" s="294">
        <v>55.574045270524401</v>
      </c>
      <c r="BC2483" s="294">
        <v>9.5</v>
      </c>
      <c r="BD2483" s="294"/>
      <c r="BE2483" s="293" t="s">
        <v>4204</v>
      </c>
      <c r="BF2483" s="291"/>
      <c r="BG2483" s="293" t="s">
        <v>315</v>
      </c>
      <c r="BH2483" s="293" t="s">
        <v>183</v>
      </c>
      <c r="BI2483" s="293" t="s">
        <v>338</v>
      </c>
      <c r="BJ2483" s="293" t="s">
        <v>103</v>
      </c>
      <c r="BK2483" s="292" t="s">
        <v>4</v>
      </c>
      <c r="BL2483" s="294">
        <v>293435.71999999997</v>
      </c>
      <c r="BM2483" s="292" t="s">
        <v>894</v>
      </c>
      <c r="BN2483" s="294"/>
      <c r="BO2483" s="297">
        <v>43523</v>
      </c>
      <c r="BP2483" s="297">
        <v>48118</v>
      </c>
      <c r="BQ2483" s="297" t="s">
        <v>1065</v>
      </c>
      <c r="BR2483" s="297" t="s">
        <v>4741</v>
      </c>
      <c r="BS2483" s="297" t="s">
        <v>4742</v>
      </c>
      <c r="BT2483" s="297" t="s">
        <v>4742</v>
      </c>
      <c r="BU2483" s="294">
        <v>0</v>
      </c>
      <c r="BV2483" s="294">
        <v>0</v>
      </c>
      <c r="BW2483" s="294">
        <v>0</v>
      </c>
    </row>
    <row r="2484" spans="1:75" s="289" customFormat="1" ht="18.2" customHeight="1" x14ac:dyDescent="0.15">
      <c r="A2484" s="298">
        <v>2482</v>
      </c>
      <c r="B2484" s="299" t="s">
        <v>305</v>
      </c>
      <c r="C2484" s="299" t="s">
        <v>306</v>
      </c>
      <c r="D2484" s="313">
        <v>45172</v>
      </c>
      <c r="E2484" s="300" t="s">
        <v>3503</v>
      </c>
      <c r="F2484" s="309">
        <v>9</v>
      </c>
      <c r="G2484" s="309">
        <v>9</v>
      </c>
      <c r="H2484" s="302">
        <v>345464.51</v>
      </c>
      <c r="I2484" s="302">
        <v>19780.05</v>
      </c>
      <c r="J2484" s="302">
        <v>0</v>
      </c>
      <c r="K2484" s="302">
        <v>365244.56</v>
      </c>
      <c r="L2484" s="302">
        <v>2455.94</v>
      </c>
      <c r="M2484" s="302">
        <v>0</v>
      </c>
      <c r="N2484" s="302">
        <v>2307.88</v>
      </c>
      <c r="O2484" s="302">
        <v>0</v>
      </c>
      <c r="P2484" s="302">
        <v>0</v>
      </c>
      <c r="Q2484" s="302">
        <v>0</v>
      </c>
      <c r="R2484" s="302">
        <v>362936.68</v>
      </c>
      <c r="S2484" s="302">
        <v>22561.279999999999</v>
      </c>
      <c r="T2484" s="302">
        <v>2734.93</v>
      </c>
      <c r="U2484" s="302">
        <v>0</v>
      </c>
      <c r="V2484" s="302">
        <v>2885.07</v>
      </c>
      <c r="W2484" s="302">
        <v>0</v>
      </c>
      <c r="X2484" s="302">
        <v>0</v>
      </c>
      <c r="Y2484" s="302">
        <v>0</v>
      </c>
      <c r="Z2484" s="302">
        <v>22411.14</v>
      </c>
      <c r="AA2484" s="302">
        <v>0</v>
      </c>
      <c r="AB2484" s="302">
        <v>0</v>
      </c>
      <c r="AC2484" s="302">
        <v>0</v>
      </c>
      <c r="AD2484" s="302">
        <v>0</v>
      </c>
      <c r="AE2484" s="302">
        <v>0</v>
      </c>
      <c r="AF2484" s="302">
        <v>0</v>
      </c>
      <c r="AG2484" s="302">
        <v>0</v>
      </c>
      <c r="AH2484" s="302">
        <v>0</v>
      </c>
      <c r="AI2484" s="302">
        <v>0</v>
      </c>
      <c r="AJ2484" s="302">
        <v>0</v>
      </c>
      <c r="AK2484" s="302">
        <v>0</v>
      </c>
      <c r="AL2484" s="302">
        <v>350</v>
      </c>
      <c r="AM2484" s="302">
        <v>0</v>
      </c>
      <c r="AN2484" s="302">
        <v>0</v>
      </c>
      <c r="AO2484" s="302">
        <v>257.05</v>
      </c>
      <c r="AP2484" s="302">
        <v>0</v>
      </c>
      <c r="AQ2484" s="302">
        <v>0</v>
      </c>
      <c r="AR2484" s="302">
        <v>0</v>
      </c>
      <c r="AS2484" s="302">
        <v>0</v>
      </c>
      <c r="AT2484" s="295">
        <f t="shared" si="38"/>
        <v>5800</v>
      </c>
      <c r="AU2484" s="302">
        <v>19928.11</v>
      </c>
      <c r="AV2484" s="302">
        <v>22411.14</v>
      </c>
      <c r="AW2484" s="303">
        <v>95</v>
      </c>
      <c r="AX2484" s="303">
        <v>197</v>
      </c>
      <c r="AY2484" s="302">
        <v>516998.04</v>
      </c>
      <c r="AZ2484" s="302">
        <v>516998.04</v>
      </c>
      <c r="BA2484" s="301">
        <v>77.717895999999996</v>
      </c>
      <c r="BB2484" s="301">
        <v>54.558572699473402</v>
      </c>
      <c r="BC2484" s="301">
        <v>9.5</v>
      </c>
      <c r="BD2484" s="301"/>
      <c r="BE2484" s="300" t="s">
        <v>4204</v>
      </c>
      <c r="BF2484" s="298"/>
      <c r="BG2484" s="300" t="s">
        <v>312</v>
      </c>
      <c r="BH2484" s="300" t="s">
        <v>214</v>
      </c>
      <c r="BI2484" s="300" t="s">
        <v>532</v>
      </c>
      <c r="BJ2484" s="300" t="s">
        <v>4205</v>
      </c>
      <c r="BK2484" s="299" t="s">
        <v>4</v>
      </c>
      <c r="BL2484" s="301">
        <v>362936.68</v>
      </c>
      <c r="BM2484" s="299" t="s">
        <v>894</v>
      </c>
      <c r="BN2484" s="301"/>
      <c r="BO2484" s="304">
        <v>42083</v>
      </c>
      <c r="BP2484" s="304">
        <v>48080</v>
      </c>
      <c r="BQ2484" s="297" t="s">
        <v>1067</v>
      </c>
      <c r="BR2484" s="297" t="s">
        <v>4743</v>
      </c>
      <c r="BS2484" s="297">
        <v>42083</v>
      </c>
      <c r="BT2484" s="297">
        <v>48080</v>
      </c>
      <c r="BU2484" s="301">
        <v>2056.4</v>
      </c>
      <c r="BV2484" s="301">
        <v>0</v>
      </c>
      <c r="BW2484" s="301">
        <v>0</v>
      </c>
    </row>
    <row r="2485" spans="1:75" s="289" customFormat="1" ht="18.2" customHeight="1" x14ac:dyDescent="0.15">
      <c r="A2485" s="291">
        <v>2483</v>
      </c>
      <c r="B2485" s="292" t="s">
        <v>305</v>
      </c>
      <c r="C2485" s="292" t="s">
        <v>306</v>
      </c>
      <c r="D2485" s="312">
        <v>45172</v>
      </c>
      <c r="E2485" s="293" t="s">
        <v>3504</v>
      </c>
      <c r="F2485" s="308">
        <v>99</v>
      </c>
      <c r="G2485" s="308">
        <v>98</v>
      </c>
      <c r="H2485" s="295">
        <v>157371.24</v>
      </c>
      <c r="I2485" s="295">
        <v>72482.25</v>
      </c>
      <c r="J2485" s="295">
        <v>0</v>
      </c>
      <c r="K2485" s="295">
        <v>229853.49</v>
      </c>
      <c r="L2485" s="295">
        <v>1081.3499999999999</v>
      </c>
      <c r="M2485" s="295">
        <v>0</v>
      </c>
      <c r="N2485" s="295">
        <v>0</v>
      </c>
      <c r="O2485" s="295">
        <v>0</v>
      </c>
      <c r="P2485" s="295">
        <v>0</v>
      </c>
      <c r="Q2485" s="295">
        <v>0</v>
      </c>
      <c r="R2485" s="295">
        <v>229853.49</v>
      </c>
      <c r="S2485" s="295">
        <v>160201.95000000001</v>
      </c>
      <c r="T2485" s="295">
        <v>1298.31</v>
      </c>
      <c r="U2485" s="295">
        <v>0</v>
      </c>
      <c r="V2485" s="295">
        <v>0</v>
      </c>
      <c r="W2485" s="295">
        <v>0</v>
      </c>
      <c r="X2485" s="295">
        <v>0</v>
      </c>
      <c r="Y2485" s="295">
        <v>0</v>
      </c>
      <c r="Z2485" s="295">
        <v>161500.26</v>
      </c>
      <c r="AA2485" s="295">
        <v>0</v>
      </c>
      <c r="AB2485" s="295">
        <v>0</v>
      </c>
      <c r="AC2485" s="295">
        <v>0</v>
      </c>
      <c r="AD2485" s="295">
        <v>0</v>
      </c>
      <c r="AE2485" s="295">
        <v>0</v>
      </c>
      <c r="AF2485" s="295">
        <v>0</v>
      </c>
      <c r="AG2485" s="295">
        <v>0</v>
      </c>
      <c r="AH2485" s="295">
        <v>0</v>
      </c>
      <c r="AI2485" s="295">
        <v>0</v>
      </c>
      <c r="AJ2485" s="295">
        <v>0</v>
      </c>
      <c r="AK2485" s="295">
        <v>0</v>
      </c>
      <c r="AL2485" s="295">
        <v>0</v>
      </c>
      <c r="AM2485" s="295">
        <v>0</v>
      </c>
      <c r="AN2485" s="295">
        <v>0</v>
      </c>
      <c r="AO2485" s="295">
        <v>0</v>
      </c>
      <c r="AP2485" s="295">
        <v>0</v>
      </c>
      <c r="AQ2485" s="295">
        <v>0</v>
      </c>
      <c r="AR2485" s="295">
        <v>0</v>
      </c>
      <c r="AS2485" s="295">
        <v>0</v>
      </c>
      <c r="AT2485" s="295">
        <f t="shared" si="38"/>
        <v>0</v>
      </c>
      <c r="AU2485" s="295">
        <v>73563.600000000006</v>
      </c>
      <c r="AV2485" s="295">
        <v>161500.26</v>
      </c>
      <c r="AW2485" s="296">
        <v>95</v>
      </c>
      <c r="AX2485" s="296">
        <v>197</v>
      </c>
      <c r="AY2485" s="295">
        <v>279000.65999999997</v>
      </c>
      <c r="AZ2485" s="295">
        <v>231279.99</v>
      </c>
      <c r="BA2485" s="294">
        <v>53.194156</v>
      </c>
      <c r="BB2485" s="294">
        <v>52.866062490769103</v>
      </c>
      <c r="BC2485" s="294">
        <v>9.9</v>
      </c>
      <c r="BD2485" s="294"/>
      <c r="BE2485" s="293" t="s">
        <v>4204</v>
      </c>
      <c r="BF2485" s="291"/>
      <c r="BG2485" s="293" t="s">
        <v>320</v>
      </c>
      <c r="BH2485" s="293" t="s">
        <v>197</v>
      </c>
      <c r="BI2485" s="293" t="s">
        <v>373</v>
      </c>
      <c r="BJ2485" s="293" t="s">
        <v>4205</v>
      </c>
      <c r="BK2485" s="292" t="s">
        <v>4</v>
      </c>
      <c r="BL2485" s="294">
        <v>229853.49</v>
      </c>
      <c r="BM2485" s="292" t="s">
        <v>894</v>
      </c>
      <c r="BN2485" s="294"/>
      <c r="BO2485" s="297">
        <v>42082</v>
      </c>
      <c r="BP2485" s="297">
        <v>48079</v>
      </c>
      <c r="BQ2485" s="297" t="s">
        <v>1067</v>
      </c>
      <c r="BR2485" s="297" t="s">
        <v>4743</v>
      </c>
      <c r="BS2485" s="297">
        <v>42082</v>
      </c>
      <c r="BT2485" s="297">
        <v>48079</v>
      </c>
      <c r="BU2485" s="294">
        <v>19691.2</v>
      </c>
      <c r="BV2485" s="294">
        <v>0</v>
      </c>
      <c r="BW2485" s="294">
        <v>0</v>
      </c>
    </row>
    <row r="2486" spans="1:75" s="289" customFormat="1" ht="18.2" customHeight="1" x14ac:dyDescent="0.15">
      <c r="A2486" s="298">
        <v>2484</v>
      </c>
      <c r="B2486" s="299" t="s">
        <v>305</v>
      </c>
      <c r="C2486" s="299" t="s">
        <v>306</v>
      </c>
      <c r="D2486" s="313">
        <v>45172</v>
      </c>
      <c r="E2486" s="300" t="s">
        <v>3505</v>
      </c>
      <c r="F2486" s="309">
        <v>0</v>
      </c>
      <c r="G2486" s="309">
        <v>0</v>
      </c>
      <c r="H2486" s="302">
        <v>47535.83</v>
      </c>
      <c r="I2486" s="302">
        <v>0</v>
      </c>
      <c r="J2486" s="302">
        <v>0</v>
      </c>
      <c r="K2486" s="302">
        <v>47535.83</v>
      </c>
      <c r="L2486" s="302">
        <v>1139.44</v>
      </c>
      <c r="M2486" s="302">
        <v>0</v>
      </c>
      <c r="N2486" s="302">
        <v>0</v>
      </c>
      <c r="O2486" s="302">
        <v>1139.44</v>
      </c>
      <c r="P2486" s="302">
        <v>0</v>
      </c>
      <c r="Q2486" s="302">
        <v>0</v>
      </c>
      <c r="R2486" s="302">
        <v>46396.39</v>
      </c>
      <c r="S2486" s="302">
        <v>0</v>
      </c>
      <c r="T2486" s="302">
        <v>392.17</v>
      </c>
      <c r="U2486" s="302">
        <v>0</v>
      </c>
      <c r="V2486" s="302">
        <v>0</v>
      </c>
      <c r="W2486" s="302">
        <v>392.17</v>
      </c>
      <c r="X2486" s="302">
        <v>0</v>
      </c>
      <c r="Y2486" s="302">
        <v>0</v>
      </c>
      <c r="Z2486" s="302">
        <v>0</v>
      </c>
      <c r="AA2486" s="302">
        <v>0</v>
      </c>
      <c r="AB2486" s="302">
        <v>0</v>
      </c>
      <c r="AC2486" s="302">
        <v>0</v>
      </c>
      <c r="AD2486" s="302">
        <v>0</v>
      </c>
      <c r="AE2486" s="302">
        <v>0</v>
      </c>
      <c r="AF2486" s="302">
        <v>0</v>
      </c>
      <c r="AG2486" s="302">
        <v>0</v>
      </c>
      <c r="AH2486" s="302">
        <v>97.15</v>
      </c>
      <c r="AI2486" s="302">
        <v>0</v>
      </c>
      <c r="AJ2486" s="302">
        <v>0</v>
      </c>
      <c r="AK2486" s="302">
        <v>0</v>
      </c>
      <c r="AL2486" s="302">
        <v>0</v>
      </c>
      <c r="AM2486" s="302">
        <v>0</v>
      </c>
      <c r="AN2486" s="302">
        <v>0</v>
      </c>
      <c r="AO2486" s="302">
        <v>0</v>
      </c>
      <c r="AP2486" s="302">
        <v>53.48</v>
      </c>
      <c r="AQ2486" s="302">
        <v>0</v>
      </c>
      <c r="AR2486" s="302">
        <v>52.24</v>
      </c>
      <c r="AS2486" s="302">
        <v>0</v>
      </c>
      <c r="AT2486" s="295">
        <f t="shared" si="38"/>
        <v>1630</v>
      </c>
      <c r="AU2486" s="302">
        <v>0</v>
      </c>
      <c r="AV2486" s="302">
        <v>0</v>
      </c>
      <c r="AW2486" s="303">
        <v>35</v>
      </c>
      <c r="AX2486" s="303">
        <v>131</v>
      </c>
      <c r="AY2486" s="302">
        <v>268997.81</v>
      </c>
      <c r="AZ2486" s="302">
        <v>115814.55</v>
      </c>
      <c r="BA2486" s="301">
        <v>32.617370999999999</v>
      </c>
      <c r="BB2486" s="301">
        <v>13.0668233455182</v>
      </c>
      <c r="BC2486" s="301">
        <v>9.9</v>
      </c>
      <c r="BD2486" s="301"/>
      <c r="BE2486" s="300" t="s">
        <v>4204</v>
      </c>
      <c r="BF2486" s="298"/>
      <c r="BG2486" s="300" t="s">
        <v>320</v>
      </c>
      <c r="BH2486" s="300" t="s">
        <v>181</v>
      </c>
      <c r="BI2486" s="300" t="s">
        <v>368</v>
      </c>
      <c r="BJ2486" s="300" t="s">
        <v>103</v>
      </c>
      <c r="BK2486" s="299" t="s">
        <v>4</v>
      </c>
      <c r="BL2486" s="301">
        <v>46396.39</v>
      </c>
      <c r="BM2486" s="299" t="s">
        <v>894</v>
      </c>
      <c r="BN2486" s="301"/>
      <c r="BO2486" s="304">
        <v>42264</v>
      </c>
      <c r="BP2486" s="304">
        <v>46251</v>
      </c>
      <c r="BQ2486" s="297" t="s">
        <v>1067</v>
      </c>
      <c r="BR2486" s="297" t="s">
        <v>4743</v>
      </c>
      <c r="BS2486" s="297">
        <v>42264</v>
      </c>
      <c r="BT2486" s="297">
        <v>46251</v>
      </c>
      <c r="BU2486" s="301">
        <v>0</v>
      </c>
      <c r="BV2486" s="301">
        <v>0</v>
      </c>
      <c r="BW2486" s="301">
        <v>0</v>
      </c>
    </row>
    <row r="2487" spans="1:75" s="289" customFormat="1" ht="18.2" customHeight="1" x14ac:dyDescent="0.15">
      <c r="A2487" s="291">
        <v>2485</v>
      </c>
      <c r="B2487" s="292" t="s">
        <v>305</v>
      </c>
      <c r="C2487" s="292" t="s">
        <v>306</v>
      </c>
      <c r="D2487" s="312">
        <v>45172</v>
      </c>
      <c r="E2487" s="293" t="s">
        <v>3506</v>
      </c>
      <c r="F2487" s="308">
        <v>0</v>
      </c>
      <c r="G2487" s="308">
        <v>0</v>
      </c>
      <c r="H2487" s="295">
        <v>98262.77</v>
      </c>
      <c r="I2487" s="295">
        <v>0</v>
      </c>
      <c r="J2487" s="295">
        <v>0</v>
      </c>
      <c r="K2487" s="295">
        <v>98262.77</v>
      </c>
      <c r="L2487" s="295">
        <v>2292.58</v>
      </c>
      <c r="M2487" s="295">
        <v>0</v>
      </c>
      <c r="N2487" s="295">
        <v>0</v>
      </c>
      <c r="O2487" s="295">
        <v>2292.58</v>
      </c>
      <c r="P2487" s="295">
        <v>0</v>
      </c>
      <c r="Q2487" s="295">
        <v>0</v>
      </c>
      <c r="R2487" s="295">
        <v>95970.19</v>
      </c>
      <c r="S2487" s="295">
        <v>0</v>
      </c>
      <c r="T2487" s="295">
        <v>786.1</v>
      </c>
      <c r="U2487" s="295">
        <v>0</v>
      </c>
      <c r="V2487" s="295">
        <v>0</v>
      </c>
      <c r="W2487" s="295">
        <v>786.1</v>
      </c>
      <c r="X2487" s="295">
        <v>0</v>
      </c>
      <c r="Y2487" s="295">
        <v>0</v>
      </c>
      <c r="Z2487" s="295">
        <v>0</v>
      </c>
      <c r="AA2487" s="295">
        <v>0</v>
      </c>
      <c r="AB2487" s="295">
        <v>0</v>
      </c>
      <c r="AC2487" s="295">
        <v>0</v>
      </c>
      <c r="AD2487" s="295">
        <v>0</v>
      </c>
      <c r="AE2487" s="295">
        <v>0</v>
      </c>
      <c r="AF2487" s="295">
        <v>0</v>
      </c>
      <c r="AG2487" s="295">
        <v>0</v>
      </c>
      <c r="AH2487" s="295">
        <v>149.01</v>
      </c>
      <c r="AI2487" s="295">
        <v>0</v>
      </c>
      <c r="AJ2487" s="295">
        <v>0</v>
      </c>
      <c r="AK2487" s="295">
        <v>0</v>
      </c>
      <c r="AL2487" s="295">
        <v>0</v>
      </c>
      <c r="AM2487" s="295">
        <v>0</v>
      </c>
      <c r="AN2487" s="295">
        <v>0</v>
      </c>
      <c r="AO2487" s="295">
        <v>0</v>
      </c>
      <c r="AP2487" s="295">
        <v>214.8</v>
      </c>
      <c r="AQ2487" s="295">
        <v>0</v>
      </c>
      <c r="AR2487" s="295">
        <v>212.49</v>
      </c>
      <c r="AS2487" s="295">
        <v>0</v>
      </c>
      <c r="AT2487" s="295">
        <f t="shared" si="38"/>
        <v>3230</v>
      </c>
      <c r="AU2487" s="295">
        <v>0</v>
      </c>
      <c r="AV2487" s="295">
        <v>0</v>
      </c>
      <c r="AW2487" s="296">
        <v>36</v>
      </c>
      <c r="AX2487" s="296">
        <v>132</v>
      </c>
      <c r="AY2487" s="295">
        <v>335912.82</v>
      </c>
      <c r="AZ2487" s="295">
        <v>236920.75</v>
      </c>
      <c r="BA2487" s="294">
        <v>56.562292999999997</v>
      </c>
      <c r="BB2487" s="294">
        <v>22.911855572150898</v>
      </c>
      <c r="BC2487" s="294">
        <v>9.6</v>
      </c>
      <c r="BD2487" s="294"/>
      <c r="BE2487" s="293" t="s">
        <v>4204</v>
      </c>
      <c r="BF2487" s="291"/>
      <c r="BG2487" s="293" t="s">
        <v>320</v>
      </c>
      <c r="BH2487" s="293" t="s">
        <v>181</v>
      </c>
      <c r="BI2487" s="293" t="s">
        <v>372</v>
      </c>
      <c r="BJ2487" s="293" t="s">
        <v>103</v>
      </c>
      <c r="BK2487" s="292" t="s">
        <v>4</v>
      </c>
      <c r="BL2487" s="294">
        <v>95970.19</v>
      </c>
      <c r="BM2487" s="292" t="s">
        <v>894</v>
      </c>
      <c r="BN2487" s="294"/>
      <c r="BO2487" s="297">
        <v>42265</v>
      </c>
      <c r="BP2487" s="297">
        <v>46283</v>
      </c>
      <c r="BQ2487" s="297" t="s">
        <v>1065</v>
      </c>
      <c r="BR2487" s="297" t="s">
        <v>4741</v>
      </c>
      <c r="BS2487" s="297">
        <v>42265</v>
      </c>
      <c r="BT2487" s="297">
        <v>46283</v>
      </c>
      <c r="BU2487" s="294">
        <v>0</v>
      </c>
      <c r="BV2487" s="294">
        <v>0</v>
      </c>
      <c r="BW2487" s="294">
        <v>0</v>
      </c>
    </row>
    <row r="2488" spans="1:75" s="289" customFormat="1" ht="18.2" customHeight="1" x14ac:dyDescent="0.15">
      <c r="A2488" s="298">
        <v>2486</v>
      </c>
      <c r="B2488" s="299" t="s">
        <v>305</v>
      </c>
      <c r="C2488" s="299" t="s">
        <v>306</v>
      </c>
      <c r="D2488" s="313">
        <v>45172</v>
      </c>
      <c r="E2488" s="300" t="s">
        <v>3507</v>
      </c>
      <c r="F2488" s="309">
        <v>0</v>
      </c>
      <c r="G2488" s="309">
        <v>0</v>
      </c>
      <c r="H2488" s="302">
        <v>351934.45</v>
      </c>
      <c r="I2488" s="302">
        <v>0</v>
      </c>
      <c r="J2488" s="302">
        <v>0</v>
      </c>
      <c r="K2488" s="302">
        <v>351934.45</v>
      </c>
      <c r="L2488" s="302">
        <v>2389.9499999999998</v>
      </c>
      <c r="M2488" s="302">
        <v>0</v>
      </c>
      <c r="N2488" s="302">
        <v>0</v>
      </c>
      <c r="O2488" s="302">
        <v>2389.9499999999998</v>
      </c>
      <c r="P2488" s="302">
        <v>0</v>
      </c>
      <c r="Q2488" s="302">
        <v>0</v>
      </c>
      <c r="R2488" s="302">
        <v>349544.5</v>
      </c>
      <c r="S2488" s="302">
        <v>0</v>
      </c>
      <c r="T2488" s="302">
        <v>2786.15</v>
      </c>
      <c r="U2488" s="302">
        <v>0</v>
      </c>
      <c r="V2488" s="302">
        <v>0</v>
      </c>
      <c r="W2488" s="302">
        <v>2786.15</v>
      </c>
      <c r="X2488" s="302">
        <v>0</v>
      </c>
      <c r="Y2488" s="302">
        <v>0</v>
      </c>
      <c r="Z2488" s="302">
        <v>0</v>
      </c>
      <c r="AA2488" s="302">
        <v>0</v>
      </c>
      <c r="AB2488" s="302">
        <v>0</v>
      </c>
      <c r="AC2488" s="302">
        <v>0</v>
      </c>
      <c r="AD2488" s="302">
        <v>0</v>
      </c>
      <c r="AE2488" s="302">
        <v>0</v>
      </c>
      <c r="AF2488" s="302">
        <v>0</v>
      </c>
      <c r="AG2488" s="302">
        <v>0</v>
      </c>
      <c r="AH2488" s="302">
        <v>257.39999999999998</v>
      </c>
      <c r="AI2488" s="302">
        <v>0</v>
      </c>
      <c r="AJ2488" s="302">
        <v>0</v>
      </c>
      <c r="AK2488" s="302">
        <v>0</v>
      </c>
      <c r="AL2488" s="302">
        <v>0</v>
      </c>
      <c r="AM2488" s="302">
        <v>0</v>
      </c>
      <c r="AN2488" s="302">
        <v>0</v>
      </c>
      <c r="AO2488" s="302">
        <v>0</v>
      </c>
      <c r="AP2488" s="302">
        <v>135.5</v>
      </c>
      <c r="AQ2488" s="302">
        <v>0</v>
      </c>
      <c r="AR2488" s="302">
        <v>69</v>
      </c>
      <c r="AS2488" s="302">
        <v>0</v>
      </c>
      <c r="AT2488" s="295">
        <f t="shared" si="38"/>
        <v>5500</v>
      </c>
      <c r="AU2488" s="302">
        <v>0</v>
      </c>
      <c r="AV2488" s="302">
        <v>0</v>
      </c>
      <c r="AW2488" s="303">
        <v>97</v>
      </c>
      <c r="AX2488" s="303">
        <v>199</v>
      </c>
      <c r="AY2488" s="302">
        <v>517691.36</v>
      </c>
      <c r="AZ2488" s="302">
        <v>517691.36</v>
      </c>
      <c r="BA2488" s="301">
        <v>78.038775000000001</v>
      </c>
      <c r="BB2488" s="301">
        <v>52.691674413858301</v>
      </c>
      <c r="BC2488" s="301">
        <v>9.5</v>
      </c>
      <c r="BD2488" s="301"/>
      <c r="BE2488" s="300" t="s">
        <v>4204</v>
      </c>
      <c r="BF2488" s="298"/>
      <c r="BG2488" s="300" t="s">
        <v>376</v>
      </c>
      <c r="BH2488" s="300" t="s">
        <v>195</v>
      </c>
      <c r="BI2488" s="300" t="s">
        <v>635</v>
      </c>
      <c r="BJ2488" s="300" t="s">
        <v>103</v>
      </c>
      <c r="BK2488" s="299" t="s">
        <v>4</v>
      </c>
      <c r="BL2488" s="301">
        <v>349544.5</v>
      </c>
      <c r="BM2488" s="299" t="s">
        <v>894</v>
      </c>
      <c r="BN2488" s="301"/>
      <c r="BO2488" s="304">
        <v>42083</v>
      </c>
      <c r="BP2488" s="304">
        <v>48141</v>
      </c>
      <c r="BQ2488" s="297" t="s">
        <v>1067</v>
      </c>
      <c r="BR2488" s="297" t="s">
        <v>4743</v>
      </c>
      <c r="BS2488" s="297">
        <v>42083</v>
      </c>
      <c r="BT2488" s="297">
        <v>48141</v>
      </c>
      <c r="BU2488" s="301">
        <v>0</v>
      </c>
      <c r="BV2488" s="301">
        <v>0</v>
      </c>
      <c r="BW2488" s="301">
        <v>0</v>
      </c>
    </row>
    <row r="2489" spans="1:75" s="289" customFormat="1" ht="18.2" customHeight="1" x14ac:dyDescent="0.15">
      <c r="A2489" s="291">
        <v>2487</v>
      </c>
      <c r="B2489" s="292" t="s">
        <v>305</v>
      </c>
      <c r="C2489" s="292" t="s">
        <v>306</v>
      </c>
      <c r="D2489" s="312">
        <v>45172</v>
      </c>
      <c r="E2489" s="293" t="s">
        <v>3508</v>
      </c>
      <c r="F2489" s="308">
        <v>0</v>
      </c>
      <c r="G2489" s="308">
        <v>0</v>
      </c>
      <c r="H2489" s="295">
        <v>309571.93</v>
      </c>
      <c r="I2489" s="295">
        <v>0</v>
      </c>
      <c r="J2489" s="295">
        <v>0</v>
      </c>
      <c r="K2489" s="295">
        <v>309571.93</v>
      </c>
      <c r="L2489" s="295">
        <v>2197.7399999999998</v>
      </c>
      <c r="M2489" s="295">
        <v>0</v>
      </c>
      <c r="N2489" s="295">
        <v>0</v>
      </c>
      <c r="O2489" s="295">
        <v>2197.7399999999998</v>
      </c>
      <c r="P2489" s="295">
        <v>0</v>
      </c>
      <c r="Q2489" s="295">
        <v>0</v>
      </c>
      <c r="R2489" s="295">
        <v>307374.19</v>
      </c>
      <c r="S2489" s="295">
        <v>0</v>
      </c>
      <c r="T2489" s="295">
        <v>2450.7800000000002</v>
      </c>
      <c r="U2489" s="295">
        <v>0</v>
      </c>
      <c r="V2489" s="295">
        <v>0</v>
      </c>
      <c r="W2489" s="295">
        <v>2450.7800000000002</v>
      </c>
      <c r="X2489" s="295">
        <v>0</v>
      </c>
      <c r="Y2489" s="295">
        <v>0</v>
      </c>
      <c r="Z2489" s="295">
        <v>0</v>
      </c>
      <c r="AA2489" s="295">
        <v>0</v>
      </c>
      <c r="AB2489" s="295">
        <v>0</v>
      </c>
      <c r="AC2489" s="295">
        <v>0</v>
      </c>
      <c r="AD2489" s="295">
        <v>0</v>
      </c>
      <c r="AE2489" s="295">
        <v>0</v>
      </c>
      <c r="AF2489" s="295">
        <v>0</v>
      </c>
      <c r="AG2489" s="295">
        <v>0</v>
      </c>
      <c r="AH2489" s="295">
        <v>229.71</v>
      </c>
      <c r="AI2489" s="295">
        <v>0</v>
      </c>
      <c r="AJ2489" s="295">
        <v>0</v>
      </c>
      <c r="AK2489" s="295">
        <v>0</v>
      </c>
      <c r="AL2489" s="295">
        <v>0</v>
      </c>
      <c r="AM2489" s="295">
        <v>0</v>
      </c>
      <c r="AN2489" s="295">
        <v>0</v>
      </c>
      <c r="AO2489" s="295">
        <v>0</v>
      </c>
      <c r="AP2489" s="295">
        <v>16.170000000000002</v>
      </c>
      <c r="AQ2489" s="295">
        <v>0</v>
      </c>
      <c r="AR2489" s="295">
        <v>15.4</v>
      </c>
      <c r="AS2489" s="295">
        <v>0</v>
      </c>
      <c r="AT2489" s="295">
        <f t="shared" si="38"/>
        <v>4879</v>
      </c>
      <c r="AU2489" s="295">
        <v>0</v>
      </c>
      <c r="AV2489" s="295">
        <v>0</v>
      </c>
      <c r="AW2489" s="296">
        <v>94</v>
      </c>
      <c r="AX2489" s="296">
        <v>196</v>
      </c>
      <c r="AY2489" s="295">
        <v>461997.96</v>
      </c>
      <c r="AZ2489" s="295">
        <v>461997.96</v>
      </c>
      <c r="BA2489" s="294">
        <v>85.714663000000002</v>
      </c>
      <c r="BB2489" s="294">
        <v>57.027254212871398</v>
      </c>
      <c r="BC2489" s="294">
        <v>9.5</v>
      </c>
      <c r="BD2489" s="294"/>
      <c r="BE2489" s="293" t="s">
        <v>4204</v>
      </c>
      <c r="BF2489" s="291"/>
      <c r="BG2489" s="293" t="s">
        <v>324</v>
      </c>
      <c r="BH2489" s="293" t="s">
        <v>220</v>
      </c>
      <c r="BI2489" s="293" t="s">
        <v>610</v>
      </c>
      <c r="BJ2489" s="293" t="s">
        <v>103</v>
      </c>
      <c r="BK2489" s="292" t="s">
        <v>4</v>
      </c>
      <c r="BL2489" s="294">
        <v>307374.19</v>
      </c>
      <c r="BM2489" s="292" t="s">
        <v>894</v>
      </c>
      <c r="BN2489" s="294"/>
      <c r="BO2489" s="297">
        <v>42080</v>
      </c>
      <c r="BP2489" s="297">
        <v>48046</v>
      </c>
      <c r="BQ2489" s="297" t="s">
        <v>1067</v>
      </c>
      <c r="BR2489" s="297" t="s">
        <v>4743</v>
      </c>
      <c r="BS2489" s="297">
        <v>42080</v>
      </c>
      <c r="BT2489" s="297">
        <v>48046</v>
      </c>
      <c r="BU2489" s="294">
        <v>0</v>
      </c>
      <c r="BV2489" s="294">
        <v>0</v>
      </c>
      <c r="BW2489" s="294">
        <v>0</v>
      </c>
    </row>
    <row r="2490" spans="1:75" s="289" customFormat="1" ht="18.2" customHeight="1" x14ac:dyDescent="0.15">
      <c r="A2490" s="298">
        <v>2488</v>
      </c>
      <c r="B2490" s="299" t="s">
        <v>305</v>
      </c>
      <c r="C2490" s="299" t="s">
        <v>306</v>
      </c>
      <c r="D2490" s="313">
        <v>45172</v>
      </c>
      <c r="E2490" s="300" t="s">
        <v>3509</v>
      </c>
      <c r="F2490" s="309">
        <v>0</v>
      </c>
      <c r="G2490" s="309">
        <v>0</v>
      </c>
      <c r="H2490" s="302">
        <v>304803.13</v>
      </c>
      <c r="I2490" s="302">
        <v>0</v>
      </c>
      <c r="J2490" s="302">
        <v>0</v>
      </c>
      <c r="K2490" s="302">
        <v>304803.13</v>
      </c>
      <c r="L2490" s="302">
        <v>9081.2099999999991</v>
      </c>
      <c r="M2490" s="302">
        <v>0</v>
      </c>
      <c r="N2490" s="302">
        <v>0</v>
      </c>
      <c r="O2490" s="302">
        <v>9081.2099999999991</v>
      </c>
      <c r="P2490" s="302">
        <v>0</v>
      </c>
      <c r="Q2490" s="302">
        <v>0</v>
      </c>
      <c r="R2490" s="302">
        <v>295721.92</v>
      </c>
      <c r="S2490" s="302">
        <v>0</v>
      </c>
      <c r="T2490" s="302">
        <v>2387.62</v>
      </c>
      <c r="U2490" s="302">
        <v>0</v>
      </c>
      <c r="V2490" s="302">
        <v>0</v>
      </c>
      <c r="W2490" s="302">
        <v>2387.62</v>
      </c>
      <c r="X2490" s="302">
        <v>0</v>
      </c>
      <c r="Y2490" s="302">
        <v>0</v>
      </c>
      <c r="Z2490" s="302">
        <v>0</v>
      </c>
      <c r="AA2490" s="302">
        <v>0</v>
      </c>
      <c r="AB2490" s="302">
        <v>0</v>
      </c>
      <c r="AC2490" s="302">
        <v>0</v>
      </c>
      <c r="AD2490" s="302">
        <v>0</v>
      </c>
      <c r="AE2490" s="302">
        <v>0</v>
      </c>
      <c r="AF2490" s="302">
        <v>0</v>
      </c>
      <c r="AG2490" s="302">
        <v>0</v>
      </c>
      <c r="AH2490" s="302">
        <v>581.44000000000005</v>
      </c>
      <c r="AI2490" s="302">
        <v>0</v>
      </c>
      <c r="AJ2490" s="302">
        <v>0</v>
      </c>
      <c r="AK2490" s="302">
        <v>0</v>
      </c>
      <c r="AL2490" s="302">
        <v>0</v>
      </c>
      <c r="AM2490" s="302">
        <v>0</v>
      </c>
      <c r="AN2490" s="302">
        <v>0</v>
      </c>
      <c r="AO2490" s="302">
        <v>0</v>
      </c>
      <c r="AP2490" s="302">
        <v>0</v>
      </c>
      <c r="AQ2490" s="302">
        <v>0</v>
      </c>
      <c r="AR2490" s="302">
        <v>0</v>
      </c>
      <c r="AS2490" s="302">
        <v>0</v>
      </c>
      <c r="AT2490" s="295">
        <f t="shared" si="38"/>
        <v>12050.269999999999</v>
      </c>
      <c r="AU2490" s="302">
        <v>0</v>
      </c>
      <c r="AV2490" s="302">
        <v>0</v>
      </c>
      <c r="AW2490" s="303">
        <v>96</v>
      </c>
      <c r="AX2490" s="303">
        <v>197</v>
      </c>
      <c r="AY2490" s="302">
        <v>1199997.57</v>
      </c>
      <c r="AZ2490" s="302">
        <v>1149334.27</v>
      </c>
      <c r="BA2490" s="301">
        <v>90.000180999999998</v>
      </c>
      <c r="BB2490" s="301">
        <v>23.156906585294401</v>
      </c>
      <c r="BC2490" s="301">
        <v>9.4</v>
      </c>
      <c r="BD2490" s="301"/>
      <c r="BE2490" s="300" t="s">
        <v>4204</v>
      </c>
      <c r="BF2490" s="298"/>
      <c r="BG2490" s="300" t="s">
        <v>351</v>
      </c>
      <c r="BH2490" s="300" t="s">
        <v>902</v>
      </c>
      <c r="BI2490" s="300" t="s">
        <v>903</v>
      </c>
      <c r="BJ2490" s="300" t="s">
        <v>103</v>
      </c>
      <c r="BK2490" s="299" t="s">
        <v>4</v>
      </c>
      <c r="BL2490" s="301">
        <v>295721.92</v>
      </c>
      <c r="BM2490" s="299" t="s">
        <v>894</v>
      </c>
      <c r="BN2490" s="301"/>
      <c r="BO2490" s="304">
        <v>42118</v>
      </c>
      <c r="BP2490" s="304">
        <v>48115</v>
      </c>
      <c r="BQ2490" s="297" t="s">
        <v>1065</v>
      </c>
      <c r="BR2490" s="297" t="s">
        <v>4741</v>
      </c>
      <c r="BS2490" s="297">
        <v>42118</v>
      </c>
      <c r="BT2490" s="297">
        <v>48115</v>
      </c>
      <c r="BU2490" s="301">
        <v>0</v>
      </c>
      <c r="BV2490" s="301">
        <v>0</v>
      </c>
      <c r="BW2490" s="301">
        <v>0</v>
      </c>
    </row>
    <row r="2491" spans="1:75" s="289" customFormat="1" ht="18.2" customHeight="1" x14ac:dyDescent="0.15">
      <c r="A2491" s="291">
        <v>2489</v>
      </c>
      <c r="B2491" s="292" t="s">
        <v>305</v>
      </c>
      <c r="C2491" s="292" t="s">
        <v>306</v>
      </c>
      <c r="D2491" s="312">
        <v>45172</v>
      </c>
      <c r="E2491" s="293" t="s">
        <v>3510</v>
      </c>
      <c r="F2491" s="308">
        <v>0</v>
      </c>
      <c r="G2491" s="308">
        <v>0</v>
      </c>
      <c r="H2491" s="295">
        <v>184523.07</v>
      </c>
      <c r="I2491" s="295">
        <v>0</v>
      </c>
      <c r="J2491" s="295">
        <v>0</v>
      </c>
      <c r="K2491" s="295">
        <v>184523.07</v>
      </c>
      <c r="L2491" s="295">
        <v>1265.95</v>
      </c>
      <c r="M2491" s="295">
        <v>0</v>
      </c>
      <c r="N2491" s="295">
        <v>0</v>
      </c>
      <c r="O2491" s="295">
        <v>1265.95</v>
      </c>
      <c r="P2491" s="295">
        <v>0</v>
      </c>
      <c r="Q2491" s="295">
        <v>0</v>
      </c>
      <c r="R2491" s="295">
        <v>183257.12</v>
      </c>
      <c r="S2491" s="295">
        <v>0</v>
      </c>
      <c r="T2491" s="295">
        <v>1476.18</v>
      </c>
      <c r="U2491" s="295">
        <v>0</v>
      </c>
      <c r="V2491" s="295">
        <v>0</v>
      </c>
      <c r="W2491" s="295">
        <v>1476.18</v>
      </c>
      <c r="X2491" s="295">
        <v>0</v>
      </c>
      <c r="Y2491" s="295">
        <v>0</v>
      </c>
      <c r="Z2491" s="295">
        <v>0</v>
      </c>
      <c r="AA2491" s="295">
        <v>0</v>
      </c>
      <c r="AB2491" s="295">
        <v>0</v>
      </c>
      <c r="AC2491" s="295">
        <v>0</v>
      </c>
      <c r="AD2491" s="295">
        <v>0</v>
      </c>
      <c r="AE2491" s="295">
        <v>0</v>
      </c>
      <c r="AF2491" s="295">
        <v>0</v>
      </c>
      <c r="AG2491" s="295">
        <v>0</v>
      </c>
      <c r="AH2491" s="295">
        <v>135.24</v>
      </c>
      <c r="AI2491" s="295">
        <v>0</v>
      </c>
      <c r="AJ2491" s="295">
        <v>0</v>
      </c>
      <c r="AK2491" s="295">
        <v>0</v>
      </c>
      <c r="AL2491" s="295">
        <v>0</v>
      </c>
      <c r="AM2491" s="295">
        <v>0</v>
      </c>
      <c r="AN2491" s="295">
        <v>0</v>
      </c>
      <c r="AO2491" s="295">
        <v>0</v>
      </c>
      <c r="AP2491" s="295">
        <v>706.03</v>
      </c>
      <c r="AQ2491" s="295">
        <v>0</v>
      </c>
      <c r="AR2491" s="295">
        <v>695.9</v>
      </c>
      <c r="AS2491" s="295">
        <v>0</v>
      </c>
      <c r="AT2491" s="295">
        <f t="shared" si="38"/>
        <v>2887.5</v>
      </c>
      <c r="AU2491" s="295">
        <v>0</v>
      </c>
      <c r="AV2491" s="295">
        <v>0</v>
      </c>
      <c r="AW2491" s="296">
        <v>96</v>
      </c>
      <c r="AX2491" s="296">
        <v>198</v>
      </c>
      <c r="AY2491" s="295">
        <v>272002.39</v>
      </c>
      <c r="AZ2491" s="295">
        <v>272002.39</v>
      </c>
      <c r="BA2491" s="294">
        <v>85.763947000000002</v>
      </c>
      <c r="BB2491" s="294">
        <v>57.782043485179102</v>
      </c>
      <c r="BC2491" s="294">
        <v>9.6</v>
      </c>
      <c r="BD2491" s="294"/>
      <c r="BE2491" s="293" t="s">
        <v>4204</v>
      </c>
      <c r="BF2491" s="291"/>
      <c r="BG2491" s="293" t="s">
        <v>380</v>
      </c>
      <c r="BH2491" s="293" t="s">
        <v>904</v>
      </c>
      <c r="BI2491" s="293" t="s">
        <v>905</v>
      </c>
      <c r="BJ2491" s="293" t="s">
        <v>103</v>
      </c>
      <c r="BK2491" s="292" t="s">
        <v>4</v>
      </c>
      <c r="BL2491" s="294">
        <v>183257.12</v>
      </c>
      <c r="BM2491" s="292" t="s">
        <v>894</v>
      </c>
      <c r="BN2491" s="294"/>
      <c r="BO2491" s="297">
        <v>42081</v>
      </c>
      <c r="BP2491" s="297">
        <v>48109</v>
      </c>
      <c r="BQ2491" s="297" t="s">
        <v>1065</v>
      </c>
      <c r="BR2491" s="297" t="s">
        <v>4741</v>
      </c>
      <c r="BS2491" s="297">
        <v>42081</v>
      </c>
      <c r="BT2491" s="297">
        <v>48109</v>
      </c>
      <c r="BU2491" s="294">
        <v>0</v>
      </c>
      <c r="BV2491" s="294">
        <v>0</v>
      </c>
      <c r="BW2491" s="294">
        <v>0</v>
      </c>
    </row>
    <row r="2492" spans="1:75" s="289" customFormat="1" ht="18.2" customHeight="1" x14ac:dyDescent="0.15">
      <c r="A2492" s="298">
        <v>2490</v>
      </c>
      <c r="B2492" s="299" t="s">
        <v>305</v>
      </c>
      <c r="C2492" s="299" t="s">
        <v>306</v>
      </c>
      <c r="D2492" s="313">
        <v>45172</v>
      </c>
      <c r="E2492" s="300" t="s">
        <v>3511</v>
      </c>
      <c r="F2492" s="309">
        <v>97</v>
      </c>
      <c r="G2492" s="309">
        <v>96</v>
      </c>
      <c r="H2492" s="302">
        <v>174908.3</v>
      </c>
      <c r="I2492" s="302">
        <v>75997.149999999994</v>
      </c>
      <c r="J2492" s="302">
        <v>0</v>
      </c>
      <c r="K2492" s="302">
        <v>250905.45</v>
      </c>
      <c r="L2492" s="302">
        <v>1272.1600000000001</v>
      </c>
      <c r="M2492" s="302">
        <v>0</v>
      </c>
      <c r="N2492" s="302">
        <v>0</v>
      </c>
      <c r="O2492" s="302">
        <v>0</v>
      </c>
      <c r="P2492" s="302">
        <v>0</v>
      </c>
      <c r="Q2492" s="302">
        <v>0</v>
      </c>
      <c r="R2492" s="302">
        <v>250905.45</v>
      </c>
      <c r="S2492" s="302">
        <v>185044.88</v>
      </c>
      <c r="T2492" s="302">
        <v>1457.57</v>
      </c>
      <c r="U2492" s="302">
        <v>0</v>
      </c>
      <c r="V2492" s="302">
        <v>0</v>
      </c>
      <c r="W2492" s="302">
        <v>0</v>
      </c>
      <c r="X2492" s="302">
        <v>0</v>
      </c>
      <c r="Y2492" s="302">
        <v>0</v>
      </c>
      <c r="Z2492" s="302">
        <v>186502.45</v>
      </c>
      <c r="AA2492" s="302">
        <v>0</v>
      </c>
      <c r="AB2492" s="302">
        <v>0</v>
      </c>
      <c r="AC2492" s="302">
        <v>0</v>
      </c>
      <c r="AD2492" s="302">
        <v>0</v>
      </c>
      <c r="AE2492" s="302">
        <v>0</v>
      </c>
      <c r="AF2492" s="302">
        <v>0</v>
      </c>
      <c r="AG2492" s="302">
        <v>0</v>
      </c>
      <c r="AH2492" s="302">
        <v>0</v>
      </c>
      <c r="AI2492" s="302">
        <v>0</v>
      </c>
      <c r="AJ2492" s="302">
        <v>0</v>
      </c>
      <c r="AK2492" s="302">
        <v>0</v>
      </c>
      <c r="AL2492" s="302">
        <v>0</v>
      </c>
      <c r="AM2492" s="302">
        <v>0</v>
      </c>
      <c r="AN2492" s="302">
        <v>0</v>
      </c>
      <c r="AO2492" s="302">
        <v>0</v>
      </c>
      <c r="AP2492" s="302">
        <v>0</v>
      </c>
      <c r="AQ2492" s="302">
        <v>0</v>
      </c>
      <c r="AR2492" s="302">
        <v>0</v>
      </c>
      <c r="AS2492" s="302">
        <v>0</v>
      </c>
      <c r="AT2492" s="295">
        <f t="shared" si="38"/>
        <v>0</v>
      </c>
      <c r="AU2492" s="302">
        <v>77269.31</v>
      </c>
      <c r="AV2492" s="302">
        <v>186502.45</v>
      </c>
      <c r="AW2492" s="303">
        <v>91</v>
      </c>
      <c r="AX2492" s="303">
        <v>187</v>
      </c>
      <c r="AY2492" s="302">
        <v>294997.28999999998</v>
      </c>
      <c r="AZ2492" s="302">
        <v>250905.45</v>
      </c>
      <c r="BA2492" s="301">
        <v>64.746360999999993</v>
      </c>
      <c r="BB2492" s="301">
        <v>64.746360999999993</v>
      </c>
      <c r="BC2492" s="301">
        <v>10</v>
      </c>
      <c r="BD2492" s="301"/>
      <c r="BE2492" s="300" t="s">
        <v>4204</v>
      </c>
      <c r="BF2492" s="298"/>
      <c r="BG2492" s="300" t="s">
        <v>326</v>
      </c>
      <c r="BH2492" s="300" t="s">
        <v>206</v>
      </c>
      <c r="BI2492" s="300" t="s">
        <v>704</v>
      </c>
      <c r="BJ2492" s="300" t="s">
        <v>4205</v>
      </c>
      <c r="BK2492" s="299" t="s">
        <v>4</v>
      </c>
      <c r="BL2492" s="301">
        <v>250905.45</v>
      </c>
      <c r="BM2492" s="299" t="s">
        <v>894</v>
      </c>
      <c r="BN2492" s="301"/>
      <c r="BO2492" s="304">
        <v>42262</v>
      </c>
      <c r="BP2492" s="304">
        <v>47953</v>
      </c>
      <c r="BQ2492" s="297" t="s">
        <v>1066</v>
      </c>
      <c r="BR2492" s="297" t="s">
        <v>4744</v>
      </c>
      <c r="BS2492" s="297">
        <v>42262</v>
      </c>
      <c r="BT2492" s="297">
        <v>47953</v>
      </c>
      <c r="BU2492" s="301">
        <v>25571.64</v>
      </c>
      <c r="BV2492" s="301">
        <v>0</v>
      </c>
      <c r="BW2492" s="301">
        <v>0</v>
      </c>
    </row>
    <row r="2493" spans="1:75" s="289" customFormat="1" ht="18.2" customHeight="1" x14ac:dyDescent="0.15">
      <c r="A2493" s="291">
        <v>2491</v>
      </c>
      <c r="B2493" s="292" t="s">
        <v>305</v>
      </c>
      <c r="C2493" s="292" t="s">
        <v>306</v>
      </c>
      <c r="D2493" s="312">
        <v>45172</v>
      </c>
      <c r="E2493" s="293" t="s">
        <v>3512</v>
      </c>
      <c r="F2493" s="308">
        <v>4</v>
      </c>
      <c r="G2493" s="308">
        <v>3</v>
      </c>
      <c r="H2493" s="295">
        <v>277406.95</v>
      </c>
      <c r="I2493" s="295">
        <v>9219.76</v>
      </c>
      <c r="J2493" s="295">
        <v>0</v>
      </c>
      <c r="K2493" s="295">
        <v>286626.71000000002</v>
      </c>
      <c r="L2493" s="295">
        <v>3122.04</v>
      </c>
      <c r="M2493" s="295">
        <v>0</v>
      </c>
      <c r="N2493" s="295">
        <v>2282.56</v>
      </c>
      <c r="O2493" s="295">
        <v>0</v>
      </c>
      <c r="P2493" s="295">
        <v>0</v>
      </c>
      <c r="Q2493" s="295">
        <v>0</v>
      </c>
      <c r="R2493" s="295">
        <v>284344.15000000002</v>
      </c>
      <c r="S2493" s="295">
        <v>5483.09</v>
      </c>
      <c r="T2493" s="295">
        <v>2196.14</v>
      </c>
      <c r="U2493" s="295">
        <v>0</v>
      </c>
      <c r="V2493" s="295">
        <v>1017.44</v>
      </c>
      <c r="W2493" s="295">
        <v>0</v>
      </c>
      <c r="X2493" s="295">
        <v>0</v>
      </c>
      <c r="Y2493" s="295">
        <v>0</v>
      </c>
      <c r="Z2493" s="295">
        <v>6661.79</v>
      </c>
      <c r="AA2493" s="295">
        <v>0</v>
      </c>
      <c r="AB2493" s="295">
        <v>0</v>
      </c>
      <c r="AC2493" s="295">
        <v>0</v>
      </c>
      <c r="AD2493" s="295">
        <v>0</v>
      </c>
      <c r="AE2493" s="295">
        <v>0</v>
      </c>
      <c r="AF2493" s="295">
        <v>0</v>
      </c>
      <c r="AG2493" s="295">
        <v>0</v>
      </c>
      <c r="AH2493" s="295">
        <v>0</v>
      </c>
      <c r="AI2493" s="295">
        <v>0</v>
      </c>
      <c r="AJ2493" s="295">
        <v>0</v>
      </c>
      <c r="AK2493" s="295">
        <v>0</v>
      </c>
      <c r="AL2493" s="295">
        <v>0</v>
      </c>
      <c r="AM2493" s="295">
        <v>0</v>
      </c>
      <c r="AN2493" s="295">
        <v>0</v>
      </c>
      <c r="AO2493" s="295">
        <v>0</v>
      </c>
      <c r="AP2493" s="295">
        <v>0</v>
      </c>
      <c r="AQ2493" s="295">
        <v>0</v>
      </c>
      <c r="AR2493" s="295">
        <v>0</v>
      </c>
      <c r="AS2493" s="295">
        <v>0</v>
      </c>
      <c r="AT2493" s="295">
        <f t="shared" si="38"/>
        <v>3300</v>
      </c>
      <c r="AU2493" s="295">
        <v>10059.24</v>
      </c>
      <c r="AV2493" s="295">
        <v>6661.79</v>
      </c>
      <c r="AW2493" s="296">
        <v>98</v>
      </c>
      <c r="AX2493" s="296">
        <v>200</v>
      </c>
      <c r="AY2493" s="295">
        <v>532999.99</v>
      </c>
      <c r="AZ2493" s="295">
        <v>532999.99</v>
      </c>
      <c r="BA2493" s="294">
        <v>88.649157000000002</v>
      </c>
      <c r="BB2493" s="294">
        <v>47.2924384020749</v>
      </c>
      <c r="BC2493" s="294">
        <v>9.5</v>
      </c>
      <c r="BD2493" s="294"/>
      <c r="BE2493" s="293" t="s">
        <v>4204</v>
      </c>
      <c r="BF2493" s="291"/>
      <c r="BG2493" s="293" t="s">
        <v>312</v>
      </c>
      <c r="BH2493" s="293" t="s">
        <v>214</v>
      </c>
      <c r="BI2493" s="293" t="s">
        <v>776</v>
      </c>
      <c r="BJ2493" s="293" t="s">
        <v>177</v>
      </c>
      <c r="BK2493" s="292" t="s">
        <v>4</v>
      </c>
      <c r="BL2493" s="294">
        <v>284344.15000000002</v>
      </c>
      <c r="BM2493" s="292" t="s">
        <v>894</v>
      </c>
      <c r="BN2493" s="294"/>
      <c r="BO2493" s="297">
        <v>42083</v>
      </c>
      <c r="BP2493" s="297">
        <v>48172</v>
      </c>
      <c r="BQ2493" s="297" t="s">
        <v>1065</v>
      </c>
      <c r="BR2493" s="297" t="s">
        <v>4741</v>
      </c>
      <c r="BS2493" s="297">
        <v>42083</v>
      </c>
      <c r="BT2493" s="297">
        <v>48172</v>
      </c>
      <c r="BU2493" s="294">
        <v>795.03</v>
      </c>
      <c r="BV2493" s="294">
        <v>0</v>
      </c>
      <c r="BW2493" s="294">
        <v>0</v>
      </c>
    </row>
    <row r="2494" spans="1:75" s="289" customFormat="1" ht="18.2" customHeight="1" x14ac:dyDescent="0.15">
      <c r="A2494" s="298">
        <v>2492</v>
      </c>
      <c r="B2494" s="299" t="s">
        <v>305</v>
      </c>
      <c r="C2494" s="299" t="s">
        <v>306</v>
      </c>
      <c r="D2494" s="313">
        <v>45172</v>
      </c>
      <c r="E2494" s="300" t="s">
        <v>3513</v>
      </c>
      <c r="F2494" s="309">
        <v>0</v>
      </c>
      <c r="G2494" s="309">
        <v>0</v>
      </c>
      <c r="H2494" s="302">
        <v>120180.15</v>
      </c>
      <c r="I2494" s="302">
        <v>0</v>
      </c>
      <c r="J2494" s="302">
        <v>0</v>
      </c>
      <c r="K2494" s="302">
        <v>120180.15</v>
      </c>
      <c r="L2494" s="302">
        <v>2561.2800000000002</v>
      </c>
      <c r="M2494" s="302">
        <v>0</v>
      </c>
      <c r="N2494" s="302">
        <v>0</v>
      </c>
      <c r="O2494" s="302">
        <v>2561.2800000000002</v>
      </c>
      <c r="P2494" s="302">
        <v>0</v>
      </c>
      <c r="Q2494" s="302">
        <v>0</v>
      </c>
      <c r="R2494" s="302">
        <v>117618.87</v>
      </c>
      <c r="S2494" s="302">
        <v>0</v>
      </c>
      <c r="T2494" s="302">
        <v>961.44</v>
      </c>
      <c r="U2494" s="302">
        <v>0</v>
      </c>
      <c r="V2494" s="302">
        <v>0</v>
      </c>
      <c r="W2494" s="302">
        <v>961.44</v>
      </c>
      <c r="X2494" s="302">
        <v>0</v>
      </c>
      <c r="Y2494" s="302">
        <v>0</v>
      </c>
      <c r="Z2494" s="302">
        <v>0</v>
      </c>
      <c r="AA2494" s="302">
        <v>0</v>
      </c>
      <c r="AB2494" s="302">
        <v>0</v>
      </c>
      <c r="AC2494" s="302">
        <v>0</v>
      </c>
      <c r="AD2494" s="302">
        <v>0</v>
      </c>
      <c r="AE2494" s="302">
        <v>0</v>
      </c>
      <c r="AF2494" s="302">
        <v>0</v>
      </c>
      <c r="AG2494" s="302">
        <v>0</v>
      </c>
      <c r="AH2494" s="302">
        <v>165.86</v>
      </c>
      <c r="AI2494" s="302">
        <v>0</v>
      </c>
      <c r="AJ2494" s="302">
        <v>0</v>
      </c>
      <c r="AK2494" s="302">
        <v>0</v>
      </c>
      <c r="AL2494" s="302">
        <v>0</v>
      </c>
      <c r="AM2494" s="302">
        <v>0</v>
      </c>
      <c r="AN2494" s="302">
        <v>0</v>
      </c>
      <c r="AO2494" s="302">
        <v>0</v>
      </c>
      <c r="AP2494" s="302">
        <v>414.84</v>
      </c>
      <c r="AQ2494" s="302">
        <v>0</v>
      </c>
      <c r="AR2494" s="302">
        <v>403.42</v>
      </c>
      <c r="AS2494" s="302">
        <v>0</v>
      </c>
      <c r="AT2494" s="295">
        <f t="shared" si="38"/>
        <v>3700</v>
      </c>
      <c r="AU2494" s="302">
        <v>0</v>
      </c>
      <c r="AV2494" s="302">
        <v>0</v>
      </c>
      <c r="AW2494" s="303">
        <v>39</v>
      </c>
      <c r="AX2494" s="303">
        <v>141</v>
      </c>
      <c r="AY2494" s="302">
        <v>389000.01</v>
      </c>
      <c r="AZ2494" s="302">
        <v>297169.61</v>
      </c>
      <c r="BA2494" s="301">
        <v>62.082256999999998</v>
      </c>
      <c r="BB2494" s="301">
        <v>24.571977314199799</v>
      </c>
      <c r="BC2494" s="301">
        <v>9.6</v>
      </c>
      <c r="BD2494" s="301"/>
      <c r="BE2494" s="300" t="s">
        <v>4204</v>
      </c>
      <c r="BF2494" s="298"/>
      <c r="BG2494" s="300" t="s">
        <v>333</v>
      </c>
      <c r="BH2494" s="300" t="s">
        <v>527</v>
      </c>
      <c r="BI2494" s="300" t="s">
        <v>803</v>
      </c>
      <c r="BJ2494" s="300" t="s">
        <v>103</v>
      </c>
      <c r="BK2494" s="299" t="s">
        <v>4</v>
      </c>
      <c r="BL2494" s="301">
        <v>117618.87</v>
      </c>
      <c r="BM2494" s="299" t="s">
        <v>894</v>
      </c>
      <c r="BN2494" s="301"/>
      <c r="BO2494" s="304">
        <v>42080</v>
      </c>
      <c r="BP2494" s="304">
        <v>46373</v>
      </c>
      <c r="BQ2494" s="297" t="s">
        <v>1065</v>
      </c>
      <c r="BR2494" s="297" t="s">
        <v>4741</v>
      </c>
      <c r="BS2494" s="297">
        <v>42080</v>
      </c>
      <c r="BT2494" s="297">
        <v>46373</v>
      </c>
      <c r="BU2494" s="301">
        <v>0</v>
      </c>
      <c r="BV2494" s="301">
        <v>0</v>
      </c>
      <c r="BW2494" s="301">
        <v>0</v>
      </c>
    </row>
    <row r="2495" spans="1:75" s="289" customFormat="1" ht="18.2" customHeight="1" x14ac:dyDescent="0.15">
      <c r="A2495" s="291">
        <v>2493</v>
      </c>
      <c r="B2495" s="292" t="s">
        <v>305</v>
      </c>
      <c r="C2495" s="292" t="s">
        <v>306</v>
      </c>
      <c r="D2495" s="312">
        <v>45172</v>
      </c>
      <c r="E2495" s="293" t="s">
        <v>3514</v>
      </c>
      <c r="F2495" s="308">
        <v>1</v>
      </c>
      <c r="G2495" s="308">
        <v>0</v>
      </c>
      <c r="H2495" s="295">
        <v>174038.29</v>
      </c>
      <c r="I2495" s="295">
        <v>0</v>
      </c>
      <c r="J2495" s="295">
        <v>0</v>
      </c>
      <c r="K2495" s="295">
        <v>174038.29</v>
      </c>
      <c r="L2495" s="295">
        <v>1142.68</v>
      </c>
      <c r="M2495" s="295">
        <v>0</v>
      </c>
      <c r="N2495" s="295">
        <v>0</v>
      </c>
      <c r="O2495" s="295">
        <v>0</v>
      </c>
      <c r="P2495" s="295">
        <v>0</v>
      </c>
      <c r="Q2495" s="295">
        <v>0</v>
      </c>
      <c r="R2495" s="295">
        <v>174038.29</v>
      </c>
      <c r="S2495" s="295">
        <v>0</v>
      </c>
      <c r="T2495" s="295">
        <v>1392.31</v>
      </c>
      <c r="U2495" s="295">
        <v>0</v>
      </c>
      <c r="V2495" s="295">
        <v>0</v>
      </c>
      <c r="W2495" s="295">
        <v>0</v>
      </c>
      <c r="X2495" s="295">
        <v>0</v>
      </c>
      <c r="Y2495" s="295">
        <v>0</v>
      </c>
      <c r="Z2495" s="295">
        <v>1392.31</v>
      </c>
      <c r="AA2495" s="295">
        <v>0</v>
      </c>
      <c r="AB2495" s="295">
        <v>0</v>
      </c>
      <c r="AC2495" s="295">
        <v>0</v>
      </c>
      <c r="AD2495" s="295">
        <v>0</v>
      </c>
      <c r="AE2495" s="295">
        <v>0</v>
      </c>
      <c r="AF2495" s="295">
        <v>0</v>
      </c>
      <c r="AG2495" s="295">
        <v>0</v>
      </c>
      <c r="AH2495" s="295">
        <v>56.26</v>
      </c>
      <c r="AI2495" s="295">
        <v>0</v>
      </c>
      <c r="AJ2495" s="295">
        <v>0</v>
      </c>
      <c r="AK2495" s="295">
        <v>0</v>
      </c>
      <c r="AL2495" s="295">
        <v>0</v>
      </c>
      <c r="AM2495" s="295">
        <v>0</v>
      </c>
      <c r="AN2495" s="295">
        <v>0</v>
      </c>
      <c r="AO2495" s="295">
        <v>0</v>
      </c>
      <c r="AP2495" s="295">
        <v>0</v>
      </c>
      <c r="AQ2495" s="295">
        <v>0</v>
      </c>
      <c r="AR2495" s="295">
        <v>56.26</v>
      </c>
      <c r="AS2495" s="295">
        <v>0</v>
      </c>
      <c r="AT2495" s="295">
        <f t="shared" si="38"/>
        <v>0</v>
      </c>
      <c r="AU2495" s="295">
        <v>1142.68</v>
      </c>
      <c r="AV2495" s="295">
        <v>1392.31</v>
      </c>
      <c r="AW2495" s="296">
        <v>99</v>
      </c>
      <c r="AX2495" s="296">
        <v>201</v>
      </c>
      <c r="AY2495" s="295">
        <v>253000.01</v>
      </c>
      <c r="AZ2495" s="295">
        <v>253000.01</v>
      </c>
      <c r="BA2495" s="294">
        <v>84.998400000000004</v>
      </c>
      <c r="BB2495" s="294">
        <v>58.470259304479903</v>
      </c>
      <c r="BC2495" s="294">
        <v>9.6</v>
      </c>
      <c r="BD2495" s="294"/>
      <c r="BE2495" s="293" t="s">
        <v>4204</v>
      </c>
      <c r="BF2495" s="291"/>
      <c r="BG2495" s="293" t="s">
        <v>333</v>
      </c>
      <c r="BH2495" s="293" t="s">
        <v>616</v>
      </c>
      <c r="BI2495" s="293" t="s">
        <v>617</v>
      </c>
      <c r="BJ2495" s="293" t="s">
        <v>177</v>
      </c>
      <c r="BK2495" s="292" t="s">
        <v>4</v>
      </c>
      <c r="BL2495" s="294">
        <v>174038.29</v>
      </c>
      <c r="BM2495" s="292" t="s">
        <v>894</v>
      </c>
      <c r="BN2495" s="294"/>
      <c r="BO2495" s="297">
        <v>42080</v>
      </c>
      <c r="BP2495" s="297">
        <v>48199</v>
      </c>
      <c r="BQ2495" s="297" t="s">
        <v>1065</v>
      </c>
      <c r="BR2495" s="297" t="s">
        <v>4741</v>
      </c>
      <c r="BS2495" s="297">
        <v>42080</v>
      </c>
      <c r="BT2495" s="297">
        <v>48199</v>
      </c>
      <c r="BU2495" s="294">
        <v>69.53</v>
      </c>
      <c r="BV2495" s="294">
        <v>0</v>
      </c>
      <c r="BW2495" s="294">
        <v>0</v>
      </c>
    </row>
    <row r="2496" spans="1:75" s="289" customFormat="1" ht="18.2" customHeight="1" x14ac:dyDescent="0.15">
      <c r="A2496" s="298">
        <v>2494</v>
      </c>
      <c r="B2496" s="299" t="s">
        <v>305</v>
      </c>
      <c r="C2496" s="299" t="s">
        <v>306</v>
      </c>
      <c r="D2496" s="313">
        <v>45172</v>
      </c>
      <c r="E2496" s="300" t="s">
        <v>4187</v>
      </c>
      <c r="F2496" s="309">
        <v>2</v>
      </c>
      <c r="G2496" s="309">
        <v>1</v>
      </c>
      <c r="H2496" s="302">
        <v>324237.09000000003</v>
      </c>
      <c r="I2496" s="302">
        <v>2249.98</v>
      </c>
      <c r="J2496" s="302">
        <v>0</v>
      </c>
      <c r="K2496" s="302">
        <v>326487.07</v>
      </c>
      <c r="L2496" s="302">
        <v>2267.79</v>
      </c>
      <c r="M2496" s="302">
        <v>0</v>
      </c>
      <c r="N2496" s="302">
        <v>0</v>
      </c>
      <c r="O2496" s="302">
        <v>0</v>
      </c>
      <c r="P2496" s="302">
        <v>0</v>
      </c>
      <c r="Q2496" s="302">
        <v>0</v>
      </c>
      <c r="R2496" s="302">
        <v>326487.07</v>
      </c>
      <c r="S2496" s="302">
        <v>2584.69</v>
      </c>
      <c r="T2496" s="302">
        <v>2566.88</v>
      </c>
      <c r="U2496" s="302">
        <v>0</v>
      </c>
      <c r="V2496" s="302">
        <v>0</v>
      </c>
      <c r="W2496" s="302">
        <v>0</v>
      </c>
      <c r="X2496" s="302">
        <v>0</v>
      </c>
      <c r="Y2496" s="302">
        <v>0</v>
      </c>
      <c r="Z2496" s="302">
        <v>5151.57</v>
      </c>
      <c r="AA2496" s="302">
        <v>0</v>
      </c>
      <c r="AB2496" s="302">
        <v>0</v>
      </c>
      <c r="AC2496" s="302">
        <v>0</v>
      </c>
      <c r="AD2496" s="302">
        <v>0</v>
      </c>
      <c r="AE2496" s="302">
        <v>0</v>
      </c>
      <c r="AF2496" s="302">
        <v>0</v>
      </c>
      <c r="AG2496" s="302">
        <v>0</v>
      </c>
      <c r="AH2496" s="302">
        <v>0</v>
      </c>
      <c r="AI2496" s="302">
        <v>0</v>
      </c>
      <c r="AJ2496" s="302">
        <v>0</v>
      </c>
      <c r="AK2496" s="302">
        <v>0</v>
      </c>
      <c r="AL2496" s="302">
        <v>0</v>
      </c>
      <c r="AM2496" s="302">
        <v>0</v>
      </c>
      <c r="AN2496" s="302">
        <v>0</v>
      </c>
      <c r="AO2496" s="302">
        <v>0</v>
      </c>
      <c r="AP2496" s="302">
        <v>0</v>
      </c>
      <c r="AQ2496" s="302">
        <v>0</v>
      </c>
      <c r="AR2496" s="302">
        <v>0</v>
      </c>
      <c r="AS2496" s="302">
        <v>0</v>
      </c>
      <c r="AT2496" s="295">
        <f t="shared" si="38"/>
        <v>0</v>
      </c>
      <c r="AU2496" s="302">
        <v>4517.7700000000004</v>
      </c>
      <c r="AV2496" s="302">
        <v>5151.57</v>
      </c>
      <c r="AW2496" s="303">
        <v>95</v>
      </c>
      <c r="AX2496" s="303">
        <v>150</v>
      </c>
      <c r="AY2496" s="302">
        <v>439956</v>
      </c>
      <c r="AZ2496" s="302">
        <v>404998.75</v>
      </c>
      <c r="BA2496" s="301">
        <v>90.000281999999999</v>
      </c>
      <c r="BB2496" s="301">
        <v>72.553133483384201</v>
      </c>
      <c r="BC2496" s="301">
        <v>9.5</v>
      </c>
      <c r="BD2496" s="301"/>
      <c r="BE2496" s="300" t="s">
        <v>4204</v>
      </c>
      <c r="BF2496" s="298"/>
      <c r="BG2496" s="300" t="s">
        <v>324</v>
      </c>
      <c r="BH2496" s="300" t="s">
        <v>187</v>
      </c>
      <c r="BI2496" s="300" t="s">
        <v>466</v>
      </c>
      <c r="BJ2496" s="300" t="s">
        <v>177</v>
      </c>
      <c r="BK2496" s="299" t="s">
        <v>4</v>
      </c>
      <c r="BL2496" s="301">
        <v>326487.07</v>
      </c>
      <c r="BM2496" s="299" t="s">
        <v>894</v>
      </c>
      <c r="BN2496" s="301"/>
      <c r="BO2496" s="304">
        <v>43523</v>
      </c>
      <c r="BP2496" s="304">
        <v>48087</v>
      </c>
      <c r="BQ2496" s="297" t="s">
        <v>1067</v>
      </c>
      <c r="BR2496" s="297" t="s">
        <v>4743</v>
      </c>
      <c r="BS2496" s="297" t="s">
        <v>4742</v>
      </c>
      <c r="BT2496" s="297" t="s">
        <v>4742</v>
      </c>
      <c r="BU2496" s="301">
        <v>430.92</v>
      </c>
      <c r="BV2496" s="301">
        <v>0</v>
      </c>
      <c r="BW2496" s="301">
        <v>0</v>
      </c>
    </row>
    <row r="2497" spans="1:75" s="289" customFormat="1" ht="18.2" customHeight="1" x14ac:dyDescent="0.15">
      <c r="A2497" s="291">
        <v>2495</v>
      </c>
      <c r="B2497" s="292" t="s">
        <v>305</v>
      </c>
      <c r="C2497" s="292" t="s">
        <v>306</v>
      </c>
      <c r="D2497" s="312">
        <v>45172</v>
      </c>
      <c r="E2497" s="293" t="s">
        <v>3515</v>
      </c>
      <c r="F2497" s="308">
        <v>0</v>
      </c>
      <c r="G2497" s="308">
        <v>0</v>
      </c>
      <c r="H2497" s="295">
        <v>431405.69</v>
      </c>
      <c r="I2497" s="295">
        <v>0</v>
      </c>
      <c r="J2497" s="295">
        <v>0</v>
      </c>
      <c r="K2497" s="295">
        <v>431405.69</v>
      </c>
      <c r="L2497" s="295">
        <v>2818.06</v>
      </c>
      <c r="M2497" s="295">
        <v>0</v>
      </c>
      <c r="N2497" s="295">
        <v>0</v>
      </c>
      <c r="O2497" s="295">
        <v>2818.06</v>
      </c>
      <c r="P2497" s="295">
        <v>0</v>
      </c>
      <c r="Q2497" s="295">
        <v>0</v>
      </c>
      <c r="R2497" s="295">
        <v>428587.63</v>
      </c>
      <c r="S2497" s="295">
        <v>0</v>
      </c>
      <c r="T2497" s="295">
        <v>3379.34</v>
      </c>
      <c r="U2497" s="295">
        <v>0</v>
      </c>
      <c r="V2497" s="295">
        <v>0</v>
      </c>
      <c r="W2497" s="295">
        <v>3379.34</v>
      </c>
      <c r="X2497" s="295">
        <v>0</v>
      </c>
      <c r="Y2497" s="295">
        <v>0</v>
      </c>
      <c r="Z2497" s="295">
        <v>0</v>
      </c>
      <c r="AA2497" s="295">
        <v>0</v>
      </c>
      <c r="AB2497" s="295">
        <v>0</v>
      </c>
      <c r="AC2497" s="295">
        <v>0</v>
      </c>
      <c r="AD2497" s="295">
        <v>0</v>
      </c>
      <c r="AE2497" s="295">
        <v>0</v>
      </c>
      <c r="AF2497" s="295">
        <v>0</v>
      </c>
      <c r="AG2497" s="295">
        <v>0</v>
      </c>
      <c r="AH2497" s="295">
        <v>310.75</v>
      </c>
      <c r="AI2497" s="295">
        <v>0</v>
      </c>
      <c r="AJ2497" s="295">
        <v>0</v>
      </c>
      <c r="AK2497" s="295">
        <v>0</v>
      </c>
      <c r="AL2497" s="295">
        <v>0</v>
      </c>
      <c r="AM2497" s="295">
        <v>0</v>
      </c>
      <c r="AN2497" s="295">
        <v>0</v>
      </c>
      <c r="AO2497" s="295">
        <v>0</v>
      </c>
      <c r="AP2497" s="295">
        <v>3.8</v>
      </c>
      <c r="AQ2497" s="295">
        <v>0</v>
      </c>
      <c r="AR2497" s="295">
        <v>1.95</v>
      </c>
      <c r="AS2497" s="295">
        <v>0</v>
      </c>
      <c r="AT2497" s="295">
        <f t="shared" si="38"/>
        <v>6510</v>
      </c>
      <c r="AU2497" s="295">
        <v>0</v>
      </c>
      <c r="AV2497" s="295">
        <v>0</v>
      </c>
      <c r="AW2497" s="296">
        <v>100</v>
      </c>
      <c r="AX2497" s="296">
        <v>200</v>
      </c>
      <c r="AY2497" s="295">
        <v>625000</v>
      </c>
      <c r="AZ2497" s="295">
        <v>625000</v>
      </c>
      <c r="BA2497" s="294">
        <v>89.315681999999995</v>
      </c>
      <c r="BB2497" s="294">
        <v>61.247354352341901</v>
      </c>
      <c r="BC2497" s="294">
        <v>9.4</v>
      </c>
      <c r="BD2497" s="294"/>
      <c r="BE2497" s="293" t="s">
        <v>4204</v>
      </c>
      <c r="BF2497" s="291"/>
      <c r="BG2497" s="293" t="s">
        <v>315</v>
      </c>
      <c r="BH2497" s="293" t="s">
        <v>183</v>
      </c>
      <c r="BI2497" s="293" t="s">
        <v>328</v>
      </c>
      <c r="BJ2497" s="293" t="s">
        <v>103</v>
      </c>
      <c r="BK2497" s="292" t="s">
        <v>4</v>
      </c>
      <c r="BL2497" s="294">
        <v>428587.63</v>
      </c>
      <c r="BM2497" s="292" t="s">
        <v>894</v>
      </c>
      <c r="BN2497" s="294"/>
      <c r="BO2497" s="297">
        <v>42142</v>
      </c>
      <c r="BP2497" s="297">
        <v>48231</v>
      </c>
      <c r="BQ2497" s="297" t="s">
        <v>1065</v>
      </c>
      <c r="BR2497" s="297" t="s">
        <v>4741</v>
      </c>
      <c r="BS2497" s="297">
        <v>42142</v>
      </c>
      <c r="BT2497" s="297">
        <v>48231</v>
      </c>
      <c r="BU2497" s="294">
        <v>0</v>
      </c>
      <c r="BV2497" s="294">
        <v>0</v>
      </c>
      <c r="BW2497" s="294">
        <v>0</v>
      </c>
    </row>
    <row r="2498" spans="1:75" s="289" customFormat="1" ht="18.2" customHeight="1" x14ac:dyDescent="0.15">
      <c r="A2498" s="298">
        <v>2496</v>
      </c>
      <c r="B2498" s="299" t="s">
        <v>305</v>
      </c>
      <c r="C2498" s="299" t="s">
        <v>306</v>
      </c>
      <c r="D2498" s="313">
        <v>45172</v>
      </c>
      <c r="E2498" s="300" t="s">
        <v>3516</v>
      </c>
      <c r="F2498" s="309">
        <v>9</v>
      </c>
      <c r="G2498" s="309">
        <v>10</v>
      </c>
      <c r="H2498" s="302">
        <v>140134.5</v>
      </c>
      <c r="I2498" s="302">
        <v>7945.42</v>
      </c>
      <c r="J2498" s="302">
        <v>0</v>
      </c>
      <c r="K2498" s="302">
        <v>148079.92000000001</v>
      </c>
      <c r="L2498" s="302">
        <v>894.16</v>
      </c>
      <c r="M2498" s="302">
        <v>0</v>
      </c>
      <c r="N2498" s="302">
        <v>1050.56</v>
      </c>
      <c r="O2498" s="302">
        <v>0</v>
      </c>
      <c r="P2498" s="302">
        <v>0</v>
      </c>
      <c r="Q2498" s="302">
        <v>0</v>
      </c>
      <c r="R2498" s="302">
        <v>147029.35999999999</v>
      </c>
      <c r="S2498" s="302">
        <v>10727.14</v>
      </c>
      <c r="T2498" s="302">
        <v>1156.1099999999999</v>
      </c>
      <c r="U2498" s="302">
        <v>0</v>
      </c>
      <c r="V2498" s="302">
        <v>1219.8399999999999</v>
      </c>
      <c r="W2498" s="302">
        <v>0</v>
      </c>
      <c r="X2498" s="302">
        <v>0</v>
      </c>
      <c r="Y2498" s="302">
        <v>0</v>
      </c>
      <c r="Z2498" s="302">
        <v>10663.41</v>
      </c>
      <c r="AA2498" s="302">
        <v>0</v>
      </c>
      <c r="AB2498" s="302">
        <v>0</v>
      </c>
      <c r="AC2498" s="302">
        <v>0</v>
      </c>
      <c r="AD2498" s="302">
        <v>0</v>
      </c>
      <c r="AE2498" s="302">
        <v>0</v>
      </c>
      <c r="AF2498" s="302">
        <v>0</v>
      </c>
      <c r="AG2498" s="302">
        <v>0</v>
      </c>
      <c r="AH2498" s="302">
        <v>0</v>
      </c>
      <c r="AI2498" s="302">
        <v>0</v>
      </c>
      <c r="AJ2498" s="302">
        <v>0</v>
      </c>
      <c r="AK2498" s="302">
        <v>0</v>
      </c>
      <c r="AL2498" s="302">
        <v>389.2</v>
      </c>
      <c r="AM2498" s="302">
        <v>0</v>
      </c>
      <c r="AN2498" s="302">
        <v>0</v>
      </c>
      <c r="AO2498" s="302">
        <v>110.4</v>
      </c>
      <c r="AP2498" s="302">
        <v>0</v>
      </c>
      <c r="AQ2498" s="302">
        <v>0</v>
      </c>
      <c r="AR2498" s="302">
        <v>0</v>
      </c>
      <c r="AS2498" s="302">
        <v>0</v>
      </c>
      <c r="AT2498" s="295">
        <f t="shared" si="38"/>
        <v>2770</v>
      </c>
      <c r="AU2498" s="302">
        <v>7789.02</v>
      </c>
      <c r="AV2498" s="302">
        <v>10663.41</v>
      </c>
      <c r="AW2498" s="303">
        <v>100</v>
      </c>
      <c r="AX2498" s="303">
        <v>200</v>
      </c>
      <c r="AY2498" s="302">
        <v>254899.99</v>
      </c>
      <c r="AZ2498" s="302">
        <v>200466.09</v>
      </c>
      <c r="BA2498" s="301">
        <v>54.181652999999997</v>
      </c>
      <c r="BB2498" s="301">
        <v>39.738859396779198</v>
      </c>
      <c r="BC2498" s="301">
        <v>9.9</v>
      </c>
      <c r="BD2498" s="301"/>
      <c r="BE2498" s="300" t="s">
        <v>4204</v>
      </c>
      <c r="BF2498" s="298"/>
      <c r="BG2498" s="300" t="s">
        <v>312</v>
      </c>
      <c r="BH2498" s="300" t="s">
        <v>188</v>
      </c>
      <c r="BI2498" s="300" t="s">
        <v>313</v>
      </c>
      <c r="BJ2498" s="300" t="s">
        <v>4205</v>
      </c>
      <c r="BK2498" s="299" t="s">
        <v>4</v>
      </c>
      <c r="BL2498" s="301">
        <v>147029.35999999999</v>
      </c>
      <c r="BM2498" s="299" t="s">
        <v>894</v>
      </c>
      <c r="BN2498" s="301"/>
      <c r="BO2498" s="304">
        <v>42146</v>
      </c>
      <c r="BP2498" s="304">
        <v>48235</v>
      </c>
      <c r="BQ2498" s="297" t="s">
        <v>1067</v>
      </c>
      <c r="BR2498" s="297" t="s">
        <v>4743</v>
      </c>
      <c r="BS2498" s="297">
        <v>42146</v>
      </c>
      <c r="BT2498" s="297">
        <v>48235</v>
      </c>
      <c r="BU2498" s="301">
        <v>993.6</v>
      </c>
      <c r="BV2498" s="301">
        <v>0</v>
      </c>
      <c r="BW2498" s="301">
        <v>0</v>
      </c>
    </row>
    <row r="2499" spans="1:75" s="289" customFormat="1" ht="18.2" customHeight="1" x14ac:dyDescent="0.15">
      <c r="A2499" s="291">
        <v>2497</v>
      </c>
      <c r="B2499" s="292" t="s">
        <v>305</v>
      </c>
      <c r="C2499" s="292" t="s">
        <v>306</v>
      </c>
      <c r="D2499" s="312">
        <v>45172</v>
      </c>
      <c r="E2499" s="293" t="s">
        <v>3517</v>
      </c>
      <c r="F2499" s="308">
        <v>0</v>
      </c>
      <c r="G2499" s="308">
        <v>0</v>
      </c>
      <c r="H2499" s="295">
        <v>245152.59</v>
      </c>
      <c r="I2499" s="295">
        <v>0</v>
      </c>
      <c r="J2499" s="295">
        <v>0</v>
      </c>
      <c r="K2499" s="295">
        <v>245152.59</v>
      </c>
      <c r="L2499" s="295">
        <v>1593.92</v>
      </c>
      <c r="M2499" s="295">
        <v>0</v>
      </c>
      <c r="N2499" s="295">
        <v>0</v>
      </c>
      <c r="O2499" s="295">
        <v>1593.92</v>
      </c>
      <c r="P2499" s="295">
        <v>0</v>
      </c>
      <c r="Q2499" s="295">
        <v>0</v>
      </c>
      <c r="R2499" s="295">
        <v>243558.67</v>
      </c>
      <c r="S2499" s="295">
        <v>0</v>
      </c>
      <c r="T2499" s="295">
        <v>1940.79</v>
      </c>
      <c r="U2499" s="295">
        <v>0</v>
      </c>
      <c r="V2499" s="295">
        <v>0</v>
      </c>
      <c r="W2499" s="295">
        <v>1940.79</v>
      </c>
      <c r="X2499" s="295">
        <v>0</v>
      </c>
      <c r="Y2499" s="295">
        <v>0</v>
      </c>
      <c r="Z2499" s="295">
        <v>0</v>
      </c>
      <c r="AA2499" s="295">
        <v>0</v>
      </c>
      <c r="AB2499" s="295">
        <v>0</v>
      </c>
      <c r="AC2499" s="295">
        <v>0</v>
      </c>
      <c r="AD2499" s="295">
        <v>0</v>
      </c>
      <c r="AE2499" s="295">
        <v>0</v>
      </c>
      <c r="AF2499" s="295">
        <v>0</v>
      </c>
      <c r="AG2499" s="295">
        <v>0</v>
      </c>
      <c r="AH2499" s="295">
        <v>176.85</v>
      </c>
      <c r="AI2499" s="295">
        <v>0</v>
      </c>
      <c r="AJ2499" s="295">
        <v>0</v>
      </c>
      <c r="AK2499" s="295">
        <v>0</v>
      </c>
      <c r="AL2499" s="295">
        <v>0</v>
      </c>
      <c r="AM2499" s="295">
        <v>0</v>
      </c>
      <c r="AN2499" s="295">
        <v>0</v>
      </c>
      <c r="AO2499" s="295">
        <v>0</v>
      </c>
      <c r="AP2499" s="295">
        <v>0.44</v>
      </c>
      <c r="AQ2499" s="295">
        <v>0</v>
      </c>
      <c r="AR2499" s="295">
        <v>0</v>
      </c>
      <c r="AS2499" s="295">
        <v>0</v>
      </c>
      <c r="AT2499" s="295">
        <f t="shared" ref="AT2499:AT2562" si="39">AQ2499-AR2499-AS2499+AP2499+AO2499+AN2499+AL2499+AI2499+AH2499+AG2499+AF2499+AA2499+W2499+V2499+Q2499+P2499+O2499+N2499-J2499</f>
        <v>3712</v>
      </c>
      <c r="AU2499" s="295">
        <v>0</v>
      </c>
      <c r="AV2499" s="295">
        <v>0</v>
      </c>
      <c r="AW2499" s="296">
        <v>100</v>
      </c>
      <c r="AX2499" s="296">
        <v>202</v>
      </c>
      <c r="AY2499" s="295">
        <v>355700</v>
      </c>
      <c r="AZ2499" s="295">
        <v>355700</v>
      </c>
      <c r="BA2499" s="294">
        <v>86.457687000000007</v>
      </c>
      <c r="BB2499" s="294">
        <v>59.200222819781501</v>
      </c>
      <c r="BC2499" s="294">
        <v>9.5</v>
      </c>
      <c r="BD2499" s="294"/>
      <c r="BE2499" s="293" t="s">
        <v>4204</v>
      </c>
      <c r="BF2499" s="291"/>
      <c r="BG2499" s="293" t="s">
        <v>312</v>
      </c>
      <c r="BH2499" s="293" t="s">
        <v>196</v>
      </c>
      <c r="BI2499" s="293" t="s">
        <v>773</v>
      </c>
      <c r="BJ2499" s="293" t="s">
        <v>103</v>
      </c>
      <c r="BK2499" s="292" t="s">
        <v>4</v>
      </c>
      <c r="BL2499" s="294">
        <v>243558.67</v>
      </c>
      <c r="BM2499" s="292" t="s">
        <v>894</v>
      </c>
      <c r="BN2499" s="294"/>
      <c r="BO2499" s="297">
        <v>42083</v>
      </c>
      <c r="BP2499" s="297">
        <v>48233</v>
      </c>
      <c r="BQ2499" s="297" t="s">
        <v>1065</v>
      </c>
      <c r="BR2499" s="297" t="s">
        <v>4741</v>
      </c>
      <c r="BS2499" s="297">
        <v>42083</v>
      </c>
      <c r="BT2499" s="297">
        <v>48233</v>
      </c>
      <c r="BU2499" s="294">
        <v>0</v>
      </c>
      <c r="BV2499" s="294">
        <v>0</v>
      </c>
      <c r="BW2499" s="294">
        <v>0</v>
      </c>
    </row>
    <row r="2500" spans="1:75" s="289" customFormat="1" ht="18.2" customHeight="1" x14ac:dyDescent="0.15">
      <c r="A2500" s="298">
        <v>2498</v>
      </c>
      <c r="B2500" s="299" t="s">
        <v>305</v>
      </c>
      <c r="C2500" s="299" t="s">
        <v>306</v>
      </c>
      <c r="D2500" s="313">
        <v>45172</v>
      </c>
      <c r="E2500" s="300" t="s">
        <v>4311</v>
      </c>
      <c r="F2500" s="309">
        <v>0</v>
      </c>
      <c r="G2500" s="309">
        <v>0</v>
      </c>
      <c r="H2500" s="302">
        <v>707112.82</v>
      </c>
      <c r="I2500" s="302">
        <v>0</v>
      </c>
      <c r="J2500" s="302">
        <v>0</v>
      </c>
      <c r="K2500" s="302">
        <v>707112.82</v>
      </c>
      <c r="L2500" s="302">
        <v>3572.15</v>
      </c>
      <c r="M2500" s="302">
        <v>0</v>
      </c>
      <c r="N2500" s="302">
        <v>0</v>
      </c>
      <c r="O2500" s="302">
        <v>3572.15</v>
      </c>
      <c r="P2500" s="302">
        <v>0</v>
      </c>
      <c r="Q2500" s="302">
        <v>0</v>
      </c>
      <c r="R2500" s="302">
        <v>703540.67</v>
      </c>
      <c r="S2500" s="302">
        <v>0</v>
      </c>
      <c r="T2500" s="302">
        <v>5539.05</v>
      </c>
      <c r="U2500" s="302">
        <v>0</v>
      </c>
      <c r="V2500" s="302">
        <v>0</v>
      </c>
      <c r="W2500" s="302">
        <v>5539.05</v>
      </c>
      <c r="X2500" s="302">
        <v>0</v>
      </c>
      <c r="Y2500" s="302">
        <v>0</v>
      </c>
      <c r="Z2500" s="302">
        <v>0</v>
      </c>
      <c r="AA2500" s="302">
        <v>0</v>
      </c>
      <c r="AB2500" s="302">
        <v>0</v>
      </c>
      <c r="AC2500" s="302">
        <v>0</v>
      </c>
      <c r="AD2500" s="302">
        <v>0</v>
      </c>
      <c r="AE2500" s="302">
        <v>0</v>
      </c>
      <c r="AF2500" s="302">
        <v>0</v>
      </c>
      <c r="AG2500" s="302">
        <v>0</v>
      </c>
      <c r="AH2500" s="302">
        <v>526.95000000000005</v>
      </c>
      <c r="AI2500" s="302">
        <v>0</v>
      </c>
      <c r="AJ2500" s="302">
        <v>0</v>
      </c>
      <c r="AK2500" s="302">
        <v>0</v>
      </c>
      <c r="AL2500" s="302">
        <v>0</v>
      </c>
      <c r="AM2500" s="302">
        <v>0</v>
      </c>
      <c r="AN2500" s="302">
        <v>0</v>
      </c>
      <c r="AO2500" s="302">
        <v>0</v>
      </c>
      <c r="AP2500" s="302">
        <v>0</v>
      </c>
      <c r="AQ2500" s="302">
        <v>0</v>
      </c>
      <c r="AR2500" s="302">
        <v>0</v>
      </c>
      <c r="AS2500" s="302">
        <v>0</v>
      </c>
      <c r="AT2500" s="295">
        <f t="shared" si="39"/>
        <v>9638.15</v>
      </c>
      <c r="AU2500" s="302">
        <v>0</v>
      </c>
      <c r="AV2500" s="302">
        <v>0</v>
      </c>
      <c r="AW2500" s="303">
        <v>119</v>
      </c>
      <c r="AX2500" s="303">
        <v>162</v>
      </c>
      <c r="AY2500" s="302">
        <v>1192199.9938469999</v>
      </c>
      <c r="AZ2500" s="302">
        <v>834539.99</v>
      </c>
      <c r="BA2500" s="301">
        <v>90.000000999999997</v>
      </c>
      <c r="BB2500" s="301">
        <v>75.872530690279703</v>
      </c>
      <c r="BC2500" s="301">
        <v>9.4</v>
      </c>
      <c r="BD2500" s="301"/>
      <c r="BE2500" s="300" t="s">
        <v>4204</v>
      </c>
      <c r="BF2500" s="298"/>
      <c r="BG2500" s="300" t="s">
        <v>344</v>
      </c>
      <c r="BH2500" s="300" t="s">
        <v>237</v>
      </c>
      <c r="BI2500" s="300" t="s">
        <v>838</v>
      </c>
      <c r="BJ2500" s="300" t="s">
        <v>103</v>
      </c>
      <c r="BK2500" s="299" t="s">
        <v>4</v>
      </c>
      <c r="BL2500" s="301">
        <v>703540.67</v>
      </c>
      <c r="BM2500" s="299" t="s">
        <v>894</v>
      </c>
      <c r="BN2500" s="301"/>
      <c r="BO2500" s="304">
        <v>43889</v>
      </c>
      <c r="BP2500" s="304">
        <v>48819</v>
      </c>
      <c r="BQ2500" s="297" t="s">
        <v>1065</v>
      </c>
      <c r="BR2500" s="297" t="s">
        <v>4741</v>
      </c>
      <c r="BS2500" s="297" t="s">
        <v>4742</v>
      </c>
      <c r="BT2500" s="297" t="s">
        <v>4742</v>
      </c>
      <c r="BU2500" s="301">
        <v>0</v>
      </c>
      <c r="BV2500" s="301">
        <v>0</v>
      </c>
      <c r="BW2500" s="301">
        <v>0</v>
      </c>
    </row>
    <row r="2501" spans="1:75" s="289" customFormat="1" ht="18.2" customHeight="1" x14ac:dyDescent="0.15">
      <c r="A2501" s="291">
        <v>2499</v>
      </c>
      <c r="B2501" s="292" t="s">
        <v>305</v>
      </c>
      <c r="C2501" s="292" t="s">
        <v>306</v>
      </c>
      <c r="D2501" s="312">
        <v>45172</v>
      </c>
      <c r="E2501" s="293" t="s">
        <v>3518</v>
      </c>
      <c r="F2501" s="308">
        <v>0</v>
      </c>
      <c r="G2501" s="308">
        <v>0</v>
      </c>
      <c r="H2501" s="295">
        <v>314843.11</v>
      </c>
      <c r="I2501" s="295">
        <v>0</v>
      </c>
      <c r="J2501" s="295">
        <v>0</v>
      </c>
      <c r="K2501" s="295">
        <v>314843.11</v>
      </c>
      <c r="L2501" s="295">
        <v>1961.5</v>
      </c>
      <c r="M2501" s="295">
        <v>0</v>
      </c>
      <c r="N2501" s="295">
        <v>0</v>
      </c>
      <c r="O2501" s="295">
        <v>1961.5</v>
      </c>
      <c r="P2501" s="295">
        <v>0</v>
      </c>
      <c r="Q2501" s="295">
        <v>0</v>
      </c>
      <c r="R2501" s="295">
        <v>312881.61</v>
      </c>
      <c r="S2501" s="295">
        <v>0</v>
      </c>
      <c r="T2501" s="295">
        <v>2492.5100000000002</v>
      </c>
      <c r="U2501" s="295">
        <v>0</v>
      </c>
      <c r="V2501" s="295">
        <v>0</v>
      </c>
      <c r="W2501" s="295">
        <v>2492.5100000000002</v>
      </c>
      <c r="X2501" s="295">
        <v>0</v>
      </c>
      <c r="Y2501" s="295">
        <v>0</v>
      </c>
      <c r="Z2501" s="295">
        <v>0</v>
      </c>
      <c r="AA2501" s="295">
        <v>0</v>
      </c>
      <c r="AB2501" s="295">
        <v>0</v>
      </c>
      <c r="AC2501" s="295">
        <v>0</v>
      </c>
      <c r="AD2501" s="295">
        <v>0</v>
      </c>
      <c r="AE2501" s="295">
        <v>0</v>
      </c>
      <c r="AF2501" s="295">
        <v>0</v>
      </c>
      <c r="AG2501" s="295">
        <v>0</v>
      </c>
      <c r="AH2501" s="295">
        <v>223.74</v>
      </c>
      <c r="AI2501" s="295">
        <v>0</v>
      </c>
      <c r="AJ2501" s="295">
        <v>0</v>
      </c>
      <c r="AK2501" s="295">
        <v>0</v>
      </c>
      <c r="AL2501" s="295">
        <v>0</v>
      </c>
      <c r="AM2501" s="295">
        <v>0</v>
      </c>
      <c r="AN2501" s="295">
        <v>0</v>
      </c>
      <c r="AO2501" s="295">
        <v>0</v>
      </c>
      <c r="AP2501" s="295">
        <v>4</v>
      </c>
      <c r="AQ2501" s="295">
        <v>0</v>
      </c>
      <c r="AR2501" s="295">
        <v>31.75</v>
      </c>
      <c r="AS2501" s="295">
        <v>0</v>
      </c>
      <c r="AT2501" s="295">
        <f t="shared" si="39"/>
        <v>4650</v>
      </c>
      <c r="AU2501" s="295">
        <v>0</v>
      </c>
      <c r="AV2501" s="295">
        <v>0</v>
      </c>
      <c r="AW2501" s="296">
        <v>103</v>
      </c>
      <c r="AX2501" s="296">
        <v>204</v>
      </c>
      <c r="AY2501" s="295">
        <v>450000.01</v>
      </c>
      <c r="AZ2501" s="295">
        <v>450000.01</v>
      </c>
      <c r="BA2501" s="294">
        <v>90</v>
      </c>
      <c r="BB2501" s="294">
        <v>62.576320609415099</v>
      </c>
      <c r="BC2501" s="294">
        <v>9.5</v>
      </c>
      <c r="BD2501" s="294"/>
      <c r="BE2501" s="293" t="s">
        <v>4204</v>
      </c>
      <c r="BF2501" s="291"/>
      <c r="BG2501" s="293" t="s">
        <v>324</v>
      </c>
      <c r="BH2501" s="293" t="s">
        <v>220</v>
      </c>
      <c r="BI2501" s="293" t="s">
        <v>906</v>
      </c>
      <c r="BJ2501" s="293" t="s">
        <v>103</v>
      </c>
      <c r="BK2501" s="292" t="s">
        <v>4</v>
      </c>
      <c r="BL2501" s="294">
        <v>312881.61</v>
      </c>
      <c r="BM2501" s="292" t="s">
        <v>894</v>
      </c>
      <c r="BN2501" s="294"/>
      <c r="BO2501" s="297">
        <v>42118</v>
      </c>
      <c r="BP2501" s="297">
        <v>48328</v>
      </c>
      <c r="BQ2501" s="297" t="s">
        <v>1065</v>
      </c>
      <c r="BR2501" s="297" t="s">
        <v>4741</v>
      </c>
      <c r="BS2501" s="297">
        <v>42118</v>
      </c>
      <c r="BT2501" s="297">
        <v>48328</v>
      </c>
      <c r="BU2501" s="294">
        <v>0</v>
      </c>
      <c r="BV2501" s="294">
        <v>0</v>
      </c>
      <c r="BW2501" s="294">
        <v>0</v>
      </c>
    </row>
    <row r="2502" spans="1:75" s="289" customFormat="1" ht="18.2" customHeight="1" x14ac:dyDescent="0.15">
      <c r="A2502" s="298">
        <v>2500</v>
      </c>
      <c r="B2502" s="299" t="s">
        <v>305</v>
      </c>
      <c r="C2502" s="299" t="s">
        <v>306</v>
      </c>
      <c r="D2502" s="313">
        <v>45172</v>
      </c>
      <c r="E2502" s="300" t="s">
        <v>3519</v>
      </c>
      <c r="F2502" s="309">
        <v>3</v>
      </c>
      <c r="G2502" s="309">
        <v>4</v>
      </c>
      <c r="H2502" s="302">
        <v>213012.88</v>
      </c>
      <c r="I2502" s="302">
        <v>12046.26</v>
      </c>
      <c r="J2502" s="302">
        <v>0</v>
      </c>
      <c r="K2502" s="302">
        <v>225059.14</v>
      </c>
      <c r="L2502" s="302">
        <v>4065.81</v>
      </c>
      <c r="M2502" s="302">
        <v>0</v>
      </c>
      <c r="N2502" s="302">
        <v>4010.2</v>
      </c>
      <c r="O2502" s="302">
        <v>0</v>
      </c>
      <c r="P2502" s="302">
        <v>0</v>
      </c>
      <c r="Q2502" s="302">
        <v>0</v>
      </c>
      <c r="R2502" s="302">
        <v>221048.94</v>
      </c>
      <c r="S2502" s="302">
        <v>5249.67</v>
      </c>
      <c r="T2502" s="302">
        <v>1686.35</v>
      </c>
      <c r="U2502" s="302">
        <v>0</v>
      </c>
      <c r="V2502" s="302">
        <v>1781.41</v>
      </c>
      <c r="W2502" s="302">
        <v>0</v>
      </c>
      <c r="X2502" s="302">
        <v>0</v>
      </c>
      <c r="Y2502" s="302">
        <v>0</v>
      </c>
      <c r="Z2502" s="302">
        <v>5154.6099999999997</v>
      </c>
      <c r="AA2502" s="302">
        <v>0</v>
      </c>
      <c r="AB2502" s="302">
        <v>0</v>
      </c>
      <c r="AC2502" s="302">
        <v>0</v>
      </c>
      <c r="AD2502" s="302">
        <v>0</v>
      </c>
      <c r="AE2502" s="302">
        <v>0</v>
      </c>
      <c r="AF2502" s="302">
        <v>0</v>
      </c>
      <c r="AG2502" s="302">
        <v>0</v>
      </c>
      <c r="AH2502" s="302">
        <v>0</v>
      </c>
      <c r="AI2502" s="302">
        <v>0</v>
      </c>
      <c r="AJ2502" s="302">
        <v>0</v>
      </c>
      <c r="AK2502" s="302">
        <v>0</v>
      </c>
      <c r="AL2502" s="302">
        <v>462.28</v>
      </c>
      <c r="AM2502" s="302">
        <v>0</v>
      </c>
      <c r="AN2502" s="302">
        <v>0</v>
      </c>
      <c r="AO2502" s="302">
        <v>246.11</v>
      </c>
      <c r="AP2502" s="302">
        <v>0</v>
      </c>
      <c r="AQ2502" s="302">
        <v>0</v>
      </c>
      <c r="AR2502" s="302">
        <v>0</v>
      </c>
      <c r="AS2502" s="302">
        <v>0</v>
      </c>
      <c r="AT2502" s="295">
        <f t="shared" si="39"/>
        <v>6500</v>
      </c>
      <c r="AU2502" s="302">
        <v>12101.87</v>
      </c>
      <c r="AV2502" s="302">
        <v>5154.6099999999997</v>
      </c>
      <c r="AW2502" s="303">
        <v>43</v>
      </c>
      <c r="AX2502" s="303">
        <v>145</v>
      </c>
      <c r="AY2502" s="302">
        <v>494999.99</v>
      </c>
      <c r="AZ2502" s="302">
        <v>494999.99</v>
      </c>
      <c r="BA2502" s="301">
        <v>86.363637999999995</v>
      </c>
      <c r="BB2502" s="301">
        <v>38.566850545681298</v>
      </c>
      <c r="BC2502" s="301">
        <v>9.5</v>
      </c>
      <c r="BD2502" s="301"/>
      <c r="BE2502" s="300" t="s">
        <v>4204</v>
      </c>
      <c r="BF2502" s="298"/>
      <c r="BG2502" s="300" t="s">
        <v>355</v>
      </c>
      <c r="BH2502" s="300" t="s">
        <v>387</v>
      </c>
      <c r="BI2502" s="300" t="s">
        <v>388</v>
      </c>
      <c r="BJ2502" s="300" t="s">
        <v>177</v>
      </c>
      <c r="BK2502" s="299" t="s">
        <v>4</v>
      </c>
      <c r="BL2502" s="301">
        <v>221048.94</v>
      </c>
      <c r="BM2502" s="299" t="s">
        <v>894</v>
      </c>
      <c r="BN2502" s="301"/>
      <c r="BO2502" s="304">
        <v>42080</v>
      </c>
      <c r="BP2502" s="304">
        <v>46494</v>
      </c>
      <c r="BQ2502" s="297" t="s">
        <v>1065</v>
      </c>
      <c r="BR2502" s="297" t="s">
        <v>4741</v>
      </c>
      <c r="BS2502" s="297">
        <v>42080</v>
      </c>
      <c r="BT2502" s="297">
        <v>46494</v>
      </c>
      <c r="BU2502" s="301">
        <v>738.33</v>
      </c>
      <c r="BV2502" s="301">
        <v>0</v>
      </c>
      <c r="BW2502" s="301">
        <v>0</v>
      </c>
    </row>
    <row r="2503" spans="1:75" s="289" customFormat="1" ht="18.2" customHeight="1" x14ac:dyDescent="0.15">
      <c r="A2503" s="291">
        <v>2501</v>
      </c>
      <c r="B2503" s="292" t="s">
        <v>305</v>
      </c>
      <c r="C2503" s="292" t="s">
        <v>306</v>
      </c>
      <c r="D2503" s="312">
        <v>45172</v>
      </c>
      <c r="E2503" s="293" t="s">
        <v>3520</v>
      </c>
      <c r="F2503" s="308">
        <v>0</v>
      </c>
      <c r="G2503" s="308">
        <v>0</v>
      </c>
      <c r="H2503" s="295">
        <v>335270.55</v>
      </c>
      <c r="I2503" s="295">
        <v>0</v>
      </c>
      <c r="J2503" s="295">
        <v>0</v>
      </c>
      <c r="K2503" s="295">
        <v>335270.55</v>
      </c>
      <c r="L2503" s="295">
        <v>2244.63</v>
      </c>
      <c r="M2503" s="295">
        <v>0</v>
      </c>
      <c r="N2503" s="295">
        <v>0</v>
      </c>
      <c r="O2503" s="295">
        <v>2244.63</v>
      </c>
      <c r="P2503" s="295">
        <v>0</v>
      </c>
      <c r="Q2503" s="295">
        <v>0</v>
      </c>
      <c r="R2503" s="295">
        <v>333025.91999999998</v>
      </c>
      <c r="S2503" s="295">
        <v>0</v>
      </c>
      <c r="T2503" s="295">
        <v>2235.14</v>
      </c>
      <c r="U2503" s="295">
        <v>0</v>
      </c>
      <c r="V2503" s="295">
        <v>0</v>
      </c>
      <c r="W2503" s="295">
        <v>2235.14</v>
      </c>
      <c r="X2503" s="295">
        <v>0</v>
      </c>
      <c r="Y2503" s="295">
        <v>0</v>
      </c>
      <c r="Z2503" s="295">
        <v>0</v>
      </c>
      <c r="AA2503" s="295">
        <v>0</v>
      </c>
      <c r="AB2503" s="295">
        <v>0</v>
      </c>
      <c r="AC2503" s="295">
        <v>0</v>
      </c>
      <c r="AD2503" s="295">
        <v>0</v>
      </c>
      <c r="AE2503" s="295">
        <v>0</v>
      </c>
      <c r="AF2503" s="295">
        <v>0</v>
      </c>
      <c r="AG2503" s="295">
        <v>0</v>
      </c>
      <c r="AH2503" s="295">
        <v>254.3</v>
      </c>
      <c r="AI2503" s="295">
        <v>0</v>
      </c>
      <c r="AJ2503" s="295">
        <v>0</v>
      </c>
      <c r="AK2503" s="295">
        <v>0</v>
      </c>
      <c r="AL2503" s="295">
        <v>0</v>
      </c>
      <c r="AM2503" s="295">
        <v>0</v>
      </c>
      <c r="AN2503" s="295">
        <v>0</v>
      </c>
      <c r="AO2503" s="295">
        <v>0</v>
      </c>
      <c r="AP2503" s="295">
        <v>169.59</v>
      </c>
      <c r="AQ2503" s="295">
        <v>0</v>
      </c>
      <c r="AR2503" s="295">
        <v>168.66</v>
      </c>
      <c r="AS2503" s="295">
        <v>0</v>
      </c>
      <c r="AT2503" s="295">
        <f t="shared" si="39"/>
        <v>4735</v>
      </c>
      <c r="AU2503" s="295">
        <v>0</v>
      </c>
      <c r="AV2503" s="295">
        <v>0</v>
      </c>
      <c r="AW2503" s="296">
        <v>103</v>
      </c>
      <c r="AX2503" s="296">
        <v>199</v>
      </c>
      <c r="AY2503" s="295">
        <v>478000.01</v>
      </c>
      <c r="AZ2503" s="295">
        <v>478000.01</v>
      </c>
      <c r="BA2503" s="294">
        <v>89.890789999999996</v>
      </c>
      <c r="BB2503" s="294">
        <v>62.627536428873299</v>
      </c>
      <c r="BC2503" s="294">
        <v>8</v>
      </c>
      <c r="BD2503" s="294"/>
      <c r="BE2503" s="293" t="s">
        <v>4204</v>
      </c>
      <c r="BF2503" s="291"/>
      <c r="BG2503" s="293" t="s">
        <v>349</v>
      </c>
      <c r="BH2503" s="293" t="s">
        <v>185</v>
      </c>
      <c r="BI2503" s="293" t="s">
        <v>841</v>
      </c>
      <c r="BJ2503" s="293" t="s">
        <v>103</v>
      </c>
      <c r="BK2503" s="292" t="s">
        <v>4</v>
      </c>
      <c r="BL2503" s="294">
        <v>333025.91999999998</v>
      </c>
      <c r="BM2503" s="292" t="s">
        <v>894</v>
      </c>
      <c r="BN2503" s="294"/>
      <c r="BO2503" s="297">
        <v>42256</v>
      </c>
      <c r="BP2503" s="297">
        <v>48313</v>
      </c>
      <c r="BQ2503" s="297" t="s">
        <v>1065</v>
      </c>
      <c r="BR2503" s="297" t="s">
        <v>4741</v>
      </c>
      <c r="BS2503" s="297">
        <v>42256</v>
      </c>
      <c r="BT2503" s="297">
        <v>48313</v>
      </c>
      <c r="BU2503" s="294">
        <v>0</v>
      </c>
      <c r="BV2503" s="294">
        <v>0</v>
      </c>
      <c r="BW2503" s="294">
        <v>0</v>
      </c>
    </row>
    <row r="2504" spans="1:75" s="289" customFormat="1" ht="18.2" customHeight="1" x14ac:dyDescent="0.15">
      <c r="A2504" s="298">
        <v>2502</v>
      </c>
      <c r="B2504" s="299" t="s">
        <v>305</v>
      </c>
      <c r="C2504" s="299" t="s">
        <v>306</v>
      </c>
      <c r="D2504" s="313">
        <v>45172</v>
      </c>
      <c r="E2504" s="300" t="s">
        <v>4189</v>
      </c>
      <c r="F2504" s="309">
        <v>0</v>
      </c>
      <c r="G2504" s="309">
        <v>0</v>
      </c>
      <c r="H2504" s="302">
        <v>125637.66</v>
      </c>
      <c r="I2504" s="302">
        <v>0</v>
      </c>
      <c r="J2504" s="302">
        <v>0</v>
      </c>
      <c r="K2504" s="302">
        <v>125637.66</v>
      </c>
      <c r="L2504" s="302">
        <v>919.22</v>
      </c>
      <c r="M2504" s="302">
        <v>0</v>
      </c>
      <c r="N2504" s="302">
        <v>0</v>
      </c>
      <c r="O2504" s="302">
        <v>919.22</v>
      </c>
      <c r="P2504" s="302">
        <v>0</v>
      </c>
      <c r="Q2504" s="302">
        <v>0</v>
      </c>
      <c r="R2504" s="302">
        <v>124718.44</v>
      </c>
      <c r="S2504" s="302">
        <v>0</v>
      </c>
      <c r="T2504" s="302">
        <v>994.63</v>
      </c>
      <c r="U2504" s="302">
        <v>0</v>
      </c>
      <c r="V2504" s="302">
        <v>0</v>
      </c>
      <c r="W2504" s="302">
        <v>994.63</v>
      </c>
      <c r="X2504" s="302">
        <v>0</v>
      </c>
      <c r="Y2504" s="302">
        <v>0</v>
      </c>
      <c r="Z2504" s="302">
        <v>0</v>
      </c>
      <c r="AA2504" s="302">
        <v>0</v>
      </c>
      <c r="AB2504" s="302">
        <v>0</v>
      </c>
      <c r="AC2504" s="302">
        <v>0</v>
      </c>
      <c r="AD2504" s="302">
        <v>0</v>
      </c>
      <c r="AE2504" s="302">
        <v>0</v>
      </c>
      <c r="AF2504" s="302">
        <v>0</v>
      </c>
      <c r="AG2504" s="302">
        <v>0</v>
      </c>
      <c r="AH2504" s="302">
        <v>137.52000000000001</v>
      </c>
      <c r="AI2504" s="302">
        <v>0</v>
      </c>
      <c r="AJ2504" s="302">
        <v>0</v>
      </c>
      <c r="AK2504" s="302">
        <v>0</v>
      </c>
      <c r="AL2504" s="302">
        <v>0</v>
      </c>
      <c r="AM2504" s="302">
        <v>0</v>
      </c>
      <c r="AN2504" s="302">
        <v>0</v>
      </c>
      <c r="AO2504" s="302">
        <v>0</v>
      </c>
      <c r="AP2504" s="302">
        <v>19.53</v>
      </c>
      <c r="AQ2504" s="302">
        <v>0</v>
      </c>
      <c r="AR2504" s="302">
        <v>18.899999999999999</v>
      </c>
      <c r="AS2504" s="302">
        <v>0</v>
      </c>
      <c r="AT2504" s="295">
        <f t="shared" si="39"/>
        <v>2052</v>
      </c>
      <c r="AU2504" s="302">
        <v>0</v>
      </c>
      <c r="AV2504" s="302">
        <v>0</v>
      </c>
      <c r="AW2504" s="303">
        <v>92</v>
      </c>
      <c r="AX2504" s="303">
        <v>146</v>
      </c>
      <c r="AY2504" s="302">
        <v>379000.83583900001</v>
      </c>
      <c r="AZ2504" s="302">
        <v>165300.59</v>
      </c>
      <c r="BA2504" s="301">
        <v>89.999804999999995</v>
      </c>
      <c r="BB2504" s="301">
        <v>67.904387273537296</v>
      </c>
      <c r="BC2504" s="301">
        <v>9.5</v>
      </c>
      <c r="BD2504" s="301"/>
      <c r="BE2504" s="300" t="s">
        <v>4204</v>
      </c>
      <c r="BF2504" s="298"/>
      <c r="BG2504" s="300" t="s">
        <v>315</v>
      </c>
      <c r="BH2504" s="300" t="s">
        <v>179</v>
      </c>
      <c r="BI2504" s="300" t="s">
        <v>389</v>
      </c>
      <c r="BJ2504" s="300" t="s">
        <v>103</v>
      </c>
      <c r="BK2504" s="299" t="s">
        <v>4</v>
      </c>
      <c r="BL2504" s="301">
        <v>124718.44</v>
      </c>
      <c r="BM2504" s="299" t="s">
        <v>894</v>
      </c>
      <c r="BN2504" s="301"/>
      <c r="BO2504" s="304">
        <v>43549</v>
      </c>
      <c r="BP2504" s="304">
        <v>47993</v>
      </c>
      <c r="BQ2504" s="297" t="s">
        <v>1065</v>
      </c>
      <c r="BR2504" s="297" t="s">
        <v>4741</v>
      </c>
      <c r="BS2504" s="297" t="s">
        <v>4742</v>
      </c>
      <c r="BT2504" s="297" t="s">
        <v>4742</v>
      </c>
      <c r="BU2504" s="301">
        <v>0</v>
      </c>
      <c r="BV2504" s="301">
        <v>0</v>
      </c>
      <c r="BW2504" s="301">
        <v>0</v>
      </c>
    </row>
    <row r="2505" spans="1:75" s="289" customFormat="1" ht="18.2" customHeight="1" x14ac:dyDescent="0.15">
      <c r="A2505" s="291">
        <v>2503</v>
      </c>
      <c r="B2505" s="292" t="s">
        <v>305</v>
      </c>
      <c r="C2505" s="292" t="s">
        <v>306</v>
      </c>
      <c r="D2505" s="312">
        <v>45172</v>
      </c>
      <c r="E2505" s="293" t="s">
        <v>3521</v>
      </c>
      <c r="F2505" s="308">
        <v>0</v>
      </c>
      <c r="G2505" s="308">
        <v>0</v>
      </c>
      <c r="H2505" s="295">
        <v>556240.69999999995</v>
      </c>
      <c r="I2505" s="295">
        <v>0</v>
      </c>
      <c r="J2505" s="295">
        <v>0</v>
      </c>
      <c r="K2505" s="295">
        <v>556240.69999999995</v>
      </c>
      <c r="L2505" s="295">
        <v>3570.07</v>
      </c>
      <c r="M2505" s="295">
        <v>0</v>
      </c>
      <c r="N2505" s="295">
        <v>0</v>
      </c>
      <c r="O2505" s="295">
        <v>3570.07</v>
      </c>
      <c r="P2505" s="295">
        <v>0</v>
      </c>
      <c r="Q2505" s="295">
        <v>0</v>
      </c>
      <c r="R2505" s="295">
        <v>552670.63</v>
      </c>
      <c r="S2505" s="295">
        <v>0</v>
      </c>
      <c r="T2505" s="295">
        <v>3986.39</v>
      </c>
      <c r="U2505" s="295">
        <v>0</v>
      </c>
      <c r="V2505" s="295">
        <v>0</v>
      </c>
      <c r="W2505" s="295">
        <v>3986.39</v>
      </c>
      <c r="X2505" s="295">
        <v>0</v>
      </c>
      <c r="Y2505" s="295">
        <v>0</v>
      </c>
      <c r="Z2505" s="295">
        <v>0</v>
      </c>
      <c r="AA2505" s="295">
        <v>0</v>
      </c>
      <c r="AB2505" s="295">
        <v>0</v>
      </c>
      <c r="AC2505" s="295">
        <v>0</v>
      </c>
      <c r="AD2505" s="295">
        <v>0</v>
      </c>
      <c r="AE2505" s="295">
        <v>0</v>
      </c>
      <c r="AF2505" s="295">
        <v>0</v>
      </c>
      <c r="AG2505" s="295">
        <v>0</v>
      </c>
      <c r="AH2505" s="295">
        <v>414.43</v>
      </c>
      <c r="AI2505" s="295">
        <v>0</v>
      </c>
      <c r="AJ2505" s="295">
        <v>0</v>
      </c>
      <c r="AK2505" s="295">
        <v>0</v>
      </c>
      <c r="AL2505" s="295">
        <v>0</v>
      </c>
      <c r="AM2505" s="295">
        <v>0</v>
      </c>
      <c r="AN2505" s="295">
        <v>0</v>
      </c>
      <c r="AO2505" s="295">
        <v>0</v>
      </c>
      <c r="AP2505" s="295">
        <v>58.22</v>
      </c>
      <c r="AQ2505" s="295">
        <v>0</v>
      </c>
      <c r="AR2505" s="295">
        <v>29.11</v>
      </c>
      <c r="AS2505" s="295">
        <v>0</v>
      </c>
      <c r="AT2505" s="295">
        <f t="shared" si="39"/>
        <v>8000</v>
      </c>
      <c r="AU2505" s="295">
        <v>0</v>
      </c>
      <c r="AV2505" s="295">
        <v>0</v>
      </c>
      <c r="AW2505" s="296">
        <v>104</v>
      </c>
      <c r="AX2505" s="296">
        <v>200</v>
      </c>
      <c r="AY2505" s="295">
        <v>779000.01</v>
      </c>
      <c r="AZ2505" s="295">
        <v>779000.01</v>
      </c>
      <c r="BA2505" s="294">
        <v>89.908612000000005</v>
      </c>
      <c r="BB2505" s="294">
        <v>63.786711936583401</v>
      </c>
      <c r="BC2505" s="294">
        <v>8.6</v>
      </c>
      <c r="BD2505" s="294"/>
      <c r="BE2505" s="293" t="s">
        <v>4204</v>
      </c>
      <c r="BF2505" s="291"/>
      <c r="BG2505" s="293" t="s">
        <v>349</v>
      </c>
      <c r="BH2505" s="293" t="s">
        <v>180</v>
      </c>
      <c r="BI2505" s="293" t="s">
        <v>645</v>
      </c>
      <c r="BJ2505" s="293" t="s">
        <v>103</v>
      </c>
      <c r="BK2505" s="292" t="s">
        <v>4</v>
      </c>
      <c r="BL2505" s="294">
        <v>552670.63</v>
      </c>
      <c r="BM2505" s="292" t="s">
        <v>894</v>
      </c>
      <c r="BN2505" s="294"/>
      <c r="BO2505" s="297">
        <v>42254</v>
      </c>
      <c r="BP2505" s="297">
        <v>48341</v>
      </c>
      <c r="BQ2505" s="297" t="s">
        <v>1065</v>
      </c>
      <c r="BR2505" s="297" t="s">
        <v>4741</v>
      </c>
      <c r="BS2505" s="297">
        <v>42254</v>
      </c>
      <c r="BT2505" s="297">
        <v>48341</v>
      </c>
      <c r="BU2505" s="294">
        <v>0</v>
      </c>
      <c r="BV2505" s="294">
        <v>0</v>
      </c>
      <c r="BW2505" s="294">
        <v>0</v>
      </c>
    </row>
    <row r="2506" spans="1:75" s="289" customFormat="1" ht="18.2" customHeight="1" x14ac:dyDescent="0.15">
      <c r="A2506" s="298">
        <v>2504</v>
      </c>
      <c r="B2506" s="299" t="s">
        <v>305</v>
      </c>
      <c r="C2506" s="299" t="s">
        <v>306</v>
      </c>
      <c r="D2506" s="313">
        <v>45172</v>
      </c>
      <c r="E2506" s="300" t="s">
        <v>3522</v>
      </c>
      <c r="F2506" s="309">
        <v>1</v>
      </c>
      <c r="G2506" s="309">
        <v>0</v>
      </c>
      <c r="H2506" s="302">
        <v>504980.32</v>
      </c>
      <c r="I2506" s="302">
        <v>0</v>
      </c>
      <c r="J2506" s="302">
        <v>0</v>
      </c>
      <c r="K2506" s="302">
        <v>504980.32</v>
      </c>
      <c r="L2506" s="302">
        <v>3155.04</v>
      </c>
      <c r="M2506" s="302">
        <v>0</v>
      </c>
      <c r="N2506" s="302">
        <v>0</v>
      </c>
      <c r="O2506" s="302">
        <v>0</v>
      </c>
      <c r="P2506" s="302">
        <v>0</v>
      </c>
      <c r="Q2506" s="302">
        <v>0</v>
      </c>
      <c r="R2506" s="302">
        <v>504980.32</v>
      </c>
      <c r="S2506" s="302">
        <v>0</v>
      </c>
      <c r="T2506" s="302">
        <v>3619.03</v>
      </c>
      <c r="U2506" s="302">
        <v>0</v>
      </c>
      <c r="V2506" s="302">
        <v>0</v>
      </c>
      <c r="W2506" s="302">
        <v>0</v>
      </c>
      <c r="X2506" s="302">
        <v>0</v>
      </c>
      <c r="Y2506" s="302">
        <v>0</v>
      </c>
      <c r="Z2506" s="302">
        <v>3619.03</v>
      </c>
      <c r="AA2506" s="302">
        <v>0</v>
      </c>
      <c r="AB2506" s="302">
        <v>0</v>
      </c>
      <c r="AC2506" s="302">
        <v>0</v>
      </c>
      <c r="AD2506" s="302">
        <v>0</v>
      </c>
      <c r="AE2506" s="302">
        <v>0</v>
      </c>
      <c r="AF2506" s="302">
        <v>0</v>
      </c>
      <c r="AG2506" s="302">
        <v>0</v>
      </c>
      <c r="AH2506" s="302">
        <v>0</v>
      </c>
      <c r="AI2506" s="302">
        <v>0</v>
      </c>
      <c r="AJ2506" s="302">
        <v>0</v>
      </c>
      <c r="AK2506" s="302">
        <v>0</v>
      </c>
      <c r="AL2506" s="302">
        <v>0</v>
      </c>
      <c r="AM2506" s="302">
        <v>0</v>
      </c>
      <c r="AN2506" s="302">
        <v>0</v>
      </c>
      <c r="AO2506" s="302">
        <v>0</v>
      </c>
      <c r="AP2506" s="302">
        <v>0</v>
      </c>
      <c r="AQ2506" s="302">
        <v>0</v>
      </c>
      <c r="AR2506" s="302">
        <v>0</v>
      </c>
      <c r="AS2506" s="302">
        <v>0</v>
      </c>
      <c r="AT2506" s="295">
        <f t="shared" si="39"/>
        <v>0</v>
      </c>
      <c r="AU2506" s="302">
        <v>3155.04</v>
      </c>
      <c r="AV2506" s="302">
        <v>3619.03</v>
      </c>
      <c r="AW2506" s="303">
        <v>106</v>
      </c>
      <c r="AX2506" s="303">
        <v>208</v>
      </c>
      <c r="AY2506" s="302">
        <v>731200.01</v>
      </c>
      <c r="AZ2506" s="302">
        <v>731200.01</v>
      </c>
      <c r="BA2506" s="301">
        <v>94.597237000000007</v>
      </c>
      <c r="BB2506" s="301">
        <v>65.330610445937793</v>
      </c>
      <c r="BC2506" s="301">
        <v>8.6</v>
      </c>
      <c r="BD2506" s="301"/>
      <c r="BE2506" s="300" t="s">
        <v>4204</v>
      </c>
      <c r="BF2506" s="298"/>
      <c r="BG2506" s="300" t="s">
        <v>310</v>
      </c>
      <c r="BH2506" s="300" t="s">
        <v>184</v>
      </c>
      <c r="BI2506" s="300" t="s">
        <v>739</v>
      </c>
      <c r="BJ2506" s="300" t="s">
        <v>177</v>
      </c>
      <c r="BK2506" s="299" t="s">
        <v>4</v>
      </c>
      <c r="BL2506" s="301">
        <v>504980.32</v>
      </c>
      <c r="BM2506" s="299" t="s">
        <v>894</v>
      </c>
      <c r="BN2506" s="301"/>
      <c r="BO2506" s="304">
        <v>42080</v>
      </c>
      <c r="BP2506" s="304">
        <v>48412</v>
      </c>
      <c r="BQ2506" s="297" t="s">
        <v>1065</v>
      </c>
      <c r="BR2506" s="297" t="s">
        <v>4741</v>
      </c>
      <c r="BS2506" s="297">
        <v>42080</v>
      </c>
      <c r="BT2506" s="297">
        <v>48412</v>
      </c>
      <c r="BU2506" s="301">
        <v>363.56</v>
      </c>
      <c r="BV2506" s="301">
        <v>0</v>
      </c>
      <c r="BW2506" s="301">
        <v>0</v>
      </c>
    </row>
    <row r="2507" spans="1:75" s="289" customFormat="1" ht="18.2" customHeight="1" x14ac:dyDescent="0.15">
      <c r="A2507" s="291">
        <v>2505</v>
      </c>
      <c r="B2507" s="292" t="s">
        <v>305</v>
      </c>
      <c r="C2507" s="292" t="s">
        <v>306</v>
      </c>
      <c r="D2507" s="312">
        <v>45172</v>
      </c>
      <c r="E2507" s="293" t="s">
        <v>3523</v>
      </c>
      <c r="F2507" s="308">
        <v>0</v>
      </c>
      <c r="G2507" s="308">
        <v>0</v>
      </c>
      <c r="H2507" s="295">
        <v>247040.4</v>
      </c>
      <c r="I2507" s="295">
        <v>0</v>
      </c>
      <c r="J2507" s="295">
        <v>0</v>
      </c>
      <c r="K2507" s="295">
        <v>247040.4</v>
      </c>
      <c r="L2507" s="295">
        <v>1645.1</v>
      </c>
      <c r="M2507" s="295">
        <v>0</v>
      </c>
      <c r="N2507" s="295">
        <v>0</v>
      </c>
      <c r="O2507" s="295">
        <v>1645.1</v>
      </c>
      <c r="P2507" s="295">
        <v>0</v>
      </c>
      <c r="Q2507" s="295">
        <v>0</v>
      </c>
      <c r="R2507" s="295">
        <v>245395.3</v>
      </c>
      <c r="S2507" s="295">
        <v>0</v>
      </c>
      <c r="T2507" s="295">
        <v>1502.83</v>
      </c>
      <c r="U2507" s="295">
        <v>0</v>
      </c>
      <c r="V2507" s="295">
        <v>0</v>
      </c>
      <c r="W2507" s="295">
        <v>1502.83</v>
      </c>
      <c r="X2507" s="295">
        <v>0</v>
      </c>
      <c r="Y2507" s="295">
        <v>0</v>
      </c>
      <c r="Z2507" s="295">
        <v>0</v>
      </c>
      <c r="AA2507" s="295">
        <v>0</v>
      </c>
      <c r="AB2507" s="295">
        <v>0</v>
      </c>
      <c r="AC2507" s="295">
        <v>0</v>
      </c>
      <c r="AD2507" s="295">
        <v>0</v>
      </c>
      <c r="AE2507" s="295">
        <v>0</v>
      </c>
      <c r="AF2507" s="295">
        <v>0</v>
      </c>
      <c r="AG2507" s="295">
        <v>0</v>
      </c>
      <c r="AH2507" s="295">
        <v>188.33</v>
      </c>
      <c r="AI2507" s="295">
        <v>0</v>
      </c>
      <c r="AJ2507" s="295">
        <v>0</v>
      </c>
      <c r="AK2507" s="295">
        <v>0</v>
      </c>
      <c r="AL2507" s="295">
        <v>0</v>
      </c>
      <c r="AM2507" s="295">
        <v>0</v>
      </c>
      <c r="AN2507" s="295">
        <v>0</v>
      </c>
      <c r="AO2507" s="295">
        <v>0</v>
      </c>
      <c r="AP2507" s="295">
        <v>61.8</v>
      </c>
      <c r="AQ2507" s="295">
        <v>0</v>
      </c>
      <c r="AR2507" s="295">
        <v>98.06</v>
      </c>
      <c r="AS2507" s="295">
        <v>0</v>
      </c>
      <c r="AT2507" s="295">
        <f t="shared" si="39"/>
        <v>3300</v>
      </c>
      <c r="AU2507" s="295">
        <v>0</v>
      </c>
      <c r="AV2507" s="295">
        <v>0</v>
      </c>
      <c r="AW2507" s="296">
        <v>106</v>
      </c>
      <c r="AX2507" s="296">
        <v>202</v>
      </c>
      <c r="AY2507" s="295">
        <v>353999.99</v>
      </c>
      <c r="AZ2507" s="295">
        <v>353999.99</v>
      </c>
      <c r="BA2507" s="294">
        <v>81.864407</v>
      </c>
      <c r="BB2507" s="294">
        <v>56.748986673946199</v>
      </c>
      <c r="BC2507" s="294">
        <v>7.3</v>
      </c>
      <c r="BD2507" s="294"/>
      <c r="BE2507" s="293" t="s">
        <v>4204</v>
      </c>
      <c r="BF2507" s="291"/>
      <c r="BG2507" s="293" t="s">
        <v>317</v>
      </c>
      <c r="BH2507" s="293" t="s">
        <v>318</v>
      </c>
      <c r="BI2507" s="293" t="s">
        <v>431</v>
      </c>
      <c r="BJ2507" s="293" t="s">
        <v>103</v>
      </c>
      <c r="BK2507" s="292" t="s">
        <v>4</v>
      </c>
      <c r="BL2507" s="294">
        <v>245395.3</v>
      </c>
      <c r="BM2507" s="292" t="s">
        <v>894</v>
      </c>
      <c r="BN2507" s="294"/>
      <c r="BO2507" s="297">
        <v>42262</v>
      </c>
      <c r="BP2507" s="297">
        <v>48410</v>
      </c>
      <c r="BQ2507" s="297" t="s">
        <v>1065</v>
      </c>
      <c r="BR2507" s="297" t="s">
        <v>4741</v>
      </c>
      <c r="BS2507" s="297">
        <v>42262</v>
      </c>
      <c r="BT2507" s="297">
        <v>48410</v>
      </c>
      <c r="BU2507" s="294">
        <v>0</v>
      </c>
      <c r="BV2507" s="294">
        <v>0</v>
      </c>
      <c r="BW2507" s="294">
        <v>0</v>
      </c>
    </row>
    <row r="2508" spans="1:75" s="289" customFormat="1" ht="18.2" customHeight="1" x14ac:dyDescent="0.15">
      <c r="A2508" s="298">
        <v>2506</v>
      </c>
      <c r="B2508" s="299" t="s">
        <v>305</v>
      </c>
      <c r="C2508" s="299" t="s">
        <v>306</v>
      </c>
      <c r="D2508" s="313">
        <v>45172</v>
      </c>
      <c r="E2508" s="300" t="s">
        <v>3524</v>
      </c>
      <c r="F2508" s="309">
        <v>0</v>
      </c>
      <c r="G2508" s="309">
        <v>0</v>
      </c>
      <c r="H2508" s="302">
        <v>77936.88</v>
      </c>
      <c r="I2508" s="302">
        <v>0</v>
      </c>
      <c r="J2508" s="302">
        <v>0</v>
      </c>
      <c r="K2508" s="302">
        <v>77936.88</v>
      </c>
      <c r="L2508" s="302">
        <v>551.95000000000005</v>
      </c>
      <c r="M2508" s="302">
        <v>0</v>
      </c>
      <c r="N2508" s="302">
        <v>0</v>
      </c>
      <c r="O2508" s="302">
        <v>551.95000000000005</v>
      </c>
      <c r="P2508" s="302">
        <v>0</v>
      </c>
      <c r="Q2508" s="302">
        <v>0</v>
      </c>
      <c r="R2508" s="302">
        <v>77384.929999999993</v>
      </c>
      <c r="S2508" s="302">
        <v>0</v>
      </c>
      <c r="T2508" s="302">
        <v>474.12</v>
      </c>
      <c r="U2508" s="302">
        <v>0</v>
      </c>
      <c r="V2508" s="302">
        <v>0</v>
      </c>
      <c r="W2508" s="302">
        <v>474.12</v>
      </c>
      <c r="X2508" s="302">
        <v>0</v>
      </c>
      <c r="Y2508" s="302">
        <v>0</v>
      </c>
      <c r="Z2508" s="302">
        <v>0</v>
      </c>
      <c r="AA2508" s="302">
        <v>0</v>
      </c>
      <c r="AB2508" s="302">
        <v>0</v>
      </c>
      <c r="AC2508" s="302">
        <v>0</v>
      </c>
      <c r="AD2508" s="302">
        <v>0</v>
      </c>
      <c r="AE2508" s="302">
        <v>0</v>
      </c>
      <c r="AF2508" s="302">
        <v>0</v>
      </c>
      <c r="AG2508" s="302">
        <v>0</v>
      </c>
      <c r="AH2508" s="302">
        <v>112.78</v>
      </c>
      <c r="AI2508" s="302">
        <v>0</v>
      </c>
      <c r="AJ2508" s="302">
        <v>0</v>
      </c>
      <c r="AK2508" s="302">
        <v>0</v>
      </c>
      <c r="AL2508" s="302">
        <v>0</v>
      </c>
      <c r="AM2508" s="302">
        <v>0</v>
      </c>
      <c r="AN2508" s="302">
        <v>0</v>
      </c>
      <c r="AO2508" s="302">
        <v>0</v>
      </c>
      <c r="AP2508" s="302">
        <v>0.6</v>
      </c>
      <c r="AQ2508" s="302">
        <v>0</v>
      </c>
      <c r="AR2508" s="302">
        <v>0.45</v>
      </c>
      <c r="AS2508" s="302">
        <v>0</v>
      </c>
      <c r="AT2508" s="295">
        <f t="shared" si="39"/>
        <v>1139</v>
      </c>
      <c r="AU2508" s="302">
        <v>0</v>
      </c>
      <c r="AV2508" s="302">
        <v>0</v>
      </c>
      <c r="AW2508" s="303">
        <v>106</v>
      </c>
      <c r="AX2508" s="303">
        <v>208</v>
      </c>
      <c r="AY2508" s="302">
        <v>387999.99</v>
      </c>
      <c r="AZ2508" s="302">
        <v>120897.51</v>
      </c>
      <c r="BA2508" s="301">
        <v>23.195878</v>
      </c>
      <c r="BB2508" s="301">
        <v>14.8473810198286</v>
      </c>
      <c r="BC2508" s="301">
        <v>7.3</v>
      </c>
      <c r="BD2508" s="301"/>
      <c r="BE2508" s="300" t="s">
        <v>4204</v>
      </c>
      <c r="BF2508" s="298"/>
      <c r="BG2508" s="300" t="s">
        <v>317</v>
      </c>
      <c r="BH2508" s="300" t="s">
        <v>318</v>
      </c>
      <c r="BI2508" s="300" t="s">
        <v>431</v>
      </c>
      <c r="BJ2508" s="300" t="s">
        <v>103</v>
      </c>
      <c r="BK2508" s="299" t="s">
        <v>4</v>
      </c>
      <c r="BL2508" s="301">
        <v>77384.929999999993</v>
      </c>
      <c r="BM2508" s="299" t="s">
        <v>894</v>
      </c>
      <c r="BN2508" s="301"/>
      <c r="BO2508" s="304">
        <v>42081</v>
      </c>
      <c r="BP2508" s="304">
        <v>48413</v>
      </c>
      <c r="BQ2508" s="297" t="s">
        <v>1065</v>
      </c>
      <c r="BR2508" s="297" t="s">
        <v>4741</v>
      </c>
      <c r="BS2508" s="297">
        <v>42081</v>
      </c>
      <c r="BT2508" s="297">
        <v>48413</v>
      </c>
      <c r="BU2508" s="301">
        <v>0</v>
      </c>
      <c r="BV2508" s="301">
        <v>0</v>
      </c>
      <c r="BW2508" s="301">
        <v>0</v>
      </c>
    </row>
    <row r="2509" spans="1:75" s="289" customFormat="1" ht="18.2" customHeight="1" x14ac:dyDescent="0.15">
      <c r="A2509" s="291">
        <v>2507</v>
      </c>
      <c r="B2509" s="292" t="s">
        <v>305</v>
      </c>
      <c r="C2509" s="292" t="s">
        <v>306</v>
      </c>
      <c r="D2509" s="312">
        <v>45172</v>
      </c>
      <c r="E2509" s="293" t="s">
        <v>4343</v>
      </c>
      <c r="F2509" s="308">
        <v>0</v>
      </c>
      <c r="G2509" s="308">
        <v>0</v>
      </c>
      <c r="H2509" s="295">
        <v>266165.36</v>
      </c>
      <c r="I2509" s="295">
        <v>0</v>
      </c>
      <c r="J2509" s="295">
        <v>0</v>
      </c>
      <c r="K2509" s="295">
        <v>266165.36</v>
      </c>
      <c r="L2509" s="295">
        <v>1299.3499999999999</v>
      </c>
      <c r="M2509" s="295">
        <v>0</v>
      </c>
      <c r="N2509" s="295">
        <v>0</v>
      </c>
      <c r="O2509" s="295">
        <v>1299.3499999999999</v>
      </c>
      <c r="P2509" s="295">
        <v>0</v>
      </c>
      <c r="Q2509" s="295">
        <v>0</v>
      </c>
      <c r="R2509" s="295">
        <v>264866.01</v>
      </c>
      <c r="S2509" s="295">
        <v>0</v>
      </c>
      <c r="T2509" s="295">
        <v>2218.04</v>
      </c>
      <c r="U2509" s="295">
        <v>0</v>
      </c>
      <c r="V2509" s="295">
        <v>0</v>
      </c>
      <c r="W2509" s="295">
        <v>2218.04</v>
      </c>
      <c r="X2509" s="295">
        <v>0</v>
      </c>
      <c r="Y2509" s="295">
        <v>0</v>
      </c>
      <c r="Z2509" s="295">
        <v>0</v>
      </c>
      <c r="AA2509" s="295">
        <v>0</v>
      </c>
      <c r="AB2509" s="295">
        <v>0</v>
      </c>
      <c r="AC2509" s="295">
        <v>0</v>
      </c>
      <c r="AD2509" s="295">
        <v>0</v>
      </c>
      <c r="AE2509" s="295">
        <v>0</v>
      </c>
      <c r="AF2509" s="295">
        <v>0</v>
      </c>
      <c r="AG2509" s="295">
        <v>0</v>
      </c>
      <c r="AH2509" s="295">
        <v>205.51</v>
      </c>
      <c r="AI2509" s="295">
        <v>0</v>
      </c>
      <c r="AJ2509" s="295">
        <v>0</v>
      </c>
      <c r="AK2509" s="295">
        <v>0</v>
      </c>
      <c r="AL2509" s="295">
        <v>0</v>
      </c>
      <c r="AM2509" s="295">
        <v>0</v>
      </c>
      <c r="AN2509" s="295">
        <v>0</v>
      </c>
      <c r="AO2509" s="295">
        <v>0</v>
      </c>
      <c r="AP2509" s="295">
        <v>34.9</v>
      </c>
      <c r="AQ2509" s="295">
        <v>0</v>
      </c>
      <c r="AR2509" s="295">
        <v>57.8</v>
      </c>
      <c r="AS2509" s="295">
        <v>0</v>
      </c>
      <c r="AT2509" s="295">
        <f t="shared" si="39"/>
        <v>3700</v>
      </c>
      <c r="AU2509" s="295">
        <v>0</v>
      </c>
      <c r="AV2509" s="295">
        <v>0</v>
      </c>
      <c r="AW2509" s="296">
        <v>119</v>
      </c>
      <c r="AX2509" s="296">
        <v>160</v>
      </c>
      <c r="AY2509" s="295">
        <v>484702.78673499997</v>
      </c>
      <c r="AZ2509" s="295">
        <v>310209.78999999998</v>
      </c>
      <c r="BA2509" s="294">
        <v>80.316226</v>
      </c>
      <c r="BB2509" s="294">
        <v>68.576295799298506</v>
      </c>
      <c r="BC2509" s="294">
        <v>10</v>
      </c>
      <c r="BD2509" s="294"/>
      <c r="BE2509" s="293" t="s">
        <v>4204</v>
      </c>
      <c r="BF2509" s="291"/>
      <c r="BG2509" s="293" t="s">
        <v>315</v>
      </c>
      <c r="BH2509" s="293" t="s">
        <v>179</v>
      </c>
      <c r="BI2509" s="293" t="s">
        <v>389</v>
      </c>
      <c r="BJ2509" s="293" t="s">
        <v>103</v>
      </c>
      <c r="BK2509" s="292" t="s">
        <v>4</v>
      </c>
      <c r="BL2509" s="294">
        <v>264866.01</v>
      </c>
      <c r="BM2509" s="292" t="s">
        <v>894</v>
      </c>
      <c r="BN2509" s="294"/>
      <c r="BO2509" s="297">
        <v>43945</v>
      </c>
      <c r="BP2509" s="297">
        <v>48815</v>
      </c>
      <c r="BQ2509" s="297" t="s">
        <v>1065</v>
      </c>
      <c r="BR2509" s="297" t="s">
        <v>4741</v>
      </c>
      <c r="BS2509" s="297" t="s">
        <v>4742</v>
      </c>
      <c r="BT2509" s="297" t="s">
        <v>4742</v>
      </c>
      <c r="BU2509" s="294">
        <v>0</v>
      </c>
      <c r="BV2509" s="294">
        <v>0</v>
      </c>
      <c r="BW2509" s="294">
        <v>0</v>
      </c>
    </row>
    <row r="2510" spans="1:75" s="289" customFormat="1" ht="18.2" customHeight="1" x14ac:dyDescent="0.15">
      <c r="A2510" s="298">
        <v>2508</v>
      </c>
      <c r="B2510" s="299" t="s">
        <v>305</v>
      </c>
      <c r="C2510" s="299" t="s">
        <v>306</v>
      </c>
      <c r="D2510" s="313">
        <v>45172</v>
      </c>
      <c r="E2510" s="300" t="s">
        <v>3525</v>
      </c>
      <c r="F2510" s="309">
        <v>0</v>
      </c>
      <c r="G2510" s="309">
        <v>0</v>
      </c>
      <c r="H2510" s="302">
        <v>50821.04</v>
      </c>
      <c r="I2510" s="302">
        <v>0</v>
      </c>
      <c r="J2510" s="302">
        <v>0</v>
      </c>
      <c r="K2510" s="302">
        <v>50821.04</v>
      </c>
      <c r="L2510" s="302">
        <v>2353.34</v>
      </c>
      <c r="M2510" s="302">
        <v>0</v>
      </c>
      <c r="N2510" s="302">
        <v>0</v>
      </c>
      <c r="O2510" s="302">
        <v>2353.34</v>
      </c>
      <c r="P2510" s="302">
        <v>0</v>
      </c>
      <c r="Q2510" s="302">
        <v>0</v>
      </c>
      <c r="R2510" s="302">
        <v>48467.7</v>
      </c>
      <c r="S2510" s="302">
        <v>0</v>
      </c>
      <c r="T2510" s="302">
        <v>406.57</v>
      </c>
      <c r="U2510" s="302">
        <v>0</v>
      </c>
      <c r="V2510" s="302">
        <v>0</v>
      </c>
      <c r="W2510" s="302">
        <v>406.57</v>
      </c>
      <c r="X2510" s="302">
        <v>0</v>
      </c>
      <c r="Y2510" s="302">
        <v>0</v>
      </c>
      <c r="Z2510" s="302">
        <v>0</v>
      </c>
      <c r="AA2510" s="302">
        <v>0</v>
      </c>
      <c r="AB2510" s="302">
        <v>0</v>
      </c>
      <c r="AC2510" s="302">
        <v>0</v>
      </c>
      <c r="AD2510" s="302">
        <v>0</v>
      </c>
      <c r="AE2510" s="302">
        <v>0</v>
      </c>
      <c r="AF2510" s="302">
        <v>0</v>
      </c>
      <c r="AG2510" s="302">
        <v>0</v>
      </c>
      <c r="AH2510" s="302">
        <v>162.81</v>
      </c>
      <c r="AI2510" s="302">
        <v>0</v>
      </c>
      <c r="AJ2510" s="302">
        <v>0</v>
      </c>
      <c r="AK2510" s="302">
        <v>0</v>
      </c>
      <c r="AL2510" s="302">
        <v>0</v>
      </c>
      <c r="AM2510" s="302">
        <v>0</v>
      </c>
      <c r="AN2510" s="302">
        <v>0</v>
      </c>
      <c r="AO2510" s="302">
        <v>0</v>
      </c>
      <c r="AP2510" s="302">
        <v>0</v>
      </c>
      <c r="AQ2510" s="302">
        <v>0</v>
      </c>
      <c r="AR2510" s="302">
        <v>0</v>
      </c>
      <c r="AS2510" s="302">
        <v>0</v>
      </c>
      <c r="AT2510" s="295">
        <f t="shared" si="39"/>
        <v>2922.7200000000003</v>
      </c>
      <c r="AU2510" s="302">
        <v>0</v>
      </c>
      <c r="AV2510" s="302">
        <v>0</v>
      </c>
      <c r="AW2510" s="303">
        <v>19</v>
      </c>
      <c r="AX2510" s="303">
        <v>115</v>
      </c>
      <c r="AY2510" s="302">
        <v>452002.94</v>
      </c>
      <c r="AZ2510" s="302">
        <v>193154.1</v>
      </c>
      <c r="BA2510" s="301">
        <v>42.390760999999998</v>
      </c>
      <c r="BB2510" s="301">
        <v>10.637013073601301</v>
      </c>
      <c r="BC2510" s="301">
        <v>9.6</v>
      </c>
      <c r="BD2510" s="301"/>
      <c r="BE2510" s="300" t="s">
        <v>4204</v>
      </c>
      <c r="BF2510" s="298"/>
      <c r="BG2510" s="300" t="s">
        <v>310</v>
      </c>
      <c r="BH2510" s="300" t="s">
        <v>233</v>
      </c>
      <c r="BI2510" s="300" t="s">
        <v>564</v>
      </c>
      <c r="BJ2510" s="300" t="s">
        <v>103</v>
      </c>
      <c r="BK2510" s="299" t="s">
        <v>4</v>
      </c>
      <c r="BL2510" s="301">
        <v>48467.7</v>
      </c>
      <c r="BM2510" s="299" t="s">
        <v>894</v>
      </c>
      <c r="BN2510" s="301"/>
      <c r="BO2510" s="304">
        <v>42255</v>
      </c>
      <c r="BP2510" s="304">
        <v>45755</v>
      </c>
      <c r="BQ2510" s="297" t="s">
        <v>1067</v>
      </c>
      <c r="BR2510" s="297" t="s">
        <v>4743</v>
      </c>
      <c r="BS2510" s="297">
        <v>42255</v>
      </c>
      <c r="BT2510" s="297">
        <v>45755</v>
      </c>
      <c r="BU2510" s="301">
        <v>0</v>
      </c>
      <c r="BV2510" s="301">
        <v>0</v>
      </c>
      <c r="BW2510" s="301">
        <v>0</v>
      </c>
    </row>
    <row r="2511" spans="1:75" s="289" customFormat="1" ht="18.2" customHeight="1" x14ac:dyDescent="0.15">
      <c r="A2511" s="291">
        <v>2509</v>
      </c>
      <c r="B2511" s="292" t="s">
        <v>305</v>
      </c>
      <c r="C2511" s="292" t="s">
        <v>306</v>
      </c>
      <c r="D2511" s="312">
        <v>45172</v>
      </c>
      <c r="E2511" s="293" t="s">
        <v>3526</v>
      </c>
      <c r="F2511" s="308">
        <v>100</v>
      </c>
      <c r="G2511" s="308">
        <v>99</v>
      </c>
      <c r="H2511" s="295">
        <v>255875.59</v>
      </c>
      <c r="I2511" s="295">
        <v>309072.21000000002</v>
      </c>
      <c r="J2511" s="295">
        <v>0</v>
      </c>
      <c r="K2511" s="295">
        <v>564947.80000000005</v>
      </c>
      <c r="L2511" s="295">
        <v>4515.28</v>
      </c>
      <c r="M2511" s="295">
        <v>0</v>
      </c>
      <c r="N2511" s="295">
        <v>0</v>
      </c>
      <c r="O2511" s="295">
        <v>0</v>
      </c>
      <c r="P2511" s="295">
        <v>0</v>
      </c>
      <c r="Q2511" s="295">
        <v>0</v>
      </c>
      <c r="R2511" s="295">
        <v>564947.80000000005</v>
      </c>
      <c r="S2511" s="295">
        <v>338482.83</v>
      </c>
      <c r="T2511" s="295">
        <v>2025.68</v>
      </c>
      <c r="U2511" s="295">
        <v>0</v>
      </c>
      <c r="V2511" s="295">
        <v>0</v>
      </c>
      <c r="W2511" s="295">
        <v>0</v>
      </c>
      <c r="X2511" s="295">
        <v>0</v>
      </c>
      <c r="Y2511" s="295">
        <v>0</v>
      </c>
      <c r="Z2511" s="295">
        <v>340508.51</v>
      </c>
      <c r="AA2511" s="295">
        <v>0</v>
      </c>
      <c r="AB2511" s="295">
        <v>0</v>
      </c>
      <c r="AC2511" s="295">
        <v>0</v>
      </c>
      <c r="AD2511" s="295">
        <v>0</v>
      </c>
      <c r="AE2511" s="295">
        <v>0</v>
      </c>
      <c r="AF2511" s="295">
        <v>0</v>
      </c>
      <c r="AG2511" s="295">
        <v>0</v>
      </c>
      <c r="AH2511" s="295">
        <v>0</v>
      </c>
      <c r="AI2511" s="295">
        <v>0</v>
      </c>
      <c r="AJ2511" s="295">
        <v>0</v>
      </c>
      <c r="AK2511" s="295">
        <v>0</v>
      </c>
      <c r="AL2511" s="295">
        <v>0</v>
      </c>
      <c r="AM2511" s="295">
        <v>0</v>
      </c>
      <c r="AN2511" s="295">
        <v>0</v>
      </c>
      <c r="AO2511" s="295">
        <v>0</v>
      </c>
      <c r="AP2511" s="295">
        <v>0</v>
      </c>
      <c r="AQ2511" s="295">
        <v>0</v>
      </c>
      <c r="AR2511" s="295">
        <v>0</v>
      </c>
      <c r="AS2511" s="295">
        <v>0</v>
      </c>
      <c r="AT2511" s="295">
        <f t="shared" si="39"/>
        <v>0</v>
      </c>
      <c r="AU2511" s="295">
        <v>313587.49</v>
      </c>
      <c r="AV2511" s="295">
        <v>340508.51</v>
      </c>
      <c r="AW2511" s="296">
        <v>46</v>
      </c>
      <c r="AX2511" s="296">
        <v>147</v>
      </c>
      <c r="AY2511" s="295">
        <v>567000.01</v>
      </c>
      <c r="AZ2511" s="295">
        <v>567000.01</v>
      </c>
      <c r="BA2511" s="294">
        <v>89.386681999999993</v>
      </c>
      <c r="BB2511" s="294">
        <v>89.063154240860797</v>
      </c>
      <c r="BC2511" s="294">
        <v>9.5</v>
      </c>
      <c r="BD2511" s="294"/>
      <c r="BE2511" s="293" t="s">
        <v>4204</v>
      </c>
      <c r="BF2511" s="291"/>
      <c r="BG2511" s="293" t="s">
        <v>312</v>
      </c>
      <c r="BH2511" s="293" t="s">
        <v>199</v>
      </c>
      <c r="BI2511" s="293" t="s">
        <v>357</v>
      </c>
      <c r="BJ2511" s="293" t="s">
        <v>4205</v>
      </c>
      <c r="BK2511" s="292" t="s">
        <v>4</v>
      </c>
      <c r="BL2511" s="294">
        <v>564947.80000000005</v>
      </c>
      <c r="BM2511" s="292" t="s">
        <v>894</v>
      </c>
      <c r="BN2511" s="294"/>
      <c r="BO2511" s="297">
        <v>42118</v>
      </c>
      <c r="BP2511" s="297">
        <v>46592</v>
      </c>
      <c r="BQ2511" s="297" t="s">
        <v>1067</v>
      </c>
      <c r="BR2511" s="297" t="s">
        <v>4743</v>
      </c>
      <c r="BS2511" s="297">
        <v>42118</v>
      </c>
      <c r="BT2511" s="297">
        <v>46592</v>
      </c>
      <c r="BU2511" s="294">
        <v>38863.870000000003</v>
      </c>
      <c r="BV2511" s="294">
        <v>0</v>
      </c>
      <c r="BW2511" s="294">
        <v>0</v>
      </c>
    </row>
    <row r="2512" spans="1:75" s="289" customFormat="1" ht="18.2" customHeight="1" x14ac:dyDescent="0.15">
      <c r="A2512" s="298">
        <v>2510</v>
      </c>
      <c r="B2512" s="299" t="s">
        <v>305</v>
      </c>
      <c r="C2512" s="299" t="s">
        <v>306</v>
      </c>
      <c r="D2512" s="313">
        <v>45172</v>
      </c>
      <c r="E2512" s="300" t="s">
        <v>3527</v>
      </c>
      <c r="F2512" s="309">
        <v>0</v>
      </c>
      <c r="G2512" s="309">
        <v>0</v>
      </c>
      <c r="H2512" s="302">
        <v>241815.54</v>
      </c>
      <c r="I2512" s="302">
        <v>0</v>
      </c>
      <c r="J2512" s="302">
        <v>0</v>
      </c>
      <c r="K2512" s="302">
        <v>241815.54</v>
      </c>
      <c r="L2512" s="302">
        <v>1642.15</v>
      </c>
      <c r="M2512" s="302">
        <v>0</v>
      </c>
      <c r="N2512" s="302">
        <v>0</v>
      </c>
      <c r="O2512" s="302">
        <v>1642.15</v>
      </c>
      <c r="P2512" s="302">
        <v>0</v>
      </c>
      <c r="Q2512" s="302">
        <v>0</v>
      </c>
      <c r="R2512" s="302">
        <v>240173.39</v>
      </c>
      <c r="S2512" s="302">
        <v>0</v>
      </c>
      <c r="T2512" s="302">
        <v>1914.37</v>
      </c>
      <c r="U2512" s="302">
        <v>0</v>
      </c>
      <c r="V2512" s="302">
        <v>0</v>
      </c>
      <c r="W2512" s="302">
        <v>1914.37</v>
      </c>
      <c r="X2512" s="302">
        <v>0</v>
      </c>
      <c r="Y2512" s="302">
        <v>0</v>
      </c>
      <c r="Z2512" s="302">
        <v>0</v>
      </c>
      <c r="AA2512" s="302">
        <v>0</v>
      </c>
      <c r="AB2512" s="302">
        <v>0</v>
      </c>
      <c r="AC2512" s="302">
        <v>0</v>
      </c>
      <c r="AD2512" s="302">
        <v>0</v>
      </c>
      <c r="AE2512" s="302">
        <v>0</v>
      </c>
      <c r="AF2512" s="302">
        <v>0</v>
      </c>
      <c r="AG2512" s="302">
        <v>0</v>
      </c>
      <c r="AH2512" s="302">
        <v>183.86</v>
      </c>
      <c r="AI2512" s="302">
        <v>0</v>
      </c>
      <c r="AJ2512" s="302">
        <v>0</v>
      </c>
      <c r="AK2512" s="302">
        <v>0</v>
      </c>
      <c r="AL2512" s="302">
        <v>0</v>
      </c>
      <c r="AM2512" s="302">
        <v>0</v>
      </c>
      <c r="AN2512" s="302">
        <v>0</v>
      </c>
      <c r="AO2512" s="302">
        <v>0</v>
      </c>
      <c r="AP2512" s="302">
        <v>45.98</v>
      </c>
      <c r="AQ2512" s="302">
        <v>0</v>
      </c>
      <c r="AR2512" s="302">
        <v>36.36</v>
      </c>
      <c r="AS2512" s="302">
        <v>0</v>
      </c>
      <c r="AT2512" s="295">
        <f t="shared" si="39"/>
        <v>3750</v>
      </c>
      <c r="AU2512" s="302">
        <v>0</v>
      </c>
      <c r="AV2512" s="302">
        <v>0</v>
      </c>
      <c r="AW2512" s="303">
        <v>97</v>
      </c>
      <c r="AX2512" s="303">
        <v>193</v>
      </c>
      <c r="AY2512" s="302">
        <v>351000.32000000001</v>
      </c>
      <c r="AZ2512" s="302">
        <v>341442.89</v>
      </c>
      <c r="BA2512" s="301">
        <v>71.944450000000003</v>
      </c>
      <c r="BB2512" s="301">
        <v>50.606244716899802</v>
      </c>
      <c r="BC2512" s="301">
        <v>9.5</v>
      </c>
      <c r="BD2512" s="301"/>
      <c r="BE2512" s="300" t="s">
        <v>4204</v>
      </c>
      <c r="BF2512" s="298"/>
      <c r="BG2512" s="300" t="s">
        <v>320</v>
      </c>
      <c r="BH2512" s="300" t="s">
        <v>181</v>
      </c>
      <c r="BI2512" s="300" t="s">
        <v>321</v>
      </c>
      <c r="BJ2512" s="300" t="s">
        <v>103</v>
      </c>
      <c r="BK2512" s="299" t="s">
        <v>4</v>
      </c>
      <c r="BL2512" s="301">
        <v>240173.39</v>
      </c>
      <c r="BM2512" s="299" t="s">
        <v>894</v>
      </c>
      <c r="BN2512" s="301"/>
      <c r="BO2512" s="304">
        <v>42264</v>
      </c>
      <c r="BP2512" s="304">
        <v>48138</v>
      </c>
      <c r="BQ2512" s="297" t="s">
        <v>1065</v>
      </c>
      <c r="BR2512" s="297" t="s">
        <v>4741</v>
      </c>
      <c r="BS2512" s="297">
        <v>42264</v>
      </c>
      <c r="BT2512" s="297">
        <v>48138</v>
      </c>
      <c r="BU2512" s="301">
        <v>0</v>
      </c>
      <c r="BV2512" s="301">
        <v>0</v>
      </c>
      <c r="BW2512" s="301">
        <v>0</v>
      </c>
    </row>
    <row r="2513" spans="1:75" s="289" customFormat="1" ht="18.2" customHeight="1" x14ac:dyDescent="0.15">
      <c r="A2513" s="291">
        <v>2511</v>
      </c>
      <c r="B2513" s="292" t="s">
        <v>305</v>
      </c>
      <c r="C2513" s="292" t="s">
        <v>306</v>
      </c>
      <c r="D2513" s="312">
        <v>45172</v>
      </c>
      <c r="E2513" s="293" t="s">
        <v>3528</v>
      </c>
      <c r="F2513" s="308">
        <v>0</v>
      </c>
      <c r="G2513" s="308">
        <v>0</v>
      </c>
      <c r="H2513" s="295">
        <v>307420.34999999998</v>
      </c>
      <c r="I2513" s="295">
        <v>0</v>
      </c>
      <c r="J2513" s="295">
        <v>0</v>
      </c>
      <c r="K2513" s="295">
        <v>307420.34999999998</v>
      </c>
      <c r="L2513" s="295">
        <v>2402.5100000000002</v>
      </c>
      <c r="M2513" s="295">
        <v>0</v>
      </c>
      <c r="N2513" s="295">
        <v>0</v>
      </c>
      <c r="O2513" s="295">
        <v>2402.5100000000002</v>
      </c>
      <c r="P2513" s="295">
        <v>0</v>
      </c>
      <c r="Q2513" s="295">
        <v>0</v>
      </c>
      <c r="R2513" s="295">
        <v>305017.84000000003</v>
      </c>
      <c r="S2513" s="295">
        <v>0</v>
      </c>
      <c r="T2513" s="295">
        <v>2433.7399999999998</v>
      </c>
      <c r="U2513" s="295">
        <v>0</v>
      </c>
      <c r="V2513" s="295">
        <v>0</v>
      </c>
      <c r="W2513" s="295">
        <v>2433.7399999999998</v>
      </c>
      <c r="X2513" s="295">
        <v>0</v>
      </c>
      <c r="Y2513" s="295">
        <v>0</v>
      </c>
      <c r="Z2513" s="295">
        <v>0</v>
      </c>
      <c r="AA2513" s="295">
        <v>0</v>
      </c>
      <c r="AB2513" s="295">
        <v>0</v>
      </c>
      <c r="AC2513" s="295">
        <v>0</v>
      </c>
      <c r="AD2513" s="295">
        <v>0</v>
      </c>
      <c r="AE2513" s="295">
        <v>0</v>
      </c>
      <c r="AF2513" s="295">
        <v>0</v>
      </c>
      <c r="AG2513" s="295">
        <v>0</v>
      </c>
      <c r="AH2513" s="295">
        <v>240.99</v>
      </c>
      <c r="AI2513" s="295">
        <v>0</v>
      </c>
      <c r="AJ2513" s="295">
        <v>0</v>
      </c>
      <c r="AK2513" s="295">
        <v>0</v>
      </c>
      <c r="AL2513" s="295">
        <v>0</v>
      </c>
      <c r="AM2513" s="295">
        <v>0</v>
      </c>
      <c r="AN2513" s="295">
        <v>0</v>
      </c>
      <c r="AO2513" s="295">
        <v>0</v>
      </c>
      <c r="AP2513" s="295">
        <v>0.56000000000000005</v>
      </c>
      <c r="AQ2513" s="295">
        <v>0</v>
      </c>
      <c r="AR2513" s="295">
        <v>62.8</v>
      </c>
      <c r="AS2513" s="295">
        <v>0</v>
      </c>
      <c r="AT2513" s="295">
        <f t="shared" si="39"/>
        <v>5015</v>
      </c>
      <c r="AU2513" s="295">
        <v>0</v>
      </c>
      <c r="AV2513" s="295">
        <v>0</v>
      </c>
      <c r="AW2513" s="296">
        <v>99</v>
      </c>
      <c r="AX2513" s="296">
        <v>200</v>
      </c>
      <c r="AY2513" s="295">
        <v>484700.01</v>
      </c>
      <c r="AZ2513" s="295">
        <v>484700.01</v>
      </c>
      <c r="BA2513" s="294">
        <v>87.980922000000007</v>
      </c>
      <c r="BB2513" s="294">
        <v>55.365690604480299</v>
      </c>
      <c r="BC2513" s="294">
        <v>9.5</v>
      </c>
      <c r="BD2513" s="294"/>
      <c r="BE2513" s="293" t="s">
        <v>4204</v>
      </c>
      <c r="BF2513" s="291"/>
      <c r="BG2513" s="293" t="s">
        <v>312</v>
      </c>
      <c r="BH2513" s="293" t="s">
        <v>230</v>
      </c>
      <c r="BI2513" s="293" t="s">
        <v>785</v>
      </c>
      <c r="BJ2513" s="293" t="s">
        <v>103</v>
      </c>
      <c r="BK2513" s="292" t="s">
        <v>4</v>
      </c>
      <c r="BL2513" s="294">
        <v>305017.84000000003</v>
      </c>
      <c r="BM2513" s="292" t="s">
        <v>894</v>
      </c>
      <c r="BN2513" s="294"/>
      <c r="BO2513" s="297">
        <v>42118</v>
      </c>
      <c r="BP2513" s="297">
        <v>48206</v>
      </c>
      <c r="BQ2513" s="297" t="s">
        <v>1065</v>
      </c>
      <c r="BR2513" s="297" t="s">
        <v>4741</v>
      </c>
      <c r="BS2513" s="297">
        <v>42118</v>
      </c>
      <c r="BT2513" s="297">
        <v>48206</v>
      </c>
      <c r="BU2513" s="294">
        <v>0</v>
      </c>
      <c r="BV2513" s="294">
        <v>0</v>
      </c>
      <c r="BW2513" s="294">
        <v>0</v>
      </c>
    </row>
    <row r="2514" spans="1:75" s="289" customFormat="1" ht="18.2" customHeight="1" x14ac:dyDescent="0.15">
      <c r="A2514" s="298">
        <v>2512</v>
      </c>
      <c r="B2514" s="299" t="s">
        <v>305</v>
      </c>
      <c r="C2514" s="299" t="s">
        <v>306</v>
      </c>
      <c r="D2514" s="313">
        <v>45172</v>
      </c>
      <c r="E2514" s="300" t="s">
        <v>4207</v>
      </c>
      <c r="F2514" s="309">
        <v>0</v>
      </c>
      <c r="G2514" s="309">
        <v>0</v>
      </c>
      <c r="H2514" s="302">
        <v>183163.28</v>
      </c>
      <c r="I2514" s="302">
        <v>0</v>
      </c>
      <c r="J2514" s="302">
        <v>0</v>
      </c>
      <c r="K2514" s="302">
        <v>183163.28</v>
      </c>
      <c r="L2514" s="302">
        <v>1529.64</v>
      </c>
      <c r="M2514" s="302">
        <v>0</v>
      </c>
      <c r="N2514" s="302">
        <v>0</v>
      </c>
      <c r="O2514" s="302">
        <v>1529.64</v>
      </c>
      <c r="P2514" s="302">
        <v>0</v>
      </c>
      <c r="Q2514" s="302">
        <v>0</v>
      </c>
      <c r="R2514" s="302">
        <v>181633.64</v>
      </c>
      <c r="S2514" s="302">
        <v>0</v>
      </c>
      <c r="T2514" s="302">
        <v>1221.0899999999999</v>
      </c>
      <c r="U2514" s="302">
        <v>0</v>
      </c>
      <c r="V2514" s="302">
        <v>0</v>
      </c>
      <c r="W2514" s="302">
        <v>1221.0899999999999</v>
      </c>
      <c r="X2514" s="302">
        <v>0</v>
      </c>
      <c r="Y2514" s="302">
        <v>0</v>
      </c>
      <c r="Z2514" s="302">
        <v>0</v>
      </c>
      <c r="AA2514" s="302">
        <v>0</v>
      </c>
      <c r="AB2514" s="302">
        <v>0</v>
      </c>
      <c r="AC2514" s="302">
        <v>0</v>
      </c>
      <c r="AD2514" s="302">
        <v>0</v>
      </c>
      <c r="AE2514" s="302">
        <v>0</v>
      </c>
      <c r="AF2514" s="302">
        <v>0</v>
      </c>
      <c r="AG2514" s="302">
        <v>0</v>
      </c>
      <c r="AH2514" s="302">
        <v>134.06</v>
      </c>
      <c r="AI2514" s="302">
        <v>0</v>
      </c>
      <c r="AJ2514" s="302">
        <v>0</v>
      </c>
      <c r="AK2514" s="302">
        <v>0</v>
      </c>
      <c r="AL2514" s="302">
        <v>0</v>
      </c>
      <c r="AM2514" s="302">
        <v>0</v>
      </c>
      <c r="AN2514" s="302">
        <v>0</v>
      </c>
      <c r="AO2514" s="302">
        <v>0</v>
      </c>
      <c r="AP2514" s="302">
        <v>691.26</v>
      </c>
      <c r="AQ2514" s="302">
        <v>0</v>
      </c>
      <c r="AR2514" s="302">
        <v>576.04999999999995</v>
      </c>
      <c r="AS2514" s="302">
        <v>0</v>
      </c>
      <c r="AT2514" s="295">
        <f t="shared" si="39"/>
        <v>3000</v>
      </c>
      <c r="AU2514" s="302">
        <v>0</v>
      </c>
      <c r="AV2514" s="302">
        <v>0</v>
      </c>
      <c r="AW2514" s="303">
        <v>101</v>
      </c>
      <c r="AX2514" s="303">
        <v>154</v>
      </c>
      <c r="AY2514" s="302">
        <v>267154.88</v>
      </c>
      <c r="AZ2514" s="302">
        <v>251999.99</v>
      </c>
      <c r="BA2514" s="301">
        <v>89.682539000000006</v>
      </c>
      <c r="BB2514" s="301">
        <v>64.640343846886495</v>
      </c>
      <c r="BC2514" s="301">
        <v>8</v>
      </c>
      <c r="BD2514" s="301"/>
      <c r="BE2514" s="300" t="s">
        <v>4204</v>
      </c>
      <c r="BF2514" s="298"/>
      <c r="BG2514" s="300" t="s">
        <v>324</v>
      </c>
      <c r="BH2514" s="300" t="s">
        <v>224</v>
      </c>
      <c r="BI2514" s="300" t="s">
        <v>687</v>
      </c>
      <c r="BJ2514" s="300" t="s">
        <v>103</v>
      </c>
      <c r="BK2514" s="299" t="s">
        <v>4</v>
      </c>
      <c r="BL2514" s="301">
        <v>181633.64</v>
      </c>
      <c r="BM2514" s="299" t="s">
        <v>894</v>
      </c>
      <c r="BN2514" s="301"/>
      <c r="BO2514" s="304">
        <v>43578</v>
      </c>
      <c r="BP2514" s="304">
        <v>48267</v>
      </c>
      <c r="BQ2514" s="297" t="s">
        <v>1064</v>
      </c>
      <c r="BR2514" s="297" t="s">
        <v>4747</v>
      </c>
      <c r="BS2514" s="297" t="s">
        <v>4742</v>
      </c>
      <c r="BT2514" s="297" t="s">
        <v>4742</v>
      </c>
      <c r="BU2514" s="301">
        <v>0</v>
      </c>
      <c r="BV2514" s="301">
        <v>0</v>
      </c>
      <c r="BW2514" s="301">
        <v>0</v>
      </c>
    </row>
    <row r="2515" spans="1:75" s="289" customFormat="1" ht="18.2" customHeight="1" x14ac:dyDescent="0.15">
      <c r="A2515" s="291">
        <v>2513</v>
      </c>
      <c r="B2515" s="292" t="s">
        <v>305</v>
      </c>
      <c r="C2515" s="292" t="s">
        <v>306</v>
      </c>
      <c r="D2515" s="312">
        <v>45172</v>
      </c>
      <c r="E2515" s="293" t="s">
        <v>4190</v>
      </c>
      <c r="F2515" s="308">
        <v>0</v>
      </c>
      <c r="G2515" s="308">
        <v>0</v>
      </c>
      <c r="H2515" s="295">
        <v>483941.45</v>
      </c>
      <c r="I2515" s="295">
        <v>0</v>
      </c>
      <c r="J2515" s="295">
        <v>0</v>
      </c>
      <c r="K2515" s="295">
        <v>483941.45</v>
      </c>
      <c r="L2515" s="295">
        <v>5520.24</v>
      </c>
      <c r="M2515" s="295">
        <v>0</v>
      </c>
      <c r="N2515" s="295">
        <v>0</v>
      </c>
      <c r="O2515" s="295">
        <v>5520.24</v>
      </c>
      <c r="P2515" s="295">
        <v>0</v>
      </c>
      <c r="Q2515" s="295">
        <v>0</v>
      </c>
      <c r="R2515" s="295">
        <v>478421.21</v>
      </c>
      <c r="S2515" s="295">
        <v>0</v>
      </c>
      <c r="T2515" s="295">
        <v>3790.87</v>
      </c>
      <c r="U2515" s="295">
        <v>0</v>
      </c>
      <c r="V2515" s="295">
        <v>0</v>
      </c>
      <c r="W2515" s="295">
        <v>3790.87</v>
      </c>
      <c r="X2515" s="295">
        <v>0</v>
      </c>
      <c r="Y2515" s="295">
        <v>0</v>
      </c>
      <c r="Z2515" s="295">
        <v>0</v>
      </c>
      <c r="AA2515" s="295">
        <v>0</v>
      </c>
      <c r="AB2515" s="295">
        <v>0</v>
      </c>
      <c r="AC2515" s="295">
        <v>0</v>
      </c>
      <c r="AD2515" s="295">
        <v>0</v>
      </c>
      <c r="AE2515" s="295">
        <v>0</v>
      </c>
      <c r="AF2515" s="295">
        <v>0</v>
      </c>
      <c r="AG2515" s="295">
        <v>0</v>
      </c>
      <c r="AH2515" s="295">
        <v>368.25</v>
      </c>
      <c r="AI2515" s="295">
        <v>0</v>
      </c>
      <c r="AJ2515" s="295">
        <v>0</v>
      </c>
      <c r="AK2515" s="295">
        <v>0</v>
      </c>
      <c r="AL2515" s="295">
        <v>0</v>
      </c>
      <c r="AM2515" s="295">
        <v>0</v>
      </c>
      <c r="AN2515" s="295">
        <v>0</v>
      </c>
      <c r="AO2515" s="295">
        <v>0</v>
      </c>
      <c r="AP2515" s="295">
        <v>0</v>
      </c>
      <c r="AQ2515" s="295">
        <v>0</v>
      </c>
      <c r="AR2515" s="295">
        <v>0</v>
      </c>
      <c r="AS2515" s="295">
        <v>0.36</v>
      </c>
      <c r="AT2515" s="295">
        <f t="shared" si="39"/>
        <v>9679</v>
      </c>
      <c r="AU2515" s="295">
        <v>0</v>
      </c>
      <c r="AV2515" s="295">
        <v>0</v>
      </c>
      <c r="AW2515" s="296">
        <v>66</v>
      </c>
      <c r="AX2515" s="296">
        <v>120</v>
      </c>
      <c r="AY2515" s="295">
        <v>767738.4</v>
      </c>
      <c r="AZ2515" s="295">
        <v>676883.88</v>
      </c>
      <c r="BA2515" s="294">
        <v>89.999682000000007</v>
      </c>
      <c r="BB2515" s="294">
        <v>63.611733170621903</v>
      </c>
      <c r="BC2515" s="294">
        <v>9.4</v>
      </c>
      <c r="BD2515" s="294"/>
      <c r="BE2515" s="293" t="s">
        <v>4204</v>
      </c>
      <c r="BF2515" s="291"/>
      <c r="BG2515" s="293" t="s">
        <v>376</v>
      </c>
      <c r="BH2515" s="293" t="s">
        <v>195</v>
      </c>
      <c r="BI2515" s="293" t="s">
        <v>489</v>
      </c>
      <c r="BJ2515" s="293" t="s">
        <v>103</v>
      </c>
      <c r="BK2515" s="292" t="s">
        <v>4</v>
      </c>
      <c r="BL2515" s="294">
        <v>478421.21</v>
      </c>
      <c r="BM2515" s="292" t="s">
        <v>894</v>
      </c>
      <c r="BN2515" s="294"/>
      <c r="BO2515" s="297">
        <v>43545</v>
      </c>
      <c r="BP2515" s="297">
        <v>47198</v>
      </c>
      <c r="BQ2515" s="297" t="s">
        <v>1067</v>
      </c>
      <c r="BR2515" s="297" t="s">
        <v>4743</v>
      </c>
      <c r="BS2515" s="297" t="s">
        <v>4742</v>
      </c>
      <c r="BT2515" s="297" t="s">
        <v>4742</v>
      </c>
      <c r="BU2515" s="294">
        <v>0</v>
      </c>
      <c r="BV2515" s="294">
        <v>0</v>
      </c>
      <c r="BW2515" s="294">
        <v>0</v>
      </c>
    </row>
    <row r="2516" spans="1:75" s="289" customFormat="1" ht="18.2" customHeight="1" x14ac:dyDescent="0.15">
      <c r="A2516" s="298">
        <v>2514</v>
      </c>
      <c r="B2516" s="299" t="s">
        <v>305</v>
      </c>
      <c r="C2516" s="299" t="s">
        <v>306</v>
      </c>
      <c r="D2516" s="313">
        <v>45172</v>
      </c>
      <c r="E2516" s="300" t="s">
        <v>3529</v>
      </c>
      <c r="F2516" s="309">
        <v>0</v>
      </c>
      <c r="G2516" s="309">
        <v>0</v>
      </c>
      <c r="H2516" s="302">
        <v>154634.82999999999</v>
      </c>
      <c r="I2516" s="302">
        <v>0</v>
      </c>
      <c r="J2516" s="302">
        <v>0</v>
      </c>
      <c r="K2516" s="302">
        <v>154634.82999999999</v>
      </c>
      <c r="L2516" s="302">
        <v>3936.59</v>
      </c>
      <c r="M2516" s="302">
        <v>0</v>
      </c>
      <c r="N2516" s="302">
        <v>0</v>
      </c>
      <c r="O2516" s="302">
        <v>3936.59</v>
      </c>
      <c r="P2516" s="302">
        <v>0</v>
      </c>
      <c r="Q2516" s="302">
        <v>0</v>
      </c>
      <c r="R2516" s="302">
        <v>150698.23999999999</v>
      </c>
      <c r="S2516" s="302">
        <v>0</v>
      </c>
      <c r="T2516" s="302">
        <v>1224.19</v>
      </c>
      <c r="U2516" s="302">
        <v>0</v>
      </c>
      <c r="V2516" s="302">
        <v>0</v>
      </c>
      <c r="W2516" s="302">
        <v>1224.19</v>
      </c>
      <c r="X2516" s="302">
        <v>0</v>
      </c>
      <c r="Y2516" s="302">
        <v>0</v>
      </c>
      <c r="Z2516" s="302">
        <v>0</v>
      </c>
      <c r="AA2516" s="302">
        <v>0</v>
      </c>
      <c r="AB2516" s="302">
        <v>0</v>
      </c>
      <c r="AC2516" s="302">
        <v>0</v>
      </c>
      <c r="AD2516" s="302">
        <v>0</v>
      </c>
      <c r="AE2516" s="302">
        <v>0</v>
      </c>
      <c r="AF2516" s="302">
        <v>0</v>
      </c>
      <c r="AG2516" s="302">
        <v>0</v>
      </c>
      <c r="AH2516" s="302">
        <v>255.56</v>
      </c>
      <c r="AI2516" s="302">
        <v>0</v>
      </c>
      <c r="AJ2516" s="302">
        <v>0</v>
      </c>
      <c r="AK2516" s="302">
        <v>0</v>
      </c>
      <c r="AL2516" s="302">
        <v>0</v>
      </c>
      <c r="AM2516" s="302">
        <v>0</v>
      </c>
      <c r="AN2516" s="302">
        <v>0</v>
      </c>
      <c r="AO2516" s="302">
        <v>0</v>
      </c>
      <c r="AP2516" s="302">
        <v>2.64</v>
      </c>
      <c r="AQ2516" s="302">
        <v>0</v>
      </c>
      <c r="AR2516" s="302">
        <v>3.98</v>
      </c>
      <c r="AS2516" s="302">
        <v>0</v>
      </c>
      <c r="AT2516" s="295">
        <f t="shared" si="39"/>
        <v>5415</v>
      </c>
      <c r="AU2516" s="302">
        <v>0</v>
      </c>
      <c r="AV2516" s="302">
        <v>0</v>
      </c>
      <c r="AW2516" s="303">
        <v>96</v>
      </c>
      <c r="AX2516" s="303">
        <v>197</v>
      </c>
      <c r="AY2516" s="302">
        <v>514001.72</v>
      </c>
      <c r="AZ2516" s="302">
        <v>514001.72</v>
      </c>
      <c r="BA2516" s="301">
        <v>74.114998999999997</v>
      </c>
      <c r="BB2516" s="301">
        <v>21.729499089811899</v>
      </c>
      <c r="BC2516" s="301">
        <v>9.5</v>
      </c>
      <c r="BD2516" s="301"/>
      <c r="BE2516" s="300" t="s">
        <v>4204</v>
      </c>
      <c r="BF2516" s="298"/>
      <c r="BG2516" s="300" t="s">
        <v>315</v>
      </c>
      <c r="BH2516" s="300" t="s">
        <v>179</v>
      </c>
      <c r="BI2516" s="300" t="s">
        <v>389</v>
      </c>
      <c r="BJ2516" s="300" t="s">
        <v>103</v>
      </c>
      <c r="BK2516" s="299" t="s">
        <v>4</v>
      </c>
      <c r="BL2516" s="301">
        <v>150698.23999999999</v>
      </c>
      <c r="BM2516" s="299" t="s">
        <v>894</v>
      </c>
      <c r="BN2516" s="301"/>
      <c r="BO2516" s="304">
        <v>42114</v>
      </c>
      <c r="BP2516" s="304">
        <v>48111</v>
      </c>
      <c r="BQ2516" s="297" t="s">
        <v>1065</v>
      </c>
      <c r="BR2516" s="297" t="s">
        <v>4741</v>
      </c>
      <c r="BS2516" s="297">
        <v>42114</v>
      </c>
      <c r="BT2516" s="297">
        <v>48111</v>
      </c>
      <c r="BU2516" s="301">
        <v>0</v>
      </c>
      <c r="BV2516" s="301">
        <v>0</v>
      </c>
      <c r="BW2516" s="301">
        <v>0</v>
      </c>
    </row>
    <row r="2517" spans="1:75" s="289" customFormat="1" ht="18.2" customHeight="1" x14ac:dyDescent="0.15">
      <c r="A2517" s="291">
        <v>2515</v>
      </c>
      <c r="B2517" s="292" t="s">
        <v>305</v>
      </c>
      <c r="C2517" s="292" t="s">
        <v>306</v>
      </c>
      <c r="D2517" s="312">
        <v>45172</v>
      </c>
      <c r="E2517" s="293" t="s">
        <v>3530</v>
      </c>
      <c r="F2517" s="308">
        <v>0</v>
      </c>
      <c r="G2517" s="308">
        <v>0</v>
      </c>
      <c r="H2517" s="295">
        <v>257157.97</v>
      </c>
      <c r="I2517" s="295">
        <v>0</v>
      </c>
      <c r="J2517" s="295">
        <v>0</v>
      </c>
      <c r="K2517" s="295">
        <v>257157.97</v>
      </c>
      <c r="L2517" s="295">
        <v>1824.04</v>
      </c>
      <c r="M2517" s="295">
        <v>0</v>
      </c>
      <c r="N2517" s="295">
        <v>0</v>
      </c>
      <c r="O2517" s="295">
        <v>1824.04</v>
      </c>
      <c r="P2517" s="295">
        <v>0</v>
      </c>
      <c r="Q2517" s="295">
        <v>0</v>
      </c>
      <c r="R2517" s="295">
        <v>255333.93</v>
      </c>
      <c r="S2517" s="295">
        <v>0</v>
      </c>
      <c r="T2517" s="295">
        <v>2269.42</v>
      </c>
      <c r="U2517" s="295">
        <v>0</v>
      </c>
      <c r="V2517" s="295">
        <v>0</v>
      </c>
      <c r="W2517" s="295">
        <v>2269.42</v>
      </c>
      <c r="X2517" s="295">
        <v>0</v>
      </c>
      <c r="Y2517" s="295">
        <v>0</v>
      </c>
      <c r="Z2517" s="295">
        <v>0</v>
      </c>
      <c r="AA2517" s="295">
        <v>0</v>
      </c>
      <c r="AB2517" s="295">
        <v>0</v>
      </c>
      <c r="AC2517" s="295">
        <v>0</v>
      </c>
      <c r="AD2517" s="295">
        <v>0</v>
      </c>
      <c r="AE2517" s="295">
        <v>0</v>
      </c>
      <c r="AF2517" s="295">
        <v>0</v>
      </c>
      <c r="AG2517" s="295">
        <v>0</v>
      </c>
      <c r="AH2517" s="295">
        <v>187.94</v>
      </c>
      <c r="AI2517" s="295">
        <v>0</v>
      </c>
      <c r="AJ2517" s="295">
        <v>0</v>
      </c>
      <c r="AK2517" s="295">
        <v>0</v>
      </c>
      <c r="AL2517" s="295">
        <v>0</v>
      </c>
      <c r="AM2517" s="295">
        <v>0</v>
      </c>
      <c r="AN2517" s="295">
        <v>0</v>
      </c>
      <c r="AO2517" s="295">
        <v>0</v>
      </c>
      <c r="AP2517" s="295">
        <v>4500</v>
      </c>
      <c r="AQ2517" s="295">
        <v>0</v>
      </c>
      <c r="AR2517" s="295">
        <v>4281.3999999999996</v>
      </c>
      <c r="AS2517" s="295">
        <v>0</v>
      </c>
      <c r="AT2517" s="295">
        <f t="shared" si="39"/>
        <v>4500</v>
      </c>
      <c r="AU2517" s="295">
        <v>0</v>
      </c>
      <c r="AV2517" s="295">
        <v>0</v>
      </c>
      <c r="AW2517" s="296">
        <v>91</v>
      </c>
      <c r="AX2517" s="296">
        <v>192</v>
      </c>
      <c r="AY2517" s="295">
        <v>377998.97</v>
      </c>
      <c r="AZ2517" s="295">
        <v>377998.97</v>
      </c>
      <c r="BA2517" s="294">
        <v>80.583027000000001</v>
      </c>
      <c r="BB2517" s="294">
        <v>54.432902225120102</v>
      </c>
      <c r="BC2517" s="294">
        <v>10.59</v>
      </c>
      <c r="BD2517" s="294"/>
      <c r="BE2517" s="293" t="s">
        <v>4204</v>
      </c>
      <c r="BF2517" s="291"/>
      <c r="BG2517" s="293" t="s">
        <v>333</v>
      </c>
      <c r="BH2517" s="293" t="s">
        <v>193</v>
      </c>
      <c r="BI2517" s="293" t="s">
        <v>334</v>
      </c>
      <c r="BJ2517" s="293" t="s">
        <v>103</v>
      </c>
      <c r="BK2517" s="292" t="s">
        <v>4</v>
      </c>
      <c r="BL2517" s="294">
        <v>255333.93</v>
      </c>
      <c r="BM2517" s="292" t="s">
        <v>894</v>
      </c>
      <c r="BN2517" s="294"/>
      <c r="BO2517" s="297">
        <v>42115</v>
      </c>
      <c r="BP2517" s="297">
        <v>47959</v>
      </c>
      <c r="BQ2517" s="297" t="s">
        <v>1066</v>
      </c>
      <c r="BR2517" s="297" t="s">
        <v>4744</v>
      </c>
      <c r="BS2517" s="297">
        <v>42115</v>
      </c>
      <c r="BT2517" s="297">
        <v>47959</v>
      </c>
      <c r="BU2517" s="294">
        <v>0</v>
      </c>
      <c r="BV2517" s="294">
        <v>0</v>
      </c>
      <c r="BW2517" s="294">
        <v>0</v>
      </c>
    </row>
    <row r="2518" spans="1:75" s="289" customFormat="1" ht="18.2" customHeight="1" x14ac:dyDescent="0.15">
      <c r="A2518" s="298">
        <v>2516</v>
      </c>
      <c r="B2518" s="299" t="s">
        <v>305</v>
      </c>
      <c r="C2518" s="299" t="s">
        <v>306</v>
      </c>
      <c r="D2518" s="313">
        <v>45172</v>
      </c>
      <c r="E2518" s="300" t="s">
        <v>3531</v>
      </c>
      <c r="F2518" s="309">
        <v>2</v>
      </c>
      <c r="G2518" s="309">
        <v>1</v>
      </c>
      <c r="H2518" s="302">
        <v>86186.2</v>
      </c>
      <c r="I2518" s="302">
        <v>654.72</v>
      </c>
      <c r="J2518" s="302">
        <v>0</v>
      </c>
      <c r="K2518" s="302">
        <v>86840.92</v>
      </c>
      <c r="L2518" s="302">
        <v>1857.21</v>
      </c>
      <c r="M2518" s="302">
        <v>0</v>
      </c>
      <c r="N2518" s="302">
        <v>0</v>
      </c>
      <c r="O2518" s="302">
        <v>0</v>
      </c>
      <c r="P2518" s="302">
        <v>0</v>
      </c>
      <c r="Q2518" s="302">
        <v>0</v>
      </c>
      <c r="R2518" s="302">
        <v>86840.92</v>
      </c>
      <c r="S2518" s="302">
        <v>0</v>
      </c>
      <c r="T2518" s="302">
        <v>689.49</v>
      </c>
      <c r="U2518" s="302">
        <v>0</v>
      </c>
      <c r="V2518" s="302">
        <v>0</v>
      </c>
      <c r="W2518" s="302">
        <v>0</v>
      </c>
      <c r="X2518" s="302">
        <v>0</v>
      </c>
      <c r="Y2518" s="302">
        <v>0</v>
      </c>
      <c r="Z2518" s="302">
        <v>689.49</v>
      </c>
      <c r="AA2518" s="302">
        <v>0</v>
      </c>
      <c r="AB2518" s="302">
        <v>0</v>
      </c>
      <c r="AC2518" s="302">
        <v>0</v>
      </c>
      <c r="AD2518" s="302">
        <v>0</v>
      </c>
      <c r="AE2518" s="302">
        <v>0</v>
      </c>
      <c r="AF2518" s="302">
        <v>0</v>
      </c>
      <c r="AG2518" s="302">
        <v>0</v>
      </c>
      <c r="AH2518" s="302">
        <v>0</v>
      </c>
      <c r="AI2518" s="302">
        <v>0</v>
      </c>
      <c r="AJ2518" s="302">
        <v>0</v>
      </c>
      <c r="AK2518" s="302">
        <v>0</v>
      </c>
      <c r="AL2518" s="302">
        <v>0</v>
      </c>
      <c r="AM2518" s="302">
        <v>0</v>
      </c>
      <c r="AN2518" s="302">
        <v>0</v>
      </c>
      <c r="AO2518" s="302">
        <v>0</v>
      </c>
      <c r="AP2518" s="302">
        <v>0</v>
      </c>
      <c r="AQ2518" s="302">
        <v>0</v>
      </c>
      <c r="AR2518" s="302">
        <v>0</v>
      </c>
      <c r="AS2518" s="302">
        <v>0</v>
      </c>
      <c r="AT2518" s="295">
        <f t="shared" si="39"/>
        <v>0</v>
      </c>
      <c r="AU2518" s="302">
        <v>2511.9299999999998</v>
      </c>
      <c r="AV2518" s="302">
        <v>689.49</v>
      </c>
      <c r="AW2518" s="303">
        <v>94</v>
      </c>
      <c r="AX2518" s="303">
        <v>195</v>
      </c>
      <c r="AY2518" s="302">
        <v>251027.29</v>
      </c>
      <c r="AZ2518" s="302">
        <v>251027.29</v>
      </c>
      <c r="BA2518" s="301">
        <v>72.317385999999999</v>
      </c>
      <c r="BB2518" s="301">
        <v>25.017631876737902</v>
      </c>
      <c r="BC2518" s="301">
        <v>9.6</v>
      </c>
      <c r="BD2518" s="301"/>
      <c r="BE2518" s="300" t="s">
        <v>4204</v>
      </c>
      <c r="BF2518" s="298"/>
      <c r="BG2518" s="300" t="s">
        <v>320</v>
      </c>
      <c r="BH2518" s="300" t="s">
        <v>197</v>
      </c>
      <c r="BI2518" s="300" t="s">
        <v>373</v>
      </c>
      <c r="BJ2518" s="300" t="s">
        <v>177</v>
      </c>
      <c r="BK2518" s="299" t="s">
        <v>4</v>
      </c>
      <c r="BL2518" s="301">
        <v>86840.92</v>
      </c>
      <c r="BM2518" s="299" t="s">
        <v>894</v>
      </c>
      <c r="BN2518" s="301"/>
      <c r="BO2518" s="304">
        <v>42117</v>
      </c>
      <c r="BP2518" s="304">
        <v>48052</v>
      </c>
      <c r="BQ2518" s="297" t="s">
        <v>1065</v>
      </c>
      <c r="BR2518" s="297" t="s">
        <v>4741</v>
      </c>
      <c r="BS2518" s="297">
        <v>42117</v>
      </c>
      <c r="BT2518" s="297">
        <v>48052</v>
      </c>
      <c r="BU2518" s="301">
        <v>124.81</v>
      </c>
      <c r="BV2518" s="301">
        <v>0</v>
      </c>
      <c r="BW2518" s="301">
        <v>0</v>
      </c>
    </row>
    <row r="2519" spans="1:75" s="289" customFormat="1" ht="18.2" customHeight="1" x14ac:dyDescent="0.15">
      <c r="A2519" s="291">
        <v>2517</v>
      </c>
      <c r="B2519" s="292" t="s">
        <v>305</v>
      </c>
      <c r="C2519" s="292" t="s">
        <v>306</v>
      </c>
      <c r="D2519" s="312">
        <v>45172</v>
      </c>
      <c r="E2519" s="293" t="s">
        <v>3532</v>
      </c>
      <c r="F2519" s="308">
        <v>90</v>
      </c>
      <c r="G2519" s="308">
        <v>89</v>
      </c>
      <c r="H2519" s="295">
        <v>114174.66</v>
      </c>
      <c r="I2519" s="295">
        <v>54573.3</v>
      </c>
      <c r="J2519" s="295">
        <v>0</v>
      </c>
      <c r="K2519" s="295">
        <v>168747.96</v>
      </c>
      <c r="L2519" s="295">
        <v>913.53</v>
      </c>
      <c r="M2519" s="295">
        <v>0</v>
      </c>
      <c r="N2519" s="295">
        <v>0</v>
      </c>
      <c r="O2519" s="295">
        <v>0</v>
      </c>
      <c r="P2519" s="295">
        <v>0</v>
      </c>
      <c r="Q2519" s="295">
        <v>0</v>
      </c>
      <c r="R2519" s="295">
        <v>168747.96</v>
      </c>
      <c r="S2519" s="295">
        <v>110177.02</v>
      </c>
      <c r="T2519" s="295">
        <v>951.46</v>
      </c>
      <c r="U2519" s="295">
        <v>0</v>
      </c>
      <c r="V2519" s="295">
        <v>0</v>
      </c>
      <c r="W2519" s="295">
        <v>0</v>
      </c>
      <c r="X2519" s="295">
        <v>0</v>
      </c>
      <c r="Y2519" s="295">
        <v>0</v>
      </c>
      <c r="Z2519" s="295">
        <v>111128.48</v>
      </c>
      <c r="AA2519" s="295">
        <v>0</v>
      </c>
      <c r="AB2519" s="295">
        <v>0</v>
      </c>
      <c r="AC2519" s="295">
        <v>0</v>
      </c>
      <c r="AD2519" s="295">
        <v>0</v>
      </c>
      <c r="AE2519" s="295">
        <v>0</v>
      </c>
      <c r="AF2519" s="295">
        <v>0</v>
      </c>
      <c r="AG2519" s="295">
        <v>0</v>
      </c>
      <c r="AH2519" s="295">
        <v>0</v>
      </c>
      <c r="AI2519" s="295">
        <v>0</v>
      </c>
      <c r="AJ2519" s="295">
        <v>0</v>
      </c>
      <c r="AK2519" s="295">
        <v>0</v>
      </c>
      <c r="AL2519" s="295">
        <v>0</v>
      </c>
      <c r="AM2519" s="295">
        <v>0</v>
      </c>
      <c r="AN2519" s="295">
        <v>0</v>
      </c>
      <c r="AO2519" s="295">
        <v>0</v>
      </c>
      <c r="AP2519" s="295">
        <v>0</v>
      </c>
      <c r="AQ2519" s="295">
        <v>0</v>
      </c>
      <c r="AR2519" s="295">
        <v>0</v>
      </c>
      <c r="AS2519" s="295">
        <v>0</v>
      </c>
      <c r="AT2519" s="295">
        <f t="shared" si="39"/>
        <v>0</v>
      </c>
      <c r="AU2519" s="295">
        <v>55486.83</v>
      </c>
      <c r="AV2519" s="295">
        <v>111128.48</v>
      </c>
      <c r="AW2519" s="296">
        <v>85</v>
      </c>
      <c r="AX2519" s="296">
        <v>181</v>
      </c>
      <c r="AY2519" s="295">
        <v>323700.46999999997</v>
      </c>
      <c r="AZ2519" s="295">
        <v>168747.96</v>
      </c>
      <c r="BA2519" s="294">
        <v>37.313603999999998</v>
      </c>
      <c r="BB2519" s="294">
        <v>37.313603999999998</v>
      </c>
      <c r="BC2519" s="294">
        <v>10</v>
      </c>
      <c r="BD2519" s="294"/>
      <c r="BE2519" s="293" t="s">
        <v>4204</v>
      </c>
      <c r="BF2519" s="291"/>
      <c r="BG2519" s="293" t="s">
        <v>333</v>
      </c>
      <c r="BH2519" s="293" t="s">
        <v>193</v>
      </c>
      <c r="BI2519" s="293" t="s">
        <v>334</v>
      </c>
      <c r="BJ2519" s="293" t="s">
        <v>4205</v>
      </c>
      <c r="BK2519" s="292" t="s">
        <v>4</v>
      </c>
      <c r="BL2519" s="294">
        <v>168747.96</v>
      </c>
      <c r="BM2519" s="292" t="s">
        <v>894</v>
      </c>
      <c r="BN2519" s="294"/>
      <c r="BO2519" s="297">
        <v>42255</v>
      </c>
      <c r="BP2519" s="297">
        <v>47764</v>
      </c>
      <c r="BQ2519" s="297" t="s">
        <v>1066</v>
      </c>
      <c r="BR2519" s="297" t="s">
        <v>4744</v>
      </c>
      <c r="BS2519" s="297">
        <v>42255</v>
      </c>
      <c r="BT2519" s="297">
        <v>47764</v>
      </c>
      <c r="BU2519" s="294">
        <v>16183.17</v>
      </c>
      <c r="BV2519" s="294">
        <v>0</v>
      </c>
      <c r="BW2519" s="294">
        <v>0</v>
      </c>
    </row>
    <row r="2520" spans="1:75" s="289" customFormat="1" ht="18.2" customHeight="1" x14ac:dyDescent="0.15">
      <c r="A2520" s="298">
        <v>2518</v>
      </c>
      <c r="B2520" s="299" t="s">
        <v>305</v>
      </c>
      <c r="C2520" s="299" t="s">
        <v>306</v>
      </c>
      <c r="D2520" s="313">
        <v>45172</v>
      </c>
      <c r="E2520" s="300" t="s">
        <v>3533</v>
      </c>
      <c r="F2520" s="309">
        <v>0</v>
      </c>
      <c r="G2520" s="309">
        <v>0</v>
      </c>
      <c r="H2520" s="302">
        <v>555240.78</v>
      </c>
      <c r="I2520" s="302">
        <v>0</v>
      </c>
      <c r="J2520" s="302">
        <v>0</v>
      </c>
      <c r="K2520" s="302">
        <v>555240.78</v>
      </c>
      <c r="L2520" s="302">
        <v>3900.68</v>
      </c>
      <c r="M2520" s="302">
        <v>0</v>
      </c>
      <c r="N2520" s="302">
        <v>0</v>
      </c>
      <c r="O2520" s="302">
        <v>3900.68</v>
      </c>
      <c r="P2520" s="302">
        <v>0</v>
      </c>
      <c r="Q2520" s="302">
        <v>0</v>
      </c>
      <c r="R2520" s="302">
        <v>551340.1</v>
      </c>
      <c r="S2520" s="302">
        <v>0</v>
      </c>
      <c r="T2520" s="302">
        <v>4349.3900000000003</v>
      </c>
      <c r="U2520" s="302">
        <v>0</v>
      </c>
      <c r="V2520" s="302">
        <v>0</v>
      </c>
      <c r="W2520" s="302">
        <v>4349.3900000000003</v>
      </c>
      <c r="X2520" s="302">
        <v>0</v>
      </c>
      <c r="Y2520" s="302">
        <v>0</v>
      </c>
      <c r="Z2520" s="302">
        <v>0</v>
      </c>
      <c r="AA2520" s="302">
        <v>0</v>
      </c>
      <c r="AB2520" s="302">
        <v>0</v>
      </c>
      <c r="AC2520" s="302">
        <v>0</v>
      </c>
      <c r="AD2520" s="302">
        <v>0</v>
      </c>
      <c r="AE2520" s="302">
        <v>0</v>
      </c>
      <c r="AF2520" s="302">
        <v>0</v>
      </c>
      <c r="AG2520" s="302">
        <v>0</v>
      </c>
      <c r="AH2520" s="302">
        <v>410.19</v>
      </c>
      <c r="AI2520" s="302">
        <v>0</v>
      </c>
      <c r="AJ2520" s="302">
        <v>0</v>
      </c>
      <c r="AK2520" s="302">
        <v>0</v>
      </c>
      <c r="AL2520" s="302">
        <v>0</v>
      </c>
      <c r="AM2520" s="302">
        <v>0</v>
      </c>
      <c r="AN2520" s="302">
        <v>0</v>
      </c>
      <c r="AO2520" s="302">
        <v>0</v>
      </c>
      <c r="AP2520" s="302">
        <v>1038</v>
      </c>
      <c r="AQ2520" s="302">
        <v>0</v>
      </c>
      <c r="AR2520" s="302">
        <v>1040.22</v>
      </c>
      <c r="AS2520" s="302">
        <v>0</v>
      </c>
      <c r="AT2520" s="295">
        <f t="shared" si="39"/>
        <v>8658.0400000000009</v>
      </c>
      <c r="AU2520" s="302">
        <v>0</v>
      </c>
      <c r="AV2520" s="302">
        <v>0</v>
      </c>
      <c r="AW2520" s="303">
        <v>95</v>
      </c>
      <c r="AX2520" s="303">
        <v>196</v>
      </c>
      <c r="AY2520" s="302">
        <v>824996.9</v>
      </c>
      <c r="AZ2520" s="302">
        <v>824996.9</v>
      </c>
      <c r="BA2520" s="301">
        <v>82.473039</v>
      </c>
      <c r="BB2520" s="301">
        <v>55.116199308826403</v>
      </c>
      <c r="BC2520" s="301">
        <v>9.4</v>
      </c>
      <c r="BD2520" s="301"/>
      <c r="BE2520" s="300" t="s">
        <v>4204</v>
      </c>
      <c r="BF2520" s="298"/>
      <c r="BG2520" s="300" t="s">
        <v>326</v>
      </c>
      <c r="BH2520" s="300" t="s">
        <v>217</v>
      </c>
      <c r="BI2520" s="300" t="s">
        <v>685</v>
      </c>
      <c r="BJ2520" s="300" t="s">
        <v>103</v>
      </c>
      <c r="BK2520" s="299" t="s">
        <v>4</v>
      </c>
      <c r="BL2520" s="301">
        <v>551340.1</v>
      </c>
      <c r="BM2520" s="299" t="s">
        <v>894</v>
      </c>
      <c r="BN2520" s="301"/>
      <c r="BO2520" s="304">
        <v>42116</v>
      </c>
      <c r="BP2520" s="304">
        <v>48082</v>
      </c>
      <c r="BQ2520" s="297" t="s">
        <v>1065</v>
      </c>
      <c r="BR2520" s="297" t="s">
        <v>4741</v>
      </c>
      <c r="BS2520" s="297">
        <v>42116</v>
      </c>
      <c r="BT2520" s="297">
        <v>48082</v>
      </c>
      <c r="BU2520" s="301">
        <v>0</v>
      </c>
      <c r="BV2520" s="301">
        <v>0</v>
      </c>
      <c r="BW2520" s="301">
        <v>0</v>
      </c>
    </row>
    <row r="2521" spans="1:75" s="289" customFormat="1" ht="18.2" customHeight="1" x14ac:dyDescent="0.15">
      <c r="A2521" s="291">
        <v>2519</v>
      </c>
      <c r="B2521" s="292" t="s">
        <v>305</v>
      </c>
      <c r="C2521" s="292" t="s">
        <v>306</v>
      </c>
      <c r="D2521" s="312">
        <v>45172</v>
      </c>
      <c r="E2521" s="293" t="s">
        <v>3534</v>
      </c>
      <c r="F2521" s="308">
        <v>0</v>
      </c>
      <c r="G2521" s="308">
        <v>1</v>
      </c>
      <c r="H2521" s="295">
        <v>246627.97</v>
      </c>
      <c r="I2521" s="295">
        <v>1038.8</v>
      </c>
      <c r="J2521" s="295">
        <v>0</v>
      </c>
      <c r="K2521" s="295">
        <v>247666.77</v>
      </c>
      <c r="L2521" s="295">
        <v>2013.96</v>
      </c>
      <c r="M2521" s="295">
        <v>0</v>
      </c>
      <c r="N2521" s="295">
        <v>1038.8</v>
      </c>
      <c r="O2521" s="295">
        <v>2013.96</v>
      </c>
      <c r="P2521" s="295">
        <v>0</v>
      </c>
      <c r="Q2521" s="295">
        <v>0</v>
      </c>
      <c r="R2521" s="295">
        <v>244614.01</v>
      </c>
      <c r="S2521" s="295">
        <v>0</v>
      </c>
      <c r="T2521" s="295">
        <v>1952.47</v>
      </c>
      <c r="U2521" s="295">
        <v>0</v>
      </c>
      <c r="V2521" s="295">
        <v>0</v>
      </c>
      <c r="W2521" s="295">
        <v>1952.47</v>
      </c>
      <c r="X2521" s="295">
        <v>0</v>
      </c>
      <c r="Y2521" s="295">
        <v>0</v>
      </c>
      <c r="Z2521" s="295">
        <v>0</v>
      </c>
      <c r="AA2521" s="295">
        <v>0</v>
      </c>
      <c r="AB2521" s="295">
        <v>0</v>
      </c>
      <c r="AC2521" s="295">
        <v>0</v>
      </c>
      <c r="AD2521" s="295">
        <v>0</v>
      </c>
      <c r="AE2521" s="295">
        <v>0</v>
      </c>
      <c r="AF2521" s="295">
        <v>0</v>
      </c>
      <c r="AG2521" s="295">
        <v>0</v>
      </c>
      <c r="AH2521" s="295">
        <v>203.17</v>
      </c>
      <c r="AI2521" s="295">
        <v>0</v>
      </c>
      <c r="AJ2521" s="295">
        <v>0</v>
      </c>
      <c r="AK2521" s="295">
        <v>0</v>
      </c>
      <c r="AL2521" s="295">
        <v>350</v>
      </c>
      <c r="AM2521" s="295">
        <v>0</v>
      </c>
      <c r="AN2521" s="295">
        <v>0</v>
      </c>
      <c r="AO2521" s="295">
        <v>0</v>
      </c>
      <c r="AP2521" s="295">
        <v>0</v>
      </c>
      <c r="AQ2521" s="295">
        <v>0</v>
      </c>
      <c r="AR2521" s="295">
        <v>0</v>
      </c>
      <c r="AS2521" s="295">
        <v>58.4</v>
      </c>
      <c r="AT2521" s="295">
        <f t="shared" si="39"/>
        <v>5500</v>
      </c>
      <c r="AU2521" s="295">
        <v>0</v>
      </c>
      <c r="AV2521" s="295">
        <v>0</v>
      </c>
      <c r="AW2521" s="296">
        <v>95</v>
      </c>
      <c r="AX2521" s="296">
        <v>195</v>
      </c>
      <c r="AY2521" s="295">
        <v>431818.75</v>
      </c>
      <c r="AZ2521" s="295">
        <v>393362.76</v>
      </c>
      <c r="BA2521" s="294">
        <v>63.568342000000001</v>
      </c>
      <c r="BB2521" s="294">
        <v>39.530196111272502</v>
      </c>
      <c r="BC2521" s="294">
        <v>9.5</v>
      </c>
      <c r="BD2521" s="294"/>
      <c r="BE2521" s="293" t="s">
        <v>4204</v>
      </c>
      <c r="BF2521" s="291"/>
      <c r="BG2521" s="293" t="s">
        <v>351</v>
      </c>
      <c r="BH2521" s="293" t="s">
        <v>352</v>
      </c>
      <c r="BI2521" s="293" t="s">
        <v>907</v>
      </c>
      <c r="BJ2521" s="293" t="s">
        <v>103</v>
      </c>
      <c r="BK2521" s="292" t="s">
        <v>4</v>
      </c>
      <c r="BL2521" s="294">
        <v>244614.01</v>
      </c>
      <c r="BM2521" s="292" t="s">
        <v>894</v>
      </c>
      <c r="BN2521" s="294"/>
      <c r="BO2521" s="297">
        <v>42146</v>
      </c>
      <c r="BP2521" s="297">
        <v>48082</v>
      </c>
      <c r="BQ2521" s="297" t="s">
        <v>1065</v>
      </c>
      <c r="BR2521" s="297" t="s">
        <v>4741</v>
      </c>
      <c r="BS2521" s="297">
        <v>42146</v>
      </c>
      <c r="BT2521" s="297">
        <v>48082</v>
      </c>
      <c r="BU2521" s="294">
        <v>0</v>
      </c>
      <c r="BV2521" s="294">
        <v>0</v>
      </c>
      <c r="BW2521" s="294">
        <v>0</v>
      </c>
    </row>
    <row r="2522" spans="1:75" s="289" customFormat="1" ht="18.2" customHeight="1" x14ac:dyDescent="0.15">
      <c r="A2522" s="298">
        <v>2520</v>
      </c>
      <c r="B2522" s="299" t="s">
        <v>305</v>
      </c>
      <c r="C2522" s="299" t="s">
        <v>306</v>
      </c>
      <c r="D2522" s="313">
        <v>45172</v>
      </c>
      <c r="E2522" s="300" t="s">
        <v>3535</v>
      </c>
      <c r="F2522" s="309">
        <v>0</v>
      </c>
      <c r="G2522" s="309">
        <v>0</v>
      </c>
      <c r="H2522" s="302">
        <v>260454.73</v>
      </c>
      <c r="I2522" s="302">
        <v>0</v>
      </c>
      <c r="J2522" s="302">
        <v>0</v>
      </c>
      <c r="K2522" s="302">
        <v>260454.73</v>
      </c>
      <c r="L2522" s="302">
        <v>1849.02</v>
      </c>
      <c r="M2522" s="302">
        <v>0</v>
      </c>
      <c r="N2522" s="302">
        <v>0</v>
      </c>
      <c r="O2522" s="302">
        <v>1849.02</v>
      </c>
      <c r="P2522" s="302">
        <v>0</v>
      </c>
      <c r="Q2522" s="302">
        <v>0</v>
      </c>
      <c r="R2522" s="302">
        <v>258605.71</v>
      </c>
      <c r="S2522" s="302">
        <v>0</v>
      </c>
      <c r="T2522" s="302">
        <v>2061.9299999999998</v>
      </c>
      <c r="U2522" s="302">
        <v>0</v>
      </c>
      <c r="V2522" s="302">
        <v>0</v>
      </c>
      <c r="W2522" s="302">
        <v>2061.9299999999998</v>
      </c>
      <c r="X2522" s="302">
        <v>0</v>
      </c>
      <c r="Y2522" s="302">
        <v>0</v>
      </c>
      <c r="Z2522" s="302">
        <v>0</v>
      </c>
      <c r="AA2522" s="302">
        <v>0</v>
      </c>
      <c r="AB2522" s="302">
        <v>0</v>
      </c>
      <c r="AC2522" s="302">
        <v>0</v>
      </c>
      <c r="AD2522" s="302">
        <v>0</v>
      </c>
      <c r="AE2522" s="302">
        <v>0</v>
      </c>
      <c r="AF2522" s="302">
        <v>0</v>
      </c>
      <c r="AG2522" s="302">
        <v>0</v>
      </c>
      <c r="AH2522" s="302">
        <v>218.31</v>
      </c>
      <c r="AI2522" s="302">
        <v>0</v>
      </c>
      <c r="AJ2522" s="302">
        <v>0</v>
      </c>
      <c r="AK2522" s="302">
        <v>0</v>
      </c>
      <c r="AL2522" s="302">
        <v>0</v>
      </c>
      <c r="AM2522" s="302">
        <v>0</v>
      </c>
      <c r="AN2522" s="302">
        <v>0</v>
      </c>
      <c r="AO2522" s="302">
        <v>0</v>
      </c>
      <c r="AP2522" s="302">
        <v>0.74</v>
      </c>
      <c r="AQ2522" s="302">
        <v>0</v>
      </c>
      <c r="AR2522" s="302">
        <v>0</v>
      </c>
      <c r="AS2522" s="302">
        <v>0</v>
      </c>
      <c r="AT2522" s="295">
        <f t="shared" si="39"/>
        <v>4130</v>
      </c>
      <c r="AU2522" s="302">
        <v>0</v>
      </c>
      <c r="AV2522" s="302">
        <v>0</v>
      </c>
      <c r="AW2522" s="303">
        <v>94</v>
      </c>
      <c r="AX2522" s="303">
        <v>195</v>
      </c>
      <c r="AY2522" s="302">
        <v>516998.39</v>
      </c>
      <c r="AZ2522" s="302">
        <v>387860.86</v>
      </c>
      <c r="BA2522" s="301">
        <v>52.792039000000003</v>
      </c>
      <c r="BB2522" s="301">
        <v>35.199021442747998</v>
      </c>
      <c r="BC2522" s="301">
        <v>9.5</v>
      </c>
      <c r="BD2522" s="301"/>
      <c r="BE2522" s="300" t="s">
        <v>4204</v>
      </c>
      <c r="BF2522" s="298"/>
      <c r="BG2522" s="300" t="s">
        <v>333</v>
      </c>
      <c r="BH2522" s="300" t="s">
        <v>193</v>
      </c>
      <c r="BI2522" s="300" t="s">
        <v>339</v>
      </c>
      <c r="BJ2522" s="300" t="s">
        <v>103</v>
      </c>
      <c r="BK2522" s="299" t="s">
        <v>4</v>
      </c>
      <c r="BL2522" s="301">
        <v>258605.71</v>
      </c>
      <c r="BM2522" s="299" t="s">
        <v>894</v>
      </c>
      <c r="BN2522" s="301"/>
      <c r="BO2522" s="304">
        <v>42118</v>
      </c>
      <c r="BP2522" s="304">
        <v>48053</v>
      </c>
      <c r="BQ2522" s="297" t="s">
        <v>1065</v>
      </c>
      <c r="BR2522" s="297" t="s">
        <v>4741</v>
      </c>
      <c r="BS2522" s="297">
        <v>42118</v>
      </c>
      <c r="BT2522" s="297">
        <v>48053</v>
      </c>
      <c r="BU2522" s="301">
        <v>0</v>
      </c>
      <c r="BV2522" s="301">
        <v>0</v>
      </c>
      <c r="BW2522" s="301">
        <v>0</v>
      </c>
    </row>
    <row r="2523" spans="1:75" s="289" customFormat="1" ht="18.2" customHeight="1" x14ac:dyDescent="0.15">
      <c r="A2523" s="291">
        <v>2521</v>
      </c>
      <c r="B2523" s="292" t="s">
        <v>305</v>
      </c>
      <c r="C2523" s="292" t="s">
        <v>306</v>
      </c>
      <c r="D2523" s="312">
        <v>45172</v>
      </c>
      <c r="E2523" s="293" t="s">
        <v>3536</v>
      </c>
      <c r="F2523" s="308">
        <v>0</v>
      </c>
      <c r="G2523" s="308">
        <v>0</v>
      </c>
      <c r="H2523" s="295">
        <v>655011.37</v>
      </c>
      <c r="I2523" s="295">
        <v>0</v>
      </c>
      <c r="J2523" s="295">
        <v>0</v>
      </c>
      <c r="K2523" s="295">
        <v>655011.37</v>
      </c>
      <c r="L2523" s="295">
        <v>4670.46</v>
      </c>
      <c r="M2523" s="295">
        <v>0</v>
      </c>
      <c r="N2523" s="295">
        <v>0</v>
      </c>
      <c r="O2523" s="295">
        <v>4670.46</v>
      </c>
      <c r="P2523" s="295">
        <v>0</v>
      </c>
      <c r="Q2523" s="295">
        <v>0</v>
      </c>
      <c r="R2523" s="295">
        <v>650340.91</v>
      </c>
      <c r="S2523" s="295">
        <v>0</v>
      </c>
      <c r="T2523" s="295">
        <v>5130.92</v>
      </c>
      <c r="U2523" s="295">
        <v>0</v>
      </c>
      <c r="V2523" s="295">
        <v>0</v>
      </c>
      <c r="W2523" s="295">
        <v>5130.92</v>
      </c>
      <c r="X2523" s="295">
        <v>0</v>
      </c>
      <c r="Y2523" s="295">
        <v>0</v>
      </c>
      <c r="Z2523" s="295">
        <v>0</v>
      </c>
      <c r="AA2523" s="295">
        <v>0</v>
      </c>
      <c r="AB2523" s="295">
        <v>0</v>
      </c>
      <c r="AC2523" s="295">
        <v>0</v>
      </c>
      <c r="AD2523" s="295">
        <v>0</v>
      </c>
      <c r="AE2523" s="295">
        <v>0</v>
      </c>
      <c r="AF2523" s="295">
        <v>0</v>
      </c>
      <c r="AG2523" s="295">
        <v>0</v>
      </c>
      <c r="AH2523" s="295">
        <v>486.26</v>
      </c>
      <c r="AI2523" s="295">
        <v>0</v>
      </c>
      <c r="AJ2523" s="295">
        <v>0</v>
      </c>
      <c r="AK2523" s="295">
        <v>0</v>
      </c>
      <c r="AL2523" s="295">
        <v>0</v>
      </c>
      <c r="AM2523" s="295">
        <v>0</v>
      </c>
      <c r="AN2523" s="295">
        <v>0</v>
      </c>
      <c r="AO2523" s="295">
        <v>0</v>
      </c>
      <c r="AP2523" s="295">
        <v>0.8</v>
      </c>
      <c r="AQ2523" s="295">
        <v>0</v>
      </c>
      <c r="AR2523" s="295">
        <v>0.44</v>
      </c>
      <c r="AS2523" s="295">
        <v>0</v>
      </c>
      <c r="AT2523" s="295">
        <f t="shared" si="39"/>
        <v>10288</v>
      </c>
      <c r="AU2523" s="295">
        <v>0</v>
      </c>
      <c r="AV2523" s="295">
        <v>0</v>
      </c>
      <c r="AW2523" s="296">
        <v>94</v>
      </c>
      <c r="AX2523" s="296">
        <v>195</v>
      </c>
      <c r="AY2523" s="295">
        <v>978002.04</v>
      </c>
      <c r="AZ2523" s="295">
        <v>978002.04</v>
      </c>
      <c r="BA2523" s="294">
        <v>81.901668000000001</v>
      </c>
      <c r="BB2523" s="294">
        <v>54.462059504127303</v>
      </c>
      <c r="BC2523" s="294">
        <v>9.4</v>
      </c>
      <c r="BD2523" s="294"/>
      <c r="BE2523" s="293" t="s">
        <v>4204</v>
      </c>
      <c r="BF2523" s="291"/>
      <c r="BG2523" s="293" t="s">
        <v>324</v>
      </c>
      <c r="BH2523" s="293" t="s">
        <v>187</v>
      </c>
      <c r="BI2523" s="293" t="s">
        <v>466</v>
      </c>
      <c r="BJ2523" s="293" t="s">
        <v>103</v>
      </c>
      <c r="BK2523" s="292" t="s">
        <v>4</v>
      </c>
      <c r="BL2523" s="294">
        <v>650340.91</v>
      </c>
      <c r="BM2523" s="292" t="s">
        <v>894</v>
      </c>
      <c r="BN2523" s="294"/>
      <c r="BO2523" s="297">
        <v>42114</v>
      </c>
      <c r="BP2523" s="297">
        <v>48049</v>
      </c>
      <c r="BQ2523" s="297" t="s">
        <v>1065</v>
      </c>
      <c r="BR2523" s="297" t="s">
        <v>4741</v>
      </c>
      <c r="BS2523" s="297">
        <v>42114</v>
      </c>
      <c r="BT2523" s="297">
        <v>48049</v>
      </c>
      <c r="BU2523" s="294">
        <v>0</v>
      </c>
      <c r="BV2523" s="294">
        <v>0</v>
      </c>
      <c r="BW2523" s="294">
        <v>0</v>
      </c>
    </row>
    <row r="2524" spans="1:75" s="289" customFormat="1" ht="18.2" customHeight="1" x14ac:dyDescent="0.15">
      <c r="A2524" s="298">
        <v>2522</v>
      </c>
      <c r="B2524" s="299" t="s">
        <v>305</v>
      </c>
      <c r="C2524" s="299" t="s">
        <v>306</v>
      </c>
      <c r="D2524" s="313">
        <v>45172</v>
      </c>
      <c r="E2524" s="300" t="s">
        <v>3537</v>
      </c>
      <c r="F2524" s="309">
        <v>1</v>
      </c>
      <c r="G2524" s="309">
        <v>0</v>
      </c>
      <c r="H2524" s="302">
        <v>203038.79</v>
      </c>
      <c r="I2524" s="302">
        <v>0</v>
      </c>
      <c r="J2524" s="302">
        <v>0</v>
      </c>
      <c r="K2524" s="302">
        <v>203038.79</v>
      </c>
      <c r="L2524" s="302">
        <v>1320.1</v>
      </c>
      <c r="M2524" s="302">
        <v>0</v>
      </c>
      <c r="N2524" s="302">
        <v>0</v>
      </c>
      <c r="O2524" s="302">
        <v>0</v>
      </c>
      <c r="P2524" s="302">
        <v>0</v>
      </c>
      <c r="Q2524" s="302">
        <v>0</v>
      </c>
      <c r="R2524" s="302">
        <v>203038.79</v>
      </c>
      <c r="S2524" s="302">
        <v>0</v>
      </c>
      <c r="T2524" s="302">
        <v>1607.39</v>
      </c>
      <c r="U2524" s="302">
        <v>0</v>
      </c>
      <c r="V2524" s="302">
        <v>0</v>
      </c>
      <c r="W2524" s="302">
        <v>0</v>
      </c>
      <c r="X2524" s="302">
        <v>0</v>
      </c>
      <c r="Y2524" s="302">
        <v>0</v>
      </c>
      <c r="Z2524" s="302">
        <v>1607.39</v>
      </c>
      <c r="AA2524" s="302">
        <v>0</v>
      </c>
      <c r="AB2524" s="302">
        <v>0</v>
      </c>
      <c r="AC2524" s="302">
        <v>0</v>
      </c>
      <c r="AD2524" s="302">
        <v>0</v>
      </c>
      <c r="AE2524" s="302">
        <v>0</v>
      </c>
      <c r="AF2524" s="302">
        <v>0</v>
      </c>
      <c r="AG2524" s="302">
        <v>0</v>
      </c>
      <c r="AH2524" s="302">
        <v>0</v>
      </c>
      <c r="AI2524" s="302">
        <v>0</v>
      </c>
      <c r="AJ2524" s="302">
        <v>0</v>
      </c>
      <c r="AK2524" s="302">
        <v>0</v>
      </c>
      <c r="AL2524" s="302">
        <v>0</v>
      </c>
      <c r="AM2524" s="302">
        <v>0</v>
      </c>
      <c r="AN2524" s="302">
        <v>0</v>
      </c>
      <c r="AO2524" s="302">
        <v>0</v>
      </c>
      <c r="AP2524" s="302">
        <v>0</v>
      </c>
      <c r="AQ2524" s="302">
        <v>0</v>
      </c>
      <c r="AR2524" s="302">
        <v>0</v>
      </c>
      <c r="AS2524" s="302">
        <v>0</v>
      </c>
      <c r="AT2524" s="295">
        <f t="shared" si="39"/>
        <v>0</v>
      </c>
      <c r="AU2524" s="302">
        <v>1320.1</v>
      </c>
      <c r="AV2524" s="302">
        <v>1607.39</v>
      </c>
      <c r="AW2524" s="303">
        <v>100</v>
      </c>
      <c r="AX2524" s="303">
        <v>201</v>
      </c>
      <c r="AY2524" s="302">
        <v>294000.02</v>
      </c>
      <c r="AZ2524" s="302">
        <v>294000.02</v>
      </c>
      <c r="BA2524" s="301">
        <v>90.000000999999997</v>
      </c>
      <c r="BB2524" s="301">
        <v>62.154728095048398</v>
      </c>
      <c r="BC2524" s="301">
        <v>9.5</v>
      </c>
      <c r="BD2524" s="301"/>
      <c r="BE2524" s="300" t="s">
        <v>4204</v>
      </c>
      <c r="BF2524" s="298"/>
      <c r="BG2524" s="300" t="s">
        <v>320</v>
      </c>
      <c r="BH2524" s="300" t="s">
        <v>181</v>
      </c>
      <c r="BI2524" s="300" t="s">
        <v>462</v>
      </c>
      <c r="BJ2524" s="300" t="s">
        <v>177</v>
      </c>
      <c r="BK2524" s="299" t="s">
        <v>4</v>
      </c>
      <c r="BL2524" s="301">
        <v>203038.79</v>
      </c>
      <c r="BM2524" s="299" t="s">
        <v>894</v>
      </c>
      <c r="BN2524" s="301"/>
      <c r="BO2524" s="304">
        <v>42117</v>
      </c>
      <c r="BP2524" s="304">
        <v>48236</v>
      </c>
      <c r="BQ2524" s="297" t="s">
        <v>1065</v>
      </c>
      <c r="BR2524" s="297" t="s">
        <v>4741</v>
      </c>
      <c r="BS2524" s="297">
        <v>42117</v>
      </c>
      <c r="BT2524" s="297">
        <v>48236</v>
      </c>
      <c r="BU2524" s="301">
        <v>146.18</v>
      </c>
      <c r="BV2524" s="301">
        <v>0</v>
      </c>
      <c r="BW2524" s="301">
        <v>0</v>
      </c>
    </row>
    <row r="2525" spans="1:75" s="289" customFormat="1" ht="18.2" customHeight="1" x14ac:dyDescent="0.15">
      <c r="A2525" s="291">
        <v>2523</v>
      </c>
      <c r="B2525" s="292" t="s">
        <v>305</v>
      </c>
      <c r="C2525" s="292" t="s">
        <v>306</v>
      </c>
      <c r="D2525" s="312">
        <v>45172</v>
      </c>
      <c r="E2525" s="293" t="s">
        <v>3538</v>
      </c>
      <c r="F2525" s="308">
        <v>1</v>
      </c>
      <c r="G2525" s="308">
        <v>0</v>
      </c>
      <c r="H2525" s="295">
        <v>330607.32</v>
      </c>
      <c r="I2525" s="295">
        <v>0</v>
      </c>
      <c r="J2525" s="295">
        <v>0</v>
      </c>
      <c r="K2525" s="295">
        <v>330607.32</v>
      </c>
      <c r="L2525" s="295">
        <v>2421.08</v>
      </c>
      <c r="M2525" s="295">
        <v>0</v>
      </c>
      <c r="N2525" s="295">
        <v>0</v>
      </c>
      <c r="O2525" s="295">
        <v>0</v>
      </c>
      <c r="P2525" s="295">
        <v>0</v>
      </c>
      <c r="Q2525" s="295">
        <v>0</v>
      </c>
      <c r="R2525" s="295">
        <v>330607.32</v>
      </c>
      <c r="S2525" s="295">
        <v>0</v>
      </c>
      <c r="T2525" s="295">
        <v>2917.61</v>
      </c>
      <c r="U2525" s="295">
        <v>0</v>
      </c>
      <c r="V2525" s="295">
        <v>0</v>
      </c>
      <c r="W2525" s="295">
        <v>0</v>
      </c>
      <c r="X2525" s="295">
        <v>0</v>
      </c>
      <c r="Y2525" s="295">
        <v>0</v>
      </c>
      <c r="Z2525" s="295">
        <v>2917.61</v>
      </c>
      <c r="AA2525" s="295">
        <v>0</v>
      </c>
      <c r="AB2525" s="295">
        <v>0</v>
      </c>
      <c r="AC2525" s="295">
        <v>0</v>
      </c>
      <c r="AD2525" s="295">
        <v>0</v>
      </c>
      <c r="AE2525" s="295">
        <v>0</v>
      </c>
      <c r="AF2525" s="295">
        <v>0</v>
      </c>
      <c r="AG2525" s="295">
        <v>0</v>
      </c>
      <c r="AH2525" s="295">
        <v>109.24</v>
      </c>
      <c r="AI2525" s="295">
        <v>0</v>
      </c>
      <c r="AJ2525" s="295">
        <v>0</v>
      </c>
      <c r="AK2525" s="295">
        <v>0</v>
      </c>
      <c r="AL2525" s="295">
        <v>0</v>
      </c>
      <c r="AM2525" s="295">
        <v>0</v>
      </c>
      <c r="AN2525" s="295">
        <v>0</v>
      </c>
      <c r="AO2525" s="295">
        <v>0</v>
      </c>
      <c r="AP2525" s="295">
        <v>0</v>
      </c>
      <c r="AQ2525" s="295">
        <v>0</v>
      </c>
      <c r="AR2525" s="295">
        <v>109.24</v>
      </c>
      <c r="AS2525" s="295">
        <v>0</v>
      </c>
      <c r="AT2525" s="295">
        <f t="shared" si="39"/>
        <v>0</v>
      </c>
      <c r="AU2525" s="295">
        <v>2421.08</v>
      </c>
      <c r="AV2525" s="295">
        <v>2917.61</v>
      </c>
      <c r="AW2525" s="296">
        <v>89</v>
      </c>
      <c r="AX2525" s="296">
        <v>190</v>
      </c>
      <c r="AY2525" s="295">
        <v>491001.61</v>
      </c>
      <c r="AZ2525" s="295">
        <v>491001.61</v>
      </c>
      <c r="BA2525" s="294">
        <v>71.282860999999997</v>
      </c>
      <c r="BB2525" s="294">
        <v>47.997063873461698</v>
      </c>
      <c r="BC2525" s="294">
        <v>10.59</v>
      </c>
      <c r="BD2525" s="294"/>
      <c r="BE2525" s="293" t="s">
        <v>4204</v>
      </c>
      <c r="BF2525" s="291"/>
      <c r="BG2525" s="293" t="s">
        <v>320</v>
      </c>
      <c r="BH2525" s="293" t="s">
        <v>197</v>
      </c>
      <c r="BI2525" s="293" t="s">
        <v>373</v>
      </c>
      <c r="BJ2525" s="293" t="s">
        <v>177</v>
      </c>
      <c r="BK2525" s="292" t="s">
        <v>4</v>
      </c>
      <c r="BL2525" s="294">
        <v>330607.32</v>
      </c>
      <c r="BM2525" s="292" t="s">
        <v>894</v>
      </c>
      <c r="BN2525" s="294"/>
      <c r="BO2525" s="297">
        <v>42117</v>
      </c>
      <c r="BP2525" s="297">
        <v>47902</v>
      </c>
      <c r="BQ2525" s="297" t="s">
        <v>1065</v>
      </c>
      <c r="BR2525" s="297" t="s">
        <v>4741</v>
      </c>
      <c r="BS2525" s="297">
        <v>42117</v>
      </c>
      <c r="BT2525" s="297">
        <v>47902</v>
      </c>
      <c r="BU2525" s="294">
        <v>134.88999999999999</v>
      </c>
      <c r="BV2525" s="294">
        <v>0</v>
      </c>
      <c r="BW2525" s="294">
        <v>0</v>
      </c>
    </row>
    <row r="2526" spans="1:75" s="289" customFormat="1" ht="18.2" customHeight="1" x14ac:dyDescent="0.15">
      <c r="A2526" s="298">
        <v>2524</v>
      </c>
      <c r="B2526" s="299" t="s">
        <v>305</v>
      </c>
      <c r="C2526" s="299" t="s">
        <v>306</v>
      </c>
      <c r="D2526" s="313">
        <v>45172</v>
      </c>
      <c r="E2526" s="300" t="s">
        <v>3539</v>
      </c>
      <c r="F2526" s="309">
        <v>2</v>
      </c>
      <c r="G2526" s="309">
        <v>2</v>
      </c>
      <c r="H2526" s="302">
        <v>345369.26</v>
      </c>
      <c r="I2526" s="302">
        <v>4812.8100000000004</v>
      </c>
      <c r="J2526" s="302">
        <v>0</v>
      </c>
      <c r="K2526" s="302">
        <v>350182.07</v>
      </c>
      <c r="L2526" s="302">
        <v>2435.02</v>
      </c>
      <c r="M2526" s="302">
        <v>0</v>
      </c>
      <c r="N2526" s="302">
        <v>2396.92</v>
      </c>
      <c r="O2526" s="302">
        <v>0</v>
      </c>
      <c r="P2526" s="302">
        <v>0</v>
      </c>
      <c r="Q2526" s="302">
        <v>0</v>
      </c>
      <c r="R2526" s="302">
        <v>347785.15</v>
      </c>
      <c r="S2526" s="302">
        <v>5082.22</v>
      </c>
      <c r="T2526" s="302">
        <v>2734.17</v>
      </c>
      <c r="U2526" s="302">
        <v>0</v>
      </c>
      <c r="V2526" s="302">
        <v>2996.03</v>
      </c>
      <c r="W2526" s="302">
        <v>0</v>
      </c>
      <c r="X2526" s="302">
        <v>0</v>
      </c>
      <c r="Y2526" s="302">
        <v>0</v>
      </c>
      <c r="Z2526" s="302">
        <v>4820.3599999999997</v>
      </c>
      <c r="AA2526" s="302">
        <v>0</v>
      </c>
      <c r="AB2526" s="302">
        <v>0</v>
      </c>
      <c r="AC2526" s="302">
        <v>0</v>
      </c>
      <c r="AD2526" s="302">
        <v>0</v>
      </c>
      <c r="AE2526" s="302">
        <v>0</v>
      </c>
      <c r="AF2526" s="302">
        <v>0</v>
      </c>
      <c r="AG2526" s="302">
        <v>0</v>
      </c>
      <c r="AH2526" s="302">
        <v>0</v>
      </c>
      <c r="AI2526" s="302">
        <v>0</v>
      </c>
      <c r="AJ2526" s="302">
        <v>0</v>
      </c>
      <c r="AK2526" s="302">
        <v>0</v>
      </c>
      <c r="AL2526" s="302">
        <v>350</v>
      </c>
      <c r="AM2526" s="302">
        <v>0</v>
      </c>
      <c r="AN2526" s="302">
        <v>0</v>
      </c>
      <c r="AO2526" s="302">
        <v>257.05</v>
      </c>
      <c r="AP2526" s="302">
        <v>0</v>
      </c>
      <c r="AQ2526" s="302">
        <v>0</v>
      </c>
      <c r="AR2526" s="302">
        <v>0</v>
      </c>
      <c r="AS2526" s="302">
        <v>0</v>
      </c>
      <c r="AT2526" s="295">
        <f t="shared" si="39"/>
        <v>6000</v>
      </c>
      <c r="AU2526" s="302">
        <v>4850.91</v>
      </c>
      <c r="AV2526" s="302">
        <v>4820.3599999999997</v>
      </c>
      <c r="AW2526" s="303">
        <v>98</v>
      </c>
      <c r="AX2526" s="303">
        <v>199</v>
      </c>
      <c r="AY2526" s="302">
        <v>517000.01</v>
      </c>
      <c r="AZ2526" s="302">
        <v>517000.01</v>
      </c>
      <c r="BA2526" s="301">
        <v>73.687549000000004</v>
      </c>
      <c r="BB2526" s="301">
        <v>49.5695063566775</v>
      </c>
      <c r="BC2526" s="301">
        <v>9.5</v>
      </c>
      <c r="BD2526" s="301"/>
      <c r="BE2526" s="300" t="s">
        <v>4204</v>
      </c>
      <c r="BF2526" s="298"/>
      <c r="BG2526" s="300" t="s">
        <v>360</v>
      </c>
      <c r="BH2526" s="300" t="s">
        <v>232</v>
      </c>
      <c r="BI2526" s="300" t="s">
        <v>908</v>
      </c>
      <c r="BJ2526" s="300" t="s">
        <v>177</v>
      </c>
      <c r="BK2526" s="299" t="s">
        <v>4</v>
      </c>
      <c r="BL2526" s="301">
        <v>347785.15</v>
      </c>
      <c r="BM2526" s="299" t="s">
        <v>894</v>
      </c>
      <c r="BN2526" s="301"/>
      <c r="BO2526" s="304">
        <v>42118</v>
      </c>
      <c r="BP2526" s="304">
        <v>48176</v>
      </c>
      <c r="BQ2526" s="297" t="s">
        <v>1067</v>
      </c>
      <c r="BR2526" s="297" t="s">
        <v>4743</v>
      </c>
      <c r="BS2526" s="297">
        <v>42118</v>
      </c>
      <c r="BT2526" s="297">
        <v>48176</v>
      </c>
      <c r="BU2526" s="301">
        <v>257.05</v>
      </c>
      <c r="BV2526" s="301">
        <v>0</v>
      </c>
      <c r="BW2526" s="301">
        <v>0</v>
      </c>
    </row>
    <row r="2527" spans="1:75" s="289" customFormat="1" ht="18.2" customHeight="1" x14ac:dyDescent="0.15">
      <c r="A2527" s="291">
        <v>2525</v>
      </c>
      <c r="B2527" s="292" t="s">
        <v>305</v>
      </c>
      <c r="C2527" s="292" t="s">
        <v>306</v>
      </c>
      <c r="D2527" s="312">
        <v>45172</v>
      </c>
      <c r="E2527" s="293" t="s">
        <v>3540</v>
      </c>
      <c r="F2527" s="308">
        <v>0</v>
      </c>
      <c r="G2527" s="308">
        <v>0</v>
      </c>
      <c r="H2527" s="295">
        <v>191638.41</v>
      </c>
      <c r="I2527" s="295">
        <v>0</v>
      </c>
      <c r="J2527" s="295">
        <v>0</v>
      </c>
      <c r="K2527" s="295">
        <v>191638.41</v>
      </c>
      <c r="L2527" s="295">
        <v>1295.52</v>
      </c>
      <c r="M2527" s="295">
        <v>0</v>
      </c>
      <c r="N2527" s="295">
        <v>0</v>
      </c>
      <c r="O2527" s="295">
        <v>1295.52</v>
      </c>
      <c r="P2527" s="295">
        <v>0</v>
      </c>
      <c r="Q2527" s="295">
        <v>0</v>
      </c>
      <c r="R2527" s="295">
        <v>190342.89</v>
      </c>
      <c r="S2527" s="295">
        <v>0</v>
      </c>
      <c r="T2527" s="295">
        <v>1533.11</v>
      </c>
      <c r="U2527" s="295">
        <v>0</v>
      </c>
      <c r="V2527" s="295">
        <v>0</v>
      </c>
      <c r="W2527" s="295">
        <v>1533.11</v>
      </c>
      <c r="X2527" s="295">
        <v>0</v>
      </c>
      <c r="Y2527" s="295">
        <v>0</v>
      </c>
      <c r="Z2527" s="295">
        <v>0</v>
      </c>
      <c r="AA2527" s="295">
        <v>0</v>
      </c>
      <c r="AB2527" s="295">
        <v>0</v>
      </c>
      <c r="AC2527" s="295">
        <v>0</v>
      </c>
      <c r="AD2527" s="295">
        <v>0</v>
      </c>
      <c r="AE2527" s="295">
        <v>0</v>
      </c>
      <c r="AF2527" s="295">
        <v>0</v>
      </c>
      <c r="AG2527" s="295">
        <v>0</v>
      </c>
      <c r="AH2527" s="295">
        <v>139.22</v>
      </c>
      <c r="AI2527" s="295">
        <v>0</v>
      </c>
      <c r="AJ2527" s="295">
        <v>0</v>
      </c>
      <c r="AK2527" s="295">
        <v>0</v>
      </c>
      <c r="AL2527" s="295">
        <v>0</v>
      </c>
      <c r="AM2527" s="295">
        <v>0</v>
      </c>
      <c r="AN2527" s="295">
        <v>0</v>
      </c>
      <c r="AO2527" s="295">
        <v>0</v>
      </c>
      <c r="AP2527" s="295">
        <v>110.75</v>
      </c>
      <c r="AQ2527" s="295">
        <v>0</v>
      </c>
      <c r="AR2527" s="295">
        <v>78.599999999999994</v>
      </c>
      <c r="AS2527" s="295">
        <v>0</v>
      </c>
      <c r="AT2527" s="295">
        <f t="shared" si="39"/>
        <v>3000</v>
      </c>
      <c r="AU2527" s="295">
        <v>0</v>
      </c>
      <c r="AV2527" s="295">
        <v>0</v>
      </c>
      <c r="AW2527" s="296">
        <v>97</v>
      </c>
      <c r="AX2527" s="296">
        <v>197</v>
      </c>
      <c r="AY2527" s="295">
        <v>279998.32</v>
      </c>
      <c r="AZ2527" s="295">
        <v>279998.32</v>
      </c>
      <c r="BA2527" s="294">
        <v>70.977521999999993</v>
      </c>
      <c r="BB2527" s="294">
        <v>48.250527583588998</v>
      </c>
      <c r="BC2527" s="294">
        <v>9.6</v>
      </c>
      <c r="BD2527" s="294"/>
      <c r="BE2527" s="293" t="s">
        <v>4204</v>
      </c>
      <c r="BF2527" s="291"/>
      <c r="BG2527" s="293" t="s">
        <v>320</v>
      </c>
      <c r="BH2527" s="293" t="s">
        <v>197</v>
      </c>
      <c r="BI2527" s="293" t="s">
        <v>373</v>
      </c>
      <c r="BJ2527" s="293" t="s">
        <v>103</v>
      </c>
      <c r="BK2527" s="292" t="s">
        <v>4</v>
      </c>
      <c r="BL2527" s="294">
        <v>190342.89</v>
      </c>
      <c r="BM2527" s="292" t="s">
        <v>894</v>
      </c>
      <c r="BN2527" s="294"/>
      <c r="BO2527" s="297">
        <v>42145</v>
      </c>
      <c r="BP2527" s="297">
        <v>48142</v>
      </c>
      <c r="BQ2527" s="297" t="s">
        <v>1065</v>
      </c>
      <c r="BR2527" s="297" t="s">
        <v>4741</v>
      </c>
      <c r="BS2527" s="297">
        <v>42145</v>
      </c>
      <c r="BT2527" s="297">
        <v>48142</v>
      </c>
      <c r="BU2527" s="294">
        <v>0</v>
      </c>
      <c r="BV2527" s="294">
        <v>0</v>
      </c>
      <c r="BW2527" s="294">
        <v>0</v>
      </c>
    </row>
    <row r="2528" spans="1:75" s="289" customFormat="1" ht="18.2" customHeight="1" x14ac:dyDescent="0.15">
      <c r="A2528" s="298">
        <v>2526</v>
      </c>
      <c r="B2528" s="299" t="s">
        <v>305</v>
      </c>
      <c r="C2528" s="299" t="s">
        <v>306</v>
      </c>
      <c r="D2528" s="313">
        <v>45172</v>
      </c>
      <c r="E2528" s="300" t="s">
        <v>3541</v>
      </c>
      <c r="F2528" s="309">
        <v>3</v>
      </c>
      <c r="G2528" s="309">
        <v>2</v>
      </c>
      <c r="H2528" s="302">
        <v>82618.78</v>
      </c>
      <c r="I2528" s="302">
        <v>8659.86</v>
      </c>
      <c r="J2528" s="302">
        <v>0</v>
      </c>
      <c r="K2528" s="302">
        <v>91278.64</v>
      </c>
      <c r="L2528" s="302">
        <v>4387.33</v>
      </c>
      <c r="M2528" s="302">
        <v>0</v>
      </c>
      <c r="N2528" s="302">
        <v>0</v>
      </c>
      <c r="O2528" s="302">
        <v>0</v>
      </c>
      <c r="P2528" s="302">
        <v>0</v>
      </c>
      <c r="Q2528" s="302">
        <v>0</v>
      </c>
      <c r="R2528" s="302">
        <v>91278.64</v>
      </c>
      <c r="S2528" s="302">
        <v>1573.02</v>
      </c>
      <c r="T2528" s="302">
        <v>729.11</v>
      </c>
      <c r="U2528" s="302">
        <v>0</v>
      </c>
      <c r="V2528" s="302">
        <v>0</v>
      </c>
      <c r="W2528" s="302">
        <v>0</v>
      </c>
      <c r="X2528" s="302">
        <v>0</v>
      </c>
      <c r="Y2528" s="302">
        <v>0</v>
      </c>
      <c r="Z2528" s="302">
        <v>2302.13</v>
      </c>
      <c r="AA2528" s="302">
        <v>0</v>
      </c>
      <c r="AB2528" s="302">
        <v>0</v>
      </c>
      <c r="AC2528" s="302">
        <v>0</v>
      </c>
      <c r="AD2528" s="302">
        <v>0</v>
      </c>
      <c r="AE2528" s="302">
        <v>0</v>
      </c>
      <c r="AF2528" s="302">
        <v>0</v>
      </c>
      <c r="AG2528" s="302">
        <v>0</v>
      </c>
      <c r="AH2528" s="302">
        <v>0</v>
      </c>
      <c r="AI2528" s="302">
        <v>0</v>
      </c>
      <c r="AJ2528" s="302">
        <v>0</v>
      </c>
      <c r="AK2528" s="302">
        <v>0</v>
      </c>
      <c r="AL2528" s="302">
        <v>0</v>
      </c>
      <c r="AM2528" s="302">
        <v>0</v>
      </c>
      <c r="AN2528" s="302">
        <v>0</v>
      </c>
      <c r="AO2528" s="302">
        <v>0</v>
      </c>
      <c r="AP2528" s="302">
        <v>0</v>
      </c>
      <c r="AQ2528" s="302">
        <v>0</v>
      </c>
      <c r="AR2528" s="302">
        <v>0</v>
      </c>
      <c r="AS2528" s="302">
        <v>0</v>
      </c>
      <c r="AT2528" s="295">
        <f t="shared" si="39"/>
        <v>0</v>
      </c>
      <c r="AU2528" s="302">
        <v>13047.19</v>
      </c>
      <c r="AV2528" s="302">
        <v>2302.13</v>
      </c>
      <c r="AW2528" s="303">
        <v>28</v>
      </c>
      <c r="AX2528" s="303">
        <v>129</v>
      </c>
      <c r="AY2528" s="302">
        <v>452999.8</v>
      </c>
      <c r="AZ2528" s="302">
        <v>393124.33</v>
      </c>
      <c r="BA2528" s="301">
        <v>71.656717999999998</v>
      </c>
      <c r="BB2528" s="301">
        <v>16.6378096362123</v>
      </c>
      <c r="BC2528" s="301">
        <v>10.59</v>
      </c>
      <c r="BD2528" s="301"/>
      <c r="BE2528" s="300" t="s">
        <v>4204</v>
      </c>
      <c r="BF2528" s="298"/>
      <c r="BG2528" s="300" t="s">
        <v>310</v>
      </c>
      <c r="BH2528" s="300" t="s">
        <v>233</v>
      </c>
      <c r="BI2528" s="300" t="s">
        <v>909</v>
      </c>
      <c r="BJ2528" s="300" t="s">
        <v>177</v>
      </c>
      <c r="BK2528" s="299" t="s">
        <v>4</v>
      </c>
      <c r="BL2528" s="301">
        <v>91278.64</v>
      </c>
      <c r="BM2528" s="299" t="s">
        <v>894</v>
      </c>
      <c r="BN2528" s="301"/>
      <c r="BO2528" s="304">
        <v>42115</v>
      </c>
      <c r="BP2528" s="304">
        <v>46043</v>
      </c>
      <c r="BQ2528" s="297" t="s">
        <v>1065</v>
      </c>
      <c r="BR2528" s="297" t="s">
        <v>4741</v>
      </c>
      <c r="BS2528" s="297">
        <v>42115</v>
      </c>
      <c r="BT2528" s="297">
        <v>46043</v>
      </c>
      <c r="BU2528" s="301">
        <v>621.80999999999995</v>
      </c>
      <c r="BV2528" s="301">
        <v>0</v>
      </c>
      <c r="BW2528" s="301">
        <v>0</v>
      </c>
    </row>
    <row r="2529" spans="1:75" s="289" customFormat="1" ht="18.2" customHeight="1" x14ac:dyDescent="0.15">
      <c r="A2529" s="291">
        <v>2527</v>
      </c>
      <c r="B2529" s="292" t="s">
        <v>305</v>
      </c>
      <c r="C2529" s="292" t="s">
        <v>306</v>
      </c>
      <c r="D2529" s="312">
        <v>45172</v>
      </c>
      <c r="E2529" s="293" t="s">
        <v>3542</v>
      </c>
      <c r="F2529" s="308">
        <v>0</v>
      </c>
      <c r="G2529" s="308">
        <v>0</v>
      </c>
      <c r="H2529" s="295">
        <v>44292.67</v>
      </c>
      <c r="I2529" s="295">
        <v>0</v>
      </c>
      <c r="J2529" s="295">
        <v>0</v>
      </c>
      <c r="K2529" s="295">
        <v>44292.67</v>
      </c>
      <c r="L2529" s="295">
        <v>1346.91</v>
      </c>
      <c r="M2529" s="295">
        <v>0</v>
      </c>
      <c r="N2529" s="295">
        <v>0</v>
      </c>
      <c r="O2529" s="295">
        <v>1346.91</v>
      </c>
      <c r="P2529" s="295">
        <v>0</v>
      </c>
      <c r="Q2529" s="295">
        <v>0</v>
      </c>
      <c r="R2529" s="295">
        <v>42945.760000000002</v>
      </c>
      <c r="S2529" s="295">
        <v>0</v>
      </c>
      <c r="T2529" s="295">
        <v>390.88</v>
      </c>
      <c r="U2529" s="295">
        <v>0</v>
      </c>
      <c r="V2529" s="295">
        <v>0</v>
      </c>
      <c r="W2529" s="295">
        <v>390.88</v>
      </c>
      <c r="X2529" s="295">
        <v>0</v>
      </c>
      <c r="Y2529" s="295">
        <v>0</v>
      </c>
      <c r="Z2529" s="295">
        <v>0</v>
      </c>
      <c r="AA2529" s="295">
        <v>0</v>
      </c>
      <c r="AB2529" s="295">
        <v>0</v>
      </c>
      <c r="AC2529" s="295">
        <v>0</v>
      </c>
      <c r="AD2529" s="295">
        <v>0</v>
      </c>
      <c r="AE2529" s="295">
        <v>0</v>
      </c>
      <c r="AF2529" s="295">
        <v>0</v>
      </c>
      <c r="AG2529" s="295">
        <v>0</v>
      </c>
      <c r="AH2529" s="295">
        <v>89.74</v>
      </c>
      <c r="AI2529" s="295">
        <v>0</v>
      </c>
      <c r="AJ2529" s="295">
        <v>0</v>
      </c>
      <c r="AK2529" s="295">
        <v>0</v>
      </c>
      <c r="AL2529" s="295">
        <v>0</v>
      </c>
      <c r="AM2529" s="295">
        <v>0</v>
      </c>
      <c r="AN2529" s="295">
        <v>0</v>
      </c>
      <c r="AO2529" s="295">
        <v>0</v>
      </c>
      <c r="AP2529" s="295">
        <v>94</v>
      </c>
      <c r="AQ2529" s="295">
        <v>0</v>
      </c>
      <c r="AR2529" s="295">
        <v>91.53</v>
      </c>
      <c r="AS2529" s="295">
        <v>0</v>
      </c>
      <c r="AT2529" s="295">
        <f t="shared" si="39"/>
        <v>1830</v>
      </c>
      <c r="AU2529" s="295">
        <v>0</v>
      </c>
      <c r="AV2529" s="295">
        <v>0</v>
      </c>
      <c r="AW2529" s="296">
        <v>28</v>
      </c>
      <c r="AX2529" s="296">
        <v>129</v>
      </c>
      <c r="AY2529" s="295">
        <v>251952.55</v>
      </c>
      <c r="AZ2529" s="295">
        <v>133523.98000000001</v>
      </c>
      <c r="BA2529" s="294">
        <v>39.742772000000002</v>
      </c>
      <c r="BB2529" s="294">
        <v>12.782599410583201</v>
      </c>
      <c r="BC2529" s="294">
        <v>10.59</v>
      </c>
      <c r="BD2529" s="294"/>
      <c r="BE2529" s="293" t="s">
        <v>4204</v>
      </c>
      <c r="BF2529" s="291"/>
      <c r="BG2529" s="293" t="s">
        <v>320</v>
      </c>
      <c r="BH2529" s="293" t="s">
        <v>181</v>
      </c>
      <c r="BI2529" s="293" t="s">
        <v>368</v>
      </c>
      <c r="BJ2529" s="293" t="s">
        <v>103</v>
      </c>
      <c r="BK2529" s="292" t="s">
        <v>4</v>
      </c>
      <c r="BL2529" s="294">
        <v>42945.760000000002</v>
      </c>
      <c r="BM2529" s="292" t="s">
        <v>894</v>
      </c>
      <c r="BN2529" s="294"/>
      <c r="BO2529" s="297">
        <v>42117</v>
      </c>
      <c r="BP2529" s="297">
        <v>46045</v>
      </c>
      <c r="BQ2529" s="297" t="s">
        <v>1065</v>
      </c>
      <c r="BR2529" s="297" t="s">
        <v>4741</v>
      </c>
      <c r="BS2529" s="297">
        <v>42117</v>
      </c>
      <c r="BT2529" s="297">
        <v>46045</v>
      </c>
      <c r="BU2529" s="294">
        <v>0</v>
      </c>
      <c r="BV2529" s="294">
        <v>0</v>
      </c>
      <c r="BW2529" s="294">
        <v>0</v>
      </c>
    </row>
    <row r="2530" spans="1:75" s="289" customFormat="1" ht="18.2" customHeight="1" x14ac:dyDescent="0.15">
      <c r="A2530" s="298">
        <v>2528</v>
      </c>
      <c r="B2530" s="299" t="s">
        <v>305</v>
      </c>
      <c r="C2530" s="299" t="s">
        <v>306</v>
      </c>
      <c r="D2530" s="313">
        <v>45172</v>
      </c>
      <c r="E2530" s="300" t="s">
        <v>4191</v>
      </c>
      <c r="F2530" s="309">
        <v>0</v>
      </c>
      <c r="G2530" s="309">
        <v>0</v>
      </c>
      <c r="H2530" s="302">
        <v>492959.2</v>
      </c>
      <c r="I2530" s="302">
        <v>0</v>
      </c>
      <c r="J2530" s="302">
        <v>0</v>
      </c>
      <c r="K2530" s="302">
        <v>492959.2</v>
      </c>
      <c r="L2530" s="302">
        <v>2490.31</v>
      </c>
      <c r="M2530" s="302">
        <v>0</v>
      </c>
      <c r="N2530" s="302">
        <v>0</v>
      </c>
      <c r="O2530" s="302">
        <v>2490.31</v>
      </c>
      <c r="P2530" s="302">
        <v>0</v>
      </c>
      <c r="Q2530" s="302">
        <v>0</v>
      </c>
      <c r="R2530" s="302">
        <v>490468.89</v>
      </c>
      <c r="S2530" s="302">
        <v>0</v>
      </c>
      <c r="T2530" s="302">
        <v>3861.51</v>
      </c>
      <c r="U2530" s="302">
        <v>0</v>
      </c>
      <c r="V2530" s="302">
        <v>0</v>
      </c>
      <c r="W2530" s="302">
        <v>3861.51</v>
      </c>
      <c r="X2530" s="302">
        <v>0</v>
      </c>
      <c r="Y2530" s="302">
        <v>0</v>
      </c>
      <c r="Z2530" s="302">
        <v>0</v>
      </c>
      <c r="AA2530" s="302">
        <v>0</v>
      </c>
      <c r="AB2530" s="302">
        <v>0</v>
      </c>
      <c r="AC2530" s="302">
        <v>0</v>
      </c>
      <c r="AD2530" s="302">
        <v>0</v>
      </c>
      <c r="AE2530" s="302">
        <v>0</v>
      </c>
      <c r="AF2530" s="302">
        <v>0</v>
      </c>
      <c r="AG2530" s="302">
        <v>0</v>
      </c>
      <c r="AH2530" s="302">
        <v>308.56</v>
      </c>
      <c r="AI2530" s="302">
        <v>0</v>
      </c>
      <c r="AJ2530" s="302">
        <v>0</v>
      </c>
      <c r="AK2530" s="302">
        <v>0</v>
      </c>
      <c r="AL2530" s="302">
        <v>0</v>
      </c>
      <c r="AM2530" s="302">
        <v>0</v>
      </c>
      <c r="AN2530" s="302">
        <v>0</v>
      </c>
      <c r="AO2530" s="302">
        <v>0</v>
      </c>
      <c r="AP2530" s="302">
        <v>4.96</v>
      </c>
      <c r="AQ2530" s="302">
        <v>0</v>
      </c>
      <c r="AR2530" s="302">
        <v>4.34</v>
      </c>
      <c r="AS2530" s="302">
        <v>0</v>
      </c>
      <c r="AT2530" s="295">
        <f t="shared" si="39"/>
        <v>6661</v>
      </c>
      <c r="AU2530" s="302">
        <v>0</v>
      </c>
      <c r="AV2530" s="302">
        <v>0</v>
      </c>
      <c r="AW2530" s="303">
        <v>119</v>
      </c>
      <c r="AX2530" s="303">
        <v>173</v>
      </c>
      <c r="AY2530" s="302">
        <v>614038.12</v>
      </c>
      <c r="AZ2530" s="302">
        <v>579999.99</v>
      </c>
      <c r="BA2530" s="301">
        <v>90.000001999999995</v>
      </c>
      <c r="BB2530" s="301">
        <v>76.107244555190107</v>
      </c>
      <c r="BC2530" s="301">
        <v>9.4</v>
      </c>
      <c r="BD2530" s="301"/>
      <c r="BE2530" s="300" t="s">
        <v>4204</v>
      </c>
      <c r="BF2530" s="298"/>
      <c r="BG2530" s="300" t="s">
        <v>360</v>
      </c>
      <c r="BH2530" s="300" t="s">
        <v>232</v>
      </c>
      <c r="BI2530" s="300" t="s">
        <v>818</v>
      </c>
      <c r="BJ2530" s="300" t="s">
        <v>103</v>
      </c>
      <c r="BK2530" s="299" t="s">
        <v>4</v>
      </c>
      <c r="BL2530" s="301">
        <v>490468.89</v>
      </c>
      <c r="BM2530" s="299" t="s">
        <v>894</v>
      </c>
      <c r="BN2530" s="301"/>
      <c r="BO2530" s="304">
        <v>43545</v>
      </c>
      <c r="BP2530" s="304">
        <v>48812</v>
      </c>
      <c r="BQ2530" s="297" t="s">
        <v>1065</v>
      </c>
      <c r="BR2530" s="297" t="s">
        <v>4741</v>
      </c>
      <c r="BS2530" s="297" t="s">
        <v>4742</v>
      </c>
      <c r="BT2530" s="297" t="s">
        <v>4742</v>
      </c>
      <c r="BU2530" s="301">
        <v>0</v>
      </c>
      <c r="BV2530" s="301">
        <v>0</v>
      </c>
      <c r="BW2530" s="301">
        <v>0</v>
      </c>
    </row>
    <row r="2531" spans="1:75" s="289" customFormat="1" ht="18.2" customHeight="1" x14ac:dyDescent="0.15">
      <c r="A2531" s="291">
        <v>2529</v>
      </c>
      <c r="B2531" s="292" t="s">
        <v>305</v>
      </c>
      <c r="C2531" s="292" t="s">
        <v>306</v>
      </c>
      <c r="D2531" s="312">
        <v>45172</v>
      </c>
      <c r="E2531" s="293" t="s">
        <v>3543</v>
      </c>
      <c r="F2531" s="308">
        <v>0</v>
      </c>
      <c r="G2531" s="308">
        <v>0</v>
      </c>
      <c r="H2531" s="295">
        <v>51140.53</v>
      </c>
      <c r="I2531" s="295">
        <v>0</v>
      </c>
      <c r="J2531" s="295">
        <v>0</v>
      </c>
      <c r="K2531" s="295">
        <v>51140.53</v>
      </c>
      <c r="L2531" s="295">
        <v>1496.42</v>
      </c>
      <c r="M2531" s="295">
        <v>0</v>
      </c>
      <c r="N2531" s="295">
        <v>0</v>
      </c>
      <c r="O2531" s="295">
        <v>1496.42</v>
      </c>
      <c r="P2531" s="295">
        <v>0</v>
      </c>
      <c r="Q2531" s="295">
        <v>0</v>
      </c>
      <c r="R2531" s="295">
        <v>49644.11</v>
      </c>
      <c r="S2531" s="295">
        <v>0</v>
      </c>
      <c r="T2531" s="295">
        <v>451.32</v>
      </c>
      <c r="U2531" s="295">
        <v>0</v>
      </c>
      <c r="V2531" s="295">
        <v>0</v>
      </c>
      <c r="W2531" s="295">
        <v>451.32</v>
      </c>
      <c r="X2531" s="295">
        <v>0</v>
      </c>
      <c r="Y2531" s="295">
        <v>0</v>
      </c>
      <c r="Z2531" s="295">
        <v>0</v>
      </c>
      <c r="AA2531" s="295">
        <v>0</v>
      </c>
      <c r="AB2531" s="295">
        <v>0</v>
      </c>
      <c r="AC2531" s="295">
        <v>0</v>
      </c>
      <c r="AD2531" s="295">
        <v>0</v>
      </c>
      <c r="AE2531" s="295">
        <v>0</v>
      </c>
      <c r="AF2531" s="295">
        <v>0</v>
      </c>
      <c r="AG2531" s="295">
        <v>0</v>
      </c>
      <c r="AH2531" s="295">
        <v>94.76</v>
      </c>
      <c r="AI2531" s="295">
        <v>0</v>
      </c>
      <c r="AJ2531" s="295">
        <v>0</v>
      </c>
      <c r="AK2531" s="295">
        <v>0</v>
      </c>
      <c r="AL2531" s="295">
        <v>0</v>
      </c>
      <c r="AM2531" s="295">
        <v>0</v>
      </c>
      <c r="AN2531" s="295">
        <v>0</v>
      </c>
      <c r="AO2531" s="295">
        <v>0</v>
      </c>
      <c r="AP2531" s="295">
        <v>120.5</v>
      </c>
      <c r="AQ2531" s="295">
        <v>0</v>
      </c>
      <c r="AR2531" s="295">
        <v>113</v>
      </c>
      <c r="AS2531" s="295">
        <v>0</v>
      </c>
      <c r="AT2531" s="295">
        <f t="shared" si="39"/>
        <v>2050</v>
      </c>
      <c r="AU2531" s="295">
        <v>0</v>
      </c>
      <c r="AV2531" s="295">
        <v>0</v>
      </c>
      <c r="AW2531" s="296">
        <v>29</v>
      </c>
      <c r="AX2531" s="296">
        <v>130</v>
      </c>
      <c r="AY2531" s="295">
        <v>251953.4</v>
      </c>
      <c r="AZ2531" s="295">
        <v>150277.25</v>
      </c>
      <c r="BA2531" s="294">
        <v>39.742635999999997</v>
      </c>
      <c r="BB2531" s="294">
        <v>13.1289852141556</v>
      </c>
      <c r="BC2531" s="294">
        <v>10.59</v>
      </c>
      <c r="BD2531" s="294"/>
      <c r="BE2531" s="293" t="s">
        <v>4204</v>
      </c>
      <c r="BF2531" s="291"/>
      <c r="BG2531" s="293" t="s">
        <v>320</v>
      </c>
      <c r="BH2531" s="293" t="s">
        <v>181</v>
      </c>
      <c r="BI2531" s="293" t="s">
        <v>368</v>
      </c>
      <c r="BJ2531" s="293" t="s">
        <v>103</v>
      </c>
      <c r="BK2531" s="292" t="s">
        <v>4</v>
      </c>
      <c r="BL2531" s="294">
        <v>49644.11</v>
      </c>
      <c r="BM2531" s="292" t="s">
        <v>894</v>
      </c>
      <c r="BN2531" s="294"/>
      <c r="BO2531" s="297">
        <v>42117</v>
      </c>
      <c r="BP2531" s="297">
        <v>46076</v>
      </c>
      <c r="BQ2531" s="297" t="s">
        <v>1065</v>
      </c>
      <c r="BR2531" s="297" t="s">
        <v>4741</v>
      </c>
      <c r="BS2531" s="297">
        <v>42117</v>
      </c>
      <c r="BT2531" s="297">
        <v>46076</v>
      </c>
      <c r="BU2531" s="294">
        <v>0</v>
      </c>
      <c r="BV2531" s="294">
        <v>0</v>
      </c>
      <c r="BW2531" s="294">
        <v>0</v>
      </c>
    </row>
    <row r="2532" spans="1:75" s="289" customFormat="1" ht="18.2" customHeight="1" x14ac:dyDescent="0.15">
      <c r="A2532" s="298">
        <v>2530</v>
      </c>
      <c r="B2532" s="299" t="s">
        <v>305</v>
      </c>
      <c r="C2532" s="299" t="s">
        <v>306</v>
      </c>
      <c r="D2532" s="313">
        <v>45172</v>
      </c>
      <c r="E2532" s="300" t="s">
        <v>3544</v>
      </c>
      <c r="F2532" s="309">
        <v>0</v>
      </c>
      <c r="G2532" s="309">
        <v>0</v>
      </c>
      <c r="H2532" s="302">
        <v>245655.16</v>
      </c>
      <c r="I2532" s="302">
        <v>0</v>
      </c>
      <c r="J2532" s="302">
        <v>0</v>
      </c>
      <c r="K2532" s="302">
        <v>245655.16</v>
      </c>
      <c r="L2532" s="302">
        <v>1770.34</v>
      </c>
      <c r="M2532" s="302">
        <v>0</v>
      </c>
      <c r="N2532" s="302">
        <v>0</v>
      </c>
      <c r="O2532" s="302">
        <v>1770.34</v>
      </c>
      <c r="P2532" s="302">
        <v>0</v>
      </c>
      <c r="Q2532" s="302">
        <v>0</v>
      </c>
      <c r="R2532" s="302">
        <v>243884.82</v>
      </c>
      <c r="S2532" s="302">
        <v>0</v>
      </c>
      <c r="T2532" s="302">
        <v>1944.77</v>
      </c>
      <c r="U2532" s="302">
        <v>0</v>
      </c>
      <c r="V2532" s="302">
        <v>0</v>
      </c>
      <c r="W2532" s="302">
        <v>1944.77</v>
      </c>
      <c r="X2532" s="302">
        <v>0</v>
      </c>
      <c r="Y2532" s="302">
        <v>0</v>
      </c>
      <c r="Z2532" s="302">
        <v>0</v>
      </c>
      <c r="AA2532" s="302">
        <v>0</v>
      </c>
      <c r="AB2532" s="302">
        <v>0</v>
      </c>
      <c r="AC2532" s="302">
        <v>0</v>
      </c>
      <c r="AD2532" s="302">
        <v>0</v>
      </c>
      <c r="AE2532" s="302">
        <v>0</v>
      </c>
      <c r="AF2532" s="302">
        <v>0</v>
      </c>
      <c r="AG2532" s="302">
        <v>0</v>
      </c>
      <c r="AH2532" s="302">
        <v>182.79</v>
      </c>
      <c r="AI2532" s="302">
        <v>0</v>
      </c>
      <c r="AJ2532" s="302">
        <v>0</v>
      </c>
      <c r="AK2532" s="302">
        <v>0</v>
      </c>
      <c r="AL2532" s="302">
        <v>0</v>
      </c>
      <c r="AM2532" s="302">
        <v>0</v>
      </c>
      <c r="AN2532" s="302">
        <v>0</v>
      </c>
      <c r="AO2532" s="302">
        <v>0</v>
      </c>
      <c r="AP2532" s="302">
        <v>3900</v>
      </c>
      <c r="AQ2532" s="302">
        <v>0</v>
      </c>
      <c r="AR2532" s="302">
        <v>3897.9</v>
      </c>
      <c r="AS2532" s="302">
        <v>0</v>
      </c>
      <c r="AT2532" s="295">
        <f t="shared" si="39"/>
        <v>3900</v>
      </c>
      <c r="AU2532" s="302">
        <v>0</v>
      </c>
      <c r="AV2532" s="302">
        <v>0</v>
      </c>
      <c r="AW2532" s="303">
        <v>93</v>
      </c>
      <c r="AX2532" s="303">
        <v>194</v>
      </c>
      <c r="AY2532" s="302">
        <v>367640.1</v>
      </c>
      <c r="AZ2532" s="302">
        <v>367640.1</v>
      </c>
      <c r="BA2532" s="301">
        <v>82.353441000000004</v>
      </c>
      <c r="BB2532" s="301">
        <v>54.631565312558699</v>
      </c>
      <c r="BC2532" s="301">
        <v>9.5</v>
      </c>
      <c r="BD2532" s="301"/>
      <c r="BE2532" s="300" t="s">
        <v>4204</v>
      </c>
      <c r="BF2532" s="298"/>
      <c r="BG2532" s="300" t="s">
        <v>312</v>
      </c>
      <c r="BH2532" s="300" t="s">
        <v>189</v>
      </c>
      <c r="BI2532" s="300" t="s">
        <v>323</v>
      </c>
      <c r="BJ2532" s="300" t="s">
        <v>103</v>
      </c>
      <c r="BK2532" s="299" t="s">
        <v>4</v>
      </c>
      <c r="BL2532" s="301">
        <v>243884.82</v>
      </c>
      <c r="BM2532" s="299" t="s">
        <v>894</v>
      </c>
      <c r="BN2532" s="301"/>
      <c r="BO2532" s="304">
        <v>42118</v>
      </c>
      <c r="BP2532" s="304">
        <v>48023</v>
      </c>
      <c r="BQ2532" s="297" t="s">
        <v>1067</v>
      </c>
      <c r="BR2532" s="297" t="s">
        <v>4743</v>
      </c>
      <c r="BS2532" s="297">
        <v>42118</v>
      </c>
      <c r="BT2532" s="297">
        <v>48023</v>
      </c>
      <c r="BU2532" s="301">
        <v>0</v>
      </c>
      <c r="BV2532" s="301">
        <v>0</v>
      </c>
      <c r="BW2532" s="301">
        <v>0</v>
      </c>
    </row>
    <row r="2533" spans="1:75" s="289" customFormat="1" ht="18.2" customHeight="1" x14ac:dyDescent="0.15">
      <c r="A2533" s="291">
        <v>2531</v>
      </c>
      <c r="B2533" s="292" t="s">
        <v>305</v>
      </c>
      <c r="C2533" s="292" t="s">
        <v>306</v>
      </c>
      <c r="D2533" s="312">
        <v>45172</v>
      </c>
      <c r="E2533" s="293" t="s">
        <v>3545</v>
      </c>
      <c r="F2533" s="308">
        <v>0</v>
      </c>
      <c r="G2533" s="308">
        <v>0</v>
      </c>
      <c r="H2533" s="295">
        <v>121830.44</v>
      </c>
      <c r="I2533" s="295">
        <v>0</v>
      </c>
      <c r="J2533" s="295">
        <v>0</v>
      </c>
      <c r="K2533" s="295">
        <v>121830.44</v>
      </c>
      <c r="L2533" s="295">
        <v>878.02</v>
      </c>
      <c r="M2533" s="295">
        <v>0</v>
      </c>
      <c r="N2533" s="295">
        <v>0</v>
      </c>
      <c r="O2533" s="295">
        <v>878.02</v>
      </c>
      <c r="P2533" s="295">
        <v>0</v>
      </c>
      <c r="Q2533" s="295">
        <v>0</v>
      </c>
      <c r="R2533" s="295">
        <v>120952.42</v>
      </c>
      <c r="S2533" s="295">
        <v>0</v>
      </c>
      <c r="T2533" s="295">
        <v>1075.1500000000001</v>
      </c>
      <c r="U2533" s="295">
        <v>0</v>
      </c>
      <c r="V2533" s="295">
        <v>0</v>
      </c>
      <c r="W2533" s="295">
        <v>1075.1500000000001</v>
      </c>
      <c r="X2533" s="295">
        <v>0</v>
      </c>
      <c r="Y2533" s="295">
        <v>0</v>
      </c>
      <c r="Z2533" s="295">
        <v>0</v>
      </c>
      <c r="AA2533" s="295">
        <v>0</v>
      </c>
      <c r="AB2533" s="295">
        <v>0</v>
      </c>
      <c r="AC2533" s="295">
        <v>0</v>
      </c>
      <c r="AD2533" s="295">
        <v>0</v>
      </c>
      <c r="AE2533" s="295">
        <v>0</v>
      </c>
      <c r="AF2533" s="295">
        <v>0</v>
      </c>
      <c r="AG2533" s="295">
        <v>0</v>
      </c>
      <c r="AH2533" s="295">
        <v>89.5</v>
      </c>
      <c r="AI2533" s="295">
        <v>0</v>
      </c>
      <c r="AJ2533" s="295">
        <v>0</v>
      </c>
      <c r="AK2533" s="295">
        <v>0</v>
      </c>
      <c r="AL2533" s="295">
        <v>0</v>
      </c>
      <c r="AM2533" s="295">
        <v>0</v>
      </c>
      <c r="AN2533" s="295">
        <v>0</v>
      </c>
      <c r="AO2533" s="295">
        <v>0</v>
      </c>
      <c r="AP2533" s="295">
        <v>38.619999999999997</v>
      </c>
      <c r="AQ2533" s="295">
        <v>0</v>
      </c>
      <c r="AR2533" s="295">
        <v>38.29</v>
      </c>
      <c r="AS2533" s="295">
        <v>0</v>
      </c>
      <c r="AT2533" s="295">
        <f t="shared" si="39"/>
        <v>2043</v>
      </c>
      <c r="AU2533" s="295">
        <v>0</v>
      </c>
      <c r="AV2533" s="295">
        <v>0</v>
      </c>
      <c r="AW2533" s="296">
        <v>90</v>
      </c>
      <c r="AX2533" s="296">
        <v>191</v>
      </c>
      <c r="AY2533" s="295">
        <v>179998.17</v>
      </c>
      <c r="AZ2533" s="295">
        <v>179998.17</v>
      </c>
      <c r="BA2533" s="294">
        <v>89.855922000000007</v>
      </c>
      <c r="BB2533" s="294">
        <v>60.3800095147147</v>
      </c>
      <c r="BC2533" s="294">
        <v>10.59</v>
      </c>
      <c r="BD2533" s="294"/>
      <c r="BE2533" s="293" t="s">
        <v>4204</v>
      </c>
      <c r="BF2533" s="291"/>
      <c r="BG2533" s="293" t="s">
        <v>408</v>
      </c>
      <c r="BH2533" s="293" t="s">
        <v>194</v>
      </c>
      <c r="BI2533" s="293" t="s">
        <v>745</v>
      </c>
      <c r="BJ2533" s="293" t="s">
        <v>103</v>
      </c>
      <c r="BK2533" s="292" t="s">
        <v>4</v>
      </c>
      <c r="BL2533" s="294">
        <v>120952.42</v>
      </c>
      <c r="BM2533" s="292" t="s">
        <v>894</v>
      </c>
      <c r="BN2533" s="294"/>
      <c r="BO2533" s="297">
        <v>42116</v>
      </c>
      <c r="BP2533" s="297">
        <v>47929</v>
      </c>
      <c r="BQ2533" s="297" t="s">
        <v>1065</v>
      </c>
      <c r="BR2533" s="297" t="s">
        <v>4741</v>
      </c>
      <c r="BS2533" s="297">
        <v>42116</v>
      </c>
      <c r="BT2533" s="297">
        <v>47929</v>
      </c>
      <c r="BU2533" s="294">
        <v>0</v>
      </c>
      <c r="BV2533" s="294">
        <v>0</v>
      </c>
      <c r="BW2533" s="294">
        <v>0</v>
      </c>
    </row>
    <row r="2534" spans="1:75" s="289" customFormat="1" ht="18.2" customHeight="1" x14ac:dyDescent="0.15">
      <c r="A2534" s="298">
        <v>2532</v>
      </c>
      <c r="B2534" s="299" t="s">
        <v>305</v>
      </c>
      <c r="C2534" s="299" t="s">
        <v>306</v>
      </c>
      <c r="D2534" s="313">
        <v>45172</v>
      </c>
      <c r="E2534" s="300" t="s">
        <v>3546</v>
      </c>
      <c r="F2534" s="309">
        <v>97</v>
      </c>
      <c r="G2534" s="309">
        <v>96</v>
      </c>
      <c r="H2534" s="302">
        <v>74359.850000000006</v>
      </c>
      <c r="I2534" s="302">
        <v>381714.59</v>
      </c>
      <c r="J2534" s="302">
        <v>0</v>
      </c>
      <c r="K2534" s="302">
        <v>456074.44</v>
      </c>
      <c r="L2534" s="302">
        <v>5905.45</v>
      </c>
      <c r="M2534" s="302">
        <v>0</v>
      </c>
      <c r="N2534" s="302">
        <v>0</v>
      </c>
      <c r="O2534" s="302">
        <v>0</v>
      </c>
      <c r="P2534" s="302">
        <v>0</v>
      </c>
      <c r="Q2534" s="302">
        <v>0</v>
      </c>
      <c r="R2534" s="302">
        <v>456074.44</v>
      </c>
      <c r="S2534" s="302">
        <v>241964.47</v>
      </c>
      <c r="T2534" s="302">
        <v>647.54999999999995</v>
      </c>
      <c r="U2534" s="302">
        <v>0</v>
      </c>
      <c r="V2534" s="302">
        <v>0</v>
      </c>
      <c r="W2534" s="302">
        <v>0</v>
      </c>
      <c r="X2534" s="302">
        <v>0</v>
      </c>
      <c r="Y2534" s="302">
        <v>0</v>
      </c>
      <c r="Z2534" s="302">
        <v>242612.02</v>
      </c>
      <c r="AA2534" s="302">
        <v>0</v>
      </c>
      <c r="AB2534" s="302">
        <v>0</v>
      </c>
      <c r="AC2534" s="302">
        <v>0</v>
      </c>
      <c r="AD2534" s="302">
        <v>0</v>
      </c>
      <c r="AE2534" s="302">
        <v>0</v>
      </c>
      <c r="AF2534" s="302">
        <v>0</v>
      </c>
      <c r="AG2534" s="302">
        <v>0</v>
      </c>
      <c r="AH2534" s="302">
        <v>0</v>
      </c>
      <c r="AI2534" s="302">
        <v>0</v>
      </c>
      <c r="AJ2534" s="302">
        <v>0</v>
      </c>
      <c r="AK2534" s="302">
        <v>0</v>
      </c>
      <c r="AL2534" s="302">
        <v>0</v>
      </c>
      <c r="AM2534" s="302">
        <v>0</v>
      </c>
      <c r="AN2534" s="302">
        <v>0</v>
      </c>
      <c r="AO2534" s="302">
        <v>0</v>
      </c>
      <c r="AP2534" s="302">
        <v>0</v>
      </c>
      <c r="AQ2534" s="302">
        <v>0</v>
      </c>
      <c r="AR2534" s="302">
        <v>0</v>
      </c>
      <c r="AS2534" s="302">
        <v>0</v>
      </c>
      <c r="AT2534" s="295">
        <f t="shared" si="39"/>
        <v>0</v>
      </c>
      <c r="AU2534" s="302">
        <v>387620.04</v>
      </c>
      <c r="AV2534" s="302">
        <v>242612.02</v>
      </c>
      <c r="AW2534" s="303">
        <v>11</v>
      </c>
      <c r="AX2534" s="303">
        <v>112</v>
      </c>
      <c r="AY2534" s="302">
        <v>497341.83</v>
      </c>
      <c r="AZ2534" s="302">
        <v>467555.22</v>
      </c>
      <c r="BA2534" s="301">
        <v>74.662914999999998</v>
      </c>
      <c r="BB2534" s="301">
        <v>72.829573258518195</v>
      </c>
      <c r="BC2534" s="301">
        <v>10.45</v>
      </c>
      <c r="BD2534" s="301"/>
      <c r="BE2534" s="300" t="s">
        <v>4204</v>
      </c>
      <c r="BF2534" s="298"/>
      <c r="BG2534" s="300" t="s">
        <v>310</v>
      </c>
      <c r="BH2534" s="300" t="s">
        <v>233</v>
      </c>
      <c r="BI2534" s="300" t="s">
        <v>581</v>
      </c>
      <c r="BJ2534" s="300" t="s">
        <v>4205</v>
      </c>
      <c r="BK2534" s="299" t="s">
        <v>4</v>
      </c>
      <c r="BL2534" s="301">
        <v>456074.44</v>
      </c>
      <c r="BM2534" s="299" t="s">
        <v>894</v>
      </c>
      <c r="BN2534" s="301"/>
      <c r="BO2534" s="304">
        <v>42115</v>
      </c>
      <c r="BP2534" s="304">
        <v>45525</v>
      </c>
      <c r="BQ2534" s="297" t="s">
        <v>1067</v>
      </c>
      <c r="BR2534" s="297" t="s">
        <v>4743</v>
      </c>
      <c r="BS2534" s="297">
        <v>42115</v>
      </c>
      <c r="BT2534" s="297">
        <v>45525</v>
      </c>
      <c r="BU2534" s="301">
        <v>28881.599999999999</v>
      </c>
      <c r="BV2534" s="301">
        <v>0</v>
      </c>
      <c r="BW2534" s="301">
        <v>0</v>
      </c>
    </row>
    <row r="2535" spans="1:75" s="289" customFormat="1" ht="18.2" customHeight="1" x14ac:dyDescent="0.15">
      <c r="A2535" s="291">
        <v>2533</v>
      </c>
      <c r="B2535" s="292" t="s">
        <v>305</v>
      </c>
      <c r="C2535" s="292" t="s">
        <v>306</v>
      </c>
      <c r="D2535" s="312">
        <v>45172</v>
      </c>
      <c r="E2535" s="293" t="s">
        <v>3547</v>
      </c>
      <c r="F2535" s="308">
        <v>0</v>
      </c>
      <c r="G2535" s="308">
        <v>0</v>
      </c>
      <c r="H2535" s="295">
        <v>117473.54</v>
      </c>
      <c r="I2535" s="295">
        <v>0</v>
      </c>
      <c r="J2535" s="295">
        <v>0</v>
      </c>
      <c r="K2535" s="295">
        <v>117473.54</v>
      </c>
      <c r="L2535" s="295">
        <v>819.47</v>
      </c>
      <c r="M2535" s="295">
        <v>0</v>
      </c>
      <c r="N2535" s="295">
        <v>0</v>
      </c>
      <c r="O2535" s="295">
        <v>819.47</v>
      </c>
      <c r="P2535" s="295">
        <v>0</v>
      </c>
      <c r="Q2535" s="295">
        <v>0</v>
      </c>
      <c r="R2535" s="295">
        <v>116654.07</v>
      </c>
      <c r="S2535" s="295">
        <v>0</v>
      </c>
      <c r="T2535" s="295">
        <v>969.16</v>
      </c>
      <c r="U2535" s="295">
        <v>0</v>
      </c>
      <c r="V2535" s="295">
        <v>0</v>
      </c>
      <c r="W2535" s="295">
        <v>969.16</v>
      </c>
      <c r="X2535" s="295">
        <v>0</v>
      </c>
      <c r="Y2535" s="295">
        <v>0</v>
      </c>
      <c r="Z2535" s="295">
        <v>0</v>
      </c>
      <c r="AA2535" s="295">
        <v>0</v>
      </c>
      <c r="AB2535" s="295">
        <v>0</v>
      </c>
      <c r="AC2535" s="295">
        <v>0</v>
      </c>
      <c r="AD2535" s="295">
        <v>0</v>
      </c>
      <c r="AE2535" s="295">
        <v>0</v>
      </c>
      <c r="AF2535" s="295">
        <v>0</v>
      </c>
      <c r="AG2535" s="295">
        <v>0</v>
      </c>
      <c r="AH2535" s="295">
        <v>106.76</v>
      </c>
      <c r="AI2535" s="295">
        <v>0</v>
      </c>
      <c r="AJ2535" s="295">
        <v>0</v>
      </c>
      <c r="AK2535" s="295">
        <v>0</v>
      </c>
      <c r="AL2535" s="295">
        <v>0</v>
      </c>
      <c r="AM2535" s="295">
        <v>0</v>
      </c>
      <c r="AN2535" s="295">
        <v>0</v>
      </c>
      <c r="AO2535" s="295">
        <v>0</v>
      </c>
      <c r="AP2535" s="295">
        <v>221.81</v>
      </c>
      <c r="AQ2535" s="295">
        <v>0</v>
      </c>
      <c r="AR2535" s="295">
        <v>217.2</v>
      </c>
      <c r="AS2535" s="295">
        <v>0</v>
      </c>
      <c r="AT2535" s="295">
        <f t="shared" si="39"/>
        <v>1900</v>
      </c>
      <c r="AU2535" s="295">
        <v>0</v>
      </c>
      <c r="AV2535" s="295">
        <v>0</v>
      </c>
      <c r="AW2535" s="296">
        <v>94</v>
      </c>
      <c r="AX2535" s="296">
        <v>195</v>
      </c>
      <c r="AY2535" s="295">
        <v>278000.98</v>
      </c>
      <c r="AZ2535" s="295">
        <v>173126.13</v>
      </c>
      <c r="BA2535" s="294">
        <v>42.956121000000003</v>
      </c>
      <c r="BB2535" s="294">
        <v>28.944252066758899</v>
      </c>
      <c r="BC2535" s="294">
        <v>9.9</v>
      </c>
      <c r="BD2535" s="294"/>
      <c r="BE2535" s="293" t="s">
        <v>4204</v>
      </c>
      <c r="BF2535" s="291"/>
      <c r="BG2535" s="293" t="s">
        <v>333</v>
      </c>
      <c r="BH2535" s="293" t="s">
        <v>185</v>
      </c>
      <c r="BI2535" s="293" t="s">
        <v>537</v>
      </c>
      <c r="BJ2535" s="293" t="s">
        <v>103</v>
      </c>
      <c r="BK2535" s="292" t="s">
        <v>4</v>
      </c>
      <c r="BL2535" s="294">
        <v>116654.07</v>
      </c>
      <c r="BM2535" s="292" t="s">
        <v>894</v>
      </c>
      <c r="BN2535" s="294"/>
      <c r="BO2535" s="297">
        <v>42115</v>
      </c>
      <c r="BP2535" s="297">
        <v>48050</v>
      </c>
      <c r="BQ2535" s="297" t="s">
        <v>1065</v>
      </c>
      <c r="BR2535" s="297" t="s">
        <v>4741</v>
      </c>
      <c r="BS2535" s="297">
        <v>42115</v>
      </c>
      <c r="BT2535" s="297">
        <v>48050</v>
      </c>
      <c r="BU2535" s="294">
        <v>0</v>
      </c>
      <c r="BV2535" s="294">
        <v>0</v>
      </c>
      <c r="BW2535" s="294">
        <v>0</v>
      </c>
    </row>
    <row r="2536" spans="1:75" s="289" customFormat="1" ht="18.2" customHeight="1" x14ac:dyDescent="0.15">
      <c r="A2536" s="298">
        <v>2534</v>
      </c>
      <c r="B2536" s="299" t="s">
        <v>305</v>
      </c>
      <c r="C2536" s="299" t="s">
        <v>306</v>
      </c>
      <c r="D2536" s="313">
        <v>45172</v>
      </c>
      <c r="E2536" s="300" t="s">
        <v>3548</v>
      </c>
      <c r="F2536" s="309">
        <v>2</v>
      </c>
      <c r="G2536" s="309">
        <v>1</v>
      </c>
      <c r="H2536" s="302">
        <v>632960.89</v>
      </c>
      <c r="I2536" s="302">
        <v>2022.88</v>
      </c>
      <c r="J2536" s="302">
        <v>0</v>
      </c>
      <c r="K2536" s="302">
        <v>634983.77</v>
      </c>
      <c r="L2536" s="302">
        <v>4521.5600000000004</v>
      </c>
      <c r="M2536" s="302">
        <v>0</v>
      </c>
      <c r="N2536" s="302">
        <v>0</v>
      </c>
      <c r="O2536" s="302">
        <v>0</v>
      </c>
      <c r="P2536" s="302">
        <v>0</v>
      </c>
      <c r="Q2536" s="302">
        <v>0</v>
      </c>
      <c r="R2536" s="302">
        <v>634983.77</v>
      </c>
      <c r="S2536" s="302">
        <v>0</v>
      </c>
      <c r="T2536" s="302">
        <v>4958.1899999999996</v>
      </c>
      <c r="U2536" s="302">
        <v>0</v>
      </c>
      <c r="V2536" s="302">
        <v>0</v>
      </c>
      <c r="W2536" s="302">
        <v>0</v>
      </c>
      <c r="X2536" s="302">
        <v>0</v>
      </c>
      <c r="Y2536" s="302">
        <v>0</v>
      </c>
      <c r="Z2536" s="302">
        <v>4958.1899999999996</v>
      </c>
      <c r="AA2536" s="302">
        <v>0</v>
      </c>
      <c r="AB2536" s="302">
        <v>0</v>
      </c>
      <c r="AC2536" s="302">
        <v>0</v>
      </c>
      <c r="AD2536" s="302">
        <v>0</v>
      </c>
      <c r="AE2536" s="302">
        <v>0</v>
      </c>
      <c r="AF2536" s="302">
        <v>0</v>
      </c>
      <c r="AG2536" s="302">
        <v>0</v>
      </c>
      <c r="AH2536" s="302">
        <v>0</v>
      </c>
      <c r="AI2536" s="302">
        <v>0</v>
      </c>
      <c r="AJ2536" s="302">
        <v>0</v>
      </c>
      <c r="AK2536" s="302">
        <v>0</v>
      </c>
      <c r="AL2536" s="302">
        <v>0</v>
      </c>
      <c r="AM2536" s="302">
        <v>0</v>
      </c>
      <c r="AN2536" s="302">
        <v>0</v>
      </c>
      <c r="AO2536" s="302">
        <v>0</v>
      </c>
      <c r="AP2536" s="302">
        <v>0</v>
      </c>
      <c r="AQ2536" s="302">
        <v>0</v>
      </c>
      <c r="AR2536" s="302">
        <v>0</v>
      </c>
      <c r="AS2536" s="302">
        <v>0</v>
      </c>
      <c r="AT2536" s="295">
        <f t="shared" si="39"/>
        <v>0</v>
      </c>
      <c r="AU2536" s="302">
        <v>6544.44</v>
      </c>
      <c r="AV2536" s="302">
        <v>4958.1899999999996</v>
      </c>
      <c r="AW2536" s="303">
        <v>96</v>
      </c>
      <c r="AX2536" s="303">
        <v>197</v>
      </c>
      <c r="AY2536" s="302">
        <v>950001.63</v>
      </c>
      <c r="AZ2536" s="302">
        <v>950001.63</v>
      </c>
      <c r="BA2536" s="301">
        <v>89.999844999999993</v>
      </c>
      <c r="BB2536" s="301">
        <v>60.156150339990099</v>
      </c>
      <c r="BC2536" s="301">
        <v>9.4</v>
      </c>
      <c r="BD2536" s="301"/>
      <c r="BE2536" s="300" t="s">
        <v>4204</v>
      </c>
      <c r="BF2536" s="298"/>
      <c r="BG2536" s="300" t="s">
        <v>315</v>
      </c>
      <c r="BH2536" s="300" t="s">
        <v>179</v>
      </c>
      <c r="BI2536" s="300" t="s">
        <v>648</v>
      </c>
      <c r="BJ2536" s="300" t="s">
        <v>177</v>
      </c>
      <c r="BK2536" s="299" t="s">
        <v>4</v>
      </c>
      <c r="BL2536" s="301">
        <v>634983.77</v>
      </c>
      <c r="BM2536" s="299" t="s">
        <v>894</v>
      </c>
      <c r="BN2536" s="301"/>
      <c r="BO2536" s="304">
        <v>42114</v>
      </c>
      <c r="BP2536" s="304">
        <v>48111</v>
      </c>
      <c r="BQ2536" s="297" t="s">
        <v>1065</v>
      </c>
      <c r="BR2536" s="297" t="s">
        <v>4741</v>
      </c>
      <c r="BS2536" s="297">
        <v>42114</v>
      </c>
      <c r="BT2536" s="297">
        <v>48111</v>
      </c>
      <c r="BU2536" s="301">
        <v>472.34</v>
      </c>
      <c r="BV2536" s="301">
        <v>0</v>
      </c>
      <c r="BW2536" s="301">
        <v>0</v>
      </c>
    </row>
    <row r="2537" spans="1:75" s="289" customFormat="1" ht="18.2" customHeight="1" x14ac:dyDescent="0.15">
      <c r="A2537" s="291">
        <v>2535</v>
      </c>
      <c r="B2537" s="292" t="s">
        <v>305</v>
      </c>
      <c r="C2537" s="292" t="s">
        <v>306</v>
      </c>
      <c r="D2537" s="312">
        <v>45172</v>
      </c>
      <c r="E2537" s="293" t="s">
        <v>4192</v>
      </c>
      <c r="F2537" s="308">
        <v>0</v>
      </c>
      <c r="G2537" s="308">
        <v>0</v>
      </c>
      <c r="H2537" s="295">
        <v>192670.33</v>
      </c>
      <c r="I2537" s="295">
        <v>0</v>
      </c>
      <c r="J2537" s="295">
        <v>0</v>
      </c>
      <c r="K2537" s="295">
        <v>192670.33</v>
      </c>
      <c r="L2537" s="295">
        <v>940.57</v>
      </c>
      <c r="M2537" s="295">
        <v>0</v>
      </c>
      <c r="N2537" s="295">
        <v>0</v>
      </c>
      <c r="O2537" s="295">
        <v>940.57</v>
      </c>
      <c r="P2537" s="295">
        <v>0</v>
      </c>
      <c r="Q2537" s="295">
        <v>0</v>
      </c>
      <c r="R2537" s="295">
        <v>191729.76</v>
      </c>
      <c r="S2537" s="295">
        <v>0</v>
      </c>
      <c r="T2537" s="295">
        <v>1605.59</v>
      </c>
      <c r="U2537" s="295">
        <v>0</v>
      </c>
      <c r="V2537" s="295">
        <v>0</v>
      </c>
      <c r="W2537" s="295">
        <v>1605.59</v>
      </c>
      <c r="X2537" s="295">
        <v>0</v>
      </c>
      <c r="Y2537" s="295">
        <v>0</v>
      </c>
      <c r="Z2537" s="295">
        <v>0</v>
      </c>
      <c r="AA2537" s="295">
        <v>0</v>
      </c>
      <c r="AB2537" s="295">
        <v>0</v>
      </c>
      <c r="AC2537" s="295">
        <v>0</v>
      </c>
      <c r="AD2537" s="295">
        <v>0</v>
      </c>
      <c r="AE2537" s="295">
        <v>0</v>
      </c>
      <c r="AF2537" s="295">
        <v>0</v>
      </c>
      <c r="AG2537" s="295">
        <v>0</v>
      </c>
      <c r="AH2537" s="295">
        <v>168.68</v>
      </c>
      <c r="AI2537" s="295">
        <v>0</v>
      </c>
      <c r="AJ2537" s="295">
        <v>0</v>
      </c>
      <c r="AK2537" s="295">
        <v>0</v>
      </c>
      <c r="AL2537" s="295">
        <v>0</v>
      </c>
      <c r="AM2537" s="295">
        <v>0</v>
      </c>
      <c r="AN2537" s="295">
        <v>0</v>
      </c>
      <c r="AO2537" s="295">
        <v>0</v>
      </c>
      <c r="AP2537" s="295">
        <v>39.479999999999997</v>
      </c>
      <c r="AQ2537" s="295">
        <v>0</v>
      </c>
      <c r="AR2537" s="295">
        <v>154.32</v>
      </c>
      <c r="AS2537" s="295">
        <v>0</v>
      </c>
      <c r="AT2537" s="295">
        <f t="shared" si="39"/>
        <v>2600</v>
      </c>
      <c r="AU2537" s="295">
        <v>0</v>
      </c>
      <c r="AV2537" s="295">
        <v>0</v>
      </c>
      <c r="AW2537" s="296">
        <v>119</v>
      </c>
      <c r="AX2537" s="296">
        <v>173</v>
      </c>
      <c r="AY2537" s="295">
        <v>425999.22301700001</v>
      </c>
      <c r="AZ2537" s="295">
        <v>232835.63</v>
      </c>
      <c r="BA2537" s="294">
        <v>56.572871999999997</v>
      </c>
      <c r="BB2537" s="294">
        <v>46.585237710700497</v>
      </c>
      <c r="BC2537" s="294">
        <v>10</v>
      </c>
      <c r="BD2537" s="294"/>
      <c r="BE2537" s="293" t="s">
        <v>4204</v>
      </c>
      <c r="BF2537" s="291"/>
      <c r="BG2537" s="293" t="s">
        <v>333</v>
      </c>
      <c r="BH2537" s="293" t="s">
        <v>193</v>
      </c>
      <c r="BI2537" s="293" t="s">
        <v>464</v>
      </c>
      <c r="BJ2537" s="293" t="s">
        <v>103</v>
      </c>
      <c r="BK2537" s="292" t="s">
        <v>4</v>
      </c>
      <c r="BL2537" s="294">
        <v>191729.76</v>
      </c>
      <c r="BM2537" s="292" t="s">
        <v>894</v>
      </c>
      <c r="BN2537" s="294"/>
      <c r="BO2537" s="297">
        <v>43549</v>
      </c>
      <c r="BP2537" s="297">
        <v>48816</v>
      </c>
      <c r="BQ2537" s="297" t="s">
        <v>1065</v>
      </c>
      <c r="BR2537" s="297" t="s">
        <v>4741</v>
      </c>
      <c r="BS2537" s="297" t="s">
        <v>4742</v>
      </c>
      <c r="BT2537" s="297" t="s">
        <v>4742</v>
      </c>
      <c r="BU2537" s="294">
        <v>0</v>
      </c>
      <c r="BV2537" s="294">
        <v>0</v>
      </c>
      <c r="BW2537" s="294">
        <v>0</v>
      </c>
    </row>
    <row r="2538" spans="1:75" s="289" customFormat="1" ht="18.2" customHeight="1" x14ac:dyDescent="0.15">
      <c r="A2538" s="298">
        <v>2536</v>
      </c>
      <c r="B2538" s="299" t="s">
        <v>305</v>
      </c>
      <c r="C2538" s="299" t="s">
        <v>306</v>
      </c>
      <c r="D2538" s="313">
        <v>45172</v>
      </c>
      <c r="E2538" s="300" t="s">
        <v>3549</v>
      </c>
      <c r="F2538" s="309">
        <v>2</v>
      </c>
      <c r="G2538" s="309">
        <v>1</v>
      </c>
      <c r="H2538" s="302">
        <v>221042.79</v>
      </c>
      <c r="I2538" s="302">
        <v>1725.79</v>
      </c>
      <c r="J2538" s="302">
        <v>0</v>
      </c>
      <c r="K2538" s="302">
        <v>222768.58</v>
      </c>
      <c r="L2538" s="302">
        <v>1740.17</v>
      </c>
      <c r="M2538" s="302">
        <v>0</v>
      </c>
      <c r="N2538" s="302">
        <v>0</v>
      </c>
      <c r="O2538" s="302">
        <v>0</v>
      </c>
      <c r="P2538" s="302">
        <v>0</v>
      </c>
      <c r="Q2538" s="302">
        <v>0</v>
      </c>
      <c r="R2538" s="302">
        <v>222768.58</v>
      </c>
      <c r="S2538" s="302">
        <v>1856.4</v>
      </c>
      <c r="T2538" s="302">
        <v>1842.02</v>
      </c>
      <c r="U2538" s="302">
        <v>0</v>
      </c>
      <c r="V2538" s="302">
        <v>0</v>
      </c>
      <c r="W2538" s="302">
        <v>0</v>
      </c>
      <c r="X2538" s="302">
        <v>0</v>
      </c>
      <c r="Y2538" s="302">
        <v>0</v>
      </c>
      <c r="Z2538" s="302">
        <v>3698.42</v>
      </c>
      <c r="AA2538" s="302">
        <v>0</v>
      </c>
      <c r="AB2538" s="302">
        <v>0</v>
      </c>
      <c r="AC2538" s="302">
        <v>0</v>
      </c>
      <c r="AD2538" s="302">
        <v>0</v>
      </c>
      <c r="AE2538" s="302">
        <v>0</v>
      </c>
      <c r="AF2538" s="302">
        <v>0</v>
      </c>
      <c r="AG2538" s="302">
        <v>0</v>
      </c>
      <c r="AH2538" s="302">
        <v>0</v>
      </c>
      <c r="AI2538" s="302">
        <v>0</v>
      </c>
      <c r="AJ2538" s="302">
        <v>0</v>
      </c>
      <c r="AK2538" s="302">
        <v>0</v>
      </c>
      <c r="AL2538" s="302">
        <v>0</v>
      </c>
      <c r="AM2538" s="302">
        <v>0</v>
      </c>
      <c r="AN2538" s="302">
        <v>0</v>
      </c>
      <c r="AO2538" s="302">
        <v>0</v>
      </c>
      <c r="AP2538" s="302">
        <v>0</v>
      </c>
      <c r="AQ2538" s="302">
        <v>0</v>
      </c>
      <c r="AR2538" s="302">
        <v>0</v>
      </c>
      <c r="AS2538" s="302">
        <v>0</v>
      </c>
      <c r="AT2538" s="295">
        <f t="shared" si="39"/>
        <v>0</v>
      </c>
      <c r="AU2538" s="302">
        <v>3465.96</v>
      </c>
      <c r="AV2538" s="302">
        <v>3698.42</v>
      </c>
      <c r="AW2538" s="303">
        <v>86</v>
      </c>
      <c r="AX2538" s="303">
        <v>182</v>
      </c>
      <c r="AY2538" s="302">
        <v>324997.98</v>
      </c>
      <c r="AZ2538" s="302">
        <v>324997.98</v>
      </c>
      <c r="BA2538" s="301">
        <v>90.000564999999995</v>
      </c>
      <c r="BB2538" s="301">
        <v>61.690531320372202</v>
      </c>
      <c r="BC2538" s="301">
        <v>10</v>
      </c>
      <c r="BD2538" s="301"/>
      <c r="BE2538" s="300" t="s">
        <v>4204</v>
      </c>
      <c r="BF2538" s="298"/>
      <c r="BG2538" s="300" t="s">
        <v>312</v>
      </c>
      <c r="BH2538" s="300" t="s">
        <v>340</v>
      </c>
      <c r="BI2538" s="300" t="s">
        <v>346</v>
      </c>
      <c r="BJ2538" s="300" t="s">
        <v>177</v>
      </c>
      <c r="BK2538" s="299" t="s">
        <v>4</v>
      </c>
      <c r="BL2538" s="301">
        <v>222768.58</v>
      </c>
      <c r="BM2538" s="299" t="s">
        <v>894</v>
      </c>
      <c r="BN2538" s="301"/>
      <c r="BO2538" s="304">
        <v>42255</v>
      </c>
      <c r="BP2538" s="304">
        <v>47795</v>
      </c>
      <c r="BQ2538" s="297" t="s">
        <v>1065</v>
      </c>
      <c r="BR2538" s="297" t="s">
        <v>4741</v>
      </c>
      <c r="BS2538" s="297">
        <v>42255</v>
      </c>
      <c r="BT2538" s="297">
        <v>47795</v>
      </c>
      <c r="BU2538" s="301">
        <v>298.77</v>
      </c>
      <c r="BV2538" s="301">
        <v>0</v>
      </c>
      <c r="BW2538" s="301">
        <v>0</v>
      </c>
    </row>
    <row r="2539" spans="1:75" s="289" customFormat="1" ht="18.2" customHeight="1" x14ac:dyDescent="0.15">
      <c r="A2539" s="291">
        <v>2537</v>
      </c>
      <c r="B2539" s="292" t="s">
        <v>305</v>
      </c>
      <c r="C2539" s="292" t="s">
        <v>306</v>
      </c>
      <c r="D2539" s="312">
        <v>45172</v>
      </c>
      <c r="E2539" s="293" t="s">
        <v>4208</v>
      </c>
      <c r="F2539" s="308">
        <v>1</v>
      </c>
      <c r="G2539" s="308">
        <v>1</v>
      </c>
      <c r="H2539" s="295">
        <v>498922.32</v>
      </c>
      <c r="I2539" s="295">
        <v>1808.37</v>
      </c>
      <c r="J2539" s="295">
        <v>0</v>
      </c>
      <c r="K2539" s="295">
        <v>500730.69</v>
      </c>
      <c r="L2539" s="295">
        <v>2979.84</v>
      </c>
      <c r="M2539" s="295">
        <v>0</v>
      </c>
      <c r="N2539" s="295">
        <v>1808.37</v>
      </c>
      <c r="O2539" s="295">
        <v>0</v>
      </c>
      <c r="P2539" s="295">
        <v>0</v>
      </c>
      <c r="Q2539" s="295">
        <v>0</v>
      </c>
      <c r="R2539" s="295">
        <v>498922.32</v>
      </c>
      <c r="S2539" s="295">
        <v>0</v>
      </c>
      <c r="T2539" s="295">
        <v>4157.6899999999996</v>
      </c>
      <c r="U2539" s="295">
        <v>0</v>
      </c>
      <c r="V2539" s="295">
        <v>0</v>
      </c>
      <c r="W2539" s="295">
        <v>230.57</v>
      </c>
      <c r="X2539" s="295">
        <v>0</v>
      </c>
      <c r="Y2539" s="295">
        <v>0</v>
      </c>
      <c r="Z2539" s="295">
        <v>3927.12</v>
      </c>
      <c r="AA2539" s="295">
        <v>0</v>
      </c>
      <c r="AB2539" s="295">
        <v>0</v>
      </c>
      <c r="AC2539" s="295">
        <v>0</v>
      </c>
      <c r="AD2539" s="295">
        <v>0</v>
      </c>
      <c r="AE2539" s="295">
        <v>0</v>
      </c>
      <c r="AF2539" s="295">
        <v>0</v>
      </c>
      <c r="AG2539" s="295">
        <v>0</v>
      </c>
      <c r="AH2539" s="295">
        <v>411.06</v>
      </c>
      <c r="AI2539" s="295">
        <v>0</v>
      </c>
      <c r="AJ2539" s="295">
        <v>0</v>
      </c>
      <c r="AK2539" s="295">
        <v>0</v>
      </c>
      <c r="AL2539" s="295">
        <v>350</v>
      </c>
      <c r="AM2539" s="295">
        <v>0</v>
      </c>
      <c r="AN2539" s="295">
        <v>0</v>
      </c>
      <c r="AO2539" s="295">
        <v>0</v>
      </c>
      <c r="AP2539" s="295">
        <v>0</v>
      </c>
      <c r="AQ2539" s="295">
        <v>0</v>
      </c>
      <c r="AR2539" s="295">
        <v>0</v>
      </c>
      <c r="AS2539" s="295">
        <v>0</v>
      </c>
      <c r="AT2539" s="295">
        <f t="shared" si="39"/>
        <v>2800</v>
      </c>
      <c r="AU2539" s="295">
        <v>2979.84</v>
      </c>
      <c r="AV2539" s="295">
        <v>3927.12</v>
      </c>
      <c r="AW2539" s="296">
        <v>119</v>
      </c>
      <c r="AX2539" s="296">
        <v>172</v>
      </c>
      <c r="AY2539" s="295">
        <v>929999.64268799999</v>
      </c>
      <c r="AZ2539" s="295">
        <v>650999.75</v>
      </c>
      <c r="BA2539" s="294">
        <v>90.000031000000007</v>
      </c>
      <c r="BB2539" s="294">
        <v>68.975486191188097</v>
      </c>
      <c r="BC2539" s="294">
        <v>10</v>
      </c>
      <c r="BD2539" s="294"/>
      <c r="BE2539" s="293" t="s">
        <v>4204</v>
      </c>
      <c r="BF2539" s="291"/>
      <c r="BG2539" s="293" t="s">
        <v>326</v>
      </c>
      <c r="BH2539" s="293" t="s">
        <v>239</v>
      </c>
      <c r="BI2539" s="293" t="s">
        <v>483</v>
      </c>
      <c r="BJ2539" s="293" t="s">
        <v>177</v>
      </c>
      <c r="BK2539" s="292" t="s">
        <v>4</v>
      </c>
      <c r="BL2539" s="294">
        <v>498922.32</v>
      </c>
      <c r="BM2539" s="292" t="s">
        <v>894</v>
      </c>
      <c r="BN2539" s="294"/>
      <c r="BO2539" s="297">
        <v>43577</v>
      </c>
      <c r="BP2539" s="297">
        <v>48813</v>
      </c>
      <c r="BQ2539" s="297" t="s">
        <v>1065</v>
      </c>
      <c r="BR2539" s="297" t="s">
        <v>4741</v>
      </c>
      <c r="BS2539" s="297" t="s">
        <v>4742</v>
      </c>
      <c r="BT2539" s="297" t="s">
        <v>4742</v>
      </c>
      <c r="BU2539" s="294">
        <v>0</v>
      </c>
      <c r="BV2539" s="294">
        <v>0</v>
      </c>
      <c r="BW2539" s="294">
        <v>0</v>
      </c>
    </row>
    <row r="2540" spans="1:75" s="289" customFormat="1" ht="18.2" customHeight="1" x14ac:dyDescent="0.15">
      <c r="A2540" s="298">
        <v>2538</v>
      </c>
      <c r="B2540" s="299" t="s">
        <v>305</v>
      </c>
      <c r="C2540" s="299" t="s">
        <v>306</v>
      </c>
      <c r="D2540" s="313">
        <v>45172</v>
      </c>
      <c r="E2540" s="300" t="s">
        <v>3550</v>
      </c>
      <c r="F2540" s="309">
        <v>0</v>
      </c>
      <c r="G2540" s="309">
        <v>0</v>
      </c>
      <c r="H2540" s="302">
        <v>102446.91</v>
      </c>
      <c r="I2540" s="302">
        <v>0</v>
      </c>
      <c r="J2540" s="302">
        <v>0</v>
      </c>
      <c r="K2540" s="302">
        <v>102446.91</v>
      </c>
      <c r="L2540" s="302">
        <v>774.95</v>
      </c>
      <c r="M2540" s="302">
        <v>0</v>
      </c>
      <c r="N2540" s="302">
        <v>0</v>
      </c>
      <c r="O2540" s="302">
        <v>774.95</v>
      </c>
      <c r="P2540" s="302">
        <v>0</v>
      </c>
      <c r="Q2540" s="302">
        <v>0</v>
      </c>
      <c r="R2540" s="302">
        <v>101671.96</v>
      </c>
      <c r="S2540" s="302">
        <v>0</v>
      </c>
      <c r="T2540" s="302">
        <v>904.09</v>
      </c>
      <c r="U2540" s="302">
        <v>0</v>
      </c>
      <c r="V2540" s="302">
        <v>0</v>
      </c>
      <c r="W2540" s="302">
        <v>904.09</v>
      </c>
      <c r="X2540" s="302">
        <v>0</v>
      </c>
      <c r="Y2540" s="302">
        <v>0</v>
      </c>
      <c r="Z2540" s="302">
        <v>0</v>
      </c>
      <c r="AA2540" s="302">
        <v>0</v>
      </c>
      <c r="AB2540" s="302">
        <v>0</v>
      </c>
      <c r="AC2540" s="302">
        <v>0</v>
      </c>
      <c r="AD2540" s="302">
        <v>0</v>
      </c>
      <c r="AE2540" s="302">
        <v>0</v>
      </c>
      <c r="AF2540" s="302">
        <v>0</v>
      </c>
      <c r="AG2540" s="302">
        <v>0</v>
      </c>
      <c r="AH2540" s="302">
        <v>110.13</v>
      </c>
      <c r="AI2540" s="302">
        <v>0</v>
      </c>
      <c r="AJ2540" s="302">
        <v>0</v>
      </c>
      <c r="AK2540" s="302">
        <v>0</v>
      </c>
      <c r="AL2540" s="302">
        <v>0</v>
      </c>
      <c r="AM2540" s="302">
        <v>0</v>
      </c>
      <c r="AN2540" s="302">
        <v>0</v>
      </c>
      <c r="AO2540" s="302">
        <v>0</v>
      </c>
      <c r="AP2540" s="302">
        <v>33.07</v>
      </c>
      <c r="AQ2540" s="302">
        <v>0</v>
      </c>
      <c r="AR2540" s="302">
        <v>22.24</v>
      </c>
      <c r="AS2540" s="302">
        <v>0</v>
      </c>
      <c r="AT2540" s="295">
        <f t="shared" si="39"/>
        <v>1800</v>
      </c>
      <c r="AU2540" s="302">
        <v>0</v>
      </c>
      <c r="AV2540" s="302">
        <v>0</v>
      </c>
      <c r="AW2540" s="303">
        <v>87</v>
      </c>
      <c r="AX2540" s="303">
        <v>187</v>
      </c>
      <c r="AY2540" s="302">
        <v>324998.05</v>
      </c>
      <c r="AZ2540" s="302">
        <v>153464.5</v>
      </c>
      <c r="BA2540" s="301">
        <v>33.242279000000003</v>
      </c>
      <c r="BB2540" s="301">
        <v>22.0233843057961</v>
      </c>
      <c r="BC2540" s="301">
        <v>10.59</v>
      </c>
      <c r="BD2540" s="301"/>
      <c r="BE2540" s="300" t="s">
        <v>4204</v>
      </c>
      <c r="BF2540" s="298"/>
      <c r="BG2540" s="300" t="s">
        <v>312</v>
      </c>
      <c r="BH2540" s="300" t="s">
        <v>340</v>
      </c>
      <c r="BI2540" s="300" t="s">
        <v>346</v>
      </c>
      <c r="BJ2540" s="300" t="s">
        <v>103</v>
      </c>
      <c r="BK2540" s="299" t="s">
        <v>4</v>
      </c>
      <c r="BL2540" s="301">
        <v>101671.96</v>
      </c>
      <c r="BM2540" s="299" t="s">
        <v>894</v>
      </c>
      <c r="BN2540" s="301"/>
      <c r="BO2540" s="304">
        <v>42146</v>
      </c>
      <c r="BP2540" s="304">
        <v>47839</v>
      </c>
      <c r="BQ2540" s="297" t="s">
        <v>1065</v>
      </c>
      <c r="BR2540" s="297" t="s">
        <v>4741</v>
      </c>
      <c r="BS2540" s="297">
        <v>42146</v>
      </c>
      <c r="BT2540" s="297">
        <v>47839</v>
      </c>
      <c r="BU2540" s="301">
        <v>0</v>
      </c>
      <c r="BV2540" s="301">
        <v>0</v>
      </c>
      <c r="BW2540" s="301">
        <v>0</v>
      </c>
    </row>
    <row r="2541" spans="1:75" s="289" customFormat="1" ht="18.2" customHeight="1" x14ac:dyDescent="0.15">
      <c r="A2541" s="291">
        <v>2539</v>
      </c>
      <c r="B2541" s="292" t="s">
        <v>305</v>
      </c>
      <c r="C2541" s="292" t="s">
        <v>306</v>
      </c>
      <c r="D2541" s="312">
        <v>45172</v>
      </c>
      <c r="E2541" s="293" t="s">
        <v>3551</v>
      </c>
      <c r="F2541" s="308">
        <v>0</v>
      </c>
      <c r="G2541" s="308">
        <v>0</v>
      </c>
      <c r="H2541" s="295">
        <v>113005.68</v>
      </c>
      <c r="I2541" s="295">
        <v>0</v>
      </c>
      <c r="J2541" s="295">
        <v>0</v>
      </c>
      <c r="K2541" s="295">
        <v>113005.68</v>
      </c>
      <c r="L2541" s="295">
        <v>861.6</v>
      </c>
      <c r="M2541" s="295">
        <v>0</v>
      </c>
      <c r="N2541" s="295">
        <v>0</v>
      </c>
      <c r="O2541" s="295">
        <v>861.6</v>
      </c>
      <c r="P2541" s="295">
        <v>0</v>
      </c>
      <c r="Q2541" s="295">
        <v>0</v>
      </c>
      <c r="R2541" s="295">
        <v>112144.08</v>
      </c>
      <c r="S2541" s="295">
        <v>0</v>
      </c>
      <c r="T2541" s="295">
        <v>941.71</v>
      </c>
      <c r="U2541" s="295">
        <v>0</v>
      </c>
      <c r="V2541" s="295">
        <v>0</v>
      </c>
      <c r="W2541" s="295">
        <v>941.71</v>
      </c>
      <c r="X2541" s="295">
        <v>0</v>
      </c>
      <c r="Y2541" s="295">
        <v>0</v>
      </c>
      <c r="Z2541" s="295">
        <v>0</v>
      </c>
      <c r="AA2541" s="295">
        <v>0</v>
      </c>
      <c r="AB2541" s="295">
        <v>0</v>
      </c>
      <c r="AC2541" s="295">
        <v>0</v>
      </c>
      <c r="AD2541" s="295">
        <v>0</v>
      </c>
      <c r="AE2541" s="295">
        <v>0</v>
      </c>
      <c r="AF2541" s="295">
        <v>0</v>
      </c>
      <c r="AG2541" s="295">
        <v>0</v>
      </c>
      <c r="AH2541" s="295">
        <v>119.4</v>
      </c>
      <c r="AI2541" s="295">
        <v>0</v>
      </c>
      <c r="AJ2541" s="295">
        <v>0</v>
      </c>
      <c r="AK2541" s="295">
        <v>0</v>
      </c>
      <c r="AL2541" s="295">
        <v>0</v>
      </c>
      <c r="AM2541" s="295">
        <v>0</v>
      </c>
      <c r="AN2541" s="295">
        <v>0</v>
      </c>
      <c r="AO2541" s="295">
        <v>0</v>
      </c>
      <c r="AP2541" s="295">
        <v>104.96</v>
      </c>
      <c r="AQ2541" s="295">
        <v>0</v>
      </c>
      <c r="AR2541" s="295">
        <v>27.67</v>
      </c>
      <c r="AS2541" s="295">
        <v>0</v>
      </c>
      <c r="AT2541" s="295">
        <f t="shared" si="39"/>
        <v>2000</v>
      </c>
      <c r="AU2541" s="295">
        <v>0</v>
      </c>
      <c r="AV2541" s="295">
        <v>0</v>
      </c>
      <c r="AW2541" s="296">
        <v>88</v>
      </c>
      <c r="AX2541" s="296">
        <v>184</v>
      </c>
      <c r="AY2541" s="295">
        <v>302002.78000000003</v>
      </c>
      <c r="AZ2541" s="295">
        <v>164476.23000000001</v>
      </c>
      <c r="BA2541" s="294">
        <v>39.276232</v>
      </c>
      <c r="BB2541" s="294">
        <v>26.779534668970499</v>
      </c>
      <c r="BC2541" s="294">
        <v>10</v>
      </c>
      <c r="BD2541" s="294"/>
      <c r="BE2541" s="293" t="s">
        <v>4204</v>
      </c>
      <c r="BF2541" s="291"/>
      <c r="BG2541" s="293" t="s">
        <v>320</v>
      </c>
      <c r="BH2541" s="293" t="s">
        <v>181</v>
      </c>
      <c r="BI2541" s="293" t="s">
        <v>372</v>
      </c>
      <c r="BJ2541" s="293" t="s">
        <v>103</v>
      </c>
      <c r="BK2541" s="292" t="s">
        <v>4</v>
      </c>
      <c r="BL2541" s="294">
        <v>112144.08</v>
      </c>
      <c r="BM2541" s="292" t="s">
        <v>894</v>
      </c>
      <c r="BN2541" s="294"/>
      <c r="BO2541" s="297">
        <v>42256</v>
      </c>
      <c r="BP2541" s="297">
        <v>47857</v>
      </c>
      <c r="BQ2541" s="297" t="s">
        <v>1065</v>
      </c>
      <c r="BR2541" s="297" t="s">
        <v>4741</v>
      </c>
      <c r="BS2541" s="297">
        <v>42256</v>
      </c>
      <c r="BT2541" s="297">
        <v>47857</v>
      </c>
      <c r="BU2541" s="294">
        <v>0</v>
      </c>
      <c r="BV2541" s="294">
        <v>0</v>
      </c>
      <c r="BW2541" s="294">
        <v>0</v>
      </c>
    </row>
    <row r="2542" spans="1:75" s="289" customFormat="1" ht="18.2" customHeight="1" x14ac:dyDescent="0.15">
      <c r="A2542" s="298">
        <v>2540</v>
      </c>
      <c r="B2542" s="299" t="s">
        <v>305</v>
      </c>
      <c r="C2542" s="299" t="s">
        <v>306</v>
      </c>
      <c r="D2542" s="313">
        <v>45172</v>
      </c>
      <c r="E2542" s="300" t="s">
        <v>3552</v>
      </c>
      <c r="F2542" s="309">
        <v>48</v>
      </c>
      <c r="G2542" s="309">
        <v>47</v>
      </c>
      <c r="H2542" s="302">
        <v>166669.22</v>
      </c>
      <c r="I2542" s="302">
        <v>46696.79</v>
      </c>
      <c r="J2542" s="302">
        <v>0</v>
      </c>
      <c r="K2542" s="302">
        <v>213366.01</v>
      </c>
      <c r="L2542" s="302">
        <v>1195.94</v>
      </c>
      <c r="M2542" s="302">
        <v>0</v>
      </c>
      <c r="N2542" s="302">
        <v>0</v>
      </c>
      <c r="O2542" s="302">
        <v>0</v>
      </c>
      <c r="P2542" s="302">
        <v>0</v>
      </c>
      <c r="Q2542" s="302">
        <v>0</v>
      </c>
      <c r="R2542" s="302">
        <v>213366.01</v>
      </c>
      <c r="S2542" s="302">
        <v>70589.62</v>
      </c>
      <c r="T2542" s="302">
        <v>1333.35</v>
      </c>
      <c r="U2542" s="302">
        <v>0</v>
      </c>
      <c r="V2542" s="302">
        <v>0</v>
      </c>
      <c r="W2542" s="302">
        <v>0</v>
      </c>
      <c r="X2542" s="302">
        <v>0</v>
      </c>
      <c r="Y2542" s="302">
        <v>0</v>
      </c>
      <c r="Z2542" s="302">
        <v>71922.97</v>
      </c>
      <c r="AA2542" s="302">
        <v>0</v>
      </c>
      <c r="AB2542" s="302">
        <v>0</v>
      </c>
      <c r="AC2542" s="302">
        <v>0</v>
      </c>
      <c r="AD2542" s="302">
        <v>0</v>
      </c>
      <c r="AE2542" s="302">
        <v>0</v>
      </c>
      <c r="AF2542" s="302">
        <v>0</v>
      </c>
      <c r="AG2542" s="302">
        <v>0</v>
      </c>
      <c r="AH2542" s="302">
        <v>0</v>
      </c>
      <c r="AI2542" s="302">
        <v>0</v>
      </c>
      <c r="AJ2542" s="302">
        <v>0</v>
      </c>
      <c r="AK2542" s="302">
        <v>0</v>
      </c>
      <c r="AL2542" s="302">
        <v>0</v>
      </c>
      <c r="AM2542" s="302">
        <v>0</v>
      </c>
      <c r="AN2542" s="302">
        <v>0</v>
      </c>
      <c r="AO2542" s="302">
        <v>0</v>
      </c>
      <c r="AP2542" s="302">
        <v>0</v>
      </c>
      <c r="AQ2542" s="302">
        <v>0</v>
      </c>
      <c r="AR2542" s="302">
        <v>0</v>
      </c>
      <c r="AS2542" s="302">
        <v>0</v>
      </c>
      <c r="AT2542" s="295">
        <f t="shared" si="39"/>
        <v>0</v>
      </c>
      <c r="AU2542" s="302">
        <v>47892.73</v>
      </c>
      <c r="AV2542" s="302">
        <v>71922.97</v>
      </c>
      <c r="AW2542" s="303">
        <v>93</v>
      </c>
      <c r="AX2542" s="303">
        <v>189</v>
      </c>
      <c r="AY2542" s="302">
        <v>239000.97</v>
      </c>
      <c r="AZ2542" s="302">
        <v>239000.97</v>
      </c>
      <c r="BA2542" s="301">
        <v>89.999629999999996</v>
      </c>
      <c r="BB2542" s="301">
        <v>80.346376646824098</v>
      </c>
      <c r="BC2542" s="301">
        <v>9.6</v>
      </c>
      <c r="BD2542" s="301"/>
      <c r="BE2542" s="300" t="s">
        <v>4204</v>
      </c>
      <c r="BF2542" s="298"/>
      <c r="BG2542" s="300" t="s">
        <v>310</v>
      </c>
      <c r="BH2542" s="300" t="s">
        <v>233</v>
      </c>
      <c r="BI2542" s="300" t="s">
        <v>375</v>
      </c>
      <c r="BJ2542" s="300" t="s">
        <v>4205</v>
      </c>
      <c r="BK2542" s="299" t="s">
        <v>4</v>
      </c>
      <c r="BL2542" s="301">
        <v>213366.01</v>
      </c>
      <c r="BM2542" s="299" t="s">
        <v>894</v>
      </c>
      <c r="BN2542" s="301"/>
      <c r="BO2542" s="304">
        <v>42255</v>
      </c>
      <c r="BP2542" s="304">
        <v>48007</v>
      </c>
      <c r="BQ2542" s="297" t="s">
        <v>1067</v>
      </c>
      <c r="BR2542" s="297" t="s">
        <v>4743</v>
      </c>
      <c r="BS2542" s="297">
        <v>42255</v>
      </c>
      <c r="BT2542" s="297">
        <v>48007</v>
      </c>
      <c r="BU2542" s="301">
        <v>5976.05</v>
      </c>
      <c r="BV2542" s="301">
        <v>0</v>
      </c>
      <c r="BW2542" s="301">
        <v>0</v>
      </c>
    </row>
    <row r="2543" spans="1:75" s="289" customFormat="1" ht="18.2" customHeight="1" x14ac:dyDescent="0.15">
      <c r="A2543" s="291">
        <v>2541</v>
      </c>
      <c r="B2543" s="292" t="s">
        <v>305</v>
      </c>
      <c r="C2543" s="292" t="s">
        <v>306</v>
      </c>
      <c r="D2543" s="312">
        <v>45172</v>
      </c>
      <c r="E2543" s="293" t="s">
        <v>3553</v>
      </c>
      <c r="F2543" s="308">
        <v>0</v>
      </c>
      <c r="G2543" s="308">
        <v>4</v>
      </c>
      <c r="H2543" s="295">
        <v>243186.04</v>
      </c>
      <c r="I2543" s="295">
        <v>6771.17</v>
      </c>
      <c r="J2543" s="295">
        <v>0</v>
      </c>
      <c r="K2543" s="295">
        <v>249957.21</v>
      </c>
      <c r="L2543" s="295">
        <v>1726.43</v>
      </c>
      <c r="M2543" s="295">
        <v>0</v>
      </c>
      <c r="N2543" s="295">
        <v>6771.17</v>
      </c>
      <c r="O2543" s="295">
        <v>1726.43</v>
      </c>
      <c r="P2543" s="295">
        <v>0</v>
      </c>
      <c r="Q2543" s="295">
        <v>0</v>
      </c>
      <c r="R2543" s="295">
        <v>241459.61</v>
      </c>
      <c r="S2543" s="295">
        <v>7051.42</v>
      </c>
      <c r="T2543" s="295">
        <v>1925.22</v>
      </c>
      <c r="U2543" s="295">
        <v>0</v>
      </c>
      <c r="V2543" s="295">
        <v>7051.42</v>
      </c>
      <c r="W2543" s="295">
        <v>1925.22</v>
      </c>
      <c r="X2543" s="295">
        <v>0</v>
      </c>
      <c r="Y2543" s="295">
        <v>0</v>
      </c>
      <c r="Z2543" s="295">
        <v>0</v>
      </c>
      <c r="AA2543" s="295">
        <v>0</v>
      </c>
      <c r="AB2543" s="295">
        <v>0</v>
      </c>
      <c r="AC2543" s="295">
        <v>0</v>
      </c>
      <c r="AD2543" s="295">
        <v>0</v>
      </c>
      <c r="AE2543" s="295">
        <v>0</v>
      </c>
      <c r="AF2543" s="295">
        <v>0</v>
      </c>
      <c r="AG2543" s="295">
        <v>0</v>
      </c>
      <c r="AH2543" s="295">
        <v>183.54</v>
      </c>
      <c r="AI2543" s="295">
        <v>0</v>
      </c>
      <c r="AJ2543" s="295">
        <v>0</v>
      </c>
      <c r="AK2543" s="295">
        <v>0</v>
      </c>
      <c r="AL2543" s="295">
        <v>1050</v>
      </c>
      <c r="AM2543" s="295">
        <v>0</v>
      </c>
      <c r="AN2543" s="295">
        <v>0</v>
      </c>
      <c r="AO2543" s="295">
        <v>550.62</v>
      </c>
      <c r="AP2543" s="295">
        <v>2891.6</v>
      </c>
      <c r="AQ2543" s="295">
        <v>0</v>
      </c>
      <c r="AR2543" s="295">
        <v>0</v>
      </c>
      <c r="AS2543" s="295">
        <v>0</v>
      </c>
      <c r="AT2543" s="295">
        <f t="shared" si="39"/>
        <v>22150</v>
      </c>
      <c r="AU2543" s="295">
        <v>0</v>
      </c>
      <c r="AV2543" s="295">
        <v>0</v>
      </c>
      <c r="AW2543" s="296">
        <v>94</v>
      </c>
      <c r="AX2543" s="296">
        <v>194</v>
      </c>
      <c r="AY2543" s="295">
        <v>381000.68</v>
      </c>
      <c r="AZ2543" s="295">
        <v>361360.5</v>
      </c>
      <c r="BA2543" s="294">
        <v>89.763621000000001</v>
      </c>
      <c r="BB2543" s="294">
        <v>59.979684882126897</v>
      </c>
      <c r="BC2543" s="294">
        <v>9.5</v>
      </c>
      <c r="BD2543" s="294"/>
      <c r="BE2543" s="293" t="s">
        <v>4204</v>
      </c>
      <c r="BF2543" s="291"/>
      <c r="BG2543" s="293" t="s">
        <v>408</v>
      </c>
      <c r="BH2543" s="293" t="s">
        <v>194</v>
      </c>
      <c r="BI2543" s="293" t="s">
        <v>409</v>
      </c>
      <c r="BJ2543" s="293" t="s">
        <v>103</v>
      </c>
      <c r="BK2543" s="292" t="s">
        <v>4</v>
      </c>
      <c r="BL2543" s="294">
        <v>241459.61</v>
      </c>
      <c r="BM2543" s="292" t="s">
        <v>894</v>
      </c>
      <c r="BN2543" s="294"/>
      <c r="BO2543" s="297">
        <v>42144</v>
      </c>
      <c r="BP2543" s="297">
        <v>48049</v>
      </c>
      <c r="BQ2543" s="297" t="s">
        <v>1065</v>
      </c>
      <c r="BR2543" s="297" t="s">
        <v>4741</v>
      </c>
      <c r="BS2543" s="297">
        <v>42144</v>
      </c>
      <c r="BT2543" s="297">
        <v>48049</v>
      </c>
      <c r="BU2543" s="294">
        <v>0</v>
      </c>
      <c r="BV2543" s="294">
        <v>0</v>
      </c>
      <c r="BW2543" s="294">
        <v>0</v>
      </c>
    </row>
    <row r="2544" spans="1:75" s="289" customFormat="1" ht="18.2" customHeight="1" x14ac:dyDescent="0.15">
      <c r="A2544" s="298">
        <v>2542</v>
      </c>
      <c r="B2544" s="299" t="s">
        <v>305</v>
      </c>
      <c r="C2544" s="299" t="s">
        <v>306</v>
      </c>
      <c r="D2544" s="313">
        <v>45172</v>
      </c>
      <c r="E2544" s="300" t="s">
        <v>3554</v>
      </c>
      <c r="F2544" s="309">
        <v>2</v>
      </c>
      <c r="G2544" s="309">
        <v>3</v>
      </c>
      <c r="H2544" s="302">
        <v>328866.31</v>
      </c>
      <c r="I2544" s="302">
        <v>6692.84</v>
      </c>
      <c r="J2544" s="302">
        <v>0</v>
      </c>
      <c r="K2544" s="302">
        <v>335559.15</v>
      </c>
      <c r="L2544" s="302">
        <v>2266.37</v>
      </c>
      <c r="M2544" s="302">
        <v>0</v>
      </c>
      <c r="N2544" s="302">
        <v>4444.28</v>
      </c>
      <c r="O2544" s="302">
        <v>0</v>
      </c>
      <c r="P2544" s="302">
        <v>0</v>
      </c>
      <c r="Q2544" s="302">
        <v>0</v>
      </c>
      <c r="R2544" s="302">
        <v>331114.87</v>
      </c>
      <c r="S2544" s="302">
        <v>7916.83</v>
      </c>
      <c r="T2544" s="302">
        <v>2603.52</v>
      </c>
      <c r="U2544" s="302">
        <v>0</v>
      </c>
      <c r="V2544" s="302">
        <v>7414</v>
      </c>
      <c r="W2544" s="302">
        <v>0</v>
      </c>
      <c r="X2544" s="302">
        <v>0</v>
      </c>
      <c r="Y2544" s="302">
        <v>0</v>
      </c>
      <c r="Z2544" s="302">
        <v>3106.35</v>
      </c>
      <c r="AA2544" s="302">
        <v>0</v>
      </c>
      <c r="AB2544" s="302">
        <v>0</v>
      </c>
      <c r="AC2544" s="302">
        <v>0</v>
      </c>
      <c r="AD2544" s="302">
        <v>0</v>
      </c>
      <c r="AE2544" s="302">
        <v>0</v>
      </c>
      <c r="AF2544" s="302">
        <v>0</v>
      </c>
      <c r="AG2544" s="302">
        <v>0</v>
      </c>
      <c r="AH2544" s="302">
        <v>0</v>
      </c>
      <c r="AI2544" s="302">
        <v>0</v>
      </c>
      <c r="AJ2544" s="302">
        <v>0</v>
      </c>
      <c r="AK2544" s="302">
        <v>0</v>
      </c>
      <c r="AL2544" s="302">
        <v>919.8</v>
      </c>
      <c r="AM2544" s="302">
        <v>0</v>
      </c>
      <c r="AN2544" s="302">
        <v>0</v>
      </c>
      <c r="AO2544" s="302">
        <v>721.92</v>
      </c>
      <c r="AP2544" s="302">
        <v>0</v>
      </c>
      <c r="AQ2544" s="302">
        <v>0</v>
      </c>
      <c r="AR2544" s="302">
        <v>0</v>
      </c>
      <c r="AS2544" s="302">
        <v>0</v>
      </c>
      <c r="AT2544" s="295">
        <f t="shared" si="39"/>
        <v>13500</v>
      </c>
      <c r="AU2544" s="302">
        <v>4514.93</v>
      </c>
      <c r="AV2544" s="302">
        <v>3106.35</v>
      </c>
      <c r="AW2544" s="303">
        <v>96</v>
      </c>
      <c r="AX2544" s="303">
        <v>196</v>
      </c>
      <c r="AY2544" s="302">
        <v>483999.71</v>
      </c>
      <c r="AZ2544" s="302">
        <v>483999.71</v>
      </c>
      <c r="BA2544" s="301">
        <v>85.743857000000006</v>
      </c>
      <c r="BB2544" s="301">
        <v>58.659262551734997</v>
      </c>
      <c r="BC2544" s="301">
        <v>9.5</v>
      </c>
      <c r="BD2544" s="301"/>
      <c r="BE2544" s="300" t="s">
        <v>4204</v>
      </c>
      <c r="BF2544" s="298"/>
      <c r="BG2544" s="300" t="s">
        <v>315</v>
      </c>
      <c r="BH2544" s="300" t="s">
        <v>179</v>
      </c>
      <c r="BI2544" s="300" t="s">
        <v>389</v>
      </c>
      <c r="BJ2544" s="300" t="s">
        <v>177</v>
      </c>
      <c r="BK2544" s="299" t="s">
        <v>4</v>
      </c>
      <c r="BL2544" s="301">
        <v>331114.87</v>
      </c>
      <c r="BM2544" s="299" t="s">
        <v>894</v>
      </c>
      <c r="BN2544" s="301"/>
      <c r="BO2544" s="304">
        <v>42142</v>
      </c>
      <c r="BP2544" s="304">
        <v>48109</v>
      </c>
      <c r="BQ2544" s="297" t="s">
        <v>1065</v>
      </c>
      <c r="BR2544" s="297" t="s">
        <v>4741</v>
      </c>
      <c r="BS2544" s="297">
        <v>42142</v>
      </c>
      <c r="BT2544" s="297">
        <v>48109</v>
      </c>
      <c r="BU2544" s="301">
        <v>240.64</v>
      </c>
      <c r="BV2544" s="301">
        <v>0</v>
      </c>
      <c r="BW2544" s="301">
        <v>0</v>
      </c>
    </row>
    <row r="2545" spans="1:75" s="289" customFormat="1" ht="18.2" customHeight="1" x14ac:dyDescent="0.15">
      <c r="A2545" s="291">
        <v>2543</v>
      </c>
      <c r="B2545" s="292" t="s">
        <v>305</v>
      </c>
      <c r="C2545" s="292" t="s">
        <v>306</v>
      </c>
      <c r="D2545" s="312">
        <v>45172</v>
      </c>
      <c r="E2545" s="293" t="s">
        <v>3555</v>
      </c>
      <c r="F2545" s="308">
        <v>0</v>
      </c>
      <c r="G2545" s="308">
        <v>0</v>
      </c>
      <c r="H2545" s="295">
        <v>252967.67</v>
      </c>
      <c r="I2545" s="295">
        <v>0</v>
      </c>
      <c r="J2545" s="295">
        <v>0</v>
      </c>
      <c r="K2545" s="295">
        <v>252967.67</v>
      </c>
      <c r="L2545" s="295">
        <v>1743.32</v>
      </c>
      <c r="M2545" s="295">
        <v>0</v>
      </c>
      <c r="N2545" s="295">
        <v>0</v>
      </c>
      <c r="O2545" s="295">
        <v>1743.32</v>
      </c>
      <c r="P2545" s="295">
        <v>0</v>
      </c>
      <c r="Q2545" s="295">
        <v>0</v>
      </c>
      <c r="R2545" s="295">
        <v>251224.35</v>
      </c>
      <c r="S2545" s="295">
        <v>0</v>
      </c>
      <c r="T2545" s="295">
        <v>2002.66</v>
      </c>
      <c r="U2545" s="295">
        <v>0</v>
      </c>
      <c r="V2545" s="295">
        <v>0</v>
      </c>
      <c r="W2545" s="295">
        <v>2002.66</v>
      </c>
      <c r="X2545" s="295">
        <v>0</v>
      </c>
      <c r="Y2545" s="295">
        <v>0</v>
      </c>
      <c r="Z2545" s="295">
        <v>0</v>
      </c>
      <c r="AA2545" s="295">
        <v>0</v>
      </c>
      <c r="AB2545" s="295">
        <v>0</v>
      </c>
      <c r="AC2545" s="295">
        <v>0</v>
      </c>
      <c r="AD2545" s="295">
        <v>0</v>
      </c>
      <c r="AE2545" s="295">
        <v>0</v>
      </c>
      <c r="AF2545" s="295">
        <v>0</v>
      </c>
      <c r="AG2545" s="295">
        <v>0</v>
      </c>
      <c r="AH2545" s="295">
        <v>185.11</v>
      </c>
      <c r="AI2545" s="295">
        <v>0</v>
      </c>
      <c r="AJ2545" s="295">
        <v>0</v>
      </c>
      <c r="AK2545" s="295">
        <v>0</v>
      </c>
      <c r="AL2545" s="295">
        <v>0</v>
      </c>
      <c r="AM2545" s="295">
        <v>0</v>
      </c>
      <c r="AN2545" s="295">
        <v>0</v>
      </c>
      <c r="AO2545" s="295">
        <v>0</v>
      </c>
      <c r="AP2545" s="295">
        <v>457.64</v>
      </c>
      <c r="AQ2545" s="295">
        <v>0</v>
      </c>
      <c r="AR2545" s="295">
        <v>449.64</v>
      </c>
      <c r="AS2545" s="295">
        <v>0</v>
      </c>
      <c r="AT2545" s="295">
        <f t="shared" si="39"/>
        <v>3939.09</v>
      </c>
      <c r="AU2545" s="295">
        <v>0</v>
      </c>
      <c r="AV2545" s="295">
        <v>0</v>
      </c>
      <c r="AW2545" s="296">
        <v>96</v>
      </c>
      <c r="AX2545" s="296">
        <v>196</v>
      </c>
      <c r="AY2545" s="295">
        <v>372298.38</v>
      </c>
      <c r="AZ2545" s="295">
        <v>372298.38</v>
      </c>
      <c r="BA2545" s="294">
        <v>86.301749000000001</v>
      </c>
      <c r="BB2545" s="294">
        <v>58.235818260579499</v>
      </c>
      <c r="BC2545" s="294">
        <v>9.5</v>
      </c>
      <c r="BD2545" s="294"/>
      <c r="BE2545" s="293" t="s">
        <v>4204</v>
      </c>
      <c r="BF2545" s="291"/>
      <c r="BG2545" s="293" t="s">
        <v>312</v>
      </c>
      <c r="BH2545" s="293" t="s">
        <v>196</v>
      </c>
      <c r="BI2545" s="293" t="s">
        <v>314</v>
      </c>
      <c r="BJ2545" s="293" t="s">
        <v>103</v>
      </c>
      <c r="BK2545" s="292" t="s">
        <v>4</v>
      </c>
      <c r="BL2545" s="294">
        <v>251224.35</v>
      </c>
      <c r="BM2545" s="292" t="s">
        <v>894</v>
      </c>
      <c r="BN2545" s="294"/>
      <c r="BO2545" s="297">
        <v>42146</v>
      </c>
      <c r="BP2545" s="297">
        <v>48113</v>
      </c>
      <c r="BQ2545" s="297" t="s">
        <v>1065</v>
      </c>
      <c r="BR2545" s="297" t="s">
        <v>4741</v>
      </c>
      <c r="BS2545" s="297">
        <v>42146</v>
      </c>
      <c r="BT2545" s="297">
        <v>48113</v>
      </c>
      <c r="BU2545" s="294">
        <v>0</v>
      </c>
      <c r="BV2545" s="294">
        <v>0</v>
      </c>
      <c r="BW2545" s="294">
        <v>0</v>
      </c>
    </row>
    <row r="2546" spans="1:75" s="289" customFormat="1" ht="18.2" customHeight="1" x14ac:dyDescent="0.15">
      <c r="A2546" s="298">
        <v>2544</v>
      </c>
      <c r="B2546" s="299" t="s">
        <v>305</v>
      </c>
      <c r="C2546" s="299" t="s">
        <v>306</v>
      </c>
      <c r="D2546" s="313">
        <v>45172</v>
      </c>
      <c r="E2546" s="300" t="s">
        <v>4193</v>
      </c>
      <c r="F2546" s="309">
        <v>0</v>
      </c>
      <c r="G2546" s="309">
        <v>0</v>
      </c>
      <c r="H2546" s="302">
        <v>161321.59</v>
      </c>
      <c r="I2546" s="302">
        <v>0</v>
      </c>
      <c r="J2546" s="302">
        <v>0</v>
      </c>
      <c r="K2546" s="302">
        <v>161321.59</v>
      </c>
      <c r="L2546" s="302">
        <v>3769.71</v>
      </c>
      <c r="M2546" s="302">
        <v>0</v>
      </c>
      <c r="N2546" s="302">
        <v>0</v>
      </c>
      <c r="O2546" s="302">
        <v>3769.71</v>
      </c>
      <c r="P2546" s="302">
        <v>0</v>
      </c>
      <c r="Q2546" s="302">
        <v>0</v>
      </c>
      <c r="R2546" s="302">
        <v>157551.88</v>
      </c>
      <c r="S2546" s="302">
        <v>0</v>
      </c>
      <c r="T2546" s="302">
        <v>1277.1300000000001</v>
      </c>
      <c r="U2546" s="302">
        <v>0</v>
      </c>
      <c r="V2546" s="302">
        <v>0</v>
      </c>
      <c r="W2546" s="302">
        <v>1277.1300000000001</v>
      </c>
      <c r="X2546" s="302">
        <v>0</v>
      </c>
      <c r="Y2546" s="302">
        <v>0</v>
      </c>
      <c r="Z2546" s="302">
        <v>0</v>
      </c>
      <c r="AA2546" s="302">
        <v>0</v>
      </c>
      <c r="AB2546" s="302">
        <v>0</v>
      </c>
      <c r="AC2546" s="302">
        <v>0</v>
      </c>
      <c r="AD2546" s="302">
        <v>0</v>
      </c>
      <c r="AE2546" s="302">
        <v>0</v>
      </c>
      <c r="AF2546" s="302">
        <v>0</v>
      </c>
      <c r="AG2546" s="302">
        <v>0</v>
      </c>
      <c r="AH2546" s="302">
        <v>175.09</v>
      </c>
      <c r="AI2546" s="302">
        <v>0</v>
      </c>
      <c r="AJ2546" s="302">
        <v>0</v>
      </c>
      <c r="AK2546" s="302">
        <v>0</v>
      </c>
      <c r="AL2546" s="302">
        <v>0</v>
      </c>
      <c r="AM2546" s="302">
        <v>0</v>
      </c>
      <c r="AN2546" s="302">
        <v>0</v>
      </c>
      <c r="AO2546" s="302">
        <v>0</v>
      </c>
      <c r="AP2546" s="302">
        <v>123.68</v>
      </c>
      <c r="AQ2546" s="302">
        <v>0</v>
      </c>
      <c r="AR2546" s="302">
        <v>45.61</v>
      </c>
      <c r="AS2546" s="302">
        <v>0</v>
      </c>
      <c r="AT2546" s="295">
        <f t="shared" si="39"/>
        <v>5300</v>
      </c>
      <c r="AU2546" s="302">
        <v>0</v>
      </c>
      <c r="AV2546" s="302">
        <v>0</v>
      </c>
      <c r="AW2546" s="303">
        <v>36</v>
      </c>
      <c r="AX2546" s="303">
        <v>90</v>
      </c>
      <c r="AY2546" s="302">
        <v>405609.6</v>
      </c>
      <c r="AZ2546" s="302">
        <v>292863.28000000003</v>
      </c>
      <c r="BA2546" s="301">
        <v>74.467567000000003</v>
      </c>
      <c r="BB2546" s="301">
        <v>40.061373279285696</v>
      </c>
      <c r="BC2546" s="301">
        <v>9.5</v>
      </c>
      <c r="BD2546" s="301"/>
      <c r="BE2546" s="300" t="s">
        <v>4204</v>
      </c>
      <c r="BF2546" s="298"/>
      <c r="BG2546" s="300" t="s">
        <v>312</v>
      </c>
      <c r="BH2546" s="300" t="s">
        <v>365</v>
      </c>
      <c r="BI2546" s="300" t="s">
        <v>472</v>
      </c>
      <c r="BJ2546" s="300" t="s">
        <v>103</v>
      </c>
      <c r="BK2546" s="299" t="s">
        <v>4</v>
      </c>
      <c r="BL2546" s="301">
        <v>157551.88</v>
      </c>
      <c r="BM2546" s="299" t="s">
        <v>894</v>
      </c>
      <c r="BN2546" s="301"/>
      <c r="BO2546" s="304">
        <v>43549</v>
      </c>
      <c r="BP2546" s="304">
        <v>46290</v>
      </c>
      <c r="BQ2546" s="297" t="s">
        <v>1065</v>
      </c>
      <c r="BR2546" s="297" t="s">
        <v>4741</v>
      </c>
      <c r="BS2546" s="297" t="s">
        <v>4742</v>
      </c>
      <c r="BT2546" s="297" t="s">
        <v>4742</v>
      </c>
      <c r="BU2546" s="301">
        <v>0</v>
      </c>
      <c r="BV2546" s="301">
        <v>0</v>
      </c>
      <c r="BW2546" s="301">
        <v>0</v>
      </c>
    </row>
    <row r="2547" spans="1:75" s="289" customFormat="1" ht="18.2" customHeight="1" x14ac:dyDescent="0.15">
      <c r="A2547" s="291">
        <v>2545</v>
      </c>
      <c r="B2547" s="292" t="s">
        <v>305</v>
      </c>
      <c r="C2547" s="292" t="s">
        <v>306</v>
      </c>
      <c r="D2547" s="312">
        <v>45172</v>
      </c>
      <c r="E2547" s="293" t="s">
        <v>3556</v>
      </c>
      <c r="F2547" s="308">
        <v>0</v>
      </c>
      <c r="G2547" s="308">
        <v>0</v>
      </c>
      <c r="H2547" s="295">
        <v>152500.03</v>
      </c>
      <c r="I2547" s="295">
        <v>0</v>
      </c>
      <c r="J2547" s="295">
        <v>0</v>
      </c>
      <c r="K2547" s="295">
        <v>152500.03</v>
      </c>
      <c r="L2547" s="295">
        <v>3455.46</v>
      </c>
      <c r="M2547" s="295">
        <v>0</v>
      </c>
      <c r="N2547" s="295">
        <v>0</v>
      </c>
      <c r="O2547" s="295">
        <v>3455.46</v>
      </c>
      <c r="P2547" s="295">
        <v>0</v>
      </c>
      <c r="Q2547" s="295">
        <v>0</v>
      </c>
      <c r="R2547" s="295">
        <v>149044.57</v>
      </c>
      <c r="S2547" s="295">
        <v>0</v>
      </c>
      <c r="T2547" s="295">
        <v>1207.29</v>
      </c>
      <c r="U2547" s="295">
        <v>0</v>
      </c>
      <c r="V2547" s="295">
        <v>0</v>
      </c>
      <c r="W2547" s="295">
        <v>1207.29</v>
      </c>
      <c r="X2547" s="295">
        <v>0</v>
      </c>
      <c r="Y2547" s="295">
        <v>0</v>
      </c>
      <c r="Z2547" s="295">
        <v>0</v>
      </c>
      <c r="AA2547" s="295">
        <v>0</v>
      </c>
      <c r="AB2547" s="295">
        <v>0</v>
      </c>
      <c r="AC2547" s="295">
        <v>0</v>
      </c>
      <c r="AD2547" s="295">
        <v>0</v>
      </c>
      <c r="AE2547" s="295">
        <v>0</v>
      </c>
      <c r="AF2547" s="295">
        <v>0</v>
      </c>
      <c r="AG2547" s="295">
        <v>0</v>
      </c>
      <c r="AH2547" s="295">
        <v>218.14</v>
      </c>
      <c r="AI2547" s="295">
        <v>0</v>
      </c>
      <c r="AJ2547" s="295">
        <v>0</v>
      </c>
      <c r="AK2547" s="295">
        <v>0</v>
      </c>
      <c r="AL2547" s="295">
        <v>0</v>
      </c>
      <c r="AM2547" s="295">
        <v>0</v>
      </c>
      <c r="AN2547" s="295">
        <v>0</v>
      </c>
      <c r="AO2547" s="295">
        <v>0</v>
      </c>
      <c r="AP2547" s="295">
        <v>20.420000000000002</v>
      </c>
      <c r="AQ2547" s="295">
        <v>0</v>
      </c>
      <c r="AR2547" s="295">
        <v>101.31</v>
      </c>
      <c r="AS2547" s="295">
        <v>0</v>
      </c>
      <c r="AT2547" s="295">
        <f t="shared" si="39"/>
        <v>4800</v>
      </c>
      <c r="AU2547" s="295">
        <v>0</v>
      </c>
      <c r="AV2547" s="295">
        <v>0</v>
      </c>
      <c r="AW2547" s="296">
        <v>37</v>
      </c>
      <c r="AX2547" s="296">
        <v>133</v>
      </c>
      <c r="AY2547" s="295">
        <v>471996.47</v>
      </c>
      <c r="AZ2547" s="295">
        <v>362139.13</v>
      </c>
      <c r="BA2547" s="294">
        <v>66.164972000000006</v>
      </c>
      <c r="BB2547" s="294">
        <v>27.2313290220862</v>
      </c>
      <c r="BC2547" s="294">
        <v>9.5</v>
      </c>
      <c r="BD2547" s="294"/>
      <c r="BE2547" s="293" t="s">
        <v>4204</v>
      </c>
      <c r="BF2547" s="291"/>
      <c r="BG2547" s="293" t="s">
        <v>312</v>
      </c>
      <c r="BH2547" s="293" t="s">
        <v>230</v>
      </c>
      <c r="BI2547" s="293" t="s">
        <v>322</v>
      </c>
      <c r="BJ2547" s="293" t="s">
        <v>103</v>
      </c>
      <c r="BK2547" s="292" t="s">
        <v>4</v>
      </c>
      <c r="BL2547" s="294">
        <v>149044.57</v>
      </c>
      <c r="BM2547" s="292" t="s">
        <v>894</v>
      </c>
      <c r="BN2547" s="294"/>
      <c r="BO2547" s="297">
        <v>42255</v>
      </c>
      <c r="BP2547" s="297">
        <v>46303</v>
      </c>
      <c r="BQ2547" s="297" t="s">
        <v>1065</v>
      </c>
      <c r="BR2547" s="297" t="s">
        <v>4741</v>
      </c>
      <c r="BS2547" s="297">
        <v>42255</v>
      </c>
      <c r="BT2547" s="297">
        <v>46303</v>
      </c>
      <c r="BU2547" s="294">
        <v>0</v>
      </c>
      <c r="BV2547" s="294">
        <v>0</v>
      </c>
      <c r="BW2547" s="294">
        <v>0</v>
      </c>
    </row>
    <row r="2548" spans="1:75" s="289" customFormat="1" ht="18.2" customHeight="1" x14ac:dyDescent="0.15">
      <c r="A2548" s="298">
        <v>2546</v>
      </c>
      <c r="B2548" s="299" t="s">
        <v>305</v>
      </c>
      <c r="C2548" s="299" t="s">
        <v>306</v>
      </c>
      <c r="D2548" s="313">
        <v>45172</v>
      </c>
      <c r="E2548" s="300" t="s">
        <v>3557</v>
      </c>
      <c r="F2548" s="309">
        <v>0</v>
      </c>
      <c r="G2548" s="309">
        <v>0</v>
      </c>
      <c r="H2548" s="302">
        <v>123934.21</v>
      </c>
      <c r="I2548" s="302">
        <v>0</v>
      </c>
      <c r="J2548" s="302">
        <v>0</v>
      </c>
      <c r="K2548" s="302">
        <v>123934.21</v>
      </c>
      <c r="L2548" s="302">
        <v>826.5</v>
      </c>
      <c r="M2548" s="302">
        <v>0</v>
      </c>
      <c r="N2548" s="302">
        <v>0</v>
      </c>
      <c r="O2548" s="302">
        <v>826.5</v>
      </c>
      <c r="P2548" s="302">
        <v>0</v>
      </c>
      <c r="Q2548" s="302">
        <v>0</v>
      </c>
      <c r="R2548" s="302">
        <v>123107.71</v>
      </c>
      <c r="S2548" s="302">
        <v>0</v>
      </c>
      <c r="T2548" s="302">
        <v>1022.46</v>
      </c>
      <c r="U2548" s="302">
        <v>0</v>
      </c>
      <c r="V2548" s="302">
        <v>0</v>
      </c>
      <c r="W2548" s="302">
        <v>1022.46</v>
      </c>
      <c r="X2548" s="302">
        <v>0</v>
      </c>
      <c r="Y2548" s="302">
        <v>0</v>
      </c>
      <c r="Z2548" s="302">
        <v>0</v>
      </c>
      <c r="AA2548" s="302">
        <v>0</v>
      </c>
      <c r="AB2548" s="302">
        <v>0</v>
      </c>
      <c r="AC2548" s="302">
        <v>0</v>
      </c>
      <c r="AD2548" s="302">
        <v>0</v>
      </c>
      <c r="AE2548" s="302">
        <v>0</v>
      </c>
      <c r="AF2548" s="302">
        <v>0</v>
      </c>
      <c r="AG2548" s="302">
        <v>0</v>
      </c>
      <c r="AH2548" s="302">
        <v>115.19</v>
      </c>
      <c r="AI2548" s="302">
        <v>0</v>
      </c>
      <c r="AJ2548" s="302">
        <v>0</v>
      </c>
      <c r="AK2548" s="302">
        <v>0</v>
      </c>
      <c r="AL2548" s="302">
        <v>0</v>
      </c>
      <c r="AM2548" s="302">
        <v>0</v>
      </c>
      <c r="AN2548" s="302">
        <v>0</v>
      </c>
      <c r="AO2548" s="302">
        <v>0</v>
      </c>
      <c r="AP2548" s="302">
        <v>0</v>
      </c>
      <c r="AQ2548" s="302">
        <v>0</v>
      </c>
      <c r="AR2548" s="302">
        <v>0</v>
      </c>
      <c r="AS2548" s="302">
        <v>0</v>
      </c>
      <c r="AT2548" s="295">
        <f t="shared" si="39"/>
        <v>1964.15</v>
      </c>
      <c r="AU2548" s="302">
        <v>0</v>
      </c>
      <c r="AV2548" s="302">
        <v>0</v>
      </c>
      <c r="AW2548" s="303">
        <v>97</v>
      </c>
      <c r="AX2548" s="303">
        <v>193</v>
      </c>
      <c r="AY2548" s="302">
        <v>272220.08</v>
      </c>
      <c r="AZ2548" s="302">
        <v>173460.82</v>
      </c>
      <c r="BA2548" s="301">
        <v>47.388134000000001</v>
      </c>
      <c r="BB2548" s="301">
        <v>33.6320597234185</v>
      </c>
      <c r="BC2548" s="301">
        <v>9.9</v>
      </c>
      <c r="BD2548" s="301"/>
      <c r="BE2548" s="300" t="s">
        <v>4204</v>
      </c>
      <c r="BF2548" s="298"/>
      <c r="BG2548" s="300" t="s">
        <v>320</v>
      </c>
      <c r="BH2548" s="300" t="s">
        <v>197</v>
      </c>
      <c r="BI2548" s="300" t="s">
        <v>373</v>
      </c>
      <c r="BJ2548" s="300" t="s">
        <v>103</v>
      </c>
      <c r="BK2548" s="299" t="s">
        <v>4</v>
      </c>
      <c r="BL2548" s="301">
        <v>123107.71</v>
      </c>
      <c r="BM2548" s="299" t="s">
        <v>894</v>
      </c>
      <c r="BN2548" s="301"/>
      <c r="BO2548" s="304">
        <v>42264</v>
      </c>
      <c r="BP2548" s="304">
        <v>48138</v>
      </c>
      <c r="BQ2548" s="297" t="s">
        <v>1067</v>
      </c>
      <c r="BR2548" s="297" t="s">
        <v>4743</v>
      </c>
      <c r="BS2548" s="297">
        <v>42264</v>
      </c>
      <c r="BT2548" s="297">
        <v>48138</v>
      </c>
      <c r="BU2548" s="301">
        <v>0</v>
      </c>
      <c r="BV2548" s="301">
        <v>0</v>
      </c>
      <c r="BW2548" s="301">
        <v>0</v>
      </c>
    </row>
    <row r="2549" spans="1:75" s="289" customFormat="1" ht="18.2" customHeight="1" x14ac:dyDescent="0.15">
      <c r="A2549" s="291">
        <v>2547</v>
      </c>
      <c r="B2549" s="292" t="s">
        <v>305</v>
      </c>
      <c r="C2549" s="292" t="s">
        <v>306</v>
      </c>
      <c r="D2549" s="312">
        <v>45172</v>
      </c>
      <c r="E2549" s="293" t="s">
        <v>3558</v>
      </c>
      <c r="F2549" s="308">
        <v>1</v>
      </c>
      <c r="G2549" s="308">
        <v>0</v>
      </c>
      <c r="H2549" s="295">
        <v>146494.5</v>
      </c>
      <c r="I2549" s="295">
        <v>0</v>
      </c>
      <c r="J2549" s="295">
        <v>0</v>
      </c>
      <c r="K2549" s="295">
        <v>146494.5</v>
      </c>
      <c r="L2549" s="295">
        <v>4840.7700000000004</v>
      </c>
      <c r="M2549" s="295">
        <v>0</v>
      </c>
      <c r="N2549" s="295">
        <v>0</v>
      </c>
      <c r="O2549" s="295">
        <v>0</v>
      </c>
      <c r="P2549" s="295">
        <v>0</v>
      </c>
      <c r="Q2549" s="295">
        <v>0</v>
      </c>
      <c r="R2549" s="295">
        <v>146494.5</v>
      </c>
      <c r="S2549" s="295">
        <v>0</v>
      </c>
      <c r="T2549" s="295">
        <v>1159.75</v>
      </c>
      <c r="U2549" s="295">
        <v>0</v>
      </c>
      <c r="V2549" s="295">
        <v>0</v>
      </c>
      <c r="W2549" s="295">
        <v>0</v>
      </c>
      <c r="X2549" s="295">
        <v>0</v>
      </c>
      <c r="Y2549" s="295">
        <v>0</v>
      </c>
      <c r="Z2549" s="295">
        <v>1159.75</v>
      </c>
      <c r="AA2549" s="295">
        <v>0</v>
      </c>
      <c r="AB2549" s="295">
        <v>0</v>
      </c>
      <c r="AC2549" s="295">
        <v>0</v>
      </c>
      <c r="AD2549" s="295">
        <v>0</v>
      </c>
      <c r="AE2549" s="295">
        <v>0</v>
      </c>
      <c r="AF2549" s="295">
        <v>0</v>
      </c>
      <c r="AG2549" s="295">
        <v>0</v>
      </c>
      <c r="AH2549" s="295">
        <v>0.36</v>
      </c>
      <c r="AI2549" s="295">
        <v>0</v>
      </c>
      <c r="AJ2549" s="295">
        <v>0</v>
      </c>
      <c r="AK2549" s="295">
        <v>0</v>
      </c>
      <c r="AL2549" s="295">
        <v>0</v>
      </c>
      <c r="AM2549" s="295">
        <v>0</v>
      </c>
      <c r="AN2549" s="295">
        <v>0</v>
      </c>
      <c r="AO2549" s="295">
        <v>0</v>
      </c>
      <c r="AP2549" s="295">
        <v>0</v>
      </c>
      <c r="AQ2549" s="295">
        <v>0</v>
      </c>
      <c r="AR2549" s="295">
        <v>0.36</v>
      </c>
      <c r="AS2549" s="295">
        <v>0</v>
      </c>
      <c r="AT2549" s="295">
        <f t="shared" si="39"/>
        <v>0</v>
      </c>
      <c r="AU2549" s="295">
        <v>4840.7700000000004</v>
      </c>
      <c r="AV2549" s="295">
        <v>1159.75</v>
      </c>
      <c r="AW2549" s="296">
        <v>93</v>
      </c>
      <c r="AX2549" s="296">
        <v>193</v>
      </c>
      <c r="AY2549" s="295">
        <v>592500.37</v>
      </c>
      <c r="AZ2549" s="295">
        <v>592500.37</v>
      </c>
      <c r="BA2549" s="294">
        <v>82.362819999999999</v>
      </c>
      <c r="BB2549" s="294">
        <v>20.364038143115401</v>
      </c>
      <c r="BC2549" s="294">
        <v>9.5</v>
      </c>
      <c r="BD2549" s="294"/>
      <c r="BE2549" s="293" t="s">
        <v>4204</v>
      </c>
      <c r="BF2549" s="291"/>
      <c r="BG2549" s="293" t="s">
        <v>333</v>
      </c>
      <c r="BH2549" s="293" t="s">
        <v>193</v>
      </c>
      <c r="BI2549" s="293" t="s">
        <v>464</v>
      </c>
      <c r="BJ2549" s="293" t="s">
        <v>177</v>
      </c>
      <c r="BK2549" s="292" t="s">
        <v>4</v>
      </c>
      <c r="BL2549" s="294">
        <v>146494.5</v>
      </c>
      <c r="BM2549" s="292" t="s">
        <v>894</v>
      </c>
      <c r="BN2549" s="294"/>
      <c r="BO2549" s="297">
        <v>42143</v>
      </c>
      <c r="BP2549" s="297">
        <v>48018</v>
      </c>
      <c r="BQ2549" s="297" t="s">
        <v>1065</v>
      </c>
      <c r="BR2549" s="297" t="s">
        <v>4741</v>
      </c>
      <c r="BS2549" s="297">
        <v>42143</v>
      </c>
      <c r="BT2549" s="297">
        <v>48018</v>
      </c>
      <c r="BU2549" s="294">
        <v>294.24</v>
      </c>
      <c r="BV2549" s="294">
        <v>0</v>
      </c>
      <c r="BW2549" s="294">
        <v>0</v>
      </c>
    </row>
    <row r="2550" spans="1:75" s="289" customFormat="1" ht="18.2" customHeight="1" x14ac:dyDescent="0.15">
      <c r="A2550" s="298">
        <v>2548</v>
      </c>
      <c r="B2550" s="299" t="s">
        <v>305</v>
      </c>
      <c r="C2550" s="299" t="s">
        <v>306</v>
      </c>
      <c r="D2550" s="313">
        <v>45172</v>
      </c>
      <c r="E2550" s="300" t="s">
        <v>3559</v>
      </c>
      <c r="F2550" s="309">
        <v>0</v>
      </c>
      <c r="G2550" s="309">
        <v>0</v>
      </c>
      <c r="H2550" s="302">
        <v>359933.88</v>
      </c>
      <c r="I2550" s="302">
        <v>0</v>
      </c>
      <c r="J2550" s="302">
        <v>0</v>
      </c>
      <c r="K2550" s="302">
        <v>359933.88</v>
      </c>
      <c r="L2550" s="302">
        <v>3904.67</v>
      </c>
      <c r="M2550" s="302">
        <v>0</v>
      </c>
      <c r="N2550" s="302">
        <v>0</v>
      </c>
      <c r="O2550" s="302">
        <v>3904.67</v>
      </c>
      <c r="P2550" s="302">
        <v>0</v>
      </c>
      <c r="Q2550" s="302">
        <v>0</v>
      </c>
      <c r="R2550" s="302">
        <v>356029.21</v>
      </c>
      <c r="S2550" s="302">
        <v>0</v>
      </c>
      <c r="T2550" s="302">
        <v>2819.48</v>
      </c>
      <c r="U2550" s="302">
        <v>0</v>
      </c>
      <c r="V2550" s="302">
        <v>0</v>
      </c>
      <c r="W2550" s="302">
        <v>2819.48</v>
      </c>
      <c r="X2550" s="302">
        <v>0</v>
      </c>
      <c r="Y2550" s="302">
        <v>0</v>
      </c>
      <c r="Z2550" s="302">
        <v>0</v>
      </c>
      <c r="AA2550" s="302">
        <v>0</v>
      </c>
      <c r="AB2550" s="302">
        <v>0</v>
      </c>
      <c r="AC2550" s="302">
        <v>0</v>
      </c>
      <c r="AD2550" s="302">
        <v>0</v>
      </c>
      <c r="AE2550" s="302">
        <v>0</v>
      </c>
      <c r="AF2550" s="302">
        <v>0</v>
      </c>
      <c r="AG2550" s="302">
        <v>0</v>
      </c>
      <c r="AH2550" s="302">
        <v>332.13</v>
      </c>
      <c r="AI2550" s="302">
        <v>0</v>
      </c>
      <c r="AJ2550" s="302">
        <v>0</v>
      </c>
      <c r="AK2550" s="302">
        <v>0</v>
      </c>
      <c r="AL2550" s="302">
        <v>0</v>
      </c>
      <c r="AM2550" s="302">
        <v>0</v>
      </c>
      <c r="AN2550" s="302">
        <v>0</v>
      </c>
      <c r="AO2550" s="302">
        <v>0</v>
      </c>
      <c r="AP2550" s="302">
        <v>0.47</v>
      </c>
      <c r="AQ2550" s="302">
        <v>0</v>
      </c>
      <c r="AR2550" s="302">
        <v>3390.75</v>
      </c>
      <c r="AS2550" s="302">
        <v>0</v>
      </c>
      <c r="AT2550" s="295">
        <f t="shared" si="39"/>
        <v>3666</v>
      </c>
      <c r="AU2550" s="302">
        <v>0</v>
      </c>
      <c r="AV2550" s="302">
        <v>0</v>
      </c>
      <c r="AW2550" s="303">
        <v>93</v>
      </c>
      <c r="AX2550" s="303">
        <v>193</v>
      </c>
      <c r="AY2550" s="302">
        <v>668001.78</v>
      </c>
      <c r="AZ2550" s="302">
        <v>668001.78</v>
      </c>
      <c r="BA2550" s="301">
        <v>89.999762000000004</v>
      </c>
      <c r="BB2550" s="301">
        <v>47.967752668335699</v>
      </c>
      <c r="BC2550" s="301">
        <v>9.4</v>
      </c>
      <c r="BD2550" s="301"/>
      <c r="BE2550" s="300" t="s">
        <v>4204</v>
      </c>
      <c r="BF2550" s="298"/>
      <c r="BG2550" s="300" t="s">
        <v>351</v>
      </c>
      <c r="BH2550" s="300" t="s">
        <v>731</v>
      </c>
      <c r="BI2550" s="300" t="s">
        <v>910</v>
      </c>
      <c r="BJ2550" s="300" t="s">
        <v>103</v>
      </c>
      <c r="BK2550" s="299" t="s">
        <v>4</v>
      </c>
      <c r="BL2550" s="301">
        <v>356029.21</v>
      </c>
      <c r="BM2550" s="299" t="s">
        <v>894</v>
      </c>
      <c r="BN2550" s="301"/>
      <c r="BO2550" s="304">
        <v>42146</v>
      </c>
      <c r="BP2550" s="304">
        <v>48021</v>
      </c>
      <c r="BQ2550" s="297" t="s">
        <v>1065</v>
      </c>
      <c r="BR2550" s="297" t="s">
        <v>4741</v>
      </c>
      <c r="BS2550" s="297">
        <v>42146</v>
      </c>
      <c r="BT2550" s="297">
        <v>48021</v>
      </c>
      <c r="BU2550" s="301">
        <v>0</v>
      </c>
      <c r="BV2550" s="301">
        <v>0</v>
      </c>
      <c r="BW2550" s="301">
        <v>0</v>
      </c>
    </row>
    <row r="2551" spans="1:75" s="289" customFormat="1" ht="18.2" customHeight="1" x14ac:dyDescent="0.15">
      <c r="A2551" s="291">
        <v>2549</v>
      </c>
      <c r="B2551" s="292" t="s">
        <v>305</v>
      </c>
      <c r="C2551" s="292" t="s">
        <v>306</v>
      </c>
      <c r="D2551" s="312">
        <v>45172</v>
      </c>
      <c r="E2551" s="293" t="s">
        <v>3560</v>
      </c>
      <c r="F2551" s="308">
        <v>0</v>
      </c>
      <c r="G2551" s="308">
        <v>0</v>
      </c>
      <c r="H2551" s="295">
        <v>152826.45000000001</v>
      </c>
      <c r="I2551" s="295">
        <v>0</v>
      </c>
      <c r="J2551" s="295">
        <v>0</v>
      </c>
      <c r="K2551" s="295">
        <v>152826.45000000001</v>
      </c>
      <c r="L2551" s="295">
        <v>1143.95</v>
      </c>
      <c r="M2551" s="295">
        <v>0</v>
      </c>
      <c r="N2551" s="295">
        <v>0</v>
      </c>
      <c r="O2551" s="295">
        <v>1143.95</v>
      </c>
      <c r="P2551" s="295">
        <v>0</v>
      </c>
      <c r="Q2551" s="295">
        <v>0</v>
      </c>
      <c r="R2551" s="295">
        <v>151682.5</v>
      </c>
      <c r="S2551" s="295">
        <v>0</v>
      </c>
      <c r="T2551" s="295">
        <v>1330.86</v>
      </c>
      <c r="U2551" s="295">
        <v>0</v>
      </c>
      <c r="V2551" s="295">
        <v>0</v>
      </c>
      <c r="W2551" s="295">
        <v>1330.86</v>
      </c>
      <c r="X2551" s="295">
        <v>0</v>
      </c>
      <c r="Y2551" s="295">
        <v>0</v>
      </c>
      <c r="Z2551" s="295">
        <v>0</v>
      </c>
      <c r="AA2551" s="295">
        <v>0</v>
      </c>
      <c r="AB2551" s="295">
        <v>0</v>
      </c>
      <c r="AC2551" s="295">
        <v>0</v>
      </c>
      <c r="AD2551" s="295">
        <v>0</v>
      </c>
      <c r="AE2551" s="295">
        <v>0</v>
      </c>
      <c r="AF2551" s="295">
        <v>0</v>
      </c>
      <c r="AG2551" s="295">
        <v>0</v>
      </c>
      <c r="AH2551" s="295">
        <v>129.72</v>
      </c>
      <c r="AI2551" s="295">
        <v>0</v>
      </c>
      <c r="AJ2551" s="295">
        <v>0</v>
      </c>
      <c r="AK2551" s="295">
        <v>0</v>
      </c>
      <c r="AL2551" s="295">
        <v>0</v>
      </c>
      <c r="AM2551" s="295">
        <v>0</v>
      </c>
      <c r="AN2551" s="295">
        <v>0</v>
      </c>
      <c r="AO2551" s="295">
        <v>0</v>
      </c>
      <c r="AP2551" s="295">
        <v>533.33000000000004</v>
      </c>
      <c r="AQ2551" s="295">
        <v>0</v>
      </c>
      <c r="AR2551" s="295">
        <v>517.86</v>
      </c>
      <c r="AS2551" s="295">
        <v>0</v>
      </c>
      <c r="AT2551" s="295">
        <f t="shared" si="39"/>
        <v>2620</v>
      </c>
      <c r="AU2551" s="295">
        <v>0</v>
      </c>
      <c r="AV2551" s="295">
        <v>0</v>
      </c>
      <c r="AW2551" s="296">
        <v>88</v>
      </c>
      <c r="AX2551" s="296">
        <v>188</v>
      </c>
      <c r="AY2551" s="295">
        <v>310201.21000000002</v>
      </c>
      <c r="AZ2551" s="295">
        <v>228511.75</v>
      </c>
      <c r="BA2551" s="294">
        <v>51.901792999999998</v>
      </c>
      <c r="BB2551" s="294">
        <v>34.4515926061679</v>
      </c>
      <c r="BC2551" s="294">
        <v>10.45</v>
      </c>
      <c r="BD2551" s="294"/>
      <c r="BE2551" s="293" t="s">
        <v>4204</v>
      </c>
      <c r="BF2551" s="291"/>
      <c r="BG2551" s="293" t="s">
        <v>333</v>
      </c>
      <c r="BH2551" s="293" t="s">
        <v>185</v>
      </c>
      <c r="BI2551" s="293" t="s">
        <v>474</v>
      </c>
      <c r="BJ2551" s="293" t="s">
        <v>103</v>
      </c>
      <c r="BK2551" s="292" t="s">
        <v>4</v>
      </c>
      <c r="BL2551" s="294">
        <v>151682.5</v>
      </c>
      <c r="BM2551" s="292" t="s">
        <v>894</v>
      </c>
      <c r="BN2551" s="294"/>
      <c r="BO2551" s="297">
        <v>42143</v>
      </c>
      <c r="BP2551" s="297">
        <v>47867</v>
      </c>
      <c r="BQ2551" s="297" t="s">
        <v>1065</v>
      </c>
      <c r="BR2551" s="297" t="s">
        <v>4741</v>
      </c>
      <c r="BS2551" s="297">
        <v>42143</v>
      </c>
      <c r="BT2551" s="297">
        <v>47867</v>
      </c>
      <c r="BU2551" s="294">
        <v>0</v>
      </c>
      <c r="BV2551" s="294">
        <v>0</v>
      </c>
      <c r="BW2551" s="294">
        <v>0</v>
      </c>
    </row>
    <row r="2552" spans="1:75" s="289" customFormat="1" ht="18.2" customHeight="1" x14ac:dyDescent="0.15">
      <c r="A2552" s="298">
        <v>2550</v>
      </c>
      <c r="B2552" s="299" t="s">
        <v>305</v>
      </c>
      <c r="C2552" s="299" t="s">
        <v>306</v>
      </c>
      <c r="D2552" s="313">
        <v>45172</v>
      </c>
      <c r="E2552" s="300" t="s">
        <v>3561</v>
      </c>
      <c r="F2552" s="309">
        <v>2</v>
      </c>
      <c r="G2552" s="309">
        <v>2</v>
      </c>
      <c r="H2552" s="302">
        <v>153721.38</v>
      </c>
      <c r="I2552" s="302">
        <v>3701.23</v>
      </c>
      <c r="J2552" s="302">
        <v>0</v>
      </c>
      <c r="K2552" s="302">
        <v>157422.60999999999</v>
      </c>
      <c r="L2552" s="302">
        <v>3379.83</v>
      </c>
      <c r="M2552" s="302">
        <v>0</v>
      </c>
      <c r="N2552" s="302">
        <v>3003.69</v>
      </c>
      <c r="O2552" s="302">
        <v>0</v>
      </c>
      <c r="P2552" s="302">
        <v>0</v>
      </c>
      <c r="Q2552" s="302">
        <v>0</v>
      </c>
      <c r="R2552" s="302">
        <v>154418.92000000001</v>
      </c>
      <c r="S2552" s="302">
        <v>1243.51</v>
      </c>
      <c r="T2552" s="302">
        <v>1216.96</v>
      </c>
      <c r="U2552" s="302">
        <v>0</v>
      </c>
      <c r="V2552" s="302">
        <v>1243.51</v>
      </c>
      <c r="W2552" s="302">
        <v>0</v>
      </c>
      <c r="X2552" s="302">
        <v>0</v>
      </c>
      <c r="Y2552" s="302">
        <v>0</v>
      </c>
      <c r="Z2552" s="302">
        <v>1216.96</v>
      </c>
      <c r="AA2552" s="302">
        <v>0</v>
      </c>
      <c r="AB2552" s="302">
        <v>0</v>
      </c>
      <c r="AC2552" s="302">
        <v>0</v>
      </c>
      <c r="AD2552" s="302">
        <v>0</v>
      </c>
      <c r="AE2552" s="302">
        <v>0</v>
      </c>
      <c r="AF2552" s="302">
        <v>0</v>
      </c>
      <c r="AG2552" s="302">
        <v>0</v>
      </c>
      <c r="AH2552" s="302">
        <v>0</v>
      </c>
      <c r="AI2552" s="302">
        <v>0</v>
      </c>
      <c r="AJ2552" s="302">
        <v>0</v>
      </c>
      <c r="AK2552" s="302">
        <v>0</v>
      </c>
      <c r="AL2552" s="302">
        <v>350</v>
      </c>
      <c r="AM2552" s="302">
        <v>0</v>
      </c>
      <c r="AN2552" s="302">
        <v>0</v>
      </c>
      <c r="AO2552" s="302">
        <v>208.8</v>
      </c>
      <c r="AP2552" s="302">
        <v>0</v>
      </c>
      <c r="AQ2552" s="302">
        <v>0</v>
      </c>
      <c r="AR2552" s="302">
        <v>0</v>
      </c>
      <c r="AS2552" s="302">
        <v>0</v>
      </c>
      <c r="AT2552" s="295">
        <f t="shared" si="39"/>
        <v>4806</v>
      </c>
      <c r="AU2552" s="302">
        <v>4077.37</v>
      </c>
      <c r="AV2552" s="302">
        <v>1216.96</v>
      </c>
      <c r="AW2552" s="303">
        <v>38</v>
      </c>
      <c r="AX2552" s="303">
        <v>138</v>
      </c>
      <c r="AY2552" s="302">
        <v>473000</v>
      </c>
      <c r="AZ2552" s="302">
        <v>385071.72</v>
      </c>
      <c r="BA2552" s="301">
        <v>58.920510999999998</v>
      </c>
      <c r="BB2552" s="301">
        <v>23.627914494650799</v>
      </c>
      <c r="BC2552" s="301">
        <v>9.5</v>
      </c>
      <c r="BD2552" s="301"/>
      <c r="BE2552" s="300" t="s">
        <v>4204</v>
      </c>
      <c r="BF2552" s="298"/>
      <c r="BG2552" s="300" t="s">
        <v>355</v>
      </c>
      <c r="BH2552" s="300" t="s">
        <v>387</v>
      </c>
      <c r="BI2552" s="300" t="s">
        <v>388</v>
      </c>
      <c r="BJ2552" s="300" t="s">
        <v>177</v>
      </c>
      <c r="BK2552" s="299" t="s">
        <v>4</v>
      </c>
      <c r="BL2552" s="301">
        <v>154418.92000000001</v>
      </c>
      <c r="BM2552" s="299" t="s">
        <v>894</v>
      </c>
      <c r="BN2552" s="301"/>
      <c r="BO2552" s="304">
        <v>42143</v>
      </c>
      <c r="BP2552" s="304">
        <v>46345</v>
      </c>
      <c r="BQ2552" s="297" t="s">
        <v>1067</v>
      </c>
      <c r="BR2552" s="297" t="s">
        <v>4743</v>
      </c>
      <c r="BS2552" s="297">
        <v>42143</v>
      </c>
      <c r="BT2552" s="297">
        <v>46345</v>
      </c>
      <c r="BU2552" s="301">
        <v>208.8</v>
      </c>
      <c r="BV2552" s="301">
        <v>0</v>
      </c>
      <c r="BW2552" s="301">
        <v>0</v>
      </c>
    </row>
    <row r="2553" spans="1:75" s="289" customFormat="1" ht="18.2" customHeight="1" x14ac:dyDescent="0.15">
      <c r="A2553" s="291">
        <v>2551</v>
      </c>
      <c r="B2553" s="292" t="s">
        <v>305</v>
      </c>
      <c r="C2553" s="292" t="s">
        <v>306</v>
      </c>
      <c r="D2553" s="312">
        <v>45172</v>
      </c>
      <c r="E2553" s="293" t="s">
        <v>4194</v>
      </c>
      <c r="F2553" s="308">
        <v>0</v>
      </c>
      <c r="G2553" s="308">
        <v>0</v>
      </c>
      <c r="H2553" s="295">
        <v>336090.99</v>
      </c>
      <c r="I2553" s="295">
        <v>0</v>
      </c>
      <c r="J2553" s="295">
        <v>0</v>
      </c>
      <c r="K2553" s="295">
        <v>336090.99</v>
      </c>
      <c r="L2553" s="295">
        <v>1688.21</v>
      </c>
      <c r="M2553" s="295">
        <v>0</v>
      </c>
      <c r="N2553" s="295">
        <v>0</v>
      </c>
      <c r="O2553" s="295">
        <v>1688.21</v>
      </c>
      <c r="P2553" s="295">
        <v>0</v>
      </c>
      <c r="Q2553" s="295">
        <v>0</v>
      </c>
      <c r="R2553" s="295">
        <v>334402.78000000003</v>
      </c>
      <c r="S2553" s="295">
        <v>0</v>
      </c>
      <c r="T2553" s="295">
        <v>2660.72</v>
      </c>
      <c r="U2553" s="295">
        <v>0</v>
      </c>
      <c r="V2553" s="295">
        <v>0</v>
      </c>
      <c r="W2553" s="295">
        <v>2660.72</v>
      </c>
      <c r="X2553" s="295">
        <v>0</v>
      </c>
      <c r="Y2553" s="295">
        <v>0</v>
      </c>
      <c r="Z2553" s="295">
        <v>0</v>
      </c>
      <c r="AA2553" s="295">
        <v>0</v>
      </c>
      <c r="AB2553" s="295">
        <v>0</v>
      </c>
      <c r="AC2553" s="295">
        <v>0</v>
      </c>
      <c r="AD2553" s="295">
        <v>0</v>
      </c>
      <c r="AE2553" s="295">
        <v>0</v>
      </c>
      <c r="AF2553" s="295">
        <v>0</v>
      </c>
      <c r="AG2553" s="295">
        <v>0</v>
      </c>
      <c r="AH2553" s="295">
        <v>210.14</v>
      </c>
      <c r="AI2553" s="295">
        <v>0</v>
      </c>
      <c r="AJ2553" s="295">
        <v>0</v>
      </c>
      <c r="AK2553" s="295">
        <v>0</v>
      </c>
      <c r="AL2553" s="295">
        <v>0</v>
      </c>
      <c r="AM2553" s="295">
        <v>0</v>
      </c>
      <c r="AN2553" s="295">
        <v>0</v>
      </c>
      <c r="AO2553" s="295">
        <v>0</v>
      </c>
      <c r="AP2553" s="295">
        <v>4.6500000000000004</v>
      </c>
      <c r="AQ2553" s="295">
        <v>0</v>
      </c>
      <c r="AR2553" s="295">
        <v>3.72</v>
      </c>
      <c r="AS2553" s="295">
        <v>0</v>
      </c>
      <c r="AT2553" s="295">
        <f t="shared" si="39"/>
        <v>4560</v>
      </c>
      <c r="AU2553" s="295">
        <v>0</v>
      </c>
      <c r="AV2553" s="295">
        <v>0</v>
      </c>
      <c r="AW2553" s="296">
        <v>119</v>
      </c>
      <c r="AX2553" s="296">
        <v>173</v>
      </c>
      <c r="AY2553" s="295">
        <v>420367.28</v>
      </c>
      <c r="AZ2553" s="295">
        <v>395000.01</v>
      </c>
      <c r="BA2553" s="294">
        <v>90.000001999999995</v>
      </c>
      <c r="BB2553" s="294">
        <v>76.193038245253604</v>
      </c>
      <c r="BC2553" s="294">
        <v>9.5</v>
      </c>
      <c r="BD2553" s="294"/>
      <c r="BE2553" s="293" t="s">
        <v>4204</v>
      </c>
      <c r="BF2553" s="291"/>
      <c r="BG2553" s="293" t="s">
        <v>315</v>
      </c>
      <c r="BH2553" s="293" t="s">
        <v>179</v>
      </c>
      <c r="BI2553" s="293" t="s">
        <v>363</v>
      </c>
      <c r="BJ2553" s="293" t="s">
        <v>103</v>
      </c>
      <c r="BK2553" s="292" t="s">
        <v>4</v>
      </c>
      <c r="BL2553" s="294">
        <v>334402.78000000003</v>
      </c>
      <c r="BM2553" s="292" t="s">
        <v>894</v>
      </c>
      <c r="BN2553" s="294"/>
      <c r="BO2553" s="297">
        <v>43549</v>
      </c>
      <c r="BP2553" s="297">
        <v>48816</v>
      </c>
      <c r="BQ2553" s="297" t="s">
        <v>1065</v>
      </c>
      <c r="BR2553" s="297" t="s">
        <v>4741</v>
      </c>
      <c r="BS2553" s="297" t="s">
        <v>4742</v>
      </c>
      <c r="BT2553" s="297" t="s">
        <v>4742</v>
      </c>
      <c r="BU2553" s="294">
        <v>0</v>
      </c>
      <c r="BV2553" s="294">
        <v>0</v>
      </c>
      <c r="BW2553" s="294">
        <v>0</v>
      </c>
    </row>
    <row r="2554" spans="1:75" s="289" customFormat="1" ht="18.2" customHeight="1" x14ac:dyDescent="0.15">
      <c r="A2554" s="298">
        <v>2552</v>
      </c>
      <c r="B2554" s="299" t="s">
        <v>305</v>
      </c>
      <c r="C2554" s="299" t="s">
        <v>306</v>
      </c>
      <c r="D2554" s="313">
        <v>45172</v>
      </c>
      <c r="E2554" s="300" t="s">
        <v>3562</v>
      </c>
      <c r="F2554" s="309">
        <v>95</v>
      </c>
      <c r="G2554" s="309">
        <v>94</v>
      </c>
      <c r="H2554" s="302">
        <v>584838.91</v>
      </c>
      <c r="I2554" s="302">
        <v>260810.73</v>
      </c>
      <c r="J2554" s="302">
        <v>0</v>
      </c>
      <c r="K2554" s="302">
        <v>845649.64</v>
      </c>
      <c r="L2554" s="302">
        <v>3930.71</v>
      </c>
      <c r="M2554" s="302">
        <v>0</v>
      </c>
      <c r="N2554" s="302">
        <v>0</v>
      </c>
      <c r="O2554" s="302">
        <v>0</v>
      </c>
      <c r="P2554" s="302">
        <v>0</v>
      </c>
      <c r="Q2554" s="302">
        <v>0</v>
      </c>
      <c r="R2554" s="302">
        <v>845649.64</v>
      </c>
      <c r="S2554" s="302">
        <v>538490.30000000005</v>
      </c>
      <c r="T2554" s="302">
        <v>4581.24</v>
      </c>
      <c r="U2554" s="302">
        <v>0</v>
      </c>
      <c r="V2554" s="302">
        <v>0</v>
      </c>
      <c r="W2554" s="302">
        <v>0</v>
      </c>
      <c r="X2554" s="302">
        <v>0</v>
      </c>
      <c r="Y2554" s="302">
        <v>0</v>
      </c>
      <c r="Z2554" s="302">
        <v>543071.54</v>
      </c>
      <c r="AA2554" s="302">
        <v>0</v>
      </c>
      <c r="AB2554" s="302">
        <v>0</v>
      </c>
      <c r="AC2554" s="302">
        <v>0</v>
      </c>
      <c r="AD2554" s="302">
        <v>0</v>
      </c>
      <c r="AE2554" s="302">
        <v>0</v>
      </c>
      <c r="AF2554" s="302">
        <v>0</v>
      </c>
      <c r="AG2554" s="302">
        <v>0</v>
      </c>
      <c r="AH2554" s="302">
        <v>0</v>
      </c>
      <c r="AI2554" s="302">
        <v>0</v>
      </c>
      <c r="AJ2554" s="302">
        <v>0</v>
      </c>
      <c r="AK2554" s="302">
        <v>0</v>
      </c>
      <c r="AL2554" s="302">
        <v>0</v>
      </c>
      <c r="AM2554" s="302">
        <v>0</v>
      </c>
      <c r="AN2554" s="302">
        <v>0</v>
      </c>
      <c r="AO2554" s="302">
        <v>0</v>
      </c>
      <c r="AP2554" s="302">
        <v>0</v>
      </c>
      <c r="AQ2554" s="302">
        <v>0</v>
      </c>
      <c r="AR2554" s="302">
        <v>0</v>
      </c>
      <c r="AS2554" s="302">
        <v>0</v>
      </c>
      <c r="AT2554" s="295">
        <f t="shared" si="39"/>
        <v>0</v>
      </c>
      <c r="AU2554" s="302">
        <v>264741.44</v>
      </c>
      <c r="AV2554" s="302">
        <v>543071.54</v>
      </c>
      <c r="AW2554" s="303">
        <v>100</v>
      </c>
      <c r="AX2554" s="303">
        <v>200</v>
      </c>
      <c r="AY2554" s="302">
        <v>858420.02</v>
      </c>
      <c r="AZ2554" s="302">
        <v>858420.02</v>
      </c>
      <c r="BA2554" s="301">
        <v>90</v>
      </c>
      <c r="BB2554" s="301">
        <v>88.661105084664698</v>
      </c>
      <c r="BC2554" s="301">
        <v>9.4</v>
      </c>
      <c r="BD2554" s="301"/>
      <c r="BE2554" s="300" t="s">
        <v>4204</v>
      </c>
      <c r="BF2554" s="298"/>
      <c r="BG2554" s="300" t="s">
        <v>320</v>
      </c>
      <c r="BH2554" s="300" t="s">
        <v>181</v>
      </c>
      <c r="BI2554" s="300" t="s">
        <v>462</v>
      </c>
      <c r="BJ2554" s="300" t="s">
        <v>4205</v>
      </c>
      <c r="BK2554" s="299" t="s">
        <v>4</v>
      </c>
      <c r="BL2554" s="301">
        <v>845649.64</v>
      </c>
      <c r="BM2554" s="299" t="s">
        <v>894</v>
      </c>
      <c r="BN2554" s="301"/>
      <c r="BO2554" s="304">
        <v>42145</v>
      </c>
      <c r="BP2554" s="304">
        <v>48234</v>
      </c>
      <c r="BQ2554" s="297" t="s">
        <v>1067</v>
      </c>
      <c r="BR2554" s="297" t="s">
        <v>4743</v>
      </c>
      <c r="BS2554" s="297">
        <v>42145</v>
      </c>
      <c r="BT2554" s="297">
        <v>48234</v>
      </c>
      <c r="BU2554" s="301">
        <v>44620.14</v>
      </c>
      <c r="BV2554" s="301">
        <v>0</v>
      </c>
      <c r="BW2554" s="301">
        <v>0</v>
      </c>
    </row>
    <row r="2555" spans="1:75" s="289" customFormat="1" ht="18.2" customHeight="1" x14ac:dyDescent="0.15">
      <c r="A2555" s="291">
        <v>2553</v>
      </c>
      <c r="B2555" s="292" t="s">
        <v>305</v>
      </c>
      <c r="C2555" s="292" t="s">
        <v>306</v>
      </c>
      <c r="D2555" s="312">
        <v>45172</v>
      </c>
      <c r="E2555" s="293" t="s">
        <v>4223</v>
      </c>
      <c r="F2555" s="308">
        <v>0</v>
      </c>
      <c r="G2555" s="308">
        <v>0</v>
      </c>
      <c r="H2555" s="295">
        <v>92200.63</v>
      </c>
      <c r="I2555" s="295">
        <v>0</v>
      </c>
      <c r="J2555" s="295">
        <v>0</v>
      </c>
      <c r="K2555" s="295">
        <v>92200.63</v>
      </c>
      <c r="L2555" s="295">
        <v>614.76</v>
      </c>
      <c r="M2555" s="295">
        <v>0</v>
      </c>
      <c r="N2555" s="295">
        <v>0</v>
      </c>
      <c r="O2555" s="295">
        <v>614.76</v>
      </c>
      <c r="P2555" s="295">
        <v>0</v>
      </c>
      <c r="Q2555" s="295">
        <v>0</v>
      </c>
      <c r="R2555" s="295">
        <v>91585.87</v>
      </c>
      <c r="S2555" s="295">
        <v>0</v>
      </c>
      <c r="T2555" s="295">
        <v>737.61</v>
      </c>
      <c r="U2555" s="295">
        <v>0</v>
      </c>
      <c r="V2555" s="295">
        <v>0</v>
      </c>
      <c r="W2555" s="295">
        <v>737.61</v>
      </c>
      <c r="X2555" s="295">
        <v>0</v>
      </c>
      <c r="Y2555" s="295">
        <v>0</v>
      </c>
      <c r="Z2555" s="295">
        <v>0</v>
      </c>
      <c r="AA2555" s="295">
        <v>0</v>
      </c>
      <c r="AB2555" s="295">
        <v>0</v>
      </c>
      <c r="AC2555" s="295">
        <v>0</v>
      </c>
      <c r="AD2555" s="295">
        <v>0</v>
      </c>
      <c r="AE2555" s="295">
        <v>0</v>
      </c>
      <c r="AF2555" s="295">
        <v>0</v>
      </c>
      <c r="AG2555" s="295">
        <v>0</v>
      </c>
      <c r="AH2555" s="295">
        <v>94.87</v>
      </c>
      <c r="AI2555" s="295">
        <v>0</v>
      </c>
      <c r="AJ2555" s="295">
        <v>0</v>
      </c>
      <c r="AK2555" s="295">
        <v>0</v>
      </c>
      <c r="AL2555" s="295">
        <v>0</v>
      </c>
      <c r="AM2555" s="295">
        <v>0</v>
      </c>
      <c r="AN2555" s="295">
        <v>0</v>
      </c>
      <c r="AO2555" s="295">
        <v>0</v>
      </c>
      <c r="AP2555" s="295">
        <v>1600</v>
      </c>
      <c r="AQ2555" s="295">
        <v>0</v>
      </c>
      <c r="AR2555" s="295">
        <v>1447.24</v>
      </c>
      <c r="AS2555" s="295">
        <v>0</v>
      </c>
      <c r="AT2555" s="295">
        <f t="shared" si="39"/>
        <v>1600</v>
      </c>
      <c r="AU2555" s="295">
        <v>0</v>
      </c>
      <c r="AV2555" s="295">
        <v>0</v>
      </c>
      <c r="AW2555" s="296">
        <v>119</v>
      </c>
      <c r="AX2555" s="296">
        <v>171</v>
      </c>
      <c r="AY2555" s="295">
        <v>251900.01</v>
      </c>
      <c r="AZ2555" s="295">
        <v>121427.1</v>
      </c>
      <c r="BA2555" s="294">
        <v>65.303691000000001</v>
      </c>
      <c r="BB2555" s="294">
        <v>49.255029185792701</v>
      </c>
      <c r="BC2555" s="294">
        <v>9.6</v>
      </c>
      <c r="BD2555" s="294"/>
      <c r="BE2555" s="293" t="s">
        <v>4204</v>
      </c>
      <c r="BF2555" s="291"/>
      <c r="BG2555" s="293" t="s">
        <v>312</v>
      </c>
      <c r="BH2555" s="293" t="s">
        <v>196</v>
      </c>
      <c r="BI2555" s="293" t="s">
        <v>773</v>
      </c>
      <c r="BJ2555" s="293" t="s">
        <v>103</v>
      </c>
      <c r="BK2555" s="292" t="s">
        <v>4</v>
      </c>
      <c r="BL2555" s="294">
        <v>91585.87</v>
      </c>
      <c r="BM2555" s="292" t="s">
        <v>894</v>
      </c>
      <c r="BN2555" s="294"/>
      <c r="BO2555" s="297">
        <v>43608</v>
      </c>
      <c r="BP2555" s="297">
        <v>48814</v>
      </c>
      <c r="BQ2555" s="297" t="s">
        <v>1065</v>
      </c>
      <c r="BR2555" s="297" t="s">
        <v>4741</v>
      </c>
      <c r="BS2555" s="297" t="s">
        <v>4742</v>
      </c>
      <c r="BT2555" s="297" t="s">
        <v>4742</v>
      </c>
      <c r="BU2555" s="294">
        <v>0</v>
      </c>
      <c r="BV2555" s="294">
        <v>0</v>
      </c>
      <c r="BW2555" s="294">
        <v>0</v>
      </c>
    </row>
    <row r="2556" spans="1:75" s="289" customFormat="1" ht="18.2" customHeight="1" x14ac:dyDescent="0.15">
      <c r="A2556" s="298">
        <v>2554</v>
      </c>
      <c r="B2556" s="299" t="s">
        <v>305</v>
      </c>
      <c r="C2556" s="299" t="s">
        <v>306</v>
      </c>
      <c r="D2556" s="313">
        <v>45172</v>
      </c>
      <c r="E2556" s="300" t="s">
        <v>4224</v>
      </c>
      <c r="F2556" s="309">
        <v>0</v>
      </c>
      <c r="G2556" s="309">
        <v>0</v>
      </c>
      <c r="H2556" s="302">
        <v>502173.44</v>
      </c>
      <c r="I2556" s="302">
        <v>0</v>
      </c>
      <c r="J2556" s="302">
        <v>0</v>
      </c>
      <c r="K2556" s="302">
        <v>502173.44</v>
      </c>
      <c r="L2556" s="302">
        <v>2472.88</v>
      </c>
      <c r="M2556" s="302">
        <v>0</v>
      </c>
      <c r="N2556" s="302">
        <v>0</v>
      </c>
      <c r="O2556" s="302">
        <v>2472.88</v>
      </c>
      <c r="P2556" s="302">
        <v>0</v>
      </c>
      <c r="Q2556" s="302">
        <v>0</v>
      </c>
      <c r="R2556" s="302">
        <v>499700.56</v>
      </c>
      <c r="S2556" s="302">
        <v>0</v>
      </c>
      <c r="T2556" s="302">
        <v>3933.69</v>
      </c>
      <c r="U2556" s="302">
        <v>0</v>
      </c>
      <c r="V2556" s="302">
        <v>0</v>
      </c>
      <c r="W2556" s="302">
        <v>3933.69</v>
      </c>
      <c r="X2556" s="302">
        <v>0</v>
      </c>
      <c r="Y2556" s="302">
        <v>0</v>
      </c>
      <c r="Z2556" s="302">
        <v>0</v>
      </c>
      <c r="AA2556" s="302">
        <v>0</v>
      </c>
      <c r="AB2556" s="302">
        <v>0</v>
      </c>
      <c r="AC2556" s="302">
        <v>0</v>
      </c>
      <c r="AD2556" s="302">
        <v>0</v>
      </c>
      <c r="AE2556" s="302">
        <v>0</v>
      </c>
      <c r="AF2556" s="302">
        <v>0</v>
      </c>
      <c r="AG2556" s="302">
        <v>0</v>
      </c>
      <c r="AH2556" s="302">
        <v>320.5</v>
      </c>
      <c r="AI2556" s="302">
        <v>0</v>
      </c>
      <c r="AJ2556" s="302">
        <v>0</v>
      </c>
      <c r="AK2556" s="302">
        <v>0</v>
      </c>
      <c r="AL2556" s="302">
        <v>0</v>
      </c>
      <c r="AM2556" s="302">
        <v>0</v>
      </c>
      <c r="AN2556" s="302">
        <v>0</v>
      </c>
      <c r="AO2556" s="302">
        <v>0</v>
      </c>
      <c r="AP2556" s="302">
        <v>6727.5</v>
      </c>
      <c r="AQ2556" s="302">
        <v>0</v>
      </c>
      <c r="AR2556" s="302">
        <v>6727.07</v>
      </c>
      <c r="AS2556" s="302">
        <v>0</v>
      </c>
      <c r="AT2556" s="295">
        <f t="shared" si="39"/>
        <v>6727.5000000000009</v>
      </c>
      <c r="AU2556" s="302">
        <v>0</v>
      </c>
      <c r="AV2556" s="302">
        <v>0</v>
      </c>
      <c r="AW2556" s="303">
        <v>121</v>
      </c>
      <c r="AX2556" s="303">
        <v>173</v>
      </c>
      <c r="AY2556" s="302">
        <v>624999.35</v>
      </c>
      <c r="AZ2556" s="302">
        <v>584999.35</v>
      </c>
      <c r="BA2556" s="301">
        <v>87.840092999999996</v>
      </c>
      <c r="BB2556" s="301">
        <v>75.032123817833394</v>
      </c>
      <c r="BC2556" s="301">
        <v>9.4</v>
      </c>
      <c r="BD2556" s="301"/>
      <c r="BE2556" s="300" t="s">
        <v>4204</v>
      </c>
      <c r="BF2556" s="298"/>
      <c r="BG2556" s="300" t="s">
        <v>335</v>
      </c>
      <c r="BH2556" s="300" t="s">
        <v>225</v>
      </c>
      <c r="BI2556" s="300" t="s">
        <v>558</v>
      </c>
      <c r="BJ2556" s="300" t="s">
        <v>103</v>
      </c>
      <c r="BK2556" s="299" t="s">
        <v>4</v>
      </c>
      <c r="BL2556" s="301">
        <v>499700.56</v>
      </c>
      <c r="BM2556" s="299" t="s">
        <v>894</v>
      </c>
      <c r="BN2556" s="301"/>
      <c r="BO2556" s="304">
        <v>43589</v>
      </c>
      <c r="BP2556" s="304">
        <v>48856</v>
      </c>
      <c r="BQ2556" s="297" t="s">
        <v>1064</v>
      </c>
      <c r="BR2556" s="297" t="s">
        <v>4747</v>
      </c>
      <c r="BS2556" s="297" t="s">
        <v>4742</v>
      </c>
      <c r="BT2556" s="297" t="s">
        <v>4742</v>
      </c>
      <c r="BU2556" s="301">
        <v>0</v>
      </c>
      <c r="BV2556" s="301">
        <v>0</v>
      </c>
      <c r="BW2556" s="301">
        <v>0</v>
      </c>
    </row>
    <row r="2557" spans="1:75" s="289" customFormat="1" ht="18.2" customHeight="1" x14ac:dyDescent="0.15">
      <c r="A2557" s="291">
        <v>2555</v>
      </c>
      <c r="B2557" s="292" t="s">
        <v>305</v>
      </c>
      <c r="C2557" s="292" t="s">
        <v>306</v>
      </c>
      <c r="D2557" s="312">
        <v>45172</v>
      </c>
      <c r="E2557" s="293" t="s">
        <v>3563</v>
      </c>
      <c r="F2557" s="308">
        <v>3</v>
      </c>
      <c r="G2557" s="308">
        <v>4</v>
      </c>
      <c r="H2557" s="295">
        <v>345202.74</v>
      </c>
      <c r="I2557" s="295">
        <v>6956.48</v>
      </c>
      <c r="J2557" s="295">
        <v>0</v>
      </c>
      <c r="K2557" s="295">
        <v>352159.22</v>
      </c>
      <c r="L2557" s="295">
        <v>2185.89</v>
      </c>
      <c r="M2557" s="295">
        <v>0</v>
      </c>
      <c r="N2557" s="295">
        <v>2631.26</v>
      </c>
      <c r="O2557" s="295">
        <v>0</v>
      </c>
      <c r="P2557" s="295">
        <v>0</v>
      </c>
      <c r="Q2557" s="295">
        <v>0</v>
      </c>
      <c r="R2557" s="295">
        <v>349527.96</v>
      </c>
      <c r="S2557" s="295">
        <v>7514.74</v>
      </c>
      <c r="T2557" s="295">
        <v>2473.9499999999998</v>
      </c>
      <c r="U2557" s="295">
        <v>0</v>
      </c>
      <c r="V2557" s="295">
        <v>3171.74</v>
      </c>
      <c r="W2557" s="295">
        <v>0</v>
      </c>
      <c r="X2557" s="295">
        <v>0</v>
      </c>
      <c r="Y2557" s="295">
        <v>0</v>
      </c>
      <c r="Z2557" s="295">
        <v>6816.95</v>
      </c>
      <c r="AA2557" s="295">
        <v>0</v>
      </c>
      <c r="AB2557" s="295">
        <v>0</v>
      </c>
      <c r="AC2557" s="295">
        <v>0</v>
      </c>
      <c r="AD2557" s="295">
        <v>0</v>
      </c>
      <c r="AE2557" s="295">
        <v>0</v>
      </c>
      <c r="AF2557" s="295">
        <v>0</v>
      </c>
      <c r="AG2557" s="295">
        <v>0</v>
      </c>
      <c r="AH2557" s="295">
        <v>0</v>
      </c>
      <c r="AI2557" s="295">
        <v>0</v>
      </c>
      <c r="AJ2557" s="295">
        <v>0</v>
      </c>
      <c r="AK2557" s="295">
        <v>0</v>
      </c>
      <c r="AL2557" s="295">
        <v>700</v>
      </c>
      <c r="AM2557" s="295">
        <v>0</v>
      </c>
      <c r="AN2557" s="295">
        <v>0</v>
      </c>
      <c r="AO2557" s="295">
        <v>497</v>
      </c>
      <c r="AP2557" s="295">
        <v>0</v>
      </c>
      <c r="AQ2557" s="295">
        <v>0</v>
      </c>
      <c r="AR2557" s="295">
        <v>0</v>
      </c>
      <c r="AS2557" s="295">
        <v>0</v>
      </c>
      <c r="AT2557" s="295">
        <f t="shared" si="39"/>
        <v>7000</v>
      </c>
      <c r="AU2557" s="295">
        <v>6511.11</v>
      </c>
      <c r="AV2557" s="295">
        <v>6816.95</v>
      </c>
      <c r="AW2557" s="296">
        <v>105</v>
      </c>
      <c r="AX2557" s="296">
        <v>205</v>
      </c>
      <c r="AY2557" s="295">
        <v>499799.99</v>
      </c>
      <c r="AZ2557" s="295">
        <v>499799.99</v>
      </c>
      <c r="BA2557" s="294">
        <v>73.820941000000005</v>
      </c>
      <c r="BB2557" s="294">
        <v>51.625617105375198</v>
      </c>
      <c r="BC2557" s="294">
        <v>8.6</v>
      </c>
      <c r="BD2557" s="294"/>
      <c r="BE2557" s="293" t="s">
        <v>4204</v>
      </c>
      <c r="BF2557" s="291"/>
      <c r="BG2557" s="293" t="s">
        <v>333</v>
      </c>
      <c r="BH2557" s="293" t="s">
        <v>204</v>
      </c>
      <c r="BI2557" s="293" t="s">
        <v>743</v>
      </c>
      <c r="BJ2557" s="293" t="s">
        <v>177</v>
      </c>
      <c r="BK2557" s="292" t="s">
        <v>4</v>
      </c>
      <c r="BL2557" s="294">
        <v>349527.96</v>
      </c>
      <c r="BM2557" s="292" t="s">
        <v>894</v>
      </c>
      <c r="BN2557" s="294"/>
      <c r="BO2557" s="297">
        <v>42143</v>
      </c>
      <c r="BP2557" s="297">
        <v>48384</v>
      </c>
      <c r="BQ2557" s="297" t="s">
        <v>1065</v>
      </c>
      <c r="BR2557" s="297" t="s">
        <v>4741</v>
      </c>
      <c r="BS2557" s="297">
        <v>42143</v>
      </c>
      <c r="BT2557" s="297">
        <v>48384</v>
      </c>
      <c r="BU2557" s="294">
        <v>497</v>
      </c>
      <c r="BV2557" s="294">
        <v>0</v>
      </c>
      <c r="BW2557" s="294">
        <v>0</v>
      </c>
    </row>
    <row r="2558" spans="1:75" s="289" customFormat="1" ht="18.2" customHeight="1" x14ac:dyDescent="0.15">
      <c r="A2558" s="298">
        <v>2556</v>
      </c>
      <c r="B2558" s="299" t="s">
        <v>305</v>
      </c>
      <c r="C2558" s="299" t="s">
        <v>306</v>
      </c>
      <c r="D2558" s="313">
        <v>45172</v>
      </c>
      <c r="E2558" s="300" t="s">
        <v>4209</v>
      </c>
      <c r="F2558" s="309">
        <v>0</v>
      </c>
      <c r="G2558" s="309">
        <v>0</v>
      </c>
      <c r="H2558" s="302">
        <v>337474.84</v>
      </c>
      <c r="I2558" s="302">
        <v>0</v>
      </c>
      <c r="J2558" s="302">
        <v>0</v>
      </c>
      <c r="K2558" s="302">
        <v>337474.84</v>
      </c>
      <c r="L2558" s="302">
        <v>1695.17</v>
      </c>
      <c r="M2558" s="302">
        <v>0</v>
      </c>
      <c r="N2558" s="302">
        <v>0</v>
      </c>
      <c r="O2558" s="302">
        <v>1695.17</v>
      </c>
      <c r="P2558" s="302">
        <v>0</v>
      </c>
      <c r="Q2558" s="302">
        <v>0</v>
      </c>
      <c r="R2558" s="302">
        <v>335779.67</v>
      </c>
      <c r="S2558" s="302">
        <v>0</v>
      </c>
      <c r="T2558" s="302">
        <v>2671.68</v>
      </c>
      <c r="U2558" s="302">
        <v>0</v>
      </c>
      <c r="V2558" s="302">
        <v>0</v>
      </c>
      <c r="W2558" s="302">
        <v>2671.68</v>
      </c>
      <c r="X2558" s="302">
        <v>0</v>
      </c>
      <c r="Y2558" s="302">
        <v>0</v>
      </c>
      <c r="Z2558" s="302">
        <v>0</v>
      </c>
      <c r="AA2558" s="302">
        <v>0</v>
      </c>
      <c r="AB2558" s="302">
        <v>0</v>
      </c>
      <c r="AC2558" s="302">
        <v>0</v>
      </c>
      <c r="AD2558" s="302">
        <v>0</v>
      </c>
      <c r="AE2558" s="302">
        <v>0</v>
      </c>
      <c r="AF2558" s="302">
        <v>0</v>
      </c>
      <c r="AG2558" s="302">
        <v>0</v>
      </c>
      <c r="AH2558" s="302">
        <v>210.35</v>
      </c>
      <c r="AI2558" s="302">
        <v>0</v>
      </c>
      <c r="AJ2558" s="302">
        <v>0</v>
      </c>
      <c r="AK2558" s="302">
        <v>0</v>
      </c>
      <c r="AL2558" s="302">
        <v>0</v>
      </c>
      <c r="AM2558" s="302">
        <v>0</v>
      </c>
      <c r="AN2558" s="302">
        <v>0</v>
      </c>
      <c r="AO2558" s="302">
        <v>0</v>
      </c>
      <c r="AP2558" s="302">
        <v>9.8000000000000007</v>
      </c>
      <c r="AQ2558" s="302">
        <v>0</v>
      </c>
      <c r="AR2558" s="302">
        <v>37</v>
      </c>
      <c r="AS2558" s="302">
        <v>0</v>
      </c>
      <c r="AT2558" s="295">
        <f t="shared" si="39"/>
        <v>4550</v>
      </c>
      <c r="AU2558" s="302">
        <v>0</v>
      </c>
      <c r="AV2558" s="302">
        <v>0</v>
      </c>
      <c r="AW2558" s="303">
        <v>119</v>
      </c>
      <c r="AX2558" s="303">
        <v>172</v>
      </c>
      <c r="AY2558" s="302">
        <v>420496.72</v>
      </c>
      <c r="AZ2558" s="302">
        <v>395400</v>
      </c>
      <c r="BA2558" s="301">
        <v>79.148336999999998</v>
      </c>
      <c r="BB2558" s="301">
        <v>67.213966815652</v>
      </c>
      <c r="BC2558" s="301">
        <v>9.5</v>
      </c>
      <c r="BD2558" s="301"/>
      <c r="BE2558" s="300" t="s">
        <v>4204</v>
      </c>
      <c r="BF2558" s="298"/>
      <c r="BG2558" s="300" t="s">
        <v>494</v>
      </c>
      <c r="BH2558" s="300" t="s">
        <v>218</v>
      </c>
      <c r="BI2558" s="300" t="s">
        <v>566</v>
      </c>
      <c r="BJ2558" s="300" t="s">
        <v>103</v>
      </c>
      <c r="BK2558" s="299" t="s">
        <v>4</v>
      </c>
      <c r="BL2558" s="301">
        <v>335779.67</v>
      </c>
      <c r="BM2558" s="299" t="s">
        <v>894</v>
      </c>
      <c r="BN2558" s="301"/>
      <c r="BO2558" s="304">
        <v>43577</v>
      </c>
      <c r="BP2558" s="304">
        <v>48813</v>
      </c>
      <c r="BQ2558" s="297" t="s">
        <v>1065</v>
      </c>
      <c r="BR2558" s="297" t="s">
        <v>4741</v>
      </c>
      <c r="BS2558" s="297" t="s">
        <v>4742</v>
      </c>
      <c r="BT2558" s="297" t="s">
        <v>4742</v>
      </c>
      <c r="BU2558" s="301">
        <v>0</v>
      </c>
      <c r="BV2558" s="301">
        <v>0</v>
      </c>
      <c r="BW2558" s="301">
        <v>0</v>
      </c>
    </row>
    <row r="2559" spans="1:75" s="289" customFormat="1" ht="18.2" customHeight="1" x14ac:dyDescent="0.15">
      <c r="A2559" s="291">
        <v>2557</v>
      </c>
      <c r="B2559" s="292" t="s">
        <v>305</v>
      </c>
      <c r="C2559" s="292" t="s">
        <v>306</v>
      </c>
      <c r="D2559" s="312">
        <v>45172</v>
      </c>
      <c r="E2559" s="293" t="s">
        <v>4210</v>
      </c>
      <c r="F2559" s="308">
        <v>25</v>
      </c>
      <c r="G2559" s="308">
        <v>24</v>
      </c>
      <c r="H2559" s="295">
        <v>426471.93</v>
      </c>
      <c r="I2559" s="295">
        <v>66186.64</v>
      </c>
      <c r="J2559" s="295">
        <v>0</v>
      </c>
      <c r="K2559" s="295">
        <v>492658.57</v>
      </c>
      <c r="L2559" s="295">
        <v>3054.18</v>
      </c>
      <c r="M2559" s="295">
        <v>0</v>
      </c>
      <c r="N2559" s="295">
        <v>0</v>
      </c>
      <c r="O2559" s="295">
        <v>0</v>
      </c>
      <c r="P2559" s="295">
        <v>0</v>
      </c>
      <c r="Q2559" s="295">
        <v>0</v>
      </c>
      <c r="R2559" s="295">
        <v>492658.57</v>
      </c>
      <c r="S2559" s="295">
        <v>91670.31</v>
      </c>
      <c r="T2559" s="295">
        <v>3553.93</v>
      </c>
      <c r="U2559" s="295">
        <v>0</v>
      </c>
      <c r="V2559" s="295">
        <v>0</v>
      </c>
      <c r="W2559" s="295">
        <v>0</v>
      </c>
      <c r="X2559" s="295">
        <v>0</v>
      </c>
      <c r="Y2559" s="295">
        <v>0</v>
      </c>
      <c r="Z2559" s="295">
        <v>95224.24</v>
      </c>
      <c r="AA2559" s="295">
        <v>0</v>
      </c>
      <c r="AB2559" s="295">
        <v>0</v>
      </c>
      <c r="AC2559" s="295">
        <v>0</v>
      </c>
      <c r="AD2559" s="295">
        <v>0</v>
      </c>
      <c r="AE2559" s="295">
        <v>0</v>
      </c>
      <c r="AF2559" s="295">
        <v>0</v>
      </c>
      <c r="AG2559" s="295">
        <v>0</v>
      </c>
      <c r="AH2559" s="295">
        <v>0</v>
      </c>
      <c r="AI2559" s="295">
        <v>0</v>
      </c>
      <c r="AJ2559" s="295">
        <v>0</v>
      </c>
      <c r="AK2559" s="295">
        <v>0</v>
      </c>
      <c r="AL2559" s="295">
        <v>0</v>
      </c>
      <c r="AM2559" s="295">
        <v>0</v>
      </c>
      <c r="AN2559" s="295">
        <v>0</v>
      </c>
      <c r="AO2559" s="295">
        <v>0</v>
      </c>
      <c r="AP2559" s="295">
        <v>0</v>
      </c>
      <c r="AQ2559" s="295">
        <v>0</v>
      </c>
      <c r="AR2559" s="295">
        <v>0</v>
      </c>
      <c r="AS2559" s="295">
        <v>0</v>
      </c>
      <c r="AT2559" s="295">
        <f t="shared" si="39"/>
        <v>0</v>
      </c>
      <c r="AU2559" s="295">
        <v>69240.820000000007</v>
      </c>
      <c r="AV2559" s="295">
        <v>95224.24</v>
      </c>
      <c r="AW2559" s="296">
        <v>92</v>
      </c>
      <c r="AX2559" s="296">
        <v>145</v>
      </c>
      <c r="AY2559" s="295">
        <v>530000.57999999996</v>
      </c>
      <c r="AZ2559" s="295">
        <v>530000.57999999996</v>
      </c>
      <c r="BA2559" s="294">
        <v>83.716887999999997</v>
      </c>
      <c r="BB2559" s="294">
        <v>77.818485268318298</v>
      </c>
      <c r="BC2559" s="294">
        <v>10</v>
      </c>
      <c r="BD2559" s="294"/>
      <c r="BE2559" s="293" t="s">
        <v>4204</v>
      </c>
      <c r="BF2559" s="291"/>
      <c r="BG2559" s="293" t="s">
        <v>324</v>
      </c>
      <c r="BH2559" s="293" t="s">
        <v>224</v>
      </c>
      <c r="BI2559" s="293" t="s">
        <v>486</v>
      </c>
      <c r="BJ2559" s="293" t="s">
        <v>4205</v>
      </c>
      <c r="BK2559" s="292" t="s">
        <v>4</v>
      </c>
      <c r="BL2559" s="294">
        <v>492658.57</v>
      </c>
      <c r="BM2559" s="292" t="s">
        <v>894</v>
      </c>
      <c r="BN2559" s="294"/>
      <c r="BO2559" s="297">
        <v>43577</v>
      </c>
      <c r="BP2559" s="297">
        <v>47990</v>
      </c>
      <c r="BQ2559" s="297" t="s">
        <v>1067</v>
      </c>
      <c r="BR2559" s="297" t="s">
        <v>4743</v>
      </c>
      <c r="BS2559" s="297" t="s">
        <v>4742</v>
      </c>
      <c r="BT2559" s="297" t="s">
        <v>4742</v>
      </c>
      <c r="BU2559" s="294">
        <v>6767.04</v>
      </c>
      <c r="BV2559" s="294">
        <v>0</v>
      </c>
      <c r="BW2559" s="294">
        <v>0</v>
      </c>
    </row>
    <row r="2560" spans="1:75" s="289" customFormat="1" ht="18.2" customHeight="1" x14ac:dyDescent="0.15">
      <c r="A2560" s="298">
        <v>2558</v>
      </c>
      <c r="B2560" s="299" t="s">
        <v>305</v>
      </c>
      <c r="C2560" s="299" t="s">
        <v>306</v>
      </c>
      <c r="D2560" s="313">
        <v>45172</v>
      </c>
      <c r="E2560" s="300" t="s">
        <v>4211</v>
      </c>
      <c r="F2560" s="309">
        <v>0</v>
      </c>
      <c r="G2560" s="309">
        <v>0</v>
      </c>
      <c r="H2560" s="302">
        <v>364935.17</v>
      </c>
      <c r="I2560" s="302">
        <v>0</v>
      </c>
      <c r="J2560" s="302">
        <v>0</v>
      </c>
      <c r="K2560" s="302">
        <v>364935.17</v>
      </c>
      <c r="L2560" s="302">
        <v>2695.99</v>
      </c>
      <c r="M2560" s="302">
        <v>0</v>
      </c>
      <c r="N2560" s="302">
        <v>0</v>
      </c>
      <c r="O2560" s="302">
        <v>2695.99</v>
      </c>
      <c r="P2560" s="302">
        <v>0</v>
      </c>
      <c r="Q2560" s="302">
        <v>0</v>
      </c>
      <c r="R2560" s="302">
        <v>362239.18</v>
      </c>
      <c r="S2560" s="302">
        <v>0</v>
      </c>
      <c r="T2560" s="302">
        <v>3041.13</v>
      </c>
      <c r="U2560" s="302">
        <v>0</v>
      </c>
      <c r="V2560" s="302">
        <v>0</v>
      </c>
      <c r="W2560" s="302">
        <v>3041.13</v>
      </c>
      <c r="X2560" s="302">
        <v>0</v>
      </c>
      <c r="Y2560" s="302">
        <v>0</v>
      </c>
      <c r="Z2560" s="302">
        <v>0</v>
      </c>
      <c r="AA2560" s="302">
        <v>0</v>
      </c>
      <c r="AB2560" s="302">
        <v>0</v>
      </c>
      <c r="AC2560" s="302">
        <v>0</v>
      </c>
      <c r="AD2560" s="302">
        <v>0</v>
      </c>
      <c r="AE2560" s="302">
        <v>0</v>
      </c>
      <c r="AF2560" s="302">
        <v>0</v>
      </c>
      <c r="AG2560" s="302">
        <v>0</v>
      </c>
      <c r="AH2560" s="302">
        <v>252.81</v>
      </c>
      <c r="AI2560" s="302">
        <v>0</v>
      </c>
      <c r="AJ2560" s="302">
        <v>0</v>
      </c>
      <c r="AK2560" s="302">
        <v>0</v>
      </c>
      <c r="AL2560" s="302">
        <v>0</v>
      </c>
      <c r="AM2560" s="302">
        <v>0</v>
      </c>
      <c r="AN2560" s="302">
        <v>0</v>
      </c>
      <c r="AO2560" s="302">
        <v>0</v>
      </c>
      <c r="AP2560" s="302">
        <v>12.11</v>
      </c>
      <c r="AQ2560" s="302">
        <v>0</v>
      </c>
      <c r="AR2560" s="302">
        <v>452.04</v>
      </c>
      <c r="AS2560" s="302">
        <v>0</v>
      </c>
      <c r="AT2560" s="295">
        <f t="shared" si="39"/>
        <v>5550</v>
      </c>
      <c r="AU2560" s="302">
        <v>0</v>
      </c>
      <c r="AV2560" s="302">
        <v>0</v>
      </c>
      <c r="AW2560" s="303">
        <v>90</v>
      </c>
      <c r="AX2560" s="303">
        <v>143</v>
      </c>
      <c r="AY2560" s="302">
        <v>544320</v>
      </c>
      <c r="AZ2560" s="302">
        <v>456322.35</v>
      </c>
      <c r="BA2560" s="301">
        <v>67.363044000000002</v>
      </c>
      <c r="BB2560" s="301">
        <v>53.474334143098503</v>
      </c>
      <c r="BC2560" s="301">
        <v>10</v>
      </c>
      <c r="BD2560" s="301"/>
      <c r="BE2560" s="300" t="s">
        <v>4204</v>
      </c>
      <c r="BF2560" s="298"/>
      <c r="BG2560" s="300" t="s">
        <v>315</v>
      </c>
      <c r="BH2560" s="300" t="s">
        <v>183</v>
      </c>
      <c r="BI2560" s="300" t="s">
        <v>378</v>
      </c>
      <c r="BJ2560" s="300" t="s">
        <v>103</v>
      </c>
      <c r="BK2560" s="299" t="s">
        <v>4</v>
      </c>
      <c r="BL2560" s="301">
        <v>362239.18</v>
      </c>
      <c r="BM2560" s="299" t="s">
        <v>894</v>
      </c>
      <c r="BN2560" s="301"/>
      <c r="BO2560" s="304">
        <v>43577</v>
      </c>
      <c r="BP2560" s="304">
        <v>47929</v>
      </c>
      <c r="BQ2560" s="297" t="s">
        <v>1065</v>
      </c>
      <c r="BR2560" s="297" t="s">
        <v>4741</v>
      </c>
      <c r="BS2560" s="297" t="s">
        <v>4742</v>
      </c>
      <c r="BT2560" s="297" t="s">
        <v>4742</v>
      </c>
      <c r="BU2560" s="301">
        <v>0</v>
      </c>
      <c r="BV2560" s="301">
        <v>0</v>
      </c>
      <c r="BW2560" s="301">
        <v>0</v>
      </c>
    </row>
    <row r="2561" spans="1:75" s="289" customFormat="1" ht="18.2" customHeight="1" x14ac:dyDescent="0.15">
      <c r="A2561" s="291">
        <v>2559</v>
      </c>
      <c r="B2561" s="292" t="s">
        <v>305</v>
      </c>
      <c r="C2561" s="292" t="s">
        <v>306</v>
      </c>
      <c r="D2561" s="312">
        <v>45172</v>
      </c>
      <c r="E2561" s="293" t="s">
        <v>3564</v>
      </c>
      <c r="F2561" s="308">
        <v>92</v>
      </c>
      <c r="G2561" s="308">
        <v>91</v>
      </c>
      <c r="H2561" s="295">
        <v>90686.81</v>
      </c>
      <c r="I2561" s="295">
        <v>42614.98</v>
      </c>
      <c r="J2561" s="295">
        <v>0</v>
      </c>
      <c r="K2561" s="295">
        <v>133301.79</v>
      </c>
      <c r="L2561" s="295">
        <v>669.95</v>
      </c>
      <c r="M2561" s="295">
        <v>0</v>
      </c>
      <c r="N2561" s="295">
        <v>0</v>
      </c>
      <c r="O2561" s="295">
        <v>0</v>
      </c>
      <c r="P2561" s="295">
        <v>0</v>
      </c>
      <c r="Q2561" s="295">
        <v>0</v>
      </c>
      <c r="R2561" s="295">
        <v>133301.79</v>
      </c>
      <c r="S2561" s="295">
        <v>87120.99</v>
      </c>
      <c r="T2561" s="295">
        <v>755.72</v>
      </c>
      <c r="U2561" s="295">
        <v>0</v>
      </c>
      <c r="V2561" s="295">
        <v>0</v>
      </c>
      <c r="W2561" s="295">
        <v>0</v>
      </c>
      <c r="X2561" s="295">
        <v>0</v>
      </c>
      <c r="Y2561" s="295">
        <v>0</v>
      </c>
      <c r="Z2561" s="295">
        <v>87876.71</v>
      </c>
      <c r="AA2561" s="295">
        <v>0</v>
      </c>
      <c r="AB2561" s="295">
        <v>0</v>
      </c>
      <c r="AC2561" s="295">
        <v>0</v>
      </c>
      <c r="AD2561" s="295">
        <v>0</v>
      </c>
      <c r="AE2561" s="295">
        <v>0</v>
      </c>
      <c r="AF2561" s="295">
        <v>0</v>
      </c>
      <c r="AG2561" s="295">
        <v>0</v>
      </c>
      <c r="AH2561" s="295">
        <v>0</v>
      </c>
      <c r="AI2561" s="295">
        <v>0</v>
      </c>
      <c r="AJ2561" s="295">
        <v>0</v>
      </c>
      <c r="AK2561" s="295">
        <v>0</v>
      </c>
      <c r="AL2561" s="295">
        <v>0</v>
      </c>
      <c r="AM2561" s="295">
        <v>0</v>
      </c>
      <c r="AN2561" s="295">
        <v>0</v>
      </c>
      <c r="AO2561" s="295">
        <v>0</v>
      </c>
      <c r="AP2561" s="295">
        <v>0</v>
      </c>
      <c r="AQ2561" s="295">
        <v>0</v>
      </c>
      <c r="AR2561" s="295">
        <v>0</v>
      </c>
      <c r="AS2561" s="295">
        <v>0</v>
      </c>
      <c r="AT2561" s="295">
        <f t="shared" si="39"/>
        <v>0</v>
      </c>
      <c r="AU2561" s="295">
        <v>43284.93</v>
      </c>
      <c r="AV2561" s="295">
        <v>87876.71</v>
      </c>
      <c r="AW2561" s="296">
        <v>90</v>
      </c>
      <c r="AX2561" s="296">
        <v>187</v>
      </c>
      <c r="AY2561" s="295">
        <v>249000.72</v>
      </c>
      <c r="AZ2561" s="295">
        <v>134837.29999999999</v>
      </c>
      <c r="BA2561" s="294">
        <v>38.433627999999999</v>
      </c>
      <c r="BB2561" s="294">
        <v>37.995950739106497</v>
      </c>
      <c r="BC2561" s="294">
        <v>10</v>
      </c>
      <c r="BD2561" s="294"/>
      <c r="BE2561" s="293" t="s">
        <v>4204</v>
      </c>
      <c r="BF2561" s="291"/>
      <c r="BG2561" s="293" t="s">
        <v>312</v>
      </c>
      <c r="BH2561" s="293" t="s">
        <v>188</v>
      </c>
      <c r="BI2561" s="293" t="s">
        <v>313</v>
      </c>
      <c r="BJ2561" s="293" t="s">
        <v>4205</v>
      </c>
      <c r="BK2561" s="292" t="s">
        <v>4</v>
      </c>
      <c r="BL2561" s="294">
        <v>133301.79</v>
      </c>
      <c r="BM2561" s="292" t="s">
        <v>894</v>
      </c>
      <c r="BN2561" s="294"/>
      <c r="BO2561" s="297">
        <v>42242</v>
      </c>
      <c r="BP2561" s="297">
        <v>47933</v>
      </c>
      <c r="BQ2561" s="297" t="s">
        <v>1067</v>
      </c>
      <c r="BR2561" s="297" t="s">
        <v>4743</v>
      </c>
      <c r="BS2561" s="297">
        <v>42242</v>
      </c>
      <c r="BT2561" s="297">
        <v>47933</v>
      </c>
      <c r="BU2561" s="294">
        <v>15413.58</v>
      </c>
      <c r="BV2561" s="294">
        <v>0</v>
      </c>
      <c r="BW2561" s="294">
        <v>0</v>
      </c>
    </row>
    <row r="2562" spans="1:75" s="289" customFormat="1" ht="18.2" customHeight="1" x14ac:dyDescent="0.15">
      <c r="A2562" s="298">
        <v>2560</v>
      </c>
      <c r="B2562" s="299" t="s">
        <v>305</v>
      </c>
      <c r="C2562" s="299" t="s">
        <v>306</v>
      </c>
      <c r="D2562" s="313">
        <v>45172</v>
      </c>
      <c r="E2562" s="300" t="s">
        <v>3565</v>
      </c>
      <c r="F2562" s="309">
        <v>3</v>
      </c>
      <c r="G2562" s="309">
        <v>2</v>
      </c>
      <c r="H2562" s="302">
        <v>133444.97</v>
      </c>
      <c r="I2562" s="302">
        <v>1791.1</v>
      </c>
      <c r="J2562" s="302">
        <v>0</v>
      </c>
      <c r="K2562" s="302">
        <v>135236.07</v>
      </c>
      <c r="L2562" s="302">
        <v>906.2</v>
      </c>
      <c r="M2562" s="302">
        <v>0</v>
      </c>
      <c r="N2562" s="302">
        <v>862.45</v>
      </c>
      <c r="O2562" s="302">
        <v>0</v>
      </c>
      <c r="P2562" s="302">
        <v>0</v>
      </c>
      <c r="Q2562" s="302">
        <v>0</v>
      </c>
      <c r="R2562" s="302">
        <v>134373.62</v>
      </c>
      <c r="S2562" s="302">
        <v>2134.1799999999998</v>
      </c>
      <c r="T2562" s="302">
        <v>1056.44</v>
      </c>
      <c r="U2562" s="302">
        <v>0</v>
      </c>
      <c r="V2562" s="302">
        <v>1070.6199999999999</v>
      </c>
      <c r="W2562" s="302">
        <v>0</v>
      </c>
      <c r="X2562" s="302">
        <v>0</v>
      </c>
      <c r="Y2562" s="302">
        <v>0</v>
      </c>
      <c r="Z2562" s="302">
        <v>2120</v>
      </c>
      <c r="AA2562" s="302">
        <v>0</v>
      </c>
      <c r="AB2562" s="302">
        <v>0</v>
      </c>
      <c r="AC2562" s="302">
        <v>0</v>
      </c>
      <c r="AD2562" s="302">
        <v>0</v>
      </c>
      <c r="AE2562" s="302">
        <v>0</v>
      </c>
      <c r="AF2562" s="302">
        <v>0</v>
      </c>
      <c r="AG2562" s="302">
        <v>0</v>
      </c>
      <c r="AH2562" s="302">
        <v>0</v>
      </c>
      <c r="AI2562" s="302">
        <v>0</v>
      </c>
      <c r="AJ2562" s="302">
        <v>0</v>
      </c>
      <c r="AK2562" s="302">
        <v>0</v>
      </c>
      <c r="AL2562" s="302">
        <v>42.68</v>
      </c>
      <c r="AM2562" s="302">
        <v>0</v>
      </c>
      <c r="AN2562" s="302">
        <v>0</v>
      </c>
      <c r="AO2562" s="302">
        <v>124.25</v>
      </c>
      <c r="AP2562" s="302">
        <v>0</v>
      </c>
      <c r="AQ2562" s="302">
        <v>0</v>
      </c>
      <c r="AR2562" s="302">
        <v>0</v>
      </c>
      <c r="AS2562" s="302">
        <v>0</v>
      </c>
      <c r="AT2562" s="295">
        <f t="shared" si="39"/>
        <v>2100</v>
      </c>
      <c r="AU2562" s="302">
        <v>1834.85</v>
      </c>
      <c r="AV2562" s="302">
        <v>2120</v>
      </c>
      <c r="AW2562" s="303">
        <v>97</v>
      </c>
      <c r="AX2562" s="303">
        <v>194</v>
      </c>
      <c r="AY2562" s="302">
        <v>334599.13</v>
      </c>
      <c r="AZ2562" s="302">
        <v>194219.39</v>
      </c>
      <c r="BA2562" s="301">
        <v>84.248086999999998</v>
      </c>
      <c r="BB2562" s="301">
        <v>58.288312141567999</v>
      </c>
      <c r="BC2562" s="301">
        <v>9.5</v>
      </c>
      <c r="BD2562" s="301"/>
      <c r="BE2562" s="300" t="s">
        <v>4204</v>
      </c>
      <c r="BF2562" s="298"/>
      <c r="BG2562" s="300" t="s">
        <v>312</v>
      </c>
      <c r="BH2562" s="300" t="s">
        <v>188</v>
      </c>
      <c r="BI2562" s="300" t="s">
        <v>313</v>
      </c>
      <c r="BJ2562" s="300" t="s">
        <v>177</v>
      </c>
      <c r="BK2562" s="299" t="s">
        <v>4</v>
      </c>
      <c r="BL2562" s="301">
        <v>134373.62</v>
      </c>
      <c r="BM2562" s="299" t="s">
        <v>894</v>
      </c>
      <c r="BN2562" s="301"/>
      <c r="BO2562" s="304">
        <v>42242</v>
      </c>
      <c r="BP2562" s="304">
        <v>48147</v>
      </c>
      <c r="BQ2562" s="297" t="s">
        <v>1065</v>
      </c>
      <c r="BR2562" s="297" t="s">
        <v>4741</v>
      </c>
      <c r="BS2562" s="297">
        <v>42242</v>
      </c>
      <c r="BT2562" s="297">
        <v>48147</v>
      </c>
      <c r="BU2562" s="301">
        <v>248.5</v>
      </c>
      <c r="BV2562" s="301">
        <v>0</v>
      </c>
      <c r="BW2562" s="301">
        <v>0</v>
      </c>
    </row>
    <row r="2563" spans="1:75" s="289" customFormat="1" ht="18.2" customHeight="1" x14ac:dyDescent="0.15">
      <c r="A2563" s="291">
        <v>2561</v>
      </c>
      <c r="B2563" s="292" t="s">
        <v>305</v>
      </c>
      <c r="C2563" s="292" t="s">
        <v>306</v>
      </c>
      <c r="D2563" s="312">
        <v>45172</v>
      </c>
      <c r="E2563" s="293" t="s">
        <v>4212</v>
      </c>
      <c r="F2563" s="308">
        <v>0</v>
      </c>
      <c r="G2563" s="308">
        <v>0</v>
      </c>
      <c r="H2563" s="295">
        <v>272816.74</v>
      </c>
      <c r="I2563" s="295">
        <v>0</v>
      </c>
      <c r="J2563" s="295">
        <v>0</v>
      </c>
      <c r="K2563" s="295">
        <v>272816.74</v>
      </c>
      <c r="L2563" s="295">
        <v>1966.09</v>
      </c>
      <c r="M2563" s="295">
        <v>0</v>
      </c>
      <c r="N2563" s="295">
        <v>0</v>
      </c>
      <c r="O2563" s="295">
        <v>1966.09</v>
      </c>
      <c r="P2563" s="295">
        <v>0</v>
      </c>
      <c r="Q2563" s="295">
        <v>0</v>
      </c>
      <c r="R2563" s="295">
        <v>270850.65000000002</v>
      </c>
      <c r="S2563" s="295">
        <v>0</v>
      </c>
      <c r="T2563" s="295">
        <v>2159.8000000000002</v>
      </c>
      <c r="U2563" s="295">
        <v>0</v>
      </c>
      <c r="V2563" s="295">
        <v>0</v>
      </c>
      <c r="W2563" s="295">
        <v>2159.8000000000002</v>
      </c>
      <c r="X2563" s="295">
        <v>0</v>
      </c>
      <c r="Y2563" s="295">
        <v>0</v>
      </c>
      <c r="Z2563" s="295">
        <v>0</v>
      </c>
      <c r="AA2563" s="295">
        <v>0</v>
      </c>
      <c r="AB2563" s="295">
        <v>0</v>
      </c>
      <c r="AC2563" s="295">
        <v>0</v>
      </c>
      <c r="AD2563" s="295">
        <v>0</v>
      </c>
      <c r="AE2563" s="295">
        <v>0</v>
      </c>
      <c r="AF2563" s="295">
        <v>0</v>
      </c>
      <c r="AG2563" s="295">
        <v>0</v>
      </c>
      <c r="AH2563" s="295">
        <v>180.88</v>
      </c>
      <c r="AI2563" s="295">
        <v>0</v>
      </c>
      <c r="AJ2563" s="295">
        <v>0</v>
      </c>
      <c r="AK2563" s="295">
        <v>0</v>
      </c>
      <c r="AL2563" s="295">
        <v>0</v>
      </c>
      <c r="AM2563" s="295">
        <v>0</v>
      </c>
      <c r="AN2563" s="295">
        <v>0</v>
      </c>
      <c r="AO2563" s="295">
        <v>0</v>
      </c>
      <c r="AP2563" s="295">
        <v>4.1399999999999997</v>
      </c>
      <c r="AQ2563" s="295">
        <v>0</v>
      </c>
      <c r="AR2563" s="295">
        <v>3.91</v>
      </c>
      <c r="AS2563" s="295">
        <v>0</v>
      </c>
      <c r="AT2563" s="295">
        <f t="shared" ref="AT2563:AT2626" si="40">AQ2563-AR2563-AS2563+AP2563+AO2563+AN2563+AL2563+AI2563+AH2563+AG2563+AF2563+AA2563+W2563+V2563+Q2563+P2563+O2563+N2563-J2563</f>
        <v>4307</v>
      </c>
      <c r="AU2563" s="295">
        <v>0</v>
      </c>
      <c r="AV2563" s="295">
        <v>0</v>
      </c>
      <c r="AW2563" s="296">
        <v>93</v>
      </c>
      <c r="AX2563" s="296">
        <v>146</v>
      </c>
      <c r="AY2563" s="295">
        <v>368538</v>
      </c>
      <c r="AZ2563" s="295">
        <v>339999.25</v>
      </c>
      <c r="BA2563" s="294">
        <v>90.000195000000005</v>
      </c>
      <c r="BB2563" s="294">
        <v>71.696073788035605</v>
      </c>
      <c r="BC2563" s="294">
        <v>9.5</v>
      </c>
      <c r="BD2563" s="294"/>
      <c r="BE2563" s="293" t="s">
        <v>4204</v>
      </c>
      <c r="BF2563" s="291"/>
      <c r="BG2563" s="293" t="s">
        <v>335</v>
      </c>
      <c r="BH2563" s="293" t="s">
        <v>200</v>
      </c>
      <c r="BI2563" s="293" t="s">
        <v>336</v>
      </c>
      <c r="BJ2563" s="293" t="s">
        <v>103</v>
      </c>
      <c r="BK2563" s="292" t="s">
        <v>4</v>
      </c>
      <c r="BL2563" s="294">
        <v>270850.65000000002</v>
      </c>
      <c r="BM2563" s="292" t="s">
        <v>894</v>
      </c>
      <c r="BN2563" s="294"/>
      <c r="BO2563" s="297">
        <v>43577</v>
      </c>
      <c r="BP2563" s="297">
        <v>48021</v>
      </c>
      <c r="BQ2563" s="297" t="s">
        <v>1065</v>
      </c>
      <c r="BR2563" s="297" t="s">
        <v>4741</v>
      </c>
      <c r="BS2563" s="297" t="s">
        <v>4742</v>
      </c>
      <c r="BT2563" s="297" t="s">
        <v>4742</v>
      </c>
      <c r="BU2563" s="294">
        <v>0</v>
      </c>
      <c r="BV2563" s="294">
        <v>0</v>
      </c>
      <c r="BW2563" s="294">
        <v>0</v>
      </c>
    </row>
    <row r="2564" spans="1:75" s="289" customFormat="1" ht="18.2" customHeight="1" x14ac:dyDescent="0.15">
      <c r="A2564" s="298">
        <v>2562</v>
      </c>
      <c r="B2564" s="299" t="s">
        <v>305</v>
      </c>
      <c r="C2564" s="299" t="s">
        <v>306</v>
      </c>
      <c r="D2564" s="313">
        <v>45172</v>
      </c>
      <c r="E2564" s="300" t="s">
        <v>4213</v>
      </c>
      <c r="F2564" s="309">
        <v>0</v>
      </c>
      <c r="G2564" s="309">
        <v>0</v>
      </c>
      <c r="H2564" s="302">
        <v>197314.83</v>
      </c>
      <c r="I2564" s="302">
        <v>0</v>
      </c>
      <c r="J2564" s="302">
        <v>0</v>
      </c>
      <c r="K2564" s="302">
        <v>197314.83</v>
      </c>
      <c r="L2564" s="302">
        <v>1457.69</v>
      </c>
      <c r="M2564" s="302">
        <v>0</v>
      </c>
      <c r="N2564" s="302">
        <v>0</v>
      </c>
      <c r="O2564" s="302">
        <v>1457.69</v>
      </c>
      <c r="P2564" s="302">
        <v>0</v>
      </c>
      <c r="Q2564" s="302">
        <v>0</v>
      </c>
      <c r="R2564" s="302">
        <v>195857.14</v>
      </c>
      <c r="S2564" s="302">
        <v>0</v>
      </c>
      <c r="T2564" s="302">
        <v>1644.29</v>
      </c>
      <c r="U2564" s="302">
        <v>0</v>
      </c>
      <c r="V2564" s="302">
        <v>0</v>
      </c>
      <c r="W2564" s="302">
        <v>1644.29</v>
      </c>
      <c r="X2564" s="302">
        <v>0</v>
      </c>
      <c r="Y2564" s="302">
        <v>0</v>
      </c>
      <c r="Z2564" s="302">
        <v>0</v>
      </c>
      <c r="AA2564" s="302">
        <v>0</v>
      </c>
      <c r="AB2564" s="302">
        <v>0</v>
      </c>
      <c r="AC2564" s="302">
        <v>0</v>
      </c>
      <c r="AD2564" s="302">
        <v>0</v>
      </c>
      <c r="AE2564" s="302">
        <v>0</v>
      </c>
      <c r="AF2564" s="302">
        <v>0</v>
      </c>
      <c r="AG2564" s="302">
        <v>0</v>
      </c>
      <c r="AH2564" s="302">
        <v>229.6</v>
      </c>
      <c r="AI2564" s="302">
        <v>0</v>
      </c>
      <c r="AJ2564" s="302">
        <v>0</v>
      </c>
      <c r="AK2564" s="302">
        <v>0</v>
      </c>
      <c r="AL2564" s="302">
        <v>0</v>
      </c>
      <c r="AM2564" s="302">
        <v>0</v>
      </c>
      <c r="AN2564" s="302">
        <v>0</v>
      </c>
      <c r="AO2564" s="302">
        <v>0</v>
      </c>
      <c r="AP2564" s="302">
        <v>0</v>
      </c>
      <c r="AQ2564" s="302">
        <v>0</v>
      </c>
      <c r="AR2564" s="302">
        <v>3331.58</v>
      </c>
      <c r="AS2564" s="302">
        <v>0</v>
      </c>
      <c r="AT2564" s="295">
        <f t="shared" si="40"/>
        <v>0</v>
      </c>
      <c r="AU2564" s="302">
        <v>0</v>
      </c>
      <c r="AV2564" s="302">
        <v>0</v>
      </c>
      <c r="AW2564" s="303">
        <v>90</v>
      </c>
      <c r="AX2564" s="303">
        <v>143</v>
      </c>
      <c r="AY2564" s="302">
        <v>655176.56086199998</v>
      </c>
      <c r="AZ2564" s="302">
        <v>258623.59</v>
      </c>
      <c r="BA2564" s="301">
        <v>90.000017</v>
      </c>
      <c r="BB2564" s="301">
        <v>68.157533230326706</v>
      </c>
      <c r="BC2564" s="301">
        <v>10</v>
      </c>
      <c r="BD2564" s="301"/>
      <c r="BE2564" s="300" t="s">
        <v>4204</v>
      </c>
      <c r="BF2564" s="298"/>
      <c r="BG2564" s="300" t="s">
        <v>312</v>
      </c>
      <c r="BH2564" s="300" t="s">
        <v>340</v>
      </c>
      <c r="BI2564" s="300" t="s">
        <v>507</v>
      </c>
      <c r="BJ2564" s="300" t="s">
        <v>103</v>
      </c>
      <c r="BK2564" s="299" t="s">
        <v>4</v>
      </c>
      <c r="BL2564" s="301">
        <v>195857.14</v>
      </c>
      <c r="BM2564" s="299" t="s">
        <v>894</v>
      </c>
      <c r="BN2564" s="301"/>
      <c r="BO2564" s="304">
        <v>43584</v>
      </c>
      <c r="BP2564" s="304">
        <v>47936</v>
      </c>
      <c r="BQ2564" s="297" t="s">
        <v>1065</v>
      </c>
      <c r="BR2564" s="297" t="s">
        <v>4741</v>
      </c>
      <c r="BS2564" s="297" t="s">
        <v>4742</v>
      </c>
      <c r="BT2564" s="297" t="s">
        <v>4742</v>
      </c>
      <c r="BU2564" s="301">
        <v>0</v>
      </c>
      <c r="BV2564" s="301">
        <v>0</v>
      </c>
      <c r="BW2564" s="301">
        <v>0</v>
      </c>
    </row>
    <row r="2565" spans="1:75" s="289" customFormat="1" ht="18.2" customHeight="1" x14ac:dyDescent="0.15">
      <c r="A2565" s="291">
        <v>2563</v>
      </c>
      <c r="B2565" s="292" t="s">
        <v>305</v>
      </c>
      <c r="C2565" s="292" t="s">
        <v>306</v>
      </c>
      <c r="D2565" s="312">
        <v>45172</v>
      </c>
      <c r="E2565" s="293" t="s">
        <v>4214</v>
      </c>
      <c r="F2565" s="308">
        <v>0</v>
      </c>
      <c r="G2565" s="308">
        <v>0</v>
      </c>
      <c r="H2565" s="295">
        <v>206147.99</v>
      </c>
      <c r="I2565" s="295">
        <v>0</v>
      </c>
      <c r="J2565" s="295">
        <v>0</v>
      </c>
      <c r="K2565" s="295">
        <v>206147.99</v>
      </c>
      <c r="L2565" s="295">
        <v>1373.33</v>
      </c>
      <c r="M2565" s="295">
        <v>0</v>
      </c>
      <c r="N2565" s="295">
        <v>0</v>
      </c>
      <c r="O2565" s="295">
        <v>1373.33</v>
      </c>
      <c r="P2565" s="295">
        <v>0</v>
      </c>
      <c r="Q2565" s="295">
        <v>0</v>
      </c>
      <c r="R2565" s="295">
        <v>204774.66</v>
      </c>
      <c r="S2565" s="295">
        <v>0</v>
      </c>
      <c r="T2565" s="295">
        <v>1649.18</v>
      </c>
      <c r="U2565" s="295">
        <v>0</v>
      </c>
      <c r="V2565" s="295">
        <v>0</v>
      </c>
      <c r="W2565" s="295">
        <v>1649.18</v>
      </c>
      <c r="X2565" s="295">
        <v>0</v>
      </c>
      <c r="Y2565" s="295">
        <v>0</v>
      </c>
      <c r="Z2565" s="295">
        <v>0</v>
      </c>
      <c r="AA2565" s="295">
        <v>0</v>
      </c>
      <c r="AB2565" s="295">
        <v>0</v>
      </c>
      <c r="AC2565" s="295">
        <v>0</v>
      </c>
      <c r="AD2565" s="295">
        <v>0</v>
      </c>
      <c r="AE2565" s="295">
        <v>0</v>
      </c>
      <c r="AF2565" s="295">
        <v>0</v>
      </c>
      <c r="AG2565" s="295">
        <v>0</v>
      </c>
      <c r="AH2565" s="295">
        <v>134.6</v>
      </c>
      <c r="AI2565" s="295">
        <v>0</v>
      </c>
      <c r="AJ2565" s="295">
        <v>0</v>
      </c>
      <c r="AK2565" s="295">
        <v>0</v>
      </c>
      <c r="AL2565" s="295">
        <v>0</v>
      </c>
      <c r="AM2565" s="295">
        <v>0</v>
      </c>
      <c r="AN2565" s="295">
        <v>0</v>
      </c>
      <c r="AO2565" s="295">
        <v>0</v>
      </c>
      <c r="AP2565" s="295">
        <v>0</v>
      </c>
      <c r="AQ2565" s="295">
        <v>0</v>
      </c>
      <c r="AR2565" s="295">
        <v>0</v>
      </c>
      <c r="AS2565" s="295">
        <v>0</v>
      </c>
      <c r="AT2565" s="295">
        <f t="shared" si="40"/>
        <v>3157.1099999999997</v>
      </c>
      <c r="AU2565" s="295">
        <v>0</v>
      </c>
      <c r="AV2565" s="295">
        <v>0</v>
      </c>
      <c r="AW2565" s="296">
        <v>98</v>
      </c>
      <c r="AX2565" s="296">
        <v>151</v>
      </c>
      <c r="AY2565" s="295">
        <v>268946.24</v>
      </c>
      <c r="AZ2565" s="295">
        <v>253000.01</v>
      </c>
      <c r="BA2565" s="294">
        <v>84.998400000000004</v>
      </c>
      <c r="BB2565" s="294">
        <v>68.796512935094398</v>
      </c>
      <c r="BC2565" s="294">
        <v>9.6</v>
      </c>
      <c r="BD2565" s="294"/>
      <c r="BE2565" s="293" t="s">
        <v>4204</v>
      </c>
      <c r="BF2565" s="291"/>
      <c r="BG2565" s="293" t="s">
        <v>333</v>
      </c>
      <c r="BH2565" s="293" t="s">
        <v>616</v>
      </c>
      <c r="BI2565" s="293" t="s">
        <v>617</v>
      </c>
      <c r="BJ2565" s="293" t="s">
        <v>103</v>
      </c>
      <c r="BK2565" s="292" t="s">
        <v>4</v>
      </c>
      <c r="BL2565" s="294">
        <v>204774.66</v>
      </c>
      <c r="BM2565" s="292" t="s">
        <v>894</v>
      </c>
      <c r="BN2565" s="294"/>
      <c r="BO2565" s="297">
        <v>43584</v>
      </c>
      <c r="BP2565" s="297">
        <v>48181</v>
      </c>
      <c r="BQ2565" s="297" t="s">
        <v>1065</v>
      </c>
      <c r="BR2565" s="297" t="s">
        <v>4741</v>
      </c>
      <c r="BS2565" s="297" t="s">
        <v>4742</v>
      </c>
      <c r="BT2565" s="297" t="s">
        <v>4742</v>
      </c>
      <c r="BU2565" s="294">
        <v>0</v>
      </c>
      <c r="BV2565" s="294">
        <v>0</v>
      </c>
      <c r="BW2565" s="294">
        <v>0</v>
      </c>
    </row>
    <row r="2566" spans="1:75" s="289" customFormat="1" ht="18.2" customHeight="1" x14ac:dyDescent="0.15">
      <c r="A2566" s="298">
        <v>2564</v>
      </c>
      <c r="B2566" s="299" t="s">
        <v>305</v>
      </c>
      <c r="C2566" s="299" t="s">
        <v>306</v>
      </c>
      <c r="D2566" s="313">
        <v>45172</v>
      </c>
      <c r="E2566" s="300" t="s">
        <v>4215</v>
      </c>
      <c r="F2566" s="309">
        <v>0</v>
      </c>
      <c r="G2566" s="309">
        <v>0</v>
      </c>
      <c r="H2566" s="302">
        <v>83502.539999999994</v>
      </c>
      <c r="I2566" s="302">
        <v>0</v>
      </c>
      <c r="J2566" s="302">
        <v>0</v>
      </c>
      <c r="K2566" s="302">
        <v>83502.539999999994</v>
      </c>
      <c r="L2566" s="302">
        <v>409.97</v>
      </c>
      <c r="M2566" s="302">
        <v>0</v>
      </c>
      <c r="N2566" s="302">
        <v>0</v>
      </c>
      <c r="O2566" s="302">
        <v>409.97</v>
      </c>
      <c r="P2566" s="302">
        <v>0</v>
      </c>
      <c r="Q2566" s="302">
        <v>0</v>
      </c>
      <c r="R2566" s="302">
        <v>83092.570000000007</v>
      </c>
      <c r="S2566" s="302">
        <v>0</v>
      </c>
      <c r="T2566" s="302">
        <v>688.9</v>
      </c>
      <c r="U2566" s="302">
        <v>0</v>
      </c>
      <c r="V2566" s="302">
        <v>0</v>
      </c>
      <c r="W2566" s="302">
        <v>688.9</v>
      </c>
      <c r="X2566" s="302">
        <v>0</v>
      </c>
      <c r="Y2566" s="302">
        <v>0</v>
      </c>
      <c r="Z2566" s="302">
        <v>0</v>
      </c>
      <c r="AA2566" s="302">
        <v>0</v>
      </c>
      <c r="AB2566" s="302">
        <v>0</v>
      </c>
      <c r="AC2566" s="302">
        <v>0</v>
      </c>
      <c r="AD2566" s="302">
        <v>0</v>
      </c>
      <c r="AE2566" s="302">
        <v>0</v>
      </c>
      <c r="AF2566" s="302">
        <v>0</v>
      </c>
      <c r="AG2566" s="302">
        <v>0</v>
      </c>
      <c r="AH2566" s="302">
        <v>89.48</v>
      </c>
      <c r="AI2566" s="302">
        <v>0</v>
      </c>
      <c r="AJ2566" s="302">
        <v>0</v>
      </c>
      <c r="AK2566" s="302">
        <v>0</v>
      </c>
      <c r="AL2566" s="302">
        <v>0</v>
      </c>
      <c r="AM2566" s="302">
        <v>0</v>
      </c>
      <c r="AN2566" s="302">
        <v>0</v>
      </c>
      <c r="AO2566" s="302">
        <v>0</v>
      </c>
      <c r="AP2566" s="302">
        <v>209.05</v>
      </c>
      <c r="AQ2566" s="302">
        <v>0</v>
      </c>
      <c r="AR2566" s="302">
        <v>197.4</v>
      </c>
      <c r="AS2566" s="302">
        <v>0</v>
      </c>
      <c r="AT2566" s="295">
        <f t="shared" si="40"/>
        <v>1200</v>
      </c>
      <c r="AU2566" s="302">
        <v>0</v>
      </c>
      <c r="AV2566" s="302">
        <v>0</v>
      </c>
      <c r="AW2566" s="303">
        <v>119</v>
      </c>
      <c r="AX2566" s="303">
        <v>172</v>
      </c>
      <c r="AY2566" s="302">
        <v>274675.44</v>
      </c>
      <c r="AZ2566" s="302">
        <v>97421.87</v>
      </c>
      <c r="BA2566" s="301">
        <v>27.330642000000001</v>
      </c>
      <c r="BB2566" s="301">
        <v>23.310713328844301</v>
      </c>
      <c r="BC2566" s="301">
        <v>9.9</v>
      </c>
      <c r="BD2566" s="301"/>
      <c r="BE2566" s="300" t="s">
        <v>4204</v>
      </c>
      <c r="BF2566" s="298"/>
      <c r="BG2566" s="300" t="s">
        <v>312</v>
      </c>
      <c r="BH2566" s="300" t="s">
        <v>221</v>
      </c>
      <c r="BI2566" s="300" t="s">
        <v>798</v>
      </c>
      <c r="BJ2566" s="300" t="s">
        <v>103</v>
      </c>
      <c r="BK2566" s="299" t="s">
        <v>4</v>
      </c>
      <c r="BL2566" s="301">
        <v>83092.570000000007</v>
      </c>
      <c r="BM2566" s="299" t="s">
        <v>894</v>
      </c>
      <c r="BN2566" s="301"/>
      <c r="BO2566" s="304">
        <v>43584</v>
      </c>
      <c r="BP2566" s="304">
        <v>48820</v>
      </c>
      <c r="BQ2566" s="297" t="s">
        <v>1065</v>
      </c>
      <c r="BR2566" s="297" t="s">
        <v>4741</v>
      </c>
      <c r="BS2566" s="297" t="s">
        <v>4742</v>
      </c>
      <c r="BT2566" s="297" t="s">
        <v>4742</v>
      </c>
      <c r="BU2566" s="301">
        <v>0</v>
      </c>
      <c r="BV2566" s="301">
        <v>0</v>
      </c>
      <c r="BW2566" s="301">
        <v>0</v>
      </c>
    </row>
    <row r="2567" spans="1:75" s="289" customFormat="1" ht="18.2" customHeight="1" x14ac:dyDescent="0.15">
      <c r="A2567" s="291">
        <v>2565</v>
      </c>
      <c r="B2567" s="292" t="s">
        <v>305</v>
      </c>
      <c r="C2567" s="292" t="s">
        <v>306</v>
      </c>
      <c r="D2567" s="312">
        <v>45172</v>
      </c>
      <c r="E2567" s="293" t="s">
        <v>4216</v>
      </c>
      <c r="F2567" s="308">
        <v>0</v>
      </c>
      <c r="G2567" s="308">
        <v>0</v>
      </c>
      <c r="H2567" s="295">
        <v>434860.25</v>
      </c>
      <c r="I2567" s="295">
        <v>0</v>
      </c>
      <c r="J2567" s="295">
        <v>0</v>
      </c>
      <c r="K2567" s="295">
        <v>434860.25</v>
      </c>
      <c r="L2567" s="295">
        <v>2184.34</v>
      </c>
      <c r="M2567" s="295">
        <v>0</v>
      </c>
      <c r="N2567" s="295">
        <v>0</v>
      </c>
      <c r="O2567" s="295">
        <v>2184.34</v>
      </c>
      <c r="P2567" s="295">
        <v>0</v>
      </c>
      <c r="Q2567" s="295">
        <v>0</v>
      </c>
      <c r="R2567" s="295">
        <v>432675.91</v>
      </c>
      <c r="S2567" s="295">
        <v>0</v>
      </c>
      <c r="T2567" s="295">
        <v>3442.64</v>
      </c>
      <c r="U2567" s="295">
        <v>0</v>
      </c>
      <c r="V2567" s="295">
        <v>0</v>
      </c>
      <c r="W2567" s="295">
        <v>3442.64</v>
      </c>
      <c r="X2567" s="295">
        <v>0</v>
      </c>
      <c r="Y2567" s="295">
        <v>0</v>
      </c>
      <c r="Z2567" s="295">
        <v>0</v>
      </c>
      <c r="AA2567" s="295">
        <v>0</v>
      </c>
      <c r="AB2567" s="295">
        <v>0</v>
      </c>
      <c r="AC2567" s="295">
        <v>0</v>
      </c>
      <c r="AD2567" s="295">
        <v>0</v>
      </c>
      <c r="AE2567" s="295">
        <v>0</v>
      </c>
      <c r="AF2567" s="295">
        <v>0</v>
      </c>
      <c r="AG2567" s="295">
        <v>0</v>
      </c>
      <c r="AH2567" s="295">
        <v>271.05</v>
      </c>
      <c r="AI2567" s="295">
        <v>0</v>
      </c>
      <c r="AJ2567" s="295">
        <v>0</v>
      </c>
      <c r="AK2567" s="295">
        <v>0</v>
      </c>
      <c r="AL2567" s="295">
        <v>0</v>
      </c>
      <c r="AM2567" s="295">
        <v>0</v>
      </c>
      <c r="AN2567" s="295">
        <v>0</v>
      </c>
      <c r="AO2567" s="295">
        <v>0</v>
      </c>
      <c r="AP2567" s="295">
        <v>4233.6000000000004</v>
      </c>
      <c r="AQ2567" s="295">
        <v>0</v>
      </c>
      <c r="AR2567" s="295">
        <v>4131.63</v>
      </c>
      <c r="AS2567" s="295">
        <v>0</v>
      </c>
      <c r="AT2567" s="295">
        <f t="shared" si="40"/>
        <v>6000</v>
      </c>
      <c r="AU2567" s="295">
        <v>0</v>
      </c>
      <c r="AV2567" s="295">
        <v>0</v>
      </c>
      <c r="AW2567" s="296">
        <v>119</v>
      </c>
      <c r="AX2567" s="296">
        <v>172</v>
      </c>
      <c r="AY2567" s="295">
        <v>552949.19999999995</v>
      </c>
      <c r="AZ2567" s="295">
        <v>509500.39</v>
      </c>
      <c r="BA2567" s="294">
        <v>87.999932000000001</v>
      </c>
      <c r="BB2567" s="294">
        <v>74.730954883151597</v>
      </c>
      <c r="BC2567" s="294">
        <v>9.5</v>
      </c>
      <c r="BD2567" s="294"/>
      <c r="BE2567" s="293" t="s">
        <v>4204</v>
      </c>
      <c r="BF2567" s="291"/>
      <c r="BG2567" s="293" t="s">
        <v>315</v>
      </c>
      <c r="BH2567" s="293" t="s">
        <v>179</v>
      </c>
      <c r="BI2567" s="293" t="s">
        <v>402</v>
      </c>
      <c r="BJ2567" s="293" t="s">
        <v>103</v>
      </c>
      <c r="BK2567" s="292" t="s">
        <v>4</v>
      </c>
      <c r="BL2567" s="294">
        <v>432675.91</v>
      </c>
      <c r="BM2567" s="292" t="s">
        <v>894</v>
      </c>
      <c r="BN2567" s="294"/>
      <c r="BO2567" s="297">
        <v>43584</v>
      </c>
      <c r="BP2567" s="297">
        <v>48820</v>
      </c>
      <c r="BQ2567" s="297" t="s">
        <v>1065</v>
      </c>
      <c r="BR2567" s="297" t="s">
        <v>4741</v>
      </c>
      <c r="BS2567" s="297" t="s">
        <v>4742</v>
      </c>
      <c r="BT2567" s="297" t="s">
        <v>4742</v>
      </c>
      <c r="BU2567" s="294">
        <v>0</v>
      </c>
      <c r="BV2567" s="294">
        <v>0</v>
      </c>
      <c r="BW2567" s="294">
        <v>0</v>
      </c>
    </row>
    <row r="2568" spans="1:75" s="289" customFormat="1" ht="18.2" customHeight="1" x14ac:dyDescent="0.15">
      <c r="A2568" s="298">
        <v>2566</v>
      </c>
      <c r="B2568" s="299" t="s">
        <v>305</v>
      </c>
      <c r="C2568" s="299" t="s">
        <v>306</v>
      </c>
      <c r="D2568" s="313">
        <v>45172</v>
      </c>
      <c r="E2568" s="300" t="s">
        <v>4217</v>
      </c>
      <c r="F2568" s="309">
        <v>3</v>
      </c>
      <c r="G2568" s="309">
        <v>2</v>
      </c>
      <c r="H2568" s="302">
        <v>533434.5</v>
      </c>
      <c r="I2568" s="302">
        <v>7464.22</v>
      </c>
      <c r="J2568" s="302">
        <v>0</v>
      </c>
      <c r="K2568" s="302">
        <v>540898.72</v>
      </c>
      <c r="L2568" s="302">
        <v>3769.47</v>
      </c>
      <c r="M2568" s="302">
        <v>0</v>
      </c>
      <c r="N2568" s="302">
        <v>0</v>
      </c>
      <c r="O2568" s="302">
        <v>0</v>
      </c>
      <c r="P2568" s="302">
        <v>0</v>
      </c>
      <c r="Q2568" s="302">
        <v>0</v>
      </c>
      <c r="R2568" s="302">
        <v>540898.72</v>
      </c>
      <c r="S2568" s="302">
        <v>4634.49</v>
      </c>
      <c r="T2568" s="302">
        <v>3556.23</v>
      </c>
      <c r="U2568" s="302">
        <v>0</v>
      </c>
      <c r="V2568" s="302">
        <v>0</v>
      </c>
      <c r="W2568" s="302">
        <v>0</v>
      </c>
      <c r="X2568" s="302">
        <v>0</v>
      </c>
      <c r="Y2568" s="302">
        <v>0</v>
      </c>
      <c r="Z2568" s="302">
        <v>8190.72</v>
      </c>
      <c r="AA2568" s="302">
        <v>0</v>
      </c>
      <c r="AB2568" s="302">
        <v>0</v>
      </c>
      <c r="AC2568" s="302">
        <v>0</v>
      </c>
      <c r="AD2568" s="302">
        <v>0</v>
      </c>
      <c r="AE2568" s="302">
        <v>0</v>
      </c>
      <c r="AF2568" s="302">
        <v>0</v>
      </c>
      <c r="AG2568" s="302">
        <v>0</v>
      </c>
      <c r="AH2568" s="302">
        <v>0</v>
      </c>
      <c r="AI2568" s="302">
        <v>0</v>
      </c>
      <c r="AJ2568" s="302">
        <v>0</v>
      </c>
      <c r="AK2568" s="302">
        <v>0</v>
      </c>
      <c r="AL2568" s="302">
        <v>0</v>
      </c>
      <c r="AM2568" s="302">
        <v>0</v>
      </c>
      <c r="AN2568" s="302">
        <v>0</v>
      </c>
      <c r="AO2568" s="302">
        <v>0</v>
      </c>
      <c r="AP2568" s="302">
        <v>0</v>
      </c>
      <c r="AQ2568" s="302">
        <v>0</v>
      </c>
      <c r="AR2568" s="302">
        <v>0</v>
      </c>
      <c r="AS2568" s="302">
        <v>0</v>
      </c>
      <c r="AT2568" s="295">
        <f t="shared" si="40"/>
        <v>0</v>
      </c>
      <c r="AU2568" s="302">
        <v>11233.69</v>
      </c>
      <c r="AV2568" s="302">
        <v>8190.72</v>
      </c>
      <c r="AW2568" s="303">
        <v>99</v>
      </c>
      <c r="AX2568" s="303">
        <v>152</v>
      </c>
      <c r="AY2568" s="302">
        <v>702801.32</v>
      </c>
      <c r="AZ2568" s="302">
        <v>665399.99</v>
      </c>
      <c r="BA2568" s="301">
        <v>90.000001999999995</v>
      </c>
      <c r="BB2568" s="301">
        <v>73.160334555757103</v>
      </c>
      <c r="BC2568" s="301">
        <v>8</v>
      </c>
      <c r="BD2568" s="301"/>
      <c r="BE2568" s="300" t="s">
        <v>4204</v>
      </c>
      <c r="BF2568" s="298"/>
      <c r="BG2568" s="300" t="s">
        <v>315</v>
      </c>
      <c r="BH2568" s="300" t="s">
        <v>183</v>
      </c>
      <c r="BI2568" s="300" t="s">
        <v>328</v>
      </c>
      <c r="BJ2568" s="300" t="s">
        <v>177</v>
      </c>
      <c r="BK2568" s="299" t="s">
        <v>4</v>
      </c>
      <c r="BL2568" s="301">
        <v>540898.72</v>
      </c>
      <c r="BM2568" s="299" t="s">
        <v>894</v>
      </c>
      <c r="BN2568" s="301"/>
      <c r="BO2568" s="304">
        <v>43584</v>
      </c>
      <c r="BP2568" s="304">
        <v>48211</v>
      </c>
      <c r="BQ2568" s="297" t="s">
        <v>1065</v>
      </c>
      <c r="BR2568" s="297" t="s">
        <v>4741</v>
      </c>
      <c r="BS2568" s="297" t="s">
        <v>4742</v>
      </c>
      <c r="BT2568" s="297" t="s">
        <v>4742</v>
      </c>
      <c r="BU2568" s="301">
        <v>707.98</v>
      </c>
      <c r="BV2568" s="301">
        <v>0</v>
      </c>
      <c r="BW2568" s="301">
        <v>0</v>
      </c>
    </row>
    <row r="2569" spans="1:75" s="289" customFormat="1" ht="18.2" customHeight="1" x14ac:dyDescent="0.15">
      <c r="A2569" s="291">
        <v>2567</v>
      </c>
      <c r="B2569" s="292" t="s">
        <v>305</v>
      </c>
      <c r="C2569" s="292" t="s">
        <v>306</v>
      </c>
      <c r="D2569" s="312">
        <v>45172</v>
      </c>
      <c r="E2569" s="293" t="s">
        <v>4218</v>
      </c>
      <c r="F2569" s="308">
        <v>0</v>
      </c>
      <c r="G2569" s="308">
        <v>0</v>
      </c>
      <c r="H2569" s="295">
        <v>256539.89</v>
      </c>
      <c r="I2569" s="295">
        <v>0</v>
      </c>
      <c r="J2569" s="295">
        <v>0</v>
      </c>
      <c r="K2569" s="295">
        <v>256539.89</v>
      </c>
      <c r="L2569" s="295">
        <v>2019.61</v>
      </c>
      <c r="M2569" s="295">
        <v>0</v>
      </c>
      <c r="N2569" s="295">
        <v>0</v>
      </c>
      <c r="O2569" s="295">
        <v>2019.61</v>
      </c>
      <c r="P2569" s="295">
        <v>0</v>
      </c>
      <c r="Q2569" s="295">
        <v>0</v>
      </c>
      <c r="R2569" s="295">
        <v>254520.28</v>
      </c>
      <c r="S2569" s="295">
        <v>0</v>
      </c>
      <c r="T2569" s="295">
        <v>2137.83</v>
      </c>
      <c r="U2569" s="295">
        <v>0</v>
      </c>
      <c r="V2569" s="295">
        <v>0</v>
      </c>
      <c r="W2569" s="295">
        <v>2137.83</v>
      </c>
      <c r="X2569" s="295">
        <v>0</v>
      </c>
      <c r="Y2569" s="295">
        <v>0</v>
      </c>
      <c r="Z2569" s="295">
        <v>0</v>
      </c>
      <c r="AA2569" s="295">
        <v>0</v>
      </c>
      <c r="AB2569" s="295">
        <v>0</v>
      </c>
      <c r="AC2569" s="295">
        <v>0</v>
      </c>
      <c r="AD2569" s="295">
        <v>0</v>
      </c>
      <c r="AE2569" s="295">
        <v>0</v>
      </c>
      <c r="AF2569" s="295">
        <v>0</v>
      </c>
      <c r="AG2569" s="295">
        <v>0</v>
      </c>
      <c r="AH2569" s="295">
        <v>172.9</v>
      </c>
      <c r="AI2569" s="295">
        <v>0</v>
      </c>
      <c r="AJ2569" s="295">
        <v>0</v>
      </c>
      <c r="AK2569" s="295">
        <v>0</v>
      </c>
      <c r="AL2569" s="295">
        <v>0</v>
      </c>
      <c r="AM2569" s="295">
        <v>0</v>
      </c>
      <c r="AN2569" s="295">
        <v>0</v>
      </c>
      <c r="AO2569" s="295">
        <v>0</v>
      </c>
      <c r="AP2569" s="295">
        <v>82.62</v>
      </c>
      <c r="AQ2569" s="295">
        <v>0</v>
      </c>
      <c r="AR2569" s="295">
        <v>62.96</v>
      </c>
      <c r="AS2569" s="295">
        <v>0</v>
      </c>
      <c r="AT2569" s="295">
        <f t="shared" si="40"/>
        <v>4350</v>
      </c>
      <c r="AU2569" s="295">
        <v>0</v>
      </c>
      <c r="AV2569" s="295">
        <v>0</v>
      </c>
      <c r="AW2569" s="296">
        <v>86</v>
      </c>
      <c r="AX2569" s="296">
        <v>139</v>
      </c>
      <c r="AY2569" s="295">
        <v>360607.2</v>
      </c>
      <c r="AZ2569" s="295">
        <v>324999.31</v>
      </c>
      <c r="BA2569" s="294">
        <v>90.000189000000006</v>
      </c>
      <c r="BB2569" s="294">
        <v>70.482836730739294</v>
      </c>
      <c r="BC2569" s="294">
        <v>10</v>
      </c>
      <c r="BD2569" s="294"/>
      <c r="BE2569" s="293" t="s">
        <v>4204</v>
      </c>
      <c r="BF2569" s="291"/>
      <c r="BG2569" s="293" t="s">
        <v>312</v>
      </c>
      <c r="BH2569" s="293" t="s">
        <v>465</v>
      </c>
      <c r="BI2569" s="293" t="s">
        <v>500</v>
      </c>
      <c r="BJ2569" s="293" t="s">
        <v>103</v>
      </c>
      <c r="BK2569" s="292" t="s">
        <v>4</v>
      </c>
      <c r="BL2569" s="294">
        <v>254520.28</v>
      </c>
      <c r="BM2569" s="292" t="s">
        <v>894</v>
      </c>
      <c r="BN2569" s="294"/>
      <c r="BO2569" s="297">
        <v>43584</v>
      </c>
      <c r="BP2569" s="297">
        <v>47816</v>
      </c>
      <c r="BQ2569" s="297" t="s">
        <v>1065</v>
      </c>
      <c r="BR2569" s="297" t="s">
        <v>4741</v>
      </c>
      <c r="BS2569" s="297" t="s">
        <v>4742</v>
      </c>
      <c r="BT2569" s="297" t="s">
        <v>4742</v>
      </c>
      <c r="BU2569" s="294">
        <v>0</v>
      </c>
      <c r="BV2569" s="294">
        <v>0</v>
      </c>
      <c r="BW2569" s="294">
        <v>0</v>
      </c>
    </row>
    <row r="2570" spans="1:75" s="289" customFormat="1" ht="18.2" customHeight="1" x14ac:dyDescent="0.15">
      <c r="A2570" s="298">
        <v>2568</v>
      </c>
      <c r="B2570" s="299" t="s">
        <v>305</v>
      </c>
      <c r="C2570" s="299" t="s">
        <v>306</v>
      </c>
      <c r="D2570" s="313">
        <v>45172</v>
      </c>
      <c r="E2570" s="300" t="s">
        <v>4233</v>
      </c>
      <c r="F2570" s="309">
        <v>0</v>
      </c>
      <c r="G2570" s="309">
        <v>0</v>
      </c>
      <c r="H2570" s="302">
        <v>367040.33</v>
      </c>
      <c r="I2570" s="302">
        <v>0</v>
      </c>
      <c r="J2570" s="302">
        <v>0</v>
      </c>
      <c r="K2570" s="302">
        <v>367040.33</v>
      </c>
      <c r="L2570" s="302">
        <v>1843.67</v>
      </c>
      <c r="M2570" s="302">
        <v>0</v>
      </c>
      <c r="N2570" s="302">
        <v>0</v>
      </c>
      <c r="O2570" s="302">
        <v>1843.67</v>
      </c>
      <c r="P2570" s="302">
        <v>0</v>
      </c>
      <c r="Q2570" s="302">
        <v>0</v>
      </c>
      <c r="R2570" s="302">
        <v>365196.66</v>
      </c>
      <c r="S2570" s="302">
        <v>0</v>
      </c>
      <c r="T2570" s="302">
        <v>2905.74</v>
      </c>
      <c r="U2570" s="302">
        <v>0</v>
      </c>
      <c r="V2570" s="302">
        <v>0</v>
      </c>
      <c r="W2570" s="302">
        <v>2905.74</v>
      </c>
      <c r="X2570" s="302">
        <v>0</v>
      </c>
      <c r="Y2570" s="302">
        <v>0</v>
      </c>
      <c r="Z2570" s="302">
        <v>0</v>
      </c>
      <c r="AA2570" s="302">
        <v>0</v>
      </c>
      <c r="AB2570" s="302">
        <v>0</v>
      </c>
      <c r="AC2570" s="302">
        <v>0</v>
      </c>
      <c r="AD2570" s="302">
        <v>0</v>
      </c>
      <c r="AE2570" s="302">
        <v>0</v>
      </c>
      <c r="AF2570" s="302">
        <v>0</v>
      </c>
      <c r="AG2570" s="302">
        <v>0</v>
      </c>
      <c r="AH2570" s="302">
        <v>234.69</v>
      </c>
      <c r="AI2570" s="302">
        <v>0</v>
      </c>
      <c r="AJ2570" s="302">
        <v>0</v>
      </c>
      <c r="AK2570" s="302">
        <v>0</v>
      </c>
      <c r="AL2570" s="302">
        <v>0</v>
      </c>
      <c r="AM2570" s="302">
        <v>0</v>
      </c>
      <c r="AN2570" s="302">
        <v>0</v>
      </c>
      <c r="AO2570" s="302">
        <v>0</v>
      </c>
      <c r="AP2570" s="302">
        <v>318</v>
      </c>
      <c r="AQ2570" s="302">
        <v>0</v>
      </c>
      <c r="AR2570" s="302">
        <v>302.10000000000002</v>
      </c>
      <c r="AS2570" s="302">
        <v>0</v>
      </c>
      <c r="AT2570" s="295">
        <f t="shared" si="40"/>
        <v>5000</v>
      </c>
      <c r="AU2570" s="302">
        <v>0</v>
      </c>
      <c r="AV2570" s="302">
        <v>0</v>
      </c>
      <c r="AW2570" s="303">
        <v>119</v>
      </c>
      <c r="AX2570" s="303">
        <v>170</v>
      </c>
      <c r="AY2570" s="302">
        <v>459000.02</v>
      </c>
      <c r="AZ2570" s="302">
        <v>427339.3</v>
      </c>
      <c r="BA2570" s="301">
        <v>69.980394000000004</v>
      </c>
      <c r="BB2570" s="301">
        <v>59.804015577982298</v>
      </c>
      <c r="BC2570" s="301">
        <v>9.5</v>
      </c>
      <c r="BD2570" s="301"/>
      <c r="BE2570" s="300" t="s">
        <v>4204</v>
      </c>
      <c r="BF2570" s="298"/>
      <c r="BG2570" s="300" t="s">
        <v>335</v>
      </c>
      <c r="BH2570" s="300" t="s">
        <v>225</v>
      </c>
      <c r="BI2570" s="300" t="s">
        <v>392</v>
      </c>
      <c r="BJ2570" s="300" t="s">
        <v>103</v>
      </c>
      <c r="BK2570" s="299" t="s">
        <v>4</v>
      </c>
      <c r="BL2570" s="301">
        <v>365196.66</v>
      </c>
      <c r="BM2570" s="299" t="s">
        <v>894</v>
      </c>
      <c r="BN2570" s="301"/>
      <c r="BO2570" s="304">
        <v>43642</v>
      </c>
      <c r="BP2570" s="304">
        <v>48817</v>
      </c>
      <c r="BQ2570" s="297" t="s">
        <v>1065</v>
      </c>
      <c r="BR2570" s="297" t="s">
        <v>4741</v>
      </c>
      <c r="BS2570" s="297" t="s">
        <v>4742</v>
      </c>
      <c r="BT2570" s="297" t="s">
        <v>4742</v>
      </c>
      <c r="BU2570" s="301">
        <v>0</v>
      </c>
      <c r="BV2570" s="301">
        <v>0</v>
      </c>
      <c r="BW2570" s="301">
        <v>0</v>
      </c>
    </row>
    <row r="2571" spans="1:75" s="289" customFormat="1" ht="18.2" customHeight="1" x14ac:dyDescent="0.15">
      <c r="A2571" s="291">
        <v>2569</v>
      </c>
      <c r="B2571" s="292" t="s">
        <v>305</v>
      </c>
      <c r="C2571" s="292" t="s">
        <v>306</v>
      </c>
      <c r="D2571" s="312">
        <v>45172</v>
      </c>
      <c r="E2571" s="293" t="s">
        <v>4234</v>
      </c>
      <c r="F2571" s="308">
        <v>0</v>
      </c>
      <c r="G2571" s="308">
        <v>1</v>
      </c>
      <c r="H2571" s="295">
        <v>327810.40999999997</v>
      </c>
      <c r="I2571" s="295">
        <v>1592.32</v>
      </c>
      <c r="J2571" s="295">
        <v>0</v>
      </c>
      <c r="K2571" s="295">
        <v>329402.73</v>
      </c>
      <c r="L2571" s="295">
        <v>1604.92</v>
      </c>
      <c r="M2571" s="295">
        <v>0</v>
      </c>
      <c r="N2571" s="295">
        <v>1592.32</v>
      </c>
      <c r="O2571" s="295">
        <v>1604.92</v>
      </c>
      <c r="P2571" s="295">
        <v>0</v>
      </c>
      <c r="Q2571" s="295">
        <v>0</v>
      </c>
      <c r="R2571" s="295">
        <v>326205.49</v>
      </c>
      <c r="S2571" s="295">
        <v>2607.77</v>
      </c>
      <c r="T2571" s="295">
        <v>2595.17</v>
      </c>
      <c r="U2571" s="295">
        <v>0</v>
      </c>
      <c r="V2571" s="295">
        <v>2607.77</v>
      </c>
      <c r="W2571" s="295">
        <v>2595.17</v>
      </c>
      <c r="X2571" s="295">
        <v>0</v>
      </c>
      <c r="Y2571" s="295">
        <v>0</v>
      </c>
      <c r="Z2571" s="295">
        <v>0</v>
      </c>
      <c r="AA2571" s="295">
        <v>0</v>
      </c>
      <c r="AB2571" s="295">
        <v>0</v>
      </c>
      <c r="AC2571" s="295">
        <v>0</v>
      </c>
      <c r="AD2571" s="295">
        <v>0</v>
      </c>
      <c r="AE2571" s="295">
        <v>0</v>
      </c>
      <c r="AF2571" s="295">
        <v>0</v>
      </c>
      <c r="AG2571" s="295">
        <v>0</v>
      </c>
      <c r="AH2571" s="295">
        <v>202.32</v>
      </c>
      <c r="AI2571" s="295">
        <v>0</v>
      </c>
      <c r="AJ2571" s="295">
        <v>0</v>
      </c>
      <c r="AK2571" s="295">
        <v>0</v>
      </c>
      <c r="AL2571" s="295">
        <v>350</v>
      </c>
      <c r="AM2571" s="295">
        <v>0</v>
      </c>
      <c r="AN2571" s="295">
        <v>0</v>
      </c>
      <c r="AO2571" s="295">
        <v>178.29</v>
      </c>
      <c r="AP2571" s="295">
        <v>0</v>
      </c>
      <c r="AQ2571" s="295">
        <v>0</v>
      </c>
      <c r="AR2571" s="295">
        <v>0</v>
      </c>
      <c r="AS2571" s="295">
        <v>324.79000000000002</v>
      </c>
      <c r="AT2571" s="295">
        <f t="shared" si="40"/>
        <v>8806</v>
      </c>
      <c r="AU2571" s="295">
        <v>0</v>
      </c>
      <c r="AV2571" s="295">
        <v>0</v>
      </c>
      <c r="AW2571" s="296">
        <v>121</v>
      </c>
      <c r="AX2571" s="296">
        <v>172</v>
      </c>
      <c r="AY2571" s="295">
        <v>380300.88</v>
      </c>
      <c r="AZ2571" s="295">
        <v>380300.88</v>
      </c>
      <c r="BA2571" s="294">
        <v>89.500630000000001</v>
      </c>
      <c r="BB2571" s="294">
        <v>76.7697325981962</v>
      </c>
      <c r="BC2571" s="294">
        <v>9.5</v>
      </c>
      <c r="BD2571" s="294"/>
      <c r="BE2571" s="293" t="s">
        <v>4204</v>
      </c>
      <c r="BF2571" s="291"/>
      <c r="BG2571" s="293" t="s">
        <v>320</v>
      </c>
      <c r="BH2571" s="293" t="s">
        <v>181</v>
      </c>
      <c r="BI2571" s="293" t="s">
        <v>321</v>
      </c>
      <c r="BJ2571" s="293" t="s">
        <v>103</v>
      </c>
      <c r="BK2571" s="292" t="s">
        <v>4</v>
      </c>
      <c r="BL2571" s="294">
        <v>326205.49</v>
      </c>
      <c r="BM2571" s="292" t="s">
        <v>894</v>
      </c>
      <c r="BN2571" s="294"/>
      <c r="BO2571" s="297">
        <v>43635</v>
      </c>
      <c r="BP2571" s="297">
        <v>48871</v>
      </c>
      <c r="BQ2571" s="297" t="s">
        <v>925</v>
      </c>
      <c r="BR2571" s="297" t="s">
        <v>4745</v>
      </c>
      <c r="BS2571" s="297" t="s">
        <v>4742</v>
      </c>
      <c r="BT2571" s="297" t="s">
        <v>4742</v>
      </c>
      <c r="BU2571" s="294">
        <v>0</v>
      </c>
      <c r="BV2571" s="294">
        <v>0</v>
      </c>
      <c r="BW2571" s="294">
        <v>0</v>
      </c>
    </row>
    <row r="2572" spans="1:75" s="289" customFormat="1" ht="18.2" customHeight="1" x14ac:dyDescent="0.15">
      <c r="A2572" s="298">
        <v>2570</v>
      </c>
      <c r="B2572" s="299" t="s">
        <v>305</v>
      </c>
      <c r="C2572" s="299" t="s">
        <v>306</v>
      </c>
      <c r="D2572" s="313">
        <v>45172</v>
      </c>
      <c r="E2572" s="300" t="s">
        <v>4225</v>
      </c>
      <c r="F2572" s="309">
        <v>7</v>
      </c>
      <c r="G2572" s="309">
        <v>6</v>
      </c>
      <c r="H2572" s="302">
        <v>125701.41</v>
      </c>
      <c r="I2572" s="302">
        <v>5498.55</v>
      </c>
      <c r="J2572" s="302">
        <v>0</v>
      </c>
      <c r="K2572" s="302">
        <v>131199.96</v>
      </c>
      <c r="L2572" s="302">
        <v>943.34</v>
      </c>
      <c r="M2572" s="302">
        <v>0</v>
      </c>
      <c r="N2572" s="302">
        <v>795.72</v>
      </c>
      <c r="O2572" s="302">
        <v>0</v>
      </c>
      <c r="P2572" s="302">
        <v>0</v>
      </c>
      <c r="Q2572" s="302">
        <v>0</v>
      </c>
      <c r="R2572" s="302">
        <v>130404.24</v>
      </c>
      <c r="S2572" s="302">
        <v>6446.55</v>
      </c>
      <c r="T2572" s="302">
        <v>1047.51</v>
      </c>
      <c r="U2572" s="302">
        <v>0</v>
      </c>
      <c r="V2572" s="302">
        <v>1093.33</v>
      </c>
      <c r="W2572" s="302">
        <v>0</v>
      </c>
      <c r="X2572" s="302">
        <v>0</v>
      </c>
      <c r="Y2572" s="302">
        <v>0</v>
      </c>
      <c r="Z2572" s="302">
        <v>6400.73</v>
      </c>
      <c r="AA2572" s="302">
        <v>0</v>
      </c>
      <c r="AB2572" s="302">
        <v>0</v>
      </c>
      <c r="AC2572" s="302">
        <v>0</v>
      </c>
      <c r="AD2572" s="302">
        <v>0</v>
      </c>
      <c r="AE2572" s="302">
        <v>0</v>
      </c>
      <c r="AF2572" s="302">
        <v>0</v>
      </c>
      <c r="AG2572" s="302">
        <v>0</v>
      </c>
      <c r="AH2572" s="302">
        <v>0</v>
      </c>
      <c r="AI2572" s="302">
        <v>0</v>
      </c>
      <c r="AJ2572" s="302">
        <v>0</v>
      </c>
      <c r="AK2572" s="302">
        <v>0</v>
      </c>
      <c r="AL2572" s="302">
        <v>109.1</v>
      </c>
      <c r="AM2572" s="302">
        <v>0</v>
      </c>
      <c r="AN2572" s="302">
        <v>0</v>
      </c>
      <c r="AO2572" s="302">
        <v>101.85</v>
      </c>
      <c r="AP2572" s="302">
        <v>0</v>
      </c>
      <c r="AQ2572" s="302">
        <v>0</v>
      </c>
      <c r="AR2572" s="302">
        <v>0</v>
      </c>
      <c r="AS2572" s="302">
        <v>0</v>
      </c>
      <c r="AT2572" s="295">
        <f t="shared" si="40"/>
        <v>2100</v>
      </c>
      <c r="AU2572" s="302">
        <v>5646.17</v>
      </c>
      <c r="AV2572" s="302">
        <v>6400.73</v>
      </c>
      <c r="AW2572" s="303">
        <v>89</v>
      </c>
      <c r="AX2572" s="303">
        <v>141</v>
      </c>
      <c r="AY2572" s="302">
        <v>235997.37</v>
      </c>
      <c r="AZ2572" s="302">
        <v>157001.24</v>
      </c>
      <c r="BA2572" s="301">
        <v>40.678412999999999</v>
      </c>
      <c r="BB2572" s="301">
        <v>33.787233347144998</v>
      </c>
      <c r="BC2572" s="301">
        <v>10</v>
      </c>
      <c r="BD2572" s="301"/>
      <c r="BE2572" s="300" t="s">
        <v>4204</v>
      </c>
      <c r="BF2572" s="298"/>
      <c r="BG2572" s="300" t="s">
        <v>320</v>
      </c>
      <c r="BH2572" s="300" t="s">
        <v>197</v>
      </c>
      <c r="BI2572" s="300" t="s">
        <v>373</v>
      </c>
      <c r="BJ2572" s="300" t="s">
        <v>4205</v>
      </c>
      <c r="BK2572" s="299" t="s">
        <v>4</v>
      </c>
      <c r="BL2572" s="301">
        <v>130404.24</v>
      </c>
      <c r="BM2572" s="299" t="s">
        <v>894</v>
      </c>
      <c r="BN2572" s="301"/>
      <c r="BO2572" s="304">
        <v>43602</v>
      </c>
      <c r="BP2572" s="304">
        <v>47896</v>
      </c>
      <c r="BQ2572" s="297" t="s">
        <v>1064</v>
      </c>
      <c r="BR2572" s="297" t="s">
        <v>4747</v>
      </c>
      <c r="BS2572" s="297" t="s">
        <v>4742</v>
      </c>
      <c r="BT2572" s="297" t="s">
        <v>4742</v>
      </c>
      <c r="BU2572" s="301">
        <v>611.1</v>
      </c>
      <c r="BV2572" s="301">
        <v>0</v>
      </c>
      <c r="BW2572" s="301">
        <v>0</v>
      </c>
    </row>
    <row r="2573" spans="1:75" s="289" customFormat="1" ht="18.2" customHeight="1" x14ac:dyDescent="0.15">
      <c r="A2573" s="291">
        <v>2571</v>
      </c>
      <c r="B2573" s="292" t="s">
        <v>305</v>
      </c>
      <c r="C2573" s="292" t="s">
        <v>306</v>
      </c>
      <c r="D2573" s="312">
        <v>45172</v>
      </c>
      <c r="E2573" s="293" t="s">
        <v>4226</v>
      </c>
      <c r="F2573" s="308">
        <v>0</v>
      </c>
      <c r="G2573" s="308">
        <v>0</v>
      </c>
      <c r="H2573" s="295">
        <v>295295.76</v>
      </c>
      <c r="I2573" s="295">
        <v>0</v>
      </c>
      <c r="J2573" s="295">
        <v>0</v>
      </c>
      <c r="K2573" s="295">
        <v>295295.76</v>
      </c>
      <c r="L2573" s="295">
        <v>3894.28</v>
      </c>
      <c r="M2573" s="295">
        <v>0</v>
      </c>
      <c r="N2573" s="295">
        <v>0</v>
      </c>
      <c r="O2573" s="295">
        <v>3894.28</v>
      </c>
      <c r="P2573" s="295">
        <v>0</v>
      </c>
      <c r="Q2573" s="295">
        <v>0</v>
      </c>
      <c r="R2573" s="295">
        <v>291401.48</v>
      </c>
      <c r="S2573" s="295">
        <v>0</v>
      </c>
      <c r="T2573" s="295">
        <v>2337.7600000000002</v>
      </c>
      <c r="U2573" s="295">
        <v>0</v>
      </c>
      <c r="V2573" s="295">
        <v>0</v>
      </c>
      <c r="W2573" s="295">
        <v>2337.7600000000002</v>
      </c>
      <c r="X2573" s="295">
        <v>0</v>
      </c>
      <c r="Y2573" s="295">
        <v>0</v>
      </c>
      <c r="Z2573" s="295">
        <v>0</v>
      </c>
      <c r="AA2573" s="295">
        <v>0</v>
      </c>
      <c r="AB2573" s="295">
        <v>0</v>
      </c>
      <c r="AC2573" s="295">
        <v>0</v>
      </c>
      <c r="AD2573" s="295">
        <v>0</v>
      </c>
      <c r="AE2573" s="295">
        <v>0</v>
      </c>
      <c r="AF2573" s="295">
        <v>0</v>
      </c>
      <c r="AG2573" s="295">
        <v>0</v>
      </c>
      <c r="AH2573" s="295">
        <v>275.49</v>
      </c>
      <c r="AI2573" s="295">
        <v>0</v>
      </c>
      <c r="AJ2573" s="295">
        <v>0</v>
      </c>
      <c r="AK2573" s="295">
        <v>0</v>
      </c>
      <c r="AL2573" s="295">
        <v>0</v>
      </c>
      <c r="AM2573" s="295">
        <v>0</v>
      </c>
      <c r="AN2573" s="295">
        <v>0</v>
      </c>
      <c r="AO2573" s="295">
        <v>0</v>
      </c>
      <c r="AP2573" s="295">
        <v>9.2799999999999994</v>
      </c>
      <c r="AQ2573" s="295">
        <v>0</v>
      </c>
      <c r="AR2573" s="295">
        <v>16.809999999999999</v>
      </c>
      <c r="AS2573" s="295">
        <v>0</v>
      </c>
      <c r="AT2573" s="295">
        <f t="shared" si="40"/>
        <v>6500</v>
      </c>
      <c r="AU2573" s="295">
        <v>0</v>
      </c>
      <c r="AV2573" s="295">
        <v>0</v>
      </c>
      <c r="AW2573" s="296">
        <v>96</v>
      </c>
      <c r="AX2573" s="296">
        <v>148</v>
      </c>
      <c r="AY2573" s="295">
        <v>517841.59</v>
      </c>
      <c r="AZ2573" s="295">
        <v>517841.59</v>
      </c>
      <c r="BA2573" s="294">
        <v>72.415964000000002</v>
      </c>
      <c r="BB2573" s="294">
        <v>40.750143466125799</v>
      </c>
      <c r="BC2573" s="294">
        <v>9.5</v>
      </c>
      <c r="BD2573" s="294"/>
      <c r="BE2573" s="293" t="s">
        <v>4204</v>
      </c>
      <c r="BF2573" s="291"/>
      <c r="BG2573" s="293" t="s">
        <v>326</v>
      </c>
      <c r="BH2573" s="293" t="s">
        <v>190</v>
      </c>
      <c r="BI2573" s="293" t="s">
        <v>403</v>
      </c>
      <c r="BJ2573" s="293" t="s">
        <v>103</v>
      </c>
      <c r="BK2573" s="292" t="s">
        <v>4</v>
      </c>
      <c r="BL2573" s="294">
        <v>291401.48</v>
      </c>
      <c r="BM2573" s="292" t="s">
        <v>894</v>
      </c>
      <c r="BN2573" s="294"/>
      <c r="BO2573" s="297">
        <v>43608</v>
      </c>
      <c r="BP2573" s="297">
        <v>48114</v>
      </c>
      <c r="BQ2573" s="297" t="s">
        <v>1065</v>
      </c>
      <c r="BR2573" s="297" t="s">
        <v>4741</v>
      </c>
      <c r="BS2573" s="297" t="s">
        <v>4742</v>
      </c>
      <c r="BT2573" s="297" t="s">
        <v>4742</v>
      </c>
      <c r="BU2573" s="294">
        <v>0</v>
      </c>
      <c r="BV2573" s="294">
        <v>0</v>
      </c>
      <c r="BW2573" s="294">
        <v>0</v>
      </c>
    </row>
    <row r="2574" spans="1:75" s="289" customFormat="1" ht="18.2" customHeight="1" x14ac:dyDescent="0.15">
      <c r="A2574" s="298">
        <v>2572</v>
      </c>
      <c r="B2574" s="299" t="s">
        <v>305</v>
      </c>
      <c r="C2574" s="299" t="s">
        <v>306</v>
      </c>
      <c r="D2574" s="313">
        <v>45172</v>
      </c>
      <c r="E2574" s="300" t="s">
        <v>4227</v>
      </c>
      <c r="F2574" s="309">
        <v>0</v>
      </c>
      <c r="G2574" s="309">
        <v>0</v>
      </c>
      <c r="H2574" s="302">
        <v>368514.16</v>
      </c>
      <c r="I2574" s="302">
        <v>0</v>
      </c>
      <c r="J2574" s="302">
        <v>0</v>
      </c>
      <c r="K2574" s="302">
        <v>368514.16</v>
      </c>
      <c r="L2574" s="302">
        <v>2616.1799999999998</v>
      </c>
      <c r="M2574" s="302">
        <v>0</v>
      </c>
      <c r="N2574" s="302">
        <v>0</v>
      </c>
      <c r="O2574" s="302">
        <v>2616.1799999999998</v>
      </c>
      <c r="P2574" s="302">
        <v>0</v>
      </c>
      <c r="Q2574" s="302">
        <v>0</v>
      </c>
      <c r="R2574" s="302">
        <v>365897.98</v>
      </c>
      <c r="S2574" s="302">
        <v>0</v>
      </c>
      <c r="T2574" s="302">
        <v>2917.4</v>
      </c>
      <c r="U2574" s="302">
        <v>0</v>
      </c>
      <c r="V2574" s="302">
        <v>0</v>
      </c>
      <c r="W2574" s="302">
        <v>2917.4</v>
      </c>
      <c r="X2574" s="302">
        <v>0</v>
      </c>
      <c r="Y2574" s="302">
        <v>0</v>
      </c>
      <c r="Z2574" s="302">
        <v>0</v>
      </c>
      <c r="AA2574" s="302">
        <v>0</v>
      </c>
      <c r="AB2574" s="302">
        <v>0</v>
      </c>
      <c r="AC2574" s="302">
        <v>0</v>
      </c>
      <c r="AD2574" s="302">
        <v>0</v>
      </c>
      <c r="AE2574" s="302">
        <v>0</v>
      </c>
      <c r="AF2574" s="302">
        <v>0</v>
      </c>
      <c r="AG2574" s="302">
        <v>0</v>
      </c>
      <c r="AH2574" s="302">
        <v>242.59</v>
      </c>
      <c r="AI2574" s="302">
        <v>0</v>
      </c>
      <c r="AJ2574" s="302">
        <v>0</v>
      </c>
      <c r="AK2574" s="302">
        <v>0</v>
      </c>
      <c r="AL2574" s="302">
        <v>0</v>
      </c>
      <c r="AM2574" s="302">
        <v>0</v>
      </c>
      <c r="AN2574" s="302">
        <v>0</v>
      </c>
      <c r="AO2574" s="302">
        <v>0</v>
      </c>
      <c r="AP2574" s="302">
        <v>1.49</v>
      </c>
      <c r="AQ2574" s="302">
        <v>0</v>
      </c>
      <c r="AR2574" s="302">
        <v>7.66</v>
      </c>
      <c r="AS2574" s="302">
        <v>0</v>
      </c>
      <c r="AT2574" s="295">
        <f t="shared" si="40"/>
        <v>5770</v>
      </c>
      <c r="AU2574" s="302">
        <v>0</v>
      </c>
      <c r="AV2574" s="302">
        <v>0</v>
      </c>
      <c r="AW2574" s="303">
        <v>94</v>
      </c>
      <c r="AX2574" s="303">
        <v>146</v>
      </c>
      <c r="AY2574" s="302">
        <v>456002.05</v>
      </c>
      <c r="AZ2574" s="302">
        <v>456002.05</v>
      </c>
      <c r="BA2574" s="301">
        <v>89.999595999999997</v>
      </c>
      <c r="BB2574" s="301">
        <v>72.216057750652794</v>
      </c>
      <c r="BC2574" s="301">
        <v>9.5</v>
      </c>
      <c r="BD2574" s="301"/>
      <c r="BE2574" s="300" t="s">
        <v>4204</v>
      </c>
      <c r="BF2574" s="298"/>
      <c r="BG2574" s="300" t="s">
        <v>307</v>
      </c>
      <c r="BH2574" s="300" t="s">
        <v>613</v>
      </c>
      <c r="BI2574" s="300" t="s">
        <v>614</v>
      </c>
      <c r="BJ2574" s="300" t="s">
        <v>103</v>
      </c>
      <c r="BK2574" s="299" t="s">
        <v>4</v>
      </c>
      <c r="BL2574" s="301">
        <v>365897.98</v>
      </c>
      <c r="BM2574" s="299" t="s">
        <v>894</v>
      </c>
      <c r="BN2574" s="301"/>
      <c r="BO2574" s="304">
        <v>43608</v>
      </c>
      <c r="BP2574" s="304">
        <v>48052</v>
      </c>
      <c r="BQ2574" s="297" t="s">
        <v>1065</v>
      </c>
      <c r="BR2574" s="297" t="s">
        <v>4741</v>
      </c>
      <c r="BS2574" s="297" t="s">
        <v>4742</v>
      </c>
      <c r="BT2574" s="297" t="s">
        <v>4742</v>
      </c>
      <c r="BU2574" s="301">
        <v>0</v>
      </c>
      <c r="BV2574" s="301">
        <v>0</v>
      </c>
      <c r="BW2574" s="301">
        <v>0</v>
      </c>
    </row>
    <row r="2575" spans="1:75" s="289" customFormat="1" ht="18.2" customHeight="1" x14ac:dyDescent="0.15">
      <c r="A2575" s="291">
        <v>2573</v>
      </c>
      <c r="B2575" s="292" t="s">
        <v>305</v>
      </c>
      <c r="C2575" s="292" t="s">
        <v>306</v>
      </c>
      <c r="D2575" s="312">
        <v>45172</v>
      </c>
      <c r="E2575" s="293" t="s">
        <v>4228</v>
      </c>
      <c r="F2575" s="308">
        <v>0</v>
      </c>
      <c r="G2575" s="308">
        <v>0</v>
      </c>
      <c r="H2575" s="295">
        <v>337239.67</v>
      </c>
      <c r="I2575" s="295">
        <v>0</v>
      </c>
      <c r="J2575" s="295">
        <v>0</v>
      </c>
      <c r="K2575" s="295">
        <v>337239.67</v>
      </c>
      <c r="L2575" s="295">
        <v>2245.75</v>
      </c>
      <c r="M2575" s="295">
        <v>0</v>
      </c>
      <c r="N2575" s="295">
        <v>0</v>
      </c>
      <c r="O2575" s="295">
        <v>2245.75</v>
      </c>
      <c r="P2575" s="295">
        <v>0</v>
      </c>
      <c r="Q2575" s="295">
        <v>0</v>
      </c>
      <c r="R2575" s="295">
        <v>334993.91999999998</v>
      </c>
      <c r="S2575" s="295">
        <v>0</v>
      </c>
      <c r="T2575" s="295">
        <v>2051.54</v>
      </c>
      <c r="U2575" s="295">
        <v>0</v>
      </c>
      <c r="V2575" s="295">
        <v>0</v>
      </c>
      <c r="W2575" s="295">
        <v>2051.54</v>
      </c>
      <c r="X2575" s="295">
        <v>0</v>
      </c>
      <c r="Y2575" s="295">
        <v>0</v>
      </c>
      <c r="Z2575" s="295">
        <v>0</v>
      </c>
      <c r="AA2575" s="295">
        <v>0</v>
      </c>
      <c r="AB2575" s="295">
        <v>0</v>
      </c>
      <c r="AC2575" s="295">
        <v>0</v>
      </c>
      <c r="AD2575" s="295">
        <v>0</v>
      </c>
      <c r="AE2575" s="295">
        <v>0</v>
      </c>
      <c r="AF2575" s="295">
        <v>0</v>
      </c>
      <c r="AG2575" s="295">
        <v>0</v>
      </c>
      <c r="AH2575" s="295">
        <v>220.78</v>
      </c>
      <c r="AI2575" s="295">
        <v>0</v>
      </c>
      <c r="AJ2575" s="295">
        <v>0</v>
      </c>
      <c r="AK2575" s="295">
        <v>0</v>
      </c>
      <c r="AL2575" s="295">
        <v>0</v>
      </c>
      <c r="AM2575" s="295">
        <v>0</v>
      </c>
      <c r="AN2575" s="295">
        <v>0</v>
      </c>
      <c r="AO2575" s="295">
        <v>0</v>
      </c>
      <c r="AP2575" s="295">
        <v>0</v>
      </c>
      <c r="AQ2575" s="295">
        <v>0</v>
      </c>
      <c r="AR2575" s="295">
        <v>0</v>
      </c>
      <c r="AS2575" s="295">
        <v>7.0000000000000007E-2</v>
      </c>
      <c r="AT2575" s="295">
        <f t="shared" si="40"/>
        <v>4518</v>
      </c>
      <c r="AU2575" s="295">
        <v>0</v>
      </c>
      <c r="AV2575" s="295">
        <v>0</v>
      </c>
      <c r="AW2575" s="296">
        <v>106</v>
      </c>
      <c r="AX2575" s="296">
        <v>158</v>
      </c>
      <c r="AY2575" s="295">
        <v>414999.98</v>
      </c>
      <c r="AZ2575" s="295">
        <v>414999.98</v>
      </c>
      <c r="BA2575" s="294">
        <v>86.064295000000001</v>
      </c>
      <c r="BB2575" s="294">
        <v>69.472329984416902</v>
      </c>
      <c r="BC2575" s="294">
        <v>7.3</v>
      </c>
      <c r="BD2575" s="294"/>
      <c r="BE2575" s="293" t="s">
        <v>4204</v>
      </c>
      <c r="BF2575" s="291"/>
      <c r="BG2575" s="293" t="s">
        <v>315</v>
      </c>
      <c r="BH2575" s="293" t="s">
        <v>179</v>
      </c>
      <c r="BI2575" s="293" t="s">
        <v>401</v>
      </c>
      <c r="BJ2575" s="293" t="s">
        <v>103</v>
      </c>
      <c r="BK2575" s="292" t="s">
        <v>4</v>
      </c>
      <c r="BL2575" s="294">
        <v>334993.91999999998</v>
      </c>
      <c r="BM2575" s="292" t="s">
        <v>894</v>
      </c>
      <c r="BN2575" s="294"/>
      <c r="BO2575" s="297">
        <v>43608</v>
      </c>
      <c r="BP2575" s="297">
        <v>48418</v>
      </c>
      <c r="BQ2575" s="297" t="s">
        <v>1065</v>
      </c>
      <c r="BR2575" s="297" t="s">
        <v>4741</v>
      </c>
      <c r="BS2575" s="297" t="s">
        <v>4742</v>
      </c>
      <c r="BT2575" s="297" t="s">
        <v>4742</v>
      </c>
      <c r="BU2575" s="294">
        <v>0</v>
      </c>
      <c r="BV2575" s="294">
        <v>0</v>
      </c>
      <c r="BW2575" s="294">
        <v>0</v>
      </c>
    </row>
    <row r="2576" spans="1:75" s="289" customFormat="1" ht="18.2" customHeight="1" x14ac:dyDescent="0.15">
      <c r="A2576" s="298">
        <v>2574</v>
      </c>
      <c r="B2576" s="299" t="s">
        <v>305</v>
      </c>
      <c r="C2576" s="299" t="s">
        <v>306</v>
      </c>
      <c r="D2576" s="313">
        <v>45172</v>
      </c>
      <c r="E2576" s="300" t="s">
        <v>4235</v>
      </c>
      <c r="F2576" s="299" t="s">
        <v>4163</v>
      </c>
      <c r="G2576" s="309">
        <v>0</v>
      </c>
      <c r="H2576" s="302">
        <v>228789.7</v>
      </c>
      <c r="I2576" s="302">
        <v>0</v>
      </c>
      <c r="J2576" s="302">
        <v>0</v>
      </c>
      <c r="K2576" s="302">
        <v>228789.7</v>
      </c>
      <c r="L2576" s="302">
        <v>1641.69</v>
      </c>
      <c r="M2576" s="302">
        <v>0</v>
      </c>
      <c r="N2576" s="302">
        <v>0</v>
      </c>
      <c r="O2576" s="302">
        <v>1641.69</v>
      </c>
      <c r="P2576" s="302">
        <v>227148.01</v>
      </c>
      <c r="Q2576" s="302">
        <v>0</v>
      </c>
      <c r="R2576" s="302">
        <v>0</v>
      </c>
      <c r="S2576" s="302">
        <v>0</v>
      </c>
      <c r="T2576" s="302">
        <v>1830.32</v>
      </c>
      <c r="U2576" s="302">
        <v>0</v>
      </c>
      <c r="V2576" s="302">
        <v>0</v>
      </c>
      <c r="W2576" s="302">
        <v>1830.32</v>
      </c>
      <c r="X2576" s="302">
        <v>0</v>
      </c>
      <c r="Y2576" s="302">
        <v>0</v>
      </c>
      <c r="Z2576" s="302">
        <v>0</v>
      </c>
      <c r="AA2576" s="302">
        <v>0</v>
      </c>
      <c r="AB2576" s="302">
        <v>0</v>
      </c>
      <c r="AC2576" s="302">
        <v>0</v>
      </c>
      <c r="AD2576" s="302">
        <v>0</v>
      </c>
      <c r="AE2576" s="302">
        <v>0</v>
      </c>
      <c r="AF2576" s="302">
        <v>0</v>
      </c>
      <c r="AG2576" s="302">
        <v>0</v>
      </c>
      <c r="AH2576" s="302">
        <v>165.69</v>
      </c>
      <c r="AI2576" s="302">
        <v>0</v>
      </c>
      <c r="AJ2576" s="302">
        <v>0</v>
      </c>
      <c r="AK2576" s="302">
        <v>0</v>
      </c>
      <c r="AL2576" s="302">
        <v>0</v>
      </c>
      <c r="AM2576" s="302">
        <v>0</v>
      </c>
      <c r="AN2576" s="302">
        <v>0</v>
      </c>
      <c r="AO2576" s="302">
        <v>0</v>
      </c>
      <c r="AP2576" s="302">
        <v>0</v>
      </c>
      <c r="AQ2576" s="302">
        <v>0</v>
      </c>
      <c r="AR2576" s="302">
        <v>0</v>
      </c>
      <c r="AS2576" s="302">
        <v>0</v>
      </c>
      <c r="AT2576" s="295">
        <f t="shared" si="40"/>
        <v>230785.71000000002</v>
      </c>
      <c r="AU2576" s="302">
        <v>0</v>
      </c>
      <c r="AV2576" s="302">
        <v>0</v>
      </c>
      <c r="AW2576" s="303">
        <v>93</v>
      </c>
      <c r="AX2576" s="303">
        <v>144</v>
      </c>
      <c r="AY2576" s="302">
        <v>349001.78</v>
      </c>
      <c r="AZ2576" s="302">
        <v>282400.43</v>
      </c>
      <c r="BA2576" s="301">
        <v>57.366655999999999</v>
      </c>
      <c r="BB2576" s="301">
        <v>0</v>
      </c>
      <c r="BC2576" s="301">
        <v>9.6</v>
      </c>
      <c r="BD2576" s="301"/>
      <c r="BE2576" s="300" t="s">
        <v>4204</v>
      </c>
      <c r="BF2576" s="298"/>
      <c r="BG2576" s="300" t="s">
        <v>312</v>
      </c>
      <c r="BH2576" s="300" t="s">
        <v>365</v>
      </c>
      <c r="BI2576" s="300" t="s">
        <v>366</v>
      </c>
      <c r="BJ2576" s="300" t="s">
        <v>103</v>
      </c>
      <c r="BK2576" s="299" t="s">
        <v>4</v>
      </c>
      <c r="BL2576" s="301">
        <v>0</v>
      </c>
      <c r="BM2576" s="299" t="s">
        <v>894</v>
      </c>
      <c r="BN2576" s="301"/>
      <c r="BO2576" s="304">
        <v>43642</v>
      </c>
      <c r="BP2576" s="304">
        <v>48025</v>
      </c>
      <c r="BQ2576" s="297" t="s">
        <v>1065</v>
      </c>
      <c r="BR2576" s="297" t="s">
        <v>4741</v>
      </c>
      <c r="BS2576" s="297" t="s">
        <v>4742</v>
      </c>
      <c r="BT2576" s="297" t="s">
        <v>4742</v>
      </c>
      <c r="BU2576" s="301">
        <v>0</v>
      </c>
      <c r="BV2576" s="301">
        <v>0</v>
      </c>
      <c r="BW2576" s="301">
        <v>0</v>
      </c>
    </row>
    <row r="2577" spans="1:75" s="289" customFormat="1" ht="18.2" customHeight="1" x14ac:dyDescent="0.15">
      <c r="A2577" s="291">
        <v>2575</v>
      </c>
      <c r="B2577" s="292" t="s">
        <v>305</v>
      </c>
      <c r="C2577" s="292" t="s">
        <v>306</v>
      </c>
      <c r="D2577" s="312">
        <v>45172</v>
      </c>
      <c r="E2577" s="293" t="s">
        <v>4229</v>
      </c>
      <c r="F2577" s="308">
        <v>0</v>
      </c>
      <c r="G2577" s="308">
        <v>0</v>
      </c>
      <c r="H2577" s="295">
        <v>428224.83</v>
      </c>
      <c r="I2577" s="295">
        <v>0</v>
      </c>
      <c r="J2577" s="295">
        <v>0</v>
      </c>
      <c r="K2577" s="295">
        <v>428224.83</v>
      </c>
      <c r="L2577" s="295">
        <v>2151.0100000000002</v>
      </c>
      <c r="M2577" s="295">
        <v>0</v>
      </c>
      <c r="N2577" s="295">
        <v>0</v>
      </c>
      <c r="O2577" s="295">
        <v>2151.0100000000002</v>
      </c>
      <c r="P2577" s="295">
        <v>0</v>
      </c>
      <c r="Q2577" s="295">
        <v>0</v>
      </c>
      <c r="R2577" s="295">
        <v>426073.82</v>
      </c>
      <c r="S2577" s="295">
        <v>0</v>
      </c>
      <c r="T2577" s="295">
        <v>3390.11</v>
      </c>
      <c r="U2577" s="295">
        <v>0</v>
      </c>
      <c r="V2577" s="295">
        <v>0</v>
      </c>
      <c r="W2577" s="295">
        <v>3390.11</v>
      </c>
      <c r="X2577" s="295">
        <v>0</v>
      </c>
      <c r="Y2577" s="295">
        <v>0</v>
      </c>
      <c r="Z2577" s="295">
        <v>0</v>
      </c>
      <c r="AA2577" s="295">
        <v>0</v>
      </c>
      <c r="AB2577" s="295">
        <v>0</v>
      </c>
      <c r="AC2577" s="295">
        <v>0</v>
      </c>
      <c r="AD2577" s="295">
        <v>0</v>
      </c>
      <c r="AE2577" s="295">
        <v>0</v>
      </c>
      <c r="AF2577" s="295">
        <v>0</v>
      </c>
      <c r="AG2577" s="295">
        <v>0</v>
      </c>
      <c r="AH2577" s="295">
        <v>323.35000000000002</v>
      </c>
      <c r="AI2577" s="295">
        <v>0</v>
      </c>
      <c r="AJ2577" s="295">
        <v>0</v>
      </c>
      <c r="AK2577" s="295">
        <v>0</v>
      </c>
      <c r="AL2577" s="295">
        <v>0</v>
      </c>
      <c r="AM2577" s="295">
        <v>0</v>
      </c>
      <c r="AN2577" s="295">
        <v>0</v>
      </c>
      <c r="AO2577" s="295">
        <v>0</v>
      </c>
      <c r="AP2577" s="295">
        <v>135.53</v>
      </c>
      <c r="AQ2577" s="295">
        <v>0</v>
      </c>
      <c r="AR2577" s="295">
        <v>135.53</v>
      </c>
      <c r="AS2577" s="295">
        <v>0</v>
      </c>
      <c r="AT2577" s="295">
        <f t="shared" si="40"/>
        <v>5864.47</v>
      </c>
      <c r="AU2577" s="295">
        <v>0</v>
      </c>
      <c r="AV2577" s="295">
        <v>0</v>
      </c>
      <c r="AW2577" s="296">
        <v>119</v>
      </c>
      <c r="AX2577" s="296">
        <v>171</v>
      </c>
      <c r="AY2577" s="295">
        <v>747002.11</v>
      </c>
      <c r="AZ2577" s="295">
        <v>500156.91</v>
      </c>
      <c r="BA2577" s="294">
        <v>66.264875000000004</v>
      </c>
      <c r="BB2577" s="294">
        <v>56.449741788177001</v>
      </c>
      <c r="BC2577" s="294">
        <v>9.5</v>
      </c>
      <c r="BD2577" s="294"/>
      <c r="BE2577" s="293" t="s">
        <v>4204</v>
      </c>
      <c r="BF2577" s="291"/>
      <c r="BG2577" s="293" t="s">
        <v>312</v>
      </c>
      <c r="BH2577" s="293" t="s">
        <v>201</v>
      </c>
      <c r="BI2577" s="293" t="s">
        <v>382</v>
      </c>
      <c r="BJ2577" s="293" t="s">
        <v>103</v>
      </c>
      <c r="BK2577" s="292" t="s">
        <v>4</v>
      </c>
      <c r="BL2577" s="294">
        <v>426073.82</v>
      </c>
      <c r="BM2577" s="292" t="s">
        <v>894</v>
      </c>
      <c r="BN2577" s="294"/>
      <c r="BO2577" s="297">
        <v>43608</v>
      </c>
      <c r="BP2577" s="297">
        <v>48814</v>
      </c>
      <c r="BQ2577" s="297" t="s">
        <v>1065</v>
      </c>
      <c r="BR2577" s="297" t="s">
        <v>4741</v>
      </c>
      <c r="BS2577" s="297" t="s">
        <v>4742</v>
      </c>
      <c r="BT2577" s="297" t="s">
        <v>4742</v>
      </c>
      <c r="BU2577" s="294">
        <v>0</v>
      </c>
      <c r="BV2577" s="294">
        <v>0</v>
      </c>
      <c r="BW2577" s="294">
        <v>0</v>
      </c>
    </row>
    <row r="2578" spans="1:75" s="289" customFormat="1" ht="18.2" customHeight="1" x14ac:dyDescent="0.15">
      <c r="A2578" s="298">
        <v>2576</v>
      </c>
      <c r="B2578" s="299" t="s">
        <v>305</v>
      </c>
      <c r="C2578" s="299" t="s">
        <v>306</v>
      </c>
      <c r="D2578" s="313">
        <v>45172</v>
      </c>
      <c r="E2578" s="300" t="s">
        <v>4236</v>
      </c>
      <c r="F2578" s="309">
        <v>43</v>
      </c>
      <c r="G2578" s="309">
        <v>42</v>
      </c>
      <c r="H2578" s="302">
        <v>394418.44</v>
      </c>
      <c r="I2578" s="302">
        <v>68281.289999999994</v>
      </c>
      <c r="J2578" s="302">
        <v>0</v>
      </c>
      <c r="K2578" s="302">
        <v>462699.73</v>
      </c>
      <c r="L2578" s="302">
        <v>2059.0300000000002</v>
      </c>
      <c r="M2578" s="302">
        <v>0</v>
      </c>
      <c r="N2578" s="302">
        <v>0</v>
      </c>
      <c r="O2578" s="302">
        <v>0</v>
      </c>
      <c r="P2578" s="302">
        <v>0</v>
      </c>
      <c r="Q2578" s="302">
        <v>0</v>
      </c>
      <c r="R2578" s="302">
        <v>462699.73</v>
      </c>
      <c r="S2578" s="302">
        <v>133269.26</v>
      </c>
      <c r="T2578" s="302">
        <v>2826.67</v>
      </c>
      <c r="U2578" s="302">
        <v>0</v>
      </c>
      <c r="V2578" s="302">
        <v>0</v>
      </c>
      <c r="W2578" s="302">
        <v>0</v>
      </c>
      <c r="X2578" s="302">
        <v>0</v>
      </c>
      <c r="Y2578" s="302">
        <v>0</v>
      </c>
      <c r="Z2578" s="302">
        <v>136095.93</v>
      </c>
      <c r="AA2578" s="302">
        <v>0</v>
      </c>
      <c r="AB2578" s="302">
        <v>0</v>
      </c>
      <c r="AC2578" s="302">
        <v>0</v>
      </c>
      <c r="AD2578" s="302">
        <v>0</v>
      </c>
      <c r="AE2578" s="302">
        <v>0</v>
      </c>
      <c r="AF2578" s="302">
        <v>0</v>
      </c>
      <c r="AG2578" s="302">
        <v>0</v>
      </c>
      <c r="AH2578" s="302">
        <v>0</v>
      </c>
      <c r="AI2578" s="302">
        <v>0</v>
      </c>
      <c r="AJ2578" s="302">
        <v>0</v>
      </c>
      <c r="AK2578" s="302">
        <v>0</v>
      </c>
      <c r="AL2578" s="302">
        <v>0</v>
      </c>
      <c r="AM2578" s="302">
        <v>0</v>
      </c>
      <c r="AN2578" s="302">
        <v>0</v>
      </c>
      <c r="AO2578" s="302">
        <v>0</v>
      </c>
      <c r="AP2578" s="302">
        <v>0</v>
      </c>
      <c r="AQ2578" s="302">
        <v>0</v>
      </c>
      <c r="AR2578" s="302">
        <v>0</v>
      </c>
      <c r="AS2578" s="302">
        <v>0</v>
      </c>
      <c r="AT2578" s="295">
        <f t="shared" si="40"/>
        <v>0</v>
      </c>
      <c r="AU2578" s="302">
        <v>70340.320000000007</v>
      </c>
      <c r="AV2578" s="302">
        <v>136095.93</v>
      </c>
      <c r="AW2578" s="303">
        <v>120</v>
      </c>
      <c r="AX2578" s="303">
        <v>171</v>
      </c>
      <c r="AY2578" s="302">
        <v>745000.01</v>
      </c>
      <c r="AZ2578" s="302">
        <v>462699.73</v>
      </c>
      <c r="BA2578" s="301">
        <v>40.000000999999997</v>
      </c>
      <c r="BB2578" s="301">
        <v>40.000000999999997</v>
      </c>
      <c r="BC2578" s="301">
        <v>8.6</v>
      </c>
      <c r="BD2578" s="301"/>
      <c r="BE2578" s="300" t="s">
        <v>4204</v>
      </c>
      <c r="BF2578" s="298"/>
      <c r="BG2578" s="300" t="s">
        <v>326</v>
      </c>
      <c r="BH2578" s="300" t="s">
        <v>217</v>
      </c>
      <c r="BI2578" s="300" t="s">
        <v>496</v>
      </c>
      <c r="BJ2578" s="300" t="s">
        <v>4205</v>
      </c>
      <c r="BK2578" s="299" t="s">
        <v>4</v>
      </c>
      <c r="BL2578" s="301">
        <v>462699.73</v>
      </c>
      <c r="BM2578" s="299" t="s">
        <v>894</v>
      </c>
      <c r="BN2578" s="301"/>
      <c r="BO2578" s="304">
        <v>43619</v>
      </c>
      <c r="BP2578" s="304">
        <v>48825</v>
      </c>
      <c r="BQ2578" s="297" t="s">
        <v>4458</v>
      </c>
      <c r="BR2578" s="297" t="s">
        <v>4753</v>
      </c>
      <c r="BS2578" s="297" t="s">
        <v>4742</v>
      </c>
      <c r="BT2578" s="297" t="s">
        <v>4742</v>
      </c>
      <c r="BU2578" s="301">
        <v>12154.35</v>
      </c>
      <c r="BV2578" s="301">
        <v>0</v>
      </c>
      <c r="BW2578" s="301">
        <v>0</v>
      </c>
    </row>
    <row r="2579" spans="1:75" s="289" customFormat="1" ht="18.2" customHeight="1" x14ac:dyDescent="0.15">
      <c r="A2579" s="291">
        <v>2577</v>
      </c>
      <c r="B2579" s="292" t="s">
        <v>305</v>
      </c>
      <c r="C2579" s="292" t="s">
        <v>306</v>
      </c>
      <c r="D2579" s="312">
        <v>45172</v>
      </c>
      <c r="E2579" s="293" t="s">
        <v>4053</v>
      </c>
      <c r="F2579" s="308">
        <v>54</v>
      </c>
      <c r="G2579" s="308">
        <v>54</v>
      </c>
      <c r="H2579" s="295">
        <v>0</v>
      </c>
      <c r="I2579" s="295">
        <v>60363.55</v>
      </c>
      <c r="J2579" s="295">
        <v>0</v>
      </c>
      <c r="K2579" s="295">
        <v>60363.55</v>
      </c>
      <c r="L2579" s="295">
        <v>0</v>
      </c>
      <c r="M2579" s="295">
        <v>0</v>
      </c>
      <c r="N2579" s="295">
        <v>0</v>
      </c>
      <c r="O2579" s="295">
        <v>0</v>
      </c>
      <c r="P2579" s="295">
        <v>0</v>
      </c>
      <c r="Q2579" s="295">
        <v>0</v>
      </c>
      <c r="R2579" s="295">
        <v>60363.55</v>
      </c>
      <c r="S2579" s="295">
        <v>21257.21</v>
      </c>
      <c r="T2579" s="295">
        <v>0</v>
      </c>
      <c r="U2579" s="295">
        <v>0</v>
      </c>
      <c r="V2579" s="295">
        <v>0</v>
      </c>
      <c r="W2579" s="295">
        <v>0</v>
      </c>
      <c r="X2579" s="295">
        <v>0</v>
      </c>
      <c r="Y2579" s="295">
        <v>0</v>
      </c>
      <c r="Z2579" s="295">
        <v>21257.21</v>
      </c>
      <c r="AA2579" s="295">
        <v>0</v>
      </c>
      <c r="AB2579" s="295">
        <v>0</v>
      </c>
      <c r="AC2579" s="295">
        <v>0</v>
      </c>
      <c r="AD2579" s="295">
        <v>0</v>
      </c>
      <c r="AE2579" s="295">
        <v>0</v>
      </c>
      <c r="AF2579" s="295">
        <v>0</v>
      </c>
      <c r="AG2579" s="295">
        <v>0</v>
      </c>
      <c r="AH2579" s="295">
        <v>0</v>
      </c>
      <c r="AI2579" s="295">
        <v>0</v>
      </c>
      <c r="AJ2579" s="295">
        <v>0</v>
      </c>
      <c r="AK2579" s="295">
        <v>0</v>
      </c>
      <c r="AL2579" s="295">
        <v>0</v>
      </c>
      <c r="AM2579" s="295">
        <v>0</v>
      </c>
      <c r="AN2579" s="295">
        <v>0</v>
      </c>
      <c r="AO2579" s="295">
        <v>0</v>
      </c>
      <c r="AP2579" s="295">
        <v>0</v>
      </c>
      <c r="AQ2579" s="295">
        <v>0</v>
      </c>
      <c r="AR2579" s="295">
        <v>0</v>
      </c>
      <c r="AS2579" s="295">
        <v>0</v>
      </c>
      <c r="AT2579" s="295">
        <f t="shared" si="40"/>
        <v>0</v>
      </c>
      <c r="AU2579" s="295">
        <v>60363.55</v>
      </c>
      <c r="AV2579" s="295">
        <v>21257.21</v>
      </c>
      <c r="AW2579" s="296">
        <v>0</v>
      </c>
      <c r="AX2579" s="296">
        <v>60</v>
      </c>
      <c r="AY2579" s="295">
        <v>335000.33</v>
      </c>
      <c r="AZ2579" s="295">
        <v>60363.55</v>
      </c>
      <c r="BA2579" s="294">
        <v>45.483215000000001</v>
      </c>
      <c r="BB2579" s="294">
        <v>45.483215000000001</v>
      </c>
      <c r="BC2579" s="294">
        <v>10</v>
      </c>
      <c r="BD2579" s="294"/>
      <c r="BE2579" s="293" t="s">
        <v>4204</v>
      </c>
      <c r="BF2579" s="291"/>
      <c r="BG2579" s="293" t="s">
        <v>312</v>
      </c>
      <c r="BH2579" s="293" t="s">
        <v>196</v>
      </c>
      <c r="BI2579" s="293" t="s">
        <v>314</v>
      </c>
      <c r="BJ2579" s="293" t="s">
        <v>4205</v>
      </c>
      <c r="BK2579" s="292" t="s">
        <v>4</v>
      </c>
      <c r="BL2579" s="294">
        <v>60363.55</v>
      </c>
      <c r="BM2579" s="292" t="s">
        <v>894</v>
      </c>
      <c r="BN2579" s="294"/>
      <c r="BO2579" s="297">
        <v>42257</v>
      </c>
      <c r="BP2579" s="297">
        <v>44084</v>
      </c>
      <c r="BQ2579" s="297" t="s">
        <v>933</v>
      </c>
      <c r="BR2579" s="297" t="s">
        <v>4752</v>
      </c>
      <c r="BS2579" s="297" t="s">
        <v>4742</v>
      </c>
      <c r="BT2579" s="297" t="s">
        <v>4742</v>
      </c>
      <c r="BU2579" s="294">
        <v>10224.84</v>
      </c>
      <c r="BV2579" s="294">
        <v>0</v>
      </c>
      <c r="BW2579" s="294">
        <v>0</v>
      </c>
    </row>
    <row r="2580" spans="1:75" s="289" customFormat="1" ht="18.2" customHeight="1" x14ac:dyDescent="0.15">
      <c r="A2580" s="298">
        <v>2578</v>
      </c>
      <c r="B2580" s="299" t="s">
        <v>305</v>
      </c>
      <c r="C2580" s="299" t="s">
        <v>306</v>
      </c>
      <c r="D2580" s="313">
        <v>45172</v>
      </c>
      <c r="E2580" s="300" t="s">
        <v>4237</v>
      </c>
      <c r="F2580" s="309">
        <v>1</v>
      </c>
      <c r="G2580" s="309">
        <v>0</v>
      </c>
      <c r="H2580" s="302">
        <v>271307.51</v>
      </c>
      <c r="I2580" s="302">
        <v>0</v>
      </c>
      <c r="J2580" s="302">
        <v>0</v>
      </c>
      <c r="K2580" s="302">
        <v>271307.51</v>
      </c>
      <c r="L2580" s="302">
        <v>1763.98</v>
      </c>
      <c r="M2580" s="302">
        <v>0</v>
      </c>
      <c r="N2580" s="302">
        <v>0</v>
      </c>
      <c r="O2580" s="302">
        <v>0</v>
      </c>
      <c r="P2580" s="302">
        <v>0</v>
      </c>
      <c r="Q2580" s="302">
        <v>0</v>
      </c>
      <c r="R2580" s="302">
        <v>271307.51</v>
      </c>
      <c r="S2580" s="302">
        <v>0</v>
      </c>
      <c r="T2580" s="302">
        <v>2147.85</v>
      </c>
      <c r="U2580" s="302">
        <v>0</v>
      </c>
      <c r="V2580" s="302">
        <v>0</v>
      </c>
      <c r="W2580" s="302">
        <v>0</v>
      </c>
      <c r="X2580" s="302">
        <v>0</v>
      </c>
      <c r="Y2580" s="302">
        <v>0</v>
      </c>
      <c r="Z2580" s="302">
        <v>2147.85</v>
      </c>
      <c r="AA2580" s="302">
        <v>0</v>
      </c>
      <c r="AB2580" s="302">
        <v>0</v>
      </c>
      <c r="AC2580" s="302">
        <v>0</v>
      </c>
      <c r="AD2580" s="302">
        <v>0</v>
      </c>
      <c r="AE2580" s="302">
        <v>0</v>
      </c>
      <c r="AF2580" s="302">
        <v>0</v>
      </c>
      <c r="AG2580" s="302">
        <v>0</v>
      </c>
      <c r="AH2580" s="302">
        <v>86.49</v>
      </c>
      <c r="AI2580" s="302">
        <v>0</v>
      </c>
      <c r="AJ2580" s="302">
        <v>0</v>
      </c>
      <c r="AK2580" s="302">
        <v>0</v>
      </c>
      <c r="AL2580" s="302">
        <v>0</v>
      </c>
      <c r="AM2580" s="302">
        <v>0</v>
      </c>
      <c r="AN2580" s="302">
        <v>0</v>
      </c>
      <c r="AO2580" s="302">
        <v>0</v>
      </c>
      <c r="AP2580" s="302">
        <v>0</v>
      </c>
      <c r="AQ2580" s="302">
        <v>0</v>
      </c>
      <c r="AR2580" s="302">
        <v>86.49</v>
      </c>
      <c r="AS2580" s="302">
        <v>0</v>
      </c>
      <c r="AT2580" s="295">
        <f t="shared" si="40"/>
        <v>0</v>
      </c>
      <c r="AU2580" s="302">
        <v>1763.98</v>
      </c>
      <c r="AV2580" s="302">
        <v>2147.85</v>
      </c>
      <c r="AW2580" s="303">
        <v>100</v>
      </c>
      <c r="AX2580" s="303">
        <v>151</v>
      </c>
      <c r="AY2580" s="302">
        <v>329000.01</v>
      </c>
      <c r="AZ2580" s="302">
        <v>329000.01</v>
      </c>
      <c r="BA2580" s="301">
        <v>78.571423999999993</v>
      </c>
      <c r="BB2580" s="301">
        <v>64.7933639959289</v>
      </c>
      <c r="BC2580" s="301">
        <v>9.5</v>
      </c>
      <c r="BD2580" s="301"/>
      <c r="BE2580" s="300" t="s">
        <v>4204</v>
      </c>
      <c r="BF2580" s="298"/>
      <c r="BG2580" s="300" t="s">
        <v>324</v>
      </c>
      <c r="BH2580" s="300" t="s">
        <v>220</v>
      </c>
      <c r="BI2580" s="300" t="s">
        <v>569</v>
      </c>
      <c r="BJ2580" s="300" t="s">
        <v>177</v>
      </c>
      <c r="BK2580" s="299" t="s">
        <v>4</v>
      </c>
      <c r="BL2580" s="301">
        <v>271307.51</v>
      </c>
      <c r="BM2580" s="299" t="s">
        <v>894</v>
      </c>
      <c r="BN2580" s="301"/>
      <c r="BO2580" s="304">
        <v>43636</v>
      </c>
      <c r="BP2580" s="304">
        <v>48233</v>
      </c>
      <c r="BQ2580" s="297" t="s">
        <v>1065</v>
      </c>
      <c r="BR2580" s="297" t="s">
        <v>4741</v>
      </c>
      <c r="BS2580" s="297" t="s">
        <v>4742</v>
      </c>
      <c r="BT2580" s="297" t="s">
        <v>4742</v>
      </c>
      <c r="BU2580" s="301">
        <v>88.54</v>
      </c>
      <c r="BV2580" s="301">
        <v>0</v>
      </c>
      <c r="BW2580" s="301">
        <v>0</v>
      </c>
    </row>
    <row r="2581" spans="1:75" s="289" customFormat="1" ht="18.2" customHeight="1" x14ac:dyDescent="0.15">
      <c r="A2581" s="291">
        <v>2579</v>
      </c>
      <c r="B2581" s="292" t="s">
        <v>305</v>
      </c>
      <c r="C2581" s="292" t="s">
        <v>306</v>
      </c>
      <c r="D2581" s="312">
        <v>45172</v>
      </c>
      <c r="E2581" s="293" t="s">
        <v>4238</v>
      </c>
      <c r="F2581" s="308">
        <v>0</v>
      </c>
      <c r="G2581" s="308">
        <v>0</v>
      </c>
      <c r="H2581" s="295">
        <v>261836.33</v>
      </c>
      <c r="I2581" s="295">
        <v>0</v>
      </c>
      <c r="J2581" s="295">
        <v>0</v>
      </c>
      <c r="K2581" s="295">
        <v>261836.33</v>
      </c>
      <c r="L2581" s="295">
        <v>2598.9699999999998</v>
      </c>
      <c r="M2581" s="295">
        <v>0</v>
      </c>
      <c r="N2581" s="295">
        <v>0</v>
      </c>
      <c r="O2581" s="295">
        <v>2598.9699999999998</v>
      </c>
      <c r="P2581" s="295">
        <v>0</v>
      </c>
      <c r="Q2581" s="295">
        <v>0</v>
      </c>
      <c r="R2581" s="295">
        <v>259237.36</v>
      </c>
      <c r="S2581" s="295">
        <v>0</v>
      </c>
      <c r="T2581" s="295">
        <v>2072.87</v>
      </c>
      <c r="U2581" s="295">
        <v>0</v>
      </c>
      <c r="V2581" s="295">
        <v>0</v>
      </c>
      <c r="W2581" s="295">
        <v>2072.87</v>
      </c>
      <c r="X2581" s="295">
        <v>0</v>
      </c>
      <c r="Y2581" s="295">
        <v>0</v>
      </c>
      <c r="Z2581" s="295">
        <v>0</v>
      </c>
      <c r="AA2581" s="295">
        <v>0</v>
      </c>
      <c r="AB2581" s="295">
        <v>0</v>
      </c>
      <c r="AC2581" s="295">
        <v>0</v>
      </c>
      <c r="AD2581" s="295">
        <v>0</v>
      </c>
      <c r="AE2581" s="295">
        <v>0</v>
      </c>
      <c r="AF2581" s="295">
        <v>0</v>
      </c>
      <c r="AG2581" s="295">
        <v>0</v>
      </c>
      <c r="AH2581" s="295">
        <v>222.27</v>
      </c>
      <c r="AI2581" s="295">
        <v>0</v>
      </c>
      <c r="AJ2581" s="295">
        <v>0</v>
      </c>
      <c r="AK2581" s="295">
        <v>0</v>
      </c>
      <c r="AL2581" s="295">
        <v>0</v>
      </c>
      <c r="AM2581" s="295">
        <v>0</v>
      </c>
      <c r="AN2581" s="295">
        <v>0</v>
      </c>
      <c r="AO2581" s="295">
        <v>0</v>
      </c>
      <c r="AP2581" s="295">
        <v>1.78</v>
      </c>
      <c r="AQ2581" s="295">
        <v>0</v>
      </c>
      <c r="AR2581" s="295">
        <v>0.89</v>
      </c>
      <c r="AS2581" s="295">
        <v>0</v>
      </c>
      <c r="AT2581" s="295">
        <f t="shared" si="40"/>
        <v>4895</v>
      </c>
      <c r="AU2581" s="295">
        <v>0</v>
      </c>
      <c r="AV2581" s="295">
        <v>0</v>
      </c>
      <c r="AW2581" s="296">
        <v>95</v>
      </c>
      <c r="AX2581" s="296">
        <v>146</v>
      </c>
      <c r="AY2581" s="295">
        <v>460199.07</v>
      </c>
      <c r="AZ2581" s="295">
        <v>384989.01</v>
      </c>
      <c r="BA2581" s="294">
        <v>67.450061000000005</v>
      </c>
      <c r="BB2581" s="294">
        <v>45.418376346584502</v>
      </c>
      <c r="BC2581" s="294">
        <v>9.5</v>
      </c>
      <c r="BD2581" s="294"/>
      <c r="BE2581" s="293" t="s">
        <v>4204</v>
      </c>
      <c r="BF2581" s="291"/>
      <c r="BG2581" s="293" t="s">
        <v>360</v>
      </c>
      <c r="BH2581" s="293" t="s">
        <v>232</v>
      </c>
      <c r="BI2581" s="293" t="s">
        <v>369</v>
      </c>
      <c r="BJ2581" s="293" t="s">
        <v>103</v>
      </c>
      <c r="BK2581" s="292" t="s">
        <v>4</v>
      </c>
      <c r="BL2581" s="294">
        <v>259237.36</v>
      </c>
      <c r="BM2581" s="292" t="s">
        <v>894</v>
      </c>
      <c r="BN2581" s="294"/>
      <c r="BO2581" s="297">
        <v>43636</v>
      </c>
      <c r="BP2581" s="297">
        <v>48080</v>
      </c>
      <c r="BQ2581" s="297" t="s">
        <v>1065</v>
      </c>
      <c r="BR2581" s="297" t="s">
        <v>4741</v>
      </c>
      <c r="BS2581" s="297" t="s">
        <v>4742</v>
      </c>
      <c r="BT2581" s="297" t="s">
        <v>4742</v>
      </c>
      <c r="BU2581" s="294">
        <v>0</v>
      </c>
      <c r="BV2581" s="294">
        <v>0</v>
      </c>
      <c r="BW2581" s="294">
        <v>0</v>
      </c>
    </row>
    <row r="2582" spans="1:75" s="289" customFormat="1" ht="18.2" customHeight="1" x14ac:dyDescent="0.15">
      <c r="A2582" s="298">
        <v>2580</v>
      </c>
      <c r="B2582" s="299" t="s">
        <v>305</v>
      </c>
      <c r="C2582" s="299" t="s">
        <v>306</v>
      </c>
      <c r="D2582" s="313">
        <v>45172</v>
      </c>
      <c r="E2582" s="300" t="s">
        <v>4239</v>
      </c>
      <c r="F2582" s="309">
        <v>0</v>
      </c>
      <c r="G2582" s="309">
        <v>0</v>
      </c>
      <c r="H2582" s="302">
        <v>172277.66</v>
      </c>
      <c r="I2582" s="302">
        <v>0</v>
      </c>
      <c r="J2582" s="302">
        <v>0</v>
      </c>
      <c r="K2582" s="302">
        <v>172277.66</v>
      </c>
      <c r="L2582" s="302">
        <v>841.01</v>
      </c>
      <c r="M2582" s="302">
        <v>0</v>
      </c>
      <c r="N2582" s="302">
        <v>0</v>
      </c>
      <c r="O2582" s="302">
        <v>841.01</v>
      </c>
      <c r="P2582" s="302">
        <v>0</v>
      </c>
      <c r="Q2582" s="302">
        <v>0</v>
      </c>
      <c r="R2582" s="302">
        <v>171436.65</v>
      </c>
      <c r="S2582" s="302">
        <v>0</v>
      </c>
      <c r="T2582" s="302">
        <v>1435.65</v>
      </c>
      <c r="U2582" s="302">
        <v>0</v>
      </c>
      <c r="V2582" s="302">
        <v>0</v>
      </c>
      <c r="W2582" s="302">
        <v>1435.65</v>
      </c>
      <c r="X2582" s="302">
        <v>0</v>
      </c>
      <c r="Y2582" s="302">
        <v>0</v>
      </c>
      <c r="Z2582" s="302">
        <v>0</v>
      </c>
      <c r="AA2582" s="302">
        <v>0</v>
      </c>
      <c r="AB2582" s="302">
        <v>0</v>
      </c>
      <c r="AC2582" s="302">
        <v>0</v>
      </c>
      <c r="AD2582" s="302">
        <v>0</v>
      </c>
      <c r="AE2582" s="302">
        <v>0</v>
      </c>
      <c r="AF2582" s="302">
        <v>0</v>
      </c>
      <c r="AG2582" s="302">
        <v>0</v>
      </c>
      <c r="AH2582" s="302">
        <v>129.75</v>
      </c>
      <c r="AI2582" s="302">
        <v>0</v>
      </c>
      <c r="AJ2582" s="302">
        <v>0</v>
      </c>
      <c r="AK2582" s="302">
        <v>0</v>
      </c>
      <c r="AL2582" s="302">
        <v>0</v>
      </c>
      <c r="AM2582" s="302">
        <v>0</v>
      </c>
      <c r="AN2582" s="302">
        <v>0</v>
      </c>
      <c r="AO2582" s="302">
        <v>0</v>
      </c>
      <c r="AP2582" s="302">
        <v>2500</v>
      </c>
      <c r="AQ2582" s="302">
        <v>0</v>
      </c>
      <c r="AR2582" s="302">
        <v>2406.41</v>
      </c>
      <c r="AS2582" s="302">
        <v>0</v>
      </c>
      <c r="AT2582" s="295">
        <f t="shared" si="40"/>
        <v>2500</v>
      </c>
      <c r="AU2582" s="302">
        <v>0</v>
      </c>
      <c r="AV2582" s="302">
        <v>0</v>
      </c>
      <c r="AW2582" s="303">
        <v>119</v>
      </c>
      <c r="AX2582" s="303">
        <v>170</v>
      </c>
      <c r="AY2582" s="302">
        <v>301199.39</v>
      </c>
      <c r="AZ2582" s="302">
        <v>199573.88</v>
      </c>
      <c r="BA2582" s="301">
        <v>40.636572999999999</v>
      </c>
      <c r="BB2582" s="301">
        <v>34.907363341337302</v>
      </c>
      <c r="BC2582" s="301">
        <v>10</v>
      </c>
      <c r="BD2582" s="301"/>
      <c r="BE2582" s="300" t="s">
        <v>4204</v>
      </c>
      <c r="BF2582" s="298"/>
      <c r="BG2582" s="300" t="s">
        <v>320</v>
      </c>
      <c r="BH2582" s="300" t="s">
        <v>181</v>
      </c>
      <c r="BI2582" s="300" t="s">
        <v>372</v>
      </c>
      <c r="BJ2582" s="300" t="s">
        <v>103</v>
      </c>
      <c r="BK2582" s="299" t="s">
        <v>4</v>
      </c>
      <c r="BL2582" s="301">
        <v>171436.65</v>
      </c>
      <c r="BM2582" s="299" t="s">
        <v>894</v>
      </c>
      <c r="BN2582" s="301"/>
      <c r="BO2582" s="304">
        <v>43636</v>
      </c>
      <c r="BP2582" s="304">
        <v>48811</v>
      </c>
      <c r="BQ2582" s="297" t="s">
        <v>1065</v>
      </c>
      <c r="BR2582" s="297" t="s">
        <v>4741</v>
      </c>
      <c r="BS2582" s="297" t="s">
        <v>4742</v>
      </c>
      <c r="BT2582" s="297" t="s">
        <v>4742</v>
      </c>
      <c r="BU2582" s="301">
        <v>0</v>
      </c>
      <c r="BV2582" s="301">
        <v>0</v>
      </c>
      <c r="BW2582" s="301">
        <v>0</v>
      </c>
    </row>
    <row r="2583" spans="1:75" s="289" customFormat="1" ht="18.2" customHeight="1" x14ac:dyDescent="0.15">
      <c r="A2583" s="291">
        <v>2581</v>
      </c>
      <c r="B2583" s="292" t="s">
        <v>305</v>
      </c>
      <c r="C2583" s="292" t="s">
        <v>306</v>
      </c>
      <c r="D2583" s="312">
        <v>45172</v>
      </c>
      <c r="E2583" s="293" t="s">
        <v>4240</v>
      </c>
      <c r="F2583" s="308">
        <v>0</v>
      </c>
      <c r="G2583" s="308">
        <v>0</v>
      </c>
      <c r="H2583" s="295">
        <v>124932.83</v>
      </c>
      <c r="I2583" s="295">
        <v>0</v>
      </c>
      <c r="J2583" s="295">
        <v>0</v>
      </c>
      <c r="K2583" s="295">
        <v>124932.83</v>
      </c>
      <c r="L2583" s="295">
        <v>609.88</v>
      </c>
      <c r="M2583" s="295">
        <v>0</v>
      </c>
      <c r="N2583" s="295">
        <v>0</v>
      </c>
      <c r="O2583" s="295">
        <v>609.88</v>
      </c>
      <c r="P2583" s="295">
        <v>0</v>
      </c>
      <c r="Q2583" s="295">
        <v>0</v>
      </c>
      <c r="R2583" s="295">
        <v>124322.95</v>
      </c>
      <c r="S2583" s="295">
        <v>0</v>
      </c>
      <c r="T2583" s="295">
        <v>1041.1099999999999</v>
      </c>
      <c r="U2583" s="295">
        <v>0</v>
      </c>
      <c r="V2583" s="295">
        <v>0</v>
      </c>
      <c r="W2583" s="295">
        <v>1041.1099999999999</v>
      </c>
      <c r="X2583" s="295">
        <v>0</v>
      </c>
      <c r="Y2583" s="295">
        <v>0</v>
      </c>
      <c r="Z2583" s="295">
        <v>0</v>
      </c>
      <c r="AA2583" s="295">
        <v>0</v>
      </c>
      <c r="AB2583" s="295">
        <v>0</v>
      </c>
      <c r="AC2583" s="295">
        <v>0</v>
      </c>
      <c r="AD2583" s="295">
        <v>0</v>
      </c>
      <c r="AE2583" s="295">
        <v>0</v>
      </c>
      <c r="AF2583" s="295">
        <v>0</v>
      </c>
      <c r="AG2583" s="295">
        <v>0</v>
      </c>
      <c r="AH2583" s="295">
        <v>98.17</v>
      </c>
      <c r="AI2583" s="295">
        <v>0</v>
      </c>
      <c r="AJ2583" s="295">
        <v>0</v>
      </c>
      <c r="AK2583" s="295">
        <v>0</v>
      </c>
      <c r="AL2583" s="295">
        <v>0</v>
      </c>
      <c r="AM2583" s="295">
        <v>0</v>
      </c>
      <c r="AN2583" s="295">
        <v>0</v>
      </c>
      <c r="AO2583" s="295">
        <v>0</v>
      </c>
      <c r="AP2583" s="295">
        <v>0.84</v>
      </c>
      <c r="AQ2583" s="295">
        <v>0</v>
      </c>
      <c r="AR2583" s="295">
        <v>0</v>
      </c>
      <c r="AS2583" s="295">
        <v>0</v>
      </c>
      <c r="AT2583" s="295">
        <f t="shared" si="40"/>
        <v>1750</v>
      </c>
      <c r="AU2583" s="295">
        <v>0</v>
      </c>
      <c r="AV2583" s="295">
        <v>0</v>
      </c>
      <c r="AW2583" s="296">
        <v>119</v>
      </c>
      <c r="AX2583" s="296">
        <v>170</v>
      </c>
      <c r="AY2583" s="295">
        <v>235998.97</v>
      </c>
      <c r="AZ2583" s="295">
        <v>144727.41</v>
      </c>
      <c r="BA2583" s="294">
        <v>39.661033000000003</v>
      </c>
      <c r="BB2583" s="294">
        <v>34.0694041481662</v>
      </c>
      <c r="BC2583" s="294">
        <v>10</v>
      </c>
      <c r="BD2583" s="294"/>
      <c r="BE2583" s="293" t="s">
        <v>4204</v>
      </c>
      <c r="BF2583" s="291"/>
      <c r="BG2583" s="293" t="s">
        <v>320</v>
      </c>
      <c r="BH2583" s="293" t="s">
        <v>197</v>
      </c>
      <c r="BI2583" s="293" t="s">
        <v>373</v>
      </c>
      <c r="BJ2583" s="293" t="s">
        <v>103</v>
      </c>
      <c r="BK2583" s="292" t="s">
        <v>4</v>
      </c>
      <c r="BL2583" s="294">
        <v>124322.95</v>
      </c>
      <c r="BM2583" s="292" t="s">
        <v>894</v>
      </c>
      <c r="BN2583" s="294"/>
      <c r="BO2583" s="297">
        <v>43636</v>
      </c>
      <c r="BP2583" s="297">
        <v>48811</v>
      </c>
      <c r="BQ2583" s="297" t="s">
        <v>1065</v>
      </c>
      <c r="BR2583" s="297" t="s">
        <v>4741</v>
      </c>
      <c r="BS2583" s="297" t="s">
        <v>4742</v>
      </c>
      <c r="BT2583" s="297" t="s">
        <v>4742</v>
      </c>
      <c r="BU2583" s="294">
        <v>0</v>
      </c>
      <c r="BV2583" s="294">
        <v>0</v>
      </c>
      <c r="BW2583" s="294">
        <v>0</v>
      </c>
    </row>
    <row r="2584" spans="1:75" s="289" customFormat="1" ht="18.2" customHeight="1" x14ac:dyDescent="0.15">
      <c r="A2584" s="298">
        <v>2582</v>
      </c>
      <c r="B2584" s="299" t="s">
        <v>305</v>
      </c>
      <c r="C2584" s="299" t="s">
        <v>306</v>
      </c>
      <c r="D2584" s="313">
        <v>45172</v>
      </c>
      <c r="E2584" s="300" t="s">
        <v>4241</v>
      </c>
      <c r="F2584" s="309">
        <v>45</v>
      </c>
      <c r="G2584" s="309">
        <v>44</v>
      </c>
      <c r="H2584" s="302">
        <v>497651.07</v>
      </c>
      <c r="I2584" s="302">
        <v>82348.95</v>
      </c>
      <c r="J2584" s="302">
        <v>0</v>
      </c>
      <c r="K2584" s="302">
        <v>580000.02</v>
      </c>
      <c r="L2584" s="302">
        <v>2514</v>
      </c>
      <c r="M2584" s="302">
        <v>0</v>
      </c>
      <c r="N2584" s="302">
        <v>0</v>
      </c>
      <c r="O2584" s="302">
        <v>0</v>
      </c>
      <c r="P2584" s="302">
        <v>0</v>
      </c>
      <c r="Q2584" s="302">
        <v>0</v>
      </c>
      <c r="R2584" s="302">
        <v>580000.02</v>
      </c>
      <c r="S2584" s="302">
        <v>193600.61</v>
      </c>
      <c r="T2584" s="302">
        <v>3898.27</v>
      </c>
      <c r="U2584" s="302">
        <v>0</v>
      </c>
      <c r="V2584" s="302">
        <v>0</v>
      </c>
      <c r="W2584" s="302">
        <v>0</v>
      </c>
      <c r="X2584" s="302">
        <v>0</v>
      </c>
      <c r="Y2584" s="302">
        <v>0</v>
      </c>
      <c r="Z2584" s="302">
        <v>197498.88</v>
      </c>
      <c r="AA2584" s="302">
        <v>0</v>
      </c>
      <c r="AB2584" s="302">
        <v>0</v>
      </c>
      <c r="AC2584" s="302">
        <v>0</v>
      </c>
      <c r="AD2584" s="302">
        <v>0</v>
      </c>
      <c r="AE2584" s="302">
        <v>0</v>
      </c>
      <c r="AF2584" s="302">
        <v>0</v>
      </c>
      <c r="AG2584" s="302">
        <v>0</v>
      </c>
      <c r="AH2584" s="302">
        <v>0</v>
      </c>
      <c r="AI2584" s="302">
        <v>0</v>
      </c>
      <c r="AJ2584" s="302">
        <v>0</v>
      </c>
      <c r="AK2584" s="302">
        <v>0</v>
      </c>
      <c r="AL2584" s="302">
        <v>0</v>
      </c>
      <c r="AM2584" s="302">
        <v>0</v>
      </c>
      <c r="AN2584" s="302">
        <v>0</v>
      </c>
      <c r="AO2584" s="302">
        <v>0</v>
      </c>
      <c r="AP2584" s="302">
        <v>0</v>
      </c>
      <c r="AQ2584" s="302">
        <v>0</v>
      </c>
      <c r="AR2584" s="302">
        <v>0</v>
      </c>
      <c r="AS2584" s="302">
        <v>0</v>
      </c>
      <c r="AT2584" s="295">
        <f t="shared" si="40"/>
        <v>0</v>
      </c>
      <c r="AU2584" s="302">
        <v>84862.95</v>
      </c>
      <c r="AV2584" s="302">
        <v>197498.88</v>
      </c>
      <c r="AW2584" s="303">
        <v>119</v>
      </c>
      <c r="AX2584" s="303">
        <v>170</v>
      </c>
      <c r="AY2584" s="302">
        <v>580000.02</v>
      </c>
      <c r="AZ2584" s="302">
        <v>580000.02</v>
      </c>
      <c r="BA2584" s="301">
        <v>89.999994999999998</v>
      </c>
      <c r="BB2584" s="301">
        <v>89.999994999999998</v>
      </c>
      <c r="BC2584" s="301">
        <v>9.4</v>
      </c>
      <c r="BD2584" s="301"/>
      <c r="BE2584" s="300" t="s">
        <v>4204</v>
      </c>
      <c r="BF2584" s="298"/>
      <c r="BG2584" s="300" t="s">
        <v>349</v>
      </c>
      <c r="BH2584" s="300" t="s">
        <v>180</v>
      </c>
      <c r="BI2584" s="300" t="s">
        <v>822</v>
      </c>
      <c r="BJ2584" s="300" t="s">
        <v>4205</v>
      </c>
      <c r="BK2584" s="299" t="s">
        <v>4</v>
      </c>
      <c r="BL2584" s="301">
        <v>580000.02</v>
      </c>
      <c r="BM2584" s="299" t="s">
        <v>894</v>
      </c>
      <c r="BN2584" s="301"/>
      <c r="BO2584" s="304">
        <v>43636</v>
      </c>
      <c r="BP2584" s="304">
        <v>48811</v>
      </c>
      <c r="BQ2584" s="297" t="s">
        <v>1067</v>
      </c>
      <c r="BR2584" s="297" t="s">
        <v>4743</v>
      </c>
      <c r="BS2584" s="297" t="s">
        <v>4742</v>
      </c>
      <c r="BT2584" s="297" t="s">
        <v>4742</v>
      </c>
      <c r="BU2584" s="301">
        <v>16533.84</v>
      </c>
      <c r="BV2584" s="301">
        <v>0</v>
      </c>
      <c r="BW2584" s="301">
        <v>0</v>
      </c>
    </row>
    <row r="2585" spans="1:75" s="289" customFormat="1" ht="18.2" customHeight="1" x14ac:dyDescent="0.15">
      <c r="A2585" s="291">
        <v>2583</v>
      </c>
      <c r="B2585" s="292" t="s">
        <v>305</v>
      </c>
      <c r="C2585" s="292" t="s">
        <v>306</v>
      </c>
      <c r="D2585" s="312">
        <v>45172</v>
      </c>
      <c r="E2585" s="293" t="s">
        <v>4242</v>
      </c>
      <c r="F2585" s="308">
        <v>0</v>
      </c>
      <c r="G2585" s="308">
        <v>0</v>
      </c>
      <c r="H2585" s="295">
        <v>869023.19</v>
      </c>
      <c r="I2585" s="295">
        <v>0</v>
      </c>
      <c r="J2585" s="295">
        <v>0</v>
      </c>
      <c r="K2585" s="295">
        <v>869023.19</v>
      </c>
      <c r="L2585" s="295">
        <v>6105.06</v>
      </c>
      <c r="M2585" s="295">
        <v>0</v>
      </c>
      <c r="N2585" s="295">
        <v>0</v>
      </c>
      <c r="O2585" s="295">
        <v>6105.06</v>
      </c>
      <c r="P2585" s="295">
        <v>0</v>
      </c>
      <c r="Q2585" s="295">
        <v>0</v>
      </c>
      <c r="R2585" s="295">
        <v>862918.13</v>
      </c>
      <c r="S2585" s="295">
        <v>0</v>
      </c>
      <c r="T2585" s="295">
        <v>6807.35</v>
      </c>
      <c r="U2585" s="295">
        <v>0</v>
      </c>
      <c r="V2585" s="295">
        <v>0</v>
      </c>
      <c r="W2585" s="295">
        <v>6807.35</v>
      </c>
      <c r="X2585" s="295">
        <v>0</v>
      </c>
      <c r="Y2585" s="295">
        <v>0</v>
      </c>
      <c r="Z2585" s="295">
        <v>0</v>
      </c>
      <c r="AA2585" s="295">
        <v>0</v>
      </c>
      <c r="AB2585" s="295">
        <v>0</v>
      </c>
      <c r="AC2585" s="295">
        <v>0</v>
      </c>
      <c r="AD2585" s="295">
        <v>0</v>
      </c>
      <c r="AE2585" s="295">
        <v>0</v>
      </c>
      <c r="AF2585" s="295">
        <v>0</v>
      </c>
      <c r="AG2585" s="295">
        <v>0</v>
      </c>
      <c r="AH2585" s="295">
        <v>568.71</v>
      </c>
      <c r="AI2585" s="295">
        <v>0</v>
      </c>
      <c r="AJ2585" s="295">
        <v>0</v>
      </c>
      <c r="AK2585" s="295">
        <v>0</v>
      </c>
      <c r="AL2585" s="295">
        <v>0</v>
      </c>
      <c r="AM2585" s="295">
        <v>0</v>
      </c>
      <c r="AN2585" s="295">
        <v>0</v>
      </c>
      <c r="AO2585" s="295">
        <v>0</v>
      </c>
      <c r="AP2585" s="295">
        <v>0</v>
      </c>
      <c r="AQ2585" s="295">
        <v>0</v>
      </c>
      <c r="AR2585" s="295">
        <v>0</v>
      </c>
      <c r="AS2585" s="295">
        <v>0</v>
      </c>
      <c r="AT2585" s="295">
        <f t="shared" si="40"/>
        <v>13481.12</v>
      </c>
      <c r="AU2585" s="295">
        <v>0</v>
      </c>
      <c r="AV2585" s="295">
        <v>0</v>
      </c>
      <c r="AW2585" s="296">
        <v>95</v>
      </c>
      <c r="AX2585" s="296">
        <v>146</v>
      </c>
      <c r="AY2585" s="295">
        <v>1069001.22</v>
      </c>
      <c r="AZ2585" s="295">
        <v>1069001.22</v>
      </c>
      <c r="BA2585" s="294">
        <v>77.671077999999994</v>
      </c>
      <c r="BB2585" s="294">
        <v>62.697572396450703</v>
      </c>
      <c r="BC2585" s="294">
        <v>9.4</v>
      </c>
      <c r="BD2585" s="294"/>
      <c r="BE2585" s="293" t="s">
        <v>4204</v>
      </c>
      <c r="BF2585" s="291"/>
      <c r="BG2585" s="293" t="s">
        <v>315</v>
      </c>
      <c r="BH2585" s="293" t="s">
        <v>179</v>
      </c>
      <c r="BI2585" s="293" t="s">
        <v>329</v>
      </c>
      <c r="BJ2585" s="293" t="s">
        <v>103</v>
      </c>
      <c r="BK2585" s="292" t="s">
        <v>4</v>
      </c>
      <c r="BL2585" s="294">
        <v>862918.13</v>
      </c>
      <c r="BM2585" s="292" t="s">
        <v>894</v>
      </c>
      <c r="BN2585" s="294"/>
      <c r="BO2585" s="297">
        <v>43636</v>
      </c>
      <c r="BP2585" s="297">
        <v>48080</v>
      </c>
      <c r="BQ2585" s="297" t="s">
        <v>1065</v>
      </c>
      <c r="BR2585" s="297" t="s">
        <v>4741</v>
      </c>
      <c r="BS2585" s="297" t="s">
        <v>4742</v>
      </c>
      <c r="BT2585" s="297" t="s">
        <v>4742</v>
      </c>
      <c r="BU2585" s="294">
        <v>0</v>
      </c>
      <c r="BV2585" s="294">
        <v>0</v>
      </c>
      <c r="BW2585" s="294">
        <v>0</v>
      </c>
    </row>
    <row r="2586" spans="1:75" s="289" customFormat="1" ht="18.2" customHeight="1" x14ac:dyDescent="0.15">
      <c r="A2586" s="298">
        <v>2584</v>
      </c>
      <c r="B2586" s="299" t="s">
        <v>305</v>
      </c>
      <c r="C2586" s="299" t="s">
        <v>306</v>
      </c>
      <c r="D2586" s="313">
        <v>45172</v>
      </c>
      <c r="E2586" s="300" t="s">
        <v>4246</v>
      </c>
      <c r="F2586" s="309">
        <v>0</v>
      </c>
      <c r="G2586" s="309">
        <v>0</v>
      </c>
      <c r="H2586" s="302">
        <v>185807.3</v>
      </c>
      <c r="I2586" s="302">
        <v>0</v>
      </c>
      <c r="J2586" s="302">
        <v>0</v>
      </c>
      <c r="K2586" s="302">
        <v>185807.3</v>
      </c>
      <c r="L2586" s="302">
        <v>1202.43</v>
      </c>
      <c r="M2586" s="302">
        <v>0</v>
      </c>
      <c r="N2586" s="302">
        <v>0</v>
      </c>
      <c r="O2586" s="302">
        <v>1202.43</v>
      </c>
      <c r="P2586" s="302">
        <v>0</v>
      </c>
      <c r="Q2586" s="302">
        <v>0</v>
      </c>
      <c r="R2586" s="302">
        <v>184604.87</v>
      </c>
      <c r="S2586" s="302">
        <v>0</v>
      </c>
      <c r="T2586" s="302">
        <v>1486.46</v>
      </c>
      <c r="U2586" s="302">
        <v>0</v>
      </c>
      <c r="V2586" s="302">
        <v>0</v>
      </c>
      <c r="W2586" s="302">
        <v>1486.46</v>
      </c>
      <c r="X2586" s="302">
        <v>0</v>
      </c>
      <c r="Y2586" s="302">
        <v>0</v>
      </c>
      <c r="Z2586" s="302">
        <v>0</v>
      </c>
      <c r="AA2586" s="302">
        <v>0</v>
      </c>
      <c r="AB2586" s="302">
        <v>0</v>
      </c>
      <c r="AC2586" s="302">
        <v>0</v>
      </c>
      <c r="AD2586" s="302">
        <v>0</v>
      </c>
      <c r="AE2586" s="302">
        <v>0</v>
      </c>
      <c r="AF2586" s="302">
        <v>0</v>
      </c>
      <c r="AG2586" s="302">
        <v>0</v>
      </c>
      <c r="AH2586" s="302">
        <v>142.66</v>
      </c>
      <c r="AI2586" s="302">
        <v>0</v>
      </c>
      <c r="AJ2586" s="302">
        <v>0</v>
      </c>
      <c r="AK2586" s="302">
        <v>0</v>
      </c>
      <c r="AL2586" s="302">
        <v>0</v>
      </c>
      <c r="AM2586" s="302">
        <v>0</v>
      </c>
      <c r="AN2586" s="302">
        <v>0</v>
      </c>
      <c r="AO2586" s="302">
        <v>0</v>
      </c>
      <c r="AP2586" s="302">
        <v>2850</v>
      </c>
      <c r="AQ2586" s="302">
        <v>0</v>
      </c>
      <c r="AR2586" s="302">
        <v>2831.55</v>
      </c>
      <c r="AS2586" s="302">
        <v>0</v>
      </c>
      <c r="AT2586" s="295">
        <f t="shared" si="40"/>
        <v>2850</v>
      </c>
      <c r="AU2586" s="302">
        <v>0</v>
      </c>
      <c r="AV2586" s="302">
        <v>0</v>
      </c>
      <c r="AW2586" s="303">
        <v>100</v>
      </c>
      <c r="AX2586" s="303">
        <v>150</v>
      </c>
      <c r="AY2586" s="302">
        <v>325000</v>
      </c>
      <c r="AZ2586" s="302">
        <v>224185.33</v>
      </c>
      <c r="BA2586" s="301">
        <v>53.368307000000001</v>
      </c>
      <c r="BB2586" s="301">
        <v>43.946003852504901</v>
      </c>
      <c r="BC2586" s="301">
        <v>9.6</v>
      </c>
      <c r="BD2586" s="301"/>
      <c r="BE2586" s="300" t="s">
        <v>4204</v>
      </c>
      <c r="BF2586" s="298"/>
      <c r="BG2586" s="300" t="s">
        <v>320</v>
      </c>
      <c r="BH2586" s="300" t="s">
        <v>181</v>
      </c>
      <c r="BI2586" s="300" t="s">
        <v>462</v>
      </c>
      <c r="BJ2586" s="300" t="s">
        <v>103</v>
      </c>
      <c r="BK2586" s="299" t="s">
        <v>4</v>
      </c>
      <c r="BL2586" s="301">
        <v>184604.87</v>
      </c>
      <c r="BM2586" s="299" t="s">
        <v>894</v>
      </c>
      <c r="BN2586" s="301"/>
      <c r="BO2586" s="304">
        <v>43669</v>
      </c>
      <c r="BP2586" s="304">
        <v>48236</v>
      </c>
      <c r="BQ2586" s="297" t="s">
        <v>1065</v>
      </c>
      <c r="BR2586" s="297" t="s">
        <v>4741</v>
      </c>
      <c r="BS2586" s="297" t="s">
        <v>4742</v>
      </c>
      <c r="BT2586" s="297" t="s">
        <v>4742</v>
      </c>
      <c r="BU2586" s="301">
        <v>0</v>
      </c>
      <c r="BV2586" s="301">
        <v>0</v>
      </c>
      <c r="BW2586" s="301">
        <v>0</v>
      </c>
    </row>
    <row r="2587" spans="1:75" s="289" customFormat="1" ht="18.2" customHeight="1" x14ac:dyDescent="0.15">
      <c r="A2587" s="291">
        <v>2585</v>
      </c>
      <c r="B2587" s="292" t="s">
        <v>305</v>
      </c>
      <c r="C2587" s="292" t="s">
        <v>306</v>
      </c>
      <c r="D2587" s="312">
        <v>45172</v>
      </c>
      <c r="E2587" s="293" t="s">
        <v>4243</v>
      </c>
      <c r="F2587" s="308">
        <v>0</v>
      </c>
      <c r="G2587" s="308">
        <v>0</v>
      </c>
      <c r="H2587" s="295">
        <v>130157.45</v>
      </c>
      <c r="I2587" s="295">
        <v>0</v>
      </c>
      <c r="J2587" s="295">
        <v>0</v>
      </c>
      <c r="K2587" s="295">
        <v>130157.45</v>
      </c>
      <c r="L2587" s="295">
        <v>650.08000000000004</v>
      </c>
      <c r="M2587" s="295">
        <v>0</v>
      </c>
      <c r="N2587" s="295">
        <v>0</v>
      </c>
      <c r="O2587" s="295">
        <v>650.08000000000004</v>
      </c>
      <c r="P2587" s="295">
        <v>0</v>
      </c>
      <c r="Q2587" s="295">
        <v>0</v>
      </c>
      <c r="R2587" s="295">
        <v>129507.37</v>
      </c>
      <c r="S2587" s="295">
        <v>0</v>
      </c>
      <c r="T2587" s="295">
        <v>1041.26</v>
      </c>
      <c r="U2587" s="295">
        <v>0</v>
      </c>
      <c r="V2587" s="295">
        <v>0</v>
      </c>
      <c r="W2587" s="295">
        <v>1041.26</v>
      </c>
      <c r="X2587" s="295">
        <v>0</v>
      </c>
      <c r="Y2587" s="295">
        <v>0</v>
      </c>
      <c r="Z2587" s="295">
        <v>0</v>
      </c>
      <c r="AA2587" s="295">
        <v>0</v>
      </c>
      <c r="AB2587" s="295">
        <v>0</v>
      </c>
      <c r="AC2587" s="295">
        <v>0</v>
      </c>
      <c r="AD2587" s="295">
        <v>0</v>
      </c>
      <c r="AE2587" s="295">
        <v>0</v>
      </c>
      <c r="AF2587" s="295">
        <v>0</v>
      </c>
      <c r="AG2587" s="295">
        <v>0</v>
      </c>
      <c r="AH2587" s="295">
        <v>125.46</v>
      </c>
      <c r="AI2587" s="295">
        <v>0</v>
      </c>
      <c r="AJ2587" s="295">
        <v>0</v>
      </c>
      <c r="AK2587" s="295">
        <v>0</v>
      </c>
      <c r="AL2587" s="295">
        <v>0</v>
      </c>
      <c r="AM2587" s="295">
        <v>0</v>
      </c>
      <c r="AN2587" s="295">
        <v>0</v>
      </c>
      <c r="AO2587" s="295">
        <v>0</v>
      </c>
      <c r="AP2587" s="295">
        <v>128.04</v>
      </c>
      <c r="AQ2587" s="295">
        <v>0</v>
      </c>
      <c r="AR2587" s="295">
        <v>124.84</v>
      </c>
      <c r="AS2587" s="295">
        <v>0</v>
      </c>
      <c r="AT2587" s="295">
        <f t="shared" si="40"/>
        <v>1820</v>
      </c>
      <c r="AU2587" s="295">
        <v>0</v>
      </c>
      <c r="AV2587" s="295">
        <v>0</v>
      </c>
      <c r="AW2587" s="296">
        <v>119</v>
      </c>
      <c r="AX2587" s="296">
        <v>170</v>
      </c>
      <c r="AY2587" s="295">
        <v>344998.95</v>
      </c>
      <c r="AZ2587" s="295">
        <v>151386.31</v>
      </c>
      <c r="BA2587" s="294">
        <v>53.689388000000001</v>
      </c>
      <c r="BB2587" s="294">
        <v>45.929988232024201</v>
      </c>
      <c r="BC2587" s="294">
        <v>9.6</v>
      </c>
      <c r="BD2587" s="294"/>
      <c r="BE2587" s="293" t="s">
        <v>4204</v>
      </c>
      <c r="BF2587" s="291"/>
      <c r="BG2587" s="293" t="s">
        <v>312</v>
      </c>
      <c r="BH2587" s="293" t="s">
        <v>199</v>
      </c>
      <c r="BI2587" s="293" t="s">
        <v>241</v>
      </c>
      <c r="BJ2587" s="293" t="s">
        <v>103</v>
      </c>
      <c r="BK2587" s="292" t="s">
        <v>4</v>
      </c>
      <c r="BL2587" s="294">
        <v>129507.37</v>
      </c>
      <c r="BM2587" s="292" t="s">
        <v>894</v>
      </c>
      <c r="BN2587" s="294"/>
      <c r="BO2587" s="297">
        <v>43642</v>
      </c>
      <c r="BP2587" s="297">
        <v>48817</v>
      </c>
      <c r="BQ2587" s="297" t="s">
        <v>1065</v>
      </c>
      <c r="BR2587" s="297" t="s">
        <v>4741</v>
      </c>
      <c r="BS2587" s="297" t="s">
        <v>4742</v>
      </c>
      <c r="BT2587" s="297" t="s">
        <v>4742</v>
      </c>
      <c r="BU2587" s="294">
        <v>0</v>
      </c>
      <c r="BV2587" s="294">
        <v>0</v>
      </c>
      <c r="BW2587" s="294">
        <v>0</v>
      </c>
    </row>
    <row r="2588" spans="1:75" s="289" customFormat="1" ht="18.2" customHeight="1" x14ac:dyDescent="0.15">
      <c r="A2588" s="298">
        <v>2586</v>
      </c>
      <c r="B2588" s="299" t="s">
        <v>305</v>
      </c>
      <c r="C2588" s="299" t="s">
        <v>306</v>
      </c>
      <c r="D2588" s="313">
        <v>45172</v>
      </c>
      <c r="E2588" s="300" t="s">
        <v>4244</v>
      </c>
      <c r="F2588" s="309">
        <v>1</v>
      </c>
      <c r="G2588" s="309">
        <v>1</v>
      </c>
      <c r="H2588" s="302">
        <v>333413.95</v>
      </c>
      <c r="I2588" s="302">
        <v>2645.62</v>
      </c>
      <c r="J2588" s="302">
        <v>0</v>
      </c>
      <c r="K2588" s="302">
        <v>336059.57</v>
      </c>
      <c r="L2588" s="302">
        <v>2667.67</v>
      </c>
      <c r="M2588" s="302">
        <v>0</v>
      </c>
      <c r="N2588" s="302">
        <v>2645.62</v>
      </c>
      <c r="O2588" s="302">
        <v>0</v>
      </c>
      <c r="P2588" s="302">
        <v>0</v>
      </c>
      <c r="Q2588" s="302">
        <v>0</v>
      </c>
      <c r="R2588" s="302">
        <v>333413.95</v>
      </c>
      <c r="S2588" s="302">
        <v>2800.5</v>
      </c>
      <c r="T2588" s="302">
        <v>2778.45</v>
      </c>
      <c r="U2588" s="302">
        <v>0</v>
      </c>
      <c r="V2588" s="302">
        <v>2800.5</v>
      </c>
      <c r="W2588" s="302">
        <v>0</v>
      </c>
      <c r="X2588" s="302">
        <v>0</v>
      </c>
      <c r="Y2588" s="302">
        <v>0</v>
      </c>
      <c r="Z2588" s="302">
        <v>2778.45</v>
      </c>
      <c r="AA2588" s="302">
        <v>0</v>
      </c>
      <c r="AB2588" s="302">
        <v>0</v>
      </c>
      <c r="AC2588" s="302">
        <v>0</v>
      </c>
      <c r="AD2588" s="302">
        <v>0</v>
      </c>
      <c r="AE2588" s="302">
        <v>0</v>
      </c>
      <c r="AF2588" s="302">
        <v>0</v>
      </c>
      <c r="AG2588" s="302">
        <v>0</v>
      </c>
      <c r="AH2588" s="302">
        <v>0.24</v>
      </c>
      <c r="AI2588" s="302">
        <v>0</v>
      </c>
      <c r="AJ2588" s="302">
        <v>0</v>
      </c>
      <c r="AK2588" s="302">
        <v>0</v>
      </c>
      <c r="AL2588" s="302">
        <v>350</v>
      </c>
      <c r="AM2588" s="302">
        <v>0</v>
      </c>
      <c r="AN2588" s="302">
        <v>0</v>
      </c>
      <c r="AO2588" s="302">
        <v>222.64</v>
      </c>
      <c r="AP2588" s="302">
        <v>0</v>
      </c>
      <c r="AQ2588" s="302">
        <v>0</v>
      </c>
      <c r="AR2588" s="302">
        <v>0</v>
      </c>
      <c r="AS2588" s="302">
        <v>0</v>
      </c>
      <c r="AT2588" s="295">
        <f t="shared" si="40"/>
        <v>6019</v>
      </c>
      <c r="AU2588" s="302">
        <v>2667.67</v>
      </c>
      <c r="AV2588" s="302">
        <v>2778.45</v>
      </c>
      <c r="AW2588" s="303">
        <v>85</v>
      </c>
      <c r="AX2588" s="303">
        <v>136</v>
      </c>
      <c r="AY2588" s="302">
        <v>419996.84</v>
      </c>
      <c r="AZ2588" s="302">
        <v>419996.84</v>
      </c>
      <c r="BA2588" s="301">
        <v>80.952993000000006</v>
      </c>
      <c r="BB2588" s="301">
        <v>64.264429133448601</v>
      </c>
      <c r="BC2588" s="301">
        <v>10</v>
      </c>
      <c r="BD2588" s="301"/>
      <c r="BE2588" s="300" t="s">
        <v>4204</v>
      </c>
      <c r="BF2588" s="298"/>
      <c r="BG2588" s="300" t="s">
        <v>351</v>
      </c>
      <c r="BH2588" s="300" t="s">
        <v>370</v>
      </c>
      <c r="BI2588" s="300" t="s">
        <v>424</v>
      </c>
      <c r="BJ2588" s="300" t="s">
        <v>177</v>
      </c>
      <c r="BK2588" s="299" t="s">
        <v>4</v>
      </c>
      <c r="BL2588" s="301">
        <v>333413.95</v>
      </c>
      <c r="BM2588" s="299" t="s">
        <v>894</v>
      </c>
      <c r="BN2588" s="301"/>
      <c r="BO2588" s="304">
        <v>43642</v>
      </c>
      <c r="BP2588" s="304">
        <v>47782</v>
      </c>
      <c r="BQ2588" s="297" t="s">
        <v>1065</v>
      </c>
      <c r="BR2588" s="297" t="s">
        <v>4741</v>
      </c>
      <c r="BS2588" s="297" t="s">
        <v>4742</v>
      </c>
      <c r="BT2588" s="297" t="s">
        <v>4742</v>
      </c>
      <c r="BU2588" s="301">
        <v>223.2</v>
      </c>
      <c r="BV2588" s="301">
        <v>0</v>
      </c>
      <c r="BW2588" s="301">
        <v>0</v>
      </c>
    </row>
    <row r="2589" spans="1:75" s="289" customFormat="1" ht="18.2" customHeight="1" x14ac:dyDescent="0.15">
      <c r="A2589" s="291">
        <v>2587</v>
      </c>
      <c r="B2589" s="292" t="s">
        <v>305</v>
      </c>
      <c r="C2589" s="292" t="s">
        <v>306</v>
      </c>
      <c r="D2589" s="312">
        <v>45172</v>
      </c>
      <c r="E2589" s="293" t="s">
        <v>4245</v>
      </c>
      <c r="F2589" s="308">
        <v>39</v>
      </c>
      <c r="G2589" s="308">
        <v>39</v>
      </c>
      <c r="H2589" s="295">
        <v>383550.26</v>
      </c>
      <c r="I2589" s="295">
        <v>86449.17</v>
      </c>
      <c r="J2589" s="295">
        <v>0</v>
      </c>
      <c r="K2589" s="295">
        <v>469999.43</v>
      </c>
      <c r="L2589" s="295">
        <v>2643.23</v>
      </c>
      <c r="M2589" s="295">
        <v>0</v>
      </c>
      <c r="N2589" s="295">
        <v>0</v>
      </c>
      <c r="O2589" s="295">
        <v>0</v>
      </c>
      <c r="P2589" s="295">
        <v>0</v>
      </c>
      <c r="Q2589" s="295">
        <v>0</v>
      </c>
      <c r="R2589" s="295">
        <v>469999.43</v>
      </c>
      <c r="S2589" s="295">
        <v>129541.25</v>
      </c>
      <c r="T2589" s="295">
        <v>3036.44</v>
      </c>
      <c r="U2589" s="295">
        <v>0</v>
      </c>
      <c r="V2589" s="295">
        <v>249.96</v>
      </c>
      <c r="W2589" s="295">
        <v>0</v>
      </c>
      <c r="X2589" s="295">
        <v>0</v>
      </c>
      <c r="Y2589" s="295">
        <v>0</v>
      </c>
      <c r="Z2589" s="295">
        <v>132327.73000000001</v>
      </c>
      <c r="AA2589" s="295">
        <v>0</v>
      </c>
      <c r="AB2589" s="295">
        <v>0</v>
      </c>
      <c r="AC2589" s="295">
        <v>0</v>
      </c>
      <c r="AD2589" s="295">
        <v>0</v>
      </c>
      <c r="AE2589" s="295">
        <v>0</v>
      </c>
      <c r="AF2589" s="295">
        <v>0</v>
      </c>
      <c r="AG2589" s="295">
        <v>0</v>
      </c>
      <c r="AH2589" s="295">
        <v>0</v>
      </c>
      <c r="AI2589" s="295">
        <v>0</v>
      </c>
      <c r="AJ2589" s="295">
        <v>0</v>
      </c>
      <c r="AK2589" s="295">
        <v>0</v>
      </c>
      <c r="AL2589" s="295">
        <v>0</v>
      </c>
      <c r="AM2589" s="295">
        <v>0</v>
      </c>
      <c r="AN2589" s="295">
        <v>0</v>
      </c>
      <c r="AO2589" s="295">
        <v>250.04</v>
      </c>
      <c r="AP2589" s="295">
        <v>0</v>
      </c>
      <c r="AQ2589" s="295">
        <v>0</v>
      </c>
      <c r="AR2589" s="295">
        <v>0</v>
      </c>
      <c r="AS2589" s="295">
        <v>0</v>
      </c>
      <c r="AT2589" s="295">
        <f t="shared" si="40"/>
        <v>500</v>
      </c>
      <c r="AU2589" s="295">
        <v>89092.4</v>
      </c>
      <c r="AV2589" s="295">
        <v>132327.73000000001</v>
      </c>
      <c r="AW2589" s="296">
        <v>96</v>
      </c>
      <c r="AX2589" s="296">
        <v>147</v>
      </c>
      <c r="AY2589" s="295">
        <v>469999.43</v>
      </c>
      <c r="AZ2589" s="295">
        <v>469999.43</v>
      </c>
      <c r="BA2589" s="294">
        <v>85.966063000000005</v>
      </c>
      <c r="BB2589" s="294">
        <v>85.966063000000005</v>
      </c>
      <c r="BC2589" s="294">
        <v>9.5</v>
      </c>
      <c r="BD2589" s="294"/>
      <c r="BE2589" s="293" t="s">
        <v>4204</v>
      </c>
      <c r="BF2589" s="291"/>
      <c r="BG2589" s="293" t="s">
        <v>312</v>
      </c>
      <c r="BH2589" s="293" t="s">
        <v>230</v>
      </c>
      <c r="BI2589" s="293" t="s">
        <v>322</v>
      </c>
      <c r="BJ2589" s="293" t="s">
        <v>4205</v>
      </c>
      <c r="BK2589" s="292" t="s">
        <v>4</v>
      </c>
      <c r="BL2589" s="294">
        <v>469999.43</v>
      </c>
      <c r="BM2589" s="292" t="s">
        <v>894</v>
      </c>
      <c r="BN2589" s="294"/>
      <c r="BO2589" s="297">
        <v>43642</v>
      </c>
      <c r="BP2589" s="297">
        <v>48117</v>
      </c>
      <c r="BQ2589" s="297" t="s">
        <v>1067</v>
      </c>
      <c r="BR2589" s="297" t="s">
        <v>4743</v>
      </c>
      <c r="BS2589" s="297" t="s">
        <v>4742</v>
      </c>
      <c r="BT2589" s="297" t="s">
        <v>4742</v>
      </c>
      <c r="BU2589" s="294">
        <v>9501.52</v>
      </c>
      <c r="BV2589" s="294">
        <v>0</v>
      </c>
      <c r="BW2589" s="294">
        <v>0</v>
      </c>
    </row>
    <row r="2590" spans="1:75" s="289" customFormat="1" ht="18.2" customHeight="1" x14ac:dyDescent="0.15">
      <c r="A2590" s="298">
        <v>2588</v>
      </c>
      <c r="B2590" s="299" t="s">
        <v>305</v>
      </c>
      <c r="C2590" s="299" t="s">
        <v>306</v>
      </c>
      <c r="D2590" s="313">
        <v>45172</v>
      </c>
      <c r="E2590" s="300" t="s">
        <v>4247</v>
      </c>
      <c r="F2590" s="309">
        <v>0</v>
      </c>
      <c r="G2590" s="309">
        <v>0</v>
      </c>
      <c r="H2590" s="302">
        <v>249876.65</v>
      </c>
      <c r="I2590" s="302">
        <v>0</v>
      </c>
      <c r="J2590" s="302">
        <v>0</v>
      </c>
      <c r="K2590" s="302">
        <v>249876.65</v>
      </c>
      <c r="L2590" s="302">
        <v>1255.1500000000001</v>
      </c>
      <c r="M2590" s="302">
        <v>0</v>
      </c>
      <c r="N2590" s="302">
        <v>0</v>
      </c>
      <c r="O2590" s="302">
        <v>1255.1500000000001</v>
      </c>
      <c r="P2590" s="302">
        <v>0</v>
      </c>
      <c r="Q2590" s="302">
        <v>0</v>
      </c>
      <c r="R2590" s="302">
        <v>248621.5</v>
      </c>
      <c r="S2590" s="302">
        <v>0</v>
      </c>
      <c r="T2590" s="302">
        <v>1978.19</v>
      </c>
      <c r="U2590" s="302">
        <v>0</v>
      </c>
      <c r="V2590" s="302">
        <v>0</v>
      </c>
      <c r="W2590" s="302">
        <v>1978.19</v>
      </c>
      <c r="X2590" s="302">
        <v>0</v>
      </c>
      <c r="Y2590" s="302">
        <v>0</v>
      </c>
      <c r="Z2590" s="302">
        <v>0</v>
      </c>
      <c r="AA2590" s="302">
        <v>0</v>
      </c>
      <c r="AB2590" s="302">
        <v>0</v>
      </c>
      <c r="AC2590" s="302">
        <v>0</v>
      </c>
      <c r="AD2590" s="302">
        <v>0</v>
      </c>
      <c r="AE2590" s="302">
        <v>0</v>
      </c>
      <c r="AF2590" s="302">
        <v>0</v>
      </c>
      <c r="AG2590" s="302">
        <v>0</v>
      </c>
      <c r="AH2590" s="302">
        <v>154.28</v>
      </c>
      <c r="AI2590" s="302">
        <v>0</v>
      </c>
      <c r="AJ2590" s="302">
        <v>0</v>
      </c>
      <c r="AK2590" s="302">
        <v>0</v>
      </c>
      <c r="AL2590" s="302">
        <v>0</v>
      </c>
      <c r="AM2590" s="302">
        <v>0</v>
      </c>
      <c r="AN2590" s="302">
        <v>0</v>
      </c>
      <c r="AO2590" s="302">
        <v>0</v>
      </c>
      <c r="AP2590" s="302">
        <v>214.73</v>
      </c>
      <c r="AQ2590" s="302">
        <v>0</v>
      </c>
      <c r="AR2590" s="302">
        <v>202.35</v>
      </c>
      <c r="AS2590" s="302">
        <v>0</v>
      </c>
      <c r="AT2590" s="295">
        <f t="shared" si="40"/>
        <v>3400</v>
      </c>
      <c r="AU2590" s="302">
        <v>0</v>
      </c>
      <c r="AV2590" s="302">
        <v>0</v>
      </c>
      <c r="AW2590" s="303">
        <v>119</v>
      </c>
      <c r="AX2590" s="303">
        <v>169</v>
      </c>
      <c r="AY2590" s="302">
        <v>289997.28000000003</v>
      </c>
      <c r="AZ2590" s="302">
        <v>289997.28000000003</v>
      </c>
      <c r="BA2590" s="301">
        <v>90.000844000000001</v>
      </c>
      <c r="BB2590" s="301">
        <v>77.159843832142101</v>
      </c>
      <c r="BC2590" s="301">
        <v>9.5</v>
      </c>
      <c r="BD2590" s="301"/>
      <c r="BE2590" s="300" t="s">
        <v>4204</v>
      </c>
      <c r="BF2590" s="298"/>
      <c r="BG2590" s="300" t="s">
        <v>324</v>
      </c>
      <c r="BH2590" s="300" t="s">
        <v>187</v>
      </c>
      <c r="BI2590" s="300" t="s">
        <v>466</v>
      </c>
      <c r="BJ2590" s="300" t="s">
        <v>103</v>
      </c>
      <c r="BK2590" s="299" t="s">
        <v>4</v>
      </c>
      <c r="BL2590" s="301">
        <v>248621.5</v>
      </c>
      <c r="BM2590" s="299" t="s">
        <v>894</v>
      </c>
      <c r="BN2590" s="301"/>
      <c r="BO2590" s="304">
        <v>43647</v>
      </c>
      <c r="BP2590" s="304">
        <v>48792</v>
      </c>
      <c r="BQ2590" s="297" t="s">
        <v>1064</v>
      </c>
      <c r="BR2590" s="297" t="s">
        <v>4747</v>
      </c>
      <c r="BS2590" s="297" t="s">
        <v>4742</v>
      </c>
      <c r="BT2590" s="297" t="s">
        <v>4742</v>
      </c>
      <c r="BU2590" s="301">
        <v>0</v>
      </c>
      <c r="BV2590" s="301">
        <v>0</v>
      </c>
      <c r="BW2590" s="301">
        <v>0</v>
      </c>
    </row>
    <row r="2591" spans="1:75" s="289" customFormat="1" ht="18.2" customHeight="1" x14ac:dyDescent="0.15">
      <c r="A2591" s="291">
        <v>2589</v>
      </c>
      <c r="B2591" s="292" t="s">
        <v>305</v>
      </c>
      <c r="C2591" s="292" t="s">
        <v>306</v>
      </c>
      <c r="D2591" s="312">
        <v>45172</v>
      </c>
      <c r="E2591" s="293" t="s">
        <v>4248</v>
      </c>
      <c r="F2591" s="308">
        <v>0</v>
      </c>
      <c r="G2591" s="308">
        <v>0</v>
      </c>
      <c r="H2591" s="295">
        <v>178704.63</v>
      </c>
      <c r="I2591" s="295">
        <v>0</v>
      </c>
      <c r="J2591" s="295">
        <v>0</v>
      </c>
      <c r="K2591" s="295">
        <v>178704.63</v>
      </c>
      <c r="L2591" s="295">
        <v>1362.51</v>
      </c>
      <c r="M2591" s="295">
        <v>0</v>
      </c>
      <c r="N2591" s="295">
        <v>0</v>
      </c>
      <c r="O2591" s="295">
        <v>1362.51</v>
      </c>
      <c r="P2591" s="295">
        <v>0</v>
      </c>
      <c r="Q2591" s="295">
        <v>0</v>
      </c>
      <c r="R2591" s="295">
        <v>177342.12</v>
      </c>
      <c r="S2591" s="295">
        <v>0</v>
      </c>
      <c r="T2591" s="295">
        <v>1489.21</v>
      </c>
      <c r="U2591" s="295">
        <v>0</v>
      </c>
      <c r="V2591" s="295">
        <v>0</v>
      </c>
      <c r="W2591" s="295">
        <v>1489.21</v>
      </c>
      <c r="X2591" s="295">
        <v>0</v>
      </c>
      <c r="Y2591" s="295">
        <v>0</v>
      </c>
      <c r="Z2591" s="295">
        <v>0</v>
      </c>
      <c r="AA2591" s="295">
        <v>0</v>
      </c>
      <c r="AB2591" s="295">
        <v>0</v>
      </c>
      <c r="AC2591" s="295">
        <v>0</v>
      </c>
      <c r="AD2591" s="295">
        <v>0</v>
      </c>
      <c r="AE2591" s="295">
        <v>0</v>
      </c>
      <c r="AF2591" s="295">
        <v>0</v>
      </c>
      <c r="AG2591" s="295">
        <v>0</v>
      </c>
      <c r="AH2591" s="295">
        <v>138.5</v>
      </c>
      <c r="AI2591" s="295">
        <v>0</v>
      </c>
      <c r="AJ2591" s="295">
        <v>0</v>
      </c>
      <c r="AK2591" s="295">
        <v>0</v>
      </c>
      <c r="AL2591" s="295">
        <v>0</v>
      </c>
      <c r="AM2591" s="295">
        <v>0</v>
      </c>
      <c r="AN2591" s="295">
        <v>0</v>
      </c>
      <c r="AO2591" s="295">
        <v>0</v>
      </c>
      <c r="AP2591" s="295">
        <v>0</v>
      </c>
      <c r="AQ2591" s="295">
        <v>0</v>
      </c>
      <c r="AR2591" s="295">
        <v>0</v>
      </c>
      <c r="AS2591" s="295">
        <v>0</v>
      </c>
      <c r="AT2591" s="295">
        <f t="shared" si="40"/>
        <v>2990.2200000000003</v>
      </c>
      <c r="AU2591" s="295">
        <v>0</v>
      </c>
      <c r="AV2591" s="295">
        <v>0</v>
      </c>
      <c r="AW2591" s="296">
        <v>88</v>
      </c>
      <c r="AX2591" s="296">
        <v>138</v>
      </c>
      <c r="AY2591" s="295">
        <v>309998.71999999997</v>
      </c>
      <c r="AZ2591" s="295">
        <v>221932.93</v>
      </c>
      <c r="BA2591" s="294">
        <v>52.850112000000003</v>
      </c>
      <c r="BB2591" s="294">
        <v>42.231456613119299</v>
      </c>
      <c r="BC2591" s="294">
        <v>10</v>
      </c>
      <c r="BD2591" s="294"/>
      <c r="BE2591" s="293" t="s">
        <v>4204</v>
      </c>
      <c r="BF2591" s="291"/>
      <c r="BG2591" s="293" t="s">
        <v>320</v>
      </c>
      <c r="BH2591" s="293" t="s">
        <v>181</v>
      </c>
      <c r="BI2591" s="293" t="s">
        <v>462</v>
      </c>
      <c r="BJ2591" s="293" t="s">
        <v>103</v>
      </c>
      <c r="BK2591" s="292" t="s">
        <v>4</v>
      </c>
      <c r="BL2591" s="294">
        <v>177342.12</v>
      </c>
      <c r="BM2591" s="292" t="s">
        <v>894</v>
      </c>
      <c r="BN2591" s="294"/>
      <c r="BO2591" s="297">
        <v>43669</v>
      </c>
      <c r="BP2591" s="297">
        <v>47871</v>
      </c>
      <c r="BQ2591" s="297" t="s">
        <v>1065</v>
      </c>
      <c r="BR2591" s="297" t="s">
        <v>4741</v>
      </c>
      <c r="BS2591" s="297" t="s">
        <v>4742</v>
      </c>
      <c r="BT2591" s="297" t="s">
        <v>4742</v>
      </c>
      <c r="BU2591" s="294">
        <v>0</v>
      </c>
      <c r="BV2591" s="294">
        <v>0</v>
      </c>
      <c r="BW2591" s="294">
        <v>0</v>
      </c>
    </row>
    <row r="2592" spans="1:75" s="289" customFormat="1" ht="18.2" customHeight="1" x14ac:dyDescent="0.15">
      <c r="A2592" s="298">
        <v>2590</v>
      </c>
      <c r="B2592" s="299" t="s">
        <v>305</v>
      </c>
      <c r="C2592" s="299" t="s">
        <v>306</v>
      </c>
      <c r="D2592" s="313">
        <v>45172</v>
      </c>
      <c r="E2592" s="300" t="s">
        <v>4249</v>
      </c>
      <c r="F2592" s="309">
        <v>1</v>
      </c>
      <c r="G2592" s="309">
        <v>0</v>
      </c>
      <c r="H2592" s="302">
        <v>275728.31</v>
      </c>
      <c r="I2592" s="302">
        <v>0</v>
      </c>
      <c r="J2592" s="302">
        <v>0</v>
      </c>
      <c r="K2592" s="302">
        <v>275728.31</v>
      </c>
      <c r="L2592" s="302">
        <v>1385.01</v>
      </c>
      <c r="M2592" s="302">
        <v>0</v>
      </c>
      <c r="N2592" s="302">
        <v>0</v>
      </c>
      <c r="O2592" s="302">
        <v>0</v>
      </c>
      <c r="P2592" s="302">
        <v>0</v>
      </c>
      <c r="Q2592" s="302">
        <v>0</v>
      </c>
      <c r="R2592" s="302">
        <v>275728.31</v>
      </c>
      <c r="S2592" s="302">
        <v>0</v>
      </c>
      <c r="T2592" s="302">
        <v>2182.85</v>
      </c>
      <c r="U2592" s="302">
        <v>0</v>
      </c>
      <c r="V2592" s="302">
        <v>0</v>
      </c>
      <c r="W2592" s="302">
        <v>0</v>
      </c>
      <c r="X2592" s="302">
        <v>0</v>
      </c>
      <c r="Y2592" s="302">
        <v>0</v>
      </c>
      <c r="Z2592" s="302">
        <v>2182.85</v>
      </c>
      <c r="AA2592" s="302">
        <v>0</v>
      </c>
      <c r="AB2592" s="302">
        <v>0</v>
      </c>
      <c r="AC2592" s="302">
        <v>0</v>
      </c>
      <c r="AD2592" s="302">
        <v>0</v>
      </c>
      <c r="AE2592" s="302">
        <v>0</v>
      </c>
      <c r="AF2592" s="302">
        <v>0</v>
      </c>
      <c r="AG2592" s="302">
        <v>0</v>
      </c>
      <c r="AH2592" s="302">
        <v>0</v>
      </c>
      <c r="AI2592" s="302">
        <v>0</v>
      </c>
      <c r="AJ2592" s="302">
        <v>0</v>
      </c>
      <c r="AK2592" s="302">
        <v>0</v>
      </c>
      <c r="AL2592" s="302">
        <v>0</v>
      </c>
      <c r="AM2592" s="302">
        <v>0</v>
      </c>
      <c r="AN2592" s="302">
        <v>0</v>
      </c>
      <c r="AO2592" s="302">
        <v>0</v>
      </c>
      <c r="AP2592" s="302">
        <v>0</v>
      </c>
      <c r="AQ2592" s="302">
        <v>0</v>
      </c>
      <c r="AR2592" s="302">
        <v>0</v>
      </c>
      <c r="AS2592" s="302">
        <v>0</v>
      </c>
      <c r="AT2592" s="295">
        <f t="shared" si="40"/>
        <v>0</v>
      </c>
      <c r="AU2592" s="302">
        <v>1385.01</v>
      </c>
      <c r="AV2592" s="302">
        <v>2182.85</v>
      </c>
      <c r="AW2592" s="303">
        <v>119</v>
      </c>
      <c r="AX2592" s="303">
        <v>169</v>
      </c>
      <c r="AY2592" s="302">
        <v>319999.90999999997</v>
      </c>
      <c r="AZ2592" s="302">
        <v>319999.90999999997</v>
      </c>
      <c r="BA2592" s="301">
        <v>90.000022999999999</v>
      </c>
      <c r="BB2592" s="301">
        <v>77.548628816024106</v>
      </c>
      <c r="BC2592" s="301">
        <v>9.5</v>
      </c>
      <c r="BD2592" s="301"/>
      <c r="BE2592" s="300" t="s">
        <v>4204</v>
      </c>
      <c r="BF2592" s="298"/>
      <c r="BG2592" s="300" t="s">
        <v>349</v>
      </c>
      <c r="BH2592" s="300" t="s">
        <v>180</v>
      </c>
      <c r="BI2592" s="300" t="s">
        <v>350</v>
      </c>
      <c r="BJ2592" s="300" t="s">
        <v>177</v>
      </c>
      <c r="BK2592" s="299" t="s">
        <v>4</v>
      </c>
      <c r="BL2592" s="301">
        <v>275728.31</v>
      </c>
      <c r="BM2592" s="299" t="s">
        <v>894</v>
      </c>
      <c r="BN2592" s="301"/>
      <c r="BO2592" s="304">
        <v>43669</v>
      </c>
      <c r="BP2592" s="304">
        <v>48814</v>
      </c>
      <c r="BQ2592" s="297" t="s">
        <v>1065</v>
      </c>
      <c r="BR2592" s="297" t="s">
        <v>4741</v>
      </c>
      <c r="BS2592" s="297" t="s">
        <v>4742</v>
      </c>
      <c r="BT2592" s="297" t="s">
        <v>4742</v>
      </c>
      <c r="BU2592" s="301">
        <v>170.24</v>
      </c>
      <c r="BV2592" s="301">
        <v>0</v>
      </c>
      <c r="BW2592" s="301">
        <v>0</v>
      </c>
    </row>
    <row r="2593" spans="1:75" s="289" customFormat="1" ht="18.2" customHeight="1" x14ac:dyDescent="0.15">
      <c r="A2593" s="291">
        <v>2591</v>
      </c>
      <c r="B2593" s="292" t="s">
        <v>305</v>
      </c>
      <c r="C2593" s="292" t="s">
        <v>306</v>
      </c>
      <c r="D2593" s="312">
        <v>45172</v>
      </c>
      <c r="E2593" s="293" t="s">
        <v>4250</v>
      </c>
      <c r="F2593" s="308">
        <v>0</v>
      </c>
      <c r="G2593" s="308">
        <v>1</v>
      </c>
      <c r="H2593" s="295">
        <v>685289.6</v>
      </c>
      <c r="I2593" s="295">
        <v>5126.38</v>
      </c>
      <c r="J2593" s="295">
        <v>0</v>
      </c>
      <c r="K2593" s="295">
        <v>690415.98</v>
      </c>
      <c r="L2593" s="295">
        <v>5169.1000000000004</v>
      </c>
      <c r="M2593" s="295">
        <v>0</v>
      </c>
      <c r="N2593" s="295">
        <v>5126.38</v>
      </c>
      <c r="O2593" s="295">
        <v>5169.1000000000004</v>
      </c>
      <c r="P2593" s="295">
        <v>0</v>
      </c>
      <c r="Q2593" s="295">
        <v>0</v>
      </c>
      <c r="R2593" s="295">
        <v>680120.5</v>
      </c>
      <c r="S2593" s="295">
        <v>5753.47</v>
      </c>
      <c r="T2593" s="295">
        <v>5710.75</v>
      </c>
      <c r="U2593" s="295">
        <v>0</v>
      </c>
      <c r="V2593" s="295">
        <v>5753.47</v>
      </c>
      <c r="W2593" s="295">
        <v>5710.75</v>
      </c>
      <c r="X2593" s="295">
        <v>0</v>
      </c>
      <c r="Y2593" s="295">
        <v>0</v>
      </c>
      <c r="Z2593" s="295">
        <v>0</v>
      </c>
      <c r="AA2593" s="295">
        <v>0</v>
      </c>
      <c r="AB2593" s="295">
        <v>0</v>
      </c>
      <c r="AC2593" s="295">
        <v>0</v>
      </c>
      <c r="AD2593" s="295">
        <v>0</v>
      </c>
      <c r="AE2593" s="295">
        <v>0</v>
      </c>
      <c r="AF2593" s="295">
        <v>0</v>
      </c>
      <c r="AG2593" s="295">
        <v>0</v>
      </c>
      <c r="AH2593" s="295">
        <v>456.46</v>
      </c>
      <c r="AI2593" s="295">
        <v>0</v>
      </c>
      <c r="AJ2593" s="295">
        <v>0</v>
      </c>
      <c r="AK2593" s="295">
        <v>0</v>
      </c>
      <c r="AL2593" s="295">
        <v>350</v>
      </c>
      <c r="AM2593" s="295">
        <v>0</v>
      </c>
      <c r="AN2593" s="295">
        <v>0</v>
      </c>
      <c r="AO2593" s="295">
        <v>408.62</v>
      </c>
      <c r="AP2593" s="295">
        <v>75.22</v>
      </c>
      <c r="AQ2593" s="295">
        <v>0</v>
      </c>
      <c r="AR2593" s="295">
        <v>0</v>
      </c>
      <c r="AS2593" s="295">
        <v>350</v>
      </c>
      <c r="AT2593" s="295">
        <f t="shared" si="40"/>
        <v>22700.000000000004</v>
      </c>
      <c r="AU2593" s="295">
        <v>0</v>
      </c>
      <c r="AV2593" s="295">
        <v>0</v>
      </c>
      <c r="AW2593" s="296">
        <v>91</v>
      </c>
      <c r="AX2593" s="296">
        <v>141</v>
      </c>
      <c r="AY2593" s="295">
        <v>858000.71</v>
      </c>
      <c r="AZ2593" s="295">
        <v>858000.71</v>
      </c>
      <c r="BA2593" s="294">
        <v>89.999927</v>
      </c>
      <c r="BB2593" s="294">
        <v>71.341194287826994</v>
      </c>
      <c r="BC2593" s="294">
        <v>10</v>
      </c>
      <c r="BD2593" s="294"/>
      <c r="BE2593" s="293" t="s">
        <v>4204</v>
      </c>
      <c r="BF2593" s="291"/>
      <c r="BG2593" s="293" t="s">
        <v>358</v>
      </c>
      <c r="BH2593" s="293" t="s">
        <v>182</v>
      </c>
      <c r="BI2593" s="293" t="s">
        <v>730</v>
      </c>
      <c r="BJ2593" s="293" t="s">
        <v>103</v>
      </c>
      <c r="BK2593" s="292" t="s">
        <v>4</v>
      </c>
      <c r="BL2593" s="294">
        <v>680120.5</v>
      </c>
      <c r="BM2593" s="292" t="s">
        <v>894</v>
      </c>
      <c r="BN2593" s="294"/>
      <c r="BO2593" s="297">
        <v>43669</v>
      </c>
      <c r="BP2593" s="297">
        <v>47961</v>
      </c>
      <c r="BQ2593" s="297" t="s">
        <v>1065</v>
      </c>
      <c r="BR2593" s="297" t="s">
        <v>4741</v>
      </c>
      <c r="BS2593" s="297" t="s">
        <v>4742</v>
      </c>
      <c r="BT2593" s="297" t="s">
        <v>4742</v>
      </c>
      <c r="BU2593" s="294">
        <v>0</v>
      </c>
      <c r="BV2593" s="294">
        <v>0</v>
      </c>
      <c r="BW2593" s="294">
        <v>0</v>
      </c>
    </row>
    <row r="2594" spans="1:75" s="289" customFormat="1" ht="18.2" customHeight="1" x14ac:dyDescent="0.15">
      <c r="A2594" s="298">
        <v>2592</v>
      </c>
      <c r="B2594" s="299" t="s">
        <v>305</v>
      </c>
      <c r="C2594" s="299" t="s">
        <v>306</v>
      </c>
      <c r="D2594" s="313">
        <v>45172</v>
      </c>
      <c r="E2594" s="300" t="s">
        <v>4251</v>
      </c>
      <c r="F2594" s="309">
        <v>0</v>
      </c>
      <c r="G2594" s="309">
        <v>0</v>
      </c>
      <c r="H2594" s="302">
        <v>624713.13</v>
      </c>
      <c r="I2594" s="302">
        <v>0</v>
      </c>
      <c r="J2594" s="302">
        <v>0</v>
      </c>
      <c r="K2594" s="302">
        <v>624713.13</v>
      </c>
      <c r="L2594" s="302">
        <v>4022.99</v>
      </c>
      <c r="M2594" s="302">
        <v>0</v>
      </c>
      <c r="N2594" s="302">
        <v>0</v>
      </c>
      <c r="O2594" s="302">
        <v>4022.99</v>
      </c>
      <c r="P2594" s="302">
        <v>0</v>
      </c>
      <c r="Q2594" s="302">
        <v>0</v>
      </c>
      <c r="R2594" s="302">
        <v>620690.14</v>
      </c>
      <c r="S2594" s="302">
        <v>0</v>
      </c>
      <c r="T2594" s="302">
        <v>4893.59</v>
      </c>
      <c r="U2594" s="302">
        <v>0</v>
      </c>
      <c r="V2594" s="302">
        <v>0</v>
      </c>
      <c r="W2594" s="302">
        <v>4893.59</v>
      </c>
      <c r="X2594" s="302">
        <v>0</v>
      </c>
      <c r="Y2594" s="302">
        <v>0</v>
      </c>
      <c r="Z2594" s="302">
        <v>0</v>
      </c>
      <c r="AA2594" s="302">
        <v>0</v>
      </c>
      <c r="AB2594" s="302">
        <v>0</v>
      </c>
      <c r="AC2594" s="302">
        <v>0</v>
      </c>
      <c r="AD2594" s="302">
        <v>0</v>
      </c>
      <c r="AE2594" s="302">
        <v>0</v>
      </c>
      <c r="AF2594" s="302">
        <v>0</v>
      </c>
      <c r="AG2594" s="302">
        <v>0</v>
      </c>
      <c r="AH2594" s="302">
        <v>400.86</v>
      </c>
      <c r="AI2594" s="302">
        <v>0</v>
      </c>
      <c r="AJ2594" s="302">
        <v>0</v>
      </c>
      <c r="AK2594" s="302">
        <v>0</v>
      </c>
      <c r="AL2594" s="302">
        <v>0</v>
      </c>
      <c r="AM2594" s="302">
        <v>0</v>
      </c>
      <c r="AN2594" s="302">
        <v>0</v>
      </c>
      <c r="AO2594" s="302">
        <v>0</v>
      </c>
      <c r="AP2594" s="302">
        <v>135.16</v>
      </c>
      <c r="AQ2594" s="302">
        <v>0</v>
      </c>
      <c r="AR2594" s="302">
        <v>52.6</v>
      </c>
      <c r="AS2594" s="302">
        <v>0</v>
      </c>
      <c r="AT2594" s="295">
        <f t="shared" si="40"/>
        <v>9400</v>
      </c>
      <c r="AU2594" s="302">
        <v>0</v>
      </c>
      <c r="AV2594" s="302">
        <v>0</v>
      </c>
      <c r="AW2594" s="303">
        <v>101</v>
      </c>
      <c r="AX2594" s="303">
        <v>151</v>
      </c>
      <c r="AY2594" s="302">
        <v>753499.99</v>
      </c>
      <c r="AZ2594" s="302">
        <v>753499.99</v>
      </c>
      <c r="BA2594" s="301">
        <v>85.274013999999994</v>
      </c>
      <c r="BB2594" s="301">
        <v>70.243849224234197</v>
      </c>
      <c r="BC2594" s="301">
        <v>9.4</v>
      </c>
      <c r="BD2594" s="301"/>
      <c r="BE2594" s="300" t="s">
        <v>4204</v>
      </c>
      <c r="BF2594" s="298"/>
      <c r="BG2594" s="300" t="s">
        <v>315</v>
      </c>
      <c r="BH2594" s="300" t="s">
        <v>183</v>
      </c>
      <c r="BI2594" s="300" t="s">
        <v>806</v>
      </c>
      <c r="BJ2594" s="300" t="s">
        <v>103</v>
      </c>
      <c r="BK2594" s="299" t="s">
        <v>4</v>
      </c>
      <c r="BL2594" s="301">
        <v>620690.14</v>
      </c>
      <c r="BM2594" s="299" t="s">
        <v>894</v>
      </c>
      <c r="BN2594" s="301"/>
      <c r="BO2594" s="304">
        <v>43669</v>
      </c>
      <c r="BP2594" s="304">
        <v>48267</v>
      </c>
      <c r="BQ2594" s="297" t="s">
        <v>1065</v>
      </c>
      <c r="BR2594" s="297" t="s">
        <v>4741</v>
      </c>
      <c r="BS2594" s="297" t="s">
        <v>4742</v>
      </c>
      <c r="BT2594" s="297" t="s">
        <v>4742</v>
      </c>
      <c r="BU2594" s="301">
        <v>0</v>
      </c>
      <c r="BV2594" s="301">
        <v>0</v>
      </c>
      <c r="BW2594" s="301">
        <v>0</v>
      </c>
    </row>
    <row r="2595" spans="1:75" s="289" customFormat="1" ht="18.2" customHeight="1" x14ac:dyDescent="0.15">
      <c r="A2595" s="291">
        <v>2593</v>
      </c>
      <c r="B2595" s="292" t="s">
        <v>305</v>
      </c>
      <c r="C2595" s="292" t="s">
        <v>306</v>
      </c>
      <c r="D2595" s="312">
        <v>45172</v>
      </c>
      <c r="E2595" s="293" t="s">
        <v>4252</v>
      </c>
      <c r="F2595" s="308">
        <v>0</v>
      </c>
      <c r="G2595" s="308">
        <v>0</v>
      </c>
      <c r="H2595" s="295">
        <v>456778.6</v>
      </c>
      <c r="I2595" s="295">
        <v>0</v>
      </c>
      <c r="J2595" s="295">
        <v>0</v>
      </c>
      <c r="K2595" s="295">
        <v>456778.6</v>
      </c>
      <c r="L2595" s="295">
        <v>2414.2800000000002</v>
      </c>
      <c r="M2595" s="295">
        <v>0</v>
      </c>
      <c r="N2595" s="295">
        <v>0</v>
      </c>
      <c r="O2595" s="295">
        <v>2414.2800000000002</v>
      </c>
      <c r="P2595" s="295">
        <v>0</v>
      </c>
      <c r="Q2595" s="295">
        <v>0</v>
      </c>
      <c r="R2595" s="295">
        <v>454364.32</v>
      </c>
      <c r="S2595" s="295">
        <v>0</v>
      </c>
      <c r="T2595" s="295">
        <v>3273.58</v>
      </c>
      <c r="U2595" s="295">
        <v>0</v>
      </c>
      <c r="V2595" s="295">
        <v>0</v>
      </c>
      <c r="W2595" s="295">
        <v>3273.58</v>
      </c>
      <c r="X2595" s="295">
        <v>0</v>
      </c>
      <c r="Y2595" s="295">
        <v>0</v>
      </c>
      <c r="Z2595" s="295">
        <v>0</v>
      </c>
      <c r="AA2595" s="295">
        <v>0</v>
      </c>
      <c r="AB2595" s="295">
        <v>0</v>
      </c>
      <c r="AC2595" s="295">
        <v>0</v>
      </c>
      <c r="AD2595" s="295">
        <v>0</v>
      </c>
      <c r="AE2595" s="295">
        <v>0</v>
      </c>
      <c r="AF2595" s="295">
        <v>0</v>
      </c>
      <c r="AG2595" s="295">
        <v>0</v>
      </c>
      <c r="AH2595" s="295">
        <v>284.62</v>
      </c>
      <c r="AI2595" s="295">
        <v>0</v>
      </c>
      <c r="AJ2595" s="295">
        <v>0</v>
      </c>
      <c r="AK2595" s="295">
        <v>0</v>
      </c>
      <c r="AL2595" s="295">
        <v>0</v>
      </c>
      <c r="AM2595" s="295">
        <v>0</v>
      </c>
      <c r="AN2595" s="295">
        <v>0</v>
      </c>
      <c r="AO2595" s="295">
        <v>0</v>
      </c>
      <c r="AP2595" s="295">
        <v>0.2</v>
      </c>
      <c r="AQ2595" s="295">
        <v>0</v>
      </c>
      <c r="AR2595" s="295">
        <v>0.68</v>
      </c>
      <c r="AS2595" s="295">
        <v>0</v>
      </c>
      <c r="AT2595" s="295">
        <f t="shared" si="40"/>
        <v>5972</v>
      </c>
      <c r="AU2595" s="295">
        <v>0</v>
      </c>
      <c r="AV2595" s="295">
        <v>0</v>
      </c>
      <c r="AW2595" s="296">
        <v>119</v>
      </c>
      <c r="AX2595" s="296">
        <v>169</v>
      </c>
      <c r="AY2595" s="295">
        <v>535000</v>
      </c>
      <c r="AZ2595" s="295">
        <v>535000</v>
      </c>
      <c r="BA2595" s="294">
        <v>79.228432999999995</v>
      </c>
      <c r="BB2595" s="294">
        <v>67.287052494786096</v>
      </c>
      <c r="BC2595" s="294">
        <v>8.6</v>
      </c>
      <c r="BD2595" s="294"/>
      <c r="BE2595" s="293" t="s">
        <v>4204</v>
      </c>
      <c r="BF2595" s="291"/>
      <c r="BG2595" s="293" t="s">
        <v>315</v>
      </c>
      <c r="BH2595" s="293" t="s">
        <v>179</v>
      </c>
      <c r="BI2595" s="293" t="s">
        <v>862</v>
      </c>
      <c r="BJ2595" s="293" t="s">
        <v>103</v>
      </c>
      <c r="BK2595" s="292" t="s">
        <v>4</v>
      </c>
      <c r="BL2595" s="294">
        <v>454364.32</v>
      </c>
      <c r="BM2595" s="292" t="s">
        <v>894</v>
      </c>
      <c r="BN2595" s="294"/>
      <c r="BO2595" s="297">
        <v>43669</v>
      </c>
      <c r="BP2595" s="297">
        <v>48814</v>
      </c>
      <c r="BQ2595" s="297" t="s">
        <v>1065</v>
      </c>
      <c r="BR2595" s="297" t="s">
        <v>4741</v>
      </c>
      <c r="BS2595" s="297" t="s">
        <v>4742</v>
      </c>
      <c r="BT2595" s="297" t="s">
        <v>4742</v>
      </c>
      <c r="BU2595" s="294">
        <v>0</v>
      </c>
      <c r="BV2595" s="294">
        <v>0</v>
      </c>
      <c r="BW2595" s="294">
        <v>0</v>
      </c>
    </row>
    <row r="2596" spans="1:75" s="289" customFormat="1" ht="18.2" customHeight="1" x14ac:dyDescent="0.15">
      <c r="A2596" s="298">
        <v>2594</v>
      </c>
      <c r="B2596" s="299" t="s">
        <v>305</v>
      </c>
      <c r="C2596" s="299" t="s">
        <v>306</v>
      </c>
      <c r="D2596" s="313">
        <v>45172</v>
      </c>
      <c r="E2596" s="300" t="s">
        <v>4253</v>
      </c>
      <c r="F2596" s="309">
        <v>0</v>
      </c>
      <c r="G2596" s="309">
        <v>0</v>
      </c>
      <c r="H2596" s="302">
        <v>215945.97</v>
      </c>
      <c r="I2596" s="302">
        <v>0</v>
      </c>
      <c r="J2596" s="302">
        <v>0</v>
      </c>
      <c r="K2596" s="302">
        <v>215945.97</v>
      </c>
      <c r="L2596" s="302">
        <v>1620.58</v>
      </c>
      <c r="M2596" s="302">
        <v>0</v>
      </c>
      <c r="N2596" s="302">
        <v>0</v>
      </c>
      <c r="O2596" s="302">
        <v>1620.58</v>
      </c>
      <c r="P2596" s="302">
        <v>0</v>
      </c>
      <c r="Q2596" s="302">
        <v>0</v>
      </c>
      <c r="R2596" s="302">
        <v>214325.39</v>
      </c>
      <c r="S2596" s="302">
        <v>0</v>
      </c>
      <c r="T2596" s="302">
        <v>1799.55</v>
      </c>
      <c r="U2596" s="302">
        <v>0</v>
      </c>
      <c r="V2596" s="302">
        <v>0</v>
      </c>
      <c r="W2596" s="302">
        <v>1799.55</v>
      </c>
      <c r="X2596" s="302">
        <v>0</v>
      </c>
      <c r="Y2596" s="302">
        <v>0</v>
      </c>
      <c r="Z2596" s="302">
        <v>0</v>
      </c>
      <c r="AA2596" s="302">
        <v>0</v>
      </c>
      <c r="AB2596" s="302">
        <v>0</v>
      </c>
      <c r="AC2596" s="302">
        <v>0</v>
      </c>
      <c r="AD2596" s="302">
        <v>0</v>
      </c>
      <c r="AE2596" s="302">
        <v>0</v>
      </c>
      <c r="AF2596" s="302">
        <v>0</v>
      </c>
      <c r="AG2596" s="302">
        <v>0</v>
      </c>
      <c r="AH2596" s="302">
        <v>167.21</v>
      </c>
      <c r="AI2596" s="302">
        <v>0</v>
      </c>
      <c r="AJ2596" s="302">
        <v>0</v>
      </c>
      <c r="AK2596" s="302">
        <v>0</v>
      </c>
      <c r="AL2596" s="302">
        <v>0</v>
      </c>
      <c r="AM2596" s="302">
        <v>0</v>
      </c>
      <c r="AN2596" s="302">
        <v>0</v>
      </c>
      <c r="AO2596" s="302">
        <v>0</v>
      </c>
      <c r="AP2596" s="302">
        <v>557.46</v>
      </c>
      <c r="AQ2596" s="302">
        <v>0</v>
      </c>
      <c r="AR2596" s="302">
        <v>144.80000000000001</v>
      </c>
      <c r="AS2596" s="302">
        <v>0</v>
      </c>
      <c r="AT2596" s="295">
        <f t="shared" si="40"/>
        <v>4000</v>
      </c>
      <c r="AU2596" s="302">
        <v>0</v>
      </c>
      <c r="AV2596" s="302">
        <v>0</v>
      </c>
      <c r="AW2596" s="303">
        <v>89</v>
      </c>
      <c r="AX2596" s="303">
        <v>139</v>
      </c>
      <c r="AY2596" s="302">
        <v>375002.95</v>
      </c>
      <c r="AZ2596" s="302">
        <v>267361.86</v>
      </c>
      <c r="BA2596" s="301">
        <v>54.666237000000002</v>
      </c>
      <c r="BB2596" s="301">
        <v>43.822116456167102</v>
      </c>
      <c r="BC2596" s="301">
        <v>10</v>
      </c>
      <c r="BD2596" s="301"/>
      <c r="BE2596" s="300" t="s">
        <v>4204</v>
      </c>
      <c r="BF2596" s="298"/>
      <c r="BG2596" s="300" t="s">
        <v>333</v>
      </c>
      <c r="BH2596" s="300" t="s">
        <v>193</v>
      </c>
      <c r="BI2596" s="300" t="s">
        <v>334</v>
      </c>
      <c r="BJ2596" s="300" t="s">
        <v>103</v>
      </c>
      <c r="BK2596" s="299" t="s">
        <v>4</v>
      </c>
      <c r="BL2596" s="301">
        <v>214325.39</v>
      </c>
      <c r="BM2596" s="299" t="s">
        <v>894</v>
      </c>
      <c r="BN2596" s="301"/>
      <c r="BO2596" s="304">
        <v>43675</v>
      </c>
      <c r="BP2596" s="304">
        <v>47908</v>
      </c>
      <c r="BQ2596" s="297" t="s">
        <v>1065</v>
      </c>
      <c r="BR2596" s="297" t="s">
        <v>4741</v>
      </c>
      <c r="BS2596" s="297" t="s">
        <v>4742</v>
      </c>
      <c r="BT2596" s="297" t="s">
        <v>4742</v>
      </c>
      <c r="BU2596" s="301">
        <v>0</v>
      </c>
      <c r="BV2596" s="301">
        <v>0</v>
      </c>
      <c r="BW2596" s="301">
        <v>0</v>
      </c>
    </row>
    <row r="2597" spans="1:75" s="289" customFormat="1" ht="18.2" customHeight="1" x14ac:dyDescent="0.15">
      <c r="A2597" s="291">
        <v>2595</v>
      </c>
      <c r="B2597" s="292" t="s">
        <v>305</v>
      </c>
      <c r="C2597" s="292" t="s">
        <v>306</v>
      </c>
      <c r="D2597" s="312">
        <v>45172</v>
      </c>
      <c r="E2597" s="293" t="s">
        <v>4254</v>
      </c>
      <c r="F2597" s="308">
        <v>0</v>
      </c>
      <c r="G2597" s="308">
        <v>0</v>
      </c>
      <c r="H2597" s="295">
        <v>120238.28</v>
      </c>
      <c r="I2597" s="295">
        <v>0</v>
      </c>
      <c r="J2597" s="295">
        <v>0</v>
      </c>
      <c r="K2597" s="295">
        <v>120238.28</v>
      </c>
      <c r="L2597" s="295">
        <v>590.34</v>
      </c>
      <c r="M2597" s="295">
        <v>0</v>
      </c>
      <c r="N2597" s="295">
        <v>0</v>
      </c>
      <c r="O2597" s="295">
        <v>590.34</v>
      </c>
      <c r="P2597" s="295">
        <v>0</v>
      </c>
      <c r="Q2597" s="295">
        <v>0</v>
      </c>
      <c r="R2597" s="295">
        <v>119647.94</v>
      </c>
      <c r="S2597" s="295">
        <v>0</v>
      </c>
      <c r="T2597" s="295">
        <v>991.97</v>
      </c>
      <c r="U2597" s="295">
        <v>0</v>
      </c>
      <c r="V2597" s="295">
        <v>0</v>
      </c>
      <c r="W2597" s="295">
        <v>991.97</v>
      </c>
      <c r="X2597" s="295">
        <v>0</v>
      </c>
      <c r="Y2597" s="295">
        <v>0</v>
      </c>
      <c r="Z2597" s="295">
        <v>0</v>
      </c>
      <c r="AA2597" s="295">
        <v>0</v>
      </c>
      <c r="AB2597" s="295">
        <v>0</v>
      </c>
      <c r="AC2597" s="295">
        <v>0</v>
      </c>
      <c r="AD2597" s="295">
        <v>0</v>
      </c>
      <c r="AE2597" s="295">
        <v>0</v>
      </c>
      <c r="AF2597" s="295">
        <v>0</v>
      </c>
      <c r="AG2597" s="295">
        <v>0</v>
      </c>
      <c r="AH2597" s="295">
        <v>100.07</v>
      </c>
      <c r="AI2597" s="295">
        <v>0</v>
      </c>
      <c r="AJ2597" s="295">
        <v>0</v>
      </c>
      <c r="AK2597" s="295">
        <v>0</v>
      </c>
      <c r="AL2597" s="295">
        <v>0</v>
      </c>
      <c r="AM2597" s="295">
        <v>0</v>
      </c>
      <c r="AN2597" s="295">
        <v>0</v>
      </c>
      <c r="AO2597" s="295">
        <v>0</v>
      </c>
      <c r="AP2597" s="295">
        <v>24.08</v>
      </c>
      <c r="AQ2597" s="295">
        <v>0</v>
      </c>
      <c r="AR2597" s="295">
        <v>6.46</v>
      </c>
      <c r="AS2597" s="295">
        <v>0</v>
      </c>
      <c r="AT2597" s="295">
        <f t="shared" si="40"/>
        <v>1700</v>
      </c>
      <c r="AU2597" s="295">
        <v>0</v>
      </c>
      <c r="AV2597" s="295">
        <v>0</v>
      </c>
      <c r="AW2597" s="296">
        <v>119</v>
      </c>
      <c r="AX2597" s="296">
        <v>169</v>
      </c>
      <c r="AY2597" s="295">
        <v>251599.13</v>
      </c>
      <c r="AZ2597" s="295">
        <v>138996</v>
      </c>
      <c r="BA2597" s="294">
        <v>45.270432</v>
      </c>
      <c r="BB2597" s="294">
        <v>38.968847533095101</v>
      </c>
      <c r="BC2597" s="294">
        <v>9.9</v>
      </c>
      <c r="BD2597" s="294"/>
      <c r="BE2597" s="293" t="s">
        <v>4204</v>
      </c>
      <c r="BF2597" s="291"/>
      <c r="BG2597" s="293" t="s">
        <v>312</v>
      </c>
      <c r="BH2597" s="293" t="s">
        <v>188</v>
      </c>
      <c r="BI2597" s="293" t="s">
        <v>313</v>
      </c>
      <c r="BJ2597" s="293" t="s">
        <v>103</v>
      </c>
      <c r="BK2597" s="292" t="s">
        <v>4</v>
      </c>
      <c r="BL2597" s="294">
        <v>119647.94</v>
      </c>
      <c r="BM2597" s="292" t="s">
        <v>894</v>
      </c>
      <c r="BN2597" s="294"/>
      <c r="BO2597" s="297">
        <v>43675</v>
      </c>
      <c r="BP2597" s="297">
        <v>48820</v>
      </c>
      <c r="BQ2597" s="297" t="s">
        <v>1065</v>
      </c>
      <c r="BR2597" s="297" t="s">
        <v>4741</v>
      </c>
      <c r="BS2597" s="297" t="s">
        <v>4742</v>
      </c>
      <c r="BT2597" s="297" t="s">
        <v>4742</v>
      </c>
      <c r="BU2597" s="294">
        <v>0</v>
      </c>
      <c r="BV2597" s="294">
        <v>0</v>
      </c>
      <c r="BW2597" s="294">
        <v>0</v>
      </c>
    </row>
    <row r="2598" spans="1:75" s="289" customFormat="1" ht="18.2" customHeight="1" x14ac:dyDescent="0.15">
      <c r="A2598" s="298">
        <v>2596</v>
      </c>
      <c r="B2598" s="299" t="s">
        <v>305</v>
      </c>
      <c r="C2598" s="299" t="s">
        <v>306</v>
      </c>
      <c r="D2598" s="313">
        <v>45172</v>
      </c>
      <c r="E2598" s="300" t="s">
        <v>4255</v>
      </c>
      <c r="F2598" s="309">
        <v>0</v>
      </c>
      <c r="G2598" s="309">
        <v>0</v>
      </c>
      <c r="H2598" s="302">
        <v>300542.64</v>
      </c>
      <c r="I2598" s="302">
        <v>0</v>
      </c>
      <c r="J2598" s="302">
        <v>0</v>
      </c>
      <c r="K2598" s="302">
        <v>300542.64</v>
      </c>
      <c r="L2598" s="302">
        <v>1900.95</v>
      </c>
      <c r="M2598" s="302">
        <v>0</v>
      </c>
      <c r="N2598" s="302">
        <v>0</v>
      </c>
      <c r="O2598" s="302">
        <v>1900.95</v>
      </c>
      <c r="P2598" s="302">
        <v>0</v>
      </c>
      <c r="Q2598" s="302">
        <v>0</v>
      </c>
      <c r="R2598" s="302">
        <v>298641.69</v>
      </c>
      <c r="S2598" s="302">
        <v>0</v>
      </c>
      <c r="T2598" s="302">
        <v>2504.52</v>
      </c>
      <c r="U2598" s="302">
        <v>0</v>
      </c>
      <c r="V2598" s="302">
        <v>0</v>
      </c>
      <c r="W2598" s="302">
        <v>2504.52</v>
      </c>
      <c r="X2598" s="302">
        <v>0</v>
      </c>
      <c r="Y2598" s="302">
        <v>0</v>
      </c>
      <c r="Z2598" s="302">
        <v>0</v>
      </c>
      <c r="AA2598" s="302">
        <v>0</v>
      </c>
      <c r="AB2598" s="302">
        <v>0</v>
      </c>
      <c r="AC2598" s="302">
        <v>0</v>
      </c>
      <c r="AD2598" s="302">
        <v>0</v>
      </c>
      <c r="AE2598" s="302">
        <v>0</v>
      </c>
      <c r="AF2598" s="302">
        <v>0</v>
      </c>
      <c r="AG2598" s="302">
        <v>0</v>
      </c>
      <c r="AH2598" s="302">
        <v>204.82</v>
      </c>
      <c r="AI2598" s="302">
        <v>0</v>
      </c>
      <c r="AJ2598" s="302">
        <v>0</v>
      </c>
      <c r="AK2598" s="302">
        <v>0</v>
      </c>
      <c r="AL2598" s="302">
        <v>0</v>
      </c>
      <c r="AM2598" s="302">
        <v>0</v>
      </c>
      <c r="AN2598" s="302">
        <v>0</v>
      </c>
      <c r="AO2598" s="302">
        <v>0</v>
      </c>
      <c r="AP2598" s="302">
        <v>0</v>
      </c>
      <c r="AQ2598" s="302">
        <v>0</v>
      </c>
      <c r="AR2598" s="302">
        <v>0</v>
      </c>
      <c r="AS2598" s="302">
        <v>0</v>
      </c>
      <c r="AT2598" s="295">
        <f t="shared" si="40"/>
        <v>4610.29</v>
      </c>
      <c r="AU2598" s="302">
        <v>0</v>
      </c>
      <c r="AV2598" s="302">
        <v>0</v>
      </c>
      <c r="AW2598" s="303">
        <v>119</v>
      </c>
      <c r="AX2598" s="303">
        <v>169</v>
      </c>
      <c r="AY2598" s="302">
        <v>384999.48</v>
      </c>
      <c r="AZ2598" s="302">
        <v>384999.48</v>
      </c>
      <c r="BA2598" s="301">
        <v>73.766335999999995</v>
      </c>
      <c r="BB2598" s="301">
        <v>57.220085721019302</v>
      </c>
      <c r="BC2598" s="301">
        <v>10</v>
      </c>
      <c r="BD2598" s="301"/>
      <c r="BE2598" s="300" t="s">
        <v>4204</v>
      </c>
      <c r="BF2598" s="298"/>
      <c r="BG2598" s="300" t="s">
        <v>312</v>
      </c>
      <c r="BH2598" s="300" t="s">
        <v>199</v>
      </c>
      <c r="BI2598" s="300" t="s">
        <v>357</v>
      </c>
      <c r="BJ2598" s="300" t="s">
        <v>103</v>
      </c>
      <c r="BK2598" s="299" t="s">
        <v>4</v>
      </c>
      <c r="BL2598" s="301">
        <v>298641.69</v>
      </c>
      <c r="BM2598" s="299" t="s">
        <v>894</v>
      </c>
      <c r="BN2598" s="301"/>
      <c r="BO2598" s="304">
        <v>43675</v>
      </c>
      <c r="BP2598" s="304">
        <v>48820</v>
      </c>
      <c r="BQ2598" s="297" t="s">
        <v>1065</v>
      </c>
      <c r="BR2598" s="297" t="s">
        <v>4741</v>
      </c>
      <c r="BS2598" s="297" t="s">
        <v>4742</v>
      </c>
      <c r="BT2598" s="297" t="s">
        <v>4742</v>
      </c>
      <c r="BU2598" s="301">
        <v>0</v>
      </c>
      <c r="BV2598" s="301">
        <v>0</v>
      </c>
      <c r="BW2598" s="301">
        <v>0</v>
      </c>
    </row>
    <row r="2599" spans="1:75" s="289" customFormat="1" ht="18.2" customHeight="1" x14ac:dyDescent="0.15">
      <c r="A2599" s="291">
        <v>2597</v>
      </c>
      <c r="B2599" s="292" t="s">
        <v>305</v>
      </c>
      <c r="C2599" s="292" t="s">
        <v>306</v>
      </c>
      <c r="D2599" s="312">
        <v>45172</v>
      </c>
      <c r="E2599" s="293" t="s">
        <v>4256</v>
      </c>
      <c r="F2599" s="308">
        <v>0</v>
      </c>
      <c r="G2599" s="308">
        <v>0</v>
      </c>
      <c r="H2599" s="295">
        <v>284691.46000000002</v>
      </c>
      <c r="I2599" s="295">
        <v>0</v>
      </c>
      <c r="J2599" s="295">
        <v>0</v>
      </c>
      <c r="K2599" s="295">
        <v>284691.46000000002</v>
      </c>
      <c r="L2599" s="295">
        <v>1430.03</v>
      </c>
      <c r="M2599" s="295">
        <v>0</v>
      </c>
      <c r="N2599" s="295">
        <v>0</v>
      </c>
      <c r="O2599" s="295">
        <v>1430.03</v>
      </c>
      <c r="P2599" s="295">
        <v>0</v>
      </c>
      <c r="Q2599" s="295">
        <v>0</v>
      </c>
      <c r="R2599" s="295">
        <v>283261.43</v>
      </c>
      <c r="S2599" s="295">
        <v>0</v>
      </c>
      <c r="T2599" s="295">
        <v>2253.81</v>
      </c>
      <c r="U2599" s="295">
        <v>0</v>
      </c>
      <c r="V2599" s="295">
        <v>0</v>
      </c>
      <c r="W2599" s="295">
        <v>2253.81</v>
      </c>
      <c r="X2599" s="295">
        <v>0</v>
      </c>
      <c r="Y2599" s="295">
        <v>0</v>
      </c>
      <c r="Z2599" s="295">
        <v>0</v>
      </c>
      <c r="AA2599" s="295">
        <v>0</v>
      </c>
      <c r="AB2599" s="295">
        <v>0</v>
      </c>
      <c r="AC2599" s="295">
        <v>0</v>
      </c>
      <c r="AD2599" s="295">
        <v>0</v>
      </c>
      <c r="AE2599" s="295">
        <v>0</v>
      </c>
      <c r="AF2599" s="295">
        <v>0</v>
      </c>
      <c r="AG2599" s="295">
        <v>0</v>
      </c>
      <c r="AH2599" s="295">
        <v>175.77</v>
      </c>
      <c r="AI2599" s="295">
        <v>0</v>
      </c>
      <c r="AJ2599" s="295">
        <v>0</v>
      </c>
      <c r="AK2599" s="295">
        <v>0</v>
      </c>
      <c r="AL2599" s="295">
        <v>0</v>
      </c>
      <c r="AM2599" s="295">
        <v>0</v>
      </c>
      <c r="AN2599" s="295">
        <v>0</v>
      </c>
      <c r="AO2599" s="295">
        <v>0</v>
      </c>
      <c r="AP2599" s="295">
        <v>0.42</v>
      </c>
      <c r="AQ2599" s="295">
        <v>0</v>
      </c>
      <c r="AR2599" s="295">
        <v>654.03</v>
      </c>
      <c r="AS2599" s="295">
        <v>0</v>
      </c>
      <c r="AT2599" s="295">
        <f t="shared" si="40"/>
        <v>3206</v>
      </c>
      <c r="AU2599" s="295">
        <v>0</v>
      </c>
      <c r="AV2599" s="295">
        <v>0</v>
      </c>
      <c r="AW2599" s="296">
        <v>119</v>
      </c>
      <c r="AX2599" s="296">
        <v>169</v>
      </c>
      <c r="AY2599" s="295">
        <v>330402.2</v>
      </c>
      <c r="AZ2599" s="295">
        <v>330402.2</v>
      </c>
      <c r="BA2599" s="294">
        <v>81.432132999999993</v>
      </c>
      <c r="BB2599" s="294">
        <v>69.813646644998698</v>
      </c>
      <c r="BC2599" s="294">
        <v>9.5</v>
      </c>
      <c r="BD2599" s="294"/>
      <c r="BE2599" s="293" t="s">
        <v>4204</v>
      </c>
      <c r="BF2599" s="291"/>
      <c r="BG2599" s="293" t="s">
        <v>312</v>
      </c>
      <c r="BH2599" s="293" t="s">
        <v>189</v>
      </c>
      <c r="BI2599" s="293" t="s">
        <v>323</v>
      </c>
      <c r="BJ2599" s="293" t="s">
        <v>103</v>
      </c>
      <c r="BK2599" s="292" t="s">
        <v>4</v>
      </c>
      <c r="BL2599" s="294">
        <v>283261.43</v>
      </c>
      <c r="BM2599" s="292" t="s">
        <v>894</v>
      </c>
      <c r="BN2599" s="294"/>
      <c r="BO2599" s="297">
        <v>43675</v>
      </c>
      <c r="BP2599" s="297">
        <v>48820</v>
      </c>
      <c r="BQ2599" s="297" t="s">
        <v>1065</v>
      </c>
      <c r="BR2599" s="297" t="s">
        <v>4741</v>
      </c>
      <c r="BS2599" s="297" t="s">
        <v>4742</v>
      </c>
      <c r="BT2599" s="297" t="s">
        <v>4742</v>
      </c>
      <c r="BU2599" s="294">
        <v>0</v>
      </c>
      <c r="BV2599" s="294">
        <v>0</v>
      </c>
      <c r="BW2599" s="294">
        <v>0</v>
      </c>
    </row>
    <row r="2600" spans="1:75" s="289" customFormat="1" ht="18.2" customHeight="1" x14ac:dyDescent="0.15">
      <c r="A2600" s="298">
        <v>2598</v>
      </c>
      <c r="B2600" s="299" t="s">
        <v>305</v>
      </c>
      <c r="C2600" s="299" t="s">
        <v>306</v>
      </c>
      <c r="D2600" s="313">
        <v>45172</v>
      </c>
      <c r="E2600" s="300" t="s">
        <v>4257</v>
      </c>
      <c r="F2600" s="309">
        <v>0</v>
      </c>
      <c r="G2600" s="309">
        <v>1</v>
      </c>
      <c r="H2600" s="302">
        <v>176828.36</v>
      </c>
      <c r="I2600" s="302">
        <v>856.1</v>
      </c>
      <c r="J2600" s="302">
        <v>0</v>
      </c>
      <c r="K2600" s="302">
        <v>177684.46</v>
      </c>
      <c r="L2600" s="302">
        <v>863.23</v>
      </c>
      <c r="M2600" s="302">
        <v>0</v>
      </c>
      <c r="N2600" s="302">
        <v>856.1</v>
      </c>
      <c r="O2600" s="302">
        <v>863.23</v>
      </c>
      <c r="P2600" s="302">
        <v>0</v>
      </c>
      <c r="Q2600" s="302">
        <v>0</v>
      </c>
      <c r="R2600" s="302">
        <v>175965.13</v>
      </c>
      <c r="S2600" s="302">
        <v>1291.9000000000001</v>
      </c>
      <c r="T2600" s="302">
        <v>1473.57</v>
      </c>
      <c r="U2600" s="302">
        <v>0</v>
      </c>
      <c r="V2600" s="302">
        <v>1291.9000000000001</v>
      </c>
      <c r="W2600" s="302">
        <v>1473.57</v>
      </c>
      <c r="X2600" s="302">
        <v>0</v>
      </c>
      <c r="Y2600" s="302">
        <v>0</v>
      </c>
      <c r="Z2600" s="302">
        <v>0</v>
      </c>
      <c r="AA2600" s="302">
        <v>0</v>
      </c>
      <c r="AB2600" s="302">
        <v>0</v>
      </c>
      <c r="AC2600" s="302">
        <v>0</v>
      </c>
      <c r="AD2600" s="302">
        <v>0</v>
      </c>
      <c r="AE2600" s="302">
        <v>0</v>
      </c>
      <c r="AF2600" s="302">
        <v>0</v>
      </c>
      <c r="AG2600" s="302">
        <v>0</v>
      </c>
      <c r="AH2600" s="302">
        <v>152.19999999999999</v>
      </c>
      <c r="AI2600" s="302">
        <v>0</v>
      </c>
      <c r="AJ2600" s="302">
        <v>0</v>
      </c>
      <c r="AK2600" s="302">
        <v>0</v>
      </c>
      <c r="AL2600" s="302">
        <v>350</v>
      </c>
      <c r="AM2600" s="302">
        <v>0</v>
      </c>
      <c r="AN2600" s="302">
        <v>0</v>
      </c>
      <c r="AO2600" s="302">
        <v>0</v>
      </c>
      <c r="AP2600" s="302">
        <v>363</v>
      </c>
      <c r="AQ2600" s="302">
        <v>0</v>
      </c>
      <c r="AR2600" s="302">
        <v>0</v>
      </c>
      <c r="AS2600" s="302">
        <v>0</v>
      </c>
      <c r="AT2600" s="295">
        <f t="shared" si="40"/>
        <v>5350</v>
      </c>
      <c r="AU2600" s="302">
        <v>0</v>
      </c>
      <c r="AV2600" s="302">
        <v>0</v>
      </c>
      <c r="AW2600" s="303">
        <v>119</v>
      </c>
      <c r="AX2600" s="303">
        <v>169</v>
      </c>
      <c r="AY2600" s="302">
        <v>392000.71</v>
      </c>
      <c r="AZ2600" s="302">
        <v>204215.92</v>
      </c>
      <c r="BA2600" s="301">
        <v>40.450184</v>
      </c>
      <c r="BB2600" s="301">
        <v>34.854392772531703</v>
      </c>
      <c r="BC2600" s="301">
        <v>10</v>
      </c>
      <c r="BD2600" s="301"/>
      <c r="BE2600" s="300" t="s">
        <v>4204</v>
      </c>
      <c r="BF2600" s="298"/>
      <c r="BG2600" s="300" t="s">
        <v>320</v>
      </c>
      <c r="BH2600" s="300" t="s">
        <v>181</v>
      </c>
      <c r="BI2600" s="300" t="s">
        <v>462</v>
      </c>
      <c r="BJ2600" s="300" t="s">
        <v>103</v>
      </c>
      <c r="BK2600" s="299" t="s">
        <v>4</v>
      </c>
      <c r="BL2600" s="301">
        <v>175965.13</v>
      </c>
      <c r="BM2600" s="299" t="s">
        <v>894</v>
      </c>
      <c r="BN2600" s="301"/>
      <c r="BO2600" s="304">
        <v>43675</v>
      </c>
      <c r="BP2600" s="304">
        <v>48820</v>
      </c>
      <c r="BQ2600" s="297" t="s">
        <v>1065</v>
      </c>
      <c r="BR2600" s="297" t="s">
        <v>4741</v>
      </c>
      <c r="BS2600" s="297" t="s">
        <v>4742</v>
      </c>
      <c r="BT2600" s="297" t="s">
        <v>4742</v>
      </c>
      <c r="BU2600" s="301">
        <v>0</v>
      </c>
      <c r="BV2600" s="301">
        <v>0</v>
      </c>
      <c r="BW2600" s="301">
        <v>0</v>
      </c>
    </row>
    <row r="2601" spans="1:75" s="289" customFormat="1" ht="18.2" customHeight="1" x14ac:dyDescent="0.15">
      <c r="A2601" s="291">
        <v>2599</v>
      </c>
      <c r="B2601" s="292" t="s">
        <v>305</v>
      </c>
      <c r="C2601" s="292" t="s">
        <v>306</v>
      </c>
      <c r="D2601" s="312">
        <v>45172</v>
      </c>
      <c r="E2601" s="293" t="s">
        <v>4258</v>
      </c>
      <c r="F2601" s="308">
        <v>12</v>
      </c>
      <c r="G2601" s="308">
        <v>11</v>
      </c>
      <c r="H2601" s="295">
        <v>272226.49</v>
      </c>
      <c r="I2601" s="295">
        <v>15713.9</v>
      </c>
      <c r="J2601" s="295">
        <v>0</v>
      </c>
      <c r="K2601" s="295">
        <v>287940.39</v>
      </c>
      <c r="L2601" s="295">
        <v>1490.69</v>
      </c>
      <c r="M2601" s="295">
        <v>0</v>
      </c>
      <c r="N2601" s="295">
        <v>0</v>
      </c>
      <c r="O2601" s="295">
        <v>0</v>
      </c>
      <c r="P2601" s="295">
        <v>0</v>
      </c>
      <c r="Q2601" s="295">
        <v>0</v>
      </c>
      <c r="R2601" s="295">
        <v>287940.39</v>
      </c>
      <c r="S2601" s="295">
        <v>21691.68</v>
      </c>
      <c r="T2601" s="295">
        <v>1950.96</v>
      </c>
      <c r="U2601" s="295">
        <v>0</v>
      </c>
      <c r="V2601" s="295">
        <v>0</v>
      </c>
      <c r="W2601" s="295">
        <v>0</v>
      </c>
      <c r="X2601" s="295">
        <v>0</v>
      </c>
      <c r="Y2601" s="295">
        <v>0</v>
      </c>
      <c r="Z2601" s="295">
        <v>23642.639999999999</v>
      </c>
      <c r="AA2601" s="295">
        <v>0</v>
      </c>
      <c r="AB2601" s="295">
        <v>0</v>
      </c>
      <c r="AC2601" s="295">
        <v>0</v>
      </c>
      <c r="AD2601" s="295">
        <v>0</v>
      </c>
      <c r="AE2601" s="295">
        <v>0</v>
      </c>
      <c r="AF2601" s="295">
        <v>0</v>
      </c>
      <c r="AG2601" s="295">
        <v>0</v>
      </c>
      <c r="AH2601" s="295">
        <v>0</v>
      </c>
      <c r="AI2601" s="295">
        <v>0</v>
      </c>
      <c r="AJ2601" s="295">
        <v>0</v>
      </c>
      <c r="AK2601" s="295">
        <v>0</v>
      </c>
      <c r="AL2601" s="295">
        <v>0</v>
      </c>
      <c r="AM2601" s="295">
        <v>0</v>
      </c>
      <c r="AN2601" s="295">
        <v>0</v>
      </c>
      <c r="AO2601" s="295">
        <v>0</v>
      </c>
      <c r="AP2601" s="295">
        <v>0</v>
      </c>
      <c r="AQ2601" s="295">
        <v>0</v>
      </c>
      <c r="AR2601" s="295">
        <v>0</v>
      </c>
      <c r="AS2601" s="295">
        <v>0</v>
      </c>
      <c r="AT2601" s="295">
        <f t="shared" si="40"/>
        <v>0</v>
      </c>
      <c r="AU2601" s="295">
        <v>17204.59</v>
      </c>
      <c r="AV2601" s="295">
        <v>23642.639999999999</v>
      </c>
      <c r="AW2601" s="296">
        <v>119</v>
      </c>
      <c r="AX2601" s="296">
        <v>169</v>
      </c>
      <c r="AY2601" s="295">
        <v>455900.01</v>
      </c>
      <c r="AZ2601" s="295">
        <v>323721.84000000003</v>
      </c>
      <c r="BA2601" s="294">
        <v>62.952398000000002</v>
      </c>
      <c r="BB2601" s="294">
        <v>55.994177073611198</v>
      </c>
      <c r="BC2601" s="294">
        <v>8.6</v>
      </c>
      <c r="BD2601" s="294"/>
      <c r="BE2601" s="293" t="s">
        <v>4204</v>
      </c>
      <c r="BF2601" s="291"/>
      <c r="BG2601" s="293" t="s">
        <v>333</v>
      </c>
      <c r="BH2601" s="293" t="s">
        <v>193</v>
      </c>
      <c r="BI2601" s="293" t="s">
        <v>800</v>
      </c>
      <c r="BJ2601" s="293" t="s">
        <v>4205</v>
      </c>
      <c r="BK2601" s="292" t="s">
        <v>4</v>
      </c>
      <c r="BL2601" s="294">
        <v>287940.39</v>
      </c>
      <c r="BM2601" s="292" t="s">
        <v>894</v>
      </c>
      <c r="BN2601" s="294"/>
      <c r="BO2601" s="297">
        <v>43675</v>
      </c>
      <c r="BP2601" s="297">
        <v>48820</v>
      </c>
      <c r="BQ2601" s="297" t="s">
        <v>1068</v>
      </c>
      <c r="BR2601" s="297" t="s">
        <v>4748</v>
      </c>
      <c r="BS2601" s="297" t="s">
        <v>4742</v>
      </c>
      <c r="BT2601" s="297" t="s">
        <v>4742</v>
      </c>
      <c r="BU2601" s="294">
        <v>2231.79</v>
      </c>
      <c r="BV2601" s="294">
        <v>0</v>
      </c>
      <c r="BW2601" s="294">
        <v>0</v>
      </c>
    </row>
    <row r="2602" spans="1:75" s="289" customFormat="1" ht="18.2" customHeight="1" x14ac:dyDescent="0.15">
      <c r="A2602" s="298">
        <v>2600</v>
      </c>
      <c r="B2602" s="299" t="s">
        <v>305</v>
      </c>
      <c r="C2602" s="299" t="s">
        <v>306</v>
      </c>
      <c r="D2602" s="313">
        <v>45172</v>
      </c>
      <c r="E2602" s="300" t="s">
        <v>4262</v>
      </c>
      <c r="F2602" s="309">
        <v>0</v>
      </c>
      <c r="G2602" s="309">
        <v>0</v>
      </c>
      <c r="H2602" s="302">
        <v>398943.85</v>
      </c>
      <c r="I2602" s="302">
        <v>0</v>
      </c>
      <c r="J2602" s="302">
        <v>0</v>
      </c>
      <c r="K2602" s="302">
        <v>398943.85</v>
      </c>
      <c r="L2602" s="302">
        <v>4145.57</v>
      </c>
      <c r="M2602" s="302">
        <v>0</v>
      </c>
      <c r="N2602" s="302">
        <v>0</v>
      </c>
      <c r="O2602" s="302">
        <v>4145.57</v>
      </c>
      <c r="P2602" s="302">
        <v>0</v>
      </c>
      <c r="Q2602" s="302">
        <v>0</v>
      </c>
      <c r="R2602" s="302">
        <v>394798.28</v>
      </c>
      <c r="S2602" s="302">
        <v>0</v>
      </c>
      <c r="T2602" s="302">
        <v>3125.06</v>
      </c>
      <c r="U2602" s="302">
        <v>0</v>
      </c>
      <c r="V2602" s="302">
        <v>0</v>
      </c>
      <c r="W2602" s="302">
        <v>3125.06</v>
      </c>
      <c r="X2602" s="302">
        <v>0</v>
      </c>
      <c r="Y2602" s="302">
        <v>0</v>
      </c>
      <c r="Z2602" s="302">
        <v>0</v>
      </c>
      <c r="AA2602" s="302">
        <v>0</v>
      </c>
      <c r="AB2602" s="302">
        <v>0</v>
      </c>
      <c r="AC2602" s="302">
        <v>0</v>
      </c>
      <c r="AD2602" s="302">
        <v>0</v>
      </c>
      <c r="AE2602" s="302">
        <v>0</v>
      </c>
      <c r="AF2602" s="302">
        <v>0</v>
      </c>
      <c r="AG2602" s="302">
        <v>0</v>
      </c>
      <c r="AH2602" s="302">
        <v>294.51</v>
      </c>
      <c r="AI2602" s="302">
        <v>0</v>
      </c>
      <c r="AJ2602" s="302">
        <v>0</v>
      </c>
      <c r="AK2602" s="302">
        <v>0</v>
      </c>
      <c r="AL2602" s="302">
        <v>0</v>
      </c>
      <c r="AM2602" s="302">
        <v>0</v>
      </c>
      <c r="AN2602" s="302">
        <v>0</v>
      </c>
      <c r="AO2602" s="302">
        <v>0</v>
      </c>
      <c r="AP2602" s="302">
        <v>208.32</v>
      </c>
      <c r="AQ2602" s="302">
        <v>0</v>
      </c>
      <c r="AR2602" s="302">
        <v>73.459999999999994</v>
      </c>
      <c r="AS2602" s="302">
        <v>0</v>
      </c>
      <c r="AT2602" s="295">
        <f t="shared" si="40"/>
        <v>7700</v>
      </c>
      <c r="AU2602" s="302">
        <v>0</v>
      </c>
      <c r="AV2602" s="302">
        <v>0</v>
      </c>
      <c r="AW2602" s="303">
        <v>71</v>
      </c>
      <c r="AX2602" s="303">
        <v>120</v>
      </c>
      <c r="AY2602" s="302">
        <v>585998.89</v>
      </c>
      <c r="AZ2602" s="302">
        <v>528548.68999999994</v>
      </c>
      <c r="BA2602" s="301">
        <v>89.846584000000007</v>
      </c>
      <c r="BB2602" s="301">
        <v>67.110708054305306</v>
      </c>
      <c r="BC2602" s="301">
        <v>9.4</v>
      </c>
      <c r="BD2602" s="301"/>
      <c r="BE2602" s="300" t="s">
        <v>4204</v>
      </c>
      <c r="BF2602" s="298"/>
      <c r="BG2602" s="300" t="s">
        <v>310</v>
      </c>
      <c r="BH2602" s="300" t="s">
        <v>184</v>
      </c>
      <c r="BI2602" s="300" t="s">
        <v>311</v>
      </c>
      <c r="BJ2602" s="300" t="s">
        <v>103</v>
      </c>
      <c r="BK2602" s="299" t="s">
        <v>4</v>
      </c>
      <c r="BL2602" s="301">
        <v>394798.28</v>
      </c>
      <c r="BM2602" s="299" t="s">
        <v>894</v>
      </c>
      <c r="BN2602" s="301"/>
      <c r="BO2602" s="304">
        <v>43705</v>
      </c>
      <c r="BP2602" s="304">
        <v>47358</v>
      </c>
      <c r="BQ2602" s="297" t="s">
        <v>1065</v>
      </c>
      <c r="BR2602" s="297" t="s">
        <v>4741</v>
      </c>
      <c r="BS2602" s="297" t="s">
        <v>4742</v>
      </c>
      <c r="BT2602" s="297" t="s">
        <v>4742</v>
      </c>
      <c r="BU2602" s="301">
        <v>0</v>
      </c>
      <c r="BV2602" s="301">
        <v>0</v>
      </c>
      <c r="BW2602" s="301">
        <v>0</v>
      </c>
    </row>
    <row r="2603" spans="1:75" s="289" customFormat="1" ht="18.2" customHeight="1" x14ac:dyDescent="0.15">
      <c r="A2603" s="291">
        <v>2601</v>
      </c>
      <c r="B2603" s="292" t="s">
        <v>305</v>
      </c>
      <c r="C2603" s="292" t="s">
        <v>306</v>
      </c>
      <c r="D2603" s="312">
        <v>45172</v>
      </c>
      <c r="E2603" s="293" t="s">
        <v>4312</v>
      </c>
      <c r="F2603" s="308">
        <v>0</v>
      </c>
      <c r="G2603" s="308">
        <v>0</v>
      </c>
      <c r="H2603" s="295">
        <v>202063.32</v>
      </c>
      <c r="I2603" s="295">
        <v>0</v>
      </c>
      <c r="J2603" s="295">
        <v>0</v>
      </c>
      <c r="K2603" s="295">
        <v>202063.32</v>
      </c>
      <c r="L2603" s="295">
        <v>1009.21</v>
      </c>
      <c r="M2603" s="295">
        <v>0</v>
      </c>
      <c r="N2603" s="295">
        <v>0</v>
      </c>
      <c r="O2603" s="295">
        <v>1009.21</v>
      </c>
      <c r="P2603" s="295">
        <v>0</v>
      </c>
      <c r="Q2603" s="295">
        <v>0</v>
      </c>
      <c r="R2603" s="295">
        <v>201054.11</v>
      </c>
      <c r="S2603" s="295">
        <v>0</v>
      </c>
      <c r="T2603" s="295">
        <v>1616.51</v>
      </c>
      <c r="U2603" s="295">
        <v>0</v>
      </c>
      <c r="V2603" s="295">
        <v>0</v>
      </c>
      <c r="W2603" s="295">
        <v>1616.51</v>
      </c>
      <c r="X2603" s="295">
        <v>0</v>
      </c>
      <c r="Y2603" s="295">
        <v>0</v>
      </c>
      <c r="Z2603" s="295">
        <v>0</v>
      </c>
      <c r="AA2603" s="295">
        <v>0</v>
      </c>
      <c r="AB2603" s="295">
        <v>0</v>
      </c>
      <c r="AC2603" s="295">
        <v>0</v>
      </c>
      <c r="AD2603" s="295">
        <v>0</v>
      </c>
      <c r="AE2603" s="295">
        <v>0</v>
      </c>
      <c r="AF2603" s="295">
        <v>0</v>
      </c>
      <c r="AG2603" s="295">
        <v>0</v>
      </c>
      <c r="AH2603" s="295">
        <v>157.91999999999999</v>
      </c>
      <c r="AI2603" s="295">
        <v>0</v>
      </c>
      <c r="AJ2603" s="295">
        <v>0</v>
      </c>
      <c r="AK2603" s="295">
        <v>0</v>
      </c>
      <c r="AL2603" s="295">
        <v>0</v>
      </c>
      <c r="AM2603" s="295">
        <v>0</v>
      </c>
      <c r="AN2603" s="295">
        <v>0</v>
      </c>
      <c r="AO2603" s="295">
        <v>0</v>
      </c>
      <c r="AP2603" s="295">
        <v>0</v>
      </c>
      <c r="AQ2603" s="295">
        <v>0</v>
      </c>
      <c r="AR2603" s="295">
        <v>0</v>
      </c>
      <c r="AS2603" s="295">
        <v>0</v>
      </c>
      <c r="AT2603" s="295">
        <f t="shared" si="40"/>
        <v>2783.6400000000003</v>
      </c>
      <c r="AU2603" s="295">
        <v>0</v>
      </c>
      <c r="AV2603" s="295">
        <v>0</v>
      </c>
      <c r="AW2603" s="296">
        <v>119</v>
      </c>
      <c r="AX2603" s="296">
        <v>162</v>
      </c>
      <c r="AY2603" s="295">
        <v>372999.49279300001</v>
      </c>
      <c r="AZ2603" s="295">
        <v>237943.48</v>
      </c>
      <c r="BA2603" s="294">
        <v>58.800347000000002</v>
      </c>
      <c r="BB2603" s="294">
        <v>49.6842839895263</v>
      </c>
      <c r="BC2603" s="294">
        <v>9.6</v>
      </c>
      <c r="BD2603" s="294"/>
      <c r="BE2603" s="293" t="s">
        <v>4204</v>
      </c>
      <c r="BF2603" s="291"/>
      <c r="BG2603" s="293" t="s">
        <v>312</v>
      </c>
      <c r="BH2603" s="293" t="s">
        <v>189</v>
      </c>
      <c r="BI2603" s="293" t="s">
        <v>323</v>
      </c>
      <c r="BJ2603" s="293" t="s">
        <v>103</v>
      </c>
      <c r="BK2603" s="292" t="s">
        <v>4</v>
      </c>
      <c r="BL2603" s="294">
        <v>201054.11</v>
      </c>
      <c r="BM2603" s="292" t="s">
        <v>894</v>
      </c>
      <c r="BN2603" s="294"/>
      <c r="BO2603" s="297">
        <v>43889</v>
      </c>
      <c r="BP2603" s="297">
        <v>48819</v>
      </c>
      <c r="BQ2603" s="297" t="s">
        <v>1065</v>
      </c>
      <c r="BR2603" s="297" t="s">
        <v>4741</v>
      </c>
      <c r="BS2603" s="297" t="s">
        <v>4742</v>
      </c>
      <c r="BT2603" s="297" t="s">
        <v>4742</v>
      </c>
      <c r="BU2603" s="294">
        <v>0</v>
      </c>
      <c r="BV2603" s="294">
        <v>0</v>
      </c>
      <c r="BW2603" s="294">
        <v>0</v>
      </c>
    </row>
    <row r="2604" spans="1:75" s="289" customFormat="1" ht="18.2" customHeight="1" x14ac:dyDescent="0.15">
      <c r="A2604" s="298">
        <v>2602</v>
      </c>
      <c r="B2604" s="299" t="s">
        <v>305</v>
      </c>
      <c r="C2604" s="299" t="s">
        <v>306</v>
      </c>
      <c r="D2604" s="313">
        <v>45172</v>
      </c>
      <c r="E2604" s="300" t="s">
        <v>4263</v>
      </c>
      <c r="F2604" s="309">
        <v>0</v>
      </c>
      <c r="G2604" s="309">
        <v>0</v>
      </c>
      <c r="H2604" s="302">
        <v>147777.21</v>
      </c>
      <c r="I2604" s="302">
        <v>0</v>
      </c>
      <c r="J2604" s="302">
        <v>0</v>
      </c>
      <c r="K2604" s="302">
        <v>147777.21</v>
      </c>
      <c r="L2604" s="302">
        <v>738.08</v>
      </c>
      <c r="M2604" s="302">
        <v>0</v>
      </c>
      <c r="N2604" s="302">
        <v>0</v>
      </c>
      <c r="O2604" s="302">
        <v>738.08</v>
      </c>
      <c r="P2604" s="302">
        <v>0</v>
      </c>
      <c r="Q2604" s="302">
        <v>0</v>
      </c>
      <c r="R2604" s="302">
        <v>147039.13</v>
      </c>
      <c r="S2604" s="302">
        <v>0</v>
      </c>
      <c r="T2604" s="302">
        <v>1182.22</v>
      </c>
      <c r="U2604" s="302">
        <v>0</v>
      </c>
      <c r="V2604" s="302">
        <v>0</v>
      </c>
      <c r="W2604" s="302">
        <v>1182.22</v>
      </c>
      <c r="X2604" s="302">
        <v>0</v>
      </c>
      <c r="Y2604" s="302">
        <v>0</v>
      </c>
      <c r="Z2604" s="302">
        <v>0</v>
      </c>
      <c r="AA2604" s="302">
        <v>0</v>
      </c>
      <c r="AB2604" s="302">
        <v>0</v>
      </c>
      <c r="AC2604" s="302">
        <v>0</v>
      </c>
      <c r="AD2604" s="302">
        <v>0</v>
      </c>
      <c r="AE2604" s="302">
        <v>0</v>
      </c>
      <c r="AF2604" s="302">
        <v>0</v>
      </c>
      <c r="AG2604" s="302">
        <v>0</v>
      </c>
      <c r="AH2604" s="302">
        <v>111.83</v>
      </c>
      <c r="AI2604" s="302">
        <v>0</v>
      </c>
      <c r="AJ2604" s="302">
        <v>0</v>
      </c>
      <c r="AK2604" s="302">
        <v>0</v>
      </c>
      <c r="AL2604" s="302">
        <v>0</v>
      </c>
      <c r="AM2604" s="302">
        <v>0</v>
      </c>
      <c r="AN2604" s="302">
        <v>0</v>
      </c>
      <c r="AO2604" s="302">
        <v>0</v>
      </c>
      <c r="AP2604" s="302">
        <v>4.79</v>
      </c>
      <c r="AQ2604" s="302">
        <v>0</v>
      </c>
      <c r="AR2604" s="302">
        <v>2.92</v>
      </c>
      <c r="AS2604" s="302">
        <v>0</v>
      </c>
      <c r="AT2604" s="295">
        <f t="shared" si="40"/>
        <v>2034</v>
      </c>
      <c r="AU2604" s="302">
        <v>0</v>
      </c>
      <c r="AV2604" s="302">
        <v>0</v>
      </c>
      <c r="AW2604" s="303">
        <v>119</v>
      </c>
      <c r="AX2604" s="303">
        <v>168</v>
      </c>
      <c r="AY2604" s="302">
        <v>253000.01443000001</v>
      </c>
      <c r="AZ2604" s="302">
        <v>177100.01</v>
      </c>
      <c r="BA2604" s="301">
        <v>86.296584999999993</v>
      </c>
      <c r="BB2604" s="301">
        <v>71.648639547626502</v>
      </c>
      <c r="BC2604" s="301">
        <v>9.6</v>
      </c>
      <c r="BD2604" s="301"/>
      <c r="BE2604" s="300" t="s">
        <v>4204</v>
      </c>
      <c r="BF2604" s="298"/>
      <c r="BG2604" s="300" t="s">
        <v>333</v>
      </c>
      <c r="BH2604" s="300" t="s">
        <v>193</v>
      </c>
      <c r="BI2604" s="300" t="s">
        <v>342</v>
      </c>
      <c r="BJ2604" s="300" t="s">
        <v>103</v>
      </c>
      <c r="BK2604" s="299" t="s">
        <v>4</v>
      </c>
      <c r="BL2604" s="301">
        <v>147039.13</v>
      </c>
      <c r="BM2604" s="299" t="s">
        <v>894</v>
      </c>
      <c r="BN2604" s="301"/>
      <c r="BO2604" s="304">
        <v>43692</v>
      </c>
      <c r="BP2604" s="304">
        <v>48806</v>
      </c>
      <c r="BQ2604" s="297" t="s">
        <v>1065</v>
      </c>
      <c r="BR2604" s="297" t="s">
        <v>4741</v>
      </c>
      <c r="BS2604" s="297" t="s">
        <v>4742</v>
      </c>
      <c r="BT2604" s="297" t="s">
        <v>4742</v>
      </c>
      <c r="BU2604" s="301">
        <v>0</v>
      </c>
      <c r="BV2604" s="301">
        <v>0</v>
      </c>
      <c r="BW2604" s="301">
        <v>0</v>
      </c>
    </row>
    <row r="2605" spans="1:75" s="289" customFormat="1" ht="18.2" customHeight="1" x14ac:dyDescent="0.15">
      <c r="A2605" s="291">
        <v>2603</v>
      </c>
      <c r="B2605" s="292" t="s">
        <v>305</v>
      </c>
      <c r="C2605" s="292" t="s">
        <v>306</v>
      </c>
      <c r="D2605" s="312">
        <v>45172</v>
      </c>
      <c r="E2605" s="293" t="s">
        <v>4267</v>
      </c>
      <c r="F2605" s="308">
        <v>0</v>
      </c>
      <c r="G2605" s="308">
        <v>0</v>
      </c>
      <c r="H2605" s="295">
        <v>187210.17</v>
      </c>
      <c r="I2605" s="295">
        <v>0</v>
      </c>
      <c r="J2605" s="295">
        <v>0</v>
      </c>
      <c r="K2605" s="295">
        <v>187210.17</v>
      </c>
      <c r="L2605" s="295">
        <v>1356.3</v>
      </c>
      <c r="M2605" s="295">
        <v>0</v>
      </c>
      <c r="N2605" s="295">
        <v>0</v>
      </c>
      <c r="O2605" s="295">
        <v>1356.3</v>
      </c>
      <c r="P2605" s="295">
        <v>0</v>
      </c>
      <c r="Q2605" s="295">
        <v>0</v>
      </c>
      <c r="R2605" s="295">
        <v>185853.87</v>
      </c>
      <c r="S2605" s="295">
        <v>0</v>
      </c>
      <c r="T2605" s="295">
        <v>1497.68</v>
      </c>
      <c r="U2605" s="295">
        <v>0</v>
      </c>
      <c r="V2605" s="295">
        <v>0</v>
      </c>
      <c r="W2605" s="295">
        <v>1497.68</v>
      </c>
      <c r="X2605" s="295">
        <v>0</v>
      </c>
      <c r="Y2605" s="295">
        <v>0</v>
      </c>
      <c r="Z2605" s="295">
        <v>0</v>
      </c>
      <c r="AA2605" s="295">
        <v>0</v>
      </c>
      <c r="AB2605" s="295">
        <v>0</v>
      </c>
      <c r="AC2605" s="295">
        <v>0</v>
      </c>
      <c r="AD2605" s="295">
        <v>0</v>
      </c>
      <c r="AE2605" s="295">
        <v>0</v>
      </c>
      <c r="AF2605" s="295">
        <v>0</v>
      </c>
      <c r="AG2605" s="295">
        <v>0</v>
      </c>
      <c r="AH2605" s="295">
        <v>134.6</v>
      </c>
      <c r="AI2605" s="295">
        <v>0</v>
      </c>
      <c r="AJ2605" s="295">
        <v>0</v>
      </c>
      <c r="AK2605" s="295">
        <v>0</v>
      </c>
      <c r="AL2605" s="295">
        <v>0</v>
      </c>
      <c r="AM2605" s="295">
        <v>0</v>
      </c>
      <c r="AN2605" s="295">
        <v>0</v>
      </c>
      <c r="AO2605" s="295">
        <v>0</v>
      </c>
      <c r="AP2605" s="295">
        <v>117.13</v>
      </c>
      <c r="AQ2605" s="295">
        <v>0</v>
      </c>
      <c r="AR2605" s="295">
        <v>105.71</v>
      </c>
      <c r="AS2605" s="295">
        <v>0</v>
      </c>
      <c r="AT2605" s="295">
        <f t="shared" si="40"/>
        <v>3000</v>
      </c>
      <c r="AU2605" s="295">
        <v>0</v>
      </c>
      <c r="AV2605" s="295">
        <v>0</v>
      </c>
      <c r="AW2605" s="296">
        <v>119</v>
      </c>
      <c r="AX2605" s="296">
        <v>167</v>
      </c>
      <c r="AY2605" s="295">
        <v>253000</v>
      </c>
      <c r="AZ2605" s="295">
        <v>253000</v>
      </c>
      <c r="BA2605" s="294">
        <v>85.172134999999997</v>
      </c>
      <c r="BB2605" s="294">
        <v>62.567473936412902</v>
      </c>
      <c r="BC2605" s="294">
        <v>9.6</v>
      </c>
      <c r="BD2605" s="294"/>
      <c r="BE2605" s="293" t="s">
        <v>4204</v>
      </c>
      <c r="BF2605" s="291"/>
      <c r="BG2605" s="293" t="s">
        <v>333</v>
      </c>
      <c r="BH2605" s="293" t="s">
        <v>616</v>
      </c>
      <c r="BI2605" s="293" t="s">
        <v>617</v>
      </c>
      <c r="BJ2605" s="293" t="s">
        <v>103</v>
      </c>
      <c r="BK2605" s="292" t="s">
        <v>4</v>
      </c>
      <c r="BL2605" s="294">
        <v>185853.87</v>
      </c>
      <c r="BM2605" s="292" t="s">
        <v>894</v>
      </c>
      <c r="BN2605" s="294"/>
      <c r="BO2605" s="297">
        <v>43711</v>
      </c>
      <c r="BP2605" s="297">
        <v>48794</v>
      </c>
      <c r="BQ2605" s="297" t="s">
        <v>1065</v>
      </c>
      <c r="BR2605" s="297" t="s">
        <v>4741</v>
      </c>
      <c r="BS2605" s="297" t="s">
        <v>4742</v>
      </c>
      <c r="BT2605" s="297" t="s">
        <v>4742</v>
      </c>
      <c r="BU2605" s="294">
        <v>0</v>
      </c>
      <c r="BV2605" s="294">
        <v>0</v>
      </c>
      <c r="BW2605" s="294">
        <v>0</v>
      </c>
    </row>
    <row r="2606" spans="1:75" s="289" customFormat="1" ht="18.2" customHeight="1" x14ac:dyDescent="0.15">
      <c r="A2606" s="298">
        <v>2604</v>
      </c>
      <c r="B2606" s="299" t="s">
        <v>305</v>
      </c>
      <c r="C2606" s="299" t="s">
        <v>306</v>
      </c>
      <c r="D2606" s="313">
        <v>45172</v>
      </c>
      <c r="E2606" s="300" t="s">
        <v>4358</v>
      </c>
      <c r="F2606" s="309">
        <v>0</v>
      </c>
      <c r="G2606" s="309">
        <v>0</v>
      </c>
      <c r="H2606" s="302">
        <v>173363.85</v>
      </c>
      <c r="I2606" s="302">
        <v>0</v>
      </c>
      <c r="J2606" s="302">
        <v>0</v>
      </c>
      <c r="K2606" s="302">
        <v>173363.85</v>
      </c>
      <c r="L2606" s="302">
        <v>3928.23</v>
      </c>
      <c r="M2606" s="302">
        <v>0</v>
      </c>
      <c r="N2606" s="302">
        <v>0</v>
      </c>
      <c r="O2606" s="302">
        <v>3928.23</v>
      </c>
      <c r="P2606" s="302">
        <v>0</v>
      </c>
      <c r="Q2606" s="302">
        <v>0</v>
      </c>
      <c r="R2606" s="302">
        <v>169435.62</v>
      </c>
      <c r="S2606" s="302">
        <v>0</v>
      </c>
      <c r="T2606" s="302">
        <v>1372.46</v>
      </c>
      <c r="U2606" s="302">
        <v>0</v>
      </c>
      <c r="V2606" s="302">
        <v>0</v>
      </c>
      <c r="W2606" s="302">
        <v>1372.46</v>
      </c>
      <c r="X2606" s="302">
        <v>0</v>
      </c>
      <c r="Y2606" s="302">
        <v>0</v>
      </c>
      <c r="Z2606" s="302">
        <v>0</v>
      </c>
      <c r="AA2606" s="302">
        <v>0</v>
      </c>
      <c r="AB2606" s="302">
        <v>0</v>
      </c>
      <c r="AC2606" s="302">
        <v>0</v>
      </c>
      <c r="AD2606" s="302">
        <v>0</v>
      </c>
      <c r="AE2606" s="302">
        <v>0</v>
      </c>
      <c r="AF2606" s="302">
        <v>0</v>
      </c>
      <c r="AG2606" s="302">
        <v>0</v>
      </c>
      <c r="AH2606" s="302">
        <v>174.33</v>
      </c>
      <c r="AI2606" s="302">
        <v>0</v>
      </c>
      <c r="AJ2606" s="302">
        <v>0</v>
      </c>
      <c r="AK2606" s="302">
        <v>0</v>
      </c>
      <c r="AL2606" s="302">
        <v>0</v>
      </c>
      <c r="AM2606" s="302">
        <v>0</v>
      </c>
      <c r="AN2606" s="302">
        <v>0</v>
      </c>
      <c r="AO2606" s="302">
        <v>0</v>
      </c>
      <c r="AP2606" s="302">
        <v>0.18</v>
      </c>
      <c r="AQ2606" s="302">
        <v>0</v>
      </c>
      <c r="AR2606" s="302">
        <v>0.2</v>
      </c>
      <c r="AS2606" s="302">
        <v>0</v>
      </c>
      <c r="AT2606" s="295">
        <f t="shared" si="40"/>
        <v>5475</v>
      </c>
      <c r="AU2606" s="302">
        <v>0</v>
      </c>
      <c r="AV2606" s="302">
        <v>0</v>
      </c>
      <c r="AW2606" s="303">
        <v>37</v>
      </c>
      <c r="AX2606" s="303">
        <v>76</v>
      </c>
      <c r="AY2606" s="302">
        <v>408299.57</v>
      </c>
      <c r="AZ2606" s="302">
        <v>265344.52</v>
      </c>
      <c r="BA2606" s="301">
        <v>68.587394000000003</v>
      </c>
      <c r="BB2606" s="301">
        <v>43.796448581543302</v>
      </c>
      <c r="BC2606" s="301">
        <v>9.5</v>
      </c>
      <c r="BD2606" s="301"/>
      <c r="BE2606" s="300" t="s">
        <v>4204</v>
      </c>
      <c r="BF2606" s="298"/>
      <c r="BG2606" s="300" t="s">
        <v>324</v>
      </c>
      <c r="BH2606" s="300" t="s">
        <v>220</v>
      </c>
      <c r="BI2606" s="300" t="s">
        <v>610</v>
      </c>
      <c r="BJ2606" s="300" t="s">
        <v>103</v>
      </c>
      <c r="BK2606" s="299" t="s">
        <v>4</v>
      </c>
      <c r="BL2606" s="301">
        <v>169435.62</v>
      </c>
      <c r="BM2606" s="299" t="s">
        <v>894</v>
      </c>
      <c r="BN2606" s="301"/>
      <c r="BO2606" s="304">
        <v>44012</v>
      </c>
      <c r="BP2606" s="304">
        <v>46325</v>
      </c>
      <c r="BQ2606" s="297" t="s">
        <v>1065</v>
      </c>
      <c r="BR2606" s="297" t="s">
        <v>4741</v>
      </c>
      <c r="BS2606" s="297" t="s">
        <v>4742</v>
      </c>
      <c r="BT2606" s="297" t="s">
        <v>4742</v>
      </c>
      <c r="BU2606" s="301">
        <v>0</v>
      </c>
      <c r="BV2606" s="301">
        <v>0</v>
      </c>
      <c r="BW2606" s="301">
        <v>0</v>
      </c>
    </row>
    <row r="2607" spans="1:75" s="289" customFormat="1" ht="18.2" customHeight="1" x14ac:dyDescent="0.15">
      <c r="A2607" s="291">
        <v>2605</v>
      </c>
      <c r="B2607" s="292" t="s">
        <v>305</v>
      </c>
      <c r="C2607" s="292" t="s">
        <v>306</v>
      </c>
      <c r="D2607" s="312">
        <v>45172</v>
      </c>
      <c r="E2607" s="293" t="s">
        <v>4281</v>
      </c>
      <c r="F2607" s="308">
        <v>3</v>
      </c>
      <c r="G2607" s="308">
        <v>3</v>
      </c>
      <c r="H2607" s="295">
        <v>223191.7</v>
      </c>
      <c r="I2607" s="295">
        <v>4109.22</v>
      </c>
      <c r="J2607" s="295">
        <v>0</v>
      </c>
      <c r="K2607" s="295">
        <v>227300.92</v>
      </c>
      <c r="L2607" s="295">
        <v>1574</v>
      </c>
      <c r="M2607" s="295">
        <v>0</v>
      </c>
      <c r="N2607" s="295">
        <v>1198.75</v>
      </c>
      <c r="O2607" s="295">
        <v>0</v>
      </c>
      <c r="P2607" s="295">
        <v>0</v>
      </c>
      <c r="Q2607" s="295">
        <v>0</v>
      </c>
      <c r="R2607" s="295">
        <v>226102.17</v>
      </c>
      <c r="S2607" s="295">
        <v>3758.78</v>
      </c>
      <c r="T2607" s="295">
        <v>1859.93</v>
      </c>
      <c r="U2607" s="295">
        <v>0</v>
      </c>
      <c r="V2607" s="295">
        <v>1885.84</v>
      </c>
      <c r="W2607" s="295">
        <v>0</v>
      </c>
      <c r="X2607" s="295">
        <v>0</v>
      </c>
      <c r="Y2607" s="295">
        <v>0</v>
      </c>
      <c r="Z2607" s="295">
        <v>3732.87</v>
      </c>
      <c r="AA2607" s="295">
        <v>0</v>
      </c>
      <c r="AB2607" s="295">
        <v>0</v>
      </c>
      <c r="AC2607" s="295">
        <v>0</v>
      </c>
      <c r="AD2607" s="295">
        <v>0</v>
      </c>
      <c r="AE2607" s="295">
        <v>0</v>
      </c>
      <c r="AF2607" s="295">
        <v>0</v>
      </c>
      <c r="AG2607" s="295">
        <v>0</v>
      </c>
      <c r="AH2607" s="295">
        <v>0</v>
      </c>
      <c r="AI2607" s="295">
        <v>0</v>
      </c>
      <c r="AJ2607" s="295">
        <v>0</v>
      </c>
      <c r="AK2607" s="295">
        <v>0</v>
      </c>
      <c r="AL2607" s="295">
        <v>350</v>
      </c>
      <c r="AM2607" s="295">
        <v>0</v>
      </c>
      <c r="AN2607" s="295">
        <v>0</v>
      </c>
      <c r="AO2607" s="295">
        <v>150.41</v>
      </c>
      <c r="AP2607" s="295">
        <v>0</v>
      </c>
      <c r="AQ2607" s="295">
        <v>0</v>
      </c>
      <c r="AR2607" s="295">
        <v>0</v>
      </c>
      <c r="AS2607" s="295">
        <v>0</v>
      </c>
      <c r="AT2607" s="295">
        <f t="shared" si="40"/>
        <v>3585</v>
      </c>
      <c r="AU2607" s="295">
        <v>4484.47</v>
      </c>
      <c r="AV2607" s="295">
        <v>3732.87</v>
      </c>
      <c r="AW2607" s="296">
        <v>93</v>
      </c>
      <c r="AX2607" s="296">
        <v>139</v>
      </c>
      <c r="AY2607" s="295">
        <v>301200</v>
      </c>
      <c r="AZ2607" s="295">
        <v>268440.11</v>
      </c>
      <c r="BA2607" s="294">
        <v>54.10136</v>
      </c>
      <c r="BB2607" s="294">
        <v>45.568580999133097</v>
      </c>
      <c r="BC2607" s="294">
        <v>10</v>
      </c>
      <c r="BD2607" s="294"/>
      <c r="BE2607" s="293" t="s">
        <v>4204</v>
      </c>
      <c r="BF2607" s="291"/>
      <c r="BG2607" s="293" t="s">
        <v>320</v>
      </c>
      <c r="BH2607" s="293" t="s">
        <v>181</v>
      </c>
      <c r="BI2607" s="293" t="s">
        <v>372</v>
      </c>
      <c r="BJ2607" s="293" t="s">
        <v>177</v>
      </c>
      <c r="BK2607" s="292" t="s">
        <v>4</v>
      </c>
      <c r="BL2607" s="294">
        <v>226102.17</v>
      </c>
      <c r="BM2607" s="292" t="s">
        <v>894</v>
      </c>
      <c r="BN2607" s="294"/>
      <c r="BO2607" s="297">
        <v>43781</v>
      </c>
      <c r="BP2607" s="297">
        <v>48011</v>
      </c>
      <c r="BQ2607" s="297" t="s">
        <v>1064</v>
      </c>
      <c r="BR2607" s="297" t="s">
        <v>4747</v>
      </c>
      <c r="BS2607" s="297" t="s">
        <v>4742</v>
      </c>
      <c r="BT2607" s="297" t="s">
        <v>4742</v>
      </c>
      <c r="BU2607" s="294">
        <v>300.82</v>
      </c>
      <c r="BV2607" s="294">
        <v>0</v>
      </c>
      <c r="BW2607" s="294">
        <v>0</v>
      </c>
    </row>
    <row r="2608" spans="1:75" s="289" customFormat="1" ht="18.2" customHeight="1" x14ac:dyDescent="0.15">
      <c r="A2608" s="298">
        <v>2606</v>
      </c>
      <c r="B2608" s="299" t="s">
        <v>305</v>
      </c>
      <c r="C2608" s="299" t="s">
        <v>306</v>
      </c>
      <c r="D2608" s="313">
        <v>45172</v>
      </c>
      <c r="E2608" s="300" t="s">
        <v>4264</v>
      </c>
      <c r="F2608" s="309">
        <v>42</v>
      </c>
      <c r="G2608" s="309">
        <v>41</v>
      </c>
      <c r="H2608" s="302">
        <v>262791.63</v>
      </c>
      <c r="I2608" s="302">
        <v>41208.39</v>
      </c>
      <c r="J2608" s="302">
        <v>0</v>
      </c>
      <c r="K2608" s="302">
        <v>304000.02</v>
      </c>
      <c r="L2608" s="302">
        <v>1320.03</v>
      </c>
      <c r="M2608" s="302">
        <v>0</v>
      </c>
      <c r="N2608" s="302">
        <v>0</v>
      </c>
      <c r="O2608" s="302">
        <v>0</v>
      </c>
      <c r="P2608" s="302">
        <v>0</v>
      </c>
      <c r="Q2608" s="302">
        <v>0</v>
      </c>
      <c r="R2608" s="302">
        <v>304000.02</v>
      </c>
      <c r="S2608" s="302">
        <v>94842.07</v>
      </c>
      <c r="T2608" s="302">
        <v>2080.4299999999998</v>
      </c>
      <c r="U2608" s="302">
        <v>0</v>
      </c>
      <c r="V2608" s="302">
        <v>0</v>
      </c>
      <c r="W2608" s="302">
        <v>0</v>
      </c>
      <c r="X2608" s="302">
        <v>0</v>
      </c>
      <c r="Y2608" s="302">
        <v>0</v>
      </c>
      <c r="Z2608" s="302">
        <v>96922.5</v>
      </c>
      <c r="AA2608" s="302">
        <v>0</v>
      </c>
      <c r="AB2608" s="302">
        <v>0</v>
      </c>
      <c r="AC2608" s="302">
        <v>0</v>
      </c>
      <c r="AD2608" s="302">
        <v>0</v>
      </c>
      <c r="AE2608" s="302">
        <v>0</v>
      </c>
      <c r="AF2608" s="302">
        <v>0</v>
      </c>
      <c r="AG2608" s="302">
        <v>0</v>
      </c>
      <c r="AH2608" s="302">
        <v>0</v>
      </c>
      <c r="AI2608" s="302">
        <v>0</v>
      </c>
      <c r="AJ2608" s="302">
        <v>0</v>
      </c>
      <c r="AK2608" s="302">
        <v>0</v>
      </c>
      <c r="AL2608" s="302">
        <v>0</v>
      </c>
      <c r="AM2608" s="302">
        <v>0</v>
      </c>
      <c r="AN2608" s="302">
        <v>0</v>
      </c>
      <c r="AO2608" s="302">
        <v>0</v>
      </c>
      <c r="AP2608" s="302">
        <v>0</v>
      </c>
      <c r="AQ2608" s="302">
        <v>0</v>
      </c>
      <c r="AR2608" s="302">
        <v>0</v>
      </c>
      <c r="AS2608" s="302">
        <v>0</v>
      </c>
      <c r="AT2608" s="295">
        <f t="shared" si="40"/>
        <v>0</v>
      </c>
      <c r="AU2608" s="302">
        <v>42528.42</v>
      </c>
      <c r="AV2608" s="302">
        <v>96922.5</v>
      </c>
      <c r="AW2608" s="303">
        <v>119</v>
      </c>
      <c r="AX2608" s="303">
        <v>168</v>
      </c>
      <c r="AY2608" s="302">
        <v>304000.02</v>
      </c>
      <c r="AZ2608" s="302">
        <v>304000.02</v>
      </c>
      <c r="BA2608" s="301">
        <v>89.999998000000005</v>
      </c>
      <c r="BB2608" s="301">
        <v>89.999998000000005</v>
      </c>
      <c r="BC2608" s="301">
        <v>9.5</v>
      </c>
      <c r="BD2608" s="301"/>
      <c r="BE2608" s="300" t="s">
        <v>4204</v>
      </c>
      <c r="BF2608" s="298"/>
      <c r="BG2608" s="300" t="s">
        <v>312</v>
      </c>
      <c r="BH2608" s="300" t="s">
        <v>365</v>
      </c>
      <c r="BI2608" s="300" t="s">
        <v>366</v>
      </c>
      <c r="BJ2608" s="300" t="s">
        <v>4205</v>
      </c>
      <c r="BK2608" s="299" t="s">
        <v>4</v>
      </c>
      <c r="BL2608" s="301">
        <v>304000.02</v>
      </c>
      <c r="BM2608" s="299" t="s">
        <v>894</v>
      </c>
      <c r="BN2608" s="301"/>
      <c r="BO2608" s="304">
        <v>43705</v>
      </c>
      <c r="BP2608" s="304">
        <v>48819</v>
      </c>
      <c r="BQ2608" s="297" t="s">
        <v>4137</v>
      </c>
      <c r="BR2608" s="297" t="s">
        <v>4754</v>
      </c>
      <c r="BS2608" s="297" t="s">
        <v>4742</v>
      </c>
      <c r="BT2608" s="297" t="s">
        <v>4742</v>
      </c>
      <c r="BU2608" s="301">
        <v>9359.01</v>
      </c>
      <c r="BV2608" s="301">
        <v>0</v>
      </c>
      <c r="BW2608" s="301">
        <v>0</v>
      </c>
    </row>
    <row r="2609" spans="1:75" s="289" customFormat="1" ht="18.2" customHeight="1" x14ac:dyDescent="0.15">
      <c r="A2609" s="291">
        <v>2607</v>
      </c>
      <c r="B2609" s="292" t="s">
        <v>305</v>
      </c>
      <c r="C2609" s="292" t="s">
        <v>306</v>
      </c>
      <c r="D2609" s="312">
        <v>45172</v>
      </c>
      <c r="E2609" s="293" t="s">
        <v>4265</v>
      </c>
      <c r="F2609" s="308">
        <v>0</v>
      </c>
      <c r="G2609" s="308">
        <v>0</v>
      </c>
      <c r="H2609" s="295">
        <v>391671.54</v>
      </c>
      <c r="I2609" s="295">
        <v>0</v>
      </c>
      <c r="J2609" s="295">
        <v>0</v>
      </c>
      <c r="K2609" s="295">
        <v>391671.54</v>
      </c>
      <c r="L2609" s="295">
        <v>2455.29</v>
      </c>
      <c r="M2609" s="295">
        <v>0</v>
      </c>
      <c r="N2609" s="295">
        <v>0</v>
      </c>
      <c r="O2609" s="295">
        <v>2455.29</v>
      </c>
      <c r="P2609" s="295">
        <v>0</v>
      </c>
      <c r="Q2609" s="295">
        <v>0</v>
      </c>
      <c r="R2609" s="295">
        <v>389216.25</v>
      </c>
      <c r="S2609" s="295">
        <v>0</v>
      </c>
      <c r="T2609" s="295">
        <v>3263.93</v>
      </c>
      <c r="U2609" s="295">
        <v>0</v>
      </c>
      <c r="V2609" s="295">
        <v>0</v>
      </c>
      <c r="W2609" s="295">
        <v>3263.93</v>
      </c>
      <c r="X2609" s="295">
        <v>0</v>
      </c>
      <c r="Y2609" s="295">
        <v>0</v>
      </c>
      <c r="Z2609" s="295">
        <v>0</v>
      </c>
      <c r="AA2609" s="295">
        <v>0</v>
      </c>
      <c r="AB2609" s="295">
        <v>0</v>
      </c>
      <c r="AC2609" s="295">
        <v>0</v>
      </c>
      <c r="AD2609" s="295">
        <v>0</v>
      </c>
      <c r="AE2609" s="295">
        <v>0</v>
      </c>
      <c r="AF2609" s="295">
        <v>0</v>
      </c>
      <c r="AG2609" s="295">
        <v>0</v>
      </c>
      <c r="AH2609" s="295">
        <v>260.33</v>
      </c>
      <c r="AI2609" s="295">
        <v>0</v>
      </c>
      <c r="AJ2609" s="295">
        <v>0</v>
      </c>
      <c r="AK2609" s="295">
        <v>0</v>
      </c>
      <c r="AL2609" s="295">
        <v>0</v>
      </c>
      <c r="AM2609" s="295">
        <v>0</v>
      </c>
      <c r="AN2609" s="295">
        <v>0</v>
      </c>
      <c r="AO2609" s="295">
        <v>0</v>
      </c>
      <c r="AP2609" s="295">
        <v>0</v>
      </c>
      <c r="AQ2609" s="295">
        <v>0</v>
      </c>
      <c r="AR2609" s="295">
        <v>0</v>
      </c>
      <c r="AS2609" s="295">
        <v>0</v>
      </c>
      <c r="AT2609" s="295">
        <f t="shared" si="40"/>
        <v>5979.5499999999993</v>
      </c>
      <c r="AU2609" s="295">
        <v>0</v>
      </c>
      <c r="AV2609" s="295">
        <v>0</v>
      </c>
      <c r="AW2609" s="296">
        <v>101</v>
      </c>
      <c r="AX2609" s="296">
        <v>150</v>
      </c>
      <c r="AY2609" s="295">
        <v>516999.8</v>
      </c>
      <c r="AZ2609" s="295">
        <v>467958.87</v>
      </c>
      <c r="BA2609" s="294">
        <v>60.493251999999998</v>
      </c>
      <c r="BB2609" s="294">
        <v>50.314158365552501</v>
      </c>
      <c r="BC2609" s="294">
        <v>10</v>
      </c>
      <c r="BD2609" s="294"/>
      <c r="BE2609" s="293" t="s">
        <v>4204</v>
      </c>
      <c r="BF2609" s="291"/>
      <c r="BG2609" s="293" t="s">
        <v>351</v>
      </c>
      <c r="BH2609" s="293" t="s">
        <v>731</v>
      </c>
      <c r="BI2609" s="293" t="s">
        <v>759</v>
      </c>
      <c r="BJ2609" s="293" t="s">
        <v>103</v>
      </c>
      <c r="BK2609" s="292" t="s">
        <v>4</v>
      </c>
      <c r="BL2609" s="294">
        <v>389216.25</v>
      </c>
      <c r="BM2609" s="292" t="s">
        <v>894</v>
      </c>
      <c r="BN2609" s="294"/>
      <c r="BO2609" s="297">
        <v>43705</v>
      </c>
      <c r="BP2609" s="297">
        <v>48272</v>
      </c>
      <c r="BQ2609" s="297" t="s">
        <v>1065</v>
      </c>
      <c r="BR2609" s="297" t="s">
        <v>4741</v>
      </c>
      <c r="BS2609" s="297" t="s">
        <v>4742</v>
      </c>
      <c r="BT2609" s="297" t="s">
        <v>4742</v>
      </c>
      <c r="BU2609" s="294">
        <v>0</v>
      </c>
      <c r="BV2609" s="294">
        <v>0</v>
      </c>
      <c r="BW2609" s="294">
        <v>0</v>
      </c>
    </row>
    <row r="2610" spans="1:75" s="289" customFormat="1" ht="18.2" customHeight="1" x14ac:dyDescent="0.15">
      <c r="A2610" s="298">
        <v>2608</v>
      </c>
      <c r="B2610" s="299" t="s">
        <v>305</v>
      </c>
      <c r="C2610" s="299" t="s">
        <v>306</v>
      </c>
      <c r="D2610" s="313">
        <v>45172</v>
      </c>
      <c r="E2610" s="300" t="s">
        <v>4275</v>
      </c>
      <c r="F2610" s="309">
        <v>0</v>
      </c>
      <c r="G2610" s="309">
        <v>0</v>
      </c>
      <c r="H2610" s="302">
        <v>165934.32</v>
      </c>
      <c r="I2610" s="302">
        <v>0</v>
      </c>
      <c r="J2610" s="302">
        <v>0</v>
      </c>
      <c r="K2610" s="302">
        <v>165934.32</v>
      </c>
      <c r="L2610" s="302">
        <v>1206.8800000000001</v>
      </c>
      <c r="M2610" s="302">
        <v>0</v>
      </c>
      <c r="N2610" s="302">
        <v>0</v>
      </c>
      <c r="O2610" s="302">
        <v>1206.8800000000001</v>
      </c>
      <c r="P2610" s="302">
        <v>0</v>
      </c>
      <c r="Q2610" s="302">
        <v>0</v>
      </c>
      <c r="R2610" s="302">
        <v>164727.44</v>
      </c>
      <c r="S2610" s="302">
        <v>0</v>
      </c>
      <c r="T2610" s="302">
        <v>1382.79</v>
      </c>
      <c r="U2610" s="302">
        <v>0</v>
      </c>
      <c r="V2610" s="302">
        <v>0</v>
      </c>
      <c r="W2610" s="302">
        <v>1382.79</v>
      </c>
      <c r="X2610" s="302">
        <v>0</v>
      </c>
      <c r="Y2610" s="302">
        <v>0</v>
      </c>
      <c r="Z2610" s="302">
        <v>0</v>
      </c>
      <c r="AA2610" s="302">
        <v>0</v>
      </c>
      <c r="AB2610" s="302">
        <v>0</v>
      </c>
      <c r="AC2610" s="302">
        <v>0</v>
      </c>
      <c r="AD2610" s="302">
        <v>0</v>
      </c>
      <c r="AE2610" s="302">
        <v>0</v>
      </c>
      <c r="AF2610" s="302">
        <v>0</v>
      </c>
      <c r="AG2610" s="302">
        <v>0</v>
      </c>
      <c r="AH2610" s="302">
        <v>115.21</v>
      </c>
      <c r="AI2610" s="302">
        <v>0</v>
      </c>
      <c r="AJ2610" s="302">
        <v>0</v>
      </c>
      <c r="AK2610" s="302">
        <v>0</v>
      </c>
      <c r="AL2610" s="302">
        <v>0</v>
      </c>
      <c r="AM2610" s="302">
        <v>0</v>
      </c>
      <c r="AN2610" s="302">
        <v>0</v>
      </c>
      <c r="AO2610" s="302">
        <v>0</v>
      </c>
      <c r="AP2610" s="302">
        <v>4.32</v>
      </c>
      <c r="AQ2610" s="302">
        <v>0</v>
      </c>
      <c r="AR2610" s="302">
        <v>4.2</v>
      </c>
      <c r="AS2610" s="302">
        <v>0</v>
      </c>
      <c r="AT2610" s="295">
        <f t="shared" si="40"/>
        <v>2705</v>
      </c>
      <c r="AU2610" s="302">
        <v>0</v>
      </c>
      <c r="AV2610" s="302">
        <v>0</v>
      </c>
      <c r="AW2610" s="303">
        <v>91</v>
      </c>
      <c r="AX2610" s="303">
        <v>138</v>
      </c>
      <c r="AY2610" s="302">
        <v>235998.97</v>
      </c>
      <c r="AZ2610" s="302">
        <v>201539.3</v>
      </c>
      <c r="BA2610" s="301">
        <v>55.374831999999998</v>
      </c>
      <c r="BB2610" s="301">
        <v>45.260424720092203</v>
      </c>
      <c r="BC2610" s="301">
        <v>10</v>
      </c>
      <c r="BD2610" s="301"/>
      <c r="BE2610" s="300" t="s">
        <v>4204</v>
      </c>
      <c r="BF2610" s="298"/>
      <c r="BG2610" s="300" t="s">
        <v>320</v>
      </c>
      <c r="BH2610" s="300" t="s">
        <v>197</v>
      </c>
      <c r="BI2610" s="300" t="s">
        <v>373</v>
      </c>
      <c r="BJ2610" s="300" t="s">
        <v>103</v>
      </c>
      <c r="BK2610" s="299" t="s">
        <v>4</v>
      </c>
      <c r="BL2610" s="301">
        <v>164727.44</v>
      </c>
      <c r="BM2610" s="299" t="s">
        <v>894</v>
      </c>
      <c r="BN2610" s="301"/>
      <c r="BO2610" s="304">
        <v>43747</v>
      </c>
      <c r="BP2610" s="304">
        <v>47947</v>
      </c>
      <c r="BQ2610" s="297" t="s">
        <v>925</v>
      </c>
      <c r="BR2610" s="297" t="s">
        <v>4745</v>
      </c>
      <c r="BS2610" s="297" t="s">
        <v>4742</v>
      </c>
      <c r="BT2610" s="297" t="s">
        <v>4742</v>
      </c>
      <c r="BU2610" s="301">
        <v>0</v>
      </c>
      <c r="BV2610" s="301">
        <v>0</v>
      </c>
      <c r="BW2610" s="301">
        <v>0</v>
      </c>
    </row>
    <row r="2611" spans="1:75" s="289" customFormat="1" ht="18.2" customHeight="1" x14ac:dyDescent="0.15">
      <c r="A2611" s="291">
        <v>2609</v>
      </c>
      <c r="B2611" s="292" t="s">
        <v>305</v>
      </c>
      <c r="C2611" s="292" t="s">
        <v>306</v>
      </c>
      <c r="D2611" s="312">
        <v>45172</v>
      </c>
      <c r="E2611" s="293" t="s">
        <v>4339</v>
      </c>
      <c r="F2611" s="308">
        <v>43</v>
      </c>
      <c r="G2611" s="308">
        <v>42</v>
      </c>
      <c r="H2611" s="295">
        <v>245673.51</v>
      </c>
      <c r="I2611" s="295">
        <v>31645.4</v>
      </c>
      <c r="J2611" s="295">
        <v>0</v>
      </c>
      <c r="K2611" s="295">
        <v>277318.90999999997</v>
      </c>
      <c r="L2611" s="295">
        <v>1227.03</v>
      </c>
      <c r="M2611" s="295">
        <v>0</v>
      </c>
      <c r="N2611" s="295">
        <v>0</v>
      </c>
      <c r="O2611" s="295">
        <v>0</v>
      </c>
      <c r="P2611" s="295">
        <v>0</v>
      </c>
      <c r="Q2611" s="295">
        <v>0</v>
      </c>
      <c r="R2611" s="295">
        <v>277318.90999999997</v>
      </c>
      <c r="S2611" s="295">
        <v>101173.78</v>
      </c>
      <c r="T2611" s="295">
        <v>1965.39</v>
      </c>
      <c r="U2611" s="295">
        <v>0</v>
      </c>
      <c r="V2611" s="295">
        <v>0</v>
      </c>
      <c r="W2611" s="295">
        <v>0</v>
      </c>
      <c r="X2611" s="295">
        <v>0</v>
      </c>
      <c r="Y2611" s="295">
        <v>0</v>
      </c>
      <c r="Z2611" s="295">
        <v>103139.17</v>
      </c>
      <c r="AA2611" s="295">
        <v>0</v>
      </c>
      <c r="AB2611" s="295">
        <v>0</v>
      </c>
      <c r="AC2611" s="295">
        <v>0</v>
      </c>
      <c r="AD2611" s="295">
        <v>0</v>
      </c>
      <c r="AE2611" s="295">
        <v>0</v>
      </c>
      <c r="AF2611" s="295">
        <v>0</v>
      </c>
      <c r="AG2611" s="295">
        <v>0</v>
      </c>
      <c r="AH2611" s="295">
        <v>0</v>
      </c>
      <c r="AI2611" s="295">
        <v>0</v>
      </c>
      <c r="AJ2611" s="295">
        <v>0</v>
      </c>
      <c r="AK2611" s="295">
        <v>0</v>
      </c>
      <c r="AL2611" s="295">
        <v>0</v>
      </c>
      <c r="AM2611" s="295">
        <v>0</v>
      </c>
      <c r="AN2611" s="295">
        <v>0</v>
      </c>
      <c r="AO2611" s="295">
        <v>0</v>
      </c>
      <c r="AP2611" s="295">
        <v>0</v>
      </c>
      <c r="AQ2611" s="295">
        <v>0</v>
      </c>
      <c r="AR2611" s="295">
        <v>0</v>
      </c>
      <c r="AS2611" s="295">
        <v>0</v>
      </c>
      <c r="AT2611" s="295">
        <f t="shared" si="40"/>
        <v>0</v>
      </c>
      <c r="AU2611" s="295">
        <v>32872.43</v>
      </c>
      <c r="AV2611" s="295">
        <v>103139.17</v>
      </c>
      <c r="AW2611" s="296">
        <v>119</v>
      </c>
      <c r="AX2611" s="296">
        <v>161</v>
      </c>
      <c r="AY2611" s="295">
        <v>334597.18</v>
      </c>
      <c r="AZ2611" s="295">
        <v>277318.90999999997</v>
      </c>
      <c r="BA2611" s="294">
        <v>53.497163</v>
      </c>
      <c r="BB2611" s="294">
        <v>53.497163</v>
      </c>
      <c r="BC2611" s="294">
        <v>9.6</v>
      </c>
      <c r="BD2611" s="294"/>
      <c r="BE2611" s="293" t="s">
        <v>4204</v>
      </c>
      <c r="BF2611" s="291"/>
      <c r="BG2611" s="293" t="s">
        <v>312</v>
      </c>
      <c r="BH2611" s="293" t="s">
        <v>188</v>
      </c>
      <c r="BI2611" s="293" t="s">
        <v>313</v>
      </c>
      <c r="BJ2611" s="293" t="s">
        <v>4205</v>
      </c>
      <c r="BK2611" s="292" t="s">
        <v>4</v>
      </c>
      <c r="BL2611" s="294">
        <v>277318.90999999997</v>
      </c>
      <c r="BM2611" s="292" t="s">
        <v>894</v>
      </c>
      <c r="BN2611" s="294"/>
      <c r="BO2611" s="297">
        <v>43902</v>
      </c>
      <c r="BP2611" s="297">
        <v>48803</v>
      </c>
      <c r="BQ2611" s="297" t="s">
        <v>935</v>
      </c>
      <c r="BR2611" s="297" t="s">
        <v>4746</v>
      </c>
      <c r="BS2611" s="297" t="s">
        <v>4742</v>
      </c>
      <c r="BT2611" s="297" t="s">
        <v>4742</v>
      </c>
      <c r="BU2611" s="294">
        <v>4824.8999999999996</v>
      </c>
      <c r="BV2611" s="294">
        <v>0</v>
      </c>
      <c r="BW2611" s="294">
        <v>0</v>
      </c>
    </row>
    <row r="2612" spans="1:75" s="289" customFormat="1" ht="18.2" customHeight="1" x14ac:dyDescent="0.15">
      <c r="A2612" s="298">
        <v>2610</v>
      </c>
      <c r="B2612" s="299" t="s">
        <v>305</v>
      </c>
      <c r="C2612" s="299" t="s">
        <v>306</v>
      </c>
      <c r="D2612" s="313">
        <v>45172</v>
      </c>
      <c r="E2612" s="300" t="s">
        <v>4276</v>
      </c>
      <c r="F2612" s="309">
        <v>0</v>
      </c>
      <c r="G2612" s="309">
        <v>0</v>
      </c>
      <c r="H2612" s="302">
        <v>229074.66</v>
      </c>
      <c r="I2612" s="302">
        <v>0</v>
      </c>
      <c r="J2612" s="302">
        <v>0</v>
      </c>
      <c r="K2612" s="302">
        <v>229074.66</v>
      </c>
      <c r="L2612" s="302">
        <v>1461.28</v>
      </c>
      <c r="M2612" s="302">
        <v>0</v>
      </c>
      <c r="N2612" s="302">
        <v>0</v>
      </c>
      <c r="O2612" s="302">
        <v>1461.28</v>
      </c>
      <c r="P2612" s="302">
        <v>0</v>
      </c>
      <c r="Q2612" s="302">
        <v>0</v>
      </c>
      <c r="R2612" s="302">
        <v>227613.38</v>
      </c>
      <c r="S2612" s="302">
        <v>0</v>
      </c>
      <c r="T2612" s="302">
        <v>1832.6</v>
      </c>
      <c r="U2612" s="302">
        <v>0</v>
      </c>
      <c r="V2612" s="302">
        <v>0</v>
      </c>
      <c r="W2612" s="302">
        <v>1832.6</v>
      </c>
      <c r="X2612" s="302">
        <v>0</v>
      </c>
      <c r="Y2612" s="302">
        <v>0</v>
      </c>
      <c r="Z2612" s="302">
        <v>0</v>
      </c>
      <c r="AA2612" s="302">
        <v>0</v>
      </c>
      <c r="AB2612" s="302">
        <v>0</v>
      </c>
      <c r="AC2612" s="302">
        <v>0</v>
      </c>
      <c r="AD2612" s="302">
        <v>0</v>
      </c>
      <c r="AE2612" s="302">
        <v>0</v>
      </c>
      <c r="AF2612" s="302">
        <v>0</v>
      </c>
      <c r="AG2612" s="302">
        <v>0</v>
      </c>
      <c r="AH2612" s="302">
        <v>170.77</v>
      </c>
      <c r="AI2612" s="302">
        <v>0</v>
      </c>
      <c r="AJ2612" s="302">
        <v>0</v>
      </c>
      <c r="AK2612" s="302">
        <v>0</v>
      </c>
      <c r="AL2612" s="302">
        <v>0</v>
      </c>
      <c r="AM2612" s="302">
        <v>0</v>
      </c>
      <c r="AN2612" s="302">
        <v>0</v>
      </c>
      <c r="AO2612" s="302">
        <v>0</v>
      </c>
      <c r="AP2612" s="302">
        <v>0</v>
      </c>
      <c r="AQ2612" s="302">
        <v>0</v>
      </c>
      <c r="AR2612" s="302">
        <v>0</v>
      </c>
      <c r="AS2612" s="302">
        <v>0</v>
      </c>
      <c r="AT2612" s="295">
        <f t="shared" si="40"/>
        <v>3464.6499999999996</v>
      </c>
      <c r="AU2612" s="302">
        <v>0</v>
      </c>
      <c r="AV2612" s="302">
        <v>0</v>
      </c>
      <c r="AW2612" s="303">
        <v>101</v>
      </c>
      <c r="AX2612" s="303">
        <v>148</v>
      </c>
      <c r="AY2612" s="302">
        <v>383800.01</v>
      </c>
      <c r="AZ2612" s="302">
        <v>272423.76</v>
      </c>
      <c r="BA2612" s="301">
        <v>44.596195000000002</v>
      </c>
      <c r="BB2612" s="301">
        <v>37.260665806422701</v>
      </c>
      <c r="BC2612" s="301">
        <v>9.6</v>
      </c>
      <c r="BD2612" s="301"/>
      <c r="BE2612" s="300" t="s">
        <v>4204</v>
      </c>
      <c r="BF2612" s="298"/>
      <c r="BG2612" s="300" t="s">
        <v>320</v>
      </c>
      <c r="BH2612" s="300" t="s">
        <v>197</v>
      </c>
      <c r="BI2612" s="300" t="s">
        <v>373</v>
      </c>
      <c r="BJ2612" s="300" t="s">
        <v>103</v>
      </c>
      <c r="BK2612" s="299" t="s">
        <v>4</v>
      </c>
      <c r="BL2612" s="301">
        <v>227613.38</v>
      </c>
      <c r="BM2612" s="299" t="s">
        <v>894</v>
      </c>
      <c r="BN2612" s="301"/>
      <c r="BO2612" s="304">
        <v>43741</v>
      </c>
      <c r="BP2612" s="304">
        <v>48247</v>
      </c>
      <c r="BQ2612" s="297" t="s">
        <v>925</v>
      </c>
      <c r="BR2612" s="297" t="s">
        <v>4745</v>
      </c>
      <c r="BS2612" s="297" t="s">
        <v>4742</v>
      </c>
      <c r="BT2612" s="297" t="s">
        <v>4742</v>
      </c>
      <c r="BU2612" s="301">
        <v>0</v>
      </c>
      <c r="BV2612" s="301">
        <v>0</v>
      </c>
      <c r="BW2612" s="301">
        <v>0</v>
      </c>
    </row>
    <row r="2613" spans="1:75" s="289" customFormat="1" ht="18.2" customHeight="1" x14ac:dyDescent="0.15">
      <c r="A2613" s="291">
        <v>2611</v>
      </c>
      <c r="B2613" s="292" t="s">
        <v>305</v>
      </c>
      <c r="C2613" s="292" t="s">
        <v>306</v>
      </c>
      <c r="D2613" s="312">
        <v>45172</v>
      </c>
      <c r="E2613" s="293" t="s">
        <v>3566</v>
      </c>
      <c r="F2613" s="308">
        <v>0</v>
      </c>
      <c r="G2613" s="308">
        <v>0</v>
      </c>
      <c r="H2613" s="295">
        <v>101081.2</v>
      </c>
      <c r="I2613" s="295">
        <v>0</v>
      </c>
      <c r="J2613" s="295">
        <v>0</v>
      </c>
      <c r="K2613" s="295">
        <v>101081.2</v>
      </c>
      <c r="L2613" s="295">
        <v>1807.25</v>
      </c>
      <c r="M2613" s="295">
        <v>0</v>
      </c>
      <c r="N2613" s="295">
        <v>0</v>
      </c>
      <c r="O2613" s="295">
        <v>1807.25</v>
      </c>
      <c r="P2613" s="295">
        <v>0</v>
      </c>
      <c r="Q2613" s="295">
        <v>0</v>
      </c>
      <c r="R2613" s="295">
        <v>99273.95</v>
      </c>
      <c r="S2613" s="295">
        <v>0</v>
      </c>
      <c r="T2613" s="295">
        <v>800.23</v>
      </c>
      <c r="U2613" s="295">
        <v>0</v>
      </c>
      <c r="V2613" s="295">
        <v>0</v>
      </c>
      <c r="W2613" s="295">
        <v>800.23</v>
      </c>
      <c r="X2613" s="295">
        <v>0</v>
      </c>
      <c r="Y2613" s="295">
        <v>0</v>
      </c>
      <c r="Z2613" s="295">
        <v>0</v>
      </c>
      <c r="AA2613" s="295">
        <v>0</v>
      </c>
      <c r="AB2613" s="295">
        <v>0</v>
      </c>
      <c r="AC2613" s="295">
        <v>0</v>
      </c>
      <c r="AD2613" s="295">
        <v>0</v>
      </c>
      <c r="AE2613" s="295">
        <v>0</v>
      </c>
      <c r="AF2613" s="295">
        <v>0</v>
      </c>
      <c r="AG2613" s="295">
        <v>0</v>
      </c>
      <c r="AH2613" s="295">
        <v>156.47</v>
      </c>
      <c r="AI2613" s="295">
        <v>0</v>
      </c>
      <c r="AJ2613" s="295">
        <v>0</v>
      </c>
      <c r="AK2613" s="295">
        <v>0</v>
      </c>
      <c r="AL2613" s="295">
        <v>0</v>
      </c>
      <c r="AM2613" s="295">
        <v>0</v>
      </c>
      <c r="AN2613" s="295">
        <v>0</v>
      </c>
      <c r="AO2613" s="295">
        <v>0</v>
      </c>
      <c r="AP2613" s="295">
        <v>2315.75</v>
      </c>
      <c r="AQ2613" s="295">
        <v>0</v>
      </c>
      <c r="AR2613" s="295">
        <v>2315.6999999999998</v>
      </c>
      <c r="AS2613" s="295">
        <v>0</v>
      </c>
      <c r="AT2613" s="295">
        <f t="shared" si="40"/>
        <v>2764</v>
      </c>
      <c r="AU2613" s="295">
        <v>0</v>
      </c>
      <c r="AV2613" s="295">
        <v>0</v>
      </c>
      <c r="AW2613" s="296">
        <v>94</v>
      </c>
      <c r="AX2613" s="296">
        <v>177</v>
      </c>
      <c r="AY2613" s="295">
        <v>353997.43</v>
      </c>
      <c r="AZ2613" s="295">
        <v>247798.2</v>
      </c>
      <c r="BA2613" s="294">
        <v>82.059416999999996</v>
      </c>
      <c r="BB2613" s="294">
        <v>32.8749864215606</v>
      </c>
      <c r="BC2613" s="294">
        <v>9.5</v>
      </c>
      <c r="BD2613" s="294"/>
      <c r="BE2613" s="293" t="s">
        <v>4204</v>
      </c>
      <c r="BF2613" s="291"/>
      <c r="BG2613" s="293" t="s">
        <v>320</v>
      </c>
      <c r="BH2613" s="293" t="s">
        <v>197</v>
      </c>
      <c r="BI2613" s="293" t="s">
        <v>373</v>
      </c>
      <c r="BJ2613" s="293" t="s">
        <v>103</v>
      </c>
      <c r="BK2613" s="292" t="s">
        <v>4</v>
      </c>
      <c r="BL2613" s="294">
        <v>99273.95</v>
      </c>
      <c r="BM2613" s="292" t="s">
        <v>894</v>
      </c>
      <c r="BN2613" s="294"/>
      <c r="BO2613" s="297">
        <v>42661</v>
      </c>
      <c r="BP2613" s="297">
        <v>48047</v>
      </c>
      <c r="BQ2613" s="297" t="s">
        <v>1065</v>
      </c>
      <c r="BR2613" s="297" t="s">
        <v>4741</v>
      </c>
      <c r="BS2613" s="297">
        <v>42661</v>
      </c>
      <c r="BT2613" s="297">
        <v>48047</v>
      </c>
      <c r="BU2613" s="294">
        <v>0</v>
      </c>
      <c r="BV2613" s="294">
        <v>0</v>
      </c>
      <c r="BW2613" s="294">
        <v>0</v>
      </c>
    </row>
    <row r="2614" spans="1:75" s="289" customFormat="1" ht="18.2" customHeight="1" x14ac:dyDescent="0.15">
      <c r="A2614" s="298">
        <v>2612</v>
      </c>
      <c r="B2614" s="299" t="s">
        <v>305</v>
      </c>
      <c r="C2614" s="299" t="s">
        <v>306</v>
      </c>
      <c r="D2614" s="313">
        <v>45172</v>
      </c>
      <c r="E2614" s="300" t="s">
        <v>4268</v>
      </c>
      <c r="F2614" s="309">
        <v>14</v>
      </c>
      <c r="G2614" s="309">
        <v>13</v>
      </c>
      <c r="H2614" s="302">
        <v>339974.46</v>
      </c>
      <c r="I2614" s="302">
        <v>21017.22</v>
      </c>
      <c r="J2614" s="302">
        <v>0</v>
      </c>
      <c r="K2614" s="302">
        <v>360991.68</v>
      </c>
      <c r="L2614" s="302">
        <v>1707.72</v>
      </c>
      <c r="M2614" s="302">
        <v>0</v>
      </c>
      <c r="N2614" s="302">
        <v>0</v>
      </c>
      <c r="O2614" s="302">
        <v>0</v>
      </c>
      <c r="P2614" s="302">
        <v>0</v>
      </c>
      <c r="Q2614" s="302">
        <v>0</v>
      </c>
      <c r="R2614" s="302">
        <v>360991.68</v>
      </c>
      <c r="S2614" s="302">
        <v>36119.03</v>
      </c>
      <c r="T2614" s="302">
        <v>2691.46</v>
      </c>
      <c r="U2614" s="302">
        <v>0</v>
      </c>
      <c r="V2614" s="302">
        <v>0</v>
      </c>
      <c r="W2614" s="302">
        <v>0</v>
      </c>
      <c r="X2614" s="302">
        <v>0</v>
      </c>
      <c r="Y2614" s="302">
        <v>0</v>
      </c>
      <c r="Z2614" s="302">
        <v>38810.49</v>
      </c>
      <c r="AA2614" s="302">
        <v>0</v>
      </c>
      <c r="AB2614" s="302">
        <v>0</v>
      </c>
      <c r="AC2614" s="302">
        <v>0</v>
      </c>
      <c r="AD2614" s="302">
        <v>0</v>
      </c>
      <c r="AE2614" s="302">
        <v>0</v>
      </c>
      <c r="AF2614" s="302">
        <v>0</v>
      </c>
      <c r="AG2614" s="302">
        <v>0</v>
      </c>
      <c r="AH2614" s="302">
        <v>0</v>
      </c>
      <c r="AI2614" s="302">
        <v>0</v>
      </c>
      <c r="AJ2614" s="302">
        <v>0</v>
      </c>
      <c r="AK2614" s="302">
        <v>0</v>
      </c>
      <c r="AL2614" s="302">
        <v>0</v>
      </c>
      <c r="AM2614" s="302">
        <v>0</v>
      </c>
      <c r="AN2614" s="302">
        <v>0</v>
      </c>
      <c r="AO2614" s="302">
        <v>0</v>
      </c>
      <c r="AP2614" s="302">
        <v>0</v>
      </c>
      <c r="AQ2614" s="302">
        <v>0</v>
      </c>
      <c r="AR2614" s="302">
        <v>0</v>
      </c>
      <c r="AS2614" s="302">
        <v>0</v>
      </c>
      <c r="AT2614" s="295">
        <f t="shared" si="40"/>
        <v>0</v>
      </c>
      <c r="AU2614" s="302">
        <v>22724.94</v>
      </c>
      <c r="AV2614" s="302">
        <v>38810.49</v>
      </c>
      <c r="AW2614" s="303">
        <v>119</v>
      </c>
      <c r="AX2614" s="303">
        <v>167</v>
      </c>
      <c r="AY2614" s="302">
        <v>392000.01</v>
      </c>
      <c r="AZ2614" s="302">
        <v>392000.01</v>
      </c>
      <c r="BA2614" s="301">
        <v>87.244894000000002</v>
      </c>
      <c r="BB2614" s="301">
        <v>80.343571563893406</v>
      </c>
      <c r="BC2614" s="301">
        <v>9.5</v>
      </c>
      <c r="BD2614" s="301"/>
      <c r="BE2614" s="300" t="s">
        <v>4204</v>
      </c>
      <c r="BF2614" s="298"/>
      <c r="BG2614" s="300" t="s">
        <v>397</v>
      </c>
      <c r="BH2614" s="300" t="s">
        <v>215</v>
      </c>
      <c r="BI2614" s="300" t="s">
        <v>398</v>
      </c>
      <c r="BJ2614" s="300" t="s">
        <v>4205</v>
      </c>
      <c r="BK2614" s="299" t="s">
        <v>4</v>
      </c>
      <c r="BL2614" s="301">
        <v>360991.68</v>
      </c>
      <c r="BM2614" s="299" t="s">
        <v>894</v>
      </c>
      <c r="BN2614" s="301"/>
      <c r="BO2614" s="304">
        <v>43711</v>
      </c>
      <c r="BP2614" s="304">
        <v>48794</v>
      </c>
      <c r="BQ2614" s="297" t="s">
        <v>1067</v>
      </c>
      <c r="BR2614" s="297" t="s">
        <v>4743</v>
      </c>
      <c r="BS2614" s="297" t="s">
        <v>4742</v>
      </c>
      <c r="BT2614" s="297" t="s">
        <v>4742</v>
      </c>
      <c r="BU2614" s="301">
        <v>2711.02</v>
      </c>
      <c r="BV2614" s="301">
        <v>0</v>
      </c>
      <c r="BW2614" s="301">
        <v>0</v>
      </c>
    </row>
    <row r="2615" spans="1:75" s="289" customFormat="1" ht="18.2" customHeight="1" x14ac:dyDescent="0.15">
      <c r="A2615" s="291">
        <v>2613</v>
      </c>
      <c r="B2615" s="292" t="s">
        <v>305</v>
      </c>
      <c r="C2615" s="292" t="s">
        <v>306</v>
      </c>
      <c r="D2615" s="312">
        <v>45172</v>
      </c>
      <c r="E2615" s="293" t="s">
        <v>4269</v>
      </c>
      <c r="F2615" s="308">
        <v>0</v>
      </c>
      <c r="G2615" s="308">
        <v>0</v>
      </c>
      <c r="H2615" s="295">
        <v>230771.66</v>
      </c>
      <c r="I2615" s="295">
        <v>0</v>
      </c>
      <c r="J2615" s="295">
        <v>0</v>
      </c>
      <c r="K2615" s="295">
        <v>230771.66</v>
      </c>
      <c r="L2615" s="295">
        <v>1237.3</v>
      </c>
      <c r="M2615" s="295">
        <v>0</v>
      </c>
      <c r="N2615" s="295">
        <v>0</v>
      </c>
      <c r="O2615" s="295">
        <v>1237.3</v>
      </c>
      <c r="P2615" s="295">
        <v>0</v>
      </c>
      <c r="Q2615" s="295">
        <v>0</v>
      </c>
      <c r="R2615" s="295">
        <v>229534.36</v>
      </c>
      <c r="S2615" s="295">
        <v>0</v>
      </c>
      <c r="T2615" s="295">
        <v>1923.1</v>
      </c>
      <c r="U2615" s="295">
        <v>0</v>
      </c>
      <c r="V2615" s="295">
        <v>0</v>
      </c>
      <c r="W2615" s="295">
        <v>1923.1</v>
      </c>
      <c r="X2615" s="295">
        <v>0</v>
      </c>
      <c r="Y2615" s="295">
        <v>0</v>
      </c>
      <c r="Z2615" s="295">
        <v>0</v>
      </c>
      <c r="AA2615" s="295">
        <v>0</v>
      </c>
      <c r="AB2615" s="295">
        <v>0</v>
      </c>
      <c r="AC2615" s="295">
        <v>0</v>
      </c>
      <c r="AD2615" s="295">
        <v>0</v>
      </c>
      <c r="AE2615" s="295">
        <v>0</v>
      </c>
      <c r="AF2615" s="295">
        <v>0</v>
      </c>
      <c r="AG2615" s="295">
        <v>0</v>
      </c>
      <c r="AH2615" s="295">
        <v>164.3</v>
      </c>
      <c r="AI2615" s="295">
        <v>0</v>
      </c>
      <c r="AJ2615" s="295">
        <v>0</v>
      </c>
      <c r="AK2615" s="295">
        <v>0</v>
      </c>
      <c r="AL2615" s="295">
        <v>0</v>
      </c>
      <c r="AM2615" s="295">
        <v>0</v>
      </c>
      <c r="AN2615" s="295">
        <v>0</v>
      </c>
      <c r="AO2615" s="295">
        <v>0</v>
      </c>
      <c r="AP2615" s="295">
        <v>21.48</v>
      </c>
      <c r="AQ2615" s="295">
        <v>0</v>
      </c>
      <c r="AR2615" s="295">
        <v>21.18</v>
      </c>
      <c r="AS2615" s="295">
        <v>0</v>
      </c>
      <c r="AT2615" s="295">
        <f t="shared" si="40"/>
        <v>3325</v>
      </c>
      <c r="AU2615" s="295">
        <v>0</v>
      </c>
      <c r="AV2615" s="295">
        <v>0</v>
      </c>
      <c r="AW2615" s="296">
        <v>112</v>
      </c>
      <c r="AX2615" s="296">
        <v>160</v>
      </c>
      <c r="AY2615" s="295">
        <v>361400.8</v>
      </c>
      <c r="AZ2615" s="295">
        <v>268199.46999999997</v>
      </c>
      <c r="BA2615" s="294">
        <v>46.707141999999997</v>
      </c>
      <c r="BB2615" s="294">
        <v>39.973583640561003</v>
      </c>
      <c r="BC2615" s="294">
        <v>10</v>
      </c>
      <c r="BD2615" s="294"/>
      <c r="BE2615" s="293" t="s">
        <v>4204</v>
      </c>
      <c r="BF2615" s="291"/>
      <c r="BG2615" s="293" t="s">
        <v>312</v>
      </c>
      <c r="BH2615" s="293" t="s">
        <v>188</v>
      </c>
      <c r="BI2615" s="293" t="s">
        <v>313</v>
      </c>
      <c r="BJ2615" s="293" t="s">
        <v>103</v>
      </c>
      <c r="BK2615" s="292" t="s">
        <v>4</v>
      </c>
      <c r="BL2615" s="294">
        <v>229534.36</v>
      </c>
      <c r="BM2615" s="292" t="s">
        <v>894</v>
      </c>
      <c r="BN2615" s="294"/>
      <c r="BO2615" s="297">
        <v>43711</v>
      </c>
      <c r="BP2615" s="297">
        <v>48582</v>
      </c>
      <c r="BQ2615" s="297" t="s">
        <v>1065</v>
      </c>
      <c r="BR2615" s="297" t="s">
        <v>4741</v>
      </c>
      <c r="BS2615" s="297" t="s">
        <v>4742</v>
      </c>
      <c r="BT2615" s="297" t="s">
        <v>4742</v>
      </c>
      <c r="BU2615" s="294">
        <v>0</v>
      </c>
      <c r="BV2615" s="294">
        <v>0</v>
      </c>
      <c r="BW2615" s="294">
        <v>0</v>
      </c>
    </row>
    <row r="2616" spans="1:75" s="289" customFormat="1" ht="18.2" customHeight="1" x14ac:dyDescent="0.15">
      <c r="A2616" s="298">
        <v>2614</v>
      </c>
      <c r="B2616" s="299" t="s">
        <v>305</v>
      </c>
      <c r="C2616" s="299" t="s">
        <v>306</v>
      </c>
      <c r="D2616" s="313">
        <v>45172</v>
      </c>
      <c r="E2616" s="300" t="s">
        <v>4270</v>
      </c>
      <c r="F2616" s="309">
        <v>0</v>
      </c>
      <c r="G2616" s="309">
        <v>0</v>
      </c>
      <c r="H2616" s="302">
        <v>290189.71999999997</v>
      </c>
      <c r="I2616" s="302">
        <v>0</v>
      </c>
      <c r="J2616" s="302">
        <v>0</v>
      </c>
      <c r="K2616" s="302">
        <v>290189.71999999997</v>
      </c>
      <c r="L2616" s="302">
        <v>1457.65</v>
      </c>
      <c r="M2616" s="302">
        <v>0</v>
      </c>
      <c r="N2616" s="302">
        <v>0</v>
      </c>
      <c r="O2616" s="302">
        <v>1457.65</v>
      </c>
      <c r="P2616" s="302">
        <v>0</v>
      </c>
      <c r="Q2616" s="302">
        <v>0</v>
      </c>
      <c r="R2616" s="302">
        <v>288732.07</v>
      </c>
      <c r="S2616" s="302">
        <v>0</v>
      </c>
      <c r="T2616" s="302">
        <v>2297.34</v>
      </c>
      <c r="U2616" s="302">
        <v>0</v>
      </c>
      <c r="V2616" s="302">
        <v>0</v>
      </c>
      <c r="W2616" s="302">
        <v>2297.34</v>
      </c>
      <c r="X2616" s="302">
        <v>0</v>
      </c>
      <c r="Y2616" s="302">
        <v>0</v>
      </c>
      <c r="Z2616" s="302">
        <v>0</v>
      </c>
      <c r="AA2616" s="302">
        <v>0</v>
      </c>
      <c r="AB2616" s="302">
        <v>0</v>
      </c>
      <c r="AC2616" s="302">
        <v>0</v>
      </c>
      <c r="AD2616" s="302">
        <v>0</v>
      </c>
      <c r="AE2616" s="302">
        <v>0</v>
      </c>
      <c r="AF2616" s="302">
        <v>0</v>
      </c>
      <c r="AG2616" s="302">
        <v>0</v>
      </c>
      <c r="AH2616" s="302">
        <v>178.01</v>
      </c>
      <c r="AI2616" s="302">
        <v>0</v>
      </c>
      <c r="AJ2616" s="302">
        <v>0</v>
      </c>
      <c r="AK2616" s="302">
        <v>0</v>
      </c>
      <c r="AL2616" s="302">
        <v>0</v>
      </c>
      <c r="AM2616" s="302">
        <v>0</v>
      </c>
      <c r="AN2616" s="302">
        <v>0</v>
      </c>
      <c r="AO2616" s="302">
        <v>0</v>
      </c>
      <c r="AP2616" s="302">
        <v>12.28</v>
      </c>
      <c r="AQ2616" s="302">
        <v>0</v>
      </c>
      <c r="AR2616" s="302">
        <v>95.28</v>
      </c>
      <c r="AS2616" s="302">
        <v>0</v>
      </c>
      <c r="AT2616" s="295">
        <f t="shared" si="40"/>
        <v>3850.0000000000005</v>
      </c>
      <c r="AU2616" s="302">
        <v>0</v>
      </c>
      <c r="AV2616" s="302">
        <v>0</v>
      </c>
      <c r="AW2616" s="303">
        <v>119</v>
      </c>
      <c r="AX2616" s="303">
        <v>167</v>
      </c>
      <c r="AY2616" s="302">
        <v>334597.18</v>
      </c>
      <c r="AZ2616" s="302">
        <v>334597.18</v>
      </c>
      <c r="BA2616" s="301">
        <v>74.717010000000002</v>
      </c>
      <c r="BB2616" s="301">
        <v>64.475130846920806</v>
      </c>
      <c r="BC2616" s="301">
        <v>9.5</v>
      </c>
      <c r="BD2616" s="301"/>
      <c r="BE2616" s="300" t="s">
        <v>4204</v>
      </c>
      <c r="BF2616" s="298"/>
      <c r="BG2616" s="300" t="s">
        <v>312</v>
      </c>
      <c r="BH2616" s="300" t="s">
        <v>188</v>
      </c>
      <c r="BI2616" s="300" t="s">
        <v>313</v>
      </c>
      <c r="BJ2616" s="300" t="s">
        <v>103</v>
      </c>
      <c r="BK2616" s="299" t="s">
        <v>4</v>
      </c>
      <c r="BL2616" s="301">
        <v>288732.07</v>
      </c>
      <c r="BM2616" s="299" t="s">
        <v>894</v>
      </c>
      <c r="BN2616" s="301"/>
      <c r="BO2616" s="304">
        <v>43711</v>
      </c>
      <c r="BP2616" s="304">
        <v>48794</v>
      </c>
      <c r="BQ2616" s="297" t="s">
        <v>1065</v>
      </c>
      <c r="BR2616" s="297" t="s">
        <v>4741</v>
      </c>
      <c r="BS2616" s="297" t="s">
        <v>4742</v>
      </c>
      <c r="BT2616" s="297" t="s">
        <v>4742</v>
      </c>
      <c r="BU2616" s="301">
        <v>0</v>
      </c>
      <c r="BV2616" s="301">
        <v>0</v>
      </c>
      <c r="BW2616" s="301">
        <v>0</v>
      </c>
    </row>
    <row r="2617" spans="1:75" s="289" customFormat="1" ht="18.2" customHeight="1" x14ac:dyDescent="0.15">
      <c r="A2617" s="291">
        <v>2615</v>
      </c>
      <c r="B2617" s="292" t="s">
        <v>305</v>
      </c>
      <c r="C2617" s="292" t="s">
        <v>306</v>
      </c>
      <c r="D2617" s="312">
        <v>45172</v>
      </c>
      <c r="E2617" s="293" t="s">
        <v>4271</v>
      </c>
      <c r="F2617" s="308">
        <v>0</v>
      </c>
      <c r="G2617" s="308">
        <v>0</v>
      </c>
      <c r="H2617" s="295">
        <v>228574.91</v>
      </c>
      <c r="I2617" s="295">
        <v>0</v>
      </c>
      <c r="J2617" s="295">
        <v>0</v>
      </c>
      <c r="K2617" s="295">
        <v>228574.91</v>
      </c>
      <c r="L2617" s="295">
        <v>1148.1500000000001</v>
      </c>
      <c r="M2617" s="295">
        <v>0</v>
      </c>
      <c r="N2617" s="295">
        <v>0</v>
      </c>
      <c r="O2617" s="295">
        <v>1148.1500000000001</v>
      </c>
      <c r="P2617" s="295">
        <v>0</v>
      </c>
      <c r="Q2617" s="295">
        <v>0</v>
      </c>
      <c r="R2617" s="295">
        <v>227426.76</v>
      </c>
      <c r="S2617" s="295">
        <v>0</v>
      </c>
      <c r="T2617" s="295">
        <v>1809.55</v>
      </c>
      <c r="U2617" s="295">
        <v>0</v>
      </c>
      <c r="V2617" s="295">
        <v>0</v>
      </c>
      <c r="W2617" s="295">
        <v>1809.55</v>
      </c>
      <c r="X2617" s="295">
        <v>0</v>
      </c>
      <c r="Y2617" s="295">
        <v>0</v>
      </c>
      <c r="Z2617" s="295">
        <v>0</v>
      </c>
      <c r="AA2617" s="295">
        <v>0</v>
      </c>
      <c r="AB2617" s="295">
        <v>0</v>
      </c>
      <c r="AC2617" s="295">
        <v>0</v>
      </c>
      <c r="AD2617" s="295">
        <v>0</v>
      </c>
      <c r="AE2617" s="295">
        <v>0</v>
      </c>
      <c r="AF2617" s="295">
        <v>0</v>
      </c>
      <c r="AG2617" s="295">
        <v>0</v>
      </c>
      <c r="AH2617" s="295">
        <v>172.69</v>
      </c>
      <c r="AI2617" s="295">
        <v>0</v>
      </c>
      <c r="AJ2617" s="295">
        <v>0</v>
      </c>
      <c r="AK2617" s="295">
        <v>0</v>
      </c>
      <c r="AL2617" s="295">
        <v>0</v>
      </c>
      <c r="AM2617" s="295">
        <v>0</v>
      </c>
      <c r="AN2617" s="295">
        <v>0</v>
      </c>
      <c r="AO2617" s="295">
        <v>0</v>
      </c>
      <c r="AP2617" s="295">
        <v>0</v>
      </c>
      <c r="AQ2617" s="295">
        <v>0</v>
      </c>
      <c r="AR2617" s="295">
        <v>3130.39</v>
      </c>
      <c r="AS2617" s="295">
        <v>0</v>
      </c>
      <c r="AT2617" s="295">
        <f t="shared" si="40"/>
        <v>2.2737367544323206E-13</v>
      </c>
      <c r="AU2617" s="295">
        <v>0</v>
      </c>
      <c r="AV2617" s="295">
        <v>0</v>
      </c>
      <c r="AW2617" s="296">
        <v>119</v>
      </c>
      <c r="AX2617" s="296">
        <v>167</v>
      </c>
      <c r="AY2617" s="295">
        <v>390699.13614000002</v>
      </c>
      <c r="AZ2617" s="295">
        <v>273489.40000000002</v>
      </c>
      <c r="BA2617" s="294">
        <v>87.559223000000003</v>
      </c>
      <c r="BB2617" s="294">
        <v>72.812000739361295</v>
      </c>
      <c r="BC2617" s="294">
        <v>9.5</v>
      </c>
      <c r="BD2617" s="294"/>
      <c r="BE2617" s="293" t="s">
        <v>4204</v>
      </c>
      <c r="BF2617" s="291"/>
      <c r="BG2617" s="293" t="s">
        <v>315</v>
      </c>
      <c r="BH2617" s="293" t="s">
        <v>179</v>
      </c>
      <c r="BI2617" s="293" t="s">
        <v>363</v>
      </c>
      <c r="BJ2617" s="293" t="s">
        <v>103</v>
      </c>
      <c r="BK2617" s="292" t="s">
        <v>4</v>
      </c>
      <c r="BL2617" s="294">
        <v>227426.76</v>
      </c>
      <c r="BM2617" s="292" t="s">
        <v>894</v>
      </c>
      <c r="BN2617" s="294"/>
      <c r="BO2617" s="297">
        <v>43711</v>
      </c>
      <c r="BP2617" s="297">
        <v>48794</v>
      </c>
      <c r="BQ2617" s="297" t="s">
        <v>1065</v>
      </c>
      <c r="BR2617" s="297" t="s">
        <v>4741</v>
      </c>
      <c r="BS2617" s="297" t="s">
        <v>4742</v>
      </c>
      <c r="BT2617" s="297" t="s">
        <v>4742</v>
      </c>
      <c r="BU2617" s="294">
        <v>0</v>
      </c>
      <c r="BV2617" s="294">
        <v>0</v>
      </c>
      <c r="BW2617" s="294">
        <v>0</v>
      </c>
    </row>
    <row r="2618" spans="1:75" s="289" customFormat="1" ht="18.2" customHeight="1" x14ac:dyDescent="0.15">
      <c r="A2618" s="298">
        <v>2616</v>
      </c>
      <c r="B2618" s="299" t="s">
        <v>305</v>
      </c>
      <c r="C2618" s="299" t="s">
        <v>306</v>
      </c>
      <c r="D2618" s="313">
        <v>45172</v>
      </c>
      <c r="E2618" s="300" t="s">
        <v>4296</v>
      </c>
      <c r="F2618" s="309">
        <v>2</v>
      </c>
      <c r="G2618" s="309">
        <v>3</v>
      </c>
      <c r="H2618" s="302">
        <v>630965.47</v>
      </c>
      <c r="I2618" s="302">
        <v>9414.52</v>
      </c>
      <c r="J2618" s="302">
        <v>0</v>
      </c>
      <c r="K2618" s="302">
        <v>640379.99</v>
      </c>
      <c r="L2618" s="302">
        <v>3187.47</v>
      </c>
      <c r="M2618" s="302">
        <v>0</v>
      </c>
      <c r="N2618" s="302">
        <v>6251.83</v>
      </c>
      <c r="O2618" s="302">
        <v>0</v>
      </c>
      <c r="P2618" s="302">
        <v>0</v>
      </c>
      <c r="Q2618" s="302">
        <v>0</v>
      </c>
      <c r="R2618" s="302">
        <v>634128.16</v>
      </c>
      <c r="S2618" s="302">
        <v>14975.57</v>
      </c>
      <c r="T2618" s="302">
        <v>4942.5600000000004</v>
      </c>
      <c r="U2618" s="302">
        <v>0</v>
      </c>
      <c r="V2618" s="302">
        <v>10008.23</v>
      </c>
      <c r="W2618" s="302">
        <v>0</v>
      </c>
      <c r="X2618" s="302">
        <v>0</v>
      </c>
      <c r="Y2618" s="302">
        <v>0</v>
      </c>
      <c r="Z2618" s="302">
        <v>9909.9</v>
      </c>
      <c r="AA2618" s="302">
        <v>0</v>
      </c>
      <c r="AB2618" s="302">
        <v>0</v>
      </c>
      <c r="AC2618" s="302">
        <v>0</v>
      </c>
      <c r="AD2618" s="302">
        <v>0</v>
      </c>
      <c r="AE2618" s="302">
        <v>0</v>
      </c>
      <c r="AF2618" s="302">
        <v>0</v>
      </c>
      <c r="AG2618" s="302">
        <v>0</v>
      </c>
      <c r="AH2618" s="302">
        <v>0</v>
      </c>
      <c r="AI2618" s="302">
        <v>0</v>
      </c>
      <c r="AJ2618" s="302">
        <v>0</v>
      </c>
      <c r="AK2618" s="302">
        <v>0</v>
      </c>
      <c r="AL2618" s="302">
        <v>793.8</v>
      </c>
      <c r="AM2618" s="302">
        <v>0</v>
      </c>
      <c r="AN2618" s="302">
        <v>0</v>
      </c>
      <c r="AO2618" s="302">
        <v>946.14</v>
      </c>
      <c r="AP2618" s="302">
        <v>0</v>
      </c>
      <c r="AQ2618" s="302">
        <v>0</v>
      </c>
      <c r="AR2618" s="302">
        <v>0</v>
      </c>
      <c r="AS2618" s="302">
        <v>0</v>
      </c>
      <c r="AT2618" s="295">
        <f t="shared" si="40"/>
        <v>18000</v>
      </c>
      <c r="AU2618" s="302">
        <v>6350.16</v>
      </c>
      <c r="AV2618" s="302">
        <v>9909.9</v>
      </c>
      <c r="AW2618" s="303">
        <v>119</v>
      </c>
      <c r="AX2618" s="303">
        <v>164</v>
      </c>
      <c r="AY2618" s="302">
        <v>1070300.3627239999</v>
      </c>
      <c r="AZ2618" s="302">
        <v>749210.25</v>
      </c>
      <c r="BA2618" s="301">
        <v>84.991947999999994</v>
      </c>
      <c r="BB2618" s="301">
        <v>71.936799583368895</v>
      </c>
      <c r="BC2618" s="301">
        <v>9.4</v>
      </c>
      <c r="BD2618" s="301"/>
      <c r="BE2618" s="300" t="s">
        <v>4204</v>
      </c>
      <c r="BF2618" s="298"/>
      <c r="BG2618" s="300" t="s">
        <v>315</v>
      </c>
      <c r="BH2618" s="300" t="s">
        <v>179</v>
      </c>
      <c r="BI2618" s="300" t="s">
        <v>668</v>
      </c>
      <c r="BJ2618" s="300" t="s">
        <v>177</v>
      </c>
      <c r="BK2618" s="299" t="s">
        <v>4</v>
      </c>
      <c r="BL2618" s="301">
        <v>634128.16</v>
      </c>
      <c r="BM2618" s="299" t="s">
        <v>894</v>
      </c>
      <c r="BN2618" s="301"/>
      <c r="BO2618" s="304">
        <v>43809</v>
      </c>
      <c r="BP2618" s="304">
        <v>48801</v>
      </c>
      <c r="BQ2618" s="297" t="s">
        <v>1065</v>
      </c>
      <c r="BR2618" s="297" t="s">
        <v>4741</v>
      </c>
      <c r="BS2618" s="297" t="s">
        <v>4742</v>
      </c>
      <c r="BT2618" s="297" t="s">
        <v>4742</v>
      </c>
      <c r="BU2618" s="301">
        <v>946.14</v>
      </c>
      <c r="BV2618" s="301">
        <v>0</v>
      </c>
      <c r="BW2618" s="301">
        <v>0</v>
      </c>
    </row>
    <row r="2619" spans="1:75" s="289" customFormat="1" ht="18.2" customHeight="1" x14ac:dyDescent="0.15">
      <c r="A2619" s="291">
        <v>2617</v>
      </c>
      <c r="B2619" s="292" t="s">
        <v>305</v>
      </c>
      <c r="C2619" s="292" t="s">
        <v>306</v>
      </c>
      <c r="D2619" s="312">
        <v>45172</v>
      </c>
      <c r="E2619" s="293" t="s">
        <v>4272</v>
      </c>
      <c r="F2619" s="308">
        <v>0</v>
      </c>
      <c r="G2619" s="308">
        <v>0</v>
      </c>
      <c r="H2619" s="295">
        <v>283189.99</v>
      </c>
      <c r="I2619" s="295">
        <v>0</v>
      </c>
      <c r="J2619" s="295">
        <v>0</v>
      </c>
      <c r="K2619" s="295">
        <v>283189.99</v>
      </c>
      <c r="L2619" s="295">
        <v>1496.78</v>
      </c>
      <c r="M2619" s="295">
        <v>0</v>
      </c>
      <c r="N2619" s="295">
        <v>0</v>
      </c>
      <c r="O2619" s="295">
        <v>1496.78</v>
      </c>
      <c r="P2619" s="295">
        <v>0</v>
      </c>
      <c r="Q2619" s="295">
        <v>0</v>
      </c>
      <c r="R2619" s="295">
        <v>281693.21000000002</v>
      </c>
      <c r="S2619" s="295">
        <v>0</v>
      </c>
      <c r="T2619" s="295">
        <v>2029.53</v>
      </c>
      <c r="U2619" s="295">
        <v>0</v>
      </c>
      <c r="V2619" s="295">
        <v>0</v>
      </c>
      <c r="W2619" s="295">
        <v>2029.53</v>
      </c>
      <c r="X2619" s="295">
        <v>0</v>
      </c>
      <c r="Y2619" s="295">
        <v>0</v>
      </c>
      <c r="Z2619" s="295">
        <v>0</v>
      </c>
      <c r="AA2619" s="295">
        <v>0</v>
      </c>
      <c r="AB2619" s="295">
        <v>0</v>
      </c>
      <c r="AC2619" s="295">
        <v>0</v>
      </c>
      <c r="AD2619" s="295">
        <v>0</v>
      </c>
      <c r="AE2619" s="295">
        <v>0</v>
      </c>
      <c r="AF2619" s="295">
        <v>0</v>
      </c>
      <c r="AG2619" s="295">
        <v>0</v>
      </c>
      <c r="AH2619" s="295">
        <v>226.94</v>
      </c>
      <c r="AI2619" s="295">
        <v>0</v>
      </c>
      <c r="AJ2619" s="295">
        <v>0</v>
      </c>
      <c r="AK2619" s="295">
        <v>0</v>
      </c>
      <c r="AL2619" s="295">
        <v>0</v>
      </c>
      <c r="AM2619" s="295">
        <v>0</v>
      </c>
      <c r="AN2619" s="295">
        <v>0</v>
      </c>
      <c r="AO2619" s="295">
        <v>0</v>
      </c>
      <c r="AP2619" s="295">
        <v>144</v>
      </c>
      <c r="AQ2619" s="295">
        <v>0</v>
      </c>
      <c r="AR2619" s="295">
        <v>197.25</v>
      </c>
      <c r="AS2619" s="295">
        <v>0</v>
      </c>
      <c r="AT2619" s="295">
        <f t="shared" si="40"/>
        <v>3700</v>
      </c>
      <c r="AU2619" s="295">
        <v>0</v>
      </c>
      <c r="AV2619" s="295">
        <v>0</v>
      </c>
      <c r="AW2619" s="296">
        <v>119</v>
      </c>
      <c r="AX2619" s="296">
        <v>167</v>
      </c>
      <c r="AY2619" s="295">
        <v>534999.99833500001</v>
      </c>
      <c r="AZ2619" s="295">
        <v>342736.96</v>
      </c>
      <c r="BA2619" s="294">
        <v>64.029640999999998</v>
      </c>
      <c r="BB2619" s="294">
        <v>52.625532736351602</v>
      </c>
      <c r="BC2619" s="294">
        <v>8.6</v>
      </c>
      <c r="BD2619" s="294"/>
      <c r="BE2619" s="293" t="s">
        <v>4204</v>
      </c>
      <c r="BF2619" s="291"/>
      <c r="BG2619" s="293" t="s">
        <v>315</v>
      </c>
      <c r="BH2619" s="293" t="s">
        <v>179</v>
      </c>
      <c r="BI2619" s="293" t="s">
        <v>862</v>
      </c>
      <c r="BJ2619" s="293" t="s">
        <v>103</v>
      </c>
      <c r="BK2619" s="292" t="s">
        <v>4</v>
      </c>
      <c r="BL2619" s="294">
        <v>281693.21000000002</v>
      </c>
      <c r="BM2619" s="292" t="s">
        <v>894</v>
      </c>
      <c r="BN2619" s="294"/>
      <c r="BO2619" s="297">
        <v>43711</v>
      </c>
      <c r="BP2619" s="297">
        <v>48794</v>
      </c>
      <c r="BQ2619" s="297" t="s">
        <v>1065</v>
      </c>
      <c r="BR2619" s="297" t="s">
        <v>4741</v>
      </c>
      <c r="BS2619" s="297" t="s">
        <v>4742</v>
      </c>
      <c r="BT2619" s="297" t="s">
        <v>4742</v>
      </c>
      <c r="BU2619" s="294">
        <v>0</v>
      </c>
      <c r="BV2619" s="294">
        <v>0</v>
      </c>
      <c r="BW2619" s="294">
        <v>0</v>
      </c>
    </row>
    <row r="2620" spans="1:75" s="289" customFormat="1" ht="18.2" customHeight="1" x14ac:dyDescent="0.15">
      <c r="A2620" s="298">
        <v>2618</v>
      </c>
      <c r="B2620" s="299" t="s">
        <v>305</v>
      </c>
      <c r="C2620" s="299" t="s">
        <v>306</v>
      </c>
      <c r="D2620" s="313">
        <v>45172</v>
      </c>
      <c r="E2620" s="300" t="s">
        <v>4273</v>
      </c>
      <c r="F2620" s="309">
        <v>0</v>
      </c>
      <c r="G2620" s="309">
        <v>0</v>
      </c>
      <c r="H2620" s="302">
        <v>224409.52</v>
      </c>
      <c r="I2620" s="302">
        <v>0</v>
      </c>
      <c r="J2620" s="302">
        <v>0</v>
      </c>
      <c r="K2620" s="302">
        <v>224409.52</v>
      </c>
      <c r="L2620" s="302">
        <v>1159.6600000000001</v>
      </c>
      <c r="M2620" s="302">
        <v>0</v>
      </c>
      <c r="N2620" s="302">
        <v>0</v>
      </c>
      <c r="O2620" s="302">
        <v>1159.6600000000001</v>
      </c>
      <c r="P2620" s="302">
        <v>0</v>
      </c>
      <c r="Q2620" s="302">
        <v>0</v>
      </c>
      <c r="R2620" s="302">
        <v>223249.86</v>
      </c>
      <c r="S2620" s="302">
        <v>0</v>
      </c>
      <c r="T2620" s="302">
        <v>1683.07</v>
      </c>
      <c r="U2620" s="302">
        <v>0</v>
      </c>
      <c r="V2620" s="302">
        <v>0</v>
      </c>
      <c r="W2620" s="302">
        <v>1683.07</v>
      </c>
      <c r="X2620" s="302">
        <v>0</v>
      </c>
      <c r="Y2620" s="302">
        <v>0</v>
      </c>
      <c r="Z2620" s="302">
        <v>0</v>
      </c>
      <c r="AA2620" s="302">
        <v>0</v>
      </c>
      <c r="AB2620" s="302">
        <v>0</v>
      </c>
      <c r="AC2620" s="302">
        <v>0</v>
      </c>
      <c r="AD2620" s="302">
        <v>0</v>
      </c>
      <c r="AE2620" s="302">
        <v>0</v>
      </c>
      <c r="AF2620" s="302">
        <v>0</v>
      </c>
      <c r="AG2620" s="302">
        <v>0</v>
      </c>
      <c r="AH2620" s="302">
        <v>170.61</v>
      </c>
      <c r="AI2620" s="302">
        <v>0</v>
      </c>
      <c r="AJ2620" s="302">
        <v>0</v>
      </c>
      <c r="AK2620" s="302">
        <v>0</v>
      </c>
      <c r="AL2620" s="302">
        <v>0</v>
      </c>
      <c r="AM2620" s="302">
        <v>0</v>
      </c>
      <c r="AN2620" s="302">
        <v>0</v>
      </c>
      <c r="AO2620" s="302">
        <v>0</v>
      </c>
      <c r="AP2620" s="302">
        <v>3150</v>
      </c>
      <c r="AQ2620" s="302">
        <v>0</v>
      </c>
      <c r="AR2620" s="302">
        <v>3013.34</v>
      </c>
      <c r="AS2620" s="302">
        <v>0</v>
      </c>
      <c r="AT2620" s="295">
        <f t="shared" si="40"/>
        <v>3150</v>
      </c>
      <c r="AU2620" s="302">
        <v>0</v>
      </c>
      <c r="AV2620" s="302">
        <v>0</v>
      </c>
      <c r="AW2620" s="303">
        <v>119</v>
      </c>
      <c r="AX2620" s="303">
        <v>167</v>
      </c>
      <c r="AY2620" s="302">
        <v>385999.98825900001</v>
      </c>
      <c r="AZ2620" s="302">
        <v>270199.99</v>
      </c>
      <c r="BA2620" s="301">
        <v>72.763475</v>
      </c>
      <c r="BB2620" s="301">
        <v>60.120045181583798</v>
      </c>
      <c r="BC2620" s="301">
        <v>9</v>
      </c>
      <c r="BD2620" s="301"/>
      <c r="BE2620" s="300" t="s">
        <v>4204</v>
      </c>
      <c r="BF2620" s="298"/>
      <c r="BG2620" s="300" t="s">
        <v>315</v>
      </c>
      <c r="BH2620" s="300" t="s">
        <v>179</v>
      </c>
      <c r="BI2620" s="300" t="s">
        <v>363</v>
      </c>
      <c r="BJ2620" s="300" t="s">
        <v>103</v>
      </c>
      <c r="BK2620" s="299" t="s">
        <v>4</v>
      </c>
      <c r="BL2620" s="301">
        <v>223249.86</v>
      </c>
      <c r="BM2620" s="299" t="s">
        <v>894</v>
      </c>
      <c r="BN2620" s="301"/>
      <c r="BO2620" s="304">
        <v>43711</v>
      </c>
      <c r="BP2620" s="304">
        <v>48794</v>
      </c>
      <c r="BQ2620" s="297" t="s">
        <v>1065</v>
      </c>
      <c r="BR2620" s="297" t="s">
        <v>4741</v>
      </c>
      <c r="BS2620" s="297" t="s">
        <v>4742</v>
      </c>
      <c r="BT2620" s="297" t="s">
        <v>4742</v>
      </c>
      <c r="BU2620" s="301">
        <v>0</v>
      </c>
      <c r="BV2620" s="301">
        <v>0</v>
      </c>
      <c r="BW2620" s="301">
        <v>0</v>
      </c>
    </row>
    <row r="2621" spans="1:75" s="289" customFormat="1" ht="18.2" customHeight="1" x14ac:dyDescent="0.15">
      <c r="A2621" s="291">
        <v>2619</v>
      </c>
      <c r="B2621" s="292" t="s">
        <v>305</v>
      </c>
      <c r="C2621" s="292" t="s">
        <v>306</v>
      </c>
      <c r="D2621" s="312">
        <v>45172</v>
      </c>
      <c r="E2621" s="293" t="s">
        <v>4274</v>
      </c>
      <c r="F2621" s="308">
        <v>0</v>
      </c>
      <c r="G2621" s="308">
        <v>0</v>
      </c>
      <c r="H2621" s="295">
        <v>388925.56</v>
      </c>
      <c r="I2621" s="295">
        <v>0</v>
      </c>
      <c r="J2621" s="295">
        <v>0</v>
      </c>
      <c r="K2621" s="295">
        <v>388925.56</v>
      </c>
      <c r="L2621" s="295">
        <v>2196.11</v>
      </c>
      <c r="M2621" s="295">
        <v>0</v>
      </c>
      <c r="N2621" s="295">
        <v>0</v>
      </c>
      <c r="O2621" s="295">
        <v>2196.11</v>
      </c>
      <c r="P2621" s="295">
        <v>0</v>
      </c>
      <c r="Q2621" s="295">
        <v>0</v>
      </c>
      <c r="R2621" s="295">
        <v>386729.45</v>
      </c>
      <c r="S2621" s="295">
        <v>0</v>
      </c>
      <c r="T2621" s="295">
        <v>2787.3</v>
      </c>
      <c r="U2621" s="295">
        <v>0</v>
      </c>
      <c r="V2621" s="295">
        <v>0</v>
      </c>
      <c r="W2621" s="295">
        <v>2787.3</v>
      </c>
      <c r="X2621" s="295">
        <v>0</v>
      </c>
      <c r="Y2621" s="295">
        <v>0</v>
      </c>
      <c r="Z2621" s="295">
        <v>0</v>
      </c>
      <c r="AA2621" s="295">
        <v>0</v>
      </c>
      <c r="AB2621" s="295">
        <v>0</v>
      </c>
      <c r="AC2621" s="295">
        <v>0</v>
      </c>
      <c r="AD2621" s="295">
        <v>0</v>
      </c>
      <c r="AE2621" s="295">
        <v>0</v>
      </c>
      <c r="AF2621" s="295">
        <v>0</v>
      </c>
      <c r="AG2621" s="295">
        <v>0</v>
      </c>
      <c r="AH2621" s="295">
        <v>247.64</v>
      </c>
      <c r="AI2621" s="295">
        <v>0</v>
      </c>
      <c r="AJ2621" s="295">
        <v>0</v>
      </c>
      <c r="AK2621" s="295">
        <v>0</v>
      </c>
      <c r="AL2621" s="295">
        <v>0</v>
      </c>
      <c r="AM2621" s="295">
        <v>0</v>
      </c>
      <c r="AN2621" s="295">
        <v>0</v>
      </c>
      <c r="AO2621" s="295">
        <v>0</v>
      </c>
      <c r="AP2621" s="295">
        <v>0.65</v>
      </c>
      <c r="AQ2621" s="295">
        <v>0</v>
      </c>
      <c r="AR2621" s="295">
        <v>0.7</v>
      </c>
      <c r="AS2621" s="295">
        <v>0</v>
      </c>
      <c r="AT2621" s="295">
        <f t="shared" si="40"/>
        <v>5231</v>
      </c>
      <c r="AU2621" s="295">
        <v>0</v>
      </c>
      <c r="AV2621" s="295">
        <v>0</v>
      </c>
      <c r="AW2621" s="296">
        <v>119</v>
      </c>
      <c r="AX2621" s="296">
        <v>167</v>
      </c>
      <c r="AY2621" s="295">
        <v>465479.99</v>
      </c>
      <c r="AZ2621" s="295">
        <v>465479.99</v>
      </c>
      <c r="BA2621" s="294">
        <v>88.169387</v>
      </c>
      <c r="BB2621" s="294">
        <v>73.252769772868604</v>
      </c>
      <c r="BC2621" s="294">
        <v>8.6</v>
      </c>
      <c r="BD2621" s="294"/>
      <c r="BE2621" s="293" t="s">
        <v>4204</v>
      </c>
      <c r="BF2621" s="291"/>
      <c r="BG2621" s="293" t="s">
        <v>333</v>
      </c>
      <c r="BH2621" s="293" t="s">
        <v>193</v>
      </c>
      <c r="BI2621" s="293" t="s">
        <v>342</v>
      </c>
      <c r="BJ2621" s="293" t="s">
        <v>103</v>
      </c>
      <c r="BK2621" s="292" t="s">
        <v>4</v>
      </c>
      <c r="BL2621" s="294">
        <v>386729.45</v>
      </c>
      <c r="BM2621" s="292" t="s">
        <v>894</v>
      </c>
      <c r="BN2621" s="294"/>
      <c r="BO2621" s="297">
        <v>43711</v>
      </c>
      <c r="BP2621" s="297">
        <v>48794</v>
      </c>
      <c r="BQ2621" s="297" t="s">
        <v>1065</v>
      </c>
      <c r="BR2621" s="297" t="s">
        <v>4741</v>
      </c>
      <c r="BS2621" s="297" t="s">
        <v>4742</v>
      </c>
      <c r="BT2621" s="297" t="s">
        <v>4742</v>
      </c>
      <c r="BU2621" s="294">
        <v>0</v>
      </c>
      <c r="BV2621" s="294">
        <v>0</v>
      </c>
      <c r="BW2621" s="294">
        <v>0</v>
      </c>
    </row>
    <row r="2622" spans="1:75" s="289" customFormat="1" ht="18.2" customHeight="1" x14ac:dyDescent="0.15">
      <c r="A2622" s="298">
        <v>2620</v>
      </c>
      <c r="B2622" s="299" t="s">
        <v>305</v>
      </c>
      <c r="C2622" s="299" t="s">
        <v>306</v>
      </c>
      <c r="D2622" s="313">
        <v>45172</v>
      </c>
      <c r="E2622" s="300" t="s">
        <v>4282</v>
      </c>
      <c r="F2622" s="309">
        <v>0</v>
      </c>
      <c r="G2622" s="309">
        <v>0</v>
      </c>
      <c r="H2622" s="302">
        <v>270991.11</v>
      </c>
      <c r="I2622" s="302">
        <v>0</v>
      </c>
      <c r="J2622" s="302">
        <v>0</v>
      </c>
      <c r="K2622" s="302">
        <v>270991.11</v>
      </c>
      <c r="L2622" s="302">
        <v>2298.52</v>
      </c>
      <c r="M2622" s="302">
        <v>0</v>
      </c>
      <c r="N2622" s="302">
        <v>0</v>
      </c>
      <c r="O2622" s="302">
        <v>2298.52</v>
      </c>
      <c r="P2622" s="302">
        <v>0</v>
      </c>
      <c r="Q2622" s="302">
        <v>0</v>
      </c>
      <c r="R2622" s="302">
        <v>268692.59000000003</v>
      </c>
      <c r="S2622" s="302">
        <v>0</v>
      </c>
      <c r="T2622" s="302">
        <v>2258.2600000000002</v>
      </c>
      <c r="U2622" s="302">
        <v>0</v>
      </c>
      <c r="V2622" s="302">
        <v>0</v>
      </c>
      <c r="W2622" s="302">
        <v>2258.2600000000002</v>
      </c>
      <c r="X2622" s="302">
        <v>0</v>
      </c>
      <c r="Y2622" s="302">
        <v>0</v>
      </c>
      <c r="Z2622" s="302">
        <v>0</v>
      </c>
      <c r="AA2622" s="302">
        <v>0</v>
      </c>
      <c r="AB2622" s="302">
        <v>0</v>
      </c>
      <c r="AC2622" s="302">
        <v>0</v>
      </c>
      <c r="AD2622" s="302">
        <v>0</v>
      </c>
      <c r="AE2622" s="302">
        <v>0</v>
      </c>
      <c r="AF2622" s="302">
        <v>0</v>
      </c>
      <c r="AG2622" s="302">
        <v>0</v>
      </c>
      <c r="AH2622" s="302">
        <v>179.82</v>
      </c>
      <c r="AI2622" s="302">
        <v>0</v>
      </c>
      <c r="AJ2622" s="302">
        <v>0</v>
      </c>
      <c r="AK2622" s="302">
        <v>0</v>
      </c>
      <c r="AL2622" s="302">
        <v>0</v>
      </c>
      <c r="AM2622" s="302">
        <v>0</v>
      </c>
      <c r="AN2622" s="302">
        <v>0</v>
      </c>
      <c r="AO2622" s="302">
        <v>0</v>
      </c>
      <c r="AP2622" s="302">
        <v>8.2899999999999991</v>
      </c>
      <c r="AQ2622" s="302">
        <v>0</v>
      </c>
      <c r="AR2622" s="302">
        <v>7.89</v>
      </c>
      <c r="AS2622" s="302">
        <v>0</v>
      </c>
      <c r="AT2622" s="295">
        <f t="shared" si="40"/>
        <v>4737</v>
      </c>
      <c r="AU2622" s="302">
        <v>0</v>
      </c>
      <c r="AV2622" s="302">
        <v>0</v>
      </c>
      <c r="AW2622" s="303">
        <v>82</v>
      </c>
      <c r="AX2622" s="303">
        <v>128</v>
      </c>
      <c r="AY2622" s="302">
        <v>337999.25</v>
      </c>
      <c r="AZ2622" s="302">
        <v>337999.25</v>
      </c>
      <c r="BA2622" s="301">
        <v>87.272750000000002</v>
      </c>
      <c r="BB2622" s="301">
        <v>69.377494872910205</v>
      </c>
      <c r="BC2622" s="301">
        <v>10</v>
      </c>
      <c r="BD2622" s="301"/>
      <c r="BE2622" s="300" t="s">
        <v>4204</v>
      </c>
      <c r="BF2622" s="298"/>
      <c r="BG2622" s="300" t="s">
        <v>333</v>
      </c>
      <c r="BH2622" s="300" t="s">
        <v>193</v>
      </c>
      <c r="BI2622" s="300" t="s">
        <v>342</v>
      </c>
      <c r="BJ2622" s="300" t="s">
        <v>103</v>
      </c>
      <c r="BK2622" s="299" t="s">
        <v>4</v>
      </c>
      <c r="BL2622" s="301">
        <v>268692.59000000003</v>
      </c>
      <c r="BM2622" s="299" t="s">
        <v>894</v>
      </c>
      <c r="BN2622" s="301"/>
      <c r="BO2622" s="304">
        <v>43791</v>
      </c>
      <c r="BP2622" s="304">
        <v>47686</v>
      </c>
      <c r="BQ2622" s="297" t="s">
        <v>1065</v>
      </c>
      <c r="BR2622" s="297" t="s">
        <v>4741</v>
      </c>
      <c r="BS2622" s="297" t="s">
        <v>4742</v>
      </c>
      <c r="BT2622" s="297" t="s">
        <v>4742</v>
      </c>
      <c r="BU2622" s="301">
        <v>0</v>
      </c>
      <c r="BV2622" s="301">
        <v>0</v>
      </c>
      <c r="BW2622" s="301">
        <v>0</v>
      </c>
    </row>
    <row r="2623" spans="1:75" s="289" customFormat="1" ht="18.2" customHeight="1" x14ac:dyDescent="0.15">
      <c r="A2623" s="291">
        <v>2621</v>
      </c>
      <c r="B2623" s="292" t="s">
        <v>305</v>
      </c>
      <c r="C2623" s="292" t="s">
        <v>306</v>
      </c>
      <c r="D2623" s="312">
        <v>45172</v>
      </c>
      <c r="E2623" s="293" t="s">
        <v>4297</v>
      </c>
      <c r="F2623" s="308">
        <v>0</v>
      </c>
      <c r="G2623" s="308">
        <v>0</v>
      </c>
      <c r="H2623" s="295">
        <v>534767.76</v>
      </c>
      <c r="I2623" s="295">
        <v>0</v>
      </c>
      <c r="J2623" s="295">
        <v>0</v>
      </c>
      <c r="K2623" s="295">
        <v>534767.76</v>
      </c>
      <c r="L2623" s="295">
        <v>2667.14</v>
      </c>
      <c r="M2623" s="295">
        <v>0</v>
      </c>
      <c r="N2623" s="295">
        <v>0</v>
      </c>
      <c r="O2623" s="295">
        <v>2667.14</v>
      </c>
      <c r="P2623" s="295">
        <v>0</v>
      </c>
      <c r="Q2623" s="295">
        <v>0</v>
      </c>
      <c r="R2623" s="295">
        <v>532100.62</v>
      </c>
      <c r="S2623" s="295">
        <v>0</v>
      </c>
      <c r="T2623" s="295">
        <v>4189.01</v>
      </c>
      <c r="U2623" s="295">
        <v>0</v>
      </c>
      <c r="V2623" s="295">
        <v>0</v>
      </c>
      <c r="W2623" s="295">
        <v>4189.01</v>
      </c>
      <c r="X2623" s="295">
        <v>0</v>
      </c>
      <c r="Y2623" s="295">
        <v>0</v>
      </c>
      <c r="Z2623" s="295">
        <v>0</v>
      </c>
      <c r="AA2623" s="295">
        <v>0</v>
      </c>
      <c r="AB2623" s="295">
        <v>0</v>
      </c>
      <c r="AC2623" s="295">
        <v>0</v>
      </c>
      <c r="AD2623" s="295">
        <v>0</v>
      </c>
      <c r="AE2623" s="295">
        <v>0</v>
      </c>
      <c r="AF2623" s="295">
        <v>0</v>
      </c>
      <c r="AG2623" s="295">
        <v>0</v>
      </c>
      <c r="AH2623" s="295">
        <v>324.52</v>
      </c>
      <c r="AI2623" s="295">
        <v>0</v>
      </c>
      <c r="AJ2623" s="295">
        <v>0</v>
      </c>
      <c r="AK2623" s="295">
        <v>0</v>
      </c>
      <c r="AL2623" s="295">
        <v>0</v>
      </c>
      <c r="AM2623" s="295">
        <v>0</v>
      </c>
      <c r="AN2623" s="295">
        <v>0</v>
      </c>
      <c r="AO2623" s="295">
        <v>0</v>
      </c>
      <c r="AP2623" s="295">
        <v>7260</v>
      </c>
      <c r="AQ2623" s="295">
        <v>0</v>
      </c>
      <c r="AR2623" s="295">
        <v>7180.67</v>
      </c>
      <c r="AS2623" s="295">
        <v>0</v>
      </c>
      <c r="AT2623" s="295">
        <f t="shared" si="40"/>
        <v>7260</v>
      </c>
      <c r="AU2623" s="295">
        <v>0</v>
      </c>
      <c r="AV2623" s="295">
        <v>0</v>
      </c>
      <c r="AW2623" s="296">
        <v>120</v>
      </c>
      <c r="AX2623" s="296">
        <v>165</v>
      </c>
      <c r="AY2623" s="295">
        <v>610000.66</v>
      </c>
      <c r="AZ2623" s="295">
        <v>610000.66</v>
      </c>
      <c r="BA2623" s="294">
        <v>89.999903000000003</v>
      </c>
      <c r="BB2623" s="294">
        <v>78.506479298300903</v>
      </c>
      <c r="BC2623" s="294">
        <v>9.4</v>
      </c>
      <c r="BD2623" s="294"/>
      <c r="BE2623" s="293" t="s">
        <v>4204</v>
      </c>
      <c r="BF2623" s="291"/>
      <c r="BG2623" s="293" t="s">
        <v>335</v>
      </c>
      <c r="BH2623" s="293" t="s">
        <v>225</v>
      </c>
      <c r="BI2623" s="293" t="s">
        <v>558</v>
      </c>
      <c r="BJ2623" s="293" t="s">
        <v>103</v>
      </c>
      <c r="BK2623" s="292" t="s">
        <v>4</v>
      </c>
      <c r="BL2623" s="294">
        <v>532100.62</v>
      </c>
      <c r="BM2623" s="292" t="s">
        <v>894</v>
      </c>
      <c r="BN2623" s="294"/>
      <c r="BO2623" s="297">
        <v>43805</v>
      </c>
      <c r="BP2623" s="297">
        <v>48828</v>
      </c>
      <c r="BQ2623" s="297" t="s">
        <v>925</v>
      </c>
      <c r="BR2623" s="297" t="s">
        <v>4745</v>
      </c>
      <c r="BS2623" s="297" t="s">
        <v>4742</v>
      </c>
      <c r="BT2623" s="297" t="s">
        <v>4742</v>
      </c>
      <c r="BU2623" s="294">
        <v>0</v>
      </c>
      <c r="BV2623" s="294">
        <v>0</v>
      </c>
      <c r="BW2623" s="294">
        <v>0</v>
      </c>
    </row>
    <row r="2624" spans="1:75" s="289" customFormat="1" ht="18.2" customHeight="1" x14ac:dyDescent="0.15">
      <c r="A2624" s="298">
        <v>2622</v>
      </c>
      <c r="B2624" s="299" t="s">
        <v>305</v>
      </c>
      <c r="C2624" s="299" t="s">
        <v>306</v>
      </c>
      <c r="D2624" s="313">
        <v>45172</v>
      </c>
      <c r="E2624" s="300" t="s">
        <v>4277</v>
      </c>
      <c r="F2624" s="309">
        <v>0</v>
      </c>
      <c r="G2624" s="309">
        <v>0</v>
      </c>
      <c r="H2624" s="302">
        <v>106349.33</v>
      </c>
      <c r="I2624" s="302">
        <v>0</v>
      </c>
      <c r="J2624" s="302">
        <v>0</v>
      </c>
      <c r="K2624" s="302">
        <v>106349.33</v>
      </c>
      <c r="L2624" s="302">
        <v>2412.4699999999998</v>
      </c>
      <c r="M2624" s="302">
        <v>0</v>
      </c>
      <c r="N2624" s="302">
        <v>0</v>
      </c>
      <c r="O2624" s="302">
        <v>2412.4699999999998</v>
      </c>
      <c r="P2624" s="302">
        <v>0</v>
      </c>
      <c r="Q2624" s="302">
        <v>0</v>
      </c>
      <c r="R2624" s="302">
        <v>103936.86</v>
      </c>
      <c r="S2624" s="302">
        <v>0</v>
      </c>
      <c r="T2624" s="302">
        <v>841.93</v>
      </c>
      <c r="U2624" s="302">
        <v>0</v>
      </c>
      <c r="V2624" s="302">
        <v>0</v>
      </c>
      <c r="W2624" s="302">
        <v>841.93</v>
      </c>
      <c r="X2624" s="302">
        <v>0</v>
      </c>
      <c r="Y2624" s="302">
        <v>0</v>
      </c>
      <c r="Z2624" s="302">
        <v>0</v>
      </c>
      <c r="AA2624" s="302">
        <v>0</v>
      </c>
      <c r="AB2624" s="302">
        <v>0</v>
      </c>
      <c r="AC2624" s="302">
        <v>0</v>
      </c>
      <c r="AD2624" s="302">
        <v>0</v>
      </c>
      <c r="AE2624" s="302">
        <v>0</v>
      </c>
      <c r="AF2624" s="302">
        <v>0</v>
      </c>
      <c r="AG2624" s="302">
        <v>0</v>
      </c>
      <c r="AH2624" s="302">
        <v>189.83</v>
      </c>
      <c r="AI2624" s="302">
        <v>0</v>
      </c>
      <c r="AJ2624" s="302">
        <v>0</v>
      </c>
      <c r="AK2624" s="302">
        <v>0</v>
      </c>
      <c r="AL2624" s="302">
        <v>0</v>
      </c>
      <c r="AM2624" s="302">
        <v>0</v>
      </c>
      <c r="AN2624" s="302">
        <v>0</v>
      </c>
      <c r="AO2624" s="302">
        <v>0</v>
      </c>
      <c r="AP2624" s="302">
        <v>660.88</v>
      </c>
      <c r="AQ2624" s="302">
        <v>0</v>
      </c>
      <c r="AR2624" s="302">
        <v>605.11</v>
      </c>
      <c r="AS2624" s="302">
        <v>0</v>
      </c>
      <c r="AT2624" s="295">
        <f t="shared" si="40"/>
        <v>3500</v>
      </c>
      <c r="AU2624" s="302">
        <v>0</v>
      </c>
      <c r="AV2624" s="302">
        <v>0</v>
      </c>
      <c r="AW2624" s="303">
        <v>119</v>
      </c>
      <c r="AX2624" s="303">
        <v>166</v>
      </c>
      <c r="AY2624" s="302">
        <v>444502.53</v>
      </c>
      <c r="AZ2624" s="302">
        <v>289032.19</v>
      </c>
      <c r="BA2624" s="301">
        <v>58.714004000000003</v>
      </c>
      <c r="BB2624" s="301">
        <v>21.113735510869699</v>
      </c>
      <c r="BC2624" s="301">
        <v>9.5</v>
      </c>
      <c r="BD2624" s="301"/>
      <c r="BE2624" s="300" t="s">
        <v>4204</v>
      </c>
      <c r="BF2624" s="298"/>
      <c r="BG2624" s="300" t="s">
        <v>315</v>
      </c>
      <c r="BH2624" s="300" t="s">
        <v>179</v>
      </c>
      <c r="BI2624" s="300" t="s">
        <v>332</v>
      </c>
      <c r="BJ2624" s="300" t="s">
        <v>103</v>
      </c>
      <c r="BK2624" s="299" t="s">
        <v>4</v>
      </c>
      <c r="BL2624" s="301">
        <v>103936.86</v>
      </c>
      <c r="BM2624" s="299" t="s">
        <v>894</v>
      </c>
      <c r="BN2624" s="301"/>
      <c r="BO2624" s="304">
        <v>43762</v>
      </c>
      <c r="BP2624" s="304">
        <v>48815</v>
      </c>
      <c r="BQ2624" s="297" t="s">
        <v>1065</v>
      </c>
      <c r="BR2624" s="297" t="s">
        <v>4741</v>
      </c>
      <c r="BS2624" s="297" t="s">
        <v>4742</v>
      </c>
      <c r="BT2624" s="297" t="s">
        <v>4742</v>
      </c>
      <c r="BU2624" s="301">
        <v>0</v>
      </c>
      <c r="BV2624" s="301">
        <v>0</v>
      </c>
      <c r="BW2624" s="301">
        <v>0</v>
      </c>
    </row>
    <row r="2625" spans="1:75" s="289" customFormat="1" ht="18.2" customHeight="1" x14ac:dyDescent="0.15">
      <c r="A2625" s="291">
        <v>2623</v>
      </c>
      <c r="B2625" s="292" t="s">
        <v>305</v>
      </c>
      <c r="C2625" s="292" t="s">
        <v>306</v>
      </c>
      <c r="D2625" s="312">
        <v>45172</v>
      </c>
      <c r="E2625" s="293" t="s">
        <v>4283</v>
      </c>
      <c r="F2625" s="308">
        <v>0</v>
      </c>
      <c r="G2625" s="308">
        <v>0</v>
      </c>
      <c r="H2625" s="295">
        <v>197675.15</v>
      </c>
      <c r="I2625" s="295">
        <v>0</v>
      </c>
      <c r="J2625" s="295">
        <v>0</v>
      </c>
      <c r="K2625" s="295">
        <v>197675.15</v>
      </c>
      <c r="L2625" s="295">
        <v>992.93</v>
      </c>
      <c r="M2625" s="295">
        <v>0</v>
      </c>
      <c r="N2625" s="295">
        <v>0</v>
      </c>
      <c r="O2625" s="295">
        <v>992.93</v>
      </c>
      <c r="P2625" s="295">
        <v>0</v>
      </c>
      <c r="Q2625" s="295">
        <v>0</v>
      </c>
      <c r="R2625" s="295">
        <v>196682.22</v>
      </c>
      <c r="S2625" s="295">
        <v>0</v>
      </c>
      <c r="T2625" s="295">
        <v>1564.93</v>
      </c>
      <c r="U2625" s="295">
        <v>0</v>
      </c>
      <c r="V2625" s="295">
        <v>0</v>
      </c>
      <c r="W2625" s="295">
        <v>1564.93</v>
      </c>
      <c r="X2625" s="295">
        <v>0</v>
      </c>
      <c r="Y2625" s="295">
        <v>0</v>
      </c>
      <c r="Z2625" s="295">
        <v>0</v>
      </c>
      <c r="AA2625" s="295">
        <v>0</v>
      </c>
      <c r="AB2625" s="295">
        <v>0</v>
      </c>
      <c r="AC2625" s="295">
        <v>0</v>
      </c>
      <c r="AD2625" s="295">
        <v>0</v>
      </c>
      <c r="AE2625" s="295">
        <v>0</v>
      </c>
      <c r="AF2625" s="295">
        <v>0</v>
      </c>
      <c r="AG2625" s="295">
        <v>0</v>
      </c>
      <c r="AH2625" s="295">
        <v>148.47</v>
      </c>
      <c r="AI2625" s="295">
        <v>0</v>
      </c>
      <c r="AJ2625" s="295">
        <v>0</v>
      </c>
      <c r="AK2625" s="295">
        <v>0</v>
      </c>
      <c r="AL2625" s="295">
        <v>0</v>
      </c>
      <c r="AM2625" s="295">
        <v>0</v>
      </c>
      <c r="AN2625" s="295">
        <v>0</v>
      </c>
      <c r="AO2625" s="295">
        <v>0</v>
      </c>
      <c r="AP2625" s="295">
        <v>349.36</v>
      </c>
      <c r="AQ2625" s="295">
        <v>0</v>
      </c>
      <c r="AR2625" s="295">
        <v>255.69</v>
      </c>
      <c r="AS2625" s="295">
        <v>0</v>
      </c>
      <c r="AT2625" s="295">
        <f t="shared" si="40"/>
        <v>2800</v>
      </c>
      <c r="AU2625" s="295">
        <v>0</v>
      </c>
      <c r="AV2625" s="295">
        <v>0</v>
      </c>
      <c r="AW2625" s="296">
        <v>119</v>
      </c>
      <c r="AX2625" s="296">
        <v>165</v>
      </c>
      <c r="AY2625" s="295">
        <v>335916.32938399998</v>
      </c>
      <c r="AZ2625" s="295">
        <v>235141.43</v>
      </c>
      <c r="BA2625" s="294">
        <v>78.788374000000005</v>
      </c>
      <c r="BB2625" s="294">
        <v>65.901922551505606</v>
      </c>
      <c r="BC2625" s="294">
        <v>9.5</v>
      </c>
      <c r="BD2625" s="294"/>
      <c r="BE2625" s="293" t="s">
        <v>4204</v>
      </c>
      <c r="BF2625" s="291"/>
      <c r="BG2625" s="293" t="s">
        <v>320</v>
      </c>
      <c r="BH2625" s="293" t="s">
        <v>181</v>
      </c>
      <c r="BI2625" s="293" t="s">
        <v>372</v>
      </c>
      <c r="BJ2625" s="293" t="s">
        <v>103</v>
      </c>
      <c r="BK2625" s="292" t="s">
        <v>4</v>
      </c>
      <c r="BL2625" s="294">
        <v>196682.22</v>
      </c>
      <c r="BM2625" s="292" t="s">
        <v>894</v>
      </c>
      <c r="BN2625" s="294"/>
      <c r="BO2625" s="297">
        <v>43783</v>
      </c>
      <c r="BP2625" s="297">
        <v>48805</v>
      </c>
      <c r="BQ2625" s="297" t="s">
        <v>1065</v>
      </c>
      <c r="BR2625" s="297" t="s">
        <v>4741</v>
      </c>
      <c r="BS2625" s="297" t="s">
        <v>4742</v>
      </c>
      <c r="BT2625" s="297" t="s">
        <v>4742</v>
      </c>
      <c r="BU2625" s="294">
        <v>0</v>
      </c>
      <c r="BV2625" s="294">
        <v>0</v>
      </c>
      <c r="BW2625" s="294">
        <v>0</v>
      </c>
    </row>
    <row r="2626" spans="1:75" s="289" customFormat="1" ht="18.2" customHeight="1" x14ac:dyDescent="0.15">
      <c r="A2626" s="298">
        <v>2624</v>
      </c>
      <c r="B2626" s="299" t="s">
        <v>305</v>
      </c>
      <c r="C2626" s="299" t="s">
        <v>306</v>
      </c>
      <c r="D2626" s="313">
        <v>45172</v>
      </c>
      <c r="E2626" s="300" t="s">
        <v>4278</v>
      </c>
      <c r="F2626" s="309">
        <v>40</v>
      </c>
      <c r="G2626" s="309">
        <v>39</v>
      </c>
      <c r="H2626" s="302">
        <v>210858</v>
      </c>
      <c r="I2626" s="302">
        <v>31241.71</v>
      </c>
      <c r="J2626" s="302">
        <v>0</v>
      </c>
      <c r="K2626" s="302">
        <v>242099.71</v>
      </c>
      <c r="L2626" s="302">
        <v>1053.1500000000001</v>
      </c>
      <c r="M2626" s="302">
        <v>0</v>
      </c>
      <c r="N2626" s="302">
        <v>0</v>
      </c>
      <c r="O2626" s="302">
        <v>0</v>
      </c>
      <c r="P2626" s="302">
        <v>0</v>
      </c>
      <c r="Q2626" s="302">
        <v>0</v>
      </c>
      <c r="R2626" s="302">
        <v>242099.71</v>
      </c>
      <c r="S2626" s="302">
        <v>73394.149999999994</v>
      </c>
      <c r="T2626" s="302">
        <v>1686.86</v>
      </c>
      <c r="U2626" s="302">
        <v>0</v>
      </c>
      <c r="V2626" s="302">
        <v>0</v>
      </c>
      <c r="W2626" s="302">
        <v>0</v>
      </c>
      <c r="X2626" s="302">
        <v>0</v>
      </c>
      <c r="Y2626" s="302">
        <v>0</v>
      </c>
      <c r="Z2626" s="302">
        <v>75081.009999999995</v>
      </c>
      <c r="AA2626" s="302">
        <v>0</v>
      </c>
      <c r="AB2626" s="302">
        <v>0</v>
      </c>
      <c r="AC2626" s="302">
        <v>0</v>
      </c>
      <c r="AD2626" s="302">
        <v>0</v>
      </c>
      <c r="AE2626" s="302">
        <v>0</v>
      </c>
      <c r="AF2626" s="302">
        <v>0</v>
      </c>
      <c r="AG2626" s="302">
        <v>0</v>
      </c>
      <c r="AH2626" s="302">
        <v>0</v>
      </c>
      <c r="AI2626" s="302">
        <v>0</v>
      </c>
      <c r="AJ2626" s="302">
        <v>0</v>
      </c>
      <c r="AK2626" s="302">
        <v>0</v>
      </c>
      <c r="AL2626" s="302">
        <v>0</v>
      </c>
      <c r="AM2626" s="302">
        <v>0</v>
      </c>
      <c r="AN2626" s="302">
        <v>0</v>
      </c>
      <c r="AO2626" s="302">
        <v>0</v>
      </c>
      <c r="AP2626" s="302">
        <v>0</v>
      </c>
      <c r="AQ2626" s="302">
        <v>0</v>
      </c>
      <c r="AR2626" s="302">
        <v>0</v>
      </c>
      <c r="AS2626" s="302">
        <v>0</v>
      </c>
      <c r="AT2626" s="295">
        <f t="shared" si="40"/>
        <v>0</v>
      </c>
      <c r="AU2626" s="302">
        <v>32294.86</v>
      </c>
      <c r="AV2626" s="302">
        <v>75081.009999999995</v>
      </c>
      <c r="AW2626" s="303">
        <v>119</v>
      </c>
      <c r="AX2626" s="303">
        <v>166</v>
      </c>
      <c r="AY2626" s="302">
        <v>242099.71</v>
      </c>
      <c r="AZ2626" s="302">
        <v>242099.71</v>
      </c>
      <c r="BA2626" s="301">
        <v>90.000106000000002</v>
      </c>
      <c r="BB2626" s="301">
        <v>90.000106000000002</v>
      </c>
      <c r="BC2626" s="301">
        <v>9.6</v>
      </c>
      <c r="BD2626" s="301"/>
      <c r="BE2626" s="300" t="s">
        <v>4204</v>
      </c>
      <c r="BF2626" s="298"/>
      <c r="BG2626" s="300" t="s">
        <v>312</v>
      </c>
      <c r="BH2626" s="300" t="s">
        <v>196</v>
      </c>
      <c r="BI2626" s="300" t="s">
        <v>314</v>
      </c>
      <c r="BJ2626" s="300" t="s">
        <v>4205</v>
      </c>
      <c r="BK2626" s="299" t="s">
        <v>4</v>
      </c>
      <c r="BL2626" s="301">
        <v>242099.71</v>
      </c>
      <c r="BM2626" s="299" t="s">
        <v>894</v>
      </c>
      <c r="BN2626" s="301"/>
      <c r="BO2626" s="304">
        <v>43766</v>
      </c>
      <c r="BP2626" s="304">
        <v>48819</v>
      </c>
      <c r="BQ2626" s="297" t="s">
        <v>1067</v>
      </c>
      <c r="BR2626" s="297" t="s">
        <v>4743</v>
      </c>
      <c r="BS2626" s="297" t="s">
        <v>4742</v>
      </c>
      <c r="BT2626" s="297" t="s">
        <v>4742</v>
      </c>
      <c r="BU2626" s="301">
        <v>9007.76</v>
      </c>
      <c r="BV2626" s="301">
        <v>0</v>
      </c>
      <c r="BW2626" s="301">
        <v>0</v>
      </c>
    </row>
    <row r="2627" spans="1:75" s="289" customFormat="1" ht="18.2" customHeight="1" x14ac:dyDescent="0.15">
      <c r="A2627" s="291">
        <v>2625</v>
      </c>
      <c r="B2627" s="292" t="s">
        <v>305</v>
      </c>
      <c r="C2627" s="292" t="s">
        <v>306</v>
      </c>
      <c r="D2627" s="312">
        <v>45172</v>
      </c>
      <c r="E2627" s="293" t="s">
        <v>4313</v>
      </c>
      <c r="F2627" s="308">
        <v>0</v>
      </c>
      <c r="G2627" s="308">
        <v>0</v>
      </c>
      <c r="H2627" s="295">
        <v>287805.93</v>
      </c>
      <c r="I2627" s="295">
        <v>0</v>
      </c>
      <c r="J2627" s="295">
        <v>0</v>
      </c>
      <c r="K2627" s="295">
        <v>287805.93</v>
      </c>
      <c r="L2627" s="295">
        <v>1445.68</v>
      </c>
      <c r="M2627" s="295">
        <v>0</v>
      </c>
      <c r="N2627" s="295">
        <v>0</v>
      </c>
      <c r="O2627" s="295">
        <v>1445.68</v>
      </c>
      <c r="P2627" s="295">
        <v>0</v>
      </c>
      <c r="Q2627" s="295">
        <v>0</v>
      </c>
      <c r="R2627" s="295">
        <v>286360.25</v>
      </c>
      <c r="S2627" s="295">
        <v>0</v>
      </c>
      <c r="T2627" s="295">
        <v>2278.46</v>
      </c>
      <c r="U2627" s="295">
        <v>0</v>
      </c>
      <c r="V2627" s="295">
        <v>0</v>
      </c>
      <c r="W2627" s="295">
        <v>2278.46</v>
      </c>
      <c r="X2627" s="295">
        <v>0</v>
      </c>
      <c r="Y2627" s="295">
        <v>0</v>
      </c>
      <c r="Z2627" s="295">
        <v>0</v>
      </c>
      <c r="AA2627" s="295">
        <v>0</v>
      </c>
      <c r="AB2627" s="295">
        <v>0</v>
      </c>
      <c r="AC2627" s="295">
        <v>0</v>
      </c>
      <c r="AD2627" s="295">
        <v>0</v>
      </c>
      <c r="AE2627" s="295">
        <v>0</v>
      </c>
      <c r="AF2627" s="295">
        <v>0</v>
      </c>
      <c r="AG2627" s="295">
        <v>0</v>
      </c>
      <c r="AH2627" s="295">
        <v>214.24</v>
      </c>
      <c r="AI2627" s="295">
        <v>0</v>
      </c>
      <c r="AJ2627" s="295">
        <v>0</v>
      </c>
      <c r="AK2627" s="295">
        <v>0</v>
      </c>
      <c r="AL2627" s="295">
        <v>0</v>
      </c>
      <c r="AM2627" s="295">
        <v>0</v>
      </c>
      <c r="AN2627" s="295">
        <v>0</v>
      </c>
      <c r="AO2627" s="295">
        <v>0</v>
      </c>
      <c r="AP2627" s="295">
        <v>1.24</v>
      </c>
      <c r="AQ2627" s="295">
        <v>0</v>
      </c>
      <c r="AR2627" s="295">
        <v>0.62</v>
      </c>
      <c r="AS2627" s="295">
        <v>0</v>
      </c>
      <c r="AT2627" s="295">
        <f t="shared" ref="AT2627:AT2690" si="41">AQ2627-AR2627-AS2627+AP2627+AO2627+AN2627+AL2627+AI2627+AH2627+AG2627+AF2627+AA2627+W2627+V2627+Q2627+P2627+O2627+N2627-J2627</f>
        <v>3939</v>
      </c>
      <c r="AU2627" s="295">
        <v>0</v>
      </c>
      <c r="AV2627" s="295">
        <v>0</v>
      </c>
      <c r="AW2627" s="296">
        <v>119</v>
      </c>
      <c r="AX2627" s="296">
        <v>162</v>
      </c>
      <c r="AY2627" s="295">
        <v>484699.982693</v>
      </c>
      <c r="AZ2627" s="295">
        <v>339289.99</v>
      </c>
      <c r="BA2627" s="294">
        <v>87.051158999999998</v>
      </c>
      <c r="BB2627" s="294">
        <v>73.471049511451099</v>
      </c>
      <c r="BC2627" s="294">
        <v>9.5</v>
      </c>
      <c r="BD2627" s="294"/>
      <c r="BE2627" s="293" t="s">
        <v>4204</v>
      </c>
      <c r="BF2627" s="291"/>
      <c r="BG2627" s="293" t="s">
        <v>312</v>
      </c>
      <c r="BH2627" s="293" t="s">
        <v>230</v>
      </c>
      <c r="BI2627" s="293" t="s">
        <v>785</v>
      </c>
      <c r="BJ2627" s="293" t="s">
        <v>103</v>
      </c>
      <c r="BK2627" s="292" t="s">
        <v>4</v>
      </c>
      <c r="BL2627" s="294">
        <v>286360.25</v>
      </c>
      <c r="BM2627" s="292" t="s">
        <v>894</v>
      </c>
      <c r="BN2627" s="294"/>
      <c r="BO2627" s="297">
        <v>43889</v>
      </c>
      <c r="BP2627" s="297">
        <v>48819</v>
      </c>
      <c r="BQ2627" s="297" t="s">
        <v>1065</v>
      </c>
      <c r="BR2627" s="297" t="s">
        <v>4741</v>
      </c>
      <c r="BS2627" s="297" t="s">
        <v>4742</v>
      </c>
      <c r="BT2627" s="297" t="s">
        <v>4742</v>
      </c>
      <c r="BU2627" s="294">
        <v>0</v>
      </c>
      <c r="BV2627" s="294">
        <v>0</v>
      </c>
      <c r="BW2627" s="294">
        <v>0</v>
      </c>
    </row>
    <row r="2628" spans="1:75" s="289" customFormat="1" ht="18.2" customHeight="1" x14ac:dyDescent="0.15">
      <c r="A2628" s="298">
        <v>2626</v>
      </c>
      <c r="B2628" s="299" t="s">
        <v>305</v>
      </c>
      <c r="C2628" s="299" t="s">
        <v>306</v>
      </c>
      <c r="D2628" s="313">
        <v>45172</v>
      </c>
      <c r="E2628" s="300" t="s">
        <v>4279</v>
      </c>
      <c r="F2628" s="309">
        <v>0</v>
      </c>
      <c r="G2628" s="309">
        <v>0</v>
      </c>
      <c r="H2628" s="302">
        <v>219421.92</v>
      </c>
      <c r="I2628" s="302">
        <v>0</v>
      </c>
      <c r="J2628" s="302">
        <v>0</v>
      </c>
      <c r="K2628" s="302">
        <v>219421.92</v>
      </c>
      <c r="L2628" s="302">
        <v>1845.34</v>
      </c>
      <c r="M2628" s="302">
        <v>0</v>
      </c>
      <c r="N2628" s="302">
        <v>0</v>
      </c>
      <c r="O2628" s="302">
        <v>1845.34</v>
      </c>
      <c r="P2628" s="302">
        <v>0</v>
      </c>
      <c r="Q2628" s="302">
        <v>0</v>
      </c>
      <c r="R2628" s="302">
        <v>217576.58</v>
      </c>
      <c r="S2628" s="302">
        <v>0</v>
      </c>
      <c r="T2628" s="302">
        <v>1755.38</v>
      </c>
      <c r="U2628" s="302">
        <v>0</v>
      </c>
      <c r="V2628" s="302">
        <v>0</v>
      </c>
      <c r="W2628" s="302">
        <v>1755.38</v>
      </c>
      <c r="X2628" s="302">
        <v>0</v>
      </c>
      <c r="Y2628" s="302">
        <v>0</v>
      </c>
      <c r="Z2628" s="302">
        <v>0</v>
      </c>
      <c r="AA2628" s="302">
        <v>0</v>
      </c>
      <c r="AB2628" s="302">
        <v>0</v>
      </c>
      <c r="AC2628" s="302">
        <v>0</v>
      </c>
      <c r="AD2628" s="302">
        <v>0</v>
      </c>
      <c r="AE2628" s="302">
        <v>0</v>
      </c>
      <c r="AF2628" s="302">
        <v>0</v>
      </c>
      <c r="AG2628" s="302">
        <v>0</v>
      </c>
      <c r="AH2628" s="302">
        <v>170.14</v>
      </c>
      <c r="AI2628" s="302">
        <v>0</v>
      </c>
      <c r="AJ2628" s="302">
        <v>0</v>
      </c>
      <c r="AK2628" s="302">
        <v>0</v>
      </c>
      <c r="AL2628" s="302">
        <v>0</v>
      </c>
      <c r="AM2628" s="302">
        <v>0</v>
      </c>
      <c r="AN2628" s="302">
        <v>0</v>
      </c>
      <c r="AO2628" s="302">
        <v>0</v>
      </c>
      <c r="AP2628" s="302">
        <v>0</v>
      </c>
      <c r="AQ2628" s="302">
        <v>0</v>
      </c>
      <c r="AR2628" s="302">
        <v>0</v>
      </c>
      <c r="AS2628" s="302">
        <v>0</v>
      </c>
      <c r="AT2628" s="295">
        <f t="shared" si="41"/>
        <v>3770.8599999999997</v>
      </c>
      <c r="AU2628" s="302">
        <v>0</v>
      </c>
      <c r="AV2628" s="302">
        <v>0</v>
      </c>
      <c r="AW2628" s="303">
        <v>119</v>
      </c>
      <c r="AX2628" s="303">
        <v>166</v>
      </c>
      <c r="AY2628" s="302">
        <v>321998.45</v>
      </c>
      <c r="AZ2628" s="302">
        <v>318149.34999999998</v>
      </c>
      <c r="BA2628" s="301">
        <v>61.801541999999998</v>
      </c>
      <c r="BB2628" s="301">
        <v>42.2649555848106</v>
      </c>
      <c r="BC2628" s="301">
        <v>9.6</v>
      </c>
      <c r="BD2628" s="301"/>
      <c r="BE2628" s="300" t="s">
        <v>4204</v>
      </c>
      <c r="BF2628" s="298"/>
      <c r="BG2628" s="300" t="s">
        <v>312</v>
      </c>
      <c r="BH2628" s="300" t="s">
        <v>188</v>
      </c>
      <c r="BI2628" s="300" t="s">
        <v>313</v>
      </c>
      <c r="BJ2628" s="300" t="s">
        <v>103</v>
      </c>
      <c r="BK2628" s="299" t="s">
        <v>4</v>
      </c>
      <c r="BL2628" s="301">
        <v>217576.58</v>
      </c>
      <c r="BM2628" s="299" t="s">
        <v>894</v>
      </c>
      <c r="BN2628" s="301"/>
      <c r="BO2628" s="304">
        <v>43766</v>
      </c>
      <c r="BP2628" s="304">
        <v>48819</v>
      </c>
      <c r="BQ2628" s="297" t="s">
        <v>1065</v>
      </c>
      <c r="BR2628" s="297" t="s">
        <v>4741</v>
      </c>
      <c r="BS2628" s="297" t="s">
        <v>4742</v>
      </c>
      <c r="BT2628" s="297" t="s">
        <v>4742</v>
      </c>
      <c r="BU2628" s="301">
        <v>0</v>
      </c>
      <c r="BV2628" s="301">
        <v>0</v>
      </c>
      <c r="BW2628" s="301">
        <v>0</v>
      </c>
    </row>
    <row r="2629" spans="1:75" s="289" customFormat="1" ht="18.2" customHeight="1" x14ac:dyDescent="0.15">
      <c r="A2629" s="291">
        <v>2627</v>
      </c>
      <c r="B2629" s="292" t="s">
        <v>305</v>
      </c>
      <c r="C2629" s="292" t="s">
        <v>306</v>
      </c>
      <c r="D2629" s="312">
        <v>45172</v>
      </c>
      <c r="E2629" s="293" t="s">
        <v>4431</v>
      </c>
      <c r="F2629" s="308">
        <v>35</v>
      </c>
      <c r="G2629" s="308">
        <v>34</v>
      </c>
      <c r="H2629" s="295">
        <v>260569.5</v>
      </c>
      <c r="I2629" s="295">
        <v>25231.27</v>
      </c>
      <c r="J2629" s="295">
        <v>0</v>
      </c>
      <c r="K2629" s="295">
        <v>285800.77</v>
      </c>
      <c r="L2629" s="295">
        <v>1308.8699999999999</v>
      </c>
      <c r="M2629" s="295">
        <v>0</v>
      </c>
      <c r="N2629" s="295">
        <v>0</v>
      </c>
      <c r="O2629" s="295">
        <v>0</v>
      </c>
      <c r="P2629" s="295">
        <v>0</v>
      </c>
      <c r="Q2629" s="295">
        <v>0</v>
      </c>
      <c r="R2629" s="295">
        <v>285800.77</v>
      </c>
      <c r="S2629" s="295">
        <v>87873.2</v>
      </c>
      <c r="T2629" s="295">
        <v>2062.84</v>
      </c>
      <c r="U2629" s="295">
        <v>0</v>
      </c>
      <c r="V2629" s="295">
        <v>0</v>
      </c>
      <c r="W2629" s="295">
        <v>0</v>
      </c>
      <c r="X2629" s="295">
        <v>0</v>
      </c>
      <c r="Y2629" s="295">
        <v>0</v>
      </c>
      <c r="Z2629" s="295">
        <v>89936.04</v>
      </c>
      <c r="AA2629" s="295">
        <v>0</v>
      </c>
      <c r="AB2629" s="295">
        <v>0</v>
      </c>
      <c r="AC2629" s="295">
        <v>0</v>
      </c>
      <c r="AD2629" s="295">
        <v>0</v>
      </c>
      <c r="AE2629" s="295">
        <v>0</v>
      </c>
      <c r="AF2629" s="295">
        <v>0</v>
      </c>
      <c r="AG2629" s="295">
        <v>0</v>
      </c>
      <c r="AH2629" s="295">
        <v>0</v>
      </c>
      <c r="AI2629" s="295">
        <v>0</v>
      </c>
      <c r="AJ2629" s="295">
        <v>0</v>
      </c>
      <c r="AK2629" s="295">
        <v>0</v>
      </c>
      <c r="AL2629" s="295">
        <v>0</v>
      </c>
      <c r="AM2629" s="295">
        <v>0</v>
      </c>
      <c r="AN2629" s="295">
        <v>0</v>
      </c>
      <c r="AO2629" s="295">
        <v>0</v>
      </c>
      <c r="AP2629" s="295">
        <v>0</v>
      </c>
      <c r="AQ2629" s="295">
        <v>0</v>
      </c>
      <c r="AR2629" s="295">
        <v>0</v>
      </c>
      <c r="AS2629" s="295">
        <v>0</v>
      </c>
      <c r="AT2629" s="295">
        <f t="shared" si="41"/>
        <v>0</v>
      </c>
      <c r="AU2629" s="295">
        <v>26540.14</v>
      </c>
      <c r="AV2629" s="295">
        <v>89936.04</v>
      </c>
      <c r="AW2629" s="296">
        <v>119</v>
      </c>
      <c r="AX2629" s="296">
        <v>153</v>
      </c>
      <c r="AY2629" s="295">
        <v>285800.77</v>
      </c>
      <c r="AZ2629" s="295">
        <v>285800.77</v>
      </c>
      <c r="BA2629" s="294">
        <v>89.999754999999993</v>
      </c>
      <c r="BB2629" s="294">
        <v>89.999754999999993</v>
      </c>
      <c r="BC2629" s="294">
        <v>9.5</v>
      </c>
      <c r="BD2629" s="294"/>
      <c r="BE2629" s="293" t="s">
        <v>4204</v>
      </c>
      <c r="BF2629" s="291"/>
      <c r="BG2629" s="293" t="s">
        <v>344</v>
      </c>
      <c r="BH2629" s="293" t="s">
        <v>213</v>
      </c>
      <c r="BI2629" s="293" t="s">
        <v>534</v>
      </c>
      <c r="BJ2629" s="293" t="s">
        <v>4205</v>
      </c>
      <c r="BK2629" s="292" t="s">
        <v>4</v>
      </c>
      <c r="BL2629" s="294">
        <v>285800.77</v>
      </c>
      <c r="BM2629" s="292" t="s">
        <v>894</v>
      </c>
      <c r="BN2629" s="294"/>
      <c r="BO2629" s="297">
        <v>44165</v>
      </c>
      <c r="BP2629" s="297">
        <v>48821</v>
      </c>
      <c r="BQ2629" s="297" t="s">
        <v>1067</v>
      </c>
      <c r="BR2629" s="297" t="s">
        <v>4743</v>
      </c>
      <c r="BS2629" s="297" t="s">
        <v>4742</v>
      </c>
      <c r="BT2629" s="297" t="s">
        <v>4742</v>
      </c>
      <c r="BU2629" s="294">
        <v>16845.099999999999</v>
      </c>
      <c r="BV2629" s="294">
        <v>0</v>
      </c>
      <c r="BW2629" s="294">
        <v>0</v>
      </c>
    </row>
    <row r="2630" spans="1:75" s="289" customFormat="1" ht="18.2" customHeight="1" x14ac:dyDescent="0.15">
      <c r="A2630" s="298">
        <v>2628</v>
      </c>
      <c r="B2630" s="299" t="s">
        <v>305</v>
      </c>
      <c r="C2630" s="299" t="s">
        <v>306</v>
      </c>
      <c r="D2630" s="313">
        <v>45172</v>
      </c>
      <c r="E2630" s="300" t="s">
        <v>4280</v>
      </c>
      <c r="F2630" s="309">
        <v>0</v>
      </c>
      <c r="G2630" s="309">
        <v>0</v>
      </c>
      <c r="H2630" s="302">
        <v>257536.68</v>
      </c>
      <c r="I2630" s="302">
        <v>0</v>
      </c>
      <c r="J2630" s="302">
        <v>0</v>
      </c>
      <c r="K2630" s="302">
        <v>257536.68</v>
      </c>
      <c r="L2630" s="302">
        <v>1698.75</v>
      </c>
      <c r="M2630" s="302">
        <v>0</v>
      </c>
      <c r="N2630" s="302">
        <v>0</v>
      </c>
      <c r="O2630" s="302">
        <v>1698.75</v>
      </c>
      <c r="P2630" s="302">
        <v>0</v>
      </c>
      <c r="Q2630" s="302">
        <v>0</v>
      </c>
      <c r="R2630" s="302">
        <v>255837.93</v>
      </c>
      <c r="S2630" s="302">
        <v>0</v>
      </c>
      <c r="T2630" s="302">
        <v>2038.83</v>
      </c>
      <c r="U2630" s="302">
        <v>0</v>
      </c>
      <c r="V2630" s="302">
        <v>0</v>
      </c>
      <c r="W2630" s="302">
        <v>2038.83</v>
      </c>
      <c r="X2630" s="302">
        <v>0</v>
      </c>
      <c r="Y2630" s="302">
        <v>0</v>
      </c>
      <c r="Z2630" s="302">
        <v>0</v>
      </c>
      <c r="AA2630" s="302">
        <v>0</v>
      </c>
      <c r="AB2630" s="302">
        <v>0</v>
      </c>
      <c r="AC2630" s="302">
        <v>0</v>
      </c>
      <c r="AD2630" s="302">
        <v>0</v>
      </c>
      <c r="AE2630" s="302">
        <v>0</v>
      </c>
      <c r="AF2630" s="302">
        <v>0</v>
      </c>
      <c r="AG2630" s="302">
        <v>0</v>
      </c>
      <c r="AH2630" s="302">
        <v>163.86</v>
      </c>
      <c r="AI2630" s="302">
        <v>0</v>
      </c>
      <c r="AJ2630" s="302">
        <v>0</v>
      </c>
      <c r="AK2630" s="302">
        <v>0</v>
      </c>
      <c r="AL2630" s="302">
        <v>0</v>
      </c>
      <c r="AM2630" s="302">
        <v>0</v>
      </c>
      <c r="AN2630" s="302">
        <v>0</v>
      </c>
      <c r="AO2630" s="302">
        <v>0</v>
      </c>
      <c r="AP2630" s="302">
        <v>144.94999999999999</v>
      </c>
      <c r="AQ2630" s="302">
        <v>0</v>
      </c>
      <c r="AR2630" s="302">
        <v>126.39</v>
      </c>
      <c r="AS2630" s="302">
        <v>0</v>
      </c>
      <c r="AT2630" s="295">
        <f t="shared" si="41"/>
        <v>3920</v>
      </c>
      <c r="AU2630" s="302">
        <v>0</v>
      </c>
      <c r="AV2630" s="302">
        <v>0</v>
      </c>
      <c r="AW2630" s="303">
        <v>99</v>
      </c>
      <c r="AX2630" s="303">
        <v>146</v>
      </c>
      <c r="AY2630" s="302">
        <v>308000</v>
      </c>
      <c r="AZ2630" s="302">
        <v>308000</v>
      </c>
      <c r="BA2630" s="301">
        <v>90</v>
      </c>
      <c r="BB2630" s="301">
        <v>74.757836688311698</v>
      </c>
      <c r="BC2630" s="301">
        <v>9.5</v>
      </c>
      <c r="BD2630" s="301"/>
      <c r="BE2630" s="300" t="s">
        <v>4204</v>
      </c>
      <c r="BF2630" s="298"/>
      <c r="BG2630" s="300" t="s">
        <v>333</v>
      </c>
      <c r="BH2630" s="300" t="s">
        <v>616</v>
      </c>
      <c r="BI2630" s="300" t="s">
        <v>617</v>
      </c>
      <c r="BJ2630" s="300" t="s">
        <v>103</v>
      </c>
      <c r="BK2630" s="299" t="s">
        <v>4</v>
      </c>
      <c r="BL2630" s="301">
        <v>255837.93</v>
      </c>
      <c r="BM2630" s="299" t="s">
        <v>894</v>
      </c>
      <c r="BN2630" s="301"/>
      <c r="BO2630" s="304">
        <v>43766</v>
      </c>
      <c r="BP2630" s="304">
        <v>48210</v>
      </c>
      <c r="BQ2630" s="297" t="s">
        <v>1065</v>
      </c>
      <c r="BR2630" s="297" t="s">
        <v>4741</v>
      </c>
      <c r="BS2630" s="297" t="s">
        <v>4742</v>
      </c>
      <c r="BT2630" s="297" t="s">
        <v>4742</v>
      </c>
      <c r="BU2630" s="301">
        <v>0</v>
      </c>
      <c r="BV2630" s="301">
        <v>0</v>
      </c>
      <c r="BW2630" s="301">
        <v>0</v>
      </c>
    </row>
    <row r="2631" spans="1:75" s="289" customFormat="1" ht="18.2" customHeight="1" x14ac:dyDescent="0.15">
      <c r="A2631" s="291">
        <v>2629</v>
      </c>
      <c r="B2631" s="292" t="s">
        <v>305</v>
      </c>
      <c r="C2631" s="292" t="s">
        <v>306</v>
      </c>
      <c r="D2631" s="312">
        <v>45172</v>
      </c>
      <c r="E2631" s="293" t="s">
        <v>4284</v>
      </c>
      <c r="F2631" s="308">
        <v>6</v>
      </c>
      <c r="G2631" s="308">
        <v>6</v>
      </c>
      <c r="H2631" s="295">
        <v>163862.35999999999</v>
      </c>
      <c r="I2631" s="295">
        <v>7167.82</v>
      </c>
      <c r="J2631" s="295">
        <v>0</v>
      </c>
      <c r="K2631" s="295">
        <v>171030.18</v>
      </c>
      <c r="L2631" s="295">
        <v>1229.72</v>
      </c>
      <c r="M2631" s="295">
        <v>0</v>
      </c>
      <c r="N2631" s="295">
        <v>1169.99</v>
      </c>
      <c r="O2631" s="295">
        <v>0</v>
      </c>
      <c r="P2631" s="295">
        <v>0</v>
      </c>
      <c r="Q2631" s="295">
        <v>0</v>
      </c>
      <c r="R2631" s="295">
        <v>169860.19</v>
      </c>
      <c r="S2631" s="295">
        <v>8403.6200000000008</v>
      </c>
      <c r="T2631" s="295">
        <v>1365.52</v>
      </c>
      <c r="U2631" s="295">
        <v>0</v>
      </c>
      <c r="V2631" s="295">
        <v>1425.25</v>
      </c>
      <c r="W2631" s="295">
        <v>0</v>
      </c>
      <c r="X2631" s="295">
        <v>0</v>
      </c>
      <c r="Y2631" s="295">
        <v>0</v>
      </c>
      <c r="Z2631" s="295">
        <v>8343.89</v>
      </c>
      <c r="AA2631" s="295">
        <v>0</v>
      </c>
      <c r="AB2631" s="295">
        <v>0</v>
      </c>
      <c r="AC2631" s="295">
        <v>0</v>
      </c>
      <c r="AD2631" s="295">
        <v>0</v>
      </c>
      <c r="AE2631" s="295">
        <v>0</v>
      </c>
      <c r="AF2631" s="295">
        <v>0</v>
      </c>
      <c r="AG2631" s="295">
        <v>0</v>
      </c>
      <c r="AH2631" s="295">
        <v>0</v>
      </c>
      <c r="AI2631" s="295">
        <v>0</v>
      </c>
      <c r="AJ2631" s="295">
        <v>0</v>
      </c>
      <c r="AK2631" s="295">
        <v>0</v>
      </c>
      <c r="AL2631" s="295">
        <v>106.91</v>
      </c>
      <c r="AM2631" s="295">
        <v>0</v>
      </c>
      <c r="AN2631" s="295">
        <v>0</v>
      </c>
      <c r="AO2631" s="295">
        <v>22.85</v>
      </c>
      <c r="AP2631" s="295">
        <v>0</v>
      </c>
      <c r="AQ2631" s="295">
        <v>0</v>
      </c>
      <c r="AR2631" s="295">
        <v>0</v>
      </c>
      <c r="AS2631" s="295">
        <v>0</v>
      </c>
      <c r="AT2631" s="295">
        <f t="shared" si="41"/>
        <v>2725</v>
      </c>
      <c r="AU2631" s="295">
        <v>7227.55</v>
      </c>
      <c r="AV2631" s="295">
        <v>8343.89</v>
      </c>
      <c r="AW2631" s="296">
        <v>89</v>
      </c>
      <c r="AX2631" s="296">
        <v>135</v>
      </c>
      <c r="AY2631" s="295">
        <v>297799.59000000003</v>
      </c>
      <c r="AZ2631" s="295">
        <v>199213.66</v>
      </c>
      <c r="BA2631" s="294">
        <v>40.967149999999997</v>
      </c>
      <c r="BB2631" s="294">
        <v>34.930776748735497</v>
      </c>
      <c r="BC2631" s="294">
        <v>10</v>
      </c>
      <c r="BD2631" s="294"/>
      <c r="BE2631" s="293" t="s">
        <v>4204</v>
      </c>
      <c r="BF2631" s="291"/>
      <c r="BG2631" s="293" t="s">
        <v>380</v>
      </c>
      <c r="BH2631" s="293" t="s">
        <v>203</v>
      </c>
      <c r="BI2631" s="293" t="s">
        <v>762</v>
      </c>
      <c r="BJ2631" s="293" t="s">
        <v>177</v>
      </c>
      <c r="BK2631" s="292" t="s">
        <v>4</v>
      </c>
      <c r="BL2631" s="294">
        <v>169860.19</v>
      </c>
      <c r="BM2631" s="292" t="s">
        <v>894</v>
      </c>
      <c r="BN2631" s="294"/>
      <c r="BO2631" s="297">
        <v>43769</v>
      </c>
      <c r="BP2631" s="297">
        <v>47879</v>
      </c>
      <c r="BQ2631" s="297" t="s">
        <v>925</v>
      </c>
      <c r="BR2631" s="297" t="s">
        <v>4745</v>
      </c>
      <c r="BS2631" s="297" t="s">
        <v>4742</v>
      </c>
      <c r="BT2631" s="297" t="s">
        <v>4742</v>
      </c>
      <c r="BU2631" s="294">
        <v>773.1</v>
      </c>
      <c r="BV2631" s="294">
        <v>0</v>
      </c>
      <c r="BW2631" s="294">
        <v>0</v>
      </c>
    </row>
    <row r="2632" spans="1:75" s="289" customFormat="1" ht="18.2" customHeight="1" x14ac:dyDescent="0.15">
      <c r="A2632" s="298">
        <v>2630</v>
      </c>
      <c r="B2632" s="299" t="s">
        <v>305</v>
      </c>
      <c r="C2632" s="299" t="s">
        <v>306</v>
      </c>
      <c r="D2632" s="313">
        <v>45172</v>
      </c>
      <c r="E2632" s="300" t="s">
        <v>4285</v>
      </c>
      <c r="F2632" s="309">
        <v>0</v>
      </c>
      <c r="G2632" s="309">
        <v>0</v>
      </c>
      <c r="H2632" s="302">
        <v>412499.4</v>
      </c>
      <c r="I2632" s="302">
        <v>0</v>
      </c>
      <c r="J2632" s="302">
        <v>0</v>
      </c>
      <c r="K2632" s="302">
        <v>412499.4</v>
      </c>
      <c r="L2632" s="302">
        <v>2577.2399999999998</v>
      </c>
      <c r="M2632" s="302">
        <v>0</v>
      </c>
      <c r="N2632" s="302">
        <v>0</v>
      </c>
      <c r="O2632" s="302">
        <v>2577.2399999999998</v>
      </c>
      <c r="P2632" s="302">
        <v>0</v>
      </c>
      <c r="Q2632" s="302">
        <v>0</v>
      </c>
      <c r="R2632" s="302">
        <v>409922.16</v>
      </c>
      <c r="S2632" s="302">
        <v>0</v>
      </c>
      <c r="T2632" s="302">
        <v>2956.25</v>
      </c>
      <c r="U2632" s="302">
        <v>0</v>
      </c>
      <c r="V2632" s="302">
        <v>0</v>
      </c>
      <c r="W2632" s="302">
        <v>2956.25</v>
      </c>
      <c r="X2632" s="302">
        <v>0</v>
      </c>
      <c r="Y2632" s="302">
        <v>0</v>
      </c>
      <c r="Z2632" s="302">
        <v>0</v>
      </c>
      <c r="AA2632" s="302">
        <v>0</v>
      </c>
      <c r="AB2632" s="302">
        <v>0</v>
      </c>
      <c r="AC2632" s="302">
        <v>0</v>
      </c>
      <c r="AD2632" s="302">
        <v>0</v>
      </c>
      <c r="AE2632" s="302">
        <v>0</v>
      </c>
      <c r="AF2632" s="302">
        <v>0</v>
      </c>
      <c r="AG2632" s="302">
        <v>0</v>
      </c>
      <c r="AH2632" s="302">
        <v>259.62</v>
      </c>
      <c r="AI2632" s="302">
        <v>0</v>
      </c>
      <c r="AJ2632" s="302">
        <v>0</v>
      </c>
      <c r="AK2632" s="302">
        <v>0</v>
      </c>
      <c r="AL2632" s="302">
        <v>0</v>
      </c>
      <c r="AM2632" s="302">
        <v>0</v>
      </c>
      <c r="AN2632" s="302">
        <v>0</v>
      </c>
      <c r="AO2632" s="302">
        <v>0</v>
      </c>
      <c r="AP2632" s="302">
        <v>5793.11</v>
      </c>
      <c r="AQ2632" s="302">
        <v>0</v>
      </c>
      <c r="AR2632" s="302">
        <v>5793.11</v>
      </c>
      <c r="AS2632" s="302">
        <v>0</v>
      </c>
      <c r="AT2632" s="295">
        <f t="shared" si="41"/>
        <v>5793.11</v>
      </c>
      <c r="AU2632" s="302">
        <v>0</v>
      </c>
      <c r="AV2632" s="302">
        <v>0</v>
      </c>
      <c r="AW2632" s="303">
        <v>106</v>
      </c>
      <c r="AX2632" s="303">
        <v>152</v>
      </c>
      <c r="AY2632" s="302">
        <v>488000.01</v>
      </c>
      <c r="AZ2632" s="302">
        <v>488000.01</v>
      </c>
      <c r="BA2632" s="301">
        <v>89.999996999999993</v>
      </c>
      <c r="BB2632" s="301">
        <v>75.600394291453995</v>
      </c>
      <c r="BC2632" s="301">
        <v>8.6</v>
      </c>
      <c r="BD2632" s="301"/>
      <c r="BE2632" s="300" t="s">
        <v>4204</v>
      </c>
      <c r="BF2632" s="298"/>
      <c r="BG2632" s="300" t="s">
        <v>351</v>
      </c>
      <c r="BH2632" s="300" t="s">
        <v>352</v>
      </c>
      <c r="BI2632" s="300" t="s">
        <v>353</v>
      </c>
      <c r="BJ2632" s="300" t="s">
        <v>103</v>
      </c>
      <c r="BK2632" s="299" t="s">
        <v>4</v>
      </c>
      <c r="BL2632" s="301">
        <v>409922.16</v>
      </c>
      <c r="BM2632" s="299" t="s">
        <v>894</v>
      </c>
      <c r="BN2632" s="301"/>
      <c r="BO2632" s="304">
        <v>43784</v>
      </c>
      <c r="BP2632" s="304">
        <v>48410</v>
      </c>
      <c r="BQ2632" s="297" t="s">
        <v>925</v>
      </c>
      <c r="BR2632" s="297" t="s">
        <v>4745</v>
      </c>
      <c r="BS2632" s="297" t="s">
        <v>4742</v>
      </c>
      <c r="BT2632" s="297" t="s">
        <v>4742</v>
      </c>
      <c r="BU2632" s="301">
        <v>0</v>
      </c>
      <c r="BV2632" s="301">
        <v>0</v>
      </c>
      <c r="BW2632" s="301">
        <v>0</v>
      </c>
    </row>
    <row r="2633" spans="1:75" s="289" customFormat="1" ht="18.2" customHeight="1" x14ac:dyDescent="0.15">
      <c r="A2633" s="291">
        <v>2631</v>
      </c>
      <c r="B2633" s="292" t="s">
        <v>305</v>
      </c>
      <c r="C2633" s="292" t="s">
        <v>306</v>
      </c>
      <c r="D2633" s="312">
        <v>45172</v>
      </c>
      <c r="E2633" s="293" t="s">
        <v>4286</v>
      </c>
      <c r="F2633" s="308">
        <v>0</v>
      </c>
      <c r="G2633" s="308">
        <v>0</v>
      </c>
      <c r="H2633" s="295">
        <v>151152.04999999999</v>
      </c>
      <c r="I2633" s="295">
        <v>0</v>
      </c>
      <c r="J2633" s="295">
        <v>0</v>
      </c>
      <c r="K2633" s="295">
        <v>151152.04999999999</v>
      </c>
      <c r="L2633" s="295">
        <v>928.56</v>
      </c>
      <c r="M2633" s="295">
        <v>0</v>
      </c>
      <c r="N2633" s="295">
        <v>0</v>
      </c>
      <c r="O2633" s="295">
        <v>928.56</v>
      </c>
      <c r="P2633" s="295">
        <v>0</v>
      </c>
      <c r="Q2633" s="295">
        <v>0</v>
      </c>
      <c r="R2633" s="295">
        <v>150223.49</v>
      </c>
      <c r="S2633" s="295">
        <v>0</v>
      </c>
      <c r="T2633" s="295">
        <v>1196.6199999999999</v>
      </c>
      <c r="U2633" s="295">
        <v>0</v>
      </c>
      <c r="V2633" s="295">
        <v>0</v>
      </c>
      <c r="W2633" s="295">
        <v>1196.6199999999999</v>
      </c>
      <c r="X2633" s="295">
        <v>0</v>
      </c>
      <c r="Y2633" s="295">
        <v>0</v>
      </c>
      <c r="Z2633" s="295">
        <v>0</v>
      </c>
      <c r="AA2633" s="295">
        <v>0</v>
      </c>
      <c r="AB2633" s="295">
        <v>0</v>
      </c>
      <c r="AC2633" s="295">
        <v>0</v>
      </c>
      <c r="AD2633" s="295">
        <v>0</v>
      </c>
      <c r="AE2633" s="295">
        <v>0</v>
      </c>
      <c r="AF2633" s="295">
        <v>0</v>
      </c>
      <c r="AG2633" s="295">
        <v>0</v>
      </c>
      <c r="AH2633" s="295">
        <v>115.7</v>
      </c>
      <c r="AI2633" s="295">
        <v>0</v>
      </c>
      <c r="AJ2633" s="295">
        <v>0</v>
      </c>
      <c r="AK2633" s="295">
        <v>0</v>
      </c>
      <c r="AL2633" s="295">
        <v>0</v>
      </c>
      <c r="AM2633" s="295">
        <v>0</v>
      </c>
      <c r="AN2633" s="295">
        <v>0</v>
      </c>
      <c r="AO2633" s="295">
        <v>0</v>
      </c>
      <c r="AP2633" s="295">
        <v>5000</v>
      </c>
      <c r="AQ2633" s="295">
        <v>0</v>
      </c>
      <c r="AR2633" s="295">
        <v>2240.88</v>
      </c>
      <c r="AS2633" s="295">
        <v>0</v>
      </c>
      <c r="AT2633" s="295">
        <f t="shared" si="41"/>
        <v>5000</v>
      </c>
      <c r="AU2633" s="295">
        <v>0</v>
      </c>
      <c r="AV2633" s="295">
        <v>0</v>
      </c>
      <c r="AW2633" s="296">
        <v>104</v>
      </c>
      <c r="AX2633" s="296">
        <v>150</v>
      </c>
      <c r="AY2633" s="295">
        <v>268500</v>
      </c>
      <c r="AZ2633" s="295">
        <v>178025.83</v>
      </c>
      <c r="BA2633" s="294">
        <v>43.355339000000001</v>
      </c>
      <c r="BB2633" s="294">
        <v>36.584524474415403</v>
      </c>
      <c r="BC2633" s="294">
        <v>9.5</v>
      </c>
      <c r="BD2633" s="294"/>
      <c r="BE2633" s="293" t="s">
        <v>4204</v>
      </c>
      <c r="BF2633" s="291"/>
      <c r="BG2633" s="293" t="s">
        <v>312</v>
      </c>
      <c r="BH2633" s="293" t="s">
        <v>221</v>
      </c>
      <c r="BI2633" s="293" t="s">
        <v>798</v>
      </c>
      <c r="BJ2633" s="293" t="s">
        <v>103</v>
      </c>
      <c r="BK2633" s="292" t="s">
        <v>4</v>
      </c>
      <c r="BL2633" s="294">
        <v>150223.49</v>
      </c>
      <c r="BM2633" s="292" t="s">
        <v>894</v>
      </c>
      <c r="BN2633" s="294"/>
      <c r="BO2633" s="297">
        <v>43774</v>
      </c>
      <c r="BP2633" s="297">
        <v>48339</v>
      </c>
      <c r="BQ2633" s="297" t="s">
        <v>925</v>
      </c>
      <c r="BR2633" s="297" t="s">
        <v>4745</v>
      </c>
      <c r="BS2633" s="297" t="s">
        <v>4742</v>
      </c>
      <c r="BT2633" s="297" t="s">
        <v>4742</v>
      </c>
      <c r="BU2633" s="294">
        <v>0</v>
      </c>
      <c r="BV2633" s="294">
        <v>0</v>
      </c>
      <c r="BW2633" s="294">
        <v>0</v>
      </c>
    </row>
    <row r="2634" spans="1:75" s="289" customFormat="1" ht="18.2" customHeight="1" x14ac:dyDescent="0.15">
      <c r="A2634" s="298">
        <v>2632</v>
      </c>
      <c r="B2634" s="299" t="s">
        <v>305</v>
      </c>
      <c r="C2634" s="299" t="s">
        <v>306</v>
      </c>
      <c r="D2634" s="313">
        <v>45172</v>
      </c>
      <c r="E2634" s="300" t="s">
        <v>4287</v>
      </c>
      <c r="F2634" s="309">
        <v>0</v>
      </c>
      <c r="G2634" s="309">
        <v>0</v>
      </c>
      <c r="H2634" s="302">
        <v>132172.32999999999</v>
      </c>
      <c r="I2634" s="302">
        <v>0</v>
      </c>
      <c r="J2634" s="302">
        <v>0</v>
      </c>
      <c r="K2634" s="302">
        <v>132172.32999999999</v>
      </c>
      <c r="L2634" s="302">
        <v>663.91</v>
      </c>
      <c r="M2634" s="302">
        <v>0</v>
      </c>
      <c r="N2634" s="302">
        <v>0</v>
      </c>
      <c r="O2634" s="302">
        <v>663.91</v>
      </c>
      <c r="P2634" s="302">
        <v>0</v>
      </c>
      <c r="Q2634" s="302">
        <v>0</v>
      </c>
      <c r="R2634" s="302">
        <v>131508.42000000001</v>
      </c>
      <c r="S2634" s="302">
        <v>0</v>
      </c>
      <c r="T2634" s="302">
        <v>1046.3599999999999</v>
      </c>
      <c r="U2634" s="302">
        <v>0</v>
      </c>
      <c r="V2634" s="302">
        <v>0</v>
      </c>
      <c r="W2634" s="302">
        <v>1046.3599999999999</v>
      </c>
      <c r="X2634" s="302">
        <v>0</v>
      </c>
      <c r="Y2634" s="302">
        <v>0</v>
      </c>
      <c r="Z2634" s="302">
        <v>0</v>
      </c>
      <c r="AA2634" s="302">
        <v>0</v>
      </c>
      <c r="AB2634" s="302">
        <v>0</v>
      </c>
      <c r="AC2634" s="302">
        <v>0</v>
      </c>
      <c r="AD2634" s="302">
        <v>0</v>
      </c>
      <c r="AE2634" s="302">
        <v>0</v>
      </c>
      <c r="AF2634" s="302">
        <v>0</v>
      </c>
      <c r="AG2634" s="302">
        <v>0</v>
      </c>
      <c r="AH2634" s="302">
        <v>105.88</v>
      </c>
      <c r="AI2634" s="302">
        <v>0</v>
      </c>
      <c r="AJ2634" s="302">
        <v>0</v>
      </c>
      <c r="AK2634" s="302">
        <v>0</v>
      </c>
      <c r="AL2634" s="302">
        <v>0</v>
      </c>
      <c r="AM2634" s="302">
        <v>0</v>
      </c>
      <c r="AN2634" s="302">
        <v>0</v>
      </c>
      <c r="AO2634" s="302">
        <v>0</v>
      </c>
      <c r="AP2634" s="302">
        <v>17.02</v>
      </c>
      <c r="AQ2634" s="302">
        <v>0</v>
      </c>
      <c r="AR2634" s="302">
        <v>16.53</v>
      </c>
      <c r="AS2634" s="302">
        <v>0</v>
      </c>
      <c r="AT2634" s="295">
        <f t="shared" si="41"/>
        <v>1816.6399999999999</v>
      </c>
      <c r="AU2634" s="302">
        <v>0</v>
      </c>
      <c r="AV2634" s="302">
        <v>0</v>
      </c>
      <c r="AW2634" s="303">
        <v>119</v>
      </c>
      <c r="AX2634" s="303">
        <v>165</v>
      </c>
      <c r="AY2634" s="302">
        <v>260599.98</v>
      </c>
      <c r="AZ2634" s="302">
        <v>151386.63</v>
      </c>
      <c r="BA2634" s="301">
        <v>51.822507000000002</v>
      </c>
      <c r="BB2634" s="301">
        <v>45.017819711086403</v>
      </c>
      <c r="BC2634" s="301">
        <v>9.5</v>
      </c>
      <c r="BD2634" s="301"/>
      <c r="BE2634" s="300" t="s">
        <v>4204</v>
      </c>
      <c r="BF2634" s="298"/>
      <c r="BG2634" s="300" t="s">
        <v>312</v>
      </c>
      <c r="BH2634" s="300" t="s">
        <v>221</v>
      </c>
      <c r="BI2634" s="300" t="s">
        <v>798</v>
      </c>
      <c r="BJ2634" s="300" t="s">
        <v>103</v>
      </c>
      <c r="BK2634" s="299" t="s">
        <v>4</v>
      </c>
      <c r="BL2634" s="301">
        <v>131508.42000000001</v>
      </c>
      <c r="BM2634" s="299" t="s">
        <v>894</v>
      </c>
      <c r="BN2634" s="301"/>
      <c r="BO2634" s="304">
        <v>43797</v>
      </c>
      <c r="BP2634" s="304">
        <v>48819</v>
      </c>
      <c r="BQ2634" s="297" t="s">
        <v>925</v>
      </c>
      <c r="BR2634" s="297" t="s">
        <v>4745</v>
      </c>
      <c r="BS2634" s="297" t="s">
        <v>4742</v>
      </c>
      <c r="BT2634" s="297" t="s">
        <v>4742</v>
      </c>
      <c r="BU2634" s="301">
        <v>0</v>
      </c>
      <c r="BV2634" s="301">
        <v>0</v>
      </c>
      <c r="BW2634" s="301">
        <v>0</v>
      </c>
    </row>
    <row r="2635" spans="1:75" s="289" customFormat="1" ht="18.2" customHeight="1" x14ac:dyDescent="0.15">
      <c r="A2635" s="291">
        <v>2633</v>
      </c>
      <c r="B2635" s="292" t="s">
        <v>305</v>
      </c>
      <c r="C2635" s="292" t="s">
        <v>306</v>
      </c>
      <c r="D2635" s="312">
        <v>45172</v>
      </c>
      <c r="E2635" s="293" t="s">
        <v>4288</v>
      </c>
      <c r="F2635" s="308">
        <v>36</v>
      </c>
      <c r="G2635" s="308">
        <v>35</v>
      </c>
      <c r="H2635" s="295">
        <v>336768.69</v>
      </c>
      <c r="I2635" s="295">
        <v>58231.3</v>
      </c>
      <c r="J2635" s="295">
        <v>0</v>
      </c>
      <c r="K2635" s="295">
        <v>394999.99</v>
      </c>
      <c r="L2635" s="295">
        <v>2012.04</v>
      </c>
      <c r="M2635" s="295">
        <v>0</v>
      </c>
      <c r="N2635" s="295">
        <v>0</v>
      </c>
      <c r="O2635" s="295">
        <v>0</v>
      </c>
      <c r="P2635" s="295">
        <v>0</v>
      </c>
      <c r="Q2635" s="295">
        <v>0</v>
      </c>
      <c r="R2635" s="295">
        <v>394999.99</v>
      </c>
      <c r="S2635" s="295">
        <v>102425.43</v>
      </c>
      <c r="T2635" s="295">
        <v>2666.09</v>
      </c>
      <c r="U2635" s="295">
        <v>0</v>
      </c>
      <c r="V2635" s="295">
        <v>0</v>
      </c>
      <c r="W2635" s="295">
        <v>0</v>
      </c>
      <c r="X2635" s="295">
        <v>0</v>
      </c>
      <c r="Y2635" s="295">
        <v>0</v>
      </c>
      <c r="Z2635" s="295">
        <v>105091.52</v>
      </c>
      <c r="AA2635" s="295">
        <v>0</v>
      </c>
      <c r="AB2635" s="295">
        <v>0</v>
      </c>
      <c r="AC2635" s="295">
        <v>0</v>
      </c>
      <c r="AD2635" s="295">
        <v>0</v>
      </c>
      <c r="AE2635" s="295">
        <v>0</v>
      </c>
      <c r="AF2635" s="295">
        <v>0</v>
      </c>
      <c r="AG2635" s="295">
        <v>0</v>
      </c>
      <c r="AH2635" s="295">
        <v>0</v>
      </c>
      <c r="AI2635" s="295">
        <v>0</v>
      </c>
      <c r="AJ2635" s="295">
        <v>0</v>
      </c>
      <c r="AK2635" s="295">
        <v>0</v>
      </c>
      <c r="AL2635" s="295">
        <v>0</v>
      </c>
      <c r="AM2635" s="295">
        <v>0</v>
      </c>
      <c r="AN2635" s="295">
        <v>0</v>
      </c>
      <c r="AO2635" s="295">
        <v>0</v>
      </c>
      <c r="AP2635" s="295">
        <v>0</v>
      </c>
      <c r="AQ2635" s="295">
        <v>0</v>
      </c>
      <c r="AR2635" s="295">
        <v>0</v>
      </c>
      <c r="AS2635" s="295">
        <v>0</v>
      </c>
      <c r="AT2635" s="295">
        <f t="shared" si="41"/>
        <v>0</v>
      </c>
      <c r="AU2635" s="295">
        <v>60243.34</v>
      </c>
      <c r="AV2635" s="295">
        <v>105091.52</v>
      </c>
      <c r="AW2635" s="296">
        <v>106</v>
      </c>
      <c r="AX2635" s="296">
        <v>152</v>
      </c>
      <c r="AY2635" s="295">
        <v>394999.99</v>
      </c>
      <c r="AZ2635" s="295">
        <v>394999.99</v>
      </c>
      <c r="BA2635" s="294">
        <v>81.341774000000001</v>
      </c>
      <c r="BB2635" s="294">
        <v>81.341774000000001</v>
      </c>
      <c r="BC2635" s="294">
        <v>9.5</v>
      </c>
      <c r="BD2635" s="294"/>
      <c r="BE2635" s="293" t="s">
        <v>4204</v>
      </c>
      <c r="BF2635" s="291"/>
      <c r="BG2635" s="293" t="s">
        <v>333</v>
      </c>
      <c r="BH2635" s="293" t="s">
        <v>527</v>
      </c>
      <c r="BI2635" s="293" t="s">
        <v>803</v>
      </c>
      <c r="BJ2635" s="293" t="s">
        <v>4205</v>
      </c>
      <c r="BK2635" s="292" t="s">
        <v>4</v>
      </c>
      <c r="BL2635" s="294">
        <v>394999.99</v>
      </c>
      <c r="BM2635" s="292" t="s">
        <v>894</v>
      </c>
      <c r="BN2635" s="294"/>
      <c r="BO2635" s="297">
        <v>43797</v>
      </c>
      <c r="BP2635" s="297">
        <v>48423</v>
      </c>
      <c r="BQ2635" s="297" t="s">
        <v>925</v>
      </c>
      <c r="BR2635" s="297" t="s">
        <v>4745</v>
      </c>
      <c r="BS2635" s="297" t="s">
        <v>4742</v>
      </c>
      <c r="BT2635" s="297" t="s">
        <v>4742</v>
      </c>
      <c r="BU2635" s="294">
        <v>7144.76</v>
      </c>
      <c r="BV2635" s="294">
        <v>0</v>
      </c>
      <c r="BW2635" s="294">
        <v>0</v>
      </c>
    </row>
    <row r="2636" spans="1:75" s="289" customFormat="1" ht="18.2" customHeight="1" x14ac:dyDescent="0.15">
      <c r="A2636" s="298">
        <v>2634</v>
      </c>
      <c r="B2636" s="299" t="s">
        <v>305</v>
      </c>
      <c r="C2636" s="299" t="s">
        <v>306</v>
      </c>
      <c r="D2636" s="313">
        <v>45172</v>
      </c>
      <c r="E2636" s="300" t="s">
        <v>4289</v>
      </c>
      <c r="F2636" s="309">
        <v>0</v>
      </c>
      <c r="G2636" s="309">
        <v>0</v>
      </c>
      <c r="H2636" s="302">
        <v>257287</v>
      </c>
      <c r="I2636" s="302">
        <v>0</v>
      </c>
      <c r="J2636" s="302">
        <v>0</v>
      </c>
      <c r="K2636" s="302">
        <v>257287</v>
      </c>
      <c r="L2636" s="302">
        <v>1256.01</v>
      </c>
      <c r="M2636" s="302">
        <v>0</v>
      </c>
      <c r="N2636" s="302">
        <v>0</v>
      </c>
      <c r="O2636" s="302">
        <v>1256.01</v>
      </c>
      <c r="P2636" s="302">
        <v>0</v>
      </c>
      <c r="Q2636" s="302">
        <v>0</v>
      </c>
      <c r="R2636" s="302">
        <v>256030.99</v>
      </c>
      <c r="S2636" s="302">
        <v>0</v>
      </c>
      <c r="T2636" s="302">
        <v>2144.06</v>
      </c>
      <c r="U2636" s="302">
        <v>0</v>
      </c>
      <c r="V2636" s="302">
        <v>0</v>
      </c>
      <c r="W2636" s="302">
        <v>2144.06</v>
      </c>
      <c r="X2636" s="302">
        <v>0</v>
      </c>
      <c r="Y2636" s="302">
        <v>0</v>
      </c>
      <c r="Z2636" s="302">
        <v>0</v>
      </c>
      <c r="AA2636" s="302">
        <v>0</v>
      </c>
      <c r="AB2636" s="302">
        <v>0</v>
      </c>
      <c r="AC2636" s="302">
        <v>0</v>
      </c>
      <c r="AD2636" s="302">
        <v>0</v>
      </c>
      <c r="AE2636" s="302">
        <v>0</v>
      </c>
      <c r="AF2636" s="302">
        <v>0</v>
      </c>
      <c r="AG2636" s="302">
        <v>0</v>
      </c>
      <c r="AH2636" s="302">
        <v>201.05</v>
      </c>
      <c r="AI2636" s="302">
        <v>0</v>
      </c>
      <c r="AJ2636" s="302">
        <v>0</v>
      </c>
      <c r="AK2636" s="302">
        <v>0</v>
      </c>
      <c r="AL2636" s="302">
        <v>0</v>
      </c>
      <c r="AM2636" s="302">
        <v>0</v>
      </c>
      <c r="AN2636" s="302">
        <v>0</v>
      </c>
      <c r="AO2636" s="302">
        <v>0</v>
      </c>
      <c r="AP2636" s="302">
        <v>534.41</v>
      </c>
      <c r="AQ2636" s="302">
        <v>0</v>
      </c>
      <c r="AR2636" s="302">
        <v>530.53</v>
      </c>
      <c r="AS2636" s="302">
        <v>0</v>
      </c>
      <c r="AT2636" s="295">
        <f t="shared" si="41"/>
        <v>3605</v>
      </c>
      <c r="AU2636" s="302">
        <v>0</v>
      </c>
      <c r="AV2636" s="302">
        <v>0</v>
      </c>
      <c r="AW2636" s="303">
        <v>119</v>
      </c>
      <c r="AX2636" s="303">
        <v>165</v>
      </c>
      <c r="AY2636" s="302">
        <v>487199.72</v>
      </c>
      <c r="AZ2636" s="302">
        <v>293394.09999999998</v>
      </c>
      <c r="BA2636" s="301">
        <v>45.100723000000002</v>
      </c>
      <c r="BB2636" s="301">
        <v>39.357242560112098</v>
      </c>
      <c r="BC2636" s="301">
        <v>10</v>
      </c>
      <c r="BD2636" s="301"/>
      <c r="BE2636" s="300" t="s">
        <v>4204</v>
      </c>
      <c r="BF2636" s="298"/>
      <c r="BG2636" s="300" t="s">
        <v>349</v>
      </c>
      <c r="BH2636" s="300" t="s">
        <v>180</v>
      </c>
      <c r="BI2636" s="300" t="s">
        <v>350</v>
      </c>
      <c r="BJ2636" s="300" t="s">
        <v>103</v>
      </c>
      <c r="BK2636" s="299" t="s">
        <v>4</v>
      </c>
      <c r="BL2636" s="301">
        <v>256030.99</v>
      </c>
      <c r="BM2636" s="299" t="s">
        <v>894</v>
      </c>
      <c r="BN2636" s="301"/>
      <c r="BO2636" s="304">
        <v>43791</v>
      </c>
      <c r="BP2636" s="304">
        <v>48813</v>
      </c>
      <c r="BQ2636" s="297" t="s">
        <v>1065</v>
      </c>
      <c r="BR2636" s="297" t="s">
        <v>4741</v>
      </c>
      <c r="BS2636" s="297" t="s">
        <v>4742</v>
      </c>
      <c r="BT2636" s="297" t="s">
        <v>4742</v>
      </c>
      <c r="BU2636" s="301">
        <v>0</v>
      </c>
      <c r="BV2636" s="301">
        <v>0</v>
      </c>
      <c r="BW2636" s="301">
        <v>0</v>
      </c>
    </row>
    <row r="2637" spans="1:75" s="289" customFormat="1" ht="18.2" customHeight="1" x14ac:dyDescent="0.15">
      <c r="A2637" s="291">
        <v>2635</v>
      </c>
      <c r="B2637" s="292" t="s">
        <v>305</v>
      </c>
      <c r="C2637" s="292" t="s">
        <v>306</v>
      </c>
      <c r="D2637" s="312">
        <v>45172</v>
      </c>
      <c r="E2637" s="293" t="s">
        <v>4290</v>
      </c>
      <c r="F2637" s="308">
        <v>0</v>
      </c>
      <c r="G2637" s="308">
        <v>0</v>
      </c>
      <c r="H2637" s="295">
        <v>117733.9</v>
      </c>
      <c r="I2637" s="295">
        <v>0</v>
      </c>
      <c r="J2637" s="295">
        <v>0</v>
      </c>
      <c r="K2637" s="295">
        <v>117733.9</v>
      </c>
      <c r="L2637" s="295">
        <v>926.85</v>
      </c>
      <c r="M2637" s="295">
        <v>0</v>
      </c>
      <c r="N2637" s="295">
        <v>0</v>
      </c>
      <c r="O2637" s="295">
        <v>926.85</v>
      </c>
      <c r="P2637" s="295">
        <v>0</v>
      </c>
      <c r="Q2637" s="295">
        <v>0</v>
      </c>
      <c r="R2637" s="295">
        <v>116807.05</v>
      </c>
      <c r="S2637" s="295">
        <v>0</v>
      </c>
      <c r="T2637" s="295">
        <v>981.12</v>
      </c>
      <c r="U2637" s="295">
        <v>0</v>
      </c>
      <c r="V2637" s="295">
        <v>0</v>
      </c>
      <c r="W2637" s="295">
        <v>981.12</v>
      </c>
      <c r="X2637" s="295">
        <v>0</v>
      </c>
      <c r="Y2637" s="295">
        <v>0</v>
      </c>
      <c r="Z2637" s="295">
        <v>0</v>
      </c>
      <c r="AA2637" s="295">
        <v>0</v>
      </c>
      <c r="AB2637" s="295">
        <v>0</v>
      </c>
      <c r="AC2637" s="295">
        <v>0</v>
      </c>
      <c r="AD2637" s="295">
        <v>0</v>
      </c>
      <c r="AE2637" s="295">
        <v>0</v>
      </c>
      <c r="AF2637" s="295">
        <v>0</v>
      </c>
      <c r="AG2637" s="295">
        <v>0</v>
      </c>
      <c r="AH2637" s="295">
        <v>113</v>
      </c>
      <c r="AI2637" s="295">
        <v>0</v>
      </c>
      <c r="AJ2637" s="295">
        <v>0</v>
      </c>
      <c r="AK2637" s="295">
        <v>0</v>
      </c>
      <c r="AL2637" s="295">
        <v>0</v>
      </c>
      <c r="AM2637" s="295">
        <v>0</v>
      </c>
      <c r="AN2637" s="295">
        <v>0</v>
      </c>
      <c r="AO2637" s="295">
        <v>0</v>
      </c>
      <c r="AP2637" s="295">
        <v>230.93</v>
      </c>
      <c r="AQ2637" s="295">
        <v>0</v>
      </c>
      <c r="AR2637" s="295">
        <v>201.9</v>
      </c>
      <c r="AS2637" s="295">
        <v>0</v>
      </c>
      <c r="AT2637" s="295">
        <f t="shared" si="41"/>
        <v>2050</v>
      </c>
      <c r="AU2637" s="295">
        <v>0</v>
      </c>
      <c r="AV2637" s="295">
        <v>0</v>
      </c>
      <c r="AW2637" s="296">
        <v>86</v>
      </c>
      <c r="AX2637" s="296">
        <v>132</v>
      </c>
      <c r="AY2637" s="295">
        <v>300399.38</v>
      </c>
      <c r="AZ2637" s="295">
        <v>144378.57</v>
      </c>
      <c r="BA2637" s="294">
        <v>36.008702</v>
      </c>
      <c r="BB2637" s="294">
        <v>29.132233786143601</v>
      </c>
      <c r="BC2637" s="294">
        <v>10</v>
      </c>
      <c r="BD2637" s="294"/>
      <c r="BE2637" s="293" t="s">
        <v>4204</v>
      </c>
      <c r="BF2637" s="291"/>
      <c r="BG2637" s="293" t="s">
        <v>320</v>
      </c>
      <c r="BH2637" s="293" t="s">
        <v>181</v>
      </c>
      <c r="BI2637" s="293" t="s">
        <v>372</v>
      </c>
      <c r="BJ2637" s="293" t="s">
        <v>103</v>
      </c>
      <c r="BK2637" s="292" t="s">
        <v>4</v>
      </c>
      <c r="BL2637" s="294">
        <v>116807.05</v>
      </c>
      <c r="BM2637" s="292" t="s">
        <v>894</v>
      </c>
      <c r="BN2637" s="294"/>
      <c r="BO2637" s="297">
        <v>43791</v>
      </c>
      <c r="BP2637" s="297">
        <v>47809</v>
      </c>
      <c r="BQ2637" s="297" t="s">
        <v>1067</v>
      </c>
      <c r="BR2637" s="297" t="s">
        <v>4743</v>
      </c>
      <c r="BS2637" s="297" t="s">
        <v>4742</v>
      </c>
      <c r="BT2637" s="297" t="s">
        <v>4742</v>
      </c>
      <c r="BU2637" s="294">
        <v>0</v>
      </c>
      <c r="BV2637" s="294">
        <v>0</v>
      </c>
      <c r="BW2637" s="294">
        <v>0</v>
      </c>
    </row>
    <row r="2638" spans="1:75" s="289" customFormat="1" ht="18.2" customHeight="1" x14ac:dyDescent="0.15">
      <c r="A2638" s="298">
        <v>2636</v>
      </c>
      <c r="B2638" s="299" t="s">
        <v>305</v>
      </c>
      <c r="C2638" s="299" t="s">
        <v>306</v>
      </c>
      <c r="D2638" s="313">
        <v>45172</v>
      </c>
      <c r="E2638" s="300" t="s">
        <v>4291</v>
      </c>
      <c r="F2638" s="309">
        <v>0</v>
      </c>
      <c r="G2638" s="309">
        <v>0</v>
      </c>
      <c r="H2638" s="302">
        <v>135033.54999999999</v>
      </c>
      <c r="I2638" s="302">
        <v>0</v>
      </c>
      <c r="J2638" s="302">
        <v>0</v>
      </c>
      <c r="K2638" s="302">
        <v>135033.54999999999</v>
      </c>
      <c r="L2638" s="302">
        <v>659.2</v>
      </c>
      <c r="M2638" s="302">
        <v>0</v>
      </c>
      <c r="N2638" s="302">
        <v>0</v>
      </c>
      <c r="O2638" s="302">
        <v>659.2</v>
      </c>
      <c r="P2638" s="302">
        <v>0</v>
      </c>
      <c r="Q2638" s="302">
        <v>0</v>
      </c>
      <c r="R2638" s="302">
        <v>134374.35</v>
      </c>
      <c r="S2638" s="302">
        <v>0</v>
      </c>
      <c r="T2638" s="302">
        <v>1125.28</v>
      </c>
      <c r="U2638" s="302">
        <v>0</v>
      </c>
      <c r="V2638" s="302">
        <v>0</v>
      </c>
      <c r="W2638" s="302">
        <v>1125.28</v>
      </c>
      <c r="X2638" s="302">
        <v>0</v>
      </c>
      <c r="Y2638" s="302">
        <v>0</v>
      </c>
      <c r="Z2638" s="302">
        <v>0</v>
      </c>
      <c r="AA2638" s="302">
        <v>0</v>
      </c>
      <c r="AB2638" s="302">
        <v>0</v>
      </c>
      <c r="AC2638" s="302">
        <v>0</v>
      </c>
      <c r="AD2638" s="302">
        <v>0</v>
      </c>
      <c r="AE2638" s="302">
        <v>0</v>
      </c>
      <c r="AF2638" s="302">
        <v>0</v>
      </c>
      <c r="AG2638" s="302">
        <v>0</v>
      </c>
      <c r="AH2638" s="302">
        <v>113.48</v>
      </c>
      <c r="AI2638" s="302">
        <v>0</v>
      </c>
      <c r="AJ2638" s="302">
        <v>0</v>
      </c>
      <c r="AK2638" s="302">
        <v>0</v>
      </c>
      <c r="AL2638" s="302">
        <v>0</v>
      </c>
      <c r="AM2638" s="302">
        <v>0</v>
      </c>
      <c r="AN2638" s="302">
        <v>0</v>
      </c>
      <c r="AO2638" s="302">
        <v>0</v>
      </c>
      <c r="AP2638" s="302">
        <v>395.16</v>
      </c>
      <c r="AQ2638" s="302">
        <v>0</v>
      </c>
      <c r="AR2638" s="302">
        <v>393.12</v>
      </c>
      <c r="AS2638" s="302">
        <v>0</v>
      </c>
      <c r="AT2638" s="295">
        <f t="shared" si="41"/>
        <v>1900</v>
      </c>
      <c r="AU2638" s="302">
        <v>0</v>
      </c>
      <c r="AV2638" s="302">
        <v>0</v>
      </c>
      <c r="AW2638" s="303">
        <v>119</v>
      </c>
      <c r="AX2638" s="303">
        <v>165</v>
      </c>
      <c r="AY2638" s="302">
        <v>289999.40999999997</v>
      </c>
      <c r="AZ2638" s="302">
        <v>153983.85999999999</v>
      </c>
      <c r="BA2638" s="301">
        <v>35.862146000000003</v>
      </c>
      <c r="BB2638" s="301">
        <v>31.295179626975798</v>
      </c>
      <c r="BC2638" s="301">
        <v>10</v>
      </c>
      <c r="BD2638" s="301"/>
      <c r="BE2638" s="300" t="s">
        <v>4204</v>
      </c>
      <c r="BF2638" s="298"/>
      <c r="BG2638" s="300" t="s">
        <v>344</v>
      </c>
      <c r="BH2638" s="300" t="s">
        <v>213</v>
      </c>
      <c r="BI2638" s="300" t="s">
        <v>345</v>
      </c>
      <c r="BJ2638" s="300" t="s">
        <v>103</v>
      </c>
      <c r="BK2638" s="299" t="s">
        <v>4</v>
      </c>
      <c r="BL2638" s="301">
        <v>134374.35</v>
      </c>
      <c r="BM2638" s="299" t="s">
        <v>894</v>
      </c>
      <c r="BN2638" s="301"/>
      <c r="BO2638" s="304">
        <v>43791</v>
      </c>
      <c r="BP2638" s="304">
        <v>48813</v>
      </c>
      <c r="BQ2638" s="297" t="s">
        <v>1065</v>
      </c>
      <c r="BR2638" s="297" t="s">
        <v>4741</v>
      </c>
      <c r="BS2638" s="297" t="s">
        <v>4742</v>
      </c>
      <c r="BT2638" s="297" t="s">
        <v>4742</v>
      </c>
      <c r="BU2638" s="301">
        <v>0</v>
      </c>
      <c r="BV2638" s="301">
        <v>0</v>
      </c>
      <c r="BW2638" s="301">
        <v>0</v>
      </c>
    </row>
    <row r="2639" spans="1:75" s="289" customFormat="1" ht="18.2" customHeight="1" x14ac:dyDescent="0.15">
      <c r="A2639" s="291">
        <v>2637</v>
      </c>
      <c r="B2639" s="292" t="s">
        <v>305</v>
      </c>
      <c r="C2639" s="292" t="s">
        <v>306</v>
      </c>
      <c r="D2639" s="312">
        <v>45172</v>
      </c>
      <c r="E2639" s="293" t="s">
        <v>4292</v>
      </c>
      <c r="F2639" s="308">
        <v>0</v>
      </c>
      <c r="G2639" s="308">
        <v>0</v>
      </c>
      <c r="H2639" s="295">
        <v>221041.74</v>
      </c>
      <c r="I2639" s="295">
        <v>0</v>
      </c>
      <c r="J2639" s="295">
        <v>0</v>
      </c>
      <c r="K2639" s="295">
        <v>221041.74</v>
      </c>
      <c r="L2639" s="295">
        <v>2002.58</v>
      </c>
      <c r="M2639" s="295">
        <v>0</v>
      </c>
      <c r="N2639" s="295">
        <v>0</v>
      </c>
      <c r="O2639" s="295">
        <v>2002.58</v>
      </c>
      <c r="P2639" s="295">
        <v>0</v>
      </c>
      <c r="Q2639" s="295">
        <v>0</v>
      </c>
      <c r="R2639" s="295">
        <v>219039.16</v>
      </c>
      <c r="S2639" s="295">
        <v>0</v>
      </c>
      <c r="T2639" s="295">
        <v>1749.91</v>
      </c>
      <c r="U2639" s="295">
        <v>0</v>
      </c>
      <c r="V2639" s="295">
        <v>0</v>
      </c>
      <c r="W2639" s="295">
        <v>1749.91</v>
      </c>
      <c r="X2639" s="295">
        <v>0</v>
      </c>
      <c r="Y2639" s="295">
        <v>0</v>
      </c>
      <c r="Z2639" s="295">
        <v>0</v>
      </c>
      <c r="AA2639" s="295">
        <v>0</v>
      </c>
      <c r="AB2639" s="295">
        <v>0</v>
      </c>
      <c r="AC2639" s="295">
        <v>0</v>
      </c>
      <c r="AD2639" s="295">
        <v>0</v>
      </c>
      <c r="AE2639" s="295">
        <v>0</v>
      </c>
      <c r="AF2639" s="295">
        <v>0</v>
      </c>
      <c r="AG2639" s="295">
        <v>0</v>
      </c>
      <c r="AH2639" s="295">
        <v>204.05</v>
      </c>
      <c r="AI2639" s="295">
        <v>0</v>
      </c>
      <c r="AJ2639" s="295">
        <v>0</v>
      </c>
      <c r="AK2639" s="295">
        <v>0</v>
      </c>
      <c r="AL2639" s="295">
        <v>0</v>
      </c>
      <c r="AM2639" s="295">
        <v>0</v>
      </c>
      <c r="AN2639" s="295">
        <v>0</v>
      </c>
      <c r="AO2639" s="295">
        <v>0</v>
      </c>
      <c r="AP2639" s="295">
        <v>0</v>
      </c>
      <c r="AQ2639" s="295">
        <v>0</v>
      </c>
      <c r="AR2639" s="295">
        <v>0.46</v>
      </c>
      <c r="AS2639" s="295">
        <v>0</v>
      </c>
      <c r="AT2639" s="295">
        <f t="shared" si="41"/>
        <v>3956.08</v>
      </c>
      <c r="AU2639" s="295">
        <v>0</v>
      </c>
      <c r="AV2639" s="295">
        <v>0</v>
      </c>
      <c r="AW2639" s="296">
        <v>119</v>
      </c>
      <c r="AX2639" s="296">
        <v>165</v>
      </c>
      <c r="AY2639" s="295">
        <v>450000.29</v>
      </c>
      <c r="AZ2639" s="295">
        <v>332155.28000000003</v>
      </c>
      <c r="BA2639" s="294">
        <v>72.902721999999997</v>
      </c>
      <c r="BB2639" s="294">
        <v>48.075559685799703</v>
      </c>
      <c r="BC2639" s="294">
        <v>9.5</v>
      </c>
      <c r="BD2639" s="294"/>
      <c r="BE2639" s="293" t="s">
        <v>4204</v>
      </c>
      <c r="BF2639" s="291"/>
      <c r="BG2639" s="293" t="s">
        <v>376</v>
      </c>
      <c r="BH2639" s="293" t="s">
        <v>195</v>
      </c>
      <c r="BI2639" s="293" t="s">
        <v>634</v>
      </c>
      <c r="BJ2639" s="293" t="s">
        <v>103</v>
      </c>
      <c r="BK2639" s="292" t="s">
        <v>4</v>
      </c>
      <c r="BL2639" s="294">
        <v>219039.16</v>
      </c>
      <c r="BM2639" s="292" t="s">
        <v>894</v>
      </c>
      <c r="BN2639" s="294"/>
      <c r="BO2639" s="297">
        <v>43791</v>
      </c>
      <c r="BP2639" s="297">
        <v>48813</v>
      </c>
      <c r="BQ2639" s="297" t="s">
        <v>1065</v>
      </c>
      <c r="BR2639" s="297" t="s">
        <v>4741</v>
      </c>
      <c r="BS2639" s="297" t="s">
        <v>4742</v>
      </c>
      <c r="BT2639" s="297" t="s">
        <v>4742</v>
      </c>
      <c r="BU2639" s="294">
        <v>0</v>
      </c>
      <c r="BV2639" s="294">
        <v>0</v>
      </c>
      <c r="BW2639" s="294">
        <v>0</v>
      </c>
    </row>
    <row r="2640" spans="1:75" s="289" customFormat="1" ht="18.2" customHeight="1" x14ac:dyDescent="0.15">
      <c r="A2640" s="298">
        <v>2638</v>
      </c>
      <c r="B2640" s="299" t="s">
        <v>305</v>
      </c>
      <c r="C2640" s="299" t="s">
        <v>306</v>
      </c>
      <c r="D2640" s="313">
        <v>45172</v>
      </c>
      <c r="E2640" s="300" t="s">
        <v>4293</v>
      </c>
      <c r="F2640" s="309">
        <v>2</v>
      </c>
      <c r="G2640" s="309">
        <v>1</v>
      </c>
      <c r="H2640" s="302">
        <v>359222.14</v>
      </c>
      <c r="I2640" s="302">
        <v>2408.17</v>
      </c>
      <c r="J2640" s="302">
        <v>0</v>
      </c>
      <c r="K2640" s="302">
        <v>361630.31</v>
      </c>
      <c r="L2640" s="302">
        <v>2422.8200000000002</v>
      </c>
      <c r="M2640" s="302">
        <v>0</v>
      </c>
      <c r="N2640" s="302">
        <v>0</v>
      </c>
      <c r="O2640" s="302">
        <v>0</v>
      </c>
      <c r="P2640" s="302">
        <v>0</v>
      </c>
      <c r="Q2640" s="302">
        <v>0</v>
      </c>
      <c r="R2640" s="302">
        <v>361630.31</v>
      </c>
      <c r="S2640" s="302">
        <v>2199.92</v>
      </c>
      <c r="T2640" s="302">
        <v>2185.27</v>
      </c>
      <c r="U2640" s="302">
        <v>0</v>
      </c>
      <c r="V2640" s="302">
        <v>0</v>
      </c>
      <c r="W2640" s="302">
        <v>0</v>
      </c>
      <c r="X2640" s="302">
        <v>0</v>
      </c>
      <c r="Y2640" s="302">
        <v>0</v>
      </c>
      <c r="Z2640" s="302">
        <v>4385.1899999999996</v>
      </c>
      <c r="AA2640" s="302">
        <v>0</v>
      </c>
      <c r="AB2640" s="302">
        <v>0</v>
      </c>
      <c r="AC2640" s="302">
        <v>0</v>
      </c>
      <c r="AD2640" s="302">
        <v>0</v>
      </c>
      <c r="AE2640" s="302">
        <v>0</v>
      </c>
      <c r="AF2640" s="302">
        <v>0</v>
      </c>
      <c r="AG2640" s="302">
        <v>0</v>
      </c>
      <c r="AH2640" s="302">
        <v>0</v>
      </c>
      <c r="AI2640" s="302">
        <v>0</v>
      </c>
      <c r="AJ2640" s="302">
        <v>0</v>
      </c>
      <c r="AK2640" s="302">
        <v>0</v>
      </c>
      <c r="AL2640" s="302">
        <v>0</v>
      </c>
      <c r="AM2640" s="302">
        <v>0</v>
      </c>
      <c r="AN2640" s="302">
        <v>0</v>
      </c>
      <c r="AO2640" s="302">
        <v>0</v>
      </c>
      <c r="AP2640" s="302">
        <v>0</v>
      </c>
      <c r="AQ2640" s="302">
        <v>0</v>
      </c>
      <c r="AR2640" s="302">
        <v>0</v>
      </c>
      <c r="AS2640" s="302">
        <v>0</v>
      </c>
      <c r="AT2640" s="295">
        <f t="shared" si="41"/>
        <v>0</v>
      </c>
      <c r="AU2640" s="302">
        <v>4830.99</v>
      </c>
      <c r="AV2640" s="302">
        <v>4385.1899999999996</v>
      </c>
      <c r="AW2640" s="303">
        <v>105</v>
      </c>
      <c r="AX2640" s="303">
        <v>151</v>
      </c>
      <c r="AY2640" s="302">
        <v>457999.99</v>
      </c>
      <c r="AZ2640" s="302">
        <v>431462.87</v>
      </c>
      <c r="BA2640" s="301">
        <v>77.489086999999998</v>
      </c>
      <c r="BB2640" s="301">
        <v>64.947425379678606</v>
      </c>
      <c r="BC2640" s="301">
        <v>7.3</v>
      </c>
      <c r="BD2640" s="301"/>
      <c r="BE2640" s="300" t="s">
        <v>4204</v>
      </c>
      <c r="BF2640" s="298"/>
      <c r="BG2640" s="300" t="s">
        <v>315</v>
      </c>
      <c r="BH2640" s="300" t="s">
        <v>192</v>
      </c>
      <c r="BI2640" s="300" t="s">
        <v>367</v>
      </c>
      <c r="BJ2640" s="300" t="s">
        <v>177</v>
      </c>
      <c r="BK2640" s="299" t="s">
        <v>4</v>
      </c>
      <c r="BL2640" s="301">
        <v>361630.31</v>
      </c>
      <c r="BM2640" s="299" t="s">
        <v>894</v>
      </c>
      <c r="BN2640" s="301"/>
      <c r="BO2640" s="304">
        <v>43791</v>
      </c>
      <c r="BP2640" s="304">
        <v>48387</v>
      </c>
      <c r="BQ2640" s="297" t="s">
        <v>1065</v>
      </c>
      <c r="BR2640" s="297" t="s">
        <v>4741</v>
      </c>
      <c r="BS2640" s="297" t="s">
        <v>4742</v>
      </c>
      <c r="BT2640" s="297" t="s">
        <v>4742</v>
      </c>
      <c r="BU2640" s="301">
        <v>434.14</v>
      </c>
      <c r="BV2640" s="301">
        <v>0</v>
      </c>
      <c r="BW2640" s="301">
        <v>0</v>
      </c>
    </row>
    <row r="2641" spans="1:75" s="289" customFormat="1" ht="18.2" customHeight="1" x14ac:dyDescent="0.15">
      <c r="A2641" s="291">
        <v>2639</v>
      </c>
      <c r="B2641" s="292" t="s">
        <v>305</v>
      </c>
      <c r="C2641" s="292" t="s">
        <v>306</v>
      </c>
      <c r="D2641" s="312">
        <v>45172</v>
      </c>
      <c r="E2641" s="293" t="s">
        <v>4294</v>
      </c>
      <c r="F2641" s="308">
        <v>0</v>
      </c>
      <c r="G2641" s="308">
        <v>0</v>
      </c>
      <c r="H2641" s="295">
        <v>253767.13</v>
      </c>
      <c r="I2641" s="295">
        <v>0</v>
      </c>
      <c r="J2641" s="295">
        <v>0</v>
      </c>
      <c r="K2641" s="295">
        <v>253767.13</v>
      </c>
      <c r="L2641" s="295">
        <v>1341.28</v>
      </c>
      <c r="M2641" s="295">
        <v>0</v>
      </c>
      <c r="N2641" s="295">
        <v>0</v>
      </c>
      <c r="O2641" s="295">
        <v>1341.28</v>
      </c>
      <c r="P2641" s="295">
        <v>0</v>
      </c>
      <c r="Q2641" s="295">
        <v>0</v>
      </c>
      <c r="R2641" s="295">
        <v>252425.85</v>
      </c>
      <c r="S2641" s="295">
        <v>0</v>
      </c>
      <c r="T2641" s="295">
        <v>1818.66</v>
      </c>
      <c r="U2641" s="295">
        <v>0</v>
      </c>
      <c r="V2641" s="295">
        <v>0</v>
      </c>
      <c r="W2641" s="295">
        <v>1818.66</v>
      </c>
      <c r="X2641" s="295">
        <v>0</v>
      </c>
      <c r="Y2641" s="295">
        <v>0</v>
      </c>
      <c r="Z2641" s="295">
        <v>0</v>
      </c>
      <c r="AA2641" s="295">
        <v>0</v>
      </c>
      <c r="AB2641" s="295">
        <v>0</v>
      </c>
      <c r="AC2641" s="295">
        <v>0</v>
      </c>
      <c r="AD2641" s="295">
        <v>0</v>
      </c>
      <c r="AE2641" s="295">
        <v>0</v>
      </c>
      <c r="AF2641" s="295">
        <v>0</v>
      </c>
      <c r="AG2641" s="295">
        <v>0</v>
      </c>
      <c r="AH2641" s="295">
        <v>156.59</v>
      </c>
      <c r="AI2641" s="295">
        <v>0</v>
      </c>
      <c r="AJ2641" s="295">
        <v>0</v>
      </c>
      <c r="AK2641" s="295">
        <v>0</v>
      </c>
      <c r="AL2641" s="295">
        <v>0</v>
      </c>
      <c r="AM2641" s="295">
        <v>0</v>
      </c>
      <c r="AN2641" s="295">
        <v>0</v>
      </c>
      <c r="AO2641" s="295">
        <v>0</v>
      </c>
      <c r="AP2641" s="295">
        <v>3450</v>
      </c>
      <c r="AQ2641" s="295">
        <v>0</v>
      </c>
      <c r="AR2641" s="295">
        <v>3316.53</v>
      </c>
      <c r="AS2641" s="295">
        <v>0</v>
      </c>
      <c r="AT2641" s="295">
        <f t="shared" si="41"/>
        <v>3450</v>
      </c>
      <c r="AU2641" s="295">
        <v>0</v>
      </c>
      <c r="AV2641" s="295">
        <v>0</v>
      </c>
      <c r="AW2641" s="296">
        <v>119</v>
      </c>
      <c r="AX2641" s="296">
        <v>165</v>
      </c>
      <c r="AY2641" s="295">
        <v>295999.99</v>
      </c>
      <c r="AZ2641" s="295">
        <v>293059.90000000002</v>
      </c>
      <c r="BA2641" s="294">
        <v>89.817571999999998</v>
      </c>
      <c r="BB2641" s="294">
        <v>77.363968789439298</v>
      </c>
      <c r="BC2641" s="294">
        <v>8.6</v>
      </c>
      <c r="BD2641" s="294"/>
      <c r="BE2641" s="293" t="s">
        <v>4204</v>
      </c>
      <c r="BF2641" s="291"/>
      <c r="BG2641" s="293" t="s">
        <v>355</v>
      </c>
      <c r="BH2641" s="293" t="s">
        <v>198</v>
      </c>
      <c r="BI2641" s="293" t="s">
        <v>554</v>
      </c>
      <c r="BJ2641" s="293" t="s">
        <v>103</v>
      </c>
      <c r="BK2641" s="292" t="s">
        <v>4</v>
      </c>
      <c r="BL2641" s="294">
        <v>252425.85</v>
      </c>
      <c r="BM2641" s="292" t="s">
        <v>894</v>
      </c>
      <c r="BN2641" s="294"/>
      <c r="BO2641" s="297">
        <v>43791</v>
      </c>
      <c r="BP2641" s="297">
        <v>48813</v>
      </c>
      <c r="BQ2641" s="297" t="s">
        <v>1065</v>
      </c>
      <c r="BR2641" s="297" t="s">
        <v>4741</v>
      </c>
      <c r="BS2641" s="297" t="s">
        <v>4742</v>
      </c>
      <c r="BT2641" s="297" t="s">
        <v>4742</v>
      </c>
      <c r="BU2641" s="294">
        <v>0</v>
      </c>
      <c r="BV2641" s="294">
        <v>0</v>
      </c>
      <c r="BW2641" s="294">
        <v>0</v>
      </c>
    </row>
    <row r="2642" spans="1:75" s="289" customFormat="1" ht="18.2" customHeight="1" x14ac:dyDescent="0.15">
      <c r="A2642" s="298">
        <v>2640</v>
      </c>
      <c r="B2642" s="299" t="s">
        <v>305</v>
      </c>
      <c r="C2642" s="299" t="s">
        <v>306</v>
      </c>
      <c r="D2642" s="313">
        <v>45172</v>
      </c>
      <c r="E2642" s="300" t="s">
        <v>4347</v>
      </c>
      <c r="F2642" s="309">
        <v>0</v>
      </c>
      <c r="G2642" s="309">
        <v>0</v>
      </c>
      <c r="H2642" s="302">
        <v>397376.42</v>
      </c>
      <c r="I2642" s="302">
        <v>0</v>
      </c>
      <c r="J2642" s="302">
        <v>0</v>
      </c>
      <c r="K2642" s="302">
        <v>397376.42</v>
      </c>
      <c r="L2642" s="302">
        <v>2890.21</v>
      </c>
      <c r="M2642" s="302">
        <v>0</v>
      </c>
      <c r="N2642" s="302">
        <v>0</v>
      </c>
      <c r="O2642" s="302">
        <v>2890.21</v>
      </c>
      <c r="P2642" s="302">
        <v>0</v>
      </c>
      <c r="Q2642" s="302">
        <v>0</v>
      </c>
      <c r="R2642" s="302">
        <v>394486.21</v>
      </c>
      <c r="S2642" s="302">
        <v>0</v>
      </c>
      <c r="T2642" s="302">
        <v>3311.47</v>
      </c>
      <c r="U2642" s="302">
        <v>0</v>
      </c>
      <c r="V2642" s="302">
        <v>0</v>
      </c>
      <c r="W2642" s="302">
        <v>3311.47</v>
      </c>
      <c r="X2642" s="302">
        <v>0</v>
      </c>
      <c r="Y2642" s="302">
        <v>0</v>
      </c>
      <c r="Z2642" s="302">
        <v>0</v>
      </c>
      <c r="AA2642" s="302">
        <v>0</v>
      </c>
      <c r="AB2642" s="302">
        <v>0</v>
      </c>
      <c r="AC2642" s="302">
        <v>0</v>
      </c>
      <c r="AD2642" s="302">
        <v>0</v>
      </c>
      <c r="AE2642" s="302">
        <v>0</v>
      </c>
      <c r="AF2642" s="302">
        <v>0</v>
      </c>
      <c r="AG2642" s="302">
        <v>0</v>
      </c>
      <c r="AH2642" s="302">
        <v>248.44</v>
      </c>
      <c r="AI2642" s="302">
        <v>0</v>
      </c>
      <c r="AJ2642" s="302">
        <v>0</v>
      </c>
      <c r="AK2642" s="302">
        <v>0</v>
      </c>
      <c r="AL2642" s="302">
        <v>0</v>
      </c>
      <c r="AM2642" s="302">
        <v>0</v>
      </c>
      <c r="AN2642" s="302">
        <v>0</v>
      </c>
      <c r="AO2642" s="302">
        <v>0</v>
      </c>
      <c r="AP2642" s="302">
        <v>0</v>
      </c>
      <c r="AQ2642" s="302">
        <v>0</v>
      </c>
      <c r="AR2642" s="302">
        <v>0</v>
      </c>
      <c r="AS2642" s="302">
        <v>0.12</v>
      </c>
      <c r="AT2642" s="295">
        <f t="shared" si="41"/>
        <v>6450</v>
      </c>
      <c r="AU2642" s="302">
        <v>0</v>
      </c>
      <c r="AV2642" s="302">
        <v>0</v>
      </c>
      <c r="AW2642" s="303">
        <v>91</v>
      </c>
      <c r="AX2642" s="303">
        <v>131</v>
      </c>
      <c r="AY2642" s="302">
        <v>466997.74</v>
      </c>
      <c r="AZ2642" s="302">
        <v>466997.74</v>
      </c>
      <c r="BA2642" s="301">
        <v>88.323676000000006</v>
      </c>
      <c r="BB2642" s="301">
        <v>74.609509241967601</v>
      </c>
      <c r="BC2642" s="301">
        <v>10</v>
      </c>
      <c r="BD2642" s="301"/>
      <c r="BE2642" s="300" t="s">
        <v>4204</v>
      </c>
      <c r="BF2642" s="298"/>
      <c r="BG2642" s="300" t="s">
        <v>312</v>
      </c>
      <c r="BH2642" s="300" t="s">
        <v>230</v>
      </c>
      <c r="BI2642" s="300" t="s">
        <v>322</v>
      </c>
      <c r="BJ2642" s="300" t="s">
        <v>103</v>
      </c>
      <c r="BK2642" s="299" t="s">
        <v>4</v>
      </c>
      <c r="BL2642" s="301">
        <v>394486.21</v>
      </c>
      <c r="BM2642" s="299" t="s">
        <v>894</v>
      </c>
      <c r="BN2642" s="301"/>
      <c r="BO2642" s="304">
        <v>43979</v>
      </c>
      <c r="BP2642" s="304">
        <v>47966</v>
      </c>
      <c r="BQ2642" s="297" t="s">
        <v>1065</v>
      </c>
      <c r="BR2642" s="297" t="s">
        <v>4741</v>
      </c>
      <c r="BS2642" s="297" t="s">
        <v>4742</v>
      </c>
      <c r="BT2642" s="297" t="s">
        <v>4742</v>
      </c>
      <c r="BU2642" s="301">
        <v>0</v>
      </c>
      <c r="BV2642" s="301">
        <v>0</v>
      </c>
      <c r="BW2642" s="301">
        <v>0</v>
      </c>
    </row>
    <row r="2643" spans="1:75" s="289" customFormat="1" ht="18.2" customHeight="1" x14ac:dyDescent="0.15">
      <c r="A2643" s="291">
        <v>2641</v>
      </c>
      <c r="B2643" s="292" t="s">
        <v>305</v>
      </c>
      <c r="C2643" s="292" t="s">
        <v>306</v>
      </c>
      <c r="D2643" s="312">
        <v>45172</v>
      </c>
      <c r="E2643" s="293" t="s">
        <v>4298</v>
      </c>
      <c r="F2643" s="308">
        <v>0</v>
      </c>
      <c r="G2643" s="308">
        <v>0</v>
      </c>
      <c r="H2643" s="295">
        <v>411508.4</v>
      </c>
      <c r="I2643" s="295">
        <v>0</v>
      </c>
      <c r="J2643" s="295">
        <v>0</v>
      </c>
      <c r="K2643" s="295">
        <v>411508.4</v>
      </c>
      <c r="L2643" s="295">
        <v>1982.68</v>
      </c>
      <c r="M2643" s="295">
        <v>0</v>
      </c>
      <c r="N2643" s="295">
        <v>0</v>
      </c>
      <c r="O2643" s="295">
        <v>1982.68</v>
      </c>
      <c r="P2643" s="295">
        <v>0</v>
      </c>
      <c r="Q2643" s="295">
        <v>0</v>
      </c>
      <c r="R2643" s="295">
        <v>409525.72</v>
      </c>
      <c r="S2643" s="295">
        <v>0</v>
      </c>
      <c r="T2643" s="295">
        <v>3429.24</v>
      </c>
      <c r="U2643" s="295">
        <v>0</v>
      </c>
      <c r="V2643" s="295">
        <v>0</v>
      </c>
      <c r="W2643" s="295">
        <v>3429.24</v>
      </c>
      <c r="X2643" s="295">
        <v>0</v>
      </c>
      <c r="Y2643" s="295">
        <v>0</v>
      </c>
      <c r="Z2643" s="295">
        <v>0</v>
      </c>
      <c r="AA2643" s="295">
        <v>0</v>
      </c>
      <c r="AB2643" s="295">
        <v>0</v>
      </c>
      <c r="AC2643" s="295">
        <v>0</v>
      </c>
      <c r="AD2643" s="295">
        <v>0</v>
      </c>
      <c r="AE2643" s="295">
        <v>0</v>
      </c>
      <c r="AF2643" s="295">
        <v>0</v>
      </c>
      <c r="AG2643" s="295">
        <v>0</v>
      </c>
      <c r="AH2643" s="295">
        <v>248.44</v>
      </c>
      <c r="AI2643" s="295">
        <v>0</v>
      </c>
      <c r="AJ2643" s="295">
        <v>0</v>
      </c>
      <c r="AK2643" s="295">
        <v>0</v>
      </c>
      <c r="AL2643" s="295">
        <v>0</v>
      </c>
      <c r="AM2643" s="295">
        <v>0</v>
      </c>
      <c r="AN2643" s="295">
        <v>0</v>
      </c>
      <c r="AO2643" s="295">
        <v>0</v>
      </c>
      <c r="AP2643" s="295">
        <v>5661</v>
      </c>
      <c r="AQ2643" s="295">
        <v>0</v>
      </c>
      <c r="AR2643" s="295">
        <v>5660.36</v>
      </c>
      <c r="AS2643" s="295">
        <v>0</v>
      </c>
      <c r="AT2643" s="295">
        <f t="shared" si="41"/>
        <v>5661</v>
      </c>
      <c r="AU2643" s="295">
        <v>0</v>
      </c>
      <c r="AV2643" s="295">
        <v>0</v>
      </c>
      <c r="AW2643" s="296">
        <v>120</v>
      </c>
      <c r="AX2643" s="296">
        <v>165</v>
      </c>
      <c r="AY2643" s="295">
        <v>466997.74</v>
      </c>
      <c r="AZ2643" s="295">
        <v>466997.74</v>
      </c>
      <c r="BA2643" s="294">
        <v>88.515483000000003</v>
      </c>
      <c r="BB2643" s="294">
        <v>77.622146322855301</v>
      </c>
      <c r="BC2643" s="294">
        <v>10</v>
      </c>
      <c r="BD2643" s="294"/>
      <c r="BE2643" s="293" t="s">
        <v>4204</v>
      </c>
      <c r="BF2643" s="291"/>
      <c r="BG2643" s="293" t="s">
        <v>312</v>
      </c>
      <c r="BH2643" s="293" t="s">
        <v>230</v>
      </c>
      <c r="BI2643" s="293" t="s">
        <v>322</v>
      </c>
      <c r="BJ2643" s="293" t="s">
        <v>103</v>
      </c>
      <c r="BK2643" s="292" t="s">
        <v>4</v>
      </c>
      <c r="BL2643" s="294">
        <v>409525.72</v>
      </c>
      <c r="BM2643" s="292" t="s">
        <v>894</v>
      </c>
      <c r="BN2643" s="294"/>
      <c r="BO2643" s="297">
        <v>43801</v>
      </c>
      <c r="BP2643" s="297">
        <v>48824</v>
      </c>
      <c r="BQ2643" s="297" t="s">
        <v>925</v>
      </c>
      <c r="BR2643" s="297" t="s">
        <v>4745</v>
      </c>
      <c r="BS2643" s="297" t="s">
        <v>4742</v>
      </c>
      <c r="BT2643" s="297" t="s">
        <v>4742</v>
      </c>
      <c r="BU2643" s="294">
        <v>0</v>
      </c>
      <c r="BV2643" s="294">
        <v>0</v>
      </c>
      <c r="BW2643" s="294">
        <v>0</v>
      </c>
    </row>
    <row r="2644" spans="1:75" s="289" customFormat="1" ht="18.2" customHeight="1" x14ac:dyDescent="0.15">
      <c r="A2644" s="298">
        <v>2642</v>
      </c>
      <c r="B2644" s="299" t="s">
        <v>305</v>
      </c>
      <c r="C2644" s="299" t="s">
        <v>306</v>
      </c>
      <c r="D2644" s="313">
        <v>45172</v>
      </c>
      <c r="E2644" s="300" t="s">
        <v>4299</v>
      </c>
      <c r="F2644" s="309">
        <v>0</v>
      </c>
      <c r="G2644" s="309">
        <v>0</v>
      </c>
      <c r="H2644" s="302">
        <v>533193.57999999996</v>
      </c>
      <c r="I2644" s="302">
        <v>0</v>
      </c>
      <c r="J2644" s="302">
        <v>0</v>
      </c>
      <c r="K2644" s="302">
        <v>533193.57999999996</v>
      </c>
      <c r="L2644" s="302">
        <v>3381.38</v>
      </c>
      <c r="M2644" s="302">
        <v>0</v>
      </c>
      <c r="N2644" s="302">
        <v>0</v>
      </c>
      <c r="O2644" s="302">
        <v>3381.38</v>
      </c>
      <c r="P2644" s="302">
        <v>0</v>
      </c>
      <c r="Q2644" s="302">
        <v>0</v>
      </c>
      <c r="R2644" s="302">
        <v>529812.19999999995</v>
      </c>
      <c r="S2644" s="302">
        <v>0</v>
      </c>
      <c r="T2644" s="302">
        <v>4176.68</v>
      </c>
      <c r="U2644" s="302">
        <v>0</v>
      </c>
      <c r="V2644" s="302">
        <v>0</v>
      </c>
      <c r="W2644" s="302">
        <v>4176.68</v>
      </c>
      <c r="X2644" s="302">
        <v>0</v>
      </c>
      <c r="Y2644" s="302">
        <v>0</v>
      </c>
      <c r="Z2644" s="302">
        <v>0</v>
      </c>
      <c r="AA2644" s="302">
        <v>0</v>
      </c>
      <c r="AB2644" s="302">
        <v>0</v>
      </c>
      <c r="AC2644" s="302">
        <v>0</v>
      </c>
      <c r="AD2644" s="302">
        <v>0</v>
      </c>
      <c r="AE2644" s="302">
        <v>0</v>
      </c>
      <c r="AF2644" s="302">
        <v>0</v>
      </c>
      <c r="AG2644" s="302">
        <v>0</v>
      </c>
      <c r="AH2644" s="302">
        <v>439.79</v>
      </c>
      <c r="AI2644" s="302">
        <v>0</v>
      </c>
      <c r="AJ2644" s="302">
        <v>0</v>
      </c>
      <c r="AK2644" s="302">
        <v>0</v>
      </c>
      <c r="AL2644" s="302">
        <v>0</v>
      </c>
      <c r="AM2644" s="302">
        <v>0</v>
      </c>
      <c r="AN2644" s="302">
        <v>0</v>
      </c>
      <c r="AO2644" s="302">
        <v>0</v>
      </c>
      <c r="AP2644" s="302">
        <v>4.5999999999999996</v>
      </c>
      <c r="AQ2644" s="302">
        <v>0</v>
      </c>
      <c r="AR2644" s="302">
        <v>2.4500000000000002</v>
      </c>
      <c r="AS2644" s="302">
        <v>0</v>
      </c>
      <c r="AT2644" s="295">
        <f t="shared" si="41"/>
        <v>8000</v>
      </c>
      <c r="AU2644" s="302">
        <v>0</v>
      </c>
      <c r="AV2644" s="302">
        <v>0</v>
      </c>
      <c r="AW2644" s="303">
        <v>119</v>
      </c>
      <c r="AX2644" s="303">
        <v>164</v>
      </c>
      <c r="AY2644" s="302">
        <v>995000.90818799997</v>
      </c>
      <c r="AZ2644" s="302">
        <v>696500.64</v>
      </c>
      <c r="BA2644" s="301">
        <v>89.956952999999999</v>
      </c>
      <c r="BB2644" s="301">
        <v>68.428208729609494</v>
      </c>
      <c r="BC2644" s="301">
        <v>9.4</v>
      </c>
      <c r="BD2644" s="301"/>
      <c r="BE2644" s="300" t="s">
        <v>4204</v>
      </c>
      <c r="BF2644" s="298"/>
      <c r="BG2644" s="300" t="s">
        <v>315</v>
      </c>
      <c r="BH2644" s="300" t="s">
        <v>179</v>
      </c>
      <c r="BI2644" s="300" t="s">
        <v>648</v>
      </c>
      <c r="BJ2644" s="300" t="s">
        <v>103</v>
      </c>
      <c r="BK2644" s="299" t="s">
        <v>4</v>
      </c>
      <c r="BL2644" s="301">
        <v>529812.19999999995</v>
      </c>
      <c r="BM2644" s="299" t="s">
        <v>894</v>
      </c>
      <c r="BN2644" s="301"/>
      <c r="BO2644" s="304">
        <v>43809</v>
      </c>
      <c r="BP2644" s="304">
        <v>48801</v>
      </c>
      <c r="BQ2644" s="297" t="s">
        <v>1065</v>
      </c>
      <c r="BR2644" s="297" t="s">
        <v>4741</v>
      </c>
      <c r="BS2644" s="297" t="s">
        <v>4742</v>
      </c>
      <c r="BT2644" s="297" t="s">
        <v>4742</v>
      </c>
      <c r="BU2644" s="301">
        <v>0</v>
      </c>
      <c r="BV2644" s="301">
        <v>0</v>
      </c>
      <c r="BW2644" s="301">
        <v>0</v>
      </c>
    </row>
    <row r="2645" spans="1:75" s="289" customFormat="1" ht="18.2" customHeight="1" x14ac:dyDescent="0.15">
      <c r="A2645" s="291">
        <v>2643</v>
      </c>
      <c r="B2645" s="292" t="s">
        <v>305</v>
      </c>
      <c r="C2645" s="292" t="s">
        <v>306</v>
      </c>
      <c r="D2645" s="312">
        <v>45172</v>
      </c>
      <c r="E2645" s="293" t="s">
        <v>4300</v>
      </c>
      <c r="F2645" s="308">
        <v>6</v>
      </c>
      <c r="G2645" s="308">
        <v>6</v>
      </c>
      <c r="H2645" s="295">
        <v>331481.52</v>
      </c>
      <c r="I2645" s="295">
        <v>9340.59</v>
      </c>
      <c r="J2645" s="295">
        <v>0</v>
      </c>
      <c r="K2645" s="295">
        <v>340822.11</v>
      </c>
      <c r="L2645" s="295">
        <v>1618.2</v>
      </c>
      <c r="M2645" s="295">
        <v>0</v>
      </c>
      <c r="N2645" s="295">
        <v>1447.98</v>
      </c>
      <c r="O2645" s="295">
        <v>0</v>
      </c>
      <c r="P2645" s="295">
        <v>0</v>
      </c>
      <c r="Q2645" s="295">
        <v>0</v>
      </c>
      <c r="R2645" s="295">
        <v>339374.13</v>
      </c>
      <c r="S2645" s="295">
        <v>14010.14</v>
      </c>
      <c r="T2645" s="295">
        <v>2762.35</v>
      </c>
      <c r="U2645" s="295">
        <v>0</v>
      </c>
      <c r="V2645" s="295">
        <v>2640</v>
      </c>
      <c r="W2645" s="295">
        <v>0</v>
      </c>
      <c r="X2645" s="295">
        <v>0</v>
      </c>
      <c r="Y2645" s="295">
        <v>0</v>
      </c>
      <c r="Z2645" s="295">
        <v>14132.49</v>
      </c>
      <c r="AA2645" s="295">
        <v>0</v>
      </c>
      <c r="AB2645" s="295">
        <v>0</v>
      </c>
      <c r="AC2645" s="295">
        <v>0</v>
      </c>
      <c r="AD2645" s="295">
        <v>0</v>
      </c>
      <c r="AE2645" s="295">
        <v>0</v>
      </c>
      <c r="AF2645" s="295">
        <v>0</v>
      </c>
      <c r="AG2645" s="295">
        <v>0</v>
      </c>
      <c r="AH2645" s="295">
        <v>0</v>
      </c>
      <c r="AI2645" s="295">
        <v>0</v>
      </c>
      <c r="AJ2645" s="295">
        <v>0</v>
      </c>
      <c r="AK2645" s="295">
        <v>0</v>
      </c>
      <c r="AL2645" s="295">
        <v>350</v>
      </c>
      <c r="AM2645" s="295">
        <v>0</v>
      </c>
      <c r="AN2645" s="295">
        <v>0</v>
      </c>
      <c r="AO2645" s="295">
        <v>205.02</v>
      </c>
      <c r="AP2645" s="295">
        <v>0</v>
      </c>
      <c r="AQ2645" s="295">
        <v>0</v>
      </c>
      <c r="AR2645" s="295">
        <v>0</v>
      </c>
      <c r="AS2645" s="295">
        <v>0</v>
      </c>
      <c r="AT2645" s="295">
        <f t="shared" si="41"/>
        <v>4643</v>
      </c>
      <c r="AU2645" s="295">
        <v>9510.81</v>
      </c>
      <c r="AV2645" s="295">
        <v>14132.49</v>
      </c>
      <c r="AW2645" s="296">
        <v>119</v>
      </c>
      <c r="AX2645" s="296">
        <v>164</v>
      </c>
      <c r="AY2645" s="295">
        <v>396499.96</v>
      </c>
      <c r="AZ2645" s="295">
        <v>376770.17</v>
      </c>
      <c r="BA2645" s="294">
        <v>71.500634000000005</v>
      </c>
      <c r="BB2645" s="294">
        <v>64.403892320345903</v>
      </c>
      <c r="BC2645" s="294">
        <v>10</v>
      </c>
      <c r="BD2645" s="294"/>
      <c r="BE2645" s="293" t="s">
        <v>4204</v>
      </c>
      <c r="BF2645" s="291"/>
      <c r="BG2645" s="293" t="s">
        <v>727</v>
      </c>
      <c r="BH2645" s="293" t="s">
        <v>728</v>
      </c>
      <c r="BI2645" s="293" t="s">
        <v>729</v>
      </c>
      <c r="BJ2645" s="293" t="s">
        <v>177</v>
      </c>
      <c r="BK2645" s="292" t="s">
        <v>4</v>
      </c>
      <c r="BL2645" s="294">
        <v>339374.13</v>
      </c>
      <c r="BM2645" s="292" t="s">
        <v>894</v>
      </c>
      <c r="BN2645" s="294"/>
      <c r="BO2645" s="297">
        <v>43825</v>
      </c>
      <c r="BP2645" s="297">
        <v>48817</v>
      </c>
      <c r="BQ2645" s="297" t="s">
        <v>1065</v>
      </c>
      <c r="BR2645" s="297" t="s">
        <v>4741</v>
      </c>
      <c r="BS2645" s="297" t="s">
        <v>4742</v>
      </c>
      <c r="BT2645" s="297" t="s">
        <v>4742</v>
      </c>
      <c r="BU2645" s="294">
        <v>1025.0999999999999</v>
      </c>
      <c r="BV2645" s="294">
        <v>0</v>
      </c>
      <c r="BW2645" s="294">
        <v>0</v>
      </c>
    </row>
    <row r="2646" spans="1:75" s="289" customFormat="1" ht="18.2" customHeight="1" x14ac:dyDescent="0.15">
      <c r="A2646" s="298">
        <v>2644</v>
      </c>
      <c r="B2646" s="299" t="s">
        <v>305</v>
      </c>
      <c r="C2646" s="299" t="s">
        <v>306</v>
      </c>
      <c r="D2646" s="313">
        <v>45172</v>
      </c>
      <c r="E2646" s="300" t="s">
        <v>4301</v>
      </c>
      <c r="F2646" s="309">
        <v>0</v>
      </c>
      <c r="G2646" s="309">
        <v>0</v>
      </c>
      <c r="H2646" s="302">
        <v>251250.85</v>
      </c>
      <c r="I2646" s="302">
        <v>0</v>
      </c>
      <c r="J2646" s="302">
        <v>0</v>
      </c>
      <c r="K2646" s="302">
        <v>251250.85</v>
      </c>
      <c r="L2646" s="302">
        <v>1262.05</v>
      </c>
      <c r="M2646" s="302">
        <v>0</v>
      </c>
      <c r="N2646" s="302">
        <v>0</v>
      </c>
      <c r="O2646" s="302">
        <v>1262.05</v>
      </c>
      <c r="P2646" s="302">
        <v>0</v>
      </c>
      <c r="Q2646" s="302">
        <v>0</v>
      </c>
      <c r="R2646" s="302">
        <v>249988.8</v>
      </c>
      <c r="S2646" s="302">
        <v>0</v>
      </c>
      <c r="T2646" s="302">
        <v>1989.07</v>
      </c>
      <c r="U2646" s="302">
        <v>0</v>
      </c>
      <c r="V2646" s="302">
        <v>0</v>
      </c>
      <c r="W2646" s="302">
        <v>1989.07</v>
      </c>
      <c r="X2646" s="302">
        <v>0</v>
      </c>
      <c r="Y2646" s="302">
        <v>0</v>
      </c>
      <c r="Z2646" s="302">
        <v>0</v>
      </c>
      <c r="AA2646" s="302">
        <v>0</v>
      </c>
      <c r="AB2646" s="302">
        <v>0</v>
      </c>
      <c r="AC2646" s="302">
        <v>0</v>
      </c>
      <c r="AD2646" s="302">
        <v>0</v>
      </c>
      <c r="AE2646" s="302">
        <v>0</v>
      </c>
      <c r="AF2646" s="302">
        <v>0</v>
      </c>
      <c r="AG2646" s="302">
        <v>0</v>
      </c>
      <c r="AH2646" s="302">
        <v>164.04</v>
      </c>
      <c r="AI2646" s="302">
        <v>0</v>
      </c>
      <c r="AJ2646" s="302">
        <v>0</v>
      </c>
      <c r="AK2646" s="302">
        <v>0</v>
      </c>
      <c r="AL2646" s="302">
        <v>0</v>
      </c>
      <c r="AM2646" s="302">
        <v>0</v>
      </c>
      <c r="AN2646" s="302">
        <v>0</v>
      </c>
      <c r="AO2646" s="302">
        <v>0</v>
      </c>
      <c r="AP2646" s="302">
        <v>0</v>
      </c>
      <c r="AQ2646" s="302">
        <v>0</v>
      </c>
      <c r="AR2646" s="302">
        <v>0</v>
      </c>
      <c r="AS2646" s="302">
        <v>0</v>
      </c>
      <c r="AT2646" s="295">
        <f t="shared" si="41"/>
        <v>3415.16</v>
      </c>
      <c r="AU2646" s="302">
        <v>0</v>
      </c>
      <c r="AV2646" s="302">
        <v>0</v>
      </c>
      <c r="AW2646" s="303">
        <v>119</v>
      </c>
      <c r="AX2646" s="303">
        <v>164</v>
      </c>
      <c r="AY2646" s="302">
        <v>336200.01</v>
      </c>
      <c r="AZ2646" s="302">
        <v>286803.42</v>
      </c>
      <c r="BA2646" s="301">
        <v>85.208208999999997</v>
      </c>
      <c r="BB2646" s="301">
        <v>74.270724937865793</v>
      </c>
      <c r="BC2646" s="301">
        <v>9.5</v>
      </c>
      <c r="BD2646" s="301"/>
      <c r="BE2646" s="300" t="s">
        <v>4204</v>
      </c>
      <c r="BF2646" s="298"/>
      <c r="BG2646" s="300" t="s">
        <v>360</v>
      </c>
      <c r="BH2646" s="300" t="s">
        <v>232</v>
      </c>
      <c r="BI2646" s="300" t="s">
        <v>369</v>
      </c>
      <c r="BJ2646" s="300" t="s">
        <v>103</v>
      </c>
      <c r="BK2646" s="299" t="s">
        <v>4</v>
      </c>
      <c r="BL2646" s="301">
        <v>249988.8</v>
      </c>
      <c r="BM2646" s="299" t="s">
        <v>894</v>
      </c>
      <c r="BN2646" s="301"/>
      <c r="BO2646" s="304">
        <v>43825</v>
      </c>
      <c r="BP2646" s="304">
        <v>48817</v>
      </c>
      <c r="BQ2646" s="297" t="s">
        <v>1067</v>
      </c>
      <c r="BR2646" s="297" t="s">
        <v>4743</v>
      </c>
      <c r="BS2646" s="297" t="s">
        <v>4742</v>
      </c>
      <c r="BT2646" s="297" t="s">
        <v>4742</v>
      </c>
      <c r="BU2646" s="301">
        <v>0</v>
      </c>
      <c r="BV2646" s="301">
        <v>0</v>
      </c>
      <c r="BW2646" s="301">
        <v>0</v>
      </c>
    </row>
    <row r="2647" spans="1:75" s="289" customFormat="1" ht="18.2" customHeight="1" x14ac:dyDescent="0.15">
      <c r="A2647" s="291">
        <v>2645</v>
      </c>
      <c r="B2647" s="292" t="s">
        <v>305</v>
      </c>
      <c r="C2647" s="292" t="s">
        <v>306</v>
      </c>
      <c r="D2647" s="312">
        <v>45172</v>
      </c>
      <c r="E2647" s="293" t="s">
        <v>3567</v>
      </c>
      <c r="F2647" s="308">
        <v>5</v>
      </c>
      <c r="G2647" s="308">
        <v>4</v>
      </c>
      <c r="H2647" s="295">
        <v>327073.49</v>
      </c>
      <c r="I2647" s="295">
        <v>9177.36</v>
      </c>
      <c r="J2647" s="295">
        <v>0</v>
      </c>
      <c r="K2647" s="295">
        <v>336250.85</v>
      </c>
      <c r="L2647" s="295">
        <v>2342.34</v>
      </c>
      <c r="M2647" s="295">
        <v>0</v>
      </c>
      <c r="N2647" s="295">
        <v>0</v>
      </c>
      <c r="O2647" s="295">
        <v>0</v>
      </c>
      <c r="P2647" s="295">
        <v>0</v>
      </c>
      <c r="Q2647" s="295">
        <v>0</v>
      </c>
      <c r="R2647" s="295">
        <v>336250.85</v>
      </c>
      <c r="S2647" s="295">
        <v>9188.73</v>
      </c>
      <c r="T2647" s="295">
        <v>2725.61</v>
      </c>
      <c r="U2647" s="295">
        <v>0</v>
      </c>
      <c r="V2647" s="295">
        <v>0</v>
      </c>
      <c r="W2647" s="295">
        <v>0</v>
      </c>
      <c r="X2647" s="295">
        <v>0</v>
      </c>
      <c r="Y2647" s="295">
        <v>0</v>
      </c>
      <c r="Z2647" s="295">
        <v>11914.34</v>
      </c>
      <c r="AA2647" s="295">
        <v>0</v>
      </c>
      <c r="AB2647" s="295">
        <v>0</v>
      </c>
      <c r="AC2647" s="295">
        <v>0</v>
      </c>
      <c r="AD2647" s="295">
        <v>0</v>
      </c>
      <c r="AE2647" s="295">
        <v>0</v>
      </c>
      <c r="AF2647" s="295">
        <v>0</v>
      </c>
      <c r="AG2647" s="295">
        <v>0</v>
      </c>
      <c r="AH2647" s="295">
        <v>0</v>
      </c>
      <c r="AI2647" s="295">
        <v>0</v>
      </c>
      <c r="AJ2647" s="295">
        <v>0</v>
      </c>
      <c r="AK2647" s="295">
        <v>0</v>
      </c>
      <c r="AL2647" s="295">
        <v>0</v>
      </c>
      <c r="AM2647" s="295">
        <v>0</v>
      </c>
      <c r="AN2647" s="295">
        <v>0</v>
      </c>
      <c r="AO2647" s="295">
        <v>0</v>
      </c>
      <c r="AP2647" s="295">
        <v>0</v>
      </c>
      <c r="AQ2647" s="295">
        <v>0</v>
      </c>
      <c r="AR2647" s="295">
        <v>0</v>
      </c>
      <c r="AS2647" s="295">
        <v>0</v>
      </c>
      <c r="AT2647" s="295">
        <f t="shared" si="41"/>
        <v>0</v>
      </c>
      <c r="AU2647" s="295">
        <v>11519.7</v>
      </c>
      <c r="AV2647" s="295">
        <v>11914.34</v>
      </c>
      <c r="AW2647" s="296">
        <v>92</v>
      </c>
      <c r="AX2647" s="296">
        <v>188</v>
      </c>
      <c r="AY2647" s="295">
        <v>467001.51</v>
      </c>
      <c r="AZ2647" s="295">
        <v>467001.51</v>
      </c>
      <c r="BA2647" s="294">
        <v>88.426282</v>
      </c>
      <c r="BB2647" s="294">
        <v>63.668771616690698</v>
      </c>
      <c r="BC2647" s="294">
        <v>10</v>
      </c>
      <c r="BD2647" s="294"/>
      <c r="BE2647" s="293" t="s">
        <v>4204</v>
      </c>
      <c r="BF2647" s="291"/>
      <c r="BG2647" s="293" t="s">
        <v>312</v>
      </c>
      <c r="BH2647" s="293" t="s">
        <v>230</v>
      </c>
      <c r="BI2647" s="293" t="s">
        <v>322</v>
      </c>
      <c r="BJ2647" s="293" t="s">
        <v>177</v>
      </c>
      <c r="BK2647" s="292" t="s">
        <v>4</v>
      </c>
      <c r="BL2647" s="294">
        <v>336250.85</v>
      </c>
      <c r="BM2647" s="292" t="s">
        <v>894</v>
      </c>
      <c r="BN2647" s="294"/>
      <c r="BO2647" s="297">
        <v>42254</v>
      </c>
      <c r="BP2647" s="297">
        <v>47975</v>
      </c>
      <c r="BQ2647" s="297" t="s">
        <v>1065</v>
      </c>
      <c r="BR2647" s="297" t="s">
        <v>4741</v>
      </c>
      <c r="BS2647" s="297">
        <v>42254</v>
      </c>
      <c r="BT2647" s="297">
        <v>47975</v>
      </c>
      <c r="BU2647" s="294">
        <v>993.76</v>
      </c>
      <c r="BV2647" s="294">
        <v>0</v>
      </c>
      <c r="BW2647" s="294">
        <v>0</v>
      </c>
    </row>
    <row r="2648" spans="1:75" s="289" customFormat="1" ht="18.2" customHeight="1" x14ac:dyDescent="0.15">
      <c r="A2648" s="298">
        <v>2646</v>
      </c>
      <c r="B2648" s="299" t="s">
        <v>305</v>
      </c>
      <c r="C2648" s="299" t="s">
        <v>306</v>
      </c>
      <c r="D2648" s="313">
        <v>45172</v>
      </c>
      <c r="E2648" s="300" t="s">
        <v>3568</v>
      </c>
      <c r="F2648" s="309">
        <v>0</v>
      </c>
      <c r="G2648" s="309">
        <v>0</v>
      </c>
      <c r="H2648" s="302">
        <v>297900.78000000003</v>
      </c>
      <c r="I2648" s="302">
        <v>0</v>
      </c>
      <c r="J2648" s="302">
        <v>0</v>
      </c>
      <c r="K2648" s="302">
        <v>297900.78000000003</v>
      </c>
      <c r="L2648" s="302">
        <v>2345.23</v>
      </c>
      <c r="M2648" s="302">
        <v>0</v>
      </c>
      <c r="N2648" s="302">
        <v>0</v>
      </c>
      <c r="O2648" s="302">
        <v>2345.23</v>
      </c>
      <c r="P2648" s="302">
        <v>0</v>
      </c>
      <c r="Q2648" s="302">
        <v>0</v>
      </c>
      <c r="R2648" s="302">
        <v>295555.55</v>
      </c>
      <c r="S2648" s="302">
        <v>0</v>
      </c>
      <c r="T2648" s="302">
        <v>2482.5100000000002</v>
      </c>
      <c r="U2648" s="302">
        <v>0</v>
      </c>
      <c r="V2648" s="302">
        <v>0</v>
      </c>
      <c r="W2648" s="302">
        <v>2482.5100000000002</v>
      </c>
      <c r="X2648" s="302">
        <v>0</v>
      </c>
      <c r="Y2648" s="302">
        <v>0</v>
      </c>
      <c r="Z2648" s="302">
        <v>0</v>
      </c>
      <c r="AA2648" s="302">
        <v>0</v>
      </c>
      <c r="AB2648" s="302">
        <v>0</v>
      </c>
      <c r="AC2648" s="302">
        <v>0</v>
      </c>
      <c r="AD2648" s="302">
        <v>0</v>
      </c>
      <c r="AE2648" s="302">
        <v>0</v>
      </c>
      <c r="AF2648" s="302">
        <v>0</v>
      </c>
      <c r="AG2648" s="302">
        <v>0</v>
      </c>
      <c r="AH2648" s="302">
        <v>233.02</v>
      </c>
      <c r="AI2648" s="302">
        <v>0</v>
      </c>
      <c r="AJ2648" s="302">
        <v>0</v>
      </c>
      <c r="AK2648" s="302">
        <v>0</v>
      </c>
      <c r="AL2648" s="302">
        <v>0</v>
      </c>
      <c r="AM2648" s="302">
        <v>0</v>
      </c>
      <c r="AN2648" s="302">
        <v>0</v>
      </c>
      <c r="AO2648" s="302">
        <v>0</v>
      </c>
      <c r="AP2648" s="302">
        <v>1412</v>
      </c>
      <c r="AQ2648" s="302">
        <v>0</v>
      </c>
      <c r="AR2648" s="302">
        <v>1372.76</v>
      </c>
      <c r="AS2648" s="302">
        <v>0</v>
      </c>
      <c r="AT2648" s="295">
        <f t="shared" si="41"/>
        <v>5100</v>
      </c>
      <c r="AU2648" s="302">
        <v>0</v>
      </c>
      <c r="AV2648" s="302">
        <v>0</v>
      </c>
      <c r="AW2648" s="303">
        <v>86</v>
      </c>
      <c r="AX2648" s="303">
        <v>182</v>
      </c>
      <c r="AY2648" s="302">
        <v>438001.86</v>
      </c>
      <c r="AZ2648" s="302">
        <v>438001.86</v>
      </c>
      <c r="BA2648" s="301">
        <v>88.150313999999995</v>
      </c>
      <c r="BB2648" s="301">
        <v>59.482200685044297</v>
      </c>
      <c r="BC2648" s="301">
        <v>10</v>
      </c>
      <c r="BD2648" s="301"/>
      <c r="BE2648" s="300" t="s">
        <v>4204</v>
      </c>
      <c r="BF2648" s="298"/>
      <c r="BG2648" s="300" t="s">
        <v>310</v>
      </c>
      <c r="BH2648" s="300" t="s">
        <v>233</v>
      </c>
      <c r="BI2648" s="300" t="s">
        <v>375</v>
      </c>
      <c r="BJ2648" s="300" t="s">
        <v>103</v>
      </c>
      <c r="BK2648" s="299" t="s">
        <v>4</v>
      </c>
      <c r="BL2648" s="301">
        <v>295555.55</v>
      </c>
      <c r="BM2648" s="299" t="s">
        <v>894</v>
      </c>
      <c r="BN2648" s="301"/>
      <c r="BO2648" s="304">
        <v>42254</v>
      </c>
      <c r="BP2648" s="304">
        <v>47794</v>
      </c>
      <c r="BQ2648" s="297" t="s">
        <v>1065</v>
      </c>
      <c r="BR2648" s="297" t="s">
        <v>4741</v>
      </c>
      <c r="BS2648" s="297">
        <v>42254</v>
      </c>
      <c r="BT2648" s="297">
        <v>47794</v>
      </c>
      <c r="BU2648" s="301">
        <v>0</v>
      </c>
      <c r="BV2648" s="301">
        <v>0</v>
      </c>
      <c r="BW2648" s="301">
        <v>0</v>
      </c>
    </row>
    <row r="2649" spans="1:75" s="289" customFormat="1" ht="18.2" customHeight="1" x14ac:dyDescent="0.15">
      <c r="A2649" s="291">
        <v>2647</v>
      </c>
      <c r="B2649" s="292" t="s">
        <v>305</v>
      </c>
      <c r="C2649" s="292" t="s">
        <v>306</v>
      </c>
      <c r="D2649" s="312">
        <v>45172</v>
      </c>
      <c r="E2649" s="293" t="s">
        <v>3569</v>
      </c>
      <c r="F2649" s="308">
        <v>74</v>
      </c>
      <c r="G2649" s="308">
        <v>74</v>
      </c>
      <c r="H2649" s="295">
        <v>0</v>
      </c>
      <c r="I2649" s="295">
        <v>185918.2</v>
      </c>
      <c r="J2649" s="295">
        <v>0</v>
      </c>
      <c r="K2649" s="295">
        <v>185918.2</v>
      </c>
      <c r="L2649" s="295">
        <v>0</v>
      </c>
      <c r="M2649" s="295">
        <v>0</v>
      </c>
      <c r="N2649" s="295">
        <v>0</v>
      </c>
      <c r="O2649" s="295">
        <v>0</v>
      </c>
      <c r="P2649" s="295">
        <v>0</v>
      </c>
      <c r="Q2649" s="295">
        <v>0</v>
      </c>
      <c r="R2649" s="295">
        <v>185918.2</v>
      </c>
      <c r="S2649" s="295">
        <v>96548.800000000003</v>
      </c>
      <c r="T2649" s="295">
        <v>0</v>
      </c>
      <c r="U2649" s="295">
        <v>0</v>
      </c>
      <c r="V2649" s="295">
        <v>0</v>
      </c>
      <c r="W2649" s="295">
        <v>0</v>
      </c>
      <c r="X2649" s="295">
        <v>0</v>
      </c>
      <c r="Y2649" s="295">
        <v>0</v>
      </c>
      <c r="Z2649" s="295">
        <v>96548.800000000003</v>
      </c>
      <c r="AA2649" s="295">
        <v>0</v>
      </c>
      <c r="AB2649" s="295">
        <v>0</v>
      </c>
      <c r="AC2649" s="295">
        <v>0</v>
      </c>
      <c r="AD2649" s="295">
        <v>0</v>
      </c>
      <c r="AE2649" s="295">
        <v>0</v>
      </c>
      <c r="AF2649" s="295">
        <v>0</v>
      </c>
      <c r="AG2649" s="295">
        <v>0</v>
      </c>
      <c r="AH2649" s="295">
        <v>0</v>
      </c>
      <c r="AI2649" s="295">
        <v>0</v>
      </c>
      <c r="AJ2649" s="295">
        <v>0</v>
      </c>
      <c r="AK2649" s="295">
        <v>0</v>
      </c>
      <c r="AL2649" s="295">
        <v>0</v>
      </c>
      <c r="AM2649" s="295">
        <v>0</v>
      </c>
      <c r="AN2649" s="295">
        <v>0</v>
      </c>
      <c r="AO2649" s="295">
        <v>0</v>
      </c>
      <c r="AP2649" s="295">
        <v>0</v>
      </c>
      <c r="AQ2649" s="295">
        <v>0</v>
      </c>
      <c r="AR2649" s="295">
        <v>0</v>
      </c>
      <c r="AS2649" s="295">
        <v>0</v>
      </c>
      <c r="AT2649" s="295">
        <f t="shared" si="41"/>
        <v>0</v>
      </c>
      <c r="AU2649" s="295">
        <v>185918.2</v>
      </c>
      <c r="AV2649" s="295">
        <v>96548.800000000003</v>
      </c>
      <c r="AW2649" s="296">
        <v>0</v>
      </c>
      <c r="AX2649" s="296">
        <v>74</v>
      </c>
      <c r="AY2649" s="295">
        <v>255998.59</v>
      </c>
      <c r="AZ2649" s="295">
        <v>185918.2</v>
      </c>
      <c r="BA2649" s="294">
        <v>82.805141000000006</v>
      </c>
      <c r="BB2649" s="294">
        <v>82.805141000000006</v>
      </c>
      <c r="BC2649" s="294">
        <v>10</v>
      </c>
      <c r="BD2649" s="294"/>
      <c r="BE2649" s="293" t="s">
        <v>4204</v>
      </c>
      <c r="BF2649" s="291"/>
      <c r="BG2649" s="293" t="s">
        <v>312</v>
      </c>
      <c r="BH2649" s="293" t="s">
        <v>226</v>
      </c>
      <c r="BI2649" s="293" t="s">
        <v>347</v>
      </c>
      <c r="BJ2649" s="293" t="s">
        <v>4205</v>
      </c>
      <c r="BK2649" s="292" t="s">
        <v>4</v>
      </c>
      <c r="BL2649" s="294">
        <v>185918.2</v>
      </c>
      <c r="BM2649" s="292" t="s">
        <v>894</v>
      </c>
      <c r="BN2649" s="294"/>
      <c r="BO2649" s="297">
        <v>42254</v>
      </c>
      <c r="BP2649" s="297">
        <v>44507</v>
      </c>
      <c r="BQ2649" s="297" t="s">
        <v>1067</v>
      </c>
      <c r="BR2649" s="297" t="s">
        <v>4743</v>
      </c>
      <c r="BS2649" s="297">
        <v>42254</v>
      </c>
      <c r="BT2649" s="297">
        <v>44507</v>
      </c>
      <c r="BU2649" s="294">
        <v>19515.54</v>
      </c>
      <c r="BV2649" s="294">
        <v>0</v>
      </c>
      <c r="BW2649" s="294">
        <v>0</v>
      </c>
    </row>
    <row r="2650" spans="1:75" s="289" customFormat="1" ht="18.2" customHeight="1" x14ac:dyDescent="0.15">
      <c r="A2650" s="298">
        <v>2648</v>
      </c>
      <c r="B2650" s="299" t="s">
        <v>305</v>
      </c>
      <c r="C2650" s="299" t="s">
        <v>306</v>
      </c>
      <c r="D2650" s="313">
        <v>45172</v>
      </c>
      <c r="E2650" s="300" t="s">
        <v>3570</v>
      </c>
      <c r="F2650" s="309">
        <v>0</v>
      </c>
      <c r="G2650" s="309">
        <v>0</v>
      </c>
      <c r="H2650" s="302">
        <v>210327.84</v>
      </c>
      <c r="I2650" s="302">
        <v>0</v>
      </c>
      <c r="J2650" s="302">
        <v>0</v>
      </c>
      <c r="K2650" s="302">
        <v>210327.84</v>
      </c>
      <c r="L2650" s="302">
        <v>2107.5</v>
      </c>
      <c r="M2650" s="302">
        <v>0</v>
      </c>
      <c r="N2650" s="302">
        <v>0</v>
      </c>
      <c r="O2650" s="302">
        <v>2107.5</v>
      </c>
      <c r="P2650" s="302">
        <v>0</v>
      </c>
      <c r="Q2650" s="302">
        <v>0</v>
      </c>
      <c r="R2650" s="302">
        <v>208220.34</v>
      </c>
      <c r="S2650" s="302">
        <v>0</v>
      </c>
      <c r="T2650" s="302">
        <v>1752.73</v>
      </c>
      <c r="U2650" s="302">
        <v>0</v>
      </c>
      <c r="V2650" s="302">
        <v>0</v>
      </c>
      <c r="W2650" s="302">
        <v>1752.73</v>
      </c>
      <c r="X2650" s="302">
        <v>0</v>
      </c>
      <c r="Y2650" s="302">
        <v>0</v>
      </c>
      <c r="Z2650" s="302">
        <v>0</v>
      </c>
      <c r="AA2650" s="302">
        <v>0</v>
      </c>
      <c r="AB2650" s="302">
        <v>0</v>
      </c>
      <c r="AC2650" s="302">
        <v>0</v>
      </c>
      <c r="AD2650" s="302">
        <v>0</v>
      </c>
      <c r="AE2650" s="302">
        <v>0</v>
      </c>
      <c r="AF2650" s="302">
        <v>0</v>
      </c>
      <c r="AG2650" s="302">
        <v>0</v>
      </c>
      <c r="AH2650" s="302">
        <v>187.8</v>
      </c>
      <c r="AI2650" s="302">
        <v>0</v>
      </c>
      <c r="AJ2650" s="302">
        <v>0</v>
      </c>
      <c r="AK2650" s="302">
        <v>0</v>
      </c>
      <c r="AL2650" s="302">
        <v>0</v>
      </c>
      <c r="AM2650" s="302">
        <v>0</v>
      </c>
      <c r="AN2650" s="302">
        <v>0</v>
      </c>
      <c r="AO2650" s="302">
        <v>0</v>
      </c>
      <c r="AP2650" s="302">
        <v>11.56</v>
      </c>
      <c r="AQ2650" s="302">
        <v>0</v>
      </c>
      <c r="AR2650" s="302">
        <v>39.590000000000003</v>
      </c>
      <c r="AS2650" s="302">
        <v>0</v>
      </c>
      <c r="AT2650" s="295">
        <f t="shared" si="41"/>
        <v>4020</v>
      </c>
      <c r="AU2650" s="302">
        <v>0</v>
      </c>
      <c r="AV2650" s="302">
        <v>0</v>
      </c>
      <c r="AW2650" s="303">
        <v>89</v>
      </c>
      <c r="AX2650" s="303">
        <v>185</v>
      </c>
      <c r="AY2650" s="302">
        <v>353002.38</v>
      </c>
      <c r="AZ2650" s="302">
        <v>353002.38</v>
      </c>
      <c r="BA2650" s="301">
        <v>90.998822000000004</v>
      </c>
      <c r="BB2650" s="301">
        <v>53.676141380235102</v>
      </c>
      <c r="BC2650" s="301">
        <v>10</v>
      </c>
      <c r="BD2650" s="301"/>
      <c r="BE2650" s="300" t="s">
        <v>4204</v>
      </c>
      <c r="BF2650" s="298"/>
      <c r="BG2650" s="300" t="s">
        <v>333</v>
      </c>
      <c r="BH2650" s="300" t="s">
        <v>193</v>
      </c>
      <c r="BI2650" s="300" t="s">
        <v>342</v>
      </c>
      <c r="BJ2650" s="300" t="s">
        <v>103</v>
      </c>
      <c r="BK2650" s="299" t="s">
        <v>4</v>
      </c>
      <c r="BL2650" s="301">
        <v>208220.34</v>
      </c>
      <c r="BM2650" s="299" t="s">
        <v>894</v>
      </c>
      <c r="BN2650" s="301"/>
      <c r="BO2650" s="304">
        <v>42254</v>
      </c>
      <c r="BP2650" s="304">
        <v>47886</v>
      </c>
      <c r="BQ2650" s="297" t="s">
        <v>1065</v>
      </c>
      <c r="BR2650" s="297" t="s">
        <v>4741</v>
      </c>
      <c r="BS2650" s="297">
        <v>42254</v>
      </c>
      <c r="BT2650" s="297">
        <v>47886</v>
      </c>
      <c r="BU2650" s="301">
        <v>0</v>
      </c>
      <c r="BV2650" s="301">
        <v>0</v>
      </c>
      <c r="BW2650" s="301">
        <v>0</v>
      </c>
    </row>
    <row r="2651" spans="1:75" s="289" customFormat="1" ht="18.2" customHeight="1" x14ac:dyDescent="0.15">
      <c r="A2651" s="291">
        <v>2649</v>
      </c>
      <c r="B2651" s="292" t="s">
        <v>305</v>
      </c>
      <c r="C2651" s="292" t="s">
        <v>306</v>
      </c>
      <c r="D2651" s="312">
        <v>45172</v>
      </c>
      <c r="E2651" s="293" t="s">
        <v>4302</v>
      </c>
      <c r="F2651" s="308">
        <v>0</v>
      </c>
      <c r="G2651" s="308">
        <v>0</v>
      </c>
      <c r="H2651" s="295">
        <v>195345.45</v>
      </c>
      <c r="I2651" s="295">
        <v>0</v>
      </c>
      <c r="J2651" s="295">
        <v>0</v>
      </c>
      <c r="K2651" s="295">
        <v>195345.45</v>
      </c>
      <c r="L2651" s="295">
        <v>1122.32</v>
      </c>
      <c r="M2651" s="295">
        <v>0</v>
      </c>
      <c r="N2651" s="295">
        <v>0</v>
      </c>
      <c r="O2651" s="295">
        <v>1122.32</v>
      </c>
      <c r="P2651" s="295">
        <v>0</v>
      </c>
      <c r="Q2651" s="295">
        <v>0</v>
      </c>
      <c r="R2651" s="295">
        <v>194223.13</v>
      </c>
      <c r="S2651" s="295">
        <v>0</v>
      </c>
      <c r="T2651" s="295">
        <v>1627.88</v>
      </c>
      <c r="U2651" s="295">
        <v>0</v>
      </c>
      <c r="V2651" s="295">
        <v>0</v>
      </c>
      <c r="W2651" s="295">
        <v>1627.88</v>
      </c>
      <c r="X2651" s="295">
        <v>0</v>
      </c>
      <c r="Y2651" s="295">
        <v>0</v>
      </c>
      <c r="Z2651" s="295">
        <v>0</v>
      </c>
      <c r="AA2651" s="295">
        <v>0</v>
      </c>
      <c r="AB2651" s="295">
        <v>0</v>
      </c>
      <c r="AC2651" s="295">
        <v>0</v>
      </c>
      <c r="AD2651" s="295">
        <v>0</v>
      </c>
      <c r="AE2651" s="295">
        <v>0</v>
      </c>
      <c r="AF2651" s="295">
        <v>0</v>
      </c>
      <c r="AG2651" s="295">
        <v>0</v>
      </c>
      <c r="AH2651" s="295">
        <v>138.02000000000001</v>
      </c>
      <c r="AI2651" s="295">
        <v>0</v>
      </c>
      <c r="AJ2651" s="295">
        <v>0</v>
      </c>
      <c r="AK2651" s="295">
        <v>0</v>
      </c>
      <c r="AL2651" s="295">
        <v>0</v>
      </c>
      <c r="AM2651" s="295">
        <v>0</v>
      </c>
      <c r="AN2651" s="295">
        <v>0</v>
      </c>
      <c r="AO2651" s="295">
        <v>0</v>
      </c>
      <c r="AP2651" s="295">
        <v>456.42</v>
      </c>
      <c r="AQ2651" s="295">
        <v>0</v>
      </c>
      <c r="AR2651" s="295">
        <v>444.64</v>
      </c>
      <c r="AS2651" s="295">
        <v>0</v>
      </c>
      <c r="AT2651" s="295">
        <f t="shared" si="41"/>
        <v>2900</v>
      </c>
      <c r="AU2651" s="295">
        <v>0</v>
      </c>
      <c r="AV2651" s="295">
        <v>0</v>
      </c>
      <c r="AW2651" s="296">
        <v>107</v>
      </c>
      <c r="AX2651" s="296">
        <v>152</v>
      </c>
      <c r="AY2651" s="295">
        <v>301700.26</v>
      </c>
      <c r="AZ2651" s="295">
        <v>226755.83</v>
      </c>
      <c r="BA2651" s="294">
        <v>48.030428999999998</v>
      </c>
      <c r="BB2651" s="294">
        <v>41.139494652123297</v>
      </c>
      <c r="BC2651" s="294">
        <v>10</v>
      </c>
      <c r="BD2651" s="294"/>
      <c r="BE2651" s="293" t="s">
        <v>4204</v>
      </c>
      <c r="BF2651" s="291"/>
      <c r="BG2651" s="293" t="s">
        <v>320</v>
      </c>
      <c r="BH2651" s="293" t="s">
        <v>181</v>
      </c>
      <c r="BI2651" s="293" t="s">
        <v>372</v>
      </c>
      <c r="BJ2651" s="293" t="s">
        <v>103</v>
      </c>
      <c r="BK2651" s="292" t="s">
        <v>4</v>
      </c>
      <c r="BL2651" s="294">
        <v>194223.13</v>
      </c>
      <c r="BM2651" s="292" t="s">
        <v>894</v>
      </c>
      <c r="BN2651" s="294"/>
      <c r="BO2651" s="297">
        <v>43825</v>
      </c>
      <c r="BP2651" s="297">
        <v>48452</v>
      </c>
      <c r="BQ2651" s="297" t="s">
        <v>1065</v>
      </c>
      <c r="BR2651" s="297" t="s">
        <v>4741</v>
      </c>
      <c r="BS2651" s="297" t="s">
        <v>4742</v>
      </c>
      <c r="BT2651" s="297" t="s">
        <v>4742</v>
      </c>
      <c r="BU2651" s="294">
        <v>0</v>
      </c>
      <c r="BV2651" s="294">
        <v>0</v>
      </c>
      <c r="BW2651" s="294">
        <v>0</v>
      </c>
    </row>
    <row r="2652" spans="1:75" s="289" customFormat="1" ht="18.2" customHeight="1" x14ac:dyDescent="0.15">
      <c r="A2652" s="298">
        <v>2650</v>
      </c>
      <c r="B2652" s="299" t="s">
        <v>305</v>
      </c>
      <c r="C2652" s="299" t="s">
        <v>306</v>
      </c>
      <c r="D2652" s="313">
        <v>45172</v>
      </c>
      <c r="E2652" s="300" t="s">
        <v>4303</v>
      </c>
      <c r="F2652" s="309">
        <v>0</v>
      </c>
      <c r="G2652" s="309">
        <v>0</v>
      </c>
      <c r="H2652" s="302">
        <v>434899.95</v>
      </c>
      <c r="I2652" s="302">
        <v>0</v>
      </c>
      <c r="J2652" s="302">
        <v>0</v>
      </c>
      <c r="K2652" s="302">
        <v>434899.95</v>
      </c>
      <c r="L2652" s="302">
        <v>2997.09</v>
      </c>
      <c r="M2652" s="302">
        <v>0</v>
      </c>
      <c r="N2652" s="302">
        <v>0</v>
      </c>
      <c r="O2652" s="302">
        <v>2997.09</v>
      </c>
      <c r="P2652" s="302">
        <v>0</v>
      </c>
      <c r="Q2652" s="302">
        <v>0</v>
      </c>
      <c r="R2652" s="302">
        <v>431902.86</v>
      </c>
      <c r="S2652" s="302">
        <v>0</v>
      </c>
      <c r="T2652" s="302">
        <v>3442.96</v>
      </c>
      <c r="U2652" s="302">
        <v>0</v>
      </c>
      <c r="V2652" s="302">
        <v>0</v>
      </c>
      <c r="W2652" s="302">
        <v>3442.96</v>
      </c>
      <c r="X2652" s="302">
        <v>0</v>
      </c>
      <c r="Y2652" s="302">
        <v>0</v>
      </c>
      <c r="Z2652" s="302">
        <v>0</v>
      </c>
      <c r="AA2652" s="302">
        <v>0</v>
      </c>
      <c r="AB2652" s="302">
        <v>0</v>
      </c>
      <c r="AC2652" s="302">
        <v>0</v>
      </c>
      <c r="AD2652" s="302">
        <v>0</v>
      </c>
      <c r="AE2652" s="302">
        <v>0</v>
      </c>
      <c r="AF2652" s="302">
        <v>0</v>
      </c>
      <c r="AG2652" s="302">
        <v>0</v>
      </c>
      <c r="AH2652" s="302">
        <v>275.04000000000002</v>
      </c>
      <c r="AI2652" s="302">
        <v>0</v>
      </c>
      <c r="AJ2652" s="302">
        <v>0</v>
      </c>
      <c r="AK2652" s="302">
        <v>0</v>
      </c>
      <c r="AL2652" s="302">
        <v>0</v>
      </c>
      <c r="AM2652" s="302">
        <v>0</v>
      </c>
      <c r="AN2652" s="302">
        <v>0</v>
      </c>
      <c r="AO2652" s="302">
        <v>0</v>
      </c>
      <c r="AP2652" s="302">
        <v>0</v>
      </c>
      <c r="AQ2652" s="302">
        <v>0</v>
      </c>
      <c r="AR2652" s="302">
        <v>0.82</v>
      </c>
      <c r="AS2652" s="302">
        <v>0</v>
      </c>
      <c r="AT2652" s="295">
        <f t="shared" si="41"/>
        <v>6714.27</v>
      </c>
      <c r="AU2652" s="302">
        <v>0</v>
      </c>
      <c r="AV2652" s="302">
        <v>0</v>
      </c>
      <c r="AW2652" s="303">
        <v>96</v>
      </c>
      <c r="AX2652" s="303">
        <v>140</v>
      </c>
      <c r="AY2652" s="302">
        <v>517000.74</v>
      </c>
      <c r="AZ2652" s="302">
        <v>517000.74</v>
      </c>
      <c r="BA2652" s="301">
        <v>82.272938999999994</v>
      </c>
      <c r="BB2652" s="301">
        <v>68.730883547101996</v>
      </c>
      <c r="BC2652" s="301">
        <v>9.5</v>
      </c>
      <c r="BD2652" s="301"/>
      <c r="BE2652" s="300" t="s">
        <v>4204</v>
      </c>
      <c r="BF2652" s="298"/>
      <c r="BG2652" s="300" t="s">
        <v>326</v>
      </c>
      <c r="BH2652" s="300" t="s">
        <v>239</v>
      </c>
      <c r="BI2652" s="300" t="s">
        <v>483</v>
      </c>
      <c r="BJ2652" s="300" t="s">
        <v>103</v>
      </c>
      <c r="BK2652" s="299" t="s">
        <v>4</v>
      </c>
      <c r="BL2652" s="301">
        <v>431902.86</v>
      </c>
      <c r="BM2652" s="299" t="s">
        <v>894</v>
      </c>
      <c r="BN2652" s="301"/>
      <c r="BO2652" s="304">
        <v>43854</v>
      </c>
      <c r="BP2652" s="304">
        <v>48115</v>
      </c>
      <c r="BQ2652" s="297" t="s">
        <v>1065</v>
      </c>
      <c r="BR2652" s="297" t="s">
        <v>4741</v>
      </c>
      <c r="BS2652" s="297" t="s">
        <v>4742</v>
      </c>
      <c r="BT2652" s="297" t="s">
        <v>4742</v>
      </c>
      <c r="BU2652" s="301">
        <v>0</v>
      </c>
      <c r="BV2652" s="301">
        <v>0</v>
      </c>
      <c r="BW2652" s="301">
        <v>0</v>
      </c>
    </row>
    <row r="2653" spans="1:75" s="289" customFormat="1" ht="18.2" customHeight="1" x14ac:dyDescent="0.15">
      <c r="A2653" s="291">
        <v>2651</v>
      </c>
      <c r="B2653" s="292" t="s">
        <v>305</v>
      </c>
      <c r="C2653" s="292" t="s">
        <v>306</v>
      </c>
      <c r="D2653" s="312">
        <v>45172</v>
      </c>
      <c r="E2653" s="293" t="s">
        <v>4340</v>
      </c>
      <c r="F2653" s="308">
        <v>3</v>
      </c>
      <c r="G2653" s="308">
        <v>7</v>
      </c>
      <c r="H2653" s="295">
        <v>192075.91</v>
      </c>
      <c r="I2653" s="295">
        <v>6388.81</v>
      </c>
      <c r="J2653" s="295">
        <v>0</v>
      </c>
      <c r="K2653" s="295">
        <v>198464.72</v>
      </c>
      <c r="L2653" s="295">
        <v>943.05</v>
      </c>
      <c r="M2653" s="295">
        <v>0</v>
      </c>
      <c r="N2653" s="295">
        <v>4525.79</v>
      </c>
      <c r="O2653" s="295">
        <v>0</v>
      </c>
      <c r="P2653" s="295">
        <v>0</v>
      </c>
      <c r="Q2653" s="295">
        <v>0</v>
      </c>
      <c r="R2653" s="295">
        <v>193938.93</v>
      </c>
      <c r="S2653" s="295">
        <v>10891.24</v>
      </c>
      <c r="T2653" s="295">
        <v>1584.63</v>
      </c>
      <c r="U2653" s="295">
        <v>0</v>
      </c>
      <c r="V2653" s="295">
        <v>7984.46</v>
      </c>
      <c r="W2653" s="295">
        <v>0</v>
      </c>
      <c r="X2653" s="295">
        <v>0</v>
      </c>
      <c r="Y2653" s="295">
        <v>0</v>
      </c>
      <c r="Z2653" s="295">
        <v>4491.41</v>
      </c>
      <c r="AA2653" s="295">
        <v>0</v>
      </c>
      <c r="AB2653" s="295">
        <v>0</v>
      </c>
      <c r="AC2653" s="295">
        <v>0</v>
      </c>
      <c r="AD2653" s="295">
        <v>0</v>
      </c>
      <c r="AE2653" s="295">
        <v>0</v>
      </c>
      <c r="AF2653" s="295">
        <v>0</v>
      </c>
      <c r="AG2653" s="295">
        <v>0</v>
      </c>
      <c r="AH2653" s="295">
        <v>0</v>
      </c>
      <c r="AI2653" s="295">
        <v>0</v>
      </c>
      <c r="AJ2653" s="295">
        <v>0</v>
      </c>
      <c r="AK2653" s="295">
        <v>0</v>
      </c>
      <c r="AL2653" s="295">
        <v>1750</v>
      </c>
      <c r="AM2653" s="295">
        <v>0</v>
      </c>
      <c r="AN2653" s="295">
        <v>0</v>
      </c>
      <c r="AO2653" s="295">
        <v>739.75</v>
      </c>
      <c r="AP2653" s="295">
        <v>0</v>
      </c>
      <c r="AQ2653" s="295">
        <v>0</v>
      </c>
      <c r="AR2653" s="295">
        <v>0</v>
      </c>
      <c r="AS2653" s="295">
        <v>0</v>
      </c>
      <c r="AT2653" s="295">
        <f t="shared" si="41"/>
        <v>15000</v>
      </c>
      <c r="AU2653" s="295">
        <v>2806.07</v>
      </c>
      <c r="AV2653" s="295">
        <v>4491.41</v>
      </c>
      <c r="AW2653" s="296">
        <v>119</v>
      </c>
      <c r="AX2653" s="296">
        <v>161</v>
      </c>
      <c r="AY2653" s="295">
        <v>358000</v>
      </c>
      <c r="AZ2653" s="295">
        <v>216310.55</v>
      </c>
      <c r="BA2653" s="294">
        <v>39.385469999999998</v>
      </c>
      <c r="BB2653" s="294">
        <v>35.312082139993201</v>
      </c>
      <c r="BC2653" s="294">
        <v>9.9</v>
      </c>
      <c r="BD2653" s="294"/>
      <c r="BE2653" s="293" t="s">
        <v>4204</v>
      </c>
      <c r="BF2653" s="291"/>
      <c r="BG2653" s="293" t="s">
        <v>380</v>
      </c>
      <c r="BH2653" s="293" t="s">
        <v>203</v>
      </c>
      <c r="BI2653" s="293" t="s">
        <v>837</v>
      </c>
      <c r="BJ2653" s="293" t="s">
        <v>177</v>
      </c>
      <c r="BK2653" s="292" t="s">
        <v>4</v>
      </c>
      <c r="BL2653" s="294">
        <v>193938.93</v>
      </c>
      <c r="BM2653" s="292" t="s">
        <v>894</v>
      </c>
      <c r="BN2653" s="294"/>
      <c r="BO2653" s="297">
        <v>43914</v>
      </c>
      <c r="BP2653" s="297">
        <v>48815</v>
      </c>
      <c r="BQ2653" s="297" t="s">
        <v>1067</v>
      </c>
      <c r="BR2653" s="297" t="s">
        <v>4743</v>
      </c>
      <c r="BS2653" s="297" t="s">
        <v>4742</v>
      </c>
      <c r="BT2653" s="297" t="s">
        <v>4742</v>
      </c>
      <c r="BU2653" s="294">
        <v>295.89999999999998</v>
      </c>
      <c r="BV2653" s="294">
        <v>0</v>
      </c>
      <c r="BW2653" s="294">
        <v>0</v>
      </c>
    </row>
    <row r="2654" spans="1:75" s="289" customFormat="1" ht="18.2" customHeight="1" x14ac:dyDescent="0.15">
      <c r="A2654" s="298">
        <v>2652</v>
      </c>
      <c r="B2654" s="299" t="s">
        <v>305</v>
      </c>
      <c r="C2654" s="299" t="s">
        <v>306</v>
      </c>
      <c r="D2654" s="313">
        <v>45172</v>
      </c>
      <c r="E2654" s="300" t="s">
        <v>3571</v>
      </c>
      <c r="F2654" s="309">
        <v>0</v>
      </c>
      <c r="G2654" s="309">
        <v>0</v>
      </c>
      <c r="H2654" s="302">
        <v>211211.62</v>
      </c>
      <c r="I2654" s="302">
        <v>0</v>
      </c>
      <c r="J2654" s="302">
        <v>0</v>
      </c>
      <c r="K2654" s="302">
        <v>211211.62</v>
      </c>
      <c r="L2654" s="302">
        <v>1585.05</v>
      </c>
      <c r="M2654" s="302">
        <v>0</v>
      </c>
      <c r="N2654" s="302">
        <v>0</v>
      </c>
      <c r="O2654" s="302">
        <v>1585.05</v>
      </c>
      <c r="P2654" s="302">
        <v>0</v>
      </c>
      <c r="Q2654" s="302">
        <v>0</v>
      </c>
      <c r="R2654" s="302">
        <v>209626.57</v>
      </c>
      <c r="S2654" s="302">
        <v>0</v>
      </c>
      <c r="T2654" s="302">
        <v>1760.1</v>
      </c>
      <c r="U2654" s="302">
        <v>0</v>
      </c>
      <c r="V2654" s="302">
        <v>0</v>
      </c>
      <c r="W2654" s="302">
        <v>1760.1</v>
      </c>
      <c r="X2654" s="302">
        <v>0</v>
      </c>
      <c r="Y2654" s="302">
        <v>0</v>
      </c>
      <c r="Z2654" s="302">
        <v>0</v>
      </c>
      <c r="AA2654" s="302">
        <v>0</v>
      </c>
      <c r="AB2654" s="302">
        <v>0</v>
      </c>
      <c r="AC2654" s="302">
        <v>0</v>
      </c>
      <c r="AD2654" s="302">
        <v>0</v>
      </c>
      <c r="AE2654" s="302">
        <v>0</v>
      </c>
      <c r="AF2654" s="302">
        <v>0</v>
      </c>
      <c r="AG2654" s="302">
        <v>0</v>
      </c>
      <c r="AH2654" s="302">
        <v>162.74</v>
      </c>
      <c r="AI2654" s="302">
        <v>0</v>
      </c>
      <c r="AJ2654" s="302">
        <v>0</v>
      </c>
      <c r="AK2654" s="302">
        <v>0</v>
      </c>
      <c r="AL2654" s="302">
        <v>0</v>
      </c>
      <c r="AM2654" s="302">
        <v>0</v>
      </c>
      <c r="AN2654" s="302">
        <v>0</v>
      </c>
      <c r="AO2654" s="302">
        <v>0</v>
      </c>
      <c r="AP2654" s="302">
        <v>0</v>
      </c>
      <c r="AQ2654" s="302">
        <v>0</v>
      </c>
      <c r="AR2654" s="302">
        <v>0</v>
      </c>
      <c r="AS2654" s="302">
        <v>7.89</v>
      </c>
      <c r="AT2654" s="295">
        <f t="shared" si="41"/>
        <v>3500</v>
      </c>
      <c r="AU2654" s="302">
        <v>0</v>
      </c>
      <c r="AV2654" s="302">
        <v>0</v>
      </c>
      <c r="AW2654" s="303">
        <v>89</v>
      </c>
      <c r="AX2654" s="303">
        <v>185</v>
      </c>
      <c r="AY2654" s="302">
        <v>305900.53000000003</v>
      </c>
      <c r="AZ2654" s="302">
        <v>305900.53000000003</v>
      </c>
      <c r="BA2654" s="301">
        <v>79.502962999999994</v>
      </c>
      <c r="BB2654" s="301">
        <v>54.481544829382599</v>
      </c>
      <c r="BC2654" s="301">
        <v>10</v>
      </c>
      <c r="BD2654" s="301"/>
      <c r="BE2654" s="300" t="s">
        <v>4204</v>
      </c>
      <c r="BF2654" s="298"/>
      <c r="BG2654" s="300" t="s">
        <v>312</v>
      </c>
      <c r="BH2654" s="300" t="s">
        <v>504</v>
      </c>
      <c r="BI2654" s="300" t="s">
        <v>505</v>
      </c>
      <c r="BJ2654" s="300" t="s">
        <v>103</v>
      </c>
      <c r="BK2654" s="299" t="s">
        <v>4</v>
      </c>
      <c r="BL2654" s="301">
        <v>209626.57</v>
      </c>
      <c r="BM2654" s="299" t="s">
        <v>894</v>
      </c>
      <c r="BN2654" s="301"/>
      <c r="BO2654" s="304">
        <v>42255</v>
      </c>
      <c r="BP2654" s="304">
        <v>47887</v>
      </c>
      <c r="BQ2654" s="297" t="s">
        <v>1065</v>
      </c>
      <c r="BR2654" s="297" t="s">
        <v>4741</v>
      </c>
      <c r="BS2654" s="297">
        <v>42255</v>
      </c>
      <c r="BT2654" s="297">
        <v>47887</v>
      </c>
      <c r="BU2654" s="301">
        <v>0</v>
      </c>
      <c r="BV2654" s="301">
        <v>0</v>
      </c>
      <c r="BW2654" s="301">
        <v>0</v>
      </c>
    </row>
    <row r="2655" spans="1:75" s="289" customFormat="1" ht="18.2" customHeight="1" x14ac:dyDescent="0.15">
      <c r="A2655" s="291">
        <v>2653</v>
      </c>
      <c r="B2655" s="292" t="s">
        <v>305</v>
      </c>
      <c r="C2655" s="292" t="s">
        <v>306</v>
      </c>
      <c r="D2655" s="312">
        <v>45172</v>
      </c>
      <c r="E2655" s="293" t="s">
        <v>4304</v>
      </c>
      <c r="F2655" s="308">
        <v>1</v>
      </c>
      <c r="G2655" s="308">
        <v>3</v>
      </c>
      <c r="H2655" s="295">
        <v>726686.05</v>
      </c>
      <c r="I2655" s="295">
        <v>7877.83</v>
      </c>
      <c r="J2655" s="295">
        <v>0</v>
      </c>
      <c r="K2655" s="295">
        <v>734563.88</v>
      </c>
      <c r="L2655" s="295">
        <v>3685.79</v>
      </c>
      <c r="M2655" s="295">
        <v>0</v>
      </c>
      <c r="N2655" s="295">
        <v>7877.83</v>
      </c>
      <c r="O2655" s="295">
        <v>0</v>
      </c>
      <c r="P2655" s="295">
        <v>0</v>
      </c>
      <c r="Q2655" s="295">
        <v>0</v>
      </c>
      <c r="R2655" s="295">
        <v>726686.05</v>
      </c>
      <c r="S2655" s="295">
        <v>12202.57</v>
      </c>
      <c r="T2655" s="295">
        <v>6055.72</v>
      </c>
      <c r="U2655" s="295">
        <v>0</v>
      </c>
      <c r="V2655" s="295">
        <v>12202.57</v>
      </c>
      <c r="W2655" s="295">
        <v>2726.7</v>
      </c>
      <c r="X2655" s="295">
        <v>0</v>
      </c>
      <c r="Y2655" s="295">
        <v>0</v>
      </c>
      <c r="Z2655" s="295">
        <v>3329.02</v>
      </c>
      <c r="AA2655" s="295">
        <v>0</v>
      </c>
      <c r="AB2655" s="295">
        <v>0</v>
      </c>
      <c r="AC2655" s="295">
        <v>0</v>
      </c>
      <c r="AD2655" s="295">
        <v>0</v>
      </c>
      <c r="AE2655" s="295">
        <v>0</v>
      </c>
      <c r="AF2655" s="295">
        <v>0</v>
      </c>
      <c r="AG2655" s="295">
        <v>0</v>
      </c>
      <c r="AH2655" s="295">
        <v>444.27</v>
      </c>
      <c r="AI2655" s="295">
        <v>0</v>
      </c>
      <c r="AJ2655" s="295">
        <v>0</v>
      </c>
      <c r="AK2655" s="295">
        <v>0</v>
      </c>
      <c r="AL2655" s="295">
        <v>700</v>
      </c>
      <c r="AM2655" s="295">
        <v>0</v>
      </c>
      <c r="AN2655" s="295">
        <v>0</v>
      </c>
      <c r="AO2655" s="295">
        <v>888.54</v>
      </c>
      <c r="AP2655" s="295">
        <v>0</v>
      </c>
      <c r="AQ2655" s="295">
        <v>0</v>
      </c>
      <c r="AR2655" s="295">
        <v>0</v>
      </c>
      <c r="AS2655" s="295">
        <v>0</v>
      </c>
      <c r="AT2655" s="295">
        <f t="shared" si="41"/>
        <v>24839.910000000003</v>
      </c>
      <c r="AU2655" s="295">
        <v>3685.79</v>
      </c>
      <c r="AV2655" s="295">
        <v>3329.02</v>
      </c>
      <c r="AW2655" s="296">
        <v>119</v>
      </c>
      <c r="AX2655" s="296">
        <v>163</v>
      </c>
      <c r="AY2655" s="295">
        <v>835105.21</v>
      </c>
      <c r="AZ2655" s="295">
        <v>835105.21</v>
      </c>
      <c r="BA2655" s="294">
        <v>85.000225</v>
      </c>
      <c r="BB2655" s="294">
        <v>73.964905277457504</v>
      </c>
      <c r="BC2655" s="294">
        <v>10</v>
      </c>
      <c r="BD2655" s="294"/>
      <c r="BE2655" s="293" t="s">
        <v>4204</v>
      </c>
      <c r="BF2655" s="291"/>
      <c r="BG2655" s="293" t="s">
        <v>376</v>
      </c>
      <c r="BH2655" s="293" t="s">
        <v>195</v>
      </c>
      <c r="BI2655" s="293" t="s">
        <v>489</v>
      </c>
      <c r="BJ2655" s="293" t="s">
        <v>177</v>
      </c>
      <c r="BK2655" s="292" t="s">
        <v>4</v>
      </c>
      <c r="BL2655" s="294">
        <v>726686.05</v>
      </c>
      <c r="BM2655" s="292" t="s">
        <v>894</v>
      </c>
      <c r="BN2655" s="294"/>
      <c r="BO2655" s="297">
        <v>43857</v>
      </c>
      <c r="BP2655" s="297">
        <v>48818</v>
      </c>
      <c r="BQ2655" s="297" t="s">
        <v>1065</v>
      </c>
      <c r="BR2655" s="297" t="s">
        <v>4741</v>
      </c>
      <c r="BS2655" s="297" t="s">
        <v>4742</v>
      </c>
      <c r="BT2655" s="297" t="s">
        <v>4742</v>
      </c>
      <c r="BU2655" s="294">
        <v>0</v>
      </c>
      <c r="BV2655" s="294">
        <v>0</v>
      </c>
      <c r="BW2655" s="294">
        <v>0</v>
      </c>
    </row>
    <row r="2656" spans="1:75" s="289" customFormat="1" ht="18.2" customHeight="1" x14ac:dyDescent="0.15">
      <c r="A2656" s="298">
        <v>2654</v>
      </c>
      <c r="B2656" s="299" t="s">
        <v>305</v>
      </c>
      <c r="C2656" s="299" t="s">
        <v>306</v>
      </c>
      <c r="D2656" s="313">
        <v>45172</v>
      </c>
      <c r="E2656" s="300" t="s">
        <v>4305</v>
      </c>
      <c r="F2656" s="309">
        <v>0</v>
      </c>
      <c r="G2656" s="309">
        <v>0</v>
      </c>
      <c r="H2656" s="302">
        <v>578327.31999999995</v>
      </c>
      <c r="I2656" s="302">
        <v>0</v>
      </c>
      <c r="J2656" s="302">
        <v>0</v>
      </c>
      <c r="K2656" s="302">
        <v>578327.31999999995</v>
      </c>
      <c r="L2656" s="302">
        <v>2823.25</v>
      </c>
      <c r="M2656" s="302">
        <v>0</v>
      </c>
      <c r="N2656" s="302">
        <v>0</v>
      </c>
      <c r="O2656" s="302">
        <v>2823.25</v>
      </c>
      <c r="P2656" s="302">
        <v>0</v>
      </c>
      <c r="Q2656" s="302">
        <v>0</v>
      </c>
      <c r="R2656" s="302">
        <v>575504.06999999995</v>
      </c>
      <c r="S2656" s="302">
        <v>0</v>
      </c>
      <c r="T2656" s="302">
        <v>4819.3900000000003</v>
      </c>
      <c r="U2656" s="302">
        <v>0</v>
      </c>
      <c r="V2656" s="302">
        <v>0</v>
      </c>
      <c r="W2656" s="302">
        <v>4819.3900000000003</v>
      </c>
      <c r="X2656" s="302">
        <v>0</v>
      </c>
      <c r="Y2656" s="302">
        <v>0</v>
      </c>
      <c r="Z2656" s="302">
        <v>0</v>
      </c>
      <c r="AA2656" s="302">
        <v>0</v>
      </c>
      <c r="AB2656" s="302">
        <v>0</v>
      </c>
      <c r="AC2656" s="302">
        <v>0</v>
      </c>
      <c r="AD2656" s="302">
        <v>0</v>
      </c>
      <c r="AE2656" s="302">
        <v>0</v>
      </c>
      <c r="AF2656" s="302">
        <v>0</v>
      </c>
      <c r="AG2656" s="302">
        <v>0</v>
      </c>
      <c r="AH2656" s="302">
        <v>348.56</v>
      </c>
      <c r="AI2656" s="302">
        <v>0</v>
      </c>
      <c r="AJ2656" s="302">
        <v>0</v>
      </c>
      <c r="AK2656" s="302">
        <v>0</v>
      </c>
      <c r="AL2656" s="302">
        <v>0</v>
      </c>
      <c r="AM2656" s="302">
        <v>0</v>
      </c>
      <c r="AN2656" s="302">
        <v>0</v>
      </c>
      <c r="AO2656" s="302">
        <v>0</v>
      </c>
      <c r="AP2656" s="302">
        <v>0</v>
      </c>
      <c r="AQ2656" s="302">
        <v>0</v>
      </c>
      <c r="AR2656" s="302">
        <v>0</v>
      </c>
      <c r="AS2656" s="302">
        <v>0</v>
      </c>
      <c r="AT2656" s="295">
        <f t="shared" si="41"/>
        <v>7991.2000000000007</v>
      </c>
      <c r="AU2656" s="302">
        <v>0</v>
      </c>
      <c r="AV2656" s="302">
        <v>0</v>
      </c>
      <c r="AW2656" s="303">
        <v>119</v>
      </c>
      <c r="AX2656" s="303">
        <v>163</v>
      </c>
      <c r="AY2656" s="302">
        <v>655176.64</v>
      </c>
      <c r="AZ2656" s="302">
        <v>655176.64</v>
      </c>
      <c r="BA2656" s="301">
        <v>90.000005999999999</v>
      </c>
      <c r="BB2656" s="301">
        <v>79.055580725564994</v>
      </c>
      <c r="BC2656" s="301">
        <v>10</v>
      </c>
      <c r="BD2656" s="301"/>
      <c r="BE2656" s="300" t="s">
        <v>4204</v>
      </c>
      <c r="BF2656" s="298"/>
      <c r="BG2656" s="300" t="s">
        <v>312</v>
      </c>
      <c r="BH2656" s="300" t="s">
        <v>340</v>
      </c>
      <c r="BI2656" s="300" t="s">
        <v>507</v>
      </c>
      <c r="BJ2656" s="300" t="s">
        <v>103</v>
      </c>
      <c r="BK2656" s="299" t="s">
        <v>4</v>
      </c>
      <c r="BL2656" s="301">
        <v>575504.06999999995</v>
      </c>
      <c r="BM2656" s="299" t="s">
        <v>894</v>
      </c>
      <c r="BN2656" s="301"/>
      <c r="BO2656" s="304">
        <v>43857</v>
      </c>
      <c r="BP2656" s="304">
        <v>48818</v>
      </c>
      <c r="BQ2656" s="297" t="s">
        <v>1065</v>
      </c>
      <c r="BR2656" s="297" t="s">
        <v>4741</v>
      </c>
      <c r="BS2656" s="297" t="s">
        <v>4742</v>
      </c>
      <c r="BT2656" s="297" t="s">
        <v>4742</v>
      </c>
      <c r="BU2656" s="301">
        <v>0</v>
      </c>
      <c r="BV2656" s="301">
        <v>0</v>
      </c>
      <c r="BW2656" s="301">
        <v>0</v>
      </c>
    </row>
    <row r="2657" spans="1:75" s="289" customFormat="1" ht="18.2" customHeight="1" x14ac:dyDescent="0.15">
      <c r="A2657" s="291">
        <v>2655</v>
      </c>
      <c r="B2657" s="292" t="s">
        <v>305</v>
      </c>
      <c r="C2657" s="292" t="s">
        <v>306</v>
      </c>
      <c r="D2657" s="312">
        <v>45172</v>
      </c>
      <c r="E2657" s="293" t="s">
        <v>4306</v>
      </c>
      <c r="F2657" s="308">
        <v>3</v>
      </c>
      <c r="G2657" s="308">
        <v>3</v>
      </c>
      <c r="H2657" s="295">
        <v>318307.65999999997</v>
      </c>
      <c r="I2657" s="295">
        <v>6111.64</v>
      </c>
      <c r="J2657" s="295">
        <v>0</v>
      </c>
      <c r="K2657" s="295">
        <v>324419.3</v>
      </c>
      <c r="L2657" s="295">
        <v>2069.5500000000002</v>
      </c>
      <c r="M2657" s="295">
        <v>0</v>
      </c>
      <c r="N2657" s="295">
        <v>2021.17</v>
      </c>
      <c r="O2657" s="295">
        <v>0</v>
      </c>
      <c r="P2657" s="295">
        <v>0</v>
      </c>
      <c r="Q2657" s="295">
        <v>0</v>
      </c>
      <c r="R2657" s="295">
        <v>322398.13</v>
      </c>
      <c r="S2657" s="295">
        <v>5318.22</v>
      </c>
      <c r="T2657" s="295">
        <v>2519.94</v>
      </c>
      <c r="U2657" s="295">
        <v>0</v>
      </c>
      <c r="V2657" s="295">
        <v>2429.33</v>
      </c>
      <c r="W2657" s="295">
        <v>0</v>
      </c>
      <c r="X2657" s="295">
        <v>0</v>
      </c>
      <c r="Y2657" s="295">
        <v>0</v>
      </c>
      <c r="Z2657" s="295">
        <v>5408.83</v>
      </c>
      <c r="AA2657" s="295">
        <v>0</v>
      </c>
      <c r="AB2657" s="295">
        <v>0</v>
      </c>
      <c r="AC2657" s="295">
        <v>0</v>
      </c>
      <c r="AD2657" s="295">
        <v>0</v>
      </c>
      <c r="AE2657" s="295">
        <v>0</v>
      </c>
      <c r="AF2657" s="295">
        <v>0</v>
      </c>
      <c r="AG2657" s="295">
        <v>0</v>
      </c>
      <c r="AH2657" s="295">
        <v>0</v>
      </c>
      <c r="AI2657" s="295">
        <v>0</v>
      </c>
      <c r="AJ2657" s="295">
        <v>0</v>
      </c>
      <c r="AK2657" s="295">
        <v>0</v>
      </c>
      <c r="AL2657" s="295">
        <v>350</v>
      </c>
      <c r="AM2657" s="295">
        <v>0</v>
      </c>
      <c r="AN2657" s="295">
        <v>0</v>
      </c>
      <c r="AO2657" s="295">
        <v>199.5</v>
      </c>
      <c r="AP2657" s="295">
        <v>0</v>
      </c>
      <c r="AQ2657" s="295">
        <v>0</v>
      </c>
      <c r="AR2657" s="295">
        <v>0</v>
      </c>
      <c r="AS2657" s="295">
        <v>0</v>
      </c>
      <c r="AT2657" s="295">
        <f t="shared" si="41"/>
        <v>5000</v>
      </c>
      <c r="AU2657" s="295">
        <v>6160.02</v>
      </c>
      <c r="AV2657" s="295">
        <v>5408.83</v>
      </c>
      <c r="AW2657" s="296">
        <v>100</v>
      </c>
      <c r="AX2657" s="296">
        <v>144</v>
      </c>
      <c r="AY2657" s="295">
        <v>374999.98</v>
      </c>
      <c r="AZ2657" s="295">
        <v>374999.98</v>
      </c>
      <c r="BA2657" s="294">
        <v>82.896004000000005</v>
      </c>
      <c r="BB2657" s="294">
        <v>71.268048265155997</v>
      </c>
      <c r="BC2657" s="294">
        <v>9.5</v>
      </c>
      <c r="BD2657" s="294"/>
      <c r="BE2657" s="293" t="s">
        <v>4204</v>
      </c>
      <c r="BF2657" s="291"/>
      <c r="BG2657" s="293" t="s">
        <v>333</v>
      </c>
      <c r="BH2657" s="293" t="s">
        <v>193</v>
      </c>
      <c r="BI2657" s="293" t="s">
        <v>342</v>
      </c>
      <c r="BJ2657" s="293" t="s">
        <v>177</v>
      </c>
      <c r="BK2657" s="292" t="s">
        <v>4</v>
      </c>
      <c r="BL2657" s="294">
        <v>322398.13</v>
      </c>
      <c r="BM2657" s="292" t="s">
        <v>894</v>
      </c>
      <c r="BN2657" s="294"/>
      <c r="BO2657" s="297">
        <v>43857</v>
      </c>
      <c r="BP2657" s="297">
        <v>48240</v>
      </c>
      <c r="BQ2657" s="297" t="s">
        <v>1067</v>
      </c>
      <c r="BR2657" s="297" t="s">
        <v>4743</v>
      </c>
      <c r="BS2657" s="297" t="s">
        <v>4742</v>
      </c>
      <c r="BT2657" s="297" t="s">
        <v>4742</v>
      </c>
      <c r="BU2657" s="294">
        <v>399</v>
      </c>
      <c r="BV2657" s="294">
        <v>0</v>
      </c>
      <c r="BW2657" s="294">
        <v>0</v>
      </c>
    </row>
    <row r="2658" spans="1:75" s="289" customFormat="1" ht="18.2" customHeight="1" x14ac:dyDescent="0.15">
      <c r="A2658" s="298">
        <v>2656</v>
      </c>
      <c r="B2658" s="299" t="s">
        <v>305</v>
      </c>
      <c r="C2658" s="299" t="s">
        <v>306</v>
      </c>
      <c r="D2658" s="313">
        <v>45172</v>
      </c>
      <c r="E2658" s="300" t="s">
        <v>3572</v>
      </c>
      <c r="F2658" s="309">
        <v>95</v>
      </c>
      <c r="G2658" s="309">
        <v>94</v>
      </c>
      <c r="H2658" s="302">
        <v>194161.96</v>
      </c>
      <c r="I2658" s="302">
        <v>87046.05</v>
      </c>
      <c r="J2658" s="302">
        <v>0</v>
      </c>
      <c r="K2658" s="302">
        <v>281208.01</v>
      </c>
      <c r="L2658" s="302">
        <v>1457.11</v>
      </c>
      <c r="M2658" s="302">
        <v>0</v>
      </c>
      <c r="N2658" s="302">
        <v>0</v>
      </c>
      <c r="O2658" s="302">
        <v>0</v>
      </c>
      <c r="P2658" s="302">
        <v>0</v>
      </c>
      <c r="Q2658" s="302">
        <v>0</v>
      </c>
      <c r="R2658" s="302">
        <v>281208.01</v>
      </c>
      <c r="S2658" s="302">
        <v>200528.64000000001</v>
      </c>
      <c r="T2658" s="302">
        <v>1618.02</v>
      </c>
      <c r="U2658" s="302">
        <v>0</v>
      </c>
      <c r="V2658" s="302">
        <v>0</v>
      </c>
      <c r="W2658" s="302">
        <v>0</v>
      </c>
      <c r="X2658" s="302">
        <v>0</v>
      </c>
      <c r="Y2658" s="302">
        <v>0</v>
      </c>
      <c r="Z2658" s="302">
        <v>202146.66</v>
      </c>
      <c r="AA2658" s="302">
        <v>0</v>
      </c>
      <c r="AB2658" s="302">
        <v>0</v>
      </c>
      <c r="AC2658" s="302">
        <v>0</v>
      </c>
      <c r="AD2658" s="302">
        <v>0</v>
      </c>
      <c r="AE2658" s="302">
        <v>0</v>
      </c>
      <c r="AF2658" s="302">
        <v>0</v>
      </c>
      <c r="AG2658" s="302">
        <v>0</v>
      </c>
      <c r="AH2658" s="302">
        <v>0</v>
      </c>
      <c r="AI2658" s="302">
        <v>0</v>
      </c>
      <c r="AJ2658" s="302">
        <v>0</v>
      </c>
      <c r="AK2658" s="302">
        <v>0</v>
      </c>
      <c r="AL2658" s="302">
        <v>0</v>
      </c>
      <c r="AM2658" s="302">
        <v>0</v>
      </c>
      <c r="AN2658" s="302">
        <v>0</v>
      </c>
      <c r="AO2658" s="302">
        <v>0</v>
      </c>
      <c r="AP2658" s="302">
        <v>0</v>
      </c>
      <c r="AQ2658" s="302">
        <v>0</v>
      </c>
      <c r="AR2658" s="302">
        <v>0</v>
      </c>
      <c r="AS2658" s="302">
        <v>0</v>
      </c>
      <c r="AT2658" s="295">
        <f t="shared" si="41"/>
        <v>0</v>
      </c>
      <c r="AU2658" s="302">
        <v>88503.16</v>
      </c>
      <c r="AV2658" s="302">
        <v>202146.66</v>
      </c>
      <c r="AW2658" s="303">
        <v>89</v>
      </c>
      <c r="AX2658" s="303">
        <v>185</v>
      </c>
      <c r="AY2658" s="302">
        <v>321999.02</v>
      </c>
      <c r="AZ2658" s="302">
        <v>281208.01</v>
      </c>
      <c r="BA2658" s="301">
        <v>62.111992999999998</v>
      </c>
      <c r="BB2658" s="301">
        <v>62.111992999999998</v>
      </c>
      <c r="BC2658" s="301">
        <v>10</v>
      </c>
      <c r="BD2658" s="301"/>
      <c r="BE2658" s="300" t="s">
        <v>4204</v>
      </c>
      <c r="BF2658" s="298"/>
      <c r="BG2658" s="300" t="s">
        <v>320</v>
      </c>
      <c r="BH2658" s="300" t="s">
        <v>197</v>
      </c>
      <c r="BI2658" s="300" t="s">
        <v>373</v>
      </c>
      <c r="BJ2658" s="300" t="s">
        <v>4205</v>
      </c>
      <c r="BK2658" s="299" t="s">
        <v>4</v>
      </c>
      <c r="BL2658" s="301">
        <v>281208.01</v>
      </c>
      <c r="BM2658" s="299" t="s">
        <v>894</v>
      </c>
      <c r="BN2658" s="301"/>
      <c r="BO2658" s="304">
        <v>42265</v>
      </c>
      <c r="BP2658" s="304">
        <v>47897</v>
      </c>
      <c r="BQ2658" s="297" t="s">
        <v>1067</v>
      </c>
      <c r="BR2658" s="297" t="s">
        <v>4743</v>
      </c>
      <c r="BS2658" s="297">
        <v>42265</v>
      </c>
      <c r="BT2658" s="297">
        <v>47897</v>
      </c>
      <c r="BU2658" s="301">
        <v>24610.93</v>
      </c>
      <c r="BV2658" s="301">
        <v>0</v>
      </c>
      <c r="BW2658" s="301">
        <v>0</v>
      </c>
    </row>
    <row r="2659" spans="1:75" s="289" customFormat="1" ht="18.2" customHeight="1" x14ac:dyDescent="0.15">
      <c r="A2659" s="291">
        <v>2657</v>
      </c>
      <c r="B2659" s="292" t="s">
        <v>305</v>
      </c>
      <c r="C2659" s="292" t="s">
        <v>306</v>
      </c>
      <c r="D2659" s="312">
        <v>45172</v>
      </c>
      <c r="E2659" s="293" t="s">
        <v>4307</v>
      </c>
      <c r="F2659" s="308">
        <v>0</v>
      </c>
      <c r="G2659" s="308">
        <v>1</v>
      </c>
      <c r="H2659" s="295">
        <v>177063.83</v>
      </c>
      <c r="I2659" s="295">
        <v>1036.6500000000001</v>
      </c>
      <c r="J2659" s="295">
        <v>0</v>
      </c>
      <c r="K2659" s="295">
        <v>178100.48000000001</v>
      </c>
      <c r="L2659" s="295">
        <v>1044.08</v>
      </c>
      <c r="M2659" s="295">
        <v>0</v>
      </c>
      <c r="N2659" s="295">
        <v>1036.6500000000001</v>
      </c>
      <c r="O2659" s="295">
        <v>1044.08</v>
      </c>
      <c r="P2659" s="295">
        <v>0</v>
      </c>
      <c r="Q2659" s="295">
        <v>0</v>
      </c>
      <c r="R2659" s="295">
        <v>176019.75</v>
      </c>
      <c r="S2659" s="295">
        <v>1276.3900000000001</v>
      </c>
      <c r="T2659" s="295">
        <v>1268.96</v>
      </c>
      <c r="U2659" s="295">
        <v>0</v>
      </c>
      <c r="V2659" s="295">
        <v>1276.3900000000001</v>
      </c>
      <c r="W2659" s="295">
        <v>1268.96</v>
      </c>
      <c r="X2659" s="295">
        <v>0</v>
      </c>
      <c r="Y2659" s="295">
        <v>0</v>
      </c>
      <c r="Z2659" s="295">
        <v>0</v>
      </c>
      <c r="AA2659" s="295">
        <v>0</v>
      </c>
      <c r="AB2659" s="295">
        <v>0</v>
      </c>
      <c r="AC2659" s="295">
        <v>0</v>
      </c>
      <c r="AD2659" s="295">
        <v>0</v>
      </c>
      <c r="AE2659" s="295">
        <v>0</v>
      </c>
      <c r="AF2659" s="295">
        <v>0</v>
      </c>
      <c r="AG2659" s="295">
        <v>0</v>
      </c>
      <c r="AH2659" s="295">
        <v>176.34</v>
      </c>
      <c r="AI2659" s="295">
        <v>0</v>
      </c>
      <c r="AJ2659" s="295">
        <v>0</v>
      </c>
      <c r="AK2659" s="295">
        <v>0</v>
      </c>
      <c r="AL2659" s="295">
        <v>350</v>
      </c>
      <c r="AM2659" s="295">
        <v>0</v>
      </c>
      <c r="AN2659" s="295">
        <v>0</v>
      </c>
      <c r="AO2659" s="295">
        <v>176.34</v>
      </c>
      <c r="AP2659" s="295">
        <v>0</v>
      </c>
      <c r="AQ2659" s="295">
        <v>0</v>
      </c>
      <c r="AR2659" s="295">
        <v>0</v>
      </c>
      <c r="AS2659" s="295">
        <v>348.76</v>
      </c>
      <c r="AT2659" s="295">
        <f t="shared" si="41"/>
        <v>4980</v>
      </c>
      <c r="AU2659" s="295">
        <v>0</v>
      </c>
      <c r="AV2659" s="295">
        <v>0</v>
      </c>
      <c r="AW2659" s="296">
        <v>119</v>
      </c>
      <c r="AX2659" s="296">
        <v>163</v>
      </c>
      <c r="AY2659" s="295">
        <v>484700</v>
      </c>
      <c r="AZ2659" s="295">
        <v>212959.55</v>
      </c>
      <c r="BA2659" s="294">
        <v>64.369710999999995</v>
      </c>
      <c r="BB2659" s="294">
        <v>53.204190362875302</v>
      </c>
      <c r="BC2659" s="294">
        <v>8.6</v>
      </c>
      <c r="BD2659" s="294"/>
      <c r="BE2659" s="293" t="s">
        <v>4204</v>
      </c>
      <c r="BF2659" s="291"/>
      <c r="BG2659" s="293" t="s">
        <v>312</v>
      </c>
      <c r="BH2659" s="293" t="s">
        <v>230</v>
      </c>
      <c r="BI2659" s="293" t="s">
        <v>785</v>
      </c>
      <c r="BJ2659" s="293" t="s">
        <v>103</v>
      </c>
      <c r="BK2659" s="292" t="s">
        <v>4</v>
      </c>
      <c r="BL2659" s="294">
        <v>176019.75</v>
      </c>
      <c r="BM2659" s="292" t="s">
        <v>894</v>
      </c>
      <c r="BN2659" s="294"/>
      <c r="BO2659" s="297">
        <v>43857</v>
      </c>
      <c r="BP2659" s="297">
        <v>48818</v>
      </c>
      <c r="BQ2659" s="297" t="s">
        <v>1065</v>
      </c>
      <c r="BR2659" s="297" t="s">
        <v>4741</v>
      </c>
      <c r="BS2659" s="297" t="s">
        <v>4742</v>
      </c>
      <c r="BT2659" s="297" t="s">
        <v>4742</v>
      </c>
      <c r="BU2659" s="294">
        <v>0</v>
      </c>
      <c r="BV2659" s="294">
        <v>0</v>
      </c>
      <c r="BW2659" s="294">
        <v>0</v>
      </c>
    </row>
    <row r="2660" spans="1:75" s="289" customFormat="1" ht="18.2" customHeight="1" x14ac:dyDescent="0.15">
      <c r="A2660" s="298">
        <v>2658</v>
      </c>
      <c r="B2660" s="299" t="s">
        <v>305</v>
      </c>
      <c r="C2660" s="299" t="s">
        <v>306</v>
      </c>
      <c r="D2660" s="313">
        <v>45172</v>
      </c>
      <c r="E2660" s="300" t="s">
        <v>3573</v>
      </c>
      <c r="F2660" s="309">
        <v>0</v>
      </c>
      <c r="G2660" s="309">
        <v>0</v>
      </c>
      <c r="H2660" s="302">
        <v>93321.71</v>
      </c>
      <c r="I2660" s="302">
        <v>0</v>
      </c>
      <c r="J2660" s="302">
        <v>0</v>
      </c>
      <c r="K2660" s="302">
        <v>93321.71</v>
      </c>
      <c r="L2660" s="302">
        <v>1803.05</v>
      </c>
      <c r="M2660" s="302">
        <v>0</v>
      </c>
      <c r="N2660" s="302">
        <v>0</v>
      </c>
      <c r="O2660" s="302">
        <v>1803.05</v>
      </c>
      <c r="P2660" s="302">
        <v>0</v>
      </c>
      <c r="Q2660" s="302">
        <v>0</v>
      </c>
      <c r="R2660" s="302">
        <v>91518.66</v>
      </c>
      <c r="S2660" s="302">
        <v>0</v>
      </c>
      <c r="T2660" s="302">
        <v>777.68</v>
      </c>
      <c r="U2660" s="302">
        <v>0</v>
      </c>
      <c r="V2660" s="302">
        <v>0</v>
      </c>
      <c r="W2660" s="302">
        <v>777.68</v>
      </c>
      <c r="X2660" s="302">
        <v>0</v>
      </c>
      <c r="Y2660" s="302">
        <v>0</v>
      </c>
      <c r="Z2660" s="302">
        <v>0</v>
      </c>
      <c r="AA2660" s="302">
        <v>0</v>
      </c>
      <c r="AB2660" s="302">
        <v>0</v>
      </c>
      <c r="AC2660" s="302">
        <v>0</v>
      </c>
      <c r="AD2660" s="302">
        <v>0</v>
      </c>
      <c r="AE2660" s="302">
        <v>0</v>
      </c>
      <c r="AF2660" s="302">
        <v>0</v>
      </c>
      <c r="AG2660" s="302">
        <v>0</v>
      </c>
      <c r="AH2660" s="302">
        <v>125.55</v>
      </c>
      <c r="AI2660" s="302">
        <v>0</v>
      </c>
      <c r="AJ2660" s="302">
        <v>0</v>
      </c>
      <c r="AK2660" s="302">
        <v>0</v>
      </c>
      <c r="AL2660" s="302">
        <v>0</v>
      </c>
      <c r="AM2660" s="302">
        <v>0</v>
      </c>
      <c r="AN2660" s="302">
        <v>0</v>
      </c>
      <c r="AO2660" s="302">
        <v>0</v>
      </c>
      <c r="AP2660" s="302">
        <v>2293.7199999999998</v>
      </c>
      <c r="AQ2660" s="302">
        <v>0</v>
      </c>
      <c r="AR2660" s="302">
        <v>0</v>
      </c>
      <c r="AS2660" s="302">
        <v>0</v>
      </c>
      <c r="AT2660" s="295">
        <f t="shared" si="41"/>
        <v>5000</v>
      </c>
      <c r="AU2660" s="302">
        <v>0</v>
      </c>
      <c r="AV2660" s="302">
        <v>0</v>
      </c>
      <c r="AW2660" s="303">
        <v>89</v>
      </c>
      <c r="AX2660" s="303">
        <v>185</v>
      </c>
      <c r="AY2660" s="302">
        <v>235997.37</v>
      </c>
      <c r="AZ2660" s="302">
        <v>235997.37</v>
      </c>
      <c r="BA2660" s="301">
        <v>76.626862000000003</v>
      </c>
      <c r="BB2660" s="301">
        <v>29.715533398719302</v>
      </c>
      <c r="BC2660" s="301">
        <v>10</v>
      </c>
      <c r="BD2660" s="301"/>
      <c r="BE2660" s="300" t="s">
        <v>4204</v>
      </c>
      <c r="BF2660" s="298"/>
      <c r="BG2660" s="300" t="s">
        <v>320</v>
      </c>
      <c r="BH2660" s="300" t="s">
        <v>197</v>
      </c>
      <c r="BI2660" s="300" t="s">
        <v>373</v>
      </c>
      <c r="BJ2660" s="300" t="s">
        <v>103</v>
      </c>
      <c r="BK2660" s="299" t="s">
        <v>4</v>
      </c>
      <c r="BL2660" s="301">
        <v>91518.66</v>
      </c>
      <c r="BM2660" s="299" t="s">
        <v>894</v>
      </c>
      <c r="BN2660" s="301"/>
      <c r="BO2660" s="304">
        <v>42265</v>
      </c>
      <c r="BP2660" s="304">
        <v>47897</v>
      </c>
      <c r="BQ2660" s="297" t="s">
        <v>1065</v>
      </c>
      <c r="BR2660" s="297" t="s">
        <v>4741</v>
      </c>
      <c r="BS2660" s="297">
        <v>42265</v>
      </c>
      <c r="BT2660" s="297">
        <v>47897</v>
      </c>
      <c r="BU2660" s="301">
        <v>0</v>
      </c>
      <c r="BV2660" s="301">
        <v>0</v>
      </c>
      <c r="BW2660" s="301">
        <v>0</v>
      </c>
    </row>
    <row r="2661" spans="1:75" s="289" customFormat="1" ht="18.2" customHeight="1" x14ac:dyDescent="0.15">
      <c r="A2661" s="291">
        <v>2659</v>
      </c>
      <c r="B2661" s="292" t="s">
        <v>305</v>
      </c>
      <c r="C2661" s="292" t="s">
        <v>306</v>
      </c>
      <c r="D2661" s="312">
        <v>45172</v>
      </c>
      <c r="E2661" s="293" t="s">
        <v>3574</v>
      </c>
      <c r="F2661" s="308">
        <v>0</v>
      </c>
      <c r="G2661" s="308">
        <v>0</v>
      </c>
      <c r="H2661" s="295">
        <v>290190.59000000003</v>
      </c>
      <c r="I2661" s="295">
        <v>0</v>
      </c>
      <c r="J2661" s="295">
        <v>0</v>
      </c>
      <c r="K2661" s="295">
        <v>290190.59000000003</v>
      </c>
      <c r="L2661" s="295">
        <v>2123.16</v>
      </c>
      <c r="M2661" s="295">
        <v>0</v>
      </c>
      <c r="N2661" s="295">
        <v>0</v>
      </c>
      <c r="O2661" s="295">
        <v>2123.16</v>
      </c>
      <c r="P2661" s="295">
        <v>0</v>
      </c>
      <c r="Q2661" s="295">
        <v>0</v>
      </c>
      <c r="R2661" s="295">
        <v>288067.43</v>
      </c>
      <c r="S2661" s="295">
        <v>0</v>
      </c>
      <c r="T2661" s="295">
        <v>2297.34</v>
      </c>
      <c r="U2661" s="295">
        <v>0</v>
      </c>
      <c r="V2661" s="295">
        <v>0</v>
      </c>
      <c r="W2661" s="295">
        <v>2297.34</v>
      </c>
      <c r="X2661" s="295">
        <v>0</v>
      </c>
      <c r="Y2661" s="295">
        <v>0</v>
      </c>
      <c r="Z2661" s="295">
        <v>0</v>
      </c>
      <c r="AA2661" s="295">
        <v>0</v>
      </c>
      <c r="AB2661" s="295">
        <v>0</v>
      </c>
      <c r="AC2661" s="295">
        <v>0</v>
      </c>
      <c r="AD2661" s="295">
        <v>0</v>
      </c>
      <c r="AE2661" s="295">
        <v>0</v>
      </c>
      <c r="AF2661" s="295">
        <v>0</v>
      </c>
      <c r="AG2661" s="295">
        <v>0</v>
      </c>
      <c r="AH2661" s="295">
        <v>222.91</v>
      </c>
      <c r="AI2661" s="295">
        <v>0</v>
      </c>
      <c r="AJ2661" s="295">
        <v>0</v>
      </c>
      <c r="AK2661" s="295">
        <v>0</v>
      </c>
      <c r="AL2661" s="295">
        <v>0</v>
      </c>
      <c r="AM2661" s="295">
        <v>0</v>
      </c>
      <c r="AN2661" s="295">
        <v>0</v>
      </c>
      <c r="AO2661" s="295">
        <v>0</v>
      </c>
      <c r="AP2661" s="295">
        <v>322.91000000000003</v>
      </c>
      <c r="AQ2661" s="295">
        <v>0</v>
      </c>
      <c r="AR2661" s="295">
        <v>316.32</v>
      </c>
      <c r="AS2661" s="295">
        <v>0</v>
      </c>
      <c r="AT2661" s="295">
        <f t="shared" si="41"/>
        <v>4650</v>
      </c>
      <c r="AU2661" s="295">
        <v>0</v>
      </c>
      <c r="AV2661" s="295">
        <v>0</v>
      </c>
      <c r="AW2661" s="296">
        <v>92</v>
      </c>
      <c r="AX2661" s="296">
        <v>188</v>
      </c>
      <c r="AY2661" s="295">
        <v>419000.39</v>
      </c>
      <c r="AZ2661" s="295">
        <v>419000.39</v>
      </c>
      <c r="BA2661" s="294">
        <v>89.999921000000001</v>
      </c>
      <c r="BB2661" s="294">
        <v>61.8759470430875</v>
      </c>
      <c r="BC2661" s="294">
        <v>9.5</v>
      </c>
      <c r="BD2661" s="294"/>
      <c r="BE2661" s="293" t="s">
        <v>4204</v>
      </c>
      <c r="BF2661" s="291"/>
      <c r="BG2661" s="293" t="s">
        <v>315</v>
      </c>
      <c r="BH2661" s="293" t="s">
        <v>183</v>
      </c>
      <c r="BI2661" s="293" t="s">
        <v>378</v>
      </c>
      <c r="BJ2661" s="293" t="s">
        <v>103</v>
      </c>
      <c r="BK2661" s="292" t="s">
        <v>4</v>
      </c>
      <c r="BL2661" s="294">
        <v>288067.43</v>
      </c>
      <c r="BM2661" s="292" t="s">
        <v>894</v>
      </c>
      <c r="BN2661" s="294"/>
      <c r="BO2661" s="297">
        <v>42258</v>
      </c>
      <c r="BP2661" s="297">
        <v>47979</v>
      </c>
      <c r="BQ2661" s="297" t="s">
        <v>1065</v>
      </c>
      <c r="BR2661" s="297" t="s">
        <v>4741</v>
      </c>
      <c r="BS2661" s="297">
        <v>42258</v>
      </c>
      <c r="BT2661" s="297">
        <v>47979</v>
      </c>
      <c r="BU2661" s="294">
        <v>0</v>
      </c>
      <c r="BV2661" s="294">
        <v>0</v>
      </c>
      <c r="BW2661" s="294">
        <v>0</v>
      </c>
    </row>
    <row r="2662" spans="1:75" s="289" customFormat="1" ht="18.2" customHeight="1" x14ac:dyDescent="0.15">
      <c r="A2662" s="298">
        <v>2660</v>
      </c>
      <c r="B2662" s="299" t="s">
        <v>305</v>
      </c>
      <c r="C2662" s="299" t="s">
        <v>306</v>
      </c>
      <c r="D2662" s="313">
        <v>45172</v>
      </c>
      <c r="E2662" s="300" t="s">
        <v>3575</v>
      </c>
      <c r="F2662" s="309">
        <v>4</v>
      </c>
      <c r="G2662" s="309">
        <v>5</v>
      </c>
      <c r="H2662" s="302">
        <v>35991.300000000003</v>
      </c>
      <c r="I2662" s="302">
        <v>15901.6</v>
      </c>
      <c r="J2662" s="302">
        <v>0</v>
      </c>
      <c r="K2662" s="302">
        <v>51892.9</v>
      </c>
      <c r="L2662" s="302">
        <v>3874.13</v>
      </c>
      <c r="M2662" s="302">
        <v>0</v>
      </c>
      <c r="N2662" s="302">
        <v>4460.83</v>
      </c>
      <c r="O2662" s="302">
        <v>0</v>
      </c>
      <c r="P2662" s="302">
        <v>0</v>
      </c>
      <c r="Q2662" s="302">
        <v>0</v>
      </c>
      <c r="R2662" s="302">
        <v>47432.07</v>
      </c>
      <c r="S2662" s="302">
        <v>1441.63</v>
      </c>
      <c r="T2662" s="302">
        <v>284.93</v>
      </c>
      <c r="U2662" s="302">
        <v>0</v>
      </c>
      <c r="V2662" s="302">
        <v>494.75</v>
      </c>
      <c r="W2662" s="302">
        <v>0</v>
      </c>
      <c r="X2662" s="302">
        <v>0</v>
      </c>
      <c r="Y2662" s="302">
        <v>0</v>
      </c>
      <c r="Z2662" s="302">
        <v>1231.81</v>
      </c>
      <c r="AA2662" s="302">
        <v>0</v>
      </c>
      <c r="AB2662" s="302">
        <v>0</v>
      </c>
      <c r="AC2662" s="302">
        <v>0</v>
      </c>
      <c r="AD2662" s="302">
        <v>0</v>
      </c>
      <c r="AE2662" s="302">
        <v>0</v>
      </c>
      <c r="AF2662" s="302">
        <v>0</v>
      </c>
      <c r="AG2662" s="302">
        <v>0</v>
      </c>
      <c r="AH2662" s="302">
        <v>0</v>
      </c>
      <c r="AI2662" s="302">
        <v>0</v>
      </c>
      <c r="AJ2662" s="302">
        <v>0</v>
      </c>
      <c r="AK2662" s="302">
        <v>0</v>
      </c>
      <c r="AL2662" s="302">
        <v>700</v>
      </c>
      <c r="AM2662" s="302">
        <v>0</v>
      </c>
      <c r="AN2662" s="302">
        <v>0</v>
      </c>
      <c r="AO2662" s="302">
        <v>344.42</v>
      </c>
      <c r="AP2662" s="302">
        <v>0</v>
      </c>
      <c r="AQ2662" s="302">
        <v>0</v>
      </c>
      <c r="AR2662" s="302">
        <v>0</v>
      </c>
      <c r="AS2662" s="302">
        <v>0</v>
      </c>
      <c r="AT2662" s="295">
        <f t="shared" si="41"/>
        <v>6000</v>
      </c>
      <c r="AU2662" s="302">
        <v>15314.9</v>
      </c>
      <c r="AV2662" s="302">
        <v>1231.81</v>
      </c>
      <c r="AW2662" s="303">
        <v>8</v>
      </c>
      <c r="AX2662" s="303">
        <v>104</v>
      </c>
      <c r="AY2662" s="302">
        <v>391803.03</v>
      </c>
      <c r="AZ2662" s="302">
        <v>271030.73</v>
      </c>
      <c r="BA2662" s="301">
        <v>73.306370000000001</v>
      </c>
      <c r="BB2662" s="301">
        <v>12.8290724571561</v>
      </c>
      <c r="BC2662" s="301">
        <v>9.5</v>
      </c>
      <c r="BD2662" s="301"/>
      <c r="BE2662" s="300" t="s">
        <v>4204</v>
      </c>
      <c r="BF2662" s="298"/>
      <c r="BG2662" s="300" t="s">
        <v>326</v>
      </c>
      <c r="BH2662" s="300" t="s">
        <v>239</v>
      </c>
      <c r="BI2662" s="300" t="s">
        <v>508</v>
      </c>
      <c r="BJ2662" s="300" t="s">
        <v>177</v>
      </c>
      <c r="BK2662" s="299" t="s">
        <v>4</v>
      </c>
      <c r="BL2662" s="301">
        <v>47432.07</v>
      </c>
      <c r="BM2662" s="299" t="s">
        <v>894</v>
      </c>
      <c r="BN2662" s="301"/>
      <c r="BO2662" s="304">
        <v>42262</v>
      </c>
      <c r="BP2662" s="304">
        <v>45427</v>
      </c>
      <c r="BQ2662" s="297" t="s">
        <v>1067</v>
      </c>
      <c r="BR2662" s="297" t="s">
        <v>4743</v>
      </c>
      <c r="BS2662" s="297">
        <v>42262</v>
      </c>
      <c r="BT2662" s="297">
        <v>45427</v>
      </c>
      <c r="BU2662" s="301">
        <v>516.63</v>
      </c>
      <c r="BV2662" s="301">
        <v>0</v>
      </c>
      <c r="BW2662" s="301">
        <v>0</v>
      </c>
    </row>
    <row r="2663" spans="1:75" s="289" customFormat="1" ht="18.2" customHeight="1" x14ac:dyDescent="0.15">
      <c r="A2663" s="291">
        <v>2661</v>
      </c>
      <c r="B2663" s="292" t="s">
        <v>305</v>
      </c>
      <c r="C2663" s="292" t="s">
        <v>306</v>
      </c>
      <c r="D2663" s="312">
        <v>45172</v>
      </c>
      <c r="E2663" s="293" t="s">
        <v>3576</v>
      </c>
      <c r="F2663" s="308">
        <v>1</v>
      </c>
      <c r="G2663" s="308">
        <v>0</v>
      </c>
      <c r="H2663" s="295">
        <v>75024.490000000005</v>
      </c>
      <c r="I2663" s="295">
        <v>0</v>
      </c>
      <c r="J2663" s="295">
        <v>0</v>
      </c>
      <c r="K2663" s="295">
        <v>75024.490000000005</v>
      </c>
      <c r="L2663" s="295">
        <v>2186.2199999999998</v>
      </c>
      <c r="M2663" s="295">
        <v>0</v>
      </c>
      <c r="N2663" s="295">
        <v>0</v>
      </c>
      <c r="O2663" s="295">
        <v>0</v>
      </c>
      <c r="P2663" s="295">
        <v>0</v>
      </c>
      <c r="Q2663" s="295">
        <v>0</v>
      </c>
      <c r="R2663" s="295">
        <v>75024.490000000005</v>
      </c>
      <c r="S2663" s="295">
        <v>0</v>
      </c>
      <c r="T2663" s="295">
        <v>600.20000000000005</v>
      </c>
      <c r="U2663" s="295">
        <v>0</v>
      </c>
      <c r="V2663" s="295">
        <v>0</v>
      </c>
      <c r="W2663" s="295">
        <v>0</v>
      </c>
      <c r="X2663" s="295">
        <v>0</v>
      </c>
      <c r="Y2663" s="295">
        <v>0</v>
      </c>
      <c r="Z2663" s="295">
        <v>600.20000000000005</v>
      </c>
      <c r="AA2663" s="295">
        <v>0</v>
      </c>
      <c r="AB2663" s="295">
        <v>0</v>
      </c>
      <c r="AC2663" s="295">
        <v>0</v>
      </c>
      <c r="AD2663" s="295">
        <v>0</v>
      </c>
      <c r="AE2663" s="295">
        <v>0</v>
      </c>
      <c r="AF2663" s="295">
        <v>0</v>
      </c>
      <c r="AG2663" s="295">
        <v>0</v>
      </c>
      <c r="AH2663" s="295">
        <v>0</v>
      </c>
      <c r="AI2663" s="295">
        <v>0</v>
      </c>
      <c r="AJ2663" s="295">
        <v>0</v>
      </c>
      <c r="AK2663" s="295">
        <v>0</v>
      </c>
      <c r="AL2663" s="295">
        <v>0</v>
      </c>
      <c r="AM2663" s="295">
        <v>0</v>
      </c>
      <c r="AN2663" s="295">
        <v>0</v>
      </c>
      <c r="AO2663" s="295">
        <v>0</v>
      </c>
      <c r="AP2663" s="295">
        <v>0</v>
      </c>
      <c r="AQ2663" s="295">
        <v>0</v>
      </c>
      <c r="AR2663" s="295">
        <v>0</v>
      </c>
      <c r="AS2663" s="295">
        <v>0</v>
      </c>
      <c r="AT2663" s="295">
        <f t="shared" si="41"/>
        <v>0</v>
      </c>
      <c r="AU2663" s="295">
        <v>2186.2199999999998</v>
      </c>
      <c r="AV2663" s="295">
        <v>600.20000000000005</v>
      </c>
      <c r="AW2663" s="296">
        <v>92</v>
      </c>
      <c r="AX2663" s="296">
        <v>188</v>
      </c>
      <c r="AY2663" s="295">
        <v>381000.45</v>
      </c>
      <c r="AZ2663" s="295">
        <v>262617.84000000003</v>
      </c>
      <c r="BA2663" s="294">
        <v>55.713360000000002</v>
      </c>
      <c r="BB2663" s="294">
        <v>15.916155658680299</v>
      </c>
      <c r="BC2663" s="294">
        <v>9.6</v>
      </c>
      <c r="BD2663" s="294"/>
      <c r="BE2663" s="293" t="s">
        <v>4204</v>
      </c>
      <c r="BF2663" s="291"/>
      <c r="BG2663" s="293" t="s">
        <v>692</v>
      </c>
      <c r="BH2663" s="293" t="s">
        <v>693</v>
      </c>
      <c r="BI2663" s="293" t="s">
        <v>911</v>
      </c>
      <c r="BJ2663" s="293" t="s">
        <v>177</v>
      </c>
      <c r="BK2663" s="292" t="s">
        <v>4</v>
      </c>
      <c r="BL2663" s="294">
        <v>75024.490000000005</v>
      </c>
      <c r="BM2663" s="292" t="s">
        <v>894</v>
      </c>
      <c r="BN2663" s="294"/>
      <c r="BO2663" s="297">
        <v>42254</v>
      </c>
      <c r="BP2663" s="297">
        <v>47975</v>
      </c>
      <c r="BQ2663" s="297" t="s">
        <v>1065</v>
      </c>
      <c r="BR2663" s="297" t="s">
        <v>4741</v>
      </c>
      <c r="BS2663" s="297">
        <v>42254</v>
      </c>
      <c r="BT2663" s="297">
        <v>47975</v>
      </c>
      <c r="BU2663" s="294">
        <v>167.18</v>
      </c>
      <c r="BV2663" s="294">
        <v>0</v>
      </c>
      <c r="BW2663" s="294">
        <v>0</v>
      </c>
    </row>
    <row r="2664" spans="1:75" s="289" customFormat="1" ht="18.2" customHeight="1" x14ac:dyDescent="0.15">
      <c r="A2664" s="298">
        <v>2662</v>
      </c>
      <c r="B2664" s="299" t="s">
        <v>305</v>
      </c>
      <c r="C2664" s="299" t="s">
        <v>306</v>
      </c>
      <c r="D2664" s="313">
        <v>45172</v>
      </c>
      <c r="E2664" s="300" t="s">
        <v>4314</v>
      </c>
      <c r="F2664" s="309">
        <v>0</v>
      </c>
      <c r="G2664" s="309">
        <v>0</v>
      </c>
      <c r="H2664" s="302">
        <v>327958.77</v>
      </c>
      <c r="I2664" s="302">
        <v>0</v>
      </c>
      <c r="J2664" s="302">
        <v>0</v>
      </c>
      <c r="K2664" s="302">
        <v>327958.77</v>
      </c>
      <c r="L2664" s="302">
        <v>2132.3000000000002</v>
      </c>
      <c r="M2664" s="302">
        <v>0</v>
      </c>
      <c r="N2664" s="302">
        <v>0</v>
      </c>
      <c r="O2664" s="302">
        <v>2132.3000000000002</v>
      </c>
      <c r="P2664" s="302">
        <v>0</v>
      </c>
      <c r="Q2664" s="302">
        <v>0</v>
      </c>
      <c r="R2664" s="302">
        <v>325826.46999999997</v>
      </c>
      <c r="S2664" s="302">
        <v>0</v>
      </c>
      <c r="T2664" s="302">
        <v>2596.34</v>
      </c>
      <c r="U2664" s="302">
        <v>0</v>
      </c>
      <c r="V2664" s="302">
        <v>0</v>
      </c>
      <c r="W2664" s="302">
        <v>2596.34</v>
      </c>
      <c r="X2664" s="302">
        <v>0</v>
      </c>
      <c r="Y2664" s="302">
        <v>0</v>
      </c>
      <c r="Z2664" s="302">
        <v>0</v>
      </c>
      <c r="AA2664" s="302">
        <v>0</v>
      </c>
      <c r="AB2664" s="302">
        <v>0</v>
      </c>
      <c r="AC2664" s="302">
        <v>0</v>
      </c>
      <c r="AD2664" s="302">
        <v>0</v>
      </c>
      <c r="AE2664" s="302">
        <v>0</v>
      </c>
      <c r="AF2664" s="302">
        <v>0</v>
      </c>
      <c r="AG2664" s="302">
        <v>0</v>
      </c>
      <c r="AH2664" s="302">
        <v>227.86</v>
      </c>
      <c r="AI2664" s="302">
        <v>0</v>
      </c>
      <c r="AJ2664" s="302">
        <v>0</v>
      </c>
      <c r="AK2664" s="302">
        <v>0</v>
      </c>
      <c r="AL2664" s="302">
        <v>0</v>
      </c>
      <c r="AM2664" s="302">
        <v>0</v>
      </c>
      <c r="AN2664" s="302">
        <v>0</v>
      </c>
      <c r="AO2664" s="302">
        <v>0</v>
      </c>
      <c r="AP2664" s="302">
        <v>4957</v>
      </c>
      <c r="AQ2664" s="302">
        <v>0</v>
      </c>
      <c r="AR2664" s="302">
        <v>4956.5</v>
      </c>
      <c r="AS2664" s="302">
        <v>0</v>
      </c>
      <c r="AT2664" s="295">
        <f t="shared" si="41"/>
        <v>4957</v>
      </c>
      <c r="AU2664" s="302">
        <v>0</v>
      </c>
      <c r="AV2664" s="302">
        <v>0</v>
      </c>
      <c r="AW2664" s="303">
        <v>100</v>
      </c>
      <c r="AX2664" s="303">
        <v>143</v>
      </c>
      <c r="AY2664" s="302">
        <v>484700.01</v>
      </c>
      <c r="AZ2664" s="302">
        <v>384700.01</v>
      </c>
      <c r="BA2664" s="301">
        <v>87.980922000000007</v>
      </c>
      <c r="BB2664" s="301">
        <v>74.516538854795797</v>
      </c>
      <c r="BC2664" s="301">
        <v>9.5</v>
      </c>
      <c r="BD2664" s="301"/>
      <c r="BE2664" s="300" t="s">
        <v>4204</v>
      </c>
      <c r="BF2664" s="298"/>
      <c r="BG2664" s="300" t="s">
        <v>312</v>
      </c>
      <c r="BH2664" s="300" t="s">
        <v>230</v>
      </c>
      <c r="BI2664" s="300" t="s">
        <v>785</v>
      </c>
      <c r="BJ2664" s="300" t="s">
        <v>103</v>
      </c>
      <c r="BK2664" s="299" t="s">
        <v>4</v>
      </c>
      <c r="BL2664" s="301">
        <v>325826.46999999997</v>
      </c>
      <c r="BM2664" s="299" t="s">
        <v>894</v>
      </c>
      <c r="BN2664" s="301"/>
      <c r="BO2664" s="304">
        <v>43865</v>
      </c>
      <c r="BP2664" s="304">
        <v>48217</v>
      </c>
      <c r="BQ2664" s="297" t="s">
        <v>925</v>
      </c>
      <c r="BR2664" s="297" t="s">
        <v>4745</v>
      </c>
      <c r="BS2664" s="297" t="s">
        <v>4742</v>
      </c>
      <c r="BT2664" s="297" t="s">
        <v>4742</v>
      </c>
      <c r="BU2664" s="301">
        <v>0</v>
      </c>
      <c r="BV2664" s="301">
        <v>0</v>
      </c>
      <c r="BW2664" s="301">
        <v>0</v>
      </c>
    </row>
    <row r="2665" spans="1:75" s="289" customFormat="1" ht="18.2" customHeight="1" x14ac:dyDescent="0.15">
      <c r="A2665" s="291">
        <v>2663</v>
      </c>
      <c r="B2665" s="292" t="s">
        <v>305</v>
      </c>
      <c r="C2665" s="292" t="s">
        <v>306</v>
      </c>
      <c r="D2665" s="312">
        <v>45172</v>
      </c>
      <c r="E2665" s="293" t="s">
        <v>4308</v>
      </c>
      <c r="F2665" s="308">
        <v>0</v>
      </c>
      <c r="G2665" s="308">
        <v>0</v>
      </c>
      <c r="H2665" s="295">
        <v>279121</v>
      </c>
      <c r="I2665" s="295">
        <v>0</v>
      </c>
      <c r="J2665" s="295">
        <v>0</v>
      </c>
      <c r="K2665" s="295">
        <v>279121</v>
      </c>
      <c r="L2665" s="295">
        <v>1402.04</v>
      </c>
      <c r="M2665" s="295">
        <v>0</v>
      </c>
      <c r="N2665" s="295">
        <v>0</v>
      </c>
      <c r="O2665" s="295">
        <v>1402.04</v>
      </c>
      <c r="P2665" s="295">
        <v>0</v>
      </c>
      <c r="Q2665" s="295">
        <v>0</v>
      </c>
      <c r="R2665" s="295">
        <v>277718.96000000002</v>
      </c>
      <c r="S2665" s="295">
        <v>0</v>
      </c>
      <c r="T2665" s="295">
        <v>2209.71</v>
      </c>
      <c r="U2665" s="295">
        <v>0</v>
      </c>
      <c r="V2665" s="295">
        <v>0</v>
      </c>
      <c r="W2665" s="295">
        <v>2209.71</v>
      </c>
      <c r="X2665" s="295">
        <v>0</v>
      </c>
      <c r="Y2665" s="295">
        <v>0</v>
      </c>
      <c r="Z2665" s="295">
        <v>0</v>
      </c>
      <c r="AA2665" s="295">
        <v>0</v>
      </c>
      <c r="AB2665" s="295">
        <v>0</v>
      </c>
      <c r="AC2665" s="295">
        <v>0</v>
      </c>
      <c r="AD2665" s="295">
        <v>0</v>
      </c>
      <c r="AE2665" s="295">
        <v>0</v>
      </c>
      <c r="AF2665" s="295">
        <v>0</v>
      </c>
      <c r="AG2665" s="295">
        <v>0</v>
      </c>
      <c r="AH2665" s="295">
        <v>208.4</v>
      </c>
      <c r="AI2665" s="295">
        <v>0</v>
      </c>
      <c r="AJ2665" s="295">
        <v>0</v>
      </c>
      <c r="AK2665" s="295">
        <v>0</v>
      </c>
      <c r="AL2665" s="295">
        <v>0</v>
      </c>
      <c r="AM2665" s="295">
        <v>0</v>
      </c>
      <c r="AN2665" s="295">
        <v>0</v>
      </c>
      <c r="AO2665" s="295">
        <v>0</v>
      </c>
      <c r="AP2665" s="295">
        <v>420.55</v>
      </c>
      <c r="AQ2665" s="295">
        <v>0</v>
      </c>
      <c r="AR2665" s="295">
        <v>390.7</v>
      </c>
      <c r="AS2665" s="295">
        <v>0</v>
      </c>
      <c r="AT2665" s="295">
        <f t="shared" si="41"/>
        <v>3850</v>
      </c>
      <c r="AU2665" s="295">
        <v>0</v>
      </c>
      <c r="AV2665" s="295">
        <v>0</v>
      </c>
      <c r="AW2665" s="296">
        <v>119</v>
      </c>
      <c r="AX2665" s="296">
        <v>163</v>
      </c>
      <c r="AY2665" s="295">
        <v>471499.98535500001</v>
      </c>
      <c r="AZ2665" s="295">
        <v>330049.99</v>
      </c>
      <c r="BA2665" s="294">
        <v>89.393730000000005</v>
      </c>
      <c r="BB2665" s="294">
        <v>75.219919643447994</v>
      </c>
      <c r="BC2665" s="294">
        <v>9.5</v>
      </c>
      <c r="BD2665" s="294"/>
      <c r="BE2665" s="293" t="s">
        <v>4204</v>
      </c>
      <c r="BF2665" s="291"/>
      <c r="BG2665" s="293" t="s">
        <v>312</v>
      </c>
      <c r="BH2665" s="293" t="s">
        <v>230</v>
      </c>
      <c r="BI2665" s="293" t="s">
        <v>785</v>
      </c>
      <c r="BJ2665" s="293" t="s">
        <v>103</v>
      </c>
      <c r="BK2665" s="292" t="s">
        <v>4</v>
      </c>
      <c r="BL2665" s="294">
        <v>277718.96000000002</v>
      </c>
      <c r="BM2665" s="292" t="s">
        <v>894</v>
      </c>
      <c r="BN2665" s="294"/>
      <c r="BO2665" s="297">
        <v>43861</v>
      </c>
      <c r="BP2665" s="297">
        <v>48822</v>
      </c>
      <c r="BQ2665" s="297" t="s">
        <v>1065</v>
      </c>
      <c r="BR2665" s="297" t="s">
        <v>4741</v>
      </c>
      <c r="BS2665" s="297" t="s">
        <v>4742</v>
      </c>
      <c r="BT2665" s="297" t="s">
        <v>4742</v>
      </c>
      <c r="BU2665" s="294">
        <v>0</v>
      </c>
      <c r="BV2665" s="294">
        <v>0</v>
      </c>
      <c r="BW2665" s="294">
        <v>0</v>
      </c>
    </row>
    <row r="2666" spans="1:75" s="289" customFormat="1" ht="18.2" customHeight="1" x14ac:dyDescent="0.15">
      <c r="A2666" s="298">
        <v>2664</v>
      </c>
      <c r="B2666" s="299" t="s">
        <v>305</v>
      </c>
      <c r="C2666" s="299" t="s">
        <v>306</v>
      </c>
      <c r="D2666" s="313">
        <v>45172</v>
      </c>
      <c r="E2666" s="300" t="s">
        <v>3577</v>
      </c>
      <c r="F2666" s="309">
        <v>0</v>
      </c>
      <c r="G2666" s="309">
        <v>0</v>
      </c>
      <c r="H2666" s="302">
        <v>240472.02</v>
      </c>
      <c r="I2666" s="302">
        <v>0</v>
      </c>
      <c r="J2666" s="302">
        <v>0</v>
      </c>
      <c r="K2666" s="302">
        <v>240472.02</v>
      </c>
      <c r="L2666" s="302">
        <v>1833.45</v>
      </c>
      <c r="M2666" s="302">
        <v>0</v>
      </c>
      <c r="N2666" s="302">
        <v>0</v>
      </c>
      <c r="O2666" s="302">
        <v>1833.45</v>
      </c>
      <c r="P2666" s="302">
        <v>0</v>
      </c>
      <c r="Q2666" s="302">
        <v>0</v>
      </c>
      <c r="R2666" s="302">
        <v>238638.57</v>
      </c>
      <c r="S2666" s="302">
        <v>0</v>
      </c>
      <c r="T2666" s="302">
        <v>2003.93</v>
      </c>
      <c r="U2666" s="302">
        <v>0</v>
      </c>
      <c r="V2666" s="302">
        <v>0</v>
      </c>
      <c r="W2666" s="302">
        <v>2003.93</v>
      </c>
      <c r="X2666" s="302">
        <v>0</v>
      </c>
      <c r="Y2666" s="302">
        <v>0</v>
      </c>
      <c r="Z2666" s="302">
        <v>0</v>
      </c>
      <c r="AA2666" s="302">
        <v>0</v>
      </c>
      <c r="AB2666" s="302">
        <v>0</v>
      </c>
      <c r="AC2666" s="302">
        <v>0</v>
      </c>
      <c r="AD2666" s="302">
        <v>0</v>
      </c>
      <c r="AE2666" s="302">
        <v>0</v>
      </c>
      <c r="AF2666" s="302">
        <v>0</v>
      </c>
      <c r="AG2666" s="302">
        <v>0</v>
      </c>
      <c r="AH2666" s="302">
        <v>186.2</v>
      </c>
      <c r="AI2666" s="302">
        <v>0</v>
      </c>
      <c r="AJ2666" s="302">
        <v>0</v>
      </c>
      <c r="AK2666" s="302">
        <v>0</v>
      </c>
      <c r="AL2666" s="302">
        <v>0</v>
      </c>
      <c r="AM2666" s="302">
        <v>0</v>
      </c>
      <c r="AN2666" s="302">
        <v>0</v>
      </c>
      <c r="AO2666" s="302">
        <v>0</v>
      </c>
      <c r="AP2666" s="302">
        <v>0</v>
      </c>
      <c r="AQ2666" s="302">
        <v>0</v>
      </c>
      <c r="AR2666" s="302">
        <v>0</v>
      </c>
      <c r="AS2666" s="302">
        <v>0</v>
      </c>
      <c r="AT2666" s="295">
        <f t="shared" si="41"/>
        <v>4023.58</v>
      </c>
      <c r="AU2666" s="302">
        <v>0</v>
      </c>
      <c r="AV2666" s="302">
        <v>0</v>
      </c>
      <c r="AW2666" s="303">
        <v>88</v>
      </c>
      <c r="AX2666" s="303">
        <v>184</v>
      </c>
      <c r="AY2666" s="302">
        <v>349999.62</v>
      </c>
      <c r="AZ2666" s="302">
        <v>349999.62</v>
      </c>
      <c r="BA2666" s="301">
        <v>82.285801000000006</v>
      </c>
      <c r="BB2666" s="301">
        <v>56.1045348619081</v>
      </c>
      <c r="BC2666" s="301">
        <v>10</v>
      </c>
      <c r="BD2666" s="301"/>
      <c r="BE2666" s="300" t="s">
        <v>4204</v>
      </c>
      <c r="BF2666" s="298"/>
      <c r="BG2666" s="300" t="s">
        <v>312</v>
      </c>
      <c r="BH2666" s="300" t="s">
        <v>365</v>
      </c>
      <c r="BI2666" s="300" t="s">
        <v>472</v>
      </c>
      <c r="BJ2666" s="300" t="s">
        <v>103</v>
      </c>
      <c r="BK2666" s="299" t="s">
        <v>4</v>
      </c>
      <c r="BL2666" s="301">
        <v>238638.57</v>
      </c>
      <c r="BM2666" s="299" t="s">
        <v>894</v>
      </c>
      <c r="BN2666" s="301"/>
      <c r="BO2666" s="304">
        <v>42262</v>
      </c>
      <c r="BP2666" s="304">
        <v>47863</v>
      </c>
      <c r="BQ2666" s="297" t="s">
        <v>1067</v>
      </c>
      <c r="BR2666" s="297" t="s">
        <v>4743</v>
      </c>
      <c r="BS2666" s="297">
        <v>42262</v>
      </c>
      <c r="BT2666" s="297">
        <v>47863</v>
      </c>
      <c r="BU2666" s="301">
        <v>0</v>
      </c>
      <c r="BV2666" s="301">
        <v>0</v>
      </c>
      <c r="BW2666" s="301">
        <v>0</v>
      </c>
    </row>
    <row r="2667" spans="1:75" s="289" customFormat="1" ht="18.2" customHeight="1" x14ac:dyDescent="0.15">
      <c r="A2667" s="291">
        <v>2665</v>
      </c>
      <c r="B2667" s="292" t="s">
        <v>305</v>
      </c>
      <c r="C2667" s="292" t="s">
        <v>306</v>
      </c>
      <c r="D2667" s="312">
        <v>45172</v>
      </c>
      <c r="E2667" s="293" t="s">
        <v>4309</v>
      </c>
      <c r="F2667" s="308">
        <v>4</v>
      </c>
      <c r="G2667" s="308">
        <v>4</v>
      </c>
      <c r="H2667" s="295">
        <v>162755.89000000001</v>
      </c>
      <c r="I2667" s="295">
        <v>3187.6</v>
      </c>
      <c r="J2667" s="295">
        <v>0</v>
      </c>
      <c r="K2667" s="295">
        <v>165943.49</v>
      </c>
      <c r="L2667" s="295">
        <v>812.9</v>
      </c>
      <c r="M2667" s="295">
        <v>0</v>
      </c>
      <c r="N2667" s="295">
        <v>787.4</v>
      </c>
      <c r="O2667" s="295">
        <v>0</v>
      </c>
      <c r="P2667" s="295">
        <v>0</v>
      </c>
      <c r="Q2667" s="295">
        <v>0</v>
      </c>
      <c r="R2667" s="295">
        <v>165156.09</v>
      </c>
      <c r="S2667" s="295">
        <v>4257.25</v>
      </c>
      <c r="T2667" s="295">
        <v>1302.05</v>
      </c>
      <c r="U2667" s="295">
        <v>0</v>
      </c>
      <c r="V2667" s="295">
        <v>977.3</v>
      </c>
      <c r="W2667" s="295">
        <v>0</v>
      </c>
      <c r="X2667" s="295">
        <v>0</v>
      </c>
      <c r="Y2667" s="295">
        <v>0</v>
      </c>
      <c r="Z2667" s="295">
        <v>4582</v>
      </c>
      <c r="AA2667" s="295">
        <v>0</v>
      </c>
      <c r="AB2667" s="295">
        <v>0</v>
      </c>
      <c r="AC2667" s="295">
        <v>0</v>
      </c>
      <c r="AD2667" s="295">
        <v>0</v>
      </c>
      <c r="AE2667" s="295">
        <v>0</v>
      </c>
      <c r="AF2667" s="295">
        <v>0</v>
      </c>
      <c r="AG2667" s="295">
        <v>0</v>
      </c>
      <c r="AH2667" s="295">
        <v>0</v>
      </c>
      <c r="AI2667" s="295">
        <v>0</v>
      </c>
      <c r="AJ2667" s="295">
        <v>0</v>
      </c>
      <c r="AK2667" s="295">
        <v>0</v>
      </c>
      <c r="AL2667" s="295">
        <v>350</v>
      </c>
      <c r="AM2667" s="295">
        <v>0</v>
      </c>
      <c r="AN2667" s="295">
        <v>0</v>
      </c>
      <c r="AO2667" s="295">
        <v>135.30000000000001</v>
      </c>
      <c r="AP2667" s="295">
        <v>0</v>
      </c>
      <c r="AQ2667" s="295">
        <v>0</v>
      </c>
      <c r="AR2667" s="295">
        <v>0</v>
      </c>
      <c r="AS2667" s="295">
        <v>0</v>
      </c>
      <c r="AT2667" s="295">
        <f t="shared" si="41"/>
        <v>2250</v>
      </c>
      <c r="AU2667" s="295">
        <v>3213.1</v>
      </c>
      <c r="AV2667" s="295">
        <v>4582</v>
      </c>
      <c r="AW2667" s="296">
        <v>119</v>
      </c>
      <c r="AX2667" s="296">
        <v>163</v>
      </c>
      <c r="AY2667" s="295">
        <v>334597.17701400002</v>
      </c>
      <c r="AZ2667" s="295">
        <v>192233.77</v>
      </c>
      <c r="BA2667" s="294">
        <v>50.807363000000002</v>
      </c>
      <c r="BB2667" s="294">
        <v>43.650735332770502</v>
      </c>
      <c r="BC2667" s="294">
        <v>9.6</v>
      </c>
      <c r="BD2667" s="294"/>
      <c r="BE2667" s="293" t="s">
        <v>4204</v>
      </c>
      <c r="BF2667" s="291"/>
      <c r="BG2667" s="293" t="s">
        <v>312</v>
      </c>
      <c r="BH2667" s="293" t="s">
        <v>188</v>
      </c>
      <c r="BI2667" s="293" t="s">
        <v>313</v>
      </c>
      <c r="BJ2667" s="293" t="s">
        <v>177</v>
      </c>
      <c r="BK2667" s="292" t="s">
        <v>4</v>
      </c>
      <c r="BL2667" s="294">
        <v>165156.09</v>
      </c>
      <c r="BM2667" s="292" t="s">
        <v>894</v>
      </c>
      <c r="BN2667" s="294"/>
      <c r="BO2667" s="297">
        <v>43861</v>
      </c>
      <c r="BP2667" s="297">
        <v>48822</v>
      </c>
      <c r="BQ2667" s="297" t="s">
        <v>1065</v>
      </c>
      <c r="BR2667" s="297" t="s">
        <v>4741</v>
      </c>
      <c r="BS2667" s="297" t="s">
        <v>4742</v>
      </c>
      <c r="BT2667" s="297" t="s">
        <v>4742</v>
      </c>
      <c r="BU2667" s="294">
        <v>405.9</v>
      </c>
      <c r="BV2667" s="294">
        <v>0</v>
      </c>
      <c r="BW2667" s="294">
        <v>0</v>
      </c>
    </row>
    <row r="2668" spans="1:75" s="289" customFormat="1" ht="18.2" customHeight="1" x14ac:dyDescent="0.15">
      <c r="A2668" s="298">
        <v>2666</v>
      </c>
      <c r="B2668" s="299" t="s">
        <v>305</v>
      </c>
      <c r="C2668" s="299" t="s">
        <v>306</v>
      </c>
      <c r="D2668" s="313">
        <v>45172</v>
      </c>
      <c r="E2668" s="300" t="s">
        <v>4315</v>
      </c>
      <c r="F2668" s="309">
        <v>4</v>
      </c>
      <c r="G2668" s="309">
        <v>3</v>
      </c>
      <c r="H2668" s="302">
        <v>256786.98</v>
      </c>
      <c r="I2668" s="302">
        <v>4593.8500000000004</v>
      </c>
      <c r="J2668" s="302">
        <v>0</v>
      </c>
      <c r="K2668" s="302">
        <v>261380.83</v>
      </c>
      <c r="L2668" s="302">
        <v>1735.93</v>
      </c>
      <c r="M2668" s="302">
        <v>0</v>
      </c>
      <c r="N2668" s="302">
        <v>0</v>
      </c>
      <c r="O2668" s="302">
        <v>0</v>
      </c>
      <c r="P2668" s="302">
        <v>0</v>
      </c>
      <c r="Q2668" s="302">
        <v>0</v>
      </c>
      <c r="R2668" s="302">
        <v>261380.83</v>
      </c>
      <c r="S2668" s="302">
        <v>4149.8100000000004</v>
      </c>
      <c r="T2668" s="302">
        <v>2054.3000000000002</v>
      </c>
      <c r="U2668" s="302">
        <v>0</v>
      </c>
      <c r="V2668" s="302">
        <v>0</v>
      </c>
      <c r="W2668" s="302">
        <v>0</v>
      </c>
      <c r="X2668" s="302">
        <v>0</v>
      </c>
      <c r="Y2668" s="302">
        <v>0</v>
      </c>
      <c r="Z2668" s="302">
        <v>6204.11</v>
      </c>
      <c r="AA2668" s="302">
        <v>0</v>
      </c>
      <c r="AB2668" s="302">
        <v>0</v>
      </c>
      <c r="AC2668" s="302">
        <v>0</v>
      </c>
      <c r="AD2668" s="302">
        <v>0</v>
      </c>
      <c r="AE2668" s="302">
        <v>0</v>
      </c>
      <c r="AF2668" s="302">
        <v>0</v>
      </c>
      <c r="AG2668" s="302">
        <v>0</v>
      </c>
      <c r="AH2668" s="302">
        <v>0</v>
      </c>
      <c r="AI2668" s="302">
        <v>0</v>
      </c>
      <c r="AJ2668" s="302">
        <v>0</v>
      </c>
      <c r="AK2668" s="302">
        <v>0</v>
      </c>
      <c r="AL2668" s="302">
        <v>0</v>
      </c>
      <c r="AM2668" s="302">
        <v>0</v>
      </c>
      <c r="AN2668" s="302">
        <v>0</v>
      </c>
      <c r="AO2668" s="302">
        <v>0</v>
      </c>
      <c r="AP2668" s="302">
        <v>0</v>
      </c>
      <c r="AQ2668" s="302">
        <v>0</v>
      </c>
      <c r="AR2668" s="302">
        <v>0</v>
      </c>
      <c r="AS2668" s="302">
        <v>0</v>
      </c>
      <c r="AT2668" s="295">
        <f t="shared" si="41"/>
        <v>0</v>
      </c>
      <c r="AU2668" s="302">
        <v>6329.78</v>
      </c>
      <c r="AV2668" s="302">
        <v>6204.11</v>
      </c>
      <c r="AW2668" s="303">
        <v>97</v>
      </c>
      <c r="AX2668" s="303">
        <v>140</v>
      </c>
      <c r="AY2668" s="302">
        <v>353999.85</v>
      </c>
      <c r="AZ2668" s="302">
        <v>302923.93</v>
      </c>
      <c r="BA2668" s="301">
        <v>52.801886000000003</v>
      </c>
      <c r="BB2668" s="301">
        <v>45.560615789731102</v>
      </c>
      <c r="BC2668" s="301">
        <v>9.6</v>
      </c>
      <c r="BD2668" s="301"/>
      <c r="BE2668" s="300" t="s">
        <v>4204</v>
      </c>
      <c r="BF2668" s="298"/>
      <c r="BG2668" s="300" t="s">
        <v>320</v>
      </c>
      <c r="BH2668" s="300" t="s">
        <v>197</v>
      </c>
      <c r="BI2668" s="300" t="s">
        <v>373</v>
      </c>
      <c r="BJ2668" s="300" t="s">
        <v>177</v>
      </c>
      <c r="BK2668" s="299" t="s">
        <v>4</v>
      </c>
      <c r="BL2668" s="301">
        <v>261380.83</v>
      </c>
      <c r="BM2668" s="299" t="s">
        <v>894</v>
      </c>
      <c r="BN2668" s="301"/>
      <c r="BO2668" s="304">
        <v>43874</v>
      </c>
      <c r="BP2668" s="304">
        <v>48134</v>
      </c>
      <c r="BQ2668" s="297" t="s">
        <v>1064</v>
      </c>
      <c r="BR2668" s="297" t="s">
        <v>4747</v>
      </c>
      <c r="BS2668" s="297" t="s">
        <v>4742</v>
      </c>
      <c r="BT2668" s="297" t="s">
        <v>4742</v>
      </c>
      <c r="BU2668" s="301">
        <v>519.03</v>
      </c>
      <c r="BV2668" s="301">
        <v>0</v>
      </c>
      <c r="BW2668" s="301">
        <v>0</v>
      </c>
    </row>
    <row r="2669" spans="1:75" s="289" customFormat="1" ht="18.2" customHeight="1" x14ac:dyDescent="0.15">
      <c r="A2669" s="291">
        <v>2667</v>
      </c>
      <c r="B2669" s="292" t="s">
        <v>305</v>
      </c>
      <c r="C2669" s="292" t="s">
        <v>306</v>
      </c>
      <c r="D2669" s="312">
        <v>45172</v>
      </c>
      <c r="E2669" s="293" t="s">
        <v>3578</v>
      </c>
      <c r="F2669" s="308">
        <v>28</v>
      </c>
      <c r="G2669" s="308">
        <v>27</v>
      </c>
      <c r="H2669" s="295">
        <v>72813.570000000007</v>
      </c>
      <c r="I2669" s="295">
        <v>30639.35</v>
      </c>
      <c r="J2669" s="295">
        <v>0</v>
      </c>
      <c r="K2669" s="295">
        <v>103452.92</v>
      </c>
      <c r="L2669" s="295">
        <v>1271.94</v>
      </c>
      <c r="M2669" s="295">
        <v>0</v>
      </c>
      <c r="N2669" s="295">
        <v>0</v>
      </c>
      <c r="O2669" s="295">
        <v>0</v>
      </c>
      <c r="P2669" s="295">
        <v>0</v>
      </c>
      <c r="Q2669" s="295">
        <v>0</v>
      </c>
      <c r="R2669" s="295">
        <v>103452.92</v>
      </c>
      <c r="S2669" s="295">
        <v>20086.09</v>
      </c>
      <c r="T2669" s="295">
        <v>606.78</v>
      </c>
      <c r="U2669" s="295">
        <v>0</v>
      </c>
      <c r="V2669" s="295">
        <v>0</v>
      </c>
      <c r="W2669" s="295">
        <v>0</v>
      </c>
      <c r="X2669" s="295">
        <v>0</v>
      </c>
      <c r="Y2669" s="295">
        <v>0</v>
      </c>
      <c r="Z2669" s="295">
        <v>20692.87</v>
      </c>
      <c r="AA2669" s="295">
        <v>0</v>
      </c>
      <c r="AB2669" s="295">
        <v>0</v>
      </c>
      <c r="AC2669" s="295">
        <v>0</v>
      </c>
      <c r="AD2669" s="295">
        <v>0</v>
      </c>
      <c r="AE2669" s="295">
        <v>0</v>
      </c>
      <c r="AF2669" s="295">
        <v>0</v>
      </c>
      <c r="AG2669" s="295">
        <v>0</v>
      </c>
      <c r="AH2669" s="295">
        <v>0</v>
      </c>
      <c r="AI2669" s="295">
        <v>0</v>
      </c>
      <c r="AJ2669" s="295">
        <v>0</v>
      </c>
      <c r="AK2669" s="295">
        <v>0</v>
      </c>
      <c r="AL2669" s="295">
        <v>0</v>
      </c>
      <c r="AM2669" s="295">
        <v>0</v>
      </c>
      <c r="AN2669" s="295">
        <v>0</v>
      </c>
      <c r="AO2669" s="295">
        <v>0</v>
      </c>
      <c r="AP2669" s="295">
        <v>0</v>
      </c>
      <c r="AQ2669" s="295">
        <v>0</v>
      </c>
      <c r="AR2669" s="295">
        <v>0</v>
      </c>
      <c r="AS2669" s="295">
        <v>0</v>
      </c>
      <c r="AT2669" s="295">
        <f t="shared" si="41"/>
        <v>0</v>
      </c>
      <c r="AU2669" s="295">
        <v>31911.29</v>
      </c>
      <c r="AV2669" s="295">
        <v>20692.87</v>
      </c>
      <c r="AW2669" s="296">
        <v>46</v>
      </c>
      <c r="AX2669" s="296">
        <v>142</v>
      </c>
      <c r="AY2669" s="295">
        <v>284499.78000000003</v>
      </c>
      <c r="AZ2669" s="295">
        <v>148797.51</v>
      </c>
      <c r="BA2669" s="294">
        <v>44.270682999999998</v>
      </c>
      <c r="BB2669" s="294">
        <v>30.779624112959699</v>
      </c>
      <c r="BC2669" s="294">
        <v>10</v>
      </c>
      <c r="BD2669" s="294"/>
      <c r="BE2669" s="293" t="s">
        <v>4204</v>
      </c>
      <c r="BF2669" s="291"/>
      <c r="BG2669" s="293" t="s">
        <v>312</v>
      </c>
      <c r="BH2669" s="293" t="s">
        <v>365</v>
      </c>
      <c r="BI2669" s="293" t="s">
        <v>741</v>
      </c>
      <c r="BJ2669" s="293" t="s">
        <v>4205</v>
      </c>
      <c r="BK2669" s="292" t="s">
        <v>4</v>
      </c>
      <c r="BL2669" s="294">
        <v>103452.92</v>
      </c>
      <c r="BM2669" s="292" t="s">
        <v>894</v>
      </c>
      <c r="BN2669" s="294"/>
      <c r="BO2669" s="297">
        <v>42254</v>
      </c>
      <c r="BP2669" s="297">
        <v>46575</v>
      </c>
      <c r="BQ2669" s="297" t="s">
        <v>1067</v>
      </c>
      <c r="BR2669" s="297" t="s">
        <v>4743</v>
      </c>
      <c r="BS2669" s="297">
        <v>42254</v>
      </c>
      <c r="BT2669" s="297">
        <v>46575</v>
      </c>
      <c r="BU2669" s="294">
        <v>3097.92</v>
      </c>
      <c r="BV2669" s="294">
        <v>0</v>
      </c>
      <c r="BW2669" s="294">
        <v>0</v>
      </c>
    </row>
    <row r="2670" spans="1:75" s="289" customFormat="1" ht="18.2" customHeight="1" x14ac:dyDescent="0.15">
      <c r="A2670" s="298">
        <v>2668</v>
      </c>
      <c r="B2670" s="299" t="s">
        <v>305</v>
      </c>
      <c r="C2670" s="299" t="s">
        <v>306</v>
      </c>
      <c r="D2670" s="313">
        <v>45172</v>
      </c>
      <c r="E2670" s="300" t="s">
        <v>3579</v>
      </c>
      <c r="F2670" s="299" t="s">
        <v>1005</v>
      </c>
      <c r="G2670" s="309">
        <v>41</v>
      </c>
      <c r="H2670" s="302">
        <v>156184.68</v>
      </c>
      <c r="I2670" s="302">
        <v>41213.129999999997</v>
      </c>
      <c r="J2670" s="302">
        <v>0</v>
      </c>
      <c r="K2670" s="302">
        <v>197397.81</v>
      </c>
      <c r="L2670" s="302">
        <v>1190.82</v>
      </c>
      <c r="M2670" s="302">
        <v>197397.81</v>
      </c>
      <c r="N2670" s="302">
        <v>0</v>
      </c>
      <c r="O2670" s="302">
        <v>0</v>
      </c>
      <c r="P2670" s="302">
        <v>0</v>
      </c>
      <c r="Q2670" s="302">
        <v>0</v>
      </c>
      <c r="R2670" s="302">
        <v>197397.81</v>
      </c>
      <c r="S2670" s="302">
        <v>59329.33</v>
      </c>
      <c r="T2670" s="302">
        <v>1301.54</v>
      </c>
      <c r="U2670" s="302">
        <v>0</v>
      </c>
      <c r="V2670" s="302">
        <v>0</v>
      </c>
      <c r="W2670" s="302">
        <v>0</v>
      </c>
      <c r="X2670" s="302">
        <v>0</v>
      </c>
      <c r="Y2670" s="302">
        <v>0</v>
      </c>
      <c r="Z2670" s="302">
        <v>60630.87</v>
      </c>
      <c r="AA2670" s="302">
        <v>0</v>
      </c>
      <c r="AB2670" s="302">
        <v>0</v>
      </c>
      <c r="AC2670" s="302">
        <v>0</v>
      </c>
      <c r="AD2670" s="302">
        <v>0</v>
      </c>
      <c r="AE2670" s="302">
        <v>0</v>
      </c>
      <c r="AF2670" s="302">
        <v>0</v>
      </c>
      <c r="AG2670" s="302">
        <v>0</v>
      </c>
      <c r="AH2670" s="302">
        <v>0</v>
      </c>
      <c r="AI2670" s="302">
        <v>0</v>
      </c>
      <c r="AJ2670" s="302">
        <v>0</v>
      </c>
      <c r="AK2670" s="302">
        <v>0</v>
      </c>
      <c r="AL2670" s="302">
        <v>0</v>
      </c>
      <c r="AM2670" s="302">
        <v>0</v>
      </c>
      <c r="AN2670" s="302">
        <v>0</v>
      </c>
      <c r="AO2670" s="302">
        <v>0</v>
      </c>
      <c r="AP2670" s="302">
        <v>0</v>
      </c>
      <c r="AQ2670" s="302">
        <v>0</v>
      </c>
      <c r="AR2670" s="302">
        <v>0</v>
      </c>
      <c r="AS2670" s="302">
        <v>0</v>
      </c>
      <c r="AT2670" s="295">
        <f t="shared" si="41"/>
        <v>0</v>
      </c>
      <c r="AU2670" s="302">
        <v>42403.95</v>
      </c>
      <c r="AV2670" s="302">
        <v>60630.87</v>
      </c>
      <c r="AW2670" s="303">
        <v>88</v>
      </c>
      <c r="AX2670" s="303">
        <v>184</v>
      </c>
      <c r="AY2670" s="302">
        <v>283997.59999999998</v>
      </c>
      <c r="AZ2670" s="302">
        <v>227322.73</v>
      </c>
      <c r="BA2670" s="301">
        <v>58.440151999999998</v>
      </c>
      <c r="BB2670" s="301">
        <v>50.7470503317777</v>
      </c>
      <c r="BC2670" s="301">
        <v>10</v>
      </c>
      <c r="BD2670" s="301"/>
      <c r="BE2670" s="300" t="s">
        <v>4204</v>
      </c>
      <c r="BF2670" s="298"/>
      <c r="BG2670" s="300" t="s">
        <v>320</v>
      </c>
      <c r="BH2670" s="300" t="s">
        <v>181</v>
      </c>
      <c r="BI2670" s="300" t="s">
        <v>400</v>
      </c>
      <c r="BJ2670" s="300" t="s">
        <v>4205</v>
      </c>
      <c r="BK2670" s="299" t="s">
        <v>4</v>
      </c>
      <c r="BL2670" s="301">
        <v>0</v>
      </c>
      <c r="BM2670" s="299" t="s">
        <v>894</v>
      </c>
      <c r="BN2670" s="301"/>
      <c r="BO2670" s="304">
        <v>42265</v>
      </c>
      <c r="BP2670" s="304">
        <v>47866</v>
      </c>
      <c r="BQ2670" s="297" t="s">
        <v>4749</v>
      </c>
      <c r="BR2670" s="297" t="s">
        <v>4755</v>
      </c>
      <c r="BS2670" s="297">
        <v>42265</v>
      </c>
      <c r="BT2670" s="297">
        <v>47866</v>
      </c>
      <c r="BU2670" s="301">
        <v>5497.69</v>
      </c>
      <c r="BV2670" s="301">
        <v>0</v>
      </c>
      <c r="BW2670" s="301">
        <v>0</v>
      </c>
    </row>
    <row r="2671" spans="1:75" s="289" customFormat="1" ht="18.2" customHeight="1" x14ac:dyDescent="0.15">
      <c r="A2671" s="291">
        <v>2669</v>
      </c>
      <c r="B2671" s="292" t="s">
        <v>305</v>
      </c>
      <c r="C2671" s="292" t="s">
        <v>306</v>
      </c>
      <c r="D2671" s="312">
        <v>45172</v>
      </c>
      <c r="E2671" s="293" t="s">
        <v>4341</v>
      </c>
      <c r="F2671" s="308">
        <v>0</v>
      </c>
      <c r="G2671" s="308">
        <v>1</v>
      </c>
      <c r="H2671" s="295">
        <v>454592.03</v>
      </c>
      <c r="I2671" s="295">
        <v>2236.58</v>
      </c>
      <c r="J2671" s="295">
        <v>0</v>
      </c>
      <c r="K2671" s="295">
        <v>456828.61</v>
      </c>
      <c r="L2671" s="295">
        <v>2254.29</v>
      </c>
      <c r="M2671" s="295">
        <v>0</v>
      </c>
      <c r="N2671" s="295">
        <v>2236.58</v>
      </c>
      <c r="O2671" s="295">
        <v>2254.29</v>
      </c>
      <c r="P2671" s="295">
        <v>0</v>
      </c>
      <c r="Q2671" s="295">
        <v>0</v>
      </c>
      <c r="R2671" s="295">
        <v>452337.74</v>
      </c>
      <c r="S2671" s="295">
        <v>1905.05</v>
      </c>
      <c r="T2671" s="295">
        <v>3598.85</v>
      </c>
      <c r="U2671" s="295">
        <v>0</v>
      </c>
      <c r="V2671" s="295">
        <v>1905.05</v>
      </c>
      <c r="W2671" s="295">
        <v>3598.85</v>
      </c>
      <c r="X2671" s="295">
        <v>0</v>
      </c>
      <c r="Y2671" s="295">
        <v>0</v>
      </c>
      <c r="Z2671" s="295">
        <v>0</v>
      </c>
      <c r="AA2671" s="295">
        <v>0</v>
      </c>
      <c r="AB2671" s="295">
        <v>0</v>
      </c>
      <c r="AC2671" s="295">
        <v>0</v>
      </c>
      <c r="AD2671" s="295">
        <v>0</v>
      </c>
      <c r="AE2671" s="295">
        <v>0</v>
      </c>
      <c r="AF2671" s="295">
        <v>0</v>
      </c>
      <c r="AG2671" s="295">
        <v>0</v>
      </c>
      <c r="AH2671" s="295">
        <v>272.81</v>
      </c>
      <c r="AI2671" s="295">
        <v>0</v>
      </c>
      <c r="AJ2671" s="295">
        <v>0</v>
      </c>
      <c r="AK2671" s="295">
        <v>0</v>
      </c>
      <c r="AL2671" s="295">
        <v>350</v>
      </c>
      <c r="AM2671" s="295">
        <v>0</v>
      </c>
      <c r="AN2671" s="295">
        <v>0</v>
      </c>
      <c r="AO2671" s="295">
        <v>0</v>
      </c>
      <c r="AP2671" s="295">
        <v>1639.22</v>
      </c>
      <c r="AQ2671" s="295">
        <v>0</v>
      </c>
      <c r="AR2671" s="295">
        <v>0</v>
      </c>
      <c r="AS2671" s="295">
        <v>0</v>
      </c>
      <c r="AT2671" s="295">
        <f t="shared" si="41"/>
        <v>12256.800000000001</v>
      </c>
      <c r="AU2671" s="295">
        <v>0</v>
      </c>
      <c r="AV2671" s="295">
        <v>0</v>
      </c>
      <c r="AW2671" s="296">
        <v>120</v>
      </c>
      <c r="AX2671" s="296">
        <v>162</v>
      </c>
      <c r="AY2671" s="295">
        <v>512800</v>
      </c>
      <c r="AZ2671" s="295">
        <v>512800</v>
      </c>
      <c r="BA2671" s="294">
        <v>90.000003000000007</v>
      </c>
      <c r="BB2671" s="294">
        <v>79.388451554238003</v>
      </c>
      <c r="BC2671" s="294">
        <v>9.5</v>
      </c>
      <c r="BD2671" s="294"/>
      <c r="BE2671" s="293" t="s">
        <v>4204</v>
      </c>
      <c r="BF2671" s="291"/>
      <c r="BG2671" s="293" t="s">
        <v>494</v>
      </c>
      <c r="BH2671" s="293" t="s">
        <v>218</v>
      </c>
      <c r="BI2671" s="293" t="s">
        <v>566</v>
      </c>
      <c r="BJ2671" s="293" t="s">
        <v>103</v>
      </c>
      <c r="BK2671" s="292" t="s">
        <v>4</v>
      </c>
      <c r="BL2671" s="294">
        <v>452337.74</v>
      </c>
      <c r="BM2671" s="292" t="s">
        <v>894</v>
      </c>
      <c r="BN2671" s="294"/>
      <c r="BO2671" s="297">
        <v>43894</v>
      </c>
      <c r="BP2671" s="297">
        <v>48826</v>
      </c>
      <c r="BQ2671" s="297" t="s">
        <v>925</v>
      </c>
      <c r="BR2671" s="297" t="s">
        <v>4745</v>
      </c>
      <c r="BS2671" s="297" t="s">
        <v>4742</v>
      </c>
      <c r="BT2671" s="297" t="s">
        <v>4742</v>
      </c>
      <c r="BU2671" s="294">
        <v>0</v>
      </c>
      <c r="BV2671" s="294">
        <v>0</v>
      </c>
      <c r="BW2671" s="294">
        <v>0</v>
      </c>
    </row>
    <row r="2672" spans="1:75" s="289" customFormat="1" ht="18.2" customHeight="1" x14ac:dyDescent="0.15">
      <c r="A2672" s="298">
        <v>2670</v>
      </c>
      <c r="B2672" s="299" t="s">
        <v>305</v>
      </c>
      <c r="C2672" s="299" t="s">
        <v>306</v>
      </c>
      <c r="D2672" s="313">
        <v>45172</v>
      </c>
      <c r="E2672" s="300" t="s">
        <v>4316</v>
      </c>
      <c r="F2672" s="309">
        <v>0</v>
      </c>
      <c r="G2672" s="309">
        <v>0</v>
      </c>
      <c r="H2672" s="302">
        <v>346280.66</v>
      </c>
      <c r="I2672" s="302">
        <v>0</v>
      </c>
      <c r="J2672" s="302">
        <v>0</v>
      </c>
      <c r="K2672" s="302">
        <v>346280.66</v>
      </c>
      <c r="L2672" s="302">
        <v>2219.4299999999998</v>
      </c>
      <c r="M2672" s="302">
        <v>0</v>
      </c>
      <c r="N2672" s="302">
        <v>0</v>
      </c>
      <c r="O2672" s="302">
        <v>2219.4299999999998</v>
      </c>
      <c r="P2672" s="302">
        <v>0</v>
      </c>
      <c r="Q2672" s="302">
        <v>0</v>
      </c>
      <c r="R2672" s="302">
        <v>344061.23</v>
      </c>
      <c r="S2672" s="302">
        <v>0</v>
      </c>
      <c r="T2672" s="302">
        <v>2741.39</v>
      </c>
      <c r="U2672" s="302">
        <v>0</v>
      </c>
      <c r="V2672" s="302">
        <v>0</v>
      </c>
      <c r="W2672" s="302">
        <v>2741.39</v>
      </c>
      <c r="X2672" s="302">
        <v>0</v>
      </c>
      <c r="Y2672" s="302">
        <v>0</v>
      </c>
      <c r="Z2672" s="302">
        <v>0</v>
      </c>
      <c r="AA2672" s="302">
        <v>0</v>
      </c>
      <c r="AB2672" s="302">
        <v>0</v>
      </c>
      <c r="AC2672" s="302">
        <v>0</v>
      </c>
      <c r="AD2672" s="302">
        <v>0</v>
      </c>
      <c r="AE2672" s="302">
        <v>0</v>
      </c>
      <c r="AF2672" s="302">
        <v>0</v>
      </c>
      <c r="AG2672" s="302">
        <v>0</v>
      </c>
      <c r="AH2672" s="302">
        <v>268.56</v>
      </c>
      <c r="AI2672" s="302">
        <v>0</v>
      </c>
      <c r="AJ2672" s="302">
        <v>0</v>
      </c>
      <c r="AK2672" s="302">
        <v>0</v>
      </c>
      <c r="AL2672" s="302">
        <v>0</v>
      </c>
      <c r="AM2672" s="302">
        <v>0</v>
      </c>
      <c r="AN2672" s="302">
        <v>0</v>
      </c>
      <c r="AO2672" s="302">
        <v>0</v>
      </c>
      <c r="AP2672" s="302">
        <v>63.66</v>
      </c>
      <c r="AQ2672" s="302">
        <v>0</v>
      </c>
      <c r="AR2672" s="302">
        <v>43.04</v>
      </c>
      <c r="AS2672" s="302">
        <v>0</v>
      </c>
      <c r="AT2672" s="295">
        <f t="shared" si="41"/>
        <v>5250</v>
      </c>
      <c r="AU2672" s="302">
        <v>0</v>
      </c>
      <c r="AV2672" s="302">
        <v>0</v>
      </c>
      <c r="AW2672" s="303">
        <v>101</v>
      </c>
      <c r="AX2672" s="303">
        <v>144</v>
      </c>
      <c r="AY2672" s="302">
        <v>607600.01793900004</v>
      </c>
      <c r="AZ2672" s="302">
        <v>425320.01</v>
      </c>
      <c r="BA2672" s="301">
        <v>89.911124999999998</v>
      </c>
      <c r="BB2672" s="301">
        <v>72.733310286021506</v>
      </c>
      <c r="BC2672" s="301">
        <v>9.5</v>
      </c>
      <c r="BD2672" s="301"/>
      <c r="BE2672" s="300" t="s">
        <v>4204</v>
      </c>
      <c r="BF2672" s="298"/>
      <c r="BG2672" s="300" t="s">
        <v>326</v>
      </c>
      <c r="BH2672" s="300" t="s">
        <v>190</v>
      </c>
      <c r="BI2672" s="300" t="s">
        <v>469</v>
      </c>
      <c r="BJ2672" s="300" t="s">
        <v>103</v>
      </c>
      <c r="BK2672" s="299" t="s">
        <v>4</v>
      </c>
      <c r="BL2672" s="301">
        <v>344061.23</v>
      </c>
      <c r="BM2672" s="299" t="s">
        <v>894</v>
      </c>
      <c r="BN2672" s="301"/>
      <c r="BO2672" s="304">
        <v>43878</v>
      </c>
      <c r="BP2672" s="304">
        <v>48261</v>
      </c>
      <c r="BQ2672" s="297" t="s">
        <v>1065</v>
      </c>
      <c r="BR2672" s="297" t="s">
        <v>4741</v>
      </c>
      <c r="BS2672" s="297" t="s">
        <v>4742</v>
      </c>
      <c r="BT2672" s="297" t="s">
        <v>4742</v>
      </c>
      <c r="BU2672" s="301">
        <v>0</v>
      </c>
      <c r="BV2672" s="301">
        <v>0</v>
      </c>
      <c r="BW2672" s="301">
        <v>0</v>
      </c>
    </row>
    <row r="2673" spans="1:75" s="289" customFormat="1" ht="18.2" customHeight="1" x14ac:dyDescent="0.15">
      <c r="A2673" s="291">
        <v>2671</v>
      </c>
      <c r="B2673" s="292" t="s">
        <v>305</v>
      </c>
      <c r="C2673" s="292" t="s">
        <v>306</v>
      </c>
      <c r="D2673" s="312">
        <v>45172</v>
      </c>
      <c r="E2673" s="293" t="s">
        <v>4317</v>
      </c>
      <c r="F2673" s="308">
        <v>0</v>
      </c>
      <c r="G2673" s="308">
        <v>0</v>
      </c>
      <c r="H2673" s="295">
        <v>446464.48</v>
      </c>
      <c r="I2673" s="295">
        <v>0</v>
      </c>
      <c r="J2673" s="295">
        <v>0</v>
      </c>
      <c r="K2673" s="295">
        <v>446464.48</v>
      </c>
      <c r="L2673" s="295">
        <v>2916.41</v>
      </c>
      <c r="M2673" s="295">
        <v>0</v>
      </c>
      <c r="N2673" s="295">
        <v>0</v>
      </c>
      <c r="O2673" s="295">
        <v>2916.41</v>
      </c>
      <c r="P2673" s="295">
        <v>0</v>
      </c>
      <c r="Q2673" s="295">
        <v>0</v>
      </c>
      <c r="R2673" s="295">
        <v>443548.07</v>
      </c>
      <c r="S2673" s="295">
        <v>0</v>
      </c>
      <c r="T2673" s="295">
        <v>3497.31</v>
      </c>
      <c r="U2673" s="295">
        <v>0</v>
      </c>
      <c r="V2673" s="295">
        <v>0</v>
      </c>
      <c r="W2673" s="295">
        <v>3497.31</v>
      </c>
      <c r="X2673" s="295">
        <v>0</v>
      </c>
      <c r="Y2673" s="295">
        <v>0</v>
      </c>
      <c r="Z2673" s="295">
        <v>0</v>
      </c>
      <c r="AA2673" s="295">
        <v>0</v>
      </c>
      <c r="AB2673" s="295">
        <v>0</v>
      </c>
      <c r="AC2673" s="295">
        <v>0</v>
      </c>
      <c r="AD2673" s="295">
        <v>0</v>
      </c>
      <c r="AE2673" s="295">
        <v>0</v>
      </c>
      <c r="AF2673" s="295">
        <v>0</v>
      </c>
      <c r="AG2673" s="295">
        <v>0</v>
      </c>
      <c r="AH2673" s="295">
        <v>365.83</v>
      </c>
      <c r="AI2673" s="295">
        <v>0</v>
      </c>
      <c r="AJ2673" s="295">
        <v>0</v>
      </c>
      <c r="AK2673" s="295">
        <v>0</v>
      </c>
      <c r="AL2673" s="295">
        <v>0</v>
      </c>
      <c r="AM2673" s="295">
        <v>0</v>
      </c>
      <c r="AN2673" s="295">
        <v>0</v>
      </c>
      <c r="AO2673" s="295">
        <v>0</v>
      </c>
      <c r="AP2673" s="295">
        <v>11.7</v>
      </c>
      <c r="AQ2673" s="295">
        <v>0</v>
      </c>
      <c r="AR2673" s="295">
        <v>11.25</v>
      </c>
      <c r="AS2673" s="295">
        <v>0</v>
      </c>
      <c r="AT2673" s="295">
        <f t="shared" si="41"/>
        <v>6780</v>
      </c>
      <c r="AU2673" s="295">
        <v>0</v>
      </c>
      <c r="AV2673" s="295">
        <v>0</v>
      </c>
      <c r="AW2673" s="296">
        <v>100</v>
      </c>
      <c r="AX2673" s="296">
        <v>143</v>
      </c>
      <c r="AY2673" s="295">
        <v>865000.00929900003</v>
      </c>
      <c r="AZ2673" s="295">
        <v>550500.01</v>
      </c>
      <c r="BA2673" s="294">
        <v>82.924854999999994</v>
      </c>
      <c r="BB2673" s="294">
        <v>66.814093954839095</v>
      </c>
      <c r="BC2673" s="294">
        <v>9.4</v>
      </c>
      <c r="BD2673" s="294"/>
      <c r="BE2673" s="293" t="s">
        <v>4204</v>
      </c>
      <c r="BF2673" s="291"/>
      <c r="BG2673" s="293" t="s">
        <v>326</v>
      </c>
      <c r="BH2673" s="293" t="s">
        <v>190</v>
      </c>
      <c r="BI2673" s="293" t="s">
        <v>385</v>
      </c>
      <c r="BJ2673" s="293" t="s">
        <v>103</v>
      </c>
      <c r="BK2673" s="292" t="s">
        <v>4</v>
      </c>
      <c r="BL2673" s="294">
        <v>443548.07</v>
      </c>
      <c r="BM2673" s="292" t="s">
        <v>894</v>
      </c>
      <c r="BN2673" s="294"/>
      <c r="BO2673" s="297">
        <v>43878</v>
      </c>
      <c r="BP2673" s="297">
        <v>48230</v>
      </c>
      <c r="BQ2673" s="297" t="s">
        <v>1065</v>
      </c>
      <c r="BR2673" s="297" t="s">
        <v>4741</v>
      </c>
      <c r="BS2673" s="297" t="s">
        <v>4742</v>
      </c>
      <c r="BT2673" s="297" t="s">
        <v>4742</v>
      </c>
      <c r="BU2673" s="294">
        <v>0</v>
      </c>
      <c r="BV2673" s="294">
        <v>0</v>
      </c>
      <c r="BW2673" s="294">
        <v>0</v>
      </c>
    </row>
    <row r="2674" spans="1:75" s="289" customFormat="1" ht="18.2" customHeight="1" x14ac:dyDescent="0.15">
      <c r="A2674" s="298">
        <v>2672</v>
      </c>
      <c r="B2674" s="299" t="s">
        <v>305</v>
      </c>
      <c r="C2674" s="299" t="s">
        <v>306</v>
      </c>
      <c r="D2674" s="313">
        <v>45172</v>
      </c>
      <c r="E2674" s="300" t="s">
        <v>4318</v>
      </c>
      <c r="F2674" s="309">
        <v>1</v>
      </c>
      <c r="G2674" s="309">
        <v>0</v>
      </c>
      <c r="H2674" s="302">
        <v>140142.67000000001</v>
      </c>
      <c r="I2674" s="302">
        <v>0</v>
      </c>
      <c r="J2674" s="302">
        <v>0</v>
      </c>
      <c r="K2674" s="302">
        <v>140142.67000000001</v>
      </c>
      <c r="L2674" s="302">
        <v>1068.49</v>
      </c>
      <c r="M2674" s="302">
        <v>0</v>
      </c>
      <c r="N2674" s="302">
        <v>0</v>
      </c>
      <c r="O2674" s="302">
        <v>0</v>
      </c>
      <c r="P2674" s="302">
        <v>0</v>
      </c>
      <c r="Q2674" s="302">
        <v>0</v>
      </c>
      <c r="R2674" s="302">
        <v>140142.67000000001</v>
      </c>
      <c r="S2674" s="302">
        <v>0</v>
      </c>
      <c r="T2674" s="302">
        <v>1167.8599999999999</v>
      </c>
      <c r="U2674" s="302">
        <v>0</v>
      </c>
      <c r="V2674" s="302">
        <v>0</v>
      </c>
      <c r="W2674" s="302">
        <v>0</v>
      </c>
      <c r="X2674" s="302">
        <v>0</v>
      </c>
      <c r="Y2674" s="302">
        <v>0</v>
      </c>
      <c r="Z2674" s="302">
        <v>1167.8599999999999</v>
      </c>
      <c r="AA2674" s="302">
        <v>0</v>
      </c>
      <c r="AB2674" s="302">
        <v>0</v>
      </c>
      <c r="AC2674" s="302">
        <v>0</v>
      </c>
      <c r="AD2674" s="302">
        <v>0</v>
      </c>
      <c r="AE2674" s="302">
        <v>0</v>
      </c>
      <c r="AF2674" s="302">
        <v>0</v>
      </c>
      <c r="AG2674" s="302">
        <v>0</v>
      </c>
      <c r="AH2674" s="302">
        <v>0.06</v>
      </c>
      <c r="AI2674" s="302">
        <v>0</v>
      </c>
      <c r="AJ2674" s="302">
        <v>0</v>
      </c>
      <c r="AK2674" s="302">
        <v>0</v>
      </c>
      <c r="AL2674" s="302">
        <v>0</v>
      </c>
      <c r="AM2674" s="302">
        <v>0</v>
      </c>
      <c r="AN2674" s="302">
        <v>0</v>
      </c>
      <c r="AO2674" s="302">
        <v>0</v>
      </c>
      <c r="AP2674" s="302">
        <v>0</v>
      </c>
      <c r="AQ2674" s="302">
        <v>0</v>
      </c>
      <c r="AR2674" s="302">
        <v>0.06</v>
      </c>
      <c r="AS2674" s="302">
        <v>0</v>
      </c>
      <c r="AT2674" s="295">
        <f t="shared" si="41"/>
        <v>0</v>
      </c>
      <c r="AU2674" s="302">
        <v>1068.49</v>
      </c>
      <c r="AV2674" s="302">
        <v>1167.8599999999999</v>
      </c>
      <c r="AW2674" s="303">
        <v>88</v>
      </c>
      <c r="AX2674" s="303">
        <v>131</v>
      </c>
      <c r="AY2674" s="302">
        <v>168401.18</v>
      </c>
      <c r="AZ2674" s="302">
        <v>168401.18</v>
      </c>
      <c r="BA2674" s="301">
        <v>88.999441000000004</v>
      </c>
      <c r="BB2674" s="301">
        <v>74.064916233054205</v>
      </c>
      <c r="BC2674" s="301">
        <v>10</v>
      </c>
      <c r="BD2674" s="301"/>
      <c r="BE2674" s="300" t="s">
        <v>4204</v>
      </c>
      <c r="BF2674" s="298"/>
      <c r="BG2674" s="300" t="s">
        <v>333</v>
      </c>
      <c r="BH2674" s="300" t="s">
        <v>717</v>
      </c>
      <c r="BI2674" s="300" t="s">
        <v>718</v>
      </c>
      <c r="BJ2674" s="300" t="s">
        <v>177</v>
      </c>
      <c r="BK2674" s="299" t="s">
        <v>4</v>
      </c>
      <c r="BL2674" s="301">
        <v>140142.67000000001</v>
      </c>
      <c r="BM2674" s="299" t="s">
        <v>894</v>
      </c>
      <c r="BN2674" s="301"/>
      <c r="BO2674" s="304">
        <v>43885</v>
      </c>
      <c r="BP2674" s="304">
        <v>47872</v>
      </c>
      <c r="BQ2674" s="297" t="s">
        <v>1065</v>
      </c>
      <c r="BR2674" s="297" t="s">
        <v>4741</v>
      </c>
      <c r="BS2674" s="297" t="s">
        <v>4742</v>
      </c>
      <c r="BT2674" s="297" t="s">
        <v>4742</v>
      </c>
      <c r="BU2674" s="301">
        <v>89.53</v>
      </c>
      <c r="BV2674" s="301">
        <v>0</v>
      </c>
      <c r="BW2674" s="301">
        <v>0</v>
      </c>
    </row>
    <row r="2675" spans="1:75" s="289" customFormat="1" ht="18.2" customHeight="1" x14ac:dyDescent="0.15">
      <c r="A2675" s="291">
        <v>2673</v>
      </c>
      <c r="B2675" s="292" t="s">
        <v>305</v>
      </c>
      <c r="C2675" s="292" t="s">
        <v>306</v>
      </c>
      <c r="D2675" s="312">
        <v>45172</v>
      </c>
      <c r="E2675" s="293" t="s">
        <v>3580</v>
      </c>
      <c r="F2675" s="308">
        <v>2</v>
      </c>
      <c r="G2675" s="308">
        <v>1</v>
      </c>
      <c r="H2675" s="295">
        <v>264205.92</v>
      </c>
      <c r="I2675" s="295">
        <v>1905.74</v>
      </c>
      <c r="J2675" s="295">
        <v>0</v>
      </c>
      <c r="K2675" s="295">
        <v>266111.65999999997</v>
      </c>
      <c r="L2675" s="295">
        <v>1921.62</v>
      </c>
      <c r="M2675" s="295">
        <v>0</v>
      </c>
      <c r="N2675" s="295">
        <v>0</v>
      </c>
      <c r="O2675" s="295">
        <v>0</v>
      </c>
      <c r="P2675" s="295">
        <v>0</v>
      </c>
      <c r="Q2675" s="295">
        <v>0</v>
      </c>
      <c r="R2675" s="295">
        <v>266111.65999999997</v>
      </c>
      <c r="S2675" s="295">
        <v>1292.8599999999999</v>
      </c>
      <c r="T2675" s="295">
        <v>2201.7199999999998</v>
      </c>
      <c r="U2675" s="295">
        <v>0</v>
      </c>
      <c r="V2675" s="295">
        <v>0</v>
      </c>
      <c r="W2675" s="295">
        <v>0</v>
      </c>
      <c r="X2675" s="295">
        <v>0</v>
      </c>
      <c r="Y2675" s="295">
        <v>0</v>
      </c>
      <c r="Z2675" s="295">
        <v>3494.58</v>
      </c>
      <c r="AA2675" s="295">
        <v>0</v>
      </c>
      <c r="AB2675" s="295">
        <v>0</v>
      </c>
      <c r="AC2675" s="295">
        <v>0</v>
      </c>
      <c r="AD2675" s="295">
        <v>0</v>
      </c>
      <c r="AE2675" s="295">
        <v>0</v>
      </c>
      <c r="AF2675" s="295">
        <v>0</v>
      </c>
      <c r="AG2675" s="295">
        <v>0</v>
      </c>
      <c r="AH2675" s="295">
        <v>0</v>
      </c>
      <c r="AI2675" s="295">
        <v>0</v>
      </c>
      <c r="AJ2675" s="295">
        <v>0</v>
      </c>
      <c r="AK2675" s="295">
        <v>0</v>
      </c>
      <c r="AL2675" s="295">
        <v>0</v>
      </c>
      <c r="AM2675" s="295">
        <v>0</v>
      </c>
      <c r="AN2675" s="295">
        <v>0</v>
      </c>
      <c r="AO2675" s="295">
        <v>0</v>
      </c>
      <c r="AP2675" s="295">
        <v>0</v>
      </c>
      <c r="AQ2675" s="295">
        <v>0</v>
      </c>
      <c r="AR2675" s="295">
        <v>0</v>
      </c>
      <c r="AS2675" s="295">
        <v>0</v>
      </c>
      <c r="AT2675" s="295">
        <f t="shared" si="41"/>
        <v>0</v>
      </c>
      <c r="AU2675" s="295">
        <v>3827.36</v>
      </c>
      <c r="AV2675" s="295">
        <v>3494.58</v>
      </c>
      <c r="AW2675" s="296">
        <v>91</v>
      </c>
      <c r="AX2675" s="296">
        <v>187</v>
      </c>
      <c r="AY2675" s="295">
        <v>379001.12</v>
      </c>
      <c r="AZ2675" s="295">
        <v>379001.12</v>
      </c>
      <c r="BA2675" s="294">
        <v>89.999737999999994</v>
      </c>
      <c r="BB2675" s="294">
        <v>63.192371776487299</v>
      </c>
      <c r="BC2675" s="294">
        <v>10</v>
      </c>
      <c r="BD2675" s="294"/>
      <c r="BE2675" s="293" t="s">
        <v>4204</v>
      </c>
      <c r="BF2675" s="291"/>
      <c r="BG2675" s="293" t="s">
        <v>315</v>
      </c>
      <c r="BH2675" s="293" t="s">
        <v>179</v>
      </c>
      <c r="BI2675" s="293" t="s">
        <v>389</v>
      </c>
      <c r="BJ2675" s="293" t="s">
        <v>177</v>
      </c>
      <c r="BK2675" s="292" t="s">
        <v>4</v>
      </c>
      <c r="BL2675" s="294">
        <v>266111.65999999997</v>
      </c>
      <c r="BM2675" s="292" t="s">
        <v>894</v>
      </c>
      <c r="BN2675" s="294"/>
      <c r="BO2675" s="297">
        <v>42256</v>
      </c>
      <c r="BP2675" s="297">
        <v>47947</v>
      </c>
      <c r="BQ2675" s="297" t="s">
        <v>1065</v>
      </c>
      <c r="BR2675" s="297" t="s">
        <v>4741</v>
      </c>
      <c r="BS2675" s="297">
        <v>42256</v>
      </c>
      <c r="BT2675" s="297">
        <v>47947</v>
      </c>
      <c r="BU2675" s="294">
        <v>201.63</v>
      </c>
      <c r="BV2675" s="294">
        <v>0</v>
      </c>
      <c r="BW2675" s="294">
        <v>0</v>
      </c>
    </row>
    <row r="2676" spans="1:75" s="289" customFormat="1" ht="18.2" customHeight="1" x14ac:dyDescent="0.15">
      <c r="A2676" s="298">
        <v>2674</v>
      </c>
      <c r="B2676" s="299" t="s">
        <v>305</v>
      </c>
      <c r="C2676" s="299" t="s">
        <v>306</v>
      </c>
      <c r="D2676" s="313">
        <v>45172</v>
      </c>
      <c r="E2676" s="300" t="s">
        <v>4319</v>
      </c>
      <c r="F2676" s="309">
        <v>0</v>
      </c>
      <c r="G2676" s="309">
        <v>0</v>
      </c>
      <c r="H2676" s="302">
        <v>219887.69</v>
      </c>
      <c r="I2676" s="302">
        <v>0</v>
      </c>
      <c r="J2676" s="302">
        <v>0</v>
      </c>
      <c r="K2676" s="302">
        <v>219887.69</v>
      </c>
      <c r="L2676" s="302">
        <v>1079.5999999999999</v>
      </c>
      <c r="M2676" s="302">
        <v>0</v>
      </c>
      <c r="N2676" s="302">
        <v>0</v>
      </c>
      <c r="O2676" s="302">
        <v>1079.5999999999999</v>
      </c>
      <c r="P2676" s="302">
        <v>0</v>
      </c>
      <c r="Q2676" s="302">
        <v>0</v>
      </c>
      <c r="R2676" s="302">
        <v>218808.09</v>
      </c>
      <c r="S2676" s="302">
        <v>0</v>
      </c>
      <c r="T2676" s="302">
        <v>1814.07</v>
      </c>
      <c r="U2676" s="302">
        <v>0</v>
      </c>
      <c r="V2676" s="302">
        <v>0</v>
      </c>
      <c r="W2676" s="302">
        <v>1814.07</v>
      </c>
      <c r="X2676" s="302">
        <v>0</v>
      </c>
      <c r="Y2676" s="302">
        <v>0</v>
      </c>
      <c r="Z2676" s="302">
        <v>0</v>
      </c>
      <c r="AA2676" s="302">
        <v>0</v>
      </c>
      <c r="AB2676" s="302">
        <v>0</v>
      </c>
      <c r="AC2676" s="302">
        <v>0</v>
      </c>
      <c r="AD2676" s="302">
        <v>0</v>
      </c>
      <c r="AE2676" s="302">
        <v>0</v>
      </c>
      <c r="AF2676" s="302">
        <v>0</v>
      </c>
      <c r="AG2676" s="302">
        <v>0</v>
      </c>
      <c r="AH2676" s="302">
        <v>139.5</v>
      </c>
      <c r="AI2676" s="302">
        <v>0</v>
      </c>
      <c r="AJ2676" s="302">
        <v>0</v>
      </c>
      <c r="AK2676" s="302">
        <v>0</v>
      </c>
      <c r="AL2676" s="302">
        <v>0</v>
      </c>
      <c r="AM2676" s="302">
        <v>0</v>
      </c>
      <c r="AN2676" s="302">
        <v>0</v>
      </c>
      <c r="AO2676" s="302">
        <v>0</v>
      </c>
      <c r="AP2676" s="302">
        <v>44.09</v>
      </c>
      <c r="AQ2676" s="302">
        <v>0</v>
      </c>
      <c r="AR2676" s="302">
        <v>43.26</v>
      </c>
      <c r="AS2676" s="302">
        <v>0</v>
      </c>
      <c r="AT2676" s="295">
        <f t="shared" si="41"/>
        <v>3034</v>
      </c>
      <c r="AU2676" s="302">
        <v>0</v>
      </c>
      <c r="AV2676" s="302">
        <v>0</v>
      </c>
      <c r="AW2676" s="303">
        <v>119</v>
      </c>
      <c r="AX2676" s="303">
        <v>162</v>
      </c>
      <c r="AY2676" s="302">
        <v>280000.02</v>
      </c>
      <c r="AZ2676" s="302">
        <v>248474.96</v>
      </c>
      <c r="BA2676" s="301">
        <v>53.094867000000001</v>
      </c>
      <c r="BB2676" s="301">
        <v>46.755562158351999</v>
      </c>
      <c r="BC2676" s="301">
        <v>9.9</v>
      </c>
      <c r="BD2676" s="301"/>
      <c r="BE2676" s="300" t="s">
        <v>4204</v>
      </c>
      <c r="BF2676" s="298"/>
      <c r="BG2676" s="300" t="s">
        <v>320</v>
      </c>
      <c r="BH2676" s="300" t="s">
        <v>197</v>
      </c>
      <c r="BI2676" s="300" t="s">
        <v>373</v>
      </c>
      <c r="BJ2676" s="300" t="s">
        <v>103</v>
      </c>
      <c r="BK2676" s="299" t="s">
        <v>4</v>
      </c>
      <c r="BL2676" s="301">
        <v>218808.09</v>
      </c>
      <c r="BM2676" s="299" t="s">
        <v>894</v>
      </c>
      <c r="BN2676" s="301"/>
      <c r="BO2676" s="304">
        <v>43885</v>
      </c>
      <c r="BP2676" s="304">
        <v>48815</v>
      </c>
      <c r="BQ2676" s="297" t="s">
        <v>1065</v>
      </c>
      <c r="BR2676" s="297" t="s">
        <v>4741</v>
      </c>
      <c r="BS2676" s="297" t="s">
        <v>4742</v>
      </c>
      <c r="BT2676" s="297" t="s">
        <v>4742</v>
      </c>
      <c r="BU2676" s="301">
        <v>0</v>
      </c>
      <c r="BV2676" s="301">
        <v>0</v>
      </c>
      <c r="BW2676" s="301">
        <v>0</v>
      </c>
    </row>
    <row r="2677" spans="1:75" s="289" customFormat="1" ht="18.2" customHeight="1" x14ac:dyDescent="0.15">
      <c r="A2677" s="291">
        <v>2675</v>
      </c>
      <c r="B2677" s="292" t="s">
        <v>305</v>
      </c>
      <c r="C2677" s="292" t="s">
        <v>306</v>
      </c>
      <c r="D2677" s="312">
        <v>45172</v>
      </c>
      <c r="E2677" s="293" t="s">
        <v>4320</v>
      </c>
      <c r="F2677" s="308">
        <v>0</v>
      </c>
      <c r="G2677" s="308">
        <v>0</v>
      </c>
      <c r="H2677" s="295">
        <v>450750.12</v>
      </c>
      <c r="I2677" s="295">
        <v>0</v>
      </c>
      <c r="J2677" s="295">
        <v>0</v>
      </c>
      <c r="K2677" s="295">
        <v>450750.12</v>
      </c>
      <c r="L2677" s="295">
        <v>2264.15</v>
      </c>
      <c r="M2677" s="295">
        <v>0</v>
      </c>
      <c r="N2677" s="295">
        <v>0</v>
      </c>
      <c r="O2677" s="295">
        <v>2264.15</v>
      </c>
      <c r="P2677" s="295">
        <v>0</v>
      </c>
      <c r="Q2677" s="295">
        <v>0</v>
      </c>
      <c r="R2677" s="295">
        <v>448485.97</v>
      </c>
      <c r="S2677" s="295">
        <v>0</v>
      </c>
      <c r="T2677" s="295">
        <v>3568.44</v>
      </c>
      <c r="U2677" s="295">
        <v>0</v>
      </c>
      <c r="V2677" s="295">
        <v>0</v>
      </c>
      <c r="W2677" s="295">
        <v>3568.44</v>
      </c>
      <c r="X2677" s="295">
        <v>0</v>
      </c>
      <c r="Y2677" s="295">
        <v>0</v>
      </c>
      <c r="Z2677" s="295">
        <v>0</v>
      </c>
      <c r="AA2677" s="295">
        <v>0</v>
      </c>
      <c r="AB2677" s="295">
        <v>0</v>
      </c>
      <c r="AC2677" s="295">
        <v>0</v>
      </c>
      <c r="AD2677" s="295">
        <v>0</v>
      </c>
      <c r="AE2677" s="295">
        <v>0</v>
      </c>
      <c r="AF2677" s="295">
        <v>0</v>
      </c>
      <c r="AG2677" s="295">
        <v>0</v>
      </c>
      <c r="AH2677" s="295">
        <v>271.85000000000002</v>
      </c>
      <c r="AI2677" s="295">
        <v>0</v>
      </c>
      <c r="AJ2677" s="295">
        <v>0</v>
      </c>
      <c r="AK2677" s="295">
        <v>0</v>
      </c>
      <c r="AL2677" s="295">
        <v>0</v>
      </c>
      <c r="AM2677" s="295">
        <v>0</v>
      </c>
      <c r="AN2677" s="295">
        <v>0</v>
      </c>
      <c r="AO2677" s="295">
        <v>0</v>
      </c>
      <c r="AP2677" s="295">
        <v>32.36</v>
      </c>
      <c r="AQ2677" s="295">
        <v>0</v>
      </c>
      <c r="AR2677" s="295">
        <v>31.8</v>
      </c>
      <c r="AS2677" s="295">
        <v>0</v>
      </c>
      <c r="AT2677" s="295">
        <f t="shared" si="41"/>
        <v>6105</v>
      </c>
      <c r="AU2677" s="295">
        <v>0</v>
      </c>
      <c r="AV2677" s="295">
        <v>0</v>
      </c>
      <c r="AW2677" s="296">
        <v>119</v>
      </c>
      <c r="AX2677" s="296">
        <v>162</v>
      </c>
      <c r="AY2677" s="295">
        <v>510999.99</v>
      </c>
      <c r="AZ2677" s="295">
        <v>510999.99</v>
      </c>
      <c r="BA2677" s="294">
        <v>84.892369000000002</v>
      </c>
      <c r="BB2677" s="294">
        <v>74.506922116696998</v>
      </c>
      <c r="BC2677" s="294">
        <v>9.5</v>
      </c>
      <c r="BD2677" s="294"/>
      <c r="BE2677" s="293" t="s">
        <v>4204</v>
      </c>
      <c r="BF2677" s="291"/>
      <c r="BG2677" s="293" t="s">
        <v>333</v>
      </c>
      <c r="BH2677" s="293" t="s">
        <v>616</v>
      </c>
      <c r="BI2677" s="293" t="s">
        <v>617</v>
      </c>
      <c r="BJ2677" s="293" t="s">
        <v>103</v>
      </c>
      <c r="BK2677" s="292" t="s">
        <v>4</v>
      </c>
      <c r="BL2677" s="294">
        <v>448485.97</v>
      </c>
      <c r="BM2677" s="292" t="s">
        <v>894</v>
      </c>
      <c r="BN2677" s="294"/>
      <c r="BO2677" s="297">
        <v>43885</v>
      </c>
      <c r="BP2677" s="297">
        <v>48815</v>
      </c>
      <c r="BQ2677" s="297" t="s">
        <v>1065</v>
      </c>
      <c r="BR2677" s="297" t="s">
        <v>4741</v>
      </c>
      <c r="BS2677" s="297" t="s">
        <v>4742</v>
      </c>
      <c r="BT2677" s="297" t="s">
        <v>4742</v>
      </c>
      <c r="BU2677" s="294">
        <v>0</v>
      </c>
      <c r="BV2677" s="294">
        <v>0</v>
      </c>
      <c r="BW2677" s="294">
        <v>0</v>
      </c>
    </row>
    <row r="2678" spans="1:75" s="289" customFormat="1" ht="18.2" customHeight="1" x14ac:dyDescent="0.15">
      <c r="A2678" s="298">
        <v>2676</v>
      </c>
      <c r="B2678" s="299" t="s">
        <v>305</v>
      </c>
      <c r="C2678" s="299" t="s">
        <v>306</v>
      </c>
      <c r="D2678" s="313">
        <v>45172</v>
      </c>
      <c r="E2678" s="300" t="s">
        <v>3581</v>
      </c>
      <c r="F2678" s="309">
        <v>2</v>
      </c>
      <c r="G2678" s="309">
        <v>6</v>
      </c>
      <c r="H2678" s="302">
        <v>203106.55</v>
      </c>
      <c r="I2678" s="302">
        <v>8478.27</v>
      </c>
      <c r="J2678" s="302">
        <v>0</v>
      </c>
      <c r="K2678" s="302">
        <v>211584.82</v>
      </c>
      <c r="L2678" s="302">
        <v>1454.55</v>
      </c>
      <c r="M2678" s="302">
        <v>0</v>
      </c>
      <c r="N2678" s="302">
        <v>7035.75</v>
      </c>
      <c r="O2678" s="302">
        <v>0</v>
      </c>
      <c r="P2678" s="302">
        <v>0</v>
      </c>
      <c r="Q2678" s="302">
        <v>0</v>
      </c>
      <c r="R2678" s="302">
        <v>204549.07</v>
      </c>
      <c r="S2678" s="302">
        <v>10404.33</v>
      </c>
      <c r="T2678" s="302">
        <v>1692.55</v>
      </c>
      <c r="U2678" s="302">
        <v>0</v>
      </c>
      <c r="V2678" s="302">
        <v>9622.01</v>
      </c>
      <c r="W2678" s="302">
        <v>0</v>
      </c>
      <c r="X2678" s="302">
        <v>0</v>
      </c>
      <c r="Y2678" s="302">
        <v>0</v>
      </c>
      <c r="Z2678" s="302">
        <v>2474.87</v>
      </c>
      <c r="AA2678" s="302">
        <v>0</v>
      </c>
      <c r="AB2678" s="302">
        <v>0</v>
      </c>
      <c r="AC2678" s="302">
        <v>0</v>
      </c>
      <c r="AD2678" s="302">
        <v>0</v>
      </c>
      <c r="AE2678" s="302">
        <v>0</v>
      </c>
      <c r="AF2678" s="302">
        <v>0</v>
      </c>
      <c r="AG2678" s="302">
        <v>0</v>
      </c>
      <c r="AH2678" s="302">
        <v>0</v>
      </c>
      <c r="AI2678" s="302">
        <v>0</v>
      </c>
      <c r="AJ2678" s="302">
        <v>0</v>
      </c>
      <c r="AK2678" s="302">
        <v>0</v>
      </c>
      <c r="AL2678" s="302">
        <v>1916.56</v>
      </c>
      <c r="AM2678" s="302">
        <v>0</v>
      </c>
      <c r="AN2678" s="302">
        <v>0</v>
      </c>
      <c r="AO2678" s="302">
        <v>925.68</v>
      </c>
      <c r="AP2678" s="302">
        <v>0</v>
      </c>
      <c r="AQ2678" s="302">
        <v>0</v>
      </c>
      <c r="AR2678" s="302">
        <v>0</v>
      </c>
      <c r="AS2678" s="302">
        <v>0</v>
      </c>
      <c r="AT2678" s="295">
        <f t="shared" si="41"/>
        <v>19500</v>
      </c>
      <c r="AU2678" s="302">
        <v>2897.07</v>
      </c>
      <c r="AV2678" s="302">
        <v>2474.87</v>
      </c>
      <c r="AW2678" s="303">
        <v>92</v>
      </c>
      <c r="AX2678" s="303">
        <v>188</v>
      </c>
      <c r="AY2678" s="302">
        <v>289999.09000000003</v>
      </c>
      <c r="AZ2678" s="302">
        <v>289999.09000000003</v>
      </c>
      <c r="BA2678" s="301">
        <v>90.000279000000006</v>
      </c>
      <c r="BB2678" s="301">
        <v>63.481141851826301</v>
      </c>
      <c r="BC2678" s="301">
        <v>10</v>
      </c>
      <c r="BD2678" s="301"/>
      <c r="BE2678" s="300" t="s">
        <v>4204</v>
      </c>
      <c r="BF2678" s="298"/>
      <c r="BG2678" s="300" t="s">
        <v>320</v>
      </c>
      <c r="BH2678" s="300" t="s">
        <v>181</v>
      </c>
      <c r="BI2678" s="300" t="s">
        <v>368</v>
      </c>
      <c r="BJ2678" s="300" t="s">
        <v>177</v>
      </c>
      <c r="BK2678" s="299" t="s">
        <v>4</v>
      </c>
      <c r="BL2678" s="301">
        <v>204549.07</v>
      </c>
      <c r="BM2678" s="299" t="s">
        <v>894</v>
      </c>
      <c r="BN2678" s="301"/>
      <c r="BO2678" s="304">
        <v>42264</v>
      </c>
      <c r="BP2678" s="304">
        <v>47985</v>
      </c>
      <c r="BQ2678" s="297" t="s">
        <v>1065</v>
      </c>
      <c r="BR2678" s="297" t="s">
        <v>4741</v>
      </c>
      <c r="BS2678" s="297">
        <v>42264</v>
      </c>
      <c r="BT2678" s="297">
        <v>47985</v>
      </c>
      <c r="BU2678" s="301">
        <v>154.28</v>
      </c>
      <c r="BV2678" s="301">
        <v>0</v>
      </c>
      <c r="BW2678" s="301">
        <v>0</v>
      </c>
    </row>
    <row r="2679" spans="1:75" s="289" customFormat="1" ht="18.2" customHeight="1" x14ac:dyDescent="0.15">
      <c r="A2679" s="291">
        <v>2677</v>
      </c>
      <c r="B2679" s="292" t="s">
        <v>305</v>
      </c>
      <c r="C2679" s="292" t="s">
        <v>306</v>
      </c>
      <c r="D2679" s="312">
        <v>45172</v>
      </c>
      <c r="E2679" s="293" t="s">
        <v>3582</v>
      </c>
      <c r="F2679" s="308">
        <v>0</v>
      </c>
      <c r="G2679" s="308">
        <v>0</v>
      </c>
      <c r="H2679" s="295">
        <v>247930.83</v>
      </c>
      <c r="I2679" s="295">
        <v>0</v>
      </c>
      <c r="J2679" s="295">
        <v>0</v>
      </c>
      <c r="K2679" s="295">
        <v>247930.83</v>
      </c>
      <c r="L2679" s="295">
        <v>1775.55</v>
      </c>
      <c r="M2679" s="295">
        <v>0</v>
      </c>
      <c r="N2679" s="295">
        <v>0</v>
      </c>
      <c r="O2679" s="295">
        <v>1775.55</v>
      </c>
      <c r="P2679" s="295">
        <v>0</v>
      </c>
      <c r="Q2679" s="295">
        <v>0</v>
      </c>
      <c r="R2679" s="295">
        <v>246155.28</v>
      </c>
      <c r="S2679" s="295">
        <v>0</v>
      </c>
      <c r="T2679" s="295">
        <v>2066.09</v>
      </c>
      <c r="U2679" s="295">
        <v>0</v>
      </c>
      <c r="V2679" s="295">
        <v>0</v>
      </c>
      <c r="W2679" s="295">
        <v>2066.09</v>
      </c>
      <c r="X2679" s="295">
        <v>0</v>
      </c>
      <c r="Y2679" s="295">
        <v>0</v>
      </c>
      <c r="Z2679" s="295">
        <v>0</v>
      </c>
      <c r="AA2679" s="295">
        <v>0</v>
      </c>
      <c r="AB2679" s="295">
        <v>0</v>
      </c>
      <c r="AC2679" s="295">
        <v>0</v>
      </c>
      <c r="AD2679" s="295">
        <v>0</v>
      </c>
      <c r="AE2679" s="295">
        <v>0</v>
      </c>
      <c r="AF2679" s="295">
        <v>0</v>
      </c>
      <c r="AG2679" s="295">
        <v>0</v>
      </c>
      <c r="AH2679" s="295">
        <v>188.33</v>
      </c>
      <c r="AI2679" s="295">
        <v>0</v>
      </c>
      <c r="AJ2679" s="295">
        <v>0</v>
      </c>
      <c r="AK2679" s="295">
        <v>0</v>
      </c>
      <c r="AL2679" s="295">
        <v>0</v>
      </c>
      <c r="AM2679" s="295">
        <v>0</v>
      </c>
      <c r="AN2679" s="295">
        <v>0</v>
      </c>
      <c r="AO2679" s="295">
        <v>0</v>
      </c>
      <c r="AP2679" s="295">
        <v>340.69</v>
      </c>
      <c r="AQ2679" s="295">
        <v>0</v>
      </c>
      <c r="AR2679" s="295">
        <v>340.66</v>
      </c>
      <c r="AS2679" s="295">
        <v>0</v>
      </c>
      <c r="AT2679" s="295">
        <f t="shared" si="41"/>
        <v>4030</v>
      </c>
      <c r="AU2679" s="295">
        <v>0</v>
      </c>
      <c r="AV2679" s="295">
        <v>0</v>
      </c>
      <c r="AW2679" s="296">
        <v>92</v>
      </c>
      <c r="AX2679" s="296">
        <v>188</v>
      </c>
      <c r="AY2679" s="295">
        <v>353999.76</v>
      </c>
      <c r="AZ2679" s="295">
        <v>353999.76</v>
      </c>
      <c r="BA2679" s="294">
        <v>90.000062</v>
      </c>
      <c r="BB2679" s="294">
        <v>62.581936387830801</v>
      </c>
      <c r="BC2679" s="294">
        <v>10</v>
      </c>
      <c r="BD2679" s="294"/>
      <c r="BE2679" s="293" t="s">
        <v>4204</v>
      </c>
      <c r="BF2679" s="291"/>
      <c r="BG2679" s="293" t="s">
        <v>320</v>
      </c>
      <c r="BH2679" s="293" t="s">
        <v>181</v>
      </c>
      <c r="BI2679" s="293" t="s">
        <v>400</v>
      </c>
      <c r="BJ2679" s="293" t="s">
        <v>103</v>
      </c>
      <c r="BK2679" s="292" t="s">
        <v>4</v>
      </c>
      <c r="BL2679" s="294">
        <v>246155.28</v>
      </c>
      <c r="BM2679" s="292" t="s">
        <v>894</v>
      </c>
      <c r="BN2679" s="294"/>
      <c r="BO2679" s="297">
        <v>42265</v>
      </c>
      <c r="BP2679" s="297">
        <v>47986</v>
      </c>
      <c r="BQ2679" s="297" t="s">
        <v>1065</v>
      </c>
      <c r="BR2679" s="297" t="s">
        <v>4741</v>
      </c>
      <c r="BS2679" s="297">
        <v>42265</v>
      </c>
      <c r="BT2679" s="297">
        <v>47986</v>
      </c>
      <c r="BU2679" s="294">
        <v>0</v>
      </c>
      <c r="BV2679" s="294">
        <v>0</v>
      </c>
      <c r="BW2679" s="294">
        <v>0</v>
      </c>
    </row>
    <row r="2680" spans="1:75" s="289" customFormat="1" ht="18.2" customHeight="1" x14ac:dyDescent="0.15">
      <c r="A2680" s="298">
        <v>2678</v>
      </c>
      <c r="B2680" s="299" t="s">
        <v>305</v>
      </c>
      <c r="C2680" s="299" t="s">
        <v>306</v>
      </c>
      <c r="D2680" s="313">
        <v>45172</v>
      </c>
      <c r="E2680" s="300" t="s">
        <v>3583</v>
      </c>
      <c r="F2680" s="309">
        <v>62</v>
      </c>
      <c r="G2680" s="309">
        <v>61</v>
      </c>
      <c r="H2680" s="302">
        <v>224399.76</v>
      </c>
      <c r="I2680" s="302">
        <v>80263.13</v>
      </c>
      <c r="J2680" s="302">
        <v>0</v>
      </c>
      <c r="K2680" s="302">
        <v>304662.89</v>
      </c>
      <c r="L2680" s="302">
        <v>1684.03</v>
      </c>
      <c r="M2680" s="302">
        <v>0</v>
      </c>
      <c r="N2680" s="302">
        <v>0</v>
      </c>
      <c r="O2680" s="302">
        <v>0</v>
      </c>
      <c r="P2680" s="302">
        <v>0</v>
      </c>
      <c r="Q2680" s="302">
        <v>0</v>
      </c>
      <c r="R2680" s="302">
        <v>304662.89</v>
      </c>
      <c r="S2680" s="302">
        <v>133982.22</v>
      </c>
      <c r="T2680" s="302">
        <v>1870</v>
      </c>
      <c r="U2680" s="302">
        <v>0</v>
      </c>
      <c r="V2680" s="302">
        <v>0</v>
      </c>
      <c r="W2680" s="302">
        <v>0</v>
      </c>
      <c r="X2680" s="302">
        <v>0</v>
      </c>
      <c r="Y2680" s="302">
        <v>0</v>
      </c>
      <c r="Z2680" s="302">
        <v>135852.22</v>
      </c>
      <c r="AA2680" s="302">
        <v>0</v>
      </c>
      <c r="AB2680" s="302">
        <v>0</v>
      </c>
      <c r="AC2680" s="302">
        <v>0</v>
      </c>
      <c r="AD2680" s="302">
        <v>0</v>
      </c>
      <c r="AE2680" s="302">
        <v>0</v>
      </c>
      <c r="AF2680" s="302">
        <v>0</v>
      </c>
      <c r="AG2680" s="302">
        <v>0</v>
      </c>
      <c r="AH2680" s="302">
        <v>0</v>
      </c>
      <c r="AI2680" s="302">
        <v>0</v>
      </c>
      <c r="AJ2680" s="302">
        <v>0</v>
      </c>
      <c r="AK2680" s="302">
        <v>0</v>
      </c>
      <c r="AL2680" s="302">
        <v>0</v>
      </c>
      <c r="AM2680" s="302">
        <v>0</v>
      </c>
      <c r="AN2680" s="302">
        <v>0</v>
      </c>
      <c r="AO2680" s="302">
        <v>0</v>
      </c>
      <c r="AP2680" s="302">
        <v>0</v>
      </c>
      <c r="AQ2680" s="302">
        <v>0</v>
      </c>
      <c r="AR2680" s="302">
        <v>0</v>
      </c>
      <c r="AS2680" s="302">
        <v>0</v>
      </c>
      <c r="AT2680" s="295">
        <f t="shared" si="41"/>
        <v>0</v>
      </c>
      <c r="AU2680" s="302">
        <v>81947.16</v>
      </c>
      <c r="AV2680" s="302">
        <v>135852.22</v>
      </c>
      <c r="AW2680" s="303">
        <v>89</v>
      </c>
      <c r="AX2680" s="303">
        <v>185</v>
      </c>
      <c r="AY2680" s="302">
        <v>325001.53999999998</v>
      </c>
      <c r="AZ2680" s="302">
        <v>325001.53999999998</v>
      </c>
      <c r="BA2680" s="301">
        <v>89.999572999999998</v>
      </c>
      <c r="BB2680" s="301">
        <v>84.367384871302406</v>
      </c>
      <c r="BC2680" s="301">
        <v>10</v>
      </c>
      <c r="BD2680" s="301"/>
      <c r="BE2680" s="300" t="s">
        <v>4204</v>
      </c>
      <c r="BF2680" s="298"/>
      <c r="BG2680" s="300" t="s">
        <v>312</v>
      </c>
      <c r="BH2680" s="300" t="s">
        <v>465</v>
      </c>
      <c r="BI2680" s="300" t="s">
        <v>500</v>
      </c>
      <c r="BJ2680" s="300" t="s">
        <v>4205</v>
      </c>
      <c r="BK2680" s="299" t="s">
        <v>4</v>
      </c>
      <c r="BL2680" s="301">
        <v>304662.89</v>
      </c>
      <c r="BM2680" s="299" t="s">
        <v>894</v>
      </c>
      <c r="BN2680" s="301"/>
      <c r="BO2680" s="304">
        <v>42256</v>
      </c>
      <c r="BP2680" s="304">
        <v>47888</v>
      </c>
      <c r="BQ2680" s="297" t="s">
        <v>1065</v>
      </c>
      <c r="BR2680" s="297" t="s">
        <v>4741</v>
      </c>
      <c r="BS2680" s="297">
        <v>42256</v>
      </c>
      <c r="BT2680" s="297">
        <v>47888</v>
      </c>
      <c r="BU2680" s="301">
        <v>10546.9</v>
      </c>
      <c r="BV2680" s="301">
        <v>0</v>
      </c>
      <c r="BW2680" s="301">
        <v>0</v>
      </c>
    </row>
    <row r="2681" spans="1:75" s="289" customFormat="1" ht="18.2" customHeight="1" x14ac:dyDescent="0.15">
      <c r="A2681" s="291">
        <v>2679</v>
      </c>
      <c r="B2681" s="292" t="s">
        <v>305</v>
      </c>
      <c r="C2681" s="292" t="s">
        <v>306</v>
      </c>
      <c r="D2681" s="312">
        <v>45172</v>
      </c>
      <c r="E2681" s="293" t="s">
        <v>3584</v>
      </c>
      <c r="F2681" s="308">
        <v>0</v>
      </c>
      <c r="G2681" s="308">
        <v>0</v>
      </c>
      <c r="H2681" s="295">
        <v>229604.21</v>
      </c>
      <c r="I2681" s="295">
        <v>0</v>
      </c>
      <c r="J2681" s="295">
        <v>0</v>
      </c>
      <c r="K2681" s="295">
        <v>229604.21</v>
      </c>
      <c r="L2681" s="295">
        <v>2065.59</v>
      </c>
      <c r="M2681" s="295">
        <v>0</v>
      </c>
      <c r="N2681" s="295">
        <v>0</v>
      </c>
      <c r="O2681" s="295">
        <v>2065.59</v>
      </c>
      <c r="P2681" s="295">
        <v>0</v>
      </c>
      <c r="Q2681" s="295">
        <v>0</v>
      </c>
      <c r="R2681" s="295">
        <v>227538.62</v>
      </c>
      <c r="S2681" s="295">
        <v>0</v>
      </c>
      <c r="T2681" s="295">
        <v>1913.37</v>
      </c>
      <c r="U2681" s="295">
        <v>0</v>
      </c>
      <c r="V2681" s="295">
        <v>0</v>
      </c>
      <c r="W2681" s="295">
        <v>1913.37</v>
      </c>
      <c r="X2681" s="295">
        <v>0</v>
      </c>
      <c r="Y2681" s="295">
        <v>0</v>
      </c>
      <c r="Z2681" s="295">
        <v>0</v>
      </c>
      <c r="AA2681" s="295">
        <v>0</v>
      </c>
      <c r="AB2681" s="295">
        <v>0</v>
      </c>
      <c r="AC2681" s="295">
        <v>0</v>
      </c>
      <c r="AD2681" s="295">
        <v>0</v>
      </c>
      <c r="AE2681" s="295">
        <v>0</v>
      </c>
      <c r="AF2681" s="295">
        <v>0</v>
      </c>
      <c r="AG2681" s="295">
        <v>0</v>
      </c>
      <c r="AH2681" s="295">
        <v>187.8</v>
      </c>
      <c r="AI2681" s="295">
        <v>0</v>
      </c>
      <c r="AJ2681" s="295">
        <v>0</v>
      </c>
      <c r="AK2681" s="295">
        <v>0</v>
      </c>
      <c r="AL2681" s="295">
        <v>0</v>
      </c>
      <c r="AM2681" s="295">
        <v>0</v>
      </c>
      <c r="AN2681" s="295">
        <v>0</v>
      </c>
      <c r="AO2681" s="295">
        <v>0</v>
      </c>
      <c r="AP2681" s="295">
        <v>13.4</v>
      </c>
      <c r="AQ2681" s="295">
        <v>0</v>
      </c>
      <c r="AR2681" s="295">
        <v>60.16</v>
      </c>
      <c r="AS2681" s="295">
        <v>0</v>
      </c>
      <c r="AT2681" s="295">
        <f t="shared" si="41"/>
        <v>4120</v>
      </c>
      <c r="AU2681" s="295">
        <v>0</v>
      </c>
      <c r="AV2681" s="295">
        <v>0</v>
      </c>
      <c r="AW2681" s="296">
        <v>78</v>
      </c>
      <c r="AX2681" s="296">
        <v>174</v>
      </c>
      <c r="AY2681" s="295">
        <v>352999.82</v>
      </c>
      <c r="AZ2681" s="295">
        <v>352999.82</v>
      </c>
      <c r="BA2681" s="294">
        <v>90.667811999999998</v>
      </c>
      <c r="BB2681" s="294">
        <v>58.443170936742803</v>
      </c>
      <c r="BC2681" s="294">
        <v>10</v>
      </c>
      <c r="BD2681" s="294"/>
      <c r="BE2681" s="293" t="s">
        <v>4204</v>
      </c>
      <c r="BF2681" s="291"/>
      <c r="BG2681" s="293" t="s">
        <v>333</v>
      </c>
      <c r="BH2681" s="293" t="s">
        <v>193</v>
      </c>
      <c r="BI2681" s="293" t="s">
        <v>342</v>
      </c>
      <c r="BJ2681" s="293" t="s">
        <v>103</v>
      </c>
      <c r="BK2681" s="292" t="s">
        <v>4</v>
      </c>
      <c r="BL2681" s="294">
        <v>227538.62</v>
      </c>
      <c r="BM2681" s="292" t="s">
        <v>894</v>
      </c>
      <c r="BN2681" s="294"/>
      <c r="BO2681" s="297">
        <v>42254</v>
      </c>
      <c r="BP2681" s="297">
        <v>47549</v>
      </c>
      <c r="BQ2681" s="297" t="s">
        <v>1065</v>
      </c>
      <c r="BR2681" s="297" t="s">
        <v>4741</v>
      </c>
      <c r="BS2681" s="297">
        <v>42254</v>
      </c>
      <c r="BT2681" s="297">
        <v>47549</v>
      </c>
      <c r="BU2681" s="294">
        <v>0</v>
      </c>
      <c r="BV2681" s="294">
        <v>0</v>
      </c>
      <c r="BW2681" s="294">
        <v>0</v>
      </c>
    </row>
    <row r="2682" spans="1:75" s="289" customFormat="1" ht="18.2" customHeight="1" x14ac:dyDescent="0.15">
      <c r="A2682" s="298">
        <v>2680</v>
      </c>
      <c r="B2682" s="299" t="s">
        <v>305</v>
      </c>
      <c r="C2682" s="299" t="s">
        <v>306</v>
      </c>
      <c r="D2682" s="313">
        <v>45172</v>
      </c>
      <c r="E2682" s="300" t="s">
        <v>3585</v>
      </c>
      <c r="F2682" s="309">
        <v>0</v>
      </c>
      <c r="G2682" s="309">
        <v>0</v>
      </c>
      <c r="H2682" s="302">
        <v>87996.73</v>
      </c>
      <c r="I2682" s="302">
        <v>0</v>
      </c>
      <c r="J2682" s="302">
        <v>0</v>
      </c>
      <c r="K2682" s="302">
        <v>87996.73</v>
      </c>
      <c r="L2682" s="302">
        <v>3694</v>
      </c>
      <c r="M2682" s="302">
        <v>0</v>
      </c>
      <c r="N2682" s="302">
        <v>0</v>
      </c>
      <c r="O2682" s="302">
        <v>3694</v>
      </c>
      <c r="P2682" s="302">
        <v>0</v>
      </c>
      <c r="Q2682" s="302">
        <v>0</v>
      </c>
      <c r="R2682" s="302">
        <v>84302.73</v>
      </c>
      <c r="S2682" s="302">
        <v>0</v>
      </c>
      <c r="T2682" s="302">
        <v>733.31</v>
      </c>
      <c r="U2682" s="302">
        <v>0</v>
      </c>
      <c r="V2682" s="302">
        <v>0</v>
      </c>
      <c r="W2682" s="302">
        <v>733.31</v>
      </c>
      <c r="X2682" s="302">
        <v>0</v>
      </c>
      <c r="Y2682" s="302">
        <v>0</v>
      </c>
      <c r="Z2682" s="302">
        <v>0</v>
      </c>
      <c r="AA2682" s="302">
        <v>0</v>
      </c>
      <c r="AB2682" s="302">
        <v>0</v>
      </c>
      <c r="AC2682" s="302">
        <v>0</v>
      </c>
      <c r="AD2682" s="302">
        <v>0</v>
      </c>
      <c r="AE2682" s="302">
        <v>0</v>
      </c>
      <c r="AF2682" s="302">
        <v>0</v>
      </c>
      <c r="AG2682" s="302">
        <v>0</v>
      </c>
      <c r="AH2682" s="302">
        <v>172.9</v>
      </c>
      <c r="AI2682" s="302">
        <v>0</v>
      </c>
      <c r="AJ2682" s="302">
        <v>0</v>
      </c>
      <c r="AK2682" s="302">
        <v>0</v>
      </c>
      <c r="AL2682" s="302">
        <v>0</v>
      </c>
      <c r="AM2682" s="302">
        <v>0</v>
      </c>
      <c r="AN2682" s="302">
        <v>0</v>
      </c>
      <c r="AO2682" s="302">
        <v>0</v>
      </c>
      <c r="AP2682" s="302">
        <v>0</v>
      </c>
      <c r="AQ2682" s="302">
        <v>0</v>
      </c>
      <c r="AR2682" s="302">
        <v>0</v>
      </c>
      <c r="AS2682" s="302">
        <v>0</v>
      </c>
      <c r="AT2682" s="295">
        <f t="shared" si="41"/>
        <v>4600.21</v>
      </c>
      <c r="AU2682" s="302">
        <v>0</v>
      </c>
      <c r="AV2682" s="302">
        <v>0</v>
      </c>
      <c r="AW2682" s="303">
        <v>30</v>
      </c>
      <c r="AX2682" s="303">
        <v>126</v>
      </c>
      <c r="AY2682" s="302">
        <v>325000.3</v>
      </c>
      <c r="AZ2682" s="302">
        <v>325000.3</v>
      </c>
      <c r="BA2682" s="301">
        <v>89.999921000000001</v>
      </c>
      <c r="BB2682" s="301">
        <v>23.3453293430324</v>
      </c>
      <c r="BC2682" s="301">
        <v>10</v>
      </c>
      <c r="BD2682" s="301"/>
      <c r="BE2682" s="300" t="s">
        <v>4204</v>
      </c>
      <c r="BF2682" s="298"/>
      <c r="BG2682" s="300" t="s">
        <v>312</v>
      </c>
      <c r="BH2682" s="300" t="s">
        <v>365</v>
      </c>
      <c r="BI2682" s="300" t="s">
        <v>366</v>
      </c>
      <c r="BJ2682" s="300" t="s">
        <v>103</v>
      </c>
      <c r="BK2682" s="299" t="s">
        <v>4</v>
      </c>
      <c r="BL2682" s="301">
        <v>84302.73</v>
      </c>
      <c r="BM2682" s="299" t="s">
        <v>894</v>
      </c>
      <c r="BN2682" s="301"/>
      <c r="BO2682" s="304">
        <v>42255</v>
      </c>
      <c r="BP2682" s="304">
        <v>46089</v>
      </c>
      <c r="BQ2682" s="297" t="s">
        <v>1065</v>
      </c>
      <c r="BR2682" s="297" t="s">
        <v>4741</v>
      </c>
      <c r="BS2682" s="297">
        <v>42255</v>
      </c>
      <c r="BT2682" s="297">
        <v>46089</v>
      </c>
      <c r="BU2682" s="301">
        <v>0</v>
      </c>
      <c r="BV2682" s="301">
        <v>0</v>
      </c>
      <c r="BW2682" s="301">
        <v>0</v>
      </c>
    </row>
    <row r="2683" spans="1:75" s="289" customFormat="1" ht="18.2" customHeight="1" x14ac:dyDescent="0.15">
      <c r="A2683" s="291">
        <v>2681</v>
      </c>
      <c r="B2683" s="292" t="s">
        <v>305</v>
      </c>
      <c r="C2683" s="292" t="s">
        <v>306</v>
      </c>
      <c r="D2683" s="312">
        <v>45172</v>
      </c>
      <c r="E2683" s="293" t="s">
        <v>4321</v>
      </c>
      <c r="F2683" s="308">
        <v>0</v>
      </c>
      <c r="G2683" s="308">
        <v>0</v>
      </c>
      <c r="H2683" s="295">
        <v>94139.51</v>
      </c>
      <c r="I2683" s="295">
        <v>0</v>
      </c>
      <c r="J2683" s="295">
        <v>0</v>
      </c>
      <c r="K2683" s="295">
        <v>94139.51</v>
      </c>
      <c r="L2683" s="295">
        <v>1473.09</v>
      </c>
      <c r="M2683" s="295">
        <v>0</v>
      </c>
      <c r="N2683" s="295">
        <v>0</v>
      </c>
      <c r="O2683" s="295">
        <v>1473.09</v>
      </c>
      <c r="P2683" s="295">
        <v>0</v>
      </c>
      <c r="Q2683" s="295">
        <v>0</v>
      </c>
      <c r="R2683" s="295">
        <v>92666.42</v>
      </c>
      <c r="S2683" s="295">
        <v>0</v>
      </c>
      <c r="T2683" s="295">
        <v>753.12</v>
      </c>
      <c r="U2683" s="295">
        <v>0</v>
      </c>
      <c r="V2683" s="295">
        <v>0</v>
      </c>
      <c r="W2683" s="295">
        <v>753.12</v>
      </c>
      <c r="X2683" s="295">
        <v>0</v>
      </c>
      <c r="Y2683" s="295">
        <v>0</v>
      </c>
      <c r="Z2683" s="295">
        <v>0</v>
      </c>
      <c r="AA2683" s="295">
        <v>0</v>
      </c>
      <c r="AB2683" s="295">
        <v>0</v>
      </c>
      <c r="AC2683" s="295">
        <v>0</v>
      </c>
      <c r="AD2683" s="295">
        <v>0</v>
      </c>
      <c r="AE2683" s="295">
        <v>0</v>
      </c>
      <c r="AF2683" s="295">
        <v>0</v>
      </c>
      <c r="AG2683" s="295">
        <v>0</v>
      </c>
      <c r="AH2683" s="295">
        <v>119.27</v>
      </c>
      <c r="AI2683" s="295">
        <v>0</v>
      </c>
      <c r="AJ2683" s="295">
        <v>0</v>
      </c>
      <c r="AK2683" s="295">
        <v>0</v>
      </c>
      <c r="AL2683" s="295">
        <v>0</v>
      </c>
      <c r="AM2683" s="295">
        <v>0</v>
      </c>
      <c r="AN2683" s="295">
        <v>0</v>
      </c>
      <c r="AO2683" s="295">
        <v>0</v>
      </c>
      <c r="AP2683" s="295">
        <v>94.36</v>
      </c>
      <c r="AQ2683" s="295">
        <v>0</v>
      </c>
      <c r="AR2683" s="295">
        <v>189.84</v>
      </c>
      <c r="AS2683" s="295">
        <v>0</v>
      </c>
      <c r="AT2683" s="295">
        <f t="shared" si="41"/>
        <v>2250</v>
      </c>
      <c r="AU2683" s="295">
        <v>0</v>
      </c>
      <c r="AV2683" s="295">
        <v>0</v>
      </c>
      <c r="AW2683" s="296">
        <v>93</v>
      </c>
      <c r="AX2683" s="296">
        <v>136</v>
      </c>
      <c r="AY2683" s="295">
        <v>275998.67272799998</v>
      </c>
      <c r="AZ2683" s="295">
        <v>184121.07</v>
      </c>
      <c r="BA2683" s="294">
        <v>64.668747999999994</v>
      </c>
      <c r="BB2683" s="294">
        <v>32.547178674565401</v>
      </c>
      <c r="BC2683" s="294">
        <v>9.6</v>
      </c>
      <c r="BD2683" s="294"/>
      <c r="BE2683" s="293" t="s">
        <v>4204</v>
      </c>
      <c r="BF2683" s="291"/>
      <c r="BG2683" s="293" t="s">
        <v>349</v>
      </c>
      <c r="BH2683" s="293" t="s">
        <v>180</v>
      </c>
      <c r="BI2683" s="293" t="s">
        <v>350</v>
      </c>
      <c r="BJ2683" s="293" t="s">
        <v>103</v>
      </c>
      <c r="BK2683" s="292" t="s">
        <v>4</v>
      </c>
      <c r="BL2683" s="294">
        <v>92666.42</v>
      </c>
      <c r="BM2683" s="292" t="s">
        <v>894</v>
      </c>
      <c r="BN2683" s="294"/>
      <c r="BO2683" s="297">
        <v>43886</v>
      </c>
      <c r="BP2683" s="297">
        <v>48024</v>
      </c>
      <c r="BQ2683" s="297" t="s">
        <v>1065</v>
      </c>
      <c r="BR2683" s="297" t="s">
        <v>4741</v>
      </c>
      <c r="BS2683" s="297" t="s">
        <v>4742</v>
      </c>
      <c r="BT2683" s="297" t="s">
        <v>4742</v>
      </c>
      <c r="BU2683" s="294">
        <v>0</v>
      </c>
      <c r="BV2683" s="294">
        <v>0</v>
      </c>
      <c r="BW2683" s="294">
        <v>0</v>
      </c>
    </row>
    <row r="2684" spans="1:75" s="289" customFormat="1" ht="18.2" customHeight="1" x14ac:dyDescent="0.15">
      <c r="A2684" s="298">
        <v>2682</v>
      </c>
      <c r="B2684" s="299" t="s">
        <v>305</v>
      </c>
      <c r="C2684" s="299" t="s">
        <v>306</v>
      </c>
      <c r="D2684" s="313">
        <v>45172</v>
      </c>
      <c r="E2684" s="300" t="s">
        <v>4322</v>
      </c>
      <c r="F2684" s="309">
        <v>0</v>
      </c>
      <c r="G2684" s="309">
        <v>0</v>
      </c>
      <c r="H2684" s="302">
        <v>149221.96</v>
      </c>
      <c r="I2684" s="302">
        <v>0</v>
      </c>
      <c r="J2684" s="302">
        <v>0</v>
      </c>
      <c r="K2684" s="302">
        <v>149221.96</v>
      </c>
      <c r="L2684" s="302">
        <v>745.29</v>
      </c>
      <c r="M2684" s="302">
        <v>0</v>
      </c>
      <c r="N2684" s="302">
        <v>0</v>
      </c>
      <c r="O2684" s="302">
        <v>745.29</v>
      </c>
      <c r="P2684" s="302">
        <v>0</v>
      </c>
      <c r="Q2684" s="302">
        <v>0</v>
      </c>
      <c r="R2684" s="302">
        <v>148476.67000000001</v>
      </c>
      <c r="S2684" s="302">
        <v>0</v>
      </c>
      <c r="T2684" s="302">
        <v>1193.78</v>
      </c>
      <c r="U2684" s="302">
        <v>0</v>
      </c>
      <c r="V2684" s="302">
        <v>0</v>
      </c>
      <c r="W2684" s="302">
        <v>1193.78</v>
      </c>
      <c r="X2684" s="302">
        <v>0</v>
      </c>
      <c r="Y2684" s="302">
        <v>0</v>
      </c>
      <c r="Z2684" s="302">
        <v>0</v>
      </c>
      <c r="AA2684" s="302">
        <v>0</v>
      </c>
      <c r="AB2684" s="302">
        <v>0</v>
      </c>
      <c r="AC2684" s="302">
        <v>0</v>
      </c>
      <c r="AD2684" s="302">
        <v>0</v>
      </c>
      <c r="AE2684" s="302">
        <v>0</v>
      </c>
      <c r="AF2684" s="302">
        <v>0</v>
      </c>
      <c r="AG2684" s="302">
        <v>0</v>
      </c>
      <c r="AH2684" s="302">
        <v>110.96</v>
      </c>
      <c r="AI2684" s="302">
        <v>0</v>
      </c>
      <c r="AJ2684" s="302">
        <v>0</v>
      </c>
      <c r="AK2684" s="302">
        <v>0</v>
      </c>
      <c r="AL2684" s="302">
        <v>0</v>
      </c>
      <c r="AM2684" s="302">
        <v>0</v>
      </c>
      <c r="AN2684" s="302">
        <v>0</v>
      </c>
      <c r="AO2684" s="302">
        <v>0</v>
      </c>
      <c r="AP2684" s="302">
        <v>0.19</v>
      </c>
      <c r="AQ2684" s="302">
        <v>0</v>
      </c>
      <c r="AR2684" s="302">
        <v>0.22</v>
      </c>
      <c r="AS2684" s="302">
        <v>0</v>
      </c>
      <c r="AT2684" s="295">
        <f t="shared" si="41"/>
        <v>2050</v>
      </c>
      <c r="AU2684" s="302">
        <v>0</v>
      </c>
      <c r="AV2684" s="302">
        <v>0</v>
      </c>
      <c r="AW2684" s="303">
        <v>119</v>
      </c>
      <c r="AX2684" s="303">
        <v>162</v>
      </c>
      <c r="AY2684" s="302">
        <v>251027.29128999999</v>
      </c>
      <c r="AZ2684" s="302">
        <v>175719.1</v>
      </c>
      <c r="BA2684" s="301">
        <v>67.602175000000003</v>
      </c>
      <c r="BB2684" s="301">
        <v>57.1215413051697</v>
      </c>
      <c r="BC2684" s="301">
        <v>9.6</v>
      </c>
      <c r="BD2684" s="301"/>
      <c r="BE2684" s="300" t="s">
        <v>4204</v>
      </c>
      <c r="BF2684" s="298"/>
      <c r="BG2684" s="300" t="s">
        <v>320</v>
      </c>
      <c r="BH2684" s="300" t="s">
        <v>197</v>
      </c>
      <c r="BI2684" s="300" t="s">
        <v>373</v>
      </c>
      <c r="BJ2684" s="300" t="s">
        <v>103</v>
      </c>
      <c r="BK2684" s="299" t="s">
        <v>4</v>
      </c>
      <c r="BL2684" s="301">
        <v>148476.67000000001</v>
      </c>
      <c r="BM2684" s="299" t="s">
        <v>894</v>
      </c>
      <c r="BN2684" s="301"/>
      <c r="BO2684" s="304">
        <v>43886</v>
      </c>
      <c r="BP2684" s="304">
        <v>48816</v>
      </c>
      <c r="BQ2684" s="297" t="s">
        <v>1065</v>
      </c>
      <c r="BR2684" s="297" t="s">
        <v>4741</v>
      </c>
      <c r="BS2684" s="297" t="s">
        <v>4742</v>
      </c>
      <c r="BT2684" s="297" t="s">
        <v>4742</v>
      </c>
      <c r="BU2684" s="301">
        <v>0</v>
      </c>
      <c r="BV2684" s="301">
        <v>0</v>
      </c>
      <c r="BW2684" s="301">
        <v>0</v>
      </c>
    </row>
    <row r="2685" spans="1:75" s="289" customFormat="1" ht="18.2" customHeight="1" x14ac:dyDescent="0.15">
      <c r="A2685" s="291">
        <v>2683</v>
      </c>
      <c r="B2685" s="292" t="s">
        <v>305</v>
      </c>
      <c r="C2685" s="292" t="s">
        <v>306</v>
      </c>
      <c r="D2685" s="312">
        <v>45172</v>
      </c>
      <c r="E2685" s="293" t="s">
        <v>4323</v>
      </c>
      <c r="F2685" s="308">
        <v>0</v>
      </c>
      <c r="G2685" s="308">
        <v>0</v>
      </c>
      <c r="H2685" s="295">
        <v>118038.86</v>
      </c>
      <c r="I2685" s="295">
        <v>0</v>
      </c>
      <c r="J2685" s="295">
        <v>0</v>
      </c>
      <c r="K2685" s="295">
        <v>118038.86</v>
      </c>
      <c r="L2685" s="295">
        <v>579.54</v>
      </c>
      <c r="M2685" s="295">
        <v>0</v>
      </c>
      <c r="N2685" s="295">
        <v>0</v>
      </c>
      <c r="O2685" s="295">
        <v>579.54</v>
      </c>
      <c r="P2685" s="295">
        <v>0</v>
      </c>
      <c r="Q2685" s="295">
        <v>0</v>
      </c>
      <c r="R2685" s="295">
        <v>117459.32</v>
      </c>
      <c r="S2685" s="295">
        <v>0</v>
      </c>
      <c r="T2685" s="295">
        <v>973.82</v>
      </c>
      <c r="U2685" s="295">
        <v>0</v>
      </c>
      <c r="V2685" s="295">
        <v>0</v>
      </c>
      <c r="W2685" s="295">
        <v>973.82</v>
      </c>
      <c r="X2685" s="295">
        <v>0</v>
      </c>
      <c r="Y2685" s="295">
        <v>0</v>
      </c>
      <c r="Z2685" s="295">
        <v>0</v>
      </c>
      <c r="AA2685" s="295">
        <v>0</v>
      </c>
      <c r="AB2685" s="295">
        <v>0</v>
      </c>
      <c r="AC2685" s="295">
        <v>0</v>
      </c>
      <c r="AD2685" s="295">
        <v>0</v>
      </c>
      <c r="AE2685" s="295">
        <v>0</v>
      </c>
      <c r="AF2685" s="295">
        <v>0</v>
      </c>
      <c r="AG2685" s="295">
        <v>0</v>
      </c>
      <c r="AH2685" s="295">
        <v>100.46</v>
      </c>
      <c r="AI2685" s="295">
        <v>0</v>
      </c>
      <c r="AJ2685" s="295">
        <v>0</v>
      </c>
      <c r="AK2685" s="295">
        <v>0</v>
      </c>
      <c r="AL2685" s="295">
        <v>0</v>
      </c>
      <c r="AM2685" s="295">
        <v>0</v>
      </c>
      <c r="AN2685" s="295">
        <v>0</v>
      </c>
      <c r="AO2685" s="295">
        <v>0</v>
      </c>
      <c r="AP2685" s="295">
        <v>0</v>
      </c>
      <c r="AQ2685" s="295">
        <v>0</v>
      </c>
      <c r="AR2685" s="295">
        <v>0</v>
      </c>
      <c r="AS2685" s="295">
        <v>0.26</v>
      </c>
      <c r="AT2685" s="295">
        <f t="shared" si="41"/>
        <v>1653.56</v>
      </c>
      <c r="AU2685" s="295">
        <v>0</v>
      </c>
      <c r="AV2685" s="295">
        <v>0</v>
      </c>
      <c r="AW2685" s="296">
        <v>119</v>
      </c>
      <c r="AX2685" s="296">
        <v>162</v>
      </c>
      <c r="AY2685" s="295">
        <v>253903.16914000001</v>
      </c>
      <c r="AZ2685" s="295">
        <v>138539.49</v>
      </c>
      <c r="BA2685" s="294">
        <v>53.286993000000002</v>
      </c>
      <c r="BB2685" s="294">
        <v>45.1788436829438</v>
      </c>
      <c r="BC2685" s="294">
        <v>9.9</v>
      </c>
      <c r="BD2685" s="294"/>
      <c r="BE2685" s="293" t="s">
        <v>4204</v>
      </c>
      <c r="BF2685" s="291"/>
      <c r="BG2685" s="293" t="s">
        <v>358</v>
      </c>
      <c r="BH2685" s="293" t="s">
        <v>182</v>
      </c>
      <c r="BI2685" s="293" t="s">
        <v>359</v>
      </c>
      <c r="BJ2685" s="293" t="s">
        <v>103</v>
      </c>
      <c r="BK2685" s="292" t="s">
        <v>4</v>
      </c>
      <c r="BL2685" s="294">
        <v>117459.32</v>
      </c>
      <c r="BM2685" s="292" t="s">
        <v>894</v>
      </c>
      <c r="BN2685" s="294"/>
      <c r="BO2685" s="297">
        <v>43886</v>
      </c>
      <c r="BP2685" s="297">
        <v>48816</v>
      </c>
      <c r="BQ2685" s="297" t="s">
        <v>1065</v>
      </c>
      <c r="BR2685" s="297" t="s">
        <v>4741</v>
      </c>
      <c r="BS2685" s="297" t="s">
        <v>4742</v>
      </c>
      <c r="BT2685" s="297" t="s">
        <v>4742</v>
      </c>
      <c r="BU2685" s="294">
        <v>0</v>
      </c>
      <c r="BV2685" s="294">
        <v>0</v>
      </c>
      <c r="BW2685" s="294">
        <v>0</v>
      </c>
    </row>
    <row r="2686" spans="1:75" s="289" customFormat="1" ht="18.2" customHeight="1" x14ac:dyDescent="0.15">
      <c r="A2686" s="298">
        <v>2684</v>
      </c>
      <c r="B2686" s="299" t="s">
        <v>305</v>
      </c>
      <c r="C2686" s="299" t="s">
        <v>306</v>
      </c>
      <c r="D2686" s="313">
        <v>45172</v>
      </c>
      <c r="E2686" s="300" t="s">
        <v>4324</v>
      </c>
      <c r="F2686" s="309">
        <v>0</v>
      </c>
      <c r="G2686" s="309">
        <v>0</v>
      </c>
      <c r="H2686" s="302">
        <v>173194.42</v>
      </c>
      <c r="I2686" s="302">
        <v>0</v>
      </c>
      <c r="J2686" s="302">
        <v>0</v>
      </c>
      <c r="K2686" s="302">
        <v>173194.42</v>
      </c>
      <c r="L2686" s="302">
        <v>865.02</v>
      </c>
      <c r="M2686" s="302">
        <v>0</v>
      </c>
      <c r="N2686" s="302">
        <v>0</v>
      </c>
      <c r="O2686" s="302">
        <v>865.02</v>
      </c>
      <c r="P2686" s="302">
        <v>0</v>
      </c>
      <c r="Q2686" s="302">
        <v>0</v>
      </c>
      <c r="R2686" s="302">
        <v>172329.4</v>
      </c>
      <c r="S2686" s="302">
        <v>0</v>
      </c>
      <c r="T2686" s="302">
        <v>1385.56</v>
      </c>
      <c r="U2686" s="302">
        <v>0</v>
      </c>
      <c r="V2686" s="302">
        <v>0</v>
      </c>
      <c r="W2686" s="302">
        <v>1385.56</v>
      </c>
      <c r="X2686" s="302">
        <v>0</v>
      </c>
      <c r="Y2686" s="302">
        <v>0</v>
      </c>
      <c r="Z2686" s="302">
        <v>0</v>
      </c>
      <c r="AA2686" s="302">
        <v>0</v>
      </c>
      <c r="AB2686" s="302">
        <v>0</v>
      </c>
      <c r="AC2686" s="302">
        <v>0</v>
      </c>
      <c r="AD2686" s="302">
        <v>0</v>
      </c>
      <c r="AE2686" s="302">
        <v>0</v>
      </c>
      <c r="AF2686" s="302">
        <v>0</v>
      </c>
      <c r="AG2686" s="302">
        <v>0</v>
      </c>
      <c r="AH2686" s="302">
        <v>139.11000000000001</v>
      </c>
      <c r="AI2686" s="302">
        <v>0</v>
      </c>
      <c r="AJ2686" s="302">
        <v>0</v>
      </c>
      <c r="AK2686" s="302">
        <v>0</v>
      </c>
      <c r="AL2686" s="302">
        <v>0</v>
      </c>
      <c r="AM2686" s="302">
        <v>0</v>
      </c>
      <c r="AN2686" s="302">
        <v>0</v>
      </c>
      <c r="AO2686" s="302">
        <v>0</v>
      </c>
      <c r="AP2686" s="302">
        <v>55.27</v>
      </c>
      <c r="AQ2686" s="302">
        <v>0</v>
      </c>
      <c r="AR2686" s="302">
        <v>44.96</v>
      </c>
      <c r="AS2686" s="302">
        <v>0</v>
      </c>
      <c r="AT2686" s="295">
        <f t="shared" si="41"/>
        <v>2400</v>
      </c>
      <c r="AU2686" s="302">
        <v>0</v>
      </c>
      <c r="AV2686" s="302">
        <v>0</v>
      </c>
      <c r="AW2686" s="303">
        <v>119</v>
      </c>
      <c r="AX2686" s="303">
        <v>162</v>
      </c>
      <c r="AY2686" s="302">
        <v>335918.77186600002</v>
      </c>
      <c r="AZ2686" s="302">
        <v>203948.28</v>
      </c>
      <c r="BA2686" s="301">
        <v>52.095922999999999</v>
      </c>
      <c r="BB2686" s="301">
        <v>44.019293288652399</v>
      </c>
      <c r="BC2686" s="301">
        <v>9.6</v>
      </c>
      <c r="BD2686" s="301"/>
      <c r="BE2686" s="300" t="s">
        <v>4204</v>
      </c>
      <c r="BF2686" s="298"/>
      <c r="BG2686" s="300" t="s">
        <v>320</v>
      </c>
      <c r="BH2686" s="300" t="s">
        <v>181</v>
      </c>
      <c r="BI2686" s="300" t="s">
        <v>372</v>
      </c>
      <c r="BJ2686" s="300" t="s">
        <v>103</v>
      </c>
      <c r="BK2686" s="299" t="s">
        <v>4</v>
      </c>
      <c r="BL2686" s="301">
        <v>172329.4</v>
      </c>
      <c r="BM2686" s="299" t="s">
        <v>894</v>
      </c>
      <c r="BN2686" s="301"/>
      <c r="BO2686" s="304">
        <v>43886</v>
      </c>
      <c r="BP2686" s="304">
        <v>48816</v>
      </c>
      <c r="BQ2686" s="297" t="s">
        <v>1065</v>
      </c>
      <c r="BR2686" s="297" t="s">
        <v>4741</v>
      </c>
      <c r="BS2686" s="297" t="s">
        <v>4742</v>
      </c>
      <c r="BT2686" s="297" t="s">
        <v>4742</v>
      </c>
      <c r="BU2686" s="301">
        <v>0</v>
      </c>
      <c r="BV2686" s="301">
        <v>0</v>
      </c>
      <c r="BW2686" s="301">
        <v>0</v>
      </c>
    </row>
    <row r="2687" spans="1:75" s="289" customFormat="1" ht="18.2" customHeight="1" x14ac:dyDescent="0.15">
      <c r="A2687" s="291">
        <v>2685</v>
      </c>
      <c r="B2687" s="292" t="s">
        <v>305</v>
      </c>
      <c r="C2687" s="292" t="s">
        <v>306</v>
      </c>
      <c r="D2687" s="312">
        <v>45172</v>
      </c>
      <c r="E2687" s="293" t="s">
        <v>4325</v>
      </c>
      <c r="F2687" s="308">
        <v>4</v>
      </c>
      <c r="G2687" s="308">
        <v>3</v>
      </c>
      <c r="H2687" s="295">
        <v>182458.72</v>
      </c>
      <c r="I2687" s="295">
        <v>2690.76</v>
      </c>
      <c r="J2687" s="295">
        <v>0</v>
      </c>
      <c r="K2687" s="295">
        <v>185149.48</v>
      </c>
      <c r="L2687" s="295">
        <v>911.31</v>
      </c>
      <c r="M2687" s="295">
        <v>0</v>
      </c>
      <c r="N2687" s="295">
        <v>0</v>
      </c>
      <c r="O2687" s="295">
        <v>0</v>
      </c>
      <c r="P2687" s="295">
        <v>0</v>
      </c>
      <c r="Q2687" s="295">
        <v>0</v>
      </c>
      <c r="R2687" s="295">
        <v>185149.48</v>
      </c>
      <c r="S2687" s="295">
        <v>3300.84</v>
      </c>
      <c r="T2687" s="295">
        <v>1459.67</v>
      </c>
      <c r="U2687" s="295">
        <v>0</v>
      </c>
      <c r="V2687" s="295">
        <v>0</v>
      </c>
      <c r="W2687" s="295">
        <v>0</v>
      </c>
      <c r="X2687" s="295">
        <v>0</v>
      </c>
      <c r="Y2687" s="295">
        <v>0</v>
      </c>
      <c r="Z2687" s="295">
        <v>4760.51</v>
      </c>
      <c r="AA2687" s="295">
        <v>0</v>
      </c>
      <c r="AB2687" s="295">
        <v>0</v>
      </c>
      <c r="AC2687" s="295">
        <v>0</v>
      </c>
      <c r="AD2687" s="295">
        <v>0</v>
      </c>
      <c r="AE2687" s="295">
        <v>0</v>
      </c>
      <c r="AF2687" s="295">
        <v>0</v>
      </c>
      <c r="AG2687" s="295">
        <v>0</v>
      </c>
      <c r="AH2687" s="295">
        <v>0</v>
      </c>
      <c r="AI2687" s="295">
        <v>0</v>
      </c>
      <c r="AJ2687" s="295">
        <v>0</v>
      </c>
      <c r="AK2687" s="295">
        <v>0</v>
      </c>
      <c r="AL2687" s="295">
        <v>0</v>
      </c>
      <c r="AM2687" s="295">
        <v>0</v>
      </c>
      <c r="AN2687" s="295">
        <v>0</v>
      </c>
      <c r="AO2687" s="295">
        <v>0</v>
      </c>
      <c r="AP2687" s="295">
        <v>0</v>
      </c>
      <c r="AQ2687" s="295">
        <v>0</v>
      </c>
      <c r="AR2687" s="295">
        <v>0</v>
      </c>
      <c r="AS2687" s="295">
        <v>0</v>
      </c>
      <c r="AT2687" s="295">
        <f t="shared" si="41"/>
        <v>0</v>
      </c>
      <c r="AU2687" s="295">
        <v>3602.07</v>
      </c>
      <c r="AV2687" s="295">
        <v>4760.51</v>
      </c>
      <c r="AW2687" s="296">
        <v>119</v>
      </c>
      <c r="AX2687" s="296">
        <v>162</v>
      </c>
      <c r="AY2687" s="295">
        <v>336999.99781099998</v>
      </c>
      <c r="AZ2687" s="295">
        <v>214858.18</v>
      </c>
      <c r="BA2687" s="294">
        <v>58.843938999999999</v>
      </c>
      <c r="BB2687" s="294">
        <v>50.707516497634501</v>
      </c>
      <c r="BC2687" s="294">
        <v>9.6</v>
      </c>
      <c r="BD2687" s="294"/>
      <c r="BE2687" s="293" t="s">
        <v>4204</v>
      </c>
      <c r="BF2687" s="291"/>
      <c r="BG2687" s="293" t="s">
        <v>360</v>
      </c>
      <c r="BH2687" s="293" t="s">
        <v>232</v>
      </c>
      <c r="BI2687" s="293" t="s">
        <v>369</v>
      </c>
      <c r="BJ2687" s="293" t="s">
        <v>177</v>
      </c>
      <c r="BK2687" s="292" t="s">
        <v>4</v>
      </c>
      <c r="BL2687" s="294">
        <v>185149.48</v>
      </c>
      <c r="BM2687" s="292" t="s">
        <v>894</v>
      </c>
      <c r="BN2687" s="294"/>
      <c r="BO2687" s="297">
        <v>43886</v>
      </c>
      <c r="BP2687" s="297">
        <v>48816</v>
      </c>
      <c r="BQ2687" s="297" t="s">
        <v>1065</v>
      </c>
      <c r="BR2687" s="297" t="s">
        <v>4741</v>
      </c>
      <c r="BS2687" s="297" t="s">
        <v>4742</v>
      </c>
      <c r="BT2687" s="297" t="s">
        <v>4742</v>
      </c>
      <c r="BU2687" s="294">
        <v>427.92</v>
      </c>
      <c r="BV2687" s="294">
        <v>0</v>
      </c>
      <c r="BW2687" s="294">
        <v>0</v>
      </c>
    </row>
    <row r="2688" spans="1:75" s="289" customFormat="1" ht="18.2" customHeight="1" x14ac:dyDescent="0.15">
      <c r="A2688" s="298">
        <v>2686</v>
      </c>
      <c r="B2688" s="299" t="s">
        <v>305</v>
      </c>
      <c r="C2688" s="299" t="s">
        <v>306</v>
      </c>
      <c r="D2688" s="313">
        <v>45172</v>
      </c>
      <c r="E2688" s="300" t="s">
        <v>4326</v>
      </c>
      <c r="F2688" s="309">
        <v>3</v>
      </c>
      <c r="G2688" s="309">
        <v>3</v>
      </c>
      <c r="H2688" s="302">
        <v>116986.39</v>
      </c>
      <c r="I2688" s="302">
        <v>2351.36</v>
      </c>
      <c r="J2688" s="302">
        <v>0</v>
      </c>
      <c r="K2688" s="302">
        <v>119337.75</v>
      </c>
      <c r="L2688" s="302">
        <v>906.28</v>
      </c>
      <c r="M2688" s="302">
        <v>0</v>
      </c>
      <c r="N2688" s="302">
        <v>561.20000000000005</v>
      </c>
      <c r="O2688" s="302">
        <v>0</v>
      </c>
      <c r="P2688" s="302">
        <v>0</v>
      </c>
      <c r="Q2688" s="302">
        <v>0</v>
      </c>
      <c r="R2688" s="302">
        <v>118776.55</v>
      </c>
      <c r="S2688" s="302">
        <v>1972.18</v>
      </c>
      <c r="T2688" s="302">
        <v>974.89</v>
      </c>
      <c r="U2688" s="302">
        <v>0</v>
      </c>
      <c r="V2688" s="302">
        <v>969.89</v>
      </c>
      <c r="W2688" s="302">
        <v>0</v>
      </c>
      <c r="X2688" s="302">
        <v>0</v>
      </c>
      <c r="Y2688" s="302">
        <v>0</v>
      </c>
      <c r="Z2688" s="302">
        <v>1977.18</v>
      </c>
      <c r="AA2688" s="302">
        <v>0</v>
      </c>
      <c r="AB2688" s="302">
        <v>0</v>
      </c>
      <c r="AC2688" s="302">
        <v>0</v>
      </c>
      <c r="AD2688" s="302">
        <v>0</v>
      </c>
      <c r="AE2688" s="302">
        <v>0</v>
      </c>
      <c r="AF2688" s="302">
        <v>0</v>
      </c>
      <c r="AG2688" s="302">
        <v>0</v>
      </c>
      <c r="AH2688" s="302">
        <v>0</v>
      </c>
      <c r="AI2688" s="302">
        <v>0</v>
      </c>
      <c r="AJ2688" s="302">
        <v>0</v>
      </c>
      <c r="AK2688" s="302">
        <v>0</v>
      </c>
      <c r="AL2688" s="302">
        <v>350</v>
      </c>
      <c r="AM2688" s="302">
        <v>0</v>
      </c>
      <c r="AN2688" s="302">
        <v>0</v>
      </c>
      <c r="AO2688" s="302">
        <v>112.91</v>
      </c>
      <c r="AP2688" s="302">
        <v>0</v>
      </c>
      <c r="AQ2688" s="302">
        <v>0</v>
      </c>
      <c r="AR2688" s="302">
        <v>0</v>
      </c>
      <c r="AS2688" s="302">
        <v>0</v>
      </c>
      <c r="AT2688" s="295">
        <f t="shared" si="41"/>
        <v>1994</v>
      </c>
      <c r="AU2688" s="302">
        <v>2696.44</v>
      </c>
      <c r="AV2688" s="302">
        <v>1977.18</v>
      </c>
      <c r="AW2688" s="303">
        <v>87</v>
      </c>
      <c r="AX2688" s="303">
        <v>130</v>
      </c>
      <c r="AY2688" s="302">
        <v>294001.826504</v>
      </c>
      <c r="AZ2688" s="302">
        <v>148991.54</v>
      </c>
      <c r="BA2688" s="301">
        <v>46.598348999999999</v>
      </c>
      <c r="BB2688" s="301">
        <v>37.148358423008098</v>
      </c>
      <c r="BC2688" s="301">
        <v>10</v>
      </c>
      <c r="BD2688" s="301"/>
      <c r="BE2688" s="300" t="s">
        <v>4204</v>
      </c>
      <c r="BF2688" s="298"/>
      <c r="BG2688" s="300" t="s">
        <v>380</v>
      </c>
      <c r="BH2688" s="300" t="s">
        <v>203</v>
      </c>
      <c r="BI2688" s="300" t="s">
        <v>761</v>
      </c>
      <c r="BJ2688" s="300" t="s">
        <v>177</v>
      </c>
      <c r="BK2688" s="299" t="s">
        <v>4</v>
      </c>
      <c r="BL2688" s="301">
        <v>118776.55</v>
      </c>
      <c r="BM2688" s="299" t="s">
        <v>894</v>
      </c>
      <c r="BN2688" s="301"/>
      <c r="BO2688" s="304">
        <v>43886</v>
      </c>
      <c r="BP2688" s="304">
        <v>47842</v>
      </c>
      <c r="BQ2688" s="297" t="s">
        <v>1065</v>
      </c>
      <c r="BR2688" s="297" t="s">
        <v>4741</v>
      </c>
      <c r="BS2688" s="297" t="s">
        <v>4742</v>
      </c>
      <c r="BT2688" s="297" t="s">
        <v>4742</v>
      </c>
      <c r="BU2688" s="301">
        <v>225.82</v>
      </c>
      <c r="BV2688" s="301">
        <v>0</v>
      </c>
      <c r="BW2688" s="301">
        <v>0</v>
      </c>
    </row>
    <row r="2689" spans="1:75" s="289" customFormat="1" ht="18.2" customHeight="1" x14ac:dyDescent="0.15">
      <c r="A2689" s="291">
        <v>2687</v>
      </c>
      <c r="B2689" s="292" t="s">
        <v>305</v>
      </c>
      <c r="C2689" s="292" t="s">
        <v>306</v>
      </c>
      <c r="D2689" s="312">
        <v>45172</v>
      </c>
      <c r="E2689" s="293" t="s">
        <v>3586</v>
      </c>
      <c r="F2689" s="308">
        <v>0</v>
      </c>
      <c r="G2689" s="308">
        <v>0</v>
      </c>
      <c r="H2689" s="295">
        <v>120423.82</v>
      </c>
      <c r="I2689" s="295">
        <v>0</v>
      </c>
      <c r="J2689" s="295">
        <v>0</v>
      </c>
      <c r="K2689" s="295">
        <v>120423.82</v>
      </c>
      <c r="L2689" s="295">
        <v>932.93</v>
      </c>
      <c r="M2689" s="295">
        <v>0</v>
      </c>
      <c r="N2689" s="295">
        <v>0</v>
      </c>
      <c r="O2689" s="295">
        <v>932.93</v>
      </c>
      <c r="P2689" s="295">
        <v>0</v>
      </c>
      <c r="Q2689" s="295">
        <v>0</v>
      </c>
      <c r="R2689" s="295">
        <v>119490.89</v>
      </c>
      <c r="S2689" s="295">
        <v>0</v>
      </c>
      <c r="T2689" s="295">
        <v>1003.53</v>
      </c>
      <c r="U2689" s="295">
        <v>0</v>
      </c>
      <c r="V2689" s="295">
        <v>0</v>
      </c>
      <c r="W2689" s="295">
        <v>1003.53</v>
      </c>
      <c r="X2689" s="295">
        <v>0</v>
      </c>
      <c r="Y2689" s="295">
        <v>0</v>
      </c>
      <c r="Z2689" s="295">
        <v>0</v>
      </c>
      <c r="AA2689" s="295">
        <v>0</v>
      </c>
      <c r="AB2689" s="295">
        <v>0</v>
      </c>
      <c r="AC2689" s="295">
        <v>0</v>
      </c>
      <c r="AD2689" s="295">
        <v>0</v>
      </c>
      <c r="AE2689" s="295">
        <v>0</v>
      </c>
      <c r="AF2689" s="295">
        <v>0</v>
      </c>
      <c r="AG2689" s="295">
        <v>0</v>
      </c>
      <c r="AH2689" s="295">
        <v>115.72</v>
      </c>
      <c r="AI2689" s="295">
        <v>0</v>
      </c>
      <c r="AJ2689" s="295">
        <v>0</v>
      </c>
      <c r="AK2689" s="295">
        <v>0</v>
      </c>
      <c r="AL2689" s="295">
        <v>0</v>
      </c>
      <c r="AM2689" s="295">
        <v>0</v>
      </c>
      <c r="AN2689" s="295">
        <v>0</v>
      </c>
      <c r="AO2689" s="295">
        <v>0</v>
      </c>
      <c r="AP2689" s="295">
        <v>8.1999999999999993</v>
      </c>
      <c r="AQ2689" s="295">
        <v>0</v>
      </c>
      <c r="AR2689" s="295">
        <v>7.38</v>
      </c>
      <c r="AS2689" s="295">
        <v>0</v>
      </c>
      <c r="AT2689" s="295">
        <f t="shared" si="41"/>
        <v>2053</v>
      </c>
      <c r="AU2689" s="295">
        <v>0</v>
      </c>
      <c r="AV2689" s="295">
        <v>0</v>
      </c>
      <c r="AW2689" s="296">
        <v>87</v>
      </c>
      <c r="AX2689" s="296">
        <v>183</v>
      </c>
      <c r="AY2689" s="295">
        <v>271000.62</v>
      </c>
      <c r="AZ2689" s="295">
        <v>176155.72</v>
      </c>
      <c r="BA2689" s="294">
        <v>47.605058</v>
      </c>
      <c r="BB2689" s="294">
        <v>32.2917175151713</v>
      </c>
      <c r="BC2689" s="294">
        <v>10</v>
      </c>
      <c r="BD2689" s="294"/>
      <c r="BE2689" s="293" t="s">
        <v>4204</v>
      </c>
      <c r="BF2689" s="291"/>
      <c r="BG2689" s="293" t="s">
        <v>360</v>
      </c>
      <c r="BH2689" s="293" t="s">
        <v>232</v>
      </c>
      <c r="BI2689" s="293" t="s">
        <v>361</v>
      </c>
      <c r="BJ2689" s="293" t="s">
        <v>103</v>
      </c>
      <c r="BK2689" s="292" t="s">
        <v>4</v>
      </c>
      <c r="BL2689" s="294">
        <v>119490.89</v>
      </c>
      <c r="BM2689" s="292" t="s">
        <v>894</v>
      </c>
      <c r="BN2689" s="294"/>
      <c r="BO2689" s="297">
        <v>42254</v>
      </c>
      <c r="BP2689" s="297">
        <v>47824</v>
      </c>
      <c r="BQ2689" s="297" t="s">
        <v>1065</v>
      </c>
      <c r="BR2689" s="297" t="s">
        <v>4741</v>
      </c>
      <c r="BS2689" s="297">
        <v>42254</v>
      </c>
      <c r="BT2689" s="297">
        <v>47824</v>
      </c>
      <c r="BU2689" s="294">
        <v>0</v>
      </c>
      <c r="BV2689" s="294">
        <v>0</v>
      </c>
      <c r="BW2689" s="294">
        <v>0</v>
      </c>
    </row>
    <row r="2690" spans="1:75" s="289" customFormat="1" ht="18.2" customHeight="1" x14ac:dyDescent="0.15">
      <c r="A2690" s="298">
        <v>2688</v>
      </c>
      <c r="B2690" s="299" t="s">
        <v>305</v>
      </c>
      <c r="C2690" s="299" t="s">
        <v>306</v>
      </c>
      <c r="D2690" s="313">
        <v>45172</v>
      </c>
      <c r="E2690" s="300" t="s">
        <v>3587</v>
      </c>
      <c r="F2690" s="309">
        <v>2</v>
      </c>
      <c r="G2690" s="309">
        <v>2</v>
      </c>
      <c r="H2690" s="302">
        <v>102128.23</v>
      </c>
      <c r="I2690" s="302">
        <v>6719.58</v>
      </c>
      <c r="J2690" s="302">
        <v>0</v>
      </c>
      <c r="K2690" s="302">
        <v>108847.81</v>
      </c>
      <c r="L2690" s="302">
        <v>3650.95</v>
      </c>
      <c r="M2690" s="302">
        <v>0</v>
      </c>
      <c r="N2690" s="302">
        <v>3185.82</v>
      </c>
      <c r="O2690" s="302">
        <v>0</v>
      </c>
      <c r="P2690" s="302">
        <v>0</v>
      </c>
      <c r="Q2690" s="302">
        <v>0</v>
      </c>
      <c r="R2690" s="302">
        <v>105661.99</v>
      </c>
      <c r="S2690" s="302">
        <v>881.24</v>
      </c>
      <c r="T2690" s="302">
        <v>851.07</v>
      </c>
      <c r="U2690" s="302">
        <v>0</v>
      </c>
      <c r="V2690" s="302">
        <v>881.24</v>
      </c>
      <c r="W2690" s="302">
        <v>0</v>
      </c>
      <c r="X2690" s="302">
        <v>0</v>
      </c>
      <c r="Y2690" s="302">
        <v>0</v>
      </c>
      <c r="Z2690" s="302">
        <v>851.07</v>
      </c>
      <c r="AA2690" s="302">
        <v>0</v>
      </c>
      <c r="AB2690" s="302">
        <v>0</v>
      </c>
      <c r="AC2690" s="302">
        <v>0</v>
      </c>
      <c r="AD2690" s="302">
        <v>0</v>
      </c>
      <c r="AE2690" s="302">
        <v>0</v>
      </c>
      <c r="AF2690" s="302">
        <v>0</v>
      </c>
      <c r="AG2690" s="302">
        <v>0</v>
      </c>
      <c r="AH2690" s="302">
        <v>0</v>
      </c>
      <c r="AI2690" s="302">
        <v>0</v>
      </c>
      <c r="AJ2690" s="302">
        <v>0</v>
      </c>
      <c r="AK2690" s="302">
        <v>0</v>
      </c>
      <c r="AL2690" s="302">
        <v>350</v>
      </c>
      <c r="AM2690" s="302">
        <v>0</v>
      </c>
      <c r="AN2690" s="302">
        <v>0</v>
      </c>
      <c r="AO2690" s="302">
        <v>182.94</v>
      </c>
      <c r="AP2690" s="302">
        <v>0</v>
      </c>
      <c r="AQ2690" s="302">
        <v>0</v>
      </c>
      <c r="AR2690" s="302">
        <v>0</v>
      </c>
      <c r="AS2690" s="302">
        <v>0</v>
      </c>
      <c r="AT2690" s="295">
        <f t="shared" si="41"/>
        <v>4600</v>
      </c>
      <c r="AU2690" s="302">
        <v>7184.71</v>
      </c>
      <c r="AV2690" s="302">
        <v>851.07</v>
      </c>
      <c r="AW2690" s="303">
        <v>27</v>
      </c>
      <c r="AX2690" s="303">
        <v>123</v>
      </c>
      <c r="AY2690" s="302">
        <v>368000.97</v>
      </c>
      <c r="AZ2690" s="302">
        <v>325196.76</v>
      </c>
      <c r="BA2690" s="301">
        <v>75.005374000000003</v>
      </c>
      <c r="BB2690" s="301">
        <v>24.3705290222887</v>
      </c>
      <c r="BC2690" s="301">
        <v>10</v>
      </c>
      <c r="BD2690" s="301"/>
      <c r="BE2690" s="300" t="s">
        <v>4204</v>
      </c>
      <c r="BF2690" s="298"/>
      <c r="BG2690" s="300" t="s">
        <v>310</v>
      </c>
      <c r="BH2690" s="300" t="s">
        <v>184</v>
      </c>
      <c r="BI2690" s="300" t="s">
        <v>374</v>
      </c>
      <c r="BJ2690" s="300" t="s">
        <v>177</v>
      </c>
      <c r="BK2690" s="299" t="s">
        <v>4</v>
      </c>
      <c r="BL2690" s="301">
        <v>105661.99</v>
      </c>
      <c r="BM2690" s="299" t="s">
        <v>894</v>
      </c>
      <c r="BN2690" s="301"/>
      <c r="BO2690" s="304">
        <v>42254</v>
      </c>
      <c r="BP2690" s="304">
        <v>45998</v>
      </c>
      <c r="BQ2690" s="297" t="s">
        <v>1065</v>
      </c>
      <c r="BR2690" s="297" t="s">
        <v>4741</v>
      </c>
      <c r="BS2690" s="297">
        <v>42254</v>
      </c>
      <c r="BT2690" s="297">
        <v>45998</v>
      </c>
      <c r="BU2690" s="301">
        <v>182.94</v>
      </c>
      <c r="BV2690" s="301">
        <v>0</v>
      </c>
      <c r="BW2690" s="301">
        <v>0</v>
      </c>
    </row>
    <row r="2691" spans="1:75" s="289" customFormat="1" ht="18.2" customHeight="1" x14ac:dyDescent="0.15">
      <c r="A2691" s="291">
        <v>2689</v>
      </c>
      <c r="B2691" s="292" t="s">
        <v>305</v>
      </c>
      <c r="C2691" s="292" t="s">
        <v>306</v>
      </c>
      <c r="D2691" s="312">
        <v>45172</v>
      </c>
      <c r="E2691" s="293" t="s">
        <v>4327</v>
      </c>
      <c r="F2691" s="308">
        <v>0</v>
      </c>
      <c r="G2691" s="308">
        <v>0</v>
      </c>
      <c r="H2691" s="295">
        <v>149909.9</v>
      </c>
      <c r="I2691" s="295">
        <v>0</v>
      </c>
      <c r="J2691" s="295">
        <v>0</v>
      </c>
      <c r="K2691" s="295">
        <v>149909.9</v>
      </c>
      <c r="L2691" s="295">
        <v>1714.93</v>
      </c>
      <c r="M2691" s="295">
        <v>0</v>
      </c>
      <c r="N2691" s="295">
        <v>0</v>
      </c>
      <c r="O2691" s="295">
        <v>1714.93</v>
      </c>
      <c r="P2691" s="295">
        <v>0</v>
      </c>
      <c r="Q2691" s="295">
        <v>0</v>
      </c>
      <c r="R2691" s="295">
        <v>148194.97</v>
      </c>
      <c r="S2691" s="295">
        <v>0</v>
      </c>
      <c r="T2691" s="295">
        <v>1244.25</v>
      </c>
      <c r="U2691" s="295">
        <v>0</v>
      </c>
      <c r="V2691" s="295">
        <v>0</v>
      </c>
      <c r="W2691" s="295">
        <v>1244.25</v>
      </c>
      <c r="X2691" s="295">
        <v>0</v>
      </c>
      <c r="Y2691" s="295">
        <v>0</v>
      </c>
      <c r="Z2691" s="295">
        <v>0</v>
      </c>
      <c r="AA2691" s="295">
        <v>0</v>
      </c>
      <c r="AB2691" s="295">
        <v>0</v>
      </c>
      <c r="AC2691" s="295">
        <v>0</v>
      </c>
      <c r="AD2691" s="295">
        <v>0</v>
      </c>
      <c r="AE2691" s="295">
        <v>0</v>
      </c>
      <c r="AF2691" s="295">
        <v>0</v>
      </c>
      <c r="AG2691" s="295">
        <v>0</v>
      </c>
      <c r="AH2691" s="295">
        <v>132.91999999999999</v>
      </c>
      <c r="AI2691" s="295">
        <v>0</v>
      </c>
      <c r="AJ2691" s="295">
        <v>0</v>
      </c>
      <c r="AK2691" s="295">
        <v>0</v>
      </c>
      <c r="AL2691" s="295">
        <v>0</v>
      </c>
      <c r="AM2691" s="295">
        <v>0</v>
      </c>
      <c r="AN2691" s="295">
        <v>0</v>
      </c>
      <c r="AO2691" s="295">
        <v>0</v>
      </c>
      <c r="AP2691" s="295">
        <v>99</v>
      </c>
      <c r="AQ2691" s="295">
        <v>0</v>
      </c>
      <c r="AR2691" s="295">
        <v>91.1</v>
      </c>
      <c r="AS2691" s="295">
        <v>0</v>
      </c>
      <c r="AT2691" s="295">
        <f t="shared" ref="AT2691:AT2754" si="42">AQ2691-AR2691-AS2691+AP2691+AO2691+AN2691+AL2691+AI2691+AH2691+AG2691+AF2691+AA2691+W2691+V2691+Q2691+P2691+O2691+N2691-J2691</f>
        <v>3100</v>
      </c>
      <c r="AU2691" s="295">
        <v>0</v>
      </c>
      <c r="AV2691" s="295">
        <v>0</v>
      </c>
      <c r="AW2691" s="296">
        <v>65</v>
      </c>
      <c r="AX2691" s="296">
        <v>108</v>
      </c>
      <c r="AY2691" s="295">
        <v>300732.42798500002</v>
      </c>
      <c r="AZ2691" s="295">
        <v>210512.7</v>
      </c>
      <c r="BA2691" s="294">
        <v>80.952361999999994</v>
      </c>
      <c r="BB2691" s="294">
        <v>56.988166785277699</v>
      </c>
      <c r="BC2691" s="294">
        <v>9.9600000000000009</v>
      </c>
      <c r="BD2691" s="294"/>
      <c r="BE2691" s="293" t="s">
        <v>4204</v>
      </c>
      <c r="BF2691" s="291"/>
      <c r="BG2691" s="293" t="s">
        <v>333</v>
      </c>
      <c r="BH2691" s="293" t="s">
        <v>185</v>
      </c>
      <c r="BI2691" s="293" t="s">
        <v>638</v>
      </c>
      <c r="BJ2691" s="293" t="s">
        <v>103</v>
      </c>
      <c r="BK2691" s="292" t="s">
        <v>4</v>
      </c>
      <c r="BL2691" s="294">
        <v>148194.97</v>
      </c>
      <c r="BM2691" s="292" t="s">
        <v>894</v>
      </c>
      <c r="BN2691" s="294"/>
      <c r="BO2691" s="297">
        <v>43886</v>
      </c>
      <c r="BP2691" s="297">
        <v>47174</v>
      </c>
      <c r="BQ2691" s="297" t="s">
        <v>1065</v>
      </c>
      <c r="BR2691" s="297" t="s">
        <v>4741</v>
      </c>
      <c r="BS2691" s="297" t="s">
        <v>4742</v>
      </c>
      <c r="BT2691" s="297" t="s">
        <v>4742</v>
      </c>
      <c r="BU2691" s="294">
        <v>0</v>
      </c>
      <c r="BV2691" s="294">
        <v>0</v>
      </c>
      <c r="BW2691" s="294">
        <v>0</v>
      </c>
    </row>
    <row r="2692" spans="1:75" s="289" customFormat="1" ht="18.2" customHeight="1" x14ac:dyDescent="0.15">
      <c r="A2692" s="298">
        <v>2690</v>
      </c>
      <c r="B2692" s="299" t="s">
        <v>305</v>
      </c>
      <c r="C2692" s="299" t="s">
        <v>306</v>
      </c>
      <c r="D2692" s="313">
        <v>45172</v>
      </c>
      <c r="E2692" s="300" t="s">
        <v>3588</v>
      </c>
      <c r="F2692" s="309">
        <v>0</v>
      </c>
      <c r="G2692" s="309">
        <v>0</v>
      </c>
      <c r="H2692" s="302">
        <v>146933.24</v>
      </c>
      <c r="I2692" s="302">
        <v>0</v>
      </c>
      <c r="J2692" s="302">
        <v>0</v>
      </c>
      <c r="K2692" s="302">
        <v>146933.24</v>
      </c>
      <c r="L2692" s="302">
        <v>1138.3</v>
      </c>
      <c r="M2692" s="302">
        <v>0</v>
      </c>
      <c r="N2692" s="302">
        <v>0</v>
      </c>
      <c r="O2692" s="302">
        <v>1138.3</v>
      </c>
      <c r="P2692" s="302">
        <v>0</v>
      </c>
      <c r="Q2692" s="302">
        <v>0</v>
      </c>
      <c r="R2692" s="302">
        <v>145794.94</v>
      </c>
      <c r="S2692" s="302">
        <v>0</v>
      </c>
      <c r="T2692" s="302">
        <v>1224.44</v>
      </c>
      <c r="U2692" s="302">
        <v>0</v>
      </c>
      <c r="V2692" s="302">
        <v>0</v>
      </c>
      <c r="W2692" s="302">
        <v>1224.44</v>
      </c>
      <c r="X2692" s="302">
        <v>0</v>
      </c>
      <c r="Y2692" s="302">
        <v>0</v>
      </c>
      <c r="Z2692" s="302">
        <v>0</v>
      </c>
      <c r="AA2692" s="302">
        <v>0</v>
      </c>
      <c r="AB2692" s="302">
        <v>0</v>
      </c>
      <c r="AC2692" s="302">
        <v>0</v>
      </c>
      <c r="AD2692" s="302">
        <v>0</v>
      </c>
      <c r="AE2692" s="302">
        <v>0</v>
      </c>
      <c r="AF2692" s="302">
        <v>0</v>
      </c>
      <c r="AG2692" s="302">
        <v>0</v>
      </c>
      <c r="AH2692" s="302">
        <v>134.29</v>
      </c>
      <c r="AI2692" s="302">
        <v>0</v>
      </c>
      <c r="AJ2692" s="302">
        <v>0</v>
      </c>
      <c r="AK2692" s="302">
        <v>0</v>
      </c>
      <c r="AL2692" s="302">
        <v>0</v>
      </c>
      <c r="AM2692" s="302">
        <v>0</v>
      </c>
      <c r="AN2692" s="302">
        <v>0</v>
      </c>
      <c r="AO2692" s="302">
        <v>0</v>
      </c>
      <c r="AP2692" s="302">
        <v>53.46</v>
      </c>
      <c r="AQ2692" s="302">
        <v>0</v>
      </c>
      <c r="AR2692" s="302">
        <v>50.49</v>
      </c>
      <c r="AS2692" s="302">
        <v>0</v>
      </c>
      <c r="AT2692" s="295">
        <f t="shared" si="42"/>
        <v>2500</v>
      </c>
      <c r="AU2692" s="302">
        <v>0</v>
      </c>
      <c r="AV2692" s="302">
        <v>0</v>
      </c>
      <c r="AW2692" s="303">
        <v>87</v>
      </c>
      <c r="AX2692" s="303">
        <v>183</v>
      </c>
      <c r="AY2692" s="302">
        <v>300900.5</v>
      </c>
      <c r="AZ2692" s="302">
        <v>214933.51</v>
      </c>
      <c r="BA2692" s="301">
        <v>54.065477999999999</v>
      </c>
      <c r="BB2692" s="301">
        <v>36.674007329435597</v>
      </c>
      <c r="BC2692" s="301">
        <v>10</v>
      </c>
      <c r="BD2692" s="301"/>
      <c r="BE2692" s="300" t="s">
        <v>4204</v>
      </c>
      <c r="BF2692" s="298"/>
      <c r="BG2692" s="300" t="s">
        <v>320</v>
      </c>
      <c r="BH2692" s="300" t="s">
        <v>181</v>
      </c>
      <c r="BI2692" s="300" t="s">
        <v>372</v>
      </c>
      <c r="BJ2692" s="300" t="s">
        <v>103</v>
      </c>
      <c r="BK2692" s="299" t="s">
        <v>4</v>
      </c>
      <c r="BL2692" s="301">
        <v>145794.94</v>
      </c>
      <c r="BM2692" s="299" t="s">
        <v>894</v>
      </c>
      <c r="BN2692" s="301"/>
      <c r="BO2692" s="304">
        <v>42264</v>
      </c>
      <c r="BP2692" s="304">
        <v>47834</v>
      </c>
      <c r="BQ2692" s="297" t="s">
        <v>1066</v>
      </c>
      <c r="BR2692" s="297" t="s">
        <v>4744</v>
      </c>
      <c r="BS2692" s="297">
        <v>42264</v>
      </c>
      <c r="BT2692" s="297">
        <v>47834</v>
      </c>
      <c r="BU2692" s="301">
        <v>0</v>
      </c>
      <c r="BV2692" s="301">
        <v>0</v>
      </c>
      <c r="BW2692" s="301">
        <v>0</v>
      </c>
    </row>
    <row r="2693" spans="1:75" s="289" customFormat="1" ht="18.2" customHeight="1" x14ac:dyDescent="0.15">
      <c r="A2693" s="291">
        <v>2691</v>
      </c>
      <c r="B2693" s="292" t="s">
        <v>305</v>
      </c>
      <c r="C2693" s="292" t="s">
        <v>306</v>
      </c>
      <c r="D2693" s="312">
        <v>45172</v>
      </c>
      <c r="E2693" s="293" t="s">
        <v>4328</v>
      </c>
      <c r="F2693" s="308">
        <v>1</v>
      </c>
      <c r="G2693" s="308">
        <v>1</v>
      </c>
      <c r="H2693" s="295">
        <v>260670.07</v>
      </c>
      <c r="I2693" s="295">
        <v>1299.0899999999999</v>
      </c>
      <c r="J2693" s="295">
        <v>0</v>
      </c>
      <c r="K2693" s="295">
        <v>261969.16</v>
      </c>
      <c r="L2693" s="295">
        <v>1309.3699999999999</v>
      </c>
      <c r="M2693" s="295">
        <v>0</v>
      </c>
      <c r="N2693" s="295">
        <v>1299.0899999999999</v>
      </c>
      <c r="O2693" s="295">
        <v>0</v>
      </c>
      <c r="P2693" s="295">
        <v>0</v>
      </c>
      <c r="Q2693" s="295">
        <v>0</v>
      </c>
      <c r="R2693" s="295">
        <v>260670.07</v>
      </c>
      <c r="S2693" s="295">
        <v>2073.92</v>
      </c>
      <c r="T2693" s="295">
        <v>2063.64</v>
      </c>
      <c r="U2693" s="295">
        <v>0</v>
      </c>
      <c r="V2693" s="295">
        <v>2073.92</v>
      </c>
      <c r="W2693" s="295">
        <v>0</v>
      </c>
      <c r="X2693" s="295">
        <v>0</v>
      </c>
      <c r="Y2693" s="295">
        <v>0</v>
      </c>
      <c r="Z2693" s="295">
        <v>2063.64</v>
      </c>
      <c r="AA2693" s="295">
        <v>0</v>
      </c>
      <c r="AB2693" s="295">
        <v>0</v>
      </c>
      <c r="AC2693" s="295">
        <v>0</v>
      </c>
      <c r="AD2693" s="295">
        <v>0</v>
      </c>
      <c r="AE2693" s="295">
        <v>0</v>
      </c>
      <c r="AF2693" s="295">
        <v>0</v>
      </c>
      <c r="AG2693" s="295">
        <v>0</v>
      </c>
      <c r="AH2693" s="295">
        <v>89.9</v>
      </c>
      <c r="AI2693" s="295">
        <v>0</v>
      </c>
      <c r="AJ2693" s="295">
        <v>0</v>
      </c>
      <c r="AK2693" s="295">
        <v>0</v>
      </c>
      <c r="AL2693" s="295">
        <v>350</v>
      </c>
      <c r="AM2693" s="295">
        <v>0</v>
      </c>
      <c r="AN2693" s="295">
        <v>0</v>
      </c>
      <c r="AO2693" s="295">
        <v>187.09</v>
      </c>
      <c r="AP2693" s="295">
        <v>0</v>
      </c>
      <c r="AQ2693" s="295">
        <v>0</v>
      </c>
      <c r="AR2693" s="295">
        <v>0</v>
      </c>
      <c r="AS2693" s="295">
        <v>0</v>
      </c>
      <c r="AT2693" s="295">
        <f t="shared" si="42"/>
        <v>4000</v>
      </c>
      <c r="AU2693" s="295">
        <v>1309.3699999999999</v>
      </c>
      <c r="AV2693" s="295">
        <v>2063.64</v>
      </c>
      <c r="AW2693" s="296">
        <v>119</v>
      </c>
      <c r="AX2693" s="296">
        <v>162</v>
      </c>
      <c r="AY2693" s="295">
        <v>438999.98627599998</v>
      </c>
      <c r="AZ2693" s="295">
        <v>307299.99</v>
      </c>
      <c r="BA2693" s="294">
        <v>90.000003000000007</v>
      </c>
      <c r="BB2693" s="294">
        <v>76.343338253965499</v>
      </c>
      <c r="BC2693" s="294">
        <v>9.5</v>
      </c>
      <c r="BD2693" s="294"/>
      <c r="BE2693" s="293" t="s">
        <v>4204</v>
      </c>
      <c r="BF2693" s="291"/>
      <c r="BG2693" s="293" t="s">
        <v>333</v>
      </c>
      <c r="BH2693" s="293" t="s">
        <v>193</v>
      </c>
      <c r="BI2693" s="293" t="s">
        <v>342</v>
      </c>
      <c r="BJ2693" s="293" t="s">
        <v>177</v>
      </c>
      <c r="BK2693" s="292" t="s">
        <v>4</v>
      </c>
      <c r="BL2693" s="294">
        <v>260670.07</v>
      </c>
      <c r="BM2693" s="292" t="s">
        <v>894</v>
      </c>
      <c r="BN2693" s="294"/>
      <c r="BO2693" s="297">
        <v>43886</v>
      </c>
      <c r="BP2693" s="297">
        <v>48816</v>
      </c>
      <c r="BQ2693" s="297" t="s">
        <v>1065</v>
      </c>
      <c r="BR2693" s="297" t="s">
        <v>4741</v>
      </c>
      <c r="BS2693" s="297" t="s">
        <v>4742</v>
      </c>
      <c r="BT2693" s="297" t="s">
        <v>4742</v>
      </c>
      <c r="BU2693" s="294">
        <v>104.14</v>
      </c>
      <c r="BV2693" s="294">
        <v>0</v>
      </c>
      <c r="BW2693" s="294">
        <v>0</v>
      </c>
    </row>
    <row r="2694" spans="1:75" s="289" customFormat="1" ht="18.2" customHeight="1" x14ac:dyDescent="0.15">
      <c r="A2694" s="298">
        <v>2692</v>
      </c>
      <c r="B2694" s="299" t="s">
        <v>305</v>
      </c>
      <c r="C2694" s="299" t="s">
        <v>306</v>
      </c>
      <c r="D2694" s="313">
        <v>45172</v>
      </c>
      <c r="E2694" s="300" t="s">
        <v>4329</v>
      </c>
      <c r="F2694" s="309">
        <v>0</v>
      </c>
      <c r="G2694" s="309">
        <v>0</v>
      </c>
      <c r="H2694" s="302">
        <v>232406.73</v>
      </c>
      <c r="I2694" s="302">
        <v>0</v>
      </c>
      <c r="J2694" s="302">
        <v>0</v>
      </c>
      <c r="K2694" s="302">
        <v>232406.73</v>
      </c>
      <c r="L2694" s="302">
        <v>1532.98</v>
      </c>
      <c r="M2694" s="302">
        <v>0</v>
      </c>
      <c r="N2694" s="302">
        <v>0</v>
      </c>
      <c r="O2694" s="302">
        <v>1532.98</v>
      </c>
      <c r="P2694" s="302">
        <v>0</v>
      </c>
      <c r="Q2694" s="302">
        <v>0</v>
      </c>
      <c r="R2694" s="302">
        <v>230873.75</v>
      </c>
      <c r="S2694" s="302">
        <v>0</v>
      </c>
      <c r="T2694" s="302">
        <v>1839.89</v>
      </c>
      <c r="U2694" s="302">
        <v>0</v>
      </c>
      <c r="V2694" s="302">
        <v>0</v>
      </c>
      <c r="W2694" s="302">
        <v>1839.89</v>
      </c>
      <c r="X2694" s="302">
        <v>0</v>
      </c>
      <c r="Y2694" s="302">
        <v>0</v>
      </c>
      <c r="Z2694" s="302">
        <v>0</v>
      </c>
      <c r="AA2694" s="302">
        <v>0</v>
      </c>
      <c r="AB2694" s="302">
        <v>0</v>
      </c>
      <c r="AC2694" s="302">
        <v>0</v>
      </c>
      <c r="AD2694" s="302">
        <v>0</v>
      </c>
      <c r="AE2694" s="302">
        <v>0</v>
      </c>
      <c r="AF2694" s="302">
        <v>0</v>
      </c>
      <c r="AG2694" s="302">
        <v>0</v>
      </c>
      <c r="AH2694" s="302">
        <v>181.22</v>
      </c>
      <c r="AI2694" s="302">
        <v>0</v>
      </c>
      <c r="AJ2694" s="302">
        <v>0</v>
      </c>
      <c r="AK2694" s="302">
        <v>0</v>
      </c>
      <c r="AL2694" s="302">
        <v>0</v>
      </c>
      <c r="AM2694" s="302">
        <v>0</v>
      </c>
      <c r="AN2694" s="302">
        <v>0</v>
      </c>
      <c r="AO2694" s="302">
        <v>0</v>
      </c>
      <c r="AP2694" s="302">
        <v>76.38</v>
      </c>
      <c r="AQ2694" s="302">
        <v>0</v>
      </c>
      <c r="AR2694" s="302">
        <v>130.47</v>
      </c>
      <c r="AS2694" s="302">
        <v>0</v>
      </c>
      <c r="AT2694" s="295">
        <f t="shared" si="42"/>
        <v>3500</v>
      </c>
      <c r="AU2694" s="302">
        <v>0</v>
      </c>
      <c r="AV2694" s="302">
        <v>0</v>
      </c>
      <c r="AW2694" s="303">
        <v>99</v>
      </c>
      <c r="AX2694" s="303">
        <v>142</v>
      </c>
      <c r="AY2694" s="302">
        <v>409999.98597500002</v>
      </c>
      <c r="AZ2694" s="302">
        <v>286999.99</v>
      </c>
      <c r="BA2694" s="301">
        <v>77.730436999999995</v>
      </c>
      <c r="BB2694" s="301">
        <v>62.529331374989802</v>
      </c>
      <c r="BC2694" s="301">
        <v>9.5</v>
      </c>
      <c r="BD2694" s="301"/>
      <c r="BE2694" s="300" t="s">
        <v>4204</v>
      </c>
      <c r="BF2694" s="298"/>
      <c r="BG2694" s="300" t="s">
        <v>320</v>
      </c>
      <c r="BH2694" s="300" t="s">
        <v>181</v>
      </c>
      <c r="BI2694" s="300" t="s">
        <v>462</v>
      </c>
      <c r="BJ2694" s="300" t="s">
        <v>103</v>
      </c>
      <c r="BK2694" s="299" t="s">
        <v>4</v>
      </c>
      <c r="BL2694" s="301">
        <v>230873.75</v>
      </c>
      <c r="BM2694" s="299" t="s">
        <v>894</v>
      </c>
      <c r="BN2694" s="301"/>
      <c r="BO2694" s="304">
        <v>43886</v>
      </c>
      <c r="BP2694" s="304">
        <v>48207</v>
      </c>
      <c r="BQ2694" s="297" t="s">
        <v>1065</v>
      </c>
      <c r="BR2694" s="297" t="s">
        <v>4741</v>
      </c>
      <c r="BS2694" s="297" t="s">
        <v>4742</v>
      </c>
      <c r="BT2694" s="297" t="s">
        <v>4742</v>
      </c>
      <c r="BU2694" s="301">
        <v>0</v>
      </c>
      <c r="BV2694" s="301">
        <v>0</v>
      </c>
      <c r="BW2694" s="301">
        <v>0</v>
      </c>
    </row>
    <row r="2695" spans="1:75" s="289" customFormat="1" ht="18.2" customHeight="1" x14ac:dyDescent="0.15">
      <c r="A2695" s="291">
        <v>2693</v>
      </c>
      <c r="B2695" s="292" t="s">
        <v>305</v>
      </c>
      <c r="C2695" s="292" t="s">
        <v>306</v>
      </c>
      <c r="D2695" s="312">
        <v>45172</v>
      </c>
      <c r="E2695" s="293" t="s">
        <v>3589</v>
      </c>
      <c r="F2695" s="308">
        <v>10</v>
      </c>
      <c r="G2695" s="308">
        <v>9</v>
      </c>
      <c r="H2695" s="295">
        <v>150308.25</v>
      </c>
      <c r="I2695" s="295">
        <v>9896.99</v>
      </c>
      <c r="J2695" s="295">
        <v>0</v>
      </c>
      <c r="K2695" s="295">
        <v>160205.24</v>
      </c>
      <c r="L2695" s="295">
        <v>1145.99</v>
      </c>
      <c r="M2695" s="295">
        <v>0</v>
      </c>
      <c r="N2695" s="295">
        <v>0</v>
      </c>
      <c r="O2695" s="295">
        <v>0</v>
      </c>
      <c r="P2695" s="295">
        <v>0</v>
      </c>
      <c r="Q2695" s="295">
        <v>0</v>
      </c>
      <c r="R2695" s="295">
        <v>160205.24</v>
      </c>
      <c r="S2695" s="295">
        <v>11601.94</v>
      </c>
      <c r="T2695" s="295">
        <v>1252.57</v>
      </c>
      <c r="U2695" s="295">
        <v>0</v>
      </c>
      <c r="V2695" s="295">
        <v>0</v>
      </c>
      <c r="W2695" s="295">
        <v>0</v>
      </c>
      <c r="X2695" s="295">
        <v>0</v>
      </c>
      <c r="Y2695" s="295">
        <v>0</v>
      </c>
      <c r="Z2695" s="295">
        <v>12854.51</v>
      </c>
      <c r="AA2695" s="295">
        <v>0</v>
      </c>
      <c r="AB2695" s="295">
        <v>0</v>
      </c>
      <c r="AC2695" s="295">
        <v>0</v>
      </c>
      <c r="AD2695" s="295">
        <v>0</v>
      </c>
      <c r="AE2695" s="295">
        <v>0</v>
      </c>
      <c r="AF2695" s="295">
        <v>0</v>
      </c>
      <c r="AG2695" s="295">
        <v>0</v>
      </c>
      <c r="AH2695" s="295">
        <v>0</v>
      </c>
      <c r="AI2695" s="295">
        <v>0</v>
      </c>
      <c r="AJ2695" s="295">
        <v>0</v>
      </c>
      <c r="AK2695" s="295">
        <v>0</v>
      </c>
      <c r="AL2695" s="295">
        <v>0</v>
      </c>
      <c r="AM2695" s="295">
        <v>0</v>
      </c>
      <c r="AN2695" s="295">
        <v>0</v>
      </c>
      <c r="AO2695" s="295">
        <v>0</v>
      </c>
      <c r="AP2695" s="295">
        <v>0</v>
      </c>
      <c r="AQ2695" s="295">
        <v>0</v>
      </c>
      <c r="AR2695" s="295">
        <v>0</v>
      </c>
      <c r="AS2695" s="295">
        <v>0</v>
      </c>
      <c r="AT2695" s="295">
        <f t="shared" si="42"/>
        <v>0</v>
      </c>
      <c r="AU2695" s="295">
        <v>11042.98</v>
      </c>
      <c r="AV2695" s="295">
        <v>12854.51</v>
      </c>
      <c r="AW2695" s="296">
        <v>88</v>
      </c>
      <c r="AX2695" s="296">
        <v>184</v>
      </c>
      <c r="AY2695" s="295">
        <v>365001.58</v>
      </c>
      <c r="AZ2695" s="295">
        <v>218768.22</v>
      </c>
      <c r="BA2695" s="294">
        <v>45.890208000000001</v>
      </c>
      <c r="BB2695" s="294">
        <v>33.605666244804297</v>
      </c>
      <c r="BC2695" s="294">
        <v>10</v>
      </c>
      <c r="BD2695" s="294"/>
      <c r="BE2695" s="293" t="s">
        <v>4204</v>
      </c>
      <c r="BF2695" s="291"/>
      <c r="BG2695" s="293" t="s">
        <v>315</v>
      </c>
      <c r="BH2695" s="293" t="s">
        <v>179</v>
      </c>
      <c r="BI2695" s="293" t="s">
        <v>363</v>
      </c>
      <c r="BJ2695" s="293" t="s">
        <v>4205</v>
      </c>
      <c r="BK2695" s="292" t="s">
        <v>4</v>
      </c>
      <c r="BL2695" s="294">
        <v>160205.24</v>
      </c>
      <c r="BM2695" s="292" t="s">
        <v>894</v>
      </c>
      <c r="BN2695" s="294"/>
      <c r="BO2695" s="297">
        <v>42256</v>
      </c>
      <c r="BP2695" s="297">
        <v>47857</v>
      </c>
      <c r="BQ2695" s="297" t="s">
        <v>1067</v>
      </c>
      <c r="BR2695" s="297" t="s">
        <v>4743</v>
      </c>
      <c r="BS2695" s="297">
        <v>42256</v>
      </c>
      <c r="BT2695" s="297">
        <v>47857</v>
      </c>
      <c r="BU2695" s="294">
        <v>1352.79</v>
      </c>
      <c r="BV2695" s="294">
        <v>0</v>
      </c>
      <c r="BW2695" s="294">
        <v>0</v>
      </c>
    </row>
    <row r="2696" spans="1:75" s="289" customFormat="1" ht="18.2" customHeight="1" x14ac:dyDescent="0.15">
      <c r="A2696" s="298">
        <v>2694</v>
      </c>
      <c r="B2696" s="299" t="s">
        <v>305</v>
      </c>
      <c r="C2696" s="299" t="s">
        <v>306</v>
      </c>
      <c r="D2696" s="313">
        <v>45172</v>
      </c>
      <c r="E2696" s="300" t="s">
        <v>4330</v>
      </c>
      <c r="F2696" s="309">
        <v>1</v>
      </c>
      <c r="G2696" s="309">
        <v>0</v>
      </c>
      <c r="H2696" s="302">
        <v>140677.75</v>
      </c>
      <c r="I2696" s="302">
        <v>0</v>
      </c>
      <c r="J2696" s="302">
        <v>0</v>
      </c>
      <c r="K2696" s="302">
        <v>140677.75</v>
      </c>
      <c r="L2696" s="302">
        <v>1024.8699999999999</v>
      </c>
      <c r="M2696" s="302">
        <v>0</v>
      </c>
      <c r="N2696" s="302">
        <v>0</v>
      </c>
      <c r="O2696" s="302">
        <v>0</v>
      </c>
      <c r="P2696" s="302">
        <v>0</v>
      </c>
      <c r="Q2696" s="302">
        <v>0</v>
      </c>
      <c r="R2696" s="302">
        <v>140677.75</v>
      </c>
      <c r="S2696" s="302">
        <v>0</v>
      </c>
      <c r="T2696" s="302">
        <v>1125.42</v>
      </c>
      <c r="U2696" s="302">
        <v>0</v>
      </c>
      <c r="V2696" s="302">
        <v>0</v>
      </c>
      <c r="W2696" s="302">
        <v>115.85</v>
      </c>
      <c r="X2696" s="302">
        <v>0</v>
      </c>
      <c r="Y2696" s="302">
        <v>0</v>
      </c>
      <c r="Z2696" s="302">
        <v>1009.57</v>
      </c>
      <c r="AA2696" s="302">
        <v>0</v>
      </c>
      <c r="AB2696" s="302">
        <v>0</v>
      </c>
      <c r="AC2696" s="302">
        <v>0</v>
      </c>
      <c r="AD2696" s="302">
        <v>0</v>
      </c>
      <c r="AE2696" s="302">
        <v>0</v>
      </c>
      <c r="AF2696" s="302">
        <v>0</v>
      </c>
      <c r="AG2696" s="302">
        <v>0</v>
      </c>
      <c r="AH2696" s="302">
        <v>111.83</v>
      </c>
      <c r="AI2696" s="302">
        <v>0</v>
      </c>
      <c r="AJ2696" s="302">
        <v>0</v>
      </c>
      <c r="AK2696" s="302">
        <v>0</v>
      </c>
      <c r="AL2696" s="302">
        <v>0</v>
      </c>
      <c r="AM2696" s="302">
        <v>0</v>
      </c>
      <c r="AN2696" s="302">
        <v>0</v>
      </c>
      <c r="AO2696" s="302">
        <v>0</v>
      </c>
      <c r="AP2696" s="302">
        <v>0</v>
      </c>
      <c r="AQ2696" s="302">
        <v>0</v>
      </c>
      <c r="AR2696" s="302">
        <v>227.68</v>
      </c>
      <c r="AS2696" s="302">
        <v>0</v>
      </c>
      <c r="AT2696" s="295">
        <f t="shared" si="42"/>
        <v>-1.4210854715202004E-14</v>
      </c>
      <c r="AU2696" s="302">
        <v>1024.8699999999999</v>
      </c>
      <c r="AV2696" s="302">
        <v>1009.57</v>
      </c>
      <c r="AW2696" s="303">
        <v>92</v>
      </c>
      <c r="AX2696" s="303">
        <v>135</v>
      </c>
      <c r="AY2696" s="302">
        <v>253020.684286</v>
      </c>
      <c r="AZ2696" s="302">
        <v>177114.48</v>
      </c>
      <c r="BA2696" s="301">
        <v>90.000467</v>
      </c>
      <c r="BB2696" s="301">
        <v>71.4851953183571</v>
      </c>
      <c r="BC2696" s="301">
        <v>9.6</v>
      </c>
      <c r="BD2696" s="301"/>
      <c r="BE2696" s="300" t="s">
        <v>4204</v>
      </c>
      <c r="BF2696" s="298"/>
      <c r="BG2696" s="300" t="s">
        <v>320</v>
      </c>
      <c r="BH2696" s="300" t="s">
        <v>197</v>
      </c>
      <c r="BI2696" s="300" t="s">
        <v>373</v>
      </c>
      <c r="BJ2696" s="300" t="s">
        <v>177</v>
      </c>
      <c r="BK2696" s="299" t="s">
        <v>4</v>
      </c>
      <c r="BL2696" s="301">
        <v>140677.75</v>
      </c>
      <c r="BM2696" s="299" t="s">
        <v>894</v>
      </c>
      <c r="BN2696" s="301"/>
      <c r="BO2696" s="304">
        <v>43886</v>
      </c>
      <c r="BP2696" s="304">
        <v>47993</v>
      </c>
      <c r="BQ2696" s="297" t="s">
        <v>1065</v>
      </c>
      <c r="BR2696" s="297" t="s">
        <v>4741</v>
      </c>
      <c r="BS2696" s="297" t="s">
        <v>4742</v>
      </c>
      <c r="BT2696" s="297" t="s">
        <v>4742</v>
      </c>
      <c r="BU2696" s="301">
        <v>0</v>
      </c>
      <c r="BV2696" s="301">
        <v>0</v>
      </c>
      <c r="BW2696" s="301">
        <v>0</v>
      </c>
    </row>
    <row r="2697" spans="1:75" s="289" customFormat="1" ht="18.2" customHeight="1" x14ac:dyDescent="0.15">
      <c r="A2697" s="291">
        <v>2695</v>
      </c>
      <c r="B2697" s="292" t="s">
        <v>305</v>
      </c>
      <c r="C2697" s="292" t="s">
        <v>306</v>
      </c>
      <c r="D2697" s="312">
        <v>45172</v>
      </c>
      <c r="E2697" s="293" t="s">
        <v>4331</v>
      </c>
      <c r="F2697" s="308">
        <v>0</v>
      </c>
      <c r="G2697" s="308">
        <v>0</v>
      </c>
      <c r="H2697" s="295">
        <v>121553.03</v>
      </c>
      <c r="I2697" s="295">
        <v>0</v>
      </c>
      <c r="J2697" s="295">
        <v>0</v>
      </c>
      <c r="K2697" s="295">
        <v>121553.03</v>
      </c>
      <c r="L2697" s="295">
        <v>833.94</v>
      </c>
      <c r="M2697" s="295">
        <v>0</v>
      </c>
      <c r="N2697" s="295">
        <v>0</v>
      </c>
      <c r="O2697" s="295">
        <v>833.94</v>
      </c>
      <c r="P2697" s="295">
        <v>0</v>
      </c>
      <c r="Q2697" s="295">
        <v>0</v>
      </c>
      <c r="R2697" s="295">
        <v>120719.09</v>
      </c>
      <c r="S2697" s="295">
        <v>0</v>
      </c>
      <c r="T2697" s="295">
        <v>972.42</v>
      </c>
      <c r="U2697" s="295">
        <v>0</v>
      </c>
      <c r="V2697" s="295">
        <v>0</v>
      </c>
      <c r="W2697" s="295">
        <v>972.42</v>
      </c>
      <c r="X2697" s="295">
        <v>0</v>
      </c>
      <c r="Y2697" s="295">
        <v>0</v>
      </c>
      <c r="Z2697" s="295">
        <v>0</v>
      </c>
      <c r="AA2697" s="295">
        <v>0</v>
      </c>
      <c r="AB2697" s="295">
        <v>0</v>
      </c>
      <c r="AC2697" s="295">
        <v>0</v>
      </c>
      <c r="AD2697" s="295">
        <v>0</v>
      </c>
      <c r="AE2697" s="295">
        <v>0</v>
      </c>
      <c r="AF2697" s="295">
        <v>0</v>
      </c>
      <c r="AG2697" s="295">
        <v>0</v>
      </c>
      <c r="AH2697" s="295">
        <v>95.47</v>
      </c>
      <c r="AI2697" s="295">
        <v>0</v>
      </c>
      <c r="AJ2697" s="295">
        <v>0</v>
      </c>
      <c r="AK2697" s="295">
        <v>0</v>
      </c>
      <c r="AL2697" s="295">
        <v>0</v>
      </c>
      <c r="AM2697" s="295">
        <v>0</v>
      </c>
      <c r="AN2697" s="295">
        <v>0</v>
      </c>
      <c r="AO2697" s="295">
        <v>0</v>
      </c>
      <c r="AP2697" s="295">
        <v>1886.46</v>
      </c>
      <c r="AQ2697" s="295">
        <v>0</v>
      </c>
      <c r="AR2697" s="295">
        <v>1788.29</v>
      </c>
      <c r="AS2697" s="295">
        <v>0</v>
      </c>
      <c r="AT2697" s="295">
        <f t="shared" si="42"/>
        <v>2000</v>
      </c>
      <c r="AU2697" s="295">
        <v>0</v>
      </c>
      <c r="AV2697" s="295">
        <v>0</v>
      </c>
      <c r="AW2697" s="296">
        <v>96</v>
      </c>
      <c r="AX2697" s="296">
        <v>139</v>
      </c>
      <c r="AY2697" s="295">
        <v>216002.302084</v>
      </c>
      <c r="AZ2697" s="295">
        <v>151201.60999999999</v>
      </c>
      <c r="BA2697" s="294">
        <v>85.832414999999997</v>
      </c>
      <c r="BB2697" s="294">
        <v>68.528443786427601</v>
      </c>
      <c r="BC2697" s="294">
        <v>9.6</v>
      </c>
      <c r="BD2697" s="294"/>
      <c r="BE2697" s="293" t="s">
        <v>4204</v>
      </c>
      <c r="BF2697" s="291"/>
      <c r="BG2697" s="293" t="s">
        <v>344</v>
      </c>
      <c r="BH2697" s="293" t="s">
        <v>213</v>
      </c>
      <c r="BI2697" s="293" t="s">
        <v>534</v>
      </c>
      <c r="BJ2697" s="293" t="s">
        <v>103</v>
      </c>
      <c r="BK2697" s="292" t="s">
        <v>4</v>
      </c>
      <c r="BL2697" s="294">
        <v>120719.09</v>
      </c>
      <c r="BM2697" s="292" t="s">
        <v>894</v>
      </c>
      <c r="BN2697" s="294"/>
      <c r="BO2697" s="297">
        <v>43888</v>
      </c>
      <c r="BP2697" s="297">
        <v>48118</v>
      </c>
      <c r="BQ2697" s="297" t="s">
        <v>1065</v>
      </c>
      <c r="BR2697" s="297" t="s">
        <v>4741</v>
      </c>
      <c r="BS2697" s="297" t="s">
        <v>4742</v>
      </c>
      <c r="BT2697" s="297" t="s">
        <v>4742</v>
      </c>
      <c r="BU2697" s="294">
        <v>0</v>
      </c>
      <c r="BV2697" s="294">
        <v>0</v>
      </c>
      <c r="BW2697" s="294">
        <v>0</v>
      </c>
    </row>
    <row r="2698" spans="1:75" s="289" customFormat="1" ht="18.2" customHeight="1" x14ac:dyDescent="0.15">
      <c r="A2698" s="298">
        <v>2696</v>
      </c>
      <c r="B2698" s="299" t="s">
        <v>305</v>
      </c>
      <c r="C2698" s="299" t="s">
        <v>306</v>
      </c>
      <c r="D2698" s="313">
        <v>45172</v>
      </c>
      <c r="E2698" s="300" t="s">
        <v>3590</v>
      </c>
      <c r="F2698" s="309">
        <v>38</v>
      </c>
      <c r="G2698" s="309">
        <v>37</v>
      </c>
      <c r="H2698" s="302">
        <v>123369.93</v>
      </c>
      <c r="I2698" s="302">
        <v>29843.13</v>
      </c>
      <c r="J2698" s="302">
        <v>0</v>
      </c>
      <c r="K2698" s="302">
        <v>153213.06</v>
      </c>
      <c r="L2698" s="302">
        <v>940.63</v>
      </c>
      <c r="M2698" s="302">
        <v>0</v>
      </c>
      <c r="N2698" s="302">
        <v>0</v>
      </c>
      <c r="O2698" s="302">
        <v>0</v>
      </c>
      <c r="P2698" s="302">
        <v>0</v>
      </c>
      <c r="Q2698" s="302">
        <v>0</v>
      </c>
      <c r="R2698" s="302">
        <v>153213.06</v>
      </c>
      <c r="S2698" s="302">
        <v>42999.14</v>
      </c>
      <c r="T2698" s="302">
        <v>1028.08</v>
      </c>
      <c r="U2698" s="302">
        <v>0</v>
      </c>
      <c r="V2698" s="302">
        <v>0</v>
      </c>
      <c r="W2698" s="302">
        <v>0</v>
      </c>
      <c r="X2698" s="302">
        <v>0</v>
      </c>
      <c r="Y2698" s="302">
        <v>0</v>
      </c>
      <c r="Z2698" s="302">
        <v>44027.22</v>
      </c>
      <c r="AA2698" s="302">
        <v>0</v>
      </c>
      <c r="AB2698" s="302">
        <v>0</v>
      </c>
      <c r="AC2698" s="302">
        <v>0</v>
      </c>
      <c r="AD2698" s="302">
        <v>0</v>
      </c>
      <c r="AE2698" s="302">
        <v>0</v>
      </c>
      <c r="AF2698" s="302">
        <v>0</v>
      </c>
      <c r="AG2698" s="302">
        <v>0</v>
      </c>
      <c r="AH2698" s="302">
        <v>0</v>
      </c>
      <c r="AI2698" s="302">
        <v>0</v>
      </c>
      <c r="AJ2698" s="302">
        <v>0</v>
      </c>
      <c r="AK2698" s="302">
        <v>0</v>
      </c>
      <c r="AL2698" s="302">
        <v>0</v>
      </c>
      <c r="AM2698" s="302">
        <v>0</v>
      </c>
      <c r="AN2698" s="302">
        <v>0</v>
      </c>
      <c r="AO2698" s="302">
        <v>0</v>
      </c>
      <c r="AP2698" s="302">
        <v>0</v>
      </c>
      <c r="AQ2698" s="302">
        <v>0</v>
      </c>
      <c r="AR2698" s="302">
        <v>0</v>
      </c>
      <c r="AS2698" s="302">
        <v>0</v>
      </c>
      <c r="AT2698" s="295">
        <f t="shared" si="42"/>
        <v>0</v>
      </c>
      <c r="AU2698" s="302">
        <v>30783.759999999998</v>
      </c>
      <c r="AV2698" s="302">
        <v>44027.22</v>
      </c>
      <c r="AW2698" s="303">
        <v>88</v>
      </c>
      <c r="AX2698" s="303">
        <v>184</v>
      </c>
      <c r="AY2698" s="302">
        <v>261998.92</v>
      </c>
      <c r="AZ2698" s="302">
        <v>179561.72</v>
      </c>
      <c r="BA2698" s="301">
        <v>50.359527999999997</v>
      </c>
      <c r="BB2698" s="301">
        <v>42.969834467144103</v>
      </c>
      <c r="BC2698" s="301">
        <v>10</v>
      </c>
      <c r="BD2698" s="301"/>
      <c r="BE2698" s="300" t="s">
        <v>4204</v>
      </c>
      <c r="BF2698" s="298"/>
      <c r="BG2698" s="300" t="s">
        <v>320</v>
      </c>
      <c r="BH2698" s="300" t="s">
        <v>181</v>
      </c>
      <c r="BI2698" s="300" t="s">
        <v>368</v>
      </c>
      <c r="BJ2698" s="300" t="s">
        <v>4205</v>
      </c>
      <c r="BK2698" s="299" t="s">
        <v>4</v>
      </c>
      <c r="BL2698" s="301">
        <v>153213.06</v>
      </c>
      <c r="BM2698" s="299" t="s">
        <v>894</v>
      </c>
      <c r="BN2698" s="301"/>
      <c r="BO2698" s="304">
        <v>42265</v>
      </c>
      <c r="BP2698" s="304">
        <v>47866</v>
      </c>
      <c r="BQ2698" s="297" t="s">
        <v>1065</v>
      </c>
      <c r="BR2698" s="297" t="s">
        <v>4741</v>
      </c>
      <c r="BS2698" s="297">
        <v>42265</v>
      </c>
      <c r="BT2698" s="297">
        <v>47866</v>
      </c>
      <c r="BU2698" s="301">
        <v>4340.0600000000004</v>
      </c>
      <c r="BV2698" s="301">
        <v>0</v>
      </c>
      <c r="BW2698" s="301">
        <v>0</v>
      </c>
    </row>
    <row r="2699" spans="1:75" s="289" customFormat="1" ht="18.2" customHeight="1" x14ac:dyDescent="0.15">
      <c r="A2699" s="291">
        <v>2697</v>
      </c>
      <c r="B2699" s="292" t="s">
        <v>305</v>
      </c>
      <c r="C2699" s="292" t="s">
        <v>306</v>
      </c>
      <c r="D2699" s="312">
        <v>45172</v>
      </c>
      <c r="E2699" s="293" t="s">
        <v>3591</v>
      </c>
      <c r="F2699" s="308">
        <v>97</v>
      </c>
      <c r="G2699" s="308">
        <v>96</v>
      </c>
      <c r="H2699" s="295">
        <v>81604.100000000006</v>
      </c>
      <c r="I2699" s="295">
        <v>37168.54</v>
      </c>
      <c r="J2699" s="295">
        <v>0</v>
      </c>
      <c r="K2699" s="295">
        <v>118772.64</v>
      </c>
      <c r="L2699" s="295">
        <v>622.19000000000005</v>
      </c>
      <c r="M2699" s="295">
        <v>0</v>
      </c>
      <c r="N2699" s="295">
        <v>0</v>
      </c>
      <c r="O2699" s="295">
        <v>0</v>
      </c>
      <c r="P2699" s="295">
        <v>0</v>
      </c>
      <c r="Q2699" s="295">
        <v>0</v>
      </c>
      <c r="R2699" s="295">
        <v>118772.64</v>
      </c>
      <c r="S2699" s="295">
        <v>87698.32</v>
      </c>
      <c r="T2699" s="295">
        <v>680.03</v>
      </c>
      <c r="U2699" s="295">
        <v>0</v>
      </c>
      <c r="V2699" s="295">
        <v>0</v>
      </c>
      <c r="W2699" s="295">
        <v>0</v>
      </c>
      <c r="X2699" s="295">
        <v>0</v>
      </c>
      <c r="Y2699" s="295">
        <v>0</v>
      </c>
      <c r="Z2699" s="295">
        <v>88378.35</v>
      </c>
      <c r="AA2699" s="295">
        <v>0</v>
      </c>
      <c r="AB2699" s="295">
        <v>0</v>
      </c>
      <c r="AC2699" s="295">
        <v>0</v>
      </c>
      <c r="AD2699" s="295">
        <v>0</v>
      </c>
      <c r="AE2699" s="295">
        <v>0</v>
      </c>
      <c r="AF2699" s="295">
        <v>0</v>
      </c>
      <c r="AG2699" s="295">
        <v>0</v>
      </c>
      <c r="AH2699" s="295">
        <v>0</v>
      </c>
      <c r="AI2699" s="295">
        <v>0</v>
      </c>
      <c r="AJ2699" s="295">
        <v>0</v>
      </c>
      <c r="AK2699" s="295">
        <v>0</v>
      </c>
      <c r="AL2699" s="295">
        <v>0</v>
      </c>
      <c r="AM2699" s="295">
        <v>0</v>
      </c>
      <c r="AN2699" s="295">
        <v>0</v>
      </c>
      <c r="AO2699" s="295">
        <v>0</v>
      </c>
      <c r="AP2699" s="295">
        <v>0</v>
      </c>
      <c r="AQ2699" s="295">
        <v>0</v>
      </c>
      <c r="AR2699" s="295">
        <v>0</v>
      </c>
      <c r="AS2699" s="295">
        <v>0</v>
      </c>
      <c r="AT2699" s="295">
        <f t="shared" si="42"/>
        <v>0</v>
      </c>
      <c r="AU2699" s="295">
        <v>37790.730000000003</v>
      </c>
      <c r="AV2699" s="295">
        <v>88378.35</v>
      </c>
      <c r="AW2699" s="296">
        <v>88</v>
      </c>
      <c r="AX2699" s="296">
        <v>184</v>
      </c>
      <c r="AY2699" s="295">
        <v>261998.92</v>
      </c>
      <c r="AZ2699" s="295">
        <v>118772.64</v>
      </c>
      <c r="BA2699" s="294">
        <v>32.439701999999997</v>
      </c>
      <c r="BB2699" s="294">
        <v>32.439701999999997</v>
      </c>
      <c r="BC2699" s="294">
        <v>10</v>
      </c>
      <c r="BD2699" s="294"/>
      <c r="BE2699" s="293" t="s">
        <v>4204</v>
      </c>
      <c r="BF2699" s="291"/>
      <c r="BG2699" s="293" t="s">
        <v>320</v>
      </c>
      <c r="BH2699" s="293" t="s">
        <v>181</v>
      </c>
      <c r="BI2699" s="293" t="s">
        <v>368</v>
      </c>
      <c r="BJ2699" s="293" t="s">
        <v>4205</v>
      </c>
      <c r="BK2699" s="292" t="s">
        <v>4</v>
      </c>
      <c r="BL2699" s="294">
        <v>118772.64</v>
      </c>
      <c r="BM2699" s="292" t="s">
        <v>894</v>
      </c>
      <c r="BN2699" s="294"/>
      <c r="BO2699" s="297">
        <v>42265</v>
      </c>
      <c r="BP2699" s="297">
        <v>47866</v>
      </c>
      <c r="BQ2699" s="297" t="s">
        <v>1067</v>
      </c>
      <c r="BR2699" s="297" t="s">
        <v>4743</v>
      </c>
      <c r="BS2699" s="297">
        <v>42265</v>
      </c>
      <c r="BT2699" s="297">
        <v>47866</v>
      </c>
      <c r="BU2699" s="294">
        <v>21598.44</v>
      </c>
      <c r="BV2699" s="294">
        <v>0</v>
      </c>
      <c r="BW2699" s="294">
        <v>0</v>
      </c>
    </row>
    <row r="2700" spans="1:75" s="289" customFormat="1" ht="18.2" customHeight="1" x14ac:dyDescent="0.15">
      <c r="A2700" s="298">
        <v>2698</v>
      </c>
      <c r="B2700" s="299" t="s">
        <v>305</v>
      </c>
      <c r="C2700" s="299" t="s">
        <v>306</v>
      </c>
      <c r="D2700" s="313">
        <v>45172</v>
      </c>
      <c r="E2700" s="300" t="s">
        <v>3592</v>
      </c>
      <c r="F2700" s="309">
        <v>93</v>
      </c>
      <c r="G2700" s="309">
        <v>92</v>
      </c>
      <c r="H2700" s="302">
        <v>192068.51</v>
      </c>
      <c r="I2700" s="302">
        <v>87481.82</v>
      </c>
      <c r="J2700" s="302">
        <v>0</v>
      </c>
      <c r="K2700" s="302">
        <v>279550.33</v>
      </c>
      <c r="L2700" s="302">
        <v>1464.41</v>
      </c>
      <c r="M2700" s="302">
        <v>0</v>
      </c>
      <c r="N2700" s="302">
        <v>0</v>
      </c>
      <c r="O2700" s="302">
        <v>0</v>
      </c>
      <c r="P2700" s="302">
        <v>0</v>
      </c>
      <c r="Q2700" s="302">
        <v>0</v>
      </c>
      <c r="R2700" s="302">
        <v>279550.33</v>
      </c>
      <c r="S2700" s="302">
        <v>192686.07999999999</v>
      </c>
      <c r="T2700" s="302">
        <v>1600.57</v>
      </c>
      <c r="U2700" s="302">
        <v>0</v>
      </c>
      <c r="V2700" s="302">
        <v>0</v>
      </c>
      <c r="W2700" s="302">
        <v>0</v>
      </c>
      <c r="X2700" s="302">
        <v>0</v>
      </c>
      <c r="Y2700" s="302">
        <v>0</v>
      </c>
      <c r="Z2700" s="302">
        <v>194286.65</v>
      </c>
      <c r="AA2700" s="302">
        <v>0</v>
      </c>
      <c r="AB2700" s="302">
        <v>0</v>
      </c>
      <c r="AC2700" s="302">
        <v>0</v>
      </c>
      <c r="AD2700" s="302">
        <v>0</v>
      </c>
      <c r="AE2700" s="302">
        <v>0</v>
      </c>
      <c r="AF2700" s="302">
        <v>0</v>
      </c>
      <c r="AG2700" s="302">
        <v>0</v>
      </c>
      <c r="AH2700" s="302">
        <v>0</v>
      </c>
      <c r="AI2700" s="302">
        <v>0</v>
      </c>
      <c r="AJ2700" s="302">
        <v>0</v>
      </c>
      <c r="AK2700" s="302">
        <v>0</v>
      </c>
      <c r="AL2700" s="302">
        <v>0</v>
      </c>
      <c r="AM2700" s="302">
        <v>0</v>
      </c>
      <c r="AN2700" s="302">
        <v>0</v>
      </c>
      <c r="AO2700" s="302">
        <v>0</v>
      </c>
      <c r="AP2700" s="302">
        <v>0</v>
      </c>
      <c r="AQ2700" s="302">
        <v>0</v>
      </c>
      <c r="AR2700" s="302">
        <v>0</v>
      </c>
      <c r="AS2700" s="302">
        <v>0</v>
      </c>
      <c r="AT2700" s="295">
        <f t="shared" si="42"/>
        <v>0</v>
      </c>
      <c r="AU2700" s="302">
        <v>88946.23</v>
      </c>
      <c r="AV2700" s="302">
        <v>194286.65</v>
      </c>
      <c r="AW2700" s="303">
        <v>88</v>
      </c>
      <c r="AX2700" s="303">
        <v>184</v>
      </c>
      <c r="AY2700" s="302">
        <v>312203.19</v>
      </c>
      <c r="AZ2700" s="302">
        <v>279550.33</v>
      </c>
      <c r="BA2700" s="301">
        <v>69.492436999999995</v>
      </c>
      <c r="BB2700" s="301">
        <v>69.492436999999995</v>
      </c>
      <c r="BC2700" s="301">
        <v>10</v>
      </c>
      <c r="BD2700" s="301"/>
      <c r="BE2700" s="300" t="s">
        <v>4204</v>
      </c>
      <c r="BF2700" s="298"/>
      <c r="BG2700" s="300" t="s">
        <v>312</v>
      </c>
      <c r="BH2700" s="300" t="s">
        <v>188</v>
      </c>
      <c r="BI2700" s="300" t="s">
        <v>313</v>
      </c>
      <c r="BJ2700" s="300" t="s">
        <v>4205</v>
      </c>
      <c r="BK2700" s="299" t="s">
        <v>4</v>
      </c>
      <c r="BL2700" s="301">
        <v>279550.33</v>
      </c>
      <c r="BM2700" s="299" t="s">
        <v>894</v>
      </c>
      <c r="BN2700" s="301"/>
      <c r="BO2700" s="304">
        <v>42255</v>
      </c>
      <c r="BP2700" s="304">
        <v>47856</v>
      </c>
      <c r="BQ2700" s="297" t="s">
        <v>4137</v>
      </c>
      <c r="BR2700" s="297" t="s">
        <v>4754</v>
      </c>
      <c r="BS2700" s="297">
        <v>42255</v>
      </c>
      <c r="BT2700" s="297">
        <v>47856</v>
      </c>
      <c r="BU2700" s="301">
        <v>21616.48</v>
      </c>
      <c r="BV2700" s="301">
        <v>0</v>
      </c>
      <c r="BW2700" s="301">
        <v>0</v>
      </c>
    </row>
    <row r="2701" spans="1:75" s="289" customFormat="1" ht="18.2" customHeight="1" x14ac:dyDescent="0.15">
      <c r="A2701" s="291">
        <v>2699</v>
      </c>
      <c r="B2701" s="292" t="s">
        <v>305</v>
      </c>
      <c r="C2701" s="292" t="s">
        <v>306</v>
      </c>
      <c r="D2701" s="312">
        <v>45172</v>
      </c>
      <c r="E2701" s="293" t="s">
        <v>3593</v>
      </c>
      <c r="F2701" s="308">
        <v>0</v>
      </c>
      <c r="G2701" s="308">
        <v>0</v>
      </c>
      <c r="H2701" s="295">
        <v>173702.13</v>
      </c>
      <c r="I2701" s="295">
        <v>0</v>
      </c>
      <c r="J2701" s="295">
        <v>0</v>
      </c>
      <c r="K2701" s="295">
        <v>173702.13</v>
      </c>
      <c r="L2701" s="295">
        <v>1324.35</v>
      </c>
      <c r="M2701" s="295">
        <v>0</v>
      </c>
      <c r="N2701" s="295">
        <v>0</v>
      </c>
      <c r="O2701" s="295">
        <v>1324.35</v>
      </c>
      <c r="P2701" s="295">
        <v>0</v>
      </c>
      <c r="Q2701" s="295">
        <v>0</v>
      </c>
      <c r="R2701" s="295">
        <v>172377.78</v>
      </c>
      <c r="S2701" s="295">
        <v>0</v>
      </c>
      <c r="T2701" s="295">
        <v>1447.52</v>
      </c>
      <c r="U2701" s="295">
        <v>0</v>
      </c>
      <c r="V2701" s="295">
        <v>0</v>
      </c>
      <c r="W2701" s="295">
        <v>1447.52</v>
      </c>
      <c r="X2701" s="295">
        <v>0</v>
      </c>
      <c r="Y2701" s="295">
        <v>0</v>
      </c>
      <c r="Z2701" s="295">
        <v>0</v>
      </c>
      <c r="AA2701" s="295">
        <v>0</v>
      </c>
      <c r="AB2701" s="295">
        <v>0</v>
      </c>
      <c r="AC2701" s="295">
        <v>0</v>
      </c>
      <c r="AD2701" s="295">
        <v>0</v>
      </c>
      <c r="AE2701" s="295">
        <v>0</v>
      </c>
      <c r="AF2701" s="295">
        <v>0</v>
      </c>
      <c r="AG2701" s="295">
        <v>0</v>
      </c>
      <c r="AH2701" s="295">
        <v>144.29</v>
      </c>
      <c r="AI2701" s="295">
        <v>0</v>
      </c>
      <c r="AJ2701" s="295">
        <v>0</v>
      </c>
      <c r="AK2701" s="295">
        <v>0</v>
      </c>
      <c r="AL2701" s="295">
        <v>0</v>
      </c>
      <c r="AM2701" s="295">
        <v>0</v>
      </c>
      <c r="AN2701" s="295">
        <v>0</v>
      </c>
      <c r="AO2701" s="295">
        <v>0</v>
      </c>
      <c r="AP2701" s="295">
        <v>2114.36</v>
      </c>
      <c r="AQ2701" s="295">
        <v>0</v>
      </c>
      <c r="AR2701" s="295">
        <v>2030.52</v>
      </c>
      <c r="AS2701" s="295">
        <v>0</v>
      </c>
      <c r="AT2701" s="295">
        <f t="shared" si="42"/>
        <v>3000</v>
      </c>
      <c r="AU2701" s="295">
        <v>0</v>
      </c>
      <c r="AV2701" s="295">
        <v>0</v>
      </c>
      <c r="AW2701" s="296">
        <v>88</v>
      </c>
      <c r="AX2701" s="296">
        <v>184</v>
      </c>
      <c r="AY2701" s="295">
        <v>295000.84000000003</v>
      </c>
      <c r="AZ2701" s="295">
        <v>252817.13</v>
      </c>
      <c r="BA2701" s="294">
        <v>65.785768000000004</v>
      </c>
      <c r="BB2701" s="294">
        <v>44.854573910537802</v>
      </c>
      <c r="BC2701" s="294">
        <v>10</v>
      </c>
      <c r="BD2701" s="294"/>
      <c r="BE2701" s="293" t="s">
        <v>4204</v>
      </c>
      <c r="BF2701" s="291"/>
      <c r="BG2701" s="293" t="s">
        <v>360</v>
      </c>
      <c r="BH2701" s="293" t="s">
        <v>232</v>
      </c>
      <c r="BI2701" s="293" t="s">
        <v>362</v>
      </c>
      <c r="BJ2701" s="293" t="s">
        <v>103</v>
      </c>
      <c r="BK2701" s="292" t="s">
        <v>4</v>
      </c>
      <c r="BL2701" s="294">
        <v>172377.78</v>
      </c>
      <c r="BM2701" s="292" t="s">
        <v>894</v>
      </c>
      <c r="BN2701" s="294"/>
      <c r="BO2701" s="297">
        <v>42256</v>
      </c>
      <c r="BP2701" s="297">
        <v>47857</v>
      </c>
      <c r="BQ2701" s="297" t="s">
        <v>1065</v>
      </c>
      <c r="BR2701" s="297" t="s">
        <v>4741</v>
      </c>
      <c r="BS2701" s="297">
        <v>42256</v>
      </c>
      <c r="BT2701" s="297">
        <v>47857</v>
      </c>
      <c r="BU2701" s="294">
        <v>0</v>
      </c>
      <c r="BV2701" s="294">
        <v>0</v>
      </c>
      <c r="BW2701" s="294">
        <v>0</v>
      </c>
    </row>
    <row r="2702" spans="1:75" s="289" customFormat="1" ht="18.2" customHeight="1" x14ac:dyDescent="0.15">
      <c r="A2702" s="298">
        <v>2700</v>
      </c>
      <c r="B2702" s="299" t="s">
        <v>305</v>
      </c>
      <c r="C2702" s="299" t="s">
        <v>306</v>
      </c>
      <c r="D2702" s="313">
        <v>45172</v>
      </c>
      <c r="E2702" s="300" t="s">
        <v>3594</v>
      </c>
      <c r="F2702" s="309">
        <v>97</v>
      </c>
      <c r="G2702" s="309">
        <v>96</v>
      </c>
      <c r="H2702" s="302">
        <v>97714.78</v>
      </c>
      <c r="I2702" s="302">
        <v>44505.9</v>
      </c>
      <c r="J2702" s="302">
        <v>0</v>
      </c>
      <c r="K2702" s="302">
        <v>142220.68</v>
      </c>
      <c r="L2702" s="302">
        <v>745.01</v>
      </c>
      <c r="M2702" s="302">
        <v>0</v>
      </c>
      <c r="N2702" s="302">
        <v>0</v>
      </c>
      <c r="O2702" s="302">
        <v>0</v>
      </c>
      <c r="P2702" s="302">
        <v>0</v>
      </c>
      <c r="Q2702" s="302">
        <v>0</v>
      </c>
      <c r="R2702" s="302">
        <v>142220.68</v>
      </c>
      <c r="S2702" s="302">
        <v>104869.6</v>
      </c>
      <c r="T2702" s="302">
        <v>814.29</v>
      </c>
      <c r="U2702" s="302">
        <v>0</v>
      </c>
      <c r="V2702" s="302">
        <v>0</v>
      </c>
      <c r="W2702" s="302">
        <v>0</v>
      </c>
      <c r="X2702" s="302">
        <v>0</v>
      </c>
      <c r="Y2702" s="302">
        <v>0</v>
      </c>
      <c r="Z2702" s="302">
        <v>105683.89</v>
      </c>
      <c r="AA2702" s="302">
        <v>0</v>
      </c>
      <c r="AB2702" s="302">
        <v>0</v>
      </c>
      <c r="AC2702" s="302">
        <v>0</v>
      </c>
      <c r="AD2702" s="302">
        <v>0</v>
      </c>
      <c r="AE2702" s="302">
        <v>0</v>
      </c>
      <c r="AF2702" s="302">
        <v>0</v>
      </c>
      <c r="AG2702" s="302">
        <v>0</v>
      </c>
      <c r="AH2702" s="302">
        <v>0</v>
      </c>
      <c r="AI2702" s="302">
        <v>0</v>
      </c>
      <c r="AJ2702" s="302">
        <v>0</v>
      </c>
      <c r="AK2702" s="302">
        <v>0</v>
      </c>
      <c r="AL2702" s="302">
        <v>0</v>
      </c>
      <c r="AM2702" s="302">
        <v>0</v>
      </c>
      <c r="AN2702" s="302">
        <v>0</v>
      </c>
      <c r="AO2702" s="302">
        <v>0</v>
      </c>
      <c r="AP2702" s="302">
        <v>0</v>
      </c>
      <c r="AQ2702" s="302">
        <v>0</v>
      </c>
      <c r="AR2702" s="302">
        <v>0</v>
      </c>
      <c r="AS2702" s="302">
        <v>0</v>
      </c>
      <c r="AT2702" s="295">
        <f t="shared" si="42"/>
        <v>0</v>
      </c>
      <c r="AU2702" s="302">
        <v>45250.91</v>
      </c>
      <c r="AV2702" s="302">
        <v>105683.89</v>
      </c>
      <c r="AW2702" s="303">
        <v>88</v>
      </c>
      <c r="AX2702" s="303">
        <v>184</v>
      </c>
      <c r="AY2702" s="302">
        <v>261998.34</v>
      </c>
      <c r="AZ2702" s="302">
        <v>142220.68</v>
      </c>
      <c r="BA2702" s="301">
        <v>41.671227000000002</v>
      </c>
      <c r="BB2702" s="301">
        <v>41.671227000000002</v>
      </c>
      <c r="BC2702" s="301">
        <v>10</v>
      </c>
      <c r="BD2702" s="301"/>
      <c r="BE2702" s="300" t="s">
        <v>4204</v>
      </c>
      <c r="BF2702" s="298"/>
      <c r="BG2702" s="300" t="s">
        <v>320</v>
      </c>
      <c r="BH2702" s="300" t="s">
        <v>181</v>
      </c>
      <c r="BI2702" s="300" t="s">
        <v>368</v>
      </c>
      <c r="BJ2702" s="300" t="s">
        <v>4205</v>
      </c>
      <c r="BK2702" s="299" t="s">
        <v>4</v>
      </c>
      <c r="BL2702" s="301">
        <v>142220.68</v>
      </c>
      <c r="BM2702" s="299" t="s">
        <v>894</v>
      </c>
      <c r="BN2702" s="301"/>
      <c r="BO2702" s="304">
        <v>42264</v>
      </c>
      <c r="BP2702" s="304">
        <v>47865</v>
      </c>
      <c r="BQ2702" s="297" t="s">
        <v>4137</v>
      </c>
      <c r="BR2702" s="297" t="s">
        <v>4754</v>
      </c>
      <c r="BS2702" s="297">
        <v>42264</v>
      </c>
      <c r="BT2702" s="297">
        <v>47865</v>
      </c>
      <c r="BU2702" s="301">
        <v>22189.8</v>
      </c>
      <c r="BV2702" s="301">
        <v>0</v>
      </c>
      <c r="BW2702" s="301">
        <v>0</v>
      </c>
    </row>
    <row r="2703" spans="1:75" s="289" customFormat="1" ht="18.2" customHeight="1" x14ac:dyDescent="0.15">
      <c r="A2703" s="291">
        <v>2701</v>
      </c>
      <c r="B2703" s="292" t="s">
        <v>305</v>
      </c>
      <c r="C2703" s="292" t="s">
        <v>306</v>
      </c>
      <c r="D2703" s="312">
        <v>45172</v>
      </c>
      <c r="E2703" s="293" t="s">
        <v>4332</v>
      </c>
      <c r="F2703" s="308">
        <v>0</v>
      </c>
      <c r="G2703" s="308">
        <v>0</v>
      </c>
      <c r="H2703" s="295">
        <v>250717.13</v>
      </c>
      <c r="I2703" s="295">
        <v>0</v>
      </c>
      <c r="J2703" s="295">
        <v>0</v>
      </c>
      <c r="K2703" s="295">
        <v>250717.13</v>
      </c>
      <c r="L2703" s="295">
        <v>1252.22</v>
      </c>
      <c r="M2703" s="295">
        <v>0</v>
      </c>
      <c r="N2703" s="295">
        <v>0</v>
      </c>
      <c r="O2703" s="295">
        <v>1252.22</v>
      </c>
      <c r="P2703" s="295">
        <v>0</v>
      </c>
      <c r="Q2703" s="295">
        <v>0</v>
      </c>
      <c r="R2703" s="295">
        <v>249464.91</v>
      </c>
      <c r="S2703" s="295">
        <v>0</v>
      </c>
      <c r="T2703" s="295">
        <v>2005.74</v>
      </c>
      <c r="U2703" s="295">
        <v>0</v>
      </c>
      <c r="V2703" s="295">
        <v>0</v>
      </c>
      <c r="W2703" s="295">
        <v>2005.74</v>
      </c>
      <c r="X2703" s="295">
        <v>0</v>
      </c>
      <c r="Y2703" s="295">
        <v>0</v>
      </c>
      <c r="Z2703" s="295">
        <v>0</v>
      </c>
      <c r="AA2703" s="295">
        <v>0</v>
      </c>
      <c r="AB2703" s="295">
        <v>0</v>
      </c>
      <c r="AC2703" s="295">
        <v>0</v>
      </c>
      <c r="AD2703" s="295">
        <v>0</v>
      </c>
      <c r="AE2703" s="295">
        <v>0</v>
      </c>
      <c r="AF2703" s="295">
        <v>0</v>
      </c>
      <c r="AG2703" s="295">
        <v>0</v>
      </c>
      <c r="AH2703" s="295">
        <v>151.09</v>
      </c>
      <c r="AI2703" s="295">
        <v>0</v>
      </c>
      <c r="AJ2703" s="295">
        <v>0</v>
      </c>
      <c r="AK2703" s="295">
        <v>0</v>
      </c>
      <c r="AL2703" s="295">
        <v>0</v>
      </c>
      <c r="AM2703" s="295">
        <v>0</v>
      </c>
      <c r="AN2703" s="295">
        <v>0</v>
      </c>
      <c r="AO2703" s="295">
        <v>0</v>
      </c>
      <c r="AP2703" s="295">
        <v>1123.95</v>
      </c>
      <c r="AQ2703" s="295">
        <v>0</v>
      </c>
      <c r="AR2703" s="295">
        <v>1123.95</v>
      </c>
      <c r="AS2703" s="295">
        <v>0</v>
      </c>
      <c r="AT2703" s="295">
        <f t="shared" si="42"/>
        <v>3409.05</v>
      </c>
      <c r="AU2703" s="295">
        <v>0</v>
      </c>
      <c r="AV2703" s="295">
        <v>0</v>
      </c>
      <c r="AW2703" s="296">
        <v>119</v>
      </c>
      <c r="AX2703" s="296">
        <v>162</v>
      </c>
      <c r="AY2703" s="295">
        <v>283998.17</v>
      </c>
      <c r="AZ2703" s="295">
        <v>283998.17</v>
      </c>
      <c r="BA2703" s="294">
        <v>82.164327</v>
      </c>
      <c r="BB2703" s="294">
        <v>72.173410273261894</v>
      </c>
      <c r="BC2703" s="294">
        <v>9.6</v>
      </c>
      <c r="BD2703" s="294"/>
      <c r="BE2703" s="293" t="s">
        <v>4204</v>
      </c>
      <c r="BF2703" s="291"/>
      <c r="BG2703" s="293" t="s">
        <v>333</v>
      </c>
      <c r="BH2703" s="293" t="s">
        <v>185</v>
      </c>
      <c r="BI2703" s="293" t="s">
        <v>343</v>
      </c>
      <c r="BJ2703" s="293" t="s">
        <v>103</v>
      </c>
      <c r="BK2703" s="292" t="s">
        <v>4</v>
      </c>
      <c r="BL2703" s="294">
        <v>249464.91</v>
      </c>
      <c r="BM2703" s="292" t="s">
        <v>894</v>
      </c>
      <c r="BN2703" s="294"/>
      <c r="BO2703" s="297">
        <v>43888</v>
      </c>
      <c r="BP2703" s="297">
        <v>48818</v>
      </c>
      <c r="BQ2703" s="297" t="s">
        <v>1065</v>
      </c>
      <c r="BR2703" s="297" t="s">
        <v>4741</v>
      </c>
      <c r="BS2703" s="297" t="s">
        <v>4742</v>
      </c>
      <c r="BT2703" s="297" t="s">
        <v>4742</v>
      </c>
      <c r="BU2703" s="294">
        <v>0</v>
      </c>
      <c r="BV2703" s="294">
        <v>0</v>
      </c>
      <c r="BW2703" s="294">
        <v>0</v>
      </c>
    </row>
    <row r="2704" spans="1:75" s="289" customFormat="1" ht="18.2" customHeight="1" x14ac:dyDescent="0.15">
      <c r="A2704" s="298">
        <v>2702</v>
      </c>
      <c r="B2704" s="299" t="s">
        <v>305</v>
      </c>
      <c r="C2704" s="299" t="s">
        <v>306</v>
      </c>
      <c r="D2704" s="313">
        <v>45172</v>
      </c>
      <c r="E2704" s="300" t="s">
        <v>3595</v>
      </c>
      <c r="F2704" s="309">
        <v>51</v>
      </c>
      <c r="G2704" s="309">
        <v>50</v>
      </c>
      <c r="H2704" s="302">
        <v>216973.5</v>
      </c>
      <c r="I2704" s="302">
        <v>67419.13</v>
      </c>
      <c r="J2704" s="302">
        <v>0</v>
      </c>
      <c r="K2704" s="302">
        <v>284392.63</v>
      </c>
      <c r="L2704" s="302">
        <v>1654.28</v>
      </c>
      <c r="M2704" s="302">
        <v>0</v>
      </c>
      <c r="N2704" s="302">
        <v>0</v>
      </c>
      <c r="O2704" s="302">
        <v>0</v>
      </c>
      <c r="P2704" s="302">
        <v>0</v>
      </c>
      <c r="Q2704" s="302">
        <v>0</v>
      </c>
      <c r="R2704" s="302">
        <v>284392.63</v>
      </c>
      <c r="S2704" s="302">
        <v>104910.78</v>
      </c>
      <c r="T2704" s="302">
        <v>1808.11</v>
      </c>
      <c r="U2704" s="302">
        <v>0</v>
      </c>
      <c r="V2704" s="302">
        <v>0</v>
      </c>
      <c r="W2704" s="302">
        <v>0</v>
      </c>
      <c r="X2704" s="302">
        <v>0</v>
      </c>
      <c r="Y2704" s="302">
        <v>0</v>
      </c>
      <c r="Z2704" s="302">
        <v>106718.89</v>
      </c>
      <c r="AA2704" s="302">
        <v>0</v>
      </c>
      <c r="AB2704" s="302">
        <v>0</v>
      </c>
      <c r="AC2704" s="302">
        <v>0</v>
      </c>
      <c r="AD2704" s="302">
        <v>0</v>
      </c>
      <c r="AE2704" s="302">
        <v>0</v>
      </c>
      <c r="AF2704" s="302">
        <v>0</v>
      </c>
      <c r="AG2704" s="302">
        <v>0</v>
      </c>
      <c r="AH2704" s="302">
        <v>0</v>
      </c>
      <c r="AI2704" s="302">
        <v>0</v>
      </c>
      <c r="AJ2704" s="302">
        <v>0</v>
      </c>
      <c r="AK2704" s="302">
        <v>0</v>
      </c>
      <c r="AL2704" s="302">
        <v>0</v>
      </c>
      <c r="AM2704" s="302">
        <v>0</v>
      </c>
      <c r="AN2704" s="302">
        <v>0</v>
      </c>
      <c r="AO2704" s="302">
        <v>0</v>
      </c>
      <c r="AP2704" s="302">
        <v>0</v>
      </c>
      <c r="AQ2704" s="302">
        <v>0</v>
      </c>
      <c r="AR2704" s="302">
        <v>0</v>
      </c>
      <c r="AS2704" s="302">
        <v>0</v>
      </c>
      <c r="AT2704" s="295">
        <f t="shared" si="42"/>
        <v>0</v>
      </c>
      <c r="AU2704" s="302">
        <v>69073.41</v>
      </c>
      <c r="AV2704" s="302">
        <v>106718.89</v>
      </c>
      <c r="AW2704" s="303">
        <v>88</v>
      </c>
      <c r="AX2704" s="303">
        <v>184</v>
      </c>
      <c r="AY2704" s="302">
        <v>315797.78999999998</v>
      </c>
      <c r="AZ2704" s="302">
        <v>315797.78999999998</v>
      </c>
      <c r="BA2704" s="301">
        <v>78.737729999999999</v>
      </c>
      <c r="BB2704" s="301">
        <v>70.907494681738896</v>
      </c>
      <c r="BC2704" s="301">
        <v>10</v>
      </c>
      <c r="BD2704" s="301"/>
      <c r="BE2704" s="300" t="s">
        <v>4204</v>
      </c>
      <c r="BF2704" s="298"/>
      <c r="BG2704" s="300" t="s">
        <v>320</v>
      </c>
      <c r="BH2704" s="300" t="s">
        <v>197</v>
      </c>
      <c r="BI2704" s="300" t="s">
        <v>373</v>
      </c>
      <c r="BJ2704" s="300" t="s">
        <v>4205</v>
      </c>
      <c r="BK2704" s="299" t="s">
        <v>4</v>
      </c>
      <c r="BL2704" s="301">
        <v>284392.63</v>
      </c>
      <c r="BM2704" s="299" t="s">
        <v>894</v>
      </c>
      <c r="BN2704" s="301"/>
      <c r="BO2704" s="304">
        <v>42265</v>
      </c>
      <c r="BP2704" s="304">
        <v>47866</v>
      </c>
      <c r="BQ2704" s="297" t="s">
        <v>1067</v>
      </c>
      <c r="BR2704" s="297" t="s">
        <v>4743</v>
      </c>
      <c r="BS2704" s="297">
        <v>42265</v>
      </c>
      <c r="BT2704" s="297">
        <v>47866</v>
      </c>
      <c r="BU2704" s="301">
        <v>8400.5</v>
      </c>
      <c r="BV2704" s="301">
        <v>0</v>
      </c>
      <c r="BW2704" s="301">
        <v>0</v>
      </c>
    </row>
    <row r="2705" spans="1:75" s="289" customFormat="1" ht="18.2" customHeight="1" x14ac:dyDescent="0.15">
      <c r="A2705" s="291">
        <v>2703</v>
      </c>
      <c r="B2705" s="292" t="s">
        <v>305</v>
      </c>
      <c r="C2705" s="292" t="s">
        <v>306</v>
      </c>
      <c r="D2705" s="312">
        <v>45172</v>
      </c>
      <c r="E2705" s="293" t="s">
        <v>3596</v>
      </c>
      <c r="F2705" s="308">
        <v>0</v>
      </c>
      <c r="G2705" s="308">
        <v>0</v>
      </c>
      <c r="H2705" s="295">
        <v>117780.84</v>
      </c>
      <c r="I2705" s="295">
        <v>0</v>
      </c>
      <c r="J2705" s="295">
        <v>0</v>
      </c>
      <c r="K2705" s="295">
        <v>117780.84</v>
      </c>
      <c r="L2705" s="295">
        <v>3094.2</v>
      </c>
      <c r="M2705" s="295">
        <v>0</v>
      </c>
      <c r="N2705" s="295">
        <v>0</v>
      </c>
      <c r="O2705" s="295">
        <v>3094.2</v>
      </c>
      <c r="P2705" s="295">
        <v>0</v>
      </c>
      <c r="Q2705" s="295">
        <v>0</v>
      </c>
      <c r="R2705" s="295">
        <v>114686.64</v>
      </c>
      <c r="S2705" s="295">
        <v>0</v>
      </c>
      <c r="T2705" s="295">
        <v>981.51</v>
      </c>
      <c r="U2705" s="295">
        <v>0</v>
      </c>
      <c r="V2705" s="295">
        <v>0</v>
      </c>
      <c r="W2705" s="295">
        <v>981.51</v>
      </c>
      <c r="X2705" s="295">
        <v>0</v>
      </c>
      <c r="Y2705" s="295">
        <v>0</v>
      </c>
      <c r="Z2705" s="295">
        <v>0</v>
      </c>
      <c r="AA2705" s="295">
        <v>0</v>
      </c>
      <c r="AB2705" s="295">
        <v>0</v>
      </c>
      <c r="AC2705" s="295">
        <v>0</v>
      </c>
      <c r="AD2705" s="295">
        <v>0</v>
      </c>
      <c r="AE2705" s="295">
        <v>0</v>
      </c>
      <c r="AF2705" s="295">
        <v>0</v>
      </c>
      <c r="AG2705" s="295">
        <v>0</v>
      </c>
      <c r="AH2705" s="295">
        <v>205.98</v>
      </c>
      <c r="AI2705" s="295">
        <v>0</v>
      </c>
      <c r="AJ2705" s="295">
        <v>0</v>
      </c>
      <c r="AK2705" s="295">
        <v>0</v>
      </c>
      <c r="AL2705" s="295">
        <v>0</v>
      </c>
      <c r="AM2705" s="295">
        <v>0</v>
      </c>
      <c r="AN2705" s="295">
        <v>0</v>
      </c>
      <c r="AO2705" s="295">
        <v>0</v>
      </c>
      <c r="AP2705" s="295">
        <v>81.8</v>
      </c>
      <c r="AQ2705" s="295">
        <v>0</v>
      </c>
      <c r="AR2705" s="295">
        <v>63.49</v>
      </c>
      <c r="AS2705" s="295">
        <v>0</v>
      </c>
      <c r="AT2705" s="295">
        <f t="shared" si="42"/>
        <v>4300</v>
      </c>
      <c r="AU2705" s="295">
        <v>0</v>
      </c>
      <c r="AV2705" s="295">
        <v>0</v>
      </c>
      <c r="AW2705" s="296">
        <v>89</v>
      </c>
      <c r="AX2705" s="296">
        <v>185</v>
      </c>
      <c r="AY2705" s="295">
        <v>405901.15</v>
      </c>
      <c r="AZ2705" s="295">
        <v>372706.89</v>
      </c>
      <c r="BA2705" s="294">
        <v>71.846063999999998</v>
      </c>
      <c r="BB2705" s="294">
        <v>22.1079456765207</v>
      </c>
      <c r="BC2705" s="294">
        <v>10</v>
      </c>
      <c r="BD2705" s="294"/>
      <c r="BE2705" s="293" t="s">
        <v>4204</v>
      </c>
      <c r="BF2705" s="291"/>
      <c r="BG2705" s="293" t="s">
        <v>315</v>
      </c>
      <c r="BH2705" s="293" t="s">
        <v>183</v>
      </c>
      <c r="BI2705" s="293" t="s">
        <v>378</v>
      </c>
      <c r="BJ2705" s="293" t="s">
        <v>103</v>
      </c>
      <c r="BK2705" s="292" t="s">
        <v>4</v>
      </c>
      <c r="BL2705" s="294">
        <v>114686.64</v>
      </c>
      <c r="BM2705" s="292" t="s">
        <v>894</v>
      </c>
      <c r="BN2705" s="294"/>
      <c r="BO2705" s="297">
        <v>42258</v>
      </c>
      <c r="BP2705" s="297">
        <v>47890</v>
      </c>
      <c r="BQ2705" s="297" t="s">
        <v>1065</v>
      </c>
      <c r="BR2705" s="297" t="s">
        <v>4741</v>
      </c>
      <c r="BS2705" s="297">
        <v>42258</v>
      </c>
      <c r="BT2705" s="297">
        <v>47890</v>
      </c>
      <c r="BU2705" s="294">
        <v>0</v>
      </c>
      <c r="BV2705" s="294">
        <v>0</v>
      </c>
      <c r="BW2705" s="294">
        <v>0</v>
      </c>
    </row>
    <row r="2706" spans="1:75" s="289" customFormat="1" ht="18.2" customHeight="1" x14ac:dyDescent="0.15">
      <c r="A2706" s="298">
        <v>2704</v>
      </c>
      <c r="B2706" s="299" t="s">
        <v>305</v>
      </c>
      <c r="C2706" s="299" t="s">
        <v>306</v>
      </c>
      <c r="D2706" s="313">
        <v>45172</v>
      </c>
      <c r="E2706" s="300" t="s">
        <v>4333</v>
      </c>
      <c r="F2706" s="309">
        <v>0</v>
      </c>
      <c r="G2706" s="309">
        <v>0</v>
      </c>
      <c r="H2706" s="302">
        <v>225719.49</v>
      </c>
      <c r="I2706" s="302">
        <v>0</v>
      </c>
      <c r="J2706" s="302">
        <v>0</v>
      </c>
      <c r="K2706" s="302">
        <v>225719.49</v>
      </c>
      <c r="L2706" s="302">
        <v>1406.26</v>
      </c>
      <c r="M2706" s="302">
        <v>0</v>
      </c>
      <c r="N2706" s="302">
        <v>0</v>
      </c>
      <c r="O2706" s="302">
        <v>1406.26</v>
      </c>
      <c r="P2706" s="302">
        <v>0</v>
      </c>
      <c r="Q2706" s="302">
        <v>0</v>
      </c>
      <c r="R2706" s="302">
        <v>224313.23</v>
      </c>
      <c r="S2706" s="302">
        <v>0</v>
      </c>
      <c r="T2706" s="302">
        <v>1786.95</v>
      </c>
      <c r="U2706" s="302">
        <v>0</v>
      </c>
      <c r="V2706" s="302">
        <v>0</v>
      </c>
      <c r="W2706" s="302">
        <v>1786.95</v>
      </c>
      <c r="X2706" s="302">
        <v>0</v>
      </c>
      <c r="Y2706" s="302">
        <v>0</v>
      </c>
      <c r="Z2706" s="302">
        <v>0</v>
      </c>
      <c r="AA2706" s="302">
        <v>0</v>
      </c>
      <c r="AB2706" s="302">
        <v>0</v>
      </c>
      <c r="AC2706" s="302">
        <v>0</v>
      </c>
      <c r="AD2706" s="302">
        <v>0</v>
      </c>
      <c r="AE2706" s="302">
        <v>0</v>
      </c>
      <c r="AF2706" s="302">
        <v>0</v>
      </c>
      <c r="AG2706" s="302">
        <v>0</v>
      </c>
      <c r="AH2706" s="302">
        <v>174.15</v>
      </c>
      <c r="AI2706" s="302">
        <v>0</v>
      </c>
      <c r="AJ2706" s="302">
        <v>0</v>
      </c>
      <c r="AK2706" s="302">
        <v>0</v>
      </c>
      <c r="AL2706" s="302">
        <v>0</v>
      </c>
      <c r="AM2706" s="302">
        <v>0</v>
      </c>
      <c r="AN2706" s="302">
        <v>0</v>
      </c>
      <c r="AO2706" s="302">
        <v>0</v>
      </c>
      <c r="AP2706" s="302">
        <v>1.28</v>
      </c>
      <c r="AQ2706" s="302">
        <v>0</v>
      </c>
      <c r="AR2706" s="302">
        <v>0.64</v>
      </c>
      <c r="AS2706" s="302">
        <v>0</v>
      </c>
      <c r="AT2706" s="295">
        <f t="shared" si="42"/>
        <v>3368</v>
      </c>
      <c r="AU2706" s="302">
        <v>0</v>
      </c>
      <c r="AV2706" s="302">
        <v>0</v>
      </c>
      <c r="AW2706" s="303">
        <v>103</v>
      </c>
      <c r="AX2706" s="303">
        <v>146</v>
      </c>
      <c r="AY2706" s="302">
        <v>393999.99232700001</v>
      </c>
      <c r="AZ2706" s="302">
        <v>275799.99</v>
      </c>
      <c r="BA2706" s="301">
        <v>81.091369999999998</v>
      </c>
      <c r="BB2706" s="301">
        <v>65.953110186208093</v>
      </c>
      <c r="BC2706" s="301">
        <v>9.5</v>
      </c>
      <c r="BD2706" s="301"/>
      <c r="BE2706" s="300" t="s">
        <v>4204</v>
      </c>
      <c r="BF2706" s="298"/>
      <c r="BG2706" s="300" t="s">
        <v>312</v>
      </c>
      <c r="BH2706" s="300" t="s">
        <v>365</v>
      </c>
      <c r="BI2706" s="300" t="s">
        <v>472</v>
      </c>
      <c r="BJ2706" s="300" t="s">
        <v>103</v>
      </c>
      <c r="BK2706" s="299" t="s">
        <v>4</v>
      </c>
      <c r="BL2706" s="301">
        <v>224313.23</v>
      </c>
      <c r="BM2706" s="299" t="s">
        <v>894</v>
      </c>
      <c r="BN2706" s="301"/>
      <c r="BO2706" s="304">
        <v>43889</v>
      </c>
      <c r="BP2706" s="304">
        <v>48332</v>
      </c>
      <c r="BQ2706" s="297" t="s">
        <v>1065</v>
      </c>
      <c r="BR2706" s="297" t="s">
        <v>4741</v>
      </c>
      <c r="BS2706" s="297" t="s">
        <v>4742</v>
      </c>
      <c r="BT2706" s="297" t="s">
        <v>4742</v>
      </c>
      <c r="BU2706" s="301">
        <v>0</v>
      </c>
      <c r="BV2706" s="301">
        <v>0</v>
      </c>
      <c r="BW2706" s="301">
        <v>0</v>
      </c>
    </row>
    <row r="2707" spans="1:75" s="289" customFormat="1" ht="18.2" customHeight="1" x14ac:dyDescent="0.15">
      <c r="A2707" s="291">
        <v>2705</v>
      </c>
      <c r="B2707" s="292" t="s">
        <v>305</v>
      </c>
      <c r="C2707" s="292" t="s">
        <v>306</v>
      </c>
      <c r="D2707" s="312">
        <v>45172</v>
      </c>
      <c r="E2707" s="293" t="s">
        <v>3597</v>
      </c>
      <c r="F2707" s="308">
        <v>0</v>
      </c>
      <c r="G2707" s="308">
        <v>0</v>
      </c>
      <c r="H2707" s="295">
        <v>163740.63</v>
      </c>
      <c r="I2707" s="295">
        <v>0</v>
      </c>
      <c r="J2707" s="295">
        <v>0</v>
      </c>
      <c r="K2707" s="295">
        <v>163740.63</v>
      </c>
      <c r="L2707" s="295">
        <v>1209.6300000000001</v>
      </c>
      <c r="M2707" s="295">
        <v>0</v>
      </c>
      <c r="N2707" s="295">
        <v>0</v>
      </c>
      <c r="O2707" s="295">
        <v>1209.6300000000001</v>
      </c>
      <c r="P2707" s="295">
        <v>0</v>
      </c>
      <c r="Q2707" s="295">
        <v>0</v>
      </c>
      <c r="R2707" s="295">
        <v>162531</v>
      </c>
      <c r="S2707" s="295">
        <v>0</v>
      </c>
      <c r="T2707" s="295">
        <v>1364.51</v>
      </c>
      <c r="U2707" s="295">
        <v>0</v>
      </c>
      <c r="V2707" s="295">
        <v>0</v>
      </c>
      <c r="W2707" s="295">
        <v>1364.51</v>
      </c>
      <c r="X2707" s="295">
        <v>0</v>
      </c>
      <c r="Y2707" s="295">
        <v>0</v>
      </c>
      <c r="Z2707" s="295">
        <v>0</v>
      </c>
      <c r="AA2707" s="295">
        <v>0</v>
      </c>
      <c r="AB2707" s="295">
        <v>0</v>
      </c>
      <c r="AC2707" s="295">
        <v>0</v>
      </c>
      <c r="AD2707" s="295">
        <v>0</v>
      </c>
      <c r="AE2707" s="295">
        <v>0</v>
      </c>
      <c r="AF2707" s="295">
        <v>0</v>
      </c>
      <c r="AG2707" s="295">
        <v>0</v>
      </c>
      <c r="AH2707" s="295">
        <v>125.55</v>
      </c>
      <c r="AI2707" s="295">
        <v>0</v>
      </c>
      <c r="AJ2707" s="295">
        <v>0</v>
      </c>
      <c r="AK2707" s="295">
        <v>0</v>
      </c>
      <c r="AL2707" s="295">
        <v>0</v>
      </c>
      <c r="AM2707" s="295">
        <v>0</v>
      </c>
      <c r="AN2707" s="295">
        <v>0</v>
      </c>
      <c r="AO2707" s="295">
        <v>0</v>
      </c>
      <c r="AP2707" s="295">
        <v>8.68</v>
      </c>
      <c r="AQ2707" s="295">
        <v>0</v>
      </c>
      <c r="AR2707" s="295">
        <v>8.3699999999999992</v>
      </c>
      <c r="AS2707" s="295">
        <v>0</v>
      </c>
      <c r="AT2707" s="295">
        <f t="shared" si="42"/>
        <v>2700</v>
      </c>
      <c r="AU2707" s="295">
        <v>0</v>
      </c>
      <c r="AV2707" s="295">
        <v>0</v>
      </c>
      <c r="AW2707" s="296">
        <v>90</v>
      </c>
      <c r="AX2707" s="296">
        <v>186</v>
      </c>
      <c r="AY2707" s="295">
        <v>236002.57</v>
      </c>
      <c r="AZ2707" s="295">
        <v>236002.57</v>
      </c>
      <c r="BA2707" s="294">
        <v>75.846630000000005</v>
      </c>
      <c r="BB2707" s="294">
        <v>52.234298213489801</v>
      </c>
      <c r="BC2707" s="294">
        <v>10</v>
      </c>
      <c r="BD2707" s="294"/>
      <c r="BE2707" s="293" t="s">
        <v>4204</v>
      </c>
      <c r="BF2707" s="291"/>
      <c r="BG2707" s="293" t="s">
        <v>320</v>
      </c>
      <c r="BH2707" s="293" t="s">
        <v>197</v>
      </c>
      <c r="BI2707" s="293" t="s">
        <v>373</v>
      </c>
      <c r="BJ2707" s="293" t="s">
        <v>103</v>
      </c>
      <c r="BK2707" s="292" t="s">
        <v>4</v>
      </c>
      <c r="BL2707" s="294">
        <v>162531</v>
      </c>
      <c r="BM2707" s="292" t="s">
        <v>894</v>
      </c>
      <c r="BN2707" s="294"/>
      <c r="BO2707" s="297">
        <v>42265</v>
      </c>
      <c r="BP2707" s="297">
        <v>47925</v>
      </c>
      <c r="BQ2707" s="297" t="s">
        <v>1065</v>
      </c>
      <c r="BR2707" s="297" t="s">
        <v>4741</v>
      </c>
      <c r="BS2707" s="297">
        <v>42265</v>
      </c>
      <c r="BT2707" s="297">
        <v>47925</v>
      </c>
      <c r="BU2707" s="294">
        <v>0</v>
      </c>
      <c r="BV2707" s="294">
        <v>0</v>
      </c>
      <c r="BW2707" s="294">
        <v>0</v>
      </c>
    </row>
    <row r="2708" spans="1:75" s="289" customFormat="1" ht="18.2" customHeight="1" x14ac:dyDescent="0.15">
      <c r="A2708" s="298">
        <v>2706</v>
      </c>
      <c r="B2708" s="299" t="s">
        <v>305</v>
      </c>
      <c r="C2708" s="299" t="s">
        <v>306</v>
      </c>
      <c r="D2708" s="313">
        <v>45172</v>
      </c>
      <c r="E2708" s="300" t="s">
        <v>3598</v>
      </c>
      <c r="F2708" s="309">
        <v>0</v>
      </c>
      <c r="G2708" s="309">
        <v>0</v>
      </c>
      <c r="H2708" s="302">
        <v>138684.79999999999</v>
      </c>
      <c r="I2708" s="302">
        <v>0</v>
      </c>
      <c r="J2708" s="302">
        <v>0</v>
      </c>
      <c r="K2708" s="302">
        <v>138684.79999999999</v>
      </c>
      <c r="L2708" s="302">
        <v>1024.55</v>
      </c>
      <c r="M2708" s="302">
        <v>0</v>
      </c>
      <c r="N2708" s="302">
        <v>0</v>
      </c>
      <c r="O2708" s="302">
        <v>1024.55</v>
      </c>
      <c r="P2708" s="302">
        <v>0</v>
      </c>
      <c r="Q2708" s="302">
        <v>0</v>
      </c>
      <c r="R2708" s="302">
        <v>137660.25</v>
      </c>
      <c r="S2708" s="302">
        <v>0</v>
      </c>
      <c r="T2708" s="302">
        <v>1155.71</v>
      </c>
      <c r="U2708" s="302">
        <v>0</v>
      </c>
      <c r="V2708" s="302">
        <v>0</v>
      </c>
      <c r="W2708" s="302">
        <v>1155.71</v>
      </c>
      <c r="X2708" s="302">
        <v>0</v>
      </c>
      <c r="Y2708" s="302">
        <v>0</v>
      </c>
      <c r="Z2708" s="302">
        <v>0</v>
      </c>
      <c r="AA2708" s="302">
        <v>0</v>
      </c>
      <c r="AB2708" s="302">
        <v>0</v>
      </c>
      <c r="AC2708" s="302">
        <v>0</v>
      </c>
      <c r="AD2708" s="302">
        <v>0</v>
      </c>
      <c r="AE2708" s="302">
        <v>0</v>
      </c>
      <c r="AF2708" s="302">
        <v>0</v>
      </c>
      <c r="AG2708" s="302">
        <v>0</v>
      </c>
      <c r="AH2708" s="302">
        <v>141.26</v>
      </c>
      <c r="AI2708" s="302">
        <v>0</v>
      </c>
      <c r="AJ2708" s="302">
        <v>0</v>
      </c>
      <c r="AK2708" s="302">
        <v>0</v>
      </c>
      <c r="AL2708" s="302">
        <v>0</v>
      </c>
      <c r="AM2708" s="302">
        <v>0</v>
      </c>
      <c r="AN2708" s="302">
        <v>0</v>
      </c>
      <c r="AO2708" s="302">
        <v>0</v>
      </c>
      <c r="AP2708" s="302">
        <v>39.840000000000003</v>
      </c>
      <c r="AQ2708" s="302">
        <v>0</v>
      </c>
      <c r="AR2708" s="302">
        <v>39.36</v>
      </c>
      <c r="AS2708" s="302">
        <v>0</v>
      </c>
      <c r="AT2708" s="295">
        <f t="shared" si="42"/>
        <v>2322</v>
      </c>
      <c r="AU2708" s="302">
        <v>0</v>
      </c>
      <c r="AV2708" s="302">
        <v>0</v>
      </c>
      <c r="AW2708" s="303">
        <v>90</v>
      </c>
      <c r="AX2708" s="303">
        <v>186</v>
      </c>
      <c r="AY2708" s="302">
        <v>350399.69</v>
      </c>
      <c r="AZ2708" s="302">
        <v>199890.22</v>
      </c>
      <c r="BA2708" s="301">
        <v>41.552548999999999</v>
      </c>
      <c r="BB2708" s="301">
        <v>28.6163789477907</v>
      </c>
      <c r="BC2708" s="301">
        <v>10</v>
      </c>
      <c r="BD2708" s="301"/>
      <c r="BE2708" s="300" t="s">
        <v>4204</v>
      </c>
      <c r="BF2708" s="298"/>
      <c r="BG2708" s="300" t="s">
        <v>312</v>
      </c>
      <c r="BH2708" s="300" t="s">
        <v>199</v>
      </c>
      <c r="BI2708" s="300" t="s">
        <v>357</v>
      </c>
      <c r="BJ2708" s="300" t="s">
        <v>103</v>
      </c>
      <c r="BK2708" s="299" t="s">
        <v>4</v>
      </c>
      <c r="BL2708" s="301">
        <v>137660.25</v>
      </c>
      <c r="BM2708" s="299" t="s">
        <v>894</v>
      </c>
      <c r="BN2708" s="301"/>
      <c r="BO2708" s="304">
        <v>42254</v>
      </c>
      <c r="BP2708" s="304">
        <v>47914</v>
      </c>
      <c r="BQ2708" s="297" t="s">
        <v>1065</v>
      </c>
      <c r="BR2708" s="297" t="s">
        <v>4741</v>
      </c>
      <c r="BS2708" s="297">
        <v>42254</v>
      </c>
      <c r="BT2708" s="297">
        <v>47914</v>
      </c>
      <c r="BU2708" s="301">
        <v>0</v>
      </c>
      <c r="BV2708" s="301">
        <v>0</v>
      </c>
      <c r="BW2708" s="301">
        <v>0</v>
      </c>
    </row>
    <row r="2709" spans="1:75" s="289" customFormat="1" ht="18.2" customHeight="1" x14ac:dyDescent="0.15">
      <c r="A2709" s="291">
        <v>2707</v>
      </c>
      <c r="B2709" s="292" t="s">
        <v>305</v>
      </c>
      <c r="C2709" s="292" t="s">
        <v>306</v>
      </c>
      <c r="D2709" s="312">
        <v>45172</v>
      </c>
      <c r="E2709" s="293" t="s">
        <v>3599</v>
      </c>
      <c r="F2709" s="308">
        <v>0</v>
      </c>
      <c r="G2709" s="308">
        <v>0</v>
      </c>
      <c r="H2709" s="295">
        <v>63328.97</v>
      </c>
      <c r="I2709" s="295">
        <v>0</v>
      </c>
      <c r="J2709" s="295">
        <v>0</v>
      </c>
      <c r="K2709" s="295">
        <v>63328.97</v>
      </c>
      <c r="L2709" s="295">
        <v>467.86</v>
      </c>
      <c r="M2709" s="295">
        <v>0</v>
      </c>
      <c r="N2709" s="295">
        <v>0</v>
      </c>
      <c r="O2709" s="295">
        <v>467.86</v>
      </c>
      <c r="P2709" s="295">
        <v>0</v>
      </c>
      <c r="Q2709" s="295">
        <v>0</v>
      </c>
      <c r="R2709" s="295">
        <v>62861.11</v>
      </c>
      <c r="S2709" s="295">
        <v>0</v>
      </c>
      <c r="T2709" s="295">
        <v>527.74</v>
      </c>
      <c r="U2709" s="295">
        <v>0</v>
      </c>
      <c r="V2709" s="295">
        <v>0</v>
      </c>
      <c r="W2709" s="295">
        <v>527.74</v>
      </c>
      <c r="X2709" s="295">
        <v>0</v>
      </c>
      <c r="Y2709" s="295">
        <v>0</v>
      </c>
      <c r="Z2709" s="295">
        <v>0</v>
      </c>
      <c r="AA2709" s="295">
        <v>0</v>
      </c>
      <c r="AB2709" s="295">
        <v>0</v>
      </c>
      <c r="AC2709" s="295">
        <v>0</v>
      </c>
      <c r="AD2709" s="295">
        <v>0</v>
      </c>
      <c r="AE2709" s="295">
        <v>0</v>
      </c>
      <c r="AF2709" s="295">
        <v>0</v>
      </c>
      <c r="AG2709" s="295">
        <v>0</v>
      </c>
      <c r="AH2709" s="295">
        <v>87.93</v>
      </c>
      <c r="AI2709" s="295">
        <v>0</v>
      </c>
      <c r="AJ2709" s="295">
        <v>0</v>
      </c>
      <c r="AK2709" s="295">
        <v>0</v>
      </c>
      <c r="AL2709" s="295">
        <v>0</v>
      </c>
      <c r="AM2709" s="295">
        <v>0</v>
      </c>
      <c r="AN2709" s="295">
        <v>0</v>
      </c>
      <c r="AO2709" s="295">
        <v>0</v>
      </c>
      <c r="AP2709" s="295">
        <v>0</v>
      </c>
      <c r="AQ2709" s="295">
        <v>0</v>
      </c>
      <c r="AR2709" s="295">
        <v>0</v>
      </c>
      <c r="AS2709" s="295">
        <v>0</v>
      </c>
      <c r="AT2709" s="295">
        <f t="shared" si="42"/>
        <v>1083.5300000000002</v>
      </c>
      <c r="AU2709" s="295">
        <v>0</v>
      </c>
      <c r="AV2709" s="295">
        <v>0</v>
      </c>
      <c r="AW2709" s="296">
        <v>90</v>
      </c>
      <c r="AX2709" s="296">
        <v>186</v>
      </c>
      <c r="AY2709" s="295">
        <v>260999.35</v>
      </c>
      <c r="AZ2709" s="295">
        <v>91278.21</v>
      </c>
      <c r="BA2709" s="294">
        <v>25.677213999999999</v>
      </c>
      <c r="BB2709" s="294">
        <v>17.683280311341999</v>
      </c>
      <c r="BC2709" s="294">
        <v>10</v>
      </c>
      <c r="BD2709" s="294"/>
      <c r="BE2709" s="293" t="s">
        <v>4204</v>
      </c>
      <c r="BF2709" s="291"/>
      <c r="BG2709" s="293" t="s">
        <v>312</v>
      </c>
      <c r="BH2709" s="293" t="s">
        <v>189</v>
      </c>
      <c r="BI2709" s="293" t="s">
        <v>323</v>
      </c>
      <c r="BJ2709" s="293" t="s">
        <v>103</v>
      </c>
      <c r="BK2709" s="292" t="s">
        <v>4</v>
      </c>
      <c r="BL2709" s="294">
        <v>62861.11</v>
      </c>
      <c r="BM2709" s="292" t="s">
        <v>894</v>
      </c>
      <c r="BN2709" s="294"/>
      <c r="BO2709" s="297">
        <v>42257</v>
      </c>
      <c r="BP2709" s="297">
        <v>47917</v>
      </c>
      <c r="BQ2709" s="297" t="s">
        <v>1065</v>
      </c>
      <c r="BR2709" s="297" t="s">
        <v>4741</v>
      </c>
      <c r="BS2709" s="297">
        <v>42257</v>
      </c>
      <c r="BT2709" s="297">
        <v>47917</v>
      </c>
      <c r="BU2709" s="294">
        <v>0</v>
      </c>
      <c r="BV2709" s="294">
        <v>0</v>
      </c>
      <c r="BW2709" s="294">
        <v>0</v>
      </c>
    </row>
    <row r="2710" spans="1:75" s="289" customFormat="1" ht="18.2" customHeight="1" x14ac:dyDescent="0.15">
      <c r="A2710" s="298">
        <v>2708</v>
      </c>
      <c r="B2710" s="299" t="s">
        <v>305</v>
      </c>
      <c r="C2710" s="299" t="s">
        <v>306</v>
      </c>
      <c r="D2710" s="313">
        <v>45172</v>
      </c>
      <c r="E2710" s="300" t="s">
        <v>3600</v>
      </c>
      <c r="F2710" s="309">
        <v>11</v>
      </c>
      <c r="G2710" s="309">
        <v>11</v>
      </c>
      <c r="H2710" s="302">
        <v>248381.1</v>
      </c>
      <c r="I2710" s="302">
        <v>17956.36</v>
      </c>
      <c r="J2710" s="302">
        <v>0</v>
      </c>
      <c r="K2710" s="302">
        <v>266337.46000000002</v>
      </c>
      <c r="L2710" s="302">
        <v>1834.93</v>
      </c>
      <c r="M2710" s="302">
        <v>0</v>
      </c>
      <c r="N2710" s="302">
        <v>1343.57</v>
      </c>
      <c r="O2710" s="302">
        <v>0</v>
      </c>
      <c r="P2710" s="302">
        <v>0</v>
      </c>
      <c r="Q2710" s="302">
        <v>0</v>
      </c>
      <c r="R2710" s="302">
        <v>264993.89</v>
      </c>
      <c r="S2710" s="302">
        <v>21512.14</v>
      </c>
      <c r="T2710" s="302">
        <v>2069.84</v>
      </c>
      <c r="U2710" s="302">
        <v>0</v>
      </c>
      <c r="V2710" s="302">
        <v>2215.9699999999998</v>
      </c>
      <c r="W2710" s="302">
        <v>0</v>
      </c>
      <c r="X2710" s="302">
        <v>0</v>
      </c>
      <c r="Y2710" s="302">
        <v>0</v>
      </c>
      <c r="Z2710" s="302">
        <v>21366.01</v>
      </c>
      <c r="AA2710" s="302">
        <v>0</v>
      </c>
      <c r="AB2710" s="302">
        <v>0</v>
      </c>
      <c r="AC2710" s="302">
        <v>0</v>
      </c>
      <c r="AD2710" s="302">
        <v>0</v>
      </c>
      <c r="AE2710" s="302">
        <v>0</v>
      </c>
      <c r="AF2710" s="302">
        <v>0</v>
      </c>
      <c r="AG2710" s="302">
        <v>0</v>
      </c>
      <c r="AH2710" s="302">
        <v>0</v>
      </c>
      <c r="AI2710" s="302">
        <v>0</v>
      </c>
      <c r="AJ2710" s="302">
        <v>0</v>
      </c>
      <c r="AK2710" s="302">
        <v>0</v>
      </c>
      <c r="AL2710" s="302">
        <v>350</v>
      </c>
      <c r="AM2710" s="302">
        <v>0</v>
      </c>
      <c r="AN2710" s="302">
        <v>0</v>
      </c>
      <c r="AO2710" s="302">
        <v>190.46</v>
      </c>
      <c r="AP2710" s="302">
        <v>0</v>
      </c>
      <c r="AQ2710" s="302">
        <v>0</v>
      </c>
      <c r="AR2710" s="302">
        <v>0</v>
      </c>
      <c r="AS2710" s="302">
        <v>0</v>
      </c>
      <c r="AT2710" s="295">
        <f t="shared" si="42"/>
        <v>4100</v>
      </c>
      <c r="AU2710" s="302">
        <v>18447.72</v>
      </c>
      <c r="AV2710" s="302">
        <v>21366.01</v>
      </c>
      <c r="AW2710" s="303">
        <v>90</v>
      </c>
      <c r="AX2710" s="303">
        <v>186</v>
      </c>
      <c r="AY2710" s="302">
        <v>357997.18</v>
      </c>
      <c r="AZ2710" s="302">
        <v>357997.18</v>
      </c>
      <c r="BA2710" s="301">
        <v>79.888901000000004</v>
      </c>
      <c r="BB2710" s="301">
        <v>59.134741351356197</v>
      </c>
      <c r="BC2710" s="301">
        <v>10</v>
      </c>
      <c r="BD2710" s="301"/>
      <c r="BE2710" s="300" t="s">
        <v>4204</v>
      </c>
      <c r="BF2710" s="298"/>
      <c r="BG2710" s="300" t="s">
        <v>312</v>
      </c>
      <c r="BH2710" s="300" t="s">
        <v>188</v>
      </c>
      <c r="BI2710" s="300" t="s">
        <v>313</v>
      </c>
      <c r="BJ2710" s="300" t="s">
        <v>4205</v>
      </c>
      <c r="BK2710" s="299" t="s">
        <v>4</v>
      </c>
      <c r="BL2710" s="301">
        <v>264993.89</v>
      </c>
      <c r="BM2710" s="299" t="s">
        <v>894</v>
      </c>
      <c r="BN2710" s="301"/>
      <c r="BO2710" s="304">
        <v>42255</v>
      </c>
      <c r="BP2710" s="304">
        <v>47915</v>
      </c>
      <c r="BQ2710" s="297" t="s">
        <v>1065</v>
      </c>
      <c r="BR2710" s="297" t="s">
        <v>4741</v>
      </c>
      <c r="BS2710" s="297">
        <v>42255</v>
      </c>
      <c r="BT2710" s="297">
        <v>47915</v>
      </c>
      <c r="BU2710" s="301">
        <v>1904.6</v>
      </c>
      <c r="BV2710" s="301">
        <v>0</v>
      </c>
      <c r="BW2710" s="301">
        <v>0</v>
      </c>
    </row>
    <row r="2711" spans="1:75" s="289" customFormat="1" ht="18.2" customHeight="1" x14ac:dyDescent="0.15">
      <c r="A2711" s="291">
        <v>2709</v>
      </c>
      <c r="B2711" s="292" t="s">
        <v>305</v>
      </c>
      <c r="C2711" s="292" t="s">
        <v>306</v>
      </c>
      <c r="D2711" s="312">
        <v>45172</v>
      </c>
      <c r="E2711" s="293" t="s">
        <v>4334</v>
      </c>
      <c r="F2711" s="308">
        <v>0</v>
      </c>
      <c r="G2711" s="308">
        <v>0</v>
      </c>
      <c r="H2711" s="295">
        <v>458478.51</v>
      </c>
      <c r="I2711" s="295">
        <v>0</v>
      </c>
      <c r="J2711" s="295">
        <v>0</v>
      </c>
      <c r="K2711" s="295">
        <v>458478.51</v>
      </c>
      <c r="L2711" s="295">
        <v>2316.12</v>
      </c>
      <c r="M2711" s="295">
        <v>0</v>
      </c>
      <c r="N2711" s="295">
        <v>0</v>
      </c>
      <c r="O2711" s="295">
        <v>2316.12</v>
      </c>
      <c r="P2711" s="295">
        <v>0</v>
      </c>
      <c r="Q2711" s="295">
        <v>0</v>
      </c>
      <c r="R2711" s="295">
        <v>456162.39</v>
      </c>
      <c r="S2711" s="295">
        <v>0</v>
      </c>
      <c r="T2711" s="295">
        <v>3591.41</v>
      </c>
      <c r="U2711" s="295">
        <v>0</v>
      </c>
      <c r="V2711" s="295">
        <v>0</v>
      </c>
      <c r="W2711" s="295">
        <v>3591.41</v>
      </c>
      <c r="X2711" s="295">
        <v>0</v>
      </c>
      <c r="Y2711" s="295">
        <v>0</v>
      </c>
      <c r="Z2711" s="295">
        <v>0</v>
      </c>
      <c r="AA2711" s="295">
        <v>0</v>
      </c>
      <c r="AB2711" s="295">
        <v>0</v>
      </c>
      <c r="AC2711" s="295">
        <v>0</v>
      </c>
      <c r="AD2711" s="295">
        <v>0</v>
      </c>
      <c r="AE2711" s="295">
        <v>0</v>
      </c>
      <c r="AF2711" s="295">
        <v>0</v>
      </c>
      <c r="AG2711" s="295">
        <v>0</v>
      </c>
      <c r="AH2711" s="295">
        <v>341.67</v>
      </c>
      <c r="AI2711" s="295">
        <v>0</v>
      </c>
      <c r="AJ2711" s="295">
        <v>0</v>
      </c>
      <c r="AK2711" s="295">
        <v>0</v>
      </c>
      <c r="AL2711" s="295">
        <v>0</v>
      </c>
      <c r="AM2711" s="295">
        <v>0</v>
      </c>
      <c r="AN2711" s="295">
        <v>0</v>
      </c>
      <c r="AO2711" s="295">
        <v>0</v>
      </c>
      <c r="AP2711" s="295">
        <v>0</v>
      </c>
      <c r="AQ2711" s="295">
        <v>0</v>
      </c>
      <c r="AR2711" s="295">
        <v>0</v>
      </c>
      <c r="AS2711" s="295">
        <v>0</v>
      </c>
      <c r="AT2711" s="295">
        <f t="shared" si="42"/>
        <v>6249.2</v>
      </c>
      <c r="AU2711" s="295">
        <v>0</v>
      </c>
      <c r="AV2711" s="295">
        <v>0</v>
      </c>
      <c r="AW2711" s="296">
        <v>119</v>
      </c>
      <c r="AX2711" s="296">
        <v>162</v>
      </c>
      <c r="AY2711" s="295">
        <v>772999.84296000004</v>
      </c>
      <c r="AZ2711" s="295">
        <v>541099.89</v>
      </c>
      <c r="BA2711" s="294">
        <v>89.883589000000001</v>
      </c>
      <c r="BB2711" s="294">
        <v>75.774387571983596</v>
      </c>
      <c r="BC2711" s="294">
        <v>9.4</v>
      </c>
      <c r="BD2711" s="294"/>
      <c r="BE2711" s="293" t="s">
        <v>4204</v>
      </c>
      <c r="BF2711" s="291"/>
      <c r="BG2711" s="293" t="s">
        <v>326</v>
      </c>
      <c r="BH2711" s="293" t="s">
        <v>239</v>
      </c>
      <c r="BI2711" s="293" t="s">
        <v>484</v>
      </c>
      <c r="BJ2711" s="293" t="s">
        <v>103</v>
      </c>
      <c r="BK2711" s="292" t="s">
        <v>4</v>
      </c>
      <c r="BL2711" s="294">
        <v>456162.39</v>
      </c>
      <c r="BM2711" s="292" t="s">
        <v>894</v>
      </c>
      <c r="BN2711" s="294"/>
      <c r="BO2711" s="297">
        <v>43889</v>
      </c>
      <c r="BP2711" s="297">
        <v>48819</v>
      </c>
      <c r="BQ2711" s="297" t="s">
        <v>1065</v>
      </c>
      <c r="BR2711" s="297" t="s">
        <v>4741</v>
      </c>
      <c r="BS2711" s="297" t="s">
        <v>4742</v>
      </c>
      <c r="BT2711" s="297" t="s">
        <v>4742</v>
      </c>
      <c r="BU2711" s="294">
        <v>0</v>
      </c>
      <c r="BV2711" s="294">
        <v>0</v>
      </c>
      <c r="BW2711" s="294">
        <v>0</v>
      </c>
    </row>
    <row r="2712" spans="1:75" s="289" customFormat="1" ht="18.2" customHeight="1" x14ac:dyDescent="0.15">
      <c r="A2712" s="298">
        <v>2710</v>
      </c>
      <c r="B2712" s="299" t="s">
        <v>305</v>
      </c>
      <c r="C2712" s="299" t="s">
        <v>306</v>
      </c>
      <c r="D2712" s="313">
        <v>45172</v>
      </c>
      <c r="E2712" s="300" t="s">
        <v>3601</v>
      </c>
      <c r="F2712" s="309">
        <v>10</v>
      </c>
      <c r="G2712" s="309">
        <v>10</v>
      </c>
      <c r="H2712" s="302">
        <v>0</v>
      </c>
      <c r="I2712" s="302">
        <v>12689.44</v>
      </c>
      <c r="J2712" s="302">
        <v>0</v>
      </c>
      <c r="K2712" s="302">
        <v>12689.44</v>
      </c>
      <c r="L2712" s="302">
        <v>0</v>
      </c>
      <c r="M2712" s="302">
        <v>0</v>
      </c>
      <c r="N2712" s="302">
        <v>0</v>
      </c>
      <c r="O2712" s="302">
        <v>0</v>
      </c>
      <c r="P2712" s="302">
        <v>0</v>
      </c>
      <c r="Q2712" s="302">
        <v>0</v>
      </c>
      <c r="R2712" s="302">
        <v>12689.44</v>
      </c>
      <c r="S2712" s="302">
        <v>514.12</v>
      </c>
      <c r="T2712" s="302">
        <v>0</v>
      </c>
      <c r="U2712" s="302">
        <v>0</v>
      </c>
      <c r="V2712" s="302">
        <v>0</v>
      </c>
      <c r="W2712" s="302">
        <v>0</v>
      </c>
      <c r="X2712" s="302">
        <v>0</v>
      </c>
      <c r="Y2712" s="302">
        <v>0</v>
      </c>
      <c r="Z2712" s="302">
        <v>514.12</v>
      </c>
      <c r="AA2712" s="302">
        <v>0</v>
      </c>
      <c r="AB2712" s="302">
        <v>0</v>
      </c>
      <c r="AC2712" s="302">
        <v>0</v>
      </c>
      <c r="AD2712" s="302">
        <v>0</v>
      </c>
      <c r="AE2712" s="302">
        <v>0</v>
      </c>
      <c r="AF2712" s="302">
        <v>0</v>
      </c>
      <c r="AG2712" s="302">
        <v>0</v>
      </c>
      <c r="AH2712" s="302">
        <v>0</v>
      </c>
      <c r="AI2712" s="302">
        <v>0</v>
      </c>
      <c r="AJ2712" s="302">
        <v>0</v>
      </c>
      <c r="AK2712" s="302">
        <v>0</v>
      </c>
      <c r="AL2712" s="302">
        <v>0</v>
      </c>
      <c r="AM2712" s="302">
        <v>0</v>
      </c>
      <c r="AN2712" s="302">
        <v>0</v>
      </c>
      <c r="AO2712" s="302">
        <v>0</v>
      </c>
      <c r="AP2712" s="302">
        <v>0</v>
      </c>
      <c r="AQ2712" s="302">
        <v>0</v>
      </c>
      <c r="AR2712" s="302">
        <v>0</v>
      </c>
      <c r="AS2712" s="302">
        <v>0</v>
      </c>
      <c r="AT2712" s="295">
        <f t="shared" si="42"/>
        <v>0</v>
      </c>
      <c r="AU2712" s="302">
        <v>12689.44</v>
      </c>
      <c r="AV2712" s="302">
        <v>514.12</v>
      </c>
      <c r="AW2712" s="303">
        <v>146</v>
      </c>
      <c r="AX2712" s="303">
        <v>186</v>
      </c>
      <c r="AY2712" s="302">
        <v>329999.42</v>
      </c>
      <c r="AZ2712" s="302">
        <v>125063.76</v>
      </c>
      <c r="BA2712" s="301">
        <v>30.000056000000001</v>
      </c>
      <c r="BB2712" s="301">
        <v>3.04391864284778</v>
      </c>
      <c r="BC2712" s="301">
        <v>10</v>
      </c>
      <c r="BD2712" s="301"/>
      <c r="BE2712" s="300" t="s">
        <v>4204</v>
      </c>
      <c r="BF2712" s="298"/>
      <c r="BG2712" s="300" t="s">
        <v>380</v>
      </c>
      <c r="BH2712" s="300" t="s">
        <v>203</v>
      </c>
      <c r="BI2712" s="300" t="s">
        <v>381</v>
      </c>
      <c r="BJ2712" s="300" t="s">
        <v>4205</v>
      </c>
      <c r="BK2712" s="299" t="s">
        <v>4</v>
      </c>
      <c r="BL2712" s="301">
        <v>12689.44</v>
      </c>
      <c r="BM2712" s="299" t="s">
        <v>894</v>
      </c>
      <c r="BN2712" s="301"/>
      <c r="BO2712" s="304">
        <v>42262</v>
      </c>
      <c r="BP2712" s="304">
        <v>47922</v>
      </c>
      <c r="BQ2712" s="297" t="s">
        <v>962</v>
      </c>
      <c r="BR2712" s="297" t="s">
        <v>4767</v>
      </c>
      <c r="BS2712" s="297">
        <v>42262</v>
      </c>
      <c r="BT2712" s="297">
        <v>47922</v>
      </c>
      <c r="BU2712" s="301">
        <v>1140.8</v>
      </c>
      <c r="BV2712" s="301">
        <v>0</v>
      </c>
      <c r="BW2712" s="301">
        <v>0</v>
      </c>
    </row>
    <row r="2713" spans="1:75" s="289" customFormat="1" ht="18.2" customHeight="1" x14ac:dyDescent="0.15">
      <c r="A2713" s="291">
        <v>2711</v>
      </c>
      <c r="B2713" s="292" t="s">
        <v>305</v>
      </c>
      <c r="C2713" s="292" t="s">
        <v>306</v>
      </c>
      <c r="D2713" s="312">
        <v>45172</v>
      </c>
      <c r="E2713" s="293" t="s">
        <v>3602</v>
      </c>
      <c r="F2713" s="308">
        <v>34</v>
      </c>
      <c r="G2713" s="308">
        <v>33</v>
      </c>
      <c r="H2713" s="295">
        <v>108724.38</v>
      </c>
      <c r="I2713" s="295">
        <v>23090.33</v>
      </c>
      <c r="J2713" s="295">
        <v>0</v>
      </c>
      <c r="K2713" s="295">
        <v>131814.71</v>
      </c>
      <c r="L2713" s="295">
        <v>803.21</v>
      </c>
      <c r="M2713" s="295">
        <v>0</v>
      </c>
      <c r="N2713" s="295">
        <v>0</v>
      </c>
      <c r="O2713" s="295">
        <v>0</v>
      </c>
      <c r="P2713" s="295">
        <v>0</v>
      </c>
      <c r="Q2713" s="295">
        <v>0</v>
      </c>
      <c r="R2713" s="295">
        <v>131814.71</v>
      </c>
      <c r="S2713" s="295">
        <v>32321.39</v>
      </c>
      <c r="T2713" s="295">
        <v>906.04</v>
      </c>
      <c r="U2713" s="295">
        <v>0</v>
      </c>
      <c r="V2713" s="295">
        <v>0</v>
      </c>
      <c r="W2713" s="295">
        <v>0</v>
      </c>
      <c r="X2713" s="295">
        <v>0</v>
      </c>
      <c r="Y2713" s="295">
        <v>0</v>
      </c>
      <c r="Z2713" s="295">
        <v>33227.43</v>
      </c>
      <c r="AA2713" s="295">
        <v>0</v>
      </c>
      <c r="AB2713" s="295">
        <v>0</v>
      </c>
      <c r="AC2713" s="295">
        <v>0</v>
      </c>
      <c r="AD2713" s="295">
        <v>0</v>
      </c>
      <c r="AE2713" s="295">
        <v>0</v>
      </c>
      <c r="AF2713" s="295">
        <v>0</v>
      </c>
      <c r="AG2713" s="295">
        <v>0</v>
      </c>
      <c r="AH2713" s="295">
        <v>0</v>
      </c>
      <c r="AI2713" s="295">
        <v>0</v>
      </c>
      <c r="AJ2713" s="295">
        <v>0</v>
      </c>
      <c r="AK2713" s="295">
        <v>0</v>
      </c>
      <c r="AL2713" s="295">
        <v>0</v>
      </c>
      <c r="AM2713" s="295">
        <v>0</v>
      </c>
      <c r="AN2713" s="295">
        <v>0</v>
      </c>
      <c r="AO2713" s="295">
        <v>0</v>
      </c>
      <c r="AP2713" s="295">
        <v>0</v>
      </c>
      <c r="AQ2713" s="295">
        <v>0</v>
      </c>
      <c r="AR2713" s="295">
        <v>0</v>
      </c>
      <c r="AS2713" s="295">
        <v>0</v>
      </c>
      <c r="AT2713" s="295">
        <f t="shared" si="42"/>
        <v>0</v>
      </c>
      <c r="AU2713" s="295">
        <v>23893.54</v>
      </c>
      <c r="AV2713" s="295">
        <v>33227.43</v>
      </c>
      <c r="AW2713" s="296">
        <v>90</v>
      </c>
      <c r="AX2713" s="296">
        <v>186</v>
      </c>
      <c r="AY2713" s="295">
        <v>374999.07</v>
      </c>
      <c r="AZ2713" s="295">
        <v>156707.28</v>
      </c>
      <c r="BA2713" s="294">
        <v>30.666740999999998</v>
      </c>
      <c r="BB2713" s="294">
        <v>25.795403835483</v>
      </c>
      <c r="BC2713" s="294">
        <v>10</v>
      </c>
      <c r="BD2713" s="294"/>
      <c r="BE2713" s="293" t="s">
        <v>4204</v>
      </c>
      <c r="BF2713" s="291"/>
      <c r="BG2713" s="293" t="s">
        <v>344</v>
      </c>
      <c r="BH2713" s="293" t="s">
        <v>213</v>
      </c>
      <c r="BI2713" s="293" t="s">
        <v>345</v>
      </c>
      <c r="BJ2713" s="293" t="s">
        <v>4205</v>
      </c>
      <c r="BK2713" s="292" t="s">
        <v>4</v>
      </c>
      <c r="BL2713" s="294">
        <v>131814.71</v>
      </c>
      <c r="BM2713" s="292" t="s">
        <v>894</v>
      </c>
      <c r="BN2713" s="294"/>
      <c r="BO2713" s="297">
        <v>42255</v>
      </c>
      <c r="BP2713" s="297">
        <v>47915</v>
      </c>
      <c r="BQ2713" s="297" t="s">
        <v>1067</v>
      </c>
      <c r="BR2713" s="297" t="s">
        <v>4743</v>
      </c>
      <c r="BS2713" s="297">
        <v>42255</v>
      </c>
      <c r="BT2713" s="297">
        <v>47915</v>
      </c>
      <c r="BU2713" s="294">
        <v>4422.33</v>
      </c>
      <c r="BV2713" s="294">
        <v>0</v>
      </c>
      <c r="BW2713" s="294">
        <v>0</v>
      </c>
    </row>
    <row r="2714" spans="1:75" s="289" customFormat="1" ht="18.2" customHeight="1" x14ac:dyDescent="0.15">
      <c r="A2714" s="298">
        <v>2712</v>
      </c>
      <c r="B2714" s="299" t="s">
        <v>305</v>
      </c>
      <c r="C2714" s="299" t="s">
        <v>306</v>
      </c>
      <c r="D2714" s="313">
        <v>45172</v>
      </c>
      <c r="E2714" s="300" t="s">
        <v>3603</v>
      </c>
      <c r="F2714" s="309">
        <v>0</v>
      </c>
      <c r="G2714" s="309">
        <v>0</v>
      </c>
      <c r="H2714" s="302">
        <v>59184.67</v>
      </c>
      <c r="I2714" s="302">
        <v>0</v>
      </c>
      <c r="J2714" s="302">
        <v>0</v>
      </c>
      <c r="K2714" s="302">
        <v>59184.67</v>
      </c>
      <c r="L2714" s="302">
        <v>650.46</v>
      </c>
      <c r="M2714" s="302">
        <v>0</v>
      </c>
      <c r="N2714" s="302">
        <v>0</v>
      </c>
      <c r="O2714" s="302">
        <v>650.46</v>
      </c>
      <c r="P2714" s="302">
        <v>0</v>
      </c>
      <c r="Q2714" s="302">
        <v>0</v>
      </c>
      <c r="R2714" s="302">
        <v>58534.21</v>
      </c>
      <c r="S2714" s="302">
        <v>0</v>
      </c>
      <c r="T2714" s="302">
        <v>493.21</v>
      </c>
      <c r="U2714" s="302">
        <v>0</v>
      </c>
      <c r="V2714" s="302">
        <v>0</v>
      </c>
      <c r="W2714" s="302">
        <v>493.21</v>
      </c>
      <c r="X2714" s="302">
        <v>0</v>
      </c>
      <c r="Y2714" s="302">
        <v>0</v>
      </c>
      <c r="Z2714" s="302">
        <v>0</v>
      </c>
      <c r="AA2714" s="302">
        <v>0</v>
      </c>
      <c r="AB2714" s="302">
        <v>0</v>
      </c>
      <c r="AC2714" s="302">
        <v>0</v>
      </c>
      <c r="AD2714" s="302">
        <v>0</v>
      </c>
      <c r="AE2714" s="302">
        <v>0</v>
      </c>
      <c r="AF2714" s="302">
        <v>0</v>
      </c>
      <c r="AG2714" s="302">
        <v>0</v>
      </c>
      <c r="AH2714" s="302">
        <v>87.78</v>
      </c>
      <c r="AI2714" s="302">
        <v>0</v>
      </c>
      <c r="AJ2714" s="302">
        <v>0</v>
      </c>
      <c r="AK2714" s="302">
        <v>0</v>
      </c>
      <c r="AL2714" s="302">
        <v>0</v>
      </c>
      <c r="AM2714" s="302">
        <v>0</v>
      </c>
      <c r="AN2714" s="302">
        <v>0</v>
      </c>
      <c r="AO2714" s="302">
        <v>0</v>
      </c>
      <c r="AP2714" s="302">
        <v>192.6</v>
      </c>
      <c r="AQ2714" s="302">
        <v>0</v>
      </c>
      <c r="AR2714" s="302">
        <v>174.05</v>
      </c>
      <c r="AS2714" s="302">
        <v>0</v>
      </c>
      <c r="AT2714" s="295">
        <f t="shared" si="42"/>
        <v>1250</v>
      </c>
      <c r="AU2714" s="302">
        <v>0</v>
      </c>
      <c r="AV2714" s="302">
        <v>0</v>
      </c>
      <c r="AW2714" s="303">
        <v>67</v>
      </c>
      <c r="AX2714" s="303">
        <v>163</v>
      </c>
      <c r="AY2714" s="302">
        <v>251597.91</v>
      </c>
      <c r="AZ2714" s="302">
        <v>98042.51</v>
      </c>
      <c r="BA2714" s="301">
        <v>31.280073000000002</v>
      </c>
      <c r="BB2714" s="301">
        <v>18.675106969388398</v>
      </c>
      <c r="BC2714" s="301">
        <v>10</v>
      </c>
      <c r="BD2714" s="301"/>
      <c r="BE2714" s="300" t="s">
        <v>4204</v>
      </c>
      <c r="BF2714" s="298"/>
      <c r="BG2714" s="300" t="s">
        <v>312</v>
      </c>
      <c r="BH2714" s="300" t="s">
        <v>188</v>
      </c>
      <c r="BI2714" s="300" t="s">
        <v>313</v>
      </c>
      <c r="BJ2714" s="300" t="s">
        <v>103</v>
      </c>
      <c r="BK2714" s="299" t="s">
        <v>4</v>
      </c>
      <c r="BL2714" s="301">
        <v>58534.21</v>
      </c>
      <c r="BM2714" s="299" t="s">
        <v>894</v>
      </c>
      <c r="BN2714" s="301"/>
      <c r="BO2714" s="304">
        <v>42254</v>
      </c>
      <c r="BP2714" s="304">
        <v>47215</v>
      </c>
      <c r="BQ2714" s="297" t="s">
        <v>1065</v>
      </c>
      <c r="BR2714" s="297" t="s">
        <v>4741</v>
      </c>
      <c r="BS2714" s="297">
        <v>42254</v>
      </c>
      <c r="BT2714" s="297">
        <v>47215</v>
      </c>
      <c r="BU2714" s="301">
        <v>0</v>
      </c>
      <c r="BV2714" s="301">
        <v>0</v>
      </c>
      <c r="BW2714" s="301">
        <v>0</v>
      </c>
    </row>
    <row r="2715" spans="1:75" s="289" customFormat="1" ht="18.2" customHeight="1" x14ac:dyDescent="0.15">
      <c r="A2715" s="291">
        <v>2713</v>
      </c>
      <c r="B2715" s="292" t="s">
        <v>305</v>
      </c>
      <c r="C2715" s="292" t="s">
        <v>306</v>
      </c>
      <c r="D2715" s="312">
        <v>45172</v>
      </c>
      <c r="E2715" s="293" t="s">
        <v>3604</v>
      </c>
      <c r="F2715" s="308">
        <v>2</v>
      </c>
      <c r="G2715" s="308">
        <v>2</v>
      </c>
      <c r="H2715" s="295">
        <v>225637.36</v>
      </c>
      <c r="I2715" s="295">
        <v>1737.57</v>
      </c>
      <c r="J2715" s="295">
        <v>0</v>
      </c>
      <c r="K2715" s="295">
        <v>227374.93</v>
      </c>
      <c r="L2715" s="295">
        <v>1666.91</v>
      </c>
      <c r="M2715" s="295">
        <v>0</v>
      </c>
      <c r="N2715" s="295">
        <v>1560.91</v>
      </c>
      <c r="O2715" s="295">
        <v>0</v>
      </c>
      <c r="P2715" s="295">
        <v>0</v>
      </c>
      <c r="Q2715" s="295">
        <v>0</v>
      </c>
      <c r="R2715" s="295">
        <v>225814.02</v>
      </c>
      <c r="S2715" s="295">
        <v>1894.09</v>
      </c>
      <c r="T2715" s="295">
        <v>1880.31</v>
      </c>
      <c r="U2715" s="295">
        <v>0</v>
      </c>
      <c r="V2715" s="295">
        <v>1894.09</v>
      </c>
      <c r="W2715" s="295">
        <v>0</v>
      </c>
      <c r="X2715" s="295">
        <v>0</v>
      </c>
      <c r="Y2715" s="295">
        <v>0</v>
      </c>
      <c r="Z2715" s="295">
        <v>1880.31</v>
      </c>
      <c r="AA2715" s="295">
        <v>0</v>
      </c>
      <c r="AB2715" s="295">
        <v>0</v>
      </c>
      <c r="AC2715" s="295">
        <v>0</v>
      </c>
      <c r="AD2715" s="295">
        <v>0</v>
      </c>
      <c r="AE2715" s="295">
        <v>0</v>
      </c>
      <c r="AF2715" s="295">
        <v>0</v>
      </c>
      <c r="AG2715" s="295">
        <v>0</v>
      </c>
      <c r="AH2715" s="295">
        <v>0</v>
      </c>
      <c r="AI2715" s="295">
        <v>0</v>
      </c>
      <c r="AJ2715" s="295">
        <v>0</v>
      </c>
      <c r="AK2715" s="295">
        <v>0</v>
      </c>
      <c r="AL2715" s="295">
        <v>350</v>
      </c>
      <c r="AM2715" s="295">
        <v>0</v>
      </c>
      <c r="AN2715" s="295">
        <v>0</v>
      </c>
      <c r="AO2715" s="295">
        <v>195</v>
      </c>
      <c r="AP2715" s="295">
        <v>0</v>
      </c>
      <c r="AQ2715" s="295">
        <v>0</v>
      </c>
      <c r="AR2715" s="295">
        <v>0</v>
      </c>
      <c r="AS2715" s="295">
        <v>0</v>
      </c>
      <c r="AT2715" s="295">
        <f t="shared" si="42"/>
        <v>4000</v>
      </c>
      <c r="AU2715" s="295">
        <v>1843.57</v>
      </c>
      <c r="AV2715" s="295">
        <v>1880.31</v>
      </c>
      <c r="AW2715" s="296">
        <v>90</v>
      </c>
      <c r="AX2715" s="296">
        <v>186</v>
      </c>
      <c r="AY2715" s="295">
        <v>419998.84</v>
      </c>
      <c r="AZ2715" s="295">
        <v>325216.21999999997</v>
      </c>
      <c r="BA2715" s="294">
        <v>61.295186000000001</v>
      </c>
      <c r="BB2715" s="294">
        <v>42.560338341389397</v>
      </c>
      <c r="BC2715" s="294">
        <v>10</v>
      </c>
      <c r="BD2715" s="294"/>
      <c r="BE2715" s="293" t="s">
        <v>4204</v>
      </c>
      <c r="BF2715" s="291"/>
      <c r="BG2715" s="293" t="s">
        <v>315</v>
      </c>
      <c r="BH2715" s="293" t="s">
        <v>183</v>
      </c>
      <c r="BI2715" s="293" t="s">
        <v>378</v>
      </c>
      <c r="BJ2715" s="293" t="s">
        <v>177</v>
      </c>
      <c r="BK2715" s="292" t="s">
        <v>4</v>
      </c>
      <c r="BL2715" s="294">
        <v>225814.02</v>
      </c>
      <c r="BM2715" s="292" t="s">
        <v>894</v>
      </c>
      <c r="BN2715" s="294"/>
      <c r="BO2715" s="297">
        <v>42258</v>
      </c>
      <c r="BP2715" s="297">
        <v>47918</v>
      </c>
      <c r="BQ2715" s="297" t="s">
        <v>1065</v>
      </c>
      <c r="BR2715" s="297" t="s">
        <v>4741</v>
      </c>
      <c r="BS2715" s="297">
        <v>42258</v>
      </c>
      <c r="BT2715" s="297">
        <v>47918</v>
      </c>
      <c r="BU2715" s="294">
        <v>195</v>
      </c>
      <c r="BV2715" s="294">
        <v>0</v>
      </c>
      <c r="BW2715" s="294">
        <v>0</v>
      </c>
    </row>
    <row r="2716" spans="1:75" s="289" customFormat="1" ht="18.2" customHeight="1" x14ac:dyDescent="0.15">
      <c r="A2716" s="298">
        <v>2714</v>
      </c>
      <c r="B2716" s="299" t="s">
        <v>305</v>
      </c>
      <c r="C2716" s="299" t="s">
        <v>306</v>
      </c>
      <c r="D2716" s="313">
        <v>45172</v>
      </c>
      <c r="E2716" s="300" t="s">
        <v>4703</v>
      </c>
      <c r="F2716" s="309">
        <v>0</v>
      </c>
      <c r="G2716" s="309">
        <v>0</v>
      </c>
      <c r="H2716" s="302">
        <v>434000.04</v>
      </c>
      <c r="I2716" s="302">
        <v>0</v>
      </c>
      <c r="J2716" s="302">
        <v>0</v>
      </c>
      <c r="K2716" s="302">
        <v>434000.04</v>
      </c>
      <c r="L2716" s="302">
        <v>0</v>
      </c>
      <c r="M2716" s="302">
        <v>0</v>
      </c>
      <c r="N2716" s="302">
        <v>0</v>
      </c>
      <c r="O2716" s="302">
        <v>0</v>
      </c>
      <c r="P2716" s="302">
        <v>0</v>
      </c>
      <c r="Q2716" s="302">
        <v>0</v>
      </c>
      <c r="R2716" s="302">
        <v>434000.04</v>
      </c>
      <c r="S2716" s="302">
        <v>0</v>
      </c>
      <c r="T2716" s="302">
        <v>5906.02</v>
      </c>
      <c r="U2716" s="302">
        <v>0</v>
      </c>
      <c r="V2716" s="302">
        <v>0</v>
      </c>
      <c r="W2716" s="302">
        <v>5906.02</v>
      </c>
      <c r="X2716" s="302">
        <v>0</v>
      </c>
      <c r="Y2716" s="302">
        <v>0</v>
      </c>
      <c r="Z2716" s="302">
        <v>0</v>
      </c>
      <c r="AA2716" s="302">
        <v>1125</v>
      </c>
      <c r="AB2716" s="302">
        <v>0</v>
      </c>
      <c r="AC2716" s="302">
        <v>0</v>
      </c>
      <c r="AD2716" s="302">
        <v>0</v>
      </c>
      <c r="AE2716" s="302">
        <v>0</v>
      </c>
      <c r="AF2716" s="302">
        <v>0</v>
      </c>
      <c r="AG2716" s="302">
        <v>0</v>
      </c>
      <c r="AH2716" s="302">
        <v>0</v>
      </c>
      <c r="AI2716" s="302">
        <v>0</v>
      </c>
      <c r="AJ2716" s="302">
        <v>0</v>
      </c>
      <c r="AK2716" s="302">
        <v>0</v>
      </c>
      <c r="AL2716" s="302">
        <v>0</v>
      </c>
      <c r="AM2716" s="302">
        <v>0</v>
      </c>
      <c r="AN2716" s="302">
        <v>0</v>
      </c>
      <c r="AO2716" s="302">
        <v>0</v>
      </c>
      <c r="AP2716" s="302">
        <v>0</v>
      </c>
      <c r="AQ2716" s="302">
        <v>0</v>
      </c>
      <c r="AR2716" s="302">
        <v>0</v>
      </c>
      <c r="AS2716" s="302">
        <v>0</v>
      </c>
      <c r="AT2716" s="295">
        <f t="shared" si="42"/>
        <v>7031.02</v>
      </c>
      <c r="AU2716" s="302">
        <v>0</v>
      </c>
      <c r="AV2716" s="302">
        <v>0</v>
      </c>
      <c r="AW2716" s="303">
        <v>119</v>
      </c>
      <c r="AX2716" s="303">
        <v>130</v>
      </c>
      <c r="AY2716" s="302">
        <v>434000.04</v>
      </c>
      <c r="AZ2716" s="302">
        <v>434000.04</v>
      </c>
      <c r="BA2716" s="301">
        <v>73.502294000000006</v>
      </c>
      <c r="BB2716" s="301">
        <v>73.502294000000006</v>
      </c>
      <c r="BC2716" s="301">
        <v>9.5</v>
      </c>
      <c r="BD2716" s="301"/>
      <c r="BE2716" s="300" t="s">
        <v>4204</v>
      </c>
      <c r="BF2716" s="298"/>
      <c r="BG2716" s="300" t="s">
        <v>333</v>
      </c>
      <c r="BH2716" s="300" t="s">
        <v>193</v>
      </c>
      <c r="BI2716" s="300" t="s">
        <v>464</v>
      </c>
      <c r="BJ2716" s="300" t="s">
        <v>103</v>
      </c>
      <c r="BK2716" s="299" t="s">
        <v>4</v>
      </c>
      <c r="BL2716" s="301">
        <v>434000.04</v>
      </c>
      <c r="BM2716" s="299" t="s">
        <v>894</v>
      </c>
      <c r="BN2716" s="301"/>
      <c r="BO2716" s="304">
        <v>44860</v>
      </c>
      <c r="BP2716" s="304">
        <v>48817</v>
      </c>
      <c r="BQ2716" s="297" t="s">
        <v>1065</v>
      </c>
      <c r="BR2716" s="297" t="s">
        <v>4741</v>
      </c>
      <c r="BS2716" s="297" t="s">
        <v>4742</v>
      </c>
      <c r="BT2716" s="297" t="s">
        <v>4742</v>
      </c>
      <c r="BU2716" s="301">
        <v>0</v>
      </c>
      <c r="BV2716" s="301">
        <v>1125</v>
      </c>
      <c r="BW2716" s="301">
        <v>0</v>
      </c>
    </row>
    <row r="2717" spans="1:75" s="289" customFormat="1" ht="18.2" customHeight="1" x14ac:dyDescent="0.15">
      <c r="A2717" s="291">
        <v>2715</v>
      </c>
      <c r="B2717" s="292" t="s">
        <v>305</v>
      </c>
      <c r="C2717" s="292" t="s">
        <v>306</v>
      </c>
      <c r="D2717" s="312">
        <v>45172</v>
      </c>
      <c r="E2717" s="293" t="s">
        <v>4376</v>
      </c>
      <c r="F2717" s="308">
        <v>0</v>
      </c>
      <c r="G2717" s="308">
        <v>0</v>
      </c>
      <c r="H2717" s="295">
        <v>321045.3</v>
      </c>
      <c r="I2717" s="295">
        <v>0</v>
      </c>
      <c r="J2717" s="295">
        <v>0</v>
      </c>
      <c r="K2717" s="295">
        <v>321045.3</v>
      </c>
      <c r="L2717" s="295">
        <v>1513.18</v>
      </c>
      <c r="M2717" s="295">
        <v>0</v>
      </c>
      <c r="N2717" s="295">
        <v>0</v>
      </c>
      <c r="O2717" s="295">
        <v>1513.18</v>
      </c>
      <c r="P2717" s="295">
        <v>0</v>
      </c>
      <c r="Q2717" s="295">
        <v>0</v>
      </c>
      <c r="R2717" s="295">
        <v>319532.12</v>
      </c>
      <c r="S2717" s="295">
        <v>0</v>
      </c>
      <c r="T2717" s="295">
        <v>2541.61</v>
      </c>
      <c r="U2717" s="295">
        <v>0</v>
      </c>
      <c r="V2717" s="295">
        <v>0</v>
      </c>
      <c r="W2717" s="295">
        <v>2541.61</v>
      </c>
      <c r="X2717" s="295">
        <v>0</v>
      </c>
      <c r="Y2717" s="295">
        <v>0</v>
      </c>
      <c r="Z2717" s="295">
        <v>0</v>
      </c>
      <c r="AA2717" s="295">
        <v>0</v>
      </c>
      <c r="AB2717" s="295">
        <v>0</v>
      </c>
      <c r="AC2717" s="295">
        <v>0</v>
      </c>
      <c r="AD2717" s="295">
        <v>0</v>
      </c>
      <c r="AE2717" s="295">
        <v>0</v>
      </c>
      <c r="AF2717" s="295">
        <v>0</v>
      </c>
      <c r="AG2717" s="295">
        <v>0</v>
      </c>
      <c r="AH2717" s="295">
        <v>188.33</v>
      </c>
      <c r="AI2717" s="295">
        <v>0</v>
      </c>
      <c r="AJ2717" s="295">
        <v>0</v>
      </c>
      <c r="AK2717" s="295">
        <v>0</v>
      </c>
      <c r="AL2717" s="295">
        <v>0</v>
      </c>
      <c r="AM2717" s="295">
        <v>0</v>
      </c>
      <c r="AN2717" s="295">
        <v>0</v>
      </c>
      <c r="AO2717" s="295">
        <v>0</v>
      </c>
      <c r="AP2717" s="295">
        <v>4250</v>
      </c>
      <c r="AQ2717" s="295">
        <v>0</v>
      </c>
      <c r="AR2717" s="295">
        <v>4243.12</v>
      </c>
      <c r="AS2717" s="295">
        <v>0</v>
      </c>
      <c r="AT2717" s="295">
        <f t="shared" si="42"/>
        <v>4250</v>
      </c>
      <c r="AU2717" s="295">
        <v>0</v>
      </c>
      <c r="AV2717" s="295">
        <v>0</v>
      </c>
      <c r="AW2717" s="296">
        <v>124</v>
      </c>
      <c r="AX2717" s="296">
        <v>161</v>
      </c>
      <c r="AY2717" s="295">
        <v>354001.8</v>
      </c>
      <c r="AZ2717" s="295">
        <v>354001.8</v>
      </c>
      <c r="BA2717" s="294">
        <v>83.828384</v>
      </c>
      <c r="BB2717" s="294">
        <v>75.665889991785605</v>
      </c>
      <c r="BC2717" s="294">
        <v>9.5</v>
      </c>
      <c r="BD2717" s="294"/>
      <c r="BE2717" s="293" t="s">
        <v>4204</v>
      </c>
      <c r="BF2717" s="291"/>
      <c r="BG2717" s="293" t="s">
        <v>320</v>
      </c>
      <c r="BH2717" s="293" t="s">
        <v>197</v>
      </c>
      <c r="BI2717" s="293" t="s">
        <v>373</v>
      </c>
      <c r="BJ2717" s="293" t="s">
        <v>103</v>
      </c>
      <c r="BK2717" s="292" t="s">
        <v>4</v>
      </c>
      <c r="BL2717" s="294">
        <v>319532.12</v>
      </c>
      <c r="BM2717" s="292" t="s">
        <v>894</v>
      </c>
      <c r="BN2717" s="294"/>
      <c r="BO2717" s="297">
        <v>44027</v>
      </c>
      <c r="BP2717" s="297">
        <v>48928</v>
      </c>
      <c r="BQ2717" s="297" t="s">
        <v>925</v>
      </c>
      <c r="BR2717" s="297" t="s">
        <v>4745</v>
      </c>
      <c r="BS2717" s="297" t="s">
        <v>4742</v>
      </c>
      <c r="BT2717" s="297" t="s">
        <v>4742</v>
      </c>
      <c r="BU2717" s="294">
        <v>0</v>
      </c>
      <c r="BV2717" s="294">
        <v>0</v>
      </c>
      <c r="BW2717" s="294">
        <v>0</v>
      </c>
    </row>
    <row r="2718" spans="1:75" s="289" customFormat="1" ht="18.2" customHeight="1" x14ac:dyDescent="0.15">
      <c r="A2718" s="298">
        <v>2716</v>
      </c>
      <c r="B2718" s="299" t="s">
        <v>305</v>
      </c>
      <c r="C2718" s="299" t="s">
        <v>306</v>
      </c>
      <c r="D2718" s="313">
        <v>45172</v>
      </c>
      <c r="E2718" s="300" t="s">
        <v>4335</v>
      </c>
      <c r="F2718" s="309">
        <v>0</v>
      </c>
      <c r="G2718" s="309">
        <v>0</v>
      </c>
      <c r="H2718" s="302">
        <v>134722.32</v>
      </c>
      <c r="I2718" s="302">
        <v>0</v>
      </c>
      <c r="J2718" s="302">
        <v>0</v>
      </c>
      <c r="K2718" s="302">
        <v>134722.32</v>
      </c>
      <c r="L2718" s="302">
        <v>692.26</v>
      </c>
      <c r="M2718" s="302">
        <v>0</v>
      </c>
      <c r="N2718" s="302">
        <v>0</v>
      </c>
      <c r="O2718" s="302">
        <v>692.26</v>
      </c>
      <c r="P2718" s="302">
        <v>0</v>
      </c>
      <c r="Q2718" s="302">
        <v>0</v>
      </c>
      <c r="R2718" s="302">
        <v>134030.06</v>
      </c>
      <c r="S2718" s="302">
        <v>0</v>
      </c>
      <c r="T2718" s="302">
        <v>1021.64</v>
      </c>
      <c r="U2718" s="302">
        <v>0</v>
      </c>
      <c r="V2718" s="302">
        <v>0</v>
      </c>
      <c r="W2718" s="302">
        <v>1021.64</v>
      </c>
      <c r="X2718" s="302">
        <v>0</v>
      </c>
      <c r="Y2718" s="302">
        <v>0</v>
      </c>
      <c r="Z2718" s="302">
        <v>0</v>
      </c>
      <c r="AA2718" s="302">
        <v>0</v>
      </c>
      <c r="AB2718" s="302">
        <v>0</v>
      </c>
      <c r="AC2718" s="302">
        <v>0</v>
      </c>
      <c r="AD2718" s="302">
        <v>0</v>
      </c>
      <c r="AE2718" s="302">
        <v>0</v>
      </c>
      <c r="AF2718" s="302">
        <v>0</v>
      </c>
      <c r="AG2718" s="302">
        <v>0</v>
      </c>
      <c r="AH2718" s="302">
        <v>130.38</v>
      </c>
      <c r="AI2718" s="302">
        <v>0</v>
      </c>
      <c r="AJ2718" s="302">
        <v>0</v>
      </c>
      <c r="AK2718" s="302">
        <v>0</v>
      </c>
      <c r="AL2718" s="302">
        <v>0</v>
      </c>
      <c r="AM2718" s="302">
        <v>0</v>
      </c>
      <c r="AN2718" s="302">
        <v>0</v>
      </c>
      <c r="AO2718" s="302">
        <v>0</v>
      </c>
      <c r="AP2718" s="302">
        <v>103.68</v>
      </c>
      <c r="AQ2718" s="302">
        <v>0</v>
      </c>
      <c r="AR2718" s="302">
        <v>97.96</v>
      </c>
      <c r="AS2718" s="302">
        <v>0</v>
      </c>
      <c r="AT2718" s="295">
        <f t="shared" si="42"/>
        <v>1850</v>
      </c>
      <c r="AU2718" s="302">
        <v>0</v>
      </c>
      <c r="AV2718" s="302">
        <v>0</v>
      </c>
      <c r="AW2718" s="303">
        <v>119</v>
      </c>
      <c r="AX2718" s="303">
        <v>162</v>
      </c>
      <c r="AY2718" s="302">
        <v>355700.00258600002</v>
      </c>
      <c r="AZ2718" s="302">
        <v>159541.85</v>
      </c>
      <c r="BA2718" s="301">
        <v>64.858028000000004</v>
      </c>
      <c r="BB2718" s="301">
        <v>54.486803207570198</v>
      </c>
      <c r="BC2718" s="301">
        <v>9.1</v>
      </c>
      <c r="BD2718" s="301"/>
      <c r="BE2718" s="300" t="s">
        <v>4204</v>
      </c>
      <c r="BF2718" s="298"/>
      <c r="BG2718" s="300" t="s">
        <v>312</v>
      </c>
      <c r="BH2718" s="300" t="s">
        <v>196</v>
      </c>
      <c r="BI2718" s="300" t="s">
        <v>773</v>
      </c>
      <c r="BJ2718" s="300" t="s">
        <v>103</v>
      </c>
      <c r="BK2718" s="299" t="s">
        <v>4</v>
      </c>
      <c r="BL2718" s="301">
        <v>134030.06</v>
      </c>
      <c r="BM2718" s="299" t="s">
        <v>894</v>
      </c>
      <c r="BN2718" s="301"/>
      <c r="BO2718" s="304">
        <v>43889</v>
      </c>
      <c r="BP2718" s="304">
        <v>48819</v>
      </c>
      <c r="BQ2718" s="297" t="s">
        <v>1065</v>
      </c>
      <c r="BR2718" s="297" t="s">
        <v>4741</v>
      </c>
      <c r="BS2718" s="297" t="s">
        <v>4742</v>
      </c>
      <c r="BT2718" s="297" t="s">
        <v>4742</v>
      </c>
      <c r="BU2718" s="301">
        <v>0</v>
      </c>
      <c r="BV2718" s="301">
        <v>0</v>
      </c>
      <c r="BW2718" s="301">
        <v>0</v>
      </c>
    </row>
    <row r="2719" spans="1:75" s="289" customFormat="1" ht="18.2" customHeight="1" x14ac:dyDescent="0.15">
      <c r="A2719" s="291">
        <v>2717</v>
      </c>
      <c r="B2719" s="292" t="s">
        <v>305</v>
      </c>
      <c r="C2719" s="292" t="s">
        <v>306</v>
      </c>
      <c r="D2719" s="312">
        <v>45172</v>
      </c>
      <c r="E2719" s="293" t="s">
        <v>4336</v>
      </c>
      <c r="F2719" s="308">
        <v>0</v>
      </c>
      <c r="G2719" s="308">
        <v>0</v>
      </c>
      <c r="H2719" s="295">
        <v>149633.24</v>
      </c>
      <c r="I2719" s="295">
        <v>0</v>
      </c>
      <c r="J2719" s="295">
        <v>0</v>
      </c>
      <c r="K2719" s="295">
        <v>149633.24</v>
      </c>
      <c r="L2719" s="295">
        <v>751.61</v>
      </c>
      <c r="M2719" s="295">
        <v>0</v>
      </c>
      <c r="N2719" s="295">
        <v>0</v>
      </c>
      <c r="O2719" s="295">
        <v>751.61</v>
      </c>
      <c r="P2719" s="295">
        <v>0</v>
      </c>
      <c r="Q2719" s="295">
        <v>0</v>
      </c>
      <c r="R2719" s="295">
        <v>148881.63</v>
      </c>
      <c r="S2719" s="295">
        <v>0</v>
      </c>
      <c r="T2719" s="295">
        <v>1184.5999999999999</v>
      </c>
      <c r="U2719" s="295">
        <v>0</v>
      </c>
      <c r="V2719" s="295">
        <v>0</v>
      </c>
      <c r="W2719" s="295">
        <v>1184.5999999999999</v>
      </c>
      <c r="X2719" s="295">
        <v>0</v>
      </c>
      <c r="Y2719" s="295">
        <v>0</v>
      </c>
      <c r="Z2719" s="295">
        <v>0</v>
      </c>
      <c r="AA2719" s="295">
        <v>0</v>
      </c>
      <c r="AB2719" s="295">
        <v>0</v>
      </c>
      <c r="AC2719" s="295">
        <v>0</v>
      </c>
      <c r="AD2719" s="295">
        <v>0</v>
      </c>
      <c r="AE2719" s="295">
        <v>0</v>
      </c>
      <c r="AF2719" s="295">
        <v>0</v>
      </c>
      <c r="AG2719" s="295">
        <v>0</v>
      </c>
      <c r="AH2719" s="295">
        <v>111.38</v>
      </c>
      <c r="AI2719" s="295">
        <v>0</v>
      </c>
      <c r="AJ2719" s="295">
        <v>0</v>
      </c>
      <c r="AK2719" s="295">
        <v>0</v>
      </c>
      <c r="AL2719" s="295">
        <v>0</v>
      </c>
      <c r="AM2719" s="295">
        <v>0</v>
      </c>
      <c r="AN2719" s="295">
        <v>0</v>
      </c>
      <c r="AO2719" s="295">
        <v>0</v>
      </c>
      <c r="AP2719" s="295">
        <v>1711.22</v>
      </c>
      <c r="AQ2719" s="295">
        <v>0</v>
      </c>
      <c r="AR2719" s="295">
        <v>1698.81</v>
      </c>
      <c r="AS2719" s="295">
        <v>0</v>
      </c>
      <c r="AT2719" s="295">
        <f t="shared" si="42"/>
        <v>2060</v>
      </c>
      <c r="AU2719" s="295">
        <v>0</v>
      </c>
      <c r="AV2719" s="295">
        <v>0</v>
      </c>
      <c r="AW2719" s="296">
        <v>119</v>
      </c>
      <c r="AX2719" s="296">
        <v>162</v>
      </c>
      <c r="AY2719" s="295">
        <v>252000.012311</v>
      </c>
      <c r="AZ2719" s="295">
        <v>176400.01</v>
      </c>
      <c r="BA2719" s="294">
        <v>89.642846000000006</v>
      </c>
      <c r="BB2719" s="294">
        <v>75.658572980347202</v>
      </c>
      <c r="BC2719" s="294">
        <v>9.5</v>
      </c>
      <c r="BD2719" s="294"/>
      <c r="BE2719" s="293" t="s">
        <v>4204</v>
      </c>
      <c r="BF2719" s="291"/>
      <c r="BG2719" s="293" t="s">
        <v>312</v>
      </c>
      <c r="BH2719" s="293" t="s">
        <v>196</v>
      </c>
      <c r="BI2719" s="293" t="s">
        <v>773</v>
      </c>
      <c r="BJ2719" s="293" t="s">
        <v>103</v>
      </c>
      <c r="BK2719" s="292" t="s">
        <v>4</v>
      </c>
      <c r="BL2719" s="294">
        <v>148881.63</v>
      </c>
      <c r="BM2719" s="292" t="s">
        <v>894</v>
      </c>
      <c r="BN2719" s="294"/>
      <c r="BO2719" s="297">
        <v>43889</v>
      </c>
      <c r="BP2719" s="297">
        <v>48819</v>
      </c>
      <c r="BQ2719" s="297" t="s">
        <v>1067</v>
      </c>
      <c r="BR2719" s="297" t="s">
        <v>4743</v>
      </c>
      <c r="BS2719" s="297" t="s">
        <v>4742</v>
      </c>
      <c r="BT2719" s="297" t="s">
        <v>4742</v>
      </c>
      <c r="BU2719" s="294">
        <v>0</v>
      </c>
      <c r="BV2719" s="294">
        <v>0</v>
      </c>
      <c r="BW2719" s="294">
        <v>0</v>
      </c>
    </row>
    <row r="2720" spans="1:75" s="289" customFormat="1" ht="18.2" customHeight="1" x14ac:dyDescent="0.15">
      <c r="A2720" s="298">
        <v>2718</v>
      </c>
      <c r="B2720" s="299" t="s">
        <v>305</v>
      </c>
      <c r="C2720" s="299" t="s">
        <v>306</v>
      </c>
      <c r="D2720" s="313">
        <v>45172</v>
      </c>
      <c r="E2720" s="300" t="s">
        <v>4337</v>
      </c>
      <c r="F2720" s="309">
        <v>0</v>
      </c>
      <c r="G2720" s="309">
        <v>0</v>
      </c>
      <c r="H2720" s="302">
        <v>157676.76999999999</v>
      </c>
      <c r="I2720" s="302">
        <v>0</v>
      </c>
      <c r="J2720" s="302">
        <v>0</v>
      </c>
      <c r="K2720" s="302">
        <v>157676.76999999999</v>
      </c>
      <c r="L2720" s="302">
        <v>833.39</v>
      </c>
      <c r="M2720" s="302">
        <v>0</v>
      </c>
      <c r="N2720" s="302">
        <v>0</v>
      </c>
      <c r="O2720" s="302">
        <v>833.39</v>
      </c>
      <c r="P2720" s="302">
        <v>0</v>
      </c>
      <c r="Q2720" s="302">
        <v>0</v>
      </c>
      <c r="R2720" s="302">
        <v>156843.38</v>
      </c>
      <c r="S2720" s="302">
        <v>0</v>
      </c>
      <c r="T2720" s="302">
        <v>1130.02</v>
      </c>
      <c r="U2720" s="302">
        <v>0</v>
      </c>
      <c r="V2720" s="302">
        <v>0</v>
      </c>
      <c r="W2720" s="302">
        <v>1130.02</v>
      </c>
      <c r="X2720" s="302">
        <v>0</v>
      </c>
      <c r="Y2720" s="302">
        <v>0</v>
      </c>
      <c r="Z2720" s="302">
        <v>0</v>
      </c>
      <c r="AA2720" s="302">
        <v>0</v>
      </c>
      <c r="AB2720" s="302">
        <v>0</v>
      </c>
      <c r="AC2720" s="302">
        <v>0</v>
      </c>
      <c r="AD2720" s="302">
        <v>0</v>
      </c>
      <c r="AE2720" s="302">
        <v>0</v>
      </c>
      <c r="AF2720" s="302">
        <v>0</v>
      </c>
      <c r="AG2720" s="302">
        <v>0</v>
      </c>
      <c r="AH2720" s="302">
        <v>118.59</v>
      </c>
      <c r="AI2720" s="302">
        <v>0</v>
      </c>
      <c r="AJ2720" s="302">
        <v>0</v>
      </c>
      <c r="AK2720" s="302">
        <v>0</v>
      </c>
      <c r="AL2720" s="302">
        <v>0</v>
      </c>
      <c r="AM2720" s="302">
        <v>0</v>
      </c>
      <c r="AN2720" s="302">
        <v>0</v>
      </c>
      <c r="AO2720" s="302">
        <v>0</v>
      </c>
      <c r="AP2720" s="302">
        <v>0</v>
      </c>
      <c r="AQ2720" s="302">
        <v>0</v>
      </c>
      <c r="AR2720" s="302">
        <v>0</v>
      </c>
      <c r="AS2720" s="302">
        <v>0</v>
      </c>
      <c r="AT2720" s="295">
        <f t="shared" si="42"/>
        <v>2082</v>
      </c>
      <c r="AU2720" s="302">
        <v>0</v>
      </c>
      <c r="AV2720" s="302">
        <v>0</v>
      </c>
      <c r="AW2720" s="303">
        <v>119</v>
      </c>
      <c r="AX2720" s="303">
        <v>162</v>
      </c>
      <c r="AY2720" s="302">
        <v>268300.01098600001</v>
      </c>
      <c r="AZ2720" s="302">
        <v>187810.01</v>
      </c>
      <c r="BA2720" s="301">
        <v>86.120644999999996</v>
      </c>
      <c r="BB2720" s="301">
        <v>71.920836645395497</v>
      </c>
      <c r="BC2720" s="301">
        <v>8.6</v>
      </c>
      <c r="BD2720" s="301"/>
      <c r="BE2720" s="300" t="s">
        <v>4204</v>
      </c>
      <c r="BF2720" s="298"/>
      <c r="BG2720" s="300" t="s">
        <v>312</v>
      </c>
      <c r="BH2720" s="300" t="s">
        <v>221</v>
      </c>
      <c r="BI2720" s="300" t="s">
        <v>798</v>
      </c>
      <c r="BJ2720" s="300" t="s">
        <v>103</v>
      </c>
      <c r="BK2720" s="299" t="s">
        <v>4</v>
      </c>
      <c r="BL2720" s="301">
        <v>156843.38</v>
      </c>
      <c r="BM2720" s="299" t="s">
        <v>894</v>
      </c>
      <c r="BN2720" s="301"/>
      <c r="BO2720" s="304">
        <v>43886</v>
      </c>
      <c r="BP2720" s="304">
        <v>48816</v>
      </c>
      <c r="BQ2720" s="297" t="s">
        <v>1065</v>
      </c>
      <c r="BR2720" s="297" t="s">
        <v>4741</v>
      </c>
      <c r="BS2720" s="297" t="s">
        <v>4742</v>
      </c>
      <c r="BT2720" s="297" t="s">
        <v>4742</v>
      </c>
      <c r="BU2720" s="301">
        <v>0</v>
      </c>
      <c r="BV2720" s="301">
        <v>0</v>
      </c>
      <c r="BW2720" s="301">
        <v>0</v>
      </c>
    </row>
    <row r="2721" spans="1:75" s="289" customFormat="1" ht="18.2" customHeight="1" x14ac:dyDescent="0.15">
      <c r="A2721" s="291">
        <v>2719</v>
      </c>
      <c r="B2721" s="292" t="s">
        <v>305</v>
      </c>
      <c r="C2721" s="292" t="s">
        <v>306</v>
      </c>
      <c r="D2721" s="312">
        <v>45172</v>
      </c>
      <c r="E2721" s="293" t="s">
        <v>3605</v>
      </c>
      <c r="F2721" s="308">
        <v>0</v>
      </c>
      <c r="G2721" s="308">
        <v>1</v>
      </c>
      <c r="H2721" s="295">
        <v>161889.24</v>
      </c>
      <c r="I2721" s="295">
        <v>89.55</v>
      </c>
      <c r="J2721" s="295">
        <v>0</v>
      </c>
      <c r="K2721" s="295">
        <v>161978.79</v>
      </c>
      <c r="L2721" s="295">
        <v>1177.47</v>
      </c>
      <c r="M2721" s="295">
        <v>0</v>
      </c>
      <c r="N2721" s="295">
        <v>89.55</v>
      </c>
      <c r="O2721" s="295">
        <v>1177.47</v>
      </c>
      <c r="P2721" s="295">
        <v>0</v>
      </c>
      <c r="Q2721" s="295">
        <v>0</v>
      </c>
      <c r="R2721" s="295">
        <v>160711.76999999999</v>
      </c>
      <c r="S2721" s="295">
        <v>0</v>
      </c>
      <c r="T2721" s="295">
        <v>1349.08</v>
      </c>
      <c r="U2721" s="295">
        <v>0</v>
      </c>
      <c r="V2721" s="295">
        <v>0</v>
      </c>
      <c r="W2721" s="295">
        <v>1349.08</v>
      </c>
      <c r="X2721" s="295">
        <v>0</v>
      </c>
      <c r="Y2721" s="295">
        <v>0</v>
      </c>
      <c r="Z2721" s="295">
        <v>0</v>
      </c>
      <c r="AA2721" s="295">
        <v>0</v>
      </c>
      <c r="AB2721" s="295">
        <v>0</v>
      </c>
      <c r="AC2721" s="295">
        <v>0</v>
      </c>
      <c r="AD2721" s="295">
        <v>0</v>
      </c>
      <c r="AE2721" s="295">
        <v>0</v>
      </c>
      <c r="AF2721" s="295">
        <v>0</v>
      </c>
      <c r="AG2721" s="295">
        <v>0</v>
      </c>
      <c r="AH2721" s="295">
        <v>124.42</v>
      </c>
      <c r="AI2721" s="295">
        <v>0</v>
      </c>
      <c r="AJ2721" s="295">
        <v>0</v>
      </c>
      <c r="AK2721" s="295">
        <v>0</v>
      </c>
      <c r="AL2721" s="295">
        <v>350</v>
      </c>
      <c r="AM2721" s="295">
        <v>0</v>
      </c>
      <c r="AN2721" s="295">
        <v>0</v>
      </c>
      <c r="AO2721" s="295">
        <v>0</v>
      </c>
      <c r="AP2721" s="295">
        <v>0</v>
      </c>
      <c r="AQ2721" s="295">
        <v>0</v>
      </c>
      <c r="AR2721" s="295">
        <v>0</v>
      </c>
      <c r="AS2721" s="295">
        <v>349.52</v>
      </c>
      <c r="AT2721" s="295">
        <f t="shared" si="42"/>
        <v>2741</v>
      </c>
      <c r="AU2721" s="295">
        <v>0</v>
      </c>
      <c r="AV2721" s="295">
        <v>0</v>
      </c>
      <c r="AW2721" s="296">
        <v>91</v>
      </c>
      <c r="AX2721" s="296">
        <v>187</v>
      </c>
      <c r="AY2721" s="295">
        <v>235997.97</v>
      </c>
      <c r="AZ2721" s="295">
        <v>232229.88</v>
      </c>
      <c r="BA2721" s="294">
        <v>71.610788999999997</v>
      </c>
      <c r="BB2721" s="294">
        <v>49.557346588158801</v>
      </c>
      <c r="BC2721" s="294">
        <v>10</v>
      </c>
      <c r="BD2721" s="294"/>
      <c r="BE2721" s="293" t="s">
        <v>4204</v>
      </c>
      <c r="BF2721" s="291"/>
      <c r="BG2721" s="293" t="s">
        <v>320</v>
      </c>
      <c r="BH2721" s="293" t="s">
        <v>197</v>
      </c>
      <c r="BI2721" s="293" t="s">
        <v>373</v>
      </c>
      <c r="BJ2721" s="293" t="s">
        <v>103</v>
      </c>
      <c r="BK2721" s="292" t="s">
        <v>4</v>
      </c>
      <c r="BL2721" s="294">
        <v>160711.76999999999</v>
      </c>
      <c r="BM2721" s="292" t="s">
        <v>894</v>
      </c>
      <c r="BN2721" s="294"/>
      <c r="BO2721" s="297">
        <v>42264</v>
      </c>
      <c r="BP2721" s="297">
        <v>47955</v>
      </c>
      <c r="BQ2721" s="297" t="s">
        <v>1067</v>
      </c>
      <c r="BR2721" s="297" t="s">
        <v>4743</v>
      </c>
      <c r="BS2721" s="297">
        <v>42264</v>
      </c>
      <c r="BT2721" s="297">
        <v>47955</v>
      </c>
      <c r="BU2721" s="294">
        <v>0</v>
      </c>
      <c r="BV2721" s="294">
        <v>0</v>
      </c>
      <c r="BW2721" s="294">
        <v>0</v>
      </c>
    </row>
    <row r="2722" spans="1:75" s="289" customFormat="1" ht="18.2" customHeight="1" x14ac:dyDescent="0.15">
      <c r="A2722" s="298">
        <v>2720</v>
      </c>
      <c r="B2722" s="299" t="s">
        <v>305</v>
      </c>
      <c r="C2722" s="299" t="s">
        <v>306</v>
      </c>
      <c r="D2722" s="313">
        <v>45172</v>
      </c>
      <c r="E2722" s="300" t="s">
        <v>3606</v>
      </c>
      <c r="F2722" s="309">
        <v>0</v>
      </c>
      <c r="G2722" s="309">
        <v>1</v>
      </c>
      <c r="H2722" s="302">
        <v>32629.89</v>
      </c>
      <c r="I2722" s="302">
        <v>547.5</v>
      </c>
      <c r="J2722" s="302">
        <v>0</v>
      </c>
      <c r="K2722" s="302">
        <v>33177.39</v>
      </c>
      <c r="L2722" s="302">
        <v>552.05999999999995</v>
      </c>
      <c r="M2722" s="302">
        <v>0</v>
      </c>
      <c r="N2722" s="302">
        <v>547.5</v>
      </c>
      <c r="O2722" s="302">
        <v>552.05999999999995</v>
      </c>
      <c r="P2722" s="302">
        <v>0</v>
      </c>
      <c r="Q2722" s="302">
        <v>0</v>
      </c>
      <c r="R2722" s="302">
        <v>32077.83</v>
      </c>
      <c r="S2722" s="302">
        <v>276.48</v>
      </c>
      <c r="T2722" s="302">
        <v>271.92</v>
      </c>
      <c r="U2722" s="302">
        <v>0</v>
      </c>
      <c r="V2722" s="302">
        <v>276.48</v>
      </c>
      <c r="W2722" s="302">
        <v>271.92</v>
      </c>
      <c r="X2722" s="302">
        <v>0</v>
      </c>
      <c r="Y2722" s="302">
        <v>0</v>
      </c>
      <c r="Z2722" s="302">
        <v>0</v>
      </c>
      <c r="AA2722" s="302">
        <v>0</v>
      </c>
      <c r="AB2722" s="302">
        <v>0</v>
      </c>
      <c r="AC2722" s="302">
        <v>0</v>
      </c>
      <c r="AD2722" s="302">
        <v>0</v>
      </c>
      <c r="AE2722" s="302">
        <v>0</v>
      </c>
      <c r="AF2722" s="302">
        <v>0</v>
      </c>
      <c r="AG2722" s="302">
        <v>0</v>
      </c>
      <c r="AH2722" s="302">
        <v>92.6</v>
      </c>
      <c r="AI2722" s="302">
        <v>0</v>
      </c>
      <c r="AJ2722" s="302">
        <v>0</v>
      </c>
      <c r="AK2722" s="302">
        <v>0</v>
      </c>
      <c r="AL2722" s="302">
        <v>350</v>
      </c>
      <c r="AM2722" s="302">
        <v>0</v>
      </c>
      <c r="AN2722" s="302">
        <v>0</v>
      </c>
      <c r="AO2722" s="302">
        <v>92.6</v>
      </c>
      <c r="AP2722" s="302">
        <v>0</v>
      </c>
      <c r="AQ2722" s="302">
        <v>0</v>
      </c>
      <c r="AR2722" s="302">
        <v>0</v>
      </c>
      <c r="AS2722" s="302">
        <v>0</v>
      </c>
      <c r="AT2722" s="295">
        <f t="shared" si="42"/>
        <v>2183.16</v>
      </c>
      <c r="AU2722" s="302">
        <v>0</v>
      </c>
      <c r="AV2722" s="302">
        <v>0</v>
      </c>
      <c r="AW2722" s="303">
        <v>91</v>
      </c>
      <c r="AX2722" s="303">
        <v>187</v>
      </c>
      <c r="AY2722" s="302">
        <v>301199.89</v>
      </c>
      <c r="AZ2722" s="302">
        <v>75736.66</v>
      </c>
      <c r="BA2722" s="301">
        <v>19.896552</v>
      </c>
      <c r="BB2722" s="301">
        <v>8.4270710200602998</v>
      </c>
      <c r="BC2722" s="301">
        <v>10</v>
      </c>
      <c r="BD2722" s="301"/>
      <c r="BE2722" s="300" t="s">
        <v>4204</v>
      </c>
      <c r="BF2722" s="298"/>
      <c r="BG2722" s="300" t="s">
        <v>315</v>
      </c>
      <c r="BH2722" s="300" t="s">
        <v>192</v>
      </c>
      <c r="BI2722" s="300" t="s">
        <v>367</v>
      </c>
      <c r="BJ2722" s="300" t="s">
        <v>103</v>
      </c>
      <c r="BK2722" s="299" t="s">
        <v>4</v>
      </c>
      <c r="BL2722" s="301">
        <v>32077.83</v>
      </c>
      <c r="BM2722" s="299" t="s">
        <v>894</v>
      </c>
      <c r="BN2722" s="301"/>
      <c r="BO2722" s="304">
        <v>42256</v>
      </c>
      <c r="BP2722" s="304">
        <v>47947</v>
      </c>
      <c r="BQ2722" s="297" t="s">
        <v>1065</v>
      </c>
      <c r="BR2722" s="297" t="s">
        <v>4741</v>
      </c>
      <c r="BS2722" s="297">
        <v>42256</v>
      </c>
      <c r="BT2722" s="297">
        <v>47947</v>
      </c>
      <c r="BU2722" s="301">
        <v>0</v>
      </c>
      <c r="BV2722" s="301">
        <v>0</v>
      </c>
      <c r="BW2722" s="301">
        <v>0</v>
      </c>
    </row>
    <row r="2723" spans="1:75" s="289" customFormat="1" ht="18.2" customHeight="1" x14ac:dyDescent="0.15">
      <c r="A2723" s="291">
        <v>2721</v>
      </c>
      <c r="B2723" s="292" t="s">
        <v>305</v>
      </c>
      <c r="C2723" s="292" t="s">
        <v>306</v>
      </c>
      <c r="D2723" s="312">
        <v>45172</v>
      </c>
      <c r="E2723" s="293" t="s">
        <v>4338</v>
      </c>
      <c r="F2723" s="308">
        <v>0</v>
      </c>
      <c r="G2723" s="308">
        <v>0</v>
      </c>
      <c r="H2723" s="295">
        <v>233475.39</v>
      </c>
      <c r="I2723" s="295">
        <v>0</v>
      </c>
      <c r="J2723" s="295">
        <v>0</v>
      </c>
      <c r="K2723" s="295">
        <v>233475.39</v>
      </c>
      <c r="L2723" s="295">
        <v>1675.31</v>
      </c>
      <c r="M2723" s="295">
        <v>0</v>
      </c>
      <c r="N2723" s="295">
        <v>0</v>
      </c>
      <c r="O2723" s="295">
        <v>1675.31</v>
      </c>
      <c r="P2723" s="295">
        <v>0</v>
      </c>
      <c r="Q2723" s="295">
        <v>0</v>
      </c>
      <c r="R2723" s="295">
        <v>231800.08</v>
      </c>
      <c r="S2723" s="295">
        <v>0</v>
      </c>
      <c r="T2723" s="295">
        <v>1867.8</v>
      </c>
      <c r="U2723" s="295">
        <v>0</v>
      </c>
      <c r="V2723" s="295">
        <v>0</v>
      </c>
      <c r="W2723" s="295">
        <v>1867.8</v>
      </c>
      <c r="X2723" s="295">
        <v>0</v>
      </c>
      <c r="Y2723" s="295">
        <v>0</v>
      </c>
      <c r="Z2723" s="295">
        <v>0</v>
      </c>
      <c r="AA2723" s="295">
        <v>0</v>
      </c>
      <c r="AB2723" s="295">
        <v>0</v>
      </c>
      <c r="AC2723" s="295">
        <v>0</v>
      </c>
      <c r="AD2723" s="295">
        <v>0</v>
      </c>
      <c r="AE2723" s="295">
        <v>0</v>
      </c>
      <c r="AF2723" s="295">
        <v>0</v>
      </c>
      <c r="AG2723" s="295">
        <v>0</v>
      </c>
      <c r="AH2723" s="295">
        <v>147.9</v>
      </c>
      <c r="AI2723" s="295">
        <v>0</v>
      </c>
      <c r="AJ2723" s="295">
        <v>0</v>
      </c>
      <c r="AK2723" s="295">
        <v>0</v>
      </c>
      <c r="AL2723" s="295">
        <v>0</v>
      </c>
      <c r="AM2723" s="295">
        <v>0</v>
      </c>
      <c r="AN2723" s="295">
        <v>0</v>
      </c>
      <c r="AO2723" s="295">
        <v>0</v>
      </c>
      <c r="AP2723" s="295">
        <v>8.84</v>
      </c>
      <c r="AQ2723" s="295">
        <v>0</v>
      </c>
      <c r="AR2723" s="295">
        <v>8.85</v>
      </c>
      <c r="AS2723" s="295">
        <v>0</v>
      </c>
      <c r="AT2723" s="295">
        <f t="shared" si="42"/>
        <v>3691</v>
      </c>
      <c r="AU2723" s="295">
        <v>0</v>
      </c>
      <c r="AV2723" s="295">
        <v>0</v>
      </c>
      <c r="AW2723" s="296">
        <v>93</v>
      </c>
      <c r="AX2723" s="296">
        <v>136</v>
      </c>
      <c r="AY2723" s="295">
        <v>278000.98</v>
      </c>
      <c r="AZ2723" s="295">
        <v>278000.98</v>
      </c>
      <c r="BA2723" s="294">
        <v>78.776698999999994</v>
      </c>
      <c r="BB2723" s="294">
        <v>65.684822874854305</v>
      </c>
      <c r="BC2723" s="294">
        <v>9.6</v>
      </c>
      <c r="BD2723" s="294"/>
      <c r="BE2723" s="293" t="s">
        <v>4204</v>
      </c>
      <c r="BF2723" s="291"/>
      <c r="BG2723" s="293" t="s">
        <v>333</v>
      </c>
      <c r="BH2723" s="293" t="s">
        <v>185</v>
      </c>
      <c r="BI2723" s="293" t="s">
        <v>537</v>
      </c>
      <c r="BJ2723" s="293" t="s">
        <v>103</v>
      </c>
      <c r="BK2723" s="292" t="s">
        <v>4</v>
      </c>
      <c r="BL2723" s="294">
        <v>231800.08</v>
      </c>
      <c r="BM2723" s="292" t="s">
        <v>894</v>
      </c>
      <c r="BN2723" s="294"/>
      <c r="BO2723" s="297">
        <v>43885</v>
      </c>
      <c r="BP2723" s="297">
        <v>48023</v>
      </c>
      <c r="BQ2723" s="297" t="s">
        <v>1065</v>
      </c>
      <c r="BR2723" s="297" t="s">
        <v>4741</v>
      </c>
      <c r="BS2723" s="297" t="s">
        <v>4742</v>
      </c>
      <c r="BT2723" s="297" t="s">
        <v>4742</v>
      </c>
      <c r="BU2723" s="294">
        <v>0</v>
      </c>
      <c r="BV2723" s="294">
        <v>0</v>
      </c>
      <c r="BW2723" s="294">
        <v>0</v>
      </c>
    </row>
    <row r="2724" spans="1:75" s="289" customFormat="1" ht="18.2" customHeight="1" x14ac:dyDescent="0.15">
      <c r="A2724" s="298">
        <v>2722</v>
      </c>
      <c r="B2724" s="299" t="s">
        <v>305</v>
      </c>
      <c r="C2724" s="299" t="s">
        <v>306</v>
      </c>
      <c r="D2724" s="313">
        <v>45172</v>
      </c>
      <c r="E2724" s="300" t="s">
        <v>3607</v>
      </c>
      <c r="F2724" s="309">
        <v>0</v>
      </c>
      <c r="G2724" s="309">
        <v>0</v>
      </c>
      <c r="H2724" s="302">
        <v>21923.05</v>
      </c>
      <c r="I2724" s="302">
        <v>0</v>
      </c>
      <c r="J2724" s="302">
        <v>0</v>
      </c>
      <c r="K2724" s="302">
        <v>21923.05</v>
      </c>
      <c r="L2724" s="302">
        <v>579.92999999999995</v>
      </c>
      <c r="M2724" s="302">
        <v>0</v>
      </c>
      <c r="N2724" s="302">
        <v>0</v>
      </c>
      <c r="O2724" s="302">
        <v>579.92999999999995</v>
      </c>
      <c r="P2724" s="302">
        <v>0</v>
      </c>
      <c r="Q2724" s="302">
        <v>0</v>
      </c>
      <c r="R2724" s="302">
        <v>21343.119999999999</v>
      </c>
      <c r="S2724" s="302">
        <v>0</v>
      </c>
      <c r="T2724" s="302">
        <v>182.69</v>
      </c>
      <c r="U2724" s="302">
        <v>0</v>
      </c>
      <c r="V2724" s="302">
        <v>0</v>
      </c>
      <c r="W2724" s="302">
        <v>182.69</v>
      </c>
      <c r="X2724" s="302">
        <v>0</v>
      </c>
      <c r="Y2724" s="302">
        <v>0</v>
      </c>
      <c r="Z2724" s="302">
        <v>0</v>
      </c>
      <c r="AA2724" s="302">
        <v>0</v>
      </c>
      <c r="AB2724" s="302">
        <v>0</v>
      </c>
      <c r="AC2724" s="302">
        <v>0</v>
      </c>
      <c r="AD2724" s="302">
        <v>0</v>
      </c>
      <c r="AE2724" s="302">
        <v>0</v>
      </c>
      <c r="AF2724" s="302">
        <v>0</v>
      </c>
      <c r="AG2724" s="302">
        <v>0</v>
      </c>
      <c r="AH2724" s="302">
        <v>75.34</v>
      </c>
      <c r="AI2724" s="302">
        <v>0</v>
      </c>
      <c r="AJ2724" s="302">
        <v>0</v>
      </c>
      <c r="AK2724" s="302">
        <v>0</v>
      </c>
      <c r="AL2724" s="302">
        <v>0</v>
      </c>
      <c r="AM2724" s="302">
        <v>0</v>
      </c>
      <c r="AN2724" s="302">
        <v>0</v>
      </c>
      <c r="AO2724" s="302">
        <v>0</v>
      </c>
      <c r="AP2724" s="302">
        <v>262.32</v>
      </c>
      <c r="AQ2724" s="302">
        <v>0</v>
      </c>
      <c r="AR2724" s="302">
        <v>250.28</v>
      </c>
      <c r="AS2724" s="302">
        <v>0</v>
      </c>
      <c r="AT2724" s="295">
        <f t="shared" si="42"/>
        <v>850</v>
      </c>
      <c r="AU2724" s="302">
        <v>0</v>
      </c>
      <c r="AV2724" s="302">
        <v>0</v>
      </c>
      <c r="AW2724" s="303">
        <v>32</v>
      </c>
      <c r="AX2724" s="303">
        <v>128</v>
      </c>
      <c r="AY2724" s="302">
        <v>251597.6</v>
      </c>
      <c r="AZ2724" s="302">
        <v>56567.17</v>
      </c>
      <c r="BA2724" s="301">
        <v>19.872997999999999</v>
      </c>
      <c r="BB2724" s="301">
        <v>7.4981969413311598</v>
      </c>
      <c r="BC2724" s="301">
        <v>10</v>
      </c>
      <c r="BD2724" s="301"/>
      <c r="BE2724" s="300" t="s">
        <v>4204</v>
      </c>
      <c r="BF2724" s="298"/>
      <c r="BG2724" s="300" t="s">
        <v>312</v>
      </c>
      <c r="BH2724" s="300" t="s">
        <v>188</v>
      </c>
      <c r="BI2724" s="300" t="s">
        <v>313</v>
      </c>
      <c r="BJ2724" s="300" t="s">
        <v>103</v>
      </c>
      <c r="BK2724" s="299" t="s">
        <v>4</v>
      </c>
      <c r="BL2724" s="301">
        <v>21343.119999999999</v>
      </c>
      <c r="BM2724" s="299" t="s">
        <v>894</v>
      </c>
      <c r="BN2724" s="301"/>
      <c r="BO2724" s="304">
        <v>42254</v>
      </c>
      <c r="BP2724" s="304">
        <v>46149</v>
      </c>
      <c r="BQ2724" s="297" t="s">
        <v>1067</v>
      </c>
      <c r="BR2724" s="297" t="s">
        <v>4743</v>
      </c>
      <c r="BS2724" s="297">
        <v>42254</v>
      </c>
      <c r="BT2724" s="297">
        <v>46149</v>
      </c>
      <c r="BU2724" s="301">
        <v>0</v>
      </c>
      <c r="BV2724" s="301">
        <v>0</v>
      </c>
      <c r="BW2724" s="301">
        <v>0</v>
      </c>
    </row>
    <row r="2725" spans="1:75" s="289" customFormat="1" ht="18.2" customHeight="1" x14ac:dyDescent="0.15">
      <c r="A2725" s="291">
        <v>2723</v>
      </c>
      <c r="B2725" s="292" t="s">
        <v>305</v>
      </c>
      <c r="C2725" s="292" t="s">
        <v>306</v>
      </c>
      <c r="D2725" s="312">
        <v>45172</v>
      </c>
      <c r="E2725" s="293" t="s">
        <v>3608</v>
      </c>
      <c r="F2725" s="308">
        <v>0</v>
      </c>
      <c r="G2725" s="308">
        <v>0</v>
      </c>
      <c r="H2725" s="295">
        <v>201079.26</v>
      </c>
      <c r="I2725" s="295">
        <v>0</v>
      </c>
      <c r="J2725" s="295">
        <v>0</v>
      </c>
      <c r="K2725" s="295">
        <v>201079.26</v>
      </c>
      <c r="L2725" s="295">
        <v>1440.03</v>
      </c>
      <c r="M2725" s="295">
        <v>0</v>
      </c>
      <c r="N2725" s="295">
        <v>0</v>
      </c>
      <c r="O2725" s="295">
        <v>1440.03</v>
      </c>
      <c r="P2725" s="295">
        <v>0</v>
      </c>
      <c r="Q2725" s="295">
        <v>0</v>
      </c>
      <c r="R2725" s="295">
        <v>199639.23</v>
      </c>
      <c r="S2725" s="295">
        <v>0</v>
      </c>
      <c r="T2725" s="295">
        <v>1675.66</v>
      </c>
      <c r="U2725" s="295">
        <v>0</v>
      </c>
      <c r="V2725" s="295">
        <v>0</v>
      </c>
      <c r="W2725" s="295">
        <v>1675.66</v>
      </c>
      <c r="X2725" s="295">
        <v>0</v>
      </c>
      <c r="Y2725" s="295">
        <v>0</v>
      </c>
      <c r="Z2725" s="295">
        <v>0</v>
      </c>
      <c r="AA2725" s="295">
        <v>0</v>
      </c>
      <c r="AB2725" s="295">
        <v>0</v>
      </c>
      <c r="AC2725" s="295">
        <v>0</v>
      </c>
      <c r="AD2725" s="295">
        <v>0</v>
      </c>
      <c r="AE2725" s="295">
        <v>0</v>
      </c>
      <c r="AF2725" s="295">
        <v>0</v>
      </c>
      <c r="AG2725" s="295">
        <v>0</v>
      </c>
      <c r="AH2725" s="295">
        <v>156.88999999999999</v>
      </c>
      <c r="AI2725" s="295">
        <v>0</v>
      </c>
      <c r="AJ2725" s="295">
        <v>0</v>
      </c>
      <c r="AK2725" s="295">
        <v>0</v>
      </c>
      <c r="AL2725" s="295">
        <v>0</v>
      </c>
      <c r="AM2725" s="295">
        <v>0</v>
      </c>
      <c r="AN2725" s="295">
        <v>0</v>
      </c>
      <c r="AO2725" s="295">
        <v>0</v>
      </c>
      <c r="AP2725" s="295">
        <v>0.92</v>
      </c>
      <c r="AQ2725" s="295">
        <v>0</v>
      </c>
      <c r="AR2725" s="295">
        <v>0.5</v>
      </c>
      <c r="AS2725" s="295">
        <v>0</v>
      </c>
      <c r="AT2725" s="295">
        <f t="shared" si="42"/>
        <v>3273</v>
      </c>
      <c r="AU2725" s="295">
        <v>0</v>
      </c>
      <c r="AV2725" s="295">
        <v>0</v>
      </c>
      <c r="AW2725" s="296">
        <v>92</v>
      </c>
      <c r="AX2725" s="296">
        <v>188</v>
      </c>
      <c r="AY2725" s="295">
        <v>304998.78000000003</v>
      </c>
      <c r="AZ2725" s="295">
        <v>287104.63</v>
      </c>
      <c r="BA2725" s="294">
        <v>72.131437000000005</v>
      </c>
      <c r="BB2725" s="294">
        <v>50.156852369373198</v>
      </c>
      <c r="BC2725" s="294">
        <v>10</v>
      </c>
      <c r="BD2725" s="294"/>
      <c r="BE2725" s="293" t="s">
        <v>4204</v>
      </c>
      <c r="BF2725" s="291"/>
      <c r="BG2725" s="293" t="s">
        <v>320</v>
      </c>
      <c r="BH2725" s="293" t="s">
        <v>181</v>
      </c>
      <c r="BI2725" s="293" t="s">
        <v>462</v>
      </c>
      <c r="BJ2725" s="293" t="s">
        <v>103</v>
      </c>
      <c r="BK2725" s="292" t="s">
        <v>4</v>
      </c>
      <c r="BL2725" s="294">
        <v>199639.23</v>
      </c>
      <c r="BM2725" s="292" t="s">
        <v>894</v>
      </c>
      <c r="BN2725" s="294"/>
      <c r="BO2725" s="297">
        <v>42265</v>
      </c>
      <c r="BP2725" s="297">
        <v>47986</v>
      </c>
      <c r="BQ2725" s="297" t="s">
        <v>1065</v>
      </c>
      <c r="BR2725" s="297" t="s">
        <v>4741</v>
      </c>
      <c r="BS2725" s="297">
        <v>42265</v>
      </c>
      <c r="BT2725" s="297">
        <v>47986</v>
      </c>
      <c r="BU2725" s="294">
        <v>0</v>
      </c>
      <c r="BV2725" s="294">
        <v>0</v>
      </c>
      <c r="BW2725" s="294">
        <v>0</v>
      </c>
    </row>
    <row r="2726" spans="1:75" s="289" customFormat="1" ht="18.2" customHeight="1" x14ac:dyDescent="0.15">
      <c r="A2726" s="298">
        <v>2724</v>
      </c>
      <c r="B2726" s="299" t="s">
        <v>305</v>
      </c>
      <c r="C2726" s="299" t="s">
        <v>306</v>
      </c>
      <c r="D2726" s="313">
        <v>45172</v>
      </c>
      <c r="E2726" s="300" t="s">
        <v>3609</v>
      </c>
      <c r="F2726" s="309">
        <v>34</v>
      </c>
      <c r="G2726" s="309">
        <v>33</v>
      </c>
      <c r="H2726" s="302">
        <v>70127.12</v>
      </c>
      <c r="I2726" s="302">
        <v>14437.73</v>
      </c>
      <c r="J2726" s="302">
        <v>0</v>
      </c>
      <c r="K2726" s="302">
        <v>84564.85</v>
      </c>
      <c r="L2726" s="302">
        <v>502.23</v>
      </c>
      <c r="M2726" s="302">
        <v>0</v>
      </c>
      <c r="N2726" s="302">
        <v>0</v>
      </c>
      <c r="O2726" s="302">
        <v>0</v>
      </c>
      <c r="P2726" s="302">
        <v>0</v>
      </c>
      <c r="Q2726" s="302">
        <v>0</v>
      </c>
      <c r="R2726" s="302">
        <v>84564.85</v>
      </c>
      <c r="S2726" s="302">
        <v>21420.73</v>
      </c>
      <c r="T2726" s="302">
        <v>584.39</v>
      </c>
      <c r="U2726" s="302">
        <v>0</v>
      </c>
      <c r="V2726" s="302">
        <v>0</v>
      </c>
      <c r="W2726" s="302">
        <v>0</v>
      </c>
      <c r="X2726" s="302">
        <v>0</v>
      </c>
      <c r="Y2726" s="302">
        <v>0</v>
      </c>
      <c r="Z2726" s="302">
        <v>22005.119999999999</v>
      </c>
      <c r="AA2726" s="302">
        <v>0</v>
      </c>
      <c r="AB2726" s="302">
        <v>0</v>
      </c>
      <c r="AC2726" s="302">
        <v>0</v>
      </c>
      <c r="AD2726" s="302">
        <v>0</v>
      </c>
      <c r="AE2726" s="302">
        <v>0</v>
      </c>
      <c r="AF2726" s="302">
        <v>0</v>
      </c>
      <c r="AG2726" s="302">
        <v>0</v>
      </c>
      <c r="AH2726" s="302">
        <v>0</v>
      </c>
      <c r="AI2726" s="302">
        <v>0</v>
      </c>
      <c r="AJ2726" s="302">
        <v>0</v>
      </c>
      <c r="AK2726" s="302">
        <v>0</v>
      </c>
      <c r="AL2726" s="302">
        <v>0</v>
      </c>
      <c r="AM2726" s="302">
        <v>0</v>
      </c>
      <c r="AN2726" s="302">
        <v>0</v>
      </c>
      <c r="AO2726" s="302">
        <v>0</v>
      </c>
      <c r="AP2726" s="302">
        <v>0</v>
      </c>
      <c r="AQ2726" s="302">
        <v>0</v>
      </c>
      <c r="AR2726" s="302">
        <v>0</v>
      </c>
      <c r="AS2726" s="302">
        <v>0</v>
      </c>
      <c r="AT2726" s="295">
        <f t="shared" si="42"/>
        <v>0</v>
      </c>
      <c r="AU2726" s="302">
        <v>14939.96</v>
      </c>
      <c r="AV2726" s="302">
        <v>22005.119999999999</v>
      </c>
      <c r="AW2726" s="303">
        <v>92</v>
      </c>
      <c r="AX2726" s="303">
        <v>188</v>
      </c>
      <c r="AY2726" s="302">
        <v>261999.2</v>
      </c>
      <c r="AZ2726" s="302">
        <v>100129.48</v>
      </c>
      <c r="BA2726" s="301">
        <v>30.139766000000002</v>
      </c>
      <c r="BB2726" s="301">
        <v>25.454689176704999</v>
      </c>
      <c r="BC2726" s="301">
        <v>10</v>
      </c>
      <c r="BD2726" s="301"/>
      <c r="BE2726" s="300" t="s">
        <v>4204</v>
      </c>
      <c r="BF2726" s="298"/>
      <c r="BG2726" s="300" t="s">
        <v>320</v>
      </c>
      <c r="BH2726" s="300" t="s">
        <v>181</v>
      </c>
      <c r="BI2726" s="300" t="s">
        <v>368</v>
      </c>
      <c r="BJ2726" s="300" t="s">
        <v>4205</v>
      </c>
      <c r="BK2726" s="299" t="s">
        <v>4</v>
      </c>
      <c r="BL2726" s="301">
        <v>84564.85</v>
      </c>
      <c r="BM2726" s="299" t="s">
        <v>894</v>
      </c>
      <c r="BN2726" s="301"/>
      <c r="BO2726" s="304">
        <v>42265</v>
      </c>
      <c r="BP2726" s="304">
        <v>47986</v>
      </c>
      <c r="BQ2726" s="297" t="s">
        <v>1067</v>
      </c>
      <c r="BR2726" s="297" t="s">
        <v>4743</v>
      </c>
      <c r="BS2726" s="297">
        <v>42265</v>
      </c>
      <c r="BT2726" s="297">
        <v>47986</v>
      </c>
      <c r="BU2726" s="301">
        <v>3062.52</v>
      </c>
      <c r="BV2726" s="301">
        <v>0</v>
      </c>
      <c r="BW2726" s="301">
        <v>0</v>
      </c>
    </row>
    <row r="2727" spans="1:75" s="289" customFormat="1" ht="18.2" customHeight="1" x14ac:dyDescent="0.15">
      <c r="A2727" s="291">
        <v>2725</v>
      </c>
      <c r="B2727" s="292" t="s">
        <v>305</v>
      </c>
      <c r="C2727" s="292" t="s">
        <v>306</v>
      </c>
      <c r="D2727" s="312">
        <v>45172</v>
      </c>
      <c r="E2727" s="293" t="s">
        <v>4482</v>
      </c>
      <c r="F2727" s="308">
        <v>0</v>
      </c>
      <c r="G2727" s="308">
        <v>0</v>
      </c>
      <c r="H2727" s="295">
        <v>365661.32</v>
      </c>
      <c r="I2727" s="295">
        <v>0</v>
      </c>
      <c r="J2727" s="295">
        <v>0</v>
      </c>
      <c r="K2727" s="295">
        <v>365661.32</v>
      </c>
      <c r="L2727" s="295">
        <v>2040.66</v>
      </c>
      <c r="M2727" s="295">
        <v>0</v>
      </c>
      <c r="N2727" s="295">
        <v>0</v>
      </c>
      <c r="O2727" s="295">
        <v>2040.66</v>
      </c>
      <c r="P2727" s="295">
        <v>0</v>
      </c>
      <c r="Q2727" s="295">
        <v>0</v>
      </c>
      <c r="R2727" s="295">
        <v>363620.66</v>
      </c>
      <c r="S2727" s="295">
        <v>0</v>
      </c>
      <c r="T2727" s="295">
        <v>2894.82</v>
      </c>
      <c r="U2727" s="295">
        <v>0</v>
      </c>
      <c r="V2727" s="295">
        <v>0</v>
      </c>
      <c r="W2727" s="295">
        <v>2894.82</v>
      </c>
      <c r="X2727" s="295">
        <v>0</v>
      </c>
      <c r="Y2727" s="295">
        <v>0</v>
      </c>
      <c r="Z2727" s="295">
        <v>0</v>
      </c>
      <c r="AA2727" s="295">
        <v>0</v>
      </c>
      <c r="AB2727" s="295">
        <v>0</v>
      </c>
      <c r="AC2727" s="295">
        <v>0</v>
      </c>
      <c r="AD2727" s="295">
        <v>0</v>
      </c>
      <c r="AE2727" s="295">
        <v>0</v>
      </c>
      <c r="AF2727" s="295">
        <v>0</v>
      </c>
      <c r="AG2727" s="295">
        <v>0</v>
      </c>
      <c r="AH2727" s="295">
        <v>223.34</v>
      </c>
      <c r="AI2727" s="295">
        <v>0</v>
      </c>
      <c r="AJ2727" s="295">
        <v>0</v>
      </c>
      <c r="AK2727" s="295">
        <v>0</v>
      </c>
      <c r="AL2727" s="295">
        <v>0</v>
      </c>
      <c r="AM2727" s="295">
        <v>0</v>
      </c>
      <c r="AN2727" s="295">
        <v>0</v>
      </c>
      <c r="AO2727" s="295">
        <v>0</v>
      </c>
      <c r="AP2727" s="295">
        <v>5160</v>
      </c>
      <c r="AQ2727" s="295">
        <v>0</v>
      </c>
      <c r="AR2727" s="295">
        <v>5158.82</v>
      </c>
      <c r="AS2727" s="295">
        <v>0</v>
      </c>
      <c r="AT2727" s="295">
        <f t="shared" si="42"/>
        <v>5160.0000000000009</v>
      </c>
      <c r="AU2727" s="295">
        <v>0</v>
      </c>
      <c r="AV2727" s="295">
        <v>0</v>
      </c>
      <c r="AW2727" s="296">
        <v>111</v>
      </c>
      <c r="AX2727" s="296">
        <v>141</v>
      </c>
      <c r="AY2727" s="295">
        <v>448000.01</v>
      </c>
      <c r="AZ2727" s="295">
        <v>398000.01</v>
      </c>
      <c r="BA2727" s="294">
        <v>89.955357000000006</v>
      </c>
      <c r="BB2727" s="294">
        <v>82.184988595541995</v>
      </c>
      <c r="BC2727" s="294">
        <v>9.5</v>
      </c>
      <c r="BD2727" s="294"/>
      <c r="BE2727" s="293" t="s">
        <v>4204</v>
      </c>
      <c r="BF2727" s="291"/>
      <c r="BG2727" s="293" t="s">
        <v>351</v>
      </c>
      <c r="BH2727" s="293" t="s">
        <v>352</v>
      </c>
      <c r="BI2727" s="293" t="s">
        <v>353</v>
      </c>
      <c r="BJ2727" s="293" t="s">
        <v>103</v>
      </c>
      <c r="BK2727" s="292" t="s">
        <v>4</v>
      </c>
      <c r="BL2727" s="294">
        <v>363620.66</v>
      </c>
      <c r="BM2727" s="292" t="s">
        <v>894</v>
      </c>
      <c r="BN2727" s="294"/>
      <c r="BO2727" s="297">
        <v>44260</v>
      </c>
      <c r="BP2727" s="297">
        <v>48553</v>
      </c>
      <c r="BQ2727" s="297" t="s">
        <v>925</v>
      </c>
      <c r="BR2727" s="297" t="s">
        <v>4745</v>
      </c>
      <c r="BS2727" s="297" t="s">
        <v>4742</v>
      </c>
      <c r="BT2727" s="297" t="s">
        <v>4742</v>
      </c>
      <c r="BU2727" s="294">
        <v>0</v>
      </c>
      <c r="BV2727" s="294">
        <v>0</v>
      </c>
      <c r="BW2727" s="294">
        <v>0</v>
      </c>
    </row>
    <row r="2728" spans="1:75" s="289" customFormat="1" ht="18.2" customHeight="1" x14ac:dyDescent="0.15">
      <c r="A2728" s="298">
        <v>2726</v>
      </c>
      <c r="B2728" s="299" t="s">
        <v>305</v>
      </c>
      <c r="C2728" s="299" t="s">
        <v>306</v>
      </c>
      <c r="D2728" s="313">
        <v>45172</v>
      </c>
      <c r="E2728" s="300" t="s">
        <v>3610</v>
      </c>
      <c r="F2728" s="309">
        <v>0</v>
      </c>
      <c r="G2728" s="309">
        <v>0</v>
      </c>
      <c r="H2728" s="302">
        <v>298271.31</v>
      </c>
      <c r="I2728" s="302">
        <v>0</v>
      </c>
      <c r="J2728" s="302">
        <v>0</v>
      </c>
      <c r="K2728" s="302">
        <v>298271.31</v>
      </c>
      <c r="L2728" s="302">
        <v>2136.06</v>
      </c>
      <c r="M2728" s="302">
        <v>0</v>
      </c>
      <c r="N2728" s="302">
        <v>0</v>
      </c>
      <c r="O2728" s="302">
        <v>2136.06</v>
      </c>
      <c r="P2728" s="302">
        <v>0</v>
      </c>
      <c r="Q2728" s="302">
        <v>0</v>
      </c>
      <c r="R2728" s="302">
        <v>296135.25</v>
      </c>
      <c r="S2728" s="302">
        <v>0</v>
      </c>
      <c r="T2728" s="302">
        <v>2485.59</v>
      </c>
      <c r="U2728" s="302">
        <v>0</v>
      </c>
      <c r="V2728" s="302">
        <v>0</v>
      </c>
      <c r="W2728" s="302">
        <v>2485.59</v>
      </c>
      <c r="X2728" s="302">
        <v>0</v>
      </c>
      <c r="Y2728" s="302">
        <v>0</v>
      </c>
      <c r="Z2728" s="302">
        <v>0</v>
      </c>
      <c r="AA2728" s="302">
        <v>0</v>
      </c>
      <c r="AB2728" s="302">
        <v>0</v>
      </c>
      <c r="AC2728" s="302">
        <v>0</v>
      </c>
      <c r="AD2728" s="302">
        <v>0</v>
      </c>
      <c r="AE2728" s="302">
        <v>0</v>
      </c>
      <c r="AF2728" s="302">
        <v>0</v>
      </c>
      <c r="AG2728" s="302">
        <v>0</v>
      </c>
      <c r="AH2728" s="302">
        <v>226.82</v>
      </c>
      <c r="AI2728" s="302">
        <v>0</v>
      </c>
      <c r="AJ2728" s="302">
        <v>0</v>
      </c>
      <c r="AK2728" s="302">
        <v>0</v>
      </c>
      <c r="AL2728" s="302">
        <v>0</v>
      </c>
      <c r="AM2728" s="302">
        <v>0</v>
      </c>
      <c r="AN2728" s="302">
        <v>0</v>
      </c>
      <c r="AO2728" s="302">
        <v>0</v>
      </c>
      <c r="AP2728" s="302">
        <v>53.64</v>
      </c>
      <c r="AQ2728" s="302">
        <v>0</v>
      </c>
      <c r="AR2728" s="302">
        <v>52.11</v>
      </c>
      <c r="AS2728" s="302">
        <v>0</v>
      </c>
      <c r="AT2728" s="295">
        <f t="shared" si="42"/>
        <v>4850</v>
      </c>
      <c r="AU2728" s="302">
        <v>0</v>
      </c>
      <c r="AV2728" s="302">
        <v>0</v>
      </c>
      <c r="AW2728" s="303">
        <v>92</v>
      </c>
      <c r="AX2728" s="303">
        <v>188</v>
      </c>
      <c r="AY2728" s="302">
        <v>426997.39</v>
      </c>
      <c r="AZ2728" s="302">
        <v>425876.36</v>
      </c>
      <c r="BA2728" s="301">
        <v>74.614037999999994</v>
      </c>
      <c r="BB2728" s="301">
        <v>51.883243288355999</v>
      </c>
      <c r="BC2728" s="301">
        <v>10</v>
      </c>
      <c r="BD2728" s="301"/>
      <c r="BE2728" s="300" t="s">
        <v>4204</v>
      </c>
      <c r="BF2728" s="298"/>
      <c r="BG2728" s="300" t="s">
        <v>312</v>
      </c>
      <c r="BH2728" s="300" t="s">
        <v>199</v>
      </c>
      <c r="BI2728" s="300" t="s">
        <v>357</v>
      </c>
      <c r="BJ2728" s="300" t="s">
        <v>103</v>
      </c>
      <c r="BK2728" s="299" t="s">
        <v>4</v>
      </c>
      <c r="BL2728" s="301">
        <v>296135.25</v>
      </c>
      <c r="BM2728" s="299" t="s">
        <v>894</v>
      </c>
      <c r="BN2728" s="301"/>
      <c r="BO2728" s="304">
        <v>42257</v>
      </c>
      <c r="BP2728" s="304">
        <v>47978</v>
      </c>
      <c r="BQ2728" s="297" t="s">
        <v>1067</v>
      </c>
      <c r="BR2728" s="297" t="s">
        <v>4743</v>
      </c>
      <c r="BS2728" s="297">
        <v>42257</v>
      </c>
      <c r="BT2728" s="297">
        <v>47978</v>
      </c>
      <c r="BU2728" s="301">
        <v>0</v>
      </c>
      <c r="BV2728" s="301">
        <v>0</v>
      </c>
      <c r="BW2728" s="301">
        <v>0</v>
      </c>
    </row>
    <row r="2729" spans="1:75" s="289" customFormat="1" ht="18.2" customHeight="1" x14ac:dyDescent="0.15">
      <c r="A2729" s="291">
        <v>2727</v>
      </c>
      <c r="B2729" s="292" t="s">
        <v>305</v>
      </c>
      <c r="C2729" s="292" t="s">
        <v>306</v>
      </c>
      <c r="D2729" s="312">
        <v>45172</v>
      </c>
      <c r="E2729" s="293" t="s">
        <v>3611</v>
      </c>
      <c r="F2729" s="308">
        <v>1</v>
      </c>
      <c r="G2729" s="308">
        <v>0</v>
      </c>
      <c r="H2729" s="295">
        <v>163358.32</v>
      </c>
      <c r="I2729" s="295">
        <v>0</v>
      </c>
      <c r="J2729" s="295">
        <v>0</v>
      </c>
      <c r="K2729" s="295">
        <v>163358.32</v>
      </c>
      <c r="L2729" s="295">
        <v>1172.18</v>
      </c>
      <c r="M2729" s="295">
        <v>0</v>
      </c>
      <c r="N2729" s="295">
        <v>0</v>
      </c>
      <c r="O2729" s="295">
        <v>0</v>
      </c>
      <c r="P2729" s="295">
        <v>0</v>
      </c>
      <c r="Q2729" s="295">
        <v>0</v>
      </c>
      <c r="R2729" s="295">
        <v>163358.32</v>
      </c>
      <c r="S2729" s="295">
        <v>0</v>
      </c>
      <c r="T2729" s="295">
        <v>1306.8699999999999</v>
      </c>
      <c r="U2729" s="295">
        <v>0</v>
      </c>
      <c r="V2729" s="295">
        <v>0</v>
      </c>
      <c r="W2729" s="295">
        <v>0</v>
      </c>
      <c r="X2729" s="295">
        <v>0</v>
      </c>
      <c r="Y2729" s="295">
        <v>0</v>
      </c>
      <c r="Z2729" s="295">
        <v>1306.8699999999999</v>
      </c>
      <c r="AA2729" s="295">
        <v>0</v>
      </c>
      <c r="AB2729" s="295">
        <v>0</v>
      </c>
      <c r="AC2729" s="295">
        <v>0</v>
      </c>
      <c r="AD2729" s="295">
        <v>0</v>
      </c>
      <c r="AE2729" s="295">
        <v>0</v>
      </c>
      <c r="AF2729" s="295">
        <v>0</v>
      </c>
      <c r="AG2729" s="295">
        <v>0</v>
      </c>
      <c r="AH2729" s="295">
        <v>0</v>
      </c>
      <c r="AI2729" s="295">
        <v>0</v>
      </c>
      <c r="AJ2729" s="295">
        <v>0</v>
      </c>
      <c r="AK2729" s="295">
        <v>0</v>
      </c>
      <c r="AL2729" s="295">
        <v>0</v>
      </c>
      <c r="AM2729" s="295">
        <v>0</v>
      </c>
      <c r="AN2729" s="295">
        <v>0</v>
      </c>
      <c r="AO2729" s="295">
        <v>0</v>
      </c>
      <c r="AP2729" s="295">
        <v>0</v>
      </c>
      <c r="AQ2729" s="295">
        <v>0</v>
      </c>
      <c r="AR2729" s="295">
        <v>0</v>
      </c>
      <c r="AS2729" s="295">
        <v>0</v>
      </c>
      <c r="AT2729" s="295">
        <f t="shared" si="42"/>
        <v>0</v>
      </c>
      <c r="AU2729" s="295">
        <v>1172.18</v>
      </c>
      <c r="AV2729" s="295">
        <v>1306.8699999999999</v>
      </c>
      <c r="AW2729" s="296">
        <v>93</v>
      </c>
      <c r="AX2729" s="296">
        <v>189</v>
      </c>
      <c r="AY2729" s="295">
        <v>234253.46</v>
      </c>
      <c r="AZ2729" s="295">
        <v>234253.46</v>
      </c>
      <c r="BA2729" s="294">
        <v>89.999858000000003</v>
      </c>
      <c r="BB2729" s="294">
        <v>62.762042460839503</v>
      </c>
      <c r="BC2729" s="294">
        <v>9.6</v>
      </c>
      <c r="BD2729" s="294"/>
      <c r="BE2729" s="293" t="s">
        <v>4204</v>
      </c>
      <c r="BF2729" s="291"/>
      <c r="BG2729" s="293" t="s">
        <v>312</v>
      </c>
      <c r="BH2729" s="293" t="s">
        <v>191</v>
      </c>
      <c r="BI2729" s="293" t="s">
        <v>348</v>
      </c>
      <c r="BJ2729" s="293" t="s">
        <v>177</v>
      </c>
      <c r="BK2729" s="292" t="s">
        <v>4</v>
      </c>
      <c r="BL2729" s="294">
        <v>163358.32</v>
      </c>
      <c r="BM2729" s="292" t="s">
        <v>894</v>
      </c>
      <c r="BN2729" s="294"/>
      <c r="BO2729" s="297">
        <v>42255</v>
      </c>
      <c r="BP2729" s="297">
        <v>48007</v>
      </c>
      <c r="BQ2729" s="297" t="s">
        <v>1065</v>
      </c>
      <c r="BR2729" s="297" t="s">
        <v>4741</v>
      </c>
      <c r="BS2729" s="297">
        <v>42255</v>
      </c>
      <c r="BT2729" s="297">
        <v>48007</v>
      </c>
      <c r="BU2729" s="294">
        <v>124.63</v>
      </c>
      <c r="BV2729" s="294">
        <v>0</v>
      </c>
      <c r="BW2729" s="294">
        <v>0</v>
      </c>
    </row>
    <row r="2730" spans="1:75" s="289" customFormat="1" ht="18.2" customHeight="1" x14ac:dyDescent="0.15">
      <c r="A2730" s="298">
        <v>2728</v>
      </c>
      <c r="B2730" s="299" t="s">
        <v>305</v>
      </c>
      <c r="C2730" s="299" t="s">
        <v>306</v>
      </c>
      <c r="D2730" s="313">
        <v>45172</v>
      </c>
      <c r="E2730" s="300" t="s">
        <v>3612</v>
      </c>
      <c r="F2730" s="309">
        <v>21</v>
      </c>
      <c r="G2730" s="309">
        <v>20</v>
      </c>
      <c r="H2730" s="302">
        <v>272542.7</v>
      </c>
      <c r="I2730" s="302">
        <v>35560.400000000001</v>
      </c>
      <c r="J2730" s="302">
        <v>0</v>
      </c>
      <c r="K2730" s="302">
        <v>308103.09999999998</v>
      </c>
      <c r="L2730" s="302">
        <v>1964.1</v>
      </c>
      <c r="M2730" s="302">
        <v>0</v>
      </c>
      <c r="N2730" s="302">
        <v>0</v>
      </c>
      <c r="O2730" s="302">
        <v>0</v>
      </c>
      <c r="P2730" s="302">
        <v>0</v>
      </c>
      <c r="Q2730" s="302">
        <v>0</v>
      </c>
      <c r="R2730" s="302">
        <v>308103.09999999998</v>
      </c>
      <c r="S2730" s="302">
        <v>43792.46</v>
      </c>
      <c r="T2730" s="302">
        <v>2157.63</v>
      </c>
      <c r="U2730" s="302">
        <v>0</v>
      </c>
      <c r="V2730" s="302">
        <v>0</v>
      </c>
      <c r="W2730" s="302">
        <v>0</v>
      </c>
      <c r="X2730" s="302">
        <v>0</v>
      </c>
      <c r="Y2730" s="302">
        <v>0</v>
      </c>
      <c r="Z2730" s="302">
        <v>45950.09</v>
      </c>
      <c r="AA2730" s="302">
        <v>0</v>
      </c>
      <c r="AB2730" s="302">
        <v>0</v>
      </c>
      <c r="AC2730" s="302">
        <v>0</v>
      </c>
      <c r="AD2730" s="302">
        <v>0</v>
      </c>
      <c r="AE2730" s="302">
        <v>0</v>
      </c>
      <c r="AF2730" s="302">
        <v>0</v>
      </c>
      <c r="AG2730" s="302">
        <v>0</v>
      </c>
      <c r="AH2730" s="302">
        <v>0</v>
      </c>
      <c r="AI2730" s="302">
        <v>0</v>
      </c>
      <c r="AJ2730" s="302">
        <v>0</v>
      </c>
      <c r="AK2730" s="302">
        <v>0</v>
      </c>
      <c r="AL2730" s="302">
        <v>0</v>
      </c>
      <c r="AM2730" s="302">
        <v>0</v>
      </c>
      <c r="AN2730" s="302">
        <v>0</v>
      </c>
      <c r="AO2730" s="302">
        <v>0</v>
      </c>
      <c r="AP2730" s="302">
        <v>0</v>
      </c>
      <c r="AQ2730" s="302">
        <v>0</v>
      </c>
      <c r="AR2730" s="302">
        <v>0</v>
      </c>
      <c r="AS2730" s="302">
        <v>0</v>
      </c>
      <c r="AT2730" s="295">
        <f t="shared" si="42"/>
        <v>0</v>
      </c>
      <c r="AU2730" s="302">
        <v>37524.5</v>
      </c>
      <c r="AV2730" s="302">
        <v>45950.09</v>
      </c>
      <c r="AW2730" s="303">
        <v>93</v>
      </c>
      <c r="AX2730" s="303">
        <v>189</v>
      </c>
      <c r="AY2730" s="302">
        <v>391702.68</v>
      </c>
      <c r="AZ2730" s="302">
        <v>391702.68</v>
      </c>
      <c r="BA2730" s="301">
        <v>84.783696000000006</v>
      </c>
      <c r="BB2730" s="301">
        <v>66.6886414130677</v>
      </c>
      <c r="BC2730" s="301">
        <v>9.5</v>
      </c>
      <c r="BD2730" s="301"/>
      <c r="BE2730" s="300" t="s">
        <v>4204</v>
      </c>
      <c r="BF2730" s="298"/>
      <c r="BG2730" s="300" t="s">
        <v>307</v>
      </c>
      <c r="BH2730" s="300" t="s">
        <v>229</v>
      </c>
      <c r="BI2730" s="300" t="s">
        <v>499</v>
      </c>
      <c r="BJ2730" s="300" t="s">
        <v>4205</v>
      </c>
      <c r="BK2730" s="299" t="s">
        <v>4</v>
      </c>
      <c r="BL2730" s="301">
        <v>308103.09999999998</v>
      </c>
      <c r="BM2730" s="299" t="s">
        <v>894</v>
      </c>
      <c r="BN2730" s="301"/>
      <c r="BO2730" s="304">
        <v>42255</v>
      </c>
      <c r="BP2730" s="304">
        <v>48007</v>
      </c>
      <c r="BQ2730" s="297" t="s">
        <v>1067</v>
      </c>
      <c r="BR2730" s="297" t="s">
        <v>4743</v>
      </c>
      <c r="BS2730" s="297">
        <v>42255</v>
      </c>
      <c r="BT2730" s="297">
        <v>48007</v>
      </c>
      <c r="BU2730" s="301">
        <v>4167.6000000000004</v>
      </c>
      <c r="BV2730" s="301">
        <v>0</v>
      </c>
      <c r="BW2730" s="301">
        <v>0</v>
      </c>
    </row>
    <row r="2731" spans="1:75" s="289" customFormat="1" ht="18.2" customHeight="1" x14ac:dyDescent="0.15">
      <c r="A2731" s="291">
        <v>2729</v>
      </c>
      <c r="B2731" s="292" t="s">
        <v>305</v>
      </c>
      <c r="C2731" s="292" t="s">
        <v>306</v>
      </c>
      <c r="D2731" s="312">
        <v>45172</v>
      </c>
      <c r="E2731" s="293" t="s">
        <v>4863</v>
      </c>
      <c r="F2731" s="308">
        <v>0</v>
      </c>
      <c r="G2731" s="308">
        <v>21</v>
      </c>
      <c r="H2731" s="295">
        <v>144475.35</v>
      </c>
      <c r="I2731" s="295">
        <v>0</v>
      </c>
      <c r="J2731" s="295">
        <v>0</v>
      </c>
      <c r="K2731" s="295">
        <v>144475.35</v>
      </c>
      <c r="L2731" s="295">
        <v>2574.0700000000002</v>
      </c>
      <c r="M2731" s="295">
        <v>0</v>
      </c>
      <c r="N2731" s="295">
        <v>0</v>
      </c>
      <c r="O2731" s="295">
        <v>2574.0700000000002</v>
      </c>
      <c r="P2731" s="295">
        <v>0</v>
      </c>
      <c r="Q2731" s="295">
        <v>0</v>
      </c>
      <c r="R2731" s="295">
        <v>141901.28</v>
      </c>
      <c r="S2731" s="295">
        <v>0</v>
      </c>
      <c r="T2731" s="295">
        <v>1035.4100000000001</v>
      </c>
      <c r="U2731" s="295">
        <v>0</v>
      </c>
      <c r="V2731" s="295">
        <v>0</v>
      </c>
      <c r="W2731" s="295">
        <v>1035.4100000000001</v>
      </c>
      <c r="X2731" s="295">
        <v>0</v>
      </c>
      <c r="Y2731" s="295">
        <v>0</v>
      </c>
      <c r="Z2731" s="295">
        <v>0</v>
      </c>
      <c r="AA2731" s="295">
        <v>1125</v>
      </c>
      <c r="AB2731" s="295">
        <v>0</v>
      </c>
      <c r="AC2731" s="295">
        <v>0</v>
      </c>
      <c r="AD2731" s="295">
        <v>0</v>
      </c>
      <c r="AE2731" s="295">
        <v>0</v>
      </c>
      <c r="AF2731" s="295">
        <v>0</v>
      </c>
      <c r="AG2731" s="295">
        <v>0</v>
      </c>
      <c r="AH2731" s="295">
        <v>195.04</v>
      </c>
      <c r="AI2731" s="295">
        <v>0</v>
      </c>
      <c r="AJ2731" s="295">
        <v>0</v>
      </c>
      <c r="AK2731" s="295">
        <v>0</v>
      </c>
      <c r="AL2731" s="295">
        <v>0</v>
      </c>
      <c r="AM2731" s="295">
        <v>0</v>
      </c>
      <c r="AN2731" s="295">
        <v>0</v>
      </c>
      <c r="AO2731" s="295">
        <v>0</v>
      </c>
      <c r="AP2731" s="295">
        <v>0</v>
      </c>
      <c r="AQ2731" s="295">
        <v>0</v>
      </c>
      <c r="AR2731" s="295">
        <v>0</v>
      </c>
      <c r="AS2731" s="295">
        <v>0</v>
      </c>
      <c r="AT2731" s="295">
        <f t="shared" si="42"/>
        <v>4929.5200000000004</v>
      </c>
      <c r="AU2731" s="295">
        <v>0</v>
      </c>
      <c r="AV2731" s="295">
        <v>0</v>
      </c>
      <c r="AW2731" s="296">
        <v>119</v>
      </c>
      <c r="AX2731" s="296">
        <v>123</v>
      </c>
      <c r="AY2731" s="295">
        <v>459999.98771999998</v>
      </c>
      <c r="AZ2731" s="295">
        <v>294399.99</v>
      </c>
      <c r="BA2731" s="294">
        <v>86.956522000000007</v>
      </c>
      <c r="BB2731" s="294">
        <v>41.913186804619698</v>
      </c>
      <c r="BC2731" s="294">
        <v>8.6</v>
      </c>
      <c r="BD2731" s="294"/>
      <c r="BE2731" s="293" t="s">
        <v>4204</v>
      </c>
      <c r="BF2731" s="291"/>
      <c r="BG2731" s="293" t="s">
        <v>320</v>
      </c>
      <c r="BH2731" s="293" t="s">
        <v>181</v>
      </c>
      <c r="BI2731" s="293" t="s">
        <v>575</v>
      </c>
      <c r="BJ2731" s="293" t="s">
        <v>103</v>
      </c>
      <c r="BK2731" s="292" t="s">
        <v>4</v>
      </c>
      <c r="BL2731" s="294">
        <v>141901.28</v>
      </c>
      <c r="BM2731" s="292" t="s">
        <v>894</v>
      </c>
      <c r="BN2731" s="294"/>
      <c r="BO2731" s="297">
        <v>45068</v>
      </c>
      <c r="BP2731" s="297">
        <v>48813</v>
      </c>
      <c r="BQ2731" s="297" t="s">
        <v>1065</v>
      </c>
      <c r="BR2731" s="297" t="s">
        <v>4741</v>
      </c>
      <c r="BS2731" s="297" t="s">
        <v>4742</v>
      </c>
      <c r="BT2731" s="297" t="s">
        <v>4742</v>
      </c>
      <c r="BU2731" s="294">
        <v>0</v>
      </c>
      <c r="BV2731" s="294">
        <v>1125</v>
      </c>
      <c r="BW2731" s="294">
        <v>0</v>
      </c>
    </row>
    <row r="2732" spans="1:75" s="289" customFormat="1" ht="18.2" customHeight="1" x14ac:dyDescent="0.15">
      <c r="A2732" s="298">
        <v>2730</v>
      </c>
      <c r="B2732" s="299" t="s">
        <v>305</v>
      </c>
      <c r="C2732" s="299" t="s">
        <v>306</v>
      </c>
      <c r="D2732" s="313">
        <v>45172</v>
      </c>
      <c r="E2732" s="300" t="s">
        <v>3613</v>
      </c>
      <c r="F2732" s="309">
        <v>6</v>
      </c>
      <c r="G2732" s="309">
        <v>5</v>
      </c>
      <c r="H2732" s="302">
        <v>271359.34999999998</v>
      </c>
      <c r="I2732" s="302">
        <v>9549.9</v>
      </c>
      <c r="J2732" s="302">
        <v>0</v>
      </c>
      <c r="K2732" s="302">
        <v>280909.25</v>
      </c>
      <c r="L2732" s="302">
        <v>1955.58</v>
      </c>
      <c r="M2732" s="302">
        <v>0</v>
      </c>
      <c r="N2732" s="302">
        <v>0</v>
      </c>
      <c r="O2732" s="302">
        <v>0</v>
      </c>
      <c r="P2732" s="302">
        <v>0</v>
      </c>
      <c r="Q2732" s="302">
        <v>0</v>
      </c>
      <c r="R2732" s="302">
        <v>280909.25</v>
      </c>
      <c r="S2732" s="302">
        <v>8822.39</v>
      </c>
      <c r="T2732" s="302">
        <v>2148.2600000000002</v>
      </c>
      <c r="U2732" s="302">
        <v>0</v>
      </c>
      <c r="V2732" s="302">
        <v>0</v>
      </c>
      <c r="W2732" s="302">
        <v>0</v>
      </c>
      <c r="X2732" s="302">
        <v>0</v>
      </c>
      <c r="Y2732" s="302">
        <v>0</v>
      </c>
      <c r="Z2732" s="302">
        <v>10970.65</v>
      </c>
      <c r="AA2732" s="302">
        <v>0</v>
      </c>
      <c r="AB2732" s="302">
        <v>0</v>
      </c>
      <c r="AC2732" s="302">
        <v>0</v>
      </c>
      <c r="AD2732" s="302">
        <v>0</v>
      </c>
      <c r="AE2732" s="302">
        <v>0</v>
      </c>
      <c r="AF2732" s="302">
        <v>0</v>
      </c>
      <c r="AG2732" s="302">
        <v>0</v>
      </c>
      <c r="AH2732" s="302">
        <v>0</v>
      </c>
      <c r="AI2732" s="302">
        <v>0</v>
      </c>
      <c r="AJ2732" s="302">
        <v>0</v>
      </c>
      <c r="AK2732" s="302">
        <v>0</v>
      </c>
      <c r="AL2732" s="302">
        <v>0</v>
      </c>
      <c r="AM2732" s="302">
        <v>0</v>
      </c>
      <c r="AN2732" s="302">
        <v>0</v>
      </c>
      <c r="AO2732" s="302">
        <v>0</v>
      </c>
      <c r="AP2732" s="302">
        <v>0</v>
      </c>
      <c r="AQ2732" s="302">
        <v>0</v>
      </c>
      <c r="AR2732" s="302">
        <v>0</v>
      </c>
      <c r="AS2732" s="302">
        <v>0</v>
      </c>
      <c r="AT2732" s="295">
        <f t="shared" si="42"/>
        <v>0</v>
      </c>
      <c r="AU2732" s="302">
        <v>11505.48</v>
      </c>
      <c r="AV2732" s="302">
        <v>10970.65</v>
      </c>
      <c r="AW2732" s="303">
        <v>93</v>
      </c>
      <c r="AX2732" s="303">
        <v>189</v>
      </c>
      <c r="AY2732" s="302">
        <v>390002.33</v>
      </c>
      <c r="AZ2732" s="302">
        <v>390002.33</v>
      </c>
      <c r="BA2732" s="301">
        <v>89.999460999999997</v>
      </c>
      <c r="BB2732" s="301">
        <v>64.824436023021306</v>
      </c>
      <c r="BC2732" s="301">
        <v>9.5</v>
      </c>
      <c r="BD2732" s="301"/>
      <c r="BE2732" s="300" t="s">
        <v>4204</v>
      </c>
      <c r="BF2732" s="298"/>
      <c r="BG2732" s="300" t="s">
        <v>408</v>
      </c>
      <c r="BH2732" s="300" t="s">
        <v>194</v>
      </c>
      <c r="BI2732" s="300" t="s">
        <v>409</v>
      </c>
      <c r="BJ2732" s="300" t="s">
        <v>177</v>
      </c>
      <c r="BK2732" s="299" t="s">
        <v>4</v>
      </c>
      <c r="BL2732" s="301">
        <v>280909.25</v>
      </c>
      <c r="BM2732" s="299" t="s">
        <v>894</v>
      </c>
      <c r="BN2732" s="301"/>
      <c r="BO2732" s="304">
        <v>42262</v>
      </c>
      <c r="BP2732" s="304">
        <v>48014</v>
      </c>
      <c r="BQ2732" s="297" t="s">
        <v>1065</v>
      </c>
      <c r="BR2732" s="297" t="s">
        <v>4741</v>
      </c>
      <c r="BS2732" s="297">
        <v>42262</v>
      </c>
      <c r="BT2732" s="297">
        <v>48014</v>
      </c>
      <c r="BU2732" s="301">
        <v>1037.4000000000001</v>
      </c>
      <c r="BV2732" s="301">
        <v>0</v>
      </c>
      <c r="BW2732" s="301">
        <v>0</v>
      </c>
    </row>
    <row r="2733" spans="1:75" s="289" customFormat="1" ht="18.2" customHeight="1" x14ac:dyDescent="0.15">
      <c r="A2733" s="291">
        <v>2731</v>
      </c>
      <c r="B2733" s="292" t="s">
        <v>305</v>
      </c>
      <c r="C2733" s="292" t="s">
        <v>306</v>
      </c>
      <c r="D2733" s="312">
        <v>45172</v>
      </c>
      <c r="E2733" s="293" t="s">
        <v>4342</v>
      </c>
      <c r="F2733" s="308">
        <v>0</v>
      </c>
      <c r="G2733" s="308">
        <v>0</v>
      </c>
      <c r="H2733" s="295">
        <v>204887.71</v>
      </c>
      <c r="I2733" s="295">
        <v>0</v>
      </c>
      <c r="J2733" s="295">
        <v>0</v>
      </c>
      <c r="K2733" s="295">
        <v>204887.71</v>
      </c>
      <c r="L2733" s="295">
        <v>1029.17</v>
      </c>
      <c r="M2733" s="295">
        <v>0</v>
      </c>
      <c r="N2733" s="295">
        <v>0</v>
      </c>
      <c r="O2733" s="295">
        <v>1029.17</v>
      </c>
      <c r="P2733" s="295">
        <v>0</v>
      </c>
      <c r="Q2733" s="295">
        <v>0</v>
      </c>
      <c r="R2733" s="295">
        <v>203858.54</v>
      </c>
      <c r="S2733" s="295">
        <v>0</v>
      </c>
      <c r="T2733" s="295">
        <v>1622.03</v>
      </c>
      <c r="U2733" s="295">
        <v>0</v>
      </c>
      <c r="V2733" s="295">
        <v>0</v>
      </c>
      <c r="W2733" s="295">
        <v>1622.03</v>
      </c>
      <c r="X2733" s="295">
        <v>0</v>
      </c>
      <c r="Y2733" s="295">
        <v>0</v>
      </c>
      <c r="Z2733" s="295">
        <v>0</v>
      </c>
      <c r="AA2733" s="295">
        <v>0</v>
      </c>
      <c r="AB2733" s="295">
        <v>0</v>
      </c>
      <c r="AC2733" s="295">
        <v>0</v>
      </c>
      <c r="AD2733" s="295">
        <v>0</v>
      </c>
      <c r="AE2733" s="295">
        <v>0</v>
      </c>
      <c r="AF2733" s="295">
        <v>0</v>
      </c>
      <c r="AG2733" s="295">
        <v>0</v>
      </c>
      <c r="AH2733" s="295">
        <v>152.05000000000001</v>
      </c>
      <c r="AI2733" s="295">
        <v>0</v>
      </c>
      <c r="AJ2733" s="295">
        <v>0</v>
      </c>
      <c r="AK2733" s="295">
        <v>0</v>
      </c>
      <c r="AL2733" s="295">
        <v>0</v>
      </c>
      <c r="AM2733" s="295">
        <v>0</v>
      </c>
      <c r="AN2733" s="295">
        <v>0</v>
      </c>
      <c r="AO2733" s="295">
        <v>0</v>
      </c>
      <c r="AP2733" s="295">
        <v>2.5</v>
      </c>
      <c r="AQ2733" s="295">
        <v>0</v>
      </c>
      <c r="AR2733" s="295">
        <v>325.75</v>
      </c>
      <c r="AS2733" s="295">
        <v>0</v>
      </c>
      <c r="AT2733" s="295">
        <f t="shared" si="42"/>
        <v>2480</v>
      </c>
      <c r="AU2733" s="295">
        <v>0</v>
      </c>
      <c r="AV2733" s="295">
        <v>0</v>
      </c>
      <c r="AW2733" s="296">
        <v>119</v>
      </c>
      <c r="AX2733" s="296">
        <v>161</v>
      </c>
      <c r="AY2733" s="295">
        <v>344000.01336899999</v>
      </c>
      <c r="AZ2733" s="295">
        <v>240800.01</v>
      </c>
      <c r="BA2733" s="294">
        <v>77.136486000000005</v>
      </c>
      <c r="BB2733" s="294">
        <v>65.302868619857804</v>
      </c>
      <c r="BC2733" s="294">
        <v>9.5</v>
      </c>
      <c r="BD2733" s="294"/>
      <c r="BE2733" s="293" t="s">
        <v>4204</v>
      </c>
      <c r="BF2733" s="291"/>
      <c r="BG2733" s="293" t="s">
        <v>360</v>
      </c>
      <c r="BH2733" s="293" t="s">
        <v>232</v>
      </c>
      <c r="BI2733" s="293" t="s">
        <v>629</v>
      </c>
      <c r="BJ2733" s="293" t="s">
        <v>103</v>
      </c>
      <c r="BK2733" s="292" t="s">
        <v>4</v>
      </c>
      <c r="BL2733" s="294">
        <v>203858.54</v>
      </c>
      <c r="BM2733" s="292" t="s">
        <v>894</v>
      </c>
      <c r="BN2733" s="294"/>
      <c r="BO2733" s="297">
        <v>43903</v>
      </c>
      <c r="BP2733" s="297">
        <v>48804</v>
      </c>
      <c r="BQ2733" s="297" t="s">
        <v>1065</v>
      </c>
      <c r="BR2733" s="297" t="s">
        <v>4741</v>
      </c>
      <c r="BS2733" s="297" t="s">
        <v>4742</v>
      </c>
      <c r="BT2733" s="297" t="s">
        <v>4742</v>
      </c>
      <c r="BU2733" s="294">
        <v>0</v>
      </c>
      <c r="BV2733" s="294">
        <v>0</v>
      </c>
      <c r="BW2733" s="294">
        <v>0</v>
      </c>
    </row>
    <row r="2734" spans="1:75" s="289" customFormat="1" ht="18.2" customHeight="1" x14ac:dyDescent="0.15">
      <c r="A2734" s="298">
        <v>2732</v>
      </c>
      <c r="B2734" s="299" t="s">
        <v>305</v>
      </c>
      <c r="C2734" s="299" t="s">
        <v>306</v>
      </c>
      <c r="D2734" s="313">
        <v>45172</v>
      </c>
      <c r="E2734" s="300" t="s">
        <v>3614</v>
      </c>
      <c r="F2734" s="309">
        <v>72</v>
      </c>
      <c r="G2734" s="309">
        <v>71</v>
      </c>
      <c r="H2734" s="302">
        <v>143606.51999999999</v>
      </c>
      <c r="I2734" s="302">
        <v>54819.68</v>
      </c>
      <c r="J2734" s="302">
        <v>0</v>
      </c>
      <c r="K2734" s="302">
        <v>198426.2</v>
      </c>
      <c r="L2734" s="302">
        <v>1015.04</v>
      </c>
      <c r="M2734" s="302">
        <v>0</v>
      </c>
      <c r="N2734" s="302">
        <v>0</v>
      </c>
      <c r="O2734" s="302">
        <v>0</v>
      </c>
      <c r="P2734" s="302">
        <v>0</v>
      </c>
      <c r="Q2734" s="302">
        <v>0</v>
      </c>
      <c r="R2734" s="302">
        <v>198426.2</v>
      </c>
      <c r="S2734" s="302">
        <v>98816.51</v>
      </c>
      <c r="T2734" s="302">
        <v>1148.8499999999999</v>
      </c>
      <c r="U2734" s="302">
        <v>0</v>
      </c>
      <c r="V2734" s="302">
        <v>0</v>
      </c>
      <c r="W2734" s="302">
        <v>0</v>
      </c>
      <c r="X2734" s="302">
        <v>0</v>
      </c>
      <c r="Y2734" s="302">
        <v>0</v>
      </c>
      <c r="Z2734" s="302">
        <v>99965.36</v>
      </c>
      <c r="AA2734" s="302">
        <v>0</v>
      </c>
      <c r="AB2734" s="302">
        <v>0</v>
      </c>
      <c r="AC2734" s="302">
        <v>0</v>
      </c>
      <c r="AD2734" s="302">
        <v>0</v>
      </c>
      <c r="AE2734" s="302">
        <v>0</v>
      </c>
      <c r="AF2734" s="302">
        <v>0</v>
      </c>
      <c r="AG2734" s="302">
        <v>0</v>
      </c>
      <c r="AH2734" s="302">
        <v>0</v>
      </c>
      <c r="AI2734" s="302">
        <v>0</v>
      </c>
      <c r="AJ2734" s="302">
        <v>0</v>
      </c>
      <c r="AK2734" s="302">
        <v>0</v>
      </c>
      <c r="AL2734" s="302">
        <v>0</v>
      </c>
      <c r="AM2734" s="302">
        <v>0</v>
      </c>
      <c r="AN2734" s="302">
        <v>0</v>
      </c>
      <c r="AO2734" s="302">
        <v>0</v>
      </c>
      <c r="AP2734" s="302">
        <v>0</v>
      </c>
      <c r="AQ2734" s="302">
        <v>0</v>
      </c>
      <c r="AR2734" s="302">
        <v>0</v>
      </c>
      <c r="AS2734" s="302">
        <v>0</v>
      </c>
      <c r="AT2734" s="295">
        <f t="shared" si="42"/>
        <v>0</v>
      </c>
      <c r="AU2734" s="302">
        <v>55834.720000000001</v>
      </c>
      <c r="AV2734" s="302">
        <v>99965.36</v>
      </c>
      <c r="AW2734" s="303">
        <v>94</v>
      </c>
      <c r="AX2734" s="303">
        <v>190</v>
      </c>
      <c r="AY2734" s="302">
        <v>204997.29</v>
      </c>
      <c r="AZ2734" s="302">
        <v>204997.29</v>
      </c>
      <c r="BA2734" s="301">
        <v>86.927971999999997</v>
      </c>
      <c r="BB2734" s="301">
        <v>84.141537469428997</v>
      </c>
      <c r="BC2734" s="301">
        <v>9.6</v>
      </c>
      <c r="BD2734" s="301"/>
      <c r="BE2734" s="300" t="s">
        <v>4204</v>
      </c>
      <c r="BF2734" s="298"/>
      <c r="BG2734" s="300" t="s">
        <v>344</v>
      </c>
      <c r="BH2734" s="300" t="s">
        <v>213</v>
      </c>
      <c r="BI2734" s="300" t="s">
        <v>345</v>
      </c>
      <c r="BJ2734" s="300" t="s">
        <v>4205</v>
      </c>
      <c r="BK2734" s="299" t="s">
        <v>4</v>
      </c>
      <c r="BL2734" s="301">
        <v>198426.2</v>
      </c>
      <c r="BM2734" s="299" t="s">
        <v>894</v>
      </c>
      <c r="BN2734" s="301"/>
      <c r="BO2734" s="304">
        <v>42257</v>
      </c>
      <c r="BP2734" s="304">
        <v>48039</v>
      </c>
      <c r="BQ2734" s="297" t="s">
        <v>1067</v>
      </c>
      <c r="BR2734" s="297" t="s">
        <v>4743</v>
      </c>
      <c r="BS2734" s="297">
        <v>42257</v>
      </c>
      <c r="BT2734" s="297">
        <v>48039</v>
      </c>
      <c r="BU2734" s="301">
        <v>7743.72</v>
      </c>
      <c r="BV2734" s="301">
        <v>0</v>
      </c>
      <c r="BW2734" s="301">
        <v>0</v>
      </c>
    </row>
    <row r="2735" spans="1:75" s="289" customFormat="1" ht="18.2" customHeight="1" x14ac:dyDescent="0.15">
      <c r="A2735" s="291">
        <v>2733</v>
      </c>
      <c r="B2735" s="292" t="s">
        <v>305</v>
      </c>
      <c r="C2735" s="292" t="s">
        <v>306</v>
      </c>
      <c r="D2735" s="312">
        <v>45172</v>
      </c>
      <c r="E2735" s="293" t="s">
        <v>4598</v>
      </c>
      <c r="F2735" s="308">
        <v>17</v>
      </c>
      <c r="G2735" s="308">
        <v>16</v>
      </c>
      <c r="H2735" s="295">
        <v>243628.74</v>
      </c>
      <c r="I2735" s="295">
        <v>9393.25</v>
      </c>
      <c r="J2735" s="295">
        <v>0</v>
      </c>
      <c r="K2735" s="295">
        <v>253021.99</v>
      </c>
      <c r="L2735" s="295">
        <v>1216.82</v>
      </c>
      <c r="M2735" s="295">
        <v>0</v>
      </c>
      <c r="N2735" s="295">
        <v>0</v>
      </c>
      <c r="O2735" s="295">
        <v>0</v>
      </c>
      <c r="P2735" s="295">
        <v>0</v>
      </c>
      <c r="Q2735" s="295">
        <v>0</v>
      </c>
      <c r="R2735" s="295">
        <v>253021.99</v>
      </c>
      <c r="S2735" s="295">
        <v>39032.36</v>
      </c>
      <c r="T2735" s="295">
        <v>1949.03</v>
      </c>
      <c r="U2735" s="295">
        <v>0</v>
      </c>
      <c r="V2735" s="295">
        <v>0</v>
      </c>
      <c r="W2735" s="295">
        <v>0</v>
      </c>
      <c r="X2735" s="295">
        <v>0</v>
      </c>
      <c r="Y2735" s="295">
        <v>0</v>
      </c>
      <c r="Z2735" s="295">
        <v>40981.39</v>
      </c>
      <c r="AA2735" s="295">
        <v>0</v>
      </c>
      <c r="AB2735" s="295">
        <v>0</v>
      </c>
      <c r="AC2735" s="295">
        <v>0</v>
      </c>
      <c r="AD2735" s="295">
        <v>0</v>
      </c>
      <c r="AE2735" s="295">
        <v>0</v>
      </c>
      <c r="AF2735" s="295">
        <v>0</v>
      </c>
      <c r="AG2735" s="295">
        <v>0</v>
      </c>
      <c r="AH2735" s="295">
        <v>0</v>
      </c>
      <c r="AI2735" s="295">
        <v>0</v>
      </c>
      <c r="AJ2735" s="295">
        <v>0</v>
      </c>
      <c r="AK2735" s="295">
        <v>0</v>
      </c>
      <c r="AL2735" s="295">
        <v>0</v>
      </c>
      <c r="AM2735" s="295">
        <v>0</v>
      </c>
      <c r="AN2735" s="295">
        <v>0</v>
      </c>
      <c r="AO2735" s="295">
        <v>0</v>
      </c>
      <c r="AP2735" s="295">
        <v>0</v>
      </c>
      <c r="AQ2735" s="295">
        <v>0</v>
      </c>
      <c r="AR2735" s="295">
        <v>0</v>
      </c>
      <c r="AS2735" s="295">
        <v>0</v>
      </c>
      <c r="AT2735" s="295">
        <f t="shared" si="42"/>
        <v>0</v>
      </c>
      <c r="AU2735" s="295">
        <v>10610.07</v>
      </c>
      <c r="AV2735" s="295">
        <v>40981.39</v>
      </c>
      <c r="AW2735" s="296">
        <v>119</v>
      </c>
      <c r="AX2735" s="296">
        <v>140</v>
      </c>
      <c r="AY2735" s="295">
        <v>253021.99</v>
      </c>
      <c r="AZ2735" s="295">
        <v>253021.99</v>
      </c>
      <c r="BA2735" s="294">
        <v>77.135345999999998</v>
      </c>
      <c r="BB2735" s="294">
        <v>77.135345999999998</v>
      </c>
      <c r="BC2735" s="294">
        <v>9.6</v>
      </c>
      <c r="BD2735" s="294"/>
      <c r="BE2735" s="293" t="s">
        <v>4204</v>
      </c>
      <c r="BF2735" s="291"/>
      <c r="BG2735" s="293" t="s">
        <v>320</v>
      </c>
      <c r="BH2735" s="293" t="s">
        <v>197</v>
      </c>
      <c r="BI2735" s="293" t="s">
        <v>373</v>
      </c>
      <c r="BJ2735" s="293" t="s">
        <v>4205</v>
      </c>
      <c r="BK2735" s="292" t="s">
        <v>4</v>
      </c>
      <c r="BL2735" s="294">
        <v>253021.99</v>
      </c>
      <c r="BM2735" s="292" t="s">
        <v>894</v>
      </c>
      <c r="BN2735" s="294"/>
      <c r="BO2735" s="297">
        <v>44552</v>
      </c>
      <c r="BP2735" s="297">
        <v>48813</v>
      </c>
      <c r="BQ2735" s="297" t="s">
        <v>1065</v>
      </c>
      <c r="BR2735" s="297" t="s">
        <v>4741</v>
      </c>
      <c r="BS2735" s="297" t="s">
        <v>4742</v>
      </c>
      <c r="BT2735" s="297" t="s">
        <v>4742</v>
      </c>
      <c r="BU2735" s="294">
        <v>8502.41</v>
      </c>
      <c r="BV2735" s="294">
        <v>0</v>
      </c>
      <c r="BW2735" s="294">
        <v>0</v>
      </c>
    </row>
    <row r="2736" spans="1:75" s="289" customFormat="1" ht="18.2" customHeight="1" x14ac:dyDescent="0.15">
      <c r="A2736" s="298">
        <v>2734</v>
      </c>
      <c r="B2736" s="299" t="s">
        <v>305</v>
      </c>
      <c r="C2736" s="299" t="s">
        <v>306</v>
      </c>
      <c r="D2736" s="313">
        <v>45172</v>
      </c>
      <c r="E2736" s="300" t="s">
        <v>3615</v>
      </c>
      <c r="F2736" s="309">
        <v>6</v>
      </c>
      <c r="G2736" s="309">
        <v>11</v>
      </c>
      <c r="H2736" s="302">
        <v>426732.28</v>
      </c>
      <c r="I2736" s="302">
        <v>64988.82</v>
      </c>
      <c r="J2736" s="302">
        <v>0</v>
      </c>
      <c r="K2736" s="302">
        <v>491721.1</v>
      </c>
      <c r="L2736" s="302">
        <v>6549.26</v>
      </c>
      <c r="M2736" s="302">
        <v>0</v>
      </c>
      <c r="N2736" s="302">
        <v>32998.19</v>
      </c>
      <c r="O2736" s="302">
        <v>0</v>
      </c>
      <c r="P2736" s="302">
        <v>0</v>
      </c>
      <c r="Q2736" s="302">
        <v>0</v>
      </c>
      <c r="R2736" s="302">
        <v>458722.91</v>
      </c>
      <c r="S2736" s="302">
        <v>36162.79</v>
      </c>
      <c r="T2736" s="302">
        <v>3342.74</v>
      </c>
      <c r="U2736" s="302">
        <v>0</v>
      </c>
      <c r="V2736" s="302">
        <v>22233.49</v>
      </c>
      <c r="W2736" s="302">
        <v>0</v>
      </c>
      <c r="X2736" s="302">
        <v>0</v>
      </c>
      <c r="Y2736" s="302">
        <v>0</v>
      </c>
      <c r="Z2736" s="302">
        <v>17272.04</v>
      </c>
      <c r="AA2736" s="302">
        <v>0</v>
      </c>
      <c r="AB2736" s="302">
        <v>0</v>
      </c>
      <c r="AC2736" s="302">
        <v>0</v>
      </c>
      <c r="AD2736" s="302">
        <v>0</v>
      </c>
      <c r="AE2736" s="302">
        <v>0</v>
      </c>
      <c r="AF2736" s="302">
        <v>0</v>
      </c>
      <c r="AG2736" s="302">
        <v>0</v>
      </c>
      <c r="AH2736" s="302">
        <v>0</v>
      </c>
      <c r="AI2736" s="302">
        <v>0</v>
      </c>
      <c r="AJ2736" s="302">
        <v>0</v>
      </c>
      <c r="AK2736" s="302">
        <v>0</v>
      </c>
      <c r="AL2736" s="302">
        <v>2100</v>
      </c>
      <c r="AM2736" s="302">
        <v>0</v>
      </c>
      <c r="AN2736" s="302">
        <v>0</v>
      </c>
      <c r="AO2736" s="302">
        <v>2668.32</v>
      </c>
      <c r="AP2736" s="302">
        <v>0</v>
      </c>
      <c r="AQ2736" s="302">
        <v>0</v>
      </c>
      <c r="AR2736" s="302">
        <v>0</v>
      </c>
      <c r="AS2736" s="302">
        <v>0</v>
      </c>
      <c r="AT2736" s="295">
        <f t="shared" si="42"/>
        <v>60000</v>
      </c>
      <c r="AU2736" s="302">
        <v>38539.89</v>
      </c>
      <c r="AV2736" s="302">
        <v>17272.04</v>
      </c>
      <c r="AW2736" s="303">
        <v>55</v>
      </c>
      <c r="AX2736" s="303">
        <v>151</v>
      </c>
      <c r="AY2736" s="302">
        <v>835928.91</v>
      </c>
      <c r="AZ2736" s="302">
        <v>835928.91</v>
      </c>
      <c r="BA2736" s="301">
        <v>94.999897000000004</v>
      </c>
      <c r="BB2736" s="301">
        <v>52.1319799808578</v>
      </c>
      <c r="BC2736" s="301">
        <v>9.4</v>
      </c>
      <c r="BD2736" s="301"/>
      <c r="BE2736" s="300" t="s">
        <v>4204</v>
      </c>
      <c r="BF2736" s="298"/>
      <c r="BG2736" s="300" t="s">
        <v>351</v>
      </c>
      <c r="BH2736" s="300" t="s">
        <v>181</v>
      </c>
      <c r="BI2736" s="300" t="s">
        <v>912</v>
      </c>
      <c r="BJ2736" s="300" t="s">
        <v>177</v>
      </c>
      <c r="BK2736" s="299" t="s">
        <v>4</v>
      </c>
      <c r="BL2736" s="301">
        <v>458722.91</v>
      </c>
      <c r="BM2736" s="299" t="s">
        <v>894</v>
      </c>
      <c r="BN2736" s="301"/>
      <c r="BO2736" s="304">
        <v>42256</v>
      </c>
      <c r="BP2736" s="304">
        <v>46852</v>
      </c>
      <c r="BQ2736" s="297" t="s">
        <v>1067</v>
      </c>
      <c r="BR2736" s="297" t="s">
        <v>4743</v>
      </c>
      <c r="BS2736" s="297">
        <v>42256</v>
      </c>
      <c r="BT2736" s="297">
        <v>46852</v>
      </c>
      <c r="BU2736" s="301">
        <v>2223.6</v>
      </c>
      <c r="BV2736" s="301">
        <v>0</v>
      </c>
      <c r="BW2736" s="301">
        <v>0</v>
      </c>
    </row>
    <row r="2737" spans="1:75" s="289" customFormat="1" ht="18.2" customHeight="1" x14ac:dyDescent="0.15">
      <c r="A2737" s="291">
        <v>2735</v>
      </c>
      <c r="B2737" s="292" t="s">
        <v>305</v>
      </c>
      <c r="C2737" s="292" t="s">
        <v>306</v>
      </c>
      <c r="D2737" s="312">
        <v>45172</v>
      </c>
      <c r="E2737" s="293" t="s">
        <v>3616</v>
      </c>
      <c r="F2737" s="308">
        <v>0</v>
      </c>
      <c r="G2737" s="308">
        <v>0</v>
      </c>
      <c r="H2737" s="295">
        <v>539078.18000000005</v>
      </c>
      <c r="I2737" s="295">
        <v>0</v>
      </c>
      <c r="J2737" s="295">
        <v>0</v>
      </c>
      <c r="K2737" s="295">
        <v>539078.18000000005</v>
      </c>
      <c r="L2737" s="295">
        <v>3843.8</v>
      </c>
      <c r="M2737" s="295">
        <v>0</v>
      </c>
      <c r="N2737" s="295">
        <v>0</v>
      </c>
      <c r="O2737" s="295">
        <v>3843.8</v>
      </c>
      <c r="P2737" s="295">
        <v>0</v>
      </c>
      <c r="Q2737" s="295">
        <v>0</v>
      </c>
      <c r="R2737" s="295">
        <v>535234.38</v>
      </c>
      <c r="S2737" s="295">
        <v>0</v>
      </c>
      <c r="T2737" s="295">
        <v>4222.78</v>
      </c>
      <c r="U2737" s="295">
        <v>0</v>
      </c>
      <c r="V2737" s="295">
        <v>0</v>
      </c>
      <c r="W2737" s="295">
        <v>4222.78</v>
      </c>
      <c r="X2737" s="295">
        <v>0</v>
      </c>
      <c r="Y2737" s="295">
        <v>0</v>
      </c>
      <c r="Z2737" s="295">
        <v>0</v>
      </c>
      <c r="AA2737" s="295">
        <v>0</v>
      </c>
      <c r="AB2737" s="295">
        <v>0</v>
      </c>
      <c r="AC2737" s="295">
        <v>0</v>
      </c>
      <c r="AD2737" s="295">
        <v>0</v>
      </c>
      <c r="AE2737" s="295">
        <v>0</v>
      </c>
      <c r="AF2737" s="295">
        <v>0</v>
      </c>
      <c r="AG2737" s="295">
        <v>0</v>
      </c>
      <c r="AH2737" s="295">
        <v>411.24</v>
      </c>
      <c r="AI2737" s="295">
        <v>0</v>
      </c>
      <c r="AJ2737" s="295">
        <v>0</v>
      </c>
      <c r="AK2737" s="295">
        <v>0</v>
      </c>
      <c r="AL2737" s="295">
        <v>0</v>
      </c>
      <c r="AM2737" s="295">
        <v>0</v>
      </c>
      <c r="AN2737" s="295">
        <v>0</v>
      </c>
      <c r="AO2737" s="295">
        <v>0</v>
      </c>
      <c r="AP2737" s="295">
        <v>470.3</v>
      </c>
      <c r="AQ2737" s="295">
        <v>0</v>
      </c>
      <c r="AR2737" s="295">
        <v>448.12</v>
      </c>
      <c r="AS2737" s="295">
        <v>0</v>
      </c>
      <c r="AT2737" s="295">
        <f t="shared" si="42"/>
        <v>8500</v>
      </c>
      <c r="AU2737" s="295">
        <v>0</v>
      </c>
      <c r="AV2737" s="295">
        <v>0</v>
      </c>
      <c r="AW2737" s="296">
        <v>94</v>
      </c>
      <c r="AX2737" s="296">
        <v>190</v>
      </c>
      <c r="AY2737" s="295">
        <v>773002.39</v>
      </c>
      <c r="AZ2737" s="295">
        <v>773002.39</v>
      </c>
      <c r="BA2737" s="294">
        <v>89.999718999999999</v>
      </c>
      <c r="BB2737" s="294">
        <v>62.316681581203397</v>
      </c>
      <c r="BC2737" s="294">
        <v>9.4</v>
      </c>
      <c r="BD2737" s="294"/>
      <c r="BE2737" s="293" t="s">
        <v>4204</v>
      </c>
      <c r="BF2737" s="291"/>
      <c r="BG2737" s="293" t="s">
        <v>315</v>
      </c>
      <c r="BH2737" s="293" t="s">
        <v>183</v>
      </c>
      <c r="BI2737" s="293" t="s">
        <v>328</v>
      </c>
      <c r="BJ2737" s="293" t="s">
        <v>103</v>
      </c>
      <c r="BK2737" s="292" t="s">
        <v>4</v>
      </c>
      <c r="BL2737" s="294">
        <v>535234.38</v>
      </c>
      <c r="BM2737" s="292" t="s">
        <v>894</v>
      </c>
      <c r="BN2737" s="294"/>
      <c r="BO2737" s="297">
        <v>42258</v>
      </c>
      <c r="BP2737" s="297">
        <v>48040</v>
      </c>
      <c r="BQ2737" s="297" t="s">
        <v>1065</v>
      </c>
      <c r="BR2737" s="297" t="s">
        <v>4741</v>
      </c>
      <c r="BS2737" s="297">
        <v>42258</v>
      </c>
      <c r="BT2737" s="297">
        <v>48040</v>
      </c>
      <c r="BU2737" s="294">
        <v>0</v>
      </c>
      <c r="BV2737" s="294">
        <v>0</v>
      </c>
      <c r="BW2737" s="294">
        <v>0</v>
      </c>
    </row>
    <row r="2738" spans="1:75" s="289" customFormat="1" ht="18.2" customHeight="1" x14ac:dyDescent="0.15">
      <c r="A2738" s="298">
        <v>2736</v>
      </c>
      <c r="B2738" s="299" t="s">
        <v>305</v>
      </c>
      <c r="C2738" s="299" t="s">
        <v>306</v>
      </c>
      <c r="D2738" s="313">
        <v>45172</v>
      </c>
      <c r="E2738" s="300" t="s">
        <v>3617</v>
      </c>
      <c r="F2738" s="309">
        <v>0</v>
      </c>
      <c r="G2738" s="309">
        <v>0</v>
      </c>
      <c r="H2738" s="302">
        <v>431211.97</v>
      </c>
      <c r="I2738" s="302">
        <v>0</v>
      </c>
      <c r="J2738" s="302">
        <v>0</v>
      </c>
      <c r="K2738" s="302">
        <v>431211.97</v>
      </c>
      <c r="L2738" s="302">
        <v>3266.43</v>
      </c>
      <c r="M2738" s="302">
        <v>0</v>
      </c>
      <c r="N2738" s="302">
        <v>0</v>
      </c>
      <c r="O2738" s="302">
        <v>3266.43</v>
      </c>
      <c r="P2738" s="302">
        <v>0</v>
      </c>
      <c r="Q2738" s="302">
        <v>0</v>
      </c>
      <c r="R2738" s="302">
        <v>427945.54</v>
      </c>
      <c r="S2738" s="302">
        <v>0</v>
      </c>
      <c r="T2738" s="302">
        <v>3377.83</v>
      </c>
      <c r="U2738" s="302">
        <v>0</v>
      </c>
      <c r="V2738" s="302">
        <v>0</v>
      </c>
      <c r="W2738" s="302">
        <v>3377.83</v>
      </c>
      <c r="X2738" s="302">
        <v>0</v>
      </c>
      <c r="Y2738" s="302">
        <v>0</v>
      </c>
      <c r="Z2738" s="302">
        <v>0</v>
      </c>
      <c r="AA2738" s="302">
        <v>0</v>
      </c>
      <c r="AB2738" s="302">
        <v>0</v>
      </c>
      <c r="AC2738" s="302">
        <v>0</v>
      </c>
      <c r="AD2738" s="302">
        <v>0</v>
      </c>
      <c r="AE2738" s="302">
        <v>0</v>
      </c>
      <c r="AF2738" s="302">
        <v>0</v>
      </c>
      <c r="AG2738" s="302">
        <v>0</v>
      </c>
      <c r="AH2738" s="302">
        <v>335.16</v>
      </c>
      <c r="AI2738" s="302">
        <v>0</v>
      </c>
      <c r="AJ2738" s="302">
        <v>0</v>
      </c>
      <c r="AK2738" s="302">
        <v>0</v>
      </c>
      <c r="AL2738" s="302">
        <v>0</v>
      </c>
      <c r="AM2738" s="302">
        <v>0</v>
      </c>
      <c r="AN2738" s="302">
        <v>0</v>
      </c>
      <c r="AO2738" s="302">
        <v>0</v>
      </c>
      <c r="AP2738" s="302">
        <v>0</v>
      </c>
      <c r="AQ2738" s="302">
        <v>0</v>
      </c>
      <c r="AR2738" s="302">
        <v>6979.42</v>
      </c>
      <c r="AS2738" s="302">
        <v>0</v>
      </c>
      <c r="AT2738" s="295">
        <f t="shared" si="42"/>
        <v>-4.5474735088646412E-13</v>
      </c>
      <c r="AU2738" s="302">
        <v>0</v>
      </c>
      <c r="AV2738" s="302">
        <v>0</v>
      </c>
      <c r="AW2738" s="303">
        <v>90</v>
      </c>
      <c r="AX2738" s="303">
        <v>186</v>
      </c>
      <c r="AY2738" s="302">
        <v>629999</v>
      </c>
      <c r="AZ2738" s="302">
        <v>629999</v>
      </c>
      <c r="BA2738" s="301">
        <v>95.000152</v>
      </c>
      <c r="BB2738" s="301">
        <v>64.531675999044595</v>
      </c>
      <c r="BC2738" s="301">
        <v>9.4</v>
      </c>
      <c r="BD2738" s="301"/>
      <c r="BE2738" s="300" t="s">
        <v>4204</v>
      </c>
      <c r="BF2738" s="298"/>
      <c r="BG2738" s="300" t="s">
        <v>312</v>
      </c>
      <c r="BH2738" s="300" t="s">
        <v>214</v>
      </c>
      <c r="BI2738" s="300" t="s">
        <v>532</v>
      </c>
      <c r="BJ2738" s="300" t="s">
        <v>103</v>
      </c>
      <c r="BK2738" s="299" t="s">
        <v>4</v>
      </c>
      <c r="BL2738" s="301">
        <v>427945.54</v>
      </c>
      <c r="BM2738" s="299" t="s">
        <v>894</v>
      </c>
      <c r="BN2738" s="301"/>
      <c r="BO2738" s="304">
        <v>42256</v>
      </c>
      <c r="BP2738" s="304">
        <v>47916</v>
      </c>
      <c r="BQ2738" s="297" t="s">
        <v>1065</v>
      </c>
      <c r="BR2738" s="297" t="s">
        <v>4741</v>
      </c>
      <c r="BS2738" s="297">
        <v>42256</v>
      </c>
      <c r="BT2738" s="297">
        <v>47916</v>
      </c>
      <c r="BU2738" s="301">
        <v>0</v>
      </c>
      <c r="BV2738" s="301">
        <v>0</v>
      </c>
      <c r="BW2738" s="301">
        <v>0</v>
      </c>
    </row>
    <row r="2739" spans="1:75" s="289" customFormat="1" ht="18.2" customHeight="1" x14ac:dyDescent="0.15">
      <c r="A2739" s="291">
        <v>2737</v>
      </c>
      <c r="B2739" s="292" t="s">
        <v>305</v>
      </c>
      <c r="C2739" s="292" t="s">
        <v>306</v>
      </c>
      <c r="D2739" s="312">
        <v>45172</v>
      </c>
      <c r="E2739" s="293" t="s">
        <v>3618</v>
      </c>
      <c r="F2739" s="308">
        <v>0</v>
      </c>
      <c r="G2739" s="308">
        <v>0</v>
      </c>
      <c r="H2739" s="295">
        <v>299374.42</v>
      </c>
      <c r="I2739" s="295">
        <v>0</v>
      </c>
      <c r="J2739" s="295">
        <v>0</v>
      </c>
      <c r="K2739" s="295">
        <v>299374.42</v>
      </c>
      <c r="L2739" s="295">
        <v>4087.37</v>
      </c>
      <c r="M2739" s="295">
        <v>0</v>
      </c>
      <c r="N2739" s="295">
        <v>0</v>
      </c>
      <c r="O2739" s="295">
        <v>4087.37</v>
      </c>
      <c r="P2739" s="295">
        <v>0</v>
      </c>
      <c r="Q2739" s="295">
        <v>0</v>
      </c>
      <c r="R2739" s="295">
        <v>295287.05</v>
      </c>
      <c r="S2739" s="295">
        <v>0</v>
      </c>
      <c r="T2739" s="295">
        <v>2345.1</v>
      </c>
      <c r="U2739" s="295">
        <v>0</v>
      </c>
      <c r="V2739" s="295">
        <v>0</v>
      </c>
      <c r="W2739" s="295">
        <v>2345.1</v>
      </c>
      <c r="X2739" s="295">
        <v>0</v>
      </c>
      <c r="Y2739" s="295">
        <v>0</v>
      </c>
      <c r="Z2739" s="295">
        <v>0</v>
      </c>
      <c r="AA2739" s="295">
        <v>0</v>
      </c>
      <c r="AB2739" s="295">
        <v>0</v>
      </c>
      <c r="AC2739" s="295">
        <v>0</v>
      </c>
      <c r="AD2739" s="295">
        <v>0</v>
      </c>
      <c r="AE2739" s="295">
        <v>0</v>
      </c>
      <c r="AF2739" s="295">
        <v>0</v>
      </c>
      <c r="AG2739" s="295">
        <v>0</v>
      </c>
      <c r="AH2739" s="295">
        <v>292.60000000000002</v>
      </c>
      <c r="AI2739" s="295">
        <v>0</v>
      </c>
      <c r="AJ2739" s="295">
        <v>0</v>
      </c>
      <c r="AK2739" s="295">
        <v>0</v>
      </c>
      <c r="AL2739" s="295">
        <v>0</v>
      </c>
      <c r="AM2739" s="295">
        <v>0</v>
      </c>
      <c r="AN2739" s="295">
        <v>0</v>
      </c>
      <c r="AO2739" s="295">
        <v>0</v>
      </c>
      <c r="AP2739" s="295">
        <v>0</v>
      </c>
      <c r="AQ2739" s="295">
        <v>0</v>
      </c>
      <c r="AR2739" s="295">
        <v>2842.79</v>
      </c>
      <c r="AS2739" s="295">
        <v>0</v>
      </c>
      <c r="AT2739" s="295">
        <f t="shared" si="42"/>
        <v>3882.2799999999997</v>
      </c>
      <c r="AU2739" s="295">
        <v>0</v>
      </c>
      <c r="AV2739" s="295">
        <v>0</v>
      </c>
      <c r="AW2739" s="296">
        <v>58</v>
      </c>
      <c r="AX2739" s="296">
        <v>154</v>
      </c>
      <c r="AY2739" s="295">
        <v>550001.99</v>
      </c>
      <c r="AZ2739" s="295">
        <v>550001.99</v>
      </c>
      <c r="BA2739" s="294">
        <v>94.136021</v>
      </c>
      <c r="BB2739" s="294">
        <v>50.540086118284897</v>
      </c>
      <c r="BC2739" s="294">
        <v>9.4</v>
      </c>
      <c r="BD2739" s="294"/>
      <c r="BE2739" s="293" t="s">
        <v>4204</v>
      </c>
      <c r="BF2739" s="291"/>
      <c r="BG2739" s="293" t="s">
        <v>376</v>
      </c>
      <c r="BH2739" s="293" t="s">
        <v>195</v>
      </c>
      <c r="BI2739" s="293" t="s">
        <v>635</v>
      </c>
      <c r="BJ2739" s="293" t="s">
        <v>103</v>
      </c>
      <c r="BK2739" s="292" t="s">
        <v>4</v>
      </c>
      <c r="BL2739" s="294">
        <v>295287.05</v>
      </c>
      <c r="BM2739" s="292" t="s">
        <v>894</v>
      </c>
      <c r="BN2739" s="294"/>
      <c r="BO2739" s="297">
        <v>42262</v>
      </c>
      <c r="BP2739" s="297">
        <v>46949</v>
      </c>
      <c r="BQ2739" s="297" t="s">
        <v>1065</v>
      </c>
      <c r="BR2739" s="297" t="s">
        <v>4741</v>
      </c>
      <c r="BS2739" s="297">
        <v>42262</v>
      </c>
      <c r="BT2739" s="297">
        <v>46949</v>
      </c>
      <c r="BU2739" s="294">
        <v>0</v>
      </c>
      <c r="BV2739" s="294">
        <v>0</v>
      </c>
      <c r="BW2739" s="294">
        <v>0</v>
      </c>
    </row>
    <row r="2740" spans="1:75" s="289" customFormat="1" ht="18.2" customHeight="1" x14ac:dyDescent="0.15">
      <c r="A2740" s="298">
        <v>2738</v>
      </c>
      <c r="B2740" s="299" t="s">
        <v>305</v>
      </c>
      <c r="C2740" s="299" t="s">
        <v>306</v>
      </c>
      <c r="D2740" s="313">
        <v>45172</v>
      </c>
      <c r="E2740" s="300" t="s">
        <v>3619</v>
      </c>
      <c r="F2740" s="309">
        <v>0</v>
      </c>
      <c r="G2740" s="309">
        <v>0</v>
      </c>
      <c r="H2740" s="302">
        <v>266089.13</v>
      </c>
      <c r="I2740" s="302">
        <v>0</v>
      </c>
      <c r="J2740" s="302">
        <v>0</v>
      </c>
      <c r="K2740" s="302">
        <v>266089.13</v>
      </c>
      <c r="L2740" s="302">
        <v>1861.09</v>
      </c>
      <c r="M2740" s="302">
        <v>0</v>
      </c>
      <c r="N2740" s="302">
        <v>0</v>
      </c>
      <c r="O2740" s="302">
        <v>1861.09</v>
      </c>
      <c r="P2740" s="302">
        <v>0</v>
      </c>
      <c r="Q2740" s="302">
        <v>0</v>
      </c>
      <c r="R2740" s="302">
        <v>264228.03999999998</v>
      </c>
      <c r="S2740" s="302">
        <v>0</v>
      </c>
      <c r="T2740" s="302">
        <v>2106.54</v>
      </c>
      <c r="U2740" s="302">
        <v>0</v>
      </c>
      <c r="V2740" s="302">
        <v>0</v>
      </c>
      <c r="W2740" s="302">
        <v>2106.54</v>
      </c>
      <c r="X2740" s="302">
        <v>0</v>
      </c>
      <c r="Y2740" s="302">
        <v>0</v>
      </c>
      <c r="Z2740" s="302">
        <v>0</v>
      </c>
      <c r="AA2740" s="302">
        <v>0</v>
      </c>
      <c r="AB2740" s="302">
        <v>0</v>
      </c>
      <c r="AC2740" s="302">
        <v>0</v>
      </c>
      <c r="AD2740" s="302">
        <v>0</v>
      </c>
      <c r="AE2740" s="302">
        <v>0</v>
      </c>
      <c r="AF2740" s="302">
        <v>0</v>
      </c>
      <c r="AG2740" s="302">
        <v>0</v>
      </c>
      <c r="AH2740" s="302">
        <v>201.63</v>
      </c>
      <c r="AI2740" s="302">
        <v>0</v>
      </c>
      <c r="AJ2740" s="302">
        <v>0</v>
      </c>
      <c r="AK2740" s="302">
        <v>0</v>
      </c>
      <c r="AL2740" s="302">
        <v>0</v>
      </c>
      <c r="AM2740" s="302">
        <v>0</v>
      </c>
      <c r="AN2740" s="302">
        <v>0</v>
      </c>
      <c r="AO2740" s="302">
        <v>0</v>
      </c>
      <c r="AP2740" s="302">
        <v>88.48</v>
      </c>
      <c r="AQ2740" s="302">
        <v>0</v>
      </c>
      <c r="AR2740" s="302">
        <v>87.74</v>
      </c>
      <c r="AS2740" s="302">
        <v>0</v>
      </c>
      <c r="AT2740" s="295">
        <f t="shared" si="42"/>
        <v>4170</v>
      </c>
      <c r="AU2740" s="302">
        <v>0</v>
      </c>
      <c r="AV2740" s="302">
        <v>0</v>
      </c>
      <c r="AW2740" s="303">
        <v>95</v>
      </c>
      <c r="AX2740" s="303">
        <v>191</v>
      </c>
      <c r="AY2740" s="302">
        <v>378999.6</v>
      </c>
      <c r="AZ2740" s="302">
        <v>378999.6</v>
      </c>
      <c r="BA2740" s="301">
        <v>82.021195000000006</v>
      </c>
      <c r="BB2740" s="301">
        <v>57.182908882510198</v>
      </c>
      <c r="BC2740" s="301">
        <v>9.5</v>
      </c>
      <c r="BD2740" s="301"/>
      <c r="BE2740" s="300" t="s">
        <v>4204</v>
      </c>
      <c r="BF2740" s="298"/>
      <c r="BG2740" s="300" t="s">
        <v>333</v>
      </c>
      <c r="BH2740" s="300" t="s">
        <v>193</v>
      </c>
      <c r="BI2740" s="300" t="s">
        <v>544</v>
      </c>
      <c r="BJ2740" s="300" t="s">
        <v>103</v>
      </c>
      <c r="BK2740" s="299" t="s">
        <v>4</v>
      </c>
      <c r="BL2740" s="301">
        <v>264228.03999999998</v>
      </c>
      <c r="BM2740" s="299" t="s">
        <v>894</v>
      </c>
      <c r="BN2740" s="301"/>
      <c r="BO2740" s="304">
        <v>42254</v>
      </c>
      <c r="BP2740" s="304">
        <v>48067</v>
      </c>
      <c r="BQ2740" s="297" t="s">
        <v>1065</v>
      </c>
      <c r="BR2740" s="297" t="s">
        <v>4741</v>
      </c>
      <c r="BS2740" s="297">
        <v>42254</v>
      </c>
      <c r="BT2740" s="297">
        <v>48067</v>
      </c>
      <c r="BU2740" s="301">
        <v>0</v>
      </c>
      <c r="BV2740" s="301">
        <v>0</v>
      </c>
      <c r="BW2740" s="301">
        <v>0</v>
      </c>
    </row>
    <row r="2741" spans="1:75" s="289" customFormat="1" ht="18.2" customHeight="1" x14ac:dyDescent="0.15">
      <c r="A2741" s="291">
        <v>2739</v>
      </c>
      <c r="B2741" s="292" t="s">
        <v>305</v>
      </c>
      <c r="C2741" s="292" t="s">
        <v>306</v>
      </c>
      <c r="D2741" s="312">
        <v>45172</v>
      </c>
      <c r="E2741" s="293" t="s">
        <v>3620</v>
      </c>
      <c r="F2741" s="308">
        <v>0</v>
      </c>
      <c r="G2741" s="308">
        <v>0</v>
      </c>
      <c r="H2741" s="295">
        <v>508704.84</v>
      </c>
      <c r="I2741" s="295">
        <v>0</v>
      </c>
      <c r="J2741" s="295">
        <v>0</v>
      </c>
      <c r="K2741" s="295">
        <v>508704.84</v>
      </c>
      <c r="L2741" s="295">
        <v>3573.75</v>
      </c>
      <c r="M2741" s="295">
        <v>0</v>
      </c>
      <c r="N2741" s="295">
        <v>0</v>
      </c>
      <c r="O2741" s="295">
        <v>3573.75</v>
      </c>
      <c r="P2741" s="295">
        <v>0</v>
      </c>
      <c r="Q2741" s="295">
        <v>0</v>
      </c>
      <c r="R2741" s="295">
        <v>505131.09</v>
      </c>
      <c r="S2741" s="295">
        <v>0</v>
      </c>
      <c r="T2741" s="295">
        <v>3984.85</v>
      </c>
      <c r="U2741" s="295">
        <v>0</v>
      </c>
      <c r="V2741" s="295">
        <v>0</v>
      </c>
      <c r="W2741" s="295">
        <v>3984.85</v>
      </c>
      <c r="X2741" s="295">
        <v>0</v>
      </c>
      <c r="Y2741" s="295">
        <v>0</v>
      </c>
      <c r="Z2741" s="295">
        <v>0</v>
      </c>
      <c r="AA2741" s="295">
        <v>0</v>
      </c>
      <c r="AB2741" s="295">
        <v>0</v>
      </c>
      <c r="AC2741" s="295">
        <v>0</v>
      </c>
      <c r="AD2741" s="295">
        <v>0</v>
      </c>
      <c r="AE2741" s="295">
        <v>0</v>
      </c>
      <c r="AF2741" s="295">
        <v>0</v>
      </c>
      <c r="AG2741" s="295">
        <v>0</v>
      </c>
      <c r="AH2741" s="295">
        <v>386.34</v>
      </c>
      <c r="AI2741" s="295">
        <v>0</v>
      </c>
      <c r="AJ2741" s="295">
        <v>0</v>
      </c>
      <c r="AK2741" s="295">
        <v>0</v>
      </c>
      <c r="AL2741" s="295">
        <v>0</v>
      </c>
      <c r="AM2741" s="295">
        <v>0</v>
      </c>
      <c r="AN2741" s="295">
        <v>0</v>
      </c>
      <c r="AO2741" s="295">
        <v>0</v>
      </c>
      <c r="AP2741" s="295">
        <v>1434.68</v>
      </c>
      <c r="AQ2741" s="295">
        <v>0</v>
      </c>
      <c r="AR2741" s="295">
        <v>1379.62</v>
      </c>
      <c r="AS2741" s="295">
        <v>0</v>
      </c>
      <c r="AT2741" s="295">
        <f t="shared" si="42"/>
        <v>8000</v>
      </c>
      <c r="AU2741" s="295">
        <v>0</v>
      </c>
      <c r="AV2741" s="295">
        <v>0</v>
      </c>
      <c r="AW2741" s="296">
        <v>95</v>
      </c>
      <c r="AX2741" s="296">
        <v>191</v>
      </c>
      <c r="AY2741" s="295">
        <v>726194.14</v>
      </c>
      <c r="AZ2741" s="295">
        <v>726194.14</v>
      </c>
      <c r="BA2741" s="294">
        <v>85.691890000000001</v>
      </c>
      <c r="BB2741" s="294">
        <v>59.606151324575698</v>
      </c>
      <c r="BC2741" s="294">
        <v>9.4</v>
      </c>
      <c r="BD2741" s="294"/>
      <c r="BE2741" s="293" t="s">
        <v>4204</v>
      </c>
      <c r="BF2741" s="291"/>
      <c r="BG2741" s="293" t="s">
        <v>333</v>
      </c>
      <c r="BH2741" s="293" t="s">
        <v>193</v>
      </c>
      <c r="BI2741" s="293" t="s">
        <v>342</v>
      </c>
      <c r="BJ2741" s="293" t="s">
        <v>103</v>
      </c>
      <c r="BK2741" s="292" t="s">
        <v>4</v>
      </c>
      <c r="BL2741" s="294">
        <v>505131.09</v>
      </c>
      <c r="BM2741" s="292" t="s">
        <v>894</v>
      </c>
      <c r="BN2741" s="294"/>
      <c r="BO2741" s="297">
        <v>42254</v>
      </c>
      <c r="BP2741" s="297">
        <v>48067</v>
      </c>
      <c r="BQ2741" s="297" t="s">
        <v>1065</v>
      </c>
      <c r="BR2741" s="297" t="s">
        <v>4741</v>
      </c>
      <c r="BS2741" s="297">
        <v>42254</v>
      </c>
      <c r="BT2741" s="297">
        <v>48067</v>
      </c>
      <c r="BU2741" s="294">
        <v>0</v>
      </c>
      <c r="BV2741" s="294">
        <v>0</v>
      </c>
      <c r="BW2741" s="294">
        <v>0</v>
      </c>
    </row>
    <row r="2742" spans="1:75" s="289" customFormat="1" ht="18.2" customHeight="1" x14ac:dyDescent="0.15">
      <c r="A2742" s="298">
        <v>2740</v>
      </c>
      <c r="B2742" s="299" t="s">
        <v>305</v>
      </c>
      <c r="C2742" s="299" t="s">
        <v>306</v>
      </c>
      <c r="D2742" s="313">
        <v>45172</v>
      </c>
      <c r="E2742" s="300" t="s">
        <v>4377</v>
      </c>
      <c r="F2742" s="309">
        <v>38</v>
      </c>
      <c r="G2742" s="309">
        <v>37</v>
      </c>
      <c r="H2742" s="302">
        <v>340870.61</v>
      </c>
      <c r="I2742" s="302">
        <v>34229.129999999997</v>
      </c>
      <c r="J2742" s="302">
        <v>0</v>
      </c>
      <c r="K2742" s="302">
        <v>375099.74</v>
      </c>
      <c r="L2742" s="302">
        <v>1579.5</v>
      </c>
      <c r="M2742" s="302">
        <v>0</v>
      </c>
      <c r="N2742" s="302">
        <v>0</v>
      </c>
      <c r="O2742" s="302">
        <v>0</v>
      </c>
      <c r="P2742" s="302">
        <v>0</v>
      </c>
      <c r="Q2742" s="302">
        <v>0</v>
      </c>
      <c r="R2742" s="302">
        <v>375099.74</v>
      </c>
      <c r="S2742" s="302">
        <v>127292.79</v>
      </c>
      <c r="T2742" s="302">
        <v>2840.59</v>
      </c>
      <c r="U2742" s="302">
        <v>0</v>
      </c>
      <c r="V2742" s="302">
        <v>0</v>
      </c>
      <c r="W2742" s="302">
        <v>0</v>
      </c>
      <c r="X2742" s="302">
        <v>0</v>
      </c>
      <c r="Y2742" s="302">
        <v>0</v>
      </c>
      <c r="Z2742" s="302">
        <v>130133.38</v>
      </c>
      <c r="AA2742" s="302">
        <v>0</v>
      </c>
      <c r="AB2742" s="302">
        <v>0</v>
      </c>
      <c r="AC2742" s="302">
        <v>0</v>
      </c>
      <c r="AD2742" s="302">
        <v>0</v>
      </c>
      <c r="AE2742" s="302">
        <v>0</v>
      </c>
      <c r="AF2742" s="302">
        <v>0</v>
      </c>
      <c r="AG2742" s="302">
        <v>0</v>
      </c>
      <c r="AH2742" s="302">
        <v>0</v>
      </c>
      <c r="AI2742" s="302">
        <v>0</v>
      </c>
      <c r="AJ2742" s="302">
        <v>0</v>
      </c>
      <c r="AK2742" s="302">
        <v>0</v>
      </c>
      <c r="AL2742" s="302">
        <v>0</v>
      </c>
      <c r="AM2742" s="302">
        <v>0</v>
      </c>
      <c r="AN2742" s="302">
        <v>0</v>
      </c>
      <c r="AO2742" s="302">
        <v>0</v>
      </c>
      <c r="AP2742" s="302">
        <v>0</v>
      </c>
      <c r="AQ2742" s="302">
        <v>0</v>
      </c>
      <c r="AR2742" s="302">
        <v>0</v>
      </c>
      <c r="AS2742" s="302">
        <v>0</v>
      </c>
      <c r="AT2742" s="295">
        <f t="shared" si="42"/>
        <v>0</v>
      </c>
      <c r="AU2742" s="302">
        <v>35808.629999999997</v>
      </c>
      <c r="AV2742" s="302">
        <v>130133.38</v>
      </c>
      <c r="AW2742" s="303">
        <v>123</v>
      </c>
      <c r="AX2742" s="303">
        <v>160</v>
      </c>
      <c r="AY2742" s="302">
        <v>375099.74</v>
      </c>
      <c r="AZ2742" s="302">
        <v>375099.74</v>
      </c>
      <c r="BA2742" s="301">
        <v>78.410511</v>
      </c>
      <c r="BB2742" s="301">
        <v>78.410511</v>
      </c>
      <c r="BC2742" s="301">
        <v>10</v>
      </c>
      <c r="BD2742" s="301"/>
      <c r="BE2742" s="300" t="s">
        <v>4204</v>
      </c>
      <c r="BF2742" s="298"/>
      <c r="BG2742" s="300" t="s">
        <v>333</v>
      </c>
      <c r="BH2742" s="300" t="s">
        <v>193</v>
      </c>
      <c r="BI2742" s="300" t="s">
        <v>334</v>
      </c>
      <c r="BJ2742" s="300" t="s">
        <v>4205</v>
      </c>
      <c r="BK2742" s="299" t="s">
        <v>4</v>
      </c>
      <c r="BL2742" s="301">
        <v>375099.74</v>
      </c>
      <c r="BM2742" s="299" t="s">
        <v>894</v>
      </c>
      <c r="BN2742" s="301"/>
      <c r="BO2742" s="304">
        <v>43957</v>
      </c>
      <c r="BP2742" s="304">
        <v>48828</v>
      </c>
      <c r="BQ2742" s="297" t="s">
        <v>4458</v>
      </c>
      <c r="BR2742" s="297" t="s">
        <v>4753</v>
      </c>
      <c r="BS2742" s="297" t="s">
        <v>4742</v>
      </c>
      <c r="BT2742" s="297" t="s">
        <v>4742</v>
      </c>
      <c r="BU2742" s="301">
        <v>4988.75</v>
      </c>
      <c r="BV2742" s="301">
        <v>0</v>
      </c>
      <c r="BW2742" s="301">
        <v>0</v>
      </c>
    </row>
    <row r="2743" spans="1:75" s="289" customFormat="1" ht="18.2" customHeight="1" x14ac:dyDescent="0.15">
      <c r="A2743" s="291">
        <v>2741</v>
      </c>
      <c r="B2743" s="292" t="s">
        <v>305</v>
      </c>
      <c r="C2743" s="292" t="s">
        <v>306</v>
      </c>
      <c r="D2743" s="312">
        <v>45172</v>
      </c>
      <c r="E2743" s="293" t="s">
        <v>4344</v>
      </c>
      <c r="F2743" s="308">
        <v>0</v>
      </c>
      <c r="G2743" s="308">
        <v>0</v>
      </c>
      <c r="H2743" s="295">
        <v>306711.32</v>
      </c>
      <c r="I2743" s="295">
        <v>0</v>
      </c>
      <c r="J2743" s="295">
        <v>0</v>
      </c>
      <c r="K2743" s="295">
        <v>306711.32</v>
      </c>
      <c r="L2743" s="295">
        <v>1531.89</v>
      </c>
      <c r="M2743" s="295">
        <v>0</v>
      </c>
      <c r="N2743" s="295">
        <v>0</v>
      </c>
      <c r="O2743" s="295">
        <v>1531.89</v>
      </c>
      <c r="P2743" s="295">
        <v>0</v>
      </c>
      <c r="Q2743" s="295">
        <v>0</v>
      </c>
      <c r="R2743" s="295">
        <v>305179.43</v>
      </c>
      <c r="S2743" s="295">
        <v>0</v>
      </c>
      <c r="T2743" s="295">
        <v>2453.69</v>
      </c>
      <c r="U2743" s="295">
        <v>0</v>
      </c>
      <c r="V2743" s="295">
        <v>0</v>
      </c>
      <c r="W2743" s="295">
        <v>2453.69</v>
      </c>
      <c r="X2743" s="295">
        <v>0</v>
      </c>
      <c r="Y2743" s="295">
        <v>0</v>
      </c>
      <c r="Z2743" s="295">
        <v>0</v>
      </c>
      <c r="AA2743" s="295">
        <v>0</v>
      </c>
      <c r="AB2743" s="295">
        <v>0</v>
      </c>
      <c r="AC2743" s="295">
        <v>0</v>
      </c>
      <c r="AD2743" s="295">
        <v>0</v>
      </c>
      <c r="AE2743" s="295">
        <v>0</v>
      </c>
      <c r="AF2743" s="295">
        <v>0</v>
      </c>
      <c r="AG2743" s="295">
        <v>0</v>
      </c>
      <c r="AH2743" s="295">
        <v>185.63</v>
      </c>
      <c r="AI2743" s="295">
        <v>0</v>
      </c>
      <c r="AJ2743" s="295">
        <v>0</v>
      </c>
      <c r="AK2743" s="295">
        <v>0</v>
      </c>
      <c r="AL2743" s="295">
        <v>0</v>
      </c>
      <c r="AM2743" s="295">
        <v>0</v>
      </c>
      <c r="AN2743" s="295">
        <v>0</v>
      </c>
      <c r="AO2743" s="295">
        <v>0</v>
      </c>
      <c r="AP2743" s="295">
        <v>6.95</v>
      </c>
      <c r="AQ2743" s="295">
        <v>0</v>
      </c>
      <c r="AR2743" s="295">
        <v>6.16</v>
      </c>
      <c r="AS2743" s="295">
        <v>0</v>
      </c>
      <c r="AT2743" s="295">
        <f t="shared" si="42"/>
        <v>4172</v>
      </c>
      <c r="AU2743" s="295">
        <v>0</v>
      </c>
      <c r="AV2743" s="295">
        <v>0</v>
      </c>
      <c r="AW2743" s="296">
        <v>119</v>
      </c>
      <c r="AX2743" s="296">
        <v>160</v>
      </c>
      <c r="AY2743" s="295">
        <v>353999.99</v>
      </c>
      <c r="AZ2743" s="295">
        <v>345003.2</v>
      </c>
      <c r="BA2743" s="294">
        <v>62.533320000000003</v>
      </c>
      <c r="BB2743" s="294">
        <v>55.315089696581403</v>
      </c>
      <c r="BC2743" s="294">
        <v>9.6</v>
      </c>
      <c r="BD2743" s="294"/>
      <c r="BE2743" s="293" t="s">
        <v>4204</v>
      </c>
      <c r="BF2743" s="291"/>
      <c r="BG2743" s="293" t="s">
        <v>320</v>
      </c>
      <c r="BH2743" s="293" t="s">
        <v>197</v>
      </c>
      <c r="BI2743" s="293" t="s">
        <v>373</v>
      </c>
      <c r="BJ2743" s="293" t="s">
        <v>103</v>
      </c>
      <c r="BK2743" s="292" t="s">
        <v>4</v>
      </c>
      <c r="BL2743" s="294">
        <v>305179.43</v>
      </c>
      <c r="BM2743" s="292" t="s">
        <v>894</v>
      </c>
      <c r="BN2743" s="294"/>
      <c r="BO2743" s="297">
        <v>43944</v>
      </c>
      <c r="BP2743" s="297">
        <v>48814</v>
      </c>
      <c r="BQ2743" s="297" t="s">
        <v>1065</v>
      </c>
      <c r="BR2743" s="297" t="s">
        <v>4741</v>
      </c>
      <c r="BS2743" s="297" t="s">
        <v>4742</v>
      </c>
      <c r="BT2743" s="297" t="s">
        <v>4742</v>
      </c>
      <c r="BU2743" s="294">
        <v>0</v>
      </c>
      <c r="BV2743" s="294">
        <v>0</v>
      </c>
      <c r="BW2743" s="294">
        <v>0</v>
      </c>
    </row>
    <row r="2744" spans="1:75" s="289" customFormat="1" ht="18.2" customHeight="1" x14ac:dyDescent="0.15">
      <c r="A2744" s="298">
        <v>2742</v>
      </c>
      <c r="B2744" s="299" t="s">
        <v>305</v>
      </c>
      <c r="C2744" s="299" t="s">
        <v>306</v>
      </c>
      <c r="D2744" s="313">
        <v>45172</v>
      </c>
      <c r="E2744" s="300" t="s">
        <v>3621</v>
      </c>
      <c r="F2744" s="309">
        <v>1</v>
      </c>
      <c r="G2744" s="309">
        <v>0</v>
      </c>
      <c r="H2744" s="302">
        <v>287849.71999999997</v>
      </c>
      <c r="I2744" s="302">
        <v>0</v>
      </c>
      <c r="J2744" s="302">
        <v>0</v>
      </c>
      <c r="K2744" s="302">
        <v>287849.71999999997</v>
      </c>
      <c r="L2744" s="302">
        <v>1983.7</v>
      </c>
      <c r="M2744" s="302">
        <v>0</v>
      </c>
      <c r="N2744" s="302">
        <v>0</v>
      </c>
      <c r="O2744" s="302">
        <v>0</v>
      </c>
      <c r="P2744" s="302">
        <v>0</v>
      </c>
      <c r="Q2744" s="302">
        <v>0</v>
      </c>
      <c r="R2744" s="302">
        <v>287849.71999999997</v>
      </c>
      <c r="S2744" s="302">
        <v>0</v>
      </c>
      <c r="T2744" s="302">
        <v>2278.81</v>
      </c>
      <c r="U2744" s="302">
        <v>0</v>
      </c>
      <c r="V2744" s="302">
        <v>0</v>
      </c>
      <c r="W2744" s="302">
        <v>0</v>
      </c>
      <c r="X2744" s="302">
        <v>0</v>
      </c>
      <c r="Y2744" s="302">
        <v>0</v>
      </c>
      <c r="Z2744" s="302">
        <v>2278.81</v>
      </c>
      <c r="AA2744" s="302">
        <v>0</v>
      </c>
      <c r="AB2744" s="302">
        <v>0</v>
      </c>
      <c r="AC2744" s="302">
        <v>0</v>
      </c>
      <c r="AD2744" s="302">
        <v>0</v>
      </c>
      <c r="AE2744" s="302">
        <v>0</v>
      </c>
      <c r="AF2744" s="302">
        <v>0</v>
      </c>
      <c r="AG2744" s="302">
        <v>0</v>
      </c>
      <c r="AH2744" s="302">
        <v>4.3</v>
      </c>
      <c r="AI2744" s="302">
        <v>0</v>
      </c>
      <c r="AJ2744" s="302">
        <v>0</v>
      </c>
      <c r="AK2744" s="302">
        <v>0</v>
      </c>
      <c r="AL2744" s="302">
        <v>0</v>
      </c>
      <c r="AM2744" s="302">
        <v>0</v>
      </c>
      <c r="AN2744" s="302">
        <v>0</v>
      </c>
      <c r="AO2744" s="302">
        <v>0</v>
      </c>
      <c r="AP2744" s="302">
        <v>0</v>
      </c>
      <c r="AQ2744" s="302">
        <v>0</v>
      </c>
      <c r="AR2744" s="302">
        <v>4.3</v>
      </c>
      <c r="AS2744" s="302">
        <v>0</v>
      </c>
      <c r="AT2744" s="295">
        <f t="shared" si="42"/>
        <v>0</v>
      </c>
      <c r="AU2744" s="302">
        <v>1983.7</v>
      </c>
      <c r="AV2744" s="302">
        <v>2278.81</v>
      </c>
      <c r="AW2744" s="303">
        <v>96</v>
      </c>
      <c r="AX2744" s="303">
        <v>192</v>
      </c>
      <c r="AY2744" s="302">
        <v>408198.77</v>
      </c>
      <c r="AZ2744" s="302">
        <v>408198.77</v>
      </c>
      <c r="BA2744" s="301">
        <v>83.417444000000003</v>
      </c>
      <c r="BB2744" s="301">
        <v>58.823518499371502</v>
      </c>
      <c r="BC2744" s="301">
        <v>9.5</v>
      </c>
      <c r="BD2744" s="301"/>
      <c r="BE2744" s="300" t="s">
        <v>4204</v>
      </c>
      <c r="BF2744" s="298"/>
      <c r="BG2744" s="300" t="s">
        <v>310</v>
      </c>
      <c r="BH2744" s="300" t="s">
        <v>233</v>
      </c>
      <c r="BI2744" s="300" t="s">
        <v>557</v>
      </c>
      <c r="BJ2744" s="300" t="s">
        <v>177</v>
      </c>
      <c r="BK2744" s="299" t="s">
        <v>4</v>
      </c>
      <c r="BL2744" s="301">
        <v>287849.71999999997</v>
      </c>
      <c r="BM2744" s="299" t="s">
        <v>894</v>
      </c>
      <c r="BN2744" s="301"/>
      <c r="BO2744" s="304">
        <v>42254</v>
      </c>
      <c r="BP2744" s="304">
        <v>48098</v>
      </c>
      <c r="BQ2744" s="297" t="s">
        <v>1065</v>
      </c>
      <c r="BR2744" s="297" t="s">
        <v>4741</v>
      </c>
      <c r="BS2744" s="297">
        <v>42254</v>
      </c>
      <c r="BT2744" s="297">
        <v>48098</v>
      </c>
      <c r="BU2744" s="301">
        <v>212.86</v>
      </c>
      <c r="BV2744" s="301">
        <v>0</v>
      </c>
      <c r="BW2744" s="301">
        <v>0</v>
      </c>
    </row>
    <row r="2745" spans="1:75" s="289" customFormat="1" ht="18.2" customHeight="1" x14ac:dyDescent="0.15">
      <c r="A2745" s="291">
        <v>2743</v>
      </c>
      <c r="B2745" s="292" t="s">
        <v>305</v>
      </c>
      <c r="C2745" s="292" t="s">
        <v>306</v>
      </c>
      <c r="D2745" s="312">
        <v>45172</v>
      </c>
      <c r="E2745" s="293" t="s">
        <v>3622</v>
      </c>
      <c r="F2745" s="308">
        <v>95</v>
      </c>
      <c r="G2745" s="308">
        <v>94</v>
      </c>
      <c r="H2745" s="295">
        <v>344121.87</v>
      </c>
      <c r="I2745" s="295">
        <v>143877.23000000001</v>
      </c>
      <c r="J2745" s="295">
        <v>0</v>
      </c>
      <c r="K2745" s="295">
        <v>487999.1</v>
      </c>
      <c r="L2745" s="295">
        <v>2371.5100000000002</v>
      </c>
      <c r="M2745" s="295">
        <v>0</v>
      </c>
      <c r="N2745" s="295">
        <v>0</v>
      </c>
      <c r="O2745" s="295">
        <v>0</v>
      </c>
      <c r="P2745" s="295">
        <v>0</v>
      </c>
      <c r="Q2745" s="295">
        <v>0</v>
      </c>
      <c r="R2745" s="295">
        <v>487999.1</v>
      </c>
      <c r="S2745" s="295">
        <v>332632.90000000002</v>
      </c>
      <c r="T2745" s="295">
        <v>2724.3</v>
      </c>
      <c r="U2745" s="295">
        <v>0</v>
      </c>
      <c r="V2745" s="295">
        <v>0</v>
      </c>
      <c r="W2745" s="295">
        <v>0</v>
      </c>
      <c r="X2745" s="295">
        <v>0</v>
      </c>
      <c r="Y2745" s="295">
        <v>0</v>
      </c>
      <c r="Z2745" s="295">
        <v>335357.2</v>
      </c>
      <c r="AA2745" s="295">
        <v>0</v>
      </c>
      <c r="AB2745" s="295">
        <v>0</v>
      </c>
      <c r="AC2745" s="295">
        <v>0</v>
      </c>
      <c r="AD2745" s="295">
        <v>0</v>
      </c>
      <c r="AE2745" s="295">
        <v>0</v>
      </c>
      <c r="AF2745" s="295">
        <v>0</v>
      </c>
      <c r="AG2745" s="295">
        <v>0</v>
      </c>
      <c r="AH2745" s="295">
        <v>0</v>
      </c>
      <c r="AI2745" s="295">
        <v>0</v>
      </c>
      <c r="AJ2745" s="295">
        <v>0</v>
      </c>
      <c r="AK2745" s="295">
        <v>0</v>
      </c>
      <c r="AL2745" s="295">
        <v>0</v>
      </c>
      <c r="AM2745" s="295">
        <v>0</v>
      </c>
      <c r="AN2745" s="295">
        <v>0</v>
      </c>
      <c r="AO2745" s="295">
        <v>0</v>
      </c>
      <c r="AP2745" s="295">
        <v>0</v>
      </c>
      <c r="AQ2745" s="295">
        <v>0</v>
      </c>
      <c r="AR2745" s="295">
        <v>0</v>
      </c>
      <c r="AS2745" s="295">
        <v>0</v>
      </c>
      <c r="AT2745" s="295">
        <f t="shared" si="42"/>
        <v>0</v>
      </c>
      <c r="AU2745" s="295">
        <v>146248.74</v>
      </c>
      <c r="AV2745" s="295">
        <v>335357.2</v>
      </c>
      <c r="AW2745" s="296">
        <v>96</v>
      </c>
      <c r="AX2745" s="296">
        <v>192</v>
      </c>
      <c r="AY2745" s="295">
        <v>487999.1</v>
      </c>
      <c r="AZ2745" s="295">
        <v>487999.1</v>
      </c>
      <c r="BA2745" s="294">
        <v>87.934590999999998</v>
      </c>
      <c r="BB2745" s="294">
        <v>87.934590999999998</v>
      </c>
      <c r="BC2745" s="294">
        <v>9.5</v>
      </c>
      <c r="BD2745" s="294"/>
      <c r="BE2745" s="293" t="s">
        <v>4204</v>
      </c>
      <c r="BF2745" s="291"/>
      <c r="BG2745" s="293" t="s">
        <v>315</v>
      </c>
      <c r="BH2745" s="293" t="s">
        <v>183</v>
      </c>
      <c r="BI2745" s="293" t="s">
        <v>328</v>
      </c>
      <c r="BJ2745" s="293" t="s">
        <v>4205</v>
      </c>
      <c r="BK2745" s="292" t="s">
        <v>4</v>
      </c>
      <c r="BL2745" s="294">
        <v>487999.1</v>
      </c>
      <c r="BM2745" s="292" t="s">
        <v>894</v>
      </c>
      <c r="BN2745" s="294"/>
      <c r="BO2745" s="297">
        <v>42256</v>
      </c>
      <c r="BP2745" s="297">
        <v>48100</v>
      </c>
      <c r="BQ2745" s="297" t="s">
        <v>1067</v>
      </c>
      <c r="BR2745" s="297" t="s">
        <v>4743</v>
      </c>
      <c r="BS2745" s="297">
        <v>42256</v>
      </c>
      <c r="BT2745" s="297">
        <v>48100</v>
      </c>
      <c r="BU2745" s="294">
        <v>33057.660000000003</v>
      </c>
      <c r="BV2745" s="294">
        <v>0</v>
      </c>
      <c r="BW2745" s="294">
        <v>0</v>
      </c>
    </row>
    <row r="2746" spans="1:75" s="289" customFormat="1" ht="18.2" customHeight="1" x14ac:dyDescent="0.15">
      <c r="A2746" s="298">
        <v>2744</v>
      </c>
      <c r="B2746" s="299" t="s">
        <v>305</v>
      </c>
      <c r="C2746" s="299" t="s">
        <v>306</v>
      </c>
      <c r="D2746" s="313">
        <v>45172</v>
      </c>
      <c r="E2746" s="300" t="s">
        <v>3623</v>
      </c>
      <c r="F2746" s="309">
        <v>0</v>
      </c>
      <c r="G2746" s="309">
        <v>0</v>
      </c>
      <c r="H2746" s="302">
        <v>172695.48</v>
      </c>
      <c r="I2746" s="302">
        <v>0</v>
      </c>
      <c r="J2746" s="302">
        <v>0</v>
      </c>
      <c r="K2746" s="302">
        <v>172695.48</v>
      </c>
      <c r="L2746" s="302">
        <v>3913.1</v>
      </c>
      <c r="M2746" s="302">
        <v>0</v>
      </c>
      <c r="N2746" s="302">
        <v>0</v>
      </c>
      <c r="O2746" s="302">
        <v>3913.1</v>
      </c>
      <c r="P2746" s="302">
        <v>0</v>
      </c>
      <c r="Q2746" s="302">
        <v>0</v>
      </c>
      <c r="R2746" s="302">
        <v>168782.38</v>
      </c>
      <c r="S2746" s="302">
        <v>0</v>
      </c>
      <c r="T2746" s="302">
        <v>1367.17</v>
      </c>
      <c r="U2746" s="302">
        <v>0</v>
      </c>
      <c r="V2746" s="302">
        <v>0</v>
      </c>
      <c r="W2746" s="302">
        <v>1367.17</v>
      </c>
      <c r="X2746" s="302">
        <v>0</v>
      </c>
      <c r="Y2746" s="302">
        <v>0</v>
      </c>
      <c r="Z2746" s="302">
        <v>0</v>
      </c>
      <c r="AA2746" s="302">
        <v>0</v>
      </c>
      <c r="AB2746" s="302">
        <v>0</v>
      </c>
      <c r="AC2746" s="302">
        <v>0</v>
      </c>
      <c r="AD2746" s="302">
        <v>0</v>
      </c>
      <c r="AE2746" s="302">
        <v>0</v>
      </c>
      <c r="AF2746" s="302">
        <v>0</v>
      </c>
      <c r="AG2746" s="302">
        <v>0</v>
      </c>
      <c r="AH2746" s="302">
        <v>218.17</v>
      </c>
      <c r="AI2746" s="302">
        <v>0</v>
      </c>
      <c r="AJ2746" s="302">
        <v>0</v>
      </c>
      <c r="AK2746" s="302">
        <v>0</v>
      </c>
      <c r="AL2746" s="302">
        <v>0</v>
      </c>
      <c r="AM2746" s="302">
        <v>0</v>
      </c>
      <c r="AN2746" s="302">
        <v>0</v>
      </c>
      <c r="AO2746" s="302">
        <v>0</v>
      </c>
      <c r="AP2746" s="302">
        <v>7.8</v>
      </c>
      <c r="AQ2746" s="302">
        <v>0</v>
      </c>
      <c r="AR2746" s="302">
        <v>6.24</v>
      </c>
      <c r="AS2746" s="302">
        <v>0</v>
      </c>
      <c r="AT2746" s="295">
        <f t="shared" si="42"/>
        <v>5500</v>
      </c>
      <c r="AU2746" s="302">
        <v>0</v>
      </c>
      <c r="AV2746" s="302">
        <v>0</v>
      </c>
      <c r="AW2746" s="303">
        <v>37</v>
      </c>
      <c r="AX2746" s="303">
        <v>133</v>
      </c>
      <c r="AY2746" s="302">
        <v>410099.09</v>
      </c>
      <c r="AZ2746" s="302">
        <v>410099.09</v>
      </c>
      <c r="BA2746" s="301">
        <v>85.345225999999997</v>
      </c>
      <c r="BB2746" s="301">
        <v>35.125097122058698</v>
      </c>
      <c r="BC2746" s="301">
        <v>9.5</v>
      </c>
      <c r="BD2746" s="301"/>
      <c r="BE2746" s="300" t="s">
        <v>4204</v>
      </c>
      <c r="BF2746" s="298"/>
      <c r="BG2746" s="300" t="s">
        <v>307</v>
      </c>
      <c r="BH2746" s="300" t="s">
        <v>229</v>
      </c>
      <c r="BI2746" s="300" t="s">
        <v>499</v>
      </c>
      <c r="BJ2746" s="300" t="s">
        <v>103</v>
      </c>
      <c r="BK2746" s="299" t="s">
        <v>4</v>
      </c>
      <c r="BL2746" s="301">
        <v>168782.38</v>
      </c>
      <c r="BM2746" s="299" t="s">
        <v>894</v>
      </c>
      <c r="BN2746" s="301"/>
      <c r="BO2746" s="304">
        <v>42256</v>
      </c>
      <c r="BP2746" s="304">
        <v>46304</v>
      </c>
      <c r="BQ2746" s="297" t="s">
        <v>1065</v>
      </c>
      <c r="BR2746" s="297" t="s">
        <v>4741</v>
      </c>
      <c r="BS2746" s="297">
        <v>42256</v>
      </c>
      <c r="BT2746" s="297">
        <v>46304</v>
      </c>
      <c r="BU2746" s="301">
        <v>0</v>
      </c>
      <c r="BV2746" s="301">
        <v>0</v>
      </c>
      <c r="BW2746" s="301">
        <v>0</v>
      </c>
    </row>
    <row r="2747" spans="1:75" s="289" customFormat="1" ht="18.2" customHeight="1" x14ac:dyDescent="0.15">
      <c r="A2747" s="291">
        <v>2745</v>
      </c>
      <c r="B2747" s="292" t="s">
        <v>305</v>
      </c>
      <c r="C2747" s="292" t="s">
        <v>306</v>
      </c>
      <c r="D2747" s="312">
        <v>45172</v>
      </c>
      <c r="E2747" s="293" t="s">
        <v>3624</v>
      </c>
      <c r="F2747" s="308">
        <v>0</v>
      </c>
      <c r="G2747" s="308">
        <v>0</v>
      </c>
      <c r="H2747" s="295">
        <v>208003.38</v>
      </c>
      <c r="I2747" s="295">
        <v>0</v>
      </c>
      <c r="J2747" s="295">
        <v>0</v>
      </c>
      <c r="K2747" s="295">
        <v>208003.38</v>
      </c>
      <c r="L2747" s="295">
        <v>1412.53</v>
      </c>
      <c r="M2747" s="295">
        <v>0</v>
      </c>
      <c r="N2747" s="295">
        <v>0</v>
      </c>
      <c r="O2747" s="295">
        <v>1412.53</v>
      </c>
      <c r="P2747" s="295">
        <v>0</v>
      </c>
      <c r="Q2747" s="295">
        <v>0</v>
      </c>
      <c r="R2747" s="295">
        <v>206590.85</v>
      </c>
      <c r="S2747" s="295">
        <v>0</v>
      </c>
      <c r="T2747" s="295">
        <v>1646.69</v>
      </c>
      <c r="U2747" s="295">
        <v>0</v>
      </c>
      <c r="V2747" s="295">
        <v>0</v>
      </c>
      <c r="W2747" s="295">
        <v>1646.69</v>
      </c>
      <c r="X2747" s="295">
        <v>0</v>
      </c>
      <c r="Y2747" s="295">
        <v>0</v>
      </c>
      <c r="Z2747" s="295">
        <v>0</v>
      </c>
      <c r="AA2747" s="295">
        <v>0</v>
      </c>
      <c r="AB2747" s="295">
        <v>0</v>
      </c>
      <c r="AC2747" s="295">
        <v>0</v>
      </c>
      <c r="AD2747" s="295">
        <v>0</v>
      </c>
      <c r="AE2747" s="295">
        <v>0</v>
      </c>
      <c r="AF2747" s="295">
        <v>0</v>
      </c>
      <c r="AG2747" s="295">
        <v>0</v>
      </c>
      <c r="AH2747" s="295">
        <v>156.25</v>
      </c>
      <c r="AI2747" s="295">
        <v>0</v>
      </c>
      <c r="AJ2747" s="295">
        <v>0</v>
      </c>
      <c r="AK2747" s="295">
        <v>0</v>
      </c>
      <c r="AL2747" s="295">
        <v>0</v>
      </c>
      <c r="AM2747" s="295">
        <v>0</v>
      </c>
      <c r="AN2747" s="295">
        <v>0</v>
      </c>
      <c r="AO2747" s="295">
        <v>0</v>
      </c>
      <c r="AP2747" s="295">
        <v>422.65</v>
      </c>
      <c r="AQ2747" s="295">
        <v>0</v>
      </c>
      <c r="AR2747" s="295">
        <v>638.12</v>
      </c>
      <c r="AS2747" s="295">
        <v>0</v>
      </c>
      <c r="AT2747" s="295">
        <f t="shared" si="42"/>
        <v>3000</v>
      </c>
      <c r="AU2747" s="295">
        <v>0</v>
      </c>
      <c r="AV2747" s="295">
        <v>0</v>
      </c>
      <c r="AW2747" s="296">
        <v>97</v>
      </c>
      <c r="AX2747" s="296">
        <v>193</v>
      </c>
      <c r="AY2747" s="295">
        <v>293699.92</v>
      </c>
      <c r="AZ2747" s="295">
        <v>293699.92</v>
      </c>
      <c r="BA2747" s="294">
        <v>87.272749000000005</v>
      </c>
      <c r="BB2747" s="294">
        <v>61.388342896881497</v>
      </c>
      <c r="BC2747" s="294">
        <v>9.5</v>
      </c>
      <c r="BD2747" s="294"/>
      <c r="BE2747" s="293" t="s">
        <v>4204</v>
      </c>
      <c r="BF2747" s="291"/>
      <c r="BG2747" s="293" t="s">
        <v>344</v>
      </c>
      <c r="BH2747" s="293" t="s">
        <v>213</v>
      </c>
      <c r="BI2747" s="293" t="s">
        <v>534</v>
      </c>
      <c r="BJ2747" s="293" t="s">
        <v>103</v>
      </c>
      <c r="BK2747" s="292" t="s">
        <v>4</v>
      </c>
      <c r="BL2747" s="294">
        <v>206590.85</v>
      </c>
      <c r="BM2747" s="292" t="s">
        <v>894</v>
      </c>
      <c r="BN2747" s="294"/>
      <c r="BO2747" s="297">
        <v>42254</v>
      </c>
      <c r="BP2747" s="297">
        <v>48128</v>
      </c>
      <c r="BQ2747" s="297" t="s">
        <v>1065</v>
      </c>
      <c r="BR2747" s="297" t="s">
        <v>4741</v>
      </c>
      <c r="BS2747" s="297">
        <v>42254</v>
      </c>
      <c r="BT2747" s="297">
        <v>48128</v>
      </c>
      <c r="BU2747" s="294">
        <v>0</v>
      </c>
      <c r="BV2747" s="294">
        <v>0</v>
      </c>
      <c r="BW2747" s="294">
        <v>0</v>
      </c>
    </row>
    <row r="2748" spans="1:75" s="289" customFormat="1" ht="18.2" customHeight="1" x14ac:dyDescent="0.15">
      <c r="A2748" s="298">
        <v>2746</v>
      </c>
      <c r="B2748" s="299" t="s">
        <v>305</v>
      </c>
      <c r="C2748" s="299" t="s">
        <v>306</v>
      </c>
      <c r="D2748" s="313">
        <v>45172</v>
      </c>
      <c r="E2748" s="300" t="s">
        <v>3625</v>
      </c>
      <c r="F2748" s="309">
        <v>0</v>
      </c>
      <c r="G2748" s="309">
        <v>0</v>
      </c>
      <c r="H2748" s="302">
        <v>42767.25</v>
      </c>
      <c r="I2748" s="302">
        <v>0</v>
      </c>
      <c r="J2748" s="302">
        <v>0</v>
      </c>
      <c r="K2748" s="302">
        <v>42767.25</v>
      </c>
      <c r="L2748" s="302">
        <v>3134.8</v>
      </c>
      <c r="M2748" s="302">
        <v>0</v>
      </c>
      <c r="N2748" s="302">
        <v>0</v>
      </c>
      <c r="O2748" s="302">
        <v>3134.8</v>
      </c>
      <c r="P2748" s="302">
        <v>0</v>
      </c>
      <c r="Q2748" s="302">
        <v>0</v>
      </c>
      <c r="R2748" s="302">
        <v>39632.449999999997</v>
      </c>
      <c r="S2748" s="302">
        <v>0</v>
      </c>
      <c r="T2748" s="302">
        <v>342.14</v>
      </c>
      <c r="U2748" s="302">
        <v>0</v>
      </c>
      <c r="V2748" s="302">
        <v>0</v>
      </c>
      <c r="W2748" s="302">
        <v>342.14</v>
      </c>
      <c r="X2748" s="302">
        <v>0</v>
      </c>
      <c r="Y2748" s="302">
        <v>0</v>
      </c>
      <c r="Z2748" s="302">
        <v>0</v>
      </c>
      <c r="AA2748" s="302">
        <v>0</v>
      </c>
      <c r="AB2748" s="302">
        <v>0</v>
      </c>
      <c r="AC2748" s="302">
        <v>0</v>
      </c>
      <c r="AD2748" s="302">
        <v>0</v>
      </c>
      <c r="AE2748" s="302">
        <v>0</v>
      </c>
      <c r="AF2748" s="302">
        <v>0</v>
      </c>
      <c r="AG2748" s="302">
        <v>0</v>
      </c>
      <c r="AH2748" s="302">
        <v>135.6</v>
      </c>
      <c r="AI2748" s="302">
        <v>0</v>
      </c>
      <c r="AJ2748" s="302">
        <v>0</v>
      </c>
      <c r="AK2748" s="302">
        <v>0</v>
      </c>
      <c r="AL2748" s="302">
        <v>0</v>
      </c>
      <c r="AM2748" s="302">
        <v>0</v>
      </c>
      <c r="AN2748" s="302">
        <v>0</v>
      </c>
      <c r="AO2748" s="302">
        <v>0</v>
      </c>
      <c r="AP2748" s="302">
        <v>2250.23</v>
      </c>
      <c r="AQ2748" s="302">
        <v>0</v>
      </c>
      <c r="AR2748" s="302">
        <v>1862.77</v>
      </c>
      <c r="AS2748" s="302">
        <v>0</v>
      </c>
      <c r="AT2748" s="295">
        <f t="shared" si="42"/>
        <v>4000</v>
      </c>
      <c r="AU2748" s="302">
        <v>0</v>
      </c>
      <c r="AV2748" s="302">
        <v>0</v>
      </c>
      <c r="AW2748" s="303">
        <v>12</v>
      </c>
      <c r="AX2748" s="303">
        <v>108</v>
      </c>
      <c r="AY2748" s="302">
        <v>284000.09999999998</v>
      </c>
      <c r="AZ2748" s="302">
        <v>232363.99</v>
      </c>
      <c r="BA2748" s="301">
        <v>87.464758000000003</v>
      </c>
      <c r="BB2748" s="301">
        <v>14.9181577067819</v>
      </c>
      <c r="BC2748" s="301">
        <v>9.6</v>
      </c>
      <c r="BD2748" s="301"/>
      <c r="BE2748" s="300" t="s">
        <v>4204</v>
      </c>
      <c r="BF2748" s="298"/>
      <c r="BG2748" s="300" t="s">
        <v>333</v>
      </c>
      <c r="BH2748" s="300" t="s">
        <v>185</v>
      </c>
      <c r="BI2748" s="300" t="s">
        <v>343</v>
      </c>
      <c r="BJ2748" s="300" t="s">
        <v>103</v>
      </c>
      <c r="BK2748" s="299" t="s">
        <v>4</v>
      </c>
      <c r="BL2748" s="301">
        <v>39632.449999999997</v>
      </c>
      <c r="BM2748" s="299" t="s">
        <v>894</v>
      </c>
      <c r="BN2748" s="301"/>
      <c r="BO2748" s="304">
        <v>42254</v>
      </c>
      <c r="BP2748" s="304">
        <v>45542</v>
      </c>
      <c r="BQ2748" s="297" t="s">
        <v>1065</v>
      </c>
      <c r="BR2748" s="297" t="s">
        <v>4741</v>
      </c>
      <c r="BS2748" s="297">
        <v>42254</v>
      </c>
      <c r="BT2748" s="297">
        <v>45542</v>
      </c>
      <c r="BU2748" s="301">
        <v>0</v>
      </c>
      <c r="BV2748" s="301">
        <v>0</v>
      </c>
      <c r="BW2748" s="301">
        <v>0</v>
      </c>
    </row>
    <row r="2749" spans="1:75" s="289" customFormat="1" ht="18.2" customHeight="1" x14ac:dyDescent="0.15">
      <c r="A2749" s="291">
        <v>2747</v>
      </c>
      <c r="B2749" s="292" t="s">
        <v>305</v>
      </c>
      <c r="C2749" s="292" t="s">
        <v>306</v>
      </c>
      <c r="D2749" s="312">
        <v>45172</v>
      </c>
      <c r="E2749" s="293" t="s">
        <v>3626</v>
      </c>
      <c r="F2749" s="308">
        <v>0</v>
      </c>
      <c r="G2749" s="308">
        <v>0</v>
      </c>
      <c r="H2749" s="295">
        <v>128299.4</v>
      </c>
      <c r="I2749" s="295">
        <v>0</v>
      </c>
      <c r="J2749" s="295">
        <v>0</v>
      </c>
      <c r="K2749" s="295">
        <v>128299.4</v>
      </c>
      <c r="L2749" s="295">
        <v>8706.77</v>
      </c>
      <c r="M2749" s="295">
        <v>0</v>
      </c>
      <c r="N2749" s="295">
        <v>0</v>
      </c>
      <c r="O2749" s="295">
        <v>8706.77</v>
      </c>
      <c r="P2749" s="295">
        <v>0</v>
      </c>
      <c r="Q2749" s="295">
        <v>0</v>
      </c>
      <c r="R2749" s="295">
        <v>119592.63</v>
      </c>
      <c r="S2749" s="295">
        <v>0</v>
      </c>
      <c r="T2749" s="295">
        <v>1005.01</v>
      </c>
      <c r="U2749" s="295">
        <v>0</v>
      </c>
      <c r="V2749" s="295">
        <v>0</v>
      </c>
      <c r="W2749" s="295">
        <v>1005.01</v>
      </c>
      <c r="X2749" s="295">
        <v>0</v>
      </c>
      <c r="Y2749" s="295">
        <v>0</v>
      </c>
      <c r="Z2749" s="295">
        <v>0</v>
      </c>
      <c r="AA2749" s="295">
        <v>0</v>
      </c>
      <c r="AB2749" s="295">
        <v>0</v>
      </c>
      <c r="AC2749" s="295">
        <v>0</v>
      </c>
      <c r="AD2749" s="295">
        <v>0</v>
      </c>
      <c r="AE2749" s="295">
        <v>0</v>
      </c>
      <c r="AF2749" s="295">
        <v>0</v>
      </c>
      <c r="AG2749" s="295">
        <v>0</v>
      </c>
      <c r="AH2749" s="295">
        <v>376.55</v>
      </c>
      <c r="AI2749" s="295">
        <v>0</v>
      </c>
      <c r="AJ2749" s="295">
        <v>0</v>
      </c>
      <c r="AK2749" s="295">
        <v>0</v>
      </c>
      <c r="AL2749" s="295">
        <v>0</v>
      </c>
      <c r="AM2749" s="295">
        <v>0</v>
      </c>
      <c r="AN2749" s="295">
        <v>0</v>
      </c>
      <c r="AO2749" s="295">
        <v>0</v>
      </c>
      <c r="AP2749" s="295">
        <v>8.43</v>
      </c>
      <c r="AQ2749" s="295">
        <v>0</v>
      </c>
      <c r="AR2749" s="295">
        <v>96.76</v>
      </c>
      <c r="AS2749" s="295">
        <v>0</v>
      </c>
      <c r="AT2749" s="295">
        <f t="shared" si="42"/>
        <v>10000</v>
      </c>
      <c r="AU2749" s="295">
        <v>0</v>
      </c>
      <c r="AV2749" s="295">
        <v>0</v>
      </c>
      <c r="AW2749" s="296">
        <v>13</v>
      </c>
      <c r="AX2749" s="296">
        <v>109</v>
      </c>
      <c r="AY2749" s="295">
        <v>772001.2</v>
      </c>
      <c r="AZ2749" s="295">
        <v>658171.81999999995</v>
      </c>
      <c r="BA2749" s="294">
        <v>89.999860999999996</v>
      </c>
      <c r="BB2749" s="294">
        <v>16.353359031118099</v>
      </c>
      <c r="BC2749" s="294">
        <v>9.4</v>
      </c>
      <c r="BD2749" s="294"/>
      <c r="BE2749" s="293" t="s">
        <v>4204</v>
      </c>
      <c r="BF2749" s="291"/>
      <c r="BG2749" s="293" t="s">
        <v>326</v>
      </c>
      <c r="BH2749" s="293" t="s">
        <v>239</v>
      </c>
      <c r="BI2749" s="293" t="s">
        <v>484</v>
      </c>
      <c r="BJ2749" s="293" t="s">
        <v>103</v>
      </c>
      <c r="BK2749" s="292" t="s">
        <v>4</v>
      </c>
      <c r="BL2749" s="294">
        <v>119592.63</v>
      </c>
      <c r="BM2749" s="292" t="s">
        <v>894</v>
      </c>
      <c r="BN2749" s="294"/>
      <c r="BO2749" s="297">
        <v>42261</v>
      </c>
      <c r="BP2749" s="297">
        <v>45579</v>
      </c>
      <c r="BQ2749" s="297" t="s">
        <v>1065</v>
      </c>
      <c r="BR2749" s="297" t="s">
        <v>4741</v>
      </c>
      <c r="BS2749" s="297">
        <v>42261</v>
      </c>
      <c r="BT2749" s="297">
        <v>45579</v>
      </c>
      <c r="BU2749" s="294">
        <v>0</v>
      </c>
      <c r="BV2749" s="294">
        <v>0</v>
      </c>
      <c r="BW2749" s="294">
        <v>0</v>
      </c>
    </row>
    <row r="2750" spans="1:75" s="289" customFormat="1" ht="18.2" customHeight="1" x14ac:dyDescent="0.15">
      <c r="A2750" s="298">
        <v>2748</v>
      </c>
      <c r="B2750" s="299" t="s">
        <v>305</v>
      </c>
      <c r="C2750" s="299" t="s">
        <v>306</v>
      </c>
      <c r="D2750" s="313">
        <v>45172</v>
      </c>
      <c r="E2750" s="300" t="s">
        <v>3627</v>
      </c>
      <c r="F2750" s="309">
        <v>92</v>
      </c>
      <c r="G2750" s="309">
        <v>91</v>
      </c>
      <c r="H2750" s="302">
        <v>134660.68</v>
      </c>
      <c r="I2750" s="302">
        <v>210341</v>
      </c>
      <c r="J2750" s="302">
        <v>0</v>
      </c>
      <c r="K2750" s="302">
        <v>345001.68</v>
      </c>
      <c r="L2750" s="302">
        <v>3467.03</v>
      </c>
      <c r="M2750" s="302">
        <v>0</v>
      </c>
      <c r="N2750" s="302">
        <v>0</v>
      </c>
      <c r="O2750" s="302">
        <v>0</v>
      </c>
      <c r="P2750" s="302">
        <v>0</v>
      </c>
      <c r="Q2750" s="302">
        <v>0</v>
      </c>
      <c r="R2750" s="302">
        <v>345001.68</v>
      </c>
      <c r="S2750" s="302">
        <v>201918.27</v>
      </c>
      <c r="T2750" s="302">
        <v>1066.06</v>
      </c>
      <c r="U2750" s="302">
        <v>0</v>
      </c>
      <c r="V2750" s="302">
        <v>0</v>
      </c>
      <c r="W2750" s="302">
        <v>0</v>
      </c>
      <c r="X2750" s="302">
        <v>0</v>
      </c>
      <c r="Y2750" s="302">
        <v>0</v>
      </c>
      <c r="Z2750" s="302">
        <v>202984.33</v>
      </c>
      <c r="AA2750" s="302">
        <v>0</v>
      </c>
      <c r="AB2750" s="302">
        <v>0</v>
      </c>
      <c r="AC2750" s="302">
        <v>0</v>
      </c>
      <c r="AD2750" s="302">
        <v>0</v>
      </c>
      <c r="AE2750" s="302">
        <v>0</v>
      </c>
      <c r="AF2750" s="302">
        <v>0</v>
      </c>
      <c r="AG2750" s="302">
        <v>0</v>
      </c>
      <c r="AH2750" s="302">
        <v>0</v>
      </c>
      <c r="AI2750" s="302">
        <v>0</v>
      </c>
      <c r="AJ2750" s="302">
        <v>0</v>
      </c>
      <c r="AK2750" s="302">
        <v>0</v>
      </c>
      <c r="AL2750" s="302">
        <v>0</v>
      </c>
      <c r="AM2750" s="302">
        <v>0</v>
      </c>
      <c r="AN2750" s="302">
        <v>0</v>
      </c>
      <c r="AO2750" s="302">
        <v>0</v>
      </c>
      <c r="AP2750" s="302">
        <v>0</v>
      </c>
      <c r="AQ2750" s="302">
        <v>0</v>
      </c>
      <c r="AR2750" s="302">
        <v>0</v>
      </c>
      <c r="AS2750" s="302">
        <v>0</v>
      </c>
      <c r="AT2750" s="295">
        <f t="shared" si="42"/>
        <v>0</v>
      </c>
      <c r="AU2750" s="302">
        <v>213808.03</v>
      </c>
      <c r="AV2750" s="302">
        <v>202984.33</v>
      </c>
      <c r="AW2750" s="303">
        <v>33</v>
      </c>
      <c r="AX2750" s="303">
        <v>129</v>
      </c>
      <c r="AY2750" s="302">
        <v>345001.68</v>
      </c>
      <c r="AZ2750" s="302">
        <v>345001.68</v>
      </c>
      <c r="BA2750" s="301">
        <v>84.752916999999997</v>
      </c>
      <c r="BB2750" s="301">
        <v>84.752916999999997</v>
      </c>
      <c r="BC2750" s="301">
        <v>9.5</v>
      </c>
      <c r="BD2750" s="301"/>
      <c r="BE2750" s="300" t="s">
        <v>4204</v>
      </c>
      <c r="BF2750" s="298"/>
      <c r="BG2750" s="300" t="s">
        <v>360</v>
      </c>
      <c r="BH2750" s="300" t="s">
        <v>232</v>
      </c>
      <c r="BI2750" s="300" t="s">
        <v>361</v>
      </c>
      <c r="BJ2750" s="300" t="s">
        <v>4205</v>
      </c>
      <c r="BK2750" s="299" t="s">
        <v>4</v>
      </c>
      <c r="BL2750" s="301">
        <v>345001.68</v>
      </c>
      <c r="BM2750" s="299" t="s">
        <v>894</v>
      </c>
      <c r="BN2750" s="301"/>
      <c r="BO2750" s="304">
        <v>42254</v>
      </c>
      <c r="BP2750" s="304">
        <v>46180</v>
      </c>
      <c r="BQ2750" s="297" t="s">
        <v>1067</v>
      </c>
      <c r="BR2750" s="297" t="s">
        <v>4743</v>
      </c>
      <c r="BS2750" s="297">
        <v>42254</v>
      </c>
      <c r="BT2750" s="297">
        <v>46180</v>
      </c>
      <c r="BU2750" s="301">
        <v>23292.36</v>
      </c>
      <c r="BV2750" s="301">
        <v>0</v>
      </c>
      <c r="BW2750" s="301">
        <v>0</v>
      </c>
    </row>
    <row r="2751" spans="1:75" s="289" customFormat="1" ht="18.2" customHeight="1" x14ac:dyDescent="0.15">
      <c r="A2751" s="291">
        <v>2749</v>
      </c>
      <c r="B2751" s="292" t="s">
        <v>305</v>
      </c>
      <c r="C2751" s="292" t="s">
        <v>306</v>
      </c>
      <c r="D2751" s="312">
        <v>45172</v>
      </c>
      <c r="E2751" s="293" t="s">
        <v>3628</v>
      </c>
      <c r="F2751" s="308">
        <v>0</v>
      </c>
      <c r="G2751" s="308">
        <v>0</v>
      </c>
      <c r="H2751" s="295">
        <v>132496.92000000001</v>
      </c>
      <c r="I2751" s="295">
        <v>0</v>
      </c>
      <c r="J2751" s="295">
        <v>0</v>
      </c>
      <c r="K2751" s="295">
        <v>132496.92000000001</v>
      </c>
      <c r="L2751" s="295">
        <v>950.74</v>
      </c>
      <c r="M2751" s="295">
        <v>0</v>
      </c>
      <c r="N2751" s="295">
        <v>0</v>
      </c>
      <c r="O2751" s="295">
        <v>950.74</v>
      </c>
      <c r="P2751" s="295">
        <v>0</v>
      </c>
      <c r="Q2751" s="295">
        <v>0</v>
      </c>
      <c r="R2751" s="295">
        <v>131546.18</v>
      </c>
      <c r="S2751" s="295">
        <v>0</v>
      </c>
      <c r="T2751" s="295">
        <v>1059.98</v>
      </c>
      <c r="U2751" s="295">
        <v>0</v>
      </c>
      <c r="V2751" s="295">
        <v>0</v>
      </c>
      <c r="W2751" s="295">
        <v>1059.98</v>
      </c>
      <c r="X2751" s="295">
        <v>0</v>
      </c>
      <c r="Y2751" s="295">
        <v>0</v>
      </c>
      <c r="Z2751" s="295">
        <v>0</v>
      </c>
      <c r="AA2751" s="295">
        <v>0</v>
      </c>
      <c r="AB2751" s="295">
        <v>0</v>
      </c>
      <c r="AC2751" s="295">
        <v>0</v>
      </c>
      <c r="AD2751" s="295">
        <v>0</v>
      </c>
      <c r="AE2751" s="295">
        <v>0</v>
      </c>
      <c r="AF2751" s="295">
        <v>0</v>
      </c>
      <c r="AG2751" s="295">
        <v>0</v>
      </c>
      <c r="AH2751" s="295">
        <v>101.08</v>
      </c>
      <c r="AI2751" s="295">
        <v>0</v>
      </c>
      <c r="AJ2751" s="295">
        <v>0</v>
      </c>
      <c r="AK2751" s="295">
        <v>0</v>
      </c>
      <c r="AL2751" s="295">
        <v>0</v>
      </c>
      <c r="AM2751" s="295">
        <v>0</v>
      </c>
      <c r="AN2751" s="295">
        <v>0</v>
      </c>
      <c r="AO2751" s="295">
        <v>0</v>
      </c>
      <c r="AP2751" s="295">
        <v>86.04</v>
      </c>
      <c r="AQ2751" s="295">
        <v>0</v>
      </c>
      <c r="AR2751" s="295">
        <v>97.84</v>
      </c>
      <c r="AS2751" s="295">
        <v>0</v>
      </c>
      <c r="AT2751" s="295">
        <f t="shared" si="42"/>
        <v>2100</v>
      </c>
      <c r="AU2751" s="295">
        <v>0</v>
      </c>
      <c r="AV2751" s="295">
        <v>0</v>
      </c>
      <c r="AW2751" s="296">
        <v>93</v>
      </c>
      <c r="AX2751" s="296">
        <v>189</v>
      </c>
      <c r="AY2751" s="295">
        <v>189999.19</v>
      </c>
      <c r="AZ2751" s="295">
        <v>189999.19</v>
      </c>
      <c r="BA2751" s="294">
        <v>90.000388000000001</v>
      </c>
      <c r="BB2751" s="294">
        <v>62.311882697593802</v>
      </c>
      <c r="BC2751" s="294">
        <v>9.6</v>
      </c>
      <c r="BD2751" s="294"/>
      <c r="BE2751" s="293" t="s">
        <v>4204</v>
      </c>
      <c r="BF2751" s="291"/>
      <c r="BG2751" s="293" t="s">
        <v>335</v>
      </c>
      <c r="BH2751" s="293" t="s">
        <v>200</v>
      </c>
      <c r="BI2751" s="293" t="s">
        <v>336</v>
      </c>
      <c r="BJ2751" s="293" t="s">
        <v>103</v>
      </c>
      <c r="BK2751" s="292" t="s">
        <v>4</v>
      </c>
      <c r="BL2751" s="294">
        <v>131546.18</v>
      </c>
      <c r="BM2751" s="292" t="s">
        <v>894</v>
      </c>
      <c r="BN2751" s="294"/>
      <c r="BO2751" s="297">
        <v>42262</v>
      </c>
      <c r="BP2751" s="297">
        <v>48014</v>
      </c>
      <c r="BQ2751" s="297" t="s">
        <v>1065</v>
      </c>
      <c r="BR2751" s="297" t="s">
        <v>4741</v>
      </c>
      <c r="BS2751" s="297">
        <v>42262</v>
      </c>
      <c r="BT2751" s="297">
        <v>48014</v>
      </c>
      <c r="BU2751" s="294">
        <v>0</v>
      </c>
      <c r="BV2751" s="294">
        <v>0</v>
      </c>
      <c r="BW2751" s="294">
        <v>0</v>
      </c>
    </row>
    <row r="2752" spans="1:75" s="289" customFormat="1" ht="18.2" customHeight="1" x14ac:dyDescent="0.15">
      <c r="A2752" s="298">
        <v>2750</v>
      </c>
      <c r="B2752" s="299" t="s">
        <v>305</v>
      </c>
      <c r="C2752" s="299" t="s">
        <v>306</v>
      </c>
      <c r="D2752" s="313">
        <v>45172</v>
      </c>
      <c r="E2752" s="300" t="s">
        <v>3629</v>
      </c>
      <c r="F2752" s="309">
        <v>9</v>
      </c>
      <c r="G2752" s="309">
        <v>9</v>
      </c>
      <c r="H2752" s="302">
        <v>0</v>
      </c>
      <c r="I2752" s="302">
        <v>90075.61</v>
      </c>
      <c r="J2752" s="302">
        <v>0</v>
      </c>
      <c r="K2752" s="302">
        <v>90075.61</v>
      </c>
      <c r="L2752" s="302">
        <v>0</v>
      </c>
      <c r="M2752" s="302">
        <v>0</v>
      </c>
      <c r="N2752" s="302">
        <v>0</v>
      </c>
      <c r="O2752" s="302">
        <v>0</v>
      </c>
      <c r="P2752" s="302">
        <v>0</v>
      </c>
      <c r="Q2752" s="302">
        <v>0</v>
      </c>
      <c r="R2752" s="302">
        <v>90075.61</v>
      </c>
      <c r="S2752" s="302">
        <v>3166</v>
      </c>
      <c r="T2752" s="302">
        <v>0</v>
      </c>
      <c r="U2752" s="302">
        <v>0</v>
      </c>
      <c r="V2752" s="302">
        <v>0</v>
      </c>
      <c r="W2752" s="302">
        <v>0</v>
      </c>
      <c r="X2752" s="302">
        <v>0</v>
      </c>
      <c r="Y2752" s="302">
        <v>0</v>
      </c>
      <c r="Z2752" s="302">
        <v>3166</v>
      </c>
      <c r="AA2752" s="302">
        <v>0</v>
      </c>
      <c r="AB2752" s="302">
        <v>0</v>
      </c>
      <c r="AC2752" s="302">
        <v>0</v>
      </c>
      <c r="AD2752" s="302">
        <v>0</v>
      </c>
      <c r="AE2752" s="302">
        <v>0</v>
      </c>
      <c r="AF2752" s="302">
        <v>0</v>
      </c>
      <c r="AG2752" s="302">
        <v>0</v>
      </c>
      <c r="AH2752" s="302">
        <v>0</v>
      </c>
      <c r="AI2752" s="302">
        <v>0</v>
      </c>
      <c r="AJ2752" s="302">
        <v>0</v>
      </c>
      <c r="AK2752" s="302">
        <v>0</v>
      </c>
      <c r="AL2752" s="302">
        <v>0</v>
      </c>
      <c r="AM2752" s="302">
        <v>0</v>
      </c>
      <c r="AN2752" s="302">
        <v>0</v>
      </c>
      <c r="AO2752" s="302">
        <v>0</v>
      </c>
      <c r="AP2752" s="302">
        <v>0</v>
      </c>
      <c r="AQ2752" s="302">
        <v>0</v>
      </c>
      <c r="AR2752" s="302">
        <v>0</v>
      </c>
      <c r="AS2752" s="302">
        <v>0</v>
      </c>
      <c r="AT2752" s="295">
        <f t="shared" si="42"/>
        <v>0</v>
      </c>
      <c r="AU2752" s="302">
        <v>90075.61</v>
      </c>
      <c r="AV2752" s="302">
        <v>3166</v>
      </c>
      <c r="AW2752" s="303">
        <v>17</v>
      </c>
      <c r="AX2752" s="303">
        <v>75</v>
      </c>
      <c r="AY2752" s="302">
        <v>769999.73</v>
      </c>
      <c r="AZ2752" s="302">
        <v>574271.34</v>
      </c>
      <c r="BA2752" s="301">
        <v>89.415616999999997</v>
      </c>
      <c r="BB2752" s="301">
        <v>14.0250186345733</v>
      </c>
      <c r="BC2752" s="301">
        <v>9.4</v>
      </c>
      <c r="BD2752" s="301"/>
      <c r="BE2752" s="300" t="s">
        <v>4204</v>
      </c>
      <c r="BF2752" s="298"/>
      <c r="BG2752" s="300" t="s">
        <v>326</v>
      </c>
      <c r="BH2752" s="300" t="s">
        <v>190</v>
      </c>
      <c r="BI2752" s="300" t="s">
        <v>403</v>
      </c>
      <c r="BJ2752" s="300" t="s">
        <v>4205</v>
      </c>
      <c r="BK2752" s="299" t="s">
        <v>4</v>
      </c>
      <c r="BL2752" s="301">
        <v>90075.61</v>
      </c>
      <c r="BM2752" s="299" t="s">
        <v>894</v>
      </c>
      <c r="BN2752" s="301"/>
      <c r="BO2752" s="304">
        <v>42261</v>
      </c>
      <c r="BP2752" s="304">
        <v>44544</v>
      </c>
      <c r="BQ2752" s="297" t="s">
        <v>1067</v>
      </c>
      <c r="BR2752" s="297" t="s">
        <v>4743</v>
      </c>
      <c r="BS2752" s="297">
        <v>42261</v>
      </c>
      <c r="BT2752" s="297">
        <v>44544</v>
      </c>
      <c r="BU2752" s="301">
        <v>2807.36</v>
      </c>
      <c r="BV2752" s="301">
        <v>0</v>
      </c>
      <c r="BW2752" s="301">
        <v>0</v>
      </c>
    </row>
    <row r="2753" spans="1:75" s="289" customFormat="1" ht="18.2" customHeight="1" x14ac:dyDescent="0.15">
      <c r="A2753" s="291">
        <v>2751</v>
      </c>
      <c r="B2753" s="292" t="s">
        <v>305</v>
      </c>
      <c r="C2753" s="292" t="s">
        <v>306</v>
      </c>
      <c r="D2753" s="312">
        <v>45172</v>
      </c>
      <c r="E2753" s="293" t="s">
        <v>3630</v>
      </c>
      <c r="F2753" s="308">
        <v>0</v>
      </c>
      <c r="G2753" s="308">
        <v>0</v>
      </c>
      <c r="H2753" s="295">
        <v>185008.54</v>
      </c>
      <c r="I2753" s="295">
        <v>0</v>
      </c>
      <c r="J2753" s="295">
        <v>0</v>
      </c>
      <c r="K2753" s="295">
        <v>185008.54</v>
      </c>
      <c r="L2753" s="295">
        <v>1327.54</v>
      </c>
      <c r="M2753" s="295">
        <v>0</v>
      </c>
      <c r="N2753" s="295">
        <v>0</v>
      </c>
      <c r="O2753" s="295">
        <v>1327.54</v>
      </c>
      <c r="P2753" s="295">
        <v>0</v>
      </c>
      <c r="Q2753" s="295">
        <v>0</v>
      </c>
      <c r="R2753" s="295">
        <v>183681</v>
      </c>
      <c r="S2753" s="295">
        <v>0</v>
      </c>
      <c r="T2753" s="295">
        <v>1480.07</v>
      </c>
      <c r="U2753" s="295">
        <v>0</v>
      </c>
      <c r="V2753" s="295">
        <v>0</v>
      </c>
      <c r="W2753" s="295">
        <v>1480.07</v>
      </c>
      <c r="X2753" s="295">
        <v>0</v>
      </c>
      <c r="Y2753" s="295">
        <v>0</v>
      </c>
      <c r="Z2753" s="295">
        <v>0</v>
      </c>
      <c r="AA2753" s="295">
        <v>0</v>
      </c>
      <c r="AB2753" s="295">
        <v>0</v>
      </c>
      <c r="AC2753" s="295">
        <v>0</v>
      </c>
      <c r="AD2753" s="295">
        <v>0</v>
      </c>
      <c r="AE2753" s="295">
        <v>0</v>
      </c>
      <c r="AF2753" s="295">
        <v>0</v>
      </c>
      <c r="AG2753" s="295">
        <v>0</v>
      </c>
      <c r="AH2753" s="295">
        <v>141.13999999999999</v>
      </c>
      <c r="AI2753" s="295">
        <v>0</v>
      </c>
      <c r="AJ2753" s="295">
        <v>0</v>
      </c>
      <c r="AK2753" s="295">
        <v>0</v>
      </c>
      <c r="AL2753" s="295">
        <v>0</v>
      </c>
      <c r="AM2753" s="295">
        <v>0</v>
      </c>
      <c r="AN2753" s="295">
        <v>0</v>
      </c>
      <c r="AO2753" s="295">
        <v>0</v>
      </c>
      <c r="AP2753" s="295">
        <v>76.25</v>
      </c>
      <c r="AQ2753" s="295">
        <v>0</v>
      </c>
      <c r="AR2753" s="295">
        <v>125</v>
      </c>
      <c r="AS2753" s="295">
        <v>0</v>
      </c>
      <c r="AT2753" s="295">
        <f t="shared" si="42"/>
        <v>2900</v>
      </c>
      <c r="AU2753" s="295">
        <v>0</v>
      </c>
      <c r="AV2753" s="295">
        <v>0</v>
      </c>
      <c r="AW2753" s="296">
        <v>93</v>
      </c>
      <c r="AX2753" s="296">
        <v>189</v>
      </c>
      <c r="AY2753" s="295">
        <v>265299.94</v>
      </c>
      <c r="AZ2753" s="295">
        <v>265299.94</v>
      </c>
      <c r="BA2753" s="294">
        <v>87.537797999999995</v>
      </c>
      <c r="BB2753" s="294">
        <v>60.6069879791077</v>
      </c>
      <c r="BC2753" s="294">
        <v>9.6</v>
      </c>
      <c r="BD2753" s="294"/>
      <c r="BE2753" s="293" t="s">
        <v>4204</v>
      </c>
      <c r="BF2753" s="291"/>
      <c r="BG2753" s="293" t="s">
        <v>320</v>
      </c>
      <c r="BH2753" s="293" t="s">
        <v>181</v>
      </c>
      <c r="BI2753" s="293" t="s">
        <v>321</v>
      </c>
      <c r="BJ2753" s="293" t="s">
        <v>103</v>
      </c>
      <c r="BK2753" s="292" t="s">
        <v>4</v>
      </c>
      <c r="BL2753" s="294">
        <v>183681</v>
      </c>
      <c r="BM2753" s="292" t="s">
        <v>894</v>
      </c>
      <c r="BN2753" s="294"/>
      <c r="BO2753" s="297">
        <v>42265</v>
      </c>
      <c r="BP2753" s="297">
        <v>48017</v>
      </c>
      <c r="BQ2753" s="297" t="s">
        <v>1065</v>
      </c>
      <c r="BR2753" s="297" t="s">
        <v>4741</v>
      </c>
      <c r="BS2753" s="297">
        <v>42265</v>
      </c>
      <c r="BT2753" s="297">
        <v>48017</v>
      </c>
      <c r="BU2753" s="294">
        <v>0</v>
      </c>
      <c r="BV2753" s="294">
        <v>0</v>
      </c>
      <c r="BW2753" s="294">
        <v>0</v>
      </c>
    </row>
    <row r="2754" spans="1:75" s="289" customFormat="1" ht="18.2" customHeight="1" x14ac:dyDescent="0.15">
      <c r="A2754" s="298">
        <v>2752</v>
      </c>
      <c r="B2754" s="299" t="s">
        <v>305</v>
      </c>
      <c r="C2754" s="299" t="s">
        <v>306</v>
      </c>
      <c r="D2754" s="313">
        <v>45172</v>
      </c>
      <c r="E2754" s="300" t="s">
        <v>4682</v>
      </c>
      <c r="F2754" s="309">
        <v>0</v>
      </c>
      <c r="G2754" s="309">
        <v>0</v>
      </c>
      <c r="H2754" s="302">
        <v>336896.63</v>
      </c>
      <c r="I2754" s="302">
        <v>0</v>
      </c>
      <c r="J2754" s="302">
        <v>0</v>
      </c>
      <c r="K2754" s="302">
        <v>336896.63</v>
      </c>
      <c r="L2754" s="302">
        <v>1394.98</v>
      </c>
      <c r="M2754" s="302">
        <v>0</v>
      </c>
      <c r="N2754" s="302">
        <v>0</v>
      </c>
      <c r="O2754" s="302">
        <v>1394.98</v>
      </c>
      <c r="P2754" s="302">
        <v>64903.56</v>
      </c>
      <c r="Q2754" s="302">
        <v>0</v>
      </c>
      <c r="R2754" s="302">
        <v>270598.09000000003</v>
      </c>
      <c r="S2754" s="302">
        <v>0</v>
      </c>
      <c r="T2754" s="302">
        <v>2695.17</v>
      </c>
      <c r="U2754" s="302">
        <v>0</v>
      </c>
      <c r="V2754" s="302">
        <v>0</v>
      </c>
      <c r="W2754" s="302">
        <v>2695.17</v>
      </c>
      <c r="X2754" s="302">
        <v>0</v>
      </c>
      <c r="Y2754" s="302">
        <v>0</v>
      </c>
      <c r="Z2754" s="302">
        <v>0</v>
      </c>
      <c r="AA2754" s="302">
        <v>0</v>
      </c>
      <c r="AB2754" s="302">
        <v>0</v>
      </c>
      <c r="AC2754" s="302">
        <v>0</v>
      </c>
      <c r="AD2754" s="302">
        <v>0</v>
      </c>
      <c r="AE2754" s="302">
        <v>0</v>
      </c>
      <c r="AF2754" s="302">
        <v>0</v>
      </c>
      <c r="AG2754" s="302">
        <v>0</v>
      </c>
      <c r="AH2754" s="302">
        <v>216.37</v>
      </c>
      <c r="AI2754" s="302">
        <v>0</v>
      </c>
      <c r="AJ2754" s="302">
        <v>0</v>
      </c>
      <c r="AK2754" s="302">
        <v>0</v>
      </c>
      <c r="AL2754" s="302">
        <v>0</v>
      </c>
      <c r="AM2754" s="302">
        <v>0</v>
      </c>
      <c r="AN2754" s="302">
        <v>0</v>
      </c>
      <c r="AO2754" s="302">
        <v>0</v>
      </c>
      <c r="AP2754" s="302">
        <v>0</v>
      </c>
      <c r="AQ2754" s="302">
        <v>0</v>
      </c>
      <c r="AR2754" s="302">
        <v>51970.080000000002</v>
      </c>
      <c r="AS2754" s="302">
        <v>0</v>
      </c>
      <c r="AT2754" s="295">
        <f t="shared" si="42"/>
        <v>17239.999999999996</v>
      </c>
      <c r="AU2754" s="302">
        <v>0</v>
      </c>
      <c r="AV2754" s="302">
        <v>0</v>
      </c>
      <c r="AW2754" s="303">
        <v>134</v>
      </c>
      <c r="AX2754" s="303">
        <v>147</v>
      </c>
      <c r="AY2754" s="302">
        <v>497000</v>
      </c>
      <c r="AZ2754" s="302">
        <v>336896.63</v>
      </c>
      <c r="BA2754" s="301">
        <v>39.452396</v>
      </c>
      <c r="BB2754" s="301">
        <v>31.688482617126901</v>
      </c>
      <c r="BC2754" s="301">
        <v>9.6</v>
      </c>
      <c r="BD2754" s="301"/>
      <c r="BE2754" s="300" t="s">
        <v>4204</v>
      </c>
      <c r="BF2754" s="298"/>
      <c r="BG2754" s="300" t="s">
        <v>333</v>
      </c>
      <c r="BH2754" s="300" t="s">
        <v>527</v>
      </c>
      <c r="BI2754" s="300" t="s">
        <v>542</v>
      </c>
      <c r="BJ2754" s="300" t="s">
        <v>103</v>
      </c>
      <c r="BK2754" s="299" t="s">
        <v>4</v>
      </c>
      <c r="BL2754" s="301">
        <v>270598.09000000003</v>
      </c>
      <c r="BM2754" s="299" t="s">
        <v>894</v>
      </c>
      <c r="BN2754" s="301"/>
      <c r="BO2754" s="304">
        <v>44802</v>
      </c>
      <c r="BP2754" s="304">
        <v>49277</v>
      </c>
      <c r="BQ2754" s="297" t="s">
        <v>925</v>
      </c>
      <c r="BR2754" s="297" t="s">
        <v>4745</v>
      </c>
      <c r="BS2754" s="297" t="s">
        <v>4742</v>
      </c>
      <c r="BT2754" s="297" t="s">
        <v>4742</v>
      </c>
      <c r="BU2754" s="301">
        <v>0</v>
      </c>
      <c r="BV2754" s="301">
        <v>0</v>
      </c>
      <c r="BW2754" s="301">
        <v>0</v>
      </c>
    </row>
    <row r="2755" spans="1:75" s="289" customFormat="1" ht="18.2" customHeight="1" x14ac:dyDescent="0.15">
      <c r="A2755" s="291">
        <v>2753</v>
      </c>
      <c r="B2755" s="292" t="s">
        <v>305</v>
      </c>
      <c r="C2755" s="292" t="s">
        <v>306</v>
      </c>
      <c r="D2755" s="312">
        <v>45172</v>
      </c>
      <c r="E2755" s="293" t="s">
        <v>3631</v>
      </c>
      <c r="F2755" s="308">
        <v>3</v>
      </c>
      <c r="G2755" s="308">
        <v>3</v>
      </c>
      <c r="H2755" s="295">
        <v>267182.07</v>
      </c>
      <c r="I2755" s="295">
        <v>5686.14</v>
      </c>
      <c r="J2755" s="295">
        <v>0</v>
      </c>
      <c r="K2755" s="295">
        <v>272868.21000000002</v>
      </c>
      <c r="L2755" s="295">
        <v>1925.47</v>
      </c>
      <c r="M2755" s="295">
        <v>0</v>
      </c>
      <c r="N2755" s="295">
        <v>1880.45</v>
      </c>
      <c r="O2755" s="295">
        <v>0</v>
      </c>
      <c r="P2755" s="295">
        <v>0</v>
      </c>
      <c r="Q2755" s="295">
        <v>0</v>
      </c>
      <c r="R2755" s="295">
        <v>270987.76</v>
      </c>
      <c r="S2755" s="295">
        <v>4702.83</v>
      </c>
      <c r="T2755" s="295">
        <v>2115.19</v>
      </c>
      <c r="U2755" s="295">
        <v>0</v>
      </c>
      <c r="V2755" s="295">
        <v>1815.26</v>
      </c>
      <c r="W2755" s="295">
        <v>0</v>
      </c>
      <c r="X2755" s="295">
        <v>0</v>
      </c>
      <c r="Y2755" s="295">
        <v>0</v>
      </c>
      <c r="Z2755" s="295">
        <v>5002.76</v>
      </c>
      <c r="AA2755" s="295">
        <v>0</v>
      </c>
      <c r="AB2755" s="295">
        <v>0</v>
      </c>
      <c r="AC2755" s="295">
        <v>0</v>
      </c>
      <c r="AD2755" s="295">
        <v>0</v>
      </c>
      <c r="AE2755" s="295">
        <v>0</v>
      </c>
      <c r="AF2755" s="295">
        <v>0</v>
      </c>
      <c r="AG2755" s="295">
        <v>0</v>
      </c>
      <c r="AH2755" s="295">
        <v>0</v>
      </c>
      <c r="AI2755" s="295">
        <v>0</v>
      </c>
      <c r="AJ2755" s="295">
        <v>0</v>
      </c>
      <c r="AK2755" s="295">
        <v>0</v>
      </c>
      <c r="AL2755" s="295">
        <v>350</v>
      </c>
      <c r="AM2755" s="295">
        <v>0</v>
      </c>
      <c r="AN2755" s="295">
        <v>0</v>
      </c>
      <c r="AO2755" s="295">
        <v>204.29</v>
      </c>
      <c r="AP2755" s="295">
        <v>0</v>
      </c>
      <c r="AQ2755" s="295">
        <v>0</v>
      </c>
      <c r="AR2755" s="295">
        <v>0</v>
      </c>
      <c r="AS2755" s="295">
        <v>0</v>
      </c>
      <c r="AT2755" s="295">
        <f t="shared" ref="AT2755:AT2818" si="43">AQ2755-AR2755-AS2755+AP2755+AO2755+AN2755+AL2755+AI2755+AH2755+AG2755+AF2755+AA2755+W2755+V2755+Q2755+P2755+O2755+N2755-J2755</f>
        <v>4250</v>
      </c>
      <c r="AU2755" s="295">
        <v>5731.16</v>
      </c>
      <c r="AV2755" s="295">
        <v>5002.76</v>
      </c>
      <c r="AW2755" s="296">
        <v>93</v>
      </c>
      <c r="AX2755" s="296">
        <v>189</v>
      </c>
      <c r="AY2755" s="295">
        <v>383998.32</v>
      </c>
      <c r="AZ2755" s="295">
        <v>383998.32</v>
      </c>
      <c r="BA2755" s="294">
        <v>89.468457000000001</v>
      </c>
      <c r="BB2755" s="294">
        <v>63.137924022913197</v>
      </c>
      <c r="BC2755" s="294">
        <v>9.5</v>
      </c>
      <c r="BD2755" s="294"/>
      <c r="BE2755" s="293" t="s">
        <v>4204</v>
      </c>
      <c r="BF2755" s="291"/>
      <c r="BG2755" s="293" t="s">
        <v>320</v>
      </c>
      <c r="BH2755" s="293" t="s">
        <v>181</v>
      </c>
      <c r="BI2755" s="293" t="s">
        <v>321</v>
      </c>
      <c r="BJ2755" s="293" t="s">
        <v>177</v>
      </c>
      <c r="BK2755" s="292" t="s">
        <v>4</v>
      </c>
      <c r="BL2755" s="294">
        <v>270987.76</v>
      </c>
      <c r="BM2755" s="292" t="s">
        <v>894</v>
      </c>
      <c r="BN2755" s="294"/>
      <c r="BO2755" s="297">
        <v>42264</v>
      </c>
      <c r="BP2755" s="297">
        <v>48016</v>
      </c>
      <c r="BQ2755" s="297" t="s">
        <v>1065</v>
      </c>
      <c r="BR2755" s="297" t="s">
        <v>4741</v>
      </c>
      <c r="BS2755" s="297">
        <v>42264</v>
      </c>
      <c r="BT2755" s="297">
        <v>48016</v>
      </c>
      <c r="BU2755" s="294">
        <v>408.58</v>
      </c>
      <c r="BV2755" s="294">
        <v>0</v>
      </c>
      <c r="BW2755" s="294">
        <v>0</v>
      </c>
    </row>
    <row r="2756" spans="1:75" s="289" customFormat="1" ht="18.2" customHeight="1" x14ac:dyDescent="0.15">
      <c r="A2756" s="298">
        <v>2754</v>
      </c>
      <c r="B2756" s="299" t="s">
        <v>305</v>
      </c>
      <c r="C2756" s="299" t="s">
        <v>306</v>
      </c>
      <c r="D2756" s="313">
        <v>45172</v>
      </c>
      <c r="E2756" s="300" t="s">
        <v>3632</v>
      </c>
      <c r="F2756" s="309">
        <v>0</v>
      </c>
      <c r="G2756" s="309">
        <v>0</v>
      </c>
      <c r="H2756" s="302">
        <v>546349.6</v>
      </c>
      <c r="I2756" s="302">
        <v>0</v>
      </c>
      <c r="J2756" s="302">
        <v>0</v>
      </c>
      <c r="K2756" s="302">
        <v>546349.6</v>
      </c>
      <c r="L2756" s="302">
        <v>3954.37</v>
      </c>
      <c r="M2756" s="302">
        <v>0</v>
      </c>
      <c r="N2756" s="302">
        <v>0</v>
      </c>
      <c r="O2756" s="302">
        <v>3954.37</v>
      </c>
      <c r="P2756" s="302">
        <v>0</v>
      </c>
      <c r="Q2756" s="302">
        <v>0</v>
      </c>
      <c r="R2756" s="302">
        <v>542395.23</v>
      </c>
      <c r="S2756" s="302">
        <v>0</v>
      </c>
      <c r="T2756" s="302">
        <v>4279.74</v>
      </c>
      <c r="U2756" s="302">
        <v>0</v>
      </c>
      <c r="V2756" s="302">
        <v>0</v>
      </c>
      <c r="W2756" s="302">
        <v>4279.74</v>
      </c>
      <c r="X2756" s="302">
        <v>0</v>
      </c>
      <c r="Y2756" s="302">
        <v>0</v>
      </c>
      <c r="Z2756" s="302">
        <v>0</v>
      </c>
      <c r="AA2756" s="302">
        <v>0</v>
      </c>
      <c r="AB2756" s="302">
        <v>0</v>
      </c>
      <c r="AC2756" s="302">
        <v>0</v>
      </c>
      <c r="AD2756" s="302">
        <v>0</v>
      </c>
      <c r="AE2756" s="302">
        <v>0</v>
      </c>
      <c r="AF2756" s="302">
        <v>0</v>
      </c>
      <c r="AG2756" s="302">
        <v>0</v>
      </c>
      <c r="AH2756" s="302">
        <v>418.68</v>
      </c>
      <c r="AI2756" s="302">
        <v>0</v>
      </c>
      <c r="AJ2756" s="302">
        <v>0</v>
      </c>
      <c r="AK2756" s="302">
        <v>0</v>
      </c>
      <c r="AL2756" s="302">
        <v>0</v>
      </c>
      <c r="AM2756" s="302">
        <v>0</v>
      </c>
      <c r="AN2756" s="302">
        <v>0</v>
      </c>
      <c r="AO2756" s="302">
        <v>0</v>
      </c>
      <c r="AP2756" s="302">
        <v>0</v>
      </c>
      <c r="AQ2756" s="302">
        <v>0</v>
      </c>
      <c r="AR2756" s="302">
        <v>0</v>
      </c>
      <c r="AS2756" s="302">
        <v>0</v>
      </c>
      <c r="AT2756" s="295">
        <f t="shared" si="43"/>
        <v>8652.7900000000009</v>
      </c>
      <c r="AU2756" s="302">
        <v>0</v>
      </c>
      <c r="AV2756" s="302">
        <v>0</v>
      </c>
      <c r="AW2756" s="303">
        <v>93</v>
      </c>
      <c r="AX2756" s="303">
        <v>189</v>
      </c>
      <c r="AY2756" s="302">
        <v>787002.87</v>
      </c>
      <c r="AZ2756" s="302">
        <v>787002.87</v>
      </c>
      <c r="BA2756" s="301">
        <v>89.999672000000004</v>
      </c>
      <c r="BB2756" s="301">
        <v>62.026956514611697</v>
      </c>
      <c r="BC2756" s="301">
        <v>9.4</v>
      </c>
      <c r="BD2756" s="301"/>
      <c r="BE2756" s="300" t="s">
        <v>4204</v>
      </c>
      <c r="BF2756" s="298"/>
      <c r="BG2756" s="300" t="s">
        <v>326</v>
      </c>
      <c r="BH2756" s="300" t="s">
        <v>190</v>
      </c>
      <c r="BI2756" s="300" t="s">
        <v>385</v>
      </c>
      <c r="BJ2756" s="300" t="s">
        <v>103</v>
      </c>
      <c r="BK2756" s="299" t="s">
        <v>4</v>
      </c>
      <c r="BL2756" s="301">
        <v>542395.23</v>
      </c>
      <c r="BM2756" s="299" t="s">
        <v>894</v>
      </c>
      <c r="BN2756" s="301"/>
      <c r="BO2756" s="304">
        <v>42261</v>
      </c>
      <c r="BP2756" s="304">
        <v>48013</v>
      </c>
      <c r="BQ2756" s="297" t="s">
        <v>1065</v>
      </c>
      <c r="BR2756" s="297" t="s">
        <v>4741</v>
      </c>
      <c r="BS2756" s="297">
        <v>42261</v>
      </c>
      <c r="BT2756" s="297">
        <v>48013</v>
      </c>
      <c r="BU2756" s="301">
        <v>0</v>
      </c>
      <c r="BV2756" s="301">
        <v>0</v>
      </c>
      <c r="BW2756" s="301">
        <v>0</v>
      </c>
    </row>
    <row r="2757" spans="1:75" s="289" customFormat="1" ht="18.2" customHeight="1" x14ac:dyDescent="0.15">
      <c r="A2757" s="291">
        <v>2755</v>
      </c>
      <c r="B2757" s="292" t="s">
        <v>305</v>
      </c>
      <c r="C2757" s="292" t="s">
        <v>306</v>
      </c>
      <c r="D2757" s="312">
        <v>45172</v>
      </c>
      <c r="E2757" s="293" t="s">
        <v>4345</v>
      </c>
      <c r="F2757" s="308">
        <v>0</v>
      </c>
      <c r="G2757" s="308">
        <v>0</v>
      </c>
      <c r="H2757" s="295">
        <v>329966.08000000002</v>
      </c>
      <c r="I2757" s="295">
        <v>0</v>
      </c>
      <c r="J2757" s="295">
        <v>0</v>
      </c>
      <c r="K2757" s="295">
        <v>329966.08000000002</v>
      </c>
      <c r="L2757" s="295">
        <v>2176.3000000000002</v>
      </c>
      <c r="M2757" s="295">
        <v>0</v>
      </c>
      <c r="N2757" s="295">
        <v>0</v>
      </c>
      <c r="O2757" s="295">
        <v>2176.3000000000002</v>
      </c>
      <c r="P2757" s="295">
        <v>0</v>
      </c>
      <c r="Q2757" s="295">
        <v>0</v>
      </c>
      <c r="R2757" s="295">
        <v>327789.78000000003</v>
      </c>
      <c r="S2757" s="295">
        <v>0</v>
      </c>
      <c r="T2757" s="295">
        <v>2364.7600000000002</v>
      </c>
      <c r="U2757" s="295">
        <v>0</v>
      </c>
      <c r="V2757" s="295">
        <v>0</v>
      </c>
      <c r="W2757" s="295">
        <v>2364.7600000000002</v>
      </c>
      <c r="X2757" s="295">
        <v>0</v>
      </c>
      <c r="Y2757" s="295">
        <v>0</v>
      </c>
      <c r="Z2757" s="295">
        <v>0</v>
      </c>
      <c r="AA2757" s="295">
        <v>0</v>
      </c>
      <c r="AB2757" s="295">
        <v>0</v>
      </c>
      <c r="AC2757" s="295">
        <v>0</v>
      </c>
      <c r="AD2757" s="295">
        <v>0</v>
      </c>
      <c r="AE2757" s="295">
        <v>0</v>
      </c>
      <c r="AF2757" s="295">
        <v>0</v>
      </c>
      <c r="AG2757" s="295">
        <v>0</v>
      </c>
      <c r="AH2757" s="295">
        <v>204.82</v>
      </c>
      <c r="AI2757" s="295">
        <v>0</v>
      </c>
      <c r="AJ2757" s="295">
        <v>0</v>
      </c>
      <c r="AK2757" s="295">
        <v>0</v>
      </c>
      <c r="AL2757" s="295">
        <v>0</v>
      </c>
      <c r="AM2757" s="295">
        <v>0</v>
      </c>
      <c r="AN2757" s="295">
        <v>0</v>
      </c>
      <c r="AO2757" s="295">
        <v>0</v>
      </c>
      <c r="AP2757" s="295">
        <v>0.72</v>
      </c>
      <c r="AQ2757" s="295">
        <v>0</v>
      </c>
      <c r="AR2757" s="295">
        <v>8.6</v>
      </c>
      <c r="AS2757" s="295">
        <v>0</v>
      </c>
      <c r="AT2757" s="295">
        <f t="shared" si="43"/>
        <v>4738</v>
      </c>
      <c r="AU2757" s="295">
        <v>0</v>
      </c>
      <c r="AV2757" s="295">
        <v>0</v>
      </c>
      <c r="AW2757" s="296">
        <v>102</v>
      </c>
      <c r="AX2757" s="296">
        <v>143</v>
      </c>
      <c r="AY2757" s="295">
        <v>384999.99</v>
      </c>
      <c r="AZ2757" s="295">
        <v>384999.99</v>
      </c>
      <c r="BA2757" s="294">
        <v>90.000000999999997</v>
      </c>
      <c r="BB2757" s="294">
        <v>76.626185179354906</v>
      </c>
      <c r="BC2757" s="294">
        <v>8.6</v>
      </c>
      <c r="BD2757" s="294"/>
      <c r="BE2757" s="293" t="s">
        <v>4204</v>
      </c>
      <c r="BF2757" s="291"/>
      <c r="BG2757" s="293" t="s">
        <v>312</v>
      </c>
      <c r="BH2757" s="293" t="s">
        <v>365</v>
      </c>
      <c r="BI2757" s="293" t="s">
        <v>366</v>
      </c>
      <c r="BJ2757" s="293" t="s">
        <v>103</v>
      </c>
      <c r="BK2757" s="292" t="s">
        <v>4</v>
      </c>
      <c r="BL2757" s="294">
        <v>327789.78000000003</v>
      </c>
      <c r="BM2757" s="292" t="s">
        <v>894</v>
      </c>
      <c r="BN2757" s="294"/>
      <c r="BO2757" s="297">
        <v>43944</v>
      </c>
      <c r="BP2757" s="297">
        <v>48296</v>
      </c>
      <c r="BQ2757" s="297" t="s">
        <v>1065</v>
      </c>
      <c r="BR2757" s="297" t="s">
        <v>4741</v>
      </c>
      <c r="BS2757" s="297" t="s">
        <v>4742</v>
      </c>
      <c r="BT2757" s="297" t="s">
        <v>4742</v>
      </c>
      <c r="BU2757" s="294">
        <v>0</v>
      </c>
      <c r="BV2757" s="294">
        <v>0</v>
      </c>
      <c r="BW2757" s="294">
        <v>0</v>
      </c>
    </row>
    <row r="2758" spans="1:75" s="289" customFormat="1" ht="18.2" customHeight="1" x14ac:dyDescent="0.15">
      <c r="A2758" s="298">
        <v>2756</v>
      </c>
      <c r="B2758" s="299" t="s">
        <v>305</v>
      </c>
      <c r="C2758" s="299" t="s">
        <v>306</v>
      </c>
      <c r="D2758" s="313">
        <v>45172</v>
      </c>
      <c r="E2758" s="300" t="s">
        <v>3633</v>
      </c>
      <c r="F2758" s="309">
        <v>12</v>
      </c>
      <c r="G2758" s="309">
        <v>11</v>
      </c>
      <c r="H2758" s="302">
        <v>324933.07</v>
      </c>
      <c r="I2758" s="302">
        <v>24575.61</v>
      </c>
      <c r="J2758" s="302">
        <v>0</v>
      </c>
      <c r="K2758" s="302">
        <v>349508.68</v>
      </c>
      <c r="L2758" s="302">
        <v>2341.66</v>
      </c>
      <c r="M2758" s="302">
        <v>0</v>
      </c>
      <c r="N2758" s="302">
        <v>0</v>
      </c>
      <c r="O2758" s="302">
        <v>0</v>
      </c>
      <c r="P2758" s="302">
        <v>0</v>
      </c>
      <c r="Q2758" s="302">
        <v>0</v>
      </c>
      <c r="R2758" s="302">
        <v>349508.68</v>
      </c>
      <c r="S2758" s="302">
        <v>28236.53</v>
      </c>
      <c r="T2758" s="302">
        <v>2572.39</v>
      </c>
      <c r="U2758" s="302">
        <v>0</v>
      </c>
      <c r="V2758" s="302">
        <v>0</v>
      </c>
      <c r="W2758" s="302">
        <v>0</v>
      </c>
      <c r="X2758" s="302">
        <v>0</v>
      </c>
      <c r="Y2758" s="302">
        <v>0</v>
      </c>
      <c r="Z2758" s="302">
        <v>30808.92</v>
      </c>
      <c r="AA2758" s="302">
        <v>0</v>
      </c>
      <c r="AB2758" s="302">
        <v>0</v>
      </c>
      <c r="AC2758" s="302">
        <v>0</v>
      </c>
      <c r="AD2758" s="302">
        <v>0</v>
      </c>
      <c r="AE2758" s="302">
        <v>0</v>
      </c>
      <c r="AF2758" s="302">
        <v>0</v>
      </c>
      <c r="AG2758" s="302">
        <v>0</v>
      </c>
      <c r="AH2758" s="302">
        <v>0</v>
      </c>
      <c r="AI2758" s="302">
        <v>0</v>
      </c>
      <c r="AJ2758" s="302">
        <v>0</v>
      </c>
      <c r="AK2758" s="302">
        <v>0</v>
      </c>
      <c r="AL2758" s="302">
        <v>0</v>
      </c>
      <c r="AM2758" s="302">
        <v>0</v>
      </c>
      <c r="AN2758" s="302">
        <v>0</v>
      </c>
      <c r="AO2758" s="302">
        <v>0</v>
      </c>
      <c r="AP2758" s="302">
        <v>0</v>
      </c>
      <c r="AQ2758" s="302">
        <v>0</v>
      </c>
      <c r="AR2758" s="302">
        <v>0</v>
      </c>
      <c r="AS2758" s="302">
        <v>0</v>
      </c>
      <c r="AT2758" s="295">
        <f t="shared" si="43"/>
        <v>0</v>
      </c>
      <c r="AU2758" s="302">
        <v>26917.27</v>
      </c>
      <c r="AV2758" s="302">
        <v>30808.92</v>
      </c>
      <c r="AW2758" s="303">
        <v>93</v>
      </c>
      <c r="AX2758" s="303">
        <v>189</v>
      </c>
      <c r="AY2758" s="302">
        <v>466999.38</v>
      </c>
      <c r="AZ2758" s="302">
        <v>466999.38</v>
      </c>
      <c r="BA2758" s="301">
        <v>89.61421</v>
      </c>
      <c r="BB2758" s="301">
        <v>67.068492138774999</v>
      </c>
      <c r="BC2758" s="301">
        <v>9.5</v>
      </c>
      <c r="BD2758" s="301"/>
      <c r="BE2758" s="300" t="s">
        <v>4204</v>
      </c>
      <c r="BF2758" s="298"/>
      <c r="BG2758" s="300" t="s">
        <v>312</v>
      </c>
      <c r="BH2758" s="300" t="s">
        <v>230</v>
      </c>
      <c r="BI2758" s="300" t="s">
        <v>322</v>
      </c>
      <c r="BJ2758" s="300" t="s">
        <v>4205</v>
      </c>
      <c r="BK2758" s="299" t="s">
        <v>4</v>
      </c>
      <c r="BL2758" s="301">
        <v>349508.68</v>
      </c>
      <c r="BM2758" s="299" t="s">
        <v>894</v>
      </c>
      <c r="BN2758" s="301"/>
      <c r="BO2758" s="304">
        <v>42255</v>
      </c>
      <c r="BP2758" s="304">
        <v>48007</v>
      </c>
      <c r="BQ2758" s="297" t="s">
        <v>1067</v>
      </c>
      <c r="BR2758" s="297" t="s">
        <v>4743</v>
      </c>
      <c r="BS2758" s="297">
        <v>42255</v>
      </c>
      <c r="BT2758" s="297">
        <v>48007</v>
      </c>
      <c r="BU2758" s="301">
        <v>2732.84</v>
      </c>
      <c r="BV2758" s="301">
        <v>0</v>
      </c>
      <c r="BW2758" s="301">
        <v>0</v>
      </c>
    </row>
    <row r="2759" spans="1:75" s="289" customFormat="1" ht="18.2" customHeight="1" x14ac:dyDescent="0.15">
      <c r="A2759" s="291">
        <v>2757</v>
      </c>
      <c r="B2759" s="292" t="s">
        <v>305</v>
      </c>
      <c r="C2759" s="292" t="s">
        <v>306</v>
      </c>
      <c r="D2759" s="312">
        <v>45172</v>
      </c>
      <c r="E2759" s="293" t="s">
        <v>3634</v>
      </c>
      <c r="F2759" s="308">
        <v>1</v>
      </c>
      <c r="G2759" s="308">
        <v>0</v>
      </c>
      <c r="H2759" s="295">
        <v>193353.26</v>
      </c>
      <c r="I2759" s="295">
        <v>0</v>
      </c>
      <c r="J2759" s="295">
        <v>0</v>
      </c>
      <c r="K2759" s="295">
        <v>193353.26</v>
      </c>
      <c r="L2759" s="295">
        <v>1346.39</v>
      </c>
      <c r="M2759" s="295">
        <v>0</v>
      </c>
      <c r="N2759" s="295">
        <v>0</v>
      </c>
      <c r="O2759" s="295">
        <v>0</v>
      </c>
      <c r="P2759" s="295">
        <v>0</v>
      </c>
      <c r="Q2759" s="295">
        <v>0</v>
      </c>
      <c r="R2759" s="295">
        <v>193353.26</v>
      </c>
      <c r="S2759" s="295">
        <v>0</v>
      </c>
      <c r="T2759" s="295">
        <v>1546.83</v>
      </c>
      <c r="U2759" s="295">
        <v>0</v>
      </c>
      <c r="V2759" s="295">
        <v>0</v>
      </c>
      <c r="W2759" s="295">
        <v>0</v>
      </c>
      <c r="X2759" s="295">
        <v>0</v>
      </c>
      <c r="Y2759" s="295">
        <v>0</v>
      </c>
      <c r="Z2759" s="295">
        <v>1546.83</v>
      </c>
      <c r="AA2759" s="295">
        <v>0</v>
      </c>
      <c r="AB2759" s="295">
        <v>0</v>
      </c>
      <c r="AC2759" s="295">
        <v>0</v>
      </c>
      <c r="AD2759" s="295">
        <v>0</v>
      </c>
      <c r="AE2759" s="295">
        <v>0</v>
      </c>
      <c r="AF2759" s="295">
        <v>0</v>
      </c>
      <c r="AG2759" s="295">
        <v>0</v>
      </c>
      <c r="AH2759" s="295">
        <v>0.54</v>
      </c>
      <c r="AI2759" s="295">
        <v>0</v>
      </c>
      <c r="AJ2759" s="295">
        <v>0</v>
      </c>
      <c r="AK2759" s="295">
        <v>0</v>
      </c>
      <c r="AL2759" s="295">
        <v>0</v>
      </c>
      <c r="AM2759" s="295">
        <v>0</v>
      </c>
      <c r="AN2759" s="295">
        <v>0</v>
      </c>
      <c r="AO2759" s="295">
        <v>0</v>
      </c>
      <c r="AP2759" s="295">
        <v>0</v>
      </c>
      <c r="AQ2759" s="295">
        <v>0</v>
      </c>
      <c r="AR2759" s="295">
        <v>0.54</v>
      </c>
      <c r="AS2759" s="295">
        <v>0</v>
      </c>
      <c r="AT2759" s="295">
        <f t="shared" si="43"/>
        <v>0</v>
      </c>
      <c r="AU2759" s="295">
        <v>1346.39</v>
      </c>
      <c r="AV2759" s="295">
        <v>1546.83</v>
      </c>
      <c r="AW2759" s="296">
        <v>95</v>
      </c>
      <c r="AX2759" s="296">
        <v>191</v>
      </c>
      <c r="AY2759" s="295">
        <v>274784.84000000003</v>
      </c>
      <c r="AZ2759" s="295">
        <v>274784.84000000003</v>
      </c>
      <c r="BA2759" s="294">
        <v>83.519886</v>
      </c>
      <c r="BB2759" s="294">
        <v>58.769043564879198</v>
      </c>
      <c r="BC2759" s="294">
        <v>9.6</v>
      </c>
      <c r="BD2759" s="294"/>
      <c r="BE2759" s="293" t="s">
        <v>4204</v>
      </c>
      <c r="BF2759" s="291"/>
      <c r="BG2759" s="293" t="s">
        <v>320</v>
      </c>
      <c r="BH2759" s="293" t="s">
        <v>197</v>
      </c>
      <c r="BI2759" s="293" t="s">
        <v>373</v>
      </c>
      <c r="BJ2759" s="293" t="s">
        <v>177</v>
      </c>
      <c r="BK2759" s="292" t="s">
        <v>4</v>
      </c>
      <c r="BL2759" s="294">
        <v>193353.26</v>
      </c>
      <c r="BM2759" s="292" t="s">
        <v>894</v>
      </c>
      <c r="BN2759" s="294"/>
      <c r="BO2759" s="297">
        <v>42264</v>
      </c>
      <c r="BP2759" s="297">
        <v>48077</v>
      </c>
      <c r="BQ2759" s="297" t="s">
        <v>1065</v>
      </c>
      <c r="BR2759" s="297" t="s">
        <v>4741</v>
      </c>
      <c r="BS2759" s="297">
        <v>42264</v>
      </c>
      <c r="BT2759" s="297">
        <v>48077</v>
      </c>
      <c r="BU2759" s="294">
        <v>145.65</v>
      </c>
      <c r="BV2759" s="294">
        <v>0</v>
      </c>
      <c r="BW2759" s="294">
        <v>0</v>
      </c>
    </row>
    <row r="2760" spans="1:75" s="289" customFormat="1" ht="18.2" customHeight="1" x14ac:dyDescent="0.15">
      <c r="A2760" s="298">
        <v>2758</v>
      </c>
      <c r="B2760" s="299" t="s">
        <v>305</v>
      </c>
      <c r="C2760" s="299" t="s">
        <v>306</v>
      </c>
      <c r="D2760" s="313">
        <v>45172</v>
      </c>
      <c r="E2760" s="300" t="s">
        <v>3635</v>
      </c>
      <c r="F2760" s="309">
        <v>78</v>
      </c>
      <c r="G2760" s="309">
        <v>77</v>
      </c>
      <c r="H2760" s="302">
        <v>298562.53999999998</v>
      </c>
      <c r="I2760" s="302">
        <v>119022.23</v>
      </c>
      <c r="J2760" s="302">
        <v>0</v>
      </c>
      <c r="K2760" s="302">
        <v>417584.77</v>
      </c>
      <c r="L2760" s="302">
        <v>2088.1999999999998</v>
      </c>
      <c r="M2760" s="302">
        <v>0</v>
      </c>
      <c r="N2760" s="302">
        <v>0</v>
      </c>
      <c r="O2760" s="302">
        <v>0</v>
      </c>
      <c r="P2760" s="302">
        <v>0</v>
      </c>
      <c r="Q2760" s="302">
        <v>0</v>
      </c>
      <c r="R2760" s="302">
        <v>417584.77</v>
      </c>
      <c r="S2760" s="302">
        <v>219428.92</v>
      </c>
      <c r="T2760" s="302">
        <v>2363.62</v>
      </c>
      <c r="U2760" s="302">
        <v>0</v>
      </c>
      <c r="V2760" s="302">
        <v>0</v>
      </c>
      <c r="W2760" s="302">
        <v>0</v>
      </c>
      <c r="X2760" s="302">
        <v>0</v>
      </c>
      <c r="Y2760" s="302">
        <v>0</v>
      </c>
      <c r="Z2760" s="302">
        <v>221792.54</v>
      </c>
      <c r="AA2760" s="302">
        <v>0</v>
      </c>
      <c r="AB2760" s="302">
        <v>0</v>
      </c>
      <c r="AC2760" s="302">
        <v>0</v>
      </c>
      <c r="AD2760" s="302">
        <v>0</v>
      </c>
      <c r="AE2760" s="302">
        <v>0</v>
      </c>
      <c r="AF2760" s="302">
        <v>0</v>
      </c>
      <c r="AG2760" s="302">
        <v>0</v>
      </c>
      <c r="AH2760" s="302">
        <v>0</v>
      </c>
      <c r="AI2760" s="302">
        <v>0</v>
      </c>
      <c r="AJ2760" s="302">
        <v>0</v>
      </c>
      <c r="AK2760" s="302">
        <v>0</v>
      </c>
      <c r="AL2760" s="302">
        <v>0</v>
      </c>
      <c r="AM2760" s="302">
        <v>0</v>
      </c>
      <c r="AN2760" s="302">
        <v>0</v>
      </c>
      <c r="AO2760" s="302">
        <v>0</v>
      </c>
      <c r="AP2760" s="302">
        <v>0</v>
      </c>
      <c r="AQ2760" s="302">
        <v>0</v>
      </c>
      <c r="AR2760" s="302">
        <v>0</v>
      </c>
      <c r="AS2760" s="302">
        <v>0</v>
      </c>
      <c r="AT2760" s="295">
        <f t="shared" si="43"/>
        <v>0</v>
      </c>
      <c r="AU2760" s="302">
        <v>121110.43</v>
      </c>
      <c r="AV2760" s="302">
        <v>221792.54</v>
      </c>
      <c r="AW2760" s="303">
        <v>95</v>
      </c>
      <c r="AX2760" s="303">
        <v>191</v>
      </c>
      <c r="AY2760" s="302">
        <v>425251.49</v>
      </c>
      <c r="AZ2760" s="302">
        <v>425251.49</v>
      </c>
      <c r="BA2760" s="301">
        <v>84.020871999999997</v>
      </c>
      <c r="BB2760" s="301">
        <v>82.506087184596197</v>
      </c>
      <c r="BC2760" s="301">
        <v>9.5</v>
      </c>
      <c r="BD2760" s="301"/>
      <c r="BE2760" s="300" t="s">
        <v>4204</v>
      </c>
      <c r="BF2760" s="298"/>
      <c r="BG2760" s="300" t="s">
        <v>310</v>
      </c>
      <c r="BH2760" s="300" t="s">
        <v>233</v>
      </c>
      <c r="BI2760" s="300" t="s">
        <v>375</v>
      </c>
      <c r="BJ2760" s="300" t="s">
        <v>4205</v>
      </c>
      <c r="BK2760" s="299" t="s">
        <v>4</v>
      </c>
      <c r="BL2760" s="301">
        <v>417584.77</v>
      </c>
      <c r="BM2760" s="299" t="s">
        <v>894</v>
      </c>
      <c r="BN2760" s="301"/>
      <c r="BO2760" s="304">
        <v>42255</v>
      </c>
      <c r="BP2760" s="304">
        <v>48068</v>
      </c>
      <c r="BQ2760" s="297" t="s">
        <v>1066</v>
      </c>
      <c r="BR2760" s="297" t="s">
        <v>4744</v>
      </c>
      <c r="BS2760" s="297">
        <v>42255</v>
      </c>
      <c r="BT2760" s="297">
        <v>48068</v>
      </c>
      <c r="BU2760" s="301">
        <v>17420.48</v>
      </c>
      <c r="BV2760" s="301">
        <v>0</v>
      </c>
      <c r="BW2760" s="301">
        <v>0</v>
      </c>
    </row>
    <row r="2761" spans="1:75" s="289" customFormat="1" ht="18.2" customHeight="1" x14ac:dyDescent="0.15">
      <c r="A2761" s="291">
        <v>2759</v>
      </c>
      <c r="B2761" s="292" t="s">
        <v>305</v>
      </c>
      <c r="C2761" s="292" t="s">
        <v>306</v>
      </c>
      <c r="D2761" s="312">
        <v>45172</v>
      </c>
      <c r="E2761" s="293" t="s">
        <v>3636</v>
      </c>
      <c r="F2761" s="308">
        <v>0</v>
      </c>
      <c r="G2761" s="308">
        <v>0</v>
      </c>
      <c r="H2761" s="295">
        <v>447474.17</v>
      </c>
      <c r="I2761" s="295">
        <v>0</v>
      </c>
      <c r="J2761" s="295">
        <v>0</v>
      </c>
      <c r="K2761" s="295">
        <v>447474.17</v>
      </c>
      <c r="L2761" s="295">
        <v>3566.28</v>
      </c>
      <c r="M2761" s="295">
        <v>0</v>
      </c>
      <c r="N2761" s="295">
        <v>0</v>
      </c>
      <c r="O2761" s="295">
        <v>3566.28</v>
      </c>
      <c r="P2761" s="295">
        <v>0</v>
      </c>
      <c r="Q2761" s="295">
        <v>0</v>
      </c>
      <c r="R2761" s="295">
        <v>443907.89</v>
      </c>
      <c r="S2761" s="295">
        <v>0</v>
      </c>
      <c r="T2761" s="295">
        <v>3505.21</v>
      </c>
      <c r="U2761" s="295">
        <v>0</v>
      </c>
      <c r="V2761" s="295">
        <v>0</v>
      </c>
      <c r="W2761" s="295">
        <v>3505.21</v>
      </c>
      <c r="X2761" s="295">
        <v>0</v>
      </c>
      <c r="Y2761" s="295">
        <v>0</v>
      </c>
      <c r="Z2761" s="295">
        <v>0</v>
      </c>
      <c r="AA2761" s="295">
        <v>0</v>
      </c>
      <c r="AB2761" s="295">
        <v>0</v>
      </c>
      <c r="AC2761" s="295">
        <v>0</v>
      </c>
      <c r="AD2761" s="295">
        <v>0</v>
      </c>
      <c r="AE2761" s="295">
        <v>0</v>
      </c>
      <c r="AF2761" s="295">
        <v>0</v>
      </c>
      <c r="AG2761" s="295">
        <v>0</v>
      </c>
      <c r="AH2761" s="295">
        <v>366.64</v>
      </c>
      <c r="AI2761" s="295">
        <v>0</v>
      </c>
      <c r="AJ2761" s="295">
        <v>0</v>
      </c>
      <c r="AK2761" s="295">
        <v>0</v>
      </c>
      <c r="AL2761" s="295">
        <v>0</v>
      </c>
      <c r="AM2761" s="295">
        <v>0</v>
      </c>
      <c r="AN2761" s="295">
        <v>0</v>
      </c>
      <c r="AO2761" s="295">
        <v>0</v>
      </c>
      <c r="AP2761" s="295">
        <v>390.58</v>
      </c>
      <c r="AQ2761" s="295">
        <v>0</v>
      </c>
      <c r="AR2761" s="295">
        <v>328.71</v>
      </c>
      <c r="AS2761" s="295">
        <v>0</v>
      </c>
      <c r="AT2761" s="295">
        <f t="shared" si="43"/>
        <v>7500</v>
      </c>
      <c r="AU2761" s="295">
        <v>0</v>
      </c>
      <c r="AV2761" s="295">
        <v>0</v>
      </c>
      <c r="AW2761" s="296">
        <v>90</v>
      </c>
      <c r="AX2761" s="296">
        <v>186</v>
      </c>
      <c r="AY2761" s="295">
        <v>713299.77</v>
      </c>
      <c r="AZ2761" s="295">
        <v>670508.26</v>
      </c>
      <c r="BA2761" s="294">
        <v>75.199799999999996</v>
      </c>
      <c r="BB2761" s="294">
        <v>49.785791671562698</v>
      </c>
      <c r="BC2761" s="294">
        <v>9.4</v>
      </c>
      <c r="BD2761" s="294"/>
      <c r="BE2761" s="293" t="s">
        <v>4204</v>
      </c>
      <c r="BF2761" s="291"/>
      <c r="BG2761" s="293" t="s">
        <v>312</v>
      </c>
      <c r="BH2761" s="293" t="s">
        <v>230</v>
      </c>
      <c r="BI2761" s="293" t="s">
        <v>322</v>
      </c>
      <c r="BJ2761" s="293" t="s">
        <v>103</v>
      </c>
      <c r="BK2761" s="292" t="s">
        <v>4</v>
      </c>
      <c r="BL2761" s="294">
        <v>443907.89</v>
      </c>
      <c r="BM2761" s="292" t="s">
        <v>894</v>
      </c>
      <c r="BN2761" s="294"/>
      <c r="BO2761" s="297">
        <v>42254</v>
      </c>
      <c r="BP2761" s="297">
        <v>47914</v>
      </c>
      <c r="BQ2761" s="297" t="s">
        <v>1067</v>
      </c>
      <c r="BR2761" s="297" t="s">
        <v>4743</v>
      </c>
      <c r="BS2761" s="297">
        <v>42254</v>
      </c>
      <c r="BT2761" s="297">
        <v>47914</v>
      </c>
      <c r="BU2761" s="294">
        <v>0</v>
      </c>
      <c r="BV2761" s="294">
        <v>0</v>
      </c>
      <c r="BW2761" s="294">
        <v>0</v>
      </c>
    </row>
    <row r="2762" spans="1:75" s="289" customFormat="1" ht="18.2" customHeight="1" x14ac:dyDescent="0.15">
      <c r="A2762" s="298">
        <v>2760</v>
      </c>
      <c r="B2762" s="299" t="s">
        <v>305</v>
      </c>
      <c r="C2762" s="299" t="s">
        <v>306</v>
      </c>
      <c r="D2762" s="313">
        <v>45172</v>
      </c>
      <c r="E2762" s="300" t="s">
        <v>4581</v>
      </c>
      <c r="F2762" s="309">
        <v>0</v>
      </c>
      <c r="G2762" s="309">
        <v>0</v>
      </c>
      <c r="H2762" s="302">
        <v>548754.25</v>
      </c>
      <c r="I2762" s="302">
        <v>0</v>
      </c>
      <c r="J2762" s="302">
        <v>0</v>
      </c>
      <c r="K2762" s="302">
        <v>548754.25</v>
      </c>
      <c r="L2762" s="302">
        <v>2772.16</v>
      </c>
      <c r="M2762" s="302">
        <v>0</v>
      </c>
      <c r="N2762" s="302">
        <v>0</v>
      </c>
      <c r="O2762" s="302">
        <v>2772.16</v>
      </c>
      <c r="P2762" s="302">
        <v>0</v>
      </c>
      <c r="Q2762" s="302">
        <v>0</v>
      </c>
      <c r="R2762" s="302">
        <v>545982.09</v>
      </c>
      <c r="S2762" s="302">
        <v>0</v>
      </c>
      <c r="T2762" s="302">
        <v>4298.57</v>
      </c>
      <c r="U2762" s="302">
        <v>0</v>
      </c>
      <c r="V2762" s="302">
        <v>0</v>
      </c>
      <c r="W2762" s="302">
        <v>4298.57</v>
      </c>
      <c r="X2762" s="302">
        <v>0</v>
      </c>
      <c r="Y2762" s="302">
        <v>0</v>
      </c>
      <c r="Z2762" s="302">
        <v>0</v>
      </c>
      <c r="AA2762" s="302">
        <v>0</v>
      </c>
      <c r="AB2762" s="302">
        <v>0</v>
      </c>
      <c r="AC2762" s="302">
        <v>0</v>
      </c>
      <c r="AD2762" s="302">
        <v>0</v>
      </c>
      <c r="AE2762" s="302">
        <v>0</v>
      </c>
      <c r="AF2762" s="302">
        <v>0</v>
      </c>
      <c r="AG2762" s="302">
        <v>0</v>
      </c>
      <c r="AH2762" s="302">
        <v>398.98</v>
      </c>
      <c r="AI2762" s="302">
        <v>0</v>
      </c>
      <c r="AJ2762" s="302">
        <v>0</v>
      </c>
      <c r="AK2762" s="302">
        <v>0</v>
      </c>
      <c r="AL2762" s="302">
        <v>0</v>
      </c>
      <c r="AM2762" s="302">
        <v>0</v>
      </c>
      <c r="AN2762" s="302">
        <v>0</v>
      </c>
      <c r="AO2762" s="302">
        <v>0</v>
      </c>
      <c r="AP2762" s="302">
        <v>0</v>
      </c>
      <c r="AQ2762" s="302">
        <v>0</v>
      </c>
      <c r="AR2762" s="302">
        <v>0</v>
      </c>
      <c r="AS2762" s="302">
        <v>0</v>
      </c>
      <c r="AT2762" s="295">
        <f t="shared" si="43"/>
        <v>7469.7099999999991</v>
      </c>
      <c r="AU2762" s="302">
        <v>0</v>
      </c>
      <c r="AV2762" s="302">
        <v>0</v>
      </c>
      <c r="AW2762" s="303">
        <v>119</v>
      </c>
      <c r="AX2762" s="303">
        <v>141</v>
      </c>
      <c r="AY2762" s="302">
        <v>941001.44377200003</v>
      </c>
      <c r="AZ2762" s="302">
        <v>602240.92000000004</v>
      </c>
      <c r="BA2762" s="301">
        <v>89.999863000000005</v>
      </c>
      <c r="BB2762" s="301">
        <v>81.592451905217004</v>
      </c>
      <c r="BC2762" s="301">
        <v>9.4</v>
      </c>
      <c r="BD2762" s="301"/>
      <c r="BE2762" s="300" t="s">
        <v>4204</v>
      </c>
      <c r="BF2762" s="298"/>
      <c r="BG2762" s="300" t="s">
        <v>315</v>
      </c>
      <c r="BH2762" s="300" t="s">
        <v>179</v>
      </c>
      <c r="BI2762" s="300" t="s">
        <v>643</v>
      </c>
      <c r="BJ2762" s="300" t="s">
        <v>103</v>
      </c>
      <c r="BK2762" s="299" t="s">
        <v>4</v>
      </c>
      <c r="BL2762" s="301">
        <v>545982.09</v>
      </c>
      <c r="BM2762" s="299" t="s">
        <v>894</v>
      </c>
      <c r="BN2762" s="301"/>
      <c r="BO2762" s="304">
        <v>44529</v>
      </c>
      <c r="BP2762" s="304">
        <v>48820</v>
      </c>
      <c r="BQ2762" s="297" t="s">
        <v>1065</v>
      </c>
      <c r="BR2762" s="297" t="s">
        <v>4741</v>
      </c>
      <c r="BS2762" s="297" t="s">
        <v>4742</v>
      </c>
      <c r="BT2762" s="297" t="s">
        <v>4742</v>
      </c>
      <c r="BU2762" s="301">
        <v>0</v>
      </c>
      <c r="BV2762" s="301">
        <v>0</v>
      </c>
      <c r="BW2762" s="301">
        <v>0</v>
      </c>
    </row>
    <row r="2763" spans="1:75" s="289" customFormat="1" ht="18.2" customHeight="1" x14ac:dyDescent="0.15">
      <c r="A2763" s="291">
        <v>2761</v>
      </c>
      <c r="B2763" s="292" t="s">
        <v>305</v>
      </c>
      <c r="C2763" s="292" t="s">
        <v>306</v>
      </c>
      <c r="D2763" s="312">
        <v>45172</v>
      </c>
      <c r="E2763" s="293" t="s">
        <v>3637</v>
      </c>
      <c r="F2763" s="308">
        <v>0</v>
      </c>
      <c r="G2763" s="308">
        <v>0</v>
      </c>
      <c r="H2763" s="295">
        <v>178821.38</v>
      </c>
      <c r="I2763" s="295">
        <v>0</v>
      </c>
      <c r="J2763" s="295">
        <v>0</v>
      </c>
      <c r="K2763" s="295">
        <v>178821.38</v>
      </c>
      <c r="L2763" s="295">
        <v>1226.8399999999999</v>
      </c>
      <c r="M2763" s="295">
        <v>0</v>
      </c>
      <c r="N2763" s="295">
        <v>0</v>
      </c>
      <c r="O2763" s="295">
        <v>1226.8399999999999</v>
      </c>
      <c r="P2763" s="295">
        <v>0</v>
      </c>
      <c r="Q2763" s="295">
        <v>0</v>
      </c>
      <c r="R2763" s="295">
        <v>177594.54</v>
      </c>
      <c r="S2763" s="295">
        <v>0</v>
      </c>
      <c r="T2763" s="295">
        <v>1430.57</v>
      </c>
      <c r="U2763" s="295">
        <v>0</v>
      </c>
      <c r="V2763" s="295">
        <v>0</v>
      </c>
      <c r="W2763" s="295">
        <v>1430.57</v>
      </c>
      <c r="X2763" s="295">
        <v>0</v>
      </c>
      <c r="Y2763" s="295">
        <v>0</v>
      </c>
      <c r="Z2763" s="295">
        <v>0</v>
      </c>
      <c r="AA2763" s="295">
        <v>0</v>
      </c>
      <c r="AB2763" s="295">
        <v>0</v>
      </c>
      <c r="AC2763" s="295">
        <v>0</v>
      </c>
      <c r="AD2763" s="295">
        <v>0</v>
      </c>
      <c r="AE2763" s="295">
        <v>0</v>
      </c>
      <c r="AF2763" s="295">
        <v>0</v>
      </c>
      <c r="AG2763" s="295">
        <v>0</v>
      </c>
      <c r="AH2763" s="295">
        <v>134.61000000000001</v>
      </c>
      <c r="AI2763" s="295">
        <v>0</v>
      </c>
      <c r="AJ2763" s="295">
        <v>0</v>
      </c>
      <c r="AK2763" s="295">
        <v>0</v>
      </c>
      <c r="AL2763" s="295">
        <v>0</v>
      </c>
      <c r="AM2763" s="295">
        <v>0</v>
      </c>
      <c r="AN2763" s="295">
        <v>0</v>
      </c>
      <c r="AO2763" s="295">
        <v>0</v>
      </c>
      <c r="AP2763" s="295">
        <v>0</v>
      </c>
      <c r="AQ2763" s="295">
        <v>0</v>
      </c>
      <c r="AR2763" s="295">
        <v>0</v>
      </c>
      <c r="AS2763" s="295">
        <v>0</v>
      </c>
      <c r="AT2763" s="295">
        <f t="shared" si="43"/>
        <v>2792.0199999999995</v>
      </c>
      <c r="AU2763" s="295">
        <v>0</v>
      </c>
      <c r="AV2763" s="295">
        <v>0</v>
      </c>
      <c r="AW2763" s="296">
        <v>96</v>
      </c>
      <c r="AX2763" s="296">
        <v>192</v>
      </c>
      <c r="AY2763" s="295">
        <v>253022.12</v>
      </c>
      <c r="AZ2763" s="295">
        <v>253022.12</v>
      </c>
      <c r="BA2763" s="294">
        <v>89.999955999999997</v>
      </c>
      <c r="BB2763" s="294">
        <v>63.170369396320901</v>
      </c>
      <c r="BC2763" s="294">
        <v>9.6</v>
      </c>
      <c r="BD2763" s="294"/>
      <c r="BE2763" s="293" t="s">
        <v>4204</v>
      </c>
      <c r="BF2763" s="291"/>
      <c r="BG2763" s="293" t="s">
        <v>320</v>
      </c>
      <c r="BH2763" s="293" t="s">
        <v>197</v>
      </c>
      <c r="BI2763" s="293" t="s">
        <v>373</v>
      </c>
      <c r="BJ2763" s="293" t="s">
        <v>103</v>
      </c>
      <c r="BK2763" s="292" t="s">
        <v>4</v>
      </c>
      <c r="BL2763" s="294">
        <v>177594.54</v>
      </c>
      <c r="BM2763" s="292" t="s">
        <v>894</v>
      </c>
      <c r="BN2763" s="294"/>
      <c r="BO2763" s="297">
        <v>42264</v>
      </c>
      <c r="BP2763" s="297">
        <v>48108</v>
      </c>
      <c r="BQ2763" s="297" t="s">
        <v>1065</v>
      </c>
      <c r="BR2763" s="297" t="s">
        <v>4741</v>
      </c>
      <c r="BS2763" s="297">
        <v>42264</v>
      </c>
      <c r="BT2763" s="297">
        <v>48108</v>
      </c>
      <c r="BU2763" s="294">
        <v>0</v>
      </c>
      <c r="BV2763" s="294">
        <v>0</v>
      </c>
      <c r="BW2763" s="294">
        <v>0</v>
      </c>
    </row>
    <row r="2764" spans="1:75" s="289" customFormat="1" ht="18.2" customHeight="1" x14ac:dyDescent="0.15">
      <c r="A2764" s="298">
        <v>2762</v>
      </c>
      <c r="B2764" s="299" t="s">
        <v>305</v>
      </c>
      <c r="C2764" s="299" t="s">
        <v>306</v>
      </c>
      <c r="D2764" s="313">
        <v>45172</v>
      </c>
      <c r="E2764" s="300" t="s">
        <v>4348</v>
      </c>
      <c r="F2764" s="309">
        <v>0</v>
      </c>
      <c r="G2764" s="309">
        <v>0</v>
      </c>
      <c r="H2764" s="302">
        <v>337151.13</v>
      </c>
      <c r="I2764" s="302">
        <v>0</v>
      </c>
      <c r="J2764" s="302">
        <v>0</v>
      </c>
      <c r="K2764" s="302">
        <v>337151.13</v>
      </c>
      <c r="L2764" s="302">
        <v>1645.89</v>
      </c>
      <c r="M2764" s="302">
        <v>0</v>
      </c>
      <c r="N2764" s="302">
        <v>0</v>
      </c>
      <c r="O2764" s="302">
        <v>1645.89</v>
      </c>
      <c r="P2764" s="302">
        <v>0</v>
      </c>
      <c r="Q2764" s="302">
        <v>0</v>
      </c>
      <c r="R2764" s="302">
        <v>335505.24</v>
      </c>
      <c r="S2764" s="302">
        <v>0</v>
      </c>
      <c r="T2764" s="302">
        <v>2809.59</v>
      </c>
      <c r="U2764" s="302">
        <v>0</v>
      </c>
      <c r="V2764" s="302">
        <v>0</v>
      </c>
      <c r="W2764" s="302">
        <v>2809.59</v>
      </c>
      <c r="X2764" s="302">
        <v>0</v>
      </c>
      <c r="Y2764" s="302">
        <v>0</v>
      </c>
      <c r="Z2764" s="302">
        <v>0</v>
      </c>
      <c r="AA2764" s="302">
        <v>0</v>
      </c>
      <c r="AB2764" s="302">
        <v>0</v>
      </c>
      <c r="AC2764" s="302">
        <v>0</v>
      </c>
      <c r="AD2764" s="302">
        <v>0</v>
      </c>
      <c r="AE2764" s="302">
        <v>0</v>
      </c>
      <c r="AF2764" s="302">
        <v>0</v>
      </c>
      <c r="AG2764" s="302">
        <v>0</v>
      </c>
      <c r="AH2764" s="302">
        <v>200.46</v>
      </c>
      <c r="AI2764" s="302">
        <v>0</v>
      </c>
      <c r="AJ2764" s="302">
        <v>0</v>
      </c>
      <c r="AK2764" s="302">
        <v>0</v>
      </c>
      <c r="AL2764" s="302">
        <v>0</v>
      </c>
      <c r="AM2764" s="302">
        <v>0</v>
      </c>
      <c r="AN2764" s="302">
        <v>0</v>
      </c>
      <c r="AO2764" s="302">
        <v>0</v>
      </c>
      <c r="AP2764" s="302">
        <v>1564.48</v>
      </c>
      <c r="AQ2764" s="302">
        <v>0</v>
      </c>
      <c r="AR2764" s="302">
        <v>1220.42</v>
      </c>
      <c r="AS2764" s="302">
        <v>0</v>
      </c>
      <c r="AT2764" s="295">
        <f t="shared" si="43"/>
        <v>5000</v>
      </c>
      <c r="AU2764" s="302">
        <v>0</v>
      </c>
      <c r="AV2764" s="302">
        <v>0</v>
      </c>
      <c r="AW2764" s="303">
        <v>119</v>
      </c>
      <c r="AX2764" s="303">
        <v>159</v>
      </c>
      <c r="AY2764" s="302">
        <v>376798.35</v>
      </c>
      <c r="AZ2764" s="302">
        <v>376798.35</v>
      </c>
      <c r="BA2764" s="301">
        <v>64.078833000000003</v>
      </c>
      <c r="BB2764" s="301">
        <v>57.056471305102399</v>
      </c>
      <c r="BC2764" s="301">
        <v>10</v>
      </c>
      <c r="BD2764" s="301"/>
      <c r="BE2764" s="300" t="s">
        <v>4204</v>
      </c>
      <c r="BF2764" s="298"/>
      <c r="BG2764" s="300" t="s">
        <v>312</v>
      </c>
      <c r="BH2764" s="300" t="s">
        <v>230</v>
      </c>
      <c r="BI2764" s="300" t="s">
        <v>322</v>
      </c>
      <c r="BJ2764" s="300" t="s">
        <v>103</v>
      </c>
      <c r="BK2764" s="299" t="s">
        <v>4</v>
      </c>
      <c r="BL2764" s="301">
        <v>335505.24</v>
      </c>
      <c r="BM2764" s="299" t="s">
        <v>894</v>
      </c>
      <c r="BN2764" s="301"/>
      <c r="BO2764" s="304">
        <v>43980</v>
      </c>
      <c r="BP2764" s="304">
        <v>48820</v>
      </c>
      <c r="BQ2764" s="297" t="s">
        <v>1065</v>
      </c>
      <c r="BR2764" s="297" t="s">
        <v>4741</v>
      </c>
      <c r="BS2764" s="297" t="s">
        <v>4742</v>
      </c>
      <c r="BT2764" s="297" t="s">
        <v>4742</v>
      </c>
      <c r="BU2764" s="301">
        <v>0</v>
      </c>
      <c r="BV2764" s="301">
        <v>0</v>
      </c>
      <c r="BW2764" s="301">
        <v>0</v>
      </c>
    </row>
    <row r="2765" spans="1:75" s="289" customFormat="1" ht="18.2" customHeight="1" x14ac:dyDescent="0.15">
      <c r="A2765" s="291">
        <v>2763</v>
      </c>
      <c r="B2765" s="292" t="s">
        <v>305</v>
      </c>
      <c r="C2765" s="292" t="s">
        <v>306</v>
      </c>
      <c r="D2765" s="312">
        <v>45172</v>
      </c>
      <c r="E2765" s="293" t="s">
        <v>4349</v>
      </c>
      <c r="F2765" s="308">
        <v>3</v>
      </c>
      <c r="G2765" s="308">
        <v>4</v>
      </c>
      <c r="H2765" s="295">
        <v>326011.26</v>
      </c>
      <c r="I2765" s="295">
        <v>7601.27</v>
      </c>
      <c r="J2765" s="295">
        <v>0</v>
      </c>
      <c r="K2765" s="295">
        <v>333612.53000000003</v>
      </c>
      <c r="L2765" s="295">
        <v>2314.44</v>
      </c>
      <c r="M2765" s="295">
        <v>0</v>
      </c>
      <c r="N2765" s="295">
        <v>3026.79</v>
      </c>
      <c r="O2765" s="295">
        <v>0</v>
      </c>
      <c r="P2765" s="295">
        <v>0</v>
      </c>
      <c r="Q2765" s="295">
        <v>0</v>
      </c>
      <c r="R2765" s="295">
        <v>330585.74</v>
      </c>
      <c r="S2765" s="295">
        <v>7851.27</v>
      </c>
      <c r="T2765" s="295">
        <v>2580.92</v>
      </c>
      <c r="U2765" s="295">
        <v>0</v>
      </c>
      <c r="V2765" s="295">
        <v>3854.57</v>
      </c>
      <c r="W2765" s="295">
        <v>0</v>
      </c>
      <c r="X2765" s="295">
        <v>0</v>
      </c>
      <c r="Y2765" s="295">
        <v>0</v>
      </c>
      <c r="Z2765" s="295">
        <v>6577.62</v>
      </c>
      <c r="AA2765" s="295">
        <v>0</v>
      </c>
      <c r="AB2765" s="295">
        <v>0</v>
      </c>
      <c r="AC2765" s="295">
        <v>0</v>
      </c>
      <c r="AD2765" s="295">
        <v>0</v>
      </c>
      <c r="AE2765" s="295">
        <v>0</v>
      </c>
      <c r="AF2765" s="295">
        <v>0</v>
      </c>
      <c r="AG2765" s="295">
        <v>0</v>
      </c>
      <c r="AH2765" s="295">
        <v>0</v>
      </c>
      <c r="AI2765" s="295">
        <v>0</v>
      </c>
      <c r="AJ2765" s="295">
        <v>0</v>
      </c>
      <c r="AK2765" s="295">
        <v>0</v>
      </c>
      <c r="AL2765" s="295">
        <v>700</v>
      </c>
      <c r="AM2765" s="295">
        <v>0</v>
      </c>
      <c r="AN2765" s="295">
        <v>0</v>
      </c>
      <c r="AO2765" s="295">
        <v>418.64</v>
      </c>
      <c r="AP2765" s="295">
        <v>0</v>
      </c>
      <c r="AQ2765" s="295">
        <v>0</v>
      </c>
      <c r="AR2765" s="295">
        <v>0</v>
      </c>
      <c r="AS2765" s="295">
        <v>0</v>
      </c>
      <c r="AT2765" s="295">
        <f t="shared" si="43"/>
        <v>8000</v>
      </c>
      <c r="AU2765" s="295">
        <v>6888.92</v>
      </c>
      <c r="AV2765" s="295">
        <v>6577.62</v>
      </c>
      <c r="AW2765" s="296">
        <v>94</v>
      </c>
      <c r="AX2765" s="296">
        <v>134</v>
      </c>
      <c r="AY2765" s="295">
        <v>408196.83</v>
      </c>
      <c r="AZ2765" s="295">
        <v>382075.15</v>
      </c>
      <c r="BA2765" s="294">
        <v>73.268994000000006</v>
      </c>
      <c r="BB2765" s="294">
        <v>63.395079739013497</v>
      </c>
      <c r="BC2765" s="294">
        <v>9.5</v>
      </c>
      <c r="BD2765" s="294"/>
      <c r="BE2765" s="293" t="s">
        <v>4204</v>
      </c>
      <c r="BF2765" s="291"/>
      <c r="BG2765" s="293" t="s">
        <v>310</v>
      </c>
      <c r="BH2765" s="293" t="s">
        <v>233</v>
      </c>
      <c r="BI2765" s="293" t="s">
        <v>557</v>
      </c>
      <c r="BJ2765" s="293" t="s">
        <v>177</v>
      </c>
      <c r="BK2765" s="292" t="s">
        <v>4</v>
      </c>
      <c r="BL2765" s="294">
        <v>330585.74</v>
      </c>
      <c r="BM2765" s="292" t="s">
        <v>894</v>
      </c>
      <c r="BN2765" s="294"/>
      <c r="BO2765" s="297">
        <v>43979</v>
      </c>
      <c r="BP2765" s="297">
        <v>48057</v>
      </c>
      <c r="BQ2765" s="297" t="s">
        <v>1065</v>
      </c>
      <c r="BR2765" s="297" t="s">
        <v>4741</v>
      </c>
      <c r="BS2765" s="297" t="s">
        <v>4742</v>
      </c>
      <c r="BT2765" s="297" t="s">
        <v>4742</v>
      </c>
      <c r="BU2765" s="294">
        <v>418.64</v>
      </c>
      <c r="BV2765" s="294">
        <v>0</v>
      </c>
      <c r="BW2765" s="294">
        <v>0</v>
      </c>
    </row>
    <row r="2766" spans="1:75" s="289" customFormat="1" ht="18.2" customHeight="1" x14ac:dyDescent="0.15">
      <c r="A2766" s="298">
        <v>2764</v>
      </c>
      <c r="B2766" s="299" t="s">
        <v>305</v>
      </c>
      <c r="C2766" s="299" t="s">
        <v>306</v>
      </c>
      <c r="D2766" s="313">
        <v>45172</v>
      </c>
      <c r="E2766" s="300" t="s">
        <v>4350</v>
      </c>
      <c r="F2766" s="309">
        <v>0</v>
      </c>
      <c r="G2766" s="309">
        <v>0</v>
      </c>
      <c r="H2766" s="302">
        <v>378272.8</v>
      </c>
      <c r="I2766" s="302">
        <v>0</v>
      </c>
      <c r="J2766" s="302">
        <v>0</v>
      </c>
      <c r="K2766" s="302">
        <v>378272.8</v>
      </c>
      <c r="L2766" s="302">
        <v>1900.1</v>
      </c>
      <c r="M2766" s="302">
        <v>0</v>
      </c>
      <c r="N2766" s="302">
        <v>0</v>
      </c>
      <c r="O2766" s="302">
        <v>1900.1</v>
      </c>
      <c r="P2766" s="302">
        <v>0</v>
      </c>
      <c r="Q2766" s="302">
        <v>0</v>
      </c>
      <c r="R2766" s="302">
        <v>376372.7</v>
      </c>
      <c r="S2766" s="302">
        <v>0</v>
      </c>
      <c r="T2766" s="302">
        <v>2994.66</v>
      </c>
      <c r="U2766" s="302">
        <v>0</v>
      </c>
      <c r="V2766" s="302">
        <v>0</v>
      </c>
      <c r="W2766" s="302">
        <v>2994.66</v>
      </c>
      <c r="X2766" s="302">
        <v>0</v>
      </c>
      <c r="Y2766" s="302">
        <v>0</v>
      </c>
      <c r="Z2766" s="302">
        <v>0</v>
      </c>
      <c r="AA2766" s="302">
        <v>0</v>
      </c>
      <c r="AB2766" s="302">
        <v>0</v>
      </c>
      <c r="AC2766" s="302">
        <v>0</v>
      </c>
      <c r="AD2766" s="302">
        <v>0</v>
      </c>
      <c r="AE2766" s="302">
        <v>0</v>
      </c>
      <c r="AF2766" s="302">
        <v>0</v>
      </c>
      <c r="AG2766" s="302">
        <v>0</v>
      </c>
      <c r="AH2766" s="302">
        <v>225.73</v>
      </c>
      <c r="AI2766" s="302">
        <v>0</v>
      </c>
      <c r="AJ2766" s="302">
        <v>0</v>
      </c>
      <c r="AK2766" s="302">
        <v>0</v>
      </c>
      <c r="AL2766" s="302">
        <v>0</v>
      </c>
      <c r="AM2766" s="302">
        <v>0</v>
      </c>
      <c r="AN2766" s="302">
        <v>0</v>
      </c>
      <c r="AO2766" s="302">
        <v>0</v>
      </c>
      <c r="AP2766" s="302">
        <v>0</v>
      </c>
      <c r="AQ2766" s="302">
        <v>0</v>
      </c>
      <c r="AR2766" s="302">
        <v>0</v>
      </c>
      <c r="AS2766" s="302">
        <v>0</v>
      </c>
      <c r="AT2766" s="295">
        <f t="shared" si="43"/>
        <v>5120.49</v>
      </c>
      <c r="AU2766" s="302">
        <v>0</v>
      </c>
      <c r="AV2766" s="302">
        <v>0</v>
      </c>
      <c r="AW2766" s="303">
        <v>119</v>
      </c>
      <c r="AX2766" s="303">
        <v>159</v>
      </c>
      <c r="AY2766" s="302">
        <v>424299.99</v>
      </c>
      <c r="AZ2766" s="302">
        <v>424299.99</v>
      </c>
      <c r="BA2766" s="301">
        <v>73.061518000000007</v>
      </c>
      <c r="BB2766" s="301">
        <v>64.808770784459895</v>
      </c>
      <c r="BC2766" s="301">
        <v>9.5</v>
      </c>
      <c r="BD2766" s="301"/>
      <c r="BE2766" s="300" t="s">
        <v>4204</v>
      </c>
      <c r="BF2766" s="298"/>
      <c r="BG2766" s="300" t="s">
        <v>333</v>
      </c>
      <c r="BH2766" s="300" t="s">
        <v>209</v>
      </c>
      <c r="BI2766" s="300" t="s">
        <v>786</v>
      </c>
      <c r="BJ2766" s="300" t="s">
        <v>103</v>
      </c>
      <c r="BK2766" s="299" t="s">
        <v>4</v>
      </c>
      <c r="BL2766" s="301">
        <v>376372.7</v>
      </c>
      <c r="BM2766" s="299" t="s">
        <v>894</v>
      </c>
      <c r="BN2766" s="301"/>
      <c r="BO2766" s="304">
        <v>43979</v>
      </c>
      <c r="BP2766" s="304">
        <v>48819</v>
      </c>
      <c r="BQ2766" s="297" t="s">
        <v>1065</v>
      </c>
      <c r="BR2766" s="297" t="s">
        <v>4741</v>
      </c>
      <c r="BS2766" s="297" t="s">
        <v>4742</v>
      </c>
      <c r="BT2766" s="297" t="s">
        <v>4742</v>
      </c>
      <c r="BU2766" s="301">
        <v>0</v>
      </c>
      <c r="BV2766" s="301">
        <v>0</v>
      </c>
      <c r="BW2766" s="301">
        <v>0</v>
      </c>
    </row>
    <row r="2767" spans="1:75" s="289" customFormat="1" ht="18.2" customHeight="1" x14ac:dyDescent="0.15">
      <c r="A2767" s="291">
        <v>2765</v>
      </c>
      <c r="B2767" s="292" t="s">
        <v>305</v>
      </c>
      <c r="C2767" s="292" t="s">
        <v>306</v>
      </c>
      <c r="D2767" s="312">
        <v>45172</v>
      </c>
      <c r="E2767" s="293" t="s">
        <v>3638</v>
      </c>
      <c r="F2767" s="308">
        <v>0</v>
      </c>
      <c r="G2767" s="308">
        <v>1</v>
      </c>
      <c r="H2767" s="295">
        <v>362456.07</v>
      </c>
      <c r="I2767" s="295">
        <v>2478.23</v>
      </c>
      <c r="J2767" s="295">
        <v>0</v>
      </c>
      <c r="K2767" s="295">
        <v>364934.3</v>
      </c>
      <c r="L2767" s="295">
        <v>2497.85</v>
      </c>
      <c r="M2767" s="295">
        <v>0</v>
      </c>
      <c r="N2767" s="295">
        <v>2478.23</v>
      </c>
      <c r="O2767" s="295">
        <v>2497.85</v>
      </c>
      <c r="P2767" s="295">
        <v>0</v>
      </c>
      <c r="Q2767" s="295">
        <v>0</v>
      </c>
      <c r="R2767" s="295">
        <v>359958.22</v>
      </c>
      <c r="S2767" s="295">
        <v>2889.06</v>
      </c>
      <c r="T2767" s="295">
        <v>2869.44</v>
      </c>
      <c r="U2767" s="295">
        <v>0</v>
      </c>
      <c r="V2767" s="295">
        <v>2889.06</v>
      </c>
      <c r="W2767" s="295">
        <v>2869.44</v>
      </c>
      <c r="X2767" s="295">
        <v>0</v>
      </c>
      <c r="Y2767" s="295">
        <v>0</v>
      </c>
      <c r="Z2767" s="295">
        <v>0</v>
      </c>
      <c r="AA2767" s="295">
        <v>0</v>
      </c>
      <c r="AB2767" s="295">
        <v>0</v>
      </c>
      <c r="AC2767" s="295">
        <v>0</v>
      </c>
      <c r="AD2767" s="295">
        <v>0</v>
      </c>
      <c r="AE2767" s="295">
        <v>0</v>
      </c>
      <c r="AF2767" s="295">
        <v>0</v>
      </c>
      <c r="AG2767" s="295">
        <v>0</v>
      </c>
      <c r="AH2767" s="295">
        <v>273.45</v>
      </c>
      <c r="AI2767" s="295">
        <v>0</v>
      </c>
      <c r="AJ2767" s="295">
        <v>0</v>
      </c>
      <c r="AK2767" s="295">
        <v>0</v>
      </c>
      <c r="AL2767" s="295">
        <v>350</v>
      </c>
      <c r="AM2767" s="295">
        <v>0</v>
      </c>
      <c r="AN2767" s="295">
        <v>0</v>
      </c>
      <c r="AO2767" s="295">
        <v>256.02999999999997</v>
      </c>
      <c r="AP2767" s="295">
        <v>85.94</v>
      </c>
      <c r="AQ2767" s="295">
        <v>0</v>
      </c>
      <c r="AR2767" s="295">
        <v>0</v>
      </c>
      <c r="AS2767" s="295">
        <v>0</v>
      </c>
      <c r="AT2767" s="295">
        <f t="shared" si="43"/>
        <v>11700</v>
      </c>
      <c r="AU2767" s="295">
        <v>0</v>
      </c>
      <c r="AV2767" s="295">
        <v>0</v>
      </c>
      <c r="AW2767" s="296">
        <v>96</v>
      </c>
      <c r="AX2767" s="296">
        <v>192</v>
      </c>
      <c r="AY2767" s="295">
        <v>513997.86</v>
      </c>
      <c r="AZ2767" s="295">
        <v>513997.86</v>
      </c>
      <c r="BA2767" s="294">
        <v>85.103423000000006</v>
      </c>
      <c r="BB2767" s="294">
        <v>59.598840857016498</v>
      </c>
      <c r="BC2767" s="294">
        <v>9.5</v>
      </c>
      <c r="BD2767" s="294"/>
      <c r="BE2767" s="293" t="s">
        <v>4204</v>
      </c>
      <c r="BF2767" s="291"/>
      <c r="BG2767" s="293" t="s">
        <v>315</v>
      </c>
      <c r="BH2767" s="293" t="s">
        <v>179</v>
      </c>
      <c r="BI2767" s="293" t="s">
        <v>389</v>
      </c>
      <c r="BJ2767" s="293" t="s">
        <v>103</v>
      </c>
      <c r="BK2767" s="292" t="s">
        <v>4</v>
      </c>
      <c r="BL2767" s="294">
        <v>359958.22</v>
      </c>
      <c r="BM2767" s="292" t="s">
        <v>894</v>
      </c>
      <c r="BN2767" s="294"/>
      <c r="BO2767" s="297">
        <v>42256</v>
      </c>
      <c r="BP2767" s="297">
        <v>48100</v>
      </c>
      <c r="BQ2767" s="297" t="s">
        <v>1067</v>
      </c>
      <c r="BR2767" s="297" t="s">
        <v>4743</v>
      </c>
      <c r="BS2767" s="297">
        <v>42256</v>
      </c>
      <c r="BT2767" s="297">
        <v>48100</v>
      </c>
      <c r="BU2767" s="294">
        <v>0</v>
      </c>
      <c r="BV2767" s="294">
        <v>0</v>
      </c>
      <c r="BW2767" s="294">
        <v>0</v>
      </c>
    </row>
    <row r="2768" spans="1:75" s="289" customFormat="1" ht="18.2" customHeight="1" x14ac:dyDescent="0.15">
      <c r="A2768" s="298">
        <v>2766</v>
      </c>
      <c r="B2768" s="299" t="s">
        <v>305</v>
      </c>
      <c r="C2768" s="299" t="s">
        <v>306</v>
      </c>
      <c r="D2768" s="313">
        <v>45172</v>
      </c>
      <c r="E2768" s="300" t="s">
        <v>4351</v>
      </c>
      <c r="F2768" s="309">
        <v>0</v>
      </c>
      <c r="G2768" s="309">
        <v>0</v>
      </c>
      <c r="H2768" s="302">
        <v>307576.55</v>
      </c>
      <c r="I2768" s="302">
        <v>0</v>
      </c>
      <c r="J2768" s="302">
        <v>0</v>
      </c>
      <c r="K2768" s="302">
        <v>307576.55</v>
      </c>
      <c r="L2768" s="302">
        <v>1544.99</v>
      </c>
      <c r="M2768" s="302">
        <v>0</v>
      </c>
      <c r="N2768" s="302">
        <v>0</v>
      </c>
      <c r="O2768" s="302">
        <v>1544.99</v>
      </c>
      <c r="P2768" s="302">
        <v>0</v>
      </c>
      <c r="Q2768" s="302">
        <v>0</v>
      </c>
      <c r="R2768" s="302">
        <v>306031.56</v>
      </c>
      <c r="S2768" s="302">
        <v>0</v>
      </c>
      <c r="T2768" s="302">
        <v>2434.98</v>
      </c>
      <c r="U2768" s="302">
        <v>0</v>
      </c>
      <c r="V2768" s="302">
        <v>0</v>
      </c>
      <c r="W2768" s="302">
        <v>2434.98</v>
      </c>
      <c r="X2768" s="302">
        <v>0</v>
      </c>
      <c r="Y2768" s="302">
        <v>0</v>
      </c>
      <c r="Z2768" s="302">
        <v>0</v>
      </c>
      <c r="AA2768" s="302">
        <v>0</v>
      </c>
      <c r="AB2768" s="302">
        <v>0</v>
      </c>
      <c r="AC2768" s="302">
        <v>0</v>
      </c>
      <c r="AD2768" s="302">
        <v>0</v>
      </c>
      <c r="AE2768" s="302">
        <v>0</v>
      </c>
      <c r="AF2768" s="302">
        <v>0</v>
      </c>
      <c r="AG2768" s="302">
        <v>0</v>
      </c>
      <c r="AH2768" s="302">
        <v>183.54</v>
      </c>
      <c r="AI2768" s="302">
        <v>0</v>
      </c>
      <c r="AJ2768" s="302">
        <v>0</v>
      </c>
      <c r="AK2768" s="302">
        <v>0</v>
      </c>
      <c r="AL2768" s="302">
        <v>0</v>
      </c>
      <c r="AM2768" s="302">
        <v>0</v>
      </c>
      <c r="AN2768" s="302">
        <v>0</v>
      </c>
      <c r="AO2768" s="302">
        <v>0</v>
      </c>
      <c r="AP2768" s="302">
        <v>1323.58</v>
      </c>
      <c r="AQ2768" s="302">
        <v>0</v>
      </c>
      <c r="AR2768" s="302">
        <v>1287.0899999999999</v>
      </c>
      <c r="AS2768" s="302">
        <v>0</v>
      </c>
      <c r="AT2768" s="295">
        <f t="shared" si="43"/>
        <v>4200</v>
      </c>
      <c r="AU2768" s="302">
        <v>0</v>
      </c>
      <c r="AV2768" s="302">
        <v>0</v>
      </c>
      <c r="AW2768" s="303">
        <v>119</v>
      </c>
      <c r="AX2768" s="303">
        <v>159</v>
      </c>
      <c r="AY2768" s="302">
        <v>345001.68</v>
      </c>
      <c r="AZ2768" s="302">
        <v>345001.68</v>
      </c>
      <c r="BA2768" s="301">
        <v>84.752916999999997</v>
      </c>
      <c r="BB2768" s="301">
        <v>75.179539427345702</v>
      </c>
      <c r="BC2768" s="301">
        <v>9.5</v>
      </c>
      <c r="BD2768" s="301"/>
      <c r="BE2768" s="300" t="s">
        <v>4204</v>
      </c>
      <c r="BF2768" s="298"/>
      <c r="BG2768" s="300" t="s">
        <v>360</v>
      </c>
      <c r="BH2768" s="300" t="s">
        <v>232</v>
      </c>
      <c r="BI2768" s="300" t="s">
        <v>361</v>
      </c>
      <c r="BJ2768" s="300" t="s">
        <v>103</v>
      </c>
      <c r="BK2768" s="299" t="s">
        <v>4</v>
      </c>
      <c r="BL2768" s="301">
        <v>306031.56</v>
      </c>
      <c r="BM2768" s="299" t="s">
        <v>894</v>
      </c>
      <c r="BN2768" s="301"/>
      <c r="BO2768" s="304">
        <v>43980</v>
      </c>
      <c r="BP2768" s="304">
        <v>48820</v>
      </c>
      <c r="BQ2768" s="297" t="s">
        <v>1065</v>
      </c>
      <c r="BR2768" s="297" t="s">
        <v>4741</v>
      </c>
      <c r="BS2768" s="297" t="s">
        <v>4742</v>
      </c>
      <c r="BT2768" s="297" t="s">
        <v>4742</v>
      </c>
      <c r="BU2768" s="301">
        <v>0</v>
      </c>
      <c r="BV2768" s="301">
        <v>0</v>
      </c>
      <c r="BW2768" s="301">
        <v>0</v>
      </c>
    </row>
    <row r="2769" spans="1:75" s="289" customFormat="1" ht="18.2" customHeight="1" x14ac:dyDescent="0.15">
      <c r="A2769" s="291">
        <v>2767</v>
      </c>
      <c r="B2769" s="292" t="s">
        <v>305</v>
      </c>
      <c r="C2769" s="292" t="s">
        <v>306</v>
      </c>
      <c r="D2769" s="312">
        <v>45172</v>
      </c>
      <c r="E2769" s="293" t="s">
        <v>3639</v>
      </c>
      <c r="F2769" s="308">
        <v>0</v>
      </c>
      <c r="G2769" s="308">
        <v>0</v>
      </c>
      <c r="H2769" s="295">
        <v>168713.06</v>
      </c>
      <c r="I2769" s="295">
        <v>0</v>
      </c>
      <c r="J2769" s="295">
        <v>0</v>
      </c>
      <c r="K2769" s="295">
        <v>168713.06</v>
      </c>
      <c r="L2769" s="295">
        <v>3942.43</v>
      </c>
      <c r="M2769" s="295">
        <v>0</v>
      </c>
      <c r="N2769" s="295">
        <v>0</v>
      </c>
      <c r="O2769" s="295">
        <v>3942.43</v>
      </c>
      <c r="P2769" s="295">
        <v>0</v>
      </c>
      <c r="Q2769" s="295">
        <v>0</v>
      </c>
      <c r="R2769" s="295">
        <v>164770.63</v>
      </c>
      <c r="S2769" s="295">
        <v>0</v>
      </c>
      <c r="T2769" s="295">
        <v>1335.65</v>
      </c>
      <c r="U2769" s="295">
        <v>0</v>
      </c>
      <c r="V2769" s="295">
        <v>0</v>
      </c>
      <c r="W2769" s="295">
        <v>1335.65</v>
      </c>
      <c r="X2769" s="295">
        <v>0</v>
      </c>
      <c r="Y2769" s="295">
        <v>0</v>
      </c>
      <c r="Z2769" s="295">
        <v>0</v>
      </c>
      <c r="AA2769" s="295">
        <v>0</v>
      </c>
      <c r="AB2769" s="295">
        <v>0</v>
      </c>
      <c r="AC2769" s="295">
        <v>0</v>
      </c>
      <c r="AD2769" s="295">
        <v>0</v>
      </c>
      <c r="AE2769" s="295">
        <v>0</v>
      </c>
      <c r="AF2769" s="295">
        <v>0</v>
      </c>
      <c r="AG2769" s="295">
        <v>0</v>
      </c>
      <c r="AH2769" s="295">
        <v>225.61</v>
      </c>
      <c r="AI2769" s="295">
        <v>0</v>
      </c>
      <c r="AJ2769" s="295">
        <v>0</v>
      </c>
      <c r="AK2769" s="295">
        <v>0</v>
      </c>
      <c r="AL2769" s="295">
        <v>0</v>
      </c>
      <c r="AM2769" s="295">
        <v>0</v>
      </c>
      <c r="AN2769" s="295">
        <v>0</v>
      </c>
      <c r="AO2769" s="295">
        <v>0</v>
      </c>
      <c r="AP2769" s="295">
        <v>0</v>
      </c>
      <c r="AQ2769" s="295">
        <v>0</v>
      </c>
      <c r="AR2769" s="295">
        <v>0</v>
      </c>
      <c r="AS2769" s="295">
        <v>0</v>
      </c>
      <c r="AT2769" s="295">
        <f t="shared" si="43"/>
        <v>5503.6900000000005</v>
      </c>
      <c r="AU2769" s="295">
        <v>0</v>
      </c>
      <c r="AV2769" s="295">
        <v>0</v>
      </c>
      <c r="AW2769" s="296">
        <v>36</v>
      </c>
      <c r="AX2769" s="296">
        <v>132</v>
      </c>
      <c r="AY2769" s="295">
        <v>445000.48</v>
      </c>
      <c r="AZ2769" s="295">
        <v>407896.61</v>
      </c>
      <c r="BA2769" s="294">
        <v>82.051592999999997</v>
      </c>
      <c r="BB2769" s="294">
        <v>33.144900790211501</v>
      </c>
      <c r="BC2769" s="294">
        <v>9.5</v>
      </c>
      <c r="BD2769" s="294"/>
      <c r="BE2769" s="293" t="s">
        <v>4204</v>
      </c>
      <c r="BF2769" s="291"/>
      <c r="BG2769" s="293" t="s">
        <v>360</v>
      </c>
      <c r="BH2769" s="293" t="s">
        <v>232</v>
      </c>
      <c r="BI2769" s="293" t="s">
        <v>369</v>
      </c>
      <c r="BJ2769" s="293" t="s">
        <v>103</v>
      </c>
      <c r="BK2769" s="292" t="s">
        <v>4</v>
      </c>
      <c r="BL2769" s="294">
        <v>164770.63</v>
      </c>
      <c r="BM2769" s="292" t="s">
        <v>894</v>
      </c>
      <c r="BN2769" s="294"/>
      <c r="BO2769" s="297">
        <v>42254</v>
      </c>
      <c r="BP2769" s="297">
        <v>46272</v>
      </c>
      <c r="BQ2769" s="297" t="s">
        <v>1065</v>
      </c>
      <c r="BR2769" s="297" t="s">
        <v>4741</v>
      </c>
      <c r="BS2769" s="297">
        <v>42254</v>
      </c>
      <c r="BT2769" s="297">
        <v>46272</v>
      </c>
      <c r="BU2769" s="294">
        <v>0</v>
      </c>
      <c r="BV2769" s="294">
        <v>0</v>
      </c>
      <c r="BW2769" s="294">
        <v>0</v>
      </c>
    </row>
    <row r="2770" spans="1:75" s="289" customFormat="1" ht="18.2" customHeight="1" x14ac:dyDescent="0.15">
      <c r="A2770" s="298">
        <v>2768</v>
      </c>
      <c r="B2770" s="299" t="s">
        <v>305</v>
      </c>
      <c r="C2770" s="299" t="s">
        <v>306</v>
      </c>
      <c r="D2770" s="313">
        <v>45172</v>
      </c>
      <c r="E2770" s="300" t="s">
        <v>4352</v>
      </c>
      <c r="F2770" s="309">
        <v>0</v>
      </c>
      <c r="G2770" s="309">
        <v>0</v>
      </c>
      <c r="H2770" s="302">
        <v>226569.93</v>
      </c>
      <c r="I2770" s="302">
        <v>0</v>
      </c>
      <c r="J2770" s="302">
        <v>0</v>
      </c>
      <c r="K2770" s="302">
        <v>226569.93</v>
      </c>
      <c r="L2770" s="302">
        <v>2156.38</v>
      </c>
      <c r="M2770" s="302">
        <v>0</v>
      </c>
      <c r="N2770" s="302">
        <v>0</v>
      </c>
      <c r="O2770" s="302">
        <v>2156.38</v>
      </c>
      <c r="P2770" s="302">
        <v>0</v>
      </c>
      <c r="Q2770" s="302">
        <v>0</v>
      </c>
      <c r="R2770" s="302">
        <v>224413.55</v>
      </c>
      <c r="S2770" s="302">
        <v>0</v>
      </c>
      <c r="T2770" s="302">
        <v>1888.08</v>
      </c>
      <c r="U2770" s="302">
        <v>0</v>
      </c>
      <c r="V2770" s="302">
        <v>0</v>
      </c>
      <c r="W2770" s="302">
        <v>1888.08</v>
      </c>
      <c r="X2770" s="302">
        <v>0</v>
      </c>
      <c r="Y2770" s="302">
        <v>0</v>
      </c>
      <c r="Z2770" s="302">
        <v>0</v>
      </c>
      <c r="AA2770" s="302">
        <v>0</v>
      </c>
      <c r="AB2770" s="302">
        <v>0</v>
      </c>
      <c r="AC2770" s="302">
        <v>0</v>
      </c>
      <c r="AD2770" s="302">
        <v>0</v>
      </c>
      <c r="AE2770" s="302">
        <v>0</v>
      </c>
      <c r="AF2770" s="302">
        <v>0</v>
      </c>
      <c r="AG2770" s="302">
        <v>0</v>
      </c>
      <c r="AH2770" s="302">
        <v>159.6</v>
      </c>
      <c r="AI2770" s="302">
        <v>0</v>
      </c>
      <c r="AJ2770" s="302">
        <v>0</v>
      </c>
      <c r="AK2770" s="302">
        <v>0</v>
      </c>
      <c r="AL2770" s="302">
        <v>0</v>
      </c>
      <c r="AM2770" s="302">
        <v>0</v>
      </c>
      <c r="AN2770" s="302">
        <v>0</v>
      </c>
      <c r="AO2770" s="302">
        <v>0</v>
      </c>
      <c r="AP2770" s="302">
        <v>5330</v>
      </c>
      <c r="AQ2770" s="302">
        <v>0</v>
      </c>
      <c r="AR2770" s="302">
        <v>4204.0600000000004</v>
      </c>
      <c r="AS2770" s="302">
        <v>0</v>
      </c>
      <c r="AT2770" s="295">
        <f t="shared" si="43"/>
        <v>5330</v>
      </c>
      <c r="AU2770" s="302">
        <v>0</v>
      </c>
      <c r="AV2770" s="302">
        <v>0</v>
      </c>
      <c r="AW2770" s="303">
        <v>88</v>
      </c>
      <c r="AX2770" s="303">
        <v>128</v>
      </c>
      <c r="AY2770" s="302">
        <v>299997.99</v>
      </c>
      <c r="AZ2770" s="302">
        <v>299997.99</v>
      </c>
      <c r="BA2770" s="301">
        <v>90.000608</v>
      </c>
      <c r="BB2770" s="301">
        <v>67.324970888766302</v>
      </c>
      <c r="BC2770" s="301">
        <v>10</v>
      </c>
      <c r="BD2770" s="301"/>
      <c r="BE2770" s="300" t="s">
        <v>4204</v>
      </c>
      <c r="BF2770" s="298"/>
      <c r="BG2770" s="300" t="s">
        <v>376</v>
      </c>
      <c r="BH2770" s="300" t="s">
        <v>195</v>
      </c>
      <c r="BI2770" s="300" t="s">
        <v>448</v>
      </c>
      <c r="BJ2770" s="300" t="s">
        <v>103</v>
      </c>
      <c r="BK2770" s="299" t="s">
        <v>4</v>
      </c>
      <c r="BL2770" s="301">
        <v>224413.55</v>
      </c>
      <c r="BM2770" s="299" t="s">
        <v>894</v>
      </c>
      <c r="BN2770" s="301"/>
      <c r="BO2770" s="304">
        <v>43980</v>
      </c>
      <c r="BP2770" s="304">
        <v>47877</v>
      </c>
      <c r="BQ2770" s="297" t="s">
        <v>1065</v>
      </c>
      <c r="BR2770" s="297" t="s">
        <v>4741</v>
      </c>
      <c r="BS2770" s="297" t="s">
        <v>4742</v>
      </c>
      <c r="BT2770" s="297" t="s">
        <v>4742</v>
      </c>
      <c r="BU2770" s="301">
        <v>0</v>
      </c>
      <c r="BV2770" s="301">
        <v>0</v>
      </c>
      <c r="BW2770" s="301">
        <v>0</v>
      </c>
    </row>
    <row r="2771" spans="1:75" s="289" customFormat="1" ht="18.2" customHeight="1" x14ac:dyDescent="0.15">
      <c r="A2771" s="291">
        <v>2769</v>
      </c>
      <c r="B2771" s="292" t="s">
        <v>305</v>
      </c>
      <c r="C2771" s="292" t="s">
        <v>306</v>
      </c>
      <c r="D2771" s="312">
        <v>45172</v>
      </c>
      <c r="E2771" s="293" t="s">
        <v>4353</v>
      </c>
      <c r="F2771" s="308">
        <v>0</v>
      </c>
      <c r="G2771" s="308">
        <v>0</v>
      </c>
      <c r="H2771" s="295">
        <v>370941.2</v>
      </c>
      <c r="I2771" s="295">
        <v>0</v>
      </c>
      <c r="J2771" s="295">
        <v>0</v>
      </c>
      <c r="K2771" s="295">
        <v>370941.2</v>
      </c>
      <c r="L2771" s="295">
        <v>2523.2199999999998</v>
      </c>
      <c r="M2771" s="295">
        <v>0</v>
      </c>
      <c r="N2771" s="295">
        <v>0</v>
      </c>
      <c r="O2771" s="295">
        <v>2523.2199999999998</v>
      </c>
      <c r="P2771" s="295">
        <v>0</v>
      </c>
      <c r="Q2771" s="295">
        <v>0</v>
      </c>
      <c r="R2771" s="295">
        <v>368417.98</v>
      </c>
      <c r="S2771" s="295">
        <v>0</v>
      </c>
      <c r="T2771" s="295">
        <v>2936.62</v>
      </c>
      <c r="U2771" s="295">
        <v>0</v>
      </c>
      <c r="V2771" s="295">
        <v>0</v>
      </c>
      <c r="W2771" s="295">
        <v>2936.62</v>
      </c>
      <c r="X2771" s="295">
        <v>0</v>
      </c>
      <c r="Y2771" s="295">
        <v>0</v>
      </c>
      <c r="Z2771" s="295">
        <v>0</v>
      </c>
      <c r="AA2771" s="295">
        <v>0</v>
      </c>
      <c r="AB2771" s="295">
        <v>0</v>
      </c>
      <c r="AC2771" s="295">
        <v>0</v>
      </c>
      <c r="AD2771" s="295">
        <v>0</v>
      </c>
      <c r="AE2771" s="295">
        <v>0</v>
      </c>
      <c r="AF2771" s="295">
        <v>0</v>
      </c>
      <c r="AG2771" s="295">
        <v>0</v>
      </c>
      <c r="AH2771" s="295">
        <v>255.21</v>
      </c>
      <c r="AI2771" s="295">
        <v>0</v>
      </c>
      <c r="AJ2771" s="295">
        <v>0</v>
      </c>
      <c r="AK2771" s="295">
        <v>0</v>
      </c>
      <c r="AL2771" s="295">
        <v>0</v>
      </c>
      <c r="AM2771" s="295">
        <v>0</v>
      </c>
      <c r="AN2771" s="295">
        <v>0</v>
      </c>
      <c r="AO2771" s="295">
        <v>0</v>
      </c>
      <c r="AP2771" s="295">
        <v>39.799999999999997</v>
      </c>
      <c r="AQ2771" s="295">
        <v>0</v>
      </c>
      <c r="AR2771" s="295">
        <v>4.8499999999999996</v>
      </c>
      <c r="AS2771" s="295">
        <v>0</v>
      </c>
      <c r="AT2771" s="295">
        <f t="shared" si="43"/>
        <v>5750</v>
      </c>
      <c r="AU2771" s="295">
        <v>0</v>
      </c>
      <c r="AV2771" s="295">
        <v>0</v>
      </c>
      <c r="AW2771" s="296">
        <v>119</v>
      </c>
      <c r="AX2771" s="296">
        <v>159</v>
      </c>
      <c r="AY2771" s="295">
        <v>487998.07</v>
      </c>
      <c r="AZ2771" s="295">
        <v>473283.95</v>
      </c>
      <c r="BA2771" s="294">
        <v>65.287141000000005</v>
      </c>
      <c r="BB2771" s="294">
        <v>50.821407755735599</v>
      </c>
      <c r="BC2771" s="294">
        <v>9.5</v>
      </c>
      <c r="BD2771" s="294"/>
      <c r="BE2771" s="293" t="s">
        <v>4204</v>
      </c>
      <c r="BF2771" s="291"/>
      <c r="BG2771" s="293" t="s">
        <v>333</v>
      </c>
      <c r="BH2771" s="293" t="s">
        <v>193</v>
      </c>
      <c r="BI2771" s="293" t="s">
        <v>464</v>
      </c>
      <c r="BJ2771" s="293" t="s">
        <v>103</v>
      </c>
      <c r="BK2771" s="292" t="s">
        <v>4</v>
      </c>
      <c r="BL2771" s="294">
        <v>368417.98</v>
      </c>
      <c r="BM2771" s="292" t="s">
        <v>894</v>
      </c>
      <c r="BN2771" s="294"/>
      <c r="BO2771" s="297">
        <v>43980</v>
      </c>
      <c r="BP2771" s="297">
        <v>48820</v>
      </c>
      <c r="BQ2771" s="297" t="s">
        <v>1065</v>
      </c>
      <c r="BR2771" s="297" t="s">
        <v>4741</v>
      </c>
      <c r="BS2771" s="297" t="s">
        <v>4742</v>
      </c>
      <c r="BT2771" s="297" t="s">
        <v>4742</v>
      </c>
      <c r="BU2771" s="294">
        <v>0</v>
      </c>
      <c r="BV2771" s="294">
        <v>0</v>
      </c>
      <c r="BW2771" s="294">
        <v>0</v>
      </c>
    </row>
    <row r="2772" spans="1:75" s="289" customFormat="1" ht="18.2" customHeight="1" x14ac:dyDescent="0.15">
      <c r="A2772" s="298">
        <v>2770</v>
      </c>
      <c r="B2772" s="299" t="s">
        <v>305</v>
      </c>
      <c r="C2772" s="299" t="s">
        <v>306</v>
      </c>
      <c r="D2772" s="313">
        <v>45172</v>
      </c>
      <c r="E2772" s="300" t="s">
        <v>4354</v>
      </c>
      <c r="F2772" s="309">
        <v>0</v>
      </c>
      <c r="G2772" s="309">
        <v>0</v>
      </c>
      <c r="H2772" s="302">
        <v>162635.81</v>
      </c>
      <c r="I2772" s="302">
        <v>0</v>
      </c>
      <c r="J2772" s="302">
        <v>0</v>
      </c>
      <c r="K2772" s="302">
        <v>162635.81</v>
      </c>
      <c r="L2772" s="302">
        <v>793.94</v>
      </c>
      <c r="M2772" s="302">
        <v>0</v>
      </c>
      <c r="N2772" s="302">
        <v>0</v>
      </c>
      <c r="O2772" s="302">
        <v>793.94</v>
      </c>
      <c r="P2772" s="302">
        <v>0</v>
      </c>
      <c r="Q2772" s="302">
        <v>0</v>
      </c>
      <c r="R2772" s="302">
        <v>161841.87</v>
      </c>
      <c r="S2772" s="302">
        <v>0</v>
      </c>
      <c r="T2772" s="302">
        <v>1355.3</v>
      </c>
      <c r="U2772" s="302">
        <v>0</v>
      </c>
      <c r="V2772" s="302">
        <v>0</v>
      </c>
      <c r="W2772" s="302">
        <v>1355.3</v>
      </c>
      <c r="X2772" s="302">
        <v>0</v>
      </c>
      <c r="Y2772" s="302">
        <v>0</v>
      </c>
      <c r="Z2772" s="302">
        <v>0</v>
      </c>
      <c r="AA2772" s="302">
        <v>0</v>
      </c>
      <c r="AB2772" s="302">
        <v>0</v>
      </c>
      <c r="AC2772" s="302">
        <v>0</v>
      </c>
      <c r="AD2772" s="302">
        <v>0</v>
      </c>
      <c r="AE2772" s="302">
        <v>0</v>
      </c>
      <c r="AF2772" s="302">
        <v>0</v>
      </c>
      <c r="AG2772" s="302">
        <v>0</v>
      </c>
      <c r="AH2772" s="302">
        <v>132.47999999999999</v>
      </c>
      <c r="AI2772" s="302">
        <v>0</v>
      </c>
      <c r="AJ2772" s="302">
        <v>0</v>
      </c>
      <c r="AK2772" s="302">
        <v>0</v>
      </c>
      <c r="AL2772" s="302">
        <v>0</v>
      </c>
      <c r="AM2772" s="302">
        <v>0</v>
      </c>
      <c r="AN2772" s="302">
        <v>0</v>
      </c>
      <c r="AO2772" s="302">
        <v>0</v>
      </c>
      <c r="AP2772" s="302">
        <v>0</v>
      </c>
      <c r="AQ2772" s="302">
        <v>0</v>
      </c>
      <c r="AR2772" s="302">
        <v>0</v>
      </c>
      <c r="AS2772" s="302">
        <v>0</v>
      </c>
      <c r="AT2772" s="295">
        <f t="shared" si="43"/>
        <v>2281.7200000000003</v>
      </c>
      <c r="AU2772" s="302">
        <v>0</v>
      </c>
      <c r="AV2772" s="302">
        <v>0</v>
      </c>
      <c r="AW2772" s="303">
        <v>119</v>
      </c>
      <c r="AX2772" s="303">
        <v>159</v>
      </c>
      <c r="AY2772" s="302">
        <v>335997.11</v>
      </c>
      <c r="AZ2772" s="302">
        <v>181760.79</v>
      </c>
      <c r="BA2772" s="301">
        <v>39.715837000000001</v>
      </c>
      <c r="BB2772" s="301">
        <v>35.363431951936299</v>
      </c>
      <c r="BC2772" s="301">
        <v>10</v>
      </c>
      <c r="BD2772" s="301"/>
      <c r="BE2772" s="300" t="s">
        <v>4204</v>
      </c>
      <c r="BF2772" s="298"/>
      <c r="BG2772" s="300" t="s">
        <v>312</v>
      </c>
      <c r="BH2772" s="300" t="s">
        <v>199</v>
      </c>
      <c r="BI2772" s="300" t="s">
        <v>357</v>
      </c>
      <c r="BJ2772" s="300" t="s">
        <v>103</v>
      </c>
      <c r="BK2772" s="299" t="s">
        <v>4</v>
      </c>
      <c r="BL2772" s="301">
        <v>161841.87</v>
      </c>
      <c r="BM2772" s="299" t="s">
        <v>894</v>
      </c>
      <c r="BN2772" s="301"/>
      <c r="BO2772" s="304">
        <v>43980</v>
      </c>
      <c r="BP2772" s="304">
        <v>48820</v>
      </c>
      <c r="BQ2772" s="297" t="s">
        <v>1065</v>
      </c>
      <c r="BR2772" s="297" t="s">
        <v>4741</v>
      </c>
      <c r="BS2772" s="297" t="s">
        <v>4742</v>
      </c>
      <c r="BT2772" s="297" t="s">
        <v>4742</v>
      </c>
      <c r="BU2772" s="301">
        <v>0</v>
      </c>
      <c r="BV2772" s="301">
        <v>0</v>
      </c>
      <c r="BW2772" s="301">
        <v>0</v>
      </c>
    </row>
    <row r="2773" spans="1:75" s="289" customFormat="1" ht="18.2" customHeight="1" x14ac:dyDescent="0.15">
      <c r="A2773" s="291">
        <v>2771</v>
      </c>
      <c r="B2773" s="292" t="s">
        <v>305</v>
      </c>
      <c r="C2773" s="292" t="s">
        <v>306</v>
      </c>
      <c r="D2773" s="312">
        <v>45172</v>
      </c>
      <c r="E2773" s="293" t="s">
        <v>3640</v>
      </c>
      <c r="F2773" s="308">
        <v>0</v>
      </c>
      <c r="G2773" s="308">
        <v>0</v>
      </c>
      <c r="H2773" s="295">
        <v>93857.35</v>
      </c>
      <c r="I2773" s="295">
        <v>0</v>
      </c>
      <c r="J2773" s="295">
        <v>0</v>
      </c>
      <c r="K2773" s="295">
        <v>93857.35</v>
      </c>
      <c r="L2773" s="295">
        <v>5917.73</v>
      </c>
      <c r="M2773" s="295">
        <v>0</v>
      </c>
      <c r="N2773" s="295">
        <v>0</v>
      </c>
      <c r="O2773" s="295">
        <v>5917.73</v>
      </c>
      <c r="P2773" s="295">
        <v>0</v>
      </c>
      <c r="Q2773" s="295">
        <v>0</v>
      </c>
      <c r="R2773" s="295">
        <v>87939.62</v>
      </c>
      <c r="S2773" s="295">
        <v>0</v>
      </c>
      <c r="T2773" s="295">
        <v>743.04</v>
      </c>
      <c r="U2773" s="295">
        <v>0</v>
      </c>
      <c r="V2773" s="295">
        <v>0</v>
      </c>
      <c r="W2773" s="295">
        <v>743.04</v>
      </c>
      <c r="X2773" s="295">
        <v>0</v>
      </c>
      <c r="Y2773" s="295">
        <v>0</v>
      </c>
      <c r="Z2773" s="295">
        <v>0</v>
      </c>
      <c r="AA2773" s="295">
        <v>0</v>
      </c>
      <c r="AB2773" s="295">
        <v>0</v>
      </c>
      <c r="AC2773" s="295">
        <v>0</v>
      </c>
      <c r="AD2773" s="295">
        <v>0</v>
      </c>
      <c r="AE2773" s="295">
        <v>0</v>
      </c>
      <c r="AF2773" s="295">
        <v>0</v>
      </c>
      <c r="AG2773" s="295">
        <v>0</v>
      </c>
      <c r="AH2773" s="295">
        <v>244.2</v>
      </c>
      <c r="AI2773" s="295">
        <v>0</v>
      </c>
      <c r="AJ2773" s="295">
        <v>0</v>
      </c>
      <c r="AK2773" s="295">
        <v>0</v>
      </c>
      <c r="AL2773" s="295">
        <v>0</v>
      </c>
      <c r="AM2773" s="295">
        <v>0</v>
      </c>
      <c r="AN2773" s="295">
        <v>0</v>
      </c>
      <c r="AO2773" s="295">
        <v>0</v>
      </c>
      <c r="AP2773" s="295">
        <v>0.52</v>
      </c>
      <c r="AQ2773" s="295">
        <v>0</v>
      </c>
      <c r="AR2773" s="295">
        <v>0.49</v>
      </c>
      <c r="AS2773" s="295">
        <v>0</v>
      </c>
      <c r="AT2773" s="295">
        <f t="shared" si="43"/>
        <v>6905</v>
      </c>
      <c r="AU2773" s="295">
        <v>0</v>
      </c>
      <c r="AV2773" s="295">
        <v>0</v>
      </c>
      <c r="AW2773" s="296">
        <v>14</v>
      </c>
      <c r="AX2773" s="296">
        <v>110</v>
      </c>
      <c r="AY2773" s="295">
        <v>467001.36</v>
      </c>
      <c r="AZ2773" s="295">
        <v>452880.16</v>
      </c>
      <c r="BA2773" s="294">
        <v>88.944939000000005</v>
      </c>
      <c r="BB2773" s="294">
        <v>17.271200700386601</v>
      </c>
      <c r="BC2773" s="294">
        <v>9.5</v>
      </c>
      <c r="BD2773" s="294"/>
      <c r="BE2773" s="293" t="s">
        <v>4204</v>
      </c>
      <c r="BF2773" s="291"/>
      <c r="BG2773" s="293" t="s">
        <v>312</v>
      </c>
      <c r="BH2773" s="293" t="s">
        <v>230</v>
      </c>
      <c r="BI2773" s="293" t="s">
        <v>322</v>
      </c>
      <c r="BJ2773" s="293" t="s">
        <v>103</v>
      </c>
      <c r="BK2773" s="292" t="s">
        <v>4</v>
      </c>
      <c r="BL2773" s="294">
        <v>87939.62</v>
      </c>
      <c r="BM2773" s="292" t="s">
        <v>894</v>
      </c>
      <c r="BN2773" s="294"/>
      <c r="BO2773" s="297">
        <v>42257</v>
      </c>
      <c r="BP2773" s="297">
        <v>45606</v>
      </c>
      <c r="BQ2773" s="297" t="s">
        <v>1065</v>
      </c>
      <c r="BR2773" s="297" t="s">
        <v>4741</v>
      </c>
      <c r="BS2773" s="297">
        <v>42257</v>
      </c>
      <c r="BT2773" s="297">
        <v>45606</v>
      </c>
      <c r="BU2773" s="294">
        <v>0</v>
      </c>
      <c r="BV2773" s="294">
        <v>0</v>
      </c>
      <c r="BW2773" s="294">
        <v>0</v>
      </c>
    </row>
    <row r="2774" spans="1:75" s="289" customFormat="1" ht="18.2" customHeight="1" x14ac:dyDescent="0.15">
      <c r="A2774" s="298">
        <v>2772</v>
      </c>
      <c r="B2774" s="299" t="s">
        <v>305</v>
      </c>
      <c r="C2774" s="299" t="s">
        <v>306</v>
      </c>
      <c r="D2774" s="313">
        <v>45172</v>
      </c>
      <c r="E2774" s="300" t="s">
        <v>4355</v>
      </c>
      <c r="F2774" s="309">
        <v>0</v>
      </c>
      <c r="G2774" s="309">
        <v>0</v>
      </c>
      <c r="H2774" s="302">
        <v>143002.45000000001</v>
      </c>
      <c r="I2774" s="302">
        <v>0</v>
      </c>
      <c r="J2774" s="302">
        <v>0</v>
      </c>
      <c r="K2774" s="302">
        <v>143002.45000000001</v>
      </c>
      <c r="L2774" s="302">
        <v>698.1</v>
      </c>
      <c r="M2774" s="302">
        <v>0</v>
      </c>
      <c r="N2774" s="302">
        <v>0</v>
      </c>
      <c r="O2774" s="302">
        <v>698.1</v>
      </c>
      <c r="P2774" s="302">
        <v>0</v>
      </c>
      <c r="Q2774" s="302">
        <v>0</v>
      </c>
      <c r="R2774" s="302">
        <v>142304.35</v>
      </c>
      <c r="S2774" s="302">
        <v>0</v>
      </c>
      <c r="T2774" s="302">
        <v>1191.69</v>
      </c>
      <c r="U2774" s="302">
        <v>0</v>
      </c>
      <c r="V2774" s="302">
        <v>0</v>
      </c>
      <c r="W2774" s="302">
        <v>1191.69</v>
      </c>
      <c r="X2774" s="302">
        <v>0</v>
      </c>
      <c r="Y2774" s="302">
        <v>0</v>
      </c>
      <c r="Z2774" s="302">
        <v>0</v>
      </c>
      <c r="AA2774" s="302">
        <v>0</v>
      </c>
      <c r="AB2774" s="302">
        <v>0</v>
      </c>
      <c r="AC2774" s="302">
        <v>0</v>
      </c>
      <c r="AD2774" s="302">
        <v>0</v>
      </c>
      <c r="AE2774" s="302">
        <v>0</v>
      </c>
      <c r="AF2774" s="302">
        <v>0</v>
      </c>
      <c r="AG2774" s="302">
        <v>0</v>
      </c>
      <c r="AH2774" s="302">
        <v>124.79</v>
      </c>
      <c r="AI2774" s="302">
        <v>0</v>
      </c>
      <c r="AJ2774" s="302">
        <v>0</v>
      </c>
      <c r="AK2774" s="302">
        <v>0</v>
      </c>
      <c r="AL2774" s="302">
        <v>0</v>
      </c>
      <c r="AM2774" s="302">
        <v>0</v>
      </c>
      <c r="AN2774" s="302">
        <v>0</v>
      </c>
      <c r="AO2774" s="302">
        <v>0</v>
      </c>
      <c r="AP2774" s="302">
        <v>2020</v>
      </c>
      <c r="AQ2774" s="302">
        <v>0</v>
      </c>
      <c r="AR2774" s="302">
        <v>2014.58</v>
      </c>
      <c r="AS2774" s="302">
        <v>0</v>
      </c>
      <c r="AT2774" s="295">
        <f t="shared" si="43"/>
        <v>2020</v>
      </c>
      <c r="AU2774" s="302">
        <v>0</v>
      </c>
      <c r="AV2774" s="302">
        <v>0</v>
      </c>
      <c r="AW2774" s="303">
        <v>119</v>
      </c>
      <c r="AX2774" s="303">
        <v>159</v>
      </c>
      <c r="AY2774" s="302">
        <v>322999.815122</v>
      </c>
      <c r="AZ2774" s="302">
        <v>166165.44</v>
      </c>
      <c r="BA2774" s="301">
        <v>47.678046000000002</v>
      </c>
      <c r="BB2774" s="301">
        <v>40.831555257820803</v>
      </c>
      <c r="BC2774" s="301">
        <v>10</v>
      </c>
      <c r="BD2774" s="301"/>
      <c r="BE2774" s="300" t="s">
        <v>4204</v>
      </c>
      <c r="BF2774" s="298"/>
      <c r="BG2774" s="300" t="s">
        <v>315</v>
      </c>
      <c r="BH2774" s="300" t="s">
        <v>179</v>
      </c>
      <c r="BI2774" s="300" t="s">
        <v>363</v>
      </c>
      <c r="BJ2774" s="300" t="s">
        <v>103</v>
      </c>
      <c r="BK2774" s="299" t="s">
        <v>4</v>
      </c>
      <c r="BL2774" s="301">
        <v>142304.35</v>
      </c>
      <c r="BM2774" s="299" t="s">
        <v>894</v>
      </c>
      <c r="BN2774" s="301"/>
      <c r="BO2774" s="304">
        <v>43980</v>
      </c>
      <c r="BP2774" s="304">
        <v>48820</v>
      </c>
      <c r="BQ2774" s="297" t="s">
        <v>1065</v>
      </c>
      <c r="BR2774" s="297" t="s">
        <v>4741</v>
      </c>
      <c r="BS2774" s="297" t="s">
        <v>4742</v>
      </c>
      <c r="BT2774" s="297" t="s">
        <v>4742</v>
      </c>
      <c r="BU2774" s="301">
        <v>0</v>
      </c>
      <c r="BV2774" s="301">
        <v>0</v>
      </c>
      <c r="BW2774" s="301">
        <v>0</v>
      </c>
    </row>
    <row r="2775" spans="1:75" s="289" customFormat="1" ht="18.2" customHeight="1" x14ac:dyDescent="0.15">
      <c r="A2775" s="291">
        <v>2773</v>
      </c>
      <c r="B2775" s="292" t="s">
        <v>305</v>
      </c>
      <c r="C2775" s="292" t="s">
        <v>306</v>
      </c>
      <c r="D2775" s="312">
        <v>45172</v>
      </c>
      <c r="E2775" s="293" t="s">
        <v>3641</v>
      </c>
      <c r="F2775" s="308">
        <v>0</v>
      </c>
      <c r="G2775" s="308">
        <v>0</v>
      </c>
      <c r="H2775" s="295">
        <v>263670.12</v>
      </c>
      <c r="I2775" s="295">
        <v>0</v>
      </c>
      <c r="J2775" s="295">
        <v>0</v>
      </c>
      <c r="K2775" s="295">
        <v>263670.12</v>
      </c>
      <c r="L2775" s="295">
        <v>1790.56</v>
      </c>
      <c r="M2775" s="295">
        <v>0</v>
      </c>
      <c r="N2775" s="295">
        <v>0</v>
      </c>
      <c r="O2775" s="295">
        <v>1790.56</v>
      </c>
      <c r="P2775" s="295">
        <v>0</v>
      </c>
      <c r="Q2775" s="295">
        <v>0</v>
      </c>
      <c r="R2775" s="295">
        <v>261879.56</v>
      </c>
      <c r="S2775" s="295">
        <v>0</v>
      </c>
      <c r="T2775" s="295">
        <v>2087.39</v>
      </c>
      <c r="U2775" s="295">
        <v>0</v>
      </c>
      <c r="V2775" s="295">
        <v>0</v>
      </c>
      <c r="W2775" s="295">
        <v>2087.39</v>
      </c>
      <c r="X2775" s="295">
        <v>0</v>
      </c>
      <c r="Y2775" s="295">
        <v>0</v>
      </c>
      <c r="Z2775" s="295">
        <v>0</v>
      </c>
      <c r="AA2775" s="295">
        <v>0</v>
      </c>
      <c r="AB2775" s="295">
        <v>0</v>
      </c>
      <c r="AC2775" s="295">
        <v>0</v>
      </c>
      <c r="AD2775" s="295">
        <v>0</v>
      </c>
      <c r="AE2775" s="295">
        <v>0</v>
      </c>
      <c r="AF2775" s="295">
        <v>0</v>
      </c>
      <c r="AG2775" s="295">
        <v>0</v>
      </c>
      <c r="AH2775" s="295">
        <v>198.06</v>
      </c>
      <c r="AI2775" s="295">
        <v>0</v>
      </c>
      <c r="AJ2775" s="295">
        <v>0</v>
      </c>
      <c r="AK2775" s="295">
        <v>0</v>
      </c>
      <c r="AL2775" s="295">
        <v>0</v>
      </c>
      <c r="AM2775" s="295">
        <v>0</v>
      </c>
      <c r="AN2775" s="295">
        <v>0</v>
      </c>
      <c r="AO2775" s="295">
        <v>0</v>
      </c>
      <c r="AP2775" s="295">
        <v>40.590000000000003</v>
      </c>
      <c r="AQ2775" s="295">
        <v>0</v>
      </c>
      <c r="AR2775" s="295">
        <v>39.6</v>
      </c>
      <c r="AS2775" s="295">
        <v>0</v>
      </c>
      <c r="AT2775" s="295">
        <f t="shared" si="43"/>
        <v>4077</v>
      </c>
      <c r="AU2775" s="295">
        <v>0</v>
      </c>
      <c r="AV2775" s="295">
        <v>0</v>
      </c>
      <c r="AW2775" s="296">
        <v>97</v>
      </c>
      <c r="AX2775" s="296">
        <v>193</v>
      </c>
      <c r="AY2775" s="295">
        <v>372301.65</v>
      </c>
      <c r="AZ2775" s="295">
        <v>372301.65</v>
      </c>
      <c r="BA2775" s="294">
        <v>86.300988000000004</v>
      </c>
      <c r="BB2775" s="294">
        <v>60.7047128719555</v>
      </c>
      <c r="BC2775" s="294">
        <v>9.5</v>
      </c>
      <c r="BD2775" s="294"/>
      <c r="BE2775" s="293" t="s">
        <v>4204</v>
      </c>
      <c r="BF2775" s="291"/>
      <c r="BG2775" s="293" t="s">
        <v>312</v>
      </c>
      <c r="BH2775" s="293" t="s">
        <v>196</v>
      </c>
      <c r="BI2775" s="293" t="s">
        <v>314</v>
      </c>
      <c r="BJ2775" s="293" t="s">
        <v>103</v>
      </c>
      <c r="BK2775" s="292" t="s">
        <v>4</v>
      </c>
      <c r="BL2775" s="294">
        <v>261879.56</v>
      </c>
      <c r="BM2775" s="292" t="s">
        <v>894</v>
      </c>
      <c r="BN2775" s="294"/>
      <c r="BO2775" s="297">
        <v>42256</v>
      </c>
      <c r="BP2775" s="297">
        <v>48130</v>
      </c>
      <c r="BQ2775" s="297" t="s">
        <v>1065</v>
      </c>
      <c r="BR2775" s="297" t="s">
        <v>4741</v>
      </c>
      <c r="BS2775" s="297">
        <v>42256</v>
      </c>
      <c r="BT2775" s="297">
        <v>48130</v>
      </c>
      <c r="BU2775" s="294">
        <v>0</v>
      </c>
      <c r="BV2775" s="294">
        <v>0</v>
      </c>
      <c r="BW2775" s="294">
        <v>0</v>
      </c>
    </row>
    <row r="2776" spans="1:75" s="289" customFormat="1" ht="18.2" customHeight="1" x14ac:dyDescent="0.15">
      <c r="A2776" s="298">
        <v>2774</v>
      </c>
      <c r="B2776" s="299" t="s">
        <v>305</v>
      </c>
      <c r="C2776" s="299" t="s">
        <v>306</v>
      </c>
      <c r="D2776" s="313">
        <v>45172</v>
      </c>
      <c r="E2776" s="300" t="s">
        <v>3642</v>
      </c>
      <c r="F2776" s="309">
        <v>1</v>
      </c>
      <c r="G2776" s="309">
        <v>0</v>
      </c>
      <c r="H2776" s="302">
        <v>239661.74</v>
      </c>
      <c r="I2776" s="302">
        <v>0</v>
      </c>
      <c r="J2776" s="302">
        <v>0</v>
      </c>
      <c r="K2776" s="302">
        <v>239661.74</v>
      </c>
      <c r="L2776" s="302">
        <v>1627.51</v>
      </c>
      <c r="M2776" s="302">
        <v>0</v>
      </c>
      <c r="N2776" s="302">
        <v>0</v>
      </c>
      <c r="O2776" s="302">
        <v>0</v>
      </c>
      <c r="P2776" s="302">
        <v>0</v>
      </c>
      <c r="Q2776" s="302">
        <v>0</v>
      </c>
      <c r="R2776" s="302">
        <v>239661.74</v>
      </c>
      <c r="S2776" s="302">
        <v>0</v>
      </c>
      <c r="T2776" s="302">
        <v>1897.32</v>
      </c>
      <c r="U2776" s="302">
        <v>0</v>
      </c>
      <c r="V2776" s="302">
        <v>0</v>
      </c>
      <c r="W2776" s="302">
        <v>0</v>
      </c>
      <c r="X2776" s="302">
        <v>0</v>
      </c>
      <c r="Y2776" s="302">
        <v>0</v>
      </c>
      <c r="Z2776" s="302">
        <v>1897.32</v>
      </c>
      <c r="AA2776" s="302">
        <v>0</v>
      </c>
      <c r="AB2776" s="302">
        <v>0</v>
      </c>
      <c r="AC2776" s="302">
        <v>0</v>
      </c>
      <c r="AD2776" s="302">
        <v>0</v>
      </c>
      <c r="AE2776" s="302">
        <v>0</v>
      </c>
      <c r="AF2776" s="302">
        <v>0</v>
      </c>
      <c r="AG2776" s="302">
        <v>0</v>
      </c>
      <c r="AH2776" s="302">
        <v>0</v>
      </c>
      <c r="AI2776" s="302">
        <v>0</v>
      </c>
      <c r="AJ2776" s="302">
        <v>0</v>
      </c>
      <c r="AK2776" s="302">
        <v>0</v>
      </c>
      <c r="AL2776" s="302">
        <v>0</v>
      </c>
      <c r="AM2776" s="302">
        <v>0</v>
      </c>
      <c r="AN2776" s="302">
        <v>0</v>
      </c>
      <c r="AO2776" s="302">
        <v>0</v>
      </c>
      <c r="AP2776" s="302">
        <v>0</v>
      </c>
      <c r="AQ2776" s="302">
        <v>0</v>
      </c>
      <c r="AR2776" s="302">
        <v>0</v>
      </c>
      <c r="AS2776" s="302">
        <v>0</v>
      </c>
      <c r="AT2776" s="295">
        <f t="shared" si="43"/>
        <v>0</v>
      </c>
      <c r="AU2776" s="302">
        <v>1627.51</v>
      </c>
      <c r="AV2776" s="302">
        <v>1897.32</v>
      </c>
      <c r="AW2776" s="303">
        <v>97</v>
      </c>
      <c r="AX2776" s="303">
        <v>193</v>
      </c>
      <c r="AY2776" s="302">
        <v>338401.01</v>
      </c>
      <c r="AZ2776" s="302">
        <v>338401.01</v>
      </c>
      <c r="BA2776" s="301">
        <v>84.392279000000002</v>
      </c>
      <c r="BB2776" s="301">
        <v>59.768144390897199</v>
      </c>
      <c r="BC2776" s="301">
        <v>9.5</v>
      </c>
      <c r="BD2776" s="301"/>
      <c r="BE2776" s="300" t="s">
        <v>4204</v>
      </c>
      <c r="BF2776" s="298"/>
      <c r="BG2776" s="300" t="s">
        <v>312</v>
      </c>
      <c r="BH2776" s="300" t="s">
        <v>188</v>
      </c>
      <c r="BI2776" s="300" t="s">
        <v>313</v>
      </c>
      <c r="BJ2776" s="300" t="s">
        <v>177</v>
      </c>
      <c r="BK2776" s="299" t="s">
        <v>4</v>
      </c>
      <c r="BL2776" s="301">
        <v>239661.74</v>
      </c>
      <c r="BM2776" s="299" t="s">
        <v>894</v>
      </c>
      <c r="BN2776" s="301"/>
      <c r="BO2776" s="304">
        <v>42255</v>
      </c>
      <c r="BP2776" s="304">
        <v>48129</v>
      </c>
      <c r="BQ2776" s="297" t="s">
        <v>1068</v>
      </c>
      <c r="BR2776" s="297" t="s">
        <v>4748</v>
      </c>
      <c r="BS2776" s="297">
        <v>42255</v>
      </c>
      <c r="BT2776" s="297">
        <v>48129</v>
      </c>
      <c r="BU2776" s="301">
        <v>180.03</v>
      </c>
      <c r="BV2776" s="301">
        <v>0</v>
      </c>
      <c r="BW2776" s="301">
        <v>0</v>
      </c>
    </row>
    <row r="2777" spans="1:75" s="289" customFormat="1" ht="18.2" customHeight="1" x14ac:dyDescent="0.15">
      <c r="A2777" s="291">
        <v>2775</v>
      </c>
      <c r="B2777" s="292" t="s">
        <v>305</v>
      </c>
      <c r="C2777" s="292" t="s">
        <v>306</v>
      </c>
      <c r="D2777" s="312">
        <v>45172</v>
      </c>
      <c r="E2777" s="293" t="s">
        <v>4356</v>
      </c>
      <c r="F2777" s="308">
        <v>0</v>
      </c>
      <c r="G2777" s="308">
        <v>0</v>
      </c>
      <c r="H2777" s="295">
        <v>192636.24</v>
      </c>
      <c r="I2777" s="295">
        <v>0</v>
      </c>
      <c r="J2777" s="295">
        <v>0</v>
      </c>
      <c r="K2777" s="295">
        <v>192636.24</v>
      </c>
      <c r="L2777" s="295">
        <v>1870.12</v>
      </c>
      <c r="M2777" s="295">
        <v>0</v>
      </c>
      <c r="N2777" s="295">
        <v>0</v>
      </c>
      <c r="O2777" s="295">
        <v>1870.12</v>
      </c>
      <c r="P2777" s="295">
        <v>0</v>
      </c>
      <c r="Q2777" s="295">
        <v>0</v>
      </c>
      <c r="R2777" s="295">
        <v>190766.12</v>
      </c>
      <c r="S2777" s="295">
        <v>0</v>
      </c>
      <c r="T2777" s="295">
        <v>1605.3</v>
      </c>
      <c r="U2777" s="295">
        <v>0</v>
      </c>
      <c r="V2777" s="295">
        <v>0</v>
      </c>
      <c r="W2777" s="295">
        <v>1605.3</v>
      </c>
      <c r="X2777" s="295">
        <v>0</v>
      </c>
      <c r="Y2777" s="295">
        <v>0</v>
      </c>
      <c r="Z2777" s="295">
        <v>0</v>
      </c>
      <c r="AA2777" s="295">
        <v>0</v>
      </c>
      <c r="AB2777" s="295">
        <v>0</v>
      </c>
      <c r="AC2777" s="295">
        <v>0</v>
      </c>
      <c r="AD2777" s="295">
        <v>0</v>
      </c>
      <c r="AE2777" s="295">
        <v>0</v>
      </c>
      <c r="AF2777" s="295">
        <v>0</v>
      </c>
      <c r="AG2777" s="295">
        <v>0</v>
      </c>
      <c r="AH2777" s="295">
        <v>162.63999999999999</v>
      </c>
      <c r="AI2777" s="295">
        <v>0</v>
      </c>
      <c r="AJ2777" s="295">
        <v>0</v>
      </c>
      <c r="AK2777" s="295">
        <v>0</v>
      </c>
      <c r="AL2777" s="295">
        <v>0</v>
      </c>
      <c r="AM2777" s="295">
        <v>0</v>
      </c>
      <c r="AN2777" s="295">
        <v>0</v>
      </c>
      <c r="AO2777" s="295">
        <v>0</v>
      </c>
      <c r="AP2777" s="295">
        <v>2400.7399999999998</v>
      </c>
      <c r="AQ2777" s="295">
        <v>0</v>
      </c>
      <c r="AR2777" s="295">
        <v>2338.8000000000002</v>
      </c>
      <c r="AS2777" s="295">
        <v>0</v>
      </c>
      <c r="AT2777" s="295">
        <f t="shared" si="43"/>
        <v>3699.9999999999995</v>
      </c>
      <c r="AU2777" s="295">
        <v>0</v>
      </c>
      <c r="AV2777" s="295">
        <v>0</v>
      </c>
      <c r="AW2777" s="296">
        <v>89</v>
      </c>
      <c r="AX2777" s="296">
        <v>129</v>
      </c>
      <c r="AY2777" s="295">
        <v>366001.49</v>
      </c>
      <c r="AZ2777" s="295">
        <v>259104.99</v>
      </c>
      <c r="BA2777" s="294">
        <v>46.721125000000001</v>
      </c>
      <c r="BB2777" s="294">
        <v>34.398441104067501</v>
      </c>
      <c r="BC2777" s="294">
        <v>10</v>
      </c>
      <c r="BD2777" s="294"/>
      <c r="BE2777" s="293" t="s">
        <v>4204</v>
      </c>
      <c r="BF2777" s="291"/>
      <c r="BG2777" s="293" t="s">
        <v>315</v>
      </c>
      <c r="BH2777" s="293" t="s">
        <v>179</v>
      </c>
      <c r="BI2777" s="293" t="s">
        <v>363</v>
      </c>
      <c r="BJ2777" s="293" t="s">
        <v>103</v>
      </c>
      <c r="BK2777" s="292" t="s">
        <v>4</v>
      </c>
      <c r="BL2777" s="294">
        <v>190766.12</v>
      </c>
      <c r="BM2777" s="292" t="s">
        <v>894</v>
      </c>
      <c r="BN2777" s="294"/>
      <c r="BO2777" s="297">
        <v>43980</v>
      </c>
      <c r="BP2777" s="297">
        <v>47908</v>
      </c>
      <c r="BQ2777" s="297" t="s">
        <v>1065</v>
      </c>
      <c r="BR2777" s="297" t="s">
        <v>4741</v>
      </c>
      <c r="BS2777" s="297" t="s">
        <v>4742</v>
      </c>
      <c r="BT2777" s="297" t="s">
        <v>4742</v>
      </c>
      <c r="BU2777" s="294">
        <v>0</v>
      </c>
      <c r="BV2777" s="294">
        <v>0</v>
      </c>
      <c r="BW2777" s="294">
        <v>0</v>
      </c>
    </row>
    <row r="2778" spans="1:75" s="289" customFormat="1" ht="18.2" customHeight="1" x14ac:dyDescent="0.15">
      <c r="A2778" s="298">
        <v>2776</v>
      </c>
      <c r="B2778" s="299" t="s">
        <v>305</v>
      </c>
      <c r="C2778" s="299" t="s">
        <v>306</v>
      </c>
      <c r="D2778" s="313">
        <v>45172</v>
      </c>
      <c r="E2778" s="300" t="s">
        <v>3643</v>
      </c>
      <c r="F2778" s="309">
        <v>0</v>
      </c>
      <c r="G2778" s="309">
        <v>0</v>
      </c>
      <c r="H2778" s="302">
        <v>184404.68</v>
      </c>
      <c r="I2778" s="302">
        <v>0</v>
      </c>
      <c r="J2778" s="302">
        <v>0</v>
      </c>
      <c r="K2778" s="302">
        <v>184404.68</v>
      </c>
      <c r="L2778" s="302">
        <v>1246.5999999999999</v>
      </c>
      <c r="M2778" s="302">
        <v>0</v>
      </c>
      <c r="N2778" s="302">
        <v>0</v>
      </c>
      <c r="O2778" s="302">
        <v>1246.5999999999999</v>
      </c>
      <c r="P2778" s="302">
        <v>0</v>
      </c>
      <c r="Q2778" s="302">
        <v>0</v>
      </c>
      <c r="R2778" s="302">
        <v>183158.08</v>
      </c>
      <c r="S2778" s="302">
        <v>0</v>
      </c>
      <c r="T2778" s="302">
        <v>1475.24</v>
      </c>
      <c r="U2778" s="302">
        <v>0</v>
      </c>
      <c r="V2778" s="302">
        <v>0</v>
      </c>
      <c r="W2778" s="302">
        <v>1475.24</v>
      </c>
      <c r="X2778" s="302">
        <v>0</v>
      </c>
      <c r="Y2778" s="302">
        <v>0</v>
      </c>
      <c r="Z2778" s="302">
        <v>0</v>
      </c>
      <c r="AA2778" s="302">
        <v>0</v>
      </c>
      <c r="AB2778" s="302">
        <v>0</v>
      </c>
      <c r="AC2778" s="302">
        <v>0</v>
      </c>
      <c r="AD2778" s="302">
        <v>0</v>
      </c>
      <c r="AE2778" s="302">
        <v>0</v>
      </c>
      <c r="AF2778" s="302">
        <v>0</v>
      </c>
      <c r="AG2778" s="302">
        <v>0</v>
      </c>
      <c r="AH2778" s="302">
        <v>138.21</v>
      </c>
      <c r="AI2778" s="302">
        <v>0</v>
      </c>
      <c r="AJ2778" s="302">
        <v>0</v>
      </c>
      <c r="AK2778" s="302">
        <v>0</v>
      </c>
      <c r="AL2778" s="302">
        <v>0</v>
      </c>
      <c r="AM2778" s="302">
        <v>0</v>
      </c>
      <c r="AN2778" s="302">
        <v>0</v>
      </c>
      <c r="AO2778" s="302">
        <v>0</v>
      </c>
      <c r="AP2778" s="302">
        <v>39.6</v>
      </c>
      <c r="AQ2778" s="302">
        <v>0</v>
      </c>
      <c r="AR2778" s="302">
        <v>49.65</v>
      </c>
      <c r="AS2778" s="302">
        <v>0</v>
      </c>
      <c r="AT2778" s="295">
        <f t="shared" si="43"/>
        <v>2850</v>
      </c>
      <c r="AU2778" s="302">
        <v>0</v>
      </c>
      <c r="AV2778" s="302">
        <v>0</v>
      </c>
      <c r="AW2778" s="303">
        <v>97</v>
      </c>
      <c r="AX2778" s="303">
        <v>193</v>
      </c>
      <c r="AY2778" s="302">
        <v>259800.77</v>
      </c>
      <c r="AZ2778" s="302">
        <v>259800.77</v>
      </c>
      <c r="BA2778" s="301">
        <v>84.907374000000004</v>
      </c>
      <c r="BB2778" s="301">
        <v>59.859220585381301</v>
      </c>
      <c r="BC2778" s="301">
        <v>9.6</v>
      </c>
      <c r="BD2778" s="301"/>
      <c r="BE2778" s="300" t="s">
        <v>4204</v>
      </c>
      <c r="BF2778" s="298"/>
      <c r="BG2778" s="300" t="s">
        <v>315</v>
      </c>
      <c r="BH2778" s="300" t="s">
        <v>192</v>
      </c>
      <c r="BI2778" s="300" t="s">
        <v>565</v>
      </c>
      <c r="BJ2778" s="300" t="s">
        <v>103</v>
      </c>
      <c r="BK2778" s="299" t="s">
        <v>4</v>
      </c>
      <c r="BL2778" s="301">
        <v>183158.08</v>
      </c>
      <c r="BM2778" s="299" t="s">
        <v>894</v>
      </c>
      <c r="BN2778" s="301"/>
      <c r="BO2778" s="304">
        <v>42256</v>
      </c>
      <c r="BP2778" s="304">
        <v>48130</v>
      </c>
      <c r="BQ2778" s="297" t="s">
        <v>1065</v>
      </c>
      <c r="BR2778" s="297" t="s">
        <v>4741</v>
      </c>
      <c r="BS2778" s="297">
        <v>42256</v>
      </c>
      <c r="BT2778" s="297">
        <v>48130</v>
      </c>
      <c r="BU2778" s="301">
        <v>0</v>
      </c>
      <c r="BV2778" s="301">
        <v>0</v>
      </c>
      <c r="BW2778" s="301">
        <v>0</v>
      </c>
    </row>
    <row r="2779" spans="1:75" s="289" customFormat="1" ht="18.2" customHeight="1" x14ac:dyDescent="0.15">
      <c r="A2779" s="291">
        <v>2777</v>
      </c>
      <c r="B2779" s="292" t="s">
        <v>305</v>
      </c>
      <c r="C2779" s="292" t="s">
        <v>306</v>
      </c>
      <c r="D2779" s="312">
        <v>45172</v>
      </c>
      <c r="E2779" s="293" t="s">
        <v>3644</v>
      </c>
      <c r="F2779" s="308">
        <v>0</v>
      </c>
      <c r="G2779" s="308">
        <v>1</v>
      </c>
      <c r="H2779" s="295">
        <v>250985.84</v>
      </c>
      <c r="I2779" s="295">
        <v>1691.02</v>
      </c>
      <c r="J2779" s="295">
        <v>0</v>
      </c>
      <c r="K2779" s="295">
        <v>252676.86</v>
      </c>
      <c r="L2779" s="295">
        <v>1704.41</v>
      </c>
      <c r="M2779" s="295">
        <v>0</v>
      </c>
      <c r="N2779" s="295">
        <v>1691.02</v>
      </c>
      <c r="O2779" s="295">
        <v>1704.41</v>
      </c>
      <c r="P2779" s="295">
        <v>0</v>
      </c>
      <c r="Q2779" s="295">
        <v>0</v>
      </c>
      <c r="R2779" s="295">
        <v>249281.43</v>
      </c>
      <c r="S2779" s="295">
        <v>2000.36</v>
      </c>
      <c r="T2779" s="295">
        <v>1986.97</v>
      </c>
      <c r="U2779" s="295">
        <v>0</v>
      </c>
      <c r="V2779" s="295">
        <v>2000.36</v>
      </c>
      <c r="W2779" s="295">
        <v>1986.97</v>
      </c>
      <c r="X2779" s="295">
        <v>0</v>
      </c>
      <c r="Y2779" s="295">
        <v>0</v>
      </c>
      <c r="Z2779" s="295">
        <v>0</v>
      </c>
      <c r="AA2779" s="295">
        <v>0</v>
      </c>
      <c r="AB2779" s="295">
        <v>0</v>
      </c>
      <c r="AC2779" s="295">
        <v>0</v>
      </c>
      <c r="AD2779" s="295">
        <v>0</v>
      </c>
      <c r="AE2779" s="295">
        <v>0</v>
      </c>
      <c r="AF2779" s="295">
        <v>0</v>
      </c>
      <c r="AG2779" s="295">
        <v>0</v>
      </c>
      <c r="AH2779" s="295">
        <v>198.7</v>
      </c>
      <c r="AI2779" s="295">
        <v>0</v>
      </c>
      <c r="AJ2779" s="295">
        <v>0</v>
      </c>
      <c r="AK2779" s="295">
        <v>0</v>
      </c>
      <c r="AL2779" s="295">
        <v>350</v>
      </c>
      <c r="AM2779" s="295">
        <v>0</v>
      </c>
      <c r="AN2779" s="295">
        <v>0</v>
      </c>
      <c r="AO2779" s="295">
        <v>119.34</v>
      </c>
      <c r="AP2779" s="295">
        <v>0</v>
      </c>
      <c r="AQ2779" s="295">
        <v>0</v>
      </c>
      <c r="AR2779" s="295">
        <v>0</v>
      </c>
      <c r="AS2779" s="295">
        <v>250.8</v>
      </c>
      <c r="AT2779" s="295">
        <f t="shared" si="43"/>
        <v>7800</v>
      </c>
      <c r="AU2779" s="295">
        <v>0</v>
      </c>
      <c r="AV2779" s="295">
        <v>0</v>
      </c>
      <c r="AW2779" s="296">
        <v>97</v>
      </c>
      <c r="AX2779" s="296">
        <v>193</v>
      </c>
      <c r="AY2779" s="295">
        <v>398199.01</v>
      </c>
      <c r="AZ2779" s="295">
        <v>354390.59</v>
      </c>
      <c r="BA2779" s="294">
        <v>70.238743999999997</v>
      </c>
      <c r="BB2779" s="294">
        <v>49.406544755389604</v>
      </c>
      <c r="BC2779" s="294">
        <v>9.5</v>
      </c>
      <c r="BD2779" s="294"/>
      <c r="BE2779" s="293" t="s">
        <v>4204</v>
      </c>
      <c r="BF2779" s="291"/>
      <c r="BG2779" s="293" t="s">
        <v>307</v>
      </c>
      <c r="BH2779" s="293" t="s">
        <v>222</v>
      </c>
      <c r="BI2779" s="293" t="s">
        <v>308</v>
      </c>
      <c r="BJ2779" s="293" t="s">
        <v>103</v>
      </c>
      <c r="BK2779" s="292" t="s">
        <v>4</v>
      </c>
      <c r="BL2779" s="294">
        <v>249281.43</v>
      </c>
      <c r="BM2779" s="292" t="s">
        <v>894</v>
      </c>
      <c r="BN2779" s="294"/>
      <c r="BO2779" s="297">
        <v>42256</v>
      </c>
      <c r="BP2779" s="297">
        <v>48130</v>
      </c>
      <c r="BQ2779" s="297" t="s">
        <v>1065</v>
      </c>
      <c r="BR2779" s="297" t="s">
        <v>4741</v>
      </c>
      <c r="BS2779" s="297">
        <v>42256</v>
      </c>
      <c r="BT2779" s="297">
        <v>48130</v>
      </c>
      <c r="BU2779" s="294">
        <v>0</v>
      </c>
      <c r="BV2779" s="294">
        <v>0</v>
      </c>
      <c r="BW2779" s="294">
        <v>0</v>
      </c>
    </row>
    <row r="2780" spans="1:75" s="289" customFormat="1" ht="18.2" customHeight="1" x14ac:dyDescent="0.15">
      <c r="A2780" s="298">
        <v>2778</v>
      </c>
      <c r="B2780" s="299" t="s">
        <v>305</v>
      </c>
      <c r="C2780" s="299" t="s">
        <v>306</v>
      </c>
      <c r="D2780" s="313">
        <v>45172</v>
      </c>
      <c r="E2780" s="300" t="s">
        <v>3645</v>
      </c>
      <c r="F2780" s="309">
        <v>0</v>
      </c>
      <c r="G2780" s="309">
        <v>0</v>
      </c>
      <c r="H2780" s="302">
        <v>121297.99</v>
      </c>
      <c r="I2780" s="302">
        <v>0</v>
      </c>
      <c r="J2780" s="302">
        <v>0</v>
      </c>
      <c r="K2780" s="302">
        <v>121297.99</v>
      </c>
      <c r="L2780" s="302">
        <v>1241.3</v>
      </c>
      <c r="M2780" s="302">
        <v>0</v>
      </c>
      <c r="N2780" s="302">
        <v>0</v>
      </c>
      <c r="O2780" s="302">
        <v>1241.3</v>
      </c>
      <c r="P2780" s="302">
        <v>0</v>
      </c>
      <c r="Q2780" s="302">
        <v>0</v>
      </c>
      <c r="R2780" s="302">
        <v>120056.69</v>
      </c>
      <c r="S2780" s="302">
        <v>0</v>
      </c>
      <c r="T2780" s="302">
        <v>970.38</v>
      </c>
      <c r="U2780" s="302">
        <v>0</v>
      </c>
      <c r="V2780" s="302">
        <v>0</v>
      </c>
      <c r="W2780" s="302">
        <v>970.38</v>
      </c>
      <c r="X2780" s="302">
        <v>0</v>
      </c>
      <c r="Y2780" s="302">
        <v>0</v>
      </c>
      <c r="Z2780" s="302">
        <v>0</v>
      </c>
      <c r="AA2780" s="302">
        <v>0</v>
      </c>
      <c r="AB2780" s="302">
        <v>0</v>
      </c>
      <c r="AC2780" s="302">
        <v>0</v>
      </c>
      <c r="AD2780" s="302">
        <v>0</v>
      </c>
      <c r="AE2780" s="302">
        <v>0</v>
      </c>
      <c r="AF2780" s="302">
        <v>0</v>
      </c>
      <c r="AG2780" s="302">
        <v>0</v>
      </c>
      <c r="AH2780" s="302">
        <v>114.9</v>
      </c>
      <c r="AI2780" s="302">
        <v>0</v>
      </c>
      <c r="AJ2780" s="302">
        <v>0</v>
      </c>
      <c r="AK2780" s="302">
        <v>0</v>
      </c>
      <c r="AL2780" s="302">
        <v>0</v>
      </c>
      <c r="AM2780" s="302">
        <v>0</v>
      </c>
      <c r="AN2780" s="302">
        <v>0</v>
      </c>
      <c r="AO2780" s="302">
        <v>0</v>
      </c>
      <c r="AP2780" s="302">
        <v>2.1</v>
      </c>
      <c r="AQ2780" s="302">
        <v>0</v>
      </c>
      <c r="AR2780" s="302">
        <v>1.68</v>
      </c>
      <c r="AS2780" s="302">
        <v>0</v>
      </c>
      <c r="AT2780" s="295">
        <f t="shared" si="43"/>
        <v>2327</v>
      </c>
      <c r="AU2780" s="302">
        <v>0</v>
      </c>
      <c r="AV2780" s="302">
        <v>0</v>
      </c>
      <c r="AW2780" s="303">
        <v>93</v>
      </c>
      <c r="AX2780" s="303">
        <v>189</v>
      </c>
      <c r="AY2780" s="302">
        <v>225000.34</v>
      </c>
      <c r="AZ2780" s="302">
        <v>208989.09</v>
      </c>
      <c r="BA2780" s="301">
        <v>70.842937000000006</v>
      </c>
      <c r="BB2780" s="301">
        <v>40.696710656515798</v>
      </c>
      <c r="BC2780" s="301">
        <v>9.6</v>
      </c>
      <c r="BD2780" s="301"/>
      <c r="BE2780" s="300" t="s">
        <v>4204</v>
      </c>
      <c r="BF2780" s="298"/>
      <c r="BG2780" s="300" t="s">
        <v>324</v>
      </c>
      <c r="BH2780" s="300" t="s">
        <v>220</v>
      </c>
      <c r="BI2780" s="300" t="s">
        <v>569</v>
      </c>
      <c r="BJ2780" s="300" t="s">
        <v>103</v>
      </c>
      <c r="BK2780" s="299" t="s">
        <v>4</v>
      </c>
      <c r="BL2780" s="301">
        <v>120056.69</v>
      </c>
      <c r="BM2780" s="299" t="s">
        <v>894</v>
      </c>
      <c r="BN2780" s="301"/>
      <c r="BO2780" s="304">
        <v>42258</v>
      </c>
      <c r="BP2780" s="304">
        <v>48010</v>
      </c>
      <c r="BQ2780" s="297" t="s">
        <v>1067</v>
      </c>
      <c r="BR2780" s="297" t="s">
        <v>4743</v>
      </c>
      <c r="BS2780" s="297">
        <v>42258</v>
      </c>
      <c r="BT2780" s="297">
        <v>48010</v>
      </c>
      <c r="BU2780" s="301">
        <v>0</v>
      </c>
      <c r="BV2780" s="301">
        <v>0</v>
      </c>
      <c r="BW2780" s="301">
        <v>0</v>
      </c>
    </row>
    <row r="2781" spans="1:75" s="289" customFormat="1" ht="18.2" customHeight="1" x14ac:dyDescent="0.15">
      <c r="A2781" s="291">
        <v>2779</v>
      </c>
      <c r="B2781" s="292" t="s">
        <v>305</v>
      </c>
      <c r="C2781" s="292" t="s">
        <v>306</v>
      </c>
      <c r="D2781" s="312">
        <v>45172</v>
      </c>
      <c r="E2781" s="293" t="s">
        <v>3646</v>
      </c>
      <c r="F2781" s="308">
        <v>97</v>
      </c>
      <c r="G2781" s="308">
        <v>96</v>
      </c>
      <c r="H2781" s="295">
        <v>244150.27</v>
      </c>
      <c r="I2781" s="295">
        <v>106746.7</v>
      </c>
      <c r="J2781" s="295">
        <v>0</v>
      </c>
      <c r="K2781" s="295">
        <v>350896.97</v>
      </c>
      <c r="L2781" s="295">
        <v>1759.49</v>
      </c>
      <c r="M2781" s="295">
        <v>0</v>
      </c>
      <c r="N2781" s="295">
        <v>0</v>
      </c>
      <c r="O2781" s="295">
        <v>0</v>
      </c>
      <c r="P2781" s="295">
        <v>0</v>
      </c>
      <c r="Q2781" s="295">
        <v>0</v>
      </c>
      <c r="R2781" s="295">
        <v>350896.97</v>
      </c>
      <c r="S2781" s="295">
        <v>246317.47</v>
      </c>
      <c r="T2781" s="295">
        <v>1932.86</v>
      </c>
      <c r="U2781" s="295">
        <v>0</v>
      </c>
      <c r="V2781" s="295">
        <v>0</v>
      </c>
      <c r="W2781" s="295">
        <v>0</v>
      </c>
      <c r="X2781" s="295">
        <v>0</v>
      </c>
      <c r="Y2781" s="295">
        <v>0</v>
      </c>
      <c r="Z2781" s="295">
        <v>248250.33</v>
      </c>
      <c r="AA2781" s="295">
        <v>0</v>
      </c>
      <c r="AB2781" s="295">
        <v>0</v>
      </c>
      <c r="AC2781" s="295">
        <v>0</v>
      </c>
      <c r="AD2781" s="295">
        <v>0</v>
      </c>
      <c r="AE2781" s="295">
        <v>0</v>
      </c>
      <c r="AF2781" s="295">
        <v>0</v>
      </c>
      <c r="AG2781" s="295">
        <v>0</v>
      </c>
      <c r="AH2781" s="295">
        <v>0</v>
      </c>
      <c r="AI2781" s="295">
        <v>0</v>
      </c>
      <c r="AJ2781" s="295">
        <v>0</v>
      </c>
      <c r="AK2781" s="295">
        <v>0</v>
      </c>
      <c r="AL2781" s="295">
        <v>0</v>
      </c>
      <c r="AM2781" s="295">
        <v>0</v>
      </c>
      <c r="AN2781" s="295">
        <v>0</v>
      </c>
      <c r="AO2781" s="295">
        <v>0</v>
      </c>
      <c r="AP2781" s="295">
        <v>0</v>
      </c>
      <c r="AQ2781" s="295">
        <v>0</v>
      </c>
      <c r="AR2781" s="295">
        <v>0</v>
      </c>
      <c r="AS2781" s="295">
        <v>0</v>
      </c>
      <c r="AT2781" s="295">
        <f t="shared" si="43"/>
        <v>0</v>
      </c>
      <c r="AU2781" s="295">
        <v>108506.19</v>
      </c>
      <c r="AV2781" s="295">
        <v>248250.33</v>
      </c>
      <c r="AW2781" s="296">
        <v>93</v>
      </c>
      <c r="AX2781" s="296">
        <v>189</v>
      </c>
      <c r="AY2781" s="295">
        <v>371000.24</v>
      </c>
      <c r="AZ2781" s="295">
        <v>350896.97</v>
      </c>
      <c r="BA2781" s="294">
        <v>75.202105000000003</v>
      </c>
      <c r="BB2781" s="294">
        <v>75.202105000000003</v>
      </c>
      <c r="BC2781" s="294">
        <v>9.5</v>
      </c>
      <c r="BD2781" s="294"/>
      <c r="BE2781" s="293" t="s">
        <v>4204</v>
      </c>
      <c r="BF2781" s="291"/>
      <c r="BG2781" s="293" t="s">
        <v>355</v>
      </c>
      <c r="BH2781" s="293" t="s">
        <v>186</v>
      </c>
      <c r="BI2781" s="293" t="s">
        <v>567</v>
      </c>
      <c r="BJ2781" s="293" t="s">
        <v>4205</v>
      </c>
      <c r="BK2781" s="292" t="s">
        <v>4</v>
      </c>
      <c r="BL2781" s="294">
        <v>350896.97</v>
      </c>
      <c r="BM2781" s="292" t="s">
        <v>894</v>
      </c>
      <c r="BN2781" s="294"/>
      <c r="BO2781" s="297">
        <v>42255</v>
      </c>
      <c r="BP2781" s="297">
        <v>48007</v>
      </c>
      <c r="BQ2781" s="297" t="s">
        <v>1067</v>
      </c>
      <c r="BR2781" s="297" t="s">
        <v>4743</v>
      </c>
      <c r="BS2781" s="297">
        <v>42255</v>
      </c>
      <c r="BT2781" s="297">
        <v>48007</v>
      </c>
      <c r="BU2781" s="294">
        <v>29572.560000000001</v>
      </c>
      <c r="BV2781" s="294">
        <v>0</v>
      </c>
      <c r="BW2781" s="294">
        <v>0</v>
      </c>
    </row>
    <row r="2782" spans="1:75" s="289" customFormat="1" ht="18.2" customHeight="1" x14ac:dyDescent="0.15">
      <c r="A2782" s="298">
        <v>2780</v>
      </c>
      <c r="B2782" s="299" t="s">
        <v>305</v>
      </c>
      <c r="C2782" s="299" t="s">
        <v>306</v>
      </c>
      <c r="D2782" s="313">
        <v>45172</v>
      </c>
      <c r="E2782" s="300" t="s">
        <v>4359</v>
      </c>
      <c r="F2782" s="309">
        <v>0</v>
      </c>
      <c r="G2782" s="309">
        <v>0</v>
      </c>
      <c r="H2782" s="302">
        <v>185040.62</v>
      </c>
      <c r="I2782" s="302">
        <v>0</v>
      </c>
      <c r="J2782" s="302">
        <v>0</v>
      </c>
      <c r="K2782" s="302">
        <v>185040.62</v>
      </c>
      <c r="L2782" s="302">
        <v>1065.1600000000001</v>
      </c>
      <c r="M2782" s="302">
        <v>0</v>
      </c>
      <c r="N2782" s="302">
        <v>0</v>
      </c>
      <c r="O2782" s="302">
        <v>1065.1600000000001</v>
      </c>
      <c r="P2782" s="302">
        <v>0</v>
      </c>
      <c r="Q2782" s="302">
        <v>0</v>
      </c>
      <c r="R2782" s="302">
        <v>183975.46</v>
      </c>
      <c r="S2782" s="302">
        <v>0</v>
      </c>
      <c r="T2782" s="302">
        <v>1464.9</v>
      </c>
      <c r="U2782" s="302">
        <v>0</v>
      </c>
      <c r="V2782" s="302">
        <v>0</v>
      </c>
      <c r="W2782" s="302">
        <v>1464.9</v>
      </c>
      <c r="X2782" s="302">
        <v>0</v>
      </c>
      <c r="Y2782" s="302">
        <v>0</v>
      </c>
      <c r="Z2782" s="302">
        <v>0</v>
      </c>
      <c r="AA2782" s="302">
        <v>0</v>
      </c>
      <c r="AB2782" s="302">
        <v>0</v>
      </c>
      <c r="AC2782" s="302">
        <v>0</v>
      </c>
      <c r="AD2782" s="302">
        <v>0</v>
      </c>
      <c r="AE2782" s="302">
        <v>0</v>
      </c>
      <c r="AF2782" s="302">
        <v>0</v>
      </c>
      <c r="AG2782" s="302">
        <v>0</v>
      </c>
      <c r="AH2782" s="302">
        <v>150.81</v>
      </c>
      <c r="AI2782" s="302">
        <v>0</v>
      </c>
      <c r="AJ2782" s="302">
        <v>0</v>
      </c>
      <c r="AK2782" s="302">
        <v>0</v>
      </c>
      <c r="AL2782" s="302">
        <v>0</v>
      </c>
      <c r="AM2782" s="302">
        <v>0</v>
      </c>
      <c r="AN2782" s="302">
        <v>0</v>
      </c>
      <c r="AO2782" s="302">
        <v>0</v>
      </c>
      <c r="AP2782" s="302">
        <v>67.069999999999993</v>
      </c>
      <c r="AQ2782" s="302">
        <v>0</v>
      </c>
      <c r="AR2782" s="302">
        <v>147.94</v>
      </c>
      <c r="AS2782" s="302">
        <v>0</v>
      </c>
      <c r="AT2782" s="295">
        <f t="shared" si="43"/>
        <v>2600</v>
      </c>
      <c r="AU2782" s="302">
        <v>0</v>
      </c>
      <c r="AV2782" s="302">
        <v>0</v>
      </c>
      <c r="AW2782" s="303">
        <v>119</v>
      </c>
      <c r="AX2782" s="303">
        <v>158</v>
      </c>
      <c r="AY2782" s="302">
        <v>355699.98684600001</v>
      </c>
      <c r="AZ2782" s="302">
        <v>227647.99</v>
      </c>
      <c r="BA2782" s="301">
        <v>89.311224999999993</v>
      </c>
      <c r="BB2782" s="301">
        <v>72.177547899889205</v>
      </c>
      <c r="BC2782" s="301">
        <v>9.5</v>
      </c>
      <c r="BD2782" s="301"/>
      <c r="BE2782" s="300" t="s">
        <v>4204</v>
      </c>
      <c r="BF2782" s="298"/>
      <c r="BG2782" s="300" t="s">
        <v>312</v>
      </c>
      <c r="BH2782" s="300" t="s">
        <v>196</v>
      </c>
      <c r="BI2782" s="300" t="s">
        <v>773</v>
      </c>
      <c r="BJ2782" s="300" t="s">
        <v>103</v>
      </c>
      <c r="BK2782" s="299" t="s">
        <v>4</v>
      </c>
      <c r="BL2782" s="301">
        <v>183975.46</v>
      </c>
      <c r="BM2782" s="299" t="s">
        <v>894</v>
      </c>
      <c r="BN2782" s="301"/>
      <c r="BO2782" s="304">
        <v>44008</v>
      </c>
      <c r="BP2782" s="304">
        <v>48817</v>
      </c>
      <c r="BQ2782" s="297" t="s">
        <v>1065</v>
      </c>
      <c r="BR2782" s="297" t="s">
        <v>4741</v>
      </c>
      <c r="BS2782" s="297" t="s">
        <v>4742</v>
      </c>
      <c r="BT2782" s="297" t="s">
        <v>4742</v>
      </c>
      <c r="BU2782" s="301">
        <v>0</v>
      </c>
      <c r="BV2782" s="301">
        <v>0</v>
      </c>
      <c r="BW2782" s="301">
        <v>0</v>
      </c>
    </row>
    <row r="2783" spans="1:75" s="289" customFormat="1" ht="18.2" customHeight="1" x14ac:dyDescent="0.15">
      <c r="A2783" s="291">
        <v>2781</v>
      </c>
      <c r="B2783" s="292" t="s">
        <v>305</v>
      </c>
      <c r="C2783" s="292" t="s">
        <v>306</v>
      </c>
      <c r="D2783" s="312">
        <v>45172</v>
      </c>
      <c r="E2783" s="293" t="s">
        <v>3647</v>
      </c>
      <c r="F2783" s="308">
        <v>0</v>
      </c>
      <c r="G2783" s="308">
        <v>0</v>
      </c>
      <c r="H2783" s="295">
        <v>258775.35</v>
      </c>
      <c r="I2783" s="295">
        <v>0</v>
      </c>
      <c r="J2783" s="295">
        <v>0</v>
      </c>
      <c r="K2783" s="295">
        <v>258775.35</v>
      </c>
      <c r="L2783" s="295">
        <v>1864.89</v>
      </c>
      <c r="M2783" s="295">
        <v>0</v>
      </c>
      <c r="N2783" s="295">
        <v>0</v>
      </c>
      <c r="O2783" s="295">
        <v>1864.89</v>
      </c>
      <c r="P2783" s="295">
        <v>0</v>
      </c>
      <c r="Q2783" s="295">
        <v>0</v>
      </c>
      <c r="R2783" s="295">
        <v>256910.46</v>
      </c>
      <c r="S2783" s="295">
        <v>0</v>
      </c>
      <c r="T2783" s="295">
        <v>2048.64</v>
      </c>
      <c r="U2783" s="295">
        <v>0</v>
      </c>
      <c r="V2783" s="295">
        <v>0</v>
      </c>
      <c r="W2783" s="295">
        <v>2048.64</v>
      </c>
      <c r="X2783" s="295">
        <v>0</v>
      </c>
      <c r="Y2783" s="295">
        <v>0</v>
      </c>
      <c r="Z2783" s="295">
        <v>0</v>
      </c>
      <c r="AA2783" s="295">
        <v>0</v>
      </c>
      <c r="AB2783" s="295">
        <v>0</v>
      </c>
      <c r="AC2783" s="295">
        <v>0</v>
      </c>
      <c r="AD2783" s="295">
        <v>0</v>
      </c>
      <c r="AE2783" s="295">
        <v>0</v>
      </c>
      <c r="AF2783" s="295">
        <v>0</v>
      </c>
      <c r="AG2783" s="295">
        <v>0</v>
      </c>
      <c r="AH2783" s="295">
        <v>219.45</v>
      </c>
      <c r="AI2783" s="295">
        <v>0</v>
      </c>
      <c r="AJ2783" s="295">
        <v>0</v>
      </c>
      <c r="AK2783" s="295">
        <v>0</v>
      </c>
      <c r="AL2783" s="295">
        <v>0</v>
      </c>
      <c r="AM2783" s="295">
        <v>0</v>
      </c>
      <c r="AN2783" s="295">
        <v>0</v>
      </c>
      <c r="AO2783" s="295">
        <v>0</v>
      </c>
      <c r="AP2783" s="295">
        <v>794.64</v>
      </c>
      <c r="AQ2783" s="295">
        <v>0</v>
      </c>
      <c r="AR2783" s="295">
        <v>427.62</v>
      </c>
      <c r="AS2783" s="295">
        <v>0</v>
      </c>
      <c r="AT2783" s="295">
        <f t="shared" si="43"/>
        <v>4500</v>
      </c>
      <c r="AU2783" s="295">
        <v>0</v>
      </c>
      <c r="AV2783" s="295">
        <v>0</v>
      </c>
      <c r="AW2783" s="296">
        <v>93</v>
      </c>
      <c r="AX2783" s="296">
        <v>189</v>
      </c>
      <c r="AY2783" s="295">
        <v>465002.01</v>
      </c>
      <c r="AZ2783" s="295">
        <v>371916.42</v>
      </c>
      <c r="BA2783" s="294">
        <v>64.558860999999993</v>
      </c>
      <c r="BB2783" s="294">
        <v>44.595628976494403</v>
      </c>
      <c r="BC2783" s="294">
        <v>9.5</v>
      </c>
      <c r="BD2783" s="294"/>
      <c r="BE2783" s="293" t="s">
        <v>4204</v>
      </c>
      <c r="BF2783" s="291"/>
      <c r="BG2783" s="293" t="s">
        <v>351</v>
      </c>
      <c r="BH2783" s="293" t="s">
        <v>444</v>
      </c>
      <c r="BI2783" s="293" t="s">
        <v>913</v>
      </c>
      <c r="BJ2783" s="293" t="s">
        <v>103</v>
      </c>
      <c r="BK2783" s="292" t="s">
        <v>4</v>
      </c>
      <c r="BL2783" s="294">
        <v>256910.46</v>
      </c>
      <c r="BM2783" s="292" t="s">
        <v>894</v>
      </c>
      <c r="BN2783" s="294"/>
      <c r="BO2783" s="297">
        <v>42257</v>
      </c>
      <c r="BP2783" s="297">
        <v>48009</v>
      </c>
      <c r="BQ2783" s="297" t="s">
        <v>1066</v>
      </c>
      <c r="BR2783" s="297" t="s">
        <v>4744</v>
      </c>
      <c r="BS2783" s="297">
        <v>42257</v>
      </c>
      <c r="BT2783" s="297">
        <v>48009</v>
      </c>
      <c r="BU2783" s="294">
        <v>0</v>
      </c>
      <c r="BV2783" s="294">
        <v>0</v>
      </c>
      <c r="BW2783" s="294">
        <v>0</v>
      </c>
    </row>
    <row r="2784" spans="1:75" s="289" customFormat="1" ht="18.2" customHeight="1" x14ac:dyDescent="0.15">
      <c r="A2784" s="298">
        <v>2782</v>
      </c>
      <c r="B2784" s="299" t="s">
        <v>305</v>
      </c>
      <c r="C2784" s="299" t="s">
        <v>306</v>
      </c>
      <c r="D2784" s="313">
        <v>45172</v>
      </c>
      <c r="E2784" s="300" t="s">
        <v>4360</v>
      </c>
      <c r="F2784" s="309">
        <v>0</v>
      </c>
      <c r="G2784" s="309">
        <v>0</v>
      </c>
      <c r="H2784" s="302">
        <v>407451.13</v>
      </c>
      <c r="I2784" s="302">
        <v>0</v>
      </c>
      <c r="J2784" s="302">
        <v>0</v>
      </c>
      <c r="K2784" s="302">
        <v>407451.13</v>
      </c>
      <c r="L2784" s="302">
        <v>3170.61</v>
      </c>
      <c r="M2784" s="302">
        <v>0</v>
      </c>
      <c r="N2784" s="302">
        <v>0</v>
      </c>
      <c r="O2784" s="302">
        <v>3170.61</v>
      </c>
      <c r="P2784" s="302">
        <v>0</v>
      </c>
      <c r="Q2784" s="302">
        <v>0</v>
      </c>
      <c r="R2784" s="302">
        <v>404280.52</v>
      </c>
      <c r="S2784" s="302">
        <v>0</v>
      </c>
      <c r="T2784" s="302">
        <v>3395.43</v>
      </c>
      <c r="U2784" s="302">
        <v>0</v>
      </c>
      <c r="V2784" s="302">
        <v>0</v>
      </c>
      <c r="W2784" s="302">
        <v>3395.43</v>
      </c>
      <c r="X2784" s="302">
        <v>0</v>
      </c>
      <c r="Y2784" s="302">
        <v>0</v>
      </c>
      <c r="Z2784" s="302">
        <v>0</v>
      </c>
      <c r="AA2784" s="302">
        <v>0</v>
      </c>
      <c r="AB2784" s="302">
        <v>0</v>
      </c>
      <c r="AC2784" s="302">
        <v>0</v>
      </c>
      <c r="AD2784" s="302">
        <v>0</v>
      </c>
      <c r="AE2784" s="302">
        <v>0</v>
      </c>
      <c r="AF2784" s="302">
        <v>0</v>
      </c>
      <c r="AG2784" s="302">
        <v>0</v>
      </c>
      <c r="AH2784" s="302">
        <v>256.42</v>
      </c>
      <c r="AI2784" s="302">
        <v>0</v>
      </c>
      <c r="AJ2784" s="302">
        <v>0</v>
      </c>
      <c r="AK2784" s="302">
        <v>0</v>
      </c>
      <c r="AL2784" s="302">
        <v>0</v>
      </c>
      <c r="AM2784" s="302">
        <v>0</v>
      </c>
      <c r="AN2784" s="302">
        <v>0</v>
      </c>
      <c r="AO2784" s="302">
        <v>0</v>
      </c>
      <c r="AP2784" s="302">
        <v>0.16</v>
      </c>
      <c r="AQ2784" s="302">
        <v>0</v>
      </c>
      <c r="AR2784" s="302">
        <v>2.62</v>
      </c>
      <c r="AS2784" s="302">
        <v>0</v>
      </c>
      <c r="AT2784" s="295">
        <f t="shared" si="43"/>
        <v>6820</v>
      </c>
      <c r="AU2784" s="302">
        <v>0</v>
      </c>
      <c r="AV2784" s="302">
        <v>0</v>
      </c>
      <c r="AW2784" s="303">
        <v>87</v>
      </c>
      <c r="AX2784" s="303">
        <v>126</v>
      </c>
      <c r="AY2784" s="302">
        <v>482000.05</v>
      </c>
      <c r="AZ2784" s="302">
        <v>482000.05</v>
      </c>
      <c r="BA2784" s="301">
        <v>87.037333000000004</v>
      </c>
      <c r="BB2784" s="301">
        <v>73.003100818460794</v>
      </c>
      <c r="BC2784" s="301">
        <v>10</v>
      </c>
      <c r="BD2784" s="301"/>
      <c r="BE2784" s="300" t="s">
        <v>4204</v>
      </c>
      <c r="BF2784" s="298"/>
      <c r="BG2784" s="300" t="s">
        <v>333</v>
      </c>
      <c r="BH2784" s="300" t="s">
        <v>193</v>
      </c>
      <c r="BI2784" s="300" t="s">
        <v>339</v>
      </c>
      <c r="BJ2784" s="300" t="s">
        <v>103</v>
      </c>
      <c r="BK2784" s="299" t="s">
        <v>4</v>
      </c>
      <c r="BL2784" s="301">
        <v>404280.52</v>
      </c>
      <c r="BM2784" s="299" t="s">
        <v>894</v>
      </c>
      <c r="BN2784" s="301"/>
      <c r="BO2784" s="304">
        <v>44012</v>
      </c>
      <c r="BP2784" s="304">
        <v>47847</v>
      </c>
      <c r="BQ2784" s="297" t="s">
        <v>1065</v>
      </c>
      <c r="BR2784" s="297" t="s">
        <v>4741</v>
      </c>
      <c r="BS2784" s="297" t="s">
        <v>4742</v>
      </c>
      <c r="BT2784" s="297" t="s">
        <v>4742</v>
      </c>
      <c r="BU2784" s="301">
        <v>0</v>
      </c>
      <c r="BV2784" s="301">
        <v>0</v>
      </c>
      <c r="BW2784" s="301">
        <v>0</v>
      </c>
    </row>
    <row r="2785" spans="1:75" s="289" customFormat="1" ht="18.2" customHeight="1" x14ac:dyDescent="0.15">
      <c r="A2785" s="291">
        <v>2783</v>
      </c>
      <c r="B2785" s="292" t="s">
        <v>305</v>
      </c>
      <c r="C2785" s="292" t="s">
        <v>306</v>
      </c>
      <c r="D2785" s="312">
        <v>45172</v>
      </c>
      <c r="E2785" s="293" t="s">
        <v>4361</v>
      </c>
      <c r="F2785" s="308">
        <v>3</v>
      </c>
      <c r="G2785" s="308">
        <v>2</v>
      </c>
      <c r="H2785" s="295">
        <v>296452.7</v>
      </c>
      <c r="I2785" s="295">
        <v>2926.14</v>
      </c>
      <c r="J2785" s="295">
        <v>0</v>
      </c>
      <c r="K2785" s="295">
        <v>299378.84000000003</v>
      </c>
      <c r="L2785" s="295">
        <v>1480.65</v>
      </c>
      <c r="M2785" s="295">
        <v>0</v>
      </c>
      <c r="N2785" s="295">
        <v>0</v>
      </c>
      <c r="O2785" s="295">
        <v>0</v>
      </c>
      <c r="P2785" s="295">
        <v>0</v>
      </c>
      <c r="Q2785" s="295">
        <v>0</v>
      </c>
      <c r="R2785" s="295">
        <v>299378.84000000003</v>
      </c>
      <c r="S2785" s="295">
        <v>4778.3999999999996</v>
      </c>
      <c r="T2785" s="295">
        <v>2371.62</v>
      </c>
      <c r="U2785" s="295">
        <v>0</v>
      </c>
      <c r="V2785" s="295">
        <v>0</v>
      </c>
      <c r="W2785" s="295">
        <v>0</v>
      </c>
      <c r="X2785" s="295">
        <v>0</v>
      </c>
      <c r="Y2785" s="295">
        <v>0</v>
      </c>
      <c r="Z2785" s="295">
        <v>7150.02</v>
      </c>
      <c r="AA2785" s="295">
        <v>0</v>
      </c>
      <c r="AB2785" s="295">
        <v>0</v>
      </c>
      <c r="AC2785" s="295">
        <v>0</v>
      </c>
      <c r="AD2785" s="295">
        <v>0</v>
      </c>
      <c r="AE2785" s="295">
        <v>0</v>
      </c>
      <c r="AF2785" s="295">
        <v>0</v>
      </c>
      <c r="AG2785" s="295">
        <v>0</v>
      </c>
      <c r="AH2785" s="295">
        <v>0</v>
      </c>
      <c r="AI2785" s="295">
        <v>0</v>
      </c>
      <c r="AJ2785" s="295">
        <v>0</v>
      </c>
      <c r="AK2785" s="295">
        <v>0</v>
      </c>
      <c r="AL2785" s="295">
        <v>0</v>
      </c>
      <c r="AM2785" s="295">
        <v>0</v>
      </c>
      <c r="AN2785" s="295">
        <v>0</v>
      </c>
      <c r="AO2785" s="295">
        <v>0</v>
      </c>
      <c r="AP2785" s="295">
        <v>0</v>
      </c>
      <c r="AQ2785" s="295">
        <v>0</v>
      </c>
      <c r="AR2785" s="295">
        <v>0</v>
      </c>
      <c r="AS2785" s="295">
        <v>0</v>
      </c>
      <c r="AT2785" s="295">
        <f t="shared" si="43"/>
        <v>0</v>
      </c>
      <c r="AU2785" s="295">
        <v>4406.79</v>
      </c>
      <c r="AV2785" s="295">
        <v>7150.02</v>
      </c>
      <c r="AW2785" s="296">
        <v>119</v>
      </c>
      <c r="AX2785" s="296">
        <v>158</v>
      </c>
      <c r="AY2785" s="295">
        <v>383799.98</v>
      </c>
      <c r="AZ2785" s="295">
        <v>331085.17</v>
      </c>
      <c r="BA2785" s="294">
        <v>52.105603000000002</v>
      </c>
      <c r="BB2785" s="294">
        <v>47.115716429221301</v>
      </c>
      <c r="BC2785" s="294">
        <v>9.6</v>
      </c>
      <c r="BD2785" s="294"/>
      <c r="BE2785" s="293" t="s">
        <v>4204</v>
      </c>
      <c r="BF2785" s="291"/>
      <c r="BG2785" s="293" t="s">
        <v>320</v>
      </c>
      <c r="BH2785" s="293" t="s">
        <v>197</v>
      </c>
      <c r="BI2785" s="293" t="s">
        <v>373</v>
      </c>
      <c r="BJ2785" s="293" t="s">
        <v>177</v>
      </c>
      <c r="BK2785" s="292" t="s">
        <v>4</v>
      </c>
      <c r="BL2785" s="294">
        <v>299378.84000000003</v>
      </c>
      <c r="BM2785" s="292" t="s">
        <v>894</v>
      </c>
      <c r="BN2785" s="294"/>
      <c r="BO2785" s="297">
        <v>44012</v>
      </c>
      <c r="BP2785" s="297">
        <v>48821</v>
      </c>
      <c r="BQ2785" s="297" t="s">
        <v>1065</v>
      </c>
      <c r="BR2785" s="297" t="s">
        <v>4741</v>
      </c>
      <c r="BS2785" s="297" t="s">
        <v>4742</v>
      </c>
      <c r="BT2785" s="297" t="s">
        <v>4742</v>
      </c>
      <c r="BU2785" s="294">
        <v>565.11</v>
      </c>
      <c r="BV2785" s="294">
        <v>0</v>
      </c>
      <c r="BW2785" s="294">
        <v>0</v>
      </c>
    </row>
    <row r="2786" spans="1:75" s="289" customFormat="1" ht="18.2" customHeight="1" x14ac:dyDescent="0.15">
      <c r="A2786" s="298">
        <v>2784</v>
      </c>
      <c r="B2786" s="299" t="s">
        <v>305</v>
      </c>
      <c r="C2786" s="299" t="s">
        <v>306</v>
      </c>
      <c r="D2786" s="313">
        <v>45172</v>
      </c>
      <c r="E2786" s="300" t="s">
        <v>3648</v>
      </c>
      <c r="F2786" s="309">
        <v>0</v>
      </c>
      <c r="G2786" s="309">
        <v>0</v>
      </c>
      <c r="H2786" s="302">
        <v>289179.53999999998</v>
      </c>
      <c r="I2786" s="302">
        <v>0</v>
      </c>
      <c r="J2786" s="302">
        <v>0</v>
      </c>
      <c r="K2786" s="302">
        <v>289179.53999999998</v>
      </c>
      <c r="L2786" s="302">
        <v>2322.25</v>
      </c>
      <c r="M2786" s="302">
        <v>0</v>
      </c>
      <c r="N2786" s="302">
        <v>0</v>
      </c>
      <c r="O2786" s="302">
        <v>2322.25</v>
      </c>
      <c r="P2786" s="302">
        <v>0</v>
      </c>
      <c r="Q2786" s="302">
        <v>0</v>
      </c>
      <c r="R2786" s="302">
        <v>286857.28999999998</v>
      </c>
      <c r="S2786" s="302">
        <v>0</v>
      </c>
      <c r="T2786" s="302">
        <v>2289.34</v>
      </c>
      <c r="U2786" s="302">
        <v>0</v>
      </c>
      <c r="V2786" s="302">
        <v>0</v>
      </c>
      <c r="W2786" s="302">
        <v>2289.34</v>
      </c>
      <c r="X2786" s="302">
        <v>0</v>
      </c>
      <c r="Y2786" s="302">
        <v>0</v>
      </c>
      <c r="Z2786" s="302">
        <v>0</v>
      </c>
      <c r="AA2786" s="302">
        <v>0</v>
      </c>
      <c r="AB2786" s="302">
        <v>0</v>
      </c>
      <c r="AC2786" s="302">
        <v>0</v>
      </c>
      <c r="AD2786" s="302">
        <v>0</v>
      </c>
      <c r="AE2786" s="302">
        <v>0</v>
      </c>
      <c r="AF2786" s="302">
        <v>0</v>
      </c>
      <c r="AG2786" s="302">
        <v>0</v>
      </c>
      <c r="AH2786" s="302">
        <v>249.15</v>
      </c>
      <c r="AI2786" s="302">
        <v>0</v>
      </c>
      <c r="AJ2786" s="302">
        <v>0</v>
      </c>
      <c r="AK2786" s="302">
        <v>0</v>
      </c>
      <c r="AL2786" s="302">
        <v>0</v>
      </c>
      <c r="AM2786" s="302">
        <v>0</v>
      </c>
      <c r="AN2786" s="302">
        <v>0</v>
      </c>
      <c r="AO2786" s="302">
        <v>0</v>
      </c>
      <c r="AP2786" s="302">
        <v>24.6</v>
      </c>
      <c r="AQ2786" s="302">
        <v>0</v>
      </c>
      <c r="AR2786" s="302">
        <v>24.34</v>
      </c>
      <c r="AS2786" s="302">
        <v>0</v>
      </c>
      <c r="AT2786" s="295">
        <f t="shared" si="43"/>
        <v>4861</v>
      </c>
      <c r="AU2786" s="302">
        <v>0</v>
      </c>
      <c r="AV2786" s="302">
        <v>0</v>
      </c>
      <c r="AW2786" s="303">
        <v>86</v>
      </c>
      <c r="AX2786" s="303">
        <v>182</v>
      </c>
      <c r="AY2786" s="302">
        <v>517800.2</v>
      </c>
      <c r="AZ2786" s="302">
        <v>430068.19</v>
      </c>
      <c r="BA2786" s="301">
        <v>62.522393999999998</v>
      </c>
      <c r="BB2786" s="301">
        <v>41.702699535048801</v>
      </c>
      <c r="BC2786" s="301">
        <v>9.5</v>
      </c>
      <c r="BD2786" s="301"/>
      <c r="BE2786" s="300" t="s">
        <v>4204</v>
      </c>
      <c r="BF2786" s="298"/>
      <c r="BG2786" s="300" t="s">
        <v>360</v>
      </c>
      <c r="BH2786" s="300" t="s">
        <v>236</v>
      </c>
      <c r="BI2786" s="300" t="s">
        <v>585</v>
      </c>
      <c r="BJ2786" s="300" t="s">
        <v>103</v>
      </c>
      <c r="BK2786" s="299" t="s">
        <v>4</v>
      </c>
      <c r="BL2786" s="301">
        <v>286857.28999999998</v>
      </c>
      <c r="BM2786" s="299" t="s">
        <v>894</v>
      </c>
      <c r="BN2786" s="301"/>
      <c r="BO2786" s="304">
        <v>42254</v>
      </c>
      <c r="BP2786" s="304">
        <v>47794</v>
      </c>
      <c r="BQ2786" s="297" t="s">
        <v>1065</v>
      </c>
      <c r="BR2786" s="297" t="s">
        <v>4741</v>
      </c>
      <c r="BS2786" s="297">
        <v>42254</v>
      </c>
      <c r="BT2786" s="297">
        <v>47794</v>
      </c>
      <c r="BU2786" s="301">
        <v>0</v>
      </c>
      <c r="BV2786" s="301">
        <v>0</v>
      </c>
      <c r="BW2786" s="301">
        <v>0</v>
      </c>
    </row>
    <row r="2787" spans="1:75" s="289" customFormat="1" ht="18.2" customHeight="1" x14ac:dyDescent="0.15">
      <c r="A2787" s="291">
        <v>2785</v>
      </c>
      <c r="B2787" s="292" t="s">
        <v>305</v>
      </c>
      <c r="C2787" s="292" t="s">
        <v>306</v>
      </c>
      <c r="D2787" s="312">
        <v>45172</v>
      </c>
      <c r="E2787" s="293" t="s">
        <v>4362</v>
      </c>
      <c r="F2787" s="308">
        <v>1</v>
      </c>
      <c r="G2787" s="308">
        <v>0</v>
      </c>
      <c r="H2787" s="295">
        <v>441721.85</v>
      </c>
      <c r="I2787" s="295">
        <v>0</v>
      </c>
      <c r="J2787" s="295">
        <v>0</v>
      </c>
      <c r="K2787" s="295">
        <v>441721.85</v>
      </c>
      <c r="L2787" s="295">
        <v>3044.12</v>
      </c>
      <c r="M2787" s="295">
        <v>0</v>
      </c>
      <c r="N2787" s="295">
        <v>0</v>
      </c>
      <c r="O2787" s="295">
        <v>0</v>
      </c>
      <c r="P2787" s="295">
        <v>0</v>
      </c>
      <c r="Q2787" s="295">
        <v>0</v>
      </c>
      <c r="R2787" s="295">
        <v>441721.85</v>
      </c>
      <c r="S2787" s="295">
        <v>0</v>
      </c>
      <c r="T2787" s="295">
        <v>3496.96</v>
      </c>
      <c r="U2787" s="295">
        <v>0</v>
      </c>
      <c r="V2787" s="295">
        <v>0</v>
      </c>
      <c r="W2787" s="295">
        <v>0</v>
      </c>
      <c r="X2787" s="295">
        <v>0</v>
      </c>
      <c r="Y2787" s="295">
        <v>0</v>
      </c>
      <c r="Z2787" s="295">
        <v>3496.96</v>
      </c>
      <c r="AA2787" s="295">
        <v>0</v>
      </c>
      <c r="AB2787" s="295">
        <v>0</v>
      </c>
      <c r="AC2787" s="295">
        <v>0</v>
      </c>
      <c r="AD2787" s="295">
        <v>0</v>
      </c>
      <c r="AE2787" s="295">
        <v>0</v>
      </c>
      <c r="AF2787" s="295">
        <v>0</v>
      </c>
      <c r="AG2787" s="295">
        <v>0</v>
      </c>
      <c r="AH2787" s="295">
        <v>0</v>
      </c>
      <c r="AI2787" s="295">
        <v>0</v>
      </c>
      <c r="AJ2787" s="295">
        <v>0</v>
      </c>
      <c r="AK2787" s="295">
        <v>0</v>
      </c>
      <c r="AL2787" s="295">
        <v>0</v>
      </c>
      <c r="AM2787" s="295">
        <v>0</v>
      </c>
      <c r="AN2787" s="295">
        <v>0</v>
      </c>
      <c r="AO2787" s="295">
        <v>0</v>
      </c>
      <c r="AP2787" s="295">
        <v>0</v>
      </c>
      <c r="AQ2787" s="295">
        <v>0</v>
      </c>
      <c r="AR2787" s="295">
        <v>0</v>
      </c>
      <c r="AS2787" s="295">
        <v>0</v>
      </c>
      <c r="AT2787" s="295">
        <f t="shared" si="43"/>
        <v>0</v>
      </c>
      <c r="AU2787" s="295">
        <v>3044.12</v>
      </c>
      <c r="AV2787" s="295">
        <v>3496.96</v>
      </c>
      <c r="AW2787" s="296">
        <v>96</v>
      </c>
      <c r="AX2787" s="296">
        <v>135</v>
      </c>
      <c r="AY2787" s="295">
        <v>513000.79</v>
      </c>
      <c r="AZ2787" s="295">
        <v>513000.79</v>
      </c>
      <c r="BA2787" s="294">
        <v>74.983029000000002</v>
      </c>
      <c r="BB2787" s="294">
        <v>64.564505424024105</v>
      </c>
      <c r="BC2787" s="294">
        <v>9.5</v>
      </c>
      <c r="BD2787" s="294"/>
      <c r="BE2787" s="293" t="s">
        <v>4204</v>
      </c>
      <c r="BF2787" s="291"/>
      <c r="BG2787" s="293" t="s">
        <v>312</v>
      </c>
      <c r="BH2787" s="293" t="s">
        <v>214</v>
      </c>
      <c r="BI2787" s="293" t="s">
        <v>532</v>
      </c>
      <c r="BJ2787" s="293" t="s">
        <v>177</v>
      </c>
      <c r="BK2787" s="292" t="s">
        <v>4</v>
      </c>
      <c r="BL2787" s="294">
        <v>441721.85</v>
      </c>
      <c r="BM2787" s="292" t="s">
        <v>894</v>
      </c>
      <c r="BN2787" s="294"/>
      <c r="BO2787" s="297">
        <v>44012</v>
      </c>
      <c r="BP2787" s="297">
        <v>48121</v>
      </c>
      <c r="BQ2787" s="297" t="s">
        <v>1067</v>
      </c>
      <c r="BR2787" s="297" t="s">
        <v>4743</v>
      </c>
      <c r="BS2787" s="297" t="s">
        <v>4742</v>
      </c>
      <c r="BT2787" s="297" t="s">
        <v>4742</v>
      </c>
      <c r="BU2787" s="294">
        <v>272.92</v>
      </c>
      <c r="BV2787" s="294">
        <v>0</v>
      </c>
      <c r="BW2787" s="294">
        <v>0</v>
      </c>
    </row>
    <row r="2788" spans="1:75" s="289" customFormat="1" ht="18.2" customHeight="1" x14ac:dyDescent="0.15">
      <c r="A2788" s="298">
        <v>2786</v>
      </c>
      <c r="B2788" s="299" t="s">
        <v>305</v>
      </c>
      <c r="C2788" s="299" t="s">
        <v>306</v>
      </c>
      <c r="D2788" s="313">
        <v>45172</v>
      </c>
      <c r="E2788" s="300" t="s">
        <v>3649</v>
      </c>
      <c r="F2788" s="309">
        <v>1</v>
      </c>
      <c r="G2788" s="309">
        <v>0</v>
      </c>
      <c r="H2788" s="302">
        <v>134931.07999999999</v>
      </c>
      <c r="I2788" s="302">
        <v>0</v>
      </c>
      <c r="J2788" s="302">
        <v>0</v>
      </c>
      <c r="K2788" s="302">
        <v>134931.07999999999</v>
      </c>
      <c r="L2788" s="302">
        <v>2715.81</v>
      </c>
      <c r="M2788" s="302">
        <v>0</v>
      </c>
      <c r="N2788" s="302">
        <v>0</v>
      </c>
      <c r="O2788" s="302">
        <v>0</v>
      </c>
      <c r="P2788" s="302">
        <v>0</v>
      </c>
      <c r="Q2788" s="302">
        <v>0</v>
      </c>
      <c r="R2788" s="302">
        <v>134931.07999999999</v>
      </c>
      <c r="S2788" s="302">
        <v>0</v>
      </c>
      <c r="T2788" s="302">
        <v>1079.45</v>
      </c>
      <c r="U2788" s="302">
        <v>0</v>
      </c>
      <c r="V2788" s="302">
        <v>0</v>
      </c>
      <c r="W2788" s="302">
        <v>216.86</v>
      </c>
      <c r="X2788" s="302">
        <v>0</v>
      </c>
      <c r="Y2788" s="302">
        <v>0</v>
      </c>
      <c r="Z2788" s="302">
        <v>862.59</v>
      </c>
      <c r="AA2788" s="302">
        <v>0</v>
      </c>
      <c r="AB2788" s="302">
        <v>0</v>
      </c>
      <c r="AC2788" s="302">
        <v>0</v>
      </c>
      <c r="AD2788" s="302">
        <v>0</v>
      </c>
      <c r="AE2788" s="302">
        <v>0</v>
      </c>
      <c r="AF2788" s="302">
        <v>0</v>
      </c>
      <c r="AG2788" s="302">
        <v>0</v>
      </c>
      <c r="AH2788" s="302">
        <v>163.30000000000001</v>
      </c>
      <c r="AI2788" s="302">
        <v>0</v>
      </c>
      <c r="AJ2788" s="302">
        <v>0</v>
      </c>
      <c r="AK2788" s="302">
        <v>0</v>
      </c>
      <c r="AL2788" s="302">
        <v>0</v>
      </c>
      <c r="AM2788" s="302">
        <v>0</v>
      </c>
      <c r="AN2788" s="302">
        <v>0</v>
      </c>
      <c r="AO2788" s="302">
        <v>0</v>
      </c>
      <c r="AP2788" s="302">
        <v>0</v>
      </c>
      <c r="AQ2788" s="302">
        <v>0</v>
      </c>
      <c r="AR2788" s="302">
        <v>380.16</v>
      </c>
      <c r="AS2788" s="302">
        <v>0</v>
      </c>
      <c r="AT2788" s="295">
        <f t="shared" si="43"/>
        <v>0</v>
      </c>
      <c r="AU2788" s="302">
        <v>2715.81</v>
      </c>
      <c r="AV2788" s="302">
        <v>862.59</v>
      </c>
      <c r="AW2788" s="303">
        <v>41</v>
      </c>
      <c r="AX2788" s="303">
        <v>137</v>
      </c>
      <c r="AY2788" s="302">
        <v>317001.40000000002</v>
      </c>
      <c r="AZ2788" s="302">
        <v>299186.76</v>
      </c>
      <c r="BA2788" s="301">
        <v>75.236259000000004</v>
      </c>
      <c r="BB2788" s="301">
        <v>33.931012462014401</v>
      </c>
      <c r="BC2788" s="301">
        <v>9.6</v>
      </c>
      <c r="BD2788" s="301"/>
      <c r="BE2788" s="300" t="s">
        <v>4204</v>
      </c>
      <c r="BF2788" s="298"/>
      <c r="BG2788" s="300" t="s">
        <v>312</v>
      </c>
      <c r="BH2788" s="300" t="s">
        <v>365</v>
      </c>
      <c r="BI2788" s="300" t="s">
        <v>472</v>
      </c>
      <c r="BJ2788" s="300" t="s">
        <v>177</v>
      </c>
      <c r="BK2788" s="299" t="s">
        <v>4</v>
      </c>
      <c r="BL2788" s="301">
        <v>134931.07999999999</v>
      </c>
      <c r="BM2788" s="299" t="s">
        <v>894</v>
      </c>
      <c r="BN2788" s="301"/>
      <c r="BO2788" s="304">
        <v>42256</v>
      </c>
      <c r="BP2788" s="304">
        <v>46427</v>
      </c>
      <c r="BQ2788" s="297" t="s">
        <v>1065</v>
      </c>
      <c r="BR2788" s="297" t="s">
        <v>4741</v>
      </c>
      <c r="BS2788" s="297">
        <v>42256</v>
      </c>
      <c r="BT2788" s="297">
        <v>46427</v>
      </c>
      <c r="BU2788" s="301">
        <v>0</v>
      </c>
      <c r="BV2788" s="301">
        <v>0</v>
      </c>
      <c r="BW2788" s="301">
        <v>0</v>
      </c>
    </row>
    <row r="2789" spans="1:75" s="289" customFormat="1" ht="18.2" customHeight="1" x14ac:dyDescent="0.15">
      <c r="A2789" s="291">
        <v>2787</v>
      </c>
      <c r="B2789" s="292" t="s">
        <v>305</v>
      </c>
      <c r="C2789" s="292" t="s">
        <v>306</v>
      </c>
      <c r="D2789" s="312">
        <v>45172</v>
      </c>
      <c r="E2789" s="293" t="s">
        <v>3650</v>
      </c>
      <c r="F2789" s="308">
        <v>0</v>
      </c>
      <c r="G2789" s="308">
        <v>0</v>
      </c>
      <c r="H2789" s="295">
        <v>91264.91</v>
      </c>
      <c r="I2789" s="295">
        <v>0</v>
      </c>
      <c r="J2789" s="295">
        <v>0</v>
      </c>
      <c r="K2789" s="295">
        <v>91264.91</v>
      </c>
      <c r="L2789" s="295">
        <v>3813.96</v>
      </c>
      <c r="M2789" s="295">
        <v>0</v>
      </c>
      <c r="N2789" s="295">
        <v>0</v>
      </c>
      <c r="O2789" s="295">
        <v>3813.96</v>
      </c>
      <c r="P2789" s="295">
        <v>0</v>
      </c>
      <c r="Q2789" s="295">
        <v>0</v>
      </c>
      <c r="R2789" s="295">
        <v>87450.95</v>
      </c>
      <c r="S2789" s="295">
        <v>0</v>
      </c>
      <c r="T2789" s="295">
        <v>722.51</v>
      </c>
      <c r="U2789" s="295">
        <v>0</v>
      </c>
      <c r="V2789" s="295">
        <v>0</v>
      </c>
      <c r="W2789" s="295">
        <v>722.51</v>
      </c>
      <c r="X2789" s="295">
        <v>0</v>
      </c>
      <c r="Y2789" s="295">
        <v>0</v>
      </c>
      <c r="Z2789" s="295">
        <v>0</v>
      </c>
      <c r="AA2789" s="295">
        <v>0</v>
      </c>
      <c r="AB2789" s="295">
        <v>0</v>
      </c>
      <c r="AC2789" s="295">
        <v>0</v>
      </c>
      <c r="AD2789" s="295">
        <v>0</v>
      </c>
      <c r="AE2789" s="295">
        <v>0</v>
      </c>
      <c r="AF2789" s="295">
        <v>0</v>
      </c>
      <c r="AG2789" s="295">
        <v>0</v>
      </c>
      <c r="AH2789" s="295">
        <v>216.91</v>
      </c>
      <c r="AI2789" s="295">
        <v>0</v>
      </c>
      <c r="AJ2789" s="295">
        <v>0</v>
      </c>
      <c r="AK2789" s="295">
        <v>0</v>
      </c>
      <c r="AL2789" s="295">
        <v>0</v>
      </c>
      <c r="AM2789" s="295">
        <v>0</v>
      </c>
      <c r="AN2789" s="295">
        <v>0</v>
      </c>
      <c r="AO2789" s="295">
        <v>0</v>
      </c>
      <c r="AP2789" s="295">
        <v>0.96</v>
      </c>
      <c r="AQ2789" s="295">
        <v>0</v>
      </c>
      <c r="AR2789" s="295">
        <v>0.34</v>
      </c>
      <c r="AS2789" s="295">
        <v>0</v>
      </c>
      <c r="AT2789" s="295">
        <f t="shared" si="43"/>
        <v>4754</v>
      </c>
      <c r="AU2789" s="295">
        <v>0</v>
      </c>
      <c r="AV2789" s="295">
        <v>0</v>
      </c>
      <c r="AW2789" s="296">
        <v>21</v>
      </c>
      <c r="AX2789" s="296">
        <v>117</v>
      </c>
      <c r="AY2789" s="295">
        <v>517700.64</v>
      </c>
      <c r="AZ2789" s="295">
        <v>322653.73</v>
      </c>
      <c r="BA2789" s="294">
        <v>55.872056000000001</v>
      </c>
      <c r="BB2789" s="294">
        <v>15.1433686374963</v>
      </c>
      <c r="BC2789" s="294">
        <v>9.5</v>
      </c>
      <c r="BD2789" s="294"/>
      <c r="BE2789" s="293" t="s">
        <v>4204</v>
      </c>
      <c r="BF2789" s="291"/>
      <c r="BG2789" s="293" t="s">
        <v>333</v>
      </c>
      <c r="BH2789" s="293" t="s">
        <v>193</v>
      </c>
      <c r="BI2789" s="293" t="s">
        <v>464</v>
      </c>
      <c r="BJ2789" s="293" t="s">
        <v>103</v>
      </c>
      <c r="BK2789" s="292" t="s">
        <v>4</v>
      </c>
      <c r="BL2789" s="294">
        <v>87450.95</v>
      </c>
      <c r="BM2789" s="292" t="s">
        <v>894</v>
      </c>
      <c r="BN2789" s="294"/>
      <c r="BO2789" s="297">
        <v>42255</v>
      </c>
      <c r="BP2789" s="297">
        <v>45816</v>
      </c>
      <c r="BQ2789" s="297" t="s">
        <v>1065</v>
      </c>
      <c r="BR2789" s="297" t="s">
        <v>4741</v>
      </c>
      <c r="BS2789" s="297">
        <v>42255</v>
      </c>
      <c r="BT2789" s="297">
        <v>45816</v>
      </c>
      <c r="BU2789" s="294">
        <v>0</v>
      </c>
      <c r="BV2789" s="294">
        <v>0</v>
      </c>
      <c r="BW2789" s="294">
        <v>0</v>
      </c>
    </row>
    <row r="2790" spans="1:75" s="289" customFormat="1" ht="18.2" customHeight="1" x14ac:dyDescent="0.15">
      <c r="A2790" s="298">
        <v>2788</v>
      </c>
      <c r="B2790" s="299" t="s">
        <v>305</v>
      </c>
      <c r="C2790" s="299" t="s">
        <v>306</v>
      </c>
      <c r="D2790" s="313">
        <v>45172</v>
      </c>
      <c r="E2790" s="300" t="s">
        <v>3651</v>
      </c>
      <c r="F2790" s="299" t="s">
        <v>1005</v>
      </c>
      <c r="G2790" s="309">
        <v>59</v>
      </c>
      <c r="H2790" s="302">
        <v>241830.15</v>
      </c>
      <c r="I2790" s="302">
        <v>78638.3</v>
      </c>
      <c r="J2790" s="302">
        <v>0</v>
      </c>
      <c r="K2790" s="302">
        <v>320468.45</v>
      </c>
      <c r="L2790" s="302">
        <v>1691.4</v>
      </c>
      <c r="M2790" s="302">
        <v>320468.45</v>
      </c>
      <c r="N2790" s="302">
        <v>0</v>
      </c>
      <c r="O2790" s="302">
        <v>0</v>
      </c>
      <c r="P2790" s="302">
        <v>0</v>
      </c>
      <c r="Q2790" s="302">
        <v>0</v>
      </c>
      <c r="R2790" s="302">
        <v>320468.45</v>
      </c>
      <c r="S2790" s="302">
        <v>130721.82</v>
      </c>
      <c r="T2790" s="302">
        <v>1914.49</v>
      </c>
      <c r="U2790" s="302">
        <v>0</v>
      </c>
      <c r="V2790" s="302">
        <v>0</v>
      </c>
      <c r="W2790" s="302">
        <v>0</v>
      </c>
      <c r="X2790" s="302">
        <v>0</v>
      </c>
      <c r="Y2790" s="302">
        <v>0</v>
      </c>
      <c r="Z2790" s="302">
        <v>132636.31</v>
      </c>
      <c r="AA2790" s="302">
        <v>0</v>
      </c>
      <c r="AB2790" s="302">
        <v>0</v>
      </c>
      <c r="AC2790" s="302">
        <v>0</v>
      </c>
      <c r="AD2790" s="302">
        <v>0</v>
      </c>
      <c r="AE2790" s="302">
        <v>0</v>
      </c>
      <c r="AF2790" s="302">
        <v>0</v>
      </c>
      <c r="AG2790" s="302">
        <v>0</v>
      </c>
      <c r="AH2790" s="302">
        <v>0</v>
      </c>
      <c r="AI2790" s="302">
        <v>0</v>
      </c>
      <c r="AJ2790" s="302">
        <v>0</v>
      </c>
      <c r="AK2790" s="302">
        <v>0</v>
      </c>
      <c r="AL2790" s="302">
        <v>0</v>
      </c>
      <c r="AM2790" s="302">
        <v>0</v>
      </c>
      <c r="AN2790" s="302">
        <v>0</v>
      </c>
      <c r="AO2790" s="302">
        <v>0</v>
      </c>
      <c r="AP2790" s="302">
        <v>0</v>
      </c>
      <c r="AQ2790" s="302">
        <v>0</v>
      </c>
      <c r="AR2790" s="302">
        <v>0</v>
      </c>
      <c r="AS2790" s="302">
        <v>0</v>
      </c>
      <c r="AT2790" s="295">
        <f t="shared" si="43"/>
        <v>0</v>
      </c>
      <c r="AU2790" s="302">
        <v>80329.7</v>
      </c>
      <c r="AV2790" s="302">
        <v>132636.31</v>
      </c>
      <c r="AW2790" s="303">
        <v>95</v>
      </c>
      <c r="AX2790" s="303">
        <v>191</v>
      </c>
      <c r="AY2790" s="302">
        <v>424996.01</v>
      </c>
      <c r="AZ2790" s="302">
        <v>344445.78</v>
      </c>
      <c r="BA2790" s="301">
        <v>62.109910999999997</v>
      </c>
      <c r="BB2790" s="301">
        <v>57.786357283308703</v>
      </c>
      <c r="BC2790" s="301">
        <v>9.5</v>
      </c>
      <c r="BD2790" s="301"/>
      <c r="BE2790" s="300" t="s">
        <v>4204</v>
      </c>
      <c r="BF2790" s="298"/>
      <c r="BG2790" s="300" t="s">
        <v>349</v>
      </c>
      <c r="BH2790" s="300" t="s">
        <v>185</v>
      </c>
      <c r="BI2790" s="300" t="s">
        <v>914</v>
      </c>
      <c r="BJ2790" s="300" t="s">
        <v>4205</v>
      </c>
      <c r="BK2790" s="299" t="s">
        <v>4</v>
      </c>
      <c r="BL2790" s="301">
        <v>0</v>
      </c>
      <c r="BM2790" s="299" t="s">
        <v>894</v>
      </c>
      <c r="BN2790" s="301"/>
      <c r="BO2790" s="304">
        <v>42256</v>
      </c>
      <c r="BP2790" s="304">
        <v>48069</v>
      </c>
      <c r="BQ2790" s="297" t="s">
        <v>4749</v>
      </c>
      <c r="BR2790" s="297" t="s">
        <v>4755</v>
      </c>
      <c r="BS2790" s="297">
        <v>42256</v>
      </c>
      <c r="BT2790" s="297">
        <v>48069</v>
      </c>
      <c r="BU2790" s="301">
        <v>11913.87</v>
      </c>
      <c r="BV2790" s="301">
        <v>0</v>
      </c>
      <c r="BW2790" s="301">
        <v>0</v>
      </c>
    </row>
    <row r="2791" spans="1:75" s="289" customFormat="1" ht="18.2" customHeight="1" x14ac:dyDescent="0.15">
      <c r="A2791" s="291">
        <v>2789</v>
      </c>
      <c r="B2791" s="292" t="s">
        <v>305</v>
      </c>
      <c r="C2791" s="292" t="s">
        <v>306</v>
      </c>
      <c r="D2791" s="312">
        <v>45172</v>
      </c>
      <c r="E2791" s="293" t="s">
        <v>3652</v>
      </c>
      <c r="F2791" s="308">
        <v>0</v>
      </c>
      <c r="G2791" s="308">
        <v>1</v>
      </c>
      <c r="H2791" s="295">
        <v>248296.3</v>
      </c>
      <c r="I2791" s="295">
        <v>1723.01</v>
      </c>
      <c r="J2791" s="295">
        <v>0</v>
      </c>
      <c r="K2791" s="295">
        <v>250019.31</v>
      </c>
      <c r="L2791" s="295">
        <v>1736.65</v>
      </c>
      <c r="M2791" s="295">
        <v>0</v>
      </c>
      <c r="N2791" s="295">
        <v>1723.01</v>
      </c>
      <c r="O2791" s="295">
        <v>1736.65</v>
      </c>
      <c r="P2791" s="295">
        <v>0</v>
      </c>
      <c r="Q2791" s="295">
        <v>0</v>
      </c>
      <c r="R2791" s="295">
        <v>246559.65</v>
      </c>
      <c r="S2791" s="295">
        <v>1736.06</v>
      </c>
      <c r="T2791" s="295">
        <v>1965.68</v>
      </c>
      <c r="U2791" s="295">
        <v>0</v>
      </c>
      <c r="V2791" s="295">
        <v>1736.06</v>
      </c>
      <c r="W2791" s="295">
        <v>1965.68</v>
      </c>
      <c r="X2791" s="295">
        <v>0</v>
      </c>
      <c r="Y2791" s="295">
        <v>0</v>
      </c>
      <c r="Z2791" s="295">
        <v>0</v>
      </c>
      <c r="AA2791" s="295">
        <v>0</v>
      </c>
      <c r="AB2791" s="295">
        <v>0</v>
      </c>
      <c r="AC2791" s="295">
        <v>0</v>
      </c>
      <c r="AD2791" s="295">
        <v>0</v>
      </c>
      <c r="AE2791" s="295">
        <v>0</v>
      </c>
      <c r="AF2791" s="295">
        <v>0</v>
      </c>
      <c r="AG2791" s="295">
        <v>0</v>
      </c>
      <c r="AH2791" s="295">
        <v>202.84</v>
      </c>
      <c r="AI2791" s="295">
        <v>0</v>
      </c>
      <c r="AJ2791" s="295">
        <v>0</v>
      </c>
      <c r="AK2791" s="295">
        <v>0</v>
      </c>
      <c r="AL2791" s="295">
        <v>350</v>
      </c>
      <c r="AM2791" s="295">
        <v>0</v>
      </c>
      <c r="AN2791" s="295">
        <v>0</v>
      </c>
      <c r="AO2791" s="295">
        <v>0</v>
      </c>
      <c r="AP2791" s="295">
        <v>285.76</v>
      </c>
      <c r="AQ2791" s="295">
        <v>0</v>
      </c>
      <c r="AR2791" s="295">
        <v>0</v>
      </c>
      <c r="AS2791" s="295">
        <v>0</v>
      </c>
      <c r="AT2791" s="295">
        <f t="shared" si="43"/>
        <v>8000</v>
      </c>
      <c r="AU2791" s="295">
        <v>0</v>
      </c>
      <c r="AV2791" s="295">
        <v>0</v>
      </c>
      <c r="AW2791" s="296">
        <v>95</v>
      </c>
      <c r="AX2791" s="296">
        <v>191</v>
      </c>
      <c r="AY2791" s="295">
        <v>417000.46</v>
      </c>
      <c r="AZ2791" s="295">
        <v>353657.13</v>
      </c>
      <c r="BA2791" s="294">
        <v>66.966358</v>
      </c>
      <c r="BB2791" s="294">
        <v>46.687032127005899</v>
      </c>
      <c r="BC2791" s="294">
        <v>9.5</v>
      </c>
      <c r="BD2791" s="294"/>
      <c r="BE2791" s="293" t="s">
        <v>4204</v>
      </c>
      <c r="BF2791" s="291"/>
      <c r="BG2791" s="293" t="s">
        <v>333</v>
      </c>
      <c r="BH2791" s="293" t="s">
        <v>527</v>
      </c>
      <c r="BI2791" s="293" t="s">
        <v>803</v>
      </c>
      <c r="BJ2791" s="293" t="s">
        <v>103</v>
      </c>
      <c r="BK2791" s="292" t="s">
        <v>4</v>
      </c>
      <c r="BL2791" s="294">
        <v>246559.65</v>
      </c>
      <c r="BM2791" s="292" t="s">
        <v>894</v>
      </c>
      <c r="BN2791" s="294"/>
      <c r="BO2791" s="297">
        <v>42254</v>
      </c>
      <c r="BP2791" s="297">
        <v>48067</v>
      </c>
      <c r="BQ2791" s="297" t="s">
        <v>1067</v>
      </c>
      <c r="BR2791" s="297" t="s">
        <v>4743</v>
      </c>
      <c r="BS2791" s="297">
        <v>42254</v>
      </c>
      <c r="BT2791" s="297">
        <v>48067</v>
      </c>
      <c r="BU2791" s="294">
        <v>0</v>
      </c>
      <c r="BV2791" s="294">
        <v>0</v>
      </c>
      <c r="BW2791" s="294">
        <v>0</v>
      </c>
    </row>
    <row r="2792" spans="1:75" s="289" customFormat="1" ht="18.2" customHeight="1" x14ac:dyDescent="0.15">
      <c r="A2792" s="298">
        <v>2790</v>
      </c>
      <c r="B2792" s="299" t="s">
        <v>305</v>
      </c>
      <c r="C2792" s="299" t="s">
        <v>306</v>
      </c>
      <c r="D2792" s="313">
        <v>45172</v>
      </c>
      <c r="E2792" s="300" t="s">
        <v>3653</v>
      </c>
      <c r="F2792" s="309">
        <v>3</v>
      </c>
      <c r="G2792" s="309">
        <v>2</v>
      </c>
      <c r="H2792" s="302">
        <v>89676.82</v>
      </c>
      <c r="I2792" s="302">
        <v>7258.56</v>
      </c>
      <c r="J2792" s="302">
        <v>0</v>
      </c>
      <c r="K2792" s="302">
        <v>96935.38</v>
      </c>
      <c r="L2792" s="302">
        <v>3672.44</v>
      </c>
      <c r="M2792" s="302">
        <v>0</v>
      </c>
      <c r="N2792" s="302">
        <v>0</v>
      </c>
      <c r="O2792" s="302">
        <v>0</v>
      </c>
      <c r="P2792" s="302">
        <v>0</v>
      </c>
      <c r="Q2792" s="302">
        <v>0</v>
      </c>
      <c r="R2792" s="302">
        <v>96935.38</v>
      </c>
      <c r="S2792" s="302">
        <v>1506.2</v>
      </c>
      <c r="T2792" s="302">
        <v>709.94</v>
      </c>
      <c r="U2792" s="302">
        <v>0</v>
      </c>
      <c r="V2792" s="302">
        <v>0</v>
      </c>
      <c r="W2792" s="302">
        <v>0</v>
      </c>
      <c r="X2792" s="302">
        <v>0</v>
      </c>
      <c r="Y2792" s="302">
        <v>0</v>
      </c>
      <c r="Z2792" s="302">
        <v>2216.14</v>
      </c>
      <c r="AA2792" s="302">
        <v>0</v>
      </c>
      <c r="AB2792" s="302">
        <v>0</v>
      </c>
      <c r="AC2792" s="302">
        <v>0</v>
      </c>
      <c r="AD2792" s="302">
        <v>0</v>
      </c>
      <c r="AE2792" s="302">
        <v>0</v>
      </c>
      <c r="AF2792" s="302">
        <v>0</v>
      </c>
      <c r="AG2792" s="302">
        <v>0</v>
      </c>
      <c r="AH2792" s="302">
        <v>0</v>
      </c>
      <c r="AI2792" s="302">
        <v>0</v>
      </c>
      <c r="AJ2792" s="302">
        <v>0</v>
      </c>
      <c r="AK2792" s="302">
        <v>0</v>
      </c>
      <c r="AL2792" s="302">
        <v>0</v>
      </c>
      <c r="AM2792" s="302">
        <v>0</v>
      </c>
      <c r="AN2792" s="302">
        <v>0</v>
      </c>
      <c r="AO2792" s="302">
        <v>0</v>
      </c>
      <c r="AP2792" s="302">
        <v>0</v>
      </c>
      <c r="AQ2792" s="302">
        <v>0</v>
      </c>
      <c r="AR2792" s="302">
        <v>0</v>
      </c>
      <c r="AS2792" s="302">
        <v>0</v>
      </c>
      <c r="AT2792" s="295">
        <f t="shared" si="43"/>
        <v>0</v>
      </c>
      <c r="AU2792" s="302">
        <v>10931</v>
      </c>
      <c r="AV2792" s="302">
        <v>2216.14</v>
      </c>
      <c r="AW2792" s="303">
        <v>96</v>
      </c>
      <c r="AX2792" s="303">
        <v>192</v>
      </c>
      <c r="AY2792" s="302">
        <v>461998.63</v>
      </c>
      <c r="AZ2792" s="302">
        <v>419677.42</v>
      </c>
      <c r="BA2792" s="301">
        <v>72.316950000000006</v>
      </c>
      <c r="BB2792" s="301">
        <v>16.703474370126902</v>
      </c>
      <c r="BC2792" s="301">
        <v>9.5</v>
      </c>
      <c r="BD2792" s="301"/>
      <c r="BE2792" s="300" t="s">
        <v>4204</v>
      </c>
      <c r="BF2792" s="298"/>
      <c r="BG2792" s="300" t="s">
        <v>324</v>
      </c>
      <c r="BH2792" s="300" t="s">
        <v>220</v>
      </c>
      <c r="BI2792" s="300" t="s">
        <v>610</v>
      </c>
      <c r="BJ2792" s="300" t="s">
        <v>177</v>
      </c>
      <c r="BK2792" s="299" t="s">
        <v>4</v>
      </c>
      <c r="BL2792" s="301">
        <v>96935.38</v>
      </c>
      <c r="BM2792" s="299" t="s">
        <v>894</v>
      </c>
      <c r="BN2792" s="301"/>
      <c r="BO2792" s="304">
        <v>42258</v>
      </c>
      <c r="BP2792" s="304">
        <v>48102</v>
      </c>
      <c r="BQ2792" s="297" t="s">
        <v>1067</v>
      </c>
      <c r="BR2792" s="297" t="s">
        <v>4743</v>
      </c>
      <c r="BS2792" s="297">
        <v>42258</v>
      </c>
      <c r="BT2792" s="297">
        <v>48102</v>
      </c>
      <c r="BU2792" s="301">
        <v>699.24</v>
      </c>
      <c r="BV2792" s="301">
        <v>0</v>
      </c>
      <c r="BW2792" s="301">
        <v>0</v>
      </c>
    </row>
    <row r="2793" spans="1:75" s="289" customFormat="1" ht="18.2" customHeight="1" x14ac:dyDescent="0.15">
      <c r="A2793" s="291">
        <v>2791</v>
      </c>
      <c r="B2793" s="292" t="s">
        <v>305</v>
      </c>
      <c r="C2793" s="292" t="s">
        <v>306</v>
      </c>
      <c r="D2793" s="312">
        <v>45172</v>
      </c>
      <c r="E2793" s="293" t="s">
        <v>4363</v>
      </c>
      <c r="F2793" s="308">
        <v>0</v>
      </c>
      <c r="G2793" s="308">
        <v>0</v>
      </c>
      <c r="H2793" s="295">
        <v>261291.13</v>
      </c>
      <c r="I2793" s="295">
        <v>0</v>
      </c>
      <c r="J2793" s="295">
        <v>0</v>
      </c>
      <c r="K2793" s="295">
        <v>261291.13</v>
      </c>
      <c r="L2793" s="295">
        <v>1275.55</v>
      </c>
      <c r="M2793" s="295">
        <v>0</v>
      </c>
      <c r="N2793" s="295">
        <v>0</v>
      </c>
      <c r="O2793" s="295">
        <v>1275.55</v>
      </c>
      <c r="P2793" s="295">
        <v>0</v>
      </c>
      <c r="Q2793" s="295">
        <v>0</v>
      </c>
      <c r="R2793" s="295">
        <v>260015.58</v>
      </c>
      <c r="S2793" s="295">
        <v>0</v>
      </c>
      <c r="T2793" s="295">
        <v>2177.4299999999998</v>
      </c>
      <c r="U2793" s="295">
        <v>0</v>
      </c>
      <c r="V2793" s="295">
        <v>0</v>
      </c>
      <c r="W2793" s="295">
        <v>2177.4299999999998</v>
      </c>
      <c r="X2793" s="295">
        <v>0</v>
      </c>
      <c r="Y2793" s="295">
        <v>0</v>
      </c>
      <c r="Z2793" s="295">
        <v>0</v>
      </c>
      <c r="AA2793" s="295">
        <v>0</v>
      </c>
      <c r="AB2793" s="295">
        <v>0</v>
      </c>
      <c r="AC2793" s="295">
        <v>0</v>
      </c>
      <c r="AD2793" s="295">
        <v>0</v>
      </c>
      <c r="AE2793" s="295">
        <v>0</v>
      </c>
      <c r="AF2793" s="295">
        <v>0</v>
      </c>
      <c r="AG2793" s="295">
        <v>0</v>
      </c>
      <c r="AH2793" s="295">
        <v>154.81</v>
      </c>
      <c r="AI2793" s="295">
        <v>0</v>
      </c>
      <c r="AJ2793" s="295">
        <v>0</v>
      </c>
      <c r="AK2793" s="295">
        <v>0</v>
      </c>
      <c r="AL2793" s="295">
        <v>0</v>
      </c>
      <c r="AM2793" s="295">
        <v>0</v>
      </c>
      <c r="AN2793" s="295">
        <v>0</v>
      </c>
      <c r="AO2793" s="295">
        <v>0</v>
      </c>
      <c r="AP2793" s="295">
        <v>0</v>
      </c>
      <c r="AQ2793" s="295">
        <v>0</v>
      </c>
      <c r="AR2793" s="295">
        <v>0.26</v>
      </c>
      <c r="AS2793" s="295">
        <v>6.53</v>
      </c>
      <c r="AT2793" s="295">
        <f t="shared" si="43"/>
        <v>3601</v>
      </c>
      <c r="AU2793" s="295">
        <v>0</v>
      </c>
      <c r="AV2793" s="295">
        <v>0</v>
      </c>
      <c r="AW2793" s="296">
        <v>119</v>
      </c>
      <c r="AX2793" s="296">
        <v>158</v>
      </c>
      <c r="AY2793" s="295">
        <v>290998.03999999998</v>
      </c>
      <c r="AZ2793" s="295">
        <v>290998.03999999998</v>
      </c>
      <c r="BA2793" s="294">
        <v>89.691331000000005</v>
      </c>
      <c r="BB2793" s="294">
        <v>80.141926216881004</v>
      </c>
      <c r="BC2793" s="294">
        <v>10</v>
      </c>
      <c r="BD2793" s="294"/>
      <c r="BE2793" s="293" t="s">
        <v>4204</v>
      </c>
      <c r="BF2793" s="291"/>
      <c r="BG2793" s="293" t="s">
        <v>326</v>
      </c>
      <c r="BH2793" s="293" t="s">
        <v>217</v>
      </c>
      <c r="BI2793" s="293" t="s">
        <v>423</v>
      </c>
      <c r="BJ2793" s="293" t="s">
        <v>103</v>
      </c>
      <c r="BK2793" s="292" t="s">
        <v>4</v>
      </c>
      <c r="BL2793" s="294">
        <v>260015.58</v>
      </c>
      <c r="BM2793" s="292" t="s">
        <v>894</v>
      </c>
      <c r="BN2793" s="294"/>
      <c r="BO2793" s="297">
        <v>44012</v>
      </c>
      <c r="BP2793" s="297">
        <v>48821</v>
      </c>
      <c r="BQ2793" s="297" t="s">
        <v>1065</v>
      </c>
      <c r="BR2793" s="297" t="s">
        <v>4741</v>
      </c>
      <c r="BS2793" s="297" t="s">
        <v>4742</v>
      </c>
      <c r="BT2793" s="297" t="s">
        <v>4742</v>
      </c>
      <c r="BU2793" s="294">
        <v>0</v>
      </c>
      <c r="BV2793" s="294">
        <v>0</v>
      </c>
      <c r="BW2793" s="294">
        <v>0</v>
      </c>
    </row>
    <row r="2794" spans="1:75" s="289" customFormat="1" ht="18.2" customHeight="1" x14ac:dyDescent="0.15">
      <c r="A2794" s="298">
        <v>2792</v>
      </c>
      <c r="B2794" s="299" t="s">
        <v>305</v>
      </c>
      <c r="C2794" s="299" t="s">
        <v>306</v>
      </c>
      <c r="D2794" s="313">
        <v>45172</v>
      </c>
      <c r="E2794" s="300" t="s">
        <v>3654</v>
      </c>
      <c r="F2794" s="309">
        <v>26</v>
      </c>
      <c r="G2794" s="309">
        <v>25</v>
      </c>
      <c r="H2794" s="302">
        <v>95678.66</v>
      </c>
      <c r="I2794" s="302">
        <v>50399.07</v>
      </c>
      <c r="J2794" s="302">
        <v>0</v>
      </c>
      <c r="K2794" s="302">
        <v>146077.73000000001</v>
      </c>
      <c r="L2794" s="302">
        <v>2232.3000000000002</v>
      </c>
      <c r="M2794" s="302">
        <v>0</v>
      </c>
      <c r="N2794" s="302">
        <v>0</v>
      </c>
      <c r="O2794" s="302">
        <v>0</v>
      </c>
      <c r="P2794" s="302">
        <v>0</v>
      </c>
      <c r="Q2794" s="302">
        <v>0</v>
      </c>
      <c r="R2794" s="302">
        <v>146077.73000000001</v>
      </c>
      <c r="S2794" s="302">
        <v>24544.18</v>
      </c>
      <c r="T2794" s="302">
        <v>765.43</v>
      </c>
      <c r="U2794" s="302">
        <v>0</v>
      </c>
      <c r="V2794" s="302">
        <v>0</v>
      </c>
      <c r="W2794" s="302">
        <v>0</v>
      </c>
      <c r="X2794" s="302">
        <v>0</v>
      </c>
      <c r="Y2794" s="302">
        <v>0</v>
      </c>
      <c r="Z2794" s="302">
        <v>25309.61</v>
      </c>
      <c r="AA2794" s="302">
        <v>0</v>
      </c>
      <c r="AB2794" s="302">
        <v>0</v>
      </c>
      <c r="AC2794" s="302">
        <v>0</v>
      </c>
      <c r="AD2794" s="302">
        <v>0</v>
      </c>
      <c r="AE2794" s="302">
        <v>0</v>
      </c>
      <c r="AF2794" s="302">
        <v>0</v>
      </c>
      <c r="AG2794" s="302">
        <v>0</v>
      </c>
      <c r="AH2794" s="302">
        <v>0</v>
      </c>
      <c r="AI2794" s="302">
        <v>0</v>
      </c>
      <c r="AJ2794" s="302">
        <v>0</v>
      </c>
      <c r="AK2794" s="302">
        <v>0</v>
      </c>
      <c r="AL2794" s="302">
        <v>0</v>
      </c>
      <c r="AM2794" s="302">
        <v>0</v>
      </c>
      <c r="AN2794" s="302">
        <v>0</v>
      </c>
      <c r="AO2794" s="302">
        <v>0</v>
      </c>
      <c r="AP2794" s="302">
        <v>0</v>
      </c>
      <c r="AQ2794" s="302">
        <v>0</v>
      </c>
      <c r="AR2794" s="302">
        <v>0</v>
      </c>
      <c r="AS2794" s="302">
        <v>0</v>
      </c>
      <c r="AT2794" s="295">
        <f t="shared" si="43"/>
        <v>0</v>
      </c>
      <c r="AU2794" s="302">
        <v>52631.37</v>
      </c>
      <c r="AV2794" s="302">
        <v>25309.61</v>
      </c>
      <c r="AW2794" s="303">
        <v>36</v>
      </c>
      <c r="AX2794" s="303">
        <v>132</v>
      </c>
      <c r="AY2794" s="302">
        <v>378000.32</v>
      </c>
      <c r="AZ2794" s="302">
        <v>230691.02</v>
      </c>
      <c r="BA2794" s="301">
        <v>53.327734999999997</v>
      </c>
      <c r="BB2794" s="301">
        <v>33.768087179299599</v>
      </c>
      <c r="BC2794" s="301">
        <v>9.6</v>
      </c>
      <c r="BD2794" s="301"/>
      <c r="BE2794" s="300" t="s">
        <v>4204</v>
      </c>
      <c r="BF2794" s="298"/>
      <c r="BG2794" s="300" t="s">
        <v>312</v>
      </c>
      <c r="BH2794" s="300" t="s">
        <v>465</v>
      </c>
      <c r="BI2794" s="300" t="s">
        <v>607</v>
      </c>
      <c r="BJ2794" s="300" t="s">
        <v>4205</v>
      </c>
      <c r="BK2794" s="299" t="s">
        <v>4</v>
      </c>
      <c r="BL2794" s="301">
        <v>146077.73000000001</v>
      </c>
      <c r="BM2794" s="299" t="s">
        <v>894</v>
      </c>
      <c r="BN2794" s="301"/>
      <c r="BO2794" s="304">
        <v>42272</v>
      </c>
      <c r="BP2794" s="304">
        <v>46290</v>
      </c>
      <c r="BQ2794" s="297" t="s">
        <v>1067</v>
      </c>
      <c r="BR2794" s="297" t="s">
        <v>4743</v>
      </c>
      <c r="BS2794" s="297">
        <v>42272</v>
      </c>
      <c r="BT2794" s="297">
        <v>46290</v>
      </c>
      <c r="BU2794" s="301">
        <v>4078.58</v>
      </c>
      <c r="BV2794" s="301">
        <v>0</v>
      </c>
      <c r="BW2794" s="301">
        <v>0</v>
      </c>
    </row>
    <row r="2795" spans="1:75" s="289" customFormat="1" ht="18.2" customHeight="1" x14ac:dyDescent="0.15">
      <c r="A2795" s="291">
        <v>2793</v>
      </c>
      <c r="B2795" s="292" t="s">
        <v>305</v>
      </c>
      <c r="C2795" s="292" t="s">
        <v>306</v>
      </c>
      <c r="D2795" s="312">
        <v>45172</v>
      </c>
      <c r="E2795" s="293" t="s">
        <v>3655</v>
      </c>
      <c r="F2795" s="308">
        <v>0</v>
      </c>
      <c r="G2795" s="308">
        <v>0</v>
      </c>
      <c r="H2795" s="295">
        <v>112747.7</v>
      </c>
      <c r="I2795" s="295">
        <v>0</v>
      </c>
      <c r="J2795" s="295">
        <v>0</v>
      </c>
      <c r="K2795" s="295">
        <v>112747.7</v>
      </c>
      <c r="L2795" s="295">
        <v>2630.54</v>
      </c>
      <c r="M2795" s="295">
        <v>0</v>
      </c>
      <c r="N2795" s="295">
        <v>0</v>
      </c>
      <c r="O2795" s="295">
        <v>2630.54</v>
      </c>
      <c r="P2795" s="295">
        <v>0</v>
      </c>
      <c r="Q2795" s="295">
        <v>0</v>
      </c>
      <c r="R2795" s="295">
        <v>110117.16</v>
      </c>
      <c r="S2795" s="295">
        <v>0</v>
      </c>
      <c r="T2795" s="295">
        <v>901.98</v>
      </c>
      <c r="U2795" s="295">
        <v>0</v>
      </c>
      <c r="V2795" s="295">
        <v>0</v>
      </c>
      <c r="W2795" s="295">
        <v>901.98</v>
      </c>
      <c r="X2795" s="295">
        <v>0</v>
      </c>
      <c r="Y2795" s="295">
        <v>0</v>
      </c>
      <c r="Z2795" s="295">
        <v>0</v>
      </c>
      <c r="AA2795" s="295">
        <v>0</v>
      </c>
      <c r="AB2795" s="295">
        <v>0</v>
      </c>
      <c r="AC2795" s="295">
        <v>0</v>
      </c>
      <c r="AD2795" s="295">
        <v>0</v>
      </c>
      <c r="AE2795" s="295">
        <v>0</v>
      </c>
      <c r="AF2795" s="295">
        <v>0</v>
      </c>
      <c r="AG2795" s="295">
        <v>0</v>
      </c>
      <c r="AH2795" s="295">
        <v>159.5</v>
      </c>
      <c r="AI2795" s="295">
        <v>0</v>
      </c>
      <c r="AJ2795" s="295">
        <v>0</v>
      </c>
      <c r="AK2795" s="295">
        <v>0</v>
      </c>
      <c r="AL2795" s="295">
        <v>0</v>
      </c>
      <c r="AM2795" s="295">
        <v>0</v>
      </c>
      <c r="AN2795" s="295">
        <v>0</v>
      </c>
      <c r="AO2795" s="295">
        <v>0</v>
      </c>
      <c r="AP2795" s="295">
        <v>12.84</v>
      </c>
      <c r="AQ2795" s="295">
        <v>0</v>
      </c>
      <c r="AR2795" s="295">
        <v>4.8600000000000003</v>
      </c>
      <c r="AS2795" s="295">
        <v>0</v>
      </c>
      <c r="AT2795" s="295">
        <f t="shared" si="43"/>
        <v>3700</v>
      </c>
      <c r="AU2795" s="295">
        <v>0</v>
      </c>
      <c r="AV2795" s="295">
        <v>0</v>
      </c>
      <c r="AW2795" s="296">
        <v>36</v>
      </c>
      <c r="AX2795" s="296">
        <v>132</v>
      </c>
      <c r="AY2795" s="295">
        <v>335998.88</v>
      </c>
      <c r="AZ2795" s="295">
        <v>271846</v>
      </c>
      <c r="BA2795" s="294">
        <v>67.232074999999995</v>
      </c>
      <c r="BB2795" s="294">
        <v>27.2338204715427</v>
      </c>
      <c r="BC2795" s="294">
        <v>9.6</v>
      </c>
      <c r="BD2795" s="294"/>
      <c r="BE2795" s="293" t="s">
        <v>4204</v>
      </c>
      <c r="BF2795" s="291"/>
      <c r="BG2795" s="293" t="s">
        <v>376</v>
      </c>
      <c r="BH2795" s="293" t="s">
        <v>195</v>
      </c>
      <c r="BI2795" s="293" t="s">
        <v>406</v>
      </c>
      <c r="BJ2795" s="293" t="s">
        <v>103</v>
      </c>
      <c r="BK2795" s="292" t="s">
        <v>4</v>
      </c>
      <c r="BL2795" s="294">
        <v>110117.16</v>
      </c>
      <c r="BM2795" s="292" t="s">
        <v>894</v>
      </c>
      <c r="BN2795" s="294"/>
      <c r="BO2795" s="297">
        <v>42254</v>
      </c>
      <c r="BP2795" s="297">
        <v>46272</v>
      </c>
      <c r="BQ2795" s="297" t="s">
        <v>1065</v>
      </c>
      <c r="BR2795" s="297" t="s">
        <v>4741</v>
      </c>
      <c r="BS2795" s="297">
        <v>42254</v>
      </c>
      <c r="BT2795" s="297">
        <v>46272</v>
      </c>
      <c r="BU2795" s="294">
        <v>0</v>
      </c>
      <c r="BV2795" s="294">
        <v>0</v>
      </c>
      <c r="BW2795" s="294">
        <v>0</v>
      </c>
    </row>
    <row r="2796" spans="1:75" s="289" customFormat="1" ht="18.2" customHeight="1" x14ac:dyDescent="0.15">
      <c r="A2796" s="298">
        <v>2794</v>
      </c>
      <c r="B2796" s="299" t="s">
        <v>305</v>
      </c>
      <c r="C2796" s="299" t="s">
        <v>306</v>
      </c>
      <c r="D2796" s="313">
        <v>45172</v>
      </c>
      <c r="E2796" s="300" t="s">
        <v>3656</v>
      </c>
      <c r="F2796" s="309">
        <v>23</v>
      </c>
      <c r="G2796" s="309">
        <v>22</v>
      </c>
      <c r="H2796" s="302">
        <v>104095.8</v>
      </c>
      <c r="I2796" s="302">
        <v>53790.89</v>
      </c>
      <c r="J2796" s="302">
        <v>0</v>
      </c>
      <c r="K2796" s="302">
        <v>157886.69</v>
      </c>
      <c r="L2796" s="302">
        <v>2676.25</v>
      </c>
      <c r="M2796" s="302">
        <v>0</v>
      </c>
      <c r="N2796" s="302">
        <v>0</v>
      </c>
      <c r="O2796" s="302">
        <v>0</v>
      </c>
      <c r="P2796" s="302">
        <v>0</v>
      </c>
      <c r="Q2796" s="302">
        <v>0</v>
      </c>
      <c r="R2796" s="302">
        <v>157886.69</v>
      </c>
      <c r="S2796" s="302">
        <v>23407.55</v>
      </c>
      <c r="T2796" s="302">
        <v>832.77</v>
      </c>
      <c r="U2796" s="302">
        <v>0</v>
      </c>
      <c r="V2796" s="302">
        <v>0</v>
      </c>
      <c r="W2796" s="302">
        <v>0</v>
      </c>
      <c r="X2796" s="302">
        <v>0</v>
      </c>
      <c r="Y2796" s="302">
        <v>0</v>
      </c>
      <c r="Z2796" s="302">
        <v>24240.32</v>
      </c>
      <c r="AA2796" s="302">
        <v>0</v>
      </c>
      <c r="AB2796" s="302">
        <v>0</v>
      </c>
      <c r="AC2796" s="302">
        <v>0</v>
      </c>
      <c r="AD2796" s="302">
        <v>0</v>
      </c>
      <c r="AE2796" s="302">
        <v>0</v>
      </c>
      <c r="AF2796" s="302">
        <v>0</v>
      </c>
      <c r="AG2796" s="302">
        <v>0</v>
      </c>
      <c r="AH2796" s="302">
        <v>0</v>
      </c>
      <c r="AI2796" s="302">
        <v>0</v>
      </c>
      <c r="AJ2796" s="302">
        <v>0</v>
      </c>
      <c r="AK2796" s="302">
        <v>0</v>
      </c>
      <c r="AL2796" s="302">
        <v>0</v>
      </c>
      <c r="AM2796" s="302">
        <v>0</v>
      </c>
      <c r="AN2796" s="302">
        <v>0</v>
      </c>
      <c r="AO2796" s="302">
        <v>0</v>
      </c>
      <c r="AP2796" s="302">
        <v>0</v>
      </c>
      <c r="AQ2796" s="302">
        <v>0</v>
      </c>
      <c r="AR2796" s="302">
        <v>0</v>
      </c>
      <c r="AS2796" s="302">
        <v>0</v>
      </c>
      <c r="AT2796" s="295">
        <f t="shared" si="43"/>
        <v>0</v>
      </c>
      <c r="AU2796" s="302">
        <v>56467.14</v>
      </c>
      <c r="AV2796" s="302">
        <v>24240.32</v>
      </c>
      <c r="AW2796" s="303">
        <v>33</v>
      </c>
      <c r="AX2796" s="303">
        <v>129</v>
      </c>
      <c r="AY2796" s="302">
        <v>309002.17</v>
      </c>
      <c r="AZ2796" s="302">
        <v>265959.01</v>
      </c>
      <c r="BA2796" s="301">
        <v>74.865865999999997</v>
      </c>
      <c r="BB2796" s="301">
        <v>44.444156175508198</v>
      </c>
      <c r="BC2796" s="301">
        <v>9.6</v>
      </c>
      <c r="BD2796" s="301"/>
      <c r="BE2796" s="300" t="s">
        <v>4204</v>
      </c>
      <c r="BF2796" s="298"/>
      <c r="BG2796" s="300" t="s">
        <v>310</v>
      </c>
      <c r="BH2796" s="300" t="s">
        <v>184</v>
      </c>
      <c r="BI2796" s="300" t="s">
        <v>915</v>
      </c>
      <c r="BJ2796" s="300" t="s">
        <v>4205</v>
      </c>
      <c r="BK2796" s="299" t="s">
        <v>4</v>
      </c>
      <c r="BL2796" s="301">
        <v>157886.69</v>
      </c>
      <c r="BM2796" s="299" t="s">
        <v>894</v>
      </c>
      <c r="BN2796" s="301"/>
      <c r="BO2796" s="304">
        <v>42255</v>
      </c>
      <c r="BP2796" s="304">
        <v>46181</v>
      </c>
      <c r="BQ2796" s="297" t="s">
        <v>1066</v>
      </c>
      <c r="BR2796" s="297" t="s">
        <v>4744</v>
      </c>
      <c r="BS2796" s="297">
        <v>42255</v>
      </c>
      <c r="BT2796" s="297">
        <v>46181</v>
      </c>
      <c r="BU2796" s="301">
        <v>3484.04</v>
      </c>
      <c r="BV2796" s="301">
        <v>0</v>
      </c>
      <c r="BW2796" s="301">
        <v>0</v>
      </c>
    </row>
    <row r="2797" spans="1:75" s="289" customFormat="1" ht="18.2" customHeight="1" x14ac:dyDescent="0.15">
      <c r="A2797" s="291">
        <v>2795</v>
      </c>
      <c r="B2797" s="292" t="s">
        <v>305</v>
      </c>
      <c r="C2797" s="292" t="s">
        <v>306</v>
      </c>
      <c r="D2797" s="312">
        <v>45172</v>
      </c>
      <c r="E2797" s="293" t="s">
        <v>3657</v>
      </c>
      <c r="F2797" s="308">
        <v>1</v>
      </c>
      <c r="G2797" s="308">
        <v>0</v>
      </c>
      <c r="H2797" s="295">
        <v>268180.03999999998</v>
      </c>
      <c r="I2797" s="295">
        <v>0</v>
      </c>
      <c r="J2797" s="295">
        <v>0</v>
      </c>
      <c r="K2797" s="295">
        <v>268180.03999999998</v>
      </c>
      <c r="L2797" s="295">
        <v>1821.18</v>
      </c>
      <c r="M2797" s="295">
        <v>0</v>
      </c>
      <c r="N2797" s="295">
        <v>0</v>
      </c>
      <c r="O2797" s="295">
        <v>0</v>
      </c>
      <c r="P2797" s="295">
        <v>0</v>
      </c>
      <c r="Q2797" s="295">
        <v>0</v>
      </c>
      <c r="R2797" s="295">
        <v>268180.03999999998</v>
      </c>
      <c r="S2797" s="295">
        <v>0</v>
      </c>
      <c r="T2797" s="295">
        <v>2123.09</v>
      </c>
      <c r="U2797" s="295">
        <v>0</v>
      </c>
      <c r="V2797" s="295">
        <v>0</v>
      </c>
      <c r="W2797" s="295">
        <v>334.17</v>
      </c>
      <c r="X2797" s="295">
        <v>0</v>
      </c>
      <c r="Y2797" s="295">
        <v>0</v>
      </c>
      <c r="Z2797" s="295">
        <v>1788.92</v>
      </c>
      <c r="AA2797" s="295">
        <v>0</v>
      </c>
      <c r="AB2797" s="295">
        <v>0</v>
      </c>
      <c r="AC2797" s="295">
        <v>0</v>
      </c>
      <c r="AD2797" s="295">
        <v>0</v>
      </c>
      <c r="AE2797" s="295">
        <v>0</v>
      </c>
      <c r="AF2797" s="295">
        <v>0</v>
      </c>
      <c r="AG2797" s="295">
        <v>0</v>
      </c>
      <c r="AH2797" s="295">
        <v>204.08</v>
      </c>
      <c r="AI2797" s="295">
        <v>0</v>
      </c>
      <c r="AJ2797" s="295">
        <v>0</v>
      </c>
      <c r="AK2797" s="295">
        <v>0</v>
      </c>
      <c r="AL2797" s="295">
        <v>0</v>
      </c>
      <c r="AM2797" s="295">
        <v>0</v>
      </c>
      <c r="AN2797" s="295">
        <v>0</v>
      </c>
      <c r="AO2797" s="295">
        <v>0</v>
      </c>
      <c r="AP2797" s="295">
        <v>0</v>
      </c>
      <c r="AQ2797" s="295">
        <v>0</v>
      </c>
      <c r="AR2797" s="295">
        <v>538.25</v>
      </c>
      <c r="AS2797" s="295">
        <v>0</v>
      </c>
      <c r="AT2797" s="295">
        <f t="shared" si="43"/>
        <v>5.6843418860808015E-14</v>
      </c>
      <c r="AU2797" s="295">
        <v>1821.18</v>
      </c>
      <c r="AV2797" s="295">
        <v>1788.92</v>
      </c>
      <c r="AW2797" s="296">
        <v>97</v>
      </c>
      <c r="AX2797" s="296">
        <v>193</v>
      </c>
      <c r="AY2797" s="295">
        <v>390000.48</v>
      </c>
      <c r="AZ2797" s="295">
        <v>378669.08</v>
      </c>
      <c r="BA2797" s="294">
        <v>76.342363000000006</v>
      </c>
      <c r="BB2797" s="294">
        <v>54.066991588102503</v>
      </c>
      <c r="BC2797" s="294">
        <v>9.5</v>
      </c>
      <c r="BD2797" s="294"/>
      <c r="BE2797" s="293" t="s">
        <v>4204</v>
      </c>
      <c r="BF2797" s="291"/>
      <c r="BG2797" s="293" t="s">
        <v>320</v>
      </c>
      <c r="BH2797" s="293" t="s">
        <v>181</v>
      </c>
      <c r="BI2797" s="293" t="s">
        <v>462</v>
      </c>
      <c r="BJ2797" s="293" t="s">
        <v>177</v>
      </c>
      <c r="BK2797" s="292" t="s">
        <v>4</v>
      </c>
      <c r="BL2797" s="294">
        <v>268180.03999999998</v>
      </c>
      <c r="BM2797" s="292" t="s">
        <v>894</v>
      </c>
      <c r="BN2797" s="294"/>
      <c r="BO2797" s="297">
        <v>42265</v>
      </c>
      <c r="BP2797" s="297">
        <v>48139</v>
      </c>
      <c r="BQ2797" s="297" t="s">
        <v>1067</v>
      </c>
      <c r="BR2797" s="297" t="s">
        <v>4743</v>
      </c>
      <c r="BS2797" s="297">
        <v>42265</v>
      </c>
      <c r="BT2797" s="297">
        <v>48139</v>
      </c>
      <c r="BU2797" s="294">
        <v>0</v>
      </c>
      <c r="BV2797" s="294">
        <v>0</v>
      </c>
      <c r="BW2797" s="294">
        <v>0</v>
      </c>
    </row>
    <row r="2798" spans="1:75" s="289" customFormat="1" ht="18.2" customHeight="1" x14ac:dyDescent="0.15">
      <c r="A2798" s="298">
        <v>2796</v>
      </c>
      <c r="B2798" s="299" t="s">
        <v>305</v>
      </c>
      <c r="C2798" s="299" t="s">
        <v>306</v>
      </c>
      <c r="D2798" s="313">
        <v>45172</v>
      </c>
      <c r="E2798" s="300" t="s">
        <v>4364</v>
      </c>
      <c r="F2798" s="309">
        <v>1</v>
      </c>
      <c r="G2798" s="309">
        <v>0</v>
      </c>
      <c r="H2798" s="302">
        <v>58394.12</v>
      </c>
      <c r="I2798" s="302">
        <v>0</v>
      </c>
      <c r="J2798" s="302">
        <v>0</v>
      </c>
      <c r="K2798" s="302">
        <v>58394.12</v>
      </c>
      <c r="L2798" s="302">
        <v>285.06</v>
      </c>
      <c r="M2798" s="302">
        <v>0</v>
      </c>
      <c r="N2798" s="302">
        <v>0</v>
      </c>
      <c r="O2798" s="302">
        <v>0</v>
      </c>
      <c r="P2798" s="302">
        <v>0</v>
      </c>
      <c r="Q2798" s="302">
        <v>0</v>
      </c>
      <c r="R2798" s="302">
        <v>58394.12</v>
      </c>
      <c r="S2798" s="302">
        <v>0</v>
      </c>
      <c r="T2798" s="302">
        <v>486.62</v>
      </c>
      <c r="U2798" s="302">
        <v>0</v>
      </c>
      <c r="V2798" s="302">
        <v>0</v>
      </c>
      <c r="W2798" s="302">
        <v>0</v>
      </c>
      <c r="X2798" s="302">
        <v>0</v>
      </c>
      <c r="Y2798" s="302">
        <v>0</v>
      </c>
      <c r="Z2798" s="302">
        <v>486.62</v>
      </c>
      <c r="AA2798" s="302">
        <v>0</v>
      </c>
      <c r="AB2798" s="302">
        <v>0</v>
      </c>
      <c r="AC2798" s="302">
        <v>0</v>
      </c>
      <c r="AD2798" s="302">
        <v>0</v>
      </c>
      <c r="AE2798" s="302">
        <v>0</v>
      </c>
      <c r="AF2798" s="302">
        <v>0</v>
      </c>
      <c r="AG2798" s="302">
        <v>0</v>
      </c>
      <c r="AH2798" s="302">
        <v>0</v>
      </c>
      <c r="AI2798" s="302">
        <v>0</v>
      </c>
      <c r="AJ2798" s="302">
        <v>0</v>
      </c>
      <c r="AK2798" s="302">
        <v>0</v>
      </c>
      <c r="AL2798" s="302">
        <v>0</v>
      </c>
      <c r="AM2798" s="302">
        <v>0</v>
      </c>
      <c r="AN2798" s="302">
        <v>0</v>
      </c>
      <c r="AO2798" s="302">
        <v>0</v>
      </c>
      <c r="AP2798" s="302">
        <v>0</v>
      </c>
      <c r="AQ2798" s="302">
        <v>0</v>
      </c>
      <c r="AR2798" s="302">
        <v>0</v>
      </c>
      <c r="AS2798" s="302">
        <v>0</v>
      </c>
      <c r="AT2798" s="295">
        <f t="shared" si="43"/>
        <v>0</v>
      </c>
      <c r="AU2798" s="302">
        <v>285.06</v>
      </c>
      <c r="AV2798" s="302">
        <v>486.62</v>
      </c>
      <c r="AW2798" s="303">
        <v>119</v>
      </c>
      <c r="AX2798" s="303">
        <v>158</v>
      </c>
      <c r="AY2798" s="302">
        <v>421000.64</v>
      </c>
      <c r="AZ2798" s="302">
        <v>65033.05</v>
      </c>
      <c r="BA2798" s="301">
        <v>14.629884000000001</v>
      </c>
      <c r="BB2798" s="301">
        <v>13.1363852976614</v>
      </c>
      <c r="BC2798" s="301">
        <v>10</v>
      </c>
      <c r="BD2798" s="301"/>
      <c r="BE2798" s="300" t="s">
        <v>4204</v>
      </c>
      <c r="BF2798" s="298"/>
      <c r="BG2798" s="300" t="s">
        <v>351</v>
      </c>
      <c r="BH2798" s="300" t="s">
        <v>370</v>
      </c>
      <c r="BI2798" s="300" t="s">
        <v>371</v>
      </c>
      <c r="BJ2798" s="300" t="s">
        <v>177</v>
      </c>
      <c r="BK2798" s="299" t="s">
        <v>4</v>
      </c>
      <c r="BL2798" s="301">
        <v>58394.12</v>
      </c>
      <c r="BM2798" s="299" t="s">
        <v>894</v>
      </c>
      <c r="BN2798" s="301"/>
      <c r="BO2798" s="304">
        <v>44012</v>
      </c>
      <c r="BP2798" s="304">
        <v>48821</v>
      </c>
      <c r="BQ2798" s="297" t="s">
        <v>1065</v>
      </c>
      <c r="BR2798" s="297" t="s">
        <v>4741</v>
      </c>
      <c r="BS2798" s="297" t="s">
        <v>4742</v>
      </c>
      <c r="BT2798" s="297" t="s">
        <v>4742</v>
      </c>
      <c r="BU2798" s="301">
        <v>117.18</v>
      </c>
      <c r="BV2798" s="301">
        <v>0</v>
      </c>
      <c r="BW2798" s="301">
        <v>0</v>
      </c>
    </row>
    <row r="2799" spans="1:75" s="289" customFormat="1" ht="18.2" customHeight="1" x14ac:dyDescent="0.15">
      <c r="A2799" s="291">
        <v>2797</v>
      </c>
      <c r="B2799" s="292" t="s">
        <v>305</v>
      </c>
      <c r="C2799" s="292" t="s">
        <v>306</v>
      </c>
      <c r="D2799" s="312">
        <v>45172</v>
      </c>
      <c r="E2799" s="293" t="s">
        <v>4365</v>
      </c>
      <c r="F2799" s="308">
        <v>0</v>
      </c>
      <c r="G2799" s="308">
        <v>0</v>
      </c>
      <c r="H2799" s="295">
        <v>207784.19</v>
      </c>
      <c r="I2799" s="295">
        <v>0</v>
      </c>
      <c r="J2799" s="295">
        <v>0</v>
      </c>
      <c r="K2799" s="295">
        <v>207784.19</v>
      </c>
      <c r="L2799" s="295">
        <v>1043.72</v>
      </c>
      <c r="M2799" s="295">
        <v>0</v>
      </c>
      <c r="N2799" s="295">
        <v>0</v>
      </c>
      <c r="O2799" s="295">
        <v>1043.72</v>
      </c>
      <c r="P2799" s="295">
        <v>0</v>
      </c>
      <c r="Q2799" s="295">
        <v>0</v>
      </c>
      <c r="R2799" s="295">
        <v>206740.47</v>
      </c>
      <c r="S2799" s="295">
        <v>0</v>
      </c>
      <c r="T2799" s="295">
        <v>1644.96</v>
      </c>
      <c r="U2799" s="295">
        <v>0</v>
      </c>
      <c r="V2799" s="295">
        <v>0</v>
      </c>
      <c r="W2799" s="295">
        <v>1644.96</v>
      </c>
      <c r="X2799" s="295">
        <v>0</v>
      </c>
      <c r="Y2799" s="295">
        <v>0</v>
      </c>
      <c r="Z2799" s="295">
        <v>0</v>
      </c>
      <c r="AA2799" s="295">
        <v>0</v>
      </c>
      <c r="AB2799" s="295">
        <v>0</v>
      </c>
      <c r="AC2799" s="295">
        <v>0</v>
      </c>
      <c r="AD2799" s="295">
        <v>0</v>
      </c>
      <c r="AE2799" s="295">
        <v>0</v>
      </c>
      <c r="AF2799" s="295">
        <v>0</v>
      </c>
      <c r="AG2799" s="295">
        <v>0</v>
      </c>
      <c r="AH2799" s="295">
        <v>160.28</v>
      </c>
      <c r="AI2799" s="295">
        <v>0</v>
      </c>
      <c r="AJ2799" s="295">
        <v>0</v>
      </c>
      <c r="AK2799" s="295">
        <v>0</v>
      </c>
      <c r="AL2799" s="295">
        <v>0</v>
      </c>
      <c r="AM2799" s="295">
        <v>0</v>
      </c>
      <c r="AN2799" s="295">
        <v>0</v>
      </c>
      <c r="AO2799" s="295">
        <v>0</v>
      </c>
      <c r="AP2799" s="295">
        <v>1.6</v>
      </c>
      <c r="AQ2799" s="295">
        <v>0</v>
      </c>
      <c r="AR2799" s="295">
        <v>1.56</v>
      </c>
      <c r="AS2799" s="295">
        <v>0</v>
      </c>
      <c r="AT2799" s="295">
        <f t="shared" si="43"/>
        <v>2849</v>
      </c>
      <c r="AU2799" s="295">
        <v>0</v>
      </c>
      <c r="AV2799" s="295">
        <v>0</v>
      </c>
      <c r="AW2799" s="296">
        <v>119</v>
      </c>
      <c r="AX2799" s="296">
        <v>158</v>
      </c>
      <c r="AY2799" s="295">
        <v>378000.04655000003</v>
      </c>
      <c r="AZ2799" s="295">
        <v>241920.03</v>
      </c>
      <c r="BA2799" s="294">
        <v>83.647649999999999</v>
      </c>
      <c r="BB2799" s="294">
        <v>71.483764595248701</v>
      </c>
      <c r="BC2799" s="294">
        <v>9.5</v>
      </c>
      <c r="BD2799" s="294"/>
      <c r="BE2799" s="293" t="s">
        <v>4204</v>
      </c>
      <c r="BF2799" s="291"/>
      <c r="BG2799" s="293" t="s">
        <v>312</v>
      </c>
      <c r="BH2799" s="293" t="s">
        <v>189</v>
      </c>
      <c r="BI2799" s="293" t="s">
        <v>323</v>
      </c>
      <c r="BJ2799" s="293" t="s">
        <v>103</v>
      </c>
      <c r="BK2799" s="292" t="s">
        <v>4</v>
      </c>
      <c r="BL2799" s="294">
        <v>206740.47</v>
      </c>
      <c r="BM2799" s="292" t="s">
        <v>894</v>
      </c>
      <c r="BN2799" s="294"/>
      <c r="BO2799" s="297">
        <v>44008</v>
      </c>
      <c r="BP2799" s="297">
        <v>48817</v>
      </c>
      <c r="BQ2799" s="297" t="s">
        <v>1066</v>
      </c>
      <c r="BR2799" s="297" t="s">
        <v>4744</v>
      </c>
      <c r="BS2799" s="297" t="s">
        <v>4742</v>
      </c>
      <c r="BT2799" s="297" t="s">
        <v>4742</v>
      </c>
      <c r="BU2799" s="294">
        <v>0</v>
      </c>
      <c r="BV2799" s="294">
        <v>0</v>
      </c>
      <c r="BW2799" s="294">
        <v>0</v>
      </c>
    </row>
    <row r="2800" spans="1:75" s="289" customFormat="1" ht="18.2" customHeight="1" x14ac:dyDescent="0.15">
      <c r="A2800" s="298">
        <v>2798</v>
      </c>
      <c r="B2800" s="299" t="s">
        <v>305</v>
      </c>
      <c r="C2800" s="299" t="s">
        <v>306</v>
      </c>
      <c r="D2800" s="313">
        <v>45172</v>
      </c>
      <c r="E2800" s="300" t="s">
        <v>3658</v>
      </c>
      <c r="F2800" s="309">
        <v>0</v>
      </c>
      <c r="G2800" s="309">
        <v>0</v>
      </c>
      <c r="H2800" s="302">
        <v>161141.93</v>
      </c>
      <c r="I2800" s="302">
        <v>0</v>
      </c>
      <c r="J2800" s="302">
        <v>0</v>
      </c>
      <c r="K2800" s="302">
        <v>161141.93</v>
      </c>
      <c r="L2800" s="302">
        <v>1156.27</v>
      </c>
      <c r="M2800" s="302">
        <v>0</v>
      </c>
      <c r="N2800" s="302">
        <v>0</v>
      </c>
      <c r="O2800" s="302">
        <v>1156.27</v>
      </c>
      <c r="P2800" s="302">
        <v>0</v>
      </c>
      <c r="Q2800" s="302">
        <v>0</v>
      </c>
      <c r="R2800" s="302">
        <v>159985.66</v>
      </c>
      <c r="S2800" s="302">
        <v>0</v>
      </c>
      <c r="T2800" s="302">
        <v>1289.1400000000001</v>
      </c>
      <c r="U2800" s="302">
        <v>0</v>
      </c>
      <c r="V2800" s="302">
        <v>0</v>
      </c>
      <c r="W2800" s="302">
        <v>1289.1400000000001</v>
      </c>
      <c r="X2800" s="302">
        <v>0</v>
      </c>
      <c r="Y2800" s="302">
        <v>0</v>
      </c>
      <c r="Z2800" s="302">
        <v>0</v>
      </c>
      <c r="AA2800" s="302">
        <v>0</v>
      </c>
      <c r="AB2800" s="302">
        <v>0</v>
      </c>
      <c r="AC2800" s="302">
        <v>0</v>
      </c>
      <c r="AD2800" s="302">
        <v>0</v>
      </c>
      <c r="AE2800" s="302">
        <v>0</v>
      </c>
      <c r="AF2800" s="302">
        <v>0</v>
      </c>
      <c r="AG2800" s="302">
        <v>0</v>
      </c>
      <c r="AH2800" s="302">
        <v>147.09</v>
      </c>
      <c r="AI2800" s="302">
        <v>0</v>
      </c>
      <c r="AJ2800" s="302">
        <v>0</v>
      </c>
      <c r="AK2800" s="302">
        <v>0</v>
      </c>
      <c r="AL2800" s="302">
        <v>0</v>
      </c>
      <c r="AM2800" s="302">
        <v>0</v>
      </c>
      <c r="AN2800" s="302">
        <v>0</v>
      </c>
      <c r="AO2800" s="302">
        <v>0</v>
      </c>
      <c r="AP2800" s="302">
        <v>210</v>
      </c>
      <c r="AQ2800" s="302">
        <v>0</v>
      </c>
      <c r="AR2800" s="302">
        <v>202.5</v>
      </c>
      <c r="AS2800" s="302">
        <v>0</v>
      </c>
      <c r="AT2800" s="295">
        <f t="shared" si="43"/>
        <v>2600</v>
      </c>
      <c r="AU2800" s="302">
        <v>0</v>
      </c>
      <c r="AV2800" s="302">
        <v>0</v>
      </c>
      <c r="AW2800" s="303">
        <v>93</v>
      </c>
      <c r="AX2800" s="303">
        <v>189</v>
      </c>
      <c r="AY2800" s="302">
        <v>335201.26</v>
      </c>
      <c r="AZ2800" s="302">
        <v>231074.89</v>
      </c>
      <c r="BA2800" s="301">
        <v>55.545551000000003</v>
      </c>
      <c r="BB2800" s="301">
        <v>38.457192976695403</v>
      </c>
      <c r="BC2800" s="301">
        <v>9.6</v>
      </c>
      <c r="BD2800" s="301"/>
      <c r="BE2800" s="300" t="s">
        <v>4204</v>
      </c>
      <c r="BF2800" s="298"/>
      <c r="BG2800" s="300" t="s">
        <v>376</v>
      </c>
      <c r="BH2800" s="300" t="s">
        <v>195</v>
      </c>
      <c r="BI2800" s="300" t="s">
        <v>406</v>
      </c>
      <c r="BJ2800" s="300" t="s">
        <v>103</v>
      </c>
      <c r="BK2800" s="299" t="s">
        <v>4</v>
      </c>
      <c r="BL2800" s="301">
        <v>159985.66</v>
      </c>
      <c r="BM2800" s="299" t="s">
        <v>894</v>
      </c>
      <c r="BN2800" s="301"/>
      <c r="BO2800" s="304">
        <v>42255</v>
      </c>
      <c r="BP2800" s="304">
        <v>48007</v>
      </c>
      <c r="BQ2800" s="297" t="s">
        <v>1065</v>
      </c>
      <c r="BR2800" s="297" t="s">
        <v>4741</v>
      </c>
      <c r="BS2800" s="297">
        <v>42255</v>
      </c>
      <c r="BT2800" s="297">
        <v>48007</v>
      </c>
      <c r="BU2800" s="301">
        <v>0</v>
      </c>
      <c r="BV2800" s="301">
        <v>0</v>
      </c>
      <c r="BW2800" s="301">
        <v>0</v>
      </c>
    </row>
    <row r="2801" spans="1:75" s="289" customFormat="1" ht="18.2" customHeight="1" x14ac:dyDescent="0.15">
      <c r="A2801" s="291">
        <v>2799</v>
      </c>
      <c r="B2801" s="292" t="s">
        <v>305</v>
      </c>
      <c r="C2801" s="292" t="s">
        <v>306</v>
      </c>
      <c r="D2801" s="312">
        <v>45172</v>
      </c>
      <c r="E2801" s="293" t="s">
        <v>4366</v>
      </c>
      <c r="F2801" s="308">
        <v>4</v>
      </c>
      <c r="G2801" s="308">
        <v>5</v>
      </c>
      <c r="H2801" s="295">
        <v>573935.06000000006</v>
      </c>
      <c r="I2801" s="295">
        <v>11687.37</v>
      </c>
      <c r="J2801" s="295">
        <v>0</v>
      </c>
      <c r="K2801" s="295">
        <v>585622.43000000005</v>
      </c>
      <c r="L2801" s="295">
        <v>2899.37</v>
      </c>
      <c r="M2801" s="295">
        <v>0</v>
      </c>
      <c r="N2801" s="295">
        <v>3123.79</v>
      </c>
      <c r="O2801" s="295">
        <v>0</v>
      </c>
      <c r="P2801" s="295">
        <v>0</v>
      </c>
      <c r="Q2801" s="295">
        <v>0</v>
      </c>
      <c r="R2801" s="295">
        <v>582498.64</v>
      </c>
      <c r="S2801" s="295">
        <v>18206.91</v>
      </c>
      <c r="T2801" s="295">
        <v>4495.82</v>
      </c>
      <c r="U2801" s="295">
        <v>0</v>
      </c>
      <c r="V2801" s="295">
        <v>5493.23</v>
      </c>
      <c r="W2801" s="295">
        <v>0</v>
      </c>
      <c r="X2801" s="295">
        <v>0</v>
      </c>
      <c r="Y2801" s="295">
        <v>0</v>
      </c>
      <c r="Z2801" s="295">
        <v>17209.5</v>
      </c>
      <c r="AA2801" s="295">
        <v>0</v>
      </c>
      <c r="AB2801" s="295">
        <v>0</v>
      </c>
      <c r="AC2801" s="295">
        <v>0</v>
      </c>
      <c r="AD2801" s="295">
        <v>0</v>
      </c>
      <c r="AE2801" s="295">
        <v>0</v>
      </c>
      <c r="AF2801" s="295">
        <v>0</v>
      </c>
      <c r="AG2801" s="295">
        <v>0</v>
      </c>
      <c r="AH2801" s="295">
        <v>0</v>
      </c>
      <c r="AI2801" s="295">
        <v>0</v>
      </c>
      <c r="AJ2801" s="295">
        <v>0</v>
      </c>
      <c r="AK2801" s="295">
        <v>0</v>
      </c>
      <c r="AL2801" s="295">
        <v>700</v>
      </c>
      <c r="AM2801" s="295">
        <v>0</v>
      </c>
      <c r="AN2801" s="295">
        <v>0</v>
      </c>
      <c r="AO2801" s="295">
        <v>682.98</v>
      </c>
      <c r="AP2801" s="295">
        <v>0</v>
      </c>
      <c r="AQ2801" s="295">
        <v>0</v>
      </c>
      <c r="AR2801" s="295">
        <v>0</v>
      </c>
      <c r="AS2801" s="295">
        <v>0</v>
      </c>
      <c r="AT2801" s="295">
        <f t="shared" si="43"/>
        <v>10000</v>
      </c>
      <c r="AU2801" s="295">
        <v>11462.95</v>
      </c>
      <c r="AV2801" s="295">
        <v>17209.5</v>
      </c>
      <c r="AW2801" s="296">
        <v>119</v>
      </c>
      <c r="AX2801" s="296">
        <v>158</v>
      </c>
      <c r="AY2801" s="295">
        <v>641897.97</v>
      </c>
      <c r="AZ2801" s="295">
        <v>641897.97</v>
      </c>
      <c r="BA2801" s="294">
        <v>90.000287</v>
      </c>
      <c r="BB2801" s="294">
        <v>81.6719279811863</v>
      </c>
      <c r="BC2801" s="294">
        <v>9.4</v>
      </c>
      <c r="BD2801" s="294"/>
      <c r="BE2801" s="293" t="s">
        <v>4204</v>
      </c>
      <c r="BF2801" s="291"/>
      <c r="BG2801" s="293" t="s">
        <v>315</v>
      </c>
      <c r="BH2801" s="293" t="s">
        <v>183</v>
      </c>
      <c r="BI2801" s="293" t="s">
        <v>378</v>
      </c>
      <c r="BJ2801" s="293" t="s">
        <v>177</v>
      </c>
      <c r="BK2801" s="292" t="s">
        <v>4</v>
      </c>
      <c r="BL2801" s="294">
        <v>582498.64</v>
      </c>
      <c r="BM2801" s="292" t="s">
        <v>894</v>
      </c>
      <c r="BN2801" s="294"/>
      <c r="BO2801" s="297">
        <v>44012</v>
      </c>
      <c r="BP2801" s="297">
        <v>48821</v>
      </c>
      <c r="BQ2801" s="297" t="s">
        <v>1065</v>
      </c>
      <c r="BR2801" s="297" t="s">
        <v>4741</v>
      </c>
      <c r="BS2801" s="297" t="s">
        <v>4742</v>
      </c>
      <c r="BT2801" s="297" t="s">
        <v>4742</v>
      </c>
      <c r="BU2801" s="294">
        <v>1024.47</v>
      </c>
      <c r="BV2801" s="294">
        <v>0</v>
      </c>
      <c r="BW2801" s="294">
        <v>0</v>
      </c>
    </row>
    <row r="2802" spans="1:75" s="289" customFormat="1" ht="18.2" customHeight="1" x14ac:dyDescent="0.15">
      <c r="A2802" s="298">
        <v>2800</v>
      </c>
      <c r="B2802" s="299" t="s">
        <v>305</v>
      </c>
      <c r="C2802" s="299" t="s">
        <v>306</v>
      </c>
      <c r="D2802" s="313">
        <v>45172</v>
      </c>
      <c r="E2802" s="300" t="s">
        <v>3659</v>
      </c>
      <c r="F2802" s="309">
        <v>1</v>
      </c>
      <c r="G2802" s="309">
        <v>0</v>
      </c>
      <c r="H2802" s="302">
        <v>239361.84</v>
      </c>
      <c r="I2802" s="302">
        <v>0</v>
      </c>
      <c r="J2802" s="302">
        <v>0</v>
      </c>
      <c r="K2802" s="302">
        <v>239361.84</v>
      </c>
      <c r="L2802" s="302">
        <v>2607.13</v>
      </c>
      <c r="M2802" s="302">
        <v>0</v>
      </c>
      <c r="N2802" s="302">
        <v>0</v>
      </c>
      <c r="O2802" s="302">
        <v>0</v>
      </c>
      <c r="P2802" s="302">
        <v>0</v>
      </c>
      <c r="Q2802" s="302">
        <v>0</v>
      </c>
      <c r="R2802" s="302">
        <v>239361.84</v>
      </c>
      <c r="S2802" s="302">
        <v>0</v>
      </c>
      <c r="T2802" s="302">
        <v>1894.95</v>
      </c>
      <c r="U2802" s="302">
        <v>0</v>
      </c>
      <c r="V2802" s="302">
        <v>0</v>
      </c>
      <c r="W2802" s="302">
        <v>0</v>
      </c>
      <c r="X2802" s="302">
        <v>0</v>
      </c>
      <c r="Y2802" s="302">
        <v>0</v>
      </c>
      <c r="Z2802" s="302">
        <v>1894.95</v>
      </c>
      <c r="AA2802" s="302">
        <v>0</v>
      </c>
      <c r="AB2802" s="302">
        <v>0</v>
      </c>
      <c r="AC2802" s="302">
        <v>0</v>
      </c>
      <c r="AD2802" s="302">
        <v>0</v>
      </c>
      <c r="AE2802" s="302">
        <v>0</v>
      </c>
      <c r="AF2802" s="302">
        <v>0</v>
      </c>
      <c r="AG2802" s="302">
        <v>0</v>
      </c>
      <c r="AH2802" s="302">
        <v>51.02</v>
      </c>
      <c r="AI2802" s="302">
        <v>0</v>
      </c>
      <c r="AJ2802" s="302">
        <v>0</v>
      </c>
      <c r="AK2802" s="302">
        <v>0</v>
      </c>
      <c r="AL2802" s="302">
        <v>0</v>
      </c>
      <c r="AM2802" s="302">
        <v>0</v>
      </c>
      <c r="AN2802" s="302">
        <v>0</v>
      </c>
      <c r="AO2802" s="302">
        <v>0</v>
      </c>
      <c r="AP2802" s="302">
        <v>0</v>
      </c>
      <c r="AQ2802" s="302">
        <v>0</v>
      </c>
      <c r="AR2802" s="302">
        <v>51.02</v>
      </c>
      <c r="AS2802" s="302">
        <v>0</v>
      </c>
      <c r="AT2802" s="295">
        <f t="shared" si="43"/>
        <v>0</v>
      </c>
      <c r="AU2802" s="302">
        <v>2607.13</v>
      </c>
      <c r="AV2802" s="302">
        <v>1894.95</v>
      </c>
      <c r="AW2802" s="303">
        <v>93</v>
      </c>
      <c r="AX2802" s="303">
        <v>189</v>
      </c>
      <c r="AY2802" s="302">
        <v>510999.72</v>
      </c>
      <c r="AZ2802" s="302">
        <v>427848.8</v>
      </c>
      <c r="BA2802" s="301">
        <v>66.342214999999996</v>
      </c>
      <c r="BB2802" s="301">
        <v>37.115435761595201</v>
      </c>
      <c r="BC2802" s="301">
        <v>9.5</v>
      </c>
      <c r="BD2802" s="301"/>
      <c r="BE2802" s="300" t="s">
        <v>4204</v>
      </c>
      <c r="BF2802" s="298"/>
      <c r="BG2802" s="300" t="s">
        <v>315</v>
      </c>
      <c r="BH2802" s="300" t="s">
        <v>183</v>
      </c>
      <c r="BI2802" s="300" t="s">
        <v>378</v>
      </c>
      <c r="BJ2802" s="300" t="s">
        <v>177</v>
      </c>
      <c r="BK2802" s="299" t="s">
        <v>4</v>
      </c>
      <c r="BL2802" s="301">
        <v>239361.84</v>
      </c>
      <c r="BM2802" s="299" t="s">
        <v>894</v>
      </c>
      <c r="BN2802" s="301"/>
      <c r="BO2802" s="304">
        <v>42258</v>
      </c>
      <c r="BP2802" s="304">
        <v>48010</v>
      </c>
      <c r="BQ2802" s="297" t="s">
        <v>1065</v>
      </c>
      <c r="BR2802" s="297" t="s">
        <v>4741</v>
      </c>
      <c r="BS2802" s="297">
        <v>42258</v>
      </c>
      <c r="BT2802" s="297">
        <v>48010</v>
      </c>
      <c r="BU2802" s="301">
        <v>195.88</v>
      </c>
      <c r="BV2802" s="301">
        <v>0</v>
      </c>
      <c r="BW2802" s="301">
        <v>0</v>
      </c>
    </row>
    <row r="2803" spans="1:75" s="289" customFormat="1" ht="18.2" customHeight="1" x14ac:dyDescent="0.15">
      <c r="A2803" s="291">
        <v>2801</v>
      </c>
      <c r="B2803" s="292" t="s">
        <v>305</v>
      </c>
      <c r="C2803" s="292" t="s">
        <v>306</v>
      </c>
      <c r="D2803" s="312">
        <v>45172</v>
      </c>
      <c r="E2803" s="293" t="s">
        <v>4367</v>
      </c>
      <c r="F2803" s="308">
        <v>1</v>
      </c>
      <c r="G2803" s="308">
        <v>0</v>
      </c>
      <c r="H2803" s="295">
        <v>317909.58</v>
      </c>
      <c r="I2803" s="295">
        <v>0</v>
      </c>
      <c r="J2803" s="295">
        <v>0</v>
      </c>
      <c r="K2803" s="295">
        <v>317909.58</v>
      </c>
      <c r="L2803" s="295">
        <v>1596.89</v>
      </c>
      <c r="M2803" s="295">
        <v>0</v>
      </c>
      <c r="N2803" s="295">
        <v>0</v>
      </c>
      <c r="O2803" s="295">
        <v>0</v>
      </c>
      <c r="P2803" s="295">
        <v>0</v>
      </c>
      <c r="Q2803" s="295">
        <v>0</v>
      </c>
      <c r="R2803" s="295">
        <v>317909.58</v>
      </c>
      <c r="S2803" s="295">
        <v>0</v>
      </c>
      <c r="T2803" s="295">
        <v>2516.7800000000002</v>
      </c>
      <c r="U2803" s="295">
        <v>0</v>
      </c>
      <c r="V2803" s="295">
        <v>0</v>
      </c>
      <c r="W2803" s="295">
        <v>0</v>
      </c>
      <c r="X2803" s="295">
        <v>0</v>
      </c>
      <c r="Y2803" s="295">
        <v>0</v>
      </c>
      <c r="Z2803" s="295">
        <v>2516.7800000000002</v>
      </c>
      <c r="AA2803" s="295">
        <v>0</v>
      </c>
      <c r="AB2803" s="295">
        <v>0</v>
      </c>
      <c r="AC2803" s="295">
        <v>0</v>
      </c>
      <c r="AD2803" s="295">
        <v>0</v>
      </c>
      <c r="AE2803" s="295">
        <v>0</v>
      </c>
      <c r="AF2803" s="295">
        <v>0</v>
      </c>
      <c r="AG2803" s="295">
        <v>0</v>
      </c>
      <c r="AH2803" s="295">
        <v>0</v>
      </c>
      <c r="AI2803" s="295">
        <v>0</v>
      </c>
      <c r="AJ2803" s="295">
        <v>0</v>
      </c>
      <c r="AK2803" s="295">
        <v>0</v>
      </c>
      <c r="AL2803" s="295">
        <v>0</v>
      </c>
      <c r="AM2803" s="295">
        <v>0</v>
      </c>
      <c r="AN2803" s="295">
        <v>0</v>
      </c>
      <c r="AO2803" s="295">
        <v>0</v>
      </c>
      <c r="AP2803" s="295">
        <v>0</v>
      </c>
      <c r="AQ2803" s="295">
        <v>0</v>
      </c>
      <c r="AR2803" s="295">
        <v>0</v>
      </c>
      <c r="AS2803" s="295">
        <v>0</v>
      </c>
      <c r="AT2803" s="295">
        <f t="shared" si="43"/>
        <v>0</v>
      </c>
      <c r="AU2803" s="295">
        <v>1596.89</v>
      </c>
      <c r="AV2803" s="295">
        <v>2516.7800000000002</v>
      </c>
      <c r="AW2803" s="296">
        <v>119</v>
      </c>
      <c r="AX2803" s="296">
        <v>157</v>
      </c>
      <c r="AY2803" s="295">
        <v>354000.31</v>
      </c>
      <c r="AZ2803" s="295">
        <v>354000.31</v>
      </c>
      <c r="BA2803" s="294">
        <v>80.133493000000001</v>
      </c>
      <c r="BB2803" s="294">
        <v>71.963793205613101</v>
      </c>
      <c r="BC2803" s="294">
        <v>9.5</v>
      </c>
      <c r="BD2803" s="294"/>
      <c r="BE2803" s="293" t="s">
        <v>4204</v>
      </c>
      <c r="BF2803" s="291"/>
      <c r="BG2803" s="293" t="s">
        <v>320</v>
      </c>
      <c r="BH2803" s="293" t="s">
        <v>181</v>
      </c>
      <c r="BI2803" s="293" t="s">
        <v>400</v>
      </c>
      <c r="BJ2803" s="293" t="s">
        <v>177</v>
      </c>
      <c r="BK2803" s="292" t="s">
        <v>4</v>
      </c>
      <c r="BL2803" s="294">
        <v>317909.58</v>
      </c>
      <c r="BM2803" s="292" t="s">
        <v>894</v>
      </c>
      <c r="BN2803" s="294"/>
      <c r="BO2803" s="297">
        <v>44035</v>
      </c>
      <c r="BP2803" s="297">
        <v>48814</v>
      </c>
      <c r="BQ2803" s="297" t="s">
        <v>1065</v>
      </c>
      <c r="BR2803" s="297" t="s">
        <v>4741</v>
      </c>
      <c r="BS2803" s="297" t="s">
        <v>4742</v>
      </c>
      <c r="BT2803" s="297" t="s">
        <v>4742</v>
      </c>
      <c r="BU2803" s="294">
        <v>188.33</v>
      </c>
      <c r="BV2803" s="294">
        <v>0</v>
      </c>
      <c r="BW2803" s="294">
        <v>0</v>
      </c>
    </row>
    <row r="2804" spans="1:75" s="289" customFormat="1" ht="18.2" customHeight="1" x14ac:dyDescent="0.15">
      <c r="A2804" s="298">
        <v>2802</v>
      </c>
      <c r="B2804" s="299" t="s">
        <v>305</v>
      </c>
      <c r="C2804" s="299" t="s">
        <v>306</v>
      </c>
      <c r="D2804" s="313">
        <v>45172</v>
      </c>
      <c r="E2804" s="300" t="s">
        <v>3660</v>
      </c>
      <c r="F2804" s="309">
        <v>0</v>
      </c>
      <c r="G2804" s="309">
        <v>0</v>
      </c>
      <c r="H2804" s="302">
        <v>139581.35999999999</v>
      </c>
      <c r="I2804" s="302">
        <v>0</v>
      </c>
      <c r="J2804" s="302">
        <v>0</v>
      </c>
      <c r="K2804" s="302">
        <v>139581.35999999999</v>
      </c>
      <c r="L2804" s="302">
        <v>986.6</v>
      </c>
      <c r="M2804" s="302">
        <v>0</v>
      </c>
      <c r="N2804" s="302">
        <v>0</v>
      </c>
      <c r="O2804" s="302">
        <v>986.6</v>
      </c>
      <c r="P2804" s="302">
        <v>0</v>
      </c>
      <c r="Q2804" s="302">
        <v>0</v>
      </c>
      <c r="R2804" s="302">
        <v>138594.76</v>
      </c>
      <c r="S2804" s="302">
        <v>0</v>
      </c>
      <c r="T2804" s="302">
        <v>1116.6500000000001</v>
      </c>
      <c r="U2804" s="302">
        <v>0</v>
      </c>
      <c r="V2804" s="302">
        <v>0</v>
      </c>
      <c r="W2804" s="302">
        <v>1116.6500000000001</v>
      </c>
      <c r="X2804" s="302">
        <v>0</v>
      </c>
      <c r="Y2804" s="302">
        <v>0</v>
      </c>
      <c r="Z2804" s="302">
        <v>0</v>
      </c>
      <c r="AA2804" s="302">
        <v>0</v>
      </c>
      <c r="AB2804" s="302">
        <v>0</v>
      </c>
      <c r="AC2804" s="302">
        <v>0</v>
      </c>
      <c r="AD2804" s="302">
        <v>0</v>
      </c>
      <c r="AE2804" s="302">
        <v>0</v>
      </c>
      <c r="AF2804" s="302">
        <v>0</v>
      </c>
      <c r="AG2804" s="302">
        <v>0</v>
      </c>
      <c r="AH2804" s="302">
        <v>137.04</v>
      </c>
      <c r="AI2804" s="302">
        <v>0</v>
      </c>
      <c r="AJ2804" s="302">
        <v>0</v>
      </c>
      <c r="AK2804" s="302">
        <v>0</v>
      </c>
      <c r="AL2804" s="302">
        <v>0</v>
      </c>
      <c r="AM2804" s="302">
        <v>0</v>
      </c>
      <c r="AN2804" s="302">
        <v>0</v>
      </c>
      <c r="AO2804" s="302">
        <v>0</v>
      </c>
      <c r="AP2804" s="302">
        <v>9.7100000000000009</v>
      </c>
      <c r="AQ2804" s="302">
        <v>0</v>
      </c>
      <c r="AR2804" s="302">
        <v>0</v>
      </c>
      <c r="AS2804" s="302">
        <v>0</v>
      </c>
      <c r="AT2804" s="295">
        <f t="shared" si="43"/>
        <v>2250</v>
      </c>
      <c r="AU2804" s="302">
        <v>0</v>
      </c>
      <c r="AV2804" s="302">
        <v>0</v>
      </c>
      <c r="AW2804" s="303">
        <v>94</v>
      </c>
      <c r="AX2804" s="303">
        <v>190</v>
      </c>
      <c r="AY2804" s="302">
        <v>333001.28000000003</v>
      </c>
      <c r="AZ2804" s="302">
        <v>199252.1</v>
      </c>
      <c r="BA2804" s="301">
        <v>45.277600999999997</v>
      </c>
      <c r="BB2804" s="301">
        <v>31.493962894096299</v>
      </c>
      <c r="BC2804" s="301">
        <v>9.6</v>
      </c>
      <c r="BD2804" s="301"/>
      <c r="BE2804" s="300" t="s">
        <v>4204</v>
      </c>
      <c r="BF2804" s="298"/>
      <c r="BG2804" s="300" t="s">
        <v>312</v>
      </c>
      <c r="BH2804" s="300" t="s">
        <v>188</v>
      </c>
      <c r="BI2804" s="300" t="s">
        <v>511</v>
      </c>
      <c r="BJ2804" s="300" t="s">
        <v>103</v>
      </c>
      <c r="BK2804" s="299" t="s">
        <v>4</v>
      </c>
      <c r="BL2804" s="301">
        <v>138594.76</v>
      </c>
      <c r="BM2804" s="299" t="s">
        <v>894</v>
      </c>
      <c r="BN2804" s="301"/>
      <c r="BO2804" s="304">
        <v>42255</v>
      </c>
      <c r="BP2804" s="304">
        <v>48037</v>
      </c>
      <c r="BQ2804" s="297" t="s">
        <v>1066</v>
      </c>
      <c r="BR2804" s="297" t="s">
        <v>4744</v>
      </c>
      <c r="BS2804" s="297">
        <v>42255</v>
      </c>
      <c r="BT2804" s="297">
        <v>48037</v>
      </c>
      <c r="BU2804" s="301">
        <v>0</v>
      </c>
      <c r="BV2804" s="301">
        <v>0</v>
      </c>
      <c r="BW2804" s="301">
        <v>0</v>
      </c>
    </row>
    <row r="2805" spans="1:75" s="289" customFormat="1" ht="18.2" customHeight="1" x14ac:dyDescent="0.15">
      <c r="A2805" s="291">
        <v>2803</v>
      </c>
      <c r="B2805" s="292" t="s">
        <v>305</v>
      </c>
      <c r="C2805" s="292" t="s">
        <v>306</v>
      </c>
      <c r="D2805" s="312">
        <v>45172</v>
      </c>
      <c r="E2805" s="293" t="s">
        <v>4368</v>
      </c>
      <c r="F2805" s="308">
        <v>2</v>
      </c>
      <c r="G2805" s="308">
        <v>1</v>
      </c>
      <c r="H2805" s="295">
        <v>194448.22</v>
      </c>
      <c r="I2805" s="295">
        <v>2860.3</v>
      </c>
      <c r="J2805" s="295">
        <v>0</v>
      </c>
      <c r="K2805" s="295">
        <v>197308.52</v>
      </c>
      <c r="L2805" s="295">
        <v>4689.37</v>
      </c>
      <c r="M2805" s="295">
        <v>0</v>
      </c>
      <c r="N2805" s="295">
        <v>0</v>
      </c>
      <c r="O2805" s="295">
        <v>0</v>
      </c>
      <c r="P2805" s="295">
        <v>0</v>
      </c>
      <c r="Q2805" s="295">
        <v>0</v>
      </c>
      <c r="R2805" s="295">
        <v>197308.52</v>
      </c>
      <c r="S2805" s="295">
        <v>0</v>
      </c>
      <c r="T2805" s="295">
        <v>1539.38</v>
      </c>
      <c r="U2805" s="295">
        <v>0</v>
      </c>
      <c r="V2805" s="295">
        <v>0</v>
      </c>
      <c r="W2805" s="295">
        <v>0</v>
      </c>
      <c r="X2805" s="295">
        <v>0</v>
      </c>
      <c r="Y2805" s="295">
        <v>0</v>
      </c>
      <c r="Z2805" s="295">
        <v>1539.38</v>
      </c>
      <c r="AA2805" s="295">
        <v>0</v>
      </c>
      <c r="AB2805" s="295">
        <v>0</v>
      </c>
      <c r="AC2805" s="295">
        <v>0</v>
      </c>
      <c r="AD2805" s="295">
        <v>0</v>
      </c>
      <c r="AE2805" s="295">
        <v>0</v>
      </c>
      <c r="AF2805" s="295">
        <v>0</v>
      </c>
      <c r="AG2805" s="295">
        <v>0</v>
      </c>
      <c r="AH2805" s="295">
        <v>0</v>
      </c>
      <c r="AI2805" s="295">
        <v>0</v>
      </c>
      <c r="AJ2805" s="295">
        <v>0</v>
      </c>
      <c r="AK2805" s="295">
        <v>0</v>
      </c>
      <c r="AL2805" s="295">
        <v>0</v>
      </c>
      <c r="AM2805" s="295">
        <v>0</v>
      </c>
      <c r="AN2805" s="295">
        <v>0</v>
      </c>
      <c r="AO2805" s="295">
        <v>0</v>
      </c>
      <c r="AP2805" s="295">
        <v>0</v>
      </c>
      <c r="AQ2805" s="295">
        <v>0</v>
      </c>
      <c r="AR2805" s="295">
        <v>0</v>
      </c>
      <c r="AS2805" s="295">
        <v>0</v>
      </c>
      <c r="AT2805" s="295">
        <f t="shared" si="43"/>
        <v>0</v>
      </c>
      <c r="AU2805" s="295">
        <v>7549.67</v>
      </c>
      <c r="AV2805" s="295">
        <v>1539.38</v>
      </c>
      <c r="AW2805" s="296">
        <v>35</v>
      </c>
      <c r="AX2805" s="296">
        <v>73</v>
      </c>
      <c r="AY2805" s="295">
        <v>466801.16</v>
      </c>
      <c r="AZ2805" s="295">
        <v>300431.21000000002</v>
      </c>
      <c r="BA2805" s="294">
        <v>69.289473000000001</v>
      </c>
      <c r="BB2805" s="294">
        <v>45.505935848708802</v>
      </c>
      <c r="BC2805" s="294">
        <v>9.5</v>
      </c>
      <c r="BD2805" s="294"/>
      <c r="BE2805" s="293" t="s">
        <v>4204</v>
      </c>
      <c r="BF2805" s="291"/>
      <c r="BG2805" s="293" t="s">
        <v>326</v>
      </c>
      <c r="BH2805" s="293" t="s">
        <v>190</v>
      </c>
      <c r="BI2805" s="293" t="s">
        <v>490</v>
      </c>
      <c r="BJ2805" s="293" t="s">
        <v>177</v>
      </c>
      <c r="BK2805" s="292" t="s">
        <v>4</v>
      </c>
      <c r="BL2805" s="294">
        <v>197308.52</v>
      </c>
      <c r="BM2805" s="292" t="s">
        <v>894</v>
      </c>
      <c r="BN2805" s="294"/>
      <c r="BO2805" s="297">
        <v>44035</v>
      </c>
      <c r="BP2805" s="297">
        <v>46257</v>
      </c>
      <c r="BQ2805" s="297" t="s">
        <v>1065</v>
      </c>
      <c r="BR2805" s="297" t="s">
        <v>4741</v>
      </c>
      <c r="BS2805" s="297" t="s">
        <v>4742</v>
      </c>
      <c r="BT2805" s="297" t="s">
        <v>4742</v>
      </c>
      <c r="BU2805" s="294">
        <v>198.43</v>
      </c>
      <c r="BV2805" s="294">
        <v>0</v>
      </c>
      <c r="BW2805" s="294">
        <v>0</v>
      </c>
    </row>
    <row r="2806" spans="1:75" s="289" customFormat="1" ht="18.2" customHeight="1" x14ac:dyDescent="0.15">
      <c r="A2806" s="298">
        <v>2804</v>
      </c>
      <c r="B2806" s="299" t="s">
        <v>305</v>
      </c>
      <c r="C2806" s="299" t="s">
        <v>306</v>
      </c>
      <c r="D2806" s="313">
        <v>45172</v>
      </c>
      <c r="E2806" s="300" t="s">
        <v>3661</v>
      </c>
      <c r="F2806" s="309">
        <v>0</v>
      </c>
      <c r="G2806" s="309">
        <v>0</v>
      </c>
      <c r="H2806" s="302">
        <v>151978.66</v>
      </c>
      <c r="I2806" s="302">
        <v>0</v>
      </c>
      <c r="J2806" s="302">
        <v>0</v>
      </c>
      <c r="K2806" s="302">
        <v>151978.66</v>
      </c>
      <c r="L2806" s="302">
        <v>1074.22</v>
      </c>
      <c r="M2806" s="302">
        <v>0</v>
      </c>
      <c r="N2806" s="302">
        <v>0</v>
      </c>
      <c r="O2806" s="302">
        <v>1074.22</v>
      </c>
      <c r="P2806" s="302">
        <v>0</v>
      </c>
      <c r="Q2806" s="302">
        <v>0</v>
      </c>
      <c r="R2806" s="302">
        <v>150904.44</v>
      </c>
      <c r="S2806" s="302">
        <v>0</v>
      </c>
      <c r="T2806" s="302">
        <v>1215.83</v>
      </c>
      <c r="U2806" s="302">
        <v>0</v>
      </c>
      <c r="V2806" s="302">
        <v>0</v>
      </c>
      <c r="W2806" s="302">
        <v>1215.83</v>
      </c>
      <c r="X2806" s="302">
        <v>0</v>
      </c>
      <c r="Y2806" s="302">
        <v>0</v>
      </c>
      <c r="Z2806" s="302">
        <v>0</v>
      </c>
      <c r="AA2806" s="302">
        <v>0</v>
      </c>
      <c r="AB2806" s="302">
        <v>0</v>
      </c>
      <c r="AC2806" s="302">
        <v>0</v>
      </c>
      <c r="AD2806" s="302">
        <v>0</v>
      </c>
      <c r="AE2806" s="302">
        <v>0</v>
      </c>
      <c r="AF2806" s="302">
        <v>0</v>
      </c>
      <c r="AG2806" s="302">
        <v>0</v>
      </c>
      <c r="AH2806" s="302">
        <v>139.32</v>
      </c>
      <c r="AI2806" s="302">
        <v>0</v>
      </c>
      <c r="AJ2806" s="302">
        <v>0</v>
      </c>
      <c r="AK2806" s="302">
        <v>0</v>
      </c>
      <c r="AL2806" s="302">
        <v>0</v>
      </c>
      <c r="AM2806" s="302">
        <v>0</v>
      </c>
      <c r="AN2806" s="302">
        <v>0</v>
      </c>
      <c r="AO2806" s="302">
        <v>0</v>
      </c>
      <c r="AP2806" s="302">
        <v>132.91999999999999</v>
      </c>
      <c r="AQ2806" s="302">
        <v>0</v>
      </c>
      <c r="AR2806" s="302">
        <v>1022.29</v>
      </c>
      <c r="AS2806" s="302">
        <v>0</v>
      </c>
      <c r="AT2806" s="295">
        <f t="shared" si="43"/>
        <v>1540</v>
      </c>
      <c r="AU2806" s="302">
        <v>0</v>
      </c>
      <c r="AV2806" s="302">
        <v>0</v>
      </c>
      <c r="AW2806" s="303">
        <v>94</v>
      </c>
      <c r="AX2806" s="303">
        <v>190</v>
      </c>
      <c r="AY2806" s="302">
        <v>319999.7</v>
      </c>
      <c r="AZ2806" s="302">
        <v>216948.88</v>
      </c>
      <c r="BA2806" s="301">
        <v>48.849611000000003</v>
      </c>
      <c r="BB2806" s="301">
        <v>33.978618337061</v>
      </c>
      <c r="BC2806" s="301">
        <v>9.6</v>
      </c>
      <c r="BD2806" s="301"/>
      <c r="BE2806" s="300" t="s">
        <v>4204</v>
      </c>
      <c r="BF2806" s="298"/>
      <c r="BG2806" s="300" t="s">
        <v>320</v>
      </c>
      <c r="BH2806" s="300" t="s">
        <v>181</v>
      </c>
      <c r="BI2806" s="300" t="s">
        <v>372</v>
      </c>
      <c r="BJ2806" s="300" t="s">
        <v>103</v>
      </c>
      <c r="BK2806" s="299" t="s">
        <v>4</v>
      </c>
      <c r="BL2806" s="301">
        <v>150904.44</v>
      </c>
      <c r="BM2806" s="299" t="s">
        <v>894</v>
      </c>
      <c r="BN2806" s="301"/>
      <c r="BO2806" s="304">
        <v>42264</v>
      </c>
      <c r="BP2806" s="304">
        <v>48046</v>
      </c>
      <c r="BQ2806" s="297" t="s">
        <v>1065</v>
      </c>
      <c r="BR2806" s="297" t="s">
        <v>4741</v>
      </c>
      <c r="BS2806" s="297">
        <v>42264</v>
      </c>
      <c r="BT2806" s="297">
        <v>48046</v>
      </c>
      <c r="BU2806" s="301">
        <v>0</v>
      </c>
      <c r="BV2806" s="301">
        <v>0</v>
      </c>
      <c r="BW2806" s="301">
        <v>0</v>
      </c>
    </row>
    <row r="2807" spans="1:75" s="289" customFormat="1" ht="18.2" customHeight="1" x14ac:dyDescent="0.15">
      <c r="A2807" s="291">
        <v>2805</v>
      </c>
      <c r="B2807" s="292" t="s">
        <v>305</v>
      </c>
      <c r="C2807" s="292" t="s">
        <v>306</v>
      </c>
      <c r="D2807" s="312">
        <v>45172</v>
      </c>
      <c r="E2807" s="293" t="s">
        <v>3662</v>
      </c>
      <c r="F2807" s="308">
        <v>0</v>
      </c>
      <c r="G2807" s="308">
        <v>0</v>
      </c>
      <c r="H2807" s="295">
        <v>247431.34</v>
      </c>
      <c r="I2807" s="295">
        <v>0</v>
      </c>
      <c r="J2807" s="295">
        <v>0</v>
      </c>
      <c r="K2807" s="295">
        <v>247431.34</v>
      </c>
      <c r="L2807" s="295">
        <v>1756.59</v>
      </c>
      <c r="M2807" s="295">
        <v>0</v>
      </c>
      <c r="N2807" s="295">
        <v>0</v>
      </c>
      <c r="O2807" s="295">
        <v>1756.59</v>
      </c>
      <c r="P2807" s="295">
        <v>0</v>
      </c>
      <c r="Q2807" s="295">
        <v>0</v>
      </c>
      <c r="R2807" s="295">
        <v>245674.75</v>
      </c>
      <c r="S2807" s="295">
        <v>0</v>
      </c>
      <c r="T2807" s="295">
        <v>1958.83</v>
      </c>
      <c r="U2807" s="295">
        <v>0</v>
      </c>
      <c r="V2807" s="295">
        <v>0</v>
      </c>
      <c r="W2807" s="295">
        <v>1958.83</v>
      </c>
      <c r="X2807" s="295">
        <v>0</v>
      </c>
      <c r="Y2807" s="295">
        <v>0</v>
      </c>
      <c r="Z2807" s="295">
        <v>0</v>
      </c>
      <c r="AA2807" s="295">
        <v>0</v>
      </c>
      <c r="AB2807" s="295">
        <v>0</v>
      </c>
      <c r="AC2807" s="295">
        <v>0</v>
      </c>
      <c r="AD2807" s="295">
        <v>0</v>
      </c>
      <c r="AE2807" s="295">
        <v>0</v>
      </c>
      <c r="AF2807" s="295">
        <v>0</v>
      </c>
      <c r="AG2807" s="295">
        <v>0</v>
      </c>
      <c r="AH2807" s="295">
        <v>188.33</v>
      </c>
      <c r="AI2807" s="295">
        <v>0</v>
      </c>
      <c r="AJ2807" s="295">
        <v>0</v>
      </c>
      <c r="AK2807" s="295">
        <v>0</v>
      </c>
      <c r="AL2807" s="295">
        <v>0</v>
      </c>
      <c r="AM2807" s="295">
        <v>0</v>
      </c>
      <c r="AN2807" s="295">
        <v>0</v>
      </c>
      <c r="AO2807" s="295">
        <v>0</v>
      </c>
      <c r="AP2807" s="295">
        <v>186</v>
      </c>
      <c r="AQ2807" s="295">
        <v>0</v>
      </c>
      <c r="AR2807" s="295">
        <v>88.75</v>
      </c>
      <c r="AS2807" s="295">
        <v>0</v>
      </c>
      <c r="AT2807" s="295">
        <f t="shared" si="43"/>
        <v>4001</v>
      </c>
      <c r="AU2807" s="295">
        <v>0</v>
      </c>
      <c r="AV2807" s="295">
        <v>0</v>
      </c>
      <c r="AW2807" s="296">
        <v>94</v>
      </c>
      <c r="AX2807" s="296">
        <v>190</v>
      </c>
      <c r="AY2807" s="295">
        <v>354001.79</v>
      </c>
      <c r="AZ2807" s="295">
        <v>354001.79</v>
      </c>
      <c r="BA2807" s="294">
        <v>80.597525000000005</v>
      </c>
      <c r="BB2807" s="294">
        <v>55.934114923525499</v>
      </c>
      <c r="BC2807" s="294">
        <v>9.5</v>
      </c>
      <c r="BD2807" s="294"/>
      <c r="BE2807" s="293" t="s">
        <v>4204</v>
      </c>
      <c r="BF2807" s="291"/>
      <c r="BG2807" s="293" t="s">
        <v>320</v>
      </c>
      <c r="BH2807" s="293" t="s">
        <v>181</v>
      </c>
      <c r="BI2807" s="293" t="s">
        <v>321</v>
      </c>
      <c r="BJ2807" s="293" t="s">
        <v>103</v>
      </c>
      <c r="BK2807" s="292" t="s">
        <v>4</v>
      </c>
      <c r="BL2807" s="294">
        <v>245674.75</v>
      </c>
      <c r="BM2807" s="292" t="s">
        <v>894</v>
      </c>
      <c r="BN2807" s="294"/>
      <c r="BO2807" s="297">
        <v>42265</v>
      </c>
      <c r="BP2807" s="297">
        <v>48047</v>
      </c>
      <c r="BQ2807" s="297" t="s">
        <v>1067</v>
      </c>
      <c r="BR2807" s="297" t="s">
        <v>4743</v>
      </c>
      <c r="BS2807" s="297">
        <v>42265</v>
      </c>
      <c r="BT2807" s="297">
        <v>48047</v>
      </c>
      <c r="BU2807" s="294">
        <v>0</v>
      </c>
      <c r="BV2807" s="294">
        <v>0</v>
      </c>
      <c r="BW2807" s="294">
        <v>0</v>
      </c>
    </row>
    <row r="2808" spans="1:75" s="289" customFormat="1" ht="18.2" customHeight="1" x14ac:dyDescent="0.15">
      <c r="A2808" s="298">
        <v>2806</v>
      </c>
      <c r="B2808" s="299" t="s">
        <v>305</v>
      </c>
      <c r="C2808" s="299" t="s">
        <v>306</v>
      </c>
      <c r="D2808" s="313">
        <v>45172</v>
      </c>
      <c r="E2808" s="300" t="s">
        <v>4369</v>
      </c>
      <c r="F2808" s="309">
        <v>0</v>
      </c>
      <c r="G2808" s="309">
        <v>0</v>
      </c>
      <c r="H2808" s="302">
        <v>115884.31</v>
      </c>
      <c r="I2808" s="302">
        <v>0</v>
      </c>
      <c r="J2808" s="302">
        <v>0</v>
      </c>
      <c r="K2808" s="302">
        <v>115884.31</v>
      </c>
      <c r="L2808" s="302">
        <v>897.75</v>
      </c>
      <c r="M2808" s="302">
        <v>0</v>
      </c>
      <c r="N2808" s="302">
        <v>0</v>
      </c>
      <c r="O2808" s="302">
        <v>897.75</v>
      </c>
      <c r="P2808" s="302">
        <v>0</v>
      </c>
      <c r="Q2808" s="302">
        <v>0</v>
      </c>
      <c r="R2808" s="302">
        <v>114986.56</v>
      </c>
      <c r="S2808" s="302">
        <v>0</v>
      </c>
      <c r="T2808" s="302">
        <v>965.7</v>
      </c>
      <c r="U2808" s="302">
        <v>0</v>
      </c>
      <c r="V2808" s="302">
        <v>0</v>
      </c>
      <c r="W2808" s="302">
        <v>965.7</v>
      </c>
      <c r="X2808" s="302">
        <v>0</v>
      </c>
      <c r="Y2808" s="302">
        <v>0</v>
      </c>
      <c r="Z2808" s="302">
        <v>0</v>
      </c>
      <c r="AA2808" s="302">
        <v>0</v>
      </c>
      <c r="AB2808" s="302">
        <v>0</v>
      </c>
      <c r="AC2808" s="302">
        <v>0</v>
      </c>
      <c r="AD2808" s="302">
        <v>0</v>
      </c>
      <c r="AE2808" s="302">
        <v>0</v>
      </c>
      <c r="AF2808" s="302">
        <v>0</v>
      </c>
      <c r="AG2808" s="302">
        <v>0</v>
      </c>
      <c r="AH2808" s="302">
        <v>108.1</v>
      </c>
      <c r="AI2808" s="302">
        <v>0</v>
      </c>
      <c r="AJ2808" s="302">
        <v>0</v>
      </c>
      <c r="AK2808" s="302">
        <v>0</v>
      </c>
      <c r="AL2808" s="302">
        <v>0</v>
      </c>
      <c r="AM2808" s="302">
        <v>0</v>
      </c>
      <c r="AN2808" s="302">
        <v>0</v>
      </c>
      <c r="AO2808" s="302">
        <v>0</v>
      </c>
      <c r="AP2808" s="302">
        <v>170.7</v>
      </c>
      <c r="AQ2808" s="302">
        <v>0</v>
      </c>
      <c r="AR2808" s="302">
        <v>142.25</v>
      </c>
      <c r="AS2808" s="302">
        <v>0</v>
      </c>
      <c r="AT2808" s="295">
        <f t="shared" si="43"/>
        <v>2000</v>
      </c>
      <c r="AU2808" s="302">
        <v>0</v>
      </c>
      <c r="AV2808" s="302">
        <v>0</v>
      </c>
      <c r="AW2808" s="303">
        <v>87</v>
      </c>
      <c r="AX2808" s="303">
        <v>125</v>
      </c>
      <c r="AY2808" s="302">
        <v>289997.28000000003</v>
      </c>
      <c r="AZ2808" s="302">
        <v>136068.79999999999</v>
      </c>
      <c r="BA2808" s="301">
        <v>36.035099000000002</v>
      </c>
      <c r="BB2808" s="301">
        <v>30.4518895828393</v>
      </c>
      <c r="BC2808" s="301">
        <v>10</v>
      </c>
      <c r="BD2808" s="301"/>
      <c r="BE2808" s="300" t="s">
        <v>4204</v>
      </c>
      <c r="BF2808" s="298"/>
      <c r="BG2808" s="300" t="s">
        <v>320</v>
      </c>
      <c r="BH2808" s="300" t="s">
        <v>181</v>
      </c>
      <c r="BI2808" s="300" t="s">
        <v>462</v>
      </c>
      <c r="BJ2808" s="300" t="s">
        <v>103</v>
      </c>
      <c r="BK2808" s="299" t="s">
        <v>4</v>
      </c>
      <c r="BL2808" s="301">
        <v>114986.56</v>
      </c>
      <c r="BM2808" s="299" t="s">
        <v>894</v>
      </c>
      <c r="BN2808" s="301"/>
      <c r="BO2808" s="304">
        <v>44035</v>
      </c>
      <c r="BP2808" s="304">
        <v>47840</v>
      </c>
      <c r="BQ2808" s="297" t="s">
        <v>1065</v>
      </c>
      <c r="BR2808" s="297" t="s">
        <v>4741</v>
      </c>
      <c r="BS2808" s="297" t="s">
        <v>4742</v>
      </c>
      <c r="BT2808" s="297" t="s">
        <v>4742</v>
      </c>
      <c r="BU2808" s="301">
        <v>0</v>
      </c>
      <c r="BV2808" s="301">
        <v>0</v>
      </c>
      <c r="BW2808" s="301">
        <v>0</v>
      </c>
    </row>
    <row r="2809" spans="1:75" s="289" customFormat="1" ht="18.2" customHeight="1" x14ac:dyDescent="0.15">
      <c r="A2809" s="291">
        <v>2807</v>
      </c>
      <c r="B2809" s="292" t="s">
        <v>305</v>
      </c>
      <c r="C2809" s="292" t="s">
        <v>306</v>
      </c>
      <c r="D2809" s="312">
        <v>45172</v>
      </c>
      <c r="E2809" s="293" t="s">
        <v>3663</v>
      </c>
      <c r="F2809" s="308">
        <v>40</v>
      </c>
      <c r="G2809" s="308">
        <v>39</v>
      </c>
      <c r="H2809" s="295">
        <v>205025.1</v>
      </c>
      <c r="I2809" s="295">
        <v>58034.59</v>
      </c>
      <c r="J2809" s="295">
        <v>0</v>
      </c>
      <c r="K2809" s="295">
        <v>263059.69</v>
      </c>
      <c r="L2809" s="295">
        <v>1735.42</v>
      </c>
      <c r="M2809" s="295">
        <v>0</v>
      </c>
      <c r="N2809" s="295">
        <v>0</v>
      </c>
      <c r="O2809" s="295">
        <v>0</v>
      </c>
      <c r="P2809" s="295">
        <v>0</v>
      </c>
      <c r="Q2809" s="295">
        <v>0</v>
      </c>
      <c r="R2809" s="295">
        <v>263059.69</v>
      </c>
      <c r="S2809" s="295">
        <v>72832.009999999995</v>
      </c>
      <c r="T2809" s="295">
        <v>1623.12</v>
      </c>
      <c r="U2809" s="295">
        <v>0</v>
      </c>
      <c r="V2809" s="295">
        <v>0</v>
      </c>
      <c r="W2809" s="295">
        <v>0</v>
      </c>
      <c r="X2809" s="295">
        <v>0</v>
      </c>
      <c r="Y2809" s="295">
        <v>0</v>
      </c>
      <c r="Z2809" s="295">
        <v>74455.13</v>
      </c>
      <c r="AA2809" s="295">
        <v>0</v>
      </c>
      <c r="AB2809" s="295">
        <v>0</v>
      </c>
      <c r="AC2809" s="295">
        <v>0</v>
      </c>
      <c r="AD2809" s="295">
        <v>0</v>
      </c>
      <c r="AE2809" s="295">
        <v>0</v>
      </c>
      <c r="AF2809" s="295">
        <v>0</v>
      </c>
      <c r="AG2809" s="295">
        <v>0</v>
      </c>
      <c r="AH2809" s="295">
        <v>0</v>
      </c>
      <c r="AI2809" s="295">
        <v>0</v>
      </c>
      <c r="AJ2809" s="295">
        <v>0</v>
      </c>
      <c r="AK2809" s="295">
        <v>0</v>
      </c>
      <c r="AL2809" s="295">
        <v>0</v>
      </c>
      <c r="AM2809" s="295">
        <v>0</v>
      </c>
      <c r="AN2809" s="295">
        <v>0</v>
      </c>
      <c r="AO2809" s="295">
        <v>0</v>
      </c>
      <c r="AP2809" s="295">
        <v>0</v>
      </c>
      <c r="AQ2809" s="295">
        <v>0</v>
      </c>
      <c r="AR2809" s="295">
        <v>0</v>
      </c>
      <c r="AS2809" s="295">
        <v>0</v>
      </c>
      <c r="AT2809" s="295">
        <f t="shared" si="43"/>
        <v>0</v>
      </c>
      <c r="AU2809" s="295">
        <v>59770.01</v>
      </c>
      <c r="AV2809" s="295">
        <v>74455.13</v>
      </c>
      <c r="AW2809" s="296">
        <v>94</v>
      </c>
      <c r="AX2809" s="296">
        <v>190</v>
      </c>
      <c r="AY2809" s="295">
        <v>319999.43</v>
      </c>
      <c r="AZ2809" s="295">
        <v>319999.43</v>
      </c>
      <c r="BA2809" s="294">
        <v>78.593889000000004</v>
      </c>
      <c r="BB2809" s="294">
        <v>64.609127823241494</v>
      </c>
      <c r="BC2809" s="294">
        <v>9.5</v>
      </c>
      <c r="BD2809" s="294"/>
      <c r="BE2809" s="293" t="s">
        <v>4204</v>
      </c>
      <c r="BF2809" s="291"/>
      <c r="BG2809" s="293" t="s">
        <v>320</v>
      </c>
      <c r="BH2809" s="293" t="s">
        <v>181</v>
      </c>
      <c r="BI2809" s="293" t="s">
        <v>321</v>
      </c>
      <c r="BJ2809" s="293" t="s">
        <v>4205</v>
      </c>
      <c r="BK2809" s="292" t="s">
        <v>4</v>
      </c>
      <c r="BL2809" s="294">
        <v>263059.69</v>
      </c>
      <c r="BM2809" s="292" t="s">
        <v>894</v>
      </c>
      <c r="BN2809" s="294"/>
      <c r="BO2809" s="297">
        <v>42264</v>
      </c>
      <c r="BP2809" s="297">
        <v>48046</v>
      </c>
      <c r="BQ2809" s="297" t="s">
        <v>1067</v>
      </c>
      <c r="BR2809" s="297" t="s">
        <v>4743</v>
      </c>
      <c r="BS2809" s="297">
        <v>42264</v>
      </c>
      <c r="BT2809" s="297">
        <v>48046</v>
      </c>
      <c r="BU2809" s="294">
        <v>6639.36</v>
      </c>
      <c r="BV2809" s="294">
        <v>0</v>
      </c>
      <c r="BW2809" s="294">
        <v>0</v>
      </c>
    </row>
    <row r="2810" spans="1:75" s="289" customFormat="1" ht="18.2" customHeight="1" x14ac:dyDescent="0.15">
      <c r="A2810" s="298">
        <v>2808</v>
      </c>
      <c r="B2810" s="299" t="s">
        <v>305</v>
      </c>
      <c r="C2810" s="299" t="s">
        <v>306</v>
      </c>
      <c r="D2810" s="313">
        <v>45172</v>
      </c>
      <c r="E2810" s="300" t="s">
        <v>4370</v>
      </c>
      <c r="F2810" s="309">
        <v>0</v>
      </c>
      <c r="G2810" s="309">
        <v>0</v>
      </c>
      <c r="H2810" s="302">
        <v>241740.88</v>
      </c>
      <c r="I2810" s="302">
        <v>0</v>
      </c>
      <c r="J2810" s="302">
        <v>0</v>
      </c>
      <c r="K2810" s="302">
        <v>241740.88</v>
      </c>
      <c r="L2810" s="302">
        <v>1207.3900000000001</v>
      </c>
      <c r="M2810" s="302">
        <v>0</v>
      </c>
      <c r="N2810" s="302">
        <v>0</v>
      </c>
      <c r="O2810" s="302">
        <v>1207.3900000000001</v>
      </c>
      <c r="P2810" s="302">
        <v>0</v>
      </c>
      <c r="Q2810" s="302">
        <v>0</v>
      </c>
      <c r="R2810" s="302">
        <v>240533.49</v>
      </c>
      <c r="S2810" s="302">
        <v>0</v>
      </c>
      <c r="T2810" s="302">
        <v>1933.93</v>
      </c>
      <c r="U2810" s="302">
        <v>0</v>
      </c>
      <c r="V2810" s="302">
        <v>0</v>
      </c>
      <c r="W2810" s="302">
        <v>1933.93</v>
      </c>
      <c r="X2810" s="302">
        <v>0</v>
      </c>
      <c r="Y2810" s="302">
        <v>0</v>
      </c>
      <c r="Z2810" s="302">
        <v>0</v>
      </c>
      <c r="AA2810" s="302">
        <v>0</v>
      </c>
      <c r="AB2810" s="302">
        <v>0</v>
      </c>
      <c r="AC2810" s="302">
        <v>0</v>
      </c>
      <c r="AD2810" s="302">
        <v>0</v>
      </c>
      <c r="AE2810" s="302">
        <v>0</v>
      </c>
      <c r="AF2810" s="302">
        <v>0</v>
      </c>
      <c r="AG2810" s="302">
        <v>0</v>
      </c>
      <c r="AH2810" s="302">
        <v>143.11000000000001</v>
      </c>
      <c r="AI2810" s="302">
        <v>0</v>
      </c>
      <c r="AJ2810" s="302">
        <v>0</v>
      </c>
      <c r="AK2810" s="302">
        <v>0</v>
      </c>
      <c r="AL2810" s="302">
        <v>0</v>
      </c>
      <c r="AM2810" s="302">
        <v>0</v>
      </c>
      <c r="AN2810" s="302">
        <v>0</v>
      </c>
      <c r="AO2810" s="302">
        <v>0</v>
      </c>
      <c r="AP2810" s="302">
        <v>23.37</v>
      </c>
      <c r="AQ2810" s="302">
        <v>0</v>
      </c>
      <c r="AR2810" s="302">
        <v>7.8</v>
      </c>
      <c r="AS2810" s="302">
        <v>0</v>
      </c>
      <c r="AT2810" s="295">
        <f t="shared" si="43"/>
        <v>3300</v>
      </c>
      <c r="AU2810" s="302">
        <v>0</v>
      </c>
      <c r="AV2810" s="302">
        <v>0</v>
      </c>
      <c r="AW2810" s="303">
        <v>119</v>
      </c>
      <c r="AX2810" s="303">
        <v>157</v>
      </c>
      <c r="AY2810" s="302">
        <v>269000.40999999997</v>
      </c>
      <c r="AZ2810" s="302">
        <v>269000.40999999997</v>
      </c>
      <c r="BA2810" s="301">
        <v>89.999863000000005</v>
      </c>
      <c r="BB2810" s="301">
        <v>80.475643687352999</v>
      </c>
      <c r="BC2810" s="301">
        <v>9.6</v>
      </c>
      <c r="BD2810" s="301"/>
      <c r="BE2810" s="300" t="s">
        <v>4204</v>
      </c>
      <c r="BF2810" s="298"/>
      <c r="BG2810" s="300" t="s">
        <v>320</v>
      </c>
      <c r="BH2810" s="300" t="s">
        <v>181</v>
      </c>
      <c r="BI2810" s="300" t="s">
        <v>368</v>
      </c>
      <c r="BJ2810" s="300" t="s">
        <v>103</v>
      </c>
      <c r="BK2810" s="299" t="s">
        <v>4</v>
      </c>
      <c r="BL2810" s="301">
        <v>240533.49</v>
      </c>
      <c r="BM2810" s="299" t="s">
        <v>894</v>
      </c>
      <c r="BN2810" s="301"/>
      <c r="BO2810" s="304">
        <v>44035</v>
      </c>
      <c r="BP2810" s="304">
        <v>48814</v>
      </c>
      <c r="BQ2810" s="297" t="s">
        <v>1065</v>
      </c>
      <c r="BR2810" s="297" t="s">
        <v>4741</v>
      </c>
      <c r="BS2810" s="297" t="s">
        <v>4742</v>
      </c>
      <c r="BT2810" s="297" t="s">
        <v>4742</v>
      </c>
      <c r="BU2810" s="301">
        <v>0</v>
      </c>
      <c r="BV2810" s="301">
        <v>0</v>
      </c>
      <c r="BW2810" s="301">
        <v>0</v>
      </c>
    </row>
    <row r="2811" spans="1:75" s="289" customFormat="1" ht="18.2" customHeight="1" x14ac:dyDescent="0.15">
      <c r="A2811" s="291">
        <v>2809</v>
      </c>
      <c r="B2811" s="292" t="s">
        <v>305</v>
      </c>
      <c r="C2811" s="292" t="s">
        <v>306</v>
      </c>
      <c r="D2811" s="312">
        <v>45172</v>
      </c>
      <c r="E2811" s="293" t="s">
        <v>3664</v>
      </c>
      <c r="F2811" s="308">
        <v>0</v>
      </c>
      <c r="G2811" s="308">
        <v>0</v>
      </c>
      <c r="H2811" s="295">
        <v>324791.55</v>
      </c>
      <c r="I2811" s="295">
        <v>0</v>
      </c>
      <c r="J2811" s="295">
        <v>0</v>
      </c>
      <c r="K2811" s="295">
        <v>324791.55</v>
      </c>
      <c r="L2811" s="295">
        <v>2305.77</v>
      </c>
      <c r="M2811" s="295">
        <v>0</v>
      </c>
      <c r="N2811" s="295">
        <v>0</v>
      </c>
      <c r="O2811" s="295">
        <v>2305.77</v>
      </c>
      <c r="P2811" s="295">
        <v>0</v>
      </c>
      <c r="Q2811" s="295">
        <v>0</v>
      </c>
      <c r="R2811" s="295">
        <v>322485.78000000003</v>
      </c>
      <c r="S2811" s="295">
        <v>0</v>
      </c>
      <c r="T2811" s="295">
        <v>2571.27</v>
      </c>
      <c r="U2811" s="295">
        <v>0</v>
      </c>
      <c r="V2811" s="295">
        <v>0</v>
      </c>
      <c r="W2811" s="295">
        <v>2571.27</v>
      </c>
      <c r="X2811" s="295">
        <v>0</v>
      </c>
      <c r="Y2811" s="295">
        <v>0</v>
      </c>
      <c r="Z2811" s="295">
        <v>0</v>
      </c>
      <c r="AA2811" s="295">
        <v>0</v>
      </c>
      <c r="AB2811" s="295">
        <v>0</v>
      </c>
      <c r="AC2811" s="295">
        <v>0</v>
      </c>
      <c r="AD2811" s="295">
        <v>0</v>
      </c>
      <c r="AE2811" s="295">
        <v>0</v>
      </c>
      <c r="AF2811" s="295">
        <v>0</v>
      </c>
      <c r="AG2811" s="295">
        <v>0</v>
      </c>
      <c r="AH2811" s="295">
        <v>251.29</v>
      </c>
      <c r="AI2811" s="295">
        <v>0</v>
      </c>
      <c r="AJ2811" s="295">
        <v>0</v>
      </c>
      <c r="AK2811" s="295">
        <v>0</v>
      </c>
      <c r="AL2811" s="295">
        <v>0</v>
      </c>
      <c r="AM2811" s="295">
        <v>0</v>
      </c>
      <c r="AN2811" s="295">
        <v>0</v>
      </c>
      <c r="AO2811" s="295">
        <v>0</v>
      </c>
      <c r="AP2811" s="295">
        <v>0</v>
      </c>
      <c r="AQ2811" s="295">
        <v>0</v>
      </c>
      <c r="AR2811" s="295">
        <v>0</v>
      </c>
      <c r="AS2811" s="295">
        <v>0</v>
      </c>
      <c r="AT2811" s="295">
        <f t="shared" si="43"/>
        <v>5128.33</v>
      </c>
      <c r="AU2811" s="295">
        <v>0</v>
      </c>
      <c r="AV2811" s="295">
        <v>0</v>
      </c>
      <c r="AW2811" s="296">
        <v>94</v>
      </c>
      <c r="AX2811" s="296">
        <v>190</v>
      </c>
      <c r="AY2811" s="295">
        <v>482297.96</v>
      </c>
      <c r="AZ2811" s="295">
        <v>464680.49</v>
      </c>
      <c r="BA2811" s="294">
        <v>71.422262000000003</v>
      </c>
      <c r="BB2811" s="294">
        <v>49.566668638130999</v>
      </c>
      <c r="BC2811" s="294">
        <v>9.5</v>
      </c>
      <c r="BD2811" s="294"/>
      <c r="BE2811" s="293" t="s">
        <v>4204</v>
      </c>
      <c r="BF2811" s="291"/>
      <c r="BG2811" s="293" t="s">
        <v>320</v>
      </c>
      <c r="BH2811" s="293" t="s">
        <v>197</v>
      </c>
      <c r="BI2811" s="293" t="s">
        <v>373</v>
      </c>
      <c r="BJ2811" s="293" t="s">
        <v>103</v>
      </c>
      <c r="BK2811" s="292" t="s">
        <v>4</v>
      </c>
      <c r="BL2811" s="294">
        <v>322485.78000000003</v>
      </c>
      <c r="BM2811" s="292" t="s">
        <v>894</v>
      </c>
      <c r="BN2811" s="294"/>
      <c r="BO2811" s="297">
        <v>42265</v>
      </c>
      <c r="BP2811" s="297">
        <v>48047</v>
      </c>
      <c r="BQ2811" s="297" t="s">
        <v>1067</v>
      </c>
      <c r="BR2811" s="297" t="s">
        <v>4743</v>
      </c>
      <c r="BS2811" s="297">
        <v>42265</v>
      </c>
      <c r="BT2811" s="297">
        <v>48047</v>
      </c>
      <c r="BU2811" s="294">
        <v>0</v>
      </c>
      <c r="BV2811" s="294">
        <v>0</v>
      </c>
      <c r="BW2811" s="294">
        <v>0</v>
      </c>
    </row>
    <row r="2812" spans="1:75" s="289" customFormat="1" ht="18.2" customHeight="1" x14ac:dyDescent="0.15">
      <c r="A2812" s="298">
        <v>2810</v>
      </c>
      <c r="B2812" s="299" t="s">
        <v>305</v>
      </c>
      <c r="C2812" s="299" t="s">
        <v>306</v>
      </c>
      <c r="D2812" s="313">
        <v>45172</v>
      </c>
      <c r="E2812" s="300" t="s">
        <v>4371</v>
      </c>
      <c r="F2812" s="309">
        <v>0</v>
      </c>
      <c r="G2812" s="309">
        <v>0</v>
      </c>
      <c r="H2812" s="302">
        <v>584303.89</v>
      </c>
      <c r="I2812" s="302">
        <v>0</v>
      </c>
      <c r="J2812" s="302">
        <v>0</v>
      </c>
      <c r="K2812" s="302">
        <v>584303.89</v>
      </c>
      <c r="L2812" s="302">
        <v>2852.42</v>
      </c>
      <c r="M2812" s="302">
        <v>0</v>
      </c>
      <c r="N2812" s="302">
        <v>0</v>
      </c>
      <c r="O2812" s="302">
        <v>2852.42</v>
      </c>
      <c r="P2812" s="302">
        <v>0</v>
      </c>
      <c r="Q2812" s="302">
        <v>0</v>
      </c>
      <c r="R2812" s="302">
        <v>581451.47</v>
      </c>
      <c r="S2812" s="302">
        <v>0</v>
      </c>
      <c r="T2812" s="302">
        <v>4869.2</v>
      </c>
      <c r="U2812" s="302">
        <v>0</v>
      </c>
      <c r="V2812" s="302">
        <v>0</v>
      </c>
      <c r="W2812" s="302">
        <v>4869.2</v>
      </c>
      <c r="X2812" s="302">
        <v>0</v>
      </c>
      <c r="Y2812" s="302">
        <v>0</v>
      </c>
      <c r="Z2812" s="302">
        <v>0</v>
      </c>
      <c r="AA2812" s="302">
        <v>0</v>
      </c>
      <c r="AB2812" s="302">
        <v>0</v>
      </c>
      <c r="AC2812" s="302">
        <v>0</v>
      </c>
      <c r="AD2812" s="302">
        <v>0</v>
      </c>
      <c r="AE2812" s="302">
        <v>0</v>
      </c>
      <c r="AF2812" s="302">
        <v>0</v>
      </c>
      <c r="AG2812" s="302">
        <v>0</v>
      </c>
      <c r="AH2812" s="302">
        <v>384.35</v>
      </c>
      <c r="AI2812" s="302">
        <v>0</v>
      </c>
      <c r="AJ2812" s="302">
        <v>0</v>
      </c>
      <c r="AK2812" s="302">
        <v>0</v>
      </c>
      <c r="AL2812" s="302">
        <v>0</v>
      </c>
      <c r="AM2812" s="302">
        <v>0</v>
      </c>
      <c r="AN2812" s="302">
        <v>0</v>
      </c>
      <c r="AO2812" s="302">
        <v>0</v>
      </c>
      <c r="AP2812" s="302">
        <v>0</v>
      </c>
      <c r="AQ2812" s="302">
        <v>0</v>
      </c>
      <c r="AR2812" s="302">
        <v>0</v>
      </c>
      <c r="AS2812" s="302">
        <v>0</v>
      </c>
      <c r="AT2812" s="295">
        <f t="shared" si="43"/>
        <v>8105.97</v>
      </c>
      <c r="AU2812" s="302">
        <v>0</v>
      </c>
      <c r="AV2812" s="302">
        <v>0</v>
      </c>
      <c r="AW2812" s="303">
        <v>119</v>
      </c>
      <c r="AX2812" s="303">
        <v>157</v>
      </c>
      <c r="AY2812" s="302">
        <v>818199.92</v>
      </c>
      <c r="AZ2812" s="302">
        <v>648436.28</v>
      </c>
      <c r="BA2812" s="301">
        <v>85.776101999999995</v>
      </c>
      <c r="BB2812" s="301">
        <v>76.915253105162407</v>
      </c>
      <c r="BC2812" s="301">
        <v>10</v>
      </c>
      <c r="BD2812" s="301"/>
      <c r="BE2812" s="300" t="s">
        <v>4204</v>
      </c>
      <c r="BF2812" s="298"/>
      <c r="BG2812" s="300" t="s">
        <v>326</v>
      </c>
      <c r="BH2812" s="300" t="s">
        <v>190</v>
      </c>
      <c r="BI2812" s="300" t="s">
        <v>490</v>
      </c>
      <c r="BJ2812" s="300" t="s">
        <v>103</v>
      </c>
      <c r="BK2812" s="299" t="s">
        <v>4</v>
      </c>
      <c r="BL2812" s="301">
        <v>581451.47</v>
      </c>
      <c r="BM2812" s="299" t="s">
        <v>894</v>
      </c>
      <c r="BN2812" s="301"/>
      <c r="BO2812" s="304">
        <v>44035</v>
      </c>
      <c r="BP2812" s="304">
        <v>48814</v>
      </c>
      <c r="BQ2812" s="297" t="s">
        <v>1065</v>
      </c>
      <c r="BR2812" s="297" t="s">
        <v>4741</v>
      </c>
      <c r="BS2812" s="297" t="s">
        <v>4742</v>
      </c>
      <c r="BT2812" s="297" t="s">
        <v>4742</v>
      </c>
      <c r="BU2812" s="301">
        <v>0</v>
      </c>
      <c r="BV2812" s="301">
        <v>0</v>
      </c>
      <c r="BW2812" s="301">
        <v>0</v>
      </c>
    </row>
    <row r="2813" spans="1:75" s="289" customFormat="1" ht="18.2" customHeight="1" x14ac:dyDescent="0.15">
      <c r="A2813" s="291">
        <v>2811</v>
      </c>
      <c r="B2813" s="292" t="s">
        <v>305</v>
      </c>
      <c r="C2813" s="292" t="s">
        <v>306</v>
      </c>
      <c r="D2813" s="312">
        <v>45172</v>
      </c>
      <c r="E2813" s="293" t="s">
        <v>4372</v>
      </c>
      <c r="F2813" s="308">
        <v>0</v>
      </c>
      <c r="G2813" s="308">
        <v>0</v>
      </c>
      <c r="H2813" s="295">
        <v>128871.57</v>
      </c>
      <c r="I2813" s="295">
        <v>0</v>
      </c>
      <c r="J2813" s="295">
        <v>0</v>
      </c>
      <c r="K2813" s="295">
        <v>128871.57</v>
      </c>
      <c r="L2813" s="295">
        <v>912.78</v>
      </c>
      <c r="M2813" s="295">
        <v>0</v>
      </c>
      <c r="N2813" s="295">
        <v>0</v>
      </c>
      <c r="O2813" s="295">
        <v>912.78</v>
      </c>
      <c r="P2813" s="295">
        <v>0</v>
      </c>
      <c r="Q2813" s="295">
        <v>0</v>
      </c>
      <c r="R2813" s="295">
        <v>127958.79</v>
      </c>
      <c r="S2813" s="295">
        <v>0</v>
      </c>
      <c r="T2813" s="295">
        <v>1063.19</v>
      </c>
      <c r="U2813" s="295">
        <v>0</v>
      </c>
      <c r="V2813" s="295">
        <v>0</v>
      </c>
      <c r="W2813" s="295">
        <v>1063.19</v>
      </c>
      <c r="X2813" s="295">
        <v>0</v>
      </c>
      <c r="Y2813" s="295">
        <v>0</v>
      </c>
      <c r="Z2813" s="295">
        <v>0</v>
      </c>
      <c r="AA2813" s="295">
        <v>0</v>
      </c>
      <c r="AB2813" s="295">
        <v>0</v>
      </c>
      <c r="AC2813" s="295">
        <v>0</v>
      </c>
      <c r="AD2813" s="295">
        <v>0</v>
      </c>
      <c r="AE2813" s="295">
        <v>0</v>
      </c>
      <c r="AF2813" s="295">
        <v>0</v>
      </c>
      <c r="AG2813" s="295">
        <v>0</v>
      </c>
      <c r="AH2813" s="295">
        <v>133.91</v>
      </c>
      <c r="AI2813" s="295">
        <v>0</v>
      </c>
      <c r="AJ2813" s="295">
        <v>0</v>
      </c>
      <c r="AK2813" s="295">
        <v>0</v>
      </c>
      <c r="AL2813" s="295">
        <v>0</v>
      </c>
      <c r="AM2813" s="295">
        <v>0</v>
      </c>
      <c r="AN2813" s="295">
        <v>0</v>
      </c>
      <c r="AO2813" s="295">
        <v>0</v>
      </c>
      <c r="AP2813" s="295">
        <v>140.58000000000001</v>
      </c>
      <c r="AQ2813" s="295">
        <v>0</v>
      </c>
      <c r="AR2813" s="295">
        <v>140.58000000000001</v>
      </c>
      <c r="AS2813" s="295">
        <v>0</v>
      </c>
      <c r="AT2813" s="295">
        <f t="shared" si="43"/>
        <v>2109.88</v>
      </c>
      <c r="AU2813" s="295">
        <v>0</v>
      </c>
      <c r="AV2813" s="295">
        <v>0</v>
      </c>
      <c r="AW2813" s="296">
        <v>93</v>
      </c>
      <c r="AX2813" s="296">
        <v>131</v>
      </c>
      <c r="AY2813" s="295">
        <v>384000.61</v>
      </c>
      <c r="AZ2813" s="295">
        <v>149415.35999999999</v>
      </c>
      <c r="BA2813" s="294">
        <v>31.344998</v>
      </c>
      <c r="BB2813" s="294">
        <v>26.843746296447801</v>
      </c>
      <c r="BC2813" s="294">
        <v>9.9</v>
      </c>
      <c r="BD2813" s="294"/>
      <c r="BE2813" s="293" t="s">
        <v>4204</v>
      </c>
      <c r="BF2813" s="291"/>
      <c r="BG2813" s="293" t="s">
        <v>315</v>
      </c>
      <c r="BH2813" s="293" t="s">
        <v>183</v>
      </c>
      <c r="BI2813" s="293" t="s">
        <v>338</v>
      </c>
      <c r="BJ2813" s="293" t="s">
        <v>103</v>
      </c>
      <c r="BK2813" s="292" t="s">
        <v>4</v>
      </c>
      <c r="BL2813" s="294">
        <v>127958.79</v>
      </c>
      <c r="BM2813" s="292" t="s">
        <v>894</v>
      </c>
      <c r="BN2813" s="294"/>
      <c r="BO2813" s="297">
        <v>44035</v>
      </c>
      <c r="BP2813" s="297">
        <v>48022</v>
      </c>
      <c r="BQ2813" s="297" t="s">
        <v>1065</v>
      </c>
      <c r="BR2813" s="297" t="s">
        <v>4741</v>
      </c>
      <c r="BS2813" s="297" t="s">
        <v>4742</v>
      </c>
      <c r="BT2813" s="297" t="s">
        <v>4742</v>
      </c>
      <c r="BU2813" s="294">
        <v>0</v>
      </c>
      <c r="BV2813" s="294">
        <v>0</v>
      </c>
      <c r="BW2813" s="294">
        <v>0</v>
      </c>
    </row>
    <row r="2814" spans="1:75" s="289" customFormat="1" ht="18.2" customHeight="1" x14ac:dyDescent="0.15">
      <c r="A2814" s="298">
        <v>2812</v>
      </c>
      <c r="B2814" s="299" t="s">
        <v>305</v>
      </c>
      <c r="C2814" s="299" t="s">
        <v>306</v>
      </c>
      <c r="D2814" s="313">
        <v>45172</v>
      </c>
      <c r="E2814" s="300" t="s">
        <v>4373</v>
      </c>
      <c r="F2814" s="309">
        <v>0</v>
      </c>
      <c r="G2814" s="309">
        <v>0</v>
      </c>
      <c r="H2814" s="302">
        <v>275827.69</v>
      </c>
      <c r="I2814" s="302">
        <v>0</v>
      </c>
      <c r="J2814" s="302">
        <v>0</v>
      </c>
      <c r="K2814" s="302">
        <v>275827.69</v>
      </c>
      <c r="L2814" s="302">
        <v>2012.53</v>
      </c>
      <c r="M2814" s="302">
        <v>0</v>
      </c>
      <c r="N2814" s="302">
        <v>0</v>
      </c>
      <c r="O2814" s="302">
        <v>2012.53</v>
      </c>
      <c r="P2814" s="302">
        <v>0</v>
      </c>
      <c r="Q2814" s="302">
        <v>0</v>
      </c>
      <c r="R2814" s="302">
        <v>273815.15999999997</v>
      </c>
      <c r="S2814" s="302">
        <v>0</v>
      </c>
      <c r="T2814" s="302">
        <v>2183.64</v>
      </c>
      <c r="U2814" s="302">
        <v>0</v>
      </c>
      <c r="V2814" s="302">
        <v>0</v>
      </c>
      <c r="W2814" s="302">
        <v>2183.64</v>
      </c>
      <c r="X2814" s="302">
        <v>0</v>
      </c>
      <c r="Y2814" s="302">
        <v>0</v>
      </c>
      <c r="Z2814" s="302">
        <v>0</v>
      </c>
      <c r="AA2814" s="302">
        <v>0</v>
      </c>
      <c r="AB2814" s="302">
        <v>0</v>
      </c>
      <c r="AC2814" s="302">
        <v>0</v>
      </c>
      <c r="AD2814" s="302">
        <v>0</v>
      </c>
      <c r="AE2814" s="302">
        <v>0</v>
      </c>
      <c r="AF2814" s="302">
        <v>0</v>
      </c>
      <c r="AG2814" s="302">
        <v>0</v>
      </c>
      <c r="AH2814" s="302">
        <v>198.81</v>
      </c>
      <c r="AI2814" s="302">
        <v>0</v>
      </c>
      <c r="AJ2814" s="302">
        <v>0</v>
      </c>
      <c r="AK2814" s="302">
        <v>0</v>
      </c>
      <c r="AL2814" s="302">
        <v>0</v>
      </c>
      <c r="AM2814" s="302">
        <v>0</v>
      </c>
      <c r="AN2814" s="302">
        <v>0</v>
      </c>
      <c r="AO2814" s="302">
        <v>0</v>
      </c>
      <c r="AP2814" s="302">
        <v>2145.79</v>
      </c>
      <c r="AQ2814" s="302">
        <v>0</v>
      </c>
      <c r="AR2814" s="302">
        <v>40.770000000000003</v>
      </c>
      <c r="AS2814" s="302">
        <v>0</v>
      </c>
      <c r="AT2814" s="295">
        <f t="shared" si="43"/>
        <v>6499.9999999999991</v>
      </c>
      <c r="AU2814" s="302">
        <v>0</v>
      </c>
      <c r="AV2814" s="302">
        <v>0</v>
      </c>
      <c r="AW2814" s="303">
        <v>119</v>
      </c>
      <c r="AX2814" s="303">
        <v>157</v>
      </c>
      <c r="AY2814" s="302">
        <v>389998.11</v>
      </c>
      <c r="AZ2814" s="302">
        <v>361099.9</v>
      </c>
      <c r="BA2814" s="301">
        <v>72.128827999999999</v>
      </c>
      <c r="BB2814" s="301">
        <v>54.693913178686799</v>
      </c>
      <c r="BC2814" s="301">
        <v>9.5</v>
      </c>
      <c r="BD2814" s="301"/>
      <c r="BE2814" s="300" t="s">
        <v>4204</v>
      </c>
      <c r="BF2814" s="298"/>
      <c r="BG2814" s="300" t="s">
        <v>408</v>
      </c>
      <c r="BH2814" s="300" t="s">
        <v>194</v>
      </c>
      <c r="BI2814" s="300" t="s">
        <v>409</v>
      </c>
      <c r="BJ2814" s="300" t="s">
        <v>103</v>
      </c>
      <c r="BK2814" s="299" t="s">
        <v>4</v>
      </c>
      <c r="BL2814" s="301">
        <v>273815.15999999997</v>
      </c>
      <c r="BM2814" s="299" t="s">
        <v>894</v>
      </c>
      <c r="BN2814" s="301"/>
      <c r="BO2814" s="304">
        <v>44035</v>
      </c>
      <c r="BP2814" s="304">
        <v>48814</v>
      </c>
      <c r="BQ2814" s="297" t="s">
        <v>1065</v>
      </c>
      <c r="BR2814" s="297" t="s">
        <v>4741</v>
      </c>
      <c r="BS2814" s="297" t="s">
        <v>4742</v>
      </c>
      <c r="BT2814" s="297" t="s">
        <v>4742</v>
      </c>
      <c r="BU2814" s="301">
        <v>0</v>
      </c>
      <c r="BV2814" s="301">
        <v>0</v>
      </c>
      <c r="BW2814" s="301">
        <v>0</v>
      </c>
    </row>
    <row r="2815" spans="1:75" s="289" customFormat="1" ht="18.2" customHeight="1" x14ac:dyDescent="0.15">
      <c r="A2815" s="291">
        <v>2813</v>
      </c>
      <c r="B2815" s="292" t="s">
        <v>305</v>
      </c>
      <c r="C2815" s="292" t="s">
        <v>306</v>
      </c>
      <c r="D2815" s="312">
        <v>45172</v>
      </c>
      <c r="E2815" s="293" t="s">
        <v>4374</v>
      </c>
      <c r="F2815" s="308">
        <v>0</v>
      </c>
      <c r="G2815" s="308">
        <v>0</v>
      </c>
      <c r="H2815" s="295">
        <v>281339.28000000003</v>
      </c>
      <c r="I2815" s="295">
        <v>0</v>
      </c>
      <c r="J2815" s="295">
        <v>0</v>
      </c>
      <c r="K2815" s="295">
        <v>281339.28000000003</v>
      </c>
      <c r="L2815" s="295">
        <v>1373.43</v>
      </c>
      <c r="M2815" s="295">
        <v>0</v>
      </c>
      <c r="N2815" s="295">
        <v>0</v>
      </c>
      <c r="O2815" s="295">
        <v>1373.43</v>
      </c>
      <c r="P2815" s="295">
        <v>0</v>
      </c>
      <c r="Q2815" s="295">
        <v>0</v>
      </c>
      <c r="R2815" s="295">
        <v>279965.84999999998</v>
      </c>
      <c r="S2815" s="295">
        <v>0</v>
      </c>
      <c r="T2815" s="295">
        <v>2344.4899999999998</v>
      </c>
      <c r="U2815" s="295">
        <v>0</v>
      </c>
      <c r="V2815" s="295">
        <v>0</v>
      </c>
      <c r="W2815" s="295">
        <v>2344.4899999999998</v>
      </c>
      <c r="X2815" s="295">
        <v>0</v>
      </c>
      <c r="Y2815" s="295">
        <v>0</v>
      </c>
      <c r="Z2815" s="295">
        <v>0</v>
      </c>
      <c r="AA2815" s="295">
        <v>0</v>
      </c>
      <c r="AB2815" s="295">
        <v>0</v>
      </c>
      <c r="AC2815" s="295">
        <v>0</v>
      </c>
      <c r="AD2815" s="295">
        <v>0</v>
      </c>
      <c r="AE2815" s="295">
        <v>0</v>
      </c>
      <c r="AF2815" s="295">
        <v>0</v>
      </c>
      <c r="AG2815" s="295">
        <v>0</v>
      </c>
      <c r="AH2815" s="295">
        <v>178.58</v>
      </c>
      <c r="AI2815" s="295">
        <v>0</v>
      </c>
      <c r="AJ2815" s="295">
        <v>0</v>
      </c>
      <c r="AK2815" s="295">
        <v>0</v>
      </c>
      <c r="AL2815" s="295">
        <v>0</v>
      </c>
      <c r="AM2815" s="295">
        <v>0</v>
      </c>
      <c r="AN2815" s="295">
        <v>0</v>
      </c>
      <c r="AO2815" s="295">
        <v>0</v>
      </c>
      <c r="AP2815" s="295">
        <v>0.42</v>
      </c>
      <c r="AQ2815" s="295">
        <v>0</v>
      </c>
      <c r="AR2815" s="295">
        <v>0.42</v>
      </c>
      <c r="AS2815" s="295">
        <v>0</v>
      </c>
      <c r="AT2815" s="295">
        <f t="shared" si="43"/>
        <v>3896.5</v>
      </c>
      <c r="AU2815" s="295">
        <v>0</v>
      </c>
      <c r="AV2815" s="295">
        <v>0</v>
      </c>
      <c r="AW2815" s="296">
        <v>119</v>
      </c>
      <c r="AX2815" s="296">
        <v>157</v>
      </c>
      <c r="AY2815" s="295">
        <v>366000.44</v>
      </c>
      <c r="AZ2815" s="295">
        <v>312218.67</v>
      </c>
      <c r="BA2815" s="294">
        <v>50.819614000000001</v>
      </c>
      <c r="BB2815" s="294">
        <v>45.569845103055201</v>
      </c>
      <c r="BC2815" s="294">
        <v>10</v>
      </c>
      <c r="BD2815" s="294"/>
      <c r="BE2815" s="293" t="s">
        <v>4204</v>
      </c>
      <c r="BF2815" s="291"/>
      <c r="BG2815" s="293" t="s">
        <v>315</v>
      </c>
      <c r="BH2815" s="293" t="s">
        <v>179</v>
      </c>
      <c r="BI2815" s="293" t="s">
        <v>363</v>
      </c>
      <c r="BJ2815" s="293" t="s">
        <v>103</v>
      </c>
      <c r="BK2815" s="292" t="s">
        <v>4</v>
      </c>
      <c r="BL2815" s="294">
        <v>279965.84999999998</v>
      </c>
      <c r="BM2815" s="292" t="s">
        <v>894</v>
      </c>
      <c r="BN2815" s="294"/>
      <c r="BO2815" s="297">
        <v>44035</v>
      </c>
      <c r="BP2815" s="297">
        <v>48814</v>
      </c>
      <c r="BQ2815" s="297" t="s">
        <v>1065</v>
      </c>
      <c r="BR2815" s="297" t="s">
        <v>4741</v>
      </c>
      <c r="BS2815" s="297" t="s">
        <v>4742</v>
      </c>
      <c r="BT2815" s="297" t="s">
        <v>4742</v>
      </c>
      <c r="BU2815" s="294">
        <v>0</v>
      </c>
      <c r="BV2815" s="294">
        <v>0</v>
      </c>
      <c r="BW2815" s="294">
        <v>0</v>
      </c>
    </row>
    <row r="2816" spans="1:75" s="289" customFormat="1" ht="18.2" customHeight="1" x14ac:dyDescent="0.15">
      <c r="A2816" s="298">
        <v>2814</v>
      </c>
      <c r="B2816" s="299" t="s">
        <v>305</v>
      </c>
      <c r="C2816" s="299" t="s">
        <v>306</v>
      </c>
      <c r="D2816" s="313">
        <v>45172</v>
      </c>
      <c r="E2816" s="300" t="s">
        <v>4378</v>
      </c>
      <c r="F2816" s="309">
        <v>0</v>
      </c>
      <c r="G2816" s="309">
        <v>0</v>
      </c>
      <c r="H2816" s="302">
        <v>185823.85</v>
      </c>
      <c r="I2816" s="302">
        <v>0</v>
      </c>
      <c r="J2816" s="302">
        <v>0</v>
      </c>
      <c r="K2816" s="302">
        <v>185823.85</v>
      </c>
      <c r="L2816" s="302">
        <v>928.11</v>
      </c>
      <c r="M2816" s="302">
        <v>0</v>
      </c>
      <c r="N2816" s="302">
        <v>0</v>
      </c>
      <c r="O2816" s="302">
        <v>928.11</v>
      </c>
      <c r="P2816" s="302">
        <v>0</v>
      </c>
      <c r="Q2816" s="302">
        <v>0</v>
      </c>
      <c r="R2816" s="302">
        <v>184895.74</v>
      </c>
      <c r="S2816" s="302">
        <v>0</v>
      </c>
      <c r="T2816" s="302">
        <v>1486.59</v>
      </c>
      <c r="U2816" s="302">
        <v>0</v>
      </c>
      <c r="V2816" s="302">
        <v>0</v>
      </c>
      <c r="W2816" s="302">
        <v>1486.59</v>
      </c>
      <c r="X2816" s="302">
        <v>0</v>
      </c>
      <c r="Y2816" s="302">
        <v>0</v>
      </c>
      <c r="Z2816" s="302">
        <v>0</v>
      </c>
      <c r="AA2816" s="302">
        <v>0</v>
      </c>
      <c r="AB2816" s="302">
        <v>0</v>
      </c>
      <c r="AC2816" s="302">
        <v>0</v>
      </c>
      <c r="AD2816" s="302">
        <v>0</v>
      </c>
      <c r="AE2816" s="302">
        <v>0</v>
      </c>
      <c r="AF2816" s="302">
        <v>0</v>
      </c>
      <c r="AG2816" s="302">
        <v>0</v>
      </c>
      <c r="AH2816" s="302">
        <v>139.74</v>
      </c>
      <c r="AI2816" s="302">
        <v>0</v>
      </c>
      <c r="AJ2816" s="302">
        <v>0</v>
      </c>
      <c r="AK2816" s="302">
        <v>0</v>
      </c>
      <c r="AL2816" s="302">
        <v>0</v>
      </c>
      <c r="AM2816" s="302">
        <v>0</v>
      </c>
      <c r="AN2816" s="302">
        <v>0</v>
      </c>
      <c r="AO2816" s="302">
        <v>0</v>
      </c>
      <c r="AP2816" s="302">
        <v>16.68</v>
      </c>
      <c r="AQ2816" s="302">
        <v>0</v>
      </c>
      <c r="AR2816" s="302">
        <v>11.12</v>
      </c>
      <c r="AS2816" s="302">
        <v>0</v>
      </c>
      <c r="AT2816" s="295">
        <f t="shared" si="43"/>
        <v>2560</v>
      </c>
      <c r="AU2816" s="302">
        <v>0</v>
      </c>
      <c r="AV2816" s="302">
        <v>0</v>
      </c>
      <c r="AW2816" s="303">
        <v>119</v>
      </c>
      <c r="AX2816" s="303">
        <v>156</v>
      </c>
      <c r="AY2816" s="302">
        <v>335917.05</v>
      </c>
      <c r="AZ2816" s="302">
        <v>206017.47</v>
      </c>
      <c r="BA2816" s="301">
        <v>47.275492999999997</v>
      </c>
      <c r="BB2816" s="301">
        <v>42.428621524668898</v>
      </c>
      <c r="BC2816" s="301">
        <v>9.6</v>
      </c>
      <c r="BD2816" s="301"/>
      <c r="BE2816" s="300" t="s">
        <v>4204</v>
      </c>
      <c r="BF2816" s="298"/>
      <c r="BG2816" s="300" t="s">
        <v>320</v>
      </c>
      <c r="BH2816" s="300" t="s">
        <v>181</v>
      </c>
      <c r="BI2816" s="300" t="s">
        <v>372</v>
      </c>
      <c r="BJ2816" s="300" t="s">
        <v>103</v>
      </c>
      <c r="BK2816" s="299" t="s">
        <v>4</v>
      </c>
      <c r="BL2816" s="301">
        <v>184895.74</v>
      </c>
      <c r="BM2816" s="299" t="s">
        <v>894</v>
      </c>
      <c r="BN2816" s="301"/>
      <c r="BO2816" s="304">
        <v>44063</v>
      </c>
      <c r="BP2816" s="304">
        <v>48811</v>
      </c>
      <c r="BQ2816" s="297" t="s">
        <v>1065</v>
      </c>
      <c r="BR2816" s="297" t="s">
        <v>4741</v>
      </c>
      <c r="BS2816" s="297" t="s">
        <v>4742</v>
      </c>
      <c r="BT2816" s="297" t="s">
        <v>4742</v>
      </c>
      <c r="BU2816" s="301">
        <v>0</v>
      </c>
      <c r="BV2816" s="301">
        <v>0</v>
      </c>
      <c r="BW2816" s="301">
        <v>0</v>
      </c>
    </row>
    <row r="2817" spans="1:75" s="289" customFormat="1" ht="18.2" customHeight="1" x14ac:dyDescent="0.15">
      <c r="A2817" s="291">
        <v>2815</v>
      </c>
      <c r="B2817" s="292" t="s">
        <v>305</v>
      </c>
      <c r="C2817" s="292" t="s">
        <v>306</v>
      </c>
      <c r="D2817" s="312">
        <v>45172</v>
      </c>
      <c r="E2817" s="293" t="s">
        <v>4375</v>
      </c>
      <c r="F2817" s="308">
        <v>0</v>
      </c>
      <c r="G2817" s="308">
        <v>0</v>
      </c>
      <c r="H2817" s="295">
        <v>123942.13</v>
      </c>
      <c r="I2817" s="295">
        <v>0</v>
      </c>
      <c r="J2817" s="295">
        <v>0</v>
      </c>
      <c r="K2817" s="295">
        <v>123942.13</v>
      </c>
      <c r="L2817" s="295">
        <v>605.04999999999995</v>
      </c>
      <c r="M2817" s="295">
        <v>0</v>
      </c>
      <c r="N2817" s="295">
        <v>0</v>
      </c>
      <c r="O2817" s="295">
        <v>605.04999999999995</v>
      </c>
      <c r="P2817" s="295">
        <v>0</v>
      </c>
      <c r="Q2817" s="295">
        <v>0</v>
      </c>
      <c r="R2817" s="295">
        <v>123337.08</v>
      </c>
      <c r="S2817" s="295">
        <v>0</v>
      </c>
      <c r="T2817" s="295">
        <v>1032.8499999999999</v>
      </c>
      <c r="U2817" s="295">
        <v>0</v>
      </c>
      <c r="V2817" s="295">
        <v>0</v>
      </c>
      <c r="W2817" s="295">
        <v>1032.8499999999999</v>
      </c>
      <c r="X2817" s="295">
        <v>0</v>
      </c>
      <c r="Y2817" s="295">
        <v>0</v>
      </c>
      <c r="Z2817" s="295">
        <v>0</v>
      </c>
      <c r="AA2817" s="295">
        <v>0</v>
      </c>
      <c r="AB2817" s="295">
        <v>0</v>
      </c>
      <c r="AC2817" s="295">
        <v>0</v>
      </c>
      <c r="AD2817" s="295">
        <v>0</v>
      </c>
      <c r="AE2817" s="295">
        <v>0</v>
      </c>
      <c r="AF2817" s="295">
        <v>0</v>
      </c>
      <c r="AG2817" s="295">
        <v>0</v>
      </c>
      <c r="AH2817" s="295">
        <v>91.48</v>
      </c>
      <c r="AI2817" s="295">
        <v>0</v>
      </c>
      <c r="AJ2817" s="295">
        <v>0</v>
      </c>
      <c r="AK2817" s="295">
        <v>0</v>
      </c>
      <c r="AL2817" s="295">
        <v>0</v>
      </c>
      <c r="AM2817" s="295">
        <v>0</v>
      </c>
      <c r="AN2817" s="295">
        <v>0</v>
      </c>
      <c r="AO2817" s="295">
        <v>0</v>
      </c>
      <c r="AP2817" s="295">
        <v>8.24</v>
      </c>
      <c r="AQ2817" s="295">
        <v>0</v>
      </c>
      <c r="AR2817" s="295">
        <v>7.62</v>
      </c>
      <c r="AS2817" s="295">
        <v>0</v>
      </c>
      <c r="AT2817" s="295">
        <f t="shared" si="43"/>
        <v>1729.9999999999998</v>
      </c>
      <c r="AU2817" s="295">
        <v>0</v>
      </c>
      <c r="AV2817" s="295">
        <v>0</v>
      </c>
      <c r="AW2817" s="296">
        <v>119</v>
      </c>
      <c r="AX2817" s="296">
        <v>157</v>
      </c>
      <c r="AY2817" s="295">
        <v>216441.88</v>
      </c>
      <c r="AZ2817" s="295">
        <v>137545.73000000001</v>
      </c>
      <c r="BA2817" s="294">
        <v>48.588850999999998</v>
      </c>
      <c r="BB2817" s="294">
        <v>43.569560486502098</v>
      </c>
      <c r="BC2817" s="294">
        <v>10</v>
      </c>
      <c r="BD2817" s="294"/>
      <c r="BE2817" s="293" t="s">
        <v>4204</v>
      </c>
      <c r="BF2817" s="291"/>
      <c r="BG2817" s="293" t="s">
        <v>320</v>
      </c>
      <c r="BH2817" s="293" t="s">
        <v>181</v>
      </c>
      <c r="BI2817" s="293" t="s">
        <v>372</v>
      </c>
      <c r="BJ2817" s="293" t="s">
        <v>103</v>
      </c>
      <c r="BK2817" s="292" t="s">
        <v>4</v>
      </c>
      <c r="BL2817" s="294">
        <v>123337.08</v>
      </c>
      <c r="BM2817" s="292" t="s">
        <v>894</v>
      </c>
      <c r="BN2817" s="294"/>
      <c r="BO2817" s="297">
        <v>44035</v>
      </c>
      <c r="BP2817" s="297">
        <v>48814</v>
      </c>
      <c r="BQ2817" s="297" t="s">
        <v>1065</v>
      </c>
      <c r="BR2817" s="297" t="s">
        <v>4741</v>
      </c>
      <c r="BS2817" s="297" t="s">
        <v>4742</v>
      </c>
      <c r="BT2817" s="297" t="s">
        <v>4742</v>
      </c>
      <c r="BU2817" s="294">
        <v>0</v>
      </c>
      <c r="BV2817" s="294">
        <v>0</v>
      </c>
      <c r="BW2817" s="294">
        <v>0</v>
      </c>
    </row>
    <row r="2818" spans="1:75" s="289" customFormat="1" ht="18.2" customHeight="1" x14ac:dyDescent="0.15">
      <c r="A2818" s="298">
        <v>2816</v>
      </c>
      <c r="B2818" s="299" t="s">
        <v>305</v>
      </c>
      <c r="C2818" s="299" t="s">
        <v>306</v>
      </c>
      <c r="D2818" s="313">
        <v>45172</v>
      </c>
      <c r="E2818" s="300" t="s">
        <v>3665</v>
      </c>
      <c r="F2818" s="309">
        <v>0</v>
      </c>
      <c r="G2818" s="309">
        <v>0</v>
      </c>
      <c r="H2818" s="302">
        <v>311968.13</v>
      </c>
      <c r="I2818" s="302">
        <v>0</v>
      </c>
      <c r="J2818" s="302">
        <v>0</v>
      </c>
      <c r="K2818" s="302">
        <v>311968.13</v>
      </c>
      <c r="L2818" s="302">
        <v>2214.7399999999998</v>
      </c>
      <c r="M2818" s="302">
        <v>0</v>
      </c>
      <c r="N2818" s="302">
        <v>0</v>
      </c>
      <c r="O2818" s="302">
        <v>2214.7399999999998</v>
      </c>
      <c r="P2818" s="302">
        <v>0</v>
      </c>
      <c r="Q2818" s="302">
        <v>0</v>
      </c>
      <c r="R2818" s="302">
        <v>309753.39</v>
      </c>
      <c r="S2818" s="302">
        <v>0</v>
      </c>
      <c r="T2818" s="302">
        <v>2469.75</v>
      </c>
      <c r="U2818" s="302">
        <v>0</v>
      </c>
      <c r="V2818" s="302">
        <v>0</v>
      </c>
      <c r="W2818" s="302">
        <v>2469.75</v>
      </c>
      <c r="X2818" s="302">
        <v>0</v>
      </c>
      <c r="Y2818" s="302">
        <v>0</v>
      </c>
      <c r="Z2818" s="302">
        <v>0</v>
      </c>
      <c r="AA2818" s="302">
        <v>0</v>
      </c>
      <c r="AB2818" s="302">
        <v>0</v>
      </c>
      <c r="AC2818" s="302">
        <v>0</v>
      </c>
      <c r="AD2818" s="302">
        <v>0</v>
      </c>
      <c r="AE2818" s="302">
        <v>0</v>
      </c>
      <c r="AF2818" s="302">
        <v>0</v>
      </c>
      <c r="AG2818" s="302">
        <v>0</v>
      </c>
      <c r="AH2818" s="302">
        <v>241.55</v>
      </c>
      <c r="AI2818" s="302">
        <v>0</v>
      </c>
      <c r="AJ2818" s="302">
        <v>0</v>
      </c>
      <c r="AK2818" s="302">
        <v>0</v>
      </c>
      <c r="AL2818" s="302">
        <v>0</v>
      </c>
      <c r="AM2818" s="302">
        <v>0</v>
      </c>
      <c r="AN2818" s="302">
        <v>0</v>
      </c>
      <c r="AO2818" s="302">
        <v>0</v>
      </c>
      <c r="AP2818" s="302">
        <v>3.96</v>
      </c>
      <c r="AQ2818" s="302">
        <v>0</v>
      </c>
      <c r="AR2818" s="302">
        <v>0</v>
      </c>
      <c r="AS2818" s="302">
        <v>0</v>
      </c>
      <c r="AT2818" s="295">
        <f t="shared" si="43"/>
        <v>4930</v>
      </c>
      <c r="AU2818" s="302">
        <v>0</v>
      </c>
      <c r="AV2818" s="302">
        <v>0</v>
      </c>
      <c r="AW2818" s="303">
        <v>94</v>
      </c>
      <c r="AX2818" s="303">
        <v>190</v>
      </c>
      <c r="AY2818" s="302">
        <v>463999.25</v>
      </c>
      <c r="AZ2818" s="302">
        <v>446334.31</v>
      </c>
      <c r="BA2818" s="301">
        <v>76.508745000000005</v>
      </c>
      <c r="BB2818" s="301">
        <v>53.096619725235897</v>
      </c>
      <c r="BC2818" s="301">
        <v>9.5</v>
      </c>
      <c r="BD2818" s="301"/>
      <c r="BE2818" s="300" t="s">
        <v>4204</v>
      </c>
      <c r="BF2818" s="298"/>
      <c r="BG2818" s="300" t="s">
        <v>333</v>
      </c>
      <c r="BH2818" s="300" t="s">
        <v>209</v>
      </c>
      <c r="BI2818" s="300" t="s">
        <v>543</v>
      </c>
      <c r="BJ2818" s="300" t="s">
        <v>103</v>
      </c>
      <c r="BK2818" s="299" t="s">
        <v>4</v>
      </c>
      <c r="BL2818" s="301">
        <v>309753.39</v>
      </c>
      <c r="BM2818" s="299" t="s">
        <v>894</v>
      </c>
      <c r="BN2818" s="301"/>
      <c r="BO2818" s="304">
        <v>42254</v>
      </c>
      <c r="BP2818" s="304">
        <v>48036</v>
      </c>
      <c r="BQ2818" s="297" t="s">
        <v>1065</v>
      </c>
      <c r="BR2818" s="297" t="s">
        <v>4741</v>
      </c>
      <c r="BS2818" s="297">
        <v>42254</v>
      </c>
      <c r="BT2818" s="297">
        <v>48036</v>
      </c>
      <c r="BU2818" s="301">
        <v>0</v>
      </c>
      <c r="BV2818" s="301">
        <v>0</v>
      </c>
      <c r="BW2818" s="301">
        <v>0</v>
      </c>
    </row>
    <row r="2819" spans="1:75" s="289" customFormat="1" ht="18.2" customHeight="1" x14ac:dyDescent="0.15">
      <c r="A2819" s="291">
        <v>2817</v>
      </c>
      <c r="B2819" s="292" t="s">
        <v>305</v>
      </c>
      <c r="C2819" s="292" t="s">
        <v>306</v>
      </c>
      <c r="D2819" s="312">
        <v>45172</v>
      </c>
      <c r="E2819" s="293" t="s">
        <v>4379</v>
      </c>
      <c r="F2819" s="308">
        <v>0</v>
      </c>
      <c r="G2819" s="308">
        <v>0</v>
      </c>
      <c r="H2819" s="295">
        <v>220159.12</v>
      </c>
      <c r="I2819" s="295">
        <v>0</v>
      </c>
      <c r="J2819" s="295">
        <v>0</v>
      </c>
      <c r="K2819" s="295">
        <v>220159.12</v>
      </c>
      <c r="L2819" s="295">
        <v>1510.44</v>
      </c>
      <c r="M2819" s="295">
        <v>0</v>
      </c>
      <c r="N2819" s="295">
        <v>0</v>
      </c>
      <c r="O2819" s="295">
        <v>1510.44</v>
      </c>
      <c r="P2819" s="295">
        <v>0</v>
      </c>
      <c r="Q2819" s="295">
        <v>0</v>
      </c>
      <c r="R2819" s="295">
        <v>218648.68</v>
      </c>
      <c r="S2819" s="295">
        <v>0</v>
      </c>
      <c r="T2819" s="295">
        <v>1761.27</v>
      </c>
      <c r="U2819" s="295">
        <v>0</v>
      </c>
      <c r="V2819" s="295">
        <v>0</v>
      </c>
      <c r="W2819" s="295">
        <v>1761.27</v>
      </c>
      <c r="X2819" s="295">
        <v>0</v>
      </c>
      <c r="Y2819" s="295">
        <v>0</v>
      </c>
      <c r="Z2819" s="295">
        <v>0</v>
      </c>
      <c r="AA2819" s="295">
        <v>0</v>
      </c>
      <c r="AB2819" s="295">
        <v>0</v>
      </c>
      <c r="AC2819" s="295">
        <v>0</v>
      </c>
      <c r="AD2819" s="295">
        <v>0</v>
      </c>
      <c r="AE2819" s="295">
        <v>0</v>
      </c>
      <c r="AF2819" s="295">
        <v>0</v>
      </c>
      <c r="AG2819" s="295">
        <v>0</v>
      </c>
      <c r="AH2819" s="295">
        <v>134.61000000000001</v>
      </c>
      <c r="AI2819" s="295">
        <v>0</v>
      </c>
      <c r="AJ2819" s="295">
        <v>0</v>
      </c>
      <c r="AK2819" s="295">
        <v>0</v>
      </c>
      <c r="AL2819" s="295">
        <v>0</v>
      </c>
      <c r="AM2819" s="295">
        <v>0</v>
      </c>
      <c r="AN2819" s="295">
        <v>0</v>
      </c>
      <c r="AO2819" s="295">
        <v>0</v>
      </c>
      <c r="AP2819" s="295">
        <v>0</v>
      </c>
      <c r="AQ2819" s="295">
        <v>0</v>
      </c>
      <c r="AR2819" s="295">
        <v>0</v>
      </c>
      <c r="AS2819" s="295">
        <v>0</v>
      </c>
      <c r="AT2819" s="295">
        <f t="shared" ref="AT2819:AT2882" si="44">AQ2819-AR2819-AS2819+AP2819+AO2819+AN2819+AL2819+AI2819+AH2819+AG2819+AF2819+AA2819+W2819+V2819+Q2819+P2819+O2819+N2819-J2819</f>
        <v>3406.32</v>
      </c>
      <c r="AU2819" s="295">
        <v>0</v>
      </c>
      <c r="AV2819" s="295">
        <v>0</v>
      </c>
      <c r="AW2819" s="296">
        <v>96</v>
      </c>
      <c r="AX2819" s="296">
        <v>133</v>
      </c>
      <c r="AY2819" s="295">
        <v>253022.92</v>
      </c>
      <c r="AZ2819" s="295">
        <v>253022.92</v>
      </c>
      <c r="BA2819" s="294">
        <v>77.135034000000005</v>
      </c>
      <c r="BB2819" s="294">
        <v>66.655911511317299</v>
      </c>
      <c r="BC2819" s="294">
        <v>9.6</v>
      </c>
      <c r="BD2819" s="294"/>
      <c r="BE2819" s="293" t="s">
        <v>4204</v>
      </c>
      <c r="BF2819" s="291"/>
      <c r="BG2819" s="293" t="s">
        <v>320</v>
      </c>
      <c r="BH2819" s="293" t="s">
        <v>197</v>
      </c>
      <c r="BI2819" s="293" t="s">
        <v>373</v>
      </c>
      <c r="BJ2819" s="293" t="s">
        <v>103</v>
      </c>
      <c r="BK2819" s="292" t="s">
        <v>4</v>
      </c>
      <c r="BL2819" s="294">
        <v>218648.68</v>
      </c>
      <c r="BM2819" s="292" t="s">
        <v>894</v>
      </c>
      <c r="BN2819" s="294"/>
      <c r="BO2819" s="297">
        <v>44063</v>
      </c>
      <c r="BP2819" s="297">
        <v>48111</v>
      </c>
      <c r="BQ2819" s="297" t="s">
        <v>1065</v>
      </c>
      <c r="BR2819" s="297" t="s">
        <v>4741</v>
      </c>
      <c r="BS2819" s="297" t="s">
        <v>4742</v>
      </c>
      <c r="BT2819" s="297" t="s">
        <v>4742</v>
      </c>
      <c r="BU2819" s="294">
        <v>0</v>
      </c>
      <c r="BV2819" s="294">
        <v>0</v>
      </c>
      <c r="BW2819" s="294">
        <v>0</v>
      </c>
    </row>
    <row r="2820" spans="1:75" s="289" customFormat="1" ht="18.2" customHeight="1" x14ac:dyDescent="0.15">
      <c r="A2820" s="298">
        <v>2818</v>
      </c>
      <c r="B2820" s="299" t="s">
        <v>305</v>
      </c>
      <c r="C2820" s="299" t="s">
        <v>306</v>
      </c>
      <c r="D2820" s="313">
        <v>45172</v>
      </c>
      <c r="E2820" s="300" t="s">
        <v>4380</v>
      </c>
      <c r="F2820" s="309">
        <v>0</v>
      </c>
      <c r="G2820" s="309">
        <v>0</v>
      </c>
      <c r="H2820" s="302">
        <v>302307.31</v>
      </c>
      <c r="I2820" s="302">
        <v>0</v>
      </c>
      <c r="J2820" s="302">
        <v>0</v>
      </c>
      <c r="K2820" s="302">
        <v>302307.31</v>
      </c>
      <c r="L2820" s="302">
        <v>2083.34</v>
      </c>
      <c r="M2820" s="302">
        <v>0</v>
      </c>
      <c r="N2820" s="302">
        <v>0</v>
      </c>
      <c r="O2820" s="302">
        <v>2083.34</v>
      </c>
      <c r="P2820" s="302">
        <v>0</v>
      </c>
      <c r="Q2820" s="302">
        <v>0</v>
      </c>
      <c r="R2820" s="302">
        <v>300223.96999999997</v>
      </c>
      <c r="S2820" s="302">
        <v>0</v>
      </c>
      <c r="T2820" s="302">
        <v>2393.27</v>
      </c>
      <c r="U2820" s="302">
        <v>0</v>
      </c>
      <c r="V2820" s="302">
        <v>0</v>
      </c>
      <c r="W2820" s="302">
        <v>2393.27</v>
      </c>
      <c r="X2820" s="302">
        <v>0</v>
      </c>
      <c r="Y2820" s="302">
        <v>0</v>
      </c>
      <c r="Z2820" s="302">
        <v>0</v>
      </c>
      <c r="AA2820" s="302">
        <v>0</v>
      </c>
      <c r="AB2820" s="302">
        <v>0</v>
      </c>
      <c r="AC2820" s="302">
        <v>0</v>
      </c>
      <c r="AD2820" s="302">
        <v>0</v>
      </c>
      <c r="AE2820" s="302">
        <v>0</v>
      </c>
      <c r="AF2820" s="302">
        <v>0</v>
      </c>
      <c r="AG2820" s="302">
        <v>0</v>
      </c>
      <c r="AH2820" s="302">
        <v>213.8</v>
      </c>
      <c r="AI2820" s="302">
        <v>0</v>
      </c>
      <c r="AJ2820" s="302">
        <v>0</v>
      </c>
      <c r="AK2820" s="302">
        <v>0</v>
      </c>
      <c r="AL2820" s="302">
        <v>0</v>
      </c>
      <c r="AM2820" s="302">
        <v>0</v>
      </c>
      <c r="AN2820" s="302">
        <v>0</v>
      </c>
      <c r="AO2820" s="302">
        <v>0</v>
      </c>
      <c r="AP2820" s="302">
        <v>28.77</v>
      </c>
      <c r="AQ2820" s="302">
        <v>0</v>
      </c>
      <c r="AR2820" s="302">
        <v>19.18</v>
      </c>
      <c r="AS2820" s="302">
        <v>0</v>
      </c>
      <c r="AT2820" s="295">
        <f t="shared" si="44"/>
        <v>4700</v>
      </c>
      <c r="AU2820" s="302">
        <v>0</v>
      </c>
      <c r="AV2820" s="302">
        <v>0</v>
      </c>
      <c r="AW2820" s="303">
        <v>96</v>
      </c>
      <c r="AX2820" s="303">
        <v>133</v>
      </c>
      <c r="AY2820" s="302">
        <v>472002.06</v>
      </c>
      <c r="AZ2820" s="302">
        <v>347681.75</v>
      </c>
      <c r="BA2820" s="301">
        <v>57.224325</v>
      </c>
      <c r="BB2820" s="301">
        <v>49.413332831160197</v>
      </c>
      <c r="BC2820" s="301">
        <v>9.5</v>
      </c>
      <c r="BD2820" s="301"/>
      <c r="BE2820" s="300" t="s">
        <v>4204</v>
      </c>
      <c r="BF2820" s="298"/>
      <c r="BG2820" s="300" t="s">
        <v>312</v>
      </c>
      <c r="BH2820" s="300" t="s">
        <v>230</v>
      </c>
      <c r="BI2820" s="300" t="s">
        <v>322</v>
      </c>
      <c r="BJ2820" s="300" t="s">
        <v>103</v>
      </c>
      <c r="BK2820" s="299" t="s">
        <v>4</v>
      </c>
      <c r="BL2820" s="301">
        <v>300223.96999999997</v>
      </c>
      <c r="BM2820" s="299" t="s">
        <v>894</v>
      </c>
      <c r="BN2820" s="301"/>
      <c r="BO2820" s="304">
        <v>44063</v>
      </c>
      <c r="BP2820" s="304">
        <v>48111</v>
      </c>
      <c r="BQ2820" s="297" t="s">
        <v>1065</v>
      </c>
      <c r="BR2820" s="297" t="s">
        <v>4741</v>
      </c>
      <c r="BS2820" s="297" t="s">
        <v>4742</v>
      </c>
      <c r="BT2820" s="297" t="s">
        <v>4742</v>
      </c>
      <c r="BU2820" s="301">
        <v>0</v>
      </c>
      <c r="BV2820" s="301">
        <v>0</v>
      </c>
      <c r="BW2820" s="301">
        <v>0</v>
      </c>
    </row>
    <row r="2821" spans="1:75" s="289" customFormat="1" ht="18.2" customHeight="1" x14ac:dyDescent="0.15">
      <c r="A2821" s="291">
        <v>2819</v>
      </c>
      <c r="B2821" s="292" t="s">
        <v>305</v>
      </c>
      <c r="C2821" s="292" t="s">
        <v>306</v>
      </c>
      <c r="D2821" s="312">
        <v>45172</v>
      </c>
      <c r="E2821" s="293" t="s">
        <v>4381</v>
      </c>
      <c r="F2821" s="308">
        <v>0</v>
      </c>
      <c r="G2821" s="308">
        <v>0</v>
      </c>
      <c r="H2821" s="295">
        <v>150413.87</v>
      </c>
      <c r="I2821" s="295">
        <v>0</v>
      </c>
      <c r="J2821" s="295">
        <v>0</v>
      </c>
      <c r="K2821" s="295">
        <v>150413.87</v>
      </c>
      <c r="L2821" s="295">
        <v>1047.3900000000001</v>
      </c>
      <c r="M2821" s="295">
        <v>0</v>
      </c>
      <c r="N2821" s="295">
        <v>0</v>
      </c>
      <c r="O2821" s="295">
        <v>1047.3900000000001</v>
      </c>
      <c r="P2821" s="295">
        <v>0</v>
      </c>
      <c r="Q2821" s="295">
        <v>0</v>
      </c>
      <c r="R2821" s="295">
        <v>149366.48000000001</v>
      </c>
      <c r="S2821" s="295">
        <v>0</v>
      </c>
      <c r="T2821" s="295">
        <v>1203.31</v>
      </c>
      <c r="U2821" s="295">
        <v>0</v>
      </c>
      <c r="V2821" s="295">
        <v>0</v>
      </c>
      <c r="W2821" s="295">
        <v>1203.31</v>
      </c>
      <c r="X2821" s="295">
        <v>0</v>
      </c>
      <c r="Y2821" s="295">
        <v>0</v>
      </c>
      <c r="Z2821" s="295">
        <v>0</v>
      </c>
      <c r="AA2821" s="295">
        <v>0</v>
      </c>
      <c r="AB2821" s="295">
        <v>0</v>
      </c>
      <c r="AC2821" s="295">
        <v>0</v>
      </c>
      <c r="AD2821" s="295">
        <v>0</v>
      </c>
      <c r="AE2821" s="295">
        <v>0</v>
      </c>
      <c r="AF2821" s="295">
        <v>0</v>
      </c>
      <c r="AG2821" s="295">
        <v>0</v>
      </c>
      <c r="AH2821" s="295">
        <v>92.14</v>
      </c>
      <c r="AI2821" s="295">
        <v>0</v>
      </c>
      <c r="AJ2821" s="295">
        <v>0</v>
      </c>
      <c r="AK2821" s="295">
        <v>0</v>
      </c>
      <c r="AL2821" s="295">
        <v>0</v>
      </c>
      <c r="AM2821" s="295">
        <v>0</v>
      </c>
      <c r="AN2821" s="295">
        <v>0</v>
      </c>
      <c r="AO2821" s="295">
        <v>0</v>
      </c>
      <c r="AP2821" s="295">
        <v>16.149999999999999</v>
      </c>
      <c r="AQ2821" s="295">
        <v>0</v>
      </c>
      <c r="AR2821" s="295">
        <v>8.99</v>
      </c>
      <c r="AS2821" s="295">
        <v>0</v>
      </c>
      <c r="AT2821" s="295">
        <f t="shared" si="44"/>
        <v>2350</v>
      </c>
      <c r="AU2821" s="295">
        <v>0</v>
      </c>
      <c r="AV2821" s="295">
        <v>0</v>
      </c>
      <c r="AW2821" s="296">
        <v>95</v>
      </c>
      <c r="AX2821" s="296">
        <v>132</v>
      </c>
      <c r="AY2821" s="295">
        <v>173202.75</v>
      </c>
      <c r="AZ2821" s="295">
        <v>173202.75</v>
      </c>
      <c r="BA2821" s="294">
        <v>89.999617999999998</v>
      </c>
      <c r="BB2821" s="294">
        <v>77.613814688304004</v>
      </c>
      <c r="BC2821" s="294">
        <v>9.6</v>
      </c>
      <c r="BD2821" s="294"/>
      <c r="BE2821" s="293" t="s">
        <v>4204</v>
      </c>
      <c r="BF2821" s="291"/>
      <c r="BG2821" s="293" t="s">
        <v>333</v>
      </c>
      <c r="BH2821" s="293" t="s">
        <v>208</v>
      </c>
      <c r="BI2821" s="293" t="s">
        <v>453</v>
      </c>
      <c r="BJ2821" s="293" t="s">
        <v>103</v>
      </c>
      <c r="BK2821" s="292" t="s">
        <v>4</v>
      </c>
      <c r="BL2821" s="294">
        <v>149366.48000000001</v>
      </c>
      <c r="BM2821" s="292" t="s">
        <v>894</v>
      </c>
      <c r="BN2821" s="294"/>
      <c r="BO2821" s="297">
        <v>44064</v>
      </c>
      <c r="BP2821" s="297">
        <v>48081</v>
      </c>
      <c r="BQ2821" s="297" t="s">
        <v>1065</v>
      </c>
      <c r="BR2821" s="297" t="s">
        <v>4741</v>
      </c>
      <c r="BS2821" s="297" t="s">
        <v>4742</v>
      </c>
      <c r="BT2821" s="297" t="s">
        <v>4742</v>
      </c>
      <c r="BU2821" s="294">
        <v>0</v>
      </c>
      <c r="BV2821" s="294">
        <v>0</v>
      </c>
      <c r="BW2821" s="294">
        <v>0</v>
      </c>
    </row>
    <row r="2822" spans="1:75" s="289" customFormat="1" ht="18.2" customHeight="1" x14ac:dyDescent="0.15">
      <c r="A2822" s="298">
        <v>2820</v>
      </c>
      <c r="B2822" s="299" t="s">
        <v>305</v>
      </c>
      <c r="C2822" s="299" t="s">
        <v>306</v>
      </c>
      <c r="D2822" s="313">
        <v>45172</v>
      </c>
      <c r="E2822" s="300" t="s">
        <v>4382</v>
      </c>
      <c r="F2822" s="309">
        <v>0</v>
      </c>
      <c r="G2822" s="309">
        <v>0</v>
      </c>
      <c r="H2822" s="302">
        <v>175575.6</v>
      </c>
      <c r="I2822" s="302">
        <v>0</v>
      </c>
      <c r="J2822" s="302">
        <v>0</v>
      </c>
      <c r="K2822" s="302">
        <v>175575.6</v>
      </c>
      <c r="L2822" s="302">
        <v>1548.19</v>
      </c>
      <c r="M2822" s="302">
        <v>0</v>
      </c>
      <c r="N2822" s="302">
        <v>0</v>
      </c>
      <c r="O2822" s="302">
        <v>1548.19</v>
      </c>
      <c r="P2822" s="302">
        <v>0</v>
      </c>
      <c r="Q2822" s="302">
        <v>0</v>
      </c>
      <c r="R2822" s="302">
        <v>174027.41</v>
      </c>
      <c r="S2822" s="302">
        <v>0</v>
      </c>
      <c r="T2822" s="302">
        <v>1404.6</v>
      </c>
      <c r="U2822" s="302">
        <v>0</v>
      </c>
      <c r="V2822" s="302">
        <v>0</v>
      </c>
      <c r="W2822" s="302">
        <v>1404.6</v>
      </c>
      <c r="X2822" s="302">
        <v>0</v>
      </c>
      <c r="Y2822" s="302">
        <v>0</v>
      </c>
      <c r="Z2822" s="302">
        <v>0</v>
      </c>
      <c r="AA2822" s="302">
        <v>0</v>
      </c>
      <c r="AB2822" s="302">
        <v>0</v>
      </c>
      <c r="AC2822" s="302">
        <v>0</v>
      </c>
      <c r="AD2822" s="302">
        <v>0</v>
      </c>
      <c r="AE2822" s="302">
        <v>0</v>
      </c>
      <c r="AF2822" s="302">
        <v>0</v>
      </c>
      <c r="AG2822" s="302">
        <v>0</v>
      </c>
      <c r="AH2822" s="302">
        <v>137.13</v>
      </c>
      <c r="AI2822" s="302">
        <v>0</v>
      </c>
      <c r="AJ2822" s="302">
        <v>0</v>
      </c>
      <c r="AK2822" s="302">
        <v>0</v>
      </c>
      <c r="AL2822" s="302">
        <v>0</v>
      </c>
      <c r="AM2822" s="302">
        <v>0</v>
      </c>
      <c r="AN2822" s="302">
        <v>0</v>
      </c>
      <c r="AO2822" s="302">
        <v>0</v>
      </c>
      <c r="AP2822" s="302">
        <v>1400.8</v>
      </c>
      <c r="AQ2822" s="302">
        <v>0</v>
      </c>
      <c r="AR2822" s="302">
        <v>1290.72</v>
      </c>
      <c r="AS2822" s="302">
        <v>0</v>
      </c>
      <c r="AT2822" s="295">
        <f t="shared" si="44"/>
        <v>3200</v>
      </c>
      <c r="AU2822" s="302">
        <v>0</v>
      </c>
      <c r="AV2822" s="302">
        <v>0</v>
      </c>
      <c r="AW2822" s="303">
        <v>119</v>
      </c>
      <c r="AX2822" s="303">
        <v>156</v>
      </c>
      <c r="AY2822" s="302">
        <v>265300.09999999998</v>
      </c>
      <c r="AZ2822" s="302">
        <v>251925.78</v>
      </c>
      <c r="BA2822" s="301">
        <v>87.999960999999999</v>
      </c>
      <c r="BB2822" s="301">
        <v>60.789353487090601</v>
      </c>
      <c r="BC2822" s="301">
        <v>9.6</v>
      </c>
      <c r="BD2822" s="301"/>
      <c r="BE2822" s="300" t="s">
        <v>4204</v>
      </c>
      <c r="BF2822" s="298"/>
      <c r="BG2822" s="300" t="s">
        <v>320</v>
      </c>
      <c r="BH2822" s="300" t="s">
        <v>181</v>
      </c>
      <c r="BI2822" s="300" t="s">
        <v>321</v>
      </c>
      <c r="BJ2822" s="300" t="s">
        <v>103</v>
      </c>
      <c r="BK2822" s="299" t="s">
        <v>4</v>
      </c>
      <c r="BL2822" s="301">
        <v>174027.41</v>
      </c>
      <c r="BM2822" s="299" t="s">
        <v>894</v>
      </c>
      <c r="BN2822" s="301"/>
      <c r="BO2822" s="304">
        <v>44063</v>
      </c>
      <c r="BP2822" s="304">
        <v>48811</v>
      </c>
      <c r="BQ2822" s="297" t="s">
        <v>1065</v>
      </c>
      <c r="BR2822" s="297" t="s">
        <v>4741</v>
      </c>
      <c r="BS2822" s="297" t="s">
        <v>4742</v>
      </c>
      <c r="BT2822" s="297" t="s">
        <v>4742</v>
      </c>
      <c r="BU2822" s="301">
        <v>0</v>
      </c>
      <c r="BV2822" s="301">
        <v>0</v>
      </c>
      <c r="BW2822" s="301">
        <v>0</v>
      </c>
    </row>
    <row r="2823" spans="1:75" s="289" customFormat="1" ht="18.2" customHeight="1" x14ac:dyDescent="0.15">
      <c r="A2823" s="291">
        <v>2821</v>
      </c>
      <c r="B2823" s="292" t="s">
        <v>305</v>
      </c>
      <c r="C2823" s="292" t="s">
        <v>306</v>
      </c>
      <c r="D2823" s="312">
        <v>45172</v>
      </c>
      <c r="E2823" s="293" t="s">
        <v>3666</v>
      </c>
      <c r="F2823" s="308">
        <v>0</v>
      </c>
      <c r="G2823" s="308">
        <v>0</v>
      </c>
      <c r="H2823" s="295">
        <v>115898.5</v>
      </c>
      <c r="I2823" s="295">
        <v>0</v>
      </c>
      <c r="J2823" s="295">
        <v>0</v>
      </c>
      <c r="K2823" s="295">
        <v>115898.5</v>
      </c>
      <c r="L2823" s="295">
        <v>808.5</v>
      </c>
      <c r="M2823" s="295">
        <v>0</v>
      </c>
      <c r="N2823" s="295">
        <v>0</v>
      </c>
      <c r="O2823" s="295">
        <v>808.5</v>
      </c>
      <c r="P2823" s="295">
        <v>0</v>
      </c>
      <c r="Q2823" s="295">
        <v>0</v>
      </c>
      <c r="R2823" s="295">
        <v>115090</v>
      </c>
      <c r="S2823" s="295">
        <v>0</v>
      </c>
      <c r="T2823" s="295">
        <v>956.16</v>
      </c>
      <c r="U2823" s="295">
        <v>0</v>
      </c>
      <c r="V2823" s="295">
        <v>0</v>
      </c>
      <c r="W2823" s="295">
        <v>956.16</v>
      </c>
      <c r="X2823" s="295">
        <v>0</v>
      </c>
      <c r="Y2823" s="295">
        <v>0</v>
      </c>
      <c r="Z2823" s="295">
        <v>0</v>
      </c>
      <c r="AA2823" s="295">
        <v>0</v>
      </c>
      <c r="AB2823" s="295">
        <v>0</v>
      </c>
      <c r="AC2823" s="295">
        <v>0</v>
      </c>
      <c r="AD2823" s="295">
        <v>0</v>
      </c>
      <c r="AE2823" s="295">
        <v>0</v>
      </c>
      <c r="AF2823" s="295">
        <v>0</v>
      </c>
      <c r="AG2823" s="295">
        <v>0</v>
      </c>
      <c r="AH2823" s="295">
        <v>117.97</v>
      </c>
      <c r="AI2823" s="295">
        <v>0</v>
      </c>
      <c r="AJ2823" s="295">
        <v>0</v>
      </c>
      <c r="AK2823" s="295">
        <v>0</v>
      </c>
      <c r="AL2823" s="295">
        <v>0</v>
      </c>
      <c r="AM2823" s="295">
        <v>0</v>
      </c>
      <c r="AN2823" s="295">
        <v>0</v>
      </c>
      <c r="AO2823" s="295">
        <v>0</v>
      </c>
      <c r="AP2823" s="295">
        <v>22.96</v>
      </c>
      <c r="AQ2823" s="295">
        <v>0</v>
      </c>
      <c r="AR2823" s="295">
        <v>20.59</v>
      </c>
      <c r="AS2823" s="295">
        <v>0</v>
      </c>
      <c r="AT2823" s="295">
        <f t="shared" si="44"/>
        <v>1885</v>
      </c>
      <c r="AU2823" s="295">
        <v>0</v>
      </c>
      <c r="AV2823" s="295">
        <v>0</v>
      </c>
      <c r="AW2823" s="296">
        <v>94</v>
      </c>
      <c r="AX2823" s="296">
        <v>190</v>
      </c>
      <c r="AY2823" s="295">
        <v>295998.43</v>
      </c>
      <c r="AZ2823" s="295">
        <v>164346.14000000001</v>
      </c>
      <c r="BA2823" s="294">
        <v>43.688943999999999</v>
      </c>
      <c r="BB2823" s="294">
        <v>30.5949416576501</v>
      </c>
      <c r="BC2823" s="294">
        <v>9.9</v>
      </c>
      <c r="BD2823" s="294"/>
      <c r="BE2823" s="293" t="s">
        <v>4204</v>
      </c>
      <c r="BF2823" s="291"/>
      <c r="BG2823" s="293" t="s">
        <v>320</v>
      </c>
      <c r="BH2823" s="293" t="s">
        <v>181</v>
      </c>
      <c r="BI2823" s="293" t="s">
        <v>462</v>
      </c>
      <c r="BJ2823" s="293" t="s">
        <v>103</v>
      </c>
      <c r="BK2823" s="292" t="s">
        <v>4</v>
      </c>
      <c r="BL2823" s="294">
        <v>115090</v>
      </c>
      <c r="BM2823" s="292" t="s">
        <v>894</v>
      </c>
      <c r="BN2823" s="294"/>
      <c r="BO2823" s="297">
        <v>42264</v>
      </c>
      <c r="BP2823" s="297">
        <v>48046</v>
      </c>
      <c r="BQ2823" s="297" t="s">
        <v>1065</v>
      </c>
      <c r="BR2823" s="297" t="s">
        <v>4741</v>
      </c>
      <c r="BS2823" s="297">
        <v>42264</v>
      </c>
      <c r="BT2823" s="297">
        <v>48046</v>
      </c>
      <c r="BU2823" s="294">
        <v>0</v>
      </c>
      <c r="BV2823" s="294">
        <v>0</v>
      </c>
      <c r="BW2823" s="294">
        <v>0</v>
      </c>
    </row>
    <row r="2824" spans="1:75" s="289" customFormat="1" ht="18.2" customHeight="1" x14ac:dyDescent="0.15">
      <c r="A2824" s="298">
        <v>2822</v>
      </c>
      <c r="B2824" s="299" t="s">
        <v>305</v>
      </c>
      <c r="C2824" s="299" t="s">
        <v>306</v>
      </c>
      <c r="D2824" s="313">
        <v>45172</v>
      </c>
      <c r="E2824" s="300" t="s">
        <v>3667</v>
      </c>
      <c r="F2824" s="309">
        <v>0</v>
      </c>
      <c r="G2824" s="309">
        <v>0</v>
      </c>
      <c r="H2824" s="302">
        <v>132914.54999999999</v>
      </c>
      <c r="I2824" s="302">
        <v>0</v>
      </c>
      <c r="J2824" s="302">
        <v>0</v>
      </c>
      <c r="K2824" s="302">
        <v>132914.54999999999</v>
      </c>
      <c r="L2824" s="302">
        <v>939.46</v>
      </c>
      <c r="M2824" s="302">
        <v>0</v>
      </c>
      <c r="N2824" s="302">
        <v>0</v>
      </c>
      <c r="O2824" s="302">
        <v>939.46</v>
      </c>
      <c r="P2824" s="302">
        <v>0</v>
      </c>
      <c r="Q2824" s="302">
        <v>0</v>
      </c>
      <c r="R2824" s="302">
        <v>131975.09</v>
      </c>
      <c r="S2824" s="302">
        <v>0</v>
      </c>
      <c r="T2824" s="302">
        <v>1063.32</v>
      </c>
      <c r="U2824" s="302">
        <v>0</v>
      </c>
      <c r="V2824" s="302">
        <v>0</v>
      </c>
      <c r="W2824" s="302">
        <v>1063.32</v>
      </c>
      <c r="X2824" s="302">
        <v>0</v>
      </c>
      <c r="Y2824" s="302">
        <v>0</v>
      </c>
      <c r="Z2824" s="302">
        <v>0</v>
      </c>
      <c r="AA2824" s="302">
        <v>0</v>
      </c>
      <c r="AB2824" s="302">
        <v>0</v>
      </c>
      <c r="AC2824" s="302">
        <v>0</v>
      </c>
      <c r="AD2824" s="302">
        <v>0</v>
      </c>
      <c r="AE2824" s="302">
        <v>0</v>
      </c>
      <c r="AF2824" s="302">
        <v>0</v>
      </c>
      <c r="AG2824" s="302">
        <v>0</v>
      </c>
      <c r="AH2824" s="302">
        <v>133.71</v>
      </c>
      <c r="AI2824" s="302">
        <v>0</v>
      </c>
      <c r="AJ2824" s="302">
        <v>0</v>
      </c>
      <c r="AK2824" s="302">
        <v>0</v>
      </c>
      <c r="AL2824" s="302">
        <v>0</v>
      </c>
      <c r="AM2824" s="302">
        <v>0</v>
      </c>
      <c r="AN2824" s="302">
        <v>0</v>
      </c>
      <c r="AO2824" s="302">
        <v>0</v>
      </c>
      <c r="AP2824" s="302">
        <v>83.83</v>
      </c>
      <c r="AQ2824" s="302">
        <v>0</v>
      </c>
      <c r="AR2824" s="302">
        <v>70.319999999999993</v>
      </c>
      <c r="AS2824" s="302">
        <v>0</v>
      </c>
      <c r="AT2824" s="295">
        <f t="shared" si="44"/>
        <v>2150</v>
      </c>
      <c r="AU2824" s="302">
        <v>0</v>
      </c>
      <c r="AV2824" s="302">
        <v>0</v>
      </c>
      <c r="AW2824" s="303">
        <v>94</v>
      </c>
      <c r="AX2824" s="303">
        <v>190</v>
      </c>
      <c r="AY2824" s="302">
        <v>331001.31</v>
      </c>
      <c r="AZ2824" s="302">
        <v>189734.51</v>
      </c>
      <c r="BA2824" s="301">
        <v>45.420797</v>
      </c>
      <c r="BB2824" s="301">
        <v>31.593692533565601</v>
      </c>
      <c r="BC2824" s="301">
        <v>9.6</v>
      </c>
      <c r="BD2824" s="301"/>
      <c r="BE2824" s="300" t="s">
        <v>4204</v>
      </c>
      <c r="BF2824" s="298"/>
      <c r="BG2824" s="300" t="s">
        <v>320</v>
      </c>
      <c r="BH2824" s="300" t="s">
        <v>181</v>
      </c>
      <c r="BI2824" s="300" t="s">
        <v>531</v>
      </c>
      <c r="BJ2824" s="300" t="s">
        <v>103</v>
      </c>
      <c r="BK2824" s="299" t="s">
        <v>4</v>
      </c>
      <c r="BL2824" s="301">
        <v>131975.09</v>
      </c>
      <c r="BM2824" s="299" t="s">
        <v>894</v>
      </c>
      <c r="BN2824" s="301"/>
      <c r="BO2824" s="304">
        <v>42264</v>
      </c>
      <c r="BP2824" s="304">
        <v>48046</v>
      </c>
      <c r="BQ2824" s="297" t="s">
        <v>1065</v>
      </c>
      <c r="BR2824" s="297" t="s">
        <v>4741</v>
      </c>
      <c r="BS2824" s="297">
        <v>42264</v>
      </c>
      <c r="BT2824" s="297">
        <v>48046</v>
      </c>
      <c r="BU2824" s="301">
        <v>0</v>
      </c>
      <c r="BV2824" s="301">
        <v>0</v>
      </c>
      <c r="BW2824" s="301">
        <v>0</v>
      </c>
    </row>
    <row r="2825" spans="1:75" s="289" customFormat="1" ht="18.2" customHeight="1" x14ac:dyDescent="0.15">
      <c r="A2825" s="291">
        <v>2823</v>
      </c>
      <c r="B2825" s="292" t="s">
        <v>305</v>
      </c>
      <c r="C2825" s="292" t="s">
        <v>306</v>
      </c>
      <c r="D2825" s="312">
        <v>45172</v>
      </c>
      <c r="E2825" s="293" t="s">
        <v>3668</v>
      </c>
      <c r="F2825" s="308">
        <v>0</v>
      </c>
      <c r="G2825" s="308">
        <v>0</v>
      </c>
      <c r="H2825" s="295">
        <v>318351.76</v>
      </c>
      <c r="I2825" s="295">
        <v>0</v>
      </c>
      <c r="J2825" s="295">
        <v>0</v>
      </c>
      <c r="K2825" s="295">
        <v>318351.76</v>
      </c>
      <c r="L2825" s="295">
        <v>2226.64</v>
      </c>
      <c r="M2825" s="295">
        <v>0</v>
      </c>
      <c r="N2825" s="295">
        <v>0</v>
      </c>
      <c r="O2825" s="295">
        <v>2226.64</v>
      </c>
      <c r="P2825" s="295">
        <v>0</v>
      </c>
      <c r="Q2825" s="295">
        <v>0</v>
      </c>
      <c r="R2825" s="295">
        <v>316125.12</v>
      </c>
      <c r="S2825" s="295">
        <v>0</v>
      </c>
      <c r="T2825" s="295">
        <v>2520.2800000000002</v>
      </c>
      <c r="U2825" s="295">
        <v>0</v>
      </c>
      <c r="V2825" s="295">
        <v>0</v>
      </c>
      <c r="W2825" s="295">
        <v>2520.2800000000002</v>
      </c>
      <c r="X2825" s="295">
        <v>0</v>
      </c>
      <c r="Y2825" s="295">
        <v>0</v>
      </c>
      <c r="Z2825" s="295">
        <v>0</v>
      </c>
      <c r="AA2825" s="295">
        <v>0</v>
      </c>
      <c r="AB2825" s="295">
        <v>0</v>
      </c>
      <c r="AC2825" s="295">
        <v>0</v>
      </c>
      <c r="AD2825" s="295">
        <v>0</v>
      </c>
      <c r="AE2825" s="295">
        <v>0</v>
      </c>
      <c r="AF2825" s="295">
        <v>0</v>
      </c>
      <c r="AG2825" s="295">
        <v>0</v>
      </c>
      <c r="AH2825" s="295">
        <v>254.58</v>
      </c>
      <c r="AI2825" s="295">
        <v>0</v>
      </c>
      <c r="AJ2825" s="295">
        <v>0</v>
      </c>
      <c r="AK2825" s="295">
        <v>0</v>
      </c>
      <c r="AL2825" s="295">
        <v>0</v>
      </c>
      <c r="AM2825" s="295">
        <v>0</v>
      </c>
      <c r="AN2825" s="295">
        <v>0</v>
      </c>
      <c r="AO2825" s="295">
        <v>0</v>
      </c>
      <c r="AP2825" s="295">
        <v>7</v>
      </c>
      <c r="AQ2825" s="295">
        <v>0</v>
      </c>
      <c r="AR2825" s="295">
        <v>8.5</v>
      </c>
      <c r="AS2825" s="295">
        <v>0</v>
      </c>
      <c r="AT2825" s="295">
        <f t="shared" si="44"/>
        <v>5000</v>
      </c>
      <c r="AU2825" s="295">
        <v>0</v>
      </c>
      <c r="AV2825" s="295">
        <v>0</v>
      </c>
      <c r="AW2825" s="296">
        <v>95</v>
      </c>
      <c r="AX2825" s="296">
        <v>191</v>
      </c>
      <c r="AY2825" s="295">
        <v>510998.74</v>
      </c>
      <c r="AZ2825" s="295">
        <v>453439.44</v>
      </c>
      <c r="BA2825" s="294">
        <v>70.019336999999993</v>
      </c>
      <c r="BB2825" s="294">
        <v>48.815496312904401</v>
      </c>
      <c r="BC2825" s="294">
        <v>9.5</v>
      </c>
      <c r="BD2825" s="294"/>
      <c r="BE2825" s="293" t="s">
        <v>4204</v>
      </c>
      <c r="BF2825" s="291"/>
      <c r="BG2825" s="293" t="s">
        <v>315</v>
      </c>
      <c r="BH2825" s="293" t="s">
        <v>183</v>
      </c>
      <c r="BI2825" s="293" t="s">
        <v>378</v>
      </c>
      <c r="BJ2825" s="293" t="s">
        <v>103</v>
      </c>
      <c r="BK2825" s="292" t="s">
        <v>4</v>
      </c>
      <c r="BL2825" s="294">
        <v>316125.12</v>
      </c>
      <c r="BM2825" s="292" t="s">
        <v>894</v>
      </c>
      <c r="BN2825" s="294"/>
      <c r="BO2825" s="297">
        <v>42258</v>
      </c>
      <c r="BP2825" s="297">
        <v>48071</v>
      </c>
      <c r="BQ2825" s="297" t="s">
        <v>1065</v>
      </c>
      <c r="BR2825" s="297" t="s">
        <v>4741</v>
      </c>
      <c r="BS2825" s="297">
        <v>42258</v>
      </c>
      <c r="BT2825" s="297">
        <v>48071</v>
      </c>
      <c r="BU2825" s="294">
        <v>0</v>
      </c>
      <c r="BV2825" s="294">
        <v>0</v>
      </c>
      <c r="BW2825" s="294">
        <v>0</v>
      </c>
    </row>
    <row r="2826" spans="1:75" s="289" customFormat="1" ht="18.2" customHeight="1" x14ac:dyDescent="0.15">
      <c r="A2826" s="298">
        <v>2824</v>
      </c>
      <c r="B2826" s="299" t="s">
        <v>305</v>
      </c>
      <c r="C2826" s="299" t="s">
        <v>306</v>
      </c>
      <c r="D2826" s="313">
        <v>45172</v>
      </c>
      <c r="E2826" s="300" t="s">
        <v>3669</v>
      </c>
      <c r="F2826" s="309">
        <v>4</v>
      </c>
      <c r="G2826" s="309">
        <v>4</v>
      </c>
      <c r="H2826" s="302">
        <v>218838.63</v>
      </c>
      <c r="I2826" s="302">
        <v>1631.75</v>
      </c>
      <c r="J2826" s="302">
        <v>0</v>
      </c>
      <c r="K2826" s="302">
        <v>220470.38</v>
      </c>
      <c r="L2826" s="302">
        <v>1523.84</v>
      </c>
      <c r="M2826" s="302">
        <v>0</v>
      </c>
      <c r="N2826" s="302">
        <v>0</v>
      </c>
      <c r="O2826" s="302">
        <v>0</v>
      </c>
      <c r="P2826" s="302">
        <v>0</v>
      </c>
      <c r="Q2826" s="302">
        <v>0</v>
      </c>
      <c r="R2826" s="302">
        <v>220470.38</v>
      </c>
      <c r="S2826" s="302">
        <v>1762.8</v>
      </c>
      <c r="T2826" s="302">
        <v>1750.71</v>
      </c>
      <c r="U2826" s="302">
        <v>0</v>
      </c>
      <c r="V2826" s="302">
        <v>0</v>
      </c>
      <c r="W2826" s="302">
        <v>0</v>
      </c>
      <c r="X2826" s="302">
        <v>0</v>
      </c>
      <c r="Y2826" s="302">
        <v>0</v>
      </c>
      <c r="Z2826" s="302">
        <v>3513.51</v>
      </c>
      <c r="AA2826" s="302">
        <v>0</v>
      </c>
      <c r="AB2826" s="302">
        <v>0</v>
      </c>
      <c r="AC2826" s="302">
        <v>0</v>
      </c>
      <c r="AD2826" s="302">
        <v>0</v>
      </c>
      <c r="AE2826" s="302">
        <v>0</v>
      </c>
      <c r="AF2826" s="302">
        <v>0</v>
      </c>
      <c r="AG2826" s="302">
        <v>0</v>
      </c>
      <c r="AH2826" s="302">
        <v>0</v>
      </c>
      <c r="AI2826" s="302">
        <v>0</v>
      </c>
      <c r="AJ2826" s="302">
        <v>0</v>
      </c>
      <c r="AK2826" s="302">
        <v>0</v>
      </c>
      <c r="AL2826" s="302">
        <v>0</v>
      </c>
      <c r="AM2826" s="302">
        <v>0</v>
      </c>
      <c r="AN2826" s="302">
        <v>0</v>
      </c>
      <c r="AO2826" s="302">
        <v>0</v>
      </c>
      <c r="AP2826" s="302">
        <v>0</v>
      </c>
      <c r="AQ2826" s="302">
        <v>0</v>
      </c>
      <c r="AR2826" s="302">
        <v>0</v>
      </c>
      <c r="AS2826" s="302">
        <v>0</v>
      </c>
      <c r="AT2826" s="295">
        <f t="shared" si="44"/>
        <v>0</v>
      </c>
      <c r="AU2826" s="302">
        <v>3155.59</v>
      </c>
      <c r="AV2826" s="302">
        <v>3513.51</v>
      </c>
      <c r="AW2826" s="303">
        <v>95</v>
      </c>
      <c r="AX2826" s="303">
        <v>191</v>
      </c>
      <c r="AY2826" s="302">
        <v>311002.46999999997</v>
      </c>
      <c r="AZ2826" s="302">
        <v>311002.46999999997</v>
      </c>
      <c r="BA2826" s="301">
        <v>79.742131000000001</v>
      </c>
      <c r="BB2826" s="301">
        <v>56.529383588431898</v>
      </c>
      <c r="BC2826" s="301">
        <v>9.6</v>
      </c>
      <c r="BD2826" s="301"/>
      <c r="BE2826" s="300" t="s">
        <v>4204</v>
      </c>
      <c r="BF2826" s="298"/>
      <c r="BG2826" s="300" t="s">
        <v>333</v>
      </c>
      <c r="BH2826" s="300" t="s">
        <v>193</v>
      </c>
      <c r="BI2826" s="300" t="s">
        <v>544</v>
      </c>
      <c r="BJ2826" s="300" t="s">
        <v>177</v>
      </c>
      <c r="BK2826" s="299" t="s">
        <v>4</v>
      </c>
      <c r="BL2826" s="301">
        <v>220470.38</v>
      </c>
      <c r="BM2826" s="299" t="s">
        <v>894</v>
      </c>
      <c r="BN2826" s="301"/>
      <c r="BO2826" s="304">
        <v>42255</v>
      </c>
      <c r="BP2826" s="304">
        <v>48068</v>
      </c>
      <c r="BQ2826" s="297" t="s">
        <v>1065</v>
      </c>
      <c r="BR2826" s="297" t="s">
        <v>4741</v>
      </c>
      <c r="BS2826" s="297">
        <v>42255</v>
      </c>
      <c r="BT2826" s="297">
        <v>48068</v>
      </c>
      <c r="BU2826" s="301">
        <v>330.9</v>
      </c>
      <c r="BV2826" s="301">
        <v>0</v>
      </c>
      <c r="BW2826" s="301">
        <v>0</v>
      </c>
    </row>
    <row r="2827" spans="1:75" s="289" customFormat="1" ht="18.2" customHeight="1" x14ac:dyDescent="0.15">
      <c r="A2827" s="291">
        <v>2825</v>
      </c>
      <c r="B2827" s="292" t="s">
        <v>305</v>
      </c>
      <c r="C2827" s="292" t="s">
        <v>306</v>
      </c>
      <c r="D2827" s="312">
        <v>45172</v>
      </c>
      <c r="E2827" s="293" t="s">
        <v>3670</v>
      </c>
      <c r="F2827" s="308">
        <v>0</v>
      </c>
      <c r="G2827" s="308">
        <v>2</v>
      </c>
      <c r="H2827" s="295">
        <v>189282.51</v>
      </c>
      <c r="I2827" s="295">
        <v>2604.7600000000002</v>
      </c>
      <c r="J2827" s="295">
        <v>0</v>
      </c>
      <c r="K2827" s="295">
        <v>191887.27</v>
      </c>
      <c r="L2827" s="295">
        <v>1318.03</v>
      </c>
      <c r="M2827" s="295">
        <v>0</v>
      </c>
      <c r="N2827" s="295">
        <v>2604.7600000000002</v>
      </c>
      <c r="O2827" s="295">
        <v>1318.03</v>
      </c>
      <c r="P2827" s="295">
        <v>0</v>
      </c>
      <c r="Q2827" s="295">
        <v>0</v>
      </c>
      <c r="R2827" s="295">
        <v>187964.48</v>
      </c>
      <c r="S2827" s="295">
        <v>3059.82</v>
      </c>
      <c r="T2827" s="295">
        <v>1514.26</v>
      </c>
      <c r="U2827" s="295">
        <v>0</v>
      </c>
      <c r="V2827" s="295">
        <v>3059.82</v>
      </c>
      <c r="W2827" s="295">
        <v>1514.26</v>
      </c>
      <c r="X2827" s="295">
        <v>0</v>
      </c>
      <c r="Y2827" s="295">
        <v>0</v>
      </c>
      <c r="Z2827" s="295">
        <v>0</v>
      </c>
      <c r="AA2827" s="295">
        <v>0</v>
      </c>
      <c r="AB2827" s="295">
        <v>0</v>
      </c>
      <c r="AC2827" s="295">
        <v>0</v>
      </c>
      <c r="AD2827" s="295">
        <v>0</v>
      </c>
      <c r="AE2827" s="295">
        <v>0</v>
      </c>
      <c r="AF2827" s="295">
        <v>0</v>
      </c>
      <c r="AG2827" s="295">
        <v>0</v>
      </c>
      <c r="AH2827" s="295">
        <v>199.02</v>
      </c>
      <c r="AI2827" s="295">
        <v>0</v>
      </c>
      <c r="AJ2827" s="295">
        <v>0</v>
      </c>
      <c r="AK2827" s="295">
        <v>0</v>
      </c>
      <c r="AL2827" s="295">
        <v>700</v>
      </c>
      <c r="AM2827" s="295">
        <v>0</v>
      </c>
      <c r="AN2827" s="295">
        <v>0</v>
      </c>
      <c r="AO2827" s="295">
        <v>378.55</v>
      </c>
      <c r="AP2827" s="295">
        <v>0.56000000000000005</v>
      </c>
      <c r="AQ2827" s="295">
        <v>0</v>
      </c>
      <c r="AR2827" s="295">
        <v>0</v>
      </c>
      <c r="AS2827" s="295">
        <v>0</v>
      </c>
      <c r="AT2827" s="295">
        <f t="shared" si="44"/>
        <v>9775</v>
      </c>
      <c r="AU2827" s="295">
        <v>0</v>
      </c>
      <c r="AV2827" s="295">
        <v>0</v>
      </c>
      <c r="AW2827" s="296">
        <v>95</v>
      </c>
      <c r="AX2827" s="296">
        <v>191</v>
      </c>
      <c r="AY2827" s="295">
        <v>510001.44</v>
      </c>
      <c r="AZ2827" s="295">
        <v>268998.64</v>
      </c>
      <c r="BA2827" s="294">
        <v>42.156747000000003</v>
      </c>
      <c r="BB2827" s="294">
        <v>29.457290298369401</v>
      </c>
      <c r="BC2827" s="294">
        <v>9.6</v>
      </c>
      <c r="BD2827" s="294"/>
      <c r="BE2827" s="293" t="s">
        <v>4204</v>
      </c>
      <c r="BF2827" s="291"/>
      <c r="BG2827" s="293" t="s">
        <v>344</v>
      </c>
      <c r="BH2827" s="293" t="s">
        <v>213</v>
      </c>
      <c r="BI2827" s="293" t="s">
        <v>345</v>
      </c>
      <c r="BJ2827" s="293" t="s">
        <v>103</v>
      </c>
      <c r="BK2827" s="292" t="s">
        <v>4</v>
      </c>
      <c r="BL2827" s="294">
        <v>187964.48</v>
      </c>
      <c r="BM2827" s="292" t="s">
        <v>894</v>
      </c>
      <c r="BN2827" s="294"/>
      <c r="BO2827" s="297">
        <v>42254</v>
      </c>
      <c r="BP2827" s="297">
        <v>48067</v>
      </c>
      <c r="BQ2827" s="297" t="s">
        <v>1065</v>
      </c>
      <c r="BR2827" s="297" t="s">
        <v>4741</v>
      </c>
      <c r="BS2827" s="297">
        <v>42254</v>
      </c>
      <c r="BT2827" s="297">
        <v>48067</v>
      </c>
      <c r="BU2827" s="294">
        <v>0</v>
      </c>
      <c r="BV2827" s="294">
        <v>0</v>
      </c>
      <c r="BW2827" s="294">
        <v>0</v>
      </c>
    </row>
    <row r="2828" spans="1:75" s="289" customFormat="1" ht="18.2" customHeight="1" x14ac:dyDescent="0.15">
      <c r="A2828" s="298">
        <v>2826</v>
      </c>
      <c r="B2828" s="299" t="s">
        <v>305</v>
      </c>
      <c r="C2828" s="299" t="s">
        <v>306</v>
      </c>
      <c r="D2828" s="313">
        <v>45172</v>
      </c>
      <c r="E2828" s="300" t="s">
        <v>4383</v>
      </c>
      <c r="F2828" s="309">
        <v>0</v>
      </c>
      <c r="G2828" s="309">
        <v>0</v>
      </c>
      <c r="H2828" s="302">
        <v>198791.03</v>
      </c>
      <c r="I2828" s="302">
        <v>0</v>
      </c>
      <c r="J2828" s="302">
        <v>0</v>
      </c>
      <c r="K2828" s="302">
        <v>198791.03</v>
      </c>
      <c r="L2828" s="302">
        <v>992.87</v>
      </c>
      <c r="M2828" s="302">
        <v>0</v>
      </c>
      <c r="N2828" s="302">
        <v>0</v>
      </c>
      <c r="O2828" s="302">
        <v>992.87</v>
      </c>
      <c r="P2828" s="302">
        <v>0</v>
      </c>
      <c r="Q2828" s="302">
        <v>0</v>
      </c>
      <c r="R2828" s="302">
        <v>197798.16</v>
      </c>
      <c r="S2828" s="302">
        <v>0</v>
      </c>
      <c r="T2828" s="302">
        <v>1590.33</v>
      </c>
      <c r="U2828" s="302">
        <v>0</v>
      </c>
      <c r="V2828" s="302">
        <v>0</v>
      </c>
      <c r="W2828" s="302">
        <v>1590.33</v>
      </c>
      <c r="X2828" s="302">
        <v>0</v>
      </c>
      <c r="Y2828" s="302">
        <v>0</v>
      </c>
      <c r="Z2828" s="302">
        <v>0</v>
      </c>
      <c r="AA2828" s="302">
        <v>0</v>
      </c>
      <c r="AB2828" s="302">
        <v>0</v>
      </c>
      <c r="AC2828" s="302">
        <v>0</v>
      </c>
      <c r="AD2828" s="302">
        <v>0</v>
      </c>
      <c r="AE2828" s="302">
        <v>0</v>
      </c>
      <c r="AF2828" s="302">
        <v>0</v>
      </c>
      <c r="AG2828" s="302">
        <v>0</v>
      </c>
      <c r="AH2828" s="302">
        <v>153.35</v>
      </c>
      <c r="AI2828" s="302">
        <v>0</v>
      </c>
      <c r="AJ2828" s="302">
        <v>0</v>
      </c>
      <c r="AK2828" s="302">
        <v>0</v>
      </c>
      <c r="AL2828" s="302">
        <v>0</v>
      </c>
      <c r="AM2828" s="302">
        <v>0</v>
      </c>
      <c r="AN2828" s="302">
        <v>0</v>
      </c>
      <c r="AO2828" s="302">
        <v>0</v>
      </c>
      <c r="AP2828" s="302">
        <v>0</v>
      </c>
      <c r="AQ2828" s="302">
        <v>0</v>
      </c>
      <c r="AR2828" s="302">
        <v>0</v>
      </c>
      <c r="AS2828" s="302">
        <v>0</v>
      </c>
      <c r="AT2828" s="295">
        <f t="shared" si="44"/>
        <v>2736.5499999999997</v>
      </c>
      <c r="AU2828" s="302">
        <v>0</v>
      </c>
      <c r="AV2828" s="302">
        <v>0</v>
      </c>
      <c r="AW2828" s="303">
        <v>119</v>
      </c>
      <c r="AX2828" s="303">
        <v>156</v>
      </c>
      <c r="AY2828" s="302">
        <v>375999.99</v>
      </c>
      <c r="AZ2828" s="302">
        <v>220393.74</v>
      </c>
      <c r="BA2828" s="301">
        <v>60.904252999999997</v>
      </c>
      <c r="BB2828" s="301">
        <v>54.660124101412698</v>
      </c>
      <c r="BC2828" s="301">
        <v>9.6</v>
      </c>
      <c r="BD2828" s="301"/>
      <c r="BE2828" s="300" t="s">
        <v>4204</v>
      </c>
      <c r="BF2828" s="298"/>
      <c r="BG2828" s="300" t="s">
        <v>312</v>
      </c>
      <c r="BH2828" s="300" t="s">
        <v>365</v>
      </c>
      <c r="BI2828" s="300" t="s">
        <v>472</v>
      </c>
      <c r="BJ2828" s="300" t="s">
        <v>103</v>
      </c>
      <c r="BK2828" s="299" t="s">
        <v>4</v>
      </c>
      <c r="BL2828" s="301">
        <v>197798.16</v>
      </c>
      <c r="BM2828" s="299" t="s">
        <v>894</v>
      </c>
      <c r="BN2828" s="301"/>
      <c r="BO2828" s="304">
        <v>44063</v>
      </c>
      <c r="BP2828" s="304">
        <v>48811</v>
      </c>
      <c r="BQ2828" s="297" t="s">
        <v>1065</v>
      </c>
      <c r="BR2828" s="297" t="s">
        <v>4741</v>
      </c>
      <c r="BS2828" s="297" t="s">
        <v>4742</v>
      </c>
      <c r="BT2828" s="297" t="s">
        <v>4742</v>
      </c>
      <c r="BU2828" s="301">
        <v>0</v>
      </c>
      <c r="BV2828" s="301">
        <v>0</v>
      </c>
      <c r="BW2828" s="301">
        <v>0</v>
      </c>
    </row>
    <row r="2829" spans="1:75" s="289" customFormat="1" ht="18.2" customHeight="1" x14ac:dyDescent="0.15">
      <c r="A2829" s="291">
        <v>2827</v>
      </c>
      <c r="B2829" s="292" t="s">
        <v>305</v>
      </c>
      <c r="C2829" s="292" t="s">
        <v>306</v>
      </c>
      <c r="D2829" s="312">
        <v>45172</v>
      </c>
      <c r="E2829" s="293" t="s">
        <v>3671</v>
      </c>
      <c r="F2829" s="308">
        <v>0</v>
      </c>
      <c r="G2829" s="308">
        <v>0</v>
      </c>
      <c r="H2829" s="295">
        <v>91590.19</v>
      </c>
      <c r="I2829" s="295">
        <v>0</v>
      </c>
      <c r="J2829" s="295">
        <v>0</v>
      </c>
      <c r="K2829" s="295">
        <v>91590.19</v>
      </c>
      <c r="L2829" s="295">
        <v>629.35</v>
      </c>
      <c r="M2829" s="295">
        <v>0</v>
      </c>
      <c r="N2829" s="295">
        <v>0</v>
      </c>
      <c r="O2829" s="295">
        <v>629.35</v>
      </c>
      <c r="P2829" s="295">
        <v>0</v>
      </c>
      <c r="Q2829" s="295">
        <v>0</v>
      </c>
      <c r="R2829" s="295">
        <v>90960.84</v>
      </c>
      <c r="S2829" s="295">
        <v>0</v>
      </c>
      <c r="T2829" s="295">
        <v>755.62</v>
      </c>
      <c r="U2829" s="295">
        <v>0</v>
      </c>
      <c r="V2829" s="295">
        <v>0</v>
      </c>
      <c r="W2829" s="295">
        <v>755.62</v>
      </c>
      <c r="X2829" s="295">
        <v>0</v>
      </c>
      <c r="Y2829" s="295">
        <v>0</v>
      </c>
      <c r="Z2829" s="295">
        <v>0</v>
      </c>
      <c r="AA2829" s="295">
        <v>0</v>
      </c>
      <c r="AB2829" s="295">
        <v>0</v>
      </c>
      <c r="AC2829" s="295">
        <v>0</v>
      </c>
      <c r="AD2829" s="295">
        <v>0</v>
      </c>
      <c r="AE2829" s="295">
        <v>0</v>
      </c>
      <c r="AF2829" s="295">
        <v>0</v>
      </c>
      <c r="AG2829" s="295">
        <v>0</v>
      </c>
      <c r="AH2829" s="295">
        <v>101.2</v>
      </c>
      <c r="AI2829" s="295">
        <v>0</v>
      </c>
      <c r="AJ2829" s="295">
        <v>0</v>
      </c>
      <c r="AK2829" s="295">
        <v>0</v>
      </c>
      <c r="AL2829" s="295">
        <v>0</v>
      </c>
      <c r="AM2829" s="295">
        <v>0</v>
      </c>
      <c r="AN2829" s="295">
        <v>0</v>
      </c>
      <c r="AO2829" s="295">
        <v>0</v>
      </c>
      <c r="AP2829" s="295">
        <v>0.41</v>
      </c>
      <c r="AQ2829" s="295">
        <v>0</v>
      </c>
      <c r="AR2829" s="295">
        <v>7.58</v>
      </c>
      <c r="AS2829" s="295">
        <v>0</v>
      </c>
      <c r="AT2829" s="295">
        <f t="shared" si="44"/>
        <v>1479</v>
      </c>
      <c r="AU2829" s="295">
        <v>0</v>
      </c>
      <c r="AV2829" s="295">
        <v>0</v>
      </c>
      <c r="AW2829" s="296">
        <v>95</v>
      </c>
      <c r="AX2829" s="296">
        <v>191</v>
      </c>
      <c r="AY2829" s="295">
        <v>268998.28999999998</v>
      </c>
      <c r="AZ2829" s="295">
        <v>129302.8</v>
      </c>
      <c r="BA2829" s="294">
        <v>35.250188000000001</v>
      </c>
      <c r="BB2829" s="294">
        <v>24.797504080637999</v>
      </c>
      <c r="BC2829" s="294">
        <v>9.9</v>
      </c>
      <c r="BD2829" s="294"/>
      <c r="BE2829" s="293" t="s">
        <v>4204</v>
      </c>
      <c r="BF2829" s="291"/>
      <c r="BG2829" s="293" t="s">
        <v>320</v>
      </c>
      <c r="BH2829" s="293" t="s">
        <v>181</v>
      </c>
      <c r="BI2829" s="293" t="s">
        <v>368</v>
      </c>
      <c r="BJ2829" s="293" t="s">
        <v>103</v>
      </c>
      <c r="BK2829" s="292" t="s">
        <v>4</v>
      </c>
      <c r="BL2829" s="294">
        <v>90960.84</v>
      </c>
      <c r="BM2829" s="292" t="s">
        <v>894</v>
      </c>
      <c r="BN2829" s="294"/>
      <c r="BO2829" s="297">
        <v>42264</v>
      </c>
      <c r="BP2829" s="297">
        <v>48077</v>
      </c>
      <c r="BQ2829" s="297" t="s">
        <v>1065</v>
      </c>
      <c r="BR2829" s="297" t="s">
        <v>4741</v>
      </c>
      <c r="BS2829" s="297">
        <v>42264</v>
      </c>
      <c r="BT2829" s="297">
        <v>48077</v>
      </c>
      <c r="BU2829" s="294">
        <v>0</v>
      </c>
      <c r="BV2829" s="294">
        <v>0</v>
      </c>
      <c r="BW2829" s="294">
        <v>0</v>
      </c>
    </row>
    <row r="2830" spans="1:75" s="289" customFormat="1" ht="18.2" customHeight="1" x14ac:dyDescent="0.15">
      <c r="A2830" s="298">
        <v>2828</v>
      </c>
      <c r="B2830" s="299" t="s">
        <v>305</v>
      </c>
      <c r="C2830" s="299" t="s">
        <v>306</v>
      </c>
      <c r="D2830" s="313">
        <v>45172</v>
      </c>
      <c r="E2830" s="300" t="s">
        <v>3672</v>
      </c>
      <c r="F2830" s="309">
        <v>0</v>
      </c>
      <c r="G2830" s="309">
        <v>0</v>
      </c>
      <c r="H2830" s="302">
        <v>83216.600000000006</v>
      </c>
      <c r="I2830" s="302">
        <v>0</v>
      </c>
      <c r="J2830" s="302">
        <v>0</v>
      </c>
      <c r="K2830" s="302">
        <v>83216.600000000006</v>
      </c>
      <c r="L2830" s="302">
        <v>2003.82</v>
      </c>
      <c r="M2830" s="302">
        <v>0</v>
      </c>
      <c r="N2830" s="302">
        <v>0</v>
      </c>
      <c r="O2830" s="302">
        <v>2003.82</v>
      </c>
      <c r="P2830" s="302">
        <v>0</v>
      </c>
      <c r="Q2830" s="302">
        <v>0</v>
      </c>
      <c r="R2830" s="302">
        <v>81212.78</v>
      </c>
      <c r="S2830" s="302">
        <v>0</v>
      </c>
      <c r="T2830" s="302">
        <v>665.73</v>
      </c>
      <c r="U2830" s="302">
        <v>0</v>
      </c>
      <c r="V2830" s="302">
        <v>0</v>
      </c>
      <c r="W2830" s="302">
        <v>665.73</v>
      </c>
      <c r="X2830" s="302">
        <v>0</v>
      </c>
      <c r="Y2830" s="302">
        <v>0</v>
      </c>
      <c r="Z2830" s="302">
        <v>0</v>
      </c>
      <c r="AA2830" s="302">
        <v>0</v>
      </c>
      <c r="AB2830" s="302">
        <v>0</v>
      </c>
      <c r="AC2830" s="302">
        <v>0</v>
      </c>
      <c r="AD2830" s="302">
        <v>0</v>
      </c>
      <c r="AE2830" s="302">
        <v>0</v>
      </c>
      <c r="AF2830" s="302">
        <v>0</v>
      </c>
      <c r="AG2830" s="302">
        <v>0</v>
      </c>
      <c r="AH2830" s="302">
        <v>136.81</v>
      </c>
      <c r="AI2830" s="302">
        <v>0</v>
      </c>
      <c r="AJ2830" s="302">
        <v>0</v>
      </c>
      <c r="AK2830" s="302">
        <v>0</v>
      </c>
      <c r="AL2830" s="302">
        <v>0</v>
      </c>
      <c r="AM2830" s="302">
        <v>0</v>
      </c>
      <c r="AN2830" s="302">
        <v>0</v>
      </c>
      <c r="AO2830" s="302">
        <v>0</v>
      </c>
      <c r="AP2830" s="302">
        <v>0.92</v>
      </c>
      <c r="AQ2830" s="302">
        <v>0</v>
      </c>
      <c r="AR2830" s="302">
        <v>0.28000000000000003</v>
      </c>
      <c r="AS2830" s="302">
        <v>0</v>
      </c>
      <c r="AT2830" s="295">
        <f t="shared" si="44"/>
        <v>2807</v>
      </c>
      <c r="AU2830" s="302">
        <v>0</v>
      </c>
      <c r="AV2830" s="302">
        <v>0</v>
      </c>
      <c r="AW2830" s="303">
        <v>35</v>
      </c>
      <c r="AX2830" s="303">
        <v>131</v>
      </c>
      <c r="AY2830" s="302">
        <v>325401.99</v>
      </c>
      <c r="AZ2830" s="302">
        <v>204410.01</v>
      </c>
      <c r="BA2830" s="301">
        <v>54.484749999999998</v>
      </c>
      <c r="BB2830" s="301">
        <v>21.646973233380301</v>
      </c>
      <c r="BC2830" s="301">
        <v>9.6</v>
      </c>
      <c r="BD2830" s="301"/>
      <c r="BE2830" s="300" t="s">
        <v>4204</v>
      </c>
      <c r="BF2830" s="298"/>
      <c r="BG2830" s="300" t="s">
        <v>376</v>
      </c>
      <c r="BH2830" s="300" t="s">
        <v>195</v>
      </c>
      <c r="BI2830" s="300" t="s">
        <v>622</v>
      </c>
      <c r="BJ2830" s="300" t="s">
        <v>103</v>
      </c>
      <c r="BK2830" s="299" t="s">
        <v>4</v>
      </c>
      <c r="BL2830" s="301">
        <v>81212.78</v>
      </c>
      <c r="BM2830" s="299" t="s">
        <v>894</v>
      </c>
      <c r="BN2830" s="301"/>
      <c r="BO2830" s="304">
        <v>42256</v>
      </c>
      <c r="BP2830" s="304">
        <v>46243</v>
      </c>
      <c r="BQ2830" s="297" t="s">
        <v>1065</v>
      </c>
      <c r="BR2830" s="297" t="s">
        <v>4741</v>
      </c>
      <c r="BS2830" s="297">
        <v>42256</v>
      </c>
      <c r="BT2830" s="297">
        <v>46243</v>
      </c>
      <c r="BU2830" s="301">
        <v>0</v>
      </c>
      <c r="BV2830" s="301">
        <v>0</v>
      </c>
      <c r="BW2830" s="301">
        <v>0</v>
      </c>
    </row>
    <row r="2831" spans="1:75" s="289" customFormat="1" ht="18.2" customHeight="1" x14ac:dyDescent="0.15">
      <c r="A2831" s="291">
        <v>2829</v>
      </c>
      <c r="B2831" s="292" t="s">
        <v>305</v>
      </c>
      <c r="C2831" s="292" t="s">
        <v>306</v>
      </c>
      <c r="D2831" s="312">
        <v>45172</v>
      </c>
      <c r="E2831" s="293" t="s">
        <v>4384</v>
      </c>
      <c r="F2831" s="308">
        <v>0</v>
      </c>
      <c r="G2831" s="308">
        <v>0</v>
      </c>
      <c r="H2831" s="295">
        <v>186895.14</v>
      </c>
      <c r="I2831" s="295">
        <v>0</v>
      </c>
      <c r="J2831" s="295">
        <v>0</v>
      </c>
      <c r="K2831" s="295">
        <v>186895.14</v>
      </c>
      <c r="L2831" s="295">
        <v>933.46</v>
      </c>
      <c r="M2831" s="295">
        <v>0</v>
      </c>
      <c r="N2831" s="295">
        <v>0</v>
      </c>
      <c r="O2831" s="295">
        <v>933.46</v>
      </c>
      <c r="P2831" s="295">
        <v>0</v>
      </c>
      <c r="Q2831" s="295">
        <v>0</v>
      </c>
      <c r="R2831" s="295">
        <v>185961.68</v>
      </c>
      <c r="S2831" s="295">
        <v>0</v>
      </c>
      <c r="T2831" s="295">
        <v>1495.16</v>
      </c>
      <c r="U2831" s="295">
        <v>0</v>
      </c>
      <c r="V2831" s="295">
        <v>0</v>
      </c>
      <c r="W2831" s="295">
        <v>1495.16</v>
      </c>
      <c r="X2831" s="295">
        <v>0</v>
      </c>
      <c r="Y2831" s="295">
        <v>0</v>
      </c>
      <c r="Z2831" s="295">
        <v>0</v>
      </c>
      <c r="AA2831" s="295">
        <v>0</v>
      </c>
      <c r="AB2831" s="295">
        <v>0</v>
      </c>
      <c r="AC2831" s="295">
        <v>0</v>
      </c>
      <c r="AD2831" s="295">
        <v>0</v>
      </c>
      <c r="AE2831" s="295">
        <v>0</v>
      </c>
      <c r="AF2831" s="295">
        <v>0</v>
      </c>
      <c r="AG2831" s="295">
        <v>0</v>
      </c>
      <c r="AH2831" s="295">
        <v>152.63999999999999</v>
      </c>
      <c r="AI2831" s="295">
        <v>0</v>
      </c>
      <c r="AJ2831" s="295">
        <v>0</v>
      </c>
      <c r="AK2831" s="295">
        <v>0</v>
      </c>
      <c r="AL2831" s="295">
        <v>0</v>
      </c>
      <c r="AM2831" s="295">
        <v>0</v>
      </c>
      <c r="AN2831" s="295">
        <v>0</v>
      </c>
      <c r="AO2831" s="295">
        <v>0</v>
      </c>
      <c r="AP2831" s="295">
        <v>41.77</v>
      </c>
      <c r="AQ2831" s="295">
        <v>0</v>
      </c>
      <c r="AR2831" s="295">
        <v>23.03</v>
      </c>
      <c r="AS2831" s="295">
        <v>0</v>
      </c>
      <c r="AT2831" s="295">
        <f t="shared" si="44"/>
        <v>2600</v>
      </c>
      <c r="AU2831" s="295">
        <v>0</v>
      </c>
      <c r="AV2831" s="295">
        <v>0</v>
      </c>
      <c r="AW2831" s="296">
        <v>119</v>
      </c>
      <c r="AX2831" s="296">
        <v>156</v>
      </c>
      <c r="AY2831" s="295">
        <v>390000.48</v>
      </c>
      <c r="AZ2831" s="295">
        <v>207205.16</v>
      </c>
      <c r="BA2831" s="294">
        <v>41.246969</v>
      </c>
      <c r="BB2831" s="294">
        <v>37.0181690945724</v>
      </c>
      <c r="BC2831" s="294">
        <v>9.6</v>
      </c>
      <c r="BD2831" s="294"/>
      <c r="BE2831" s="293" t="s">
        <v>4204</v>
      </c>
      <c r="BF2831" s="291"/>
      <c r="BG2831" s="293" t="s">
        <v>320</v>
      </c>
      <c r="BH2831" s="293" t="s">
        <v>181</v>
      </c>
      <c r="BI2831" s="293" t="s">
        <v>462</v>
      </c>
      <c r="BJ2831" s="293" t="s">
        <v>103</v>
      </c>
      <c r="BK2831" s="292" t="s">
        <v>4</v>
      </c>
      <c r="BL2831" s="294">
        <v>185961.68</v>
      </c>
      <c r="BM2831" s="292" t="s">
        <v>894</v>
      </c>
      <c r="BN2831" s="294"/>
      <c r="BO2831" s="297">
        <v>44064</v>
      </c>
      <c r="BP2831" s="297">
        <v>48812</v>
      </c>
      <c r="BQ2831" s="297" t="s">
        <v>1065</v>
      </c>
      <c r="BR2831" s="297" t="s">
        <v>4741</v>
      </c>
      <c r="BS2831" s="297" t="s">
        <v>4742</v>
      </c>
      <c r="BT2831" s="297" t="s">
        <v>4742</v>
      </c>
      <c r="BU2831" s="294">
        <v>0</v>
      </c>
      <c r="BV2831" s="294">
        <v>0</v>
      </c>
      <c r="BW2831" s="294">
        <v>0</v>
      </c>
    </row>
    <row r="2832" spans="1:75" s="289" customFormat="1" ht="18.2" customHeight="1" x14ac:dyDescent="0.15">
      <c r="A2832" s="298">
        <v>2830</v>
      </c>
      <c r="B2832" s="299" t="s">
        <v>305</v>
      </c>
      <c r="C2832" s="299" t="s">
        <v>306</v>
      </c>
      <c r="D2832" s="313">
        <v>45172</v>
      </c>
      <c r="E2832" s="300" t="s">
        <v>3673</v>
      </c>
      <c r="F2832" s="309">
        <v>0</v>
      </c>
      <c r="G2832" s="309">
        <v>0</v>
      </c>
      <c r="H2832" s="302">
        <v>121701.64</v>
      </c>
      <c r="I2832" s="302">
        <v>0</v>
      </c>
      <c r="J2832" s="302">
        <v>0</v>
      </c>
      <c r="K2832" s="302">
        <v>121701.64</v>
      </c>
      <c r="L2832" s="302">
        <v>836.25</v>
      </c>
      <c r="M2832" s="302">
        <v>0</v>
      </c>
      <c r="N2832" s="302">
        <v>0</v>
      </c>
      <c r="O2832" s="302">
        <v>836.25</v>
      </c>
      <c r="P2832" s="302">
        <v>0</v>
      </c>
      <c r="Q2832" s="302">
        <v>0</v>
      </c>
      <c r="R2832" s="302">
        <v>120865.39</v>
      </c>
      <c r="S2832" s="302">
        <v>0</v>
      </c>
      <c r="T2832" s="302">
        <v>1004.04</v>
      </c>
      <c r="U2832" s="302">
        <v>0</v>
      </c>
      <c r="V2832" s="302">
        <v>0</v>
      </c>
      <c r="W2832" s="302">
        <v>1004.04</v>
      </c>
      <c r="X2832" s="302">
        <v>0</v>
      </c>
      <c r="Y2832" s="302">
        <v>0</v>
      </c>
      <c r="Z2832" s="302">
        <v>0</v>
      </c>
      <c r="AA2832" s="302">
        <v>0</v>
      </c>
      <c r="AB2832" s="302">
        <v>0</v>
      </c>
      <c r="AC2832" s="302">
        <v>0</v>
      </c>
      <c r="AD2832" s="302">
        <v>0</v>
      </c>
      <c r="AE2832" s="302">
        <v>0</v>
      </c>
      <c r="AF2832" s="302">
        <v>0</v>
      </c>
      <c r="AG2832" s="302">
        <v>0</v>
      </c>
      <c r="AH2832" s="302">
        <v>114.18</v>
      </c>
      <c r="AI2832" s="302">
        <v>0</v>
      </c>
      <c r="AJ2832" s="302">
        <v>0</v>
      </c>
      <c r="AK2832" s="302">
        <v>0</v>
      </c>
      <c r="AL2832" s="302">
        <v>0</v>
      </c>
      <c r="AM2832" s="302">
        <v>0</v>
      </c>
      <c r="AN2832" s="302">
        <v>0</v>
      </c>
      <c r="AO2832" s="302">
        <v>0</v>
      </c>
      <c r="AP2832" s="302">
        <v>506.13</v>
      </c>
      <c r="AQ2832" s="302">
        <v>0</v>
      </c>
      <c r="AR2832" s="302">
        <v>460.6</v>
      </c>
      <c r="AS2832" s="302">
        <v>0</v>
      </c>
      <c r="AT2832" s="295">
        <f t="shared" si="44"/>
        <v>2000</v>
      </c>
      <c r="AU2832" s="302">
        <v>0</v>
      </c>
      <c r="AV2832" s="302">
        <v>0</v>
      </c>
      <c r="AW2832" s="303">
        <v>95</v>
      </c>
      <c r="AX2832" s="303">
        <v>191</v>
      </c>
      <c r="AY2832" s="302">
        <v>270002.31</v>
      </c>
      <c r="AZ2832" s="302">
        <v>171812.4</v>
      </c>
      <c r="BA2832" s="301">
        <v>49.996499999999997</v>
      </c>
      <c r="BB2832" s="301">
        <v>35.171189455097498</v>
      </c>
      <c r="BC2832" s="301">
        <v>9.9</v>
      </c>
      <c r="BD2832" s="301"/>
      <c r="BE2832" s="300" t="s">
        <v>4204</v>
      </c>
      <c r="BF2832" s="298"/>
      <c r="BG2832" s="300" t="s">
        <v>358</v>
      </c>
      <c r="BH2832" s="300" t="s">
        <v>182</v>
      </c>
      <c r="BI2832" s="300" t="s">
        <v>359</v>
      </c>
      <c r="BJ2832" s="300" t="s">
        <v>103</v>
      </c>
      <c r="BK2832" s="299" t="s">
        <v>4</v>
      </c>
      <c r="BL2832" s="301">
        <v>120865.39</v>
      </c>
      <c r="BM2832" s="299" t="s">
        <v>894</v>
      </c>
      <c r="BN2832" s="301"/>
      <c r="BO2832" s="304">
        <v>42261</v>
      </c>
      <c r="BP2832" s="304">
        <v>48074</v>
      </c>
      <c r="BQ2832" s="297" t="s">
        <v>1065</v>
      </c>
      <c r="BR2832" s="297" t="s">
        <v>4741</v>
      </c>
      <c r="BS2832" s="297">
        <v>42261</v>
      </c>
      <c r="BT2832" s="297">
        <v>48074</v>
      </c>
      <c r="BU2832" s="301">
        <v>0</v>
      </c>
      <c r="BV2832" s="301">
        <v>0</v>
      </c>
      <c r="BW2832" s="301">
        <v>0</v>
      </c>
    </row>
    <row r="2833" spans="1:75" s="289" customFormat="1" ht="18.2" customHeight="1" x14ac:dyDescent="0.15">
      <c r="A2833" s="291">
        <v>2831</v>
      </c>
      <c r="B2833" s="292" t="s">
        <v>305</v>
      </c>
      <c r="C2833" s="292" t="s">
        <v>306</v>
      </c>
      <c r="D2833" s="312">
        <v>45172</v>
      </c>
      <c r="E2833" s="293" t="s">
        <v>3674</v>
      </c>
      <c r="F2833" s="308">
        <v>0</v>
      </c>
      <c r="G2833" s="308">
        <v>0</v>
      </c>
      <c r="H2833" s="295">
        <v>41454.21</v>
      </c>
      <c r="I2833" s="295">
        <v>0</v>
      </c>
      <c r="J2833" s="295">
        <v>0</v>
      </c>
      <c r="K2833" s="295">
        <v>41454.21</v>
      </c>
      <c r="L2833" s="295">
        <v>4289.1099999999997</v>
      </c>
      <c r="M2833" s="295">
        <v>0</v>
      </c>
      <c r="N2833" s="295">
        <v>0</v>
      </c>
      <c r="O2833" s="295">
        <v>4289.1099999999997</v>
      </c>
      <c r="P2833" s="295">
        <v>0</v>
      </c>
      <c r="Q2833" s="295">
        <v>0</v>
      </c>
      <c r="R2833" s="295">
        <v>37165.1</v>
      </c>
      <c r="S2833" s="295">
        <v>0</v>
      </c>
      <c r="T2833" s="295">
        <v>328.18</v>
      </c>
      <c r="U2833" s="295">
        <v>0</v>
      </c>
      <c r="V2833" s="295">
        <v>0</v>
      </c>
      <c r="W2833" s="295">
        <v>328.18</v>
      </c>
      <c r="X2833" s="295">
        <v>0</v>
      </c>
      <c r="Y2833" s="295">
        <v>0</v>
      </c>
      <c r="Z2833" s="295">
        <v>0</v>
      </c>
      <c r="AA2833" s="295">
        <v>0</v>
      </c>
      <c r="AB2833" s="295">
        <v>0</v>
      </c>
      <c r="AC2833" s="295">
        <v>0</v>
      </c>
      <c r="AD2833" s="295">
        <v>0</v>
      </c>
      <c r="AE2833" s="295">
        <v>0</v>
      </c>
      <c r="AF2833" s="295">
        <v>0</v>
      </c>
      <c r="AG2833" s="295">
        <v>0</v>
      </c>
      <c r="AH2833" s="295">
        <v>251.8</v>
      </c>
      <c r="AI2833" s="295">
        <v>0</v>
      </c>
      <c r="AJ2833" s="295">
        <v>0</v>
      </c>
      <c r="AK2833" s="295">
        <v>0</v>
      </c>
      <c r="AL2833" s="295">
        <v>0</v>
      </c>
      <c r="AM2833" s="295">
        <v>0</v>
      </c>
      <c r="AN2833" s="295">
        <v>0</v>
      </c>
      <c r="AO2833" s="295">
        <v>0</v>
      </c>
      <c r="AP2833" s="295">
        <v>156.32</v>
      </c>
      <c r="AQ2833" s="295">
        <v>0</v>
      </c>
      <c r="AR2833" s="295">
        <v>225.41</v>
      </c>
      <c r="AS2833" s="295">
        <v>0</v>
      </c>
      <c r="AT2833" s="295">
        <f t="shared" si="44"/>
        <v>4800</v>
      </c>
      <c r="AU2833" s="295">
        <v>0</v>
      </c>
      <c r="AV2833" s="295">
        <v>0</v>
      </c>
      <c r="AW2833" s="296">
        <v>95</v>
      </c>
      <c r="AX2833" s="296">
        <v>191</v>
      </c>
      <c r="AY2833" s="295">
        <v>514999.53</v>
      </c>
      <c r="AZ2833" s="295">
        <v>441057.52</v>
      </c>
      <c r="BA2833" s="294">
        <v>68.729117000000002</v>
      </c>
      <c r="BB2833" s="294">
        <v>5.7913636892909102</v>
      </c>
      <c r="BC2833" s="294">
        <v>9.5</v>
      </c>
      <c r="BD2833" s="294"/>
      <c r="BE2833" s="293" t="s">
        <v>4204</v>
      </c>
      <c r="BF2833" s="291"/>
      <c r="BG2833" s="293" t="s">
        <v>315</v>
      </c>
      <c r="BH2833" s="293" t="s">
        <v>179</v>
      </c>
      <c r="BI2833" s="293" t="s">
        <v>401</v>
      </c>
      <c r="BJ2833" s="293" t="s">
        <v>103</v>
      </c>
      <c r="BK2833" s="292" t="s">
        <v>4</v>
      </c>
      <c r="BL2833" s="294">
        <v>37165.1</v>
      </c>
      <c r="BM2833" s="292" t="s">
        <v>894</v>
      </c>
      <c r="BN2833" s="294"/>
      <c r="BO2833" s="297">
        <v>42256</v>
      </c>
      <c r="BP2833" s="297">
        <v>48069</v>
      </c>
      <c r="BQ2833" s="297" t="s">
        <v>1065</v>
      </c>
      <c r="BR2833" s="297" t="s">
        <v>4741</v>
      </c>
      <c r="BS2833" s="297">
        <v>42256</v>
      </c>
      <c r="BT2833" s="297">
        <v>48069</v>
      </c>
      <c r="BU2833" s="294">
        <v>0</v>
      </c>
      <c r="BV2833" s="294">
        <v>0</v>
      </c>
      <c r="BW2833" s="294">
        <v>0</v>
      </c>
    </row>
    <row r="2834" spans="1:75" s="289" customFormat="1" ht="18.2" customHeight="1" x14ac:dyDescent="0.15">
      <c r="A2834" s="298">
        <v>2832</v>
      </c>
      <c r="B2834" s="299" t="s">
        <v>305</v>
      </c>
      <c r="C2834" s="299" t="s">
        <v>306</v>
      </c>
      <c r="D2834" s="313">
        <v>45172</v>
      </c>
      <c r="E2834" s="300" t="s">
        <v>3675</v>
      </c>
      <c r="F2834" s="309">
        <v>2</v>
      </c>
      <c r="G2834" s="309">
        <v>1</v>
      </c>
      <c r="H2834" s="302">
        <v>327393.90000000002</v>
      </c>
      <c r="I2834" s="302">
        <v>2271.89</v>
      </c>
      <c r="J2834" s="302">
        <v>0</v>
      </c>
      <c r="K2834" s="302">
        <v>329665.78999999998</v>
      </c>
      <c r="L2834" s="302">
        <v>2289.87</v>
      </c>
      <c r="M2834" s="302">
        <v>0</v>
      </c>
      <c r="N2834" s="302">
        <v>2228.4899999999998</v>
      </c>
      <c r="O2834" s="302">
        <v>0</v>
      </c>
      <c r="P2834" s="302">
        <v>0</v>
      </c>
      <c r="Q2834" s="302">
        <v>0</v>
      </c>
      <c r="R2834" s="302">
        <v>327437.3</v>
      </c>
      <c r="S2834" s="302">
        <v>2521.5100000000002</v>
      </c>
      <c r="T2834" s="302">
        <v>2591.87</v>
      </c>
      <c r="U2834" s="302">
        <v>0</v>
      </c>
      <c r="V2834" s="302">
        <v>2521.5100000000002</v>
      </c>
      <c r="W2834" s="302">
        <v>0</v>
      </c>
      <c r="X2834" s="302">
        <v>0</v>
      </c>
      <c r="Y2834" s="302">
        <v>0</v>
      </c>
      <c r="Z2834" s="302">
        <v>2591.87</v>
      </c>
      <c r="AA2834" s="302">
        <v>0</v>
      </c>
      <c r="AB2834" s="302">
        <v>0</v>
      </c>
      <c r="AC2834" s="302">
        <v>0</v>
      </c>
      <c r="AD2834" s="302">
        <v>0</v>
      </c>
      <c r="AE2834" s="302">
        <v>0</v>
      </c>
      <c r="AF2834" s="302">
        <v>0</v>
      </c>
      <c r="AG2834" s="302">
        <v>0</v>
      </c>
      <c r="AH2834" s="302">
        <v>0</v>
      </c>
      <c r="AI2834" s="302">
        <v>0</v>
      </c>
      <c r="AJ2834" s="302">
        <v>0</v>
      </c>
      <c r="AK2834" s="302">
        <v>0</v>
      </c>
      <c r="AL2834" s="302">
        <v>350</v>
      </c>
      <c r="AM2834" s="302">
        <v>0</v>
      </c>
      <c r="AN2834" s="302">
        <v>0</v>
      </c>
      <c r="AO2834" s="302">
        <v>0</v>
      </c>
      <c r="AP2834" s="302">
        <v>0</v>
      </c>
      <c r="AQ2834" s="302">
        <v>0</v>
      </c>
      <c r="AR2834" s="302">
        <v>0</v>
      </c>
      <c r="AS2834" s="302">
        <v>0</v>
      </c>
      <c r="AT2834" s="295">
        <f t="shared" si="44"/>
        <v>5100</v>
      </c>
      <c r="AU2834" s="302">
        <v>2333.27</v>
      </c>
      <c r="AV2834" s="302">
        <v>2591.87</v>
      </c>
      <c r="AW2834" s="303">
        <v>95</v>
      </c>
      <c r="AX2834" s="303">
        <v>191</v>
      </c>
      <c r="AY2834" s="302">
        <v>514999.53</v>
      </c>
      <c r="AZ2834" s="302">
        <v>466318.08000000002</v>
      </c>
      <c r="BA2834" s="301">
        <v>71.905282</v>
      </c>
      <c r="BB2834" s="301">
        <v>50.490153403056098</v>
      </c>
      <c r="BC2834" s="301">
        <v>9.5</v>
      </c>
      <c r="BD2834" s="301"/>
      <c r="BE2834" s="300" t="s">
        <v>4204</v>
      </c>
      <c r="BF2834" s="298"/>
      <c r="BG2834" s="300" t="s">
        <v>315</v>
      </c>
      <c r="BH2834" s="300" t="s">
        <v>179</v>
      </c>
      <c r="BI2834" s="300" t="s">
        <v>401</v>
      </c>
      <c r="BJ2834" s="300" t="s">
        <v>177</v>
      </c>
      <c r="BK2834" s="299" t="s">
        <v>4</v>
      </c>
      <c r="BL2834" s="301">
        <v>327437.3</v>
      </c>
      <c r="BM2834" s="299" t="s">
        <v>894</v>
      </c>
      <c r="BN2834" s="301"/>
      <c r="BO2834" s="304">
        <v>42256</v>
      </c>
      <c r="BP2834" s="304">
        <v>48069</v>
      </c>
      <c r="BQ2834" s="297" t="s">
        <v>1067</v>
      </c>
      <c r="BR2834" s="297" t="s">
        <v>4743</v>
      </c>
      <c r="BS2834" s="297">
        <v>42256</v>
      </c>
      <c r="BT2834" s="297">
        <v>48069</v>
      </c>
      <c r="BU2834" s="301">
        <v>259.38</v>
      </c>
      <c r="BV2834" s="301">
        <v>0</v>
      </c>
      <c r="BW2834" s="301">
        <v>0</v>
      </c>
    </row>
    <row r="2835" spans="1:75" s="289" customFormat="1" ht="18.2" customHeight="1" x14ac:dyDescent="0.15">
      <c r="A2835" s="291">
        <v>2833</v>
      </c>
      <c r="B2835" s="292" t="s">
        <v>305</v>
      </c>
      <c r="C2835" s="292" t="s">
        <v>306</v>
      </c>
      <c r="D2835" s="312">
        <v>45172</v>
      </c>
      <c r="E2835" s="293" t="s">
        <v>3676</v>
      </c>
      <c r="F2835" s="308">
        <v>0</v>
      </c>
      <c r="G2835" s="308">
        <v>0</v>
      </c>
      <c r="H2835" s="295">
        <v>121865.79</v>
      </c>
      <c r="I2835" s="295">
        <v>0</v>
      </c>
      <c r="J2835" s="295">
        <v>0</v>
      </c>
      <c r="K2835" s="295">
        <v>121865.79</v>
      </c>
      <c r="L2835" s="295">
        <v>837.38</v>
      </c>
      <c r="M2835" s="295">
        <v>0</v>
      </c>
      <c r="N2835" s="295">
        <v>0</v>
      </c>
      <c r="O2835" s="295">
        <v>837.38</v>
      </c>
      <c r="P2835" s="295">
        <v>0</v>
      </c>
      <c r="Q2835" s="295">
        <v>0</v>
      </c>
      <c r="R2835" s="295">
        <v>121028.41</v>
      </c>
      <c r="S2835" s="295">
        <v>0</v>
      </c>
      <c r="T2835" s="295">
        <v>1005.39</v>
      </c>
      <c r="U2835" s="295">
        <v>0</v>
      </c>
      <c r="V2835" s="295">
        <v>0</v>
      </c>
      <c r="W2835" s="295">
        <v>1005.39</v>
      </c>
      <c r="X2835" s="295">
        <v>0</v>
      </c>
      <c r="Y2835" s="295">
        <v>0</v>
      </c>
      <c r="Z2835" s="295">
        <v>0</v>
      </c>
      <c r="AA2835" s="295">
        <v>0</v>
      </c>
      <c r="AB2835" s="295">
        <v>0</v>
      </c>
      <c r="AC2835" s="295">
        <v>0</v>
      </c>
      <c r="AD2835" s="295">
        <v>0</v>
      </c>
      <c r="AE2835" s="295">
        <v>0</v>
      </c>
      <c r="AF2835" s="295">
        <v>0</v>
      </c>
      <c r="AG2835" s="295">
        <v>0</v>
      </c>
      <c r="AH2835" s="295">
        <v>110.31</v>
      </c>
      <c r="AI2835" s="295">
        <v>0</v>
      </c>
      <c r="AJ2835" s="295">
        <v>0</v>
      </c>
      <c r="AK2835" s="295">
        <v>0</v>
      </c>
      <c r="AL2835" s="295">
        <v>0</v>
      </c>
      <c r="AM2835" s="295">
        <v>0</v>
      </c>
      <c r="AN2835" s="295">
        <v>0</v>
      </c>
      <c r="AO2835" s="295">
        <v>0</v>
      </c>
      <c r="AP2835" s="295">
        <v>354.28</v>
      </c>
      <c r="AQ2835" s="295">
        <v>0</v>
      </c>
      <c r="AR2835" s="295">
        <v>347.36</v>
      </c>
      <c r="AS2835" s="295">
        <v>0</v>
      </c>
      <c r="AT2835" s="295">
        <f t="shared" si="44"/>
        <v>1960</v>
      </c>
      <c r="AU2835" s="295">
        <v>0</v>
      </c>
      <c r="AV2835" s="295">
        <v>0</v>
      </c>
      <c r="AW2835" s="296">
        <v>95</v>
      </c>
      <c r="AX2835" s="296">
        <v>191</v>
      </c>
      <c r="AY2835" s="295">
        <v>253020.03</v>
      </c>
      <c r="AZ2835" s="295">
        <v>172044.02</v>
      </c>
      <c r="BA2835" s="294">
        <v>52.450693999999999</v>
      </c>
      <c r="BB2835" s="294">
        <v>36.897673619905802</v>
      </c>
      <c r="BC2835" s="294">
        <v>9.9</v>
      </c>
      <c r="BD2835" s="294"/>
      <c r="BE2835" s="293" t="s">
        <v>4204</v>
      </c>
      <c r="BF2835" s="291"/>
      <c r="BG2835" s="293" t="s">
        <v>320</v>
      </c>
      <c r="BH2835" s="293" t="s">
        <v>197</v>
      </c>
      <c r="BI2835" s="293" t="s">
        <v>373</v>
      </c>
      <c r="BJ2835" s="293" t="s">
        <v>103</v>
      </c>
      <c r="BK2835" s="292" t="s">
        <v>4</v>
      </c>
      <c r="BL2835" s="294">
        <v>121028.41</v>
      </c>
      <c r="BM2835" s="292" t="s">
        <v>894</v>
      </c>
      <c r="BN2835" s="294"/>
      <c r="BO2835" s="297">
        <v>42265</v>
      </c>
      <c r="BP2835" s="297">
        <v>48078</v>
      </c>
      <c r="BQ2835" s="297" t="s">
        <v>1065</v>
      </c>
      <c r="BR2835" s="297" t="s">
        <v>4741</v>
      </c>
      <c r="BS2835" s="297">
        <v>42265</v>
      </c>
      <c r="BT2835" s="297">
        <v>48078</v>
      </c>
      <c r="BU2835" s="294">
        <v>0</v>
      </c>
      <c r="BV2835" s="294">
        <v>0</v>
      </c>
      <c r="BW2835" s="294">
        <v>0</v>
      </c>
    </row>
    <row r="2836" spans="1:75" s="289" customFormat="1" ht="18.2" customHeight="1" x14ac:dyDescent="0.15">
      <c r="A2836" s="298">
        <v>2834</v>
      </c>
      <c r="B2836" s="299" t="s">
        <v>305</v>
      </c>
      <c r="C2836" s="299" t="s">
        <v>306</v>
      </c>
      <c r="D2836" s="313">
        <v>45172</v>
      </c>
      <c r="E2836" s="300" t="s">
        <v>4385</v>
      </c>
      <c r="F2836" s="309">
        <v>0</v>
      </c>
      <c r="G2836" s="309">
        <v>0</v>
      </c>
      <c r="H2836" s="302">
        <v>64826.23</v>
      </c>
      <c r="I2836" s="302">
        <v>0</v>
      </c>
      <c r="J2836" s="302">
        <v>0</v>
      </c>
      <c r="K2836" s="302">
        <v>64826.23</v>
      </c>
      <c r="L2836" s="302">
        <v>413.64</v>
      </c>
      <c r="M2836" s="302">
        <v>0</v>
      </c>
      <c r="N2836" s="302">
        <v>0</v>
      </c>
      <c r="O2836" s="302">
        <v>413.64</v>
      </c>
      <c r="P2836" s="302">
        <v>0</v>
      </c>
      <c r="Q2836" s="302">
        <v>0</v>
      </c>
      <c r="R2836" s="302">
        <v>64412.59</v>
      </c>
      <c r="S2836" s="302">
        <v>0</v>
      </c>
      <c r="T2836" s="302">
        <v>534.82000000000005</v>
      </c>
      <c r="U2836" s="302">
        <v>0</v>
      </c>
      <c r="V2836" s="302">
        <v>0</v>
      </c>
      <c r="W2836" s="302">
        <v>534.82000000000005</v>
      </c>
      <c r="X2836" s="302">
        <v>0</v>
      </c>
      <c r="Y2836" s="302">
        <v>0</v>
      </c>
      <c r="Z2836" s="302">
        <v>0</v>
      </c>
      <c r="AA2836" s="302">
        <v>0</v>
      </c>
      <c r="AB2836" s="302">
        <v>0</v>
      </c>
      <c r="AC2836" s="302">
        <v>0</v>
      </c>
      <c r="AD2836" s="302">
        <v>0</v>
      </c>
      <c r="AE2836" s="302">
        <v>0</v>
      </c>
      <c r="AF2836" s="302">
        <v>0</v>
      </c>
      <c r="AG2836" s="302">
        <v>0</v>
      </c>
      <c r="AH2836" s="302">
        <v>81.760000000000005</v>
      </c>
      <c r="AI2836" s="302">
        <v>0</v>
      </c>
      <c r="AJ2836" s="302">
        <v>0</v>
      </c>
      <c r="AK2836" s="302">
        <v>0</v>
      </c>
      <c r="AL2836" s="302">
        <v>0</v>
      </c>
      <c r="AM2836" s="302">
        <v>0</v>
      </c>
      <c r="AN2836" s="302">
        <v>0</v>
      </c>
      <c r="AO2836" s="302">
        <v>0</v>
      </c>
      <c r="AP2836" s="302">
        <v>33.5</v>
      </c>
      <c r="AQ2836" s="302">
        <v>0</v>
      </c>
      <c r="AR2836" s="302">
        <v>32.72</v>
      </c>
      <c r="AS2836" s="302">
        <v>0</v>
      </c>
      <c r="AT2836" s="295">
        <f t="shared" si="44"/>
        <v>1031</v>
      </c>
      <c r="AU2836" s="302">
        <v>0</v>
      </c>
      <c r="AV2836" s="302">
        <v>0</v>
      </c>
      <c r="AW2836" s="303">
        <v>100</v>
      </c>
      <c r="AX2836" s="303">
        <v>137</v>
      </c>
      <c r="AY2836" s="302">
        <v>256999.99</v>
      </c>
      <c r="AZ2836" s="302">
        <v>73799.22</v>
      </c>
      <c r="BA2836" s="301">
        <v>21.400784999999999</v>
      </c>
      <c r="BB2836" s="301">
        <v>18.6787880669084</v>
      </c>
      <c r="BC2836" s="301">
        <v>9.9</v>
      </c>
      <c r="BD2836" s="301"/>
      <c r="BE2836" s="300" t="s">
        <v>4204</v>
      </c>
      <c r="BF2836" s="298"/>
      <c r="BG2836" s="300" t="s">
        <v>312</v>
      </c>
      <c r="BH2836" s="300" t="s">
        <v>221</v>
      </c>
      <c r="BI2836" s="300" t="s">
        <v>798</v>
      </c>
      <c r="BJ2836" s="300" t="s">
        <v>103</v>
      </c>
      <c r="BK2836" s="299" t="s">
        <v>4</v>
      </c>
      <c r="BL2836" s="301">
        <v>64412.59</v>
      </c>
      <c r="BM2836" s="299" t="s">
        <v>894</v>
      </c>
      <c r="BN2836" s="301"/>
      <c r="BO2836" s="304">
        <v>44063</v>
      </c>
      <c r="BP2836" s="304">
        <v>48233</v>
      </c>
      <c r="BQ2836" s="297" t="s">
        <v>1065</v>
      </c>
      <c r="BR2836" s="297" t="s">
        <v>4741</v>
      </c>
      <c r="BS2836" s="297" t="s">
        <v>4742</v>
      </c>
      <c r="BT2836" s="297" t="s">
        <v>4742</v>
      </c>
      <c r="BU2836" s="301">
        <v>0</v>
      </c>
      <c r="BV2836" s="301">
        <v>0</v>
      </c>
      <c r="BW2836" s="301">
        <v>0</v>
      </c>
    </row>
    <row r="2837" spans="1:75" s="289" customFormat="1" ht="18.2" customHeight="1" x14ac:dyDescent="0.15">
      <c r="A2837" s="291">
        <v>2835</v>
      </c>
      <c r="B2837" s="292" t="s">
        <v>305</v>
      </c>
      <c r="C2837" s="292" t="s">
        <v>306</v>
      </c>
      <c r="D2837" s="312">
        <v>45172</v>
      </c>
      <c r="E2837" s="293" t="s">
        <v>4386</v>
      </c>
      <c r="F2837" s="308">
        <v>0</v>
      </c>
      <c r="G2837" s="308">
        <v>0</v>
      </c>
      <c r="H2837" s="295">
        <v>190993.84</v>
      </c>
      <c r="I2837" s="295">
        <v>0</v>
      </c>
      <c r="J2837" s="295">
        <v>0</v>
      </c>
      <c r="K2837" s="295">
        <v>190993.84</v>
      </c>
      <c r="L2837" s="295">
        <v>1291.1600000000001</v>
      </c>
      <c r="M2837" s="295">
        <v>0</v>
      </c>
      <c r="N2837" s="295">
        <v>0</v>
      </c>
      <c r="O2837" s="295">
        <v>1291.1600000000001</v>
      </c>
      <c r="P2837" s="295">
        <v>0</v>
      </c>
      <c r="Q2837" s="295">
        <v>0</v>
      </c>
      <c r="R2837" s="295">
        <v>189702.68</v>
      </c>
      <c r="S2837" s="295">
        <v>0</v>
      </c>
      <c r="T2837" s="295">
        <v>1527.95</v>
      </c>
      <c r="U2837" s="295">
        <v>0</v>
      </c>
      <c r="V2837" s="295">
        <v>0</v>
      </c>
      <c r="W2837" s="295">
        <v>1527.95</v>
      </c>
      <c r="X2837" s="295">
        <v>0</v>
      </c>
      <c r="Y2837" s="295">
        <v>0</v>
      </c>
      <c r="Z2837" s="295">
        <v>0</v>
      </c>
      <c r="AA2837" s="295">
        <v>0</v>
      </c>
      <c r="AB2837" s="295">
        <v>0</v>
      </c>
      <c r="AC2837" s="295">
        <v>0</v>
      </c>
      <c r="AD2837" s="295">
        <v>0</v>
      </c>
      <c r="AE2837" s="295">
        <v>0</v>
      </c>
      <c r="AF2837" s="295">
        <v>0</v>
      </c>
      <c r="AG2837" s="295">
        <v>0</v>
      </c>
      <c r="AH2837" s="295">
        <v>139.04</v>
      </c>
      <c r="AI2837" s="295">
        <v>0</v>
      </c>
      <c r="AJ2837" s="295">
        <v>0</v>
      </c>
      <c r="AK2837" s="295">
        <v>0</v>
      </c>
      <c r="AL2837" s="295">
        <v>0</v>
      </c>
      <c r="AM2837" s="295">
        <v>0</v>
      </c>
      <c r="AN2837" s="295">
        <v>0</v>
      </c>
      <c r="AO2837" s="295">
        <v>0</v>
      </c>
      <c r="AP2837" s="295">
        <v>2692.95</v>
      </c>
      <c r="AQ2837" s="295">
        <v>0</v>
      </c>
      <c r="AR2837" s="295">
        <v>2651.1</v>
      </c>
      <c r="AS2837" s="295">
        <v>0</v>
      </c>
      <c r="AT2837" s="295">
        <f t="shared" si="44"/>
        <v>3000</v>
      </c>
      <c r="AU2837" s="295">
        <v>0</v>
      </c>
      <c r="AV2837" s="295">
        <v>0</v>
      </c>
      <c r="AW2837" s="296">
        <v>97</v>
      </c>
      <c r="AX2837" s="296">
        <v>134</v>
      </c>
      <c r="AY2837" s="295">
        <v>315997.40999999997</v>
      </c>
      <c r="AZ2837" s="295">
        <v>219086.64</v>
      </c>
      <c r="BA2837" s="294">
        <v>68.070183</v>
      </c>
      <c r="BB2837" s="294">
        <v>58.9405914627676</v>
      </c>
      <c r="BC2837" s="294">
        <v>9.6</v>
      </c>
      <c r="BD2837" s="294"/>
      <c r="BE2837" s="293" t="s">
        <v>4204</v>
      </c>
      <c r="BF2837" s="291"/>
      <c r="BG2837" s="293" t="s">
        <v>659</v>
      </c>
      <c r="BH2837" s="293" t="s">
        <v>207</v>
      </c>
      <c r="BI2837" s="293" t="s">
        <v>660</v>
      </c>
      <c r="BJ2837" s="293" t="s">
        <v>103</v>
      </c>
      <c r="BK2837" s="292" t="s">
        <v>4</v>
      </c>
      <c r="BL2837" s="294">
        <v>189702.68</v>
      </c>
      <c r="BM2837" s="292" t="s">
        <v>894</v>
      </c>
      <c r="BN2837" s="294"/>
      <c r="BO2837" s="297">
        <v>44063</v>
      </c>
      <c r="BP2837" s="297">
        <v>48141</v>
      </c>
      <c r="BQ2837" s="297" t="s">
        <v>1065</v>
      </c>
      <c r="BR2837" s="297" t="s">
        <v>4741</v>
      </c>
      <c r="BS2837" s="297" t="s">
        <v>4742</v>
      </c>
      <c r="BT2837" s="297" t="s">
        <v>4742</v>
      </c>
      <c r="BU2837" s="294">
        <v>0</v>
      </c>
      <c r="BV2837" s="294">
        <v>0</v>
      </c>
      <c r="BW2837" s="294">
        <v>0</v>
      </c>
    </row>
    <row r="2838" spans="1:75" s="289" customFormat="1" ht="18.2" customHeight="1" x14ac:dyDescent="0.15">
      <c r="A2838" s="298">
        <v>2836</v>
      </c>
      <c r="B2838" s="299" t="s">
        <v>305</v>
      </c>
      <c r="C2838" s="299" t="s">
        <v>306</v>
      </c>
      <c r="D2838" s="313">
        <v>45172</v>
      </c>
      <c r="E2838" s="300" t="s">
        <v>3677</v>
      </c>
      <c r="F2838" s="309">
        <v>0</v>
      </c>
      <c r="G2838" s="309">
        <v>0</v>
      </c>
      <c r="H2838" s="302">
        <v>247785.53</v>
      </c>
      <c r="I2838" s="302">
        <v>0</v>
      </c>
      <c r="J2838" s="302">
        <v>0</v>
      </c>
      <c r="K2838" s="302">
        <v>247785.53</v>
      </c>
      <c r="L2838" s="302">
        <v>1833.23</v>
      </c>
      <c r="M2838" s="302">
        <v>0</v>
      </c>
      <c r="N2838" s="302">
        <v>0</v>
      </c>
      <c r="O2838" s="302">
        <v>1833.23</v>
      </c>
      <c r="P2838" s="302">
        <v>0</v>
      </c>
      <c r="Q2838" s="302">
        <v>0</v>
      </c>
      <c r="R2838" s="302">
        <v>245952.3</v>
      </c>
      <c r="S2838" s="302">
        <v>0</v>
      </c>
      <c r="T2838" s="302">
        <v>1961.64</v>
      </c>
      <c r="U2838" s="302">
        <v>0</v>
      </c>
      <c r="V2838" s="302">
        <v>0</v>
      </c>
      <c r="W2838" s="302">
        <v>1961.64</v>
      </c>
      <c r="X2838" s="302">
        <v>0</v>
      </c>
      <c r="Y2838" s="302">
        <v>0</v>
      </c>
      <c r="Z2838" s="302">
        <v>0</v>
      </c>
      <c r="AA2838" s="302">
        <v>0</v>
      </c>
      <c r="AB2838" s="302">
        <v>0</v>
      </c>
      <c r="AC2838" s="302">
        <v>0</v>
      </c>
      <c r="AD2838" s="302">
        <v>0</v>
      </c>
      <c r="AE2838" s="302">
        <v>0</v>
      </c>
      <c r="AF2838" s="302">
        <v>0</v>
      </c>
      <c r="AG2838" s="302">
        <v>0</v>
      </c>
      <c r="AH2838" s="302">
        <v>192.85</v>
      </c>
      <c r="AI2838" s="302">
        <v>0</v>
      </c>
      <c r="AJ2838" s="302">
        <v>0</v>
      </c>
      <c r="AK2838" s="302">
        <v>0</v>
      </c>
      <c r="AL2838" s="302">
        <v>0</v>
      </c>
      <c r="AM2838" s="302">
        <v>0</v>
      </c>
      <c r="AN2838" s="302">
        <v>0</v>
      </c>
      <c r="AO2838" s="302">
        <v>0</v>
      </c>
      <c r="AP2838" s="302">
        <v>0.67</v>
      </c>
      <c r="AQ2838" s="302">
        <v>0</v>
      </c>
      <c r="AR2838" s="302">
        <v>0.39</v>
      </c>
      <c r="AS2838" s="302">
        <v>0</v>
      </c>
      <c r="AT2838" s="295">
        <f t="shared" si="44"/>
        <v>3988</v>
      </c>
      <c r="AU2838" s="302">
        <v>0</v>
      </c>
      <c r="AV2838" s="302">
        <v>0</v>
      </c>
      <c r="AW2838" s="303">
        <v>95</v>
      </c>
      <c r="AX2838" s="303">
        <v>191</v>
      </c>
      <c r="AY2838" s="302">
        <v>362497.63</v>
      </c>
      <c r="AZ2838" s="302">
        <v>362497.63</v>
      </c>
      <c r="BA2838" s="301">
        <v>82.207436999999999</v>
      </c>
      <c r="BB2838" s="301">
        <v>55.777214894494897</v>
      </c>
      <c r="BC2838" s="301">
        <v>9.5</v>
      </c>
      <c r="BD2838" s="301"/>
      <c r="BE2838" s="300" t="s">
        <v>4204</v>
      </c>
      <c r="BF2838" s="298"/>
      <c r="BG2838" s="300" t="s">
        <v>380</v>
      </c>
      <c r="BH2838" s="300" t="s">
        <v>203</v>
      </c>
      <c r="BI2838" s="300" t="s">
        <v>381</v>
      </c>
      <c r="BJ2838" s="300" t="s">
        <v>103</v>
      </c>
      <c r="BK2838" s="299" t="s">
        <v>4</v>
      </c>
      <c r="BL2838" s="301">
        <v>245952.3</v>
      </c>
      <c r="BM2838" s="299" t="s">
        <v>894</v>
      </c>
      <c r="BN2838" s="301"/>
      <c r="BO2838" s="304">
        <v>42262</v>
      </c>
      <c r="BP2838" s="304">
        <v>48075</v>
      </c>
      <c r="BQ2838" s="297" t="s">
        <v>1065</v>
      </c>
      <c r="BR2838" s="297" t="s">
        <v>4741</v>
      </c>
      <c r="BS2838" s="297">
        <v>42262</v>
      </c>
      <c r="BT2838" s="297">
        <v>48075</v>
      </c>
      <c r="BU2838" s="301">
        <v>0</v>
      </c>
      <c r="BV2838" s="301">
        <v>0</v>
      </c>
      <c r="BW2838" s="301">
        <v>0</v>
      </c>
    </row>
    <row r="2839" spans="1:75" s="289" customFormat="1" ht="18.2" customHeight="1" x14ac:dyDescent="0.15">
      <c r="A2839" s="291">
        <v>2837</v>
      </c>
      <c r="B2839" s="292" t="s">
        <v>305</v>
      </c>
      <c r="C2839" s="292" t="s">
        <v>306</v>
      </c>
      <c r="D2839" s="312">
        <v>45172</v>
      </c>
      <c r="E2839" s="293" t="s">
        <v>3678</v>
      </c>
      <c r="F2839" s="308">
        <v>0</v>
      </c>
      <c r="G2839" s="308">
        <v>0</v>
      </c>
      <c r="H2839" s="295">
        <v>50977.95</v>
      </c>
      <c r="I2839" s="295">
        <v>0</v>
      </c>
      <c r="J2839" s="295">
        <v>0</v>
      </c>
      <c r="K2839" s="295">
        <v>50977.95</v>
      </c>
      <c r="L2839" s="295">
        <v>350.29</v>
      </c>
      <c r="M2839" s="295">
        <v>0</v>
      </c>
      <c r="N2839" s="295">
        <v>0</v>
      </c>
      <c r="O2839" s="295">
        <v>350.29</v>
      </c>
      <c r="P2839" s="295">
        <v>0</v>
      </c>
      <c r="Q2839" s="295">
        <v>0</v>
      </c>
      <c r="R2839" s="295">
        <v>50627.66</v>
      </c>
      <c r="S2839" s="295">
        <v>0</v>
      </c>
      <c r="T2839" s="295">
        <v>420.57</v>
      </c>
      <c r="U2839" s="295">
        <v>0</v>
      </c>
      <c r="V2839" s="295">
        <v>0</v>
      </c>
      <c r="W2839" s="295">
        <v>420.57</v>
      </c>
      <c r="X2839" s="295">
        <v>0</v>
      </c>
      <c r="Y2839" s="295">
        <v>0</v>
      </c>
      <c r="Z2839" s="295">
        <v>0</v>
      </c>
      <c r="AA2839" s="295">
        <v>0</v>
      </c>
      <c r="AB2839" s="295">
        <v>0</v>
      </c>
      <c r="AC2839" s="295">
        <v>0</v>
      </c>
      <c r="AD2839" s="295">
        <v>0</v>
      </c>
      <c r="AE2839" s="295">
        <v>0</v>
      </c>
      <c r="AF2839" s="295">
        <v>0</v>
      </c>
      <c r="AG2839" s="295">
        <v>0</v>
      </c>
      <c r="AH2839" s="295">
        <v>76.11</v>
      </c>
      <c r="AI2839" s="295">
        <v>0</v>
      </c>
      <c r="AJ2839" s="295">
        <v>0</v>
      </c>
      <c r="AK2839" s="295">
        <v>0</v>
      </c>
      <c r="AL2839" s="295">
        <v>0</v>
      </c>
      <c r="AM2839" s="295">
        <v>0</v>
      </c>
      <c r="AN2839" s="295">
        <v>0</v>
      </c>
      <c r="AO2839" s="295">
        <v>0</v>
      </c>
      <c r="AP2839" s="295">
        <v>8.25</v>
      </c>
      <c r="AQ2839" s="295">
        <v>0</v>
      </c>
      <c r="AR2839" s="295">
        <v>8.2200000000000006</v>
      </c>
      <c r="AS2839" s="295">
        <v>0</v>
      </c>
      <c r="AT2839" s="295">
        <f t="shared" si="44"/>
        <v>847</v>
      </c>
      <c r="AU2839" s="295">
        <v>0</v>
      </c>
      <c r="AV2839" s="295">
        <v>0</v>
      </c>
      <c r="AW2839" s="296">
        <v>95</v>
      </c>
      <c r="AX2839" s="296">
        <v>191</v>
      </c>
      <c r="AY2839" s="295">
        <v>235001.68</v>
      </c>
      <c r="AZ2839" s="295">
        <v>71968.47</v>
      </c>
      <c r="BA2839" s="294">
        <v>23.404084999999998</v>
      </c>
      <c r="BB2839" s="294">
        <v>16.464071807989001</v>
      </c>
      <c r="BC2839" s="294">
        <v>9.9</v>
      </c>
      <c r="BD2839" s="294"/>
      <c r="BE2839" s="293" t="s">
        <v>4204</v>
      </c>
      <c r="BF2839" s="291"/>
      <c r="BG2839" s="293" t="s">
        <v>344</v>
      </c>
      <c r="BH2839" s="293" t="s">
        <v>213</v>
      </c>
      <c r="BI2839" s="293" t="s">
        <v>630</v>
      </c>
      <c r="BJ2839" s="293" t="s">
        <v>103</v>
      </c>
      <c r="BK2839" s="292" t="s">
        <v>4</v>
      </c>
      <c r="BL2839" s="294">
        <v>50627.66</v>
      </c>
      <c r="BM2839" s="292" t="s">
        <v>894</v>
      </c>
      <c r="BN2839" s="294"/>
      <c r="BO2839" s="297">
        <v>42257</v>
      </c>
      <c r="BP2839" s="297">
        <v>48070</v>
      </c>
      <c r="BQ2839" s="297" t="s">
        <v>1065</v>
      </c>
      <c r="BR2839" s="297" t="s">
        <v>4741</v>
      </c>
      <c r="BS2839" s="297">
        <v>42257</v>
      </c>
      <c r="BT2839" s="297">
        <v>48070</v>
      </c>
      <c r="BU2839" s="294">
        <v>0</v>
      </c>
      <c r="BV2839" s="294">
        <v>0</v>
      </c>
      <c r="BW2839" s="294">
        <v>0</v>
      </c>
    </row>
    <row r="2840" spans="1:75" s="289" customFormat="1" ht="18.2" customHeight="1" x14ac:dyDescent="0.15">
      <c r="A2840" s="298">
        <v>2838</v>
      </c>
      <c r="B2840" s="299" t="s">
        <v>305</v>
      </c>
      <c r="C2840" s="299" t="s">
        <v>306</v>
      </c>
      <c r="D2840" s="313">
        <v>45172</v>
      </c>
      <c r="E2840" s="300" t="s">
        <v>3679</v>
      </c>
      <c r="F2840" s="309">
        <v>0</v>
      </c>
      <c r="G2840" s="309">
        <v>0</v>
      </c>
      <c r="H2840" s="302">
        <v>79015.44</v>
      </c>
      <c r="I2840" s="302">
        <v>0</v>
      </c>
      <c r="J2840" s="302">
        <v>0</v>
      </c>
      <c r="K2840" s="302">
        <v>79015.44</v>
      </c>
      <c r="L2840" s="302">
        <v>1843.52</v>
      </c>
      <c r="M2840" s="302">
        <v>0</v>
      </c>
      <c r="N2840" s="302">
        <v>0</v>
      </c>
      <c r="O2840" s="302">
        <v>1843.52</v>
      </c>
      <c r="P2840" s="302">
        <v>0</v>
      </c>
      <c r="Q2840" s="302">
        <v>0</v>
      </c>
      <c r="R2840" s="302">
        <v>77171.92</v>
      </c>
      <c r="S2840" s="302">
        <v>0</v>
      </c>
      <c r="T2840" s="302">
        <v>632.12</v>
      </c>
      <c r="U2840" s="302">
        <v>0</v>
      </c>
      <c r="V2840" s="302">
        <v>0</v>
      </c>
      <c r="W2840" s="302">
        <v>632.12</v>
      </c>
      <c r="X2840" s="302">
        <v>0</v>
      </c>
      <c r="Y2840" s="302">
        <v>0</v>
      </c>
      <c r="Z2840" s="302">
        <v>0</v>
      </c>
      <c r="AA2840" s="302">
        <v>0</v>
      </c>
      <c r="AB2840" s="302">
        <v>0</v>
      </c>
      <c r="AC2840" s="302">
        <v>0</v>
      </c>
      <c r="AD2840" s="302">
        <v>0</v>
      </c>
      <c r="AE2840" s="302">
        <v>0</v>
      </c>
      <c r="AF2840" s="302">
        <v>0</v>
      </c>
      <c r="AG2840" s="302">
        <v>0</v>
      </c>
      <c r="AH2840" s="302">
        <v>115.52</v>
      </c>
      <c r="AI2840" s="302">
        <v>0</v>
      </c>
      <c r="AJ2840" s="302">
        <v>0</v>
      </c>
      <c r="AK2840" s="302">
        <v>0</v>
      </c>
      <c r="AL2840" s="302">
        <v>0</v>
      </c>
      <c r="AM2840" s="302">
        <v>0</v>
      </c>
      <c r="AN2840" s="302">
        <v>0</v>
      </c>
      <c r="AO2840" s="302">
        <v>0</v>
      </c>
      <c r="AP2840" s="302">
        <v>3.44</v>
      </c>
      <c r="AQ2840" s="302">
        <v>0</v>
      </c>
      <c r="AR2840" s="302">
        <v>2.6</v>
      </c>
      <c r="AS2840" s="302">
        <v>0</v>
      </c>
      <c r="AT2840" s="295">
        <f t="shared" si="44"/>
        <v>2592</v>
      </c>
      <c r="AU2840" s="302">
        <v>0</v>
      </c>
      <c r="AV2840" s="302">
        <v>0</v>
      </c>
      <c r="AW2840" s="303">
        <v>36</v>
      </c>
      <c r="AX2840" s="303">
        <v>132</v>
      </c>
      <c r="AY2840" s="302">
        <v>251600.07</v>
      </c>
      <c r="AZ2840" s="302">
        <v>190513.67</v>
      </c>
      <c r="BA2840" s="301">
        <v>64.785347999999999</v>
      </c>
      <c r="BB2840" s="301">
        <v>26.242787160775201</v>
      </c>
      <c r="BC2840" s="301">
        <v>9.6</v>
      </c>
      <c r="BD2840" s="301"/>
      <c r="BE2840" s="300" t="s">
        <v>4204</v>
      </c>
      <c r="BF2840" s="298"/>
      <c r="BG2840" s="300" t="s">
        <v>312</v>
      </c>
      <c r="BH2840" s="300" t="s">
        <v>188</v>
      </c>
      <c r="BI2840" s="300" t="s">
        <v>313</v>
      </c>
      <c r="BJ2840" s="300" t="s">
        <v>103</v>
      </c>
      <c r="BK2840" s="299" t="s">
        <v>4</v>
      </c>
      <c r="BL2840" s="301">
        <v>77171.92</v>
      </c>
      <c r="BM2840" s="299" t="s">
        <v>894</v>
      </c>
      <c r="BN2840" s="301"/>
      <c r="BO2840" s="304">
        <v>42254</v>
      </c>
      <c r="BP2840" s="304">
        <v>46272</v>
      </c>
      <c r="BQ2840" s="297" t="s">
        <v>1065</v>
      </c>
      <c r="BR2840" s="297" t="s">
        <v>4741</v>
      </c>
      <c r="BS2840" s="297">
        <v>42254</v>
      </c>
      <c r="BT2840" s="297">
        <v>46272</v>
      </c>
      <c r="BU2840" s="301">
        <v>0</v>
      </c>
      <c r="BV2840" s="301">
        <v>0</v>
      </c>
      <c r="BW2840" s="301">
        <v>0</v>
      </c>
    </row>
    <row r="2841" spans="1:75" s="289" customFormat="1" ht="18.2" customHeight="1" x14ac:dyDescent="0.15">
      <c r="A2841" s="291">
        <v>2839</v>
      </c>
      <c r="B2841" s="292" t="s">
        <v>305</v>
      </c>
      <c r="C2841" s="292" t="s">
        <v>306</v>
      </c>
      <c r="D2841" s="312">
        <v>45172</v>
      </c>
      <c r="E2841" s="293" t="s">
        <v>3680</v>
      </c>
      <c r="F2841" s="308">
        <v>1</v>
      </c>
      <c r="G2841" s="308">
        <v>2</v>
      </c>
      <c r="H2841" s="295">
        <v>353290.14</v>
      </c>
      <c r="I2841" s="295">
        <v>4812.1400000000003</v>
      </c>
      <c r="J2841" s="295">
        <v>0</v>
      </c>
      <c r="K2841" s="295">
        <v>358102.28</v>
      </c>
      <c r="L2841" s="295">
        <v>2434.6799999999998</v>
      </c>
      <c r="M2841" s="295">
        <v>0</v>
      </c>
      <c r="N2841" s="295">
        <v>4812.1400000000003</v>
      </c>
      <c r="O2841" s="295">
        <v>0</v>
      </c>
      <c r="P2841" s="295">
        <v>0</v>
      </c>
      <c r="Q2841" s="295">
        <v>0</v>
      </c>
      <c r="R2841" s="295">
        <v>353290.14</v>
      </c>
      <c r="S2841" s="295">
        <v>5650.98</v>
      </c>
      <c r="T2841" s="295">
        <v>2796.88</v>
      </c>
      <c r="U2841" s="295">
        <v>0</v>
      </c>
      <c r="V2841" s="295">
        <v>5650.98</v>
      </c>
      <c r="W2841" s="295">
        <v>0</v>
      </c>
      <c r="X2841" s="295">
        <v>0</v>
      </c>
      <c r="Y2841" s="295">
        <v>0</v>
      </c>
      <c r="Z2841" s="295">
        <v>2796.88</v>
      </c>
      <c r="AA2841" s="295">
        <v>0</v>
      </c>
      <c r="AB2841" s="295">
        <v>0</v>
      </c>
      <c r="AC2841" s="295">
        <v>0</v>
      </c>
      <c r="AD2841" s="295">
        <v>0</v>
      </c>
      <c r="AE2841" s="295">
        <v>0</v>
      </c>
      <c r="AF2841" s="295">
        <v>0</v>
      </c>
      <c r="AG2841" s="295">
        <v>0</v>
      </c>
      <c r="AH2841" s="295">
        <v>7.64</v>
      </c>
      <c r="AI2841" s="295">
        <v>0</v>
      </c>
      <c r="AJ2841" s="295">
        <v>0</v>
      </c>
      <c r="AK2841" s="295">
        <v>0</v>
      </c>
      <c r="AL2841" s="295">
        <v>696.18</v>
      </c>
      <c r="AM2841" s="295">
        <v>0</v>
      </c>
      <c r="AN2841" s="295">
        <v>0</v>
      </c>
      <c r="AO2841" s="295">
        <v>533.05999999999995</v>
      </c>
      <c r="AP2841" s="295">
        <v>0</v>
      </c>
      <c r="AQ2841" s="295">
        <v>0</v>
      </c>
      <c r="AR2841" s="295">
        <v>0</v>
      </c>
      <c r="AS2841" s="295">
        <v>0</v>
      </c>
      <c r="AT2841" s="295">
        <f t="shared" si="44"/>
        <v>11700</v>
      </c>
      <c r="AU2841" s="295">
        <v>2434.6799999999998</v>
      </c>
      <c r="AV2841" s="295">
        <v>2796.88</v>
      </c>
      <c r="AW2841" s="296">
        <v>96</v>
      </c>
      <c r="AX2841" s="296">
        <v>192</v>
      </c>
      <c r="AY2841" s="295">
        <v>500999.67999999999</v>
      </c>
      <c r="AZ2841" s="295">
        <v>500999.67999999999</v>
      </c>
      <c r="BA2841" s="294">
        <v>76.107836000000006</v>
      </c>
      <c r="BB2841" s="294">
        <v>53.668992434360497</v>
      </c>
      <c r="BC2841" s="294">
        <v>9.5</v>
      </c>
      <c r="BD2841" s="294"/>
      <c r="BE2841" s="293" t="s">
        <v>4204</v>
      </c>
      <c r="BF2841" s="291"/>
      <c r="BG2841" s="293" t="s">
        <v>326</v>
      </c>
      <c r="BH2841" s="293" t="s">
        <v>190</v>
      </c>
      <c r="BI2841" s="293" t="s">
        <v>385</v>
      </c>
      <c r="BJ2841" s="293" t="s">
        <v>177</v>
      </c>
      <c r="BK2841" s="292" t="s">
        <v>4</v>
      </c>
      <c r="BL2841" s="294">
        <v>353290.14</v>
      </c>
      <c r="BM2841" s="292" t="s">
        <v>894</v>
      </c>
      <c r="BN2841" s="294"/>
      <c r="BO2841" s="297">
        <v>42262</v>
      </c>
      <c r="BP2841" s="297">
        <v>48106</v>
      </c>
      <c r="BQ2841" s="297" t="s">
        <v>1065</v>
      </c>
      <c r="BR2841" s="297" t="s">
        <v>4741</v>
      </c>
      <c r="BS2841" s="297">
        <v>42262</v>
      </c>
      <c r="BT2841" s="297">
        <v>48106</v>
      </c>
      <c r="BU2841" s="294">
        <v>258.89</v>
      </c>
      <c r="BV2841" s="294">
        <v>0</v>
      </c>
      <c r="BW2841" s="294">
        <v>0</v>
      </c>
    </row>
    <row r="2842" spans="1:75" s="289" customFormat="1" ht="18.2" customHeight="1" x14ac:dyDescent="0.15">
      <c r="A2842" s="298">
        <v>2840</v>
      </c>
      <c r="B2842" s="299" t="s">
        <v>305</v>
      </c>
      <c r="C2842" s="299" t="s">
        <v>306</v>
      </c>
      <c r="D2842" s="313">
        <v>45172</v>
      </c>
      <c r="E2842" s="300" t="s">
        <v>3681</v>
      </c>
      <c r="F2842" s="309">
        <v>0</v>
      </c>
      <c r="G2842" s="309">
        <v>0</v>
      </c>
      <c r="H2842" s="302">
        <v>177894.05</v>
      </c>
      <c r="I2842" s="302">
        <v>0</v>
      </c>
      <c r="J2842" s="302">
        <v>0</v>
      </c>
      <c r="K2842" s="302">
        <v>177894.05</v>
      </c>
      <c r="L2842" s="302">
        <v>1220.48</v>
      </c>
      <c r="M2842" s="302">
        <v>0</v>
      </c>
      <c r="N2842" s="302">
        <v>0</v>
      </c>
      <c r="O2842" s="302">
        <v>1220.48</v>
      </c>
      <c r="P2842" s="302">
        <v>0</v>
      </c>
      <c r="Q2842" s="302">
        <v>0</v>
      </c>
      <c r="R2842" s="302">
        <v>176673.57</v>
      </c>
      <c r="S2842" s="302">
        <v>0</v>
      </c>
      <c r="T2842" s="302">
        <v>1423.15</v>
      </c>
      <c r="U2842" s="302">
        <v>0</v>
      </c>
      <c r="V2842" s="302">
        <v>0</v>
      </c>
      <c r="W2842" s="302">
        <v>1423.15</v>
      </c>
      <c r="X2842" s="302">
        <v>0</v>
      </c>
      <c r="Y2842" s="302">
        <v>0</v>
      </c>
      <c r="Z2842" s="302">
        <v>0</v>
      </c>
      <c r="AA2842" s="302">
        <v>0</v>
      </c>
      <c r="AB2842" s="302">
        <v>0</v>
      </c>
      <c r="AC2842" s="302">
        <v>0</v>
      </c>
      <c r="AD2842" s="302">
        <v>0</v>
      </c>
      <c r="AE2842" s="302">
        <v>0</v>
      </c>
      <c r="AF2842" s="302">
        <v>0</v>
      </c>
      <c r="AG2842" s="302">
        <v>0</v>
      </c>
      <c r="AH2842" s="302">
        <v>157.63999999999999</v>
      </c>
      <c r="AI2842" s="302">
        <v>0</v>
      </c>
      <c r="AJ2842" s="302">
        <v>0</v>
      </c>
      <c r="AK2842" s="302">
        <v>0</v>
      </c>
      <c r="AL2842" s="302">
        <v>0</v>
      </c>
      <c r="AM2842" s="302">
        <v>0</v>
      </c>
      <c r="AN2842" s="302">
        <v>0</v>
      </c>
      <c r="AO2842" s="302">
        <v>0</v>
      </c>
      <c r="AP2842" s="302">
        <v>0.47</v>
      </c>
      <c r="AQ2842" s="302">
        <v>0</v>
      </c>
      <c r="AR2842" s="302">
        <v>0.74</v>
      </c>
      <c r="AS2842" s="302">
        <v>0</v>
      </c>
      <c r="AT2842" s="295">
        <f t="shared" si="44"/>
        <v>2801</v>
      </c>
      <c r="AU2842" s="302">
        <v>0</v>
      </c>
      <c r="AV2842" s="302">
        <v>0</v>
      </c>
      <c r="AW2842" s="303">
        <v>96</v>
      </c>
      <c r="AX2842" s="303">
        <v>192</v>
      </c>
      <c r="AY2842" s="302">
        <v>354001.8</v>
      </c>
      <c r="AZ2842" s="302">
        <v>251710.1</v>
      </c>
      <c r="BA2842" s="301">
        <v>52.801597000000001</v>
      </c>
      <c r="BB2842" s="301">
        <v>37.061074004147201</v>
      </c>
      <c r="BC2842" s="301">
        <v>9.6</v>
      </c>
      <c r="BD2842" s="301"/>
      <c r="BE2842" s="300" t="s">
        <v>4204</v>
      </c>
      <c r="BF2842" s="298"/>
      <c r="BG2842" s="300" t="s">
        <v>320</v>
      </c>
      <c r="BH2842" s="300" t="s">
        <v>197</v>
      </c>
      <c r="BI2842" s="300" t="s">
        <v>373</v>
      </c>
      <c r="BJ2842" s="300" t="s">
        <v>103</v>
      </c>
      <c r="BK2842" s="299" t="s">
        <v>4</v>
      </c>
      <c r="BL2842" s="301">
        <v>176673.57</v>
      </c>
      <c r="BM2842" s="299" t="s">
        <v>894</v>
      </c>
      <c r="BN2842" s="301"/>
      <c r="BO2842" s="304">
        <v>42265</v>
      </c>
      <c r="BP2842" s="304">
        <v>48109</v>
      </c>
      <c r="BQ2842" s="297" t="s">
        <v>1065</v>
      </c>
      <c r="BR2842" s="297" t="s">
        <v>4741</v>
      </c>
      <c r="BS2842" s="297">
        <v>42265</v>
      </c>
      <c r="BT2842" s="297">
        <v>48109</v>
      </c>
      <c r="BU2842" s="301">
        <v>0</v>
      </c>
      <c r="BV2842" s="301">
        <v>0</v>
      </c>
      <c r="BW2842" s="301">
        <v>0</v>
      </c>
    </row>
    <row r="2843" spans="1:75" s="289" customFormat="1" ht="18.2" customHeight="1" x14ac:dyDescent="0.15">
      <c r="A2843" s="291">
        <v>2841</v>
      </c>
      <c r="B2843" s="292" t="s">
        <v>305</v>
      </c>
      <c r="C2843" s="292" t="s">
        <v>306</v>
      </c>
      <c r="D2843" s="312">
        <v>45172</v>
      </c>
      <c r="E2843" s="293" t="s">
        <v>4387</v>
      </c>
      <c r="F2843" s="308">
        <v>0</v>
      </c>
      <c r="G2843" s="308">
        <v>0</v>
      </c>
      <c r="H2843" s="295">
        <v>161557.57</v>
      </c>
      <c r="I2843" s="295">
        <v>0</v>
      </c>
      <c r="J2843" s="295">
        <v>0</v>
      </c>
      <c r="K2843" s="295">
        <v>161557.57</v>
      </c>
      <c r="L2843" s="295">
        <v>1102.0999999999999</v>
      </c>
      <c r="M2843" s="295">
        <v>0</v>
      </c>
      <c r="N2843" s="295">
        <v>0</v>
      </c>
      <c r="O2843" s="295">
        <v>1102.0999999999999</v>
      </c>
      <c r="P2843" s="295">
        <v>0</v>
      </c>
      <c r="Q2843" s="295">
        <v>0</v>
      </c>
      <c r="R2843" s="295">
        <v>160455.47</v>
      </c>
      <c r="S2843" s="295">
        <v>0</v>
      </c>
      <c r="T2843" s="295">
        <v>1265.53</v>
      </c>
      <c r="U2843" s="295">
        <v>0</v>
      </c>
      <c r="V2843" s="295">
        <v>0</v>
      </c>
      <c r="W2843" s="295">
        <v>1265.53</v>
      </c>
      <c r="X2843" s="295">
        <v>0</v>
      </c>
      <c r="Y2843" s="295">
        <v>0</v>
      </c>
      <c r="Z2843" s="295">
        <v>0</v>
      </c>
      <c r="AA2843" s="295">
        <v>0</v>
      </c>
      <c r="AB2843" s="295">
        <v>0</v>
      </c>
      <c r="AC2843" s="295">
        <v>0</v>
      </c>
      <c r="AD2843" s="295">
        <v>0</v>
      </c>
      <c r="AE2843" s="295">
        <v>0</v>
      </c>
      <c r="AF2843" s="295">
        <v>0</v>
      </c>
      <c r="AG2843" s="295">
        <v>0</v>
      </c>
      <c r="AH2843" s="295">
        <v>239.42</v>
      </c>
      <c r="AI2843" s="295">
        <v>0</v>
      </c>
      <c r="AJ2843" s="295">
        <v>0</v>
      </c>
      <c r="AK2843" s="295">
        <v>0</v>
      </c>
      <c r="AL2843" s="295">
        <v>0</v>
      </c>
      <c r="AM2843" s="295">
        <v>0</v>
      </c>
      <c r="AN2843" s="295">
        <v>0</v>
      </c>
      <c r="AO2843" s="295">
        <v>0</v>
      </c>
      <c r="AP2843" s="295">
        <v>0</v>
      </c>
      <c r="AQ2843" s="295">
        <v>0</v>
      </c>
      <c r="AR2843" s="295">
        <v>178.85</v>
      </c>
      <c r="AS2843" s="295">
        <v>0</v>
      </c>
      <c r="AT2843" s="295">
        <f t="shared" si="44"/>
        <v>2428.1999999999998</v>
      </c>
      <c r="AU2843" s="295">
        <v>0</v>
      </c>
      <c r="AV2843" s="295">
        <v>0</v>
      </c>
      <c r="AW2843" s="296">
        <v>97</v>
      </c>
      <c r="AX2843" s="296">
        <v>134</v>
      </c>
      <c r="AY2843" s="295">
        <v>791998.21</v>
      </c>
      <c r="AZ2843" s="295">
        <v>185584.89</v>
      </c>
      <c r="BA2843" s="294">
        <v>90.000204999999994</v>
      </c>
      <c r="BB2843" s="294">
        <v>77.813582740336997</v>
      </c>
      <c r="BC2843" s="294">
        <v>9.4</v>
      </c>
      <c r="BD2843" s="294"/>
      <c r="BE2843" s="293" t="s">
        <v>4204</v>
      </c>
      <c r="BF2843" s="291"/>
      <c r="BG2843" s="293" t="s">
        <v>326</v>
      </c>
      <c r="BH2843" s="293" t="s">
        <v>217</v>
      </c>
      <c r="BI2843" s="293" t="s">
        <v>423</v>
      </c>
      <c r="BJ2843" s="293" t="s">
        <v>103</v>
      </c>
      <c r="BK2843" s="292" t="s">
        <v>4</v>
      </c>
      <c r="BL2843" s="294">
        <v>160455.47</v>
      </c>
      <c r="BM2843" s="292" t="s">
        <v>894</v>
      </c>
      <c r="BN2843" s="294"/>
      <c r="BO2843" s="297">
        <v>44063</v>
      </c>
      <c r="BP2843" s="297">
        <v>48141</v>
      </c>
      <c r="BQ2843" s="297" t="s">
        <v>1065</v>
      </c>
      <c r="BR2843" s="297" t="s">
        <v>4741</v>
      </c>
      <c r="BS2843" s="297" t="s">
        <v>4742</v>
      </c>
      <c r="BT2843" s="297" t="s">
        <v>4742</v>
      </c>
      <c r="BU2843" s="294">
        <v>0</v>
      </c>
      <c r="BV2843" s="294">
        <v>0</v>
      </c>
      <c r="BW2843" s="294">
        <v>0</v>
      </c>
    </row>
    <row r="2844" spans="1:75" s="289" customFormat="1" ht="18.2" customHeight="1" x14ac:dyDescent="0.15">
      <c r="A2844" s="298">
        <v>2842</v>
      </c>
      <c r="B2844" s="299" t="s">
        <v>305</v>
      </c>
      <c r="C2844" s="299" t="s">
        <v>306</v>
      </c>
      <c r="D2844" s="313">
        <v>45172</v>
      </c>
      <c r="E2844" s="300" t="s">
        <v>4388</v>
      </c>
      <c r="F2844" s="309">
        <v>2</v>
      </c>
      <c r="G2844" s="309">
        <v>2</v>
      </c>
      <c r="H2844" s="302">
        <v>194328.04</v>
      </c>
      <c r="I2844" s="302">
        <v>1290.82</v>
      </c>
      <c r="J2844" s="302">
        <v>0</v>
      </c>
      <c r="K2844" s="302">
        <v>195618.86</v>
      </c>
      <c r="L2844" s="302">
        <v>948.66</v>
      </c>
      <c r="M2844" s="302">
        <v>0</v>
      </c>
      <c r="N2844" s="302">
        <v>590.82000000000005</v>
      </c>
      <c r="O2844" s="302">
        <v>0</v>
      </c>
      <c r="P2844" s="302">
        <v>0</v>
      </c>
      <c r="Q2844" s="302">
        <v>0</v>
      </c>
      <c r="R2844" s="302">
        <v>195028.04</v>
      </c>
      <c r="S2844" s="302">
        <v>1627.24</v>
      </c>
      <c r="T2844" s="302">
        <v>1619.4</v>
      </c>
      <c r="U2844" s="302">
        <v>0</v>
      </c>
      <c r="V2844" s="302">
        <v>1627.24</v>
      </c>
      <c r="W2844" s="302">
        <v>0</v>
      </c>
      <c r="X2844" s="302">
        <v>0</v>
      </c>
      <c r="Y2844" s="302">
        <v>0</v>
      </c>
      <c r="Z2844" s="302">
        <v>1619.4</v>
      </c>
      <c r="AA2844" s="302">
        <v>0</v>
      </c>
      <c r="AB2844" s="302">
        <v>0</v>
      </c>
      <c r="AC2844" s="302">
        <v>0</v>
      </c>
      <c r="AD2844" s="302">
        <v>0</v>
      </c>
      <c r="AE2844" s="302">
        <v>0</v>
      </c>
      <c r="AF2844" s="302">
        <v>0</v>
      </c>
      <c r="AG2844" s="302">
        <v>0</v>
      </c>
      <c r="AH2844" s="302">
        <v>0</v>
      </c>
      <c r="AI2844" s="302">
        <v>0</v>
      </c>
      <c r="AJ2844" s="302">
        <v>0</v>
      </c>
      <c r="AK2844" s="302">
        <v>0</v>
      </c>
      <c r="AL2844" s="302">
        <v>350</v>
      </c>
      <c r="AM2844" s="302">
        <v>0</v>
      </c>
      <c r="AN2844" s="302">
        <v>0</v>
      </c>
      <c r="AO2844" s="302">
        <v>122.24</v>
      </c>
      <c r="AP2844" s="302">
        <v>0</v>
      </c>
      <c r="AQ2844" s="302">
        <v>0</v>
      </c>
      <c r="AR2844" s="302">
        <v>0</v>
      </c>
      <c r="AS2844" s="302">
        <v>0</v>
      </c>
      <c r="AT2844" s="295">
        <f t="shared" si="44"/>
        <v>2690.3</v>
      </c>
      <c r="AU2844" s="302">
        <v>1648.66</v>
      </c>
      <c r="AV2844" s="302">
        <v>1619.4</v>
      </c>
      <c r="AW2844" s="303">
        <v>119</v>
      </c>
      <c r="AX2844" s="303">
        <v>156</v>
      </c>
      <c r="AY2844" s="302">
        <v>249000.72</v>
      </c>
      <c r="AZ2844" s="302">
        <v>214886.3</v>
      </c>
      <c r="BA2844" s="301">
        <v>53.293011999999997</v>
      </c>
      <c r="BB2844" s="301">
        <v>48.3680517373908</v>
      </c>
      <c r="BC2844" s="301">
        <v>10</v>
      </c>
      <c r="BD2844" s="301"/>
      <c r="BE2844" s="300" t="s">
        <v>4204</v>
      </c>
      <c r="BF2844" s="298"/>
      <c r="BG2844" s="300" t="s">
        <v>312</v>
      </c>
      <c r="BH2844" s="300" t="s">
        <v>188</v>
      </c>
      <c r="BI2844" s="300" t="s">
        <v>313</v>
      </c>
      <c r="BJ2844" s="300" t="s">
        <v>177</v>
      </c>
      <c r="BK2844" s="299" t="s">
        <v>4</v>
      </c>
      <c r="BL2844" s="301">
        <v>195028.04</v>
      </c>
      <c r="BM2844" s="299" t="s">
        <v>894</v>
      </c>
      <c r="BN2844" s="301"/>
      <c r="BO2844" s="304">
        <v>44064</v>
      </c>
      <c r="BP2844" s="304">
        <v>48812</v>
      </c>
      <c r="BQ2844" s="297" t="s">
        <v>1065</v>
      </c>
      <c r="BR2844" s="297" t="s">
        <v>4741</v>
      </c>
      <c r="BS2844" s="297" t="s">
        <v>4742</v>
      </c>
      <c r="BT2844" s="297" t="s">
        <v>4742</v>
      </c>
      <c r="BU2844" s="301">
        <v>122.24</v>
      </c>
      <c r="BV2844" s="301">
        <v>0</v>
      </c>
      <c r="BW2844" s="301">
        <v>0</v>
      </c>
    </row>
    <row r="2845" spans="1:75" s="289" customFormat="1" ht="18.2" customHeight="1" x14ac:dyDescent="0.15">
      <c r="A2845" s="291">
        <v>2843</v>
      </c>
      <c r="B2845" s="292" t="s">
        <v>305</v>
      </c>
      <c r="C2845" s="292" t="s">
        <v>306</v>
      </c>
      <c r="D2845" s="312">
        <v>45172</v>
      </c>
      <c r="E2845" s="293" t="s">
        <v>4389</v>
      </c>
      <c r="F2845" s="308">
        <v>23</v>
      </c>
      <c r="G2845" s="308">
        <v>22</v>
      </c>
      <c r="H2845" s="295">
        <v>82426.8</v>
      </c>
      <c r="I2845" s="295">
        <v>8111.65</v>
      </c>
      <c r="J2845" s="295">
        <v>0</v>
      </c>
      <c r="K2845" s="295">
        <v>90538.45</v>
      </c>
      <c r="L2845" s="295">
        <v>404.7</v>
      </c>
      <c r="M2845" s="295">
        <v>0</v>
      </c>
      <c r="N2845" s="295">
        <v>0</v>
      </c>
      <c r="O2845" s="295">
        <v>0</v>
      </c>
      <c r="P2845" s="295">
        <v>0</v>
      </c>
      <c r="Q2845" s="295">
        <v>0</v>
      </c>
      <c r="R2845" s="295">
        <v>90538.45</v>
      </c>
      <c r="S2845" s="295">
        <v>15741.77</v>
      </c>
      <c r="T2845" s="295">
        <v>680.02</v>
      </c>
      <c r="U2845" s="295">
        <v>0</v>
      </c>
      <c r="V2845" s="295">
        <v>0</v>
      </c>
      <c r="W2845" s="295">
        <v>0</v>
      </c>
      <c r="X2845" s="295">
        <v>0</v>
      </c>
      <c r="Y2845" s="295">
        <v>0</v>
      </c>
      <c r="Z2845" s="295">
        <v>16421.79</v>
      </c>
      <c r="AA2845" s="295">
        <v>0</v>
      </c>
      <c r="AB2845" s="295">
        <v>0</v>
      </c>
      <c r="AC2845" s="295">
        <v>0</v>
      </c>
      <c r="AD2845" s="295">
        <v>0</v>
      </c>
      <c r="AE2845" s="295">
        <v>0</v>
      </c>
      <c r="AF2845" s="295">
        <v>0</v>
      </c>
      <c r="AG2845" s="295">
        <v>0</v>
      </c>
      <c r="AH2845" s="295">
        <v>0</v>
      </c>
      <c r="AI2845" s="295">
        <v>0</v>
      </c>
      <c r="AJ2845" s="295">
        <v>0</v>
      </c>
      <c r="AK2845" s="295">
        <v>0</v>
      </c>
      <c r="AL2845" s="295">
        <v>0</v>
      </c>
      <c r="AM2845" s="295">
        <v>0</v>
      </c>
      <c r="AN2845" s="295">
        <v>0</v>
      </c>
      <c r="AO2845" s="295">
        <v>0</v>
      </c>
      <c r="AP2845" s="295">
        <v>0</v>
      </c>
      <c r="AQ2845" s="295">
        <v>0</v>
      </c>
      <c r="AR2845" s="295">
        <v>0</v>
      </c>
      <c r="AS2845" s="295">
        <v>0</v>
      </c>
      <c r="AT2845" s="295">
        <f t="shared" si="44"/>
        <v>0</v>
      </c>
      <c r="AU2845" s="295">
        <v>8516.35</v>
      </c>
      <c r="AV2845" s="295">
        <v>16421.79</v>
      </c>
      <c r="AW2845" s="296">
        <v>119</v>
      </c>
      <c r="AX2845" s="296">
        <v>156</v>
      </c>
      <c r="AY2845" s="295">
        <v>271100.01</v>
      </c>
      <c r="AZ2845" s="295">
        <v>91205.73</v>
      </c>
      <c r="BA2845" s="294">
        <v>34.554949000000001</v>
      </c>
      <c r="BB2845" s="294">
        <v>34.302137840342397</v>
      </c>
      <c r="BC2845" s="294">
        <v>9.9</v>
      </c>
      <c r="BD2845" s="294"/>
      <c r="BE2845" s="293" t="s">
        <v>4204</v>
      </c>
      <c r="BF2845" s="291"/>
      <c r="BG2845" s="293" t="s">
        <v>312</v>
      </c>
      <c r="BH2845" s="293" t="s">
        <v>188</v>
      </c>
      <c r="BI2845" s="293" t="s">
        <v>313</v>
      </c>
      <c r="BJ2845" s="293" t="s">
        <v>4205</v>
      </c>
      <c r="BK2845" s="292" t="s">
        <v>4</v>
      </c>
      <c r="BL2845" s="294">
        <v>90538.45</v>
      </c>
      <c r="BM2845" s="292" t="s">
        <v>894</v>
      </c>
      <c r="BN2845" s="294"/>
      <c r="BO2845" s="297">
        <v>44064</v>
      </c>
      <c r="BP2845" s="297">
        <v>48812</v>
      </c>
      <c r="BQ2845" s="297" t="s">
        <v>1066</v>
      </c>
      <c r="BR2845" s="297" t="s">
        <v>4744</v>
      </c>
      <c r="BS2845" s="297" t="s">
        <v>4742</v>
      </c>
      <c r="BT2845" s="297" t="s">
        <v>4742</v>
      </c>
      <c r="BU2845" s="294">
        <v>1985.72</v>
      </c>
      <c r="BV2845" s="294">
        <v>0</v>
      </c>
      <c r="BW2845" s="294">
        <v>0</v>
      </c>
    </row>
    <row r="2846" spans="1:75" s="289" customFormat="1" ht="18.2" customHeight="1" x14ac:dyDescent="0.15">
      <c r="A2846" s="298">
        <v>2844</v>
      </c>
      <c r="B2846" s="299" t="s">
        <v>305</v>
      </c>
      <c r="C2846" s="299" t="s">
        <v>306</v>
      </c>
      <c r="D2846" s="313">
        <v>45172</v>
      </c>
      <c r="E2846" s="300" t="s">
        <v>3682</v>
      </c>
      <c r="F2846" s="309">
        <v>0</v>
      </c>
      <c r="G2846" s="309">
        <v>1</v>
      </c>
      <c r="H2846" s="302">
        <v>326950.84999999998</v>
      </c>
      <c r="I2846" s="302">
        <v>2235.48</v>
      </c>
      <c r="J2846" s="302">
        <v>0</v>
      </c>
      <c r="K2846" s="302">
        <v>329186.33</v>
      </c>
      <c r="L2846" s="302">
        <v>2253.1799999999998</v>
      </c>
      <c r="M2846" s="302">
        <v>0</v>
      </c>
      <c r="N2846" s="302">
        <v>2235.48</v>
      </c>
      <c r="O2846" s="302">
        <v>2253.1799999999998</v>
      </c>
      <c r="P2846" s="302">
        <v>0</v>
      </c>
      <c r="Q2846" s="302">
        <v>0</v>
      </c>
      <c r="R2846" s="302">
        <v>324697.67</v>
      </c>
      <c r="S2846" s="302">
        <v>2606.06</v>
      </c>
      <c r="T2846" s="302">
        <v>2588.36</v>
      </c>
      <c r="U2846" s="302">
        <v>0</v>
      </c>
      <c r="V2846" s="302">
        <v>2606.06</v>
      </c>
      <c r="W2846" s="302">
        <v>2588.36</v>
      </c>
      <c r="X2846" s="302">
        <v>0</v>
      </c>
      <c r="Y2846" s="302">
        <v>0</v>
      </c>
      <c r="Z2846" s="302">
        <v>0</v>
      </c>
      <c r="AA2846" s="302">
        <v>0</v>
      </c>
      <c r="AB2846" s="302">
        <v>0</v>
      </c>
      <c r="AC2846" s="302">
        <v>0</v>
      </c>
      <c r="AD2846" s="302">
        <v>0</v>
      </c>
      <c r="AE2846" s="302">
        <v>0</v>
      </c>
      <c r="AF2846" s="302">
        <v>0</v>
      </c>
      <c r="AG2846" s="302">
        <v>0</v>
      </c>
      <c r="AH2846" s="302">
        <v>249.29</v>
      </c>
      <c r="AI2846" s="302">
        <v>0</v>
      </c>
      <c r="AJ2846" s="302">
        <v>0</v>
      </c>
      <c r="AK2846" s="302">
        <v>0</v>
      </c>
      <c r="AL2846" s="302">
        <v>350</v>
      </c>
      <c r="AM2846" s="302">
        <v>0</v>
      </c>
      <c r="AN2846" s="302">
        <v>0</v>
      </c>
      <c r="AO2846" s="302">
        <v>29.91</v>
      </c>
      <c r="AP2846" s="302">
        <v>0.72</v>
      </c>
      <c r="AQ2846" s="302">
        <v>0</v>
      </c>
      <c r="AR2846" s="302">
        <v>0</v>
      </c>
      <c r="AS2846" s="302">
        <v>0</v>
      </c>
      <c r="AT2846" s="295">
        <f t="shared" si="44"/>
        <v>10313</v>
      </c>
      <c r="AU2846" s="302">
        <v>0</v>
      </c>
      <c r="AV2846" s="302">
        <v>0</v>
      </c>
      <c r="AW2846" s="303">
        <v>96</v>
      </c>
      <c r="AX2846" s="303">
        <v>192</v>
      </c>
      <c r="AY2846" s="302">
        <v>475000.36</v>
      </c>
      <c r="AZ2846" s="302">
        <v>463648.93</v>
      </c>
      <c r="BA2846" s="301">
        <v>78.340663000000006</v>
      </c>
      <c r="BB2846" s="301">
        <v>54.862696959864003</v>
      </c>
      <c r="BC2846" s="301">
        <v>9.5</v>
      </c>
      <c r="BD2846" s="301"/>
      <c r="BE2846" s="300" t="s">
        <v>4204</v>
      </c>
      <c r="BF2846" s="298"/>
      <c r="BG2846" s="300" t="s">
        <v>376</v>
      </c>
      <c r="BH2846" s="300" t="s">
        <v>195</v>
      </c>
      <c r="BI2846" s="300" t="s">
        <v>634</v>
      </c>
      <c r="BJ2846" s="300" t="s">
        <v>103</v>
      </c>
      <c r="BK2846" s="299" t="s">
        <v>4</v>
      </c>
      <c r="BL2846" s="301">
        <v>324697.67</v>
      </c>
      <c r="BM2846" s="299" t="s">
        <v>894</v>
      </c>
      <c r="BN2846" s="301"/>
      <c r="BO2846" s="304">
        <v>42254</v>
      </c>
      <c r="BP2846" s="304">
        <v>48098</v>
      </c>
      <c r="BQ2846" s="297" t="s">
        <v>1065</v>
      </c>
      <c r="BR2846" s="297" t="s">
        <v>4741</v>
      </c>
      <c r="BS2846" s="297">
        <v>42254</v>
      </c>
      <c r="BT2846" s="297">
        <v>48098</v>
      </c>
      <c r="BU2846" s="301">
        <v>0</v>
      </c>
      <c r="BV2846" s="301">
        <v>0</v>
      </c>
      <c r="BW2846" s="301">
        <v>0</v>
      </c>
    </row>
    <row r="2847" spans="1:75" s="289" customFormat="1" ht="18.2" customHeight="1" x14ac:dyDescent="0.15">
      <c r="A2847" s="291">
        <v>2845</v>
      </c>
      <c r="B2847" s="292" t="s">
        <v>305</v>
      </c>
      <c r="C2847" s="292" t="s">
        <v>306</v>
      </c>
      <c r="D2847" s="312">
        <v>45172</v>
      </c>
      <c r="E2847" s="293" t="s">
        <v>4390</v>
      </c>
      <c r="F2847" s="308">
        <v>0</v>
      </c>
      <c r="G2847" s="308">
        <v>0</v>
      </c>
      <c r="H2847" s="295">
        <v>155569.32</v>
      </c>
      <c r="I2847" s="295">
        <v>0</v>
      </c>
      <c r="J2847" s="295">
        <v>0</v>
      </c>
      <c r="K2847" s="295">
        <v>155569.32</v>
      </c>
      <c r="L2847" s="295">
        <v>1826.26</v>
      </c>
      <c r="M2847" s="295">
        <v>0</v>
      </c>
      <c r="N2847" s="295">
        <v>0</v>
      </c>
      <c r="O2847" s="295">
        <v>1826.26</v>
      </c>
      <c r="P2847" s="295">
        <v>0</v>
      </c>
      <c r="Q2847" s="295">
        <v>0</v>
      </c>
      <c r="R2847" s="295">
        <v>153743.06</v>
      </c>
      <c r="S2847" s="295">
        <v>0</v>
      </c>
      <c r="T2847" s="295">
        <v>1231.5899999999999</v>
      </c>
      <c r="U2847" s="295">
        <v>0</v>
      </c>
      <c r="V2847" s="295">
        <v>0</v>
      </c>
      <c r="W2847" s="295">
        <v>1231.5899999999999</v>
      </c>
      <c r="X2847" s="295">
        <v>0</v>
      </c>
      <c r="Y2847" s="295">
        <v>0</v>
      </c>
      <c r="Z2847" s="295">
        <v>0</v>
      </c>
      <c r="AA2847" s="295">
        <v>0</v>
      </c>
      <c r="AB2847" s="295">
        <v>0</v>
      </c>
      <c r="AC2847" s="295">
        <v>0</v>
      </c>
      <c r="AD2847" s="295">
        <v>0</v>
      </c>
      <c r="AE2847" s="295">
        <v>0</v>
      </c>
      <c r="AF2847" s="295">
        <v>0</v>
      </c>
      <c r="AG2847" s="295">
        <v>0</v>
      </c>
      <c r="AH2847" s="295">
        <v>180.64</v>
      </c>
      <c r="AI2847" s="295">
        <v>0</v>
      </c>
      <c r="AJ2847" s="295">
        <v>0</v>
      </c>
      <c r="AK2847" s="295">
        <v>0</v>
      </c>
      <c r="AL2847" s="295">
        <v>0</v>
      </c>
      <c r="AM2847" s="295">
        <v>0</v>
      </c>
      <c r="AN2847" s="295">
        <v>0</v>
      </c>
      <c r="AO2847" s="295">
        <v>0</v>
      </c>
      <c r="AP2847" s="295">
        <v>0</v>
      </c>
      <c r="AQ2847" s="295">
        <v>0</v>
      </c>
      <c r="AR2847" s="295">
        <v>3238.49</v>
      </c>
      <c r="AS2847" s="295">
        <v>0</v>
      </c>
      <c r="AT2847" s="295">
        <f t="shared" si="44"/>
        <v>0</v>
      </c>
      <c r="AU2847" s="295">
        <v>0</v>
      </c>
      <c r="AV2847" s="295">
        <v>0</v>
      </c>
      <c r="AW2847" s="296">
        <v>96</v>
      </c>
      <c r="AX2847" s="296">
        <v>133</v>
      </c>
      <c r="AY2847" s="295">
        <v>471500.65</v>
      </c>
      <c r="AZ2847" s="295">
        <v>237492.44</v>
      </c>
      <c r="BA2847" s="294">
        <v>58.854635000000002</v>
      </c>
      <c r="BB2847" s="294">
        <v>38.100125124332799</v>
      </c>
      <c r="BC2847" s="294">
        <v>9.5</v>
      </c>
      <c r="BD2847" s="294"/>
      <c r="BE2847" s="293" t="s">
        <v>4204</v>
      </c>
      <c r="BF2847" s="291"/>
      <c r="BG2847" s="293" t="s">
        <v>312</v>
      </c>
      <c r="BH2847" s="293" t="s">
        <v>230</v>
      </c>
      <c r="BI2847" s="293" t="s">
        <v>322</v>
      </c>
      <c r="BJ2847" s="293" t="s">
        <v>103</v>
      </c>
      <c r="BK2847" s="292" t="s">
        <v>4</v>
      </c>
      <c r="BL2847" s="294">
        <v>153743.06</v>
      </c>
      <c r="BM2847" s="292" t="s">
        <v>894</v>
      </c>
      <c r="BN2847" s="294"/>
      <c r="BO2847" s="297">
        <v>44064</v>
      </c>
      <c r="BP2847" s="297">
        <v>48112</v>
      </c>
      <c r="BQ2847" s="297" t="s">
        <v>1065</v>
      </c>
      <c r="BR2847" s="297" t="s">
        <v>4741</v>
      </c>
      <c r="BS2847" s="297" t="s">
        <v>4742</v>
      </c>
      <c r="BT2847" s="297" t="s">
        <v>4742</v>
      </c>
      <c r="BU2847" s="294">
        <v>0</v>
      </c>
      <c r="BV2847" s="294">
        <v>0</v>
      </c>
      <c r="BW2847" s="294">
        <v>0</v>
      </c>
    </row>
    <row r="2848" spans="1:75" s="289" customFormat="1" ht="18.2" customHeight="1" x14ac:dyDescent="0.15">
      <c r="A2848" s="298">
        <v>2846</v>
      </c>
      <c r="B2848" s="299" t="s">
        <v>305</v>
      </c>
      <c r="C2848" s="299" t="s">
        <v>306</v>
      </c>
      <c r="D2848" s="313">
        <v>45172</v>
      </c>
      <c r="E2848" s="300" t="s">
        <v>4391</v>
      </c>
      <c r="F2848" s="309">
        <v>0</v>
      </c>
      <c r="G2848" s="309">
        <v>0</v>
      </c>
      <c r="H2848" s="302">
        <v>220652.97</v>
      </c>
      <c r="I2848" s="302">
        <v>0</v>
      </c>
      <c r="J2848" s="302">
        <v>0</v>
      </c>
      <c r="K2848" s="302">
        <v>220652.97</v>
      </c>
      <c r="L2848" s="302">
        <v>1077.18</v>
      </c>
      <c r="M2848" s="302">
        <v>0</v>
      </c>
      <c r="N2848" s="302">
        <v>0</v>
      </c>
      <c r="O2848" s="302">
        <v>1077.18</v>
      </c>
      <c r="P2848" s="302">
        <v>0</v>
      </c>
      <c r="Q2848" s="302">
        <v>0</v>
      </c>
      <c r="R2848" s="302">
        <v>219575.79</v>
      </c>
      <c r="S2848" s="302">
        <v>0</v>
      </c>
      <c r="T2848" s="302">
        <v>1838.77</v>
      </c>
      <c r="U2848" s="302">
        <v>0</v>
      </c>
      <c r="V2848" s="302">
        <v>0</v>
      </c>
      <c r="W2848" s="302">
        <v>1838.77</v>
      </c>
      <c r="X2848" s="302">
        <v>0</v>
      </c>
      <c r="Y2848" s="302">
        <v>0</v>
      </c>
      <c r="Z2848" s="302">
        <v>0</v>
      </c>
      <c r="AA2848" s="302">
        <v>0</v>
      </c>
      <c r="AB2848" s="302">
        <v>0</v>
      </c>
      <c r="AC2848" s="302">
        <v>0</v>
      </c>
      <c r="AD2848" s="302">
        <v>0</v>
      </c>
      <c r="AE2848" s="302">
        <v>0</v>
      </c>
      <c r="AF2848" s="302">
        <v>0</v>
      </c>
      <c r="AG2848" s="302">
        <v>0</v>
      </c>
      <c r="AH2848" s="302">
        <v>129.81</v>
      </c>
      <c r="AI2848" s="302">
        <v>0</v>
      </c>
      <c r="AJ2848" s="302">
        <v>0</v>
      </c>
      <c r="AK2848" s="302">
        <v>0</v>
      </c>
      <c r="AL2848" s="302">
        <v>0</v>
      </c>
      <c r="AM2848" s="302">
        <v>0</v>
      </c>
      <c r="AN2848" s="302">
        <v>0</v>
      </c>
      <c r="AO2848" s="302">
        <v>0</v>
      </c>
      <c r="AP2848" s="302">
        <v>71.2</v>
      </c>
      <c r="AQ2848" s="302">
        <v>0</v>
      </c>
      <c r="AR2848" s="302">
        <v>16.96</v>
      </c>
      <c r="AS2848" s="302">
        <v>0</v>
      </c>
      <c r="AT2848" s="295">
        <f t="shared" si="44"/>
        <v>3100</v>
      </c>
      <c r="AU2848" s="302">
        <v>0</v>
      </c>
      <c r="AV2848" s="302">
        <v>0</v>
      </c>
      <c r="AW2848" s="303">
        <v>119</v>
      </c>
      <c r="AX2848" s="303">
        <v>156</v>
      </c>
      <c r="AY2848" s="302">
        <v>243996.26</v>
      </c>
      <c r="AZ2848" s="302">
        <v>243996.26</v>
      </c>
      <c r="BA2848" s="301">
        <v>77.756472000000002</v>
      </c>
      <c r="BB2848" s="301">
        <v>69.974182255961097</v>
      </c>
      <c r="BC2848" s="301">
        <v>10</v>
      </c>
      <c r="BD2848" s="301"/>
      <c r="BE2848" s="300" t="s">
        <v>4204</v>
      </c>
      <c r="BF2848" s="298"/>
      <c r="BG2848" s="300" t="s">
        <v>333</v>
      </c>
      <c r="BH2848" s="300" t="s">
        <v>185</v>
      </c>
      <c r="BI2848" s="300" t="s">
        <v>343</v>
      </c>
      <c r="BJ2848" s="300" t="s">
        <v>103</v>
      </c>
      <c r="BK2848" s="299" t="s">
        <v>4</v>
      </c>
      <c r="BL2848" s="301">
        <v>219575.79</v>
      </c>
      <c r="BM2848" s="299" t="s">
        <v>894</v>
      </c>
      <c r="BN2848" s="301"/>
      <c r="BO2848" s="304">
        <v>44064</v>
      </c>
      <c r="BP2848" s="304">
        <v>48812</v>
      </c>
      <c r="BQ2848" s="297" t="s">
        <v>1065</v>
      </c>
      <c r="BR2848" s="297" t="s">
        <v>4741</v>
      </c>
      <c r="BS2848" s="297" t="s">
        <v>4742</v>
      </c>
      <c r="BT2848" s="297" t="s">
        <v>4742</v>
      </c>
      <c r="BU2848" s="301">
        <v>0</v>
      </c>
      <c r="BV2848" s="301">
        <v>0</v>
      </c>
      <c r="BW2848" s="301">
        <v>0</v>
      </c>
    </row>
    <row r="2849" spans="1:75" s="289" customFormat="1" ht="18.2" customHeight="1" x14ac:dyDescent="0.15">
      <c r="A2849" s="291">
        <v>2847</v>
      </c>
      <c r="B2849" s="292" t="s">
        <v>305</v>
      </c>
      <c r="C2849" s="292" t="s">
        <v>306</v>
      </c>
      <c r="D2849" s="312">
        <v>45172</v>
      </c>
      <c r="E2849" s="293" t="s">
        <v>4392</v>
      </c>
      <c r="F2849" s="308">
        <v>0</v>
      </c>
      <c r="G2849" s="308">
        <v>0</v>
      </c>
      <c r="H2849" s="295">
        <v>340818.69</v>
      </c>
      <c r="I2849" s="295">
        <v>0</v>
      </c>
      <c r="J2849" s="295">
        <v>0</v>
      </c>
      <c r="K2849" s="295">
        <v>340818.69</v>
      </c>
      <c r="L2849" s="295">
        <v>2667.99</v>
      </c>
      <c r="M2849" s="295">
        <v>0</v>
      </c>
      <c r="N2849" s="295">
        <v>0</v>
      </c>
      <c r="O2849" s="295">
        <v>2667.99</v>
      </c>
      <c r="P2849" s="295">
        <v>0</v>
      </c>
      <c r="Q2849" s="295">
        <v>0</v>
      </c>
      <c r="R2849" s="295">
        <v>338150.7</v>
      </c>
      <c r="S2849" s="295">
        <v>0</v>
      </c>
      <c r="T2849" s="295">
        <v>2698.15</v>
      </c>
      <c r="U2849" s="295">
        <v>0</v>
      </c>
      <c r="V2849" s="295">
        <v>0</v>
      </c>
      <c r="W2849" s="295">
        <v>2698.15</v>
      </c>
      <c r="X2849" s="295">
        <v>0</v>
      </c>
      <c r="Y2849" s="295">
        <v>0</v>
      </c>
      <c r="Z2849" s="295">
        <v>0</v>
      </c>
      <c r="AA2849" s="295">
        <v>0</v>
      </c>
      <c r="AB2849" s="295">
        <v>0</v>
      </c>
      <c r="AC2849" s="295">
        <v>0</v>
      </c>
      <c r="AD2849" s="295">
        <v>0</v>
      </c>
      <c r="AE2849" s="295">
        <v>0</v>
      </c>
      <c r="AF2849" s="295">
        <v>0</v>
      </c>
      <c r="AG2849" s="295">
        <v>0</v>
      </c>
      <c r="AH2849" s="295">
        <v>220.62</v>
      </c>
      <c r="AI2849" s="295">
        <v>0</v>
      </c>
      <c r="AJ2849" s="295">
        <v>0</v>
      </c>
      <c r="AK2849" s="295">
        <v>0</v>
      </c>
      <c r="AL2849" s="295">
        <v>0</v>
      </c>
      <c r="AM2849" s="295">
        <v>0</v>
      </c>
      <c r="AN2849" s="295">
        <v>0</v>
      </c>
      <c r="AO2849" s="295">
        <v>0</v>
      </c>
      <c r="AP2849" s="295">
        <v>39.72</v>
      </c>
      <c r="AQ2849" s="295">
        <v>0</v>
      </c>
      <c r="AR2849" s="295">
        <v>26.48</v>
      </c>
      <c r="AS2849" s="295">
        <v>0</v>
      </c>
      <c r="AT2849" s="295">
        <f t="shared" si="44"/>
        <v>5600</v>
      </c>
      <c r="AU2849" s="295">
        <v>0</v>
      </c>
      <c r="AV2849" s="295">
        <v>0</v>
      </c>
      <c r="AW2849" s="296">
        <v>95</v>
      </c>
      <c r="AX2849" s="296">
        <v>132</v>
      </c>
      <c r="AY2849" s="295">
        <v>414702.1</v>
      </c>
      <c r="AZ2849" s="295">
        <v>414702.1</v>
      </c>
      <c r="BA2849" s="294">
        <v>80.908264000000003</v>
      </c>
      <c r="BB2849" s="294">
        <v>65.973107219338402</v>
      </c>
      <c r="BC2849" s="294">
        <v>9.5</v>
      </c>
      <c r="BD2849" s="294"/>
      <c r="BE2849" s="293" t="s">
        <v>4204</v>
      </c>
      <c r="BF2849" s="291"/>
      <c r="BG2849" s="293" t="s">
        <v>315</v>
      </c>
      <c r="BH2849" s="293" t="s">
        <v>179</v>
      </c>
      <c r="BI2849" s="293" t="s">
        <v>332</v>
      </c>
      <c r="BJ2849" s="293" t="s">
        <v>103</v>
      </c>
      <c r="BK2849" s="292" t="s">
        <v>4</v>
      </c>
      <c r="BL2849" s="294">
        <v>338150.7</v>
      </c>
      <c r="BM2849" s="292" t="s">
        <v>894</v>
      </c>
      <c r="BN2849" s="294"/>
      <c r="BO2849" s="297">
        <v>44063</v>
      </c>
      <c r="BP2849" s="297">
        <v>48080</v>
      </c>
      <c r="BQ2849" s="297" t="s">
        <v>1065</v>
      </c>
      <c r="BR2849" s="297" t="s">
        <v>4741</v>
      </c>
      <c r="BS2849" s="297" t="s">
        <v>4742</v>
      </c>
      <c r="BT2849" s="297" t="s">
        <v>4742</v>
      </c>
      <c r="BU2849" s="294">
        <v>0</v>
      </c>
      <c r="BV2849" s="294">
        <v>0</v>
      </c>
      <c r="BW2849" s="294">
        <v>0</v>
      </c>
    </row>
    <row r="2850" spans="1:75" s="289" customFormat="1" ht="18.2" customHeight="1" x14ac:dyDescent="0.15">
      <c r="A2850" s="298">
        <v>2848</v>
      </c>
      <c r="B2850" s="299" t="s">
        <v>305</v>
      </c>
      <c r="C2850" s="299" t="s">
        <v>306</v>
      </c>
      <c r="D2850" s="313">
        <v>45172</v>
      </c>
      <c r="E2850" s="300" t="s">
        <v>3683</v>
      </c>
      <c r="F2850" s="309">
        <v>2</v>
      </c>
      <c r="G2850" s="309">
        <v>1</v>
      </c>
      <c r="H2850" s="302">
        <v>158904.04</v>
      </c>
      <c r="I2850" s="302">
        <v>945.38</v>
      </c>
      <c r="J2850" s="302">
        <v>0</v>
      </c>
      <c r="K2850" s="302">
        <v>159849.42000000001</v>
      </c>
      <c r="L2850" s="302">
        <v>1386.19</v>
      </c>
      <c r="M2850" s="302">
        <v>0</v>
      </c>
      <c r="N2850" s="302">
        <v>0</v>
      </c>
      <c r="O2850" s="302">
        <v>0</v>
      </c>
      <c r="P2850" s="302">
        <v>0</v>
      </c>
      <c r="Q2850" s="302">
        <v>0</v>
      </c>
      <c r="R2850" s="302">
        <v>159849.42000000001</v>
      </c>
      <c r="S2850" s="302">
        <v>0</v>
      </c>
      <c r="T2850" s="302">
        <v>1271.23</v>
      </c>
      <c r="U2850" s="302">
        <v>0</v>
      </c>
      <c r="V2850" s="302">
        <v>0</v>
      </c>
      <c r="W2850" s="302">
        <v>0</v>
      </c>
      <c r="X2850" s="302">
        <v>0</v>
      </c>
      <c r="Y2850" s="302">
        <v>0</v>
      </c>
      <c r="Z2850" s="302">
        <v>1271.23</v>
      </c>
      <c r="AA2850" s="302">
        <v>0</v>
      </c>
      <c r="AB2850" s="302">
        <v>0</v>
      </c>
      <c r="AC2850" s="302">
        <v>0</v>
      </c>
      <c r="AD2850" s="302">
        <v>0</v>
      </c>
      <c r="AE2850" s="302">
        <v>0</v>
      </c>
      <c r="AF2850" s="302">
        <v>0</v>
      </c>
      <c r="AG2850" s="302">
        <v>0</v>
      </c>
      <c r="AH2850" s="302">
        <v>0</v>
      </c>
      <c r="AI2850" s="302">
        <v>0</v>
      </c>
      <c r="AJ2850" s="302">
        <v>0</v>
      </c>
      <c r="AK2850" s="302">
        <v>0</v>
      </c>
      <c r="AL2850" s="302">
        <v>0</v>
      </c>
      <c r="AM2850" s="302">
        <v>0</v>
      </c>
      <c r="AN2850" s="302">
        <v>0</v>
      </c>
      <c r="AO2850" s="302">
        <v>0</v>
      </c>
      <c r="AP2850" s="302">
        <v>0</v>
      </c>
      <c r="AQ2850" s="302">
        <v>0</v>
      </c>
      <c r="AR2850" s="302">
        <v>0</v>
      </c>
      <c r="AS2850" s="302">
        <v>0</v>
      </c>
      <c r="AT2850" s="295">
        <f t="shared" si="44"/>
        <v>0</v>
      </c>
      <c r="AU2850" s="302">
        <v>2331.5700000000002</v>
      </c>
      <c r="AV2850" s="302">
        <v>1271.23</v>
      </c>
      <c r="AW2850" s="303">
        <v>96</v>
      </c>
      <c r="AX2850" s="303">
        <v>192</v>
      </c>
      <c r="AY2850" s="302">
        <v>253022.92</v>
      </c>
      <c r="AZ2850" s="302">
        <v>253022.92</v>
      </c>
      <c r="BA2850" s="301">
        <v>82.996437999999998</v>
      </c>
      <c r="BB2850" s="301">
        <v>52.433718164212003</v>
      </c>
      <c r="BC2850" s="301">
        <v>9.6</v>
      </c>
      <c r="BD2850" s="301"/>
      <c r="BE2850" s="300" t="s">
        <v>4204</v>
      </c>
      <c r="BF2850" s="298"/>
      <c r="BG2850" s="300" t="s">
        <v>320</v>
      </c>
      <c r="BH2850" s="300" t="s">
        <v>197</v>
      </c>
      <c r="BI2850" s="300" t="s">
        <v>373</v>
      </c>
      <c r="BJ2850" s="300" t="s">
        <v>177</v>
      </c>
      <c r="BK2850" s="299" t="s">
        <v>4</v>
      </c>
      <c r="BL2850" s="301">
        <v>159849.42000000001</v>
      </c>
      <c r="BM2850" s="299" t="s">
        <v>894</v>
      </c>
      <c r="BN2850" s="301"/>
      <c r="BO2850" s="304">
        <v>42265</v>
      </c>
      <c r="BP2850" s="304">
        <v>48109</v>
      </c>
      <c r="BQ2850" s="297" t="s">
        <v>1067</v>
      </c>
      <c r="BR2850" s="297" t="s">
        <v>4743</v>
      </c>
      <c r="BS2850" s="297">
        <v>42265</v>
      </c>
      <c r="BT2850" s="297">
        <v>48109</v>
      </c>
      <c r="BU2850" s="301">
        <v>134.61000000000001</v>
      </c>
      <c r="BV2850" s="301">
        <v>0</v>
      </c>
      <c r="BW2850" s="301">
        <v>0</v>
      </c>
    </row>
    <row r="2851" spans="1:75" s="289" customFormat="1" ht="18.2" customHeight="1" x14ac:dyDescent="0.15">
      <c r="A2851" s="291">
        <v>2849</v>
      </c>
      <c r="B2851" s="292" t="s">
        <v>305</v>
      </c>
      <c r="C2851" s="292" t="s">
        <v>306</v>
      </c>
      <c r="D2851" s="312">
        <v>45172</v>
      </c>
      <c r="E2851" s="293" t="s">
        <v>3684</v>
      </c>
      <c r="F2851" s="308">
        <v>1</v>
      </c>
      <c r="G2851" s="308">
        <v>0</v>
      </c>
      <c r="H2851" s="295">
        <v>234980.28</v>
      </c>
      <c r="I2851" s="295">
        <v>0</v>
      </c>
      <c r="J2851" s="295">
        <v>0</v>
      </c>
      <c r="K2851" s="295">
        <v>234980.28</v>
      </c>
      <c r="L2851" s="295">
        <v>2003.43</v>
      </c>
      <c r="M2851" s="295">
        <v>0</v>
      </c>
      <c r="N2851" s="295">
        <v>0</v>
      </c>
      <c r="O2851" s="295">
        <v>0</v>
      </c>
      <c r="P2851" s="295">
        <v>0</v>
      </c>
      <c r="Q2851" s="295">
        <v>0</v>
      </c>
      <c r="R2851" s="295">
        <v>234980.28</v>
      </c>
      <c r="S2851" s="295">
        <v>0</v>
      </c>
      <c r="T2851" s="295">
        <v>1860.26</v>
      </c>
      <c r="U2851" s="295">
        <v>0</v>
      </c>
      <c r="V2851" s="295">
        <v>0</v>
      </c>
      <c r="W2851" s="295">
        <v>0</v>
      </c>
      <c r="X2851" s="295">
        <v>0</v>
      </c>
      <c r="Y2851" s="295">
        <v>0</v>
      </c>
      <c r="Z2851" s="295">
        <v>1860.26</v>
      </c>
      <c r="AA2851" s="295">
        <v>0</v>
      </c>
      <c r="AB2851" s="295">
        <v>0</v>
      </c>
      <c r="AC2851" s="295">
        <v>0</v>
      </c>
      <c r="AD2851" s="295">
        <v>0</v>
      </c>
      <c r="AE2851" s="295">
        <v>0</v>
      </c>
      <c r="AF2851" s="295">
        <v>0</v>
      </c>
      <c r="AG2851" s="295">
        <v>0</v>
      </c>
      <c r="AH2851" s="295">
        <v>0</v>
      </c>
      <c r="AI2851" s="295">
        <v>0</v>
      </c>
      <c r="AJ2851" s="295">
        <v>0</v>
      </c>
      <c r="AK2851" s="295">
        <v>0</v>
      </c>
      <c r="AL2851" s="295">
        <v>0</v>
      </c>
      <c r="AM2851" s="295">
        <v>0</v>
      </c>
      <c r="AN2851" s="295">
        <v>0</v>
      </c>
      <c r="AO2851" s="295">
        <v>0</v>
      </c>
      <c r="AP2851" s="295">
        <v>0</v>
      </c>
      <c r="AQ2851" s="295">
        <v>0</v>
      </c>
      <c r="AR2851" s="295">
        <v>0</v>
      </c>
      <c r="AS2851" s="295">
        <v>0</v>
      </c>
      <c r="AT2851" s="295">
        <f t="shared" si="44"/>
        <v>0</v>
      </c>
      <c r="AU2851" s="295">
        <v>2003.43</v>
      </c>
      <c r="AV2851" s="295">
        <v>1860.26</v>
      </c>
      <c r="AW2851" s="296">
        <v>96</v>
      </c>
      <c r="AX2851" s="296">
        <v>192</v>
      </c>
      <c r="AY2851" s="295">
        <v>470999.34</v>
      </c>
      <c r="AZ2851" s="295">
        <v>370005.96</v>
      </c>
      <c r="BA2851" s="294">
        <v>60.297319999999999</v>
      </c>
      <c r="BB2851" s="294">
        <v>38.293115972644301</v>
      </c>
      <c r="BC2851" s="294">
        <v>9.5</v>
      </c>
      <c r="BD2851" s="294"/>
      <c r="BE2851" s="293" t="s">
        <v>4204</v>
      </c>
      <c r="BF2851" s="291"/>
      <c r="BG2851" s="293" t="s">
        <v>312</v>
      </c>
      <c r="BH2851" s="293" t="s">
        <v>230</v>
      </c>
      <c r="BI2851" s="293" t="s">
        <v>322</v>
      </c>
      <c r="BJ2851" s="293" t="s">
        <v>177</v>
      </c>
      <c r="BK2851" s="292" t="s">
        <v>4</v>
      </c>
      <c r="BL2851" s="294">
        <v>234980.28</v>
      </c>
      <c r="BM2851" s="292" t="s">
        <v>894</v>
      </c>
      <c r="BN2851" s="294"/>
      <c r="BO2851" s="297">
        <v>42257</v>
      </c>
      <c r="BP2851" s="297">
        <v>48101</v>
      </c>
      <c r="BQ2851" s="297" t="s">
        <v>1065</v>
      </c>
      <c r="BR2851" s="297" t="s">
        <v>4741</v>
      </c>
      <c r="BS2851" s="297">
        <v>42257</v>
      </c>
      <c r="BT2851" s="297">
        <v>48101</v>
      </c>
      <c r="BU2851" s="294">
        <v>220.27</v>
      </c>
      <c r="BV2851" s="294">
        <v>0</v>
      </c>
      <c r="BW2851" s="294">
        <v>0</v>
      </c>
    </row>
    <row r="2852" spans="1:75" s="289" customFormat="1" ht="18.2" customHeight="1" x14ac:dyDescent="0.15">
      <c r="A2852" s="298">
        <v>2850</v>
      </c>
      <c r="B2852" s="299" t="s">
        <v>305</v>
      </c>
      <c r="C2852" s="299" t="s">
        <v>306</v>
      </c>
      <c r="D2852" s="313">
        <v>45172</v>
      </c>
      <c r="E2852" s="300" t="s">
        <v>3685</v>
      </c>
      <c r="F2852" s="309">
        <v>0</v>
      </c>
      <c r="G2852" s="309">
        <v>0</v>
      </c>
      <c r="H2852" s="302">
        <v>179484.79</v>
      </c>
      <c r="I2852" s="302">
        <v>0</v>
      </c>
      <c r="J2852" s="302">
        <v>0</v>
      </c>
      <c r="K2852" s="302">
        <v>179484.79</v>
      </c>
      <c r="L2852" s="302">
        <v>1287.9100000000001</v>
      </c>
      <c r="M2852" s="302">
        <v>0</v>
      </c>
      <c r="N2852" s="302">
        <v>0</v>
      </c>
      <c r="O2852" s="302">
        <v>1287.9100000000001</v>
      </c>
      <c r="P2852" s="302">
        <v>0</v>
      </c>
      <c r="Q2852" s="302">
        <v>0</v>
      </c>
      <c r="R2852" s="302">
        <v>178196.88</v>
      </c>
      <c r="S2852" s="302">
        <v>0</v>
      </c>
      <c r="T2852" s="302">
        <v>1435.88</v>
      </c>
      <c r="U2852" s="302">
        <v>0</v>
      </c>
      <c r="V2852" s="302">
        <v>0</v>
      </c>
      <c r="W2852" s="302">
        <v>1435.88</v>
      </c>
      <c r="X2852" s="302">
        <v>0</v>
      </c>
      <c r="Y2852" s="302">
        <v>0</v>
      </c>
      <c r="Z2852" s="302">
        <v>0</v>
      </c>
      <c r="AA2852" s="302">
        <v>0</v>
      </c>
      <c r="AB2852" s="302">
        <v>0</v>
      </c>
      <c r="AC2852" s="302">
        <v>0</v>
      </c>
      <c r="AD2852" s="302">
        <v>0</v>
      </c>
      <c r="AE2852" s="302">
        <v>0</v>
      </c>
      <c r="AF2852" s="302">
        <v>0</v>
      </c>
      <c r="AG2852" s="302">
        <v>0</v>
      </c>
      <c r="AH2852" s="302">
        <v>138.04</v>
      </c>
      <c r="AI2852" s="302">
        <v>0</v>
      </c>
      <c r="AJ2852" s="302">
        <v>0</v>
      </c>
      <c r="AK2852" s="302">
        <v>0</v>
      </c>
      <c r="AL2852" s="302">
        <v>0</v>
      </c>
      <c r="AM2852" s="302">
        <v>0</v>
      </c>
      <c r="AN2852" s="302">
        <v>0</v>
      </c>
      <c r="AO2852" s="302">
        <v>0</v>
      </c>
      <c r="AP2852" s="302">
        <v>371.44</v>
      </c>
      <c r="AQ2852" s="302">
        <v>0</v>
      </c>
      <c r="AR2852" s="302">
        <v>233.27</v>
      </c>
      <c r="AS2852" s="302">
        <v>0</v>
      </c>
      <c r="AT2852" s="295">
        <f t="shared" si="44"/>
        <v>3000</v>
      </c>
      <c r="AU2852" s="302">
        <v>0</v>
      </c>
      <c r="AV2852" s="302">
        <v>0</v>
      </c>
      <c r="AW2852" s="303">
        <v>93</v>
      </c>
      <c r="AX2852" s="303">
        <v>189</v>
      </c>
      <c r="AY2852" s="302">
        <v>262221.15000000002</v>
      </c>
      <c r="AZ2852" s="302">
        <v>257379.33</v>
      </c>
      <c r="BA2852" s="301">
        <v>78.178279000000003</v>
      </c>
      <c r="BB2852" s="301">
        <v>54.126822855469896</v>
      </c>
      <c r="BC2852" s="301">
        <v>9.6</v>
      </c>
      <c r="BD2852" s="301"/>
      <c r="BE2852" s="300" t="s">
        <v>4204</v>
      </c>
      <c r="BF2852" s="298"/>
      <c r="BG2852" s="300" t="s">
        <v>320</v>
      </c>
      <c r="BH2852" s="300" t="s">
        <v>197</v>
      </c>
      <c r="BI2852" s="300" t="s">
        <v>373</v>
      </c>
      <c r="BJ2852" s="300" t="s">
        <v>103</v>
      </c>
      <c r="BK2852" s="299" t="s">
        <v>4</v>
      </c>
      <c r="BL2852" s="301">
        <v>178196.88</v>
      </c>
      <c r="BM2852" s="299" t="s">
        <v>894</v>
      </c>
      <c r="BN2852" s="301"/>
      <c r="BO2852" s="304">
        <v>42265</v>
      </c>
      <c r="BP2852" s="304">
        <v>48017</v>
      </c>
      <c r="BQ2852" s="297" t="s">
        <v>1067</v>
      </c>
      <c r="BR2852" s="297" t="s">
        <v>4743</v>
      </c>
      <c r="BS2852" s="297">
        <v>42265</v>
      </c>
      <c r="BT2852" s="297">
        <v>48017</v>
      </c>
      <c r="BU2852" s="301">
        <v>0</v>
      </c>
      <c r="BV2852" s="301">
        <v>0</v>
      </c>
      <c r="BW2852" s="301">
        <v>0</v>
      </c>
    </row>
    <row r="2853" spans="1:75" s="289" customFormat="1" ht="18.2" customHeight="1" x14ac:dyDescent="0.15">
      <c r="A2853" s="291">
        <v>2851</v>
      </c>
      <c r="B2853" s="292" t="s">
        <v>305</v>
      </c>
      <c r="C2853" s="292" t="s">
        <v>306</v>
      </c>
      <c r="D2853" s="312">
        <v>45172</v>
      </c>
      <c r="E2853" s="293" t="s">
        <v>4393</v>
      </c>
      <c r="F2853" s="308">
        <v>0</v>
      </c>
      <c r="G2853" s="308">
        <v>0</v>
      </c>
      <c r="H2853" s="295">
        <v>128788.89</v>
      </c>
      <c r="I2853" s="295">
        <v>0</v>
      </c>
      <c r="J2853" s="295">
        <v>0</v>
      </c>
      <c r="K2853" s="295">
        <v>128788.89</v>
      </c>
      <c r="L2853" s="295">
        <v>628.71</v>
      </c>
      <c r="M2853" s="295">
        <v>0</v>
      </c>
      <c r="N2853" s="295">
        <v>0</v>
      </c>
      <c r="O2853" s="295">
        <v>628.71</v>
      </c>
      <c r="P2853" s="295">
        <v>0</v>
      </c>
      <c r="Q2853" s="295">
        <v>0</v>
      </c>
      <c r="R2853" s="295">
        <v>128160.18</v>
      </c>
      <c r="S2853" s="295">
        <v>0</v>
      </c>
      <c r="T2853" s="295">
        <v>1073.24</v>
      </c>
      <c r="U2853" s="295">
        <v>0</v>
      </c>
      <c r="V2853" s="295">
        <v>0</v>
      </c>
      <c r="W2853" s="295">
        <v>1073.24</v>
      </c>
      <c r="X2853" s="295">
        <v>0</v>
      </c>
      <c r="Y2853" s="295">
        <v>0</v>
      </c>
      <c r="Z2853" s="295">
        <v>0</v>
      </c>
      <c r="AA2853" s="295">
        <v>0</v>
      </c>
      <c r="AB2853" s="295">
        <v>0</v>
      </c>
      <c r="AC2853" s="295">
        <v>0</v>
      </c>
      <c r="AD2853" s="295">
        <v>0</v>
      </c>
      <c r="AE2853" s="295">
        <v>0</v>
      </c>
      <c r="AF2853" s="295">
        <v>0</v>
      </c>
      <c r="AG2853" s="295">
        <v>0</v>
      </c>
      <c r="AH2853" s="295">
        <v>120.49</v>
      </c>
      <c r="AI2853" s="295">
        <v>0</v>
      </c>
      <c r="AJ2853" s="295">
        <v>0</v>
      </c>
      <c r="AK2853" s="295">
        <v>0</v>
      </c>
      <c r="AL2853" s="295">
        <v>0</v>
      </c>
      <c r="AM2853" s="295">
        <v>0</v>
      </c>
      <c r="AN2853" s="295">
        <v>0</v>
      </c>
      <c r="AO2853" s="295">
        <v>0</v>
      </c>
      <c r="AP2853" s="295">
        <v>0.12</v>
      </c>
      <c r="AQ2853" s="295">
        <v>0</v>
      </c>
      <c r="AR2853" s="295">
        <v>0.12</v>
      </c>
      <c r="AS2853" s="295">
        <v>0</v>
      </c>
      <c r="AT2853" s="295">
        <f t="shared" si="44"/>
        <v>1822.44</v>
      </c>
      <c r="AU2853" s="295">
        <v>0</v>
      </c>
      <c r="AV2853" s="295">
        <v>0</v>
      </c>
      <c r="AW2853" s="296">
        <v>119</v>
      </c>
      <c r="AX2853" s="296">
        <v>156</v>
      </c>
      <c r="AY2853" s="295">
        <v>335200.14</v>
      </c>
      <c r="AZ2853" s="295">
        <v>142413.54999999999</v>
      </c>
      <c r="BA2853" s="294">
        <v>32.517882</v>
      </c>
      <c r="BB2853" s="294">
        <v>29.263350364756398</v>
      </c>
      <c r="BC2853" s="294">
        <v>10</v>
      </c>
      <c r="BD2853" s="294"/>
      <c r="BE2853" s="293" t="s">
        <v>4204</v>
      </c>
      <c r="BF2853" s="291"/>
      <c r="BG2853" s="293" t="s">
        <v>333</v>
      </c>
      <c r="BH2853" s="293" t="s">
        <v>193</v>
      </c>
      <c r="BI2853" s="293" t="s">
        <v>339</v>
      </c>
      <c r="BJ2853" s="293" t="s">
        <v>103</v>
      </c>
      <c r="BK2853" s="292" t="s">
        <v>4</v>
      </c>
      <c r="BL2853" s="294">
        <v>128160.18</v>
      </c>
      <c r="BM2853" s="292" t="s">
        <v>894</v>
      </c>
      <c r="BN2853" s="294"/>
      <c r="BO2853" s="297">
        <v>44063</v>
      </c>
      <c r="BP2853" s="297">
        <v>48811</v>
      </c>
      <c r="BQ2853" s="297" t="s">
        <v>1065</v>
      </c>
      <c r="BR2853" s="297" t="s">
        <v>4741</v>
      </c>
      <c r="BS2853" s="297" t="s">
        <v>4742</v>
      </c>
      <c r="BT2853" s="297" t="s">
        <v>4742</v>
      </c>
      <c r="BU2853" s="294">
        <v>0</v>
      </c>
      <c r="BV2853" s="294">
        <v>0</v>
      </c>
      <c r="BW2853" s="294">
        <v>0</v>
      </c>
    </row>
    <row r="2854" spans="1:75" s="289" customFormat="1" ht="18.2" customHeight="1" x14ac:dyDescent="0.15">
      <c r="A2854" s="298">
        <v>2852</v>
      </c>
      <c r="B2854" s="299" t="s">
        <v>305</v>
      </c>
      <c r="C2854" s="299" t="s">
        <v>306</v>
      </c>
      <c r="D2854" s="313">
        <v>45172</v>
      </c>
      <c r="E2854" s="300" t="s">
        <v>3686</v>
      </c>
      <c r="F2854" s="309">
        <v>60</v>
      </c>
      <c r="G2854" s="309">
        <v>59</v>
      </c>
      <c r="H2854" s="302">
        <v>320496.11</v>
      </c>
      <c r="I2854" s="302">
        <v>103444.53</v>
      </c>
      <c r="J2854" s="302">
        <v>0</v>
      </c>
      <c r="K2854" s="302">
        <v>423940.64</v>
      </c>
      <c r="L2854" s="302">
        <v>2208.69</v>
      </c>
      <c r="M2854" s="302">
        <v>0</v>
      </c>
      <c r="N2854" s="302">
        <v>0</v>
      </c>
      <c r="O2854" s="302">
        <v>0</v>
      </c>
      <c r="P2854" s="302">
        <v>0</v>
      </c>
      <c r="Q2854" s="302">
        <v>0</v>
      </c>
      <c r="R2854" s="302">
        <v>423940.64</v>
      </c>
      <c r="S2854" s="302">
        <v>172861.9</v>
      </c>
      <c r="T2854" s="302">
        <v>2537.2600000000002</v>
      </c>
      <c r="U2854" s="302">
        <v>0</v>
      </c>
      <c r="V2854" s="302">
        <v>0</v>
      </c>
      <c r="W2854" s="302">
        <v>0</v>
      </c>
      <c r="X2854" s="302">
        <v>0</v>
      </c>
      <c r="Y2854" s="302">
        <v>0</v>
      </c>
      <c r="Z2854" s="302">
        <v>175399.16</v>
      </c>
      <c r="AA2854" s="302">
        <v>0</v>
      </c>
      <c r="AB2854" s="302">
        <v>0</v>
      </c>
      <c r="AC2854" s="302">
        <v>0</v>
      </c>
      <c r="AD2854" s="302">
        <v>0</v>
      </c>
      <c r="AE2854" s="302">
        <v>0</v>
      </c>
      <c r="AF2854" s="302">
        <v>0</v>
      </c>
      <c r="AG2854" s="302">
        <v>0</v>
      </c>
      <c r="AH2854" s="302">
        <v>0</v>
      </c>
      <c r="AI2854" s="302">
        <v>0</v>
      </c>
      <c r="AJ2854" s="302">
        <v>0</v>
      </c>
      <c r="AK2854" s="302">
        <v>0</v>
      </c>
      <c r="AL2854" s="302">
        <v>0</v>
      </c>
      <c r="AM2854" s="302">
        <v>0</v>
      </c>
      <c r="AN2854" s="302">
        <v>0</v>
      </c>
      <c r="AO2854" s="302">
        <v>0</v>
      </c>
      <c r="AP2854" s="302">
        <v>0</v>
      </c>
      <c r="AQ2854" s="302">
        <v>0</v>
      </c>
      <c r="AR2854" s="302">
        <v>0</v>
      </c>
      <c r="AS2854" s="302">
        <v>0</v>
      </c>
      <c r="AT2854" s="295">
        <f t="shared" si="44"/>
        <v>0</v>
      </c>
      <c r="AU2854" s="302">
        <v>105653.22</v>
      </c>
      <c r="AV2854" s="302">
        <v>175399.16</v>
      </c>
      <c r="AW2854" s="303">
        <v>96</v>
      </c>
      <c r="AX2854" s="303">
        <v>192</v>
      </c>
      <c r="AY2854" s="302">
        <v>510997.51</v>
      </c>
      <c r="AZ2854" s="302">
        <v>454495.01</v>
      </c>
      <c r="BA2854" s="301">
        <v>71.030602999999999</v>
      </c>
      <c r="BB2854" s="301">
        <v>66.255423344264898</v>
      </c>
      <c r="BC2854" s="301">
        <v>9.5</v>
      </c>
      <c r="BD2854" s="301"/>
      <c r="BE2854" s="300" t="s">
        <v>4204</v>
      </c>
      <c r="BF2854" s="298"/>
      <c r="BG2854" s="300" t="s">
        <v>312</v>
      </c>
      <c r="BH2854" s="300" t="s">
        <v>214</v>
      </c>
      <c r="BI2854" s="300" t="s">
        <v>532</v>
      </c>
      <c r="BJ2854" s="300" t="s">
        <v>4205</v>
      </c>
      <c r="BK2854" s="299" t="s">
        <v>4</v>
      </c>
      <c r="BL2854" s="301">
        <v>423940.64</v>
      </c>
      <c r="BM2854" s="299" t="s">
        <v>894</v>
      </c>
      <c r="BN2854" s="301"/>
      <c r="BO2854" s="304">
        <v>42254</v>
      </c>
      <c r="BP2854" s="304">
        <v>48098</v>
      </c>
      <c r="BQ2854" s="297" t="s">
        <v>1067</v>
      </c>
      <c r="BR2854" s="297" t="s">
        <v>4743</v>
      </c>
      <c r="BS2854" s="297">
        <v>42254</v>
      </c>
      <c r="BT2854" s="297">
        <v>48098</v>
      </c>
      <c r="BU2854" s="301">
        <v>15039.1</v>
      </c>
      <c r="BV2854" s="301">
        <v>0</v>
      </c>
      <c r="BW2854" s="301">
        <v>0</v>
      </c>
    </row>
    <row r="2855" spans="1:75" s="289" customFormat="1" ht="18.2" customHeight="1" x14ac:dyDescent="0.15">
      <c r="A2855" s="291">
        <v>2853</v>
      </c>
      <c r="B2855" s="292" t="s">
        <v>305</v>
      </c>
      <c r="C2855" s="292" t="s">
        <v>306</v>
      </c>
      <c r="D2855" s="312">
        <v>45172</v>
      </c>
      <c r="E2855" s="293" t="s">
        <v>3687</v>
      </c>
      <c r="F2855" s="308">
        <v>3</v>
      </c>
      <c r="G2855" s="308">
        <v>2</v>
      </c>
      <c r="H2855" s="295">
        <v>232436.38</v>
      </c>
      <c r="I2855" s="295">
        <v>3119.8</v>
      </c>
      <c r="J2855" s="295">
        <v>0</v>
      </c>
      <c r="K2855" s="295">
        <v>235556.18</v>
      </c>
      <c r="L2855" s="295">
        <v>1578.45</v>
      </c>
      <c r="M2855" s="295">
        <v>0</v>
      </c>
      <c r="N2855" s="295">
        <v>0</v>
      </c>
      <c r="O2855" s="295">
        <v>0</v>
      </c>
      <c r="P2855" s="295">
        <v>0</v>
      </c>
      <c r="Q2855" s="295">
        <v>0</v>
      </c>
      <c r="R2855" s="295">
        <v>235556.18</v>
      </c>
      <c r="S2855" s="295">
        <v>3717.34</v>
      </c>
      <c r="T2855" s="295">
        <v>1840.12</v>
      </c>
      <c r="U2855" s="295">
        <v>0</v>
      </c>
      <c r="V2855" s="295">
        <v>0</v>
      </c>
      <c r="W2855" s="295">
        <v>0</v>
      </c>
      <c r="X2855" s="295">
        <v>0</v>
      </c>
      <c r="Y2855" s="295">
        <v>0</v>
      </c>
      <c r="Z2855" s="295">
        <v>5557.46</v>
      </c>
      <c r="AA2855" s="295">
        <v>0</v>
      </c>
      <c r="AB2855" s="295">
        <v>0</v>
      </c>
      <c r="AC2855" s="295">
        <v>0</v>
      </c>
      <c r="AD2855" s="295">
        <v>0</v>
      </c>
      <c r="AE2855" s="295">
        <v>0</v>
      </c>
      <c r="AF2855" s="295">
        <v>0</v>
      </c>
      <c r="AG2855" s="295">
        <v>0</v>
      </c>
      <c r="AH2855" s="295">
        <v>0</v>
      </c>
      <c r="AI2855" s="295">
        <v>0</v>
      </c>
      <c r="AJ2855" s="295">
        <v>0</v>
      </c>
      <c r="AK2855" s="295">
        <v>0</v>
      </c>
      <c r="AL2855" s="295">
        <v>0</v>
      </c>
      <c r="AM2855" s="295">
        <v>0</v>
      </c>
      <c r="AN2855" s="295">
        <v>0</v>
      </c>
      <c r="AO2855" s="295">
        <v>0</v>
      </c>
      <c r="AP2855" s="295">
        <v>0</v>
      </c>
      <c r="AQ2855" s="295">
        <v>0</v>
      </c>
      <c r="AR2855" s="295">
        <v>0</v>
      </c>
      <c r="AS2855" s="295">
        <v>0</v>
      </c>
      <c r="AT2855" s="295">
        <f t="shared" si="44"/>
        <v>0</v>
      </c>
      <c r="AU2855" s="295">
        <v>4698.25</v>
      </c>
      <c r="AV2855" s="295">
        <v>5557.46</v>
      </c>
      <c r="AW2855" s="296">
        <v>97</v>
      </c>
      <c r="AX2855" s="296">
        <v>193</v>
      </c>
      <c r="AY2855" s="295">
        <v>430998.38</v>
      </c>
      <c r="AZ2855" s="295">
        <v>328199.27</v>
      </c>
      <c r="BA2855" s="294">
        <v>60.656605999999996</v>
      </c>
      <c r="BB2855" s="294">
        <v>43.534644062813101</v>
      </c>
      <c r="BC2855" s="294">
        <v>9.5</v>
      </c>
      <c r="BD2855" s="294"/>
      <c r="BE2855" s="293" t="s">
        <v>4204</v>
      </c>
      <c r="BF2855" s="291"/>
      <c r="BG2855" s="293" t="s">
        <v>312</v>
      </c>
      <c r="BH2855" s="293" t="s">
        <v>199</v>
      </c>
      <c r="BI2855" s="293" t="s">
        <v>357</v>
      </c>
      <c r="BJ2855" s="293" t="s">
        <v>177</v>
      </c>
      <c r="BK2855" s="292" t="s">
        <v>4</v>
      </c>
      <c r="BL2855" s="294">
        <v>235556.18</v>
      </c>
      <c r="BM2855" s="292" t="s">
        <v>894</v>
      </c>
      <c r="BN2855" s="294"/>
      <c r="BO2855" s="297">
        <v>42257</v>
      </c>
      <c r="BP2855" s="297">
        <v>48131</v>
      </c>
      <c r="BQ2855" s="297" t="s">
        <v>1067</v>
      </c>
      <c r="BR2855" s="297" t="s">
        <v>4743</v>
      </c>
      <c r="BS2855" s="297">
        <v>42257</v>
      </c>
      <c r="BT2855" s="297">
        <v>48131</v>
      </c>
      <c r="BU2855" s="294">
        <v>595.35</v>
      </c>
      <c r="BV2855" s="294">
        <v>0</v>
      </c>
      <c r="BW2855" s="294">
        <v>0</v>
      </c>
    </row>
    <row r="2856" spans="1:75" s="289" customFormat="1" ht="18.2" customHeight="1" x14ac:dyDescent="0.15">
      <c r="A2856" s="298">
        <v>2854</v>
      </c>
      <c r="B2856" s="299" t="s">
        <v>305</v>
      </c>
      <c r="C2856" s="299" t="s">
        <v>306</v>
      </c>
      <c r="D2856" s="313">
        <v>45172</v>
      </c>
      <c r="E2856" s="300" t="s">
        <v>3688</v>
      </c>
      <c r="F2856" s="309">
        <v>0</v>
      </c>
      <c r="G2856" s="309">
        <v>0</v>
      </c>
      <c r="H2856" s="302">
        <v>217496.31</v>
      </c>
      <c r="I2856" s="302">
        <v>0</v>
      </c>
      <c r="J2856" s="302">
        <v>0</v>
      </c>
      <c r="K2856" s="302">
        <v>217496.31</v>
      </c>
      <c r="L2856" s="302">
        <v>1470.33</v>
      </c>
      <c r="M2856" s="302">
        <v>0</v>
      </c>
      <c r="N2856" s="302">
        <v>0</v>
      </c>
      <c r="O2856" s="302">
        <v>1470.33</v>
      </c>
      <c r="P2856" s="302">
        <v>0</v>
      </c>
      <c r="Q2856" s="302">
        <v>0</v>
      </c>
      <c r="R2856" s="302">
        <v>216025.98</v>
      </c>
      <c r="S2856" s="302">
        <v>0</v>
      </c>
      <c r="T2856" s="302">
        <v>1739.97</v>
      </c>
      <c r="U2856" s="302">
        <v>0</v>
      </c>
      <c r="V2856" s="302">
        <v>0</v>
      </c>
      <c r="W2856" s="302">
        <v>1739.97</v>
      </c>
      <c r="X2856" s="302">
        <v>0</v>
      </c>
      <c r="Y2856" s="302">
        <v>0</v>
      </c>
      <c r="Z2856" s="302">
        <v>0</v>
      </c>
      <c r="AA2856" s="302">
        <v>0</v>
      </c>
      <c r="AB2856" s="302">
        <v>0</v>
      </c>
      <c r="AC2856" s="302">
        <v>0</v>
      </c>
      <c r="AD2856" s="302">
        <v>0</v>
      </c>
      <c r="AE2856" s="302">
        <v>0</v>
      </c>
      <c r="AF2856" s="302">
        <v>0</v>
      </c>
      <c r="AG2856" s="302">
        <v>0</v>
      </c>
      <c r="AH2856" s="302">
        <v>212.01</v>
      </c>
      <c r="AI2856" s="302">
        <v>0</v>
      </c>
      <c r="AJ2856" s="302">
        <v>0</v>
      </c>
      <c r="AK2856" s="302">
        <v>0</v>
      </c>
      <c r="AL2856" s="302">
        <v>0</v>
      </c>
      <c r="AM2856" s="302">
        <v>0</v>
      </c>
      <c r="AN2856" s="302">
        <v>0</v>
      </c>
      <c r="AO2856" s="302">
        <v>0</v>
      </c>
      <c r="AP2856" s="302">
        <v>0.38</v>
      </c>
      <c r="AQ2856" s="302">
        <v>0</v>
      </c>
      <c r="AR2856" s="302">
        <v>77.69</v>
      </c>
      <c r="AS2856" s="302">
        <v>0</v>
      </c>
      <c r="AT2856" s="295">
        <f t="shared" si="44"/>
        <v>3345</v>
      </c>
      <c r="AU2856" s="302">
        <v>0</v>
      </c>
      <c r="AV2856" s="302">
        <v>0</v>
      </c>
      <c r="AW2856" s="303">
        <v>97</v>
      </c>
      <c r="AX2856" s="303">
        <v>193</v>
      </c>
      <c r="AY2856" s="302">
        <v>517599.63</v>
      </c>
      <c r="AZ2856" s="302">
        <v>306423.67</v>
      </c>
      <c r="BA2856" s="301">
        <v>44.822288999999998</v>
      </c>
      <c r="BB2856" s="301">
        <v>31.5993177259062</v>
      </c>
      <c r="BC2856" s="301">
        <v>9.6</v>
      </c>
      <c r="BD2856" s="301"/>
      <c r="BE2856" s="300" t="s">
        <v>4204</v>
      </c>
      <c r="BF2856" s="298"/>
      <c r="BG2856" s="300" t="s">
        <v>326</v>
      </c>
      <c r="BH2856" s="300" t="s">
        <v>190</v>
      </c>
      <c r="BI2856" s="300" t="s">
        <v>403</v>
      </c>
      <c r="BJ2856" s="300" t="s">
        <v>103</v>
      </c>
      <c r="BK2856" s="299" t="s">
        <v>4</v>
      </c>
      <c r="BL2856" s="301">
        <v>216025.98</v>
      </c>
      <c r="BM2856" s="299" t="s">
        <v>894</v>
      </c>
      <c r="BN2856" s="301"/>
      <c r="BO2856" s="304">
        <v>42261</v>
      </c>
      <c r="BP2856" s="304">
        <v>48135</v>
      </c>
      <c r="BQ2856" s="297" t="s">
        <v>1067</v>
      </c>
      <c r="BR2856" s="297" t="s">
        <v>4743</v>
      </c>
      <c r="BS2856" s="297">
        <v>42261</v>
      </c>
      <c r="BT2856" s="297">
        <v>48135</v>
      </c>
      <c r="BU2856" s="301">
        <v>0</v>
      </c>
      <c r="BV2856" s="301">
        <v>0</v>
      </c>
      <c r="BW2856" s="301">
        <v>0</v>
      </c>
    </row>
    <row r="2857" spans="1:75" s="289" customFormat="1" ht="18.2" customHeight="1" x14ac:dyDescent="0.15">
      <c r="A2857" s="291">
        <v>2855</v>
      </c>
      <c r="B2857" s="292" t="s">
        <v>305</v>
      </c>
      <c r="C2857" s="292" t="s">
        <v>306</v>
      </c>
      <c r="D2857" s="312">
        <v>45172</v>
      </c>
      <c r="E2857" s="293" t="s">
        <v>3689</v>
      </c>
      <c r="F2857" s="308">
        <v>93</v>
      </c>
      <c r="G2857" s="308">
        <v>92</v>
      </c>
      <c r="H2857" s="295">
        <v>278166.51</v>
      </c>
      <c r="I2857" s="295">
        <v>114603.62</v>
      </c>
      <c r="J2857" s="295">
        <v>0</v>
      </c>
      <c r="K2857" s="295">
        <v>392770.13</v>
      </c>
      <c r="L2857" s="295">
        <v>1889</v>
      </c>
      <c r="M2857" s="295">
        <v>0</v>
      </c>
      <c r="N2857" s="295">
        <v>0</v>
      </c>
      <c r="O2857" s="295">
        <v>0</v>
      </c>
      <c r="P2857" s="295">
        <v>0</v>
      </c>
      <c r="Q2857" s="295">
        <v>0</v>
      </c>
      <c r="R2857" s="295">
        <v>392770.13</v>
      </c>
      <c r="S2857" s="295">
        <v>259368.47</v>
      </c>
      <c r="T2857" s="295">
        <v>2202.15</v>
      </c>
      <c r="U2857" s="295">
        <v>0</v>
      </c>
      <c r="V2857" s="295">
        <v>0</v>
      </c>
      <c r="W2857" s="295">
        <v>0</v>
      </c>
      <c r="X2857" s="295">
        <v>0</v>
      </c>
      <c r="Y2857" s="295">
        <v>0</v>
      </c>
      <c r="Z2857" s="295">
        <v>261570.62</v>
      </c>
      <c r="AA2857" s="295">
        <v>0</v>
      </c>
      <c r="AB2857" s="295">
        <v>0</v>
      </c>
      <c r="AC2857" s="295">
        <v>0</v>
      </c>
      <c r="AD2857" s="295">
        <v>0</v>
      </c>
      <c r="AE2857" s="295">
        <v>0</v>
      </c>
      <c r="AF2857" s="295">
        <v>0</v>
      </c>
      <c r="AG2857" s="295">
        <v>0</v>
      </c>
      <c r="AH2857" s="295">
        <v>0</v>
      </c>
      <c r="AI2857" s="295">
        <v>0</v>
      </c>
      <c r="AJ2857" s="295">
        <v>0</v>
      </c>
      <c r="AK2857" s="295">
        <v>0</v>
      </c>
      <c r="AL2857" s="295">
        <v>0</v>
      </c>
      <c r="AM2857" s="295">
        <v>0</v>
      </c>
      <c r="AN2857" s="295">
        <v>0</v>
      </c>
      <c r="AO2857" s="295">
        <v>0</v>
      </c>
      <c r="AP2857" s="295">
        <v>0</v>
      </c>
      <c r="AQ2857" s="295">
        <v>0</v>
      </c>
      <c r="AR2857" s="295">
        <v>0</v>
      </c>
      <c r="AS2857" s="295">
        <v>0</v>
      </c>
      <c r="AT2857" s="295">
        <f t="shared" si="44"/>
        <v>0</v>
      </c>
      <c r="AU2857" s="295">
        <v>116492.62</v>
      </c>
      <c r="AV2857" s="295">
        <v>261570.62</v>
      </c>
      <c r="AW2857" s="296">
        <v>97</v>
      </c>
      <c r="AX2857" s="296">
        <v>193</v>
      </c>
      <c r="AY2857" s="295">
        <v>397800.79</v>
      </c>
      <c r="AZ2857" s="295">
        <v>392770.13</v>
      </c>
      <c r="BA2857" s="294">
        <v>72.234821999999994</v>
      </c>
      <c r="BB2857" s="294">
        <v>72.234821999999994</v>
      </c>
      <c r="BC2857" s="294">
        <v>9.5</v>
      </c>
      <c r="BD2857" s="294"/>
      <c r="BE2857" s="293" t="s">
        <v>4204</v>
      </c>
      <c r="BF2857" s="291"/>
      <c r="BG2857" s="293" t="s">
        <v>376</v>
      </c>
      <c r="BH2857" s="293" t="s">
        <v>195</v>
      </c>
      <c r="BI2857" s="293" t="s">
        <v>406</v>
      </c>
      <c r="BJ2857" s="293" t="s">
        <v>4205</v>
      </c>
      <c r="BK2857" s="292" t="s">
        <v>4</v>
      </c>
      <c r="BL2857" s="294">
        <v>392770.13</v>
      </c>
      <c r="BM2857" s="292" t="s">
        <v>894</v>
      </c>
      <c r="BN2857" s="294"/>
      <c r="BO2857" s="297">
        <v>42254</v>
      </c>
      <c r="BP2857" s="297">
        <v>48128</v>
      </c>
      <c r="BQ2857" s="297" t="s">
        <v>1066</v>
      </c>
      <c r="BR2857" s="297" t="s">
        <v>4744</v>
      </c>
      <c r="BS2857" s="297">
        <v>42254</v>
      </c>
      <c r="BT2857" s="297">
        <v>48128</v>
      </c>
      <c r="BU2857" s="294">
        <v>26649.4</v>
      </c>
      <c r="BV2857" s="294">
        <v>0</v>
      </c>
      <c r="BW2857" s="294">
        <v>0</v>
      </c>
    </row>
    <row r="2858" spans="1:75" s="289" customFormat="1" ht="18.2" customHeight="1" x14ac:dyDescent="0.15">
      <c r="A2858" s="298">
        <v>2856</v>
      </c>
      <c r="B2858" s="299" t="s">
        <v>305</v>
      </c>
      <c r="C2858" s="299" t="s">
        <v>306</v>
      </c>
      <c r="D2858" s="313">
        <v>45172</v>
      </c>
      <c r="E2858" s="300" t="s">
        <v>4394</v>
      </c>
      <c r="F2858" s="309">
        <v>0</v>
      </c>
      <c r="G2858" s="309">
        <v>0</v>
      </c>
      <c r="H2858" s="302">
        <v>107822.36</v>
      </c>
      <c r="I2858" s="302">
        <v>0</v>
      </c>
      <c r="J2858" s="302">
        <v>0</v>
      </c>
      <c r="K2858" s="302">
        <v>107822.36</v>
      </c>
      <c r="L2858" s="302">
        <v>526.36</v>
      </c>
      <c r="M2858" s="302">
        <v>0</v>
      </c>
      <c r="N2858" s="302">
        <v>0</v>
      </c>
      <c r="O2858" s="302">
        <v>526.36</v>
      </c>
      <c r="P2858" s="302">
        <v>0</v>
      </c>
      <c r="Q2858" s="302">
        <v>0</v>
      </c>
      <c r="R2858" s="302">
        <v>107296</v>
      </c>
      <c r="S2858" s="302">
        <v>0</v>
      </c>
      <c r="T2858" s="302">
        <v>898.52</v>
      </c>
      <c r="U2858" s="302">
        <v>0</v>
      </c>
      <c r="V2858" s="302">
        <v>0</v>
      </c>
      <c r="W2858" s="302">
        <v>898.52</v>
      </c>
      <c r="X2858" s="302">
        <v>0</v>
      </c>
      <c r="Y2858" s="302">
        <v>0</v>
      </c>
      <c r="Z2858" s="302">
        <v>0</v>
      </c>
      <c r="AA2858" s="302">
        <v>0</v>
      </c>
      <c r="AB2858" s="302">
        <v>0</v>
      </c>
      <c r="AC2858" s="302">
        <v>0</v>
      </c>
      <c r="AD2858" s="302">
        <v>0</v>
      </c>
      <c r="AE2858" s="302">
        <v>0</v>
      </c>
      <c r="AF2858" s="302">
        <v>0</v>
      </c>
      <c r="AG2858" s="302">
        <v>0</v>
      </c>
      <c r="AH2858" s="302">
        <v>94.14</v>
      </c>
      <c r="AI2858" s="302">
        <v>0</v>
      </c>
      <c r="AJ2858" s="302">
        <v>0</v>
      </c>
      <c r="AK2858" s="302">
        <v>0</v>
      </c>
      <c r="AL2858" s="302">
        <v>0</v>
      </c>
      <c r="AM2858" s="302">
        <v>0</v>
      </c>
      <c r="AN2858" s="302">
        <v>0</v>
      </c>
      <c r="AO2858" s="302">
        <v>0</v>
      </c>
      <c r="AP2858" s="302">
        <v>1644.18</v>
      </c>
      <c r="AQ2858" s="302">
        <v>0</v>
      </c>
      <c r="AR2858" s="302">
        <v>1519.02</v>
      </c>
      <c r="AS2858" s="302">
        <v>0</v>
      </c>
      <c r="AT2858" s="295">
        <f t="shared" si="44"/>
        <v>1644.1800000000003</v>
      </c>
      <c r="AU2858" s="302">
        <v>0</v>
      </c>
      <c r="AV2858" s="302">
        <v>0</v>
      </c>
      <c r="AW2858" s="303">
        <v>119</v>
      </c>
      <c r="AX2858" s="303">
        <v>156</v>
      </c>
      <c r="AY2858" s="302">
        <v>251599.82</v>
      </c>
      <c r="AZ2858" s="302">
        <v>119229.02</v>
      </c>
      <c r="BA2858" s="301">
        <v>50.146383999999998</v>
      </c>
      <c r="BB2858" s="301">
        <v>45.1274900830687</v>
      </c>
      <c r="BC2858" s="301">
        <v>10</v>
      </c>
      <c r="BD2858" s="301"/>
      <c r="BE2858" s="300" t="s">
        <v>4204</v>
      </c>
      <c r="BF2858" s="298"/>
      <c r="BG2858" s="300" t="s">
        <v>312</v>
      </c>
      <c r="BH2858" s="300" t="s">
        <v>188</v>
      </c>
      <c r="BI2858" s="300" t="s">
        <v>313</v>
      </c>
      <c r="BJ2858" s="300" t="s">
        <v>103</v>
      </c>
      <c r="BK2858" s="299" t="s">
        <v>4</v>
      </c>
      <c r="BL2858" s="301">
        <v>107296</v>
      </c>
      <c r="BM2858" s="299" t="s">
        <v>894</v>
      </c>
      <c r="BN2858" s="301"/>
      <c r="BO2858" s="304">
        <v>44063</v>
      </c>
      <c r="BP2858" s="304">
        <v>48811</v>
      </c>
      <c r="BQ2858" s="297" t="s">
        <v>1065</v>
      </c>
      <c r="BR2858" s="297" t="s">
        <v>4741</v>
      </c>
      <c r="BS2858" s="297" t="s">
        <v>4742</v>
      </c>
      <c r="BT2858" s="297" t="s">
        <v>4742</v>
      </c>
      <c r="BU2858" s="301">
        <v>0</v>
      </c>
      <c r="BV2858" s="301">
        <v>0</v>
      </c>
      <c r="BW2858" s="301">
        <v>0</v>
      </c>
    </row>
    <row r="2859" spans="1:75" s="289" customFormat="1" ht="18.2" customHeight="1" x14ac:dyDescent="0.15">
      <c r="A2859" s="291">
        <v>2857</v>
      </c>
      <c r="B2859" s="292" t="s">
        <v>305</v>
      </c>
      <c r="C2859" s="292" t="s">
        <v>306</v>
      </c>
      <c r="D2859" s="312">
        <v>45172</v>
      </c>
      <c r="E2859" s="293" t="s">
        <v>3690</v>
      </c>
      <c r="F2859" s="308">
        <v>0</v>
      </c>
      <c r="G2859" s="308">
        <v>0</v>
      </c>
      <c r="H2859" s="295">
        <v>208831.54</v>
      </c>
      <c r="I2859" s="295">
        <v>0</v>
      </c>
      <c r="J2859" s="295">
        <v>0</v>
      </c>
      <c r="K2859" s="295">
        <v>208831.54</v>
      </c>
      <c r="L2859" s="295">
        <v>1411.76</v>
      </c>
      <c r="M2859" s="295">
        <v>0</v>
      </c>
      <c r="N2859" s="295">
        <v>0</v>
      </c>
      <c r="O2859" s="295">
        <v>1411.76</v>
      </c>
      <c r="P2859" s="295">
        <v>0</v>
      </c>
      <c r="Q2859" s="295">
        <v>0</v>
      </c>
      <c r="R2859" s="295">
        <v>207419.78</v>
      </c>
      <c r="S2859" s="295">
        <v>0</v>
      </c>
      <c r="T2859" s="295">
        <v>1670.65</v>
      </c>
      <c r="U2859" s="295">
        <v>0</v>
      </c>
      <c r="V2859" s="295">
        <v>0</v>
      </c>
      <c r="W2859" s="295">
        <v>1670.65</v>
      </c>
      <c r="X2859" s="295">
        <v>0</v>
      </c>
      <c r="Y2859" s="295">
        <v>0</v>
      </c>
      <c r="Z2859" s="295">
        <v>0</v>
      </c>
      <c r="AA2859" s="295">
        <v>0</v>
      </c>
      <c r="AB2859" s="295">
        <v>0</v>
      </c>
      <c r="AC2859" s="295">
        <v>0</v>
      </c>
      <c r="AD2859" s="295">
        <v>0</v>
      </c>
      <c r="AE2859" s="295">
        <v>0</v>
      </c>
      <c r="AF2859" s="295">
        <v>0</v>
      </c>
      <c r="AG2859" s="295">
        <v>0</v>
      </c>
      <c r="AH2859" s="295">
        <v>159.07</v>
      </c>
      <c r="AI2859" s="295">
        <v>0</v>
      </c>
      <c r="AJ2859" s="295">
        <v>0</v>
      </c>
      <c r="AK2859" s="295">
        <v>0</v>
      </c>
      <c r="AL2859" s="295">
        <v>0</v>
      </c>
      <c r="AM2859" s="295">
        <v>0</v>
      </c>
      <c r="AN2859" s="295">
        <v>0</v>
      </c>
      <c r="AO2859" s="295">
        <v>0</v>
      </c>
      <c r="AP2859" s="295">
        <v>92.6</v>
      </c>
      <c r="AQ2859" s="295">
        <v>0</v>
      </c>
      <c r="AR2859" s="295">
        <v>134.08000000000001</v>
      </c>
      <c r="AS2859" s="295">
        <v>0</v>
      </c>
      <c r="AT2859" s="295">
        <f t="shared" si="44"/>
        <v>3200</v>
      </c>
      <c r="AU2859" s="295">
        <v>0</v>
      </c>
      <c r="AV2859" s="295">
        <v>0</v>
      </c>
      <c r="AW2859" s="296">
        <v>97</v>
      </c>
      <c r="AX2859" s="296">
        <v>193</v>
      </c>
      <c r="AY2859" s="295">
        <v>305219.7</v>
      </c>
      <c r="AZ2859" s="295">
        <v>294216.42</v>
      </c>
      <c r="BA2859" s="294">
        <v>72.064764999999994</v>
      </c>
      <c r="BB2859" s="294">
        <v>50.804974454014797</v>
      </c>
      <c r="BC2859" s="294">
        <v>9.6</v>
      </c>
      <c r="BD2859" s="294"/>
      <c r="BE2859" s="293" t="s">
        <v>4204</v>
      </c>
      <c r="BF2859" s="291"/>
      <c r="BG2859" s="293" t="s">
        <v>320</v>
      </c>
      <c r="BH2859" s="293" t="s">
        <v>197</v>
      </c>
      <c r="BI2859" s="293" t="s">
        <v>373</v>
      </c>
      <c r="BJ2859" s="293" t="s">
        <v>103</v>
      </c>
      <c r="BK2859" s="292" t="s">
        <v>4</v>
      </c>
      <c r="BL2859" s="294">
        <v>207419.78</v>
      </c>
      <c r="BM2859" s="292" t="s">
        <v>894</v>
      </c>
      <c r="BN2859" s="294"/>
      <c r="BO2859" s="297">
        <v>42264</v>
      </c>
      <c r="BP2859" s="297">
        <v>48138</v>
      </c>
      <c r="BQ2859" s="297" t="s">
        <v>1065</v>
      </c>
      <c r="BR2859" s="297" t="s">
        <v>4741</v>
      </c>
      <c r="BS2859" s="297">
        <v>42264</v>
      </c>
      <c r="BT2859" s="297">
        <v>48138</v>
      </c>
      <c r="BU2859" s="294">
        <v>0</v>
      </c>
      <c r="BV2859" s="294">
        <v>0</v>
      </c>
      <c r="BW2859" s="294">
        <v>0</v>
      </c>
    </row>
    <row r="2860" spans="1:75" s="289" customFormat="1" ht="18.2" customHeight="1" x14ac:dyDescent="0.15">
      <c r="A2860" s="298">
        <v>2858</v>
      </c>
      <c r="B2860" s="299" t="s">
        <v>305</v>
      </c>
      <c r="C2860" s="299" t="s">
        <v>306</v>
      </c>
      <c r="D2860" s="313">
        <v>45172</v>
      </c>
      <c r="E2860" s="300" t="s">
        <v>4395</v>
      </c>
      <c r="F2860" s="309">
        <v>0</v>
      </c>
      <c r="G2860" s="309">
        <v>0</v>
      </c>
      <c r="H2860" s="302">
        <v>163394.63</v>
      </c>
      <c r="I2860" s="302">
        <v>0</v>
      </c>
      <c r="J2860" s="302">
        <v>0</v>
      </c>
      <c r="K2860" s="302">
        <v>163394.63</v>
      </c>
      <c r="L2860" s="302">
        <v>797.65</v>
      </c>
      <c r="M2860" s="302">
        <v>0</v>
      </c>
      <c r="N2860" s="302">
        <v>0</v>
      </c>
      <c r="O2860" s="302">
        <v>797.65</v>
      </c>
      <c r="P2860" s="302">
        <v>0</v>
      </c>
      <c r="Q2860" s="302">
        <v>0</v>
      </c>
      <c r="R2860" s="302">
        <v>162596.98000000001</v>
      </c>
      <c r="S2860" s="302">
        <v>0</v>
      </c>
      <c r="T2860" s="302">
        <v>1361.62</v>
      </c>
      <c r="U2860" s="302">
        <v>0</v>
      </c>
      <c r="V2860" s="302">
        <v>0</v>
      </c>
      <c r="W2860" s="302">
        <v>1361.62</v>
      </c>
      <c r="X2860" s="302">
        <v>0</v>
      </c>
      <c r="Y2860" s="302">
        <v>0</v>
      </c>
      <c r="Z2860" s="302">
        <v>0</v>
      </c>
      <c r="AA2860" s="302">
        <v>0</v>
      </c>
      <c r="AB2860" s="302">
        <v>0</v>
      </c>
      <c r="AC2860" s="302">
        <v>0</v>
      </c>
      <c r="AD2860" s="302">
        <v>0</v>
      </c>
      <c r="AE2860" s="302">
        <v>0</v>
      </c>
      <c r="AF2860" s="302">
        <v>0</v>
      </c>
      <c r="AG2860" s="302">
        <v>0</v>
      </c>
      <c r="AH2860" s="302">
        <v>112.65</v>
      </c>
      <c r="AI2860" s="302">
        <v>0</v>
      </c>
      <c r="AJ2860" s="302">
        <v>0</v>
      </c>
      <c r="AK2860" s="302">
        <v>0</v>
      </c>
      <c r="AL2860" s="302">
        <v>0</v>
      </c>
      <c r="AM2860" s="302">
        <v>0</v>
      </c>
      <c r="AN2860" s="302">
        <v>0</v>
      </c>
      <c r="AO2860" s="302">
        <v>0</v>
      </c>
      <c r="AP2860" s="302">
        <v>0.88</v>
      </c>
      <c r="AQ2860" s="302">
        <v>0</v>
      </c>
      <c r="AR2860" s="302">
        <v>0.8</v>
      </c>
      <c r="AS2860" s="302">
        <v>0</v>
      </c>
      <c r="AT2860" s="295">
        <f t="shared" si="44"/>
        <v>2272</v>
      </c>
      <c r="AU2860" s="302">
        <v>0</v>
      </c>
      <c r="AV2860" s="302">
        <v>0</v>
      </c>
      <c r="AW2860" s="303">
        <v>119</v>
      </c>
      <c r="AX2860" s="303">
        <v>156</v>
      </c>
      <c r="AY2860" s="302">
        <v>251947.48</v>
      </c>
      <c r="AZ2860" s="302">
        <v>180680.35</v>
      </c>
      <c r="BA2860" s="301">
        <v>54.583835999999998</v>
      </c>
      <c r="BB2860" s="301">
        <v>49.120819670845698</v>
      </c>
      <c r="BC2860" s="301">
        <v>10</v>
      </c>
      <c r="BD2860" s="301"/>
      <c r="BE2860" s="300" t="s">
        <v>4204</v>
      </c>
      <c r="BF2860" s="298"/>
      <c r="BG2860" s="300" t="s">
        <v>320</v>
      </c>
      <c r="BH2860" s="300" t="s">
        <v>181</v>
      </c>
      <c r="BI2860" s="300" t="s">
        <v>462</v>
      </c>
      <c r="BJ2860" s="300" t="s">
        <v>103</v>
      </c>
      <c r="BK2860" s="299" t="s">
        <v>4</v>
      </c>
      <c r="BL2860" s="301">
        <v>162596.98000000001</v>
      </c>
      <c r="BM2860" s="299" t="s">
        <v>894</v>
      </c>
      <c r="BN2860" s="301"/>
      <c r="BO2860" s="304">
        <v>44064</v>
      </c>
      <c r="BP2860" s="304">
        <v>48812</v>
      </c>
      <c r="BQ2860" s="297" t="s">
        <v>1065</v>
      </c>
      <c r="BR2860" s="297" t="s">
        <v>4741</v>
      </c>
      <c r="BS2860" s="297" t="s">
        <v>4742</v>
      </c>
      <c r="BT2860" s="297" t="s">
        <v>4742</v>
      </c>
      <c r="BU2860" s="301">
        <v>0</v>
      </c>
      <c r="BV2860" s="301">
        <v>0</v>
      </c>
      <c r="BW2860" s="301">
        <v>0</v>
      </c>
    </row>
    <row r="2861" spans="1:75" s="289" customFormat="1" ht="18.2" customHeight="1" x14ac:dyDescent="0.15">
      <c r="A2861" s="291">
        <v>2859</v>
      </c>
      <c r="B2861" s="292" t="s">
        <v>305</v>
      </c>
      <c r="C2861" s="292" t="s">
        <v>306</v>
      </c>
      <c r="D2861" s="312">
        <v>45172</v>
      </c>
      <c r="E2861" s="293" t="s">
        <v>3691</v>
      </c>
      <c r="F2861" s="308">
        <v>0</v>
      </c>
      <c r="G2861" s="308">
        <v>2</v>
      </c>
      <c r="H2861" s="295">
        <v>158255.01</v>
      </c>
      <c r="I2861" s="295">
        <v>4071.07</v>
      </c>
      <c r="J2861" s="295">
        <v>0</v>
      </c>
      <c r="K2861" s="295">
        <v>162326.07999999999</v>
      </c>
      <c r="L2861" s="295">
        <v>3770.85</v>
      </c>
      <c r="M2861" s="295">
        <v>0</v>
      </c>
      <c r="N2861" s="295">
        <v>4071.07</v>
      </c>
      <c r="O2861" s="295">
        <v>3770.85</v>
      </c>
      <c r="P2861" s="295">
        <v>0</v>
      </c>
      <c r="Q2861" s="295">
        <v>0</v>
      </c>
      <c r="R2861" s="295">
        <v>154484.16</v>
      </c>
      <c r="S2861" s="295">
        <v>1282.47</v>
      </c>
      <c r="T2861" s="295">
        <v>1252.8499999999999</v>
      </c>
      <c r="U2861" s="295">
        <v>0</v>
      </c>
      <c r="V2861" s="295">
        <v>1282.47</v>
      </c>
      <c r="W2861" s="295">
        <v>1252.8499999999999</v>
      </c>
      <c r="X2861" s="295">
        <v>0</v>
      </c>
      <c r="Y2861" s="295">
        <v>0</v>
      </c>
      <c r="Z2861" s="295">
        <v>0</v>
      </c>
      <c r="AA2861" s="295">
        <v>0</v>
      </c>
      <c r="AB2861" s="295">
        <v>0</v>
      </c>
      <c r="AC2861" s="295">
        <v>0</v>
      </c>
      <c r="AD2861" s="295">
        <v>0</v>
      </c>
      <c r="AE2861" s="295">
        <v>0</v>
      </c>
      <c r="AF2861" s="295">
        <v>0</v>
      </c>
      <c r="AG2861" s="295">
        <v>0</v>
      </c>
      <c r="AH2861" s="295">
        <v>256.58</v>
      </c>
      <c r="AI2861" s="295">
        <v>0</v>
      </c>
      <c r="AJ2861" s="295">
        <v>0</v>
      </c>
      <c r="AK2861" s="295">
        <v>0</v>
      </c>
      <c r="AL2861" s="295">
        <v>350</v>
      </c>
      <c r="AM2861" s="295">
        <v>0</v>
      </c>
      <c r="AN2861" s="295">
        <v>0</v>
      </c>
      <c r="AO2861" s="295">
        <v>256.58</v>
      </c>
      <c r="AP2861" s="295">
        <v>0</v>
      </c>
      <c r="AQ2861" s="295">
        <v>0</v>
      </c>
      <c r="AR2861" s="295">
        <v>0</v>
      </c>
      <c r="AS2861" s="295">
        <v>240.4</v>
      </c>
      <c r="AT2861" s="295">
        <f t="shared" si="44"/>
        <v>11000</v>
      </c>
      <c r="AU2861" s="295">
        <v>0</v>
      </c>
      <c r="AV2861" s="295">
        <v>0</v>
      </c>
      <c r="AW2861" s="296">
        <v>97</v>
      </c>
      <c r="AX2861" s="296">
        <v>193</v>
      </c>
      <c r="AY2861" s="295">
        <v>482299.53</v>
      </c>
      <c r="AZ2861" s="295">
        <v>482299.53</v>
      </c>
      <c r="BA2861" s="294">
        <v>77.441502999999997</v>
      </c>
      <c r="BB2861" s="294">
        <v>24.805094751165299</v>
      </c>
      <c r="BC2861" s="294">
        <v>9.5</v>
      </c>
      <c r="BD2861" s="294"/>
      <c r="BE2861" s="293" t="s">
        <v>4204</v>
      </c>
      <c r="BF2861" s="291"/>
      <c r="BG2861" s="293" t="s">
        <v>320</v>
      </c>
      <c r="BH2861" s="293" t="s">
        <v>197</v>
      </c>
      <c r="BI2861" s="293" t="s">
        <v>373</v>
      </c>
      <c r="BJ2861" s="293" t="s">
        <v>103</v>
      </c>
      <c r="BK2861" s="292" t="s">
        <v>4</v>
      </c>
      <c r="BL2861" s="294">
        <v>154484.16</v>
      </c>
      <c r="BM2861" s="292" t="s">
        <v>894</v>
      </c>
      <c r="BN2861" s="294"/>
      <c r="BO2861" s="297">
        <v>42264</v>
      </c>
      <c r="BP2861" s="297">
        <v>48138</v>
      </c>
      <c r="BQ2861" s="297" t="s">
        <v>1065</v>
      </c>
      <c r="BR2861" s="297" t="s">
        <v>4741</v>
      </c>
      <c r="BS2861" s="297">
        <v>42264</v>
      </c>
      <c r="BT2861" s="297">
        <v>48138</v>
      </c>
      <c r="BU2861" s="294">
        <v>0</v>
      </c>
      <c r="BV2861" s="294">
        <v>0</v>
      </c>
      <c r="BW2861" s="294">
        <v>0</v>
      </c>
    </row>
    <row r="2862" spans="1:75" s="289" customFormat="1" ht="18.2" customHeight="1" x14ac:dyDescent="0.15">
      <c r="A2862" s="298">
        <v>2860</v>
      </c>
      <c r="B2862" s="299" t="s">
        <v>305</v>
      </c>
      <c r="C2862" s="299" t="s">
        <v>306</v>
      </c>
      <c r="D2862" s="313">
        <v>45172</v>
      </c>
      <c r="E2862" s="300" t="s">
        <v>4397</v>
      </c>
      <c r="F2862" s="309">
        <v>0</v>
      </c>
      <c r="G2862" s="309">
        <v>0</v>
      </c>
      <c r="H2862" s="302">
        <v>335084.96000000002</v>
      </c>
      <c r="I2862" s="302">
        <v>0</v>
      </c>
      <c r="J2862" s="302">
        <v>0</v>
      </c>
      <c r="K2862" s="302">
        <v>335084.96000000002</v>
      </c>
      <c r="L2862" s="302">
        <v>1661.65</v>
      </c>
      <c r="M2862" s="302">
        <v>0</v>
      </c>
      <c r="N2862" s="302">
        <v>0</v>
      </c>
      <c r="O2862" s="302">
        <v>1661.65</v>
      </c>
      <c r="P2862" s="302">
        <v>0</v>
      </c>
      <c r="Q2862" s="302">
        <v>0</v>
      </c>
      <c r="R2862" s="302">
        <v>333423.31</v>
      </c>
      <c r="S2862" s="302">
        <v>0</v>
      </c>
      <c r="T2862" s="302">
        <v>2652.76</v>
      </c>
      <c r="U2862" s="302">
        <v>0</v>
      </c>
      <c r="V2862" s="302">
        <v>0</v>
      </c>
      <c r="W2862" s="302">
        <v>2652.76</v>
      </c>
      <c r="X2862" s="302">
        <v>0</v>
      </c>
      <c r="Y2862" s="302">
        <v>0</v>
      </c>
      <c r="Z2862" s="302">
        <v>0</v>
      </c>
      <c r="AA2862" s="302">
        <v>0</v>
      </c>
      <c r="AB2862" s="302">
        <v>0</v>
      </c>
      <c r="AC2862" s="302">
        <v>0</v>
      </c>
      <c r="AD2862" s="302">
        <v>0</v>
      </c>
      <c r="AE2862" s="302">
        <v>0</v>
      </c>
      <c r="AF2862" s="302">
        <v>0</v>
      </c>
      <c r="AG2862" s="302">
        <v>0</v>
      </c>
      <c r="AH2862" s="302">
        <v>196.79</v>
      </c>
      <c r="AI2862" s="302">
        <v>0</v>
      </c>
      <c r="AJ2862" s="302">
        <v>0</v>
      </c>
      <c r="AK2862" s="302">
        <v>0</v>
      </c>
      <c r="AL2862" s="302">
        <v>0</v>
      </c>
      <c r="AM2862" s="302">
        <v>0</v>
      </c>
      <c r="AN2862" s="302">
        <v>0</v>
      </c>
      <c r="AO2862" s="302">
        <v>0</v>
      </c>
      <c r="AP2862" s="302">
        <v>37.020000000000003</v>
      </c>
      <c r="AQ2862" s="302">
        <v>0</v>
      </c>
      <c r="AR2862" s="302">
        <v>35.44</v>
      </c>
      <c r="AS2862" s="302">
        <v>0</v>
      </c>
      <c r="AT2862" s="295">
        <f t="shared" si="44"/>
        <v>4512.7800000000007</v>
      </c>
      <c r="AU2862" s="302">
        <v>0</v>
      </c>
      <c r="AV2862" s="302">
        <v>0</v>
      </c>
      <c r="AW2862" s="303">
        <v>120</v>
      </c>
      <c r="AX2862" s="303">
        <v>156</v>
      </c>
      <c r="AY2862" s="302">
        <v>369900</v>
      </c>
      <c r="AZ2862" s="302">
        <v>369900</v>
      </c>
      <c r="BA2862" s="301">
        <v>76.885639999999995</v>
      </c>
      <c r="BB2862" s="301">
        <v>69.303770154821294</v>
      </c>
      <c r="BC2862" s="301">
        <v>9.5</v>
      </c>
      <c r="BD2862" s="301"/>
      <c r="BE2862" s="300" t="s">
        <v>4204</v>
      </c>
      <c r="BF2862" s="298"/>
      <c r="BG2862" s="300" t="s">
        <v>494</v>
      </c>
      <c r="BH2862" s="300" t="s">
        <v>218</v>
      </c>
      <c r="BI2862" s="300" t="s">
        <v>566</v>
      </c>
      <c r="BJ2862" s="300" t="s">
        <v>103</v>
      </c>
      <c r="BK2862" s="299" t="s">
        <v>4</v>
      </c>
      <c r="BL2862" s="301">
        <v>333423.31</v>
      </c>
      <c r="BM2862" s="299" t="s">
        <v>894</v>
      </c>
      <c r="BN2862" s="301"/>
      <c r="BO2862" s="304">
        <v>44099</v>
      </c>
      <c r="BP2862" s="304">
        <v>48847</v>
      </c>
      <c r="BQ2862" s="297" t="s">
        <v>925</v>
      </c>
      <c r="BR2862" s="297" t="s">
        <v>4745</v>
      </c>
      <c r="BS2862" s="297" t="s">
        <v>4742</v>
      </c>
      <c r="BT2862" s="297" t="s">
        <v>4742</v>
      </c>
      <c r="BU2862" s="301">
        <v>0</v>
      </c>
      <c r="BV2862" s="301">
        <v>0</v>
      </c>
      <c r="BW2862" s="301">
        <v>0</v>
      </c>
    </row>
    <row r="2863" spans="1:75" s="289" customFormat="1" ht="18.2" customHeight="1" x14ac:dyDescent="0.15">
      <c r="A2863" s="291">
        <v>2861</v>
      </c>
      <c r="B2863" s="292" t="s">
        <v>305</v>
      </c>
      <c r="C2863" s="292" t="s">
        <v>306</v>
      </c>
      <c r="D2863" s="312">
        <v>45172</v>
      </c>
      <c r="E2863" s="293" t="s">
        <v>4466</v>
      </c>
      <c r="F2863" s="308">
        <v>0</v>
      </c>
      <c r="G2863" s="308">
        <v>0</v>
      </c>
      <c r="H2863" s="295">
        <v>81459.03</v>
      </c>
      <c r="I2863" s="295">
        <v>0</v>
      </c>
      <c r="J2863" s="295">
        <v>0</v>
      </c>
      <c r="K2863" s="295">
        <v>81459.03</v>
      </c>
      <c r="L2863" s="295">
        <v>397.66</v>
      </c>
      <c r="M2863" s="295">
        <v>0</v>
      </c>
      <c r="N2863" s="295">
        <v>0</v>
      </c>
      <c r="O2863" s="295">
        <v>397.66</v>
      </c>
      <c r="P2863" s="295">
        <v>0</v>
      </c>
      <c r="Q2863" s="295">
        <v>0</v>
      </c>
      <c r="R2863" s="295">
        <v>81061.37</v>
      </c>
      <c r="S2863" s="295">
        <v>0</v>
      </c>
      <c r="T2863" s="295">
        <v>678.83</v>
      </c>
      <c r="U2863" s="295">
        <v>0</v>
      </c>
      <c r="V2863" s="295">
        <v>0</v>
      </c>
      <c r="W2863" s="295">
        <v>678.83</v>
      </c>
      <c r="X2863" s="295">
        <v>0</v>
      </c>
      <c r="Y2863" s="295">
        <v>0</v>
      </c>
      <c r="Z2863" s="295">
        <v>0</v>
      </c>
      <c r="AA2863" s="295">
        <v>0</v>
      </c>
      <c r="AB2863" s="295">
        <v>0</v>
      </c>
      <c r="AC2863" s="295">
        <v>0</v>
      </c>
      <c r="AD2863" s="295">
        <v>0</v>
      </c>
      <c r="AE2863" s="295">
        <v>0</v>
      </c>
      <c r="AF2863" s="295">
        <v>0</v>
      </c>
      <c r="AG2863" s="295">
        <v>0</v>
      </c>
      <c r="AH2863" s="295">
        <v>91.73</v>
      </c>
      <c r="AI2863" s="295">
        <v>0</v>
      </c>
      <c r="AJ2863" s="295">
        <v>0</v>
      </c>
      <c r="AK2863" s="295">
        <v>0</v>
      </c>
      <c r="AL2863" s="295">
        <v>0</v>
      </c>
      <c r="AM2863" s="295">
        <v>0</v>
      </c>
      <c r="AN2863" s="295">
        <v>0</v>
      </c>
      <c r="AO2863" s="295">
        <v>0</v>
      </c>
      <c r="AP2863" s="295">
        <v>16.579999999999998</v>
      </c>
      <c r="AQ2863" s="295">
        <v>0</v>
      </c>
      <c r="AR2863" s="295">
        <v>16.579999999999998</v>
      </c>
      <c r="AS2863" s="295">
        <v>0</v>
      </c>
      <c r="AT2863" s="295">
        <f t="shared" si="44"/>
        <v>1168.22</v>
      </c>
      <c r="AU2863" s="295">
        <v>0</v>
      </c>
      <c r="AV2863" s="295">
        <v>0</v>
      </c>
      <c r="AW2863" s="296">
        <v>119</v>
      </c>
      <c r="AX2863" s="296">
        <v>150</v>
      </c>
      <c r="AY2863" s="295">
        <v>281478.83</v>
      </c>
      <c r="AZ2863" s="295">
        <v>88080.5</v>
      </c>
      <c r="BA2863" s="294">
        <v>32.329248</v>
      </c>
      <c r="BB2863" s="294">
        <v>29.752932078607198</v>
      </c>
      <c r="BC2863" s="294">
        <v>10</v>
      </c>
      <c r="BD2863" s="294"/>
      <c r="BE2863" s="293" t="s">
        <v>4204</v>
      </c>
      <c r="BF2863" s="291"/>
      <c r="BG2863" s="293" t="s">
        <v>312</v>
      </c>
      <c r="BH2863" s="293" t="s">
        <v>188</v>
      </c>
      <c r="BI2863" s="293" t="s">
        <v>511</v>
      </c>
      <c r="BJ2863" s="293" t="s">
        <v>103</v>
      </c>
      <c r="BK2863" s="292" t="s">
        <v>4</v>
      </c>
      <c r="BL2863" s="294">
        <v>81061.37</v>
      </c>
      <c r="BM2863" s="292" t="s">
        <v>894</v>
      </c>
      <c r="BN2863" s="294"/>
      <c r="BO2863" s="297">
        <v>44246</v>
      </c>
      <c r="BP2863" s="297">
        <v>48810</v>
      </c>
      <c r="BQ2863" s="297" t="s">
        <v>1065</v>
      </c>
      <c r="BR2863" s="297" t="s">
        <v>4741</v>
      </c>
      <c r="BS2863" s="297" t="s">
        <v>4742</v>
      </c>
      <c r="BT2863" s="297" t="s">
        <v>4742</v>
      </c>
      <c r="BU2863" s="294">
        <v>0</v>
      </c>
      <c r="BV2863" s="294">
        <v>0</v>
      </c>
      <c r="BW2863" s="294">
        <v>0</v>
      </c>
    </row>
    <row r="2864" spans="1:75" s="289" customFormat="1" ht="18.2" customHeight="1" x14ac:dyDescent="0.15">
      <c r="A2864" s="298">
        <v>2862</v>
      </c>
      <c r="B2864" s="299" t="s">
        <v>305</v>
      </c>
      <c r="C2864" s="299" t="s">
        <v>306</v>
      </c>
      <c r="D2864" s="313">
        <v>45172</v>
      </c>
      <c r="E2864" s="300" t="s">
        <v>3692</v>
      </c>
      <c r="F2864" s="309">
        <v>1</v>
      </c>
      <c r="G2864" s="309">
        <v>1</v>
      </c>
      <c r="H2864" s="302">
        <v>137241.07999999999</v>
      </c>
      <c r="I2864" s="302">
        <v>920.42</v>
      </c>
      <c r="J2864" s="302">
        <v>0</v>
      </c>
      <c r="K2864" s="302">
        <v>138161.5</v>
      </c>
      <c r="L2864" s="302">
        <v>927.78</v>
      </c>
      <c r="M2864" s="302">
        <v>0</v>
      </c>
      <c r="N2864" s="302">
        <v>920.42</v>
      </c>
      <c r="O2864" s="302">
        <v>0</v>
      </c>
      <c r="P2864" s="302">
        <v>0</v>
      </c>
      <c r="Q2864" s="302">
        <v>0</v>
      </c>
      <c r="R2864" s="302">
        <v>137241.07999999999</v>
      </c>
      <c r="S2864" s="302">
        <v>290.64999999999998</v>
      </c>
      <c r="T2864" s="302">
        <v>1097.93</v>
      </c>
      <c r="U2864" s="302">
        <v>0</v>
      </c>
      <c r="V2864" s="302">
        <v>290.64999999999998</v>
      </c>
      <c r="W2864" s="302">
        <v>12.41</v>
      </c>
      <c r="X2864" s="302">
        <v>0</v>
      </c>
      <c r="Y2864" s="302">
        <v>0</v>
      </c>
      <c r="Z2864" s="302">
        <v>1085.52</v>
      </c>
      <c r="AA2864" s="302">
        <v>0</v>
      </c>
      <c r="AB2864" s="302">
        <v>0</v>
      </c>
      <c r="AC2864" s="302">
        <v>0</v>
      </c>
      <c r="AD2864" s="302">
        <v>0</v>
      </c>
      <c r="AE2864" s="302">
        <v>0</v>
      </c>
      <c r="AF2864" s="302">
        <v>0</v>
      </c>
      <c r="AG2864" s="302">
        <v>0</v>
      </c>
      <c r="AH2864" s="302">
        <v>136.52000000000001</v>
      </c>
      <c r="AI2864" s="302">
        <v>0</v>
      </c>
      <c r="AJ2864" s="302">
        <v>0</v>
      </c>
      <c r="AK2864" s="302">
        <v>0</v>
      </c>
      <c r="AL2864" s="302">
        <v>350</v>
      </c>
      <c r="AM2864" s="302">
        <v>0</v>
      </c>
      <c r="AN2864" s="302">
        <v>0</v>
      </c>
      <c r="AO2864" s="302">
        <v>0</v>
      </c>
      <c r="AP2864" s="302">
        <v>0</v>
      </c>
      <c r="AQ2864" s="302">
        <v>0</v>
      </c>
      <c r="AR2864" s="302">
        <v>0</v>
      </c>
      <c r="AS2864" s="302">
        <v>0</v>
      </c>
      <c r="AT2864" s="295">
        <f t="shared" si="44"/>
        <v>1710</v>
      </c>
      <c r="AU2864" s="302">
        <v>927.78</v>
      </c>
      <c r="AV2864" s="302">
        <v>1085.52</v>
      </c>
      <c r="AW2864" s="303">
        <v>97</v>
      </c>
      <c r="AX2864" s="303">
        <v>193</v>
      </c>
      <c r="AY2864" s="302">
        <v>338401.01</v>
      </c>
      <c r="AZ2864" s="302">
        <v>193354.47</v>
      </c>
      <c r="BA2864" s="301">
        <v>45.803648000000003</v>
      </c>
      <c r="BB2864" s="301">
        <v>32.510973857805503</v>
      </c>
      <c r="BC2864" s="301">
        <v>9.6</v>
      </c>
      <c r="BD2864" s="301"/>
      <c r="BE2864" s="300" t="s">
        <v>4204</v>
      </c>
      <c r="BF2864" s="298"/>
      <c r="BG2864" s="300" t="s">
        <v>312</v>
      </c>
      <c r="BH2864" s="300" t="s">
        <v>188</v>
      </c>
      <c r="BI2864" s="300" t="s">
        <v>313</v>
      </c>
      <c r="BJ2864" s="300" t="s">
        <v>177</v>
      </c>
      <c r="BK2864" s="299" t="s">
        <v>4</v>
      </c>
      <c r="BL2864" s="301">
        <v>137241.07999999999</v>
      </c>
      <c r="BM2864" s="299" t="s">
        <v>894</v>
      </c>
      <c r="BN2864" s="301"/>
      <c r="BO2864" s="304">
        <v>42257</v>
      </c>
      <c r="BP2864" s="304">
        <v>48131</v>
      </c>
      <c r="BQ2864" s="297" t="s">
        <v>1065</v>
      </c>
      <c r="BR2864" s="297" t="s">
        <v>4741</v>
      </c>
      <c r="BS2864" s="297">
        <v>42257</v>
      </c>
      <c r="BT2864" s="297">
        <v>48131</v>
      </c>
      <c r="BU2864" s="301">
        <v>0</v>
      </c>
      <c r="BV2864" s="301">
        <v>0</v>
      </c>
      <c r="BW2864" s="301">
        <v>0</v>
      </c>
    </row>
    <row r="2865" spans="1:75" s="289" customFormat="1" ht="18.2" customHeight="1" x14ac:dyDescent="0.15">
      <c r="A2865" s="291">
        <v>2863</v>
      </c>
      <c r="B2865" s="292" t="s">
        <v>305</v>
      </c>
      <c r="C2865" s="292" t="s">
        <v>306</v>
      </c>
      <c r="D2865" s="312">
        <v>45172</v>
      </c>
      <c r="E2865" s="293" t="s">
        <v>4398</v>
      </c>
      <c r="F2865" s="308">
        <v>0</v>
      </c>
      <c r="G2865" s="308">
        <v>0</v>
      </c>
      <c r="H2865" s="295">
        <v>158813.21</v>
      </c>
      <c r="I2865" s="295">
        <v>0</v>
      </c>
      <c r="J2865" s="295">
        <v>0</v>
      </c>
      <c r="K2865" s="295">
        <v>158813.21</v>
      </c>
      <c r="L2865" s="295">
        <v>775.29</v>
      </c>
      <c r="M2865" s="295">
        <v>0</v>
      </c>
      <c r="N2865" s="295">
        <v>0</v>
      </c>
      <c r="O2865" s="295">
        <v>775.29</v>
      </c>
      <c r="P2865" s="295">
        <v>0</v>
      </c>
      <c r="Q2865" s="295">
        <v>0</v>
      </c>
      <c r="R2865" s="295">
        <v>158037.92000000001</v>
      </c>
      <c r="S2865" s="295">
        <v>0</v>
      </c>
      <c r="T2865" s="295">
        <v>1323.44</v>
      </c>
      <c r="U2865" s="295">
        <v>0</v>
      </c>
      <c r="V2865" s="295">
        <v>0</v>
      </c>
      <c r="W2865" s="295">
        <v>1323.44</v>
      </c>
      <c r="X2865" s="295">
        <v>0</v>
      </c>
      <c r="Y2865" s="295">
        <v>0</v>
      </c>
      <c r="Z2865" s="295">
        <v>0</v>
      </c>
      <c r="AA2865" s="295">
        <v>0</v>
      </c>
      <c r="AB2865" s="295">
        <v>0</v>
      </c>
      <c r="AC2865" s="295">
        <v>0</v>
      </c>
      <c r="AD2865" s="295">
        <v>0</v>
      </c>
      <c r="AE2865" s="295">
        <v>0</v>
      </c>
      <c r="AF2865" s="295">
        <v>0</v>
      </c>
      <c r="AG2865" s="295">
        <v>0</v>
      </c>
      <c r="AH2865" s="295">
        <v>122.48</v>
      </c>
      <c r="AI2865" s="295">
        <v>0</v>
      </c>
      <c r="AJ2865" s="295">
        <v>0</v>
      </c>
      <c r="AK2865" s="295">
        <v>0</v>
      </c>
      <c r="AL2865" s="295">
        <v>0</v>
      </c>
      <c r="AM2865" s="295">
        <v>0</v>
      </c>
      <c r="AN2865" s="295">
        <v>0</v>
      </c>
      <c r="AO2865" s="295">
        <v>0</v>
      </c>
      <c r="AP2865" s="295">
        <v>50.96</v>
      </c>
      <c r="AQ2865" s="295">
        <v>0</v>
      </c>
      <c r="AR2865" s="295">
        <v>72.17</v>
      </c>
      <c r="AS2865" s="295">
        <v>0</v>
      </c>
      <c r="AT2865" s="295">
        <f t="shared" si="44"/>
        <v>2200</v>
      </c>
      <c r="AU2865" s="295">
        <v>0</v>
      </c>
      <c r="AV2865" s="295">
        <v>0</v>
      </c>
      <c r="AW2865" s="296">
        <v>119</v>
      </c>
      <c r="AX2865" s="296">
        <v>155</v>
      </c>
      <c r="AY2865" s="295">
        <v>301698.3</v>
      </c>
      <c r="AZ2865" s="295">
        <v>174979.05</v>
      </c>
      <c r="BA2865" s="294">
        <v>44.258170999999997</v>
      </c>
      <c r="BB2865" s="294">
        <v>39.973181291385004</v>
      </c>
      <c r="BC2865" s="294">
        <v>10</v>
      </c>
      <c r="BD2865" s="294"/>
      <c r="BE2865" s="293" t="s">
        <v>4204</v>
      </c>
      <c r="BF2865" s="291"/>
      <c r="BG2865" s="293" t="s">
        <v>320</v>
      </c>
      <c r="BH2865" s="293" t="s">
        <v>181</v>
      </c>
      <c r="BI2865" s="293" t="s">
        <v>372</v>
      </c>
      <c r="BJ2865" s="293" t="s">
        <v>103</v>
      </c>
      <c r="BK2865" s="292" t="s">
        <v>4</v>
      </c>
      <c r="BL2865" s="294">
        <v>158037.92000000001</v>
      </c>
      <c r="BM2865" s="292" t="s">
        <v>894</v>
      </c>
      <c r="BN2865" s="294"/>
      <c r="BO2865" s="297">
        <v>44097</v>
      </c>
      <c r="BP2865" s="297">
        <v>48814</v>
      </c>
      <c r="BQ2865" s="297" t="s">
        <v>1065</v>
      </c>
      <c r="BR2865" s="297" t="s">
        <v>4741</v>
      </c>
      <c r="BS2865" s="297" t="s">
        <v>4742</v>
      </c>
      <c r="BT2865" s="297" t="s">
        <v>4742</v>
      </c>
      <c r="BU2865" s="294">
        <v>0</v>
      </c>
      <c r="BV2865" s="294">
        <v>0</v>
      </c>
      <c r="BW2865" s="294">
        <v>0</v>
      </c>
    </row>
    <row r="2866" spans="1:75" s="289" customFormat="1" ht="18.2" customHeight="1" x14ac:dyDescent="0.15">
      <c r="A2866" s="298">
        <v>2864</v>
      </c>
      <c r="B2866" s="299" t="s">
        <v>305</v>
      </c>
      <c r="C2866" s="299" t="s">
        <v>306</v>
      </c>
      <c r="D2866" s="313">
        <v>45172</v>
      </c>
      <c r="E2866" s="300" t="s">
        <v>4399</v>
      </c>
      <c r="F2866" s="309">
        <v>0</v>
      </c>
      <c r="G2866" s="309">
        <v>0</v>
      </c>
      <c r="H2866" s="302">
        <v>127218.64</v>
      </c>
      <c r="I2866" s="302">
        <v>0</v>
      </c>
      <c r="J2866" s="302">
        <v>0</v>
      </c>
      <c r="K2866" s="302">
        <v>127218.64</v>
      </c>
      <c r="L2866" s="302">
        <v>954.72</v>
      </c>
      <c r="M2866" s="302">
        <v>0</v>
      </c>
      <c r="N2866" s="302">
        <v>0</v>
      </c>
      <c r="O2866" s="302">
        <v>954.72</v>
      </c>
      <c r="P2866" s="302">
        <v>0</v>
      </c>
      <c r="Q2866" s="302">
        <v>0</v>
      </c>
      <c r="R2866" s="302">
        <v>126263.92</v>
      </c>
      <c r="S2866" s="302">
        <v>0</v>
      </c>
      <c r="T2866" s="302">
        <v>1060.1600000000001</v>
      </c>
      <c r="U2866" s="302">
        <v>0</v>
      </c>
      <c r="V2866" s="302">
        <v>0</v>
      </c>
      <c r="W2866" s="302">
        <v>1060.1600000000001</v>
      </c>
      <c r="X2866" s="302">
        <v>0</v>
      </c>
      <c r="Y2866" s="302">
        <v>0</v>
      </c>
      <c r="Z2866" s="302">
        <v>0</v>
      </c>
      <c r="AA2866" s="302">
        <v>0</v>
      </c>
      <c r="AB2866" s="302">
        <v>0</v>
      </c>
      <c r="AC2866" s="302">
        <v>0</v>
      </c>
      <c r="AD2866" s="302">
        <v>0</v>
      </c>
      <c r="AE2866" s="302">
        <v>0</v>
      </c>
      <c r="AF2866" s="302">
        <v>0</v>
      </c>
      <c r="AG2866" s="302">
        <v>0</v>
      </c>
      <c r="AH2866" s="302">
        <v>98.89</v>
      </c>
      <c r="AI2866" s="302">
        <v>0</v>
      </c>
      <c r="AJ2866" s="302">
        <v>0</v>
      </c>
      <c r="AK2866" s="302">
        <v>0</v>
      </c>
      <c r="AL2866" s="302">
        <v>0</v>
      </c>
      <c r="AM2866" s="302">
        <v>0</v>
      </c>
      <c r="AN2866" s="302">
        <v>0</v>
      </c>
      <c r="AO2866" s="302">
        <v>0</v>
      </c>
      <c r="AP2866" s="302">
        <v>5</v>
      </c>
      <c r="AQ2866" s="302">
        <v>0</v>
      </c>
      <c r="AR2866" s="302">
        <v>58.77</v>
      </c>
      <c r="AS2866" s="302">
        <v>0</v>
      </c>
      <c r="AT2866" s="295">
        <f t="shared" si="44"/>
        <v>2060</v>
      </c>
      <c r="AU2866" s="302">
        <v>0</v>
      </c>
      <c r="AV2866" s="302">
        <v>0</v>
      </c>
      <c r="AW2866" s="303">
        <v>89</v>
      </c>
      <c r="AX2866" s="303">
        <v>125</v>
      </c>
      <c r="AY2866" s="302">
        <v>235998.97</v>
      </c>
      <c r="AZ2866" s="302">
        <v>147126.01</v>
      </c>
      <c r="BA2866" s="301">
        <v>47.498091000000002</v>
      </c>
      <c r="BB2866" s="301">
        <v>40.762983799918999</v>
      </c>
      <c r="BC2866" s="301">
        <v>10</v>
      </c>
      <c r="BD2866" s="301"/>
      <c r="BE2866" s="300" t="s">
        <v>4204</v>
      </c>
      <c r="BF2866" s="298"/>
      <c r="BG2866" s="300" t="s">
        <v>320</v>
      </c>
      <c r="BH2866" s="300" t="s">
        <v>197</v>
      </c>
      <c r="BI2866" s="300" t="s">
        <v>373</v>
      </c>
      <c r="BJ2866" s="300" t="s">
        <v>103</v>
      </c>
      <c r="BK2866" s="299" t="s">
        <v>4</v>
      </c>
      <c r="BL2866" s="301">
        <v>126263.92</v>
      </c>
      <c r="BM2866" s="299" t="s">
        <v>894</v>
      </c>
      <c r="BN2866" s="301"/>
      <c r="BO2866" s="304">
        <v>44097</v>
      </c>
      <c r="BP2866" s="304">
        <v>47902</v>
      </c>
      <c r="BQ2866" s="297" t="s">
        <v>1065</v>
      </c>
      <c r="BR2866" s="297" t="s">
        <v>4741</v>
      </c>
      <c r="BS2866" s="297" t="s">
        <v>4742</v>
      </c>
      <c r="BT2866" s="297" t="s">
        <v>4742</v>
      </c>
      <c r="BU2866" s="301">
        <v>0</v>
      </c>
      <c r="BV2866" s="301">
        <v>0</v>
      </c>
      <c r="BW2866" s="301">
        <v>0</v>
      </c>
    </row>
    <row r="2867" spans="1:75" s="289" customFormat="1" ht="18.2" customHeight="1" x14ac:dyDescent="0.15">
      <c r="A2867" s="291">
        <v>2865</v>
      </c>
      <c r="B2867" s="292" t="s">
        <v>305</v>
      </c>
      <c r="C2867" s="292" t="s">
        <v>306</v>
      </c>
      <c r="D2867" s="312">
        <v>45172</v>
      </c>
      <c r="E2867" s="293" t="s">
        <v>4400</v>
      </c>
      <c r="F2867" s="308">
        <v>0</v>
      </c>
      <c r="G2867" s="308">
        <v>0</v>
      </c>
      <c r="H2867" s="295">
        <v>162489.03</v>
      </c>
      <c r="I2867" s="295">
        <v>0</v>
      </c>
      <c r="J2867" s="295">
        <v>0</v>
      </c>
      <c r="K2867" s="295">
        <v>162489.03</v>
      </c>
      <c r="L2867" s="295">
        <v>793.23</v>
      </c>
      <c r="M2867" s="295">
        <v>0</v>
      </c>
      <c r="N2867" s="295">
        <v>0</v>
      </c>
      <c r="O2867" s="295">
        <v>793.23</v>
      </c>
      <c r="P2867" s="295">
        <v>0</v>
      </c>
      <c r="Q2867" s="295">
        <v>0</v>
      </c>
      <c r="R2867" s="295">
        <v>161695.79999999999</v>
      </c>
      <c r="S2867" s="295">
        <v>0</v>
      </c>
      <c r="T2867" s="295">
        <v>1354.08</v>
      </c>
      <c r="U2867" s="295">
        <v>0</v>
      </c>
      <c r="V2867" s="295">
        <v>0</v>
      </c>
      <c r="W2867" s="295">
        <v>1354.08</v>
      </c>
      <c r="X2867" s="295">
        <v>0</v>
      </c>
      <c r="Y2867" s="295">
        <v>0</v>
      </c>
      <c r="Z2867" s="295">
        <v>0</v>
      </c>
      <c r="AA2867" s="295">
        <v>0</v>
      </c>
      <c r="AB2867" s="295">
        <v>0</v>
      </c>
      <c r="AC2867" s="295">
        <v>0</v>
      </c>
      <c r="AD2867" s="295">
        <v>0</v>
      </c>
      <c r="AE2867" s="295">
        <v>0</v>
      </c>
      <c r="AF2867" s="295">
        <v>0</v>
      </c>
      <c r="AG2867" s="295">
        <v>0</v>
      </c>
      <c r="AH2867" s="295">
        <v>113.1</v>
      </c>
      <c r="AI2867" s="295">
        <v>0</v>
      </c>
      <c r="AJ2867" s="295">
        <v>0</v>
      </c>
      <c r="AK2867" s="295">
        <v>0</v>
      </c>
      <c r="AL2867" s="295">
        <v>0</v>
      </c>
      <c r="AM2867" s="295">
        <v>0</v>
      </c>
      <c r="AN2867" s="295">
        <v>0</v>
      </c>
      <c r="AO2867" s="295">
        <v>0</v>
      </c>
      <c r="AP2867" s="295">
        <v>37.840000000000003</v>
      </c>
      <c r="AQ2867" s="295">
        <v>0</v>
      </c>
      <c r="AR2867" s="295">
        <v>38.25</v>
      </c>
      <c r="AS2867" s="295">
        <v>0</v>
      </c>
      <c r="AT2867" s="295">
        <f t="shared" si="44"/>
        <v>2260</v>
      </c>
      <c r="AU2867" s="295">
        <v>0</v>
      </c>
      <c r="AV2867" s="295">
        <v>0</v>
      </c>
      <c r="AW2867" s="296">
        <v>119</v>
      </c>
      <c r="AX2867" s="296">
        <v>155</v>
      </c>
      <c r="AY2867" s="295">
        <v>255998.93</v>
      </c>
      <c r="AZ2867" s="295">
        <v>179029.12</v>
      </c>
      <c r="BA2867" s="294">
        <v>52.761046999999998</v>
      </c>
      <c r="BB2867" s="294">
        <v>47.6528047699871</v>
      </c>
      <c r="BC2867" s="294">
        <v>10</v>
      </c>
      <c r="BD2867" s="294"/>
      <c r="BE2867" s="293" t="s">
        <v>4204</v>
      </c>
      <c r="BF2867" s="291"/>
      <c r="BG2867" s="293" t="s">
        <v>312</v>
      </c>
      <c r="BH2867" s="293" t="s">
        <v>226</v>
      </c>
      <c r="BI2867" s="293" t="s">
        <v>347</v>
      </c>
      <c r="BJ2867" s="293" t="s">
        <v>103</v>
      </c>
      <c r="BK2867" s="292" t="s">
        <v>4</v>
      </c>
      <c r="BL2867" s="294">
        <v>161695.79999999999</v>
      </c>
      <c r="BM2867" s="292" t="s">
        <v>894</v>
      </c>
      <c r="BN2867" s="294"/>
      <c r="BO2867" s="297">
        <v>44097</v>
      </c>
      <c r="BP2867" s="297">
        <v>48814</v>
      </c>
      <c r="BQ2867" s="297" t="s">
        <v>1065</v>
      </c>
      <c r="BR2867" s="297" t="s">
        <v>4741</v>
      </c>
      <c r="BS2867" s="297" t="s">
        <v>4742</v>
      </c>
      <c r="BT2867" s="297" t="s">
        <v>4742</v>
      </c>
      <c r="BU2867" s="294">
        <v>0</v>
      </c>
      <c r="BV2867" s="294">
        <v>0</v>
      </c>
      <c r="BW2867" s="294">
        <v>0</v>
      </c>
    </row>
    <row r="2868" spans="1:75" s="289" customFormat="1" ht="18.2" customHeight="1" x14ac:dyDescent="0.15">
      <c r="A2868" s="298">
        <v>2866</v>
      </c>
      <c r="B2868" s="299" t="s">
        <v>305</v>
      </c>
      <c r="C2868" s="299" t="s">
        <v>306</v>
      </c>
      <c r="D2868" s="313">
        <v>45172</v>
      </c>
      <c r="E2868" s="300" t="s">
        <v>4401</v>
      </c>
      <c r="F2868" s="309">
        <v>0</v>
      </c>
      <c r="G2868" s="309">
        <v>0</v>
      </c>
      <c r="H2868" s="302">
        <v>418004</v>
      </c>
      <c r="I2868" s="302">
        <v>0</v>
      </c>
      <c r="J2868" s="302">
        <v>0</v>
      </c>
      <c r="K2868" s="302">
        <v>418004</v>
      </c>
      <c r="L2868" s="302">
        <v>2099.67</v>
      </c>
      <c r="M2868" s="302">
        <v>0</v>
      </c>
      <c r="N2868" s="302">
        <v>0</v>
      </c>
      <c r="O2868" s="302">
        <v>2099.67</v>
      </c>
      <c r="P2868" s="302">
        <v>0</v>
      </c>
      <c r="Q2868" s="302">
        <v>0</v>
      </c>
      <c r="R2868" s="302">
        <v>415904.33</v>
      </c>
      <c r="S2868" s="302">
        <v>0</v>
      </c>
      <c r="T2868" s="302">
        <v>3309.2</v>
      </c>
      <c r="U2868" s="302">
        <v>0</v>
      </c>
      <c r="V2868" s="302">
        <v>0</v>
      </c>
      <c r="W2868" s="302">
        <v>3309.2</v>
      </c>
      <c r="X2868" s="302">
        <v>0</v>
      </c>
      <c r="Y2868" s="302">
        <v>0</v>
      </c>
      <c r="Z2868" s="302">
        <v>0</v>
      </c>
      <c r="AA2868" s="302">
        <v>0</v>
      </c>
      <c r="AB2868" s="302">
        <v>0</v>
      </c>
      <c r="AC2868" s="302">
        <v>0</v>
      </c>
      <c r="AD2868" s="302">
        <v>0</v>
      </c>
      <c r="AE2868" s="302">
        <v>0</v>
      </c>
      <c r="AF2868" s="302">
        <v>0</v>
      </c>
      <c r="AG2868" s="302">
        <v>0</v>
      </c>
      <c r="AH2868" s="302">
        <v>245.78</v>
      </c>
      <c r="AI2868" s="302">
        <v>0</v>
      </c>
      <c r="AJ2868" s="302">
        <v>0</v>
      </c>
      <c r="AK2868" s="302">
        <v>0</v>
      </c>
      <c r="AL2868" s="302">
        <v>0</v>
      </c>
      <c r="AM2868" s="302">
        <v>0</v>
      </c>
      <c r="AN2868" s="302">
        <v>0</v>
      </c>
      <c r="AO2868" s="302">
        <v>0</v>
      </c>
      <c r="AP2868" s="302">
        <v>25.08</v>
      </c>
      <c r="AQ2868" s="302">
        <v>0</v>
      </c>
      <c r="AR2868" s="302">
        <v>19.73</v>
      </c>
      <c r="AS2868" s="302">
        <v>0</v>
      </c>
      <c r="AT2868" s="295">
        <f t="shared" si="44"/>
        <v>5660</v>
      </c>
      <c r="AU2868" s="302">
        <v>0</v>
      </c>
      <c r="AV2868" s="302">
        <v>0</v>
      </c>
      <c r="AW2868" s="303">
        <v>119</v>
      </c>
      <c r="AX2868" s="303">
        <v>155</v>
      </c>
      <c r="AY2868" s="302">
        <v>461996.38</v>
      </c>
      <c r="AZ2868" s="302">
        <v>461996.38</v>
      </c>
      <c r="BA2868" s="301">
        <v>84.6327</v>
      </c>
      <c r="BB2868" s="301">
        <v>76.189138948644995</v>
      </c>
      <c r="BC2868" s="301">
        <v>9.5</v>
      </c>
      <c r="BD2868" s="301"/>
      <c r="BE2868" s="300" t="s">
        <v>4204</v>
      </c>
      <c r="BF2868" s="298"/>
      <c r="BG2868" s="300" t="s">
        <v>324</v>
      </c>
      <c r="BH2868" s="300" t="s">
        <v>220</v>
      </c>
      <c r="BI2868" s="300" t="s">
        <v>699</v>
      </c>
      <c r="BJ2868" s="300" t="s">
        <v>103</v>
      </c>
      <c r="BK2868" s="299" t="s">
        <v>4</v>
      </c>
      <c r="BL2868" s="301">
        <v>415904.33</v>
      </c>
      <c r="BM2868" s="299" t="s">
        <v>894</v>
      </c>
      <c r="BN2868" s="301"/>
      <c r="BO2868" s="304">
        <v>44097</v>
      </c>
      <c r="BP2868" s="304">
        <v>48814</v>
      </c>
      <c r="BQ2868" s="297" t="s">
        <v>1065</v>
      </c>
      <c r="BR2868" s="297" t="s">
        <v>4741</v>
      </c>
      <c r="BS2868" s="297" t="s">
        <v>4742</v>
      </c>
      <c r="BT2868" s="297" t="s">
        <v>4742</v>
      </c>
      <c r="BU2868" s="301">
        <v>0</v>
      </c>
      <c r="BV2868" s="301">
        <v>0</v>
      </c>
      <c r="BW2868" s="301">
        <v>0</v>
      </c>
    </row>
    <row r="2869" spans="1:75" s="289" customFormat="1" ht="18.2" customHeight="1" x14ac:dyDescent="0.15">
      <c r="A2869" s="291">
        <v>2867</v>
      </c>
      <c r="B2869" s="292" t="s">
        <v>305</v>
      </c>
      <c r="C2869" s="292" t="s">
        <v>306</v>
      </c>
      <c r="D2869" s="312">
        <v>45172</v>
      </c>
      <c r="E2869" s="293" t="s">
        <v>4402</v>
      </c>
      <c r="F2869" s="308">
        <v>18</v>
      </c>
      <c r="G2869" s="308">
        <v>17</v>
      </c>
      <c r="H2869" s="295">
        <v>85715.64</v>
      </c>
      <c r="I2869" s="295">
        <v>8275.91</v>
      </c>
      <c r="J2869" s="295">
        <v>0</v>
      </c>
      <c r="K2869" s="295">
        <v>93991.55</v>
      </c>
      <c r="L2869" s="295">
        <v>523.76</v>
      </c>
      <c r="M2869" s="295">
        <v>0</v>
      </c>
      <c r="N2869" s="295">
        <v>0</v>
      </c>
      <c r="O2869" s="295">
        <v>0</v>
      </c>
      <c r="P2869" s="295">
        <v>0</v>
      </c>
      <c r="Q2869" s="295">
        <v>0</v>
      </c>
      <c r="R2869" s="295">
        <v>93991.55</v>
      </c>
      <c r="S2869" s="295">
        <v>11956.73</v>
      </c>
      <c r="T2869" s="295">
        <v>707.15</v>
      </c>
      <c r="U2869" s="295">
        <v>0</v>
      </c>
      <c r="V2869" s="295">
        <v>0</v>
      </c>
      <c r="W2869" s="295">
        <v>0</v>
      </c>
      <c r="X2869" s="295">
        <v>0</v>
      </c>
      <c r="Y2869" s="295">
        <v>0</v>
      </c>
      <c r="Z2869" s="295">
        <v>12663.88</v>
      </c>
      <c r="AA2869" s="295">
        <v>0</v>
      </c>
      <c r="AB2869" s="295">
        <v>0</v>
      </c>
      <c r="AC2869" s="295">
        <v>0</v>
      </c>
      <c r="AD2869" s="295">
        <v>0</v>
      </c>
      <c r="AE2869" s="295">
        <v>0</v>
      </c>
      <c r="AF2869" s="295">
        <v>0</v>
      </c>
      <c r="AG2869" s="295">
        <v>0</v>
      </c>
      <c r="AH2869" s="295">
        <v>0</v>
      </c>
      <c r="AI2869" s="295">
        <v>0</v>
      </c>
      <c r="AJ2869" s="295">
        <v>0</v>
      </c>
      <c r="AK2869" s="295">
        <v>0</v>
      </c>
      <c r="AL2869" s="295">
        <v>0</v>
      </c>
      <c r="AM2869" s="295">
        <v>0</v>
      </c>
      <c r="AN2869" s="295">
        <v>0</v>
      </c>
      <c r="AO2869" s="295">
        <v>0</v>
      </c>
      <c r="AP2869" s="295">
        <v>0</v>
      </c>
      <c r="AQ2869" s="295">
        <v>0</v>
      </c>
      <c r="AR2869" s="295">
        <v>0</v>
      </c>
      <c r="AS2869" s="295">
        <v>0</v>
      </c>
      <c r="AT2869" s="295">
        <f t="shared" si="44"/>
        <v>0</v>
      </c>
      <c r="AU2869" s="295">
        <v>8799.67</v>
      </c>
      <c r="AV2869" s="295">
        <v>12663.88</v>
      </c>
      <c r="AW2869" s="296">
        <v>103</v>
      </c>
      <c r="AX2869" s="296">
        <v>139</v>
      </c>
      <c r="AY2869" s="295">
        <v>256999.99</v>
      </c>
      <c r="AZ2869" s="295">
        <v>96647.22</v>
      </c>
      <c r="BA2869" s="294">
        <v>28.975075</v>
      </c>
      <c r="BB2869" s="294">
        <v>28.178898582041501</v>
      </c>
      <c r="BC2869" s="294">
        <v>9.9</v>
      </c>
      <c r="BD2869" s="294"/>
      <c r="BE2869" s="293" t="s">
        <v>4204</v>
      </c>
      <c r="BF2869" s="291"/>
      <c r="BG2869" s="293" t="s">
        <v>312</v>
      </c>
      <c r="BH2869" s="293" t="s">
        <v>221</v>
      </c>
      <c r="BI2869" s="293" t="s">
        <v>798</v>
      </c>
      <c r="BJ2869" s="293" t="s">
        <v>4205</v>
      </c>
      <c r="BK2869" s="292" t="s">
        <v>4</v>
      </c>
      <c r="BL2869" s="294">
        <v>93991.55</v>
      </c>
      <c r="BM2869" s="292" t="s">
        <v>894</v>
      </c>
      <c r="BN2869" s="294"/>
      <c r="BO2869" s="297">
        <v>44097</v>
      </c>
      <c r="BP2869" s="297">
        <v>48327</v>
      </c>
      <c r="BQ2869" s="297" t="s">
        <v>1066</v>
      </c>
      <c r="BR2869" s="297" t="s">
        <v>4744</v>
      </c>
      <c r="BS2869" s="297" t="s">
        <v>4742</v>
      </c>
      <c r="BT2869" s="297" t="s">
        <v>4742</v>
      </c>
      <c r="BU2869" s="294">
        <v>1506.37</v>
      </c>
      <c r="BV2869" s="294">
        <v>0</v>
      </c>
      <c r="BW2869" s="294">
        <v>0</v>
      </c>
    </row>
    <row r="2870" spans="1:75" s="289" customFormat="1" ht="18.2" customHeight="1" x14ac:dyDescent="0.15">
      <c r="A2870" s="298">
        <v>2868</v>
      </c>
      <c r="B2870" s="299" t="s">
        <v>305</v>
      </c>
      <c r="C2870" s="299" t="s">
        <v>306</v>
      </c>
      <c r="D2870" s="313">
        <v>45172</v>
      </c>
      <c r="E2870" s="300" t="s">
        <v>3693</v>
      </c>
      <c r="F2870" s="309">
        <v>69</v>
      </c>
      <c r="G2870" s="309">
        <v>68</v>
      </c>
      <c r="H2870" s="302">
        <v>538016.69999999995</v>
      </c>
      <c r="I2870" s="302">
        <v>204140.83</v>
      </c>
      <c r="J2870" s="302">
        <v>0</v>
      </c>
      <c r="K2870" s="302">
        <v>742157.53</v>
      </c>
      <c r="L2870" s="302">
        <v>3894.05</v>
      </c>
      <c r="M2870" s="302">
        <v>0</v>
      </c>
      <c r="N2870" s="302">
        <v>0</v>
      </c>
      <c r="O2870" s="302">
        <v>0</v>
      </c>
      <c r="P2870" s="302">
        <v>0</v>
      </c>
      <c r="Q2870" s="302">
        <v>0</v>
      </c>
      <c r="R2870" s="302">
        <v>742157.53</v>
      </c>
      <c r="S2870" s="302">
        <v>340878.41</v>
      </c>
      <c r="T2870" s="302">
        <v>4214.46</v>
      </c>
      <c r="U2870" s="302">
        <v>0</v>
      </c>
      <c r="V2870" s="302">
        <v>0</v>
      </c>
      <c r="W2870" s="302">
        <v>0</v>
      </c>
      <c r="X2870" s="302">
        <v>0</v>
      </c>
      <c r="Y2870" s="302">
        <v>0</v>
      </c>
      <c r="Z2870" s="302">
        <v>345092.87</v>
      </c>
      <c r="AA2870" s="302">
        <v>0</v>
      </c>
      <c r="AB2870" s="302">
        <v>0</v>
      </c>
      <c r="AC2870" s="302">
        <v>0</v>
      </c>
      <c r="AD2870" s="302">
        <v>0</v>
      </c>
      <c r="AE2870" s="302">
        <v>0</v>
      </c>
      <c r="AF2870" s="302">
        <v>0</v>
      </c>
      <c r="AG2870" s="302">
        <v>0</v>
      </c>
      <c r="AH2870" s="302">
        <v>0</v>
      </c>
      <c r="AI2870" s="302">
        <v>0</v>
      </c>
      <c r="AJ2870" s="302">
        <v>0</v>
      </c>
      <c r="AK2870" s="302">
        <v>0</v>
      </c>
      <c r="AL2870" s="302">
        <v>0</v>
      </c>
      <c r="AM2870" s="302">
        <v>0</v>
      </c>
      <c r="AN2870" s="302">
        <v>0</v>
      </c>
      <c r="AO2870" s="302">
        <v>0</v>
      </c>
      <c r="AP2870" s="302">
        <v>0</v>
      </c>
      <c r="AQ2870" s="302">
        <v>0</v>
      </c>
      <c r="AR2870" s="302">
        <v>0</v>
      </c>
      <c r="AS2870" s="302">
        <v>0</v>
      </c>
      <c r="AT2870" s="295">
        <f t="shared" si="44"/>
        <v>0</v>
      </c>
      <c r="AU2870" s="302">
        <v>208034.88</v>
      </c>
      <c r="AV2870" s="302">
        <v>345092.87</v>
      </c>
      <c r="AW2870" s="303">
        <v>93</v>
      </c>
      <c r="AX2870" s="303">
        <v>189</v>
      </c>
      <c r="AY2870" s="302">
        <v>774998.73</v>
      </c>
      <c r="AZ2870" s="302">
        <v>774998.73</v>
      </c>
      <c r="BA2870" s="301">
        <v>88.110208999999998</v>
      </c>
      <c r="BB2870" s="301">
        <v>84.376467403015994</v>
      </c>
      <c r="BC2870" s="301">
        <v>9.4</v>
      </c>
      <c r="BD2870" s="301"/>
      <c r="BE2870" s="300" t="s">
        <v>4204</v>
      </c>
      <c r="BF2870" s="298"/>
      <c r="BG2870" s="300" t="s">
        <v>349</v>
      </c>
      <c r="BH2870" s="300" t="s">
        <v>180</v>
      </c>
      <c r="BI2870" s="300" t="s">
        <v>455</v>
      </c>
      <c r="BJ2870" s="300" t="s">
        <v>4205</v>
      </c>
      <c r="BK2870" s="299" t="s">
        <v>4</v>
      </c>
      <c r="BL2870" s="301">
        <v>742157.53</v>
      </c>
      <c r="BM2870" s="299" t="s">
        <v>894</v>
      </c>
      <c r="BN2870" s="301"/>
      <c r="BO2870" s="304">
        <v>42255</v>
      </c>
      <c r="BP2870" s="304">
        <v>48007</v>
      </c>
      <c r="BQ2870" s="297" t="s">
        <v>1065</v>
      </c>
      <c r="BR2870" s="297" t="s">
        <v>4741</v>
      </c>
      <c r="BS2870" s="297">
        <v>42255</v>
      </c>
      <c r="BT2870" s="297">
        <v>48007</v>
      </c>
      <c r="BU2870" s="301">
        <v>28036.400000000001</v>
      </c>
      <c r="BV2870" s="301">
        <v>0</v>
      </c>
      <c r="BW2870" s="301">
        <v>0</v>
      </c>
    </row>
    <row r="2871" spans="1:75" s="289" customFormat="1" ht="18.2" customHeight="1" x14ac:dyDescent="0.15">
      <c r="A2871" s="291">
        <v>2869</v>
      </c>
      <c r="B2871" s="292" t="s">
        <v>305</v>
      </c>
      <c r="C2871" s="292" t="s">
        <v>306</v>
      </c>
      <c r="D2871" s="312">
        <v>45172</v>
      </c>
      <c r="E2871" s="293" t="s">
        <v>4403</v>
      </c>
      <c r="F2871" s="308">
        <v>0</v>
      </c>
      <c r="G2871" s="308">
        <v>0</v>
      </c>
      <c r="H2871" s="295">
        <v>108935.2</v>
      </c>
      <c r="I2871" s="295">
        <v>0</v>
      </c>
      <c r="J2871" s="295">
        <v>0</v>
      </c>
      <c r="K2871" s="295">
        <v>108935.2</v>
      </c>
      <c r="L2871" s="295">
        <v>712.5</v>
      </c>
      <c r="M2871" s="295">
        <v>0</v>
      </c>
      <c r="N2871" s="295">
        <v>0</v>
      </c>
      <c r="O2871" s="295">
        <v>712.5</v>
      </c>
      <c r="P2871" s="295">
        <v>0</v>
      </c>
      <c r="Q2871" s="295">
        <v>0</v>
      </c>
      <c r="R2871" s="295">
        <v>108222.7</v>
      </c>
      <c r="S2871" s="295">
        <v>0</v>
      </c>
      <c r="T2871" s="295">
        <v>907.79</v>
      </c>
      <c r="U2871" s="295">
        <v>0</v>
      </c>
      <c r="V2871" s="295">
        <v>0</v>
      </c>
      <c r="W2871" s="295">
        <v>907.79</v>
      </c>
      <c r="X2871" s="295">
        <v>0</v>
      </c>
      <c r="Y2871" s="295">
        <v>0</v>
      </c>
      <c r="Z2871" s="295">
        <v>0</v>
      </c>
      <c r="AA2871" s="295">
        <v>0</v>
      </c>
      <c r="AB2871" s="295">
        <v>0</v>
      </c>
      <c r="AC2871" s="295">
        <v>0</v>
      </c>
      <c r="AD2871" s="295">
        <v>0</v>
      </c>
      <c r="AE2871" s="295">
        <v>0</v>
      </c>
      <c r="AF2871" s="295">
        <v>0</v>
      </c>
      <c r="AG2871" s="295">
        <v>0</v>
      </c>
      <c r="AH2871" s="295">
        <v>91.89</v>
      </c>
      <c r="AI2871" s="295">
        <v>0</v>
      </c>
      <c r="AJ2871" s="295">
        <v>0</v>
      </c>
      <c r="AK2871" s="295">
        <v>0</v>
      </c>
      <c r="AL2871" s="295">
        <v>0</v>
      </c>
      <c r="AM2871" s="295">
        <v>0</v>
      </c>
      <c r="AN2871" s="295">
        <v>0</v>
      </c>
      <c r="AO2871" s="295">
        <v>0</v>
      </c>
      <c r="AP2871" s="295">
        <v>220.64</v>
      </c>
      <c r="AQ2871" s="295">
        <v>0</v>
      </c>
      <c r="AR2871" s="295">
        <v>932.82</v>
      </c>
      <c r="AS2871" s="295">
        <v>0</v>
      </c>
      <c r="AT2871" s="295">
        <f t="shared" si="44"/>
        <v>999.99999999999989</v>
      </c>
      <c r="AU2871" s="295">
        <v>0</v>
      </c>
      <c r="AV2871" s="295">
        <v>0</v>
      </c>
      <c r="AW2871" s="296">
        <v>98</v>
      </c>
      <c r="AX2871" s="296">
        <v>134</v>
      </c>
      <c r="AY2871" s="295">
        <v>235998.97</v>
      </c>
      <c r="AZ2871" s="295">
        <v>123791.78</v>
      </c>
      <c r="BA2871" s="294">
        <v>39.963833999999999</v>
      </c>
      <c r="BB2871" s="294">
        <v>34.9376510930839</v>
      </c>
      <c r="BC2871" s="294">
        <v>10</v>
      </c>
      <c r="BD2871" s="294"/>
      <c r="BE2871" s="293" t="s">
        <v>4204</v>
      </c>
      <c r="BF2871" s="291"/>
      <c r="BG2871" s="293" t="s">
        <v>320</v>
      </c>
      <c r="BH2871" s="293" t="s">
        <v>197</v>
      </c>
      <c r="BI2871" s="293" t="s">
        <v>373</v>
      </c>
      <c r="BJ2871" s="293" t="s">
        <v>103</v>
      </c>
      <c r="BK2871" s="292" t="s">
        <v>4</v>
      </c>
      <c r="BL2871" s="294">
        <v>108222.7</v>
      </c>
      <c r="BM2871" s="292" t="s">
        <v>894</v>
      </c>
      <c r="BN2871" s="294"/>
      <c r="BO2871" s="297">
        <v>44097</v>
      </c>
      <c r="BP2871" s="297">
        <v>48175</v>
      </c>
      <c r="BQ2871" s="297" t="s">
        <v>1065</v>
      </c>
      <c r="BR2871" s="297" t="s">
        <v>4741</v>
      </c>
      <c r="BS2871" s="297" t="s">
        <v>4742</v>
      </c>
      <c r="BT2871" s="297" t="s">
        <v>4742</v>
      </c>
      <c r="BU2871" s="294">
        <v>0</v>
      </c>
      <c r="BV2871" s="294">
        <v>0</v>
      </c>
      <c r="BW2871" s="294">
        <v>0</v>
      </c>
    </row>
    <row r="2872" spans="1:75" s="289" customFormat="1" ht="18.2" customHeight="1" x14ac:dyDescent="0.15">
      <c r="A2872" s="298">
        <v>2870</v>
      </c>
      <c r="B2872" s="299" t="s">
        <v>305</v>
      </c>
      <c r="C2872" s="299" t="s">
        <v>306</v>
      </c>
      <c r="D2872" s="313">
        <v>45172</v>
      </c>
      <c r="E2872" s="300" t="s">
        <v>3694</v>
      </c>
      <c r="F2872" s="309">
        <v>5</v>
      </c>
      <c r="G2872" s="309">
        <v>6</v>
      </c>
      <c r="H2872" s="302">
        <v>177232.04</v>
      </c>
      <c r="I2872" s="302">
        <v>7310.3</v>
      </c>
      <c r="J2872" s="302">
        <v>0</v>
      </c>
      <c r="K2872" s="302">
        <v>184542.34</v>
      </c>
      <c r="L2872" s="302">
        <v>1252.72</v>
      </c>
      <c r="M2872" s="302">
        <v>0</v>
      </c>
      <c r="N2872" s="302">
        <v>2398.04</v>
      </c>
      <c r="O2872" s="302">
        <v>0</v>
      </c>
      <c r="P2872" s="302">
        <v>0</v>
      </c>
      <c r="Q2872" s="302">
        <v>0</v>
      </c>
      <c r="R2872" s="302">
        <v>182144.3</v>
      </c>
      <c r="S2872" s="302">
        <v>8094.66</v>
      </c>
      <c r="T2872" s="302">
        <v>1417.86</v>
      </c>
      <c r="U2872" s="302">
        <v>0</v>
      </c>
      <c r="V2872" s="302">
        <v>2832.76</v>
      </c>
      <c r="W2872" s="302">
        <v>0</v>
      </c>
      <c r="X2872" s="302">
        <v>0</v>
      </c>
      <c r="Y2872" s="302">
        <v>0</v>
      </c>
      <c r="Z2872" s="302">
        <v>6679.76</v>
      </c>
      <c r="AA2872" s="302">
        <v>0</v>
      </c>
      <c r="AB2872" s="302">
        <v>0</v>
      </c>
      <c r="AC2872" s="302">
        <v>0</v>
      </c>
      <c r="AD2872" s="302">
        <v>0</v>
      </c>
      <c r="AE2872" s="302">
        <v>0</v>
      </c>
      <c r="AF2872" s="302">
        <v>0</v>
      </c>
      <c r="AG2872" s="302">
        <v>0</v>
      </c>
      <c r="AH2872" s="302">
        <v>0</v>
      </c>
      <c r="AI2872" s="302">
        <v>0</v>
      </c>
      <c r="AJ2872" s="302">
        <v>0</v>
      </c>
      <c r="AK2872" s="302">
        <v>0</v>
      </c>
      <c r="AL2872" s="302">
        <v>700</v>
      </c>
      <c r="AM2872" s="302">
        <v>0</v>
      </c>
      <c r="AN2872" s="302">
        <v>0</v>
      </c>
      <c r="AO2872" s="302">
        <v>269.2</v>
      </c>
      <c r="AP2872" s="302">
        <v>0</v>
      </c>
      <c r="AQ2872" s="302">
        <v>0</v>
      </c>
      <c r="AR2872" s="302">
        <v>0</v>
      </c>
      <c r="AS2872" s="302">
        <v>0</v>
      </c>
      <c r="AT2872" s="295">
        <f t="shared" si="44"/>
        <v>6200</v>
      </c>
      <c r="AU2872" s="302">
        <v>6164.98</v>
      </c>
      <c r="AV2872" s="302">
        <v>6679.76</v>
      </c>
      <c r="AW2872" s="303">
        <v>94</v>
      </c>
      <c r="AX2872" s="303">
        <v>190</v>
      </c>
      <c r="AY2872" s="302">
        <v>252998.31</v>
      </c>
      <c r="AZ2872" s="302">
        <v>252998.31</v>
      </c>
      <c r="BA2872" s="301">
        <v>86.087530000000001</v>
      </c>
      <c r="BB2872" s="301">
        <v>61.978093413268297</v>
      </c>
      <c r="BC2872" s="301">
        <v>9.6</v>
      </c>
      <c r="BD2872" s="301"/>
      <c r="BE2872" s="300" t="s">
        <v>4204</v>
      </c>
      <c r="BF2872" s="298"/>
      <c r="BG2872" s="300" t="s">
        <v>692</v>
      </c>
      <c r="BH2872" s="300" t="s">
        <v>693</v>
      </c>
      <c r="BI2872" s="300" t="s">
        <v>916</v>
      </c>
      <c r="BJ2872" s="300" t="s">
        <v>177</v>
      </c>
      <c r="BK2872" s="299" t="s">
        <v>4</v>
      </c>
      <c r="BL2872" s="301">
        <v>182144.3</v>
      </c>
      <c r="BM2872" s="299" t="s">
        <v>894</v>
      </c>
      <c r="BN2872" s="301"/>
      <c r="BO2872" s="304">
        <v>42262</v>
      </c>
      <c r="BP2872" s="304">
        <v>48044</v>
      </c>
      <c r="BQ2872" s="297" t="s">
        <v>1067</v>
      </c>
      <c r="BR2872" s="297" t="s">
        <v>4743</v>
      </c>
      <c r="BS2872" s="297">
        <v>42262</v>
      </c>
      <c r="BT2872" s="297">
        <v>48044</v>
      </c>
      <c r="BU2872" s="301">
        <v>538.4</v>
      </c>
      <c r="BV2872" s="301">
        <v>0</v>
      </c>
      <c r="BW2872" s="301">
        <v>0</v>
      </c>
    </row>
    <row r="2873" spans="1:75" s="289" customFormat="1" ht="18.2" customHeight="1" x14ac:dyDescent="0.15">
      <c r="A2873" s="291">
        <v>2871</v>
      </c>
      <c r="B2873" s="292" t="s">
        <v>305</v>
      </c>
      <c r="C2873" s="292" t="s">
        <v>306</v>
      </c>
      <c r="D2873" s="312">
        <v>45172</v>
      </c>
      <c r="E2873" s="293" t="s">
        <v>3695</v>
      </c>
      <c r="F2873" s="308">
        <v>1</v>
      </c>
      <c r="G2873" s="308">
        <v>2</v>
      </c>
      <c r="H2873" s="295">
        <v>202068.4</v>
      </c>
      <c r="I2873" s="295">
        <v>2835.33</v>
      </c>
      <c r="J2873" s="295">
        <v>0</v>
      </c>
      <c r="K2873" s="295">
        <v>204903.73</v>
      </c>
      <c r="L2873" s="295">
        <v>1434.52</v>
      </c>
      <c r="M2873" s="295">
        <v>0</v>
      </c>
      <c r="N2873" s="295">
        <v>2835.33</v>
      </c>
      <c r="O2873" s="295">
        <v>0</v>
      </c>
      <c r="P2873" s="295">
        <v>0</v>
      </c>
      <c r="Q2873" s="295">
        <v>0</v>
      </c>
      <c r="R2873" s="295">
        <v>202068.4</v>
      </c>
      <c r="S2873" s="295">
        <v>2463.12</v>
      </c>
      <c r="T2873" s="295">
        <v>1599.71</v>
      </c>
      <c r="U2873" s="295">
        <v>0</v>
      </c>
      <c r="V2873" s="295">
        <v>2463.12</v>
      </c>
      <c r="W2873" s="295">
        <v>543.95000000000005</v>
      </c>
      <c r="X2873" s="295">
        <v>0</v>
      </c>
      <c r="Y2873" s="295">
        <v>0</v>
      </c>
      <c r="Z2873" s="295">
        <v>1055.76</v>
      </c>
      <c r="AA2873" s="295">
        <v>0</v>
      </c>
      <c r="AB2873" s="295">
        <v>0</v>
      </c>
      <c r="AC2873" s="295">
        <v>0</v>
      </c>
      <c r="AD2873" s="295">
        <v>0</v>
      </c>
      <c r="AE2873" s="295">
        <v>0</v>
      </c>
      <c r="AF2873" s="295">
        <v>0</v>
      </c>
      <c r="AG2873" s="295">
        <v>0</v>
      </c>
      <c r="AH2873" s="295">
        <v>153.80000000000001</v>
      </c>
      <c r="AI2873" s="295">
        <v>0</v>
      </c>
      <c r="AJ2873" s="295">
        <v>0</v>
      </c>
      <c r="AK2873" s="295">
        <v>0</v>
      </c>
      <c r="AL2873" s="295">
        <v>350</v>
      </c>
      <c r="AM2873" s="295">
        <v>0</v>
      </c>
      <c r="AN2873" s="295">
        <v>0</v>
      </c>
      <c r="AO2873" s="295">
        <v>153.80000000000001</v>
      </c>
      <c r="AP2873" s="295">
        <v>0</v>
      </c>
      <c r="AQ2873" s="295">
        <v>0</v>
      </c>
      <c r="AR2873" s="295">
        <v>0</v>
      </c>
      <c r="AS2873" s="295">
        <v>0</v>
      </c>
      <c r="AT2873" s="295">
        <f t="shared" si="44"/>
        <v>6500</v>
      </c>
      <c r="AU2873" s="295">
        <v>1434.52</v>
      </c>
      <c r="AV2873" s="295">
        <v>1055.76</v>
      </c>
      <c r="AW2873" s="296">
        <v>94</v>
      </c>
      <c r="AX2873" s="296">
        <v>190</v>
      </c>
      <c r="AY2873" s="295">
        <v>289099.34999999998</v>
      </c>
      <c r="AZ2873" s="295">
        <v>289099.34999999998</v>
      </c>
      <c r="BA2873" s="294">
        <v>90.000202999999999</v>
      </c>
      <c r="BB2873" s="294">
        <v>62.906391937184203</v>
      </c>
      <c r="BC2873" s="294">
        <v>9.5</v>
      </c>
      <c r="BD2873" s="294"/>
      <c r="BE2873" s="293" t="s">
        <v>4204</v>
      </c>
      <c r="BF2873" s="291"/>
      <c r="BG2873" s="293" t="s">
        <v>320</v>
      </c>
      <c r="BH2873" s="293" t="s">
        <v>181</v>
      </c>
      <c r="BI2873" s="293" t="s">
        <v>575</v>
      </c>
      <c r="BJ2873" s="293" t="s">
        <v>177</v>
      </c>
      <c r="BK2873" s="292" t="s">
        <v>4</v>
      </c>
      <c r="BL2873" s="294">
        <v>202068.4</v>
      </c>
      <c r="BM2873" s="292" t="s">
        <v>894</v>
      </c>
      <c r="BN2873" s="294"/>
      <c r="BO2873" s="297">
        <v>42264</v>
      </c>
      <c r="BP2873" s="297">
        <v>48046</v>
      </c>
      <c r="BQ2873" s="297" t="s">
        <v>1067</v>
      </c>
      <c r="BR2873" s="297" t="s">
        <v>4743</v>
      </c>
      <c r="BS2873" s="297">
        <v>42264</v>
      </c>
      <c r="BT2873" s="297">
        <v>48046</v>
      </c>
      <c r="BU2873" s="294">
        <v>0</v>
      </c>
      <c r="BV2873" s="294">
        <v>0</v>
      </c>
      <c r="BW2873" s="294">
        <v>0</v>
      </c>
    </row>
    <row r="2874" spans="1:75" s="289" customFormat="1" ht="18.2" customHeight="1" x14ac:dyDescent="0.15">
      <c r="A2874" s="298">
        <v>2872</v>
      </c>
      <c r="B2874" s="299" t="s">
        <v>305</v>
      </c>
      <c r="C2874" s="299" t="s">
        <v>306</v>
      </c>
      <c r="D2874" s="313">
        <v>45172</v>
      </c>
      <c r="E2874" s="300" t="s">
        <v>3696</v>
      </c>
      <c r="F2874" s="309">
        <v>94</v>
      </c>
      <c r="G2874" s="309">
        <v>93</v>
      </c>
      <c r="H2874" s="302">
        <v>138702.04999999999</v>
      </c>
      <c r="I2874" s="302">
        <v>59295.47</v>
      </c>
      <c r="J2874" s="302">
        <v>0</v>
      </c>
      <c r="K2874" s="302">
        <v>197997.52</v>
      </c>
      <c r="L2874" s="302">
        <v>980.39</v>
      </c>
      <c r="M2874" s="302">
        <v>0</v>
      </c>
      <c r="N2874" s="302">
        <v>0</v>
      </c>
      <c r="O2874" s="302">
        <v>0</v>
      </c>
      <c r="P2874" s="302">
        <v>0</v>
      </c>
      <c r="Q2874" s="302">
        <v>0</v>
      </c>
      <c r="R2874" s="302">
        <v>197997.52</v>
      </c>
      <c r="S2874" s="302">
        <v>133940.44</v>
      </c>
      <c r="T2874" s="302">
        <v>1109.6199999999999</v>
      </c>
      <c r="U2874" s="302">
        <v>0</v>
      </c>
      <c r="V2874" s="302">
        <v>0</v>
      </c>
      <c r="W2874" s="302">
        <v>0</v>
      </c>
      <c r="X2874" s="302">
        <v>0</v>
      </c>
      <c r="Y2874" s="302">
        <v>0</v>
      </c>
      <c r="Z2874" s="302">
        <v>135050.06</v>
      </c>
      <c r="AA2874" s="302">
        <v>0</v>
      </c>
      <c r="AB2874" s="302">
        <v>0</v>
      </c>
      <c r="AC2874" s="302">
        <v>0</v>
      </c>
      <c r="AD2874" s="302">
        <v>0</v>
      </c>
      <c r="AE2874" s="302">
        <v>0</v>
      </c>
      <c r="AF2874" s="302">
        <v>0</v>
      </c>
      <c r="AG2874" s="302">
        <v>0</v>
      </c>
      <c r="AH2874" s="302">
        <v>0</v>
      </c>
      <c r="AI2874" s="302">
        <v>0</v>
      </c>
      <c r="AJ2874" s="302">
        <v>0</v>
      </c>
      <c r="AK2874" s="302">
        <v>0</v>
      </c>
      <c r="AL2874" s="302">
        <v>0</v>
      </c>
      <c r="AM2874" s="302">
        <v>0</v>
      </c>
      <c r="AN2874" s="302">
        <v>0</v>
      </c>
      <c r="AO2874" s="302">
        <v>0</v>
      </c>
      <c r="AP2874" s="302">
        <v>0</v>
      </c>
      <c r="AQ2874" s="302">
        <v>0</v>
      </c>
      <c r="AR2874" s="302">
        <v>0</v>
      </c>
      <c r="AS2874" s="302">
        <v>0</v>
      </c>
      <c r="AT2874" s="295">
        <f t="shared" si="44"/>
        <v>0</v>
      </c>
      <c r="AU2874" s="302">
        <v>60275.86</v>
      </c>
      <c r="AV2874" s="302">
        <v>135050.06</v>
      </c>
      <c r="AW2874" s="303">
        <v>94</v>
      </c>
      <c r="AX2874" s="303">
        <v>190</v>
      </c>
      <c r="AY2874" s="302">
        <v>197997.52</v>
      </c>
      <c r="AZ2874" s="302">
        <v>197997.52</v>
      </c>
      <c r="BA2874" s="301">
        <v>90.001131999999998</v>
      </c>
      <c r="BB2874" s="301">
        <v>90.001131999999998</v>
      </c>
      <c r="BC2874" s="301">
        <v>9.6</v>
      </c>
      <c r="BD2874" s="301"/>
      <c r="BE2874" s="300" t="s">
        <v>4204</v>
      </c>
      <c r="BF2874" s="298"/>
      <c r="BG2874" s="300" t="s">
        <v>320</v>
      </c>
      <c r="BH2874" s="300" t="s">
        <v>181</v>
      </c>
      <c r="BI2874" s="300" t="s">
        <v>321</v>
      </c>
      <c r="BJ2874" s="300" t="s">
        <v>4205</v>
      </c>
      <c r="BK2874" s="299" t="s">
        <v>4</v>
      </c>
      <c r="BL2874" s="301">
        <v>197997.52</v>
      </c>
      <c r="BM2874" s="299" t="s">
        <v>894</v>
      </c>
      <c r="BN2874" s="301"/>
      <c r="BO2874" s="304">
        <v>42265</v>
      </c>
      <c r="BP2874" s="304">
        <v>48047</v>
      </c>
      <c r="BQ2874" s="297" t="s">
        <v>1067</v>
      </c>
      <c r="BR2874" s="297" t="s">
        <v>4743</v>
      </c>
      <c r="BS2874" s="297">
        <v>42265</v>
      </c>
      <c r="BT2874" s="297">
        <v>48047</v>
      </c>
      <c r="BU2874" s="301">
        <v>18086.919999999998</v>
      </c>
      <c r="BV2874" s="301">
        <v>0</v>
      </c>
      <c r="BW2874" s="301">
        <v>0</v>
      </c>
    </row>
    <row r="2875" spans="1:75" s="289" customFormat="1" ht="18.2" customHeight="1" x14ac:dyDescent="0.15">
      <c r="A2875" s="291">
        <v>2873</v>
      </c>
      <c r="B2875" s="292" t="s">
        <v>305</v>
      </c>
      <c r="C2875" s="292" t="s">
        <v>306</v>
      </c>
      <c r="D2875" s="312">
        <v>45172</v>
      </c>
      <c r="E2875" s="293" t="s">
        <v>4404</v>
      </c>
      <c r="F2875" s="308">
        <v>0</v>
      </c>
      <c r="G2875" s="308">
        <v>0</v>
      </c>
      <c r="H2875" s="295">
        <v>192500.91</v>
      </c>
      <c r="I2875" s="295">
        <v>0</v>
      </c>
      <c r="J2875" s="295">
        <v>0</v>
      </c>
      <c r="K2875" s="295">
        <v>192500.91</v>
      </c>
      <c r="L2875" s="295">
        <v>961.45</v>
      </c>
      <c r="M2875" s="295">
        <v>0</v>
      </c>
      <c r="N2875" s="295">
        <v>0</v>
      </c>
      <c r="O2875" s="295">
        <v>961.45</v>
      </c>
      <c r="P2875" s="295">
        <v>0</v>
      </c>
      <c r="Q2875" s="295">
        <v>0</v>
      </c>
      <c r="R2875" s="295">
        <v>191539.46</v>
      </c>
      <c r="S2875" s="295">
        <v>0</v>
      </c>
      <c r="T2875" s="295">
        <v>1540.01</v>
      </c>
      <c r="U2875" s="295">
        <v>0</v>
      </c>
      <c r="V2875" s="295">
        <v>0</v>
      </c>
      <c r="W2875" s="295">
        <v>1540.01</v>
      </c>
      <c r="X2875" s="295">
        <v>0</v>
      </c>
      <c r="Y2875" s="295">
        <v>0</v>
      </c>
      <c r="Z2875" s="295">
        <v>0</v>
      </c>
      <c r="AA2875" s="295">
        <v>0</v>
      </c>
      <c r="AB2875" s="295">
        <v>0</v>
      </c>
      <c r="AC2875" s="295">
        <v>0</v>
      </c>
      <c r="AD2875" s="295">
        <v>0</v>
      </c>
      <c r="AE2875" s="295">
        <v>0</v>
      </c>
      <c r="AF2875" s="295">
        <v>0</v>
      </c>
      <c r="AG2875" s="295">
        <v>0</v>
      </c>
      <c r="AH2875" s="295">
        <v>148.35</v>
      </c>
      <c r="AI2875" s="295">
        <v>0</v>
      </c>
      <c r="AJ2875" s="295">
        <v>0</v>
      </c>
      <c r="AK2875" s="295">
        <v>0</v>
      </c>
      <c r="AL2875" s="295">
        <v>0</v>
      </c>
      <c r="AM2875" s="295">
        <v>0</v>
      </c>
      <c r="AN2875" s="295">
        <v>0</v>
      </c>
      <c r="AO2875" s="295">
        <v>0</v>
      </c>
      <c r="AP2875" s="295">
        <v>0</v>
      </c>
      <c r="AQ2875" s="295">
        <v>0</v>
      </c>
      <c r="AR2875" s="295">
        <v>0</v>
      </c>
      <c r="AS2875" s="295">
        <v>0</v>
      </c>
      <c r="AT2875" s="295">
        <f t="shared" si="44"/>
        <v>2649.81</v>
      </c>
      <c r="AU2875" s="295">
        <v>0</v>
      </c>
      <c r="AV2875" s="295">
        <v>0</v>
      </c>
      <c r="AW2875" s="296">
        <v>119</v>
      </c>
      <c r="AX2875" s="296">
        <v>155</v>
      </c>
      <c r="AY2875" s="295">
        <v>364501.59</v>
      </c>
      <c r="AZ2875" s="295">
        <v>212625.91</v>
      </c>
      <c r="BA2875" s="294">
        <v>60.356391000000002</v>
      </c>
      <c r="BB2875" s="294">
        <v>54.370751615778403</v>
      </c>
      <c r="BC2875" s="294">
        <v>9.6</v>
      </c>
      <c r="BD2875" s="294"/>
      <c r="BE2875" s="293" t="s">
        <v>4204</v>
      </c>
      <c r="BF2875" s="291"/>
      <c r="BG2875" s="293" t="s">
        <v>312</v>
      </c>
      <c r="BH2875" s="293" t="s">
        <v>196</v>
      </c>
      <c r="BI2875" s="293" t="s">
        <v>314</v>
      </c>
      <c r="BJ2875" s="293" t="s">
        <v>103</v>
      </c>
      <c r="BK2875" s="292" t="s">
        <v>4</v>
      </c>
      <c r="BL2875" s="294">
        <v>191539.46</v>
      </c>
      <c r="BM2875" s="292" t="s">
        <v>894</v>
      </c>
      <c r="BN2875" s="294"/>
      <c r="BO2875" s="297">
        <v>44097</v>
      </c>
      <c r="BP2875" s="297">
        <v>48814</v>
      </c>
      <c r="BQ2875" s="297" t="s">
        <v>1065</v>
      </c>
      <c r="BR2875" s="297" t="s">
        <v>4741</v>
      </c>
      <c r="BS2875" s="297" t="s">
        <v>4742</v>
      </c>
      <c r="BT2875" s="297" t="s">
        <v>4742</v>
      </c>
      <c r="BU2875" s="294">
        <v>0</v>
      </c>
      <c r="BV2875" s="294">
        <v>0</v>
      </c>
      <c r="BW2875" s="294">
        <v>0</v>
      </c>
    </row>
    <row r="2876" spans="1:75" s="289" customFormat="1" ht="18.2" customHeight="1" x14ac:dyDescent="0.15">
      <c r="A2876" s="298">
        <v>2874</v>
      </c>
      <c r="B2876" s="299" t="s">
        <v>305</v>
      </c>
      <c r="C2876" s="299" t="s">
        <v>306</v>
      </c>
      <c r="D2876" s="313">
        <v>45172</v>
      </c>
      <c r="E2876" s="300" t="s">
        <v>4405</v>
      </c>
      <c r="F2876" s="309">
        <v>0</v>
      </c>
      <c r="G2876" s="309">
        <v>0</v>
      </c>
      <c r="H2876" s="302">
        <v>158308.68</v>
      </c>
      <c r="I2876" s="302">
        <v>0</v>
      </c>
      <c r="J2876" s="302">
        <v>0</v>
      </c>
      <c r="K2876" s="302">
        <v>158308.68</v>
      </c>
      <c r="L2876" s="302">
        <v>1055.73</v>
      </c>
      <c r="M2876" s="302">
        <v>0</v>
      </c>
      <c r="N2876" s="302">
        <v>0</v>
      </c>
      <c r="O2876" s="302">
        <v>1055.73</v>
      </c>
      <c r="P2876" s="302">
        <v>0</v>
      </c>
      <c r="Q2876" s="302">
        <v>0</v>
      </c>
      <c r="R2876" s="302">
        <v>157252.95000000001</v>
      </c>
      <c r="S2876" s="302">
        <v>0</v>
      </c>
      <c r="T2876" s="302">
        <v>1306.05</v>
      </c>
      <c r="U2876" s="302">
        <v>0</v>
      </c>
      <c r="V2876" s="302">
        <v>0</v>
      </c>
      <c r="W2876" s="302">
        <v>1306.05</v>
      </c>
      <c r="X2876" s="302">
        <v>0</v>
      </c>
      <c r="Y2876" s="302">
        <v>0</v>
      </c>
      <c r="Z2876" s="302">
        <v>0</v>
      </c>
      <c r="AA2876" s="302">
        <v>0</v>
      </c>
      <c r="AB2876" s="302">
        <v>0</v>
      </c>
      <c r="AC2876" s="302">
        <v>0</v>
      </c>
      <c r="AD2876" s="302">
        <v>0</v>
      </c>
      <c r="AE2876" s="302">
        <v>0</v>
      </c>
      <c r="AF2876" s="302">
        <v>0</v>
      </c>
      <c r="AG2876" s="302">
        <v>0</v>
      </c>
      <c r="AH2876" s="302">
        <v>112.8</v>
      </c>
      <c r="AI2876" s="302">
        <v>0</v>
      </c>
      <c r="AJ2876" s="302">
        <v>0</v>
      </c>
      <c r="AK2876" s="302">
        <v>0</v>
      </c>
      <c r="AL2876" s="302">
        <v>0</v>
      </c>
      <c r="AM2876" s="302">
        <v>0</v>
      </c>
      <c r="AN2876" s="302">
        <v>0</v>
      </c>
      <c r="AO2876" s="302">
        <v>0</v>
      </c>
      <c r="AP2876" s="302">
        <v>588.55999999999995</v>
      </c>
      <c r="AQ2876" s="302">
        <v>0</v>
      </c>
      <c r="AR2876" s="302">
        <v>563.14</v>
      </c>
      <c r="AS2876" s="302">
        <v>0</v>
      </c>
      <c r="AT2876" s="295">
        <f t="shared" si="44"/>
        <v>2500</v>
      </c>
      <c r="AU2876" s="302">
        <v>0</v>
      </c>
      <c r="AV2876" s="302">
        <v>0</v>
      </c>
      <c r="AW2876" s="303">
        <v>97</v>
      </c>
      <c r="AX2876" s="303">
        <v>133</v>
      </c>
      <c r="AY2876" s="302">
        <v>253021.74</v>
      </c>
      <c r="AZ2876" s="302">
        <v>180343.43</v>
      </c>
      <c r="BA2876" s="301">
        <v>54.730680999999997</v>
      </c>
      <c r="BB2876" s="301">
        <v>47.723174849003101</v>
      </c>
      <c r="BC2876" s="301">
        <v>9.9</v>
      </c>
      <c r="BD2876" s="301"/>
      <c r="BE2876" s="300" t="s">
        <v>4204</v>
      </c>
      <c r="BF2876" s="298"/>
      <c r="BG2876" s="300" t="s">
        <v>320</v>
      </c>
      <c r="BH2876" s="300" t="s">
        <v>197</v>
      </c>
      <c r="BI2876" s="300" t="s">
        <v>373</v>
      </c>
      <c r="BJ2876" s="300" t="s">
        <v>103</v>
      </c>
      <c r="BK2876" s="299" t="s">
        <v>4</v>
      </c>
      <c r="BL2876" s="301">
        <v>157252.95000000001</v>
      </c>
      <c r="BM2876" s="299" t="s">
        <v>894</v>
      </c>
      <c r="BN2876" s="301"/>
      <c r="BO2876" s="304">
        <v>44097</v>
      </c>
      <c r="BP2876" s="304">
        <v>48144</v>
      </c>
      <c r="BQ2876" s="297" t="s">
        <v>1065</v>
      </c>
      <c r="BR2876" s="297" t="s">
        <v>4741</v>
      </c>
      <c r="BS2876" s="297" t="s">
        <v>4742</v>
      </c>
      <c r="BT2876" s="297" t="s">
        <v>4742</v>
      </c>
      <c r="BU2876" s="301">
        <v>0</v>
      </c>
      <c r="BV2876" s="301">
        <v>0</v>
      </c>
      <c r="BW2876" s="301">
        <v>0</v>
      </c>
    </row>
    <row r="2877" spans="1:75" s="289" customFormat="1" ht="18.2" customHeight="1" x14ac:dyDescent="0.15">
      <c r="A2877" s="291">
        <v>2875</v>
      </c>
      <c r="B2877" s="292" t="s">
        <v>305</v>
      </c>
      <c r="C2877" s="292" t="s">
        <v>306</v>
      </c>
      <c r="D2877" s="312">
        <v>45172</v>
      </c>
      <c r="E2877" s="293" t="s">
        <v>3697</v>
      </c>
      <c r="F2877" s="308">
        <v>91</v>
      </c>
      <c r="G2877" s="308">
        <v>90</v>
      </c>
      <c r="H2877" s="295">
        <v>444232.32</v>
      </c>
      <c r="I2877" s="295">
        <v>192767.45</v>
      </c>
      <c r="J2877" s="295">
        <v>0</v>
      </c>
      <c r="K2877" s="295">
        <v>636999.77</v>
      </c>
      <c r="L2877" s="295">
        <v>3167.52</v>
      </c>
      <c r="M2877" s="295">
        <v>0</v>
      </c>
      <c r="N2877" s="295">
        <v>0</v>
      </c>
      <c r="O2877" s="295">
        <v>0</v>
      </c>
      <c r="P2877" s="295">
        <v>0</v>
      </c>
      <c r="Q2877" s="295">
        <v>0</v>
      </c>
      <c r="R2877" s="295">
        <v>636999.77</v>
      </c>
      <c r="S2877" s="295">
        <v>400822.13</v>
      </c>
      <c r="T2877" s="295">
        <v>3479.82</v>
      </c>
      <c r="U2877" s="295">
        <v>0</v>
      </c>
      <c r="V2877" s="295">
        <v>0</v>
      </c>
      <c r="W2877" s="295">
        <v>0</v>
      </c>
      <c r="X2877" s="295">
        <v>0</v>
      </c>
      <c r="Y2877" s="295">
        <v>0</v>
      </c>
      <c r="Z2877" s="295">
        <v>404301.95</v>
      </c>
      <c r="AA2877" s="295">
        <v>0</v>
      </c>
      <c r="AB2877" s="295">
        <v>0</v>
      </c>
      <c r="AC2877" s="295">
        <v>0</v>
      </c>
      <c r="AD2877" s="295">
        <v>0</v>
      </c>
      <c r="AE2877" s="295">
        <v>0</v>
      </c>
      <c r="AF2877" s="295">
        <v>0</v>
      </c>
      <c r="AG2877" s="295">
        <v>0</v>
      </c>
      <c r="AH2877" s="295">
        <v>0</v>
      </c>
      <c r="AI2877" s="295">
        <v>0</v>
      </c>
      <c r="AJ2877" s="295">
        <v>0</v>
      </c>
      <c r="AK2877" s="295">
        <v>0</v>
      </c>
      <c r="AL2877" s="295">
        <v>0</v>
      </c>
      <c r="AM2877" s="295">
        <v>0</v>
      </c>
      <c r="AN2877" s="295">
        <v>0</v>
      </c>
      <c r="AO2877" s="295">
        <v>0</v>
      </c>
      <c r="AP2877" s="295">
        <v>0</v>
      </c>
      <c r="AQ2877" s="295">
        <v>0</v>
      </c>
      <c r="AR2877" s="295">
        <v>0</v>
      </c>
      <c r="AS2877" s="295">
        <v>0</v>
      </c>
      <c r="AT2877" s="295">
        <f t="shared" si="44"/>
        <v>0</v>
      </c>
      <c r="AU2877" s="295">
        <v>195934.97</v>
      </c>
      <c r="AV2877" s="295">
        <v>404301.95</v>
      </c>
      <c r="AW2877" s="296">
        <v>94</v>
      </c>
      <c r="AX2877" s="296">
        <v>190</v>
      </c>
      <c r="AY2877" s="295">
        <v>636999.77</v>
      </c>
      <c r="AZ2877" s="295">
        <v>636999.77</v>
      </c>
      <c r="BA2877" s="294">
        <v>90.000034999999997</v>
      </c>
      <c r="BB2877" s="294">
        <v>90.000034999999997</v>
      </c>
      <c r="BC2877" s="294">
        <v>9.4</v>
      </c>
      <c r="BD2877" s="294"/>
      <c r="BE2877" s="293" t="s">
        <v>4204</v>
      </c>
      <c r="BF2877" s="291"/>
      <c r="BG2877" s="293" t="s">
        <v>315</v>
      </c>
      <c r="BH2877" s="293" t="s">
        <v>183</v>
      </c>
      <c r="BI2877" s="293" t="s">
        <v>328</v>
      </c>
      <c r="BJ2877" s="293" t="s">
        <v>4205</v>
      </c>
      <c r="BK2877" s="292" t="s">
        <v>4</v>
      </c>
      <c r="BL2877" s="294">
        <v>636999.77</v>
      </c>
      <c r="BM2877" s="292" t="s">
        <v>894</v>
      </c>
      <c r="BN2877" s="294"/>
      <c r="BO2877" s="297">
        <v>42258</v>
      </c>
      <c r="BP2877" s="297">
        <v>48040</v>
      </c>
      <c r="BQ2877" s="297" t="s">
        <v>1068</v>
      </c>
      <c r="BR2877" s="297" t="s">
        <v>4748</v>
      </c>
      <c r="BS2877" s="297">
        <v>42258</v>
      </c>
      <c r="BT2877" s="297">
        <v>48040</v>
      </c>
      <c r="BU2877" s="294">
        <v>34090.92</v>
      </c>
      <c r="BV2877" s="294">
        <v>0</v>
      </c>
      <c r="BW2877" s="294">
        <v>0</v>
      </c>
    </row>
    <row r="2878" spans="1:75" s="289" customFormat="1" ht="18.2" customHeight="1" x14ac:dyDescent="0.15">
      <c r="A2878" s="298">
        <v>2876</v>
      </c>
      <c r="B2878" s="299" t="s">
        <v>305</v>
      </c>
      <c r="C2878" s="299" t="s">
        <v>306</v>
      </c>
      <c r="D2878" s="313">
        <v>45172</v>
      </c>
      <c r="E2878" s="300" t="s">
        <v>3698</v>
      </c>
      <c r="F2878" s="309">
        <v>0</v>
      </c>
      <c r="G2878" s="309">
        <v>0</v>
      </c>
      <c r="H2878" s="302">
        <v>148593.87</v>
      </c>
      <c r="I2878" s="302">
        <v>0</v>
      </c>
      <c r="J2878" s="302">
        <v>0</v>
      </c>
      <c r="K2878" s="302">
        <v>148593.87</v>
      </c>
      <c r="L2878" s="302">
        <v>3583.53</v>
      </c>
      <c r="M2878" s="302">
        <v>0</v>
      </c>
      <c r="N2878" s="302">
        <v>0</v>
      </c>
      <c r="O2878" s="302">
        <v>3583.53</v>
      </c>
      <c r="P2878" s="302">
        <v>0</v>
      </c>
      <c r="Q2878" s="302">
        <v>0</v>
      </c>
      <c r="R2878" s="302">
        <v>145010.34</v>
      </c>
      <c r="S2878" s="302">
        <v>0</v>
      </c>
      <c r="T2878" s="302">
        <v>1176.3699999999999</v>
      </c>
      <c r="U2878" s="302">
        <v>0</v>
      </c>
      <c r="V2878" s="302">
        <v>0</v>
      </c>
      <c r="W2878" s="302">
        <v>1176.3699999999999</v>
      </c>
      <c r="X2878" s="302">
        <v>0</v>
      </c>
      <c r="Y2878" s="302">
        <v>0</v>
      </c>
      <c r="Z2878" s="302">
        <v>0</v>
      </c>
      <c r="AA2878" s="302">
        <v>0</v>
      </c>
      <c r="AB2878" s="302">
        <v>0</v>
      </c>
      <c r="AC2878" s="302">
        <v>0</v>
      </c>
      <c r="AD2878" s="302">
        <v>0</v>
      </c>
      <c r="AE2878" s="302">
        <v>0</v>
      </c>
      <c r="AF2878" s="302">
        <v>0</v>
      </c>
      <c r="AG2878" s="302">
        <v>0</v>
      </c>
      <c r="AH2878" s="302">
        <v>194.71</v>
      </c>
      <c r="AI2878" s="302">
        <v>0</v>
      </c>
      <c r="AJ2878" s="302">
        <v>0</v>
      </c>
      <c r="AK2878" s="302">
        <v>0</v>
      </c>
      <c r="AL2878" s="302">
        <v>0</v>
      </c>
      <c r="AM2878" s="302">
        <v>0</v>
      </c>
      <c r="AN2878" s="302">
        <v>0</v>
      </c>
      <c r="AO2878" s="302">
        <v>0</v>
      </c>
      <c r="AP2878" s="302">
        <v>0</v>
      </c>
      <c r="AQ2878" s="302">
        <v>0</v>
      </c>
      <c r="AR2878" s="302">
        <v>0</v>
      </c>
      <c r="AS2878" s="302">
        <v>0</v>
      </c>
      <c r="AT2878" s="295">
        <f t="shared" si="44"/>
        <v>4954.6100000000006</v>
      </c>
      <c r="AU2878" s="302">
        <v>0</v>
      </c>
      <c r="AV2878" s="302">
        <v>0</v>
      </c>
      <c r="AW2878" s="303">
        <v>35</v>
      </c>
      <c r="AX2878" s="303">
        <v>131</v>
      </c>
      <c r="AY2878" s="302">
        <v>366003.1</v>
      </c>
      <c r="AZ2878" s="302">
        <v>366003.1</v>
      </c>
      <c r="BA2878" s="301">
        <v>89.999236999999994</v>
      </c>
      <c r="BB2878" s="301">
        <v>35.657676006324998</v>
      </c>
      <c r="BC2878" s="301">
        <v>9.5</v>
      </c>
      <c r="BD2878" s="301"/>
      <c r="BE2878" s="300" t="s">
        <v>4204</v>
      </c>
      <c r="BF2878" s="298"/>
      <c r="BG2878" s="300" t="s">
        <v>414</v>
      </c>
      <c r="BH2878" s="300" t="s">
        <v>212</v>
      </c>
      <c r="BI2878" s="300" t="s">
        <v>829</v>
      </c>
      <c r="BJ2878" s="300" t="s">
        <v>103</v>
      </c>
      <c r="BK2878" s="299" t="s">
        <v>4</v>
      </c>
      <c r="BL2878" s="301">
        <v>145010.34</v>
      </c>
      <c r="BM2878" s="299" t="s">
        <v>894</v>
      </c>
      <c r="BN2878" s="301"/>
      <c r="BO2878" s="304">
        <v>42255</v>
      </c>
      <c r="BP2878" s="304">
        <v>46242</v>
      </c>
      <c r="BQ2878" s="297" t="s">
        <v>1065</v>
      </c>
      <c r="BR2878" s="297" t="s">
        <v>4741</v>
      </c>
      <c r="BS2878" s="297">
        <v>42255</v>
      </c>
      <c r="BT2878" s="297">
        <v>46242</v>
      </c>
      <c r="BU2878" s="301">
        <v>0</v>
      </c>
      <c r="BV2878" s="301">
        <v>0</v>
      </c>
      <c r="BW2878" s="301">
        <v>0</v>
      </c>
    </row>
    <row r="2879" spans="1:75" s="289" customFormat="1" ht="18.2" customHeight="1" x14ac:dyDescent="0.15">
      <c r="A2879" s="291">
        <v>2877</v>
      </c>
      <c r="B2879" s="292" t="s">
        <v>305</v>
      </c>
      <c r="C2879" s="292" t="s">
        <v>306</v>
      </c>
      <c r="D2879" s="312">
        <v>45172</v>
      </c>
      <c r="E2879" s="293" t="s">
        <v>3699</v>
      </c>
      <c r="F2879" s="308">
        <v>1</v>
      </c>
      <c r="G2879" s="308">
        <v>0</v>
      </c>
      <c r="H2879" s="295">
        <v>384633.8</v>
      </c>
      <c r="I2879" s="295">
        <v>0</v>
      </c>
      <c r="J2879" s="295">
        <v>0</v>
      </c>
      <c r="K2879" s="295">
        <v>384633.8</v>
      </c>
      <c r="L2879" s="295">
        <v>9290</v>
      </c>
      <c r="M2879" s="295">
        <v>0</v>
      </c>
      <c r="N2879" s="295">
        <v>0</v>
      </c>
      <c r="O2879" s="295">
        <v>0</v>
      </c>
      <c r="P2879" s="295">
        <v>0</v>
      </c>
      <c r="Q2879" s="295">
        <v>0</v>
      </c>
      <c r="R2879" s="295">
        <v>384633.8</v>
      </c>
      <c r="S2879" s="295">
        <v>0</v>
      </c>
      <c r="T2879" s="295">
        <v>3012.96</v>
      </c>
      <c r="U2879" s="295">
        <v>0</v>
      </c>
      <c r="V2879" s="295">
        <v>0</v>
      </c>
      <c r="W2879" s="295">
        <v>490.68</v>
      </c>
      <c r="X2879" s="295">
        <v>0</v>
      </c>
      <c r="Y2879" s="295">
        <v>0</v>
      </c>
      <c r="Z2879" s="295">
        <v>2522.2800000000002</v>
      </c>
      <c r="AA2879" s="295">
        <v>0</v>
      </c>
      <c r="AB2879" s="295">
        <v>0</v>
      </c>
      <c r="AC2879" s="295">
        <v>0</v>
      </c>
      <c r="AD2879" s="295">
        <v>0</v>
      </c>
      <c r="AE2879" s="295">
        <v>0</v>
      </c>
      <c r="AF2879" s="295">
        <v>0</v>
      </c>
      <c r="AG2879" s="295">
        <v>0</v>
      </c>
      <c r="AH2879" s="295">
        <v>505.4</v>
      </c>
      <c r="AI2879" s="295">
        <v>0</v>
      </c>
      <c r="AJ2879" s="295">
        <v>0</v>
      </c>
      <c r="AK2879" s="295">
        <v>0</v>
      </c>
      <c r="AL2879" s="295">
        <v>0</v>
      </c>
      <c r="AM2879" s="295">
        <v>0</v>
      </c>
      <c r="AN2879" s="295">
        <v>0</v>
      </c>
      <c r="AO2879" s="295">
        <v>0</v>
      </c>
      <c r="AP2879" s="295">
        <v>0</v>
      </c>
      <c r="AQ2879" s="295">
        <v>0</v>
      </c>
      <c r="AR2879" s="295">
        <v>996.08</v>
      </c>
      <c r="AS2879" s="295">
        <v>0</v>
      </c>
      <c r="AT2879" s="295">
        <f t="shared" si="44"/>
        <v>-5.6843418860808015E-14</v>
      </c>
      <c r="AU2879" s="295">
        <v>9290</v>
      </c>
      <c r="AV2879" s="295">
        <v>2522.2800000000002</v>
      </c>
      <c r="AW2879" s="296">
        <v>35</v>
      </c>
      <c r="AX2879" s="296">
        <v>131</v>
      </c>
      <c r="AY2879" s="295">
        <v>949999.91</v>
      </c>
      <c r="AZ2879" s="295">
        <v>949999.91</v>
      </c>
      <c r="BA2879" s="294">
        <v>90.000007999999994</v>
      </c>
      <c r="BB2879" s="294">
        <v>36.438998270084497</v>
      </c>
      <c r="BC2879" s="294">
        <v>9.4</v>
      </c>
      <c r="BD2879" s="294"/>
      <c r="BE2879" s="293" t="s">
        <v>4204</v>
      </c>
      <c r="BF2879" s="291"/>
      <c r="BG2879" s="293" t="s">
        <v>315</v>
      </c>
      <c r="BH2879" s="293" t="s">
        <v>179</v>
      </c>
      <c r="BI2879" s="293" t="s">
        <v>648</v>
      </c>
      <c r="BJ2879" s="293" t="s">
        <v>177</v>
      </c>
      <c r="BK2879" s="292" t="s">
        <v>4</v>
      </c>
      <c r="BL2879" s="294">
        <v>384633.8</v>
      </c>
      <c r="BM2879" s="292" t="s">
        <v>894</v>
      </c>
      <c r="BN2879" s="294"/>
      <c r="BO2879" s="297">
        <v>42256</v>
      </c>
      <c r="BP2879" s="297">
        <v>46243</v>
      </c>
      <c r="BQ2879" s="297" t="s">
        <v>1065</v>
      </c>
      <c r="BR2879" s="297" t="s">
        <v>4741</v>
      </c>
      <c r="BS2879" s="297">
        <v>42256</v>
      </c>
      <c r="BT2879" s="297">
        <v>46243</v>
      </c>
      <c r="BU2879" s="294">
        <v>0</v>
      </c>
      <c r="BV2879" s="294">
        <v>0</v>
      </c>
      <c r="BW2879" s="294">
        <v>0</v>
      </c>
    </row>
    <row r="2880" spans="1:75" s="289" customFormat="1" ht="18.2" customHeight="1" x14ac:dyDescent="0.15">
      <c r="A2880" s="298">
        <v>2878</v>
      </c>
      <c r="B2880" s="299" t="s">
        <v>305</v>
      </c>
      <c r="C2880" s="299" t="s">
        <v>306</v>
      </c>
      <c r="D2880" s="313">
        <v>45172</v>
      </c>
      <c r="E2880" s="300" t="s">
        <v>3700</v>
      </c>
      <c r="F2880" s="309">
        <v>75</v>
      </c>
      <c r="G2880" s="309">
        <v>74</v>
      </c>
      <c r="H2880" s="302">
        <v>330682.23</v>
      </c>
      <c r="I2880" s="302">
        <v>129151.81</v>
      </c>
      <c r="J2880" s="302">
        <v>0</v>
      </c>
      <c r="K2880" s="302">
        <v>459834.04</v>
      </c>
      <c r="L2880" s="302">
        <v>2312.86</v>
      </c>
      <c r="M2880" s="302">
        <v>0</v>
      </c>
      <c r="N2880" s="302">
        <v>0</v>
      </c>
      <c r="O2880" s="302">
        <v>0</v>
      </c>
      <c r="P2880" s="302">
        <v>0</v>
      </c>
      <c r="Q2880" s="302">
        <v>0</v>
      </c>
      <c r="R2880" s="302">
        <v>459834.04</v>
      </c>
      <c r="S2880" s="302">
        <v>233940.48000000001</v>
      </c>
      <c r="T2880" s="302">
        <v>2617.9</v>
      </c>
      <c r="U2880" s="302">
        <v>0</v>
      </c>
      <c r="V2880" s="302">
        <v>0</v>
      </c>
      <c r="W2880" s="302">
        <v>0</v>
      </c>
      <c r="X2880" s="302">
        <v>0</v>
      </c>
      <c r="Y2880" s="302">
        <v>0</v>
      </c>
      <c r="Z2880" s="302">
        <v>236558.38</v>
      </c>
      <c r="AA2880" s="302">
        <v>0</v>
      </c>
      <c r="AB2880" s="302">
        <v>0</v>
      </c>
      <c r="AC2880" s="302">
        <v>0</v>
      </c>
      <c r="AD2880" s="302">
        <v>0</v>
      </c>
      <c r="AE2880" s="302">
        <v>0</v>
      </c>
      <c r="AF2880" s="302">
        <v>0</v>
      </c>
      <c r="AG2880" s="302">
        <v>0</v>
      </c>
      <c r="AH2880" s="302">
        <v>0</v>
      </c>
      <c r="AI2880" s="302">
        <v>0</v>
      </c>
      <c r="AJ2880" s="302">
        <v>0</v>
      </c>
      <c r="AK2880" s="302">
        <v>0</v>
      </c>
      <c r="AL2880" s="302">
        <v>0</v>
      </c>
      <c r="AM2880" s="302">
        <v>0</v>
      </c>
      <c r="AN2880" s="302">
        <v>0</v>
      </c>
      <c r="AO2880" s="302">
        <v>0</v>
      </c>
      <c r="AP2880" s="302">
        <v>0</v>
      </c>
      <c r="AQ2880" s="302">
        <v>0</v>
      </c>
      <c r="AR2880" s="302">
        <v>0</v>
      </c>
      <c r="AS2880" s="302">
        <v>0</v>
      </c>
      <c r="AT2880" s="295">
        <f t="shared" si="44"/>
        <v>0</v>
      </c>
      <c r="AU2880" s="302">
        <v>131464.67000000001</v>
      </c>
      <c r="AV2880" s="302">
        <v>236558.38</v>
      </c>
      <c r="AW2880" s="303">
        <v>95</v>
      </c>
      <c r="AX2880" s="303">
        <v>191</v>
      </c>
      <c r="AY2880" s="302">
        <v>471001.04</v>
      </c>
      <c r="AZ2880" s="302">
        <v>471001.04</v>
      </c>
      <c r="BA2880" s="301">
        <v>89.808718999999996</v>
      </c>
      <c r="BB2880" s="301">
        <v>87.679437151550204</v>
      </c>
      <c r="BC2880" s="301">
        <v>9.5</v>
      </c>
      <c r="BD2880" s="301"/>
      <c r="BE2880" s="300" t="s">
        <v>4204</v>
      </c>
      <c r="BF2880" s="298"/>
      <c r="BG2880" s="300" t="s">
        <v>333</v>
      </c>
      <c r="BH2880" s="300" t="s">
        <v>527</v>
      </c>
      <c r="BI2880" s="300" t="s">
        <v>917</v>
      </c>
      <c r="BJ2880" s="300" t="s">
        <v>4205</v>
      </c>
      <c r="BK2880" s="299" t="s">
        <v>4</v>
      </c>
      <c r="BL2880" s="301">
        <v>459834.04</v>
      </c>
      <c r="BM2880" s="299" t="s">
        <v>894</v>
      </c>
      <c r="BN2880" s="301"/>
      <c r="BO2880" s="304">
        <v>42255</v>
      </c>
      <c r="BP2880" s="304">
        <v>48068</v>
      </c>
      <c r="BQ2880" s="297" t="s">
        <v>1067</v>
      </c>
      <c r="BR2880" s="297" t="s">
        <v>4743</v>
      </c>
      <c r="BS2880" s="297">
        <v>42255</v>
      </c>
      <c r="BT2880" s="297">
        <v>48068</v>
      </c>
      <c r="BU2880" s="301">
        <v>18542.18</v>
      </c>
      <c r="BV2880" s="301">
        <v>0</v>
      </c>
      <c r="BW2880" s="301">
        <v>0</v>
      </c>
    </row>
    <row r="2881" spans="1:75" s="289" customFormat="1" ht="18.2" customHeight="1" x14ac:dyDescent="0.15">
      <c r="A2881" s="291">
        <v>2879</v>
      </c>
      <c r="B2881" s="292" t="s">
        <v>305</v>
      </c>
      <c r="C2881" s="292" t="s">
        <v>306</v>
      </c>
      <c r="D2881" s="312">
        <v>45172</v>
      </c>
      <c r="E2881" s="293" t="s">
        <v>3701</v>
      </c>
      <c r="F2881" s="308">
        <v>0</v>
      </c>
      <c r="G2881" s="308">
        <v>0</v>
      </c>
      <c r="H2881" s="295">
        <v>237486.54</v>
      </c>
      <c r="I2881" s="295">
        <v>0</v>
      </c>
      <c r="J2881" s="295">
        <v>0</v>
      </c>
      <c r="K2881" s="295">
        <v>237486.54</v>
      </c>
      <c r="L2881" s="295">
        <v>5549.51</v>
      </c>
      <c r="M2881" s="295">
        <v>0</v>
      </c>
      <c r="N2881" s="295">
        <v>0</v>
      </c>
      <c r="O2881" s="295">
        <v>5549.51</v>
      </c>
      <c r="P2881" s="295">
        <v>0</v>
      </c>
      <c r="Q2881" s="295">
        <v>0</v>
      </c>
      <c r="R2881" s="295">
        <v>231937.03</v>
      </c>
      <c r="S2881" s="295">
        <v>0</v>
      </c>
      <c r="T2881" s="295">
        <v>1880.1</v>
      </c>
      <c r="U2881" s="295">
        <v>0</v>
      </c>
      <c r="V2881" s="295">
        <v>0</v>
      </c>
      <c r="W2881" s="295">
        <v>1880.1</v>
      </c>
      <c r="X2881" s="295">
        <v>0</v>
      </c>
      <c r="Y2881" s="295">
        <v>0</v>
      </c>
      <c r="Z2881" s="295">
        <v>0</v>
      </c>
      <c r="AA2881" s="295">
        <v>0</v>
      </c>
      <c r="AB2881" s="295">
        <v>0</v>
      </c>
      <c r="AC2881" s="295">
        <v>0</v>
      </c>
      <c r="AD2881" s="295">
        <v>0</v>
      </c>
      <c r="AE2881" s="295">
        <v>0</v>
      </c>
      <c r="AF2881" s="295">
        <v>0</v>
      </c>
      <c r="AG2881" s="295">
        <v>0</v>
      </c>
      <c r="AH2881" s="295">
        <v>306</v>
      </c>
      <c r="AI2881" s="295">
        <v>0</v>
      </c>
      <c r="AJ2881" s="295">
        <v>0</v>
      </c>
      <c r="AK2881" s="295">
        <v>0</v>
      </c>
      <c r="AL2881" s="295">
        <v>0</v>
      </c>
      <c r="AM2881" s="295">
        <v>0</v>
      </c>
      <c r="AN2881" s="295">
        <v>0</v>
      </c>
      <c r="AO2881" s="295">
        <v>0</v>
      </c>
      <c r="AP2881" s="295">
        <v>39.14</v>
      </c>
      <c r="AQ2881" s="295">
        <v>0</v>
      </c>
      <c r="AR2881" s="295">
        <v>24.75</v>
      </c>
      <c r="AS2881" s="295">
        <v>0</v>
      </c>
      <c r="AT2881" s="295">
        <f t="shared" si="44"/>
        <v>7750</v>
      </c>
      <c r="AU2881" s="295">
        <v>0</v>
      </c>
      <c r="AV2881" s="295">
        <v>0</v>
      </c>
      <c r="AW2881" s="296">
        <v>36</v>
      </c>
      <c r="AX2881" s="296">
        <v>132</v>
      </c>
      <c r="AY2881" s="295">
        <v>576498.59</v>
      </c>
      <c r="AZ2881" s="295">
        <v>574169.55000000005</v>
      </c>
      <c r="BA2881" s="294">
        <v>85.863176999999993</v>
      </c>
      <c r="BB2881" s="294">
        <v>34.684615824270601</v>
      </c>
      <c r="BC2881" s="294">
        <v>9.5</v>
      </c>
      <c r="BD2881" s="294"/>
      <c r="BE2881" s="293" t="s">
        <v>4204</v>
      </c>
      <c r="BF2881" s="291"/>
      <c r="BG2881" s="293" t="s">
        <v>310</v>
      </c>
      <c r="BH2881" s="293" t="s">
        <v>233</v>
      </c>
      <c r="BI2881" s="293" t="s">
        <v>564</v>
      </c>
      <c r="BJ2881" s="293" t="s">
        <v>103</v>
      </c>
      <c r="BK2881" s="292" t="s">
        <v>4</v>
      </c>
      <c r="BL2881" s="294">
        <v>231937.03</v>
      </c>
      <c r="BM2881" s="292" t="s">
        <v>894</v>
      </c>
      <c r="BN2881" s="294"/>
      <c r="BO2881" s="297">
        <v>42254</v>
      </c>
      <c r="BP2881" s="297">
        <v>46272</v>
      </c>
      <c r="BQ2881" s="297" t="s">
        <v>1065</v>
      </c>
      <c r="BR2881" s="297" t="s">
        <v>4741</v>
      </c>
      <c r="BS2881" s="297">
        <v>42254</v>
      </c>
      <c r="BT2881" s="297">
        <v>46272</v>
      </c>
      <c r="BU2881" s="294">
        <v>0</v>
      </c>
      <c r="BV2881" s="294">
        <v>0</v>
      </c>
      <c r="BW2881" s="294">
        <v>0</v>
      </c>
    </row>
    <row r="2882" spans="1:75" s="289" customFormat="1" ht="18.2" customHeight="1" x14ac:dyDescent="0.15">
      <c r="A2882" s="298">
        <v>2880</v>
      </c>
      <c r="B2882" s="299" t="s">
        <v>305</v>
      </c>
      <c r="C2882" s="299" t="s">
        <v>306</v>
      </c>
      <c r="D2882" s="313">
        <v>45172</v>
      </c>
      <c r="E2882" s="300" t="s">
        <v>4406</v>
      </c>
      <c r="F2882" s="309">
        <v>0</v>
      </c>
      <c r="G2882" s="309">
        <v>0</v>
      </c>
      <c r="H2882" s="302">
        <v>460289.68</v>
      </c>
      <c r="I2882" s="302">
        <v>0</v>
      </c>
      <c r="J2882" s="302">
        <v>0</v>
      </c>
      <c r="K2882" s="302">
        <v>460289.68</v>
      </c>
      <c r="L2882" s="302">
        <v>2325.2600000000002</v>
      </c>
      <c r="M2882" s="302">
        <v>0</v>
      </c>
      <c r="N2882" s="302">
        <v>0</v>
      </c>
      <c r="O2882" s="302">
        <v>2325.2600000000002</v>
      </c>
      <c r="P2882" s="302">
        <v>0</v>
      </c>
      <c r="Q2882" s="302">
        <v>0</v>
      </c>
      <c r="R2882" s="302">
        <v>457964.42</v>
      </c>
      <c r="S2882" s="302">
        <v>0</v>
      </c>
      <c r="T2882" s="302">
        <v>3605.6</v>
      </c>
      <c r="U2882" s="302">
        <v>0</v>
      </c>
      <c r="V2882" s="302">
        <v>0</v>
      </c>
      <c r="W2882" s="302">
        <v>3605.6</v>
      </c>
      <c r="X2882" s="302">
        <v>0</v>
      </c>
      <c r="Y2882" s="302">
        <v>0</v>
      </c>
      <c r="Z2882" s="302">
        <v>0</v>
      </c>
      <c r="AA2882" s="302">
        <v>0</v>
      </c>
      <c r="AB2882" s="302">
        <v>0</v>
      </c>
      <c r="AC2882" s="302">
        <v>0</v>
      </c>
      <c r="AD2882" s="302">
        <v>0</v>
      </c>
      <c r="AE2882" s="302">
        <v>0</v>
      </c>
      <c r="AF2882" s="302">
        <v>0</v>
      </c>
      <c r="AG2882" s="302">
        <v>0</v>
      </c>
      <c r="AH2882" s="302">
        <v>296.98</v>
      </c>
      <c r="AI2882" s="302">
        <v>0</v>
      </c>
      <c r="AJ2882" s="302">
        <v>0</v>
      </c>
      <c r="AK2882" s="302">
        <v>0</v>
      </c>
      <c r="AL2882" s="302">
        <v>0</v>
      </c>
      <c r="AM2882" s="302">
        <v>0</v>
      </c>
      <c r="AN2882" s="302">
        <v>0</v>
      </c>
      <c r="AO2882" s="302">
        <v>0</v>
      </c>
      <c r="AP2882" s="302">
        <v>0.13</v>
      </c>
      <c r="AQ2882" s="302">
        <v>0</v>
      </c>
      <c r="AR2882" s="302">
        <v>0.13</v>
      </c>
      <c r="AS2882" s="302">
        <v>0</v>
      </c>
      <c r="AT2882" s="295">
        <f t="shared" si="44"/>
        <v>6227.84</v>
      </c>
      <c r="AU2882" s="302">
        <v>0</v>
      </c>
      <c r="AV2882" s="302">
        <v>0</v>
      </c>
      <c r="AW2882" s="303">
        <v>119</v>
      </c>
      <c r="AX2882" s="303">
        <v>155</v>
      </c>
      <c r="AY2882" s="302">
        <v>621802.9</v>
      </c>
      <c r="AZ2882" s="302">
        <v>509055.54</v>
      </c>
      <c r="BA2882" s="301">
        <v>89.999578999999997</v>
      </c>
      <c r="BB2882" s="301">
        <v>80.966813556295193</v>
      </c>
      <c r="BC2882" s="301">
        <v>9.4</v>
      </c>
      <c r="BD2882" s="301"/>
      <c r="BE2882" s="300" t="s">
        <v>4204</v>
      </c>
      <c r="BF2882" s="298"/>
      <c r="BG2882" s="300" t="s">
        <v>320</v>
      </c>
      <c r="BH2882" s="300" t="s">
        <v>181</v>
      </c>
      <c r="BI2882" s="300" t="s">
        <v>652</v>
      </c>
      <c r="BJ2882" s="300" t="s">
        <v>103</v>
      </c>
      <c r="BK2882" s="299" t="s">
        <v>4</v>
      </c>
      <c r="BL2882" s="301">
        <v>457964.42</v>
      </c>
      <c r="BM2882" s="299" t="s">
        <v>894</v>
      </c>
      <c r="BN2882" s="301"/>
      <c r="BO2882" s="304">
        <v>44097</v>
      </c>
      <c r="BP2882" s="304">
        <v>48814</v>
      </c>
      <c r="BQ2882" s="297" t="s">
        <v>1065</v>
      </c>
      <c r="BR2882" s="297" t="s">
        <v>4741</v>
      </c>
      <c r="BS2882" s="297" t="s">
        <v>4742</v>
      </c>
      <c r="BT2882" s="297" t="s">
        <v>4742</v>
      </c>
      <c r="BU2882" s="301">
        <v>0</v>
      </c>
      <c r="BV2882" s="301">
        <v>0</v>
      </c>
      <c r="BW2882" s="301">
        <v>0</v>
      </c>
    </row>
    <row r="2883" spans="1:75" s="289" customFormat="1" ht="18.2" customHeight="1" x14ac:dyDescent="0.15">
      <c r="A2883" s="291">
        <v>2881</v>
      </c>
      <c r="B2883" s="292" t="s">
        <v>305</v>
      </c>
      <c r="C2883" s="292" t="s">
        <v>306</v>
      </c>
      <c r="D2883" s="312">
        <v>45172</v>
      </c>
      <c r="E2883" s="293" t="s">
        <v>3702</v>
      </c>
      <c r="F2883" s="308">
        <v>0</v>
      </c>
      <c r="G2883" s="308">
        <v>0</v>
      </c>
      <c r="H2883" s="295">
        <v>114056.09</v>
      </c>
      <c r="I2883" s="295">
        <v>0</v>
      </c>
      <c r="J2883" s="295">
        <v>0</v>
      </c>
      <c r="K2883" s="295">
        <v>114056.09</v>
      </c>
      <c r="L2883" s="295">
        <v>2661.07</v>
      </c>
      <c r="M2883" s="295">
        <v>0</v>
      </c>
      <c r="N2883" s="295">
        <v>0</v>
      </c>
      <c r="O2883" s="295">
        <v>2661.07</v>
      </c>
      <c r="P2883" s="295">
        <v>0</v>
      </c>
      <c r="Q2883" s="295">
        <v>0</v>
      </c>
      <c r="R2883" s="295">
        <v>111395.02</v>
      </c>
      <c r="S2883" s="295">
        <v>0</v>
      </c>
      <c r="T2883" s="295">
        <v>912.45</v>
      </c>
      <c r="U2883" s="295">
        <v>0</v>
      </c>
      <c r="V2883" s="295">
        <v>0</v>
      </c>
      <c r="W2883" s="295">
        <v>912.45</v>
      </c>
      <c r="X2883" s="295">
        <v>0</v>
      </c>
      <c r="Y2883" s="295">
        <v>0</v>
      </c>
      <c r="Z2883" s="295">
        <v>0</v>
      </c>
      <c r="AA2883" s="295">
        <v>0</v>
      </c>
      <c r="AB2883" s="295">
        <v>0</v>
      </c>
      <c r="AC2883" s="295">
        <v>0</v>
      </c>
      <c r="AD2883" s="295">
        <v>0</v>
      </c>
      <c r="AE2883" s="295">
        <v>0</v>
      </c>
      <c r="AF2883" s="295">
        <v>0</v>
      </c>
      <c r="AG2883" s="295">
        <v>0</v>
      </c>
      <c r="AH2883" s="295">
        <v>146.30000000000001</v>
      </c>
      <c r="AI2883" s="295">
        <v>0</v>
      </c>
      <c r="AJ2883" s="295">
        <v>0</v>
      </c>
      <c r="AK2883" s="295">
        <v>0</v>
      </c>
      <c r="AL2883" s="295">
        <v>0</v>
      </c>
      <c r="AM2883" s="295">
        <v>0</v>
      </c>
      <c r="AN2883" s="295">
        <v>0</v>
      </c>
      <c r="AO2883" s="295">
        <v>0</v>
      </c>
      <c r="AP2883" s="295">
        <v>2.34</v>
      </c>
      <c r="AQ2883" s="295">
        <v>0</v>
      </c>
      <c r="AR2883" s="295">
        <v>2.16</v>
      </c>
      <c r="AS2883" s="295">
        <v>0</v>
      </c>
      <c r="AT2883" s="295">
        <f t="shared" ref="AT2883:AT2946" si="45">AQ2883-AR2883-AS2883+AP2883+AO2883+AN2883+AL2883+AI2883+AH2883+AG2883+AF2883+AA2883+W2883+V2883+Q2883+P2883+O2883+N2883-J2883</f>
        <v>3720</v>
      </c>
      <c r="AU2883" s="295">
        <v>0</v>
      </c>
      <c r="AV2883" s="295">
        <v>0</v>
      </c>
      <c r="AW2883" s="296">
        <v>36</v>
      </c>
      <c r="AX2883" s="296">
        <v>132</v>
      </c>
      <c r="AY2883" s="295">
        <v>275001.03000000003</v>
      </c>
      <c r="AZ2883" s="295">
        <v>275001.03000000003</v>
      </c>
      <c r="BA2883" s="294">
        <v>89.999664999999993</v>
      </c>
      <c r="BB2883" s="294">
        <v>36.4562797552733</v>
      </c>
      <c r="BC2883" s="294">
        <v>9.6</v>
      </c>
      <c r="BD2883" s="294"/>
      <c r="BE2883" s="293" t="s">
        <v>4204</v>
      </c>
      <c r="BF2883" s="291"/>
      <c r="BG2883" s="293" t="s">
        <v>349</v>
      </c>
      <c r="BH2883" s="293" t="s">
        <v>180</v>
      </c>
      <c r="BI2883" s="293" t="s">
        <v>756</v>
      </c>
      <c r="BJ2883" s="293" t="s">
        <v>103</v>
      </c>
      <c r="BK2883" s="292" t="s">
        <v>4</v>
      </c>
      <c r="BL2883" s="294">
        <v>111395.02</v>
      </c>
      <c r="BM2883" s="292" t="s">
        <v>894</v>
      </c>
      <c r="BN2883" s="294"/>
      <c r="BO2883" s="297">
        <v>42254</v>
      </c>
      <c r="BP2883" s="297">
        <v>46272</v>
      </c>
      <c r="BQ2883" s="297" t="s">
        <v>1065</v>
      </c>
      <c r="BR2883" s="297" t="s">
        <v>4741</v>
      </c>
      <c r="BS2883" s="297">
        <v>42254</v>
      </c>
      <c r="BT2883" s="297">
        <v>46272</v>
      </c>
      <c r="BU2883" s="294">
        <v>0</v>
      </c>
      <c r="BV2883" s="294">
        <v>0</v>
      </c>
      <c r="BW2883" s="294">
        <v>0</v>
      </c>
    </row>
    <row r="2884" spans="1:75" s="289" customFormat="1" ht="18.2" customHeight="1" x14ac:dyDescent="0.15">
      <c r="A2884" s="298">
        <v>2882</v>
      </c>
      <c r="B2884" s="299" t="s">
        <v>305</v>
      </c>
      <c r="C2884" s="299" t="s">
        <v>306</v>
      </c>
      <c r="D2884" s="313">
        <v>45172</v>
      </c>
      <c r="E2884" s="300" t="s">
        <v>3703</v>
      </c>
      <c r="F2884" s="309">
        <v>0</v>
      </c>
      <c r="G2884" s="309">
        <v>0</v>
      </c>
      <c r="H2884" s="302">
        <v>250979.29</v>
      </c>
      <c r="I2884" s="302">
        <v>0</v>
      </c>
      <c r="J2884" s="302">
        <v>0</v>
      </c>
      <c r="K2884" s="302">
        <v>250979.29</v>
      </c>
      <c r="L2884" s="302">
        <v>1729.62</v>
      </c>
      <c r="M2884" s="302">
        <v>0</v>
      </c>
      <c r="N2884" s="302">
        <v>0</v>
      </c>
      <c r="O2884" s="302">
        <v>1729.62</v>
      </c>
      <c r="P2884" s="302">
        <v>0</v>
      </c>
      <c r="Q2884" s="302">
        <v>0</v>
      </c>
      <c r="R2884" s="302">
        <v>249249.67</v>
      </c>
      <c r="S2884" s="302">
        <v>0</v>
      </c>
      <c r="T2884" s="302">
        <v>1986.92</v>
      </c>
      <c r="U2884" s="302">
        <v>0</v>
      </c>
      <c r="V2884" s="302">
        <v>0</v>
      </c>
      <c r="W2884" s="302">
        <v>1986.92</v>
      </c>
      <c r="X2884" s="302">
        <v>0</v>
      </c>
      <c r="Y2884" s="302">
        <v>0</v>
      </c>
      <c r="Z2884" s="302">
        <v>0</v>
      </c>
      <c r="AA2884" s="302">
        <v>0</v>
      </c>
      <c r="AB2884" s="302">
        <v>0</v>
      </c>
      <c r="AC2884" s="302">
        <v>0</v>
      </c>
      <c r="AD2884" s="302">
        <v>0</v>
      </c>
      <c r="AE2884" s="302">
        <v>0</v>
      </c>
      <c r="AF2884" s="302">
        <v>0</v>
      </c>
      <c r="AG2884" s="302">
        <v>0</v>
      </c>
      <c r="AH2884" s="302">
        <v>201.43</v>
      </c>
      <c r="AI2884" s="302">
        <v>0</v>
      </c>
      <c r="AJ2884" s="302">
        <v>0</v>
      </c>
      <c r="AK2884" s="302">
        <v>0</v>
      </c>
      <c r="AL2884" s="302">
        <v>0</v>
      </c>
      <c r="AM2884" s="302">
        <v>0</v>
      </c>
      <c r="AN2884" s="302">
        <v>0</v>
      </c>
      <c r="AO2884" s="302">
        <v>0</v>
      </c>
      <c r="AP2884" s="302">
        <v>99.02</v>
      </c>
      <c r="AQ2884" s="302">
        <v>0</v>
      </c>
      <c r="AR2884" s="302">
        <v>96.99</v>
      </c>
      <c r="AS2884" s="302">
        <v>0</v>
      </c>
      <c r="AT2884" s="295">
        <f t="shared" si="45"/>
        <v>3920</v>
      </c>
      <c r="AU2884" s="302">
        <v>0</v>
      </c>
      <c r="AV2884" s="302">
        <v>0</v>
      </c>
      <c r="AW2884" s="303">
        <v>96</v>
      </c>
      <c r="AX2884" s="303">
        <v>192</v>
      </c>
      <c r="AY2884" s="302">
        <v>408000.9</v>
      </c>
      <c r="AZ2884" s="302">
        <v>355913.64</v>
      </c>
      <c r="BA2884" s="301">
        <v>64.313580000000002</v>
      </c>
      <c r="BB2884" s="301">
        <v>45.039405040836897</v>
      </c>
      <c r="BC2884" s="301">
        <v>9.5</v>
      </c>
      <c r="BD2884" s="301"/>
      <c r="BE2884" s="300" t="s">
        <v>4204</v>
      </c>
      <c r="BF2884" s="298"/>
      <c r="BG2884" s="300" t="s">
        <v>320</v>
      </c>
      <c r="BH2884" s="300" t="s">
        <v>181</v>
      </c>
      <c r="BI2884" s="300" t="s">
        <v>400</v>
      </c>
      <c r="BJ2884" s="300" t="s">
        <v>103</v>
      </c>
      <c r="BK2884" s="299" t="s">
        <v>4</v>
      </c>
      <c r="BL2884" s="301">
        <v>249249.67</v>
      </c>
      <c r="BM2884" s="299" t="s">
        <v>894</v>
      </c>
      <c r="BN2884" s="301"/>
      <c r="BO2884" s="304">
        <v>42264</v>
      </c>
      <c r="BP2884" s="304">
        <v>48108</v>
      </c>
      <c r="BQ2884" s="297" t="s">
        <v>1065</v>
      </c>
      <c r="BR2884" s="297" t="s">
        <v>4741</v>
      </c>
      <c r="BS2884" s="297">
        <v>42264</v>
      </c>
      <c r="BT2884" s="297">
        <v>48108</v>
      </c>
      <c r="BU2884" s="301">
        <v>0</v>
      </c>
      <c r="BV2884" s="301">
        <v>0</v>
      </c>
      <c r="BW2884" s="301">
        <v>0</v>
      </c>
    </row>
    <row r="2885" spans="1:75" s="289" customFormat="1" ht="18.2" customHeight="1" x14ac:dyDescent="0.15">
      <c r="A2885" s="291">
        <v>2883</v>
      </c>
      <c r="B2885" s="292" t="s">
        <v>305</v>
      </c>
      <c r="C2885" s="292" t="s">
        <v>306</v>
      </c>
      <c r="D2885" s="312">
        <v>45172</v>
      </c>
      <c r="E2885" s="293" t="s">
        <v>3704</v>
      </c>
      <c r="F2885" s="308">
        <v>0</v>
      </c>
      <c r="G2885" s="308">
        <v>3</v>
      </c>
      <c r="H2885" s="295">
        <v>11769.58</v>
      </c>
      <c r="I2885" s="295">
        <v>6885.26</v>
      </c>
      <c r="J2885" s="295">
        <v>0</v>
      </c>
      <c r="K2885" s="295">
        <v>18654.84</v>
      </c>
      <c r="L2885" s="295">
        <v>3416.09</v>
      </c>
      <c r="M2885" s="295">
        <v>0</v>
      </c>
      <c r="N2885" s="295">
        <v>6885.26</v>
      </c>
      <c r="O2885" s="295">
        <v>3416.09</v>
      </c>
      <c r="P2885" s="295">
        <v>0</v>
      </c>
      <c r="Q2885" s="295">
        <v>0</v>
      </c>
      <c r="R2885" s="295">
        <v>8353.49</v>
      </c>
      <c r="S2885" s="295">
        <v>266.64</v>
      </c>
      <c r="T2885" s="295">
        <v>93.18</v>
      </c>
      <c r="U2885" s="295">
        <v>0</v>
      </c>
      <c r="V2885" s="295">
        <v>266.64</v>
      </c>
      <c r="W2885" s="295">
        <v>93.18</v>
      </c>
      <c r="X2885" s="295">
        <v>0</v>
      </c>
      <c r="Y2885" s="295">
        <v>0</v>
      </c>
      <c r="Z2885" s="295">
        <v>0</v>
      </c>
      <c r="AA2885" s="295">
        <v>0</v>
      </c>
      <c r="AB2885" s="295">
        <v>0</v>
      </c>
      <c r="AC2885" s="295">
        <v>0</v>
      </c>
      <c r="AD2885" s="295">
        <v>0</v>
      </c>
      <c r="AE2885" s="295">
        <v>0</v>
      </c>
      <c r="AF2885" s="295">
        <v>0</v>
      </c>
      <c r="AG2885" s="295">
        <v>0</v>
      </c>
      <c r="AH2885" s="295">
        <v>207.79</v>
      </c>
      <c r="AI2885" s="295">
        <v>0</v>
      </c>
      <c r="AJ2885" s="295">
        <v>0</v>
      </c>
      <c r="AK2885" s="295">
        <v>0</v>
      </c>
      <c r="AL2885" s="295">
        <v>700</v>
      </c>
      <c r="AM2885" s="295">
        <v>0</v>
      </c>
      <c r="AN2885" s="295">
        <v>0</v>
      </c>
      <c r="AO2885" s="295">
        <v>415.58</v>
      </c>
      <c r="AP2885" s="295">
        <v>115.46</v>
      </c>
      <c r="AQ2885" s="295">
        <v>0</v>
      </c>
      <c r="AR2885" s="295">
        <v>0</v>
      </c>
      <c r="AS2885" s="295">
        <v>0</v>
      </c>
      <c r="AT2885" s="295">
        <f t="shared" si="45"/>
        <v>12100</v>
      </c>
      <c r="AU2885" s="295">
        <v>0</v>
      </c>
      <c r="AV2885" s="295">
        <v>0</v>
      </c>
      <c r="AW2885" s="296">
        <v>97</v>
      </c>
      <c r="AX2885" s="296">
        <v>193</v>
      </c>
      <c r="AY2885" s="295">
        <v>459996.87</v>
      </c>
      <c r="AZ2885" s="295">
        <v>336906.92</v>
      </c>
      <c r="BA2885" s="294">
        <v>58.696052000000002</v>
      </c>
      <c r="BB2885" s="294">
        <v>1.45534821137387</v>
      </c>
      <c r="BC2885" s="294">
        <v>9.5</v>
      </c>
      <c r="BD2885" s="294"/>
      <c r="BE2885" s="293" t="s">
        <v>4204</v>
      </c>
      <c r="BF2885" s="291"/>
      <c r="BG2885" s="293" t="s">
        <v>326</v>
      </c>
      <c r="BH2885" s="293" t="s">
        <v>523</v>
      </c>
      <c r="BI2885" s="293" t="s">
        <v>716</v>
      </c>
      <c r="BJ2885" s="293" t="s">
        <v>103</v>
      </c>
      <c r="BK2885" s="292" t="s">
        <v>4</v>
      </c>
      <c r="BL2885" s="294">
        <v>8353.49</v>
      </c>
      <c r="BM2885" s="292" t="s">
        <v>894</v>
      </c>
      <c r="BN2885" s="294"/>
      <c r="BO2885" s="297">
        <v>42261</v>
      </c>
      <c r="BP2885" s="297">
        <v>48135</v>
      </c>
      <c r="BQ2885" s="297" t="s">
        <v>1066</v>
      </c>
      <c r="BR2885" s="297" t="s">
        <v>4744</v>
      </c>
      <c r="BS2885" s="297">
        <v>42261</v>
      </c>
      <c r="BT2885" s="297">
        <v>48135</v>
      </c>
      <c r="BU2885" s="294">
        <v>0</v>
      </c>
      <c r="BV2885" s="294">
        <v>0</v>
      </c>
      <c r="BW2885" s="294">
        <v>0</v>
      </c>
    </row>
    <row r="2886" spans="1:75" s="289" customFormat="1" ht="18.2" customHeight="1" x14ac:dyDescent="0.15">
      <c r="A2886" s="298">
        <v>2884</v>
      </c>
      <c r="B2886" s="299" t="s">
        <v>305</v>
      </c>
      <c r="C2886" s="299" t="s">
        <v>306</v>
      </c>
      <c r="D2886" s="313">
        <v>45172</v>
      </c>
      <c r="E2886" s="300" t="s">
        <v>3705</v>
      </c>
      <c r="F2886" s="309">
        <v>0</v>
      </c>
      <c r="G2886" s="309">
        <v>0</v>
      </c>
      <c r="H2886" s="302">
        <v>341361.71</v>
      </c>
      <c r="I2886" s="302">
        <v>0</v>
      </c>
      <c r="J2886" s="302">
        <v>0</v>
      </c>
      <c r="K2886" s="302">
        <v>341361.71</v>
      </c>
      <c r="L2886" s="302">
        <v>2318.14</v>
      </c>
      <c r="M2886" s="302">
        <v>0</v>
      </c>
      <c r="N2886" s="302">
        <v>0</v>
      </c>
      <c r="O2886" s="302">
        <v>2318.14</v>
      </c>
      <c r="P2886" s="302">
        <v>0</v>
      </c>
      <c r="Q2886" s="302">
        <v>0</v>
      </c>
      <c r="R2886" s="302">
        <v>339043.57</v>
      </c>
      <c r="S2886" s="302">
        <v>0</v>
      </c>
      <c r="T2886" s="302">
        <v>2702.45</v>
      </c>
      <c r="U2886" s="302">
        <v>0</v>
      </c>
      <c r="V2886" s="302">
        <v>0</v>
      </c>
      <c r="W2886" s="302">
        <v>2702.45</v>
      </c>
      <c r="X2886" s="302">
        <v>0</v>
      </c>
      <c r="Y2886" s="302">
        <v>0</v>
      </c>
      <c r="Z2886" s="302">
        <v>0</v>
      </c>
      <c r="AA2886" s="302">
        <v>0</v>
      </c>
      <c r="AB2886" s="302">
        <v>0</v>
      </c>
      <c r="AC2886" s="302">
        <v>0</v>
      </c>
      <c r="AD2886" s="302">
        <v>0</v>
      </c>
      <c r="AE2886" s="302">
        <v>0</v>
      </c>
      <c r="AF2886" s="302">
        <v>0</v>
      </c>
      <c r="AG2886" s="302">
        <v>0</v>
      </c>
      <c r="AH2886" s="302">
        <v>256.42</v>
      </c>
      <c r="AI2886" s="302">
        <v>0</v>
      </c>
      <c r="AJ2886" s="302">
        <v>0</v>
      </c>
      <c r="AK2886" s="302">
        <v>0</v>
      </c>
      <c r="AL2886" s="302">
        <v>0</v>
      </c>
      <c r="AM2886" s="302">
        <v>0</v>
      </c>
      <c r="AN2886" s="302">
        <v>0</v>
      </c>
      <c r="AO2886" s="302">
        <v>0</v>
      </c>
      <c r="AP2886" s="302">
        <v>1.98</v>
      </c>
      <c r="AQ2886" s="302">
        <v>0</v>
      </c>
      <c r="AR2886" s="302">
        <v>0.99</v>
      </c>
      <c r="AS2886" s="302">
        <v>0</v>
      </c>
      <c r="AT2886" s="295">
        <f t="shared" si="45"/>
        <v>5278</v>
      </c>
      <c r="AU2886" s="302">
        <v>0</v>
      </c>
      <c r="AV2886" s="302">
        <v>0</v>
      </c>
      <c r="AW2886" s="303">
        <v>97</v>
      </c>
      <c r="AX2886" s="303">
        <v>193</v>
      </c>
      <c r="AY2886" s="302">
        <v>482001.09</v>
      </c>
      <c r="AZ2886" s="302">
        <v>482001.09</v>
      </c>
      <c r="BA2886" s="301">
        <v>89.626355000000004</v>
      </c>
      <c r="BB2886" s="301">
        <v>63.043922505003799</v>
      </c>
      <c r="BC2886" s="301">
        <v>9.5</v>
      </c>
      <c r="BD2886" s="301"/>
      <c r="BE2886" s="300" t="s">
        <v>4204</v>
      </c>
      <c r="BF2886" s="298"/>
      <c r="BG2886" s="300" t="s">
        <v>355</v>
      </c>
      <c r="BH2886" s="300" t="s">
        <v>387</v>
      </c>
      <c r="BI2886" s="300" t="s">
        <v>388</v>
      </c>
      <c r="BJ2886" s="300" t="s">
        <v>103</v>
      </c>
      <c r="BK2886" s="299" t="s">
        <v>4</v>
      </c>
      <c r="BL2886" s="301">
        <v>339043.57</v>
      </c>
      <c r="BM2886" s="299" t="s">
        <v>894</v>
      </c>
      <c r="BN2886" s="301"/>
      <c r="BO2886" s="304">
        <v>42254</v>
      </c>
      <c r="BP2886" s="304">
        <v>48128</v>
      </c>
      <c r="BQ2886" s="297" t="s">
        <v>1065</v>
      </c>
      <c r="BR2886" s="297" t="s">
        <v>4741</v>
      </c>
      <c r="BS2886" s="297">
        <v>42254</v>
      </c>
      <c r="BT2886" s="297">
        <v>48128</v>
      </c>
      <c r="BU2886" s="301">
        <v>0</v>
      </c>
      <c r="BV2886" s="301">
        <v>0</v>
      </c>
      <c r="BW2886" s="301">
        <v>0</v>
      </c>
    </row>
    <row r="2887" spans="1:75" s="289" customFormat="1" ht="18.2" customHeight="1" x14ac:dyDescent="0.15">
      <c r="A2887" s="291">
        <v>2885</v>
      </c>
      <c r="B2887" s="292" t="s">
        <v>305</v>
      </c>
      <c r="C2887" s="292" t="s">
        <v>306</v>
      </c>
      <c r="D2887" s="312">
        <v>45172</v>
      </c>
      <c r="E2887" s="293" t="s">
        <v>3706</v>
      </c>
      <c r="F2887" s="308">
        <v>0</v>
      </c>
      <c r="G2887" s="308">
        <v>0</v>
      </c>
      <c r="H2887" s="295">
        <v>202372.61</v>
      </c>
      <c r="I2887" s="295">
        <v>0</v>
      </c>
      <c r="J2887" s="295">
        <v>0</v>
      </c>
      <c r="K2887" s="295">
        <v>202372.61</v>
      </c>
      <c r="L2887" s="295">
        <v>5582.45</v>
      </c>
      <c r="M2887" s="295">
        <v>0</v>
      </c>
      <c r="N2887" s="295">
        <v>0</v>
      </c>
      <c r="O2887" s="295">
        <v>5582.45</v>
      </c>
      <c r="P2887" s="295">
        <v>0</v>
      </c>
      <c r="Q2887" s="295">
        <v>0</v>
      </c>
      <c r="R2887" s="295">
        <v>196790.16</v>
      </c>
      <c r="S2887" s="295">
        <v>0</v>
      </c>
      <c r="T2887" s="295">
        <v>1602.12</v>
      </c>
      <c r="U2887" s="295">
        <v>0</v>
      </c>
      <c r="V2887" s="295">
        <v>0</v>
      </c>
      <c r="W2887" s="295">
        <v>1602.12</v>
      </c>
      <c r="X2887" s="295">
        <v>0</v>
      </c>
      <c r="Y2887" s="295">
        <v>0</v>
      </c>
      <c r="Z2887" s="295">
        <v>0</v>
      </c>
      <c r="AA2887" s="295">
        <v>0</v>
      </c>
      <c r="AB2887" s="295">
        <v>0</v>
      </c>
      <c r="AC2887" s="295">
        <v>0</v>
      </c>
      <c r="AD2887" s="295">
        <v>0</v>
      </c>
      <c r="AE2887" s="295">
        <v>0</v>
      </c>
      <c r="AF2887" s="295">
        <v>0</v>
      </c>
      <c r="AG2887" s="295">
        <v>0</v>
      </c>
      <c r="AH2887" s="295">
        <v>296.86</v>
      </c>
      <c r="AI2887" s="295">
        <v>0</v>
      </c>
      <c r="AJ2887" s="295">
        <v>0</v>
      </c>
      <c r="AK2887" s="295">
        <v>0</v>
      </c>
      <c r="AL2887" s="295">
        <v>0</v>
      </c>
      <c r="AM2887" s="295">
        <v>0</v>
      </c>
      <c r="AN2887" s="295">
        <v>0</v>
      </c>
      <c r="AO2887" s="295">
        <v>0</v>
      </c>
      <c r="AP2887" s="295">
        <v>203.52</v>
      </c>
      <c r="AQ2887" s="295">
        <v>0</v>
      </c>
      <c r="AR2887" s="295">
        <v>184.95</v>
      </c>
      <c r="AS2887" s="295">
        <v>0</v>
      </c>
      <c r="AT2887" s="295">
        <f t="shared" si="45"/>
        <v>7500</v>
      </c>
      <c r="AU2887" s="295">
        <v>0</v>
      </c>
      <c r="AV2887" s="295">
        <v>0</v>
      </c>
      <c r="AW2887" s="296">
        <v>37</v>
      </c>
      <c r="AX2887" s="296">
        <v>133</v>
      </c>
      <c r="AY2887" s="295">
        <v>557999.4</v>
      </c>
      <c r="AZ2887" s="295">
        <v>557999.4</v>
      </c>
      <c r="BA2887" s="294">
        <v>87.096866000000006</v>
      </c>
      <c r="BB2887" s="294">
        <v>30.716531587020601</v>
      </c>
      <c r="BC2887" s="294">
        <v>9.5</v>
      </c>
      <c r="BD2887" s="294"/>
      <c r="BE2887" s="293" t="s">
        <v>4204</v>
      </c>
      <c r="BF2887" s="291"/>
      <c r="BG2887" s="293" t="s">
        <v>315</v>
      </c>
      <c r="BH2887" s="293" t="s">
        <v>179</v>
      </c>
      <c r="BI2887" s="293" t="s">
        <v>510</v>
      </c>
      <c r="BJ2887" s="293" t="s">
        <v>103</v>
      </c>
      <c r="BK2887" s="292" t="s">
        <v>4</v>
      </c>
      <c r="BL2887" s="294">
        <v>196790.16</v>
      </c>
      <c r="BM2887" s="292" t="s">
        <v>894</v>
      </c>
      <c r="BN2887" s="294"/>
      <c r="BO2887" s="297">
        <v>42256</v>
      </c>
      <c r="BP2887" s="297">
        <v>46304</v>
      </c>
      <c r="BQ2887" s="297" t="s">
        <v>1065</v>
      </c>
      <c r="BR2887" s="297" t="s">
        <v>4741</v>
      </c>
      <c r="BS2887" s="297">
        <v>42256</v>
      </c>
      <c r="BT2887" s="297">
        <v>46304</v>
      </c>
      <c r="BU2887" s="294">
        <v>0</v>
      </c>
      <c r="BV2887" s="294">
        <v>0</v>
      </c>
      <c r="BW2887" s="294">
        <v>0</v>
      </c>
    </row>
    <row r="2888" spans="1:75" s="289" customFormat="1" ht="18.2" customHeight="1" x14ac:dyDescent="0.15">
      <c r="A2888" s="298">
        <v>2886</v>
      </c>
      <c r="B2888" s="299" t="s">
        <v>305</v>
      </c>
      <c r="C2888" s="299" t="s">
        <v>306</v>
      </c>
      <c r="D2888" s="313">
        <v>45172</v>
      </c>
      <c r="E2888" s="300" t="s">
        <v>3707</v>
      </c>
      <c r="F2888" s="309">
        <v>35</v>
      </c>
      <c r="G2888" s="309">
        <v>34</v>
      </c>
      <c r="H2888" s="302">
        <v>82994.5</v>
      </c>
      <c r="I2888" s="302">
        <v>79808.539999999994</v>
      </c>
      <c r="J2888" s="302">
        <v>0</v>
      </c>
      <c r="K2888" s="302">
        <v>162803.04</v>
      </c>
      <c r="L2888" s="302">
        <v>2753.76</v>
      </c>
      <c r="M2888" s="302">
        <v>0</v>
      </c>
      <c r="N2888" s="302">
        <v>0</v>
      </c>
      <c r="O2888" s="302">
        <v>0</v>
      </c>
      <c r="P2888" s="302">
        <v>0</v>
      </c>
      <c r="Q2888" s="302">
        <v>0</v>
      </c>
      <c r="R2888" s="302">
        <v>162803.04</v>
      </c>
      <c r="S2888" s="302">
        <v>34534.06</v>
      </c>
      <c r="T2888" s="302">
        <v>691.62</v>
      </c>
      <c r="U2888" s="302">
        <v>0</v>
      </c>
      <c r="V2888" s="302">
        <v>0</v>
      </c>
      <c r="W2888" s="302">
        <v>0</v>
      </c>
      <c r="X2888" s="302">
        <v>0</v>
      </c>
      <c r="Y2888" s="302">
        <v>0</v>
      </c>
      <c r="Z2888" s="302">
        <v>35225.68</v>
      </c>
      <c r="AA2888" s="302">
        <v>0</v>
      </c>
      <c r="AB2888" s="302">
        <v>0</v>
      </c>
      <c r="AC2888" s="302">
        <v>0</v>
      </c>
      <c r="AD2888" s="302">
        <v>0</v>
      </c>
      <c r="AE2888" s="302">
        <v>0</v>
      </c>
      <c r="AF2888" s="302">
        <v>0</v>
      </c>
      <c r="AG2888" s="302">
        <v>0</v>
      </c>
      <c r="AH2888" s="302">
        <v>0</v>
      </c>
      <c r="AI2888" s="302">
        <v>0</v>
      </c>
      <c r="AJ2888" s="302">
        <v>0</v>
      </c>
      <c r="AK2888" s="302">
        <v>0</v>
      </c>
      <c r="AL2888" s="302">
        <v>0</v>
      </c>
      <c r="AM2888" s="302">
        <v>0</v>
      </c>
      <c r="AN2888" s="302">
        <v>0</v>
      </c>
      <c r="AO2888" s="302">
        <v>0</v>
      </c>
      <c r="AP2888" s="302">
        <v>0</v>
      </c>
      <c r="AQ2888" s="302">
        <v>0</v>
      </c>
      <c r="AR2888" s="302">
        <v>0</v>
      </c>
      <c r="AS2888" s="302">
        <v>0</v>
      </c>
      <c r="AT2888" s="295">
        <f t="shared" si="45"/>
        <v>0</v>
      </c>
      <c r="AU2888" s="302">
        <v>82562.3</v>
      </c>
      <c r="AV2888" s="302">
        <v>35225.68</v>
      </c>
      <c r="AW2888" s="303">
        <v>26</v>
      </c>
      <c r="AX2888" s="303">
        <v>122</v>
      </c>
      <c r="AY2888" s="302">
        <v>247500.33</v>
      </c>
      <c r="AZ2888" s="302">
        <v>247500.33</v>
      </c>
      <c r="BA2888" s="301">
        <v>89.999883999999994</v>
      </c>
      <c r="BB2888" s="301">
        <v>59.200950216298097</v>
      </c>
      <c r="BC2888" s="301">
        <v>10</v>
      </c>
      <c r="BD2888" s="301"/>
      <c r="BE2888" s="300" t="s">
        <v>4204</v>
      </c>
      <c r="BF2888" s="298"/>
      <c r="BG2888" s="300" t="s">
        <v>540</v>
      </c>
      <c r="BH2888" s="300" t="s">
        <v>205</v>
      </c>
      <c r="BI2888" s="300" t="s">
        <v>618</v>
      </c>
      <c r="BJ2888" s="300" t="s">
        <v>4205</v>
      </c>
      <c r="BK2888" s="299" t="s">
        <v>4</v>
      </c>
      <c r="BL2888" s="301">
        <v>162803.04</v>
      </c>
      <c r="BM2888" s="299" t="s">
        <v>894</v>
      </c>
      <c r="BN2888" s="301"/>
      <c r="BO2888" s="304">
        <v>42256</v>
      </c>
      <c r="BP2888" s="304">
        <v>45970</v>
      </c>
      <c r="BQ2888" s="297" t="s">
        <v>1067</v>
      </c>
      <c r="BR2888" s="297" t="s">
        <v>4743</v>
      </c>
      <c r="BS2888" s="297">
        <v>42256</v>
      </c>
      <c r="BT2888" s="297">
        <v>45970</v>
      </c>
      <c r="BU2888" s="301">
        <v>4476.78</v>
      </c>
      <c r="BV2888" s="301">
        <v>0</v>
      </c>
      <c r="BW2888" s="301">
        <v>0</v>
      </c>
    </row>
    <row r="2889" spans="1:75" s="289" customFormat="1" ht="18.2" customHeight="1" x14ac:dyDescent="0.15">
      <c r="A2889" s="291">
        <v>2887</v>
      </c>
      <c r="B2889" s="292" t="s">
        <v>305</v>
      </c>
      <c r="C2889" s="292" t="s">
        <v>306</v>
      </c>
      <c r="D2889" s="312">
        <v>45172</v>
      </c>
      <c r="E2889" s="293" t="s">
        <v>3708</v>
      </c>
      <c r="F2889" s="308">
        <v>0</v>
      </c>
      <c r="G2889" s="308">
        <v>0</v>
      </c>
      <c r="H2889" s="295">
        <v>60279.72</v>
      </c>
      <c r="I2889" s="295">
        <v>0</v>
      </c>
      <c r="J2889" s="295">
        <v>0</v>
      </c>
      <c r="K2889" s="295">
        <v>60279.72</v>
      </c>
      <c r="L2889" s="295">
        <v>1920.33</v>
      </c>
      <c r="M2889" s="295">
        <v>0</v>
      </c>
      <c r="N2889" s="295">
        <v>0</v>
      </c>
      <c r="O2889" s="295">
        <v>1920.33</v>
      </c>
      <c r="P2889" s="295">
        <v>0</v>
      </c>
      <c r="Q2889" s="295">
        <v>0</v>
      </c>
      <c r="R2889" s="295">
        <v>58359.39</v>
      </c>
      <c r="S2889" s="295">
        <v>0</v>
      </c>
      <c r="T2889" s="295">
        <v>502.33</v>
      </c>
      <c r="U2889" s="295">
        <v>0</v>
      </c>
      <c r="V2889" s="295">
        <v>0</v>
      </c>
      <c r="W2889" s="295">
        <v>502.33</v>
      </c>
      <c r="X2889" s="295">
        <v>0</v>
      </c>
      <c r="Y2889" s="295">
        <v>0</v>
      </c>
      <c r="Z2889" s="295">
        <v>0</v>
      </c>
      <c r="AA2889" s="295">
        <v>0</v>
      </c>
      <c r="AB2889" s="295">
        <v>0</v>
      </c>
      <c r="AC2889" s="295">
        <v>0</v>
      </c>
      <c r="AD2889" s="295">
        <v>0</v>
      </c>
      <c r="AE2889" s="295">
        <v>0</v>
      </c>
      <c r="AF2889" s="295">
        <v>0</v>
      </c>
      <c r="AG2889" s="295">
        <v>0</v>
      </c>
      <c r="AH2889" s="295">
        <v>93.1</v>
      </c>
      <c r="AI2889" s="295">
        <v>0</v>
      </c>
      <c r="AJ2889" s="295">
        <v>0</v>
      </c>
      <c r="AK2889" s="295">
        <v>0</v>
      </c>
      <c r="AL2889" s="295">
        <v>0</v>
      </c>
      <c r="AM2889" s="295">
        <v>0</v>
      </c>
      <c r="AN2889" s="295">
        <v>0</v>
      </c>
      <c r="AO2889" s="295">
        <v>0</v>
      </c>
      <c r="AP2889" s="295">
        <v>40.880000000000003</v>
      </c>
      <c r="AQ2889" s="295">
        <v>0</v>
      </c>
      <c r="AR2889" s="295">
        <v>56.64</v>
      </c>
      <c r="AS2889" s="295">
        <v>0</v>
      </c>
      <c r="AT2889" s="295">
        <f t="shared" si="45"/>
        <v>2500</v>
      </c>
      <c r="AU2889" s="295">
        <v>0</v>
      </c>
      <c r="AV2889" s="295">
        <v>0</v>
      </c>
      <c r="AW2889" s="296">
        <v>27</v>
      </c>
      <c r="AX2889" s="296">
        <v>123</v>
      </c>
      <c r="AY2889" s="295">
        <v>174997.55</v>
      </c>
      <c r="AZ2889" s="295">
        <v>174997.55</v>
      </c>
      <c r="BA2889" s="294">
        <v>90.001256999999995</v>
      </c>
      <c r="BB2889" s="294">
        <v>30.0142399579493</v>
      </c>
      <c r="BC2889" s="294">
        <v>10</v>
      </c>
      <c r="BD2889" s="294"/>
      <c r="BE2889" s="293" t="s">
        <v>4204</v>
      </c>
      <c r="BF2889" s="291"/>
      <c r="BG2889" s="293" t="s">
        <v>540</v>
      </c>
      <c r="BH2889" s="293" t="s">
        <v>205</v>
      </c>
      <c r="BI2889" s="293" t="s">
        <v>618</v>
      </c>
      <c r="BJ2889" s="293" t="s">
        <v>103</v>
      </c>
      <c r="BK2889" s="292" t="s">
        <v>4</v>
      </c>
      <c r="BL2889" s="294">
        <v>58359.39</v>
      </c>
      <c r="BM2889" s="292" t="s">
        <v>894</v>
      </c>
      <c r="BN2889" s="294"/>
      <c r="BO2889" s="297">
        <v>42256</v>
      </c>
      <c r="BP2889" s="297">
        <v>46000</v>
      </c>
      <c r="BQ2889" s="297" t="s">
        <v>1065</v>
      </c>
      <c r="BR2889" s="297" t="s">
        <v>4741</v>
      </c>
      <c r="BS2889" s="297">
        <v>42256</v>
      </c>
      <c r="BT2889" s="297">
        <v>46000</v>
      </c>
      <c r="BU2889" s="294">
        <v>0</v>
      </c>
      <c r="BV2889" s="294">
        <v>0</v>
      </c>
      <c r="BW2889" s="294">
        <v>0</v>
      </c>
    </row>
    <row r="2890" spans="1:75" s="289" customFormat="1" ht="18.2" customHeight="1" x14ac:dyDescent="0.15">
      <c r="A2890" s="298">
        <v>2888</v>
      </c>
      <c r="B2890" s="299" t="s">
        <v>305</v>
      </c>
      <c r="C2890" s="299" t="s">
        <v>306</v>
      </c>
      <c r="D2890" s="313">
        <v>45172</v>
      </c>
      <c r="E2890" s="300" t="s">
        <v>4483</v>
      </c>
      <c r="F2890" s="309">
        <v>0</v>
      </c>
      <c r="G2890" s="309">
        <v>0</v>
      </c>
      <c r="H2890" s="302">
        <v>103845.16</v>
      </c>
      <c r="I2890" s="302">
        <v>0</v>
      </c>
      <c r="J2890" s="302">
        <v>0</v>
      </c>
      <c r="K2890" s="302">
        <v>103845.16</v>
      </c>
      <c r="L2890" s="302">
        <v>1371.94</v>
      </c>
      <c r="M2890" s="302">
        <v>0</v>
      </c>
      <c r="N2890" s="302">
        <v>0</v>
      </c>
      <c r="O2890" s="302">
        <v>1371.94</v>
      </c>
      <c r="P2890" s="302">
        <v>0</v>
      </c>
      <c r="Q2890" s="302">
        <v>0</v>
      </c>
      <c r="R2890" s="302">
        <v>102473.22</v>
      </c>
      <c r="S2890" s="302">
        <v>0</v>
      </c>
      <c r="T2890" s="302">
        <v>822.11</v>
      </c>
      <c r="U2890" s="302">
        <v>0</v>
      </c>
      <c r="V2890" s="302">
        <v>0</v>
      </c>
      <c r="W2890" s="302">
        <v>822.11</v>
      </c>
      <c r="X2890" s="302">
        <v>0</v>
      </c>
      <c r="Y2890" s="302">
        <v>0</v>
      </c>
      <c r="Z2890" s="302">
        <v>0</v>
      </c>
      <c r="AA2890" s="302">
        <v>0</v>
      </c>
      <c r="AB2890" s="302">
        <v>0</v>
      </c>
      <c r="AC2890" s="302">
        <v>0</v>
      </c>
      <c r="AD2890" s="302">
        <v>0</v>
      </c>
      <c r="AE2890" s="302">
        <v>0</v>
      </c>
      <c r="AF2890" s="302">
        <v>0</v>
      </c>
      <c r="AG2890" s="302">
        <v>0</v>
      </c>
      <c r="AH2890" s="302">
        <v>140.53</v>
      </c>
      <c r="AI2890" s="302">
        <v>0</v>
      </c>
      <c r="AJ2890" s="302">
        <v>0</v>
      </c>
      <c r="AK2890" s="302">
        <v>0</v>
      </c>
      <c r="AL2890" s="302">
        <v>0</v>
      </c>
      <c r="AM2890" s="302">
        <v>0</v>
      </c>
      <c r="AN2890" s="302">
        <v>0</v>
      </c>
      <c r="AO2890" s="302">
        <v>0</v>
      </c>
      <c r="AP2890" s="302">
        <v>0</v>
      </c>
      <c r="AQ2890" s="302">
        <v>0</v>
      </c>
      <c r="AR2890" s="302">
        <v>0</v>
      </c>
      <c r="AS2890" s="302">
        <v>0</v>
      </c>
      <c r="AT2890" s="295">
        <f t="shared" si="45"/>
        <v>2334.58</v>
      </c>
      <c r="AU2890" s="302">
        <v>0</v>
      </c>
      <c r="AV2890" s="302">
        <v>0</v>
      </c>
      <c r="AW2890" s="303">
        <v>119</v>
      </c>
      <c r="AX2890" s="303">
        <v>149</v>
      </c>
      <c r="AY2890" s="302">
        <v>369000.05</v>
      </c>
      <c r="AZ2890" s="302">
        <v>183056.25</v>
      </c>
      <c r="BA2890" s="301">
        <v>74.525018000000003</v>
      </c>
      <c r="BB2890" s="301">
        <v>41.718425702580298</v>
      </c>
      <c r="BC2890" s="301">
        <v>9.5</v>
      </c>
      <c r="BD2890" s="301"/>
      <c r="BE2890" s="300" t="s">
        <v>4204</v>
      </c>
      <c r="BF2890" s="298"/>
      <c r="BG2890" s="300" t="s">
        <v>312</v>
      </c>
      <c r="BH2890" s="300" t="s">
        <v>189</v>
      </c>
      <c r="BI2890" s="300" t="s">
        <v>323</v>
      </c>
      <c r="BJ2890" s="300" t="s">
        <v>103</v>
      </c>
      <c r="BK2890" s="299" t="s">
        <v>4</v>
      </c>
      <c r="BL2890" s="301">
        <v>102473.22</v>
      </c>
      <c r="BM2890" s="299" t="s">
        <v>894</v>
      </c>
      <c r="BN2890" s="301"/>
      <c r="BO2890" s="304">
        <v>44273</v>
      </c>
      <c r="BP2890" s="304">
        <v>48809</v>
      </c>
      <c r="BQ2890" s="297" t="s">
        <v>1065</v>
      </c>
      <c r="BR2890" s="297" t="s">
        <v>4741</v>
      </c>
      <c r="BS2890" s="297" t="s">
        <v>4742</v>
      </c>
      <c r="BT2890" s="297" t="s">
        <v>4742</v>
      </c>
      <c r="BU2890" s="301">
        <v>0</v>
      </c>
      <c r="BV2890" s="301">
        <v>0</v>
      </c>
      <c r="BW2890" s="301">
        <v>0</v>
      </c>
    </row>
    <row r="2891" spans="1:75" s="289" customFormat="1" ht="18.2" customHeight="1" x14ac:dyDescent="0.15">
      <c r="A2891" s="291">
        <v>2889</v>
      </c>
      <c r="B2891" s="292" t="s">
        <v>305</v>
      </c>
      <c r="C2891" s="292" t="s">
        <v>306</v>
      </c>
      <c r="D2891" s="312">
        <v>45172</v>
      </c>
      <c r="E2891" s="293" t="s">
        <v>3709</v>
      </c>
      <c r="F2891" s="308">
        <v>0</v>
      </c>
      <c r="G2891" s="308">
        <v>0</v>
      </c>
      <c r="H2891" s="295">
        <v>212744.64</v>
      </c>
      <c r="I2891" s="295">
        <v>0</v>
      </c>
      <c r="J2891" s="295">
        <v>0</v>
      </c>
      <c r="K2891" s="295">
        <v>212744.64</v>
      </c>
      <c r="L2891" s="295">
        <v>1571.67</v>
      </c>
      <c r="M2891" s="295">
        <v>0</v>
      </c>
      <c r="N2891" s="295">
        <v>0</v>
      </c>
      <c r="O2891" s="295">
        <v>1571.67</v>
      </c>
      <c r="P2891" s="295">
        <v>0</v>
      </c>
      <c r="Q2891" s="295">
        <v>0</v>
      </c>
      <c r="R2891" s="295">
        <v>211172.97</v>
      </c>
      <c r="S2891" s="295">
        <v>0</v>
      </c>
      <c r="T2891" s="295">
        <v>1772.87</v>
      </c>
      <c r="U2891" s="295">
        <v>0</v>
      </c>
      <c r="V2891" s="295">
        <v>0</v>
      </c>
      <c r="W2891" s="295">
        <v>1772.87</v>
      </c>
      <c r="X2891" s="295">
        <v>0</v>
      </c>
      <c r="Y2891" s="295">
        <v>0</v>
      </c>
      <c r="Z2891" s="295">
        <v>0</v>
      </c>
      <c r="AA2891" s="295">
        <v>0</v>
      </c>
      <c r="AB2891" s="295">
        <v>0</v>
      </c>
      <c r="AC2891" s="295">
        <v>0</v>
      </c>
      <c r="AD2891" s="295">
        <v>0</v>
      </c>
      <c r="AE2891" s="295">
        <v>0</v>
      </c>
      <c r="AF2891" s="295">
        <v>0</v>
      </c>
      <c r="AG2891" s="295">
        <v>0</v>
      </c>
      <c r="AH2891" s="295">
        <v>165.53</v>
      </c>
      <c r="AI2891" s="295">
        <v>0</v>
      </c>
      <c r="AJ2891" s="295">
        <v>0</v>
      </c>
      <c r="AK2891" s="295">
        <v>0</v>
      </c>
      <c r="AL2891" s="295">
        <v>0</v>
      </c>
      <c r="AM2891" s="295">
        <v>0</v>
      </c>
      <c r="AN2891" s="295">
        <v>0</v>
      </c>
      <c r="AO2891" s="295">
        <v>0</v>
      </c>
      <c r="AP2891" s="295">
        <v>77.650000000000006</v>
      </c>
      <c r="AQ2891" s="295">
        <v>0</v>
      </c>
      <c r="AR2891" s="295">
        <v>67.52</v>
      </c>
      <c r="AS2891" s="295">
        <v>0</v>
      </c>
      <c r="AT2891" s="295">
        <f t="shared" si="45"/>
        <v>3520.2</v>
      </c>
      <c r="AU2891" s="295">
        <v>0</v>
      </c>
      <c r="AV2891" s="295">
        <v>0</v>
      </c>
      <c r="AW2891" s="296">
        <v>90</v>
      </c>
      <c r="AX2891" s="296">
        <v>186</v>
      </c>
      <c r="AY2891" s="295">
        <v>316999.39</v>
      </c>
      <c r="AZ2891" s="295">
        <v>306633.93</v>
      </c>
      <c r="BA2891" s="294">
        <v>76.656300999999999</v>
      </c>
      <c r="BB2891" s="294">
        <v>52.791740142338398</v>
      </c>
      <c r="BC2891" s="294">
        <v>10</v>
      </c>
      <c r="BD2891" s="294"/>
      <c r="BE2891" s="293" t="s">
        <v>4204</v>
      </c>
      <c r="BF2891" s="291"/>
      <c r="BG2891" s="293" t="s">
        <v>312</v>
      </c>
      <c r="BH2891" s="293" t="s">
        <v>365</v>
      </c>
      <c r="BI2891" s="293" t="s">
        <v>472</v>
      </c>
      <c r="BJ2891" s="293" t="s">
        <v>103</v>
      </c>
      <c r="BK2891" s="292" t="s">
        <v>4</v>
      </c>
      <c r="BL2891" s="294">
        <v>211172.97</v>
      </c>
      <c r="BM2891" s="292" t="s">
        <v>894</v>
      </c>
      <c r="BN2891" s="294"/>
      <c r="BO2891" s="297">
        <v>42255</v>
      </c>
      <c r="BP2891" s="297">
        <v>47915</v>
      </c>
      <c r="BQ2891" s="297" t="s">
        <v>1065</v>
      </c>
      <c r="BR2891" s="297" t="s">
        <v>4741</v>
      </c>
      <c r="BS2891" s="297">
        <v>42255</v>
      </c>
      <c r="BT2891" s="297">
        <v>47915</v>
      </c>
      <c r="BU2891" s="294">
        <v>0</v>
      </c>
      <c r="BV2891" s="294">
        <v>0</v>
      </c>
      <c r="BW2891" s="294">
        <v>0</v>
      </c>
    </row>
    <row r="2892" spans="1:75" s="289" customFormat="1" ht="18.2" customHeight="1" x14ac:dyDescent="0.15">
      <c r="A2892" s="298">
        <v>2890</v>
      </c>
      <c r="B2892" s="299" t="s">
        <v>305</v>
      </c>
      <c r="C2892" s="299" t="s">
        <v>306</v>
      </c>
      <c r="D2892" s="313">
        <v>45172</v>
      </c>
      <c r="E2892" s="300" t="s">
        <v>3710</v>
      </c>
      <c r="F2892" s="309">
        <v>0</v>
      </c>
      <c r="G2892" s="309">
        <v>0</v>
      </c>
      <c r="H2892" s="302">
        <v>141018.84</v>
      </c>
      <c r="I2892" s="302">
        <v>0</v>
      </c>
      <c r="J2892" s="302">
        <v>0</v>
      </c>
      <c r="K2892" s="302">
        <v>141018.84</v>
      </c>
      <c r="L2892" s="302">
        <v>1128.3</v>
      </c>
      <c r="M2892" s="302">
        <v>0</v>
      </c>
      <c r="N2892" s="302">
        <v>0</v>
      </c>
      <c r="O2892" s="302">
        <v>1128.3</v>
      </c>
      <c r="P2892" s="302">
        <v>0</v>
      </c>
      <c r="Q2892" s="302">
        <v>0</v>
      </c>
      <c r="R2892" s="302">
        <v>139890.54</v>
      </c>
      <c r="S2892" s="302">
        <v>0</v>
      </c>
      <c r="T2892" s="302">
        <v>1175.1600000000001</v>
      </c>
      <c r="U2892" s="302">
        <v>0</v>
      </c>
      <c r="V2892" s="302">
        <v>0</v>
      </c>
      <c r="W2892" s="302">
        <v>1175.1600000000001</v>
      </c>
      <c r="X2892" s="302">
        <v>0</v>
      </c>
      <c r="Y2892" s="302">
        <v>0</v>
      </c>
      <c r="Z2892" s="302">
        <v>0</v>
      </c>
      <c r="AA2892" s="302">
        <v>0</v>
      </c>
      <c r="AB2892" s="302">
        <v>0</v>
      </c>
      <c r="AC2892" s="302">
        <v>0</v>
      </c>
      <c r="AD2892" s="302">
        <v>0</v>
      </c>
      <c r="AE2892" s="302">
        <v>0</v>
      </c>
      <c r="AF2892" s="302">
        <v>0</v>
      </c>
      <c r="AG2892" s="302">
        <v>0</v>
      </c>
      <c r="AH2892" s="302">
        <v>140.30000000000001</v>
      </c>
      <c r="AI2892" s="302">
        <v>0</v>
      </c>
      <c r="AJ2892" s="302">
        <v>0</v>
      </c>
      <c r="AK2892" s="302">
        <v>0</v>
      </c>
      <c r="AL2892" s="302">
        <v>0</v>
      </c>
      <c r="AM2892" s="302">
        <v>0</v>
      </c>
      <c r="AN2892" s="302">
        <v>0</v>
      </c>
      <c r="AO2892" s="302">
        <v>0</v>
      </c>
      <c r="AP2892" s="302">
        <v>161.22</v>
      </c>
      <c r="AQ2892" s="302">
        <v>0</v>
      </c>
      <c r="AR2892" s="302">
        <v>154.97999999999999</v>
      </c>
      <c r="AS2892" s="302">
        <v>0</v>
      </c>
      <c r="AT2892" s="295">
        <f t="shared" si="45"/>
        <v>2450</v>
      </c>
      <c r="AU2892" s="302">
        <v>0</v>
      </c>
      <c r="AV2892" s="302">
        <v>0</v>
      </c>
      <c r="AW2892" s="303">
        <v>85</v>
      </c>
      <c r="AX2892" s="303">
        <v>181</v>
      </c>
      <c r="AY2892" s="302">
        <v>335199.46999999997</v>
      </c>
      <c r="AZ2892" s="302">
        <v>208422.14</v>
      </c>
      <c r="BA2892" s="301">
        <v>48.038266</v>
      </c>
      <c r="BB2892" s="301">
        <v>32.242730889355798</v>
      </c>
      <c r="BC2892" s="301">
        <v>10</v>
      </c>
      <c r="BD2892" s="301"/>
      <c r="BE2892" s="300" t="s">
        <v>4204</v>
      </c>
      <c r="BF2892" s="298"/>
      <c r="BG2892" s="300" t="s">
        <v>333</v>
      </c>
      <c r="BH2892" s="300" t="s">
        <v>193</v>
      </c>
      <c r="BI2892" s="300" t="s">
        <v>339</v>
      </c>
      <c r="BJ2892" s="300" t="s">
        <v>103</v>
      </c>
      <c r="BK2892" s="299" t="s">
        <v>4</v>
      </c>
      <c r="BL2892" s="301">
        <v>139890.54</v>
      </c>
      <c r="BM2892" s="299" t="s">
        <v>894</v>
      </c>
      <c r="BN2892" s="301"/>
      <c r="BO2892" s="304">
        <v>42255</v>
      </c>
      <c r="BP2892" s="304">
        <v>47764</v>
      </c>
      <c r="BQ2892" s="297" t="s">
        <v>1067</v>
      </c>
      <c r="BR2892" s="297" t="s">
        <v>4743</v>
      </c>
      <c r="BS2892" s="297">
        <v>42255</v>
      </c>
      <c r="BT2892" s="297">
        <v>47764</v>
      </c>
      <c r="BU2892" s="301">
        <v>0</v>
      </c>
      <c r="BV2892" s="301">
        <v>0</v>
      </c>
      <c r="BW2892" s="301">
        <v>0</v>
      </c>
    </row>
    <row r="2893" spans="1:75" s="289" customFormat="1" ht="18.2" customHeight="1" x14ac:dyDescent="0.15">
      <c r="A2893" s="291">
        <v>2891</v>
      </c>
      <c r="B2893" s="292" t="s">
        <v>305</v>
      </c>
      <c r="C2893" s="292" t="s">
        <v>306</v>
      </c>
      <c r="D2893" s="312">
        <v>45172</v>
      </c>
      <c r="E2893" s="293" t="s">
        <v>4407</v>
      </c>
      <c r="F2893" s="308">
        <v>0</v>
      </c>
      <c r="G2893" s="308">
        <v>0</v>
      </c>
      <c r="H2893" s="295">
        <v>171522.25</v>
      </c>
      <c r="I2893" s="295">
        <v>0</v>
      </c>
      <c r="J2893" s="295">
        <v>0</v>
      </c>
      <c r="K2893" s="295">
        <v>171522.25</v>
      </c>
      <c r="L2893" s="295">
        <v>837.33</v>
      </c>
      <c r="M2893" s="295">
        <v>0</v>
      </c>
      <c r="N2893" s="295">
        <v>0</v>
      </c>
      <c r="O2893" s="295">
        <v>837.33</v>
      </c>
      <c r="P2893" s="295">
        <v>0</v>
      </c>
      <c r="Q2893" s="295">
        <v>0</v>
      </c>
      <c r="R2893" s="295">
        <v>170684.92</v>
      </c>
      <c r="S2893" s="295">
        <v>0</v>
      </c>
      <c r="T2893" s="295">
        <v>1429.35</v>
      </c>
      <c r="U2893" s="295">
        <v>0</v>
      </c>
      <c r="V2893" s="295">
        <v>0</v>
      </c>
      <c r="W2893" s="295">
        <v>1429.35</v>
      </c>
      <c r="X2893" s="295">
        <v>0</v>
      </c>
      <c r="Y2893" s="295">
        <v>0</v>
      </c>
      <c r="Z2893" s="295">
        <v>0</v>
      </c>
      <c r="AA2893" s="295">
        <v>0</v>
      </c>
      <c r="AB2893" s="295">
        <v>0</v>
      </c>
      <c r="AC2893" s="295">
        <v>0</v>
      </c>
      <c r="AD2893" s="295">
        <v>0</v>
      </c>
      <c r="AE2893" s="295">
        <v>0</v>
      </c>
      <c r="AF2893" s="295">
        <v>0</v>
      </c>
      <c r="AG2893" s="295">
        <v>0</v>
      </c>
      <c r="AH2893" s="295">
        <v>123.97</v>
      </c>
      <c r="AI2893" s="295">
        <v>0</v>
      </c>
      <c r="AJ2893" s="295">
        <v>0</v>
      </c>
      <c r="AK2893" s="295">
        <v>0</v>
      </c>
      <c r="AL2893" s="295">
        <v>0</v>
      </c>
      <c r="AM2893" s="295">
        <v>0</v>
      </c>
      <c r="AN2893" s="295">
        <v>0</v>
      </c>
      <c r="AO2893" s="295">
        <v>0</v>
      </c>
      <c r="AP2893" s="295">
        <v>576.96</v>
      </c>
      <c r="AQ2893" s="295">
        <v>0</v>
      </c>
      <c r="AR2893" s="295">
        <v>567.61</v>
      </c>
      <c r="AS2893" s="295">
        <v>0</v>
      </c>
      <c r="AT2893" s="295">
        <f t="shared" si="45"/>
        <v>2400</v>
      </c>
      <c r="AU2893" s="295">
        <v>0</v>
      </c>
      <c r="AV2893" s="295">
        <v>0</v>
      </c>
      <c r="AW2893" s="296">
        <v>119</v>
      </c>
      <c r="AX2893" s="296">
        <v>155</v>
      </c>
      <c r="AY2893" s="295">
        <v>289997.28000000003</v>
      </c>
      <c r="AZ2893" s="295">
        <v>188981.73</v>
      </c>
      <c r="BA2893" s="294">
        <v>49.771839</v>
      </c>
      <c r="BB2893" s="294">
        <v>44.953035184765596</v>
      </c>
      <c r="BC2893" s="294">
        <v>10</v>
      </c>
      <c r="BD2893" s="294"/>
      <c r="BE2893" s="293" t="s">
        <v>4204</v>
      </c>
      <c r="BF2893" s="291"/>
      <c r="BG2893" s="293" t="s">
        <v>320</v>
      </c>
      <c r="BH2893" s="293" t="s">
        <v>181</v>
      </c>
      <c r="BI2893" s="293" t="s">
        <v>462</v>
      </c>
      <c r="BJ2893" s="293" t="s">
        <v>103</v>
      </c>
      <c r="BK2893" s="292" t="s">
        <v>4</v>
      </c>
      <c r="BL2893" s="294">
        <v>170684.92</v>
      </c>
      <c r="BM2893" s="292" t="s">
        <v>894</v>
      </c>
      <c r="BN2893" s="294"/>
      <c r="BO2893" s="297">
        <v>44097</v>
      </c>
      <c r="BP2893" s="297">
        <v>48814</v>
      </c>
      <c r="BQ2893" s="297" t="s">
        <v>1065</v>
      </c>
      <c r="BR2893" s="297" t="s">
        <v>4741</v>
      </c>
      <c r="BS2893" s="297" t="s">
        <v>4742</v>
      </c>
      <c r="BT2893" s="297" t="s">
        <v>4742</v>
      </c>
      <c r="BU2893" s="294">
        <v>0</v>
      </c>
      <c r="BV2893" s="294">
        <v>0</v>
      </c>
      <c r="BW2893" s="294">
        <v>0</v>
      </c>
    </row>
    <row r="2894" spans="1:75" s="289" customFormat="1" ht="18.2" customHeight="1" x14ac:dyDescent="0.15">
      <c r="A2894" s="298">
        <v>2892</v>
      </c>
      <c r="B2894" s="299" t="s">
        <v>305</v>
      </c>
      <c r="C2894" s="299" t="s">
        <v>306</v>
      </c>
      <c r="D2894" s="313">
        <v>45172</v>
      </c>
      <c r="E2894" s="300" t="s">
        <v>3711</v>
      </c>
      <c r="F2894" s="309">
        <v>43</v>
      </c>
      <c r="G2894" s="309">
        <v>42</v>
      </c>
      <c r="H2894" s="302">
        <v>195124.03</v>
      </c>
      <c r="I2894" s="302">
        <v>52537.919999999998</v>
      </c>
      <c r="J2894" s="302">
        <v>0</v>
      </c>
      <c r="K2894" s="302">
        <v>247661.95</v>
      </c>
      <c r="L2894" s="302">
        <v>1487.71</v>
      </c>
      <c r="M2894" s="302">
        <v>0</v>
      </c>
      <c r="N2894" s="302">
        <v>0</v>
      </c>
      <c r="O2894" s="302">
        <v>0</v>
      </c>
      <c r="P2894" s="302">
        <v>0</v>
      </c>
      <c r="Q2894" s="302">
        <v>0</v>
      </c>
      <c r="R2894" s="302">
        <v>247661.95</v>
      </c>
      <c r="S2894" s="302">
        <v>78239.16</v>
      </c>
      <c r="T2894" s="302">
        <v>1626.03</v>
      </c>
      <c r="U2894" s="302">
        <v>0</v>
      </c>
      <c r="V2894" s="302">
        <v>0</v>
      </c>
      <c r="W2894" s="302">
        <v>0</v>
      </c>
      <c r="X2894" s="302">
        <v>0</v>
      </c>
      <c r="Y2894" s="302">
        <v>0</v>
      </c>
      <c r="Z2894" s="302">
        <v>79865.19</v>
      </c>
      <c r="AA2894" s="302">
        <v>0</v>
      </c>
      <c r="AB2894" s="302">
        <v>0</v>
      </c>
      <c r="AC2894" s="302">
        <v>0</v>
      </c>
      <c r="AD2894" s="302">
        <v>0</v>
      </c>
      <c r="AE2894" s="302">
        <v>0</v>
      </c>
      <c r="AF2894" s="302">
        <v>0</v>
      </c>
      <c r="AG2894" s="302">
        <v>0</v>
      </c>
      <c r="AH2894" s="302">
        <v>0</v>
      </c>
      <c r="AI2894" s="302">
        <v>0</v>
      </c>
      <c r="AJ2894" s="302">
        <v>0</v>
      </c>
      <c r="AK2894" s="302">
        <v>0</v>
      </c>
      <c r="AL2894" s="302">
        <v>0</v>
      </c>
      <c r="AM2894" s="302">
        <v>0</v>
      </c>
      <c r="AN2894" s="302">
        <v>0</v>
      </c>
      <c r="AO2894" s="302">
        <v>0</v>
      </c>
      <c r="AP2894" s="302">
        <v>0</v>
      </c>
      <c r="AQ2894" s="302">
        <v>0</v>
      </c>
      <c r="AR2894" s="302">
        <v>0</v>
      </c>
      <c r="AS2894" s="302">
        <v>0</v>
      </c>
      <c r="AT2894" s="295">
        <f t="shared" si="45"/>
        <v>0</v>
      </c>
      <c r="AU2894" s="302">
        <v>54025.63</v>
      </c>
      <c r="AV2894" s="302">
        <v>79865.19</v>
      </c>
      <c r="AW2894" s="303">
        <v>88</v>
      </c>
      <c r="AX2894" s="303">
        <v>184</v>
      </c>
      <c r="AY2894" s="302">
        <v>283997.59999999998</v>
      </c>
      <c r="AZ2894" s="302">
        <v>283997.59999999998</v>
      </c>
      <c r="BA2894" s="301">
        <v>78.979613000000001</v>
      </c>
      <c r="BB2894" s="301">
        <v>68.874684031926193</v>
      </c>
      <c r="BC2894" s="301">
        <v>10</v>
      </c>
      <c r="BD2894" s="301"/>
      <c r="BE2894" s="300" t="s">
        <v>4204</v>
      </c>
      <c r="BF2894" s="298"/>
      <c r="BG2894" s="300" t="s">
        <v>320</v>
      </c>
      <c r="BH2894" s="300" t="s">
        <v>181</v>
      </c>
      <c r="BI2894" s="300" t="s">
        <v>400</v>
      </c>
      <c r="BJ2894" s="300" t="s">
        <v>4205</v>
      </c>
      <c r="BK2894" s="299" t="s">
        <v>4</v>
      </c>
      <c r="BL2894" s="301">
        <v>247661.95</v>
      </c>
      <c r="BM2894" s="299" t="s">
        <v>894</v>
      </c>
      <c r="BN2894" s="301"/>
      <c r="BO2894" s="304">
        <v>42265</v>
      </c>
      <c r="BP2894" s="304">
        <v>47866</v>
      </c>
      <c r="BQ2894" s="297" t="s">
        <v>1067</v>
      </c>
      <c r="BR2894" s="297" t="s">
        <v>4743</v>
      </c>
      <c r="BS2894" s="297">
        <v>42265</v>
      </c>
      <c r="BT2894" s="297">
        <v>47866</v>
      </c>
      <c r="BU2894" s="301">
        <v>6496.53</v>
      </c>
      <c r="BV2894" s="301">
        <v>0</v>
      </c>
      <c r="BW2894" s="301">
        <v>0</v>
      </c>
    </row>
    <row r="2895" spans="1:75" s="289" customFormat="1" ht="18.2" customHeight="1" x14ac:dyDescent="0.15">
      <c r="A2895" s="291">
        <v>2893</v>
      </c>
      <c r="B2895" s="292" t="s">
        <v>305</v>
      </c>
      <c r="C2895" s="292" t="s">
        <v>306</v>
      </c>
      <c r="D2895" s="312">
        <v>45172</v>
      </c>
      <c r="E2895" s="293" t="s">
        <v>3712</v>
      </c>
      <c r="F2895" s="308">
        <v>0</v>
      </c>
      <c r="G2895" s="308">
        <v>0</v>
      </c>
      <c r="H2895" s="295">
        <v>279913.17</v>
      </c>
      <c r="I2895" s="295">
        <v>0</v>
      </c>
      <c r="J2895" s="295">
        <v>0</v>
      </c>
      <c r="K2895" s="295">
        <v>279913.17</v>
      </c>
      <c r="L2895" s="295">
        <v>2134.16</v>
      </c>
      <c r="M2895" s="295">
        <v>0</v>
      </c>
      <c r="N2895" s="295">
        <v>0</v>
      </c>
      <c r="O2895" s="295">
        <v>2134.16</v>
      </c>
      <c r="P2895" s="295">
        <v>0</v>
      </c>
      <c r="Q2895" s="295">
        <v>0</v>
      </c>
      <c r="R2895" s="295">
        <v>277779.01</v>
      </c>
      <c r="S2895" s="295">
        <v>0</v>
      </c>
      <c r="T2895" s="295">
        <v>2332.61</v>
      </c>
      <c r="U2895" s="295">
        <v>0</v>
      </c>
      <c r="V2895" s="295">
        <v>0</v>
      </c>
      <c r="W2895" s="295">
        <v>2332.61</v>
      </c>
      <c r="X2895" s="295">
        <v>0</v>
      </c>
      <c r="Y2895" s="295">
        <v>0</v>
      </c>
      <c r="Z2895" s="295">
        <v>0</v>
      </c>
      <c r="AA2895" s="295">
        <v>0</v>
      </c>
      <c r="AB2895" s="295">
        <v>0</v>
      </c>
      <c r="AC2895" s="295">
        <v>0</v>
      </c>
      <c r="AD2895" s="295">
        <v>0</v>
      </c>
      <c r="AE2895" s="295">
        <v>0</v>
      </c>
      <c r="AF2895" s="295">
        <v>0</v>
      </c>
      <c r="AG2895" s="295">
        <v>0</v>
      </c>
      <c r="AH2895" s="295">
        <v>221.05</v>
      </c>
      <c r="AI2895" s="295">
        <v>0</v>
      </c>
      <c r="AJ2895" s="295">
        <v>0</v>
      </c>
      <c r="AK2895" s="295">
        <v>0</v>
      </c>
      <c r="AL2895" s="295">
        <v>0</v>
      </c>
      <c r="AM2895" s="295">
        <v>0</v>
      </c>
      <c r="AN2895" s="295">
        <v>0</v>
      </c>
      <c r="AO2895" s="295">
        <v>0</v>
      </c>
      <c r="AP2895" s="295">
        <v>1327.2</v>
      </c>
      <c r="AQ2895" s="295">
        <v>0</v>
      </c>
      <c r="AR2895" s="295">
        <v>1215.02</v>
      </c>
      <c r="AS2895" s="295">
        <v>0</v>
      </c>
      <c r="AT2895" s="295">
        <f t="shared" si="45"/>
        <v>4800</v>
      </c>
      <c r="AU2895" s="295">
        <v>0</v>
      </c>
      <c r="AV2895" s="295">
        <v>0</v>
      </c>
      <c r="AW2895" s="296">
        <v>88</v>
      </c>
      <c r="AX2895" s="296">
        <v>184</v>
      </c>
      <c r="AY2895" s="295">
        <v>426002.89</v>
      </c>
      <c r="AZ2895" s="295">
        <v>407405.02</v>
      </c>
      <c r="BA2895" s="294">
        <v>75.116861999999998</v>
      </c>
      <c r="BB2895" s="294">
        <v>51.216569596188599</v>
      </c>
      <c r="BC2895" s="294">
        <v>10</v>
      </c>
      <c r="BD2895" s="294"/>
      <c r="BE2895" s="293" t="s">
        <v>4204</v>
      </c>
      <c r="BF2895" s="291"/>
      <c r="BG2895" s="293" t="s">
        <v>326</v>
      </c>
      <c r="BH2895" s="293" t="s">
        <v>239</v>
      </c>
      <c r="BI2895" s="293" t="s">
        <v>383</v>
      </c>
      <c r="BJ2895" s="293" t="s">
        <v>103</v>
      </c>
      <c r="BK2895" s="292" t="s">
        <v>4</v>
      </c>
      <c r="BL2895" s="294">
        <v>277779.01</v>
      </c>
      <c r="BM2895" s="292" t="s">
        <v>894</v>
      </c>
      <c r="BN2895" s="294"/>
      <c r="BO2895" s="297">
        <v>42261</v>
      </c>
      <c r="BP2895" s="297">
        <v>47862</v>
      </c>
      <c r="BQ2895" s="297" t="s">
        <v>1065</v>
      </c>
      <c r="BR2895" s="297" t="s">
        <v>4741</v>
      </c>
      <c r="BS2895" s="297">
        <v>42261</v>
      </c>
      <c r="BT2895" s="297">
        <v>47862</v>
      </c>
      <c r="BU2895" s="294">
        <v>0</v>
      </c>
      <c r="BV2895" s="294">
        <v>0</v>
      </c>
      <c r="BW2895" s="294">
        <v>0</v>
      </c>
    </row>
    <row r="2896" spans="1:75" s="289" customFormat="1" ht="18.2" customHeight="1" x14ac:dyDescent="0.15">
      <c r="A2896" s="298">
        <v>2894</v>
      </c>
      <c r="B2896" s="299" t="s">
        <v>305</v>
      </c>
      <c r="C2896" s="299" t="s">
        <v>306</v>
      </c>
      <c r="D2896" s="313">
        <v>45172</v>
      </c>
      <c r="E2896" s="300" t="s">
        <v>4408</v>
      </c>
      <c r="F2896" s="309">
        <v>0</v>
      </c>
      <c r="G2896" s="309">
        <v>0</v>
      </c>
      <c r="H2896" s="302">
        <v>465410.45</v>
      </c>
      <c r="I2896" s="302">
        <v>0</v>
      </c>
      <c r="J2896" s="302">
        <v>0</v>
      </c>
      <c r="K2896" s="302">
        <v>465410.45</v>
      </c>
      <c r="L2896" s="302">
        <v>2459.9</v>
      </c>
      <c r="M2896" s="302">
        <v>0</v>
      </c>
      <c r="N2896" s="302">
        <v>0</v>
      </c>
      <c r="O2896" s="302">
        <v>2459.9</v>
      </c>
      <c r="P2896" s="302">
        <v>0</v>
      </c>
      <c r="Q2896" s="302">
        <v>0</v>
      </c>
      <c r="R2896" s="302">
        <v>462950.55</v>
      </c>
      <c r="S2896" s="302">
        <v>0</v>
      </c>
      <c r="T2896" s="302">
        <v>3335.44</v>
      </c>
      <c r="U2896" s="302">
        <v>0</v>
      </c>
      <c r="V2896" s="302">
        <v>0</v>
      </c>
      <c r="W2896" s="302">
        <v>3335.44</v>
      </c>
      <c r="X2896" s="302">
        <v>0</v>
      </c>
      <c r="Y2896" s="302">
        <v>0</v>
      </c>
      <c r="Z2896" s="302">
        <v>0</v>
      </c>
      <c r="AA2896" s="302">
        <v>0</v>
      </c>
      <c r="AB2896" s="302">
        <v>0</v>
      </c>
      <c r="AC2896" s="302">
        <v>0</v>
      </c>
      <c r="AD2896" s="302">
        <v>0</v>
      </c>
      <c r="AE2896" s="302">
        <v>0</v>
      </c>
      <c r="AF2896" s="302">
        <v>0</v>
      </c>
      <c r="AG2896" s="302">
        <v>0</v>
      </c>
      <c r="AH2896" s="302">
        <v>275.26</v>
      </c>
      <c r="AI2896" s="302">
        <v>0</v>
      </c>
      <c r="AJ2896" s="302">
        <v>0</v>
      </c>
      <c r="AK2896" s="302">
        <v>0</v>
      </c>
      <c r="AL2896" s="302">
        <v>0</v>
      </c>
      <c r="AM2896" s="302">
        <v>0</v>
      </c>
      <c r="AN2896" s="302">
        <v>0</v>
      </c>
      <c r="AO2896" s="302">
        <v>0</v>
      </c>
      <c r="AP2896" s="302">
        <v>211</v>
      </c>
      <c r="AQ2896" s="302">
        <v>0</v>
      </c>
      <c r="AR2896" s="302">
        <v>181.6</v>
      </c>
      <c r="AS2896" s="302">
        <v>0</v>
      </c>
      <c r="AT2896" s="295">
        <f t="shared" si="45"/>
        <v>6100</v>
      </c>
      <c r="AU2896" s="302">
        <v>0</v>
      </c>
      <c r="AV2896" s="302">
        <v>0</v>
      </c>
      <c r="AW2896" s="303">
        <v>119</v>
      </c>
      <c r="AX2896" s="303">
        <v>155</v>
      </c>
      <c r="AY2896" s="302">
        <v>517400</v>
      </c>
      <c r="AZ2896" s="302">
        <v>517400</v>
      </c>
      <c r="BA2896" s="301">
        <v>73.063840999999996</v>
      </c>
      <c r="BB2896" s="301">
        <v>65.374846107581305</v>
      </c>
      <c r="BC2896" s="301">
        <v>8.6</v>
      </c>
      <c r="BD2896" s="301"/>
      <c r="BE2896" s="300" t="s">
        <v>4204</v>
      </c>
      <c r="BF2896" s="298"/>
      <c r="BG2896" s="300" t="s">
        <v>349</v>
      </c>
      <c r="BH2896" s="300" t="s">
        <v>180</v>
      </c>
      <c r="BI2896" s="300" t="s">
        <v>864</v>
      </c>
      <c r="BJ2896" s="300" t="s">
        <v>103</v>
      </c>
      <c r="BK2896" s="299" t="s">
        <v>4</v>
      </c>
      <c r="BL2896" s="301">
        <v>462950.55</v>
      </c>
      <c r="BM2896" s="299" t="s">
        <v>894</v>
      </c>
      <c r="BN2896" s="301"/>
      <c r="BO2896" s="304">
        <v>44099</v>
      </c>
      <c r="BP2896" s="304">
        <v>48816</v>
      </c>
      <c r="BQ2896" s="297" t="s">
        <v>1065</v>
      </c>
      <c r="BR2896" s="297" t="s">
        <v>4741</v>
      </c>
      <c r="BS2896" s="297" t="s">
        <v>4742</v>
      </c>
      <c r="BT2896" s="297" t="s">
        <v>4742</v>
      </c>
      <c r="BU2896" s="301">
        <v>0</v>
      </c>
      <c r="BV2896" s="301">
        <v>0</v>
      </c>
      <c r="BW2896" s="301">
        <v>0</v>
      </c>
    </row>
    <row r="2897" spans="1:75" s="289" customFormat="1" ht="18.2" customHeight="1" x14ac:dyDescent="0.15">
      <c r="A2897" s="291">
        <v>2895</v>
      </c>
      <c r="B2897" s="292" t="s">
        <v>305</v>
      </c>
      <c r="C2897" s="292" t="s">
        <v>306</v>
      </c>
      <c r="D2897" s="312">
        <v>45172</v>
      </c>
      <c r="E2897" s="293" t="s">
        <v>4409</v>
      </c>
      <c r="F2897" s="308">
        <v>0</v>
      </c>
      <c r="G2897" s="308">
        <v>0</v>
      </c>
      <c r="H2897" s="295">
        <v>241126.64</v>
      </c>
      <c r="I2897" s="295">
        <v>0</v>
      </c>
      <c r="J2897" s="295">
        <v>0</v>
      </c>
      <c r="K2897" s="295">
        <v>241126.64</v>
      </c>
      <c r="L2897" s="295">
        <v>1670.39</v>
      </c>
      <c r="M2897" s="295">
        <v>0</v>
      </c>
      <c r="N2897" s="295">
        <v>0</v>
      </c>
      <c r="O2897" s="295">
        <v>1670.39</v>
      </c>
      <c r="P2897" s="295">
        <v>0</v>
      </c>
      <c r="Q2897" s="295">
        <v>0</v>
      </c>
      <c r="R2897" s="295">
        <v>239456.25</v>
      </c>
      <c r="S2897" s="295">
        <v>0</v>
      </c>
      <c r="T2897" s="295">
        <v>2009.39</v>
      </c>
      <c r="U2897" s="295">
        <v>0</v>
      </c>
      <c r="V2897" s="295">
        <v>0</v>
      </c>
      <c r="W2897" s="295">
        <v>2009.39</v>
      </c>
      <c r="X2897" s="295">
        <v>0</v>
      </c>
      <c r="Y2897" s="295">
        <v>0</v>
      </c>
      <c r="Z2897" s="295">
        <v>0</v>
      </c>
      <c r="AA2897" s="295">
        <v>0</v>
      </c>
      <c r="AB2897" s="295">
        <v>0</v>
      </c>
      <c r="AC2897" s="295">
        <v>0</v>
      </c>
      <c r="AD2897" s="295">
        <v>0</v>
      </c>
      <c r="AE2897" s="295">
        <v>0</v>
      </c>
      <c r="AF2897" s="295">
        <v>0</v>
      </c>
      <c r="AG2897" s="295">
        <v>0</v>
      </c>
      <c r="AH2897" s="295">
        <v>205.53</v>
      </c>
      <c r="AI2897" s="295">
        <v>0</v>
      </c>
      <c r="AJ2897" s="295">
        <v>0</v>
      </c>
      <c r="AK2897" s="295">
        <v>0</v>
      </c>
      <c r="AL2897" s="295">
        <v>0</v>
      </c>
      <c r="AM2897" s="295">
        <v>0</v>
      </c>
      <c r="AN2897" s="295">
        <v>0</v>
      </c>
      <c r="AO2897" s="295">
        <v>0</v>
      </c>
      <c r="AP2897" s="295">
        <v>221.92</v>
      </c>
      <c r="AQ2897" s="295">
        <v>0</v>
      </c>
      <c r="AR2897" s="295">
        <v>107.23</v>
      </c>
      <c r="AS2897" s="295">
        <v>0</v>
      </c>
      <c r="AT2897" s="295">
        <f t="shared" si="45"/>
        <v>4000</v>
      </c>
      <c r="AU2897" s="295">
        <v>0</v>
      </c>
      <c r="AV2897" s="295">
        <v>0</v>
      </c>
      <c r="AW2897" s="296">
        <v>119</v>
      </c>
      <c r="AX2897" s="296">
        <v>155</v>
      </c>
      <c r="AY2897" s="295">
        <v>489198.07</v>
      </c>
      <c r="AZ2897" s="295">
        <v>306797.15000000002</v>
      </c>
      <c r="BA2897" s="294">
        <v>59.711494000000002</v>
      </c>
      <c r="BB2897" s="294">
        <v>46.605030180813301</v>
      </c>
      <c r="BC2897" s="294">
        <v>10</v>
      </c>
      <c r="BD2897" s="294"/>
      <c r="BE2897" s="293" t="s">
        <v>4204</v>
      </c>
      <c r="BF2897" s="291"/>
      <c r="BG2897" s="293" t="s">
        <v>315</v>
      </c>
      <c r="BH2897" s="293" t="s">
        <v>183</v>
      </c>
      <c r="BI2897" s="293" t="s">
        <v>378</v>
      </c>
      <c r="BJ2897" s="293" t="s">
        <v>103</v>
      </c>
      <c r="BK2897" s="292" t="s">
        <v>4</v>
      </c>
      <c r="BL2897" s="294">
        <v>239456.25</v>
      </c>
      <c r="BM2897" s="292" t="s">
        <v>894</v>
      </c>
      <c r="BN2897" s="294"/>
      <c r="BO2897" s="297">
        <v>44099</v>
      </c>
      <c r="BP2897" s="297">
        <v>48816</v>
      </c>
      <c r="BQ2897" s="297" t="s">
        <v>1065</v>
      </c>
      <c r="BR2897" s="297" t="s">
        <v>4741</v>
      </c>
      <c r="BS2897" s="297" t="s">
        <v>4742</v>
      </c>
      <c r="BT2897" s="297" t="s">
        <v>4742</v>
      </c>
      <c r="BU2897" s="294">
        <v>0</v>
      </c>
      <c r="BV2897" s="294">
        <v>0</v>
      </c>
      <c r="BW2897" s="294">
        <v>0</v>
      </c>
    </row>
    <row r="2898" spans="1:75" s="289" customFormat="1" ht="18.2" customHeight="1" x14ac:dyDescent="0.15">
      <c r="A2898" s="298">
        <v>2896</v>
      </c>
      <c r="B2898" s="299" t="s">
        <v>305</v>
      </c>
      <c r="C2898" s="299" t="s">
        <v>306</v>
      </c>
      <c r="D2898" s="313">
        <v>45172</v>
      </c>
      <c r="E2898" s="300" t="s">
        <v>4410</v>
      </c>
      <c r="F2898" s="309">
        <v>0</v>
      </c>
      <c r="G2898" s="309">
        <v>1</v>
      </c>
      <c r="H2898" s="302">
        <v>458622.45</v>
      </c>
      <c r="I2898" s="302">
        <v>2883.43</v>
      </c>
      <c r="J2898" s="302">
        <v>0</v>
      </c>
      <c r="K2898" s="302">
        <v>461505.88</v>
      </c>
      <c r="L2898" s="302">
        <v>2904.1</v>
      </c>
      <c r="M2898" s="302">
        <v>0</v>
      </c>
      <c r="N2898" s="302">
        <v>2883.43</v>
      </c>
      <c r="O2898" s="302">
        <v>2904.1</v>
      </c>
      <c r="P2898" s="302">
        <v>0</v>
      </c>
      <c r="Q2898" s="302">
        <v>0</v>
      </c>
      <c r="R2898" s="302">
        <v>455718.35</v>
      </c>
      <c r="S2898" s="302">
        <v>3255.8</v>
      </c>
      <c r="T2898" s="302">
        <v>3286.79</v>
      </c>
      <c r="U2898" s="302">
        <v>0</v>
      </c>
      <c r="V2898" s="302">
        <v>3255.8</v>
      </c>
      <c r="W2898" s="302">
        <v>3286.79</v>
      </c>
      <c r="X2898" s="302">
        <v>0</v>
      </c>
      <c r="Y2898" s="302">
        <v>0</v>
      </c>
      <c r="Z2898" s="302">
        <v>0</v>
      </c>
      <c r="AA2898" s="302">
        <v>0</v>
      </c>
      <c r="AB2898" s="302">
        <v>0</v>
      </c>
      <c r="AC2898" s="302">
        <v>0</v>
      </c>
      <c r="AD2898" s="302">
        <v>0</v>
      </c>
      <c r="AE2898" s="302">
        <v>0</v>
      </c>
      <c r="AF2898" s="302">
        <v>0</v>
      </c>
      <c r="AG2898" s="302">
        <v>0</v>
      </c>
      <c r="AH2898" s="302">
        <v>276.64</v>
      </c>
      <c r="AI2898" s="302">
        <v>0</v>
      </c>
      <c r="AJ2898" s="302">
        <v>0</v>
      </c>
      <c r="AK2898" s="302">
        <v>0</v>
      </c>
      <c r="AL2898" s="302">
        <v>350</v>
      </c>
      <c r="AM2898" s="302">
        <v>0</v>
      </c>
      <c r="AN2898" s="302">
        <v>0</v>
      </c>
      <c r="AO2898" s="302">
        <v>0</v>
      </c>
      <c r="AP2898" s="302">
        <v>543.24</v>
      </c>
      <c r="AQ2898" s="302">
        <v>0</v>
      </c>
      <c r="AR2898" s="302">
        <v>0</v>
      </c>
      <c r="AS2898" s="302">
        <v>0</v>
      </c>
      <c r="AT2898" s="295">
        <f t="shared" si="45"/>
        <v>13500</v>
      </c>
      <c r="AU2898" s="302">
        <v>0</v>
      </c>
      <c r="AV2898" s="302">
        <v>0</v>
      </c>
      <c r="AW2898" s="303">
        <v>105</v>
      </c>
      <c r="AX2898" s="303">
        <v>141</v>
      </c>
      <c r="AY2898" s="302">
        <v>520000.01</v>
      </c>
      <c r="AZ2898" s="302">
        <v>520000.01</v>
      </c>
      <c r="BA2898" s="301">
        <v>89.999994000000001</v>
      </c>
      <c r="BB2898" s="301">
        <v>78.8743230325898</v>
      </c>
      <c r="BC2898" s="301">
        <v>8.6</v>
      </c>
      <c r="BD2898" s="301"/>
      <c r="BE2898" s="300" t="s">
        <v>4204</v>
      </c>
      <c r="BF2898" s="298"/>
      <c r="BG2898" s="300" t="s">
        <v>326</v>
      </c>
      <c r="BH2898" s="300" t="s">
        <v>216</v>
      </c>
      <c r="BI2898" s="300" t="s">
        <v>865</v>
      </c>
      <c r="BJ2898" s="300" t="s">
        <v>103</v>
      </c>
      <c r="BK2898" s="299" t="s">
        <v>4</v>
      </c>
      <c r="BL2898" s="301">
        <v>455718.35</v>
      </c>
      <c r="BM2898" s="299" t="s">
        <v>894</v>
      </c>
      <c r="BN2898" s="301"/>
      <c r="BO2898" s="304">
        <v>44099</v>
      </c>
      <c r="BP2898" s="304">
        <v>48390</v>
      </c>
      <c r="BQ2898" s="297" t="s">
        <v>1065</v>
      </c>
      <c r="BR2898" s="297" t="s">
        <v>4741</v>
      </c>
      <c r="BS2898" s="297" t="s">
        <v>4742</v>
      </c>
      <c r="BT2898" s="297" t="s">
        <v>4742</v>
      </c>
      <c r="BU2898" s="301">
        <v>0</v>
      </c>
      <c r="BV2898" s="301">
        <v>0</v>
      </c>
      <c r="BW2898" s="301">
        <v>0</v>
      </c>
    </row>
    <row r="2899" spans="1:75" s="289" customFormat="1" ht="18.2" customHeight="1" x14ac:dyDescent="0.15">
      <c r="A2899" s="291">
        <v>2897</v>
      </c>
      <c r="B2899" s="292" t="s">
        <v>305</v>
      </c>
      <c r="C2899" s="292" t="s">
        <v>306</v>
      </c>
      <c r="D2899" s="312">
        <v>45172</v>
      </c>
      <c r="E2899" s="293" t="s">
        <v>3713</v>
      </c>
      <c r="F2899" s="308">
        <v>0</v>
      </c>
      <c r="G2899" s="308">
        <v>0</v>
      </c>
      <c r="H2899" s="295">
        <v>179869.9</v>
      </c>
      <c r="I2899" s="295">
        <v>0</v>
      </c>
      <c r="J2899" s="295">
        <v>0</v>
      </c>
      <c r="K2899" s="295">
        <v>179869.9</v>
      </c>
      <c r="L2899" s="295">
        <v>1288.1199999999999</v>
      </c>
      <c r="M2899" s="295">
        <v>0</v>
      </c>
      <c r="N2899" s="295">
        <v>0</v>
      </c>
      <c r="O2899" s="295">
        <v>1288.1199999999999</v>
      </c>
      <c r="P2899" s="295">
        <v>0</v>
      </c>
      <c r="Q2899" s="295">
        <v>0</v>
      </c>
      <c r="R2899" s="295">
        <v>178581.78</v>
      </c>
      <c r="S2899" s="295">
        <v>0</v>
      </c>
      <c r="T2899" s="295">
        <v>1498.92</v>
      </c>
      <c r="U2899" s="295">
        <v>0</v>
      </c>
      <c r="V2899" s="295">
        <v>0</v>
      </c>
      <c r="W2899" s="295">
        <v>1498.92</v>
      </c>
      <c r="X2899" s="295">
        <v>0</v>
      </c>
      <c r="Y2899" s="295">
        <v>0</v>
      </c>
      <c r="Z2899" s="295">
        <v>0</v>
      </c>
      <c r="AA2899" s="295">
        <v>0</v>
      </c>
      <c r="AB2899" s="295">
        <v>0</v>
      </c>
      <c r="AC2899" s="295">
        <v>0</v>
      </c>
      <c r="AD2899" s="295">
        <v>0</v>
      </c>
      <c r="AE2899" s="295">
        <v>0</v>
      </c>
      <c r="AF2899" s="295">
        <v>0</v>
      </c>
      <c r="AG2899" s="295">
        <v>0</v>
      </c>
      <c r="AH2899" s="295">
        <v>153.38</v>
      </c>
      <c r="AI2899" s="295">
        <v>0</v>
      </c>
      <c r="AJ2899" s="295">
        <v>0</v>
      </c>
      <c r="AK2899" s="295">
        <v>0</v>
      </c>
      <c r="AL2899" s="295">
        <v>0</v>
      </c>
      <c r="AM2899" s="295">
        <v>0</v>
      </c>
      <c r="AN2899" s="295">
        <v>0</v>
      </c>
      <c r="AO2899" s="295">
        <v>0</v>
      </c>
      <c r="AP2899" s="295">
        <v>239.52</v>
      </c>
      <c r="AQ2899" s="295">
        <v>0</v>
      </c>
      <c r="AR2899" s="295">
        <v>229.94</v>
      </c>
      <c r="AS2899" s="295">
        <v>0</v>
      </c>
      <c r="AT2899" s="295">
        <f t="shared" si="45"/>
        <v>2950</v>
      </c>
      <c r="AU2899" s="295">
        <v>0</v>
      </c>
      <c r="AV2899" s="295">
        <v>0</v>
      </c>
      <c r="AW2899" s="296">
        <v>92</v>
      </c>
      <c r="AX2899" s="296">
        <v>188</v>
      </c>
      <c r="AY2899" s="295">
        <v>328999.27</v>
      </c>
      <c r="AZ2899" s="295">
        <v>256820.69</v>
      </c>
      <c r="BA2899" s="294">
        <v>60.942390000000003</v>
      </c>
      <c r="BB2899" s="294">
        <v>42.3766499640438</v>
      </c>
      <c r="BC2899" s="294">
        <v>10</v>
      </c>
      <c r="BD2899" s="294"/>
      <c r="BE2899" s="293" t="s">
        <v>4204</v>
      </c>
      <c r="BF2899" s="291"/>
      <c r="BG2899" s="293" t="s">
        <v>312</v>
      </c>
      <c r="BH2899" s="293" t="s">
        <v>199</v>
      </c>
      <c r="BI2899" s="293" t="s">
        <v>757</v>
      </c>
      <c r="BJ2899" s="293" t="s">
        <v>103</v>
      </c>
      <c r="BK2899" s="292" t="s">
        <v>4</v>
      </c>
      <c r="BL2899" s="294">
        <v>178581.78</v>
      </c>
      <c r="BM2899" s="292" t="s">
        <v>894</v>
      </c>
      <c r="BN2899" s="294"/>
      <c r="BO2899" s="297">
        <v>42257</v>
      </c>
      <c r="BP2899" s="297">
        <v>47978</v>
      </c>
      <c r="BQ2899" s="297" t="s">
        <v>1065</v>
      </c>
      <c r="BR2899" s="297" t="s">
        <v>4741</v>
      </c>
      <c r="BS2899" s="297">
        <v>42257</v>
      </c>
      <c r="BT2899" s="297">
        <v>47978</v>
      </c>
      <c r="BU2899" s="294">
        <v>0</v>
      </c>
      <c r="BV2899" s="294">
        <v>0</v>
      </c>
      <c r="BW2899" s="294">
        <v>0</v>
      </c>
    </row>
    <row r="2900" spans="1:75" s="289" customFormat="1" ht="18.2" customHeight="1" x14ac:dyDescent="0.15">
      <c r="A2900" s="298">
        <v>2898</v>
      </c>
      <c r="B2900" s="299" t="s">
        <v>305</v>
      </c>
      <c r="C2900" s="299" t="s">
        <v>306</v>
      </c>
      <c r="D2900" s="313">
        <v>45172</v>
      </c>
      <c r="E2900" s="300" t="s">
        <v>4416</v>
      </c>
      <c r="F2900" s="309">
        <v>24</v>
      </c>
      <c r="G2900" s="309">
        <v>23</v>
      </c>
      <c r="H2900" s="302">
        <v>445936.22</v>
      </c>
      <c r="I2900" s="302">
        <v>45063.74</v>
      </c>
      <c r="J2900" s="302">
        <v>0</v>
      </c>
      <c r="K2900" s="302">
        <v>490999.96</v>
      </c>
      <c r="L2900" s="302">
        <v>2239.98</v>
      </c>
      <c r="M2900" s="302">
        <v>0</v>
      </c>
      <c r="N2900" s="302">
        <v>0</v>
      </c>
      <c r="O2900" s="302">
        <v>0</v>
      </c>
      <c r="P2900" s="302">
        <v>0</v>
      </c>
      <c r="Q2900" s="302">
        <v>0</v>
      </c>
      <c r="R2900" s="302">
        <v>490999.96</v>
      </c>
      <c r="S2900" s="302">
        <v>83302.37</v>
      </c>
      <c r="T2900" s="302">
        <v>3530.33</v>
      </c>
      <c r="U2900" s="302">
        <v>0</v>
      </c>
      <c r="V2900" s="302">
        <v>0</v>
      </c>
      <c r="W2900" s="302">
        <v>0</v>
      </c>
      <c r="X2900" s="302">
        <v>0</v>
      </c>
      <c r="Y2900" s="302">
        <v>0</v>
      </c>
      <c r="Z2900" s="302">
        <v>86832.7</v>
      </c>
      <c r="AA2900" s="302">
        <v>0</v>
      </c>
      <c r="AB2900" s="302">
        <v>0</v>
      </c>
      <c r="AC2900" s="302">
        <v>0</v>
      </c>
      <c r="AD2900" s="302">
        <v>0</v>
      </c>
      <c r="AE2900" s="302">
        <v>0</v>
      </c>
      <c r="AF2900" s="302">
        <v>0</v>
      </c>
      <c r="AG2900" s="302">
        <v>0</v>
      </c>
      <c r="AH2900" s="302">
        <v>0</v>
      </c>
      <c r="AI2900" s="302">
        <v>0</v>
      </c>
      <c r="AJ2900" s="302">
        <v>0</v>
      </c>
      <c r="AK2900" s="302">
        <v>0</v>
      </c>
      <c r="AL2900" s="302">
        <v>0</v>
      </c>
      <c r="AM2900" s="302">
        <v>0</v>
      </c>
      <c r="AN2900" s="302">
        <v>0</v>
      </c>
      <c r="AO2900" s="302">
        <v>0</v>
      </c>
      <c r="AP2900" s="302">
        <v>0</v>
      </c>
      <c r="AQ2900" s="302">
        <v>0</v>
      </c>
      <c r="AR2900" s="302">
        <v>0</v>
      </c>
      <c r="AS2900" s="302">
        <v>0</v>
      </c>
      <c r="AT2900" s="295">
        <f t="shared" si="45"/>
        <v>0</v>
      </c>
      <c r="AU2900" s="302">
        <v>47303.72</v>
      </c>
      <c r="AV2900" s="302">
        <v>86832.7</v>
      </c>
      <c r="AW2900" s="303">
        <v>119</v>
      </c>
      <c r="AX2900" s="303">
        <v>154</v>
      </c>
      <c r="AY2900" s="302">
        <v>490999.96</v>
      </c>
      <c r="AZ2900" s="302">
        <v>490999.96</v>
      </c>
      <c r="BA2900" s="301">
        <v>84.317725999999993</v>
      </c>
      <c r="BB2900" s="301">
        <v>84.317725999999993</v>
      </c>
      <c r="BC2900" s="301">
        <v>9.5</v>
      </c>
      <c r="BD2900" s="301"/>
      <c r="BE2900" s="300" t="s">
        <v>4204</v>
      </c>
      <c r="BF2900" s="298"/>
      <c r="BG2900" s="300" t="s">
        <v>408</v>
      </c>
      <c r="BH2900" s="300" t="s">
        <v>194</v>
      </c>
      <c r="BI2900" s="300" t="s">
        <v>409</v>
      </c>
      <c r="BJ2900" s="300" t="s">
        <v>4205</v>
      </c>
      <c r="BK2900" s="299" t="s">
        <v>4</v>
      </c>
      <c r="BL2900" s="301">
        <v>490999.96</v>
      </c>
      <c r="BM2900" s="299" t="s">
        <v>894</v>
      </c>
      <c r="BN2900" s="301"/>
      <c r="BO2900" s="304">
        <v>44127</v>
      </c>
      <c r="BP2900" s="304">
        <v>48814</v>
      </c>
      <c r="BQ2900" s="297" t="s">
        <v>1068</v>
      </c>
      <c r="BR2900" s="297" t="s">
        <v>4748</v>
      </c>
      <c r="BS2900" s="297" t="s">
        <v>4742</v>
      </c>
      <c r="BT2900" s="297" t="s">
        <v>4742</v>
      </c>
      <c r="BU2900" s="301">
        <v>6007.83</v>
      </c>
      <c r="BV2900" s="301">
        <v>0</v>
      </c>
      <c r="BW2900" s="301">
        <v>0</v>
      </c>
    </row>
    <row r="2901" spans="1:75" s="289" customFormat="1" ht="18.2" customHeight="1" x14ac:dyDescent="0.15">
      <c r="A2901" s="291">
        <v>2899</v>
      </c>
      <c r="B2901" s="292" t="s">
        <v>305</v>
      </c>
      <c r="C2901" s="292" t="s">
        <v>306</v>
      </c>
      <c r="D2901" s="312">
        <v>45172</v>
      </c>
      <c r="E2901" s="293" t="s">
        <v>3714</v>
      </c>
      <c r="F2901" s="308">
        <v>0</v>
      </c>
      <c r="G2901" s="308">
        <v>0</v>
      </c>
      <c r="H2901" s="295">
        <v>113625.02</v>
      </c>
      <c r="I2901" s="295">
        <v>0</v>
      </c>
      <c r="J2901" s="295">
        <v>0</v>
      </c>
      <c r="K2901" s="295">
        <v>113625.02</v>
      </c>
      <c r="L2901" s="295">
        <v>866.3</v>
      </c>
      <c r="M2901" s="295">
        <v>0</v>
      </c>
      <c r="N2901" s="295">
        <v>0</v>
      </c>
      <c r="O2901" s="295">
        <v>866.3</v>
      </c>
      <c r="P2901" s="295">
        <v>0</v>
      </c>
      <c r="Q2901" s="295">
        <v>0</v>
      </c>
      <c r="R2901" s="295">
        <v>112758.72</v>
      </c>
      <c r="S2901" s="295">
        <v>0</v>
      </c>
      <c r="T2901" s="295">
        <v>946.88</v>
      </c>
      <c r="U2901" s="295">
        <v>0</v>
      </c>
      <c r="V2901" s="295">
        <v>0</v>
      </c>
      <c r="W2901" s="295">
        <v>946.88</v>
      </c>
      <c r="X2901" s="295">
        <v>0</v>
      </c>
      <c r="Y2901" s="295">
        <v>0</v>
      </c>
      <c r="Z2901" s="295">
        <v>0</v>
      </c>
      <c r="AA2901" s="295">
        <v>0</v>
      </c>
      <c r="AB2901" s="295">
        <v>0</v>
      </c>
      <c r="AC2901" s="295">
        <v>0</v>
      </c>
      <c r="AD2901" s="295">
        <v>0</v>
      </c>
      <c r="AE2901" s="295">
        <v>0</v>
      </c>
      <c r="AF2901" s="295">
        <v>0</v>
      </c>
      <c r="AG2901" s="295">
        <v>0</v>
      </c>
      <c r="AH2901" s="295">
        <v>115.5</v>
      </c>
      <c r="AI2901" s="295">
        <v>0</v>
      </c>
      <c r="AJ2901" s="295">
        <v>0</v>
      </c>
      <c r="AK2901" s="295">
        <v>0</v>
      </c>
      <c r="AL2901" s="295">
        <v>0</v>
      </c>
      <c r="AM2901" s="295">
        <v>0</v>
      </c>
      <c r="AN2901" s="295">
        <v>0</v>
      </c>
      <c r="AO2901" s="295">
        <v>0</v>
      </c>
      <c r="AP2901" s="295">
        <v>6.24</v>
      </c>
      <c r="AQ2901" s="295">
        <v>0</v>
      </c>
      <c r="AR2901" s="295">
        <v>4.92</v>
      </c>
      <c r="AS2901" s="295">
        <v>0</v>
      </c>
      <c r="AT2901" s="295">
        <f t="shared" si="45"/>
        <v>1930</v>
      </c>
      <c r="AU2901" s="295">
        <v>0</v>
      </c>
      <c r="AV2901" s="295">
        <v>0</v>
      </c>
      <c r="AW2901" s="296">
        <v>88</v>
      </c>
      <c r="AX2901" s="296">
        <v>184</v>
      </c>
      <c r="AY2901" s="295">
        <v>283997.59999999998</v>
      </c>
      <c r="AZ2901" s="295">
        <v>165376.85999999999</v>
      </c>
      <c r="BA2901" s="294">
        <v>42.910330999999999</v>
      </c>
      <c r="BB2901" s="294">
        <v>29.2575031255057</v>
      </c>
      <c r="BC2901" s="294">
        <v>10</v>
      </c>
      <c r="BD2901" s="294"/>
      <c r="BE2901" s="293" t="s">
        <v>4204</v>
      </c>
      <c r="BF2901" s="291"/>
      <c r="BG2901" s="293" t="s">
        <v>320</v>
      </c>
      <c r="BH2901" s="293" t="s">
        <v>181</v>
      </c>
      <c r="BI2901" s="293" t="s">
        <v>400</v>
      </c>
      <c r="BJ2901" s="293" t="s">
        <v>103</v>
      </c>
      <c r="BK2901" s="292" t="s">
        <v>4</v>
      </c>
      <c r="BL2901" s="294">
        <v>112758.72</v>
      </c>
      <c r="BM2901" s="292" t="s">
        <v>894</v>
      </c>
      <c r="BN2901" s="294"/>
      <c r="BO2901" s="297">
        <v>42264</v>
      </c>
      <c r="BP2901" s="297">
        <v>47865</v>
      </c>
      <c r="BQ2901" s="297" t="s">
        <v>1065</v>
      </c>
      <c r="BR2901" s="297" t="s">
        <v>4741</v>
      </c>
      <c r="BS2901" s="297">
        <v>42264</v>
      </c>
      <c r="BT2901" s="297">
        <v>47865</v>
      </c>
      <c r="BU2901" s="294">
        <v>0</v>
      </c>
      <c r="BV2901" s="294">
        <v>0</v>
      </c>
      <c r="BW2901" s="294">
        <v>0</v>
      </c>
    </row>
    <row r="2902" spans="1:75" s="289" customFormat="1" ht="18.2" customHeight="1" x14ac:dyDescent="0.15">
      <c r="A2902" s="298">
        <v>2900</v>
      </c>
      <c r="B2902" s="299" t="s">
        <v>305</v>
      </c>
      <c r="C2902" s="299" t="s">
        <v>306</v>
      </c>
      <c r="D2902" s="313">
        <v>45172</v>
      </c>
      <c r="E2902" s="300" t="s">
        <v>4411</v>
      </c>
      <c r="F2902" s="309">
        <v>0</v>
      </c>
      <c r="G2902" s="309">
        <v>0</v>
      </c>
      <c r="H2902" s="302">
        <v>161209.9</v>
      </c>
      <c r="I2902" s="302">
        <v>0</v>
      </c>
      <c r="J2902" s="302">
        <v>0</v>
      </c>
      <c r="K2902" s="302">
        <v>161209.9</v>
      </c>
      <c r="L2902" s="302">
        <v>1269.1199999999999</v>
      </c>
      <c r="M2902" s="302">
        <v>0</v>
      </c>
      <c r="N2902" s="302">
        <v>0</v>
      </c>
      <c r="O2902" s="302">
        <v>1269.1199999999999</v>
      </c>
      <c r="P2902" s="302">
        <v>0</v>
      </c>
      <c r="Q2902" s="302">
        <v>0</v>
      </c>
      <c r="R2902" s="302">
        <v>159940.78</v>
      </c>
      <c r="S2902" s="302">
        <v>0</v>
      </c>
      <c r="T2902" s="302">
        <v>1343.42</v>
      </c>
      <c r="U2902" s="302">
        <v>0</v>
      </c>
      <c r="V2902" s="302">
        <v>0</v>
      </c>
      <c r="W2902" s="302">
        <v>1343.42</v>
      </c>
      <c r="X2902" s="302">
        <v>0</v>
      </c>
      <c r="Y2902" s="302">
        <v>0</v>
      </c>
      <c r="Z2902" s="302">
        <v>0</v>
      </c>
      <c r="AA2902" s="302">
        <v>0</v>
      </c>
      <c r="AB2902" s="302">
        <v>0</v>
      </c>
      <c r="AC2902" s="302">
        <v>0</v>
      </c>
      <c r="AD2902" s="302">
        <v>0</v>
      </c>
      <c r="AE2902" s="302">
        <v>0</v>
      </c>
      <c r="AF2902" s="302">
        <v>0</v>
      </c>
      <c r="AG2902" s="302">
        <v>0</v>
      </c>
      <c r="AH2902" s="302">
        <v>121.96</v>
      </c>
      <c r="AI2902" s="302">
        <v>0</v>
      </c>
      <c r="AJ2902" s="302">
        <v>0</v>
      </c>
      <c r="AK2902" s="302">
        <v>0</v>
      </c>
      <c r="AL2902" s="302">
        <v>0</v>
      </c>
      <c r="AM2902" s="302">
        <v>0</v>
      </c>
      <c r="AN2902" s="302">
        <v>0</v>
      </c>
      <c r="AO2902" s="302">
        <v>0</v>
      </c>
      <c r="AP2902" s="302">
        <v>1115.23</v>
      </c>
      <c r="AQ2902" s="302">
        <v>0</v>
      </c>
      <c r="AR2902" s="302">
        <v>1115.73</v>
      </c>
      <c r="AS2902" s="302">
        <v>0</v>
      </c>
      <c r="AT2902" s="295">
        <f t="shared" si="45"/>
        <v>2734</v>
      </c>
      <c r="AU2902" s="302">
        <v>0</v>
      </c>
      <c r="AV2902" s="302">
        <v>0</v>
      </c>
      <c r="AW2902" s="303">
        <v>86</v>
      </c>
      <c r="AX2902" s="303">
        <v>122</v>
      </c>
      <c r="AY2902" s="302">
        <v>283001.76</v>
      </c>
      <c r="AZ2902" s="302">
        <v>187672.98</v>
      </c>
      <c r="BA2902" s="301">
        <v>50.529716000000001</v>
      </c>
      <c r="BB2902" s="301">
        <v>43.0630034766778</v>
      </c>
      <c r="BC2902" s="301">
        <v>10</v>
      </c>
      <c r="BD2902" s="301"/>
      <c r="BE2902" s="300" t="s">
        <v>4204</v>
      </c>
      <c r="BF2902" s="298"/>
      <c r="BG2902" s="300" t="s">
        <v>315</v>
      </c>
      <c r="BH2902" s="300" t="s">
        <v>179</v>
      </c>
      <c r="BI2902" s="300" t="s">
        <v>316</v>
      </c>
      <c r="BJ2902" s="300" t="s">
        <v>103</v>
      </c>
      <c r="BK2902" s="299" t="s">
        <v>4</v>
      </c>
      <c r="BL2902" s="301">
        <v>159940.78</v>
      </c>
      <c r="BM2902" s="299" t="s">
        <v>894</v>
      </c>
      <c r="BN2902" s="301"/>
      <c r="BO2902" s="304">
        <v>44099</v>
      </c>
      <c r="BP2902" s="304">
        <v>47812</v>
      </c>
      <c r="BQ2902" s="297" t="s">
        <v>1065</v>
      </c>
      <c r="BR2902" s="297" t="s">
        <v>4741</v>
      </c>
      <c r="BS2902" s="297" t="s">
        <v>4742</v>
      </c>
      <c r="BT2902" s="297" t="s">
        <v>4742</v>
      </c>
      <c r="BU2902" s="301">
        <v>0</v>
      </c>
      <c r="BV2902" s="301">
        <v>0</v>
      </c>
      <c r="BW2902" s="301">
        <v>0</v>
      </c>
    </row>
    <row r="2903" spans="1:75" s="289" customFormat="1" ht="18.2" customHeight="1" x14ac:dyDescent="0.15">
      <c r="A2903" s="291">
        <v>2901</v>
      </c>
      <c r="B2903" s="292" t="s">
        <v>305</v>
      </c>
      <c r="C2903" s="292" t="s">
        <v>306</v>
      </c>
      <c r="D2903" s="312">
        <v>45172</v>
      </c>
      <c r="E2903" s="293" t="s">
        <v>3715</v>
      </c>
      <c r="F2903" s="308">
        <v>0</v>
      </c>
      <c r="G2903" s="308">
        <v>0</v>
      </c>
      <c r="H2903" s="295">
        <v>145427.47</v>
      </c>
      <c r="I2903" s="295">
        <v>0</v>
      </c>
      <c r="J2903" s="295">
        <v>0</v>
      </c>
      <c r="K2903" s="295">
        <v>145427.47</v>
      </c>
      <c r="L2903" s="295">
        <v>1631.44</v>
      </c>
      <c r="M2903" s="295">
        <v>0</v>
      </c>
      <c r="N2903" s="295">
        <v>0</v>
      </c>
      <c r="O2903" s="295">
        <v>1631.44</v>
      </c>
      <c r="P2903" s="295">
        <v>0</v>
      </c>
      <c r="Q2903" s="295">
        <v>0</v>
      </c>
      <c r="R2903" s="295">
        <v>143796.03</v>
      </c>
      <c r="S2903" s="295">
        <v>0</v>
      </c>
      <c r="T2903" s="295">
        <v>1207.05</v>
      </c>
      <c r="U2903" s="295">
        <v>0</v>
      </c>
      <c r="V2903" s="295">
        <v>0</v>
      </c>
      <c r="W2903" s="295">
        <v>1207.05</v>
      </c>
      <c r="X2903" s="295">
        <v>0</v>
      </c>
      <c r="Y2903" s="295">
        <v>0</v>
      </c>
      <c r="Z2903" s="295">
        <v>0</v>
      </c>
      <c r="AA2903" s="295">
        <v>0</v>
      </c>
      <c r="AB2903" s="295">
        <v>0</v>
      </c>
      <c r="AC2903" s="295">
        <v>0</v>
      </c>
      <c r="AD2903" s="295">
        <v>0</v>
      </c>
      <c r="AE2903" s="295">
        <v>0</v>
      </c>
      <c r="AF2903" s="295">
        <v>0</v>
      </c>
      <c r="AG2903" s="295">
        <v>0</v>
      </c>
      <c r="AH2903" s="295">
        <v>135.68</v>
      </c>
      <c r="AI2903" s="295">
        <v>0</v>
      </c>
      <c r="AJ2903" s="295">
        <v>0</v>
      </c>
      <c r="AK2903" s="295">
        <v>0</v>
      </c>
      <c r="AL2903" s="295">
        <v>0</v>
      </c>
      <c r="AM2903" s="295">
        <v>0</v>
      </c>
      <c r="AN2903" s="295">
        <v>0</v>
      </c>
      <c r="AO2903" s="295">
        <v>0</v>
      </c>
      <c r="AP2903" s="295">
        <v>823.24</v>
      </c>
      <c r="AQ2903" s="295">
        <v>0</v>
      </c>
      <c r="AR2903" s="295">
        <v>797.41</v>
      </c>
      <c r="AS2903" s="295">
        <v>0</v>
      </c>
      <c r="AT2903" s="295">
        <f t="shared" si="45"/>
        <v>3000</v>
      </c>
      <c r="AU2903" s="295">
        <v>0</v>
      </c>
      <c r="AV2903" s="295">
        <v>0</v>
      </c>
      <c r="AW2903" s="296">
        <v>66</v>
      </c>
      <c r="AX2903" s="296">
        <v>162</v>
      </c>
      <c r="AY2903" s="295">
        <v>270583.38</v>
      </c>
      <c r="AZ2903" s="295">
        <v>243007.79</v>
      </c>
      <c r="BA2903" s="294">
        <v>69.999925000000005</v>
      </c>
      <c r="BB2903" s="294">
        <v>41.421352440173798</v>
      </c>
      <c r="BC2903" s="294">
        <v>9.9600000000000009</v>
      </c>
      <c r="BD2903" s="294"/>
      <c r="BE2903" s="293" t="s">
        <v>4204</v>
      </c>
      <c r="BF2903" s="291"/>
      <c r="BG2903" s="293" t="s">
        <v>351</v>
      </c>
      <c r="BH2903" s="293" t="s">
        <v>352</v>
      </c>
      <c r="BI2903" s="293" t="s">
        <v>478</v>
      </c>
      <c r="BJ2903" s="293" t="s">
        <v>103</v>
      </c>
      <c r="BK2903" s="292" t="s">
        <v>4</v>
      </c>
      <c r="BL2903" s="294">
        <v>143796.03</v>
      </c>
      <c r="BM2903" s="292" t="s">
        <v>894</v>
      </c>
      <c r="BN2903" s="294"/>
      <c r="BO2903" s="297">
        <v>42256</v>
      </c>
      <c r="BP2903" s="297">
        <v>47186</v>
      </c>
      <c r="BQ2903" s="297" t="s">
        <v>1065</v>
      </c>
      <c r="BR2903" s="297" t="s">
        <v>4741</v>
      </c>
      <c r="BS2903" s="297">
        <v>42256</v>
      </c>
      <c r="BT2903" s="297">
        <v>47186</v>
      </c>
      <c r="BU2903" s="294">
        <v>0</v>
      </c>
      <c r="BV2903" s="294">
        <v>0</v>
      </c>
      <c r="BW2903" s="294">
        <v>0</v>
      </c>
    </row>
    <row r="2904" spans="1:75" s="289" customFormat="1" ht="18.2" customHeight="1" x14ac:dyDescent="0.15">
      <c r="A2904" s="298">
        <v>2902</v>
      </c>
      <c r="B2904" s="299" t="s">
        <v>305</v>
      </c>
      <c r="C2904" s="299" t="s">
        <v>306</v>
      </c>
      <c r="D2904" s="313">
        <v>45172</v>
      </c>
      <c r="E2904" s="300" t="s">
        <v>4412</v>
      </c>
      <c r="F2904" s="309">
        <v>0</v>
      </c>
      <c r="G2904" s="309">
        <v>0</v>
      </c>
      <c r="H2904" s="302">
        <v>422530.9</v>
      </c>
      <c r="I2904" s="302">
        <v>0</v>
      </c>
      <c r="J2904" s="302">
        <v>0</v>
      </c>
      <c r="K2904" s="302">
        <v>422530.9</v>
      </c>
      <c r="L2904" s="302">
        <v>2122.4</v>
      </c>
      <c r="M2904" s="302">
        <v>0</v>
      </c>
      <c r="N2904" s="302">
        <v>0</v>
      </c>
      <c r="O2904" s="302">
        <v>2122.4</v>
      </c>
      <c r="P2904" s="302">
        <v>0</v>
      </c>
      <c r="Q2904" s="302">
        <v>0</v>
      </c>
      <c r="R2904" s="302">
        <v>420408.5</v>
      </c>
      <c r="S2904" s="302">
        <v>0</v>
      </c>
      <c r="T2904" s="302">
        <v>3345.04</v>
      </c>
      <c r="U2904" s="302">
        <v>0</v>
      </c>
      <c r="V2904" s="302">
        <v>0</v>
      </c>
      <c r="W2904" s="302">
        <v>3345.04</v>
      </c>
      <c r="X2904" s="302">
        <v>0</v>
      </c>
      <c r="Y2904" s="302">
        <v>0</v>
      </c>
      <c r="Z2904" s="302">
        <v>0</v>
      </c>
      <c r="AA2904" s="302">
        <v>0</v>
      </c>
      <c r="AB2904" s="302">
        <v>0</v>
      </c>
      <c r="AC2904" s="302">
        <v>0</v>
      </c>
      <c r="AD2904" s="302">
        <v>0</v>
      </c>
      <c r="AE2904" s="302">
        <v>0</v>
      </c>
      <c r="AF2904" s="302">
        <v>0</v>
      </c>
      <c r="AG2904" s="302">
        <v>0</v>
      </c>
      <c r="AH2904" s="302">
        <v>248.44</v>
      </c>
      <c r="AI2904" s="302">
        <v>0</v>
      </c>
      <c r="AJ2904" s="302">
        <v>0</v>
      </c>
      <c r="AK2904" s="302">
        <v>0</v>
      </c>
      <c r="AL2904" s="302">
        <v>0</v>
      </c>
      <c r="AM2904" s="302">
        <v>0</v>
      </c>
      <c r="AN2904" s="302">
        <v>0</v>
      </c>
      <c r="AO2904" s="302">
        <v>0</v>
      </c>
      <c r="AP2904" s="302">
        <v>0.68</v>
      </c>
      <c r="AQ2904" s="302">
        <v>0</v>
      </c>
      <c r="AR2904" s="302">
        <v>0.56000000000000005</v>
      </c>
      <c r="AS2904" s="302">
        <v>0</v>
      </c>
      <c r="AT2904" s="295">
        <f t="shared" si="45"/>
        <v>5716</v>
      </c>
      <c r="AU2904" s="302">
        <v>0</v>
      </c>
      <c r="AV2904" s="302">
        <v>0</v>
      </c>
      <c r="AW2904" s="303">
        <v>119</v>
      </c>
      <c r="AX2904" s="303">
        <v>155</v>
      </c>
      <c r="AY2904" s="302">
        <v>466999.58</v>
      </c>
      <c r="AZ2904" s="302">
        <v>466999.58</v>
      </c>
      <c r="BA2904" s="301">
        <v>84.602770000000007</v>
      </c>
      <c r="BB2904" s="301">
        <v>76.162217601020103</v>
      </c>
      <c r="BC2904" s="301">
        <v>9.5</v>
      </c>
      <c r="BD2904" s="301"/>
      <c r="BE2904" s="300" t="s">
        <v>4204</v>
      </c>
      <c r="BF2904" s="298"/>
      <c r="BG2904" s="300" t="s">
        <v>312</v>
      </c>
      <c r="BH2904" s="300" t="s">
        <v>230</v>
      </c>
      <c r="BI2904" s="300" t="s">
        <v>322</v>
      </c>
      <c r="BJ2904" s="300" t="s">
        <v>103</v>
      </c>
      <c r="BK2904" s="299" t="s">
        <v>4</v>
      </c>
      <c r="BL2904" s="301">
        <v>420408.5</v>
      </c>
      <c r="BM2904" s="299" t="s">
        <v>894</v>
      </c>
      <c r="BN2904" s="301"/>
      <c r="BO2904" s="304">
        <v>44099</v>
      </c>
      <c r="BP2904" s="304">
        <v>48816</v>
      </c>
      <c r="BQ2904" s="297" t="s">
        <v>1065</v>
      </c>
      <c r="BR2904" s="297" t="s">
        <v>4741</v>
      </c>
      <c r="BS2904" s="297" t="s">
        <v>4742</v>
      </c>
      <c r="BT2904" s="297" t="s">
        <v>4742</v>
      </c>
      <c r="BU2904" s="301">
        <v>0</v>
      </c>
      <c r="BV2904" s="301">
        <v>0</v>
      </c>
      <c r="BW2904" s="301">
        <v>0</v>
      </c>
    </row>
    <row r="2905" spans="1:75" s="289" customFormat="1" ht="18.2" customHeight="1" x14ac:dyDescent="0.15">
      <c r="A2905" s="291">
        <v>2903</v>
      </c>
      <c r="B2905" s="292" t="s">
        <v>305</v>
      </c>
      <c r="C2905" s="292" t="s">
        <v>306</v>
      </c>
      <c r="D2905" s="312">
        <v>45172</v>
      </c>
      <c r="E2905" s="293" t="s">
        <v>3716</v>
      </c>
      <c r="F2905" s="308">
        <v>0</v>
      </c>
      <c r="G2905" s="308">
        <v>0</v>
      </c>
      <c r="H2905" s="295">
        <v>202008.95</v>
      </c>
      <c r="I2905" s="295">
        <v>0</v>
      </c>
      <c r="J2905" s="295">
        <v>0</v>
      </c>
      <c r="K2905" s="295">
        <v>202008.95</v>
      </c>
      <c r="L2905" s="295">
        <v>2139.88</v>
      </c>
      <c r="M2905" s="295">
        <v>0</v>
      </c>
      <c r="N2905" s="295">
        <v>0</v>
      </c>
      <c r="O2905" s="295">
        <v>2139.88</v>
      </c>
      <c r="P2905" s="295">
        <v>0</v>
      </c>
      <c r="Q2905" s="295">
        <v>0</v>
      </c>
      <c r="R2905" s="295">
        <v>199869.07</v>
      </c>
      <c r="S2905" s="295">
        <v>0</v>
      </c>
      <c r="T2905" s="295">
        <v>1676.67</v>
      </c>
      <c r="U2905" s="295">
        <v>0</v>
      </c>
      <c r="V2905" s="295">
        <v>0</v>
      </c>
      <c r="W2905" s="295">
        <v>1676.67</v>
      </c>
      <c r="X2905" s="295">
        <v>0</v>
      </c>
      <c r="Y2905" s="295">
        <v>0</v>
      </c>
      <c r="Z2905" s="295">
        <v>0</v>
      </c>
      <c r="AA2905" s="295">
        <v>0</v>
      </c>
      <c r="AB2905" s="295">
        <v>0</v>
      </c>
      <c r="AC2905" s="295">
        <v>0</v>
      </c>
      <c r="AD2905" s="295">
        <v>0</v>
      </c>
      <c r="AE2905" s="295">
        <v>0</v>
      </c>
      <c r="AF2905" s="295">
        <v>0</v>
      </c>
      <c r="AG2905" s="295">
        <v>0</v>
      </c>
      <c r="AH2905" s="295">
        <v>175.56</v>
      </c>
      <c r="AI2905" s="295">
        <v>0</v>
      </c>
      <c r="AJ2905" s="295">
        <v>0</v>
      </c>
      <c r="AK2905" s="295">
        <v>0</v>
      </c>
      <c r="AL2905" s="295">
        <v>0</v>
      </c>
      <c r="AM2905" s="295">
        <v>0</v>
      </c>
      <c r="AN2905" s="295">
        <v>0</v>
      </c>
      <c r="AO2905" s="295">
        <v>0</v>
      </c>
      <c r="AP2905" s="295">
        <v>0.34</v>
      </c>
      <c r="AQ2905" s="295">
        <v>0</v>
      </c>
      <c r="AR2905" s="295">
        <v>0.45</v>
      </c>
      <c r="AS2905" s="295">
        <v>0</v>
      </c>
      <c r="AT2905" s="295">
        <f t="shared" si="45"/>
        <v>3992</v>
      </c>
      <c r="AU2905" s="295">
        <v>0</v>
      </c>
      <c r="AV2905" s="295">
        <v>0</v>
      </c>
      <c r="AW2905" s="296">
        <v>69</v>
      </c>
      <c r="AX2905" s="296">
        <v>165</v>
      </c>
      <c r="AY2905" s="295">
        <v>329999.87</v>
      </c>
      <c r="AZ2905" s="295">
        <v>329999.87</v>
      </c>
      <c r="BA2905" s="294">
        <v>90.000040999999996</v>
      </c>
      <c r="BB2905" s="294">
        <v>54.509792669408903</v>
      </c>
      <c r="BC2905" s="294">
        <v>9.9600000000000009</v>
      </c>
      <c r="BD2905" s="294"/>
      <c r="BE2905" s="293" t="s">
        <v>4204</v>
      </c>
      <c r="BF2905" s="291"/>
      <c r="BG2905" s="293" t="s">
        <v>333</v>
      </c>
      <c r="BH2905" s="293" t="s">
        <v>204</v>
      </c>
      <c r="BI2905" s="293" t="s">
        <v>506</v>
      </c>
      <c r="BJ2905" s="293" t="s">
        <v>103</v>
      </c>
      <c r="BK2905" s="292" t="s">
        <v>4</v>
      </c>
      <c r="BL2905" s="294">
        <v>199869.07</v>
      </c>
      <c r="BM2905" s="292" t="s">
        <v>894</v>
      </c>
      <c r="BN2905" s="294"/>
      <c r="BO2905" s="297">
        <v>42254</v>
      </c>
      <c r="BP2905" s="297">
        <v>47276</v>
      </c>
      <c r="BQ2905" s="297" t="s">
        <v>1065</v>
      </c>
      <c r="BR2905" s="297" t="s">
        <v>4741</v>
      </c>
      <c r="BS2905" s="297">
        <v>42254</v>
      </c>
      <c r="BT2905" s="297">
        <v>47276</v>
      </c>
      <c r="BU2905" s="294">
        <v>0</v>
      </c>
      <c r="BV2905" s="294">
        <v>0</v>
      </c>
      <c r="BW2905" s="294">
        <v>0</v>
      </c>
    </row>
    <row r="2906" spans="1:75" s="289" customFormat="1" ht="18.2" customHeight="1" x14ac:dyDescent="0.15">
      <c r="A2906" s="298">
        <v>2904</v>
      </c>
      <c r="B2906" s="299" t="s">
        <v>305</v>
      </c>
      <c r="C2906" s="299" t="s">
        <v>306</v>
      </c>
      <c r="D2906" s="313">
        <v>45172</v>
      </c>
      <c r="E2906" s="300" t="s">
        <v>3717</v>
      </c>
      <c r="F2906" s="309">
        <v>0</v>
      </c>
      <c r="G2906" s="309">
        <v>0</v>
      </c>
      <c r="H2906" s="302">
        <v>321015.31</v>
      </c>
      <c r="I2906" s="302">
        <v>0</v>
      </c>
      <c r="J2906" s="302">
        <v>0</v>
      </c>
      <c r="K2906" s="302">
        <v>321015.31</v>
      </c>
      <c r="L2906" s="302">
        <v>2447.54</v>
      </c>
      <c r="M2906" s="302">
        <v>0</v>
      </c>
      <c r="N2906" s="302">
        <v>0</v>
      </c>
      <c r="O2906" s="302">
        <v>2447.54</v>
      </c>
      <c r="P2906" s="302">
        <v>0</v>
      </c>
      <c r="Q2906" s="302">
        <v>0</v>
      </c>
      <c r="R2906" s="302">
        <v>318567.77</v>
      </c>
      <c r="S2906" s="302">
        <v>0</v>
      </c>
      <c r="T2906" s="302">
        <v>2675.13</v>
      </c>
      <c r="U2906" s="302">
        <v>0</v>
      </c>
      <c r="V2906" s="302">
        <v>0</v>
      </c>
      <c r="W2906" s="302">
        <v>2675.13</v>
      </c>
      <c r="X2906" s="302">
        <v>0</v>
      </c>
      <c r="Y2906" s="302">
        <v>0</v>
      </c>
      <c r="Z2906" s="302">
        <v>0</v>
      </c>
      <c r="AA2906" s="302">
        <v>0</v>
      </c>
      <c r="AB2906" s="302">
        <v>0</v>
      </c>
      <c r="AC2906" s="302">
        <v>0</v>
      </c>
      <c r="AD2906" s="302">
        <v>0</v>
      </c>
      <c r="AE2906" s="302">
        <v>0</v>
      </c>
      <c r="AF2906" s="302">
        <v>0</v>
      </c>
      <c r="AG2906" s="302">
        <v>0</v>
      </c>
      <c r="AH2906" s="302">
        <v>247.91</v>
      </c>
      <c r="AI2906" s="302">
        <v>0</v>
      </c>
      <c r="AJ2906" s="302">
        <v>0</v>
      </c>
      <c r="AK2906" s="302">
        <v>0</v>
      </c>
      <c r="AL2906" s="302">
        <v>0</v>
      </c>
      <c r="AM2906" s="302">
        <v>0</v>
      </c>
      <c r="AN2906" s="302">
        <v>0</v>
      </c>
      <c r="AO2906" s="302">
        <v>0</v>
      </c>
      <c r="AP2906" s="302">
        <v>1.68</v>
      </c>
      <c r="AQ2906" s="302">
        <v>0</v>
      </c>
      <c r="AR2906" s="302">
        <v>1.26</v>
      </c>
      <c r="AS2906" s="302">
        <v>0</v>
      </c>
      <c r="AT2906" s="295">
        <f t="shared" si="45"/>
        <v>5371</v>
      </c>
      <c r="AU2906" s="302">
        <v>0</v>
      </c>
      <c r="AV2906" s="302">
        <v>0</v>
      </c>
      <c r="AW2906" s="303">
        <v>88</v>
      </c>
      <c r="AX2906" s="303">
        <v>183</v>
      </c>
      <c r="AY2906" s="302">
        <v>465999.05</v>
      </c>
      <c r="AZ2906" s="302">
        <v>465999.05</v>
      </c>
      <c r="BA2906" s="301">
        <v>77.897153000000003</v>
      </c>
      <c r="BB2906" s="301">
        <v>53.2523023825023</v>
      </c>
      <c r="BC2906" s="301">
        <v>10</v>
      </c>
      <c r="BD2906" s="301"/>
      <c r="BE2906" s="300" t="s">
        <v>4204</v>
      </c>
      <c r="BF2906" s="298"/>
      <c r="BG2906" s="300" t="s">
        <v>333</v>
      </c>
      <c r="BH2906" s="300" t="s">
        <v>204</v>
      </c>
      <c r="BI2906" s="300" t="s">
        <v>847</v>
      </c>
      <c r="BJ2906" s="300" t="s">
        <v>103</v>
      </c>
      <c r="BK2906" s="299" t="s">
        <v>4</v>
      </c>
      <c r="BL2906" s="301">
        <v>318567.77</v>
      </c>
      <c r="BM2906" s="299" t="s">
        <v>894</v>
      </c>
      <c r="BN2906" s="301"/>
      <c r="BO2906" s="304">
        <v>42281</v>
      </c>
      <c r="BP2906" s="304">
        <v>47852</v>
      </c>
      <c r="BQ2906" s="297" t="s">
        <v>1065</v>
      </c>
      <c r="BR2906" s="297" t="s">
        <v>4741</v>
      </c>
      <c r="BS2906" s="297">
        <v>42281</v>
      </c>
      <c r="BT2906" s="297">
        <v>47852</v>
      </c>
      <c r="BU2906" s="301">
        <v>0</v>
      </c>
      <c r="BV2906" s="301">
        <v>0</v>
      </c>
      <c r="BW2906" s="301">
        <v>0</v>
      </c>
    </row>
    <row r="2907" spans="1:75" s="289" customFormat="1" ht="18.2" customHeight="1" x14ac:dyDescent="0.15">
      <c r="A2907" s="291">
        <v>2905</v>
      </c>
      <c r="B2907" s="292" t="s">
        <v>305</v>
      </c>
      <c r="C2907" s="292" t="s">
        <v>306</v>
      </c>
      <c r="D2907" s="312">
        <v>45172</v>
      </c>
      <c r="E2907" s="293" t="s">
        <v>4413</v>
      </c>
      <c r="F2907" s="308">
        <v>0</v>
      </c>
      <c r="G2907" s="308">
        <v>0</v>
      </c>
      <c r="H2907" s="295">
        <v>176096.13</v>
      </c>
      <c r="I2907" s="295">
        <v>0</v>
      </c>
      <c r="J2907" s="295">
        <v>0</v>
      </c>
      <c r="K2907" s="295">
        <v>176096.13</v>
      </c>
      <c r="L2907" s="295">
        <v>879.53</v>
      </c>
      <c r="M2907" s="295">
        <v>0</v>
      </c>
      <c r="N2907" s="295">
        <v>0</v>
      </c>
      <c r="O2907" s="295">
        <v>879.53</v>
      </c>
      <c r="P2907" s="295">
        <v>0</v>
      </c>
      <c r="Q2907" s="295">
        <v>0</v>
      </c>
      <c r="R2907" s="295">
        <v>175216.6</v>
      </c>
      <c r="S2907" s="295">
        <v>0</v>
      </c>
      <c r="T2907" s="295">
        <v>1408.77</v>
      </c>
      <c r="U2907" s="295">
        <v>0</v>
      </c>
      <c r="V2907" s="295">
        <v>0</v>
      </c>
      <c r="W2907" s="295">
        <v>1408.77</v>
      </c>
      <c r="X2907" s="295">
        <v>0</v>
      </c>
      <c r="Y2907" s="295">
        <v>0</v>
      </c>
      <c r="Z2907" s="295">
        <v>0</v>
      </c>
      <c r="AA2907" s="295">
        <v>0</v>
      </c>
      <c r="AB2907" s="295">
        <v>0</v>
      </c>
      <c r="AC2907" s="295">
        <v>0</v>
      </c>
      <c r="AD2907" s="295">
        <v>0</v>
      </c>
      <c r="AE2907" s="295">
        <v>0</v>
      </c>
      <c r="AF2907" s="295">
        <v>0</v>
      </c>
      <c r="AG2907" s="295">
        <v>0</v>
      </c>
      <c r="AH2907" s="295">
        <v>136.28</v>
      </c>
      <c r="AI2907" s="295">
        <v>0</v>
      </c>
      <c r="AJ2907" s="295">
        <v>0</v>
      </c>
      <c r="AK2907" s="295">
        <v>0</v>
      </c>
      <c r="AL2907" s="295">
        <v>0</v>
      </c>
      <c r="AM2907" s="295">
        <v>0</v>
      </c>
      <c r="AN2907" s="295">
        <v>0</v>
      </c>
      <c r="AO2907" s="295">
        <v>0</v>
      </c>
      <c r="AP2907" s="295">
        <v>10.98</v>
      </c>
      <c r="AQ2907" s="295">
        <v>0</v>
      </c>
      <c r="AR2907" s="295">
        <v>10.56</v>
      </c>
      <c r="AS2907" s="295">
        <v>0</v>
      </c>
      <c r="AT2907" s="295">
        <f t="shared" si="45"/>
        <v>2425</v>
      </c>
      <c r="AU2907" s="295">
        <v>0</v>
      </c>
      <c r="AV2907" s="295">
        <v>0</v>
      </c>
      <c r="AW2907" s="296">
        <v>119</v>
      </c>
      <c r="AX2907" s="296">
        <v>155</v>
      </c>
      <c r="AY2907" s="295">
        <v>335914.44</v>
      </c>
      <c r="AZ2907" s="295">
        <v>194506.36</v>
      </c>
      <c r="BA2907" s="294">
        <v>45.006397999999997</v>
      </c>
      <c r="BB2907" s="294">
        <v>40.542982943112001</v>
      </c>
      <c r="BC2907" s="294">
        <v>9.6</v>
      </c>
      <c r="BD2907" s="294"/>
      <c r="BE2907" s="293" t="s">
        <v>4204</v>
      </c>
      <c r="BF2907" s="291"/>
      <c r="BG2907" s="293" t="s">
        <v>320</v>
      </c>
      <c r="BH2907" s="293" t="s">
        <v>181</v>
      </c>
      <c r="BI2907" s="293" t="s">
        <v>372</v>
      </c>
      <c r="BJ2907" s="293" t="s">
        <v>103</v>
      </c>
      <c r="BK2907" s="292" t="s">
        <v>4</v>
      </c>
      <c r="BL2907" s="294">
        <v>175216.6</v>
      </c>
      <c r="BM2907" s="292" t="s">
        <v>894</v>
      </c>
      <c r="BN2907" s="294"/>
      <c r="BO2907" s="297">
        <v>44099</v>
      </c>
      <c r="BP2907" s="297">
        <v>48816</v>
      </c>
      <c r="BQ2907" s="297" t="s">
        <v>1065</v>
      </c>
      <c r="BR2907" s="297" t="s">
        <v>4741</v>
      </c>
      <c r="BS2907" s="297" t="s">
        <v>4742</v>
      </c>
      <c r="BT2907" s="297" t="s">
        <v>4742</v>
      </c>
      <c r="BU2907" s="294">
        <v>0</v>
      </c>
      <c r="BV2907" s="294">
        <v>0</v>
      </c>
      <c r="BW2907" s="294">
        <v>0</v>
      </c>
    </row>
    <row r="2908" spans="1:75" s="289" customFormat="1" ht="18.2" customHeight="1" x14ac:dyDescent="0.15">
      <c r="A2908" s="298">
        <v>2906</v>
      </c>
      <c r="B2908" s="299" t="s">
        <v>305</v>
      </c>
      <c r="C2908" s="299" t="s">
        <v>306</v>
      </c>
      <c r="D2908" s="313">
        <v>45172</v>
      </c>
      <c r="E2908" s="300" t="s">
        <v>3718</v>
      </c>
      <c r="F2908" s="309">
        <v>0</v>
      </c>
      <c r="G2908" s="309">
        <v>0</v>
      </c>
      <c r="H2908" s="302">
        <v>100937.23</v>
      </c>
      <c r="I2908" s="302">
        <v>0</v>
      </c>
      <c r="J2908" s="302">
        <v>0</v>
      </c>
      <c r="K2908" s="302">
        <v>100937.23</v>
      </c>
      <c r="L2908" s="302">
        <v>3008.61</v>
      </c>
      <c r="M2908" s="302">
        <v>0</v>
      </c>
      <c r="N2908" s="302">
        <v>0</v>
      </c>
      <c r="O2908" s="302">
        <v>3008.61</v>
      </c>
      <c r="P2908" s="302">
        <v>0</v>
      </c>
      <c r="Q2908" s="302">
        <v>0</v>
      </c>
      <c r="R2908" s="302">
        <v>97928.62</v>
      </c>
      <c r="S2908" s="302">
        <v>0</v>
      </c>
      <c r="T2908" s="302">
        <v>799.09</v>
      </c>
      <c r="U2908" s="302">
        <v>0</v>
      </c>
      <c r="V2908" s="302">
        <v>0</v>
      </c>
      <c r="W2908" s="302">
        <v>799.09</v>
      </c>
      <c r="X2908" s="302">
        <v>0</v>
      </c>
      <c r="Y2908" s="302">
        <v>0</v>
      </c>
      <c r="Z2908" s="302">
        <v>0</v>
      </c>
      <c r="AA2908" s="302">
        <v>0</v>
      </c>
      <c r="AB2908" s="302">
        <v>0</v>
      </c>
      <c r="AC2908" s="302">
        <v>0</v>
      </c>
      <c r="AD2908" s="302">
        <v>0</v>
      </c>
      <c r="AE2908" s="302">
        <v>0</v>
      </c>
      <c r="AF2908" s="302">
        <v>0</v>
      </c>
      <c r="AG2908" s="302">
        <v>0</v>
      </c>
      <c r="AH2908" s="302">
        <v>229.88</v>
      </c>
      <c r="AI2908" s="302">
        <v>0</v>
      </c>
      <c r="AJ2908" s="302">
        <v>0</v>
      </c>
      <c r="AK2908" s="302">
        <v>0</v>
      </c>
      <c r="AL2908" s="302">
        <v>0</v>
      </c>
      <c r="AM2908" s="302">
        <v>0</v>
      </c>
      <c r="AN2908" s="302">
        <v>0</v>
      </c>
      <c r="AO2908" s="302">
        <v>0</v>
      </c>
      <c r="AP2908" s="302">
        <v>49.96</v>
      </c>
      <c r="AQ2908" s="302">
        <v>0</v>
      </c>
      <c r="AR2908" s="302">
        <v>37.54</v>
      </c>
      <c r="AS2908" s="302">
        <v>0</v>
      </c>
      <c r="AT2908" s="295">
        <f t="shared" si="45"/>
        <v>4050</v>
      </c>
      <c r="AU2908" s="302">
        <v>0</v>
      </c>
      <c r="AV2908" s="302">
        <v>0</v>
      </c>
      <c r="AW2908" s="303">
        <v>98</v>
      </c>
      <c r="AX2908" s="303">
        <v>194</v>
      </c>
      <c r="AY2908" s="302">
        <v>516999.99</v>
      </c>
      <c r="AZ2908" s="302">
        <v>366463.74</v>
      </c>
      <c r="BA2908" s="301">
        <v>57.324511000000001</v>
      </c>
      <c r="BB2908" s="301">
        <v>15.3185967441276</v>
      </c>
      <c r="BC2908" s="301">
        <v>9.5</v>
      </c>
      <c r="BD2908" s="301"/>
      <c r="BE2908" s="300" t="s">
        <v>4204</v>
      </c>
      <c r="BF2908" s="298"/>
      <c r="BG2908" s="300" t="s">
        <v>376</v>
      </c>
      <c r="BH2908" s="300" t="s">
        <v>457</v>
      </c>
      <c r="BI2908" s="300" t="s">
        <v>882</v>
      </c>
      <c r="BJ2908" s="300" t="s">
        <v>103</v>
      </c>
      <c r="BK2908" s="299" t="s">
        <v>4</v>
      </c>
      <c r="BL2908" s="301">
        <v>97928.62</v>
      </c>
      <c r="BM2908" s="299" t="s">
        <v>894</v>
      </c>
      <c r="BN2908" s="301"/>
      <c r="BO2908" s="304">
        <v>42257</v>
      </c>
      <c r="BP2908" s="304">
        <v>48162</v>
      </c>
      <c r="BQ2908" s="297" t="s">
        <v>1065</v>
      </c>
      <c r="BR2908" s="297" t="s">
        <v>4741</v>
      </c>
      <c r="BS2908" s="297">
        <v>42257</v>
      </c>
      <c r="BT2908" s="297">
        <v>48162</v>
      </c>
      <c r="BU2908" s="301">
        <v>0</v>
      </c>
      <c r="BV2908" s="301">
        <v>0</v>
      </c>
      <c r="BW2908" s="301">
        <v>0</v>
      </c>
    </row>
    <row r="2909" spans="1:75" s="289" customFormat="1" ht="18.2" customHeight="1" x14ac:dyDescent="0.15">
      <c r="A2909" s="291">
        <v>2907</v>
      </c>
      <c r="B2909" s="292" t="s">
        <v>305</v>
      </c>
      <c r="C2909" s="292" t="s">
        <v>306</v>
      </c>
      <c r="D2909" s="312">
        <v>45172</v>
      </c>
      <c r="E2909" s="293" t="s">
        <v>3719</v>
      </c>
      <c r="F2909" s="308">
        <v>0</v>
      </c>
      <c r="G2909" s="308">
        <v>0</v>
      </c>
      <c r="H2909" s="295">
        <v>233282.24</v>
      </c>
      <c r="I2909" s="295">
        <v>0</v>
      </c>
      <c r="J2909" s="295">
        <v>0</v>
      </c>
      <c r="K2909" s="295">
        <v>233282.24</v>
      </c>
      <c r="L2909" s="295">
        <v>1561.22</v>
      </c>
      <c r="M2909" s="295">
        <v>0</v>
      </c>
      <c r="N2909" s="295">
        <v>0</v>
      </c>
      <c r="O2909" s="295">
        <v>1561.22</v>
      </c>
      <c r="P2909" s="295">
        <v>0</v>
      </c>
      <c r="Q2909" s="295">
        <v>0</v>
      </c>
      <c r="R2909" s="295">
        <v>231721.02</v>
      </c>
      <c r="S2909" s="295">
        <v>0</v>
      </c>
      <c r="T2909" s="295">
        <v>1846.82</v>
      </c>
      <c r="U2909" s="295">
        <v>0</v>
      </c>
      <c r="V2909" s="295">
        <v>0</v>
      </c>
      <c r="W2909" s="295">
        <v>1846.82</v>
      </c>
      <c r="X2909" s="295">
        <v>0</v>
      </c>
      <c r="Y2909" s="295">
        <v>0</v>
      </c>
      <c r="Z2909" s="295">
        <v>0</v>
      </c>
      <c r="AA2909" s="295">
        <v>0</v>
      </c>
      <c r="AB2909" s="295">
        <v>0</v>
      </c>
      <c r="AC2909" s="295">
        <v>0</v>
      </c>
      <c r="AD2909" s="295">
        <v>0</v>
      </c>
      <c r="AE2909" s="295">
        <v>0</v>
      </c>
      <c r="AF2909" s="295">
        <v>0</v>
      </c>
      <c r="AG2909" s="295">
        <v>0</v>
      </c>
      <c r="AH2909" s="295">
        <v>174.5</v>
      </c>
      <c r="AI2909" s="295">
        <v>0</v>
      </c>
      <c r="AJ2909" s="295">
        <v>0</v>
      </c>
      <c r="AK2909" s="295">
        <v>0</v>
      </c>
      <c r="AL2909" s="295">
        <v>0</v>
      </c>
      <c r="AM2909" s="295">
        <v>0</v>
      </c>
      <c r="AN2909" s="295">
        <v>0</v>
      </c>
      <c r="AO2909" s="295">
        <v>0</v>
      </c>
      <c r="AP2909" s="295">
        <v>9.1999999999999993</v>
      </c>
      <c r="AQ2909" s="295">
        <v>0</v>
      </c>
      <c r="AR2909" s="295">
        <v>8.74</v>
      </c>
      <c r="AS2909" s="295">
        <v>0</v>
      </c>
      <c r="AT2909" s="295">
        <f t="shared" si="45"/>
        <v>3583</v>
      </c>
      <c r="AU2909" s="295">
        <v>0</v>
      </c>
      <c r="AV2909" s="295">
        <v>0</v>
      </c>
      <c r="AW2909" s="296">
        <v>98</v>
      </c>
      <c r="AX2909" s="296">
        <v>194</v>
      </c>
      <c r="AY2909" s="295">
        <v>328000</v>
      </c>
      <c r="AZ2909" s="295">
        <v>328000</v>
      </c>
      <c r="BA2909" s="294">
        <v>89.176833999999999</v>
      </c>
      <c r="BB2909" s="294">
        <v>63.000447972105697</v>
      </c>
      <c r="BC2909" s="294">
        <v>9.5</v>
      </c>
      <c r="BD2909" s="294"/>
      <c r="BE2909" s="293" t="s">
        <v>4204</v>
      </c>
      <c r="BF2909" s="291"/>
      <c r="BG2909" s="293" t="s">
        <v>310</v>
      </c>
      <c r="BH2909" s="293" t="s">
        <v>184</v>
      </c>
      <c r="BI2909" s="293" t="s">
        <v>915</v>
      </c>
      <c r="BJ2909" s="293" t="s">
        <v>103</v>
      </c>
      <c r="BK2909" s="292" t="s">
        <v>4</v>
      </c>
      <c r="BL2909" s="294">
        <v>231721.02</v>
      </c>
      <c r="BM2909" s="292" t="s">
        <v>894</v>
      </c>
      <c r="BN2909" s="294"/>
      <c r="BO2909" s="297">
        <v>42255</v>
      </c>
      <c r="BP2909" s="297">
        <v>48160</v>
      </c>
      <c r="BQ2909" s="297" t="s">
        <v>1065</v>
      </c>
      <c r="BR2909" s="297" t="s">
        <v>4741</v>
      </c>
      <c r="BS2909" s="297">
        <v>42255</v>
      </c>
      <c r="BT2909" s="297">
        <v>48160</v>
      </c>
      <c r="BU2909" s="294">
        <v>0</v>
      </c>
      <c r="BV2909" s="294">
        <v>0</v>
      </c>
      <c r="BW2909" s="294">
        <v>0</v>
      </c>
    </row>
    <row r="2910" spans="1:75" s="289" customFormat="1" ht="18.2" customHeight="1" x14ac:dyDescent="0.15">
      <c r="A2910" s="298">
        <v>2908</v>
      </c>
      <c r="B2910" s="299" t="s">
        <v>305</v>
      </c>
      <c r="C2910" s="299" t="s">
        <v>306</v>
      </c>
      <c r="D2910" s="313">
        <v>45172</v>
      </c>
      <c r="E2910" s="300" t="s">
        <v>4417</v>
      </c>
      <c r="F2910" s="309">
        <v>0</v>
      </c>
      <c r="G2910" s="309">
        <v>0</v>
      </c>
      <c r="H2910" s="302">
        <v>377284.75</v>
      </c>
      <c r="I2910" s="302">
        <v>0</v>
      </c>
      <c r="J2910" s="302">
        <v>0</v>
      </c>
      <c r="K2910" s="302">
        <v>377284.75</v>
      </c>
      <c r="L2910" s="302">
        <v>2524.9699999999998</v>
      </c>
      <c r="M2910" s="302">
        <v>0</v>
      </c>
      <c r="N2910" s="302">
        <v>0</v>
      </c>
      <c r="O2910" s="302">
        <v>2524.9699999999998</v>
      </c>
      <c r="P2910" s="302">
        <v>0</v>
      </c>
      <c r="Q2910" s="302">
        <v>0</v>
      </c>
      <c r="R2910" s="302">
        <v>374759.78</v>
      </c>
      <c r="S2910" s="302">
        <v>0</v>
      </c>
      <c r="T2910" s="302">
        <v>2986.84</v>
      </c>
      <c r="U2910" s="302">
        <v>0</v>
      </c>
      <c r="V2910" s="302">
        <v>0</v>
      </c>
      <c r="W2910" s="302">
        <v>2986.84</v>
      </c>
      <c r="X2910" s="302">
        <v>0</v>
      </c>
      <c r="Y2910" s="302">
        <v>0</v>
      </c>
      <c r="Z2910" s="302">
        <v>0</v>
      </c>
      <c r="AA2910" s="302">
        <v>0</v>
      </c>
      <c r="AB2910" s="302">
        <v>0</v>
      </c>
      <c r="AC2910" s="302">
        <v>0</v>
      </c>
      <c r="AD2910" s="302">
        <v>0</v>
      </c>
      <c r="AE2910" s="302">
        <v>0</v>
      </c>
      <c r="AF2910" s="302">
        <v>0</v>
      </c>
      <c r="AG2910" s="302">
        <v>0</v>
      </c>
      <c r="AH2910" s="302">
        <v>236.3</v>
      </c>
      <c r="AI2910" s="302">
        <v>0</v>
      </c>
      <c r="AJ2910" s="302">
        <v>0</v>
      </c>
      <c r="AK2910" s="302">
        <v>0</v>
      </c>
      <c r="AL2910" s="302">
        <v>0</v>
      </c>
      <c r="AM2910" s="302">
        <v>0</v>
      </c>
      <c r="AN2910" s="302">
        <v>0</v>
      </c>
      <c r="AO2910" s="302">
        <v>0</v>
      </c>
      <c r="AP2910" s="302">
        <v>1156.6300000000001</v>
      </c>
      <c r="AQ2910" s="302">
        <v>0</v>
      </c>
      <c r="AR2910" s="302">
        <v>1104.74</v>
      </c>
      <c r="AS2910" s="302">
        <v>0</v>
      </c>
      <c r="AT2910" s="295">
        <f t="shared" si="45"/>
        <v>5800</v>
      </c>
      <c r="AU2910" s="302">
        <v>0</v>
      </c>
      <c r="AV2910" s="302">
        <v>0</v>
      </c>
      <c r="AW2910" s="303">
        <v>98</v>
      </c>
      <c r="AX2910" s="303">
        <v>133</v>
      </c>
      <c r="AY2910" s="302">
        <v>464999.24</v>
      </c>
      <c r="AZ2910" s="302">
        <v>428081.91</v>
      </c>
      <c r="BA2910" s="301">
        <v>71.631298000000001</v>
      </c>
      <c r="BB2910" s="301">
        <v>62.708862141814002</v>
      </c>
      <c r="BC2910" s="301">
        <v>9.5</v>
      </c>
      <c r="BD2910" s="301"/>
      <c r="BE2910" s="300" t="s">
        <v>4204</v>
      </c>
      <c r="BF2910" s="298"/>
      <c r="BG2910" s="300" t="s">
        <v>540</v>
      </c>
      <c r="BH2910" s="300" t="s">
        <v>205</v>
      </c>
      <c r="BI2910" s="300" t="s">
        <v>541</v>
      </c>
      <c r="BJ2910" s="300" t="s">
        <v>103</v>
      </c>
      <c r="BK2910" s="299" t="s">
        <v>4</v>
      </c>
      <c r="BL2910" s="301">
        <v>374759.78</v>
      </c>
      <c r="BM2910" s="299" t="s">
        <v>894</v>
      </c>
      <c r="BN2910" s="301"/>
      <c r="BO2910" s="304">
        <v>44126</v>
      </c>
      <c r="BP2910" s="304">
        <v>48174</v>
      </c>
      <c r="BQ2910" s="297" t="s">
        <v>1065</v>
      </c>
      <c r="BR2910" s="297" t="s">
        <v>4741</v>
      </c>
      <c r="BS2910" s="297" t="s">
        <v>4742</v>
      </c>
      <c r="BT2910" s="297" t="s">
        <v>4742</v>
      </c>
      <c r="BU2910" s="301">
        <v>0</v>
      </c>
      <c r="BV2910" s="301">
        <v>0</v>
      </c>
      <c r="BW2910" s="301">
        <v>0</v>
      </c>
    </row>
    <row r="2911" spans="1:75" s="289" customFormat="1" ht="18.2" customHeight="1" x14ac:dyDescent="0.15">
      <c r="A2911" s="291">
        <v>2909</v>
      </c>
      <c r="B2911" s="292" t="s">
        <v>305</v>
      </c>
      <c r="C2911" s="292" t="s">
        <v>306</v>
      </c>
      <c r="D2911" s="312">
        <v>45172</v>
      </c>
      <c r="E2911" s="293" t="s">
        <v>4418</v>
      </c>
      <c r="F2911" s="308">
        <v>1</v>
      </c>
      <c r="G2911" s="308">
        <v>0</v>
      </c>
      <c r="H2911" s="295">
        <v>252086.77</v>
      </c>
      <c r="I2911" s="295">
        <v>0</v>
      </c>
      <c r="J2911" s="295">
        <v>0</v>
      </c>
      <c r="K2911" s="295">
        <v>252086.77</v>
      </c>
      <c r="L2911" s="295">
        <v>1230.6199999999999</v>
      </c>
      <c r="M2911" s="295">
        <v>0</v>
      </c>
      <c r="N2911" s="295">
        <v>0</v>
      </c>
      <c r="O2911" s="295">
        <v>0</v>
      </c>
      <c r="P2911" s="295">
        <v>0</v>
      </c>
      <c r="Q2911" s="295">
        <v>0</v>
      </c>
      <c r="R2911" s="295">
        <v>252086.77</v>
      </c>
      <c r="S2911" s="295">
        <v>0</v>
      </c>
      <c r="T2911" s="295">
        <v>2100.7199999999998</v>
      </c>
      <c r="U2911" s="295">
        <v>0</v>
      </c>
      <c r="V2911" s="295">
        <v>0</v>
      </c>
      <c r="W2911" s="295">
        <v>0</v>
      </c>
      <c r="X2911" s="295">
        <v>0</v>
      </c>
      <c r="Y2911" s="295">
        <v>0</v>
      </c>
      <c r="Z2911" s="295">
        <v>2100.7199999999998</v>
      </c>
      <c r="AA2911" s="295">
        <v>0</v>
      </c>
      <c r="AB2911" s="295">
        <v>0</v>
      </c>
      <c r="AC2911" s="295">
        <v>0</v>
      </c>
      <c r="AD2911" s="295">
        <v>0</v>
      </c>
      <c r="AE2911" s="295">
        <v>0</v>
      </c>
      <c r="AF2911" s="295">
        <v>0</v>
      </c>
      <c r="AG2911" s="295">
        <v>0</v>
      </c>
      <c r="AH2911" s="295">
        <v>0</v>
      </c>
      <c r="AI2911" s="295">
        <v>0</v>
      </c>
      <c r="AJ2911" s="295">
        <v>0</v>
      </c>
      <c r="AK2911" s="295">
        <v>0</v>
      </c>
      <c r="AL2911" s="295">
        <v>0</v>
      </c>
      <c r="AM2911" s="295">
        <v>0</v>
      </c>
      <c r="AN2911" s="295">
        <v>0</v>
      </c>
      <c r="AO2911" s="295">
        <v>0</v>
      </c>
      <c r="AP2911" s="295">
        <v>0</v>
      </c>
      <c r="AQ2911" s="295">
        <v>0</v>
      </c>
      <c r="AR2911" s="295">
        <v>0</v>
      </c>
      <c r="AS2911" s="295">
        <v>0</v>
      </c>
      <c r="AT2911" s="295">
        <f t="shared" si="45"/>
        <v>0</v>
      </c>
      <c r="AU2911" s="295">
        <v>1230.6199999999999</v>
      </c>
      <c r="AV2911" s="295">
        <v>2100.7199999999998</v>
      </c>
      <c r="AW2911" s="296">
        <v>119</v>
      </c>
      <c r="AX2911" s="296">
        <v>154</v>
      </c>
      <c r="AY2911" s="295">
        <v>324998</v>
      </c>
      <c r="AZ2911" s="295">
        <v>276730.13</v>
      </c>
      <c r="BA2911" s="294">
        <v>49.060879999999997</v>
      </c>
      <c r="BB2911" s="294">
        <v>44.691912559567001</v>
      </c>
      <c r="BC2911" s="294">
        <v>10</v>
      </c>
      <c r="BD2911" s="294"/>
      <c r="BE2911" s="293" t="s">
        <v>4204</v>
      </c>
      <c r="BF2911" s="291"/>
      <c r="BG2911" s="293" t="s">
        <v>312</v>
      </c>
      <c r="BH2911" s="293" t="s">
        <v>465</v>
      </c>
      <c r="BI2911" s="293" t="s">
        <v>500</v>
      </c>
      <c r="BJ2911" s="293" t="s">
        <v>177</v>
      </c>
      <c r="BK2911" s="292" t="s">
        <v>4</v>
      </c>
      <c r="BL2911" s="294">
        <v>252086.77</v>
      </c>
      <c r="BM2911" s="292" t="s">
        <v>894</v>
      </c>
      <c r="BN2911" s="294"/>
      <c r="BO2911" s="297">
        <v>44126</v>
      </c>
      <c r="BP2911" s="297">
        <v>48813</v>
      </c>
      <c r="BQ2911" s="297" t="s">
        <v>1065</v>
      </c>
      <c r="BR2911" s="297" t="s">
        <v>4741</v>
      </c>
      <c r="BS2911" s="297" t="s">
        <v>4742</v>
      </c>
      <c r="BT2911" s="297" t="s">
        <v>4742</v>
      </c>
      <c r="BU2911" s="294">
        <v>158.41999999999999</v>
      </c>
      <c r="BV2911" s="294">
        <v>0</v>
      </c>
      <c r="BW2911" s="294">
        <v>0</v>
      </c>
    </row>
    <row r="2912" spans="1:75" s="289" customFormat="1" ht="18.2" customHeight="1" x14ac:dyDescent="0.15">
      <c r="A2912" s="298">
        <v>2910</v>
      </c>
      <c r="B2912" s="299" t="s">
        <v>305</v>
      </c>
      <c r="C2912" s="299" t="s">
        <v>306</v>
      </c>
      <c r="D2912" s="313">
        <v>45172</v>
      </c>
      <c r="E2912" s="300" t="s">
        <v>3720</v>
      </c>
      <c r="F2912" s="309">
        <v>94</v>
      </c>
      <c r="G2912" s="309">
        <v>93</v>
      </c>
      <c r="H2912" s="302">
        <v>335342.92</v>
      </c>
      <c r="I2912" s="302">
        <v>136157.09</v>
      </c>
      <c r="J2912" s="302">
        <v>0</v>
      </c>
      <c r="K2912" s="302">
        <v>471500.01</v>
      </c>
      <c r="L2912" s="302">
        <v>2244.2600000000002</v>
      </c>
      <c r="M2912" s="302">
        <v>0</v>
      </c>
      <c r="N2912" s="302">
        <v>0</v>
      </c>
      <c r="O2912" s="302">
        <v>0</v>
      </c>
      <c r="P2912" s="302">
        <v>0</v>
      </c>
      <c r="Q2912" s="302">
        <v>0</v>
      </c>
      <c r="R2912" s="302">
        <v>471500.01</v>
      </c>
      <c r="S2912" s="302">
        <v>316825.15000000002</v>
      </c>
      <c r="T2912" s="302">
        <v>2654.8</v>
      </c>
      <c r="U2912" s="302">
        <v>0</v>
      </c>
      <c r="V2912" s="302">
        <v>0</v>
      </c>
      <c r="W2912" s="302">
        <v>0</v>
      </c>
      <c r="X2912" s="302">
        <v>0</v>
      </c>
      <c r="Y2912" s="302">
        <v>0</v>
      </c>
      <c r="Z2912" s="302">
        <v>319479.95</v>
      </c>
      <c r="AA2912" s="302">
        <v>0</v>
      </c>
      <c r="AB2912" s="302">
        <v>0</v>
      </c>
      <c r="AC2912" s="302">
        <v>0</v>
      </c>
      <c r="AD2912" s="302">
        <v>0</v>
      </c>
      <c r="AE2912" s="302">
        <v>0</v>
      </c>
      <c r="AF2912" s="302">
        <v>0</v>
      </c>
      <c r="AG2912" s="302">
        <v>0</v>
      </c>
      <c r="AH2912" s="302">
        <v>0</v>
      </c>
      <c r="AI2912" s="302">
        <v>0</v>
      </c>
      <c r="AJ2912" s="302">
        <v>0</v>
      </c>
      <c r="AK2912" s="302">
        <v>0</v>
      </c>
      <c r="AL2912" s="302">
        <v>0</v>
      </c>
      <c r="AM2912" s="302">
        <v>0</v>
      </c>
      <c r="AN2912" s="302">
        <v>0</v>
      </c>
      <c r="AO2912" s="302">
        <v>0</v>
      </c>
      <c r="AP2912" s="302">
        <v>0</v>
      </c>
      <c r="AQ2912" s="302">
        <v>0</v>
      </c>
      <c r="AR2912" s="302">
        <v>0</v>
      </c>
      <c r="AS2912" s="302">
        <v>0</v>
      </c>
      <c r="AT2912" s="295">
        <f t="shared" si="45"/>
        <v>0</v>
      </c>
      <c r="AU2912" s="302">
        <v>138401.35</v>
      </c>
      <c r="AV2912" s="302">
        <v>319479.95</v>
      </c>
      <c r="AW2912" s="303">
        <v>98</v>
      </c>
      <c r="AX2912" s="303">
        <v>194</v>
      </c>
      <c r="AY2912" s="302">
        <v>471500.01</v>
      </c>
      <c r="AZ2912" s="302">
        <v>471500.01</v>
      </c>
      <c r="BA2912" s="301">
        <v>89.106014999999999</v>
      </c>
      <c r="BB2912" s="301">
        <v>89.106014999999999</v>
      </c>
      <c r="BC2912" s="301">
        <v>9.5</v>
      </c>
      <c r="BD2912" s="301"/>
      <c r="BE2912" s="300" t="s">
        <v>4204</v>
      </c>
      <c r="BF2912" s="298"/>
      <c r="BG2912" s="300" t="s">
        <v>312</v>
      </c>
      <c r="BH2912" s="300" t="s">
        <v>230</v>
      </c>
      <c r="BI2912" s="300" t="s">
        <v>642</v>
      </c>
      <c r="BJ2912" s="300" t="s">
        <v>4205</v>
      </c>
      <c r="BK2912" s="299" t="s">
        <v>4</v>
      </c>
      <c r="BL2912" s="301">
        <v>471500.01</v>
      </c>
      <c r="BM2912" s="299" t="s">
        <v>894</v>
      </c>
      <c r="BN2912" s="301"/>
      <c r="BO2912" s="304">
        <v>42256</v>
      </c>
      <c r="BP2912" s="304">
        <v>48161</v>
      </c>
      <c r="BQ2912" s="297" t="s">
        <v>1067</v>
      </c>
      <c r="BR2912" s="297" t="s">
        <v>4743</v>
      </c>
      <c r="BS2912" s="297">
        <v>42256</v>
      </c>
      <c r="BT2912" s="297">
        <v>48161</v>
      </c>
      <c r="BU2912" s="301">
        <v>30523.98</v>
      </c>
      <c r="BV2912" s="301">
        <v>0</v>
      </c>
      <c r="BW2912" s="301">
        <v>0</v>
      </c>
    </row>
    <row r="2913" spans="1:75" s="289" customFormat="1" ht="18.2" customHeight="1" x14ac:dyDescent="0.15">
      <c r="A2913" s="291">
        <v>2911</v>
      </c>
      <c r="B2913" s="292" t="s">
        <v>305</v>
      </c>
      <c r="C2913" s="292" t="s">
        <v>306</v>
      </c>
      <c r="D2913" s="312">
        <v>45172</v>
      </c>
      <c r="E2913" s="293" t="s">
        <v>3721</v>
      </c>
      <c r="F2913" s="308">
        <v>0</v>
      </c>
      <c r="G2913" s="308">
        <v>0</v>
      </c>
      <c r="H2913" s="295">
        <v>237975.92</v>
      </c>
      <c r="I2913" s="295">
        <v>0</v>
      </c>
      <c r="J2913" s="295">
        <v>0</v>
      </c>
      <c r="K2913" s="295">
        <v>237975.92</v>
      </c>
      <c r="L2913" s="295">
        <v>1592.64</v>
      </c>
      <c r="M2913" s="295">
        <v>0</v>
      </c>
      <c r="N2913" s="295">
        <v>0</v>
      </c>
      <c r="O2913" s="295">
        <v>1592.64</v>
      </c>
      <c r="P2913" s="295">
        <v>40000.879999999997</v>
      </c>
      <c r="Q2913" s="295">
        <v>0</v>
      </c>
      <c r="R2913" s="295">
        <v>196382.4</v>
      </c>
      <c r="S2913" s="295">
        <v>0</v>
      </c>
      <c r="T2913" s="295">
        <v>1883.98</v>
      </c>
      <c r="U2913" s="295">
        <v>0</v>
      </c>
      <c r="V2913" s="295">
        <v>0</v>
      </c>
      <c r="W2913" s="295">
        <v>1883.98</v>
      </c>
      <c r="X2913" s="295">
        <v>0</v>
      </c>
      <c r="Y2913" s="295">
        <v>0</v>
      </c>
      <c r="Z2913" s="295">
        <v>0</v>
      </c>
      <c r="AA2913" s="295">
        <v>0</v>
      </c>
      <c r="AB2913" s="295">
        <v>0</v>
      </c>
      <c r="AC2913" s="295">
        <v>0</v>
      </c>
      <c r="AD2913" s="295">
        <v>0</v>
      </c>
      <c r="AE2913" s="295">
        <v>0</v>
      </c>
      <c r="AF2913" s="295">
        <v>0</v>
      </c>
      <c r="AG2913" s="295">
        <v>0</v>
      </c>
      <c r="AH2913" s="295">
        <v>178.01</v>
      </c>
      <c r="AI2913" s="295">
        <v>0</v>
      </c>
      <c r="AJ2913" s="295">
        <v>0</v>
      </c>
      <c r="AK2913" s="295">
        <v>0</v>
      </c>
      <c r="AL2913" s="295">
        <v>0</v>
      </c>
      <c r="AM2913" s="295">
        <v>0</v>
      </c>
      <c r="AN2913" s="295">
        <v>0</v>
      </c>
      <c r="AO2913" s="295">
        <v>0</v>
      </c>
      <c r="AP2913" s="295">
        <v>0</v>
      </c>
      <c r="AQ2913" s="295">
        <v>0</v>
      </c>
      <c r="AR2913" s="295">
        <v>0.51</v>
      </c>
      <c r="AS2913" s="295">
        <v>0</v>
      </c>
      <c r="AT2913" s="295">
        <f t="shared" si="45"/>
        <v>43655</v>
      </c>
      <c r="AU2913" s="295">
        <v>0</v>
      </c>
      <c r="AV2913" s="295">
        <v>0</v>
      </c>
      <c r="AW2913" s="296">
        <v>98</v>
      </c>
      <c r="AX2913" s="296">
        <v>194</v>
      </c>
      <c r="AY2913" s="295">
        <v>334600</v>
      </c>
      <c r="AZ2913" s="295">
        <v>334600</v>
      </c>
      <c r="BA2913" s="294">
        <v>85.386531000000005</v>
      </c>
      <c r="BB2913" s="294">
        <v>50.114799418572602</v>
      </c>
      <c r="BC2913" s="294">
        <v>9.5</v>
      </c>
      <c r="BD2913" s="294"/>
      <c r="BE2913" s="293" t="s">
        <v>4204</v>
      </c>
      <c r="BF2913" s="291"/>
      <c r="BG2913" s="293" t="s">
        <v>312</v>
      </c>
      <c r="BH2913" s="293" t="s">
        <v>188</v>
      </c>
      <c r="BI2913" s="293" t="s">
        <v>313</v>
      </c>
      <c r="BJ2913" s="293" t="s">
        <v>103</v>
      </c>
      <c r="BK2913" s="292" t="s">
        <v>4</v>
      </c>
      <c r="BL2913" s="294">
        <v>196382.4</v>
      </c>
      <c r="BM2913" s="292" t="s">
        <v>894</v>
      </c>
      <c r="BN2913" s="294"/>
      <c r="BO2913" s="297">
        <v>42257</v>
      </c>
      <c r="BP2913" s="297">
        <v>48162</v>
      </c>
      <c r="BQ2913" s="297" t="s">
        <v>1065</v>
      </c>
      <c r="BR2913" s="297" t="s">
        <v>4741</v>
      </c>
      <c r="BS2913" s="297">
        <v>42257</v>
      </c>
      <c r="BT2913" s="297">
        <v>48162</v>
      </c>
      <c r="BU2913" s="294">
        <v>0</v>
      </c>
      <c r="BV2913" s="294">
        <v>0</v>
      </c>
      <c r="BW2913" s="294">
        <v>0</v>
      </c>
    </row>
    <row r="2914" spans="1:75" s="289" customFormat="1" ht="18.2" customHeight="1" x14ac:dyDescent="0.15">
      <c r="A2914" s="298">
        <v>2912</v>
      </c>
      <c r="B2914" s="299" t="s">
        <v>305</v>
      </c>
      <c r="C2914" s="299" t="s">
        <v>306</v>
      </c>
      <c r="D2914" s="313">
        <v>45172</v>
      </c>
      <c r="E2914" s="300" t="s">
        <v>4414</v>
      </c>
      <c r="F2914" s="309">
        <v>2</v>
      </c>
      <c r="G2914" s="309">
        <v>1</v>
      </c>
      <c r="H2914" s="302">
        <v>288781.7</v>
      </c>
      <c r="I2914" s="302">
        <v>1430.9</v>
      </c>
      <c r="J2914" s="302">
        <v>0</v>
      </c>
      <c r="K2914" s="302">
        <v>290212.59999999998</v>
      </c>
      <c r="L2914" s="302">
        <v>1442.35</v>
      </c>
      <c r="M2914" s="302">
        <v>0</v>
      </c>
      <c r="N2914" s="302">
        <v>0</v>
      </c>
      <c r="O2914" s="302">
        <v>0</v>
      </c>
      <c r="P2914" s="302">
        <v>0</v>
      </c>
      <c r="Q2914" s="302">
        <v>0</v>
      </c>
      <c r="R2914" s="302">
        <v>290212.59999999998</v>
      </c>
      <c r="S2914" s="302">
        <v>2321.6999999999998</v>
      </c>
      <c r="T2914" s="302">
        <v>2310.25</v>
      </c>
      <c r="U2914" s="302">
        <v>0</v>
      </c>
      <c r="V2914" s="302">
        <v>0</v>
      </c>
      <c r="W2914" s="302">
        <v>0</v>
      </c>
      <c r="X2914" s="302">
        <v>0</v>
      </c>
      <c r="Y2914" s="302">
        <v>0</v>
      </c>
      <c r="Z2914" s="302">
        <v>4631.95</v>
      </c>
      <c r="AA2914" s="302">
        <v>0</v>
      </c>
      <c r="AB2914" s="302">
        <v>0</v>
      </c>
      <c r="AC2914" s="302">
        <v>0</v>
      </c>
      <c r="AD2914" s="302">
        <v>0</v>
      </c>
      <c r="AE2914" s="302">
        <v>0</v>
      </c>
      <c r="AF2914" s="302">
        <v>0</v>
      </c>
      <c r="AG2914" s="302">
        <v>0</v>
      </c>
      <c r="AH2914" s="302">
        <v>0</v>
      </c>
      <c r="AI2914" s="302">
        <v>0</v>
      </c>
      <c r="AJ2914" s="302">
        <v>0</v>
      </c>
      <c r="AK2914" s="302">
        <v>0</v>
      </c>
      <c r="AL2914" s="302">
        <v>0</v>
      </c>
      <c r="AM2914" s="302">
        <v>0</v>
      </c>
      <c r="AN2914" s="302">
        <v>0</v>
      </c>
      <c r="AO2914" s="302">
        <v>0</v>
      </c>
      <c r="AP2914" s="302">
        <v>0</v>
      </c>
      <c r="AQ2914" s="302">
        <v>0</v>
      </c>
      <c r="AR2914" s="302">
        <v>0</v>
      </c>
      <c r="AS2914" s="302">
        <v>0</v>
      </c>
      <c r="AT2914" s="295">
        <f t="shared" si="45"/>
        <v>0</v>
      </c>
      <c r="AU2914" s="302">
        <v>2873.25</v>
      </c>
      <c r="AV2914" s="302">
        <v>4631.95</v>
      </c>
      <c r="AW2914" s="303">
        <v>119</v>
      </c>
      <c r="AX2914" s="303">
        <v>155</v>
      </c>
      <c r="AY2914" s="302">
        <v>414702.1</v>
      </c>
      <c r="AZ2914" s="302">
        <v>318972.71000000002</v>
      </c>
      <c r="BA2914" s="301">
        <v>56.110568000000001</v>
      </c>
      <c r="BB2914" s="301">
        <v>51.051369964398503</v>
      </c>
      <c r="BC2914" s="301">
        <v>9.6</v>
      </c>
      <c r="BD2914" s="301"/>
      <c r="BE2914" s="300" t="s">
        <v>4204</v>
      </c>
      <c r="BF2914" s="298"/>
      <c r="BG2914" s="300" t="s">
        <v>315</v>
      </c>
      <c r="BH2914" s="300" t="s">
        <v>179</v>
      </c>
      <c r="BI2914" s="300" t="s">
        <v>332</v>
      </c>
      <c r="BJ2914" s="300" t="s">
        <v>177</v>
      </c>
      <c r="BK2914" s="299" t="s">
        <v>4</v>
      </c>
      <c r="BL2914" s="301">
        <v>290212.59999999998</v>
      </c>
      <c r="BM2914" s="299" t="s">
        <v>894</v>
      </c>
      <c r="BN2914" s="301"/>
      <c r="BO2914" s="304">
        <v>44103</v>
      </c>
      <c r="BP2914" s="304">
        <v>48820</v>
      </c>
      <c r="BQ2914" s="297" t="s">
        <v>1065</v>
      </c>
      <c r="BR2914" s="297" t="s">
        <v>4741</v>
      </c>
      <c r="BS2914" s="297" t="s">
        <v>4742</v>
      </c>
      <c r="BT2914" s="297" t="s">
        <v>4742</v>
      </c>
      <c r="BU2914" s="301">
        <v>293.32</v>
      </c>
      <c r="BV2914" s="301">
        <v>0</v>
      </c>
      <c r="BW2914" s="301">
        <v>0</v>
      </c>
    </row>
    <row r="2915" spans="1:75" s="289" customFormat="1" ht="18.2" customHeight="1" x14ac:dyDescent="0.15">
      <c r="A2915" s="291">
        <v>2913</v>
      </c>
      <c r="B2915" s="292" t="s">
        <v>305</v>
      </c>
      <c r="C2915" s="292" t="s">
        <v>306</v>
      </c>
      <c r="D2915" s="312">
        <v>45172</v>
      </c>
      <c r="E2915" s="293" t="s">
        <v>3722</v>
      </c>
      <c r="F2915" s="308">
        <v>0</v>
      </c>
      <c r="G2915" s="308">
        <v>0</v>
      </c>
      <c r="H2915" s="295">
        <v>178354.15</v>
      </c>
      <c r="I2915" s="295">
        <v>0</v>
      </c>
      <c r="J2915" s="295">
        <v>0</v>
      </c>
      <c r="K2915" s="295">
        <v>178354.15</v>
      </c>
      <c r="L2915" s="295">
        <v>4919.25</v>
      </c>
      <c r="M2915" s="295">
        <v>0</v>
      </c>
      <c r="N2915" s="295">
        <v>0</v>
      </c>
      <c r="O2915" s="295">
        <v>4919.25</v>
      </c>
      <c r="P2915" s="295">
        <v>0</v>
      </c>
      <c r="Q2915" s="295">
        <v>0</v>
      </c>
      <c r="R2915" s="295">
        <v>173434.9</v>
      </c>
      <c r="S2915" s="295">
        <v>0</v>
      </c>
      <c r="T2915" s="295">
        <v>1411.97</v>
      </c>
      <c r="U2915" s="295">
        <v>0</v>
      </c>
      <c r="V2915" s="295">
        <v>0</v>
      </c>
      <c r="W2915" s="295">
        <v>1411.97</v>
      </c>
      <c r="X2915" s="295">
        <v>0</v>
      </c>
      <c r="Y2915" s="295">
        <v>0</v>
      </c>
      <c r="Z2915" s="295">
        <v>0</v>
      </c>
      <c r="AA2915" s="295">
        <v>0</v>
      </c>
      <c r="AB2915" s="295">
        <v>0</v>
      </c>
      <c r="AC2915" s="295">
        <v>0</v>
      </c>
      <c r="AD2915" s="295">
        <v>0</v>
      </c>
      <c r="AE2915" s="295">
        <v>0</v>
      </c>
      <c r="AF2915" s="295">
        <v>0</v>
      </c>
      <c r="AG2915" s="295">
        <v>0</v>
      </c>
      <c r="AH2915" s="295">
        <v>253.66</v>
      </c>
      <c r="AI2915" s="295">
        <v>0</v>
      </c>
      <c r="AJ2915" s="295">
        <v>0</v>
      </c>
      <c r="AK2915" s="295">
        <v>0</v>
      </c>
      <c r="AL2915" s="295">
        <v>0</v>
      </c>
      <c r="AM2915" s="295">
        <v>0</v>
      </c>
      <c r="AN2915" s="295">
        <v>0</v>
      </c>
      <c r="AO2915" s="295">
        <v>0</v>
      </c>
      <c r="AP2915" s="295">
        <v>4.92</v>
      </c>
      <c r="AQ2915" s="295">
        <v>0</v>
      </c>
      <c r="AR2915" s="295">
        <v>4.8</v>
      </c>
      <c r="AS2915" s="295">
        <v>0</v>
      </c>
      <c r="AT2915" s="295">
        <f t="shared" si="45"/>
        <v>6585</v>
      </c>
      <c r="AU2915" s="295">
        <v>0</v>
      </c>
      <c r="AV2915" s="295">
        <v>0</v>
      </c>
      <c r="AW2915" s="296">
        <v>31</v>
      </c>
      <c r="AX2915" s="296">
        <v>127</v>
      </c>
      <c r="AY2915" s="295">
        <v>476800</v>
      </c>
      <c r="AZ2915" s="295">
        <v>476800</v>
      </c>
      <c r="BA2915" s="294">
        <v>91.652681000000001</v>
      </c>
      <c r="BB2915" s="294">
        <v>33.3384512667091</v>
      </c>
      <c r="BC2915" s="294">
        <v>9.5</v>
      </c>
      <c r="BD2915" s="294"/>
      <c r="BE2915" s="293" t="s">
        <v>4204</v>
      </c>
      <c r="BF2915" s="291"/>
      <c r="BG2915" s="293" t="s">
        <v>312</v>
      </c>
      <c r="BH2915" s="293" t="s">
        <v>196</v>
      </c>
      <c r="BI2915" s="293" t="s">
        <v>773</v>
      </c>
      <c r="BJ2915" s="293" t="s">
        <v>103</v>
      </c>
      <c r="BK2915" s="292" t="s">
        <v>4</v>
      </c>
      <c r="BL2915" s="294">
        <v>173434.9</v>
      </c>
      <c r="BM2915" s="292" t="s">
        <v>894</v>
      </c>
      <c r="BN2915" s="294"/>
      <c r="BO2915" s="297">
        <v>42254</v>
      </c>
      <c r="BP2915" s="297">
        <v>46119</v>
      </c>
      <c r="BQ2915" s="297" t="s">
        <v>1065</v>
      </c>
      <c r="BR2915" s="297" t="s">
        <v>4741</v>
      </c>
      <c r="BS2915" s="297">
        <v>42254</v>
      </c>
      <c r="BT2915" s="297">
        <v>46119</v>
      </c>
      <c r="BU2915" s="294">
        <v>0</v>
      </c>
      <c r="BV2915" s="294">
        <v>0</v>
      </c>
      <c r="BW2915" s="294">
        <v>0</v>
      </c>
    </row>
    <row r="2916" spans="1:75" s="289" customFormat="1" ht="18.2" customHeight="1" x14ac:dyDescent="0.15">
      <c r="A2916" s="298">
        <v>2914</v>
      </c>
      <c r="B2916" s="299" t="s">
        <v>305</v>
      </c>
      <c r="C2916" s="299" t="s">
        <v>306</v>
      </c>
      <c r="D2916" s="313">
        <v>45172</v>
      </c>
      <c r="E2916" s="300" t="s">
        <v>3723</v>
      </c>
      <c r="F2916" s="309">
        <v>73</v>
      </c>
      <c r="G2916" s="309">
        <v>72</v>
      </c>
      <c r="H2916" s="302">
        <v>303693.2</v>
      </c>
      <c r="I2916" s="302">
        <v>111216.79</v>
      </c>
      <c r="J2916" s="302">
        <v>0</v>
      </c>
      <c r="K2916" s="302">
        <v>414909.99</v>
      </c>
      <c r="L2916" s="302">
        <v>2032.45</v>
      </c>
      <c r="M2916" s="302">
        <v>0</v>
      </c>
      <c r="N2916" s="302">
        <v>0</v>
      </c>
      <c r="O2916" s="302">
        <v>0</v>
      </c>
      <c r="P2916" s="302">
        <v>0</v>
      </c>
      <c r="Q2916" s="302">
        <v>0</v>
      </c>
      <c r="R2916" s="302">
        <v>414909.99</v>
      </c>
      <c r="S2916" s="302">
        <v>206236.16</v>
      </c>
      <c r="T2916" s="302">
        <v>2404.2399999999998</v>
      </c>
      <c r="U2916" s="302">
        <v>0</v>
      </c>
      <c r="V2916" s="302">
        <v>0</v>
      </c>
      <c r="W2916" s="302">
        <v>0</v>
      </c>
      <c r="X2916" s="302">
        <v>0</v>
      </c>
      <c r="Y2916" s="302">
        <v>0</v>
      </c>
      <c r="Z2916" s="302">
        <v>208640.4</v>
      </c>
      <c r="AA2916" s="302">
        <v>0</v>
      </c>
      <c r="AB2916" s="302">
        <v>0</v>
      </c>
      <c r="AC2916" s="302">
        <v>0</v>
      </c>
      <c r="AD2916" s="302">
        <v>0</v>
      </c>
      <c r="AE2916" s="302">
        <v>0</v>
      </c>
      <c r="AF2916" s="302">
        <v>0</v>
      </c>
      <c r="AG2916" s="302">
        <v>0</v>
      </c>
      <c r="AH2916" s="302">
        <v>0</v>
      </c>
      <c r="AI2916" s="302">
        <v>0</v>
      </c>
      <c r="AJ2916" s="302">
        <v>0</v>
      </c>
      <c r="AK2916" s="302">
        <v>0</v>
      </c>
      <c r="AL2916" s="302">
        <v>0</v>
      </c>
      <c r="AM2916" s="302">
        <v>0</v>
      </c>
      <c r="AN2916" s="302">
        <v>0</v>
      </c>
      <c r="AO2916" s="302">
        <v>0</v>
      </c>
      <c r="AP2916" s="302">
        <v>0</v>
      </c>
      <c r="AQ2916" s="302">
        <v>0</v>
      </c>
      <c r="AR2916" s="302">
        <v>0</v>
      </c>
      <c r="AS2916" s="302">
        <v>0</v>
      </c>
      <c r="AT2916" s="295">
        <f t="shared" si="45"/>
        <v>0</v>
      </c>
      <c r="AU2916" s="302">
        <v>113249.24</v>
      </c>
      <c r="AV2916" s="302">
        <v>208640.4</v>
      </c>
      <c r="AW2916" s="303">
        <v>98</v>
      </c>
      <c r="AX2916" s="303">
        <v>194</v>
      </c>
      <c r="AY2916" s="302">
        <v>427000.01</v>
      </c>
      <c r="AZ2916" s="302">
        <v>427000.01</v>
      </c>
      <c r="BA2916" s="301">
        <v>84.894660000000002</v>
      </c>
      <c r="BB2916" s="301">
        <v>82.490964184411595</v>
      </c>
      <c r="BC2916" s="301">
        <v>9.5</v>
      </c>
      <c r="BD2916" s="301"/>
      <c r="BE2916" s="300" t="s">
        <v>4204</v>
      </c>
      <c r="BF2916" s="298"/>
      <c r="BG2916" s="300" t="s">
        <v>312</v>
      </c>
      <c r="BH2916" s="300" t="s">
        <v>199</v>
      </c>
      <c r="BI2916" s="300" t="s">
        <v>357</v>
      </c>
      <c r="BJ2916" s="300" t="s">
        <v>4205</v>
      </c>
      <c r="BK2916" s="299" t="s">
        <v>4</v>
      </c>
      <c r="BL2916" s="301">
        <v>414909.99</v>
      </c>
      <c r="BM2916" s="299" t="s">
        <v>894</v>
      </c>
      <c r="BN2916" s="301"/>
      <c r="BO2916" s="304">
        <v>42254</v>
      </c>
      <c r="BP2916" s="304">
        <v>48159</v>
      </c>
      <c r="BQ2916" s="297" t="s">
        <v>1067</v>
      </c>
      <c r="BR2916" s="297" t="s">
        <v>4743</v>
      </c>
      <c r="BS2916" s="297">
        <v>42254</v>
      </c>
      <c r="BT2916" s="297">
        <v>48159</v>
      </c>
      <c r="BU2916" s="301">
        <v>16355.52</v>
      </c>
      <c r="BV2916" s="301">
        <v>0</v>
      </c>
      <c r="BW2916" s="301">
        <v>0</v>
      </c>
    </row>
    <row r="2917" spans="1:75" s="289" customFormat="1" ht="18.2" customHeight="1" x14ac:dyDescent="0.15">
      <c r="A2917" s="291">
        <v>2915</v>
      </c>
      <c r="B2917" s="292" t="s">
        <v>305</v>
      </c>
      <c r="C2917" s="292" t="s">
        <v>306</v>
      </c>
      <c r="D2917" s="312">
        <v>45172</v>
      </c>
      <c r="E2917" s="293" t="s">
        <v>3724</v>
      </c>
      <c r="F2917" s="308">
        <v>0</v>
      </c>
      <c r="G2917" s="308">
        <v>0</v>
      </c>
      <c r="H2917" s="295">
        <v>61767.65</v>
      </c>
      <c r="I2917" s="295">
        <v>0</v>
      </c>
      <c r="J2917" s="295">
        <v>0</v>
      </c>
      <c r="K2917" s="295">
        <v>61767.65</v>
      </c>
      <c r="L2917" s="295">
        <v>2008.33</v>
      </c>
      <c r="M2917" s="295">
        <v>0</v>
      </c>
      <c r="N2917" s="295">
        <v>0</v>
      </c>
      <c r="O2917" s="295">
        <v>2008.33</v>
      </c>
      <c r="P2917" s="295">
        <v>0</v>
      </c>
      <c r="Q2917" s="295">
        <v>0</v>
      </c>
      <c r="R2917" s="295">
        <v>59759.32</v>
      </c>
      <c r="S2917" s="295">
        <v>0</v>
      </c>
      <c r="T2917" s="295">
        <v>494.14</v>
      </c>
      <c r="U2917" s="295">
        <v>0</v>
      </c>
      <c r="V2917" s="295">
        <v>0</v>
      </c>
      <c r="W2917" s="295">
        <v>494.14</v>
      </c>
      <c r="X2917" s="295">
        <v>0</v>
      </c>
      <c r="Y2917" s="295">
        <v>0</v>
      </c>
      <c r="Z2917" s="295">
        <v>0</v>
      </c>
      <c r="AA2917" s="295">
        <v>0</v>
      </c>
      <c r="AB2917" s="295">
        <v>0</v>
      </c>
      <c r="AC2917" s="295">
        <v>0</v>
      </c>
      <c r="AD2917" s="295">
        <v>0</v>
      </c>
      <c r="AE2917" s="295">
        <v>0</v>
      </c>
      <c r="AF2917" s="295">
        <v>0</v>
      </c>
      <c r="AG2917" s="295">
        <v>0</v>
      </c>
      <c r="AH2917" s="295">
        <v>128.04</v>
      </c>
      <c r="AI2917" s="295">
        <v>0</v>
      </c>
      <c r="AJ2917" s="295">
        <v>0</v>
      </c>
      <c r="AK2917" s="295">
        <v>0</v>
      </c>
      <c r="AL2917" s="295">
        <v>0</v>
      </c>
      <c r="AM2917" s="295">
        <v>0</v>
      </c>
      <c r="AN2917" s="295">
        <v>0</v>
      </c>
      <c r="AO2917" s="295">
        <v>0</v>
      </c>
      <c r="AP2917" s="295">
        <v>555.91999999999996</v>
      </c>
      <c r="AQ2917" s="295">
        <v>0</v>
      </c>
      <c r="AR2917" s="295">
        <v>486.43</v>
      </c>
      <c r="AS2917" s="295">
        <v>0</v>
      </c>
      <c r="AT2917" s="295">
        <f t="shared" si="45"/>
        <v>2700</v>
      </c>
      <c r="AU2917" s="295">
        <v>0</v>
      </c>
      <c r="AV2917" s="295">
        <v>0</v>
      </c>
      <c r="AW2917" s="296">
        <v>98</v>
      </c>
      <c r="AX2917" s="296">
        <v>194</v>
      </c>
      <c r="AY2917" s="295">
        <v>242279.99</v>
      </c>
      <c r="AZ2917" s="295">
        <v>239448.44</v>
      </c>
      <c r="BA2917" s="294">
        <v>79.866281000000001</v>
      </c>
      <c r="BB2917" s="294">
        <v>19.932285395089298</v>
      </c>
      <c r="BC2917" s="294">
        <v>9.6</v>
      </c>
      <c r="BD2917" s="294"/>
      <c r="BE2917" s="293" t="s">
        <v>4204</v>
      </c>
      <c r="BF2917" s="291"/>
      <c r="BG2917" s="293" t="s">
        <v>408</v>
      </c>
      <c r="BH2917" s="293" t="s">
        <v>194</v>
      </c>
      <c r="BI2917" s="293" t="s">
        <v>745</v>
      </c>
      <c r="BJ2917" s="293" t="s">
        <v>103</v>
      </c>
      <c r="BK2917" s="292" t="s">
        <v>4</v>
      </c>
      <c r="BL2917" s="294">
        <v>59759.32</v>
      </c>
      <c r="BM2917" s="292" t="s">
        <v>894</v>
      </c>
      <c r="BN2917" s="294"/>
      <c r="BO2917" s="297">
        <v>42262</v>
      </c>
      <c r="BP2917" s="297">
        <v>48167</v>
      </c>
      <c r="BQ2917" s="297" t="s">
        <v>1067</v>
      </c>
      <c r="BR2917" s="297" t="s">
        <v>4743</v>
      </c>
      <c r="BS2917" s="297">
        <v>42262</v>
      </c>
      <c r="BT2917" s="297">
        <v>48167</v>
      </c>
      <c r="BU2917" s="294">
        <v>0</v>
      </c>
      <c r="BV2917" s="294">
        <v>0</v>
      </c>
      <c r="BW2917" s="294">
        <v>0</v>
      </c>
    </row>
    <row r="2918" spans="1:75" s="289" customFormat="1" ht="18.2" customHeight="1" x14ac:dyDescent="0.15">
      <c r="A2918" s="298">
        <v>2916</v>
      </c>
      <c r="B2918" s="299" t="s">
        <v>305</v>
      </c>
      <c r="C2918" s="299" t="s">
        <v>306</v>
      </c>
      <c r="D2918" s="313">
        <v>45172</v>
      </c>
      <c r="E2918" s="300" t="s">
        <v>3725</v>
      </c>
      <c r="F2918" s="309">
        <v>3</v>
      </c>
      <c r="G2918" s="309">
        <v>2</v>
      </c>
      <c r="H2918" s="302">
        <v>146473.70000000001</v>
      </c>
      <c r="I2918" s="302">
        <v>1928.43</v>
      </c>
      <c r="J2918" s="302">
        <v>0</v>
      </c>
      <c r="K2918" s="302">
        <v>148402.13</v>
      </c>
      <c r="L2918" s="302">
        <v>975.8</v>
      </c>
      <c r="M2918" s="302">
        <v>0</v>
      </c>
      <c r="N2918" s="302">
        <v>0</v>
      </c>
      <c r="O2918" s="302">
        <v>0</v>
      </c>
      <c r="P2918" s="302">
        <v>0</v>
      </c>
      <c r="Q2918" s="302">
        <v>0</v>
      </c>
      <c r="R2918" s="302">
        <v>148402.13</v>
      </c>
      <c r="S2918" s="302">
        <v>2116.83</v>
      </c>
      <c r="T2918" s="302">
        <v>1171.79</v>
      </c>
      <c r="U2918" s="302">
        <v>0</v>
      </c>
      <c r="V2918" s="302">
        <v>0</v>
      </c>
      <c r="W2918" s="302">
        <v>0</v>
      </c>
      <c r="X2918" s="302">
        <v>0</v>
      </c>
      <c r="Y2918" s="302">
        <v>0</v>
      </c>
      <c r="Z2918" s="302">
        <v>3288.62</v>
      </c>
      <c r="AA2918" s="302">
        <v>0</v>
      </c>
      <c r="AB2918" s="302">
        <v>0</v>
      </c>
      <c r="AC2918" s="302">
        <v>0</v>
      </c>
      <c r="AD2918" s="302">
        <v>0</v>
      </c>
      <c r="AE2918" s="302">
        <v>0</v>
      </c>
      <c r="AF2918" s="302">
        <v>0</v>
      </c>
      <c r="AG2918" s="302">
        <v>0</v>
      </c>
      <c r="AH2918" s="302">
        <v>0</v>
      </c>
      <c r="AI2918" s="302">
        <v>0</v>
      </c>
      <c r="AJ2918" s="302">
        <v>0</v>
      </c>
      <c r="AK2918" s="302">
        <v>0</v>
      </c>
      <c r="AL2918" s="302">
        <v>0</v>
      </c>
      <c r="AM2918" s="302">
        <v>0</v>
      </c>
      <c r="AN2918" s="302">
        <v>0</v>
      </c>
      <c r="AO2918" s="302">
        <v>0</v>
      </c>
      <c r="AP2918" s="302">
        <v>0</v>
      </c>
      <c r="AQ2918" s="302">
        <v>0</v>
      </c>
      <c r="AR2918" s="302">
        <v>0</v>
      </c>
      <c r="AS2918" s="302">
        <v>0</v>
      </c>
      <c r="AT2918" s="295">
        <f t="shared" si="45"/>
        <v>0</v>
      </c>
      <c r="AU2918" s="302">
        <v>2904.23</v>
      </c>
      <c r="AV2918" s="302">
        <v>3288.62</v>
      </c>
      <c r="AW2918" s="303">
        <v>98</v>
      </c>
      <c r="AX2918" s="303">
        <v>194</v>
      </c>
      <c r="AY2918" s="302">
        <v>255999.99</v>
      </c>
      <c r="AZ2918" s="302">
        <v>205491.34</v>
      </c>
      <c r="BA2918" s="301">
        <v>59.907806999999998</v>
      </c>
      <c r="BB2918" s="301">
        <v>43.2643349468105</v>
      </c>
      <c r="BC2918" s="301">
        <v>9.6</v>
      </c>
      <c r="BD2918" s="301"/>
      <c r="BE2918" s="300" t="s">
        <v>4204</v>
      </c>
      <c r="BF2918" s="298"/>
      <c r="BG2918" s="300" t="s">
        <v>333</v>
      </c>
      <c r="BH2918" s="300" t="s">
        <v>185</v>
      </c>
      <c r="BI2918" s="300" t="s">
        <v>178</v>
      </c>
      <c r="BJ2918" s="300" t="s">
        <v>177</v>
      </c>
      <c r="BK2918" s="299" t="s">
        <v>4</v>
      </c>
      <c r="BL2918" s="301">
        <v>148402.13</v>
      </c>
      <c r="BM2918" s="299" t="s">
        <v>894</v>
      </c>
      <c r="BN2918" s="301"/>
      <c r="BO2918" s="304">
        <v>42255</v>
      </c>
      <c r="BP2918" s="304">
        <v>48160</v>
      </c>
      <c r="BQ2918" s="297" t="s">
        <v>1067</v>
      </c>
      <c r="BR2918" s="297" t="s">
        <v>4743</v>
      </c>
      <c r="BS2918" s="297">
        <v>42255</v>
      </c>
      <c r="BT2918" s="297">
        <v>48160</v>
      </c>
      <c r="BU2918" s="301">
        <v>242.08</v>
      </c>
      <c r="BV2918" s="301">
        <v>0</v>
      </c>
      <c r="BW2918" s="301">
        <v>0</v>
      </c>
    </row>
    <row r="2919" spans="1:75" s="289" customFormat="1" ht="18.2" customHeight="1" x14ac:dyDescent="0.15">
      <c r="A2919" s="291">
        <v>2917</v>
      </c>
      <c r="B2919" s="292" t="s">
        <v>305</v>
      </c>
      <c r="C2919" s="292" t="s">
        <v>306</v>
      </c>
      <c r="D2919" s="312">
        <v>45172</v>
      </c>
      <c r="E2919" s="293" t="s">
        <v>3726</v>
      </c>
      <c r="F2919" s="308">
        <v>1</v>
      </c>
      <c r="G2919" s="308">
        <v>1</v>
      </c>
      <c r="H2919" s="295">
        <v>336742.61</v>
      </c>
      <c r="I2919" s="295">
        <v>2203.7399999999998</v>
      </c>
      <c r="J2919" s="295">
        <v>0</v>
      </c>
      <c r="K2919" s="295">
        <v>338946.35</v>
      </c>
      <c r="L2919" s="295">
        <v>2221.19</v>
      </c>
      <c r="M2919" s="295">
        <v>0</v>
      </c>
      <c r="N2919" s="295">
        <v>2203.7399999999998</v>
      </c>
      <c r="O2919" s="295">
        <v>0</v>
      </c>
      <c r="P2919" s="295">
        <v>0</v>
      </c>
      <c r="Q2919" s="295">
        <v>0</v>
      </c>
      <c r="R2919" s="295">
        <v>336742.61</v>
      </c>
      <c r="S2919" s="295">
        <v>2683.33</v>
      </c>
      <c r="T2919" s="295">
        <v>2665.88</v>
      </c>
      <c r="U2919" s="295">
        <v>0</v>
      </c>
      <c r="V2919" s="295">
        <v>2683.33</v>
      </c>
      <c r="W2919" s="295">
        <v>0</v>
      </c>
      <c r="X2919" s="295">
        <v>0</v>
      </c>
      <c r="Y2919" s="295">
        <v>0</v>
      </c>
      <c r="Z2919" s="295">
        <v>2665.88</v>
      </c>
      <c r="AA2919" s="295">
        <v>0</v>
      </c>
      <c r="AB2919" s="295">
        <v>0</v>
      </c>
      <c r="AC2919" s="295">
        <v>0</v>
      </c>
      <c r="AD2919" s="295">
        <v>0</v>
      </c>
      <c r="AE2919" s="295">
        <v>0</v>
      </c>
      <c r="AF2919" s="295">
        <v>0</v>
      </c>
      <c r="AG2919" s="295">
        <v>0</v>
      </c>
      <c r="AH2919" s="295">
        <v>190.04</v>
      </c>
      <c r="AI2919" s="295">
        <v>0</v>
      </c>
      <c r="AJ2919" s="295">
        <v>0</v>
      </c>
      <c r="AK2919" s="295">
        <v>0</v>
      </c>
      <c r="AL2919" s="295">
        <v>350</v>
      </c>
      <c r="AM2919" s="295">
        <v>0</v>
      </c>
      <c r="AN2919" s="295">
        <v>0</v>
      </c>
      <c r="AO2919" s="295">
        <v>72.89</v>
      </c>
      <c r="AP2919" s="295">
        <v>0</v>
      </c>
      <c r="AQ2919" s="295">
        <v>0</v>
      </c>
      <c r="AR2919" s="295">
        <v>0</v>
      </c>
      <c r="AS2919" s="295">
        <v>0</v>
      </c>
      <c r="AT2919" s="295">
        <f t="shared" si="45"/>
        <v>5500</v>
      </c>
      <c r="AU2919" s="295">
        <v>2221.19</v>
      </c>
      <c r="AV2919" s="295">
        <v>2665.88</v>
      </c>
      <c r="AW2919" s="296">
        <v>99</v>
      </c>
      <c r="AX2919" s="296">
        <v>195</v>
      </c>
      <c r="AY2919" s="295">
        <v>471499.99</v>
      </c>
      <c r="AZ2919" s="295">
        <v>471499.99</v>
      </c>
      <c r="BA2919" s="294">
        <v>90.000003000000007</v>
      </c>
      <c r="BB2919" s="294">
        <v>64.277490038181796</v>
      </c>
      <c r="BC2919" s="294">
        <v>9.5</v>
      </c>
      <c r="BD2919" s="294"/>
      <c r="BE2919" s="293" t="s">
        <v>4204</v>
      </c>
      <c r="BF2919" s="291"/>
      <c r="BG2919" s="293" t="s">
        <v>312</v>
      </c>
      <c r="BH2919" s="293" t="s">
        <v>230</v>
      </c>
      <c r="BI2919" s="293" t="s">
        <v>642</v>
      </c>
      <c r="BJ2919" s="293" t="s">
        <v>177</v>
      </c>
      <c r="BK2919" s="292" t="s">
        <v>4</v>
      </c>
      <c r="BL2919" s="294">
        <v>336742.61</v>
      </c>
      <c r="BM2919" s="292" t="s">
        <v>894</v>
      </c>
      <c r="BN2919" s="294"/>
      <c r="BO2919" s="297">
        <v>42255</v>
      </c>
      <c r="BP2919" s="297">
        <v>48190</v>
      </c>
      <c r="BQ2919" s="297" t="s">
        <v>1065</v>
      </c>
      <c r="BR2919" s="297" t="s">
        <v>4741</v>
      </c>
      <c r="BS2919" s="297">
        <v>42255</v>
      </c>
      <c r="BT2919" s="297">
        <v>48190</v>
      </c>
      <c r="BU2919" s="294">
        <v>60.8</v>
      </c>
      <c r="BV2919" s="294">
        <v>0</v>
      </c>
      <c r="BW2919" s="294">
        <v>0</v>
      </c>
    </row>
    <row r="2920" spans="1:75" s="289" customFormat="1" ht="18.2" customHeight="1" x14ac:dyDescent="0.15">
      <c r="A2920" s="298">
        <v>2918</v>
      </c>
      <c r="B2920" s="299" t="s">
        <v>305</v>
      </c>
      <c r="C2920" s="299" t="s">
        <v>306</v>
      </c>
      <c r="D2920" s="313">
        <v>45172</v>
      </c>
      <c r="E2920" s="300" t="s">
        <v>4415</v>
      </c>
      <c r="F2920" s="309">
        <v>0</v>
      </c>
      <c r="G2920" s="309">
        <v>0</v>
      </c>
      <c r="H2920" s="302">
        <v>226023.25</v>
      </c>
      <c r="I2920" s="302">
        <v>0</v>
      </c>
      <c r="J2920" s="302">
        <v>0</v>
      </c>
      <c r="K2920" s="302">
        <v>226023.25</v>
      </c>
      <c r="L2920" s="302">
        <v>1135.3399999999999</v>
      </c>
      <c r="M2920" s="302">
        <v>0</v>
      </c>
      <c r="N2920" s="302">
        <v>0</v>
      </c>
      <c r="O2920" s="302">
        <v>1135.3399999999999</v>
      </c>
      <c r="P2920" s="302">
        <v>0</v>
      </c>
      <c r="Q2920" s="302">
        <v>0</v>
      </c>
      <c r="R2920" s="302">
        <v>224887.91</v>
      </c>
      <c r="S2920" s="302">
        <v>0</v>
      </c>
      <c r="T2920" s="302">
        <v>1789.35</v>
      </c>
      <c r="U2920" s="302">
        <v>0</v>
      </c>
      <c r="V2920" s="302">
        <v>0</v>
      </c>
      <c r="W2920" s="302">
        <v>1789.35</v>
      </c>
      <c r="X2920" s="302">
        <v>0</v>
      </c>
      <c r="Y2920" s="302">
        <v>0</v>
      </c>
      <c r="Z2920" s="302">
        <v>0</v>
      </c>
      <c r="AA2920" s="302">
        <v>0</v>
      </c>
      <c r="AB2920" s="302">
        <v>0</v>
      </c>
      <c r="AC2920" s="302">
        <v>0</v>
      </c>
      <c r="AD2920" s="302">
        <v>0</v>
      </c>
      <c r="AE2920" s="302">
        <v>0</v>
      </c>
      <c r="AF2920" s="302">
        <v>0</v>
      </c>
      <c r="AG2920" s="302">
        <v>0</v>
      </c>
      <c r="AH2920" s="302">
        <v>164.55</v>
      </c>
      <c r="AI2920" s="302">
        <v>0</v>
      </c>
      <c r="AJ2920" s="302">
        <v>0</v>
      </c>
      <c r="AK2920" s="302">
        <v>0</v>
      </c>
      <c r="AL2920" s="302">
        <v>0</v>
      </c>
      <c r="AM2920" s="302">
        <v>0</v>
      </c>
      <c r="AN2920" s="302">
        <v>0</v>
      </c>
      <c r="AO2920" s="302">
        <v>0</v>
      </c>
      <c r="AP2920" s="302">
        <v>87.36</v>
      </c>
      <c r="AQ2920" s="302">
        <v>0</v>
      </c>
      <c r="AR2920" s="302">
        <v>76.599999999999994</v>
      </c>
      <c r="AS2920" s="302">
        <v>0</v>
      </c>
      <c r="AT2920" s="295">
        <f t="shared" si="45"/>
        <v>3100</v>
      </c>
      <c r="AU2920" s="302">
        <v>0</v>
      </c>
      <c r="AV2920" s="302">
        <v>0</v>
      </c>
      <c r="AW2920" s="303">
        <v>119</v>
      </c>
      <c r="AX2920" s="303">
        <v>155</v>
      </c>
      <c r="AY2920" s="302">
        <v>372301.93133300002</v>
      </c>
      <c r="AZ2920" s="302">
        <v>260611.35</v>
      </c>
      <c r="BA2920" s="301">
        <v>86.300925000000007</v>
      </c>
      <c r="BB2920" s="301">
        <v>74.471179610238593</v>
      </c>
      <c r="BC2920" s="301">
        <v>9.5</v>
      </c>
      <c r="BD2920" s="301"/>
      <c r="BE2920" s="300" t="s">
        <v>4204</v>
      </c>
      <c r="BF2920" s="298"/>
      <c r="BG2920" s="300" t="s">
        <v>312</v>
      </c>
      <c r="BH2920" s="300" t="s">
        <v>196</v>
      </c>
      <c r="BI2920" s="300" t="s">
        <v>314</v>
      </c>
      <c r="BJ2920" s="300" t="s">
        <v>103</v>
      </c>
      <c r="BK2920" s="299" t="s">
        <v>4</v>
      </c>
      <c r="BL2920" s="301">
        <v>224887.91</v>
      </c>
      <c r="BM2920" s="299" t="s">
        <v>894</v>
      </c>
      <c r="BN2920" s="301"/>
      <c r="BO2920" s="304">
        <v>44103</v>
      </c>
      <c r="BP2920" s="304">
        <v>48820</v>
      </c>
      <c r="BQ2920" s="297" t="s">
        <v>1065</v>
      </c>
      <c r="BR2920" s="297" t="s">
        <v>4741</v>
      </c>
      <c r="BS2920" s="297" t="s">
        <v>4742</v>
      </c>
      <c r="BT2920" s="297" t="s">
        <v>4742</v>
      </c>
      <c r="BU2920" s="301">
        <v>0</v>
      </c>
      <c r="BV2920" s="301">
        <v>0</v>
      </c>
      <c r="BW2920" s="301">
        <v>0</v>
      </c>
    </row>
    <row r="2921" spans="1:75" s="289" customFormat="1" ht="18.2" customHeight="1" x14ac:dyDescent="0.15">
      <c r="A2921" s="291">
        <v>2919</v>
      </c>
      <c r="B2921" s="292" t="s">
        <v>305</v>
      </c>
      <c r="C2921" s="292" t="s">
        <v>306</v>
      </c>
      <c r="D2921" s="312">
        <v>45172</v>
      </c>
      <c r="E2921" s="293" t="s">
        <v>3727</v>
      </c>
      <c r="F2921" s="308">
        <v>4</v>
      </c>
      <c r="G2921" s="308">
        <v>4</v>
      </c>
      <c r="H2921" s="295">
        <v>435407.21</v>
      </c>
      <c r="I2921" s="295">
        <v>5703.51</v>
      </c>
      <c r="J2921" s="295">
        <v>0</v>
      </c>
      <c r="K2921" s="295">
        <v>441110.72</v>
      </c>
      <c r="L2921" s="295">
        <v>2885.31</v>
      </c>
      <c r="M2921" s="295">
        <v>0</v>
      </c>
      <c r="N2921" s="295">
        <v>0</v>
      </c>
      <c r="O2921" s="295">
        <v>0</v>
      </c>
      <c r="P2921" s="295">
        <v>0</v>
      </c>
      <c r="Q2921" s="295">
        <v>0</v>
      </c>
      <c r="R2921" s="295">
        <v>441110.72</v>
      </c>
      <c r="S2921" s="295">
        <v>6888.49</v>
      </c>
      <c r="T2921" s="295">
        <v>3410.69</v>
      </c>
      <c r="U2921" s="295">
        <v>0</v>
      </c>
      <c r="V2921" s="295">
        <v>0</v>
      </c>
      <c r="W2921" s="295">
        <v>0</v>
      </c>
      <c r="X2921" s="295">
        <v>0</v>
      </c>
      <c r="Y2921" s="295">
        <v>0</v>
      </c>
      <c r="Z2921" s="295">
        <v>10299.18</v>
      </c>
      <c r="AA2921" s="295">
        <v>0</v>
      </c>
      <c r="AB2921" s="295">
        <v>0</v>
      </c>
      <c r="AC2921" s="295">
        <v>0</v>
      </c>
      <c r="AD2921" s="295">
        <v>0</v>
      </c>
      <c r="AE2921" s="295">
        <v>0</v>
      </c>
      <c r="AF2921" s="295">
        <v>0</v>
      </c>
      <c r="AG2921" s="295">
        <v>0</v>
      </c>
      <c r="AH2921" s="295">
        <v>0</v>
      </c>
      <c r="AI2921" s="295">
        <v>0</v>
      </c>
      <c r="AJ2921" s="295">
        <v>0</v>
      </c>
      <c r="AK2921" s="295">
        <v>0</v>
      </c>
      <c r="AL2921" s="295">
        <v>0</v>
      </c>
      <c r="AM2921" s="295">
        <v>0</v>
      </c>
      <c r="AN2921" s="295">
        <v>0</v>
      </c>
      <c r="AO2921" s="295">
        <v>0</v>
      </c>
      <c r="AP2921" s="295">
        <v>0</v>
      </c>
      <c r="AQ2921" s="295">
        <v>0</v>
      </c>
      <c r="AR2921" s="295">
        <v>0</v>
      </c>
      <c r="AS2921" s="295">
        <v>0</v>
      </c>
      <c r="AT2921" s="295">
        <f t="shared" si="45"/>
        <v>0</v>
      </c>
      <c r="AU2921" s="295">
        <v>8588.82</v>
      </c>
      <c r="AV2921" s="295">
        <v>10299.18</v>
      </c>
      <c r="AW2921" s="296">
        <v>99</v>
      </c>
      <c r="AX2921" s="296">
        <v>195</v>
      </c>
      <c r="AY2921" s="295">
        <v>611000</v>
      </c>
      <c r="AZ2921" s="295">
        <v>611000</v>
      </c>
      <c r="BA2921" s="294">
        <v>89.999996999999993</v>
      </c>
      <c r="BB2921" s="294">
        <v>64.975390305511993</v>
      </c>
      <c r="BC2921" s="294">
        <v>9.4</v>
      </c>
      <c r="BD2921" s="294"/>
      <c r="BE2921" s="293" t="s">
        <v>4204</v>
      </c>
      <c r="BF2921" s="291"/>
      <c r="BG2921" s="293" t="s">
        <v>317</v>
      </c>
      <c r="BH2921" s="293" t="s">
        <v>390</v>
      </c>
      <c r="BI2921" s="293" t="s">
        <v>918</v>
      </c>
      <c r="BJ2921" s="293" t="s">
        <v>177</v>
      </c>
      <c r="BK2921" s="292" t="s">
        <v>4</v>
      </c>
      <c r="BL2921" s="294">
        <v>441110.72</v>
      </c>
      <c r="BM2921" s="292" t="s">
        <v>894</v>
      </c>
      <c r="BN2921" s="294"/>
      <c r="BO2921" s="297">
        <v>42261</v>
      </c>
      <c r="BP2921" s="297">
        <v>48196</v>
      </c>
      <c r="BQ2921" s="297" t="s">
        <v>1067</v>
      </c>
      <c r="BR2921" s="297" t="s">
        <v>4743</v>
      </c>
      <c r="BS2921" s="297">
        <v>42261</v>
      </c>
      <c r="BT2921" s="297">
        <v>48196</v>
      </c>
      <c r="BU2921" s="294">
        <v>975.15</v>
      </c>
      <c r="BV2921" s="294">
        <v>0</v>
      </c>
      <c r="BW2921" s="294">
        <v>0</v>
      </c>
    </row>
    <row r="2922" spans="1:75" s="289" customFormat="1" ht="18.2" customHeight="1" x14ac:dyDescent="0.15">
      <c r="A2922" s="298">
        <v>2920</v>
      </c>
      <c r="B2922" s="299" t="s">
        <v>305</v>
      </c>
      <c r="C2922" s="299" t="s">
        <v>306</v>
      </c>
      <c r="D2922" s="313">
        <v>45172</v>
      </c>
      <c r="E2922" s="300" t="s">
        <v>4432</v>
      </c>
      <c r="F2922" s="309">
        <v>0</v>
      </c>
      <c r="G2922" s="309">
        <v>0</v>
      </c>
      <c r="H2922" s="302">
        <v>167200.14000000001</v>
      </c>
      <c r="I2922" s="302">
        <v>0</v>
      </c>
      <c r="J2922" s="302">
        <v>0</v>
      </c>
      <c r="K2922" s="302">
        <v>167200.14000000001</v>
      </c>
      <c r="L2922" s="302">
        <v>1051.49</v>
      </c>
      <c r="M2922" s="302">
        <v>0</v>
      </c>
      <c r="N2922" s="302">
        <v>0</v>
      </c>
      <c r="O2922" s="302">
        <v>1051.49</v>
      </c>
      <c r="P2922" s="302">
        <v>0</v>
      </c>
      <c r="Q2922" s="302">
        <v>0</v>
      </c>
      <c r="R2922" s="302">
        <v>166148.65</v>
      </c>
      <c r="S2922" s="302">
        <v>0</v>
      </c>
      <c r="T2922" s="302">
        <v>1379.4</v>
      </c>
      <c r="U2922" s="302">
        <v>0</v>
      </c>
      <c r="V2922" s="302">
        <v>0</v>
      </c>
      <c r="W2922" s="302">
        <v>1379.4</v>
      </c>
      <c r="X2922" s="302">
        <v>0</v>
      </c>
      <c r="Y2922" s="302">
        <v>0</v>
      </c>
      <c r="Z2922" s="302">
        <v>0</v>
      </c>
      <c r="AA2922" s="302">
        <v>0</v>
      </c>
      <c r="AB2922" s="302">
        <v>0</v>
      </c>
      <c r="AC2922" s="302">
        <v>0</v>
      </c>
      <c r="AD2922" s="302">
        <v>0</v>
      </c>
      <c r="AE2922" s="302">
        <v>0</v>
      </c>
      <c r="AF2922" s="302">
        <v>0</v>
      </c>
      <c r="AG2922" s="302">
        <v>0</v>
      </c>
      <c r="AH2922" s="302">
        <v>117.56</v>
      </c>
      <c r="AI2922" s="302">
        <v>0</v>
      </c>
      <c r="AJ2922" s="302">
        <v>0</v>
      </c>
      <c r="AK2922" s="302">
        <v>0</v>
      </c>
      <c r="AL2922" s="302">
        <v>0</v>
      </c>
      <c r="AM2922" s="302">
        <v>0</v>
      </c>
      <c r="AN2922" s="302">
        <v>0</v>
      </c>
      <c r="AO2922" s="302">
        <v>0</v>
      </c>
      <c r="AP2922" s="302">
        <v>2548.4499999999998</v>
      </c>
      <c r="AQ2922" s="302">
        <v>0</v>
      </c>
      <c r="AR2922" s="302">
        <v>2548.4499999999998</v>
      </c>
      <c r="AS2922" s="302">
        <v>0</v>
      </c>
      <c r="AT2922" s="295">
        <f t="shared" si="45"/>
        <v>2548.4499999999998</v>
      </c>
      <c r="AU2922" s="302">
        <v>0</v>
      </c>
      <c r="AV2922" s="302">
        <v>0</v>
      </c>
      <c r="AW2922" s="303">
        <v>101</v>
      </c>
      <c r="AX2922" s="303">
        <v>135</v>
      </c>
      <c r="AY2922" s="302">
        <v>264399.99</v>
      </c>
      <c r="AZ2922" s="302">
        <v>187398.26</v>
      </c>
      <c r="BA2922" s="301">
        <v>42.811182000000002</v>
      </c>
      <c r="BB2922" s="301">
        <v>37.956702982217102</v>
      </c>
      <c r="BC2922" s="301">
        <v>9.9</v>
      </c>
      <c r="BD2922" s="301"/>
      <c r="BE2922" s="300" t="s">
        <v>4204</v>
      </c>
      <c r="BF2922" s="298"/>
      <c r="BG2922" s="300" t="s">
        <v>312</v>
      </c>
      <c r="BH2922" s="300" t="s">
        <v>221</v>
      </c>
      <c r="BI2922" s="300" t="s">
        <v>798</v>
      </c>
      <c r="BJ2922" s="300" t="s">
        <v>103</v>
      </c>
      <c r="BK2922" s="299" t="s">
        <v>4</v>
      </c>
      <c r="BL2922" s="301">
        <v>166148.65</v>
      </c>
      <c r="BM2922" s="299" t="s">
        <v>894</v>
      </c>
      <c r="BN2922" s="301"/>
      <c r="BO2922" s="304">
        <v>44139</v>
      </c>
      <c r="BP2922" s="304">
        <v>48248</v>
      </c>
      <c r="BQ2922" s="297" t="s">
        <v>925</v>
      </c>
      <c r="BR2922" s="297" t="s">
        <v>4745</v>
      </c>
      <c r="BS2922" s="297" t="s">
        <v>4742</v>
      </c>
      <c r="BT2922" s="297" t="s">
        <v>4742</v>
      </c>
      <c r="BU2922" s="301">
        <v>0</v>
      </c>
      <c r="BV2922" s="301">
        <v>0</v>
      </c>
      <c r="BW2922" s="301">
        <v>0</v>
      </c>
    </row>
    <row r="2923" spans="1:75" s="289" customFormat="1" ht="18.2" customHeight="1" x14ac:dyDescent="0.15">
      <c r="A2923" s="291">
        <v>2921</v>
      </c>
      <c r="B2923" s="292" t="s">
        <v>305</v>
      </c>
      <c r="C2923" s="292" t="s">
        <v>306</v>
      </c>
      <c r="D2923" s="312">
        <v>45172</v>
      </c>
      <c r="E2923" s="293" t="s">
        <v>3728</v>
      </c>
      <c r="F2923" s="308">
        <v>12</v>
      </c>
      <c r="G2923" s="308">
        <v>12</v>
      </c>
      <c r="H2923" s="295">
        <v>0</v>
      </c>
      <c r="I2923" s="295">
        <v>68833.350000000006</v>
      </c>
      <c r="J2923" s="295">
        <v>0</v>
      </c>
      <c r="K2923" s="295">
        <v>68833.350000000006</v>
      </c>
      <c r="L2923" s="295">
        <v>0</v>
      </c>
      <c r="M2923" s="295">
        <v>0</v>
      </c>
      <c r="N2923" s="295">
        <v>0</v>
      </c>
      <c r="O2923" s="295">
        <v>0</v>
      </c>
      <c r="P2923" s="295">
        <v>0</v>
      </c>
      <c r="Q2923" s="295">
        <v>0</v>
      </c>
      <c r="R2923" s="295">
        <v>68833.350000000006</v>
      </c>
      <c r="S2923" s="295">
        <v>3202.02</v>
      </c>
      <c r="T2923" s="295">
        <v>0</v>
      </c>
      <c r="U2923" s="295">
        <v>0</v>
      </c>
      <c r="V2923" s="295">
        <v>0</v>
      </c>
      <c r="W2923" s="295">
        <v>0</v>
      </c>
      <c r="X2923" s="295">
        <v>0</v>
      </c>
      <c r="Y2923" s="295">
        <v>0</v>
      </c>
      <c r="Z2923" s="295">
        <v>3202.02</v>
      </c>
      <c r="AA2923" s="295">
        <v>0</v>
      </c>
      <c r="AB2923" s="295">
        <v>0</v>
      </c>
      <c r="AC2923" s="295">
        <v>0</v>
      </c>
      <c r="AD2923" s="295">
        <v>0</v>
      </c>
      <c r="AE2923" s="295">
        <v>0</v>
      </c>
      <c r="AF2923" s="295">
        <v>0</v>
      </c>
      <c r="AG2923" s="295">
        <v>0</v>
      </c>
      <c r="AH2923" s="295">
        <v>0</v>
      </c>
      <c r="AI2923" s="295">
        <v>0</v>
      </c>
      <c r="AJ2923" s="295">
        <v>0</v>
      </c>
      <c r="AK2923" s="295">
        <v>0</v>
      </c>
      <c r="AL2923" s="295">
        <v>0</v>
      </c>
      <c r="AM2923" s="295">
        <v>0</v>
      </c>
      <c r="AN2923" s="295">
        <v>0</v>
      </c>
      <c r="AO2923" s="295">
        <v>0</v>
      </c>
      <c r="AP2923" s="295">
        <v>0</v>
      </c>
      <c r="AQ2923" s="295">
        <v>0</v>
      </c>
      <c r="AR2923" s="295">
        <v>0</v>
      </c>
      <c r="AS2923" s="295">
        <v>0</v>
      </c>
      <c r="AT2923" s="295">
        <f t="shared" si="45"/>
        <v>0</v>
      </c>
      <c r="AU2923" s="295">
        <v>68833.350000000006</v>
      </c>
      <c r="AV2923" s="295">
        <v>3202.02</v>
      </c>
      <c r="AW2923" s="296">
        <v>0</v>
      </c>
      <c r="AX2923" s="296">
        <v>75</v>
      </c>
      <c r="AY2923" s="295">
        <v>426999.99</v>
      </c>
      <c r="AZ2923" s="295">
        <v>313536.94</v>
      </c>
      <c r="BA2923" s="294">
        <v>85.362999000000002</v>
      </c>
      <c r="BB2923" s="294">
        <v>18.740443110839401</v>
      </c>
      <c r="BC2923" s="294">
        <v>9.5</v>
      </c>
      <c r="BD2923" s="294"/>
      <c r="BE2923" s="293" t="s">
        <v>4204</v>
      </c>
      <c r="BF2923" s="291"/>
      <c r="BG2923" s="293" t="s">
        <v>312</v>
      </c>
      <c r="BH2923" s="293" t="s">
        <v>199</v>
      </c>
      <c r="BI2923" s="293" t="s">
        <v>357</v>
      </c>
      <c r="BJ2923" s="293" t="s">
        <v>4205</v>
      </c>
      <c r="BK2923" s="292" t="s">
        <v>4</v>
      </c>
      <c r="BL2923" s="294">
        <v>68833.350000000006</v>
      </c>
      <c r="BM2923" s="292" t="s">
        <v>894</v>
      </c>
      <c r="BN2923" s="294"/>
      <c r="BO2923" s="297">
        <v>42257</v>
      </c>
      <c r="BP2923" s="297">
        <v>44540</v>
      </c>
      <c r="BQ2923" s="297" t="s">
        <v>1067</v>
      </c>
      <c r="BR2923" s="297" t="s">
        <v>4743</v>
      </c>
      <c r="BS2923" s="297">
        <v>42257</v>
      </c>
      <c r="BT2923" s="297">
        <v>44540</v>
      </c>
      <c r="BU2923" s="294">
        <v>2124.3200000000002</v>
      </c>
      <c r="BV2923" s="294">
        <v>0</v>
      </c>
      <c r="BW2923" s="294">
        <v>0</v>
      </c>
    </row>
    <row r="2924" spans="1:75" s="289" customFormat="1" ht="18.2" customHeight="1" x14ac:dyDescent="0.15">
      <c r="A2924" s="298">
        <v>2922</v>
      </c>
      <c r="B2924" s="299" t="s">
        <v>305</v>
      </c>
      <c r="C2924" s="299" t="s">
        <v>306</v>
      </c>
      <c r="D2924" s="313">
        <v>45172</v>
      </c>
      <c r="E2924" s="300" t="s">
        <v>4433</v>
      </c>
      <c r="F2924" s="309">
        <v>0</v>
      </c>
      <c r="G2924" s="309">
        <v>0</v>
      </c>
      <c r="H2924" s="302">
        <v>289886.01</v>
      </c>
      <c r="I2924" s="302">
        <v>0</v>
      </c>
      <c r="J2924" s="302">
        <v>0</v>
      </c>
      <c r="K2924" s="302">
        <v>289886.01</v>
      </c>
      <c r="L2924" s="302">
        <v>1811.16</v>
      </c>
      <c r="M2924" s="302">
        <v>0</v>
      </c>
      <c r="N2924" s="302">
        <v>0</v>
      </c>
      <c r="O2924" s="302">
        <v>1811.16</v>
      </c>
      <c r="P2924" s="302">
        <v>0</v>
      </c>
      <c r="Q2924" s="302">
        <v>0</v>
      </c>
      <c r="R2924" s="302">
        <v>288074.84999999998</v>
      </c>
      <c r="S2924" s="302">
        <v>0</v>
      </c>
      <c r="T2924" s="302">
        <v>2077.52</v>
      </c>
      <c r="U2924" s="302">
        <v>0</v>
      </c>
      <c r="V2924" s="302">
        <v>0</v>
      </c>
      <c r="W2924" s="302">
        <v>2077.52</v>
      </c>
      <c r="X2924" s="302">
        <v>0</v>
      </c>
      <c r="Y2924" s="302">
        <v>0</v>
      </c>
      <c r="Z2924" s="302">
        <v>0</v>
      </c>
      <c r="AA2924" s="302">
        <v>0</v>
      </c>
      <c r="AB2924" s="302">
        <v>0</v>
      </c>
      <c r="AC2924" s="302">
        <v>0</v>
      </c>
      <c r="AD2924" s="302">
        <v>0</v>
      </c>
      <c r="AE2924" s="302">
        <v>0</v>
      </c>
      <c r="AF2924" s="302">
        <v>0</v>
      </c>
      <c r="AG2924" s="302">
        <v>0</v>
      </c>
      <c r="AH2924" s="302">
        <v>172.94</v>
      </c>
      <c r="AI2924" s="302">
        <v>0</v>
      </c>
      <c r="AJ2924" s="302">
        <v>0</v>
      </c>
      <c r="AK2924" s="302">
        <v>0</v>
      </c>
      <c r="AL2924" s="302">
        <v>0</v>
      </c>
      <c r="AM2924" s="302">
        <v>0</v>
      </c>
      <c r="AN2924" s="302">
        <v>0</v>
      </c>
      <c r="AO2924" s="302">
        <v>0</v>
      </c>
      <c r="AP2924" s="302">
        <v>4062</v>
      </c>
      <c r="AQ2924" s="302">
        <v>0</v>
      </c>
      <c r="AR2924" s="302">
        <v>4061.62</v>
      </c>
      <c r="AS2924" s="302">
        <v>0</v>
      </c>
      <c r="AT2924" s="295">
        <f t="shared" si="45"/>
        <v>4062</v>
      </c>
      <c r="AU2924" s="302">
        <v>0</v>
      </c>
      <c r="AV2924" s="302">
        <v>0</v>
      </c>
      <c r="AW2924" s="303">
        <v>106</v>
      </c>
      <c r="AX2924" s="303">
        <v>140</v>
      </c>
      <c r="AY2924" s="302">
        <v>325079.98</v>
      </c>
      <c r="AZ2924" s="302">
        <v>325079.98</v>
      </c>
      <c r="BA2924" s="301">
        <v>89.977851000000001</v>
      </c>
      <c r="BB2924" s="301">
        <v>79.735319074854601</v>
      </c>
      <c r="BC2924" s="301">
        <v>8.6</v>
      </c>
      <c r="BD2924" s="301"/>
      <c r="BE2924" s="300" t="s">
        <v>4204</v>
      </c>
      <c r="BF2924" s="298"/>
      <c r="BG2924" s="300" t="s">
        <v>320</v>
      </c>
      <c r="BH2924" s="300" t="s">
        <v>181</v>
      </c>
      <c r="BI2924" s="300" t="s">
        <v>462</v>
      </c>
      <c r="BJ2924" s="300" t="s">
        <v>103</v>
      </c>
      <c r="BK2924" s="299" t="s">
        <v>4</v>
      </c>
      <c r="BL2924" s="301">
        <v>288074.84999999998</v>
      </c>
      <c r="BM2924" s="299" t="s">
        <v>894</v>
      </c>
      <c r="BN2924" s="301"/>
      <c r="BO2924" s="304">
        <v>44138</v>
      </c>
      <c r="BP2924" s="304">
        <v>48398</v>
      </c>
      <c r="BQ2924" s="297" t="s">
        <v>925</v>
      </c>
      <c r="BR2924" s="297" t="s">
        <v>4745</v>
      </c>
      <c r="BS2924" s="297" t="s">
        <v>4742</v>
      </c>
      <c r="BT2924" s="297" t="s">
        <v>4742</v>
      </c>
      <c r="BU2924" s="301">
        <v>0</v>
      </c>
      <c r="BV2924" s="301">
        <v>0</v>
      </c>
      <c r="BW2924" s="301">
        <v>0</v>
      </c>
    </row>
    <row r="2925" spans="1:75" s="289" customFormat="1" ht="18.2" customHeight="1" x14ac:dyDescent="0.15">
      <c r="A2925" s="291">
        <v>2923</v>
      </c>
      <c r="B2925" s="292" t="s">
        <v>305</v>
      </c>
      <c r="C2925" s="292" t="s">
        <v>306</v>
      </c>
      <c r="D2925" s="312">
        <v>45172</v>
      </c>
      <c r="E2925" s="293" t="s">
        <v>3729</v>
      </c>
      <c r="F2925" s="308">
        <v>0</v>
      </c>
      <c r="G2925" s="308">
        <v>0</v>
      </c>
      <c r="H2925" s="295">
        <v>142864.46</v>
      </c>
      <c r="I2925" s="295">
        <v>0</v>
      </c>
      <c r="J2925" s="295">
        <v>0</v>
      </c>
      <c r="K2925" s="295">
        <v>142864.46</v>
      </c>
      <c r="L2925" s="295">
        <v>3049.92</v>
      </c>
      <c r="M2925" s="295">
        <v>0</v>
      </c>
      <c r="N2925" s="295">
        <v>0</v>
      </c>
      <c r="O2925" s="295">
        <v>3049.92</v>
      </c>
      <c r="P2925" s="295">
        <v>0</v>
      </c>
      <c r="Q2925" s="295">
        <v>0</v>
      </c>
      <c r="R2925" s="295">
        <v>139814.54</v>
      </c>
      <c r="S2925" s="295">
        <v>0</v>
      </c>
      <c r="T2925" s="295">
        <v>1131.01</v>
      </c>
      <c r="U2925" s="295">
        <v>0</v>
      </c>
      <c r="V2925" s="295">
        <v>0</v>
      </c>
      <c r="W2925" s="295">
        <v>1131.01</v>
      </c>
      <c r="X2925" s="295">
        <v>0</v>
      </c>
      <c r="Y2925" s="295">
        <v>0</v>
      </c>
      <c r="Z2925" s="295">
        <v>0</v>
      </c>
      <c r="AA2925" s="295">
        <v>0</v>
      </c>
      <c r="AB2925" s="295">
        <v>0</v>
      </c>
      <c r="AC2925" s="295">
        <v>0</v>
      </c>
      <c r="AD2925" s="295">
        <v>0</v>
      </c>
      <c r="AE2925" s="295">
        <v>0</v>
      </c>
      <c r="AF2925" s="295">
        <v>0</v>
      </c>
      <c r="AG2925" s="295">
        <v>0</v>
      </c>
      <c r="AH2925" s="295">
        <v>174.44</v>
      </c>
      <c r="AI2925" s="295">
        <v>0</v>
      </c>
      <c r="AJ2925" s="295">
        <v>0</v>
      </c>
      <c r="AK2925" s="295">
        <v>0</v>
      </c>
      <c r="AL2925" s="295">
        <v>0</v>
      </c>
      <c r="AM2925" s="295">
        <v>0</v>
      </c>
      <c r="AN2925" s="295">
        <v>0</v>
      </c>
      <c r="AO2925" s="295">
        <v>0</v>
      </c>
      <c r="AP2925" s="295">
        <v>4400</v>
      </c>
      <c r="AQ2925" s="295">
        <v>0</v>
      </c>
      <c r="AR2925" s="295">
        <v>4355.37</v>
      </c>
      <c r="AS2925" s="295">
        <v>0</v>
      </c>
      <c r="AT2925" s="295">
        <f t="shared" si="45"/>
        <v>4400</v>
      </c>
      <c r="AU2925" s="295">
        <v>0</v>
      </c>
      <c r="AV2925" s="295">
        <v>0</v>
      </c>
      <c r="AW2925" s="296">
        <v>39</v>
      </c>
      <c r="AX2925" s="296">
        <v>135</v>
      </c>
      <c r="AY2925" s="295">
        <v>327900</v>
      </c>
      <c r="AZ2925" s="295">
        <v>327900</v>
      </c>
      <c r="BA2925" s="294">
        <v>89.752975000000006</v>
      </c>
      <c r="BB2925" s="294">
        <v>38.270115624448003</v>
      </c>
      <c r="BC2925" s="294">
        <v>9.5</v>
      </c>
      <c r="BD2925" s="294"/>
      <c r="BE2925" s="293" t="s">
        <v>4204</v>
      </c>
      <c r="BF2925" s="291"/>
      <c r="BG2925" s="293" t="s">
        <v>333</v>
      </c>
      <c r="BH2925" s="293" t="s">
        <v>185</v>
      </c>
      <c r="BI2925" s="293" t="s">
        <v>919</v>
      </c>
      <c r="BJ2925" s="293" t="s">
        <v>103</v>
      </c>
      <c r="BK2925" s="292" t="s">
        <v>4</v>
      </c>
      <c r="BL2925" s="294">
        <v>139814.54</v>
      </c>
      <c r="BM2925" s="292" t="s">
        <v>894</v>
      </c>
      <c r="BN2925" s="294"/>
      <c r="BO2925" s="297">
        <v>42254</v>
      </c>
      <c r="BP2925" s="297">
        <v>46363</v>
      </c>
      <c r="BQ2925" s="297" t="s">
        <v>1065</v>
      </c>
      <c r="BR2925" s="297" t="s">
        <v>4741</v>
      </c>
      <c r="BS2925" s="297">
        <v>42254</v>
      </c>
      <c r="BT2925" s="297">
        <v>46363</v>
      </c>
      <c r="BU2925" s="294">
        <v>0</v>
      </c>
      <c r="BV2925" s="294">
        <v>0</v>
      </c>
      <c r="BW2925" s="294">
        <v>0</v>
      </c>
    </row>
    <row r="2926" spans="1:75" s="289" customFormat="1" ht="18.2" customHeight="1" x14ac:dyDescent="0.15">
      <c r="A2926" s="298">
        <v>2924</v>
      </c>
      <c r="B2926" s="299" t="s">
        <v>305</v>
      </c>
      <c r="C2926" s="299" t="s">
        <v>306</v>
      </c>
      <c r="D2926" s="313">
        <v>45172</v>
      </c>
      <c r="E2926" s="300" t="s">
        <v>4419</v>
      </c>
      <c r="F2926" s="309">
        <v>4</v>
      </c>
      <c r="G2926" s="309">
        <v>4</v>
      </c>
      <c r="H2926" s="302">
        <v>257154.44</v>
      </c>
      <c r="I2926" s="302">
        <v>4918.53</v>
      </c>
      <c r="J2926" s="302">
        <v>0</v>
      </c>
      <c r="K2926" s="302">
        <v>262072.97</v>
      </c>
      <c r="L2926" s="302">
        <v>1255.3599999999999</v>
      </c>
      <c r="M2926" s="302">
        <v>0</v>
      </c>
      <c r="N2926" s="302">
        <v>1214.3699999999999</v>
      </c>
      <c r="O2926" s="302">
        <v>0</v>
      </c>
      <c r="P2926" s="302">
        <v>0</v>
      </c>
      <c r="Q2926" s="302">
        <v>0</v>
      </c>
      <c r="R2926" s="302">
        <v>260858.6</v>
      </c>
      <c r="S2926" s="302">
        <v>8674.7099999999991</v>
      </c>
      <c r="T2926" s="302">
        <v>2142.9499999999998</v>
      </c>
      <c r="U2926" s="302">
        <v>0</v>
      </c>
      <c r="V2926" s="302">
        <v>2183.94</v>
      </c>
      <c r="W2926" s="302">
        <v>0</v>
      </c>
      <c r="X2926" s="302">
        <v>0</v>
      </c>
      <c r="Y2926" s="302">
        <v>0</v>
      </c>
      <c r="Z2926" s="302">
        <v>8633.7199999999993</v>
      </c>
      <c r="AA2926" s="302">
        <v>0</v>
      </c>
      <c r="AB2926" s="302">
        <v>0</v>
      </c>
      <c r="AC2926" s="302">
        <v>0</v>
      </c>
      <c r="AD2926" s="302">
        <v>0</v>
      </c>
      <c r="AE2926" s="302">
        <v>0</v>
      </c>
      <c r="AF2926" s="302">
        <v>0</v>
      </c>
      <c r="AG2926" s="302">
        <v>0</v>
      </c>
      <c r="AH2926" s="302">
        <v>0</v>
      </c>
      <c r="AI2926" s="302">
        <v>0</v>
      </c>
      <c r="AJ2926" s="302">
        <v>0</v>
      </c>
      <c r="AK2926" s="302">
        <v>0</v>
      </c>
      <c r="AL2926" s="302">
        <v>441.6</v>
      </c>
      <c r="AM2926" s="302">
        <v>0</v>
      </c>
      <c r="AN2926" s="302">
        <v>0</v>
      </c>
      <c r="AO2926" s="302">
        <v>160.09</v>
      </c>
      <c r="AP2926" s="302">
        <v>0</v>
      </c>
      <c r="AQ2926" s="302">
        <v>0</v>
      </c>
      <c r="AR2926" s="302">
        <v>0</v>
      </c>
      <c r="AS2926" s="302">
        <v>0</v>
      </c>
      <c r="AT2926" s="295">
        <f t="shared" si="45"/>
        <v>4000</v>
      </c>
      <c r="AU2926" s="302">
        <v>4959.5200000000004</v>
      </c>
      <c r="AV2926" s="302">
        <v>8633.7199999999993</v>
      </c>
      <c r="AW2926" s="303">
        <v>119</v>
      </c>
      <c r="AX2926" s="303">
        <v>154</v>
      </c>
      <c r="AY2926" s="302">
        <v>325000.58</v>
      </c>
      <c r="AZ2926" s="302">
        <v>282293.2</v>
      </c>
      <c r="BA2926" s="301">
        <v>51.273460999999998</v>
      </c>
      <c r="BB2926" s="301">
        <v>47.380253061761998</v>
      </c>
      <c r="BC2926" s="301">
        <v>10</v>
      </c>
      <c r="BD2926" s="301"/>
      <c r="BE2926" s="300" t="s">
        <v>4204</v>
      </c>
      <c r="BF2926" s="298"/>
      <c r="BG2926" s="300" t="s">
        <v>312</v>
      </c>
      <c r="BH2926" s="300" t="s">
        <v>340</v>
      </c>
      <c r="BI2926" s="300" t="s">
        <v>346</v>
      </c>
      <c r="BJ2926" s="300" t="s">
        <v>177</v>
      </c>
      <c r="BK2926" s="299" t="s">
        <v>4</v>
      </c>
      <c r="BL2926" s="301">
        <v>260858.6</v>
      </c>
      <c r="BM2926" s="299" t="s">
        <v>894</v>
      </c>
      <c r="BN2926" s="301"/>
      <c r="BO2926" s="304">
        <v>44130</v>
      </c>
      <c r="BP2926" s="304">
        <v>48817</v>
      </c>
      <c r="BQ2926" s="297" t="s">
        <v>925</v>
      </c>
      <c r="BR2926" s="297" t="s">
        <v>4745</v>
      </c>
      <c r="BS2926" s="297" t="s">
        <v>4742</v>
      </c>
      <c r="BT2926" s="297" t="s">
        <v>4742</v>
      </c>
      <c r="BU2926" s="301">
        <v>640.36</v>
      </c>
      <c r="BV2926" s="301">
        <v>0</v>
      </c>
      <c r="BW2926" s="301">
        <v>0</v>
      </c>
    </row>
    <row r="2927" spans="1:75" s="289" customFormat="1" ht="18.2" customHeight="1" x14ac:dyDescent="0.15">
      <c r="A2927" s="291">
        <v>2925</v>
      </c>
      <c r="B2927" s="292" t="s">
        <v>305</v>
      </c>
      <c r="C2927" s="292" t="s">
        <v>306</v>
      </c>
      <c r="D2927" s="312">
        <v>45172</v>
      </c>
      <c r="E2927" s="293" t="s">
        <v>4420</v>
      </c>
      <c r="F2927" s="308">
        <v>2</v>
      </c>
      <c r="G2927" s="308">
        <v>3</v>
      </c>
      <c r="H2927" s="295">
        <v>275161.64</v>
      </c>
      <c r="I2927" s="295">
        <v>2680.82</v>
      </c>
      <c r="J2927" s="295">
        <v>0</v>
      </c>
      <c r="K2927" s="295">
        <v>277842.46000000002</v>
      </c>
      <c r="L2927" s="295">
        <v>1343.27</v>
      </c>
      <c r="M2927" s="295">
        <v>0</v>
      </c>
      <c r="N2927" s="295">
        <v>1348.66</v>
      </c>
      <c r="O2927" s="295">
        <v>0</v>
      </c>
      <c r="P2927" s="295">
        <v>0</v>
      </c>
      <c r="Q2927" s="295">
        <v>0</v>
      </c>
      <c r="R2927" s="295">
        <v>276493.8</v>
      </c>
      <c r="S2927" s="295">
        <v>4619.24</v>
      </c>
      <c r="T2927" s="295">
        <v>2293.0100000000002</v>
      </c>
      <c r="U2927" s="295">
        <v>0</v>
      </c>
      <c r="V2927" s="295">
        <v>2315.12</v>
      </c>
      <c r="W2927" s="295">
        <v>0</v>
      </c>
      <c r="X2927" s="295">
        <v>0</v>
      </c>
      <c r="Y2927" s="295">
        <v>0</v>
      </c>
      <c r="Z2927" s="295">
        <v>4597.13</v>
      </c>
      <c r="AA2927" s="295">
        <v>0</v>
      </c>
      <c r="AB2927" s="295">
        <v>0</v>
      </c>
      <c r="AC2927" s="295">
        <v>0</v>
      </c>
      <c r="AD2927" s="295">
        <v>0</v>
      </c>
      <c r="AE2927" s="295">
        <v>0</v>
      </c>
      <c r="AF2927" s="295">
        <v>0</v>
      </c>
      <c r="AG2927" s="295">
        <v>0</v>
      </c>
      <c r="AH2927" s="295">
        <v>0</v>
      </c>
      <c r="AI2927" s="295">
        <v>0</v>
      </c>
      <c r="AJ2927" s="295">
        <v>0</v>
      </c>
      <c r="AK2927" s="295">
        <v>0</v>
      </c>
      <c r="AL2927" s="295">
        <v>375.52</v>
      </c>
      <c r="AM2927" s="295">
        <v>0</v>
      </c>
      <c r="AN2927" s="295">
        <v>0</v>
      </c>
      <c r="AO2927" s="295">
        <v>160.69999999999999</v>
      </c>
      <c r="AP2927" s="295">
        <v>0</v>
      </c>
      <c r="AQ2927" s="295">
        <v>0</v>
      </c>
      <c r="AR2927" s="295">
        <v>0</v>
      </c>
      <c r="AS2927" s="295">
        <v>0</v>
      </c>
      <c r="AT2927" s="295">
        <f t="shared" si="45"/>
        <v>4200</v>
      </c>
      <c r="AU2927" s="295">
        <v>2675.43</v>
      </c>
      <c r="AV2927" s="295">
        <v>4597.13</v>
      </c>
      <c r="AW2927" s="296">
        <v>119</v>
      </c>
      <c r="AX2927" s="296">
        <v>154</v>
      </c>
      <c r="AY2927" s="295">
        <v>302060.83</v>
      </c>
      <c r="AZ2927" s="295">
        <v>302060.83</v>
      </c>
      <c r="BA2927" s="294">
        <v>89.999690000000001</v>
      </c>
      <c r="BB2927" s="294">
        <v>82.381937065199693</v>
      </c>
      <c r="BC2927" s="294">
        <v>10</v>
      </c>
      <c r="BD2927" s="294"/>
      <c r="BE2927" s="293" t="s">
        <v>4204</v>
      </c>
      <c r="BF2927" s="291"/>
      <c r="BG2927" s="293" t="s">
        <v>312</v>
      </c>
      <c r="BH2927" s="293" t="s">
        <v>201</v>
      </c>
      <c r="BI2927" s="293" t="s">
        <v>354</v>
      </c>
      <c r="BJ2927" s="293" t="s">
        <v>177</v>
      </c>
      <c r="BK2927" s="292" t="s">
        <v>4</v>
      </c>
      <c r="BL2927" s="294">
        <v>276493.8</v>
      </c>
      <c r="BM2927" s="292" t="s">
        <v>894</v>
      </c>
      <c r="BN2927" s="294"/>
      <c r="BO2927" s="297">
        <v>44126</v>
      </c>
      <c r="BP2927" s="297">
        <v>48813</v>
      </c>
      <c r="BQ2927" s="297" t="s">
        <v>1065</v>
      </c>
      <c r="BR2927" s="297" t="s">
        <v>4741</v>
      </c>
      <c r="BS2927" s="297" t="s">
        <v>4742</v>
      </c>
      <c r="BT2927" s="297" t="s">
        <v>4742</v>
      </c>
      <c r="BU2927" s="294">
        <v>321.39999999999998</v>
      </c>
      <c r="BV2927" s="294">
        <v>0</v>
      </c>
      <c r="BW2927" s="294">
        <v>0</v>
      </c>
    </row>
    <row r="2928" spans="1:75" s="289" customFormat="1" ht="18.2" customHeight="1" x14ac:dyDescent="0.15">
      <c r="A2928" s="298">
        <v>2926</v>
      </c>
      <c r="B2928" s="299" t="s">
        <v>305</v>
      </c>
      <c r="C2928" s="299" t="s">
        <v>306</v>
      </c>
      <c r="D2928" s="313">
        <v>45172</v>
      </c>
      <c r="E2928" s="300" t="s">
        <v>3730</v>
      </c>
      <c r="F2928" s="309">
        <v>1</v>
      </c>
      <c r="G2928" s="309">
        <v>0</v>
      </c>
      <c r="H2928" s="302">
        <v>215383.76</v>
      </c>
      <c r="I2928" s="302">
        <v>0</v>
      </c>
      <c r="J2928" s="302">
        <v>0</v>
      </c>
      <c r="K2928" s="302">
        <v>215383.76</v>
      </c>
      <c r="L2928" s="302">
        <v>1414.13</v>
      </c>
      <c r="M2928" s="302">
        <v>0</v>
      </c>
      <c r="N2928" s="302">
        <v>0</v>
      </c>
      <c r="O2928" s="302">
        <v>0</v>
      </c>
      <c r="P2928" s="302">
        <v>0</v>
      </c>
      <c r="Q2928" s="302">
        <v>0</v>
      </c>
      <c r="R2928" s="302">
        <v>215383.76</v>
      </c>
      <c r="S2928" s="302">
        <v>0</v>
      </c>
      <c r="T2928" s="302">
        <v>1723.07</v>
      </c>
      <c r="U2928" s="302">
        <v>0</v>
      </c>
      <c r="V2928" s="302">
        <v>0</v>
      </c>
      <c r="W2928" s="302">
        <v>684.76</v>
      </c>
      <c r="X2928" s="302">
        <v>0</v>
      </c>
      <c r="Y2928" s="302">
        <v>0</v>
      </c>
      <c r="Z2928" s="302">
        <v>1038.31</v>
      </c>
      <c r="AA2928" s="302">
        <v>0</v>
      </c>
      <c r="AB2928" s="302">
        <v>0</v>
      </c>
      <c r="AC2928" s="302">
        <v>0</v>
      </c>
      <c r="AD2928" s="302">
        <v>0</v>
      </c>
      <c r="AE2928" s="302">
        <v>0</v>
      </c>
      <c r="AF2928" s="302">
        <v>0</v>
      </c>
      <c r="AG2928" s="302">
        <v>0</v>
      </c>
      <c r="AH2928" s="302">
        <v>203.23</v>
      </c>
      <c r="AI2928" s="302">
        <v>0</v>
      </c>
      <c r="AJ2928" s="302">
        <v>0</v>
      </c>
      <c r="AK2928" s="302">
        <v>0</v>
      </c>
      <c r="AL2928" s="302">
        <v>0</v>
      </c>
      <c r="AM2928" s="302">
        <v>0</v>
      </c>
      <c r="AN2928" s="302">
        <v>0</v>
      </c>
      <c r="AO2928" s="302">
        <v>0</v>
      </c>
      <c r="AP2928" s="302">
        <v>0</v>
      </c>
      <c r="AQ2928" s="302">
        <v>0</v>
      </c>
      <c r="AR2928" s="302">
        <v>887.99</v>
      </c>
      <c r="AS2928" s="302">
        <v>0</v>
      </c>
      <c r="AT2928" s="295">
        <f t="shared" si="45"/>
        <v>0</v>
      </c>
      <c r="AU2928" s="302">
        <v>1414.13</v>
      </c>
      <c r="AV2928" s="302">
        <v>1038.31</v>
      </c>
      <c r="AW2928" s="303">
        <v>99</v>
      </c>
      <c r="AX2928" s="303">
        <v>195</v>
      </c>
      <c r="AY2928" s="302">
        <v>486899.99</v>
      </c>
      <c r="AZ2928" s="302">
        <v>300912.13</v>
      </c>
      <c r="BA2928" s="301">
        <v>50.031627999999998</v>
      </c>
      <c r="BB2928" s="301">
        <v>35.811119204670398</v>
      </c>
      <c r="BC2928" s="301">
        <v>9.6</v>
      </c>
      <c r="BD2928" s="301"/>
      <c r="BE2928" s="300" t="s">
        <v>4204</v>
      </c>
      <c r="BF2928" s="298"/>
      <c r="BG2928" s="300" t="s">
        <v>333</v>
      </c>
      <c r="BH2928" s="300" t="s">
        <v>193</v>
      </c>
      <c r="BI2928" s="300" t="s">
        <v>800</v>
      </c>
      <c r="BJ2928" s="300" t="s">
        <v>177</v>
      </c>
      <c r="BK2928" s="299" t="s">
        <v>4</v>
      </c>
      <c r="BL2928" s="301">
        <v>215383.76</v>
      </c>
      <c r="BM2928" s="299" t="s">
        <v>894</v>
      </c>
      <c r="BN2928" s="301"/>
      <c r="BO2928" s="304">
        <v>42255</v>
      </c>
      <c r="BP2928" s="304">
        <v>48190</v>
      </c>
      <c r="BQ2928" s="297" t="s">
        <v>1067</v>
      </c>
      <c r="BR2928" s="297" t="s">
        <v>4743</v>
      </c>
      <c r="BS2928" s="297">
        <v>42255</v>
      </c>
      <c r="BT2928" s="297">
        <v>48190</v>
      </c>
      <c r="BU2928" s="301">
        <v>0</v>
      </c>
      <c r="BV2928" s="301">
        <v>0</v>
      </c>
      <c r="BW2928" s="301">
        <v>0</v>
      </c>
    </row>
    <row r="2929" spans="1:75" s="289" customFormat="1" ht="18.2" customHeight="1" x14ac:dyDescent="0.15">
      <c r="A2929" s="291">
        <v>2927</v>
      </c>
      <c r="B2929" s="292" t="s">
        <v>305</v>
      </c>
      <c r="C2929" s="292" t="s">
        <v>306</v>
      </c>
      <c r="D2929" s="312">
        <v>45172</v>
      </c>
      <c r="E2929" s="293" t="s">
        <v>3731</v>
      </c>
      <c r="F2929" s="308">
        <v>0</v>
      </c>
      <c r="G2929" s="308">
        <v>0</v>
      </c>
      <c r="H2929" s="295">
        <v>124605.58</v>
      </c>
      <c r="I2929" s="295">
        <v>0</v>
      </c>
      <c r="J2929" s="295">
        <v>0</v>
      </c>
      <c r="K2929" s="295">
        <v>124605.58</v>
      </c>
      <c r="L2929" s="295">
        <v>818.11</v>
      </c>
      <c r="M2929" s="295">
        <v>0</v>
      </c>
      <c r="N2929" s="295">
        <v>0</v>
      </c>
      <c r="O2929" s="295">
        <v>818.11</v>
      </c>
      <c r="P2929" s="295">
        <v>0</v>
      </c>
      <c r="Q2929" s="295">
        <v>0</v>
      </c>
      <c r="R2929" s="295">
        <v>123787.47</v>
      </c>
      <c r="S2929" s="295">
        <v>0</v>
      </c>
      <c r="T2929" s="295">
        <v>996.84</v>
      </c>
      <c r="U2929" s="295">
        <v>0</v>
      </c>
      <c r="V2929" s="295">
        <v>0</v>
      </c>
      <c r="W2929" s="295">
        <v>996.84</v>
      </c>
      <c r="X2929" s="295">
        <v>0</v>
      </c>
      <c r="Y2929" s="295">
        <v>0</v>
      </c>
      <c r="Z2929" s="295">
        <v>0</v>
      </c>
      <c r="AA2929" s="295">
        <v>0</v>
      </c>
      <c r="AB2929" s="295">
        <v>0</v>
      </c>
      <c r="AC2929" s="295">
        <v>0</v>
      </c>
      <c r="AD2929" s="295">
        <v>0</v>
      </c>
      <c r="AE2929" s="295">
        <v>0</v>
      </c>
      <c r="AF2929" s="295">
        <v>0</v>
      </c>
      <c r="AG2929" s="295">
        <v>0</v>
      </c>
      <c r="AH2929" s="295">
        <v>92.62</v>
      </c>
      <c r="AI2929" s="295">
        <v>0</v>
      </c>
      <c r="AJ2929" s="295">
        <v>0</v>
      </c>
      <c r="AK2929" s="295">
        <v>0</v>
      </c>
      <c r="AL2929" s="295">
        <v>0</v>
      </c>
      <c r="AM2929" s="295">
        <v>0</v>
      </c>
      <c r="AN2929" s="295">
        <v>0</v>
      </c>
      <c r="AO2929" s="295">
        <v>0</v>
      </c>
      <c r="AP2929" s="295">
        <v>175.6</v>
      </c>
      <c r="AQ2929" s="295">
        <v>0</v>
      </c>
      <c r="AR2929" s="295">
        <v>163.16999999999999</v>
      </c>
      <c r="AS2929" s="295">
        <v>0</v>
      </c>
      <c r="AT2929" s="295">
        <f t="shared" si="45"/>
        <v>1920</v>
      </c>
      <c r="AU2929" s="295">
        <v>0</v>
      </c>
      <c r="AV2929" s="295">
        <v>0</v>
      </c>
      <c r="AW2929" s="296">
        <v>99</v>
      </c>
      <c r="AX2929" s="296">
        <v>195</v>
      </c>
      <c r="AY2929" s="295">
        <v>174085.61</v>
      </c>
      <c r="AZ2929" s="295">
        <v>174085.61</v>
      </c>
      <c r="BA2929" s="294">
        <v>89.543175000000005</v>
      </c>
      <c r="BB2929" s="294">
        <v>63.671679060763601</v>
      </c>
      <c r="BC2929" s="294">
        <v>9.6</v>
      </c>
      <c r="BD2929" s="294"/>
      <c r="BE2929" s="293" t="s">
        <v>4204</v>
      </c>
      <c r="BF2929" s="291"/>
      <c r="BG2929" s="293" t="s">
        <v>333</v>
      </c>
      <c r="BH2929" s="293" t="s">
        <v>209</v>
      </c>
      <c r="BI2929" s="293" t="s">
        <v>791</v>
      </c>
      <c r="BJ2929" s="293" t="s">
        <v>103</v>
      </c>
      <c r="BK2929" s="292" t="s">
        <v>4</v>
      </c>
      <c r="BL2929" s="294">
        <v>123787.47</v>
      </c>
      <c r="BM2929" s="292" t="s">
        <v>894</v>
      </c>
      <c r="BN2929" s="294"/>
      <c r="BO2929" s="297">
        <v>42254</v>
      </c>
      <c r="BP2929" s="297">
        <v>48189</v>
      </c>
      <c r="BQ2929" s="297" t="s">
        <v>1065</v>
      </c>
      <c r="BR2929" s="297" t="s">
        <v>4741</v>
      </c>
      <c r="BS2929" s="297">
        <v>42254</v>
      </c>
      <c r="BT2929" s="297">
        <v>48189</v>
      </c>
      <c r="BU2929" s="294">
        <v>0</v>
      </c>
      <c r="BV2929" s="294">
        <v>0</v>
      </c>
      <c r="BW2929" s="294">
        <v>0</v>
      </c>
    </row>
    <row r="2930" spans="1:75" s="289" customFormat="1" ht="18.2" customHeight="1" x14ac:dyDescent="0.15">
      <c r="A2930" s="298">
        <v>2928</v>
      </c>
      <c r="B2930" s="299" t="s">
        <v>305</v>
      </c>
      <c r="C2930" s="299" t="s">
        <v>306</v>
      </c>
      <c r="D2930" s="313">
        <v>45172</v>
      </c>
      <c r="E2930" s="300" t="s">
        <v>4421</v>
      </c>
      <c r="F2930" s="309">
        <v>0</v>
      </c>
      <c r="G2930" s="309">
        <v>0</v>
      </c>
      <c r="H2930" s="302">
        <v>267015.86</v>
      </c>
      <c r="I2930" s="302">
        <v>0</v>
      </c>
      <c r="J2930" s="302">
        <v>0</v>
      </c>
      <c r="K2930" s="302">
        <v>267015.86</v>
      </c>
      <c r="L2930" s="302">
        <v>1341.24</v>
      </c>
      <c r="M2930" s="302">
        <v>0</v>
      </c>
      <c r="N2930" s="302">
        <v>0</v>
      </c>
      <c r="O2930" s="302">
        <v>1341.24</v>
      </c>
      <c r="P2930" s="302">
        <v>0</v>
      </c>
      <c r="Q2930" s="302">
        <v>0</v>
      </c>
      <c r="R2930" s="302">
        <v>265674.62</v>
      </c>
      <c r="S2930" s="302">
        <v>0</v>
      </c>
      <c r="T2930" s="302">
        <v>2113.88</v>
      </c>
      <c r="U2930" s="302">
        <v>0</v>
      </c>
      <c r="V2930" s="302">
        <v>0</v>
      </c>
      <c r="W2930" s="302">
        <v>2113.88</v>
      </c>
      <c r="X2930" s="302">
        <v>0</v>
      </c>
      <c r="Y2930" s="302">
        <v>0</v>
      </c>
      <c r="Z2930" s="302">
        <v>0</v>
      </c>
      <c r="AA2930" s="302">
        <v>0</v>
      </c>
      <c r="AB2930" s="302">
        <v>0</v>
      </c>
      <c r="AC2930" s="302">
        <v>0</v>
      </c>
      <c r="AD2930" s="302">
        <v>0</v>
      </c>
      <c r="AE2930" s="302">
        <v>0</v>
      </c>
      <c r="AF2930" s="302">
        <v>0</v>
      </c>
      <c r="AG2930" s="302">
        <v>0</v>
      </c>
      <c r="AH2930" s="302">
        <v>156.41</v>
      </c>
      <c r="AI2930" s="302">
        <v>0</v>
      </c>
      <c r="AJ2930" s="302">
        <v>0</v>
      </c>
      <c r="AK2930" s="302">
        <v>0</v>
      </c>
      <c r="AL2930" s="302">
        <v>0</v>
      </c>
      <c r="AM2930" s="302">
        <v>0</v>
      </c>
      <c r="AN2930" s="302">
        <v>0</v>
      </c>
      <c r="AO2930" s="302">
        <v>0</v>
      </c>
      <c r="AP2930" s="302">
        <v>0.87</v>
      </c>
      <c r="AQ2930" s="302">
        <v>0</v>
      </c>
      <c r="AR2930" s="302">
        <v>0.4</v>
      </c>
      <c r="AS2930" s="302">
        <v>0</v>
      </c>
      <c r="AT2930" s="295">
        <f t="shared" si="45"/>
        <v>3612</v>
      </c>
      <c r="AU2930" s="302">
        <v>0</v>
      </c>
      <c r="AV2930" s="302">
        <v>0</v>
      </c>
      <c r="AW2930" s="303">
        <v>119</v>
      </c>
      <c r="AX2930" s="303">
        <v>154</v>
      </c>
      <c r="AY2930" s="302">
        <v>293998.90000000002</v>
      </c>
      <c r="AZ2930" s="302">
        <v>293998.90000000002</v>
      </c>
      <c r="BA2930" s="301">
        <v>90.000338999999997</v>
      </c>
      <c r="BB2930" s="301">
        <v>81.329575939556904</v>
      </c>
      <c r="BC2930" s="301">
        <v>9.5</v>
      </c>
      <c r="BD2930" s="301"/>
      <c r="BE2930" s="300" t="s">
        <v>4204</v>
      </c>
      <c r="BF2930" s="298"/>
      <c r="BG2930" s="300" t="s">
        <v>320</v>
      </c>
      <c r="BH2930" s="300" t="s">
        <v>181</v>
      </c>
      <c r="BI2930" s="300" t="s">
        <v>400</v>
      </c>
      <c r="BJ2930" s="300" t="s">
        <v>103</v>
      </c>
      <c r="BK2930" s="299" t="s">
        <v>4</v>
      </c>
      <c r="BL2930" s="301">
        <v>265674.62</v>
      </c>
      <c r="BM2930" s="299" t="s">
        <v>894</v>
      </c>
      <c r="BN2930" s="301"/>
      <c r="BO2930" s="304">
        <v>44127</v>
      </c>
      <c r="BP2930" s="304">
        <v>48814</v>
      </c>
      <c r="BQ2930" s="297" t="s">
        <v>1065</v>
      </c>
      <c r="BR2930" s="297" t="s">
        <v>4741</v>
      </c>
      <c r="BS2930" s="297" t="s">
        <v>4742</v>
      </c>
      <c r="BT2930" s="297" t="s">
        <v>4742</v>
      </c>
      <c r="BU2930" s="301">
        <v>0</v>
      </c>
      <c r="BV2930" s="301">
        <v>0</v>
      </c>
      <c r="BW2930" s="301">
        <v>0</v>
      </c>
    </row>
    <row r="2931" spans="1:75" s="289" customFormat="1" ht="18.2" customHeight="1" x14ac:dyDescent="0.15">
      <c r="A2931" s="291">
        <v>2929</v>
      </c>
      <c r="B2931" s="292" t="s">
        <v>305</v>
      </c>
      <c r="C2931" s="292" t="s">
        <v>306</v>
      </c>
      <c r="D2931" s="312">
        <v>45172</v>
      </c>
      <c r="E2931" s="293" t="s">
        <v>3732</v>
      </c>
      <c r="F2931" s="308">
        <v>0</v>
      </c>
      <c r="G2931" s="308">
        <v>0</v>
      </c>
      <c r="H2931" s="295">
        <v>129125.19</v>
      </c>
      <c r="I2931" s="295">
        <v>0</v>
      </c>
      <c r="J2931" s="295">
        <v>0</v>
      </c>
      <c r="K2931" s="295">
        <v>129125.19</v>
      </c>
      <c r="L2931" s="295">
        <v>2756.61</v>
      </c>
      <c r="M2931" s="295">
        <v>0</v>
      </c>
      <c r="N2931" s="295">
        <v>0</v>
      </c>
      <c r="O2931" s="295">
        <v>2756.61</v>
      </c>
      <c r="P2931" s="295">
        <v>0</v>
      </c>
      <c r="Q2931" s="295">
        <v>0</v>
      </c>
      <c r="R2931" s="295">
        <v>126368.58</v>
      </c>
      <c r="S2931" s="295">
        <v>0</v>
      </c>
      <c r="T2931" s="295">
        <v>1022.24</v>
      </c>
      <c r="U2931" s="295">
        <v>0</v>
      </c>
      <c r="V2931" s="295">
        <v>0</v>
      </c>
      <c r="W2931" s="295">
        <v>1022.24</v>
      </c>
      <c r="X2931" s="295">
        <v>0</v>
      </c>
      <c r="Y2931" s="295">
        <v>0</v>
      </c>
      <c r="Z2931" s="295">
        <v>0</v>
      </c>
      <c r="AA2931" s="295">
        <v>0</v>
      </c>
      <c r="AB2931" s="295">
        <v>0</v>
      </c>
      <c r="AC2931" s="295">
        <v>0</v>
      </c>
      <c r="AD2931" s="295">
        <v>0</v>
      </c>
      <c r="AE2931" s="295">
        <v>0</v>
      </c>
      <c r="AF2931" s="295">
        <v>0</v>
      </c>
      <c r="AG2931" s="295">
        <v>0</v>
      </c>
      <c r="AH2931" s="295">
        <v>176.61</v>
      </c>
      <c r="AI2931" s="295">
        <v>0</v>
      </c>
      <c r="AJ2931" s="295">
        <v>0</v>
      </c>
      <c r="AK2931" s="295">
        <v>0</v>
      </c>
      <c r="AL2931" s="295">
        <v>0</v>
      </c>
      <c r="AM2931" s="295">
        <v>0</v>
      </c>
      <c r="AN2931" s="295">
        <v>0</v>
      </c>
      <c r="AO2931" s="295">
        <v>0</v>
      </c>
      <c r="AP2931" s="295">
        <v>0</v>
      </c>
      <c r="AQ2931" s="295">
        <v>0</v>
      </c>
      <c r="AR2931" s="295">
        <v>0</v>
      </c>
      <c r="AS2931" s="295">
        <v>0</v>
      </c>
      <c r="AT2931" s="295">
        <f t="shared" si="45"/>
        <v>3955.46</v>
      </c>
      <c r="AU2931" s="295">
        <v>0</v>
      </c>
      <c r="AV2931" s="295">
        <v>0</v>
      </c>
      <c r="AW2931" s="296">
        <v>39</v>
      </c>
      <c r="AX2931" s="296">
        <v>135</v>
      </c>
      <c r="AY2931" s="295">
        <v>378000</v>
      </c>
      <c r="AZ2931" s="295">
        <v>296365.84000000003</v>
      </c>
      <c r="BA2931" s="294">
        <v>70.071423999999993</v>
      </c>
      <c r="BB2931" s="294">
        <v>29.878026257877501</v>
      </c>
      <c r="BC2931" s="294">
        <v>9.5</v>
      </c>
      <c r="BD2931" s="294"/>
      <c r="BE2931" s="293" t="s">
        <v>4204</v>
      </c>
      <c r="BF2931" s="291"/>
      <c r="BG2931" s="293" t="s">
        <v>333</v>
      </c>
      <c r="BH2931" s="293" t="s">
        <v>193</v>
      </c>
      <c r="BI2931" s="293" t="s">
        <v>689</v>
      </c>
      <c r="BJ2931" s="293" t="s">
        <v>103</v>
      </c>
      <c r="BK2931" s="292" t="s">
        <v>4</v>
      </c>
      <c r="BL2931" s="294">
        <v>126368.58</v>
      </c>
      <c r="BM2931" s="292" t="s">
        <v>894</v>
      </c>
      <c r="BN2931" s="294"/>
      <c r="BO2931" s="297">
        <v>42255</v>
      </c>
      <c r="BP2931" s="297">
        <v>46364</v>
      </c>
      <c r="BQ2931" s="297" t="s">
        <v>1065</v>
      </c>
      <c r="BR2931" s="297" t="s">
        <v>4741</v>
      </c>
      <c r="BS2931" s="297">
        <v>42255</v>
      </c>
      <c r="BT2931" s="297">
        <v>46364</v>
      </c>
      <c r="BU2931" s="294">
        <v>0</v>
      </c>
      <c r="BV2931" s="294">
        <v>0</v>
      </c>
      <c r="BW2931" s="294">
        <v>0</v>
      </c>
    </row>
    <row r="2932" spans="1:75" s="289" customFormat="1" ht="18.2" customHeight="1" x14ac:dyDescent="0.15">
      <c r="A2932" s="298">
        <v>2930</v>
      </c>
      <c r="B2932" s="299" t="s">
        <v>305</v>
      </c>
      <c r="C2932" s="299" t="s">
        <v>306</v>
      </c>
      <c r="D2932" s="313">
        <v>45172</v>
      </c>
      <c r="E2932" s="300" t="s">
        <v>4422</v>
      </c>
      <c r="F2932" s="309">
        <v>4</v>
      </c>
      <c r="G2932" s="309">
        <v>3</v>
      </c>
      <c r="H2932" s="302">
        <v>113318.96</v>
      </c>
      <c r="I2932" s="302">
        <v>2860.41</v>
      </c>
      <c r="J2932" s="302">
        <v>0</v>
      </c>
      <c r="K2932" s="302">
        <v>116179.37</v>
      </c>
      <c r="L2932" s="302">
        <v>969.41</v>
      </c>
      <c r="M2932" s="302">
        <v>0</v>
      </c>
      <c r="N2932" s="302">
        <v>0</v>
      </c>
      <c r="O2932" s="302">
        <v>0</v>
      </c>
      <c r="P2932" s="302">
        <v>0</v>
      </c>
      <c r="Q2932" s="302">
        <v>0</v>
      </c>
      <c r="R2932" s="302">
        <v>116179.37</v>
      </c>
      <c r="S2932" s="302">
        <v>2880.78</v>
      </c>
      <c r="T2932" s="302">
        <v>944.32</v>
      </c>
      <c r="U2932" s="302">
        <v>0</v>
      </c>
      <c r="V2932" s="302">
        <v>0</v>
      </c>
      <c r="W2932" s="302">
        <v>0</v>
      </c>
      <c r="X2932" s="302">
        <v>0</v>
      </c>
      <c r="Y2932" s="302">
        <v>0</v>
      </c>
      <c r="Z2932" s="302">
        <v>3825.1</v>
      </c>
      <c r="AA2932" s="302">
        <v>0</v>
      </c>
      <c r="AB2932" s="302">
        <v>0</v>
      </c>
      <c r="AC2932" s="302">
        <v>0</v>
      </c>
      <c r="AD2932" s="302">
        <v>0</v>
      </c>
      <c r="AE2932" s="302">
        <v>0</v>
      </c>
      <c r="AF2932" s="302">
        <v>0</v>
      </c>
      <c r="AG2932" s="302">
        <v>0</v>
      </c>
      <c r="AH2932" s="302">
        <v>0</v>
      </c>
      <c r="AI2932" s="302">
        <v>0</v>
      </c>
      <c r="AJ2932" s="302">
        <v>0</v>
      </c>
      <c r="AK2932" s="302">
        <v>0</v>
      </c>
      <c r="AL2932" s="302">
        <v>0</v>
      </c>
      <c r="AM2932" s="302">
        <v>0</v>
      </c>
      <c r="AN2932" s="302">
        <v>0</v>
      </c>
      <c r="AO2932" s="302">
        <v>0</v>
      </c>
      <c r="AP2932" s="302">
        <v>0</v>
      </c>
      <c r="AQ2932" s="302">
        <v>0</v>
      </c>
      <c r="AR2932" s="302">
        <v>0</v>
      </c>
      <c r="AS2932" s="302">
        <v>0</v>
      </c>
      <c r="AT2932" s="295">
        <f t="shared" si="45"/>
        <v>0</v>
      </c>
      <c r="AU2932" s="302">
        <v>3829.82</v>
      </c>
      <c r="AV2932" s="302">
        <v>3825.1</v>
      </c>
      <c r="AW2932" s="303">
        <v>86</v>
      </c>
      <c r="AX2932" s="303">
        <v>121</v>
      </c>
      <c r="AY2932" s="302">
        <v>300400.12</v>
      </c>
      <c r="AZ2932" s="302">
        <v>136705.39000000001</v>
      </c>
      <c r="BA2932" s="301">
        <v>34.114185999999997</v>
      </c>
      <c r="BB2932" s="301">
        <v>28.992014415399598</v>
      </c>
      <c r="BC2932" s="301">
        <v>10</v>
      </c>
      <c r="BD2932" s="301"/>
      <c r="BE2932" s="300" t="s">
        <v>4204</v>
      </c>
      <c r="BF2932" s="298"/>
      <c r="BG2932" s="300" t="s">
        <v>320</v>
      </c>
      <c r="BH2932" s="300" t="s">
        <v>181</v>
      </c>
      <c r="BI2932" s="300" t="s">
        <v>462</v>
      </c>
      <c r="BJ2932" s="300" t="s">
        <v>177</v>
      </c>
      <c r="BK2932" s="299" t="s">
        <v>4</v>
      </c>
      <c r="BL2932" s="301">
        <v>116179.37</v>
      </c>
      <c r="BM2932" s="299" t="s">
        <v>894</v>
      </c>
      <c r="BN2932" s="301"/>
      <c r="BO2932" s="304">
        <v>44127</v>
      </c>
      <c r="BP2932" s="304">
        <v>47810</v>
      </c>
      <c r="BQ2932" s="297" t="s">
        <v>1065</v>
      </c>
      <c r="BR2932" s="297" t="s">
        <v>4741</v>
      </c>
      <c r="BS2932" s="297" t="s">
        <v>4742</v>
      </c>
      <c r="BT2932" s="297" t="s">
        <v>4742</v>
      </c>
      <c r="BU2932" s="301">
        <v>439.38</v>
      </c>
      <c r="BV2932" s="301">
        <v>0</v>
      </c>
      <c r="BW2932" s="301">
        <v>0</v>
      </c>
    </row>
    <row r="2933" spans="1:75" s="289" customFormat="1" ht="18.2" customHeight="1" x14ac:dyDescent="0.15">
      <c r="A2933" s="291">
        <v>2931</v>
      </c>
      <c r="B2933" s="292" t="s">
        <v>305</v>
      </c>
      <c r="C2933" s="292" t="s">
        <v>306</v>
      </c>
      <c r="D2933" s="312">
        <v>45172</v>
      </c>
      <c r="E2933" s="293" t="s">
        <v>3733</v>
      </c>
      <c r="F2933" s="308">
        <v>0</v>
      </c>
      <c r="G2933" s="308">
        <v>0</v>
      </c>
      <c r="H2933" s="295">
        <v>181089.25</v>
      </c>
      <c r="I2933" s="295">
        <v>0</v>
      </c>
      <c r="J2933" s="295">
        <v>0</v>
      </c>
      <c r="K2933" s="295">
        <v>181089.25</v>
      </c>
      <c r="L2933" s="295">
        <v>1188.98</v>
      </c>
      <c r="M2933" s="295">
        <v>0</v>
      </c>
      <c r="N2933" s="295">
        <v>0</v>
      </c>
      <c r="O2933" s="295">
        <v>1188.98</v>
      </c>
      <c r="P2933" s="295">
        <v>0</v>
      </c>
      <c r="Q2933" s="295">
        <v>0</v>
      </c>
      <c r="R2933" s="295">
        <v>179900.27</v>
      </c>
      <c r="S2933" s="295">
        <v>0</v>
      </c>
      <c r="T2933" s="295">
        <v>1448.71</v>
      </c>
      <c r="U2933" s="295">
        <v>0</v>
      </c>
      <c r="V2933" s="295">
        <v>0</v>
      </c>
      <c r="W2933" s="295">
        <v>1448.71</v>
      </c>
      <c r="X2933" s="295">
        <v>0</v>
      </c>
      <c r="Y2933" s="295">
        <v>0</v>
      </c>
      <c r="Z2933" s="295">
        <v>0</v>
      </c>
      <c r="AA2933" s="295">
        <v>0</v>
      </c>
      <c r="AB2933" s="295">
        <v>0</v>
      </c>
      <c r="AC2933" s="295">
        <v>0</v>
      </c>
      <c r="AD2933" s="295">
        <v>0</v>
      </c>
      <c r="AE2933" s="295">
        <v>0</v>
      </c>
      <c r="AF2933" s="295">
        <v>0</v>
      </c>
      <c r="AG2933" s="295">
        <v>0</v>
      </c>
      <c r="AH2933" s="295">
        <v>134.6</v>
      </c>
      <c r="AI2933" s="295">
        <v>0</v>
      </c>
      <c r="AJ2933" s="295">
        <v>0</v>
      </c>
      <c r="AK2933" s="295">
        <v>0</v>
      </c>
      <c r="AL2933" s="295">
        <v>0</v>
      </c>
      <c r="AM2933" s="295">
        <v>0</v>
      </c>
      <c r="AN2933" s="295">
        <v>0</v>
      </c>
      <c r="AO2933" s="295">
        <v>0</v>
      </c>
      <c r="AP2933" s="295">
        <v>110.59</v>
      </c>
      <c r="AQ2933" s="295">
        <v>0</v>
      </c>
      <c r="AR2933" s="295">
        <v>82.88</v>
      </c>
      <c r="AS2933" s="295">
        <v>0</v>
      </c>
      <c r="AT2933" s="295">
        <f t="shared" si="45"/>
        <v>2800</v>
      </c>
      <c r="AU2933" s="295">
        <v>0</v>
      </c>
      <c r="AV2933" s="295">
        <v>0</v>
      </c>
      <c r="AW2933" s="296">
        <v>99</v>
      </c>
      <c r="AX2933" s="296">
        <v>195</v>
      </c>
      <c r="AY2933" s="295">
        <v>253000.01</v>
      </c>
      <c r="AZ2933" s="295">
        <v>253000.01</v>
      </c>
      <c r="BA2933" s="294">
        <v>84.998400000000004</v>
      </c>
      <c r="BB2933" s="294">
        <v>60.439662075776198</v>
      </c>
      <c r="BC2933" s="294">
        <v>9.6</v>
      </c>
      <c r="BD2933" s="294"/>
      <c r="BE2933" s="293" t="s">
        <v>4204</v>
      </c>
      <c r="BF2933" s="291"/>
      <c r="BG2933" s="293" t="s">
        <v>333</v>
      </c>
      <c r="BH2933" s="293" t="s">
        <v>616</v>
      </c>
      <c r="BI2933" s="293" t="s">
        <v>617</v>
      </c>
      <c r="BJ2933" s="293" t="s">
        <v>103</v>
      </c>
      <c r="BK2933" s="292" t="s">
        <v>4</v>
      </c>
      <c r="BL2933" s="294">
        <v>179900.27</v>
      </c>
      <c r="BM2933" s="292" t="s">
        <v>894</v>
      </c>
      <c r="BN2933" s="294"/>
      <c r="BO2933" s="297">
        <v>42254</v>
      </c>
      <c r="BP2933" s="297">
        <v>48189</v>
      </c>
      <c r="BQ2933" s="297" t="s">
        <v>1065</v>
      </c>
      <c r="BR2933" s="297" t="s">
        <v>4741</v>
      </c>
      <c r="BS2933" s="297">
        <v>42254</v>
      </c>
      <c r="BT2933" s="297">
        <v>48189</v>
      </c>
      <c r="BU2933" s="294">
        <v>0</v>
      </c>
      <c r="BV2933" s="294">
        <v>0</v>
      </c>
      <c r="BW2933" s="294">
        <v>0</v>
      </c>
    </row>
    <row r="2934" spans="1:75" s="289" customFormat="1" ht="18.2" customHeight="1" x14ac:dyDescent="0.15">
      <c r="A2934" s="298">
        <v>2932</v>
      </c>
      <c r="B2934" s="299" t="s">
        <v>305</v>
      </c>
      <c r="C2934" s="299" t="s">
        <v>306</v>
      </c>
      <c r="D2934" s="313">
        <v>45172</v>
      </c>
      <c r="E2934" s="300" t="s">
        <v>3734</v>
      </c>
      <c r="F2934" s="309">
        <v>1</v>
      </c>
      <c r="G2934" s="309">
        <v>2</v>
      </c>
      <c r="H2934" s="302">
        <v>215457.26</v>
      </c>
      <c r="I2934" s="302">
        <v>3239.97</v>
      </c>
      <c r="J2934" s="302">
        <v>0</v>
      </c>
      <c r="K2934" s="302">
        <v>218697.23</v>
      </c>
      <c r="L2934" s="302">
        <v>2326.36</v>
      </c>
      <c r="M2934" s="302">
        <v>0</v>
      </c>
      <c r="N2934" s="302">
        <v>3239.97</v>
      </c>
      <c r="O2934" s="302">
        <v>0</v>
      </c>
      <c r="P2934" s="302">
        <v>0</v>
      </c>
      <c r="Q2934" s="302">
        <v>0</v>
      </c>
      <c r="R2934" s="302">
        <v>215457.26</v>
      </c>
      <c r="S2934" s="302">
        <v>1723.98</v>
      </c>
      <c r="T2934" s="302">
        <v>1705.7</v>
      </c>
      <c r="U2934" s="302">
        <v>0</v>
      </c>
      <c r="V2934" s="302">
        <v>1723.98</v>
      </c>
      <c r="W2934" s="302">
        <v>0</v>
      </c>
      <c r="X2934" s="302">
        <v>0</v>
      </c>
      <c r="Y2934" s="302">
        <v>0</v>
      </c>
      <c r="Z2934" s="302">
        <v>1705.7</v>
      </c>
      <c r="AA2934" s="302">
        <v>0</v>
      </c>
      <c r="AB2934" s="302">
        <v>0</v>
      </c>
      <c r="AC2934" s="302">
        <v>0</v>
      </c>
      <c r="AD2934" s="302">
        <v>0</v>
      </c>
      <c r="AE2934" s="302">
        <v>0</v>
      </c>
      <c r="AF2934" s="302">
        <v>0</v>
      </c>
      <c r="AG2934" s="302">
        <v>0</v>
      </c>
      <c r="AH2934" s="302">
        <v>0.98</v>
      </c>
      <c r="AI2934" s="302">
        <v>0</v>
      </c>
      <c r="AJ2934" s="302">
        <v>0</v>
      </c>
      <c r="AK2934" s="302">
        <v>0</v>
      </c>
      <c r="AL2934" s="302">
        <v>350</v>
      </c>
      <c r="AM2934" s="302">
        <v>0</v>
      </c>
      <c r="AN2934" s="302">
        <v>0</v>
      </c>
      <c r="AO2934" s="302">
        <v>236.07</v>
      </c>
      <c r="AP2934" s="302">
        <v>0</v>
      </c>
      <c r="AQ2934" s="302">
        <v>0</v>
      </c>
      <c r="AR2934" s="302">
        <v>0</v>
      </c>
      <c r="AS2934" s="302">
        <v>0</v>
      </c>
      <c r="AT2934" s="295">
        <f t="shared" si="45"/>
        <v>5551</v>
      </c>
      <c r="AU2934" s="302">
        <v>2326.36</v>
      </c>
      <c r="AV2934" s="302">
        <v>1705.7</v>
      </c>
      <c r="AW2934" s="303">
        <v>97</v>
      </c>
      <c r="AX2934" s="303">
        <v>193</v>
      </c>
      <c r="AY2934" s="302">
        <v>517000</v>
      </c>
      <c r="AZ2934" s="302">
        <v>387096.94</v>
      </c>
      <c r="BA2934" s="301">
        <v>59.753774999999997</v>
      </c>
      <c r="BB2934" s="301">
        <v>33.258812730879498</v>
      </c>
      <c r="BC2934" s="301">
        <v>9.5</v>
      </c>
      <c r="BD2934" s="301"/>
      <c r="BE2934" s="300" t="s">
        <v>4204</v>
      </c>
      <c r="BF2934" s="298"/>
      <c r="BG2934" s="300" t="s">
        <v>326</v>
      </c>
      <c r="BH2934" s="300" t="s">
        <v>190</v>
      </c>
      <c r="BI2934" s="300" t="s">
        <v>469</v>
      </c>
      <c r="BJ2934" s="300" t="s">
        <v>177</v>
      </c>
      <c r="BK2934" s="299" t="s">
        <v>4</v>
      </c>
      <c r="BL2934" s="301">
        <v>215457.26</v>
      </c>
      <c r="BM2934" s="299" t="s">
        <v>894</v>
      </c>
      <c r="BN2934" s="301"/>
      <c r="BO2934" s="304">
        <v>42261</v>
      </c>
      <c r="BP2934" s="304">
        <v>48135</v>
      </c>
      <c r="BQ2934" s="297" t="s">
        <v>1065</v>
      </c>
      <c r="BR2934" s="297" t="s">
        <v>4741</v>
      </c>
      <c r="BS2934" s="297">
        <v>42261</v>
      </c>
      <c r="BT2934" s="297">
        <v>48135</v>
      </c>
      <c r="BU2934" s="301">
        <v>235.09</v>
      </c>
      <c r="BV2934" s="301">
        <v>0</v>
      </c>
      <c r="BW2934" s="301">
        <v>0</v>
      </c>
    </row>
    <row r="2935" spans="1:75" s="289" customFormat="1" ht="18.2" customHeight="1" x14ac:dyDescent="0.15">
      <c r="A2935" s="291">
        <v>2933</v>
      </c>
      <c r="B2935" s="292" t="s">
        <v>305</v>
      </c>
      <c r="C2935" s="292" t="s">
        <v>306</v>
      </c>
      <c r="D2935" s="312">
        <v>45172</v>
      </c>
      <c r="E2935" s="293" t="s">
        <v>3735</v>
      </c>
      <c r="F2935" s="308">
        <v>0</v>
      </c>
      <c r="G2935" s="308">
        <v>0</v>
      </c>
      <c r="H2935" s="295">
        <v>323357.19</v>
      </c>
      <c r="I2935" s="295">
        <v>0</v>
      </c>
      <c r="J2935" s="295">
        <v>0</v>
      </c>
      <c r="K2935" s="295">
        <v>323357.19</v>
      </c>
      <c r="L2935" s="295">
        <v>2102.38</v>
      </c>
      <c r="M2935" s="295">
        <v>0</v>
      </c>
      <c r="N2935" s="295">
        <v>0</v>
      </c>
      <c r="O2935" s="295">
        <v>2102.38</v>
      </c>
      <c r="P2935" s="295">
        <v>0</v>
      </c>
      <c r="Q2935" s="295">
        <v>0</v>
      </c>
      <c r="R2935" s="295">
        <v>321254.81</v>
      </c>
      <c r="S2935" s="295">
        <v>0</v>
      </c>
      <c r="T2935" s="295">
        <v>2559.91</v>
      </c>
      <c r="U2935" s="295">
        <v>0</v>
      </c>
      <c r="V2935" s="295">
        <v>0</v>
      </c>
      <c r="W2935" s="295">
        <v>2559.91</v>
      </c>
      <c r="X2935" s="295">
        <v>0</v>
      </c>
      <c r="Y2935" s="295">
        <v>0</v>
      </c>
      <c r="Z2935" s="295">
        <v>0</v>
      </c>
      <c r="AA2935" s="295">
        <v>0</v>
      </c>
      <c r="AB2935" s="295">
        <v>0</v>
      </c>
      <c r="AC2935" s="295">
        <v>0</v>
      </c>
      <c r="AD2935" s="295">
        <v>0</v>
      </c>
      <c r="AE2935" s="295">
        <v>0</v>
      </c>
      <c r="AF2935" s="295">
        <v>0</v>
      </c>
      <c r="AG2935" s="295">
        <v>0</v>
      </c>
      <c r="AH2935" s="295">
        <v>253.82</v>
      </c>
      <c r="AI2935" s="295">
        <v>0</v>
      </c>
      <c r="AJ2935" s="295">
        <v>0</v>
      </c>
      <c r="AK2935" s="295">
        <v>0</v>
      </c>
      <c r="AL2935" s="295">
        <v>0</v>
      </c>
      <c r="AM2935" s="295">
        <v>0</v>
      </c>
      <c r="AN2935" s="295">
        <v>0</v>
      </c>
      <c r="AO2935" s="295">
        <v>0</v>
      </c>
      <c r="AP2935" s="295">
        <v>0.2</v>
      </c>
      <c r="AQ2935" s="295">
        <v>0</v>
      </c>
      <c r="AR2935" s="295">
        <v>0.31</v>
      </c>
      <c r="AS2935" s="295">
        <v>0</v>
      </c>
      <c r="AT2935" s="295">
        <f t="shared" si="45"/>
        <v>4916</v>
      </c>
      <c r="AU2935" s="295">
        <v>0</v>
      </c>
      <c r="AV2935" s="295">
        <v>0</v>
      </c>
      <c r="AW2935" s="296">
        <v>100</v>
      </c>
      <c r="AX2935" s="296">
        <v>196</v>
      </c>
      <c r="AY2935" s="295">
        <v>510999.99</v>
      </c>
      <c r="AZ2935" s="295">
        <v>450906.36</v>
      </c>
      <c r="BA2935" s="294">
        <v>71.705462999999995</v>
      </c>
      <c r="BB2935" s="294">
        <v>51.0876025169107</v>
      </c>
      <c r="BC2935" s="294">
        <v>9.5</v>
      </c>
      <c r="BD2935" s="294"/>
      <c r="BE2935" s="293" t="s">
        <v>4204</v>
      </c>
      <c r="BF2935" s="291"/>
      <c r="BG2935" s="293" t="s">
        <v>326</v>
      </c>
      <c r="BH2935" s="293" t="s">
        <v>216</v>
      </c>
      <c r="BI2935" s="293" t="s">
        <v>430</v>
      </c>
      <c r="BJ2935" s="293" t="s">
        <v>103</v>
      </c>
      <c r="BK2935" s="292" t="s">
        <v>4</v>
      </c>
      <c r="BL2935" s="294">
        <v>321254.81</v>
      </c>
      <c r="BM2935" s="292" t="s">
        <v>894</v>
      </c>
      <c r="BN2935" s="294"/>
      <c r="BO2935" s="297">
        <v>42261</v>
      </c>
      <c r="BP2935" s="297">
        <v>48227</v>
      </c>
      <c r="BQ2935" s="297" t="s">
        <v>1065</v>
      </c>
      <c r="BR2935" s="297" t="s">
        <v>4741</v>
      </c>
      <c r="BS2935" s="297">
        <v>42261</v>
      </c>
      <c r="BT2935" s="297">
        <v>48227</v>
      </c>
      <c r="BU2935" s="294">
        <v>0</v>
      </c>
      <c r="BV2935" s="294">
        <v>0</v>
      </c>
      <c r="BW2935" s="294">
        <v>0</v>
      </c>
    </row>
    <row r="2936" spans="1:75" s="289" customFormat="1" ht="18.2" customHeight="1" x14ac:dyDescent="0.15">
      <c r="A2936" s="298">
        <v>2934</v>
      </c>
      <c r="B2936" s="299" t="s">
        <v>305</v>
      </c>
      <c r="C2936" s="299" t="s">
        <v>306</v>
      </c>
      <c r="D2936" s="313">
        <v>45172</v>
      </c>
      <c r="E2936" s="300" t="s">
        <v>3736</v>
      </c>
      <c r="F2936" s="309">
        <v>0</v>
      </c>
      <c r="G2936" s="309">
        <v>0</v>
      </c>
      <c r="H2936" s="302">
        <v>71413.64</v>
      </c>
      <c r="I2936" s="302">
        <v>0</v>
      </c>
      <c r="J2936" s="302">
        <v>0</v>
      </c>
      <c r="K2936" s="302">
        <v>71413.64</v>
      </c>
      <c r="L2936" s="302">
        <v>1470.89</v>
      </c>
      <c r="M2936" s="302">
        <v>0</v>
      </c>
      <c r="N2936" s="302">
        <v>0</v>
      </c>
      <c r="O2936" s="302">
        <v>1470.89</v>
      </c>
      <c r="P2936" s="302">
        <v>0</v>
      </c>
      <c r="Q2936" s="302">
        <v>0</v>
      </c>
      <c r="R2936" s="302">
        <v>69942.75</v>
      </c>
      <c r="S2936" s="302">
        <v>0</v>
      </c>
      <c r="T2936" s="302">
        <v>589.16</v>
      </c>
      <c r="U2936" s="302">
        <v>0</v>
      </c>
      <c r="V2936" s="302">
        <v>0</v>
      </c>
      <c r="W2936" s="302">
        <v>589.16</v>
      </c>
      <c r="X2936" s="302">
        <v>0</v>
      </c>
      <c r="Y2936" s="302">
        <v>0</v>
      </c>
      <c r="Z2936" s="302">
        <v>0</v>
      </c>
      <c r="AA2936" s="302">
        <v>0</v>
      </c>
      <c r="AB2936" s="302">
        <v>0</v>
      </c>
      <c r="AC2936" s="302">
        <v>0</v>
      </c>
      <c r="AD2936" s="302">
        <v>0</v>
      </c>
      <c r="AE2936" s="302">
        <v>0</v>
      </c>
      <c r="AF2936" s="302">
        <v>0</v>
      </c>
      <c r="AG2936" s="302">
        <v>0</v>
      </c>
      <c r="AH2936" s="302">
        <v>123.27</v>
      </c>
      <c r="AI2936" s="302">
        <v>0</v>
      </c>
      <c r="AJ2936" s="302">
        <v>0</v>
      </c>
      <c r="AK2936" s="302">
        <v>0</v>
      </c>
      <c r="AL2936" s="302">
        <v>0</v>
      </c>
      <c r="AM2936" s="302">
        <v>0</v>
      </c>
      <c r="AN2936" s="302">
        <v>0</v>
      </c>
      <c r="AO2936" s="302">
        <v>0</v>
      </c>
      <c r="AP2936" s="302">
        <v>93.36</v>
      </c>
      <c r="AQ2936" s="302">
        <v>0</v>
      </c>
      <c r="AR2936" s="302">
        <v>76.680000000000007</v>
      </c>
      <c r="AS2936" s="302">
        <v>0</v>
      </c>
      <c r="AT2936" s="295">
        <f t="shared" si="45"/>
        <v>2200</v>
      </c>
      <c r="AU2936" s="302">
        <v>0</v>
      </c>
      <c r="AV2936" s="302">
        <v>0</v>
      </c>
      <c r="AW2936" s="303">
        <v>40</v>
      </c>
      <c r="AX2936" s="303">
        <v>136</v>
      </c>
      <c r="AY2936" s="302">
        <v>325000</v>
      </c>
      <c r="AZ2936" s="302">
        <v>159553.74</v>
      </c>
      <c r="BA2936" s="301">
        <v>43.468865000000001</v>
      </c>
      <c r="BB2936" s="301">
        <v>19.055222130667399</v>
      </c>
      <c r="BC2936" s="301">
        <v>9.9</v>
      </c>
      <c r="BD2936" s="301"/>
      <c r="BE2936" s="300" t="s">
        <v>4204</v>
      </c>
      <c r="BF2936" s="298"/>
      <c r="BG2936" s="300" t="s">
        <v>320</v>
      </c>
      <c r="BH2936" s="300" t="s">
        <v>181</v>
      </c>
      <c r="BI2936" s="300" t="s">
        <v>462</v>
      </c>
      <c r="BJ2936" s="300" t="s">
        <v>103</v>
      </c>
      <c r="BK2936" s="299" t="s">
        <v>4</v>
      </c>
      <c r="BL2936" s="301">
        <v>69942.75</v>
      </c>
      <c r="BM2936" s="299" t="s">
        <v>894</v>
      </c>
      <c r="BN2936" s="301"/>
      <c r="BO2936" s="304">
        <v>42264</v>
      </c>
      <c r="BP2936" s="304">
        <v>46404</v>
      </c>
      <c r="BQ2936" s="297" t="s">
        <v>1067</v>
      </c>
      <c r="BR2936" s="297" t="s">
        <v>4743</v>
      </c>
      <c r="BS2936" s="297">
        <v>42264</v>
      </c>
      <c r="BT2936" s="297">
        <v>46404</v>
      </c>
      <c r="BU2936" s="301">
        <v>0</v>
      </c>
      <c r="BV2936" s="301">
        <v>0</v>
      </c>
      <c r="BW2936" s="301">
        <v>0</v>
      </c>
    </row>
    <row r="2937" spans="1:75" s="289" customFormat="1" ht="18.2" customHeight="1" x14ac:dyDescent="0.15">
      <c r="A2937" s="291">
        <v>2935</v>
      </c>
      <c r="B2937" s="292" t="s">
        <v>305</v>
      </c>
      <c r="C2937" s="292" t="s">
        <v>306</v>
      </c>
      <c r="D2937" s="312">
        <v>45172</v>
      </c>
      <c r="E2937" s="293" t="s">
        <v>4423</v>
      </c>
      <c r="F2937" s="308">
        <v>0</v>
      </c>
      <c r="G2937" s="308">
        <v>0</v>
      </c>
      <c r="H2937" s="295">
        <v>326887.98</v>
      </c>
      <c r="I2937" s="295">
        <v>0</v>
      </c>
      <c r="J2937" s="295">
        <v>0</v>
      </c>
      <c r="K2937" s="295">
        <v>326887.98</v>
      </c>
      <c r="L2937" s="295">
        <v>1641.99</v>
      </c>
      <c r="M2937" s="295">
        <v>0</v>
      </c>
      <c r="N2937" s="295">
        <v>0</v>
      </c>
      <c r="O2937" s="295">
        <v>1641.99</v>
      </c>
      <c r="P2937" s="295">
        <v>0</v>
      </c>
      <c r="Q2937" s="295">
        <v>0</v>
      </c>
      <c r="R2937" s="295">
        <v>325245.99</v>
      </c>
      <c r="S2937" s="295">
        <v>0</v>
      </c>
      <c r="T2937" s="295">
        <v>2587.86</v>
      </c>
      <c r="U2937" s="295">
        <v>0</v>
      </c>
      <c r="V2937" s="295">
        <v>0</v>
      </c>
      <c r="W2937" s="295">
        <v>2587.86</v>
      </c>
      <c r="X2937" s="295">
        <v>0</v>
      </c>
      <c r="Y2937" s="295">
        <v>0</v>
      </c>
      <c r="Z2937" s="295">
        <v>0</v>
      </c>
      <c r="AA2937" s="295">
        <v>0</v>
      </c>
      <c r="AB2937" s="295">
        <v>0</v>
      </c>
      <c r="AC2937" s="295">
        <v>0</v>
      </c>
      <c r="AD2937" s="295">
        <v>0</v>
      </c>
      <c r="AE2937" s="295">
        <v>0</v>
      </c>
      <c r="AF2937" s="295">
        <v>0</v>
      </c>
      <c r="AG2937" s="295">
        <v>0</v>
      </c>
      <c r="AH2937" s="295">
        <v>214.47</v>
      </c>
      <c r="AI2937" s="295">
        <v>0</v>
      </c>
      <c r="AJ2937" s="295">
        <v>0</v>
      </c>
      <c r="AK2937" s="295">
        <v>0</v>
      </c>
      <c r="AL2937" s="295">
        <v>0</v>
      </c>
      <c r="AM2937" s="295">
        <v>0</v>
      </c>
      <c r="AN2937" s="295">
        <v>0</v>
      </c>
      <c r="AO2937" s="295">
        <v>0</v>
      </c>
      <c r="AP2937" s="295">
        <v>1225.28</v>
      </c>
      <c r="AQ2937" s="295">
        <v>0</v>
      </c>
      <c r="AR2937" s="295">
        <v>1169.5999999999999</v>
      </c>
      <c r="AS2937" s="295">
        <v>0</v>
      </c>
      <c r="AT2937" s="295">
        <f t="shared" si="45"/>
        <v>4500</v>
      </c>
      <c r="AU2937" s="295">
        <v>0</v>
      </c>
      <c r="AV2937" s="295">
        <v>0</v>
      </c>
      <c r="AW2937" s="296">
        <v>119</v>
      </c>
      <c r="AX2937" s="296">
        <v>154</v>
      </c>
      <c r="AY2937" s="295">
        <v>458999.99</v>
      </c>
      <c r="AZ2937" s="295">
        <v>359921.31</v>
      </c>
      <c r="BA2937" s="294">
        <v>83.529409999999999</v>
      </c>
      <c r="BB2937" s="294">
        <v>75.4820703713428</v>
      </c>
      <c r="BC2937" s="294">
        <v>9.5</v>
      </c>
      <c r="BD2937" s="294"/>
      <c r="BE2937" s="293" t="s">
        <v>4204</v>
      </c>
      <c r="BF2937" s="291"/>
      <c r="BG2937" s="293" t="s">
        <v>335</v>
      </c>
      <c r="BH2937" s="293" t="s">
        <v>225</v>
      </c>
      <c r="BI2937" s="293" t="s">
        <v>392</v>
      </c>
      <c r="BJ2937" s="293" t="s">
        <v>103</v>
      </c>
      <c r="BK2937" s="292" t="s">
        <v>4</v>
      </c>
      <c r="BL2937" s="294">
        <v>325245.99</v>
      </c>
      <c r="BM2937" s="292" t="s">
        <v>894</v>
      </c>
      <c r="BN2937" s="294"/>
      <c r="BO2937" s="297">
        <v>44126</v>
      </c>
      <c r="BP2937" s="297">
        <v>48813</v>
      </c>
      <c r="BQ2937" s="297" t="s">
        <v>1065</v>
      </c>
      <c r="BR2937" s="297" t="s">
        <v>4741</v>
      </c>
      <c r="BS2937" s="297" t="s">
        <v>4742</v>
      </c>
      <c r="BT2937" s="297" t="s">
        <v>4742</v>
      </c>
      <c r="BU2937" s="294">
        <v>0</v>
      </c>
      <c r="BV2937" s="294">
        <v>0</v>
      </c>
      <c r="BW2937" s="294">
        <v>0</v>
      </c>
    </row>
    <row r="2938" spans="1:75" s="289" customFormat="1" ht="18.2" customHeight="1" x14ac:dyDescent="0.15">
      <c r="A2938" s="298">
        <v>2936</v>
      </c>
      <c r="B2938" s="299" t="s">
        <v>305</v>
      </c>
      <c r="C2938" s="299" t="s">
        <v>306</v>
      </c>
      <c r="D2938" s="313">
        <v>45172</v>
      </c>
      <c r="E2938" s="300" t="s">
        <v>3737</v>
      </c>
      <c r="F2938" s="309">
        <v>0</v>
      </c>
      <c r="G2938" s="309">
        <v>0</v>
      </c>
      <c r="H2938" s="302">
        <v>141837.54</v>
      </c>
      <c r="I2938" s="302">
        <v>0</v>
      </c>
      <c r="J2938" s="302">
        <v>0</v>
      </c>
      <c r="K2938" s="302">
        <v>141837.54</v>
      </c>
      <c r="L2938" s="302">
        <v>2868.29</v>
      </c>
      <c r="M2938" s="302">
        <v>0</v>
      </c>
      <c r="N2938" s="302">
        <v>0</v>
      </c>
      <c r="O2938" s="302">
        <v>2868.29</v>
      </c>
      <c r="P2938" s="302">
        <v>0</v>
      </c>
      <c r="Q2938" s="302">
        <v>0</v>
      </c>
      <c r="R2938" s="302">
        <v>138969.25</v>
      </c>
      <c r="S2938" s="302">
        <v>0</v>
      </c>
      <c r="T2938" s="302">
        <v>1122.8800000000001</v>
      </c>
      <c r="U2938" s="302">
        <v>0</v>
      </c>
      <c r="V2938" s="302">
        <v>0</v>
      </c>
      <c r="W2938" s="302">
        <v>1122.8800000000001</v>
      </c>
      <c r="X2938" s="302">
        <v>0</v>
      </c>
      <c r="Y2938" s="302">
        <v>0</v>
      </c>
      <c r="Z2938" s="302">
        <v>0</v>
      </c>
      <c r="AA2938" s="302">
        <v>0</v>
      </c>
      <c r="AB2938" s="302">
        <v>0</v>
      </c>
      <c r="AC2938" s="302">
        <v>0</v>
      </c>
      <c r="AD2938" s="302">
        <v>0</v>
      </c>
      <c r="AE2938" s="302">
        <v>0</v>
      </c>
      <c r="AF2938" s="302">
        <v>0</v>
      </c>
      <c r="AG2938" s="302">
        <v>0</v>
      </c>
      <c r="AH2938" s="302">
        <v>205.35</v>
      </c>
      <c r="AI2938" s="302">
        <v>0</v>
      </c>
      <c r="AJ2938" s="302">
        <v>0</v>
      </c>
      <c r="AK2938" s="302">
        <v>0</v>
      </c>
      <c r="AL2938" s="302">
        <v>0</v>
      </c>
      <c r="AM2938" s="302">
        <v>0</v>
      </c>
      <c r="AN2938" s="302">
        <v>0</v>
      </c>
      <c r="AO2938" s="302">
        <v>0</v>
      </c>
      <c r="AP2938" s="302">
        <v>1.6</v>
      </c>
      <c r="AQ2938" s="302">
        <v>0</v>
      </c>
      <c r="AR2938" s="302">
        <v>0.18</v>
      </c>
      <c r="AS2938" s="302">
        <v>0</v>
      </c>
      <c r="AT2938" s="295">
        <f t="shared" si="45"/>
        <v>4197.9400000000005</v>
      </c>
      <c r="AU2938" s="302">
        <v>0</v>
      </c>
      <c r="AV2938" s="302">
        <v>0</v>
      </c>
      <c r="AW2938" s="303">
        <v>100</v>
      </c>
      <c r="AX2938" s="303">
        <v>196</v>
      </c>
      <c r="AY2938" s="302">
        <v>385999.99</v>
      </c>
      <c r="AZ2938" s="302">
        <v>385999.99</v>
      </c>
      <c r="BA2938" s="301">
        <v>79.984596999999994</v>
      </c>
      <c r="BB2938" s="301">
        <v>28.7963723953523</v>
      </c>
      <c r="BC2938" s="301">
        <v>9.5</v>
      </c>
      <c r="BD2938" s="301"/>
      <c r="BE2938" s="300" t="s">
        <v>4204</v>
      </c>
      <c r="BF2938" s="298"/>
      <c r="BG2938" s="300" t="s">
        <v>320</v>
      </c>
      <c r="BH2938" s="300" t="s">
        <v>181</v>
      </c>
      <c r="BI2938" s="300" t="s">
        <v>462</v>
      </c>
      <c r="BJ2938" s="300" t="s">
        <v>103</v>
      </c>
      <c r="BK2938" s="299" t="s">
        <v>4</v>
      </c>
      <c r="BL2938" s="301">
        <v>138969.25</v>
      </c>
      <c r="BM2938" s="299" t="s">
        <v>894</v>
      </c>
      <c r="BN2938" s="301"/>
      <c r="BO2938" s="304">
        <v>42265</v>
      </c>
      <c r="BP2938" s="304">
        <v>48231</v>
      </c>
      <c r="BQ2938" s="297" t="s">
        <v>1065</v>
      </c>
      <c r="BR2938" s="297" t="s">
        <v>4741</v>
      </c>
      <c r="BS2938" s="297">
        <v>42265</v>
      </c>
      <c r="BT2938" s="297">
        <v>48231</v>
      </c>
      <c r="BU2938" s="301">
        <v>0</v>
      </c>
      <c r="BV2938" s="301">
        <v>0</v>
      </c>
      <c r="BW2938" s="301">
        <v>0</v>
      </c>
    </row>
    <row r="2939" spans="1:75" s="289" customFormat="1" ht="18.2" customHeight="1" x14ac:dyDescent="0.15">
      <c r="A2939" s="291">
        <v>2937</v>
      </c>
      <c r="B2939" s="292" t="s">
        <v>305</v>
      </c>
      <c r="C2939" s="292" t="s">
        <v>306</v>
      </c>
      <c r="D2939" s="312">
        <v>45172</v>
      </c>
      <c r="E2939" s="293" t="s">
        <v>4434</v>
      </c>
      <c r="F2939" s="308">
        <v>0</v>
      </c>
      <c r="G2939" s="308">
        <v>0</v>
      </c>
      <c r="H2939" s="295">
        <v>71540.53</v>
      </c>
      <c r="I2939" s="295">
        <v>0</v>
      </c>
      <c r="J2939" s="295">
        <v>0</v>
      </c>
      <c r="K2939" s="295">
        <v>71540.53</v>
      </c>
      <c r="L2939" s="295">
        <v>536.89</v>
      </c>
      <c r="M2939" s="295">
        <v>0</v>
      </c>
      <c r="N2939" s="295">
        <v>0</v>
      </c>
      <c r="O2939" s="295">
        <v>536.89</v>
      </c>
      <c r="P2939" s="295">
        <v>0</v>
      </c>
      <c r="Q2939" s="295">
        <v>0</v>
      </c>
      <c r="R2939" s="295">
        <v>71003.64</v>
      </c>
      <c r="S2939" s="295">
        <v>0</v>
      </c>
      <c r="T2939" s="295">
        <v>596.16999999999996</v>
      </c>
      <c r="U2939" s="295">
        <v>0</v>
      </c>
      <c r="V2939" s="295">
        <v>0</v>
      </c>
      <c r="W2939" s="295">
        <v>596.16999999999996</v>
      </c>
      <c r="X2939" s="295">
        <v>0</v>
      </c>
      <c r="Y2939" s="295">
        <v>0</v>
      </c>
      <c r="Z2939" s="295">
        <v>0</v>
      </c>
      <c r="AA2939" s="295">
        <v>0</v>
      </c>
      <c r="AB2939" s="295">
        <v>0</v>
      </c>
      <c r="AC2939" s="295">
        <v>0</v>
      </c>
      <c r="AD2939" s="295">
        <v>0</v>
      </c>
      <c r="AE2939" s="295">
        <v>0</v>
      </c>
      <c r="AF2939" s="295">
        <v>0</v>
      </c>
      <c r="AG2939" s="295">
        <v>0</v>
      </c>
      <c r="AH2939" s="295">
        <v>85.33</v>
      </c>
      <c r="AI2939" s="295">
        <v>0</v>
      </c>
      <c r="AJ2939" s="295">
        <v>0</v>
      </c>
      <c r="AK2939" s="295">
        <v>0</v>
      </c>
      <c r="AL2939" s="295">
        <v>0</v>
      </c>
      <c r="AM2939" s="295">
        <v>0</v>
      </c>
      <c r="AN2939" s="295">
        <v>0</v>
      </c>
      <c r="AO2939" s="295">
        <v>0</v>
      </c>
      <c r="AP2939" s="295">
        <v>57.98</v>
      </c>
      <c r="AQ2939" s="295">
        <v>0</v>
      </c>
      <c r="AR2939" s="295">
        <v>36.369999999999997</v>
      </c>
      <c r="AS2939" s="295">
        <v>0</v>
      </c>
      <c r="AT2939" s="295">
        <f t="shared" si="45"/>
        <v>1240</v>
      </c>
      <c r="AU2939" s="295">
        <v>0</v>
      </c>
      <c r="AV2939" s="295">
        <v>0</v>
      </c>
      <c r="AW2939" s="296">
        <v>89</v>
      </c>
      <c r="AX2939" s="296">
        <v>123</v>
      </c>
      <c r="AY2939" s="295">
        <v>261998.92</v>
      </c>
      <c r="AZ2939" s="295">
        <v>81844.55</v>
      </c>
      <c r="BA2939" s="294">
        <v>23.751303</v>
      </c>
      <c r="BB2939" s="294">
        <v>20.605268985447701</v>
      </c>
      <c r="BC2939" s="294">
        <v>10</v>
      </c>
      <c r="BD2939" s="294"/>
      <c r="BE2939" s="293" t="s">
        <v>4204</v>
      </c>
      <c r="BF2939" s="291"/>
      <c r="BG2939" s="293" t="s">
        <v>320</v>
      </c>
      <c r="BH2939" s="293" t="s">
        <v>181</v>
      </c>
      <c r="BI2939" s="293" t="s">
        <v>368</v>
      </c>
      <c r="BJ2939" s="293" t="s">
        <v>103</v>
      </c>
      <c r="BK2939" s="292" t="s">
        <v>4</v>
      </c>
      <c r="BL2939" s="294">
        <v>71003.64</v>
      </c>
      <c r="BM2939" s="292" t="s">
        <v>894</v>
      </c>
      <c r="BN2939" s="294"/>
      <c r="BO2939" s="297">
        <v>44154</v>
      </c>
      <c r="BP2939" s="297">
        <v>47898</v>
      </c>
      <c r="BQ2939" s="297" t="s">
        <v>1065</v>
      </c>
      <c r="BR2939" s="297" t="s">
        <v>4741</v>
      </c>
      <c r="BS2939" s="297" t="s">
        <v>4742</v>
      </c>
      <c r="BT2939" s="297" t="s">
        <v>4742</v>
      </c>
      <c r="BU2939" s="294">
        <v>0</v>
      </c>
      <c r="BV2939" s="294">
        <v>0</v>
      </c>
      <c r="BW2939" s="294">
        <v>0</v>
      </c>
    </row>
    <row r="2940" spans="1:75" s="289" customFormat="1" ht="18.2" customHeight="1" x14ac:dyDescent="0.15">
      <c r="A2940" s="298">
        <v>2938</v>
      </c>
      <c r="B2940" s="299" t="s">
        <v>305</v>
      </c>
      <c r="C2940" s="299" t="s">
        <v>306</v>
      </c>
      <c r="D2940" s="313">
        <v>45172</v>
      </c>
      <c r="E2940" s="300" t="s">
        <v>4424</v>
      </c>
      <c r="F2940" s="309">
        <v>0</v>
      </c>
      <c r="G2940" s="309">
        <v>0</v>
      </c>
      <c r="H2940" s="302">
        <v>59800.49</v>
      </c>
      <c r="I2940" s="302">
        <v>0</v>
      </c>
      <c r="J2940" s="302">
        <v>0</v>
      </c>
      <c r="K2940" s="302">
        <v>59800.49</v>
      </c>
      <c r="L2940" s="302">
        <v>1551.99</v>
      </c>
      <c r="M2940" s="302">
        <v>0</v>
      </c>
      <c r="N2940" s="302">
        <v>0</v>
      </c>
      <c r="O2940" s="302">
        <v>1551.99</v>
      </c>
      <c r="P2940" s="302">
        <v>0</v>
      </c>
      <c r="Q2940" s="302">
        <v>0</v>
      </c>
      <c r="R2940" s="302">
        <v>58248.5</v>
      </c>
      <c r="S2940" s="302">
        <v>0</v>
      </c>
      <c r="T2940" s="302">
        <v>473.42</v>
      </c>
      <c r="U2940" s="302">
        <v>0</v>
      </c>
      <c r="V2940" s="302">
        <v>0</v>
      </c>
      <c r="W2940" s="302">
        <v>473.42</v>
      </c>
      <c r="X2940" s="302">
        <v>0</v>
      </c>
      <c r="Y2940" s="302">
        <v>0</v>
      </c>
      <c r="Z2940" s="302">
        <v>0</v>
      </c>
      <c r="AA2940" s="302">
        <v>0</v>
      </c>
      <c r="AB2940" s="302">
        <v>0</v>
      </c>
      <c r="AC2940" s="302">
        <v>0</v>
      </c>
      <c r="AD2940" s="302">
        <v>0</v>
      </c>
      <c r="AE2940" s="302">
        <v>0</v>
      </c>
      <c r="AF2940" s="302">
        <v>0</v>
      </c>
      <c r="AG2940" s="302">
        <v>0</v>
      </c>
      <c r="AH2940" s="302">
        <v>134.71</v>
      </c>
      <c r="AI2940" s="302">
        <v>0</v>
      </c>
      <c r="AJ2940" s="302">
        <v>0</v>
      </c>
      <c r="AK2940" s="302">
        <v>0</v>
      </c>
      <c r="AL2940" s="302">
        <v>0</v>
      </c>
      <c r="AM2940" s="302">
        <v>0</v>
      </c>
      <c r="AN2940" s="302">
        <v>0</v>
      </c>
      <c r="AO2940" s="302">
        <v>0</v>
      </c>
      <c r="AP2940" s="302">
        <v>39.880000000000003</v>
      </c>
      <c r="AQ2940" s="302">
        <v>0</v>
      </c>
      <c r="AR2940" s="302">
        <v>0</v>
      </c>
      <c r="AS2940" s="302">
        <v>0</v>
      </c>
      <c r="AT2940" s="295">
        <f t="shared" si="45"/>
        <v>2200</v>
      </c>
      <c r="AU2940" s="302">
        <v>0</v>
      </c>
      <c r="AV2940" s="302">
        <v>0</v>
      </c>
      <c r="AW2940" s="303">
        <v>95</v>
      </c>
      <c r="AX2940" s="303">
        <v>130</v>
      </c>
      <c r="AY2940" s="302">
        <v>380301.69</v>
      </c>
      <c r="AZ2940" s="302">
        <v>154947.17000000001</v>
      </c>
      <c r="BA2940" s="301">
        <v>67.823728000000003</v>
      </c>
      <c r="BB2940" s="301">
        <v>25.496628434117302</v>
      </c>
      <c r="BC2940" s="301">
        <v>9.5</v>
      </c>
      <c r="BD2940" s="301"/>
      <c r="BE2940" s="300" t="s">
        <v>4204</v>
      </c>
      <c r="BF2940" s="298"/>
      <c r="BG2940" s="300" t="s">
        <v>320</v>
      </c>
      <c r="BH2940" s="300" t="s">
        <v>181</v>
      </c>
      <c r="BI2940" s="300" t="s">
        <v>321</v>
      </c>
      <c r="BJ2940" s="300" t="s">
        <v>103</v>
      </c>
      <c r="BK2940" s="299" t="s">
        <v>4</v>
      </c>
      <c r="BL2940" s="301">
        <v>58248.5</v>
      </c>
      <c r="BM2940" s="299" t="s">
        <v>894</v>
      </c>
      <c r="BN2940" s="301"/>
      <c r="BO2940" s="304">
        <v>44126</v>
      </c>
      <c r="BP2940" s="304">
        <v>48082</v>
      </c>
      <c r="BQ2940" s="297" t="s">
        <v>1065</v>
      </c>
      <c r="BR2940" s="297" t="s">
        <v>4741</v>
      </c>
      <c r="BS2940" s="297" t="s">
        <v>4742</v>
      </c>
      <c r="BT2940" s="297" t="s">
        <v>4742</v>
      </c>
      <c r="BU2940" s="301">
        <v>0</v>
      </c>
      <c r="BV2940" s="301">
        <v>0</v>
      </c>
      <c r="BW2940" s="301">
        <v>0</v>
      </c>
    </row>
    <row r="2941" spans="1:75" s="289" customFormat="1" ht="18.2" customHeight="1" x14ac:dyDescent="0.15">
      <c r="A2941" s="291">
        <v>2939</v>
      </c>
      <c r="B2941" s="292" t="s">
        <v>305</v>
      </c>
      <c r="C2941" s="292" t="s">
        <v>306</v>
      </c>
      <c r="D2941" s="312">
        <v>45172</v>
      </c>
      <c r="E2941" s="293" t="s">
        <v>4425</v>
      </c>
      <c r="F2941" s="308">
        <v>0</v>
      </c>
      <c r="G2941" s="308">
        <v>0</v>
      </c>
      <c r="H2941" s="295">
        <v>99677.38</v>
      </c>
      <c r="I2941" s="295">
        <v>0</v>
      </c>
      <c r="J2941" s="295">
        <v>0</v>
      </c>
      <c r="K2941" s="295">
        <v>99677.38</v>
      </c>
      <c r="L2941" s="295">
        <v>759.98</v>
      </c>
      <c r="M2941" s="295">
        <v>0</v>
      </c>
      <c r="N2941" s="295">
        <v>0</v>
      </c>
      <c r="O2941" s="295">
        <v>759.98</v>
      </c>
      <c r="P2941" s="295">
        <v>0</v>
      </c>
      <c r="Q2941" s="295">
        <v>0</v>
      </c>
      <c r="R2941" s="295">
        <v>98917.4</v>
      </c>
      <c r="S2941" s="295">
        <v>0</v>
      </c>
      <c r="T2941" s="295">
        <v>830.64</v>
      </c>
      <c r="U2941" s="295">
        <v>0</v>
      </c>
      <c r="V2941" s="295">
        <v>0</v>
      </c>
      <c r="W2941" s="295">
        <v>830.64</v>
      </c>
      <c r="X2941" s="295">
        <v>0</v>
      </c>
      <c r="Y2941" s="295">
        <v>0</v>
      </c>
      <c r="Z2941" s="295">
        <v>0</v>
      </c>
      <c r="AA2941" s="295">
        <v>0</v>
      </c>
      <c r="AB2941" s="295">
        <v>0</v>
      </c>
      <c r="AC2941" s="295">
        <v>0</v>
      </c>
      <c r="AD2941" s="295">
        <v>0</v>
      </c>
      <c r="AE2941" s="295">
        <v>0</v>
      </c>
      <c r="AF2941" s="295">
        <v>0</v>
      </c>
      <c r="AG2941" s="295">
        <v>0</v>
      </c>
      <c r="AH2941" s="295">
        <v>89.22</v>
      </c>
      <c r="AI2941" s="295">
        <v>0</v>
      </c>
      <c r="AJ2941" s="295">
        <v>0</v>
      </c>
      <c r="AK2941" s="295">
        <v>0</v>
      </c>
      <c r="AL2941" s="295">
        <v>0</v>
      </c>
      <c r="AM2941" s="295">
        <v>0</v>
      </c>
      <c r="AN2941" s="295">
        <v>0</v>
      </c>
      <c r="AO2941" s="295">
        <v>0</v>
      </c>
      <c r="AP2941" s="295">
        <v>17.12</v>
      </c>
      <c r="AQ2941" s="295">
        <v>0</v>
      </c>
      <c r="AR2941" s="295">
        <v>96.96</v>
      </c>
      <c r="AS2941" s="295">
        <v>0</v>
      </c>
      <c r="AT2941" s="295">
        <f t="shared" si="45"/>
        <v>1600</v>
      </c>
      <c r="AU2941" s="295">
        <v>0</v>
      </c>
      <c r="AV2941" s="295">
        <v>0</v>
      </c>
      <c r="AW2941" s="296">
        <v>88</v>
      </c>
      <c r="AX2941" s="296">
        <v>123</v>
      </c>
      <c r="AY2941" s="295">
        <v>235998.97</v>
      </c>
      <c r="AZ2941" s="295">
        <v>114896.03</v>
      </c>
      <c r="BA2941" s="294">
        <v>37.338937000000001</v>
      </c>
      <c r="BB2941" s="294">
        <v>32.146198322116099</v>
      </c>
      <c r="BC2941" s="294">
        <v>10</v>
      </c>
      <c r="BD2941" s="294"/>
      <c r="BE2941" s="293" t="s">
        <v>4204</v>
      </c>
      <c r="BF2941" s="291"/>
      <c r="BG2941" s="293" t="s">
        <v>320</v>
      </c>
      <c r="BH2941" s="293" t="s">
        <v>197</v>
      </c>
      <c r="BI2941" s="293" t="s">
        <v>373</v>
      </c>
      <c r="BJ2941" s="293" t="s">
        <v>103</v>
      </c>
      <c r="BK2941" s="292" t="s">
        <v>4</v>
      </c>
      <c r="BL2941" s="294">
        <v>98917.4</v>
      </c>
      <c r="BM2941" s="292" t="s">
        <v>894</v>
      </c>
      <c r="BN2941" s="294"/>
      <c r="BO2941" s="297">
        <v>44126</v>
      </c>
      <c r="BP2941" s="297">
        <v>47870</v>
      </c>
      <c r="BQ2941" s="297" t="s">
        <v>1065</v>
      </c>
      <c r="BR2941" s="297" t="s">
        <v>4741</v>
      </c>
      <c r="BS2941" s="297" t="s">
        <v>4742</v>
      </c>
      <c r="BT2941" s="297" t="s">
        <v>4742</v>
      </c>
      <c r="BU2941" s="294">
        <v>0</v>
      </c>
      <c r="BV2941" s="294">
        <v>0</v>
      </c>
      <c r="BW2941" s="294">
        <v>0</v>
      </c>
    </row>
    <row r="2942" spans="1:75" s="289" customFormat="1" ht="18.2" customHeight="1" x14ac:dyDescent="0.15">
      <c r="A2942" s="298">
        <v>2940</v>
      </c>
      <c r="B2942" s="299" t="s">
        <v>305</v>
      </c>
      <c r="C2942" s="299" t="s">
        <v>306</v>
      </c>
      <c r="D2942" s="313">
        <v>45172</v>
      </c>
      <c r="E2942" s="300" t="s">
        <v>3738</v>
      </c>
      <c r="F2942" s="309">
        <v>0</v>
      </c>
      <c r="G2942" s="309">
        <v>1</v>
      </c>
      <c r="H2942" s="302">
        <v>111339.49</v>
      </c>
      <c r="I2942" s="302">
        <v>2287</v>
      </c>
      <c r="J2942" s="302">
        <v>0</v>
      </c>
      <c r="K2942" s="302">
        <v>113626.49</v>
      </c>
      <c r="L2942" s="302">
        <v>2305.29</v>
      </c>
      <c r="M2942" s="302">
        <v>0</v>
      </c>
      <c r="N2942" s="302">
        <v>2287</v>
      </c>
      <c r="O2942" s="302">
        <v>2305.29</v>
      </c>
      <c r="P2942" s="302">
        <v>0</v>
      </c>
      <c r="Q2942" s="302">
        <v>0</v>
      </c>
      <c r="R2942" s="302">
        <v>109034.2</v>
      </c>
      <c r="S2942" s="302">
        <v>909.01</v>
      </c>
      <c r="T2942" s="302">
        <v>890.72</v>
      </c>
      <c r="U2942" s="302">
        <v>0</v>
      </c>
      <c r="V2942" s="302">
        <v>909.01</v>
      </c>
      <c r="W2942" s="302">
        <v>890.72</v>
      </c>
      <c r="X2942" s="302">
        <v>0</v>
      </c>
      <c r="Y2942" s="302">
        <v>0</v>
      </c>
      <c r="Z2942" s="302">
        <v>0</v>
      </c>
      <c r="AA2942" s="302">
        <v>0</v>
      </c>
      <c r="AB2942" s="302">
        <v>0</v>
      </c>
      <c r="AC2942" s="302">
        <v>0</v>
      </c>
      <c r="AD2942" s="302">
        <v>0</v>
      </c>
      <c r="AE2942" s="302">
        <v>0</v>
      </c>
      <c r="AF2942" s="302">
        <v>0</v>
      </c>
      <c r="AG2942" s="302">
        <v>0</v>
      </c>
      <c r="AH2942" s="302">
        <v>165.22</v>
      </c>
      <c r="AI2942" s="302">
        <v>0</v>
      </c>
      <c r="AJ2942" s="302">
        <v>0</v>
      </c>
      <c r="AK2942" s="302">
        <v>0</v>
      </c>
      <c r="AL2942" s="302">
        <v>350</v>
      </c>
      <c r="AM2942" s="302">
        <v>0</v>
      </c>
      <c r="AN2942" s="302">
        <v>0</v>
      </c>
      <c r="AO2942" s="302">
        <v>60.14</v>
      </c>
      <c r="AP2942" s="302">
        <v>132.62</v>
      </c>
      <c r="AQ2942" s="302">
        <v>0</v>
      </c>
      <c r="AR2942" s="302">
        <v>0</v>
      </c>
      <c r="AS2942" s="302">
        <v>0</v>
      </c>
      <c r="AT2942" s="295">
        <f t="shared" si="45"/>
        <v>7100</v>
      </c>
      <c r="AU2942" s="302">
        <v>0</v>
      </c>
      <c r="AV2942" s="302">
        <v>0</v>
      </c>
      <c r="AW2942" s="303">
        <v>40</v>
      </c>
      <c r="AX2942" s="303">
        <v>136</v>
      </c>
      <c r="AY2942" s="302">
        <v>387900.02</v>
      </c>
      <c r="AZ2942" s="302">
        <v>250766.59</v>
      </c>
      <c r="BA2942" s="301">
        <v>57.617941999999999</v>
      </c>
      <c r="BB2942" s="301">
        <v>25.052484908840501</v>
      </c>
      <c r="BC2942" s="301">
        <v>9.6</v>
      </c>
      <c r="BD2942" s="301"/>
      <c r="BE2942" s="300" t="s">
        <v>4204</v>
      </c>
      <c r="BF2942" s="298"/>
      <c r="BG2942" s="300" t="s">
        <v>312</v>
      </c>
      <c r="BH2942" s="300" t="s">
        <v>196</v>
      </c>
      <c r="BI2942" s="300" t="s">
        <v>773</v>
      </c>
      <c r="BJ2942" s="300" t="s">
        <v>103</v>
      </c>
      <c r="BK2942" s="299" t="s">
        <v>4</v>
      </c>
      <c r="BL2942" s="301">
        <v>109034.2</v>
      </c>
      <c r="BM2942" s="299" t="s">
        <v>894</v>
      </c>
      <c r="BN2942" s="301"/>
      <c r="BO2942" s="304">
        <v>42257</v>
      </c>
      <c r="BP2942" s="304">
        <v>46397</v>
      </c>
      <c r="BQ2942" s="297" t="s">
        <v>1065</v>
      </c>
      <c r="BR2942" s="297" t="s">
        <v>4741</v>
      </c>
      <c r="BS2942" s="297">
        <v>42257</v>
      </c>
      <c r="BT2942" s="297">
        <v>46397</v>
      </c>
      <c r="BU2942" s="301">
        <v>0</v>
      </c>
      <c r="BV2942" s="301">
        <v>0</v>
      </c>
      <c r="BW2942" s="301">
        <v>0</v>
      </c>
    </row>
    <row r="2943" spans="1:75" s="289" customFormat="1" ht="18.2" customHeight="1" x14ac:dyDescent="0.15">
      <c r="A2943" s="291">
        <v>2941</v>
      </c>
      <c r="B2943" s="292" t="s">
        <v>305</v>
      </c>
      <c r="C2943" s="292" t="s">
        <v>306</v>
      </c>
      <c r="D2943" s="312">
        <v>45172</v>
      </c>
      <c r="E2943" s="293" t="s">
        <v>3739</v>
      </c>
      <c r="F2943" s="308">
        <v>0</v>
      </c>
      <c r="G2943" s="308">
        <v>0</v>
      </c>
      <c r="H2943" s="295">
        <v>258882.3</v>
      </c>
      <c r="I2943" s="295">
        <v>0</v>
      </c>
      <c r="J2943" s="295">
        <v>0</v>
      </c>
      <c r="K2943" s="295">
        <v>258882.3</v>
      </c>
      <c r="L2943" s="295">
        <v>1683.2</v>
      </c>
      <c r="M2943" s="295">
        <v>0</v>
      </c>
      <c r="N2943" s="295">
        <v>0</v>
      </c>
      <c r="O2943" s="295">
        <v>1683.2</v>
      </c>
      <c r="P2943" s="295">
        <v>0</v>
      </c>
      <c r="Q2943" s="295">
        <v>0</v>
      </c>
      <c r="R2943" s="295">
        <v>257199.1</v>
      </c>
      <c r="S2943" s="295">
        <v>0</v>
      </c>
      <c r="T2943" s="295">
        <v>2049.48</v>
      </c>
      <c r="U2943" s="295">
        <v>0</v>
      </c>
      <c r="V2943" s="295">
        <v>0</v>
      </c>
      <c r="W2943" s="295">
        <v>2049.48</v>
      </c>
      <c r="X2943" s="295">
        <v>0</v>
      </c>
      <c r="Y2943" s="295">
        <v>0</v>
      </c>
      <c r="Z2943" s="295">
        <v>0</v>
      </c>
      <c r="AA2943" s="295">
        <v>0</v>
      </c>
      <c r="AB2943" s="295">
        <v>0</v>
      </c>
      <c r="AC2943" s="295">
        <v>0</v>
      </c>
      <c r="AD2943" s="295">
        <v>0</v>
      </c>
      <c r="AE2943" s="295">
        <v>0</v>
      </c>
      <c r="AF2943" s="295">
        <v>0</v>
      </c>
      <c r="AG2943" s="295">
        <v>0</v>
      </c>
      <c r="AH2943" s="295">
        <v>192.05</v>
      </c>
      <c r="AI2943" s="295">
        <v>0</v>
      </c>
      <c r="AJ2943" s="295">
        <v>0</v>
      </c>
      <c r="AK2943" s="295">
        <v>0</v>
      </c>
      <c r="AL2943" s="295">
        <v>0</v>
      </c>
      <c r="AM2943" s="295">
        <v>0</v>
      </c>
      <c r="AN2943" s="295">
        <v>0</v>
      </c>
      <c r="AO2943" s="295">
        <v>0</v>
      </c>
      <c r="AP2943" s="295">
        <v>0</v>
      </c>
      <c r="AQ2943" s="295">
        <v>0</v>
      </c>
      <c r="AR2943" s="295">
        <v>3924.73</v>
      </c>
      <c r="AS2943" s="295">
        <v>0</v>
      </c>
      <c r="AT2943" s="295">
        <f t="shared" si="45"/>
        <v>2.2737367544323206E-13</v>
      </c>
      <c r="AU2943" s="295">
        <v>0</v>
      </c>
      <c r="AV2943" s="295">
        <v>0</v>
      </c>
      <c r="AW2943" s="296">
        <v>100</v>
      </c>
      <c r="AX2943" s="296">
        <v>196</v>
      </c>
      <c r="AY2943" s="295">
        <v>361000.01</v>
      </c>
      <c r="AZ2943" s="295">
        <v>361000.01</v>
      </c>
      <c r="BA2943" s="294">
        <v>89.999993000000003</v>
      </c>
      <c r="BB2943" s="294">
        <v>64.121652516315194</v>
      </c>
      <c r="BC2943" s="294">
        <v>9.5</v>
      </c>
      <c r="BD2943" s="294"/>
      <c r="BE2943" s="293" t="s">
        <v>4204</v>
      </c>
      <c r="BF2943" s="291"/>
      <c r="BG2943" s="293" t="s">
        <v>326</v>
      </c>
      <c r="BH2943" s="293" t="s">
        <v>239</v>
      </c>
      <c r="BI2943" s="293" t="s">
        <v>920</v>
      </c>
      <c r="BJ2943" s="293" t="s">
        <v>103</v>
      </c>
      <c r="BK2943" s="292" t="s">
        <v>4</v>
      </c>
      <c r="BL2943" s="294">
        <v>257199.1</v>
      </c>
      <c r="BM2943" s="292" t="s">
        <v>894</v>
      </c>
      <c r="BN2943" s="294"/>
      <c r="BO2943" s="297">
        <v>42261</v>
      </c>
      <c r="BP2943" s="297">
        <v>48227</v>
      </c>
      <c r="BQ2943" s="297" t="s">
        <v>1065</v>
      </c>
      <c r="BR2943" s="297" t="s">
        <v>4741</v>
      </c>
      <c r="BS2943" s="297">
        <v>42261</v>
      </c>
      <c r="BT2943" s="297">
        <v>48227</v>
      </c>
      <c r="BU2943" s="294">
        <v>0</v>
      </c>
      <c r="BV2943" s="294">
        <v>0</v>
      </c>
      <c r="BW2943" s="294">
        <v>0</v>
      </c>
    </row>
    <row r="2944" spans="1:75" s="289" customFormat="1" ht="18.2" customHeight="1" x14ac:dyDescent="0.15">
      <c r="A2944" s="298">
        <v>2942</v>
      </c>
      <c r="B2944" s="299" t="s">
        <v>305</v>
      </c>
      <c r="C2944" s="299" t="s">
        <v>306</v>
      </c>
      <c r="D2944" s="313">
        <v>45172</v>
      </c>
      <c r="E2944" s="300" t="s">
        <v>3740</v>
      </c>
      <c r="F2944" s="309">
        <v>0</v>
      </c>
      <c r="G2944" s="309">
        <v>0</v>
      </c>
      <c r="H2944" s="302">
        <v>158965.81</v>
      </c>
      <c r="I2944" s="302">
        <v>0</v>
      </c>
      <c r="J2944" s="302">
        <v>0</v>
      </c>
      <c r="K2944" s="302">
        <v>158965.81</v>
      </c>
      <c r="L2944" s="302">
        <v>3297.14</v>
      </c>
      <c r="M2944" s="302">
        <v>0</v>
      </c>
      <c r="N2944" s="302">
        <v>0</v>
      </c>
      <c r="O2944" s="302">
        <v>3297.14</v>
      </c>
      <c r="P2944" s="302">
        <v>0</v>
      </c>
      <c r="Q2944" s="302">
        <v>0</v>
      </c>
      <c r="R2944" s="302">
        <v>155668.67000000001</v>
      </c>
      <c r="S2944" s="302">
        <v>0</v>
      </c>
      <c r="T2944" s="302">
        <v>1258.48</v>
      </c>
      <c r="U2944" s="302">
        <v>0</v>
      </c>
      <c r="V2944" s="302">
        <v>0</v>
      </c>
      <c r="W2944" s="302">
        <v>1258.48</v>
      </c>
      <c r="X2944" s="302">
        <v>0</v>
      </c>
      <c r="Y2944" s="302">
        <v>0</v>
      </c>
      <c r="Z2944" s="302">
        <v>0</v>
      </c>
      <c r="AA2944" s="302">
        <v>0</v>
      </c>
      <c r="AB2944" s="302">
        <v>0</v>
      </c>
      <c r="AC2944" s="302">
        <v>0</v>
      </c>
      <c r="AD2944" s="302">
        <v>0</v>
      </c>
      <c r="AE2944" s="302">
        <v>0</v>
      </c>
      <c r="AF2944" s="302">
        <v>0</v>
      </c>
      <c r="AG2944" s="302">
        <v>0</v>
      </c>
      <c r="AH2944" s="302">
        <v>190.99</v>
      </c>
      <c r="AI2944" s="302">
        <v>0</v>
      </c>
      <c r="AJ2944" s="302">
        <v>0</v>
      </c>
      <c r="AK2944" s="302">
        <v>0</v>
      </c>
      <c r="AL2944" s="302">
        <v>0</v>
      </c>
      <c r="AM2944" s="302">
        <v>0</v>
      </c>
      <c r="AN2944" s="302">
        <v>0</v>
      </c>
      <c r="AO2944" s="302">
        <v>0</v>
      </c>
      <c r="AP2944" s="302">
        <v>3.39</v>
      </c>
      <c r="AQ2944" s="302">
        <v>0</v>
      </c>
      <c r="AR2944" s="302">
        <v>0</v>
      </c>
      <c r="AS2944" s="302">
        <v>0</v>
      </c>
      <c r="AT2944" s="295">
        <f t="shared" si="45"/>
        <v>4750</v>
      </c>
      <c r="AU2944" s="302">
        <v>0</v>
      </c>
      <c r="AV2944" s="302">
        <v>0</v>
      </c>
      <c r="AW2944" s="303">
        <v>40</v>
      </c>
      <c r="AX2944" s="303">
        <v>136</v>
      </c>
      <c r="AY2944" s="302">
        <v>358999.99</v>
      </c>
      <c r="AZ2944" s="302">
        <v>358999.99</v>
      </c>
      <c r="BA2944" s="301">
        <v>89.999999000000003</v>
      </c>
      <c r="BB2944" s="301">
        <v>39.025572519741097</v>
      </c>
      <c r="BC2944" s="301">
        <v>9.5</v>
      </c>
      <c r="BD2944" s="301"/>
      <c r="BE2944" s="300" t="s">
        <v>4204</v>
      </c>
      <c r="BF2944" s="298"/>
      <c r="BG2944" s="300" t="s">
        <v>326</v>
      </c>
      <c r="BH2944" s="300" t="s">
        <v>217</v>
      </c>
      <c r="BI2944" s="300" t="s">
        <v>423</v>
      </c>
      <c r="BJ2944" s="300" t="s">
        <v>103</v>
      </c>
      <c r="BK2944" s="299" t="s">
        <v>4</v>
      </c>
      <c r="BL2944" s="301">
        <v>155668.67000000001</v>
      </c>
      <c r="BM2944" s="299" t="s">
        <v>894</v>
      </c>
      <c r="BN2944" s="301"/>
      <c r="BO2944" s="304">
        <v>42261</v>
      </c>
      <c r="BP2944" s="304">
        <v>46401</v>
      </c>
      <c r="BQ2944" s="297" t="s">
        <v>1065</v>
      </c>
      <c r="BR2944" s="297" t="s">
        <v>4741</v>
      </c>
      <c r="BS2944" s="297">
        <v>42261</v>
      </c>
      <c r="BT2944" s="297">
        <v>46401</v>
      </c>
      <c r="BU2944" s="301">
        <v>0</v>
      </c>
      <c r="BV2944" s="301">
        <v>0</v>
      </c>
      <c r="BW2944" s="301">
        <v>0</v>
      </c>
    </row>
    <row r="2945" spans="1:75" s="289" customFormat="1" ht="18.2" customHeight="1" x14ac:dyDescent="0.15">
      <c r="A2945" s="291">
        <v>2943</v>
      </c>
      <c r="B2945" s="292" t="s">
        <v>305</v>
      </c>
      <c r="C2945" s="292" t="s">
        <v>306</v>
      </c>
      <c r="D2945" s="312">
        <v>45172</v>
      </c>
      <c r="E2945" s="293" t="s">
        <v>4426</v>
      </c>
      <c r="F2945" s="308">
        <v>0</v>
      </c>
      <c r="G2945" s="308">
        <v>0</v>
      </c>
      <c r="H2945" s="295">
        <v>118767.78</v>
      </c>
      <c r="I2945" s="295">
        <v>0</v>
      </c>
      <c r="J2945" s="295">
        <v>0</v>
      </c>
      <c r="K2945" s="295">
        <v>118767.78</v>
      </c>
      <c r="L2945" s="295">
        <v>3349.3</v>
      </c>
      <c r="M2945" s="295">
        <v>0</v>
      </c>
      <c r="N2945" s="295">
        <v>0</v>
      </c>
      <c r="O2945" s="295">
        <v>3349.3</v>
      </c>
      <c r="P2945" s="295">
        <v>0</v>
      </c>
      <c r="Q2945" s="295">
        <v>0</v>
      </c>
      <c r="R2945" s="295">
        <v>115418.48</v>
      </c>
      <c r="S2945" s="295">
        <v>0</v>
      </c>
      <c r="T2945" s="295">
        <v>940.24</v>
      </c>
      <c r="U2945" s="295">
        <v>0</v>
      </c>
      <c r="V2945" s="295">
        <v>0</v>
      </c>
      <c r="W2945" s="295">
        <v>940.24</v>
      </c>
      <c r="X2945" s="295">
        <v>0</v>
      </c>
      <c r="Y2945" s="295">
        <v>0</v>
      </c>
      <c r="Z2945" s="295">
        <v>0</v>
      </c>
      <c r="AA2945" s="295">
        <v>0</v>
      </c>
      <c r="AB2945" s="295">
        <v>0</v>
      </c>
      <c r="AC2945" s="295">
        <v>0</v>
      </c>
      <c r="AD2945" s="295">
        <v>0</v>
      </c>
      <c r="AE2945" s="295">
        <v>0</v>
      </c>
      <c r="AF2945" s="295">
        <v>0</v>
      </c>
      <c r="AG2945" s="295">
        <v>0</v>
      </c>
      <c r="AH2945" s="295">
        <v>194.18</v>
      </c>
      <c r="AI2945" s="295">
        <v>0</v>
      </c>
      <c r="AJ2945" s="295">
        <v>0</v>
      </c>
      <c r="AK2945" s="295">
        <v>0</v>
      </c>
      <c r="AL2945" s="295">
        <v>0</v>
      </c>
      <c r="AM2945" s="295">
        <v>0</v>
      </c>
      <c r="AN2945" s="295">
        <v>0</v>
      </c>
      <c r="AO2945" s="295">
        <v>0</v>
      </c>
      <c r="AP2945" s="295">
        <v>49.48</v>
      </c>
      <c r="AQ2945" s="295">
        <v>0</v>
      </c>
      <c r="AR2945" s="295">
        <v>33.200000000000003</v>
      </c>
      <c r="AS2945" s="295">
        <v>0</v>
      </c>
      <c r="AT2945" s="295">
        <f t="shared" si="45"/>
        <v>4500</v>
      </c>
      <c r="AU2945" s="295">
        <v>0</v>
      </c>
      <c r="AV2945" s="295">
        <v>0</v>
      </c>
      <c r="AW2945" s="296">
        <v>119</v>
      </c>
      <c r="AX2945" s="296">
        <v>154</v>
      </c>
      <c r="AY2945" s="295">
        <v>365000</v>
      </c>
      <c r="AZ2945" s="295">
        <v>365000</v>
      </c>
      <c r="BA2945" s="294">
        <v>77.917805000000001</v>
      </c>
      <c r="BB2945" s="294">
        <v>24.638779775442199</v>
      </c>
      <c r="BC2945" s="294">
        <v>9.5</v>
      </c>
      <c r="BD2945" s="294"/>
      <c r="BE2945" s="293" t="s">
        <v>4204</v>
      </c>
      <c r="BF2945" s="291"/>
      <c r="BG2945" s="293" t="s">
        <v>494</v>
      </c>
      <c r="BH2945" s="293" t="s">
        <v>218</v>
      </c>
      <c r="BI2945" s="293" t="s">
        <v>566</v>
      </c>
      <c r="BJ2945" s="293" t="s">
        <v>103</v>
      </c>
      <c r="BK2945" s="292" t="s">
        <v>4</v>
      </c>
      <c r="BL2945" s="294">
        <v>115418.48</v>
      </c>
      <c r="BM2945" s="292" t="s">
        <v>894</v>
      </c>
      <c r="BN2945" s="294"/>
      <c r="BO2945" s="297">
        <v>44126</v>
      </c>
      <c r="BP2945" s="297">
        <v>48813</v>
      </c>
      <c r="BQ2945" s="297" t="s">
        <v>1065</v>
      </c>
      <c r="BR2945" s="297" t="s">
        <v>4741</v>
      </c>
      <c r="BS2945" s="297" t="s">
        <v>4742</v>
      </c>
      <c r="BT2945" s="297" t="s">
        <v>4742</v>
      </c>
      <c r="BU2945" s="294">
        <v>0</v>
      </c>
      <c r="BV2945" s="294">
        <v>0</v>
      </c>
      <c r="BW2945" s="294">
        <v>0</v>
      </c>
    </row>
    <row r="2946" spans="1:75" s="289" customFormat="1" ht="18.2" customHeight="1" x14ac:dyDescent="0.15">
      <c r="A2946" s="298">
        <v>2944</v>
      </c>
      <c r="B2946" s="299" t="s">
        <v>305</v>
      </c>
      <c r="C2946" s="299" t="s">
        <v>306</v>
      </c>
      <c r="D2946" s="313">
        <v>45172</v>
      </c>
      <c r="E2946" s="300" t="s">
        <v>4427</v>
      </c>
      <c r="F2946" s="309">
        <v>0</v>
      </c>
      <c r="G2946" s="309">
        <v>0</v>
      </c>
      <c r="H2946" s="302">
        <v>75152.679999999993</v>
      </c>
      <c r="I2946" s="302">
        <v>0</v>
      </c>
      <c r="J2946" s="302">
        <v>0</v>
      </c>
      <c r="K2946" s="302">
        <v>75152.679999999993</v>
      </c>
      <c r="L2946" s="302">
        <v>386.17</v>
      </c>
      <c r="M2946" s="302">
        <v>0</v>
      </c>
      <c r="N2946" s="302">
        <v>0</v>
      </c>
      <c r="O2946" s="302">
        <v>386.17</v>
      </c>
      <c r="P2946" s="302">
        <v>0</v>
      </c>
      <c r="Q2946" s="302">
        <v>0</v>
      </c>
      <c r="R2946" s="302">
        <v>74766.509999999995</v>
      </c>
      <c r="S2946" s="302">
        <v>0</v>
      </c>
      <c r="T2946" s="302">
        <v>569.91</v>
      </c>
      <c r="U2946" s="302">
        <v>0</v>
      </c>
      <c r="V2946" s="302">
        <v>0</v>
      </c>
      <c r="W2946" s="302">
        <v>569.91</v>
      </c>
      <c r="X2946" s="302">
        <v>0</v>
      </c>
      <c r="Y2946" s="302">
        <v>0</v>
      </c>
      <c r="Z2946" s="302">
        <v>0</v>
      </c>
      <c r="AA2946" s="302">
        <v>0</v>
      </c>
      <c r="AB2946" s="302">
        <v>0</v>
      </c>
      <c r="AC2946" s="302">
        <v>0</v>
      </c>
      <c r="AD2946" s="302">
        <v>0</v>
      </c>
      <c r="AE2946" s="302">
        <v>0</v>
      </c>
      <c r="AF2946" s="302">
        <v>0</v>
      </c>
      <c r="AG2946" s="302">
        <v>0</v>
      </c>
      <c r="AH2946" s="302">
        <v>107.41</v>
      </c>
      <c r="AI2946" s="302">
        <v>0</v>
      </c>
      <c r="AJ2946" s="302">
        <v>0</v>
      </c>
      <c r="AK2946" s="302">
        <v>0</v>
      </c>
      <c r="AL2946" s="302">
        <v>0</v>
      </c>
      <c r="AM2946" s="302">
        <v>0</v>
      </c>
      <c r="AN2946" s="302">
        <v>0</v>
      </c>
      <c r="AO2946" s="302">
        <v>0</v>
      </c>
      <c r="AP2946" s="302">
        <v>489.73</v>
      </c>
      <c r="AQ2946" s="302">
        <v>0</v>
      </c>
      <c r="AR2946" s="302">
        <v>453.22</v>
      </c>
      <c r="AS2946" s="302">
        <v>0</v>
      </c>
      <c r="AT2946" s="295">
        <f t="shared" si="45"/>
        <v>1100</v>
      </c>
      <c r="AU2946" s="302">
        <v>0</v>
      </c>
      <c r="AV2946" s="302">
        <v>0</v>
      </c>
      <c r="AW2946" s="303">
        <v>119</v>
      </c>
      <c r="AX2946" s="303">
        <v>154</v>
      </c>
      <c r="AY2946" s="302">
        <v>355700.01</v>
      </c>
      <c r="AZ2946" s="302">
        <v>82950.47</v>
      </c>
      <c r="BA2946" s="301">
        <v>64.239529000000005</v>
      </c>
      <c r="BB2946" s="301">
        <v>57.901605468586098</v>
      </c>
      <c r="BC2946" s="301">
        <v>9.1</v>
      </c>
      <c r="BD2946" s="301"/>
      <c r="BE2946" s="300" t="s">
        <v>4204</v>
      </c>
      <c r="BF2946" s="298"/>
      <c r="BG2946" s="300" t="s">
        <v>312</v>
      </c>
      <c r="BH2946" s="300" t="s">
        <v>196</v>
      </c>
      <c r="BI2946" s="300" t="s">
        <v>773</v>
      </c>
      <c r="BJ2946" s="300" t="s">
        <v>103</v>
      </c>
      <c r="BK2946" s="299" t="s">
        <v>4</v>
      </c>
      <c r="BL2946" s="301">
        <v>74766.509999999995</v>
      </c>
      <c r="BM2946" s="299" t="s">
        <v>894</v>
      </c>
      <c r="BN2946" s="301"/>
      <c r="BO2946" s="304">
        <v>44127</v>
      </c>
      <c r="BP2946" s="304">
        <v>48814</v>
      </c>
      <c r="BQ2946" s="297" t="s">
        <v>1065</v>
      </c>
      <c r="BR2946" s="297" t="s">
        <v>4741</v>
      </c>
      <c r="BS2946" s="297" t="s">
        <v>4742</v>
      </c>
      <c r="BT2946" s="297" t="s">
        <v>4742</v>
      </c>
      <c r="BU2946" s="301">
        <v>0</v>
      </c>
      <c r="BV2946" s="301">
        <v>0</v>
      </c>
      <c r="BW2946" s="301">
        <v>0</v>
      </c>
    </row>
    <row r="2947" spans="1:75" s="289" customFormat="1" ht="18.2" customHeight="1" x14ac:dyDescent="0.15">
      <c r="A2947" s="291">
        <v>2945</v>
      </c>
      <c r="B2947" s="292" t="s">
        <v>305</v>
      </c>
      <c r="C2947" s="292" t="s">
        <v>306</v>
      </c>
      <c r="D2947" s="312">
        <v>45172</v>
      </c>
      <c r="E2947" s="293" t="s">
        <v>3741</v>
      </c>
      <c r="F2947" s="308">
        <v>46</v>
      </c>
      <c r="G2947" s="308">
        <v>45</v>
      </c>
      <c r="H2947" s="295">
        <v>152043.65</v>
      </c>
      <c r="I2947" s="295">
        <v>118993.65</v>
      </c>
      <c r="J2947" s="295">
        <v>0</v>
      </c>
      <c r="K2947" s="295">
        <v>271037.3</v>
      </c>
      <c r="L2947" s="295">
        <v>3153.57</v>
      </c>
      <c r="M2947" s="295">
        <v>0</v>
      </c>
      <c r="N2947" s="295">
        <v>0</v>
      </c>
      <c r="O2947" s="295">
        <v>0</v>
      </c>
      <c r="P2947" s="295">
        <v>0</v>
      </c>
      <c r="Q2947" s="295">
        <v>0</v>
      </c>
      <c r="R2947" s="295">
        <v>271037.3</v>
      </c>
      <c r="S2947" s="295">
        <v>76498.649999999994</v>
      </c>
      <c r="T2947" s="295">
        <v>1203.68</v>
      </c>
      <c r="U2947" s="295">
        <v>0</v>
      </c>
      <c r="V2947" s="295">
        <v>0</v>
      </c>
      <c r="W2947" s="295">
        <v>0</v>
      </c>
      <c r="X2947" s="295">
        <v>0</v>
      </c>
      <c r="Y2947" s="295">
        <v>0</v>
      </c>
      <c r="Z2947" s="295">
        <v>77702.33</v>
      </c>
      <c r="AA2947" s="295">
        <v>0</v>
      </c>
      <c r="AB2947" s="295">
        <v>0</v>
      </c>
      <c r="AC2947" s="295">
        <v>0</v>
      </c>
      <c r="AD2947" s="295">
        <v>0</v>
      </c>
      <c r="AE2947" s="295">
        <v>0</v>
      </c>
      <c r="AF2947" s="295">
        <v>0</v>
      </c>
      <c r="AG2947" s="295">
        <v>0</v>
      </c>
      <c r="AH2947" s="295">
        <v>0</v>
      </c>
      <c r="AI2947" s="295">
        <v>0</v>
      </c>
      <c r="AJ2947" s="295">
        <v>0</v>
      </c>
      <c r="AK2947" s="295">
        <v>0</v>
      </c>
      <c r="AL2947" s="295">
        <v>0</v>
      </c>
      <c r="AM2947" s="295">
        <v>0</v>
      </c>
      <c r="AN2947" s="295">
        <v>0</v>
      </c>
      <c r="AO2947" s="295">
        <v>0</v>
      </c>
      <c r="AP2947" s="295">
        <v>0</v>
      </c>
      <c r="AQ2947" s="295">
        <v>0</v>
      </c>
      <c r="AR2947" s="295">
        <v>0</v>
      </c>
      <c r="AS2947" s="295">
        <v>0</v>
      </c>
      <c r="AT2947" s="295">
        <f t="shared" ref="AT2947:AT3010" si="46">AQ2947-AR2947-AS2947+AP2947+AO2947+AN2947+AL2947+AI2947+AH2947+AG2947+AF2947+AA2947+W2947+V2947+Q2947+P2947+O2947+N2947-J2947</f>
        <v>0</v>
      </c>
      <c r="AU2947" s="295">
        <v>122147.22</v>
      </c>
      <c r="AV2947" s="295">
        <v>77702.33</v>
      </c>
      <c r="AW2947" s="296">
        <v>40</v>
      </c>
      <c r="AX2947" s="296">
        <v>136</v>
      </c>
      <c r="AY2947" s="295">
        <v>516999.99</v>
      </c>
      <c r="AZ2947" s="295">
        <v>343367.57</v>
      </c>
      <c r="BA2947" s="294">
        <v>59.961315999999997</v>
      </c>
      <c r="BB2947" s="294">
        <v>47.330483752693397</v>
      </c>
      <c r="BC2947" s="294">
        <v>9.5</v>
      </c>
      <c r="BD2947" s="294"/>
      <c r="BE2947" s="293" t="s">
        <v>4204</v>
      </c>
      <c r="BF2947" s="291"/>
      <c r="BG2947" s="293" t="s">
        <v>312</v>
      </c>
      <c r="BH2947" s="293" t="s">
        <v>201</v>
      </c>
      <c r="BI2947" s="293" t="s">
        <v>620</v>
      </c>
      <c r="BJ2947" s="293" t="s">
        <v>4205</v>
      </c>
      <c r="BK2947" s="292" t="s">
        <v>4</v>
      </c>
      <c r="BL2947" s="294">
        <v>271037.3</v>
      </c>
      <c r="BM2947" s="292" t="s">
        <v>894</v>
      </c>
      <c r="BN2947" s="294"/>
      <c r="BO2947" s="297">
        <v>42254</v>
      </c>
      <c r="BP2947" s="297">
        <v>46394</v>
      </c>
      <c r="BQ2947" s="297" t="s">
        <v>1066</v>
      </c>
      <c r="BR2947" s="297" t="s">
        <v>4744</v>
      </c>
      <c r="BS2947" s="297">
        <v>42254</v>
      </c>
      <c r="BT2947" s="297">
        <v>46394</v>
      </c>
      <c r="BU2947" s="294">
        <v>10032.75</v>
      </c>
      <c r="BV2947" s="294">
        <v>0</v>
      </c>
      <c r="BW2947" s="294">
        <v>0</v>
      </c>
    </row>
    <row r="2948" spans="1:75" s="289" customFormat="1" ht="18.2" customHeight="1" x14ac:dyDescent="0.15">
      <c r="A2948" s="298">
        <v>2946</v>
      </c>
      <c r="B2948" s="299" t="s">
        <v>305</v>
      </c>
      <c r="C2948" s="299" t="s">
        <v>306</v>
      </c>
      <c r="D2948" s="313">
        <v>45172</v>
      </c>
      <c r="E2948" s="300" t="s">
        <v>4428</v>
      </c>
      <c r="F2948" s="309">
        <v>0</v>
      </c>
      <c r="G2948" s="309">
        <v>0</v>
      </c>
      <c r="H2948" s="302">
        <v>280569.64</v>
      </c>
      <c r="I2948" s="302">
        <v>0</v>
      </c>
      <c r="J2948" s="302">
        <v>0</v>
      </c>
      <c r="K2948" s="302">
        <v>280569.64</v>
      </c>
      <c r="L2948" s="302">
        <v>1369.67</v>
      </c>
      <c r="M2948" s="302">
        <v>0</v>
      </c>
      <c r="N2948" s="302">
        <v>0</v>
      </c>
      <c r="O2948" s="302">
        <v>1369.67</v>
      </c>
      <c r="P2948" s="302">
        <v>0</v>
      </c>
      <c r="Q2948" s="302">
        <v>0</v>
      </c>
      <c r="R2948" s="302">
        <v>279199.96999999997</v>
      </c>
      <c r="S2948" s="302">
        <v>0</v>
      </c>
      <c r="T2948" s="302">
        <v>2338.08</v>
      </c>
      <c r="U2948" s="302">
        <v>0</v>
      </c>
      <c r="V2948" s="302">
        <v>0</v>
      </c>
      <c r="W2948" s="302">
        <v>2338.08</v>
      </c>
      <c r="X2948" s="302">
        <v>0</v>
      </c>
      <c r="Y2948" s="302">
        <v>0</v>
      </c>
      <c r="Z2948" s="302">
        <v>0</v>
      </c>
      <c r="AA2948" s="302">
        <v>0</v>
      </c>
      <c r="AB2948" s="302">
        <v>0</v>
      </c>
      <c r="AC2948" s="302">
        <v>0</v>
      </c>
      <c r="AD2948" s="302">
        <v>0</v>
      </c>
      <c r="AE2948" s="302">
        <v>0</v>
      </c>
      <c r="AF2948" s="302">
        <v>0</v>
      </c>
      <c r="AG2948" s="302">
        <v>0</v>
      </c>
      <c r="AH2948" s="302">
        <v>163.86</v>
      </c>
      <c r="AI2948" s="302">
        <v>0</v>
      </c>
      <c r="AJ2948" s="302">
        <v>0</v>
      </c>
      <c r="AK2948" s="302">
        <v>0</v>
      </c>
      <c r="AL2948" s="302">
        <v>0</v>
      </c>
      <c r="AM2948" s="302">
        <v>0</v>
      </c>
      <c r="AN2948" s="302">
        <v>0</v>
      </c>
      <c r="AO2948" s="302">
        <v>0</v>
      </c>
      <c r="AP2948" s="302">
        <v>956.97</v>
      </c>
      <c r="AQ2948" s="302">
        <v>0</v>
      </c>
      <c r="AR2948" s="302">
        <v>1328.58</v>
      </c>
      <c r="AS2948" s="302">
        <v>0</v>
      </c>
      <c r="AT2948" s="295">
        <f t="shared" si="46"/>
        <v>3500</v>
      </c>
      <c r="AU2948" s="302">
        <v>0</v>
      </c>
      <c r="AV2948" s="302">
        <v>0</v>
      </c>
      <c r="AW2948" s="303">
        <v>119</v>
      </c>
      <c r="AX2948" s="303">
        <v>154</v>
      </c>
      <c r="AY2948" s="302">
        <v>307997.55</v>
      </c>
      <c r="AZ2948" s="302">
        <v>307997.55</v>
      </c>
      <c r="BA2948" s="301">
        <v>73.052531000000002</v>
      </c>
      <c r="BB2948" s="301">
        <v>66.222164636127999</v>
      </c>
      <c r="BC2948" s="301">
        <v>10</v>
      </c>
      <c r="BD2948" s="301"/>
      <c r="BE2948" s="300" t="s">
        <v>4204</v>
      </c>
      <c r="BF2948" s="298"/>
      <c r="BG2948" s="300" t="s">
        <v>312</v>
      </c>
      <c r="BH2948" s="300" t="s">
        <v>188</v>
      </c>
      <c r="BI2948" s="300" t="s">
        <v>313</v>
      </c>
      <c r="BJ2948" s="300" t="s">
        <v>103</v>
      </c>
      <c r="BK2948" s="299" t="s">
        <v>4</v>
      </c>
      <c r="BL2948" s="301">
        <v>279199.96999999997</v>
      </c>
      <c r="BM2948" s="299" t="s">
        <v>894</v>
      </c>
      <c r="BN2948" s="301"/>
      <c r="BO2948" s="304">
        <v>44126</v>
      </c>
      <c r="BP2948" s="304">
        <v>48813</v>
      </c>
      <c r="BQ2948" s="297" t="s">
        <v>1065</v>
      </c>
      <c r="BR2948" s="297" t="s">
        <v>4741</v>
      </c>
      <c r="BS2948" s="297" t="s">
        <v>4742</v>
      </c>
      <c r="BT2948" s="297" t="s">
        <v>4742</v>
      </c>
      <c r="BU2948" s="301">
        <v>0</v>
      </c>
      <c r="BV2948" s="301">
        <v>0</v>
      </c>
      <c r="BW2948" s="301">
        <v>0</v>
      </c>
    </row>
    <row r="2949" spans="1:75" s="289" customFormat="1" ht="18.2" customHeight="1" x14ac:dyDescent="0.15">
      <c r="A2949" s="291">
        <v>2947</v>
      </c>
      <c r="B2949" s="292" t="s">
        <v>305</v>
      </c>
      <c r="C2949" s="292" t="s">
        <v>306</v>
      </c>
      <c r="D2949" s="312">
        <v>45172</v>
      </c>
      <c r="E2949" s="293" t="s">
        <v>4429</v>
      </c>
      <c r="F2949" s="308">
        <v>0</v>
      </c>
      <c r="G2949" s="308">
        <v>0</v>
      </c>
      <c r="H2949" s="295">
        <v>359489.44</v>
      </c>
      <c r="I2949" s="295">
        <v>0</v>
      </c>
      <c r="J2949" s="295">
        <v>0</v>
      </c>
      <c r="K2949" s="295">
        <v>359489.44</v>
      </c>
      <c r="L2949" s="295">
        <v>4042.71</v>
      </c>
      <c r="M2949" s="295">
        <v>0</v>
      </c>
      <c r="N2949" s="295">
        <v>0</v>
      </c>
      <c r="O2949" s="295">
        <v>4042.71</v>
      </c>
      <c r="P2949" s="295">
        <v>0</v>
      </c>
      <c r="Q2949" s="295">
        <v>0</v>
      </c>
      <c r="R2949" s="295">
        <v>355446.73</v>
      </c>
      <c r="S2949" s="295">
        <v>0</v>
      </c>
      <c r="T2949" s="295">
        <v>2845.96</v>
      </c>
      <c r="U2949" s="295">
        <v>0</v>
      </c>
      <c r="V2949" s="295">
        <v>0</v>
      </c>
      <c r="W2949" s="295">
        <v>2845.96</v>
      </c>
      <c r="X2949" s="295">
        <v>0</v>
      </c>
      <c r="Y2949" s="295">
        <v>0</v>
      </c>
      <c r="Z2949" s="295">
        <v>0</v>
      </c>
      <c r="AA2949" s="295">
        <v>0</v>
      </c>
      <c r="AB2949" s="295">
        <v>0</v>
      </c>
      <c r="AC2949" s="295">
        <v>0</v>
      </c>
      <c r="AD2949" s="295">
        <v>0</v>
      </c>
      <c r="AE2949" s="295">
        <v>0</v>
      </c>
      <c r="AF2949" s="295">
        <v>0</v>
      </c>
      <c r="AG2949" s="295">
        <v>0</v>
      </c>
      <c r="AH2949" s="295">
        <v>274.51</v>
      </c>
      <c r="AI2949" s="295">
        <v>0</v>
      </c>
      <c r="AJ2949" s="295">
        <v>0</v>
      </c>
      <c r="AK2949" s="295">
        <v>0</v>
      </c>
      <c r="AL2949" s="295">
        <v>0</v>
      </c>
      <c r="AM2949" s="295">
        <v>0</v>
      </c>
      <c r="AN2949" s="295">
        <v>0</v>
      </c>
      <c r="AO2949" s="295">
        <v>0</v>
      </c>
      <c r="AP2949" s="295">
        <v>6754.54</v>
      </c>
      <c r="AQ2949" s="295">
        <v>0</v>
      </c>
      <c r="AR2949" s="295">
        <v>5417.72</v>
      </c>
      <c r="AS2949" s="295">
        <v>0</v>
      </c>
      <c r="AT2949" s="295">
        <f t="shared" si="46"/>
        <v>8500</v>
      </c>
      <c r="AU2949" s="295">
        <v>0</v>
      </c>
      <c r="AV2949" s="295">
        <v>0</v>
      </c>
      <c r="AW2949" s="296">
        <v>91</v>
      </c>
      <c r="AX2949" s="296">
        <v>126</v>
      </c>
      <c r="AY2949" s="295">
        <v>515999.48</v>
      </c>
      <c r="AZ2949" s="295">
        <v>515999.48</v>
      </c>
      <c r="BA2949" s="294">
        <v>68.559541999999993</v>
      </c>
      <c r="BB2949" s="294">
        <v>47.227305372861302</v>
      </c>
      <c r="BC2949" s="294">
        <v>9.5</v>
      </c>
      <c r="BD2949" s="294"/>
      <c r="BE2949" s="293" t="s">
        <v>4204</v>
      </c>
      <c r="BF2949" s="291"/>
      <c r="BG2949" s="293" t="s">
        <v>315</v>
      </c>
      <c r="BH2949" s="293" t="s">
        <v>183</v>
      </c>
      <c r="BI2949" s="293" t="s">
        <v>328</v>
      </c>
      <c r="BJ2949" s="293" t="s">
        <v>103</v>
      </c>
      <c r="BK2949" s="292" t="s">
        <v>4</v>
      </c>
      <c r="BL2949" s="294">
        <v>355446.73</v>
      </c>
      <c r="BM2949" s="292" t="s">
        <v>894</v>
      </c>
      <c r="BN2949" s="294"/>
      <c r="BO2949" s="297">
        <v>44126</v>
      </c>
      <c r="BP2949" s="297">
        <v>47960</v>
      </c>
      <c r="BQ2949" s="297" t="s">
        <v>1065</v>
      </c>
      <c r="BR2949" s="297" t="s">
        <v>4741</v>
      </c>
      <c r="BS2949" s="297" t="s">
        <v>4742</v>
      </c>
      <c r="BT2949" s="297" t="s">
        <v>4742</v>
      </c>
      <c r="BU2949" s="294">
        <v>0</v>
      </c>
      <c r="BV2949" s="294">
        <v>0</v>
      </c>
      <c r="BW2949" s="294">
        <v>0</v>
      </c>
    </row>
    <row r="2950" spans="1:75" s="289" customFormat="1" ht="18.2" customHeight="1" x14ac:dyDescent="0.15">
      <c r="A2950" s="298">
        <v>2948</v>
      </c>
      <c r="B2950" s="299" t="s">
        <v>305</v>
      </c>
      <c r="C2950" s="299" t="s">
        <v>306</v>
      </c>
      <c r="D2950" s="313">
        <v>45172</v>
      </c>
      <c r="E2950" s="300" t="s">
        <v>3742</v>
      </c>
      <c r="F2950" s="309">
        <v>0</v>
      </c>
      <c r="G2950" s="309">
        <v>0</v>
      </c>
      <c r="H2950" s="302">
        <v>368602.9</v>
      </c>
      <c r="I2950" s="302">
        <v>0</v>
      </c>
      <c r="J2950" s="302">
        <v>0</v>
      </c>
      <c r="K2950" s="302">
        <v>368602.9</v>
      </c>
      <c r="L2950" s="302">
        <v>2396.56</v>
      </c>
      <c r="M2950" s="302">
        <v>0</v>
      </c>
      <c r="N2950" s="302">
        <v>0</v>
      </c>
      <c r="O2950" s="302">
        <v>2396.56</v>
      </c>
      <c r="P2950" s="302">
        <v>0</v>
      </c>
      <c r="Q2950" s="302">
        <v>0</v>
      </c>
      <c r="R2950" s="302">
        <v>366206.34</v>
      </c>
      <c r="S2950" s="302">
        <v>0</v>
      </c>
      <c r="T2950" s="302">
        <v>2918.11</v>
      </c>
      <c r="U2950" s="302">
        <v>0</v>
      </c>
      <c r="V2950" s="302">
        <v>0</v>
      </c>
      <c r="W2950" s="302">
        <v>2918.11</v>
      </c>
      <c r="X2950" s="302">
        <v>0</v>
      </c>
      <c r="Y2950" s="302">
        <v>0</v>
      </c>
      <c r="Z2950" s="302">
        <v>0</v>
      </c>
      <c r="AA2950" s="302">
        <v>0</v>
      </c>
      <c r="AB2950" s="302">
        <v>0</v>
      </c>
      <c r="AC2950" s="302">
        <v>0</v>
      </c>
      <c r="AD2950" s="302">
        <v>0</v>
      </c>
      <c r="AE2950" s="302">
        <v>0</v>
      </c>
      <c r="AF2950" s="302">
        <v>0</v>
      </c>
      <c r="AG2950" s="302">
        <v>0</v>
      </c>
      <c r="AH2950" s="302">
        <v>273.45</v>
      </c>
      <c r="AI2950" s="302">
        <v>0</v>
      </c>
      <c r="AJ2950" s="302">
        <v>0</v>
      </c>
      <c r="AK2950" s="302">
        <v>0</v>
      </c>
      <c r="AL2950" s="302">
        <v>0</v>
      </c>
      <c r="AM2950" s="302">
        <v>0</v>
      </c>
      <c r="AN2950" s="302">
        <v>0</v>
      </c>
      <c r="AO2950" s="302">
        <v>0</v>
      </c>
      <c r="AP2950" s="302">
        <v>113.47</v>
      </c>
      <c r="AQ2950" s="302">
        <v>0</v>
      </c>
      <c r="AR2950" s="302">
        <v>111.59</v>
      </c>
      <c r="AS2950" s="302">
        <v>0</v>
      </c>
      <c r="AT2950" s="295">
        <f t="shared" si="46"/>
        <v>5590</v>
      </c>
      <c r="AU2950" s="302">
        <v>0</v>
      </c>
      <c r="AV2950" s="302">
        <v>0</v>
      </c>
      <c r="AW2950" s="303">
        <v>100</v>
      </c>
      <c r="AX2950" s="303">
        <v>196</v>
      </c>
      <c r="AY2950" s="302">
        <v>513999.99</v>
      </c>
      <c r="AZ2950" s="302">
        <v>513999.99</v>
      </c>
      <c r="BA2950" s="301">
        <v>87.494048000000006</v>
      </c>
      <c r="BB2950" s="301">
        <v>62.336334072427398</v>
      </c>
      <c r="BC2950" s="301">
        <v>9.5</v>
      </c>
      <c r="BD2950" s="301"/>
      <c r="BE2950" s="300" t="s">
        <v>4204</v>
      </c>
      <c r="BF2950" s="298"/>
      <c r="BG2950" s="300" t="s">
        <v>315</v>
      </c>
      <c r="BH2950" s="300" t="s">
        <v>179</v>
      </c>
      <c r="BI2950" s="300" t="s">
        <v>648</v>
      </c>
      <c r="BJ2950" s="300" t="s">
        <v>103</v>
      </c>
      <c r="BK2950" s="299" t="s">
        <v>4</v>
      </c>
      <c r="BL2950" s="301">
        <v>366206.34</v>
      </c>
      <c r="BM2950" s="299" t="s">
        <v>894</v>
      </c>
      <c r="BN2950" s="301"/>
      <c r="BO2950" s="304">
        <v>42256</v>
      </c>
      <c r="BP2950" s="304">
        <v>48222</v>
      </c>
      <c r="BQ2950" s="297" t="s">
        <v>1065</v>
      </c>
      <c r="BR2950" s="297" t="s">
        <v>4741</v>
      </c>
      <c r="BS2950" s="297">
        <v>42256</v>
      </c>
      <c r="BT2950" s="297">
        <v>48222</v>
      </c>
      <c r="BU2950" s="301">
        <v>0</v>
      </c>
      <c r="BV2950" s="301">
        <v>0</v>
      </c>
      <c r="BW2950" s="301">
        <v>0</v>
      </c>
    </row>
    <row r="2951" spans="1:75" s="289" customFormat="1" ht="18.2" customHeight="1" x14ac:dyDescent="0.15">
      <c r="A2951" s="291">
        <v>2949</v>
      </c>
      <c r="B2951" s="292" t="s">
        <v>305</v>
      </c>
      <c r="C2951" s="292" t="s">
        <v>306</v>
      </c>
      <c r="D2951" s="312">
        <v>45172</v>
      </c>
      <c r="E2951" s="293" t="s">
        <v>4430</v>
      </c>
      <c r="F2951" s="308">
        <v>0</v>
      </c>
      <c r="G2951" s="308">
        <v>0</v>
      </c>
      <c r="H2951" s="295">
        <v>90160.81</v>
      </c>
      <c r="I2951" s="295">
        <v>0</v>
      </c>
      <c r="J2951" s="295">
        <v>0</v>
      </c>
      <c r="K2951" s="295">
        <v>90160.81</v>
      </c>
      <c r="L2951" s="295">
        <v>676.62</v>
      </c>
      <c r="M2951" s="295">
        <v>0</v>
      </c>
      <c r="N2951" s="295">
        <v>0</v>
      </c>
      <c r="O2951" s="295">
        <v>676.62</v>
      </c>
      <c r="P2951" s="295">
        <v>0</v>
      </c>
      <c r="Q2951" s="295">
        <v>0</v>
      </c>
      <c r="R2951" s="295">
        <v>89484.19</v>
      </c>
      <c r="S2951" s="295">
        <v>0</v>
      </c>
      <c r="T2951" s="295">
        <v>751.34</v>
      </c>
      <c r="U2951" s="295">
        <v>0</v>
      </c>
      <c r="V2951" s="295">
        <v>0</v>
      </c>
      <c r="W2951" s="295">
        <v>751.34</v>
      </c>
      <c r="X2951" s="295">
        <v>0</v>
      </c>
      <c r="Y2951" s="295">
        <v>0</v>
      </c>
      <c r="Z2951" s="295">
        <v>0</v>
      </c>
      <c r="AA2951" s="295">
        <v>0</v>
      </c>
      <c r="AB2951" s="295">
        <v>0</v>
      </c>
      <c r="AC2951" s="295">
        <v>0</v>
      </c>
      <c r="AD2951" s="295">
        <v>0</v>
      </c>
      <c r="AE2951" s="295">
        <v>0</v>
      </c>
      <c r="AF2951" s="295">
        <v>0</v>
      </c>
      <c r="AG2951" s="295">
        <v>0</v>
      </c>
      <c r="AH2951" s="295">
        <v>91.89</v>
      </c>
      <c r="AI2951" s="295">
        <v>0</v>
      </c>
      <c r="AJ2951" s="295">
        <v>0</v>
      </c>
      <c r="AK2951" s="295">
        <v>0</v>
      </c>
      <c r="AL2951" s="295">
        <v>0</v>
      </c>
      <c r="AM2951" s="295">
        <v>0</v>
      </c>
      <c r="AN2951" s="295">
        <v>0</v>
      </c>
      <c r="AO2951" s="295">
        <v>0</v>
      </c>
      <c r="AP2951" s="295">
        <v>31.13</v>
      </c>
      <c r="AQ2951" s="295">
        <v>0</v>
      </c>
      <c r="AR2951" s="295">
        <v>0.98</v>
      </c>
      <c r="AS2951" s="295">
        <v>0</v>
      </c>
      <c r="AT2951" s="295">
        <f t="shared" si="46"/>
        <v>1550</v>
      </c>
      <c r="AU2951" s="295">
        <v>0</v>
      </c>
      <c r="AV2951" s="295">
        <v>0</v>
      </c>
      <c r="AW2951" s="296">
        <v>89</v>
      </c>
      <c r="AX2951" s="296">
        <v>124</v>
      </c>
      <c r="AY2951" s="295">
        <v>261999.64</v>
      </c>
      <c r="AZ2951" s="295">
        <v>103710.25</v>
      </c>
      <c r="BA2951" s="294">
        <v>30.267517000000002</v>
      </c>
      <c r="BB2951" s="294">
        <v>26.115685210056199</v>
      </c>
      <c r="BC2951" s="294">
        <v>10</v>
      </c>
      <c r="BD2951" s="294"/>
      <c r="BE2951" s="293" t="s">
        <v>4204</v>
      </c>
      <c r="BF2951" s="291"/>
      <c r="BG2951" s="293" t="s">
        <v>320</v>
      </c>
      <c r="BH2951" s="293" t="s">
        <v>181</v>
      </c>
      <c r="BI2951" s="293" t="s">
        <v>368</v>
      </c>
      <c r="BJ2951" s="293" t="s">
        <v>103</v>
      </c>
      <c r="BK2951" s="292" t="s">
        <v>4</v>
      </c>
      <c r="BL2951" s="294">
        <v>89484.19</v>
      </c>
      <c r="BM2951" s="292" t="s">
        <v>894</v>
      </c>
      <c r="BN2951" s="294"/>
      <c r="BO2951" s="297">
        <v>44127</v>
      </c>
      <c r="BP2951" s="297">
        <v>47902</v>
      </c>
      <c r="BQ2951" s="297" t="s">
        <v>1065</v>
      </c>
      <c r="BR2951" s="297" t="s">
        <v>4741</v>
      </c>
      <c r="BS2951" s="297" t="s">
        <v>4742</v>
      </c>
      <c r="BT2951" s="297" t="s">
        <v>4742</v>
      </c>
      <c r="BU2951" s="294">
        <v>0</v>
      </c>
      <c r="BV2951" s="294">
        <v>0</v>
      </c>
      <c r="BW2951" s="294">
        <v>0</v>
      </c>
    </row>
    <row r="2952" spans="1:75" s="289" customFormat="1" ht="18.2" customHeight="1" x14ac:dyDescent="0.15">
      <c r="A2952" s="298">
        <v>2950</v>
      </c>
      <c r="B2952" s="299" t="s">
        <v>305</v>
      </c>
      <c r="C2952" s="299" t="s">
        <v>306</v>
      </c>
      <c r="D2952" s="313">
        <v>45172</v>
      </c>
      <c r="E2952" s="300" t="s">
        <v>4457</v>
      </c>
      <c r="F2952" s="309">
        <v>0</v>
      </c>
      <c r="G2952" s="309">
        <v>0</v>
      </c>
      <c r="H2952" s="302">
        <v>146701.71</v>
      </c>
      <c r="I2952" s="302">
        <v>0</v>
      </c>
      <c r="J2952" s="302">
        <v>0</v>
      </c>
      <c r="K2952" s="302">
        <v>146701.71</v>
      </c>
      <c r="L2952" s="302">
        <v>993.01</v>
      </c>
      <c r="M2952" s="302">
        <v>0</v>
      </c>
      <c r="N2952" s="302">
        <v>0</v>
      </c>
      <c r="O2952" s="302">
        <v>993.01</v>
      </c>
      <c r="P2952" s="302">
        <v>0</v>
      </c>
      <c r="Q2952" s="302">
        <v>0</v>
      </c>
      <c r="R2952" s="302">
        <v>145708.70000000001</v>
      </c>
      <c r="S2952" s="302">
        <v>0</v>
      </c>
      <c r="T2952" s="302">
        <v>1210.29</v>
      </c>
      <c r="U2952" s="302">
        <v>0</v>
      </c>
      <c r="V2952" s="302">
        <v>0</v>
      </c>
      <c r="W2952" s="302">
        <v>1210.29</v>
      </c>
      <c r="X2952" s="302">
        <v>0</v>
      </c>
      <c r="Y2952" s="302">
        <v>0</v>
      </c>
      <c r="Z2952" s="302">
        <v>0</v>
      </c>
      <c r="AA2952" s="302">
        <v>0</v>
      </c>
      <c r="AB2952" s="302">
        <v>0</v>
      </c>
      <c r="AC2952" s="302">
        <v>0</v>
      </c>
      <c r="AD2952" s="302">
        <v>0</v>
      </c>
      <c r="AE2952" s="302">
        <v>0</v>
      </c>
      <c r="AF2952" s="302">
        <v>0</v>
      </c>
      <c r="AG2952" s="302">
        <v>0</v>
      </c>
      <c r="AH2952" s="302">
        <v>111.89</v>
      </c>
      <c r="AI2952" s="302">
        <v>0</v>
      </c>
      <c r="AJ2952" s="302">
        <v>0</v>
      </c>
      <c r="AK2952" s="302">
        <v>0</v>
      </c>
      <c r="AL2952" s="302">
        <v>0</v>
      </c>
      <c r="AM2952" s="302">
        <v>0</v>
      </c>
      <c r="AN2952" s="302">
        <v>0</v>
      </c>
      <c r="AO2952" s="302">
        <v>0</v>
      </c>
      <c r="AP2952" s="302">
        <v>2293.1799999999998</v>
      </c>
      <c r="AQ2952" s="302">
        <v>0</v>
      </c>
      <c r="AR2952" s="302">
        <v>2293.37</v>
      </c>
      <c r="AS2952" s="302">
        <v>0</v>
      </c>
      <c r="AT2952" s="295">
        <f t="shared" si="46"/>
        <v>2315</v>
      </c>
      <c r="AU2952" s="302">
        <v>0</v>
      </c>
      <c r="AV2952" s="302">
        <v>0</v>
      </c>
      <c r="AW2952" s="303">
        <v>96</v>
      </c>
      <c r="AX2952" s="303">
        <v>129</v>
      </c>
      <c r="AY2952" s="302">
        <v>268998.28999999998</v>
      </c>
      <c r="AZ2952" s="302">
        <v>164940.89000000001</v>
      </c>
      <c r="BA2952" s="301">
        <v>39.158608999999998</v>
      </c>
      <c r="BB2952" s="301">
        <v>34.592695669329203</v>
      </c>
      <c r="BC2952" s="301">
        <v>9.9</v>
      </c>
      <c r="BD2952" s="301"/>
      <c r="BE2952" s="300" t="s">
        <v>4204</v>
      </c>
      <c r="BF2952" s="298"/>
      <c r="BG2952" s="300" t="s">
        <v>320</v>
      </c>
      <c r="BH2952" s="300" t="s">
        <v>181</v>
      </c>
      <c r="BI2952" s="300" t="s">
        <v>368</v>
      </c>
      <c r="BJ2952" s="300" t="s">
        <v>103</v>
      </c>
      <c r="BK2952" s="299" t="s">
        <v>4</v>
      </c>
      <c r="BL2952" s="301">
        <v>145708.70000000001</v>
      </c>
      <c r="BM2952" s="299" t="s">
        <v>894</v>
      </c>
      <c r="BN2952" s="301"/>
      <c r="BO2952" s="304">
        <v>44161</v>
      </c>
      <c r="BP2952" s="304">
        <v>48086</v>
      </c>
      <c r="BQ2952" s="297" t="s">
        <v>925</v>
      </c>
      <c r="BR2952" s="297" t="s">
        <v>4745</v>
      </c>
      <c r="BS2952" s="297" t="s">
        <v>4742</v>
      </c>
      <c r="BT2952" s="297" t="s">
        <v>4742</v>
      </c>
      <c r="BU2952" s="301">
        <v>0</v>
      </c>
      <c r="BV2952" s="301">
        <v>0</v>
      </c>
      <c r="BW2952" s="301">
        <v>0</v>
      </c>
    </row>
    <row r="2953" spans="1:75" s="289" customFormat="1" ht="18.2" customHeight="1" x14ac:dyDescent="0.15">
      <c r="A2953" s="291">
        <v>2951</v>
      </c>
      <c r="B2953" s="292" t="s">
        <v>305</v>
      </c>
      <c r="C2953" s="292" t="s">
        <v>306</v>
      </c>
      <c r="D2953" s="312">
        <v>45172</v>
      </c>
      <c r="E2953" s="293" t="s">
        <v>4435</v>
      </c>
      <c r="F2953" s="308">
        <v>0</v>
      </c>
      <c r="G2953" s="308">
        <v>0</v>
      </c>
      <c r="H2953" s="295">
        <v>262574.71999999997</v>
      </c>
      <c r="I2953" s="295">
        <v>0</v>
      </c>
      <c r="J2953" s="295">
        <v>0</v>
      </c>
      <c r="K2953" s="295">
        <v>262574.71999999997</v>
      </c>
      <c r="L2953" s="295">
        <v>1318.93</v>
      </c>
      <c r="M2953" s="295">
        <v>0</v>
      </c>
      <c r="N2953" s="295">
        <v>0</v>
      </c>
      <c r="O2953" s="295">
        <v>1318.93</v>
      </c>
      <c r="P2953" s="295">
        <v>0</v>
      </c>
      <c r="Q2953" s="295">
        <v>0</v>
      </c>
      <c r="R2953" s="295">
        <v>261255.79</v>
      </c>
      <c r="S2953" s="295">
        <v>0</v>
      </c>
      <c r="T2953" s="295">
        <v>2078.7199999999998</v>
      </c>
      <c r="U2953" s="295">
        <v>0</v>
      </c>
      <c r="V2953" s="295">
        <v>0</v>
      </c>
      <c r="W2953" s="295">
        <v>2078.7199999999998</v>
      </c>
      <c r="X2953" s="295">
        <v>0</v>
      </c>
      <c r="Y2953" s="295">
        <v>0</v>
      </c>
      <c r="Z2953" s="295">
        <v>0</v>
      </c>
      <c r="AA2953" s="295">
        <v>0</v>
      </c>
      <c r="AB2953" s="295">
        <v>0</v>
      </c>
      <c r="AC2953" s="295">
        <v>0</v>
      </c>
      <c r="AD2953" s="295">
        <v>0</v>
      </c>
      <c r="AE2953" s="295">
        <v>0</v>
      </c>
      <c r="AF2953" s="295">
        <v>0</v>
      </c>
      <c r="AG2953" s="295">
        <v>0</v>
      </c>
      <c r="AH2953" s="295">
        <v>153.22</v>
      </c>
      <c r="AI2953" s="295">
        <v>0</v>
      </c>
      <c r="AJ2953" s="295">
        <v>0</v>
      </c>
      <c r="AK2953" s="295">
        <v>0</v>
      </c>
      <c r="AL2953" s="295">
        <v>0</v>
      </c>
      <c r="AM2953" s="295">
        <v>0</v>
      </c>
      <c r="AN2953" s="295">
        <v>0</v>
      </c>
      <c r="AO2953" s="295">
        <v>0</v>
      </c>
      <c r="AP2953" s="295">
        <v>1.1299999999999999</v>
      </c>
      <c r="AQ2953" s="295">
        <v>0</v>
      </c>
      <c r="AR2953" s="295">
        <v>0</v>
      </c>
      <c r="AS2953" s="295">
        <v>0</v>
      </c>
      <c r="AT2953" s="295">
        <f t="shared" si="46"/>
        <v>3552</v>
      </c>
      <c r="AU2953" s="295">
        <v>0</v>
      </c>
      <c r="AV2953" s="295">
        <v>0</v>
      </c>
      <c r="AW2953" s="296">
        <v>119</v>
      </c>
      <c r="AX2953" s="296">
        <v>153</v>
      </c>
      <c r="AY2953" s="295">
        <v>288000.02</v>
      </c>
      <c r="AZ2953" s="295">
        <v>288000.02</v>
      </c>
      <c r="BA2953" s="294">
        <v>87.499989999999997</v>
      </c>
      <c r="BB2953" s="294">
        <v>79.374574392189601</v>
      </c>
      <c r="BC2953" s="294">
        <v>9.5</v>
      </c>
      <c r="BD2953" s="294"/>
      <c r="BE2953" s="293" t="s">
        <v>4204</v>
      </c>
      <c r="BF2953" s="291"/>
      <c r="BG2953" s="293" t="s">
        <v>312</v>
      </c>
      <c r="BH2953" s="293" t="s">
        <v>365</v>
      </c>
      <c r="BI2953" s="293" t="s">
        <v>472</v>
      </c>
      <c r="BJ2953" s="293" t="s">
        <v>103</v>
      </c>
      <c r="BK2953" s="292" t="s">
        <v>4</v>
      </c>
      <c r="BL2953" s="294">
        <v>261255.79</v>
      </c>
      <c r="BM2953" s="292" t="s">
        <v>894</v>
      </c>
      <c r="BN2953" s="294"/>
      <c r="BO2953" s="297">
        <v>44159</v>
      </c>
      <c r="BP2953" s="297">
        <v>48815</v>
      </c>
      <c r="BQ2953" s="297" t="s">
        <v>925</v>
      </c>
      <c r="BR2953" s="297" t="s">
        <v>4745</v>
      </c>
      <c r="BS2953" s="297" t="s">
        <v>4742</v>
      </c>
      <c r="BT2953" s="297" t="s">
        <v>4742</v>
      </c>
      <c r="BU2953" s="294">
        <v>0</v>
      </c>
      <c r="BV2953" s="294">
        <v>0</v>
      </c>
      <c r="BW2953" s="294">
        <v>0</v>
      </c>
    </row>
    <row r="2954" spans="1:75" s="289" customFormat="1" ht="18.2" customHeight="1" x14ac:dyDescent="0.15">
      <c r="A2954" s="298">
        <v>2952</v>
      </c>
      <c r="B2954" s="299" t="s">
        <v>305</v>
      </c>
      <c r="C2954" s="299" t="s">
        <v>306</v>
      </c>
      <c r="D2954" s="313">
        <v>45172</v>
      </c>
      <c r="E2954" s="300" t="s">
        <v>3743</v>
      </c>
      <c r="F2954" s="309">
        <v>76</v>
      </c>
      <c r="G2954" s="309">
        <v>75</v>
      </c>
      <c r="H2954" s="302">
        <v>279963.81</v>
      </c>
      <c r="I2954" s="302">
        <v>104142.22</v>
      </c>
      <c r="J2954" s="302">
        <v>0</v>
      </c>
      <c r="K2954" s="302">
        <v>384106.03</v>
      </c>
      <c r="L2954" s="302">
        <v>1846.68</v>
      </c>
      <c r="M2954" s="302">
        <v>0</v>
      </c>
      <c r="N2954" s="302">
        <v>0</v>
      </c>
      <c r="O2954" s="302">
        <v>0</v>
      </c>
      <c r="P2954" s="302">
        <v>0</v>
      </c>
      <c r="Q2954" s="302">
        <v>0</v>
      </c>
      <c r="R2954" s="302">
        <v>384106.03</v>
      </c>
      <c r="S2954" s="302">
        <v>200566.62</v>
      </c>
      <c r="T2954" s="302">
        <v>2216.38</v>
      </c>
      <c r="U2954" s="302">
        <v>0</v>
      </c>
      <c r="V2954" s="302">
        <v>0</v>
      </c>
      <c r="W2954" s="302">
        <v>0</v>
      </c>
      <c r="X2954" s="302">
        <v>0</v>
      </c>
      <c r="Y2954" s="302">
        <v>0</v>
      </c>
      <c r="Z2954" s="302">
        <v>202783</v>
      </c>
      <c r="AA2954" s="302">
        <v>0</v>
      </c>
      <c r="AB2954" s="302">
        <v>0</v>
      </c>
      <c r="AC2954" s="302">
        <v>0</v>
      </c>
      <c r="AD2954" s="302">
        <v>0</v>
      </c>
      <c r="AE2954" s="302">
        <v>0</v>
      </c>
      <c r="AF2954" s="302">
        <v>0</v>
      </c>
      <c r="AG2954" s="302">
        <v>0</v>
      </c>
      <c r="AH2954" s="302">
        <v>0</v>
      </c>
      <c r="AI2954" s="302">
        <v>0</v>
      </c>
      <c r="AJ2954" s="302">
        <v>0</v>
      </c>
      <c r="AK2954" s="302">
        <v>0</v>
      </c>
      <c r="AL2954" s="302">
        <v>0</v>
      </c>
      <c r="AM2954" s="302">
        <v>0</v>
      </c>
      <c r="AN2954" s="302">
        <v>0</v>
      </c>
      <c r="AO2954" s="302">
        <v>0</v>
      </c>
      <c r="AP2954" s="302">
        <v>0</v>
      </c>
      <c r="AQ2954" s="302">
        <v>0</v>
      </c>
      <c r="AR2954" s="302">
        <v>0</v>
      </c>
      <c r="AS2954" s="302">
        <v>0</v>
      </c>
      <c r="AT2954" s="295">
        <f t="shared" si="46"/>
        <v>0</v>
      </c>
      <c r="AU2954" s="302">
        <v>105988.9</v>
      </c>
      <c r="AV2954" s="302">
        <v>202783</v>
      </c>
      <c r="AW2954" s="303">
        <v>99</v>
      </c>
      <c r="AX2954" s="303">
        <v>195</v>
      </c>
      <c r="AY2954" s="302">
        <v>391999.98</v>
      </c>
      <c r="AZ2954" s="302">
        <v>391999.98</v>
      </c>
      <c r="BA2954" s="301">
        <v>89.226791000000006</v>
      </c>
      <c r="BB2954" s="301">
        <v>87.429975023595006</v>
      </c>
      <c r="BC2954" s="301">
        <v>9.5</v>
      </c>
      <c r="BD2954" s="301"/>
      <c r="BE2954" s="300" t="s">
        <v>4204</v>
      </c>
      <c r="BF2954" s="298"/>
      <c r="BG2954" s="300" t="s">
        <v>397</v>
      </c>
      <c r="BH2954" s="300" t="s">
        <v>215</v>
      </c>
      <c r="BI2954" s="300" t="s">
        <v>398</v>
      </c>
      <c r="BJ2954" s="300" t="s">
        <v>4205</v>
      </c>
      <c r="BK2954" s="299" t="s">
        <v>4</v>
      </c>
      <c r="BL2954" s="301">
        <v>384106.03</v>
      </c>
      <c r="BM2954" s="299" t="s">
        <v>894</v>
      </c>
      <c r="BN2954" s="301"/>
      <c r="BO2954" s="304">
        <v>42257</v>
      </c>
      <c r="BP2954" s="304">
        <v>48192</v>
      </c>
      <c r="BQ2954" s="297" t="s">
        <v>1067</v>
      </c>
      <c r="BR2954" s="297" t="s">
        <v>4743</v>
      </c>
      <c r="BS2954" s="297">
        <v>42257</v>
      </c>
      <c r="BT2954" s="297">
        <v>48192</v>
      </c>
      <c r="BU2954" s="301">
        <v>15640.5</v>
      </c>
      <c r="BV2954" s="301">
        <v>0</v>
      </c>
      <c r="BW2954" s="301">
        <v>0</v>
      </c>
    </row>
    <row r="2955" spans="1:75" s="289" customFormat="1" ht="18.2" customHeight="1" x14ac:dyDescent="0.15">
      <c r="A2955" s="291">
        <v>2953</v>
      </c>
      <c r="B2955" s="292" t="s">
        <v>305</v>
      </c>
      <c r="C2955" s="292" t="s">
        <v>306</v>
      </c>
      <c r="D2955" s="312">
        <v>45172</v>
      </c>
      <c r="E2955" s="293" t="s">
        <v>4436</v>
      </c>
      <c r="F2955" s="308">
        <v>0</v>
      </c>
      <c r="G2955" s="308">
        <v>0</v>
      </c>
      <c r="H2955" s="295">
        <v>306450.86</v>
      </c>
      <c r="I2955" s="295">
        <v>0</v>
      </c>
      <c r="J2955" s="295">
        <v>0</v>
      </c>
      <c r="K2955" s="295">
        <v>306450.86</v>
      </c>
      <c r="L2955" s="295">
        <v>1530.59</v>
      </c>
      <c r="M2955" s="295">
        <v>0</v>
      </c>
      <c r="N2955" s="295">
        <v>0</v>
      </c>
      <c r="O2955" s="295">
        <v>1530.59</v>
      </c>
      <c r="P2955" s="295">
        <v>0</v>
      </c>
      <c r="Q2955" s="295">
        <v>0</v>
      </c>
      <c r="R2955" s="295">
        <v>304920.27</v>
      </c>
      <c r="S2955" s="295">
        <v>0</v>
      </c>
      <c r="T2955" s="295">
        <v>2451.61</v>
      </c>
      <c r="U2955" s="295">
        <v>0</v>
      </c>
      <c r="V2955" s="295">
        <v>0</v>
      </c>
      <c r="W2955" s="295">
        <v>2451.61</v>
      </c>
      <c r="X2955" s="295">
        <v>0</v>
      </c>
      <c r="Y2955" s="295">
        <v>0</v>
      </c>
      <c r="Z2955" s="295">
        <v>0</v>
      </c>
      <c r="AA2955" s="295">
        <v>0</v>
      </c>
      <c r="AB2955" s="295">
        <v>0</v>
      </c>
      <c r="AC2955" s="295">
        <v>0</v>
      </c>
      <c r="AD2955" s="295">
        <v>0</v>
      </c>
      <c r="AE2955" s="295">
        <v>0</v>
      </c>
      <c r="AF2955" s="295">
        <v>0</v>
      </c>
      <c r="AG2955" s="295">
        <v>0</v>
      </c>
      <c r="AH2955" s="295">
        <v>188.48</v>
      </c>
      <c r="AI2955" s="295">
        <v>0</v>
      </c>
      <c r="AJ2955" s="295">
        <v>0</v>
      </c>
      <c r="AK2955" s="295">
        <v>0</v>
      </c>
      <c r="AL2955" s="295">
        <v>0</v>
      </c>
      <c r="AM2955" s="295">
        <v>0</v>
      </c>
      <c r="AN2955" s="295">
        <v>0</v>
      </c>
      <c r="AO2955" s="295">
        <v>0</v>
      </c>
      <c r="AP2955" s="295">
        <v>0.04</v>
      </c>
      <c r="AQ2955" s="295">
        <v>0</v>
      </c>
      <c r="AR2955" s="295">
        <v>0.52</v>
      </c>
      <c r="AS2955" s="295">
        <v>0</v>
      </c>
      <c r="AT2955" s="295">
        <f t="shared" si="46"/>
        <v>4170.2</v>
      </c>
      <c r="AU2955" s="295">
        <v>0</v>
      </c>
      <c r="AV2955" s="295">
        <v>0</v>
      </c>
      <c r="AW2955" s="296">
        <v>119</v>
      </c>
      <c r="AX2955" s="296">
        <v>153</v>
      </c>
      <c r="AY2955" s="295">
        <v>377999.08</v>
      </c>
      <c r="AZ2955" s="295">
        <v>335930.27</v>
      </c>
      <c r="BA2955" s="294">
        <v>60.846707000000002</v>
      </c>
      <c r="BB2955" s="294">
        <v>55.2298973446212</v>
      </c>
      <c r="BC2955" s="294">
        <v>9.6</v>
      </c>
      <c r="BD2955" s="294"/>
      <c r="BE2955" s="293" t="s">
        <v>4204</v>
      </c>
      <c r="BF2955" s="291"/>
      <c r="BG2955" s="293" t="s">
        <v>312</v>
      </c>
      <c r="BH2955" s="293" t="s">
        <v>189</v>
      </c>
      <c r="BI2955" s="293" t="s">
        <v>323</v>
      </c>
      <c r="BJ2955" s="293" t="s">
        <v>103</v>
      </c>
      <c r="BK2955" s="292" t="s">
        <v>4</v>
      </c>
      <c r="BL2955" s="294">
        <v>304920.27</v>
      </c>
      <c r="BM2955" s="292" t="s">
        <v>894</v>
      </c>
      <c r="BN2955" s="294"/>
      <c r="BO2955" s="297">
        <v>44153</v>
      </c>
      <c r="BP2955" s="297">
        <v>48809</v>
      </c>
      <c r="BQ2955" s="297" t="s">
        <v>925</v>
      </c>
      <c r="BR2955" s="297" t="s">
        <v>4745</v>
      </c>
      <c r="BS2955" s="297" t="s">
        <v>4742</v>
      </c>
      <c r="BT2955" s="297" t="s">
        <v>4742</v>
      </c>
      <c r="BU2955" s="294">
        <v>0</v>
      </c>
      <c r="BV2955" s="294">
        <v>0</v>
      </c>
      <c r="BW2955" s="294">
        <v>0</v>
      </c>
    </row>
    <row r="2956" spans="1:75" s="289" customFormat="1" ht="18.2" customHeight="1" x14ac:dyDescent="0.15">
      <c r="A2956" s="298">
        <v>2954</v>
      </c>
      <c r="B2956" s="299" t="s">
        <v>305</v>
      </c>
      <c r="C2956" s="299" t="s">
        <v>306</v>
      </c>
      <c r="D2956" s="313">
        <v>45172</v>
      </c>
      <c r="E2956" s="300" t="s">
        <v>4484</v>
      </c>
      <c r="F2956" s="309">
        <v>18</v>
      </c>
      <c r="G2956" s="309">
        <v>17</v>
      </c>
      <c r="H2956" s="302">
        <v>357141.11</v>
      </c>
      <c r="I2956" s="302">
        <v>27358.57</v>
      </c>
      <c r="J2956" s="302">
        <v>0</v>
      </c>
      <c r="K2956" s="302">
        <v>384499.68</v>
      </c>
      <c r="L2956" s="302">
        <v>1726.4</v>
      </c>
      <c r="M2956" s="302">
        <v>0</v>
      </c>
      <c r="N2956" s="302">
        <v>0</v>
      </c>
      <c r="O2956" s="302">
        <v>0</v>
      </c>
      <c r="P2956" s="302">
        <v>0</v>
      </c>
      <c r="Q2956" s="302">
        <v>0</v>
      </c>
      <c r="R2956" s="302">
        <v>384499.68</v>
      </c>
      <c r="S2956" s="302">
        <v>49847.5</v>
      </c>
      <c r="T2956" s="302">
        <v>2827.37</v>
      </c>
      <c r="U2956" s="302">
        <v>0</v>
      </c>
      <c r="V2956" s="302">
        <v>0</v>
      </c>
      <c r="W2956" s="302">
        <v>0</v>
      </c>
      <c r="X2956" s="302">
        <v>0</v>
      </c>
      <c r="Y2956" s="302">
        <v>0</v>
      </c>
      <c r="Z2956" s="302">
        <v>52674.87</v>
      </c>
      <c r="AA2956" s="302">
        <v>0</v>
      </c>
      <c r="AB2956" s="302">
        <v>0</v>
      </c>
      <c r="AC2956" s="302">
        <v>0</v>
      </c>
      <c r="AD2956" s="302">
        <v>0</v>
      </c>
      <c r="AE2956" s="302">
        <v>0</v>
      </c>
      <c r="AF2956" s="302">
        <v>0</v>
      </c>
      <c r="AG2956" s="302">
        <v>0</v>
      </c>
      <c r="AH2956" s="302">
        <v>0</v>
      </c>
      <c r="AI2956" s="302">
        <v>0</v>
      </c>
      <c r="AJ2956" s="302">
        <v>0</v>
      </c>
      <c r="AK2956" s="302">
        <v>0</v>
      </c>
      <c r="AL2956" s="302">
        <v>0</v>
      </c>
      <c r="AM2956" s="302">
        <v>0</v>
      </c>
      <c r="AN2956" s="302">
        <v>0</v>
      </c>
      <c r="AO2956" s="302">
        <v>0</v>
      </c>
      <c r="AP2956" s="302">
        <v>0</v>
      </c>
      <c r="AQ2956" s="302">
        <v>0</v>
      </c>
      <c r="AR2956" s="302">
        <v>0</v>
      </c>
      <c r="AS2956" s="302">
        <v>0</v>
      </c>
      <c r="AT2956" s="295">
        <f t="shared" si="46"/>
        <v>0</v>
      </c>
      <c r="AU2956" s="302">
        <v>29084.97</v>
      </c>
      <c r="AV2956" s="302">
        <v>52674.87</v>
      </c>
      <c r="AW2956" s="303">
        <v>122</v>
      </c>
      <c r="AX2956" s="303">
        <v>152</v>
      </c>
      <c r="AY2956" s="302">
        <v>384499.68</v>
      </c>
      <c r="AZ2956" s="302">
        <v>384499.68</v>
      </c>
      <c r="BA2956" s="301">
        <v>90.000077000000005</v>
      </c>
      <c r="BB2956" s="301">
        <v>90.000077000000005</v>
      </c>
      <c r="BC2956" s="301">
        <v>9.5</v>
      </c>
      <c r="BD2956" s="301"/>
      <c r="BE2956" s="300" t="s">
        <v>4204</v>
      </c>
      <c r="BF2956" s="298"/>
      <c r="BG2956" s="300" t="s">
        <v>312</v>
      </c>
      <c r="BH2956" s="300" t="s">
        <v>191</v>
      </c>
      <c r="BI2956" s="300" t="s">
        <v>348</v>
      </c>
      <c r="BJ2956" s="300" t="s">
        <v>4205</v>
      </c>
      <c r="BK2956" s="299" t="s">
        <v>4</v>
      </c>
      <c r="BL2956" s="301">
        <v>384499.68</v>
      </c>
      <c r="BM2956" s="299" t="s">
        <v>894</v>
      </c>
      <c r="BN2956" s="301"/>
      <c r="BO2956" s="304">
        <v>44267</v>
      </c>
      <c r="BP2956" s="304">
        <v>48895</v>
      </c>
      <c r="BQ2956" s="297" t="s">
        <v>935</v>
      </c>
      <c r="BR2956" s="297" t="s">
        <v>4746</v>
      </c>
      <c r="BS2956" s="297" t="s">
        <v>4742</v>
      </c>
      <c r="BT2956" s="297" t="s">
        <v>4742</v>
      </c>
      <c r="BU2956" s="301">
        <v>3477.35</v>
      </c>
      <c r="BV2956" s="301">
        <v>0</v>
      </c>
      <c r="BW2956" s="301">
        <v>0</v>
      </c>
    </row>
    <row r="2957" spans="1:75" s="289" customFormat="1" ht="18.2" customHeight="1" x14ac:dyDescent="0.15">
      <c r="A2957" s="291">
        <v>2955</v>
      </c>
      <c r="B2957" s="292" t="s">
        <v>305</v>
      </c>
      <c r="C2957" s="292" t="s">
        <v>306</v>
      </c>
      <c r="D2957" s="312">
        <v>45172</v>
      </c>
      <c r="E2957" s="293" t="s">
        <v>4437</v>
      </c>
      <c r="F2957" s="308">
        <v>0</v>
      </c>
      <c r="G2957" s="308">
        <v>0</v>
      </c>
      <c r="H2957" s="295">
        <v>251890.72</v>
      </c>
      <c r="I2957" s="295">
        <v>0</v>
      </c>
      <c r="J2957" s="295">
        <v>0</v>
      </c>
      <c r="K2957" s="295">
        <v>251890.72</v>
      </c>
      <c r="L2957" s="295">
        <v>1229.6600000000001</v>
      </c>
      <c r="M2957" s="295">
        <v>0</v>
      </c>
      <c r="N2957" s="295">
        <v>0</v>
      </c>
      <c r="O2957" s="295">
        <v>1229.6600000000001</v>
      </c>
      <c r="P2957" s="295">
        <v>0</v>
      </c>
      <c r="Q2957" s="295">
        <v>0</v>
      </c>
      <c r="R2957" s="295">
        <v>250661.06</v>
      </c>
      <c r="S2957" s="295">
        <v>0</v>
      </c>
      <c r="T2957" s="295">
        <v>2099.09</v>
      </c>
      <c r="U2957" s="295">
        <v>0</v>
      </c>
      <c r="V2957" s="295">
        <v>0</v>
      </c>
      <c r="W2957" s="295">
        <v>2099.09</v>
      </c>
      <c r="X2957" s="295">
        <v>0</v>
      </c>
      <c r="Y2957" s="295">
        <v>0</v>
      </c>
      <c r="Z2957" s="295">
        <v>0</v>
      </c>
      <c r="AA2957" s="295">
        <v>0</v>
      </c>
      <c r="AB2957" s="295">
        <v>0</v>
      </c>
      <c r="AC2957" s="295">
        <v>0</v>
      </c>
      <c r="AD2957" s="295">
        <v>0</v>
      </c>
      <c r="AE2957" s="295">
        <v>0</v>
      </c>
      <c r="AF2957" s="295">
        <v>0</v>
      </c>
      <c r="AG2957" s="295">
        <v>0</v>
      </c>
      <c r="AH2957" s="295">
        <v>149.69999999999999</v>
      </c>
      <c r="AI2957" s="295">
        <v>0</v>
      </c>
      <c r="AJ2957" s="295">
        <v>0</v>
      </c>
      <c r="AK2957" s="295">
        <v>0</v>
      </c>
      <c r="AL2957" s="295">
        <v>0</v>
      </c>
      <c r="AM2957" s="295">
        <v>0</v>
      </c>
      <c r="AN2957" s="295">
        <v>0</v>
      </c>
      <c r="AO2957" s="295">
        <v>0</v>
      </c>
      <c r="AP2957" s="295">
        <v>0</v>
      </c>
      <c r="AQ2957" s="295">
        <v>0</v>
      </c>
      <c r="AR2957" s="295">
        <v>0</v>
      </c>
      <c r="AS2957" s="295">
        <v>0.45</v>
      </c>
      <c r="AT2957" s="295">
        <f t="shared" si="46"/>
        <v>3478</v>
      </c>
      <c r="AU2957" s="295">
        <v>0</v>
      </c>
      <c r="AV2957" s="295">
        <v>0</v>
      </c>
      <c r="AW2957" s="296">
        <v>119</v>
      </c>
      <c r="AX2957" s="296">
        <v>153</v>
      </c>
      <c r="AY2957" s="295">
        <v>289001.77</v>
      </c>
      <c r="AZ2957" s="295">
        <v>275490.44</v>
      </c>
      <c r="BA2957" s="294">
        <v>74.047984999999997</v>
      </c>
      <c r="BB2957" s="294">
        <v>67.374194222362505</v>
      </c>
      <c r="BC2957" s="294">
        <v>10</v>
      </c>
      <c r="BD2957" s="294"/>
      <c r="BE2957" s="293" t="s">
        <v>4204</v>
      </c>
      <c r="BF2957" s="291"/>
      <c r="BG2957" s="293" t="s">
        <v>380</v>
      </c>
      <c r="BH2957" s="293" t="s">
        <v>203</v>
      </c>
      <c r="BI2957" s="293" t="s">
        <v>517</v>
      </c>
      <c r="BJ2957" s="293" t="s">
        <v>103</v>
      </c>
      <c r="BK2957" s="292" t="s">
        <v>4</v>
      </c>
      <c r="BL2957" s="294">
        <v>250661.06</v>
      </c>
      <c r="BM2957" s="292" t="s">
        <v>894</v>
      </c>
      <c r="BN2957" s="294"/>
      <c r="BO2957" s="297">
        <v>44159</v>
      </c>
      <c r="BP2957" s="297">
        <v>48815</v>
      </c>
      <c r="BQ2957" s="297" t="s">
        <v>1064</v>
      </c>
      <c r="BR2957" s="297" t="s">
        <v>4747</v>
      </c>
      <c r="BS2957" s="297" t="s">
        <v>4742</v>
      </c>
      <c r="BT2957" s="297" t="s">
        <v>4742</v>
      </c>
      <c r="BU2957" s="294">
        <v>0</v>
      </c>
      <c r="BV2957" s="294">
        <v>0</v>
      </c>
      <c r="BW2957" s="294">
        <v>0</v>
      </c>
    </row>
    <row r="2958" spans="1:75" s="289" customFormat="1" ht="18.2" customHeight="1" x14ac:dyDescent="0.15">
      <c r="A2958" s="298">
        <v>2956</v>
      </c>
      <c r="B2958" s="299" t="s">
        <v>305</v>
      </c>
      <c r="C2958" s="299" t="s">
        <v>306</v>
      </c>
      <c r="D2958" s="313">
        <v>45172</v>
      </c>
      <c r="E2958" s="300" t="s">
        <v>4438</v>
      </c>
      <c r="F2958" s="309">
        <v>0</v>
      </c>
      <c r="G2958" s="309">
        <v>0</v>
      </c>
      <c r="H2958" s="302">
        <v>335701.36</v>
      </c>
      <c r="I2958" s="302">
        <v>0</v>
      </c>
      <c r="J2958" s="302">
        <v>0</v>
      </c>
      <c r="K2958" s="302">
        <v>335701.36</v>
      </c>
      <c r="L2958" s="302">
        <v>2313.4699999999998</v>
      </c>
      <c r="M2958" s="302">
        <v>0</v>
      </c>
      <c r="N2958" s="302">
        <v>0</v>
      </c>
      <c r="O2958" s="302">
        <v>2313.4699999999998</v>
      </c>
      <c r="P2958" s="302">
        <v>0</v>
      </c>
      <c r="Q2958" s="302">
        <v>0</v>
      </c>
      <c r="R2958" s="302">
        <v>333387.89</v>
      </c>
      <c r="S2958" s="302">
        <v>0</v>
      </c>
      <c r="T2958" s="302">
        <v>2657.64</v>
      </c>
      <c r="U2958" s="302">
        <v>0</v>
      </c>
      <c r="V2958" s="302">
        <v>0</v>
      </c>
      <c r="W2958" s="302">
        <v>2657.64</v>
      </c>
      <c r="X2958" s="302">
        <v>0</v>
      </c>
      <c r="Y2958" s="302">
        <v>0</v>
      </c>
      <c r="Z2958" s="302">
        <v>0</v>
      </c>
      <c r="AA2958" s="302">
        <v>0</v>
      </c>
      <c r="AB2958" s="302">
        <v>0</v>
      </c>
      <c r="AC2958" s="302">
        <v>0</v>
      </c>
      <c r="AD2958" s="302">
        <v>0</v>
      </c>
      <c r="AE2958" s="302">
        <v>0</v>
      </c>
      <c r="AF2958" s="302">
        <v>0</v>
      </c>
      <c r="AG2958" s="302">
        <v>0</v>
      </c>
      <c r="AH2958" s="302">
        <v>202.32</v>
      </c>
      <c r="AI2958" s="302">
        <v>0</v>
      </c>
      <c r="AJ2958" s="302">
        <v>0</v>
      </c>
      <c r="AK2958" s="302">
        <v>0</v>
      </c>
      <c r="AL2958" s="302">
        <v>0</v>
      </c>
      <c r="AM2958" s="302">
        <v>0</v>
      </c>
      <c r="AN2958" s="302">
        <v>0</v>
      </c>
      <c r="AO2958" s="302">
        <v>0</v>
      </c>
      <c r="AP2958" s="302">
        <v>0.78</v>
      </c>
      <c r="AQ2958" s="302">
        <v>0</v>
      </c>
      <c r="AR2958" s="302">
        <v>0.21</v>
      </c>
      <c r="AS2958" s="302">
        <v>0</v>
      </c>
      <c r="AT2958" s="295">
        <f t="shared" si="46"/>
        <v>5174</v>
      </c>
      <c r="AU2958" s="302">
        <v>0</v>
      </c>
      <c r="AV2958" s="302">
        <v>0</v>
      </c>
      <c r="AW2958" s="303">
        <v>96</v>
      </c>
      <c r="AX2958" s="303">
        <v>130</v>
      </c>
      <c r="AY2958" s="302">
        <v>380298.59</v>
      </c>
      <c r="AZ2958" s="302">
        <v>380298.59</v>
      </c>
      <c r="BA2958" s="301">
        <v>90.000330000000005</v>
      </c>
      <c r="BB2958" s="301">
        <v>78.898583657656204</v>
      </c>
      <c r="BC2958" s="301">
        <v>9.5</v>
      </c>
      <c r="BD2958" s="301"/>
      <c r="BE2958" s="300" t="s">
        <v>4204</v>
      </c>
      <c r="BF2958" s="298"/>
      <c r="BG2958" s="300" t="s">
        <v>320</v>
      </c>
      <c r="BH2958" s="300" t="s">
        <v>181</v>
      </c>
      <c r="BI2958" s="300" t="s">
        <v>321</v>
      </c>
      <c r="BJ2958" s="300" t="s">
        <v>103</v>
      </c>
      <c r="BK2958" s="299" t="s">
        <v>4</v>
      </c>
      <c r="BL2958" s="301">
        <v>333387.89</v>
      </c>
      <c r="BM2958" s="299" t="s">
        <v>894</v>
      </c>
      <c r="BN2958" s="301"/>
      <c r="BO2958" s="304">
        <v>44155</v>
      </c>
      <c r="BP2958" s="304">
        <v>48111</v>
      </c>
      <c r="BQ2958" s="297" t="s">
        <v>1065</v>
      </c>
      <c r="BR2958" s="297" t="s">
        <v>4741</v>
      </c>
      <c r="BS2958" s="297" t="s">
        <v>4742</v>
      </c>
      <c r="BT2958" s="297" t="s">
        <v>4742</v>
      </c>
      <c r="BU2958" s="301">
        <v>0</v>
      </c>
      <c r="BV2958" s="301">
        <v>0</v>
      </c>
      <c r="BW2958" s="301">
        <v>0</v>
      </c>
    </row>
    <row r="2959" spans="1:75" s="289" customFormat="1" ht="18.2" customHeight="1" x14ac:dyDescent="0.15">
      <c r="A2959" s="291">
        <v>2957</v>
      </c>
      <c r="B2959" s="292" t="s">
        <v>305</v>
      </c>
      <c r="C2959" s="292" t="s">
        <v>306</v>
      </c>
      <c r="D2959" s="312">
        <v>45172</v>
      </c>
      <c r="E2959" s="293" t="s">
        <v>3744</v>
      </c>
      <c r="F2959" s="308">
        <v>0</v>
      </c>
      <c r="G2959" s="308">
        <v>0</v>
      </c>
      <c r="H2959" s="295">
        <v>68519.27</v>
      </c>
      <c r="I2959" s="295">
        <v>0</v>
      </c>
      <c r="J2959" s="295">
        <v>0</v>
      </c>
      <c r="K2959" s="295">
        <v>68519.27</v>
      </c>
      <c r="L2959" s="295">
        <v>3781.35</v>
      </c>
      <c r="M2959" s="295">
        <v>0</v>
      </c>
      <c r="N2959" s="295">
        <v>0</v>
      </c>
      <c r="O2959" s="295">
        <v>3781.35</v>
      </c>
      <c r="P2959" s="295">
        <v>0</v>
      </c>
      <c r="Q2959" s="295">
        <v>0</v>
      </c>
      <c r="R2959" s="295">
        <v>64737.919999999998</v>
      </c>
      <c r="S2959" s="295">
        <v>0</v>
      </c>
      <c r="T2959" s="295">
        <v>542.44000000000005</v>
      </c>
      <c r="U2959" s="295">
        <v>0</v>
      </c>
      <c r="V2959" s="295">
        <v>0</v>
      </c>
      <c r="W2959" s="295">
        <v>542.44000000000005</v>
      </c>
      <c r="X2959" s="295">
        <v>0</v>
      </c>
      <c r="Y2959" s="295">
        <v>0</v>
      </c>
      <c r="Z2959" s="295">
        <v>0</v>
      </c>
      <c r="AA2959" s="295">
        <v>0</v>
      </c>
      <c r="AB2959" s="295">
        <v>0</v>
      </c>
      <c r="AC2959" s="295">
        <v>0</v>
      </c>
      <c r="AD2959" s="295">
        <v>0</v>
      </c>
      <c r="AE2959" s="295">
        <v>0</v>
      </c>
      <c r="AF2959" s="295">
        <v>0</v>
      </c>
      <c r="AG2959" s="295">
        <v>0</v>
      </c>
      <c r="AH2959" s="295">
        <v>181.95</v>
      </c>
      <c r="AI2959" s="295">
        <v>0</v>
      </c>
      <c r="AJ2959" s="295">
        <v>0</v>
      </c>
      <c r="AK2959" s="295">
        <v>0</v>
      </c>
      <c r="AL2959" s="295">
        <v>0</v>
      </c>
      <c r="AM2959" s="295">
        <v>0</v>
      </c>
      <c r="AN2959" s="295">
        <v>0</v>
      </c>
      <c r="AO2959" s="295">
        <v>0</v>
      </c>
      <c r="AP2959" s="295">
        <v>17.46</v>
      </c>
      <c r="AQ2959" s="295">
        <v>0</v>
      </c>
      <c r="AR2959" s="295">
        <v>3.2</v>
      </c>
      <c r="AS2959" s="295">
        <v>0</v>
      </c>
      <c r="AT2959" s="295">
        <f t="shared" si="46"/>
        <v>4520</v>
      </c>
      <c r="AU2959" s="295">
        <v>0</v>
      </c>
      <c r="AV2959" s="295">
        <v>0</v>
      </c>
      <c r="AW2959" s="296">
        <v>16</v>
      </c>
      <c r="AX2959" s="296">
        <v>112</v>
      </c>
      <c r="AY2959" s="295">
        <v>398999.99</v>
      </c>
      <c r="AZ2959" s="295">
        <v>297929.65999999997</v>
      </c>
      <c r="BA2959" s="294">
        <v>82.706765000000004</v>
      </c>
      <c r="BB2959" s="294">
        <v>17.9715706587548</v>
      </c>
      <c r="BC2959" s="294">
        <v>9.5</v>
      </c>
      <c r="BD2959" s="294"/>
      <c r="BE2959" s="293" t="s">
        <v>4204</v>
      </c>
      <c r="BF2959" s="291"/>
      <c r="BG2959" s="293" t="s">
        <v>307</v>
      </c>
      <c r="BH2959" s="293" t="s">
        <v>222</v>
      </c>
      <c r="BI2959" s="293" t="s">
        <v>308</v>
      </c>
      <c r="BJ2959" s="293" t="s">
        <v>103</v>
      </c>
      <c r="BK2959" s="292" t="s">
        <v>4</v>
      </c>
      <c r="BL2959" s="294">
        <v>64737.919999999998</v>
      </c>
      <c r="BM2959" s="292" t="s">
        <v>894</v>
      </c>
      <c r="BN2959" s="294"/>
      <c r="BO2959" s="297">
        <v>42256</v>
      </c>
      <c r="BP2959" s="297">
        <v>45666</v>
      </c>
      <c r="BQ2959" s="297" t="s">
        <v>1065</v>
      </c>
      <c r="BR2959" s="297" t="s">
        <v>4741</v>
      </c>
      <c r="BS2959" s="297">
        <v>42256</v>
      </c>
      <c r="BT2959" s="297">
        <v>45666</v>
      </c>
      <c r="BU2959" s="294">
        <v>0</v>
      </c>
      <c r="BV2959" s="294">
        <v>0</v>
      </c>
      <c r="BW2959" s="294">
        <v>0</v>
      </c>
    </row>
    <row r="2960" spans="1:75" s="289" customFormat="1" ht="18.2" customHeight="1" x14ac:dyDescent="0.15">
      <c r="A2960" s="298">
        <v>2958</v>
      </c>
      <c r="B2960" s="299" t="s">
        <v>305</v>
      </c>
      <c r="C2960" s="299" t="s">
        <v>306</v>
      </c>
      <c r="D2960" s="313">
        <v>45172</v>
      </c>
      <c r="E2960" s="300" t="s">
        <v>3745</v>
      </c>
      <c r="F2960" s="309">
        <v>0</v>
      </c>
      <c r="G2960" s="309">
        <v>0</v>
      </c>
      <c r="H2960" s="302">
        <v>223926.99</v>
      </c>
      <c r="I2960" s="302">
        <v>0</v>
      </c>
      <c r="J2960" s="302">
        <v>0</v>
      </c>
      <c r="K2960" s="302">
        <v>223926.99</v>
      </c>
      <c r="L2960" s="302">
        <v>1435.21</v>
      </c>
      <c r="M2960" s="302">
        <v>0</v>
      </c>
      <c r="N2960" s="302">
        <v>0</v>
      </c>
      <c r="O2960" s="302">
        <v>1435.21</v>
      </c>
      <c r="P2960" s="302">
        <v>0</v>
      </c>
      <c r="Q2960" s="302">
        <v>0</v>
      </c>
      <c r="R2960" s="302">
        <v>222491.78</v>
      </c>
      <c r="S2960" s="302">
        <v>0</v>
      </c>
      <c r="T2960" s="302">
        <v>1772.76</v>
      </c>
      <c r="U2960" s="302">
        <v>0</v>
      </c>
      <c r="V2960" s="302">
        <v>0</v>
      </c>
      <c r="W2960" s="302">
        <v>1772.76</v>
      </c>
      <c r="X2960" s="302">
        <v>0</v>
      </c>
      <c r="Y2960" s="302">
        <v>0</v>
      </c>
      <c r="Z2960" s="302">
        <v>0</v>
      </c>
      <c r="AA2960" s="302">
        <v>0</v>
      </c>
      <c r="AB2960" s="302">
        <v>0</v>
      </c>
      <c r="AC2960" s="302">
        <v>0</v>
      </c>
      <c r="AD2960" s="302">
        <v>0</v>
      </c>
      <c r="AE2960" s="302">
        <v>0</v>
      </c>
      <c r="AF2960" s="302">
        <v>0</v>
      </c>
      <c r="AG2960" s="302">
        <v>0</v>
      </c>
      <c r="AH2960" s="302">
        <v>165.45</v>
      </c>
      <c r="AI2960" s="302">
        <v>0</v>
      </c>
      <c r="AJ2960" s="302">
        <v>0</v>
      </c>
      <c r="AK2960" s="302">
        <v>0</v>
      </c>
      <c r="AL2960" s="302">
        <v>0</v>
      </c>
      <c r="AM2960" s="302">
        <v>0</v>
      </c>
      <c r="AN2960" s="302">
        <v>0</v>
      </c>
      <c r="AO2960" s="302">
        <v>0</v>
      </c>
      <c r="AP2960" s="302">
        <v>1.02</v>
      </c>
      <c r="AQ2960" s="302">
        <v>0</v>
      </c>
      <c r="AR2960" s="302">
        <v>2.44</v>
      </c>
      <c r="AS2960" s="302">
        <v>0</v>
      </c>
      <c r="AT2960" s="295">
        <f t="shared" si="46"/>
        <v>3372</v>
      </c>
      <c r="AU2960" s="302">
        <v>0</v>
      </c>
      <c r="AV2960" s="302">
        <v>0</v>
      </c>
      <c r="AW2960" s="303">
        <v>101</v>
      </c>
      <c r="AX2960" s="303">
        <v>197</v>
      </c>
      <c r="AY2960" s="302">
        <v>311000</v>
      </c>
      <c r="AZ2960" s="302">
        <v>311000</v>
      </c>
      <c r="BA2960" s="301">
        <v>84.121893</v>
      </c>
      <c r="BB2960" s="301">
        <v>60.181446014596602</v>
      </c>
      <c r="BC2960" s="301">
        <v>9.5</v>
      </c>
      <c r="BD2960" s="301"/>
      <c r="BE2960" s="300" t="s">
        <v>4204</v>
      </c>
      <c r="BF2960" s="298"/>
      <c r="BG2960" s="300" t="s">
        <v>315</v>
      </c>
      <c r="BH2960" s="300" t="s">
        <v>183</v>
      </c>
      <c r="BI2960" s="300" t="s">
        <v>777</v>
      </c>
      <c r="BJ2960" s="300" t="s">
        <v>103</v>
      </c>
      <c r="BK2960" s="299" t="s">
        <v>4</v>
      </c>
      <c r="BL2960" s="301">
        <v>222491.78</v>
      </c>
      <c r="BM2960" s="299" t="s">
        <v>894</v>
      </c>
      <c r="BN2960" s="301"/>
      <c r="BO2960" s="304">
        <v>42256</v>
      </c>
      <c r="BP2960" s="304">
        <v>48253</v>
      </c>
      <c r="BQ2960" s="297" t="s">
        <v>1065</v>
      </c>
      <c r="BR2960" s="297" t="s">
        <v>4741</v>
      </c>
      <c r="BS2960" s="297">
        <v>42256</v>
      </c>
      <c r="BT2960" s="297">
        <v>48253</v>
      </c>
      <c r="BU2960" s="301">
        <v>0</v>
      </c>
      <c r="BV2960" s="301">
        <v>0</v>
      </c>
      <c r="BW2960" s="301">
        <v>0</v>
      </c>
    </row>
    <row r="2961" spans="1:75" s="289" customFormat="1" ht="18.2" customHeight="1" x14ac:dyDescent="0.15">
      <c r="A2961" s="291">
        <v>2959</v>
      </c>
      <c r="B2961" s="292" t="s">
        <v>305</v>
      </c>
      <c r="C2961" s="292" t="s">
        <v>306</v>
      </c>
      <c r="D2961" s="312">
        <v>45172</v>
      </c>
      <c r="E2961" s="293" t="s">
        <v>4439</v>
      </c>
      <c r="F2961" s="308">
        <v>0</v>
      </c>
      <c r="G2961" s="308">
        <v>0</v>
      </c>
      <c r="H2961" s="295">
        <v>310972.46000000002</v>
      </c>
      <c r="I2961" s="295">
        <v>0</v>
      </c>
      <c r="J2961" s="295">
        <v>0</v>
      </c>
      <c r="K2961" s="295">
        <v>310972.46000000002</v>
      </c>
      <c r="L2961" s="295">
        <v>1583.2</v>
      </c>
      <c r="M2961" s="295">
        <v>0</v>
      </c>
      <c r="N2961" s="295">
        <v>0</v>
      </c>
      <c r="O2961" s="295">
        <v>1583.2</v>
      </c>
      <c r="P2961" s="295">
        <v>0</v>
      </c>
      <c r="Q2961" s="295">
        <v>0</v>
      </c>
      <c r="R2961" s="295">
        <v>309389.26</v>
      </c>
      <c r="S2961" s="295">
        <v>0</v>
      </c>
      <c r="T2961" s="295">
        <v>2591.44</v>
      </c>
      <c r="U2961" s="295">
        <v>0</v>
      </c>
      <c r="V2961" s="295">
        <v>0</v>
      </c>
      <c r="W2961" s="295">
        <v>2591.44</v>
      </c>
      <c r="X2961" s="295">
        <v>0</v>
      </c>
      <c r="Y2961" s="295">
        <v>0</v>
      </c>
      <c r="Z2961" s="295">
        <v>0</v>
      </c>
      <c r="AA2961" s="295">
        <v>0</v>
      </c>
      <c r="AB2961" s="295">
        <v>0</v>
      </c>
      <c r="AC2961" s="295">
        <v>0</v>
      </c>
      <c r="AD2961" s="295">
        <v>0</v>
      </c>
      <c r="AE2961" s="295">
        <v>0</v>
      </c>
      <c r="AF2961" s="295">
        <v>0</v>
      </c>
      <c r="AG2961" s="295">
        <v>0</v>
      </c>
      <c r="AH2961" s="295">
        <v>203.41</v>
      </c>
      <c r="AI2961" s="295">
        <v>0</v>
      </c>
      <c r="AJ2961" s="295">
        <v>0</v>
      </c>
      <c r="AK2961" s="295">
        <v>0</v>
      </c>
      <c r="AL2961" s="295">
        <v>0</v>
      </c>
      <c r="AM2961" s="295">
        <v>0</v>
      </c>
      <c r="AN2961" s="295">
        <v>0</v>
      </c>
      <c r="AO2961" s="295">
        <v>0</v>
      </c>
      <c r="AP2961" s="295">
        <v>0</v>
      </c>
      <c r="AQ2961" s="295">
        <v>0</v>
      </c>
      <c r="AR2961" s="295">
        <v>0</v>
      </c>
      <c r="AS2961" s="295">
        <v>0</v>
      </c>
      <c r="AT2961" s="295">
        <f t="shared" si="46"/>
        <v>4378.05</v>
      </c>
      <c r="AU2961" s="295">
        <v>0</v>
      </c>
      <c r="AV2961" s="295">
        <v>0</v>
      </c>
      <c r="AW2961" s="296">
        <v>119</v>
      </c>
      <c r="AX2961" s="296">
        <v>153</v>
      </c>
      <c r="AY2961" s="295">
        <v>429998.23</v>
      </c>
      <c r="AZ2961" s="295">
        <v>345496.77</v>
      </c>
      <c r="BA2961" s="294">
        <v>57.790939000000002</v>
      </c>
      <c r="BB2961" s="294">
        <v>51.751267752561503</v>
      </c>
      <c r="BC2961" s="294">
        <v>10</v>
      </c>
      <c r="BD2961" s="294"/>
      <c r="BE2961" s="293" t="s">
        <v>4204</v>
      </c>
      <c r="BF2961" s="291"/>
      <c r="BG2961" s="293" t="s">
        <v>692</v>
      </c>
      <c r="BH2961" s="293" t="s">
        <v>693</v>
      </c>
      <c r="BI2961" s="293" t="s">
        <v>760</v>
      </c>
      <c r="BJ2961" s="293" t="s">
        <v>103</v>
      </c>
      <c r="BK2961" s="292" t="s">
        <v>4</v>
      </c>
      <c r="BL2961" s="294">
        <v>309389.26</v>
      </c>
      <c r="BM2961" s="292" t="s">
        <v>894</v>
      </c>
      <c r="BN2961" s="294"/>
      <c r="BO2961" s="297">
        <v>44155</v>
      </c>
      <c r="BP2961" s="297">
        <v>48811</v>
      </c>
      <c r="BQ2961" s="297" t="s">
        <v>1065</v>
      </c>
      <c r="BR2961" s="297" t="s">
        <v>4741</v>
      </c>
      <c r="BS2961" s="297" t="s">
        <v>4742</v>
      </c>
      <c r="BT2961" s="297" t="s">
        <v>4742</v>
      </c>
      <c r="BU2961" s="294">
        <v>0</v>
      </c>
      <c r="BV2961" s="294">
        <v>0</v>
      </c>
      <c r="BW2961" s="294">
        <v>0</v>
      </c>
    </row>
    <row r="2962" spans="1:75" s="289" customFormat="1" ht="18.2" customHeight="1" x14ac:dyDescent="0.15">
      <c r="A2962" s="298">
        <v>2960</v>
      </c>
      <c r="B2962" s="299" t="s">
        <v>305</v>
      </c>
      <c r="C2962" s="299" t="s">
        <v>306</v>
      </c>
      <c r="D2962" s="313">
        <v>45172</v>
      </c>
      <c r="E2962" s="300" t="s">
        <v>4440</v>
      </c>
      <c r="F2962" s="309">
        <v>0</v>
      </c>
      <c r="G2962" s="309">
        <v>0</v>
      </c>
      <c r="H2962" s="302">
        <v>180623.01</v>
      </c>
      <c r="I2962" s="302">
        <v>0</v>
      </c>
      <c r="J2962" s="302">
        <v>0</v>
      </c>
      <c r="K2962" s="302">
        <v>180623.01</v>
      </c>
      <c r="L2962" s="302">
        <v>902.14</v>
      </c>
      <c r="M2962" s="302">
        <v>0</v>
      </c>
      <c r="N2962" s="302">
        <v>0</v>
      </c>
      <c r="O2962" s="302">
        <v>902.14</v>
      </c>
      <c r="P2962" s="302">
        <v>0</v>
      </c>
      <c r="Q2962" s="302">
        <v>0</v>
      </c>
      <c r="R2962" s="302">
        <v>179720.87</v>
      </c>
      <c r="S2962" s="302">
        <v>0</v>
      </c>
      <c r="T2962" s="302">
        <v>1444.98</v>
      </c>
      <c r="U2962" s="302">
        <v>0</v>
      </c>
      <c r="V2962" s="302">
        <v>0</v>
      </c>
      <c r="W2962" s="302">
        <v>1444.98</v>
      </c>
      <c r="X2962" s="302">
        <v>0</v>
      </c>
      <c r="Y2962" s="302">
        <v>0</v>
      </c>
      <c r="Z2962" s="302">
        <v>0</v>
      </c>
      <c r="AA2962" s="302">
        <v>0</v>
      </c>
      <c r="AB2962" s="302">
        <v>0</v>
      </c>
      <c r="AC2962" s="302">
        <v>0</v>
      </c>
      <c r="AD2962" s="302">
        <v>0</v>
      </c>
      <c r="AE2962" s="302">
        <v>0</v>
      </c>
      <c r="AF2962" s="302">
        <v>0</v>
      </c>
      <c r="AG2962" s="302">
        <v>0</v>
      </c>
      <c r="AH2962" s="302">
        <v>105.34</v>
      </c>
      <c r="AI2962" s="302">
        <v>0</v>
      </c>
      <c r="AJ2962" s="302">
        <v>0</v>
      </c>
      <c r="AK2962" s="302">
        <v>0</v>
      </c>
      <c r="AL2962" s="302">
        <v>0</v>
      </c>
      <c r="AM2962" s="302">
        <v>0</v>
      </c>
      <c r="AN2962" s="302">
        <v>0</v>
      </c>
      <c r="AO2962" s="302">
        <v>0</v>
      </c>
      <c r="AP2962" s="302">
        <v>0.54</v>
      </c>
      <c r="AQ2962" s="302">
        <v>0</v>
      </c>
      <c r="AR2962" s="302">
        <v>0</v>
      </c>
      <c r="AS2962" s="302">
        <v>0</v>
      </c>
      <c r="AT2962" s="295">
        <f t="shared" si="46"/>
        <v>2453</v>
      </c>
      <c r="AU2962" s="302">
        <v>0</v>
      </c>
      <c r="AV2962" s="302">
        <v>0</v>
      </c>
      <c r="AW2962" s="303">
        <v>119</v>
      </c>
      <c r="AX2962" s="303">
        <v>153</v>
      </c>
      <c r="AY2962" s="302">
        <v>197998.24</v>
      </c>
      <c r="AZ2962" s="302">
        <v>197998.24</v>
      </c>
      <c r="BA2962" s="301">
        <v>90.000804000000002</v>
      </c>
      <c r="BB2962" s="301">
        <v>81.692760478979395</v>
      </c>
      <c r="BC2962" s="301">
        <v>9.6</v>
      </c>
      <c r="BD2962" s="301"/>
      <c r="BE2962" s="300" t="s">
        <v>4204</v>
      </c>
      <c r="BF2962" s="298"/>
      <c r="BG2962" s="300" t="s">
        <v>320</v>
      </c>
      <c r="BH2962" s="300" t="s">
        <v>181</v>
      </c>
      <c r="BI2962" s="300" t="s">
        <v>321</v>
      </c>
      <c r="BJ2962" s="300" t="s">
        <v>103</v>
      </c>
      <c r="BK2962" s="299" t="s">
        <v>4</v>
      </c>
      <c r="BL2962" s="301">
        <v>179720.87</v>
      </c>
      <c r="BM2962" s="299" t="s">
        <v>894</v>
      </c>
      <c r="BN2962" s="301"/>
      <c r="BO2962" s="304">
        <v>44154</v>
      </c>
      <c r="BP2962" s="304">
        <v>48810</v>
      </c>
      <c r="BQ2962" s="297" t="s">
        <v>1065</v>
      </c>
      <c r="BR2962" s="297" t="s">
        <v>4741</v>
      </c>
      <c r="BS2962" s="297" t="s">
        <v>4742</v>
      </c>
      <c r="BT2962" s="297" t="s">
        <v>4742</v>
      </c>
      <c r="BU2962" s="301">
        <v>0</v>
      </c>
      <c r="BV2962" s="301">
        <v>0</v>
      </c>
      <c r="BW2962" s="301">
        <v>0</v>
      </c>
    </row>
    <row r="2963" spans="1:75" s="289" customFormat="1" ht="18.2" customHeight="1" x14ac:dyDescent="0.15">
      <c r="A2963" s="291">
        <v>2961</v>
      </c>
      <c r="B2963" s="292" t="s">
        <v>305</v>
      </c>
      <c r="C2963" s="292" t="s">
        <v>306</v>
      </c>
      <c r="D2963" s="312">
        <v>45172</v>
      </c>
      <c r="E2963" s="293" t="s">
        <v>3746</v>
      </c>
      <c r="F2963" s="308">
        <v>1</v>
      </c>
      <c r="G2963" s="308">
        <v>0</v>
      </c>
      <c r="H2963" s="295">
        <v>174971.06</v>
      </c>
      <c r="I2963" s="295">
        <v>0</v>
      </c>
      <c r="J2963" s="295">
        <v>0</v>
      </c>
      <c r="K2963" s="295">
        <v>174971.06</v>
      </c>
      <c r="L2963" s="295">
        <v>1138.3499999999999</v>
      </c>
      <c r="M2963" s="295">
        <v>0</v>
      </c>
      <c r="N2963" s="295">
        <v>0</v>
      </c>
      <c r="O2963" s="295">
        <v>249.61</v>
      </c>
      <c r="P2963" s="295">
        <v>0</v>
      </c>
      <c r="Q2963" s="295">
        <v>0</v>
      </c>
      <c r="R2963" s="295">
        <v>174721.45</v>
      </c>
      <c r="S2963" s="295">
        <v>0</v>
      </c>
      <c r="T2963" s="295">
        <v>1253.96</v>
      </c>
      <c r="U2963" s="295">
        <v>0</v>
      </c>
      <c r="V2963" s="295">
        <v>0</v>
      </c>
      <c r="W2963" s="295">
        <v>1253.96</v>
      </c>
      <c r="X2963" s="295">
        <v>0</v>
      </c>
      <c r="Y2963" s="295">
        <v>0</v>
      </c>
      <c r="Z2963" s="295">
        <v>0</v>
      </c>
      <c r="AA2963" s="295">
        <v>0</v>
      </c>
      <c r="AB2963" s="295">
        <v>0</v>
      </c>
      <c r="AC2963" s="295">
        <v>0</v>
      </c>
      <c r="AD2963" s="295">
        <v>0</v>
      </c>
      <c r="AE2963" s="295">
        <v>0</v>
      </c>
      <c r="AF2963" s="295">
        <v>0</v>
      </c>
      <c r="AG2963" s="295">
        <v>0</v>
      </c>
      <c r="AH2963" s="295">
        <v>130.87</v>
      </c>
      <c r="AI2963" s="295">
        <v>0</v>
      </c>
      <c r="AJ2963" s="295">
        <v>0</v>
      </c>
      <c r="AK2963" s="295">
        <v>0</v>
      </c>
      <c r="AL2963" s="295">
        <v>0</v>
      </c>
      <c r="AM2963" s="295">
        <v>0</v>
      </c>
      <c r="AN2963" s="295">
        <v>0</v>
      </c>
      <c r="AO2963" s="295">
        <v>0</v>
      </c>
      <c r="AP2963" s="295">
        <v>0</v>
      </c>
      <c r="AQ2963" s="295">
        <v>0</v>
      </c>
      <c r="AR2963" s="295">
        <v>1634.44</v>
      </c>
      <c r="AS2963" s="295">
        <v>0</v>
      </c>
      <c r="AT2963" s="295">
        <f t="shared" si="46"/>
        <v>-1.1368683772161603E-13</v>
      </c>
      <c r="AU2963" s="295">
        <v>888.74</v>
      </c>
      <c r="AV2963" s="295">
        <v>0</v>
      </c>
      <c r="AW2963" s="296">
        <v>103</v>
      </c>
      <c r="AX2963" s="296">
        <v>199</v>
      </c>
      <c r="AY2963" s="295">
        <v>246000.01</v>
      </c>
      <c r="AZ2963" s="295">
        <v>246000.01</v>
      </c>
      <c r="BA2963" s="294">
        <v>89.999998000000005</v>
      </c>
      <c r="BB2963" s="294">
        <v>63.922477688342802</v>
      </c>
      <c r="BC2963" s="294">
        <v>8.6</v>
      </c>
      <c r="BD2963" s="294"/>
      <c r="BE2963" s="293" t="s">
        <v>4204</v>
      </c>
      <c r="BF2963" s="291"/>
      <c r="BG2963" s="293" t="s">
        <v>320</v>
      </c>
      <c r="BH2963" s="293" t="s">
        <v>197</v>
      </c>
      <c r="BI2963" s="293" t="s">
        <v>373</v>
      </c>
      <c r="BJ2963" s="293" t="s">
        <v>177</v>
      </c>
      <c r="BK2963" s="292" t="s">
        <v>4</v>
      </c>
      <c r="BL2963" s="294">
        <v>174721.45</v>
      </c>
      <c r="BM2963" s="292" t="s">
        <v>894</v>
      </c>
      <c r="BN2963" s="294"/>
      <c r="BO2963" s="297">
        <v>42265</v>
      </c>
      <c r="BP2963" s="297">
        <v>48322</v>
      </c>
      <c r="BQ2963" s="297" t="s">
        <v>1065</v>
      </c>
      <c r="BR2963" s="297" t="s">
        <v>4741</v>
      </c>
      <c r="BS2963" s="297">
        <v>42265</v>
      </c>
      <c r="BT2963" s="297">
        <v>48322</v>
      </c>
      <c r="BU2963" s="294">
        <v>0</v>
      </c>
      <c r="BV2963" s="294">
        <v>0</v>
      </c>
      <c r="BW2963" s="294">
        <v>0</v>
      </c>
    </row>
    <row r="2964" spans="1:75" s="289" customFormat="1" ht="18.2" customHeight="1" x14ac:dyDescent="0.15">
      <c r="A2964" s="298">
        <v>2962</v>
      </c>
      <c r="B2964" s="299" t="s">
        <v>305</v>
      </c>
      <c r="C2964" s="299" t="s">
        <v>306</v>
      </c>
      <c r="D2964" s="313">
        <v>45172</v>
      </c>
      <c r="E2964" s="300" t="s">
        <v>4467</v>
      </c>
      <c r="F2964" s="309">
        <v>1</v>
      </c>
      <c r="G2964" s="309">
        <v>0</v>
      </c>
      <c r="H2964" s="302">
        <v>237443.36</v>
      </c>
      <c r="I2964" s="302">
        <v>0</v>
      </c>
      <c r="J2964" s="302">
        <v>0</v>
      </c>
      <c r="K2964" s="302">
        <v>237443.36</v>
      </c>
      <c r="L2964" s="302">
        <v>1114.58</v>
      </c>
      <c r="M2964" s="302">
        <v>0</v>
      </c>
      <c r="N2964" s="302">
        <v>0</v>
      </c>
      <c r="O2964" s="302">
        <v>1094.52</v>
      </c>
      <c r="P2964" s="302">
        <v>0</v>
      </c>
      <c r="Q2964" s="302">
        <v>0</v>
      </c>
      <c r="R2964" s="302">
        <v>236348.84</v>
      </c>
      <c r="S2964" s="302">
        <v>0</v>
      </c>
      <c r="T2964" s="302">
        <v>1978.69</v>
      </c>
      <c r="U2964" s="302">
        <v>0</v>
      </c>
      <c r="V2964" s="302">
        <v>0</v>
      </c>
      <c r="W2964" s="302">
        <v>1978.69</v>
      </c>
      <c r="X2964" s="302">
        <v>0</v>
      </c>
      <c r="Y2964" s="302">
        <v>0</v>
      </c>
      <c r="Z2964" s="302">
        <v>0</v>
      </c>
      <c r="AA2964" s="302">
        <v>0</v>
      </c>
      <c r="AB2964" s="302">
        <v>0</v>
      </c>
      <c r="AC2964" s="302">
        <v>0</v>
      </c>
      <c r="AD2964" s="302">
        <v>0</v>
      </c>
      <c r="AE2964" s="302">
        <v>0</v>
      </c>
      <c r="AF2964" s="302">
        <v>0</v>
      </c>
      <c r="AG2964" s="302">
        <v>0</v>
      </c>
      <c r="AH2964" s="302">
        <v>136.19</v>
      </c>
      <c r="AI2964" s="302">
        <v>0</v>
      </c>
      <c r="AJ2964" s="302">
        <v>0</v>
      </c>
      <c r="AK2964" s="302">
        <v>0</v>
      </c>
      <c r="AL2964" s="302">
        <v>0</v>
      </c>
      <c r="AM2964" s="302">
        <v>0</v>
      </c>
      <c r="AN2964" s="302">
        <v>0</v>
      </c>
      <c r="AO2964" s="302">
        <v>0</v>
      </c>
      <c r="AP2964" s="302">
        <v>0</v>
      </c>
      <c r="AQ2964" s="302">
        <v>0</v>
      </c>
      <c r="AR2964" s="302">
        <v>3209.4</v>
      </c>
      <c r="AS2964" s="302">
        <v>0</v>
      </c>
      <c r="AT2964" s="295">
        <f t="shared" si="46"/>
        <v>0</v>
      </c>
      <c r="AU2964" s="302">
        <v>20.059999999999999</v>
      </c>
      <c r="AV2964" s="302">
        <v>0</v>
      </c>
      <c r="AW2964" s="303">
        <v>122</v>
      </c>
      <c r="AX2964" s="303">
        <v>153</v>
      </c>
      <c r="AY2964" s="302">
        <v>256001.96</v>
      </c>
      <c r="AZ2964" s="302">
        <v>256001.96</v>
      </c>
      <c r="BA2964" s="301">
        <v>89.999309999999994</v>
      </c>
      <c r="BB2964" s="301">
        <v>83.090115869817595</v>
      </c>
      <c r="BC2964" s="301">
        <v>10</v>
      </c>
      <c r="BD2964" s="301"/>
      <c r="BE2964" s="300" t="s">
        <v>4204</v>
      </c>
      <c r="BF2964" s="298"/>
      <c r="BG2964" s="300" t="s">
        <v>312</v>
      </c>
      <c r="BH2964" s="300" t="s">
        <v>226</v>
      </c>
      <c r="BI2964" s="300" t="s">
        <v>347</v>
      </c>
      <c r="BJ2964" s="300" t="s">
        <v>177</v>
      </c>
      <c r="BK2964" s="299" t="s">
        <v>4</v>
      </c>
      <c r="BL2964" s="301">
        <v>236348.84</v>
      </c>
      <c r="BM2964" s="299" t="s">
        <v>894</v>
      </c>
      <c r="BN2964" s="301"/>
      <c r="BO2964" s="304">
        <v>44244</v>
      </c>
      <c r="BP2964" s="304">
        <v>48900</v>
      </c>
      <c r="BQ2964" s="297" t="s">
        <v>925</v>
      </c>
      <c r="BR2964" s="297" t="s">
        <v>4745</v>
      </c>
      <c r="BS2964" s="297" t="s">
        <v>4742</v>
      </c>
      <c r="BT2964" s="297" t="s">
        <v>4742</v>
      </c>
      <c r="BU2964" s="301">
        <v>0</v>
      </c>
      <c r="BV2964" s="301">
        <v>0</v>
      </c>
      <c r="BW2964" s="301">
        <v>0</v>
      </c>
    </row>
    <row r="2965" spans="1:75" s="289" customFormat="1" ht="18.2" customHeight="1" x14ac:dyDescent="0.15">
      <c r="A2965" s="291">
        <v>2963</v>
      </c>
      <c r="B2965" s="292" t="s">
        <v>305</v>
      </c>
      <c r="C2965" s="292" t="s">
        <v>306</v>
      </c>
      <c r="D2965" s="312">
        <v>45172</v>
      </c>
      <c r="E2965" s="293" t="s">
        <v>3747</v>
      </c>
      <c r="F2965" s="308">
        <v>0</v>
      </c>
      <c r="G2965" s="308">
        <v>0</v>
      </c>
      <c r="H2965" s="295">
        <v>117868.43</v>
      </c>
      <c r="I2965" s="295">
        <v>0</v>
      </c>
      <c r="J2965" s="295">
        <v>0</v>
      </c>
      <c r="K2965" s="295">
        <v>117868.43</v>
      </c>
      <c r="L2965" s="295">
        <v>2311.6999999999998</v>
      </c>
      <c r="M2965" s="295">
        <v>0</v>
      </c>
      <c r="N2965" s="295">
        <v>0</v>
      </c>
      <c r="O2965" s="295">
        <v>2311.6999999999998</v>
      </c>
      <c r="P2965" s="295">
        <v>0</v>
      </c>
      <c r="Q2965" s="295">
        <v>0</v>
      </c>
      <c r="R2965" s="295">
        <v>115556.73</v>
      </c>
      <c r="S2965" s="295">
        <v>0</v>
      </c>
      <c r="T2965" s="295">
        <v>933.13</v>
      </c>
      <c r="U2965" s="295">
        <v>0</v>
      </c>
      <c r="V2965" s="295">
        <v>0</v>
      </c>
      <c r="W2965" s="295">
        <v>933.13</v>
      </c>
      <c r="X2965" s="295">
        <v>0</v>
      </c>
      <c r="Y2965" s="295">
        <v>0</v>
      </c>
      <c r="Z2965" s="295">
        <v>0</v>
      </c>
      <c r="AA2965" s="295">
        <v>0</v>
      </c>
      <c r="AB2965" s="295">
        <v>0</v>
      </c>
      <c r="AC2965" s="295">
        <v>0</v>
      </c>
      <c r="AD2965" s="295">
        <v>0</v>
      </c>
      <c r="AE2965" s="295">
        <v>0</v>
      </c>
      <c r="AF2965" s="295">
        <v>0</v>
      </c>
      <c r="AG2965" s="295">
        <v>0</v>
      </c>
      <c r="AH2965" s="295">
        <v>188.57</v>
      </c>
      <c r="AI2965" s="295">
        <v>0</v>
      </c>
      <c r="AJ2965" s="295">
        <v>0</v>
      </c>
      <c r="AK2965" s="295">
        <v>0</v>
      </c>
      <c r="AL2965" s="295">
        <v>0</v>
      </c>
      <c r="AM2965" s="295">
        <v>0</v>
      </c>
      <c r="AN2965" s="295">
        <v>0</v>
      </c>
      <c r="AO2965" s="295">
        <v>0</v>
      </c>
      <c r="AP2965" s="295">
        <v>0</v>
      </c>
      <c r="AQ2965" s="295">
        <v>0</v>
      </c>
      <c r="AR2965" s="295">
        <v>0</v>
      </c>
      <c r="AS2965" s="295">
        <v>0</v>
      </c>
      <c r="AT2965" s="295">
        <f t="shared" si="46"/>
        <v>3433.3999999999996</v>
      </c>
      <c r="AU2965" s="295">
        <v>0</v>
      </c>
      <c r="AV2965" s="295">
        <v>0</v>
      </c>
      <c r="AW2965" s="296">
        <v>42</v>
      </c>
      <c r="AX2965" s="296">
        <v>138</v>
      </c>
      <c r="AY2965" s="295">
        <v>479000.01</v>
      </c>
      <c r="AZ2965" s="295">
        <v>258117.19</v>
      </c>
      <c r="BA2965" s="294">
        <v>48.246347999999998</v>
      </c>
      <c r="BB2965" s="294">
        <v>21.599453369696299</v>
      </c>
      <c r="BC2965" s="294">
        <v>9.5</v>
      </c>
      <c r="BD2965" s="294"/>
      <c r="BE2965" s="293" t="s">
        <v>4204</v>
      </c>
      <c r="BF2965" s="291"/>
      <c r="BG2965" s="293" t="s">
        <v>333</v>
      </c>
      <c r="BH2965" s="293" t="s">
        <v>193</v>
      </c>
      <c r="BI2965" s="293" t="s">
        <v>334</v>
      </c>
      <c r="BJ2965" s="293" t="s">
        <v>103</v>
      </c>
      <c r="BK2965" s="292" t="s">
        <v>4</v>
      </c>
      <c r="BL2965" s="294">
        <v>115556.73</v>
      </c>
      <c r="BM2965" s="292" t="s">
        <v>894</v>
      </c>
      <c r="BN2965" s="294"/>
      <c r="BO2965" s="297">
        <v>42254</v>
      </c>
      <c r="BP2965" s="297">
        <v>46453</v>
      </c>
      <c r="BQ2965" s="297" t="s">
        <v>1065</v>
      </c>
      <c r="BR2965" s="297" t="s">
        <v>4741</v>
      </c>
      <c r="BS2965" s="297">
        <v>42254</v>
      </c>
      <c r="BT2965" s="297">
        <v>46453</v>
      </c>
      <c r="BU2965" s="294">
        <v>0</v>
      </c>
      <c r="BV2965" s="294">
        <v>0</v>
      </c>
      <c r="BW2965" s="294">
        <v>0</v>
      </c>
    </row>
    <row r="2966" spans="1:75" s="289" customFormat="1" ht="18.2" customHeight="1" x14ac:dyDescent="0.15">
      <c r="A2966" s="298">
        <v>2964</v>
      </c>
      <c r="B2966" s="299" t="s">
        <v>305</v>
      </c>
      <c r="C2966" s="299" t="s">
        <v>306</v>
      </c>
      <c r="D2966" s="313">
        <v>45172</v>
      </c>
      <c r="E2966" s="300" t="s">
        <v>3748</v>
      </c>
      <c r="F2966" s="309">
        <v>38</v>
      </c>
      <c r="G2966" s="309">
        <v>37</v>
      </c>
      <c r="H2966" s="302">
        <v>139537.42000000001</v>
      </c>
      <c r="I2966" s="302">
        <v>89050.240000000005</v>
      </c>
      <c r="J2966" s="302">
        <v>0</v>
      </c>
      <c r="K2966" s="302">
        <v>228587.66</v>
      </c>
      <c r="L2966" s="302">
        <v>2782.22</v>
      </c>
      <c r="M2966" s="302">
        <v>0</v>
      </c>
      <c r="N2966" s="302">
        <v>0</v>
      </c>
      <c r="O2966" s="302">
        <v>0</v>
      </c>
      <c r="P2966" s="302">
        <v>0</v>
      </c>
      <c r="Q2966" s="302">
        <v>0</v>
      </c>
      <c r="R2966" s="302">
        <v>228587.66</v>
      </c>
      <c r="S2966" s="302">
        <v>48154.35</v>
      </c>
      <c r="T2966" s="302">
        <v>1000.02</v>
      </c>
      <c r="U2966" s="302">
        <v>0</v>
      </c>
      <c r="V2966" s="302">
        <v>0</v>
      </c>
      <c r="W2966" s="302">
        <v>0</v>
      </c>
      <c r="X2966" s="302">
        <v>0</v>
      </c>
      <c r="Y2966" s="302">
        <v>0</v>
      </c>
      <c r="Z2966" s="302">
        <v>49154.37</v>
      </c>
      <c r="AA2966" s="302">
        <v>0</v>
      </c>
      <c r="AB2966" s="302">
        <v>0</v>
      </c>
      <c r="AC2966" s="302">
        <v>0</v>
      </c>
      <c r="AD2966" s="302">
        <v>0</v>
      </c>
      <c r="AE2966" s="302">
        <v>0</v>
      </c>
      <c r="AF2966" s="302">
        <v>0</v>
      </c>
      <c r="AG2966" s="302">
        <v>0</v>
      </c>
      <c r="AH2966" s="302">
        <v>0</v>
      </c>
      <c r="AI2966" s="302">
        <v>0</v>
      </c>
      <c r="AJ2966" s="302">
        <v>0</v>
      </c>
      <c r="AK2966" s="302">
        <v>0</v>
      </c>
      <c r="AL2966" s="302">
        <v>0</v>
      </c>
      <c r="AM2966" s="302">
        <v>0</v>
      </c>
      <c r="AN2966" s="302">
        <v>0</v>
      </c>
      <c r="AO2966" s="302">
        <v>0</v>
      </c>
      <c r="AP2966" s="302">
        <v>0</v>
      </c>
      <c r="AQ2966" s="302">
        <v>0</v>
      </c>
      <c r="AR2966" s="302">
        <v>0</v>
      </c>
      <c r="AS2966" s="302">
        <v>0</v>
      </c>
      <c r="AT2966" s="295">
        <f t="shared" si="46"/>
        <v>0</v>
      </c>
      <c r="AU2966" s="302">
        <v>91832.46</v>
      </c>
      <c r="AV2966" s="302">
        <v>49154.37</v>
      </c>
      <c r="AW2966" s="303">
        <v>42</v>
      </c>
      <c r="AX2966" s="303">
        <v>138</v>
      </c>
      <c r="AY2966" s="302">
        <v>320000.02</v>
      </c>
      <c r="AZ2966" s="302">
        <v>313137.94</v>
      </c>
      <c r="BA2966" s="301">
        <v>89.999994999999998</v>
      </c>
      <c r="BB2966" s="301">
        <v>65.699123705871301</v>
      </c>
      <c r="BC2966" s="301">
        <v>8.6</v>
      </c>
      <c r="BD2966" s="301"/>
      <c r="BE2966" s="300" t="s">
        <v>4204</v>
      </c>
      <c r="BF2966" s="298"/>
      <c r="BG2966" s="300" t="s">
        <v>312</v>
      </c>
      <c r="BH2966" s="300" t="s">
        <v>365</v>
      </c>
      <c r="BI2966" s="300" t="s">
        <v>366</v>
      </c>
      <c r="BJ2966" s="300" t="s">
        <v>4205</v>
      </c>
      <c r="BK2966" s="299" t="s">
        <v>4</v>
      </c>
      <c r="BL2966" s="301">
        <v>228587.66</v>
      </c>
      <c r="BM2966" s="299" t="s">
        <v>894</v>
      </c>
      <c r="BN2966" s="301"/>
      <c r="BO2966" s="304">
        <v>42257</v>
      </c>
      <c r="BP2966" s="304">
        <v>46456</v>
      </c>
      <c r="BQ2966" s="297" t="s">
        <v>962</v>
      </c>
      <c r="BR2966" s="297" t="s">
        <v>4767</v>
      </c>
      <c r="BS2966" s="297">
        <v>42257</v>
      </c>
      <c r="BT2966" s="297">
        <v>46456</v>
      </c>
      <c r="BU2966" s="301">
        <v>6222.66</v>
      </c>
      <c r="BV2966" s="301">
        <v>0</v>
      </c>
      <c r="BW2966" s="301">
        <v>0</v>
      </c>
    </row>
    <row r="2967" spans="1:75" s="289" customFormat="1" ht="18.2" customHeight="1" x14ac:dyDescent="0.15">
      <c r="A2967" s="291">
        <v>2965</v>
      </c>
      <c r="B2967" s="292" t="s">
        <v>305</v>
      </c>
      <c r="C2967" s="292" t="s">
        <v>306</v>
      </c>
      <c r="D2967" s="312">
        <v>45172</v>
      </c>
      <c r="E2967" s="293" t="s">
        <v>4441</v>
      </c>
      <c r="F2967" s="308">
        <v>0</v>
      </c>
      <c r="G2967" s="308">
        <v>2</v>
      </c>
      <c r="H2967" s="295">
        <v>366077.88</v>
      </c>
      <c r="I2967" s="295">
        <v>4831.46</v>
      </c>
      <c r="J2967" s="295">
        <v>0</v>
      </c>
      <c r="K2967" s="295">
        <v>370909.34</v>
      </c>
      <c r="L2967" s="295">
        <v>2437.8000000000002</v>
      </c>
      <c r="M2967" s="295">
        <v>0</v>
      </c>
      <c r="N2967" s="295">
        <v>4831.46</v>
      </c>
      <c r="O2967" s="295">
        <v>2437.8000000000002</v>
      </c>
      <c r="P2967" s="295">
        <v>0</v>
      </c>
      <c r="Q2967" s="295">
        <v>0</v>
      </c>
      <c r="R2967" s="295">
        <v>363640.08</v>
      </c>
      <c r="S2967" s="295">
        <v>4498.08</v>
      </c>
      <c r="T2967" s="295">
        <v>2226.9699999999998</v>
      </c>
      <c r="U2967" s="295">
        <v>0</v>
      </c>
      <c r="V2967" s="295">
        <v>4498.08</v>
      </c>
      <c r="W2967" s="295">
        <v>2226.9699999999998</v>
      </c>
      <c r="X2967" s="295">
        <v>0</v>
      </c>
      <c r="Y2967" s="295">
        <v>0</v>
      </c>
      <c r="Z2967" s="295">
        <v>0</v>
      </c>
      <c r="AA2967" s="295">
        <v>0</v>
      </c>
      <c r="AB2967" s="295">
        <v>0</v>
      </c>
      <c r="AC2967" s="295">
        <v>0</v>
      </c>
      <c r="AD2967" s="295">
        <v>0</v>
      </c>
      <c r="AE2967" s="295">
        <v>0</v>
      </c>
      <c r="AF2967" s="295">
        <v>0</v>
      </c>
      <c r="AG2967" s="295">
        <v>0</v>
      </c>
      <c r="AH2967" s="295">
        <v>220.25</v>
      </c>
      <c r="AI2967" s="295">
        <v>0</v>
      </c>
      <c r="AJ2967" s="295">
        <v>0</v>
      </c>
      <c r="AK2967" s="295">
        <v>0</v>
      </c>
      <c r="AL2967" s="295">
        <v>700</v>
      </c>
      <c r="AM2967" s="295">
        <v>0</v>
      </c>
      <c r="AN2967" s="295">
        <v>0</v>
      </c>
      <c r="AO2967" s="295">
        <v>440.5</v>
      </c>
      <c r="AP2967" s="295">
        <v>0</v>
      </c>
      <c r="AQ2967" s="295">
        <v>0</v>
      </c>
      <c r="AR2967" s="295">
        <v>0</v>
      </c>
      <c r="AS2967" s="295">
        <v>655.05999999999995</v>
      </c>
      <c r="AT2967" s="295">
        <f t="shared" si="46"/>
        <v>14700</v>
      </c>
      <c r="AU2967" s="295">
        <v>0</v>
      </c>
      <c r="AV2967" s="295">
        <v>0</v>
      </c>
      <c r="AW2967" s="296">
        <v>106</v>
      </c>
      <c r="AX2967" s="296">
        <v>140</v>
      </c>
      <c r="AY2967" s="295">
        <v>414000</v>
      </c>
      <c r="AZ2967" s="295">
        <v>414000</v>
      </c>
      <c r="BA2967" s="294">
        <v>87.251728</v>
      </c>
      <c r="BB2967" s="294">
        <v>76.638225483232503</v>
      </c>
      <c r="BC2967" s="294">
        <v>7.3</v>
      </c>
      <c r="BD2967" s="294"/>
      <c r="BE2967" s="293" t="s">
        <v>4204</v>
      </c>
      <c r="BF2967" s="291"/>
      <c r="BG2967" s="293" t="s">
        <v>315</v>
      </c>
      <c r="BH2967" s="293" t="s">
        <v>179</v>
      </c>
      <c r="BI2967" s="293" t="s">
        <v>401</v>
      </c>
      <c r="BJ2967" s="293" t="s">
        <v>103</v>
      </c>
      <c r="BK2967" s="292" t="s">
        <v>4</v>
      </c>
      <c r="BL2967" s="294">
        <v>363640.08</v>
      </c>
      <c r="BM2967" s="292" t="s">
        <v>894</v>
      </c>
      <c r="BN2967" s="294"/>
      <c r="BO2967" s="297">
        <v>44160</v>
      </c>
      <c r="BP2967" s="297">
        <v>48420</v>
      </c>
      <c r="BQ2967" s="297" t="s">
        <v>1065</v>
      </c>
      <c r="BR2967" s="297" t="s">
        <v>4741</v>
      </c>
      <c r="BS2967" s="297" t="s">
        <v>4742</v>
      </c>
      <c r="BT2967" s="297" t="s">
        <v>4742</v>
      </c>
      <c r="BU2967" s="294">
        <v>0</v>
      </c>
      <c r="BV2967" s="294">
        <v>0</v>
      </c>
      <c r="BW2967" s="294">
        <v>0</v>
      </c>
    </row>
    <row r="2968" spans="1:75" s="289" customFormat="1" ht="18.2" customHeight="1" x14ac:dyDescent="0.15">
      <c r="A2968" s="298">
        <v>2966</v>
      </c>
      <c r="B2968" s="299" t="s">
        <v>305</v>
      </c>
      <c r="C2968" s="299" t="s">
        <v>306</v>
      </c>
      <c r="D2968" s="313">
        <v>45172</v>
      </c>
      <c r="E2968" s="300" t="s">
        <v>3749</v>
      </c>
      <c r="F2968" s="309">
        <v>62</v>
      </c>
      <c r="G2968" s="309">
        <v>61</v>
      </c>
      <c r="H2968" s="302">
        <v>203955.7</v>
      </c>
      <c r="I2968" s="302">
        <v>311253.26</v>
      </c>
      <c r="J2968" s="302">
        <v>0</v>
      </c>
      <c r="K2968" s="302">
        <v>515208.96000000002</v>
      </c>
      <c r="L2968" s="302">
        <v>6352.51</v>
      </c>
      <c r="M2968" s="302">
        <v>0</v>
      </c>
      <c r="N2968" s="302">
        <v>0</v>
      </c>
      <c r="O2968" s="302">
        <v>0</v>
      </c>
      <c r="P2968" s="302">
        <v>0</v>
      </c>
      <c r="Q2968" s="302">
        <v>0</v>
      </c>
      <c r="R2968" s="302">
        <v>515208.96000000002</v>
      </c>
      <c r="S2968" s="302">
        <v>159948.82999999999</v>
      </c>
      <c r="T2968" s="302">
        <v>1461.68</v>
      </c>
      <c r="U2968" s="302">
        <v>0</v>
      </c>
      <c r="V2968" s="302">
        <v>0</v>
      </c>
      <c r="W2968" s="302">
        <v>0</v>
      </c>
      <c r="X2968" s="302">
        <v>0</v>
      </c>
      <c r="Y2968" s="302">
        <v>0</v>
      </c>
      <c r="Z2968" s="302">
        <v>161410.51</v>
      </c>
      <c r="AA2968" s="302">
        <v>0</v>
      </c>
      <c r="AB2968" s="302">
        <v>0</v>
      </c>
      <c r="AC2968" s="302">
        <v>0</v>
      </c>
      <c r="AD2968" s="302">
        <v>0</v>
      </c>
      <c r="AE2968" s="302">
        <v>0</v>
      </c>
      <c r="AF2968" s="302">
        <v>0</v>
      </c>
      <c r="AG2968" s="302">
        <v>0</v>
      </c>
      <c r="AH2968" s="302">
        <v>0</v>
      </c>
      <c r="AI2968" s="302">
        <v>0</v>
      </c>
      <c r="AJ2968" s="302">
        <v>0</v>
      </c>
      <c r="AK2968" s="302">
        <v>0</v>
      </c>
      <c r="AL2968" s="302">
        <v>0</v>
      </c>
      <c r="AM2968" s="302">
        <v>0</v>
      </c>
      <c r="AN2968" s="302">
        <v>0</v>
      </c>
      <c r="AO2968" s="302">
        <v>0</v>
      </c>
      <c r="AP2968" s="302">
        <v>0</v>
      </c>
      <c r="AQ2968" s="302">
        <v>0</v>
      </c>
      <c r="AR2968" s="302">
        <v>0</v>
      </c>
      <c r="AS2968" s="302">
        <v>0</v>
      </c>
      <c r="AT2968" s="295">
        <f t="shared" si="46"/>
        <v>0</v>
      </c>
      <c r="AU2968" s="302">
        <v>317605.77</v>
      </c>
      <c r="AV2968" s="302">
        <v>161410.51</v>
      </c>
      <c r="AW2968" s="303">
        <v>28</v>
      </c>
      <c r="AX2968" s="303">
        <v>124</v>
      </c>
      <c r="AY2968" s="302">
        <v>655880.02</v>
      </c>
      <c r="AZ2968" s="302">
        <v>600329.14</v>
      </c>
      <c r="BA2968" s="301">
        <v>94.999999000000003</v>
      </c>
      <c r="BB2968" s="301">
        <v>81.530026486455498</v>
      </c>
      <c r="BC2968" s="301">
        <v>8.6</v>
      </c>
      <c r="BD2968" s="301"/>
      <c r="BE2968" s="300" t="s">
        <v>4204</v>
      </c>
      <c r="BF2968" s="298"/>
      <c r="BG2968" s="300" t="s">
        <v>320</v>
      </c>
      <c r="BH2968" s="300" t="s">
        <v>181</v>
      </c>
      <c r="BI2968" s="300" t="s">
        <v>462</v>
      </c>
      <c r="BJ2968" s="300" t="s">
        <v>4205</v>
      </c>
      <c r="BK2968" s="299" t="s">
        <v>4</v>
      </c>
      <c r="BL2968" s="301">
        <v>515208.96000000002</v>
      </c>
      <c r="BM2968" s="299" t="s">
        <v>894</v>
      </c>
      <c r="BN2968" s="301"/>
      <c r="BO2968" s="304">
        <v>42264</v>
      </c>
      <c r="BP2968" s="304">
        <v>46039</v>
      </c>
      <c r="BQ2968" s="297" t="s">
        <v>1065</v>
      </c>
      <c r="BR2968" s="297" t="s">
        <v>4741</v>
      </c>
      <c r="BS2968" s="297">
        <v>42264</v>
      </c>
      <c r="BT2968" s="297">
        <v>46039</v>
      </c>
      <c r="BU2968" s="301">
        <v>20268.47</v>
      </c>
      <c r="BV2968" s="301">
        <v>0</v>
      </c>
      <c r="BW2968" s="301">
        <v>0</v>
      </c>
    </row>
    <row r="2969" spans="1:75" s="289" customFormat="1" ht="18.2" customHeight="1" x14ac:dyDescent="0.15">
      <c r="A2969" s="291">
        <v>2967</v>
      </c>
      <c r="B2969" s="292" t="s">
        <v>305</v>
      </c>
      <c r="C2969" s="292" t="s">
        <v>306</v>
      </c>
      <c r="D2969" s="312">
        <v>45172</v>
      </c>
      <c r="E2969" s="293" t="s">
        <v>4446</v>
      </c>
      <c r="F2969" s="308">
        <v>0</v>
      </c>
      <c r="G2969" s="308">
        <v>0</v>
      </c>
      <c r="H2969" s="295">
        <v>231710.94</v>
      </c>
      <c r="I2969" s="295">
        <v>0</v>
      </c>
      <c r="J2969" s="295">
        <v>0</v>
      </c>
      <c r="K2969" s="295">
        <v>231710.94</v>
      </c>
      <c r="L2969" s="295">
        <v>1157.3</v>
      </c>
      <c r="M2969" s="295">
        <v>0</v>
      </c>
      <c r="N2969" s="295">
        <v>0</v>
      </c>
      <c r="O2969" s="295">
        <v>1157.3</v>
      </c>
      <c r="P2969" s="295">
        <v>0</v>
      </c>
      <c r="Q2969" s="295">
        <v>0</v>
      </c>
      <c r="R2969" s="295">
        <v>230553.64</v>
      </c>
      <c r="S2969" s="295">
        <v>0</v>
      </c>
      <c r="T2969" s="295">
        <v>1853.69</v>
      </c>
      <c r="U2969" s="295">
        <v>0</v>
      </c>
      <c r="V2969" s="295">
        <v>0</v>
      </c>
      <c r="W2969" s="295">
        <v>1853.69</v>
      </c>
      <c r="X2969" s="295">
        <v>0</v>
      </c>
      <c r="Y2969" s="295">
        <v>0</v>
      </c>
      <c r="Z2969" s="295">
        <v>0</v>
      </c>
      <c r="AA2969" s="295">
        <v>0</v>
      </c>
      <c r="AB2969" s="295">
        <v>0</v>
      </c>
      <c r="AC2969" s="295">
        <v>0</v>
      </c>
      <c r="AD2969" s="295">
        <v>0</v>
      </c>
      <c r="AE2969" s="295">
        <v>0</v>
      </c>
      <c r="AF2969" s="295">
        <v>0</v>
      </c>
      <c r="AG2969" s="295">
        <v>0</v>
      </c>
      <c r="AH2969" s="295">
        <v>134.61000000000001</v>
      </c>
      <c r="AI2969" s="295">
        <v>0</v>
      </c>
      <c r="AJ2969" s="295">
        <v>0</v>
      </c>
      <c r="AK2969" s="295">
        <v>0</v>
      </c>
      <c r="AL2969" s="295">
        <v>0</v>
      </c>
      <c r="AM2969" s="295">
        <v>0</v>
      </c>
      <c r="AN2969" s="295">
        <v>0</v>
      </c>
      <c r="AO2969" s="295">
        <v>0</v>
      </c>
      <c r="AP2969" s="295">
        <v>0</v>
      </c>
      <c r="AQ2969" s="295">
        <v>0</v>
      </c>
      <c r="AR2969" s="295">
        <v>0</v>
      </c>
      <c r="AS2969" s="295">
        <v>0</v>
      </c>
      <c r="AT2969" s="295">
        <f t="shared" si="46"/>
        <v>3145.6000000000004</v>
      </c>
      <c r="AU2969" s="295">
        <v>0</v>
      </c>
      <c r="AV2969" s="295">
        <v>0</v>
      </c>
      <c r="AW2969" s="296">
        <v>119</v>
      </c>
      <c r="AX2969" s="296">
        <v>152</v>
      </c>
      <c r="AY2969" s="295">
        <v>253021.74</v>
      </c>
      <c r="AZ2969" s="295">
        <v>253021.74</v>
      </c>
      <c r="BA2969" s="294">
        <v>77.720192999999995</v>
      </c>
      <c r="BB2969" s="294">
        <v>70.818710667520193</v>
      </c>
      <c r="BC2969" s="294">
        <v>9.6</v>
      </c>
      <c r="BD2969" s="294"/>
      <c r="BE2969" s="293" t="s">
        <v>4204</v>
      </c>
      <c r="BF2969" s="291"/>
      <c r="BG2969" s="293" t="s">
        <v>320</v>
      </c>
      <c r="BH2969" s="293" t="s">
        <v>197</v>
      </c>
      <c r="BI2969" s="293" t="s">
        <v>373</v>
      </c>
      <c r="BJ2969" s="293" t="s">
        <v>103</v>
      </c>
      <c r="BK2969" s="292" t="s">
        <v>4</v>
      </c>
      <c r="BL2969" s="294">
        <v>230553.64</v>
      </c>
      <c r="BM2969" s="292" t="s">
        <v>894</v>
      </c>
      <c r="BN2969" s="294"/>
      <c r="BO2969" s="297">
        <v>44174</v>
      </c>
      <c r="BP2969" s="297">
        <v>48800</v>
      </c>
      <c r="BQ2969" s="297" t="s">
        <v>925</v>
      </c>
      <c r="BR2969" s="297" t="s">
        <v>4745</v>
      </c>
      <c r="BS2969" s="297" t="s">
        <v>4742</v>
      </c>
      <c r="BT2969" s="297" t="s">
        <v>4742</v>
      </c>
      <c r="BU2969" s="294">
        <v>0</v>
      </c>
      <c r="BV2969" s="294">
        <v>0</v>
      </c>
      <c r="BW2969" s="294">
        <v>0</v>
      </c>
    </row>
    <row r="2970" spans="1:75" s="289" customFormat="1" ht="18.2" customHeight="1" x14ac:dyDescent="0.15">
      <c r="A2970" s="298">
        <v>2968</v>
      </c>
      <c r="B2970" s="299" t="s">
        <v>305</v>
      </c>
      <c r="C2970" s="299" t="s">
        <v>306</v>
      </c>
      <c r="D2970" s="313">
        <v>45172</v>
      </c>
      <c r="E2970" s="300" t="s">
        <v>3750</v>
      </c>
      <c r="F2970" s="309">
        <v>0</v>
      </c>
      <c r="G2970" s="309">
        <v>0</v>
      </c>
      <c r="H2970" s="302">
        <v>180337.18</v>
      </c>
      <c r="I2970" s="302">
        <v>0</v>
      </c>
      <c r="J2970" s="302">
        <v>0</v>
      </c>
      <c r="K2970" s="302">
        <v>180337.18</v>
      </c>
      <c r="L2970" s="302">
        <v>1123.52</v>
      </c>
      <c r="M2970" s="302">
        <v>0</v>
      </c>
      <c r="N2970" s="302">
        <v>0</v>
      </c>
      <c r="O2970" s="302">
        <v>1123.52</v>
      </c>
      <c r="P2970" s="302">
        <v>0</v>
      </c>
      <c r="Q2970" s="302">
        <v>0</v>
      </c>
      <c r="R2970" s="302">
        <v>179213.66</v>
      </c>
      <c r="S2970" s="302">
        <v>0</v>
      </c>
      <c r="T2970" s="302">
        <v>1427.67</v>
      </c>
      <c r="U2970" s="302">
        <v>0</v>
      </c>
      <c r="V2970" s="302">
        <v>0</v>
      </c>
      <c r="W2970" s="302">
        <v>1427.67</v>
      </c>
      <c r="X2970" s="302">
        <v>0</v>
      </c>
      <c r="Y2970" s="302">
        <v>0</v>
      </c>
      <c r="Z2970" s="302">
        <v>0</v>
      </c>
      <c r="AA2970" s="302">
        <v>0</v>
      </c>
      <c r="AB2970" s="302">
        <v>0</v>
      </c>
      <c r="AC2970" s="302">
        <v>0</v>
      </c>
      <c r="AD2970" s="302">
        <v>0</v>
      </c>
      <c r="AE2970" s="302">
        <v>0</v>
      </c>
      <c r="AF2970" s="302">
        <v>0</v>
      </c>
      <c r="AG2970" s="302">
        <v>0</v>
      </c>
      <c r="AH2970" s="302">
        <v>132.19999999999999</v>
      </c>
      <c r="AI2970" s="302">
        <v>0</v>
      </c>
      <c r="AJ2970" s="302">
        <v>0</v>
      </c>
      <c r="AK2970" s="302">
        <v>0</v>
      </c>
      <c r="AL2970" s="302">
        <v>0</v>
      </c>
      <c r="AM2970" s="302">
        <v>0</v>
      </c>
      <c r="AN2970" s="302">
        <v>0</v>
      </c>
      <c r="AO2970" s="302">
        <v>0</v>
      </c>
      <c r="AP2970" s="302">
        <v>81.040000000000006</v>
      </c>
      <c r="AQ2970" s="302">
        <v>0</v>
      </c>
      <c r="AR2970" s="302">
        <v>64.430000000000007</v>
      </c>
      <c r="AS2970" s="302">
        <v>0</v>
      </c>
      <c r="AT2970" s="295">
        <f t="shared" si="46"/>
        <v>2700</v>
      </c>
      <c r="AU2970" s="302">
        <v>0</v>
      </c>
      <c r="AV2970" s="302">
        <v>0</v>
      </c>
      <c r="AW2970" s="303">
        <v>103</v>
      </c>
      <c r="AX2970" s="303">
        <v>199</v>
      </c>
      <c r="AY2970" s="302">
        <v>248500.01</v>
      </c>
      <c r="AZ2970" s="302">
        <v>248500.01</v>
      </c>
      <c r="BA2970" s="301">
        <v>89.999988000000002</v>
      </c>
      <c r="BB2970" s="301">
        <v>64.906344468300304</v>
      </c>
      <c r="BC2970" s="301">
        <v>9.5</v>
      </c>
      <c r="BD2970" s="301"/>
      <c r="BE2970" s="300" t="s">
        <v>4204</v>
      </c>
      <c r="BF2970" s="298"/>
      <c r="BG2970" s="300" t="s">
        <v>317</v>
      </c>
      <c r="BH2970" s="300" t="s">
        <v>318</v>
      </c>
      <c r="BI2970" s="300" t="s">
        <v>498</v>
      </c>
      <c r="BJ2970" s="300" t="s">
        <v>103</v>
      </c>
      <c r="BK2970" s="299" t="s">
        <v>4</v>
      </c>
      <c r="BL2970" s="301">
        <v>179213.66</v>
      </c>
      <c r="BM2970" s="299" t="s">
        <v>894</v>
      </c>
      <c r="BN2970" s="301"/>
      <c r="BO2970" s="304">
        <v>42261</v>
      </c>
      <c r="BP2970" s="304">
        <v>48318</v>
      </c>
      <c r="BQ2970" s="297" t="s">
        <v>1065</v>
      </c>
      <c r="BR2970" s="297" t="s">
        <v>4741</v>
      </c>
      <c r="BS2970" s="297">
        <v>42261</v>
      </c>
      <c r="BT2970" s="297">
        <v>48318</v>
      </c>
      <c r="BU2970" s="301">
        <v>0</v>
      </c>
      <c r="BV2970" s="301">
        <v>0</v>
      </c>
      <c r="BW2970" s="301">
        <v>0</v>
      </c>
    </row>
    <row r="2971" spans="1:75" s="289" customFormat="1" ht="18.2" customHeight="1" x14ac:dyDescent="0.15">
      <c r="A2971" s="291">
        <v>2969</v>
      </c>
      <c r="B2971" s="292" t="s">
        <v>305</v>
      </c>
      <c r="C2971" s="292" t="s">
        <v>306</v>
      </c>
      <c r="D2971" s="312">
        <v>45172</v>
      </c>
      <c r="E2971" s="293" t="s">
        <v>3751</v>
      </c>
      <c r="F2971" s="308">
        <v>1</v>
      </c>
      <c r="G2971" s="308">
        <v>0</v>
      </c>
      <c r="H2971" s="295">
        <v>166455.96</v>
      </c>
      <c r="I2971" s="295">
        <v>0</v>
      </c>
      <c r="J2971" s="295">
        <v>0</v>
      </c>
      <c r="K2971" s="295">
        <v>166455.96</v>
      </c>
      <c r="L2971" s="295">
        <v>1017.57</v>
      </c>
      <c r="M2971" s="295">
        <v>0</v>
      </c>
      <c r="N2971" s="295">
        <v>0</v>
      </c>
      <c r="O2971" s="295">
        <v>0</v>
      </c>
      <c r="P2971" s="295">
        <v>0</v>
      </c>
      <c r="Q2971" s="295">
        <v>0</v>
      </c>
      <c r="R2971" s="295">
        <v>166455.96</v>
      </c>
      <c r="S2971" s="295">
        <v>0</v>
      </c>
      <c r="T2971" s="295">
        <v>1331.65</v>
      </c>
      <c r="U2971" s="295">
        <v>0</v>
      </c>
      <c r="V2971" s="295">
        <v>0</v>
      </c>
      <c r="W2971" s="295">
        <v>0</v>
      </c>
      <c r="X2971" s="295">
        <v>0</v>
      </c>
      <c r="Y2971" s="295">
        <v>0</v>
      </c>
      <c r="Z2971" s="295">
        <v>1331.65</v>
      </c>
      <c r="AA2971" s="295">
        <v>0</v>
      </c>
      <c r="AB2971" s="295">
        <v>0</v>
      </c>
      <c r="AC2971" s="295">
        <v>0</v>
      </c>
      <c r="AD2971" s="295">
        <v>0</v>
      </c>
      <c r="AE2971" s="295">
        <v>0</v>
      </c>
      <c r="AF2971" s="295">
        <v>0</v>
      </c>
      <c r="AG2971" s="295">
        <v>0</v>
      </c>
      <c r="AH2971" s="295">
        <v>29.48</v>
      </c>
      <c r="AI2971" s="295">
        <v>0</v>
      </c>
      <c r="AJ2971" s="295">
        <v>0</v>
      </c>
      <c r="AK2971" s="295">
        <v>0</v>
      </c>
      <c r="AL2971" s="295">
        <v>0</v>
      </c>
      <c r="AM2971" s="295">
        <v>0</v>
      </c>
      <c r="AN2971" s="295">
        <v>0</v>
      </c>
      <c r="AO2971" s="295">
        <v>0</v>
      </c>
      <c r="AP2971" s="295">
        <v>0</v>
      </c>
      <c r="AQ2971" s="295">
        <v>0</v>
      </c>
      <c r="AR2971" s="295">
        <v>29.48</v>
      </c>
      <c r="AS2971" s="295">
        <v>0</v>
      </c>
      <c r="AT2971" s="295">
        <f t="shared" si="46"/>
        <v>0</v>
      </c>
      <c r="AU2971" s="295">
        <v>1017.57</v>
      </c>
      <c r="AV2971" s="295">
        <v>1331.65</v>
      </c>
      <c r="AW2971" s="296">
        <v>104</v>
      </c>
      <c r="AX2971" s="296">
        <v>200</v>
      </c>
      <c r="AY2971" s="295">
        <v>228000</v>
      </c>
      <c r="AZ2971" s="295">
        <v>228000</v>
      </c>
      <c r="BA2971" s="294">
        <v>78.947368999999995</v>
      </c>
      <c r="BB2971" s="294">
        <v>57.637105685830001</v>
      </c>
      <c r="BC2971" s="294">
        <v>9.6</v>
      </c>
      <c r="BD2971" s="294"/>
      <c r="BE2971" s="293" t="s">
        <v>4204</v>
      </c>
      <c r="BF2971" s="291"/>
      <c r="BG2971" s="293" t="s">
        <v>333</v>
      </c>
      <c r="BH2971" s="293" t="s">
        <v>209</v>
      </c>
      <c r="BI2971" s="293" t="s">
        <v>791</v>
      </c>
      <c r="BJ2971" s="293" t="s">
        <v>177</v>
      </c>
      <c r="BK2971" s="292" t="s">
        <v>4</v>
      </c>
      <c r="BL2971" s="294">
        <v>166455.96</v>
      </c>
      <c r="BM2971" s="292" t="s">
        <v>894</v>
      </c>
      <c r="BN2971" s="294"/>
      <c r="BO2971" s="297">
        <v>42255</v>
      </c>
      <c r="BP2971" s="297">
        <v>48342</v>
      </c>
      <c r="BQ2971" s="297" t="s">
        <v>1065</v>
      </c>
      <c r="BR2971" s="297" t="s">
        <v>4741</v>
      </c>
      <c r="BS2971" s="297">
        <v>42255</v>
      </c>
      <c r="BT2971" s="297">
        <v>48342</v>
      </c>
      <c r="BU2971" s="294">
        <v>91.82</v>
      </c>
      <c r="BV2971" s="294">
        <v>0</v>
      </c>
      <c r="BW2971" s="294">
        <v>0</v>
      </c>
    </row>
    <row r="2972" spans="1:75" s="289" customFormat="1" ht="18.2" customHeight="1" x14ac:dyDescent="0.15">
      <c r="A2972" s="298">
        <v>2970</v>
      </c>
      <c r="B2972" s="299" t="s">
        <v>305</v>
      </c>
      <c r="C2972" s="299" t="s">
        <v>306</v>
      </c>
      <c r="D2972" s="313">
        <v>45172</v>
      </c>
      <c r="E2972" s="300" t="s">
        <v>3752</v>
      </c>
      <c r="F2972" s="309">
        <v>96</v>
      </c>
      <c r="G2972" s="309">
        <v>95</v>
      </c>
      <c r="H2972" s="302">
        <v>95412.84</v>
      </c>
      <c r="I2972" s="302">
        <v>112715.39</v>
      </c>
      <c r="J2972" s="302">
        <v>0</v>
      </c>
      <c r="K2972" s="302">
        <v>208128.23</v>
      </c>
      <c r="L2972" s="302">
        <v>1834.91</v>
      </c>
      <c r="M2972" s="302">
        <v>0</v>
      </c>
      <c r="N2972" s="302">
        <v>0</v>
      </c>
      <c r="O2972" s="302">
        <v>0</v>
      </c>
      <c r="P2972" s="302">
        <v>0</v>
      </c>
      <c r="Q2972" s="302">
        <v>0</v>
      </c>
      <c r="R2972" s="302">
        <v>208128.23</v>
      </c>
      <c r="S2972" s="302">
        <v>129341.85</v>
      </c>
      <c r="T2972" s="302">
        <v>723.55</v>
      </c>
      <c r="U2972" s="302">
        <v>0</v>
      </c>
      <c r="V2972" s="302">
        <v>0</v>
      </c>
      <c r="W2972" s="302">
        <v>0</v>
      </c>
      <c r="X2972" s="302">
        <v>0</v>
      </c>
      <c r="Y2972" s="302">
        <v>0</v>
      </c>
      <c r="Z2972" s="302">
        <v>130065.4</v>
      </c>
      <c r="AA2972" s="302">
        <v>0</v>
      </c>
      <c r="AB2972" s="302">
        <v>0</v>
      </c>
      <c r="AC2972" s="302">
        <v>0</v>
      </c>
      <c r="AD2972" s="302">
        <v>0</v>
      </c>
      <c r="AE2972" s="302">
        <v>0</v>
      </c>
      <c r="AF2972" s="302">
        <v>0</v>
      </c>
      <c r="AG2972" s="302">
        <v>0</v>
      </c>
      <c r="AH2972" s="302">
        <v>0</v>
      </c>
      <c r="AI2972" s="302">
        <v>0</v>
      </c>
      <c r="AJ2972" s="302">
        <v>0</v>
      </c>
      <c r="AK2972" s="302">
        <v>0</v>
      </c>
      <c r="AL2972" s="302">
        <v>0</v>
      </c>
      <c r="AM2972" s="302">
        <v>0</v>
      </c>
      <c r="AN2972" s="302">
        <v>0</v>
      </c>
      <c r="AO2972" s="302">
        <v>0</v>
      </c>
      <c r="AP2972" s="302">
        <v>0</v>
      </c>
      <c r="AQ2972" s="302">
        <v>0</v>
      </c>
      <c r="AR2972" s="302">
        <v>0</v>
      </c>
      <c r="AS2972" s="302">
        <v>0</v>
      </c>
      <c r="AT2972" s="295">
        <f t="shared" si="46"/>
        <v>0</v>
      </c>
      <c r="AU2972" s="302">
        <v>114550.3</v>
      </c>
      <c r="AV2972" s="302">
        <v>130065.4</v>
      </c>
      <c r="AW2972" s="303">
        <v>43</v>
      </c>
      <c r="AX2972" s="303">
        <v>139</v>
      </c>
      <c r="AY2972" s="302">
        <v>345999.99</v>
      </c>
      <c r="AZ2972" s="302">
        <v>208128.23</v>
      </c>
      <c r="BA2972" s="301">
        <v>54.405779000000003</v>
      </c>
      <c r="BB2972" s="301">
        <v>54.405779000000003</v>
      </c>
      <c r="BC2972" s="301">
        <v>9.1</v>
      </c>
      <c r="BD2972" s="301"/>
      <c r="BE2972" s="300" t="s">
        <v>4204</v>
      </c>
      <c r="BF2972" s="298"/>
      <c r="BG2972" s="300" t="s">
        <v>326</v>
      </c>
      <c r="BH2972" s="300" t="s">
        <v>239</v>
      </c>
      <c r="BI2972" s="300" t="s">
        <v>383</v>
      </c>
      <c r="BJ2972" s="300" t="s">
        <v>4205</v>
      </c>
      <c r="BK2972" s="299" t="s">
        <v>4</v>
      </c>
      <c r="BL2972" s="301">
        <v>208128.23</v>
      </c>
      <c r="BM2972" s="299" t="s">
        <v>894</v>
      </c>
      <c r="BN2972" s="301"/>
      <c r="BO2972" s="304">
        <v>42261</v>
      </c>
      <c r="BP2972" s="304">
        <v>46491</v>
      </c>
      <c r="BQ2972" s="297" t="s">
        <v>4137</v>
      </c>
      <c r="BR2972" s="297" t="s">
        <v>4754</v>
      </c>
      <c r="BS2972" s="297">
        <v>42261</v>
      </c>
      <c r="BT2972" s="297">
        <v>46491</v>
      </c>
      <c r="BU2972" s="301">
        <v>24362.639999999999</v>
      </c>
      <c r="BV2972" s="301">
        <v>0</v>
      </c>
      <c r="BW2972" s="301">
        <v>0</v>
      </c>
    </row>
    <row r="2973" spans="1:75" s="289" customFormat="1" ht="18.2" customHeight="1" x14ac:dyDescent="0.15">
      <c r="A2973" s="291">
        <v>2971</v>
      </c>
      <c r="B2973" s="292" t="s">
        <v>305</v>
      </c>
      <c r="C2973" s="292" t="s">
        <v>306</v>
      </c>
      <c r="D2973" s="312">
        <v>45172</v>
      </c>
      <c r="E2973" s="293" t="s">
        <v>3753</v>
      </c>
      <c r="F2973" s="308">
        <v>0</v>
      </c>
      <c r="G2973" s="308">
        <v>1</v>
      </c>
      <c r="H2973" s="295">
        <v>176748.37</v>
      </c>
      <c r="I2973" s="295">
        <v>1141.75</v>
      </c>
      <c r="J2973" s="295">
        <v>0</v>
      </c>
      <c r="K2973" s="295">
        <v>177890.12</v>
      </c>
      <c r="L2973" s="295">
        <v>1149.93</v>
      </c>
      <c r="M2973" s="295">
        <v>0</v>
      </c>
      <c r="N2973" s="295">
        <v>1141.75</v>
      </c>
      <c r="O2973" s="295">
        <v>1149.93</v>
      </c>
      <c r="P2973" s="295">
        <v>0</v>
      </c>
      <c r="Q2973" s="295">
        <v>0</v>
      </c>
      <c r="R2973" s="295">
        <v>175598.44</v>
      </c>
      <c r="S2973" s="295">
        <v>1274.8800000000001</v>
      </c>
      <c r="T2973" s="295">
        <v>1266.7</v>
      </c>
      <c r="U2973" s="295">
        <v>0</v>
      </c>
      <c r="V2973" s="295">
        <v>1274.8800000000001</v>
      </c>
      <c r="W2973" s="295">
        <v>1266.7</v>
      </c>
      <c r="X2973" s="295">
        <v>0</v>
      </c>
      <c r="Y2973" s="295">
        <v>0</v>
      </c>
      <c r="Z2973" s="295">
        <v>0</v>
      </c>
      <c r="AA2973" s="295">
        <v>0</v>
      </c>
      <c r="AB2973" s="295">
        <v>0</v>
      </c>
      <c r="AC2973" s="295">
        <v>0</v>
      </c>
      <c r="AD2973" s="295">
        <v>0</v>
      </c>
      <c r="AE2973" s="295">
        <v>0</v>
      </c>
      <c r="AF2973" s="295">
        <v>0</v>
      </c>
      <c r="AG2973" s="295">
        <v>0</v>
      </c>
      <c r="AH2973" s="295">
        <v>132.19999999999999</v>
      </c>
      <c r="AI2973" s="295">
        <v>0</v>
      </c>
      <c r="AJ2973" s="295">
        <v>0</v>
      </c>
      <c r="AK2973" s="295">
        <v>0</v>
      </c>
      <c r="AL2973" s="295">
        <v>350</v>
      </c>
      <c r="AM2973" s="295">
        <v>0</v>
      </c>
      <c r="AN2973" s="295">
        <v>0</v>
      </c>
      <c r="AO2973" s="295">
        <v>127.52</v>
      </c>
      <c r="AP2973" s="295">
        <v>0</v>
      </c>
      <c r="AQ2973" s="295">
        <v>0</v>
      </c>
      <c r="AR2973" s="295">
        <v>0</v>
      </c>
      <c r="AS2973" s="295">
        <v>342.98</v>
      </c>
      <c r="AT2973" s="295">
        <f t="shared" si="46"/>
        <v>5100</v>
      </c>
      <c r="AU2973" s="295">
        <v>0</v>
      </c>
      <c r="AV2973" s="295">
        <v>0</v>
      </c>
      <c r="AW2973" s="296">
        <v>103</v>
      </c>
      <c r="AX2973" s="296">
        <v>199</v>
      </c>
      <c r="AY2973" s="295">
        <v>248500.01</v>
      </c>
      <c r="AZ2973" s="295">
        <v>248500.01</v>
      </c>
      <c r="BA2973" s="294">
        <v>89.999996999999993</v>
      </c>
      <c r="BB2973" s="294">
        <v>63.597015844002101</v>
      </c>
      <c r="BC2973" s="294">
        <v>8.6</v>
      </c>
      <c r="BD2973" s="294"/>
      <c r="BE2973" s="293" t="s">
        <v>4204</v>
      </c>
      <c r="BF2973" s="291"/>
      <c r="BG2973" s="293" t="s">
        <v>317</v>
      </c>
      <c r="BH2973" s="293" t="s">
        <v>318</v>
      </c>
      <c r="BI2973" s="293" t="s">
        <v>498</v>
      </c>
      <c r="BJ2973" s="293" t="s">
        <v>103</v>
      </c>
      <c r="BK2973" s="292" t="s">
        <v>4</v>
      </c>
      <c r="BL2973" s="294">
        <v>175598.44</v>
      </c>
      <c r="BM2973" s="292" t="s">
        <v>894</v>
      </c>
      <c r="BN2973" s="294"/>
      <c r="BO2973" s="297">
        <v>42261</v>
      </c>
      <c r="BP2973" s="297">
        <v>48318</v>
      </c>
      <c r="BQ2973" s="297" t="s">
        <v>1065</v>
      </c>
      <c r="BR2973" s="297" t="s">
        <v>4741</v>
      </c>
      <c r="BS2973" s="297">
        <v>42261</v>
      </c>
      <c r="BT2973" s="297">
        <v>48318</v>
      </c>
      <c r="BU2973" s="294">
        <v>0</v>
      </c>
      <c r="BV2973" s="294">
        <v>0</v>
      </c>
      <c r="BW2973" s="294">
        <v>0</v>
      </c>
    </row>
    <row r="2974" spans="1:75" s="289" customFormat="1" ht="18.2" customHeight="1" x14ac:dyDescent="0.15">
      <c r="A2974" s="298">
        <v>2972</v>
      </c>
      <c r="B2974" s="299" t="s">
        <v>305</v>
      </c>
      <c r="C2974" s="299" t="s">
        <v>306</v>
      </c>
      <c r="D2974" s="313">
        <v>45172</v>
      </c>
      <c r="E2974" s="300" t="s">
        <v>3754</v>
      </c>
      <c r="F2974" s="309">
        <v>16</v>
      </c>
      <c r="G2974" s="309">
        <v>15</v>
      </c>
      <c r="H2974" s="302">
        <v>264226.17</v>
      </c>
      <c r="I2974" s="302">
        <v>22244.7</v>
      </c>
      <c r="J2974" s="302">
        <v>0</v>
      </c>
      <c r="K2974" s="302">
        <v>286470.87</v>
      </c>
      <c r="L2974" s="302">
        <v>1578.63</v>
      </c>
      <c r="M2974" s="302">
        <v>0</v>
      </c>
      <c r="N2974" s="302">
        <v>0</v>
      </c>
      <c r="O2974" s="302">
        <v>0</v>
      </c>
      <c r="P2974" s="302">
        <v>0</v>
      </c>
      <c r="Q2974" s="302">
        <v>0</v>
      </c>
      <c r="R2974" s="302">
        <v>286470.87</v>
      </c>
      <c r="S2974" s="302">
        <v>32223.08</v>
      </c>
      <c r="T2974" s="302">
        <v>2091.79</v>
      </c>
      <c r="U2974" s="302">
        <v>0</v>
      </c>
      <c r="V2974" s="302">
        <v>0</v>
      </c>
      <c r="W2974" s="302">
        <v>0</v>
      </c>
      <c r="X2974" s="302">
        <v>0</v>
      </c>
      <c r="Y2974" s="302">
        <v>0</v>
      </c>
      <c r="Z2974" s="302">
        <v>34314.870000000003</v>
      </c>
      <c r="AA2974" s="302">
        <v>0</v>
      </c>
      <c r="AB2974" s="302">
        <v>0</v>
      </c>
      <c r="AC2974" s="302">
        <v>0</v>
      </c>
      <c r="AD2974" s="302">
        <v>0</v>
      </c>
      <c r="AE2974" s="302">
        <v>0</v>
      </c>
      <c r="AF2974" s="302">
        <v>0</v>
      </c>
      <c r="AG2974" s="302">
        <v>0</v>
      </c>
      <c r="AH2974" s="302">
        <v>0</v>
      </c>
      <c r="AI2974" s="302">
        <v>0</v>
      </c>
      <c r="AJ2974" s="302">
        <v>0</v>
      </c>
      <c r="AK2974" s="302">
        <v>0</v>
      </c>
      <c r="AL2974" s="302">
        <v>0</v>
      </c>
      <c r="AM2974" s="302">
        <v>0</v>
      </c>
      <c r="AN2974" s="302">
        <v>0</v>
      </c>
      <c r="AO2974" s="302">
        <v>0</v>
      </c>
      <c r="AP2974" s="302">
        <v>0</v>
      </c>
      <c r="AQ2974" s="302">
        <v>0</v>
      </c>
      <c r="AR2974" s="302">
        <v>0</v>
      </c>
      <c r="AS2974" s="302">
        <v>0</v>
      </c>
      <c r="AT2974" s="295">
        <f t="shared" si="46"/>
        <v>0</v>
      </c>
      <c r="AU2974" s="302">
        <v>23823.33</v>
      </c>
      <c r="AV2974" s="302">
        <v>34314.870000000003</v>
      </c>
      <c r="AW2974" s="303">
        <v>106</v>
      </c>
      <c r="AX2974" s="303">
        <v>202</v>
      </c>
      <c r="AY2974" s="302">
        <v>359999.99</v>
      </c>
      <c r="AZ2974" s="302">
        <v>359999.99</v>
      </c>
      <c r="BA2974" s="301">
        <v>89.744057999999995</v>
      </c>
      <c r="BB2974" s="301">
        <v>71.414053018697203</v>
      </c>
      <c r="BC2974" s="301">
        <v>9.5</v>
      </c>
      <c r="BD2974" s="301"/>
      <c r="BE2974" s="300" t="s">
        <v>4204</v>
      </c>
      <c r="BF2974" s="298"/>
      <c r="BG2974" s="300" t="s">
        <v>312</v>
      </c>
      <c r="BH2974" s="300" t="s">
        <v>479</v>
      </c>
      <c r="BI2974" s="300" t="s">
        <v>535</v>
      </c>
      <c r="BJ2974" s="300" t="s">
        <v>4205</v>
      </c>
      <c r="BK2974" s="299" t="s">
        <v>4</v>
      </c>
      <c r="BL2974" s="301">
        <v>286470.87</v>
      </c>
      <c r="BM2974" s="299" t="s">
        <v>894</v>
      </c>
      <c r="BN2974" s="301"/>
      <c r="BO2974" s="304">
        <v>42257</v>
      </c>
      <c r="BP2974" s="304">
        <v>48405</v>
      </c>
      <c r="BQ2974" s="297" t="s">
        <v>1068</v>
      </c>
      <c r="BR2974" s="297" t="s">
        <v>4748</v>
      </c>
      <c r="BS2974" s="297">
        <v>42257</v>
      </c>
      <c r="BT2974" s="297">
        <v>48405</v>
      </c>
      <c r="BU2974" s="301">
        <v>2872.8</v>
      </c>
      <c r="BV2974" s="301">
        <v>0</v>
      </c>
      <c r="BW2974" s="301">
        <v>0</v>
      </c>
    </row>
    <row r="2975" spans="1:75" s="289" customFormat="1" ht="18.2" customHeight="1" x14ac:dyDescent="0.15">
      <c r="A2975" s="291">
        <v>2973</v>
      </c>
      <c r="B2975" s="292" t="s">
        <v>305</v>
      </c>
      <c r="C2975" s="292" t="s">
        <v>306</v>
      </c>
      <c r="D2975" s="312">
        <v>45172</v>
      </c>
      <c r="E2975" s="293" t="s">
        <v>3755</v>
      </c>
      <c r="F2975" s="308">
        <v>33</v>
      </c>
      <c r="G2975" s="308">
        <v>32</v>
      </c>
      <c r="H2975" s="295">
        <v>297038.3</v>
      </c>
      <c r="I2975" s="295">
        <v>52818.42</v>
      </c>
      <c r="J2975" s="295">
        <v>0</v>
      </c>
      <c r="K2975" s="295">
        <v>349856.72</v>
      </c>
      <c r="L2975" s="295">
        <v>1880.91</v>
      </c>
      <c r="M2975" s="295">
        <v>0</v>
      </c>
      <c r="N2975" s="295">
        <v>0</v>
      </c>
      <c r="O2975" s="295">
        <v>0</v>
      </c>
      <c r="P2975" s="295">
        <v>0</v>
      </c>
      <c r="Q2975" s="295">
        <v>0</v>
      </c>
      <c r="R2975" s="295">
        <v>349856.72</v>
      </c>
      <c r="S2975" s="295">
        <v>72181.5</v>
      </c>
      <c r="T2975" s="295">
        <v>2128.77</v>
      </c>
      <c r="U2975" s="295">
        <v>0</v>
      </c>
      <c r="V2975" s="295">
        <v>0</v>
      </c>
      <c r="W2975" s="295">
        <v>0</v>
      </c>
      <c r="X2975" s="295">
        <v>0</v>
      </c>
      <c r="Y2975" s="295">
        <v>0</v>
      </c>
      <c r="Z2975" s="295">
        <v>74310.27</v>
      </c>
      <c r="AA2975" s="295">
        <v>0</v>
      </c>
      <c r="AB2975" s="295">
        <v>0</v>
      </c>
      <c r="AC2975" s="295">
        <v>0</v>
      </c>
      <c r="AD2975" s="295">
        <v>0</v>
      </c>
      <c r="AE2975" s="295">
        <v>0</v>
      </c>
      <c r="AF2975" s="295">
        <v>0</v>
      </c>
      <c r="AG2975" s="295">
        <v>0</v>
      </c>
      <c r="AH2975" s="295">
        <v>0</v>
      </c>
      <c r="AI2975" s="295">
        <v>0</v>
      </c>
      <c r="AJ2975" s="295">
        <v>0</v>
      </c>
      <c r="AK2975" s="295">
        <v>0</v>
      </c>
      <c r="AL2975" s="295">
        <v>0</v>
      </c>
      <c r="AM2975" s="295">
        <v>0</v>
      </c>
      <c r="AN2975" s="295">
        <v>0</v>
      </c>
      <c r="AO2975" s="295">
        <v>0</v>
      </c>
      <c r="AP2975" s="295">
        <v>0</v>
      </c>
      <c r="AQ2975" s="295">
        <v>0</v>
      </c>
      <c r="AR2975" s="295">
        <v>0</v>
      </c>
      <c r="AS2975" s="295">
        <v>0</v>
      </c>
      <c r="AT2975" s="295">
        <f t="shared" si="46"/>
        <v>0</v>
      </c>
      <c r="AU2975" s="295">
        <v>54699.33</v>
      </c>
      <c r="AV2975" s="295">
        <v>74310.27</v>
      </c>
      <c r="AW2975" s="296">
        <v>105</v>
      </c>
      <c r="AX2975" s="296">
        <v>201</v>
      </c>
      <c r="AY2975" s="295">
        <v>414399.99</v>
      </c>
      <c r="AZ2975" s="295">
        <v>414399.99</v>
      </c>
      <c r="BA2975" s="294">
        <v>89.999999000000003</v>
      </c>
      <c r="BB2975" s="294">
        <v>75.982396742199001</v>
      </c>
      <c r="BC2975" s="294">
        <v>8.6</v>
      </c>
      <c r="BD2975" s="294"/>
      <c r="BE2975" s="293" t="s">
        <v>4204</v>
      </c>
      <c r="BF2975" s="291"/>
      <c r="BG2975" s="293" t="s">
        <v>344</v>
      </c>
      <c r="BH2975" s="293" t="s">
        <v>213</v>
      </c>
      <c r="BI2975" s="293" t="s">
        <v>534</v>
      </c>
      <c r="BJ2975" s="293" t="s">
        <v>4205</v>
      </c>
      <c r="BK2975" s="292" t="s">
        <v>4</v>
      </c>
      <c r="BL2975" s="294">
        <v>349856.72</v>
      </c>
      <c r="BM2975" s="292" t="s">
        <v>894</v>
      </c>
      <c r="BN2975" s="294"/>
      <c r="BO2975" s="297">
        <v>42256</v>
      </c>
      <c r="BP2975" s="297">
        <v>48374</v>
      </c>
      <c r="BQ2975" s="297" t="s">
        <v>1066</v>
      </c>
      <c r="BR2975" s="297" t="s">
        <v>4744</v>
      </c>
      <c r="BS2975" s="297">
        <v>42256</v>
      </c>
      <c r="BT2975" s="297">
        <v>48374</v>
      </c>
      <c r="BU2975" s="294">
        <v>7054.72</v>
      </c>
      <c r="BV2975" s="294">
        <v>0</v>
      </c>
      <c r="BW2975" s="294">
        <v>0</v>
      </c>
    </row>
    <row r="2976" spans="1:75" s="289" customFormat="1" ht="18.2" customHeight="1" x14ac:dyDescent="0.15">
      <c r="A2976" s="298">
        <v>2974</v>
      </c>
      <c r="B2976" s="299" t="s">
        <v>305</v>
      </c>
      <c r="C2976" s="299" t="s">
        <v>306</v>
      </c>
      <c r="D2976" s="313">
        <v>45172</v>
      </c>
      <c r="E2976" s="300" t="s">
        <v>3756</v>
      </c>
      <c r="F2976" s="309">
        <v>45</v>
      </c>
      <c r="G2976" s="309">
        <v>44</v>
      </c>
      <c r="H2976" s="302">
        <v>220420.51</v>
      </c>
      <c r="I2976" s="302">
        <v>53953.61</v>
      </c>
      <c r="J2976" s="302">
        <v>0</v>
      </c>
      <c r="K2976" s="302">
        <v>274374.12</v>
      </c>
      <c r="L2976" s="302">
        <v>1434.05</v>
      </c>
      <c r="M2976" s="302">
        <v>0</v>
      </c>
      <c r="N2976" s="302">
        <v>0</v>
      </c>
      <c r="O2976" s="302">
        <v>0</v>
      </c>
      <c r="P2976" s="302">
        <v>0</v>
      </c>
      <c r="Q2976" s="302">
        <v>0</v>
      </c>
      <c r="R2976" s="302">
        <v>274374.12</v>
      </c>
      <c r="S2976" s="302">
        <v>78169.2</v>
      </c>
      <c r="T2976" s="302">
        <v>1579.68</v>
      </c>
      <c r="U2976" s="302">
        <v>0</v>
      </c>
      <c r="V2976" s="302">
        <v>0</v>
      </c>
      <c r="W2976" s="302">
        <v>0</v>
      </c>
      <c r="X2976" s="302">
        <v>0</v>
      </c>
      <c r="Y2976" s="302">
        <v>0</v>
      </c>
      <c r="Z2976" s="302">
        <v>79748.88</v>
      </c>
      <c r="AA2976" s="302">
        <v>0</v>
      </c>
      <c r="AB2976" s="302">
        <v>0</v>
      </c>
      <c r="AC2976" s="302">
        <v>0</v>
      </c>
      <c r="AD2976" s="302">
        <v>0</v>
      </c>
      <c r="AE2976" s="302">
        <v>0</v>
      </c>
      <c r="AF2976" s="302">
        <v>0</v>
      </c>
      <c r="AG2976" s="302">
        <v>0</v>
      </c>
      <c r="AH2976" s="302">
        <v>0</v>
      </c>
      <c r="AI2976" s="302">
        <v>0</v>
      </c>
      <c r="AJ2976" s="302">
        <v>0</v>
      </c>
      <c r="AK2976" s="302">
        <v>0</v>
      </c>
      <c r="AL2976" s="302">
        <v>0</v>
      </c>
      <c r="AM2976" s="302">
        <v>0</v>
      </c>
      <c r="AN2976" s="302">
        <v>0</v>
      </c>
      <c r="AO2976" s="302">
        <v>0</v>
      </c>
      <c r="AP2976" s="302">
        <v>0</v>
      </c>
      <c r="AQ2976" s="302">
        <v>0</v>
      </c>
      <c r="AR2976" s="302">
        <v>0</v>
      </c>
      <c r="AS2976" s="302">
        <v>0</v>
      </c>
      <c r="AT2976" s="295">
        <f t="shared" si="46"/>
        <v>0</v>
      </c>
      <c r="AU2976" s="302">
        <v>55387.66</v>
      </c>
      <c r="AV2976" s="302">
        <v>79748.88</v>
      </c>
      <c r="AW2976" s="303">
        <v>103</v>
      </c>
      <c r="AX2976" s="303">
        <v>199</v>
      </c>
      <c r="AY2976" s="302">
        <v>309899.99</v>
      </c>
      <c r="AZ2976" s="302">
        <v>309899.99</v>
      </c>
      <c r="BA2976" s="301">
        <v>87.008713999999998</v>
      </c>
      <c r="BB2976" s="301">
        <v>77.034333999435404</v>
      </c>
      <c r="BC2976" s="301">
        <v>8.6</v>
      </c>
      <c r="BD2976" s="301"/>
      <c r="BE2976" s="300" t="s">
        <v>4204</v>
      </c>
      <c r="BF2976" s="298"/>
      <c r="BG2976" s="300" t="s">
        <v>312</v>
      </c>
      <c r="BH2976" s="300" t="s">
        <v>196</v>
      </c>
      <c r="BI2976" s="300" t="s">
        <v>773</v>
      </c>
      <c r="BJ2976" s="300" t="s">
        <v>4205</v>
      </c>
      <c r="BK2976" s="299" t="s">
        <v>4</v>
      </c>
      <c r="BL2976" s="301">
        <v>274374.12</v>
      </c>
      <c r="BM2976" s="299" t="s">
        <v>894</v>
      </c>
      <c r="BN2976" s="301"/>
      <c r="BO2976" s="304">
        <v>42257</v>
      </c>
      <c r="BP2976" s="304">
        <v>48314</v>
      </c>
      <c r="BQ2976" s="297" t="s">
        <v>1067</v>
      </c>
      <c r="BR2976" s="297" t="s">
        <v>4743</v>
      </c>
      <c r="BS2976" s="297">
        <v>42257</v>
      </c>
      <c r="BT2976" s="297">
        <v>48314</v>
      </c>
      <c r="BU2976" s="301">
        <v>7254.28</v>
      </c>
      <c r="BV2976" s="301">
        <v>0</v>
      </c>
      <c r="BW2976" s="301">
        <v>0</v>
      </c>
    </row>
    <row r="2977" spans="1:75" s="289" customFormat="1" ht="18.2" customHeight="1" x14ac:dyDescent="0.15">
      <c r="A2977" s="291">
        <v>2975</v>
      </c>
      <c r="B2977" s="292" t="s">
        <v>305</v>
      </c>
      <c r="C2977" s="292" t="s">
        <v>306</v>
      </c>
      <c r="D2977" s="312">
        <v>45172</v>
      </c>
      <c r="E2977" s="293" t="s">
        <v>3757</v>
      </c>
      <c r="F2977" s="308">
        <v>0</v>
      </c>
      <c r="G2977" s="308">
        <v>0</v>
      </c>
      <c r="H2977" s="295">
        <v>497930.27</v>
      </c>
      <c r="I2977" s="295">
        <v>0</v>
      </c>
      <c r="J2977" s="295">
        <v>0</v>
      </c>
      <c r="K2977" s="295">
        <v>497930.27</v>
      </c>
      <c r="L2977" s="295">
        <v>3073.9</v>
      </c>
      <c r="M2977" s="295">
        <v>0</v>
      </c>
      <c r="N2977" s="295">
        <v>0</v>
      </c>
      <c r="O2977" s="295">
        <v>3073.9</v>
      </c>
      <c r="P2977" s="295">
        <v>0</v>
      </c>
      <c r="Q2977" s="295">
        <v>0</v>
      </c>
      <c r="R2977" s="295">
        <v>494856.37</v>
      </c>
      <c r="S2977" s="295">
        <v>0</v>
      </c>
      <c r="T2977" s="295">
        <v>3900.45</v>
      </c>
      <c r="U2977" s="295">
        <v>0</v>
      </c>
      <c r="V2977" s="295">
        <v>0</v>
      </c>
      <c r="W2977" s="295">
        <v>3900.45</v>
      </c>
      <c r="X2977" s="295">
        <v>0</v>
      </c>
      <c r="Y2977" s="295">
        <v>0</v>
      </c>
      <c r="Z2977" s="295">
        <v>0</v>
      </c>
      <c r="AA2977" s="295">
        <v>0</v>
      </c>
      <c r="AB2977" s="295">
        <v>0</v>
      </c>
      <c r="AC2977" s="295">
        <v>0</v>
      </c>
      <c r="AD2977" s="295">
        <v>0</v>
      </c>
      <c r="AE2977" s="295">
        <v>0</v>
      </c>
      <c r="AF2977" s="295">
        <v>0</v>
      </c>
      <c r="AG2977" s="295">
        <v>0</v>
      </c>
      <c r="AH2977" s="295">
        <v>364.42</v>
      </c>
      <c r="AI2977" s="295">
        <v>0</v>
      </c>
      <c r="AJ2977" s="295">
        <v>0</v>
      </c>
      <c r="AK2977" s="295">
        <v>0</v>
      </c>
      <c r="AL2977" s="295">
        <v>0</v>
      </c>
      <c r="AM2977" s="295">
        <v>0</v>
      </c>
      <c r="AN2977" s="295">
        <v>0</v>
      </c>
      <c r="AO2977" s="295">
        <v>0</v>
      </c>
      <c r="AP2977" s="295">
        <v>2.46</v>
      </c>
      <c r="AQ2977" s="295">
        <v>0</v>
      </c>
      <c r="AR2977" s="295">
        <v>1.23</v>
      </c>
      <c r="AS2977" s="295">
        <v>0</v>
      </c>
      <c r="AT2977" s="295">
        <f t="shared" si="46"/>
        <v>7340</v>
      </c>
      <c r="AU2977" s="295">
        <v>0</v>
      </c>
      <c r="AV2977" s="295">
        <v>0</v>
      </c>
      <c r="AW2977" s="296">
        <v>104</v>
      </c>
      <c r="AX2977" s="296">
        <v>200</v>
      </c>
      <c r="AY2977" s="295">
        <v>685000</v>
      </c>
      <c r="AZ2977" s="295">
        <v>685000</v>
      </c>
      <c r="BA2977" s="294">
        <v>84.744523000000001</v>
      </c>
      <c r="BB2977" s="294">
        <v>61.220973765199297</v>
      </c>
      <c r="BC2977" s="294">
        <v>9.4</v>
      </c>
      <c r="BD2977" s="294"/>
      <c r="BE2977" s="293" t="s">
        <v>4204</v>
      </c>
      <c r="BF2977" s="291"/>
      <c r="BG2977" s="293" t="s">
        <v>326</v>
      </c>
      <c r="BH2977" s="293" t="s">
        <v>217</v>
      </c>
      <c r="BI2977" s="293" t="s">
        <v>496</v>
      </c>
      <c r="BJ2977" s="293" t="s">
        <v>103</v>
      </c>
      <c r="BK2977" s="292" t="s">
        <v>4</v>
      </c>
      <c r="BL2977" s="294">
        <v>494856.37</v>
      </c>
      <c r="BM2977" s="292" t="s">
        <v>894</v>
      </c>
      <c r="BN2977" s="294"/>
      <c r="BO2977" s="297">
        <v>42262</v>
      </c>
      <c r="BP2977" s="297">
        <v>48349</v>
      </c>
      <c r="BQ2977" s="297" t="s">
        <v>1065</v>
      </c>
      <c r="BR2977" s="297" t="s">
        <v>4741</v>
      </c>
      <c r="BS2977" s="297">
        <v>42262</v>
      </c>
      <c r="BT2977" s="297">
        <v>48349</v>
      </c>
      <c r="BU2977" s="294">
        <v>0</v>
      </c>
      <c r="BV2977" s="294">
        <v>0</v>
      </c>
      <c r="BW2977" s="294">
        <v>0</v>
      </c>
    </row>
    <row r="2978" spans="1:75" s="289" customFormat="1" ht="18.2" customHeight="1" x14ac:dyDescent="0.15">
      <c r="A2978" s="298">
        <v>2976</v>
      </c>
      <c r="B2978" s="299" t="s">
        <v>305</v>
      </c>
      <c r="C2978" s="299" t="s">
        <v>306</v>
      </c>
      <c r="D2978" s="313">
        <v>45172</v>
      </c>
      <c r="E2978" s="300" t="s">
        <v>3758</v>
      </c>
      <c r="F2978" s="309">
        <v>3</v>
      </c>
      <c r="G2978" s="309">
        <v>2</v>
      </c>
      <c r="H2978" s="302">
        <v>385749.74</v>
      </c>
      <c r="I2978" s="302">
        <v>11171.54</v>
      </c>
      <c r="J2978" s="302">
        <v>0</v>
      </c>
      <c r="K2978" s="302">
        <v>396921.28</v>
      </c>
      <c r="L2978" s="302">
        <v>7488.42</v>
      </c>
      <c r="M2978" s="302">
        <v>0</v>
      </c>
      <c r="N2978" s="302">
        <v>0</v>
      </c>
      <c r="O2978" s="302">
        <v>0</v>
      </c>
      <c r="P2978" s="302">
        <v>0</v>
      </c>
      <c r="Q2978" s="302">
        <v>0</v>
      </c>
      <c r="R2978" s="302">
        <v>396921.28</v>
      </c>
      <c r="S2978" s="302">
        <v>2817.82</v>
      </c>
      <c r="T2978" s="302">
        <v>2764.54</v>
      </c>
      <c r="U2978" s="302">
        <v>0</v>
      </c>
      <c r="V2978" s="302">
        <v>0</v>
      </c>
      <c r="W2978" s="302">
        <v>0</v>
      </c>
      <c r="X2978" s="302">
        <v>0</v>
      </c>
      <c r="Y2978" s="302">
        <v>0</v>
      </c>
      <c r="Z2978" s="302">
        <v>5582.36</v>
      </c>
      <c r="AA2978" s="302">
        <v>0</v>
      </c>
      <c r="AB2978" s="302">
        <v>0</v>
      </c>
      <c r="AC2978" s="302">
        <v>0</v>
      </c>
      <c r="AD2978" s="302">
        <v>0</v>
      </c>
      <c r="AE2978" s="302">
        <v>0</v>
      </c>
      <c r="AF2978" s="302">
        <v>0</v>
      </c>
      <c r="AG2978" s="302">
        <v>0</v>
      </c>
      <c r="AH2978" s="302">
        <v>0</v>
      </c>
      <c r="AI2978" s="302">
        <v>0</v>
      </c>
      <c r="AJ2978" s="302">
        <v>0</v>
      </c>
      <c r="AK2978" s="302">
        <v>0</v>
      </c>
      <c r="AL2978" s="302">
        <v>0</v>
      </c>
      <c r="AM2978" s="302">
        <v>0</v>
      </c>
      <c r="AN2978" s="302">
        <v>0</v>
      </c>
      <c r="AO2978" s="302">
        <v>0</v>
      </c>
      <c r="AP2978" s="302">
        <v>0</v>
      </c>
      <c r="AQ2978" s="302">
        <v>0</v>
      </c>
      <c r="AR2978" s="302">
        <v>0</v>
      </c>
      <c r="AS2978" s="302">
        <v>0</v>
      </c>
      <c r="AT2978" s="295">
        <f t="shared" si="46"/>
        <v>0</v>
      </c>
      <c r="AU2978" s="302">
        <v>18659.96</v>
      </c>
      <c r="AV2978" s="302">
        <v>5582.36</v>
      </c>
      <c r="AW2978" s="303">
        <v>43</v>
      </c>
      <c r="AX2978" s="303">
        <v>139</v>
      </c>
      <c r="AY2978" s="302">
        <v>852999.98</v>
      </c>
      <c r="AZ2978" s="302">
        <v>852999.98</v>
      </c>
      <c r="BA2978" s="301">
        <v>90.000001999999995</v>
      </c>
      <c r="BB2978" s="301">
        <v>41.879152205657199</v>
      </c>
      <c r="BC2978" s="301">
        <v>8.6</v>
      </c>
      <c r="BD2978" s="301"/>
      <c r="BE2978" s="300" t="s">
        <v>4204</v>
      </c>
      <c r="BF2978" s="298"/>
      <c r="BG2978" s="300" t="s">
        <v>326</v>
      </c>
      <c r="BH2978" s="300" t="s">
        <v>190</v>
      </c>
      <c r="BI2978" s="300" t="s">
        <v>385</v>
      </c>
      <c r="BJ2978" s="300" t="s">
        <v>177</v>
      </c>
      <c r="BK2978" s="299" t="s">
        <v>4</v>
      </c>
      <c r="BL2978" s="301">
        <v>396921.28</v>
      </c>
      <c r="BM2978" s="299" t="s">
        <v>894</v>
      </c>
      <c r="BN2978" s="301"/>
      <c r="BO2978" s="304">
        <v>42261</v>
      </c>
      <c r="BP2978" s="304">
        <v>46491</v>
      </c>
      <c r="BQ2978" s="297" t="s">
        <v>1065</v>
      </c>
      <c r="BR2978" s="297" t="s">
        <v>4741</v>
      </c>
      <c r="BS2978" s="297">
        <v>42261</v>
      </c>
      <c r="BT2978" s="297">
        <v>46491</v>
      </c>
      <c r="BU2978" s="301">
        <v>907.6</v>
      </c>
      <c r="BV2978" s="301">
        <v>0</v>
      </c>
      <c r="BW2978" s="301">
        <v>0</v>
      </c>
    </row>
    <row r="2979" spans="1:75" s="289" customFormat="1" ht="18.2" customHeight="1" x14ac:dyDescent="0.15">
      <c r="A2979" s="291">
        <v>2977</v>
      </c>
      <c r="B2979" s="292" t="s">
        <v>305</v>
      </c>
      <c r="C2979" s="292" t="s">
        <v>306</v>
      </c>
      <c r="D2979" s="312">
        <v>45172</v>
      </c>
      <c r="E2979" s="293" t="s">
        <v>4468</v>
      </c>
      <c r="F2979" s="308">
        <v>3</v>
      </c>
      <c r="G2979" s="308">
        <v>3</v>
      </c>
      <c r="H2979" s="295">
        <v>336926.78</v>
      </c>
      <c r="I2979" s="295">
        <v>3589.18</v>
      </c>
      <c r="J2979" s="295">
        <v>0</v>
      </c>
      <c r="K2979" s="295">
        <v>340515.96</v>
      </c>
      <c r="L2979" s="295">
        <v>1649.55</v>
      </c>
      <c r="M2979" s="295">
        <v>0</v>
      </c>
      <c r="N2979" s="295">
        <v>1762.94</v>
      </c>
      <c r="O2979" s="295">
        <v>0</v>
      </c>
      <c r="P2979" s="295">
        <v>0</v>
      </c>
      <c r="Q2979" s="295">
        <v>0</v>
      </c>
      <c r="R2979" s="295">
        <v>338753.02</v>
      </c>
      <c r="S2979" s="295">
        <v>5373.44</v>
      </c>
      <c r="T2979" s="295">
        <v>2667.34</v>
      </c>
      <c r="U2979" s="295">
        <v>0</v>
      </c>
      <c r="V2979" s="295">
        <v>2693.15</v>
      </c>
      <c r="W2979" s="295">
        <v>0</v>
      </c>
      <c r="X2979" s="295">
        <v>0</v>
      </c>
      <c r="Y2979" s="295">
        <v>0</v>
      </c>
      <c r="Z2979" s="295">
        <v>5347.63</v>
      </c>
      <c r="AA2979" s="295">
        <v>0</v>
      </c>
      <c r="AB2979" s="295">
        <v>0</v>
      </c>
      <c r="AC2979" s="295">
        <v>0</v>
      </c>
      <c r="AD2979" s="295">
        <v>0</v>
      </c>
      <c r="AE2979" s="295">
        <v>0</v>
      </c>
      <c r="AF2979" s="295">
        <v>0</v>
      </c>
      <c r="AG2979" s="295">
        <v>0</v>
      </c>
      <c r="AH2979" s="295">
        <v>0</v>
      </c>
      <c r="AI2979" s="295">
        <v>0</v>
      </c>
      <c r="AJ2979" s="295">
        <v>0</v>
      </c>
      <c r="AK2979" s="295">
        <v>0</v>
      </c>
      <c r="AL2979" s="295">
        <v>350</v>
      </c>
      <c r="AM2979" s="295">
        <v>0</v>
      </c>
      <c r="AN2979" s="295">
        <v>0</v>
      </c>
      <c r="AO2979" s="295">
        <v>193.91</v>
      </c>
      <c r="AP2979" s="295">
        <v>0</v>
      </c>
      <c r="AQ2979" s="295">
        <v>0</v>
      </c>
      <c r="AR2979" s="295">
        <v>0</v>
      </c>
      <c r="AS2979" s="295">
        <v>0</v>
      </c>
      <c r="AT2979" s="295">
        <f t="shared" si="46"/>
        <v>5000</v>
      </c>
      <c r="AU2979" s="295">
        <v>3475.79</v>
      </c>
      <c r="AV2979" s="295">
        <v>5347.63</v>
      </c>
      <c r="AW2979" s="296">
        <v>121</v>
      </c>
      <c r="AX2979" s="296">
        <v>152</v>
      </c>
      <c r="AY2979" s="295">
        <v>364498.78</v>
      </c>
      <c r="AZ2979" s="295">
        <v>364498.78</v>
      </c>
      <c r="BA2979" s="294">
        <v>86.296584999999993</v>
      </c>
      <c r="BB2979" s="294">
        <v>80.2011704523036</v>
      </c>
      <c r="BC2979" s="294">
        <v>9.5</v>
      </c>
      <c r="BD2979" s="294"/>
      <c r="BE2979" s="293" t="s">
        <v>4204</v>
      </c>
      <c r="BF2979" s="291"/>
      <c r="BG2979" s="293" t="s">
        <v>312</v>
      </c>
      <c r="BH2979" s="293" t="s">
        <v>196</v>
      </c>
      <c r="BI2979" s="293" t="s">
        <v>314</v>
      </c>
      <c r="BJ2979" s="293" t="s">
        <v>177</v>
      </c>
      <c r="BK2979" s="292" t="s">
        <v>4</v>
      </c>
      <c r="BL2979" s="294">
        <v>338753.02</v>
      </c>
      <c r="BM2979" s="292" t="s">
        <v>894</v>
      </c>
      <c r="BN2979" s="294"/>
      <c r="BO2979" s="297">
        <v>44252</v>
      </c>
      <c r="BP2979" s="297">
        <v>48877</v>
      </c>
      <c r="BQ2979" s="297" t="s">
        <v>925</v>
      </c>
      <c r="BR2979" s="297" t="s">
        <v>4745</v>
      </c>
      <c r="BS2979" s="297" t="s">
        <v>4742</v>
      </c>
      <c r="BT2979" s="297" t="s">
        <v>4742</v>
      </c>
      <c r="BU2979" s="294">
        <v>387.82</v>
      </c>
      <c r="BV2979" s="294">
        <v>0</v>
      </c>
      <c r="BW2979" s="294">
        <v>0</v>
      </c>
    </row>
    <row r="2980" spans="1:75" s="289" customFormat="1" ht="18.2" customHeight="1" x14ac:dyDescent="0.15">
      <c r="A2980" s="298">
        <v>2978</v>
      </c>
      <c r="B2980" s="299" t="s">
        <v>305</v>
      </c>
      <c r="C2980" s="299" t="s">
        <v>306</v>
      </c>
      <c r="D2980" s="313">
        <v>45172</v>
      </c>
      <c r="E2980" s="300" t="s">
        <v>4442</v>
      </c>
      <c r="F2980" s="309">
        <v>0</v>
      </c>
      <c r="G2980" s="309">
        <v>0</v>
      </c>
      <c r="H2980" s="302">
        <v>160062.51999999999</v>
      </c>
      <c r="I2980" s="302">
        <v>0</v>
      </c>
      <c r="J2980" s="302">
        <v>0</v>
      </c>
      <c r="K2980" s="302">
        <v>160062.51999999999</v>
      </c>
      <c r="L2980" s="302">
        <v>973.56</v>
      </c>
      <c r="M2980" s="302">
        <v>0</v>
      </c>
      <c r="N2980" s="302">
        <v>0</v>
      </c>
      <c r="O2980" s="302">
        <v>973.56</v>
      </c>
      <c r="P2980" s="302">
        <v>0</v>
      </c>
      <c r="Q2980" s="302">
        <v>0</v>
      </c>
      <c r="R2980" s="302">
        <v>159088.95999999999</v>
      </c>
      <c r="S2980" s="302">
        <v>0</v>
      </c>
      <c r="T2980" s="302">
        <v>1333.85</v>
      </c>
      <c r="U2980" s="302">
        <v>0</v>
      </c>
      <c r="V2980" s="302">
        <v>0</v>
      </c>
      <c r="W2980" s="302">
        <v>1333.85</v>
      </c>
      <c r="X2980" s="302">
        <v>0</v>
      </c>
      <c r="Y2980" s="302">
        <v>0</v>
      </c>
      <c r="Z2980" s="302">
        <v>0</v>
      </c>
      <c r="AA2980" s="302">
        <v>0</v>
      </c>
      <c r="AB2980" s="302">
        <v>0</v>
      </c>
      <c r="AC2980" s="302">
        <v>0</v>
      </c>
      <c r="AD2980" s="302">
        <v>0</v>
      </c>
      <c r="AE2980" s="302">
        <v>0</v>
      </c>
      <c r="AF2980" s="302">
        <v>0</v>
      </c>
      <c r="AG2980" s="302">
        <v>0</v>
      </c>
      <c r="AH2980" s="302">
        <v>112.04</v>
      </c>
      <c r="AI2980" s="302">
        <v>0</v>
      </c>
      <c r="AJ2980" s="302">
        <v>0</v>
      </c>
      <c r="AK2980" s="302">
        <v>0</v>
      </c>
      <c r="AL2980" s="302">
        <v>0</v>
      </c>
      <c r="AM2980" s="302">
        <v>0</v>
      </c>
      <c r="AN2980" s="302">
        <v>0</v>
      </c>
      <c r="AO2980" s="302">
        <v>0</v>
      </c>
      <c r="AP2980" s="302">
        <v>274.75</v>
      </c>
      <c r="AQ2980" s="302">
        <v>0</v>
      </c>
      <c r="AR2980" s="302">
        <v>594.20000000000005</v>
      </c>
      <c r="AS2980" s="302">
        <v>0</v>
      </c>
      <c r="AT2980" s="295">
        <f t="shared" si="46"/>
        <v>2100</v>
      </c>
      <c r="AU2980" s="302">
        <v>0</v>
      </c>
      <c r="AV2980" s="302">
        <v>0</v>
      </c>
      <c r="AW2980" s="303">
        <v>119</v>
      </c>
      <c r="AX2980" s="303">
        <v>153</v>
      </c>
      <c r="AY2980" s="302">
        <v>235998.97</v>
      </c>
      <c r="AZ2980" s="302">
        <v>190963.27</v>
      </c>
      <c r="BA2980" s="301">
        <v>73.120609000000002</v>
      </c>
      <c r="BB2980" s="301">
        <v>60.9158066908712</v>
      </c>
      <c r="BC2980" s="301">
        <v>10</v>
      </c>
      <c r="BD2980" s="301"/>
      <c r="BE2980" s="300" t="s">
        <v>4204</v>
      </c>
      <c r="BF2980" s="298"/>
      <c r="BG2980" s="300" t="s">
        <v>320</v>
      </c>
      <c r="BH2980" s="300" t="s">
        <v>197</v>
      </c>
      <c r="BI2980" s="300" t="s">
        <v>373</v>
      </c>
      <c r="BJ2980" s="300" t="s">
        <v>103</v>
      </c>
      <c r="BK2980" s="299" t="s">
        <v>4</v>
      </c>
      <c r="BL2980" s="301">
        <v>159088.95999999999</v>
      </c>
      <c r="BM2980" s="299" t="s">
        <v>894</v>
      </c>
      <c r="BN2980" s="301"/>
      <c r="BO2980" s="304">
        <v>44160</v>
      </c>
      <c r="BP2980" s="304">
        <v>48816</v>
      </c>
      <c r="BQ2980" s="297" t="s">
        <v>1065</v>
      </c>
      <c r="BR2980" s="297" t="s">
        <v>4741</v>
      </c>
      <c r="BS2980" s="297" t="s">
        <v>4742</v>
      </c>
      <c r="BT2980" s="297" t="s">
        <v>4742</v>
      </c>
      <c r="BU2980" s="301">
        <v>0</v>
      </c>
      <c r="BV2980" s="301">
        <v>0</v>
      </c>
      <c r="BW2980" s="301">
        <v>0</v>
      </c>
    </row>
    <row r="2981" spans="1:75" s="289" customFormat="1" ht="18.2" customHeight="1" x14ac:dyDescent="0.15">
      <c r="A2981" s="291">
        <v>2979</v>
      </c>
      <c r="B2981" s="292" t="s">
        <v>305</v>
      </c>
      <c r="C2981" s="292" t="s">
        <v>306</v>
      </c>
      <c r="D2981" s="312">
        <v>45172</v>
      </c>
      <c r="E2981" s="293" t="s">
        <v>3759</v>
      </c>
      <c r="F2981" s="308">
        <v>78</v>
      </c>
      <c r="G2981" s="308">
        <v>77</v>
      </c>
      <c r="H2981" s="295">
        <v>471113.95</v>
      </c>
      <c r="I2981" s="295">
        <v>202633.12</v>
      </c>
      <c r="J2981" s="295">
        <v>0</v>
      </c>
      <c r="K2981" s="295">
        <v>673747.07</v>
      </c>
      <c r="L2981" s="295">
        <v>3514.54</v>
      </c>
      <c r="M2981" s="295">
        <v>0</v>
      </c>
      <c r="N2981" s="295">
        <v>0</v>
      </c>
      <c r="O2981" s="295">
        <v>0</v>
      </c>
      <c r="P2981" s="295">
        <v>0</v>
      </c>
      <c r="Q2981" s="295">
        <v>0</v>
      </c>
      <c r="R2981" s="295">
        <v>673747.07</v>
      </c>
      <c r="S2981" s="295">
        <v>346967.9</v>
      </c>
      <c r="T2981" s="295">
        <v>3690.39</v>
      </c>
      <c r="U2981" s="295">
        <v>0</v>
      </c>
      <c r="V2981" s="295">
        <v>0</v>
      </c>
      <c r="W2981" s="295">
        <v>0</v>
      </c>
      <c r="X2981" s="295">
        <v>0</v>
      </c>
      <c r="Y2981" s="295">
        <v>0</v>
      </c>
      <c r="Z2981" s="295">
        <v>350658.29</v>
      </c>
      <c r="AA2981" s="295">
        <v>0</v>
      </c>
      <c r="AB2981" s="295">
        <v>0</v>
      </c>
      <c r="AC2981" s="295">
        <v>0</v>
      </c>
      <c r="AD2981" s="295">
        <v>0</v>
      </c>
      <c r="AE2981" s="295">
        <v>0</v>
      </c>
      <c r="AF2981" s="295">
        <v>0</v>
      </c>
      <c r="AG2981" s="295">
        <v>0</v>
      </c>
      <c r="AH2981" s="295">
        <v>0</v>
      </c>
      <c r="AI2981" s="295">
        <v>0</v>
      </c>
      <c r="AJ2981" s="295">
        <v>0</v>
      </c>
      <c r="AK2981" s="295">
        <v>0</v>
      </c>
      <c r="AL2981" s="295">
        <v>0</v>
      </c>
      <c r="AM2981" s="295">
        <v>0</v>
      </c>
      <c r="AN2981" s="295">
        <v>0</v>
      </c>
      <c r="AO2981" s="295">
        <v>0</v>
      </c>
      <c r="AP2981" s="295">
        <v>0</v>
      </c>
      <c r="AQ2981" s="295">
        <v>0</v>
      </c>
      <c r="AR2981" s="295">
        <v>0</v>
      </c>
      <c r="AS2981" s="295">
        <v>0</v>
      </c>
      <c r="AT2981" s="295">
        <f t="shared" si="46"/>
        <v>0</v>
      </c>
      <c r="AU2981" s="295">
        <v>206147.66</v>
      </c>
      <c r="AV2981" s="295">
        <v>350658.29</v>
      </c>
      <c r="AW2981" s="296">
        <v>91</v>
      </c>
      <c r="AX2981" s="296">
        <v>187</v>
      </c>
      <c r="AY2981" s="295">
        <v>685000.01</v>
      </c>
      <c r="AZ2981" s="295">
        <v>685000.01</v>
      </c>
      <c r="BA2981" s="294">
        <v>89.452555000000004</v>
      </c>
      <c r="BB2981" s="294">
        <v>87.983059788953597</v>
      </c>
      <c r="BC2981" s="294">
        <v>9.4</v>
      </c>
      <c r="BD2981" s="294"/>
      <c r="BE2981" s="293" t="s">
        <v>4204</v>
      </c>
      <c r="BF2981" s="291"/>
      <c r="BG2981" s="293" t="s">
        <v>326</v>
      </c>
      <c r="BH2981" s="293" t="s">
        <v>217</v>
      </c>
      <c r="BI2981" s="293" t="s">
        <v>496</v>
      </c>
      <c r="BJ2981" s="293" t="s">
        <v>4205</v>
      </c>
      <c r="BK2981" s="292" t="s">
        <v>4</v>
      </c>
      <c r="BL2981" s="294">
        <v>673747.07</v>
      </c>
      <c r="BM2981" s="292" t="s">
        <v>894</v>
      </c>
      <c r="BN2981" s="294"/>
      <c r="BO2981" s="297">
        <v>42257</v>
      </c>
      <c r="BP2981" s="297">
        <v>47948</v>
      </c>
      <c r="BQ2981" s="297" t="s">
        <v>1067</v>
      </c>
      <c r="BR2981" s="297" t="s">
        <v>4743</v>
      </c>
      <c r="BS2981" s="297">
        <v>42257</v>
      </c>
      <c r="BT2981" s="297">
        <v>47948</v>
      </c>
      <c r="BU2981" s="294">
        <v>28060.34</v>
      </c>
      <c r="BV2981" s="294">
        <v>0</v>
      </c>
      <c r="BW2981" s="294">
        <v>0</v>
      </c>
    </row>
    <row r="2982" spans="1:75" s="289" customFormat="1" ht="18.2" customHeight="1" x14ac:dyDescent="0.15">
      <c r="A2982" s="298">
        <v>2980</v>
      </c>
      <c r="B2982" s="299" t="s">
        <v>305</v>
      </c>
      <c r="C2982" s="299" t="s">
        <v>306</v>
      </c>
      <c r="D2982" s="313">
        <v>45172</v>
      </c>
      <c r="E2982" s="300" t="s">
        <v>4443</v>
      </c>
      <c r="F2982" s="309">
        <v>0</v>
      </c>
      <c r="G2982" s="309">
        <v>0</v>
      </c>
      <c r="H2982" s="302">
        <v>380417.81</v>
      </c>
      <c r="I2982" s="302">
        <v>0</v>
      </c>
      <c r="J2982" s="302">
        <v>0</v>
      </c>
      <c r="K2982" s="302">
        <v>380417.81</v>
      </c>
      <c r="L2982" s="302">
        <v>2097.73</v>
      </c>
      <c r="M2982" s="302">
        <v>0</v>
      </c>
      <c r="N2982" s="302">
        <v>0</v>
      </c>
      <c r="O2982" s="302">
        <v>2097.73</v>
      </c>
      <c r="P2982" s="302">
        <v>0</v>
      </c>
      <c r="Q2982" s="302">
        <v>0</v>
      </c>
      <c r="R2982" s="302">
        <v>378320.08</v>
      </c>
      <c r="S2982" s="302">
        <v>0</v>
      </c>
      <c r="T2982" s="302">
        <v>3170.15</v>
      </c>
      <c r="U2982" s="302">
        <v>0</v>
      </c>
      <c r="V2982" s="302">
        <v>0</v>
      </c>
      <c r="W2982" s="302">
        <v>3170.15</v>
      </c>
      <c r="X2982" s="302">
        <v>0</v>
      </c>
      <c r="Y2982" s="302">
        <v>0</v>
      </c>
      <c r="Z2982" s="302">
        <v>0</v>
      </c>
      <c r="AA2982" s="302">
        <v>0</v>
      </c>
      <c r="AB2982" s="302">
        <v>0</v>
      </c>
      <c r="AC2982" s="302">
        <v>0</v>
      </c>
      <c r="AD2982" s="302">
        <v>0</v>
      </c>
      <c r="AE2982" s="302">
        <v>0</v>
      </c>
      <c r="AF2982" s="302">
        <v>0</v>
      </c>
      <c r="AG2982" s="302">
        <v>0</v>
      </c>
      <c r="AH2982" s="302">
        <v>386.93</v>
      </c>
      <c r="AI2982" s="302">
        <v>0</v>
      </c>
      <c r="AJ2982" s="302">
        <v>0</v>
      </c>
      <c r="AK2982" s="302">
        <v>0</v>
      </c>
      <c r="AL2982" s="302">
        <v>0</v>
      </c>
      <c r="AM2982" s="302">
        <v>0</v>
      </c>
      <c r="AN2982" s="302">
        <v>0</v>
      </c>
      <c r="AO2982" s="302">
        <v>0</v>
      </c>
      <c r="AP2982" s="302">
        <v>291.33</v>
      </c>
      <c r="AQ2982" s="302">
        <v>0</v>
      </c>
      <c r="AR2982" s="302">
        <v>246.14</v>
      </c>
      <c r="AS2982" s="302">
        <v>0</v>
      </c>
      <c r="AT2982" s="295">
        <f t="shared" si="46"/>
        <v>5700</v>
      </c>
      <c r="AU2982" s="302">
        <v>0</v>
      </c>
      <c r="AV2982" s="302">
        <v>0</v>
      </c>
      <c r="AW2982" s="303">
        <v>119</v>
      </c>
      <c r="AX2982" s="303">
        <v>153</v>
      </c>
      <c r="AY2982" s="302">
        <v>1080001.2545630001</v>
      </c>
      <c r="AZ2982" s="302">
        <v>454568.47</v>
      </c>
      <c r="BA2982" s="301">
        <v>89.814710000000005</v>
      </c>
      <c r="BB2982" s="301">
        <v>74.749373339459297</v>
      </c>
      <c r="BC2982" s="301">
        <v>10</v>
      </c>
      <c r="BD2982" s="301"/>
      <c r="BE2982" s="300" t="s">
        <v>4204</v>
      </c>
      <c r="BF2982" s="298"/>
      <c r="BG2982" s="300" t="s">
        <v>376</v>
      </c>
      <c r="BH2982" s="300" t="s">
        <v>449</v>
      </c>
      <c r="BI2982" s="300" t="s">
        <v>454</v>
      </c>
      <c r="BJ2982" s="300" t="s">
        <v>103</v>
      </c>
      <c r="BK2982" s="299" t="s">
        <v>4</v>
      </c>
      <c r="BL2982" s="301">
        <v>378320.08</v>
      </c>
      <c r="BM2982" s="299" t="s">
        <v>894</v>
      </c>
      <c r="BN2982" s="301"/>
      <c r="BO2982" s="304">
        <v>44168</v>
      </c>
      <c r="BP2982" s="304">
        <v>48825</v>
      </c>
      <c r="BQ2982" s="297" t="s">
        <v>1065</v>
      </c>
      <c r="BR2982" s="297" t="s">
        <v>4741</v>
      </c>
      <c r="BS2982" s="297" t="s">
        <v>4742</v>
      </c>
      <c r="BT2982" s="297" t="s">
        <v>4742</v>
      </c>
      <c r="BU2982" s="301">
        <v>0</v>
      </c>
      <c r="BV2982" s="301">
        <v>0</v>
      </c>
      <c r="BW2982" s="301">
        <v>0</v>
      </c>
    </row>
    <row r="2983" spans="1:75" s="289" customFormat="1" ht="18.2" customHeight="1" x14ac:dyDescent="0.15">
      <c r="A2983" s="291">
        <v>2981</v>
      </c>
      <c r="B2983" s="292" t="s">
        <v>305</v>
      </c>
      <c r="C2983" s="292" t="s">
        <v>306</v>
      </c>
      <c r="D2983" s="312">
        <v>45172</v>
      </c>
      <c r="E2983" s="293" t="s">
        <v>4444</v>
      </c>
      <c r="F2983" s="308">
        <v>1</v>
      </c>
      <c r="G2983" s="308">
        <v>0</v>
      </c>
      <c r="H2983" s="295">
        <v>176364.44</v>
      </c>
      <c r="I2983" s="295">
        <v>0</v>
      </c>
      <c r="J2983" s="295">
        <v>0</v>
      </c>
      <c r="K2983" s="295">
        <v>176364.44</v>
      </c>
      <c r="L2983" s="295">
        <v>1249.1600000000001</v>
      </c>
      <c r="M2983" s="295">
        <v>0</v>
      </c>
      <c r="N2983" s="295">
        <v>0</v>
      </c>
      <c r="O2983" s="295">
        <v>0</v>
      </c>
      <c r="P2983" s="295">
        <v>0</v>
      </c>
      <c r="Q2983" s="295">
        <v>0</v>
      </c>
      <c r="R2983" s="295">
        <v>176364.44</v>
      </c>
      <c r="S2983" s="295">
        <v>0</v>
      </c>
      <c r="T2983" s="295">
        <v>1455.01</v>
      </c>
      <c r="U2983" s="295">
        <v>0</v>
      </c>
      <c r="V2983" s="295">
        <v>0</v>
      </c>
      <c r="W2983" s="295">
        <v>116.31</v>
      </c>
      <c r="X2983" s="295">
        <v>0</v>
      </c>
      <c r="Y2983" s="295">
        <v>0</v>
      </c>
      <c r="Z2983" s="295">
        <v>1338.7</v>
      </c>
      <c r="AA2983" s="295">
        <v>0</v>
      </c>
      <c r="AB2983" s="295">
        <v>0</v>
      </c>
      <c r="AC2983" s="295">
        <v>0</v>
      </c>
      <c r="AD2983" s="295">
        <v>0</v>
      </c>
      <c r="AE2983" s="295">
        <v>0</v>
      </c>
      <c r="AF2983" s="295">
        <v>0</v>
      </c>
      <c r="AG2983" s="295">
        <v>0</v>
      </c>
      <c r="AH2983" s="295">
        <v>117.88</v>
      </c>
      <c r="AI2983" s="295">
        <v>0</v>
      </c>
      <c r="AJ2983" s="295">
        <v>0</v>
      </c>
      <c r="AK2983" s="295">
        <v>0</v>
      </c>
      <c r="AL2983" s="295">
        <v>0</v>
      </c>
      <c r="AM2983" s="295">
        <v>0</v>
      </c>
      <c r="AN2983" s="295">
        <v>0</v>
      </c>
      <c r="AO2983" s="295">
        <v>0</v>
      </c>
      <c r="AP2983" s="295">
        <v>0</v>
      </c>
      <c r="AQ2983" s="295">
        <v>0</v>
      </c>
      <c r="AR2983" s="295">
        <v>234.19</v>
      </c>
      <c r="AS2983" s="295">
        <v>0</v>
      </c>
      <c r="AT2983" s="295">
        <f t="shared" si="46"/>
        <v>0</v>
      </c>
      <c r="AU2983" s="295">
        <v>1249.1600000000001</v>
      </c>
      <c r="AV2983" s="295">
        <v>1338.7</v>
      </c>
      <c r="AW2983" s="296">
        <v>93</v>
      </c>
      <c r="AX2983" s="296">
        <v>127</v>
      </c>
      <c r="AY2983" s="295">
        <v>248998.66</v>
      </c>
      <c r="AZ2983" s="295">
        <v>200359.69</v>
      </c>
      <c r="BA2983" s="294">
        <v>52.530402000000002</v>
      </c>
      <c r="BB2983" s="294">
        <v>46.239315561452898</v>
      </c>
      <c r="BC2983" s="294">
        <v>9.9</v>
      </c>
      <c r="BD2983" s="294"/>
      <c r="BE2983" s="293" t="s">
        <v>4204</v>
      </c>
      <c r="BF2983" s="291"/>
      <c r="BG2983" s="293" t="s">
        <v>312</v>
      </c>
      <c r="BH2983" s="293" t="s">
        <v>188</v>
      </c>
      <c r="BI2983" s="293" t="s">
        <v>313</v>
      </c>
      <c r="BJ2983" s="293" t="s">
        <v>177</v>
      </c>
      <c r="BK2983" s="292" t="s">
        <v>4</v>
      </c>
      <c r="BL2983" s="294">
        <v>176364.44</v>
      </c>
      <c r="BM2983" s="292" t="s">
        <v>894</v>
      </c>
      <c r="BN2983" s="294"/>
      <c r="BO2983" s="297">
        <v>44162</v>
      </c>
      <c r="BP2983" s="297">
        <v>48026</v>
      </c>
      <c r="BQ2983" s="297" t="s">
        <v>1064</v>
      </c>
      <c r="BR2983" s="297" t="s">
        <v>4747</v>
      </c>
      <c r="BS2983" s="297" t="s">
        <v>4742</v>
      </c>
      <c r="BT2983" s="297" t="s">
        <v>4742</v>
      </c>
      <c r="BU2983" s="294">
        <v>0</v>
      </c>
      <c r="BV2983" s="294">
        <v>0</v>
      </c>
      <c r="BW2983" s="294">
        <v>0</v>
      </c>
    </row>
    <row r="2984" spans="1:75" s="289" customFormat="1" ht="18.2" customHeight="1" x14ac:dyDescent="0.15">
      <c r="A2984" s="298">
        <v>2982</v>
      </c>
      <c r="B2984" s="299" t="s">
        <v>305</v>
      </c>
      <c r="C2984" s="299" t="s">
        <v>306</v>
      </c>
      <c r="D2984" s="313">
        <v>45172</v>
      </c>
      <c r="E2984" s="300" t="s">
        <v>4447</v>
      </c>
      <c r="F2984" s="309">
        <v>0</v>
      </c>
      <c r="G2984" s="309">
        <v>0</v>
      </c>
      <c r="H2984" s="302">
        <v>276158.48</v>
      </c>
      <c r="I2984" s="302">
        <v>0</v>
      </c>
      <c r="J2984" s="302">
        <v>0</v>
      </c>
      <c r="K2984" s="302">
        <v>276158.48</v>
      </c>
      <c r="L2984" s="302">
        <v>1348.13</v>
      </c>
      <c r="M2984" s="302">
        <v>0</v>
      </c>
      <c r="N2984" s="302">
        <v>0</v>
      </c>
      <c r="O2984" s="302">
        <v>1348.13</v>
      </c>
      <c r="P2984" s="302">
        <v>0</v>
      </c>
      <c r="Q2984" s="302">
        <v>0</v>
      </c>
      <c r="R2984" s="302">
        <v>274810.34999999998</v>
      </c>
      <c r="S2984" s="302">
        <v>0</v>
      </c>
      <c r="T2984" s="302">
        <v>2301.3200000000002</v>
      </c>
      <c r="U2984" s="302">
        <v>0</v>
      </c>
      <c r="V2984" s="302">
        <v>0</v>
      </c>
      <c r="W2984" s="302">
        <v>2301.3200000000002</v>
      </c>
      <c r="X2984" s="302">
        <v>0</v>
      </c>
      <c r="Y2984" s="302">
        <v>0</v>
      </c>
      <c r="Z2984" s="302">
        <v>0</v>
      </c>
      <c r="AA2984" s="302">
        <v>0</v>
      </c>
      <c r="AB2984" s="302">
        <v>0</v>
      </c>
      <c r="AC2984" s="302">
        <v>0</v>
      </c>
      <c r="AD2984" s="302">
        <v>0</v>
      </c>
      <c r="AE2984" s="302">
        <v>0</v>
      </c>
      <c r="AF2984" s="302">
        <v>0</v>
      </c>
      <c r="AG2984" s="302">
        <v>0</v>
      </c>
      <c r="AH2984" s="302">
        <v>160.08000000000001</v>
      </c>
      <c r="AI2984" s="302">
        <v>0</v>
      </c>
      <c r="AJ2984" s="302">
        <v>0</v>
      </c>
      <c r="AK2984" s="302">
        <v>0</v>
      </c>
      <c r="AL2984" s="302">
        <v>0</v>
      </c>
      <c r="AM2984" s="302">
        <v>0</v>
      </c>
      <c r="AN2984" s="302">
        <v>0</v>
      </c>
      <c r="AO2984" s="302">
        <v>0</v>
      </c>
      <c r="AP2984" s="302">
        <v>191.12</v>
      </c>
      <c r="AQ2984" s="302">
        <v>0</v>
      </c>
      <c r="AR2984" s="302">
        <v>191.12</v>
      </c>
      <c r="AS2984" s="302">
        <v>0</v>
      </c>
      <c r="AT2984" s="295">
        <f t="shared" si="46"/>
        <v>3809.53</v>
      </c>
      <c r="AU2984" s="302">
        <v>0</v>
      </c>
      <c r="AV2984" s="302">
        <v>0</v>
      </c>
      <c r="AW2984" s="303">
        <v>119</v>
      </c>
      <c r="AX2984" s="303">
        <v>152</v>
      </c>
      <c r="AY2984" s="302">
        <v>300899.39</v>
      </c>
      <c r="AZ2984" s="302">
        <v>300899.39</v>
      </c>
      <c r="BA2984" s="301">
        <v>61.603794999999998</v>
      </c>
      <c r="BB2984" s="301">
        <v>56.262528366302902</v>
      </c>
      <c r="BC2984" s="301">
        <v>10</v>
      </c>
      <c r="BD2984" s="301"/>
      <c r="BE2984" s="300" t="s">
        <v>4204</v>
      </c>
      <c r="BF2984" s="298"/>
      <c r="BG2984" s="300" t="s">
        <v>320</v>
      </c>
      <c r="BH2984" s="300" t="s">
        <v>181</v>
      </c>
      <c r="BI2984" s="300" t="s">
        <v>372</v>
      </c>
      <c r="BJ2984" s="300" t="s">
        <v>103</v>
      </c>
      <c r="BK2984" s="299" t="s">
        <v>4</v>
      </c>
      <c r="BL2984" s="301">
        <v>274810.34999999998</v>
      </c>
      <c r="BM2984" s="299" t="s">
        <v>894</v>
      </c>
      <c r="BN2984" s="301"/>
      <c r="BO2984" s="304">
        <v>44180</v>
      </c>
      <c r="BP2984" s="304">
        <v>48806</v>
      </c>
      <c r="BQ2984" s="297" t="s">
        <v>925</v>
      </c>
      <c r="BR2984" s="297" t="s">
        <v>4745</v>
      </c>
      <c r="BS2984" s="297" t="s">
        <v>4742</v>
      </c>
      <c r="BT2984" s="297" t="s">
        <v>4742</v>
      </c>
      <c r="BU2984" s="301">
        <v>0</v>
      </c>
      <c r="BV2984" s="301">
        <v>0</v>
      </c>
      <c r="BW2984" s="301">
        <v>0</v>
      </c>
    </row>
    <row r="2985" spans="1:75" s="289" customFormat="1" ht="18.2" customHeight="1" x14ac:dyDescent="0.15">
      <c r="A2985" s="291">
        <v>2983</v>
      </c>
      <c r="B2985" s="292" t="s">
        <v>305</v>
      </c>
      <c r="C2985" s="292" t="s">
        <v>306</v>
      </c>
      <c r="D2985" s="312">
        <v>45172</v>
      </c>
      <c r="E2985" s="293" t="s">
        <v>3760</v>
      </c>
      <c r="F2985" s="308">
        <v>0</v>
      </c>
      <c r="G2985" s="308">
        <v>0</v>
      </c>
      <c r="H2985" s="295">
        <v>919172.02</v>
      </c>
      <c r="I2985" s="295">
        <v>0</v>
      </c>
      <c r="J2985" s="295">
        <v>0</v>
      </c>
      <c r="K2985" s="295">
        <v>919172.02</v>
      </c>
      <c r="L2985" s="295">
        <v>5568.38</v>
      </c>
      <c r="M2985" s="295">
        <v>0</v>
      </c>
      <c r="N2985" s="295">
        <v>0</v>
      </c>
      <c r="O2985" s="295">
        <v>5568.38</v>
      </c>
      <c r="P2985" s="295">
        <v>0</v>
      </c>
      <c r="Q2985" s="295">
        <v>0</v>
      </c>
      <c r="R2985" s="295">
        <v>913603.64</v>
      </c>
      <c r="S2985" s="295">
        <v>0</v>
      </c>
      <c r="T2985" s="295">
        <v>7276.78</v>
      </c>
      <c r="U2985" s="295">
        <v>0</v>
      </c>
      <c r="V2985" s="295">
        <v>0</v>
      </c>
      <c r="W2985" s="295">
        <v>7276.78</v>
      </c>
      <c r="X2985" s="295">
        <v>0</v>
      </c>
      <c r="Y2985" s="295">
        <v>0</v>
      </c>
      <c r="Z2985" s="295">
        <v>0</v>
      </c>
      <c r="AA2985" s="295">
        <v>0</v>
      </c>
      <c r="AB2985" s="295">
        <v>0</v>
      </c>
      <c r="AC2985" s="295">
        <v>0</v>
      </c>
      <c r="AD2985" s="295">
        <v>0</v>
      </c>
      <c r="AE2985" s="295">
        <v>0</v>
      </c>
      <c r="AF2985" s="295">
        <v>0</v>
      </c>
      <c r="AG2985" s="295">
        <v>0</v>
      </c>
      <c r="AH2985" s="295">
        <v>668.72</v>
      </c>
      <c r="AI2985" s="295">
        <v>0</v>
      </c>
      <c r="AJ2985" s="295">
        <v>0</v>
      </c>
      <c r="AK2985" s="295">
        <v>0</v>
      </c>
      <c r="AL2985" s="295">
        <v>0</v>
      </c>
      <c r="AM2985" s="295">
        <v>0</v>
      </c>
      <c r="AN2985" s="295">
        <v>0</v>
      </c>
      <c r="AO2985" s="295">
        <v>0</v>
      </c>
      <c r="AP2985" s="295">
        <v>0</v>
      </c>
      <c r="AQ2985" s="295">
        <v>0</v>
      </c>
      <c r="AR2985" s="295">
        <v>0</v>
      </c>
      <c r="AS2985" s="295">
        <v>0.01</v>
      </c>
      <c r="AT2985" s="295">
        <f t="shared" si="46"/>
        <v>13513.869999999999</v>
      </c>
      <c r="AU2985" s="295">
        <v>0</v>
      </c>
      <c r="AV2985" s="295">
        <v>0</v>
      </c>
      <c r="AW2985" s="296">
        <v>105</v>
      </c>
      <c r="AX2985" s="296">
        <v>201</v>
      </c>
      <c r="AY2985" s="295">
        <v>1257000.02</v>
      </c>
      <c r="AZ2985" s="295">
        <v>1257000.02</v>
      </c>
      <c r="BA2985" s="294">
        <v>88.782814000000002</v>
      </c>
      <c r="BB2985" s="294">
        <v>64.528481105229403</v>
      </c>
      <c r="BC2985" s="294">
        <v>9.5</v>
      </c>
      <c r="BD2985" s="294"/>
      <c r="BE2985" s="293" t="s">
        <v>4204</v>
      </c>
      <c r="BF2985" s="291"/>
      <c r="BG2985" s="293" t="s">
        <v>315</v>
      </c>
      <c r="BH2985" s="293" t="s">
        <v>179</v>
      </c>
      <c r="BI2985" s="293" t="s">
        <v>643</v>
      </c>
      <c r="BJ2985" s="293" t="s">
        <v>103</v>
      </c>
      <c r="BK2985" s="292" t="s">
        <v>4</v>
      </c>
      <c r="BL2985" s="294">
        <v>913603.64</v>
      </c>
      <c r="BM2985" s="292" t="s">
        <v>894</v>
      </c>
      <c r="BN2985" s="294"/>
      <c r="BO2985" s="297">
        <v>42256</v>
      </c>
      <c r="BP2985" s="297">
        <v>48374</v>
      </c>
      <c r="BQ2985" s="297" t="s">
        <v>1065</v>
      </c>
      <c r="BR2985" s="297" t="s">
        <v>4741</v>
      </c>
      <c r="BS2985" s="297">
        <v>42256</v>
      </c>
      <c r="BT2985" s="297">
        <v>48374</v>
      </c>
      <c r="BU2985" s="294">
        <v>0</v>
      </c>
      <c r="BV2985" s="294">
        <v>0</v>
      </c>
      <c r="BW2985" s="294">
        <v>0</v>
      </c>
    </row>
    <row r="2986" spans="1:75" s="289" customFormat="1" ht="18.2" customHeight="1" x14ac:dyDescent="0.15">
      <c r="A2986" s="298">
        <v>2984</v>
      </c>
      <c r="B2986" s="299" t="s">
        <v>305</v>
      </c>
      <c r="C2986" s="299" t="s">
        <v>306</v>
      </c>
      <c r="D2986" s="313">
        <v>45172</v>
      </c>
      <c r="E2986" s="300" t="s">
        <v>4485</v>
      </c>
      <c r="F2986" s="309">
        <v>17</v>
      </c>
      <c r="G2986" s="309">
        <v>16</v>
      </c>
      <c r="H2986" s="302">
        <v>281532.56</v>
      </c>
      <c r="I2986" s="302">
        <v>19718.84</v>
      </c>
      <c r="J2986" s="302">
        <v>0</v>
      </c>
      <c r="K2986" s="302">
        <v>301251.40000000002</v>
      </c>
      <c r="L2986" s="302">
        <v>1321.54</v>
      </c>
      <c r="M2986" s="302">
        <v>0</v>
      </c>
      <c r="N2986" s="302">
        <v>0</v>
      </c>
      <c r="O2986" s="302">
        <v>0</v>
      </c>
      <c r="P2986" s="302">
        <v>0</v>
      </c>
      <c r="Q2986" s="302">
        <v>0</v>
      </c>
      <c r="R2986" s="302">
        <v>301251.40000000002</v>
      </c>
      <c r="S2986" s="302">
        <v>38963.4</v>
      </c>
      <c r="T2986" s="302">
        <v>2346.1</v>
      </c>
      <c r="U2986" s="302">
        <v>0</v>
      </c>
      <c r="V2986" s="302">
        <v>0</v>
      </c>
      <c r="W2986" s="302">
        <v>0</v>
      </c>
      <c r="X2986" s="302">
        <v>0</v>
      </c>
      <c r="Y2986" s="302">
        <v>0</v>
      </c>
      <c r="Z2986" s="302">
        <v>41309.5</v>
      </c>
      <c r="AA2986" s="302">
        <v>0</v>
      </c>
      <c r="AB2986" s="302">
        <v>0</v>
      </c>
      <c r="AC2986" s="302">
        <v>0</v>
      </c>
      <c r="AD2986" s="302">
        <v>0</v>
      </c>
      <c r="AE2986" s="302">
        <v>0</v>
      </c>
      <c r="AF2986" s="302">
        <v>0</v>
      </c>
      <c r="AG2986" s="302">
        <v>0</v>
      </c>
      <c r="AH2986" s="302">
        <v>0</v>
      </c>
      <c r="AI2986" s="302">
        <v>0</v>
      </c>
      <c r="AJ2986" s="302">
        <v>0</v>
      </c>
      <c r="AK2986" s="302">
        <v>0</v>
      </c>
      <c r="AL2986" s="302">
        <v>0</v>
      </c>
      <c r="AM2986" s="302">
        <v>0</v>
      </c>
      <c r="AN2986" s="302">
        <v>0</v>
      </c>
      <c r="AO2986" s="302">
        <v>0</v>
      </c>
      <c r="AP2986" s="302">
        <v>0</v>
      </c>
      <c r="AQ2986" s="302">
        <v>0</v>
      </c>
      <c r="AR2986" s="302">
        <v>0</v>
      </c>
      <c r="AS2986" s="302">
        <v>0</v>
      </c>
      <c r="AT2986" s="295">
        <f t="shared" si="46"/>
        <v>0</v>
      </c>
      <c r="AU2986" s="302">
        <v>21040.38</v>
      </c>
      <c r="AV2986" s="302">
        <v>41309.5</v>
      </c>
      <c r="AW2986" s="303">
        <v>122</v>
      </c>
      <c r="AX2986" s="303">
        <v>152</v>
      </c>
      <c r="AY2986" s="302">
        <v>302399.05</v>
      </c>
      <c r="AZ2986" s="302">
        <v>302399.05</v>
      </c>
      <c r="BA2986" s="301">
        <v>88.923043000000007</v>
      </c>
      <c r="BB2986" s="301">
        <v>88.585566641198795</v>
      </c>
      <c r="BC2986" s="301">
        <v>10</v>
      </c>
      <c r="BD2986" s="301"/>
      <c r="BE2986" s="300" t="s">
        <v>4204</v>
      </c>
      <c r="BF2986" s="298"/>
      <c r="BG2986" s="300" t="s">
        <v>312</v>
      </c>
      <c r="BH2986" s="300" t="s">
        <v>189</v>
      </c>
      <c r="BI2986" s="300" t="s">
        <v>323</v>
      </c>
      <c r="BJ2986" s="300" t="s">
        <v>4205</v>
      </c>
      <c r="BK2986" s="299" t="s">
        <v>4</v>
      </c>
      <c r="BL2986" s="301">
        <v>301251.40000000002</v>
      </c>
      <c r="BM2986" s="299" t="s">
        <v>894</v>
      </c>
      <c r="BN2986" s="301"/>
      <c r="BO2986" s="304">
        <v>44264</v>
      </c>
      <c r="BP2986" s="304">
        <v>48892</v>
      </c>
      <c r="BQ2986" s="297" t="s">
        <v>1064</v>
      </c>
      <c r="BR2986" s="297" t="s">
        <v>4747</v>
      </c>
      <c r="BS2986" s="297" t="s">
        <v>4742</v>
      </c>
      <c r="BT2986" s="297" t="s">
        <v>4742</v>
      </c>
      <c r="BU2986" s="301">
        <v>2734.31</v>
      </c>
      <c r="BV2986" s="301">
        <v>0</v>
      </c>
      <c r="BW2986" s="301">
        <v>0</v>
      </c>
    </row>
    <row r="2987" spans="1:75" s="289" customFormat="1" ht="18.2" customHeight="1" x14ac:dyDescent="0.15">
      <c r="A2987" s="291">
        <v>2985</v>
      </c>
      <c r="B2987" s="292" t="s">
        <v>305</v>
      </c>
      <c r="C2987" s="292" t="s">
        <v>306</v>
      </c>
      <c r="D2987" s="312">
        <v>45172</v>
      </c>
      <c r="E2987" s="293" t="s">
        <v>3761</v>
      </c>
      <c r="F2987" s="308">
        <v>0</v>
      </c>
      <c r="G2987" s="308">
        <v>0</v>
      </c>
      <c r="H2987" s="295">
        <v>177440.12</v>
      </c>
      <c r="I2987" s="295">
        <v>0</v>
      </c>
      <c r="J2987" s="295">
        <v>0</v>
      </c>
      <c r="K2987" s="295">
        <v>177440.12</v>
      </c>
      <c r="L2987" s="295">
        <v>1138.8499999999999</v>
      </c>
      <c r="M2987" s="295">
        <v>0</v>
      </c>
      <c r="N2987" s="295">
        <v>0</v>
      </c>
      <c r="O2987" s="295">
        <v>1138.8499999999999</v>
      </c>
      <c r="P2987" s="295">
        <v>0</v>
      </c>
      <c r="Q2987" s="295">
        <v>0</v>
      </c>
      <c r="R2987" s="295">
        <v>176301.27</v>
      </c>
      <c r="S2987" s="295">
        <v>0</v>
      </c>
      <c r="T2987" s="295">
        <v>1271.6500000000001</v>
      </c>
      <c r="U2987" s="295">
        <v>0</v>
      </c>
      <c r="V2987" s="295">
        <v>0</v>
      </c>
      <c r="W2987" s="295">
        <v>1271.6500000000001</v>
      </c>
      <c r="X2987" s="295">
        <v>0</v>
      </c>
      <c r="Y2987" s="295">
        <v>0</v>
      </c>
      <c r="Z2987" s="295">
        <v>0</v>
      </c>
      <c r="AA2987" s="295">
        <v>0</v>
      </c>
      <c r="AB2987" s="295">
        <v>0</v>
      </c>
      <c r="AC2987" s="295">
        <v>0</v>
      </c>
      <c r="AD2987" s="295">
        <v>0</v>
      </c>
      <c r="AE2987" s="295">
        <v>0</v>
      </c>
      <c r="AF2987" s="295">
        <v>0</v>
      </c>
      <c r="AG2987" s="295">
        <v>0</v>
      </c>
      <c r="AH2987" s="295">
        <v>132.19999999999999</v>
      </c>
      <c r="AI2987" s="295">
        <v>0</v>
      </c>
      <c r="AJ2987" s="295">
        <v>0</v>
      </c>
      <c r="AK2987" s="295">
        <v>0</v>
      </c>
      <c r="AL2987" s="295">
        <v>0</v>
      </c>
      <c r="AM2987" s="295">
        <v>0</v>
      </c>
      <c r="AN2987" s="295">
        <v>0</v>
      </c>
      <c r="AO2987" s="295">
        <v>0</v>
      </c>
      <c r="AP2987" s="295">
        <v>2550</v>
      </c>
      <c r="AQ2987" s="295">
        <v>0</v>
      </c>
      <c r="AR2987" s="295">
        <v>2542.6999999999998</v>
      </c>
      <c r="AS2987" s="295">
        <v>0</v>
      </c>
      <c r="AT2987" s="295">
        <f t="shared" si="46"/>
        <v>2550</v>
      </c>
      <c r="AU2987" s="295">
        <v>0</v>
      </c>
      <c r="AV2987" s="295">
        <v>0</v>
      </c>
      <c r="AW2987" s="296">
        <v>104</v>
      </c>
      <c r="AX2987" s="296">
        <v>200</v>
      </c>
      <c r="AY2987" s="295">
        <v>248500.01</v>
      </c>
      <c r="AZ2987" s="295">
        <v>248500.01</v>
      </c>
      <c r="BA2987" s="294">
        <v>89.999996999999993</v>
      </c>
      <c r="BB2987" s="294">
        <v>63.851561901732701</v>
      </c>
      <c r="BC2987" s="294">
        <v>8.6</v>
      </c>
      <c r="BD2987" s="294"/>
      <c r="BE2987" s="293" t="s">
        <v>4204</v>
      </c>
      <c r="BF2987" s="291"/>
      <c r="BG2987" s="293" t="s">
        <v>317</v>
      </c>
      <c r="BH2987" s="293" t="s">
        <v>318</v>
      </c>
      <c r="BI2987" s="293" t="s">
        <v>498</v>
      </c>
      <c r="BJ2987" s="293" t="s">
        <v>103</v>
      </c>
      <c r="BK2987" s="292" t="s">
        <v>4</v>
      </c>
      <c r="BL2987" s="294">
        <v>176301.27</v>
      </c>
      <c r="BM2987" s="292" t="s">
        <v>894</v>
      </c>
      <c r="BN2987" s="294"/>
      <c r="BO2987" s="297">
        <v>42261</v>
      </c>
      <c r="BP2987" s="297">
        <v>48348</v>
      </c>
      <c r="BQ2987" s="297" t="s">
        <v>1067</v>
      </c>
      <c r="BR2987" s="297" t="s">
        <v>4743</v>
      </c>
      <c r="BS2987" s="297">
        <v>42261</v>
      </c>
      <c r="BT2987" s="297">
        <v>48348</v>
      </c>
      <c r="BU2987" s="294">
        <v>0</v>
      </c>
      <c r="BV2987" s="294">
        <v>0</v>
      </c>
      <c r="BW2987" s="294">
        <v>0</v>
      </c>
    </row>
    <row r="2988" spans="1:75" s="289" customFormat="1" ht="18.2" customHeight="1" x14ac:dyDescent="0.15">
      <c r="A2988" s="298">
        <v>2986</v>
      </c>
      <c r="B2988" s="299" t="s">
        <v>305</v>
      </c>
      <c r="C2988" s="299" t="s">
        <v>306</v>
      </c>
      <c r="D2988" s="313">
        <v>45172</v>
      </c>
      <c r="E2988" s="300" t="s">
        <v>3762</v>
      </c>
      <c r="F2988" s="309">
        <v>0</v>
      </c>
      <c r="G2988" s="309">
        <v>2</v>
      </c>
      <c r="H2988" s="302">
        <v>138125.79</v>
      </c>
      <c r="I2988" s="302">
        <v>2712.65</v>
      </c>
      <c r="J2988" s="302">
        <v>0</v>
      </c>
      <c r="K2988" s="302">
        <v>140838.44</v>
      </c>
      <c r="L2988" s="302">
        <v>2437.39</v>
      </c>
      <c r="M2988" s="302">
        <v>0</v>
      </c>
      <c r="N2988" s="302">
        <v>2712.65</v>
      </c>
      <c r="O2988" s="302">
        <v>2437.39</v>
      </c>
      <c r="P2988" s="302">
        <v>0</v>
      </c>
      <c r="Q2988" s="302">
        <v>0</v>
      </c>
      <c r="R2988" s="302">
        <v>135688.4</v>
      </c>
      <c r="S2988" s="302">
        <v>1112.6400000000001</v>
      </c>
      <c r="T2988" s="302">
        <v>1093.5</v>
      </c>
      <c r="U2988" s="302">
        <v>0</v>
      </c>
      <c r="V2988" s="302">
        <v>1112.6400000000001</v>
      </c>
      <c r="W2988" s="302">
        <v>1093.5</v>
      </c>
      <c r="X2988" s="302">
        <v>0</v>
      </c>
      <c r="Y2988" s="302">
        <v>0</v>
      </c>
      <c r="Z2988" s="302">
        <v>0</v>
      </c>
      <c r="AA2988" s="302">
        <v>0</v>
      </c>
      <c r="AB2988" s="302">
        <v>0</v>
      </c>
      <c r="AC2988" s="302">
        <v>0</v>
      </c>
      <c r="AD2988" s="302">
        <v>0</v>
      </c>
      <c r="AE2988" s="302">
        <v>0</v>
      </c>
      <c r="AF2988" s="302">
        <v>0</v>
      </c>
      <c r="AG2988" s="302">
        <v>0</v>
      </c>
      <c r="AH2988" s="302">
        <v>152.15</v>
      </c>
      <c r="AI2988" s="302">
        <v>0</v>
      </c>
      <c r="AJ2988" s="302">
        <v>0</v>
      </c>
      <c r="AK2988" s="302">
        <v>0</v>
      </c>
      <c r="AL2988" s="302">
        <v>350</v>
      </c>
      <c r="AM2988" s="302">
        <v>0</v>
      </c>
      <c r="AN2988" s="302">
        <v>0</v>
      </c>
      <c r="AO2988" s="302">
        <v>152.15</v>
      </c>
      <c r="AP2988" s="302">
        <v>0</v>
      </c>
      <c r="AQ2988" s="302">
        <v>0</v>
      </c>
      <c r="AR2988" s="302">
        <v>0</v>
      </c>
      <c r="AS2988" s="302">
        <v>346.48</v>
      </c>
      <c r="AT2988" s="295">
        <f t="shared" si="46"/>
        <v>7664</v>
      </c>
      <c r="AU2988" s="302">
        <v>0</v>
      </c>
      <c r="AV2988" s="302">
        <v>0</v>
      </c>
      <c r="AW2988" s="303">
        <v>46</v>
      </c>
      <c r="AX2988" s="303">
        <v>142</v>
      </c>
      <c r="AY2988" s="302">
        <v>286000</v>
      </c>
      <c r="AZ2988" s="302">
        <v>286000</v>
      </c>
      <c r="BA2988" s="301">
        <v>89.055947000000003</v>
      </c>
      <c r="BB2988" s="301">
        <v>42.251255101100703</v>
      </c>
      <c r="BC2988" s="301">
        <v>9.5</v>
      </c>
      <c r="BD2988" s="301"/>
      <c r="BE2988" s="300" t="s">
        <v>4204</v>
      </c>
      <c r="BF2988" s="298"/>
      <c r="BG2988" s="300" t="s">
        <v>320</v>
      </c>
      <c r="BH2988" s="300" t="s">
        <v>181</v>
      </c>
      <c r="BI2988" s="300" t="s">
        <v>372</v>
      </c>
      <c r="BJ2988" s="300" t="s">
        <v>103</v>
      </c>
      <c r="BK2988" s="299" t="s">
        <v>4</v>
      </c>
      <c r="BL2988" s="301">
        <v>135688.4</v>
      </c>
      <c r="BM2988" s="299" t="s">
        <v>894</v>
      </c>
      <c r="BN2988" s="301"/>
      <c r="BO2988" s="304">
        <v>42264</v>
      </c>
      <c r="BP2988" s="304">
        <v>46585</v>
      </c>
      <c r="BQ2988" s="297" t="s">
        <v>1065</v>
      </c>
      <c r="BR2988" s="297" t="s">
        <v>4741</v>
      </c>
      <c r="BS2988" s="297">
        <v>42264</v>
      </c>
      <c r="BT2988" s="297">
        <v>46585</v>
      </c>
      <c r="BU2988" s="301">
        <v>0</v>
      </c>
      <c r="BV2988" s="301">
        <v>0</v>
      </c>
      <c r="BW2988" s="301">
        <v>0</v>
      </c>
    </row>
    <row r="2989" spans="1:75" s="289" customFormat="1" ht="18.2" customHeight="1" x14ac:dyDescent="0.15">
      <c r="A2989" s="291">
        <v>2987</v>
      </c>
      <c r="B2989" s="292" t="s">
        <v>305</v>
      </c>
      <c r="C2989" s="292" t="s">
        <v>306</v>
      </c>
      <c r="D2989" s="312">
        <v>45172</v>
      </c>
      <c r="E2989" s="293" t="s">
        <v>3763</v>
      </c>
      <c r="F2989" s="292" t="s">
        <v>4163</v>
      </c>
      <c r="G2989" s="308">
        <v>0</v>
      </c>
      <c r="H2989" s="295">
        <v>18867.669999999998</v>
      </c>
      <c r="I2989" s="295">
        <v>0</v>
      </c>
      <c r="J2989" s="295">
        <v>0</v>
      </c>
      <c r="K2989" s="295">
        <v>18867.669999999998</v>
      </c>
      <c r="L2989" s="295">
        <v>2717.72</v>
      </c>
      <c r="M2989" s="295">
        <v>0</v>
      </c>
      <c r="N2989" s="295">
        <v>0</v>
      </c>
      <c r="O2989" s="295">
        <v>2717.72</v>
      </c>
      <c r="P2989" s="295">
        <v>16149.95</v>
      </c>
      <c r="Q2989" s="295">
        <v>0</v>
      </c>
      <c r="R2989" s="295">
        <v>0</v>
      </c>
      <c r="S2989" s="295">
        <v>0</v>
      </c>
      <c r="T2989" s="295">
        <v>135.22</v>
      </c>
      <c r="U2989" s="295">
        <v>0</v>
      </c>
      <c r="V2989" s="295">
        <v>0</v>
      </c>
      <c r="W2989" s="295">
        <v>135.22</v>
      </c>
      <c r="X2989" s="295">
        <v>0</v>
      </c>
      <c r="Y2989" s="295">
        <v>0</v>
      </c>
      <c r="Z2989" s="295">
        <v>0</v>
      </c>
      <c r="AA2989" s="295">
        <v>0</v>
      </c>
      <c r="AB2989" s="295">
        <v>0</v>
      </c>
      <c r="AC2989" s="295">
        <v>0</v>
      </c>
      <c r="AD2989" s="295">
        <v>0</v>
      </c>
      <c r="AE2989" s="295">
        <v>0</v>
      </c>
      <c r="AF2989" s="295">
        <v>0</v>
      </c>
      <c r="AG2989" s="295">
        <v>0</v>
      </c>
      <c r="AH2989" s="295">
        <v>156.32</v>
      </c>
      <c r="AI2989" s="295">
        <v>0</v>
      </c>
      <c r="AJ2989" s="295">
        <v>0</v>
      </c>
      <c r="AK2989" s="295">
        <v>0</v>
      </c>
      <c r="AL2989" s="295">
        <v>0</v>
      </c>
      <c r="AM2989" s="295">
        <v>0</v>
      </c>
      <c r="AN2989" s="295">
        <v>0</v>
      </c>
      <c r="AO2989" s="295">
        <v>0</v>
      </c>
      <c r="AP2989" s="295">
        <v>0</v>
      </c>
      <c r="AQ2989" s="295">
        <v>0</v>
      </c>
      <c r="AR2989" s="295">
        <v>0</v>
      </c>
      <c r="AS2989" s="295">
        <v>0.21</v>
      </c>
      <c r="AT2989" s="295">
        <f t="shared" si="46"/>
        <v>19159.000000000004</v>
      </c>
      <c r="AU2989" s="295">
        <v>0</v>
      </c>
      <c r="AV2989" s="295">
        <v>0</v>
      </c>
      <c r="AW2989" s="296">
        <v>97</v>
      </c>
      <c r="AX2989" s="296">
        <v>193</v>
      </c>
      <c r="AY2989" s="295">
        <v>300400</v>
      </c>
      <c r="AZ2989" s="295">
        <v>288781.98</v>
      </c>
      <c r="BA2989" s="294">
        <v>76.537954999999997</v>
      </c>
      <c r="BB2989" s="294">
        <v>0</v>
      </c>
      <c r="BC2989" s="294">
        <v>8.6</v>
      </c>
      <c r="BD2989" s="294"/>
      <c r="BE2989" s="293" t="s">
        <v>4204</v>
      </c>
      <c r="BF2989" s="291"/>
      <c r="BG2989" s="293" t="s">
        <v>360</v>
      </c>
      <c r="BH2989" s="293" t="s">
        <v>236</v>
      </c>
      <c r="BI2989" s="293" t="s">
        <v>552</v>
      </c>
      <c r="BJ2989" s="293" t="s">
        <v>103</v>
      </c>
      <c r="BK2989" s="292" t="s">
        <v>4</v>
      </c>
      <c r="BL2989" s="294">
        <v>0</v>
      </c>
      <c r="BM2989" s="292" t="s">
        <v>894</v>
      </c>
      <c r="BN2989" s="294"/>
      <c r="BO2989" s="297">
        <v>42255</v>
      </c>
      <c r="BP2989" s="297">
        <v>48129</v>
      </c>
      <c r="BQ2989" s="297" t="s">
        <v>1065</v>
      </c>
      <c r="BR2989" s="297" t="s">
        <v>4741</v>
      </c>
      <c r="BS2989" s="297">
        <v>42255</v>
      </c>
      <c r="BT2989" s="297">
        <v>48129</v>
      </c>
      <c r="BU2989" s="294">
        <v>0</v>
      </c>
      <c r="BV2989" s="294">
        <v>0</v>
      </c>
      <c r="BW2989" s="294">
        <v>0</v>
      </c>
    </row>
    <row r="2990" spans="1:75" s="289" customFormat="1" ht="18.2" customHeight="1" x14ac:dyDescent="0.15">
      <c r="A2990" s="298">
        <v>2988</v>
      </c>
      <c r="B2990" s="299" t="s">
        <v>305</v>
      </c>
      <c r="C2990" s="299" t="s">
        <v>306</v>
      </c>
      <c r="D2990" s="313">
        <v>45172</v>
      </c>
      <c r="E2990" s="300" t="s">
        <v>3764</v>
      </c>
      <c r="F2990" s="309">
        <v>87</v>
      </c>
      <c r="G2990" s="309">
        <v>86</v>
      </c>
      <c r="H2990" s="302">
        <v>274407.19</v>
      </c>
      <c r="I2990" s="302">
        <v>109892.79</v>
      </c>
      <c r="J2990" s="302">
        <v>0</v>
      </c>
      <c r="K2990" s="302">
        <v>384299.98</v>
      </c>
      <c r="L2990" s="302">
        <v>1761.21</v>
      </c>
      <c r="M2990" s="302">
        <v>0</v>
      </c>
      <c r="N2990" s="302">
        <v>0</v>
      </c>
      <c r="O2990" s="302">
        <v>0</v>
      </c>
      <c r="P2990" s="302">
        <v>0</v>
      </c>
      <c r="Q2990" s="302">
        <v>0</v>
      </c>
      <c r="R2990" s="302">
        <v>384299.98</v>
      </c>
      <c r="S2990" s="302">
        <v>209966.91</v>
      </c>
      <c r="T2990" s="302">
        <v>1966.58</v>
      </c>
      <c r="U2990" s="302">
        <v>0</v>
      </c>
      <c r="V2990" s="302">
        <v>0</v>
      </c>
      <c r="W2990" s="302">
        <v>0</v>
      </c>
      <c r="X2990" s="302">
        <v>0</v>
      </c>
      <c r="Y2990" s="302">
        <v>0</v>
      </c>
      <c r="Z2990" s="302">
        <v>211933.49</v>
      </c>
      <c r="AA2990" s="302">
        <v>0</v>
      </c>
      <c r="AB2990" s="302">
        <v>0</v>
      </c>
      <c r="AC2990" s="302">
        <v>0</v>
      </c>
      <c r="AD2990" s="302">
        <v>0</v>
      </c>
      <c r="AE2990" s="302">
        <v>0</v>
      </c>
      <c r="AF2990" s="302">
        <v>0</v>
      </c>
      <c r="AG2990" s="302">
        <v>0</v>
      </c>
      <c r="AH2990" s="302">
        <v>0</v>
      </c>
      <c r="AI2990" s="302">
        <v>0</v>
      </c>
      <c r="AJ2990" s="302">
        <v>0</v>
      </c>
      <c r="AK2990" s="302">
        <v>0</v>
      </c>
      <c r="AL2990" s="302">
        <v>0</v>
      </c>
      <c r="AM2990" s="302">
        <v>0</v>
      </c>
      <c r="AN2990" s="302">
        <v>0</v>
      </c>
      <c r="AO2990" s="302">
        <v>0</v>
      </c>
      <c r="AP2990" s="302">
        <v>0</v>
      </c>
      <c r="AQ2990" s="302">
        <v>0</v>
      </c>
      <c r="AR2990" s="302">
        <v>0</v>
      </c>
      <c r="AS2990" s="302">
        <v>0</v>
      </c>
      <c r="AT2990" s="295">
        <f t="shared" si="46"/>
        <v>0</v>
      </c>
      <c r="AU2990" s="302">
        <v>111654</v>
      </c>
      <c r="AV2990" s="302">
        <v>211933.49</v>
      </c>
      <c r="AW2990" s="303">
        <v>104</v>
      </c>
      <c r="AX2990" s="303">
        <v>200</v>
      </c>
      <c r="AY2990" s="302">
        <v>384299.98</v>
      </c>
      <c r="AZ2990" s="302">
        <v>384299.98</v>
      </c>
      <c r="BA2990" s="301">
        <v>90.000005000000002</v>
      </c>
      <c r="BB2990" s="301">
        <v>90.000005000000002</v>
      </c>
      <c r="BC2990" s="301">
        <v>8.6</v>
      </c>
      <c r="BD2990" s="301"/>
      <c r="BE2990" s="300" t="s">
        <v>4204</v>
      </c>
      <c r="BF2990" s="298"/>
      <c r="BG2990" s="300" t="s">
        <v>315</v>
      </c>
      <c r="BH2990" s="300" t="s">
        <v>183</v>
      </c>
      <c r="BI2990" s="300" t="s">
        <v>806</v>
      </c>
      <c r="BJ2990" s="300" t="s">
        <v>4205</v>
      </c>
      <c r="BK2990" s="299" t="s">
        <v>4</v>
      </c>
      <c r="BL2990" s="301">
        <v>384299.98</v>
      </c>
      <c r="BM2990" s="299" t="s">
        <v>894</v>
      </c>
      <c r="BN2990" s="301"/>
      <c r="BO2990" s="304">
        <v>42258</v>
      </c>
      <c r="BP2990" s="304">
        <v>48345</v>
      </c>
      <c r="BQ2990" s="297" t="s">
        <v>1067</v>
      </c>
      <c r="BR2990" s="297" t="s">
        <v>4743</v>
      </c>
      <c r="BS2990" s="297">
        <v>42258</v>
      </c>
      <c r="BT2990" s="297">
        <v>48345</v>
      </c>
      <c r="BU2990" s="301">
        <v>19423.8</v>
      </c>
      <c r="BV2990" s="301">
        <v>0</v>
      </c>
      <c r="BW2990" s="301">
        <v>0</v>
      </c>
    </row>
    <row r="2991" spans="1:75" s="289" customFormat="1" ht="18.2" customHeight="1" x14ac:dyDescent="0.15">
      <c r="A2991" s="291">
        <v>2989</v>
      </c>
      <c r="B2991" s="292" t="s">
        <v>305</v>
      </c>
      <c r="C2991" s="292" t="s">
        <v>306</v>
      </c>
      <c r="D2991" s="312">
        <v>45172</v>
      </c>
      <c r="E2991" s="293" t="s">
        <v>4469</v>
      </c>
      <c r="F2991" s="308">
        <v>0</v>
      </c>
      <c r="G2991" s="308">
        <v>0</v>
      </c>
      <c r="H2991" s="295">
        <v>460349.41</v>
      </c>
      <c r="I2991" s="295">
        <v>0</v>
      </c>
      <c r="J2991" s="295">
        <v>0</v>
      </c>
      <c r="K2991" s="295">
        <v>460349.41</v>
      </c>
      <c r="L2991" s="295">
        <v>2312.38</v>
      </c>
      <c r="M2991" s="295">
        <v>0</v>
      </c>
      <c r="N2991" s="295">
        <v>0</v>
      </c>
      <c r="O2991" s="295">
        <v>2312.38</v>
      </c>
      <c r="P2991" s="295">
        <v>0</v>
      </c>
      <c r="Q2991" s="295">
        <v>0</v>
      </c>
      <c r="R2991" s="295">
        <v>458037.03</v>
      </c>
      <c r="S2991" s="295">
        <v>0</v>
      </c>
      <c r="T2991" s="295">
        <v>3644.43</v>
      </c>
      <c r="U2991" s="295">
        <v>0</v>
      </c>
      <c r="V2991" s="295">
        <v>0</v>
      </c>
      <c r="W2991" s="295">
        <v>3644.43</v>
      </c>
      <c r="X2991" s="295">
        <v>0</v>
      </c>
      <c r="Y2991" s="295">
        <v>0</v>
      </c>
      <c r="Z2991" s="295">
        <v>0</v>
      </c>
      <c r="AA2991" s="295">
        <v>0</v>
      </c>
      <c r="AB2991" s="295">
        <v>0</v>
      </c>
      <c r="AC2991" s="295">
        <v>0</v>
      </c>
      <c r="AD2991" s="295">
        <v>0</v>
      </c>
      <c r="AE2991" s="295">
        <v>0</v>
      </c>
      <c r="AF2991" s="295">
        <v>0</v>
      </c>
      <c r="AG2991" s="295">
        <v>0</v>
      </c>
      <c r="AH2991" s="295">
        <v>265.47000000000003</v>
      </c>
      <c r="AI2991" s="295">
        <v>0</v>
      </c>
      <c r="AJ2991" s="295">
        <v>0</v>
      </c>
      <c r="AK2991" s="295">
        <v>0</v>
      </c>
      <c r="AL2991" s="295">
        <v>0</v>
      </c>
      <c r="AM2991" s="295">
        <v>0</v>
      </c>
      <c r="AN2991" s="295">
        <v>0</v>
      </c>
      <c r="AO2991" s="295">
        <v>0</v>
      </c>
      <c r="AP2991" s="295">
        <v>52.25</v>
      </c>
      <c r="AQ2991" s="295">
        <v>0</v>
      </c>
      <c r="AR2991" s="295">
        <v>49.5</v>
      </c>
      <c r="AS2991" s="295">
        <v>0</v>
      </c>
      <c r="AT2991" s="295">
        <f t="shared" si="46"/>
        <v>6225.03</v>
      </c>
      <c r="AU2991" s="295">
        <v>0</v>
      </c>
      <c r="AV2991" s="295">
        <v>0</v>
      </c>
      <c r="AW2991" s="296">
        <v>119</v>
      </c>
      <c r="AX2991" s="296">
        <v>150</v>
      </c>
      <c r="AY2991" s="295">
        <v>499000.39</v>
      </c>
      <c r="AZ2991" s="295">
        <v>499000.39</v>
      </c>
      <c r="BA2991" s="294">
        <v>87.143739999999994</v>
      </c>
      <c r="BB2991" s="294">
        <v>79.990037387931096</v>
      </c>
      <c r="BC2991" s="294">
        <v>9.5</v>
      </c>
      <c r="BD2991" s="294"/>
      <c r="BE2991" s="293" t="s">
        <v>4204</v>
      </c>
      <c r="BF2991" s="291"/>
      <c r="BG2991" s="293" t="s">
        <v>333</v>
      </c>
      <c r="BH2991" s="293" t="s">
        <v>193</v>
      </c>
      <c r="BI2991" s="293" t="s">
        <v>339</v>
      </c>
      <c r="BJ2991" s="293" t="s">
        <v>103</v>
      </c>
      <c r="BK2991" s="292" t="s">
        <v>4</v>
      </c>
      <c r="BL2991" s="294">
        <v>458037.03</v>
      </c>
      <c r="BM2991" s="292" t="s">
        <v>894</v>
      </c>
      <c r="BN2991" s="294"/>
      <c r="BO2991" s="297">
        <v>44238</v>
      </c>
      <c r="BP2991" s="297">
        <v>48802</v>
      </c>
      <c r="BQ2991" s="297" t="s">
        <v>1064</v>
      </c>
      <c r="BR2991" s="297" t="s">
        <v>4747</v>
      </c>
      <c r="BS2991" s="297" t="s">
        <v>4742</v>
      </c>
      <c r="BT2991" s="297" t="s">
        <v>4742</v>
      </c>
      <c r="BU2991" s="294">
        <v>0</v>
      </c>
      <c r="BV2991" s="294">
        <v>0</v>
      </c>
      <c r="BW2991" s="294">
        <v>0</v>
      </c>
    </row>
    <row r="2992" spans="1:75" s="289" customFormat="1" ht="18.2" customHeight="1" x14ac:dyDescent="0.15">
      <c r="A2992" s="298">
        <v>2990</v>
      </c>
      <c r="B2992" s="299" t="s">
        <v>305</v>
      </c>
      <c r="C2992" s="299" t="s">
        <v>306</v>
      </c>
      <c r="D2992" s="313">
        <v>45172</v>
      </c>
      <c r="E2992" s="300" t="s">
        <v>3765</v>
      </c>
      <c r="F2992" s="309">
        <v>2</v>
      </c>
      <c r="G2992" s="309">
        <v>2</v>
      </c>
      <c r="H2992" s="302">
        <v>353452.25</v>
      </c>
      <c r="I2992" s="302">
        <v>4488.74</v>
      </c>
      <c r="J2992" s="302">
        <v>0</v>
      </c>
      <c r="K2992" s="302">
        <v>357940.99</v>
      </c>
      <c r="L2992" s="302">
        <v>2268.5300000000002</v>
      </c>
      <c r="M2992" s="302">
        <v>0</v>
      </c>
      <c r="N2992" s="302">
        <v>2684.28</v>
      </c>
      <c r="O2992" s="302">
        <v>0</v>
      </c>
      <c r="P2992" s="302">
        <v>0</v>
      </c>
      <c r="Q2992" s="302">
        <v>0</v>
      </c>
      <c r="R2992" s="302">
        <v>355256.71</v>
      </c>
      <c r="S2992" s="302">
        <v>3202.38</v>
      </c>
      <c r="T2992" s="302">
        <v>2533.0700000000002</v>
      </c>
      <c r="U2992" s="302">
        <v>0</v>
      </c>
      <c r="V2992" s="302">
        <v>3202.38</v>
      </c>
      <c r="W2992" s="302">
        <v>0</v>
      </c>
      <c r="X2992" s="302">
        <v>0</v>
      </c>
      <c r="Y2992" s="302">
        <v>0</v>
      </c>
      <c r="Z2992" s="302">
        <v>2533.0700000000002</v>
      </c>
      <c r="AA2992" s="302">
        <v>0</v>
      </c>
      <c r="AB2992" s="302">
        <v>0</v>
      </c>
      <c r="AC2992" s="302">
        <v>0</v>
      </c>
      <c r="AD2992" s="302">
        <v>0</v>
      </c>
      <c r="AE2992" s="302">
        <v>0</v>
      </c>
      <c r="AF2992" s="302">
        <v>0</v>
      </c>
      <c r="AG2992" s="302">
        <v>0</v>
      </c>
      <c r="AH2992" s="302">
        <v>0</v>
      </c>
      <c r="AI2992" s="302">
        <v>0</v>
      </c>
      <c r="AJ2992" s="302">
        <v>0</v>
      </c>
      <c r="AK2992" s="302">
        <v>0</v>
      </c>
      <c r="AL2992" s="302">
        <v>350</v>
      </c>
      <c r="AM2992" s="302">
        <v>0</v>
      </c>
      <c r="AN2992" s="302">
        <v>0</v>
      </c>
      <c r="AO2992" s="302">
        <v>263.33999999999997</v>
      </c>
      <c r="AP2992" s="302">
        <v>0</v>
      </c>
      <c r="AQ2992" s="302">
        <v>0</v>
      </c>
      <c r="AR2992" s="302">
        <v>0</v>
      </c>
      <c r="AS2992" s="302">
        <v>0</v>
      </c>
      <c r="AT2992" s="295">
        <f t="shared" si="46"/>
        <v>6500</v>
      </c>
      <c r="AU2992" s="302">
        <v>4072.99</v>
      </c>
      <c r="AV2992" s="302">
        <v>2533.0700000000002</v>
      </c>
      <c r="AW2992" s="303">
        <v>104</v>
      </c>
      <c r="AX2992" s="303">
        <v>200</v>
      </c>
      <c r="AY2992" s="302">
        <v>495000</v>
      </c>
      <c r="AZ2992" s="302">
        <v>495000</v>
      </c>
      <c r="BA2992" s="301">
        <v>90.000003000000007</v>
      </c>
      <c r="BB2992" s="301">
        <v>64.592131243980106</v>
      </c>
      <c r="BC2992" s="301">
        <v>8.6</v>
      </c>
      <c r="BD2992" s="301"/>
      <c r="BE2992" s="300" t="s">
        <v>4204</v>
      </c>
      <c r="BF2992" s="298"/>
      <c r="BG2992" s="300" t="s">
        <v>355</v>
      </c>
      <c r="BH2992" s="300" t="s">
        <v>387</v>
      </c>
      <c r="BI2992" s="300" t="s">
        <v>388</v>
      </c>
      <c r="BJ2992" s="300" t="s">
        <v>177</v>
      </c>
      <c r="BK2992" s="299" t="s">
        <v>4</v>
      </c>
      <c r="BL2992" s="301">
        <v>355256.71</v>
      </c>
      <c r="BM2992" s="299" t="s">
        <v>894</v>
      </c>
      <c r="BN2992" s="301"/>
      <c r="BO2992" s="304">
        <v>42255</v>
      </c>
      <c r="BP2992" s="304">
        <v>48342</v>
      </c>
      <c r="BQ2992" s="297" t="s">
        <v>1065</v>
      </c>
      <c r="BR2992" s="297" t="s">
        <v>4741</v>
      </c>
      <c r="BS2992" s="297">
        <v>42255</v>
      </c>
      <c r="BT2992" s="297">
        <v>48342</v>
      </c>
      <c r="BU2992" s="301">
        <v>263.33999999999997</v>
      </c>
      <c r="BV2992" s="301">
        <v>0</v>
      </c>
      <c r="BW2992" s="301">
        <v>0</v>
      </c>
    </row>
    <row r="2993" spans="1:75" s="289" customFormat="1" ht="18.2" customHeight="1" x14ac:dyDescent="0.15">
      <c r="A2993" s="291">
        <v>2991</v>
      </c>
      <c r="B2993" s="292" t="s">
        <v>305</v>
      </c>
      <c r="C2993" s="292" t="s">
        <v>306</v>
      </c>
      <c r="D2993" s="312">
        <v>45172</v>
      </c>
      <c r="E2993" s="293" t="s">
        <v>3766</v>
      </c>
      <c r="F2993" s="308">
        <v>0</v>
      </c>
      <c r="G2993" s="308">
        <v>0</v>
      </c>
      <c r="H2993" s="295">
        <v>384156.04</v>
      </c>
      <c r="I2993" s="295">
        <v>0</v>
      </c>
      <c r="J2993" s="295">
        <v>0</v>
      </c>
      <c r="K2993" s="295">
        <v>384156.04</v>
      </c>
      <c r="L2993" s="295">
        <v>2465.59</v>
      </c>
      <c r="M2993" s="295">
        <v>0</v>
      </c>
      <c r="N2993" s="295">
        <v>0</v>
      </c>
      <c r="O2993" s="295">
        <v>2465.59</v>
      </c>
      <c r="P2993" s="295">
        <v>0</v>
      </c>
      <c r="Q2993" s="295">
        <v>0</v>
      </c>
      <c r="R2993" s="295">
        <v>381690.45</v>
      </c>
      <c r="S2993" s="295">
        <v>0</v>
      </c>
      <c r="T2993" s="295">
        <v>2753.12</v>
      </c>
      <c r="U2993" s="295">
        <v>0</v>
      </c>
      <c r="V2993" s="295">
        <v>0</v>
      </c>
      <c r="W2993" s="295">
        <v>2753.12</v>
      </c>
      <c r="X2993" s="295">
        <v>0</v>
      </c>
      <c r="Y2993" s="295">
        <v>0</v>
      </c>
      <c r="Z2993" s="295">
        <v>0</v>
      </c>
      <c r="AA2993" s="295">
        <v>0</v>
      </c>
      <c r="AB2993" s="295">
        <v>0</v>
      </c>
      <c r="AC2993" s="295">
        <v>0</v>
      </c>
      <c r="AD2993" s="295">
        <v>0</v>
      </c>
      <c r="AE2993" s="295">
        <v>0</v>
      </c>
      <c r="AF2993" s="295">
        <v>0</v>
      </c>
      <c r="AG2993" s="295">
        <v>0</v>
      </c>
      <c r="AH2993" s="295">
        <v>286.22000000000003</v>
      </c>
      <c r="AI2993" s="295">
        <v>0</v>
      </c>
      <c r="AJ2993" s="295">
        <v>0</v>
      </c>
      <c r="AK2993" s="295">
        <v>0</v>
      </c>
      <c r="AL2993" s="295">
        <v>0</v>
      </c>
      <c r="AM2993" s="295">
        <v>0</v>
      </c>
      <c r="AN2993" s="295">
        <v>0</v>
      </c>
      <c r="AO2993" s="295">
        <v>0</v>
      </c>
      <c r="AP2993" s="295">
        <v>0</v>
      </c>
      <c r="AQ2993" s="295">
        <v>0</v>
      </c>
      <c r="AR2993" s="295">
        <v>0</v>
      </c>
      <c r="AS2993" s="295">
        <v>0</v>
      </c>
      <c r="AT2993" s="295">
        <f t="shared" si="46"/>
        <v>5504.93</v>
      </c>
      <c r="AU2993" s="295">
        <v>0</v>
      </c>
      <c r="AV2993" s="295">
        <v>0</v>
      </c>
      <c r="AW2993" s="296">
        <v>104</v>
      </c>
      <c r="AX2993" s="296">
        <v>200</v>
      </c>
      <c r="AY2993" s="295">
        <v>538000.01</v>
      </c>
      <c r="AZ2993" s="295">
        <v>538000.01</v>
      </c>
      <c r="BA2993" s="294">
        <v>90.000001999999995</v>
      </c>
      <c r="BB2993" s="294">
        <v>63.851562499749598</v>
      </c>
      <c r="BC2993" s="294">
        <v>8.6</v>
      </c>
      <c r="BD2993" s="294"/>
      <c r="BE2993" s="293" t="s">
        <v>4204</v>
      </c>
      <c r="BF2993" s="291"/>
      <c r="BG2993" s="293" t="s">
        <v>349</v>
      </c>
      <c r="BH2993" s="293" t="s">
        <v>180</v>
      </c>
      <c r="BI2993" s="293" t="s">
        <v>645</v>
      </c>
      <c r="BJ2993" s="293" t="s">
        <v>103</v>
      </c>
      <c r="BK2993" s="292" t="s">
        <v>4</v>
      </c>
      <c r="BL2993" s="294">
        <v>381690.45</v>
      </c>
      <c r="BM2993" s="292" t="s">
        <v>894</v>
      </c>
      <c r="BN2993" s="294"/>
      <c r="BO2993" s="297">
        <v>42254</v>
      </c>
      <c r="BP2993" s="297">
        <v>48341</v>
      </c>
      <c r="BQ2993" s="297" t="s">
        <v>1067</v>
      </c>
      <c r="BR2993" s="297" t="s">
        <v>4743</v>
      </c>
      <c r="BS2993" s="297">
        <v>42254</v>
      </c>
      <c r="BT2993" s="297">
        <v>48341</v>
      </c>
      <c r="BU2993" s="294">
        <v>0</v>
      </c>
      <c r="BV2993" s="294">
        <v>0</v>
      </c>
      <c r="BW2993" s="294">
        <v>0</v>
      </c>
    </row>
    <row r="2994" spans="1:75" s="289" customFormat="1" ht="18.2" customHeight="1" x14ac:dyDescent="0.15">
      <c r="A2994" s="298">
        <v>2992</v>
      </c>
      <c r="B2994" s="299" t="s">
        <v>305</v>
      </c>
      <c r="C2994" s="299" t="s">
        <v>306</v>
      </c>
      <c r="D2994" s="313">
        <v>45172</v>
      </c>
      <c r="E2994" s="300" t="s">
        <v>3767</v>
      </c>
      <c r="F2994" s="309">
        <v>0</v>
      </c>
      <c r="G2994" s="309">
        <v>0</v>
      </c>
      <c r="H2994" s="302">
        <v>224972.18</v>
      </c>
      <c r="I2994" s="302">
        <v>0</v>
      </c>
      <c r="J2994" s="302">
        <v>0</v>
      </c>
      <c r="K2994" s="302">
        <v>224972.18</v>
      </c>
      <c r="L2994" s="302">
        <v>1424.58</v>
      </c>
      <c r="M2994" s="302">
        <v>0</v>
      </c>
      <c r="N2994" s="302">
        <v>0</v>
      </c>
      <c r="O2994" s="302">
        <v>1424.58</v>
      </c>
      <c r="P2994" s="302">
        <v>0</v>
      </c>
      <c r="Q2994" s="302">
        <v>0</v>
      </c>
      <c r="R2994" s="302">
        <v>223547.6</v>
      </c>
      <c r="S2994" s="302">
        <v>0</v>
      </c>
      <c r="T2994" s="302">
        <v>1612.3</v>
      </c>
      <c r="U2994" s="302">
        <v>0</v>
      </c>
      <c r="V2994" s="302">
        <v>0</v>
      </c>
      <c r="W2994" s="302">
        <v>1612.3</v>
      </c>
      <c r="X2994" s="302">
        <v>0</v>
      </c>
      <c r="Y2994" s="302">
        <v>0</v>
      </c>
      <c r="Z2994" s="302">
        <v>0</v>
      </c>
      <c r="AA2994" s="302">
        <v>0</v>
      </c>
      <c r="AB2994" s="302">
        <v>0</v>
      </c>
      <c r="AC2994" s="302">
        <v>0</v>
      </c>
      <c r="AD2994" s="302">
        <v>0</v>
      </c>
      <c r="AE2994" s="302">
        <v>0</v>
      </c>
      <c r="AF2994" s="302">
        <v>0</v>
      </c>
      <c r="AG2994" s="302">
        <v>0</v>
      </c>
      <c r="AH2994" s="302">
        <v>168.9</v>
      </c>
      <c r="AI2994" s="302">
        <v>0</v>
      </c>
      <c r="AJ2994" s="302">
        <v>0</v>
      </c>
      <c r="AK2994" s="302">
        <v>0</v>
      </c>
      <c r="AL2994" s="302">
        <v>0</v>
      </c>
      <c r="AM2994" s="302">
        <v>0</v>
      </c>
      <c r="AN2994" s="302">
        <v>0</v>
      </c>
      <c r="AO2994" s="302">
        <v>0</v>
      </c>
      <c r="AP2994" s="302">
        <v>171.1</v>
      </c>
      <c r="AQ2994" s="302">
        <v>0</v>
      </c>
      <c r="AR2994" s="302">
        <v>176.88</v>
      </c>
      <c r="AS2994" s="302">
        <v>0</v>
      </c>
      <c r="AT2994" s="295">
        <f t="shared" si="46"/>
        <v>3200</v>
      </c>
      <c r="AU2994" s="302">
        <v>0</v>
      </c>
      <c r="AV2994" s="302">
        <v>0</v>
      </c>
      <c r="AW2994" s="303">
        <v>105</v>
      </c>
      <c r="AX2994" s="303">
        <v>201</v>
      </c>
      <c r="AY2994" s="302">
        <v>322159.99</v>
      </c>
      <c r="AZ2994" s="302">
        <v>313860.73</v>
      </c>
      <c r="BA2994" s="301">
        <v>80.812880000000007</v>
      </c>
      <c r="BB2994" s="301">
        <v>57.559049751423203</v>
      </c>
      <c r="BC2994" s="301">
        <v>8.6</v>
      </c>
      <c r="BD2994" s="301"/>
      <c r="BE2994" s="300" t="s">
        <v>4204</v>
      </c>
      <c r="BF2994" s="298"/>
      <c r="BG2994" s="300" t="s">
        <v>349</v>
      </c>
      <c r="BH2994" s="300" t="s">
        <v>185</v>
      </c>
      <c r="BI2994" s="300" t="s">
        <v>921</v>
      </c>
      <c r="BJ2994" s="300" t="s">
        <v>103</v>
      </c>
      <c r="BK2994" s="299" t="s">
        <v>4</v>
      </c>
      <c r="BL2994" s="301">
        <v>223547.6</v>
      </c>
      <c r="BM2994" s="299" t="s">
        <v>894</v>
      </c>
      <c r="BN2994" s="301"/>
      <c r="BO2994" s="304">
        <v>42254</v>
      </c>
      <c r="BP2994" s="304">
        <v>48372</v>
      </c>
      <c r="BQ2994" s="297" t="s">
        <v>1065</v>
      </c>
      <c r="BR2994" s="297" t="s">
        <v>4741</v>
      </c>
      <c r="BS2994" s="297">
        <v>42254</v>
      </c>
      <c r="BT2994" s="297">
        <v>48372</v>
      </c>
      <c r="BU2994" s="301">
        <v>0</v>
      </c>
      <c r="BV2994" s="301">
        <v>0</v>
      </c>
      <c r="BW2994" s="301">
        <v>0</v>
      </c>
    </row>
    <row r="2995" spans="1:75" s="289" customFormat="1" ht="18.2" customHeight="1" x14ac:dyDescent="0.15">
      <c r="A2995" s="291">
        <v>2993</v>
      </c>
      <c r="B2995" s="292" t="s">
        <v>305</v>
      </c>
      <c r="C2995" s="292" t="s">
        <v>306</v>
      </c>
      <c r="D2995" s="312">
        <v>45172</v>
      </c>
      <c r="E2995" s="293" t="s">
        <v>4448</v>
      </c>
      <c r="F2995" s="308">
        <v>0</v>
      </c>
      <c r="G2995" s="308">
        <v>0</v>
      </c>
      <c r="H2995" s="295">
        <v>141235</v>
      </c>
      <c r="I2995" s="295">
        <v>0</v>
      </c>
      <c r="J2995" s="295">
        <v>0</v>
      </c>
      <c r="K2995" s="295">
        <v>141235</v>
      </c>
      <c r="L2995" s="295">
        <v>1059.9100000000001</v>
      </c>
      <c r="M2995" s="295">
        <v>0</v>
      </c>
      <c r="N2995" s="295">
        <v>0</v>
      </c>
      <c r="O2995" s="295">
        <v>1059.9100000000001</v>
      </c>
      <c r="P2995" s="295">
        <v>0</v>
      </c>
      <c r="Q2995" s="295">
        <v>0</v>
      </c>
      <c r="R2995" s="295">
        <v>140175.09</v>
      </c>
      <c r="S2995" s="295">
        <v>0</v>
      </c>
      <c r="T2995" s="295">
        <v>1176.96</v>
      </c>
      <c r="U2995" s="295">
        <v>0</v>
      </c>
      <c r="V2995" s="295">
        <v>0</v>
      </c>
      <c r="W2995" s="295">
        <v>1176.96</v>
      </c>
      <c r="X2995" s="295">
        <v>0</v>
      </c>
      <c r="Y2995" s="295">
        <v>0</v>
      </c>
      <c r="Z2995" s="295">
        <v>0</v>
      </c>
      <c r="AA2995" s="295">
        <v>0</v>
      </c>
      <c r="AB2995" s="295">
        <v>0</v>
      </c>
      <c r="AC2995" s="295">
        <v>0</v>
      </c>
      <c r="AD2995" s="295">
        <v>0</v>
      </c>
      <c r="AE2995" s="295">
        <v>0</v>
      </c>
      <c r="AF2995" s="295">
        <v>0</v>
      </c>
      <c r="AG2995" s="295">
        <v>0</v>
      </c>
      <c r="AH2995" s="295">
        <v>102.96</v>
      </c>
      <c r="AI2995" s="295">
        <v>0</v>
      </c>
      <c r="AJ2995" s="295">
        <v>0</v>
      </c>
      <c r="AK2995" s="295">
        <v>0</v>
      </c>
      <c r="AL2995" s="295">
        <v>0</v>
      </c>
      <c r="AM2995" s="295">
        <v>0</v>
      </c>
      <c r="AN2995" s="295">
        <v>0</v>
      </c>
      <c r="AO2995" s="295">
        <v>0</v>
      </c>
      <c r="AP2995" s="295">
        <v>591.61</v>
      </c>
      <c r="AQ2995" s="295">
        <v>0</v>
      </c>
      <c r="AR2995" s="295">
        <v>591.44000000000005</v>
      </c>
      <c r="AS2995" s="295">
        <v>0</v>
      </c>
      <c r="AT2995" s="295">
        <f t="shared" si="46"/>
        <v>2340</v>
      </c>
      <c r="AU2995" s="295">
        <v>0</v>
      </c>
      <c r="AV2995" s="295">
        <v>0</v>
      </c>
      <c r="AW2995" s="296">
        <v>89</v>
      </c>
      <c r="AX2995" s="296">
        <v>122</v>
      </c>
      <c r="AY2995" s="295">
        <v>235998.97</v>
      </c>
      <c r="AZ2995" s="295">
        <v>160686.51999999999</v>
      </c>
      <c r="BA2995" s="294">
        <v>51.718038999999997</v>
      </c>
      <c r="BB2995" s="294">
        <v>45.116297069900497</v>
      </c>
      <c r="BC2995" s="294">
        <v>10</v>
      </c>
      <c r="BD2995" s="294"/>
      <c r="BE2995" s="293" t="s">
        <v>4204</v>
      </c>
      <c r="BF2995" s="291"/>
      <c r="BG2995" s="293" t="s">
        <v>320</v>
      </c>
      <c r="BH2995" s="293" t="s">
        <v>197</v>
      </c>
      <c r="BI2995" s="293" t="s">
        <v>373</v>
      </c>
      <c r="BJ2995" s="293" t="s">
        <v>103</v>
      </c>
      <c r="BK2995" s="292" t="s">
        <v>4</v>
      </c>
      <c r="BL2995" s="294">
        <v>140175.09</v>
      </c>
      <c r="BM2995" s="292" t="s">
        <v>894</v>
      </c>
      <c r="BN2995" s="294"/>
      <c r="BO2995" s="297">
        <v>44180</v>
      </c>
      <c r="BP2995" s="297">
        <v>47894</v>
      </c>
      <c r="BQ2995" s="297" t="s">
        <v>1064</v>
      </c>
      <c r="BR2995" s="297" t="s">
        <v>4747</v>
      </c>
      <c r="BS2995" s="297" t="s">
        <v>4742</v>
      </c>
      <c r="BT2995" s="297" t="s">
        <v>4742</v>
      </c>
      <c r="BU2995" s="294">
        <v>0</v>
      </c>
      <c r="BV2995" s="294">
        <v>0</v>
      </c>
      <c r="BW2995" s="294">
        <v>0</v>
      </c>
    </row>
    <row r="2996" spans="1:75" s="289" customFormat="1" ht="18.2" customHeight="1" x14ac:dyDescent="0.15">
      <c r="A2996" s="298">
        <v>2994</v>
      </c>
      <c r="B2996" s="299" t="s">
        <v>305</v>
      </c>
      <c r="C2996" s="299" t="s">
        <v>306</v>
      </c>
      <c r="D2996" s="313">
        <v>45172</v>
      </c>
      <c r="E2996" s="300" t="s">
        <v>3768</v>
      </c>
      <c r="F2996" s="309">
        <v>0</v>
      </c>
      <c r="G2996" s="309">
        <v>0</v>
      </c>
      <c r="H2996" s="302">
        <v>309181.19</v>
      </c>
      <c r="I2996" s="302">
        <v>0</v>
      </c>
      <c r="J2996" s="302">
        <v>0</v>
      </c>
      <c r="K2996" s="302">
        <v>309181.19</v>
      </c>
      <c r="L2996" s="302">
        <v>1984.39</v>
      </c>
      <c r="M2996" s="302">
        <v>0</v>
      </c>
      <c r="N2996" s="302">
        <v>0</v>
      </c>
      <c r="O2996" s="302">
        <v>1984.39</v>
      </c>
      <c r="P2996" s="302">
        <v>0</v>
      </c>
      <c r="Q2996" s="302">
        <v>0</v>
      </c>
      <c r="R2996" s="302">
        <v>307196.79999999999</v>
      </c>
      <c r="S2996" s="302">
        <v>0</v>
      </c>
      <c r="T2996" s="302">
        <v>2215.8000000000002</v>
      </c>
      <c r="U2996" s="302">
        <v>0</v>
      </c>
      <c r="V2996" s="302">
        <v>0</v>
      </c>
      <c r="W2996" s="302">
        <v>2215.8000000000002</v>
      </c>
      <c r="X2996" s="302">
        <v>0</v>
      </c>
      <c r="Y2996" s="302">
        <v>0</v>
      </c>
      <c r="Z2996" s="302">
        <v>0</v>
      </c>
      <c r="AA2996" s="302">
        <v>0</v>
      </c>
      <c r="AB2996" s="302">
        <v>0</v>
      </c>
      <c r="AC2996" s="302">
        <v>0</v>
      </c>
      <c r="AD2996" s="302">
        <v>0</v>
      </c>
      <c r="AE2996" s="302">
        <v>0</v>
      </c>
      <c r="AF2996" s="302">
        <v>0</v>
      </c>
      <c r="AG2996" s="302">
        <v>0</v>
      </c>
      <c r="AH2996" s="302">
        <v>230.36</v>
      </c>
      <c r="AI2996" s="302">
        <v>0</v>
      </c>
      <c r="AJ2996" s="302">
        <v>0</v>
      </c>
      <c r="AK2996" s="302">
        <v>0</v>
      </c>
      <c r="AL2996" s="302">
        <v>0</v>
      </c>
      <c r="AM2996" s="302">
        <v>0</v>
      </c>
      <c r="AN2996" s="302">
        <v>0</v>
      </c>
      <c r="AO2996" s="302">
        <v>0</v>
      </c>
      <c r="AP2996" s="302">
        <v>97.25</v>
      </c>
      <c r="AQ2996" s="302">
        <v>0</v>
      </c>
      <c r="AR2996" s="302">
        <v>227.8</v>
      </c>
      <c r="AS2996" s="302">
        <v>0</v>
      </c>
      <c r="AT2996" s="295">
        <f t="shared" si="46"/>
        <v>4300</v>
      </c>
      <c r="AU2996" s="302">
        <v>0</v>
      </c>
      <c r="AV2996" s="302">
        <v>0</v>
      </c>
      <c r="AW2996" s="303">
        <v>104</v>
      </c>
      <c r="AX2996" s="303">
        <v>200</v>
      </c>
      <c r="AY2996" s="302">
        <v>433000</v>
      </c>
      <c r="AZ2996" s="302">
        <v>433000</v>
      </c>
      <c r="BA2996" s="301">
        <v>90.000004000000004</v>
      </c>
      <c r="BB2996" s="301">
        <v>63.851531706206003</v>
      </c>
      <c r="BC2996" s="301">
        <v>8.6</v>
      </c>
      <c r="BD2996" s="301"/>
      <c r="BE2996" s="300" t="s">
        <v>4204</v>
      </c>
      <c r="BF2996" s="298"/>
      <c r="BG2996" s="300" t="s">
        <v>326</v>
      </c>
      <c r="BH2996" s="300" t="s">
        <v>239</v>
      </c>
      <c r="BI2996" s="300" t="s">
        <v>383</v>
      </c>
      <c r="BJ2996" s="300" t="s">
        <v>103</v>
      </c>
      <c r="BK2996" s="299" t="s">
        <v>4</v>
      </c>
      <c r="BL2996" s="301">
        <v>307196.79999999999</v>
      </c>
      <c r="BM2996" s="299" t="s">
        <v>894</v>
      </c>
      <c r="BN2996" s="301"/>
      <c r="BO2996" s="304">
        <v>42261</v>
      </c>
      <c r="BP2996" s="304">
        <v>48348</v>
      </c>
      <c r="BQ2996" s="297" t="s">
        <v>1065</v>
      </c>
      <c r="BR2996" s="297" t="s">
        <v>4741</v>
      </c>
      <c r="BS2996" s="297">
        <v>42261</v>
      </c>
      <c r="BT2996" s="297">
        <v>48348</v>
      </c>
      <c r="BU2996" s="301">
        <v>0</v>
      </c>
      <c r="BV2996" s="301">
        <v>0</v>
      </c>
      <c r="BW2996" s="301">
        <v>0</v>
      </c>
    </row>
    <row r="2997" spans="1:75" s="289" customFormat="1" ht="18.2" customHeight="1" x14ac:dyDescent="0.15">
      <c r="A2997" s="291">
        <v>2995</v>
      </c>
      <c r="B2997" s="292" t="s">
        <v>305</v>
      </c>
      <c r="C2997" s="292" t="s">
        <v>306</v>
      </c>
      <c r="D2997" s="312">
        <v>45172</v>
      </c>
      <c r="E2997" s="293" t="s">
        <v>3769</v>
      </c>
      <c r="F2997" s="308">
        <v>0</v>
      </c>
      <c r="G2997" s="308">
        <v>0</v>
      </c>
      <c r="H2997" s="295">
        <v>58957.42</v>
      </c>
      <c r="I2997" s="295">
        <v>0</v>
      </c>
      <c r="J2997" s="295">
        <v>0</v>
      </c>
      <c r="K2997" s="295">
        <v>58957.42</v>
      </c>
      <c r="L2997" s="295">
        <v>2399.6</v>
      </c>
      <c r="M2997" s="295">
        <v>0</v>
      </c>
      <c r="N2997" s="295">
        <v>0</v>
      </c>
      <c r="O2997" s="295">
        <v>2399.6</v>
      </c>
      <c r="P2997" s="295">
        <v>0</v>
      </c>
      <c r="Q2997" s="295">
        <v>0</v>
      </c>
      <c r="R2997" s="295">
        <v>56557.82</v>
      </c>
      <c r="S2997" s="295">
        <v>0</v>
      </c>
      <c r="T2997" s="295">
        <v>422.53</v>
      </c>
      <c r="U2997" s="295">
        <v>0</v>
      </c>
      <c r="V2997" s="295">
        <v>0</v>
      </c>
      <c r="W2997" s="295">
        <v>422.53</v>
      </c>
      <c r="X2997" s="295">
        <v>0</v>
      </c>
      <c r="Y2997" s="295">
        <v>0</v>
      </c>
      <c r="Z2997" s="295">
        <v>0</v>
      </c>
      <c r="AA2997" s="295">
        <v>0</v>
      </c>
      <c r="AB2997" s="295">
        <v>0</v>
      </c>
      <c r="AC2997" s="295">
        <v>0</v>
      </c>
      <c r="AD2997" s="295">
        <v>0</v>
      </c>
      <c r="AE2997" s="295">
        <v>0</v>
      </c>
      <c r="AF2997" s="295">
        <v>0</v>
      </c>
      <c r="AG2997" s="295">
        <v>0</v>
      </c>
      <c r="AH2997" s="295">
        <v>162.38999999999999</v>
      </c>
      <c r="AI2997" s="295">
        <v>0</v>
      </c>
      <c r="AJ2997" s="295">
        <v>0</v>
      </c>
      <c r="AK2997" s="295">
        <v>0</v>
      </c>
      <c r="AL2997" s="295">
        <v>0</v>
      </c>
      <c r="AM2997" s="295">
        <v>0</v>
      </c>
      <c r="AN2997" s="295">
        <v>0</v>
      </c>
      <c r="AO2997" s="295">
        <v>0</v>
      </c>
      <c r="AP2997" s="295">
        <v>78.319999999999993</v>
      </c>
      <c r="AQ2997" s="295">
        <v>0</v>
      </c>
      <c r="AR2997" s="295">
        <v>62.84</v>
      </c>
      <c r="AS2997" s="295">
        <v>0</v>
      </c>
      <c r="AT2997" s="295">
        <f t="shared" si="46"/>
        <v>3000</v>
      </c>
      <c r="AU2997" s="295">
        <v>0</v>
      </c>
      <c r="AV2997" s="295">
        <v>0</v>
      </c>
      <c r="AW2997" s="296">
        <v>46</v>
      </c>
      <c r="AX2997" s="296">
        <v>142</v>
      </c>
      <c r="AY2997" s="295">
        <v>392000.02</v>
      </c>
      <c r="AZ2997" s="295">
        <v>238158.49</v>
      </c>
      <c r="BA2997" s="294">
        <v>55.140385999999999</v>
      </c>
      <c r="BB2997" s="294">
        <v>13.0947253911398</v>
      </c>
      <c r="BC2997" s="294">
        <v>8.6</v>
      </c>
      <c r="BD2997" s="294"/>
      <c r="BE2997" s="293" t="s">
        <v>4204</v>
      </c>
      <c r="BF2997" s="291"/>
      <c r="BG2997" s="293" t="s">
        <v>351</v>
      </c>
      <c r="BH2997" s="293" t="s">
        <v>370</v>
      </c>
      <c r="BI2997" s="293" t="s">
        <v>922</v>
      </c>
      <c r="BJ2997" s="293" t="s">
        <v>103</v>
      </c>
      <c r="BK2997" s="292" t="s">
        <v>4</v>
      </c>
      <c r="BL2997" s="294">
        <v>56557.82</v>
      </c>
      <c r="BM2997" s="292" t="s">
        <v>894</v>
      </c>
      <c r="BN2997" s="294"/>
      <c r="BO2997" s="297">
        <v>42255</v>
      </c>
      <c r="BP2997" s="297">
        <v>46576</v>
      </c>
      <c r="BQ2997" s="297" t="s">
        <v>1065</v>
      </c>
      <c r="BR2997" s="297" t="s">
        <v>4741</v>
      </c>
      <c r="BS2997" s="297">
        <v>42255</v>
      </c>
      <c r="BT2997" s="297">
        <v>46576</v>
      </c>
      <c r="BU2997" s="294">
        <v>0</v>
      </c>
      <c r="BV2997" s="294">
        <v>0</v>
      </c>
      <c r="BW2997" s="294">
        <v>0</v>
      </c>
    </row>
    <row r="2998" spans="1:75" s="289" customFormat="1" ht="18.2" customHeight="1" x14ac:dyDescent="0.15">
      <c r="A2998" s="298">
        <v>2996</v>
      </c>
      <c r="B2998" s="299" t="s">
        <v>305</v>
      </c>
      <c r="C2998" s="299" t="s">
        <v>306</v>
      </c>
      <c r="D2998" s="313">
        <v>45172</v>
      </c>
      <c r="E2998" s="300" t="s">
        <v>3770</v>
      </c>
      <c r="F2998" s="309">
        <v>56</v>
      </c>
      <c r="G2998" s="309">
        <v>55</v>
      </c>
      <c r="H2998" s="302">
        <v>297038.33</v>
      </c>
      <c r="I2998" s="302">
        <v>85246.98</v>
      </c>
      <c r="J2998" s="302">
        <v>0</v>
      </c>
      <c r="K2998" s="302">
        <v>382285.31</v>
      </c>
      <c r="L2998" s="302">
        <v>1880.91</v>
      </c>
      <c r="M2998" s="302">
        <v>0</v>
      </c>
      <c r="N2998" s="302">
        <v>0</v>
      </c>
      <c r="O2998" s="302">
        <v>0</v>
      </c>
      <c r="P2998" s="302">
        <v>0</v>
      </c>
      <c r="Q2998" s="302">
        <v>0</v>
      </c>
      <c r="R2998" s="302">
        <v>382285.31</v>
      </c>
      <c r="S2998" s="302">
        <v>132866.16</v>
      </c>
      <c r="T2998" s="302">
        <v>2128.77</v>
      </c>
      <c r="U2998" s="302">
        <v>0</v>
      </c>
      <c r="V2998" s="302">
        <v>0</v>
      </c>
      <c r="W2998" s="302">
        <v>0</v>
      </c>
      <c r="X2998" s="302">
        <v>0</v>
      </c>
      <c r="Y2998" s="302">
        <v>0</v>
      </c>
      <c r="Z2998" s="302">
        <v>134994.93</v>
      </c>
      <c r="AA2998" s="302">
        <v>0</v>
      </c>
      <c r="AB2998" s="302">
        <v>0</v>
      </c>
      <c r="AC2998" s="302">
        <v>0</v>
      </c>
      <c r="AD2998" s="302">
        <v>0</v>
      </c>
      <c r="AE2998" s="302">
        <v>0</v>
      </c>
      <c r="AF2998" s="302">
        <v>0</v>
      </c>
      <c r="AG2998" s="302">
        <v>0</v>
      </c>
      <c r="AH2998" s="302">
        <v>0</v>
      </c>
      <c r="AI2998" s="302">
        <v>0</v>
      </c>
      <c r="AJ2998" s="302">
        <v>0</v>
      </c>
      <c r="AK2998" s="302">
        <v>0</v>
      </c>
      <c r="AL2998" s="302">
        <v>0</v>
      </c>
      <c r="AM2998" s="302">
        <v>0</v>
      </c>
      <c r="AN2998" s="302">
        <v>0</v>
      </c>
      <c r="AO2998" s="302">
        <v>0</v>
      </c>
      <c r="AP2998" s="302">
        <v>0</v>
      </c>
      <c r="AQ2998" s="302">
        <v>0</v>
      </c>
      <c r="AR2998" s="302">
        <v>0</v>
      </c>
      <c r="AS2998" s="302">
        <v>0</v>
      </c>
      <c r="AT2998" s="295">
        <f t="shared" si="46"/>
        <v>0</v>
      </c>
      <c r="AU2998" s="302">
        <v>87127.89</v>
      </c>
      <c r="AV2998" s="302">
        <v>134994.93</v>
      </c>
      <c r="AW2998" s="303">
        <v>105</v>
      </c>
      <c r="AX2998" s="303">
        <v>201</v>
      </c>
      <c r="AY2998" s="302">
        <v>414400.01</v>
      </c>
      <c r="AZ2998" s="302">
        <v>414400.01</v>
      </c>
      <c r="BA2998" s="301">
        <v>89.044403000000003</v>
      </c>
      <c r="BB2998" s="301">
        <v>82.143741272158607</v>
      </c>
      <c r="BC2998" s="301">
        <v>8.6</v>
      </c>
      <c r="BD2998" s="301"/>
      <c r="BE2998" s="300" t="s">
        <v>4204</v>
      </c>
      <c r="BF2998" s="298"/>
      <c r="BG2998" s="300" t="s">
        <v>344</v>
      </c>
      <c r="BH2998" s="300" t="s">
        <v>213</v>
      </c>
      <c r="BI2998" s="300" t="s">
        <v>534</v>
      </c>
      <c r="BJ2998" s="300" t="s">
        <v>4205</v>
      </c>
      <c r="BK2998" s="299" t="s">
        <v>4</v>
      </c>
      <c r="BL2998" s="301">
        <v>382285.31</v>
      </c>
      <c r="BM2998" s="299" t="s">
        <v>894</v>
      </c>
      <c r="BN2998" s="301"/>
      <c r="BO2998" s="304">
        <v>42254</v>
      </c>
      <c r="BP2998" s="304">
        <v>48372</v>
      </c>
      <c r="BQ2998" s="297" t="s">
        <v>4137</v>
      </c>
      <c r="BR2998" s="297" t="s">
        <v>4754</v>
      </c>
      <c r="BS2998" s="297">
        <v>42254</v>
      </c>
      <c r="BT2998" s="297">
        <v>48372</v>
      </c>
      <c r="BU2998" s="301">
        <v>12125.3</v>
      </c>
      <c r="BV2998" s="301">
        <v>0</v>
      </c>
      <c r="BW2998" s="301">
        <v>0</v>
      </c>
    </row>
    <row r="2999" spans="1:75" s="289" customFormat="1" ht="18.2" customHeight="1" x14ac:dyDescent="0.15">
      <c r="A2999" s="291">
        <v>2997</v>
      </c>
      <c r="B2999" s="292" t="s">
        <v>305</v>
      </c>
      <c r="C2999" s="292" t="s">
        <v>306</v>
      </c>
      <c r="D2999" s="312">
        <v>45172</v>
      </c>
      <c r="E2999" s="293" t="s">
        <v>3771</v>
      </c>
      <c r="F2999" s="308">
        <v>58</v>
      </c>
      <c r="G2999" s="308">
        <v>57</v>
      </c>
      <c r="H2999" s="295">
        <v>654430.29</v>
      </c>
      <c r="I2999" s="295">
        <v>193351.39</v>
      </c>
      <c r="J2999" s="295">
        <v>0</v>
      </c>
      <c r="K2999" s="295">
        <v>847781.68</v>
      </c>
      <c r="L2999" s="295">
        <v>4143.99</v>
      </c>
      <c r="M2999" s="295">
        <v>0</v>
      </c>
      <c r="N2999" s="295">
        <v>0</v>
      </c>
      <c r="O2999" s="295">
        <v>0</v>
      </c>
      <c r="P2999" s="295">
        <v>0</v>
      </c>
      <c r="Q2999" s="295">
        <v>0</v>
      </c>
      <c r="R2999" s="295">
        <v>847781.68</v>
      </c>
      <c r="S2999" s="295">
        <v>310190.59999999998</v>
      </c>
      <c r="T2999" s="295">
        <v>4690.08</v>
      </c>
      <c r="U2999" s="295">
        <v>0</v>
      </c>
      <c r="V2999" s="295">
        <v>0</v>
      </c>
      <c r="W2999" s="295">
        <v>0</v>
      </c>
      <c r="X2999" s="295">
        <v>0</v>
      </c>
      <c r="Y2999" s="295">
        <v>0</v>
      </c>
      <c r="Z2999" s="295">
        <v>314880.68</v>
      </c>
      <c r="AA2999" s="295">
        <v>0</v>
      </c>
      <c r="AB2999" s="295">
        <v>0</v>
      </c>
      <c r="AC2999" s="295">
        <v>0</v>
      </c>
      <c r="AD2999" s="295">
        <v>0</v>
      </c>
      <c r="AE2999" s="295">
        <v>0</v>
      </c>
      <c r="AF2999" s="295">
        <v>0</v>
      </c>
      <c r="AG2999" s="295">
        <v>0</v>
      </c>
      <c r="AH2999" s="295">
        <v>0</v>
      </c>
      <c r="AI2999" s="295">
        <v>0</v>
      </c>
      <c r="AJ2999" s="295">
        <v>0</v>
      </c>
      <c r="AK2999" s="295">
        <v>0</v>
      </c>
      <c r="AL2999" s="295">
        <v>0</v>
      </c>
      <c r="AM2999" s="295">
        <v>0</v>
      </c>
      <c r="AN2999" s="295">
        <v>0</v>
      </c>
      <c r="AO2999" s="295">
        <v>0</v>
      </c>
      <c r="AP2999" s="295">
        <v>0</v>
      </c>
      <c r="AQ2999" s="295">
        <v>0</v>
      </c>
      <c r="AR2999" s="295">
        <v>0</v>
      </c>
      <c r="AS2999" s="295">
        <v>0</v>
      </c>
      <c r="AT2999" s="295">
        <f t="shared" si="46"/>
        <v>0</v>
      </c>
      <c r="AU2999" s="295">
        <v>197495.38</v>
      </c>
      <c r="AV2999" s="295">
        <v>314880.68</v>
      </c>
      <c r="AW2999" s="296">
        <v>105</v>
      </c>
      <c r="AX2999" s="296">
        <v>201</v>
      </c>
      <c r="AY2999" s="295">
        <v>913000</v>
      </c>
      <c r="AZ2999" s="295">
        <v>913000</v>
      </c>
      <c r="BA2999" s="294">
        <v>89.997833</v>
      </c>
      <c r="BB2999" s="294">
        <v>83.569018682474805</v>
      </c>
      <c r="BC2999" s="294">
        <v>8.6</v>
      </c>
      <c r="BD2999" s="294"/>
      <c r="BE2999" s="293" t="s">
        <v>4204</v>
      </c>
      <c r="BF2999" s="291"/>
      <c r="BG2999" s="293" t="s">
        <v>326</v>
      </c>
      <c r="BH2999" s="293" t="s">
        <v>190</v>
      </c>
      <c r="BI2999" s="293" t="s">
        <v>385</v>
      </c>
      <c r="BJ2999" s="293" t="s">
        <v>4205</v>
      </c>
      <c r="BK2999" s="292" t="s">
        <v>4</v>
      </c>
      <c r="BL2999" s="294">
        <v>847781.68</v>
      </c>
      <c r="BM2999" s="292" t="s">
        <v>894</v>
      </c>
      <c r="BN2999" s="294"/>
      <c r="BO2999" s="297">
        <v>42256</v>
      </c>
      <c r="BP2999" s="297">
        <v>48374</v>
      </c>
      <c r="BQ2999" s="297" t="s">
        <v>1067</v>
      </c>
      <c r="BR2999" s="297" t="s">
        <v>4743</v>
      </c>
      <c r="BS2999" s="297">
        <v>42256</v>
      </c>
      <c r="BT2999" s="297">
        <v>48374</v>
      </c>
      <c r="BU2999" s="294">
        <v>28108.19</v>
      </c>
      <c r="BV2999" s="294">
        <v>0</v>
      </c>
      <c r="BW2999" s="294">
        <v>0</v>
      </c>
    </row>
    <row r="3000" spans="1:75" s="289" customFormat="1" ht="18.2" customHeight="1" x14ac:dyDescent="0.15">
      <c r="A3000" s="298">
        <v>2998</v>
      </c>
      <c r="B3000" s="299" t="s">
        <v>305</v>
      </c>
      <c r="C3000" s="299" t="s">
        <v>306</v>
      </c>
      <c r="D3000" s="313">
        <v>45172</v>
      </c>
      <c r="E3000" s="300" t="s">
        <v>3772</v>
      </c>
      <c r="F3000" s="309">
        <v>80</v>
      </c>
      <c r="G3000" s="309">
        <v>79</v>
      </c>
      <c r="H3000" s="302">
        <v>142841.37</v>
      </c>
      <c r="I3000" s="302">
        <v>154011.39000000001</v>
      </c>
      <c r="J3000" s="302">
        <v>0</v>
      </c>
      <c r="K3000" s="302">
        <v>296852.76</v>
      </c>
      <c r="L3000" s="302">
        <v>2566.79</v>
      </c>
      <c r="M3000" s="302">
        <v>0</v>
      </c>
      <c r="N3000" s="302">
        <v>0</v>
      </c>
      <c r="O3000" s="302">
        <v>0</v>
      </c>
      <c r="P3000" s="302">
        <v>0</v>
      </c>
      <c r="Q3000" s="302">
        <v>0</v>
      </c>
      <c r="R3000" s="302">
        <v>296852.76</v>
      </c>
      <c r="S3000" s="302">
        <v>127096.98</v>
      </c>
      <c r="T3000" s="302">
        <v>1023.7</v>
      </c>
      <c r="U3000" s="302">
        <v>0</v>
      </c>
      <c r="V3000" s="302">
        <v>0</v>
      </c>
      <c r="W3000" s="302">
        <v>0</v>
      </c>
      <c r="X3000" s="302">
        <v>0</v>
      </c>
      <c r="Y3000" s="302">
        <v>0</v>
      </c>
      <c r="Z3000" s="302">
        <v>128120.68</v>
      </c>
      <c r="AA3000" s="302">
        <v>0</v>
      </c>
      <c r="AB3000" s="302">
        <v>0</v>
      </c>
      <c r="AC3000" s="302">
        <v>0</v>
      </c>
      <c r="AD3000" s="302">
        <v>0</v>
      </c>
      <c r="AE3000" s="302">
        <v>0</v>
      </c>
      <c r="AF3000" s="302">
        <v>0</v>
      </c>
      <c r="AG3000" s="302">
        <v>0</v>
      </c>
      <c r="AH3000" s="302">
        <v>0</v>
      </c>
      <c r="AI3000" s="302">
        <v>0</v>
      </c>
      <c r="AJ3000" s="302">
        <v>0</v>
      </c>
      <c r="AK3000" s="302">
        <v>0</v>
      </c>
      <c r="AL3000" s="302">
        <v>0</v>
      </c>
      <c r="AM3000" s="302">
        <v>0</v>
      </c>
      <c r="AN3000" s="302">
        <v>0</v>
      </c>
      <c r="AO3000" s="302">
        <v>0</v>
      </c>
      <c r="AP3000" s="302">
        <v>0</v>
      </c>
      <c r="AQ3000" s="302">
        <v>0</v>
      </c>
      <c r="AR3000" s="302">
        <v>0</v>
      </c>
      <c r="AS3000" s="302">
        <v>0</v>
      </c>
      <c r="AT3000" s="295">
        <f t="shared" si="46"/>
        <v>0</v>
      </c>
      <c r="AU3000" s="302">
        <v>156578.18</v>
      </c>
      <c r="AV3000" s="302">
        <v>128120.68</v>
      </c>
      <c r="AW3000" s="303">
        <v>46</v>
      </c>
      <c r="AX3000" s="303">
        <v>142</v>
      </c>
      <c r="AY3000" s="302">
        <v>302999.99</v>
      </c>
      <c r="AZ3000" s="302">
        <v>302999.99</v>
      </c>
      <c r="BA3000" s="301">
        <v>90</v>
      </c>
      <c r="BB3000" s="301">
        <v>88.174090038748901</v>
      </c>
      <c r="BC3000" s="301">
        <v>8.6</v>
      </c>
      <c r="BD3000" s="301"/>
      <c r="BE3000" s="300" t="s">
        <v>4204</v>
      </c>
      <c r="BF3000" s="298"/>
      <c r="BG3000" s="300" t="s">
        <v>324</v>
      </c>
      <c r="BH3000" s="300" t="s">
        <v>187</v>
      </c>
      <c r="BI3000" s="300" t="s">
        <v>438</v>
      </c>
      <c r="BJ3000" s="300" t="s">
        <v>4205</v>
      </c>
      <c r="BK3000" s="299" t="s">
        <v>4</v>
      </c>
      <c r="BL3000" s="301">
        <v>296852.76</v>
      </c>
      <c r="BM3000" s="299" t="s">
        <v>894</v>
      </c>
      <c r="BN3000" s="301"/>
      <c r="BO3000" s="304">
        <v>42256</v>
      </c>
      <c r="BP3000" s="304">
        <v>46577</v>
      </c>
      <c r="BQ3000" s="297" t="s">
        <v>1067</v>
      </c>
      <c r="BR3000" s="297" t="s">
        <v>4743</v>
      </c>
      <c r="BS3000" s="297">
        <v>42256</v>
      </c>
      <c r="BT3000" s="297">
        <v>46577</v>
      </c>
      <c r="BU3000" s="301">
        <v>12734.8</v>
      </c>
      <c r="BV3000" s="301">
        <v>0</v>
      </c>
      <c r="BW3000" s="301">
        <v>0</v>
      </c>
    </row>
    <row r="3001" spans="1:75" s="289" customFormat="1" ht="18.2" customHeight="1" x14ac:dyDescent="0.15">
      <c r="A3001" s="291">
        <v>2999</v>
      </c>
      <c r="B3001" s="292" t="s">
        <v>305</v>
      </c>
      <c r="C3001" s="292" t="s">
        <v>306</v>
      </c>
      <c r="D3001" s="312">
        <v>45172</v>
      </c>
      <c r="E3001" s="293" t="s">
        <v>3773</v>
      </c>
      <c r="F3001" s="308">
        <v>2</v>
      </c>
      <c r="G3001" s="308">
        <v>2</v>
      </c>
      <c r="H3001" s="295">
        <v>422202.71</v>
      </c>
      <c r="I3001" s="295">
        <v>5572.16</v>
      </c>
      <c r="J3001" s="295">
        <v>0</v>
      </c>
      <c r="K3001" s="295">
        <v>427774.87</v>
      </c>
      <c r="L3001" s="295">
        <v>2811.53</v>
      </c>
      <c r="M3001" s="295">
        <v>0</v>
      </c>
      <c r="N3001" s="295">
        <v>2777.63</v>
      </c>
      <c r="O3001" s="295">
        <v>0</v>
      </c>
      <c r="P3001" s="295">
        <v>0</v>
      </c>
      <c r="Q3001" s="295">
        <v>0</v>
      </c>
      <c r="R3001" s="295">
        <v>424997.24</v>
      </c>
      <c r="S3001" s="295">
        <v>4096</v>
      </c>
      <c r="T3001" s="295">
        <v>2568.4</v>
      </c>
      <c r="U3001" s="295">
        <v>0</v>
      </c>
      <c r="V3001" s="295">
        <v>2650.51</v>
      </c>
      <c r="W3001" s="295">
        <v>0</v>
      </c>
      <c r="X3001" s="295">
        <v>0</v>
      </c>
      <c r="Y3001" s="295">
        <v>0</v>
      </c>
      <c r="Z3001" s="295">
        <v>4013.89</v>
      </c>
      <c r="AA3001" s="295">
        <v>0</v>
      </c>
      <c r="AB3001" s="295">
        <v>0</v>
      </c>
      <c r="AC3001" s="295">
        <v>0</v>
      </c>
      <c r="AD3001" s="295">
        <v>0</v>
      </c>
      <c r="AE3001" s="295">
        <v>0</v>
      </c>
      <c r="AF3001" s="295">
        <v>0</v>
      </c>
      <c r="AG3001" s="295">
        <v>0</v>
      </c>
      <c r="AH3001" s="295">
        <v>0</v>
      </c>
      <c r="AI3001" s="295">
        <v>0</v>
      </c>
      <c r="AJ3001" s="295">
        <v>0</v>
      </c>
      <c r="AK3001" s="295">
        <v>0</v>
      </c>
      <c r="AL3001" s="295">
        <v>350</v>
      </c>
      <c r="AM3001" s="295">
        <v>0</v>
      </c>
      <c r="AN3001" s="295">
        <v>0</v>
      </c>
      <c r="AO3001" s="295">
        <v>321.86</v>
      </c>
      <c r="AP3001" s="295">
        <v>0</v>
      </c>
      <c r="AQ3001" s="295">
        <v>0</v>
      </c>
      <c r="AR3001" s="295">
        <v>0</v>
      </c>
      <c r="AS3001" s="295">
        <v>0</v>
      </c>
      <c r="AT3001" s="295">
        <f t="shared" si="46"/>
        <v>6100</v>
      </c>
      <c r="AU3001" s="295">
        <v>5606.06</v>
      </c>
      <c r="AV3001" s="295">
        <v>4013.89</v>
      </c>
      <c r="AW3001" s="296">
        <v>106</v>
      </c>
      <c r="AX3001" s="296">
        <v>202</v>
      </c>
      <c r="AY3001" s="295">
        <v>605000</v>
      </c>
      <c r="AZ3001" s="295">
        <v>605000</v>
      </c>
      <c r="BA3001" s="294">
        <v>89.999996999999993</v>
      </c>
      <c r="BB3001" s="294">
        <v>63.222727809931001</v>
      </c>
      <c r="BC3001" s="294">
        <v>7.3</v>
      </c>
      <c r="BD3001" s="294"/>
      <c r="BE3001" s="293" t="s">
        <v>4204</v>
      </c>
      <c r="BF3001" s="291"/>
      <c r="BG3001" s="293" t="s">
        <v>315</v>
      </c>
      <c r="BH3001" s="293" t="s">
        <v>192</v>
      </c>
      <c r="BI3001" s="293" t="s">
        <v>565</v>
      </c>
      <c r="BJ3001" s="293" t="s">
        <v>177</v>
      </c>
      <c r="BK3001" s="292" t="s">
        <v>4</v>
      </c>
      <c r="BL3001" s="294">
        <v>424997.24</v>
      </c>
      <c r="BM3001" s="292" t="s">
        <v>894</v>
      </c>
      <c r="BN3001" s="294"/>
      <c r="BO3001" s="297">
        <v>42256</v>
      </c>
      <c r="BP3001" s="297">
        <v>48404</v>
      </c>
      <c r="BQ3001" s="297" t="s">
        <v>1065</v>
      </c>
      <c r="BR3001" s="297" t="s">
        <v>4741</v>
      </c>
      <c r="BS3001" s="297">
        <v>42256</v>
      </c>
      <c r="BT3001" s="297">
        <v>48404</v>
      </c>
      <c r="BU3001" s="294">
        <v>321.86</v>
      </c>
      <c r="BV3001" s="294">
        <v>0</v>
      </c>
      <c r="BW3001" s="294">
        <v>0</v>
      </c>
    </row>
    <row r="3002" spans="1:75" s="289" customFormat="1" ht="18.2" customHeight="1" x14ac:dyDescent="0.15">
      <c r="A3002" s="298">
        <v>3000</v>
      </c>
      <c r="B3002" s="299" t="s">
        <v>305</v>
      </c>
      <c r="C3002" s="299" t="s">
        <v>306</v>
      </c>
      <c r="D3002" s="313">
        <v>45172</v>
      </c>
      <c r="E3002" s="300" t="s">
        <v>3774</v>
      </c>
      <c r="F3002" s="309">
        <v>9</v>
      </c>
      <c r="G3002" s="309">
        <v>8</v>
      </c>
      <c r="H3002" s="302">
        <v>578481.86</v>
      </c>
      <c r="I3002" s="302">
        <v>28003.62</v>
      </c>
      <c r="J3002" s="302">
        <v>0</v>
      </c>
      <c r="K3002" s="302">
        <v>606485.48</v>
      </c>
      <c r="L3002" s="302">
        <v>3614.28</v>
      </c>
      <c r="M3002" s="302">
        <v>0</v>
      </c>
      <c r="N3002" s="302">
        <v>0</v>
      </c>
      <c r="O3002" s="302">
        <v>0</v>
      </c>
      <c r="P3002" s="302">
        <v>0</v>
      </c>
      <c r="Q3002" s="302">
        <v>0</v>
      </c>
      <c r="R3002" s="302">
        <v>606485.48</v>
      </c>
      <c r="S3002" s="302">
        <v>33426.47</v>
      </c>
      <c r="T3002" s="302">
        <v>4145.79</v>
      </c>
      <c r="U3002" s="302">
        <v>0</v>
      </c>
      <c r="V3002" s="302">
        <v>0</v>
      </c>
      <c r="W3002" s="302">
        <v>0</v>
      </c>
      <c r="X3002" s="302">
        <v>0</v>
      </c>
      <c r="Y3002" s="302">
        <v>0</v>
      </c>
      <c r="Z3002" s="302">
        <v>37572.26</v>
      </c>
      <c r="AA3002" s="302">
        <v>0</v>
      </c>
      <c r="AB3002" s="302">
        <v>0</v>
      </c>
      <c r="AC3002" s="302">
        <v>0</v>
      </c>
      <c r="AD3002" s="302">
        <v>0</v>
      </c>
      <c r="AE3002" s="302">
        <v>0</v>
      </c>
      <c r="AF3002" s="302">
        <v>0</v>
      </c>
      <c r="AG3002" s="302">
        <v>0</v>
      </c>
      <c r="AH3002" s="302">
        <v>0</v>
      </c>
      <c r="AI3002" s="302">
        <v>0</v>
      </c>
      <c r="AJ3002" s="302">
        <v>0</v>
      </c>
      <c r="AK3002" s="302">
        <v>0</v>
      </c>
      <c r="AL3002" s="302">
        <v>0</v>
      </c>
      <c r="AM3002" s="302">
        <v>0</v>
      </c>
      <c r="AN3002" s="302">
        <v>0</v>
      </c>
      <c r="AO3002" s="302">
        <v>0</v>
      </c>
      <c r="AP3002" s="302">
        <v>0</v>
      </c>
      <c r="AQ3002" s="302">
        <v>0</v>
      </c>
      <c r="AR3002" s="302">
        <v>0</v>
      </c>
      <c r="AS3002" s="302">
        <v>0</v>
      </c>
      <c r="AT3002" s="295">
        <f t="shared" si="46"/>
        <v>0</v>
      </c>
      <c r="AU3002" s="302">
        <v>31617.9</v>
      </c>
      <c r="AV3002" s="302">
        <v>37572.26</v>
      </c>
      <c r="AW3002" s="303">
        <v>106</v>
      </c>
      <c r="AX3002" s="303">
        <v>202</v>
      </c>
      <c r="AY3002" s="302">
        <v>804000.01</v>
      </c>
      <c r="AZ3002" s="302">
        <v>804000.01</v>
      </c>
      <c r="BA3002" s="301">
        <v>89.999998000000005</v>
      </c>
      <c r="BB3002" s="301">
        <v>67.890163318566394</v>
      </c>
      <c r="BC3002" s="301">
        <v>8.6</v>
      </c>
      <c r="BD3002" s="301"/>
      <c r="BE3002" s="300" t="s">
        <v>4204</v>
      </c>
      <c r="BF3002" s="298"/>
      <c r="BG3002" s="300" t="s">
        <v>326</v>
      </c>
      <c r="BH3002" s="300" t="s">
        <v>239</v>
      </c>
      <c r="BI3002" s="300" t="s">
        <v>484</v>
      </c>
      <c r="BJ3002" s="300" t="s">
        <v>4205</v>
      </c>
      <c r="BK3002" s="299" t="s">
        <v>4</v>
      </c>
      <c r="BL3002" s="301">
        <v>606485.48</v>
      </c>
      <c r="BM3002" s="299" t="s">
        <v>894</v>
      </c>
      <c r="BN3002" s="301"/>
      <c r="BO3002" s="304">
        <v>42261</v>
      </c>
      <c r="BP3002" s="304">
        <v>48409</v>
      </c>
      <c r="BQ3002" s="297" t="s">
        <v>1067</v>
      </c>
      <c r="BR3002" s="297" t="s">
        <v>4743</v>
      </c>
      <c r="BS3002" s="297">
        <v>42261</v>
      </c>
      <c r="BT3002" s="297">
        <v>48409</v>
      </c>
      <c r="BU3002" s="301">
        <v>3421.84</v>
      </c>
      <c r="BV3002" s="301">
        <v>0</v>
      </c>
      <c r="BW3002" s="301">
        <v>0</v>
      </c>
    </row>
    <row r="3003" spans="1:75" s="289" customFormat="1" ht="18.2" customHeight="1" x14ac:dyDescent="0.15">
      <c r="A3003" s="291">
        <v>3001</v>
      </c>
      <c r="B3003" s="292" t="s">
        <v>305</v>
      </c>
      <c r="C3003" s="292" t="s">
        <v>306</v>
      </c>
      <c r="D3003" s="312">
        <v>45172</v>
      </c>
      <c r="E3003" s="293" t="s">
        <v>4470</v>
      </c>
      <c r="F3003" s="308">
        <v>0</v>
      </c>
      <c r="G3003" s="308">
        <v>0</v>
      </c>
      <c r="H3003" s="295">
        <v>225214.56</v>
      </c>
      <c r="I3003" s="295">
        <v>0</v>
      </c>
      <c r="J3003" s="295">
        <v>0</v>
      </c>
      <c r="K3003" s="295">
        <v>225214.56</v>
      </c>
      <c r="L3003" s="295">
        <v>1124.8399999999999</v>
      </c>
      <c r="M3003" s="295">
        <v>0</v>
      </c>
      <c r="N3003" s="295">
        <v>0</v>
      </c>
      <c r="O3003" s="295">
        <v>1124.8399999999999</v>
      </c>
      <c r="P3003" s="295">
        <v>0</v>
      </c>
      <c r="Q3003" s="295">
        <v>0</v>
      </c>
      <c r="R3003" s="295">
        <v>224089.72</v>
      </c>
      <c r="S3003" s="295">
        <v>0</v>
      </c>
      <c r="T3003" s="295">
        <v>1801.72</v>
      </c>
      <c r="U3003" s="295">
        <v>0</v>
      </c>
      <c r="V3003" s="295">
        <v>0</v>
      </c>
      <c r="W3003" s="295">
        <v>1801.72</v>
      </c>
      <c r="X3003" s="295">
        <v>0</v>
      </c>
      <c r="Y3003" s="295">
        <v>0</v>
      </c>
      <c r="Z3003" s="295">
        <v>0</v>
      </c>
      <c r="AA3003" s="295">
        <v>0</v>
      </c>
      <c r="AB3003" s="295">
        <v>0</v>
      </c>
      <c r="AC3003" s="295">
        <v>0</v>
      </c>
      <c r="AD3003" s="295">
        <v>0</v>
      </c>
      <c r="AE3003" s="295">
        <v>0</v>
      </c>
      <c r="AF3003" s="295">
        <v>0</v>
      </c>
      <c r="AG3003" s="295">
        <v>0</v>
      </c>
      <c r="AH3003" s="295">
        <v>129.81</v>
      </c>
      <c r="AI3003" s="295">
        <v>0</v>
      </c>
      <c r="AJ3003" s="295">
        <v>0</v>
      </c>
      <c r="AK3003" s="295">
        <v>0</v>
      </c>
      <c r="AL3003" s="295">
        <v>0</v>
      </c>
      <c r="AM3003" s="295">
        <v>0</v>
      </c>
      <c r="AN3003" s="295">
        <v>0</v>
      </c>
      <c r="AO3003" s="295">
        <v>0</v>
      </c>
      <c r="AP3003" s="295">
        <v>1.67</v>
      </c>
      <c r="AQ3003" s="295">
        <v>0</v>
      </c>
      <c r="AR3003" s="295">
        <v>3.04</v>
      </c>
      <c r="AS3003" s="295">
        <v>0</v>
      </c>
      <c r="AT3003" s="295">
        <f t="shared" si="46"/>
        <v>3055</v>
      </c>
      <c r="AU3003" s="295">
        <v>0</v>
      </c>
      <c r="AV3003" s="295">
        <v>0</v>
      </c>
      <c r="AW3003" s="296">
        <v>119</v>
      </c>
      <c r="AX3003" s="296">
        <v>150</v>
      </c>
      <c r="AY3003" s="295">
        <v>244001.7</v>
      </c>
      <c r="AZ3003" s="295">
        <v>244001.7</v>
      </c>
      <c r="BA3003" s="294">
        <v>89.999367000000007</v>
      </c>
      <c r="BB3003" s="294">
        <v>82.654887040570799</v>
      </c>
      <c r="BC3003" s="294">
        <v>9.6</v>
      </c>
      <c r="BD3003" s="294"/>
      <c r="BE3003" s="293" t="s">
        <v>4204</v>
      </c>
      <c r="BF3003" s="291"/>
      <c r="BG3003" s="293" t="s">
        <v>333</v>
      </c>
      <c r="BH3003" s="293" t="s">
        <v>185</v>
      </c>
      <c r="BI3003" s="293" t="s">
        <v>536</v>
      </c>
      <c r="BJ3003" s="293" t="s">
        <v>103</v>
      </c>
      <c r="BK3003" s="292" t="s">
        <v>4</v>
      </c>
      <c r="BL3003" s="294">
        <v>224089.72</v>
      </c>
      <c r="BM3003" s="292" t="s">
        <v>894</v>
      </c>
      <c r="BN3003" s="294"/>
      <c r="BO3003" s="297">
        <v>44253</v>
      </c>
      <c r="BP3003" s="297">
        <v>48817</v>
      </c>
      <c r="BQ3003" s="297" t="s">
        <v>925</v>
      </c>
      <c r="BR3003" s="297" t="s">
        <v>4745</v>
      </c>
      <c r="BS3003" s="297" t="s">
        <v>4742</v>
      </c>
      <c r="BT3003" s="297" t="s">
        <v>4742</v>
      </c>
      <c r="BU3003" s="294">
        <v>0</v>
      </c>
      <c r="BV3003" s="294">
        <v>0</v>
      </c>
      <c r="BW3003" s="294">
        <v>0</v>
      </c>
    </row>
    <row r="3004" spans="1:75" s="289" customFormat="1" ht="18.2" customHeight="1" x14ac:dyDescent="0.15">
      <c r="A3004" s="298">
        <v>3002</v>
      </c>
      <c r="B3004" s="299" t="s">
        <v>305</v>
      </c>
      <c r="C3004" s="299" t="s">
        <v>306</v>
      </c>
      <c r="D3004" s="313">
        <v>45172</v>
      </c>
      <c r="E3004" s="300" t="s">
        <v>4459</v>
      </c>
      <c r="F3004" s="309">
        <v>5</v>
      </c>
      <c r="G3004" s="309">
        <v>4</v>
      </c>
      <c r="H3004" s="302">
        <v>225346.9</v>
      </c>
      <c r="I3004" s="302">
        <v>4253.97</v>
      </c>
      <c r="J3004" s="302">
        <v>0</v>
      </c>
      <c r="K3004" s="302">
        <v>229600.87</v>
      </c>
      <c r="L3004" s="302">
        <v>1085.74</v>
      </c>
      <c r="M3004" s="302">
        <v>0</v>
      </c>
      <c r="N3004" s="302">
        <v>0</v>
      </c>
      <c r="O3004" s="302">
        <v>0</v>
      </c>
      <c r="P3004" s="302">
        <v>0</v>
      </c>
      <c r="Q3004" s="302">
        <v>0</v>
      </c>
      <c r="R3004" s="302">
        <v>229600.87</v>
      </c>
      <c r="S3004" s="302">
        <v>7469.4</v>
      </c>
      <c r="T3004" s="302">
        <v>1877.89</v>
      </c>
      <c r="U3004" s="302">
        <v>0</v>
      </c>
      <c r="V3004" s="302">
        <v>0</v>
      </c>
      <c r="W3004" s="302">
        <v>0</v>
      </c>
      <c r="X3004" s="302">
        <v>0</v>
      </c>
      <c r="Y3004" s="302">
        <v>0</v>
      </c>
      <c r="Z3004" s="302">
        <v>9347.2900000000009</v>
      </c>
      <c r="AA3004" s="302">
        <v>0</v>
      </c>
      <c r="AB3004" s="302">
        <v>0</v>
      </c>
      <c r="AC3004" s="302">
        <v>0</v>
      </c>
      <c r="AD3004" s="302">
        <v>0</v>
      </c>
      <c r="AE3004" s="302">
        <v>0</v>
      </c>
      <c r="AF3004" s="302">
        <v>0</v>
      </c>
      <c r="AG3004" s="302">
        <v>0</v>
      </c>
      <c r="AH3004" s="302">
        <v>0</v>
      </c>
      <c r="AI3004" s="302">
        <v>0</v>
      </c>
      <c r="AJ3004" s="302">
        <v>0</v>
      </c>
      <c r="AK3004" s="302">
        <v>0</v>
      </c>
      <c r="AL3004" s="302">
        <v>0</v>
      </c>
      <c r="AM3004" s="302">
        <v>0</v>
      </c>
      <c r="AN3004" s="302">
        <v>0</v>
      </c>
      <c r="AO3004" s="302">
        <v>0</v>
      </c>
      <c r="AP3004" s="302">
        <v>0</v>
      </c>
      <c r="AQ3004" s="302">
        <v>0</v>
      </c>
      <c r="AR3004" s="302">
        <v>0</v>
      </c>
      <c r="AS3004" s="302">
        <v>0</v>
      </c>
      <c r="AT3004" s="295">
        <f t="shared" si="46"/>
        <v>0</v>
      </c>
      <c r="AU3004" s="302">
        <v>5339.71</v>
      </c>
      <c r="AV3004" s="302">
        <v>9347.2900000000009</v>
      </c>
      <c r="AW3004" s="303">
        <v>120</v>
      </c>
      <c r="AX3004" s="303">
        <v>152</v>
      </c>
      <c r="AY3004" s="302">
        <v>244352.72</v>
      </c>
      <c r="AZ3004" s="302">
        <v>244352.72</v>
      </c>
      <c r="BA3004" s="301">
        <v>69.571561000000003</v>
      </c>
      <c r="BB3004" s="301">
        <v>65.371447196732902</v>
      </c>
      <c r="BC3004" s="301">
        <v>10</v>
      </c>
      <c r="BD3004" s="301"/>
      <c r="BE3004" s="300" t="s">
        <v>4204</v>
      </c>
      <c r="BF3004" s="298"/>
      <c r="BG3004" s="300" t="s">
        <v>333</v>
      </c>
      <c r="BH3004" s="300" t="s">
        <v>185</v>
      </c>
      <c r="BI3004" s="300" t="s">
        <v>343</v>
      </c>
      <c r="BJ3004" s="300" t="s">
        <v>177</v>
      </c>
      <c r="BK3004" s="299" t="s">
        <v>4</v>
      </c>
      <c r="BL3004" s="301">
        <v>229600.87</v>
      </c>
      <c r="BM3004" s="299" t="s">
        <v>894</v>
      </c>
      <c r="BN3004" s="301"/>
      <c r="BO3004" s="304">
        <v>44225</v>
      </c>
      <c r="BP3004" s="304">
        <v>48851</v>
      </c>
      <c r="BQ3004" s="297" t="s">
        <v>925</v>
      </c>
      <c r="BR3004" s="297" t="s">
        <v>4745</v>
      </c>
      <c r="BS3004" s="297" t="s">
        <v>4742</v>
      </c>
      <c r="BT3004" s="297" t="s">
        <v>4742</v>
      </c>
      <c r="BU3004" s="301">
        <v>520</v>
      </c>
      <c r="BV3004" s="301">
        <v>0</v>
      </c>
      <c r="BW3004" s="301">
        <v>0</v>
      </c>
    </row>
    <row r="3005" spans="1:75" s="289" customFormat="1" ht="18.2" customHeight="1" x14ac:dyDescent="0.15">
      <c r="A3005" s="291">
        <v>3003</v>
      </c>
      <c r="B3005" s="292" t="s">
        <v>305</v>
      </c>
      <c r="C3005" s="292" t="s">
        <v>306</v>
      </c>
      <c r="D3005" s="312">
        <v>45172</v>
      </c>
      <c r="E3005" s="293" t="s">
        <v>3775</v>
      </c>
      <c r="F3005" s="308">
        <v>0</v>
      </c>
      <c r="G3005" s="308">
        <v>0</v>
      </c>
      <c r="H3005" s="295">
        <v>181890.12</v>
      </c>
      <c r="I3005" s="295">
        <v>0</v>
      </c>
      <c r="J3005" s="295">
        <v>0</v>
      </c>
      <c r="K3005" s="295">
        <v>181890.12</v>
      </c>
      <c r="L3005" s="295">
        <v>3188.31</v>
      </c>
      <c r="M3005" s="295">
        <v>0</v>
      </c>
      <c r="N3005" s="295">
        <v>0</v>
      </c>
      <c r="O3005" s="295">
        <v>3188.31</v>
      </c>
      <c r="P3005" s="295">
        <v>0</v>
      </c>
      <c r="Q3005" s="295">
        <v>0</v>
      </c>
      <c r="R3005" s="295">
        <v>178701.81</v>
      </c>
      <c r="S3005" s="295">
        <v>0</v>
      </c>
      <c r="T3005" s="295">
        <v>1303.55</v>
      </c>
      <c r="U3005" s="295">
        <v>0</v>
      </c>
      <c r="V3005" s="295">
        <v>0</v>
      </c>
      <c r="W3005" s="295">
        <v>1303.55</v>
      </c>
      <c r="X3005" s="295">
        <v>0</v>
      </c>
      <c r="Y3005" s="295">
        <v>0</v>
      </c>
      <c r="Z3005" s="295">
        <v>0</v>
      </c>
      <c r="AA3005" s="295">
        <v>0</v>
      </c>
      <c r="AB3005" s="295">
        <v>0</v>
      </c>
      <c r="AC3005" s="295">
        <v>0</v>
      </c>
      <c r="AD3005" s="295">
        <v>0</v>
      </c>
      <c r="AE3005" s="295">
        <v>0</v>
      </c>
      <c r="AF3005" s="295">
        <v>0</v>
      </c>
      <c r="AG3005" s="295">
        <v>0</v>
      </c>
      <c r="AH3005" s="295">
        <v>203.34</v>
      </c>
      <c r="AI3005" s="295">
        <v>0</v>
      </c>
      <c r="AJ3005" s="295">
        <v>0</v>
      </c>
      <c r="AK3005" s="295">
        <v>0</v>
      </c>
      <c r="AL3005" s="295">
        <v>0</v>
      </c>
      <c r="AM3005" s="295">
        <v>0</v>
      </c>
      <c r="AN3005" s="295">
        <v>0</v>
      </c>
      <c r="AO3005" s="295">
        <v>0</v>
      </c>
      <c r="AP3005" s="295">
        <v>7.3</v>
      </c>
      <c r="AQ3005" s="295">
        <v>0</v>
      </c>
      <c r="AR3005" s="295">
        <v>7</v>
      </c>
      <c r="AS3005" s="295">
        <v>0</v>
      </c>
      <c r="AT3005" s="295">
        <f t="shared" si="46"/>
        <v>4695.5</v>
      </c>
      <c r="AU3005" s="295">
        <v>0</v>
      </c>
      <c r="AV3005" s="295">
        <v>0</v>
      </c>
      <c r="AW3005" s="296">
        <v>47</v>
      </c>
      <c r="AX3005" s="296">
        <v>143</v>
      </c>
      <c r="AY3005" s="295">
        <v>383999.99</v>
      </c>
      <c r="AZ3005" s="295">
        <v>380829.35</v>
      </c>
      <c r="BA3005" s="294">
        <v>89.765624000000003</v>
      </c>
      <c r="BB3005" s="294">
        <v>42.121962197975101</v>
      </c>
      <c r="BC3005" s="294">
        <v>8.6</v>
      </c>
      <c r="BD3005" s="294"/>
      <c r="BE3005" s="293" t="s">
        <v>4204</v>
      </c>
      <c r="BF3005" s="291"/>
      <c r="BG3005" s="293" t="s">
        <v>312</v>
      </c>
      <c r="BH3005" s="293" t="s">
        <v>845</v>
      </c>
      <c r="BI3005" s="293" t="s">
        <v>846</v>
      </c>
      <c r="BJ3005" s="293" t="s">
        <v>103</v>
      </c>
      <c r="BK3005" s="292" t="s">
        <v>4</v>
      </c>
      <c r="BL3005" s="294">
        <v>178701.81</v>
      </c>
      <c r="BM3005" s="292" t="s">
        <v>894</v>
      </c>
      <c r="BN3005" s="294"/>
      <c r="BO3005" s="297">
        <v>42255</v>
      </c>
      <c r="BP3005" s="297">
        <v>46607</v>
      </c>
      <c r="BQ3005" s="297" t="s">
        <v>1065</v>
      </c>
      <c r="BR3005" s="297" t="s">
        <v>4741</v>
      </c>
      <c r="BS3005" s="297">
        <v>42255</v>
      </c>
      <c r="BT3005" s="297">
        <v>46607</v>
      </c>
      <c r="BU3005" s="294">
        <v>0</v>
      </c>
      <c r="BV3005" s="294">
        <v>0</v>
      </c>
      <c r="BW3005" s="294">
        <v>0</v>
      </c>
    </row>
    <row r="3006" spans="1:75" s="289" customFormat="1" ht="18.2" customHeight="1" x14ac:dyDescent="0.15">
      <c r="A3006" s="298">
        <v>3004</v>
      </c>
      <c r="B3006" s="299" t="s">
        <v>305</v>
      </c>
      <c r="C3006" s="299" t="s">
        <v>306</v>
      </c>
      <c r="D3006" s="313">
        <v>45172</v>
      </c>
      <c r="E3006" s="300" t="s">
        <v>3776</v>
      </c>
      <c r="F3006" s="309">
        <v>11</v>
      </c>
      <c r="G3006" s="309">
        <v>10</v>
      </c>
      <c r="H3006" s="302">
        <v>703891.86</v>
      </c>
      <c r="I3006" s="302">
        <v>38898.120000000003</v>
      </c>
      <c r="J3006" s="302">
        <v>0</v>
      </c>
      <c r="K3006" s="302">
        <v>742789.98</v>
      </c>
      <c r="L3006" s="302">
        <v>4397.82</v>
      </c>
      <c r="M3006" s="302">
        <v>0</v>
      </c>
      <c r="N3006" s="302">
        <v>0</v>
      </c>
      <c r="O3006" s="302">
        <v>0</v>
      </c>
      <c r="P3006" s="302">
        <v>0</v>
      </c>
      <c r="Q3006" s="302">
        <v>0</v>
      </c>
      <c r="R3006" s="302">
        <v>742789.98</v>
      </c>
      <c r="S3006" s="302">
        <v>46782.82</v>
      </c>
      <c r="T3006" s="302">
        <v>5044.5600000000004</v>
      </c>
      <c r="U3006" s="302">
        <v>0</v>
      </c>
      <c r="V3006" s="302">
        <v>0</v>
      </c>
      <c r="W3006" s="302">
        <v>0</v>
      </c>
      <c r="X3006" s="302">
        <v>0</v>
      </c>
      <c r="Y3006" s="302">
        <v>0</v>
      </c>
      <c r="Z3006" s="302">
        <v>51827.38</v>
      </c>
      <c r="AA3006" s="302">
        <v>0</v>
      </c>
      <c r="AB3006" s="302">
        <v>0</v>
      </c>
      <c r="AC3006" s="302">
        <v>0</v>
      </c>
      <c r="AD3006" s="302">
        <v>0</v>
      </c>
      <c r="AE3006" s="302">
        <v>0</v>
      </c>
      <c r="AF3006" s="302">
        <v>0</v>
      </c>
      <c r="AG3006" s="302">
        <v>0</v>
      </c>
      <c r="AH3006" s="302">
        <v>0</v>
      </c>
      <c r="AI3006" s="302">
        <v>0</v>
      </c>
      <c r="AJ3006" s="302">
        <v>0</v>
      </c>
      <c r="AK3006" s="302">
        <v>0</v>
      </c>
      <c r="AL3006" s="302">
        <v>0</v>
      </c>
      <c r="AM3006" s="302">
        <v>0</v>
      </c>
      <c r="AN3006" s="302">
        <v>0</v>
      </c>
      <c r="AO3006" s="302">
        <v>0</v>
      </c>
      <c r="AP3006" s="302">
        <v>0</v>
      </c>
      <c r="AQ3006" s="302">
        <v>0</v>
      </c>
      <c r="AR3006" s="302">
        <v>0</v>
      </c>
      <c r="AS3006" s="302">
        <v>0</v>
      </c>
      <c r="AT3006" s="295">
        <f t="shared" si="46"/>
        <v>0</v>
      </c>
      <c r="AU3006" s="302">
        <v>43295.94</v>
      </c>
      <c r="AV3006" s="302">
        <v>51827.38</v>
      </c>
      <c r="AW3006" s="303">
        <v>106</v>
      </c>
      <c r="AX3006" s="303">
        <v>202</v>
      </c>
      <c r="AY3006" s="302">
        <v>978300.01</v>
      </c>
      <c r="AZ3006" s="302">
        <v>978300.01</v>
      </c>
      <c r="BA3006" s="301">
        <v>91.280790999999994</v>
      </c>
      <c r="BB3006" s="301">
        <v>69.306405221516997</v>
      </c>
      <c r="BC3006" s="301">
        <v>8.6</v>
      </c>
      <c r="BD3006" s="301"/>
      <c r="BE3006" s="300" t="s">
        <v>4204</v>
      </c>
      <c r="BF3006" s="298"/>
      <c r="BG3006" s="300" t="s">
        <v>310</v>
      </c>
      <c r="BH3006" s="300" t="s">
        <v>184</v>
      </c>
      <c r="BI3006" s="300" t="s">
        <v>863</v>
      </c>
      <c r="BJ3006" s="300" t="s">
        <v>4205</v>
      </c>
      <c r="BK3006" s="299" t="s">
        <v>4</v>
      </c>
      <c r="BL3006" s="301">
        <v>742789.98</v>
      </c>
      <c r="BM3006" s="299" t="s">
        <v>894</v>
      </c>
      <c r="BN3006" s="301"/>
      <c r="BO3006" s="304">
        <v>42255</v>
      </c>
      <c r="BP3006" s="304">
        <v>48403</v>
      </c>
      <c r="BQ3006" s="297" t="s">
        <v>1067</v>
      </c>
      <c r="BR3006" s="297" t="s">
        <v>4743</v>
      </c>
      <c r="BS3006" s="297">
        <v>42255</v>
      </c>
      <c r="BT3006" s="297">
        <v>48403</v>
      </c>
      <c r="BU3006" s="301">
        <v>5204.6000000000004</v>
      </c>
      <c r="BV3006" s="301">
        <v>0</v>
      </c>
      <c r="BW3006" s="301">
        <v>0</v>
      </c>
    </row>
    <row r="3007" spans="1:75" s="289" customFormat="1" ht="18.2" customHeight="1" x14ac:dyDescent="0.15">
      <c r="A3007" s="291">
        <v>3005</v>
      </c>
      <c r="B3007" s="292" t="s">
        <v>305</v>
      </c>
      <c r="C3007" s="292" t="s">
        <v>306</v>
      </c>
      <c r="D3007" s="312">
        <v>45172</v>
      </c>
      <c r="E3007" s="293" t="s">
        <v>3777</v>
      </c>
      <c r="F3007" s="308">
        <v>3</v>
      </c>
      <c r="G3007" s="308">
        <v>3</v>
      </c>
      <c r="H3007" s="295">
        <v>438305.07</v>
      </c>
      <c r="I3007" s="295">
        <v>7627.27</v>
      </c>
      <c r="J3007" s="295">
        <v>0</v>
      </c>
      <c r="K3007" s="295">
        <v>445932.34</v>
      </c>
      <c r="L3007" s="295">
        <v>2582.7800000000002</v>
      </c>
      <c r="M3007" s="295">
        <v>0</v>
      </c>
      <c r="N3007" s="295">
        <v>2522.4</v>
      </c>
      <c r="O3007" s="295">
        <v>0</v>
      </c>
      <c r="P3007" s="295">
        <v>0</v>
      </c>
      <c r="Q3007" s="295">
        <v>0</v>
      </c>
      <c r="R3007" s="295">
        <v>443409.94</v>
      </c>
      <c r="S3007" s="295">
        <v>10413.69</v>
      </c>
      <c r="T3007" s="295">
        <v>3469.92</v>
      </c>
      <c r="U3007" s="295">
        <v>0</v>
      </c>
      <c r="V3007" s="295">
        <v>3413.16</v>
      </c>
      <c r="W3007" s="295">
        <v>0</v>
      </c>
      <c r="X3007" s="295">
        <v>0</v>
      </c>
      <c r="Y3007" s="295">
        <v>0</v>
      </c>
      <c r="Z3007" s="295">
        <v>10470.450000000001</v>
      </c>
      <c r="AA3007" s="295">
        <v>0</v>
      </c>
      <c r="AB3007" s="295">
        <v>0</v>
      </c>
      <c r="AC3007" s="295">
        <v>0</v>
      </c>
      <c r="AD3007" s="295">
        <v>0</v>
      </c>
      <c r="AE3007" s="295">
        <v>0</v>
      </c>
      <c r="AF3007" s="295">
        <v>0</v>
      </c>
      <c r="AG3007" s="295">
        <v>0</v>
      </c>
      <c r="AH3007" s="295">
        <v>0</v>
      </c>
      <c r="AI3007" s="295">
        <v>0</v>
      </c>
      <c r="AJ3007" s="295">
        <v>0</v>
      </c>
      <c r="AK3007" s="295">
        <v>0</v>
      </c>
      <c r="AL3007" s="295">
        <v>350</v>
      </c>
      <c r="AM3007" s="295">
        <v>0</v>
      </c>
      <c r="AN3007" s="295">
        <v>0</v>
      </c>
      <c r="AO3007" s="295">
        <v>84.44</v>
      </c>
      <c r="AP3007" s="295">
        <v>0</v>
      </c>
      <c r="AQ3007" s="295">
        <v>0</v>
      </c>
      <c r="AR3007" s="295">
        <v>0</v>
      </c>
      <c r="AS3007" s="295">
        <v>0</v>
      </c>
      <c r="AT3007" s="295">
        <f t="shared" si="46"/>
        <v>6370</v>
      </c>
      <c r="AU3007" s="295">
        <v>7687.65</v>
      </c>
      <c r="AV3007" s="295">
        <v>10470.450000000001</v>
      </c>
      <c r="AW3007" s="296">
        <v>107</v>
      </c>
      <c r="AX3007" s="296">
        <v>203</v>
      </c>
      <c r="AY3007" s="295">
        <v>594999.99</v>
      </c>
      <c r="AZ3007" s="295">
        <v>594999.99</v>
      </c>
      <c r="BA3007" s="294">
        <v>85.915964000000002</v>
      </c>
      <c r="BB3007" s="294">
        <v>64.026879130337704</v>
      </c>
      <c r="BC3007" s="294">
        <v>9.5</v>
      </c>
      <c r="BD3007" s="294"/>
      <c r="BE3007" s="293" t="s">
        <v>4204</v>
      </c>
      <c r="BF3007" s="291"/>
      <c r="BG3007" s="293" t="s">
        <v>333</v>
      </c>
      <c r="BH3007" s="293" t="s">
        <v>185</v>
      </c>
      <c r="BI3007" s="293" t="s">
        <v>653</v>
      </c>
      <c r="BJ3007" s="293" t="s">
        <v>177</v>
      </c>
      <c r="BK3007" s="292" t="s">
        <v>4</v>
      </c>
      <c r="BL3007" s="294">
        <v>443409.94</v>
      </c>
      <c r="BM3007" s="292" t="s">
        <v>894</v>
      </c>
      <c r="BN3007" s="294"/>
      <c r="BO3007" s="297">
        <v>42255</v>
      </c>
      <c r="BP3007" s="297">
        <v>48434</v>
      </c>
      <c r="BQ3007" s="297" t="s">
        <v>1065</v>
      </c>
      <c r="BR3007" s="297" t="s">
        <v>4741</v>
      </c>
      <c r="BS3007" s="297">
        <v>42255</v>
      </c>
      <c r="BT3007" s="297">
        <v>48434</v>
      </c>
      <c r="BU3007" s="294">
        <v>865.18</v>
      </c>
      <c r="BV3007" s="294">
        <v>0</v>
      </c>
      <c r="BW3007" s="294">
        <v>0</v>
      </c>
    </row>
    <row r="3008" spans="1:75" s="289" customFormat="1" ht="18.2" customHeight="1" x14ac:dyDescent="0.15">
      <c r="A3008" s="298">
        <v>3006</v>
      </c>
      <c r="B3008" s="299" t="s">
        <v>305</v>
      </c>
      <c r="C3008" s="299" t="s">
        <v>306</v>
      </c>
      <c r="D3008" s="313">
        <v>45172</v>
      </c>
      <c r="E3008" s="300" t="s">
        <v>3778</v>
      </c>
      <c r="F3008" s="309">
        <v>0</v>
      </c>
      <c r="G3008" s="309">
        <v>0</v>
      </c>
      <c r="H3008" s="302">
        <v>302025.11</v>
      </c>
      <c r="I3008" s="302">
        <v>0</v>
      </c>
      <c r="J3008" s="302">
        <v>0</v>
      </c>
      <c r="K3008" s="302">
        <v>302025.11</v>
      </c>
      <c r="L3008" s="302">
        <v>1779.74</v>
      </c>
      <c r="M3008" s="302">
        <v>0</v>
      </c>
      <c r="N3008" s="302">
        <v>0</v>
      </c>
      <c r="O3008" s="302">
        <v>1779.74</v>
      </c>
      <c r="P3008" s="302">
        <v>0</v>
      </c>
      <c r="Q3008" s="302">
        <v>0</v>
      </c>
      <c r="R3008" s="302">
        <v>300245.37</v>
      </c>
      <c r="S3008" s="302">
        <v>0</v>
      </c>
      <c r="T3008" s="302">
        <v>2391.0300000000002</v>
      </c>
      <c r="U3008" s="302">
        <v>0</v>
      </c>
      <c r="V3008" s="302">
        <v>0</v>
      </c>
      <c r="W3008" s="302">
        <v>2391.0300000000002</v>
      </c>
      <c r="X3008" s="302">
        <v>0</v>
      </c>
      <c r="Y3008" s="302">
        <v>0</v>
      </c>
      <c r="Z3008" s="302">
        <v>0</v>
      </c>
      <c r="AA3008" s="302">
        <v>0</v>
      </c>
      <c r="AB3008" s="302">
        <v>0</v>
      </c>
      <c r="AC3008" s="302">
        <v>0</v>
      </c>
      <c r="AD3008" s="302">
        <v>0</v>
      </c>
      <c r="AE3008" s="302">
        <v>0</v>
      </c>
      <c r="AF3008" s="302">
        <v>0</v>
      </c>
      <c r="AG3008" s="302">
        <v>0</v>
      </c>
      <c r="AH3008" s="302">
        <v>218.12</v>
      </c>
      <c r="AI3008" s="302">
        <v>0</v>
      </c>
      <c r="AJ3008" s="302">
        <v>0</v>
      </c>
      <c r="AK3008" s="302">
        <v>0</v>
      </c>
      <c r="AL3008" s="302">
        <v>0</v>
      </c>
      <c r="AM3008" s="302">
        <v>0</v>
      </c>
      <c r="AN3008" s="302">
        <v>0</v>
      </c>
      <c r="AO3008" s="302">
        <v>0</v>
      </c>
      <c r="AP3008" s="302">
        <v>123.66</v>
      </c>
      <c r="AQ3008" s="302">
        <v>0</v>
      </c>
      <c r="AR3008" s="302">
        <v>122.55</v>
      </c>
      <c r="AS3008" s="302">
        <v>0</v>
      </c>
      <c r="AT3008" s="295">
        <f t="shared" si="46"/>
        <v>4390</v>
      </c>
      <c r="AU3008" s="302">
        <v>0</v>
      </c>
      <c r="AV3008" s="302">
        <v>0</v>
      </c>
      <c r="AW3008" s="303">
        <v>107</v>
      </c>
      <c r="AX3008" s="303">
        <v>203</v>
      </c>
      <c r="AY3008" s="302">
        <v>410000</v>
      </c>
      <c r="AZ3008" s="302">
        <v>410000</v>
      </c>
      <c r="BA3008" s="301">
        <v>87.585363999999998</v>
      </c>
      <c r="BB3008" s="301">
        <v>64.139268343328496</v>
      </c>
      <c r="BC3008" s="301">
        <v>9.5</v>
      </c>
      <c r="BD3008" s="301"/>
      <c r="BE3008" s="300" t="s">
        <v>4204</v>
      </c>
      <c r="BF3008" s="298"/>
      <c r="BG3008" s="300" t="s">
        <v>333</v>
      </c>
      <c r="BH3008" s="300" t="s">
        <v>616</v>
      </c>
      <c r="BI3008" s="300" t="s">
        <v>617</v>
      </c>
      <c r="BJ3008" s="300" t="s">
        <v>103</v>
      </c>
      <c r="BK3008" s="299" t="s">
        <v>4</v>
      </c>
      <c r="BL3008" s="301">
        <v>300245.37</v>
      </c>
      <c r="BM3008" s="299" t="s">
        <v>894</v>
      </c>
      <c r="BN3008" s="301"/>
      <c r="BO3008" s="304">
        <v>42255</v>
      </c>
      <c r="BP3008" s="304">
        <v>48434</v>
      </c>
      <c r="BQ3008" s="297" t="s">
        <v>1067</v>
      </c>
      <c r="BR3008" s="297" t="s">
        <v>4743</v>
      </c>
      <c r="BS3008" s="297">
        <v>42255</v>
      </c>
      <c r="BT3008" s="297">
        <v>48434</v>
      </c>
      <c r="BU3008" s="301">
        <v>0</v>
      </c>
      <c r="BV3008" s="301">
        <v>0</v>
      </c>
      <c r="BW3008" s="301">
        <v>0</v>
      </c>
    </row>
    <row r="3009" spans="1:75" s="289" customFormat="1" ht="18.2" customHeight="1" x14ac:dyDescent="0.15">
      <c r="A3009" s="291">
        <v>3007</v>
      </c>
      <c r="B3009" s="292" t="s">
        <v>305</v>
      </c>
      <c r="C3009" s="292" t="s">
        <v>306</v>
      </c>
      <c r="D3009" s="312">
        <v>45172</v>
      </c>
      <c r="E3009" s="293" t="s">
        <v>4449</v>
      </c>
      <c r="F3009" s="308">
        <v>0</v>
      </c>
      <c r="G3009" s="308">
        <v>0</v>
      </c>
      <c r="H3009" s="295">
        <v>341429.31</v>
      </c>
      <c r="I3009" s="295">
        <v>0</v>
      </c>
      <c r="J3009" s="295">
        <v>0</v>
      </c>
      <c r="K3009" s="295">
        <v>341429.31</v>
      </c>
      <c r="L3009" s="295">
        <v>1666.77</v>
      </c>
      <c r="M3009" s="295">
        <v>0</v>
      </c>
      <c r="N3009" s="295">
        <v>0</v>
      </c>
      <c r="O3009" s="295">
        <v>1666.77</v>
      </c>
      <c r="P3009" s="295">
        <v>0</v>
      </c>
      <c r="Q3009" s="295">
        <v>0</v>
      </c>
      <c r="R3009" s="295">
        <v>339762.54</v>
      </c>
      <c r="S3009" s="295">
        <v>0</v>
      </c>
      <c r="T3009" s="295">
        <v>2845.24</v>
      </c>
      <c r="U3009" s="295">
        <v>0</v>
      </c>
      <c r="V3009" s="295">
        <v>0</v>
      </c>
      <c r="W3009" s="295">
        <v>2845.24</v>
      </c>
      <c r="X3009" s="295">
        <v>0</v>
      </c>
      <c r="Y3009" s="295">
        <v>0</v>
      </c>
      <c r="Z3009" s="295">
        <v>0</v>
      </c>
      <c r="AA3009" s="295">
        <v>0</v>
      </c>
      <c r="AB3009" s="295">
        <v>0</v>
      </c>
      <c r="AC3009" s="295">
        <v>0</v>
      </c>
      <c r="AD3009" s="295">
        <v>0</v>
      </c>
      <c r="AE3009" s="295">
        <v>0</v>
      </c>
      <c r="AF3009" s="295">
        <v>0</v>
      </c>
      <c r="AG3009" s="295">
        <v>0</v>
      </c>
      <c r="AH3009" s="295">
        <v>217.14</v>
      </c>
      <c r="AI3009" s="295">
        <v>0</v>
      </c>
      <c r="AJ3009" s="295">
        <v>0</v>
      </c>
      <c r="AK3009" s="295">
        <v>0</v>
      </c>
      <c r="AL3009" s="295">
        <v>0</v>
      </c>
      <c r="AM3009" s="295">
        <v>0</v>
      </c>
      <c r="AN3009" s="295">
        <v>0</v>
      </c>
      <c r="AO3009" s="295">
        <v>0</v>
      </c>
      <c r="AP3009" s="295">
        <v>3.4</v>
      </c>
      <c r="AQ3009" s="295">
        <v>0</v>
      </c>
      <c r="AR3009" s="295">
        <v>2.5499999999999998</v>
      </c>
      <c r="AS3009" s="295">
        <v>0</v>
      </c>
      <c r="AT3009" s="295">
        <f t="shared" si="46"/>
        <v>4730</v>
      </c>
      <c r="AU3009" s="295">
        <v>0</v>
      </c>
      <c r="AV3009" s="295">
        <v>0</v>
      </c>
      <c r="AW3009" s="296">
        <v>119</v>
      </c>
      <c r="AX3009" s="296">
        <v>152</v>
      </c>
      <c r="AY3009" s="295">
        <v>454841.5</v>
      </c>
      <c r="AZ3009" s="295">
        <v>372017.83</v>
      </c>
      <c r="BA3009" s="294">
        <v>84.879954999999995</v>
      </c>
      <c r="BB3009" s="294">
        <v>77.520556221420094</v>
      </c>
      <c r="BC3009" s="294">
        <v>10</v>
      </c>
      <c r="BD3009" s="294"/>
      <c r="BE3009" s="293" t="s">
        <v>4204</v>
      </c>
      <c r="BF3009" s="291"/>
      <c r="BG3009" s="293" t="s">
        <v>312</v>
      </c>
      <c r="BH3009" s="293" t="s">
        <v>230</v>
      </c>
      <c r="BI3009" s="293" t="s">
        <v>322</v>
      </c>
      <c r="BJ3009" s="293" t="s">
        <v>103</v>
      </c>
      <c r="BK3009" s="292" t="s">
        <v>4</v>
      </c>
      <c r="BL3009" s="294">
        <v>339762.54</v>
      </c>
      <c r="BM3009" s="292" t="s">
        <v>894</v>
      </c>
      <c r="BN3009" s="294"/>
      <c r="BO3009" s="297">
        <v>44182</v>
      </c>
      <c r="BP3009" s="297">
        <v>48808</v>
      </c>
      <c r="BQ3009" s="297" t="s">
        <v>1065</v>
      </c>
      <c r="BR3009" s="297" t="s">
        <v>4741</v>
      </c>
      <c r="BS3009" s="297" t="s">
        <v>4742</v>
      </c>
      <c r="BT3009" s="297" t="s">
        <v>4742</v>
      </c>
      <c r="BU3009" s="294">
        <v>0</v>
      </c>
      <c r="BV3009" s="294">
        <v>0</v>
      </c>
      <c r="BW3009" s="294">
        <v>0</v>
      </c>
    </row>
    <row r="3010" spans="1:75" s="289" customFormat="1" ht="18.2" customHeight="1" x14ac:dyDescent="0.15">
      <c r="A3010" s="298">
        <v>3008</v>
      </c>
      <c r="B3010" s="299" t="s">
        <v>305</v>
      </c>
      <c r="C3010" s="299" t="s">
        <v>306</v>
      </c>
      <c r="D3010" s="313">
        <v>45172</v>
      </c>
      <c r="E3010" s="300" t="s">
        <v>4450</v>
      </c>
      <c r="F3010" s="309">
        <v>0</v>
      </c>
      <c r="G3010" s="309">
        <v>0</v>
      </c>
      <c r="H3010" s="302">
        <v>243043.82</v>
      </c>
      <c r="I3010" s="302">
        <v>0</v>
      </c>
      <c r="J3010" s="302">
        <v>0</v>
      </c>
      <c r="K3010" s="302">
        <v>243043.82</v>
      </c>
      <c r="L3010" s="302">
        <v>1284.5999999999999</v>
      </c>
      <c r="M3010" s="302">
        <v>0</v>
      </c>
      <c r="N3010" s="302">
        <v>0</v>
      </c>
      <c r="O3010" s="302">
        <v>1284.5999999999999</v>
      </c>
      <c r="P3010" s="302">
        <v>0</v>
      </c>
      <c r="Q3010" s="302">
        <v>0</v>
      </c>
      <c r="R3010" s="302">
        <v>241759.22</v>
      </c>
      <c r="S3010" s="302">
        <v>0</v>
      </c>
      <c r="T3010" s="302">
        <v>1741.81</v>
      </c>
      <c r="U3010" s="302">
        <v>0</v>
      </c>
      <c r="V3010" s="302">
        <v>0</v>
      </c>
      <c r="W3010" s="302">
        <v>1741.81</v>
      </c>
      <c r="X3010" s="302">
        <v>0</v>
      </c>
      <c r="Y3010" s="302">
        <v>0</v>
      </c>
      <c r="Z3010" s="302">
        <v>0</v>
      </c>
      <c r="AA3010" s="302">
        <v>0</v>
      </c>
      <c r="AB3010" s="302">
        <v>0</v>
      </c>
      <c r="AC3010" s="302">
        <v>0</v>
      </c>
      <c r="AD3010" s="302">
        <v>0</v>
      </c>
      <c r="AE3010" s="302">
        <v>0</v>
      </c>
      <c r="AF3010" s="302">
        <v>0</v>
      </c>
      <c r="AG3010" s="302">
        <v>0</v>
      </c>
      <c r="AH3010" s="302">
        <v>141.99</v>
      </c>
      <c r="AI3010" s="302">
        <v>0</v>
      </c>
      <c r="AJ3010" s="302">
        <v>0</v>
      </c>
      <c r="AK3010" s="302">
        <v>0</v>
      </c>
      <c r="AL3010" s="302">
        <v>0</v>
      </c>
      <c r="AM3010" s="302">
        <v>0</v>
      </c>
      <c r="AN3010" s="302">
        <v>0</v>
      </c>
      <c r="AO3010" s="302">
        <v>0</v>
      </c>
      <c r="AP3010" s="302">
        <v>1.8</v>
      </c>
      <c r="AQ3010" s="302">
        <v>0</v>
      </c>
      <c r="AR3010" s="302">
        <v>0.2</v>
      </c>
      <c r="AS3010" s="302">
        <v>0</v>
      </c>
      <c r="AT3010" s="295">
        <f t="shared" si="46"/>
        <v>3170</v>
      </c>
      <c r="AU3010" s="302">
        <v>0</v>
      </c>
      <c r="AV3010" s="302">
        <v>0</v>
      </c>
      <c r="AW3010" s="303">
        <v>119</v>
      </c>
      <c r="AX3010" s="303">
        <v>152</v>
      </c>
      <c r="AY3010" s="302">
        <v>266900.01</v>
      </c>
      <c r="AZ3010" s="302">
        <v>266900.01</v>
      </c>
      <c r="BA3010" s="301">
        <v>84.840558999999999</v>
      </c>
      <c r="BB3010" s="301">
        <v>76.848956911631404</v>
      </c>
      <c r="BC3010" s="301">
        <v>8.6</v>
      </c>
      <c r="BD3010" s="301"/>
      <c r="BE3010" s="300" t="s">
        <v>4204</v>
      </c>
      <c r="BF3010" s="298"/>
      <c r="BG3010" s="300" t="s">
        <v>312</v>
      </c>
      <c r="BH3010" s="300" t="s">
        <v>226</v>
      </c>
      <c r="BI3010" s="300" t="s">
        <v>347</v>
      </c>
      <c r="BJ3010" s="300" t="s">
        <v>103</v>
      </c>
      <c r="BK3010" s="299" t="s">
        <v>4</v>
      </c>
      <c r="BL3010" s="301">
        <v>241759.22</v>
      </c>
      <c r="BM3010" s="299" t="s">
        <v>894</v>
      </c>
      <c r="BN3010" s="301"/>
      <c r="BO3010" s="304">
        <v>44182</v>
      </c>
      <c r="BP3010" s="304">
        <v>48808</v>
      </c>
      <c r="BQ3010" s="297" t="s">
        <v>1065</v>
      </c>
      <c r="BR3010" s="297" t="s">
        <v>4741</v>
      </c>
      <c r="BS3010" s="297" t="s">
        <v>4742</v>
      </c>
      <c r="BT3010" s="297" t="s">
        <v>4742</v>
      </c>
      <c r="BU3010" s="301">
        <v>0</v>
      </c>
      <c r="BV3010" s="301">
        <v>0</v>
      </c>
      <c r="BW3010" s="301">
        <v>0</v>
      </c>
    </row>
    <row r="3011" spans="1:75" s="289" customFormat="1" ht="18.2" customHeight="1" x14ac:dyDescent="0.15">
      <c r="A3011" s="291">
        <v>3009</v>
      </c>
      <c r="B3011" s="292" t="s">
        <v>305</v>
      </c>
      <c r="C3011" s="292" t="s">
        <v>306</v>
      </c>
      <c r="D3011" s="312">
        <v>45172</v>
      </c>
      <c r="E3011" s="293" t="s">
        <v>3779</v>
      </c>
      <c r="F3011" s="308">
        <v>9</v>
      </c>
      <c r="G3011" s="308">
        <v>9</v>
      </c>
      <c r="H3011" s="295">
        <v>0</v>
      </c>
      <c r="I3011" s="295">
        <v>153650.71</v>
      </c>
      <c r="J3011" s="295">
        <v>0</v>
      </c>
      <c r="K3011" s="295">
        <v>153650.71</v>
      </c>
      <c r="L3011" s="295">
        <v>0</v>
      </c>
      <c r="M3011" s="295">
        <v>0</v>
      </c>
      <c r="N3011" s="295">
        <v>0</v>
      </c>
      <c r="O3011" s="295">
        <v>0</v>
      </c>
      <c r="P3011" s="295">
        <v>0</v>
      </c>
      <c r="Q3011" s="295">
        <v>0</v>
      </c>
      <c r="R3011" s="295">
        <v>153650.71</v>
      </c>
      <c r="S3011" s="295">
        <v>5176.79</v>
      </c>
      <c r="T3011" s="295">
        <v>0</v>
      </c>
      <c r="U3011" s="295">
        <v>0</v>
      </c>
      <c r="V3011" s="295">
        <v>0</v>
      </c>
      <c r="W3011" s="295">
        <v>0</v>
      </c>
      <c r="X3011" s="295">
        <v>0</v>
      </c>
      <c r="Y3011" s="295">
        <v>0</v>
      </c>
      <c r="Z3011" s="295">
        <v>5176.79</v>
      </c>
      <c r="AA3011" s="295">
        <v>0</v>
      </c>
      <c r="AB3011" s="295">
        <v>0</v>
      </c>
      <c r="AC3011" s="295">
        <v>0</v>
      </c>
      <c r="AD3011" s="295">
        <v>0</v>
      </c>
      <c r="AE3011" s="295">
        <v>0</v>
      </c>
      <c r="AF3011" s="295">
        <v>0</v>
      </c>
      <c r="AG3011" s="295">
        <v>0</v>
      </c>
      <c r="AH3011" s="295">
        <v>0</v>
      </c>
      <c r="AI3011" s="295">
        <v>0</v>
      </c>
      <c r="AJ3011" s="295">
        <v>0</v>
      </c>
      <c r="AK3011" s="295">
        <v>0</v>
      </c>
      <c r="AL3011" s="295">
        <v>0</v>
      </c>
      <c r="AM3011" s="295">
        <v>0</v>
      </c>
      <c r="AN3011" s="295">
        <v>0</v>
      </c>
      <c r="AO3011" s="295">
        <v>0</v>
      </c>
      <c r="AP3011" s="295">
        <v>0</v>
      </c>
      <c r="AQ3011" s="295">
        <v>0</v>
      </c>
      <c r="AR3011" s="295">
        <v>0</v>
      </c>
      <c r="AS3011" s="295">
        <v>0</v>
      </c>
      <c r="AT3011" s="295">
        <f t="shared" ref="AT3011:AT3074" si="47">AQ3011-AR3011-AS3011+AP3011+AO3011+AN3011+AL3011+AI3011+AH3011+AG3011+AF3011+AA3011+W3011+V3011+Q3011+P3011+O3011+N3011-J3011</f>
        <v>0</v>
      </c>
      <c r="AU3011" s="295">
        <v>153650.71</v>
      </c>
      <c r="AV3011" s="295">
        <v>5176.79</v>
      </c>
      <c r="AW3011" s="296">
        <v>0</v>
      </c>
      <c r="AX3011" s="296">
        <v>89</v>
      </c>
      <c r="AY3011" s="295">
        <v>1315000</v>
      </c>
      <c r="AZ3011" s="295">
        <v>1086170.54</v>
      </c>
      <c r="BA3011" s="294">
        <v>89.999999000000003</v>
      </c>
      <c r="BB3011" s="294">
        <v>12.7314848240584</v>
      </c>
      <c r="BC3011" s="294">
        <v>9.4</v>
      </c>
      <c r="BD3011" s="294"/>
      <c r="BE3011" s="293" t="s">
        <v>4204</v>
      </c>
      <c r="BF3011" s="291"/>
      <c r="BG3011" s="293" t="s">
        <v>692</v>
      </c>
      <c r="BH3011" s="293" t="s">
        <v>693</v>
      </c>
      <c r="BI3011" s="293" t="s">
        <v>923</v>
      </c>
      <c r="BJ3011" s="293" t="s">
        <v>4205</v>
      </c>
      <c r="BK3011" s="292" t="s">
        <v>4</v>
      </c>
      <c r="BL3011" s="294">
        <v>153650.71</v>
      </c>
      <c r="BM3011" s="292" t="s">
        <v>894</v>
      </c>
      <c r="BN3011" s="294"/>
      <c r="BO3011" s="297">
        <v>42262</v>
      </c>
      <c r="BP3011" s="297">
        <v>44972</v>
      </c>
      <c r="BQ3011" s="297" t="s">
        <v>1067</v>
      </c>
      <c r="BR3011" s="297" t="s">
        <v>4743</v>
      </c>
      <c r="BS3011" s="297">
        <v>42262</v>
      </c>
      <c r="BT3011" s="297">
        <v>44972</v>
      </c>
      <c r="BU3011" s="294">
        <v>5047.4399999999996</v>
      </c>
      <c r="BV3011" s="294">
        <v>0</v>
      </c>
      <c r="BW3011" s="294">
        <v>0</v>
      </c>
    </row>
    <row r="3012" spans="1:75" s="289" customFormat="1" ht="18.2" customHeight="1" x14ac:dyDescent="0.15">
      <c r="A3012" s="298">
        <v>3010</v>
      </c>
      <c r="B3012" s="299" t="s">
        <v>305</v>
      </c>
      <c r="C3012" s="299" t="s">
        <v>306</v>
      </c>
      <c r="D3012" s="313">
        <v>45172</v>
      </c>
      <c r="E3012" s="300" t="s">
        <v>3780</v>
      </c>
      <c r="F3012" s="309">
        <v>1</v>
      </c>
      <c r="G3012" s="309">
        <v>0</v>
      </c>
      <c r="H3012" s="302">
        <v>16250.34</v>
      </c>
      <c r="I3012" s="302">
        <v>0</v>
      </c>
      <c r="J3012" s="302">
        <v>0</v>
      </c>
      <c r="K3012" s="302">
        <v>16250.34</v>
      </c>
      <c r="L3012" s="302">
        <v>2092.84</v>
      </c>
      <c r="M3012" s="302">
        <v>0</v>
      </c>
      <c r="N3012" s="302">
        <v>0</v>
      </c>
      <c r="O3012" s="302">
        <v>0</v>
      </c>
      <c r="P3012" s="302">
        <v>0</v>
      </c>
      <c r="Q3012" s="302">
        <v>0</v>
      </c>
      <c r="R3012" s="302">
        <v>16250.34</v>
      </c>
      <c r="S3012" s="302">
        <v>0</v>
      </c>
      <c r="T3012" s="302">
        <v>135.41999999999999</v>
      </c>
      <c r="U3012" s="302">
        <v>0</v>
      </c>
      <c r="V3012" s="302">
        <v>0</v>
      </c>
      <c r="W3012" s="302">
        <v>0</v>
      </c>
      <c r="X3012" s="302">
        <v>0</v>
      </c>
      <c r="Y3012" s="302">
        <v>0</v>
      </c>
      <c r="Z3012" s="302">
        <v>135.41999999999999</v>
      </c>
      <c r="AA3012" s="302">
        <v>0</v>
      </c>
      <c r="AB3012" s="302">
        <v>0</v>
      </c>
      <c r="AC3012" s="302">
        <v>0</v>
      </c>
      <c r="AD3012" s="302">
        <v>0</v>
      </c>
      <c r="AE3012" s="302">
        <v>0</v>
      </c>
      <c r="AF3012" s="302">
        <v>0</v>
      </c>
      <c r="AG3012" s="302">
        <v>0</v>
      </c>
      <c r="AH3012" s="302">
        <v>1.3</v>
      </c>
      <c r="AI3012" s="302">
        <v>0</v>
      </c>
      <c r="AJ3012" s="302">
        <v>0</v>
      </c>
      <c r="AK3012" s="302">
        <v>0</v>
      </c>
      <c r="AL3012" s="302">
        <v>0</v>
      </c>
      <c r="AM3012" s="302">
        <v>0</v>
      </c>
      <c r="AN3012" s="302">
        <v>0</v>
      </c>
      <c r="AO3012" s="302">
        <v>0</v>
      </c>
      <c r="AP3012" s="302">
        <v>0</v>
      </c>
      <c r="AQ3012" s="302">
        <v>0</v>
      </c>
      <c r="AR3012" s="302">
        <v>1.3</v>
      </c>
      <c r="AS3012" s="302">
        <v>0</v>
      </c>
      <c r="AT3012" s="295">
        <f t="shared" si="47"/>
        <v>0</v>
      </c>
      <c r="AU3012" s="302">
        <v>2092.84</v>
      </c>
      <c r="AV3012" s="302">
        <v>135.41999999999999</v>
      </c>
      <c r="AW3012" s="303">
        <v>92</v>
      </c>
      <c r="AX3012" s="303">
        <v>189</v>
      </c>
      <c r="AY3012" s="302">
        <v>302396.07</v>
      </c>
      <c r="AZ3012" s="302">
        <v>211677.25</v>
      </c>
      <c r="BA3012" s="301">
        <v>78.258418000000006</v>
      </c>
      <c r="BB3012" s="301">
        <v>6.0078534673051598</v>
      </c>
      <c r="BC3012" s="301">
        <v>10</v>
      </c>
      <c r="BD3012" s="301"/>
      <c r="BE3012" s="300" t="s">
        <v>4204</v>
      </c>
      <c r="BF3012" s="298"/>
      <c r="BG3012" s="300" t="s">
        <v>312</v>
      </c>
      <c r="BH3012" s="300" t="s">
        <v>189</v>
      </c>
      <c r="BI3012" s="300" t="s">
        <v>323</v>
      </c>
      <c r="BJ3012" s="300" t="s">
        <v>177</v>
      </c>
      <c r="BK3012" s="299" t="s">
        <v>4</v>
      </c>
      <c r="BL3012" s="301">
        <v>16250.34</v>
      </c>
      <c r="BM3012" s="299" t="s">
        <v>894</v>
      </c>
      <c r="BN3012" s="301"/>
      <c r="BO3012" s="304">
        <v>42243</v>
      </c>
      <c r="BP3012" s="304">
        <v>47995</v>
      </c>
      <c r="BQ3012" s="297" t="s">
        <v>1065</v>
      </c>
      <c r="BR3012" s="297" t="s">
        <v>4741</v>
      </c>
      <c r="BS3012" s="297">
        <v>42243</v>
      </c>
      <c r="BT3012" s="297">
        <v>47995</v>
      </c>
      <c r="BU3012" s="301">
        <v>121.84</v>
      </c>
      <c r="BV3012" s="301">
        <v>0</v>
      </c>
      <c r="BW3012" s="301">
        <v>0</v>
      </c>
    </row>
    <row r="3013" spans="1:75" s="289" customFormat="1" ht="18.2" customHeight="1" x14ac:dyDescent="0.15">
      <c r="A3013" s="291">
        <v>3011</v>
      </c>
      <c r="B3013" s="292" t="s">
        <v>305</v>
      </c>
      <c r="C3013" s="292" t="s">
        <v>306</v>
      </c>
      <c r="D3013" s="312">
        <v>45172</v>
      </c>
      <c r="E3013" s="293" t="s">
        <v>3781</v>
      </c>
      <c r="F3013" s="308">
        <v>10</v>
      </c>
      <c r="G3013" s="308">
        <v>10</v>
      </c>
      <c r="H3013" s="295">
        <v>99346.12</v>
      </c>
      <c r="I3013" s="295">
        <v>4467.59</v>
      </c>
      <c r="J3013" s="295">
        <v>0</v>
      </c>
      <c r="K3013" s="295">
        <v>103813.71</v>
      </c>
      <c r="L3013" s="295">
        <v>485</v>
      </c>
      <c r="M3013" s="295">
        <v>0</v>
      </c>
      <c r="N3013" s="295">
        <v>279.08999999999997</v>
      </c>
      <c r="O3013" s="295">
        <v>0</v>
      </c>
      <c r="P3013" s="295">
        <v>0</v>
      </c>
      <c r="Q3013" s="295">
        <v>0</v>
      </c>
      <c r="R3013" s="295">
        <v>103534.62</v>
      </c>
      <c r="S3013" s="295">
        <v>7627.42</v>
      </c>
      <c r="T3013" s="295">
        <v>827.88</v>
      </c>
      <c r="U3013" s="295">
        <v>0</v>
      </c>
      <c r="V3013" s="295">
        <v>684.21</v>
      </c>
      <c r="W3013" s="295">
        <v>0</v>
      </c>
      <c r="X3013" s="295">
        <v>0</v>
      </c>
      <c r="Y3013" s="295">
        <v>0</v>
      </c>
      <c r="Z3013" s="295">
        <v>7771.09</v>
      </c>
      <c r="AA3013" s="295">
        <v>0</v>
      </c>
      <c r="AB3013" s="295">
        <v>0</v>
      </c>
      <c r="AC3013" s="295">
        <v>0</v>
      </c>
      <c r="AD3013" s="295">
        <v>0</v>
      </c>
      <c r="AE3013" s="295">
        <v>0</v>
      </c>
      <c r="AF3013" s="295">
        <v>0</v>
      </c>
      <c r="AG3013" s="295">
        <v>0</v>
      </c>
      <c r="AH3013" s="295">
        <v>0</v>
      </c>
      <c r="AI3013" s="295">
        <v>0</v>
      </c>
      <c r="AJ3013" s="295">
        <v>0</v>
      </c>
      <c r="AK3013" s="295">
        <v>0</v>
      </c>
      <c r="AL3013" s="295">
        <v>350</v>
      </c>
      <c r="AM3013" s="295">
        <v>0</v>
      </c>
      <c r="AN3013" s="295">
        <v>0</v>
      </c>
      <c r="AO3013" s="295">
        <v>97.7</v>
      </c>
      <c r="AP3013" s="295">
        <v>0</v>
      </c>
      <c r="AQ3013" s="295">
        <v>0</v>
      </c>
      <c r="AR3013" s="295">
        <v>0</v>
      </c>
      <c r="AS3013" s="295">
        <v>0</v>
      </c>
      <c r="AT3013" s="295">
        <f t="shared" si="47"/>
        <v>1411</v>
      </c>
      <c r="AU3013" s="295">
        <v>4673.5</v>
      </c>
      <c r="AV3013" s="295">
        <v>7771.09</v>
      </c>
      <c r="AW3013" s="296">
        <v>119</v>
      </c>
      <c r="AX3013" s="296">
        <v>216</v>
      </c>
      <c r="AY3013" s="295">
        <v>295701.94</v>
      </c>
      <c r="AZ3013" s="295">
        <v>131308.04</v>
      </c>
      <c r="BA3013" s="294">
        <v>45.467607999999998</v>
      </c>
      <c r="BB3013" s="294">
        <v>35.850596175138698</v>
      </c>
      <c r="BC3013" s="294">
        <v>10</v>
      </c>
      <c r="BD3013" s="294"/>
      <c r="BE3013" s="293" t="s">
        <v>4204</v>
      </c>
      <c r="BF3013" s="291"/>
      <c r="BG3013" s="293" t="s">
        <v>312</v>
      </c>
      <c r="BH3013" s="293" t="s">
        <v>189</v>
      </c>
      <c r="BI3013" s="293" t="s">
        <v>323</v>
      </c>
      <c r="BJ3013" s="293" t="s">
        <v>4205</v>
      </c>
      <c r="BK3013" s="292" t="s">
        <v>4</v>
      </c>
      <c r="BL3013" s="294">
        <v>103534.62</v>
      </c>
      <c r="BM3013" s="292" t="s">
        <v>894</v>
      </c>
      <c r="BN3013" s="294"/>
      <c r="BO3013" s="297">
        <v>42243</v>
      </c>
      <c r="BP3013" s="297">
        <v>48818</v>
      </c>
      <c r="BQ3013" s="297" t="s">
        <v>1067</v>
      </c>
      <c r="BR3013" s="297" t="s">
        <v>4743</v>
      </c>
      <c r="BS3013" s="297">
        <v>42243</v>
      </c>
      <c r="BT3013" s="297">
        <v>48818</v>
      </c>
      <c r="BU3013" s="294">
        <v>879.3</v>
      </c>
      <c r="BV3013" s="294">
        <v>0</v>
      </c>
      <c r="BW3013" s="294">
        <v>0</v>
      </c>
    </row>
    <row r="3014" spans="1:75" s="289" customFormat="1" ht="18.2" customHeight="1" x14ac:dyDescent="0.15">
      <c r="A3014" s="298">
        <v>3012</v>
      </c>
      <c r="B3014" s="299" t="s">
        <v>305</v>
      </c>
      <c r="C3014" s="299" t="s">
        <v>306</v>
      </c>
      <c r="D3014" s="313">
        <v>45172</v>
      </c>
      <c r="E3014" s="300" t="s">
        <v>4451</v>
      </c>
      <c r="F3014" s="309">
        <v>0</v>
      </c>
      <c r="G3014" s="309">
        <v>0</v>
      </c>
      <c r="H3014" s="302">
        <v>315915.32</v>
      </c>
      <c r="I3014" s="302">
        <v>0</v>
      </c>
      <c r="J3014" s="302">
        <v>0</v>
      </c>
      <c r="K3014" s="302">
        <v>315915.32</v>
      </c>
      <c r="L3014" s="302">
        <v>1973.8</v>
      </c>
      <c r="M3014" s="302">
        <v>0</v>
      </c>
      <c r="N3014" s="302">
        <v>0</v>
      </c>
      <c r="O3014" s="302">
        <v>1973.8</v>
      </c>
      <c r="P3014" s="302">
        <v>0</v>
      </c>
      <c r="Q3014" s="302">
        <v>0</v>
      </c>
      <c r="R3014" s="302">
        <v>313941.52</v>
      </c>
      <c r="S3014" s="302">
        <v>0</v>
      </c>
      <c r="T3014" s="302">
        <v>2264.06</v>
      </c>
      <c r="U3014" s="302">
        <v>0</v>
      </c>
      <c r="V3014" s="302">
        <v>0</v>
      </c>
      <c r="W3014" s="302">
        <v>2264.06</v>
      </c>
      <c r="X3014" s="302">
        <v>0</v>
      </c>
      <c r="Y3014" s="302">
        <v>0</v>
      </c>
      <c r="Z3014" s="302">
        <v>0</v>
      </c>
      <c r="AA3014" s="302">
        <v>0</v>
      </c>
      <c r="AB3014" s="302">
        <v>0</v>
      </c>
      <c r="AC3014" s="302">
        <v>0</v>
      </c>
      <c r="AD3014" s="302">
        <v>0</v>
      </c>
      <c r="AE3014" s="302">
        <v>0</v>
      </c>
      <c r="AF3014" s="302">
        <v>0</v>
      </c>
      <c r="AG3014" s="302">
        <v>0</v>
      </c>
      <c r="AH3014" s="302">
        <v>212.95</v>
      </c>
      <c r="AI3014" s="302">
        <v>0</v>
      </c>
      <c r="AJ3014" s="302">
        <v>0</v>
      </c>
      <c r="AK3014" s="302">
        <v>0</v>
      </c>
      <c r="AL3014" s="302">
        <v>0</v>
      </c>
      <c r="AM3014" s="302">
        <v>0</v>
      </c>
      <c r="AN3014" s="302">
        <v>0</v>
      </c>
      <c r="AO3014" s="302">
        <v>0</v>
      </c>
      <c r="AP3014" s="302">
        <v>68.59</v>
      </c>
      <c r="AQ3014" s="302">
        <v>0</v>
      </c>
      <c r="AR3014" s="302">
        <v>19.399999999999999</v>
      </c>
      <c r="AS3014" s="302">
        <v>0</v>
      </c>
      <c r="AT3014" s="295">
        <f t="shared" si="47"/>
        <v>4500</v>
      </c>
      <c r="AU3014" s="302">
        <v>0</v>
      </c>
      <c r="AV3014" s="302">
        <v>0</v>
      </c>
      <c r="AW3014" s="303">
        <v>106</v>
      </c>
      <c r="AX3014" s="303">
        <v>139</v>
      </c>
      <c r="AY3014" s="302">
        <v>462000.01</v>
      </c>
      <c r="AZ3014" s="302">
        <v>352570.66</v>
      </c>
      <c r="BA3014" s="301">
        <v>61.658591000000001</v>
      </c>
      <c r="BB3014" s="301">
        <v>54.903013709644299</v>
      </c>
      <c r="BC3014" s="301">
        <v>8.6</v>
      </c>
      <c r="BD3014" s="301"/>
      <c r="BE3014" s="300" t="s">
        <v>4204</v>
      </c>
      <c r="BF3014" s="298"/>
      <c r="BG3014" s="300" t="s">
        <v>310</v>
      </c>
      <c r="BH3014" s="300" t="s">
        <v>233</v>
      </c>
      <c r="BI3014" s="300" t="s">
        <v>375</v>
      </c>
      <c r="BJ3014" s="300" t="s">
        <v>103</v>
      </c>
      <c r="BK3014" s="299" t="s">
        <v>4</v>
      </c>
      <c r="BL3014" s="301">
        <v>313941.52</v>
      </c>
      <c r="BM3014" s="299" t="s">
        <v>894</v>
      </c>
      <c r="BN3014" s="301"/>
      <c r="BO3014" s="304">
        <v>44182</v>
      </c>
      <c r="BP3014" s="304">
        <v>48412</v>
      </c>
      <c r="BQ3014" s="297" t="s">
        <v>1065</v>
      </c>
      <c r="BR3014" s="297" t="s">
        <v>4741</v>
      </c>
      <c r="BS3014" s="297" t="s">
        <v>4742</v>
      </c>
      <c r="BT3014" s="297" t="s">
        <v>4742</v>
      </c>
      <c r="BU3014" s="301">
        <v>0</v>
      </c>
      <c r="BV3014" s="301">
        <v>0</v>
      </c>
      <c r="BW3014" s="301">
        <v>0</v>
      </c>
    </row>
    <row r="3015" spans="1:75" s="289" customFormat="1" ht="18.2" customHeight="1" x14ac:dyDescent="0.15">
      <c r="A3015" s="291">
        <v>3013</v>
      </c>
      <c r="B3015" s="292" t="s">
        <v>305</v>
      </c>
      <c r="C3015" s="292" t="s">
        <v>306</v>
      </c>
      <c r="D3015" s="312">
        <v>45172</v>
      </c>
      <c r="E3015" s="293" t="s">
        <v>4452</v>
      </c>
      <c r="F3015" s="308">
        <v>0</v>
      </c>
      <c r="G3015" s="308">
        <v>0</v>
      </c>
      <c r="H3015" s="295">
        <v>188566.2</v>
      </c>
      <c r="I3015" s="295">
        <v>0</v>
      </c>
      <c r="J3015" s="295">
        <v>0</v>
      </c>
      <c r="K3015" s="295">
        <v>188566.2</v>
      </c>
      <c r="L3015" s="295">
        <v>920.53</v>
      </c>
      <c r="M3015" s="295">
        <v>0</v>
      </c>
      <c r="N3015" s="295">
        <v>0</v>
      </c>
      <c r="O3015" s="295">
        <v>920.53</v>
      </c>
      <c r="P3015" s="295">
        <v>0</v>
      </c>
      <c r="Q3015" s="295">
        <v>0</v>
      </c>
      <c r="R3015" s="295">
        <v>187645.67</v>
      </c>
      <c r="S3015" s="295">
        <v>0</v>
      </c>
      <c r="T3015" s="295">
        <v>1571.39</v>
      </c>
      <c r="U3015" s="295">
        <v>0</v>
      </c>
      <c r="V3015" s="295">
        <v>0</v>
      </c>
      <c r="W3015" s="295">
        <v>1571.39</v>
      </c>
      <c r="X3015" s="295">
        <v>0</v>
      </c>
      <c r="Y3015" s="295">
        <v>0</v>
      </c>
      <c r="Z3015" s="295">
        <v>0</v>
      </c>
      <c r="AA3015" s="295">
        <v>0</v>
      </c>
      <c r="AB3015" s="295">
        <v>0</v>
      </c>
      <c r="AC3015" s="295">
        <v>0</v>
      </c>
      <c r="AD3015" s="295">
        <v>0</v>
      </c>
      <c r="AE3015" s="295">
        <v>0</v>
      </c>
      <c r="AF3015" s="295">
        <v>0</v>
      </c>
      <c r="AG3015" s="295">
        <v>0</v>
      </c>
      <c r="AH3015" s="295">
        <v>129.85</v>
      </c>
      <c r="AI3015" s="295">
        <v>0</v>
      </c>
      <c r="AJ3015" s="295">
        <v>0</v>
      </c>
      <c r="AK3015" s="295">
        <v>0</v>
      </c>
      <c r="AL3015" s="295">
        <v>0</v>
      </c>
      <c r="AM3015" s="295">
        <v>0</v>
      </c>
      <c r="AN3015" s="295">
        <v>0</v>
      </c>
      <c r="AO3015" s="295">
        <v>0</v>
      </c>
      <c r="AP3015" s="295">
        <v>558.14</v>
      </c>
      <c r="AQ3015" s="295">
        <v>0</v>
      </c>
      <c r="AR3015" s="295">
        <v>529.91</v>
      </c>
      <c r="AS3015" s="295">
        <v>0</v>
      </c>
      <c r="AT3015" s="295">
        <f t="shared" si="47"/>
        <v>2650</v>
      </c>
      <c r="AU3015" s="295">
        <v>0</v>
      </c>
      <c r="AV3015" s="295">
        <v>0</v>
      </c>
      <c r="AW3015" s="296">
        <v>119</v>
      </c>
      <c r="AX3015" s="296">
        <v>152</v>
      </c>
      <c r="AY3015" s="295">
        <v>293999.87</v>
      </c>
      <c r="AZ3015" s="295">
        <v>205459.85</v>
      </c>
      <c r="BA3015" s="294">
        <v>45.683700000000002</v>
      </c>
      <c r="BB3015" s="294">
        <v>41.722742884213098</v>
      </c>
      <c r="BC3015" s="294">
        <v>10</v>
      </c>
      <c r="BD3015" s="294"/>
      <c r="BE3015" s="293" t="s">
        <v>4204</v>
      </c>
      <c r="BF3015" s="291"/>
      <c r="BG3015" s="293" t="s">
        <v>312</v>
      </c>
      <c r="BH3015" s="293" t="s">
        <v>189</v>
      </c>
      <c r="BI3015" s="293" t="s">
        <v>323</v>
      </c>
      <c r="BJ3015" s="293" t="s">
        <v>103</v>
      </c>
      <c r="BK3015" s="292" t="s">
        <v>4</v>
      </c>
      <c r="BL3015" s="294">
        <v>187645.67</v>
      </c>
      <c r="BM3015" s="292" t="s">
        <v>894</v>
      </c>
      <c r="BN3015" s="294"/>
      <c r="BO3015" s="297">
        <v>44182</v>
      </c>
      <c r="BP3015" s="297">
        <v>48808</v>
      </c>
      <c r="BQ3015" s="297" t="s">
        <v>1065</v>
      </c>
      <c r="BR3015" s="297" t="s">
        <v>4741</v>
      </c>
      <c r="BS3015" s="297" t="s">
        <v>4742</v>
      </c>
      <c r="BT3015" s="297" t="s">
        <v>4742</v>
      </c>
      <c r="BU3015" s="294">
        <v>0</v>
      </c>
      <c r="BV3015" s="294">
        <v>0</v>
      </c>
      <c r="BW3015" s="294">
        <v>0</v>
      </c>
    </row>
    <row r="3016" spans="1:75" s="289" customFormat="1" ht="18.2" customHeight="1" x14ac:dyDescent="0.15">
      <c r="A3016" s="298">
        <v>3014</v>
      </c>
      <c r="B3016" s="299" t="s">
        <v>305</v>
      </c>
      <c r="C3016" s="299" t="s">
        <v>306</v>
      </c>
      <c r="D3016" s="313">
        <v>45172</v>
      </c>
      <c r="E3016" s="300" t="s">
        <v>3782</v>
      </c>
      <c r="F3016" s="309">
        <v>8</v>
      </c>
      <c r="G3016" s="309">
        <v>8</v>
      </c>
      <c r="H3016" s="302">
        <v>50842.68</v>
      </c>
      <c r="I3016" s="302">
        <v>12839.43</v>
      </c>
      <c r="J3016" s="302">
        <v>0</v>
      </c>
      <c r="K3016" s="302">
        <v>63682.11</v>
      </c>
      <c r="L3016" s="302">
        <v>1759.42</v>
      </c>
      <c r="M3016" s="302">
        <v>0</v>
      </c>
      <c r="N3016" s="302">
        <v>1310.1300000000001</v>
      </c>
      <c r="O3016" s="302">
        <v>0</v>
      </c>
      <c r="P3016" s="302">
        <v>0</v>
      </c>
      <c r="Q3016" s="302">
        <v>0</v>
      </c>
      <c r="R3016" s="302">
        <v>62371.98</v>
      </c>
      <c r="S3016" s="302">
        <v>3366.29</v>
      </c>
      <c r="T3016" s="302">
        <v>423.69</v>
      </c>
      <c r="U3016" s="302">
        <v>0</v>
      </c>
      <c r="V3016" s="302">
        <v>522.98</v>
      </c>
      <c r="W3016" s="302">
        <v>0</v>
      </c>
      <c r="X3016" s="302">
        <v>0</v>
      </c>
      <c r="Y3016" s="302">
        <v>0</v>
      </c>
      <c r="Z3016" s="302">
        <v>3267</v>
      </c>
      <c r="AA3016" s="302">
        <v>0</v>
      </c>
      <c r="AB3016" s="302">
        <v>0</v>
      </c>
      <c r="AC3016" s="302">
        <v>0</v>
      </c>
      <c r="AD3016" s="302">
        <v>0</v>
      </c>
      <c r="AE3016" s="302">
        <v>0</v>
      </c>
      <c r="AF3016" s="302">
        <v>0</v>
      </c>
      <c r="AG3016" s="302">
        <v>0</v>
      </c>
      <c r="AH3016" s="302">
        <v>0</v>
      </c>
      <c r="AI3016" s="302">
        <v>0</v>
      </c>
      <c r="AJ3016" s="302">
        <v>0</v>
      </c>
      <c r="AK3016" s="302">
        <v>0</v>
      </c>
      <c r="AL3016" s="302">
        <v>350</v>
      </c>
      <c r="AM3016" s="302">
        <v>0</v>
      </c>
      <c r="AN3016" s="302">
        <v>0</v>
      </c>
      <c r="AO3016" s="302">
        <v>96.1</v>
      </c>
      <c r="AP3016" s="302">
        <v>0</v>
      </c>
      <c r="AQ3016" s="302">
        <v>0</v>
      </c>
      <c r="AR3016" s="302">
        <v>0</v>
      </c>
      <c r="AS3016" s="302">
        <v>0</v>
      </c>
      <c r="AT3016" s="295">
        <f t="shared" si="47"/>
        <v>2279.21</v>
      </c>
      <c r="AU3016" s="302">
        <v>13288.72</v>
      </c>
      <c r="AV3016" s="302">
        <v>3267</v>
      </c>
      <c r="AW3016" s="303">
        <v>25</v>
      </c>
      <c r="AX3016" s="303">
        <v>120</v>
      </c>
      <c r="AY3016" s="302">
        <v>235997.39</v>
      </c>
      <c r="AZ3016" s="302">
        <v>165198.18</v>
      </c>
      <c r="BA3016" s="301">
        <v>78.413257999999999</v>
      </c>
      <c r="BB3016" s="301">
        <v>29.605593473916201</v>
      </c>
      <c r="BC3016" s="301">
        <v>10</v>
      </c>
      <c r="BD3016" s="301"/>
      <c r="BE3016" s="300" t="s">
        <v>4204</v>
      </c>
      <c r="BF3016" s="298"/>
      <c r="BG3016" s="300" t="s">
        <v>320</v>
      </c>
      <c r="BH3016" s="300" t="s">
        <v>197</v>
      </c>
      <c r="BI3016" s="300" t="s">
        <v>373</v>
      </c>
      <c r="BJ3016" s="300" t="s">
        <v>4205</v>
      </c>
      <c r="BK3016" s="299" t="s">
        <v>4</v>
      </c>
      <c r="BL3016" s="301">
        <v>62371.98</v>
      </c>
      <c r="BM3016" s="299" t="s">
        <v>894</v>
      </c>
      <c r="BN3016" s="301"/>
      <c r="BO3016" s="304">
        <v>42305</v>
      </c>
      <c r="BP3016" s="304">
        <v>45958</v>
      </c>
      <c r="BQ3016" s="297" t="s">
        <v>1065</v>
      </c>
      <c r="BR3016" s="297" t="s">
        <v>4741</v>
      </c>
      <c r="BS3016" s="297">
        <v>42305</v>
      </c>
      <c r="BT3016" s="297">
        <v>45958</v>
      </c>
      <c r="BU3016" s="301">
        <v>672.7</v>
      </c>
      <c r="BV3016" s="301">
        <v>0</v>
      </c>
      <c r="BW3016" s="301">
        <v>0</v>
      </c>
    </row>
    <row r="3017" spans="1:75" s="289" customFormat="1" ht="18.2" customHeight="1" x14ac:dyDescent="0.15">
      <c r="A3017" s="291">
        <v>3015</v>
      </c>
      <c r="B3017" s="292" t="s">
        <v>305</v>
      </c>
      <c r="C3017" s="292" t="s">
        <v>306</v>
      </c>
      <c r="D3017" s="312">
        <v>45172</v>
      </c>
      <c r="E3017" s="293" t="s">
        <v>3783</v>
      </c>
      <c r="F3017" s="308">
        <v>0</v>
      </c>
      <c r="G3017" s="308">
        <v>0</v>
      </c>
      <c r="H3017" s="295">
        <v>150181.79</v>
      </c>
      <c r="I3017" s="295">
        <v>0</v>
      </c>
      <c r="J3017" s="295">
        <v>0</v>
      </c>
      <c r="K3017" s="295">
        <v>150181.79</v>
      </c>
      <c r="L3017" s="295">
        <v>735.26</v>
      </c>
      <c r="M3017" s="295">
        <v>0</v>
      </c>
      <c r="N3017" s="295">
        <v>0</v>
      </c>
      <c r="O3017" s="295">
        <v>735.26</v>
      </c>
      <c r="P3017" s="295">
        <v>0</v>
      </c>
      <c r="Q3017" s="295">
        <v>0</v>
      </c>
      <c r="R3017" s="295">
        <v>149446.53</v>
      </c>
      <c r="S3017" s="295">
        <v>0</v>
      </c>
      <c r="T3017" s="295">
        <v>1188.94</v>
      </c>
      <c r="U3017" s="295">
        <v>0</v>
      </c>
      <c r="V3017" s="295">
        <v>0</v>
      </c>
      <c r="W3017" s="295">
        <v>1188.94</v>
      </c>
      <c r="X3017" s="295">
        <v>0</v>
      </c>
      <c r="Y3017" s="295">
        <v>0</v>
      </c>
      <c r="Z3017" s="295">
        <v>0</v>
      </c>
      <c r="AA3017" s="295">
        <v>0</v>
      </c>
      <c r="AB3017" s="295">
        <v>0</v>
      </c>
      <c r="AC3017" s="295">
        <v>0</v>
      </c>
      <c r="AD3017" s="295">
        <v>0</v>
      </c>
      <c r="AE3017" s="295">
        <v>0</v>
      </c>
      <c r="AF3017" s="295">
        <v>0</v>
      </c>
      <c r="AG3017" s="295">
        <v>0</v>
      </c>
      <c r="AH3017" s="295">
        <v>115.64</v>
      </c>
      <c r="AI3017" s="295">
        <v>0</v>
      </c>
      <c r="AJ3017" s="295">
        <v>0</v>
      </c>
      <c r="AK3017" s="295">
        <v>0</v>
      </c>
      <c r="AL3017" s="295">
        <v>0</v>
      </c>
      <c r="AM3017" s="295">
        <v>0</v>
      </c>
      <c r="AN3017" s="295">
        <v>0</v>
      </c>
      <c r="AO3017" s="295">
        <v>0</v>
      </c>
      <c r="AP3017" s="295">
        <v>13.92</v>
      </c>
      <c r="AQ3017" s="295">
        <v>0</v>
      </c>
      <c r="AR3017" s="295">
        <v>13.76</v>
      </c>
      <c r="AS3017" s="295">
        <v>0</v>
      </c>
      <c r="AT3017" s="295">
        <f t="shared" si="47"/>
        <v>2040</v>
      </c>
      <c r="AU3017" s="295">
        <v>0</v>
      </c>
      <c r="AV3017" s="295">
        <v>0</v>
      </c>
      <c r="AW3017" s="296">
        <v>121</v>
      </c>
      <c r="AX3017" s="296">
        <v>216</v>
      </c>
      <c r="AY3017" s="295">
        <v>283999.49</v>
      </c>
      <c r="AZ3017" s="295">
        <v>198799.64</v>
      </c>
      <c r="BA3017" s="294">
        <v>90.000156000000004</v>
      </c>
      <c r="BB3017" s="294">
        <v>67.657119568519704</v>
      </c>
      <c r="BC3017" s="294">
        <v>9.5</v>
      </c>
      <c r="BD3017" s="294"/>
      <c r="BE3017" s="293" t="s">
        <v>4204</v>
      </c>
      <c r="BF3017" s="291"/>
      <c r="BG3017" s="293" t="s">
        <v>320</v>
      </c>
      <c r="BH3017" s="293" t="s">
        <v>197</v>
      </c>
      <c r="BI3017" s="293" t="s">
        <v>373</v>
      </c>
      <c r="BJ3017" s="293" t="s">
        <v>103</v>
      </c>
      <c r="BK3017" s="292" t="s">
        <v>4</v>
      </c>
      <c r="BL3017" s="294">
        <v>149446.53</v>
      </c>
      <c r="BM3017" s="292" t="s">
        <v>894</v>
      </c>
      <c r="BN3017" s="294"/>
      <c r="BO3017" s="297">
        <v>42305</v>
      </c>
      <c r="BP3017" s="297">
        <v>48880</v>
      </c>
      <c r="BQ3017" s="297" t="s">
        <v>1065</v>
      </c>
      <c r="BR3017" s="297" t="s">
        <v>4741</v>
      </c>
      <c r="BS3017" s="297">
        <v>42305</v>
      </c>
      <c r="BT3017" s="297">
        <v>48880</v>
      </c>
      <c r="BU3017" s="294">
        <v>0</v>
      </c>
      <c r="BV3017" s="294">
        <v>0</v>
      </c>
      <c r="BW3017" s="294">
        <v>0</v>
      </c>
    </row>
    <row r="3018" spans="1:75" s="289" customFormat="1" ht="18.2" customHeight="1" x14ac:dyDescent="0.15">
      <c r="A3018" s="298">
        <v>3016</v>
      </c>
      <c r="B3018" s="299" t="s">
        <v>305</v>
      </c>
      <c r="C3018" s="299" t="s">
        <v>306</v>
      </c>
      <c r="D3018" s="313">
        <v>45172</v>
      </c>
      <c r="E3018" s="300" t="s">
        <v>3784</v>
      </c>
      <c r="F3018" s="309">
        <v>4</v>
      </c>
      <c r="G3018" s="309">
        <v>5</v>
      </c>
      <c r="H3018" s="302">
        <v>318166.21999999997</v>
      </c>
      <c r="I3018" s="302">
        <v>11077.3</v>
      </c>
      <c r="J3018" s="302">
        <v>0</v>
      </c>
      <c r="K3018" s="302">
        <v>329243.52000000002</v>
      </c>
      <c r="L3018" s="302">
        <v>2691.53</v>
      </c>
      <c r="M3018" s="302">
        <v>0</v>
      </c>
      <c r="N3018" s="302">
        <v>3127.58</v>
      </c>
      <c r="O3018" s="302">
        <v>0</v>
      </c>
      <c r="P3018" s="302">
        <v>0</v>
      </c>
      <c r="Q3018" s="302">
        <v>0</v>
      </c>
      <c r="R3018" s="302">
        <v>326115.94</v>
      </c>
      <c r="S3018" s="302">
        <v>10176.780000000001</v>
      </c>
      <c r="T3018" s="302">
        <v>2492.3000000000002</v>
      </c>
      <c r="U3018" s="302">
        <v>0</v>
      </c>
      <c r="V3018" s="302">
        <v>3991.52</v>
      </c>
      <c r="W3018" s="302">
        <v>0</v>
      </c>
      <c r="X3018" s="302">
        <v>0</v>
      </c>
      <c r="Y3018" s="302">
        <v>0</v>
      </c>
      <c r="Z3018" s="302">
        <v>8677.56</v>
      </c>
      <c r="AA3018" s="302">
        <v>0</v>
      </c>
      <c r="AB3018" s="302">
        <v>0</v>
      </c>
      <c r="AC3018" s="302">
        <v>0</v>
      </c>
      <c r="AD3018" s="302">
        <v>0</v>
      </c>
      <c r="AE3018" s="302">
        <v>0</v>
      </c>
      <c r="AF3018" s="302">
        <v>0</v>
      </c>
      <c r="AG3018" s="302">
        <v>0</v>
      </c>
      <c r="AH3018" s="302">
        <v>0</v>
      </c>
      <c r="AI3018" s="302">
        <v>0</v>
      </c>
      <c r="AJ3018" s="302">
        <v>0</v>
      </c>
      <c r="AK3018" s="302">
        <v>0</v>
      </c>
      <c r="AL3018" s="302">
        <v>700</v>
      </c>
      <c r="AM3018" s="302">
        <v>0</v>
      </c>
      <c r="AN3018" s="302">
        <v>0</v>
      </c>
      <c r="AO3018" s="302">
        <v>580.9</v>
      </c>
      <c r="AP3018" s="302">
        <v>0</v>
      </c>
      <c r="AQ3018" s="302">
        <v>0</v>
      </c>
      <c r="AR3018" s="302">
        <v>0</v>
      </c>
      <c r="AS3018" s="302">
        <v>0</v>
      </c>
      <c r="AT3018" s="295">
        <f t="shared" si="47"/>
        <v>8400</v>
      </c>
      <c r="AU3018" s="302">
        <v>10641.25</v>
      </c>
      <c r="AV3018" s="302">
        <v>8677.56</v>
      </c>
      <c r="AW3018" s="303">
        <v>83</v>
      </c>
      <c r="AX3018" s="303">
        <v>180</v>
      </c>
      <c r="AY3018" s="302">
        <v>713299.55</v>
      </c>
      <c r="AZ3018" s="302">
        <v>499309.68</v>
      </c>
      <c r="BA3018" s="301">
        <v>81.312259999999995</v>
      </c>
      <c r="BB3018" s="301">
        <v>53.107770919691397</v>
      </c>
      <c r="BC3018" s="301">
        <v>9.4</v>
      </c>
      <c r="BD3018" s="301"/>
      <c r="BE3018" s="300" t="s">
        <v>4204</v>
      </c>
      <c r="BF3018" s="298"/>
      <c r="BG3018" s="300" t="s">
        <v>312</v>
      </c>
      <c r="BH3018" s="300" t="s">
        <v>230</v>
      </c>
      <c r="BI3018" s="300" t="s">
        <v>322</v>
      </c>
      <c r="BJ3018" s="300" t="s">
        <v>177</v>
      </c>
      <c r="BK3018" s="299" t="s">
        <v>4</v>
      </c>
      <c r="BL3018" s="301">
        <v>326115.94</v>
      </c>
      <c r="BM3018" s="299" t="s">
        <v>894</v>
      </c>
      <c r="BN3018" s="301"/>
      <c r="BO3018" s="304">
        <v>42243</v>
      </c>
      <c r="BP3018" s="304">
        <v>47722</v>
      </c>
      <c r="BQ3018" s="297" t="s">
        <v>1065</v>
      </c>
      <c r="BR3018" s="297" t="s">
        <v>4741</v>
      </c>
      <c r="BS3018" s="297">
        <v>42243</v>
      </c>
      <c r="BT3018" s="297">
        <v>47722</v>
      </c>
      <c r="BU3018" s="301">
        <v>871.35</v>
      </c>
      <c r="BV3018" s="301">
        <v>0</v>
      </c>
      <c r="BW3018" s="301">
        <v>0</v>
      </c>
    </row>
    <row r="3019" spans="1:75" s="289" customFormat="1" ht="18.2" customHeight="1" x14ac:dyDescent="0.15">
      <c r="A3019" s="291">
        <v>3017</v>
      </c>
      <c r="B3019" s="292" t="s">
        <v>305</v>
      </c>
      <c r="C3019" s="292" t="s">
        <v>306</v>
      </c>
      <c r="D3019" s="312">
        <v>45172</v>
      </c>
      <c r="E3019" s="293" t="s">
        <v>3785</v>
      </c>
      <c r="F3019" s="308">
        <v>0</v>
      </c>
      <c r="G3019" s="308">
        <v>0</v>
      </c>
      <c r="H3019" s="295">
        <v>317139.74</v>
      </c>
      <c r="I3019" s="295">
        <v>0</v>
      </c>
      <c r="J3019" s="295">
        <v>0</v>
      </c>
      <c r="K3019" s="295">
        <v>317139.74</v>
      </c>
      <c r="L3019" s="295">
        <v>2682.85</v>
      </c>
      <c r="M3019" s="295">
        <v>0</v>
      </c>
      <c r="N3019" s="295">
        <v>0</v>
      </c>
      <c r="O3019" s="295">
        <v>2682.85</v>
      </c>
      <c r="P3019" s="295">
        <v>0</v>
      </c>
      <c r="Q3019" s="295">
        <v>0</v>
      </c>
      <c r="R3019" s="295">
        <v>314456.89</v>
      </c>
      <c r="S3019" s="295">
        <v>0</v>
      </c>
      <c r="T3019" s="295">
        <v>2484.2600000000002</v>
      </c>
      <c r="U3019" s="295">
        <v>0</v>
      </c>
      <c r="V3019" s="295">
        <v>0</v>
      </c>
      <c r="W3019" s="295">
        <v>2484.2600000000002</v>
      </c>
      <c r="X3019" s="295">
        <v>0</v>
      </c>
      <c r="Y3019" s="295">
        <v>0</v>
      </c>
      <c r="Z3019" s="295">
        <v>0</v>
      </c>
      <c r="AA3019" s="295">
        <v>0</v>
      </c>
      <c r="AB3019" s="295">
        <v>0</v>
      </c>
      <c r="AC3019" s="295">
        <v>0</v>
      </c>
      <c r="AD3019" s="295">
        <v>0</v>
      </c>
      <c r="AE3019" s="295">
        <v>0</v>
      </c>
      <c r="AF3019" s="295">
        <v>0</v>
      </c>
      <c r="AG3019" s="295">
        <v>0</v>
      </c>
      <c r="AH3019" s="295">
        <v>289.52</v>
      </c>
      <c r="AI3019" s="295">
        <v>0</v>
      </c>
      <c r="AJ3019" s="295">
        <v>0</v>
      </c>
      <c r="AK3019" s="295">
        <v>0</v>
      </c>
      <c r="AL3019" s="295">
        <v>0</v>
      </c>
      <c r="AM3019" s="295">
        <v>0</v>
      </c>
      <c r="AN3019" s="295">
        <v>0</v>
      </c>
      <c r="AO3019" s="295">
        <v>0</v>
      </c>
      <c r="AP3019" s="295">
        <v>120.95</v>
      </c>
      <c r="AQ3019" s="295">
        <v>0</v>
      </c>
      <c r="AR3019" s="295">
        <v>77.58</v>
      </c>
      <c r="AS3019" s="295">
        <v>0</v>
      </c>
      <c r="AT3019" s="295">
        <f t="shared" si="47"/>
        <v>5500</v>
      </c>
      <c r="AU3019" s="295">
        <v>0</v>
      </c>
      <c r="AV3019" s="295">
        <v>0</v>
      </c>
      <c r="AW3019" s="296">
        <v>83</v>
      </c>
      <c r="AX3019" s="296">
        <v>180</v>
      </c>
      <c r="AY3019" s="295">
        <v>710998.77</v>
      </c>
      <c r="AZ3019" s="295">
        <v>497699.14</v>
      </c>
      <c r="BA3019" s="294">
        <v>89.421492000000001</v>
      </c>
      <c r="BB3019" s="294">
        <v>56.498398356645502</v>
      </c>
      <c r="BC3019" s="294">
        <v>9.4</v>
      </c>
      <c r="BD3019" s="294"/>
      <c r="BE3019" s="293" t="s">
        <v>4204</v>
      </c>
      <c r="BF3019" s="291"/>
      <c r="BG3019" s="293" t="s">
        <v>312</v>
      </c>
      <c r="BH3019" s="293" t="s">
        <v>230</v>
      </c>
      <c r="BI3019" s="293" t="s">
        <v>322</v>
      </c>
      <c r="BJ3019" s="293" t="s">
        <v>103</v>
      </c>
      <c r="BK3019" s="292" t="s">
        <v>4</v>
      </c>
      <c r="BL3019" s="294">
        <v>314456.89</v>
      </c>
      <c r="BM3019" s="292" t="s">
        <v>894</v>
      </c>
      <c r="BN3019" s="294"/>
      <c r="BO3019" s="297">
        <v>42243</v>
      </c>
      <c r="BP3019" s="297">
        <v>47722</v>
      </c>
      <c r="BQ3019" s="297" t="s">
        <v>1067</v>
      </c>
      <c r="BR3019" s="297" t="s">
        <v>4743</v>
      </c>
      <c r="BS3019" s="297">
        <v>42243</v>
      </c>
      <c r="BT3019" s="297">
        <v>47722</v>
      </c>
      <c r="BU3019" s="294">
        <v>0</v>
      </c>
      <c r="BV3019" s="294">
        <v>0</v>
      </c>
      <c r="BW3019" s="294">
        <v>0</v>
      </c>
    </row>
    <row r="3020" spans="1:75" s="289" customFormat="1" ht="18.2" customHeight="1" x14ac:dyDescent="0.15">
      <c r="A3020" s="298">
        <v>3018</v>
      </c>
      <c r="B3020" s="299" t="s">
        <v>305</v>
      </c>
      <c r="C3020" s="299" t="s">
        <v>306</v>
      </c>
      <c r="D3020" s="313">
        <v>45172</v>
      </c>
      <c r="E3020" s="300" t="s">
        <v>3786</v>
      </c>
      <c r="F3020" s="309">
        <v>0</v>
      </c>
      <c r="G3020" s="309">
        <v>2</v>
      </c>
      <c r="H3020" s="302">
        <v>53832.5</v>
      </c>
      <c r="I3020" s="302">
        <v>3697.33</v>
      </c>
      <c r="J3020" s="302">
        <v>0</v>
      </c>
      <c r="K3020" s="302">
        <v>57529.83</v>
      </c>
      <c r="L3020" s="302">
        <v>1870.88</v>
      </c>
      <c r="M3020" s="302">
        <v>0</v>
      </c>
      <c r="N3020" s="302">
        <v>3697.33</v>
      </c>
      <c r="O3020" s="302">
        <v>1870.88</v>
      </c>
      <c r="P3020" s="302">
        <v>0</v>
      </c>
      <c r="Q3020" s="302">
        <v>0</v>
      </c>
      <c r="R3020" s="302">
        <v>51961.62</v>
      </c>
      <c r="S3020" s="302">
        <v>905.75</v>
      </c>
      <c r="T3020" s="302">
        <v>430.66</v>
      </c>
      <c r="U3020" s="302">
        <v>0</v>
      </c>
      <c r="V3020" s="302">
        <v>905.75</v>
      </c>
      <c r="W3020" s="302">
        <v>430.66</v>
      </c>
      <c r="X3020" s="302">
        <v>0</v>
      </c>
      <c r="Y3020" s="302">
        <v>0</v>
      </c>
      <c r="Z3020" s="302">
        <v>0</v>
      </c>
      <c r="AA3020" s="302">
        <v>0</v>
      </c>
      <c r="AB3020" s="302">
        <v>0</v>
      </c>
      <c r="AC3020" s="302">
        <v>0</v>
      </c>
      <c r="AD3020" s="302">
        <v>0</v>
      </c>
      <c r="AE3020" s="302">
        <v>0</v>
      </c>
      <c r="AF3020" s="302">
        <v>0</v>
      </c>
      <c r="AG3020" s="302">
        <v>0</v>
      </c>
      <c r="AH3020" s="302">
        <v>103.02</v>
      </c>
      <c r="AI3020" s="302">
        <v>0</v>
      </c>
      <c r="AJ3020" s="302">
        <v>0</v>
      </c>
      <c r="AK3020" s="302">
        <v>0</v>
      </c>
      <c r="AL3020" s="302">
        <v>700</v>
      </c>
      <c r="AM3020" s="302">
        <v>0</v>
      </c>
      <c r="AN3020" s="302">
        <v>0</v>
      </c>
      <c r="AO3020" s="302">
        <v>205.6</v>
      </c>
      <c r="AP3020" s="302">
        <v>0</v>
      </c>
      <c r="AQ3020" s="302">
        <v>0</v>
      </c>
      <c r="AR3020" s="302">
        <v>0</v>
      </c>
      <c r="AS3020" s="302">
        <v>698.24</v>
      </c>
      <c r="AT3020" s="295">
        <f t="shared" si="47"/>
        <v>7215</v>
      </c>
      <c r="AU3020" s="302">
        <v>0</v>
      </c>
      <c r="AV3020" s="302">
        <v>0</v>
      </c>
      <c r="AW3020" s="303">
        <v>25</v>
      </c>
      <c r="AX3020" s="303">
        <v>120</v>
      </c>
      <c r="AY3020" s="302">
        <v>253021.74</v>
      </c>
      <c r="AZ3020" s="302">
        <v>177115.22</v>
      </c>
      <c r="BA3020" s="301">
        <v>90.000088000000005</v>
      </c>
      <c r="BB3020" s="301">
        <v>26.404000585734899</v>
      </c>
      <c r="BC3020" s="301">
        <v>9.6</v>
      </c>
      <c r="BD3020" s="301"/>
      <c r="BE3020" s="300" t="s">
        <v>4204</v>
      </c>
      <c r="BF3020" s="298"/>
      <c r="BG3020" s="300" t="s">
        <v>320</v>
      </c>
      <c r="BH3020" s="300" t="s">
        <v>197</v>
      </c>
      <c r="BI3020" s="300" t="s">
        <v>373</v>
      </c>
      <c r="BJ3020" s="300" t="s">
        <v>103</v>
      </c>
      <c r="BK3020" s="299" t="s">
        <v>4</v>
      </c>
      <c r="BL3020" s="301">
        <v>51961.62</v>
      </c>
      <c r="BM3020" s="299" t="s">
        <v>894</v>
      </c>
      <c r="BN3020" s="301"/>
      <c r="BO3020" s="304">
        <v>42305</v>
      </c>
      <c r="BP3020" s="304">
        <v>45958</v>
      </c>
      <c r="BQ3020" s="297" t="s">
        <v>1067</v>
      </c>
      <c r="BR3020" s="297" t="s">
        <v>4743</v>
      </c>
      <c r="BS3020" s="297">
        <v>42305</v>
      </c>
      <c r="BT3020" s="297">
        <v>45958</v>
      </c>
      <c r="BU3020" s="301">
        <v>0</v>
      </c>
      <c r="BV3020" s="301">
        <v>0</v>
      </c>
      <c r="BW3020" s="301">
        <v>0</v>
      </c>
    </row>
    <row r="3021" spans="1:75" s="289" customFormat="1" ht="18.2" customHeight="1" x14ac:dyDescent="0.15">
      <c r="A3021" s="291">
        <v>3019</v>
      </c>
      <c r="B3021" s="292" t="s">
        <v>305</v>
      </c>
      <c r="C3021" s="292" t="s">
        <v>306</v>
      </c>
      <c r="D3021" s="312">
        <v>45172</v>
      </c>
      <c r="E3021" s="293" t="s">
        <v>3787</v>
      </c>
      <c r="F3021" s="308">
        <v>0</v>
      </c>
      <c r="G3021" s="308">
        <v>0</v>
      </c>
      <c r="H3021" s="295">
        <v>49027.09</v>
      </c>
      <c r="I3021" s="295">
        <v>0</v>
      </c>
      <c r="J3021" s="295">
        <v>0</v>
      </c>
      <c r="K3021" s="295">
        <v>49027.09</v>
      </c>
      <c r="L3021" s="295">
        <v>1703.81</v>
      </c>
      <c r="M3021" s="295">
        <v>0</v>
      </c>
      <c r="N3021" s="295">
        <v>0</v>
      </c>
      <c r="O3021" s="295">
        <v>1703.81</v>
      </c>
      <c r="P3021" s="295">
        <v>0</v>
      </c>
      <c r="Q3021" s="295">
        <v>0</v>
      </c>
      <c r="R3021" s="295">
        <v>47323.28</v>
      </c>
      <c r="S3021" s="295">
        <v>0</v>
      </c>
      <c r="T3021" s="295">
        <v>392.22</v>
      </c>
      <c r="U3021" s="295">
        <v>0</v>
      </c>
      <c r="V3021" s="295">
        <v>0</v>
      </c>
      <c r="W3021" s="295">
        <v>392.22</v>
      </c>
      <c r="X3021" s="295">
        <v>0</v>
      </c>
      <c r="Y3021" s="295">
        <v>0</v>
      </c>
      <c r="Z3021" s="295">
        <v>0</v>
      </c>
      <c r="AA3021" s="295">
        <v>0</v>
      </c>
      <c r="AB3021" s="295">
        <v>0</v>
      </c>
      <c r="AC3021" s="295">
        <v>0</v>
      </c>
      <c r="AD3021" s="295">
        <v>0</v>
      </c>
      <c r="AE3021" s="295">
        <v>0</v>
      </c>
      <c r="AF3021" s="295">
        <v>0</v>
      </c>
      <c r="AG3021" s="295">
        <v>0</v>
      </c>
      <c r="AH3021" s="295">
        <v>114.23</v>
      </c>
      <c r="AI3021" s="295">
        <v>0</v>
      </c>
      <c r="AJ3021" s="295">
        <v>0</v>
      </c>
      <c r="AK3021" s="295">
        <v>0</v>
      </c>
      <c r="AL3021" s="295">
        <v>0</v>
      </c>
      <c r="AM3021" s="295">
        <v>0</v>
      </c>
      <c r="AN3021" s="295">
        <v>0</v>
      </c>
      <c r="AO3021" s="295">
        <v>0</v>
      </c>
      <c r="AP3021" s="295">
        <v>260.87</v>
      </c>
      <c r="AQ3021" s="295">
        <v>0</v>
      </c>
      <c r="AR3021" s="295">
        <v>260.13</v>
      </c>
      <c r="AS3021" s="295">
        <v>0</v>
      </c>
      <c r="AT3021" s="295">
        <f t="shared" si="47"/>
        <v>2211</v>
      </c>
      <c r="AU3021" s="295">
        <v>0</v>
      </c>
      <c r="AV3021" s="295">
        <v>0</v>
      </c>
      <c r="AW3021" s="296">
        <v>25</v>
      </c>
      <c r="AX3021" s="296">
        <v>120</v>
      </c>
      <c r="AY3021" s="295">
        <v>333898.25</v>
      </c>
      <c r="AZ3021" s="295">
        <v>161300.84</v>
      </c>
      <c r="BA3021" s="294">
        <v>50.119722000000003</v>
      </c>
      <c r="BB3021" s="294">
        <v>14.7043849103834</v>
      </c>
      <c r="BC3021" s="294">
        <v>9.6</v>
      </c>
      <c r="BD3021" s="294"/>
      <c r="BE3021" s="293" t="s">
        <v>4204</v>
      </c>
      <c r="BF3021" s="291"/>
      <c r="BG3021" s="293" t="s">
        <v>320</v>
      </c>
      <c r="BH3021" s="293" t="s">
        <v>197</v>
      </c>
      <c r="BI3021" s="293" t="s">
        <v>373</v>
      </c>
      <c r="BJ3021" s="293" t="s">
        <v>103</v>
      </c>
      <c r="BK3021" s="292" t="s">
        <v>4</v>
      </c>
      <c r="BL3021" s="294">
        <v>47323.28</v>
      </c>
      <c r="BM3021" s="292" t="s">
        <v>894</v>
      </c>
      <c r="BN3021" s="294"/>
      <c r="BO3021" s="297">
        <v>42305</v>
      </c>
      <c r="BP3021" s="297">
        <v>45958</v>
      </c>
      <c r="BQ3021" s="297" t="s">
        <v>1065</v>
      </c>
      <c r="BR3021" s="297" t="s">
        <v>4741</v>
      </c>
      <c r="BS3021" s="297">
        <v>42305</v>
      </c>
      <c r="BT3021" s="297">
        <v>45958</v>
      </c>
      <c r="BU3021" s="294">
        <v>0</v>
      </c>
      <c r="BV3021" s="294">
        <v>0</v>
      </c>
      <c r="BW3021" s="294">
        <v>0</v>
      </c>
    </row>
    <row r="3022" spans="1:75" s="289" customFormat="1" ht="18.2" customHeight="1" x14ac:dyDescent="0.15">
      <c r="A3022" s="298">
        <v>3020</v>
      </c>
      <c r="B3022" s="299" t="s">
        <v>305</v>
      </c>
      <c r="C3022" s="299" t="s">
        <v>306</v>
      </c>
      <c r="D3022" s="313">
        <v>45172</v>
      </c>
      <c r="E3022" s="300" t="s">
        <v>3788</v>
      </c>
      <c r="F3022" s="309">
        <v>0</v>
      </c>
      <c r="G3022" s="309">
        <v>0</v>
      </c>
      <c r="H3022" s="302">
        <v>136313.97</v>
      </c>
      <c r="I3022" s="302">
        <v>0</v>
      </c>
      <c r="J3022" s="302">
        <v>0</v>
      </c>
      <c r="K3022" s="302">
        <v>136313.97</v>
      </c>
      <c r="L3022" s="302">
        <v>963.5</v>
      </c>
      <c r="M3022" s="302">
        <v>0</v>
      </c>
      <c r="N3022" s="302">
        <v>0</v>
      </c>
      <c r="O3022" s="302">
        <v>963.5</v>
      </c>
      <c r="P3022" s="302">
        <v>0</v>
      </c>
      <c r="Q3022" s="302">
        <v>0</v>
      </c>
      <c r="R3022" s="302">
        <v>135350.47</v>
      </c>
      <c r="S3022" s="302">
        <v>0</v>
      </c>
      <c r="T3022" s="302">
        <v>1090.51</v>
      </c>
      <c r="U3022" s="302">
        <v>0</v>
      </c>
      <c r="V3022" s="302">
        <v>0</v>
      </c>
      <c r="W3022" s="302">
        <v>1090.51</v>
      </c>
      <c r="X3022" s="302">
        <v>0</v>
      </c>
      <c r="Y3022" s="302">
        <v>0</v>
      </c>
      <c r="Z3022" s="302">
        <v>0</v>
      </c>
      <c r="AA3022" s="302">
        <v>0</v>
      </c>
      <c r="AB3022" s="302">
        <v>0</v>
      </c>
      <c r="AC3022" s="302">
        <v>0</v>
      </c>
      <c r="AD3022" s="302">
        <v>0</v>
      </c>
      <c r="AE3022" s="302">
        <v>0</v>
      </c>
      <c r="AF3022" s="302">
        <v>0</v>
      </c>
      <c r="AG3022" s="302">
        <v>0</v>
      </c>
      <c r="AH3022" s="302">
        <v>125.78</v>
      </c>
      <c r="AI3022" s="302">
        <v>0</v>
      </c>
      <c r="AJ3022" s="302">
        <v>0</v>
      </c>
      <c r="AK3022" s="302">
        <v>0</v>
      </c>
      <c r="AL3022" s="302">
        <v>0</v>
      </c>
      <c r="AM3022" s="302">
        <v>0</v>
      </c>
      <c r="AN3022" s="302">
        <v>0</v>
      </c>
      <c r="AO3022" s="302">
        <v>0</v>
      </c>
      <c r="AP3022" s="302">
        <v>99.95</v>
      </c>
      <c r="AQ3022" s="302">
        <v>0</v>
      </c>
      <c r="AR3022" s="302">
        <v>99.74</v>
      </c>
      <c r="AS3022" s="302">
        <v>0</v>
      </c>
      <c r="AT3022" s="295">
        <f t="shared" si="47"/>
        <v>2180</v>
      </c>
      <c r="AU3022" s="302">
        <v>0</v>
      </c>
      <c r="AV3022" s="302">
        <v>0</v>
      </c>
      <c r="AW3022" s="303">
        <v>94</v>
      </c>
      <c r="AX3022" s="303">
        <v>189</v>
      </c>
      <c r="AY3022" s="302">
        <v>333898.25</v>
      </c>
      <c r="AZ3022" s="302">
        <v>199804.27</v>
      </c>
      <c r="BA3022" s="301">
        <v>62.083998000000001</v>
      </c>
      <c r="BB3022" s="301">
        <v>42.056650284696403</v>
      </c>
      <c r="BC3022" s="301">
        <v>9.6</v>
      </c>
      <c r="BD3022" s="301"/>
      <c r="BE3022" s="300" t="s">
        <v>4204</v>
      </c>
      <c r="BF3022" s="298"/>
      <c r="BG3022" s="300" t="s">
        <v>320</v>
      </c>
      <c r="BH3022" s="300" t="s">
        <v>197</v>
      </c>
      <c r="BI3022" s="300" t="s">
        <v>373</v>
      </c>
      <c r="BJ3022" s="300" t="s">
        <v>103</v>
      </c>
      <c r="BK3022" s="299" t="s">
        <v>4</v>
      </c>
      <c r="BL3022" s="301">
        <v>135350.47</v>
      </c>
      <c r="BM3022" s="299" t="s">
        <v>894</v>
      </c>
      <c r="BN3022" s="301"/>
      <c r="BO3022" s="304">
        <v>42305</v>
      </c>
      <c r="BP3022" s="304">
        <v>48057</v>
      </c>
      <c r="BQ3022" s="297" t="s">
        <v>1065</v>
      </c>
      <c r="BR3022" s="297" t="s">
        <v>4741</v>
      </c>
      <c r="BS3022" s="297">
        <v>42305</v>
      </c>
      <c r="BT3022" s="297">
        <v>48057</v>
      </c>
      <c r="BU3022" s="301">
        <v>0</v>
      </c>
      <c r="BV3022" s="301">
        <v>0</v>
      </c>
      <c r="BW3022" s="301">
        <v>0</v>
      </c>
    </row>
    <row r="3023" spans="1:75" s="289" customFormat="1" ht="18.2" customHeight="1" x14ac:dyDescent="0.15">
      <c r="A3023" s="291">
        <v>3021</v>
      </c>
      <c r="B3023" s="292" t="s">
        <v>305</v>
      </c>
      <c r="C3023" s="292" t="s">
        <v>306</v>
      </c>
      <c r="D3023" s="312">
        <v>45172</v>
      </c>
      <c r="E3023" s="293" t="s">
        <v>4453</v>
      </c>
      <c r="F3023" s="308">
        <v>0</v>
      </c>
      <c r="G3023" s="308">
        <v>0</v>
      </c>
      <c r="H3023" s="295">
        <v>136409.63</v>
      </c>
      <c r="I3023" s="295">
        <v>0</v>
      </c>
      <c r="J3023" s="295">
        <v>0</v>
      </c>
      <c r="K3023" s="295">
        <v>136409.63</v>
      </c>
      <c r="L3023" s="295">
        <v>681.3</v>
      </c>
      <c r="M3023" s="295">
        <v>0</v>
      </c>
      <c r="N3023" s="295">
        <v>0</v>
      </c>
      <c r="O3023" s="295">
        <v>681.3</v>
      </c>
      <c r="P3023" s="295">
        <v>0</v>
      </c>
      <c r="Q3023" s="295">
        <v>0</v>
      </c>
      <c r="R3023" s="295">
        <v>135728.32999999999</v>
      </c>
      <c r="S3023" s="295">
        <v>0</v>
      </c>
      <c r="T3023" s="295">
        <v>1091.28</v>
      </c>
      <c r="U3023" s="295">
        <v>0</v>
      </c>
      <c r="V3023" s="295">
        <v>0</v>
      </c>
      <c r="W3023" s="295">
        <v>1091.28</v>
      </c>
      <c r="X3023" s="295">
        <v>0</v>
      </c>
      <c r="Y3023" s="295">
        <v>0</v>
      </c>
      <c r="Z3023" s="295">
        <v>0</v>
      </c>
      <c r="AA3023" s="295">
        <v>0</v>
      </c>
      <c r="AB3023" s="295">
        <v>0</v>
      </c>
      <c r="AC3023" s="295">
        <v>0</v>
      </c>
      <c r="AD3023" s="295">
        <v>0</v>
      </c>
      <c r="AE3023" s="295">
        <v>0</v>
      </c>
      <c r="AF3023" s="295">
        <v>0</v>
      </c>
      <c r="AG3023" s="295">
        <v>0</v>
      </c>
      <c r="AH3023" s="295">
        <v>130.30000000000001</v>
      </c>
      <c r="AI3023" s="295">
        <v>0</v>
      </c>
      <c r="AJ3023" s="295">
        <v>0</v>
      </c>
      <c r="AK3023" s="295">
        <v>0</v>
      </c>
      <c r="AL3023" s="295">
        <v>0</v>
      </c>
      <c r="AM3023" s="295">
        <v>0</v>
      </c>
      <c r="AN3023" s="295">
        <v>0</v>
      </c>
      <c r="AO3023" s="295">
        <v>0</v>
      </c>
      <c r="AP3023" s="295">
        <v>0.72</v>
      </c>
      <c r="AQ3023" s="295">
        <v>0</v>
      </c>
      <c r="AR3023" s="295">
        <v>0.6</v>
      </c>
      <c r="AS3023" s="295">
        <v>0</v>
      </c>
      <c r="AT3023" s="295">
        <f t="shared" si="47"/>
        <v>1903</v>
      </c>
      <c r="AU3023" s="295">
        <v>0</v>
      </c>
      <c r="AV3023" s="295">
        <v>0</v>
      </c>
      <c r="AW3023" s="296">
        <v>119</v>
      </c>
      <c r="AX3023" s="296">
        <v>152</v>
      </c>
      <c r="AY3023" s="295">
        <v>369001.3</v>
      </c>
      <c r="AZ3023" s="295">
        <v>148955.29</v>
      </c>
      <c r="BA3023" s="294">
        <v>44.872596000000001</v>
      </c>
      <c r="BB3023" s="294">
        <v>40.887990737654803</v>
      </c>
      <c r="BC3023" s="294">
        <v>9.6</v>
      </c>
      <c r="BD3023" s="294"/>
      <c r="BE3023" s="293" t="s">
        <v>4204</v>
      </c>
      <c r="BF3023" s="291"/>
      <c r="BG3023" s="293" t="s">
        <v>312</v>
      </c>
      <c r="BH3023" s="293" t="s">
        <v>189</v>
      </c>
      <c r="BI3023" s="293" t="s">
        <v>323</v>
      </c>
      <c r="BJ3023" s="293" t="s">
        <v>103</v>
      </c>
      <c r="BK3023" s="292" t="s">
        <v>4</v>
      </c>
      <c r="BL3023" s="294">
        <v>135728.32999999999</v>
      </c>
      <c r="BM3023" s="292" t="s">
        <v>894</v>
      </c>
      <c r="BN3023" s="294"/>
      <c r="BO3023" s="297">
        <v>44182</v>
      </c>
      <c r="BP3023" s="297">
        <v>48808</v>
      </c>
      <c r="BQ3023" s="297" t="s">
        <v>1065</v>
      </c>
      <c r="BR3023" s="297" t="s">
        <v>4741</v>
      </c>
      <c r="BS3023" s="297" t="s">
        <v>4742</v>
      </c>
      <c r="BT3023" s="297" t="s">
        <v>4742</v>
      </c>
      <c r="BU3023" s="294">
        <v>0</v>
      </c>
      <c r="BV3023" s="294">
        <v>0</v>
      </c>
      <c r="BW3023" s="294">
        <v>0</v>
      </c>
    </row>
    <row r="3024" spans="1:75" s="289" customFormat="1" ht="18.2" customHeight="1" x14ac:dyDescent="0.15">
      <c r="A3024" s="298">
        <v>3022</v>
      </c>
      <c r="B3024" s="299" t="s">
        <v>305</v>
      </c>
      <c r="C3024" s="299" t="s">
        <v>306</v>
      </c>
      <c r="D3024" s="313">
        <v>45172</v>
      </c>
      <c r="E3024" s="300" t="s">
        <v>3789</v>
      </c>
      <c r="F3024" s="309">
        <v>0</v>
      </c>
      <c r="G3024" s="309">
        <v>0</v>
      </c>
      <c r="H3024" s="302">
        <v>85662</v>
      </c>
      <c r="I3024" s="302">
        <v>0</v>
      </c>
      <c r="J3024" s="302">
        <v>0</v>
      </c>
      <c r="K3024" s="302">
        <v>85662</v>
      </c>
      <c r="L3024" s="302">
        <v>588.61</v>
      </c>
      <c r="M3024" s="302">
        <v>0</v>
      </c>
      <c r="N3024" s="302">
        <v>0</v>
      </c>
      <c r="O3024" s="302">
        <v>588.61</v>
      </c>
      <c r="P3024" s="302">
        <v>0</v>
      </c>
      <c r="Q3024" s="302">
        <v>0</v>
      </c>
      <c r="R3024" s="302">
        <v>85073.39</v>
      </c>
      <c r="S3024" s="302">
        <v>0</v>
      </c>
      <c r="T3024" s="302">
        <v>706.71</v>
      </c>
      <c r="U3024" s="302">
        <v>0</v>
      </c>
      <c r="V3024" s="302">
        <v>0</v>
      </c>
      <c r="W3024" s="302">
        <v>706.71</v>
      </c>
      <c r="X3024" s="302">
        <v>0</v>
      </c>
      <c r="Y3024" s="302">
        <v>0</v>
      </c>
      <c r="Z3024" s="302">
        <v>0</v>
      </c>
      <c r="AA3024" s="302">
        <v>0</v>
      </c>
      <c r="AB3024" s="302">
        <v>0</v>
      </c>
      <c r="AC3024" s="302">
        <v>0</v>
      </c>
      <c r="AD3024" s="302">
        <v>0</v>
      </c>
      <c r="AE3024" s="302">
        <v>0</v>
      </c>
      <c r="AF3024" s="302">
        <v>0</v>
      </c>
      <c r="AG3024" s="302">
        <v>0</v>
      </c>
      <c r="AH3024" s="302">
        <v>107.03</v>
      </c>
      <c r="AI3024" s="302">
        <v>0</v>
      </c>
      <c r="AJ3024" s="302">
        <v>0</v>
      </c>
      <c r="AK3024" s="302">
        <v>0</v>
      </c>
      <c r="AL3024" s="302">
        <v>0</v>
      </c>
      <c r="AM3024" s="302">
        <v>0</v>
      </c>
      <c r="AN3024" s="302">
        <v>0</v>
      </c>
      <c r="AO3024" s="302">
        <v>0</v>
      </c>
      <c r="AP3024" s="302">
        <v>0.4</v>
      </c>
      <c r="AQ3024" s="302">
        <v>0</v>
      </c>
      <c r="AR3024" s="302">
        <v>4.75</v>
      </c>
      <c r="AS3024" s="302">
        <v>0</v>
      </c>
      <c r="AT3024" s="295">
        <f t="shared" si="47"/>
        <v>1398</v>
      </c>
      <c r="AU3024" s="302">
        <v>0</v>
      </c>
      <c r="AV3024" s="302">
        <v>0</v>
      </c>
      <c r="AW3024" s="303">
        <v>95</v>
      </c>
      <c r="AX3024" s="303">
        <v>190</v>
      </c>
      <c r="AY3024" s="302">
        <v>354001.79</v>
      </c>
      <c r="AZ3024" s="302">
        <v>124050.62</v>
      </c>
      <c r="BA3024" s="301">
        <v>36.083399999999997</v>
      </c>
      <c r="BB3024" s="301">
        <v>24.745842952868799</v>
      </c>
      <c r="BC3024" s="301">
        <v>9.9</v>
      </c>
      <c r="BD3024" s="301"/>
      <c r="BE3024" s="300" t="s">
        <v>4204</v>
      </c>
      <c r="BF3024" s="298"/>
      <c r="BG3024" s="300" t="s">
        <v>320</v>
      </c>
      <c r="BH3024" s="300" t="s">
        <v>197</v>
      </c>
      <c r="BI3024" s="300" t="s">
        <v>373</v>
      </c>
      <c r="BJ3024" s="300" t="s">
        <v>103</v>
      </c>
      <c r="BK3024" s="299" t="s">
        <v>4</v>
      </c>
      <c r="BL3024" s="301">
        <v>85073.39</v>
      </c>
      <c r="BM3024" s="299" t="s">
        <v>894</v>
      </c>
      <c r="BN3024" s="301"/>
      <c r="BO3024" s="304">
        <v>42305</v>
      </c>
      <c r="BP3024" s="304">
        <v>48088</v>
      </c>
      <c r="BQ3024" s="297" t="s">
        <v>1067</v>
      </c>
      <c r="BR3024" s="297" t="s">
        <v>4743</v>
      </c>
      <c r="BS3024" s="297">
        <v>42305</v>
      </c>
      <c r="BT3024" s="297">
        <v>48088</v>
      </c>
      <c r="BU3024" s="301">
        <v>0</v>
      </c>
      <c r="BV3024" s="301">
        <v>0</v>
      </c>
      <c r="BW3024" s="301">
        <v>0</v>
      </c>
    </row>
    <row r="3025" spans="1:75" s="289" customFormat="1" ht="18.2" customHeight="1" x14ac:dyDescent="0.15">
      <c r="A3025" s="291">
        <v>3023</v>
      </c>
      <c r="B3025" s="292" t="s">
        <v>305</v>
      </c>
      <c r="C3025" s="292" t="s">
        <v>306</v>
      </c>
      <c r="D3025" s="312">
        <v>45172</v>
      </c>
      <c r="E3025" s="293" t="s">
        <v>3790</v>
      </c>
      <c r="F3025" s="308">
        <v>4</v>
      </c>
      <c r="G3025" s="308">
        <v>3</v>
      </c>
      <c r="H3025" s="295">
        <v>56537.3</v>
      </c>
      <c r="I3025" s="295">
        <v>6344.23</v>
      </c>
      <c r="J3025" s="295">
        <v>0</v>
      </c>
      <c r="K3025" s="295">
        <v>62881.53</v>
      </c>
      <c r="L3025" s="295">
        <v>2148.31</v>
      </c>
      <c r="M3025" s="295">
        <v>0</v>
      </c>
      <c r="N3025" s="295">
        <v>1910.57</v>
      </c>
      <c r="O3025" s="295">
        <v>0</v>
      </c>
      <c r="P3025" s="295">
        <v>0</v>
      </c>
      <c r="Q3025" s="295">
        <v>0</v>
      </c>
      <c r="R3025" s="295">
        <v>60970.96</v>
      </c>
      <c r="S3025" s="295">
        <v>1443.47</v>
      </c>
      <c r="T3025" s="295">
        <v>447.59</v>
      </c>
      <c r="U3025" s="295">
        <v>0</v>
      </c>
      <c r="V3025" s="295">
        <v>497.81</v>
      </c>
      <c r="W3025" s="295">
        <v>0</v>
      </c>
      <c r="X3025" s="295">
        <v>0</v>
      </c>
      <c r="Y3025" s="295">
        <v>0</v>
      </c>
      <c r="Z3025" s="295">
        <v>1393.25</v>
      </c>
      <c r="AA3025" s="295">
        <v>0</v>
      </c>
      <c r="AB3025" s="295">
        <v>0</v>
      </c>
      <c r="AC3025" s="295">
        <v>0</v>
      </c>
      <c r="AD3025" s="295">
        <v>0</v>
      </c>
      <c r="AE3025" s="295">
        <v>0</v>
      </c>
      <c r="AF3025" s="295">
        <v>0</v>
      </c>
      <c r="AG3025" s="295">
        <v>0</v>
      </c>
      <c r="AH3025" s="295">
        <v>0</v>
      </c>
      <c r="AI3025" s="295">
        <v>0</v>
      </c>
      <c r="AJ3025" s="295">
        <v>0</v>
      </c>
      <c r="AK3025" s="295">
        <v>0</v>
      </c>
      <c r="AL3025" s="295">
        <v>187.52</v>
      </c>
      <c r="AM3025" s="295">
        <v>0</v>
      </c>
      <c r="AN3025" s="295">
        <v>0</v>
      </c>
      <c r="AO3025" s="295">
        <v>134.72</v>
      </c>
      <c r="AP3025" s="295">
        <v>0</v>
      </c>
      <c r="AQ3025" s="295">
        <v>0</v>
      </c>
      <c r="AR3025" s="295">
        <v>0</v>
      </c>
      <c r="AS3025" s="295">
        <v>0</v>
      </c>
      <c r="AT3025" s="295">
        <f t="shared" si="47"/>
        <v>2730.62</v>
      </c>
      <c r="AU3025" s="295">
        <v>6581.97</v>
      </c>
      <c r="AV3025" s="295">
        <v>1393.25</v>
      </c>
      <c r="AW3025" s="296">
        <v>23</v>
      </c>
      <c r="AX3025" s="296">
        <v>120</v>
      </c>
      <c r="AY3025" s="295">
        <v>378000.72</v>
      </c>
      <c r="AZ3025" s="295">
        <v>200614.12</v>
      </c>
      <c r="BA3025" s="294">
        <v>68.614127999999994</v>
      </c>
      <c r="BB3025" s="294">
        <v>20.853314082392998</v>
      </c>
      <c r="BC3025" s="294">
        <v>9.5</v>
      </c>
      <c r="BD3025" s="294"/>
      <c r="BE3025" s="293" t="s">
        <v>4204</v>
      </c>
      <c r="BF3025" s="291"/>
      <c r="BG3025" s="293" t="s">
        <v>312</v>
      </c>
      <c r="BH3025" s="293" t="s">
        <v>189</v>
      </c>
      <c r="BI3025" s="293" t="s">
        <v>323</v>
      </c>
      <c r="BJ3025" s="293" t="s">
        <v>177</v>
      </c>
      <c r="BK3025" s="292" t="s">
        <v>4</v>
      </c>
      <c r="BL3025" s="294">
        <v>60970.96</v>
      </c>
      <c r="BM3025" s="292" t="s">
        <v>894</v>
      </c>
      <c r="BN3025" s="294"/>
      <c r="BO3025" s="297">
        <v>42243</v>
      </c>
      <c r="BP3025" s="297">
        <v>45896</v>
      </c>
      <c r="BQ3025" s="297" t="s">
        <v>1065</v>
      </c>
      <c r="BR3025" s="297" t="s">
        <v>4741</v>
      </c>
      <c r="BS3025" s="297">
        <v>42243</v>
      </c>
      <c r="BT3025" s="297">
        <v>45896</v>
      </c>
      <c r="BU3025" s="294">
        <v>404.16</v>
      </c>
      <c r="BV3025" s="294">
        <v>0</v>
      </c>
      <c r="BW3025" s="294">
        <v>0</v>
      </c>
    </row>
    <row r="3026" spans="1:75" s="289" customFormat="1" ht="18.2" customHeight="1" x14ac:dyDescent="0.15">
      <c r="A3026" s="298">
        <v>3024</v>
      </c>
      <c r="B3026" s="299" t="s">
        <v>305</v>
      </c>
      <c r="C3026" s="299" t="s">
        <v>306</v>
      </c>
      <c r="D3026" s="313">
        <v>45172</v>
      </c>
      <c r="E3026" s="300" t="s">
        <v>4529</v>
      </c>
      <c r="F3026" s="309">
        <v>1</v>
      </c>
      <c r="G3026" s="309">
        <v>0</v>
      </c>
      <c r="H3026" s="302">
        <v>201215.98</v>
      </c>
      <c r="I3026" s="302">
        <v>0</v>
      </c>
      <c r="J3026" s="302">
        <v>0</v>
      </c>
      <c r="K3026" s="302">
        <v>201215.98</v>
      </c>
      <c r="L3026" s="302">
        <v>1651.9</v>
      </c>
      <c r="M3026" s="302">
        <v>0</v>
      </c>
      <c r="N3026" s="302">
        <v>0</v>
      </c>
      <c r="O3026" s="302">
        <v>0</v>
      </c>
      <c r="P3026" s="302">
        <v>0</v>
      </c>
      <c r="Q3026" s="302">
        <v>0</v>
      </c>
      <c r="R3026" s="302">
        <v>201215.98</v>
      </c>
      <c r="S3026" s="302">
        <v>0</v>
      </c>
      <c r="T3026" s="302">
        <v>1592.96</v>
      </c>
      <c r="U3026" s="302">
        <v>0</v>
      </c>
      <c r="V3026" s="302">
        <v>0</v>
      </c>
      <c r="W3026" s="302">
        <v>0</v>
      </c>
      <c r="X3026" s="302">
        <v>0</v>
      </c>
      <c r="Y3026" s="302">
        <v>0</v>
      </c>
      <c r="Z3026" s="302">
        <v>1592.96</v>
      </c>
      <c r="AA3026" s="302">
        <v>0</v>
      </c>
      <c r="AB3026" s="302">
        <v>0</v>
      </c>
      <c r="AC3026" s="302">
        <v>0</v>
      </c>
      <c r="AD3026" s="302">
        <v>0</v>
      </c>
      <c r="AE3026" s="302">
        <v>0</v>
      </c>
      <c r="AF3026" s="302">
        <v>0</v>
      </c>
      <c r="AG3026" s="302">
        <v>0</v>
      </c>
      <c r="AH3026" s="302">
        <v>0</v>
      </c>
      <c r="AI3026" s="302">
        <v>0</v>
      </c>
      <c r="AJ3026" s="302">
        <v>0</v>
      </c>
      <c r="AK3026" s="302">
        <v>0</v>
      </c>
      <c r="AL3026" s="302">
        <v>0</v>
      </c>
      <c r="AM3026" s="302">
        <v>0</v>
      </c>
      <c r="AN3026" s="302">
        <v>0</v>
      </c>
      <c r="AO3026" s="302">
        <v>0</v>
      </c>
      <c r="AP3026" s="302">
        <v>0</v>
      </c>
      <c r="AQ3026" s="302">
        <v>0</v>
      </c>
      <c r="AR3026" s="302">
        <v>0</v>
      </c>
      <c r="AS3026" s="302">
        <v>0</v>
      </c>
      <c r="AT3026" s="295">
        <f t="shared" si="47"/>
        <v>0</v>
      </c>
      <c r="AU3026" s="302">
        <v>1651.9</v>
      </c>
      <c r="AV3026" s="302">
        <v>1592.96</v>
      </c>
      <c r="AW3026" s="303">
        <v>119</v>
      </c>
      <c r="AX3026" s="303">
        <v>146</v>
      </c>
      <c r="AY3026" s="302">
        <v>517000.96000000002</v>
      </c>
      <c r="AZ3026" s="302">
        <v>267397.02</v>
      </c>
      <c r="BA3026" s="301">
        <v>51.276499000000001</v>
      </c>
      <c r="BB3026" s="301">
        <v>38.585512274048597</v>
      </c>
      <c r="BC3026" s="301">
        <v>9.5</v>
      </c>
      <c r="BD3026" s="301"/>
      <c r="BE3026" s="300" t="s">
        <v>4204</v>
      </c>
      <c r="BF3026" s="298"/>
      <c r="BG3026" s="300" t="s">
        <v>376</v>
      </c>
      <c r="BH3026" s="300" t="s">
        <v>457</v>
      </c>
      <c r="BI3026" s="300" t="s">
        <v>458</v>
      </c>
      <c r="BJ3026" s="300" t="s">
        <v>177</v>
      </c>
      <c r="BK3026" s="299" t="s">
        <v>4</v>
      </c>
      <c r="BL3026" s="301">
        <v>201215.98</v>
      </c>
      <c r="BM3026" s="299" t="s">
        <v>894</v>
      </c>
      <c r="BN3026" s="301"/>
      <c r="BO3026" s="304">
        <v>44371</v>
      </c>
      <c r="BP3026" s="304">
        <v>48815</v>
      </c>
      <c r="BQ3026" s="297" t="s">
        <v>1065</v>
      </c>
      <c r="BR3026" s="297" t="s">
        <v>4741</v>
      </c>
      <c r="BS3026" s="297" t="s">
        <v>4742</v>
      </c>
      <c r="BT3026" s="297" t="s">
        <v>4742</v>
      </c>
      <c r="BU3026" s="301">
        <v>200.16</v>
      </c>
      <c r="BV3026" s="301">
        <v>0</v>
      </c>
      <c r="BW3026" s="301">
        <v>0</v>
      </c>
    </row>
    <row r="3027" spans="1:75" s="289" customFormat="1" ht="18.2" customHeight="1" x14ac:dyDescent="0.15">
      <c r="A3027" s="291">
        <v>3025</v>
      </c>
      <c r="B3027" s="292" t="s">
        <v>305</v>
      </c>
      <c r="C3027" s="292" t="s">
        <v>306</v>
      </c>
      <c r="D3027" s="312">
        <v>45172</v>
      </c>
      <c r="E3027" s="293" t="s">
        <v>3791</v>
      </c>
      <c r="F3027" s="308">
        <v>0</v>
      </c>
      <c r="G3027" s="308">
        <v>0</v>
      </c>
      <c r="H3027" s="295">
        <v>39061.82</v>
      </c>
      <c r="I3027" s="295">
        <v>0</v>
      </c>
      <c r="J3027" s="295">
        <v>0</v>
      </c>
      <c r="K3027" s="295">
        <v>39061.82</v>
      </c>
      <c r="L3027" s="295">
        <v>1970.9</v>
      </c>
      <c r="M3027" s="295">
        <v>0</v>
      </c>
      <c r="N3027" s="295">
        <v>0</v>
      </c>
      <c r="O3027" s="295">
        <v>1970.9</v>
      </c>
      <c r="P3027" s="295">
        <v>0</v>
      </c>
      <c r="Q3027" s="295">
        <v>0</v>
      </c>
      <c r="R3027" s="295">
        <v>37090.92</v>
      </c>
      <c r="S3027" s="295">
        <v>0</v>
      </c>
      <c r="T3027" s="295">
        <v>312.49</v>
      </c>
      <c r="U3027" s="295">
        <v>0</v>
      </c>
      <c r="V3027" s="295">
        <v>0</v>
      </c>
      <c r="W3027" s="295">
        <v>312.49</v>
      </c>
      <c r="X3027" s="295">
        <v>0</v>
      </c>
      <c r="Y3027" s="295">
        <v>0</v>
      </c>
      <c r="Z3027" s="295">
        <v>0</v>
      </c>
      <c r="AA3027" s="295">
        <v>0</v>
      </c>
      <c r="AB3027" s="295">
        <v>0</v>
      </c>
      <c r="AC3027" s="295">
        <v>0</v>
      </c>
      <c r="AD3027" s="295">
        <v>0</v>
      </c>
      <c r="AE3027" s="295">
        <v>0</v>
      </c>
      <c r="AF3027" s="295">
        <v>0</v>
      </c>
      <c r="AG3027" s="295">
        <v>0</v>
      </c>
      <c r="AH3027" s="295">
        <v>102.22</v>
      </c>
      <c r="AI3027" s="295">
        <v>0</v>
      </c>
      <c r="AJ3027" s="295">
        <v>0</v>
      </c>
      <c r="AK3027" s="295">
        <v>0</v>
      </c>
      <c r="AL3027" s="295">
        <v>0</v>
      </c>
      <c r="AM3027" s="295">
        <v>0</v>
      </c>
      <c r="AN3027" s="295">
        <v>0</v>
      </c>
      <c r="AO3027" s="295">
        <v>0</v>
      </c>
      <c r="AP3027" s="295">
        <v>0</v>
      </c>
      <c r="AQ3027" s="295">
        <v>0</v>
      </c>
      <c r="AR3027" s="295">
        <v>0</v>
      </c>
      <c r="AS3027" s="295">
        <v>0</v>
      </c>
      <c r="AT3027" s="295">
        <f t="shared" si="47"/>
        <v>2385.61</v>
      </c>
      <c r="AU3027" s="295">
        <v>0</v>
      </c>
      <c r="AV3027" s="295">
        <v>0</v>
      </c>
      <c r="AW3027" s="296">
        <v>25</v>
      </c>
      <c r="AX3027" s="296">
        <v>120</v>
      </c>
      <c r="AY3027" s="295">
        <v>251027.27</v>
      </c>
      <c r="AZ3027" s="295">
        <v>175719.09</v>
      </c>
      <c r="BA3027" s="294">
        <v>77.032651999999999</v>
      </c>
      <c r="BB3027" s="294">
        <v>16.260111139431899</v>
      </c>
      <c r="BC3027" s="294">
        <v>9.6</v>
      </c>
      <c r="BD3027" s="294"/>
      <c r="BE3027" s="293" t="s">
        <v>4204</v>
      </c>
      <c r="BF3027" s="291"/>
      <c r="BG3027" s="293" t="s">
        <v>320</v>
      </c>
      <c r="BH3027" s="293" t="s">
        <v>197</v>
      </c>
      <c r="BI3027" s="293" t="s">
        <v>373</v>
      </c>
      <c r="BJ3027" s="293" t="s">
        <v>103</v>
      </c>
      <c r="BK3027" s="292" t="s">
        <v>4</v>
      </c>
      <c r="BL3027" s="294">
        <v>37090.92</v>
      </c>
      <c r="BM3027" s="292" t="s">
        <v>894</v>
      </c>
      <c r="BN3027" s="294"/>
      <c r="BO3027" s="297">
        <v>42305</v>
      </c>
      <c r="BP3027" s="297">
        <v>45958</v>
      </c>
      <c r="BQ3027" s="297" t="s">
        <v>1065</v>
      </c>
      <c r="BR3027" s="297" t="s">
        <v>4741</v>
      </c>
      <c r="BS3027" s="297">
        <v>42305</v>
      </c>
      <c r="BT3027" s="297">
        <v>45958</v>
      </c>
      <c r="BU3027" s="294">
        <v>0</v>
      </c>
      <c r="BV3027" s="294">
        <v>0</v>
      </c>
      <c r="BW3027" s="294">
        <v>0</v>
      </c>
    </row>
    <row r="3028" spans="1:75" s="289" customFormat="1" ht="18.2" customHeight="1" x14ac:dyDescent="0.15">
      <c r="A3028" s="298">
        <v>3026</v>
      </c>
      <c r="B3028" s="299" t="s">
        <v>305</v>
      </c>
      <c r="C3028" s="299" t="s">
        <v>306</v>
      </c>
      <c r="D3028" s="313">
        <v>45172</v>
      </c>
      <c r="E3028" s="300" t="s">
        <v>4471</v>
      </c>
      <c r="F3028" s="309">
        <v>0</v>
      </c>
      <c r="G3028" s="309">
        <v>0</v>
      </c>
      <c r="H3028" s="302">
        <v>110006.61</v>
      </c>
      <c r="I3028" s="302">
        <v>0</v>
      </c>
      <c r="J3028" s="302">
        <v>0</v>
      </c>
      <c r="K3028" s="302">
        <v>110006.61</v>
      </c>
      <c r="L3028" s="302">
        <v>1033.44</v>
      </c>
      <c r="M3028" s="302">
        <v>0</v>
      </c>
      <c r="N3028" s="302">
        <v>0</v>
      </c>
      <c r="O3028" s="302">
        <v>1033.44</v>
      </c>
      <c r="P3028" s="302">
        <v>0</v>
      </c>
      <c r="Q3028" s="302">
        <v>0</v>
      </c>
      <c r="R3028" s="302">
        <v>108973.17</v>
      </c>
      <c r="S3028" s="302">
        <v>0</v>
      </c>
      <c r="T3028" s="302">
        <v>916.72</v>
      </c>
      <c r="U3028" s="302">
        <v>0</v>
      </c>
      <c r="V3028" s="302">
        <v>0</v>
      </c>
      <c r="W3028" s="302">
        <v>916.72</v>
      </c>
      <c r="X3028" s="302">
        <v>0</v>
      </c>
      <c r="Y3028" s="302">
        <v>0</v>
      </c>
      <c r="Z3028" s="302">
        <v>0</v>
      </c>
      <c r="AA3028" s="302">
        <v>0</v>
      </c>
      <c r="AB3028" s="302">
        <v>0</v>
      </c>
      <c r="AC3028" s="302">
        <v>0</v>
      </c>
      <c r="AD3028" s="302">
        <v>0</v>
      </c>
      <c r="AE3028" s="302">
        <v>0</v>
      </c>
      <c r="AF3028" s="302">
        <v>0</v>
      </c>
      <c r="AG3028" s="302">
        <v>0</v>
      </c>
      <c r="AH3028" s="302">
        <v>116.08</v>
      </c>
      <c r="AI3028" s="302">
        <v>0</v>
      </c>
      <c r="AJ3028" s="302">
        <v>0</v>
      </c>
      <c r="AK3028" s="302">
        <v>0</v>
      </c>
      <c r="AL3028" s="302">
        <v>0</v>
      </c>
      <c r="AM3028" s="302">
        <v>0</v>
      </c>
      <c r="AN3028" s="302">
        <v>0</v>
      </c>
      <c r="AO3028" s="302">
        <v>0</v>
      </c>
      <c r="AP3028" s="302">
        <v>4011.62</v>
      </c>
      <c r="AQ3028" s="302">
        <v>0</v>
      </c>
      <c r="AR3028" s="302">
        <v>2066.2399999999998</v>
      </c>
      <c r="AS3028" s="302">
        <v>0</v>
      </c>
      <c r="AT3028" s="295">
        <f t="shared" si="47"/>
        <v>4011.6200000000003</v>
      </c>
      <c r="AU3028" s="302">
        <v>0</v>
      </c>
      <c r="AV3028" s="302">
        <v>0</v>
      </c>
      <c r="AW3028" s="303">
        <v>119</v>
      </c>
      <c r="AX3028" s="303">
        <v>150</v>
      </c>
      <c r="AY3028" s="302">
        <v>293999.87</v>
      </c>
      <c r="AZ3028" s="302">
        <v>159565.78</v>
      </c>
      <c r="BA3028" s="301">
        <v>35.188588000000003</v>
      </c>
      <c r="BB3028" s="301">
        <v>24.031543493748899</v>
      </c>
      <c r="BC3028" s="301">
        <v>10</v>
      </c>
      <c r="BD3028" s="301"/>
      <c r="BE3028" s="300" t="s">
        <v>4204</v>
      </c>
      <c r="BF3028" s="298"/>
      <c r="BG3028" s="300" t="s">
        <v>315</v>
      </c>
      <c r="BH3028" s="300" t="s">
        <v>179</v>
      </c>
      <c r="BI3028" s="300" t="s">
        <v>316</v>
      </c>
      <c r="BJ3028" s="300" t="s">
        <v>103</v>
      </c>
      <c r="BK3028" s="299" t="s">
        <v>4</v>
      </c>
      <c r="BL3028" s="301">
        <v>108973.17</v>
      </c>
      <c r="BM3028" s="299" t="s">
        <v>894</v>
      </c>
      <c r="BN3028" s="301"/>
      <c r="BO3028" s="304">
        <v>44245</v>
      </c>
      <c r="BP3028" s="304">
        <v>48809</v>
      </c>
      <c r="BQ3028" s="297" t="s">
        <v>1065</v>
      </c>
      <c r="BR3028" s="297" t="s">
        <v>4741</v>
      </c>
      <c r="BS3028" s="297" t="s">
        <v>4742</v>
      </c>
      <c r="BT3028" s="297" t="s">
        <v>4742</v>
      </c>
      <c r="BU3028" s="301">
        <v>0</v>
      </c>
      <c r="BV3028" s="301">
        <v>0</v>
      </c>
      <c r="BW3028" s="301">
        <v>0</v>
      </c>
    </row>
    <row r="3029" spans="1:75" s="289" customFormat="1" ht="18.2" customHeight="1" x14ac:dyDescent="0.15">
      <c r="A3029" s="291">
        <v>3027</v>
      </c>
      <c r="B3029" s="292" t="s">
        <v>305</v>
      </c>
      <c r="C3029" s="292" t="s">
        <v>306</v>
      </c>
      <c r="D3029" s="312">
        <v>45172</v>
      </c>
      <c r="E3029" s="293" t="s">
        <v>3792</v>
      </c>
      <c r="F3029" s="308">
        <v>0</v>
      </c>
      <c r="G3029" s="308">
        <v>0</v>
      </c>
      <c r="H3029" s="295">
        <v>168794.09</v>
      </c>
      <c r="I3029" s="295">
        <v>0</v>
      </c>
      <c r="J3029" s="295">
        <v>0</v>
      </c>
      <c r="K3029" s="295">
        <v>168794.09</v>
      </c>
      <c r="L3029" s="295">
        <v>1097.44</v>
      </c>
      <c r="M3029" s="295">
        <v>0</v>
      </c>
      <c r="N3029" s="295">
        <v>0</v>
      </c>
      <c r="O3029" s="295">
        <v>1097.44</v>
      </c>
      <c r="P3029" s="295">
        <v>0</v>
      </c>
      <c r="Q3029" s="295">
        <v>0</v>
      </c>
      <c r="R3029" s="295">
        <v>167696.65</v>
      </c>
      <c r="S3029" s="295">
        <v>0</v>
      </c>
      <c r="T3029" s="295">
        <v>1336.29</v>
      </c>
      <c r="U3029" s="295">
        <v>0</v>
      </c>
      <c r="V3029" s="295">
        <v>0</v>
      </c>
      <c r="W3029" s="295">
        <v>1336.29</v>
      </c>
      <c r="X3029" s="295">
        <v>0</v>
      </c>
      <c r="Y3029" s="295">
        <v>0</v>
      </c>
      <c r="Z3029" s="295">
        <v>0</v>
      </c>
      <c r="AA3029" s="295">
        <v>0</v>
      </c>
      <c r="AB3029" s="295">
        <v>0</v>
      </c>
      <c r="AC3029" s="295">
        <v>0</v>
      </c>
      <c r="AD3029" s="295">
        <v>0</v>
      </c>
      <c r="AE3029" s="295">
        <v>0</v>
      </c>
      <c r="AF3029" s="295">
        <v>0</v>
      </c>
      <c r="AG3029" s="295">
        <v>0</v>
      </c>
      <c r="AH3029" s="295">
        <v>140.41</v>
      </c>
      <c r="AI3029" s="295">
        <v>0</v>
      </c>
      <c r="AJ3029" s="295">
        <v>0</v>
      </c>
      <c r="AK3029" s="295">
        <v>0</v>
      </c>
      <c r="AL3029" s="295">
        <v>0</v>
      </c>
      <c r="AM3029" s="295">
        <v>0</v>
      </c>
      <c r="AN3029" s="295">
        <v>0</v>
      </c>
      <c r="AO3029" s="295">
        <v>0</v>
      </c>
      <c r="AP3029" s="295">
        <v>110.94</v>
      </c>
      <c r="AQ3029" s="295">
        <v>0</v>
      </c>
      <c r="AR3029" s="295">
        <v>105.08</v>
      </c>
      <c r="AS3029" s="295">
        <v>0</v>
      </c>
      <c r="AT3029" s="295">
        <f t="shared" si="47"/>
        <v>2580</v>
      </c>
      <c r="AU3029" s="295">
        <v>0</v>
      </c>
      <c r="AV3029" s="295">
        <v>0</v>
      </c>
      <c r="AW3029" s="296">
        <v>100</v>
      </c>
      <c r="AX3029" s="296">
        <v>195</v>
      </c>
      <c r="AY3029" s="295">
        <v>344800.88</v>
      </c>
      <c r="AZ3029" s="295">
        <v>241360.62</v>
      </c>
      <c r="BA3029" s="294">
        <v>89.999996999999993</v>
      </c>
      <c r="BB3029" s="294">
        <v>62.53173362295</v>
      </c>
      <c r="BC3029" s="294">
        <v>9.5</v>
      </c>
      <c r="BD3029" s="294"/>
      <c r="BE3029" s="293" t="s">
        <v>4204</v>
      </c>
      <c r="BF3029" s="291"/>
      <c r="BG3029" s="293" t="s">
        <v>320</v>
      </c>
      <c r="BH3029" s="293" t="s">
        <v>197</v>
      </c>
      <c r="BI3029" s="293" t="s">
        <v>373</v>
      </c>
      <c r="BJ3029" s="293" t="s">
        <v>103</v>
      </c>
      <c r="BK3029" s="292" t="s">
        <v>4</v>
      </c>
      <c r="BL3029" s="294">
        <v>167696.65</v>
      </c>
      <c r="BM3029" s="292" t="s">
        <v>894</v>
      </c>
      <c r="BN3029" s="294"/>
      <c r="BO3029" s="297">
        <v>42305</v>
      </c>
      <c r="BP3029" s="297">
        <v>48241</v>
      </c>
      <c r="BQ3029" s="297" t="s">
        <v>1065</v>
      </c>
      <c r="BR3029" s="297" t="s">
        <v>4741</v>
      </c>
      <c r="BS3029" s="297">
        <v>42305</v>
      </c>
      <c r="BT3029" s="297">
        <v>48241</v>
      </c>
      <c r="BU3029" s="294">
        <v>0</v>
      </c>
      <c r="BV3029" s="294">
        <v>0</v>
      </c>
      <c r="BW3029" s="294">
        <v>0</v>
      </c>
    </row>
    <row r="3030" spans="1:75" s="289" customFormat="1" ht="18.2" customHeight="1" x14ac:dyDescent="0.15">
      <c r="A3030" s="298">
        <v>3028</v>
      </c>
      <c r="B3030" s="299" t="s">
        <v>305</v>
      </c>
      <c r="C3030" s="299" t="s">
        <v>306</v>
      </c>
      <c r="D3030" s="313">
        <v>45172</v>
      </c>
      <c r="E3030" s="300" t="s">
        <v>4454</v>
      </c>
      <c r="F3030" s="309">
        <v>0</v>
      </c>
      <c r="G3030" s="309">
        <v>0</v>
      </c>
      <c r="H3030" s="302">
        <v>278599.87</v>
      </c>
      <c r="I3030" s="302">
        <v>0</v>
      </c>
      <c r="J3030" s="302">
        <v>0</v>
      </c>
      <c r="K3030" s="302">
        <v>278599.87</v>
      </c>
      <c r="L3030" s="302">
        <v>2010.88</v>
      </c>
      <c r="M3030" s="302">
        <v>0</v>
      </c>
      <c r="N3030" s="302">
        <v>0</v>
      </c>
      <c r="O3030" s="302">
        <v>2010.88</v>
      </c>
      <c r="P3030" s="302">
        <v>0</v>
      </c>
      <c r="Q3030" s="302">
        <v>0</v>
      </c>
      <c r="R3030" s="302">
        <v>276588.99</v>
      </c>
      <c r="S3030" s="302">
        <v>0</v>
      </c>
      <c r="T3030" s="302">
        <v>2205.58</v>
      </c>
      <c r="U3030" s="302">
        <v>0</v>
      </c>
      <c r="V3030" s="302">
        <v>0</v>
      </c>
      <c r="W3030" s="302">
        <v>2205.58</v>
      </c>
      <c r="X3030" s="302">
        <v>0</v>
      </c>
      <c r="Y3030" s="302">
        <v>0</v>
      </c>
      <c r="Z3030" s="302">
        <v>0</v>
      </c>
      <c r="AA3030" s="302">
        <v>0</v>
      </c>
      <c r="AB3030" s="302">
        <v>0</v>
      </c>
      <c r="AC3030" s="302">
        <v>0</v>
      </c>
      <c r="AD3030" s="302">
        <v>0</v>
      </c>
      <c r="AE3030" s="302">
        <v>0</v>
      </c>
      <c r="AF3030" s="302">
        <v>0</v>
      </c>
      <c r="AG3030" s="302">
        <v>0</v>
      </c>
      <c r="AH3030" s="302">
        <v>179.94</v>
      </c>
      <c r="AI3030" s="302">
        <v>0</v>
      </c>
      <c r="AJ3030" s="302">
        <v>0</v>
      </c>
      <c r="AK3030" s="302">
        <v>0</v>
      </c>
      <c r="AL3030" s="302">
        <v>0</v>
      </c>
      <c r="AM3030" s="302">
        <v>0</v>
      </c>
      <c r="AN3030" s="302">
        <v>0</v>
      </c>
      <c r="AO3030" s="302">
        <v>0</v>
      </c>
      <c r="AP3030" s="302">
        <v>25.68</v>
      </c>
      <c r="AQ3030" s="302">
        <v>0</v>
      </c>
      <c r="AR3030" s="302">
        <v>22.08</v>
      </c>
      <c r="AS3030" s="302">
        <v>0</v>
      </c>
      <c r="AT3030" s="295">
        <f t="shared" si="47"/>
        <v>4400</v>
      </c>
      <c r="AU3030" s="302">
        <v>0</v>
      </c>
      <c r="AV3030" s="302">
        <v>0</v>
      </c>
      <c r="AW3030" s="303">
        <v>94</v>
      </c>
      <c r="AX3030" s="303">
        <v>127</v>
      </c>
      <c r="AY3030" s="302">
        <v>364998.1</v>
      </c>
      <c r="AZ3030" s="302">
        <v>317538.40999999997</v>
      </c>
      <c r="BA3030" s="301">
        <v>76.164779999999993</v>
      </c>
      <c r="BB3030" s="301">
        <v>66.342649929412303</v>
      </c>
      <c r="BC3030" s="301">
        <v>9.5</v>
      </c>
      <c r="BD3030" s="301"/>
      <c r="BE3030" s="300" t="s">
        <v>4204</v>
      </c>
      <c r="BF3030" s="298"/>
      <c r="BG3030" s="300" t="s">
        <v>333</v>
      </c>
      <c r="BH3030" s="300" t="s">
        <v>193</v>
      </c>
      <c r="BI3030" s="300" t="s">
        <v>339</v>
      </c>
      <c r="BJ3030" s="300" t="s">
        <v>103</v>
      </c>
      <c r="BK3030" s="299" t="s">
        <v>4</v>
      </c>
      <c r="BL3030" s="301">
        <v>276588.99</v>
      </c>
      <c r="BM3030" s="299" t="s">
        <v>894</v>
      </c>
      <c r="BN3030" s="301"/>
      <c r="BO3030" s="304">
        <v>44183</v>
      </c>
      <c r="BP3030" s="304">
        <v>48047</v>
      </c>
      <c r="BQ3030" s="297" t="s">
        <v>1065</v>
      </c>
      <c r="BR3030" s="297" t="s">
        <v>4741</v>
      </c>
      <c r="BS3030" s="297" t="s">
        <v>4742</v>
      </c>
      <c r="BT3030" s="297" t="s">
        <v>4742</v>
      </c>
      <c r="BU3030" s="301">
        <v>0</v>
      </c>
      <c r="BV3030" s="301">
        <v>0</v>
      </c>
      <c r="BW3030" s="301">
        <v>0</v>
      </c>
    </row>
    <row r="3031" spans="1:75" s="289" customFormat="1" ht="18.2" customHeight="1" x14ac:dyDescent="0.15">
      <c r="A3031" s="291">
        <v>3029</v>
      </c>
      <c r="B3031" s="292" t="s">
        <v>305</v>
      </c>
      <c r="C3031" s="292" t="s">
        <v>306</v>
      </c>
      <c r="D3031" s="312">
        <v>45172</v>
      </c>
      <c r="E3031" s="293" t="s">
        <v>4455</v>
      </c>
      <c r="F3031" s="308">
        <v>0</v>
      </c>
      <c r="G3031" s="308">
        <v>0</v>
      </c>
      <c r="H3031" s="295">
        <v>457102.2</v>
      </c>
      <c r="I3031" s="295">
        <v>0</v>
      </c>
      <c r="J3031" s="295">
        <v>0</v>
      </c>
      <c r="K3031" s="295">
        <v>457102.2</v>
      </c>
      <c r="L3031" s="295">
        <v>2586.42</v>
      </c>
      <c r="M3031" s="295">
        <v>0</v>
      </c>
      <c r="N3031" s="295">
        <v>0</v>
      </c>
      <c r="O3031" s="295">
        <v>2586.42</v>
      </c>
      <c r="P3031" s="295">
        <v>0</v>
      </c>
      <c r="Q3031" s="295">
        <v>0</v>
      </c>
      <c r="R3031" s="295">
        <v>454515.78</v>
      </c>
      <c r="S3031" s="295">
        <v>0</v>
      </c>
      <c r="T3031" s="295">
        <v>3275.9</v>
      </c>
      <c r="U3031" s="295">
        <v>0</v>
      </c>
      <c r="V3031" s="295">
        <v>0</v>
      </c>
      <c r="W3031" s="295">
        <v>3275.9</v>
      </c>
      <c r="X3031" s="295">
        <v>0</v>
      </c>
      <c r="Y3031" s="295">
        <v>0</v>
      </c>
      <c r="Z3031" s="295">
        <v>0</v>
      </c>
      <c r="AA3031" s="295">
        <v>0</v>
      </c>
      <c r="AB3031" s="295">
        <v>0</v>
      </c>
      <c r="AC3031" s="295">
        <v>0</v>
      </c>
      <c r="AD3031" s="295">
        <v>0</v>
      </c>
      <c r="AE3031" s="295">
        <v>0</v>
      </c>
      <c r="AF3031" s="295">
        <v>0</v>
      </c>
      <c r="AG3031" s="295">
        <v>0</v>
      </c>
      <c r="AH3031" s="295">
        <v>275.04000000000002</v>
      </c>
      <c r="AI3031" s="295">
        <v>0</v>
      </c>
      <c r="AJ3031" s="295">
        <v>0</v>
      </c>
      <c r="AK3031" s="295">
        <v>0</v>
      </c>
      <c r="AL3031" s="295">
        <v>0</v>
      </c>
      <c r="AM3031" s="295">
        <v>0</v>
      </c>
      <c r="AN3031" s="295">
        <v>0</v>
      </c>
      <c r="AO3031" s="295">
        <v>0</v>
      </c>
      <c r="AP3031" s="295">
        <v>0</v>
      </c>
      <c r="AQ3031" s="295">
        <v>0</v>
      </c>
      <c r="AR3031" s="295">
        <v>0</v>
      </c>
      <c r="AS3031" s="295">
        <v>0</v>
      </c>
      <c r="AT3031" s="295">
        <f t="shared" si="47"/>
        <v>6137.3600000000006</v>
      </c>
      <c r="AU3031" s="295">
        <v>0</v>
      </c>
      <c r="AV3031" s="295">
        <v>0</v>
      </c>
      <c r="AW3031" s="296">
        <v>119</v>
      </c>
      <c r="AX3031" s="296">
        <v>152</v>
      </c>
      <c r="AY3031" s="295">
        <v>516999.98</v>
      </c>
      <c r="AZ3031" s="295">
        <v>516999.98</v>
      </c>
      <c r="BA3031" s="294">
        <v>75.338496000000006</v>
      </c>
      <c r="BB3031" s="294">
        <v>66.233146224622502</v>
      </c>
      <c r="BC3031" s="294">
        <v>8.6</v>
      </c>
      <c r="BD3031" s="294"/>
      <c r="BE3031" s="293" t="s">
        <v>4204</v>
      </c>
      <c r="BF3031" s="291"/>
      <c r="BG3031" s="293" t="s">
        <v>326</v>
      </c>
      <c r="BH3031" s="293" t="s">
        <v>239</v>
      </c>
      <c r="BI3031" s="293" t="s">
        <v>383</v>
      </c>
      <c r="BJ3031" s="293" t="s">
        <v>103</v>
      </c>
      <c r="BK3031" s="292" t="s">
        <v>4</v>
      </c>
      <c r="BL3031" s="294">
        <v>454515.78</v>
      </c>
      <c r="BM3031" s="292" t="s">
        <v>894</v>
      </c>
      <c r="BN3031" s="294"/>
      <c r="BO3031" s="297">
        <v>44182</v>
      </c>
      <c r="BP3031" s="297">
        <v>48808</v>
      </c>
      <c r="BQ3031" s="297" t="s">
        <v>1065</v>
      </c>
      <c r="BR3031" s="297" t="s">
        <v>4741</v>
      </c>
      <c r="BS3031" s="297" t="s">
        <v>4742</v>
      </c>
      <c r="BT3031" s="297" t="s">
        <v>4742</v>
      </c>
      <c r="BU3031" s="294">
        <v>0</v>
      </c>
      <c r="BV3031" s="294">
        <v>0</v>
      </c>
      <c r="BW3031" s="294">
        <v>0</v>
      </c>
    </row>
    <row r="3032" spans="1:75" s="289" customFormat="1" ht="18.2" customHeight="1" x14ac:dyDescent="0.15">
      <c r="A3032" s="298">
        <v>3030</v>
      </c>
      <c r="B3032" s="299" t="s">
        <v>305</v>
      </c>
      <c r="C3032" s="299" t="s">
        <v>306</v>
      </c>
      <c r="D3032" s="313">
        <v>45172</v>
      </c>
      <c r="E3032" s="300" t="s">
        <v>3793</v>
      </c>
      <c r="F3032" s="309">
        <v>0</v>
      </c>
      <c r="G3032" s="309">
        <v>0</v>
      </c>
      <c r="H3032" s="302">
        <v>112717.95</v>
      </c>
      <c r="I3032" s="302">
        <v>0</v>
      </c>
      <c r="J3032" s="302">
        <v>0</v>
      </c>
      <c r="K3032" s="302">
        <v>112717.95</v>
      </c>
      <c r="L3032" s="302">
        <v>543.08000000000004</v>
      </c>
      <c r="M3032" s="302">
        <v>0</v>
      </c>
      <c r="N3032" s="302">
        <v>0</v>
      </c>
      <c r="O3032" s="302">
        <v>543.08000000000004</v>
      </c>
      <c r="P3032" s="302">
        <v>0</v>
      </c>
      <c r="Q3032" s="302">
        <v>0</v>
      </c>
      <c r="R3032" s="302">
        <v>112174.87</v>
      </c>
      <c r="S3032" s="302">
        <v>0</v>
      </c>
      <c r="T3032" s="302">
        <v>939.32</v>
      </c>
      <c r="U3032" s="302">
        <v>0</v>
      </c>
      <c r="V3032" s="302">
        <v>0</v>
      </c>
      <c r="W3032" s="302">
        <v>939.32</v>
      </c>
      <c r="X3032" s="302">
        <v>0</v>
      </c>
      <c r="Y3032" s="302">
        <v>0</v>
      </c>
      <c r="Z3032" s="302">
        <v>0</v>
      </c>
      <c r="AA3032" s="302">
        <v>0</v>
      </c>
      <c r="AB3032" s="302">
        <v>0</v>
      </c>
      <c r="AC3032" s="302">
        <v>0</v>
      </c>
      <c r="AD3032" s="302">
        <v>0</v>
      </c>
      <c r="AE3032" s="302">
        <v>0</v>
      </c>
      <c r="AF3032" s="302">
        <v>0</v>
      </c>
      <c r="AG3032" s="302">
        <v>0</v>
      </c>
      <c r="AH3032" s="302">
        <v>100.48</v>
      </c>
      <c r="AI3032" s="302">
        <v>0</v>
      </c>
      <c r="AJ3032" s="302">
        <v>0</v>
      </c>
      <c r="AK3032" s="302">
        <v>0</v>
      </c>
      <c r="AL3032" s="302">
        <v>0</v>
      </c>
      <c r="AM3032" s="302">
        <v>0</v>
      </c>
      <c r="AN3032" s="302">
        <v>0</v>
      </c>
      <c r="AO3032" s="302">
        <v>0</v>
      </c>
      <c r="AP3032" s="302">
        <v>19.52</v>
      </c>
      <c r="AQ3032" s="302">
        <v>0</v>
      </c>
      <c r="AR3032" s="302">
        <v>19.52</v>
      </c>
      <c r="AS3032" s="302">
        <v>0</v>
      </c>
      <c r="AT3032" s="295">
        <f t="shared" si="47"/>
        <v>1582.88</v>
      </c>
      <c r="AU3032" s="302">
        <v>0</v>
      </c>
      <c r="AV3032" s="302">
        <v>0</v>
      </c>
      <c r="AW3032" s="303">
        <v>120</v>
      </c>
      <c r="AX3032" s="303">
        <v>216</v>
      </c>
      <c r="AY3032" s="302">
        <v>283999</v>
      </c>
      <c r="AZ3032" s="302">
        <v>148263.12</v>
      </c>
      <c r="BA3032" s="301">
        <v>59.859372999999998</v>
      </c>
      <c r="BB3032" s="301">
        <v>45.289195212919502</v>
      </c>
      <c r="BC3032" s="301">
        <v>10</v>
      </c>
      <c r="BD3032" s="301"/>
      <c r="BE3032" s="300" t="s">
        <v>4204</v>
      </c>
      <c r="BF3032" s="298"/>
      <c r="BG3032" s="300" t="s">
        <v>312</v>
      </c>
      <c r="BH3032" s="300" t="s">
        <v>196</v>
      </c>
      <c r="BI3032" s="300" t="s">
        <v>314</v>
      </c>
      <c r="BJ3032" s="300" t="s">
        <v>103</v>
      </c>
      <c r="BK3032" s="299" t="s">
        <v>4</v>
      </c>
      <c r="BL3032" s="301">
        <v>112174.87</v>
      </c>
      <c r="BM3032" s="299" t="s">
        <v>894</v>
      </c>
      <c r="BN3032" s="301"/>
      <c r="BO3032" s="304">
        <v>42248</v>
      </c>
      <c r="BP3032" s="304">
        <v>48823</v>
      </c>
      <c r="BQ3032" s="297" t="s">
        <v>1065</v>
      </c>
      <c r="BR3032" s="297" t="s">
        <v>4741</v>
      </c>
      <c r="BS3032" s="297">
        <v>42248</v>
      </c>
      <c r="BT3032" s="297">
        <v>48823</v>
      </c>
      <c r="BU3032" s="301">
        <v>0</v>
      </c>
      <c r="BV3032" s="301">
        <v>0</v>
      </c>
      <c r="BW3032" s="301">
        <v>0</v>
      </c>
    </row>
    <row r="3033" spans="1:75" s="289" customFormat="1" ht="18.2" customHeight="1" x14ac:dyDescent="0.15">
      <c r="A3033" s="291">
        <v>3031</v>
      </c>
      <c r="B3033" s="292" t="s">
        <v>305</v>
      </c>
      <c r="C3033" s="292" t="s">
        <v>306</v>
      </c>
      <c r="D3033" s="312">
        <v>45172</v>
      </c>
      <c r="E3033" s="293" t="s">
        <v>3794</v>
      </c>
      <c r="F3033" s="308">
        <v>0</v>
      </c>
      <c r="G3033" s="308">
        <v>0</v>
      </c>
      <c r="H3033" s="295">
        <v>227821.11</v>
      </c>
      <c r="I3033" s="295">
        <v>0</v>
      </c>
      <c r="J3033" s="295">
        <v>0</v>
      </c>
      <c r="K3033" s="295">
        <v>227821.11</v>
      </c>
      <c r="L3033" s="295">
        <v>1129.76</v>
      </c>
      <c r="M3033" s="295">
        <v>0</v>
      </c>
      <c r="N3033" s="295">
        <v>0</v>
      </c>
      <c r="O3033" s="295">
        <v>1129.76</v>
      </c>
      <c r="P3033" s="295">
        <v>0</v>
      </c>
      <c r="Q3033" s="295">
        <v>0</v>
      </c>
      <c r="R3033" s="295">
        <v>226691.35</v>
      </c>
      <c r="S3033" s="295">
        <v>0</v>
      </c>
      <c r="T3033" s="295">
        <v>1803.58</v>
      </c>
      <c r="U3033" s="295">
        <v>0</v>
      </c>
      <c r="V3033" s="295">
        <v>0</v>
      </c>
      <c r="W3033" s="295">
        <v>1803.58</v>
      </c>
      <c r="X3033" s="295">
        <v>0</v>
      </c>
      <c r="Y3033" s="295">
        <v>0</v>
      </c>
      <c r="Z3033" s="295">
        <v>0</v>
      </c>
      <c r="AA3033" s="295">
        <v>0</v>
      </c>
      <c r="AB3033" s="295">
        <v>0</v>
      </c>
      <c r="AC3033" s="295">
        <v>0</v>
      </c>
      <c r="AD3033" s="295">
        <v>0</v>
      </c>
      <c r="AE3033" s="295">
        <v>0</v>
      </c>
      <c r="AF3033" s="295">
        <v>0</v>
      </c>
      <c r="AG3033" s="295">
        <v>0</v>
      </c>
      <c r="AH3033" s="295">
        <v>184.75</v>
      </c>
      <c r="AI3033" s="295">
        <v>0</v>
      </c>
      <c r="AJ3033" s="295">
        <v>0</v>
      </c>
      <c r="AK3033" s="295">
        <v>0</v>
      </c>
      <c r="AL3033" s="295">
        <v>0</v>
      </c>
      <c r="AM3033" s="295">
        <v>0</v>
      </c>
      <c r="AN3033" s="295">
        <v>0</v>
      </c>
      <c r="AO3033" s="295">
        <v>0</v>
      </c>
      <c r="AP3033" s="295">
        <v>0.02</v>
      </c>
      <c r="AQ3033" s="295">
        <v>0</v>
      </c>
      <c r="AR3033" s="295">
        <v>0.01</v>
      </c>
      <c r="AS3033" s="295">
        <v>0</v>
      </c>
      <c r="AT3033" s="295">
        <f t="shared" si="47"/>
        <v>3118.1</v>
      </c>
      <c r="AU3033" s="295">
        <v>0</v>
      </c>
      <c r="AV3033" s="295">
        <v>0</v>
      </c>
      <c r="AW3033" s="296">
        <v>120</v>
      </c>
      <c r="AX3033" s="296">
        <v>216</v>
      </c>
      <c r="AY3033" s="295">
        <v>475797.68</v>
      </c>
      <c r="AZ3033" s="295">
        <v>303058.38</v>
      </c>
      <c r="BA3033" s="294">
        <v>87.011775999999998</v>
      </c>
      <c r="BB3033" s="294">
        <v>65.0858655264296</v>
      </c>
      <c r="BC3033" s="294">
        <v>9.5</v>
      </c>
      <c r="BD3033" s="294"/>
      <c r="BE3033" s="293" t="s">
        <v>4204</v>
      </c>
      <c r="BF3033" s="291"/>
      <c r="BG3033" s="293" t="s">
        <v>312</v>
      </c>
      <c r="BH3033" s="293" t="s">
        <v>196</v>
      </c>
      <c r="BI3033" s="293" t="s">
        <v>314</v>
      </c>
      <c r="BJ3033" s="293" t="s">
        <v>103</v>
      </c>
      <c r="BK3033" s="292" t="s">
        <v>4</v>
      </c>
      <c r="BL3033" s="294">
        <v>226691.35</v>
      </c>
      <c r="BM3033" s="292" t="s">
        <v>894</v>
      </c>
      <c r="BN3033" s="294"/>
      <c r="BO3033" s="297">
        <v>42248</v>
      </c>
      <c r="BP3033" s="297">
        <v>48823</v>
      </c>
      <c r="BQ3033" s="297" t="s">
        <v>1065</v>
      </c>
      <c r="BR3033" s="297" t="s">
        <v>4741</v>
      </c>
      <c r="BS3033" s="297">
        <v>42248</v>
      </c>
      <c r="BT3033" s="297">
        <v>48823</v>
      </c>
      <c r="BU3033" s="294">
        <v>0</v>
      </c>
      <c r="BV3033" s="294">
        <v>0</v>
      </c>
      <c r="BW3033" s="294">
        <v>0</v>
      </c>
    </row>
    <row r="3034" spans="1:75" s="289" customFormat="1" ht="18.2" customHeight="1" x14ac:dyDescent="0.15">
      <c r="A3034" s="298">
        <v>3032</v>
      </c>
      <c r="B3034" s="299" t="s">
        <v>305</v>
      </c>
      <c r="C3034" s="299" t="s">
        <v>306</v>
      </c>
      <c r="D3034" s="313">
        <v>45172</v>
      </c>
      <c r="E3034" s="300" t="s">
        <v>3795</v>
      </c>
      <c r="F3034" s="309">
        <v>5</v>
      </c>
      <c r="G3034" s="309">
        <v>5</v>
      </c>
      <c r="H3034" s="302">
        <v>246902.08</v>
      </c>
      <c r="I3034" s="302">
        <v>5253.26</v>
      </c>
      <c r="J3034" s="302">
        <v>0</v>
      </c>
      <c r="K3034" s="302">
        <v>252155.34</v>
      </c>
      <c r="L3034" s="302">
        <v>1224.3599999999999</v>
      </c>
      <c r="M3034" s="302">
        <v>0</v>
      </c>
      <c r="N3034" s="302">
        <v>451.25</v>
      </c>
      <c r="O3034" s="302">
        <v>0</v>
      </c>
      <c r="P3034" s="302">
        <v>0</v>
      </c>
      <c r="Q3034" s="302">
        <v>0</v>
      </c>
      <c r="R3034" s="302">
        <v>251704.09</v>
      </c>
      <c r="S3034" s="302">
        <v>7913.99</v>
      </c>
      <c r="T3034" s="302">
        <v>1954.64</v>
      </c>
      <c r="U3034" s="302">
        <v>0</v>
      </c>
      <c r="V3034" s="302">
        <v>1007.7</v>
      </c>
      <c r="W3034" s="302">
        <v>0</v>
      </c>
      <c r="X3034" s="302">
        <v>0</v>
      </c>
      <c r="Y3034" s="302">
        <v>0</v>
      </c>
      <c r="Z3034" s="302">
        <v>8860.93</v>
      </c>
      <c r="AA3034" s="302">
        <v>0</v>
      </c>
      <c r="AB3034" s="302">
        <v>0</v>
      </c>
      <c r="AC3034" s="302">
        <v>0</v>
      </c>
      <c r="AD3034" s="302">
        <v>0</v>
      </c>
      <c r="AE3034" s="302">
        <v>0</v>
      </c>
      <c r="AF3034" s="302">
        <v>0</v>
      </c>
      <c r="AG3034" s="302">
        <v>0</v>
      </c>
      <c r="AH3034" s="302">
        <v>0</v>
      </c>
      <c r="AI3034" s="302">
        <v>0</v>
      </c>
      <c r="AJ3034" s="302">
        <v>0</v>
      </c>
      <c r="AK3034" s="302">
        <v>0</v>
      </c>
      <c r="AL3034" s="302">
        <v>350</v>
      </c>
      <c r="AM3034" s="302">
        <v>0</v>
      </c>
      <c r="AN3034" s="302">
        <v>0</v>
      </c>
      <c r="AO3034" s="302">
        <v>191.05</v>
      </c>
      <c r="AP3034" s="302">
        <v>0</v>
      </c>
      <c r="AQ3034" s="302">
        <v>0</v>
      </c>
      <c r="AR3034" s="302">
        <v>0</v>
      </c>
      <c r="AS3034" s="302">
        <v>0</v>
      </c>
      <c r="AT3034" s="295">
        <f t="shared" si="47"/>
        <v>2000</v>
      </c>
      <c r="AU3034" s="302">
        <v>6026.37</v>
      </c>
      <c r="AV3034" s="302">
        <v>8860.93</v>
      </c>
      <c r="AW3034" s="303">
        <v>120</v>
      </c>
      <c r="AX3034" s="303">
        <v>216</v>
      </c>
      <c r="AY3034" s="302">
        <v>469199.23</v>
      </c>
      <c r="AZ3034" s="302">
        <v>328439.46000000002</v>
      </c>
      <c r="BA3034" s="301">
        <v>90.000150000000005</v>
      </c>
      <c r="BB3034" s="301">
        <v>68.972850751896601</v>
      </c>
      <c r="BC3034" s="301">
        <v>9.5</v>
      </c>
      <c r="BD3034" s="301"/>
      <c r="BE3034" s="300" t="s">
        <v>4204</v>
      </c>
      <c r="BF3034" s="298"/>
      <c r="BG3034" s="300" t="s">
        <v>312</v>
      </c>
      <c r="BH3034" s="300" t="s">
        <v>188</v>
      </c>
      <c r="BI3034" s="300" t="s">
        <v>313</v>
      </c>
      <c r="BJ3034" s="300" t="s">
        <v>177</v>
      </c>
      <c r="BK3034" s="299" t="s">
        <v>4</v>
      </c>
      <c r="BL3034" s="301">
        <v>251704.09</v>
      </c>
      <c r="BM3034" s="299" t="s">
        <v>894</v>
      </c>
      <c r="BN3034" s="301"/>
      <c r="BO3034" s="304">
        <v>42248</v>
      </c>
      <c r="BP3034" s="304">
        <v>48823</v>
      </c>
      <c r="BQ3034" s="297" t="s">
        <v>1065</v>
      </c>
      <c r="BR3034" s="297" t="s">
        <v>4741</v>
      </c>
      <c r="BS3034" s="297">
        <v>42248</v>
      </c>
      <c r="BT3034" s="297">
        <v>48823</v>
      </c>
      <c r="BU3034" s="301">
        <v>764.2</v>
      </c>
      <c r="BV3034" s="301">
        <v>0</v>
      </c>
      <c r="BW3034" s="301">
        <v>0</v>
      </c>
    </row>
    <row r="3035" spans="1:75" s="289" customFormat="1" ht="18.2" customHeight="1" x14ac:dyDescent="0.15">
      <c r="A3035" s="291">
        <v>3033</v>
      </c>
      <c r="B3035" s="292" t="s">
        <v>305</v>
      </c>
      <c r="C3035" s="292" t="s">
        <v>306</v>
      </c>
      <c r="D3035" s="312">
        <v>45172</v>
      </c>
      <c r="E3035" s="293" t="s">
        <v>3796</v>
      </c>
      <c r="F3035" s="308">
        <v>0</v>
      </c>
      <c r="G3035" s="308">
        <v>0</v>
      </c>
      <c r="H3035" s="295">
        <v>73087.25</v>
      </c>
      <c r="I3035" s="295">
        <v>0</v>
      </c>
      <c r="J3035" s="295">
        <v>0</v>
      </c>
      <c r="K3035" s="295">
        <v>73087.25</v>
      </c>
      <c r="L3035" s="295">
        <v>1557.64</v>
      </c>
      <c r="M3035" s="295">
        <v>0</v>
      </c>
      <c r="N3035" s="295">
        <v>0</v>
      </c>
      <c r="O3035" s="295">
        <v>1557.64</v>
      </c>
      <c r="P3035" s="295">
        <v>0</v>
      </c>
      <c r="Q3035" s="295">
        <v>0</v>
      </c>
      <c r="R3035" s="295">
        <v>71529.61</v>
      </c>
      <c r="S3035" s="295">
        <v>0</v>
      </c>
      <c r="T3035" s="295">
        <v>584.70000000000005</v>
      </c>
      <c r="U3035" s="295">
        <v>0</v>
      </c>
      <c r="V3035" s="295">
        <v>0</v>
      </c>
      <c r="W3035" s="295">
        <v>584.70000000000005</v>
      </c>
      <c r="X3035" s="295">
        <v>0</v>
      </c>
      <c r="Y3035" s="295">
        <v>0</v>
      </c>
      <c r="Z3035" s="295">
        <v>0</v>
      </c>
      <c r="AA3035" s="295">
        <v>0</v>
      </c>
      <c r="AB3035" s="295">
        <v>0</v>
      </c>
      <c r="AC3035" s="295">
        <v>0</v>
      </c>
      <c r="AD3035" s="295">
        <v>0</v>
      </c>
      <c r="AE3035" s="295">
        <v>0</v>
      </c>
      <c r="AF3035" s="295">
        <v>0</v>
      </c>
      <c r="AG3035" s="295">
        <v>0</v>
      </c>
      <c r="AH3035" s="295">
        <v>126.36</v>
      </c>
      <c r="AI3035" s="295">
        <v>0</v>
      </c>
      <c r="AJ3035" s="295">
        <v>0</v>
      </c>
      <c r="AK3035" s="295">
        <v>0</v>
      </c>
      <c r="AL3035" s="295">
        <v>0</v>
      </c>
      <c r="AM3035" s="295">
        <v>0</v>
      </c>
      <c r="AN3035" s="295">
        <v>0</v>
      </c>
      <c r="AO3035" s="295">
        <v>0</v>
      </c>
      <c r="AP3035" s="295">
        <v>671.3</v>
      </c>
      <c r="AQ3035" s="295">
        <v>0</v>
      </c>
      <c r="AR3035" s="295">
        <v>640</v>
      </c>
      <c r="AS3035" s="295">
        <v>0</v>
      </c>
      <c r="AT3035" s="295">
        <f t="shared" si="47"/>
        <v>2300</v>
      </c>
      <c r="AU3035" s="295">
        <v>0</v>
      </c>
      <c r="AV3035" s="295">
        <v>0</v>
      </c>
      <c r="AW3035" s="296">
        <v>39</v>
      </c>
      <c r="AX3035" s="296">
        <v>135</v>
      </c>
      <c r="AY3035" s="295">
        <v>372300</v>
      </c>
      <c r="AZ3035" s="295">
        <v>176459.66</v>
      </c>
      <c r="BA3035" s="294">
        <v>59.441307999999999</v>
      </c>
      <c r="BB3035" s="294">
        <v>24.095102411111299</v>
      </c>
      <c r="BC3035" s="294">
        <v>9.6</v>
      </c>
      <c r="BD3035" s="294"/>
      <c r="BE3035" s="293" t="s">
        <v>4204</v>
      </c>
      <c r="BF3035" s="291"/>
      <c r="BG3035" s="293" t="s">
        <v>312</v>
      </c>
      <c r="BH3035" s="293" t="s">
        <v>196</v>
      </c>
      <c r="BI3035" s="293" t="s">
        <v>773</v>
      </c>
      <c r="BJ3035" s="293" t="s">
        <v>103</v>
      </c>
      <c r="BK3035" s="292" t="s">
        <v>4</v>
      </c>
      <c r="BL3035" s="294">
        <v>71529.61</v>
      </c>
      <c r="BM3035" s="292" t="s">
        <v>894</v>
      </c>
      <c r="BN3035" s="294"/>
      <c r="BO3035" s="297">
        <v>42248</v>
      </c>
      <c r="BP3035" s="297">
        <v>46357</v>
      </c>
      <c r="BQ3035" s="297" t="s">
        <v>1065</v>
      </c>
      <c r="BR3035" s="297" t="s">
        <v>4741</v>
      </c>
      <c r="BS3035" s="297">
        <v>42248</v>
      </c>
      <c r="BT3035" s="297">
        <v>46357</v>
      </c>
      <c r="BU3035" s="294">
        <v>0</v>
      </c>
      <c r="BV3035" s="294">
        <v>0</v>
      </c>
      <c r="BW3035" s="294">
        <v>0</v>
      </c>
    </row>
    <row r="3036" spans="1:75" s="289" customFormat="1" ht="18.2" customHeight="1" x14ac:dyDescent="0.15">
      <c r="A3036" s="298">
        <v>3034</v>
      </c>
      <c r="B3036" s="299" t="s">
        <v>305</v>
      </c>
      <c r="C3036" s="299" t="s">
        <v>306</v>
      </c>
      <c r="D3036" s="313">
        <v>45172</v>
      </c>
      <c r="E3036" s="300" t="s">
        <v>3797</v>
      </c>
      <c r="F3036" s="309">
        <v>0</v>
      </c>
      <c r="G3036" s="309">
        <v>0</v>
      </c>
      <c r="H3036" s="302">
        <v>66648.070000000007</v>
      </c>
      <c r="I3036" s="302">
        <v>0</v>
      </c>
      <c r="J3036" s="302">
        <v>0</v>
      </c>
      <c r="K3036" s="302">
        <v>66648.070000000007</v>
      </c>
      <c r="L3036" s="302">
        <v>503.51</v>
      </c>
      <c r="M3036" s="302">
        <v>0</v>
      </c>
      <c r="N3036" s="302">
        <v>0</v>
      </c>
      <c r="O3036" s="302">
        <v>503.51</v>
      </c>
      <c r="P3036" s="302">
        <v>0</v>
      </c>
      <c r="Q3036" s="302">
        <v>0</v>
      </c>
      <c r="R3036" s="302">
        <v>66144.56</v>
      </c>
      <c r="S3036" s="302">
        <v>0</v>
      </c>
      <c r="T3036" s="302">
        <v>505.41</v>
      </c>
      <c r="U3036" s="302">
        <v>0</v>
      </c>
      <c r="V3036" s="302">
        <v>0</v>
      </c>
      <c r="W3036" s="302">
        <v>505.41</v>
      </c>
      <c r="X3036" s="302">
        <v>0</v>
      </c>
      <c r="Y3036" s="302">
        <v>0</v>
      </c>
      <c r="Z3036" s="302">
        <v>0</v>
      </c>
      <c r="AA3036" s="302">
        <v>0</v>
      </c>
      <c r="AB3036" s="302">
        <v>0</v>
      </c>
      <c r="AC3036" s="302">
        <v>0</v>
      </c>
      <c r="AD3036" s="302">
        <v>0</v>
      </c>
      <c r="AE3036" s="302">
        <v>0</v>
      </c>
      <c r="AF3036" s="302">
        <v>0</v>
      </c>
      <c r="AG3036" s="302">
        <v>0</v>
      </c>
      <c r="AH3036" s="302">
        <v>104.13</v>
      </c>
      <c r="AI3036" s="302">
        <v>0</v>
      </c>
      <c r="AJ3036" s="302">
        <v>0</v>
      </c>
      <c r="AK3036" s="302">
        <v>0</v>
      </c>
      <c r="AL3036" s="302">
        <v>0</v>
      </c>
      <c r="AM3036" s="302">
        <v>0</v>
      </c>
      <c r="AN3036" s="302">
        <v>0</v>
      </c>
      <c r="AO3036" s="302">
        <v>0</v>
      </c>
      <c r="AP3036" s="302">
        <v>1200</v>
      </c>
      <c r="AQ3036" s="302">
        <v>0</v>
      </c>
      <c r="AR3036" s="302">
        <v>1113.05</v>
      </c>
      <c r="AS3036" s="302">
        <v>0</v>
      </c>
      <c r="AT3036" s="295">
        <f t="shared" si="47"/>
        <v>1200</v>
      </c>
      <c r="AU3036" s="302">
        <v>0</v>
      </c>
      <c r="AV3036" s="302">
        <v>0</v>
      </c>
      <c r="AW3036" s="303">
        <v>91</v>
      </c>
      <c r="AX3036" s="303">
        <v>180</v>
      </c>
      <c r="AY3036" s="302">
        <v>377600</v>
      </c>
      <c r="AZ3036" s="302">
        <v>98892.226999999999</v>
      </c>
      <c r="BA3036" s="301">
        <v>61.175846</v>
      </c>
      <c r="BB3036" s="301">
        <v>40.917770173157898</v>
      </c>
      <c r="BC3036" s="301">
        <v>9.1</v>
      </c>
      <c r="BD3036" s="301"/>
      <c r="BE3036" s="300" t="s">
        <v>4204</v>
      </c>
      <c r="BF3036" s="298"/>
      <c r="BG3036" s="300" t="s">
        <v>312</v>
      </c>
      <c r="BH3036" s="300" t="s">
        <v>196</v>
      </c>
      <c r="BI3036" s="300" t="s">
        <v>773</v>
      </c>
      <c r="BJ3036" s="300" t="s">
        <v>103</v>
      </c>
      <c r="BK3036" s="299" t="s">
        <v>4</v>
      </c>
      <c r="BL3036" s="301">
        <v>66144.56</v>
      </c>
      <c r="BM3036" s="299" t="s">
        <v>894</v>
      </c>
      <c r="BN3036" s="301"/>
      <c r="BO3036" s="304">
        <v>42467</v>
      </c>
      <c r="BP3036" s="304">
        <v>47945</v>
      </c>
      <c r="BQ3036" s="297" t="s">
        <v>1065</v>
      </c>
      <c r="BR3036" s="297" t="s">
        <v>4741</v>
      </c>
      <c r="BS3036" s="297">
        <v>42467</v>
      </c>
      <c r="BT3036" s="297">
        <v>47945</v>
      </c>
      <c r="BU3036" s="301">
        <v>0</v>
      </c>
      <c r="BV3036" s="301">
        <v>0</v>
      </c>
      <c r="BW3036" s="301">
        <v>0</v>
      </c>
    </row>
    <row r="3037" spans="1:75" s="289" customFormat="1" ht="18.2" customHeight="1" x14ac:dyDescent="0.15">
      <c r="A3037" s="291">
        <v>3035</v>
      </c>
      <c r="B3037" s="292" t="s">
        <v>305</v>
      </c>
      <c r="C3037" s="292" t="s">
        <v>306</v>
      </c>
      <c r="D3037" s="312">
        <v>45172</v>
      </c>
      <c r="E3037" s="293" t="s">
        <v>4456</v>
      </c>
      <c r="F3037" s="308">
        <v>0</v>
      </c>
      <c r="G3037" s="308">
        <v>0</v>
      </c>
      <c r="H3037" s="295">
        <v>306616.81</v>
      </c>
      <c r="I3037" s="295">
        <v>0</v>
      </c>
      <c r="J3037" s="295">
        <v>0</v>
      </c>
      <c r="K3037" s="295">
        <v>306616.81</v>
      </c>
      <c r="L3037" s="295">
        <v>1540.17</v>
      </c>
      <c r="M3037" s="295">
        <v>0</v>
      </c>
      <c r="N3037" s="295">
        <v>0</v>
      </c>
      <c r="O3037" s="295">
        <v>1540.17</v>
      </c>
      <c r="P3037" s="295">
        <v>0</v>
      </c>
      <c r="Q3037" s="295">
        <v>0</v>
      </c>
      <c r="R3037" s="295">
        <v>305076.64</v>
      </c>
      <c r="S3037" s="295">
        <v>0</v>
      </c>
      <c r="T3037" s="295">
        <v>2427.38</v>
      </c>
      <c r="U3037" s="295">
        <v>0</v>
      </c>
      <c r="V3037" s="295">
        <v>0</v>
      </c>
      <c r="W3037" s="295">
        <v>2427.38</v>
      </c>
      <c r="X3037" s="295">
        <v>0</v>
      </c>
      <c r="Y3037" s="295">
        <v>0</v>
      </c>
      <c r="Z3037" s="295">
        <v>0</v>
      </c>
      <c r="AA3037" s="295">
        <v>0</v>
      </c>
      <c r="AB3037" s="295">
        <v>0</v>
      </c>
      <c r="AC3037" s="295">
        <v>0</v>
      </c>
      <c r="AD3037" s="295">
        <v>0</v>
      </c>
      <c r="AE3037" s="295">
        <v>0</v>
      </c>
      <c r="AF3037" s="295">
        <v>0</v>
      </c>
      <c r="AG3037" s="295">
        <v>0</v>
      </c>
      <c r="AH3037" s="295">
        <v>178.22</v>
      </c>
      <c r="AI3037" s="295">
        <v>0</v>
      </c>
      <c r="AJ3037" s="295">
        <v>0</v>
      </c>
      <c r="AK3037" s="295">
        <v>0</v>
      </c>
      <c r="AL3037" s="295">
        <v>0</v>
      </c>
      <c r="AM3037" s="295">
        <v>0</v>
      </c>
      <c r="AN3037" s="295">
        <v>0</v>
      </c>
      <c r="AO3037" s="295">
        <v>0</v>
      </c>
      <c r="AP3037" s="295">
        <v>54.23</v>
      </c>
      <c r="AQ3037" s="295">
        <v>0</v>
      </c>
      <c r="AR3037" s="295">
        <v>0</v>
      </c>
      <c r="AS3037" s="295">
        <v>0</v>
      </c>
      <c r="AT3037" s="295">
        <f t="shared" si="47"/>
        <v>4200</v>
      </c>
      <c r="AU3037" s="295">
        <v>0</v>
      </c>
      <c r="AV3037" s="295">
        <v>0</v>
      </c>
      <c r="AW3037" s="296">
        <v>119</v>
      </c>
      <c r="AX3037" s="296">
        <v>152</v>
      </c>
      <c r="AY3037" s="295">
        <v>335001.76</v>
      </c>
      <c r="AZ3037" s="295">
        <v>335001.76</v>
      </c>
      <c r="BA3037" s="294">
        <v>86.507012000000003</v>
      </c>
      <c r="BB3037" s="294">
        <v>78.779492255203905</v>
      </c>
      <c r="BC3037" s="294">
        <v>9.5</v>
      </c>
      <c r="BD3037" s="294"/>
      <c r="BE3037" s="293" t="s">
        <v>4204</v>
      </c>
      <c r="BF3037" s="291"/>
      <c r="BG3037" s="293" t="s">
        <v>376</v>
      </c>
      <c r="BH3037" s="293" t="s">
        <v>195</v>
      </c>
      <c r="BI3037" s="293" t="s">
        <v>406</v>
      </c>
      <c r="BJ3037" s="293" t="s">
        <v>103</v>
      </c>
      <c r="BK3037" s="292" t="s">
        <v>4</v>
      </c>
      <c r="BL3037" s="294">
        <v>305076.64</v>
      </c>
      <c r="BM3037" s="292" t="s">
        <v>894</v>
      </c>
      <c r="BN3037" s="294"/>
      <c r="BO3037" s="297">
        <v>44183</v>
      </c>
      <c r="BP3037" s="297">
        <v>48809</v>
      </c>
      <c r="BQ3037" s="297" t="s">
        <v>1065</v>
      </c>
      <c r="BR3037" s="297" t="s">
        <v>4741</v>
      </c>
      <c r="BS3037" s="297" t="s">
        <v>4742</v>
      </c>
      <c r="BT3037" s="297" t="s">
        <v>4742</v>
      </c>
      <c r="BU3037" s="294">
        <v>0</v>
      </c>
      <c r="BV3037" s="294">
        <v>0</v>
      </c>
      <c r="BW3037" s="294">
        <v>0</v>
      </c>
    </row>
    <row r="3038" spans="1:75" s="289" customFormat="1" ht="18.2" customHeight="1" x14ac:dyDescent="0.15">
      <c r="A3038" s="298">
        <v>3036</v>
      </c>
      <c r="B3038" s="299" t="s">
        <v>305</v>
      </c>
      <c r="C3038" s="299" t="s">
        <v>306</v>
      </c>
      <c r="D3038" s="313">
        <v>45172</v>
      </c>
      <c r="E3038" s="300" t="s">
        <v>4499</v>
      </c>
      <c r="F3038" s="309">
        <v>0</v>
      </c>
      <c r="G3038" s="309">
        <v>0</v>
      </c>
      <c r="H3038" s="302">
        <v>311194.81</v>
      </c>
      <c r="I3038" s="302">
        <v>0</v>
      </c>
      <c r="J3038" s="302">
        <v>0</v>
      </c>
      <c r="K3038" s="302">
        <v>311194.81</v>
      </c>
      <c r="L3038" s="302">
        <v>1563.16</v>
      </c>
      <c r="M3038" s="302">
        <v>0</v>
      </c>
      <c r="N3038" s="302">
        <v>0</v>
      </c>
      <c r="O3038" s="302">
        <v>1563.16</v>
      </c>
      <c r="P3038" s="302">
        <v>0</v>
      </c>
      <c r="Q3038" s="302">
        <v>0</v>
      </c>
      <c r="R3038" s="302">
        <v>309631.65000000002</v>
      </c>
      <c r="S3038" s="302">
        <v>0</v>
      </c>
      <c r="T3038" s="302">
        <v>2463.63</v>
      </c>
      <c r="U3038" s="302">
        <v>0</v>
      </c>
      <c r="V3038" s="302">
        <v>0</v>
      </c>
      <c r="W3038" s="302">
        <v>2463.63</v>
      </c>
      <c r="X3038" s="302">
        <v>0</v>
      </c>
      <c r="Y3038" s="302">
        <v>0</v>
      </c>
      <c r="Z3038" s="302">
        <v>0</v>
      </c>
      <c r="AA3038" s="302">
        <v>0</v>
      </c>
      <c r="AB3038" s="302">
        <v>0</v>
      </c>
      <c r="AC3038" s="302">
        <v>0</v>
      </c>
      <c r="AD3038" s="302">
        <v>0</v>
      </c>
      <c r="AE3038" s="302">
        <v>0</v>
      </c>
      <c r="AF3038" s="302">
        <v>0</v>
      </c>
      <c r="AG3038" s="302">
        <v>0</v>
      </c>
      <c r="AH3038" s="302">
        <v>178.01</v>
      </c>
      <c r="AI3038" s="302">
        <v>0</v>
      </c>
      <c r="AJ3038" s="302">
        <v>0</v>
      </c>
      <c r="AK3038" s="302">
        <v>0</v>
      </c>
      <c r="AL3038" s="302">
        <v>0</v>
      </c>
      <c r="AM3038" s="302">
        <v>0</v>
      </c>
      <c r="AN3038" s="302">
        <v>0</v>
      </c>
      <c r="AO3038" s="302">
        <v>0</v>
      </c>
      <c r="AP3038" s="302">
        <v>5.4</v>
      </c>
      <c r="AQ3038" s="302">
        <v>0</v>
      </c>
      <c r="AR3038" s="302">
        <v>5.2</v>
      </c>
      <c r="AS3038" s="302">
        <v>0</v>
      </c>
      <c r="AT3038" s="295">
        <f t="shared" si="47"/>
        <v>4205</v>
      </c>
      <c r="AU3038" s="302">
        <v>0</v>
      </c>
      <c r="AV3038" s="302">
        <v>0</v>
      </c>
      <c r="AW3038" s="303">
        <v>119</v>
      </c>
      <c r="AX3038" s="303">
        <v>148</v>
      </c>
      <c r="AY3038" s="302">
        <v>334599.48</v>
      </c>
      <c r="AZ3038" s="302">
        <v>334599.48</v>
      </c>
      <c r="BA3038" s="301">
        <v>83.308425</v>
      </c>
      <c r="BB3038" s="301">
        <v>77.091946143046201</v>
      </c>
      <c r="BC3038" s="301">
        <v>9.5</v>
      </c>
      <c r="BD3038" s="301"/>
      <c r="BE3038" s="300" t="s">
        <v>4204</v>
      </c>
      <c r="BF3038" s="298"/>
      <c r="BG3038" s="300" t="s">
        <v>312</v>
      </c>
      <c r="BH3038" s="300" t="s">
        <v>188</v>
      </c>
      <c r="BI3038" s="300" t="s">
        <v>313</v>
      </c>
      <c r="BJ3038" s="300" t="s">
        <v>103</v>
      </c>
      <c r="BK3038" s="299" t="s">
        <v>4</v>
      </c>
      <c r="BL3038" s="301">
        <v>309631.65000000002</v>
      </c>
      <c r="BM3038" s="299" t="s">
        <v>894</v>
      </c>
      <c r="BN3038" s="301"/>
      <c r="BO3038" s="304">
        <v>44316</v>
      </c>
      <c r="BP3038" s="304">
        <v>48821</v>
      </c>
      <c r="BQ3038" s="297" t="s">
        <v>1065</v>
      </c>
      <c r="BR3038" s="297" t="s">
        <v>4741</v>
      </c>
      <c r="BS3038" s="297" t="s">
        <v>4742</v>
      </c>
      <c r="BT3038" s="297" t="s">
        <v>4742</v>
      </c>
      <c r="BU3038" s="301">
        <v>0</v>
      </c>
      <c r="BV3038" s="301">
        <v>0</v>
      </c>
      <c r="BW3038" s="301">
        <v>0</v>
      </c>
    </row>
    <row r="3039" spans="1:75" s="289" customFormat="1" ht="18.2" customHeight="1" x14ac:dyDescent="0.15">
      <c r="A3039" s="291">
        <v>3037</v>
      </c>
      <c r="B3039" s="292" t="s">
        <v>305</v>
      </c>
      <c r="C3039" s="292" t="s">
        <v>306</v>
      </c>
      <c r="D3039" s="312">
        <v>45172</v>
      </c>
      <c r="E3039" s="293" t="s">
        <v>4472</v>
      </c>
      <c r="F3039" s="308">
        <v>0</v>
      </c>
      <c r="G3039" s="308">
        <v>0</v>
      </c>
      <c r="H3039" s="295">
        <v>114759.23</v>
      </c>
      <c r="I3039" s="295">
        <v>0</v>
      </c>
      <c r="J3039" s="295">
        <v>0</v>
      </c>
      <c r="K3039" s="295">
        <v>114759.23</v>
      </c>
      <c r="L3039" s="295">
        <v>834.67</v>
      </c>
      <c r="M3039" s="295">
        <v>0</v>
      </c>
      <c r="N3039" s="295">
        <v>0</v>
      </c>
      <c r="O3039" s="295">
        <v>834.67</v>
      </c>
      <c r="P3039" s="295">
        <v>0</v>
      </c>
      <c r="Q3039" s="295">
        <v>0</v>
      </c>
      <c r="R3039" s="295">
        <v>113924.56</v>
      </c>
      <c r="S3039" s="295">
        <v>0</v>
      </c>
      <c r="T3039" s="295">
        <v>956.33</v>
      </c>
      <c r="U3039" s="295">
        <v>0</v>
      </c>
      <c r="V3039" s="295">
        <v>0</v>
      </c>
      <c r="W3039" s="295">
        <v>956.33</v>
      </c>
      <c r="X3039" s="295">
        <v>0</v>
      </c>
      <c r="Y3039" s="295">
        <v>0</v>
      </c>
      <c r="Z3039" s="295">
        <v>0</v>
      </c>
      <c r="AA3039" s="295">
        <v>0</v>
      </c>
      <c r="AB3039" s="295">
        <v>0</v>
      </c>
      <c r="AC3039" s="295">
        <v>0</v>
      </c>
      <c r="AD3039" s="295">
        <v>0</v>
      </c>
      <c r="AE3039" s="295">
        <v>0</v>
      </c>
      <c r="AF3039" s="295">
        <v>0</v>
      </c>
      <c r="AG3039" s="295">
        <v>0</v>
      </c>
      <c r="AH3039" s="295">
        <v>105.88</v>
      </c>
      <c r="AI3039" s="295">
        <v>0</v>
      </c>
      <c r="AJ3039" s="295">
        <v>0</v>
      </c>
      <c r="AK3039" s="295">
        <v>0</v>
      </c>
      <c r="AL3039" s="295">
        <v>0</v>
      </c>
      <c r="AM3039" s="295">
        <v>0</v>
      </c>
      <c r="AN3039" s="295">
        <v>0</v>
      </c>
      <c r="AO3039" s="295">
        <v>0</v>
      </c>
      <c r="AP3039" s="295">
        <v>999.84</v>
      </c>
      <c r="AQ3039" s="295">
        <v>0</v>
      </c>
      <c r="AR3039" s="295">
        <v>996.72</v>
      </c>
      <c r="AS3039" s="295">
        <v>0</v>
      </c>
      <c r="AT3039" s="295">
        <f t="shared" si="47"/>
        <v>1900</v>
      </c>
      <c r="AU3039" s="295">
        <v>0</v>
      </c>
      <c r="AV3039" s="295">
        <v>0</v>
      </c>
      <c r="AW3039" s="296">
        <v>91</v>
      </c>
      <c r="AX3039" s="296">
        <v>122</v>
      </c>
      <c r="AY3039" s="295">
        <v>290000.44</v>
      </c>
      <c r="AZ3039" s="295">
        <v>128657.23</v>
      </c>
      <c r="BA3039" s="294">
        <v>30.147590000000001</v>
      </c>
      <c r="BB3039" s="294">
        <v>26.695358867981199</v>
      </c>
      <c r="BC3039" s="294">
        <v>10</v>
      </c>
      <c r="BD3039" s="294"/>
      <c r="BE3039" s="293" t="s">
        <v>4204</v>
      </c>
      <c r="BF3039" s="291"/>
      <c r="BG3039" s="293" t="s">
        <v>320</v>
      </c>
      <c r="BH3039" s="293" t="s">
        <v>181</v>
      </c>
      <c r="BI3039" s="293" t="s">
        <v>462</v>
      </c>
      <c r="BJ3039" s="293" t="s">
        <v>103</v>
      </c>
      <c r="BK3039" s="292" t="s">
        <v>4</v>
      </c>
      <c r="BL3039" s="294">
        <v>113924.56</v>
      </c>
      <c r="BM3039" s="292" t="s">
        <v>894</v>
      </c>
      <c r="BN3039" s="294"/>
      <c r="BO3039" s="297">
        <v>44251</v>
      </c>
      <c r="BP3039" s="297">
        <v>47962</v>
      </c>
      <c r="BQ3039" s="297" t="s">
        <v>1064</v>
      </c>
      <c r="BR3039" s="297" t="s">
        <v>4747</v>
      </c>
      <c r="BS3039" s="297" t="s">
        <v>4742</v>
      </c>
      <c r="BT3039" s="297" t="s">
        <v>4742</v>
      </c>
      <c r="BU3039" s="294">
        <v>0</v>
      </c>
      <c r="BV3039" s="294">
        <v>0</v>
      </c>
      <c r="BW3039" s="294">
        <v>0</v>
      </c>
    </row>
    <row r="3040" spans="1:75" s="289" customFormat="1" ht="18.2" customHeight="1" x14ac:dyDescent="0.15">
      <c r="A3040" s="298">
        <v>3038</v>
      </c>
      <c r="B3040" s="299" t="s">
        <v>305</v>
      </c>
      <c r="C3040" s="299" t="s">
        <v>306</v>
      </c>
      <c r="D3040" s="313">
        <v>45172</v>
      </c>
      <c r="E3040" s="300" t="s">
        <v>4460</v>
      </c>
      <c r="F3040" s="309">
        <v>0</v>
      </c>
      <c r="G3040" s="309">
        <v>0</v>
      </c>
      <c r="H3040" s="302">
        <v>296739.02</v>
      </c>
      <c r="I3040" s="302">
        <v>0</v>
      </c>
      <c r="J3040" s="302">
        <v>0</v>
      </c>
      <c r="K3040" s="302">
        <v>296739.02</v>
      </c>
      <c r="L3040" s="302">
        <v>2106.63</v>
      </c>
      <c r="M3040" s="302">
        <v>0</v>
      </c>
      <c r="N3040" s="302">
        <v>0</v>
      </c>
      <c r="O3040" s="302">
        <v>2106.63</v>
      </c>
      <c r="P3040" s="302">
        <v>0</v>
      </c>
      <c r="Q3040" s="302">
        <v>0</v>
      </c>
      <c r="R3040" s="302">
        <v>294632.39</v>
      </c>
      <c r="S3040" s="302">
        <v>0</v>
      </c>
      <c r="T3040" s="302">
        <v>2349.1799999999998</v>
      </c>
      <c r="U3040" s="302">
        <v>0</v>
      </c>
      <c r="V3040" s="302">
        <v>0</v>
      </c>
      <c r="W3040" s="302">
        <v>2349.1799999999998</v>
      </c>
      <c r="X3040" s="302">
        <v>0</v>
      </c>
      <c r="Y3040" s="302">
        <v>0</v>
      </c>
      <c r="Z3040" s="302">
        <v>0</v>
      </c>
      <c r="AA3040" s="302">
        <v>0</v>
      </c>
      <c r="AB3040" s="302">
        <v>0</v>
      </c>
      <c r="AC3040" s="302">
        <v>0</v>
      </c>
      <c r="AD3040" s="302">
        <v>0</v>
      </c>
      <c r="AE3040" s="302">
        <v>0</v>
      </c>
      <c r="AF3040" s="302">
        <v>0</v>
      </c>
      <c r="AG3040" s="302">
        <v>0</v>
      </c>
      <c r="AH3040" s="302">
        <v>188.06</v>
      </c>
      <c r="AI3040" s="302">
        <v>0</v>
      </c>
      <c r="AJ3040" s="302">
        <v>0</v>
      </c>
      <c r="AK3040" s="302">
        <v>0</v>
      </c>
      <c r="AL3040" s="302">
        <v>0</v>
      </c>
      <c r="AM3040" s="302">
        <v>0</v>
      </c>
      <c r="AN3040" s="302">
        <v>0</v>
      </c>
      <c r="AO3040" s="302">
        <v>0</v>
      </c>
      <c r="AP3040" s="302">
        <v>435.82</v>
      </c>
      <c r="AQ3040" s="302">
        <v>0</v>
      </c>
      <c r="AR3040" s="302">
        <v>329.69</v>
      </c>
      <c r="AS3040" s="302">
        <v>0</v>
      </c>
      <c r="AT3040" s="295">
        <f t="shared" si="47"/>
        <v>4750</v>
      </c>
      <c r="AU3040" s="302">
        <v>0</v>
      </c>
      <c r="AV3040" s="302">
        <v>0</v>
      </c>
      <c r="AW3040" s="303">
        <v>94</v>
      </c>
      <c r="AX3040" s="303">
        <v>126</v>
      </c>
      <c r="AY3040" s="302">
        <v>378999.6</v>
      </c>
      <c r="AZ3040" s="302">
        <v>333764.44</v>
      </c>
      <c r="BA3040" s="301">
        <v>68.733585000000005</v>
      </c>
      <c r="BB3040" s="301">
        <v>60.6749491402324</v>
      </c>
      <c r="BC3040" s="301">
        <v>9.5</v>
      </c>
      <c r="BD3040" s="301"/>
      <c r="BE3040" s="300" t="s">
        <v>4204</v>
      </c>
      <c r="BF3040" s="298"/>
      <c r="BG3040" s="300" t="s">
        <v>333</v>
      </c>
      <c r="BH3040" s="300" t="s">
        <v>193</v>
      </c>
      <c r="BI3040" s="300" t="s">
        <v>544</v>
      </c>
      <c r="BJ3040" s="300" t="s">
        <v>103</v>
      </c>
      <c r="BK3040" s="299" t="s">
        <v>4</v>
      </c>
      <c r="BL3040" s="301">
        <v>294632.39</v>
      </c>
      <c r="BM3040" s="299" t="s">
        <v>894</v>
      </c>
      <c r="BN3040" s="301"/>
      <c r="BO3040" s="304">
        <v>44217</v>
      </c>
      <c r="BP3040" s="304">
        <v>48050</v>
      </c>
      <c r="BQ3040" s="297" t="s">
        <v>1065</v>
      </c>
      <c r="BR3040" s="297" t="s">
        <v>4741</v>
      </c>
      <c r="BS3040" s="297" t="s">
        <v>4742</v>
      </c>
      <c r="BT3040" s="297" t="s">
        <v>4742</v>
      </c>
      <c r="BU3040" s="301">
        <v>0</v>
      </c>
      <c r="BV3040" s="301">
        <v>0</v>
      </c>
      <c r="BW3040" s="301">
        <v>0</v>
      </c>
    </row>
    <row r="3041" spans="1:75" s="289" customFormat="1" ht="18.2" customHeight="1" x14ac:dyDescent="0.15">
      <c r="A3041" s="291">
        <v>3039</v>
      </c>
      <c r="B3041" s="292" t="s">
        <v>305</v>
      </c>
      <c r="C3041" s="292" t="s">
        <v>306</v>
      </c>
      <c r="D3041" s="312">
        <v>45172</v>
      </c>
      <c r="E3041" s="293" t="s">
        <v>4461</v>
      </c>
      <c r="F3041" s="308">
        <v>0</v>
      </c>
      <c r="G3041" s="308">
        <v>0</v>
      </c>
      <c r="H3041" s="295">
        <v>60845.7</v>
      </c>
      <c r="I3041" s="295">
        <v>0</v>
      </c>
      <c r="J3041" s="295">
        <v>0</v>
      </c>
      <c r="K3041" s="295">
        <v>60845.7</v>
      </c>
      <c r="L3041" s="295">
        <v>297.02999999999997</v>
      </c>
      <c r="M3041" s="295">
        <v>0</v>
      </c>
      <c r="N3041" s="295">
        <v>0</v>
      </c>
      <c r="O3041" s="295">
        <v>297.02999999999997</v>
      </c>
      <c r="P3041" s="295">
        <v>0</v>
      </c>
      <c r="Q3041" s="295">
        <v>0</v>
      </c>
      <c r="R3041" s="295">
        <v>60548.67</v>
      </c>
      <c r="S3041" s="295">
        <v>0</v>
      </c>
      <c r="T3041" s="295">
        <v>507.05</v>
      </c>
      <c r="U3041" s="295">
        <v>0</v>
      </c>
      <c r="V3041" s="295">
        <v>0</v>
      </c>
      <c r="W3041" s="295">
        <v>507.05</v>
      </c>
      <c r="X3041" s="295">
        <v>0</v>
      </c>
      <c r="Y3041" s="295">
        <v>0</v>
      </c>
      <c r="Z3041" s="295">
        <v>0</v>
      </c>
      <c r="AA3041" s="295">
        <v>0</v>
      </c>
      <c r="AB3041" s="295">
        <v>0</v>
      </c>
      <c r="AC3041" s="295">
        <v>0</v>
      </c>
      <c r="AD3041" s="295">
        <v>0</v>
      </c>
      <c r="AE3041" s="295">
        <v>0</v>
      </c>
      <c r="AF3041" s="295">
        <v>0</v>
      </c>
      <c r="AG3041" s="295">
        <v>0</v>
      </c>
      <c r="AH3041" s="295">
        <v>80.59</v>
      </c>
      <c r="AI3041" s="295">
        <v>0</v>
      </c>
      <c r="AJ3041" s="295">
        <v>0</v>
      </c>
      <c r="AK3041" s="295">
        <v>0</v>
      </c>
      <c r="AL3041" s="295">
        <v>0</v>
      </c>
      <c r="AM3041" s="295">
        <v>0</v>
      </c>
      <c r="AN3041" s="295">
        <v>0</v>
      </c>
      <c r="AO3041" s="295">
        <v>0</v>
      </c>
      <c r="AP3041" s="295">
        <v>2.64</v>
      </c>
      <c r="AQ3041" s="295">
        <v>0</v>
      </c>
      <c r="AR3041" s="295">
        <v>37.31</v>
      </c>
      <c r="AS3041" s="295">
        <v>0</v>
      </c>
      <c r="AT3041" s="295">
        <f t="shared" si="47"/>
        <v>850</v>
      </c>
      <c r="AU3041" s="295">
        <v>0</v>
      </c>
      <c r="AV3041" s="295">
        <v>0</v>
      </c>
      <c r="AW3041" s="296">
        <v>119</v>
      </c>
      <c r="AX3041" s="296">
        <v>151</v>
      </c>
      <c r="AY3041" s="295">
        <v>261998.21</v>
      </c>
      <c r="AZ3041" s="295">
        <v>66045.25</v>
      </c>
      <c r="BA3041" s="294">
        <v>25.923475</v>
      </c>
      <c r="BB3041" s="294">
        <v>23.766007896529299</v>
      </c>
      <c r="BC3041" s="294">
        <v>10</v>
      </c>
      <c r="BD3041" s="294"/>
      <c r="BE3041" s="293" t="s">
        <v>4204</v>
      </c>
      <c r="BF3041" s="291"/>
      <c r="BG3041" s="293" t="s">
        <v>320</v>
      </c>
      <c r="BH3041" s="293" t="s">
        <v>181</v>
      </c>
      <c r="BI3041" s="293" t="s">
        <v>368</v>
      </c>
      <c r="BJ3041" s="293" t="s">
        <v>103</v>
      </c>
      <c r="BK3041" s="292" t="s">
        <v>4</v>
      </c>
      <c r="BL3041" s="294">
        <v>60548.67</v>
      </c>
      <c r="BM3041" s="292" t="s">
        <v>894</v>
      </c>
      <c r="BN3041" s="294"/>
      <c r="BO3041" s="297">
        <v>44217</v>
      </c>
      <c r="BP3041" s="297">
        <v>48812</v>
      </c>
      <c r="BQ3041" s="297" t="s">
        <v>1065</v>
      </c>
      <c r="BR3041" s="297" t="s">
        <v>4741</v>
      </c>
      <c r="BS3041" s="297" t="s">
        <v>4742</v>
      </c>
      <c r="BT3041" s="297" t="s">
        <v>4742</v>
      </c>
      <c r="BU3041" s="294">
        <v>0</v>
      </c>
      <c r="BV3041" s="294">
        <v>0</v>
      </c>
      <c r="BW3041" s="294">
        <v>0</v>
      </c>
    </row>
    <row r="3042" spans="1:75" s="289" customFormat="1" ht="18.2" customHeight="1" x14ac:dyDescent="0.15">
      <c r="A3042" s="298">
        <v>3040</v>
      </c>
      <c r="B3042" s="299" t="s">
        <v>305</v>
      </c>
      <c r="C3042" s="299" t="s">
        <v>306</v>
      </c>
      <c r="D3042" s="313">
        <v>45172</v>
      </c>
      <c r="E3042" s="300" t="s">
        <v>4462</v>
      </c>
      <c r="F3042" s="309">
        <v>0</v>
      </c>
      <c r="G3042" s="309">
        <v>0</v>
      </c>
      <c r="H3042" s="302">
        <v>154079.20000000001</v>
      </c>
      <c r="I3042" s="302">
        <v>0</v>
      </c>
      <c r="J3042" s="302">
        <v>0</v>
      </c>
      <c r="K3042" s="302">
        <v>154079.20000000001</v>
      </c>
      <c r="L3042" s="302">
        <v>756.5</v>
      </c>
      <c r="M3042" s="302">
        <v>0</v>
      </c>
      <c r="N3042" s="302">
        <v>0</v>
      </c>
      <c r="O3042" s="302">
        <v>756.5</v>
      </c>
      <c r="P3042" s="302">
        <v>0</v>
      </c>
      <c r="Q3042" s="302">
        <v>0</v>
      </c>
      <c r="R3042" s="302">
        <v>153322.70000000001</v>
      </c>
      <c r="S3042" s="302">
        <v>0</v>
      </c>
      <c r="T3042" s="302">
        <v>1271.1500000000001</v>
      </c>
      <c r="U3042" s="302">
        <v>0</v>
      </c>
      <c r="V3042" s="302">
        <v>0</v>
      </c>
      <c r="W3042" s="302">
        <v>1271.1500000000001</v>
      </c>
      <c r="X3042" s="302">
        <v>0</v>
      </c>
      <c r="Y3042" s="302">
        <v>0</v>
      </c>
      <c r="Z3042" s="302">
        <v>0</v>
      </c>
      <c r="AA3042" s="302">
        <v>0</v>
      </c>
      <c r="AB3042" s="302">
        <v>0</v>
      </c>
      <c r="AC3042" s="302">
        <v>0</v>
      </c>
      <c r="AD3042" s="302">
        <v>0</v>
      </c>
      <c r="AE3042" s="302">
        <v>0</v>
      </c>
      <c r="AF3042" s="302">
        <v>0</v>
      </c>
      <c r="AG3042" s="302">
        <v>0</v>
      </c>
      <c r="AH3042" s="302">
        <v>128.15</v>
      </c>
      <c r="AI3042" s="302">
        <v>0</v>
      </c>
      <c r="AJ3042" s="302">
        <v>0</v>
      </c>
      <c r="AK3042" s="302">
        <v>0</v>
      </c>
      <c r="AL3042" s="302">
        <v>0</v>
      </c>
      <c r="AM3042" s="302">
        <v>0</v>
      </c>
      <c r="AN3042" s="302">
        <v>0</v>
      </c>
      <c r="AO3042" s="302">
        <v>0</v>
      </c>
      <c r="AP3042" s="302">
        <v>0.4</v>
      </c>
      <c r="AQ3042" s="302">
        <v>0</v>
      </c>
      <c r="AR3042" s="302">
        <v>0.2</v>
      </c>
      <c r="AS3042" s="302">
        <v>0</v>
      </c>
      <c r="AT3042" s="295">
        <f t="shared" si="47"/>
        <v>2156</v>
      </c>
      <c r="AU3042" s="302">
        <v>0</v>
      </c>
      <c r="AV3042" s="302">
        <v>0</v>
      </c>
      <c r="AW3042" s="303">
        <v>119</v>
      </c>
      <c r="AX3042" s="303">
        <v>151</v>
      </c>
      <c r="AY3042" s="302">
        <v>335996.76</v>
      </c>
      <c r="AZ3042" s="302">
        <v>167332.34</v>
      </c>
      <c r="BA3042" s="301">
        <v>38.661087999999999</v>
      </c>
      <c r="BB3042" s="301">
        <v>35.424248517038599</v>
      </c>
      <c r="BC3042" s="301">
        <v>9.9</v>
      </c>
      <c r="BD3042" s="301"/>
      <c r="BE3042" s="300" t="s">
        <v>4204</v>
      </c>
      <c r="BF3042" s="298"/>
      <c r="BG3042" s="300" t="s">
        <v>312</v>
      </c>
      <c r="BH3042" s="300" t="s">
        <v>188</v>
      </c>
      <c r="BI3042" s="300" t="s">
        <v>313</v>
      </c>
      <c r="BJ3042" s="300" t="s">
        <v>103</v>
      </c>
      <c r="BK3042" s="299" t="s">
        <v>4</v>
      </c>
      <c r="BL3042" s="301">
        <v>153322.70000000001</v>
      </c>
      <c r="BM3042" s="299" t="s">
        <v>894</v>
      </c>
      <c r="BN3042" s="301"/>
      <c r="BO3042" s="304">
        <v>44217</v>
      </c>
      <c r="BP3042" s="304">
        <v>48812</v>
      </c>
      <c r="BQ3042" s="297" t="s">
        <v>1065</v>
      </c>
      <c r="BR3042" s="297" t="s">
        <v>4741</v>
      </c>
      <c r="BS3042" s="297" t="s">
        <v>4742</v>
      </c>
      <c r="BT3042" s="297" t="s">
        <v>4742</v>
      </c>
      <c r="BU3042" s="301">
        <v>0</v>
      </c>
      <c r="BV3042" s="301">
        <v>0</v>
      </c>
      <c r="BW3042" s="301">
        <v>0</v>
      </c>
    </row>
    <row r="3043" spans="1:75" s="289" customFormat="1" ht="18.2" customHeight="1" x14ac:dyDescent="0.15">
      <c r="A3043" s="291">
        <v>3041</v>
      </c>
      <c r="B3043" s="292" t="s">
        <v>305</v>
      </c>
      <c r="C3043" s="292" t="s">
        <v>306</v>
      </c>
      <c r="D3043" s="312">
        <v>45172</v>
      </c>
      <c r="E3043" s="293" t="s">
        <v>4463</v>
      </c>
      <c r="F3043" s="308">
        <v>0</v>
      </c>
      <c r="G3043" s="308">
        <v>0</v>
      </c>
      <c r="H3043" s="295">
        <v>393830.67</v>
      </c>
      <c r="I3043" s="295">
        <v>0</v>
      </c>
      <c r="J3043" s="295">
        <v>0</v>
      </c>
      <c r="K3043" s="295">
        <v>393830.67</v>
      </c>
      <c r="L3043" s="295">
        <v>1978.24</v>
      </c>
      <c r="M3043" s="295">
        <v>0</v>
      </c>
      <c r="N3043" s="295">
        <v>0</v>
      </c>
      <c r="O3043" s="295">
        <v>1978.24</v>
      </c>
      <c r="P3043" s="295">
        <v>0</v>
      </c>
      <c r="Q3043" s="295">
        <v>0</v>
      </c>
      <c r="R3043" s="295">
        <v>391852.43</v>
      </c>
      <c r="S3043" s="295">
        <v>0</v>
      </c>
      <c r="T3043" s="295">
        <v>3117.83</v>
      </c>
      <c r="U3043" s="295">
        <v>0</v>
      </c>
      <c r="V3043" s="295">
        <v>0</v>
      </c>
      <c r="W3043" s="295">
        <v>3117.83</v>
      </c>
      <c r="X3043" s="295">
        <v>0</v>
      </c>
      <c r="Y3043" s="295">
        <v>0</v>
      </c>
      <c r="Z3043" s="295">
        <v>0</v>
      </c>
      <c r="AA3043" s="295">
        <v>0</v>
      </c>
      <c r="AB3043" s="295">
        <v>0</v>
      </c>
      <c r="AC3043" s="295">
        <v>0</v>
      </c>
      <c r="AD3043" s="295">
        <v>0</v>
      </c>
      <c r="AE3043" s="295">
        <v>0</v>
      </c>
      <c r="AF3043" s="295">
        <v>0</v>
      </c>
      <c r="AG3043" s="295">
        <v>0</v>
      </c>
      <c r="AH3043" s="295">
        <v>228.02</v>
      </c>
      <c r="AI3043" s="295">
        <v>0</v>
      </c>
      <c r="AJ3043" s="295">
        <v>0</v>
      </c>
      <c r="AK3043" s="295">
        <v>0</v>
      </c>
      <c r="AL3043" s="295">
        <v>0</v>
      </c>
      <c r="AM3043" s="295">
        <v>0</v>
      </c>
      <c r="AN3043" s="295">
        <v>0</v>
      </c>
      <c r="AO3043" s="295">
        <v>0</v>
      </c>
      <c r="AP3043" s="295">
        <v>1126.26</v>
      </c>
      <c r="AQ3043" s="295">
        <v>0</v>
      </c>
      <c r="AR3043" s="295">
        <v>1126.26</v>
      </c>
      <c r="AS3043" s="295">
        <v>0</v>
      </c>
      <c r="AT3043" s="295">
        <f t="shared" si="47"/>
        <v>5324.09</v>
      </c>
      <c r="AU3043" s="295">
        <v>0</v>
      </c>
      <c r="AV3043" s="295">
        <v>0</v>
      </c>
      <c r="AW3043" s="296">
        <v>119</v>
      </c>
      <c r="AX3043" s="296">
        <v>151</v>
      </c>
      <c r="AY3043" s="295">
        <v>428599.67</v>
      </c>
      <c r="AZ3043" s="295">
        <v>428599.67</v>
      </c>
      <c r="BA3043" s="294">
        <v>90.000068999999996</v>
      </c>
      <c r="BB3043" s="294">
        <v>82.283651169907998</v>
      </c>
      <c r="BC3043" s="294">
        <v>9.5</v>
      </c>
      <c r="BD3043" s="294"/>
      <c r="BE3043" s="293" t="s">
        <v>4204</v>
      </c>
      <c r="BF3043" s="291"/>
      <c r="BG3043" s="293" t="s">
        <v>326</v>
      </c>
      <c r="BH3043" s="293" t="s">
        <v>217</v>
      </c>
      <c r="BI3043" s="293" t="s">
        <v>410</v>
      </c>
      <c r="BJ3043" s="293" t="s">
        <v>103</v>
      </c>
      <c r="BK3043" s="292" t="s">
        <v>4</v>
      </c>
      <c r="BL3043" s="294">
        <v>391852.43</v>
      </c>
      <c r="BM3043" s="292" t="s">
        <v>894</v>
      </c>
      <c r="BN3043" s="294"/>
      <c r="BO3043" s="297">
        <v>44217</v>
      </c>
      <c r="BP3043" s="297">
        <v>48812</v>
      </c>
      <c r="BQ3043" s="297" t="s">
        <v>1065</v>
      </c>
      <c r="BR3043" s="297" t="s">
        <v>4741</v>
      </c>
      <c r="BS3043" s="297" t="s">
        <v>4742</v>
      </c>
      <c r="BT3043" s="297" t="s">
        <v>4742</v>
      </c>
      <c r="BU3043" s="294">
        <v>0</v>
      </c>
      <c r="BV3043" s="294">
        <v>0</v>
      </c>
      <c r="BW3043" s="294">
        <v>0</v>
      </c>
    </row>
    <row r="3044" spans="1:75" s="289" customFormat="1" ht="18.2" customHeight="1" x14ac:dyDescent="0.15">
      <c r="A3044" s="298">
        <v>3042</v>
      </c>
      <c r="B3044" s="299" t="s">
        <v>305</v>
      </c>
      <c r="C3044" s="299" t="s">
        <v>306</v>
      </c>
      <c r="D3044" s="313">
        <v>45172</v>
      </c>
      <c r="E3044" s="300" t="s">
        <v>4464</v>
      </c>
      <c r="F3044" s="309">
        <v>1</v>
      </c>
      <c r="G3044" s="309">
        <v>0</v>
      </c>
      <c r="H3044" s="302">
        <v>255059.35</v>
      </c>
      <c r="I3044" s="302">
        <v>0</v>
      </c>
      <c r="J3044" s="302">
        <v>0</v>
      </c>
      <c r="K3044" s="302">
        <v>255059.35</v>
      </c>
      <c r="L3044" s="302">
        <v>1832.15</v>
      </c>
      <c r="M3044" s="302">
        <v>0</v>
      </c>
      <c r="N3044" s="302">
        <v>0</v>
      </c>
      <c r="O3044" s="302">
        <v>0</v>
      </c>
      <c r="P3044" s="302">
        <v>0</v>
      </c>
      <c r="Q3044" s="302">
        <v>0</v>
      </c>
      <c r="R3044" s="302">
        <v>255059.35</v>
      </c>
      <c r="S3044" s="302">
        <v>0</v>
      </c>
      <c r="T3044" s="302">
        <v>2019.22</v>
      </c>
      <c r="U3044" s="302">
        <v>0</v>
      </c>
      <c r="V3044" s="302">
        <v>0</v>
      </c>
      <c r="W3044" s="302">
        <v>0</v>
      </c>
      <c r="X3044" s="302">
        <v>0</v>
      </c>
      <c r="Y3044" s="302">
        <v>0</v>
      </c>
      <c r="Z3044" s="302">
        <v>2019.22</v>
      </c>
      <c r="AA3044" s="302">
        <v>0</v>
      </c>
      <c r="AB3044" s="302">
        <v>0</v>
      </c>
      <c r="AC3044" s="302">
        <v>0</v>
      </c>
      <c r="AD3044" s="302">
        <v>0</v>
      </c>
      <c r="AE3044" s="302">
        <v>0</v>
      </c>
      <c r="AF3044" s="302">
        <v>0</v>
      </c>
      <c r="AG3044" s="302">
        <v>0</v>
      </c>
      <c r="AH3044" s="302">
        <v>0</v>
      </c>
      <c r="AI3044" s="302">
        <v>0</v>
      </c>
      <c r="AJ3044" s="302">
        <v>0</v>
      </c>
      <c r="AK3044" s="302">
        <v>0</v>
      </c>
      <c r="AL3044" s="302">
        <v>0</v>
      </c>
      <c r="AM3044" s="302">
        <v>0</v>
      </c>
      <c r="AN3044" s="302">
        <v>0</v>
      </c>
      <c r="AO3044" s="302">
        <v>0</v>
      </c>
      <c r="AP3044" s="302">
        <v>0</v>
      </c>
      <c r="AQ3044" s="302">
        <v>0</v>
      </c>
      <c r="AR3044" s="302">
        <v>0</v>
      </c>
      <c r="AS3044" s="302">
        <v>0</v>
      </c>
      <c r="AT3044" s="295">
        <f t="shared" si="47"/>
        <v>0</v>
      </c>
      <c r="AU3044" s="302">
        <v>1832.15</v>
      </c>
      <c r="AV3044" s="302">
        <v>2019.22</v>
      </c>
      <c r="AW3044" s="303">
        <v>119</v>
      </c>
      <c r="AX3044" s="303">
        <v>151</v>
      </c>
      <c r="AY3044" s="302">
        <v>489999.96</v>
      </c>
      <c r="AZ3044" s="302">
        <v>323914.96999999997</v>
      </c>
      <c r="BA3044" s="301">
        <v>66.372212000000005</v>
      </c>
      <c r="BB3044" s="301">
        <v>52.263262950712701</v>
      </c>
      <c r="BC3044" s="301">
        <v>9.5</v>
      </c>
      <c r="BD3044" s="301"/>
      <c r="BE3044" s="300" t="s">
        <v>4204</v>
      </c>
      <c r="BF3044" s="298"/>
      <c r="BG3044" s="300" t="s">
        <v>310</v>
      </c>
      <c r="BH3044" s="300" t="s">
        <v>184</v>
      </c>
      <c r="BI3044" s="300" t="s">
        <v>606</v>
      </c>
      <c r="BJ3044" s="300" t="s">
        <v>177</v>
      </c>
      <c r="BK3044" s="299" t="s">
        <v>4</v>
      </c>
      <c r="BL3044" s="301">
        <v>255059.35</v>
      </c>
      <c r="BM3044" s="299" t="s">
        <v>894</v>
      </c>
      <c r="BN3044" s="301"/>
      <c r="BO3044" s="304">
        <v>44218</v>
      </c>
      <c r="BP3044" s="304">
        <v>48813</v>
      </c>
      <c r="BQ3044" s="297" t="s">
        <v>1065</v>
      </c>
      <c r="BR3044" s="297" t="s">
        <v>4741</v>
      </c>
      <c r="BS3044" s="297" t="s">
        <v>4742</v>
      </c>
      <c r="BT3044" s="297" t="s">
        <v>4742</v>
      </c>
      <c r="BU3044" s="301">
        <v>210.85</v>
      </c>
      <c r="BV3044" s="301">
        <v>0</v>
      </c>
      <c r="BW3044" s="301">
        <v>0</v>
      </c>
    </row>
    <row r="3045" spans="1:75" s="289" customFormat="1" ht="18.2" customHeight="1" x14ac:dyDescent="0.15">
      <c r="A3045" s="291">
        <v>3043</v>
      </c>
      <c r="B3045" s="292" t="s">
        <v>305</v>
      </c>
      <c r="C3045" s="292" t="s">
        <v>306</v>
      </c>
      <c r="D3045" s="312">
        <v>45172</v>
      </c>
      <c r="E3045" s="293" t="s">
        <v>4473</v>
      </c>
      <c r="F3045" s="308">
        <v>0</v>
      </c>
      <c r="G3045" s="308">
        <v>0</v>
      </c>
      <c r="H3045" s="295">
        <v>372458.04</v>
      </c>
      <c r="I3045" s="295">
        <v>0</v>
      </c>
      <c r="J3045" s="295">
        <v>0</v>
      </c>
      <c r="K3045" s="295">
        <v>372458.04</v>
      </c>
      <c r="L3045" s="295">
        <v>2605.0500000000002</v>
      </c>
      <c r="M3045" s="295">
        <v>0</v>
      </c>
      <c r="N3045" s="295">
        <v>0</v>
      </c>
      <c r="O3045" s="295">
        <v>2605.0500000000002</v>
      </c>
      <c r="P3045" s="295">
        <v>0</v>
      </c>
      <c r="Q3045" s="295">
        <v>0</v>
      </c>
      <c r="R3045" s="295">
        <v>369852.99</v>
      </c>
      <c r="S3045" s="295">
        <v>0</v>
      </c>
      <c r="T3045" s="295">
        <v>2948.63</v>
      </c>
      <c r="U3045" s="295">
        <v>0</v>
      </c>
      <c r="V3045" s="295">
        <v>0</v>
      </c>
      <c r="W3045" s="295">
        <v>2948.63</v>
      </c>
      <c r="X3045" s="295">
        <v>0</v>
      </c>
      <c r="Y3045" s="295">
        <v>0</v>
      </c>
      <c r="Z3045" s="295">
        <v>0</v>
      </c>
      <c r="AA3045" s="295">
        <v>0</v>
      </c>
      <c r="AB3045" s="295">
        <v>0</v>
      </c>
      <c r="AC3045" s="295">
        <v>0</v>
      </c>
      <c r="AD3045" s="295">
        <v>0</v>
      </c>
      <c r="AE3045" s="295">
        <v>0</v>
      </c>
      <c r="AF3045" s="295">
        <v>0</v>
      </c>
      <c r="AG3045" s="295">
        <v>0</v>
      </c>
      <c r="AH3045" s="295">
        <v>221.31</v>
      </c>
      <c r="AI3045" s="295">
        <v>0</v>
      </c>
      <c r="AJ3045" s="295">
        <v>0</v>
      </c>
      <c r="AK3045" s="295">
        <v>0</v>
      </c>
      <c r="AL3045" s="295">
        <v>0</v>
      </c>
      <c r="AM3045" s="295">
        <v>0</v>
      </c>
      <c r="AN3045" s="295">
        <v>0</v>
      </c>
      <c r="AO3045" s="295">
        <v>0</v>
      </c>
      <c r="AP3045" s="295">
        <v>0</v>
      </c>
      <c r="AQ3045" s="295">
        <v>0</v>
      </c>
      <c r="AR3045" s="295">
        <v>0</v>
      </c>
      <c r="AS3045" s="295">
        <v>0</v>
      </c>
      <c r="AT3045" s="295">
        <f t="shared" si="47"/>
        <v>5774.99</v>
      </c>
      <c r="AU3045" s="295">
        <v>0</v>
      </c>
      <c r="AV3045" s="295">
        <v>0</v>
      </c>
      <c r="AW3045" s="296">
        <v>95</v>
      </c>
      <c r="AX3045" s="296">
        <v>126</v>
      </c>
      <c r="AY3045" s="295">
        <v>416001.06</v>
      </c>
      <c r="AZ3045" s="295">
        <v>416001.06</v>
      </c>
      <c r="BA3045" s="294">
        <v>89.999769999999998</v>
      </c>
      <c r="BB3045" s="294">
        <v>80.015863502396599</v>
      </c>
      <c r="BC3045" s="294">
        <v>9.5</v>
      </c>
      <c r="BD3045" s="294"/>
      <c r="BE3045" s="293" t="s">
        <v>4204</v>
      </c>
      <c r="BF3045" s="291"/>
      <c r="BG3045" s="293" t="s">
        <v>397</v>
      </c>
      <c r="BH3045" s="293" t="s">
        <v>215</v>
      </c>
      <c r="BI3045" s="293" t="s">
        <v>398</v>
      </c>
      <c r="BJ3045" s="293" t="s">
        <v>103</v>
      </c>
      <c r="BK3045" s="292" t="s">
        <v>4</v>
      </c>
      <c r="BL3045" s="294">
        <v>369852.99</v>
      </c>
      <c r="BM3045" s="292" t="s">
        <v>894</v>
      </c>
      <c r="BN3045" s="294"/>
      <c r="BO3045" s="297">
        <v>44245</v>
      </c>
      <c r="BP3045" s="297">
        <v>48078</v>
      </c>
      <c r="BQ3045" s="297" t="s">
        <v>1065</v>
      </c>
      <c r="BR3045" s="297" t="s">
        <v>4741</v>
      </c>
      <c r="BS3045" s="297" t="s">
        <v>4742</v>
      </c>
      <c r="BT3045" s="297" t="s">
        <v>4742</v>
      </c>
      <c r="BU3045" s="294">
        <v>0</v>
      </c>
      <c r="BV3045" s="294">
        <v>0</v>
      </c>
      <c r="BW3045" s="294">
        <v>0</v>
      </c>
    </row>
    <row r="3046" spans="1:75" s="289" customFormat="1" ht="18.2" customHeight="1" x14ac:dyDescent="0.15">
      <c r="A3046" s="298">
        <v>3044</v>
      </c>
      <c r="B3046" s="299" t="s">
        <v>305</v>
      </c>
      <c r="C3046" s="299" t="s">
        <v>306</v>
      </c>
      <c r="D3046" s="313">
        <v>45172</v>
      </c>
      <c r="E3046" s="300" t="s">
        <v>4465</v>
      </c>
      <c r="F3046" s="309">
        <v>0</v>
      </c>
      <c r="G3046" s="309">
        <v>0</v>
      </c>
      <c r="H3046" s="302">
        <v>811418.74</v>
      </c>
      <c r="I3046" s="302">
        <v>0</v>
      </c>
      <c r="J3046" s="302">
        <v>0</v>
      </c>
      <c r="K3046" s="302">
        <v>811418.74</v>
      </c>
      <c r="L3046" s="302">
        <v>5377.03</v>
      </c>
      <c r="M3046" s="302">
        <v>0</v>
      </c>
      <c r="N3046" s="302">
        <v>0</v>
      </c>
      <c r="O3046" s="302">
        <v>5377.03</v>
      </c>
      <c r="P3046" s="302">
        <v>0</v>
      </c>
      <c r="Q3046" s="302">
        <v>0</v>
      </c>
      <c r="R3046" s="302">
        <v>806041.71</v>
      </c>
      <c r="S3046" s="302">
        <v>0</v>
      </c>
      <c r="T3046" s="302">
        <v>6356.11</v>
      </c>
      <c r="U3046" s="302">
        <v>0</v>
      </c>
      <c r="V3046" s="302">
        <v>0</v>
      </c>
      <c r="W3046" s="302">
        <v>6356.11</v>
      </c>
      <c r="X3046" s="302">
        <v>0</v>
      </c>
      <c r="Y3046" s="302">
        <v>0</v>
      </c>
      <c r="Z3046" s="302">
        <v>0</v>
      </c>
      <c r="AA3046" s="302">
        <v>0</v>
      </c>
      <c r="AB3046" s="302">
        <v>0</v>
      </c>
      <c r="AC3046" s="302">
        <v>0</v>
      </c>
      <c r="AD3046" s="302">
        <v>0</v>
      </c>
      <c r="AE3046" s="302">
        <v>0</v>
      </c>
      <c r="AF3046" s="302">
        <v>0</v>
      </c>
      <c r="AG3046" s="302">
        <v>0</v>
      </c>
      <c r="AH3046" s="302">
        <v>481.99</v>
      </c>
      <c r="AI3046" s="302">
        <v>0</v>
      </c>
      <c r="AJ3046" s="302">
        <v>0</v>
      </c>
      <c r="AK3046" s="302">
        <v>0</v>
      </c>
      <c r="AL3046" s="302">
        <v>0</v>
      </c>
      <c r="AM3046" s="302">
        <v>0</v>
      </c>
      <c r="AN3046" s="302">
        <v>0</v>
      </c>
      <c r="AO3046" s="302">
        <v>0</v>
      </c>
      <c r="AP3046" s="302">
        <v>628.44000000000005</v>
      </c>
      <c r="AQ3046" s="302">
        <v>0</v>
      </c>
      <c r="AR3046" s="302">
        <v>593.57000000000005</v>
      </c>
      <c r="AS3046" s="302">
        <v>0</v>
      </c>
      <c r="AT3046" s="295">
        <f t="shared" si="47"/>
        <v>12250</v>
      </c>
      <c r="AU3046" s="302">
        <v>0</v>
      </c>
      <c r="AV3046" s="302">
        <v>0</v>
      </c>
      <c r="AW3046" s="303">
        <v>99</v>
      </c>
      <c r="AX3046" s="303">
        <v>131</v>
      </c>
      <c r="AY3046" s="302">
        <v>906000.01</v>
      </c>
      <c r="AZ3046" s="302">
        <v>906000.01</v>
      </c>
      <c r="BA3046" s="301">
        <v>89.543707999999995</v>
      </c>
      <c r="BB3046" s="301">
        <v>79.664418012601004</v>
      </c>
      <c r="BC3046" s="301">
        <v>9.4</v>
      </c>
      <c r="BD3046" s="301"/>
      <c r="BE3046" s="300" t="s">
        <v>4204</v>
      </c>
      <c r="BF3046" s="298"/>
      <c r="BG3046" s="300" t="s">
        <v>315</v>
      </c>
      <c r="BH3046" s="300" t="s">
        <v>179</v>
      </c>
      <c r="BI3046" s="300" t="s">
        <v>697</v>
      </c>
      <c r="BJ3046" s="300" t="s">
        <v>103</v>
      </c>
      <c r="BK3046" s="299" t="s">
        <v>4</v>
      </c>
      <c r="BL3046" s="301">
        <v>806041.71</v>
      </c>
      <c r="BM3046" s="299" t="s">
        <v>894</v>
      </c>
      <c r="BN3046" s="301"/>
      <c r="BO3046" s="304">
        <v>44223</v>
      </c>
      <c r="BP3046" s="304">
        <v>48209</v>
      </c>
      <c r="BQ3046" s="297" t="s">
        <v>1065</v>
      </c>
      <c r="BR3046" s="297" t="s">
        <v>4741</v>
      </c>
      <c r="BS3046" s="297" t="s">
        <v>4742</v>
      </c>
      <c r="BT3046" s="297" t="s">
        <v>4742</v>
      </c>
      <c r="BU3046" s="301">
        <v>0</v>
      </c>
      <c r="BV3046" s="301">
        <v>0</v>
      </c>
      <c r="BW3046" s="301">
        <v>0</v>
      </c>
    </row>
    <row r="3047" spans="1:75" s="289" customFormat="1" ht="18.2" customHeight="1" x14ac:dyDescent="0.15">
      <c r="A3047" s="291">
        <v>3045</v>
      </c>
      <c r="B3047" s="292" t="s">
        <v>305</v>
      </c>
      <c r="C3047" s="292" t="s">
        <v>306</v>
      </c>
      <c r="D3047" s="312">
        <v>45172</v>
      </c>
      <c r="E3047" s="293" t="s">
        <v>4474</v>
      </c>
      <c r="F3047" s="308">
        <v>0</v>
      </c>
      <c r="G3047" s="308">
        <v>0</v>
      </c>
      <c r="H3047" s="295">
        <v>426214.91</v>
      </c>
      <c r="I3047" s="295">
        <v>0</v>
      </c>
      <c r="J3047" s="295">
        <v>0</v>
      </c>
      <c r="K3047" s="295">
        <v>426214.91</v>
      </c>
      <c r="L3047" s="295">
        <v>2140.92</v>
      </c>
      <c r="M3047" s="295">
        <v>0</v>
      </c>
      <c r="N3047" s="295">
        <v>0</v>
      </c>
      <c r="O3047" s="295">
        <v>2140.92</v>
      </c>
      <c r="P3047" s="295">
        <v>0</v>
      </c>
      <c r="Q3047" s="295">
        <v>0</v>
      </c>
      <c r="R3047" s="295">
        <v>424073.99</v>
      </c>
      <c r="S3047" s="295">
        <v>0</v>
      </c>
      <c r="T3047" s="295">
        <v>3374.2</v>
      </c>
      <c r="U3047" s="295">
        <v>0</v>
      </c>
      <c r="V3047" s="295">
        <v>0</v>
      </c>
      <c r="W3047" s="295">
        <v>3374.2</v>
      </c>
      <c r="X3047" s="295">
        <v>0</v>
      </c>
      <c r="Y3047" s="295">
        <v>0</v>
      </c>
      <c r="Z3047" s="295">
        <v>0</v>
      </c>
      <c r="AA3047" s="295">
        <v>0</v>
      </c>
      <c r="AB3047" s="295">
        <v>0</v>
      </c>
      <c r="AC3047" s="295">
        <v>0</v>
      </c>
      <c r="AD3047" s="295">
        <v>0</v>
      </c>
      <c r="AE3047" s="295">
        <v>0</v>
      </c>
      <c r="AF3047" s="295">
        <v>0</v>
      </c>
      <c r="AG3047" s="295">
        <v>0</v>
      </c>
      <c r="AH3047" s="295">
        <v>245.78</v>
      </c>
      <c r="AI3047" s="295">
        <v>0</v>
      </c>
      <c r="AJ3047" s="295">
        <v>0</v>
      </c>
      <c r="AK3047" s="295">
        <v>0</v>
      </c>
      <c r="AL3047" s="295">
        <v>0</v>
      </c>
      <c r="AM3047" s="295">
        <v>0</v>
      </c>
      <c r="AN3047" s="295">
        <v>0</v>
      </c>
      <c r="AO3047" s="295">
        <v>0</v>
      </c>
      <c r="AP3047" s="295">
        <v>0</v>
      </c>
      <c r="AQ3047" s="295">
        <v>0</v>
      </c>
      <c r="AR3047" s="295">
        <v>5760.9</v>
      </c>
      <c r="AS3047" s="295">
        <v>0</v>
      </c>
      <c r="AT3047" s="295">
        <f t="shared" si="47"/>
        <v>0</v>
      </c>
      <c r="AU3047" s="295">
        <v>0</v>
      </c>
      <c r="AV3047" s="295">
        <v>0</v>
      </c>
      <c r="AW3047" s="296">
        <v>119</v>
      </c>
      <c r="AX3047" s="296">
        <v>150</v>
      </c>
      <c r="AY3047" s="295">
        <v>462000</v>
      </c>
      <c r="AZ3047" s="295">
        <v>462000</v>
      </c>
      <c r="BA3047" s="294">
        <v>89.610388</v>
      </c>
      <c r="BB3047" s="294">
        <v>82.254187845472103</v>
      </c>
      <c r="BC3047" s="294">
        <v>9.5</v>
      </c>
      <c r="BD3047" s="294"/>
      <c r="BE3047" s="293" t="s">
        <v>4204</v>
      </c>
      <c r="BF3047" s="291"/>
      <c r="BG3047" s="293" t="s">
        <v>324</v>
      </c>
      <c r="BH3047" s="293" t="s">
        <v>220</v>
      </c>
      <c r="BI3047" s="293" t="s">
        <v>610</v>
      </c>
      <c r="BJ3047" s="293" t="s">
        <v>103</v>
      </c>
      <c r="BK3047" s="292" t="s">
        <v>4</v>
      </c>
      <c r="BL3047" s="294">
        <v>424073.99</v>
      </c>
      <c r="BM3047" s="292" t="s">
        <v>894</v>
      </c>
      <c r="BN3047" s="294"/>
      <c r="BO3047" s="297">
        <v>44246</v>
      </c>
      <c r="BP3047" s="297">
        <v>48810</v>
      </c>
      <c r="BQ3047" s="297" t="s">
        <v>1065</v>
      </c>
      <c r="BR3047" s="297" t="s">
        <v>4741</v>
      </c>
      <c r="BS3047" s="297" t="s">
        <v>4742</v>
      </c>
      <c r="BT3047" s="297" t="s">
        <v>4742</v>
      </c>
      <c r="BU3047" s="294">
        <v>0</v>
      </c>
      <c r="BV3047" s="294">
        <v>0</v>
      </c>
      <c r="BW3047" s="294">
        <v>0</v>
      </c>
    </row>
    <row r="3048" spans="1:75" s="289" customFormat="1" ht="18.2" customHeight="1" x14ac:dyDescent="0.15">
      <c r="A3048" s="298">
        <v>3046</v>
      </c>
      <c r="B3048" s="299" t="s">
        <v>305</v>
      </c>
      <c r="C3048" s="299" t="s">
        <v>306</v>
      </c>
      <c r="D3048" s="313">
        <v>45172</v>
      </c>
      <c r="E3048" s="300" t="s">
        <v>4486</v>
      </c>
      <c r="F3048" s="309">
        <v>0</v>
      </c>
      <c r="G3048" s="309">
        <v>0</v>
      </c>
      <c r="H3048" s="302">
        <v>362468</v>
      </c>
      <c r="I3048" s="302">
        <v>0</v>
      </c>
      <c r="J3048" s="302">
        <v>0</v>
      </c>
      <c r="K3048" s="302">
        <v>362468</v>
      </c>
      <c r="L3048" s="302">
        <v>3333.87</v>
      </c>
      <c r="M3048" s="302">
        <v>0</v>
      </c>
      <c r="N3048" s="302">
        <v>0</v>
      </c>
      <c r="O3048" s="302">
        <v>3333.87</v>
      </c>
      <c r="P3048" s="302">
        <v>0</v>
      </c>
      <c r="Q3048" s="302">
        <v>0</v>
      </c>
      <c r="R3048" s="302">
        <v>359134.13</v>
      </c>
      <c r="S3048" s="302">
        <v>0</v>
      </c>
      <c r="T3048" s="302">
        <v>3020.57</v>
      </c>
      <c r="U3048" s="302">
        <v>0</v>
      </c>
      <c r="V3048" s="302">
        <v>0</v>
      </c>
      <c r="W3048" s="302">
        <v>3020.57</v>
      </c>
      <c r="X3048" s="302">
        <v>0</v>
      </c>
      <c r="Y3048" s="302">
        <v>0</v>
      </c>
      <c r="Z3048" s="302">
        <v>0</v>
      </c>
      <c r="AA3048" s="302">
        <v>0</v>
      </c>
      <c r="AB3048" s="302">
        <v>0</v>
      </c>
      <c r="AC3048" s="302">
        <v>0</v>
      </c>
      <c r="AD3048" s="302">
        <v>0</v>
      </c>
      <c r="AE3048" s="302">
        <v>0</v>
      </c>
      <c r="AF3048" s="302">
        <v>0</v>
      </c>
      <c r="AG3048" s="302">
        <v>0</v>
      </c>
      <c r="AH3048" s="302">
        <v>341.67</v>
      </c>
      <c r="AI3048" s="302">
        <v>0</v>
      </c>
      <c r="AJ3048" s="302">
        <v>0</v>
      </c>
      <c r="AK3048" s="302">
        <v>0</v>
      </c>
      <c r="AL3048" s="302">
        <v>0</v>
      </c>
      <c r="AM3048" s="302">
        <v>0</v>
      </c>
      <c r="AN3048" s="302">
        <v>0</v>
      </c>
      <c r="AO3048" s="302">
        <v>0</v>
      </c>
      <c r="AP3048" s="302">
        <v>35.020000000000003</v>
      </c>
      <c r="AQ3048" s="302">
        <v>0</v>
      </c>
      <c r="AR3048" s="302">
        <v>32.130000000000003</v>
      </c>
      <c r="AS3048" s="302">
        <v>0</v>
      </c>
      <c r="AT3048" s="295">
        <f t="shared" si="47"/>
        <v>6699</v>
      </c>
      <c r="AU3048" s="302">
        <v>0</v>
      </c>
      <c r="AV3048" s="302">
        <v>0</v>
      </c>
      <c r="AW3048" s="303">
        <v>119</v>
      </c>
      <c r="AX3048" s="303">
        <v>149</v>
      </c>
      <c r="AY3048" s="302">
        <v>772998.35048200004</v>
      </c>
      <c r="AZ3048" s="302">
        <v>541098.85</v>
      </c>
      <c r="BA3048" s="301">
        <v>81.500819000000007</v>
      </c>
      <c r="BB3048" s="301">
        <v>54.0931212954019</v>
      </c>
      <c r="BC3048" s="301">
        <v>10</v>
      </c>
      <c r="BD3048" s="301"/>
      <c r="BE3048" s="300" t="s">
        <v>4204</v>
      </c>
      <c r="BF3048" s="298"/>
      <c r="BG3048" s="300" t="s">
        <v>326</v>
      </c>
      <c r="BH3048" s="300" t="s">
        <v>223</v>
      </c>
      <c r="BI3048" s="300" t="s">
        <v>327</v>
      </c>
      <c r="BJ3048" s="300" t="s">
        <v>103</v>
      </c>
      <c r="BK3048" s="299" t="s">
        <v>4</v>
      </c>
      <c r="BL3048" s="301">
        <v>359134.13</v>
      </c>
      <c r="BM3048" s="299" t="s">
        <v>894</v>
      </c>
      <c r="BN3048" s="301"/>
      <c r="BO3048" s="304">
        <v>44280</v>
      </c>
      <c r="BP3048" s="304">
        <v>48816</v>
      </c>
      <c r="BQ3048" s="297" t="s">
        <v>1065</v>
      </c>
      <c r="BR3048" s="297" t="s">
        <v>4741</v>
      </c>
      <c r="BS3048" s="297" t="s">
        <v>4742</v>
      </c>
      <c r="BT3048" s="297" t="s">
        <v>4742</v>
      </c>
      <c r="BU3048" s="301">
        <v>0</v>
      </c>
      <c r="BV3048" s="301">
        <v>0</v>
      </c>
      <c r="BW3048" s="301">
        <v>0</v>
      </c>
    </row>
    <row r="3049" spans="1:75" s="289" customFormat="1" ht="18.2" customHeight="1" x14ac:dyDescent="0.15">
      <c r="A3049" s="291">
        <v>3047</v>
      </c>
      <c r="B3049" s="292" t="s">
        <v>305</v>
      </c>
      <c r="C3049" s="292" t="s">
        <v>306</v>
      </c>
      <c r="D3049" s="312">
        <v>45172</v>
      </c>
      <c r="E3049" s="293" t="s">
        <v>4487</v>
      </c>
      <c r="F3049" s="308">
        <v>0</v>
      </c>
      <c r="G3049" s="308">
        <v>0</v>
      </c>
      <c r="H3049" s="295">
        <v>256687.06</v>
      </c>
      <c r="I3049" s="295">
        <v>0</v>
      </c>
      <c r="J3049" s="295">
        <v>0</v>
      </c>
      <c r="K3049" s="295">
        <v>256687.06</v>
      </c>
      <c r="L3049" s="295">
        <v>1272.8900000000001</v>
      </c>
      <c r="M3049" s="295">
        <v>0</v>
      </c>
      <c r="N3049" s="295">
        <v>0</v>
      </c>
      <c r="O3049" s="295">
        <v>1272.8900000000001</v>
      </c>
      <c r="P3049" s="295">
        <v>0</v>
      </c>
      <c r="Q3049" s="295">
        <v>0</v>
      </c>
      <c r="R3049" s="295">
        <v>255414.17</v>
      </c>
      <c r="S3049" s="295">
        <v>0</v>
      </c>
      <c r="T3049" s="295">
        <v>2032.11</v>
      </c>
      <c r="U3049" s="295">
        <v>0</v>
      </c>
      <c r="V3049" s="295">
        <v>0</v>
      </c>
      <c r="W3049" s="295">
        <v>2032.11</v>
      </c>
      <c r="X3049" s="295">
        <v>0</v>
      </c>
      <c r="Y3049" s="295">
        <v>0</v>
      </c>
      <c r="Z3049" s="295">
        <v>0</v>
      </c>
      <c r="AA3049" s="295">
        <v>0</v>
      </c>
      <c r="AB3049" s="295">
        <v>0</v>
      </c>
      <c r="AC3049" s="295">
        <v>0</v>
      </c>
      <c r="AD3049" s="295">
        <v>0</v>
      </c>
      <c r="AE3049" s="295">
        <v>0</v>
      </c>
      <c r="AF3049" s="295">
        <v>0</v>
      </c>
      <c r="AG3049" s="295">
        <v>0</v>
      </c>
      <c r="AH3049" s="295">
        <v>190.01</v>
      </c>
      <c r="AI3049" s="295">
        <v>0</v>
      </c>
      <c r="AJ3049" s="295">
        <v>0</v>
      </c>
      <c r="AK3049" s="295">
        <v>0</v>
      </c>
      <c r="AL3049" s="295">
        <v>0</v>
      </c>
      <c r="AM3049" s="295">
        <v>0</v>
      </c>
      <c r="AN3049" s="295">
        <v>0</v>
      </c>
      <c r="AO3049" s="295">
        <v>0</v>
      </c>
      <c r="AP3049" s="295">
        <v>0</v>
      </c>
      <c r="AQ3049" s="295">
        <v>0</v>
      </c>
      <c r="AR3049" s="295">
        <v>0</v>
      </c>
      <c r="AS3049" s="295">
        <v>0</v>
      </c>
      <c r="AT3049" s="295">
        <f t="shared" si="47"/>
        <v>3495.01</v>
      </c>
      <c r="AU3049" s="295">
        <v>0</v>
      </c>
      <c r="AV3049" s="295">
        <v>0</v>
      </c>
      <c r="AW3049" s="296">
        <v>120</v>
      </c>
      <c r="AX3049" s="296">
        <v>150</v>
      </c>
      <c r="AY3049" s="295">
        <v>461002.23999999999</v>
      </c>
      <c r="AZ3049" s="295">
        <v>276858.83</v>
      </c>
      <c r="BA3049" s="294">
        <v>64.377112999999994</v>
      </c>
      <c r="BB3049" s="294">
        <v>59.390653655118101</v>
      </c>
      <c r="BC3049" s="294">
        <v>9.5</v>
      </c>
      <c r="BD3049" s="294"/>
      <c r="BE3049" s="293" t="s">
        <v>4204</v>
      </c>
      <c r="BF3049" s="291"/>
      <c r="BG3049" s="293" t="s">
        <v>320</v>
      </c>
      <c r="BH3049" s="293" t="s">
        <v>181</v>
      </c>
      <c r="BI3049" s="293" t="s">
        <v>321</v>
      </c>
      <c r="BJ3049" s="293" t="s">
        <v>103</v>
      </c>
      <c r="BK3049" s="292" t="s">
        <v>4</v>
      </c>
      <c r="BL3049" s="294">
        <v>255414.17</v>
      </c>
      <c r="BM3049" s="292" t="s">
        <v>894</v>
      </c>
      <c r="BN3049" s="294"/>
      <c r="BO3049" s="297">
        <v>44245</v>
      </c>
      <c r="BP3049" s="297">
        <v>48809</v>
      </c>
      <c r="BQ3049" s="297" t="s">
        <v>1064</v>
      </c>
      <c r="BR3049" s="297" t="s">
        <v>4747</v>
      </c>
      <c r="BS3049" s="297" t="s">
        <v>4742</v>
      </c>
      <c r="BT3049" s="297" t="s">
        <v>4742</v>
      </c>
      <c r="BU3049" s="294">
        <v>0</v>
      </c>
      <c r="BV3049" s="294">
        <v>0</v>
      </c>
      <c r="BW3049" s="294">
        <v>0</v>
      </c>
    </row>
    <row r="3050" spans="1:75" s="289" customFormat="1" ht="18.2" customHeight="1" x14ac:dyDescent="0.15">
      <c r="A3050" s="298">
        <v>3048</v>
      </c>
      <c r="B3050" s="299" t="s">
        <v>305</v>
      </c>
      <c r="C3050" s="299" t="s">
        <v>306</v>
      </c>
      <c r="D3050" s="313">
        <v>45172</v>
      </c>
      <c r="E3050" s="300" t="s">
        <v>4488</v>
      </c>
      <c r="F3050" s="309">
        <v>0</v>
      </c>
      <c r="G3050" s="309">
        <v>0</v>
      </c>
      <c r="H3050" s="302">
        <v>39748.82</v>
      </c>
      <c r="I3050" s="302">
        <v>0</v>
      </c>
      <c r="J3050" s="302">
        <v>0</v>
      </c>
      <c r="K3050" s="302">
        <v>39748.82</v>
      </c>
      <c r="L3050" s="302">
        <v>191.51</v>
      </c>
      <c r="M3050" s="302">
        <v>0</v>
      </c>
      <c r="N3050" s="302">
        <v>0</v>
      </c>
      <c r="O3050" s="302">
        <v>191.51</v>
      </c>
      <c r="P3050" s="302">
        <v>0</v>
      </c>
      <c r="Q3050" s="302">
        <v>0</v>
      </c>
      <c r="R3050" s="302">
        <v>39557.31</v>
      </c>
      <c r="S3050" s="302">
        <v>0</v>
      </c>
      <c r="T3050" s="302">
        <v>331.24</v>
      </c>
      <c r="U3050" s="302">
        <v>0</v>
      </c>
      <c r="V3050" s="302">
        <v>0</v>
      </c>
      <c r="W3050" s="302">
        <v>331.24</v>
      </c>
      <c r="X3050" s="302">
        <v>0</v>
      </c>
      <c r="Y3050" s="302">
        <v>0</v>
      </c>
      <c r="Z3050" s="302">
        <v>0</v>
      </c>
      <c r="AA3050" s="302">
        <v>0</v>
      </c>
      <c r="AB3050" s="302">
        <v>0</v>
      </c>
      <c r="AC3050" s="302">
        <v>0</v>
      </c>
      <c r="AD3050" s="302">
        <v>0</v>
      </c>
      <c r="AE3050" s="302">
        <v>0</v>
      </c>
      <c r="AF3050" s="302">
        <v>0</v>
      </c>
      <c r="AG3050" s="302">
        <v>0</v>
      </c>
      <c r="AH3050" s="302">
        <v>73.61</v>
      </c>
      <c r="AI3050" s="302">
        <v>0</v>
      </c>
      <c r="AJ3050" s="302">
        <v>0</v>
      </c>
      <c r="AK3050" s="302">
        <v>0</v>
      </c>
      <c r="AL3050" s="302">
        <v>0</v>
      </c>
      <c r="AM3050" s="302">
        <v>0</v>
      </c>
      <c r="AN3050" s="302">
        <v>0</v>
      </c>
      <c r="AO3050" s="302">
        <v>0</v>
      </c>
      <c r="AP3050" s="302">
        <v>69.2</v>
      </c>
      <c r="AQ3050" s="302">
        <v>0</v>
      </c>
      <c r="AR3050" s="302">
        <v>65.56</v>
      </c>
      <c r="AS3050" s="302">
        <v>0</v>
      </c>
      <c r="AT3050" s="295">
        <f t="shared" si="47"/>
        <v>600</v>
      </c>
      <c r="AU3050" s="302">
        <v>0</v>
      </c>
      <c r="AV3050" s="302">
        <v>0</v>
      </c>
      <c r="AW3050" s="303">
        <v>120</v>
      </c>
      <c r="AX3050" s="303">
        <v>150</v>
      </c>
      <c r="AY3050" s="302">
        <v>261998.8</v>
      </c>
      <c r="AZ3050" s="302">
        <v>42772.69</v>
      </c>
      <c r="BA3050" s="301">
        <v>41.671174999999998</v>
      </c>
      <c r="BB3050" s="301">
        <v>38.538599922970697</v>
      </c>
      <c r="BC3050" s="301">
        <v>10</v>
      </c>
      <c r="BD3050" s="301"/>
      <c r="BE3050" s="300" t="s">
        <v>4204</v>
      </c>
      <c r="BF3050" s="298"/>
      <c r="BG3050" s="300" t="s">
        <v>320</v>
      </c>
      <c r="BH3050" s="300" t="s">
        <v>181</v>
      </c>
      <c r="BI3050" s="300" t="s">
        <v>368</v>
      </c>
      <c r="BJ3050" s="300" t="s">
        <v>103</v>
      </c>
      <c r="BK3050" s="299" t="s">
        <v>4</v>
      </c>
      <c r="BL3050" s="301">
        <v>39557.31</v>
      </c>
      <c r="BM3050" s="299" t="s">
        <v>894</v>
      </c>
      <c r="BN3050" s="301"/>
      <c r="BO3050" s="304">
        <v>44246</v>
      </c>
      <c r="BP3050" s="304">
        <v>48810</v>
      </c>
      <c r="BQ3050" s="297" t="s">
        <v>1064</v>
      </c>
      <c r="BR3050" s="297" t="s">
        <v>4747</v>
      </c>
      <c r="BS3050" s="297" t="s">
        <v>4742</v>
      </c>
      <c r="BT3050" s="297" t="s">
        <v>4742</v>
      </c>
      <c r="BU3050" s="301">
        <v>0</v>
      </c>
      <c r="BV3050" s="301">
        <v>0</v>
      </c>
      <c r="BW3050" s="301">
        <v>0</v>
      </c>
    </row>
    <row r="3051" spans="1:75" s="289" customFormat="1" ht="18.2" customHeight="1" x14ac:dyDescent="0.15">
      <c r="A3051" s="291">
        <v>3049</v>
      </c>
      <c r="B3051" s="292" t="s">
        <v>305</v>
      </c>
      <c r="C3051" s="292" t="s">
        <v>306</v>
      </c>
      <c r="D3051" s="312">
        <v>45172</v>
      </c>
      <c r="E3051" s="293" t="s">
        <v>4489</v>
      </c>
      <c r="F3051" s="308">
        <v>28</v>
      </c>
      <c r="G3051" s="308">
        <v>27</v>
      </c>
      <c r="H3051" s="295">
        <v>204296.26</v>
      </c>
      <c r="I3051" s="295">
        <v>24207.96</v>
      </c>
      <c r="J3051" s="295">
        <v>0</v>
      </c>
      <c r="K3051" s="295">
        <v>228504.22</v>
      </c>
      <c r="L3051" s="295">
        <v>1533.16</v>
      </c>
      <c r="M3051" s="295">
        <v>0</v>
      </c>
      <c r="N3051" s="295">
        <v>0</v>
      </c>
      <c r="O3051" s="295">
        <v>0</v>
      </c>
      <c r="P3051" s="295">
        <v>0</v>
      </c>
      <c r="Q3051" s="295">
        <v>0</v>
      </c>
      <c r="R3051" s="295">
        <v>228504.22</v>
      </c>
      <c r="S3051" s="295">
        <v>61167.27</v>
      </c>
      <c r="T3051" s="295">
        <v>1702.47</v>
      </c>
      <c r="U3051" s="295">
        <v>0</v>
      </c>
      <c r="V3051" s="295">
        <v>0</v>
      </c>
      <c r="W3051" s="295">
        <v>0</v>
      </c>
      <c r="X3051" s="295">
        <v>0</v>
      </c>
      <c r="Y3051" s="295">
        <v>0</v>
      </c>
      <c r="Z3051" s="295">
        <v>62869.74</v>
      </c>
      <c r="AA3051" s="295">
        <v>0</v>
      </c>
      <c r="AB3051" s="295">
        <v>0</v>
      </c>
      <c r="AC3051" s="295">
        <v>0</v>
      </c>
      <c r="AD3051" s="295">
        <v>0</v>
      </c>
      <c r="AE3051" s="295">
        <v>0</v>
      </c>
      <c r="AF3051" s="295">
        <v>0</v>
      </c>
      <c r="AG3051" s="295">
        <v>0</v>
      </c>
      <c r="AH3051" s="295">
        <v>0</v>
      </c>
      <c r="AI3051" s="295">
        <v>0</v>
      </c>
      <c r="AJ3051" s="295">
        <v>0</v>
      </c>
      <c r="AK3051" s="295">
        <v>0</v>
      </c>
      <c r="AL3051" s="295">
        <v>0</v>
      </c>
      <c r="AM3051" s="295">
        <v>0</v>
      </c>
      <c r="AN3051" s="295">
        <v>0</v>
      </c>
      <c r="AO3051" s="295">
        <v>0</v>
      </c>
      <c r="AP3051" s="295">
        <v>0</v>
      </c>
      <c r="AQ3051" s="295">
        <v>0</v>
      </c>
      <c r="AR3051" s="295">
        <v>0</v>
      </c>
      <c r="AS3051" s="295">
        <v>0</v>
      </c>
      <c r="AT3051" s="295">
        <f t="shared" si="47"/>
        <v>0</v>
      </c>
      <c r="AU3051" s="295">
        <v>25741.119999999999</v>
      </c>
      <c r="AV3051" s="295">
        <v>62869.74</v>
      </c>
      <c r="AW3051" s="296">
        <v>89</v>
      </c>
      <c r="AX3051" s="296">
        <v>119</v>
      </c>
      <c r="AY3051" s="295">
        <v>330699.39</v>
      </c>
      <c r="AZ3051" s="295">
        <v>228504.22</v>
      </c>
      <c r="BA3051" s="294">
        <v>46.446103999999998</v>
      </c>
      <c r="BB3051" s="294">
        <v>46.446103999999998</v>
      </c>
      <c r="BC3051" s="294">
        <v>10</v>
      </c>
      <c r="BD3051" s="294"/>
      <c r="BE3051" s="293" t="s">
        <v>4204</v>
      </c>
      <c r="BF3051" s="291"/>
      <c r="BG3051" s="293" t="s">
        <v>320</v>
      </c>
      <c r="BH3051" s="293" t="s">
        <v>181</v>
      </c>
      <c r="BI3051" s="293" t="s">
        <v>321</v>
      </c>
      <c r="BJ3051" s="293" t="s">
        <v>4205</v>
      </c>
      <c r="BK3051" s="292" t="s">
        <v>4</v>
      </c>
      <c r="BL3051" s="294">
        <v>228504.22</v>
      </c>
      <c r="BM3051" s="292" t="s">
        <v>894</v>
      </c>
      <c r="BN3051" s="294"/>
      <c r="BO3051" s="297">
        <v>44260</v>
      </c>
      <c r="BP3051" s="297">
        <v>47884</v>
      </c>
      <c r="BQ3051" s="297" t="s">
        <v>1006</v>
      </c>
      <c r="BR3051" s="297" t="s">
        <v>4756</v>
      </c>
      <c r="BS3051" s="297" t="s">
        <v>4742</v>
      </c>
      <c r="BT3051" s="297" t="s">
        <v>4742</v>
      </c>
      <c r="BU3051" s="294">
        <v>2614.86</v>
      </c>
      <c r="BV3051" s="294">
        <v>0</v>
      </c>
      <c r="BW3051" s="294">
        <v>0</v>
      </c>
    </row>
    <row r="3052" spans="1:75" s="289" customFormat="1" ht="18.2" customHeight="1" x14ac:dyDescent="0.15">
      <c r="A3052" s="298">
        <v>3050</v>
      </c>
      <c r="B3052" s="299" t="s">
        <v>305</v>
      </c>
      <c r="C3052" s="299" t="s">
        <v>306</v>
      </c>
      <c r="D3052" s="313">
        <v>45172</v>
      </c>
      <c r="E3052" s="300" t="s">
        <v>4490</v>
      </c>
      <c r="F3052" s="309">
        <v>0</v>
      </c>
      <c r="G3052" s="309">
        <v>0</v>
      </c>
      <c r="H3052" s="302">
        <v>185997.91</v>
      </c>
      <c r="I3052" s="302">
        <v>0</v>
      </c>
      <c r="J3052" s="302">
        <v>0</v>
      </c>
      <c r="K3052" s="302">
        <v>185997.91</v>
      </c>
      <c r="L3052" s="302">
        <v>1222.1500000000001</v>
      </c>
      <c r="M3052" s="302">
        <v>0</v>
      </c>
      <c r="N3052" s="302">
        <v>0</v>
      </c>
      <c r="O3052" s="302">
        <v>1222.1500000000001</v>
      </c>
      <c r="P3052" s="302">
        <v>0</v>
      </c>
      <c r="Q3052" s="302">
        <v>0</v>
      </c>
      <c r="R3052" s="302">
        <v>184775.76</v>
      </c>
      <c r="S3052" s="302">
        <v>0</v>
      </c>
      <c r="T3052" s="302">
        <v>1534.48</v>
      </c>
      <c r="U3052" s="302">
        <v>0</v>
      </c>
      <c r="V3052" s="302">
        <v>0</v>
      </c>
      <c r="W3052" s="302">
        <v>1534.48</v>
      </c>
      <c r="X3052" s="302">
        <v>0</v>
      </c>
      <c r="Y3052" s="302">
        <v>0</v>
      </c>
      <c r="Z3052" s="302">
        <v>0</v>
      </c>
      <c r="AA3052" s="302">
        <v>0</v>
      </c>
      <c r="AB3052" s="302">
        <v>0</v>
      </c>
      <c r="AC3052" s="302">
        <v>0</v>
      </c>
      <c r="AD3052" s="302">
        <v>0</v>
      </c>
      <c r="AE3052" s="302">
        <v>0</v>
      </c>
      <c r="AF3052" s="302">
        <v>0</v>
      </c>
      <c r="AG3052" s="302">
        <v>0</v>
      </c>
      <c r="AH3052" s="302">
        <v>126.55</v>
      </c>
      <c r="AI3052" s="302">
        <v>0</v>
      </c>
      <c r="AJ3052" s="302">
        <v>0</v>
      </c>
      <c r="AK3052" s="302">
        <v>0</v>
      </c>
      <c r="AL3052" s="302">
        <v>0</v>
      </c>
      <c r="AM3052" s="302">
        <v>0</v>
      </c>
      <c r="AN3052" s="302">
        <v>0</v>
      </c>
      <c r="AO3052" s="302">
        <v>0</v>
      </c>
      <c r="AP3052" s="302">
        <v>2900</v>
      </c>
      <c r="AQ3052" s="302">
        <v>0</v>
      </c>
      <c r="AR3052" s="302">
        <v>2883.18</v>
      </c>
      <c r="AS3052" s="302">
        <v>0</v>
      </c>
      <c r="AT3052" s="295">
        <f t="shared" si="47"/>
        <v>2900</v>
      </c>
      <c r="AU3052" s="302">
        <v>0</v>
      </c>
      <c r="AV3052" s="302">
        <v>0</v>
      </c>
      <c r="AW3052" s="303">
        <v>98</v>
      </c>
      <c r="AX3052" s="303">
        <v>128</v>
      </c>
      <c r="AY3052" s="302">
        <v>279998.32</v>
      </c>
      <c r="AZ3052" s="302">
        <v>205309.16</v>
      </c>
      <c r="BA3052" s="301">
        <v>46.141711000000001</v>
      </c>
      <c r="BB3052" s="301">
        <v>41.526981639422999</v>
      </c>
      <c r="BC3052" s="301">
        <v>9.9</v>
      </c>
      <c r="BD3052" s="301"/>
      <c r="BE3052" s="300" t="s">
        <v>4204</v>
      </c>
      <c r="BF3052" s="298"/>
      <c r="BG3052" s="300" t="s">
        <v>320</v>
      </c>
      <c r="BH3052" s="300" t="s">
        <v>197</v>
      </c>
      <c r="BI3052" s="300" t="s">
        <v>373</v>
      </c>
      <c r="BJ3052" s="300" t="s">
        <v>103</v>
      </c>
      <c r="BK3052" s="299" t="s">
        <v>4</v>
      </c>
      <c r="BL3052" s="301">
        <v>184775.76</v>
      </c>
      <c r="BM3052" s="299" t="s">
        <v>894</v>
      </c>
      <c r="BN3052" s="301"/>
      <c r="BO3052" s="304">
        <v>44279</v>
      </c>
      <c r="BP3052" s="304">
        <v>48176</v>
      </c>
      <c r="BQ3052" s="297" t="s">
        <v>1064</v>
      </c>
      <c r="BR3052" s="297" t="s">
        <v>4747</v>
      </c>
      <c r="BS3052" s="297" t="s">
        <v>4742</v>
      </c>
      <c r="BT3052" s="297" t="s">
        <v>4742</v>
      </c>
      <c r="BU3052" s="301">
        <v>0</v>
      </c>
      <c r="BV3052" s="301">
        <v>0</v>
      </c>
      <c r="BW3052" s="301">
        <v>0</v>
      </c>
    </row>
    <row r="3053" spans="1:75" s="289" customFormat="1" ht="18.2" customHeight="1" x14ac:dyDescent="0.15">
      <c r="A3053" s="291">
        <v>3051</v>
      </c>
      <c r="B3053" s="292" t="s">
        <v>305</v>
      </c>
      <c r="C3053" s="292" t="s">
        <v>306</v>
      </c>
      <c r="D3053" s="312">
        <v>45172</v>
      </c>
      <c r="E3053" s="293" t="s">
        <v>4475</v>
      </c>
      <c r="F3053" s="308">
        <v>0</v>
      </c>
      <c r="G3053" s="308">
        <v>0</v>
      </c>
      <c r="H3053" s="295">
        <v>85835.77</v>
      </c>
      <c r="I3053" s="295">
        <v>0</v>
      </c>
      <c r="J3053" s="295">
        <v>0</v>
      </c>
      <c r="K3053" s="295">
        <v>85835.77</v>
      </c>
      <c r="L3053" s="295">
        <v>2848.03</v>
      </c>
      <c r="M3053" s="295">
        <v>0</v>
      </c>
      <c r="N3053" s="295">
        <v>0</v>
      </c>
      <c r="O3053" s="295">
        <v>2848.03</v>
      </c>
      <c r="P3053" s="295">
        <v>0</v>
      </c>
      <c r="Q3053" s="295">
        <v>0</v>
      </c>
      <c r="R3053" s="295">
        <v>82987.740000000005</v>
      </c>
      <c r="S3053" s="295">
        <v>0</v>
      </c>
      <c r="T3053" s="295">
        <v>715.3</v>
      </c>
      <c r="U3053" s="295">
        <v>0</v>
      </c>
      <c r="V3053" s="295">
        <v>0</v>
      </c>
      <c r="W3053" s="295">
        <v>715.3</v>
      </c>
      <c r="X3053" s="295">
        <v>0</v>
      </c>
      <c r="Y3053" s="295">
        <v>0</v>
      </c>
      <c r="Z3053" s="295">
        <v>0</v>
      </c>
      <c r="AA3053" s="295">
        <v>0</v>
      </c>
      <c r="AB3053" s="295">
        <v>0</v>
      </c>
      <c r="AC3053" s="295">
        <v>0</v>
      </c>
      <c r="AD3053" s="295">
        <v>0</v>
      </c>
      <c r="AE3053" s="295">
        <v>0</v>
      </c>
      <c r="AF3053" s="295">
        <v>0</v>
      </c>
      <c r="AG3053" s="295">
        <v>0</v>
      </c>
      <c r="AH3053" s="295">
        <v>98.43</v>
      </c>
      <c r="AI3053" s="295">
        <v>0</v>
      </c>
      <c r="AJ3053" s="295">
        <v>0</v>
      </c>
      <c r="AK3053" s="295">
        <v>0</v>
      </c>
      <c r="AL3053" s="295">
        <v>0</v>
      </c>
      <c r="AM3053" s="295">
        <v>0</v>
      </c>
      <c r="AN3053" s="295">
        <v>0</v>
      </c>
      <c r="AO3053" s="295">
        <v>0</v>
      </c>
      <c r="AP3053" s="295">
        <v>0</v>
      </c>
      <c r="AQ3053" s="295">
        <v>0</v>
      </c>
      <c r="AR3053" s="295">
        <v>0</v>
      </c>
      <c r="AS3053" s="295">
        <v>0</v>
      </c>
      <c r="AT3053" s="295">
        <f t="shared" si="47"/>
        <v>3661.76</v>
      </c>
      <c r="AU3053" s="295">
        <v>0</v>
      </c>
      <c r="AV3053" s="295">
        <v>0</v>
      </c>
      <c r="AW3053" s="296">
        <v>26</v>
      </c>
      <c r="AX3053" s="296">
        <v>57</v>
      </c>
      <c r="AY3053" s="295">
        <v>251951.4</v>
      </c>
      <c r="AZ3053" s="295">
        <v>133257.84</v>
      </c>
      <c r="BA3053" s="294">
        <v>37.484228999999999</v>
      </c>
      <c r="BB3053" s="294">
        <v>23.343703082328702</v>
      </c>
      <c r="BC3053" s="294">
        <v>10</v>
      </c>
      <c r="BD3053" s="294"/>
      <c r="BE3053" s="293" t="s">
        <v>4204</v>
      </c>
      <c r="BF3053" s="291"/>
      <c r="BG3053" s="293" t="s">
        <v>320</v>
      </c>
      <c r="BH3053" s="293" t="s">
        <v>181</v>
      </c>
      <c r="BI3053" s="293" t="s">
        <v>462</v>
      </c>
      <c r="BJ3053" s="293" t="s">
        <v>103</v>
      </c>
      <c r="BK3053" s="292" t="s">
        <v>4</v>
      </c>
      <c r="BL3053" s="294">
        <v>82987.740000000005</v>
      </c>
      <c r="BM3053" s="292" t="s">
        <v>894</v>
      </c>
      <c r="BN3053" s="294"/>
      <c r="BO3053" s="297">
        <v>44251</v>
      </c>
      <c r="BP3053" s="297">
        <v>45985</v>
      </c>
      <c r="BQ3053" s="297" t="s">
        <v>1064</v>
      </c>
      <c r="BR3053" s="297" t="s">
        <v>4747</v>
      </c>
      <c r="BS3053" s="297" t="s">
        <v>4742</v>
      </c>
      <c r="BT3053" s="297" t="s">
        <v>4742</v>
      </c>
      <c r="BU3053" s="294">
        <v>0</v>
      </c>
      <c r="BV3053" s="294">
        <v>0</v>
      </c>
      <c r="BW3053" s="294">
        <v>0</v>
      </c>
    </row>
    <row r="3054" spans="1:75" s="289" customFormat="1" ht="18.2" customHeight="1" x14ac:dyDescent="0.15">
      <c r="A3054" s="298">
        <v>3052</v>
      </c>
      <c r="B3054" s="299" t="s">
        <v>305</v>
      </c>
      <c r="C3054" s="299" t="s">
        <v>306</v>
      </c>
      <c r="D3054" s="313">
        <v>45172</v>
      </c>
      <c r="E3054" s="300" t="s">
        <v>4530</v>
      </c>
      <c r="F3054" s="309">
        <v>0</v>
      </c>
      <c r="G3054" s="309">
        <v>0</v>
      </c>
      <c r="H3054" s="302">
        <v>199532.98</v>
      </c>
      <c r="I3054" s="302">
        <v>0</v>
      </c>
      <c r="J3054" s="302">
        <v>0</v>
      </c>
      <c r="K3054" s="302">
        <v>199532.98</v>
      </c>
      <c r="L3054" s="302">
        <v>5881.86</v>
      </c>
      <c r="M3054" s="302">
        <v>0</v>
      </c>
      <c r="N3054" s="302">
        <v>0</v>
      </c>
      <c r="O3054" s="302">
        <v>5881.86</v>
      </c>
      <c r="P3054" s="302">
        <v>0</v>
      </c>
      <c r="Q3054" s="302">
        <v>0</v>
      </c>
      <c r="R3054" s="302">
        <v>193651.12</v>
      </c>
      <c r="S3054" s="302">
        <v>0</v>
      </c>
      <c r="T3054" s="302">
        <v>1662.77</v>
      </c>
      <c r="U3054" s="302">
        <v>0</v>
      </c>
      <c r="V3054" s="302">
        <v>0</v>
      </c>
      <c r="W3054" s="302">
        <v>1662.77</v>
      </c>
      <c r="X3054" s="302">
        <v>0</v>
      </c>
      <c r="Y3054" s="302">
        <v>0</v>
      </c>
      <c r="Z3054" s="302">
        <v>0</v>
      </c>
      <c r="AA3054" s="302">
        <v>0</v>
      </c>
      <c r="AB3054" s="302">
        <v>0</v>
      </c>
      <c r="AC3054" s="302">
        <v>0</v>
      </c>
      <c r="AD3054" s="302">
        <v>0</v>
      </c>
      <c r="AE3054" s="302">
        <v>0</v>
      </c>
      <c r="AF3054" s="302">
        <v>0</v>
      </c>
      <c r="AG3054" s="302">
        <v>0</v>
      </c>
      <c r="AH3054" s="302">
        <v>161.51</v>
      </c>
      <c r="AI3054" s="302">
        <v>0</v>
      </c>
      <c r="AJ3054" s="302">
        <v>0</v>
      </c>
      <c r="AK3054" s="302">
        <v>0</v>
      </c>
      <c r="AL3054" s="302">
        <v>0</v>
      </c>
      <c r="AM3054" s="302">
        <v>0</v>
      </c>
      <c r="AN3054" s="302">
        <v>0</v>
      </c>
      <c r="AO3054" s="302">
        <v>0</v>
      </c>
      <c r="AP3054" s="302">
        <v>7.02</v>
      </c>
      <c r="AQ3054" s="302">
        <v>0</v>
      </c>
      <c r="AR3054" s="302">
        <v>13.16</v>
      </c>
      <c r="AS3054" s="302">
        <v>0</v>
      </c>
      <c r="AT3054" s="295">
        <f t="shared" si="47"/>
        <v>7700</v>
      </c>
      <c r="AU3054" s="302">
        <v>0</v>
      </c>
      <c r="AV3054" s="302">
        <v>0</v>
      </c>
      <c r="AW3054" s="303">
        <v>29</v>
      </c>
      <c r="AX3054" s="303">
        <v>56</v>
      </c>
      <c r="AY3054" s="302">
        <v>337997.47</v>
      </c>
      <c r="AZ3054" s="302">
        <v>276953.21999999997</v>
      </c>
      <c r="BA3054" s="301">
        <v>85.207734000000002</v>
      </c>
      <c r="BB3054" s="301">
        <v>59.578917774496702</v>
      </c>
      <c r="BC3054" s="301">
        <v>10</v>
      </c>
      <c r="BD3054" s="301"/>
      <c r="BE3054" s="300" t="s">
        <v>4204</v>
      </c>
      <c r="BF3054" s="298"/>
      <c r="BG3054" s="300" t="s">
        <v>312</v>
      </c>
      <c r="BH3054" s="300" t="s">
        <v>196</v>
      </c>
      <c r="BI3054" s="300" t="s">
        <v>242</v>
      </c>
      <c r="BJ3054" s="300" t="s">
        <v>103</v>
      </c>
      <c r="BK3054" s="299" t="s">
        <v>4</v>
      </c>
      <c r="BL3054" s="301">
        <v>193651.12</v>
      </c>
      <c r="BM3054" s="299" t="s">
        <v>894</v>
      </c>
      <c r="BN3054" s="301"/>
      <c r="BO3054" s="304">
        <v>44376</v>
      </c>
      <c r="BP3054" s="304">
        <v>46082</v>
      </c>
      <c r="BQ3054" s="297" t="s">
        <v>1065</v>
      </c>
      <c r="BR3054" s="297" t="s">
        <v>4741</v>
      </c>
      <c r="BS3054" s="297" t="s">
        <v>4742</v>
      </c>
      <c r="BT3054" s="297" t="s">
        <v>4742</v>
      </c>
      <c r="BU3054" s="301">
        <v>0</v>
      </c>
      <c r="BV3054" s="301">
        <v>0</v>
      </c>
      <c r="BW3054" s="301">
        <v>0</v>
      </c>
    </row>
    <row r="3055" spans="1:75" s="289" customFormat="1" ht="18.2" customHeight="1" x14ac:dyDescent="0.15">
      <c r="A3055" s="291">
        <v>3053</v>
      </c>
      <c r="B3055" s="292" t="s">
        <v>305</v>
      </c>
      <c r="C3055" s="292" t="s">
        <v>306</v>
      </c>
      <c r="D3055" s="312">
        <v>45172</v>
      </c>
      <c r="E3055" s="293" t="s">
        <v>4476</v>
      </c>
      <c r="F3055" s="308">
        <v>0</v>
      </c>
      <c r="G3055" s="308">
        <v>1</v>
      </c>
      <c r="H3055" s="295">
        <v>308930.2</v>
      </c>
      <c r="I3055" s="295">
        <v>21.9</v>
      </c>
      <c r="J3055" s="295">
        <v>0</v>
      </c>
      <c r="K3055" s="295">
        <v>308952.09999999998</v>
      </c>
      <c r="L3055" s="295">
        <v>2226.34</v>
      </c>
      <c r="M3055" s="295">
        <v>0</v>
      </c>
      <c r="N3055" s="295">
        <v>21.9</v>
      </c>
      <c r="O3055" s="295">
        <v>2226.34</v>
      </c>
      <c r="P3055" s="295">
        <v>0</v>
      </c>
      <c r="Q3055" s="295">
        <v>0</v>
      </c>
      <c r="R3055" s="295">
        <v>306703.86</v>
      </c>
      <c r="S3055" s="295">
        <v>0</v>
      </c>
      <c r="T3055" s="295">
        <v>2445.6999999999998</v>
      </c>
      <c r="U3055" s="295">
        <v>0</v>
      </c>
      <c r="V3055" s="295">
        <v>0</v>
      </c>
      <c r="W3055" s="295">
        <v>2445.6999999999998</v>
      </c>
      <c r="X3055" s="295">
        <v>0</v>
      </c>
      <c r="Y3055" s="295">
        <v>0</v>
      </c>
      <c r="Z3055" s="295">
        <v>0</v>
      </c>
      <c r="AA3055" s="295">
        <v>0</v>
      </c>
      <c r="AB3055" s="295">
        <v>0</v>
      </c>
      <c r="AC3055" s="295">
        <v>0</v>
      </c>
      <c r="AD3055" s="295">
        <v>0</v>
      </c>
      <c r="AE3055" s="295">
        <v>0</v>
      </c>
      <c r="AF3055" s="295">
        <v>0</v>
      </c>
      <c r="AG3055" s="295">
        <v>0</v>
      </c>
      <c r="AH3055" s="295">
        <v>184.15</v>
      </c>
      <c r="AI3055" s="295">
        <v>0</v>
      </c>
      <c r="AJ3055" s="295">
        <v>0</v>
      </c>
      <c r="AK3055" s="295">
        <v>0</v>
      </c>
      <c r="AL3055" s="295">
        <v>350</v>
      </c>
      <c r="AM3055" s="295">
        <v>0</v>
      </c>
      <c r="AN3055" s="295">
        <v>0</v>
      </c>
      <c r="AO3055" s="295">
        <v>0</v>
      </c>
      <c r="AP3055" s="295">
        <v>4771.91</v>
      </c>
      <c r="AQ3055" s="295">
        <v>0</v>
      </c>
      <c r="AR3055" s="295">
        <v>0</v>
      </c>
      <c r="AS3055" s="295">
        <v>0</v>
      </c>
      <c r="AT3055" s="295">
        <f t="shared" si="47"/>
        <v>9999.9999999999982</v>
      </c>
      <c r="AU3055" s="295">
        <v>0</v>
      </c>
      <c r="AV3055" s="295">
        <v>0</v>
      </c>
      <c r="AW3055" s="296">
        <v>93</v>
      </c>
      <c r="AX3055" s="296">
        <v>124</v>
      </c>
      <c r="AY3055" s="295">
        <v>346143.14</v>
      </c>
      <c r="AZ3055" s="295">
        <v>346143.14</v>
      </c>
      <c r="BA3055" s="294">
        <v>89.806629000000001</v>
      </c>
      <c r="BB3055" s="294">
        <v>79.574131580039193</v>
      </c>
      <c r="BC3055" s="294">
        <v>9.5</v>
      </c>
      <c r="BD3055" s="294"/>
      <c r="BE3055" s="293" t="s">
        <v>4204</v>
      </c>
      <c r="BF3055" s="291"/>
      <c r="BG3055" s="293" t="s">
        <v>333</v>
      </c>
      <c r="BH3055" s="293" t="s">
        <v>193</v>
      </c>
      <c r="BI3055" s="293" t="s">
        <v>342</v>
      </c>
      <c r="BJ3055" s="293" t="s">
        <v>103</v>
      </c>
      <c r="BK3055" s="292" t="s">
        <v>4</v>
      </c>
      <c r="BL3055" s="294">
        <v>306703.86</v>
      </c>
      <c r="BM3055" s="292" t="s">
        <v>894</v>
      </c>
      <c r="BN3055" s="294"/>
      <c r="BO3055" s="297">
        <v>44252</v>
      </c>
      <c r="BP3055" s="297">
        <v>48024</v>
      </c>
      <c r="BQ3055" s="297" t="s">
        <v>1065</v>
      </c>
      <c r="BR3055" s="297" t="s">
        <v>4741</v>
      </c>
      <c r="BS3055" s="297" t="s">
        <v>4742</v>
      </c>
      <c r="BT3055" s="297" t="s">
        <v>4742</v>
      </c>
      <c r="BU3055" s="294">
        <v>0</v>
      </c>
      <c r="BV3055" s="294">
        <v>0</v>
      </c>
      <c r="BW3055" s="294">
        <v>0</v>
      </c>
    </row>
    <row r="3056" spans="1:75" s="289" customFormat="1" ht="18.2" customHeight="1" x14ac:dyDescent="0.15">
      <c r="A3056" s="298">
        <v>3054</v>
      </c>
      <c r="B3056" s="299" t="s">
        <v>305</v>
      </c>
      <c r="C3056" s="299" t="s">
        <v>306</v>
      </c>
      <c r="D3056" s="313">
        <v>45172</v>
      </c>
      <c r="E3056" s="300" t="s">
        <v>4477</v>
      </c>
      <c r="F3056" s="309">
        <v>0</v>
      </c>
      <c r="G3056" s="309">
        <v>0</v>
      </c>
      <c r="H3056" s="302">
        <v>276242.67</v>
      </c>
      <c r="I3056" s="302">
        <v>0</v>
      </c>
      <c r="J3056" s="302">
        <v>0</v>
      </c>
      <c r="K3056" s="302">
        <v>276242.67</v>
      </c>
      <c r="L3056" s="302">
        <v>1387.59</v>
      </c>
      <c r="M3056" s="302">
        <v>0</v>
      </c>
      <c r="N3056" s="302">
        <v>0</v>
      </c>
      <c r="O3056" s="302">
        <v>1387.59</v>
      </c>
      <c r="P3056" s="302">
        <v>0</v>
      </c>
      <c r="Q3056" s="302">
        <v>0</v>
      </c>
      <c r="R3056" s="302">
        <v>274855.08</v>
      </c>
      <c r="S3056" s="302">
        <v>0</v>
      </c>
      <c r="T3056" s="302">
        <v>2186.92</v>
      </c>
      <c r="U3056" s="302">
        <v>0</v>
      </c>
      <c r="V3056" s="302">
        <v>0</v>
      </c>
      <c r="W3056" s="302">
        <v>2186.92</v>
      </c>
      <c r="X3056" s="302">
        <v>0</v>
      </c>
      <c r="Y3056" s="302">
        <v>0</v>
      </c>
      <c r="Z3056" s="302">
        <v>0</v>
      </c>
      <c r="AA3056" s="302">
        <v>0</v>
      </c>
      <c r="AB3056" s="302">
        <v>0</v>
      </c>
      <c r="AC3056" s="302">
        <v>0</v>
      </c>
      <c r="AD3056" s="302">
        <v>0</v>
      </c>
      <c r="AE3056" s="302">
        <v>0</v>
      </c>
      <c r="AF3056" s="302">
        <v>0</v>
      </c>
      <c r="AG3056" s="302">
        <v>0</v>
      </c>
      <c r="AH3056" s="302">
        <v>192.37</v>
      </c>
      <c r="AI3056" s="302">
        <v>0</v>
      </c>
      <c r="AJ3056" s="302">
        <v>0</v>
      </c>
      <c r="AK3056" s="302">
        <v>0</v>
      </c>
      <c r="AL3056" s="302">
        <v>0</v>
      </c>
      <c r="AM3056" s="302">
        <v>0</v>
      </c>
      <c r="AN3056" s="302">
        <v>0</v>
      </c>
      <c r="AO3056" s="302">
        <v>0</v>
      </c>
      <c r="AP3056" s="302">
        <v>64.48</v>
      </c>
      <c r="AQ3056" s="302">
        <v>0</v>
      </c>
      <c r="AR3056" s="302">
        <v>331.36</v>
      </c>
      <c r="AS3056" s="302">
        <v>0</v>
      </c>
      <c r="AT3056" s="295">
        <f t="shared" si="47"/>
        <v>3500</v>
      </c>
      <c r="AU3056" s="302">
        <v>0</v>
      </c>
      <c r="AV3056" s="302">
        <v>0</v>
      </c>
      <c r="AW3056" s="303">
        <v>119</v>
      </c>
      <c r="AX3056" s="303">
        <v>150</v>
      </c>
      <c r="AY3056" s="302">
        <v>441997.15</v>
      </c>
      <c r="AZ3056" s="302">
        <v>299435.99</v>
      </c>
      <c r="BA3056" s="301">
        <v>71.457451000000006</v>
      </c>
      <c r="BB3056" s="301">
        <v>65.591458832991606</v>
      </c>
      <c r="BC3056" s="301">
        <v>9.5</v>
      </c>
      <c r="BD3056" s="301"/>
      <c r="BE3056" s="300" t="s">
        <v>4204</v>
      </c>
      <c r="BF3056" s="298"/>
      <c r="BG3056" s="300" t="s">
        <v>351</v>
      </c>
      <c r="BH3056" s="300" t="s">
        <v>370</v>
      </c>
      <c r="BI3056" s="300" t="s">
        <v>568</v>
      </c>
      <c r="BJ3056" s="300" t="s">
        <v>103</v>
      </c>
      <c r="BK3056" s="299" t="s">
        <v>4</v>
      </c>
      <c r="BL3056" s="301">
        <v>274855.08</v>
      </c>
      <c r="BM3056" s="299" t="s">
        <v>894</v>
      </c>
      <c r="BN3056" s="301"/>
      <c r="BO3056" s="304">
        <v>44252</v>
      </c>
      <c r="BP3056" s="304">
        <v>48816</v>
      </c>
      <c r="BQ3056" s="297" t="s">
        <v>1065</v>
      </c>
      <c r="BR3056" s="297" t="s">
        <v>4741</v>
      </c>
      <c r="BS3056" s="297" t="s">
        <v>4742</v>
      </c>
      <c r="BT3056" s="297" t="s">
        <v>4742</v>
      </c>
      <c r="BU3056" s="301">
        <v>0</v>
      </c>
      <c r="BV3056" s="301">
        <v>0</v>
      </c>
      <c r="BW3056" s="301">
        <v>0</v>
      </c>
    </row>
    <row r="3057" spans="1:75" s="289" customFormat="1" ht="18.2" customHeight="1" x14ac:dyDescent="0.15">
      <c r="A3057" s="291">
        <v>3055</v>
      </c>
      <c r="B3057" s="292" t="s">
        <v>305</v>
      </c>
      <c r="C3057" s="292" t="s">
        <v>306</v>
      </c>
      <c r="D3057" s="312">
        <v>45172</v>
      </c>
      <c r="E3057" s="293" t="s">
        <v>4478</v>
      </c>
      <c r="F3057" s="308">
        <v>0</v>
      </c>
      <c r="G3057" s="308">
        <v>0</v>
      </c>
      <c r="H3057" s="295">
        <v>119547.61</v>
      </c>
      <c r="I3057" s="295">
        <v>0</v>
      </c>
      <c r="J3057" s="295">
        <v>0</v>
      </c>
      <c r="K3057" s="295">
        <v>119547.61</v>
      </c>
      <c r="L3057" s="295">
        <v>897.16</v>
      </c>
      <c r="M3057" s="295">
        <v>0</v>
      </c>
      <c r="N3057" s="295">
        <v>0</v>
      </c>
      <c r="O3057" s="295">
        <v>897.16</v>
      </c>
      <c r="P3057" s="295">
        <v>0</v>
      </c>
      <c r="Q3057" s="295">
        <v>0</v>
      </c>
      <c r="R3057" s="295">
        <v>118650.45</v>
      </c>
      <c r="S3057" s="295">
        <v>0</v>
      </c>
      <c r="T3057" s="295">
        <v>996.23</v>
      </c>
      <c r="U3057" s="295">
        <v>0</v>
      </c>
      <c r="V3057" s="295">
        <v>0</v>
      </c>
      <c r="W3057" s="295">
        <v>996.23</v>
      </c>
      <c r="X3057" s="295">
        <v>0</v>
      </c>
      <c r="Y3057" s="295">
        <v>0</v>
      </c>
      <c r="Z3057" s="295">
        <v>0</v>
      </c>
      <c r="AA3057" s="295">
        <v>0</v>
      </c>
      <c r="AB3057" s="295">
        <v>0</v>
      </c>
      <c r="AC3057" s="295">
        <v>0</v>
      </c>
      <c r="AD3057" s="295">
        <v>0</v>
      </c>
      <c r="AE3057" s="295">
        <v>0</v>
      </c>
      <c r="AF3057" s="295">
        <v>0</v>
      </c>
      <c r="AG3057" s="295">
        <v>0</v>
      </c>
      <c r="AH3057" s="295">
        <v>101.13</v>
      </c>
      <c r="AI3057" s="295">
        <v>0</v>
      </c>
      <c r="AJ3057" s="295">
        <v>0</v>
      </c>
      <c r="AK3057" s="295">
        <v>0</v>
      </c>
      <c r="AL3057" s="295">
        <v>0</v>
      </c>
      <c r="AM3057" s="295">
        <v>0</v>
      </c>
      <c r="AN3057" s="295">
        <v>0</v>
      </c>
      <c r="AO3057" s="295">
        <v>0</v>
      </c>
      <c r="AP3057" s="295">
        <v>81.88</v>
      </c>
      <c r="AQ3057" s="295">
        <v>0</v>
      </c>
      <c r="AR3057" s="295">
        <v>76.400000000000006</v>
      </c>
      <c r="AS3057" s="295">
        <v>0</v>
      </c>
      <c r="AT3057" s="295">
        <f t="shared" si="47"/>
        <v>2000</v>
      </c>
      <c r="AU3057" s="295">
        <v>0</v>
      </c>
      <c r="AV3057" s="295">
        <v>0</v>
      </c>
      <c r="AW3057" s="296">
        <v>89</v>
      </c>
      <c r="AX3057" s="296">
        <v>120</v>
      </c>
      <c r="AY3057" s="295">
        <v>262002.56</v>
      </c>
      <c r="AZ3057" s="295">
        <v>134486.04999999999</v>
      </c>
      <c r="BA3057" s="294">
        <v>38.955461999999997</v>
      </c>
      <c r="BB3057" s="294">
        <v>34.368494697092402</v>
      </c>
      <c r="BC3057" s="294">
        <v>10</v>
      </c>
      <c r="BD3057" s="294"/>
      <c r="BE3057" s="293" t="s">
        <v>4204</v>
      </c>
      <c r="BF3057" s="291"/>
      <c r="BG3057" s="293" t="s">
        <v>320</v>
      </c>
      <c r="BH3057" s="293" t="s">
        <v>181</v>
      </c>
      <c r="BI3057" s="293" t="s">
        <v>368</v>
      </c>
      <c r="BJ3057" s="293" t="s">
        <v>103</v>
      </c>
      <c r="BK3057" s="292" t="s">
        <v>4</v>
      </c>
      <c r="BL3057" s="294">
        <v>118650.45</v>
      </c>
      <c r="BM3057" s="292" t="s">
        <v>894</v>
      </c>
      <c r="BN3057" s="294"/>
      <c r="BO3057" s="297">
        <v>44252</v>
      </c>
      <c r="BP3057" s="297">
        <v>47904</v>
      </c>
      <c r="BQ3057" s="297" t="s">
        <v>1065</v>
      </c>
      <c r="BR3057" s="297" t="s">
        <v>4741</v>
      </c>
      <c r="BS3057" s="297" t="s">
        <v>4742</v>
      </c>
      <c r="BT3057" s="297" t="s">
        <v>4742</v>
      </c>
      <c r="BU3057" s="294">
        <v>0</v>
      </c>
      <c r="BV3057" s="294">
        <v>0</v>
      </c>
      <c r="BW3057" s="294">
        <v>0</v>
      </c>
    </row>
    <row r="3058" spans="1:75" s="289" customFormat="1" ht="18.2" customHeight="1" x14ac:dyDescent="0.15">
      <c r="A3058" s="298">
        <v>3056</v>
      </c>
      <c r="B3058" s="299" t="s">
        <v>305</v>
      </c>
      <c r="C3058" s="299" t="s">
        <v>306</v>
      </c>
      <c r="D3058" s="313">
        <v>45172</v>
      </c>
      <c r="E3058" s="300" t="s">
        <v>4479</v>
      </c>
      <c r="F3058" s="309">
        <v>1</v>
      </c>
      <c r="G3058" s="309">
        <v>4</v>
      </c>
      <c r="H3058" s="302">
        <v>304745.36</v>
      </c>
      <c r="I3058" s="302">
        <v>7018.99</v>
      </c>
      <c r="J3058" s="302">
        <v>0</v>
      </c>
      <c r="K3058" s="302">
        <v>311764.34999999998</v>
      </c>
      <c r="L3058" s="302">
        <v>2251.34</v>
      </c>
      <c r="M3058" s="302">
        <v>0</v>
      </c>
      <c r="N3058" s="302">
        <v>7018.99</v>
      </c>
      <c r="O3058" s="302">
        <v>0</v>
      </c>
      <c r="P3058" s="302">
        <v>0</v>
      </c>
      <c r="Q3058" s="302">
        <v>0</v>
      </c>
      <c r="R3058" s="302">
        <v>304745.36</v>
      </c>
      <c r="S3058" s="302">
        <v>7729.65</v>
      </c>
      <c r="T3058" s="302">
        <v>2539.54</v>
      </c>
      <c r="U3058" s="302">
        <v>0</v>
      </c>
      <c r="V3058" s="302">
        <v>7729.65</v>
      </c>
      <c r="W3058" s="302">
        <v>0</v>
      </c>
      <c r="X3058" s="302">
        <v>0</v>
      </c>
      <c r="Y3058" s="302">
        <v>0</v>
      </c>
      <c r="Z3058" s="302">
        <v>2539.54</v>
      </c>
      <c r="AA3058" s="302">
        <v>0</v>
      </c>
      <c r="AB3058" s="302">
        <v>0</v>
      </c>
      <c r="AC3058" s="302">
        <v>0</v>
      </c>
      <c r="AD3058" s="302">
        <v>0</v>
      </c>
      <c r="AE3058" s="302">
        <v>0</v>
      </c>
      <c r="AF3058" s="302">
        <v>0</v>
      </c>
      <c r="AG3058" s="302">
        <v>0</v>
      </c>
      <c r="AH3058" s="302">
        <v>24.75</v>
      </c>
      <c r="AI3058" s="302">
        <v>0</v>
      </c>
      <c r="AJ3058" s="302">
        <v>0</v>
      </c>
      <c r="AK3058" s="302">
        <v>0</v>
      </c>
      <c r="AL3058" s="302">
        <v>1050</v>
      </c>
      <c r="AM3058" s="302">
        <v>0</v>
      </c>
      <c r="AN3058" s="302">
        <v>0</v>
      </c>
      <c r="AO3058" s="302">
        <v>551.61</v>
      </c>
      <c r="AP3058" s="302">
        <v>0</v>
      </c>
      <c r="AQ3058" s="302">
        <v>0</v>
      </c>
      <c r="AR3058" s="302">
        <v>0</v>
      </c>
      <c r="AS3058" s="302">
        <v>0</v>
      </c>
      <c r="AT3058" s="295">
        <f t="shared" si="47"/>
        <v>16375</v>
      </c>
      <c r="AU3058" s="302">
        <v>2251.34</v>
      </c>
      <c r="AV3058" s="302">
        <v>2539.54</v>
      </c>
      <c r="AW3058" s="303">
        <v>90</v>
      </c>
      <c r="AX3058" s="303">
        <v>121</v>
      </c>
      <c r="AY3058" s="302">
        <v>350001.43</v>
      </c>
      <c r="AZ3058" s="302">
        <v>342231.96</v>
      </c>
      <c r="BA3058" s="301">
        <v>74.856834000000006</v>
      </c>
      <c r="BB3058" s="301">
        <v>66.657342072289893</v>
      </c>
      <c r="BC3058" s="301">
        <v>10</v>
      </c>
      <c r="BD3058" s="301"/>
      <c r="BE3058" s="300" t="s">
        <v>4204</v>
      </c>
      <c r="BF3058" s="298"/>
      <c r="BG3058" s="300" t="s">
        <v>333</v>
      </c>
      <c r="BH3058" s="300" t="s">
        <v>193</v>
      </c>
      <c r="BI3058" s="300" t="s">
        <v>339</v>
      </c>
      <c r="BJ3058" s="300" t="s">
        <v>177</v>
      </c>
      <c r="BK3058" s="299" t="s">
        <v>4</v>
      </c>
      <c r="BL3058" s="301">
        <v>304745.36</v>
      </c>
      <c r="BM3058" s="299" t="s">
        <v>894</v>
      </c>
      <c r="BN3058" s="301"/>
      <c r="BO3058" s="304">
        <v>44252</v>
      </c>
      <c r="BP3058" s="304">
        <v>47932</v>
      </c>
      <c r="BQ3058" s="297" t="s">
        <v>1065</v>
      </c>
      <c r="BR3058" s="297" t="s">
        <v>4741</v>
      </c>
      <c r="BS3058" s="297" t="s">
        <v>4742</v>
      </c>
      <c r="BT3058" s="297" t="s">
        <v>4742</v>
      </c>
      <c r="BU3058" s="301">
        <v>159.12</v>
      </c>
      <c r="BV3058" s="301">
        <v>0</v>
      </c>
      <c r="BW3058" s="301">
        <v>0</v>
      </c>
    </row>
    <row r="3059" spans="1:75" s="289" customFormat="1" ht="18.2" customHeight="1" x14ac:dyDescent="0.15">
      <c r="A3059" s="291">
        <v>3057</v>
      </c>
      <c r="B3059" s="292" t="s">
        <v>305</v>
      </c>
      <c r="C3059" s="292" t="s">
        <v>306</v>
      </c>
      <c r="D3059" s="312">
        <v>45172</v>
      </c>
      <c r="E3059" s="293" t="s">
        <v>4480</v>
      </c>
      <c r="F3059" s="308">
        <v>0</v>
      </c>
      <c r="G3059" s="308">
        <v>0</v>
      </c>
      <c r="H3059" s="295">
        <v>909172.36</v>
      </c>
      <c r="I3059" s="295">
        <v>0</v>
      </c>
      <c r="J3059" s="295">
        <v>0</v>
      </c>
      <c r="K3059" s="295">
        <v>909172.36</v>
      </c>
      <c r="L3059" s="295">
        <v>4592.8999999999996</v>
      </c>
      <c r="M3059" s="295">
        <v>0</v>
      </c>
      <c r="N3059" s="295">
        <v>0</v>
      </c>
      <c r="O3059" s="295">
        <v>4592.8999999999996</v>
      </c>
      <c r="P3059" s="295">
        <v>0</v>
      </c>
      <c r="Q3059" s="295">
        <v>0</v>
      </c>
      <c r="R3059" s="295">
        <v>904579.46</v>
      </c>
      <c r="S3059" s="295">
        <v>0</v>
      </c>
      <c r="T3059" s="295">
        <v>7121.85</v>
      </c>
      <c r="U3059" s="295">
        <v>0</v>
      </c>
      <c r="V3059" s="295">
        <v>0</v>
      </c>
      <c r="W3059" s="295">
        <v>7121.85</v>
      </c>
      <c r="X3059" s="295">
        <v>0</v>
      </c>
      <c r="Y3059" s="295">
        <v>0</v>
      </c>
      <c r="Z3059" s="295">
        <v>0</v>
      </c>
      <c r="AA3059" s="295">
        <v>0</v>
      </c>
      <c r="AB3059" s="295">
        <v>0</v>
      </c>
      <c r="AC3059" s="295">
        <v>0</v>
      </c>
      <c r="AD3059" s="295">
        <v>0</v>
      </c>
      <c r="AE3059" s="295">
        <v>0</v>
      </c>
      <c r="AF3059" s="295">
        <v>0</v>
      </c>
      <c r="AG3059" s="295">
        <v>0</v>
      </c>
      <c r="AH3059" s="295">
        <v>524.54999999999995</v>
      </c>
      <c r="AI3059" s="295">
        <v>0</v>
      </c>
      <c r="AJ3059" s="295">
        <v>0</v>
      </c>
      <c r="AK3059" s="295">
        <v>0</v>
      </c>
      <c r="AL3059" s="295">
        <v>0</v>
      </c>
      <c r="AM3059" s="295">
        <v>0</v>
      </c>
      <c r="AN3059" s="295">
        <v>0</v>
      </c>
      <c r="AO3059" s="295">
        <v>0</v>
      </c>
      <c r="AP3059" s="295">
        <v>0</v>
      </c>
      <c r="AQ3059" s="295">
        <v>0</v>
      </c>
      <c r="AR3059" s="295">
        <v>0</v>
      </c>
      <c r="AS3059" s="295">
        <v>0</v>
      </c>
      <c r="AT3059" s="295">
        <f t="shared" si="47"/>
        <v>12239.3</v>
      </c>
      <c r="AU3059" s="295">
        <v>0</v>
      </c>
      <c r="AV3059" s="295">
        <v>0</v>
      </c>
      <c r="AW3059" s="296">
        <v>119</v>
      </c>
      <c r="AX3059" s="296">
        <v>150</v>
      </c>
      <c r="AY3059" s="295">
        <v>986000.88</v>
      </c>
      <c r="AZ3059" s="295">
        <v>986000.88</v>
      </c>
      <c r="BA3059" s="294">
        <v>89.999917999999994</v>
      </c>
      <c r="BB3059" s="294">
        <v>82.567955947954403</v>
      </c>
      <c r="BC3059" s="294">
        <v>9.4</v>
      </c>
      <c r="BD3059" s="294"/>
      <c r="BE3059" s="293" t="s">
        <v>4204</v>
      </c>
      <c r="BF3059" s="291"/>
      <c r="BG3059" s="293" t="s">
        <v>315</v>
      </c>
      <c r="BH3059" s="293" t="s">
        <v>179</v>
      </c>
      <c r="BI3059" s="293" t="s">
        <v>648</v>
      </c>
      <c r="BJ3059" s="293" t="s">
        <v>103</v>
      </c>
      <c r="BK3059" s="292" t="s">
        <v>4</v>
      </c>
      <c r="BL3059" s="294">
        <v>904579.46</v>
      </c>
      <c r="BM3059" s="292" t="s">
        <v>894</v>
      </c>
      <c r="BN3059" s="294"/>
      <c r="BO3059" s="297">
        <v>44252</v>
      </c>
      <c r="BP3059" s="297">
        <v>48816</v>
      </c>
      <c r="BQ3059" s="297" t="s">
        <v>1065</v>
      </c>
      <c r="BR3059" s="297" t="s">
        <v>4741</v>
      </c>
      <c r="BS3059" s="297" t="s">
        <v>4742</v>
      </c>
      <c r="BT3059" s="297" t="s">
        <v>4742</v>
      </c>
      <c r="BU3059" s="294">
        <v>0</v>
      </c>
      <c r="BV3059" s="294">
        <v>0</v>
      </c>
      <c r="BW3059" s="294">
        <v>0</v>
      </c>
    </row>
    <row r="3060" spans="1:75" s="289" customFormat="1" ht="18.2" customHeight="1" x14ac:dyDescent="0.15">
      <c r="A3060" s="298">
        <v>3058</v>
      </c>
      <c r="B3060" s="299" t="s">
        <v>305</v>
      </c>
      <c r="C3060" s="299" t="s">
        <v>306</v>
      </c>
      <c r="D3060" s="313">
        <v>45172</v>
      </c>
      <c r="E3060" s="300" t="s">
        <v>4481</v>
      </c>
      <c r="F3060" s="309">
        <v>0</v>
      </c>
      <c r="G3060" s="309">
        <v>0</v>
      </c>
      <c r="H3060" s="302">
        <v>216618.92</v>
      </c>
      <c r="I3060" s="302">
        <v>0</v>
      </c>
      <c r="J3060" s="302">
        <v>0</v>
      </c>
      <c r="K3060" s="302">
        <v>216618.92</v>
      </c>
      <c r="L3060" s="302">
        <v>1057.48</v>
      </c>
      <c r="M3060" s="302">
        <v>0</v>
      </c>
      <c r="N3060" s="302">
        <v>0</v>
      </c>
      <c r="O3060" s="302">
        <v>1057.48</v>
      </c>
      <c r="P3060" s="302">
        <v>0</v>
      </c>
      <c r="Q3060" s="302">
        <v>0</v>
      </c>
      <c r="R3060" s="302">
        <v>215561.44</v>
      </c>
      <c r="S3060" s="302">
        <v>0</v>
      </c>
      <c r="T3060" s="302">
        <v>1805.16</v>
      </c>
      <c r="U3060" s="302">
        <v>0</v>
      </c>
      <c r="V3060" s="302">
        <v>0</v>
      </c>
      <c r="W3060" s="302">
        <v>1805.16</v>
      </c>
      <c r="X3060" s="302">
        <v>0</v>
      </c>
      <c r="Y3060" s="302">
        <v>0</v>
      </c>
      <c r="Z3060" s="302">
        <v>0</v>
      </c>
      <c r="AA3060" s="302">
        <v>0</v>
      </c>
      <c r="AB3060" s="302">
        <v>0</v>
      </c>
      <c r="AC3060" s="302">
        <v>0</v>
      </c>
      <c r="AD3060" s="302">
        <v>0</v>
      </c>
      <c r="AE3060" s="302">
        <v>0</v>
      </c>
      <c r="AF3060" s="302">
        <v>0</v>
      </c>
      <c r="AG3060" s="302">
        <v>0</v>
      </c>
      <c r="AH3060" s="302">
        <v>137.55000000000001</v>
      </c>
      <c r="AI3060" s="302">
        <v>0</v>
      </c>
      <c r="AJ3060" s="302">
        <v>0</v>
      </c>
      <c r="AK3060" s="302">
        <v>0</v>
      </c>
      <c r="AL3060" s="302">
        <v>0</v>
      </c>
      <c r="AM3060" s="302">
        <v>0</v>
      </c>
      <c r="AN3060" s="302">
        <v>0</v>
      </c>
      <c r="AO3060" s="302">
        <v>0</v>
      </c>
      <c r="AP3060" s="302">
        <v>36.479999999999997</v>
      </c>
      <c r="AQ3060" s="302">
        <v>0</v>
      </c>
      <c r="AR3060" s="302">
        <v>36.67</v>
      </c>
      <c r="AS3060" s="302">
        <v>0</v>
      </c>
      <c r="AT3060" s="295">
        <f t="shared" si="47"/>
        <v>3000</v>
      </c>
      <c r="AU3060" s="302">
        <v>0</v>
      </c>
      <c r="AV3060" s="302">
        <v>0</v>
      </c>
      <c r="AW3060" s="303">
        <v>119</v>
      </c>
      <c r="AX3060" s="303">
        <v>150</v>
      </c>
      <c r="AY3060" s="302">
        <v>290001.01</v>
      </c>
      <c r="AZ3060" s="302">
        <v>234226.89</v>
      </c>
      <c r="BA3060" s="301">
        <v>54.677104</v>
      </c>
      <c r="BB3060" s="301">
        <v>50.319906793236903</v>
      </c>
      <c r="BC3060" s="301">
        <v>10</v>
      </c>
      <c r="BD3060" s="301"/>
      <c r="BE3060" s="300" t="s">
        <v>4204</v>
      </c>
      <c r="BF3060" s="298"/>
      <c r="BG3060" s="300" t="s">
        <v>320</v>
      </c>
      <c r="BH3060" s="300" t="s">
        <v>181</v>
      </c>
      <c r="BI3060" s="300" t="s">
        <v>462</v>
      </c>
      <c r="BJ3060" s="300" t="s">
        <v>103</v>
      </c>
      <c r="BK3060" s="299" t="s">
        <v>4</v>
      </c>
      <c r="BL3060" s="301">
        <v>215561.44</v>
      </c>
      <c r="BM3060" s="299" t="s">
        <v>894</v>
      </c>
      <c r="BN3060" s="301"/>
      <c r="BO3060" s="304">
        <v>44252</v>
      </c>
      <c r="BP3060" s="304">
        <v>48816</v>
      </c>
      <c r="BQ3060" s="297" t="s">
        <v>1065</v>
      </c>
      <c r="BR3060" s="297" t="s">
        <v>4741</v>
      </c>
      <c r="BS3060" s="297" t="s">
        <v>4742</v>
      </c>
      <c r="BT3060" s="297" t="s">
        <v>4742</v>
      </c>
      <c r="BU3060" s="301">
        <v>0</v>
      </c>
      <c r="BV3060" s="301">
        <v>0</v>
      </c>
      <c r="BW3060" s="301">
        <v>0</v>
      </c>
    </row>
    <row r="3061" spans="1:75" s="289" customFormat="1" ht="18.2" customHeight="1" x14ac:dyDescent="0.15">
      <c r="A3061" s="291">
        <v>3059</v>
      </c>
      <c r="B3061" s="292" t="s">
        <v>305</v>
      </c>
      <c r="C3061" s="292" t="s">
        <v>306</v>
      </c>
      <c r="D3061" s="312">
        <v>45172</v>
      </c>
      <c r="E3061" s="293" t="s">
        <v>4491</v>
      </c>
      <c r="F3061" s="308">
        <v>0</v>
      </c>
      <c r="G3061" s="308">
        <v>0</v>
      </c>
      <c r="H3061" s="295">
        <v>96964.67</v>
      </c>
      <c r="I3061" s="295">
        <v>0</v>
      </c>
      <c r="J3061" s="295">
        <v>0</v>
      </c>
      <c r="K3061" s="295">
        <v>96964.67</v>
      </c>
      <c r="L3061" s="295">
        <v>487.06</v>
      </c>
      <c r="M3061" s="295">
        <v>0</v>
      </c>
      <c r="N3061" s="295">
        <v>0</v>
      </c>
      <c r="O3061" s="295">
        <v>487.06</v>
      </c>
      <c r="P3061" s="295">
        <v>0</v>
      </c>
      <c r="Q3061" s="295">
        <v>0</v>
      </c>
      <c r="R3061" s="295">
        <v>96477.61</v>
      </c>
      <c r="S3061" s="295">
        <v>0</v>
      </c>
      <c r="T3061" s="295">
        <v>767.64</v>
      </c>
      <c r="U3061" s="295">
        <v>0</v>
      </c>
      <c r="V3061" s="295">
        <v>0</v>
      </c>
      <c r="W3061" s="295">
        <v>767.64</v>
      </c>
      <c r="X3061" s="295">
        <v>0</v>
      </c>
      <c r="Y3061" s="295">
        <v>0</v>
      </c>
      <c r="Z3061" s="295">
        <v>0</v>
      </c>
      <c r="AA3061" s="295">
        <v>0</v>
      </c>
      <c r="AB3061" s="295">
        <v>0</v>
      </c>
      <c r="AC3061" s="295">
        <v>0</v>
      </c>
      <c r="AD3061" s="295">
        <v>0</v>
      </c>
      <c r="AE3061" s="295">
        <v>0</v>
      </c>
      <c r="AF3061" s="295">
        <v>0</v>
      </c>
      <c r="AG3061" s="295">
        <v>0</v>
      </c>
      <c r="AH3061" s="295">
        <v>92.3</v>
      </c>
      <c r="AI3061" s="295">
        <v>0</v>
      </c>
      <c r="AJ3061" s="295">
        <v>0</v>
      </c>
      <c r="AK3061" s="295">
        <v>0</v>
      </c>
      <c r="AL3061" s="295">
        <v>0</v>
      </c>
      <c r="AM3061" s="295">
        <v>0</v>
      </c>
      <c r="AN3061" s="295">
        <v>0</v>
      </c>
      <c r="AO3061" s="295">
        <v>0</v>
      </c>
      <c r="AP3061" s="295">
        <v>196.56</v>
      </c>
      <c r="AQ3061" s="295">
        <v>0</v>
      </c>
      <c r="AR3061" s="295">
        <v>193.56</v>
      </c>
      <c r="AS3061" s="295">
        <v>0</v>
      </c>
      <c r="AT3061" s="295">
        <f t="shared" si="47"/>
        <v>1350</v>
      </c>
      <c r="AU3061" s="295">
        <v>0</v>
      </c>
      <c r="AV3061" s="295">
        <v>0</v>
      </c>
      <c r="AW3061" s="296">
        <v>119</v>
      </c>
      <c r="AX3061" s="296">
        <v>149</v>
      </c>
      <c r="AY3061" s="295">
        <v>262500.01</v>
      </c>
      <c r="AZ3061" s="295">
        <v>104683.25</v>
      </c>
      <c r="BA3061" s="294">
        <v>43.725555999999997</v>
      </c>
      <c r="BB3061" s="294">
        <v>40.298110144661699</v>
      </c>
      <c r="BC3061" s="294">
        <v>9.5</v>
      </c>
      <c r="BD3061" s="294"/>
      <c r="BE3061" s="293" t="s">
        <v>4204</v>
      </c>
      <c r="BF3061" s="291"/>
      <c r="BG3061" s="293" t="s">
        <v>312</v>
      </c>
      <c r="BH3061" s="293" t="s">
        <v>221</v>
      </c>
      <c r="BI3061" s="293" t="s">
        <v>798</v>
      </c>
      <c r="BJ3061" s="293" t="s">
        <v>103</v>
      </c>
      <c r="BK3061" s="292" t="s">
        <v>4</v>
      </c>
      <c r="BL3061" s="294">
        <v>96477.61</v>
      </c>
      <c r="BM3061" s="292" t="s">
        <v>894</v>
      </c>
      <c r="BN3061" s="294"/>
      <c r="BO3061" s="297">
        <v>44286</v>
      </c>
      <c r="BP3061" s="297">
        <v>48822</v>
      </c>
      <c r="BQ3061" s="297" t="s">
        <v>1065</v>
      </c>
      <c r="BR3061" s="297" t="s">
        <v>4741</v>
      </c>
      <c r="BS3061" s="297" t="s">
        <v>4742</v>
      </c>
      <c r="BT3061" s="297" t="s">
        <v>4742</v>
      </c>
      <c r="BU3061" s="294">
        <v>0</v>
      </c>
      <c r="BV3061" s="294">
        <v>0</v>
      </c>
      <c r="BW3061" s="294">
        <v>0</v>
      </c>
    </row>
    <row r="3062" spans="1:75" s="289" customFormat="1" ht="18.2" customHeight="1" x14ac:dyDescent="0.15">
      <c r="A3062" s="298">
        <v>3060</v>
      </c>
      <c r="B3062" s="299" t="s">
        <v>305</v>
      </c>
      <c r="C3062" s="299" t="s">
        <v>306</v>
      </c>
      <c r="D3062" s="313">
        <v>45172</v>
      </c>
      <c r="E3062" s="300" t="s">
        <v>4492</v>
      </c>
      <c r="F3062" s="309">
        <v>2</v>
      </c>
      <c r="G3062" s="309">
        <v>3</v>
      </c>
      <c r="H3062" s="302">
        <v>208349.54</v>
      </c>
      <c r="I3062" s="302">
        <v>3001.18</v>
      </c>
      <c r="J3062" s="302">
        <v>0</v>
      </c>
      <c r="K3062" s="302">
        <v>211350.72</v>
      </c>
      <c r="L3062" s="302">
        <v>1017.11</v>
      </c>
      <c r="M3062" s="302">
        <v>0</v>
      </c>
      <c r="N3062" s="302">
        <v>1992.47</v>
      </c>
      <c r="O3062" s="302">
        <v>0</v>
      </c>
      <c r="P3062" s="302">
        <v>0</v>
      </c>
      <c r="Q3062" s="302">
        <v>0</v>
      </c>
      <c r="R3062" s="302">
        <v>209358.25</v>
      </c>
      <c r="S3062" s="302">
        <v>4119.42</v>
      </c>
      <c r="T3062" s="302">
        <v>1736.25</v>
      </c>
      <c r="U3062" s="302">
        <v>0</v>
      </c>
      <c r="V3062" s="302">
        <v>2815.93</v>
      </c>
      <c r="W3062" s="302">
        <v>0</v>
      </c>
      <c r="X3062" s="302">
        <v>0</v>
      </c>
      <c r="Y3062" s="302">
        <v>0</v>
      </c>
      <c r="Z3062" s="302">
        <v>3039.74</v>
      </c>
      <c r="AA3062" s="302">
        <v>0</v>
      </c>
      <c r="AB3062" s="302">
        <v>0</v>
      </c>
      <c r="AC3062" s="302">
        <v>0</v>
      </c>
      <c r="AD3062" s="302">
        <v>0</v>
      </c>
      <c r="AE3062" s="302">
        <v>0</v>
      </c>
      <c r="AF3062" s="302">
        <v>0</v>
      </c>
      <c r="AG3062" s="302">
        <v>0</v>
      </c>
      <c r="AH3062" s="302">
        <v>0</v>
      </c>
      <c r="AI3062" s="302">
        <v>0</v>
      </c>
      <c r="AJ3062" s="302">
        <v>0</v>
      </c>
      <c r="AK3062" s="302">
        <v>0</v>
      </c>
      <c r="AL3062" s="302">
        <v>700</v>
      </c>
      <c r="AM3062" s="302">
        <v>0</v>
      </c>
      <c r="AN3062" s="302">
        <v>0</v>
      </c>
      <c r="AO3062" s="302">
        <v>257.60000000000002</v>
      </c>
      <c r="AP3062" s="302">
        <v>0</v>
      </c>
      <c r="AQ3062" s="302">
        <v>0</v>
      </c>
      <c r="AR3062" s="302">
        <v>0</v>
      </c>
      <c r="AS3062" s="302">
        <v>0</v>
      </c>
      <c r="AT3062" s="295">
        <f t="shared" si="47"/>
        <v>5766</v>
      </c>
      <c r="AU3062" s="302">
        <v>2025.82</v>
      </c>
      <c r="AV3062" s="302">
        <v>3039.74</v>
      </c>
      <c r="AW3062" s="303">
        <v>119</v>
      </c>
      <c r="AX3062" s="303">
        <v>149</v>
      </c>
      <c r="AY3062" s="302">
        <v>265002.34000000003</v>
      </c>
      <c r="AZ3062" s="302">
        <v>224409.32</v>
      </c>
      <c r="BA3062" s="301">
        <v>50.916626999999998</v>
      </c>
      <c r="BB3062" s="301">
        <v>47.501663142256099</v>
      </c>
      <c r="BC3062" s="301">
        <v>10</v>
      </c>
      <c r="BD3062" s="301"/>
      <c r="BE3062" s="300" t="s">
        <v>4204</v>
      </c>
      <c r="BF3062" s="298"/>
      <c r="BG3062" s="300" t="s">
        <v>317</v>
      </c>
      <c r="BH3062" s="300" t="s">
        <v>318</v>
      </c>
      <c r="BI3062" s="300" t="s">
        <v>522</v>
      </c>
      <c r="BJ3062" s="300" t="s">
        <v>177</v>
      </c>
      <c r="BK3062" s="299" t="s">
        <v>4</v>
      </c>
      <c r="BL3062" s="301">
        <v>209358.25</v>
      </c>
      <c r="BM3062" s="299" t="s">
        <v>894</v>
      </c>
      <c r="BN3062" s="301"/>
      <c r="BO3062" s="304">
        <v>44286</v>
      </c>
      <c r="BP3062" s="304">
        <v>48822</v>
      </c>
      <c r="BQ3062" s="297" t="s">
        <v>1065</v>
      </c>
      <c r="BR3062" s="297" t="s">
        <v>4741</v>
      </c>
      <c r="BS3062" s="297" t="s">
        <v>4742</v>
      </c>
      <c r="BT3062" s="297" t="s">
        <v>4742</v>
      </c>
      <c r="BU3062" s="301">
        <v>128.80000000000001</v>
      </c>
      <c r="BV3062" s="301">
        <v>0</v>
      </c>
      <c r="BW3062" s="301">
        <v>0</v>
      </c>
    </row>
    <row r="3063" spans="1:75" s="289" customFormat="1" ht="18.2" customHeight="1" x14ac:dyDescent="0.15">
      <c r="A3063" s="291">
        <v>3061</v>
      </c>
      <c r="B3063" s="292" t="s">
        <v>305</v>
      </c>
      <c r="C3063" s="292" t="s">
        <v>306</v>
      </c>
      <c r="D3063" s="312">
        <v>45172</v>
      </c>
      <c r="E3063" s="293" t="s">
        <v>4515</v>
      </c>
      <c r="F3063" s="308">
        <v>0</v>
      </c>
      <c r="G3063" s="308">
        <v>0</v>
      </c>
      <c r="H3063" s="295">
        <v>222738.15</v>
      </c>
      <c r="I3063" s="295">
        <v>0</v>
      </c>
      <c r="J3063" s="295">
        <v>0</v>
      </c>
      <c r="K3063" s="295">
        <v>222738.15</v>
      </c>
      <c r="L3063" s="295">
        <v>1442.3</v>
      </c>
      <c r="M3063" s="295">
        <v>0</v>
      </c>
      <c r="N3063" s="295">
        <v>0</v>
      </c>
      <c r="O3063" s="295">
        <v>1442.3</v>
      </c>
      <c r="P3063" s="295">
        <v>0</v>
      </c>
      <c r="Q3063" s="295">
        <v>0</v>
      </c>
      <c r="R3063" s="295">
        <v>221295.85</v>
      </c>
      <c r="S3063" s="295">
        <v>0</v>
      </c>
      <c r="T3063" s="295">
        <v>1781.91</v>
      </c>
      <c r="U3063" s="295">
        <v>0</v>
      </c>
      <c r="V3063" s="295">
        <v>0</v>
      </c>
      <c r="W3063" s="295">
        <v>1781.91</v>
      </c>
      <c r="X3063" s="295">
        <v>0</v>
      </c>
      <c r="Y3063" s="295">
        <v>0</v>
      </c>
      <c r="Z3063" s="295">
        <v>0</v>
      </c>
      <c r="AA3063" s="295">
        <v>0</v>
      </c>
      <c r="AB3063" s="295">
        <v>0</v>
      </c>
      <c r="AC3063" s="295">
        <v>0</v>
      </c>
      <c r="AD3063" s="295">
        <v>0</v>
      </c>
      <c r="AE3063" s="295">
        <v>0</v>
      </c>
      <c r="AF3063" s="295">
        <v>0</v>
      </c>
      <c r="AG3063" s="295">
        <v>0</v>
      </c>
      <c r="AH3063" s="295">
        <v>154.94</v>
      </c>
      <c r="AI3063" s="295">
        <v>0</v>
      </c>
      <c r="AJ3063" s="295">
        <v>0</v>
      </c>
      <c r="AK3063" s="295">
        <v>0</v>
      </c>
      <c r="AL3063" s="295">
        <v>0</v>
      </c>
      <c r="AM3063" s="295">
        <v>0</v>
      </c>
      <c r="AN3063" s="295">
        <v>0</v>
      </c>
      <c r="AO3063" s="295">
        <v>0</v>
      </c>
      <c r="AP3063" s="295">
        <v>0</v>
      </c>
      <c r="AQ3063" s="295">
        <v>0</v>
      </c>
      <c r="AR3063" s="295">
        <v>3379.15</v>
      </c>
      <c r="AS3063" s="295">
        <v>0</v>
      </c>
      <c r="AT3063" s="295">
        <f t="shared" si="47"/>
        <v>0</v>
      </c>
      <c r="AU3063" s="295">
        <v>0</v>
      </c>
      <c r="AV3063" s="295">
        <v>0</v>
      </c>
      <c r="AW3063" s="296">
        <v>120</v>
      </c>
      <c r="AX3063" s="296">
        <v>148</v>
      </c>
      <c r="AY3063" s="295">
        <v>322998.53000000003</v>
      </c>
      <c r="AZ3063" s="295">
        <v>266661.77</v>
      </c>
      <c r="BA3063" s="294">
        <v>72.135572999999994</v>
      </c>
      <c r="BB3063" s="294">
        <v>59.8634852767686</v>
      </c>
      <c r="BC3063" s="294">
        <v>9.6</v>
      </c>
      <c r="BD3063" s="294"/>
      <c r="BE3063" s="293" t="s">
        <v>4204</v>
      </c>
      <c r="BF3063" s="291"/>
      <c r="BG3063" s="293" t="s">
        <v>310</v>
      </c>
      <c r="BH3063" s="293" t="s">
        <v>233</v>
      </c>
      <c r="BI3063" s="293" t="s">
        <v>588</v>
      </c>
      <c r="BJ3063" s="293" t="s">
        <v>103</v>
      </c>
      <c r="BK3063" s="292" t="s">
        <v>4</v>
      </c>
      <c r="BL3063" s="294">
        <v>221295.85</v>
      </c>
      <c r="BM3063" s="292" t="s">
        <v>894</v>
      </c>
      <c r="BN3063" s="294"/>
      <c r="BO3063" s="297">
        <v>44328</v>
      </c>
      <c r="BP3063" s="297">
        <v>48834</v>
      </c>
      <c r="BQ3063" s="297" t="s">
        <v>925</v>
      </c>
      <c r="BR3063" s="297" t="s">
        <v>4745</v>
      </c>
      <c r="BS3063" s="297" t="s">
        <v>4742</v>
      </c>
      <c r="BT3063" s="297" t="s">
        <v>4742</v>
      </c>
      <c r="BU3063" s="294">
        <v>0</v>
      </c>
      <c r="BV3063" s="294">
        <v>0</v>
      </c>
      <c r="BW3063" s="294">
        <v>0</v>
      </c>
    </row>
    <row r="3064" spans="1:75" s="289" customFormat="1" ht="18.2" customHeight="1" x14ac:dyDescent="0.15">
      <c r="A3064" s="298">
        <v>3062</v>
      </c>
      <c r="B3064" s="299" t="s">
        <v>305</v>
      </c>
      <c r="C3064" s="299" t="s">
        <v>306</v>
      </c>
      <c r="D3064" s="313">
        <v>45172</v>
      </c>
      <c r="E3064" s="300" t="s">
        <v>4493</v>
      </c>
      <c r="F3064" s="309">
        <v>0</v>
      </c>
      <c r="G3064" s="309">
        <v>0</v>
      </c>
      <c r="H3064" s="302">
        <v>274871.58</v>
      </c>
      <c r="I3064" s="302">
        <v>0</v>
      </c>
      <c r="J3064" s="302">
        <v>0</v>
      </c>
      <c r="K3064" s="302">
        <v>274871.58</v>
      </c>
      <c r="L3064" s="302">
        <v>1372.87</v>
      </c>
      <c r="M3064" s="302">
        <v>0</v>
      </c>
      <c r="N3064" s="302">
        <v>0</v>
      </c>
      <c r="O3064" s="302">
        <v>1372.87</v>
      </c>
      <c r="P3064" s="302">
        <v>0</v>
      </c>
      <c r="Q3064" s="302">
        <v>0</v>
      </c>
      <c r="R3064" s="302">
        <v>273498.71000000002</v>
      </c>
      <c r="S3064" s="302">
        <v>0</v>
      </c>
      <c r="T3064" s="302">
        <v>2198.9699999999998</v>
      </c>
      <c r="U3064" s="302">
        <v>0</v>
      </c>
      <c r="V3064" s="302">
        <v>0</v>
      </c>
      <c r="W3064" s="302">
        <v>2198.9699999999998</v>
      </c>
      <c r="X3064" s="302">
        <v>0</v>
      </c>
      <c r="Y3064" s="302">
        <v>0</v>
      </c>
      <c r="Z3064" s="302">
        <v>0</v>
      </c>
      <c r="AA3064" s="302">
        <v>0</v>
      </c>
      <c r="AB3064" s="302">
        <v>0</v>
      </c>
      <c r="AC3064" s="302">
        <v>0</v>
      </c>
      <c r="AD3064" s="302">
        <v>0</v>
      </c>
      <c r="AE3064" s="302">
        <v>0</v>
      </c>
      <c r="AF3064" s="302">
        <v>0</v>
      </c>
      <c r="AG3064" s="302">
        <v>0</v>
      </c>
      <c r="AH3064" s="302">
        <v>195.51</v>
      </c>
      <c r="AI3064" s="302">
        <v>0</v>
      </c>
      <c r="AJ3064" s="302">
        <v>0</v>
      </c>
      <c r="AK3064" s="302">
        <v>0</v>
      </c>
      <c r="AL3064" s="302">
        <v>0</v>
      </c>
      <c r="AM3064" s="302">
        <v>0</v>
      </c>
      <c r="AN3064" s="302">
        <v>0</v>
      </c>
      <c r="AO3064" s="302">
        <v>0</v>
      </c>
      <c r="AP3064" s="302">
        <v>3.85</v>
      </c>
      <c r="AQ3064" s="302">
        <v>0</v>
      </c>
      <c r="AR3064" s="302">
        <v>1.2</v>
      </c>
      <c r="AS3064" s="302">
        <v>0</v>
      </c>
      <c r="AT3064" s="295">
        <f t="shared" si="47"/>
        <v>3769.9999999999995</v>
      </c>
      <c r="AU3064" s="302">
        <v>0</v>
      </c>
      <c r="AV3064" s="302">
        <v>0</v>
      </c>
      <c r="AW3064" s="303">
        <v>119</v>
      </c>
      <c r="AX3064" s="303">
        <v>149</v>
      </c>
      <c r="AY3064" s="302">
        <v>459199.87</v>
      </c>
      <c r="AZ3064" s="302">
        <v>296611.78999999998</v>
      </c>
      <c r="BA3064" s="301">
        <v>49.433813000000001</v>
      </c>
      <c r="BB3064" s="301">
        <v>45.581748742628299</v>
      </c>
      <c r="BC3064" s="301">
        <v>9.6</v>
      </c>
      <c r="BD3064" s="301"/>
      <c r="BE3064" s="300" t="s">
        <v>4204</v>
      </c>
      <c r="BF3064" s="298"/>
      <c r="BG3064" s="300" t="s">
        <v>326</v>
      </c>
      <c r="BH3064" s="300" t="s">
        <v>216</v>
      </c>
      <c r="BI3064" s="300" t="s">
        <v>456</v>
      </c>
      <c r="BJ3064" s="300" t="s">
        <v>103</v>
      </c>
      <c r="BK3064" s="299" t="s">
        <v>4</v>
      </c>
      <c r="BL3064" s="301">
        <v>273498.71000000002</v>
      </c>
      <c r="BM3064" s="299" t="s">
        <v>894</v>
      </c>
      <c r="BN3064" s="301"/>
      <c r="BO3064" s="304">
        <v>44273</v>
      </c>
      <c r="BP3064" s="304">
        <v>48809</v>
      </c>
      <c r="BQ3064" s="297" t="s">
        <v>1065</v>
      </c>
      <c r="BR3064" s="297" t="s">
        <v>4741</v>
      </c>
      <c r="BS3064" s="297" t="s">
        <v>4742</v>
      </c>
      <c r="BT3064" s="297" t="s">
        <v>4742</v>
      </c>
      <c r="BU3064" s="301">
        <v>0</v>
      </c>
      <c r="BV3064" s="301">
        <v>0</v>
      </c>
      <c r="BW3064" s="301">
        <v>0</v>
      </c>
    </row>
    <row r="3065" spans="1:75" s="289" customFormat="1" ht="18.2" customHeight="1" x14ac:dyDescent="0.15">
      <c r="A3065" s="291">
        <v>3063</v>
      </c>
      <c r="B3065" s="292" t="s">
        <v>305</v>
      </c>
      <c r="C3065" s="292" t="s">
        <v>306</v>
      </c>
      <c r="D3065" s="312">
        <v>45172</v>
      </c>
      <c r="E3065" s="293" t="s">
        <v>4494</v>
      </c>
      <c r="F3065" s="308">
        <v>0</v>
      </c>
      <c r="G3065" s="308">
        <v>2</v>
      </c>
      <c r="H3065" s="295">
        <v>232603.33</v>
      </c>
      <c r="I3065" s="295">
        <v>1501.86</v>
      </c>
      <c r="J3065" s="295">
        <v>0</v>
      </c>
      <c r="K3065" s="295">
        <v>234105.19</v>
      </c>
      <c r="L3065" s="295">
        <v>1161.75</v>
      </c>
      <c r="M3065" s="295">
        <v>0</v>
      </c>
      <c r="N3065" s="295">
        <v>1501.86</v>
      </c>
      <c r="O3065" s="295">
        <v>1161.75</v>
      </c>
      <c r="P3065" s="295">
        <v>0</v>
      </c>
      <c r="Q3065" s="295">
        <v>0</v>
      </c>
      <c r="R3065" s="295">
        <v>231441.58</v>
      </c>
      <c r="S3065" s="295">
        <v>1870.05</v>
      </c>
      <c r="T3065" s="295">
        <v>1860.83</v>
      </c>
      <c r="U3065" s="295">
        <v>0</v>
      </c>
      <c r="V3065" s="295">
        <v>1870.05</v>
      </c>
      <c r="W3065" s="295">
        <v>1860.83</v>
      </c>
      <c r="X3065" s="295">
        <v>0</v>
      </c>
      <c r="Y3065" s="295">
        <v>0</v>
      </c>
      <c r="Z3065" s="295">
        <v>0</v>
      </c>
      <c r="AA3065" s="295">
        <v>0</v>
      </c>
      <c r="AB3065" s="295">
        <v>0</v>
      </c>
      <c r="AC3065" s="295">
        <v>0</v>
      </c>
      <c r="AD3065" s="295">
        <v>0</v>
      </c>
      <c r="AE3065" s="295">
        <v>0</v>
      </c>
      <c r="AF3065" s="295">
        <v>0</v>
      </c>
      <c r="AG3065" s="295">
        <v>0</v>
      </c>
      <c r="AH3065" s="295">
        <v>133.53</v>
      </c>
      <c r="AI3065" s="295">
        <v>0</v>
      </c>
      <c r="AJ3065" s="295">
        <v>0</v>
      </c>
      <c r="AK3065" s="295">
        <v>0</v>
      </c>
      <c r="AL3065" s="295">
        <v>350</v>
      </c>
      <c r="AM3065" s="295">
        <v>0</v>
      </c>
      <c r="AN3065" s="295">
        <v>0</v>
      </c>
      <c r="AO3065" s="295">
        <v>133.53</v>
      </c>
      <c r="AP3065" s="295">
        <v>0</v>
      </c>
      <c r="AQ3065" s="295">
        <v>0</v>
      </c>
      <c r="AR3065" s="295">
        <v>0</v>
      </c>
      <c r="AS3065" s="295">
        <v>0</v>
      </c>
      <c r="AT3065" s="295">
        <f t="shared" si="47"/>
        <v>7011.5499999999993</v>
      </c>
      <c r="AU3065" s="295">
        <v>0</v>
      </c>
      <c r="AV3065" s="295">
        <v>0</v>
      </c>
      <c r="AW3065" s="296">
        <v>119</v>
      </c>
      <c r="AX3065" s="296">
        <v>149</v>
      </c>
      <c r="AY3065" s="295">
        <v>251000.4</v>
      </c>
      <c r="AZ3065" s="295">
        <v>251000.4</v>
      </c>
      <c r="BA3065" s="294">
        <v>75.263178999999994</v>
      </c>
      <c r="BB3065" s="294">
        <v>69.398411570590397</v>
      </c>
      <c r="BC3065" s="294">
        <v>9.6</v>
      </c>
      <c r="BD3065" s="294"/>
      <c r="BE3065" s="293" t="s">
        <v>4204</v>
      </c>
      <c r="BF3065" s="291"/>
      <c r="BG3065" s="293" t="s">
        <v>320</v>
      </c>
      <c r="BH3065" s="293" t="s">
        <v>197</v>
      </c>
      <c r="BI3065" s="293" t="s">
        <v>373</v>
      </c>
      <c r="BJ3065" s="293" t="s">
        <v>103</v>
      </c>
      <c r="BK3065" s="292" t="s">
        <v>4</v>
      </c>
      <c r="BL3065" s="294">
        <v>231441.58</v>
      </c>
      <c r="BM3065" s="292" t="s">
        <v>894</v>
      </c>
      <c r="BN3065" s="294"/>
      <c r="BO3065" s="297">
        <v>44274</v>
      </c>
      <c r="BP3065" s="297">
        <v>48810</v>
      </c>
      <c r="BQ3065" s="297" t="s">
        <v>1065</v>
      </c>
      <c r="BR3065" s="297" t="s">
        <v>4741</v>
      </c>
      <c r="BS3065" s="297" t="s">
        <v>4742</v>
      </c>
      <c r="BT3065" s="297" t="s">
        <v>4742</v>
      </c>
      <c r="BU3065" s="294">
        <v>0</v>
      </c>
      <c r="BV3065" s="294">
        <v>0</v>
      </c>
      <c r="BW3065" s="294">
        <v>0</v>
      </c>
    </row>
    <row r="3066" spans="1:75" s="289" customFormat="1" ht="18.2" customHeight="1" x14ac:dyDescent="0.15">
      <c r="A3066" s="298">
        <v>3064</v>
      </c>
      <c r="B3066" s="299" t="s">
        <v>305</v>
      </c>
      <c r="C3066" s="299" t="s">
        <v>306</v>
      </c>
      <c r="D3066" s="313">
        <v>45172</v>
      </c>
      <c r="E3066" s="300" t="s">
        <v>4495</v>
      </c>
      <c r="F3066" s="309">
        <v>0</v>
      </c>
      <c r="G3066" s="309">
        <v>0</v>
      </c>
      <c r="H3066" s="302">
        <v>309017.96999999997</v>
      </c>
      <c r="I3066" s="302">
        <v>0</v>
      </c>
      <c r="J3066" s="302">
        <v>0</v>
      </c>
      <c r="K3066" s="302">
        <v>309017.96999999997</v>
      </c>
      <c r="L3066" s="302">
        <v>1508.55</v>
      </c>
      <c r="M3066" s="302">
        <v>0</v>
      </c>
      <c r="N3066" s="302">
        <v>0</v>
      </c>
      <c r="O3066" s="302">
        <v>1508.55</v>
      </c>
      <c r="P3066" s="302">
        <v>0</v>
      </c>
      <c r="Q3066" s="302">
        <v>0</v>
      </c>
      <c r="R3066" s="302">
        <v>307509.42</v>
      </c>
      <c r="S3066" s="302">
        <v>0</v>
      </c>
      <c r="T3066" s="302">
        <v>2575.15</v>
      </c>
      <c r="U3066" s="302">
        <v>0</v>
      </c>
      <c r="V3066" s="302">
        <v>0</v>
      </c>
      <c r="W3066" s="302">
        <v>2575.15</v>
      </c>
      <c r="X3066" s="302">
        <v>0</v>
      </c>
      <c r="Y3066" s="302">
        <v>0</v>
      </c>
      <c r="Z3066" s="302">
        <v>0</v>
      </c>
      <c r="AA3066" s="302">
        <v>0</v>
      </c>
      <c r="AB3066" s="302">
        <v>0</v>
      </c>
      <c r="AC3066" s="302">
        <v>0</v>
      </c>
      <c r="AD3066" s="302">
        <v>0</v>
      </c>
      <c r="AE3066" s="302">
        <v>0</v>
      </c>
      <c r="AF3066" s="302">
        <v>0</v>
      </c>
      <c r="AG3066" s="302">
        <v>0</v>
      </c>
      <c r="AH3066" s="302">
        <v>195.67</v>
      </c>
      <c r="AI3066" s="302">
        <v>0</v>
      </c>
      <c r="AJ3066" s="302">
        <v>0</v>
      </c>
      <c r="AK3066" s="302">
        <v>0</v>
      </c>
      <c r="AL3066" s="302">
        <v>0</v>
      </c>
      <c r="AM3066" s="302">
        <v>0</v>
      </c>
      <c r="AN3066" s="302">
        <v>0</v>
      </c>
      <c r="AO3066" s="302">
        <v>0</v>
      </c>
      <c r="AP3066" s="302">
        <v>165.67</v>
      </c>
      <c r="AQ3066" s="302">
        <v>0</v>
      </c>
      <c r="AR3066" s="302">
        <v>145.04</v>
      </c>
      <c r="AS3066" s="302">
        <v>0</v>
      </c>
      <c r="AT3066" s="295">
        <f t="shared" si="47"/>
        <v>4300</v>
      </c>
      <c r="AU3066" s="302">
        <v>0</v>
      </c>
      <c r="AV3066" s="302">
        <v>0</v>
      </c>
      <c r="AW3066" s="303">
        <v>119</v>
      </c>
      <c r="AX3066" s="303">
        <v>149</v>
      </c>
      <c r="AY3066" s="302">
        <v>413001.54</v>
      </c>
      <c r="AZ3066" s="302">
        <v>332837.34999999998</v>
      </c>
      <c r="BA3066" s="301">
        <v>61.719371000000002</v>
      </c>
      <c r="BB3066" s="301">
        <v>57.022710879577701</v>
      </c>
      <c r="BC3066" s="301">
        <v>10</v>
      </c>
      <c r="BD3066" s="301"/>
      <c r="BE3066" s="300" t="s">
        <v>4204</v>
      </c>
      <c r="BF3066" s="298"/>
      <c r="BG3066" s="300" t="s">
        <v>351</v>
      </c>
      <c r="BH3066" s="300" t="s">
        <v>370</v>
      </c>
      <c r="BI3066" s="300" t="s">
        <v>371</v>
      </c>
      <c r="BJ3066" s="300" t="s">
        <v>103</v>
      </c>
      <c r="BK3066" s="299" t="s">
        <v>4</v>
      </c>
      <c r="BL3066" s="301">
        <v>307509.42</v>
      </c>
      <c r="BM3066" s="299" t="s">
        <v>894</v>
      </c>
      <c r="BN3066" s="301"/>
      <c r="BO3066" s="304">
        <v>44274</v>
      </c>
      <c r="BP3066" s="304">
        <v>48810</v>
      </c>
      <c r="BQ3066" s="297" t="s">
        <v>1065</v>
      </c>
      <c r="BR3066" s="297" t="s">
        <v>4741</v>
      </c>
      <c r="BS3066" s="297" t="s">
        <v>4742</v>
      </c>
      <c r="BT3066" s="297" t="s">
        <v>4742</v>
      </c>
      <c r="BU3066" s="301">
        <v>0</v>
      </c>
      <c r="BV3066" s="301">
        <v>0</v>
      </c>
      <c r="BW3066" s="301">
        <v>0</v>
      </c>
    </row>
    <row r="3067" spans="1:75" s="289" customFormat="1" ht="18.2" customHeight="1" x14ac:dyDescent="0.15">
      <c r="A3067" s="291">
        <v>3065</v>
      </c>
      <c r="B3067" s="292" t="s">
        <v>305</v>
      </c>
      <c r="C3067" s="292" t="s">
        <v>306</v>
      </c>
      <c r="D3067" s="312">
        <v>45172</v>
      </c>
      <c r="E3067" s="293" t="s">
        <v>3798</v>
      </c>
      <c r="F3067" s="308">
        <v>0</v>
      </c>
      <c r="G3067" s="308">
        <v>0</v>
      </c>
      <c r="H3067" s="295">
        <v>67810.820000000007</v>
      </c>
      <c r="I3067" s="295">
        <v>0</v>
      </c>
      <c r="J3067" s="295">
        <v>0</v>
      </c>
      <c r="K3067" s="295">
        <v>67810.820000000007</v>
      </c>
      <c r="L3067" s="295">
        <v>473.03</v>
      </c>
      <c r="M3067" s="295">
        <v>0</v>
      </c>
      <c r="N3067" s="295">
        <v>0</v>
      </c>
      <c r="O3067" s="295">
        <v>473.03</v>
      </c>
      <c r="P3067" s="295">
        <v>0</v>
      </c>
      <c r="Q3067" s="295">
        <v>0</v>
      </c>
      <c r="R3067" s="295">
        <v>67337.789999999994</v>
      </c>
      <c r="S3067" s="295">
        <v>0</v>
      </c>
      <c r="T3067" s="295">
        <v>559.44000000000005</v>
      </c>
      <c r="U3067" s="295">
        <v>0</v>
      </c>
      <c r="V3067" s="295">
        <v>0</v>
      </c>
      <c r="W3067" s="295">
        <v>559.44000000000005</v>
      </c>
      <c r="X3067" s="295">
        <v>0</v>
      </c>
      <c r="Y3067" s="295">
        <v>0</v>
      </c>
      <c r="Z3067" s="295">
        <v>0</v>
      </c>
      <c r="AA3067" s="295">
        <v>0</v>
      </c>
      <c r="AB3067" s="295">
        <v>0</v>
      </c>
      <c r="AC3067" s="295">
        <v>0</v>
      </c>
      <c r="AD3067" s="295">
        <v>0</v>
      </c>
      <c r="AE3067" s="295">
        <v>0</v>
      </c>
      <c r="AF3067" s="295">
        <v>0</v>
      </c>
      <c r="AG3067" s="295">
        <v>0</v>
      </c>
      <c r="AH3067" s="295">
        <v>91.03</v>
      </c>
      <c r="AI3067" s="295">
        <v>0</v>
      </c>
      <c r="AJ3067" s="295">
        <v>0</v>
      </c>
      <c r="AK3067" s="295">
        <v>0</v>
      </c>
      <c r="AL3067" s="295">
        <v>0</v>
      </c>
      <c r="AM3067" s="295">
        <v>0</v>
      </c>
      <c r="AN3067" s="295">
        <v>0</v>
      </c>
      <c r="AO3067" s="295">
        <v>0</v>
      </c>
      <c r="AP3067" s="295">
        <v>4</v>
      </c>
      <c r="AQ3067" s="295">
        <v>0</v>
      </c>
      <c r="AR3067" s="295">
        <v>2.5</v>
      </c>
      <c r="AS3067" s="295">
        <v>0</v>
      </c>
      <c r="AT3067" s="295">
        <f t="shared" si="47"/>
        <v>1125</v>
      </c>
      <c r="AU3067" s="295">
        <v>0</v>
      </c>
      <c r="AV3067" s="295">
        <v>0</v>
      </c>
      <c r="AW3067" s="296">
        <v>94</v>
      </c>
      <c r="AX3067" s="296">
        <v>190</v>
      </c>
      <c r="AY3067" s="295">
        <v>268002.21000000002</v>
      </c>
      <c r="AZ3067" s="295">
        <v>96156.22</v>
      </c>
      <c r="BA3067" s="294">
        <v>27.782433999999999</v>
      </c>
      <c r="BB3067" s="294">
        <v>19.4559198186125</v>
      </c>
      <c r="BC3067" s="294">
        <v>9.9</v>
      </c>
      <c r="BD3067" s="294"/>
      <c r="BE3067" s="293" t="s">
        <v>4204</v>
      </c>
      <c r="BF3067" s="291"/>
      <c r="BG3067" s="293" t="s">
        <v>360</v>
      </c>
      <c r="BH3067" s="293" t="s">
        <v>232</v>
      </c>
      <c r="BI3067" s="293" t="s">
        <v>629</v>
      </c>
      <c r="BJ3067" s="293" t="s">
        <v>103</v>
      </c>
      <c r="BK3067" s="292" t="s">
        <v>4</v>
      </c>
      <c r="BL3067" s="294">
        <v>67337.789999999994</v>
      </c>
      <c r="BM3067" s="292" t="s">
        <v>894</v>
      </c>
      <c r="BN3067" s="294"/>
      <c r="BO3067" s="297">
        <v>42272</v>
      </c>
      <c r="BP3067" s="297">
        <v>48054</v>
      </c>
      <c r="BQ3067" s="297" t="s">
        <v>1065</v>
      </c>
      <c r="BR3067" s="297" t="s">
        <v>4741</v>
      </c>
      <c r="BS3067" s="297">
        <v>42272</v>
      </c>
      <c r="BT3067" s="297">
        <v>48054</v>
      </c>
      <c r="BU3067" s="294">
        <v>0</v>
      </c>
      <c r="BV3067" s="294">
        <v>0</v>
      </c>
      <c r="BW3067" s="294">
        <v>0</v>
      </c>
    </row>
    <row r="3068" spans="1:75" s="289" customFormat="1" ht="18.2" customHeight="1" x14ac:dyDescent="0.15">
      <c r="A3068" s="298">
        <v>3066</v>
      </c>
      <c r="B3068" s="299" t="s">
        <v>305</v>
      </c>
      <c r="C3068" s="299" t="s">
        <v>306</v>
      </c>
      <c r="D3068" s="313">
        <v>45172</v>
      </c>
      <c r="E3068" s="300" t="s">
        <v>1111</v>
      </c>
      <c r="F3068" s="309">
        <v>0</v>
      </c>
      <c r="G3068" s="309">
        <v>0</v>
      </c>
      <c r="H3068" s="302">
        <v>147730.82999999999</v>
      </c>
      <c r="I3068" s="302">
        <v>0</v>
      </c>
      <c r="J3068" s="302">
        <v>0</v>
      </c>
      <c r="K3068" s="302">
        <v>147730.82999999999</v>
      </c>
      <c r="L3068" s="302">
        <v>2674.72</v>
      </c>
      <c r="M3068" s="302">
        <v>0</v>
      </c>
      <c r="N3068" s="302">
        <v>0</v>
      </c>
      <c r="O3068" s="302">
        <v>2674.72</v>
      </c>
      <c r="P3068" s="302">
        <v>0</v>
      </c>
      <c r="Q3068" s="302">
        <v>0</v>
      </c>
      <c r="R3068" s="302">
        <v>145056.10999999999</v>
      </c>
      <c r="S3068" s="302">
        <v>0</v>
      </c>
      <c r="T3068" s="302">
        <v>1169.54</v>
      </c>
      <c r="U3068" s="302">
        <v>0</v>
      </c>
      <c r="V3068" s="302">
        <v>0</v>
      </c>
      <c r="W3068" s="302">
        <v>1169.54</v>
      </c>
      <c r="X3068" s="302">
        <v>0</v>
      </c>
      <c r="Y3068" s="302">
        <v>0</v>
      </c>
      <c r="Z3068" s="302">
        <v>0</v>
      </c>
      <c r="AA3068" s="302">
        <v>0</v>
      </c>
      <c r="AB3068" s="302">
        <v>0</v>
      </c>
      <c r="AC3068" s="302">
        <v>0</v>
      </c>
      <c r="AD3068" s="302">
        <v>0</v>
      </c>
      <c r="AE3068" s="302">
        <v>0</v>
      </c>
      <c r="AF3068" s="302">
        <v>0</v>
      </c>
      <c r="AG3068" s="302">
        <v>0</v>
      </c>
      <c r="AH3068" s="302">
        <v>164.92</v>
      </c>
      <c r="AI3068" s="302">
        <v>0</v>
      </c>
      <c r="AJ3068" s="302">
        <v>0</v>
      </c>
      <c r="AK3068" s="302">
        <v>0</v>
      </c>
      <c r="AL3068" s="302">
        <v>0</v>
      </c>
      <c r="AM3068" s="302">
        <v>0</v>
      </c>
      <c r="AN3068" s="302">
        <v>0</v>
      </c>
      <c r="AO3068" s="302">
        <v>0</v>
      </c>
      <c r="AP3068" s="302">
        <v>90.82</v>
      </c>
      <c r="AQ3068" s="302">
        <v>0</v>
      </c>
      <c r="AR3068" s="302">
        <v>0</v>
      </c>
      <c r="AS3068" s="302">
        <v>0</v>
      </c>
      <c r="AT3068" s="295">
        <f t="shared" si="47"/>
        <v>4100</v>
      </c>
      <c r="AU3068" s="302">
        <v>0</v>
      </c>
      <c r="AV3068" s="302">
        <v>0</v>
      </c>
      <c r="AW3068" s="303">
        <v>45</v>
      </c>
      <c r="AX3068" s="303">
        <v>141</v>
      </c>
      <c r="AY3068" s="302">
        <v>310003.59999999998</v>
      </c>
      <c r="AZ3068" s="302">
        <v>310003.59999999998</v>
      </c>
      <c r="BA3068" s="301">
        <v>89.998954999999995</v>
      </c>
      <c r="BB3068" s="301">
        <v>42.112086170499502</v>
      </c>
      <c r="BC3068" s="301">
        <v>9.5</v>
      </c>
      <c r="BD3068" s="301"/>
      <c r="BE3068" s="300" t="s">
        <v>4204</v>
      </c>
      <c r="BF3068" s="298"/>
      <c r="BG3068" s="300" t="s">
        <v>320</v>
      </c>
      <c r="BH3068" s="300" t="s">
        <v>181</v>
      </c>
      <c r="BI3068" s="300" t="s">
        <v>461</v>
      </c>
      <c r="BJ3068" s="300" t="s">
        <v>103</v>
      </c>
      <c r="BK3068" s="299" t="s">
        <v>4</v>
      </c>
      <c r="BL3068" s="301">
        <v>145056.10999999999</v>
      </c>
      <c r="BM3068" s="299" t="s">
        <v>894</v>
      </c>
      <c r="BN3068" s="301"/>
      <c r="BO3068" s="304">
        <v>42272</v>
      </c>
      <c r="BP3068" s="304">
        <v>46563</v>
      </c>
      <c r="BQ3068" s="297" t="s">
        <v>1065</v>
      </c>
      <c r="BR3068" s="297" t="s">
        <v>4741</v>
      </c>
      <c r="BS3068" s="297">
        <v>42272</v>
      </c>
      <c r="BT3068" s="297">
        <v>46563</v>
      </c>
      <c r="BU3068" s="301">
        <v>0</v>
      </c>
      <c r="BV3068" s="301">
        <v>0</v>
      </c>
      <c r="BW3068" s="301">
        <v>0</v>
      </c>
    </row>
    <row r="3069" spans="1:75" s="289" customFormat="1" ht="18.2" customHeight="1" x14ac:dyDescent="0.15">
      <c r="A3069" s="291">
        <v>3067</v>
      </c>
      <c r="B3069" s="292" t="s">
        <v>305</v>
      </c>
      <c r="C3069" s="292" t="s">
        <v>306</v>
      </c>
      <c r="D3069" s="312">
        <v>45172</v>
      </c>
      <c r="E3069" s="293" t="s">
        <v>4531</v>
      </c>
      <c r="F3069" s="308">
        <v>0</v>
      </c>
      <c r="G3069" s="308">
        <v>2</v>
      </c>
      <c r="H3069" s="295">
        <v>921709.64</v>
      </c>
      <c r="I3069" s="295">
        <v>6582.93</v>
      </c>
      <c r="J3069" s="295">
        <v>0</v>
      </c>
      <c r="K3069" s="295">
        <v>928292.57</v>
      </c>
      <c r="L3069" s="295">
        <v>6380.4</v>
      </c>
      <c r="M3069" s="295">
        <v>0</v>
      </c>
      <c r="N3069" s="295">
        <v>6582.93</v>
      </c>
      <c r="O3069" s="295">
        <v>6380.4</v>
      </c>
      <c r="P3069" s="295">
        <v>0</v>
      </c>
      <c r="Q3069" s="295">
        <v>0</v>
      </c>
      <c r="R3069" s="295">
        <v>915329.24</v>
      </c>
      <c r="S3069" s="295">
        <v>7269.65</v>
      </c>
      <c r="T3069" s="295">
        <v>7220.06</v>
      </c>
      <c r="U3069" s="295">
        <v>0</v>
      </c>
      <c r="V3069" s="295">
        <v>7269.65</v>
      </c>
      <c r="W3069" s="295">
        <v>7220.06</v>
      </c>
      <c r="X3069" s="295">
        <v>0</v>
      </c>
      <c r="Y3069" s="295">
        <v>0</v>
      </c>
      <c r="Z3069" s="295">
        <v>0</v>
      </c>
      <c r="AA3069" s="295">
        <v>0</v>
      </c>
      <c r="AB3069" s="295">
        <v>0</v>
      </c>
      <c r="AC3069" s="295">
        <v>0</v>
      </c>
      <c r="AD3069" s="295">
        <v>0</v>
      </c>
      <c r="AE3069" s="295">
        <v>0</v>
      </c>
      <c r="AF3069" s="295">
        <v>0</v>
      </c>
      <c r="AG3069" s="295">
        <v>0</v>
      </c>
      <c r="AH3069" s="295">
        <v>535.19000000000005</v>
      </c>
      <c r="AI3069" s="295">
        <v>0</v>
      </c>
      <c r="AJ3069" s="295">
        <v>0</v>
      </c>
      <c r="AK3069" s="295">
        <v>0</v>
      </c>
      <c r="AL3069" s="295">
        <v>350</v>
      </c>
      <c r="AM3069" s="295">
        <v>0</v>
      </c>
      <c r="AN3069" s="295">
        <v>0</v>
      </c>
      <c r="AO3069" s="295">
        <v>535.19000000000005</v>
      </c>
      <c r="AP3069" s="295">
        <v>126.58</v>
      </c>
      <c r="AQ3069" s="295">
        <v>0</v>
      </c>
      <c r="AR3069" s="295">
        <v>0</v>
      </c>
      <c r="AS3069" s="295">
        <v>0</v>
      </c>
      <c r="AT3069" s="295">
        <f t="shared" si="47"/>
        <v>29000</v>
      </c>
      <c r="AU3069" s="295">
        <v>0</v>
      </c>
      <c r="AV3069" s="295">
        <v>0</v>
      </c>
      <c r="AW3069" s="296">
        <v>96</v>
      </c>
      <c r="AX3069" s="296">
        <v>123</v>
      </c>
      <c r="AY3069" s="295">
        <v>1005999.54</v>
      </c>
      <c r="AZ3069" s="295">
        <v>1005999.54</v>
      </c>
      <c r="BA3069" s="294">
        <v>88.717732999999996</v>
      </c>
      <c r="BB3069" s="294">
        <v>80.721642398974595</v>
      </c>
      <c r="BC3069" s="294">
        <v>9.4</v>
      </c>
      <c r="BD3069" s="294"/>
      <c r="BE3069" s="293" t="s">
        <v>4204</v>
      </c>
      <c r="BF3069" s="291"/>
      <c r="BG3069" s="293" t="s">
        <v>315</v>
      </c>
      <c r="BH3069" s="293" t="s">
        <v>179</v>
      </c>
      <c r="BI3069" s="293" t="s">
        <v>556</v>
      </c>
      <c r="BJ3069" s="293" t="s">
        <v>103</v>
      </c>
      <c r="BK3069" s="292" t="s">
        <v>4</v>
      </c>
      <c r="BL3069" s="294">
        <v>915329.24</v>
      </c>
      <c r="BM3069" s="292" t="s">
        <v>894</v>
      </c>
      <c r="BN3069" s="294"/>
      <c r="BO3069" s="297">
        <v>44361</v>
      </c>
      <c r="BP3069" s="297">
        <v>48105</v>
      </c>
      <c r="BQ3069" s="297" t="s">
        <v>925</v>
      </c>
      <c r="BR3069" s="297" t="s">
        <v>4745</v>
      </c>
      <c r="BS3069" s="297" t="s">
        <v>4742</v>
      </c>
      <c r="BT3069" s="297" t="s">
        <v>4742</v>
      </c>
      <c r="BU3069" s="294">
        <v>0</v>
      </c>
      <c r="BV3069" s="294">
        <v>0</v>
      </c>
      <c r="BW3069" s="294">
        <v>0</v>
      </c>
    </row>
    <row r="3070" spans="1:75" s="289" customFormat="1" ht="18.2" customHeight="1" x14ac:dyDescent="0.15">
      <c r="A3070" s="298">
        <v>3068</v>
      </c>
      <c r="B3070" s="299" t="s">
        <v>305</v>
      </c>
      <c r="C3070" s="299" t="s">
        <v>306</v>
      </c>
      <c r="D3070" s="313">
        <v>45172</v>
      </c>
      <c r="E3070" s="300" t="s">
        <v>4564</v>
      </c>
      <c r="F3070" s="309">
        <v>0</v>
      </c>
      <c r="G3070" s="309">
        <v>0</v>
      </c>
      <c r="H3070" s="302">
        <v>192207.13</v>
      </c>
      <c r="I3070" s="302">
        <v>0</v>
      </c>
      <c r="J3070" s="302">
        <v>0</v>
      </c>
      <c r="K3070" s="302">
        <v>192207.13</v>
      </c>
      <c r="L3070" s="302">
        <v>4668.54</v>
      </c>
      <c r="M3070" s="302">
        <v>0</v>
      </c>
      <c r="N3070" s="302">
        <v>0</v>
      </c>
      <c r="O3070" s="302">
        <v>4668.54</v>
      </c>
      <c r="P3070" s="302">
        <v>0</v>
      </c>
      <c r="Q3070" s="302">
        <v>0</v>
      </c>
      <c r="R3070" s="302">
        <v>187538.59</v>
      </c>
      <c r="S3070" s="302">
        <v>0</v>
      </c>
      <c r="T3070" s="302">
        <v>1537.66</v>
      </c>
      <c r="U3070" s="302">
        <v>0</v>
      </c>
      <c r="V3070" s="302">
        <v>0</v>
      </c>
      <c r="W3070" s="302">
        <v>1537.66</v>
      </c>
      <c r="X3070" s="302">
        <v>0</v>
      </c>
      <c r="Y3070" s="302">
        <v>0</v>
      </c>
      <c r="Z3070" s="302">
        <v>0</v>
      </c>
      <c r="AA3070" s="302">
        <v>0</v>
      </c>
      <c r="AB3070" s="302">
        <v>0</v>
      </c>
      <c r="AC3070" s="302">
        <v>0</v>
      </c>
      <c r="AD3070" s="302">
        <v>0</v>
      </c>
      <c r="AE3070" s="302">
        <v>0</v>
      </c>
      <c r="AF3070" s="302">
        <v>0</v>
      </c>
      <c r="AG3070" s="302">
        <v>0</v>
      </c>
      <c r="AH3070" s="302">
        <v>150.85</v>
      </c>
      <c r="AI3070" s="302">
        <v>0</v>
      </c>
      <c r="AJ3070" s="302">
        <v>0</v>
      </c>
      <c r="AK3070" s="302">
        <v>0</v>
      </c>
      <c r="AL3070" s="302">
        <v>0</v>
      </c>
      <c r="AM3070" s="302">
        <v>0</v>
      </c>
      <c r="AN3070" s="302">
        <v>0</v>
      </c>
      <c r="AO3070" s="302">
        <v>0</v>
      </c>
      <c r="AP3070" s="302">
        <v>0</v>
      </c>
      <c r="AQ3070" s="302">
        <v>0</v>
      </c>
      <c r="AR3070" s="302">
        <v>2987.96</v>
      </c>
      <c r="AS3070" s="302">
        <v>0</v>
      </c>
      <c r="AT3070" s="295">
        <f t="shared" si="47"/>
        <v>3369.09</v>
      </c>
      <c r="AU3070" s="302">
        <v>0</v>
      </c>
      <c r="AV3070" s="302">
        <v>0</v>
      </c>
      <c r="AW3070" s="303">
        <v>39</v>
      </c>
      <c r="AX3070" s="303">
        <v>63</v>
      </c>
      <c r="AY3070" s="302">
        <v>315191.28000000003</v>
      </c>
      <c r="AZ3070" s="302">
        <v>259062.74</v>
      </c>
      <c r="BA3070" s="301">
        <v>69.954588999999999</v>
      </c>
      <c r="BB3070" s="301">
        <v>50.640956646600401</v>
      </c>
      <c r="BC3070" s="301">
        <v>9.6</v>
      </c>
      <c r="BD3070" s="301"/>
      <c r="BE3070" s="300" t="s">
        <v>4204</v>
      </c>
      <c r="BF3070" s="298"/>
      <c r="BG3070" s="300" t="s">
        <v>326</v>
      </c>
      <c r="BH3070" s="300" t="s">
        <v>239</v>
      </c>
      <c r="BI3070" s="300" t="s">
        <v>508</v>
      </c>
      <c r="BJ3070" s="300" t="s">
        <v>103</v>
      </c>
      <c r="BK3070" s="299" t="s">
        <v>4</v>
      </c>
      <c r="BL3070" s="301">
        <v>187538.59</v>
      </c>
      <c r="BM3070" s="299" t="s">
        <v>894</v>
      </c>
      <c r="BN3070" s="301"/>
      <c r="BO3070" s="304">
        <v>44448</v>
      </c>
      <c r="BP3070" s="304">
        <v>46365</v>
      </c>
      <c r="BQ3070" s="297" t="s">
        <v>925</v>
      </c>
      <c r="BR3070" s="297" t="s">
        <v>4745</v>
      </c>
      <c r="BS3070" s="297" t="s">
        <v>4742</v>
      </c>
      <c r="BT3070" s="297" t="s">
        <v>4742</v>
      </c>
      <c r="BU3070" s="301">
        <v>0</v>
      </c>
      <c r="BV3070" s="301">
        <v>0</v>
      </c>
      <c r="BW3070" s="301">
        <v>0</v>
      </c>
    </row>
    <row r="3071" spans="1:75" s="289" customFormat="1" ht="18.2" customHeight="1" x14ac:dyDescent="0.15">
      <c r="A3071" s="291">
        <v>3069</v>
      </c>
      <c r="B3071" s="292" t="s">
        <v>305</v>
      </c>
      <c r="C3071" s="292" t="s">
        <v>306</v>
      </c>
      <c r="D3071" s="312">
        <v>45172</v>
      </c>
      <c r="E3071" s="293" t="s">
        <v>3799</v>
      </c>
      <c r="F3071" s="308">
        <v>1</v>
      </c>
      <c r="G3071" s="308">
        <v>2</v>
      </c>
      <c r="H3071" s="295">
        <v>110049.36</v>
      </c>
      <c r="I3071" s="295">
        <v>2335.37</v>
      </c>
      <c r="J3071" s="295">
        <v>0</v>
      </c>
      <c r="K3071" s="295">
        <v>112384.73</v>
      </c>
      <c r="L3071" s="295">
        <v>2345.37</v>
      </c>
      <c r="M3071" s="295">
        <v>0</v>
      </c>
      <c r="N3071" s="295">
        <v>2335.37</v>
      </c>
      <c r="O3071" s="295">
        <v>0</v>
      </c>
      <c r="P3071" s="295">
        <v>0</v>
      </c>
      <c r="Q3071" s="295">
        <v>0</v>
      </c>
      <c r="R3071" s="295">
        <v>110049.36</v>
      </c>
      <c r="S3071" s="295">
        <v>899.01</v>
      </c>
      <c r="T3071" s="295">
        <v>880.39</v>
      </c>
      <c r="U3071" s="295">
        <v>0</v>
      </c>
      <c r="V3071" s="295">
        <v>899.01</v>
      </c>
      <c r="W3071" s="295">
        <v>147.6</v>
      </c>
      <c r="X3071" s="295">
        <v>0</v>
      </c>
      <c r="Y3071" s="295">
        <v>0</v>
      </c>
      <c r="Z3071" s="295">
        <v>732.79</v>
      </c>
      <c r="AA3071" s="295">
        <v>0</v>
      </c>
      <c r="AB3071" s="295">
        <v>0</v>
      </c>
      <c r="AC3071" s="295">
        <v>0</v>
      </c>
      <c r="AD3071" s="295">
        <v>0</v>
      </c>
      <c r="AE3071" s="295">
        <v>0</v>
      </c>
      <c r="AF3071" s="295">
        <v>0</v>
      </c>
      <c r="AG3071" s="295">
        <v>0</v>
      </c>
      <c r="AH3071" s="295">
        <v>134.01</v>
      </c>
      <c r="AI3071" s="295">
        <v>0</v>
      </c>
      <c r="AJ3071" s="295">
        <v>0</v>
      </c>
      <c r="AK3071" s="295">
        <v>0</v>
      </c>
      <c r="AL3071" s="295">
        <v>350</v>
      </c>
      <c r="AM3071" s="295">
        <v>0</v>
      </c>
      <c r="AN3071" s="295">
        <v>0</v>
      </c>
      <c r="AO3071" s="295">
        <v>134.01</v>
      </c>
      <c r="AP3071" s="295">
        <v>0</v>
      </c>
      <c r="AQ3071" s="295">
        <v>0</v>
      </c>
      <c r="AR3071" s="295">
        <v>0</v>
      </c>
      <c r="AS3071" s="295">
        <v>0</v>
      </c>
      <c r="AT3071" s="295">
        <f t="shared" si="47"/>
        <v>4000</v>
      </c>
      <c r="AU3071" s="295">
        <v>2345.37</v>
      </c>
      <c r="AV3071" s="295">
        <v>732.79</v>
      </c>
      <c r="AW3071" s="296">
        <v>39</v>
      </c>
      <c r="AX3071" s="296">
        <v>135</v>
      </c>
      <c r="AY3071" s="295">
        <v>251900</v>
      </c>
      <c r="AZ3071" s="295">
        <v>251900</v>
      </c>
      <c r="BA3071" s="294">
        <v>88.963873000000007</v>
      </c>
      <c r="BB3071" s="294">
        <v>38.866285378210698</v>
      </c>
      <c r="BC3071" s="294">
        <v>9.6</v>
      </c>
      <c r="BD3071" s="294"/>
      <c r="BE3071" s="293" t="s">
        <v>4204</v>
      </c>
      <c r="BF3071" s="291"/>
      <c r="BG3071" s="293" t="s">
        <v>312</v>
      </c>
      <c r="BH3071" s="293" t="s">
        <v>196</v>
      </c>
      <c r="BI3071" s="293" t="s">
        <v>773</v>
      </c>
      <c r="BJ3071" s="293" t="s">
        <v>177</v>
      </c>
      <c r="BK3071" s="292" t="s">
        <v>4</v>
      </c>
      <c r="BL3071" s="294">
        <v>110049.36</v>
      </c>
      <c r="BM3071" s="292" t="s">
        <v>894</v>
      </c>
      <c r="BN3071" s="294"/>
      <c r="BO3071" s="297">
        <v>42272</v>
      </c>
      <c r="BP3071" s="297">
        <v>46381</v>
      </c>
      <c r="BQ3071" s="297" t="s">
        <v>1065</v>
      </c>
      <c r="BR3071" s="297" t="s">
        <v>4741</v>
      </c>
      <c r="BS3071" s="297">
        <v>42272</v>
      </c>
      <c r="BT3071" s="297">
        <v>46381</v>
      </c>
      <c r="BU3071" s="294">
        <v>0</v>
      </c>
      <c r="BV3071" s="294">
        <v>0</v>
      </c>
      <c r="BW3071" s="294">
        <v>0</v>
      </c>
    </row>
    <row r="3072" spans="1:75" s="289" customFormat="1" ht="18.2" customHeight="1" x14ac:dyDescent="0.15">
      <c r="A3072" s="298">
        <v>3070</v>
      </c>
      <c r="B3072" s="299" t="s">
        <v>305</v>
      </c>
      <c r="C3072" s="299" t="s">
        <v>306</v>
      </c>
      <c r="D3072" s="313">
        <v>45172</v>
      </c>
      <c r="E3072" s="300" t="s">
        <v>3800</v>
      </c>
      <c r="F3072" s="309">
        <v>43</v>
      </c>
      <c r="G3072" s="309">
        <v>42</v>
      </c>
      <c r="H3072" s="302">
        <v>57304.35</v>
      </c>
      <c r="I3072" s="302">
        <v>162783.07</v>
      </c>
      <c r="J3072" s="302">
        <v>0</v>
      </c>
      <c r="K3072" s="302">
        <v>220087.42</v>
      </c>
      <c r="L3072" s="302">
        <v>4570.96</v>
      </c>
      <c r="M3072" s="302">
        <v>0</v>
      </c>
      <c r="N3072" s="302">
        <v>0</v>
      </c>
      <c r="O3072" s="302">
        <v>0</v>
      </c>
      <c r="P3072" s="302">
        <v>0</v>
      </c>
      <c r="Q3072" s="302">
        <v>0</v>
      </c>
      <c r="R3072" s="302">
        <v>220087.42</v>
      </c>
      <c r="S3072" s="302">
        <v>48250.97</v>
      </c>
      <c r="T3072" s="302">
        <v>453.66</v>
      </c>
      <c r="U3072" s="302">
        <v>0</v>
      </c>
      <c r="V3072" s="302">
        <v>0</v>
      </c>
      <c r="W3072" s="302">
        <v>0</v>
      </c>
      <c r="X3072" s="302">
        <v>0</v>
      </c>
      <c r="Y3072" s="302">
        <v>0</v>
      </c>
      <c r="Z3072" s="302">
        <v>48704.63</v>
      </c>
      <c r="AA3072" s="302">
        <v>0</v>
      </c>
      <c r="AB3072" s="302">
        <v>0</v>
      </c>
      <c r="AC3072" s="302">
        <v>0</v>
      </c>
      <c r="AD3072" s="302">
        <v>0</v>
      </c>
      <c r="AE3072" s="302">
        <v>0</v>
      </c>
      <c r="AF3072" s="302">
        <v>0</v>
      </c>
      <c r="AG3072" s="302">
        <v>0</v>
      </c>
      <c r="AH3072" s="302">
        <v>0</v>
      </c>
      <c r="AI3072" s="302">
        <v>0</v>
      </c>
      <c r="AJ3072" s="302">
        <v>0</v>
      </c>
      <c r="AK3072" s="302">
        <v>0</v>
      </c>
      <c r="AL3072" s="302">
        <v>0</v>
      </c>
      <c r="AM3072" s="302">
        <v>0</v>
      </c>
      <c r="AN3072" s="302">
        <v>0</v>
      </c>
      <c r="AO3072" s="302">
        <v>0</v>
      </c>
      <c r="AP3072" s="302">
        <v>0</v>
      </c>
      <c r="AQ3072" s="302">
        <v>0</v>
      </c>
      <c r="AR3072" s="302">
        <v>0</v>
      </c>
      <c r="AS3072" s="302">
        <v>0</v>
      </c>
      <c r="AT3072" s="295">
        <f t="shared" si="47"/>
        <v>0</v>
      </c>
      <c r="AU3072" s="302">
        <v>167354.03</v>
      </c>
      <c r="AV3072" s="302">
        <v>48704.63</v>
      </c>
      <c r="AW3072" s="303">
        <v>11</v>
      </c>
      <c r="AX3072" s="303">
        <v>107</v>
      </c>
      <c r="AY3072" s="302">
        <v>532000</v>
      </c>
      <c r="AZ3072" s="302">
        <v>334619.83</v>
      </c>
      <c r="BA3072" s="301">
        <v>71.609908000000004</v>
      </c>
      <c r="BB3072" s="301">
        <v>47.099539492795003</v>
      </c>
      <c r="BC3072" s="301">
        <v>9.5</v>
      </c>
      <c r="BD3072" s="301"/>
      <c r="BE3072" s="300" t="s">
        <v>4204</v>
      </c>
      <c r="BF3072" s="298"/>
      <c r="BG3072" s="300" t="s">
        <v>320</v>
      </c>
      <c r="BH3072" s="300" t="s">
        <v>197</v>
      </c>
      <c r="BI3072" s="300" t="s">
        <v>373</v>
      </c>
      <c r="BJ3072" s="300" t="s">
        <v>4205</v>
      </c>
      <c r="BK3072" s="299" t="s">
        <v>4</v>
      </c>
      <c r="BL3072" s="301">
        <v>220087.42</v>
      </c>
      <c r="BM3072" s="299" t="s">
        <v>894</v>
      </c>
      <c r="BN3072" s="301"/>
      <c r="BO3072" s="304">
        <v>42272</v>
      </c>
      <c r="BP3072" s="304">
        <v>45529</v>
      </c>
      <c r="BQ3072" s="297" t="s">
        <v>1067</v>
      </c>
      <c r="BR3072" s="297" t="s">
        <v>4743</v>
      </c>
      <c r="BS3072" s="297">
        <v>42272</v>
      </c>
      <c r="BT3072" s="297">
        <v>45529</v>
      </c>
      <c r="BU3072" s="301">
        <v>9612.86</v>
      </c>
      <c r="BV3072" s="301">
        <v>0</v>
      </c>
      <c r="BW3072" s="301">
        <v>0</v>
      </c>
    </row>
    <row r="3073" spans="1:75" s="289" customFormat="1" ht="18.2" customHeight="1" x14ac:dyDescent="0.15">
      <c r="A3073" s="291">
        <v>3071</v>
      </c>
      <c r="B3073" s="292" t="s">
        <v>305</v>
      </c>
      <c r="C3073" s="292" t="s">
        <v>306</v>
      </c>
      <c r="D3073" s="312">
        <v>45172</v>
      </c>
      <c r="E3073" s="293" t="s">
        <v>4500</v>
      </c>
      <c r="F3073" s="308">
        <v>0</v>
      </c>
      <c r="G3073" s="308">
        <v>0</v>
      </c>
      <c r="H3073" s="295">
        <v>246771.6</v>
      </c>
      <c r="I3073" s="295">
        <v>0</v>
      </c>
      <c r="J3073" s="295">
        <v>0</v>
      </c>
      <c r="K3073" s="295">
        <v>246771.6</v>
      </c>
      <c r="L3073" s="295">
        <v>1541.79</v>
      </c>
      <c r="M3073" s="295">
        <v>0</v>
      </c>
      <c r="N3073" s="295">
        <v>0</v>
      </c>
      <c r="O3073" s="295">
        <v>1541.79</v>
      </c>
      <c r="P3073" s="295">
        <v>0</v>
      </c>
      <c r="Q3073" s="295">
        <v>0</v>
      </c>
      <c r="R3073" s="295">
        <v>245229.81</v>
      </c>
      <c r="S3073" s="295">
        <v>0</v>
      </c>
      <c r="T3073" s="295">
        <v>1768.53</v>
      </c>
      <c r="U3073" s="295">
        <v>0</v>
      </c>
      <c r="V3073" s="295">
        <v>0</v>
      </c>
      <c r="W3073" s="295">
        <v>1768.53</v>
      </c>
      <c r="X3073" s="295">
        <v>0</v>
      </c>
      <c r="Y3073" s="295">
        <v>0</v>
      </c>
      <c r="Z3073" s="295">
        <v>0</v>
      </c>
      <c r="AA3073" s="295">
        <v>0</v>
      </c>
      <c r="AB3073" s="295">
        <v>0</v>
      </c>
      <c r="AC3073" s="295">
        <v>0</v>
      </c>
      <c r="AD3073" s="295">
        <v>0</v>
      </c>
      <c r="AE3073" s="295">
        <v>0</v>
      </c>
      <c r="AF3073" s="295">
        <v>0</v>
      </c>
      <c r="AG3073" s="295">
        <v>0</v>
      </c>
      <c r="AH3073" s="295">
        <v>143.63999999999999</v>
      </c>
      <c r="AI3073" s="295">
        <v>0</v>
      </c>
      <c r="AJ3073" s="295">
        <v>0</v>
      </c>
      <c r="AK3073" s="295">
        <v>0</v>
      </c>
      <c r="AL3073" s="295">
        <v>0</v>
      </c>
      <c r="AM3073" s="295">
        <v>0</v>
      </c>
      <c r="AN3073" s="295">
        <v>0</v>
      </c>
      <c r="AO3073" s="295">
        <v>0</v>
      </c>
      <c r="AP3073" s="295">
        <v>3453.98</v>
      </c>
      <c r="AQ3073" s="295">
        <v>0</v>
      </c>
      <c r="AR3073" s="295">
        <v>3453.94</v>
      </c>
      <c r="AS3073" s="295">
        <v>0</v>
      </c>
      <c r="AT3073" s="295">
        <f t="shared" si="47"/>
        <v>3454</v>
      </c>
      <c r="AU3073" s="295">
        <v>0</v>
      </c>
      <c r="AV3073" s="295">
        <v>0</v>
      </c>
      <c r="AW3073" s="296">
        <v>106</v>
      </c>
      <c r="AX3073" s="296">
        <v>135</v>
      </c>
      <c r="AY3073" s="295">
        <v>269999.98</v>
      </c>
      <c r="AZ3073" s="295">
        <v>269999.98</v>
      </c>
      <c r="BA3073" s="294">
        <v>90.000012999999996</v>
      </c>
      <c r="BB3073" s="294">
        <v>81.743287862419606</v>
      </c>
      <c r="BC3073" s="294">
        <v>8.6</v>
      </c>
      <c r="BD3073" s="294"/>
      <c r="BE3073" s="293" t="s">
        <v>4204</v>
      </c>
      <c r="BF3073" s="291"/>
      <c r="BG3073" s="293" t="s">
        <v>349</v>
      </c>
      <c r="BH3073" s="293" t="s">
        <v>180</v>
      </c>
      <c r="BI3073" s="293" t="s">
        <v>756</v>
      </c>
      <c r="BJ3073" s="293" t="s">
        <v>103</v>
      </c>
      <c r="BK3073" s="292" t="s">
        <v>4</v>
      </c>
      <c r="BL3073" s="294">
        <v>245229.81</v>
      </c>
      <c r="BM3073" s="292" t="s">
        <v>894</v>
      </c>
      <c r="BN3073" s="294"/>
      <c r="BO3073" s="297">
        <v>44306</v>
      </c>
      <c r="BP3073" s="297">
        <v>48415</v>
      </c>
      <c r="BQ3073" s="297" t="s">
        <v>925</v>
      </c>
      <c r="BR3073" s="297" t="s">
        <v>4745</v>
      </c>
      <c r="BS3073" s="297" t="s">
        <v>4742</v>
      </c>
      <c r="BT3073" s="297" t="s">
        <v>4742</v>
      </c>
      <c r="BU3073" s="294">
        <v>0</v>
      </c>
      <c r="BV3073" s="294">
        <v>0</v>
      </c>
      <c r="BW3073" s="294">
        <v>0</v>
      </c>
    </row>
    <row r="3074" spans="1:75" s="289" customFormat="1" ht="18.2" customHeight="1" x14ac:dyDescent="0.15">
      <c r="A3074" s="298">
        <v>3072</v>
      </c>
      <c r="B3074" s="299" t="s">
        <v>305</v>
      </c>
      <c r="C3074" s="299" t="s">
        <v>306</v>
      </c>
      <c r="D3074" s="313">
        <v>45172</v>
      </c>
      <c r="E3074" s="300" t="s">
        <v>4496</v>
      </c>
      <c r="F3074" s="309">
        <v>4</v>
      </c>
      <c r="G3074" s="309">
        <v>4</v>
      </c>
      <c r="H3074" s="302">
        <v>240018.89</v>
      </c>
      <c r="I3074" s="302">
        <v>4762.17</v>
      </c>
      <c r="J3074" s="302">
        <v>0</v>
      </c>
      <c r="K3074" s="302">
        <v>244781.06</v>
      </c>
      <c r="L3074" s="302">
        <v>1214.45</v>
      </c>
      <c r="M3074" s="302">
        <v>0</v>
      </c>
      <c r="N3074" s="302">
        <v>1176.3499999999999</v>
      </c>
      <c r="O3074" s="302">
        <v>0</v>
      </c>
      <c r="P3074" s="302">
        <v>0</v>
      </c>
      <c r="Q3074" s="302">
        <v>0</v>
      </c>
      <c r="R3074" s="302">
        <v>243604.71</v>
      </c>
      <c r="S3074" s="302">
        <v>7165.29</v>
      </c>
      <c r="T3074" s="302">
        <v>1920.15</v>
      </c>
      <c r="U3074" s="302">
        <v>0</v>
      </c>
      <c r="V3074" s="302">
        <v>1608.56</v>
      </c>
      <c r="W3074" s="302">
        <v>0</v>
      </c>
      <c r="X3074" s="302">
        <v>0</v>
      </c>
      <c r="Y3074" s="302">
        <v>0</v>
      </c>
      <c r="Z3074" s="302">
        <v>7476.88</v>
      </c>
      <c r="AA3074" s="302">
        <v>0</v>
      </c>
      <c r="AB3074" s="302">
        <v>0</v>
      </c>
      <c r="AC3074" s="302">
        <v>0</v>
      </c>
      <c r="AD3074" s="302">
        <v>0</v>
      </c>
      <c r="AE3074" s="302">
        <v>0</v>
      </c>
      <c r="AF3074" s="302">
        <v>0</v>
      </c>
      <c r="AG3074" s="302">
        <v>0</v>
      </c>
      <c r="AH3074" s="302">
        <v>0</v>
      </c>
      <c r="AI3074" s="302">
        <v>0</v>
      </c>
      <c r="AJ3074" s="302">
        <v>0</v>
      </c>
      <c r="AK3074" s="302">
        <v>0</v>
      </c>
      <c r="AL3074" s="302">
        <v>350</v>
      </c>
      <c r="AM3074" s="302">
        <v>0</v>
      </c>
      <c r="AN3074" s="302">
        <v>0</v>
      </c>
      <c r="AO3074" s="302">
        <v>151.09</v>
      </c>
      <c r="AP3074" s="302">
        <v>0</v>
      </c>
      <c r="AQ3074" s="302">
        <v>0</v>
      </c>
      <c r="AR3074" s="302">
        <v>0</v>
      </c>
      <c r="AS3074" s="302">
        <v>0</v>
      </c>
      <c r="AT3074" s="295">
        <f t="shared" si="47"/>
        <v>3286</v>
      </c>
      <c r="AU3074" s="302">
        <v>4800.2700000000004</v>
      </c>
      <c r="AV3074" s="302">
        <v>7476.88</v>
      </c>
      <c r="AW3074" s="303">
        <v>118</v>
      </c>
      <c r="AX3074" s="303">
        <v>148</v>
      </c>
      <c r="AY3074" s="302">
        <v>316003.20000000001</v>
      </c>
      <c r="AZ3074" s="302">
        <v>259250.43</v>
      </c>
      <c r="BA3074" s="301">
        <v>51.796441000000002</v>
      </c>
      <c r="BB3074" s="301">
        <v>48.670534466759101</v>
      </c>
      <c r="BC3074" s="301">
        <v>9.6</v>
      </c>
      <c r="BD3074" s="301"/>
      <c r="BE3074" s="300" t="s">
        <v>4204</v>
      </c>
      <c r="BF3074" s="298"/>
      <c r="BG3074" s="300" t="s">
        <v>349</v>
      </c>
      <c r="BH3074" s="300" t="s">
        <v>185</v>
      </c>
      <c r="BI3074" s="300" t="s">
        <v>386</v>
      </c>
      <c r="BJ3074" s="300" t="s">
        <v>177</v>
      </c>
      <c r="BK3074" s="299" t="s">
        <v>4</v>
      </c>
      <c r="BL3074" s="301">
        <v>243604.71</v>
      </c>
      <c r="BM3074" s="299" t="s">
        <v>894</v>
      </c>
      <c r="BN3074" s="301"/>
      <c r="BO3074" s="304">
        <v>44285</v>
      </c>
      <c r="BP3074" s="304">
        <v>48790</v>
      </c>
      <c r="BQ3074" s="297" t="s">
        <v>1064</v>
      </c>
      <c r="BR3074" s="297" t="s">
        <v>4747</v>
      </c>
      <c r="BS3074" s="297" t="s">
        <v>4742</v>
      </c>
      <c r="BT3074" s="297" t="s">
        <v>4742</v>
      </c>
      <c r="BU3074" s="301">
        <v>453.27</v>
      </c>
      <c r="BV3074" s="301">
        <v>0</v>
      </c>
      <c r="BW3074" s="301">
        <v>0</v>
      </c>
    </row>
    <row r="3075" spans="1:75" s="289" customFormat="1" ht="18.2" customHeight="1" x14ac:dyDescent="0.15">
      <c r="A3075" s="291">
        <v>3073</v>
      </c>
      <c r="B3075" s="292" t="s">
        <v>305</v>
      </c>
      <c r="C3075" s="292" t="s">
        <v>306</v>
      </c>
      <c r="D3075" s="312">
        <v>45172</v>
      </c>
      <c r="E3075" s="293" t="s">
        <v>4497</v>
      </c>
      <c r="F3075" s="308">
        <v>0</v>
      </c>
      <c r="G3075" s="308">
        <v>0</v>
      </c>
      <c r="H3075" s="295">
        <v>234477.49</v>
      </c>
      <c r="I3075" s="295">
        <v>0</v>
      </c>
      <c r="J3075" s="295">
        <v>0</v>
      </c>
      <c r="K3075" s="295">
        <v>234477.49</v>
      </c>
      <c r="L3075" s="295">
        <v>1171.1199999999999</v>
      </c>
      <c r="M3075" s="295">
        <v>0</v>
      </c>
      <c r="N3075" s="295">
        <v>0</v>
      </c>
      <c r="O3075" s="295">
        <v>1171.1199999999999</v>
      </c>
      <c r="P3075" s="295">
        <v>0</v>
      </c>
      <c r="Q3075" s="295">
        <v>0</v>
      </c>
      <c r="R3075" s="295">
        <v>233306.37</v>
      </c>
      <c r="S3075" s="295">
        <v>0</v>
      </c>
      <c r="T3075" s="295">
        <v>1875.82</v>
      </c>
      <c r="U3075" s="295">
        <v>0</v>
      </c>
      <c r="V3075" s="295">
        <v>0</v>
      </c>
      <c r="W3075" s="295">
        <v>1875.82</v>
      </c>
      <c r="X3075" s="295">
        <v>0</v>
      </c>
      <c r="Y3075" s="295">
        <v>0</v>
      </c>
      <c r="Z3075" s="295">
        <v>0</v>
      </c>
      <c r="AA3075" s="295">
        <v>0</v>
      </c>
      <c r="AB3075" s="295">
        <v>0</v>
      </c>
      <c r="AC3075" s="295">
        <v>0</v>
      </c>
      <c r="AD3075" s="295">
        <v>0</v>
      </c>
      <c r="AE3075" s="295">
        <v>0</v>
      </c>
      <c r="AF3075" s="295">
        <v>0</v>
      </c>
      <c r="AG3075" s="295">
        <v>0</v>
      </c>
      <c r="AH3075" s="295">
        <v>134.61000000000001</v>
      </c>
      <c r="AI3075" s="295">
        <v>0</v>
      </c>
      <c r="AJ3075" s="295">
        <v>0</v>
      </c>
      <c r="AK3075" s="295">
        <v>0</v>
      </c>
      <c r="AL3075" s="295">
        <v>0</v>
      </c>
      <c r="AM3075" s="295">
        <v>0</v>
      </c>
      <c r="AN3075" s="295">
        <v>0</v>
      </c>
      <c r="AO3075" s="295">
        <v>0</v>
      </c>
      <c r="AP3075" s="295">
        <v>550.98</v>
      </c>
      <c r="AQ3075" s="295">
        <v>0</v>
      </c>
      <c r="AR3075" s="295">
        <v>532.53</v>
      </c>
      <c r="AS3075" s="295">
        <v>0</v>
      </c>
      <c r="AT3075" s="295">
        <f t="shared" ref="AT3075:AT3138" si="48">AQ3075-AR3075-AS3075+AP3075+AO3075+AN3075+AL3075+AI3075+AH3075+AG3075+AF3075+AA3075+W3075+V3075+Q3075+P3075+O3075+N3075-J3075</f>
        <v>3200</v>
      </c>
      <c r="AU3075" s="295">
        <v>0</v>
      </c>
      <c r="AV3075" s="295">
        <v>0</v>
      </c>
      <c r="AW3075" s="296">
        <v>119</v>
      </c>
      <c r="AX3075" s="296">
        <v>149</v>
      </c>
      <c r="AY3075" s="295">
        <v>253022.92</v>
      </c>
      <c r="AZ3075" s="295">
        <v>253022.92</v>
      </c>
      <c r="BA3075" s="294">
        <v>77.135047999999998</v>
      </c>
      <c r="BB3075" s="294">
        <v>71.124378963991703</v>
      </c>
      <c r="BC3075" s="294">
        <v>9.6</v>
      </c>
      <c r="BD3075" s="294"/>
      <c r="BE3075" s="293" t="s">
        <v>4204</v>
      </c>
      <c r="BF3075" s="291"/>
      <c r="BG3075" s="293" t="s">
        <v>320</v>
      </c>
      <c r="BH3075" s="293" t="s">
        <v>197</v>
      </c>
      <c r="BI3075" s="293" t="s">
        <v>373</v>
      </c>
      <c r="BJ3075" s="293" t="s">
        <v>103</v>
      </c>
      <c r="BK3075" s="292" t="s">
        <v>4</v>
      </c>
      <c r="BL3075" s="294">
        <v>233306.37</v>
      </c>
      <c r="BM3075" s="292" t="s">
        <v>894</v>
      </c>
      <c r="BN3075" s="294"/>
      <c r="BO3075" s="297">
        <v>44280</v>
      </c>
      <c r="BP3075" s="297">
        <v>48816</v>
      </c>
      <c r="BQ3075" s="297" t="s">
        <v>1065</v>
      </c>
      <c r="BR3075" s="297" t="s">
        <v>4741</v>
      </c>
      <c r="BS3075" s="297" t="s">
        <v>4742</v>
      </c>
      <c r="BT3075" s="297" t="s">
        <v>4742</v>
      </c>
      <c r="BU3075" s="294">
        <v>0</v>
      </c>
      <c r="BV3075" s="294">
        <v>0</v>
      </c>
      <c r="BW3075" s="294">
        <v>0</v>
      </c>
    </row>
    <row r="3076" spans="1:75" s="289" customFormat="1" ht="18.2" customHeight="1" x14ac:dyDescent="0.15">
      <c r="A3076" s="298">
        <v>3074</v>
      </c>
      <c r="B3076" s="299" t="s">
        <v>305</v>
      </c>
      <c r="C3076" s="299" t="s">
        <v>306</v>
      </c>
      <c r="D3076" s="313">
        <v>45172</v>
      </c>
      <c r="E3076" s="300" t="s">
        <v>4851</v>
      </c>
      <c r="F3076" s="309">
        <v>0</v>
      </c>
      <c r="G3076" s="309">
        <v>0</v>
      </c>
      <c r="H3076" s="302">
        <v>432999.99</v>
      </c>
      <c r="I3076" s="302">
        <v>0</v>
      </c>
      <c r="J3076" s="302">
        <v>0</v>
      </c>
      <c r="K3076" s="302">
        <v>432999.99</v>
      </c>
      <c r="L3076" s="302">
        <v>0</v>
      </c>
      <c r="M3076" s="302">
        <v>0</v>
      </c>
      <c r="N3076" s="302">
        <v>0</v>
      </c>
      <c r="O3076" s="302">
        <v>0</v>
      </c>
      <c r="P3076" s="302">
        <v>0</v>
      </c>
      <c r="Q3076" s="302">
        <v>0</v>
      </c>
      <c r="R3076" s="302">
        <v>432999.99</v>
      </c>
      <c r="S3076" s="302">
        <v>0</v>
      </c>
      <c r="T3076" s="302">
        <v>6076.43</v>
      </c>
      <c r="U3076" s="302">
        <v>0</v>
      </c>
      <c r="V3076" s="302">
        <v>0</v>
      </c>
      <c r="W3076" s="302">
        <v>6076.43</v>
      </c>
      <c r="X3076" s="302">
        <v>0</v>
      </c>
      <c r="Y3076" s="302">
        <v>0</v>
      </c>
      <c r="Z3076" s="302">
        <v>0</v>
      </c>
      <c r="AA3076" s="302">
        <v>1125</v>
      </c>
      <c r="AB3076" s="302">
        <v>0</v>
      </c>
      <c r="AC3076" s="302">
        <v>0</v>
      </c>
      <c r="AD3076" s="302">
        <v>0</v>
      </c>
      <c r="AE3076" s="302">
        <v>0</v>
      </c>
      <c r="AF3076" s="302">
        <v>0</v>
      </c>
      <c r="AG3076" s="302">
        <v>0</v>
      </c>
      <c r="AH3076" s="302">
        <v>0</v>
      </c>
      <c r="AI3076" s="302">
        <v>0</v>
      </c>
      <c r="AJ3076" s="302">
        <v>0</v>
      </c>
      <c r="AK3076" s="302">
        <v>0</v>
      </c>
      <c r="AL3076" s="302">
        <v>0</v>
      </c>
      <c r="AM3076" s="302">
        <v>0</v>
      </c>
      <c r="AN3076" s="302">
        <v>0</v>
      </c>
      <c r="AO3076" s="302">
        <v>0</v>
      </c>
      <c r="AP3076" s="302">
        <v>0</v>
      </c>
      <c r="AQ3076" s="302">
        <v>0</v>
      </c>
      <c r="AR3076" s="302">
        <v>0</v>
      </c>
      <c r="AS3076" s="302">
        <v>0</v>
      </c>
      <c r="AT3076" s="295">
        <f t="shared" si="48"/>
        <v>7201.43</v>
      </c>
      <c r="AU3076" s="302">
        <v>0</v>
      </c>
      <c r="AV3076" s="302">
        <v>0</v>
      </c>
      <c r="AW3076" s="303">
        <v>119</v>
      </c>
      <c r="AX3076" s="303">
        <v>124</v>
      </c>
      <c r="AY3076" s="302">
        <v>432999.99</v>
      </c>
      <c r="AZ3076" s="302">
        <v>432999.99</v>
      </c>
      <c r="BA3076" s="301">
        <v>77.667441999999994</v>
      </c>
      <c r="BB3076" s="301">
        <v>77.667441999999994</v>
      </c>
      <c r="BC3076" s="301">
        <v>9.5</v>
      </c>
      <c r="BD3076" s="301"/>
      <c r="BE3076" s="300" t="s">
        <v>4204</v>
      </c>
      <c r="BF3076" s="298"/>
      <c r="BG3076" s="300" t="s">
        <v>317</v>
      </c>
      <c r="BH3076" s="300" t="s">
        <v>390</v>
      </c>
      <c r="BI3076" s="300" t="s">
        <v>587</v>
      </c>
      <c r="BJ3076" s="300" t="s">
        <v>103</v>
      </c>
      <c r="BK3076" s="299" t="s">
        <v>4</v>
      </c>
      <c r="BL3076" s="301">
        <v>432999.99</v>
      </c>
      <c r="BM3076" s="299" t="s">
        <v>894</v>
      </c>
      <c r="BN3076" s="301"/>
      <c r="BO3076" s="304">
        <v>45042</v>
      </c>
      <c r="BP3076" s="304">
        <v>48817</v>
      </c>
      <c r="BQ3076" s="297" t="s">
        <v>1065</v>
      </c>
      <c r="BR3076" s="297" t="s">
        <v>4741</v>
      </c>
      <c r="BS3076" s="297" t="s">
        <v>4742</v>
      </c>
      <c r="BT3076" s="297" t="s">
        <v>4742</v>
      </c>
      <c r="BU3076" s="301">
        <v>0</v>
      </c>
      <c r="BV3076" s="301">
        <v>1125</v>
      </c>
      <c r="BW3076" s="301">
        <v>0</v>
      </c>
    </row>
    <row r="3077" spans="1:75" s="289" customFormat="1" ht="18.2" customHeight="1" x14ac:dyDescent="0.15">
      <c r="A3077" s="291">
        <v>3075</v>
      </c>
      <c r="B3077" s="292" t="s">
        <v>305</v>
      </c>
      <c r="C3077" s="292" t="s">
        <v>306</v>
      </c>
      <c r="D3077" s="312">
        <v>45172</v>
      </c>
      <c r="E3077" s="293" t="s">
        <v>4498</v>
      </c>
      <c r="F3077" s="308">
        <v>0</v>
      </c>
      <c r="G3077" s="308">
        <v>0</v>
      </c>
      <c r="H3077" s="295">
        <v>241962.69</v>
      </c>
      <c r="I3077" s="295">
        <v>0</v>
      </c>
      <c r="J3077" s="295">
        <v>0</v>
      </c>
      <c r="K3077" s="295">
        <v>241962.69</v>
      </c>
      <c r="L3077" s="295">
        <v>1208.5</v>
      </c>
      <c r="M3077" s="295">
        <v>0</v>
      </c>
      <c r="N3077" s="295">
        <v>0</v>
      </c>
      <c r="O3077" s="295">
        <v>1208.5</v>
      </c>
      <c r="P3077" s="295">
        <v>0</v>
      </c>
      <c r="Q3077" s="295">
        <v>0</v>
      </c>
      <c r="R3077" s="295">
        <v>240754.19</v>
      </c>
      <c r="S3077" s="295">
        <v>0</v>
      </c>
      <c r="T3077" s="295">
        <v>1935.7</v>
      </c>
      <c r="U3077" s="295">
        <v>0</v>
      </c>
      <c r="V3077" s="295">
        <v>0</v>
      </c>
      <c r="W3077" s="295">
        <v>1935.7</v>
      </c>
      <c r="X3077" s="295">
        <v>0</v>
      </c>
      <c r="Y3077" s="295">
        <v>0</v>
      </c>
      <c r="Z3077" s="295">
        <v>0</v>
      </c>
      <c r="AA3077" s="295">
        <v>0</v>
      </c>
      <c r="AB3077" s="295">
        <v>0</v>
      </c>
      <c r="AC3077" s="295">
        <v>0</v>
      </c>
      <c r="AD3077" s="295">
        <v>0</v>
      </c>
      <c r="AE3077" s="295">
        <v>0</v>
      </c>
      <c r="AF3077" s="295">
        <v>0</v>
      </c>
      <c r="AG3077" s="295">
        <v>0</v>
      </c>
      <c r="AH3077" s="295">
        <v>138.91</v>
      </c>
      <c r="AI3077" s="295">
        <v>0</v>
      </c>
      <c r="AJ3077" s="295">
        <v>0</v>
      </c>
      <c r="AK3077" s="295">
        <v>0</v>
      </c>
      <c r="AL3077" s="295">
        <v>0</v>
      </c>
      <c r="AM3077" s="295">
        <v>0</v>
      </c>
      <c r="AN3077" s="295">
        <v>0</v>
      </c>
      <c r="AO3077" s="295">
        <v>0</v>
      </c>
      <c r="AP3077" s="295">
        <v>12.06</v>
      </c>
      <c r="AQ3077" s="295">
        <v>0</v>
      </c>
      <c r="AR3077" s="295">
        <v>11.17</v>
      </c>
      <c r="AS3077" s="295">
        <v>0</v>
      </c>
      <c r="AT3077" s="295">
        <f t="shared" si="48"/>
        <v>3284</v>
      </c>
      <c r="AU3077" s="295">
        <v>0</v>
      </c>
      <c r="AV3077" s="295">
        <v>0</v>
      </c>
      <c r="AW3077" s="296">
        <v>119</v>
      </c>
      <c r="AX3077" s="296">
        <v>149</v>
      </c>
      <c r="AY3077" s="295">
        <v>261100.01</v>
      </c>
      <c r="AZ3077" s="295">
        <v>261100.01</v>
      </c>
      <c r="BA3077" s="294">
        <v>77.841138000000001</v>
      </c>
      <c r="BB3077" s="294">
        <v>71.7754860594154</v>
      </c>
      <c r="BC3077" s="294">
        <v>9.6</v>
      </c>
      <c r="BD3077" s="294"/>
      <c r="BE3077" s="293" t="s">
        <v>4204</v>
      </c>
      <c r="BF3077" s="291"/>
      <c r="BG3077" s="293" t="s">
        <v>312</v>
      </c>
      <c r="BH3077" s="293" t="s">
        <v>221</v>
      </c>
      <c r="BI3077" s="293" t="s">
        <v>798</v>
      </c>
      <c r="BJ3077" s="293" t="s">
        <v>103</v>
      </c>
      <c r="BK3077" s="292" t="s">
        <v>4</v>
      </c>
      <c r="BL3077" s="294">
        <v>240754.19</v>
      </c>
      <c r="BM3077" s="292" t="s">
        <v>894</v>
      </c>
      <c r="BN3077" s="294"/>
      <c r="BO3077" s="297">
        <v>44286</v>
      </c>
      <c r="BP3077" s="297">
        <v>48822</v>
      </c>
      <c r="BQ3077" s="297" t="s">
        <v>1065</v>
      </c>
      <c r="BR3077" s="297" t="s">
        <v>4741</v>
      </c>
      <c r="BS3077" s="297" t="s">
        <v>4742</v>
      </c>
      <c r="BT3077" s="297" t="s">
        <v>4742</v>
      </c>
      <c r="BU3077" s="294">
        <v>0</v>
      </c>
      <c r="BV3077" s="294">
        <v>0</v>
      </c>
      <c r="BW3077" s="294">
        <v>0</v>
      </c>
    </row>
    <row r="3078" spans="1:75" s="289" customFormat="1" ht="18.2" customHeight="1" x14ac:dyDescent="0.15">
      <c r="A3078" s="298">
        <v>3076</v>
      </c>
      <c r="B3078" s="299" t="s">
        <v>305</v>
      </c>
      <c r="C3078" s="299" t="s">
        <v>306</v>
      </c>
      <c r="D3078" s="313">
        <v>45172</v>
      </c>
      <c r="E3078" s="300" t="s">
        <v>4516</v>
      </c>
      <c r="F3078" s="309">
        <v>0</v>
      </c>
      <c r="G3078" s="309">
        <v>0</v>
      </c>
      <c r="H3078" s="302">
        <v>232073.51</v>
      </c>
      <c r="I3078" s="302">
        <v>0</v>
      </c>
      <c r="J3078" s="302">
        <v>0</v>
      </c>
      <c r="K3078" s="302">
        <v>232073.51</v>
      </c>
      <c r="L3078" s="302">
        <v>1165.73</v>
      </c>
      <c r="M3078" s="302">
        <v>0</v>
      </c>
      <c r="N3078" s="302">
        <v>0</v>
      </c>
      <c r="O3078" s="302">
        <v>1165.73</v>
      </c>
      <c r="P3078" s="302">
        <v>0</v>
      </c>
      <c r="Q3078" s="302">
        <v>0</v>
      </c>
      <c r="R3078" s="302">
        <v>230907.78</v>
      </c>
      <c r="S3078" s="302">
        <v>0</v>
      </c>
      <c r="T3078" s="302">
        <v>1837.25</v>
      </c>
      <c r="U3078" s="302">
        <v>0</v>
      </c>
      <c r="V3078" s="302">
        <v>0</v>
      </c>
      <c r="W3078" s="302">
        <v>1837.25</v>
      </c>
      <c r="X3078" s="302">
        <v>0</v>
      </c>
      <c r="Y3078" s="302">
        <v>0</v>
      </c>
      <c r="Z3078" s="302">
        <v>0</v>
      </c>
      <c r="AA3078" s="302">
        <v>0</v>
      </c>
      <c r="AB3078" s="302">
        <v>0</v>
      </c>
      <c r="AC3078" s="302">
        <v>0</v>
      </c>
      <c r="AD3078" s="302">
        <v>0</v>
      </c>
      <c r="AE3078" s="302">
        <v>0</v>
      </c>
      <c r="AF3078" s="302">
        <v>0</v>
      </c>
      <c r="AG3078" s="302">
        <v>0</v>
      </c>
      <c r="AH3078" s="302">
        <v>132.19999999999999</v>
      </c>
      <c r="AI3078" s="302">
        <v>0</v>
      </c>
      <c r="AJ3078" s="302">
        <v>0</v>
      </c>
      <c r="AK3078" s="302">
        <v>0</v>
      </c>
      <c r="AL3078" s="302">
        <v>0</v>
      </c>
      <c r="AM3078" s="302">
        <v>0</v>
      </c>
      <c r="AN3078" s="302">
        <v>0</v>
      </c>
      <c r="AO3078" s="302">
        <v>0</v>
      </c>
      <c r="AP3078" s="302">
        <v>291.83999999999997</v>
      </c>
      <c r="AQ3078" s="302">
        <v>0</v>
      </c>
      <c r="AR3078" s="302">
        <v>290.02</v>
      </c>
      <c r="AS3078" s="302">
        <v>0</v>
      </c>
      <c r="AT3078" s="295">
        <f t="shared" si="48"/>
        <v>3137</v>
      </c>
      <c r="AU3078" s="302">
        <v>0</v>
      </c>
      <c r="AV3078" s="302">
        <v>0</v>
      </c>
      <c r="AW3078" s="303">
        <v>119</v>
      </c>
      <c r="AX3078" s="303">
        <v>147</v>
      </c>
      <c r="AY3078" s="302">
        <v>248500.01</v>
      </c>
      <c r="AZ3078" s="302">
        <v>248500.01</v>
      </c>
      <c r="BA3078" s="301">
        <v>89.999996999999993</v>
      </c>
      <c r="BB3078" s="301">
        <v>83.628566080446703</v>
      </c>
      <c r="BC3078" s="301">
        <v>9.5</v>
      </c>
      <c r="BD3078" s="301"/>
      <c r="BE3078" s="300" t="s">
        <v>4204</v>
      </c>
      <c r="BF3078" s="298"/>
      <c r="BG3078" s="300" t="s">
        <v>317</v>
      </c>
      <c r="BH3078" s="300" t="s">
        <v>318</v>
      </c>
      <c r="BI3078" s="300" t="s">
        <v>498</v>
      </c>
      <c r="BJ3078" s="300" t="s">
        <v>103</v>
      </c>
      <c r="BK3078" s="299" t="s">
        <v>4</v>
      </c>
      <c r="BL3078" s="301">
        <v>230907.78</v>
      </c>
      <c r="BM3078" s="299" t="s">
        <v>894</v>
      </c>
      <c r="BN3078" s="301"/>
      <c r="BO3078" s="304">
        <v>44344</v>
      </c>
      <c r="BP3078" s="304">
        <v>48819</v>
      </c>
      <c r="BQ3078" s="297" t="s">
        <v>1065</v>
      </c>
      <c r="BR3078" s="297" t="s">
        <v>4741</v>
      </c>
      <c r="BS3078" s="297" t="s">
        <v>4742</v>
      </c>
      <c r="BT3078" s="297" t="s">
        <v>4742</v>
      </c>
      <c r="BU3078" s="301">
        <v>0</v>
      </c>
      <c r="BV3078" s="301">
        <v>0</v>
      </c>
      <c r="BW3078" s="301">
        <v>0</v>
      </c>
    </row>
    <row r="3079" spans="1:75" s="289" customFormat="1" ht="18.2" customHeight="1" x14ac:dyDescent="0.15">
      <c r="A3079" s="291">
        <v>3077</v>
      </c>
      <c r="B3079" s="292" t="s">
        <v>305</v>
      </c>
      <c r="C3079" s="292" t="s">
        <v>306</v>
      </c>
      <c r="D3079" s="312">
        <v>45172</v>
      </c>
      <c r="E3079" s="293" t="s">
        <v>4532</v>
      </c>
      <c r="F3079" s="308">
        <v>0</v>
      </c>
      <c r="G3079" s="308">
        <v>0</v>
      </c>
      <c r="H3079" s="295">
        <v>598037.74</v>
      </c>
      <c r="I3079" s="295">
        <v>0</v>
      </c>
      <c r="J3079" s="295">
        <v>0</v>
      </c>
      <c r="K3079" s="295">
        <v>598037.74</v>
      </c>
      <c r="L3079" s="295">
        <v>3160.9</v>
      </c>
      <c r="M3079" s="295">
        <v>0</v>
      </c>
      <c r="N3079" s="295">
        <v>0</v>
      </c>
      <c r="O3079" s="295">
        <v>3160.9</v>
      </c>
      <c r="P3079" s="295">
        <v>0</v>
      </c>
      <c r="Q3079" s="295">
        <v>0</v>
      </c>
      <c r="R3079" s="295">
        <v>594876.84</v>
      </c>
      <c r="S3079" s="295">
        <v>0</v>
      </c>
      <c r="T3079" s="295">
        <v>4285.9399999999996</v>
      </c>
      <c r="U3079" s="295">
        <v>0</v>
      </c>
      <c r="V3079" s="295">
        <v>0</v>
      </c>
      <c r="W3079" s="295">
        <v>4285.9399999999996</v>
      </c>
      <c r="X3079" s="295">
        <v>0</v>
      </c>
      <c r="Y3079" s="295">
        <v>0</v>
      </c>
      <c r="Z3079" s="295">
        <v>0</v>
      </c>
      <c r="AA3079" s="295">
        <v>0</v>
      </c>
      <c r="AB3079" s="295">
        <v>0</v>
      </c>
      <c r="AC3079" s="295">
        <v>0</v>
      </c>
      <c r="AD3079" s="295">
        <v>0</v>
      </c>
      <c r="AE3079" s="295">
        <v>0</v>
      </c>
      <c r="AF3079" s="295">
        <v>0</v>
      </c>
      <c r="AG3079" s="295">
        <v>0</v>
      </c>
      <c r="AH3079" s="295">
        <v>340.48</v>
      </c>
      <c r="AI3079" s="295">
        <v>0</v>
      </c>
      <c r="AJ3079" s="295">
        <v>0</v>
      </c>
      <c r="AK3079" s="295">
        <v>0</v>
      </c>
      <c r="AL3079" s="295">
        <v>0</v>
      </c>
      <c r="AM3079" s="295">
        <v>0</v>
      </c>
      <c r="AN3079" s="295">
        <v>0</v>
      </c>
      <c r="AO3079" s="295">
        <v>0</v>
      </c>
      <c r="AP3079" s="295">
        <v>13.83</v>
      </c>
      <c r="AQ3079" s="295">
        <v>0</v>
      </c>
      <c r="AR3079" s="295">
        <v>13.15</v>
      </c>
      <c r="AS3079" s="295">
        <v>0</v>
      </c>
      <c r="AT3079" s="295">
        <f t="shared" si="48"/>
        <v>7788</v>
      </c>
      <c r="AU3079" s="295">
        <v>0</v>
      </c>
      <c r="AV3079" s="295">
        <v>0</v>
      </c>
      <c r="AW3079" s="296">
        <v>119</v>
      </c>
      <c r="AX3079" s="296">
        <v>146</v>
      </c>
      <c r="AY3079" s="295">
        <v>640000.02</v>
      </c>
      <c r="AZ3079" s="295">
        <v>640000.02</v>
      </c>
      <c r="BA3079" s="294">
        <v>89.999994999999998</v>
      </c>
      <c r="BB3079" s="294">
        <v>83.654548363320103</v>
      </c>
      <c r="BC3079" s="294">
        <v>8.6</v>
      </c>
      <c r="BD3079" s="294"/>
      <c r="BE3079" s="293" t="s">
        <v>4204</v>
      </c>
      <c r="BF3079" s="291"/>
      <c r="BG3079" s="293" t="s">
        <v>317</v>
      </c>
      <c r="BH3079" s="293" t="s">
        <v>318</v>
      </c>
      <c r="BI3079" s="293" t="s">
        <v>875</v>
      </c>
      <c r="BJ3079" s="293" t="s">
        <v>103</v>
      </c>
      <c r="BK3079" s="292" t="s">
        <v>4</v>
      </c>
      <c r="BL3079" s="294">
        <v>594876.84</v>
      </c>
      <c r="BM3079" s="292" t="s">
        <v>894</v>
      </c>
      <c r="BN3079" s="294"/>
      <c r="BO3079" s="297">
        <v>44372</v>
      </c>
      <c r="BP3079" s="297">
        <v>48816</v>
      </c>
      <c r="BQ3079" s="297" t="s">
        <v>1065</v>
      </c>
      <c r="BR3079" s="297" t="s">
        <v>4741</v>
      </c>
      <c r="BS3079" s="297" t="s">
        <v>4742</v>
      </c>
      <c r="BT3079" s="297" t="s">
        <v>4742</v>
      </c>
      <c r="BU3079" s="294">
        <v>0</v>
      </c>
      <c r="BV3079" s="294">
        <v>0</v>
      </c>
      <c r="BW3079" s="294">
        <v>0</v>
      </c>
    </row>
    <row r="3080" spans="1:75" s="289" customFormat="1" ht="18.2" customHeight="1" x14ac:dyDescent="0.15">
      <c r="A3080" s="298">
        <v>3078</v>
      </c>
      <c r="B3080" s="299" t="s">
        <v>305</v>
      </c>
      <c r="C3080" s="299" t="s">
        <v>306</v>
      </c>
      <c r="D3080" s="313">
        <v>45172</v>
      </c>
      <c r="E3080" s="300" t="s">
        <v>4501</v>
      </c>
      <c r="F3080" s="309">
        <v>0</v>
      </c>
      <c r="G3080" s="309">
        <v>0</v>
      </c>
      <c r="H3080" s="302">
        <v>168638.87</v>
      </c>
      <c r="I3080" s="302">
        <v>0</v>
      </c>
      <c r="J3080" s="302">
        <v>0</v>
      </c>
      <c r="K3080" s="302">
        <v>168638.87</v>
      </c>
      <c r="L3080" s="302">
        <v>847.08</v>
      </c>
      <c r="M3080" s="302">
        <v>0</v>
      </c>
      <c r="N3080" s="302">
        <v>0</v>
      </c>
      <c r="O3080" s="302">
        <v>847.08</v>
      </c>
      <c r="P3080" s="302">
        <v>0</v>
      </c>
      <c r="Q3080" s="302">
        <v>0</v>
      </c>
      <c r="R3080" s="302">
        <v>167791.79</v>
      </c>
      <c r="S3080" s="302">
        <v>0</v>
      </c>
      <c r="T3080" s="302">
        <v>1335.06</v>
      </c>
      <c r="U3080" s="302">
        <v>0</v>
      </c>
      <c r="V3080" s="302">
        <v>0</v>
      </c>
      <c r="W3080" s="302">
        <v>1335.06</v>
      </c>
      <c r="X3080" s="302">
        <v>0</v>
      </c>
      <c r="Y3080" s="302">
        <v>0</v>
      </c>
      <c r="Z3080" s="302">
        <v>0</v>
      </c>
      <c r="AA3080" s="302">
        <v>0</v>
      </c>
      <c r="AB3080" s="302">
        <v>0</v>
      </c>
      <c r="AC3080" s="302">
        <v>0</v>
      </c>
      <c r="AD3080" s="302">
        <v>0</v>
      </c>
      <c r="AE3080" s="302">
        <v>0</v>
      </c>
      <c r="AF3080" s="302">
        <v>0</v>
      </c>
      <c r="AG3080" s="302">
        <v>0</v>
      </c>
      <c r="AH3080" s="302">
        <v>127.6</v>
      </c>
      <c r="AI3080" s="302">
        <v>0</v>
      </c>
      <c r="AJ3080" s="302">
        <v>0</v>
      </c>
      <c r="AK3080" s="302">
        <v>0</v>
      </c>
      <c r="AL3080" s="302">
        <v>0</v>
      </c>
      <c r="AM3080" s="302">
        <v>0</v>
      </c>
      <c r="AN3080" s="302">
        <v>0</v>
      </c>
      <c r="AO3080" s="302">
        <v>0</v>
      </c>
      <c r="AP3080" s="302">
        <v>1.56</v>
      </c>
      <c r="AQ3080" s="302">
        <v>0</v>
      </c>
      <c r="AR3080" s="302">
        <v>1.3</v>
      </c>
      <c r="AS3080" s="302">
        <v>0</v>
      </c>
      <c r="AT3080" s="295">
        <f t="shared" si="48"/>
        <v>2310</v>
      </c>
      <c r="AU3080" s="302">
        <v>0</v>
      </c>
      <c r="AV3080" s="302">
        <v>0</v>
      </c>
      <c r="AW3080" s="303">
        <v>119</v>
      </c>
      <c r="AX3080" s="303">
        <v>148</v>
      </c>
      <c r="AY3080" s="302">
        <v>315500.01</v>
      </c>
      <c r="AZ3080" s="302">
        <v>181321.9</v>
      </c>
      <c r="BA3080" s="301">
        <v>45.007919999999999</v>
      </c>
      <c r="BB3080" s="301">
        <v>41.649461322525298</v>
      </c>
      <c r="BC3080" s="301">
        <v>9.5</v>
      </c>
      <c r="BD3080" s="301"/>
      <c r="BE3080" s="300" t="s">
        <v>4204</v>
      </c>
      <c r="BF3080" s="298"/>
      <c r="BG3080" s="300" t="s">
        <v>312</v>
      </c>
      <c r="BH3080" s="300" t="s">
        <v>196</v>
      </c>
      <c r="BI3080" s="300" t="s">
        <v>773</v>
      </c>
      <c r="BJ3080" s="300" t="s">
        <v>103</v>
      </c>
      <c r="BK3080" s="299" t="s">
        <v>4</v>
      </c>
      <c r="BL3080" s="301">
        <v>167791.79</v>
      </c>
      <c r="BM3080" s="299" t="s">
        <v>894</v>
      </c>
      <c r="BN3080" s="301"/>
      <c r="BO3080" s="304">
        <v>44309</v>
      </c>
      <c r="BP3080" s="304">
        <v>48814</v>
      </c>
      <c r="BQ3080" s="297" t="s">
        <v>1065</v>
      </c>
      <c r="BR3080" s="297" t="s">
        <v>4741</v>
      </c>
      <c r="BS3080" s="297" t="s">
        <v>4742</v>
      </c>
      <c r="BT3080" s="297" t="s">
        <v>4742</v>
      </c>
      <c r="BU3080" s="301">
        <v>0</v>
      </c>
      <c r="BV3080" s="301">
        <v>0</v>
      </c>
      <c r="BW3080" s="301">
        <v>0</v>
      </c>
    </row>
    <row r="3081" spans="1:75" s="289" customFormat="1" ht="18.2" customHeight="1" x14ac:dyDescent="0.15">
      <c r="A3081" s="291">
        <v>3079</v>
      </c>
      <c r="B3081" s="292" t="s">
        <v>305</v>
      </c>
      <c r="C3081" s="292" t="s">
        <v>306</v>
      </c>
      <c r="D3081" s="312">
        <v>45172</v>
      </c>
      <c r="E3081" s="293" t="s">
        <v>4502</v>
      </c>
      <c r="F3081" s="308">
        <v>0</v>
      </c>
      <c r="G3081" s="308">
        <v>0</v>
      </c>
      <c r="H3081" s="295">
        <v>151777.17000000001</v>
      </c>
      <c r="I3081" s="295">
        <v>0</v>
      </c>
      <c r="J3081" s="295">
        <v>0</v>
      </c>
      <c r="K3081" s="295">
        <v>151777.17000000001</v>
      </c>
      <c r="L3081" s="295">
        <v>758.06</v>
      </c>
      <c r="M3081" s="295">
        <v>0</v>
      </c>
      <c r="N3081" s="295">
        <v>0</v>
      </c>
      <c r="O3081" s="295">
        <v>758.06</v>
      </c>
      <c r="P3081" s="295">
        <v>0</v>
      </c>
      <c r="Q3081" s="295">
        <v>0</v>
      </c>
      <c r="R3081" s="295">
        <v>151019.10999999999</v>
      </c>
      <c r="S3081" s="295">
        <v>0</v>
      </c>
      <c r="T3081" s="295">
        <v>1214.22</v>
      </c>
      <c r="U3081" s="295">
        <v>0</v>
      </c>
      <c r="V3081" s="295">
        <v>0</v>
      </c>
      <c r="W3081" s="295">
        <v>1214.22</v>
      </c>
      <c r="X3081" s="295">
        <v>0</v>
      </c>
      <c r="Y3081" s="295">
        <v>0</v>
      </c>
      <c r="Z3081" s="295">
        <v>0</v>
      </c>
      <c r="AA3081" s="295">
        <v>0</v>
      </c>
      <c r="AB3081" s="295">
        <v>0</v>
      </c>
      <c r="AC3081" s="295">
        <v>0</v>
      </c>
      <c r="AD3081" s="295">
        <v>0</v>
      </c>
      <c r="AE3081" s="295">
        <v>0</v>
      </c>
      <c r="AF3081" s="295">
        <v>0</v>
      </c>
      <c r="AG3081" s="295">
        <v>0</v>
      </c>
      <c r="AH3081" s="295">
        <v>109.26</v>
      </c>
      <c r="AI3081" s="295">
        <v>0</v>
      </c>
      <c r="AJ3081" s="295">
        <v>0</v>
      </c>
      <c r="AK3081" s="295">
        <v>0</v>
      </c>
      <c r="AL3081" s="295">
        <v>0</v>
      </c>
      <c r="AM3081" s="295">
        <v>0</v>
      </c>
      <c r="AN3081" s="295">
        <v>0</v>
      </c>
      <c r="AO3081" s="295">
        <v>0</v>
      </c>
      <c r="AP3081" s="295">
        <v>10.3</v>
      </c>
      <c r="AQ3081" s="295">
        <v>0</v>
      </c>
      <c r="AR3081" s="295">
        <v>9.84</v>
      </c>
      <c r="AS3081" s="295">
        <v>0</v>
      </c>
      <c r="AT3081" s="295">
        <f t="shared" si="48"/>
        <v>2082</v>
      </c>
      <c r="AU3081" s="295">
        <v>0</v>
      </c>
      <c r="AV3081" s="295">
        <v>0</v>
      </c>
      <c r="AW3081" s="296">
        <v>119</v>
      </c>
      <c r="AX3081" s="296">
        <v>148</v>
      </c>
      <c r="AY3081" s="295">
        <v>260000</v>
      </c>
      <c r="AZ3081" s="295">
        <v>163119.53</v>
      </c>
      <c r="BA3081" s="294">
        <v>61.913538000000003</v>
      </c>
      <c r="BB3081" s="294">
        <v>57.320710804593297</v>
      </c>
      <c r="BC3081" s="294">
        <v>9.6</v>
      </c>
      <c r="BD3081" s="294"/>
      <c r="BE3081" s="293" t="s">
        <v>4204</v>
      </c>
      <c r="BF3081" s="291"/>
      <c r="BG3081" s="293" t="s">
        <v>312</v>
      </c>
      <c r="BH3081" s="293" t="s">
        <v>221</v>
      </c>
      <c r="BI3081" s="293" t="s">
        <v>798</v>
      </c>
      <c r="BJ3081" s="293" t="s">
        <v>103</v>
      </c>
      <c r="BK3081" s="292" t="s">
        <v>4</v>
      </c>
      <c r="BL3081" s="294">
        <v>151019.10999999999</v>
      </c>
      <c r="BM3081" s="292" t="s">
        <v>894</v>
      </c>
      <c r="BN3081" s="294"/>
      <c r="BO3081" s="297">
        <v>44308</v>
      </c>
      <c r="BP3081" s="297">
        <v>48813</v>
      </c>
      <c r="BQ3081" s="297" t="s">
        <v>1065</v>
      </c>
      <c r="BR3081" s="297" t="s">
        <v>4741</v>
      </c>
      <c r="BS3081" s="297" t="s">
        <v>4742</v>
      </c>
      <c r="BT3081" s="297" t="s">
        <v>4742</v>
      </c>
      <c r="BU3081" s="294">
        <v>0</v>
      </c>
      <c r="BV3081" s="294">
        <v>0</v>
      </c>
      <c r="BW3081" s="294">
        <v>0</v>
      </c>
    </row>
    <row r="3082" spans="1:75" s="289" customFormat="1" ht="18.2" customHeight="1" x14ac:dyDescent="0.15">
      <c r="A3082" s="298">
        <v>3080</v>
      </c>
      <c r="B3082" s="299" t="s">
        <v>305</v>
      </c>
      <c r="C3082" s="299" t="s">
        <v>306</v>
      </c>
      <c r="D3082" s="313">
        <v>45172</v>
      </c>
      <c r="E3082" s="300" t="s">
        <v>3801</v>
      </c>
      <c r="F3082" s="309">
        <v>2</v>
      </c>
      <c r="G3082" s="309">
        <v>2</v>
      </c>
      <c r="H3082" s="302">
        <v>0</v>
      </c>
      <c r="I3082" s="302">
        <v>4515.3999999999996</v>
      </c>
      <c r="J3082" s="302">
        <v>0</v>
      </c>
      <c r="K3082" s="302">
        <v>4515.3999999999996</v>
      </c>
      <c r="L3082" s="302">
        <v>0</v>
      </c>
      <c r="M3082" s="302">
        <v>0</v>
      </c>
      <c r="N3082" s="302">
        <v>0</v>
      </c>
      <c r="O3082" s="302">
        <v>0</v>
      </c>
      <c r="P3082" s="302">
        <v>0</v>
      </c>
      <c r="Q3082" s="302">
        <v>0</v>
      </c>
      <c r="R3082" s="302">
        <v>4515.3999999999996</v>
      </c>
      <c r="S3082" s="302">
        <v>28.66</v>
      </c>
      <c r="T3082" s="302">
        <v>0</v>
      </c>
      <c r="U3082" s="302">
        <v>0</v>
      </c>
      <c r="V3082" s="302">
        <v>0</v>
      </c>
      <c r="W3082" s="302">
        <v>0</v>
      </c>
      <c r="X3082" s="302">
        <v>0</v>
      </c>
      <c r="Y3082" s="302">
        <v>0</v>
      </c>
      <c r="Z3082" s="302">
        <v>28.66</v>
      </c>
      <c r="AA3082" s="302">
        <v>0</v>
      </c>
      <c r="AB3082" s="302">
        <v>0</v>
      </c>
      <c r="AC3082" s="302">
        <v>0</v>
      </c>
      <c r="AD3082" s="302">
        <v>0</v>
      </c>
      <c r="AE3082" s="302">
        <v>0</v>
      </c>
      <c r="AF3082" s="302">
        <v>0</v>
      </c>
      <c r="AG3082" s="302">
        <v>0</v>
      </c>
      <c r="AH3082" s="302">
        <v>0</v>
      </c>
      <c r="AI3082" s="302">
        <v>0</v>
      </c>
      <c r="AJ3082" s="302">
        <v>0</v>
      </c>
      <c r="AK3082" s="302">
        <v>0</v>
      </c>
      <c r="AL3082" s="302">
        <v>0</v>
      </c>
      <c r="AM3082" s="302">
        <v>0</v>
      </c>
      <c r="AN3082" s="302">
        <v>0</v>
      </c>
      <c r="AO3082" s="302">
        <v>0</v>
      </c>
      <c r="AP3082" s="302">
        <v>0</v>
      </c>
      <c r="AQ3082" s="302">
        <v>0</v>
      </c>
      <c r="AR3082" s="302">
        <v>0</v>
      </c>
      <c r="AS3082" s="302">
        <v>0</v>
      </c>
      <c r="AT3082" s="295">
        <f t="shared" si="48"/>
        <v>0</v>
      </c>
      <c r="AU3082" s="302">
        <v>4515.3999999999996</v>
      </c>
      <c r="AV3082" s="302">
        <v>28.66</v>
      </c>
      <c r="AW3082" s="303">
        <v>0</v>
      </c>
      <c r="AX3082" s="303">
        <v>60</v>
      </c>
      <c r="AY3082" s="302">
        <v>362001.87</v>
      </c>
      <c r="AZ3082" s="302">
        <v>163255.9</v>
      </c>
      <c r="BA3082" s="301">
        <v>57.938096000000002</v>
      </c>
      <c r="BB3082" s="301">
        <v>1.60247610455977</v>
      </c>
      <c r="BC3082" s="301">
        <v>10</v>
      </c>
      <c r="BD3082" s="301"/>
      <c r="BE3082" s="300" t="s">
        <v>4204</v>
      </c>
      <c r="BF3082" s="298"/>
      <c r="BG3082" s="300" t="s">
        <v>312</v>
      </c>
      <c r="BH3082" s="300" t="s">
        <v>230</v>
      </c>
      <c r="BI3082" s="300" t="s">
        <v>364</v>
      </c>
      <c r="BJ3082" s="300" t="s">
        <v>177</v>
      </c>
      <c r="BK3082" s="299" t="s">
        <v>4</v>
      </c>
      <c r="BL3082" s="301">
        <v>4515.3999999999996</v>
      </c>
      <c r="BM3082" s="299" t="s">
        <v>894</v>
      </c>
      <c r="BN3082" s="301"/>
      <c r="BO3082" s="304">
        <v>42293</v>
      </c>
      <c r="BP3082" s="304">
        <v>44120</v>
      </c>
      <c r="BQ3082" s="297" t="s">
        <v>1065</v>
      </c>
      <c r="BR3082" s="297" t="s">
        <v>4741</v>
      </c>
      <c r="BS3082" s="297">
        <v>42293</v>
      </c>
      <c r="BT3082" s="297">
        <v>44120</v>
      </c>
      <c r="BU3082" s="301">
        <v>120.37</v>
      </c>
      <c r="BV3082" s="301">
        <v>0</v>
      </c>
      <c r="BW3082" s="301">
        <v>0</v>
      </c>
    </row>
    <row r="3083" spans="1:75" s="289" customFormat="1" ht="18.2" customHeight="1" x14ac:dyDescent="0.15">
      <c r="A3083" s="291">
        <v>3081</v>
      </c>
      <c r="B3083" s="292" t="s">
        <v>305</v>
      </c>
      <c r="C3083" s="292" t="s">
        <v>306</v>
      </c>
      <c r="D3083" s="312">
        <v>45172</v>
      </c>
      <c r="E3083" s="293" t="s">
        <v>3802</v>
      </c>
      <c r="F3083" s="308">
        <v>0</v>
      </c>
      <c r="G3083" s="308">
        <v>0</v>
      </c>
      <c r="H3083" s="295">
        <v>158094.91</v>
      </c>
      <c r="I3083" s="295">
        <v>0</v>
      </c>
      <c r="J3083" s="295">
        <v>0</v>
      </c>
      <c r="K3083" s="295">
        <v>158094.91</v>
      </c>
      <c r="L3083" s="295">
        <v>1073.5999999999999</v>
      </c>
      <c r="M3083" s="295">
        <v>0</v>
      </c>
      <c r="N3083" s="295">
        <v>0</v>
      </c>
      <c r="O3083" s="295">
        <v>1073.5999999999999</v>
      </c>
      <c r="P3083" s="295">
        <v>0</v>
      </c>
      <c r="Q3083" s="295">
        <v>0</v>
      </c>
      <c r="R3083" s="295">
        <v>157021.31</v>
      </c>
      <c r="S3083" s="295">
        <v>0</v>
      </c>
      <c r="T3083" s="295">
        <v>1251.58</v>
      </c>
      <c r="U3083" s="295">
        <v>0</v>
      </c>
      <c r="V3083" s="295">
        <v>0</v>
      </c>
      <c r="W3083" s="295">
        <v>1251.58</v>
      </c>
      <c r="X3083" s="295">
        <v>0</v>
      </c>
      <c r="Y3083" s="295">
        <v>0</v>
      </c>
      <c r="Z3083" s="295">
        <v>0</v>
      </c>
      <c r="AA3083" s="295">
        <v>0</v>
      </c>
      <c r="AB3083" s="295">
        <v>0</v>
      </c>
      <c r="AC3083" s="295">
        <v>0</v>
      </c>
      <c r="AD3083" s="295">
        <v>0</v>
      </c>
      <c r="AE3083" s="295">
        <v>0</v>
      </c>
      <c r="AF3083" s="295">
        <v>0</v>
      </c>
      <c r="AG3083" s="295">
        <v>0</v>
      </c>
      <c r="AH3083" s="295">
        <v>160.82</v>
      </c>
      <c r="AI3083" s="295">
        <v>0</v>
      </c>
      <c r="AJ3083" s="295">
        <v>0</v>
      </c>
      <c r="AK3083" s="295">
        <v>0</v>
      </c>
      <c r="AL3083" s="295">
        <v>0</v>
      </c>
      <c r="AM3083" s="295">
        <v>0</v>
      </c>
      <c r="AN3083" s="295">
        <v>0</v>
      </c>
      <c r="AO3083" s="295">
        <v>0</v>
      </c>
      <c r="AP3083" s="295">
        <v>4</v>
      </c>
      <c r="AQ3083" s="295">
        <v>0</v>
      </c>
      <c r="AR3083" s="295">
        <v>0</v>
      </c>
      <c r="AS3083" s="295">
        <v>0</v>
      </c>
      <c r="AT3083" s="295">
        <f t="shared" si="48"/>
        <v>2490</v>
      </c>
      <c r="AU3083" s="295">
        <v>0</v>
      </c>
      <c r="AV3083" s="295">
        <v>0</v>
      </c>
      <c r="AW3083" s="296">
        <v>97</v>
      </c>
      <c r="AX3083" s="296">
        <v>192</v>
      </c>
      <c r="AY3083" s="295">
        <v>466999.57</v>
      </c>
      <c r="AZ3083" s="295">
        <v>229084.5</v>
      </c>
      <c r="BA3083" s="294">
        <v>55.321181000000003</v>
      </c>
      <c r="BB3083" s="294">
        <v>37.918778055115503</v>
      </c>
      <c r="BC3083" s="294">
        <v>9.5</v>
      </c>
      <c r="BD3083" s="294"/>
      <c r="BE3083" s="293" t="s">
        <v>4204</v>
      </c>
      <c r="BF3083" s="291"/>
      <c r="BG3083" s="293" t="s">
        <v>312</v>
      </c>
      <c r="BH3083" s="293" t="s">
        <v>230</v>
      </c>
      <c r="BI3083" s="293" t="s">
        <v>322</v>
      </c>
      <c r="BJ3083" s="293" t="s">
        <v>103</v>
      </c>
      <c r="BK3083" s="292" t="s">
        <v>4</v>
      </c>
      <c r="BL3083" s="294">
        <v>157021.31</v>
      </c>
      <c r="BM3083" s="292" t="s">
        <v>894</v>
      </c>
      <c r="BN3083" s="294"/>
      <c r="BO3083" s="297">
        <v>42293</v>
      </c>
      <c r="BP3083" s="297">
        <v>48137</v>
      </c>
      <c r="BQ3083" s="297" t="s">
        <v>1065</v>
      </c>
      <c r="BR3083" s="297" t="s">
        <v>4741</v>
      </c>
      <c r="BS3083" s="297">
        <v>42293</v>
      </c>
      <c r="BT3083" s="297">
        <v>48137</v>
      </c>
      <c r="BU3083" s="294">
        <v>0</v>
      </c>
      <c r="BV3083" s="294">
        <v>0</v>
      </c>
      <c r="BW3083" s="294">
        <v>0</v>
      </c>
    </row>
    <row r="3084" spans="1:75" s="289" customFormat="1" ht="18.2" customHeight="1" x14ac:dyDescent="0.15">
      <c r="A3084" s="298">
        <v>3082</v>
      </c>
      <c r="B3084" s="299" t="s">
        <v>305</v>
      </c>
      <c r="C3084" s="299" t="s">
        <v>306</v>
      </c>
      <c r="D3084" s="313">
        <v>45172</v>
      </c>
      <c r="E3084" s="300" t="s">
        <v>3803</v>
      </c>
      <c r="F3084" s="309">
        <v>0</v>
      </c>
      <c r="G3084" s="309">
        <v>0</v>
      </c>
      <c r="H3084" s="302">
        <v>233678.27</v>
      </c>
      <c r="I3084" s="302">
        <v>0</v>
      </c>
      <c r="J3084" s="302">
        <v>0</v>
      </c>
      <c r="K3084" s="302">
        <v>233678.27</v>
      </c>
      <c r="L3084" s="302">
        <v>1586.9</v>
      </c>
      <c r="M3084" s="302">
        <v>0</v>
      </c>
      <c r="N3084" s="302">
        <v>0</v>
      </c>
      <c r="O3084" s="302">
        <v>1586.9</v>
      </c>
      <c r="P3084" s="302">
        <v>0</v>
      </c>
      <c r="Q3084" s="302">
        <v>0</v>
      </c>
      <c r="R3084" s="302">
        <v>232091.37</v>
      </c>
      <c r="S3084" s="302">
        <v>0</v>
      </c>
      <c r="T3084" s="302">
        <v>1849.95</v>
      </c>
      <c r="U3084" s="302">
        <v>0</v>
      </c>
      <c r="V3084" s="302">
        <v>0</v>
      </c>
      <c r="W3084" s="302">
        <v>1849.95</v>
      </c>
      <c r="X3084" s="302">
        <v>0</v>
      </c>
      <c r="Y3084" s="302">
        <v>0</v>
      </c>
      <c r="Z3084" s="302">
        <v>0</v>
      </c>
      <c r="AA3084" s="302">
        <v>0</v>
      </c>
      <c r="AB3084" s="302">
        <v>0</v>
      </c>
      <c r="AC3084" s="302">
        <v>0</v>
      </c>
      <c r="AD3084" s="302">
        <v>0</v>
      </c>
      <c r="AE3084" s="302">
        <v>0</v>
      </c>
      <c r="AF3084" s="302">
        <v>0</v>
      </c>
      <c r="AG3084" s="302">
        <v>0</v>
      </c>
      <c r="AH3084" s="302">
        <v>202.6</v>
      </c>
      <c r="AI3084" s="302">
        <v>0</v>
      </c>
      <c r="AJ3084" s="302">
        <v>0</v>
      </c>
      <c r="AK3084" s="302">
        <v>0</v>
      </c>
      <c r="AL3084" s="302">
        <v>0</v>
      </c>
      <c r="AM3084" s="302">
        <v>0</v>
      </c>
      <c r="AN3084" s="302">
        <v>0</v>
      </c>
      <c r="AO3084" s="302">
        <v>0</v>
      </c>
      <c r="AP3084" s="302">
        <v>26.65</v>
      </c>
      <c r="AQ3084" s="302">
        <v>0</v>
      </c>
      <c r="AR3084" s="302">
        <v>26.1</v>
      </c>
      <c r="AS3084" s="302">
        <v>0</v>
      </c>
      <c r="AT3084" s="295">
        <f t="shared" si="48"/>
        <v>3640</v>
      </c>
      <c r="AU3084" s="302">
        <v>0</v>
      </c>
      <c r="AV3084" s="302">
        <v>0</v>
      </c>
      <c r="AW3084" s="303">
        <v>97</v>
      </c>
      <c r="AX3084" s="303">
        <v>192</v>
      </c>
      <c r="AY3084" s="302">
        <v>512298.66</v>
      </c>
      <c r="AZ3084" s="302">
        <v>338609.06</v>
      </c>
      <c r="BA3084" s="301">
        <v>81.184449999999998</v>
      </c>
      <c r="BB3084" s="301">
        <v>55.645912791572997</v>
      </c>
      <c r="BC3084" s="301">
        <v>9.5</v>
      </c>
      <c r="BD3084" s="301"/>
      <c r="BE3084" s="300" t="s">
        <v>4204</v>
      </c>
      <c r="BF3084" s="298"/>
      <c r="BG3084" s="300" t="s">
        <v>312</v>
      </c>
      <c r="BH3084" s="300" t="s">
        <v>230</v>
      </c>
      <c r="BI3084" s="300" t="s">
        <v>322</v>
      </c>
      <c r="BJ3084" s="300" t="s">
        <v>103</v>
      </c>
      <c r="BK3084" s="299" t="s">
        <v>4</v>
      </c>
      <c r="BL3084" s="301">
        <v>232091.37</v>
      </c>
      <c r="BM3084" s="299" t="s">
        <v>894</v>
      </c>
      <c r="BN3084" s="301"/>
      <c r="BO3084" s="304">
        <v>42293</v>
      </c>
      <c r="BP3084" s="304">
        <v>48137</v>
      </c>
      <c r="BQ3084" s="297" t="s">
        <v>1065</v>
      </c>
      <c r="BR3084" s="297" t="s">
        <v>4741</v>
      </c>
      <c r="BS3084" s="297">
        <v>42293</v>
      </c>
      <c r="BT3084" s="297">
        <v>48137</v>
      </c>
      <c r="BU3084" s="301">
        <v>0</v>
      </c>
      <c r="BV3084" s="301">
        <v>0</v>
      </c>
      <c r="BW3084" s="301">
        <v>0</v>
      </c>
    </row>
    <row r="3085" spans="1:75" s="289" customFormat="1" ht="18.2" customHeight="1" x14ac:dyDescent="0.15">
      <c r="A3085" s="291">
        <v>3083</v>
      </c>
      <c r="B3085" s="292" t="s">
        <v>305</v>
      </c>
      <c r="C3085" s="292" t="s">
        <v>306</v>
      </c>
      <c r="D3085" s="312">
        <v>45172</v>
      </c>
      <c r="E3085" s="293" t="s">
        <v>4503</v>
      </c>
      <c r="F3085" s="308">
        <v>29</v>
      </c>
      <c r="G3085" s="308">
        <v>28</v>
      </c>
      <c r="H3085" s="295">
        <v>413937.08</v>
      </c>
      <c r="I3085" s="295">
        <v>31131.61</v>
      </c>
      <c r="J3085" s="295">
        <v>0</v>
      </c>
      <c r="K3085" s="295">
        <v>445068.69</v>
      </c>
      <c r="L3085" s="295">
        <v>2079.2399999999998</v>
      </c>
      <c r="M3085" s="295">
        <v>0</v>
      </c>
      <c r="N3085" s="295">
        <v>0</v>
      </c>
      <c r="O3085" s="295">
        <v>0</v>
      </c>
      <c r="P3085" s="295">
        <v>0</v>
      </c>
      <c r="Q3085" s="295">
        <v>0</v>
      </c>
      <c r="R3085" s="295">
        <v>445068.69</v>
      </c>
      <c r="S3085" s="295">
        <v>116604.8</v>
      </c>
      <c r="T3085" s="295">
        <v>3277</v>
      </c>
      <c r="U3085" s="295">
        <v>0</v>
      </c>
      <c r="V3085" s="295">
        <v>0</v>
      </c>
      <c r="W3085" s="295">
        <v>0</v>
      </c>
      <c r="X3085" s="295">
        <v>0</v>
      </c>
      <c r="Y3085" s="295">
        <v>0</v>
      </c>
      <c r="Z3085" s="295">
        <v>119881.8</v>
      </c>
      <c r="AA3085" s="295">
        <v>0</v>
      </c>
      <c r="AB3085" s="295">
        <v>0</v>
      </c>
      <c r="AC3085" s="295">
        <v>0</v>
      </c>
      <c r="AD3085" s="295">
        <v>0</v>
      </c>
      <c r="AE3085" s="295">
        <v>0</v>
      </c>
      <c r="AF3085" s="295">
        <v>0</v>
      </c>
      <c r="AG3085" s="295">
        <v>0</v>
      </c>
      <c r="AH3085" s="295">
        <v>0</v>
      </c>
      <c r="AI3085" s="295">
        <v>0</v>
      </c>
      <c r="AJ3085" s="295">
        <v>0</v>
      </c>
      <c r="AK3085" s="295">
        <v>0</v>
      </c>
      <c r="AL3085" s="295">
        <v>0</v>
      </c>
      <c r="AM3085" s="295">
        <v>0</v>
      </c>
      <c r="AN3085" s="295">
        <v>0</v>
      </c>
      <c r="AO3085" s="295">
        <v>0</v>
      </c>
      <c r="AP3085" s="295">
        <v>0</v>
      </c>
      <c r="AQ3085" s="295">
        <v>0</v>
      </c>
      <c r="AR3085" s="295">
        <v>0</v>
      </c>
      <c r="AS3085" s="295">
        <v>0</v>
      </c>
      <c r="AT3085" s="295">
        <f t="shared" si="48"/>
        <v>0</v>
      </c>
      <c r="AU3085" s="295">
        <v>33210.85</v>
      </c>
      <c r="AV3085" s="295">
        <v>119881.8</v>
      </c>
      <c r="AW3085" s="296">
        <v>119</v>
      </c>
      <c r="AX3085" s="296">
        <v>148</v>
      </c>
      <c r="AY3085" s="295">
        <v>510997.51</v>
      </c>
      <c r="AZ3085" s="295">
        <v>445068.69</v>
      </c>
      <c r="BA3085" s="294">
        <v>73.97296</v>
      </c>
      <c r="BB3085" s="294">
        <v>73.97296</v>
      </c>
      <c r="BC3085" s="294">
        <v>9.5</v>
      </c>
      <c r="BD3085" s="294"/>
      <c r="BE3085" s="293" t="s">
        <v>4204</v>
      </c>
      <c r="BF3085" s="291"/>
      <c r="BG3085" s="293" t="s">
        <v>312</v>
      </c>
      <c r="BH3085" s="293" t="s">
        <v>214</v>
      </c>
      <c r="BI3085" s="293" t="s">
        <v>532</v>
      </c>
      <c r="BJ3085" s="293" t="s">
        <v>4205</v>
      </c>
      <c r="BK3085" s="292" t="s">
        <v>4</v>
      </c>
      <c r="BL3085" s="294">
        <v>445068.69</v>
      </c>
      <c r="BM3085" s="292" t="s">
        <v>894</v>
      </c>
      <c r="BN3085" s="294"/>
      <c r="BO3085" s="297">
        <v>44308</v>
      </c>
      <c r="BP3085" s="297">
        <v>48813</v>
      </c>
      <c r="BQ3085" s="297" t="s">
        <v>1065</v>
      </c>
      <c r="BR3085" s="297" t="s">
        <v>4741</v>
      </c>
      <c r="BS3085" s="297" t="s">
        <v>4742</v>
      </c>
      <c r="BT3085" s="297" t="s">
        <v>4742</v>
      </c>
      <c r="BU3085" s="294">
        <v>16660.189999999999</v>
      </c>
      <c r="BV3085" s="294">
        <v>0</v>
      </c>
      <c r="BW3085" s="294">
        <v>0</v>
      </c>
    </row>
    <row r="3086" spans="1:75" s="289" customFormat="1" ht="18.2" customHeight="1" x14ac:dyDescent="0.15">
      <c r="A3086" s="298">
        <v>3084</v>
      </c>
      <c r="B3086" s="299" t="s">
        <v>305</v>
      </c>
      <c r="C3086" s="299" t="s">
        <v>306</v>
      </c>
      <c r="D3086" s="313">
        <v>45172</v>
      </c>
      <c r="E3086" s="300" t="s">
        <v>4533</v>
      </c>
      <c r="F3086" s="309">
        <v>0</v>
      </c>
      <c r="G3086" s="309">
        <v>0</v>
      </c>
      <c r="H3086" s="302">
        <v>309047.40999999997</v>
      </c>
      <c r="I3086" s="302">
        <v>0</v>
      </c>
      <c r="J3086" s="302">
        <v>0</v>
      </c>
      <c r="K3086" s="302">
        <v>309047.40999999997</v>
      </c>
      <c r="L3086" s="302">
        <v>1665.37</v>
      </c>
      <c r="M3086" s="302">
        <v>0</v>
      </c>
      <c r="N3086" s="302">
        <v>0</v>
      </c>
      <c r="O3086" s="302">
        <v>1665.37</v>
      </c>
      <c r="P3086" s="302">
        <v>0</v>
      </c>
      <c r="Q3086" s="302">
        <v>0</v>
      </c>
      <c r="R3086" s="302">
        <v>307382.03999999998</v>
      </c>
      <c r="S3086" s="302">
        <v>0</v>
      </c>
      <c r="T3086" s="302">
        <v>2575.4</v>
      </c>
      <c r="U3086" s="302">
        <v>0</v>
      </c>
      <c r="V3086" s="302">
        <v>0</v>
      </c>
      <c r="W3086" s="302">
        <v>2575.4</v>
      </c>
      <c r="X3086" s="302">
        <v>0</v>
      </c>
      <c r="Y3086" s="302">
        <v>0</v>
      </c>
      <c r="Z3086" s="302">
        <v>0</v>
      </c>
      <c r="AA3086" s="302">
        <v>0</v>
      </c>
      <c r="AB3086" s="302">
        <v>0</v>
      </c>
      <c r="AC3086" s="302">
        <v>0</v>
      </c>
      <c r="AD3086" s="302">
        <v>0</v>
      </c>
      <c r="AE3086" s="302">
        <v>0</v>
      </c>
      <c r="AF3086" s="302">
        <v>0</v>
      </c>
      <c r="AG3086" s="302">
        <v>0</v>
      </c>
      <c r="AH3086" s="302">
        <v>217.88</v>
      </c>
      <c r="AI3086" s="302">
        <v>0</v>
      </c>
      <c r="AJ3086" s="302">
        <v>0</v>
      </c>
      <c r="AK3086" s="302">
        <v>0</v>
      </c>
      <c r="AL3086" s="302">
        <v>0</v>
      </c>
      <c r="AM3086" s="302">
        <v>0</v>
      </c>
      <c r="AN3086" s="302">
        <v>0</v>
      </c>
      <c r="AO3086" s="302">
        <v>0</v>
      </c>
      <c r="AP3086" s="302">
        <v>2564.42</v>
      </c>
      <c r="AQ3086" s="302">
        <v>0</v>
      </c>
      <c r="AR3086" s="302">
        <v>1441.78</v>
      </c>
      <c r="AS3086" s="302">
        <v>0</v>
      </c>
      <c r="AT3086" s="295">
        <f t="shared" si="48"/>
        <v>5581.29</v>
      </c>
      <c r="AU3086" s="302">
        <v>0</v>
      </c>
      <c r="AV3086" s="302">
        <v>0</v>
      </c>
      <c r="AW3086" s="303">
        <v>119</v>
      </c>
      <c r="AX3086" s="303">
        <v>146</v>
      </c>
      <c r="AY3086" s="302">
        <v>497501.26</v>
      </c>
      <c r="AZ3086" s="302">
        <v>341524.35</v>
      </c>
      <c r="BA3086" s="301">
        <v>64.105806999999999</v>
      </c>
      <c r="BB3086" s="301">
        <v>57.697126812499</v>
      </c>
      <c r="BC3086" s="301">
        <v>10</v>
      </c>
      <c r="BD3086" s="301"/>
      <c r="BE3086" s="300" t="s">
        <v>4204</v>
      </c>
      <c r="BF3086" s="298"/>
      <c r="BG3086" s="300" t="s">
        <v>312</v>
      </c>
      <c r="BH3086" s="300" t="s">
        <v>201</v>
      </c>
      <c r="BI3086" s="300" t="s">
        <v>382</v>
      </c>
      <c r="BJ3086" s="300" t="s">
        <v>103</v>
      </c>
      <c r="BK3086" s="299" t="s">
        <v>4</v>
      </c>
      <c r="BL3086" s="301">
        <v>307382.03999999998</v>
      </c>
      <c r="BM3086" s="299" t="s">
        <v>894</v>
      </c>
      <c r="BN3086" s="301"/>
      <c r="BO3086" s="304">
        <v>44376</v>
      </c>
      <c r="BP3086" s="304">
        <v>48820</v>
      </c>
      <c r="BQ3086" s="297" t="s">
        <v>1065</v>
      </c>
      <c r="BR3086" s="297" t="s">
        <v>4741</v>
      </c>
      <c r="BS3086" s="297" t="s">
        <v>4742</v>
      </c>
      <c r="BT3086" s="297" t="s">
        <v>4742</v>
      </c>
      <c r="BU3086" s="301">
        <v>0</v>
      </c>
      <c r="BV3086" s="301">
        <v>0</v>
      </c>
      <c r="BW3086" s="301">
        <v>0</v>
      </c>
    </row>
    <row r="3087" spans="1:75" s="289" customFormat="1" ht="18.2" customHeight="1" x14ac:dyDescent="0.15">
      <c r="A3087" s="291">
        <v>3085</v>
      </c>
      <c r="B3087" s="292" t="s">
        <v>305</v>
      </c>
      <c r="C3087" s="292" t="s">
        <v>306</v>
      </c>
      <c r="D3087" s="312">
        <v>45172</v>
      </c>
      <c r="E3087" s="293" t="s">
        <v>3804</v>
      </c>
      <c r="F3087" s="308">
        <v>84</v>
      </c>
      <c r="G3087" s="308">
        <v>83</v>
      </c>
      <c r="H3087" s="295">
        <v>309348.03999999998</v>
      </c>
      <c r="I3087" s="295">
        <v>116790.32</v>
      </c>
      <c r="J3087" s="295">
        <v>0</v>
      </c>
      <c r="K3087" s="295">
        <v>426138.36</v>
      </c>
      <c r="L3087" s="295">
        <v>2131.6</v>
      </c>
      <c r="M3087" s="295">
        <v>0</v>
      </c>
      <c r="N3087" s="295">
        <v>0</v>
      </c>
      <c r="O3087" s="295">
        <v>0</v>
      </c>
      <c r="P3087" s="295">
        <v>0</v>
      </c>
      <c r="Q3087" s="295">
        <v>0</v>
      </c>
      <c r="R3087" s="295">
        <v>426138.36</v>
      </c>
      <c r="S3087" s="295">
        <v>274985.71999999997</v>
      </c>
      <c r="T3087" s="295">
        <v>2624.3</v>
      </c>
      <c r="U3087" s="295">
        <v>0</v>
      </c>
      <c r="V3087" s="295">
        <v>0</v>
      </c>
      <c r="W3087" s="295">
        <v>0</v>
      </c>
      <c r="X3087" s="295">
        <v>0</v>
      </c>
      <c r="Y3087" s="295">
        <v>0</v>
      </c>
      <c r="Z3087" s="295">
        <v>277610.02</v>
      </c>
      <c r="AA3087" s="295">
        <v>0</v>
      </c>
      <c r="AB3087" s="295">
        <v>0</v>
      </c>
      <c r="AC3087" s="295">
        <v>0</v>
      </c>
      <c r="AD3087" s="295">
        <v>0</v>
      </c>
      <c r="AE3087" s="295">
        <v>0</v>
      </c>
      <c r="AF3087" s="295">
        <v>0</v>
      </c>
      <c r="AG3087" s="295">
        <v>0</v>
      </c>
      <c r="AH3087" s="295">
        <v>0</v>
      </c>
      <c r="AI3087" s="295">
        <v>0</v>
      </c>
      <c r="AJ3087" s="295">
        <v>0</v>
      </c>
      <c r="AK3087" s="295">
        <v>0</v>
      </c>
      <c r="AL3087" s="295">
        <v>0</v>
      </c>
      <c r="AM3087" s="295">
        <v>0</v>
      </c>
      <c r="AN3087" s="295">
        <v>0</v>
      </c>
      <c r="AO3087" s="295">
        <v>0</v>
      </c>
      <c r="AP3087" s="295">
        <v>0</v>
      </c>
      <c r="AQ3087" s="295">
        <v>0</v>
      </c>
      <c r="AR3087" s="295">
        <v>0</v>
      </c>
      <c r="AS3087" s="295">
        <v>0</v>
      </c>
      <c r="AT3087" s="295">
        <f t="shared" si="48"/>
        <v>0</v>
      </c>
      <c r="AU3087" s="295">
        <v>118921.92</v>
      </c>
      <c r="AV3087" s="295">
        <v>277610.02</v>
      </c>
      <c r="AW3087" s="296">
        <v>94</v>
      </c>
      <c r="AX3087" s="296">
        <v>181</v>
      </c>
      <c r="AY3087" s="295">
        <v>426138.36</v>
      </c>
      <c r="AZ3087" s="295">
        <v>426138.36</v>
      </c>
      <c r="BA3087" s="294">
        <v>89.999533999999997</v>
      </c>
      <c r="BB3087" s="294">
        <v>89.999533999999997</v>
      </c>
      <c r="BC3087" s="294">
        <v>10.18</v>
      </c>
      <c r="BD3087" s="294"/>
      <c r="BE3087" s="293" t="s">
        <v>4204</v>
      </c>
      <c r="BF3087" s="291"/>
      <c r="BG3087" s="293" t="s">
        <v>312</v>
      </c>
      <c r="BH3087" s="293" t="s">
        <v>230</v>
      </c>
      <c r="BI3087" s="293" t="s">
        <v>322</v>
      </c>
      <c r="BJ3087" s="293" t="s">
        <v>4205</v>
      </c>
      <c r="BK3087" s="292" t="s">
        <v>4</v>
      </c>
      <c r="BL3087" s="294">
        <v>426138.36</v>
      </c>
      <c r="BM3087" s="292" t="s">
        <v>894</v>
      </c>
      <c r="BN3087" s="294"/>
      <c r="BO3087" s="297">
        <v>42525</v>
      </c>
      <c r="BP3087" s="297">
        <v>48033</v>
      </c>
      <c r="BQ3087" s="297" t="s">
        <v>935</v>
      </c>
      <c r="BR3087" s="297" t="s">
        <v>4746</v>
      </c>
      <c r="BS3087" s="297">
        <v>42525</v>
      </c>
      <c r="BT3087" s="297">
        <v>48033</v>
      </c>
      <c r="BU3087" s="294">
        <v>17003.25</v>
      </c>
      <c r="BV3087" s="294">
        <v>0</v>
      </c>
      <c r="BW3087" s="294">
        <v>0</v>
      </c>
    </row>
    <row r="3088" spans="1:75" s="289" customFormat="1" ht="18.2" customHeight="1" x14ac:dyDescent="0.15">
      <c r="A3088" s="298">
        <v>3086</v>
      </c>
      <c r="B3088" s="299" t="s">
        <v>305</v>
      </c>
      <c r="C3088" s="299" t="s">
        <v>306</v>
      </c>
      <c r="D3088" s="313">
        <v>45172</v>
      </c>
      <c r="E3088" s="300" t="s">
        <v>4504</v>
      </c>
      <c r="F3088" s="309">
        <v>0</v>
      </c>
      <c r="G3088" s="309">
        <v>0</v>
      </c>
      <c r="H3088" s="302">
        <v>558807.52</v>
      </c>
      <c r="I3088" s="302">
        <v>0</v>
      </c>
      <c r="J3088" s="302">
        <v>0</v>
      </c>
      <c r="K3088" s="302">
        <v>558807.52</v>
      </c>
      <c r="L3088" s="302">
        <v>4545.42</v>
      </c>
      <c r="M3088" s="302">
        <v>0</v>
      </c>
      <c r="N3088" s="302">
        <v>0</v>
      </c>
      <c r="O3088" s="302">
        <v>4545.42</v>
      </c>
      <c r="P3088" s="302">
        <v>0</v>
      </c>
      <c r="Q3088" s="302">
        <v>0</v>
      </c>
      <c r="R3088" s="302">
        <v>554262.1</v>
      </c>
      <c r="S3088" s="302">
        <v>0</v>
      </c>
      <c r="T3088" s="302">
        <v>4377.33</v>
      </c>
      <c r="U3088" s="302">
        <v>0</v>
      </c>
      <c r="V3088" s="302">
        <v>0</v>
      </c>
      <c r="W3088" s="302">
        <v>4377.33</v>
      </c>
      <c r="X3088" s="302">
        <v>0</v>
      </c>
      <c r="Y3088" s="302">
        <v>0</v>
      </c>
      <c r="Z3088" s="302">
        <v>0</v>
      </c>
      <c r="AA3088" s="302">
        <v>0</v>
      </c>
      <c r="AB3088" s="302">
        <v>0</v>
      </c>
      <c r="AC3088" s="302">
        <v>0</v>
      </c>
      <c r="AD3088" s="302">
        <v>0</v>
      </c>
      <c r="AE3088" s="302">
        <v>0</v>
      </c>
      <c r="AF3088" s="302">
        <v>0</v>
      </c>
      <c r="AG3088" s="302">
        <v>0</v>
      </c>
      <c r="AH3088" s="302">
        <v>351.12</v>
      </c>
      <c r="AI3088" s="302">
        <v>0</v>
      </c>
      <c r="AJ3088" s="302">
        <v>0</v>
      </c>
      <c r="AK3088" s="302">
        <v>0</v>
      </c>
      <c r="AL3088" s="302">
        <v>0</v>
      </c>
      <c r="AM3088" s="302">
        <v>0</v>
      </c>
      <c r="AN3088" s="302">
        <v>0</v>
      </c>
      <c r="AO3088" s="302">
        <v>0</v>
      </c>
      <c r="AP3088" s="302">
        <v>0</v>
      </c>
      <c r="AQ3088" s="302">
        <v>0</v>
      </c>
      <c r="AR3088" s="302">
        <v>0</v>
      </c>
      <c r="AS3088" s="302">
        <v>0</v>
      </c>
      <c r="AT3088" s="295">
        <f t="shared" si="48"/>
        <v>9273.869999999999</v>
      </c>
      <c r="AU3088" s="302">
        <v>0</v>
      </c>
      <c r="AV3088" s="302">
        <v>0</v>
      </c>
      <c r="AW3088" s="303">
        <v>94</v>
      </c>
      <c r="AX3088" s="303">
        <v>123</v>
      </c>
      <c r="AY3088" s="302">
        <v>659998.35</v>
      </c>
      <c r="AZ3088" s="302">
        <v>659998.35</v>
      </c>
      <c r="BA3088" s="301">
        <v>95.000238999999993</v>
      </c>
      <c r="BB3088" s="301">
        <v>79.780550919016505</v>
      </c>
      <c r="BC3088" s="301">
        <v>9.4</v>
      </c>
      <c r="BD3088" s="301"/>
      <c r="BE3088" s="300" t="s">
        <v>4204</v>
      </c>
      <c r="BF3088" s="298"/>
      <c r="BG3088" s="300" t="s">
        <v>312</v>
      </c>
      <c r="BH3088" s="300" t="s">
        <v>479</v>
      </c>
      <c r="BI3088" s="300" t="s">
        <v>535</v>
      </c>
      <c r="BJ3088" s="300" t="s">
        <v>103</v>
      </c>
      <c r="BK3088" s="299" t="s">
        <v>4</v>
      </c>
      <c r="BL3088" s="301">
        <v>554262.1</v>
      </c>
      <c r="BM3088" s="299" t="s">
        <v>894</v>
      </c>
      <c r="BN3088" s="301"/>
      <c r="BO3088" s="304">
        <v>44309</v>
      </c>
      <c r="BP3088" s="304">
        <v>48052</v>
      </c>
      <c r="BQ3088" s="297" t="s">
        <v>1065</v>
      </c>
      <c r="BR3088" s="297" t="s">
        <v>4741</v>
      </c>
      <c r="BS3088" s="297" t="s">
        <v>4742</v>
      </c>
      <c r="BT3088" s="297" t="s">
        <v>4742</v>
      </c>
      <c r="BU3088" s="301">
        <v>0</v>
      </c>
      <c r="BV3088" s="301">
        <v>0</v>
      </c>
      <c r="BW3088" s="301">
        <v>0</v>
      </c>
    </row>
    <row r="3089" spans="1:75" s="289" customFormat="1" ht="18.2" customHeight="1" x14ac:dyDescent="0.15">
      <c r="A3089" s="291">
        <v>3087</v>
      </c>
      <c r="B3089" s="292" t="s">
        <v>305</v>
      </c>
      <c r="C3089" s="292" t="s">
        <v>306</v>
      </c>
      <c r="D3089" s="312">
        <v>45172</v>
      </c>
      <c r="E3089" s="293" t="s">
        <v>3805</v>
      </c>
      <c r="F3089" s="308">
        <v>0</v>
      </c>
      <c r="G3089" s="308">
        <v>0</v>
      </c>
      <c r="H3089" s="295">
        <v>210173.6</v>
      </c>
      <c r="I3089" s="295">
        <v>0</v>
      </c>
      <c r="J3089" s="295">
        <v>0</v>
      </c>
      <c r="K3089" s="295">
        <v>210173.6</v>
      </c>
      <c r="L3089" s="295">
        <v>1561.32</v>
      </c>
      <c r="M3089" s="295">
        <v>0</v>
      </c>
      <c r="N3089" s="295">
        <v>0</v>
      </c>
      <c r="O3089" s="295">
        <v>1561.32</v>
      </c>
      <c r="P3089" s="295">
        <v>0</v>
      </c>
      <c r="Q3089" s="295">
        <v>0</v>
      </c>
      <c r="R3089" s="295">
        <v>208612.28</v>
      </c>
      <c r="S3089" s="295">
        <v>0</v>
      </c>
      <c r="T3089" s="295">
        <v>1663.87</v>
      </c>
      <c r="U3089" s="295">
        <v>0</v>
      </c>
      <c r="V3089" s="295">
        <v>0</v>
      </c>
      <c r="W3089" s="295">
        <v>1663.87</v>
      </c>
      <c r="X3089" s="295">
        <v>0</v>
      </c>
      <c r="Y3089" s="295">
        <v>0</v>
      </c>
      <c r="Z3089" s="295">
        <v>0</v>
      </c>
      <c r="AA3089" s="295">
        <v>0</v>
      </c>
      <c r="AB3089" s="295">
        <v>0</v>
      </c>
      <c r="AC3089" s="295">
        <v>0</v>
      </c>
      <c r="AD3089" s="295">
        <v>0</v>
      </c>
      <c r="AE3089" s="295">
        <v>0</v>
      </c>
      <c r="AF3089" s="295">
        <v>0</v>
      </c>
      <c r="AG3089" s="295">
        <v>0</v>
      </c>
      <c r="AH3089" s="295">
        <v>185.31</v>
      </c>
      <c r="AI3089" s="295">
        <v>0</v>
      </c>
      <c r="AJ3089" s="295">
        <v>0</v>
      </c>
      <c r="AK3089" s="295">
        <v>0</v>
      </c>
      <c r="AL3089" s="295">
        <v>0</v>
      </c>
      <c r="AM3089" s="295">
        <v>0</v>
      </c>
      <c r="AN3089" s="295">
        <v>0</v>
      </c>
      <c r="AO3089" s="295">
        <v>0</v>
      </c>
      <c r="AP3089" s="295">
        <v>21</v>
      </c>
      <c r="AQ3089" s="295">
        <v>0</v>
      </c>
      <c r="AR3089" s="295">
        <v>11.5</v>
      </c>
      <c r="AS3089" s="295">
        <v>0</v>
      </c>
      <c r="AT3089" s="295">
        <f t="shared" si="48"/>
        <v>3420</v>
      </c>
      <c r="AU3089" s="295">
        <v>0</v>
      </c>
      <c r="AV3089" s="295">
        <v>0</v>
      </c>
      <c r="AW3089" s="296">
        <v>91</v>
      </c>
      <c r="AX3089" s="296">
        <v>180</v>
      </c>
      <c r="AY3089" s="295">
        <v>469799.36</v>
      </c>
      <c r="AZ3089" s="295">
        <v>308859.55</v>
      </c>
      <c r="BA3089" s="294">
        <v>88.010302999999993</v>
      </c>
      <c r="BB3089" s="294">
        <v>59.444592120660801</v>
      </c>
      <c r="BC3089" s="294">
        <v>9.5</v>
      </c>
      <c r="BD3089" s="294"/>
      <c r="BE3089" s="293" t="s">
        <v>4204</v>
      </c>
      <c r="BF3089" s="291"/>
      <c r="BG3089" s="293" t="s">
        <v>312</v>
      </c>
      <c r="BH3089" s="293" t="s">
        <v>230</v>
      </c>
      <c r="BI3089" s="293" t="s">
        <v>322</v>
      </c>
      <c r="BJ3089" s="293" t="s">
        <v>103</v>
      </c>
      <c r="BK3089" s="292" t="s">
        <v>4</v>
      </c>
      <c r="BL3089" s="294">
        <v>208612.28</v>
      </c>
      <c r="BM3089" s="292" t="s">
        <v>894</v>
      </c>
      <c r="BN3089" s="294"/>
      <c r="BO3089" s="297">
        <v>42464</v>
      </c>
      <c r="BP3089" s="297">
        <v>47942</v>
      </c>
      <c r="BQ3089" s="297" t="s">
        <v>1065</v>
      </c>
      <c r="BR3089" s="297" t="s">
        <v>4741</v>
      </c>
      <c r="BS3089" s="297">
        <v>42464</v>
      </c>
      <c r="BT3089" s="297">
        <v>47942</v>
      </c>
      <c r="BU3089" s="294">
        <v>0</v>
      </c>
      <c r="BV3089" s="294">
        <v>0</v>
      </c>
      <c r="BW3089" s="294">
        <v>0</v>
      </c>
    </row>
    <row r="3090" spans="1:75" s="289" customFormat="1" ht="18.2" customHeight="1" x14ac:dyDescent="0.15">
      <c r="A3090" s="298">
        <v>3088</v>
      </c>
      <c r="B3090" s="299" t="s">
        <v>305</v>
      </c>
      <c r="C3090" s="299" t="s">
        <v>306</v>
      </c>
      <c r="D3090" s="313">
        <v>45172</v>
      </c>
      <c r="E3090" s="300" t="s">
        <v>4505</v>
      </c>
      <c r="F3090" s="309">
        <v>0</v>
      </c>
      <c r="G3090" s="309">
        <v>0</v>
      </c>
      <c r="H3090" s="302">
        <v>98300.18</v>
      </c>
      <c r="I3090" s="302">
        <v>0</v>
      </c>
      <c r="J3090" s="302">
        <v>0</v>
      </c>
      <c r="K3090" s="302">
        <v>98300.18</v>
      </c>
      <c r="L3090" s="302">
        <v>703.97</v>
      </c>
      <c r="M3090" s="302">
        <v>0</v>
      </c>
      <c r="N3090" s="302">
        <v>0</v>
      </c>
      <c r="O3090" s="302">
        <v>703.97</v>
      </c>
      <c r="P3090" s="302">
        <v>0</v>
      </c>
      <c r="Q3090" s="302">
        <v>0</v>
      </c>
      <c r="R3090" s="302">
        <v>97596.21</v>
      </c>
      <c r="S3090" s="302">
        <v>0</v>
      </c>
      <c r="T3090" s="302">
        <v>819.17</v>
      </c>
      <c r="U3090" s="302">
        <v>0</v>
      </c>
      <c r="V3090" s="302">
        <v>0</v>
      </c>
      <c r="W3090" s="302">
        <v>819.17</v>
      </c>
      <c r="X3090" s="302">
        <v>0</v>
      </c>
      <c r="Y3090" s="302">
        <v>0</v>
      </c>
      <c r="Z3090" s="302">
        <v>0</v>
      </c>
      <c r="AA3090" s="302">
        <v>0</v>
      </c>
      <c r="AB3090" s="302">
        <v>0</v>
      </c>
      <c r="AC3090" s="302">
        <v>0</v>
      </c>
      <c r="AD3090" s="302">
        <v>0</v>
      </c>
      <c r="AE3090" s="302">
        <v>0</v>
      </c>
      <c r="AF3090" s="302">
        <v>0</v>
      </c>
      <c r="AG3090" s="302">
        <v>0</v>
      </c>
      <c r="AH3090" s="302">
        <v>91.01</v>
      </c>
      <c r="AI3090" s="302">
        <v>0</v>
      </c>
      <c r="AJ3090" s="302">
        <v>0</v>
      </c>
      <c r="AK3090" s="302">
        <v>0</v>
      </c>
      <c r="AL3090" s="302">
        <v>0</v>
      </c>
      <c r="AM3090" s="302">
        <v>0</v>
      </c>
      <c r="AN3090" s="302">
        <v>0</v>
      </c>
      <c r="AO3090" s="302">
        <v>0</v>
      </c>
      <c r="AP3090" s="302">
        <v>110.35</v>
      </c>
      <c r="AQ3090" s="302">
        <v>0</v>
      </c>
      <c r="AR3090" s="302">
        <v>108.5</v>
      </c>
      <c r="AS3090" s="302">
        <v>0</v>
      </c>
      <c r="AT3090" s="295">
        <f t="shared" si="48"/>
        <v>1616</v>
      </c>
      <c r="AU3090" s="302">
        <v>0</v>
      </c>
      <c r="AV3090" s="302">
        <v>0</v>
      </c>
      <c r="AW3090" s="303">
        <v>92</v>
      </c>
      <c r="AX3090" s="303">
        <v>121</v>
      </c>
      <c r="AY3090" s="302">
        <v>251598.75</v>
      </c>
      <c r="AZ3090" s="302">
        <v>108804.24</v>
      </c>
      <c r="BA3090" s="301">
        <v>31.796655000000001</v>
      </c>
      <c r="BB3090" s="301">
        <v>28.521250814100199</v>
      </c>
      <c r="BC3090" s="301">
        <v>10</v>
      </c>
      <c r="BD3090" s="301"/>
      <c r="BE3090" s="300" t="s">
        <v>4204</v>
      </c>
      <c r="BF3090" s="298"/>
      <c r="BG3090" s="300" t="s">
        <v>312</v>
      </c>
      <c r="BH3090" s="300" t="s">
        <v>188</v>
      </c>
      <c r="BI3090" s="300" t="s">
        <v>313</v>
      </c>
      <c r="BJ3090" s="300" t="s">
        <v>103</v>
      </c>
      <c r="BK3090" s="299" t="s">
        <v>4</v>
      </c>
      <c r="BL3090" s="301">
        <v>97596.21</v>
      </c>
      <c r="BM3090" s="299" t="s">
        <v>894</v>
      </c>
      <c r="BN3090" s="301"/>
      <c r="BO3090" s="304">
        <v>44312</v>
      </c>
      <c r="BP3090" s="304">
        <v>47994</v>
      </c>
      <c r="BQ3090" s="297" t="s">
        <v>1064</v>
      </c>
      <c r="BR3090" s="297" t="s">
        <v>4747</v>
      </c>
      <c r="BS3090" s="297" t="s">
        <v>4742</v>
      </c>
      <c r="BT3090" s="297" t="s">
        <v>4742</v>
      </c>
      <c r="BU3090" s="301">
        <v>0</v>
      </c>
      <c r="BV3090" s="301">
        <v>0</v>
      </c>
      <c r="BW3090" s="301">
        <v>0</v>
      </c>
    </row>
    <row r="3091" spans="1:75" s="289" customFormat="1" ht="18.2" customHeight="1" x14ac:dyDescent="0.15">
      <c r="A3091" s="291">
        <v>3089</v>
      </c>
      <c r="B3091" s="292" t="s">
        <v>305</v>
      </c>
      <c r="C3091" s="292" t="s">
        <v>306</v>
      </c>
      <c r="D3091" s="312">
        <v>45172</v>
      </c>
      <c r="E3091" s="293" t="s">
        <v>3806</v>
      </c>
      <c r="F3091" s="308">
        <v>2</v>
      </c>
      <c r="G3091" s="308">
        <v>2</v>
      </c>
      <c r="H3091" s="295">
        <v>62332.99</v>
      </c>
      <c r="I3091" s="295">
        <v>3393.06</v>
      </c>
      <c r="J3091" s="295">
        <v>0</v>
      </c>
      <c r="K3091" s="295">
        <v>65726.05</v>
      </c>
      <c r="L3091" s="295">
        <v>1716.92</v>
      </c>
      <c r="M3091" s="295">
        <v>0</v>
      </c>
      <c r="N3091" s="295">
        <v>1689.77</v>
      </c>
      <c r="O3091" s="295">
        <v>0</v>
      </c>
      <c r="P3091" s="295">
        <v>0</v>
      </c>
      <c r="Q3091" s="295">
        <v>0</v>
      </c>
      <c r="R3091" s="295">
        <v>64036.28</v>
      </c>
      <c r="S3091" s="295">
        <v>1038.0999999999999</v>
      </c>
      <c r="T3091" s="295">
        <v>498.66</v>
      </c>
      <c r="U3091" s="295">
        <v>0</v>
      </c>
      <c r="V3091" s="295">
        <v>525.80999999999995</v>
      </c>
      <c r="W3091" s="295">
        <v>0</v>
      </c>
      <c r="X3091" s="295">
        <v>0</v>
      </c>
      <c r="Y3091" s="295">
        <v>0</v>
      </c>
      <c r="Z3091" s="295">
        <v>1010.95</v>
      </c>
      <c r="AA3091" s="295">
        <v>0</v>
      </c>
      <c r="AB3091" s="295">
        <v>0</v>
      </c>
      <c r="AC3091" s="295">
        <v>0</v>
      </c>
      <c r="AD3091" s="295">
        <v>0</v>
      </c>
      <c r="AE3091" s="295">
        <v>0</v>
      </c>
      <c r="AF3091" s="295">
        <v>0</v>
      </c>
      <c r="AG3091" s="295">
        <v>0</v>
      </c>
      <c r="AH3091" s="295">
        <v>0</v>
      </c>
      <c r="AI3091" s="295">
        <v>0</v>
      </c>
      <c r="AJ3091" s="295">
        <v>0</v>
      </c>
      <c r="AK3091" s="295">
        <v>0</v>
      </c>
      <c r="AL3091" s="295">
        <v>350</v>
      </c>
      <c r="AM3091" s="295">
        <v>0</v>
      </c>
      <c r="AN3091" s="295">
        <v>0</v>
      </c>
      <c r="AO3091" s="295">
        <v>134.41999999999999</v>
      </c>
      <c r="AP3091" s="295">
        <v>0</v>
      </c>
      <c r="AQ3091" s="295">
        <v>0</v>
      </c>
      <c r="AR3091" s="295">
        <v>0</v>
      </c>
      <c r="AS3091" s="295">
        <v>0</v>
      </c>
      <c r="AT3091" s="295">
        <f t="shared" si="48"/>
        <v>2700</v>
      </c>
      <c r="AU3091" s="295">
        <v>3420.21</v>
      </c>
      <c r="AV3091" s="295">
        <v>1010.95</v>
      </c>
      <c r="AW3091" s="296">
        <v>31</v>
      </c>
      <c r="AX3091" s="296">
        <v>120</v>
      </c>
      <c r="AY3091" s="295">
        <v>265001.18</v>
      </c>
      <c r="AZ3091" s="295">
        <v>170500.82</v>
      </c>
      <c r="BA3091" s="294">
        <v>84.905278999999993</v>
      </c>
      <c r="BB3091" s="294">
        <v>31.888516545094099</v>
      </c>
      <c r="BC3091" s="294">
        <v>9.6</v>
      </c>
      <c r="BD3091" s="294"/>
      <c r="BE3091" s="293" t="s">
        <v>4204</v>
      </c>
      <c r="BF3091" s="291"/>
      <c r="BG3091" s="293" t="s">
        <v>333</v>
      </c>
      <c r="BH3091" s="293" t="s">
        <v>209</v>
      </c>
      <c r="BI3091" s="293" t="s">
        <v>678</v>
      </c>
      <c r="BJ3091" s="293" t="s">
        <v>177</v>
      </c>
      <c r="BK3091" s="292" t="s">
        <v>4</v>
      </c>
      <c r="BL3091" s="294">
        <v>64036.28</v>
      </c>
      <c r="BM3091" s="292" t="s">
        <v>894</v>
      </c>
      <c r="BN3091" s="294"/>
      <c r="BO3091" s="297">
        <v>42464</v>
      </c>
      <c r="BP3091" s="297">
        <v>46116</v>
      </c>
      <c r="BQ3091" s="297" t="s">
        <v>1065</v>
      </c>
      <c r="BR3091" s="297" t="s">
        <v>4741</v>
      </c>
      <c r="BS3091" s="297">
        <v>42464</v>
      </c>
      <c r="BT3091" s="297">
        <v>46116</v>
      </c>
      <c r="BU3091" s="294">
        <v>115.71</v>
      </c>
      <c r="BV3091" s="294">
        <v>0</v>
      </c>
      <c r="BW3091" s="294">
        <v>0</v>
      </c>
    </row>
    <row r="3092" spans="1:75" s="289" customFormat="1" ht="18.2" customHeight="1" x14ac:dyDescent="0.15">
      <c r="A3092" s="298">
        <v>3090</v>
      </c>
      <c r="B3092" s="299" t="s">
        <v>305</v>
      </c>
      <c r="C3092" s="299" t="s">
        <v>306</v>
      </c>
      <c r="D3092" s="313">
        <v>45172</v>
      </c>
      <c r="E3092" s="300" t="s">
        <v>3807</v>
      </c>
      <c r="F3092" s="309">
        <v>0</v>
      </c>
      <c r="G3092" s="309">
        <v>0</v>
      </c>
      <c r="H3092" s="302">
        <v>105067.05</v>
      </c>
      <c r="I3092" s="302">
        <v>0</v>
      </c>
      <c r="J3092" s="302">
        <v>0</v>
      </c>
      <c r="K3092" s="302">
        <v>105067.05</v>
      </c>
      <c r="L3092" s="302">
        <v>780.5</v>
      </c>
      <c r="M3092" s="302">
        <v>0</v>
      </c>
      <c r="N3092" s="302">
        <v>0</v>
      </c>
      <c r="O3092" s="302">
        <v>780.5</v>
      </c>
      <c r="P3092" s="302">
        <v>0</v>
      </c>
      <c r="Q3092" s="302">
        <v>0</v>
      </c>
      <c r="R3092" s="302">
        <v>104286.55</v>
      </c>
      <c r="S3092" s="302">
        <v>0</v>
      </c>
      <c r="T3092" s="302">
        <v>831.78</v>
      </c>
      <c r="U3092" s="302">
        <v>0</v>
      </c>
      <c r="V3092" s="302">
        <v>0</v>
      </c>
      <c r="W3092" s="302">
        <v>831.78</v>
      </c>
      <c r="X3092" s="302">
        <v>0</v>
      </c>
      <c r="Y3092" s="302">
        <v>0</v>
      </c>
      <c r="Z3092" s="302">
        <v>0</v>
      </c>
      <c r="AA3092" s="302">
        <v>0</v>
      </c>
      <c r="AB3092" s="302">
        <v>0</v>
      </c>
      <c r="AC3092" s="302">
        <v>0</v>
      </c>
      <c r="AD3092" s="302">
        <v>0</v>
      </c>
      <c r="AE3092" s="302">
        <v>0</v>
      </c>
      <c r="AF3092" s="302">
        <v>0</v>
      </c>
      <c r="AG3092" s="302">
        <v>0</v>
      </c>
      <c r="AH3092" s="302">
        <v>103.9</v>
      </c>
      <c r="AI3092" s="302">
        <v>0</v>
      </c>
      <c r="AJ3092" s="302">
        <v>0</v>
      </c>
      <c r="AK3092" s="302">
        <v>0</v>
      </c>
      <c r="AL3092" s="302">
        <v>0</v>
      </c>
      <c r="AM3092" s="302">
        <v>0</v>
      </c>
      <c r="AN3092" s="302">
        <v>0</v>
      </c>
      <c r="AO3092" s="302">
        <v>0</v>
      </c>
      <c r="AP3092" s="302">
        <v>1717</v>
      </c>
      <c r="AQ3092" s="302">
        <v>0</v>
      </c>
      <c r="AR3092" s="302">
        <v>1716.18</v>
      </c>
      <c r="AS3092" s="302">
        <v>0</v>
      </c>
      <c r="AT3092" s="295">
        <f t="shared" si="48"/>
        <v>1717</v>
      </c>
      <c r="AU3092" s="302">
        <v>0</v>
      </c>
      <c r="AV3092" s="302">
        <v>0</v>
      </c>
      <c r="AW3092" s="303">
        <v>91</v>
      </c>
      <c r="AX3092" s="303">
        <v>180</v>
      </c>
      <c r="AY3092" s="302">
        <v>291999.98</v>
      </c>
      <c r="AZ3092" s="302">
        <v>154399.99</v>
      </c>
      <c r="BA3092" s="301">
        <v>86.301376000000005</v>
      </c>
      <c r="BB3092" s="301">
        <v>58.290630480564197</v>
      </c>
      <c r="BC3092" s="301">
        <v>9.5</v>
      </c>
      <c r="BD3092" s="301"/>
      <c r="BE3092" s="300" t="s">
        <v>4204</v>
      </c>
      <c r="BF3092" s="298"/>
      <c r="BG3092" s="300" t="s">
        <v>333</v>
      </c>
      <c r="BH3092" s="300" t="s">
        <v>616</v>
      </c>
      <c r="BI3092" s="300" t="s">
        <v>617</v>
      </c>
      <c r="BJ3092" s="300" t="s">
        <v>103</v>
      </c>
      <c r="BK3092" s="299" t="s">
        <v>4</v>
      </c>
      <c r="BL3092" s="301">
        <v>104286.55</v>
      </c>
      <c r="BM3092" s="299" t="s">
        <v>894</v>
      </c>
      <c r="BN3092" s="301"/>
      <c r="BO3092" s="304">
        <v>42464</v>
      </c>
      <c r="BP3092" s="304">
        <v>47942</v>
      </c>
      <c r="BQ3092" s="297" t="s">
        <v>1065</v>
      </c>
      <c r="BR3092" s="297" t="s">
        <v>4741</v>
      </c>
      <c r="BS3092" s="297">
        <v>42464</v>
      </c>
      <c r="BT3092" s="297">
        <v>47942</v>
      </c>
      <c r="BU3092" s="301">
        <v>0</v>
      </c>
      <c r="BV3092" s="301">
        <v>0</v>
      </c>
      <c r="BW3092" s="301">
        <v>0</v>
      </c>
    </row>
    <row r="3093" spans="1:75" s="289" customFormat="1" ht="18.2" customHeight="1" x14ac:dyDescent="0.15">
      <c r="A3093" s="291">
        <v>3091</v>
      </c>
      <c r="B3093" s="292" t="s">
        <v>305</v>
      </c>
      <c r="C3093" s="292" t="s">
        <v>306</v>
      </c>
      <c r="D3093" s="312">
        <v>45172</v>
      </c>
      <c r="E3093" s="293" t="s">
        <v>3808</v>
      </c>
      <c r="F3093" s="308">
        <v>0</v>
      </c>
      <c r="G3093" s="308">
        <v>0</v>
      </c>
      <c r="H3093" s="295">
        <v>103780.14</v>
      </c>
      <c r="I3093" s="295">
        <v>0</v>
      </c>
      <c r="J3093" s="295">
        <v>0</v>
      </c>
      <c r="K3093" s="295">
        <v>103780.14</v>
      </c>
      <c r="L3093" s="295">
        <v>1867.65</v>
      </c>
      <c r="M3093" s="295">
        <v>0</v>
      </c>
      <c r="N3093" s="295">
        <v>0</v>
      </c>
      <c r="O3093" s="295">
        <v>1867.65</v>
      </c>
      <c r="P3093" s="295">
        <v>0</v>
      </c>
      <c r="Q3093" s="295">
        <v>0</v>
      </c>
      <c r="R3093" s="295">
        <v>101912.49</v>
      </c>
      <c r="S3093" s="295">
        <v>0</v>
      </c>
      <c r="T3093" s="295">
        <v>821.59</v>
      </c>
      <c r="U3093" s="295">
        <v>0</v>
      </c>
      <c r="V3093" s="295">
        <v>0</v>
      </c>
      <c r="W3093" s="295">
        <v>821.59</v>
      </c>
      <c r="X3093" s="295">
        <v>0</v>
      </c>
      <c r="Y3093" s="295">
        <v>0</v>
      </c>
      <c r="Z3093" s="295">
        <v>0</v>
      </c>
      <c r="AA3093" s="295">
        <v>0</v>
      </c>
      <c r="AB3093" s="295">
        <v>0</v>
      </c>
      <c r="AC3093" s="295">
        <v>0</v>
      </c>
      <c r="AD3093" s="295">
        <v>0</v>
      </c>
      <c r="AE3093" s="295">
        <v>0</v>
      </c>
      <c r="AF3093" s="295">
        <v>0</v>
      </c>
      <c r="AG3093" s="295">
        <v>0</v>
      </c>
      <c r="AH3093" s="295">
        <v>168.4</v>
      </c>
      <c r="AI3093" s="295">
        <v>0</v>
      </c>
      <c r="AJ3093" s="295">
        <v>0</v>
      </c>
      <c r="AK3093" s="295">
        <v>0</v>
      </c>
      <c r="AL3093" s="295">
        <v>0</v>
      </c>
      <c r="AM3093" s="295">
        <v>0</v>
      </c>
      <c r="AN3093" s="295">
        <v>0</v>
      </c>
      <c r="AO3093" s="295">
        <v>0</v>
      </c>
      <c r="AP3093" s="295">
        <v>258</v>
      </c>
      <c r="AQ3093" s="295">
        <v>0</v>
      </c>
      <c r="AR3093" s="295">
        <v>215.64</v>
      </c>
      <c r="AS3093" s="295">
        <v>0</v>
      </c>
      <c r="AT3093" s="295">
        <f t="shared" si="48"/>
        <v>2900</v>
      </c>
      <c r="AU3093" s="295">
        <v>0</v>
      </c>
      <c r="AV3093" s="295">
        <v>0</v>
      </c>
      <c r="AW3093" s="296">
        <v>105</v>
      </c>
      <c r="AX3093" s="296">
        <v>195</v>
      </c>
      <c r="AY3093" s="295">
        <v>381000</v>
      </c>
      <c r="AZ3093" s="295">
        <v>266700</v>
      </c>
      <c r="BA3093" s="294">
        <v>85.301837000000006</v>
      </c>
      <c r="BB3093" s="294">
        <v>32.595885302752698</v>
      </c>
      <c r="BC3093" s="294">
        <v>9.5</v>
      </c>
      <c r="BD3093" s="294"/>
      <c r="BE3093" s="293" t="s">
        <v>4204</v>
      </c>
      <c r="BF3093" s="291"/>
      <c r="BG3093" s="293" t="s">
        <v>333</v>
      </c>
      <c r="BH3093" s="293" t="s">
        <v>616</v>
      </c>
      <c r="BI3093" s="293" t="s">
        <v>617</v>
      </c>
      <c r="BJ3093" s="293" t="s">
        <v>103</v>
      </c>
      <c r="BK3093" s="292" t="s">
        <v>4</v>
      </c>
      <c r="BL3093" s="294">
        <v>101912.49</v>
      </c>
      <c r="BM3093" s="292" t="s">
        <v>894</v>
      </c>
      <c r="BN3093" s="294"/>
      <c r="BO3093" s="297">
        <v>42913</v>
      </c>
      <c r="BP3093" s="297">
        <v>48849</v>
      </c>
      <c r="BQ3093" s="297" t="s">
        <v>1065</v>
      </c>
      <c r="BR3093" s="297" t="s">
        <v>4741</v>
      </c>
      <c r="BS3093" s="297">
        <v>42913</v>
      </c>
      <c r="BT3093" s="297">
        <v>48849</v>
      </c>
      <c r="BU3093" s="294">
        <v>0</v>
      </c>
      <c r="BV3093" s="294">
        <v>0</v>
      </c>
      <c r="BW3093" s="294">
        <v>0</v>
      </c>
    </row>
    <row r="3094" spans="1:75" s="289" customFormat="1" ht="18.2" customHeight="1" x14ac:dyDescent="0.15">
      <c r="A3094" s="298">
        <v>3092</v>
      </c>
      <c r="B3094" s="299" t="s">
        <v>305</v>
      </c>
      <c r="C3094" s="299" t="s">
        <v>306</v>
      </c>
      <c r="D3094" s="313">
        <v>45172</v>
      </c>
      <c r="E3094" s="300" t="s">
        <v>3809</v>
      </c>
      <c r="F3094" s="309">
        <v>0</v>
      </c>
      <c r="G3094" s="309">
        <v>0</v>
      </c>
      <c r="H3094" s="302">
        <v>56281.57</v>
      </c>
      <c r="I3094" s="302">
        <v>0</v>
      </c>
      <c r="J3094" s="302">
        <v>0</v>
      </c>
      <c r="K3094" s="302">
        <v>56281.57</v>
      </c>
      <c r="L3094" s="302">
        <v>1552.34</v>
      </c>
      <c r="M3094" s="302">
        <v>0</v>
      </c>
      <c r="N3094" s="302">
        <v>0</v>
      </c>
      <c r="O3094" s="302">
        <v>1552.34</v>
      </c>
      <c r="P3094" s="302">
        <v>0</v>
      </c>
      <c r="Q3094" s="302">
        <v>0</v>
      </c>
      <c r="R3094" s="302">
        <v>54729.23</v>
      </c>
      <c r="S3094" s="302">
        <v>0</v>
      </c>
      <c r="T3094" s="302">
        <v>445.56</v>
      </c>
      <c r="U3094" s="302">
        <v>0</v>
      </c>
      <c r="V3094" s="302">
        <v>0</v>
      </c>
      <c r="W3094" s="302">
        <v>445.56</v>
      </c>
      <c r="X3094" s="302">
        <v>0</v>
      </c>
      <c r="Y3094" s="302">
        <v>0</v>
      </c>
      <c r="Z3094" s="302">
        <v>0</v>
      </c>
      <c r="AA3094" s="302">
        <v>0</v>
      </c>
      <c r="AB3094" s="302">
        <v>0</v>
      </c>
      <c r="AC3094" s="302">
        <v>0</v>
      </c>
      <c r="AD3094" s="302">
        <v>0</v>
      </c>
      <c r="AE3094" s="302">
        <v>0</v>
      </c>
      <c r="AF3094" s="302">
        <v>0</v>
      </c>
      <c r="AG3094" s="302">
        <v>0</v>
      </c>
      <c r="AH3094" s="302">
        <v>103.9</v>
      </c>
      <c r="AI3094" s="302">
        <v>0</v>
      </c>
      <c r="AJ3094" s="302">
        <v>0</v>
      </c>
      <c r="AK3094" s="302">
        <v>0</v>
      </c>
      <c r="AL3094" s="302">
        <v>0</v>
      </c>
      <c r="AM3094" s="302">
        <v>0</v>
      </c>
      <c r="AN3094" s="302">
        <v>0</v>
      </c>
      <c r="AO3094" s="302">
        <v>0</v>
      </c>
      <c r="AP3094" s="302">
        <v>2101.8000000000002</v>
      </c>
      <c r="AQ3094" s="302">
        <v>0</v>
      </c>
      <c r="AR3094" s="302">
        <v>2101.8000000000002</v>
      </c>
      <c r="AS3094" s="302">
        <v>0</v>
      </c>
      <c r="AT3094" s="295">
        <f t="shared" si="48"/>
        <v>2101.8000000000002</v>
      </c>
      <c r="AU3094" s="302">
        <v>0</v>
      </c>
      <c r="AV3094" s="302">
        <v>0</v>
      </c>
      <c r="AW3094" s="303">
        <v>31</v>
      </c>
      <c r="AX3094" s="303">
        <v>120</v>
      </c>
      <c r="AY3094" s="302">
        <v>292000</v>
      </c>
      <c r="AZ3094" s="302">
        <v>154400</v>
      </c>
      <c r="BA3094" s="301">
        <v>87.412332000000006</v>
      </c>
      <c r="BB3094" s="301">
        <v>30.984518282800298</v>
      </c>
      <c r="BC3094" s="301">
        <v>9.5</v>
      </c>
      <c r="BD3094" s="301"/>
      <c r="BE3094" s="300" t="s">
        <v>4204</v>
      </c>
      <c r="BF3094" s="298"/>
      <c r="BG3094" s="300" t="s">
        <v>333</v>
      </c>
      <c r="BH3094" s="300" t="s">
        <v>616</v>
      </c>
      <c r="BI3094" s="300" t="s">
        <v>617</v>
      </c>
      <c r="BJ3094" s="300" t="s">
        <v>103</v>
      </c>
      <c r="BK3094" s="299" t="s">
        <v>4</v>
      </c>
      <c r="BL3094" s="301">
        <v>54729.23</v>
      </c>
      <c r="BM3094" s="299" t="s">
        <v>894</v>
      </c>
      <c r="BN3094" s="301"/>
      <c r="BO3094" s="304">
        <v>42464</v>
      </c>
      <c r="BP3094" s="304">
        <v>46116</v>
      </c>
      <c r="BQ3094" s="297" t="s">
        <v>1065</v>
      </c>
      <c r="BR3094" s="297" t="s">
        <v>4741</v>
      </c>
      <c r="BS3094" s="297">
        <v>42464</v>
      </c>
      <c r="BT3094" s="297">
        <v>46116</v>
      </c>
      <c r="BU3094" s="301">
        <v>0</v>
      </c>
      <c r="BV3094" s="301">
        <v>0</v>
      </c>
      <c r="BW3094" s="301">
        <v>0</v>
      </c>
    </row>
    <row r="3095" spans="1:75" s="289" customFormat="1" ht="18.2" customHeight="1" x14ac:dyDescent="0.15">
      <c r="A3095" s="291">
        <v>3093</v>
      </c>
      <c r="B3095" s="292" t="s">
        <v>305</v>
      </c>
      <c r="C3095" s="292" t="s">
        <v>306</v>
      </c>
      <c r="D3095" s="312">
        <v>45172</v>
      </c>
      <c r="E3095" s="293" t="s">
        <v>4506</v>
      </c>
      <c r="F3095" s="308">
        <v>0</v>
      </c>
      <c r="G3095" s="308">
        <v>0</v>
      </c>
      <c r="H3095" s="295">
        <v>312822.59000000003</v>
      </c>
      <c r="I3095" s="295">
        <v>0</v>
      </c>
      <c r="J3095" s="295">
        <v>0</v>
      </c>
      <c r="K3095" s="295">
        <v>312822.59000000003</v>
      </c>
      <c r="L3095" s="295">
        <v>1562.41</v>
      </c>
      <c r="M3095" s="295">
        <v>0</v>
      </c>
      <c r="N3095" s="295">
        <v>0</v>
      </c>
      <c r="O3095" s="295">
        <v>1562.41</v>
      </c>
      <c r="P3095" s="295">
        <v>0</v>
      </c>
      <c r="Q3095" s="295">
        <v>0</v>
      </c>
      <c r="R3095" s="295">
        <v>311260.18</v>
      </c>
      <c r="S3095" s="295">
        <v>0</v>
      </c>
      <c r="T3095" s="295">
        <v>2502.58</v>
      </c>
      <c r="U3095" s="295">
        <v>0</v>
      </c>
      <c r="V3095" s="295">
        <v>0</v>
      </c>
      <c r="W3095" s="295">
        <v>2502.58</v>
      </c>
      <c r="X3095" s="295">
        <v>0</v>
      </c>
      <c r="Y3095" s="295">
        <v>0</v>
      </c>
      <c r="Z3095" s="295">
        <v>0</v>
      </c>
      <c r="AA3095" s="295">
        <v>0</v>
      </c>
      <c r="AB3095" s="295">
        <v>0</v>
      </c>
      <c r="AC3095" s="295">
        <v>0</v>
      </c>
      <c r="AD3095" s="295">
        <v>0</v>
      </c>
      <c r="AE3095" s="295">
        <v>0</v>
      </c>
      <c r="AF3095" s="295">
        <v>0</v>
      </c>
      <c r="AG3095" s="295">
        <v>0</v>
      </c>
      <c r="AH3095" s="295">
        <v>178.86</v>
      </c>
      <c r="AI3095" s="295">
        <v>0</v>
      </c>
      <c r="AJ3095" s="295">
        <v>0</v>
      </c>
      <c r="AK3095" s="295">
        <v>0</v>
      </c>
      <c r="AL3095" s="295">
        <v>0</v>
      </c>
      <c r="AM3095" s="295">
        <v>0</v>
      </c>
      <c r="AN3095" s="295">
        <v>0</v>
      </c>
      <c r="AO3095" s="295">
        <v>0</v>
      </c>
      <c r="AP3095" s="295">
        <v>542.42999999999995</v>
      </c>
      <c r="AQ3095" s="295">
        <v>0</v>
      </c>
      <c r="AR3095" s="295">
        <v>586.28</v>
      </c>
      <c r="AS3095" s="295">
        <v>0</v>
      </c>
      <c r="AT3095" s="295">
        <f t="shared" si="48"/>
        <v>4200</v>
      </c>
      <c r="AU3095" s="295">
        <v>0</v>
      </c>
      <c r="AV3095" s="295">
        <v>0</v>
      </c>
      <c r="AW3095" s="296">
        <v>119</v>
      </c>
      <c r="AX3095" s="296">
        <v>148</v>
      </c>
      <c r="AY3095" s="295">
        <v>336199.83</v>
      </c>
      <c r="AZ3095" s="295">
        <v>336199.83</v>
      </c>
      <c r="BA3095" s="294">
        <v>70.083500000000001</v>
      </c>
      <c r="BB3095" s="294">
        <v>64.884633716293095</v>
      </c>
      <c r="BC3095" s="294">
        <v>9.6</v>
      </c>
      <c r="BD3095" s="294"/>
      <c r="BE3095" s="293" t="s">
        <v>4204</v>
      </c>
      <c r="BF3095" s="291"/>
      <c r="BG3095" s="293" t="s">
        <v>360</v>
      </c>
      <c r="BH3095" s="293" t="s">
        <v>232</v>
      </c>
      <c r="BI3095" s="293" t="s">
        <v>369</v>
      </c>
      <c r="BJ3095" s="293" t="s">
        <v>103</v>
      </c>
      <c r="BK3095" s="292" t="s">
        <v>4</v>
      </c>
      <c r="BL3095" s="294">
        <v>311260.18</v>
      </c>
      <c r="BM3095" s="292" t="s">
        <v>894</v>
      </c>
      <c r="BN3095" s="294"/>
      <c r="BO3095" s="297">
        <v>44309</v>
      </c>
      <c r="BP3095" s="297">
        <v>48814</v>
      </c>
      <c r="BQ3095" s="297" t="s">
        <v>1065</v>
      </c>
      <c r="BR3095" s="297" t="s">
        <v>4741</v>
      </c>
      <c r="BS3095" s="297" t="s">
        <v>4742</v>
      </c>
      <c r="BT3095" s="297" t="s">
        <v>4742</v>
      </c>
      <c r="BU3095" s="294">
        <v>0</v>
      </c>
      <c r="BV3095" s="294">
        <v>0</v>
      </c>
      <c r="BW3095" s="294">
        <v>0</v>
      </c>
    </row>
    <row r="3096" spans="1:75" s="289" customFormat="1" ht="18.2" customHeight="1" x14ac:dyDescent="0.15">
      <c r="A3096" s="298">
        <v>3094</v>
      </c>
      <c r="B3096" s="299" t="s">
        <v>305</v>
      </c>
      <c r="C3096" s="299" t="s">
        <v>306</v>
      </c>
      <c r="D3096" s="313">
        <v>45172</v>
      </c>
      <c r="E3096" s="300" t="s">
        <v>4517</v>
      </c>
      <c r="F3096" s="309">
        <v>0</v>
      </c>
      <c r="G3096" s="309">
        <v>0</v>
      </c>
      <c r="H3096" s="302">
        <v>303773.17</v>
      </c>
      <c r="I3096" s="302">
        <v>0</v>
      </c>
      <c r="J3096" s="302">
        <v>0</v>
      </c>
      <c r="K3096" s="302">
        <v>303773.17</v>
      </c>
      <c r="L3096" s="302">
        <v>1506.39</v>
      </c>
      <c r="M3096" s="302">
        <v>0</v>
      </c>
      <c r="N3096" s="302">
        <v>0</v>
      </c>
      <c r="O3096" s="302">
        <v>1506.39</v>
      </c>
      <c r="P3096" s="302">
        <v>0</v>
      </c>
      <c r="Q3096" s="302">
        <v>0</v>
      </c>
      <c r="R3096" s="302">
        <v>302266.78000000003</v>
      </c>
      <c r="S3096" s="302">
        <v>0</v>
      </c>
      <c r="T3096" s="302">
        <v>2404.87</v>
      </c>
      <c r="U3096" s="302">
        <v>0</v>
      </c>
      <c r="V3096" s="302">
        <v>0</v>
      </c>
      <c r="W3096" s="302">
        <v>2404.87</v>
      </c>
      <c r="X3096" s="302">
        <v>0</v>
      </c>
      <c r="Y3096" s="302">
        <v>0</v>
      </c>
      <c r="Z3096" s="302">
        <v>0</v>
      </c>
      <c r="AA3096" s="302">
        <v>0</v>
      </c>
      <c r="AB3096" s="302">
        <v>0</v>
      </c>
      <c r="AC3096" s="302">
        <v>0</v>
      </c>
      <c r="AD3096" s="302">
        <v>0</v>
      </c>
      <c r="AE3096" s="302">
        <v>0</v>
      </c>
      <c r="AF3096" s="302">
        <v>0</v>
      </c>
      <c r="AG3096" s="302">
        <v>0</v>
      </c>
      <c r="AH3096" s="302">
        <v>172.9</v>
      </c>
      <c r="AI3096" s="302">
        <v>0</v>
      </c>
      <c r="AJ3096" s="302">
        <v>0</v>
      </c>
      <c r="AK3096" s="302">
        <v>0</v>
      </c>
      <c r="AL3096" s="302">
        <v>0</v>
      </c>
      <c r="AM3096" s="302">
        <v>0</v>
      </c>
      <c r="AN3096" s="302">
        <v>0</v>
      </c>
      <c r="AO3096" s="302">
        <v>0</v>
      </c>
      <c r="AP3096" s="302">
        <v>4100</v>
      </c>
      <c r="AQ3096" s="302">
        <v>0</v>
      </c>
      <c r="AR3096" s="302">
        <v>4084.16</v>
      </c>
      <c r="AS3096" s="302">
        <v>0</v>
      </c>
      <c r="AT3096" s="295">
        <f t="shared" si="48"/>
        <v>4100</v>
      </c>
      <c r="AU3096" s="302">
        <v>0</v>
      </c>
      <c r="AV3096" s="302">
        <v>0</v>
      </c>
      <c r="AW3096" s="303">
        <v>120</v>
      </c>
      <c r="AX3096" s="303">
        <v>148</v>
      </c>
      <c r="AY3096" s="302">
        <v>324999.93</v>
      </c>
      <c r="AZ3096" s="302">
        <v>324999.93</v>
      </c>
      <c r="BA3096" s="301">
        <v>90.000022999999999</v>
      </c>
      <c r="BB3096" s="301">
        <v>83.704686189119897</v>
      </c>
      <c r="BC3096" s="301">
        <v>9.5</v>
      </c>
      <c r="BD3096" s="301"/>
      <c r="BE3096" s="300" t="s">
        <v>4204</v>
      </c>
      <c r="BF3096" s="298"/>
      <c r="BG3096" s="300" t="s">
        <v>312</v>
      </c>
      <c r="BH3096" s="300" t="s">
        <v>365</v>
      </c>
      <c r="BI3096" s="300" t="s">
        <v>366</v>
      </c>
      <c r="BJ3096" s="300" t="s">
        <v>103</v>
      </c>
      <c r="BK3096" s="299" t="s">
        <v>4</v>
      </c>
      <c r="BL3096" s="301">
        <v>302266.78000000003</v>
      </c>
      <c r="BM3096" s="299" t="s">
        <v>894</v>
      </c>
      <c r="BN3096" s="301"/>
      <c r="BO3096" s="304">
        <v>44327</v>
      </c>
      <c r="BP3096" s="304">
        <v>48833</v>
      </c>
      <c r="BQ3096" s="297" t="s">
        <v>925</v>
      </c>
      <c r="BR3096" s="297" t="s">
        <v>4745</v>
      </c>
      <c r="BS3096" s="297" t="s">
        <v>4742</v>
      </c>
      <c r="BT3096" s="297" t="s">
        <v>4742</v>
      </c>
      <c r="BU3096" s="301">
        <v>0</v>
      </c>
      <c r="BV3096" s="301">
        <v>0</v>
      </c>
      <c r="BW3096" s="301">
        <v>0</v>
      </c>
    </row>
    <row r="3097" spans="1:75" s="289" customFormat="1" ht="18.2" customHeight="1" x14ac:dyDescent="0.15">
      <c r="A3097" s="291">
        <v>3095</v>
      </c>
      <c r="B3097" s="292" t="s">
        <v>305</v>
      </c>
      <c r="C3097" s="292" t="s">
        <v>306</v>
      </c>
      <c r="D3097" s="312">
        <v>45172</v>
      </c>
      <c r="E3097" s="293" t="s">
        <v>4518</v>
      </c>
      <c r="F3097" s="308">
        <v>2</v>
      </c>
      <c r="G3097" s="308">
        <v>2</v>
      </c>
      <c r="H3097" s="295">
        <v>340077.78</v>
      </c>
      <c r="I3097" s="295">
        <v>3356.74</v>
      </c>
      <c r="J3097" s="295">
        <v>0</v>
      </c>
      <c r="K3097" s="295">
        <v>343434.52</v>
      </c>
      <c r="L3097" s="295">
        <v>1698.54</v>
      </c>
      <c r="M3097" s="295">
        <v>0</v>
      </c>
      <c r="N3097" s="295">
        <v>3153.99</v>
      </c>
      <c r="O3097" s="295">
        <v>0</v>
      </c>
      <c r="P3097" s="295">
        <v>0</v>
      </c>
      <c r="Q3097" s="295">
        <v>0</v>
      </c>
      <c r="R3097" s="295">
        <v>340280.53</v>
      </c>
      <c r="S3097" s="295">
        <v>5239.25</v>
      </c>
      <c r="T3097" s="295">
        <v>2720.62</v>
      </c>
      <c r="U3097" s="295">
        <v>0</v>
      </c>
      <c r="V3097" s="295">
        <v>5239.25</v>
      </c>
      <c r="W3097" s="295">
        <v>0</v>
      </c>
      <c r="X3097" s="295">
        <v>0</v>
      </c>
      <c r="Y3097" s="295">
        <v>0</v>
      </c>
      <c r="Z3097" s="295">
        <v>2720.62</v>
      </c>
      <c r="AA3097" s="295">
        <v>0</v>
      </c>
      <c r="AB3097" s="295">
        <v>0</v>
      </c>
      <c r="AC3097" s="295">
        <v>0</v>
      </c>
      <c r="AD3097" s="295">
        <v>0</v>
      </c>
      <c r="AE3097" s="295">
        <v>0</v>
      </c>
      <c r="AF3097" s="295">
        <v>0</v>
      </c>
      <c r="AG3097" s="295">
        <v>0</v>
      </c>
      <c r="AH3097" s="295">
        <v>0</v>
      </c>
      <c r="AI3097" s="295">
        <v>0</v>
      </c>
      <c r="AJ3097" s="295">
        <v>0</v>
      </c>
      <c r="AK3097" s="295">
        <v>0</v>
      </c>
      <c r="AL3097" s="295">
        <v>700</v>
      </c>
      <c r="AM3097" s="295">
        <v>0</v>
      </c>
      <c r="AN3097" s="295">
        <v>0</v>
      </c>
      <c r="AO3097" s="295">
        <v>206.76</v>
      </c>
      <c r="AP3097" s="295">
        <v>0</v>
      </c>
      <c r="AQ3097" s="295">
        <v>0</v>
      </c>
      <c r="AR3097" s="295">
        <v>0</v>
      </c>
      <c r="AS3097" s="295">
        <v>0</v>
      </c>
      <c r="AT3097" s="295">
        <f t="shared" si="48"/>
        <v>9300</v>
      </c>
      <c r="AU3097" s="295">
        <v>1901.29</v>
      </c>
      <c r="AV3097" s="295">
        <v>2720.62</v>
      </c>
      <c r="AW3097" s="296">
        <v>119</v>
      </c>
      <c r="AX3097" s="296">
        <v>147</v>
      </c>
      <c r="AY3097" s="295">
        <v>420500.01</v>
      </c>
      <c r="AZ3097" s="295">
        <v>363996.58</v>
      </c>
      <c r="BA3097" s="294">
        <v>52.918821000000001</v>
      </c>
      <c r="BB3097" s="294">
        <v>49.470916613708702</v>
      </c>
      <c r="BC3097" s="294">
        <v>9.6</v>
      </c>
      <c r="BD3097" s="294"/>
      <c r="BE3097" s="293" t="s">
        <v>4204</v>
      </c>
      <c r="BF3097" s="291"/>
      <c r="BG3097" s="293" t="s">
        <v>494</v>
      </c>
      <c r="BH3097" s="293" t="s">
        <v>218</v>
      </c>
      <c r="BI3097" s="293" t="s">
        <v>566</v>
      </c>
      <c r="BJ3097" s="293" t="s">
        <v>177</v>
      </c>
      <c r="BK3097" s="292" t="s">
        <v>4</v>
      </c>
      <c r="BL3097" s="294">
        <v>340280.53</v>
      </c>
      <c r="BM3097" s="292" t="s">
        <v>894</v>
      </c>
      <c r="BN3097" s="294"/>
      <c r="BO3097" s="297">
        <v>44344</v>
      </c>
      <c r="BP3097" s="297">
        <v>48819</v>
      </c>
      <c r="BQ3097" s="297" t="s">
        <v>925</v>
      </c>
      <c r="BR3097" s="297" t="s">
        <v>4745</v>
      </c>
      <c r="BS3097" s="297" t="s">
        <v>4742</v>
      </c>
      <c r="BT3097" s="297" t="s">
        <v>4742</v>
      </c>
      <c r="BU3097" s="294">
        <v>206.76</v>
      </c>
      <c r="BV3097" s="294">
        <v>0</v>
      </c>
      <c r="BW3097" s="294">
        <v>0</v>
      </c>
    </row>
    <row r="3098" spans="1:75" s="289" customFormat="1" ht="18.2" customHeight="1" x14ac:dyDescent="0.15">
      <c r="A3098" s="298">
        <v>3096</v>
      </c>
      <c r="B3098" s="299" t="s">
        <v>305</v>
      </c>
      <c r="C3098" s="299" t="s">
        <v>306</v>
      </c>
      <c r="D3098" s="313">
        <v>45172</v>
      </c>
      <c r="E3098" s="300" t="s">
        <v>4519</v>
      </c>
      <c r="F3098" s="309">
        <v>0</v>
      </c>
      <c r="G3098" s="309">
        <v>0</v>
      </c>
      <c r="H3098" s="302">
        <v>259733.45</v>
      </c>
      <c r="I3098" s="302">
        <v>0</v>
      </c>
      <c r="J3098" s="302">
        <v>0</v>
      </c>
      <c r="K3098" s="302">
        <v>259733.45</v>
      </c>
      <c r="L3098" s="302">
        <v>1297.25</v>
      </c>
      <c r="M3098" s="302">
        <v>0</v>
      </c>
      <c r="N3098" s="302">
        <v>0</v>
      </c>
      <c r="O3098" s="302">
        <v>1297.25</v>
      </c>
      <c r="P3098" s="302">
        <v>0</v>
      </c>
      <c r="Q3098" s="302">
        <v>0</v>
      </c>
      <c r="R3098" s="302">
        <v>258436.2</v>
      </c>
      <c r="S3098" s="302">
        <v>0</v>
      </c>
      <c r="T3098" s="302">
        <v>2077.87</v>
      </c>
      <c r="U3098" s="302">
        <v>0</v>
      </c>
      <c r="V3098" s="302">
        <v>0</v>
      </c>
      <c r="W3098" s="302">
        <v>2077.87</v>
      </c>
      <c r="X3098" s="302">
        <v>0</v>
      </c>
      <c r="Y3098" s="302">
        <v>0</v>
      </c>
      <c r="Z3098" s="302">
        <v>0</v>
      </c>
      <c r="AA3098" s="302">
        <v>0</v>
      </c>
      <c r="AB3098" s="302">
        <v>0</v>
      </c>
      <c r="AC3098" s="302">
        <v>0</v>
      </c>
      <c r="AD3098" s="302">
        <v>0</v>
      </c>
      <c r="AE3098" s="302">
        <v>0</v>
      </c>
      <c r="AF3098" s="302">
        <v>0</v>
      </c>
      <c r="AG3098" s="302">
        <v>0</v>
      </c>
      <c r="AH3098" s="302">
        <v>147.9</v>
      </c>
      <c r="AI3098" s="302">
        <v>0</v>
      </c>
      <c r="AJ3098" s="302">
        <v>0</v>
      </c>
      <c r="AK3098" s="302">
        <v>0</v>
      </c>
      <c r="AL3098" s="302">
        <v>0</v>
      </c>
      <c r="AM3098" s="302">
        <v>0</v>
      </c>
      <c r="AN3098" s="302">
        <v>0</v>
      </c>
      <c r="AO3098" s="302">
        <v>0</v>
      </c>
      <c r="AP3098" s="302">
        <v>19.64</v>
      </c>
      <c r="AQ3098" s="302">
        <v>0</v>
      </c>
      <c r="AR3098" s="302">
        <v>18.66</v>
      </c>
      <c r="AS3098" s="302">
        <v>0</v>
      </c>
      <c r="AT3098" s="295">
        <f t="shared" si="48"/>
        <v>3524</v>
      </c>
      <c r="AU3098" s="302">
        <v>0</v>
      </c>
      <c r="AV3098" s="302">
        <v>0</v>
      </c>
      <c r="AW3098" s="303">
        <v>119</v>
      </c>
      <c r="AX3098" s="303">
        <v>147</v>
      </c>
      <c r="AY3098" s="302">
        <v>278001.37</v>
      </c>
      <c r="AZ3098" s="302">
        <v>278001.37</v>
      </c>
      <c r="BA3098" s="301">
        <v>89.679558</v>
      </c>
      <c r="BB3098" s="301">
        <v>83.368093427739595</v>
      </c>
      <c r="BC3098" s="301">
        <v>9.6</v>
      </c>
      <c r="BD3098" s="301"/>
      <c r="BE3098" s="300" t="s">
        <v>4204</v>
      </c>
      <c r="BF3098" s="298"/>
      <c r="BG3098" s="300" t="s">
        <v>349</v>
      </c>
      <c r="BH3098" s="300" t="s">
        <v>180</v>
      </c>
      <c r="BI3098" s="300" t="s">
        <v>413</v>
      </c>
      <c r="BJ3098" s="300" t="s">
        <v>103</v>
      </c>
      <c r="BK3098" s="299" t="s">
        <v>4</v>
      </c>
      <c r="BL3098" s="301">
        <v>258436.2</v>
      </c>
      <c r="BM3098" s="299" t="s">
        <v>894</v>
      </c>
      <c r="BN3098" s="301"/>
      <c r="BO3098" s="304">
        <v>44340</v>
      </c>
      <c r="BP3098" s="304">
        <v>48815</v>
      </c>
      <c r="BQ3098" s="297" t="s">
        <v>925</v>
      </c>
      <c r="BR3098" s="297" t="s">
        <v>4745</v>
      </c>
      <c r="BS3098" s="297" t="s">
        <v>4742</v>
      </c>
      <c r="BT3098" s="297" t="s">
        <v>4742</v>
      </c>
      <c r="BU3098" s="301">
        <v>0</v>
      </c>
      <c r="BV3098" s="301">
        <v>0</v>
      </c>
      <c r="BW3098" s="301">
        <v>0</v>
      </c>
    </row>
    <row r="3099" spans="1:75" s="289" customFormat="1" ht="18.2" customHeight="1" x14ac:dyDescent="0.15">
      <c r="A3099" s="291">
        <v>3097</v>
      </c>
      <c r="B3099" s="292" t="s">
        <v>305</v>
      </c>
      <c r="C3099" s="292" t="s">
        <v>306</v>
      </c>
      <c r="D3099" s="312">
        <v>45172</v>
      </c>
      <c r="E3099" s="293" t="s">
        <v>4507</v>
      </c>
      <c r="F3099" s="308">
        <v>1</v>
      </c>
      <c r="G3099" s="308">
        <v>1</v>
      </c>
      <c r="H3099" s="295">
        <v>231010.25</v>
      </c>
      <c r="I3099" s="295">
        <v>1504.69</v>
      </c>
      <c r="J3099" s="295">
        <v>0</v>
      </c>
      <c r="K3099" s="295">
        <v>232514.94</v>
      </c>
      <c r="L3099" s="295">
        <v>1516.73</v>
      </c>
      <c r="M3099" s="295">
        <v>0</v>
      </c>
      <c r="N3099" s="295">
        <v>1504.69</v>
      </c>
      <c r="O3099" s="295">
        <v>0</v>
      </c>
      <c r="P3099" s="295">
        <v>0</v>
      </c>
      <c r="Q3099" s="295">
        <v>0</v>
      </c>
      <c r="R3099" s="295">
        <v>231010.25</v>
      </c>
      <c r="S3099" s="295">
        <v>1860.12</v>
      </c>
      <c r="T3099" s="295">
        <v>1848.08</v>
      </c>
      <c r="U3099" s="295">
        <v>0</v>
      </c>
      <c r="V3099" s="295">
        <v>1860.12</v>
      </c>
      <c r="W3099" s="295">
        <v>0</v>
      </c>
      <c r="X3099" s="295">
        <v>0</v>
      </c>
      <c r="Y3099" s="295">
        <v>0</v>
      </c>
      <c r="Z3099" s="295">
        <v>1848.08</v>
      </c>
      <c r="AA3099" s="295">
        <v>0</v>
      </c>
      <c r="AB3099" s="295">
        <v>0</v>
      </c>
      <c r="AC3099" s="295">
        <v>0</v>
      </c>
      <c r="AD3099" s="295">
        <v>0</v>
      </c>
      <c r="AE3099" s="295">
        <v>0</v>
      </c>
      <c r="AF3099" s="295">
        <v>0</v>
      </c>
      <c r="AG3099" s="295">
        <v>0</v>
      </c>
      <c r="AH3099" s="295">
        <v>1.76</v>
      </c>
      <c r="AI3099" s="295">
        <v>0</v>
      </c>
      <c r="AJ3099" s="295">
        <v>0</v>
      </c>
      <c r="AK3099" s="295">
        <v>0</v>
      </c>
      <c r="AL3099" s="295">
        <v>350</v>
      </c>
      <c r="AM3099" s="295">
        <v>0</v>
      </c>
      <c r="AN3099" s="295">
        <v>0</v>
      </c>
      <c r="AO3099" s="295">
        <v>133.43</v>
      </c>
      <c r="AP3099" s="295">
        <v>0</v>
      </c>
      <c r="AQ3099" s="295">
        <v>0</v>
      </c>
      <c r="AR3099" s="295">
        <v>0</v>
      </c>
      <c r="AS3099" s="295">
        <v>0</v>
      </c>
      <c r="AT3099" s="295">
        <f t="shared" si="48"/>
        <v>3850</v>
      </c>
      <c r="AU3099" s="295">
        <v>1516.73</v>
      </c>
      <c r="AV3099" s="295">
        <v>1848.08</v>
      </c>
      <c r="AW3099" s="296">
        <v>99</v>
      </c>
      <c r="AX3099" s="296">
        <v>128</v>
      </c>
      <c r="AY3099" s="295">
        <v>253704.01</v>
      </c>
      <c r="AZ3099" s="295">
        <v>253704.01</v>
      </c>
      <c r="BA3099" s="294">
        <v>89.776501999999994</v>
      </c>
      <c r="BB3099" s="294">
        <v>81.746016435236896</v>
      </c>
      <c r="BC3099" s="294">
        <v>9.6</v>
      </c>
      <c r="BD3099" s="294"/>
      <c r="BE3099" s="293" t="s">
        <v>4204</v>
      </c>
      <c r="BF3099" s="291"/>
      <c r="BG3099" s="293" t="s">
        <v>320</v>
      </c>
      <c r="BH3099" s="293" t="s">
        <v>197</v>
      </c>
      <c r="BI3099" s="293" t="s">
        <v>373</v>
      </c>
      <c r="BJ3099" s="293" t="s">
        <v>177</v>
      </c>
      <c r="BK3099" s="292" t="s">
        <v>4</v>
      </c>
      <c r="BL3099" s="294">
        <v>231010.25</v>
      </c>
      <c r="BM3099" s="292" t="s">
        <v>894</v>
      </c>
      <c r="BN3099" s="294"/>
      <c r="BO3099" s="297">
        <v>44316</v>
      </c>
      <c r="BP3099" s="297">
        <v>48212</v>
      </c>
      <c r="BQ3099" s="297" t="s">
        <v>1065</v>
      </c>
      <c r="BR3099" s="297" t="s">
        <v>4741</v>
      </c>
      <c r="BS3099" s="297" t="s">
        <v>4742</v>
      </c>
      <c r="BT3099" s="297" t="s">
        <v>4742</v>
      </c>
      <c r="BU3099" s="294">
        <v>133.21</v>
      </c>
      <c r="BV3099" s="294">
        <v>0</v>
      </c>
      <c r="BW3099" s="294">
        <v>0</v>
      </c>
    </row>
    <row r="3100" spans="1:75" s="289" customFormat="1" ht="18.2" customHeight="1" x14ac:dyDescent="0.15">
      <c r="A3100" s="298">
        <v>3098</v>
      </c>
      <c r="B3100" s="299" t="s">
        <v>305</v>
      </c>
      <c r="C3100" s="299" t="s">
        <v>306</v>
      </c>
      <c r="D3100" s="313">
        <v>45172</v>
      </c>
      <c r="E3100" s="300" t="s">
        <v>3810</v>
      </c>
      <c r="F3100" s="309">
        <v>48</v>
      </c>
      <c r="G3100" s="309">
        <v>47</v>
      </c>
      <c r="H3100" s="302">
        <v>191281.6</v>
      </c>
      <c r="I3100" s="302">
        <v>35716</v>
      </c>
      <c r="J3100" s="302">
        <v>0</v>
      </c>
      <c r="K3100" s="302">
        <v>226997.6</v>
      </c>
      <c r="L3100" s="302">
        <v>913.01</v>
      </c>
      <c r="M3100" s="302">
        <v>0</v>
      </c>
      <c r="N3100" s="302">
        <v>0</v>
      </c>
      <c r="O3100" s="302">
        <v>0</v>
      </c>
      <c r="P3100" s="302">
        <v>0</v>
      </c>
      <c r="Q3100" s="302">
        <v>0</v>
      </c>
      <c r="R3100" s="302">
        <v>226997.6</v>
      </c>
      <c r="S3100" s="302">
        <v>76637.06</v>
      </c>
      <c r="T3100" s="302">
        <v>1514.31</v>
      </c>
      <c r="U3100" s="302">
        <v>0</v>
      </c>
      <c r="V3100" s="302">
        <v>0</v>
      </c>
      <c r="W3100" s="302">
        <v>0</v>
      </c>
      <c r="X3100" s="302">
        <v>0</v>
      </c>
      <c r="Y3100" s="302">
        <v>0</v>
      </c>
      <c r="Z3100" s="302">
        <v>78151.37</v>
      </c>
      <c r="AA3100" s="302">
        <v>0</v>
      </c>
      <c r="AB3100" s="302">
        <v>0</v>
      </c>
      <c r="AC3100" s="302">
        <v>0</v>
      </c>
      <c r="AD3100" s="302">
        <v>0</v>
      </c>
      <c r="AE3100" s="302">
        <v>0</v>
      </c>
      <c r="AF3100" s="302">
        <v>0</v>
      </c>
      <c r="AG3100" s="302">
        <v>0</v>
      </c>
      <c r="AH3100" s="302">
        <v>0</v>
      </c>
      <c r="AI3100" s="302">
        <v>0</v>
      </c>
      <c r="AJ3100" s="302">
        <v>0</v>
      </c>
      <c r="AK3100" s="302">
        <v>0</v>
      </c>
      <c r="AL3100" s="302">
        <v>0</v>
      </c>
      <c r="AM3100" s="302">
        <v>0</v>
      </c>
      <c r="AN3100" s="302">
        <v>0</v>
      </c>
      <c r="AO3100" s="302">
        <v>0</v>
      </c>
      <c r="AP3100" s="302">
        <v>0</v>
      </c>
      <c r="AQ3100" s="302">
        <v>0</v>
      </c>
      <c r="AR3100" s="302">
        <v>0</v>
      </c>
      <c r="AS3100" s="302">
        <v>0</v>
      </c>
      <c r="AT3100" s="295">
        <f t="shared" si="48"/>
        <v>0</v>
      </c>
      <c r="AU3100" s="302">
        <v>36629.01</v>
      </c>
      <c r="AV3100" s="302">
        <v>78151.37</v>
      </c>
      <c r="AW3100" s="303">
        <v>123</v>
      </c>
      <c r="AX3100" s="303">
        <v>212</v>
      </c>
      <c r="AY3100" s="302">
        <v>355699.99</v>
      </c>
      <c r="AZ3100" s="302">
        <v>248989.99</v>
      </c>
      <c r="BA3100" s="301">
        <v>84.610635000000002</v>
      </c>
      <c r="BB3100" s="301">
        <v>77.137282022767295</v>
      </c>
      <c r="BC3100" s="301">
        <v>9.5</v>
      </c>
      <c r="BD3100" s="301"/>
      <c r="BE3100" s="300" t="s">
        <v>4204</v>
      </c>
      <c r="BF3100" s="298"/>
      <c r="BG3100" s="300" t="s">
        <v>312</v>
      </c>
      <c r="BH3100" s="300" t="s">
        <v>196</v>
      </c>
      <c r="BI3100" s="300" t="s">
        <v>773</v>
      </c>
      <c r="BJ3100" s="300" t="s">
        <v>4205</v>
      </c>
      <c r="BK3100" s="299" t="s">
        <v>4</v>
      </c>
      <c r="BL3100" s="301">
        <v>226997.6</v>
      </c>
      <c r="BM3100" s="299" t="s">
        <v>894</v>
      </c>
      <c r="BN3100" s="301"/>
      <c r="BO3100" s="304">
        <v>42467</v>
      </c>
      <c r="BP3100" s="304">
        <v>48920</v>
      </c>
      <c r="BQ3100" s="297" t="s">
        <v>1065</v>
      </c>
      <c r="BR3100" s="297" t="s">
        <v>4741</v>
      </c>
      <c r="BS3100" s="297">
        <v>42467</v>
      </c>
      <c r="BT3100" s="297">
        <v>48920</v>
      </c>
      <c r="BU3100" s="301">
        <v>6807.95</v>
      </c>
      <c r="BV3100" s="301">
        <v>0</v>
      </c>
      <c r="BW3100" s="301">
        <v>0</v>
      </c>
    </row>
    <row r="3101" spans="1:75" s="289" customFormat="1" ht="18.2" customHeight="1" x14ac:dyDescent="0.15">
      <c r="A3101" s="291">
        <v>3099</v>
      </c>
      <c r="B3101" s="292" t="s">
        <v>305</v>
      </c>
      <c r="C3101" s="292" t="s">
        <v>306</v>
      </c>
      <c r="D3101" s="312">
        <v>45172</v>
      </c>
      <c r="E3101" s="293" t="s">
        <v>3811</v>
      </c>
      <c r="F3101" s="308">
        <v>37</v>
      </c>
      <c r="G3101" s="308">
        <v>36</v>
      </c>
      <c r="H3101" s="295">
        <v>170576.39</v>
      </c>
      <c r="I3101" s="295">
        <v>34911.14</v>
      </c>
      <c r="J3101" s="295">
        <v>0</v>
      </c>
      <c r="K3101" s="295">
        <v>205487.53</v>
      </c>
      <c r="L3101" s="295">
        <v>1119.94</v>
      </c>
      <c r="M3101" s="295">
        <v>0</v>
      </c>
      <c r="N3101" s="295">
        <v>0</v>
      </c>
      <c r="O3101" s="295">
        <v>0</v>
      </c>
      <c r="P3101" s="295">
        <v>0</v>
      </c>
      <c r="Q3101" s="295">
        <v>0</v>
      </c>
      <c r="R3101" s="295">
        <v>205487.53</v>
      </c>
      <c r="S3101" s="295">
        <v>54532.66</v>
      </c>
      <c r="T3101" s="295">
        <v>1364.61</v>
      </c>
      <c r="U3101" s="295">
        <v>0</v>
      </c>
      <c r="V3101" s="295">
        <v>0</v>
      </c>
      <c r="W3101" s="295">
        <v>0</v>
      </c>
      <c r="X3101" s="295">
        <v>0</v>
      </c>
      <c r="Y3101" s="295">
        <v>0</v>
      </c>
      <c r="Z3101" s="295">
        <v>55897.27</v>
      </c>
      <c r="AA3101" s="295">
        <v>0</v>
      </c>
      <c r="AB3101" s="295">
        <v>0</v>
      </c>
      <c r="AC3101" s="295">
        <v>0</v>
      </c>
      <c r="AD3101" s="295">
        <v>0</v>
      </c>
      <c r="AE3101" s="295">
        <v>0</v>
      </c>
      <c r="AF3101" s="295">
        <v>0</v>
      </c>
      <c r="AG3101" s="295">
        <v>0</v>
      </c>
      <c r="AH3101" s="295">
        <v>0</v>
      </c>
      <c r="AI3101" s="295">
        <v>0</v>
      </c>
      <c r="AJ3101" s="295">
        <v>0</v>
      </c>
      <c r="AK3101" s="295">
        <v>0</v>
      </c>
      <c r="AL3101" s="295">
        <v>0</v>
      </c>
      <c r="AM3101" s="295">
        <v>0</v>
      </c>
      <c r="AN3101" s="295">
        <v>0</v>
      </c>
      <c r="AO3101" s="295">
        <v>0</v>
      </c>
      <c r="AP3101" s="295">
        <v>0</v>
      </c>
      <c r="AQ3101" s="295">
        <v>0</v>
      </c>
      <c r="AR3101" s="295">
        <v>0</v>
      </c>
      <c r="AS3101" s="295">
        <v>0</v>
      </c>
      <c r="AT3101" s="295">
        <f t="shared" si="48"/>
        <v>0</v>
      </c>
      <c r="AU3101" s="295">
        <v>36031.08</v>
      </c>
      <c r="AV3101" s="295">
        <v>55897.27</v>
      </c>
      <c r="AW3101" s="296">
        <v>99</v>
      </c>
      <c r="AX3101" s="296">
        <v>186</v>
      </c>
      <c r="AY3101" s="295">
        <v>312201.52</v>
      </c>
      <c r="AZ3101" s="295">
        <v>232939.59</v>
      </c>
      <c r="BA3101" s="294">
        <v>53.525359999999999</v>
      </c>
      <c r="BB3101" s="294">
        <v>47.217366608916898</v>
      </c>
      <c r="BC3101" s="294">
        <v>9.6</v>
      </c>
      <c r="BD3101" s="294"/>
      <c r="BE3101" s="293" t="s">
        <v>4204</v>
      </c>
      <c r="BF3101" s="291"/>
      <c r="BG3101" s="293" t="s">
        <v>312</v>
      </c>
      <c r="BH3101" s="293" t="s">
        <v>189</v>
      </c>
      <c r="BI3101" s="293" t="s">
        <v>323</v>
      </c>
      <c r="BJ3101" s="293" t="s">
        <v>4205</v>
      </c>
      <c r="BK3101" s="292" t="s">
        <v>4</v>
      </c>
      <c r="BL3101" s="294">
        <v>205487.53</v>
      </c>
      <c r="BM3101" s="292" t="s">
        <v>894</v>
      </c>
      <c r="BN3101" s="294"/>
      <c r="BO3101" s="297">
        <v>42525</v>
      </c>
      <c r="BP3101" s="297">
        <v>48186</v>
      </c>
      <c r="BQ3101" s="297" t="s">
        <v>1006</v>
      </c>
      <c r="BR3101" s="297" t="s">
        <v>4756</v>
      </c>
      <c r="BS3101" s="297">
        <v>42525</v>
      </c>
      <c r="BT3101" s="297">
        <v>48186</v>
      </c>
      <c r="BU3101" s="294">
        <v>5265.47</v>
      </c>
      <c r="BV3101" s="294">
        <v>0</v>
      </c>
      <c r="BW3101" s="294">
        <v>0</v>
      </c>
    </row>
    <row r="3102" spans="1:75" s="289" customFormat="1" ht="18.2" customHeight="1" x14ac:dyDescent="0.15">
      <c r="A3102" s="298">
        <v>3100</v>
      </c>
      <c r="B3102" s="299" t="s">
        <v>305</v>
      </c>
      <c r="C3102" s="299" t="s">
        <v>306</v>
      </c>
      <c r="D3102" s="313">
        <v>45172</v>
      </c>
      <c r="E3102" s="300" t="s">
        <v>4508</v>
      </c>
      <c r="F3102" s="309">
        <v>0</v>
      </c>
      <c r="G3102" s="309">
        <v>0</v>
      </c>
      <c r="H3102" s="302">
        <v>109911.92</v>
      </c>
      <c r="I3102" s="302">
        <v>0</v>
      </c>
      <c r="J3102" s="302">
        <v>0</v>
      </c>
      <c r="K3102" s="302">
        <v>109911.92</v>
      </c>
      <c r="L3102" s="302">
        <v>539.65</v>
      </c>
      <c r="M3102" s="302">
        <v>0</v>
      </c>
      <c r="N3102" s="302">
        <v>0</v>
      </c>
      <c r="O3102" s="302">
        <v>539.65</v>
      </c>
      <c r="P3102" s="302">
        <v>0</v>
      </c>
      <c r="Q3102" s="302">
        <v>0</v>
      </c>
      <c r="R3102" s="302">
        <v>109372.27</v>
      </c>
      <c r="S3102" s="302">
        <v>0</v>
      </c>
      <c r="T3102" s="302">
        <v>906.77</v>
      </c>
      <c r="U3102" s="302">
        <v>0</v>
      </c>
      <c r="V3102" s="302">
        <v>0</v>
      </c>
      <c r="W3102" s="302">
        <v>906.77</v>
      </c>
      <c r="X3102" s="302">
        <v>0</v>
      </c>
      <c r="Y3102" s="302">
        <v>0</v>
      </c>
      <c r="Z3102" s="302">
        <v>0</v>
      </c>
      <c r="AA3102" s="302">
        <v>0</v>
      </c>
      <c r="AB3102" s="302">
        <v>0</v>
      </c>
      <c r="AC3102" s="302">
        <v>0</v>
      </c>
      <c r="AD3102" s="302">
        <v>0</v>
      </c>
      <c r="AE3102" s="302">
        <v>0</v>
      </c>
      <c r="AF3102" s="302">
        <v>0</v>
      </c>
      <c r="AG3102" s="302">
        <v>0</v>
      </c>
      <c r="AH3102" s="302">
        <v>104.46</v>
      </c>
      <c r="AI3102" s="302">
        <v>0</v>
      </c>
      <c r="AJ3102" s="302">
        <v>0</v>
      </c>
      <c r="AK3102" s="302">
        <v>0</v>
      </c>
      <c r="AL3102" s="302">
        <v>0</v>
      </c>
      <c r="AM3102" s="302">
        <v>0</v>
      </c>
      <c r="AN3102" s="302">
        <v>0</v>
      </c>
      <c r="AO3102" s="302">
        <v>0</v>
      </c>
      <c r="AP3102" s="302">
        <v>0</v>
      </c>
      <c r="AQ3102" s="302">
        <v>0</v>
      </c>
      <c r="AR3102" s="302">
        <v>0</v>
      </c>
      <c r="AS3102" s="302">
        <v>0</v>
      </c>
      <c r="AT3102" s="295">
        <f t="shared" si="48"/>
        <v>1550.88</v>
      </c>
      <c r="AU3102" s="302">
        <v>0</v>
      </c>
      <c r="AV3102" s="302">
        <v>0</v>
      </c>
      <c r="AW3102" s="303">
        <v>119</v>
      </c>
      <c r="AX3102" s="303">
        <v>148</v>
      </c>
      <c r="AY3102" s="302">
        <v>297700</v>
      </c>
      <c r="AZ3102" s="302">
        <v>117969.62</v>
      </c>
      <c r="BA3102" s="301">
        <v>24.216522000000001</v>
      </c>
      <c r="BB3102" s="301">
        <v>22.451678513883</v>
      </c>
      <c r="BC3102" s="301">
        <v>9.9</v>
      </c>
      <c r="BD3102" s="301"/>
      <c r="BE3102" s="300" t="s">
        <v>4204</v>
      </c>
      <c r="BF3102" s="298"/>
      <c r="BG3102" s="300" t="s">
        <v>312</v>
      </c>
      <c r="BH3102" s="300" t="s">
        <v>221</v>
      </c>
      <c r="BI3102" s="300" t="s">
        <v>798</v>
      </c>
      <c r="BJ3102" s="300" t="s">
        <v>103</v>
      </c>
      <c r="BK3102" s="299" t="s">
        <v>4</v>
      </c>
      <c r="BL3102" s="301">
        <v>109372.27</v>
      </c>
      <c r="BM3102" s="299" t="s">
        <v>894</v>
      </c>
      <c r="BN3102" s="301"/>
      <c r="BO3102" s="304">
        <v>44316</v>
      </c>
      <c r="BP3102" s="304">
        <v>48821</v>
      </c>
      <c r="BQ3102" s="297" t="s">
        <v>1065</v>
      </c>
      <c r="BR3102" s="297" t="s">
        <v>4741</v>
      </c>
      <c r="BS3102" s="297" t="s">
        <v>4742</v>
      </c>
      <c r="BT3102" s="297" t="s">
        <v>4742</v>
      </c>
      <c r="BU3102" s="301">
        <v>0</v>
      </c>
      <c r="BV3102" s="301">
        <v>0</v>
      </c>
      <c r="BW3102" s="301">
        <v>0</v>
      </c>
    </row>
    <row r="3103" spans="1:75" s="289" customFormat="1" ht="18.2" customHeight="1" x14ac:dyDescent="0.15">
      <c r="A3103" s="291">
        <v>3101</v>
      </c>
      <c r="B3103" s="292" t="s">
        <v>305</v>
      </c>
      <c r="C3103" s="292" t="s">
        <v>306</v>
      </c>
      <c r="D3103" s="312">
        <v>45172</v>
      </c>
      <c r="E3103" s="293" t="s">
        <v>3812</v>
      </c>
      <c r="F3103" s="308">
        <v>5</v>
      </c>
      <c r="G3103" s="308">
        <v>4</v>
      </c>
      <c r="H3103" s="295">
        <v>262240.40000000002</v>
      </c>
      <c r="I3103" s="295">
        <v>5505.3</v>
      </c>
      <c r="J3103" s="295">
        <v>0</v>
      </c>
      <c r="K3103" s="295">
        <v>267745.7</v>
      </c>
      <c r="L3103" s="295">
        <v>1705.02</v>
      </c>
      <c r="M3103" s="295">
        <v>0</v>
      </c>
      <c r="N3103" s="295">
        <v>0</v>
      </c>
      <c r="O3103" s="295">
        <v>0</v>
      </c>
      <c r="P3103" s="295">
        <v>0</v>
      </c>
      <c r="Q3103" s="295">
        <v>0</v>
      </c>
      <c r="R3103" s="295">
        <v>267745.7</v>
      </c>
      <c r="S3103" s="295">
        <v>6308.14</v>
      </c>
      <c r="T3103" s="295">
        <v>2076.0700000000002</v>
      </c>
      <c r="U3103" s="295">
        <v>0</v>
      </c>
      <c r="V3103" s="295">
        <v>0</v>
      </c>
      <c r="W3103" s="295">
        <v>0</v>
      </c>
      <c r="X3103" s="295">
        <v>0</v>
      </c>
      <c r="Y3103" s="295">
        <v>0</v>
      </c>
      <c r="Z3103" s="295">
        <v>8384.2099999999991</v>
      </c>
      <c r="AA3103" s="295">
        <v>0</v>
      </c>
      <c r="AB3103" s="295">
        <v>0</v>
      </c>
      <c r="AC3103" s="295">
        <v>0</v>
      </c>
      <c r="AD3103" s="295">
        <v>0</v>
      </c>
      <c r="AE3103" s="295">
        <v>0</v>
      </c>
      <c r="AF3103" s="295">
        <v>0</v>
      </c>
      <c r="AG3103" s="295">
        <v>0</v>
      </c>
      <c r="AH3103" s="295">
        <v>0</v>
      </c>
      <c r="AI3103" s="295">
        <v>0</v>
      </c>
      <c r="AJ3103" s="295">
        <v>0</v>
      </c>
      <c r="AK3103" s="295">
        <v>0</v>
      </c>
      <c r="AL3103" s="295">
        <v>0</v>
      </c>
      <c r="AM3103" s="295">
        <v>0</v>
      </c>
      <c r="AN3103" s="295">
        <v>0</v>
      </c>
      <c r="AO3103" s="295">
        <v>0</v>
      </c>
      <c r="AP3103" s="295">
        <v>0</v>
      </c>
      <c r="AQ3103" s="295">
        <v>0</v>
      </c>
      <c r="AR3103" s="295">
        <v>0</v>
      </c>
      <c r="AS3103" s="295">
        <v>0</v>
      </c>
      <c r="AT3103" s="295">
        <f t="shared" si="48"/>
        <v>0</v>
      </c>
      <c r="AU3103" s="295">
        <v>7210.32</v>
      </c>
      <c r="AV3103" s="295">
        <v>8384.2099999999991</v>
      </c>
      <c r="AW3103" s="296">
        <v>100</v>
      </c>
      <c r="AX3103" s="296">
        <v>187</v>
      </c>
      <c r="AY3103" s="295">
        <v>367999.98</v>
      </c>
      <c r="AZ3103" s="295">
        <v>357450.02</v>
      </c>
      <c r="BA3103" s="294">
        <v>75.271743999999998</v>
      </c>
      <c r="BB3103" s="294">
        <v>56.381828674959401</v>
      </c>
      <c r="BC3103" s="294">
        <v>9.5</v>
      </c>
      <c r="BD3103" s="294"/>
      <c r="BE3103" s="293" t="s">
        <v>4204</v>
      </c>
      <c r="BF3103" s="291"/>
      <c r="BG3103" s="293" t="s">
        <v>312</v>
      </c>
      <c r="BH3103" s="293" t="s">
        <v>196</v>
      </c>
      <c r="BI3103" s="293" t="s">
        <v>773</v>
      </c>
      <c r="BJ3103" s="293" t="s">
        <v>177</v>
      </c>
      <c r="BK3103" s="292" t="s">
        <v>4</v>
      </c>
      <c r="BL3103" s="294">
        <v>267745.7</v>
      </c>
      <c r="BM3103" s="292" t="s">
        <v>894</v>
      </c>
      <c r="BN3103" s="294"/>
      <c r="BO3103" s="297">
        <v>42525</v>
      </c>
      <c r="BP3103" s="297">
        <v>48217</v>
      </c>
      <c r="BQ3103" s="297" t="s">
        <v>925</v>
      </c>
      <c r="BR3103" s="297" t="s">
        <v>4745</v>
      </c>
      <c r="BS3103" s="297">
        <v>42525</v>
      </c>
      <c r="BT3103" s="297">
        <v>48217</v>
      </c>
      <c r="BU3103" s="294">
        <v>770.48</v>
      </c>
      <c r="BV3103" s="294">
        <v>0</v>
      </c>
      <c r="BW3103" s="294">
        <v>0</v>
      </c>
    </row>
    <row r="3104" spans="1:75" s="289" customFormat="1" ht="18.2" customHeight="1" x14ac:dyDescent="0.15">
      <c r="A3104" s="298">
        <v>3102</v>
      </c>
      <c r="B3104" s="299" t="s">
        <v>305</v>
      </c>
      <c r="C3104" s="299" t="s">
        <v>306</v>
      </c>
      <c r="D3104" s="313">
        <v>45172</v>
      </c>
      <c r="E3104" s="300" t="s">
        <v>4509</v>
      </c>
      <c r="F3104" s="309">
        <v>0</v>
      </c>
      <c r="G3104" s="309">
        <v>1</v>
      </c>
      <c r="H3104" s="302">
        <v>438304.01</v>
      </c>
      <c r="I3104" s="302">
        <v>2196.9899999999998</v>
      </c>
      <c r="J3104" s="302">
        <v>0</v>
      </c>
      <c r="K3104" s="302">
        <v>440501</v>
      </c>
      <c r="L3104" s="302">
        <v>2214.1999999999998</v>
      </c>
      <c r="M3104" s="302">
        <v>0</v>
      </c>
      <c r="N3104" s="302">
        <v>2196.9899999999998</v>
      </c>
      <c r="O3104" s="302">
        <v>2214.1999999999998</v>
      </c>
      <c r="P3104" s="302">
        <v>0</v>
      </c>
      <c r="Q3104" s="302">
        <v>0</v>
      </c>
      <c r="R3104" s="302">
        <v>436089.81</v>
      </c>
      <c r="S3104" s="302">
        <v>3450.59</v>
      </c>
      <c r="T3104" s="302">
        <v>3433.38</v>
      </c>
      <c r="U3104" s="302">
        <v>0</v>
      </c>
      <c r="V3104" s="302">
        <v>3450.59</v>
      </c>
      <c r="W3104" s="302">
        <v>3433.38</v>
      </c>
      <c r="X3104" s="302">
        <v>0</v>
      </c>
      <c r="Y3104" s="302">
        <v>0</v>
      </c>
      <c r="Z3104" s="302">
        <v>0</v>
      </c>
      <c r="AA3104" s="302">
        <v>0</v>
      </c>
      <c r="AB3104" s="302">
        <v>0</v>
      </c>
      <c r="AC3104" s="302">
        <v>0</v>
      </c>
      <c r="AD3104" s="302">
        <v>0</v>
      </c>
      <c r="AE3104" s="302">
        <v>0</v>
      </c>
      <c r="AF3104" s="302">
        <v>0</v>
      </c>
      <c r="AG3104" s="302">
        <v>0</v>
      </c>
      <c r="AH3104" s="302">
        <v>311.77999999999997</v>
      </c>
      <c r="AI3104" s="302">
        <v>0</v>
      </c>
      <c r="AJ3104" s="302">
        <v>0</v>
      </c>
      <c r="AK3104" s="302">
        <v>0</v>
      </c>
      <c r="AL3104" s="302">
        <v>350</v>
      </c>
      <c r="AM3104" s="302">
        <v>0</v>
      </c>
      <c r="AN3104" s="302">
        <v>0</v>
      </c>
      <c r="AO3104" s="302">
        <v>307.94</v>
      </c>
      <c r="AP3104" s="302">
        <v>0</v>
      </c>
      <c r="AQ3104" s="302">
        <v>0</v>
      </c>
      <c r="AR3104" s="302">
        <v>0</v>
      </c>
      <c r="AS3104" s="302">
        <v>344.88</v>
      </c>
      <c r="AT3104" s="295">
        <f t="shared" si="48"/>
        <v>11920</v>
      </c>
      <c r="AU3104" s="302">
        <v>0</v>
      </c>
      <c r="AV3104" s="302">
        <v>0</v>
      </c>
      <c r="AW3104" s="303">
        <v>119</v>
      </c>
      <c r="AX3104" s="303">
        <v>148</v>
      </c>
      <c r="AY3104" s="302">
        <v>705399.16677100002</v>
      </c>
      <c r="AZ3104" s="302">
        <v>493779.42</v>
      </c>
      <c r="BA3104" s="301">
        <v>81.387960000000007</v>
      </c>
      <c r="BB3104" s="301">
        <v>71.879180409518895</v>
      </c>
      <c r="BC3104" s="301">
        <v>9.4</v>
      </c>
      <c r="BD3104" s="301"/>
      <c r="BE3104" s="300" t="s">
        <v>4204</v>
      </c>
      <c r="BF3104" s="298"/>
      <c r="BG3104" s="300" t="s">
        <v>315</v>
      </c>
      <c r="BH3104" s="300" t="s">
        <v>183</v>
      </c>
      <c r="BI3104" s="300" t="s">
        <v>378</v>
      </c>
      <c r="BJ3104" s="300" t="s">
        <v>103</v>
      </c>
      <c r="BK3104" s="299" t="s">
        <v>4</v>
      </c>
      <c r="BL3104" s="301">
        <v>436089.81</v>
      </c>
      <c r="BM3104" s="299" t="s">
        <v>894</v>
      </c>
      <c r="BN3104" s="301"/>
      <c r="BO3104" s="304">
        <v>44316</v>
      </c>
      <c r="BP3104" s="304">
        <v>48821</v>
      </c>
      <c r="BQ3104" s="297" t="s">
        <v>1065</v>
      </c>
      <c r="BR3104" s="297" t="s">
        <v>4741</v>
      </c>
      <c r="BS3104" s="297" t="s">
        <v>4742</v>
      </c>
      <c r="BT3104" s="297" t="s">
        <v>4742</v>
      </c>
      <c r="BU3104" s="301">
        <v>0</v>
      </c>
      <c r="BV3104" s="301">
        <v>0</v>
      </c>
      <c r="BW3104" s="301">
        <v>0</v>
      </c>
    </row>
    <row r="3105" spans="1:75" s="289" customFormat="1" ht="18.2" customHeight="1" x14ac:dyDescent="0.15">
      <c r="A3105" s="291">
        <v>3103</v>
      </c>
      <c r="B3105" s="292" t="s">
        <v>305</v>
      </c>
      <c r="C3105" s="292" t="s">
        <v>306</v>
      </c>
      <c r="D3105" s="312">
        <v>45172</v>
      </c>
      <c r="E3105" s="293" t="s">
        <v>4510</v>
      </c>
      <c r="F3105" s="308">
        <v>0</v>
      </c>
      <c r="G3105" s="308">
        <v>0</v>
      </c>
      <c r="H3105" s="295">
        <v>178242.88</v>
      </c>
      <c r="I3105" s="295">
        <v>0</v>
      </c>
      <c r="J3105" s="295">
        <v>0</v>
      </c>
      <c r="K3105" s="295">
        <v>178242.88</v>
      </c>
      <c r="L3105" s="295">
        <v>870.13</v>
      </c>
      <c r="M3105" s="295">
        <v>0</v>
      </c>
      <c r="N3105" s="295">
        <v>0</v>
      </c>
      <c r="O3105" s="295">
        <v>870.13</v>
      </c>
      <c r="P3105" s="295">
        <v>0</v>
      </c>
      <c r="Q3105" s="295">
        <v>0</v>
      </c>
      <c r="R3105" s="295">
        <v>177372.75</v>
      </c>
      <c r="S3105" s="295">
        <v>0</v>
      </c>
      <c r="T3105" s="295">
        <v>1485.36</v>
      </c>
      <c r="U3105" s="295">
        <v>0</v>
      </c>
      <c r="V3105" s="295">
        <v>0</v>
      </c>
      <c r="W3105" s="295">
        <v>1485.36</v>
      </c>
      <c r="X3105" s="295">
        <v>0</v>
      </c>
      <c r="Y3105" s="295">
        <v>0</v>
      </c>
      <c r="Z3105" s="295">
        <v>0</v>
      </c>
      <c r="AA3105" s="295">
        <v>0</v>
      </c>
      <c r="AB3105" s="295">
        <v>0</v>
      </c>
      <c r="AC3105" s="295">
        <v>0</v>
      </c>
      <c r="AD3105" s="295">
        <v>0</v>
      </c>
      <c r="AE3105" s="295">
        <v>0</v>
      </c>
      <c r="AF3105" s="295">
        <v>0</v>
      </c>
      <c r="AG3105" s="295">
        <v>0</v>
      </c>
      <c r="AH3105" s="295">
        <v>144.88</v>
      </c>
      <c r="AI3105" s="295">
        <v>0</v>
      </c>
      <c r="AJ3105" s="295">
        <v>0</v>
      </c>
      <c r="AK3105" s="295">
        <v>0</v>
      </c>
      <c r="AL3105" s="295">
        <v>0</v>
      </c>
      <c r="AM3105" s="295">
        <v>0</v>
      </c>
      <c r="AN3105" s="295">
        <v>0</v>
      </c>
      <c r="AO3105" s="295">
        <v>0</v>
      </c>
      <c r="AP3105" s="295">
        <v>0.26</v>
      </c>
      <c r="AQ3105" s="295">
        <v>0</v>
      </c>
      <c r="AR3105" s="295">
        <v>0.26</v>
      </c>
      <c r="AS3105" s="295">
        <v>0</v>
      </c>
      <c r="AT3105" s="295">
        <f t="shared" si="48"/>
        <v>2500.37</v>
      </c>
      <c r="AU3105" s="295">
        <v>0</v>
      </c>
      <c r="AV3105" s="295">
        <v>0</v>
      </c>
      <c r="AW3105" s="296">
        <v>119</v>
      </c>
      <c r="AX3105" s="296">
        <v>148</v>
      </c>
      <c r="AY3105" s="295">
        <v>365999.20382900001</v>
      </c>
      <c r="AZ3105" s="295">
        <v>199892.96</v>
      </c>
      <c r="BA3105" s="294">
        <v>43.715938999999999</v>
      </c>
      <c r="BB3105" s="294">
        <v>38.7908424551933</v>
      </c>
      <c r="BC3105" s="294">
        <v>10</v>
      </c>
      <c r="BD3105" s="294"/>
      <c r="BE3105" s="293" t="s">
        <v>4204</v>
      </c>
      <c r="BF3105" s="291"/>
      <c r="BG3105" s="293" t="s">
        <v>315</v>
      </c>
      <c r="BH3105" s="293" t="s">
        <v>179</v>
      </c>
      <c r="BI3105" s="293" t="s">
        <v>363</v>
      </c>
      <c r="BJ3105" s="293" t="s">
        <v>103</v>
      </c>
      <c r="BK3105" s="292" t="s">
        <v>4</v>
      </c>
      <c r="BL3105" s="294">
        <v>177372.75</v>
      </c>
      <c r="BM3105" s="292" t="s">
        <v>894</v>
      </c>
      <c r="BN3105" s="294"/>
      <c r="BO3105" s="297">
        <v>44316</v>
      </c>
      <c r="BP3105" s="297">
        <v>48821</v>
      </c>
      <c r="BQ3105" s="297" t="s">
        <v>1065</v>
      </c>
      <c r="BR3105" s="297" t="s">
        <v>4741</v>
      </c>
      <c r="BS3105" s="297" t="s">
        <v>4742</v>
      </c>
      <c r="BT3105" s="297" t="s">
        <v>4742</v>
      </c>
      <c r="BU3105" s="294">
        <v>0</v>
      </c>
      <c r="BV3105" s="294">
        <v>0</v>
      </c>
      <c r="BW3105" s="294">
        <v>0</v>
      </c>
    </row>
    <row r="3106" spans="1:75" s="289" customFormat="1" ht="18.2" customHeight="1" x14ac:dyDescent="0.15">
      <c r="A3106" s="298">
        <v>3104</v>
      </c>
      <c r="B3106" s="299" t="s">
        <v>305</v>
      </c>
      <c r="C3106" s="299" t="s">
        <v>306</v>
      </c>
      <c r="D3106" s="313">
        <v>45172</v>
      </c>
      <c r="E3106" s="300" t="s">
        <v>4511</v>
      </c>
      <c r="F3106" s="309">
        <v>0</v>
      </c>
      <c r="G3106" s="309">
        <v>0</v>
      </c>
      <c r="H3106" s="302">
        <v>725903.71</v>
      </c>
      <c r="I3106" s="302">
        <v>0</v>
      </c>
      <c r="J3106" s="302">
        <v>0</v>
      </c>
      <c r="K3106" s="302">
        <v>725903.71</v>
      </c>
      <c r="L3106" s="302">
        <v>4125.1099999999997</v>
      </c>
      <c r="M3106" s="302">
        <v>0</v>
      </c>
      <c r="N3106" s="302">
        <v>0</v>
      </c>
      <c r="O3106" s="302">
        <v>4125.1099999999997</v>
      </c>
      <c r="P3106" s="302">
        <v>0</v>
      </c>
      <c r="Q3106" s="302">
        <v>0</v>
      </c>
      <c r="R3106" s="302">
        <v>721778.6</v>
      </c>
      <c r="S3106" s="302">
        <v>0</v>
      </c>
      <c r="T3106" s="302">
        <v>4415.91</v>
      </c>
      <c r="U3106" s="302">
        <v>0</v>
      </c>
      <c r="V3106" s="302">
        <v>0</v>
      </c>
      <c r="W3106" s="302">
        <v>4415.91</v>
      </c>
      <c r="X3106" s="302">
        <v>0</v>
      </c>
      <c r="Y3106" s="302">
        <v>0</v>
      </c>
      <c r="Z3106" s="302">
        <v>0</v>
      </c>
      <c r="AA3106" s="302">
        <v>0</v>
      </c>
      <c r="AB3106" s="302">
        <v>0</v>
      </c>
      <c r="AC3106" s="302">
        <v>0</v>
      </c>
      <c r="AD3106" s="302">
        <v>0</v>
      </c>
      <c r="AE3106" s="302">
        <v>0</v>
      </c>
      <c r="AF3106" s="302">
        <v>0</v>
      </c>
      <c r="AG3106" s="302">
        <v>0</v>
      </c>
      <c r="AH3106" s="302">
        <v>525.23</v>
      </c>
      <c r="AI3106" s="302">
        <v>0</v>
      </c>
      <c r="AJ3106" s="302">
        <v>0</v>
      </c>
      <c r="AK3106" s="302">
        <v>0</v>
      </c>
      <c r="AL3106" s="302">
        <v>0</v>
      </c>
      <c r="AM3106" s="302">
        <v>0</v>
      </c>
      <c r="AN3106" s="302">
        <v>0</v>
      </c>
      <c r="AO3106" s="302">
        <v>0</v>
      </c>
      <c r="AP3106" s="302">
        <v>0</v>
      </c>
      <c r="AQ3106" s="302">
        <v>0</v>
      </c>
      <c r="AR3106" s="302">
        <v>9066.25</v>
      </c>
      <c r="AS3106" s="302">
        <v>0</v>
      </c>
      <c r="AT3106" s="295">
        <f t="shared" si="48"/>
        <v>-9.0949470177292824E-13</v>
      </c>
      <c r="AU3106" s="302">
        <v>0</v>
      </c>
      <c r="AV3106" s="302">
        <v>0</v>
      </c>
      <c r="AW3106" s="303">
        <v>119</v>
      </c>
      <c r="AX3106" s="303">
        <v>148</v>
      </c>
      <c r="AY3106" s="302">
        <v>1188300.007833</v>
      </c>
      <c r="AZ3106" s="302">
        <v>831810.01</v>
      </c>
      <c r="BA3106" s="301">
        <v>86.549700000000001</v>
      </c>
      <c r="BB3106" s="301">
        <v>75.1009491896112</v>
      </c>
      <c r="BC3106" s="301">
        <v>7.3</v>
      </c>
      <c r="BD3106" s="301"/>
      <c r="BE3106" s="300" t="s">
        <v>4204</v>
      </c>
      <c r="BF3106" s="298"/>
      <c r="BG3106" s="300" t="s">
        <v>315</v>
      </c>
      <c r="BH3106" s="300" t="s">
        <v>179</v>
      </c>
      <c r="BI3106" s="300" t="s">
        <v>802</v>
      </c>
      <c r="BJ3106" s="300" t="s">
        <v>103</v>
      </c>
      <c r="BK3106" s="299" t="s">
        <v>4</v>
      </c>
      <c r="BL3106" s="301">
        <v>721778.6</v>
      </c>
      <c r="BM3106" s="299" t="s">
        <v>894</v>
      </c>
      <c r="BN3106" s="301"/>
      <c r="BO3106" s="304">
        <v>44316</v>
      </c>
      <c r="BP3106" s="304">
        <v>48821</v>
      </c>
      <c r="BQ3106" s="297" t="s">
        <v>1065</v>
      </c>
      <c r="BR3106" s="297" t="s">
        <v>4741</v>
      </c>
      <c r="BS3106" s="297" t="s">
        <v>4742</v>
      </c>
      <c r="BT3106" s="297" t="s">
        <v>4742</v>
      </c>
      <c r="BU3106" s="301">
        <v>0</v>
      </c>
      <c r="BV3106" s="301">
        <v>0</v>
      </c>
      <c r="BW3106" s="301">
        <v>0</v>
      </c>
    </row>
    <row r="3107" spans="1:75" s="289" customFormat="1" ht="18.2" customHeight="1" x14ac:dyDescent="0.15">
      <c r="A3107" s="291">
        <v>3105</v>
      </c>
      <c r="B3107" s="292" t="s">
        <v>305</v>
      </c>
      <c r="C3107" s="292" t="s">
        <v>306</v>
      </c>
      <c r="D3107" s="312">
        <v>45172</v>
      </c>
      <c r="E3107" s="293" t="s">
        <v>4512</v>
      </c>
      <c r="F3107" s="308">
        <v>0</v>
      </c>
      <c r="G3107" s="308">
        <v>0</v>
      </c>
      <c r="H3107" s="295">
        <v>721835.59</v>
      </c>
      <c r="I3107" s="295">
        <v>0</v>
      </c>
      <c r="J3107" s="295">
        <v>0</v>
      </c>
      <c r="K3107" s="295">
        <v>721835.59</v>
      </c>
      <c r="L3107" s="295">
        <v>4347.6000000000004</v>
      </c>
      <c r="M3107" s="295">
        <v>0</v>
      </c>
      <c r="N3107" s="295">
        <v>0</v>
      </c>
      <c r="O3107" s="295">
        <v>4347.6000000000004</v>
      </c>
      <c r="P3107" s="295">
        <v>0</v>
      </c>
      <c r="Q3107" s="295">
        <v>0</v>
      </c>
      <c r="R3107" s="295">
        <v>717487.99</v>
      </c>
      <c r="S3107" s="295">
        <v>0</v>
      </c>
      <c r="T3107" s="295">
        <v>5654.38</v>
      </c>
      <c r="U3107" s="295">
        <v>0</v>
      </c>
      <c r="V3107" s="295">
        <v>0</v>
      </c>
      <c r="W3107" s="295">
        <v>5654.38</v>
      </c>
      <c r="X3107" s="295">
        <v>0</v>
      </c>
      <c r="Y3107" s="295">
        <v>0</v>
      </c>
      <c r="Z3107" s="295">
        <v>0</v>
      </c>
      <c r="AA3107" s="295">
        <v>0</v>
      </c>
      <c r="AB3107" s="295">
        <v>0</v>
      </c>
      <c r="AC3107" s="295">
        <v>0</v>
      </c>
      <c r="AD3107" s="295">
        <v>0</v>
      </c>
      <c r="AE3107" s="295">
        <v>0</v>
      </c>
      <c r="AF3107" s="295">
        <v>0</v>
      </c>
      <c r="AG3107" s="295">
        <v>0</v>
      </c>
      <c r="AH3107" s="295">
        <v>444.22</v>
      </c>
      <c r="AI3107" s="295">
        <v>0</v>
      </c>
      <c r="AJ3107" s="295">
        <v>0</v>
      </c>
      <c r="AK3107" s="295">
        <v>0</v>
      </c>
      <c r="AL3107" s="295">
        <v>0</v>
      </c>
      <c r="AM3107" s="295">
        <v>0</v>
      </c>
      <c r="AN3107" s="295">
        <v>0</v>
      </c>
      <c r="AO3107" s="295">
        <v>0</v>
      </c>
      <c r="AP3107" s="295">
        <v>10500</v>
      </c>
      <c r="AQ3107" s="295">
        <v>0</v>
      </c>
      <c r="AR3107" s="295">
        <v>10446.200000000001</v>
      </c>
      <c r="AS3107" s="295">
        <v>0</v>
      </c>
      <c r="AT3107" s="295">
        <f t="shared" si="48"/>
        <v>10500</v>
      </c>
      <c r="AU3107" s="295">
        <v>0</v>
      </c>
      <c r="AV3107" s="295">
        <v>0</v>
      </c>
      <c r="AW3107" s="296">
        <v>119</v>
      </c>
      <c r="AX3107" s="296">
        <v>148</v>
      </c>
      <c r="AY3107" s="295">
        <v>834999.89</v>
      </c>
      <c r="AZ3107" s="295">
        <v>834999.89</v>
      </c>
      <c r="BA3107" s="294">
        <v>92.663124999999994</v>
      </c>
      <c r="BB3107" s="294">
        <v>79.622380912371995</v>
      </c>
      <c r="BC3107" s="294">
        <v>9.4</v>
      </c>
      <c r="BD3107" s="294"/>
      <c r="BE3107" s="293" t="s">
        <v>4204</v>
      </c>
      <c r="BF3107" s="291"/>
      <c r="BG3107" s="293" t="s">
        <v>349</v>
      </c>
      <c r="BH3107" s="293" t="s">
        <v>185</v>
      </c>
      <c r="BI3107" s="293" t="s">
        <v>549</v>
      </c>
      <c r="BJ3107" s="293" t="s">
        <v>103</v>
      </c>
      <c r="BK3107" s="292" t="s">
        <v>4</v>
      </c>
      <c r="BL3107" s="294">
        <v>717487.99</v>
      </c>
      <c r="BM3107" s="292" t="s">
        <v>894</v>
      </c>
      <c r="BN3107" s="294"/>
      <c r="BO3107" s="297">
        <v>44316</v>
      </c>
      <c r="BP3107" s="297">
        <v>48821</v>
      </c>
      <c r="BQ3107" s="297" t="s">
        <v>1065</v>
      </c>
      <c r="BR3107" s="297" t="s">
        <v>4741</v>
      </c>
      <c r="BS3107" s="297" t="s">
        <v>4742</v>
      </c>
      <c r="BT3107" s="297" t="s">
        <v>4742</v>
      </c>
      <c r="BU3107" s="294">
        <v>0</v>
      </c>
      <c r="BV3107" s="294">
        <v>0</v>
      </c>
      <c r="BW3107" s="294">
        <v>0</v>
      </c>
    </row>
    <row r="3108" spans="1:75" s="289" customFormat="1" ht="18.2" customHeight="1" x14ac:dyDescent="0.15">
      <c r="A3108" s="298">
        <v>3106</v>
      </c>
      <c r="B3108" s="299" t="s">
        <v>305</v>
      </c>
      <c r="C3108" s="299" t="s">
        <v>306</v>
      </c>
      <c r="D3108" s="313">
        <v>45172</v>
      </c>
      <c r="E3108" s="300" t="s">
        <v>4520</v>
      </c>
      <c r="F3108" s="309">
        <v>0</v>
      </c>
      <c r="G3108" s="309">
        <v>0</v>
      </c>
      <c r="H3108" s="302">
        <v>13768.42</v>
      </c>
      <c r="I3108" s="302">
        <v>0</v>
      </c>
      <c r="J3108" s="302">
        <v>0</v>
      </c>
      <c r="K3108" s="302">
        <v>13768.42</v>
      </c>
      <c r="L3108" s="302">
        <v>1479.52</v>
      </c>
      <c r="M3108" s="302">
        <v>0</v>
      </c>
      <c r="N3108" s="302">
        <v>0</v>
      </c>
      <c r="O3108" s="302">
        <v>1479.52</v>
      </c>
      <c r="P3108" s="302">
        <v>0</v>
      </c>
      <c r="Q3108" s="302">
        <v>0</v>
      </c>
      <c r="R3108" s="302">
        <v>12288.9</v>
      </c>
      <c r="S3108" s="302">
        <v>0</v>
      </c>
      <c r="T3108" s="302">
        <v>114.74</v>
      </c>
      <c r="U3108" s="302">
        <v>0</v>
      </c>
      <c r="V3108" s="302">
        <v>0</v>
      </c>
      <c r="W3108" s="302">
        <v>114.74</v>
      </c>
      <c r="X3108" s="302">
        <v>0</v>
      </c>
      <c r="Y3108" s="302">
        <v>0</v>
      </c>
      <c r="Z3108" s="302">
        <v>0</v>
      </c>
      <c r="AA3108" s="302">
        <v>0</v>
      </c>
      <c r="AB3108" s="302">
        <v>0</v>
      </c>
      <c r="AC3108" s="302">
        <v>0</v>
      </c>
      <c r="AD3108" s="302">
        <v>0</v>
      </c>
      <c r="AE3108" s="302">
        <v>0</v>
      </c>
      <c r="AF3108" s="302">
        <v>0</v>
      </c>
      <c r="AG3108" s="302">
        <v>0</v>
      </c>
      <c r="AH3108" s="302">
        <v>81.84</v>
      </c>
      <c r="AI3108" s="302">
        <v>0</v>
      </c>
      <c r="AJ3108" s="302">
        <v>0</v>
      </c>
      <c r="AK3108" s="302">
        <v>0</v>
      </c>
      <c r="AL3108" s="302">
        <v>0</v>
      </c>
      <c r="AM3108" s="302">
        <v>0</v>
      </c>
      <c r="AN3108" s="302">
        <v>0</v>
      </c>
      <c r="AO3108" s="302">
        <v>0</v>
      </c>
      <c r="AP3108" s="302">
        <v>111.36</v>
      </c>
      <c r="AQ3108" s="302">
        <v>0</v>
      </c>
      <c r="AR3108" s="302">
        <v>107.46</v>
      </c>
      <c r="AS3108" s="302">
        <v>0</v>
      </c>
      <c r="AT3108" s="295">
        <f t="shared" si="48"/>
        <v>1680</v>
      </c>
      <c r="AU3108" s="302">
        <v>0</v>
      </c>
      <c r="AV3108" s="302">
        <v>0</v>
      </c>
      <c r="AW3108" s="303">
        <v>8</v>
      </c>
      <c r="AX3108" s="303">
        <v>36</v>
      </c>
      <c r="AY3108" s="302">
        <v>308099.53000000003</v>
      </c>
      <c r="AZ3108" s="302">
        <v>34549.07</v>
      </c>
      <c r="BA3108" s="301">
        <v>39.752415999999997</v>
      </c>
      <c r="BB3108" s="301">
        <v>14.1396994183172</v>
      </c>
      <c r="BC3108" s="301">
        <v>10</v>
      </c>
      <c r="BD3108" s="301"/>
      <c r="BE3108" s="300" t="s">
        <v>4204</v>
      </c>
      <c r="BF3108" s="298"/>
      <c r="BG3108" s="300" t="s">
        <v>312</v>
      </c>
      <c r="BH3108" s="300" t="s">
        <v>365</v>
      </c>
      <c r="BI3108" s="300" t="s">
        <v>472</v>
      </c>
      <c r="BJ3108" s="300" t="s">
        <v>103</v>
      </c>
      <c r="BK3108" s="299" t="s">
        <v>4</v>
      </c>
      <c r="BL3108" s="301">
        <v>12288.9</v>
      </c>
      <c r="BM3108" s="299" t="s">
        <v>894</v>
      </c>
      <c r="BN3108" s="301"/>
      <c r="BO3108" s="304">
        <v>44343</v>
      </c>
      <c r="BP3108" s="304">
        <v>45439</v>
      </c>
      <c r="BQ3108" s="297" t="s">
        <v>925</v>
      </c>
      <c r="BR3108" s="297" t="s">
        <v>4745</v>
      </c>
      <c r="BS3108" s="297" t="s">
        <v>4742</v>
      </c>
      <c r="BT3108" s="297" t="s">
        <v>4742</v>
      </c>
      <c r="BU3108" s="301">
        <v>0</v>
      </c>
      <c r="BV3108" s="301">
        <v>0</v>
      </c>
      <c r="BW3108" s="301">
        <v>0</v>
      </c>
    </row>
    <row r="3109" spans="1:75" s="289" customFormat="1" ht="18.2" customHeight="1" x14ac:dyDescent="0.15">
      <c r="A3109" s="291">
        <v>3107</v>
      </c>
      <c r="B3109" s="292" t="s">
        <v>305</v>
      </c>
      <c r="C3109" s="292" t="s">
        <v>306</v>
      </c>
      <c r="D3109" s="312">
        <v>45172</v>
      </c>
      <c r="E3109" s="293" t="s">
        <v>4534</v>
      </c>
      <c r="F3109" s="308">
        <v>0</v>
      </c>
      <c r="G3109" s="308">
        <v>0</v>
      </c>
      <c r="H3109" s="295">
        <v>371103.37</v>
      </c>
      <c r="I3109" s="295">
        <v>0</v>
      </c>
      <c r="J3109" s="295">
        <v>0</v>
      </c>
      <c r="K3109" s="295">
        <v>371103.37</v>
      </c>
      <c r="L3109" s="295">
        <v>1840.28</v>
      </c>
      <c r="M3109" s="295">
        <v>0</v>
      </c>
      <c r="N3109" s="295">
        <v>0</v>
      </c>
      <c r="O3109" s="295">
        <v>1840.28</v>
      </c>
      <c r="P3109" s="295">
        <v>0</v>
      </c>
      <c r="Q3109" s="295">
        <v>0</v>
      </c>
      <c r="R3109" s="295">
        <v>369263.09</v>
      </c>
      <c r="S3109" s="295">
        <v>0</v>
      </c>
      <c r="T3109" s="295">
        <v>2937.9</v>
      </c>
      <c r="U3109" s="295">
        <v>0</v>
      </c>
      <c r="V3109" s="295">
        <v>0</v>
      </c>
      <c r="W3109" s="295">
        <v>2937.9</v>
      </c>
      <c r="X3109" s="295">
        <v>0</v>
      </c>
      <c r="Y3109" s="295">
        <v>0</v>
      </c>
      <c r="Z3109" s="295">
        <v>0</v>
      </c>
      <c r="AA3109" s="295">
        <v>0</v>
      </c>
      <c r="AB3109" s="295">
        <v>0</v>
      </c>
      <c r="AC3109" s="295">
        <v>0</v>
      </c>
      <c r="AD3109" s="295">
        <v>0</v>
      </c>
      <c r="AE3109" s="295">
        <v>0</v>
      </c>
      <c r="AF3109" s="295">
        <v>0</v>
      </c>
      <c r="AG3109" s="295">
        <v>0</v>
      </c>
      <c r="AH3109" s="295">
        <v>210.35</v>
      </c>
      <c r="AI3109" s="295">
        <v>0</v>
      </c>
      <c r="AJ3109" s="295">
        <v>0</v>
      </c>
      <c r="AK3109" s="295">
        <v>0</v>
      </c>
      <c r="AL3109" s="295">
        <v>0</v>
      </c>
      <c r="AM3109" s="295">
        <v>0</v>
      </c>
      <c r="AN3109" s="295">
        <v>0</v>
      </c>
      <c r="AO3109" s="295">
        <v>0</v>
      </c>
      <c r="AP3109" s="295">
        <v>4989</v>
      </c>
      <c r="AQ3109" s="295">
        <v>0</v>
      </c>
      <c r="AR3109" s="295">
        <v>4988.53</v>
      </c>
      <c r="AS3109" s="295">
        <v>0</v>
      </c>
      <c r="AT3109" s="295">
        <f t="shared" si="48"/>
        <v>4989</v>
      </c>
      <c r="AU3109" s="295">
        <v>0</v>
      </c>
      <c r="AV3109" s="295">
        <v>0</v>
      </c>
      <c r="AW3109" s="296">
        <v>120</v>
      </c>
      <c r="AX3109" s="296">
        <v>147</v>
      </c>
      <c r="AY3109" s="295">
        <v>395400.01</v>
      </c>
      <c r="AZ3109" s="295">
        <v>395400.01</v>
      </c>
      <c r="BA3109" s="294">
        <v>89.999999000000003</v>
      </c>
      <c r="BB3109" s="294">
        <v>84.050776151313002</v>
      </c>
      <c r="BC3109" s="294">
        <v>9.5</v>
      </c>
      <c r="BD3109" s="294"/>
      <c r="BE3109" s="293" t="s">
        <v>4204</v>
      </c>
      <c r="BF3109" s="291"/>
      <c r="BG3109" s="293" t="s">
        <v>494</v>
      </c>
      <c r="BH3109" s="293" t="s">
        <v>218</v>
      </c>
      <c r="BI3109" s="293" t="s">
        <v>566</v>
      </c>
      <c r="BJ3109" s="293" t="s">
        <v>103</v>
      </c>
      <c r="BK3109" s="292" t="s">
        <v>4</v>
      </c>
      <c r="BL3109" s="294">
        <v>369263.09</v>
      </c>
      <c r="BM3109" s="292" t="s">
        <v>894</v>
      </c>
      <c r="BN3109" s="294"/>
      <c r="BO3109" s="297">
        <v>44351</v>
      </c>
      <c r="BP3109" s="297">
        <v>48826</v>
      </c>
      <c r="BQ3109" s="297" t="s">
        <v>925</v>
      </c>
      <c r="BR3109" s="297" t="s">
        <v>4745</v>
      </c>
      <c r="BS3109" s="297" t="s">
        <v>4742</v>
      </c>
      <c r="BT3109" s="297" t="s">
        <v>4742</v>
      </c>
      <c r="BU3109" s="294">
        <v>0</v>
      </c>
      <c r="BV3109" s="294">
        <v>0</v>
      </c>
      <c r="BW3109" s="294">
        <v>0</v>
      </c>
    </row>
    <row r="3110" spans="1:75" s="289" customFormat="1" ht="18.2" customHeight="1" x14ac:dyDescent="0.15">
      <c r="A3110" s="298">
        <v>3108</v>
      </c>
      <c r="B3110" s="299" t="s">
        <v>305</v>
      </c>
      <c r="C3110" s="299" t="s">
        <v>306</v>
      </c>
      <c r="D3110" s="313">
        <v>45172</v>
      </c>
      <c r="E3110" s="300" t="s">
        <v>4521</v>
      </c>
      <c r="F3110" s="309">
        <v>0</v>
      </c>
      <c r="G3110" s="309">
        <v>0</v>
      </c>
      <c r="H3110" s="302">
        <v>310045.05</v>
      </c>
      <c r="I3110" s="302">
        <v>0</v>
      </c>
      <c r="J3110" s="302">
        <v>0</v>
      </c>
      <c r="K3110" s="302">
        <v>310045.05</v>
      </c>
      <c r="L3110" s="302">
        <v>1548.54</v>
      </c>
      <c r="M3110" s="302">
        <v>0</v>
      </c>
      <c r="N3110" s="302">
        <v>0</v>
      </c>
      <c r="O3110" s="302">
        <v>1548.54</v>
      </c>
      <c r="P3110" s="302">
        <v>0</v>
      </c>
      <c r="Q3110" s="302">
        <v>0</v>
      </c>
      <c r="R3110" s="302">
        <v>308496.51</v>
      </c>
      <c r="S3110" s="302">
        <v>0</v>
      </c>
      <c r="T3110" s="302">
        <v>2480.36</v>
      </c>
      <c r="U3110" s="302">
        <v>0</v>
      </c>
      <c r="V3110" s="302">
        <v>0</v>
      </c>
      <c r="W3110" s="302">
        <v>2480.36</v>
      </c>
      <c r="X3110" s="302">
        <v>0</v>
      </c>
      <c r="Y3110" s="302">
        <v>0</v>
      </c>
      <c r="Z3110" s="302">
        <v>0</v>
      </c>
      <c r="AA3110" s="302">
        <v>0</v>
      </c>
      <c r="AB3110" s="302">
        <v>0</v>
      </c>
      <c r="AC3110" s="302">
        <v>0</v>
      </c>
      <c r="AD3110" s="302">
        <v>0</v>
      </c>
      <c r="AE3110" s="302">
        <v>0</v>
      </c>
      <c r="AF3110" s="302">
        <v>0</v>
      </c>
      <c r="AG3110" s="302">
        <v>0</v>
      </c>
      <c r="AH3110" s="302">
        <v>184.47</v>
      </c>
      <c r="AI3110" s="302">
        <v>0</v>
      </c>
      <c r="AJ3110" s="302">
        <v>0</v>
      </c>
      <c r="AK3110" s="302">
        <v>0</v>
      </c>
      <c r="AL3110" s="302">
        <v>0</v>
      </c>
      <c r="AM3110" s="302">
        <v>0</v>
      </c>
      <c r="AN3110" s="302">
        <v>0</v>
      </c>
      <c r="AO3110" s="302">
        <v>0</v>
      </c>
      <c r="AP3110" s="302">
        <v>1135.5999999999999</v>
      </c>
      <c r="AQ3110" s="302">
        <v>0</v>
      </c>
      <c r="AR3110" s="302">
        <v>1134.97</v>
      </c>
      <c r="AS3110" s="302">
        <v>0</v>
      </c>
      <c r="AT3110" s="295">
        <f t="shared" si="48"/>
        <v>4214</v>
      </c>
      <c r="AU3110" s="302">
        <v>0</v>
      </c>
      <c r="AV3110" s="302">
        <v>0</v>
      </c>
      <c r="AW3110" s="303">
        <v>119</v>
      </c>
      <c r="AX3110" s="303">
        <v>147</v>
      </c>
      <c r="AY3110" s="302">
        <v>365998.63</v>
      </c>
      <c r="AZ3110" s="302">
        <v>331851.59999999998</v>
      </c>
      <c r="BA3110" s="301">
        <v>53.331620000000001</v>
      </c>
      <c r="BB3110" s="301">
        <v>49.578241125389198</v>
      </c>
      <c r="BC3110" s="301">
        <v>9.6</v>
      </c>
      <c r="BD3110" s="301"/>
      <c r="BE3110" s="300" t="s">
        <v>4204</v>
      </c>
      <c r="BF3110" s="298"/>
      <c r="BG3110" s="300" t="s">
        <v>315</v>
      </c>
      <c r="BH3110" s="300" t="s">
        <v>179</v>
      </c>
      <c r="BI3110" s="300" t="s">
        <v>363</v>
      </c>
      <c r="BJ3110" s="300" t="s">
        <v>103</v>
      </c>
      <c r="BK3110" s="299" t="s">
        <v>4</v>
      </c>
      <c r="BL3110" s="301">
        <v>308496.51</v>
      </c>
      <c r="BM3110" s="299" t="s">
        <v>894</v>
      </c>
      <c r="BN3110" s="301"/>
      <c r="BO3110" s="304">
        <v>44336</v>
      </c>
      <c r="BP3110" s="304">
        <v>48811</v>
      </c>
      <c r="BQ3110" s="297" t="s">
        <v>1065</v>
      </c>
      <c r="BR3110" s="297" t="s">
        <v>4741</v>
      </c>
      <c r="BS3110" s="297" t="s">
        <v>4742</v>
      </c>
      <c r="BT3110" s="297" t="s">
        <v>4742</v>
      </c>
      <c r="BU3110" s="301">
        <v>0</v>
      </c>
      <c r="BV3110" s="301">
        <v>0</v>
      </c>
      <c r="BW3110" s="301">
        <v>0</v>
      </c>
    </row>
    <row r="3111" spans="1:75" s="289" customFormat="1" ht="18.2" customHeight="1" x14ac:dyDescent="0.15">
      <c r="A3111" s="291">
        <v>3109</v>
      </c>
      <c r="B3111" s="292" t="s">
        <v>305</v>
      </c>
      <c r="C3111" s="292" t="s">
        <v>306</v>
      </c>
      <c r="D3111" s="312">
        <v>45172</v>
      </c>
      <c r="E3111" s="293" t="s">
        <v>4522</v>
      </c>
      <c r="F3111" s="308">
        <v>13</v>
      </c>
      <c r="G3111" s="308">
        <v>12</v>
      </c>
      <c r="H3111" s="295">
        <v>129281.74</v>
      </c>
      <c r="I3111" s="295">
        <v>7223.73</v>
      </c>
      <c r="J3111" s="295">
        <v>0</v>
      </c>
      <c r="K3111" s="295">
        <v>136505.47</v>
      </c>
      <c r="L3111" s="295">
        <v>634.75</v>
      </c>
      <c r="M3111" s="295">
        <v>0</v>
      </c>
      <c r="N3111" s="295">
        <v>0</v>
      </c>
      <c r="O3111" s="295">
        <v>0</v>
      </c>
      <c r="P3111" s="295">
        <v>0</v>
      </c>
      <c r="Q3111" s="295">
        <v>0</v>
      </c>
      <c r="R3111" s="295">
        <v>136505.47</v>
      </c>
      <c r="S3111" s="295">
        <v>13097.63</v>
      </c>
      <c r="T3111" s="295">
        <v>1066.57</v>
      </c>
      <c r="U3111" s="295">
        <v>0</v>
      </c>
      <c r="V3111" s="295">
        <v>0</v>
      </c>
      <c r="W3111" s="295">
        <v>0</v>
      </c>
      <c r="X3111" s="295">
        <v>0</v>
      </c>
      <c r="Y3111" s="295">
        <v>0</v>
      </c>
      <c r="Z3111" s="295">
        <v>14164.2</v>
      </c>
      <c r="AA3111" s="295">
        <v>0</v>
      </c>
      <c r="AB3111" s="295">
        <v>0</v>
      </c>
      <c r="AC3111" s="295">
        <v>0</v>
      </c>
      <c r="AD3111" s="295">
        <v>0</v>
      </c>
      <c r="AE3111" s="295">
        <v>0</v>
      </c>
      <c r="AF3111" s="295">
        <v>0</v>
      </c>
      <c r="AG3111" s="295">
        <v>0</v>
      </c>
      <c r="AH3111" s="295">
        <v>0</v>
      </c>
      <c r="AI3111" s="295">
        <v>0</v>
      </c>
      <c r="AJ3111" s="295">
        <v>0</v>
      </c>
      <c r="AK3111" s="295">
        <v>0</v>
      </c>
      <c r="AL3111" s="295">
        <v>0</v>
      </c>
      <c r="AM3111" s="295">
        <v>0</v>
      </c>
      <c r="AN3111" s="295">
        <v>0</v>
      </c>
      <c r="AO3111" s="295">
        <v>0</v>
      </c>
      <c r="AP3111" s="295">
        <v>0</v>
      </c>
      <c r="AQ3111" s="295">
        <v>0</v>
      </c>
      <c r="AR3111" s="295">
        <v>0</v>
      </c>
      <c r="AS3111" s="295">
        <v>0</v>
      </c>
      <c r="AT3111" s="295">
        <f t="shared" si="48"/>
        <v>0</v>
      </c>
      <c r="AU3111" s="295">
        <v>7858.48</v>
      </c>
      <c r="AV3111" s="295">
        <v>14164.2</v>
      </c>
      <c r="AW3111" s="296">
        <v>119</v>
      </c>
      <c r="AX3111" s="296">
        <v>147</v>
      </c>
      <c r="AY3111" s="295">
        <v>262000.01</v>
      </c>
      <c r="AZ3111" s="295">
        <v>138202.84</v>
      </c>
      <c r="BA3111" s="294">
        <v>32.351117000000002</v>
      </c>
      <c r="BB3111" s="294">
        <v>31.953789307875201</v>
      </c>
      <c r="BC3111" s="294">
        <v>9.9</v>
      </c>
      <c r="BD3111" s="294"/>
      <c r="BE3111" s="293" t="s">
        <v>4204</v>
      </c>
      <c r="BF3111" s="291"/>
      <c r="BG3111" s="293" t="s">
        <v>312</v>
      </c>
      <c r="BH3111" s="293" t="s">
        <v>221</v>
      </c>
      <c r="BI3111" s="293" t="s">
        <v>798</v>
      </c>
      <c r="BJ3111" s="293" t="s">
        <v>4205</v>
      </c>
      <c r="BK3111" s="292" t="s">
        <v>4</v>
      </c>
      <c r="BL3111" s="294">
        <v>136505.47</v>
      </c>
      <c r="BM3111" s="292" t="s">
        <v>894</v>
      </c>
      <c r="BN3111" s="294"/>
      <c r="BO3111" s="297">
        <v>44337</v>
      </c>
      <c r="BP3111" s="297">
        <v>48812</v>
      </c>
      <c r="BQ3111" s="297" t="s">
        <v>1065</v>
      </c>
      <c r="BR3111" s="297" t="s">
        <v>4741</v>
      </c>
      <c r="BS3111" s="297" t="s">
        <v>4742</v>
      </c>
      <c r="BT3111" s="297" t="s">
        <v>4742</v>
      </c>
      <c r="BU3111" s="294">
        <v>1226.8800000000001</v>
      </c>
      <c r="BV3111" s="294">
        <v>0</v>
      </c>
      <c r="BW3111" s="294">
        <v>0</v>
      </c>
    </row>
    <row r="3112" spans="1:75" s="289" customFormat="1" ht="18.2" customHeight="1" x14ac:dyDescent="0.15">
      <c r="A3112" s="298">
        <v>3110</v>
      </c>
      <c r="B3112" s="299" t="s">
        <v>305</v>
      </c>
      <c r="C3112" s="299" t="s">
        <v>306</v>
      </c>
      <c r="D3112" s="313">
        <v>45172</v>
      </c>
      <c r="E3112" s="300" t="s">
        <v>4535</v>
      </c>
      <c r="F3112" s="309">
        <v>0</v>
      </c>
      <c r="G3112" s="309">
        <v>0</v>
      </c>
      <c r="H3112" s="302">
        <v>323800.43</v>
      </c>
      <c r="I3112" s="302">
        <v>0</v>
      </c>
      <c r="J3112" s="302">
        <v>0</v>
      </c>
      <c r="K3112" s="302">
        <v>323800.43</v>
      </c>
      <c r="L3112" s="302">
        <v>1605.7</v>
      </c>
      <c r="M3112" s="302">
        <v>0</v>
      </c>
      <c r="N3112" s="302">
        <v>0</v>
      </c>
      <c r="O3112" s="302">
        <v>1605.7</v>
      </c>
      <c r="P3112" s="302">
        <v>0</v>
      </c>
      <c r="Q3112" s="302">
        <v>0</v>
      </c>
      <c r="R3112" s="302">
        <v>322194.73</v>
      </c>
      <c r="S3112" s="302">
        <v>0</v>
      </c>
      <c r="T3112" s="302">
        <v>2563.42</v>
      </c>
      <c r="U3112" s="302">
        <v>0</v>
      </c>
      <c r="V3112" s="302">
        <v>0</v>
      </c>
      <c r="W3112" s="302">
        <v>2563.42</v>
      </c>
      <c r="X3112" s="302">
        <v>0</v>
      </c>
      <c r="Y3112" s="302">
        <v>0</v>
      </c>
      <c r="Z3112" s="302">
        <v>0</v>
      </c>
      <c r="AA3112" s="302">
        <v>0</v>
      </c>
      <c r="AB3112" s="302">
        <v>0</v>
      </c>
      <c r="AC3112" s="302">
        <v>0</v>
      </c>
      <c r="AD3112" s="302">
        <v>0</v>
      </c>
      <c r="AE3112" s="302">
        <v>0</v>
      </c>
      <c r="AF3112" s="302">
        <v>0</v>
      </c>
      <c r="AG3112" s="302">
        <v>0</v>
      </c>
      <c r="AH3112" s="302">
        <v>183.54</v>
      </c>
      <c r="AI3112" s="302">
        <v>0</v>
      </c>
      <c r="AJ3112" s="302">
        <v>0</v>
      </c>
      <c r="AK3112" s="302">
        <v>0</v>
      </c>
      <c r="AL3112" s="302">
        <v>0</v>
      </c>
      <c r="AM3112" s="302">
        <v>0</v>
      </c>
      <c r="AN3112" s="302">
        <v>0</v>
      </c>
      <c r="AO3112" s="302">
        <v>0</v>
      </c>
      <c r="AP3112" s="302">
        <v>62.1</v>
      </c>
      <c r="AQ3112" s="302">
        <v>0</v>
      </c>
      <c r="AR3112" s="302">
        <v>59.76</v>
      </c>
      <c r="AS3112" s="302">
        <v>0</v>
      </c>
      <c r="AT3112" s="295">
        <f t="shared" si="48"/>
        <v>4355</v>
      </c>
      <c r="AU3112" s="302">
        <v>0</v>
      </c>
      <c r="AV3112" s="302">
        <v>0</v>
      </c>
      <c r="AW3112" s="303">
        <v>120</v>
      </c>
      <c r="AX3112" s="303">
        <v>147</v>
      </c>
      <c r="AY3112" s="302">
        <v>345000</v>
      </c>
      <c r="AZ3112" s="302">
        <v>345000</v>
      </c>
      <c r="BA3112" s="301">
        <v>74.376812999999999</v>
      </c>
      <c r="BB3112" s="301">
        <v>69.460339660276802</v>
      </c>
      <c r="BC3112" s="301">
        <v>9.5</v>
      </c>
      <c r="BD3112" s="301"/>
      <c r="BE3112" s="300" t="s">
        <v>4204</v>
      </c>
      <c r="BF3112" s="298"/>
      <c r="BG3112" s="300" t="s">
        <v>312</v>
      </c>
      <c r="BH3112" s="300" t="s">
        <v>199</v>
      </c>
      <c r="BI3112" s="300" t="s">
        <v>241</v>
      </c>
      <c r="BJ3112" s="300" t="s">
        <v>103</v>
      </c>
      <c r="BK3112" s="299" t="s">
        <v>4</v>
      </c>
      <c r="BL3112" s="301">
        <v>322194.73</v>
      </c>
      <c r="BM3112" s="299" t="s">
        <v>894</v>
      </c>
      <c r="BN3112" s="301"/>
      <c r="BO3112" s="304">
        <v>44369</v>
      </c>
      <c r="BP3112" s="304">
        <v>48844</v>
      </c>
      <c r="BQ3112" s="297" t="s">
        <v>925</v>
      </c>
      <c r="BR3112" s="297" t="s">
        <v>4745</v>
      </c>
      <c r="BS3112" s="297" t="s">
        <v>4742</v>
      </c>
      <c r="BT3112" s="297" t="s">
        <v>4742</v>
      </c>
      <c r="BU3112" s="301">
        <v>0</v>
      </c>
      <c r="BV3112" s="301">
        <v>0</v>
      </c>
      <c r="BW3112" s="301">
        <v>0</v>
      </c>
    </row>
    <row r="3113" spans="1:75" s="289" customFormat="1" ht="18.2" customHeight="1" x14ac:dyDescent="0.15">
      <c r="A3113" s="291">
        <v>3111</v>
      </c>
      <c r="B3113" s="292" t="s">
        <v>305</v>
      </c>
      <c r="C3113" s="292" t="s">
        <v>306</v>
      </c>
      <c r="D3113" s="312">
        <v>45172</v>
      </c>
      <c r="E3113" s="293" t="s">
        <v>4523</v>
      </c>
      <c r="F3113" s="308">
        <v>7</v>
      </c>
      <c r="G3113" s="308">
        <v>8</v>
      </c>
      <c r="H3113" s="295">
        <v>305377.86</v>
      </c>
      <c r="I3113" s="295">
        <v>16014.59</v>
      </c>
      <c r="J3113" s="295">
        <v>0</v>
      </c>
      <c r="K3113" s="295">
        <v>321392.45</v>
      </c>
      <c r="L3113" s="295">
        <v>2073.8000000000002</v>
      </c>
      <c r="M3113" s="295">
        <v>0</v>
      </c>
      <c r="N3113" s="295">
        <v>3909.44</v>
      </c>
      <c r="O3113" s="295">
        <v>0</v>
      </c>
      <c r="P3113" s="295">
        <v>0</v>
      </c>
      <c r="Q3113" s="295">
        <v>0</v>
      </c>
      <c r="R3113" s="295">
        <v>317483.01</v>
      </c>
      <c r="S3113" s="295">
        <v>18908.560000000001</v>
      </c>
      <c r="T3113" s="295">
        <v>2417.5700000000002</v>
      </c>
      <c r="U3113" s="295">
        <v>0</v>
      </c>
      <c r="V3113" s="295">
        <v>4374.54</v>
      </c>
      <c r="W3113" s="295">
        <v>0</v>
      </c>
      <c r="X3113" s="295">
        <v>0</v>
      </c>
      <c r="Y3113" s="295">
        <v>0</v>
      </c>
      <c r="Z3113" s="295">
        <v>16951.59</v>
      </c>
      <c r="AA3113" s="295">
        <v>0</v>
      </c>
      <c r="AB3113" s="295">
        <v>0</v>
      </c>
      <c r="AC3113" s="295">
        <v>0</v>
      </c>
      <c r="AD3113" s="295">
        <v>0</v>
      </c>
      <c r="AE3113" s="295">
        <v>0</v>
      </c>
      <c r="AF3113" s="295">
        <v>0</v>
      </c>
      <c r="AG3113" s="295">
        <v>0</v>
      </c>
      <c r="AH3113" s="295">
        <v>0</v>
      </c>
      <c r="AI3113" s="295">
        <v>0</v>
      </c>
      <c r="AJ3113" s="295">
        <v>0</v>
      </c>
      <c r="AK3113" s="295">
        <v>0</v>
      </c>
      <c r="AL3113" s="295">
        <v>700</v>
      </c>
      <c r="AM3113" s="295">
        <v>0</v>
      </c>
      <c r="AN3113" s="295">
        <v>0</v>
      </c>
      <c r="AO3113" s="295">
        <v>356.02</v>
      </c>
      <c r="AP3113" s="295">
        <v>0</v>
      </c>
      <c r="AQ3113" s="295">
        <v>0</v>
      </c>
      <c r="AR3113" s="295">
        <v>0</v>
      </c>
      <c r="AS3113" s="295">
        <v>0</v>
      </c>
      <c r="AT3113" s="295">
        <f t="shared" si="48"/>
        <v>9340</v>
      </c>
      <c r="AU3113" s="295">
        <v>14178.95</v>
      </c>
      <c r="AV3113" s="295">
        <v>16951.59</v>
      </c>
      <c r="AW3113" s="296">
        <v>97</v>
      </c>
      <c r="AX3113" s="296">
        <v>125</v>
      </c>
      <c r="AY3113" s="295">
        <v>334600</v>
      </c>
      <c r="AZ3113" s="295">
        <v>334600</v>
      </c>
      <c r="BA3113" s="294">
        <v>84.416229000000001</v>
      </c>
      <c r="BB3113" s="294">
        <v>80.097783848682894</v>
      </c>
      <c r="BC3113" s="294">
        <v>9.5</v>
      </c>
      <c r="BD3113" s="294"/>
      <c r="BE3113" s="293" t="s">
        <v>4204</v>
      </c>
      <c r="BF3113" s="291"/>
      <c r="BG3113" s="293" t="s">
        <v>312</v>
      </c>
      <c r="BH3113" s="293" t="s">
        <v>188</v>
      </c>
      <c r="BI3113" s="293" t="s">
        <v>313</v>
      </c>
      <c r="BJ3113" s="293" t="s">
        <v>4205</v>
      </c>
      <c r="BK3113" s="292" t="s">
        <v>4</v>
      </c>
      <c r="BL3113" s="294">
        <v>317483.01</v>
      </c>
      <c r="BM3113" s="292" t="s">
        <v>894</v>
      </c>
      <c r="BN3113" s="294"/>
      <c r="BO3113" s="297">
        <v>44343</v>
      </c>
      <c r="BP3113" s="297">
        <v>48148</v>
      </c>
      <c r="BQ3113" s="297" t="s">
        <v>925</v>
      </c>
      <c r="BR3113" s="297" t="s">
        <v>4745</v>
      </c>
      <c r="BS3113" s="297" t="s">
        <v>4742</v>
      </c>
      <c r="BT3113" s="297" t="s">
        <v>4742</v>
      </c>
      <c r="BU3113" s="294">
        <v>1068.06</v>
      </c>
      <c r="BV3113" s="294">
        <v>0</v>
      </c>
      <c r="BW3113" s="294">
        <v>0</v>
      </c>
    </row>
    <row r="3114" spans="1:75" s="289" customFormat="1" ht="18.2" customHeight="1" x14ac:dyDescent="0.15">
      <c r="A3114" s="298">
        <v>3112</v>
      </c>
      <c r="B3114" s="299" t="s">
        <v>305</v>
      </c>
      <c r="C3114" s="299" t="s">
        <v>306</v>
      </c>
      <c r="D3114" s="313">
        <v>45172</v>
      </c>
      <c r="E3114" s="300" t="s">
        <v>4565</v>
      </c>
      <c r="F3114" s="309">
        <v>0</v>
      </c>
      <c r="G3114" s="309">
        <v>0</v>
      </c>
      <c r="H3114" s="302">
        <v>207300.74</v>
      </c>
      <c r="I3114" s="302">
        <v>0</v>
      </c>
      <c r="J3114" s="302">
        <v>0</v>
      </c>
      <c r="K3114" s="302">
        <v>207300.74</v>
      </c>
      <c r="L3114" s="302">
        <v>1035.3699999999999</v>
      </c>
      <c r="M3114" s="302">
        <v>0</v>
      </c>
      <c r="N3114" s="302">
        <v>0</v>
      </c>
      <c r="O3114" s="302">
        <v>1035.3699999999999</v>
      </c>
      <c r="P3114" s="302">
        <v>0</v>
      </c>
      <c r="Q3114" s="302">
        <v>0</v>
      </c>
      <c r="R3114" s="302">
        <v>206265.37</v>
      </c>
      <c r="S3114" s="302">
        <v>0</v>
      </c>
      <c r="T3114" s="302">
        <v>1658.41</v>
      </c>
      <c r="U3114" s="302">
        <v>0</v>
      </c>
      <c r="V3114" s="302">
        <v>0</v>
      </c>
      <c r="W3114" s="302">
        <v>1658.41</v>
      </c>
      <c r="X3114" s="302">
        <v>0</v>
      </c>
      <c r="Y3114" s="302">
        <v>0</v>
      </c>
      <c r="Z3114" s="302">
        <v>0</v>
      </c>
      <c r="AA3114" s="302">
        <v>0</v>
      </c>
      <c r="AB3114" s="302">
        <v>0</v>
      </c>
      <c r="AC3114" s="302">
        <v>0</v>
      </c>
      <c r="AD3114" s="302">
        <v>0</v>
      </c>
      <c r="AE3114" s="302">
        <v>0</v>
      </c>
      <c r="AF3114" s="302">
        <v>0</v>
      </c>
      <c r="AG3114" s="302">
        <v>0</v>
      </c>
      <c r="AH3114" s="302">
        <v>127.39</v>
      </c>
      <c r="AI3114" s="302">
        <v>0</v>
      </c>
      <c r="AJ3114" s="302">
        <v>0</v>
      </c>
      <c r="AK3114" s="302">
        <v>0</v>
      </c>
      <c r="AL3114" s="302">
        <v>0</v>
      </c>
      <c r="AM3114" s="302">
        <v>0</v>
      </c>
      <c r="AN3114" s="302">
        <v>0</v>
      </c>
      <c r="AO3114" s="302">
        <v>0</v>
      </c>
      <c r="AP3114" s="302">
        <v>21.24</v>
      </c>
      <c r="AQ3114" s="302">
        <v>0</v>
      </c>
      <c r="AR3114" s="302">
        <v>17.41</v>
      </c>
      <c r="AS3114" s="302">
        <v>0</v>
      </c>
      <c r="AT3114" s="295">
        <f t="shared" si="48"/>
        <v>2825</v>
      </c>
      <c r="AU3114" s="302">
        <v>0</v>
      </c>
      <c r="AV3114" s="302">
        <v>0</v>
      </c>
      <c r="AW3114" s="303">
        <v>119</v>
      </c>
      <c r="AX3114" s="303">
        <v>143</v>
      </c>
      <c r="AY3114" s="302">
        <v>266998.62</v>
      </c>
      <c r="AZ3114" s="302">
        <v>218161.6</v>
      </c>
      <c r="BA3114" s="301">
        <v>64.897884000000005</v>
      </c>
      <c r="BB3114" s="301">
        <v>61.359038691855403</v>
      </c>
      <c r="BC3114" s="301">
        <v>9.6</v>
      </c>
      <c r="BD3114" s="301"/>
      <c r="BE3114" s="300" t="s">
        <v>4204</v>
      </c>
      <c r="BF3114" s="298"/>
      <c r="BG3114" s="300" t="s">
        <v>320</v>
      </c>
      <c r="BH3114" s="300" t="s">
        <v>197</v>
      </c>
      <c r="BI3114" s="300" t="s">
        <v>373</v>
      </c>
      <c r="BJ3114" s="300" t="s">
        <v>103</v>
      </c>
      <c r="BK3114" s="299" t="s">
        <v>4</v>
      </c>
      <c r="BL3114" s="301">
        <v>206265.37</v>
      </c>
      <c r="BM3114" s="299" t="s">
        <v>894</v>
      </c>
      <c r="BN3114" s="301"/>
      <c r="BO3114" s="304">
        <v>44443</v>
      </c>
      <c r="BP3114" s="304">
        <v>48795</v>
      </c>
      <c r="BQ3114" s="297" t="s">
        <v>1064</v>
      </c>
      <c r="BR3114" s="297" t="s">
        <v>4747</v>
      </c>
      <c r="BS3114" s="297" t="s">
        <v>4742</v>
      </c>
      <c r="BT3114" s="297" t="s">
        <v>4742</v>
      </c>
      <c r="BU3114" s="301">
        <v>0</v>
      </c>
      <c r="BV3114" s="301">
        <v>0</v>
      </c>
      <c r="BW3114" s="301">
        <v>0</v>
      </c>
    </row>
    <row r="3115" spans="1:75" s="289" customFormat="1" ht="18.2" customHeight="1" x14ac:dyDescent="0.15">
      <c r="A3115" s="291">
        <v>3113</v>
      </c>
      <c r="B3115" s="292" t="s">
        <v>305</v>
      </c>
      <c r="C3115" s="292" t="s">
        <v>306</v>
      </c>
      <c r="D3115" s="312">
        <v>45172</v>
      </c>
      <c r="E3115" s="293" t="s">
        <v>4546</v>
      </c>
      <c r="F3115" s="308">
        <v>0</v>
      </c>
      <c r="G3115" s="308">
        <v>0</v>
      </c>
      <c r="H3115" s="295">
        <v>152473.43</v>
      </c>
      <c r="I3115" s="295">
        <v>0</v>
      </c>
      <c r="J3115" s="295">
        <v>0</v>
      </c>
      <c r="K3115" s="295">
        <v>152473.43</v>
      </c>
      <c r="L3115" s="295">
        <v>751.77</v>
      </c>
      <c r="M3115" s="295">
        <v>0</v>
      </c>
      <c r="N3115" s="295">
        <v>0</v>
      </c>
      <c r="O3115" s="295">
        <v>751.77</v>
      </c>
      <c r="P3115" s="295">
        <v>0</v>
      </c>
      <c r="Q3115" s="295">
        <v>0</v>
      </c>
      <c r="R3115" s="295">
        <v>151721.66</v>
      </c>
      <c r="S3115" s="295">
        <v>0</v>
      </c>
      <c r="T3115" s="295">
        <v>1219.79</v>
      </c>
      <c r="U3115" s="295">
        <v>0</v>
      </c>
      <c r="V3115" s="295">
        <v>0</v>
      </c>
      <c r="W3115" s="295">
        <v>1219.79</v>
      </c>
      <c r="X3115" s="295">
        <v>0</v>
      </c>
      <c r="Y3115" s="295">
        <v>0</v>
      </c>
      <c r="Z3115" s="295">
        <v>0</v>
      </c>
      <c r="AA3115" s="295">
        <v>0</v>
      </c>
      <c r="AB3115" s="295">
        <v>0</v>
      </c>
      <c r="AC3115" s="295">
        <v>0</v>
      </c>
      <c r="AD3115" s="295">
        <v>0</v>
      </c>
      <c r="AE3115" s="295">
        <v>0</v>
      </c>
      <c r="AF3115" s="295">
        <v>0</v>
      </c>
      <c r="AG3115" s="295">
        <v>0</v>
      </c>
      <c r="AH3115" s="295">
        <v>114.87</v>
      </c>
      <c r="AI3115" s="295">
        <v>0</v>
      </c>
      <c r="AJ3115" s="295">
        <v>0</v>
      </c>
      <c r="AK3115" s="295">
        <v>0</v>
      </c>
      <c r="AL3115" s="295">
        <v>0</v>
      </c>
      <c r="AM3115" s="295">
        <v>0</v>
      </c>
      <c r="AN3115" s="295">
        <v>0</v>
      </c>
      <c r="AO3115" s="295">
        <v>0</v>
      </c>
      <c r="AP3115" s="295">
        <v>4.5599999999999996</v>
      </c>
      <c r="AQ3115" s="295">
        <v>0</v>
      </c>
      <c r="AR3115" s="295">
        <v>3.99</v>
      </c>
      <c r="AS3115" s="295">
        <v>0</v>
      </c>
      <c r="AT3115" s="295">
        <f t="shared" si="48"/>
        <v>2087</v>
      </c>
      <c r="AU3115" s="295">
        <v>0</v>
      </c>
      <c r="AV3115" s="295">
        <v>0</v>
      </c>
      <c r="AW3115" s="296">
        <v>120</v>
      </c>
      <c r="AX3115" s="296">
        <v>146</v>
      </c>
      <c r="AY3115" s="295">
        <v>286000</v>
      </c>
      <c r="AZ3115" s="295">
        <v>161720.4</v>
      </c>
      <c r="BA3115" s="294">
        <v>54.045456999999999</v>
      </c>
      <c r="BB3115" s="294">
        <v>50.703970875032603</v>
      </c>
      <c r="BC3115" s="294">
        <v>9.6</v>
      </c>
      <c r="BD3115" s="294"/>
      <c r="BE3115" s="293" t="s">
        <v>4204</v>
      </c>
      <c r="BF3115" s="291"/>
      <c r="BG3115" s="293" t="s">
        <v>320</v>
      </c>
      <c r="BH3115" s="293" t="s">
        <v>181</v>
      </c>
      <c r="BI3115" s="293" t="s">
        <v>462</v>
      </c>
      <c r="BJ3115" s="293" t="s">
        <v>103</v>
      </c>
      <c r="BK3115" s="292" t="s">
        <v>4</v>
      </c>
      <c r="BL3115" s="294">
        <v>151721.66</v>
      </c>
      <c r="BM3115" s="292" t="s">
        <v>894</v>
      </c>
      <c r="BN3115" s="294"/>
      <c r="BO3115" s="297">
        <v>44383</v>
      </c>
      <c r="BP3115" s="297">
        <v>48828</v>
      </c>
      <c r="BQ3115" s="297" t="s">
        <v>925</v>
      </c>
      <c r="BR3115" s="297" t="s">
        <v>4745</v>
      </c>
      <c r="BS3115" s="297" t="s">
        <v>4742</v>
      </c>
      <c r="BT3115" s="297" t="s">
        <v>4742</v>
      </c>
      <c r="BU3115" s="294">
        <v>0</v>
      </c>
      <c r="BV3115" s="294">
        <v>0</v>
      </c>
      <c r="BW3115" s="294">
        <v>0</v>
      </c>
    </row>
    <row r="3116" spans="1:75" s="289" customFormat="1" ht="18.2" customHeight="1" x14ac:dyDescent="0.15">
      <c r="A3116" s="298">
        <v>3114</v>
      </c>
      <c r="B3116" s="299" t="s">
        <v>305</v>
      </c>
      <c r="C3116" s="299" t="s">
        <v>306</v>
      </c>
      <c r="D3116" s="313">
        <v>45172</v>
      </c>
      <c r="E3116" s="300" t="s">
        <v>4524</v>
      </c>
      <c r="F3116" s="309">
        <v>0</v>
      </c>
      <c r="G3116" s="309">
        <v>0</v>
      </c>
      <c r="H3116" s="302">
        <v>255481.08</v>
      </c>
      <c r="I3116" s="302">
        <v>0</v>
      </c>
      <c r="J3116" s="302">
        <v>0</v>
      </c>
      <c r="K3116" s="302">
        <v>255481.08</v>
      </c>
      <c r="L3116" s="302">
        <v>1247.19</v>
      </c>
      <c r="M3116" s="302">
        <v>0</v>
      </c>
      <c r="N3116" s="302">
        <v>0</v>
      </c>
      <c r="O3116" s="302">
        <v>1247.19</v>
      </c>
      <c r="P3116" s="302">
        <v>0</v>
      </c>
      <c r="Q3116" s="302">
        <v>0</v>
      </c>
      <c r="R3116" s="302">
        <v>254233.89</v>
      </c>
      <c r="S3116" s="302">
        <v>0</v>
      </c>
      <c r="T3116" s="302">
        <v>2129.0100000000002</v>
      </c>
      <c r="U3116" s="302">
        <v>0</v>
      </c>
      <c r="V3116" s="302">
        <v>0</v>
      </c>
      <c r="W3116" s="302">
        <v>2129.0100000000002</v>
      </c>
      <c r="X3116" s="302">
        <v>0</v>
      </c>
      <c r="Y3116" s="302">
        <v>0</v>
      </c>
      <c r="Z3116" s="302">
        <v>0</v>
      </c>
      <c r="AA3116" s="302">
        <v>0</v>
      </c>
      <c r="AB3116" s="302">
        <v>0</v>
      </c>
      <c r="AC3116" s="302">
        <v>0</v>
      </c>
      <c r="AD3116" s="302">
        <v>0</v>
      </c>
      <c r="AE3116" s="302">
        <v>0</v>
      </c>
      <c r="AF3116" s="302">
        <v>0</v>
      </c>
      <c r="AG3116" s="302">
        <v>0</v>
      </c>
      <c r="AH3116" s="302">
        <v>145.24</v>
      </c>
      <c r="AI3116" s="302">
        <v>0</v>
      </c>
      <c r="AJ3116" s="302">
        <v>0</v>
      </c>
      <c r="AK3116" s="302">
        <v>0</v>
      </c>
      <c r="AL3116" s="302">
        <v>0</v>
      </c>
      <c r="AM3116" s="302">
        <v>0</v>
      </c>
      <c r="AN3116" s="302">
        <v>0</v>
      </c>
      <c r="AO3116" s="302">
        <v>0</v>
      </c>
      <c r="AP3116" s="302">
        <v>1243.48</v>
      </c>
      <c r="AQ3116" s="302">
        <v>0</v>
      </c>
      <c r="AR3116" s="302">
        <v>764.92</v>
      </c>
      <c r="AS3116" s="302">
        <v>0</v>
      </c>
      <c r="AT3116" s="295">
        <f t="shared" si="48"/>
        <v>4000.0000000000005</v>
      </c>
      <c r="AU3116" s="302">
        <v>0</v>
      </c>
      <c r="AV3116" s="302">
        <v>0</v>
      </c>
      <c r="AW3116" s="303">
        <v>119</v>
      </c>
      <c r="AX3116" s="303">
        <v>147</v>
      </c>
      <c r="AY3116" s="302">
        <v>272998.49</v>
      </c>
      <c r="AZ3116" s="302">
        <v>272998.49</v>
      </c>
      <c r="BA3116" s="301">
        <v>89.377781999999996</v>
      </c>
      <c r="BB3116" s="301">
        <v>83.2343841807769</v>
      </c>
      <c r="BC3116" s="301">
        <v>10</v>
      </c>
      <c r="BD3116" s="301"/>
      <c r="BE3116" s="300" t="s">
        <v>4204</v>
      </c>
      <c r="BF3116" s="298"/>
      <c r="BG3116" s="300" t="s">
        <v>333</v>
      </c>
      <c r="BH3116" s="300" t="s">
        <v>185</v>
      </c>
      <c r="BI3116" s="300" t="s">
        <v>343</v>
      </c>
      <c r="BJ3116" s="300" t="s">
        <v>103</v>
      </c>
      <c r="BK3116" s="299" t="s">
        <v>4</v>
      </c>
      <c r="BL3116" s="301">
        <v>254233.89</v>
      </c>
      <c r="BM3116" s="299" t="s">
        <v>894</v>
      </c>
      <c r="BN3116" s="301"/>
      <c r="BO3116" s="304">
        <v>44344</v>
      </c>
      <c r="BP3116" s="304">
        <v>48819</v>
      </c>
      <c r="BQ3116" s="297" t="s">
        <v>1065</v>
      </c>
      <c r="BR3116" s="297" t="s">
        <v>4741</v>
      </c>
      <c r="BS3116" s="297" t="s">
        <v>4742</v>
      </c>
      <c r="BT3116" s="297" t="s">
        <v>4742</v>
      </c>
      <c r="BU3116" s="301">
        <v>0</v>
      </c>
      <c r="BV3116" s="301">
        <v>0</v>
      </c>
      <c r="BW3116" s="301">
        <v>0</v>
      </c>
    </row>
    <row r="3117" spans="1:75" s="289" customFormat="1" ht="18.2" customHeight="1" x14ac:dyDescent="0.15">
      <c r="A3117" s="291">
        <v>3115</v>
      </c>
      <c r="B3117" s="292" t="s">
        <v>305</v>
      </c>
      <c r="C3117" s="292" t="s">
        <v>306</v>
      </c>
      <c r="D3117" s="312">
        <v>45172</v>
      </c>
      <c r="E3117" s="293" t="s">
        <v>4525</v>
      </c>
      <c r="F3117" s="308">
        <v>6</v>
      </c>
      <c r="G3117" s="308">
        <v>5</v>
      </c>
      <c r="H3117" s="295">
        <v>252934</v>
      </c>
      <c r="I3117" s="295">
        <v>7845.49</v>
      </c>
      <c r="J3117" s="295">
        <v>0</v>
      </c>
      <c r="K3117" s="295">
        <v>260779.49</v>
      </c>
      <c r="L3117" s="295">
        <v>1991.23</v>
      </c>
      <c r="M3117" s="295">
        <v>0</v>
      </c>
      <c r="N3117" s="295">
        <v>0</v>
      </c>
      <c r="O3117" s="295">
        <v>0</v>
      </c>
      <c r="P3117" s="295">
        <v>0</v>
      </c>
      <c r="Q3117" s="295">
        <v>0</v>
      </c>
      <c r="R3117" s="295">
        <v>260779.49</v>
      </c>
      <c r="S3117" s="295">
        <v>8594.35</v>
      </c>
      <c r="T3117" s="295">
        <v>2107.7800000000002</v>
      </c>
      <c r="U3117" s="295">
        <v>0</v>
      </c>
      <c r="V3117" s="295">
        <v>0</v>
      </c>
      <c r="W3117" s="295">
        <v>0</v>
      </c>
      <c r="X3117" s="295">
        <v>0</v>
      </c>
      <c r="Y3117" s="295">
        <v>0</v>
      </c>
      <c r="Z3117" s="295">
        <v>10702.13</v>
      </c>
      <c r="AA3117" s="295">
        <v>0</v>
      </c>
      <c r="AB3117" s="295">
        <v>0</v>
      </c>
      <c r="AC3117" s="295">
        <v>0</v>
      </c>
      <c r="AD3117" s="295">
        <v>0</v>
      </c>
      <c r="AE3117" s="295">
        <v>0</v>
      </c>
      <c r="AF3117" s="295">
        <v>0</v>
      </c>
      <c r="AG3117" s="295">
        <v>0</v>
      </c>
      <c r="AH3117" s="295">
        <v>0</v>
      </c>
      <c r="AI3117" s="295">
        <v>0</v>
      </c>
      <c r="AJ3117" s="295">
        <v>0</v>
      </c>
      <c r="AK3117" s="295">
        <v>0</v>
      </c>
      <c r="AL3117" s="295">
        <v>0</v>
      </c>
      <c r="AM3117" s="295">
        <v>0</v>
      </c>
      <c r="AN3117" s="295">
        <v>0</v>
      </c>
      <c r="AO3117" s="295">
        <v>0</v>
      </c>
      <c r="AP3117" s="295">
        <v>0</v>
      </c>
      <c r="AQ3117" s="295">
        <v>0</v>
      </c>
      <c r="AR3117" s="295">
        <v>0</v>
      </c>
      <c r="AS3117" s="295">
        <v>0</v>
      </c>
      <c r="AT3117" s="295">
        <f t="shared" si="48"/>
        <v>0</v>
      </c>
      <c r="AU3117" s="295">
        <v>9836.7199999999993</v>
      </c>
      <c r="AV3117" s="295">
        <v>10702.13</v>
      </c>
      <c r="AW3117" s="296">
        <v>86</v>
      </c>
      <c r="AX3117" s="296">
        <v>114</v>
      </c>
      <c r="AY3117" s="295">
        <v>280901.77</v>
      </c>
      <c r="AZ3117" s="295">
        <v>280901.77</v>
      </c>
      <c r="BA3117" s="294">
        <v>89.711068999999995</v>
      </c>
      <c r="BB3117" s="294">
        <v>83.284654351500905</v>
      </c>
      <c r="BC3117" s="294">
        <v>10</v>
      </c>
      <c r="BD3117" s="294"/>
      <c r="BE3117" s="293" t="s">
        <v>4204</v>
      </c>
      <c r="BF3117" s="291"/>
      <c r="BG3117" s="293" t="s">
        <v>408</v>
      </c>
      <c r="BH3117" s="293" t="s">
        <v>194</v>
      </c>
      <c r="BI3117" s="293" t="s">
        <v>673</v>
      </c>
      <c r="BJ3117" s="293" t="s">
        <v>177</v>
      </c>
      <c r="BK3117" s="292" t="s">
        <v>4</v>
      </c>
      <c r="BL3117" s="294">
        <v>260779.49</v>
      </c>
      <c r="BM3117" s="292" t="s">
        <v>894</v>
      </c>
      <c r="BN3117" s="294"/>
      <c r="BO3117" s="297">
        <v>44344</v>
      </c>
      <c r="BP3117" s="297">
        <v>47815</v>
      </c>
      <c r="BQ3117" s="297" t="s">
        <v>1065</v>
      </c>
      <c r="BR3117" s="297" t="s">
        <v>4741</v>
      </c>
      <c r="BS3117" s="297" t="s">
        <v>4742</v>
      </c>
      <c r="BT3117" s="297" t="s">
        <v>4742</v>
      </c>
      <c r="BU3117" s="294">
        <v>747.2</v>
      </c>
      <c r="BV3117" s="294">
        <v>0</v>
      </c>
      <c r="BW3117" s="294">
        <v>0</v>
      </c>
    </row>
    <row r="3118" spans="1:75" s="289" customFormat="1" ht="18.2" customHeight="1" x14ac:dyDescent="0.15">
      <c r="A3118" s="298">
        <v>3116</v>
      </c>
      <c r="B3118" s="299" t="s">
        <v>305</v>
      </c>
      <c r="C3118" s="299" t="s">
        <v>306</v>
      </c>
      <c r="D3118" s="313">
        <v>45172</v>
      </c>
      <c r="E3118" s="300" t="s">
        <v>4526</v>
      </c>
      <c r="F3118" s="309">
        <v>0</v>
      </c>
      <c r="G3118" s="309">
        <v>0</v>
      </c>
      <c r="H3118" s="302">
        <v>123098.52</v>
      </c>
      <c r="I3118" s="302">
        <v>0</v>
      </c>
      <c r="J3118" s="302">
        <v>0</v>
      </c>
      <c r="K3118" s="302">
        <v>123098.52</v>
      </c>
      <c r="L3118" s="302">
        <v>600.92999999999995</v>
      </c>
      <c r="M3118" s="302">
        <v>0</v>
      </c>
      <c r="N3118" s="302">
        <v>0</v>
      </c>
      <c r="O3118" s="302">
        <v>600.92999999999995</v>
      </c>
      <c r="P3118" s="302">
        <v>0</v>
      </c>
      <c r="Q3118" s="302">
        <v>0</v>
      </c>
      <c r="R3118" s="302">
        <v>122497.59</v>
      </c>
      <c r="S3118" s="302">
        <v>0</v>
      </c>
      <c r="T3118" s="302">
        <v>1025.82</v>
      </c>
      <c r="U3118" s="302">
        <v>0</v>
      </c>
      <c r="V3118" s="302">
        <v>0</v>
      </c>
      <c r="W3118" s="302">
        <v>1025.82</v>
      </c>
      <c r="X3118" s="302">
        <v>0</v>
      </c>
      <c r="Y3118" s="302">
        <v>0</v>
      </c>
      <c r="Z3118" s="302">
        <v>0</v>
      </c>
      <c r="AA3118" s="302">
        <v>0</v>
      </c>
      <c r="AB3118" s="302">
        <v>0</v>
      </c>
      <c r="AC3118" s="302">
        <v>0</v>
      </c>
      <c r="AD3118" s="302">
        <v>0</v>
      </c>
      <c r="AE3118" s="302">
        <v>0</v>
      </c>
      <c r="AF3118" s="302">
        <v>0</v>
      </c>
      <c r="AG3118" s="302">
        <v>0</v>
      </c>
      <c r="AH3118" s="302">
        <v>113.65</v>
      </c>
      <c r="AI3118" s="302">
        <v>0</v>
      </c>
      <c r="AJ3118" s="302">
        <v>0</v>
      </c>
      <c r="AK3118" s="302">
        <v>0</v>
      </c>
      <c r="AL3118" s="302">
        <v>0</v>
      </c>
      <c r="AM3118" s="302">
        <v>0</v>
      </c>
      <c r="AN3118" s="302">
        <v>0</v>
      </c>
      <c r="AO3118" s="302">
        <v>0</v>
      </c>
      <c r="AP3118" s="302">
        <v>2000</v>
      </c>
      <c r="AQ3118" s="302">
        <v>0</v>
      </c>
      <c r="AR3118" s="302">
        <v>1740.4</v>
      </c>
      <c r="AS3118" s="302">
        <v>0</v>
      </c>
      <c r="AT3118" s="295">
        <f t="shared" si="48"/>
        <v>1999.9999999999995</v>
      </c>
      <c r="AU3118" s="302">
        <v>0</v>
      </c>
      <c r="AV3118" s="302">
        <v>0</v>
      </c>
      <c r="AW3118" s="303">
        <v>119</v>
      </c>
      <c r="AX3118" s="303">
        <v>147</v>
      </c>
      <c r="AY3118" s="302">
        <v>312001.38026599999</v>
      </c>
      <c r="AZ3118" s="302">
        <v>137574.1</v>
      </c>
      <c r="BA3118" s="301">
        <v>43.172888999999998</v>
      </c>
      <c r="BB3118" s="301">
        <v>38.441646035391202</v>
      </c>
      <c r="BC3118" s="301">
        <v>10</v>
      </c>
      <c r="BD3118" s="301"/>
      <c r="BE3118" s="300" t="s">
        <v>4204</v>
      </c>
      <c r="BF3118" s="298"/>
      <c r="BG3118" s="300" t="s">
        <v>312</v>
      </c>
      <c r="BH3118" s="300" t="s">
        <v>188</v>
      </c>
      <c r="BI3118" s="300" t="s">
        <v>313</v>
      </c>
      <c r="BJ3118" s="300" t="s">
        <v>103</v>
      </c>
      <c r="BK3118" s="299" t="s">
        <v>4</v>
      </c>
      <c r="BL3118" s="301">
        <v>122497.59</v>
      </c>
      <c r="BM3118" s="299" t="s">
        <v>894</v>
      </c>
      <c r="BN3118" s="301"/>
      <c r="BO3118" s="304">
        <v>44348</v>
      </c>
      <c r="BP3118" s="304">
        <v>48823</v>
      </c>
      <c r="BQ3118" s="297" t="s">
        <v>1065</v>
      </c>
      <c r="BR3118" s="297" t="s">
        <v>4741</v>
      </c>
      <c r="BS3118" s="297" t="s">
        <v>4742</v>
      </c>
      <c r="BT3118" s="297" t="s">
        <v>4742</v>
      </c>
      <c r="BU3118" s="301">
        <v>0</v>
      </c>
      <c r="BV3118" s="301">
        <v>0</v>
      </c>
      <c r="BW3118" s="301">
        <v>0</v>
      </c>
    </row>
    <row r="3119" spans="1:75" s="289" customFormat="1" ht="18.2" customHeight="1" x14ac:dyDescent="0.15">
      <c r="A3119" s="291">
        <v>3117</v>
      </c>
      <c r="B3119" s="292" t="s">
        <v>305</v>
      </c>
      <c r="C3119" s="292" t="s">
        <v>306</v>
      </c>
      <c r="D3119" s="312">
        <v>45172</v>
      </c>
      <c r="E3119" s="293" t="s">
        <v>4527</v>
      </c>
      <c r="F3119" s="308">
        <v>0</v>
      </c>
      <c r="G3119" s="308">
        <v>0</v>
      </c>
      <c r="H3119" s="295">
        <v>453076.04</v>
      </c>
      <c r="I3119" s="295">
        <v>0</v>
      </c>
      <c r="J3119" s="295">
        <v>0</v>
      </c>
      <c r="K3119" s="295">
        <v>453076.04</v>
      </c>
      <c r="L3119" s="295">
        <v>2211.8000000000002</v>
      </c>
      <c r="M3119" s="295">
        <v>0</v>
      </c>
      <c r="N3119" s="295">
        <v>0</v>
      </c>
      <c r="O3119" s="295">
        <v>2211.8000000000002</v>
      </c>
      <c r="P3119" s="295">
        <v>0</v>
      </c>
      <c r="Q3119" s="295">
        <v>0</v>
      </c>
      <c r="R3119" s="295">
        <v>450864.24</v>
      </c>
      <c r="S3119" s="295">
        <v>0</v>
      </c>
      <c r="T3119" s="295">
        <v>3775.63</v>
      </c>
      <c r="U3119" s="295">
        <v>0</v>
      </c>
      <c r="V3119" s="295">
        <v>0</v>
      </c>
      <c r="W3119" s="295">
        <v>3775.63</v>
      </c>
      <c r="X3119" s="295">
        <v>0</v>
      </c>
      <c r="Y3119" s="295">
        <v>0</v>
      </c>
      <c r="Z3119" s="295">
        <v>0</v>
      </c>
      <c r="AA3119" s="295">
        <v>0</v>
      </c>
      <c r="AB3119" s="295">
        <v>0</v>
      </c>
      <c r="AC3119" s="295">
        <v>0</v>
      </c>
      <c r="AD3119" s="295">
        <v>0</v>
      </c>
      <c r="AE3119" s="295">
        <v>0</v>
      </c>
      <c r="AF3119" s="295">
        <v>0</v>
      </c>
      <c r="AG3119" s="295">
        <v>0</v>
      </c>
      <c r="AH3119" s="295">
        <v>260.31</v>
      </c>
      <c r="AI3119" s="295">
        <v>0</v>
      </c>
      <c r="AJ3119" s="295">
        <v>0</v>
      </c>
      <c r="AK3119" s="295">
        <v>0</v>
      </c>
      <c r="AL3119" s="295">
        <v>0</v>
      </c>
      <c r="AM3119" s="295">
        <v>0</v>
      </c>
      <c r="AN3119" s="295">
        <v>0</v>
      </c>
      <c r="AO3119" s="295">
        <v>0</v>
      </c>
      <c r="AP3119" s="295">
        <v>593</v>
      </c>
      <c r="AQ3119" s="295">
        <v>0</v>
      </c>
      <c r="AR3119" s="295">
        <v>540.74</v>
      </c>
      <c r="AS3119" s="295">
        <v>0</v>
      </c>
      <c r="AT3119" s="295">
        <f t="shared" si="48"/>
        <v>6300</v>
      </c>
      <c r="AU3119" s="295">
        <v>0</v>
      </c>
      <c r="AV3119" s="295">
        <v>0</v>
      </c>
      <c r="AW3119" s="296">
        <v>119</v>
      </c>
      <c r="AX3119" s="296">
        <v>147</v>
      </c>
      <c r="AY3119" s="295">
        <v>496001.1</v>
      </c>
      <c r="AZ3119" s="295">
        <v>484141.84</v>
      </c>
      <c r="BA3119" s="294">
        <v>65.972638000000003</v>
      </c>
      <c r="BB3119" s="294">
        <v>61.437993652160102</v>
      </c>
      <c r="BC3119" s="294">
        <v>10</v>
      </c>
      <c r="BD3119" s="294"/>
      <c r="BE3119" s="293" t="s">
        <v>4204</v>
      </c>
      <c r="BF3119" s="291"/>
      <c r="BG3119" s="293" t="s">
        <v>315</v>
      </c>
      <c r="BH3119" s="293" t="s">
        <v>183</v>
      </c>
      <c r="BI3119" s="293" t="s">
        <v>378</v>
      </c>
      <c r="BJ3119" s="293" t="s">
        <v>103</v>
      </c>
      <c r="BK3119" s="292" t="s">
        <v>4</v>
      </c>
      <c r="BL3119" s="294">
        <v>450864.24</v>
      </c>
      <c r="BM3119" s="292" t="s">
        <v>894</v>
      </c>
      <c r="BN3119" s="294"/>
      <c r="BO3119" s="297">
        <v>44344</v>
      </c>
      <c r="BP3119" s="297">
        <v>48819</v>
      </c>
      <c r="BQ3119" s="297" t="s">
        <v>1065</v>
      </c>
      <c r="BR3119" s="297" t="s">
        <v>4741</v>
      </c>
      <c r="BS3119" s="297" t="s">
        <v>4742</v>
      </c>
      <c r="BT3119" s="297" t="s">
        <v>4742</v>
      </c>
      <c r="BU3119" s="294">
        <v>0</v>
      </c>
      <c r="BV3119" s="294">
        <v>0</v>
      </c>
      <c r="BW3119" s="294">
        <v>0</v>
      </c>
    </row>
    <row r="3120" spans="1:75" s="289" customFormat="1" ht="18.2" customHeight="1" x14ac:dyDescent="0.15">
      <c r="A3120" s="298">
        <v>3118</v>
      </c>
      <c r="B3120" s="299" t="s">
        <v>305</v>
      </c>
      <c r="C3120" s="299" t="s">
        <v>306</v>
      </c>
      <c r="D3120" s="313">
        <v>45172</v>
      </c>
      <c r="E3120" s="300" t="s">
        <v>4528</v>
      </c>
      <c r="F3120" s="309">
        <v>5</v>
      </c>
      <c r="G3120" s="309">
        <v>5</v>
      </c>
      <c r="H3120" s="302">
        <v>383693.33</v>
      </c>
      <c r="I3120" s="302">
        <v>9135.82</v>
      </c>
      <c r="J3120" s="302">
        <v>0</v>
      </c>
      <c r="K3120" s="302">
        <v>392829.15</v>
      </c>
      <c r="L3120" s="302">
        <v>1873.1</v>
      </c>
      <c r="M3120" s="302">
        <v>0</v>
      </c>
      <c r="N3120" s="302">
        <v>2848.74</v>
      </c>
      <c r="O3120" s="302">
        <v>0</v>
      </c>
      <c r="P3120" s="302">
        <v>0</v>
      </c>
      <c r="Q3120" s="302">
        <v>0</v>
      </c>
      <c r="R3120" s="302">
        <v>389980.41</v>
      </c>
      <c r="S3120" s="302">
        <v>14768.84</v>
      </c>
      <c r="T3120" s="302">
        <v>3197.44</v>
      </c>
      <c r="U3120" s="302">
        <v>0</v>
      </c>
      <c r="V3120" s="302">
        <v>5084.1400000000003</v>
      </c>
      <c r="W3120" s="302">
        <v>0</v>
      </c>
      <c r="X3120" s="302">
        <v>0</v>
      </c>
      <c r="Y3120" s="302">
        <v>0</v>
      </c>
      <c r="Z3120" s="302">
        <v>12882.14</v>
      </c>
      <c r="AA3120" s="302">
        <v>0</v>
      </c>
      <c r="AB3120" s="302">
        <v>0</v>
      </c>
      <c r="AC3120" s="302">
        <v>0</v>
      </c>
      <c r="AD3120" s="302">
        <v>0</v>
      </c>
      <c r="AE3120" s="302">
        <v>0</v>
      </c>
      <c r="AF3120" s="302">
        <v>0</v>
      </c>
      <c r="AG3120" s="302">
        <v>0</v>
      </c>
      <c r="AH3120" s="302">
        <v>0</v>
      </c>
      <c r="AI3120" s="302">
        <v>0</v>
      </c>
      <c r="AJ3120" s="302">
        <v>0</v>
      </c>
      <c r="AK3120" s="302">
        <v>0</v>
      </c>
      <c r="AL3120" s="302">
        <v>350</v>
      </c>
      <c r="AM3120" s="302">
        <v>0</v>
      </c>
      <c r="AN3120" s="302">
        <v>0</v>
      </c>
      <c r="AO3120" s="302">
        <v>218.12</v>
      </c>
      <c r="AP3120" s="302">
        <v>0</v>
      </c>
      <c r="AQ3120" s="302">
        <v>0</v>
      </c>
      <c r="AR3120" s="302">
        <v>0</v>
      </c>
      <c r="AS3120" s="302">
        <v>0</v>
      </c>
      <c r="AT3120" s="295">
        <f t="shared" si="48"/>
        <v>8501</v>
      </c>
      <c r="AU3120" s="302">
        <v>8160.18</v>
      </c>
      <c r="AV3120" s="302">
        <v>12882.14</v>
      </c>
      <c r="AW3120" s="303">
        <v>119</v>
      </c>
      <c r="AX3120" s="303">
        <v>147</v>
      </c>
      <c r="AY3120" s="302">
        <v>410001.91</v>
      </c>
      <c r="AZ3120" s="302">
        <v>410001.91</v>
      </c>
      <c r="BA3120" s="301">
        <v>75.780170999999996</v>
      </c>
      <c r="BB3120" s="301">
        <v>72.079620693596596</v>
      </c>
      <c r="BC3120" s="301">
        <v>10</v>
      </c>
      <c r="BD3120" s="301"/>
      <c r="BE3120" s="300" t="s">
        <v>4204</v>
      </c>
      <c r="BF3120" s="298"/>
      <c r="BG3120" s="300" t="s">
        <v>310</v>
      </c>
      <c r="BH3120" s="300" t="s">
        <v>233</v>
      </c>
      <c r="BI3120" s="300" t="s">
        <v>375</v>
      </c>
      <c r="BJ3120" s="300" t="s">
        <v>177</v>
      </c>
      <c r="BK3120" s="299" t="s">
        <v>4</v>
      </c>
      <c r="BL3120" s="301">
        <v>389980.41</v>
      </c>
      <c r="BM3120" s="299" t="s">
        <v>894</v>
      </c>
      <c r="BN3120" s="301"/>
      <c r="BO3120" s="304">
        <v>44344</v>
      </c>
      <c r="BP3120" s="304">
        <v>48819</v>
      </c>
      <c r="BQ3120" s="297" t="s">
        <v>1065</v>
      </c>
      <c r="BR3120" s="297" t="s">
        <v>4741</v>
      </c>
      <c r="BS3120" s="297" t="s">
        <v>4742</v>
      </c>
      <c r="BT3120" s="297" t="s">
        <v>4742</v>
      </c>
      <c r="BU3120" s="301">
        <v>872.48</v>
      </c>
      <c r="BV3120" s="301">
        <v>0</v>
      </c>
      <c r="BW3120" s="301">
        <v>0</v>
      </c>
    </row>
    <row r="3121" spans="1:75" s="289" customFormat="1" ht="18.2" customHeight="1" x14ac:dyDescent="0.15">
      <c r="A3121" s="291">
        <v>3119</v>
      </c>
      <c r="B3121" s="292" t="s">
        <v>305</v>
      </c>
      <c r="C3121" s="292" t="s">
        <v>306</v>
      </c>
      <c r="D3121" s="312">
        <v>45172</v>
      </c>
      <c r="E3121" s="293" t="s">
        <v>4551</v>
      </c>
      <c r="F3121" s="308">
        <v>6</v>
      </c>
      <c r="G3121" s="308">
        <v>7</v>
      </c>
      <c r="H3121" s="295">
        <v>97658.08</v>
      </c>
      <c r="I3121" s="295">
        <v>4283.74</v>
      </c>
      <c r="J3121" s="295">
        <v>0</v>
      </c>
      <c r="K3121" s="295">
        <v>101941.82</v>
      </c>
      <c r="L3121" s="295">
        <v>632.32000000000005</v>
      </c>
      <c r="M3121" s="295">
        <v>0</v>
      </c>
      <c r="N3121" s="295">
        <v>1198.8900000000001</v>
      </c>
      <c r="O3121" s="295">
        <v>0</v>
      </c>
      <c r="P3121" s="295">
        <v>0</v>
      </c>
      <c r="Q3121" s="295">
        <v>0</v>
      </c>
      <c r="R3121" s="295">
        <v>100742.93</v>
      </c>
      <c r="S3121" s="295">
        <v>5506.62</v>
      </c>
      <c r="T3121" s="295">
        <v>805.68</v>
      </c>
      <c r="U3121" s="295">
        <v>0</v>
      </c>
      <c r="V3121" s="295">
        <v>1913.37</v>
      </c>
      <c r="W3121" s="295">
        <v>0</v>
      </c>
      <c r="X3121" s="295">
        <v>0</v>
      </c>
      <c r="Y3121" s="295">
        <v>0</v>
      </c>
      <c r="Z3121" s="295">
        <v>4398.93</v>
      </c>
      <c r="AA3121" s="295">
        <v>0</v>
      </c>
      <c r="AB3121" s="295">
        <v>0</v>
      </c>
      <c r="AC3121" s="295">
        <v>0</v>
      </c>
      <c r="AD3121" s="295">
        <v>0</v>
      </c>
      <c r="AE3121" s="295">
        <v>0</v>
      </c>
      <c r="AF3121" s="295">
        <v>0</v>
      </c>
      <c r="AG3121" s="295">
        <v>0</v>
      </c>
      <c r="AH3121" s="295">
        <v>0</v>
      </c>
      <c r="AI3121" s="295">
        <v>0</v>
      </c>
      <c r="AJ3121" s="295">
        <v>0</v>
      </c>
      <c r="AK3121" s="295">
        <v>0</v>
      </c>
      <c r="AL3121" s="295">
        <v>700</v>
      </c>
      <c r="AM3121" s="295">
        <v>0</v>
      </c>
      <c r="AN3121" s="295">
        <v>0</v>
      </c>
      <c r="AO3121" s="295">
        <v>187.74</v>
      </c>
      <c r="AP3121" s="295">
        <v>0</v>
      </c>
      <c r="AQ3121" s="295">
        <v>0</v>
      </c>
      <c r="AR3121" s="295">
        <v>0</v>
      </c>
      <c r="AS3121" s="295">
        <v>0</v>
      </c>
      <c r="AT3121" s="295">
        <f t="shared" si="48"/>
        <v>4000</v>
      </c>
      <c r="AU3121" s="295">
        <v>3717.17</v>
      </c>
      <c r="AV3121" s="295">
        <v>4398.93</v>
      </c>
      <c r="AW3121" s="296">
        <v>99</v>
      </c>
      <c r="AX3121" s="296">
        <v>124</v>
      </c>
      <c r="AY3121" s="295">
        <v>269002.87</v>
      </c>
      <c r="AZ3121" s="295">
        <v>104854.25</v>
      </c>
      <c r="BA3121" s="294">
        <v>29.496959</v>
      </c>
      <c r="BB3121" s="294">
        <v>28.340387497405899</v>
      </c>
      <c r="BC3121" s="294">
        <v>9.9</v>
      </c>
      <c r="BD3121" s="294"/>
      <c r="BE3121" s="293" t="s">
        <v>4204</v>
      </c>
      <c r="BF3121" s="291"/>
      <c r="BG3121" s="293" t="s">
        <v>320</v>
      </c>
      <c r="BH3121" s="293" t="s">
        <v>181</v>
      </c>
      <c r="BI3121" s="293" t="s">
        <v>368</v>
      </c>
      <c r="BJ3121" s="293" t="s">
        <v>177</v>
      </c>
      <c r="BK3121" s="292" t="s">
        <v>4</v>
      </c>
      <c r="BL3121" s="294">
        <v>100742.93</v>
      </c>
      <c r="BM3121" s="292" t="s">
        <v>894</v>
      </c>
      <c r="BN3121" s="294"/>
      <c r="BO3121" s="297">
        <v>44419</v>
      </c>
      <c r="BP3121" s="297">
        <v>48193</v>
      </c>
      <c r="BQ3121" s="297" t="s">
        <v>1064</v>
      </c>
      <c r="BR3121" s="297" t="s">
        <v>4747</v>
      </c>
      <c r="BS3121" s="297" t="s">
        <v>4742</v>
      </c>
      <c r="BT3121" s="297" t="s">
        <v>4742</v>
      </c>
      <c r="BU3121" s="294">
        <v>469.35</v>
      </c>
      <c r="BV3121" s="294">
        <v>0</v>
      </c>
      <c r="BW3121" s="294">
        <v>0</v>
      </c>
    </row>
    <row r="3122" spans="1:75" s="289" customFormat="1" ht="18.2" customHeight="1" x14ac:dyDescent="0.15">
      <c r="A3122" s="298">
        <v>3120</v>
      </c>
      <c r="B3122" s="299" t="s">
        <v>305</v>
      </c>
      <c r="C3122" s="299" t="s">
        <v>306</v>
      </c>
      <c r="D3122" s="313">
        <v>45172</v>
      </c>
      <c r="E3122" s="300" t="s">
        <v>4667</v>
      </c>
      <c r="F3122" s="309">
        <v>1</v>
      </c>
      <c r="G3122" s="309">
        <v>1</v>
      </c>
      <c r="H3122" s="302">
        <v>310901.59999999998</v>
      </c>
      <c r="I3122" s="302">
        <v>1505.2</v>
      </c>
      <c r="J3122" s="302">
        <v>0</v>
      </c>
      <c r="K3122" s="302">
        <v>312406.8</v>
      </c>
      <c r="L3122" s="302">
        <v>1517.74</v>
      </c>
      <c r="M3122" s="302">
        <v>0</v>
      </c>
      <c r="N3122" s="302">
        <v>1505.2</v>
      </c>
      <c r="O3122" s="302">
        <v>0</v>
      </c>
      <c r="P3122" s="302">
        <v>0</v>
      </c>
      <c r="Q3122" s="302">
        <v>0</v>
      </c>
      <c r="R3122" s="302">
        <v>310901.59999999998</v>
      </c>
      <c r="S3122" s="302">
        <v>2603.39</v>
      </c>
      <c r="T3122" s="302">
        <v>2590.85</v>
      </c>
      <c r="U3122" s="302">
        <v>0</v>
      </c>
      <c r="V3122" s="302">
        <v>2603.39</v>
      </c>
      <c r="W3122" s="302">
        <v>0</v>
      </c>
      <c r="X3122" s="302">
        <v>0</v>
      </c>
      <c r="Y3122" s="302">
        <v>0</v>
      </c>
      <c r="Z3122" s="302">
        <v>2590.85</v>
      </c>
      <c r="AA3122" s="302">
        <v>0</v>
      </c>
      <c r="AB3122" s="302">
        <v>0</v>
      </c>
      <c r="AC3122" s="302">
        <v>0</v>
      </c>
      <c r="AD3122" s="302">
        <v>0</v>
      </c>
      <c r="AE3122" s="302">
        <v>0</v>
      </c>
      <c r="AF3122" s="302">
        <v>0</v>
      </c>
      <c r="AG3122" s="302">
        <v>0</v>
      </c>
      <c r="AH3122" s="302">
        <v>0</v>
      </c>
      <c r="AI3122" s="302">
        <v>0</v>
      </c>
      <c r="AJ3122" s="302">
        <v>0</v>
      </c>
      <c r="AK3122" s="302">
        <v>0</v>
      </c>
      <c r="AL3122" s="302">
        <v>350</v>
      </c>
      <c r="AM3122" s="302">
        <v>0</v>
      </c>
      <c r="AN3122" s="302">
        <v>0</v>
      </c>
      <c r="AO3122" s="302">
        <v>166.99</v>
      </c>
      <c r="AP3122" s="302">
        <v>0</v>
      </c>
      <c r="AQ3122" s="302">
        <v>0</v>
      </c>
      <c r="AR3122" s="302">
        <v>0</v>
      </c>
      <c r="AS3122" s="302">
        <v>0</v>
      </c>
      <c r="AT3122" s="295">
        <f t="shared" si="48"/>
        <v>4625.58</v>
      </c>
      <c r="AU3122" s="302">
        <v>1517.74</v>
      </c>
      <c r="AV3122" s="302">
        <v>2590.85</v>
      </c>
      <c r="AW3122" s="303">
        <v>119</v>
      </c>
      <c r="AX3122" s="303">
        <v>134</v>
      </c>
      <c r="AY3122" s="302">
        <v>313899.56</v>
      </c>
      <c r="AZ3122" s="302">
        <v>313899.56</v>
      </c>
      <c r="BA3122" s="301">
        <v>59.891770999999999</v>
      </c>
      <c r="BB3122" s="301">
        <v>59.319762763393499</v>
      </c>
      <c r="BC3122" s="301">
        <v>10</v>
      </c>
      <c r="BD3122" s="301"/>
      <c r="BE3122" s="300" t="s">
        <v>4204</v>
      </c>
      <c r="BF3122" s="298"/>
      <c r="BG3122" s="300" t="s">
        <v>312</v>
      </c>
      <c r="BH3122" s="300" t="s">
        <v>340</v>
      </c>
      <c r="BI3122" s="300" t="s">
        <v>341</v>
      </c>
      <c r="BJ3122" s="300" t="s">
        <v>177</v>
      </c>
      <c r="BK3122" s="299" t="s">
        <v>4</v>
      </c>
      <c r="BL3122" s="301">
        <v>310901.59999999998</v>
      </c>
      <c r="BM3122" s="299" t="s">
        <v>894</v>
      </c>
      <c r="BN3122" s="301"/>
      <c r="BO3122" s="304">
        <v>44742</v>
      </c>
      <c r="BP3122" s="304">
        <v>48821</v>
      </c>
      <c r="BQ3122" s="297" t="s">
        <v>925</v>
      </c>
      <c r="BR3122" s="297" t="s">
        <v>4745</v>
      </c>
      <c r="BS3122" s="297" t="s">
        <v>4742</v>
      </c>
      <c r="BT3122" s="297" t="s">
        <v>4742</v>
      </c>
      <c r="BU3122" s="301">
        <v>166.99</v>
      </c>
      <c r="BV3122" s="301">
        <v>0</v>
      </c>
      <c r="BW3122" s="301">
        <v>0</v>
      </c>
    </row>
    <row r="3123" spans="1:75" s="289" customFormat="1" ht="18.2" customHeight="1" x14ac:dyDescent="0.15">
      <c r="A3123" s="291">
        <v>3121</v>
      </c>
      <c r="B3123" s="292" t="s">
        <v>305</v>
      </c>
      <c r="C3123" s="292" t="s">
        <v>306</v>
      </c>
      <c r="D3123" s="312">
        <v>45172</v>
      </c>
      <c r="E3123" s="293" t="s">
        <v>4536</v>
      </c>
      <c r="F3123" s="308">
        <v>0</v>
      </c>
      <c r="G3123" s="308">
        <v>0</v>
      </c>
      <c r="H3123" s="295">
        <v>361806.55</v>
      </c>
      <c r="I3123" s="295">
        <v>0</v>
      </c>
      <c r="J3123" s="295">
        <v>0</v>
      </c>
      <c r="K3123" s="295">
        <v>361806.55</v>
      </c>
      <c r="L3123" s="295">
        <v>2647.12</v>
      </c>
      <c r="M3123" s="295">
        <v>0</v>
      </c>
      <c r="N3123" s="295">
        <v>0</v>
      </c>
      <c r="O3123" s="295">
        <v>2647.12</v>
      </c>
      <c r="P3123" s="295">
        <v>0</v>
      </c>
      <c r="Q3123" s="295">
        <v>0</v>
      </c>
      <c r="R3123" s="295">
        <v>359159.43</v>
      </c>
      <c r="S3123" s="295">
        <v>0</v>
      </c>
      <c r="T3123" s="295">
        <v>2864.3</v>
      </c>
      <c r="U3123" s="295">
        <v>0</v>
      </c>
      <c r="V3123" s="295">
        <v>0</v>
      </c>
      <c r="W3123" s="295">
        <v>2864.3</v>
      </c>
      <c r="X3123" s="295">
        <v>0</v>
      </c>
      <c r="Y3123" s="295">
        <v>0</v>
      </c>
      <c r="Z3123" s="295">
        <v>0</v>
      </c>
      <c r="AA3123" s="295">
        <v>0</v>
      </c>
      <c r="AB3123" s="295">
        <v>0</v>
      </c>
      <c r="AC3123" s="295">
        <v>0</v>
      </c>
      <c r="AD3123" s="295">
        <v>0</v>
      </c>
      <c r="AE3123" s="295">
        <v>0</v>
      </c>
      <c r="AF3123" s="295">
        <v>0</v>
      </c>
      <c r="AG3123" s="295">
        <v>0</v>
      </c>
      <c r="AH3123" s="295">
        <v>211.08</v>
      </c>
      <c r="AI3123" s="295">
        <v>0</v>
      </c>
      <c r="AJ3123" s="295">
        <v>0</v>
      </c>
      <c r="AK3123" s="295">
        <v>0</v>
      </c>
      <c r="AL3123" s="295">
        <v>0</v>
      </c>
      <c r="AM3123" s="295">
        <v>0</v>
      </c>
      <c r="AN3123" s="295">
        <v>0</v>
      </c>
      <c r="AO3123" s="295">
        <v>0</v>
      </c>
      <c r="AP3123" s="295">
        <v>0.5</v>
      </c>
      <c r="AQ3123" s="295">
        <v>0</v>
      </c>
      <c r="AR3123" s="295">
        <v>0.5</v>
      </c>
      <c r="AS3123" s="295">
        <v>0</v>
      </c>
      <c r="AT3123" s="295">
        <f t="shared" si="48"/>
        <v>5722.5</v>
      </c>
      <c r="AU3123" s="295">
        <v>0</v>
      </c>
      <c r="AV3123" s="295">
        <v>0</v>
      </c>
      <c r="AW3123" s="296">
        <v>92</v>
      </c>
      <c r="AX3123" s="296">
        <v>119</v>
      </c>
      <c r="AY3123" s="295">
        <v>396755.66</v>
      </c>
      <c r="AZ3123" s="295">
        <v>396755.66</v>
      </c>
      <c r="BA3123" s="294">
        <v>85.999859000000001</v>
      </c>
      <c r="BB3123" s="294">
        <v>77.850585265804099</v>
      </c>
      <c r="BC3123" s="294">
        <v>9.5</v>
      </c>
      <c r="BD3123" s="294"/>
      <c r="BE3123" s="293" t="s">
        <v>4204</v>
      </c>
      <c r="BF3123" s="291"/>
      <c r="BG3123" s="293" t="s">
        <v>315</v>
      </c>
      <c r="BH3123" s="293" t="s">
        <v>179</v>
      </c>
      <c r="BI3123" s="293" t="s">
        <v>330</v>
      </c>
      <c r="BJ3123" s="293" t="s">
        <v>103</v>
      </c>
      <c r="BK3123" s="292" t="s">
        <v>4</v>
      </c>
      <c r="BL3123" s="294">
        <v>359159.43</v>
      </c>
      <c r="BM3123" s="292" t="s">
        <v>894</v>
      </c>
      <c r="BN3123" s="294"/>
      <c r="BO3123" s="297">
        <v>44371</v>
      </c>
      <c r="BP3123" s="297">
        <v>47992</v>
      </c>
      <c r="BQ3123" s="297" t="s">
        <v>1065</v>
      </c>
      <c r="BR3123" s="297" t="s">
        <v>4741</v>
      </c>
      <c r="BS3123" s="297" t="s">
        <v>4742</v>
      </c>
      <c r="BT3123" s="297" t="s">
        <v>4742</v>
      </c>
      <c r="BU3123" s="294">
        <v>0</v>
      </c>
      <c r="BV3123" s="294">
        <v>0</v>
      </c>
      <c r="BW3123" s="294">
        <v>0</v>
      </c>
    </row>
    <row r="3124" spans="1:75" s="289" customFormat="1" ht="18.2" customHeight="1" x14ac:dyDescent="0.15">
      <c r="A3124" s="298">
        <v>3122</v>
      </c>
      <c r="B3124" s="299" t="s">
        <v>305</v>
      </c>
      <c r="C3124" s="299" t="s">
        <v>306</v>
      </c>
      <c r="D3124" s="313">
        <v>45172</v>
      </c>
      <c r="E3124" s="300" t="s">
        <v>4537</v>
      </c>
      <c r="F3124" s="309">
        <v>0</v>
      </c>
      <c r="G3124" s="309">
        <v>0</v>
      </c>
      <c r="H3124" s="302">
        <v>652455.68999999994</v>
      </c>
      <c r="I3124" s="302">
        <v>0</v>
      </c>
      <c r="J3124" s="302">
        <v>0</v>
      </c>
      <c r="K3124" s="302">
        <v>652455.68999999994</v>
      </c>
      <c r="L3124" s="302">
        <v>3296.03</v>
      </c>
      <c r="M3124" s="302">
        <v>0</v>
      </c>
      <c r="N3124" s="302">
        <v>0</v>
      </c>
      <c r="O3124" s="302">
        <v>3296.03</v>
      </c>
      <c r="P3124" s="302">
        <v>0</v>
      </c>
      <c r="Q3124" s="302">
        <v>0</v>
      </c>
      <c r="R3124" s="302">
        <v>649159.66</v>
      </c>
      <c r="S3124" s="302">
        <v>0</v>
      </c>
      <c r="T3124" s="302">
        <v>5110.8999999999996</v>
      </c>
      <c r="U3124" s="302">
        <v>0</v>
      </c>
      <c r="V3124" s="302">
        <v>0</v>
      </c>
      <c r="W3124" s="302">
        <v>5110.8999999999996</v>
      </c>
      <c r="X3124" s="302">
        <v>0</v>
      </c>
      <c r="Y3124" s="302">
        <v>0</v>
      </c>
      <c r="Z3124" s="302">
        <v>0</v>
      </c>
      <c r="AA3124" s="302">
        <v>0</v>
      </c>
      <c r="AB3124" s="302">
        <v>0</v>
      </c>
      <c r="AC3124" s="302">
        <v>0</v>
      </c>
      <c r="AD3124" s="302">
        <v>0</v>
      </c>
      <c r="AE3124" s="302">
        <v>0</v>
      </c>
      <c r="AF3124" s="302">
        <v>0</v>
      </c>
      <c r="AG3124" s="302">
        <v>0</v>
      </c>
      <c r="AH3124" s="302">
        <v>370.27</v>
      </c>
      <c r="AI3124" s="302">
        <v>0</v>
      </c>
      <c r="AJ3124" s="302">
        <v>0</v>
      </c>
      <c r="AK3124" s="302">
        <v>0</v>
      </c>
      <c r="AL3124" s="302">
        <v>0</v>
      </c>
      <c r="AM3124" s="302">
        <v>0</v>
      </c>
      <c r="AN3124" s="302">
        <v>0</v>
      </c>
      <c r="AO3124" s="302">
        <v>0</v>
      </c>
      <c r="AP3124" s="302">
        <v>0</v>
      </c>
      <c r="AQ3124" s="302">
        <v>0</v>
      </c>
      <c r="AR3124" s="302">
        <v>0</v>
      </c>
      <c r="AS3124" s="302">
        <v>0</v>
      </c>
      <c r="AT3124" s="295">
        <f t="shared" si="48"/>
        <v>8777.2000000000007</v>
      </c>
      <c r="AU3124" s="302">
        <v>0</v>
      </c>
      <c r="AV3124" s="302">
        <v>0</v>
      </c>
      <c r="AW3124" s="303">
        <v>119</v>
      </c>
      <c r="AX3124" s="303">
        <v>146</v>
      </c>
      <c r="AY3124" s="302">
        <v>695998.68</v>
      </c>
      <c r="AZ3124" s="302">
        <v>695998.68</v>
      </c>
      <c r="BA3124" s="301">
        <v>85.000161000000006</v>
      </c>
      <c r="BB3124" s="301">
        <v>79.279856701316305</v>
      </c>
      <c r="BC3124" s="301">
        <v>9.4</v>
      </c>
      <c r="BD3124" s="301"/>
      <c r="BE3124" s="300" t="s">
        <v>4204</v>
      </c>
      <c r="BF3124" s="298"/>
      <c r="BG3124" s="300" t="s">
        <v>324</v>
      </c>
      <c r="BH3124" s="300" t="s">
        <v>220</v>
      </c>
      <c r="BI3124" s="300" t="s">
        <v>656</v>
      </c>
      <c r="BJ3124" s="300" t="s">
        <v>103</v>
      </c>
      <c r="BK3124" s="299" t="s">
        <v>4</v>
      </c>
      <c r="BL3124" s="301">
        <v>649159.66</v>
      </c>
      <c r="BM3124" s="299" t="s">
        <v>894</v>
      </c>
      <c r="BN3124" s="301"/>
      <c r="BO3124" s="304">
        <v>44372</v>
      </c>
      <c r="BP3124" s="304">
        <v>48816</v>
      </c>
      <c r="BQ3124" s="297" t="s">
        <v>1065</v>
      </c>
      <c r="BR3124" s="297" t="s">
        <v>4741</v>
      </c>
      <c r="BS3124" s="297" t="s">
        <v>4742</v>
      </c>
      <c r="BT3124" s="297" t="s">
        <v>4742</v>
      </c>
      <c r="BU3124" s="301">
        <v>0</v>
      </c>
      <c r="BV3124" s="301">
        <v>0</v>
      </c>
      <c r="BW3124" s="301">
        <v>0</v>
      </c>
    </row>
    <row r="3125" spans="1:75" s="289" customFormat="1" ht="18.2" customHeight="1" x14ac:dyDescent="0.15">
      <c r="A3125" s="291">
        <v>3123</v>
      </c>
      <c r="B3125" s="292" t="s">
        <v>305</v>
      </c>
      <c r="C3125" s="292" t="s">
        <v>306</v>
      </c>
      <c r="D3125" s="312">
        <v>45172</v>
      </c>
      <c r="E3125" s="293" t="s">
        <v>4538</v>
      </c>
      <c r="F3125" s="308">
        <v>0</v>
      </c>
      <c r="G3125" s="308">
        <v>0</v>
      </c>
      <c r="H3125" s="295">
        <v>211709.38</v>
      </c>
      <c r="I3125" s="295">
        <v>0</v>
      </c>
      <c r="J3125" s="295">
        <v>0</v>
      </c>
      <c r="K3125" s="295">
        <v>211709.38</v>
      </c>
      <c r="L3125" s="295">
        <v>1033.51</v>
      </c>
      <c r="M3125" s="295">
        <v>0</v>
      </c>
      <c r="N3125" s="295">
        <v>0</v>
      </c>
      <c r="O3125" s="295">
        <v>1033.51</v>
      </c>
      <c r="P3125" s="295">
        <v>0</v>
      </c>
      <c r="Q3125" s="295">
        <v>0</v>
      </c>
      <c r="R3125" s="295">
        <v>210675.87</v>
      </c>
      <c r="S3125" s="295">
        <v>0</v>
      </c>
      <c r="T3125" s="295">
        <v>1764.24</v>
      </c>
      <c r="U3125" s="295">
        <v>0</v>
      </c>
      <c r="V3125" s="295">
        <v>0</v>
      </c>
      <c r="W3125" s="295">
        <v>1764.24</v>
      </c>
      <c r="X3125" s="295">
        <v>0</v>
      </c>
      <c r="Y3125" s="295">
        <v>0</v>
      </c>
      <c r="Z3125" s="295">
        <v>0</v>
      </c>
      <c r="AA3125" s="295">
        <v>0</v>
      </c>
      <c r="AB3125" s="295">
        <v>0</v>
      </c>
      <c r="AC3125" s="295">
        <v>0</v>
      </c>
      <c r="AD3125" s="295">
        <v>0</v>
      </c>
      <c r="AE3125" s="295">
        <v>0</v>
      </c>
      <c r="AF3125" s="295">
        <v>0</v>
      </c>
      <c r="AG3125" s="295">
        <v>0</v>
      </c>
      <c r="AH3125" s="295">
        <v>140.41</v>
      </c>
      <c r="AI3125" s="295">
        <v>0</v>
      </c>
      <c r="AJ3125" s="295">
        <v>0</v>
      </c>
      <c r="AK3125" s="295">
        <v>0</v>
      </c>
      <c r="AL3125" s="295">
        <v>0</v>
      </c>
      <c r="AM3125" s="295">
        <v>0</v>
      </c>
      <c r="AN3125" s="295">
        <v>0</v>
      </c>
      <c r="AO3125" s="295">
        <v>0</v>
      </c>
      <c r="AP3125" s="295">
        <v>1.68</v>
      </c>
      <c r="AQ3125" s="295">
        <v>0</v>
      </c>
      <c r="AR3125" s="295">
        <v>0.84</v>
      </c>
      <c r="AS3125" s="295">
        <v>0</v>
      </c>
      <c r="AT3125" s="295">
        <f t="shared" si="48"/>
        <v>2939</v>
      </c>
      <c r="AU3125" s="295">
        <v>0</v>
      </c>
      <c r="AV3125" s="295">
        <v>0</v>
      </c>
      <c r="AW3125" s="296">
        <v>119</v>
      </c>
      <c r="AX3125" s="296">
        <v>146</v>
      </c>
      <c r="AY3125" s="295">
        <v>313899.64</v>
      </c>
      <c r="AZ3125" s="295">
        <v>225312.94</v>
      </c>
      <c r="BA3125" s="294">
        <v>51.545135000000002</v>
      </c>
      <c r="BB3125" s="294">
        <v>48.196593415329097</v>
      </c>
      <c r="BC3125" s="294">
        <v>10</v>
      </c>
      <c r="BD3125" s="294"/>
      <c r="BE3125" s="293" t="s">
        <v>4204</v>
      </c>
      <c r="BF3125" s="291"/>
      <c r="BG3125" s="293" t="s">
        <v>312</v>
      </c>
      <c r="BH3125" s="293" t="s">
        <v>340</v>
      </c>
      <c r="BI3125" s="293" t="s">
        <v>341</v>
      </c>
      <c r="BJ3125" s="293" t="s">
        <v>103</v>
      </c>
      <c r="BK3125" s="292" t="s">
        <v>4</v>
      </c>
      <c r="BL3125" s="294">
        <v>210675.87</v>
      </c>
      <c r="BM3125" s="292" t="s">
        <v>894</v>
      </c>
      <c r="BN3125" s="294"/>
      <c r="BO3125" s="297">
        <v>44371</v>
      </c>
      <c r="BP3125" s="297">
        <v>48815</v>
      </c>
      <c r="BQ3125" s="297" t="s">
        <v>1065</v>
      </c>
      <c r="BR3125" s="297" t="s">
        <v>4741</v>
      </c>
      <c r="BS3125" s="297" t="s">
        <v>4742</v>
      </c>
      <c r="BT3125" s="297" t="s">
        <v>4742</v>
      </c>
      <c r="BU3125" s="294">
        <v>0</v>
      </c>
      <c r="BV3125" s="294">
        <v>0</v>
      </c>
      <c r="BW3125" s="294">
        <v>0</v>
      </c>
    </row>
    <row r="3126" spans="1:75" s="289" customFormat="1" ht="18.2" customHeight="1" x14ac:dyDescent="0.15">
      <c r="A3126" s="298">
        <v>3124</v>
      </c>
      <c r="B3126" s="299" t="s">
        <v>305</v>
      </c>
      <c r="C3126" s="299" t="s">
        <v>306</v>
      </c>
      <c r="D3126" s="313">
        <v>45172</v>
      </c>
      <c r="E3126" s="300" t="s">
        <v>4552</v>
      </c>
      <c r="F3126" s="309">
        <v>6</v>
      </c>
      <c r="G3126" s="309">
        <v>5</v>
      </c>
      <c r="H3126" s="302">
        <v>239719.13</v>
      </c>
      <c r="I3126" s="302">
        <v>4924.72</v>
      </c>
      <c r="J3126" s="302">
        <v>0</v>
      </c>
      <c r="K3126" s="302">
        <v>244643.85</v>
      </c>
      <c r="L3126" s="302">
        <v>1166.8499999999999</v>
      </c>
      <c r="M3126" s="302">
        <v>0</v>
      </c>
      <c r="N3126" s="302">
        <v>0</v>
      </c>
      <c r="O3126" s="302">
        <v>0</v>
      </c>
      <c r="P3126" s="302">
        <v>0</v>
      </c>
      <c r="Q3126" s="302">
        <v>0</v>
      </c>
      <c r="R3126" s="302">
        <v>244643.85</v>
      </c>
      <c r="S3126" s="302">
        <v>7762.89</v>
      </c>
      <c r="T3126" s="302">
        <v>1917.75</v>
      </c>
      <c r="U3126" s="302">
        <v>0</v>
      </c>
      <c r="V3126" s="302">
        <v>0</v>
      </c>
      <c r="W3126" s="302">
        <v>0</v>
      </c>
      <c r="X3126" s="302">
        <v>0</v>
      </c>
      <c r="Y3126" s="302">
        <v>0</v>
      </c>
      <c r="Z3126" s="302">
        <v>9680.64</v>
      </c>
      <c r="AA3126" s="302">
        <v>0</v>
      </c>
      <c r="AB3126" s="302">
        <v>0</v>
      </c>
      <c r="AC3126" s="302">
        <v>0</v>
      </c>
      <c r="AD3126" s="302">
        <v>0</v>
      </c>
      <c r="AE3126" s="302">
        <v>0</v>
      </c>
      <c r="AF3126" s="302">
        <v>0</v>
      </c>
      <c r="AG3126" s="302">
        <v>0</v>
      </c>
      <c r="AH3126" s="302">
        <v>0</v>
      </c>
      <c r="AI3126" s="302">
        <v>0</v>
      </c>
      <c r="AJ3126" s="302">
        <v>0</v>
      </c>
      <c r="AK3126" s="302">
        <v>0</v>
      </c>
      <c r="AL3126" s="302">
        <v>0</v>
      </c>
      <c r="AM3126" s="302">
        <v>0</v>
      </c>
      <c r="AN3126" s="302">
        <v>0</v>
      </c>
      <c r="AO3126" s="302">
        <v>0</v>
      </c>
      <c r="AP3126" s="302">
        <v>0</v>
      </c>
      <c r="AQ3126" s="302">
        <v>0</v>
      </c>
      <c r="AR3126" s="302">
        <v>0</v>
      </c>
      <c r="AS3126" s="302">
        <v>0</v>
      </c>
      <c r="AT3126" s="295">
        <f t="shared" si="48"/>
        <v>0</v>
      </c>
      <c r="AU3126" s="302">
        <v>6091.57</v>
      </c>
      <c r="AV3126" s="302">
        <v>9680.64</v>
      </c>
      <c r="AW3126" s="303">
        <v>121</v>
      </c>
      <c r="AX3126" s="303">
        <v>146</v>
      </c>
      <c r="AY3126" s="302">
        <v>253019.57</v>
      </c>
      <c r="AZ3126" s="302">
        <v>253019.57</v>
      </c>
      <c r="BA3126" s="301">
        <v>81.814193000000003</v>
      </c>
      <c r="BB3126" s="301">
        <v>79.105893509197898</v>
      </c>
      <c r="BC3126" s="301">
        <v>9.6</v>
      </c>
      <c r="BD3126" s="301"/>
      <c r="BE3126" s="300" t="s">
        <v>4204</v>
      </c>
      <c r="BF3126" s="298"/>
      <c r="BG3126" s="300" t="s">
        <v>320</v>
      </c>
      <c r="BH3126" s="300" t="s">
        <v>197</v>
      </c>
      <c r="BI3126" s="300" t="s">
        <v>373</v>
      </c>
      <c r="BJ3126" s="300" t="s">
        <v>177</v>
      </c>
      <c r="BK3126" s="299" t="s">
        <v>4</v>
      </c>
      <c r="BL3126" s="301">
        <v>244643.85</v>
      </c>
      <c r="BM3126" s="299" t="s">
        <v>894</v>
      </c>
      <c r="BN3126" s="301"/>
      <c r="BO3126" s="304">
        <v>44417</v>
      </c>
      <c r="BP3126" s="304">
        <v>48861</v>
      </c>
      <c r="BQ3126" s="297" t="s">
        <v>925</v>
      </c>
      <c r="BR3126" s="297" t="s">
        <v>4745</v>
      </c>
      <c r="BS3126" s="297" t="s">
        <v>4742</v>
      </c>
      <c r="BT3126" s="297" t="s">
        <v>4742</v>
      </c>
      <c r="BU3126" s="301">
        <v>673.05</v>
      </c>
      <c r="BV3126" s="301">
        <v>0</v>
      </c>
      <c r="BW3126" s="301">
        <v>0</v>
      </c>
    </row>
    <row r="3127" spans="1:75" s="289" customFormat="1" ht="18.2" customHeight="1" x14ac:dyDescent="0.15">
      <c r="A3127" s="291">
        <v>3125</v>
      </c>
      <c r="B3127" s="292" t="s">
        <v>305</v>
      </c>
      <c r="C3127" s="292" t="s">
        <v>306</v>
      </c>
      <c r="D3127" s="312">
        <v>45172</v>
      </c>
      <c r="E3127" s="293" t="s">
        <v>4539</v>
      </c>
      <c r="F3127" s="308">
        <v>28</v>
      </c>
      <c r="G3127" s="308">
        <v>27</v>
      </c>
      <c r="H3127" s="295">
        <v>348155.77</v>
      </c>
      <c r="I3127" s="295">
        <v>22943.97</v>
      </c>
      <c r="J3127" s="295">
        <v>0</v>
      </c>
      <c r="K3127" s="295">
        <v>371099.74</v>
      </c>
      <c r="L3127" s="295">
        <v>1738.88</v>
      </c>
      <c r="M3127" s="295">
        <v>0</v>
      </c>
      <c r="N3127" s="295">
        <v>0</v>
      </c>
      <c r="O3127" s="295">
        <v>0</v>
      </c>
      <c r="P3127" s="295">
        <v>0</v>
      </c>
      <c r="Q3127" s="295">
        <v>0</v>
      </c>
      <c r="R3127" s="295">
        <v>371099.74</v>
      </c>
      <c r="S3127" s="295">
        <v>97060.73</v>
      </c>
      <c r="T3127" s="295">
        <v>2785.25</v>
      </c>
      <c r="U3127" s="295">
        <v>0</v>
      </c>
      <c r="V3127" s="295">
        <v>0</v>
      </c>
      <c r="W3127" s="295">
        <v>0</v>
      </c>
      <c r="X3127" s="295">
        <v>0</v>
      </c>
      <c r="Y3127" s="295">
        <v>0</v>
      </c>
      <c r="Z3127" s="295">
        <v>99845.98</v>
      </c>
      <c r="AA3127" s="295">
        <v>0</v>
      </c>
      <c r="AB3127" s="295">
        <v>0</v>
      </c>
      <c r="AC3127" s="295">
        <v>0</v>
      </c>
      <c r="AD3127" s="295">
        <v>0</v>
      </c>
      <c r="AE3127" s="295">
        <v>0</v>
      </c>
      <c r="AF3127" s="295">
        <v>0</v>
      </c>
      <c r="AG3127" s="295">
        <v>0</v>
      </c>
      <c r="AH3127" s="295">
        <v>0</v>
      </c>
      <c r="AI3127" s="295">
        <v>0</v>
      </c>
      <c r="AJ3127" s="295">
        <v>0</v>
      </c>
      <c r="AK3127" s="295">
        <v>0</v>
      </c>
      <c r="AL3127" s="295">
        <v>0</v>
      </c>
      <c r="AM3127" s="295">
        <v>0</v>
      </c>
      <c r="AN3127" s="295">
        <v>0</v>
      </c>
      <c r="AO3127" s="295">
        <v>0</v>
      </c>
      <c r="AP3127" s="295">
        <v>0</v>
      </c>
      <c r="AQ3127" s="295">
        <v>0</v>
      </c>
      <c r="AR3127" s="295">
        <v>0</v>
      </c>
      <c r="AS3127" s="295">
        <v>0</v>
      </c>
      <c r="AT3127" s="295">
        <f t="shared" si="48"/>
        <v>0</v>
      </c>
      <c r="AU3127" s="295">
        <v>24682.85</v>
      </c>
      <c r="AV3127" s="295">
        <v>99845.98</v>
      </c>
      <c r="AW3127" s="296">
        <v>119</v>
      </c>
      <c r="AX3127" s="296">
        <v>146</v>
      </c>
      <c r="AY3127" s="295">
        <v>371099.74</v>
      </c>
      <c r="AZ3127" s="295">
        <v>371099.74</v>
      </c>
      <c r="BA3127" s="294">
        <v>59.586953999999999</v>
      </c>
      <c r="BB3127" s="294">
        <v>59.586953999999999</v>
      </c>
      <c r="BC3127" s="294">
        <v>9.6</v>
      </c>
      <c r="BD3127" s="294"/>
      <c r="BE3127" s="293" t="s">
        <v>4204</v>
      </c>
      <c r="BF3127" s="291"/>
      <c r="BG3127" s="293" t="s">
        <v>312</v>
      </c>
      <c r="BH3127" s="293" t="s">
        <v>199</v>
      </c>
      <c r="BI3127" s="293" t="s">
        <v>563</v>
      </c>
      <c r="BJ3127" s="293" t="s">
        <v>4205</v>
      </c>
      <c r="BK3127" s="292" t="s">
        <v>4</v>
      </c>
      <c r="BL3127" s="294">
        <v>371099.74</v>
      </c>
      <c r="BM3127" s="292" t="s">
        <v>894</v>
      </c>
      <c r="BN3127" s="294"/>
      <c r="BO3127" s="297">
        <v>44372</v>
      </c>
      <c r="BP3127" s="297">
        <v>48816</v>
      </c>
      <c r="BQ3127" s="297" t="s">
        <v>1065</v>
      </c>
      <c r="BR3127" s="297" t="s">
        <v>4741</v>
      </c>
      <c r="BS3127" s="297" t="s">
        <v>4742</v>
      </c>
      <c r="BT3127" s="297" t="s">
        <v>4742</v>
      </c>
      <c r="BU3127" s="294">
        <v>16461.45</v>
      </c>
      <c r="BV3127" s="294">
        <v>0</v>
      </c>
      <c r="BW3127" s="294">
        <v>0</v>
      </c>
    </row>
    <row r="3128" spans="1:75" s="289" customFormat="1" ht="18.2" customHeight="1" x14ac:dyDescent="0.15">
      <c r="A3128" s="298">
        <v>3126</v>
      </c>
      <c r="B3128" s="299" t="s">
        <v>305</v>
      </c>
      <c r="C3128" s="299" t="s">
        <v>306</v>
      </c>
      <c r="D3128" s="313">
        <v>45172</v>
      </c>
      <c r="E3128" s="300" t="s">
        <v>4540</v>
      </c>
      <c r="F3128" s="309">
        <v>0</v>
      </c>
      <c r="G3128" s="309">
        <v>0</v>
      </c>
      <c r="H3128" s="302">
        <v>181530.76</v>
      </c>
      <c r="I3128" s="302">
        <v>0</v>
      </c>
      <c r="J3128" s="302">
        <v>0</v>
      </c>
      <c r="K3128" s="302">
        <v>181530.76</v>
      </c>
      <c r="L3128" s="302">
        <v>1321.96</v>
      </c>
      <c r="M3128" s="302">
        <v>0</v>
      </c>
      <c r="N3128" s="302">
        <v>0</v>
      </c>
      <c r="O3128" s="302">
        <v>1321.96</v>
      </c>
      <c r="P3128" s="302">
        <v>0</v>
      </c>
      <c r="Q3128" s="302">
        <v>0</v>
      </c>
      <c r="R3128" s="302">
        <v>180208.8</v>
      </c>
      <c r="S3128" s="302">
        <v>0</v>
      </c>
      <c r="T3128" s="302">
        <v>1437.12</v>
      </c>
      <c r="U3128" s="302">
        <v>0</v>
      </c>
      <c r="V3128" s="302">
        <v>0</v>
      </c>
      <c r="W3128" s="302">
        <v>1437.12</v>
      </c>
      <c r="X3128" s="302">
        <v>0</v>
      </c>
      <c r="Y3128" s="302">
        <v>0</v>
      </c>
      <c r="Z3128" s="302">
        <v>0</v>
      </c>
      <c r="AA3128" s="302">
        <v>0</v>
      </c>
      <c r="AB3128" s="302">
        <v>0</v>
      </c>
      <c r="AC3128" s="302">
        <v>0</v>
      </c>
      <c r="AD3128" s="302">
        <v>0</v>
      </c>
      <c r="AE3128" s="302">
        <v>0</v>
      </c>
      <c r="AF3128" s="302">
        <v>0</v>
      </c>
      <c r="AG3128" s="302">
        <v>0</v>
      </c>
      <c r="AH3128" s="302">
        <v>169.36</v>
      </c>
      <c r="AI3128" s="302">
        <v>0</v>
      </c>
      <c r="AJ3128" s="302">
        <v>0</v>
      </c>
      <c r="AK3128" s="302">
        <v>0</v>
      </c>
      <c r="AL3128" s="302">
        <v>0</v>
      </c>
      <c r="AM3128" s="302">
        <v>0</v>
      </c>
      <c r="AN3128" s="302">
        <v>0</v>
      </c>
      <c r="AO3128" s="302">
        <v>0</v>
      </c>
      <c r="AP3128" s="302">
        <v>93.38</v>
      </c>
      <c r="AQ3128" s="302">
        <v>0</v>
      </c>
      <c r="AR3128" s="302">
        <v>21.82</v>
      </c>
      <c r="AS3128" s="302">
        <v>0</v>
      </c>
      <c r="AT3128" s="295">
        <f t="shared" si="48"/>
        <v>3000</v>
      </c>
      <c r="AU3128" s="302">
        <v>0</v>
      </c>
      <c r="AV3128" s="302">
        <v>0</v>
      </c>
      <c r="AW3128" s="303">
        <v>119</v>
      </c>
      <c r="AX3128" s="303">
        <v>146</v>
      </c>
      <c r="AY3128" s="302">
        <v>436000.01</v>
      </c>
      <c r="AZ3128" s="302">
        <v>227365.93</v>
      </c>
      <c r="BA3128" s="301">
        <v>85.045873</v>
      </c>
      <c r="BB3128" s="301">
        <v>67.406821762092505</v>
      </c>
      <c r="BC3128" s="301">
        <v>9.5</v>
      </c>
      <c r="BD3128" s="301"/>
      <c r="BE3128" s="300" t="s">
        <v>4204</v>
      </c>
      <c r="BF3128" s="298"/>
      <c r="BG3128" s="300" t="s">
        <v>380</v>
      </c>
      <c r="BH3128" s="300" t="s">
        <v>219</v>
      </c>
      <c r="BI3128" s="300" t="s">
        <v>848</v>
      </c>
      <c r="BJ3128" s="300" t="s">
        <v>103</v>
      </c>
      <c r="BK3128" s="299" t="s">
        <v>4</v>
      </c>
      <c r="BL3128" s="301">
        <v>180208.8</v>
      </c>
      <c r="BM3128" s="299" t="s">
        <v>894</v>
      </c>
      <c r="BN3128" s="301"/>
      <c r="BO3128" s="304">
        <v>44372</v>
      </c>
      <c r="BP3128" s="304">
        <v>48816</v>
      </c>
      <c r="BQ3128" s="297" t="s">
        <v>1065</v>
      </c>
      <c r="BR3128" s="297" t="s">
        <v>4741</v>
      </c>
      <c r="BS3128" s="297" t="s">
        <v>4742</v>
      </c>
      <c r="BT3128" s="297" t="s">
        <v>4742</v>
      </c>
      <c r="BU3128" s="301">
        <v>0</v>
      </c>
      <c r="BV3128" s="301">
        <v>0</v>
      </c>
      <c r="BW3128" s="301">
        <v>0</v>
      </c>
    </row>
    <row r="3129" spans="1:75" s="289" customFormat="1" ht="18.2" customHeight="1" x14ac:dyDescent="0.15">
      <c r="A3129" s="291">
        <v>3127</v>
      </c>
      <c r="B3129" s="292" t="s">
        <v>305</v>
      </c>
      <c r="C3129" s="292" t="s">
        <v>306</v>
      </c>
      <c r="D3129" s="312">
        <v>45172</v>
      </c>
      <c r="E3129" s="293" t="s">
        <v>4541</v>
      </c>
      <c r="F3129" s="308">
        <v>0</v>
      </c>
      <c r="G3129" s="308">
        <v>0</v>
      </c>
      <c r="H3129" s="295">
        <v>274980.36</v>
      </c>
      <c r="I3129" s="295">
        <v>0</v>
      </c>
      <c r="J3129" s="295">
        <v>0</v>
      </c>
      <c r="K3129" s="295">
        <v>274980.36</v>
      </c>
      <c r="L3129" s="295">
        <v>1381.25</v>
      </c>
      <c r="M3129" s="295">
        <v>0</v>
      </c>
      <c r="N3129" s="295">
        <v>0</v>
      </c>
      <c r="O3129" s="295">
        <v>1381.25</v>
      </c>
      <c r="P3129" s="295">
        <v>0</v>
      </c>
      <c r="Q3129" s="295">
        <v>0</v>
      </c>
      <c r="R3129" s="295">
        <v>273599.11</v>
      </c>
      <c r="S3129" s="295">
        <v>0</v>
      </c>
      <c r="T3129" s="295">
        <v>2176.9299999999998</v>
      </c>
      <c r="U3129" s="295">
        <v>0</v>
      </c>
      <c r="V3129" s="295">
        <v>0</v>
      </c>
      <c r="W3129" s="295">
        <v>2176.9299999999998</v>
      </c>
      <c r="X3129" s="295">
        <v>0</v>
      </c>
      <c r="Y3129" s="295">
        <v>0</v>
      </c>
      <c r="Z3129" s="295">
        <v>0</v>
      </c>
      <c r="AA3129" s="295">
        <v>0</v>
      </c>
      <c r="AB3129" s="295">
        <v>0</v>
      </c>
      <c r="AC3129" s="295">
        <v>0</v>
      </c>
      <c r="AD3129" s="295">
        <v>0</v>
      </c>
      <c r="AE3129" s="295">
        <v>0</v>
      </c>
      <c r="AF3129" s="295">
        <v>0</v>
      </c>
      <c r="AG3129" s="295">
        <v>0</v>
      </c>
      <c r="AH3129" s="295">
        <v>162.22999999999999</v>
      </c>
      <c r="AI3129" s="295">
        <v>0</v>
      </c>
      <c r="AJ3129" s="295">
        <v>0</v>
      </c>
      <c r="AK3129" s="295">
        <v>0</v>
      </c>
      <c r="AL3129" s="295">
        <v>0</v>
      </c>
      <c r="AM3129" s="295">
        <v>0</v>
      </c>
      <c r="AN3129" s="295">
        <v>0</v>
      </c>
      <c r="AO3129" s="295">
        <v>0</v>
      </c>
      <c r="AP3129" s="295">
        <v>19.41</v>
      </c>
      <c r="AQ3129" s="295">
        <v>0</v>
      </c>
      <c r="AR3129" s="295">
        <v>3719.82</v>
      </c>
      <c r="AS3129" s="295">
        <v>0</v>
      </c>
      <c r="AT3129" s="295">
        <f t="shared" si="48"/>
        <v>19.999999999999545</v>
      </c>
      <c r="AU3129" s="295">
        <v>0</v>
      </c>
      <c r="AV3129" s="295">
        <v>0</v>
      </c>
      <c r="AW3129" s="296">
        <v>119</v>
      </c>
      <c r="AX3129" s="296">
        <v>146</v>
      </c>
      <c r="AY3129" s="295">
        <v>320164.55</v>
      </c>
      <c r="AZ3129" s="295">
        <v>293216.59999999998</v>
      </c>
      <c r="BA3129" s="294">
        <v>90.000127000000006</v>
      </c>
      <c r="BB3129" s="294">
        <v>83.978719646455801</v>
      </c>
      <c r="BC3129" s="294">
        <v>9.5</v>
      </c>
      <c r="BD3129" s="294"/>
      <c r="BE3129" s="293" t="s">
        <v>4204</v>
      </c>
      <c r="BF3129" s="291"/>
      <c r="BG3129" s="293" t="s">
        <v>320</v>
      </c>
      <c r="BH3129" s="293" t="s">
        <v>181</v>
      </c>
      <c r="BI3129" s="293" t="s">
        <v>321</v>
      </c>
      <c r="BJ3129" s="293" t="s">
        <v>103</v>
      </c>
      <c r="BK3129" s="292" t="s">
        <v>4</v>
      </c>
      <c r="BL3129" s="294">
        <v>273599.11</v>
      </c>
      <c r="BM3129" s="292" t="s">
        <v>894</v>
      </c>
      <c r="BN3129" s="294"/>
      <c r="BO3129" s="297">
        <v>44372</v>
      </c>
      <c r="BP3129" s="297">
        <v>48816</v>
      </c>
      <c r="BQ3129" s="297" t="s">
        <v>1065</v>
      </c>
      <c r="BR3129" s="297" t="s">
        <v>4741</v>
      </c>
      <c r="BS3129" s="297" t="s">
        <v>4742</v>
      </c>
      <c r="BT3129" s="297" t="s">
        <v>4742</v>
      </c>
      <c r="BU3129" s="294">
        <v>0</v>
      </c>
      <c r="BV3129" s="294">
        <v>0</v>
      </c>
      <c r="BW3129" s="294">
        <v>0</v>
      </c>
    </row>
    <row r="3130" spans="1:75" s="289" customFormat="1" ht="18.2" customHeight="1" x14ac:dyDescent="0.15">
      <c r="A3130" s="298">
        <v>3128</v>
      </c>
      <c r="B3130" s="299" t="s">
        <v>305</v>
      </c>
      <c r="C3130" s="299" t="s">
        <v>306</v>
      </c>
      <c r="D3130" s="313">
        <v>45172</v>
      </c>
      <c r="E3130" s="300" t="s">
        <v>4542</v>
      </c>
      <c r="F3130" s="309">
        <v>0</v>
      </c>
      <c r="G3130" s="309">
        <v>0</v>
      </c>
      <c r="H3130" s="302">
        <v>359757.05</v>
      </c>
      <c r="I3130" s="302">
        <v>0</v>
      </c>
      <c r="J3130" s="302">
        <v>0</v>
      </c>
      <c r="K3130" s="302">
        <v>359757.05</v>
      </c>
      <c r="L3130" s="302">
        <v>1901.48</v>
      </c>
      <c r="M3130" s="302">
        <v>0</v>
      </c>
      <c r="N3130" s="302">
        <v>0</v>
      </c>
      <c r="O3130" s="302">
        <v>1901.48</v>
      </c>
      <c r="P3130" s="302">
        <v>0</v>
      </c>
      <c r="Q3130" s="302">
        <v>0</v>
      </c>
      <c r="R3130" s="302">
        <v>357855.57</v>
      </c>
      <c r="S3130" s="302">
        <v>0</v>
      </c>
      <c r="T3130" s="302">
        <v>2578.2600000000002</v>
      </c>
      <c r="U3130" s="302">
        <v>0</v>
      </c>
      <c r="V3130" s="302">
        <v>0</v>
      </c>
      <c r="W3130" s="302">
        <v>2578.2600000000002</v>
      </c>
      <c r="X3130" s="302">
        <v>0</v>
      </c>
      <c r="Y3130" s="302">
        <v>0</v>
      </c>
      <c r="Z3130" s="302">
        <v>0</v>
      </c>
      <c r="AA3130" s="302">
        <v>0</v>
      </c>
      <c r="AB3130" s="302">
        <v>0</v>
      </c>
      <c r="AC3130" s="302">
        <v>0</v>
      </c>
      <c r="AD3130" s="302">
        <v>0</v>
      </c>
      <c r="AE3130" s="302">
        <v>0</v>
      </c>
      <c r="AF3130" s="302">
        <v>0</v>
      </c>
      <c r="AG3130" s="302">
        <v>0</v>
      </c>
      <c r="AH3130" s="302">
        <v>204.82</v>
      </c>
      <c r="AI3130" s="302">
        <v>0</v>
      </c>
      <c r="AJ3130" s="302">
        <v>0</v>
      </c>
      <c r="AK3130" s="302">
        <v>0</v>
      </c>
      <c r="AL3130" s="302">
        <v>0</v>
      </c>
      <c r="AM3130" s="302">
        <v>0</v>
      </c>
      <c r="AN3130" s="302">
        <v>0</v>
      </c>
      <c r="AO3130" s="302">
        <v>0</v>
      </c>
      <c r="AP3130" s="302">
        <v>71.56</v>
      </c>
      <c r="AQ3130" s="302">
        <v>0</v>
      </c>
      <c r="AR3130" s="302">
        <v>56.12</v>
      </c>
      <c r="AS3130" s="302">
        <v>0</v>
      </c>
      <c r="AT3130" s="295">
        <f t="shared" si="48"/>
        <v>4700</v>
      </c>
      <c r="AU3130" s="302">
        <v>0</v>
      </c>
      <c r="AV3130" s="302">
        <v>0</v>
      </c>
      <c r="AW3130" s="303">
        <v>119</v>
      </c>
      <c r="AX3130" s="303">
        <v>146</v>
      </c>
      <c r="AY3130" s="302">
        <v>384999.99</v>
      </c>
      <c r="AZ3130" s="302">
        <v>384999.99</v>
      </c>
      <c r="BA3130" s="301">
        <v>83.454545999999993</v>
      </c>
      <c r="BB3130" s="301">
        <v>77.570584165265103</v>
      </c>
      <c r="BC3130" s="301">
        <v>8.6</v>
      </c>
      <c r="BD3130" s="301"/>
      <c r="BE3130" s="300" t="s">
        <v>4204</v>
      </c>
      <c r="BF3130" s="298"/>
      <c r="BG3130" s="300" t="s">
        <v>312</v>
      </c>
      <c r="BH3130" s="300" t="s">
        <v>196</v>
      </c>
      <c r="BI3130" s="300" t="s">
        <v>773</v>
      </c>
      <c r="BJ3130" s="300" t="s">
        <v>103</v>
      </c>
      <c r="BK3130" s="299" t="s">
        <v>4</v>
      </c>
      <c r="BL3130" s="301">
        <v>357855.57</v>
      </c>
      <c r="BM3130" s="299" t="s">
        <v>894</v>
      </c>
      <c r="BN3130" s="301"/>
      <c r="BO3130" s="304">
        <v>44372</v>
      </c>
      <c r="BP3130" s="304">
        <v>48816</v>
      </c>
      <c r="BQ3130" s="297" t="s">
        <v>1064</v>
      </c>
      <c r="BR3130" s="297" t="s">
        <v>4747</v>
      </c>
      <c r="BS3130" s="297" t="s">
        <v>4742</v>
      </c>
      <c r="BT3130" s="297" t="s">
        <v>4742</v>
      </c>
      <c r="BU3130" s="301">
        <v>0</v>
      </c>
      <c r="BV3130" s="301">
        <v>0</v>
      </c>
      <c r="BW3130" s="301">
        <v>0</v>
      </c>
    </row>
    <row r="3131" spans="1:75" s="289" customFormat="1" ht="18.2" customHeight="1" x14ac:dyDescent="0.15">
      <c r="A3131" s="291">
        <v>3129</v>
      </c>
      <c r="B3131" s="292" t="s">
        <v>305</v>
      </c>
      <c r="C3131" s="292" t="s">
        <v>306</v>
      </c>
      <c r="D3131" s="312">
        <v>45172</v>
      </c>
      <c r="E3131" s="293" t="s">
        <v>4543</v>
      </c>
      <c r="F3131" s="308">
        <v>0</v>
      </c>
      <c r="G3131" s="308">
        <v>0</v>
      </c>
      <c r="H3131" s="295">
        <v>68811.899999999994</v>
      </c>
      <c r="I3131" s="295">
        <v>0</v>
      </c>
      <c r="J3131" s="295">
        <v>0</v>
      </c>
      <c r="K3131" s="295">
        <v>68811.899999999994</v>
      </c>
      <c r="L3131" s="295">
        <v>337.85</v>
      </c>
      <c r="M3131" s="295">
        <v>0</v>
      </c>
      <c r="N3131" s="295">
        <v>0</v>
      </c>
      <c r="O3131" s="295">
        <v>337.85</v>
      </c>
      <c r="P3131" s="295">
        <v>0</v>
      </c>
      <c r="Q3131" s="295">
        <v>0</v>
      </c>
      <c r="R3131" s="295">
        <v>68474.05</v>
      </c>
      <c r="S3131" s="295">
        <v>0</v>
      </c>
      <c r="T3131" s="295">
        <v>567.70000000000005</v>
      </c>
      <c r="U3131" s="295">
        <v>0</v>
      </c>
      <c r="V3131" s="295">
        <v>0</v>
      </c>
      <c r="W3131" s="295">
        <v>567.70000000000005</v>
      </c>
      <c r="X3131" s="295">
        <v>0</v>
      </c>
      <c r="Y3131" s="295">
        <v>0</v>
      </c>
      <c r="Z3131" s="295">
        <v>0</v>
      </c>
      <c r="AA3131" s="295">
        <v>0</v>
      </c>
      <c r="AB3131" s="295">
        <v>0</v>
      </c>
      <c r="AC3131" s="295">
        <v>0</v>
      </c>
      <c r="AD3131" s="295">
        <v>0</v>
      </c>
      <c r="AE3131" s="295">
        <v>0</v>
      </c>
      <c r="AF3131" s="295">
        <v>0</v>
      </c>
      <c r="AG3131" s="295">
        <v>0</v>
      </c>
      <c r="AH3131" s="295">
        <v>84.39</v>
      </c>
      <c r="AI3131" s="295">
        <v>0</v>
      </c>
      <c r="AJ3131" s="295">
        <v>0</v>
      </c>
      <c r="AK3131" s="295">
        <v>0</v>
      </c>
      <c r="AL3131" s="295">
        <v>0</v>
      </c>
      <c r="AM3131" s="295">
        <v>0</v>
      </c>
      <c r="AN3131" s="295">
        <v>0</v>
      </c>
      <c r="AO3131" s="295">
        <v>0</v>
      </c>
      <c r="AP3131" s="295">
        <v>61.22</v>
      </c>
      <c r="AQ3131" s="295">
        <v>0</v>
      </c>
      <c r="AR3131" s="295">
        <v>51.16</v>
      </c>
      <c r="AS3131" s="295">
        <v>0</v>
      </c>
      <c r="AT3131" s="295">
        <f t="shared" si="48"/>
        <v>1000.0000000000001</v>
      </c>
      <c r="AU3131" s="295">
        <v>0</v>
      </c>
      <c r="AV3131" s="295">
        <v>0</v>
      </c>
      <c r="AW3131" s="296">
        <v>119</v>
      </c>
      <c r="AX3131" s="296">
        <v>146</v>
      </c>
      <c r="AY3131" s="295">
        <v>269000.86</v>
      </c>
      <c r="AZ3131" s="295">
        <v>73261.61</v>
      </c>
      <c r="BA3131" s="294">
        <v>29.167596</v>
      </c>
      <c r="BB3131" s="294">
        <v>27.2615279255233</v>
      </c>
      <c r="BC3131" s="294">
        <v>9.9</v>
      </c>
      <c r="BD3131" s="294"/>
      <c r="BE3131" s="293" t="s">
        <v>4204</v>
      </c>
      <c r="BF3131" s="291"/>
      <c r="BG3131" s="293" t="s">
        <v>320</v>
      </c>
      <c r="BH3131" s="293" t="s">
        <v>181</v>
      </c>
      <c r="BI3131" s="293" t="s">
        <v>368</v>
      </c>
      <c r="BJ3131" s="293" t="s">
        <v>103</v>
      </c>
      <c r="BK3131" s="292" t="s">
        <v>4</v>
      </c>
      <c r="BL3131" s="294">
        <v>68474.05</v>
      </c>
      <c r="BM3131" s="292" t="s">
        <v>894</v>
      </c>
      <c r="BN3131" s="294"/>
      <c r="BO3131" s="297">
        <v>44376</v>
      </c>
      <c r="BP3131" s="297">
        <v>48820</v>
      </c>
      <c r="BQ3131" s="297" t="s">
        <v>1065</v>
      </c>
      <c r="BR3131" s="297" t="s">
        <v>4741</v>
      </c>
      <c r="BS3131" s="297" t="s">
        <v>4742</v>
      </c>
      <c r="BT3131" s="297" t="s">
        <v>4742</v>
      </c>
      <c r="BU3131" s="294">
        <v>0</v>
      </c>
      <c r="BV3131" s="294">
        <v>0</v>
      </c>
      <c r="BW3131" s="294">
        <v>0</v>
      </c>
    </row>
    <row r="3132" spans="1:75" s="289" customFormat="1" ht="18.2" customHeight="1" x14ac:dyDescent="0.15">
      <c r="A3132" s="298">
        <v>3130</v>
      </c>
      <c r="B3132" s="299" t="s">
        <v>305</v>
      </c>
      <c r="C3132" s="299" t="s">
        <v>306</v>
      </c>
      <c r="D3132" s="313">
        <v>45172</v>
      </c>
      <c r="E3132" s="300" t="s">
        <v>4544</v>
      </c>
      <c r="F3132" s="309">
        <v>0</v>
      </c>
      <c r="G3132" s="309">
        <v>0</v>
      </c>
      <c r="H3132" s="302">
        <v>355020.95</v>
      </c>
      <c r="I3132" s="302">
        <v>0</v>
      </c>
      <c r="J3132" s="302">
        <v>0</v>
      </c>
      <c r="K3132" s="302">
        <v>355020.95</v>
      </c>
      <c r="L3132" s="302">
        <v>1773.18</v>
      </c>
      <c r="M3132" s="302">
        <v>0</v>
      </c>
      <c r="N3132" s="302">
        <v>0</v>
      </c>
      <c r="O3132" s="302">
        <v>1773.18</v>
      </c>
      <c r="P3132" s="302">
        <v>0</v>
      </c>
      <c r="Q3132" s="302">
        <v>0</v>
      </c>
      <c r="R3132" s="302">
        <v>353247.77</v>
      </c>
      <c r="S3132" s="302">
        <v>0</v>
      </c>
      <c r="T3132" s="302">
        <v>2840.17</v>
      </c>
      <c r="U3132" s="302">
        <v>0</v>
      </c>
      <c r="V3132" s="302">
        <v>0</v>
      </c>
      <c r="W3132" s="302">
        <v>2840.17</v>
      </c>
      <c r="X3132" s="302">
        <v>0</v>
      </c>
      <c r="Y3132" s="302">
        <v>0</v>
      </c>
      <c r="Z3132" s="302">
        <v>0</v>
      </c>
      <c r="AA3132" s="302">
        <v>0</v>
      </c>
      <c r="AB3132" s="302">
        <v>0</v>
      </c>
      <c r="AC3132" s="302">
        <v>0</v>
      </c>
      <c r="AD3132" s="302">
        <v>0</v>
      </c>
      <c r="AE3132" s="302">
        <v>0</v>
      </c>
      <c r="AF3132" s="302">
        <v>0</v>
      </c>
      <c r="AG3132" s="302">
        <v>0</v>
      </c>
      <c r="AH3132" s="302">
        <v>222.57</v>
      </c>
      <c r="AI3132" s="302">
        <v>0</v>
      </c>
      <c r="AJ3132" s="302">
        <v>0</v>
      </c>
      <c r="AK3132" s="302">
        <v>0</v>
      </c>
      <c r="AL3132" s="302">
        <v>0</v>
      </c>
      <c r="AM3132" s="302">
        <v>0</v>
      </c>
      <c r="AN3132" s="302">
        <v>0</v>
      </c>
      <c r="AO3132" s="302">
        <v>0</v>
      </c>
      <c r="AP3132" s="302">
        <v>0.08</v>
      </c>
      <c r="AQ3132" s="302">
        <v>0</v>
      </c>
      <c r="AR3132" s="302">
        <v>0</v>
      </c>
      <c r="AS3132" s="302">
        <v>0</v>
      </c>
      <c r="AT3132" s="295">
        <f t="shared" si="48"/>
        <v>4836</v>
      </c>
      <c r="AU3132" s="302">
        <v>0</v>
      </c>
      <c r="AV3132" s="302">
        <v>0</v>
      </c>
      <c r="AW3132" s="303">
        <v>119</v>
      </c>
      <c r="AX3132" s="303">
        <v>146</v>
      </c>
      <c r="AY3132" s="302">
        <v>470000.01</v>
      </c>
      <c r="AZ3132" s="302">
        <v>378417.49</v>
      </c>
      <c r="BA3132" s="301">
        <v>46.702128999999999</v>
      </c>
      <c r="BB3132" s="301">
        <v>43.595825667313498</v>
      </c>
      <c r="BC3132" s="301">
        <v>9.6</v>
      </c>
      <c r="BD3132" s="301"/>
      <c r="BE3132" s="300" t="s">
        <v>4204</v>
      </c>
      <c r="BF3132" s="298"/>
      <c r="BG3132" s="300" t="s">
        <v>312</v>
      </c>
      <c r="BH3132" s="300" t="s">
        <v>230</v>
      </c>
      <c r="BI3132" s="300" t="s">
        <v>642</v>
      </c>
      <c r="BJ3132" s="300" t="s">
        <v>103</v>
      </c>
      <c r="BK3132" s="299" t="s">
        <v>4</v>
      </c>
      <c r="BL3132" s="301">
        <v>353247.77</v>
      </c>
      <c r="BM3132" s="299" t="s">
        <v>894</v>
      </c>
      <c r="BN3132" s="301"/>
      <c r="BO3132" s="304">
        <v>44376</v>
      </c>
      <c r="BP3132" s="304">
        <v>48820</v>
      </c>
      <c r="BQ3132" s="297" t="s">
        <v>1065</v>
      </c>
      <c r="BR3132" s="297" t="s">
        <v>4741</v>
      </c>
      <c r="BS3132" s="297" t="s">
        <v>4742</v>
      </c>
      <c r="BT3132" s="297" t="s">
        <v>4742</v>
      </c>
      <c r="BU3132" s="301">
        <v>0</v>
      </c>
      <c r="BV3132" s="301">
        <v>0</v>
      </c>
      <c r="BW3132" s="301">
        <v>0</v>
      </c>
    </row>
    <row r="3133" spans="1:75" s="289" customFormat="1" ht="18.2" customHeight="1" x14ac:dyDescent="0.15">
      <c r="A3133" s="291">
        <v>3131</v>
      </c>
      <c r="B3133" s="292" t="s">
        <v>305</v>
      </c>
      <c r="C3133" s="292" t="s">
        <v>306</v>
      </c>
      <c r="D3133" s="312">
        <v>45172</v>
      </c>
      <c r="E3133" s="293" t="s">
        <v>4547</v>
      </c>
      <c r="F3133" s="308">
        <v>0</v>
      </c>
      <c r="G3133" s="308">
        <v>0</v>
      </c>
      <c r="H3133" s="295">
        <v>765386.63</v>
      </c>
      <c r="I3133" s="295">
        <v>0</v>
      </c>
      <c r="J3133" s="295">
        <v>0</v>
      </c>
      <c r="K3133" s="295">
        <v>765386.63</v>
      </c>
      <c r="L3133" s="295">
        <v>3866.53</v>
      </c>
      <c r="M3133" s="295">
        <v>0</v>
      </c>
      <c r="N3133" s="295">
        <v>0</v>
      </c>
      <c r="O3133" s="295">
        <v>3866.53</v>
      </c>
      <c r="P3133" s="295">
        <v>0</v>
      </c>
      <c r="Q3133" s="295">
        <v>0</v>
      </c>
      <c r="R3133" s="295">
        <v>761520.1</v>
      </c>
      <c r="S3133" s="295">
        <v>0</v>
      </c>
      <c r="T3133" s="295">
        <v>5995.53</v>
      </c>
      <c r="U3133" s="295">
        <v>0</v>
      </c>
      <c r="V3133" s="295">
        <v>0</v>
      </c>
      <c r="W3133" s="295">
        <v>5995.53</v>
      </c>
      <c r="X3133" s="295">
        <v>0</v>
      </c>
      <c r="Y3133" s="295">
        <v>0</v>
      </c>
      <c r="Z3133" s="295">
        <v>0</v>
      </c>
      <c r="AA3133" s="295">
        <v>0</v>
      </c>
      <c r="AB3133" s="295">
        <v>0</v>
      </c>
      <c r="AC3133" s="295">
        <v>0</v>
      </c>
      <c r="AD3133" s="295">
        <v>0</v>
      </c>
      <c r="AE3133" s="295">
        <v>0</v>
      </c>
      <c r="AF3133" s="295">
        <v>0</v>
      </c>
      <c r="AG3133" s="295">
        <v>0</v>
      </c>
      <c r="AH3133" s="295">
        <v>432.52</v>
      </c>
      <c r="AI3133" s="295">
        <v>0</v>
      </c>
      <c r="AJ3133" s="295">
        <v>0</v>
      </c>
      <c r="AK3133" s="295">
        <v>0</v>
      </c>
      <c r="AL3133" s="295">
        <v>0</v>
      </c>
      <c r="AM3133" s="295">
        <v>0</v>
      </c>
      <c r="AN3133" s="295">
        <v>0</v>
      </c>
      <c r="AO3133" s="295">
        <v>0</v>
      </c>
      <c r="AP3133" s="295">
        <v>0</v>
      </c>
      <c r="AQ3133" s="295">
        <v>0</v>
      </c>
      <c r="AR3133" s="295">
        <v>0</v>
      </c>
      <c r="AS3133" s="295">
        <v>0</v>
      </c>
      <c r="AT3133" s="295">
        <f t="shared" si="48"/>
        <v>10294.58</v>
      </c>
      <c r="AU3133" s="295">
        <v>0</v>
      </c>
      <c r="AV3133" s="295">
        <v>0</v>
      </c>
      <c r="AW3133" s="296">
        <v>119</v>
      </c>
      <c r="AX3133" s="296">
        <v>145</v>
      </c>
      <c r="AY3133" s="295">
        <v>813000.01</v>
      </c>
      <c r="AZ3133" s="295">
        <v>813000.01</v>
      </c>
      <c r="BA3133" s="294">
        <v>89.237160000000003</v>
      </c>
      <c r="BB3133" s="294">
        <v>83.586580776199497</v>
      </c>
      <c r="BC3133" s="294">
        <v>9.4</v>
      </c>
      <c r="BD3133" s="294"/>
      <c r="BE3133" s="293" t="s">
        <v>4204</v>
      </c>
      <c r="BF3133" s="291"/>
      <c r="BG3133" s="293" t="s">
        <v>349</v>
      </c>
      <c r="BH3133" s="293" t="s">
        <v>185</v>
      </c>
      <c r="BI3133" s="293" t="s">
        <v>628</v>
      </c>
      <c r="BJ3133" s="293" t="s">
        <v>103</v>
      </c>
      <c r="BK3133" s="292" t="s">
        <v>4</v>
      </c>
      <c r="BL3133" s="294">
        <v>761520.1</v>
      </c>
      <c r="BM3133" s="292" t="s">
        <v>894</v>
      </c>
      <c r="BN3133" s="294"/>
      <c r="BO3133" s="297">
        <v>44385</v>
      </c>
      <c r="BP3133" s="297">
        <v>48799</v>
      </c>
      <c r="BQ3133" s="297" t="s">
        <v>925</v>
      </c>
      <c r="BR3133" s="297" t="s">
        <v>4745</v>
      </c>
      <c r="BS3133" s="297" t="s">
        <v>4742</v>
      </c>
      <c r="BT3133" s="297" t="s">
        <v>4742</v>
      </c>
      <c r="BU3133" s="294">
        <v>0</v>
      </c>
      <c r="BV3133" s="294">
        <v>0</v>
      </c>
      <c r="BW3133" s="294">
        <v>0</v>
      </c>
    </row>
    <row r="3134" spans="1:75" s="289" customFormat="1" ht="18.2" customHeight="1" x14ac:dyDescent="0.15">
      <c r="A3134" s="298">
        <v>3132</v>
      </c>
      <c r="B3134" s="299" t="s">
        <v>305</v>
      </c>
      <c r="C3134" s="299" t="s">
        <v>306</v>
      </c>
      <c r="D3134" s="313">
        <v>45172</v>
      </c>
      <c r="E3134" s="300" t="s">
        <v>4553</v>
      </c>
      <c r="F3134" s="309">
        <v>0</v>
      </c>
      <c r="G3134" s="309">
        <v>0</v>
      </c>
      <c r="H3134" s="302">
        <v>261373.14</v>
      </c>
      <c r="I3134" s="302">
        <v>0</v>
      </c>
      <c r="J3134" s="302">
        <v>0</v>
      </c>
      <c r="K3134" s="302">
        <v>261373.14</v>
      </c>
      <c r="L3134" s="302">
        <v>1471.58</v>
      </c>
      <c r="M3134" s="302">
        <v>0</v>
      </c>
      <c r="N3134" s="302">
        <v>0</v>
      </c>
      <c r="O3134" s="302">
        <v>1471.58</v>
      </c>
      <c r="P3134" s="302">
        <v>0</v>
      </c>
      <c r="Q3134" s="302">
        <v>0</v>
      </c>
      <c r="R3134" s="302">
        <v>259901.56</v>
      </c>
      <c r="S3134" s="302">
        <v>0</v>
      </c>
      <c r="T3134" s="302">
        <v>2090.9899999999998</v>
      </c>
      <c r="U3134" s="302">
        <v>0</v>
      </c>
      <c r="V3134" s="302">
        <v>0</v>
      </c>
      <c r="W3134" s="302">
        <v>2090.9899999999998</v>
      </c>
      <c r="X3134" s="302">
        <v>0</v>
      </c>
      <c r="Y3134" s="302">
        <v>0</v>
      </c>
      <c r="Z3134" s="302">
        <v>0</v>
      </c>
      <c r="AA3134" s="302">
        <v>0</v>
      </c>
      <c r="AB3134" s="302">
        <v>0</v>
      </c>
      <c r="AC3134" s="302">
        <v>0</v>
      </c>
      <c r="AD3134" s="302">
        <v>0</v>
      </c>
      <c r="AE3134" s="302">
        <v>0</v>
      </c>
      <c r="AF3134" s="302">
        <v>0</v>
      </c>
      <c r="AG3134" s="302">
        <v>0</v>
      </c>
      <c r="AH3134" s="302">
        <v>172.21</v>
      </c>
      <c r="AI3134" s="302">
        <v>0</v>
      </c>
      <c r="AJ3134" s="302">
        <v>0</v>
      </c>
      <c r="AK3134" s="302">
        <v>0</v>
      </c>
      <c r="AL3134" s="302">
        <v>0</v>
      </c>
      <c r="AM3134" s="302">
        <v>0</v>
      </c>
      <c r="AN3134" s="302">
        <v>0</v>
      </c>
      <c r="AO3134" s="302">
        <v>0</v>
      </c>
      <c r="AP3134" s="302">
        <v>3734.78</v>
      </c>
      <c r="AQ3134" s="302">
        <v>0</v>
      </c>
      <c r="AR3134" s="302">
        <v>3734.78</v>
      </c>
      <c r="AS3134" s="302">
        <v>0</v>
      </c>
      <c r="AT3134" s="295">
        <f t="shared" si="48"/>
        <v>3734.7799999999997</v>
      </c>
      <c r="AU3134" s="302">
        <v>0</v>
      </c>
      <c r="AV3134" s="302">
        <v>0</v>
      </c>
      <c r="AW3134" s="303">
        <v>120</v>
      </c>
      <c r="AX3134" s="303">
        <v>145</v>
      </c>
      <c r="AY3134" s="302">
        <v>366001.53</v>
      </c>
      <c r="AZ3134" s="302">
        <v>291000.81</v>
      </c>
      <c r="BA3134" s="301">
        <v>57.212733999999998</v>
      </c>
      <c r="BB3134" s="301">
        <v>51.098410408084597</v>
      </c>
      <c r="BC3134" s="301">
        <v>9.6</v>
      </c>
      <c r="BD3134" s="301"/>
      <c r="BE3134" s="300" t="s">
        <v>4204</v>
      </c>
      <c r="BF3134" s="298"/>
      <c r="BG3134" s="300" t="s">
        <v>360</v>
      </c>
      <c r="BH3134" s="300" t="s">
        <v>232</v>
      </c>
      <c r="BI3134" s="300" t="s">
        <v>369</v>
      </c>
      <c r="BJ3134" s="300" t="s">
        <v>103</v>
      </c>
      <c r="BK3134" s="299" t="s">
        <v>4</v>
      </c>
      <c r="BL3134" s="301">
        <v>259901.56</v>
      </c>
      <c r="BM3134" s="299" t="s">
        <v>894</v>
      </c>
      <c r="BN3134" s="301"/>
      <c r="BO3134" s="304">
        <v>44421</v>
      </c>
      <c r="BP3134" s="304">
        <v>48835</v>
      </c>
      <c r="BQ3134" s="297" t="s">
        <v>925</v>
      </c>
      <c r="BR3134" s="297" t="s">
        <v>4745</v>
      </c>
      <c r="BS3134" s="297" t="s">
        <v>4742</v>
      </c>
      <c r="BT3134" s="297" t="s">
        <v>4742</v>
      </c>
      <c r="BU3134" s="301">
        <v>0</v>
      </c>
      <c r="BV3134" s="301">
        <v>0</v>
      </c>
      <c r="BW3134" s="301">
        <v>0</v>
      </c>
    </row>
    <row r="3135" spans="1:75" s="289" customFormat="1" ht="18.2" customHeight="1" x14ac:dyDescent="0.15">
      <c r="A3135" s="291">
        <v>3133</v>
      </c>
      <c r="B3135" s="292" t="s">
        <v>305</v>
      </c>
      <c r="C3135" s="292" t="s">
        <v>306</v>
      </c>
      <c r="D3135" s="312">
        <v>45172</v>
      </c>
      <c r="E3135" s="293" t="s">
        <v>4612</v>
      </c>
      <c r="F3135" s="308">
        <v>0</v>
      </c>
      <c r="G3135" s="308">
        <v>0</v>
      </c>
      <c r="H3135" s="295">
        <v>103484.44</v>
      </c>
      <c r="I3135" s="295">
        <v>0</v>
      </c>
      <c r="J3135" s="295">
        <v>0</v>
      </c>
      <c r="K3135" s="295">
        <v>103484.44</v>
      </c>
      <c r="L3135" s="295">
        <v>596.4</v>
      </c>
      <c r="M3135" s="295">
        <v>0</v>
      </c>
      <c r="N3135" s="295">
        <v>0</v>
      </c>
      <c r="O3135" s="295">
        <v>596.4</v>
      </c>
      <c r="P3135" s="295">
        <v>0</v>
      </c>
      <c r="Q3135" s="295">
        <v>0</v>
      </c>
      <c r="R3135" s="295">
        <v>102888.04</v>
      </c>
      <c r="S3135" s="295">
        <v>0</v>
      </c>
      <c r="T3135" s="295">
        <v>862.37</v>
      </c>
      <c r="U3135" s="295">
        <v>0</v>
      </c>
      <c r="V3135" s="295">
        <v>0</v>
      </c>
      <c r="W3135" s="295">
        <v>862.37</v>
      </c>
      <c r="X3135" s="295">
        <v>0</v>
      </c>
      <c r="Y3135" s="295">
        <v>0</v>
      </c>
      <c r="Z3135" s="295">
        <v>0</v>
      </c>
      <c r="AA3135" s="295">
        <v>0</v>
      </c>
      <c r="AB3135" s="295">
        <v>0</v>
      </c>
      <c r="AC3135" s="295">
        <v>0</v>
      </c>
      <c r="AD3135" s="295">
        <v>0</v>
      </c>
      <c r="AE3135" s="295">
        <v>0</v>
      </c>
      <c r="AF3135" s="295">
        <v>0</v>
      </c>
      <c r="AG3135" s="295">
        <v>0</v>
      </c>
      <c r="AH3135" s="295">
        <v>131.84</v>
      </c>
      <c r="AI3135" s="295">
        <v>0</v>
      </c>
      <c r="AJ3135" s="295">
        <v>0</v>
      </c>
      <c r="AK3135" s="295">
        <v>0</v>
      </c>
      <c r="AL3135" s="295">
        <v>0</v>
      </c>
      <c r="AM3135" s="295">
        <v>0</v>
      </c>
      <c r="AN3135" s="295">
        <v>0</v>
      </c>
      <c r="AO3135" s="295">
        <v>0</v>
      </c>
      <c r="AP3135" s="295">
        <v>1591</v>
      </c>
      <c r="AQ3135" s="295">
        <v>0</v>
      </c>
      <c r="AR3135" s="295">
        <v>1590.61</v>
      </c>
      <c r="AS3135" s="295">
        <v>0</v>
      </c>
      <c r="AT3135" s="295">
        <f t="shared" si="48"/>
        <v>1591</v>
      </c>
      <c r="AU3135" s="295">
        <v>0</v>
      </c>
      <c r="AV3135" s="295">
        <v>0</v>
      </c>
      <c r="AW3135" s="296">
        <v>125</v>
      </c>
      <c r="AX3135" s="296">
        <v>145</v>
      </c>
      <c r="AY3135" s="295">
        <v>417000.14</v>
      </c>
      <c r="AZ3135" s="295">
        <v>117000.14</v>
      </c>
      <c r="BA3135" s="294">
        <v>71.801644999999994</v>
      </c>
      <c r="BB3135" s="294">
        <v>63.141210966292903</v>
      </c>
      <c r="BC3135" s="294">
        <v>10</v>
      </c>
      <c r="BD3135" s="294"/>
      <c r="BE3135" s="293" t="s">
        <v>4204</v>
      </c>
      <c r="BF3135" s="291"/>
      <c r="BG3135" s="293" t="s">
        <v>326</v>
      </c>
      <c r="BH3135" s="293" t="s">
        <v>190</v>
      </c>
      <c r="BI3135" s="293" t="s">
        <v>385</v>
      </c>
      <c r="BJ3135" s="293" t="s">
        <v>103</v>
      </c>
      <c r="BK3135" s="292" t="s">
        <v>4</v>
      </c>
      <c r="BL3135" s="294">
        <v>102888.04</v>
      </c>
      <c r="BM3135" s="292" t="s">
        <v>894</v>
      </c>
      <c r="BN3135" s="294"/>
      <c r="BO3135" s="297">
        <v>44585</v>
      </c>
      <c r="BP3135" s="297">
        <v>48999</v>
      </c>
      <c r="BQ3135" s="297" t="s">
        <v>925</v>
      </c>
      <c r="BR3135" s="297" t="s">
        <v>4745</v>
      </c>
      <c r="BS3135" s="297" t="s">
        <v>4742</v>
      </c>
      <c r="BT3135" s="297" t="s">
        <v>4742</v>
      </c>
      <c r="BU3135" s="294">
        <v>0</v>
      </c>
      <c r="BV3135" s="294">
        <v>0</v>
      </c>
      <c r="BW3135" s="294">
        <v>0</v>
      </c>
    </row>
    <row r="3136" spans="1:75" s="289" customFormat="1" ht="18.2" customHeight="1" x14ac:dyDescent="0.15">
      <c r="A3136" s="298">
        <v>3134</v>
      </c>
      <c r="B3136" s="299" t="s">
        <v>305</v>
      </c>
      <c r="C3136" s="299" t="s">
        <v>306</v>
      </c>
      <c r="D3136" s="313">
        <v>45172</v>
      </c>
      <c r="E3136" s="300" t="s">
        <v>4566</v>
      </c>
      <c r="F3136" s="309">
        <v>0</v>
      </c>
      <c r="G3136" s="309">
        <v>0</v>
      </c>
      <c r="H3136" s="302">
        <v>97780.800000000003</v>
      </c>
      <c r="I3136" s="302">
        <v>0</v>
      </c>
      <c r="J3136" s="302">
        <v>0</v>
      </c>
      <c r="K3136" s="302">
        <v>97780.800000000003</v>
      </c>
      <c r="L3136" s="302">
        <v>623.92999999999995</v>
      </c>
      <c r="M3136" s="302">
        <v>0</v>
      </c>
      <c r="N3136" s="302">
        <v>0</v>
      </c>
      <c r="O3136" s="302">
        <v>623.92999999999995</v>
      </c>
      <c r="P3136" s="302">
        <v>0</v>
      </c>
      <c r="Q3136" s="302">
        <v>0</v>
      </c>
      <c r="R3136" s="302">
        <v>97156.87</v>
      </c>
      <c r="S3136" s="302">
        <v>0</v>
      </c>
      <c r="T3136" s="302">
        <v>806.69</v>
      </c>
      <c r="U3136" s="302">
        <v>0</v>
      </c>
      <c r="V3136" s="302">
        <v>0</v>
      </c>
      <c r="W3136" s="302">
        <v>806.69</v>
      </c>
      <c r="X3136" s="302">
        <v>0</v>
      </c>
      <c r="Y3136" s="302">
        <v>0</v>
      </c>
      <c r="Z3136" s="302">
        <v>0</v>
      </c>
      <c r="AA3136" s="302">
        <v>0</v>
      </c>
      <c r="AB3136" s="302">
        <v>0</v>
      </c>
      <c r="AC3136" s="302">
        <v>0</v>
      </c>
      <c r="AD3136" s="302">
        <v>0</v>
      </c>
      <c r="AE3136" s="302">
        <v>0</v>
      </c>
      <c r="AF3136" s="302">
        <v>0</v>
      </c>
      <c r="AG3136" s="302">
        <v>0</v>
      </c>
      <c r="AH3136" s="302">
        <v>84.65</v>
      </c>
      <c r="AI3136" s="302">
        <v>0</v>
      </c>
      <c r="AJ3136" s="302">
        <v>0</v>
      </c>
      <c r="AK3136" s="302">
        <v>0</v>
      </c>
      <c r="AL3136" s="302">
        <v>0</v>
      </c>
      <c r="AM3136" s="302">
        <v>0</v>
      </c>
      <c r="AN3136" s="302">
        <v>0</v>
      </c>
      <c r="AO3136" s="302">
        <v>0</v>
      </c>
      <c r="AP3136" s="302">
        <v>29.48</v>
      </c>
      <c r="AQ3136" s="302">
        <v>0</v>
      </c>
      <c r="AR3136" s="302">
        <v>28.75</v>
      </c>
      <c r="AS3136" s="302">
        <v>0</v>
      </c>
      <c r="AT3136" s="295">
        <f t="shared" si="48"/>
        <v>1516</v>
      </c>
      <c r="AU3136" s="302">
        <v>0</v>
      </c>
      <c r="AV3136" s="302">
        <v>0</v>
      </c>
      <c r="AW3136" s="303">
        <v>100</v>
      </c>
      <c r="AX3136" s="303">
        <v>124</v>
      </c>
      <c r="AY3136" s="302">
        <v>230000.01</v>
      </c>
      <c r="AZ3136" s="302">
        <v>104316.1</v>
      </c>
      <c r="BA3136" s="301">
        <v>44.961042999999997</v>
      </c>
      <c r="BB3136" s="301">
        <v>41.875359698219299</v>
      </c>
      <c r="BC3136" s="301">
        <v>9.9</v>
      </c>
      <c r="BD3136" s="301"/>
      <c r="BE3136" s="300" t="s">
        <v>4204</v>
      </c>
      <c r="BF3136" s="298"/>
      <c r="BG3136" s="300" t="s">
        <v>320</v>
      </c>
      <c r="BH3136" s="300" t="s">
        <v>181</v>
      </c>
      <c r="BI3136" s="300" t="s">
        <v>321</v>
      </c>
      <c r="BJ3136" s="300" t="s">
        <v>103</v>
      </c>
      <c r="BK3136" s="299" t="s">
        <v>4</v>
      </c>
      <c r="BL3136" s="301">
        <v>97156.87</v>
      </c>
      <c r="BM3136" s="299" t="s">
        <v>894</v>
      </c>
      <c r="BN3136" s="301"/>
      <c r="BO3136" s="304">
        <v>44443</v>
      </c>
      <c r="BP3136" s="304">
        <v>48217</v>
      </c>
      <c r="BQ3136" s="297" t="s">
        <v>1064</v>
      </c>
      <c r="BR3136" s="297" t="s">
        <v>4747</v>
      </c>
      <c r="BS3136" s="297" t="s">
        <v>4742</v>
      </c>
      <c r="BT3136" s="297" t="s">
        <v>4742</v>
      </c>
      <c r="BU3136" s="301">
        <v>0</v>
      </c>
      <c r="BV3136" s="301">
        <v>0</v>
      </c>
      <c r="BW3136" s="301">
        <v>0</v>
      </c>
    </row>
    <row r="3137" spans="1:75" s="289" customFormat="1" ht="18.2" customHeight="1" x14ac:dyDescent="0.15">
      <c r="A3137" s="291">
        <v>3135</v>
      </c>
      <c r="B3137" s="292" t="s">
        <v>305</v>
      </c>
      <c r="C3137" s="292" t="s">
        <v>306</v>
      </c>
      <c r="D3137" s="312">
        <v>45172</v>
      </c>
      <c r="E3137" s="293" t="s">
        <v>4548</v>
      </c>
      <c r="F3137" s="308">
        <v>0</v>
      </c>
      <c r="G3137" s="308">
        <v>0</v>
      </c>
      <c r="H3137" s="295">
        <v>121995.53</v>
      </c>
      <c r="I3137" s="295">
        <v>0</v>
      </c>
      <c r="J3137" s="295">
        <v>0</v>
      </c>
      <c r="K3137" s="295">
        <v>121995.53</v>
      </c>
      <c r="L3137" s="295">
        <v>945.09</v>
      </c>
      <c r="M3137" s="295">
        <v>0</v>
      </c>
      <c r="N3137" s="295">
        <v>0</v>
      </c>
      <c r="O3137" s="295">
        <v>945.09</v>
      </c>
      <c r="P3137" s="295">
        <v>0</v>
      </c>
      <c r="Q3137" s="295">
        <v>0</v>
      </c>
      <c r="R3137" s="295">
        <v>121050.44</v>
      </c>
      <c r="S3137" s="295">
        <v>0</v>
      </c>
      <c r="T3137" s="295">
        <v>1016.63</v>
      </c>
      <c r="U3137" s="295">
        <v>0</v>
      </c>
      <c r="V3137" s="295">
        <v>0</v>
      </c>
      <c r="W3137" s="295">
        <v>1016.63</v>
      </c>
      <c r="X3137" s="295">
        <v>0</v>
      </c>
      <c r="Y3137" s="295">
        <v>0</v>
      </c>
      <c r="Z3137" s="295">
        <v>0</v>
      </c>
      <c r="AA3137" s="295">
        <v>0</v>
      </c>
      <c r="AB3137" s="295">
        <v>0</v>
      </c>
      <c r="AC3137" s="295">
        <v>0</v>
      </c>
      <c r="AD3137" s="295">
        <v>0</v>
      </c>
      <c r="AE3137" s="295">
        <v>0</v>
      </c>
      <c r="AF3137" s="295">
        <v>0</v>
      </c>
      <c r="AG3137" s="295">
        <v>0</v>
      </c>
      <c r="AH3137" s="295">
        <v>98.53</v>
      </c>
      <c r="AI3137" s="295">
        <v>0</v>
      </c>
      <c r="AJ3137" s="295">
        <v>0</v>
      </c>
      <c r="AK3137" s="295">
        <v>0</v>
      </c>
      <c r="AL3137" s="295">
        <v>0</v>
      </c>
      <c r="AM3137" s="295">
        <v>0</v>
      </c>
      <c r="AN3137" s="295">
        <v>0</v>
      </c>
      <c r="AO3137" s="295">
        <v>0</v>
      </c>
      <c r="AP3137" s="295">
        <v>0</v>
      </c>
      <c r="AQ3137" s="295">
        <v>0</v>
      </c>
      <c r="AR3137" s="295">
        <v>0.75</v>
      </c>
      <c r="AS3137" s="295">
        <v>0</v>
      </c>
      <c r="AT3137" s="295">
        <f t="shared" si="48"/>
        <v>2059.5</v>
      </c>
      <c r="AU3137" s="295">
        <v>0</v>
      </c>
      <c r="AV3137" s="295">
        <v>0</v>
      </c>
      <c r="AW3137" s="296">
        <v>87</v>
      </c>
      <c r="AX3137" s="296">
        <v>113</v>
      </c>
      <c r="AY3137" s="295">
        <v>251950.03</v>
      </c>
      <c r="AZ3137" s="295">
        <v>133593.9</v>
      </c>
      <c r="BA3137" s="294">
        <v>39.178483999999997</v>
      </c>
      <c r="BB3137" s="294">
        <v>35.499919732360198</v>
      </c>
      <c r="BC3137" s="294">
        <v>10</v>
      </c>
      <c r="BD3137" s="294"/>
      <c r="BE3137" s="293" t="s">
        <v>4204</v>
      </c>
      <c r="BF3137" s="291"/>
      <c r="BG3137" s="293" t="s">
        <v>320</v>
      </c>
      <c r="BH3137" s="293" t="s">
        <v>181</v>
      </c>
      <c r="BI3137" s="293" t="s">
        <v>368</v>
      </c>
      <c r="BJ3137" s="293" t="s">
        <v>103</v>
      </c>
      <c r="BK3137" s="292" t="s">
        <v>4</v>
      </c>
      <c r="BL3137" s="294">
        <v>121050.44</v>
      </c>
      <c r="BM3137" s="292" t="s">
        <v>894</v>
      </c>
      <c r="BN3137" s="294"/>
      <c r="BO3137" s="297">
        <v>44405</v>
      </c>
      <c r="BP3137" s="297">
        <v>47845</v>
      </c>
      <c r="BQ3137" s="297" t="s">
        <v>925</v>
      </c>
      <c r="BR3137" s="297" t="s">
        <v>4745</v>
      </c>
      <c r="BS3137" s="297" t="s">
        <v>4742</v>
      </c>
      <c r="BT3137" s="297" t="s">
        <v>4742</v>
      </c>
      <c r="BU3137" s="294">
        <v>0</v>
      </c>
      <c r="BV3137" s="294">
        <v>0</v>
      </c>
      <c r="BW3137" s="294">
        <v>0</v>
      </c>
    </row>
    <row r="3138" spans="1:75" s="289" customFormat="1" ht="18.2" customHeight="1" x14ac:dyDescent="0.15">
      <c r="A3138" s="298">
        <v>3136</v>
      </c>
      <c r="B3138" s="299" t="s">
        <v>305</v>
      </c>
      <c r="C3138" s="299" t="s">
        <v>306</v>
      </c>
      <c r="D3138" s="313">
        <v>45172</v>
      </c>
      <c r="E3138" s="300" t="s">
        <v>4549</v>
      </c>
      <c r="F3138" s="309">
        <v>18</v>
      </c>
      <c r="G3138" s="309">
        <v>17</v>
      </c>
      <c r="H3138" s="302">
        <v>234094.8</v>
      </c>
      <c r="I3138" s="302">
        <v>18905.2</v>
      </c>
      <c r="J3138" s="302">
        <v>0</v>
      </c>
      <c r="K3138" s="302">
        <v>253000</v>
      </c>
      <c r="L3138" s="302">
        <v>1536.98</v>
      </c>
      <c r="M3138" s="302">
        <v>0</v>
      </c>
      <c r="N3138" s="302">
        <v>0</v>
      </c>
      <c r="O3138" s="302">
        <v>0</v>
      </c>
      <c r="P3138" s="302">
        <v>0</v>
      </c>
      <c r="Q3138" s="302">
        <v>0</v>
      </c>
      <c r="R3138" s="302">
        <v>253000</v>
      </c>
      <c r="S3138" s="302">
        <v>38573.08</v>
      </c>
      <c r="T3138" s="302">
        <v>1872.76</v>
      </c>
      <c r="U3138" s="302">
        <v>0</v>
      </c>
      <c r="V3138" s="302">
        <v>0</v>
      </c>
      <c r="W3138" s="302">
        <v>0</v>
      </c>
      <c r="X3138" s="302">
        <v>0</v>
      </c>
      <c r="Y3138" s="302">
        <v>0</v>
      </c>
      <c r="Z3138" s="302">
        <v>40445.839999999997</v>
      </c>
      <c r="AA3138" s="302">
        <v>0</v>
      </c>
      <c r="AB3138" s="302">
        <v>0</v>
      </c>
      <c r="AC3138" s="302">
        <v>0</v>
      </c>
      <c r="AD3138" s="302">
        <v>0</v>
      </c>
      <c r="AE3138" s="302">
        <v>0</v>
      </c>
      <c r="AF3138" s="302">
        <v>0</v>
      </c>
      <c r="AG3138" s="302">
        <v>0</v>
      </c>
      <c r="AH3138" s="302">
        <v>0</v>
      </c>
      <c r="AI3138" s="302">
        <v>0</v>
      </c>
      <c r="AJ3138" s="302">
        <v>0</v>
      </c>
      <c r="AK3138" s="302">
        <v>0</v>
      </c>
      <c r="AL3138" s="302">
        <v>0</v>
      </c>
      <c r="AM3138" s="302">
        <v>0</v>
      </c>
      <c r="AN3138" s="302">
        <v>0</v>
      </c>
      <c r="AO3138" s="302">
        <v>0</v>
      </c>
      <c r="AP3138" s="302">
        <v>0</v>
      </c>
      <c r="AQ3138" s="302">
        <v>0</v>
      </c>
      <c r="AR3138" s="302">
        <v>0</v>
      </c>
      <c r="AS3138" s="302">
        <v>0</v>
      </c>
      <c r="AT3138" s="295">
        <f t="shared" si="48"/>
        <v>0</v>
      </c>
      <c r="AU3138" s="302">
        <v>20442.18</v>
      </c>
      <c r="AV3138" s="302">
        <v>40445.839999999997</v>
      </c>
      <c r="AW3138" s="303">
        <v>99</v>
      </c>
      <c r="AX3138" s="303">
        <v>125</v>
      </c>
      <c r="AY3138" s="302">
        <v>253000</v>
      </c>
      <c r="AZ3138" s="302">
        <v>253000</v>
      </c>
      <c r="BA3138" s="301">
        <v>89.873328000000001</v>
      </c>
      <c r="BB3138" s="301">
        <v>89.873328000000001</v>
      </c>
      <c r="BC3138" s="301">
        <v>9.6</v>
      </c>
      <c r="BD3138" s="301"/>
      <c r="BE3138" s="300" t="s">
        <v>4204</v>
      </c>
      <c r="BF3138" s="298"/>
      <c r="BG3138" s="300" t="s">
        <v>333</v>
      </c>
      <c r="BH3138" s="300" t="s">
        <v>616</v>
      </c>
      <c r="BI3138" s="300" t="s">
        <v>617</v>
      </c>
      <c r="BJ3138" s="300" t="s">
        <v>4205</v>
      </c>
      <c r="BK3138" s="299" t="s">
        <v>4</v>
      </c>
      <c r="BL3138" s="301">
        <v>253000</v>
      </c>
      <c r="BM3138" s="299" t="s">
        <v>894</v>
      </c>
      <c r="BN3138" s="301"/>
      <c r="BO3138" s="304">
        <v>44399</v>
      </c>
      <c r="BP3138" s="304">
        <v>48204</v>
      </c>
      <c r="BQ3138" s="297" t="s">
        <v>1065</v>
      </c>
      <c r="BR3138" s="297" t="s">
        <v>4741</v>
      </c>
      <c r="BS3138" s="297" t="s">
        <v>4742</v>
      </c>
      <c r="BT3138" s="297" t="s">
        <v>4742</v>
      </c>
      <c r="BU3138" s="301">
        <v>5259.4</v>
      </c>
      <c r="BV3138" s="301">
        <v>0</v>
      </c>
      <c r="BW3138" s="301">
        <v>0</v>
      </c>
    </row>
    <row r="3139" spans="1:75" s="289" customFormat="1" ht="18.2" customHeight="1" x14ac:dyDescent="0.15">
      <c r="A3139" s="291">
        <v>3137</v>
      </c>
      <c r="B3139" s="292" t="s">
        <v>305</v>
      </c>
      <c r="C3139" s="292" t="s">
        <v>306</v>
      </c>
      <c r="D3139" s="312">
        <v>45172</v>
      </c>
      <c r="E3139" s="293" t="s">
        <v>4567</v>
      </c>
      <c r="F3139" s="308">
        <v>0</v>
      </c>
      <c r="G3139" s="308">
        <v>0</v>
      </c>
      <c r="H3139" s="295">
        <v>86330.06</v>
      </c>
      <c r="I3139" s="295">
        <v>0</v>
      </c>
      <c r="J3139" s="295">
        <v>0</v>
      </c>
      <c r="K3139" s="295">
        <v>86330.06</v>
      </c>
      <c r="L3139" s="295">
        <v>423.86</v>
      </c>
      <c r="M3139" s="295">
        <v>0</v>
      </c>
      <c r="N3139" s="295">
        <v>0</v>
      </c>
      <c r="O3139" s="295">
        <v>423.86</v>
      </c>
      <c r="P3139" s="295">
        <v>0</v>
      </c>
      <c r="Q3139" s="295">
        <v>0</v>
      </c>
      <c r="R3139" s="295">
        <v>85906.2</v>
      </c>
      <c r="S3139" s="295">
        <v>0</v>
      </c>
      <c r="T3139" s="295">
        <v>712.22</v>
      </c>
      <c r="U3139" s="295">
        <v>0</v>
      </c>
      <c r="V3139" s="295">
        <v>0</v>
      </c>
      <c r="W3139" s="295">
        <v>712.22</v>
      </c>
      <c r="X3139" s="295">
        <v>0</v>
      </c>
      <c r="Y3139" s="295">
        <v>0</v>
      </c>
      <c r="Z3139" s="295">
        <v>0</v>
      </c>
      <c r="AA3139" s="295">
        <v>0</v>
      </c>
      <c r="AB3139" s="295">
        <v>0</v>
      </c>
      <c r="AC3139" s="295">
        <v>0</v>
      </c>
      <c r="AD3139" s="295">
        <v>0</v>
      </c>
      <c r="AE3139" s="295">
        <v>0</v>
      </c>
      <c r="AF3139" s="295">
        <v>0</v>
      </c>
      <c r="AG3139" s="295">
        <v>0</v>
      </c>
      <c r="AH3139" s="295">
        <v>86.71</v>
      </c>
      <c r="AI3139" s="295">
        <v>0</v>
      </c>
      <c r="AJ3139" s="295">
        <v>0</v>
      </c>
      <c r="AK3139" s="295">
        <v>0</v>
      </c>
      <c r="AL3139" s="295">
        <v>0</v>
      </c>
      <c r="AM3139" s="295">
        <v>0</v>
      </c>
      <c r="AN3139" s="295">
        <v>0</v>
      </c>
      <c r="AO3139" s="295">
        <v>0</v>
      </c>
      <c r="AP3139" s="295">
        <v>34.08</v>
      </c>
      <c r="AQ3139" s="295">
        <v>0</v>
      </c>
      <c r="AR3139" s="295">
        <v>33.869999999999997</v>
      </c>
      <c r="AS3139" s="295">
        <v>0</v>
      </c>
      <c r="AT3139" s="295">
        <f t="shared" ref="AT3139:AT3202" si="49">AQ3139-AR3139-AS3139+AP3139+AO3139+AN3139+AL3139+AI3139+AH3139+AG3139+AF3139+AA3139+W3139+V3139+Q3139+P3139+O3139+N3139-J3139</f>
        <v>1223</v>
      </c>
      <c r="AU3139" s="295">
        <v>0</v>
      </c>
      <c r="AV3139" s="295">
        <v>0</v>
      </c>
      <c r="AW3139" s="296">
        <v>119</v>
      </c>
      <c r="AX3139" s="296">
        <v>143</v>
      </c>
      <c r="AY3139" s="295">
        <v>256400.01</v>
      </c>
      <c r="AZ3139" s="295">
        <v>90769.72</v>
      </c>
      <c r="BA3139" s="294">
        <v>21.450863999999999</v>
      </c>
      <c r="BB3139" s="294">
        <v>20.301508178683399</v>
      </c>
      <c r="BC3139" s="294">
        <v>9.9</v>
      </c>
      <c r="BD3139" s="294"/>
      <c r="BE3139" s="293" t="s">
        <v>4204</v>
      </c>
      <c r="BF3139" s="291"/>
      <c r="BG3139" s="293" t="s">
        <v>312</v>
      </c>
      <c r="BH3139" s="293" t="s">
        <v>221</v>
      </c>
      <c r="BI3139" s="293" t="s">
        <v>798</v>
      </c>
      <c r="BJ3139" s="293" t="s">
        <v>103</v>
      </c>
      <c r="BK3139" s="292" t="s">
        <v>4</v>
      </c>
      <c r="BL3139" s="294">
        <v>85906.2</v>
      </c>
      <c r="BM3139" s="292" t="s">
        <v>894</v>
      </c>
      <c r="BN3139" s="294"/>
      <c r="BO3139" s="297">
        <v>44462</v>
      </c>
      <c r="BP3139" s="297">
        <v>48814</v>
      </c>
      <c r="BQ3139" s="297" t="s">
        <v>1065</v>
      </c>
      <c r="BR3139" s="297" t="s">
        <v>4741</v>
      </c>
      <c r="BS3139" s="297" t="s">
        <v>4742</v>
      </c>
      <c r="BT3139" s="297" t="s">
        <v>4742</v>
      </c>
      <c r="BU3139" s="294">
        <v>0</v>
      </c>
      <c r="BV3139" s="294">
        <v>0</v>
      </c>
      <c r="BW3139" s="294">
        <v>0</v>
      </c>
    </row>
    <row r="3140" spans="1:75" s="289" customFormat="1" ht="18.2" customHeight="1" x14ac:dyDescent="0.15">
      <c r="A3140" s="298">
        <v>3138</v>
      </c>
      <c r="B3140" s="299" t="s">
        <v>305</v>
      </c>
      <c r="C3140" s="299" t="s">
        <v>306</v>
      </c>
      <c r="D3140" s="313">
        <v>45172</v>
      </c>
      <c r="E3140" s="300" t="s">
        <v>4554</v>
      </c>
      <c r="F3140" s="309">
        <v>0</v>
      </c>
      <c r="G3140" s="309">
        <v>0</v>
      </c>
      <c r="H3140" s="302">
        <v>38459.56</v>
      </c>
      <c r="I3140" s="302">
        <v>0</v>
      </c>
      <c r="J3140" s="302">
        <v>0</v>
      </c>
      <c r="K3140" s="302">
        <v>38459.56</v>
      </c>
      <c r="L3140" s="302">
        <v>3060.71</v>
      </c>
      <c r="M3140" s="302">
        <v>0</v>
      </c>
      <c r="N3140" s="302">
        <v>0</v>
      </c>
      <c r="O3140" s="302">
        <v>3060.71</v>
      </c>
      <c r="P3140" s="302">
        <v>0</v>
      </c>
      <c r="Q3140" s="302">
        <v>0</v>
      </c>
      <c r="R3140" s="302">
        <v>35398.85</v>
      </c>
      <c r="S3140" s="302">
        <v>0</v>
      </c>
      <c r="T3140" s="302">
        <v>320.5</v>
      </c>
      <c r="U3140" s="302">
        <v>0</v>
      </c>
      <c r="V3140" s="302">
        <v>0</v>
      </c>
      <c r="W3140" s="302">
        <v>320.5</v>
      </c>
      <c r="X3140" s="302">
        <v>0</v>
      </c>
      <c r="Y3140" s="302">
        <v>0</v>
      </c>
      <c r="Z3140" s="302">
        <v>0</v>
      </c>
      <c r="AA3140" s="302">
        <v>0</v>
      </c>
      <c r="AB3140" s="302">
        <v>0</v>
      </c>
      <c r="AC3140" s="302">
        <v>0</v>
      </c>
      <c r="AD3140" s="302">
        <v>0</v>
      </c>
      <c r="AE3140" s="302">
        <v>0</v>
      </c>
      <c r="AF3140" s="302">
        <v>0</v>
      </c>
      <c r="AG3140" s="302">
        <v>0</v>
      </c>
      <c r="AH3140" s="302">
        <v>110.37</v>
      </c>
      <c r="AI3140" s="302">
        <v>0</v>
      </c>
      <c r="AJ3140" s="302">
        <v>0</v>
      </c>
      <c r="AK3140" s="302">
        <v>0</v>
      </c>
      <c r="AL3140" s="302">
        <v>0</v>
      </c>
      <c r="AM3140" s="302">
        <v>0</v>
      </c>
      <c r="AN3140" s="302">
        <v>0</v>
      </c>
      <c r="AO3140" s="302">
        <v>0</v>
      </c>
      <c r="AP3140" s="302">
        <v>0</v>
      </c>
      <c r="AQ3140" s="302">
        <v>0</v>
      </c>
      <c r="AR3140" s="302">
        <v>8.16</v>
      </c>
      <c r="AS3140" s="302">
        <v>3.42</v>
      </c>
      <c r="AT3140" s="295">
        <f t="shared" si="49"/>
        <v>3480</v>
      </c>
      <c r="AU3140" s="302">
        <v>0</v>
      </c>
      <c r="AV3140" s="302">
        <v>0</v>
      </c>
      <c r="AW3140" s="303">
        <v>11</v>
      </c>
      <c r="AX3140" s="303">
        <v>36</v>
      </c>
      <c r="AY3140" s="302">
        <v>381002</v>
      </c>
      <c r="AZ3140" s="302">
        <v>73273.67</v>
      </c>
      <c r="BA3140" s="301">
        <v>71.839376999999999</v>
      </c>
      <c r="BB3140" s="301">
        <v>34.705936395931197</v>
      </c>
      <c r="BC3140" s="301">
        <v>10</v>
      </c>
      <c r="BD3140" s="301"/>
      <c r="BE3140" s="300" t="s">
        <v>4204</v>
      </c>
      <c r="BF3140" s="298"/>
      <c r="BG3140" s="300" t="s">
        <v>320</v>
      </c>
      <c r="BH3140" s="300" t="s">
        <v>181</v>
      </c>
      <c r="BI3140" s="300" t="s">
        <v>462</v>
      </c>
      <c r="BJ3140" s="300" t="s">
        <v>103</v>
      </c>
      <c r="BK3140" s="299" t="s">
        <v>4</v>
      </c>
      <c r="BL3140" s="301">
        <v>35398.85</v>
      </c>
      <c r="BM3140" s="299" t="s">
        <v>894</v>
      </c>
      <c r="BN3140" s="301"/>
      <c r="BO3140" s="304">
        <v>44429</v>
      </c>
      <c r="BP3140" s="304">
        <v>45525</v>
      </c>
      <c r="BQ3140" s="297" t="s">
        <v>925</v>
      </c>
      <c r="BR3140" s="297" t="s">
        <v>4745</v>
      </c>
      <c r="BS3140" s="297" t="s">
        <v>4742</v>
      </c>
      <c r="BT3140" s="297" t="s">
        <v>4742</v>
      </c>
      <c r="BU3140" s="301">
        <v>0</v>
      </c>
      <c r="BV3140" s="301">
        <v>0</v>
      </c>
      <c r="BW3140" s="301">
        <v>0</v>
      </c>
    </row>
    <row r="3141" spans="1:75" s="289" customFormat="1" ht="18.2" customHeight="1" x14ac:dyDescent="0.15">
      <c r="A3141" s="291">
        <v>3139</v>
      </c>
      <c r="B3141" s="292" t="s">
        <v>305</v>
      </c>
      <c r="C3141" s="292" t="s">
        <v>306</v>
      </c>
      <c r="D3141" s="312">
        <v>45172</v>
      </c>
      <c r="E3141" s="293" t="s">
        <v>4568</v>
      </c>
      <c r="F3141" s="308">
        <v>0</v>
      </c>
      <c r="G3141" s="308">
        <v>0</v>
      </c>
      <c r="H3141" s="295">
        <v>297326.03999999998</v>
      </c>
      <c r="I3141" s="295">
        <v>0</v>
      </c>
      <c r="J3141" s="295">
        <v>0</v>
      </c>
      <c r="K3141" s="295">
        <v>297326.03999999998</v>
      </c>
      <c r="L3141" s="295">
        <v>1474.42</v>
      </c>
      <c r="M3141" s="295">
        <v>0</v>
      </c>
      <c r="N3141" s="295">
        <v>0</v>
      </c>
      <c r="O3141" s="295">
        <v>1474.42</v>
      </c>
      <c r="P3141" s="295">
        <v>0</v>
      </c>
      <c r="Q3141" s="295">
        <v>0</v>
      </c>
      <c r="R3141" s="295">
        <v>295851.62</v>
      </c>
      <c r="S3141" s="295">
        <v>0</v>
      </c>
      <c r="T3141" s="295">
        <v>2353.83</v>
      </c>
      <c r="U3141" s="295">
        <v>0</v>
      </c>
      <c r="V3141" s="295">
        <v>0</v>
      </c>
      <c r="W3141" s="295">
        <v>2353.83</v>
      </c>
      <c r="X3141" s="295">
        <v>0</v>
      </c>
      <c r="Y3141" s="295">
        <v>0</v>
      </c>
      <c r="Z3141" s="295">
        <v>0</v>
      </c>
      <c r="AA3141" s="295">
        <v>0</v>
      </c>
      <c r="AB3141" s="295">
        <v>0</v>
      </c>
      <c r="AC3141" s="295">
        <v>0</v>
      </c>
      <c r="AD3141" s="295">
        <v>0</v>
      </c>
      <c r="AE3141" s="295">
        <v>0</v>
      </c>
      <c r="AF3141" s="295">
        <v>0</v>
      </c>
      <c r="AG3141" s="295">
        <v>0</v>
      </c>
      <c r="AH3141" s="295">
        <v>212.81</v>
      </c>
      <c r="AI3141" s="295">
        <v>0</v>
      </c>
      <c r="AJ3141" s="295">
        <v>0</v>
      </c>
      <c r="AK3141" s="295">
        <v>0</v>
      </c>
      <c r="AL3141" s="295">
        <v>0</v>
      </c>
      <c r="AM3141" s="295">
        <v>0</v>
      </c>
      <c r="AN3141" s="295">
        <v>0</v>
      </c>
      <c r="AO3141" s="295">
        <v>0</v>
      </c>
      <c r="AP3141" s="295">
        <v>0</v>
      </c>
      <c r="AQ3141" s="295">
        <v>0</v>
      </c>
      <c r="AR3141" s="295">
        <v>4041.06</v>
      </c>
      <c r="AS3141" s="295">
        <v>0</v>
      </c>
      <c r="AT3141" s="295">
        <f t="shared" si="49"/>
        <v>0</v>
      </c>
      <c r="AU3141" s="295">
        <v>0</v>
      </c>
      <c r="AV3141" s="295">
        <v>0</v>
      </c>
      <c r="AW3141" s="296">
        <v>120</v>
      </c>
      <c r="AX3141" s="296">
        <v>144</v>
      </c>
      <c r="AY3141" s="295">
        <v>512799.99</v>
      </c>
      <c r="AZ3141" s="295">
        <v>312799.99</v>
      </c>
      <c r="BA3141" s="294">
        <v>89.999998000000005</v>
      </c>
      <c r="BB3141" s="294">
        <v>85.123548783670898</v>
      </c>
      <c r="BC3141" s="294">
        <v>9.5</v>
      </c>
      <c r="BD3141" s="294"/>
      <c r="BE3141" s="293" t="s">
        <v>4204</v>
      </c>
      <c r="BF3141" s="291"/>
      <c r="BG3141" s="293" t="s">
        <v>494</v>
      </c>
      <c r="BH3141" s="293" t="s">
        <v>218</v>
      </c>
      <c r="BI3141" s="293" t="s">
        <v>566</v>
      </c>
      <c r="BJ3141" s="293" t="s">
        <v>103</v>
      </c>
      <c r="BK3141" s="292" t="s">
        <v>4</v>
      </c>
      <c r="BL3141" s="294">
        <v>295851.62</v>
      </c>
      <c r="BM3141" s="292" t="s">
        <v>894</v>
      </c>
      <c r="BN3141" s="294"/>
      <c r="BO3141" s="297">
        <v>44446</v>
      </c>
      <c r="BP3141" s="297">
        <v>48829</v>
      </c>
      <c r="BQ3141" s="297" t="s">
        <v>925</v>
      </c>
      <c r="BR3141" s="297" t="s">
        <v>4745</v>
      </c>
      <c r="BS3141" s="297" t="s">
        <v>4742</v>
      </c>
      <c r="BT3141" s="297" t="s">
        <v>4742</v>
      </c>
      <c r="BU3141" s="294">
        <v>0</v>
      </c>
      <c r="BV3141" s="294">
        <v>0</v>
      </c>
      <c r="BW3141" s="294">
        <v>0</v>
      </c>
    </row>
    <row r="3142" spans="1:75" s="289" customFormat="1" ht="18.2" customHeight="1" x14ac:dyDescent="0.15">
      <c r="A3142" s="298">
        <v>3140</v>
      </c>
      <c r="B3142" s="299" t="s">
        <v>305</v>
      </c>
      <c r="C3142" s="299" t="s">
        <v>306</v>
      </c>
      <c r="D3142" s="313">
        <v>45172</v>
      </c>
      <c r="E3142" s="300" t="s">
        <v>4555</v>
      </c>
      <c r="F3142" s="309">
        <v>1</v>
      </c>
      <c r="G3142" s="309">
        <v>0</v>
      </c>
      <c r="H3142" s="302">
        <v>511990.27</v>
      </c>
      <c r="I3142" s="302">
        <v>0</v>
      </c>
      <c r="J3142" s="302">
        <v>0</v>
      </c>
      <c r="K3142" s="302">
        <v>511990.27</v>
      </c>
      <c r="L3142" s="302">
        <v>2706.1</v>
      </c>
      <c r="M3142" s="302">
        <v>0</v>
      </c>
      <c r="N3142" s="302">
        <v>0</v>
      </c>
      <c r="O3142" s="302">
        <v>0</v>
      </c>
      <c r="P3142" s="302">
        <v>0</v>
      </c>
      <c r="Q3142" s="302">
        <v>0</v>
      </c>
      <c r="R3142" s="302">
        <v>511990.27</v>
      </c>
      <c r="S3142" s="302">
        <v>0</v>
      </c>
      <c r="T3142" s="302">
        <v>3669.26</v>
      </c>
      <c r="U3142" s="302">
        <v>0</v>
      </c>
      <c r="V3142" s="302">
        <v>0</v>
      </c>
      <c r="W3142" s="302">
        <v>1528.56</v>
      </c>
      <c r="X3142" s="302">
        <v>0</v>
      </c>
      <c r="Y3142" s="302">
        <v>0</v>
      </c>
      <c r="Z3142" s="302">
        <v>2140.6999999999998</v>
      </c>
      <c r="AA3142" s="302">
        <v>0</v>
      </c>
      <c r="AB3142" s="302">
        <v>0</v>
      </c>
      <c r="AC3142" s="302">
        <v>0</v>
      </c>
      <c r="AD3142" s="302">
        <v>0</v>
      </c>
      <c r="AE3142" s="302">
        <v>0</v>
      </c>
      <c r="AF3142" s="302">
        <v>0</v>
      </c>
      <c r="AG3142" s="302">
        <v>0</v>
      </c>
      <c r="AH3142" s="302">
        <v>288.88</v>
      </c>
      <c r="AI3142" s="302">
        <v>0</v>
      </c>
      <c r="AJ3142" s="302">
        <v>0</v>
      </c>
      <c r="AK3142" s="302">
        <v>0</v>
      </c>
      <c r="AL3142" s="302">
        <v>0</v>
      </c>
      <c r="AM3142" s="302">
        <v>0</v>
      </c>
      <c r="AN3142" s="302">
        <v>0</v>
      </c>
      <c r="AO3142" s="302">
        <v>0</v>
      </c>
      <c r="AP3142" s="302">
        <v>0</v>
      </c>
      <c r="AQ3142" s="302">
        <v>0</v>
      </c>
      <c r="AR3142" s="302">
        <v>1817.44</v>
      </c>
      <c r="AS3142" s="302">
        <v>0</v>
      </c>
      <c r="AT3142" s="295">
        <f t="shared" si="49"/>
        <v>0</v>
      </c>
      <c r="AU3142" s="302">
        <v>2706.1</v>
      </c>
      <c r="AV3142" s="302">
        <v>2140.6999999999998</v>
      </c>
      <c r="AW3142" s="303">
        <v>119</v>
      </c>
      <c r="AX3142" s="303">
        <v>144</v>
      </c>
      <c r="AY3142" s="302">
        <v>542999.98</v>
      </c>
      <c r="AZ3142" s="302">
        <v>542999.98</v>
      </c>
      <c r="BA3142" s="301">
        <v>89.171273999999997</v>
      </c>
      <c r="BB3142" s="301">
        <v>84.078869858345101</v>
      </c>
      <c r="BC3142" s="301">
        <v>8.6</v>
      </c>
      <c r="BD3142" s="301"/>
      <c r="BE3142" s="300" t="s">
        <v>4204</v>
      </c>
      <c r="BF3142" s="298"/>
      <c r="BG3142" s="300" t="s">
        <v>333</v>
      </c>
      <c r="BH3142" s="300" t="s">
        <v>193</v>
      </c>
      <c r="BI3142" s="300" t="s">
        <v>342</v>
      </c>
      <c r="BJ3142" s="300" t="s">
        <v>177</v>
      </c>
      <c r="BK3142" s="299" t="s">
        <v>4</v>
      </c>
      <c r="BL3142" s="301">
        <v>511990.27</v>
      </c>
      <c r="BM3142" s="299" t="s">
        <v>894</v>
      </c>
      <c r="BN3142" s="301"/>
      <c r="BO3142" s="304">
        <v>44427</v>
      </c>
      <c r="BP3142" s="304">
        <v>48810</v>
      </c>
      <c r="BQ3142" s="297" t="s">
        <v>1065</v>
      </c>
      <c r="BR3142" s="297" t="s">
        <v>4741</v>
      </c>
      <c r="BS3142" s="297" t="s">
        <v>4742</v>
      </c>
      <c r="BT3142" s="297" t="s">
        <v>4742</v>
      </c>
      <c r="BU3142" s="301">
        <v>0</v>
      </c>
      <c r="BV3142" s="301">
        <v>0</v>
      </c>
      <c r="BW3142" s="301">
        <v>0</v>
      </c>
    </row>
    <row r="3143" spans="1:75" s="289" customFormat="1" ht="18.2" customHeight="1" x14ac:dyDescent="0.15">
      <c r="A3143" s="291">
        <v>3141</v>
      </c>
      <c r="B3143" s="292" t="s">
        <v>305</v>
      </c>
      <c r="C3143" s="292" t="s">
        <v>306</v>
      </c>
      <c r="D3143" s="312">
        <v>45172</v>
      </c>
      <c r="E3143" s="293" t="s">
        <v>4556</v>
      </c>
      <c r="F3143" s="308">
        <v>0</v>
      </c>
      <c r="G3143" s="308">
        <v>0</v>
      </c>
      <c r="H3143" s="295">
        <v>157332.13</v>
      </c>
      <c r="I3143" s="295">
        <v>0</v>
      </c>
      <c r="J3143" s="295">
        <v>0</v>
      </c>
      <c r="K3143" s="295">
        <v>157332.13</v>
      </c>
      <c r="L3143" s="295">
        <v>1180.72</v>
      </c>
      <c r="M3143" s="295">
        <v>0</v>
      </c>
      <c r="N3143" s="295">
        <v>0</v>
      </c>
      <c r="O3143" s="295">
        <v>1180.72</v>
      </c>
      <c r="P3143" s="295">
        <v>0</v>
      </c>
      <c r="Q3143" s="295">
        <v>0</v>
      </c>
      <c r="R3143" s="295">
        <v>156151.41</v>
      </c>
      <c r="S3143" s="295">
        <v>0</v>
      </c>
      <c r="T3143" s="295">
        <v>1311.1</v>
      </c>
      <c r="U3143" s="295">
        <v>0</v>
      </c>
      <c r="V3143" s="295">
        <v>0</v>
      </c>
      <c r="W3143" s="295">
        <v>1311.1</v>
      </c>
      <c r="X3143" s="295">
        <v>0</v>
      </c>
      <c r="Y3143" s="295">
        <v>0</v>
      </c>
      <c r="Z3143" s="295">
        <v>0</v>
      </c>
      <c r="AA3143" s="295">
        <v>0</v>
      </c>
      <c r="AB3143" s="295">
        <v>0</v>
      </c>
      <c r="AC3143" s="295">
        <v>0</v>
      </c>
      <c r="AD3143" s="295">
        <v>0</v>
      </c>
      <c r="AE3143" s="295">
        <v>0</v>
      </c>
      <c r="AF3143" s="295">
        <v>0</v>
      </c>
      <c r="AG3143" s="295">
        <v>0</v>
      </c>
      <c r="AH3143" s="295">
        <v>119.44</v>
      </c>
      <c r="AI3143" s="295">
        <v>0</v>
      </c>
      <c r="AJ3143" s="295">
        <v>0</v>
      </c>
      <c r="AK3143" s="295">
        <v>0</v>
      </c>
      <c r="AL3143" s="295">
        <v>0</v>
      </c>
      <c r="AM3143" s="295">
        <v>0</v>
      </c>
      <c r="AN3143" s="295">
        <v>0</v>
      </c>
      <c r="AO3143" s="295">
        <v>0</v>
      </c>
      <c r="AP3143" s="295">
        <v>48.74</v>
      </c>
      <c r="AQ3143" s="295">
        <v>0</v>
      </c>
      <c r="AR3143" s="295">
        <v>40</v>
      </c>
      <c r="AS3143" s="295">
        <v>0</v>
      </c>
      <c r="AT3143" s="295">
        <f t="shared" si="49"/>
        <v>2620</v>
      </c>
      <c r="AU3143" s="295">
        <v>0</v>
      </c>
      <c r="AV3143" s="295">
        <v>0</v>
      </c>
      <c r="AW3143" s="296">
        <v>89</v>
      </c>
      <c r="AX3143" s="296">
        <v>114</v>
      </c>
      <c r="AY3143" s="295">
        <v>293996.92</v>
      </c>
      <c r="AZ3143" s="295">
        <v>170762.23</v>
      </c>
      <c r="BA3143" s="294">
        <v>44.218153000000001</v>
      </c>
      <c r="BB3143" s="294">
        <v>40.4347433185063</v>
      </c>
      <c r="BC3143" s="294">
        <v>10</v>
      </c>
      <c r="BD3143" s="294"/>
      <c r="BE3143" s="293" t="s">
        <v>4204</v>
      </c>
      <c r="BF3143" s="291"/>
      <c r="BG3143" s="293" t="s">
        <v>380</v>
      </c>
      <c r="BH3143" s="293" t="s">
        <v>203</v>
      </c>
      <c r="BI3143" s="293" t="s">
        <v>761</v>
      </c>
      <c r="BJ3143" s="293" t="s">
        <v>103</v>
      </c>
      <c r="BK3143" s="292" t="s">
        <v>4</v>
      </c>
      <c r="BL3143" s="294">
        <v>156151.41</v>
      </c>
      <c r="BM3143" s="292" t="s">
        <v>894</v>
      </c>
      <c r="BN3143" s="294"/>
      <c r="BO3143" s="297">
        <v>44428</v>
      </c>
      <c r="BP3143" s="297">
        <v>47899</v>
      </c>
      <c r="BQ3143" s="297" t="s">
        <v>1065</v>
      </c>
      <c r="BR3143" s="297" t="s">
        <v>4741</v>
      </c>
      <c r="BS3143" s="297" t="s">
        <v>4742</v>
      </c>
      <c r="BT3143" s="297" t="s">
        <v>4742</v>
      </c>
      <c r="BU3143" s="294">
        <v>0</v>
      </c>
      <c r="BV3143" s="294">
        <v>0</v>
      </c>
      <c r="BW3143" s="294">
        <v>0</v>
      </c>
    </row>
    <row r="3144" spans="1:75" s="289" customFormat="1" ht="18.2" customHeight="1" x14ac:dyDescent="0.15">
      <c r="A3144" s="298">
        <v>3142</v>
      </c>
      <c r="B3144" s="299" t="s">
        <v>305</v>
      </c>
      <c r="C3144" s="299" t="s">
        <v>306</v>
      </c>
      <c r="D3144" s="313">
        <v>45172</v>
      </c>
      <c r="E3144" s="300" t="s">
        <v>4557</v>
      </c>
      <c r="F3144" s="309">
        <v>0</v>
      </c>
      <c r="G3144" s="309">
        <v>0</v>
      </c>
      <c r="H3144" s="302">
        <v>95754.77</v>
      </c>
      <c r="I3144" s="302">
        <v>0</v>
      </c>
      <c r="J3144" s="302">
        <v>0</v>
      </c>
      <c r="K3144" s="302">
        <v>95754.77</v>
      </c>
      <c r="L3144" s="302">
        <v>648.15</v>
      </c>
      <c r="M3144" s="302">
        <v>0</v>
      </c>
      <c r="N3144" s="302">
        <v>0</v>
      </c>
      <c r="O3144" s="302">
        <v>648.15</v>
      </c>
      <c r="P3144" s="302">
        <v>0</v>
      </c>
      <c r="Q3144" s="302">
        <v>0</v>
      </c>
      <c r="R3144" s="302">
        <v>95106.62</v>
      </c>
      <c r="S3144" s="302">
        <v>0</v>
      </c>
      <c r="T3144" s="302">
        <v>789.98</v>
      </c>
      <c r="U3144" s="302">
        <v>0</v>
      </c>
      <c r="V3144" s="302">
        <v>0</v>
      </c>
      <c r="W3144" s="302">
        <v>789.98</v>
      </c>
      <c r="X3144" s="302">
        <v>0</v>
      </c>
      <c r="Y3144" s="302">
        <v>0</v>
      </c>
      <c r="Z3144" s="302">
        <v>0</v>
      </c>
      <c r="AA3144" s="302">
        <v>0</v>
      </c>
      <c r="AB3144" s="302">
        <v>0</v>
      </c>
      <c r="AC3144" s="302">
        <v>0</v>
      </c>
      <c r="AD3144" s="302">
        <v>0</v>
      </c>
      <c r="AE3144" s="302">
        <v>0</v>
      </c>
      <c r="AF3144" s="302">
        <v>0</v>
      </c>
      <c r="AG3144" s="302">
        <v>0</v>
      </c>
      <c r="AH3144" s="302">
        <v>103.79</v>
      </c>
      <c r="AI3144" s="302">
        <v>0</v>
      </c>
      <c r="AJ3144" s="302">
        <v>0</v>
      </c>
      <c r="AK3144" s="302">
        <v>0</v>
      </c>
      <c r="AL3144" s="302">
        <v>0</v>
      </c>
      <c r="AM3144" s="302">
        <v>0</v>
      </c>
      <c r="AN3144" s="302">
        <v>0</v>
      </c>
      <c r="AO3144" s="302">
        <v>0</v>
      </c>
      <c r="AP3144" s="302">
        <v>0</v>
      </c>
      <c r="AQ3144" s="302">
        <v>0</v>
      </c>
      <c r="AR3144" s="302">
        <v>0</v>
      </c>
      <c r="AS3144" s="302">
        <v>0</v>
      </c>
      <c r="AT3144" s="295">
        <f t="shared" si="49"/>
        <v>1541.92</v>
      </c>
      <c r="AU3144" s="302">
        <v>0</v>
      </c>
      <c r="AV3144" s="302">
        <v>0</v>
      </c>
      <c r="AW3144" s="303">
        <v>96</v>
      </c>
      <c r="AX3144" s="303">
        <v>121</v>
      </c>
      <c r="AY3144" s="302">
        <v>313999.65999999997</v>
      </c>
      <c r="AZ3144" s="302">
        <v>103131.1</v>
      </c>
      <c r="BA3144" s="301">
        <v>23.837921999999999</v>
      </c>
      <c r="BB3144" s="301">
        <v>21.9831281664177</v>
      </c>
      <c r="BC3144" s="301">
        <v>9.9</v>
      </c>
      <c r="BD3144" s="301"/>
      <c r="BE3144" s="300" t="s">
        <v>4204</v>
      </c>
      <c r="BF3144" s="298"/>
      <c r="BG3144" s="300" t="s">
        <v>320</v>
      </c>
      <c r="BH3144" s="300" t="s">
        <v>181</v>
      </c>
      <c r="BI3144" s="300" t="s">
        <v>368</v>
      </c>
      <c r="BJ3144" s="300" t="s">
        <v>103</v>
      </c>
      <c r="BK3144" s="299" t="s">
        <v>4</v>
      </c>
      <c r="BL3144" s="301">
        <v>95106.62</v>
      </c>
      <c r="BM3144" s="299" t="s">
        <v>894</v>
      </c>
      <c r="BN3144" s="301"/>
      <c r="BO3144" s="304">
        <v>44428</v>
      </c>
      <c r="BP3144" s="304">
        <v>48111</v>
      </c>
      <c r="BQ3144" s="297" t="s">
        <v>1065</v>
      </c>
      <c r="BR3144" s="297" t="s">
        <v>4741</v>
      </c>
      <c r="BS3144" s="297" t="s">
        <v>4742</v>
      </c>
      <c r="BT3144" s="297" t="s">
        <v>4742</v>
      </c>
      <c r="BU3144" s="301">
        <v>0</v>
      </c>
      <c r="BV3144" s="301">
        <v>0</v>
      </c>
      <c r="BW3144" s="301">
        <v>0</v>
      </c>
    </row>
    <row r="3145" spans="1:75" s="289" customFormat="1" ht="18.2" customHeight="1" x14ac:dyDescent="0.15">
      <c r="A3145" s="291">
        <v>3143</v>
      </c>
      <c r="B3145" s="292" t="s">
        <v>305</v>
      </c>
      <c r="C3145" s="292" t="s">
        <v>306</v>
      </c>
      <c r="D3145" s="312">
        <v>45172</v>
      </c>
      <c r="E3145" s="293" t="s">
        <v>4558</v>
      </c>
      <c r="F3145" s="308">
        <v>0</v>
      </c>
      <c r="G3145" s="308">
        <v>0</v>
      </c>
      <c r="H3145" s="295">
        <v>236349.78</v>
      </c>
      <c r="I3145" s="295">
        <v>0</v>
      </c>
      <c r="J3145" s="295">
        <v>0</v>
      </c>
      <c r="K3145" s="295">
        <v>236349.78</v>
      </c>
      <c r="L3145" s="295">
        <v>1249.22</v>
      </c>
      <c r="M3145" s="295">
        <v>0</v>
      </c>
      <c r="N3145" s="295">
        <v>0</v>
      </c>
      <c r="O3145" s="295">
        <v>1249.22</v>
      </c>
      <c r="P3145" s="295">
        <v>0</v>
      </c>
      <c r="Q3145" s="295">
        <v>0</v>
      </c>
      <c r="R3145" s="295">
        <v>235100.56</v>
      </c>
      <c r="S3145" s="295">
        <v>0</v>
      </c>
      <c r="T3145" s="295">
        <v>1693.84</v>
      </c>
      <c r="U3145" s="295">
        <v>0</v>
      </c>
      <c r="V3145" s="295">
        <v>0</v>
      </c>
      <c r="W3145" s="295">
        <v>1693.84</v>
      </c>
      <c r="X3145" s="295">
        <v>0</v>
      </c>
      <c r="Y3145" s="295">
        <v>0</v>
      </c>
      <c r="Z3145" s="295">
        <v>0</v>
      </c>
      <c r="AA3145" s="295">
        <v>0</v>
      </c>
      <c r="AB3145" s="295">
        <v>0</v>
      </c>
      <c r="AC3145" s="295">
        <v>0</v>
      </c>
      <c r="AD3145" s="295">
        <v>0</v>
      </c>
      <c r="AE3145" s="295">
        <v>0</v>
      </c>
      <c r="AF3145" s="295">
        <v>0</v>
      </c>
      <c r="AG3145" s="295">
        <v>0</v>
      </c>
      <c r="AH3145" s="295">
        <v>141.69</v>
      </c>
      <c r="AI3145" s="295">
        <v>0</v>
      </c>
      <c r="AJ3145" s="295">
        <v>0</v>
      </c>
      <c r="AK3145" s="295">
        <v>0</v>
      </c>
      <c r="AL3145" s="295">
        <v>0</v>
      </c>
      <c r="AM3145" s="295">
        <v>0</v>
      </c>
      <c r="AN3145" s="295">
        <v>0</v>
      </c>
      <c r="AO3145" s="295">
        <v>0</v>
      </c>
      <c r="AP3145" s="295">
        <v>41.75</v>
      </c>
      <c r="AQ3145" s="295">
        <v>0</v>
      </c>
      <c r="AR3145" s="295">
        <v>26.5</v>
      </c>
      <c r="AS3145" s="295">
        <v>0</v>
      </c>
      <c r="AT3145" s="295">
        <f t="shared" si="49"/>
        <v>3100</v>
      </c>
      <c r="AU3145" s="295">
        <v>0</v>
      </c>
      <c r="AV3145" s="295">
        <v>0</v>
      </c>
      <c r="AW3145" s="296">
        <v>119</v>
      </c>
      <c r="AX3145" s="296">
        <v>144</v>
      </c>
      <c r="AY3145" s="295">
        <v>286621</v>
      </c>
      <c r="AZ3145" s="295">
        <v>250664.85</v>
      </c>
      <c r="BA3145" s="294">
        <v>85.722952000000006</v>
      </c>
      <c r="BB3145" s="294">
        <v>80.400239682800105</v>
      </c>
      <c r="BC3145" s="294">
        <v>8.6</v>
      </c>
      <c r="BD3145" s="294"/>
      <c r="BE3145" s="293" t="s">
        <v>4204</v>
      </c>
      <c r="BF3145" s="291"/>
      <c r="BG3145" s="293" t="s">
        <v>351</v>
      </c>
      <c r="BH3145" s="293" t="s">
        <v>444</v>
      </c>
      <c r="BI3145" s="293" t="s">
        <v>854</v>
      </c>
      <c r="BJ3145" s="293" t="s">
        <v>103</v>
      </c>
      <c r="BK3145" s="292" t="s">
        <v>4</v>
      </c>
      <c r="BL3145" s="294">
        <v>235100.56</v>
      </c>
      <c r="BM3145" s="292" t="s">
        <v>894</v>
      </c>
      <c r="BN3145" s="294"/>
      <c r="BO3145" s="297">
        <v>44438</v>
      </c>
      <c r="BP3145" s="297">
        <v>48821</v>
      </c>
      <c r="BQ3145" s="297" t="s">
        <v>1065</v>
      </c>
      <c r="BR3145" s="297" t="s">
        <v>4741</v>
      </c>
      <c r="BS3145" s="297" t="s">
        <v>4742</v>
      </c>
      <c r="BT3145" s="297" t="s">
        <v>4742</v>
      </c>
      <c r="BU3145" s="294">
        <v>0</v>
      </c>
      <c r="BV3145" s="294">
        <v>0</v>
      </c>
      <c r="BW3145" s="294">
        <v>0</v>
      </c>
    </row>
    <row r="3146" spans="1:75" s="289" customFormat="1" ht="18.2" customHeight="1" x14ac:dyDescent="0.15">
      <c r="A3146" s="298">
        <v>3144</v>
      </c>
      <c r="B3146" s="299" t="s">
        <v>305</v>
      </c>
      <c r="C3146" s="299" t="s">
        <v>306</v>
      </c>
      <c r="D3146" s="313">
        <v>45172</v>
      </c>
      <c r="E3146" s="300" t="s">
        <v>4559</v>
      </c>
      <c r="F3146" s="309">
        <v>0</v>
      </c>
      <c r="G3146" s="309">
        <v>0</v>
      </c>
      <c r="H3146" s="302">
        <v>498215.71</v>
      </c>
      <c r="I3146" s="302">
        <v>0</v>
      </c>
      <c r="J3146" s="302">
        <v>0</v>
      </c>
      <c r="K3146" s="302">
        <v>498215.71</v>
      </c>
      <c r="L3146" s="302">
        <v>2687.4</v>
      </c>
      <c r="M3146" s="302">
        <v>0</v>
      </c>
      <c r="N3146" s="302">
        <v>0</v>
      </c>
      <c r="O3146" s="302">
        <v>2687.4</v>
      </c>
      <c r="P3146" s="302">
        <v>0</v>
      </c>
      <c r="Q3146" s="302">
        <v>0</v>
      </c>
      <c r="R3146" s="302">
        <v>495528.31</v>
      </c>
      <c r="S3146" s="302">
        <v>0</v>
      </c>
      <c r="T3146" s="302">
        <v>3570.55</v>
      </c>
      <c r="U3146" s="302">
        <v>0</v>
      </c>
      <c r="V3146" s="302">
        <v>0</v>
      </c>
      <c r="W3146" s="302">
        <v>3570.55</v>
      </c>
      <c r="X3146" s="302">
        <v>0</v>
      </c>
      <c r="Y3146" s="302">
        <v>0</v>
      </c>
      <c r="Z3146" s="302">
        <v>0</v>
      </c>
      <c r="AA3146" s="302">
        <v>0</v>
      </c>
      <c r="AB3146" s="302">
        <v>0</v>
      </c>
      <c r="AC3146" s="302">
        <v>0</v>
      </c>
      <c r="AD3146" s="302">
        <v>0</v>
      </c>
      <c r="AE3146" s="302">
        <v>0</v>
      </c>
      <c r="AF3146" s="302">
        <v>0</v>
      </c>
      <c r="AG3146" s="302">
        <v>0</v>
      </c>
      <c r="AH3146" s="302">
        <v>283.56</v>
      </c>
      <c r="AI3146" s="302">
        <v>0</v>
      </c>
      <c r="AJ3146" s="302">
        <v>0</v>
      </c>
      <c r="AK3146" s="302">
        <v>0</v>
      </c>
      <c r="AL3146" s="302">
        <v>0</v>
      </c>
      <c r="AM3146" s="302">
        <v>0</v>
      </c>
      <c r="AN3146" s="302">
        <v>0</v>
      </c>
      <c r="AO3146" s="302">
        <v>0</v>
      </c>
      <c r="AP3146" s="302">
        <v>3.81</v>
      </c>
      <c r="AQ3146" s="302">
        <v>0</v>
      </c>
      <c r="AR3146" s="302">
        <v>5.32</v>
      </c>
      <c r="AS3146" s="302">
        <v>0</v>
      </c>
      <c r="AT3146" s="295">
        <f t="shared" si="49"/>
        <v>6540</v>
      </c>
      <c r="AU3146" s="302">
        <v>0</v>
      </c>
      <c r="AV3146" s="302">
        <v>0</v>
      </c>
      <c r="AW3146" s="303">
        <v>119</v>
      </c>
      <c r="AX3146" s="303">
        <v>144</v>
      </c>
      <c r="AY3146" s="302">
        <v>532999.99</v>
      </c>
      <c r="AZ3146" s="302">
        <v>532999.99</v>
      </c>
      <c r="BA3146" s="301">
        <v>90.000004000000004</v>
      </c>
      <c r="BB3146" s="301">
        <v>83.672703037223798</v>
      </c>
      <c r="BC3146" s="301">
        <v>8.6</v>
      </c>
      <c r="BD3146" s="301"/>
      <c r="BE3146" s="300" t="s">
        <v>4204</v>
      </c>
      <c r="BF3146" s="298"/>
      <c r="BG3146" s="300" t="s">
        <v>312</v>
      </c>
      <c r="BH3146" s="300" t="s">
        <v>214</v>
      </c>
      <c r="BI3146" s="300" t="s">
        <v>632</v>
      </c>
      <c r="BJ3146" s="300" t="s">
        <v>103</v>
      </c>
      <c r="BK3146" s="299" t="s">
        <v>4</v>
      </c>
      <c r="BL3146" s="301">
        <v>495528.31</v>
      </c>
      <c r="BM3146" s="299" t="s">
        <v>894</v>
      </c>
      <c r="BN3146" s="301"/>
      <c r="BO3146" s="304">
        <v>44438</v>
      </c>
      <c r="BP3146" s="304">
        <v>48821</v>
      </c>
      <c r="BQ3146" s="297" t="s">
        <v>1065</v>
      </c>
      <c r="BR3146" s="297" t="s">
        <v>4741</v>
      </c>
      <c r="BS3146" s="297" t="s">
        <v>4742</v>
      </c>
      <c r="BT3146" s="297" t="s">
        <v>4742</v>
      </c>
      <c r="BU3146" s="301">
        <v>0</v>
      </c>
      <c r="BV3146" s="301">
        <v>0</v>
      </c>
      <c r="BW3146" s="301">
        <v>0</v>
      </c>
    </row>
    <row r="3147" spans="1:75" s="289" customFormat="1" ht="18.2" customHeight="1" x14ac:dyDescent="0.15">
      <c r="A3147" s="291">
        <v>3145</v>
      </c>
      <c r="B3147" s="292" t="s">
        <v>305</v>
      </c>
      <c r="C3147" s="292" t="s">
        <v>306</v>
      </c>
      <c r="D3147" s="312">
        <v>45172</v>
      </c>
      <c r="E3147" s="293" t="s">
        <v>4560</v>
      </c>
      <c r="F3147" s="308">
        <v>0</v>
      </c>
      <c r="G3147" s="308">
        <v>0</v>
      </c>
      <c r="H3147" s="295">
        <v>99671.19</v>
      </c>
      <c r="I3147" s="295">
        <v>0</v>
      </c>
      <c r="J3147" s="295">
        <v>0</v>
      </c>
      <c r="K3147" s="295">
        <v>99671.19</v>
      </c>
      <c r="L3147" s="295">
        <v>695.29</v>
      </c>
      <c r="M3147" s="295">
        <v>0</v>
      </c>
      <c r="N3147" s="295">
        <v>0</v>
      </c>
      <c r="O3147" s="295">
        <v>695.29</v>
      </c>
      <c r="P3147" s="295">
        <v>0</v>
      </c>
      <c r="Q3147" s="295">
        <v>0</v>
      </c>
      <c r="R3147" s="295">
        <v>98975.9</v>
      </c>
      <c r="S3147" s="295">
        <v>0</v>
      </c>
      <c r="T3147" s="295">
        <v>822.29</v>
      </c>
      <c r="U3147" s="295">
        <v>0</v>
      </c>
      <c r="V3147" s="295">
        <v>0</v>
      </c>
      <c r="W3147" s="295">
        <v>822.29</v>
      </c>
      <c r="X3147" s="295">
        <v>0</v>
      </c>
      <c r="Y3147" s="295">
        <v>0</v>
      </c>
      <c r="Z3147" s="295">
        <v>0</v>
      </c>
      <c r="AA3147" s="295">
        <v>0</v>
      </c>
      <c r="AB3147" s="295">
        <v>0</v>
      </c>
      <c r="AC3147" s="295">
        <v>0</v>
      </c>
      <c r="AD3147" s="295">
        <v>0</v>
      </c>
      <c r="AE3147" s="295">
        <v>0</v>
      </c>
      <c r="AF3147" s="295">
        <v>0</v>
      </c>
      <c r="AG3147" s="295">
        <v>0</v>
      </c>
      <c r="AH3147" s="295">
        <v>90.52</v>
      </c>
      <c r="AI3147" s="295">
        <v>0</v>
      </c>
      <c r="AJ3147" s="295">
        <v>0</v>
      </c>
      <c r="AK3147" s="295">
        <v>0</v>
      </c>
      <c r="AL3147" s="295">
        <v>0</v>
      </c>
      <c r="AM3147" s="295">
        <v>0</v>
      </c>
      <c r="AN3147" s="295">
        <v>0</v>
      </c>
      <c r="AO3147" s="295">
        <v>0</v>
      </c>
      <c r="AP3147" s="295">
        <v>1344.14</v>
      </c>
      <c r="AQ3147" s="295">
        <v>0</v>
      </c>
      <c r="AR3147" s="295">
        <v>1342.24</v>
      </c>
      <c r="AS3147" s="295">
        <v>0</v>
      </c>
      <c r="AT3147" s="295">
        <f t="shared" si="49"/>
        <v>1610</v>
      </c>
      <c r="AU3147" s="295">
        <v>0</v>
      </c>
      <c r="AV3147" s="295">
        <v>0</v>
      </c>
      <c r="AW3147" s="296">
        <v>94</v>
      </c>
      <c r="AX3147" s="296">
        <v>119</v>
      </c>
      <c r="AY3147" s="295">
        <v>251028.9</v>
      </c>
      <c r="AZ3147" s="295">
        <v>107583.97</v>
      </c>
      <c r="BA3147" s="294">
        <v>27.522465</v>
      </c>
      <c r="BB3147" s="294">
        <v>25.320321824836</v>
      </c>
      <c r="BC3147" s="294">
        <v>9.9</v>
      </c>
      <c r="BD3147" s="294"/>
      <c r="BE3147" s="293" t="s">
        <v>4204</v>
      </c>
      <c r="BF3147" s="291"/>
      <c r="BG3147" s="293" t="s">
        <v>320</v>
      </c>
      <c r="BH3147" s="293" t="s">
        <v>197</v>
      </c>
      <c r="BI3147" s="293" t="s">
        <v>373</v>
      </c>
      <c r="BJ3147" s="293" t="s">
        <v>103</v>
      </c>
      <c r="BK3147" s="292" t="s">
        <v>4</v>
      </c>
      <c r="BL3147" s="294">
        <v>98975.9</v>
      </c>
      <c r="BM3147" s="292" t="s">
        <v>894</v>
      </c>
      <c r="BN3147" s="294"/>
      <c r="BO3147" s="297">
        <v>44438</v>
      </c>
      <c r="BP3147" s="297">
        <v>48059</v>
      </c>
      <c r="BQ3147" s="297" t="s">
        <v>1065</v>
      </c>
      <c r="BR3147" s="297" t="s">
        <v>4741</v>
      </c>
      <c r="BS3147" s="297" t="s">
        <v>4742</v>
      </c>
      <c r="BT3147" s="297" t="s">
        <v>4742</v>
      </c>
      <c r="BU3147" s="294">
        <v>0</v>
      </c>
      <c r="BV3147" s="294">
        <v>0</v>
      </c>
      <c r="BW3147" s="294">
        <v>0</v>
      </c>
    </row>
    <row r="3148" spans="1:75" s="289" customFormat="1" ht="18.2" customHeight="1" x14ac:dyDescent="0.15">
      <c r="A3148" s="298">
        <v>3146</v>
      </c>
      <c r="B3148" s="299" t="s">
        <v>305</v>
      </c>
      <c r="C3148" s="299" t="s">
        <v>306</v>
      </c>
      <c r="D3148" s="313">
        <v>45172</v>
      </c>
      <c r="E3148" s="300" t="s">
        <v>4569</v>
      </c>
      <c r="F3148" s="309">
        <v>0</v>
      </c>
      <c r="G3148" s="309">
        <v>0</v>
      </c>
      <c r="H3148" s="302">
        <v>315938.58</v>
      </c>
      <c r="I3148" s="302">
        <v>0</v>
      </c>
      <c r="J3148" s="302">
        <v>0</v>
      </c>
      <c r="K3148" s="302">
        <v>315938.58</v>
      </c>
      <c r="L3148" s="302">
        <v>1623.42</v>
      </c>
      <c r="M3148" s="302">
        <v>0</v>
      </c>
      <c r="N3148" s="302">
        <v>0</v>
      </c>
      <c r="O3148" s="302">
        <v>1623.42</v>
      </c>
      <c r="P3148" s="302">
        <v>0</v>
      </c>
      <c r="Q3148" s="302">
        <v>0</v>
      </c>
      <c r="R3148" s="302">
        <v>314315.15999999997</v>
      </c>
      <c r="S3148" s="302">
        <v>0</v>
      </c>
      <c r="T3148" s="302">
        <v>2395.87</v>
      </c>
      <c r="U3148" s="302">
        <v>0</v>
      </c>
      <c r="V3148" s="302">
        <v>0</v>
      </c>
      <c r="W3148" s="302">
        <v>2395.87</v>
      </c>
      <c r="X3148" s="302">
        <v>0</v>
      </c>
      <c r="Y3148" s="302">
        <v>0</v>
      </c>
      <c r="Z3148" s="302">
        <v>0</v>
      </c>
      <c r="AA3148" s="302">
        <v>0</v>
      </c>
      <c r="AB3148" s="302">
        <v>0</v>
      </c>
      <c r="AC3148" s="302">
        <v>0</v>
      </c>
      <c r="AD3148" s="302">
        <v>0</v>
      </c>
      <c r="AE3148" s="302">
        <v>0</v>
      </c>
      <c r="AF3148" s="302">
        <v>0</v>
      </c>
      <c r="AG3148" s="302">
        <v>0</v>
      </c>
      <c r="AH3148" s="302">
        <v>182.42</v>
      </c>
      <c r="AI3148" s="302">
        <v>0</v>
      </c>
      <c r="AJ3148" s="302">
        <v>0</v>
      </c>
      <c r="AK3148" s="302">
        <v>0</v>
      </c>
      <c r="AL3148" s="302">
        <v>0</v>
      </c>
      <c r="AM3148" s="302">
        <v>0</v>
      </c>
      <c r="AN3148" s="302">
        <v>0</v>
      </c>
      <c r="AO3148" s="302">
        <v>0</v>
      </c>
      <c r="AP3148" s="302">
        <v>0.45</v>
      </c>
      <c r="AQ3148" s="302">
        <v>0</v>
      </c>
      <c r="AR3148" s="302">
        <v>0.16</v>
      </c>
      <c r="AS3148" s="302">
        <v>0</v>
      </c>
      <c r="AT3148" s="295">
        <f t="shared" si="49"/>
        <v>4202</v>
      </c>
      <c r="AU3148" s="302">
        <v>0</v>
      </c>
      <c r="AV3148" s="302">
        <v>0</v>
      </c>
      <c r="AW3148" s="303">
        <v>119</v>
      </c>
      <c r="AX3148" s="303">
        <v>143</v>
      </c>
      <c r="AY3148" s="302">
        <v>355700.01</v>
      </c>
      <c r="AZ3148" s="302">
        <v>333009.71000000002</v>
      </c>
      <c r="BA3148" s="301">
        <v>59.600785000000002</v>
      </c>
      <c r="BB3148" s="301">
        <v>56.254907021782003</v>
      </c>
      <c r="BC3148" s="301">
        <v>9.1</v>
      </c>
      <c r="BD3148" s="301"/>
      <c r="BE3148" s="300" t="s">
        <v>4204</v>
      </c>
      <c r="BF3148" s="298"/>
      <c r="BG3148" s="300" t="s">
        <v>312</v>
      </c>
      <c r="BH3148" s="300" t="s">
        <v>196</v>
      </c>
      <c r="BI3148" s="300" t="s">
        <v>773</v>
      </c>
      <c r="BJ3148" s="300" t="s">
        <v>103</v>
      </c>
      <c r="BK3148" s="299" t="s">
        <v>4</v>
      </c>
      <c r="BL3148" s="301">
        <v>314315.15999999997</v>
      </c>
      <c r="BM3148" s="299" t="s">
        <v>894</v>
      </c>
      <c r="BN3148" s="301"/>
      <c r="BO3148" s="304">
        <v>44462</v>
      </c>
      <c r="BP3148" s="304">
        <v>48814</v>
      </c>
      <c r="BQ3148" s="297" t="s">
        <v>1065</v>
      </c>
      <c r="BR3148" s="297" t="s">
        <v>4741</v>
      </c>
      <c r="BS3148" s="297" t="s">
        <v>4742</v>
      </c>
      <c r="BT3148" s="297" t="s">
        <v>4742</v>
      </c>
      <c r="BU3148" s="301">
        <v>0</v>
      </c>
      <c r="BV3148" s="301">
        <v>0</v>
      </c>
      <c r="BW3148" s="301">
        <v>0</v>
      </c>
    </row>
    <row r="3149" spans="1:75" s="289" customFormat="1" ht="18.2" customHeight="1" x14ac:dyDescent="0.15">
      <c r="A3149" s="291">
        <v>3147</v>
      </c>
      <c r="B3149" s="292" t="s">
        <v>305</v>
      </c>
      <c r="C3149" s="292" t="s">
        <v>306</v>
      </c>
      <c r="D3149" s="312">
        <v>45172</v>
      </c>
      <c r="E3149" s="293" t="s">
        <v>3813</v>
      </c>
      <c r="F3149" s="308">
        <v>0</v>
      </c>
      <c r="G3149" s="308">
        <v>0</v>
      </c>
      <c r="H3149" s="295">
        <v>91510.48</v>
      </c>
      <c r="I3149" s="295">
        <v>0</v>
      </c>
      <c r="J3149" s="295">
        <v>0</v>
      </c>
      <c r="K3149" s="295">
        <v>91510.48</v>
      </c>
      <c r="L3149" s="295">
        <v>2868.38</v>
      </c>
      <c r="M3149" s="295">
        <v>0</v>
      </c>
      <c r="N3149" s="295">
        <v>0</v>
      </c>
      <c r="O3149" s="295">
        <v>2868.38</v>
      </c>
      <c r="P3149" s="295">
        <v>0</v>
      </c>
      <c r="Q3149" s="295">
        <v>0</v>
      </c>
      <c r="R3149" s="295">
        <v>88642.1</v>
      </c>
      <c r="S3149" s="295">
        <v>0</v>
      </c>
      <c r="T3149" s="295">
        <v>762.59</v>
      </c>
      <c r="U3149" s="295">
        <v>0</v>
      </c>
      <c r="V3149" s="295">
        <v>0</v>
      </c>
      <c r="W3149" s="295">
        <v>762.59</v>
      </c>
      <c r="X3149" s="295">
        <v>0</v>
      </c>
      <c r="Y3149" s="295">
        <v>0</v>
      </c>
      <c r="Z3149" s="295">
        <v>0</v>
      </c>
      <c r="AA3149" s="295">
        <v>0</v>
      </c>
      <c r="AB3149" s="295">
        <v>0</v>
      </c>
      <c r="AC3149" s="295">
        <v>0</v>
      </c>
      <c r="AD3149" s="295">
        <v>0</v>
      </c>
      <c r="AE3149" s="295">
        <v>0</v>
      </c>
      <c r="AF3149" s="295">
        <v>0</v>
      </c>
      <c r="AG3149" s="295">
        <v>0</v>
      </c>
      <c r="AH3149" s="295">
        <v>125.55</v>
      </c>
      <c r="AI3149" s="295">
        <v>0</v>
      </c>
      <c r="AJ3149" s="295">
        <v>0</v>
      </c>
      <c r="AK3149" s="295">
        <v>0</v>
      </c>
      <c r="AL3149" s="295">
        <v>0</v>
      </c>
      <c r="AM3149" s="295">
        <v>0</v>
      </c>
      <c r="AN3149" s="295">
        <v>0</v>
      </c>
      <c r="AO3149" s="295">
        <v>0</v>
      </c>
      <c r="AP3149" s="295">
        <v>26.64</v>
      </c>
      <c r="AQ3149" s="295">
        <v>0</v>
      </c>
      <c r="AR3149" s="295">
        <v>25.16</v>
      </c>
      <c r="AS3149" s="295">
        <v>0</v>
      </c>
      <c r="AT3149" s="295">
        <f t="shared" si="49"/>
        <v>3758</v>
      </c>
      <c r="AU3149" s="295">
        <v>0</v>
      </c>
      <c r="AV3149" s="295">
        <v>0</v>
      </c>
      <c r="AW3149" s="296">
        <v>28</v>
      </c>
      <c r="AX3149" s="296">
        <v>106</v>
      </c>
      <c r="AY3149" s="295">
        <v>235998.97</v>
      </c>
      <c r="AZ3149" s="295">
        <v>235998.97</v>
      </c>
      <c r="BA3149" s="294">
        <v>78.813901999999999</v>
      </c>
      <c r="BB3149" s="294">
        <v>29.602797768457201</v>
      </c>
      <c r="BC3149" s="294">
        <v>10</v>
      </c>
      <c r="BD3149" s="294"/>
      <c r="BE3149" s="293" t="s">
        <v>4204</v>
      </c>
      <c r="BF3149" s="291"/>
      <c r="BG3149" s="293" t="s">
        <v>320</v>
      </c>
      <c r="BH3149" s="293" t="s">
        <v>197</v>
      </c>
      <c r="BI3149" s="293" t="s">
        <v>373</v>
      </c>
      <c r="BJ3149" s="293" t="s">
        <v>103</v>
      </c>
      <c r="BK3149" s="292" t="s">
        <v>4</v>
      </c>
      <c r="BL3149" s="294">
        <v>88642.1</v>
      </c>
      <c r="BM3149" s="292" t="s">
        <v>894</v>
      </c>
      <c r="BN3149" s="294"/>
      <c r="BO3149" s="297">
        <v>42822</v>
      </c>
      <c r="BP3149" s="297">
        <v>46050</v>
      </c>
      <c r="BQ3149" s="297" t="s">
        <v>1065</v>
      </c>
      <c r="BR3149" s="297" t="s">
        <v>4741</v>
      </c>
      <c r="BS3149" s="297">
        <v>42822</v>
      </c>
      <c r="BT3149" s="297">
        <v>46050</v>
      </c>
      <c r="BU3149" s="294">
        <v>0</v>
      </c>
      <c r="BV3149" s="294">
        <v>0</v>
      </c>
      <c r="BW3149" s="294">
        <v>0</v>
      </c>
    </row>
    <row r="3150" spans="1:75" s="289" customFormat="1" ht="18.2" customHeight="1" x14ac:dyDescent="0.15">
      <c r="A3150" s="298">
        <v>3148</v>
      </c>
      <c r="B3150" s="299" t="s">
        <v>305</v>
      </c>
      <c r="C3150" s="299" t="s">
        <v>306</v>
      </c>
      <c r="D3150" s="313">
        <v>45172</v>
      </c>
      <c r="E3150" s="300" t="s">
        <v>4561</v>
      </c>
      <c r="F3150" s="309">
        <v>0</v>
      </c>
      <c r="G3150" s="309">
        <v>0</v>
      </c>
      <c r="H3150" s="302">
        <v>248117.9</v>
      </c>
      <c r="I3150" s="302">
        <v>0</v>
      </c>
      <c r="J3150" s="302">
        <v>0</v>
      </c>
      <c r="K3150" s="302">
        <v>248117.9</v>
      </c>
      <c r="L3150" s="302">
        <v>1239.25</v>
      </c>
      <c r="M3150" s="302">
        <v>0</v>
      </c>
      <c r="N3150" s="302">
        <v>0</v>
      </c>
      <c r="O3150" s="302">
        <v>1239.25</v>
      </c>
      <c r="P3150" s="302">
        <v>0</v>
      </c>
      <c r="Q3150" s="302">
        <v>0</v>
      </c>
      <c r="R3150" s="302">
        <v>246878.65</v>
      </c>
      <c r="S3150" s="302">
        <v>0</v>
      </c>
      <c r="T3150" s="302">
        <v>1984.94</v>
      </c>
      <c r="U3150" s="302">
        <v>0</v>
      </c>
      <c r="V3150" s="302">
        <v>0</v>
      </c>
      <c r="W3150" s="302">
        <v>1984.94</v>
      </c>
      <c r="X3150" s="302">
        <v>0</v>
      </c>
      <c r="Y3150" s="302">
        <v>0</v>
      </c>
      <c r="Z3150" s="302">
        <v>0</v>
      </c>
      <c r="AA3150" s="302">
        <v>0</v>
      </c>
      <c r="AB3150" s="302">
        <v>0</v>
      </c>
      <c r="AC3150" s="302">
        <v>0</v>
      </c>
      <c r="AD3150" s="302">
        <v>0</v>
      </c>
      <c r="AE3150" s="302">
        <v>0</v>
      </c>
      <c r="AF3150" s="302">
        <v>0</v>
      </c>
      <c r="AG3150" s="302">
        <v>0</v>
      </c>
      <c r="AH3150" s="302">
        <v>189.75</v>
      </c>
      <c r="AI3150" s="302">
        <v>0</v>
      </c>
      <c r="AJ3150" s="302">
        <v>0</v>
      </c>
      <c r="AK3150" s="302">
        <v>0</v>
      </c>
      <c r="AL3150" s="302">
        <v>0</v>
      </c>
      <c r="AM3150" s="302">
        <v>0</v>
      </c>
      <c r="AN3150" s="302">
        <v>0</v>
      </c>
      <c r="AO3150" s="302">
        <v>0</v>
      </c>
      <c r="AP3150" s="302">
        <v>516.36</v>
      </c>
      <c r="AQ3150" s="302">
        <v>0</v>
      </c>
      <c r="AR3150" s="302">
        <v>430.3</v>
      </c>
      <c r="AS3150" s="302">
        <v>0</v>
      </c>
      <c r="AT3150" s="295">
        <f t="shared" si="49"/>
        <v>3500</v>
      </c>
      <c r="AU3150" s="302">
        <v>0</v>
      </c>
      <c r="AV3150" s="302">
        <v>0</v>
      </c>
      <c r="AW3150" s="303">
        <v>119</v>
      </c>
      <c r="AX3150" s="303">
        <v>144</v>
      </c>
      <c r="AY3150" s="302">
        <v>478800.01</v>
      </c>
      <c r="AZ3150" s="302">
        <v>262243.58</v>
      </c>
      <c r="BA3150" s="301">
        <v>42.606518999999999</v>
      </c>
      <c r="BB3150" s="301">
        <v>40.110190273940503</v>
      </c>
      <c r="BC3150" s="301">
        <v>9.6</v>
      </c>
      <c r="BD3150" s="301"/>
      <c r="BE3150" s="300" t="s">
        <v>4204</v>
      </c>
      <c r="BF3150" s="298"/>
      <c r="BG3150" s="300" t="s">
        <v>320</v>
      </c>
      <c r="BH3150" s="300" t="s">
        <v>181</v>
      </c>
      <c r="BI3150" s="300" t="s">
        <v>321</v>
      </c>
      <c r="BJ3150" s="300" t="s">
        <v>103</v>
      </c>
      <c r="BK3150" s="299" t="s">
        <v>4</v>
      </c>
      <c r="BL3150" s="301">
        <v>246878.65</v>
      </c>
      <c r="BM3150" s="299" t="s">
        <v>894</v>
      </c>
      <c r="BN3150" s="301"/>
      <c r="BO3150" s="304">
        <v>44438</v>
      </c>
      <c r="BP3150" s="304">
        <v>48821</v>
      </c>
      <c r="BQ3150" s="297" t="s">
        <v>1065</v>
      </c>
      <c r="BR3150" s="297" t="s">
        <v>4741</v>
      </c>
      <c r="BS3150" s="297" t="s">
        <v>4742</v>
      </c>
      <c r="BT3150" s="297" t="s">
        <v>4742</v>
      </c>
      <c r="BU3150" s="301">
        <v>0</v>
      </c>
      <c r="BV3150" s="301">
        <v>0</v>
      </c>
      <c r="BW3150" s="301">
        <v>0</v>
      </c>
    </row>
    <row r="3151" spans="1:75" s="289" customFormat="1" ht="18.2" customHeight="1" x14ac:dyDescent="0.15">
      <c r="A3151" s="291">
        <v>3149</v>
      </c>
      <c r="B3151" s="292" t="s">
        <v>305</v>
      </c>
      <c r="C3151" s="292" t="s">
        <v>306</v>
      </c>
      <c r="D3151" s="312">
        <v>45172</v>
      </c>
      <c r="E3151" s="293" t="s">
        <v>4562</v>
      </c>
      <c r="F3151" s="308">
        <v>0</v>
      </c>
      <c r="G3151" s="308">
        <v>0</v>
      </c>
      <c r="H3151" s="295">
        <v>380536.43</v>
      </c>
      <c r="I3151" s="295">
        <v>0</v>
      </c>
      <c r="J3151" s="295">
        <v>0</v>
      </c>
      <c r="K3151" s="295">
        <v>380536.43</v>
      </c>
      <c r="L3151" s="295">
        <v>1911.47</v>
      </c>
      <c r="M3151" s="295">
        <v>0</v>
      </c>
      <c r="N3151" s="295">
        <v>0</v>
      </c>
      <c r="O3151" s="295">
        <v>1911.47</v>
      </c>
      <c r="P3151" s="295">
        <v>0</v>
      </c>
      <c r="Q3151" s="295">
        <v>0</v>
      </c>
      <c r="R3151" s="295">
        <v>378624.96</v>
      </c>
      <c r="S3151" s="295">
        <v>0</v>
      </c>
      <c r="T3151" s="295">
        <v>3012.58</v>
      </c>
      <c r="U3151" s="295">
        <v>0</v>
      </c>
      <c r="V3151" s="295">
        <v>0</v>
      </c>
      <c r="W3151" s="295">
        <v>3012.58</v>
      </c>
      <c r="X3151" s="295">
        <v>0</v>
      </c>
      <c r="Y3151" s="295">
        <v>0</v>
      </c>
      <c r="Z3151" s="295">
        <v>0</v>
      </c>
      <c r="AA3151" s="295">
        <v>0</v>
      </c>
      <c r="AB3151" s="295">
        <v>0</v>
      </c>
      <c r="AC3151" s="295">
        <v>0</v>
      </c>
      <c r="AD3151" s="295">
        <v>0</v>
      </c>
      <c r="AE3151" s="295">
        <v>0</v>
      </c>
      <c r="AF3151" s="295">
        <v>0</v>
      </c>
      <c r="AG3151" s="295">
        <v>0</v>
      </c>
      <c r="AH3151" s="295">
        <v>239.25</v>
      </c>
      <c r="AI3151" s="295">
        <v>0</v>
      </c>
      <c r="AJ3151" s="295">
        <v>0</v>
      </c>
      <c r="AK3151" s="295">
        <v>0</v>
      </c>
      <c r="AL3151" s="295">
        <v>0</v>
      </c>
      <c r="AM3151" s="295">
        <v>0</v>
      </c>
      <c r="AN3151" s="295">
        <v>0</v>
      </c>
      <c r="AO3151" s="295">
        <v>0</v>
      </c>
      <c r="AP3151" s="295">
        <v>12.77</v>
      </c>
      <c r="AQ3151" s="295">
        <v>0</v>
      </c>
      <c r="AR3151" s="295">
        <v>12.77</v>
      </c>
      <c r="AS3151" s="295">
        <v>0</v>
      </c>
      <c r="AT3151" s="295">
        <f t="shared" si="49"/>
        <v>5163.3</v>
      </c>
      <c r="AU3151" s="295">
        <v>0</v>
      </c>
      <c r="AV3151" s="295">
        <v>0</v>
      </c>
      <c r="AW3151" s="296">
        <v>119</v>
      </c>
      <c r="AX3151" s="296">
        <v>144</v>
      </c>
      <c r="AY3151" s="295">
        <v>510999.28</v>
      </c>
      <c r="AZ3151" s="295">
        <v>402336.09</v>
      </c>
      <c r="BA3151" s="294">
        <v>78.962930999999998</v>
      </c>
      <c r="BB3151" s="294">
        <v>74.309358107441398</v>
      </c>
      <c r="BC3151" s="294">
        <v>9.5</v>
      </c>
      <c r="BD3151" s="294"/>
      <c r="BE3151" s="293" t="s">
        <v>4204</v>
      </c>
      <c r="BF3151" s="291"/>
      <c r="BG3151" s="293" t="s">
        <v>333</v>
      </c>
      <c r="BH3151" s="293" t="s">
        <v>193</v>
      </c>
      <c r="BI3151" s="293" t="s">
        <v>339</v>
      </c>
      <c r="BJ3151" s="293" t="s">
        <v>103</v>
      </c>
      <c r="BK3151" s="292" t="s">
        <v>4</v>
      </c>
      <c r="BL3151" s="294">
        <v>378624.96</v>
      </c>
      <c r="BM3151" s="292" t="s">
        <v>894</v>
      </c>
      <c r="BN3151" s="294"/>
      <c r="BO3151" s="297">
        <v>44438</v>
      </c>
      <c r="BP3151" s="297">
        <v>48821</v>
      </c>
      <c r="BQ3151" s="297" t="s">
        <v>1065</v>
      </c>
      <c r="BR3151" s="297" t="s">
        <v>4741</v>
      </c>
      <c r="BS3151" s="297" t="s">
        <v>4742</v>
      </c>
      <c r="BT3151" s="297" t="s">
        <v>4742</v>
      </c>
      <c r="BU3151" s="294">
        <v>0</v>
      </c>
      <c r="BV3151" s="294">
        <v>0</v>
      </c>
      <c r="BW3151" s="294">
        <v>0</v>
      </c>
    </row>
    <row r="3152" spans="1:75" s="289" customFormat="1" ht="18.2" customHeight="1" x14ac:dyDescent="0.15">
      <c r="A3152" s="298">
        <v>3150</v>
      </c>
      <c r="B3152" s="299" t="s">
        <v>305</v>
      </c>
      <c r="C3152" s="299" t="s">
        <v>306</v>
      </c>
      <c r="D3152" s="313">
        <v>45172</v>
      </c>
      <c r="E3152" s="300" t="s">
        <v>4599</v>
      </c>
      <c r="F3152" s="309">
        <v>0</v>
      </c>
      <c r="G3152" s="309">
        <v>0</v>
      </c>
      <c r="H3152" s="302">
        <v>195039.46</v>
      </c>
      <c r="I3152" s="302">
        <v>0</v>
      </c>
      <c r="J3152" s="302">
        <v>0</v>
      </c>
      <c r="K3152" s="302">
        <v>195039.46</v>
      </c>
      <c r="L3152" s="302">
        <v>939.71</v>
      </c>
      <c r="M3152" s="302">
        <v>0</v>
      </c>
      <c r="N3152" s="302">
        <v>0</v>
      </c>
      <c r="O3152" s="302">
        <v>939.71</v>
      </c>
      <c r="P3152" s="302">
        <v>0</v>
      </c>
      <c r="Q3152" s="302">
        <v>0</v>
      </c>
      <c r="R3152" s="302">
        <v>194099.75</v>
      </c>
      <c r="S3152" s="302">
        <v>0</v>
      </c>
      <c r="T3152" s="302">
        <v>1625.33</v>
      </c>
      <c r="U3152" s="302">
        <v>0</v>
      </c>
      <c r="V3152" s="302">
        <v>0</v>
      </c>
      <c r="W3152" s="302">
        <v>1625.33</v>
      </c>
      <c r="X3152" s="302">
        <v>0</v>
      </c>
      <c r="Y3152" s="302">
        <v>0</v>
      </c>
      <c r="Z3152" s="302">
        <v>0</v>
      </c>
      <c r="AA3152" s="302">
        <v>0</v>
      </c>
      <c r="AB3152" s="302">
        <v>0</v>
      </c>
      <c r="AC3152" s="302">
        <v>0</v>
      </c>
      <c r="AD3152" s="302">
        <v>0</v>
      </c>
      <c r="AE3152" s="302">
        <v>0</v>
      </c>
      <c r="AF3152" s="302">
        <v>0</v>
      </c>
      <c r="AG3152" s="302">
        <v>0</v>
      </c>
      <c r="AH3152" s="302">
        <v>123.32</v>
      </c>
      <c r="AI3152" s="302">
        <v>0</v>
      </c>
      <c r="AJ3152" s="302">
        <v>0</v>
      </c>
      <c r="AK3152" s="302">
        <v>0</v>
      </c>
      <c r="AL3152" s="302">
        <v>0</v>
      </c>
      <c r="AM3152" s="302">
        <v>0</v>
      </c>
      <c r="AN3152" s="302">
        <v>0</v>
      </c>
      <c r="AO3152" s="302">
        <v>0</v>
      </c>
      <c r="AP3152" s="302">
        <v>240.6</v>
      </c>
      <c r="AQ3152" s="302">
        <v>0</v>
      </c>
      <c r="AR3152" s="302">
        <v>228.96</v>
      </c>
      <c r="AS3152" s="302">
        <v>0</v>
      </c>
      <c r="AT3152" s="295">
        <f t="shared" si="49"/>
        <v>2700</v>
      </c>
      <c r="AU3152" s="302">
        <v>0</v>
      </c>
      <c r="AV3152" s="302">
        <v>0</v>
      </c>
      <c r="AW3152" s="303">
        <v>120</v>
      </c>
      <c r="AX3152" s="303">
        <v>141</v>
      </c>
      <c r="AY3152" s="302">
        <v>269997.90999999997</v>
      </c>
      <c r="AZ3152" s="302">
        <v>202282.89</v>
      </c>
      <c r="BA3152" s="301">
        <v>46.264887999999999</v>
      </c>
      <c r="BB3152" s="301">
        <v>44.393290972746101</v>
      </c>
      <c r="BC3152" s="301">
        <v>10</v>
      </c>
      <c r="BD3152" s="301"/>
      <c r="BE3152" s="300" t="s">
        <v>4204</v>
      </c>
      <c r="BF3152" s="298"/>
      <c r="BG3152" s="300" t="s">
        <v>312</v>
      </c>
      <c r="BH3152" s="300" t="s">
        <v>201</v>
      </c>
      <c r="BI3152" s="300" t="s">
        <v>354</v>
      </c>
      <c r="BJ3152" s="300" t="s">
        <v>103</v>
      </c>
      <c r="BK3152" s="299" t="s">
        <v>4</v>
      </c>
      <c r="BL3152" s="301">
        <v>194099.75</v>
      </c>
      <c r="BM3152" s="299" t="s">
        <v>894</v>
      </c>
      <c r="BN3152" s="301"/>
      <c r="BO3152" s="304">
        <v>44539</v>
      </c>
      <c r="BP3152" s="304">
        <v>48831</v>
      </c>
      <c r="BQ3152" s="297" t="s">
        <v>1064</v>
      </c>
      <c r="BR3152" s="297" t="s">
        <v>4747</v>
      </c>
      <c r="BS3152" s="297" t="s">
        <v>4742</v>
      </c>
      <c r="BT3152" s="297" t="s">
        <v>4742</v>
      </c>
      <c r="BU3152" s="301">
        <v>0</v>
      </c>
      <c r="BV3152" s="301">
        <v>0</v>
      </c>
      <c r="BW3152" s="301">
        <v>0</v>
      </c>
    </row>
    <row r="3153" spans="1:75" s="289" customFormat="1" ht="18.2" customHeight="1" x14ac:dyDescent="0.15">
      <c r="A3153" s="291">
        <v>3151</v>
      </c>
      <c r="B3153" s="292" t="s">
        <v>305</v>
      </c>
      <c r="C3153" s="292" t="s">
        <v>306</v>
      </c>
      <c r="D3153" s="312">
        <v>45172</v>
      </c>
      <c r="E3153" s="293" t="s">
        <v>4563</v>
      </c>
      <c r="F3153" s="308">
        <v>0</v>
      </c>
      <c r="G3153" s="308">
        <v>0</v>
      </c>
      <c r="H3153" s="295">
        <v>450965.67</v>
      </c>
      <c r="I3153" s="295">
        <v>0</v>
      </c>
      <c r="J3153" s="295">
        <v>0</v>
      </c>
      <c r="K3153" s="295">
        <v>450965.67</v>
      </c>
      <c r="L3153" s="295">
        <v>2265.25</v>
      </c>
      <c r="M3153" s="295">
        <v>0</v>
      </c>
      <c r="N3153" s="295">
        <v>0</v>
      </c>
      <c r="O3153" s="295">
        <v>2265.25</v>
      </c>
      <c r="P3153" s="295">
        <v>0</v>
      </c>
      <c r="Q3153" s="295">
        <v>0</v>
      </c>
      <c r="R3153" s="295">
        <v>448700.42</v>
      </c>
      <c r="S3153" s="295">
        <v>0</v>
      </c>
      <c r="T3153" s="295">
        <v>3570.14</v>
      </c>
      <c r="U3153" s="295">
        <v>0</v>
      </c>
      <c r="V3153" s="295">
        <v>0</v>
      </c>
      <c r="W3153" s="295">
        <v>3570.14</v>
      </c>
      <c r="X3153" s="295">
        <v>0</v>
      </c>
      <c r="Y3153" s="295">
        <v>0</v>
      </c>
      <c r="Z3153" s="295">
        <v>0</v>
      </c>
      <c r="AA3153" s="295">
        <v>0</v>
      </c>
      <c r="AB3153" s="295">
        <v>0</v>
      </c>
      <c r="AC3153" s="295">
        <v>0</v>
      </c>
      <c r="AD3153" s="295">
        <v>0</v>
      </c>
      <c r="AE3153" s="295">
        <v>0</v>
      </c>
      <c r="AF3153" s="295">
        <v>0</v>
      </c>
      <c r="AG3153" s="295">
        <v>0</v>
      </c>
      <c r="AH3153" s="295">
        <v>253.66</v>
      </c>
      <c r="AI3153" s="295">
        <v>0</v>
      </c>
      <c r="AJ3153" s="295">
        <v>0</v>
      </c>
      <c r="AK3153" s="295">
        <v>0</v>
      </c>
      <c r="AL3153" s="295">
        <v>0</v>
      </c>
      <c r="AM3153" s="295">
        <v>0</v>
      </c>
      <c r="AN3153" s="295">
        <v>0</v>
      </c>
      <c r="AO3153" s="295">
        <v>0</v>
      </c>
      <c r="AP3153" s="295">
        <v>41.8</v>
      </c>
      <c r="AQ3153" s="295">
        <v>0</v>
      </c>
      <c r="AR3153" s="295">
        <v>41.8</v>
      </c>
      <c r="AS3153" s="295">
        <v>0</v>
      </c>
      <c r="AT3153" s="295">
        <f t="shared" si="49"/>
        <v>6089.0499999999993</v>
      </c>
      <c r="AU3153" s="295">
        <v>0</v>
      </c>
      <c r="AV3153" s="295">
        <v>0</v>
      </c>
      <c r="AW3153" s="296">
        <v>119</v>
      </c>
      <c r="AX3153" s="296">
        <v>144</v>
      </c>
      <c r="AY3153" s="295">
        <v>476800.01</v>
      </c>
      <c r="AZ3153" s="295">
        <v>476800.01</v>
      </c>
      <c r="BA3153" s="294">
        <v>86.828856000000002</v>
      </c>
      <c r="BB3153" s="294">
        <v>81.711710021397707</v>
      </c>
      <c r="BC3153" s="294">
        <v>9.5</v>
      </c>
      <c r="BD3153" s="294"/>
      <c r="BE3153" s="293" t="s">
        <v>4204</v>
      </c>
      <c r="BF3153" s="291"/>
      <c r="BG3153" s="293" t="s">
        <v>312</v>
      </c>
      <c r="BH3153" s="293" t="s">
        <v>196</v>
      </c>
      <c r="BI3153" s="293" t="s">
        <v>773</v>
      </c>
      <c r="BJ3153" s="293" t="s">
        <v>103</v>
      </c>
      <c r="BK3153" s="292" t="s">
        <v>4</v>
      </c>
      <c r="BL3153" s="294">
        <v>448700.42</v>
      </c>
      <c r="BM3153" s="292" t="s">
        <v>894</v>
      </c>
      <c r="BN3153" s="294"/>
      <c r="BO3153" s="297">
        <v>44441</v>
      </c>
      <c r="BP3153" s="297">
        <v>48824</v>
      </c>
      <c r="BQ3153" s="297" t="s">
        <v>1065</v>
      </c>
      <c r="BR3153" s="297" t="s">
        <v>4741</v>
      </c>
      <c r="BS3153" s="297" t="s">
        <v>4742</v>
      </c>
      <c r="BT3153" s="297" t="s">
        <v>4742</v>
      </c>
      <c r="BU3153" s="294">
        <v>0</v>
      </c>
      <c r="BV3153" s="294">
        <v>0</v>
      </c>
      <c r="BW3153" s="294">
        <v>0</v>
      </c>
    </row>
    <row r="3154" spans="1:75" s="289" customFormat="1" ht="18.2" customHeight="1" x14ac:dyDescent="0.15">
      <c r="A3154" s="298">
        <v>3152</v>
      </c>
      <c r="B3154" s="299" t="s">
        <v>305</v>
      </c>
      <c r="C3154" s="299" t="s">
        <v>306</v>
      </c>
      <c r="D3154" s="313">
        <v>45172</v>
      </c>
      <c r="E3154" s="300" t="s">
        <v>4574</v>
      </c>
      <c r="F3154" s="309">
        <v>0</v>
      </c>
      <c r="G3154" s="309">
        <v>0</v>
      </c>
      <c r="H3154" s="302">
        <v>99116.75</v>
      </c>
      <c r="I3154" s="302">
        <v>0</v>
      </c>
      <c r="J3154" s="302">
        <v>0</v>
      </c>
      <c r="K3154" s="302">
        <v>99116.75</v>
      </c>
      <c r="L3154" s="302">
        <v>491.52</v>
      </c>
      <c r="M3154" s="302">
        <v>0</v>
      </c>
      <c r="N3154" s="302">
        <v>0</v>
      </c>
      <c r="O3154" s="302">
        <v>491.52</v>
      </c>
      <c r="P3154" s="302">
        <v>0</v>
      </c>
      <c r="Q3154" s="302">
        <v>0</v>
      </c>
      <c r="R3154" s="302">
        <v>98625.23</v>
      </c>
      <c r="S3154" s="302">
        <v>0</v>
      </c>
      <c r="T3154" s="302">
        <v>784.67</v>
      </c>
      <c r="U3154" s="302">
        <v>0</v>
      </c>
      <c r="V3154" s="302">
        <v>0</v>
      </c>
      <c r="W3154" s="302">
        <v>784.67</v>
      </c>
      <c r="X3154" s="302">
        <v>0</v>
      </c>
      <c r="Y3154" s="302">
        <v>0</v>
      </c>
      <c r="Z3154" s="302">
        <v>0</v>
      </c>
      <c r="AA3154" s="302">
        <v>0</v>
      </c>
      <c r="AB3154" s="302">
        <v>0</v>
      </c>
      <c r="AC3154" s="302">
        <v>0</v>
      </c>
      <c r="AD3154" s="302">
        <v>0</v>
      </c>
      <c r="AE3154" s="302">
        <v>0</v>
      </c>
      <c r="AF3154" s="302">
        <v>0</v>
      </c>
      <c r="AG3154" s="302">
        <v>0</v>
      </c>
      <c r="AH3154" s="302">
        <v>122.4</v>
      </c>
      <c r="AI3154" s="302">
        <v>0</v>
      </c>
      <c r="AJ3154" s="302">
        <v>0</v>
      </c>
      <c r="AK3154" s="302">
        <v>0</v>
      </c>
      <c r="AL3154" s="302">
        <v>0</v>
      </c>
      <c r="AM3154" s="302">
        <v>0</v>
      </c>
      <c r="AN3154" s="302">
        <v>0</v>
      </c>
      <c r="AO3154" s="302">
        <v>0</v>
      </c>
      <c r="AP3154" s="302">
        <v>0</v>
      </c>
      <c r="AQ3154" s="302">
        <v>0</v>
      </c>
      <c r="AR3154" s="302">
        <v>0</v>
      </c>
      <c r="AS3154" s="302">
        <v>0</v>
      </c>
      <c r="AT3154" s="295">
        <f t="shared" si="49"/>
        <v>1398.59</v>
      </c>
      <c r="AU3154" s="302">
        <v>0</v>
      </c>
      <c r="AV3154" s="302">
        <v>0</v>
      </c>
      <c r="AW3154" s="303">
        <v>120</v>
      </c>
      <c r="AX3154" s="303">
        <v>143</v>
      </c>
      <c r="AY3154" s="302">
        <v>393300.64</v>
      </c>
      <c r="AZ3154" s="302">
        <v>103824.49</v>
      </c>
      <c r="BA3154" s="301">
        <v>81.693231999999995</v>
      </c>
      <c r="BB3154" s="301">
        <v>77.602247749479503</v>
      </c>
      <c r="BC3154" s="301">
        <v>9.5</v>
      </c>
      <c r="BD3154" s="301"/>
      <c r="BE3154" s="300" t="s">
        <v>4204</v>
      </c>
      <c r="BF3154" s="298"/>
      <c r="BG3154" s="300" t="s">
        <v>312</v>
      </c>
      <c r="BH3154" s="300" t="s">
        <v>196</v>
      </c>
      <c r="BI3154" s="300" t="s">
        <v>314</v>
      </c>
      <c r="BJ3154" s="300" t="s">
        <v>103</v>
      </c>
      <c r="BK3154" s="299" t="s">
        <v>4</v>
      </c>
      <c r="BL3154" s="301">
        <v>98625.23</v>
      </c>
      <c r="BM3154" s="299" t="s">
        <v>894</v>
      </c>
      <c r="BN3154" s="301"/>
      <c r="BO3154" s="304">
        <v>44481</v>
      </c>
      <c r="BP3154" s="304">
        <v>48834</v>
      </c>
      <c r="BQ3154" s="297" t="s">
        <v>925</v>
      </c>
      <c r="BR3154" s="297" t="s">
        <v>4745</v>
      </c>
      <c r="BS3154" s="297" t="s">
        <v>4742</v>
      </c>
      <c r="BT3154" s="297" t="s">
        <v>4742</v>
      </c>
      <c r="BU3154" s="301">
        <v>0</v>
      </c>
      <c r="BV3154" s="301">
        <v>0</v>
      </c>
      <c r="BW3154" s="301">
        <v>0</v>
      </c>
    </row>
    <row r="3155" spans="1:75" s="289" customFormat="1" ht="18.2" customHeight="1" x14ac:dyDescent="0.15">
      <c r="A3155" s="291">
        <v>3153</v>
      </c>
      <c r="B3155" s="292" t="s">
        <v>305</v>
      </c>
      <c r="C3155" s="292" t="s">
        <v>306</v>
      </c>
      <c r="D3155" s="312">
        <v>45172</v>
      </c>
      <c r="E3155" s="293" t="s">
        <v>4575</v>
      </c>
      <c r="F3155" s="308">
        <v>0</v>
      </c>
      <c r="G3155" s="308">
        <v>0</v>
      </c>
      <c r="H3155" s="295">
        <v>371903.95</v>
      </c>
      <c r="I3155" s="295">
        <v>0</v>
      </c>
      <c r="J3155" s="295">
        <v>0</v>
      </c>
      <c r="K3155" s="295">
        <v>371903.95</v>
      </c>
      <c r="L3155" s="295">
        <v>2453.12</v>
      </c>
      <c r="M3155" s="295">
        <v>0</v>
      </c>
      <c r="N3155" s="295">
        <v>0</v>
      </c>
      <c r="O3155" s="295">
        <v>2453.12</v>
      </c>
      <c r="P3155" s="295">
        <v>0</v>
      </c>
      <c r="Q3155" s="295">
        <v>0</v>
      </c>
      <c r="R3155" s="295">
        <v>369450.83</v>
      </c>
      <c r="S3155" s="295">
        <v>0</v>
      </c>
      <c r="T3155" s="295">
        <v>2944.24</v>
      </c>
      <c r="U3155" s="295">
        <v>0</v>
      </c>
      <c r="V3155" s="295">
        <v>0</v>
      </c>
      <c r="W3155" s="295">
        <v>2944.24</v>
      </c>
      <c r="X3155" s="295">
        <v>0</v>
      </c>
      <c r="Y3155" s="295">
        <v>0</v>
      </c>
      <c r="Z3155" s="295">
        <v>0</v>
      </c>
      <c r="AA3155" s="295">
        <v>0</v>
      </c>
      <c r="AB3155" s="295">
        <v>0</v>
      </c>
      <c r="AC3155" s="295">
        <v>0</v>
      </c>
      <c r="AD3155" s="295">
        <v>0</v>
      </c>
      <c r="AE3155" s="295">
        <v>0</v>
      </c>
      <c r="AF3155" s="295">
        <v>0</v>
      </c>
      <c r="AG3155" s="295">
        <v>0</v>
      </c>
      <c r="AH3155" s="295">
        <v>210.35</v>
      </c>
      <c r="AI3155" s="295">
        <v>0</v>
      </c>
      <c r="AJ3155" s="295">
        <v>0</v>
      </c>
      <c r="AK3155" s="295">
        <v>0</v>
      </c>
      <c r="AL3155" s="295">
        <v>0</v>
      </c>
      <c r="AM3155" s="295">
        <v>0</v>
      </c>
      <c r="AN3155" s="295">
        <v>0</v>
      </c>
      <c r="AO3155" s="295">
        <v>0</v>
      </c>
      <c r="AP3155" s="295">
        <v>49.16</v>
      </c>
      <c r="AQ3155" s="295">
        <v>0</v>
      </c>
      <c r="AR3155" s="295">
        <v>36.869999999999997</v>
      </c>
      <c r="AS3155" s="295">
        <v>0</v>
      </c>
      <c r="AT3155" s="295">
        <f t="shared" si="49"/>
        <v>5620</v>
      </c>
      <c r="AU3155" s="295">
        <v>0</v>
      </c>
      <c r="AV3155" s="295">
        <v>0</v>
      </c>
      <c r="AW3155" s="296">
        <v>99</v>
      </c>
      <c r="AX3155" s="296">
        <v>122</v>
      </c>
      <c r="AY3155" s="295">
        <v>395400</v>
      </c>
      <c r="AZ3155" s="295">
        <v>395400</v>
      </c>
      <c r="BA3155" s="294">
        <v>90.000003000000007</v>
      </c>
      <c r="BB3155" s="294">
        <v>84.093514942722507</v>
      </c>
      <c r="BC3155" s="294">
        <v>9.5</v>
      </c>
      <c r="BD3155" s="294"/>
      <c r="BE3155" s="293" t="s">
        <v>4204</v>
      </c>
      <c r="BF3155" s="291"/>
      <c r="BG3155" s="293" t="s">
        <v>494</v>
      </c>
      <c r="BH3155" s="293" t="s">
        <v>218</v>
      </c>
      <c r="BI3155" s="293" t="s">
        <v>566</v>
      </c>
      <c r="BJ3155" s="293" t="s">
        <v>103</v>
      </c>
      <c r="BK3155" s="292" t="s">
        <v>4</v>
      </c>
      <c r="BL3155" s="294">
        <v>369450.83</v>
      </c>
      <c r="BM3155" s="292" t="s">
        <v>894</v>
      </c>
      <c r="BN3155" s="294"/>
      <c r="BO3155" s="297">
        <v>44489</v>
      </c>
      <c r="BP3155" s="297">
        <v>48202</v>
      </c>
      <c r="BQ3155" s="297" t="s">
        <v>925</v>
      </c>
      <c r="BR3155" s="297" t="s">
        <v>4745</v>
      </c>
      <c r="BS3155" s="297" t="s">
        <v>4742</v>
      </c>
      <c r="BT3155" s="297" t="s">
        <v>4742</v>
      </c>
      <c r="BU3155" s="294">
        <v>0</v>
      </c>
      <c r="BV3155" s="294">
        <v>0</v>
      </c>
      <c r="BW3155" s="294">
        <v>0</v>
      </c>
    </row>
    <row r="3156" spans="1:75" s="289" customFormat="1" ht="18.2" customHeight="1" x14ac:dyDescent="0.15">
      <c r="A3156" s="298">
        <v>3154</v>
      </c>
      <c r="B3156" s="299" t="s">
        <v>305</v>
      </c>
      <c r="C3156" s="299" t="s">
        <v>306</v>
      </c>
      <c r="D3156" s="313">
        <v>45172</v>
      </c>
      <c r="E3156" s="300" t="s">
        <v>4570</v>
      </c>
      <c r="F3156" s="309">
        <v>0</v>
      </c>
      <c r="G3156" s="309">
        <v>0</v>
      </c>
      <c r="H3156" s="302">
        <v>189729.24</v>
      </c>
      <c r="I3156" s="302">
        <v>0</v>
      </c>
      <c r="J3156" s="302">
        <v>0</v>
      </c>
      <c r="K3156" s="302">
        <v>189729.24</v>
      </c>
      <c r="L3156" s="302">
        <v>5053.63</v>
      </c>
      <c r="M3156" s="302">
        <v>0</v>
      </c>
      <c r="N3156" s="302">
        <v>0</v>
      </c>
      <c r="O3156" s="302">
        <v>5053.63</v>
      </c>
      <c r="P3156" s="302">
        <v>0</v>
      </c>
      <c r="Q3156" s="302">
        <v>0</v>
      </c>
      <c r="R3156" s="302">
        <v>184675.61</v>
      </c>
      <c r="S3156" s="302">
        <v>0</v>
      </c>
      <c r="T3156" s="302">
        <v>1502.02</v>
      </c>
      <c r="U3156" s="302">
        <v>0</v>
      </c>
      <c r="V3156" s="302">
        <v>0</v>
      </c>
      <c r="W3156" s="302">
        <v>1502.02</v>
      </c>
      <c r="X3156" s="302">
        <v>0</v>
      </c>
      <c r="Y3156" s="302">
        <v>0</v>
      </c>
      <c r="Z3156" s="302">
        <v>0</v>
      </c>
      <c r="AA3156" s="302">
        <v>0</v>
      </c>
      <c r="AB3156" s="302">
        <v>0</v>
      </c>
      <c r="AC3156" s="302">
        <v>0</v>
      </c>
      <c r="AD3156" s="302">
        <v>0</v>
      </c>
      <c r="AE3156" s="302">
        <v>0</v>
      </c>
      <c r="AF3156" s="302">
        <v>0</v>
      </c>
      <c r="AG3156" s="302">
        <v>0</v>
      </c>
      <c r="AH3156" s="302">
        <v>150.78</v>
      </c>
      <c r="AI3156" s="302">
        <v>0</v>
      </c>
      <c r="AJ3156" s="302">
        <v>0</v>
      </c>
      <c r="AK3156" s="302">
        <v>0</v>
      </c>
      <c r="AL3156" s="302">
        <v>0</v>
      </c>
      <c r="AM3156" s="302">
        <v>0</v>
      </c>
      <c r="AN3156" s="302">
        <v>0</v>
      </c>
      <c r="AO3156" s="302">
        <v>0</v>
      </c>
      <c r="AP3156" s="302">
        <v>7832</v>
      </c>
      <c r="AQ3156" s="302">
        <v>0</v>
      </c>
      <c r="AR3156" s="302">
        <v>6706.43</v>
      </c>
      <c r="AS3156" s="302">
        <v>0</v>
      </c>
      <c r="AT3156" s="295">
        <f t="shared" si="49"/>
        <v>7832</v>
      </c>
      <c r="AU3156" s="302">
        <v>0</v>
      </c>
      <c r="AV3156" s="302">
        <v>0</v>
      </c>
      <c r="AW3156" s="303">
        <v>32</v>
      </c>
      <c r="AX3156" s="303">
        <v>56</v>
      </c>
      <c r="AY3156" s="302">
        <v>335997.86</v>
      </c>
      <c r="AZ3156" s="302">
        <v>242766.73</v>
      </c>
      <c r="BA3156" s="301">
        <v>83.244206000000005</v>
      </c>
      <c r="BB3156" s="301">
        <v>63.324881963915203</v>
      </c>
      <c r="BC3156" s="301">
        <v>9.5</v>
      </c>
      <c r="BD3156" s="301"/>
      <c r="BE3156" s="300" t="s">
        <v>4204</v>
      </c>
      <c r="BF3156" s="298"/>
      <c r="BG3156" s="300" t="s">
        <v>312</v>
      </c>
      <c r="BH3156" s="300" t="s">
        <v>188</v>
      </c>
      <c r="BI3156" s="300" t="s">
        <v>313</v>
      </c>
      <c r="BJ3156" s="300" t="s">
        <v>103</v>
      </c>
      <c r="BK3156" s="299" t="s">
        <v>4</v>
      </c>
      <c r="BL3156" s="301">
        <v>184675.61</v>
      </c>
      <c r="BM3156" s="299" t="s">
        <v>894</v>
      </c>
      <c r="BN3156" s="301"/>
      <c r="BO3156" s="304">
        <v>44469</v>
      </c>
      <c r="BP3156" s="304">
        <v>46172</v>
      </c>
      <c r="BQ3156" s="297" t="s">
        <v>1065</v>
      </c>
      <c r="BR3156" s="297" t="s">
        <v>4741</v>
      </c>
      <c r="BS3156" s="297" t="s">
        <v>4742</v>
      </c>
      <c r="BT3156" s="297" t="s">
        <v>4742</v>
      </c>
      <c r="BU3156" s="301">
        <v>0</v>
      </c>
      <c r="BV3156" s="301">
        <v>0</v>
      </c>
      <c r="BW3156" s="301">
        <v>0</v>
      </c>
    </row>
    <row r="3157" spans="1:75" s="289" customFormat="1" ht="18.2" customHeight="1" x14ac:dyDescent="0.15">
      <c r="A3157" s="291">
        <v>3155</v>
      </c>
      <c r="B3157" s="292" t="s">
        <v>305</v>
      </c>
      <c r="C3157" s="292" t="s">
        <v>306</v>
      </c>
      <c r="D3157" s="312">
        <v>45172</v>
      </c>
      <c r="E3157" s="293" t="s">
        <v>4571</v>
      </c>
      <c r="F3157" s="308">
        <v>0</v>
      </c>
      <c r="G3157" s="308">
        <v>0</v>
      </c>
      <c r="H3157" s="295">
        <v>350857.72</v>
      </c>
      <c r="I3157" s="295">
        <v>0</v>
      </c>
      <c r="J3157" s="295">
        <v>0</v>
      </c>
      <c r="K3157" s="295">
        <v>350857.72</v>
      </c>
      <c r="L3157" s="295">
        <v>1959.49</v>
      </c>
      <c r="M3157" s="295">
        <v>0</v>
      </c>
      <c r="N3157" s="295">
        <v>0</v>
      </c>
      <c r="O3157" s="295">
        <v>1959.49</v>
      </c>
      <c r="P3157" s="295">
        <v>0</v>
      </c>
      <c r="Q3157" s="295">
        <v>0</v>
      </c>
      <c r="R3157" s="295">
        <v>348898.23</v>
      </c>
      <c r="S3157" s="295">
        <v>0</v>
      </c>
      <c r="T3157" s="295">
        <v>2777.62</v>
      </c>
      <c r="U3157" s="295">
        <v>0</v>
      </c>
      <c r="V3157" s="295">
        <v>0</v>
      </c>
      <c r="W3157" s="295">
        <v>2777.62</v>
      </c>
      <c r="X3157" s="295">
        <v>0</v>
      </c>
      <c r="Y3157" s="295">
        <v>0</v>
      </c>
      <c r="Z3157" s="295">
        <v>0</v>
      </c>
      <c r="AA3157" s="295">
        <v>0</v>
      </c>
      <c r="AB3157" s="295">
        <v>0</v>
      </c>
      <c r="AC3157" s="295">
        <v>0</v>
      </c>
      <c r="AD3157" s="295">
        <v>0</v>
      </c>
      <c r="AE3157" s="295">
        <v>0</v>
      </c>
      <c r="AF3157" s="295">
        <v>0</v>
      </c>
      <c r="AG3157" s="295">
        <v>0</v>
      </c>
      <c r="AH3157" s="295">
        <v>212.83</v>
      </c>
      <c r="AI3157" s="295">
        <v>0</v>
      </c>
      <c r="AJ3157" s="295">
        <v>0</v>
      </c>
      <c r="AK3157" s="295">
        <v>0</v>
      </c>
      <c r="AL3157" s="295">
        <v>0</v>
      </c>
      <c r="AM3157" s="295">
        <v>0</v>
      </c>
      <c r="AN3157" s="295">
        <v>0</v>
      </c>
      <c r="AO3157" s="295">
        <v>0</v>
      </c>
      <c r="AP3157" s="295">
        <v>0</v>
      </c>
      <c r="AQ3157" s="295">
        <v>0</v>
      </c>
      <c r="AR3157" s="295">
        <v>0</v>
      </c>
      <c r="AS3157" s="295">
        <v>0</v>
      </c>
      <c r="AT3157" s="295">
        <f t="shared" si="49"/>
        <v>4949.9399999999996</v>
      </c>
      <c r="AU3157" s="295">
        <v>0</v>
      </c>
      <c r="AV3157" s="295">
        <v>0</v>
      </c>
      <c r="AW3157" s="296">
        <v>119</v>
      </c>
      <c r="AX3157" s="296">
        <v>143</v>
      </c>
      <c r="AY3157" s="295">
        <v>418999.8</v>
      </c>
      <c r="AZ3157" s="295">
        <v>385388.69</v>
      </c>
      <c r="BA3157" s="294">
        <v>65.533176999999995</v>
      </c>
      <c r="BB3157" s="294">
        <v>59.328179717927704</v>
      </c>
      <c r="BC3157" s="294">
        <v>9.5</v>
      </c>
      <c r="BD3157" s="294"/>
      <c r="BE3157" s="293" t="s">
        <v>4204</v>
      </c>
      <c r="BF3157" s="291"/>
      <c r="BG3157" s="293" t="s">
        <v>315</v>
      </c>
      <c r="BH3157" s="293" t="s">
        <v>183</v>
      </c>
      <c r="BI3157" s="293" t="s">
        <v>378</v>
      </c>
      <c r="BJ3157" s="293" t="s">
        <v>103</v>
      </c>
      <c r="BK3157" s="292" t="s">
        <v>4</v>
      </c>
      <c r="BL3157" s="294">
        <v>348898.23</v>
      </c>
      <c r="BM3157" s="292" t="s">
        <v>894</v>
      </c>
      <c r="BN3157" s="294"/>
      <c r="BO3157" s="297">
        <v>44469</v>
      </c>
      <c r="BP3157" s="297">
        <v>48821</v>
      </c>
      <c r="BQ3157" s="297" t="s">
        <v>1065</v>
      </c>
      <c r="BR3157" s="297" t="s">
        <v>4741</v>
      </c>
      <c r="BS3157" s="297" t="s">
        <v>4742</v>
      </c>
      <c r="BT3157" s="297" t="s">
        <v>4742</v>
      </c>
      <c r="BU3157" s="294">
        <v>0</v>
      </c>
      <c r="BV3157" s="294">
        <v>0</v>
      </c>
      <c r="BW3157" s="294">
        <v>0</v>
      </c>
    </row>
    <row r="3158" spans="1:75" s="289" customFormat="1" ht="18.2" customHeight="1" x14ac:dyDescent="0.15">
      <c r="A3158" s="298">
        <v>3156</v>
      </c>
      <c r="B3158" s="299" t="s">
        <v>305</v>
      </c>
      <c r="C3158" s="299" t="s">
        <v>306</v>
      </c>
      <c r="D3158" s="313">
        <v>45172</v>
      </c>
      <c r="E3158" s="300" t="s">
        <v>4572</v>
      </c>
      <c r="F3158" s="309">
        <v>0</v>
      </c>
      <c r="G3158" s="309">
        <v>0</v>
      </c>
      <c r="H3158" s="302">
        <v>83363.649999999994</v>
      </c>
      <c r="I3158" s="302">
        <v>0</v>
      </c>
      <c r="J3158" s="302">
        <v>0</v>
      </c>
      <c r="K3158" s="302">
        <v>83363.649999999994</v>
      </c>
      <c r="L3158" s="302">
        <v>2553.13</v>
      </c>
      <c r="M3158" s="302">
        <v>0</v>
      </c>
      <c r="N3158" s="302">
        <v>0</v>
      </c>
      <c r="O3158" s="302">
        <v>2553.13</v>
      </c>
      <c r="P3158" s="302">
        <v>0</v>
      </c>
      <c r="Q3158" s="302">
        <v>0</v>
      </c>
      <c r="R3158" s="302">
        <v>80810.52</v>
      </c>
      <c r="S3158" s="302">
        <v>0</v>
      </c>
      <c r="T3158" s="302">
        <v>694.7</v>
      </c>
      <c r="U3158" s="302">
        <v>0</v>
      </c>
      <c r="V3158" s="302">
        <v>0</v>
      </c>
      <c r="W3158" s="302">
        <v>694.7</v>
      </c>
      <c r="X3158" s="302">
        <v>0</v>
      </c>
      <c r="Y3158" s="302">
        <v>0</v>
      </c>
      <c r="Z3158" s="302">
        <v>0</v>
      </c>
      <c r="AA3158" s="302">
        <v>0</v>
      </c>
      <c r="AB3158" s="302">
        <v>0</v>
      </c>
      <c r="AC3158" s="302">
        <v>0</v>
      </c>
      <c r="AD3158" s="302">
        <v>0</v>
      </c>
      <c r="AE3158" s="302">
        <v>0</v>
      </c>
      <c r="AF3158" s="302">
        <v>0</v>
      </c>
      <c r="AG3158" s="302">
        <v>0</v>
      </c>
      <c r="AH3158" s="302">
        <v>91.48</v>
      </c>
      <c r="AI3158" s="302">
        <v>0</v>
      </c>
      <c r="AJ3158" s="302">
        <v>0</v>
      </c>
      <c r="AK3158" s="302">
        <v>0</v>
      </c>
      <c r="AL3158" s="302">
        <v>0</v>
      </c>
      <c r="AM3158" s="302">
        <v>0</v>
      </c>
      <c r="AN3158" s="302">
        <v>0</v>
      </c>
      <c r="AO3158" s="302">
        <v>0</v>
      </c>
      <c r="AP3158" s="302">
        <v>3400</v>
      </c>
      <c r="AQ3158" s="302">
        <v>0</v>
      </c>
      <c r="AR3158" s="302">
        <v>3339.31</v>
      </c>
      <c r="AS3158" s="302">
        <v>0</v>
      </c>
      <c r="AT3158" s="295">
        <f t="shared" si="49"/>
        <v>3400</v>
      </c>
      <c r="AU3158" s="302">
        <v>0</v>
      </c>
      <c r="AV3158" s="302">
        <v>0</v>
      </c>
      <c r="AW3158" s="303">
        <v>28</v>
      </c>
      <c r="AX3158" s="303">
        <v>52</v>
      </c>
      <c r="AY3158" s="302">
        <v>251951.17</v>
      </c>
      <c r="AZ3158" s="302">
        <v>110093.15</v>
      </c>
      <c r="BA3158" s="301">
        <v>39.742984</v>
      </c>
      <c r="BB3158" s="301">
        <v>29.172125635352199</v>
      </c>
      <c r="BC3158" s="301">
        <v>10</v>
      </c>
      <c r="BD3158" s="301"/>
      <c r="BE3158" s="300" t="s">
        <v>4204</v>
      </c>
      <c r="BF3158" s="298"/>
      <c r="BG3158" s="300" t="s">
        <v>320</v>
      </c>
      <c r="BH3158" s="300" t="s">
        <v>181</v>
      </c>
      <c r="BI3158" s="300" t="s">
        <v>368</v>
      </c>
      <c r="BJ3158" s="300" t="s">
        <v>103</v>
      </c>
      <c r="BK3158" s="299" t="s">
        <v>4</v>
      </c>
      <c r="BL3158" s="301">
        <v>80810.52</v>
      </c>
      <c r="BM3158" s="299" t="s">
        <v>894</v>
      </c>
      <c r="BN3158" s="301"/>
      <c r="BO3158" s="304">
        <v>44469</v>
      </c>
      <c r="BP3158" s="304">
        <v>46052</v>
      </c>
      <c r="BQ3158" s="297" t="s">
        <v>1065</v>
      </c>
      <c r="BR3158" s="297" t="s">
        <v>4741</v>
      </c>
      <c r="BS3158" s="297" t="s">
        <v>4742</v>
      </c>
      <c r="BT3158" s="297" t="s">
        <v>4742</v>
      </c>
      <c r="BU3158" s="301">
        <v>0</v>
      </c>
      <c r="BV3158" s="301">
        <v>0</v>
      </c>
      <c r="BW3158" s="301">
        <v>0</v>
      </c>
    </row>
    <row r="3159" spans="1:75" s="289" customFormat="1" ht="18.2" customHeight="1" x14ac:dyDescent="0.15">
      <c r="A3159" s="291">
        <v>3157</v>
      </c>
      <c r="B3159" s="292" t="s">
        <v>305</v>
      </c>
      <c r="C3159" s="292" t="s">
        <v>306</v>
      </c>
      <c r="D3159" s="312">
        <v>45172</v>
      </c>
      <c r="E3159" s="293" t="s">
        <v>4582</v>
      </c>
      <c r="F3159" s="308">
        <v>0</v>
      </c>
      <c r="G3159" s="308">
        <v>0</v>
      </c>
      <c r="H3159" s="295">
        <v>194076.54</v>
      </c>
      <c r="I3159" s="295">
        <v>0</v>
      </c>
      <c r="J3159" s="295">
        <v>0</v>
      </c>
      <c r="K3159" s="295">
        <v>194076.54</v>
      </c>
      <c r="L3159" s="295">
        <v>940.49</v>
      </c>
      <c r="M3159" s="295">
        <v>0</v>
      </c>
      <c r="N3159" s="295">
        <v>0</v>
      </c>
      <c r="O3159" s="295">
        <v>940.49</v>
      </c>
      <c r="P3159" s="295">
        <v>0</v>
      </c>
      <c r="Q3159" s="295">
        <v>0</v>
      </c>
      <c r="R3159" s="295">
        <v>193136.05</v>
      </c>
      <c r="S3159" s="295">
        <v>0</v>
      </c>
      <c r="T3159" s="295">
        <v>1601.13</v>
      </c>
      <c r="U3159" s="295">
        <v>0</v>
      </c>
      <c r="V3159" s="295">
        <v>0</v>
      </c>
      <c r="W3159" s="295">
        <v>1601.13</v>
      </c>
      <c r="X3159" s="295">
        <v>0</v>
      </c>
      <c r="Y3159" s="295">
        <v>0</v>
      </c>
      <c r="Z3159" s="295">
        <v>0</v>
      </c>
      <c r="AA3159" s="295">
        <v>0</v>
      </c>
      <c r="AB3159" s="295">
        <v>0</v>
      </c>
      <c r="AC3159" s="295">
        <v>0</v>
      </c>
      <c r="AD3159" s="295">
        <v>0</v>
      </c>
      <c r="AE3159" s="295">
        <v>0</v>
      </c>
      <c r="AF3159" s="295">
        <v>0</v>
      </c>
      <c r="AG3159" s="295">
        <v>0</v>
      </c>
      <c r="AH3159" s="295">
        <v>122.12</v>
      </c>
      <c r="AI3159" s="295">
        <v>0</v>
      </c>
      <c r="AJ3159" s="295">
        <v>0</v>
      </c>
      <c r="AK3159" s="295">
        <v>0</v>
      </c>
      <c r="AL3159" s="295">
        <v>0</v>
      </c>
      <c r="AM3159" s="295">
        <v>0</v>
      </c>
      <c r="AN3159" s="295">
        <v>0</v>
      </c>
      <c r="AO3159" s="295">
        <v>0</v>
      </c>
      <c r="AP3159" s="295">
        <v>15.26</v>
      </c>
      <c r="AQ3159" s="295">
        <v>0</v>
      </c>
      <c r="AR3159" s="295">
        <v>14.99</v>
      </c>
      <c r="AS3159" s="295">
        <v>0</v>
      </c>
      <c r="AT3159" s="295">
        <f t="shared" si="49"/>
        <v>2664.01</v>
      </c>
      <c r="AU3159" s="295">
        <v>0</v>
      </c>
      <c r="AV3159" s="295">
        <v>0</v>
      </c>
      <c r="AW3159" s="296">
        <v>120</v>
      </c>
      <c r="AX3159" s="296">
        <v>142</v>
      </c>
      <c r="AY3159" s="295">
        <v>264899.74</v>
      </c>
      <c r="AZ3159" s="295">
        <v>202202.08</v>
      </c>
      <c r="BA3159" s="294">
        <v>44.199955000000003</v>
      </c>
      <c r="BB3159" s="294">
        <v>42.218184495815997</v>
      </c>
      <c r="BC3159" s="294">
        <v>9.9</v>
      </c>
      <c r="BD3159" s="294"/>
      <c r="BE3159" s="293" t="s">
        <v>4204</v>
      </c>
      <c r="BF3159" s="291"/>
      <c r="BG3159" s="293" t="s">
        <v>358</v>
      </c>
      <c r="BH3159" s="293" t="s">
        <v>182</v>
      </c>
      <c r="BI3159" s="293" t="s">
        <v>359</v>
      </c>
      <c r="BJ3159" s="293" t="s">
        <v>103</v>
      </c>
      <c r="BK3159" s="292" t="s">
        <v>4</v>
      </c>
      <c r="BL3159" s="294">
        <v>193136.05</v>
      </c>
      <c r="BM3159" s="292" t="s">
        <v>894</v>
      </c>
      <c r="BN3159" s="294"/>
      <c r="BO3159" s="297">
        <v>44519</v>
      </c>
      <c r="BP3159" s="297">
        <v>48841</v>
      </c>
      <c r="BQ3159" s="297" t="s">
        <v>925</v>
      </c>
      <c r="BR3159" s="297" t="s">
        <v>4745</v>
      </c>
      <c r="BS3159" s="297" t="s">
        <v>4742</v>
      </c>
      <c r="BT3159" s="297" t="s">
        <v>4742</v>
      </c>
      <c r="BU3159" s="294">
        <v>0</v>
      </c>
      <c r="BV3159" s="294">
        <v>0</v>
      </c>
      <c r="BW3159" s="294">
        <v>0</v>
      </c>
    </row>
    <row r="3160" spans="1:75" s="289" customFormat="1" ht="18.2" customHeight="1" x14ac:dyDescent="0.15">
      <c r="A3160" s="298">
        <v>3158</v>
      </c>
      <c r="B3160" s="299" t="s">
        <v>305</v>
      </c>
      <c r="C3160" s="299" t="s">
        <v>306</v>
      </c>
      <c r="D3160" s="313">
        <v>45172</v>
      </c>
      <c r="E3160" s="300" t="s">
        <v>4576</v>
      </c>
      <c r="F3160" s="309">
        <v>0</v>
      </c>
      <c r="G3160" s="309">
        <v>0</v>
      </c>
      <c r="H3160" s="302">
        <v>353510.3</v>
      </c>
      <c r="I3160" s="302">
        <v>0</v>
      </c>
      <c r="J3160" s="302">
        <v>0</v>
      </c>
      <c r="K3160" s="302">
        <v>353510.3</v>
      </c>
      <c r="L3160" s="302">
        <v>1725.74</v>
      </c>
      <c r="M3160" s="302">
        <v>0</v>
      </c>
      <c r="N3160" s="302">
        <v>0</v>
      </c>
      <c r="O3160" s="302">
        <v>1725.74</v>
      </c>
      <c r="P3160" s="302">
        <v>0</v>
      </c>
      <c r="Q3160" s="302">
        <v>0</v>
      </c>
      <c r="R3160" s="302">
        <v>351784.56</v>
      </c>
      <c r="S3160" s="302">
        <v>0</v>
      </c>
      <c r="T3160" s="302">
        <v>2945.92</v>
      </c>
      <c r="U3160" s="302">
        <v>0</v>
      </c>
      <c r="V3160" s="302">
        <v>0</v>
      </c>
      <c r="W3160" s="302">
        <v>2945.92</v>
      </c>
      <c r="X3160" s="302">
        <v>0</v>
      </c>
      <c r="Y3160" s="302">
        <v>0</v>
      </c>
      <c r="Z3160" s="302">
        <v>0</v>
      </c>
      <c r="AA3160" s="302">
        <v>0</v>
      </c>
      <c r="AB3160" s="302">
        <v>0</v>
      </c>
      <c r="AC3160" s="302">
        <v>0</v>
      </c>
      <c r="AD3160" s="302">
        <v>0</v>
      </c>
      <c r="AE3160" s="302">
        <v>0</v>
      </c>
      <c r="AF3160" s="302">
        <v>0</v>
      </c>
      <c r="AG3160" s="302">
        <v>0</v>
      </c>
      <c r="AH3160" s="302">
        <v>196.84</v>
      </c>
      <c r="AI3160" s="302">
        <v>0</v>
      </c>
      <c r="AJ3160" s="302">
        <v>0</v>
      </c>
      <c r="AK3160" s="302">
        <v>0</v>
      </c>
      <c r="AL3160" s="302">
        <v>0</v>
      </c>
      <c r="AM3160" s="302">
        <v>0</v>
      </c>
      <c r="AN3160" s="302">
        <v>0</v>
      </c>
      <c r="AO3160" s="302">
        <v>0</v>
      </c>
      <c r="AP3160" s="302">
        <v>0.38</v>
      </c>
      <c r="AQ3160" s="302">
        <v>0</v>
      </c>
      <c r="AR3160" s="302">
        <v>0.38</v>
      </c>
      <c r="AS3160" s="302">
        <v>0</v>
      </c>
      <c r="AT3160" s="295">
        <f t="shared" si="49"/>
        <v>4868.5</v>
      </c>
      <c r="AU3160" s="302">
        <v>0</v>
      </c>
      <c r="AV3160" s="302">
        <v>0</v>
      </c>
      <c r="AW3160" s="303">
        <v>119</v>
      </c>
      <c r="AX3160" s="303">
        <v>142</v>
      </c>
      <c r="AY3160" s="302">
        <v>370002.42</v>
      </c>
      <c r="AZ3160" s="302">
        <v>370002.42</v>
      </c>
      <c r="BA3160" s="301">
        <v>58.113399999999999</v>
      </c>
      <c r="BB3160" s="301">
        <v>55.252062538142297</v>
      </c>
      <c r="BC3160" s="301">
        <v>10</v>
      </c>
      <c r="BD3160" s="301"/>
      <c r="BE3160" s="300" t="s">
        <v>4204</v>
      </c>
      <c r="BF3160" s="298"/>
      <c r="BG3160" s="300" t="s">
        <v>326</v>
      </c>
      <c r="BH3160" s="300" t="s">
        <v>190</v>
      </c>
      <c r="BI3160" s="300" t="s">
        <v>469</v>
      </c>
      <c r="BJ3160" s="300" t="s">
        <v>103</v>
      </c>
      <c r="BK3160" s="299" t="s">
        <v>4</v>
      </c>
      <c r="BL3160" s="301">
        <v>351784.56</v>
      </c>
      <c r="BM3160" s="299" t="s">
        <v>894</v>
      </c>
      <c r="BN3160" s="301"/>
      <c r="BO3160" s="304">
        <v>44490</v>
      </c>
      <c r="BP3160" s="304">
        <v>48812</v>
      </c>
      <c r="BQ3160" s="297" t="s">
        <v>1065</v>
      </c>
      <c r="BR3160" s="297" t="s">
        <v>4741</v>
      </c>
      <c r="BS3160" s="297" t="s">
        <v>4742</v>
      </c>
      <c r="BT3160" s="297" t="s">
        <v>4742</v>
      </c>
      <c r="BU3160" s="301">
        <v>0</v>
      </c>
      <c r="BV3160" s="301">
        <v>0</v>
      </c>
      <c r="BW3160" s="301">
        <v>0</v>
      </c>
    </row>
    <row r="3161" spans="1:75" s="289" customFormat="1" ht="18.2" customHeight="1" x14ac:dyDescent="0.15">
      <c r="A3161" s="291">
        <v>3159</v>
      </c>
      <c r="B3161" s="292" t="s">
        <v>305</v>
      </c>
      <c r="C3161" s="292" t="s">
        <v>306</v>
      </c>
      <c r="D3161" s="312">
        <v>45172</v>
      </c>
      <c r="E3161" s="293" t="s">
        <v>4577</v>
      </c>
      <c r="F3161" s="308">
        <v>0</v>
      </c>
      <c r="G3161" s="308">
        <v>0</v>
      </c>
      <c r="H3161" s="295">
        <v>343954.2</v>
      </c>
      <c r="I3161" s="295">
        <v>0</v>
      </c>
      <c r="J3161" s="295">
        <v>0</v>
      </c>
      <c r="K3161" s="295">
        <v>343954.2</v>
      </c>
      <c r="L3161" s="295">
        <v>1679.09</v>
      </c>
      <c r="M3161" s="295">
        <v>0</v>
      </c>
      <c r="N3161" s="295">
        <v>0</v>
      </c>
      <c r="O3161" s="295">
        <v>1679.09</v>
      </c>
      <c r="P3161" s="295">
        <v>0</v>
      </c>
      <c r="Q3161" s="295">
        <v>0</v>
      </c>
      <c r="R3161" s="295">
        <v>342275.11</v>
      </c>
      <c r="S3161" s="295">
        <v>0</v>
      </c>
      <c r="T3161" s="295">
        <v>2866.29</v>
      </c>
      <c r="U3161" s="295">
        <v>0</v>
      </c>
      <c r="V3161" s="295">
        <v>0</v>
      </c>
      <c r="W3161" s="295">
        <v>2866.29</v>
      </c>
      <c r="X3161" s="295">
        <v>0</v>
      </c>
      <c r="Y3161" s="295">
        <v>0</v>
      </c>
      <c r="Z3161" s="295">
        <v>0</v>
      </c>
      <c r="AA3161" s="295">
        <v>0</v>
      </c>
      <c r="AB3161" s="295">
        <v>0</v>
      </c>
      <c r="AC3161" s="295">
        <v>0</v>
      </c>
      <c r="AD3161" s="295">
        <v>0</v>
      </c>
      <c r="AE3161" s="295">
        <v>0</v>
      </c>
      <c r="AF3161" s="295">
        <v>0</v>
      </c>
      <c r="AG3161" s="295">
        <v>0</v>
      </c>
      <c r="AH3161" s="295">
        <v>191.52</v>
      </c>
      <c r="AI3161" s="295">
        <v>0</v>
      </c>
      <c r="AJ3161" s="295">
        <v>0</v>
      </c>
      <c r="AK3161" s="295">
        <v>0</v>
      </c>
      <c r="AL3161" s="295">
        <v>0</v>
      </c>
      <c r="AM3161" s="295">
        <v>0</v>
      </c>
      <c r="AN3161" s="295">
        <v>0</v>
      </c>
      <c r="AO3161" s="295">
        <v>0</v>
      </c>
      <c r="AP3161" s="295">
        <v>321</v>
      </c>
      <c r="AQ3161" s="295">
        <v>0</v>
      </c>
      <c r="AR3161" s="295">
        <v>557.9</v>
      </c>
      <c r="AS3161" s="295">
        <v>0</v>
      </c>
      <c r="AT3161" s="295">
        <f t="shared" si="49"/>
        <v>4500</v>
      </c>
      <c r="AU3161" s="295">
        <v>0</v>
      </c>
      <c r="AV3161" s="295">
        <v>0</v>
      </c>
      <c r="AW3161" s="296">
        <v>119</v>
      </c>
      <c r="AX3161" s="296">
        <v>142</v>
      </c>
      <c r="AY3161" s="295">
        <v>360000.55</v>
      </c>
      <c r="AZ3161" s="295">
        <v>360000.55</v>
      </c>
      <c r="BA3161" s="294">
        <v>89.999859000000001</v>
      </c>
      <c r="BB3161" s="294">
        <v>85.568512712576407</v>
      </c>
      <c r="BC3161" s="294">
        <v>10</v>
      </c>
      <c r="BD3161" s="294"/>
      <c r="BE3161" s="293" t="s">
        <v>4204</v>
      </c>
      <c r="BF3161" s="291"/>
      <c r="BG3161" s="293" t="s">
        <v>320</v>
      </c>
      <c r="BH3161" s="293" t="s">
        <v>181</v>
      </c>
      <c r="BI3161" s="293" t="s">
        <v>427</v>
      </c>
      <c r="BJ3161" s="293" t="s">
        <v>103</v>
      </c>
      <c r="BK3161" s="292" t="s">
        <v>4</v>
      </c>
      <c r="BL3161" s="294">
        <v>342275.11</v>
      </c>
      <c r="BM3161" s="292" t="s">
        <v>894</v>
      </c>
      <c r="BN3161" s="294"/>
      <c r="BO3161" s="297">
        <v>44490</v>
      </c>
      <c r="BP3161" s="297">
        <v>48812</v>
      </c>
      <c r="BQ3161" s="297" t="s">
        <v>1065</v>
      </c>
      <c r="BR3161" s="297" t="s">
        <v>4741</v>
      </c>
      <c r="BS3161" s="297" t="s">
        <v>4742</v>
      </c>
      <c r="BT3161" s="297" t="s">
        <v>4742</v>
      </c>
      <c r="BU3161" s="294">
        <v>0</v>
      </c>
      <c r="BV3161" s="294">
        <v>0</v>
      </c>
      <c r="BW3161" s="294">
        <v>0</v>
      </c>
    </row>
    <row r="3162" spans="1:75" s="289" customFormat="1" ht="18.2" customHeight="1" x14ac:dyDescent="0.15">
      <c r="A3162" s="298">
        <v>3160</v>
      </c>
      <c r="B3162" s="299" t="s">
        <v>305</v>
      </c>
      <c r="C3162" s="299" t="s">
        <v>306</v>
      </c>
      <c r="D3162" s="313">
        <v>45172</v>
      </c>
      <c r="E3162" s="300" t="s">
        <v>4578</v>
      </c>
      <c r="F3162" s="309">
        <v>0</v>
      </c>
      <c r="G3162" s="309">
        <v>0</v>
      </c>
      <c r="H3162" s="302">
        <v>169492.05</v>
      </c>
      <c r="I3162" s="302">
        <v>0</v>
      </c>
      <c r="J3162" s="302">
        <v>0</v>
      </c>
      <c r="K3162" s="302">
        <v>169492.05</v>
      </c>
      <c r="L3162" s="302">
        <v>851.38</v>
      </c>
      <c r="M3162" s="302">
        <v>0</v>
      </c>
      <c r="N3162" s="302">
        <v>0</v>
      </c>
      <c r="O3162" s="302">
        <v>851.38</v>
      </c>
      <c r="P3162" s="302">
        <v>0</v>
      </c>
      <c r="Q3162" s="302">
        <v>0</v>
      </c>
      <c r="R3162" s="302">
        <v>168640.67</v>
      </c>
      <c r="S3162" s="302">
        <v>0</v>
      </c>
      <c r="T3162" s="302">
        <v>1341.81</v>
      </c>
      <c r="U3162" s="302">
        <v>0</v>
      </c>
      <c r="V3162" s="302">
        <v>0</v>
      </c>
      <c r="W3162" s="302">
        <v>1341.81</v>
      </c>
      <c r="X3162" s="302">
        <v>0</v>
      </c>
      <c r="Y3162" s="302">
        <v>0</v>
      </c>
      <c r="Z3162" s="302">
        <v>0</v>
      </c>
      <c r="AA3162" s="302">
        <v>0</v>
      </c>
      <c r="AB3162" s="302">
        <v>0</v>
      </c>
      <c r="AC3162" s="302">
        <v>0</v>
      </c>
      <c r="AD3162" s="302">
        <v>0</v>
      </c>
      <c r="AE3162" s="302">
        <v>0</v>
      </c>
      <c r="AF3162" s="302">
        <v>0</v>
      </c>
      <c r="AG3162" s="302">
        <v>0</v>
      </c>
      <c r="AH3162" s="302">
        <v>117.84</v>
      </c>
      <c r="AI3162" s="302">
        <v>0</v>
      </c>
      <c r="AJ3162" s="302">
        <v>0</v>
      </c>
      <c r="AK3162" s="302">
        <v>0</v>
      </c>
      <c r="AL3162" s="302">
        <v>0</v>
      </c>
      <c r="AM3162" s="302">
        <v>0</v>
      </c>
      <c r="AN3162" s="302">
        <v>0</v>
      </c>
      <c r="AO3162" s="302">
        <v>0</v>
      </c>
      <c r="AP3162" s="302">
        <v>0.97</v>
      </c>
      <c r="AQ3162" s="302">
        <v>0</v>
      </c>
      <c r="AR3162" s="302">
        <v>0.97</v>
      </c>
      <c r="AS3162" s="302">
        <v>0</v>
      </c>
      <c r="AT3162" s="295">
        <f t="shared" si="49"/>
        <v>2311.0299999999997</v>
      </c>
      <c r="AU3162" s="302">
        <v>0</v>
      </c>
      <c r="AV3162" s="302">
        <v>0</v>
      </c>
      <c r="AW3162" s="303">
        <v>119</v>
      </c>
      <c r="AX3162" s="303">
        <v>142</v>
      </c>
      <c r="AY3162" s="302">
        <v>266599.98602200003</v>
      </c>
      <c r="AZ3162" s="302">
        <v>186619.99</v>
      </c>
      <c r="BA3162" s="301">
        <v>80.478241999999995</v>
      </c>
      <c r="BB3162" s="301">
        <v>72.724817160809707</v>
      </c>
      <c r="BC3162" s="301">
        <v>9.5</v>
      </c>
      <c r="BD3162" s="301"/>
      <c r="BE3162" s="300" t="s">
        <v>4204</v>
      </c>
      <c r="BF3162" s="298"/>
      <c r="BG3162" s="300" t="s">
        <v>312</v>
      </c>
      <c r="BH3162" s="300" t="s">
        <v>221</v>
      </c>
      <c r="BI3162" s="300" t="s">
        <v>798</v>
      </c>
      <c r="BJ3162" s="300" t="s">
        <v>103</v>
      </c>
      <c r="BK3162" s="299" t="s">
        <v>4</v>
      </c>
      <c r="BL3162" s="301">
        <v>168640.67</v>
      </c>
      <c r="BM3162" s="299" t="s">
        <v>894</v>
      </c>
      <c r="BN3162" s="301"/>
      <c r="BO3162" s="304">
        <v>44494</v>
      </c>
      <c r="BP3162" s="304">
        <v>48816</v>
      </c>
      <c r="BQ3162" s="297" t="s">
        <v>1065</v>
      </c>
      <c r="BR3162" s="297" t="s">
        <v>4741</v>
      </c>
      <c r="BS3162" s="297" t="s">
        <v>4742</v>
      </c>
      <c r="BT3162" s="297" t="s">
        <v>4742</v>
      </c>
      <c r="BU3162" s="301">
        <v>0</v>
      </c>
      <c r="BV3162" s="301">
        <v>0</v>
      </c>
      <c r="BW3162" s="301">
        <v>0</v>
      </c>
    </row>
    <row r="3163" spans="1:75" s="289" customFormat="1" ht="18.2" customHeight="1" x14ac:dyDescent="0.15">
      <c r="A3163" s="291">
        <v>3161</v>
      </c>
      <c r="B3163" s="292" t="s">
        <v>305</v>
      </c>
      <c r="C3163" s="292" t="s">
        <v>306</v>
      </c>
      <c r="D3163" s="312">
        <v>45172</v>
      </c>
      <c r="E3163" s="293" t="s">
        <v>4583</v>
      </c>
      <c r="F3163" s="308">
        <v>0</v>
      </c>
      <c r="G3163" s="308">
        <v>0</v>
      </c>
      <c r="H3163" s="295">
        <v>238445.04</v>
      </c>
      <c r="I3163" s="295">
        <v>0</v>
      </c>
      <c r="J3163" s="295">
        <v>0</v>
      </c>
      <c r="K3163" s="295">
        <v>238445.04</v>
      </c>
      <c r="L3163" s="295">
        <v>1685.39</v>
      </c>
      <c r="M3163" s="295">
        <v>0</v>
      </c>
      <c r="N3163" s="295">
        <v>0</v>
      </c>
      <c r="O3163" s="295">
        <v>1685.39</v>
      </c>
      <c r="P3163" s="295">
        <v>0</v>
      </c>
      <c r="Q3163" s="295">
        <v>0</v>
      </c>
      <c r="R3163" s="295">
        <v>236759.65</v>
      </c>
      <c r="S3163" s="295">
        <v>0</v>
      </c>
      <c r="T3163" s="295">
        <v>1907.56</v>
      </c>
      <c r="U3163" s="295">
        <v>0</v>
      </c>
      <c r="V3163" s="295">
        <v>0</v>
      </c>
      <c r="W3163" s="295">
        <v>1907.56</v>
      </c>
      <c r="X3163" s="295">
        <v>0</v>
      </c>
      <c r="Y3163" s="295">
        <v>0</v>
      </c>
      <c r="Z3163" s="295">
        <v>0</v>
      </c>
      <c r="AA3163" s="295">
        <v>0</v>
      </c>
      <c r="AB3163" s="295">
        <v>0</v>
      </c>
      <c r="AC3163" s="295">
        <v>0</v>
      </c>
      <c r="AD3163" s="295">
        <v>0</v>
      </c>
      <c r="AE3163" s="295">
        <v>0</v>
      </c>
      <c r="AF3163" s="295">
        <v>0</v>
      </c>
      <c r="AG3163" s="295">
        <v>0</v>
      </c>
      <c r="AH3163" s="295">
        <v>134.61000000000001</v>
      </c>
      <c r="AI3163" s="295">
        <v>0</v>
      </c>
      <c r="AJ3163" s="295">
        <v>0</v>
      </c>
      <c r="AK3163" s="295">
        <v>0</v>
      </c>
      <c r="AL3163" s="295">
        <v>0</v>
      </c>
      <c r="AM3163" s="295">
        <v>0</v>
      </c>
      <c r="AN3163" s="295">
        <v>0</v>
      </c>
      <c r="AO3163" s="295">
        <v>0</v>
      </c>
      <c r="AP3163" s="295">
        <v>3.85</v>
      </c>
      <c r="AQ3163" s="295">
        <v>0</v>
      </c>
      <c r="AR3163" s="295">
        <v>3.52</v>
      </c>
      <c r="AS3163" s="295">
        <v>0</v>
      </c>
      <c r="AT3163" s="295">
        <f t="shared" si="49"/>
        <v>3727.8900000000003</v>
      </c>
      <c r="AU3163" s="295">
        <v>0</v>
      </c>
      <c r="AV3163" s="295">
        <v>0</v>
      </c>
      <c r="AW3163" s="296">
        <v>94</v>
      </c>
      <c r="AX3163" s="296">
        <v>116</v>
      </c>
      <c r="AY3163" s="295">
        <v>253024.19</v>
      </c>
      <c r="AZ3163" s="295">
        <v>253024.19</v>
      </c>
      <c r="BA3163" s="294">
        <v>77.719436999999999</v>
      </c>
      <c r="BB3163" s="294">
        <v>72.723587030619697</v>
      </c>
      <c r="BC3163" s="294">
        <v>9.6</v>
      </c>
      <c r="BD3163" s="294"/>
      <c r="BE3163" s="293" t="s">
        <v>4204</v>
      </c>
      <c r="BF3163" s="291"/>
      <c r="BG3163" s="293" t="s">
        <v>320</v>
      </c>
      <c r="BH3163" s="293" t="s">
        <v>197</v>
      </c>
      <c r="BI3163" s="293" t="s">
        <v>373</v>
      </c>
      <c r="BJ3163" s="293" t="s">
        <v>103</v>
      </c>
      <c r="BK3163" s="292" t="s">
        <v>4</v>
      </c>
      <c r="BL3163" s="294">
        <v>236759.65</v>
      </c>
      <c r="BM3163" s="292" t="s">
        <v>894</v>
      </c>
      <c r="BN3163" s="294"/>
      <c r="BO3163" s="297">
        <v>44508</v>
      </c>
      <c r="BP3163" s="297">
        <v>48037</v>
      </c>
      <c r="BQ3163" s="297" t="s">
        <v>1064</v>
      </c>
      <c r="BR3163" s="297" t="s">
        <v>4747</v>
      </c>
      <c r="BS3163" s="297" t="s">
        <v>4742</v>
      </c>
      <c r="BT3163" s="297" t="s">
        <v>4742</v>
      </c>
      <c r="BU3163" s="294">
        <v>0</v>
      </c>
      <c r="BV3163" s="294">
        <v>0</v>
      </c>
      <c r="BW3163" s="294">
        <v>0</v>
      </c>
    </row>
    <row r="3164" spans="1:75" s="289" customFormat="1" ht="18.2" customHeight="1" x14ac:dyDescent="0.15">
      <c r="A3164" s="298">
        <v>3162</v>
      </c>
      <c r="B3164" s="299" t="s">
        <v>305</v>
      </c>
      <c r="C3164" s="299" t="s">
        <v>306</v>
      </c>
      <c r="D3164" s="313">
        <v>45172</v>
      </c>
      <c r="E3164" s="300" t="s">
        <v>4579</v>
      </c>
      <c r="F3164" s="309">
        <v>0</v>
      </c>
      <c r="G3164" s="309">
        <v>1</v>
      </c>
      <c r="H3164" s="302">
        <v>154773.48000000001</v>
      </c>
      <c r="I3164" s="302">
        <v>347.2</v>
      </c>
      <c r="J3164" s="302">
        <v>0</v>
      </c>
      <c r="K3164" s="302">
        <v>155120.68</v>
      </c>
      <c r="L3164" s="302">
        <v>1047.6500000000001</v>
      </c>
      <c r="M3164" s="302">
        <v>0</v>
      </c>
      <c r="N3164" s="302">
        <v>347.2</v>
      </c>
      <c r="O3164" s="302">
        <v>1047.6500000000001</v>
      </c>
      <c r="P3164" s="302">
        <v>0</v>
      </c>
      <c r="Q3164" s="302">
        <v>0</v>
      </c>
      <c r="R3164" s="302">
        <v>153725.82999999999</v>
      </c>
      <c r="S3164" s="302">
        <v>0</v>
      </c>
      <c r="T3164" s="302">
        <v>1276.8800000000001</v>
      </c>
      <c r="U3164" s="302">
        <v>0</v>
      </c>
      <c r="V3164" s="302">
        <v>0</v>
      </c>
      <c r="W3164" s="302">
        <v>1276.8800000000001</v>
      </c>
      <c r="X3164" s="302">
        <v>0</v>
      </c>
      <c r="Y3164" s="302">
        <v>0</v>
      </c>
      <c r="Z3164" s="302">
        <v>0</v>
      </c>
      <c r="AA3164" s="302">
        <v>0</v>
      </c>
      <c r="AB3164" s="302">
        <v>0</v>
      </c>
      <c r="AC3164" s="302">
        <v>0</v>
      </c>
      <c r="AD3164" s="302">
        <v>0</v>
      </c>
      <c r="AE3164" s="302">
        <v>0</v>
      </c>
      <c r="AF3164" s="302">
        <v>0</v>
      </c>
      <c r="AG3164" s="302">
        <v>0</v>
      </c>
      <c r="AH3164" s="302">
        <v>127.07</v>
      </c>
      <c r="AI3164" s="302">
        <v>0</v>
      </c>
      <c r="AJ3164" s="302">
        <v>0</v>
      </c>
      <c r="AK3164" s="302">
        <v>0</v>
      </c>
      <c r="AL3164" s="302">
        <v>350</v>
      </c>
      <c r="AM3164" s="302">
        <v>0</v>
      </c>
      <c r="AN3164" s="302">
        <v>0</v>
      </c>
      <c r="AO3164" s="302">
        <v>0</v>
      </c>
      <c r="AP3164" s="302">
        <v>0</v>
      </c>
      <c r="AQ3164" s="302">
        <v>0</v>
      </c>
      <c r="AR3164" s="302">
        <v>0</v>
      </c>
      <c r="AS3164" s="302">
        <v>696.8</v>
      </c>
      <c r="AT3164" s="295">
        <f t="shared" si="49"/>
        <v>2452</v>
      </c>
      <c r="AU3164" s="302">
        <v>0</v>
      </c>
      <c r="AV3164" s="302">
        <v>0</v>
      </c>
      <c r="AW3164" s="303">
        <v>96</v>
      </c>
      <c r="AX3164" s="303">
        <v>119</v>
      </c>
      <c r="AY3164" s="302">
        <v>334599.59999999998</v>
      </c>
      <c r="AZ3164" s="302">
        <v>164789.87</v>
      </c>
      <c r="BA3164" s="301">
        <v>31.829087999999999</v>
      </c>
      <c r="BB3164" s="301">
        <v>29.692073735740198</v>
      </c>
      <c r="BC3164" s="301">
        <v>9.9</v>
      </c>
      <c r="BD3164" s="301"/>
      <c r="BE3164" s="300" t="s">
        <v>4204</v>
      </c>
      <c r="BF3164" s="298"/>
      <c r="BG3164" s="300" t="s">
        <v>312</v>
      </c>
      <c r="BH3164" s="300" t="s">
        <v>188</v>
      </c>
      <c r="BI3164" s="300" t="s">
        <v>313</v>
      </c>
      <c r="BJ3164" s="300" t="s">
        <v>103</v>
      </c>
      <c r="BK3164" s="299" t="s">
        <v>4</v>
      </c>
      <c r="BL3164" s="301">
        <v>153725.82999999999</v>
      </c>
      <c r="BM3164" s="299" t="s">
        <v>894</v>
      </c>
      <c r="BN3164" s="301"/>
      <c r="BO3164" s="304">
        <v>44498</v>
      </c>
      <c r="BP3164" s="304">
        <v>48120</v>
      </c>
      <c r="BQ3164" s="297" t="s">
        <v>1065</v>
      </c>
      <c r="BR3164" s="297" t="s">
        <v>4741</v>
      </c>
      <c r="BS3164" s="297" t="s">
        <v>4742</v>
      </c>
      <c r="BT3164" s="297" t="s">
        <v>4742</v>
      </c>
      <c r="BU3164" s="301">
        <v>0</v>
      </c>
      <c r="BV3164" s="301">
        <v>0</v>
      </c>
      <c r="BW3164" s="301">
        <v>0</v>
      </c>
    </row>
    <row r="3165" spans="1:75" s="289" customFormat="1" ht="18.2" customHeight="1" x14ac:dyDescent="0.15">
      <c r="A3165" s="291">
        <v>3163</v>
      </c>
      <c r="B3165" s="292" t="s">
        <v>305</v>
      </c>
      <c r="C3165" s="292" t="s">
        <v>306</v>
      </c>
      <c r="D3165" s="312">
        <v>45172</v>
      </c>
      <c r="E3165" s="293" t="s">
        <v>4580</v>
      </c>
      <c r="F3165" s="308">
        <v>0</v>
      </c>
      <c r="G3165" s="308">
        <v>0</v>
      </c>
      <c r="H3165" s="295">
        <v>343569.43</v>
      </c>
      <c r="I3165" s="295">
        <v>0</v>
      </c>
      <c r="J3165" s="295">
        <v>0</v>
      </c>
      <c r="K3165" s="295">
        <v>343569.43</v>
      </c>
      <c r="L3165" s="295">
        <v>1715.98</v>
      </c>
      <c r="M3165" s="295">
        <v>0</v>
      </c>
      <c r="N3165" s="295">
        <v>0</v>
      </c>
      <c r="O3165" s="295">
        <v>1715.98</v>
      </c>
      <c r="P3165" s="295">
        <v>0</v>
      </c>
      <c r="Q3165" s="295">
        <v>0</v>
      </c>
      <c r="R3165" s="295">
        <v>341853.45</v>
      </c>
      <c r="S3165" s="295">
        <v>0</v>
      </c>
      <c r="T3165" s="295">
        <v>2748.56</v>
      </c>
      <c r="U3165" s="295">
        <v>0</v>
      </c>
      <c r="V3165" s="295">
        <v>0</v>
      </c>
      <c r="W3165" s="295">
        <v>2748.56</v>
      </c>
      <c r="X3165" s="295">
        <v>0</v>
      </c>
      <c r="Y3165" s="295">
        <v>0</v>
      </c>
      <c r="Z3165" s="295">
        <v>0</v>
      </c>
      <c r="AA3165" s="295">
        <v>0</v>
      </c>
      <c r="AB3165" s="295">
        <v>0</v>
      </c>
      <c r="AC3165" s="295">
        <v>0</v>
      </c>
      <c r="AD3165" s="295">
        <v>0</v>
      </c>
      <c r="AE3165" s="295">
        <v>0</v>
      </c>
      <c r="AF3165" s="295">
        <v>0</v>
      </c>
      <c r="AG3165" s="295">
        <v>0</v>
      </c>
      <c r="AH3165" s="295">
        <v>191.52</v>
      </c>
      <c r="AI3165" s="295">
        <v>0</v>
      </c>
      <c r="AJ3165" s="295">
        <v>0</v>
      </c>
      <c r="AK3165" s="295">
        <v>0</v>
      </c>
      <c r="AL3165" s="295">
        <v>0</v>
      </c>
      <c r="AM3165" s="295">
        <v>0</v>
      </c>
      <c r="AN3165" s="295">
        <v>0</v>
      </c>
      <c r="AO3165" s="295">
        <v>0</v>
      </c>
      <c r="AP3165" s="295">
        <v>0.94</v>
      </c>
      <c r="AQ3165" s="295">
        <v>0</v>
      </c>
      <c r="AR3165" s="295">
        <v>0</v>
      </c>
      <c r="AS3165" s="295">
        <v>0</v>
      </c>
      <c r="AT3165" s="295">
        <f t="shared" si="49"/>
        <v>4657</v>
      </c>
      <c r="AU3165" s="295">
        <v>0</v>
      </c>
      <c r="AV3165" s="295">
        <v>0</v>
      </c>
      <c r="AW3165" s="296">
        <v>119</v>
      </c>
      <c r="AX3165" s="296">
        <v>142</v>
      </c>
      <c r="AY3165" s="295">
        <v>359997.78</v>
      </c>
      <c r="AZ3165" s="295">
        <v>359997.78</v>
      </c>
      <c r="BA3165" s="294">
        <v>64.484894999999995</v>
      </c>
      <c r="BB3165" s="294">
        <v>61.234777138452799</v>
      </c>
      <c r="BC3165" s="294">
        <v>9.6</v>
      </c>
      <c r="BD3165" s="294"/>
      <c r="BE3165" s="293" t="s">
        <v>4204</v>
      </c>
      <c r="BF3165" s="291"/>
      <c r="BG3165" s="293" t="s">
        <v>315</v>
      </c>
      <c r="BH3165" s="293" t="s">
        <v>179</v>
      </c>
      <c r="BI3165" s="293" t="s">
        <v>363</v>
      </c>
      <c r="BJ3165" s="293" t="s">
        <v>103</v>
      </c>
      <c r="BK3165" s="292" t="s">
        <v>4</v>
      </c>
      <c r="BL3165" s="294">
        <v>341853.45</v>
      </c>
      <c r="BM3165" s="292" t="s">
        <v>894</v>
      </c>
      <c r="BN3165" s="294"/>
      <c r="BO3165" s="297">
        <v>44498</v>
      </c>
      <c r="BP3165" s="297">
        <v>48820</v>
      </c>
      <c r="BQ3165" s="297" t="s">
        <v>1065</v>
      </c>
      <c r="BR3165" s="297" t="s">
        <v>4741</v>
      </c>
      <c r="BS3165" s="297" t="s">
        <v>4742</v>
      </c>
      <c r="BT3165" s="297" t="s">
        <v>4742</v>
      </c>
      <c r="BU3165" s="294">
        <v>0</v>
      </c>
      <c r="BV3165" s="294">
        <v>0</v>
      </c>
      <c r="BW3165" s="294">
        <v>0</v>
      </c>
    </row>
    <row r="3166" spans="1:75" s="289" customFormat="1" ht="18.2" customHeight="1" x14ac:dyDescent="0.15">
      <c r="A3166" s="298">
        <v>3164</v>
      </c>
      <c r="B3166" s="299" t="s">
        <v>305</v>
      </c>
      <c r="C3166" s="299" t="s">
        <v>306</v>
      </c>
      <c r="D3166" s="313">
        <v>45172</v>
      </c>
      <c r="E3166" s="300" t="s">
        <v>4584</v>
      </c>
      <c r="F3166" s="309">
        <v>0</v>
      </c>
      <c r="G3166" s="309">
        <v>0</v>
      </c>
      <c r="H3166" s="302">
        <v>163474.60999999999</v>
      </c>
      <c r="I3166" s="302">
        <v>0</v>
      </c>
      <c r="J3166" s="302">
        <v>0</v>
      </c>
      <c r="K3166" s="302">
        <v>163474.60999999999</v>
      </c>
      <c r="L3166" s="302">
        <v>816.48</v>
      </c>
      <c r="M3166" s="302">
        <v>0</v>
      </c>
      <c r="N3166" s="302">
        <v>0</v>
      </c>
      <c r="O3166" s="302">
        <v>816.48</v>
      </c>
      <c r="P3166" s="302">
        <v>0</v>
      </c>
      <c r="Q3166" s="302">
        <v>0</v>
      </c>
      <c r="R3166" s="302">
        <v>162658.13</v>
      </c>
      <c r="S3166" s="302">
        <v>0</v>
      </c>
      <c r="T3166" s="302">
        <v>1307.8</v>
      </c>
      <c r="U3166" s="302">
        <v>0</v>
      </c>
      <c r="V3166" s="302">
        <v>0</v>
      </c>
      <c r="W3166" s="302">
        <v>1307.8</v>
      </c>
      <c r="X3166" s="302">
        <v>0</v>
      </c>
      <c r="Y3166" s="302">
        <v>0</v>
      </c>
      <c r="Z3166" s="302">
        <v>0</v>
      </c>
      <c r="AA3166" s="302">
        <v>0</v>
      </c>
      <c r="AB3166" s="302">
        <v>0</v>
      </c>
      <c r="AC3166" s="302">
        <v>0</v>
      </c>
      <c r="AD3166" s="302">
        <v>0</v>
      </c>
      <c r="AE3166" s="302">
        <v>0</v>
      </c>
      <c r="AF3166" s="302">
        <v>0</v>
      </c>
      <c r="AG3166" s="302">
        <v>0</v>
      </c>
      <c r="AH3166" s="302">
        <v>118.72</v>
      </c>
      <c r="AI3166" s="302">
        <v>0</v>
      </c>
      <c r="AJ3166" s="302">
        <v>0</v>
      </c>
      <c r="AK3166" s="302">
        <v>0</v>
      </c>
      <c r="AL3166" s="302">
        <v>0</v>
      </c>
      <c r="AM3166" s="302">
        <v>0</v>
      </c>
      <c r="AN3166" s="302">
        <v>0</v>
      </c>
      <c r="AO3166" s="302">
        <v>0</v>
      </c>
      <c r="AP3166" s="302">
        <v>0</v>
      </c>
      <c r="AQ3166" s="302">
        <v>0</v>
      </c>
      <c r="AR3166" s="302">
        <v>0</v>
      </c>
      <c r="AS3166" s="302">
        <v>0</v>
      </c>
      <c r="AT3166" s="295">
        <f t="shared" si="49"/>
        <v>2243</v>
      </c>
      <c r="AU3166" s="302">
        <v>0</v>
      </c>
      <c r="AV3166" s="302">
        <v>0</v>
      </c>
      <c r="AW3166" s="303">
        <v>119</v>
      </c>
      <c r="AX3166" s="303">
        <v>141</v>
      </c>
      <c r="AY3166" s="302">
        <v>280000.26368400001</v>
      </c>
      <c r="AZ3166" s="302">
        <v>179200.17</v>
      </c>
      <c r="BA3166" s="301">
        <v>79.642779000000004</v>
      </c>
      <c r="BB3166" s="301">
        <v>72.290921934634696</v>
      </c>
      <c r="BC3166" s="301">
        <v>9.6</v>
      </c>
      <c r="BD3166" s="301"/>
      <c r="BE3166" s="300" t="s">
        <v>4204</v>
      </c>
      <c r="BF3166" s="298"/>
      <c r="BG3166" s="300" t="s">
        <v>326</v>
      </c>
      <c r="BH3166" s="300" t="s">
        <v>234</v>
      </c>
      <c r="BI3166" s="300" t="s">
        <v>582</v>
      </c>
      <c r="BJ3166" s="300" t="s">
        <v>103</v>
      </c>
      <c r="BK3166" s="299" t="s">
        <v>4</v>
      </c>
      <c r="BL3166" s="301">
        <v>162658.13</v>
      </c>
      <c r="BM3166" s="299" t="s">
        <v>894</v>
      </c>
      <c r="BN3166" s="301"/>
      <c r="BO3166" s="304">
        <v>44519</v>
      </c>
      <c r="BP3166" s="304">
        <v>48810</v>
      </c>
      <c r="BQ3166" s="297" t="s">
        <v>1065</v>
      </c>
      <c r="BR3166" s="297" t="s">
        <v>4741</v>
      </c>
      <c r="BS3166" s="297" t="s">
        <v>4742</v>
      </c>
      <c r="BT3166" s="297" t="s">
        <v>4742</v>
      </c>
      <c r="BU3166" s="301">
        <v>0</v>
      </c>
      <c r="BV3166" s="301">
        <v>0</v>
      </c>
      <c r="BW3166" s="301">
        <v>0</v>
      </c>
    </row>
    <row r="3167" spans="1:75" s="289" customFormat="1" ht="18.2" customHeight="1" x14ac:dyDescent="0.15">
      <c r="A3167" s="291">
        <v>3165</v>
      </c>
      <c r="B3167" s="292" t="s">
        <v>305</v>
      </c>
      <c r="C3167" s="292" t="s">
        <v>306</v>
      </c>
      <c r="D3167" s="312">
        <v>45172</v>
      </c>
      <c r="E3167" s="293" t="s">
        <v>4585</v>
      </c>
      <c r="F3167" s="308">
        <v>0</v>
      </c>
      <c r="G3167" s="308">
        <v>0</v>
      </c>
      <c r="H3167" s="295">
        <v>279449.21000000002</v>
      </c>
      <c r="I3167" s="295">
        <v>0</v>
      </c>
      <c r="J3167" s="295">
        <v>0</v>
      </c>
      <c r="K3167" s="295">
        <v>279449.21000000002</v>
      </c>
      <c r="L3167" s="295">
        <v>1403.7</v>
      </c>
      <c r="M3167" s="295">
        <v>0</v>
      </c>
      <c r="N3167" s="295">
        <v>0</v>
      </c>
      <c r="O3167" s="295">
        <v>1403.7</v>
      </c>
      <c r="P3167" s="295">
        <v>0</v>
      </c>
      <c r="Q3167" s="295">
        <v>0</v>
      </c>
      <c r="R3167" s="295">
        <v>278045.51</v>
      </c>
      <c r="S3167" s="295">
        <v>0</v>
      </c>
      <c r="T3167" s="295">
        <v>2212.31</v>
      </c>
      <c r="U3167" s="295">
        <v>0</v>
      </c>
      <c r="V3167" s="295">
        <v>0</v>
      </c>
      <c r="W3167" s="295">
        <v>2212.31</v>
      </c>
      <c r="X3167" s="295">
        <v>0</v>
      </c>
      <c r="Y3167" s="295">
        <v>0</v>
      </c>
      <c r="Z3167" s="295">
        <v>0</v>
      </c>
      <c r="AA3167" s="295">
        <v>0</v>
      </c>
      <c r="AB3167" s="295">
        <v>0</v>
      </c>
      <c r="AC3167" s="295">
        <v>0</v>
      </c>
      <c r="AD3167" s="295">
        <v>0</v>
      </c>
      <c r="AE3167" s="295">
        <v>0</v>
      </c>
      <c r="AF3167" s="295">
        <v>0</v>
      </c>
      <c r="AG3167" s="295">
        <v>0</v>
      </c>
      <c r="AH3167" s="295">
        <v>203.05</v>
      </c>
      <c r="AI3167" s="295">
        <v>0</v>
      </c>
      <c r="AJ3167" s="295">
        <v>0</v>
      </c>
      <c r="AK3167" s="295">
        <v>0</v>
      </c>
      <c r="AL3167" s="295">
        <v>0</v>
      </c>
      <c r="AM3167" s="295">
        <v>0</v>
      </c>
      <c r="AN3167" s="295">
        <v>0</v>
      </c>
      <c r="AO3167" s="295">
        <v>0</v>
      </c>
      <c r="AP3167" s="295">
        <v>3820</v>
      </c>
      <c r="AQ3167" s="295">
        <v>0</v>
      </c>
      <c r="AR3167" s="295">
        <v>3819.06</v>
      </c>
      <c r="AS3167" s="295">
        <v>0</v>
      </c>
      <c r="AT3167" s="295">
        <f t="shared" si="49"/>
        <v>3820</v>
      </c>
      <c r="AU3167" s="295">
        <v>0</v>
      </c>
      <c r="AV3167" s="295">
        <v>0</v>
      </c>
      <c r="AW3167" s="296">
        <v>119</v>
      </c>
      <c r="AX3167" s="296">
        <v>141</v>
      </c>
      <c r="AY3167" s="295">
        <v>478919.82347900001</v>
      </c>
      <c r="AZ3167" s="295">
        <v>306508.68</v>
      </c>
      <c r="BA3167" s="294">
        <v>58.306365</v>
      </c>
      <c r="BB3167" s="294">
        <v>52.891888714770303</v>
      </c>
      <c r="BC3167" s="294">
        <v>9.5</v>
      </c>
      <c r="BD3167" s="294"/>
      <c r="BE3167" s="293" t="s">
        <v>4204</v>
      </c>
      <c r="BF3167" s="291"/>
      <c r="BG3167" s="293" t="s">
        <v>333</v>
      </c>
      <c r="BH3167" s="293" t="s">
        <v>193</v>
      </c>
      <c r="BI3167" s="293" t="s">
        <v>342</v>
      </c>
      <c r="BJ3167" s="293" t="s">
        <v>103</v>
      </c>
      <c r="BK3167" s="292" t="s">
        <v>4</v>
      </c>
      <c r="BL3167" s="294">
        <v>278045.51</v>
      </c>
      <c r="BM3167" s="292" t="s">
        <v>894</v>
      </c>
      <c r="BN3167" s="294"/>
      <c r="BO3167" s="297">
        <v>44519</v>
      </c>
      <c r="BP3167" s="297">
        <v>48810</v>
      </c>
      <c r="BQ3167" s="297" t="s">
        <v>1065</v>
      </c>
      <c r="BR3167" s="297" t="s">
        <v>4741</v>
      </c>
      <c r="BS3167" s="297" t="s">
        <v>4742</v>
      </c>
      <c r="BT3167" s="297" t="s">
        <v>4742</v>
      </c>
      <c r="BU3167" s="294">
        <v>0</v>
      </c>
      <c r="BV3167" s="294">
        <v>0</v>
      </c>
      <c r="BW3167" s="294">
        <v>0</v>
      </c>
    </row>
    <row r="3168" spans="1:75" s="289" customFormat="1" ht="18.2" customHeight="1" x14ac:dyDescent="0.15">
      <c r="A3168" s="298">
        <v>3166</v>
      </c>
      <c r="B3168" s="299" t="s">
        <v>305</v>
      </c>
      <c r="C3168" s="299" t="s">
        <v>306</v>
      </c>
      <c r="D3168" s="313">
        <v>45172</v>
      </c>
      <c r="E3168" s="300" t="s">
        <v>4586</v>
      </c>
      <c r="F3168" s="309">
        <v>4</v>
      </c>
      <c r="G3168" s="309">
        <v>4</v>
      </c>
      <c r="H3168" s="302">
        <v>182754.54</v>
      </c>
      <c r="I3168" s="302">
        <v>3579.22</v>
      </c>
      <c r="J3168" s="302">
        <v>0</v>
      </c>
      <c r="K3168" s="302">
        <v>186333.76</v>
      </c>
      <c r="L3168" s="302">
        <v>912.77</v>
      </c>
      <c r="M3168" s="302">
        <v>0</v>
      </c>
      <c r="N3168" s="302">
        <v>884.14</v>
      </c>
      <c r="O3168" s="302">
        <v>0</v>
      </c>
      <c r="P3168" s="302">
        <v>0</v>
      </c>
      <c r="Q3168" s="302">
        <v>0</v>
      </c>
      <c r="R3168" s="302">
        <v>185449.62</v>
      </c>
      <c r="S3168" s="302">
        <v>5831.36</v>
      </c>
      <c r="T3168" s="302">
        <v>1462.04</v>
      </c>
      <c r="U3168" s="302">
        <v>0</v>
      </c>
      <c r="V3168" s="302">
        <v>1402.01</v>
      </c>
      <c r="W3168" s="302">
        <v>0</v>
      </c>
      <c r="X3168" s="302">
        <v>0</v>
      </c>
      <c r="Y3168" s="302">
        <v>0</v>
      </c>
      <c r="Z3168" s="302">
        <v>5891.39</v>
      </c>
      <c r="AA3168" s="302">
        <v>0</v>
      </c>
      <c r="AB3168" s="302">
        <v>0</v>
      </c>
      <c r="AC3168" s="302">
        <v>0</v>
      </c>
      <c r="AD3168" s="302">
        <v>0</v>
      </c>
      <c r="AE3168" s="302">
        <v>0</v>
      </c>
      <c r="AF3168" s="302">
        <v>0</v>
      </c>
      <c r="AG3168" s="302">
        <v>0</v>
      </c>
      <c r="AH3168" s="302">
        <v>0</v>
      </c>
      <c r="AI3168" s="302">
        <v>0</v>
      </c>
      <c r="AJ3168" s="302">
        <v>0</v>
      </c>
      <c r="AK3168" s="302">
        <v>0</v>
      </c>
      <c r="AL3168" s="302">
        <v>253.85</v>
      </c>
      <c r="AM3168" s="302">
        <v>0</v>
      </c>
      <c r="AN3168" s="302">
        <v>0</v>
      </c>
      <c r="AO3168" s="302">
        <v>0</v>
      </c>
      <c r="AP3168" s="302">
        <v>0</v>
      </c>
      <c r="AQ3168" s="302">
        <v>0</v>
      </c>
      <c r="AR3168" s="302">
        <v>0</v>
      </c>
      <c r="AS3168" s="302">
        <v>0</v>
      </c>
      <c r="AT3168" s="295">
        <f t="shared" si="49"/>
        <v>2540</v>
      </c>
      <c r="AU3168" s="302">
        <v>3607.85</v>
      </c>
      <c r="AV3168" s="302">
        <v>5891.39</v>
      </c>
      <c r="AW3168" s="303">
        <v>119</v>
      </c>
      <c r="AX3168" s="303">
        <v>141</v>
      </c>
      <c r="AY3168" s="302">
        <v>377999.99116600002</v>
      </c>
      <c r="AZ3168" s="302">
        <v>200334.66</v>
      </c>
      <c r="BA3168" s="301">
        <v>45.592585</v>
      </c>
      <c r="BB3168" s="301">
        <v>42.205016161795001</v>
      </c>
      <c r="BC3168" s="301">
        <v>9.6</v>
      </c>
      <c r="BD3168" s="301"/>
      <c r="BE3168" s="300" t="s">
        <v>4204</v>
      </c>
      <c r="BF3168" s="298"/>
      <c r="BG3168" s="300" t="s">
        <v>312</v>
      </c>
      <c r="BH3168" s="300" t="s">
        <v>189</v>
      </c>
      <c r="BI3168" s="300" t="s">
        <v>323</v>
      </c>
      <c r="BJ3168" s="300" t="s">
        <v>177</v>
      </c>
      <c r="BK3168" s="299" t="s">
        <v>4</v>
      </c>
      <c r="BL3168" s="301">
        <v>185449.62</v>
      </c>
      <c r="BM3168" s="299" t="s">
        <v>894</v>
      </c>
      <c r="BN3168" s="301"/>
      <c r="BO3168" s="304">
        <v>44519</v>
      </c>
      <c r="BP3168" s="304">
        <v>48810</v>
      </c>
      <c r="BQ3168" s="297" t="s">
        <v>1065</v>
      </c>
      <c r="BR3168" s="297" t="s">
        <v>4741</v>
      </c>
      <c r="BS3168" s="297" t="s">
        <v>4742</v>
      </c>
      <c r="BT3168" s="297" t="s">
        <v>4742</v>
      </c>
      <c r="BU3168" s="301">
        <v>591.20000000000005</v>
      </c>
      <c r="BV3168" s="301">
        <v>0</v>
      </c>
      <c r="BW3168" s="301">
        <v>0</v>
      </c>
    </row>
    <row r="3169" spans="1:75" s="289" customFormat="1" ht="18.2" customHeight="1" x14ac:dyDescent="0.15">
      <c r="A3169" s="291">
        <v>3167</v>
      </c>
      <c r="B3169" s="292" t="s">
        <v>305</v>
      </c>
      <c r="C3169" s="292" t="s">
        <v>306</v>
      </c>
      <c r="D3169" s="312">
        <v>45172</v>
      </c>
      <c r="E3169" s="293" t="s">
        <v>4587</v>
      </c>
      <c r="F3169" s="308">
        <v>1</v>
      </c>
      <c r="G3169" s="308">
        <v>0</v>
      </c>
      <c r="H3169" s="295">
        <v>195471.63</v>
      </c>
      <c r="I3169" s="295">
        <v>0</v>
      </c>
      <c r="J3169" s="295">
        <v>0</v>
      </c>
      <c r="K3169" s="295">
        <v>195471.63</v>
      </c>
      <c r="L3169" s="295">
        <v>981.87</v>
      </c>
      <c r="M3169" s="295">
        <v>0</v>
      </c>
      <c r="N3169" s="295">
        <v>0</v>
      </c>
      <c r="O3169" s="295">
        <v>0</v>
      </c>
      <c r="P3169" s="295">
        <v>0</v>
      </c>
      <c r="Q3169" s="295">
        <v>0</v>
      </c>
      <c r="R3169" s="295">
        <v>195471.63</v>
      </c>
      <c r="S3169" s="295">
        <v>0</v>
      </c>
      <c r="T3169" s="295">
        <v>1547.48</v>
      </c>
      <c r="U3169" s="295">
        <v>0</v>
      </c>
      <c r="V3169" s="295">
        <v>0</v>
      </c>
      <c r="W3169" s="295">
        <v>115.18</v>
      </c>
      <c r="X3169" s="295">
        <v>0</v>
      </c>
      <c r="Y3169" s="295">
        <v>0</v>
      </c>
      <c r="Z3169" s="295">
        <v>1432.3</v>
      </c>
      <c r="AA3169" s="295">
        <v>0</v>
      </c>
      <c r="AB3169" s="295">
        <v>0</v>
      </c>
      <c r="AC3169" s="295">
        <v>0</v>
      </c>
      <c r="AD3169" s="295">
        <v>0</v>
      </c>
      <c r="AE3169" s="295">
        <v>0</v>
      </c>
      <c r="AF3169" s="295">
        <v>0</v>
      </c>
      <c r="AG3169" s="295">
        <v>0</v>
      </c>
      <c r="AH3169" s="295">
        <v>142.04</v>
      </c>
      <c r="AI3169" s="295">
        <v>0</v>
      </c>
      <c r="AJ3169" s="295">
        <v>0</v>
      </c>
      <c r="AK3169" s="295">
        <v>0</v>
      </c>
      <c r="AL3169" s="295">
        <v>0</v>
      </c>
      <c r="AM3169" s="295">
        <v>0</v>
      </c>
      <c r="AN3169" s="295">
        <v>0</v>
      </c>
      <c r="AO3169" s="295">
        <v>0</v>
      </c>
      <c r="AP3169" s="295">
        <v>0</v>
      </c>
      <c r="AQ3169" s="295">
        <v>0</v>
      </c>
      <c r="AR3169" s="295">
        <v>257.22000000000003</v>
      </c>
      <c r="AS3169" s="295">
        <v>0</v>
      </c>
      <c r="AT3169" s="295">
        <f t="shared" si="49"/>
        <v>-2.8421709430404007E-14</v>
      </c>
      <c r="AU3169" s="295">
        <v>981.87</v>
      </c>
      <c r="AV3169" s="295">
        <v>1432.3</v>
      </c>
      <c r="AW3169" s="296">
        <v>119</v>
      </c>
      <c r="AX3169" s="296">
        <v>141</v>
      </c>
      <c r="AY3169" s="295">
        <v>334998.79687100003</v>
      </c>
      <c r="AZ3169" s="295">
        <v>214399.23</v>
      </c>
      <c r="BA3169" s="294">
        <v>87.985391000000007</v>
      </c>
      <c r="BB3169" s="294">
        <v>80.217861766375407</v>
      </c>
      <c r="BC3169" s="294">
        <v>9.5</v>
      </c>
      <c r="BD3169" s="294"/>
      <c r="BE3169" s="293" t="s">
        <v>4204</v>
      </c>
      <c r="BF3169" s="291"/>
      <c r="BG3169" s="293" t="s">
        <v>312</v>
      </c>
      <c r="BH3169" s="293" t="s">
        <v>196</v>
      </c>
      <c r="BI3169" s="293" t="s">
        <v>314</v>
      </c>
      <c r="BJ3169" s="293" t="s">
        <v>177</v>
      </c>
      <c r="BK3169" s="292" t="s">
        <v>4</v>
      </c>
      <c r="BL3169" s="294">
        <v>195471.63</v>
      </c>
      <c r="BM3169" s="292" t="s">
        <v>894</v>
      </c>
      <c r="BN3169" s="294"/>
      <c r="BO3169" s="297">
        <v>44529</v>
      </c>
      <c r="BP3169" s="297">
        <v>48820</v>
      </c>
      <c r="BQ3169" s="297" t="s">
        <v>1065</v>
      </c>
      <c r="BR3169" s="297" t="s">
        <v>4741</v>
      </c>
      <c r="BS3169" s="297" t="s">
        <v>4742</v>
      </c>
      <c r="BT3169" s="297" t="s">
        <v>4742</v>
      </c>
      <c r="BU3169" s="294">
        <v>0</v>
      </c>
      <c r="BV3169" s="294">
        <v>0</v>
      </c>
      <c r="BW3169" s="294">
        <v>0</v>
      </c>
    </row>
    <row r="3170" spans="1:75" s="289" customFormat="1" ht="18.2" customHeight="1" x14ac:dyDescent="0.15">
      <c r="A3170" s="298">
        <v>3168</v>
      </c>
      <c r="B3170" s="299" t="s">
        <v>305</v>
      </c>
      <c r="C3170" s="299" t="s">
        <v>306</v>
      </c>
      <c r="D3170" s="313">
        <v>45172</v>
      </c>
      <c r="E3170" s="300" t="s">
        <v>4588</v>
      </c>
      <c r="F3170" s="309">
        <v>3</v>
      </c>
      <c r="G3170" s="309">
        <v>2</v>
      </c>
      <c r="H3170" s="302">
        <v>210643.46</v>
      </c>
      <c r="I3170" s="302">
        <v>2091.29</v>
      </c>
      <c r="J3170" s="302">
        <v>0</v>
      </c>
      <c r="K3170" s="302">
        <v>212734.75</v>
      </c>
      <c r="L3170" s="302">
        <v>1058.08</v>
      </c>
      <c r="M3170" s="302">
        <v>0</v>
      </c>
      <c r="N3170" s="302">
        <v>923.98</v>
      </c>
      <c r="O3170" s="302">
        <v>0</v>
      </c>
      <c r="P3170" s="302">
        <v>0</v>
      </c>
      <c r="Q3170" s="302">
        <v>0</v>
      </c>
      <c r="R3170" s="302">
        <v>211810.77</v>
      </c>
      <c r="S3170" s="302">
        <v>3360.05</v>
      </c>
      <c r="T3170" s="302">
        <v>1667.59</v>
      </c>
      <c r="U3170" s="302">
        <v>0</v>
      </c>
      <c r="V3170" s="302">
        <v>1684.15</v>
      </c>
      <c r="W3170" s="302">
        <v>0</v>
      </c>
      <c r="X3170" s="302">
        <v>0</v>
      </c>
      <c r="Y3170" s="302">
        <v>0</v>
      </c>
      <c r="Z3170" s="302">
        <v>3343.49</v>
      </c>
      <c r="AA3170" s="302">
        <v>0</v>
      </c>
      <c r="AB3170" s="302">
        <v>0</v>
      </c>
      <c r="AC3170" s="302">
        <v>0</v>
      </c>
      <c r="AD3170" s="302">
        <v>0</v>
      </c>
      <c r="AE3170" s="302">
        <v>0</v>
      </c>
      <c r="AF3170" s="302">
        <v>0</v>
      </c>
      <c r="AG3170" s="302">
        <v>0</v>
      </c>
      <c r="AH3170" s="302">
        <v>0</v>
      </c>
      <c r="AI3170" s="302">
        <v>0</v>
      </c>
      <c r="AJ3170" s="302">
        <v>0</v>
      </c>
      <c r="AK3170" s="302">
        <v>0</v>
      </c>
      <c r="AL3170" s="302">
        <v>117.54</v>
      </c>
      <c r="AM3170" s="302">
        <v>0</v>
      </c>
      <c r="AN3170" s="302">
        <v>0</v>
      </c>
      <c r="AO3170" s="302">
        <v>153.06</v>
      </c>
      <c r="AP3170" s="302">
        <v>0</v>
      </c>
      <c r="AQ3170" s="302">
        <v>0</v>
      </c>
      <c r="AR3170" s="302">
        <v>0</v>
      </c>
      <c r="AS3170" s="302">
        <v>0</v>
      </c>
      <c r="AT3170" s="295">
        <f t="shared" si="49"/>
        <v>2878.73</v>
      </c>
      <c r="AU3170" s="302">
        <v>2225.39</v>
      </c>
      <c r="AV3170" s="302">
        <v>3343.49</v>
      </c>
      <c r="AW3170" s="303">
        <v>119</v>
      </c>
      <c r="AX3170" s="303">
        <v>141</v>
      </c>
      <c r="AY3170" s="302">
        <v>361000.27840399998</v>
      </c>
      <c r="AZ3170" s="302">
        <v>231040.18</v>
      </c>
      <c r="BA3170" s="301">
        <v>73.322571999999994</v>
      </c>
      <c r="BB3170" s="301">
        <v>67.219954700954801</v>
      </c>
      <c r="BC3170" s="301">
        <v>9.5</v>
      </c>
      <c r="BD3170" s="301"/>
      <c r="BE3170" s="300" t="s">
        <v>4204</v>
      </c>
      <c r="BF3170" s="298"/>
      <c r="BG3170" s="300" t="s">
        <v>315</v>
      </c>
      <c r="BH3170" s="300" t="s">
        <v>179</v>
      </c>
      <c r="BI3170" s="300" t="s">
        <v>363</v>
      </c>
      <c r="BJ3170" s="300" t="s">
        <v>177</v>
      </c>
      <c r="BK3170" s="299" t="s">
        <v>4</v>
      </c>
      <c r="BL3170" s="301">
        <v>211810.77</v>
      </c>
      <c r="BM3170" s="299" t="s">
        <v>894</v>
      </c>
      <c r="BN3170" s="301"/>
      <c r="BO3170" s="304">
        <v>44529</v>
      </c>
      <c r="BP3170" s="304">
        <v>48820</v>
      </c>
      <c r="BQ3170" s="297" t="s">
        <v>1065</v>
      </c>
      <c r="BR3170" s="297" t="s">
        <v>4741</v>
      </c>
      <c r="BS3170" s="297" t="s">
        <v>4742</v>
      </c>
      <c r="BT3170" s="297" t="s">
        <v>4742</v>
      </c>
      <c r="BU3170" s="301">
        <v>306.12</v>
      </c>
      <c r="BV3170" s="301">
        <v>0</v>
      </c>
      <c r="BW3170" s="301">
        <v>0</v>
      </c>
    </row>
    <row r="3171" spans="1:75" s="289" customFormat="1" ht="18.2" customHeight="1" x14ac:dyDescent="0.15">
      <c r="A3171" s="291">
        <v>3169</v>
      </c>
      <c r="B3171" s="292" t="s">
        <v>305</v>
      </c>
      <c r="C3171" s="292" t="s">
        <v>306</v>
      </c>
      <c r="D3171" s="312">
        <v>45172</v>
      </c>
      <c r="E3171" s="293" t="s">
        <v>4589</v>
      </c>
      <c r="F3171" s="308">
        <v>0</v>
      </c>
      <c r="G3171" s="308">
        <v>0</v>
      </c>
      <c r="H3171" s="295">
        <v>411643.93</v>
      </c>
      <c r="I3171" s="295">
        <v>0</v>
      </c>
      <c r="J3171" s="295">
        <v>0</v>
      </c>
      <c r="K3171" s="295">
        <v>411643.93</v>
      </c>
      <c r="L3171" s="295">
        <v>2009.54</v>
      </c>
      <c r="M3171" s="295">
        <v>0</v>
      </c>
      <c r="N3171" s="295">
        <v>0</v>
      </c>
      <c r="O3171" s="295">
        <v>2009.54</v>
      </c>
      <c r="P3171" s="295">
        <v>0</v>
      </c>
      <c r="Q3171" s="295">
        <v>0</v>
      </c>
      <c r="R3171" s="295">
        <v>409634.39</v>
      </c>
      <c r="S3171" s="295">
        <v>0</v>
      </c>
      <c r="T3171" s="295">
        <v>3430.37</v>
      </c>
      <c r="U3171" s="295">
        <v>0</v>
      </c>
      <c r="V3171" s="295">
        <v>0</v>
      </c>
      <c r="W3171" s="295">
        <v>3430.37</v>
      </c>
      <c r="X3171" s="295">
        <v>0</v>
      </c>
      <c r="Y3171" s="295">
        <v>0</v>
      </c>
      <c r="Z3171" s="295">
        <v>0</v>
      </c>
      <c r="AA3171" s="295">
        <v>0</v>
      </c>
      <c r="AB3171" s="295">
        <v>0</v>
      </c>
      <c r="AC3171" s="295">
        <v>0</v>
      </c>
      <c r="AD3171" s="295">
        <v>0</v>
      </c>
      <c r="AE3171" s="295">
        <v>0</v>
      </c>
      <c r="AF3171" s="295">
        <v>0</v>
      </c>
      <c r="AG3171" s="295">
        <v>0</v>
      </c>
      <c r="AH3171" s="295">
        <v>228.23</v>
      </c>
      <c r="AI3171" s="295">
        <v>0</v>
      </c>
      <c r="AJ3171" s="295">
        <v>0</v>
      </c>
      <c r="AK3171" s="295">
        <v>0</v>
      </c>
      <c r="AL3171" s="295">
        <v>0</v>
      </c>
      <c r="AM3171" s="295">
        <v>0</v>
      </c>
      <c r="AN3171" s="295">
        <v>0</v>
      </c>
      <c r="AO3171" s="295">
        <v>0</v>
      </c>
      <c r="AP3171" s="295">
        <v>6.28</v>
      </c>
      <c r="AQ3171" s="295">
        <v>0</v>
      </c>
      <c r="AR3171" s="295">
        <v>6.28</v>
      </c>
      <c r="AS3171" s="295">
        <v>0</v>
      </c>
      <c r="AT3171" s="295">
        <f t="shared" si="49"/>
        <v>5668.1399999999994</v>
      </c>
      <c r="AU3171" s="295">
        <v>0</v>
      </c>
      <c r="AV3171" s="295">
        <v>0</v>
      </c>
      <c r="AW3171" s="296">
        <v>119</v>
      </c>
      <c r="AX3171" s="296">
        <v>141</v>
      </c>
      <c r="AY3171" s="295">
        <v>428998.71</v>
      </c>
      <c r="AZ3171" s="295">
        <v>428998.71</v>
      </c>
      <c r="BA3171" s="294">
        <v>87.471453999999994</v>
      </c>
      <c r="BB3171" s="294">
        <v>83.523131577022795</v>
      </c>
      <c r="BC3171" s="294">
        <v>10</v>
      </c>
      <c r="BD3171" s="294"/>
      <c r="BE3171" s="293" t="s">
        <v>4204</v>
      </c>
      <c r="BF3171" s="291"/>
      <c r="BG3171" s="293" t="s">
        <v>315</v>
      </c>
      <c r="BH3171" s="293" t="s">
        <v>183</v>
      </c>
      <c r="BI3171" s="293" t="s">
        <v>378</v>
      </c>
      <c r="BJ3171" s="293" t="s">
        <v>103</v>
      </c>
      <c r="BK3171" s="292" t="s">
        <v>4</v>
      </c>
      <c r="BL3171" s="294">
        <v>409634.39</v>
      </c>
      <c r="BM3171" s="292" t="s">
        <v>894</v>
      </c>
      <c r="BN3171" s="294"/>
      <c r="BO3171" s="297">
        <v>44526</v>
      </c>
      <c r="BP3171" s="297">
        <v>48817</v>
      </c>
      <c r="BQ3171" s="297" t="s">
        <v>1065</v>
      </c>
      <c r="BR3171" s="297" t="s">
        <v>4741</v>
      </c>
      <c r="BS3171" s="297" t="s">
        <v>4742</v>
      </c>
      <c r="BT3171" s="297" t="s">
        <v>4742</v>
      </c>
      <c r="BU3171" s="294">
        <v>0</v>
      </c>
      <c r="BV3171" s="294">
        <v>0</v>
      </c>
      <c r="BW3171" s="294">
        <v>0</v>
      </c>
    </row>
    <row r="3172" spans="1:75" s="289" customFormat="1" ht="18.2" customHeight="1" x14ac:dyDescent="0.15">
      <c r="A3172" s="298">
        <v>3170</v>
      </c>
      <c r="B3172" s="299" t="s">
        <v>305</v>
      </c>
      <c r="C3172" s="299" t="s">
        <v>306</v>
      </c>
      <c r="D3172" s="313">
        <v>45172</v>
      </c>
      <c r="E3172" s="300" t="s">
        <v>4590</v>
      </c>
      <c r="F3172" s="309">
        <v>0</v>
      </c>
      <c r="G3172" s="309">
        <v>0</v>
      </c>
      <c r="H3172" s="302">
        <v>242541.3</v>
      </c>
      <c r="I3172" s="302">
        <v>0</v>
      </c>
      <c r="J3172" s="302">
        <v>0</v>
      </c>
      <c r="K3172" s="302">
        <v>242541.3</v>
      </c>
      <c r="L3172" s="302">
        <v>1211.3900000000001</v>
      </c>
      <c r="M3172" s="302">
        <v>0</v>
      </c>
      <c r="N3172" s="302">
        <v>0</v>
      </c>
      <c r="O3172" s="302">
        <v>1211.3900000000001</v>
      </c>
      <c r="P3172" s="302">
        <v>0</v>
      </c>
      <c r="Q3172" s="302">
        <v>0</v>
      </c>
      <c r="R3172" s="302">
        <v>241329.91</v>
      </c>
      <c r="S3172" s="302">
        <v>0</v>
      </c>
      <c r="T3172" s="302">
        <v>1940.33</v>
      </c>
      <c r="U3172" s="302">
        <v>0</v>
      </c>
      <c r="V3172" s="302">
        <v>0</v>
      </c>
      <c r="W3172" s="302">
        <v>1940.33</v>
      </c>
      <c r="X3172" s="302">
        <v>0</v>
      </c>
      <c r="Y3172" s="302">
        <v>0</v>
      </c>
      <c r="Z3172" s="302">
        <v>0</v>
      </c>
      <c r="AA3172" s="302">
        <v>0</v>
      </c>
      <c r="AB3172" s="302">
        <v>0</v>
      </c>
      <c r="AC3172" s="302">
        <v>0</v>
      </c>
      <c r="AD3172" s="302">
        <v>0</v>
      </c>
      <c r="AE3172" s="302">
        <v>0</v>
      </c>
      <c r="AF3172" s="302">
        <v>0</v>
      </c>
      <c r="AG3172" s="302">
        <v>0</v>
      </c>
      <c r="AH3172" s="302">
        <v>134.61000000000001</v>
      </c>
      <c r="AI3172" s="302">
        <v>0</v>
      </c>
      <c r="AJ3172" s="302">
        <v>0</v>
      </c>
      <c r="AK3172" s="302">
        <v>0</v>
      </c>
      <c r="AL3172" s="302">
        <v>0</v>
      </c>
      <c r="AM3172" s="302">
        <v>0</v>
      </c>
      <c r="AN3172" s="302">
        <v>0</v>
      </c>
      <c r="AO3172" s="302">
        <v>0</v>
      </c>
      <c r="AP3172" s="302">
        <v>0</v>
      </c>
      <c r="AQ3172" s="302">
        <v>0</v>
      </c>
      <c r="AR3172" s="302">
        <v>66.23</v>
      </c>
      <c r="AS3172" s="302">
        <v>0.1</v>
      </c>
      <c r="AT3172" s="295">
        <f t="shared" si="49"/>
        <v>3220</v>
      </c>
      <c r="AU3172" s="302">
        <v>0</v>
      </c>
      <c r="AV3172" s="302">
        <v>0</v>
      </c>
      <c r="AW3172" s="303">
        <v>119</v>
      </c>
      <c r="AX3172" s="303">
        <v>141</v>
      </c>
      <c r="AY3172" s="302">
        <v>253020.22</v>
      </c>
      <c r="AZ3172" s="302">
        <v>253020.22</v>
      </c>
      <c r="BA3172" s="301">
        <v>69.480619000000004</v>
      </c>
      <c r="BB3172" s="301">
        <v>66.2704013537507</v>
      </c>
      <c r="BC3172" s="301">
        <v>9.6</v>
      </c>
      <c r="BD3172" s="301"/>
      <c r="BE3172" s="300" t="s">
        <v>4204</v>
      </c>
      <c r="BF3172" s="298"/>
      <c r="BG3172" s="300" t="s">
        <v>320</v>
      </c>
      <c r="BH3172" s="300" t="s">
        <v>197</v>
      </c>
      <c r="BI3172" s="300" t="s">
        <v>373</v>
      </c>
      <c r="BJ3172" s="300" t="s">
        <v>103</v>
      </c>
      <c r="BK3172" s="299" t="s">
        <v>4</v>
      </c>
      <c r="BL3172" s="301">
        <v>241329.91</v>
      </c>
      <c r="BM3172" s="299" t="s">
        <v>894</v>
      </c>
      <c r="BN3172" s="301"/>
      <c r="BO3172" s="304">
        <v>44531</v>
      </c>
      <c r="BP3172" s="304">
        <v>48823</v>
      </c>
      <c r="BQ3172" s="297" t="s">
        <v>1065</v>
      </c>
      <c r="BR3172" s="297" t="s">
        <v>4741</v>
      </c>
      <c r="BS3172" s="297" t="s">
        <v>4742</v>
      </c>
      <c r="BT3172" s="297" t="s">
        <v>4742</v>
      </c>
      <c r="BU3172" s="301">
        <v>0</v>
      </c>
      <c r="BV3172" s="301">
        <v>0</v>
      </c>
      <c r="BW3172" s="301">
        <v>0</v>
      </c>
    </row>
    <row r="3173" spans="1:75" s="289" customFormat="1" ht="18.2" customHeight="1" x14ac:dyDescent="0.15">
      <c r="A3173" s="291">
        <v>3171</v>
      </c>
      <c r="B3173" s="292" t="s">
        <v>305</v>
      </c>
      <c r="C3173" s="292" t="s">
        <v>306</v>
      </c>
      <c r="D3173" s="312">
        <v>45172</v>
      </c>
      <c r="E3173" s="293" t="s">
        <v>4591</v>
      </c>
      <c r="F3173" s="308">
        <v>1</v>
      </c>
      <c r="G3173" s="308">
        <v>0</v>
      </c>
      <c r="H3173" s="295">
        <v>362253.86</v>
      </c>
      <c r="I3173" s="295">
        <v>0</v>
      </c>
      <c r="J3173" s="295">
        <v>0</v>
      </c>
      <c r="K3173" s="295">
        <v>362253.86</v>
      </c>
      <c r="L3173" s="295">
        <v>1819.64</v>
      </c>
      <c r="M3173" s="295">
        <v>0</v>
      </c>
      <c r="N3173" s="295">
        <v>0</v>
      </c>
      <c r="O3173" s="295">
        <v>0</v>
      </c>
      <c r="P3173" s="295">
        <v>0</v>
      </c>
      <c r="Q3173" s="295">
        <v>0</v>
      </c>
      <c r="R3173" s="295">
        <v>362253.86</v>
      </c>
      <c r="S3173" s="295">
        <v>0</v>
      </c>
      <c r="T3173" s="295">
        <v>2867.84</v>
      </c>
      <c r="U3173" s="295">
        <v>0</v>
      </c>
      <c r="V3173" s="295">
        <v>0</v>
      </c>
      <c r="W3173" s="295">
        <v>0</v>
      </c>
      <c r="X3173" s="295">
        <v>0</v>
      </c>
      <c r="Y3173" s="295">
        <v>0</v>
      </c>
      <c r="Z3173" s="295">
        <v>2867.84</v>
      </c>
      <c r="AA3173" s="295">
        <v>0</v>
      </c>
      <c r="AB3173" s="295">
        <v>0</v>
      </c>
      <c r="AC3173" s="295">
        <v>0</v>
      </c>
      <c r="AD3173" s="295">
        <v>0</v>
      </c>
      <c r="AE3173" s="295">
        <v>0</v>
      </c>
      <c r="AF3173" s="295">
        <v>0</v>
      </c>
      <c r="AG3173" s="295">
        <v>0</v>
      </c>
      <c r="AH3173" s="295">
        <v>16.420000000000002</v>
      </c>
      <c r="AI3173" s="295">
        <v>0</v>
      </c>
      <c r="AJ3173" s="295">
        <v>0</v>
      </c>
      <c r="AK3173" s="295">
        <v>0</v>
      </c>
      <c r="AL3173" s="295">
        <v>0</v>
      </c>
      <c r="AM3173" s="295">
        <v>0</v>
      </c>
      <c r="AN3173" s="295">
        <v>0</v>
      </c>
      <c r="AO3173" s="295">
        <v>0</v>
      </c>
      <c r="AP3173" s="295">
        <v>0</v>
      </c>
      <c r="AQ3173" s="295">
        <v>0</v>
      </c>
      <c r="AR3173" s="295">
        <v>16.420000000000002</v>
      </c>
      <c r="AS3173" s="295">
        <v>0</v>
      </c>
      <c r="AT3173" s="295">
        <f t="shared" si="49"/>
        <v>0</v>
      </c>
      <c r="AU3173" s="295">
        <v>1819.64</v>
      </c>
      <c r="AV3173" s="295">
        <v>2867.84</v>
      </c>
      <c r="AW3173" s="296">
        <v>119</v>
      </c>
      <c r="AX3173" s="296">
        <v>141</v>
      </c>
      <c r="AY3173" s="295">
        <v>378000.72</v>
      </c>
      <c r="AZ3173" s="295">
        <v>378000.72</v>
      </c>
      <c r="BA3173" s="294">
        <v>84.859802999999999</v>
      </c>
      <c r="BB3173" s="294">
        <v>81.3246895286061</v>
      </c>
      <c r="BC3173" s="294">
        <v>9.5</v>
      </c>
      <c r="BD3173" s="294"/>
      <c r="BE3173" s="293" t="s">
        <v>4204</v>
      </c>
      <c r="BF3173" s="291"/>
      <c r="BG3173" s="293" t="s">
        <v>315</v>
      </c>
      <c r="BH3173" s="293" t="s">
        <v>183</v>
      </c>
      <c r="BI3173" s="293" t="s">
        <v>338</v>
      </c>
      <c r="BJ3173" s="293" t="s">
        <v>177</v>
      </c>
      <c r="BK3173" s="292" t="s">
        <v>4</v>
      </c>
      <c r="BL3173" s="294">
        <v>362253.86</v>
      </c>
      <c r="BM3173" s="292" t="s">
        <v>894</v>
      </c>
      <c r="BN3173" s="294"/>
      <c r="BO3173" s="297">
        <v>44531</v>
      </c>
      <c r="BP3173" s="297">
        <v>48823</v>
      </c>
      <c r="BQ3173" s="297" t="s">
        <v>1065</v>
      </c>
      <c r="BR3173" s="297" t="s">
        <v>4741</v>
      </c>
      <c r="BS3173" s="297" t="s">
        <v>4742</v>
      </c>
      <c r="BT3173" s="297" t="s">
        <v>4742</v>
      </c>
      <c r="BU3173" s="294">
        <v>184.68</v>
      </c>
      <c r="BV3173" s="294">
        <v>0</v>
      </c>
      <c r="BW3173" s="294">
        <v>0</v>
      </c>
    </row>
    <row r="3174" spans="1:75" s="289" customFormat="1" ht="18.2" customHeight="1" x14ac:dyDescent="0.15">
      <c r="A3174" s="298">
        <v>3172</v>
      </c>
      <c r="B3174" s="299" t="s">
        <v>305</v>
      </c>
      <c r="C3174" s="299" t="s">
        <v>306</v>
      </c>
      <c r="D3174" s="313">
        <v>45172</v>
      </c>
      <c r="E3174" s="300" t="s">
        <v>4592</v>
      </c>
      <c r="F3174" s="309">
        <v>0</v>
      </c>
      <c r="G3174" s="309">
        <v>0</v>
      </c>
      <c r="H3174" s="302">
        <v>325324.55</v>
      </c>
      <c r="I3174" s="302">
        <v>0</v>
      </c>
      <c r="J3174" s="302">
        <v>0</v>
      </c>
      <c r="K3174" s="302">
        <v>325324.55</v>
      </c>
      <c r="L3174" s="302">
        <v>1778.26</v>
      </c>
      <c r="M3174" s="302">
        <v>0</v>
      </c>
      <c r="N3174" s="302">
        <v>0</v>
      </c>
      <c r="O3174" s="302">
        <v>1778.26</v>
      </c>
      <c r="P3174" s="302">
        <v>0</v>
      </c>
      <c r="Q3174" s="302">
        <v>0</v>
      </c>
      <c r="R3174" s="302">
        <v>323546.28999999998</v>
      </c>
      <c r="S3174" s="302">
        <v>0</v>
      </c>
      <c r="T3174" s="302">
        <v>2168.83</v>
      </c>
      <c r="U3174" s="302">
        <v>0</v>
      </c>
      <c r="V3174" s="302">
        <v>0</v>
      </c>
      <c r="W3174" s="302">
        <v>2168.83</v>
      </c>
      <c r="X3174" s="302">
        <v>0</v>
      </c>
      <c r="Y3174" s="302">
        <v>0</v>
      </c>
      <c r="Z3174" s="302">
        <v>0</v>
      </c>
      <c r="AA3174" s="302">
        <v>0</v>
      </c>
      <c r="AB3174" s="302">
        <v>0</v>
      </c>
      <c r="AC3174" s="302">
        <v>0</v>
      </c>
      <c r="AD3174" s="302">
        <v>0</v>
      </c>
      <c r="AE3174" s="302">
        <v>0</v>
      </c>
      <c r="AF3174" s="302">
        <v>0</v>
      </c>
      <c r="AG3174" s="302">
        <v>0</v>
      </c>
      <c r="AH3174" s="302">
        <v>238.54</v>
      </c>
      <c r="AI3174" s="302">
        <v>0</v>
      </c>
      <c r="AJ3174" s="302">
        <v>0</v>
      </c>
      <c r="AK3174" s="302">
        <v>0</v>
      </c>
      <c r="AL3174" s="302">
        <v>0</v>
      </c>
      <c r="AM3174" s="302">
        <v>0</v>
      </c>
      <c r="AN3174" s="302">
        <v>0</v>
      </c>
      <c r="AO3174" s="302">
        <v>0</v>
      </c>
      <c r="AP3174" s="302">
        <v>0</v>
      </c>
      <c r="AQ3174" s="302">
        <v>0</v>
      </c>
      <c r="AR3174" s="302">
        <v>0</v>
      </c>
      <c r="AS3174" s="302">
        <v>0</v>
      </c>
      <c r="AT3174" s="295">
        <f t="shared" si="49"/>
        <v>4185.63</v>
      </c>
      <c r="AU3174" s="302">
        <v>0</v>
      </c>
      <c r="AV3174" s="302">
        <v>0</v>
      </c>
      <c r="AW3174" s="303">
        <v>119</v>
      </c>
      <c r="AX3174" s="303">
        <v>141</v>
      </c>
      <c r="AY3174" s="302">
        <v>562599.99585199996</v>
      </c>
      <c r="AZ3174" s="302">
        <v>360064</v>
      </c>
      <c r="BA3174" s="301">
        <v>87.815111999999999</v>
      </c>
      <c r="BB3174" s="301">
        <v>78.908898677830805</v>
      </c>
      <c r="BC3174" s="301">
        <v>8</v>
      </c>
      <c r="BD3174" s="301"/>
      <c r="BE3174" s="300" t="s">
        <v>4204</v>
      </c>
      <c r="BF3174" s="298"/>
      <c r="BG3174" s="300" t="s">
        <v>349</v>
      </c>
      <c r="BH3174" s="300" t="s">
        <v>180</v>
      </c>
      <c r="BI3174" s="300" t="s">
        <v>834</v>
      </c>
      <c r="BJ3174" s="300" t="s">
        <v>103</v>
      </c>
      <c r="BK3174" s="299" t="s">
        <v>4</v>
      </c>
      <c r="BL3174" s="301">
        <v>323546.28999999998</v>
      </c>
      <c r="BM3174" s="299" t="s">
        <v>894</v>
      </c>
      <c r="BN3174" s="301"/>
      <c r="BO3174" s="304">
        <v>44530</v>
      </c>
      <c r="BP3174" s="304">
        <v>48821</v>
      </c>
      <c r="BQ3174" s="297" t="s">
        <v>1065</v>
      </c>
      <c r="BR3174" s="297" t="s">
        <v>4741</v>
      </c>
      <c r="BS3174" s="297" t="s">
        <v>4742</v>
      </c>
      <c r="BT3174" s="297" t="s">
        <v>4742</v>
      </c>
      <c r="BU3174" s="301">
        <v>0</v>
      </c>
      <c r="BV3174" s="301">
        <v>0</v>
      </c>
      <c r="BW3174" s="301">
        <v>0</v>
      </c>
    </row>
    <row r="3175" spans="1:75" s="289" customFormat="1" ht="18.2" customHeight="1" x14ac:dyDescent="0.15">
      <c r="A3175" s="291">
        <v>3173</v>
      </c>
      <c r="B3175" s="292" t="s">
        <v>305</v>
      </c>
      <c r="C3175" s="292" t="s">
        <v>306</v>
      </c>
      <c r="D3175" s="312">
        <v>45172</v>
      </c>
      <c r="E3175" s="293" t="s">
        <v>4593</v>
      </c>
      <c r="F3175" s="308">
        <v>3</v>
      </c>
      <c r="G3175" s="308">
        <v>2</v>
      </c>
      <c r="H3175" s="295">
        <v>277991.34999999998</v>
      </c>
      <c r="I3175" s="295">
        <v>2743.93</v>
      </c>
      <c r="J3175" s="295">
        <v>0</v>
      </c>
      <c r="K3175" s="295">
        <v>280735.28000000003</v>
      </c>
      <c r="L3175" s="295">
        <v>1388.45</v>
      </c>
      <c r="M3175" s="295">
        <v>0</v>
      </c>
      <c r="N3175" s="295">
        <v>1017.9</v>
      </c>
      <c r="O3175" s="295">
        <v>0</v>
      </c>
      <c r="P3175" s="295">
        <v>0</v>
      </c>
      <c r="Q3175" s="295">
        <v>0</v>
      </c>
      <c r="R3175" s="295">
        <v>279717.38</v>
      </c>
      <c r="S3175" s="295">
        <v>4480.83</v>
      </c>
      <c r="T3175" s="295">
        <v>2223.9299999999998</v>
      </c>
      <c r="U3175" s="295">
        <v>0</v>
      </c>
      <c r="V3175" s="295">
        <v>2245.88</v>
      </c>
      <c r="W3175" s="295">
        <v>0</v>
      </c>
      <c r="X3175" s="295">
        <v>0</v>
      </c>
      <c r="Y3175" s="295">
        <v>0</v>
      </c>
      <c r="Z3175" s="295">
        <v>4458.88</v>
      </c>
      <c r="AA3175" s="295">
        <v>0</v>
      </c>
      <c r="AB3175" s="295">
        <v>0</v>
      </c>
      <c r="AC3175" s="295">
        <v>0</v>
      </c>
      <c r="AD3175" s="295">
        <v>0</v>
      </c>
      <c r="AE3175" s="295">
        <v>0</v>
      </c>
      <c r="AF3175" s="295">
        <v>0</v>
      </c>
      <c r="AG3175" s="295">
        <v>0</v>
      </c>
      <c r="AH3175" s="295">
        <v>0</v>
      </c>
      <c r="AI3175" s="295">
        <v>0</v>
      </c>
      <c r="AJ3175" s="295">
        <v>0</v>
      </c>
      <c r="AK3175" s="295">
        <v>0</v>
      </c>
      <c r="AL3175" s="295">
        <v>348.94</v>
      </c>
      <c r="AM3175" s="295">
        <v>0</v>
      </c>
      <c r="AN3175" s="295">
        <v>0</v>
      </c>
      <c r="AO3175" s="295">
        <v>154.28</v>
      </c>
      <c r="AP3175" s="295">
        <v>0</v>
      </c>
      <c r="AQ3175" s="295">
        <v>0</v>
      </c>
      <c r="AR3175" s="295">
        <v>0</v>
      </c>
      <c r="AS3175" s="295">
        <v>0</v>
      </c>
      <c r="AT3175" s="295">
        <f t="shared" si="49"/>
        <v>3767.0000000000005</v>
      </c>
      <c r="AU3175" s="295">
        <v>3114.48</v>
      </c>
      <c r="AV3175" s="295">
        <v>4458.88</v>
      </c>
      <c r="AW3175" s="296">
        <v>119</v>
      </c>
      <c r="AX3175" s="296">
        <v>141</v>
      </c>
      <c r="AY3175" s="295">
        <v>290001.87</v>
      </c>
      <c r="AZ3175" s="295">
        <v>290001.87</v>
      </c>
      <c r="BA3175" s="294">
        <v>68.965074000000001</v>
      </c>
      <c r="BB3175" s="294">
        <v>66.519329033244304</v>
      </c>
      <c r="BC3175" s="294">
        <v>9.6</v>
      </c>
      <c r="BD3175" s="294"/>
      <c r="BE3175" s="293" t="s">
        <v>4204</v>
      </c>
      <c r="BF3175" s="291"/>
      <c r="BG3175" s="293" t="s">
        <v>320</v>
      </c>
      <c r="BH3175" s="293" t="s">
        <v>181</v>
      </c>
      <c r="BI3175" s="293" t="s">
        <v>368</v>
      </c>
      <c r="BJ3175" s="293" t="s">
        <v>177</v>
      </c>
      <c r="BK3175" s="292" t="s">
        <v>4</v>
      </c>
      <c r="BL3175" s="294">
        <v>279717.38</v>
      </c>
      <c r="BM3175" s="292" t="s">
        <v>894</v>
      </c>
      <c r="BN3175" s="294"/>
      <c r="BO3175" s="297">
        <v>44531</v>
      </c>
      <c r="BP3175" s="297">
        <v>48823</v>
      </c>
      <c r="BQ3175" s="297" t="s">
        <v>1065</v>
      </c>
      <c r="BR3175" s="297" t="s">
        <v>4741</v>
      </c>
      <c r="BS3175" s="297" t="s">
        <v>4742</v>
      </c>
      <c r="BT3175" s="297" t="s">
        <v>4742</v>
      </c>
      <c r="BU3175" s="294">
        <v>308.56</v>
      </c>
      <c r="BV3175" s="294">
        <v>0</v>
      </c>
      <c r="BW3175" s="294">
        <v>0</v>
      </c>
    </row>
    <row r="3176" spans="1:75" s="289" customFormat="1" ht="18.2" customHeight="1" x14ac:dyDescent="0.15">
      <c r="A3176" s="298">
        <v>3174</v>
      </c>
      <c r="B3176" s="299" t="s">
        <v>305</v>
      </c>
      <c r="C3176" s="299" t="s">
        <v>306</v>
      </c>
      <c r="D3176" s="313">
        <v>45172</v>
      </c>
      <c r="E3176" s="300" t="s">
        <v>4594</v>
      </c>
      <c r="F3176" s="309">
        <v>0</v>
      </c>
      <c r="G3176" s="309">
        <v>0</v>
      </c>
      <c r="H3176" s="302">
        <v>201915.46</v>
      </c>
      <c r="I3176" s="302">
        <v>0</v>
      </c>
      <c r="J3176" s="302">
        <v>0</v>
      </c>
      <c r="K3176" s="302">
        <v>201915.46</v>
      </c>
      <c r="L3176" s="302">
        <v>1491.67</v>
      </c>
      <c r="M3176" s="302">
        <v>0</v>
      </c>
      <c r="N3176" s="302">
        <v>0</v>
      </c>
      <c r="O3176" s="302">
        <v>1491.67</v>
      </c>
      <c r="P3176" s="302">
        <v>0</v>
      </c>
      <c r="Q3176" s="302">
        <v>0</v>
      </c>
      <c r="R3176" s="302">
        <v>200423.79</v>
      </c>
      <c r="S3176" s="302">
        <v>0</v>
      </c>
      <c r="T3176" s="302">
        <v>1682.63</v>
      </c>
      <c r="U3176" s="302">
        <v>0</v>
      </c>
      <c r="V3176" s="302">
        <v>0</v>
      </c>
      <c r="W3176" s="302">
        <v>1682.63</v>
      </c>
      <c r="X3176" s="302">
        <v>0</v>
      </c>
      <c r="Y3176" s="302">
        <v>0</v>
      </c>
      <c r="Z3176" s="302">
        <v>0</v>
      </c>
      <c r="AA3176" s="302">
        <v>0</v>
      </c>
      <c r="AB3176" s="302">
        <v>0</v>
      </c>
      <c r="AC3176" s="302">
        <v>0</v>
      </c>
      <c r="AD3176" s="302">
        <v>0</v>
      </c>
      <c r="AE3176" s="302">
        <v>0</v>
      </c>
      <c r="AF3176" s="302">
        <v>0</v>
      </c>
      <c r="AG3176" s="302">
        <v>0</v>
      </c>
      <c r="AH3176" s="302">
        <v>125.22</v>
      </c>
      <c r="AI3176" s="302">
        <v>0</v>
      </c>
      <c r="AJ3176" s="302">
        <v>0</v>
      </c>
      <c r="AK3176" s="302">
        <v>0</v>
      </c>
      <c r="AL3176" s="302">
        <v>0</v>
      </c>
      <c r="AM3176" s="302">
        <v>0</v>
      </c>
      <c r="AN3176" s="302">
        <v>0</v>
      </c>
      <c r="AO3176" s="302">
        <v>0</v>
      </c>
      <c r="AP3176" s="302">
        <v>31.16</v>
      </c>
      <c r="AQ3176" s="302">
        <v>0</v>
      </c>
      <c r="AR3176" s="302">
        <v>30.68</v>
      </c>
      <c r="AS3176" s="302">
        <v>0</v>
      </c>
      <c r="AT3176" s="295">
        <f t="shared" si="49"/>
        <v>3300</v>
      </c>
      <c r="AU3176" s="302">
        <v>0</v>
      </c>
      <c r="AV3176" s="302">
        <v>0</v>
      </c>
      <c r="AW3176" s="303">
        <v>90</v>
      </c>
      <c r="AX3176" s="303">
        <v>112</v>
      </c>
      <c r="AY3176" s="302">
        <v>261998.21</v>
      </c>
      <c r="AZ3176" s="302">
        <v>214797.8</v>
      </c>
      <c r="BA3176" s="301">
        <v>44.929409999999997</v>
      </c>
      <c r="BB3176" s="301">
        <v>41.9227880111617</v>
      </c>
      <c r="BC3176" s="301">
        <v>10</v>
      </c>
      <c r="BD3176" s="301"/>
      <c r="BE3176" s="300" t="s">
        <v>4204</v>
      </c>
      <c r="BF3176" s="298"/>
      <c r="BG3176" s="300" t="s">
        <v>320</v>
      </c>
      <c r="BH3176" s="300" t="s">
        <v>181</v>
      </c>
      <c r="BI3176" s="300" t="s">
        <v>368</v>
      </c>
      <c r="BJ3176" s="300" t="s">
        <v>103</v>
      </c>
      <c r="BK3176" s="299" t="s">
        <v>4</v>
      </c>
      <c r="BL3176" s="301">
        <v>200423.79</v>
      </c>
      <c r="BM3176" s="299" t="s">
        <v>894</v>
      </c>
      <c r="BN3176" s="301"/>
      <c r="BO3176" s="304">
        <v>44531</v>
      </c>
      <c r="BP3176" s="304">
        <v>47939</v>
      </c>
      <c r="BQ3176" s="297" t="s">
        <v>1065</v>
      </c>
      <c r="BR3176" s="297" t="s">
        <v>4741</v>
      </c>
      <c r="BS3176" s="297" t="s">
        <v>4742</v>
      </c>
      <c r="BT3176" s="297" t="s">
        <v>4742</v>
      </c>
      <c r="BU3176" s="301">
        <v>0</v>
      </c>
      <c r="BV3176" s="301">
        <v>0</v>
      </c>
      <c r="BW3176" s="301">
        <v>0</v>
      </c>
    </row>
    <row r="3177" spans="1:75" s="289" customFormat="1" ht="18.2" customHeight="1" x14ac:dyDescent="0.15">
      <c r="A3177" s="291">
        <v>3175</v>
      </c>
      <c r="B3177" s="292" t="s">
        <v>305</v>
      </c>
      <c r="C3177" s="292" t="s">
        <v>306</v>
      </c>
      <c r="D3177" s="312">
        <v>45172</v>
      </c>
      <c r="E3177" s="293" t="s">
        <v>4595</v>
      </c>
      <c r="F3177" s="308">
        <v>15</v>
      </c>
      <c r="G3177" s="308">
        <v>14</v>
      </c>
      <c r="H3177" s="295">
        <v>336492.44</v>
      </c>
      <c r="I3177" s="295">
        <v>19207.580000000002</v>
      </c>
      <c r="J3177" s="295">
        <v>0</v>
      </c>
      <c r="K3177" s="295">
        <v>355700.02</v>
      </c>
      <c r="L3177" s="295">
        <v>2219.54</v>
      </c>
      <c r="M3177" s="295">
        <v>0</v>
      </c>
      <c r="N3177" s="295">
        <v>0</v>
      </c>
      <c r="O3177" s="295">
        <v>0</v>
      </c>
      <c r="P3177" s="295">
        <v>0</v>
      </c>
      <c r="Q3177" s="295">
        <v>0</v>
      </c>
      <c r="R3177" s="295">
        <v>355700.02</v>
      </c>
      <c r="S3177" s="295">
        <v>45740.23</v>
      </c>
      <c r="T3177" s="295">
        <v>2663.9</v>
      </c>
      <c r="U3177" s="295">
        <v>0</v>
      </c>
      <c r="V3177" s="295">
        <v>0</v>
      </c>
      <c r="W3177" s="295">
        <v>0</v>
      </c>
      <c r="X3177" s="295">
        <v>0</v>
      </c>
      <c r="Y3177" s="295">
        <v>0</v>
      </c>
      <c r="Z3177" s="295">
        <v>48404.13</v>
      </c>
      <c r="AA3177" s="295">
        <v>0</v>
      </c>
      <c r="AB3177" s="295">
        <v>0</v>
      </c>
      <c r="AC3177" s="295">
        <v>0</v>
      </c>
      <c r="AD3177" s="295">
        <v>0</v>
      </c>
      <c r="AE3177" s="295">
        <v>0</v>
      </c>
      <c r="AF3177" s="295">
        <v>0</v>
      </c>
      <c r="AG3177" s="295">
        <v>0</v>
      </c>
      <c r="AH3177" s="295">
        <v>0</v>
      </c>
      <c r="AI3177" s="295">
        <v>0</v>
      </c>
      <c r="AJ3177" s="295">
        <v>0</v>
      </c>
      <c r="AK3177" s="295">
        <v>0</v>
      </c>
      <c r="AL3177" s="295">
        <v>0</v>
      </c>
      <c r="AM3177" s="295">
        <v>0</v>
      </c>
      <c r="AN3177" s="295">
        <v>0</v>
      </c>
      <c r="AO3177" s="295">
        <v>0</v>
      </c>
      <c r="AP3177" s="295">
        <v>0</v>
      </c>
      <c r="AQ3177" s="295">
        <v>0</v>
      </c>
      <c r="AR3177" s="295">
        <v>0</v>
      </c>
      <c r="AS3177" s="295">
        <v>0</v>
      </c>
      <c r="AT3177" s="295">
        <f t="shared" si="49"/>
        <v>0</v>
      </c>
      <c r="AU3177" s="295">
        <v>21427.119999999999</v>
      </c>
      <c r="AV3177" s="295">
        <v>48404.13</v>
      </c>
      <c r="AW3177" s="296">
        <v>99</v>
      </c>
      <c r="AX3177" s="296">
        <v>121</v>
      </c>
      <c r="AY3177" s="295">
        <v>355700.02</v>
      </c>
      <c r="AZ3177" s="295">
        <v>355700.02</v>
      </c>
      <c r="BA3177" s="294">
        <v>86.457683000000003</v>
      </c>
      <c r="BB3177" s="294">
        <v>86.457683000000003</v>
      </c>
      <c r="BC3177" s="294">
        <v>9.5</v>
      </c>
      <c r="BD3177" s="294"/>
      <c r="BE3177" s="293" t="s">
        <v>4204</v>
      </c>
      <c r="BF3177" s="291"/>
      <c r="BG3177" s="293" t="s">
        <v>312</v>
      </c>
      <c r="BH3177" s="293" t="s">
        <v>196</v>
      </c>
      <c r="BI3177" s="293" t="s">
        <v>773</v>
      </c>
      <c r="BJ3177" s="293" t="s">
        <v>4205</v>
      </c>
      <c r="BK3177" s="292" t="s">
        <v>4</v>
      </c>
      <c r="BL3177" s="294">
        <v>355700.02</v>
      </c>
      <c r="BM3177" s="292" t="s">
        <v>894</v>
      </c>
      <c r="BN3177" s="294"/>
      <c r="BO3177" s="297">
        <v>44531</v>
      </c>
      <c r="BP3177" s="297">
        <v>48214</v>
      </c>
      <c r="BQ3177" s="297" t="s">
        <v>1065</v>
      </c>
      <c r="BR3177" s="297" t="s">
        <v>4741</v>
      </c>
      <c r="BS3177" s="297" t="s">
        <v>4742</v>
      </c>
      <c r="BT3177" s="297" t="s">
        <v>4742</v>
      </c>
      <c r="BU3177" s="294">
        <v>6392.3</v>
      </c>
      <c r="BV3177" s="294">
        <v>0</v>
      </c>
      <c r="BW3177" s="294">
        <v>0</v>
      </c>
    </row>
    <row r="3178" spans="1:75" s="289" customFormat="1" ht="18.2" customHeight="1" x14ac:dyDescent="0.15">
      <c r="A3178" s="298">
        <v>3176</v>
      </c>
      <c r="B3178" s="299" t="s">
        <v>305</v>
      </c>
      <c r="C3178" s="299" t="s">
        <v>306</v>
      </c>
      <c r="D3178" s="313">
        <v>45172</v>
      </c>
      <c r="E3178" s="300" t="s">
        <v>4596</v>
      </c>
      <c r="F3178" s="309">
        <v>0</v>
      </c>
      <c r="G3178" s="309">
        <v>0</v>
      </c>
      <c r="H3178" s="302">
        <v>398878.35</v>
      </c>
      <c r="I3178" s="302">
        <v>0</v>
      </c>
      <c r="J3178" s="302">
        <v>0</v>
      </c>
      <c r="K3178" s="302">
        <v>398878.35</v>
      </c>
      <c r="L3178" s="302">
        <v>3140.17</v>
      </c>
      <c r="M3178" s="302">
        <v>0</v>
      </c>
      <c r="N3178" s="302">
        <v>0</v>
      </c>
      <c r="O3178" s="302">
        <v>3140.17</v>
      </c>
      <c r="P3178" s="302">
        <v>0</v>
      </c>
      <c r="Q3178" s="302">
        <v>0</v>
      </c>
      <c r="R3178" s="302">
        <v>395738.18</v>
      </c>
      <c r="S3178" s="302">
        <v>0</v>
      </c>
      <c r="T3178" s="302">
        <v>3323.99</v>
      </c>
      <c r="U3178" s="302">
        <v>0</v>
      </c>
      <c r="V3178" s="302">
        <v>0</v>
      </c>
      <c r="W3178" s="302">
        <v>3323.99</v>
      </c>
      <c r="X3178" s="302">
        <v>0</v>
      </c>
      <c r="Y3178" s="302">
        <v>0</v>
      </c>
      <c r="Z3178" s="302">
        <v>0</v>
      </c>
      <c r="AA3178" s="302">
        <v>0</v>
      </c>
      <c r="AB3178" s="302">
        <v>0</v>
      </c>
      <c r="AC3178" s="302">
        <v>0</v>
      </c>
      <c r="AD3178" s="302">
        <v>0</v>
      </c>
      <c r="AE3178" s="302">
        <v>0</v>
      </c>
      <c r="AF3178" s="302">
        <v>0</v>
      </c>
      <c r="AG3178" s="302">
        <v>0</v>
      </c>
      <c r="AH3178" s="302">
        <v>226.63</v>
      </c>
      <c r="AI3178" s="302">
        <v>0</v>
      </c>
      <c r="AJ3178" s="302">
        <v>0</v>
      </c>
      <c r="AK3178" s="302">
        <v>0</v>
      </c>
      <c r="AL3178" s="302">
        <v>0</v>
      </c>
      <c r="AM3178" s="302">
        <v>0</v>
      </c>
      <c r="AN3178" s="302">
        <v>0</v>
      </c>
      <c r="AO3178" s="302">
        <v>0</v>
      </c>
      <c r="AP3178" s="302">
        <v>0</v>
      </c>
      <c r="AQ3178" s="302">
        <v>0</v>
      </c>
      <c r="AR3178" s="302">
        <v>0</v>
      </c>
      <c r="AS3178" s="302">
        <v>0</v>
      </c>
      <c r="AT3178" s="295">
        <f t="shared" si="49"/>
        <v>6690.79</v>
      </c>
      <c r="AU3178" s="302">
        <v>0</v>
      </c>
      <c r="AV3178" s="302">
        <v>0</v>
      </c>
      <c r="AW3178" s="303">
        <v>86</v>
      </c>
      <c r="AX3178" s="303">
        <v>108</v>
      </c>
      <c r="AY3178" s="302">
        <v>425997.44</v>
      </c>
      <c r="AZ3178" s="302">
        <v>425997.44</v>
      </c>
      <c r="BA3178" s="301">
        <v>83.333832000000001</v>
      </c>
      <c r="BB3178" s="301">
        <v>77.414500444194601</v>
      </c>
      <c r="BC3178" s="301">
        <v>10</v>
      </c>
      <c r="BD3178" s="301"/>
      <c r="BE3178" s="300" t="s">
        <v>4204</v>
      </c>
      <c r="BF3178" s="298"/>
      <c r="BG3178" s="300" t="s">
        <v>312</v>
      </c>
      <c r="BH3178" s="300" t="s">
        <v>340</v>
      </c>
      <c r="BI3178" s="300" t="s">
        <v>346</v>
      </c>
      <c r="BJ3178" s="300" t="s">
        <v>103</v>
      </c>
      <c r="BK3178" s="299" t="s">
        <v>4</v>
      </c>
      <c r="BL3178" s="301">
        <v>395738.18</v>
      </c>
      <c r="BM3178" s="299" t="s">
        <v>894</v>
      </c>
      <c r="BN3178" s="301"/>
      <c r="BO3178" s="304">
        <v>44531</v>
      </c>
      <c r="BP3178" s="304">
        <v>47818</v>
      </c>
      <c r="BQ3178" s="297" t="s">
        <v>1065</v>
      </c>
      <c r="BR3178" s="297" t="s">
        <v>4741</v>
      </c>
      <c r="BS3178" s="297" t="s">
        <v>4742</v>
      </c>
      <c r="BT3178" s="297" t="s">
        <v>4742</v>
      </c>
      <c r="BU3178" s="301">
        <v>0</v>
      </c>
      <c r="BV3178" s="301">
        <v>0</v>
      </c>
      <c r="BW3178" s="301">
        <v>0</v>
      </c>
    </row>
    <row r="3179" spans="1:75" s="289" customFormat="1" ht="18.2" customHeight="1" x14ac:dyDescent="0.15">
      <c r="A3179" s="291">
        <v>3177</v>
      </c>
      <c r="B3179" s="292" t="s">
        <v>305</v>
      </c>
      <c r="C3179" s="292" t="s">
        <v>306</v>
      </c>
      <c r="D3179" s="312">
        <v>45172</v>
      </c>
      <c r="E3179" s="293" t="s">
        <v>4597</v>
      </c>
      <c r="F3179" s="308">
        <v>1</v>
      </c>
      <c r="G3179" s="308">
        <v>2</v>
      </c>
      <c r="H3179" s="295">
        <v>495462.69</v>
      </c>
      <c r="I3179" s="295">
        <v>2819.21</v>
      </c>
      <c r="J3179" s="295">
        <v>0</v>
      </c>
      <c r="K3179" s="295">
        <v>498281.9</v>
      </c>
      <c r="L3179" s="295">
        <v>2488.7600000000002</v>
      </c>
      <c r="M3179" s="295">
        <v>0</v>
      </c>
      <c r="N3179" s="295">
        <v>2819.21</v>
      </c>
      <c r="O3179" s="295">
        <v>0</v>
      </c>
      <c r="P3179" s="295">
        <v>0</v>
      </c>
      <c r="Q3179" s="295">
        <v>0</v>
      </c>
      <c r="R3179" s="295">
        <v>495462.69</v>
      </c>
      <c r="S3179" s="295">
        <v>3941.96</v>
      </c>
      <c r="T3179" s="295">
        <v>3922.41</v>
      </c>
      <c r="U3179" s="295">
        <v>0</v>
      </c>
      <c r="V3179" s="295">
        <v>3941.96</v>
      </c>
      <c r="W3179" s="295">
        <v>3338.75</v>
      </c>
      <c r="X3179" s="295">
        <v>0</v>
      </c>
      <c r="Y3179" s="295">
        <v>0</v>
      </c>
      <c r="Z3179" s="295">
        <v>583.66</v>
      </c>
      <c r="AA3179" s="295">
        <v>0</v>
      </c>
      <c r="AB3179" s="295">
        <v>0</v>
      </c>
      <c r="AC3179" s="295">
        <v>0</v>
      </c>
      <c r="AD3179" s="295">
        <v>0</v>
      </c>
      <c r="AE3179" s="295">
        <v>0</v>
      </c>
      <c r="AF3179" s="295">
        <v>0</v>
      </c>
      <c r="AG3179" s="295">
        <v>0</v>
      </c>
      <c r="AH3179" s="295">
        <v>275.04000000000002</v>
      </c>
      <c r="AI3179" s="295">
        <v>0</v>
      </c>
      <c r="AJ3179" s="295">
        <v>0</v>
      </c>
      <c r="AK3179" s="295">
        <v>0</v>
      </c>
      <c r="AL3179" s="295">
        <v>350</v>
      </c>
      <c r="AM3179" s="295">
        <v>0</v>
      </c>
      <c r="AN3179" s="295">
        <v>0</v>
      </c>
      <c r="AO3179" s="295">
        <v>275.04000000000002</v>
      </c>
      <c r="AP3179" s="295">
        <v>0</v>
      </c>
      <c r="AQ3179" s="295">
        <v>0</v>
      </c>
      <c r="AR3179" s="295">
        <v>0</v>
      </c>
      <c r="AS3179" s="295">
        <v>0</v>
      </c>
      <c r="AT3179" s="295">
        <f t="shared" si="49"/>
        <v>11000</v>
      </c>
      <c r="AU3179" s="295">
        <v>2488.7600000000002</v>
      </c>
      <c r="AV3179" s="295">
        <v>583.66</v>
      </c>
      <c r="AW3179" s="296">
        <v>119</v>
      </c>
      <c r="AX3179" s="296">
        <v>141</v>
      </c>
      <c r="AY3179" s="295">
        <v>517000.01</v>
      </c>
      <c r="AZ3179" s="295">
        <v>517000.01</v>
      </c>
      <c r="BA3179" s="294">
        <v>73.973735000000005</v>
      </c>
      <c r="BB3179" s="294">
        <v>70.892118033899393</v>
      </c>
      <c r="BC3179" s="294">
        <v>9.5</v>
      </c>
      <c r="BD3179" s="294"/>
      <c r="BE3179" s="293" t="s">
        <v>4204</v>
      </c>
      <c r="BF3179" s="291"/>
      <c r="BG3179" s="293" t="s">
        <v>312</v>
      </c>
      <c r="BH3179" s="293" t="s">
        <v>201</v>
      </c>
      <c r="BI3179" s="293" t="s">
        <v>620</v>
      </c>
      <c r="BJ3179" s="293" t="s">
        <v>177</v>
      </c>
      <c r="BK3179" s="292" t="s">
        <v>4</v>
      </c>
      <c r="BL3179" s="294">
        <v>495462.69</v>
      </c>
      <c r="BM3179" s="292" t="s">
        <v>894</v>
      </c>
      <c r="BN3179" s="294"/>
      <c r="BO3179" s="297">
        <v>44531</v>
      </c>
      <c r="BP3179" s="297">
        <v>48823</v>
      </c>
      <c r="BQ3179" s="297" t="s">
        <v>1065</v>
      </c>
      <c r="BR3179" s="297" t="s">
        <v>4741</v>
      </c>
      <c r="BS3179" s="297" t="s">
        <v>4742</v>
      </c>
      <c r="BT3179" s="297" t="s">
        <v>4742</v>
      </c>
      <c r="BU3179" s="294">
        <v>0</v>
      </c>
      <c r="BV3179" s="294">
        <v>0</v>
      </c>
      <c r="BW3179" s="294">
        <v>0</v>
      </c>
    </row>
    <row r="3180" spans="1:75" s="289" customFormat="1" ht="18.2" customHeight="1" x14ac:dyDescent="0.15">
      <c r="A3180" s="298">
        <v>3178</v>
      </c>
      <c r="B3180" s="299" t="s">
        <v>305</v>
      </c>
      <c r="C3180" s="299" t="s">
        <v>306</v>
      </c>
      <c r="D3180" s="313">
        <v>45172</v>
      </c>
      <c r="E3180" s="300" t="s">
        <v>4600</v>
      </c>
      <c r="F3180" s="309">
        <v>0</v>
      </c>
      <c r="G3180" s="309">
        <v>0</v>
      </c>
      <c r="H3180" s="302">
        <v>226114.11</v>
      </c>
      <c r="I3180" s="302">
        <v>0</v>
      </c>
      <c r="J3180" s="302">
        <v>0</v>
      </c>
      <c r="K3180" s="302">
        <v>226114.11</v>
      </c>
      <c r="L3180" s="302">
        <v>1220.18</v>
      </c>
      <c r="M3180" s="302">
        <v>0</v>
      </c>
      <c r="N3180" s="302">
        <v>0</v>
      </c>
      <c r="O3180" s="302">
        <v>1220.18</v>
      </c>
      <c r="P3180" s="302">
        <v>0</v>
      </c>
      <c r="Q3180" s="302">
        <v>0</v>
      </c>
      <c r="R3180" s="302">
        <v>224893.93</v>
      </c>
      <c r="S3180" s="302">
        <v>0</v>
      </c>
      <c r="T3180" s="302">
        <v>1884.28</v>
      </c>
      <c r="U3180" s="302">
        <v>0</v>
      </c>
      <c r="V3180" s="302">
        <v>0</v>
      </c>
      <c r="W3180" s="302">
        <v>1884.28</v>
      </c>
      <c r="X3180" s="302">
        <v>0</v>
      </c>
      <c r="Y3180" s="302">
        <v>0</v>
      </c>
      <c r="Z3180" s="302">
        <v>0</v>
      </c>
      <c r="AA3180" s="302">
        <v>0</v>
      </c>
      <c r="AB3180" s="302">
        <v>0</v>
      </c>
      <c r="AC3180" s="302">
        <v>0</v>
      </c>
      <c r="AD3180" s="302">
        <v>0</v>
      </c>
      <c r="AE3180" s="302">
        <v>0</v>
      </c>
      <c r="AF3180" s="302">
        <v>0</v>
      </c>
      <c r="AG3180" s="302">
        <v>0</v>
      </c>
      <c r="AH3180" s="302">
        <v>156.41999999999999</v>
      </c>
      <c r="AI3180" s="302">
        <v>0</v>
      </c>
      <c r="AJ3180" s="302">
        <v>0</v>
      </c>
      <c r="AK3180" s="302">
        <v>0</v>
      </c>
      <c r="AL3180" s="302">
        <v>0</v>
      </c>
      <c r="AM3180" s="302">
        <v>0</v>
      </c>
      <c r="AN3180" s="302">
        <v>0</v>
      </c>
      <c r="AO3180" s="302">
        <v>0</v>
      </c>
      <c r="AP3180" s="302">
        <v>3261</v>
      </c>
      <c r="AQ3180" s="302">
        <v>0</v>
      </c>
      <c r="AR3180" s="302">
        <v>3260.88</v>
      </c>
      <c r="AS3180" s="302">
        <v>0</v>
      </c>
      <c r="AT3180" s="295">
        <f t="shared" si="49"/>
        <v>3261</v>
      </c>
      <c r="AU3180" s="302">
        <v>0</v>
      </c>
      <c r="AV3180" s="302">
        <v>0</v>
      </c>
      <c r="AW3180" s="303">
        <v>119</v>
      </c>
      <c r="AX3180" s="303">
        <v>140</v>
      </c>
      <c r="AY3180" s="302">
        <v>358997.11</v>
      </c>
      <c r="AZ3180" s="302">
        <v>243758.07</v>
      </c>
      <c r="BA3180" s="301">
        <v>42.084183000000003</v>
      </c>
      <c r="BB3180" s="301">
        <v>38.827339360330498</v>
      </c>
      <c r="BC3180" s="301">
        <v>10</v>
      </c>
      <c r="BD3180" s="301"/>
      <c r="BE3180" s="300" t="s">
        <v>4204</v>
      </c>
      <c r="BF3180" s="298"/>
      <c r="BG3180" s="300" t="s">
        <v>349</v>
      </c>
      <c r="BH3180" s="300" t="s">
        <v>185</v>
      </c>
      <c r="BI3180" s="300" t="s">
        <v>386</v>
      </c>
      <c r="BJ3180" s="300" t="s">
        <v>103</v>
      </c>
      <c r="BK3180" s="299" t="s">
        <v>4</v>
      </c>
      <c r="BL3180" s="301">
        <v>224893.93</v>
      </c>
      <c r="BM3180" s="299" t="s">
        <v>894</v>
      </c>
      <c r="BN3180" s="301"/>
      <c r="BO3180" s="304">
        <v>44540</v>
      </c>
      <c r="BP3180" s="304">
        <v>48801</v>
      </c>
      <c r="BQ3180" s="297" t="s">
        <v>925</v>
      </c>
      <c r="BR3180" s="297" t="s">
        <v>4745</v>
      </c>
      <c r="BS3180" s="297" t="s">
        <v>4742</v>
      </c>
      <c r="BT3180" s="297" t="s">
        <v>4742</v>
      </c>
      <c r="BU3180" s="301">
        <v>0</v>
      </c>
      <c r="BV3180" s="301">
        <v>0</v>
      </c>
      <c r="BW3180" s="301">
        <v>0</v>
      </c>
    </row>
    <row r="3181" spans="1:75" s="289" customFormat="1" ht="18.2" customHeight="1" x14ac:dyDescent="0.15">
      <c r="A3181" s="291">
        <v>3179</v>
      </c>
      <c r="B3181" s="292" t="s">
        <v>305</v>
      </c>
      <c r="C3181" s="292" t="s">
        <v>306</v>
      </c>
      <c r="D3181" s="312">
        <v>45172</v>
      </c>
      <c r="E3181" s="293" t="s">
        <v>4613</v>
      </c>
      <c r="F3181" s="308">
        <v>0</v>
      </c>
      <c r="G3181" s="308">
        <v>0</v>
      </c>
      <c r="H3181" s="295">
        <v>560692.51</v>
      </c>
      <c r="I3181" s="295">
        <v>0</v>
      </c>
      <c r="J3181" s="295">
        <v>0</v>
      </c>
      <c r="K3181" s="295">
        <v>560692.51</v>
      </c>
      <c r="L3181" s="295">
        <v>3145.03</v>
      </c>
      <c r="M3181" s="295">
        <v>0</v>
      </c>
      <c r="N3181" s="295">
        <v>0</v>
      </c>
      <c r="O3181" s="295">
        <v>3145.03</v>
      </c>
      <c r="P3181" s="295">
        <v>0</v>
      </c>
      <c r="Q3181" s="295">
        <v>0</v>
      </c>
      <c r="R3181" s="295">
        <v>557547.48</v>
      </c>
      <c r="S3181" s="295">
        <v>0</v>
      </c>
      <c r="T3181" s="295">
        <v>4392.09</v>
      </c>
      <c r="U3181" s="295">
        <v>0</v>
      </c>
      <c r="V3181" s="295">
        <v>0</v>
      </c>
      <c r="W3181" s="295">
        <v>4392.09</v>
      </c>
      <c r="X3181" s="295">
        <v>0</v>
      </c>
      <c r="Y3181" s="295">
        <v>0</v>
      </c>
      <c r="Z3181" s="295">
        <v>0</v>
      </c>
      <c r="AA3181" s="295">
        <v>0</v>
      </c>
      <c r="AB3181" s="295">
        <v>0</v>
      </c>
      <c r="AC3181" s="295">
        <v>0</v>
      </c>
      <c r="AD3181" s="295">
        <v>0</v>
      </c>
      <c r="AE3181" s="295">
        <v>0</v>
      </c>
      <c r="AF3181" s="295">
        <v>0</v>
      </c>
      <c r="AG3181" s="295">
        <v>0</v>
      </c>
      <c r="AH3181" s="295">
        <v>321.86</v>
      </c>
      <c r="AI3181" s="295">
        <v>0</v>
      </c>
      <c r="AJ3181" s="295">
        <v>0</v>
      </c>
      <c r="AK3181" s="295">
        <v>0</v>
      </c>
      <c r="AL3181" s="295">
        <v>0</v>
      </c>
      <c r="AM3181" s="295">
        <v>0</v>
      </c>
      <c r="AN3181" s="295">
        <v>0</v>
      </c>
      <c r="AO3181" s="295">
        <v>0</v>
      </c>
      <c r="AP3181" s="295">
        <v>7858.98</v>
      </c>
      <c r="AQ3181" s="295">
        <v>0</v>
      </c>
      <c r="AR3181" s="295">
        <v>7858.98</v>
      </c>
      <c r="AS3181" s="295">
        <v>0</v>
      </c>
      <c r="AT3181" s="295">
        <f t="shared" si="49"/>
        <v>7858.98</v>
      </c>
      <c r="AU3181" s="295">
        <v>0</v>
      </c>
      <c r="AV3181" s="295">
        <v>0</v>
      </c>
      <c r="AW3181" s="296">
        <v>119</v>
      </c>
      <c r="AX3181" s="296">
        <v>139</v>
      </c>
      <c r="AY3181" s="295">
        <v>605001.85</v>
      </c>
      <c r="AZ3181" s="295">
        <v>605001.85</v>
      </c>
      <c r="BA3181" s="294">
        <v>84.999739000000005</v>
      </c>
      <c r="BB3181" s="294">
        <v>78.332636966494803</v>
      </c>
      <c r="BC3181" s="294">
        <v>9.4</v>
      </c>
      <c r="BD3181" s="294"/>
      <c r="BE3181" s="293" t="s">
        <v>4204</v>
      </c>
      <c r="BF3181" s="291"/>
      <c r="BG3181" s="293" t="s">
        <v>349</v>
      </c>
      <c r="BH3181" s="293" t="s">
        <v>180</v>
      </c>
      <c r="BI3181" s="293" t="s">
        <v>350</v>
      </c>
      <c r="BJ3181" s="293" t="s">
        <v>103</v>
      </c>
      <c r="BK3181" s="292" t="s">
        <v>4</v>
      </c>
      <c r="BL3181" s="294">
        <v>557547.48</v>
      </c>
      <c r="BM3181" s="292" t="s">
        <v>894</v>
      </c>
      <c r="BN3181" s="294"/>
      <c r="BO3181" s="297">
        <v>44585</v>
      </c>
      <c r="BP3181" s="297">
        <v>48815</v>
      </c>
      <c r="BQ3181" s="297" t="s">
        <v>925</v>
      </c>
      <c r="BR3181" s="297" t="s">
        <v>4745</v>
      </c>
      <c r="BS3181" s="297" t="s">
        <v>4742</v>
      </c>
      <c r="BT3181" s="297" t="s">
        <v>4742</v>
      </c>
      <c r="BU3181" s="294">
        <v>0</v>
      </c>
      <c r="BV3181" s="294">
        <v>0</v>
      </c>
      <c r="BW3181" s="294">
        <v>0</v>
      </c>
    </row>
    <row r="3182" spans="1:75" s="289" customFormat="1" ht="18.2" customHeight="1" x14ac:dyDescent="0.15">
      <c r="A3182" s="298">
        <v>3180</v>
      </c>
      <c r="B3182" s="299" t="s">
        <v>305</v>
      </c>
      <c r="C3182" s="299" t="s">
        <v>306</v>
      </c>
      <c r="D3182" s="313">
        <v>45172</v>
      </c>
      <c r="E3182" s="300" t="s">
        <v>4601</v>
      </c>
      <c r="F3182" s="309">
        <v>0</v>
      </c>
      <c r="G3182" s="309">
        <v>0</v>
      </c>
      <c r="H3182" s="302">
        <v>171205.94</v>
      </c>
      <c r="I3182" s="302">
        <v>0</v>
      </c>
      <c r="J3182" s="302">
        <v>0</v>
      </c>
      <c r="K3182" s="302">
        <v>171205.94</v>
      </c>
      <c r="L3182" s="302">
        <v>1212.6300000000001</v>
      </c>
      <c r="M3182" s="302">
        <v>0</v>
      </c>
      <c r="N3182" s="302">
        <v>0</v>
      </c>
      <c r="O3182" s="302">
        <v>1212.6300000000001</v>
      </c>
      <c r="P3182" s="302">
        <v>0</v>
      </c>
      <c r="Q3182" s="302">
        <v>0</v>
      </c>
      <c r="R3182" s="302">
        <v>169993.31</v>
      </c>
      <c r="S3182" s="302">
        <v>0</v>
      </c>
      <c r="T3182" s="302">
        <v>1412.45</v>
      </c>
      <c r="U3182" s="302">
        <v>0</v>
      </c>
      <c r="V3182" s="302">
        <v>0</v>
      </c>
      <c r="W3182" s="302">
        <v>1412.45</v>
      </c>
      <c r="X3182" s="302">
        <v>0</v>
      </c>
      <c r="Y3182" s="302">
        <v>0</v>
      </c>
      <c r="Z3182" s="302">
        <v>0</v>
      </c>
      <c r="AA3182" s="302">
        <v>0</v>
      </c>
      <c r="AB3182" s="302">
        <v>0</v>
      </c>
      <c r="AC3182" s="302">
        <v>0</v>
      </c>
      <c r="AD3182" s="302">
        <v>0</v>
      </c>
      <c r="AE3182" s="302">
        <v>0</v>
      </c>
      <c r="AF3182" s="302">
        <v>0</v>
      </c>
      <c r="AG3182" s="302">
        <v>0</v>
      </c>
      <c r="AH3182" s="302">
        <v>128.41</v>
      </c>
      <c r="AI3182" s="302">
        <v>0</v>
      </c>
      <c r="AJ3182" s="302">
        <v>0</v>
      </c>
      <c r="AK3182" s="302">
        <v>0</v>
      </c>
      <c r="AL3182" s="302">
        <v>0</v>
      </c>
      <c r="AM3182" s="302">
        <v>0</v>
      </c>
      <c r="AN3182" s="302">
        <v>0</v>
      </c>
      <c r="AO3182" s="302">
        <v>0</v>
      </c>
      <c r="AP3182" s="302">
        <v>3037.71</v>
      </c>
      <c r="AQ3182" s="302">
        <v>0</v>
      </c>
      <c r="AR3182" s="302">
        <v>41.2</v>
      </c>
      <c r="AS3182" s="302">
        <v>0</v>
      </c>
      <c r="AT3182" s="295">
        <f t="shared" si="49"/>
        <v>5750</v>
      </c>
      <c r="AU3182" s="302">
        <v>0</v>
      </c>
      <c r="AV3182" s="302">
        <v>0</v>
      </c>
      <c r="AW3182" s="303">
        <v>93</v>
      </c>
      <c r="AX3182" s="303">
        <v>114</v>
      </c>
      <c r="AY3182" s="302">
        <v>320000.05</v>
      </c>
      <c r="AZ3182" s="302">
        <v>180556.53</v>
      </c>
      <c r="BA3182" s="301">
        <v>34.374997999999998</v>
      </c>
      <c r="BB3182" s="301">
        <v>32.363934393640498</v>
      </c>
      <c r="BC3182" s="301">
        <v>9.9</v>
      </c>
      <c r="BD3182" s="301"/>
      <c r="BE3182" s="300" t="s">
        <v>4204</v>
      </c>
      <c r="BF3182" s="298"/>
      <c r="BG3182" s="300" t="s">
        <v>320</v>
      </c>
      <c r="BH3182" s="300" t="s">
        <v>181</v>
      </c>
      <c r="BI3182" s="300" t="s">
        <v>368</v>
      </c>
      <c r="BJ3182" s="300" t="s">
        <v>103</v>
      </c>
      <c r="BK3182" s="299" t="s">
        <v>4</v>
      </c>
      <c r="BL3182" s="301">
        <v>169993.31</v>
      </c>
      <c r="BM3182" s="299" t="s">
        <v>894</v>
      </c>
      <c r="BN3182" s="301"/>
      <c r="BO3182" s="304">
        <v>44551</v>
      </c>
      <c r="BP3182" s="304">
        <v>48020</v>
      </c>
      <c r="BQ3182" s="297" t="s">
        <v>1065</v>
      </c>
      <c r="BR3182" s="297" t="s">
        <v>4741</v>
      </c>
      <c r="BS3182" s="297" t="s">
        <v>4742</v>
      </c>
      <c r="BT3182" s="297" t="s">
        <v>4742</v>
      </c>
      <c r="BU3182" s="301">
        <v>0</v>
      </c>
      <c r="BV3182" s="301">
        <v>0</v>
      </c>
      <c r="BW3182" s="301">
        <v>0</v>
      </c>
    </row>
    <row r="3183" spans="1:75" s="289" customFormat="1" ht="18.2" customHeight="1" x14ac:dyDescent="0.15">
      <c r="A3183" s="291">
        <v>3181</v>
      </c>
      <c r="B3183" s="292" t="s">
        <v>305</v>
      </c>
      <c r="C3183" s="292" t="s">
        <v>306</v>
      </c>
      <c r="D3183" s="312">
        <v>45172</v>
      </c>
      <c r="E3183" s="293" t="s">
        <v>4614</v>
      </c>
      <c r="F3183" s="308">
        <v>0</v>
      </c>
      <c r="G3183" s="308">
        <v>0</v>
      </c>
      <c r="H3183" s="295">
        <v>268135.71000000002</v>
      </c>
      <c r="I3183" s="295">
        <v>0</v>
      </c>
      <c r="J3183" s="295">
        <v>0</v>
      </c>
      <c r="K3183" s="295">
        <v>268135.71000000002</v>
      </c>
      <c r="L3183" s="295">
        <v>1379.51</v>
      </c>
      <c r="M3183" s="295">
        <v>0</v>
      </c>
      <c r="N3183" s="295">
        <v>0</v>
      </c>
      <c r="O3183" s="295">
        <v>1379.51</v>
      </c>
      <c r="P3183" s="295">
        <v>0</v>
      </c>
      <c r="Q3183" s="295">
        <v>0</v>
      </c>
      <c r="R3183" s="295">
        <v>266756.2</v>
      </c>
      <c r="S3183" s="295">
        <v>0</v>
      </c>
      <c r="T3183" s="295">
        <v>2145.09</v>
      </c>
      <c r="U3183" s="295">
        <v>0</v>
      </c>
      <c r="V3183" s="295">
        <v>0</v>
      </c>
      <c r="W3183" s="295">
        <v>2145.09</v>
      </c>
      <c r="X3183" s="295">
        <v>0</v>
      </c>
      <c r="Y3183" s="295">
        <v>0</v>
      </c>
      <c r="Z3183" s="295">
        <v>0</v>
      </c>
      <c r="AA3183" s="295">
        <v>0</v>
      </c>
      <c r="AB3183" s="295">
        <v>0</v>
      </c>
      <c r="AC3183" s="295">
        <v>0</v>
      </c>
      <c r="AD3183" s="295">
        <v>0</v>
      </c>
      <c r="AE3183" s="295">
        <v>0</v>
      </c>
      <c r="AF3183" s="295">
        <v>0</v>
      </c>
      <c r="AG3183" s="295">
        <v>0</v>
      </c>
      <c r="AH3183" s="295">
        <v>149.18</v>
      </c>
      <c r="AI3183" s="295">
        <v>0</v>
      </c>
      <c r="AJ3183" s="295">
        <v>0</v>
      </c>
      <c r="AK3183" s="295">
        <v>0</v>
      </c>
      <c r="AL3183" s="295">
        <v>0</v>
      </c>
      <c r="AM3183" s="295">
        <v>0</v>
      </c>
      <c r="AN3183" s="295">
        <v>0</v>
      </c>
      <c r="AO3183" s="295">
        <v>0</v>
      </c>
      <c r="AP3183" s="295">
        <v>2106.3200000000002</v>
      </c>
      <c r="AQ3183" s="295">
        <v>0</v>
      </c>
      <c r="AR3183" s="295">
        <v>2106.3200000000002</v>
      </c>
      <c r="AS3183" s="295">
        <v>0</v>
      </c>
      <c r="AT3183" s="295">
        <f t="shared" si="49"/>
        <v>3673.7799999999997</v>
      </c>
      <c r="AU3183" s="295">
        <v>0</v>
      </c>
      <c r="AV3183" s="295">
        <v>0</v>
      </c>
      <c r="AW3183" s="296">
        <v>119</v>
      </c>
      <c r="AX3183" s="296">
        <v>139</v>
      </c>
      <c r="AY3183" s="295">
        <v>280423.33</v>
      </c>
      <c r="AZ3183" s="295">
        <v>280423.33</v>
      </c>
      <c r="BA3183" s="294">
        <v>84.158478000000002</v>
      </c>
      <c r="BB3183" s="294">
        <v>80.056804792467204</v>
      </c>
      <c r="BC3183" s="294">
        <v>9.6</v>
      </c>
      <c r="BD3183" s="294"/>
      <c r="BE3183" s="293" t="s">
        <v>4204</v>
      </c>
      <c r="BF3183" s="291"/>
      <c r="BG3183" s="293" t="s">
        <v>320</v>
      </c>
      <c r="BH3183" s="293" t="s">
        <v>197</v>
      </c>
      <c r="BI3183" s="293" t="s">
        <v>373</v>
      </c>
      <c r="BJ3183" s="293" t="s">
        <v>103</v>
      </c>
      <c r="BK3183" s="292" t="s">
        <v>4</v>
      </c>
      <c r="BL3183" s="294">
        <v>266756.2</v>
      </c>
      <c r="BM3183" s="292" t="s">
        <v>894</v>
      </c>
      <c r="BN3183" s="294"/>
      <c r="BO3183" s="297">
        <v>44589</v>
      </c>
      <c r="BP3183" s="297">
        <v>48819</v>
      </c>
      <c r="BQ3183" s="297" t="s">
        <v>1065</v>
      </c>
      <c r="BR3183" s="297" t="s">
        <v>4741</v>
      </c>
      <c r="BS3183" s="297" t="s">
        <v>4742</v>
      </c>
      <c r="BT3183" s="297" t="s">
        <v>4742</v>
      </c>
      <c r="BU3183" s="294">
        <v>0</v>
      </c>
      <c r="BV3183" s="294">
        <v>0</v>
      </c>
      <c r="BW3183" s="294">
        <v>0</v>
      </c>
    </row>
    <row r="3184" spans="1:75" s="289" customFormat="1" ht="18.2" customHeight="1" x14ac:dyDescent="0.15">
      <c r="A3184" s="298">
        <v>3182</v>
      </c>
      <c r="B3184" s="299" t="s">
        <v>305</v>
      </c>
      <c r="C3184" s="299" t="s">
        <v>306</v>
      </c>
      <c r="D3184" s="313">
        <v>45172</v>
      </c>
      <c r="E3184" s="300" t="s">
        <v>4602</v>
      </c>
      <c r="F3184" s="309">
        <v>0</v>
      </c>
      <c r="G3184" s="309">
        <v>0</v>
      </c>
      <c r="H3184" s="302">
        <v>145279.01</v>
      </c>
      <c r="I3184" s="302">
        <v>0</v>
      </c>
      <c r="J3184" s="302">
        <v>0</v>
      </c>
      <c r="K3184" s="302">
        <v>145279.01</v>
      </c>
      <c r="L3184" s="302">
        <v>1061.1400000000001</v>
      </c>
      <c r="M3184" s="302">
        <v>0</v>
      </c>
      <c r="N3184" s="302">
        <v>0</v>
      </c>
      <c r="O3184" s="302">
        <v>1061.1400000000001</v>
      </c>
      <c r="P3184" s="302">
        <v>0</v>
      </c>
      <c r="Q3184" s="302">
        <v>0</v>
      </c>
      <c r="R3184" s="302">
        <v>144217.87</v>
      </c>
      <c r="S3184" s="302">
        <v>0</v>
      </c>
      <c r="T3184" s="302">
        <v>1198.55</v>
      </c>
      <c r="U3184" s="302">
        <v>0</v>
      </c>
      <c r="V3184" s="302">
        <v>0</v>
      </c>
      <c r="W3184" s="302">
        <v>1198.55</v>
      </c>
      <c r="X3184" s="302">
        <v>0</v>
      </c>
      <c r="Y3184" s="302">
        <v>0</v>
      </c>
      <c r="Z3184" s="302">
        <v>0</v>
      </c>
      <c r="AA3184" s="302">
        <v>0</v>
      </c>
      <c r="AB3184" s="302">
        <v>0</v>
      </c>
      <c r="AC3184" s="302">
        <v>0</v>
      </c>
      <c r="AD3184" s="302">
        <v>0</v>
      </c>
      <c r="AE3184" s="302">
        <v>0</v>
      </c>
      <c r="AF3184" s="302">
        <v>0</v>
      </c>
      <c r="AG3184" s="302">
        <v>0</v>
      </c>
      <c r="AH3184" s="302">
        <v>108.45</v>
      </c>
      <c r="AI3184" s="302">
        <v>0</v>
      </c>
      <c r="AJ3184" s="302">
        <v>0</v>
      </c>
      <c r="AK3184" s="302">
        <v>0</v>
      </c>
      <c r="AL3184" s="302">
        <v>0</v>
      </c>
      <c r="AM3184" s="302">
        <v>0</v>
      </c>
      <c r="AN3184" s="302">
        <v>0</v>
      </c>
      <c r="AO3184" s="302">
        <v>0</v>
      </c>
      <c r="AP3184" s="302">
        <v>7.88</v>
      </c>
      <c r="AQ3184" s="302">
        <v>0</v>
      </c>
      <c r="AR3184" s="302">
        <v>6.02</v>
      </c>
      <c r="AS3184" s="302">
        <v>0</v>
      </c>
      <c r="AT3184" s="295">
        <f t="shared" si="49"/>
        <v>2370</v>
      </c>
      <c r="AU3184" s="302">
        <v>0</v>
      </c>
      <c r="AV3184" s="302">
        <v>0</v>
      </c>
      <c r="AW3184" s="303">
        <v>91</v>
      </c>
      <c r="AX3184" s="303">
        <v>112</v>
      </c>
      <c r="AY3184" s="302">
        <v>269000.87</v>
      </c>
      <c r="AZ3184" s="302">
        <v>153461.43</v>
      </c>
      <c r="BA3184" s="301">
        <v>31.697275999999999</v>
      </c>
      <c r="BB3184" s="301">
        <v>29.788029666621298</v>
      </c>
      <c r="BC3184" s="301">
        <v>9.9</v>
      </c>
      <c r="BD3184" s="301"/>
      <c r="BE3184" s="300" t="s">
        <v>4204</v>
      </c>
      <c r="BF3184" s="298"/>
      <c r="BG3184" s="300" t="s">
        <v>320</v>
      </c>
      <c r="BH3184" s="300" t="s">
        <v>181</v>
      </c>
      <c r="BI3184" s="300" t="s">
        <v>368</v>
      </c>
      <c r="BJ3184" s="300" t="s">
        <v>103</v>
      </c>
      <c r="BK3184" s="299" t="s">
        <v>4</v>
      </c>
      <c r="BL3184" s="301">
        <v>144217.87</v>
      </c>
      <c r="BM3184" s="299" t="s">
        <v>894</v>
      </c>
      <c r="BN3184" s="301"/>
      <c r="BO3184" s="304">
        <v>44551</v>
      </c>
      <c r="BP3184" s="304">
        <v>47959</v>
      </c>
      <c r="BQ3184" s="297" t="s">
        <v>1065</v>
      </c>
      <c r="BR3184" s="297" t="s">
        <v>4741</v>
      </c>
      <c r="BS3184" s="297" t="s">
        <v>4742</v>
      </c>
      <c r="BT3184" s="297" t="s">
        <v>4742</v>
      </c>
      <c r="BU3184" s="301">
        <v>0</v>
      </c>
      <c r="BV3184" s="301">
        <v>0</v>
      </c>
      <c r="BW3184" s="301">
        <v>0</v>
      </c>
    </row>
    <row r="3185" spans="1:75" s="289" customFormat="1" ht="18.2" customHeight="1" x14ac:dyDescent="0.15">
      <c r="A3185" s="291">
        <v>3183</v>
      </c>
      <c r="B3185" s="292" t="s">
        <v>305</v>
      </c>
      <c r="C3185" s="292" t="s">
        <v>306</v>
      </c>
      <c r="D3185" s="312">
        <v>45172</v>
      </c>
      <c r="E3185" s="293" t="s">
        <v>4603</v>
      </c>
      <c r="F3185" s="308">
        <v>4</v>
      </c>
      <c r="G3185" s="308">
        <v>3</v>
      </c>
      <c r="H3185" s="295">
        <v>366519.28</v>
      </c>
      <c r="I3185" s="295">
        <v>4101.28</v>
      </c>
      <c r="J3185" s="295">
        <v>0</v>
      </c>
      <c r="K3185" s="295">
        <v>370620.56</v>
      </c>
      <c r="L3185" s="295">
        <v>1841.06</v>
      </c>
      <c r="M3185" s="295">
        <v>0</v>
      </c>
      <c r="N3185" s="295">
        <v>0</v>
      </c>
      <c r="O3185" s="295">
        <v>0</v>
      </c>
      <c r="P3185" s="295">
        <v>0</v>
      </c>
      <c r="Q3185" s="295">
        <v>0</v>
      </c>
      <c r="R3185" s="295">
        <v>370620.56</v>
      </c>
      <c r="S3185" s="295">
        <v>5846.49</v>
      </c>
      <c r="T3185" s="295">
        <v>2901.61</v>
      </c>
      <c r="U3185" s="295">
        <v>0</v>
      </c>
      <c r="V3185" s="295">
        <v>0</v>
      </c>
      <c r="W3185" s="295">
        <v>0</v>
      </c>
      <c r="X3185" s="295">
        <v>0</v>
      </c>
      <c r="Y3185" s="295">
        <v>0</v>
      </c>
      <c r="Z3185" s="295">
        <v>8748.1</v>
      </c>
      <c r="AA3185" s="295">
        <v>0</v>
      </c>
      <c r="AB3185" s="295">
        <v>0</v>
      </c>
      <c r="AC3185" s="295">
        <v>0</v>
      </c>
      <c r="AD3185" s="295">
        <v>0</v>
      </c>
      <c r="AE3185" s="295">
        <v>0</v>
      </c>
      <c r="AF3185" s="295">
        <v>0</v>
      </c>
      <c r="AG3185" s="295">
        <v>0</v>
      </c>
      <c r="AH3185" s="295">
        <v>0</v>
      </c>
      <c r="AI3185" s="295">
        <v>0</v>
      </c>
      <c r="AJ3185" s="295">
        <v>0</v>
      </c>
      <c r="AK3185" s="295">
        <v>0</v>
      </c>
      <c r="AL3185" s="295">
        <v>0</v>
      </c>
      <c r="AM3185" s="295">
        <v>0</v>
      </c>
      <c r="AN3185" s="295">
        <v>0</v>
      </c>
      <c r="AO3185" s="295">
        <v>0</v>
      </c>
      <c r="AP3185" s="295">
        <v>0</v>
      </c>
      <c r="AQ3185" s="295">
        <v>0</v>
      </c>
      <c r="AR3185" s="295">
        <v>0</v>
      </c>
      <c r="AS3185" s="295">
        <v>0</v>
      </c>
      <c r="AT3185" s="295">
        <f t="shared" si="49"/>
        <v>0</v>
      </c>
      <c r="AU3185" s="295">
        <v>5942.34</v>
      </c>
      <c r="AV3185" s="295">
        <v>8748.1</v>
      </c>
      <c r="AW3185" s="296">
        <v>119</v>
      </c>
      <c r="AX3185" s="296">
        <v>140</v>
      </c>
      <c r="AY3185" s="295">
        <v>437999.91</v>
      </c>
      <c r="AZ3185" s="295">
        <v>380736.6</v>
      </c>
      <c r="BA3185" s="294">
        <v>58.630147000000001</v>
      </c>
      <c r="BB3185" s="294">
        <v>57.0723642382222</v>
      </c>
      <c r="BC3185" s="294">
        <v>9.5</v>
      </c>
      <c r="BD3185" s="294"/>
      <c r="BE3185" s="293" t="s">
        <v>4204</v>
      </c>
      <c r="BF3185" s="291"/>
      <c r="BG3185" s="293" t="s">
        <v>320</v>
      </c>
      <c r="BH3185" s="293" t="s">
        <v>181</v>
      </c>
      <c r="BI3185" s="293" t="s">
        <v>321</v>
      </c>
      <c r="BJ3185" s="293" t="s">
        <v>177</v>
      </c>
      <c r="BK3185" s="292" t="s">
        <v>4</v>
      </c>
      <c r="BL3185" s="294">
        <v>370620.56</v>
      </c>
      <c r="BM3185" s="292" t="s">
        <v>894</v>
      </c>
      <c r="BN3185" s="294"/>
      <c r="BO3185" s="297">
        <v>44551</v>
      </c>
      <c r="BP3185" s="297">
        <v>48812</v>
      </c>
      <c r="BQ3185" s="297" t="s">
        <v>1065</v>
      </c>
      <c r="BR3185" s="297" t="s">
        <v>4741</v>
      </c>
      <c r="BS3185" s="297" t="s">
        <v>4742</v>
      </c>
      <c r="BT3185" s="297" t="s">
        <v>4742</v>
      </c>
      <c r="BU3185" s="294">
        <v>647.52</v>
      </c>
      <c r="BV3185" s="294">
        <v>0</v>
      </c>
      <c r="BW3185" s="294">
        <v>0</v>
      </c>
    </row>
    <row r="3186" spans="1:75" s="289" customFormat="1" ht="18.2" customHeight="1" x14ac:dyDescent="0.15">
      <c r="A3186" s="298">
        <v>3184</v>
      </c>
      <c r="B3186" s="299" t="s">
        <v>305</v>
      </c>
      <c r="C3186" s="299" t="s">
        <v>306</v>
      </c>
      <c r="D3186" s="313">
        <v>45172</v>
      </c>
      <c r="E3186" s="300" t="s">
        <v>4624</v>
      </c>
      <c r="F3186" s="309">
        <v>14</v>
      </c>
      <c r="G3186" s="309">
        <v>13</v>
      </c>
      <c r="H3186" s="302">
        <v>177819.69</v>
      </c>
      <c r="I3186" s="302">
        <v>6712.93</v>
      </c>
      <c r="J3186" s="302">
        <v>0</v>
      </c>
      <c r="K3186" s="302">
        <v>184532.62</v>
      </c>
      <c r="L3186" s="302">
        <v>1151.3499999999999</v>
      </c>
      <c r="M3186" s="302">
        <v>0</v>
      </c>
      <c r="N3186" s="302">
        <v>0</v>
      </c>
      <c r="O3186" s="302">
        <v>0</v>
      </c>
      <c r="P3186" s="302">
        <v>0</v>
      </c>
      <c r="Q3186" s="302">
        <v>0</v>
      </c>
      <c r="R3186" s="302">
        <v>184532.62</v>
      </c>
      <c r="S3186" s="302">
        <v>27025.43</v>
      </c>
      <c r="T3186" s="302">
        <v>1467.01</v>
      </c>
      <c r="U3186" s="302">
        <v>0</v>
      </c>
      <c r="V3186" s="302">
        <v>0</v>
      </c>
      <c r="W3186" s="302">
        <v>0</v>
      </c>
      <c r="X3186" s="302">
        <v>0</v>
      </c>
      <c r="Y3186" s="302">
        <v>0</v>
      </c>
      <c r="Z3186" s="302">
        <v>28492.44</v>
      </c>
      <c r="AA3186" s="302">
        <v>0</v>
      </c>
      <c r="AB3186" s="302">
        <v>0</v>
      </c>
      <c r="AC3186" s="302">
        <v>0</v>
      </c>
      <c r="AD3186" s="302">
        <v>0</v>
      </c>
      <c r="AE3186" s="302">
        <v>0</v>
      </c>
      <c r="AF3186" s="302">
        <v>0</v>
      </c>
      <c r="AG3186" s="302">
        <v>0</v>
      </c>
      <c r="AH3186" s="302">
        <v>0</v>
      </c>
      <c r="AI3186" s="302">
        <v>0</v>
      </c>
      <c r="AJ3186" s="302">
        <v>0</v>
      </c>
      <c r="AK3186" s="302">
        <v>0</v>
      </c>
      <c r="AL3186" s="302">
        <v>0</v>
      </c>
      <c r="AM3186" s="302">
        <v>0</v>
      </c>
      <c r="AN3186" s="302">
        <v>0</v>
      </c>
      <c r="AO3186" s="302">
        <v>0</v>
      </c>
      <c r="AP3186" s="302">
        <v>0</v>
      </c>
      <c r="AQ3186" s="302">
        <v>0</v>
      </c>
      <c r="AR3186" s="302">
        <v>0</v>
      </c>
      <c r="AS3186" s="302">
        <v>0</v>
      </c>
      <c r="AT3186" s="295">
        <f t="shared" si="49"/>
        <v>0</v>
      </c>
      <c r="AU3186" s="302">
        <v>7864.28</v>
      </c>
      <c r="AV3186" s="302">
        <v>28492.44</v>
      </c>
      <c r="AW3186" s="303">
        <v>99</v>
      </c>
      <c r="AX3186" s="303">
        <v>118</v>
      </c>
      <c r="AY3186" s="302">
        <v>253703.99</v>
      </c>
      <c r="AZ3186" s="302">
        <v>184532.62</v>
      </c>
      <c r="BA3186" s="301">
        <v>40.187260000000002</v>
      </c>
      <c r="BB3186" s="301">
        <v>40.187260000000002</v>
      </c>
      <c r="BC3186" s="301">
        <v>9.9</v>
      </c>
      <c r="BD3186" s="301"/>
      <c r="BE3186" s="300" t="s">
        <v>4204</v>
      </c>
      <c r="BF3186" s="298"/>
      <c r="BG3186" s="300" t="s">
        <v>320</v>
      </c>
      <c r="BH3186" s="300" t="s">
        <v>197</v>
      </c>
      <c r="BI3186" s="300" t="s">
        <v>373</v>
      </c>
      <c r="BJ3186" s="300" t="s">
        <v>4205</v>
      </c>
      <c r="BK3186" s="299" t="s">
        <v>4</v>
      </c>
      <c r="BL3186" s="301">
        <v>184532.62</v>
      </c>
      <c r="BM3186" s="299" t="s">
        <v>894</v>
      </c>
      <c r="BN3186" s="301"/>
      <c r="BO3186" s="304">
        <v>44617</v>
      </c>
      <c r="BP3186" s="304">
        <v>48207</v>
      </c>
      <c r="BQ3186" s="297" t="s">
        <v>1065</v>
      </c>
      <c r="BR3186" s="297" t="s">
        <v>4741</v>
      </c>
      <c r="BS3186" s="297" t="s">
        <v>4742</v>
      </c>
      <c r="BT3186" s="297" t="s">
        <v>4742</v>
      </c>
      <c r="BU3186" s="301">
        <v>7549.54</v>
      </c>
      <c r="BV3186" s="301">
        <v>0</v>
      </c>
      <c r="BW3186" s="301">
        <v>0</v>
      </c>
    </row>
    <row r="3187" spans="1:75" s="289" customFormat="1" ht="18.2" customHeight="1" x14ac:dyDescent="0.15">
      <c r="A3187" s="291">
        <v>3185</v>
      </c>
      <c r="B3187" s="292" t="s">
        <v>305</v>
      </c>
      <c r="C3187" s="292" t="s">
        <v>306</v>
      </c>
      <c r="D3187" s="312">
        <v>45172</v>
      </c>
      <c r="E3187" s="293" t="s">
        <v>4604</v>
      </c>
      <c r="F3187" s="308">
        <v>1</v>
      </c>
      <c r="G3187" s="308">
        <v>0</v>
      </c>
      <c r="H3187" s="295">
        <v>456873.26</v>
      </c>
      <c r="I3187" s="295">
        <v>0</v>
      </c>
      <c r="J3187" s="295">
        <v>0</v>
      </c>
      <c r="K3187" s="295">
        <v>456873.26</v>
      </c>
      <c r="L3187" s="295">
        <v>3292.51</v>
      </c>
      <c r="M3187" s="295">
        <v>0</v>
      </c>
      <c r="N3187" s="295">
        <v>0</v>
      </c>
      <c r="O3187" s="295">
        <v>0</v>
      </c>
      <c r="P3187" s="295">
        <v>0</v>
      </c>
      <c r="Q3187" s="295">
        <v>0</v>
      </c>
      <c r="R3187" s="295">
        <v>456873.26</v>
      </c>
      <c r="S3187" s="295">
        <v>0</v>
      </c>
      <c r="T3187" s="295">
        <v>3616.91</v>
      </c>
      <c r="U3187" s="295">
        <v>0</v>
      </c>
      <c r="V3187" s="295">
        <v>0</v>
      </c>
      <c r="W3187" s="295">
        <v>0</v>
      </c>
      <c r="X3187" s="295">
        <v>0</v>
      </c>
      <c r="Y3187" s="295">
        <v>0</v>
      </c>
      <c r="Z3187" s="295">
        <v>3616.91</v>
      </c>
      <c r="AA3187" s="295">
        <v>0</v>
      </c>
      <c r="AB3187" s="295">
        <v>0</v>
      </c>
      <c r="AC3187" s="295">
        <v>0</v>
      </c>
      <c r="AD3187" s="295">
        <v>0</v>
      </c>
      <c r="AE3187" s="295">
        <v>0</v>
      </c>
      <c r="AF3187" s="295">
        <v>0</v>
      </c>
      <c r="AG3187" s="295">
        <v>0</v>
      </c>
      <c r="AH3187" s="295">
        <v>0</v>
      </c>
      <c r="AI3187" s="295">
        <v>0</v>
      </c>
      <c r="AJ3187" s="295">
        <v>0</v>
      </c>
      <c r="AK3187" s="295">
        <v>0</v>
      </c>
      <c r="AL3187" s="295">
        <v>0</v>
      </c>
      <c r="AM3187" s="295">
        <v>0</v>
      </c>
      <c r="AN3187" s="295">
        <v>0</v>
      </c>
      <c r="AO3187" s="295">
        <v>0</v>
      </c>
      <c r="AP3187" s="295">
        <v>0</v>
      </c>
      <c r="AQ3187" s="295">
        <v>0</v>
      </c>
      <c r="AR3187" s="295">
        <v>0</v>
      </c>
      <c r="AS3187" s="295">
        <v>0</v>
      </c>
      <c r="AT3187" s="295">
        <f t="shared" si="49"/>
        <v>0</v>
      </c>
      <c r="AU3187" s="295">
        <v>3292.51</v>
      </c>
      <c r="AV3187" s="295">
        <v>3616.91</v>
      </c>
      <c r="AW3187" s="296">
        <v>93</v>
      </c>
      <c r="AX3187" s="296">
        <v>114</v>
      </c>
      <c r="AY3187" s="295">
        <v>482299.2</v>
      </c>
      <c r="AZ3187" s="295">
        <v>482299.2</v>
      </c>
      <c r="BA3187" s="294">
        <v>75.581801999999996</v>
      </c>
      <c r="BB3187" s="294">
        <v>71.597266336777096</v>
      </c>
      <c r="BC3187" s="294">
        <v>9.5</v>
      </c>
      <c r="BD3187" s="294"/>
      <c r="BE3187" s="293" t="s">
        <v>4204</v>
      </c>
      <c r="BF3187" s="291"/>
      <c r="BG3187" s="293" t="s">
        <v>320</v>
      </c>
      <c r="BH3187" s="293" t="s">
        <v>197</v>
      </c>
      <c r="BI3187" s="293" t="s">
        <v>373</v>
      </c>
      <c r="BJ3187" s="293" t="s">
        <v>177</v>
      </c>
      <c r="BK3187" s="292" t="s">
        <v>4</v>
      </c>
      <c r="BL3187" s="294">
        <v>456873.26</v>
      </c>
      <c r="BM3187" s="292" t="s">
        <v>894</v>
      </c>
      <c r="BN3187" s="294"/>
      <c r="BO3187" s="297">
        <v>44552</v>
      </c>
      <c r="BP3187" s="297">
        <v>48021</v>
      </c>
      <c r="BQ3187" s="297" t="s">
        <v>1065</v>
      </c>
      <c r="BR3187" s="297" t="s">
        <v>4741</v>
      </c>
      <c r="BS3187" s="297" t="s">
        <v>4742</v>
      </c>
      <c r="BT3187" s="297" t="s">
        <v>4742</v>
      </c>
      <c r="BU3187" s="294">
        <v>256.58</v>
      </c>
      <c r="BV3187" s="294">
        <v>0</v>
      </c>
      <c r="BW3187" s="294">
        <v>0</v>
      </c>
    </row>
    <row r="3188" spans="1:75" s="289" customFormat="1" ht="18.2" customHeight="1" x14ac:dyDescent="0.15">
      <c r="A3188" s="298">
        <v>3186</v>
      </c>
      <c r="B3188" s="299" t="s">
        <v>305</v>
      </c>
      <c r="C3188" s="299" t="s">
        <v>306</v>
      </c>
      <c r="D3188" s="313">
        <v>45172</v>
      </c>
      <c r="E3188" s="300" t="s">
        <v>4605</v>
      </c>
      <c r="F3188" s="309">
        <v>0</v>
      </c>
      <c r="G3188" s="309">
        <v>0</v>
      </c>
      <c r="H3188" s="302">
        <v>389061.52</v>
      </c>
      <c r="I3188" s="302">
        <v>0</v>
      </c>
      <c r="J3188" s="302">
        <v>0</v>
      </c>
      <c r="K3188" s="302">
        <v>389061.52</v>
      </c>
      <c r="L3188" s="302">
        <v>2758.27</v>
      </c>
      <c r="M3188" s="302">
        <v>0</v>
      </c>
      <c r="N3188" s="302">
        <v>0</v>
      </c>
      <c r="O3188" s="302">
        <v>2758.27</v>
      </c>
      <c r="P3188" s="302">
        <v>0</v>
      </c>
      <c r="Q3188" s="302">
        <v>0</v>
      </c>
      <c r="R3188" s="302">
        <v>386303.25</v>
      </c>
      <c r="S3188" s="302">
        <v>0</v>
      </c>
      <c r="T3188" s="302">
        <v>3080.07</v>
      </c>
      <c r="U3188" s="302">
        <v>0</v>
      </c>
      <c r="V3188" s="302">
        <v>0</v>
      </c>
      <c r="W3188" s="302">
        <v>3080.07</v>
      </c>
      <c r="X3188" s="302">
        <v>0</v>
      </c>
      <c r="Y3188" s="302">
        <v>0</v>
      </c>
      <c r="Z3188" s="302">
        <v>0</v>
      </c>
      <c r="AA3188" s="302">
        <v>0</v>
      </c>
      <c r="AB3188" s="302">
        <v>0</v>
      </c>
      <c r="AC3188" s="302">
        <v>0</v>
      </c>
      <c r="AD3188" s="302">
        <v>0</v>
      </c>
      <c r="AE3188" s="302">
        <v>0</v>
      </c>
      <c r="AF3188" s="302">
        <v>0</v>
      </c>
      <c r="AG3188" s="302">
        <v>0</v>
      </c>
      <c r="AH3188" s="302">
        <v>233.31</v>
      </c>
      <c r="AI3188" s="302">
        <v>0</v>
      </c>
      <c r="AJ3188" s="302">
        <v>0</v>
      </c>
      <c r="AK3188" s="302">
        <v>0</v>
      </c>
      <c r="AL3188" s="302">
        <v>0</v>
      </c>
      <c r="AM3188" s="302">
        <v>0</v>
      </c>
      <c r="AN3188" s="302">
        <v>0</v>
      </c>
      <c r="AO3188" s="302">
        <v>0</v>
      </c>
      <c r="AP3188" s="302">
        <v>471.46</v>
      </c>
      <c r="AQ3188" s="302">
        <v>0</v>
      </c>
      <c r="AR3188" s="302">
        <v>43.11</v>
      </c>
      <c r="AS3188" s="302">
        <v>0</v>
      </c>
      <c r="AT3188" s="295">
        <f t="shared" si="49"/>
        <v>6500</v>
      </c>
      <c r="AU3188" s="302">
        <v>0</v>
      </c>
      <c r="AV3188" s="302">
        <v>0</v>
      </c>
      <c r="AW3188" s="303">
        <v>95</v>
      </c>
      <c r="AX3188" s="303">
        <v>116</v>
      </c>
      <c r="AY3188" s="302">
        <v>472002.06</v>
      </c>
      <c r="AZ3188" s="302">
        <v>412697.01</v>
      </c>
      <c r="BA3188" s="301">
        <v>77.859830000000002</v>
      </c>
      <c r="BB3188" s="301">
        <v>72.880356883243493</v>
      </c>
      <c r="BC3188" s="301">
        <v>9.5</v>
      </c>
      <c r="BD3188" s="301"/>
      <c r="BE3188" s="300" t="s">
        <v>4204</v>
      </c>
      <c r="BF3188" s="298"/>
      <c r="BG3188" s="300" t="s">
        <v>312</v>
      </c>
      <c r="BH3188" s="300" t="s">
        <v>230</v>
      </c>
      <c r="BI3188" s="300" t="s">
        <v>322</v>
      </c>
      <c r="BJ3188" s="300" t="s">
        <v>103</v>
      </c>
      <c r="BK3188" s="299" t="s">
        <v>4</v>
      </c>
      <c r="BL3188" s="301">
        <v>386303.25</v>
      </c>
      <c r="BM3188" s="299" t="s">
        <v>894</v>
      </c>
      <c r="BN3188" s="301"/>
      <c r="BO3188" s="304">
        <v>44551</v>
      </c>
      <c r="BP3188" s="304">
        <v>48081</v>
      </c>
      <c r="BQ3188" s="297" t="s">
        <v>1065</v>
      </c>
      <c r="BR3188" s="297" t="s">
        <v>4741</v>
      </c>
      <c r="BS3188" s="297" t="s">
        <v>4742</v>
      </c>
      <c r="BT3188" s="297" t="s">
        <v>4742</v>
      </c>
      <c r="BU3188" s="301">
        <v>0</v>
      </c>
      <c r="BV3188" s="301">
        <v>0</v>
      </c>
      <c r="BW3188" s="301">
        <v>0</v>
      </c>
    </row>
    <row r="3189" spans="1:75" s="289" customFormat="1" ht="18.2" customHeight="1" x14ac:dyDescent="0.15">
      <c r="A3189" s="291">
        <v>3187</v>
      </c>
      <c r="B3189" s="292" t="s">
        <v>305</v>
      </c>
      <c r="C3189" s="292" t="s">
        <v>306</v>
      </c>
      <c r="D3189" s="312">
        <v>45172</v>
      </c>
      <c r="E3189" s="293" t="s">
        <v>4606</v>
      </c>
      <c r="F3189" s="308">
        <v>0</v>
      </c>
      <c r="G3189" s="308">
        <v>0</v>
      </c>
      <c r="H3189" s="295">
        <v>270036.15000000002</v>
      </c>
      <c r="I3189" s="295">
        <v>0</v>
      </c>
      <c r="J3189" s="295">
        <v>0</v>
      </c>
      <c r="K3189" s="295">
        <v>270036.15000000002</v>
      </c>
      <c r="L3189" s="295">
        <v>1348.71</v>
      </c>
      <c r="M3189" s="295">
        <v>0</v>
      </c>
      <c r="N3189" s="295">
        <v>0</v>
      </c>
      <c r="O3189" s="295">
        <v>1348.71</v>
      </c>
      <c r="P3189" s="295">
        <v>0</v>
      </c>
      <c r="Q3189" s="295">
        <v>0</v>
      </c>
      <c r="R3189" s="295">
        <v>268687.44</v>
      </c>
      <c r="S3189" s="295">
        <v>0</v>
      </c>
      <c r="T3189" s="295">
        <v>2160.29</v>
      </c>
      <c r="U3189" s="295">
        <v>0</v>
      </c>
      <c r="V3189" s="295">
        <v>0</v>
      </c>
      <c r="W3189" s="295">
        <v>2160.29</v>
      </c>
      <c r="X3189" s="295">
        <v>0</v>
      </c>
      <c r="Y3189" s="295">
        <v>0</v>
      </c>
      <c r="Z3189" s="295">
        <v>0</v>
      </c>
      <c r="AA3189" s="295">
        <v>0</v>
      </c>
      <c r="AB3189" s="295">
        <v>0</v>
      </c>
      <c r="AC3189" s="295">
        <v>0</v>
      </c>
      <c r="AD3189" s="295">
        <v>0</v>
      </c>
      <c r="AE3189" s="295">
        <v>0</v>
      </c>
      <c r="AF3189" s="295">
        <v>0</v>
      </c>
      <c r="AG3189" s="295">
        <v>0</v>
      </c>
      <c r="AH3189" s="295">
        <v>149.19</v>
      </c>
      <c r="AI3189" s="295">
        <v>0</v>
      </c>
      <c r="AJ3189" s="295">
        <v>0</v>
      </c>
      <c r="AK3189" s="295">
        <v>0</v>
      </c>
      <c r="AL3189" s="295">
        <v>0</v>
      </c>
      <c r="AM3189" s="295">
        <v>0</v>
      </c>
      <c r="AN3189" s="295">
        <v>0</v>
      </c>
      <c r="AO3189" s="295">
        <v>0</v>
      </c>
      <c r="AP3189" s="295">
        <v>60.79</v>
      </c>
      <c r="AQ3189" s="295">
        <v>0</v>
      </c>
      <c r="AR3189" s="295">
        <v>59.98</v>
      </c>
      <c r="AS3189" s="295">
        <v>0</v>
      </c>
      <c r="AT3189" s="295">
        <f t="shared" si="49"/>
        <v>3659</v>
      </c>
      <c r="AU3189" s="295">
        <v>0</v>
      </c>
      <c r="AV3189" s="295">
        <v>0</v>
      </c>
      <c r="AW3189" s="296">
        <v>119</v>
      </c>
      <c r="AX3189" s="296">
        <v>140</v>
      </c>
      <c r="AY3189" s="295">
        <v>280447.53999999998</v>
      </c>
      <c r="AZ3189" s="295">
        <v>280447.53999999998</v>
      </c>
      <c r="BA3189" s="294">
        <v>59.697198</v>
      </c>
      <c r="BB3189" s="294">
        <v>57.193895534947899</v>
      </c>
      <c r="BC3189" s="294">
        <v>9.6</v>
      </c>
      <c r="BD3189" s="294"/>
      <c r="BE3189" s="293" t="s">
        <v>4204</v>
      </c>
      <c r="BF3189" s="291"/>
      <c r="BG3189" s="293" t="s">
        <v>320</v>
      </c>
      <c r="BH3189" s="293" t="s">
        <v>197</v>
      </c>
      <c r="BI3189" s="293" t="s">
        <v>373</v>
      </c>
      <c r="BJ3189" s="293" t="s">
        <v>103</v>
      </c>
      <c r="BK3189" s="292" t="s">
        <v>4</v>
      </c>
      <c r="BL3189" s="294">
        <v>268687.44</v>
      </c>
      <c r="BM3189" s="292" t="s">
        <v>894</v>
      </c>
      <c r="BN3189" s="294"/>
      <c r="BO3189" s="297">
        <v>44552</v>
      </c>
      <c r="BP3189" s="297">
        <v>48813</v>
      </c>
      <c r="BQ3189" s="297" t="s">
        <v>1065</v>
      </c>
      <c r="BR3189" s="297" t="s">
        <v>4741</v>
      </c>
      <c r="BS3189" s="297" t="s">
        <v>4742</v>
      </c>
      <c r="BT3189" s="297" t="s">
        <v>4742</v>
      </c>
      <c r="BU3189" s="294">
        <v>0</v>
      </c>
      <c r="BV3189" s="294">
        <v>0</v>
      </c>
      <c r="BW3189" s="294">
        <v>0</v>
      </c>
    </row>
    <row r="3190" spans="1:75" s="289" customFormat="1" ht="18.2" customHeight="1" x14ac:dyDescent="0.15">
      <c r="A3190" s="298">
        <v>3188</v>
      </c>
      <c r="B3190" s="299" t="s">
        <v>305</v>
      </c>
      <c r="C3190" s="299" t="s">
        <v>306</v>
      </c>
      <c r="D3190" s="313">
        <v>45172</v>
      </c>
      <c r="E3190" s="300" t="s">
        <v>4625</v>
      </c>
      <c r="F3190" s="309">
        <v>0</v>
      </c>
      <c r="G3190" s="309">
        <v>0</v>
      </c>
      <c r="H3190" s="302">
        <v>89916.44</v>
      </c>
      <c r="I3190" s="302">
        <v>0</v>
      </c>
      <c r="J3190" s="302">
        <v>0</v>
      </c>
      <c r="K3190" s="302">
        <v>89916.44</v>
      </c>
      <c r="L3190" s="302">
        <v>449.1</v>
      </c>
      <c r="M3190" s="302">
        <v>0</v>
      </c>
      <c r="N3190" s="302">
        <v>0</v>
      </c>
      <c r="O3190" s="302">
        <v>449.1</v>
      </c>
      <c r="P3190" s="302">
        <v>0</v>
      </c>
      <c r="Q3190" s="302">
        <v>0</v>
      </c>
      <c r="R3190" s="302">
        <v>89467.34</v>
      </c>
      <c r="S3190" s="302">
        <v>0</v>
      </c>
      <c r="T3190" s="302">
        <v>719.33</v>
      </c>
      <c r="U3190" s="302">
        <v>0</v>
      </c>
      <c r="V3190" s="302">
        <v>0</v>
      </c>
      <c r="W3190" s="302">
        <v>719.33</v>
      </c>
      <c r="X3190" s="302">
        <v>0</v>
      </c>
      <c r="Y3190" s="302">
        <v>0</v>
      </c>
      <c r="Z3190" s="302">
        <v>0</v>
      </c>
      <c r="AA3190" s="302">
        <v>0</v>
      </c>
      <c r="AB3190" s="302">
        <v>0</v>
      </c>
      <c r="AC3190" s="302">
        <v>0</v>
      </c>
      <c r="AD3190" s="302">
        <v>0</v>
      </c>
      <c r="AE3190" s="302">
        <v>0</v>
      </c>
      <c r="AF3190" s="302">
        <v>0</v>
      </c>
      <c r="AG3190" s="302">
        <v>0</v>
      </c>
      <c r="AH3190" s="302">
        <v>108.5</v>
      </c>
      <c r="AI3190" s="302">
        <v>0</v>
      </c>
      <c r="AJ3190" s="302">
        <v>0</v>
      </c>
      <c r="AK3190" s="302">
        <v>0</v>
      </c>
      <c r="AL3190" s="302">
        <v>0</v>
      </c>
      <c r="AM3190" s="302">
        <v>0</v>
      </c>
      <c r="AN3190" s="302">
        <v>0</v>
      </c>
      <c r="AO3190" s="302">
        <v>0</v>
      </c>
      <c r="AP3190" s="302">
        <v>9.3800000000000008</v>
      </c>
      <c r="AQ3190" s="302">
        <v>0</v>
      </c>
      <c r="AR3190" s="302">
        <v>36.31</v>
      </c>
      <c r="AS3190" s="302">
        <v>0</v>
      </c>
      <c r="AT3190" s="295">
        <f t="shared" si="49"/>
        <v>1250</v>
      </c>
      <c r="AU3190" s="302">
        <v>0</v>
      </c>
      <c r="AV3190" s="302">
        <v>0</v>
      </c>
      <c r="AW3190" s="303">
        <v>119</v>
      </c>
      <c r="AX3190" s="303">
        <v>138</v>
      </c>
      <c r="AY3190" s="302">
        <v>347999.47</v>
      </c>
      <c r="AZ3190" s="302">
        <v>92537.16</v>
      </c>
      <c r="BA3190" s="301">
        <v>59.16169</v>
      </c>
      <c r="BB3190" s="301">
        <v>57.199065048080101</v>
      </c>
      <c r="BC3190" s="301">
        <v>9.6</v>
      </c>
      <c r="BD3190" s="301"/>
      <c r="BE3190" s="300" t="s">
        <v>4204</v>
      </c>
      <c r="BF3190" s="298"/>
      <c r="BG3190" s="300" t="s">
        <v>355</v>
      </c>
      <c r="BH3190" s="300" t="s">
        <v>387</v>
      </c>
      <c r="BI3190" s="300" t="s">
        <v>388</v>
      </c>
      <c r="BJ3190" s="300" t="s">
        <v>103</v>
      </c>
      <c r="BK3190" s="299" t="s">
        <v>4</v>
      </c>
      <c r="BL3190" s="301">
        <v>89467.34</v>
      </c>
      <c r="BM3190" s="299" t="s">
        <v>894</v>
      </c>
      <c r="BN3190" s="301"/>
      <c r="BO3190" s="304">
        <v>44617</v>
      </c>
      <c r="BP3190" s="304">
        <v>48816</v>
      </c>
      <c r="BQ3190" s="297" t="s">
        <v>1065</v>
      </c>
      <c r="BR3190" s="297" t="s">
        <v>4741</v>
      </c>
      <c r="BS3190" s="297" t="s">
        <v>4742</v>
      </c>
      <c r="BT3190" s="297" t="s">
        <v>4742</v>
      </c>
      <c r="BU3190" s="301">
        <v>0</v>
      </c>
      <c r="BV3190" s="301">
        <v>0</v>
      </c>
      <c r="BW3190" s="301">
        <v>0</v>
      </c>
    </row>
    <row r="3191" spans="1:75" s="289" customFormat="1" ht="18.2" customHeight="1" x14ac:dyDescent="0.15">
      <c r="A3191" s="291">
        <v>3189</v>
      </c>
      <c r="B3191" s="292" t="s">
        <v>305</v>
      </c>
      <c r="C3191" s="292" t="s">
        <v>306</v>
      </c>
      <c r="D3191" s="312">
        <v>45172</v>
      </c>
      <c r="E3191" s="293" t="s">
        <v>4607</v>
      </c>
      <c r="F3191" s="308">
        <v>0</v>
      </c>
      <c r="G3191" s="308">
        <v>0</v>
      </c>
      <c r="H3191" s="295">
        <v>274107.33</v>
      </c>
      <c r="I3191" s="295">
        <v>0</v>
      </c>
      <c r="J3191" s="295">
        <v>0</v>
      </c>
      <c r="K3191" s="295">
        <v>274107.33</v>
      </c>
      <c r="L3191" s="295">
        <v>1799.68</v>
      </c>
      <c r="M3191" s="295">
        <v>0</v>
      </c>
      <c r="N3191" s="295">
        <v>0</v>
      </c>
      <c r="O3191" s="295">
        <v>1799.68</v>
      </c>
      <c r="P3191" s="295">
        <v>0</v>
      </c>
      <c r="Q3191" s="295">
        <v>0</v>
      </c>
      <c r="R3191" s="295">
        <v>272307.65000000002</v>
      </c>
      <c r="S3191" s="295">
        <v>0</v>
      </c>
      <c r="T3191" s="295">
        <v>2192.86</v>
      </c>
      <c r="U3191" s="295">
        <v>0</v>
      </c>
      <c r="V3191" s="295">
        <v>0</v>
      </c>
      <c r="W3191" s="295">
        <v>2192.86</v>
      </c>
      <c r="X3191" s="295">
        <v>0</v>
      </c>
      <c r="Y3191" s="295">
        <v>0</v>
      </c>
      <c r="Z3191" s="295">
        <v>0</v>
      </c>
      <c r="AA3191" s="295">
        <v>0</v>
      </c>
      <c r="AB3191" s="295">
        <v>0</v>
      </c>
      <c r="AC3191" s="295">
        <v>0</v>
      </c>
      <c r="AD3191" s="295">
        <v>0</v>
      </c>
      <c r="AE3191" s="295">
        <v>0</v>
      </c>
      <c r="AF3191" s="295">
        <v>0</v>
      </c>
      <c r="AG3191" s="295">
        <v>0</v>
      </c>
      <c r="AH3191" s="295">
        <v>153.22</v>
      </c>
      <c r="AI3191" s="295">
        <v>0</v>
      </c>
      <c r="AJ3191" s="295">
        <v>0</v>
      </c>
      <c r="AK3191" s="295">
        <v>0</v>
      </c>
      <c r="AL3191" s="295">
        <v>0</v>
      </c>
      <c r="AM3191" s="295">
        <v>0</v>
      </c>
      <c r="AN3191" s="295">
        <v>0</v>
      </c>
      <c r="AO3191" s="295">
        <v>0</v>
      </c>
      <c r="AP3191" s="295">
        <v>0</v>
      </c>
      <c r="AQ3191" s="295">
        <v>0</v>
      </c>
      <c r="AR3191" s="295">
        <v>0</v>
      </c>
      <c r="AS3191" s="295">
        <v>0</v>
      </c>
      <c r="AT3191" s="295">
        <f t="shared" si="49"/>
        <v>4145.76</v>
      </c>
      <c r="AU3191" s="295">
        <v>0</v>
      </c>
      <c r="AV3191" s="295">
        <v>0</v>
      </c>
      <c r="AW3191" s="296">
        <v>99</v>
      </c>
      <c r="AX3191" s="296">
        <v>120</v>
      </c>
      <c r="AY3191" s="295">
        <v>288000</v>
      </c>
      <c r="AZ3191" s="295">
        <v>288000</v>
      </c>
      <c r="BA3191" s="294">
        <v>78.99306</v>
      </c>
      <c r="BB3191" s="294">
        <v>74.688939357322894</v>
      </c>
      <c r="BC3191" s="294">
        <v>9.6</v>
      </c>
      <c r="BD3191" s="294"/>
      <c r="BE3191" s="293" t="s">
        <v>4204</v>
      </c>
      <c r="BF3191" s="291"/>
      <c r="BG3191" s="293" t="s">
        <v>312</v>
      </c>
      <c r="BH3191" s="293" t="s">
        <v>365</v>
      </c>
      <c r="BI3191" s="293" t="s">
        <v>472</v>
      </c>
      <c r="BJ3191" s="293" t="s">
        <v>103</v>
      </c>
      <c r="BK3191" s="292" t="s">
        <v>4</v>
      </c>
      <c r="BL3191" s="294">
        <v>272307.65000000002</v>
      </c>
      <c r="BM3191" s="292" t="s">
        <v>894</v>
      </c>
      <c r="BN3191" s="294"/>
      <c r="BO3191" s="297">
        <v>44552</v>
      </c>
      <c r="BP3191" s="297">
        <v>48204</v>
      </c>
      <c r="BQ3191" s="297" t="s">
        <v>1065</v>
      </c>
      <c r="BR3191" s="297" t="s">
        <v>4741</v>
      </c>
      <c r="BS3191" s="297" t="s">
        <v>4742</v>
      </c>
      <c r="BT3191" s="297" t="s">
        <v>4742</v>
      </c>
      <c r="BU3191" s="294">
        <v>0</v>
      </c>
      <c r="BV3191" s="294">
        <v>0</v>
      </c>
      <c r="BW3191" s="294">
        <v>0</v>
      </c>
    </row>
    <row r="3192" spans="1:75" s="289" customFormat="1" ht="18.2" customHeight="1" x14ac:dyDescent="0.15">
      <c r="A3192" s="298">
        <v>3190</v>
      </c>
      <c r="B3192" s="299" t="s">
        <v>305</v>
      </c>
      <c r="C3192" s="299" t="s">
        <v>306</v>
      </c>
      <c r="D3192" s="313">
        <v>45172</v>
      </c>
      <c r="E3192" s="300" t="s">
        <v>4608</v>
      </c>
      <c r="F3192" s="309">
        <v>0</v>
      </c>
      <c r="G3192" s="309">
        <v>0</v>
      </c>
      <c r="H3192" s="302">
        <v>207980.67</v>
      </c>
      <c r="I3192" s="302">
        <v>0</v>
      </c>
      <c r="J3192" s="302">
        <v>0</v>
      </c>
      <c r="K3192" s="302">
        <v>207980.67</v>
      </c>
      <c r="L3192" s="302">
        <v>1038.77</v>
      </c>
      <c r="M3192" s="302">
        <v>0</v>
      </c>
      <c r="N3192" s="302">
        <v>0</v>
      </c>
      <c r="O3192" s="302">
        <v>1038.77</v>
      </c>
      <c r="P3192" s="302">
        <v>0</v>
      </c>
      <c r="Q3192" s="302">
        <v>0</v>
      </c>
      <c r="R3192" s="302">
        <v>206941.9</v>
      </c>
      <c r="S3192" s="302">
        <v>0</v>
      </c>
      <c r="T3192" s="302">
        <v>1663.85</v>
      </c>
      <c r="U3192" s="302">
        <v>0</v>
      </c>
      <c r="V3192" s="302">
        <v>0</v>
      </c>
      <c r="W3192" s="302">
        <v>1663.85</v>
      </c>
      <c r="X3192" s="302">
        <v>0</v>
      </c>
      <c r="Y3192" s="302">
        <v>0</v>
      </c>
      <c r="Z3192" s="302">
        <v>0</v>
      </c>
      <c r="AA3192" s="302">
        <v>0</v>
      </c>
      <c r="AB3192" s="302">
        <v>0</v>
      </c>
      <c r="AC3192" s="302">
        <v>0</v>
      </c>
      <c r="AD3192" s="302">
        <v>0</v>
      </c>
      <c r="AE3192" s="302">
        <v>0</v>
      </c>
      <c r="AF3192" s="302">
        <v>0</v>
      </c>
      <c r="AG3192" s="302">
        <v>0</v>
      </c>
      <c r="AH3192" s="302">
        <v>114.91</v>
      </c>
      <c r="AI3192" s="302">
        <v>0</v>
      </c>
      <c r="AJ3192" s="302">
        <v>0</v>
      </c>
      <c r="AK3192" s="302">
        <v>0</v>
      </c>
      <c r="AL3192" s="302">
        <v>0</v>
      </c>
      <c r="AM3192" s="302">
        <v>0</v>
      </c>
      <c r="AN3192" s="302">
        <v>0</v>
      </c>
      <c r="AO3192" s="302">
        <v>0</v>
      </c>
      <c r="AP3192" s="302">
        <v>37.32</v>
      </c>
      <c r="AQ3192" s="302">
        <v>0</v>
      </c>
      <c r="AR3192" s="302">
        <v>4.8499999999999996</v>
      </c>
      <c r="AS3192" s="302">
        <v>0</v>
      </c>
      <c r="AT3192" s="295">
        <f t="shared" si="49"/>
        <v>2850</v>
      </c>
      <c r="AU3192" s="302">
        <v>0</v>
      </c>
      <c r="AV3192" s="302">
        <v>0</v>
      </c>
      <c r="AW3192" s="303">
        <v>119</v>
      </c>
      <c r="AX3192" s="303">
        <v>140</v>
      </c>
      <c r="AY3192" s="302">
        <v>215999.5</v>
      </c>
      <c r="AZ3192" s="302">
        <v>215999.5</v>
      </c>
      <c r="BA3192" s="301">
        <v>85.833529999999996</v>
      </c>
      <c r="BB3192" s="301">
        <v>82.234235643633397</v>
      </c>
      <c r="BC3192" s="301">
        <v>9.6</v>
      </c>
      <c r="BD3192" s="301"/>
      <c r="BE3192" s="300" t="s">
        <v>4204</v>
      </c>
      <c r="BF3192" s="298"/>
      <c r="BG3192" s="300" t="s">
        <v>344</v>
      </c>
      <c r="BH3192" s="300" t="s">
        <v>213</v>
      </c>
      <c r="BI3192" s="300" t="s">
        <v>534</v>
      </c>
      <c r="BJ3192" s="300" t="s">
        <v>103</v>
      </c>
      <c r="BK3192" s="299" t="s">
        <v>4</v>
      </c>
      <c r="BL3192" s="301">
        <v>206941.9</v>
      </c>
      <c r="BM3192" s="299" t="s">
        <v>894</v>
      </c>
      <c r="BN3192" s="301"/>
      <c r="BO3192" s="304">
        <v>44551</v>
      </c>
      <c r="BP3192" s="304">
        <v>48812</v>
      </c>
      <c r="BQ3192" s="297" t="s">
        <v>1065</v>
      </c>
      <c r="BR3192" s="297" t="s">
        <v>4741</v>
      </c>
      <c r="BS3192" s="297" t="s">
        <v>4742</v>
      </c>
      <c r="BT3192" s="297" t="s">
        <v>4742</v>
      </c>
      <c r="BU3192" s="301">
        <v>0</v>
      </c>
      <c r="BV3192" s="301">
        <v>0</v>
      </c>
      <c r="BW3192" s="301">
        <v>0</v>
      </c>
    </row>
    <row r="3193" spans="1:75" s="289" customFormat="1" ht="18.2" customHeight="1" x14ac:dyDescent="0.15">
      <c r="A3193" s="291">
        <v>3191</v>
      </c>
      <c r="B3193" s="292" t="s">
        <v>305</v>
      </c>
      <c r="C3193" s="292" t="s">
        <v>306</v>
      </c>
      <c r="D3193" s="312">
        <v>45172</v>
      </c>
      <c r="E3193" s="293" t="s">
        <v>4609</v>
      </c>
      <c r="F3193" s="308">
        <v>0</v>
      </c>
      <c r="G3193" s="308">
        <v>1</v>
      </c>
      <c r="H3193" s="295">
        <v>196817.04</v>
      </c>
      <c r="I3193" s="295">
        <v>958.42</v>
      </c>
      <c r="J3193" s="295">
        <v>0</v>
      </c>
      <c r="K3193" s="295">
        <v>197775.46</v>
      </c>
      <c r="L3193" s="295">
        <v>966.33</v>
      </c>
      <c r="M3193" s="295">
        <v>0</v>
      </c>
      <c r="N3193" s="295">
        <v>958.42</v>
      </c>
      <c r="O3193" s="295">
        <v>966.33</v>
      </c>
      <c r="P3193" s="295">
        <v>0</v>
      </c>
      <c r="Q3193" s="295">
        <v>0</v>
      </c>
      <c r="R3193" s="295">
        <v>195850.71</v>
      </c>
      <c r="S3193" s="295">
        <v>1631.65</v>
      </c>
      <c r="T3193" s="295">
        <v>1623.74</v>
      </c>
      <c r="U3193" s="295">
        <v>0</v>
      </c>
      <c r="V3193" s="295">
        <v>1631.65</v>
      </c>
      <c r="W3193" s="295">
        <v>1623.74</v>
      </c>
      <c r="X3193" s="295">
        <v>0</v>
      </c>
      <c r="Y3193" s="295">
        <v>0</v>
      </c>
      <c r="Z3193" s="295">
        <v>0</v>
      </c>
      <c r="AA3193" s="295">
        <v>0</v>
      </c>
      <c r="AB3193" s="295">
        <v>0</v>
      </c>
      <c r="AC3193" s="295">
        <v>0</v>
      </c>
      <c r="AD3193" s="295">
        <v>0</v>
      </c>
      <c r="AE3193" s="295">
        <v>0</v>
      </c>
      <c r="AF3193" s="295">
        <v>0</v>
      </c>
      <c r="AG3193" s="295">
        <v>0</v>
      </c>
      <c r="AH3193" s="295">
        <v>139.46</v>
      </c>
      <c r="AI3193" s="295">
        <v>0</v>
      </c>
      <c r="AJ3193" s="295">
        <v>0</v>
      </c>
      <c r="AK3193" s="295">
        <v>0</v>
      </c>
      <c r="AL3193" s="295">
        <v>350</v>
      </c>
      <c r="AM3193" s="295">
        <v>0</v>
      </c>
      <c r="AN3193" s="295">
        <v>0</v>
      </c>
      <c r="AO3193" s="295">
        <v>118.38</v>
      </c>
      <c r="AP3193" s="295">
        <v>22.02</v>
      </c>
      <c r="AQ3193" s="295">
        <v>0</v>
      </c>
      <c r="AR3193" s="295">
        <v>0</v>
      </c>
      <c r="AS3193" s="295">
        <v>0</v>
      </c>
      <c r="AT3193" s="295">
        <f t="shared" si="49"/>
        <v>5810</v>
      </c>
      <c r="AU3193" s="295">
        <v>0</v>
      </c>
      <c r="AV3193" s="295">
        <v>0</v>
      </c>
      <c r="AW3193" s="296">
        <v>119</v>
      </c>
      <c r="AX3193" s="296">
        <v>140</v>
      </c>
      <c r="AY3193" s="295">
        <v>337000.02</v>
      </c>
      <c r="AZ3193" s="295">
        <v>204268.4</v>
      </c>
      <c r="BA3193" s="294">
        <v>38.781618000000002</v>
      </c>
      <c r="BB3193" s="294">
        <v>37.183467537067799</v>
      </c>
      <c r="BC3193" s="294">
        <v>9.9</v>
      </c>
      <c r="BD3193" s="294"/>
      <c r="BE3193" s="293" t="s">
        <v>4204</v>
      </c>
      <c r="BF3193" s="291"/>
      <c r="BG3193" s="293" t="s">
        <v>360</v>
      </c>
      <c r="BH3193" s="293" t="s">
        <v>232</v>
      </c>
      <c r="BI3193" s="293" t="s">
        <v>369</v>
      </c>
      <c r="BJ3193" s="293" t="s">
        <v>103</v>
      </c>
      <c r="BK3193" s="292" t="s">
        <v>4</v>
      </c>
      <c r="BL3193" s="294">
        <v>195850.71</v>
      </c>
      <c r="BM3193" s="292" t="s">
        <v>894</v>
      </c>
      <c r="BN3193" s="294"/>
      <c r="BO3193" s="297">
        <v>44551</v>
      </c>
      <c r="BP3193" s="297">
        <v>48812</v>
      </c>
      <c r="BQ3193" s="297" t="s">
        <v>1065</v>
      </c>
      <c r="BR3193" s="297" t="s">
        <v>4741</v>
      </c>
      <c r="BS3193" s="297" t="s">
        <v>4742</v>
      </c>
      <c r="BT3193" s="297" t="s">
        <v>4742</v>
      </c>
      <c r="BU3193" s="294">
        <v>0</v>
      </c>
      <c r="BV3193" s="294">
        <v>0</v>
      </c>
      <c r="BW3193" s="294">
        <v>0</v>
      </c>
    </row>
    <row r="3194" spans="1:75" s="289" customFormat="1" ht="18.2" customHeight="1" x14ac:dyDescent="0.15">
      <c r="A3194" s="298">
        <v>3192</v>
      </c>
      <c r="B3194" s="299" t="s">
        <v>305</v>
      </c>
      <c r="C3194" s="299" t="s">
        <v>306</v>
      </c>
      <c r="D3194" s="313">
        <v>45172</v>
      </c>
      <c r="E3194" s="300" t="s">
        <v>4610</v>
      </c>
      <c r="F3194" s="309">
        <v>0</v>
      </c>
      <c r="G3194" s="309">
        <v>0</v>
      </c>
      <c r="H3194" s="302">
        <v>218083.1</v>
      </c>
      <c r="I3194" s="302">
        <v>0</v>
      </c>
      <c r="J3194" s="302">
        <v>0</v>
      </c>
      <c r="K3194" s="302">
        <v>218083.1</v>
      </c>
      <c r="L3194" s="302">
        <v>1095.45</v>
      </c>
      <c r="M3194" s="302">
        <v>0</v>
      </c>
      <c r="N3194" s="302">
        <v>0</v>
      </c>
      <c r="O3194" s="302">
        <v>1095.45</v>
      </c>
      <c r="P3194" s="302">
        <v>0</v>
      </c>
      <c r="Q3194" s="302">
        <v>0</v>
      </c>
      <c r="R3194" s="302">
        <v>216987.65</v>
      </c>
      <c r="S3194" s="302">
        <v>0</v>
      </c>
      <c r="T3194" s="302">
        <v>1726.49</v>
      </c>
      <c r="U3194" s="302">
        <v>0</v>
      </c>
      <c r="V3194" s="302">
        <v>0</v>
      </c>
      <c r="W3194" s="302">
        <v>1726.49</v>
      </c>
      <c r="X3194" s="302">
        <v>0</v>
      </c>
      <c r="Y3194" s="302">
        <v>0</v>
      </c>
      <c r="Z3194" s="302">
        <v>0</v>
      </c>
      <c r="AA3194" s="302">
        <v>0</v>
      </c>
      <c r="AB3194" s="302">
        <v>0</v>
      </c>
      <c r="AC3194" s="302">
        <v>0</v>
      </c>
      <c r="AD3194" s="302">
        <v>0</v>
      </c>
      <c r="AE3194" s="302">
        <v>0</v>
      </c>
      <c r="AF3194" s="302">
        <v>0</v>
      </c>
      <c r="AG3194" s="302">
        <v>0</v>
      </c>
      <c r="AH3194" s="302">
        <v>157.85</v>
      </c>
      <c r="AI3194" s="302">
        <v>0</v>
      </c>
      <c r="AJ3194" s="302">
        <v>0</v>
      </c>
      <c r="AK3194" s="302">
        <v>0</v>
      </c>
      <c r="AL3194" s="302">
        <v>0</v>
      </c>
      <c r="AM3194" s="302">
        <v>0</v>
      </c>
      <c r="AN3194" s="302">
        <v>0</v>
      </c>
      <c r="AO3194" s="302">
        <v>0</v>
      </c>
      <c r="AP3194" s="302">
        <v>0</v>
      </c>
      <c r="AQ3194" s="302">
        <v>0</v>
      </c>
      <c r="AR3194" s="302">
        <v>0</v>
      </c>
      <c r="AS3194" s="302">
        <v>0</v>
      </c>
      <c r="AT3194" s="295">
        <f t="shared" si="49"/>
        <v>2979.79</v>
      </c>
      <c r="AU3194" s="302">
        <v>0</v>
      </c>
      <c r="AV3194" s="302">
        <v>0</v>
      </c>
      <c r="AW3194" s="303">
        <v>119</v>
      </c>
      <c r="AX3194" s="303">
        <v>140</v>
      </c>
      <c r="AY3194" s="302">
        <v>372299.99665099999</v>
      </c>
      <c r="AZ3194" s="302">
        <v>238272</v>
      </c>
      <c r="BA3194" s="301">
        <v>86.301368999999994</v>
      </c>
      <c r="BB3194" s="301">
        <v>78.592244372367901</v>
      </c>
      <c r="BC3194" s="301">
        <v>9.5</v>
      </c>
      <c r="BD3194" s="301"/>
      <c r="BE3194" s="300" t="s">
        <v>4204</v>
      </c>
      <c r="BF3194" s="298"/>
      <c r="BG3194" s="300" t="s">
        <v>312</v>
      </c>
      <c r="BH3194" s="300" t="s">
        <v>196</v>
      </c>
      <c r="BI3194" s="300" t="s">
        <v>773</v>
      </c>
      <c r="BJ3194" s="300" t="s">
        <v>103</v>
      </c>
      <c r="BK3194" s="299" t="s">
        <v>4</v>
      </c>
      <c r="BL3194" s="301">
        <v>216987.65</v>
      </c>
      <c r="BM3194" s="299" t="s">
        <v>894</v>
      </c>
      <c r="BN3194" s="301"/>
      <c r="BO3194" s="304">
        <v>44552</v>
      </c>
      <c r="BP3194" s="304">
        <v>48813</v>
      </c>
      <c r="BQ3194" s="297" t="s">
        <v>1065</v>
      </c>
      <c r="BR3194" s="297" t="s">
        <v>4741</v>
      </c>
      <c r="BS3194" s="297" t="s">
        <v>4742</v>
      </c>
      <c r="BT3194" s="297" t="s">
        <v>4742</v>
      </c>
      <c r="BU3194" s="301">
        <v>0</v>
      </c>
      <c r="BV3194" s="301">
        <v>0</v>
      </c>
      <c r="BW3194" s="301">
        <v>0</v>
      </c>
    </row>
    <row r="3195" spans="1:75" s="289" customFormat="1" ht="18.2" customHeight="1" x14ac:dyDescent="0.15">
      <c r="A3195" s="291">
        <v>3193</v>
      </c>
      <c r="B3195" s="292" t="s">
        <v>305</v>
      </c>
      <c r="C3195" s="292" t="s">
        <v>306</v>
      </c>
      <c r="D3195" s="312">
        <v>45172</v>
      </c>
      <c r="E3195" s="293" t="s">
        <v>4611</v>
      </c>
      <c r="F3195" s="308">
        <v>0</v>
      </c>
      <c r="G3195" s="308">
        <v>0</v>
      </c>
      <c r="H3195" s="295">
        <v>267598.81</v>
      </c>
      <c r="I3195" s="295">
        <v>0</v>
      </c>
      <c r="J3195" s="295">
        <v>0</v>
      </c>
      <c r="K3195" s="295">
        <v>267598.81</v>
      </c>
      <c r="L3195" s="295">
        <v>1920.16</v>
      </c>
      <c r="M3195" s="295">
        <v>0</v>
      </c>
      <c r="N3195" s="295">
        <v>0</v>
      </c>
      <c r="O3195" s="295">
        <v>1920.16</v>
      </c>
      <c r="P3195" s="295">
        <v>0</v>
      </c>
      <c r="Q3195" s="295">
        <v>0</v>
      </c>
      <c r="R3195" s="295">
        <v>265678.65000000002</v>
      </c>
      <c r="S3195" s="295">
        <v>0</v>
      </c>
      <c r="T3195" s="295">
        <v>2140.79</v>
      </c>
      <c r="U3195" s="295">
        <v>0</v>
      </c>
      <c r="V3195" s="295">
        <v>0</v>
      </c>
      <c r="W3195" s="295">
        <v>2140.79</v>
      </c>
      <c r="X3195" s="295">
        <v>0</v>
      </c>
      <c r="Y3195" s="295">
        <v>0</v>
      </c>
      <c r="Z3195" s="295">
        <v>0</v>
      </c>
      <c r="AA3195" s="295">
        <v>0</v>
      </c>
      <c r="AB3195" s="295">
        <v>0</v>
      </c>
      <c r="AC3195" s="295">
        <v>0</v>
      </c>
      <c r="AD3195" s="295">
        <v>0</v>
      </c>
      <c r="AE3195" s="295">
        <v>0</v>
      </c>
      <c r="AF3195" s="295">
        <v>0</v>
      </c>
      <c r="AG3195" s="295">
        <v>0</v>
      </c>
      <c r="AH3195" s="295">
        <v>150.25</v>
      </c>
      <c r="AI3195" s="295">
        <v>0</v>
      </c>
      <c r="AJ3195" s="295">
        <v>0</v>
      </c>
      <c r="AK3195" s="295">
        <v>0</v>
      </c>
      <c r="AL3195" s="295">
        <v>0</v>
      </c>
      <c r="AM3195" s="295">
        <v>0</v>
      </c>
      <c r="AN3195" s="295">
        <v>0</v>
      </c>
      <c r="AO3195" s="295">
        <v>0</v>
      </c>
      <c r="AP3195" s="295">
        <v>6.84</v>
      </c>
      <c r="AQ3195" s="295">
        <v>0</v>
      </c>
      <c r="AR3195" s="295">
        <v>6.84</v>
      </c>
      <c r="AS3195" s="295">
        <v>0</v>
      </c>
      <c r="AT3195" s="295">
        <f t="shared" si="49"/>
        <v>4211.2</v>
      </c>
      <c r="AU3195" s="295">
        <v>0</v>
      </c>
      <c r="AV3195" s="295">
        <v>0</v>
      </c>
      <c r="AW3195" s="296">
        <v>93</v>
      </c>
      <c r="AX3195" s="296">
        <v>114</v>
      </c>
      <c r="AY3195" s="295">
        <v>282421.5</v>
      </c>
      <c r="AZ3195" s="295">
        <v>282421.5</v>
      </c>
      <c r="BA3195" s="294">
        <v>78.474682999999999</v>
      </c>
      <c r="BB3195" s="294">
        <v>73.822452747464197</v>
      </c>
      <c r="BC3195" s="294">
        <v>9.6</v>
      </c>
      <c r="BD3195" s="294"/>
      <c r="BE3195" s="293" t="s">
        <v>4204</v>
      </c>
      <c r="BF3195" s="291"/>
      <c r="BG3195" s="293" t="s">
        <v>320</v>
      </c>
      <c r="BH3195" s="293" t="s">
        <v>197</v>
      </c>
      <c r="BI3195" s="293" t="s">
        <v>373</v>
      </c>
      <c r="BJ3195" s="293" t="s">
        <v>103</v>
      </c>
      <c r="BK3195" s="292" t="s">
        <v>4</v>
      </c>
      <c r="BL3195" s="294">
        <v>265678.65000000002</v>
      </c>
      <c r="BM3195" s="292" t="s">
        <v>894</v>
      </c>
      <c r="BN3195" s="294"/>
      <c r="BO3195" s="297">
        <v>44552</v>
      </c>
      <c r="BP3195" s="297">
        <v>48021</v>
      </c>
      <c r="BQ3195" s="297" t="s">
        <v>1065</v>
      </c>
      <c r="BR3195" s="297" t="s">
        <v>4741</v>
      </c>
      <c r="BS3195" s="297" t="s">
        <v>4742</v>
      </c>
      <c r="BT3195" s="297" t="s">
        <v>4742</v>
      </c>
      <c r="BU3195" s="294">
        <v>0</v>
      </c>
      <c r="BV3195" s="294">
        <v>0</v>
      </c>
      <c r="BW3195" s="294">
        <v>0</v>
      </c>
    </row>
    <row r="3196" spans="1:75" s="289" customFormat="1" ht="18.2" customHeight="1" x14ac:dyDescent="0.15">
      <c r="A3196" s="298">
        <v>3194</v>
      </c>
      <c r="B3196" s="299" t="s">
        <v>305</v>
      </c>
      <c r="C3196" s="299" t="s">
        <v>306</v>
      </c>
      <c r="D3196" s="313">
        <v>45172</v>
      </c>
      <c r="E3196" s="300" t="s">
        <v>4615</v>
      </c>
      <c r="F3196" s="309">
        <v>0</v>
      </c>
      <c r="G3196" s="309">
        <v>0</v>
      </c>
      <c r="H3196" s="302">
        <v>181332.81</v>
      </c>
      <c r="I3196" s="302">
        <v>0</v>
      </c>
      <c r="J3196" s="302">
        <v>0</v>
      </c>
      <c r="K3196" s="302">
        <v>181332.81</v>
      </c>
      <c r="L3196" s="302">
        <v>1404.77</v>
      </c>
      <c r="M3196" s="302">
        <v>0</v>
      </c>
      <c r="N3196" s="302">
        <v>0</v>
      </c>
      <c r="O3196" s="302">
        <v>1404.77</v>
      </c>
      <c r="P3196" s="302">
        <v>0</v>
      </c>
      <c r="Q3196" s="302">
        <v>0</v>
      </c>
      <c r="R3196" s="302">
        <v>179928.04</v>
      </c>
      <c r="S3196" s="302">
        <v>0</v>
      </c>
      <c r="T3196" s="302">
        <v>1511.11</v>
      </c>
      <c r="U3196" s="302">
        <v>0</v>
      </c>
      <c r="V3196" s="302">
        <v>0</v>
      </c>
      <c r="W3196" s="302">
        <v>1511.11</v>
      </c>
      <c r="X3196" s="302">
        <v>0</v>
      </c>
      <c r="Y3196" s="302">
        <v>0</v>
      </c>
      <c r="Z3196" s="302">
        <v>0</v>
      </c>
      <c r="AA3196" s="302">
        <v>0</v>
      </c>
      <c r="AB3196" s="302">
        <v>0</v>
      </c>
      <c r="AC3196" s="302">
        <v>0</v>
      </c>
      <c r="AD3196" s="302">
        <v>0</v>
      </c>
      <c r="AE3196" s="302">
        <v>0</v>
      </c>
      <c r="AF3196" s="302">
        <v>0</v>
      </c>
      <c r="AG3196" s="302">
        <v>0</v>
      </c>
      <c r="AH3196" s="302">
        <v>117.8</v>
      </c>
      <c r="AI3196" s="302">
        <v>0</v>
      </c>
      <c r="AJ3196" s="302">
        <v>0</v>
      </c>
      <c r="AK3196" s="302">
        <v>0</v>
      </c>
      <c r="AL3196" s="302">
        <v>0</v>
      </c>
      <c r="AM3196" s="302">
        <v>0</v>
      </c>
      <c r="AN3196" s="302">
        <v>0</v>
      </c>
      <c r="AO3196" s="302">
        <v>0</v>
      </c>
      <c r="AP3196" s="302">
        <v>120.56</v>
      </c>
      <c r="AQ3196" s="302">
        <v>0</v>
      </c>
      <c r="AR3196" s="302">
        <v>104.24</v>
      </c>
      <c r="AS3196" s="302">
        <v>0</v>
      </c>
      <c r="AT3196" s="295">
        <f t="shared" si="49"/>
        <v>3050</v>
      </c>
      <c r="AU3196" s="302">
        <v>0</v>
      </c>
      <c r="AV3196" s="302">
        <v>0</v>
      </c>
      <c r="AW3196" s="303">
        <v>87</v>
      </c>
      <c r="AX3196" s="303">
        <v>107</v>
      </c>
      <c r="AY3196" s="302">
        <v>260998.44</v>
      </c>
      <c r="AZ3196" s="302">
        <v>190846.47</v>
      </c>
      <c r="BA3196" s="301">
        <v>38.751891000000001</v>
      </c>
      <c r="BB3196" s="301">
        <v>36.534874309824197</v>
      </c>
      <c r="BC3196" s="301">
        <v>10</v>
      </c>
      <c r="BD3196" s="301"/>
      <c r="BE3196" s="300" t="s">
        <v>4204</v>
      </c>
      <c r="BF3196" s="298"/>
      <c r="BG3196" s="300" t="s">
        <v>320</v>
      </c>
      <c r="BH3196" s="300" t="s">
        <v>181</v>
      </c>
      <c r="BI3196" s="300" t="s">
        <v>321</v>
      </c>
      <c r="BJ3196" s="300" t="s">
        <v>103</v>
      </c>
      <c r="BK3196" s="299" t="s">
        <v>4</v>
      </c>
      <c r="BL3196" s="301">
        <v>179928.04</v>
      </c>
      <c r="BM3196" s="299" t="s">
        <v>894</v>
      </c>
      <c r="BN3196" s="301"/>
      <c r="BO3196" s="304">
        <v>44582</v>
      </c>
      <c r="BP3196" s="304">
        <v>47838</v>
      </c>
      <c r="BQ3196" s="297" t="s">
        <v>1065</v>
      </c>
      <c r="BR3196" s="297" t="s">
        <v>4741</v>
      </c>
      <c r="BS3196" s="297" t="s">
        <v>4742</v>
      </c>
      <c r="BT3196" s="297" t="s">
        <v>4742</v>
      </c>
      <c r="BU3196" s="301">
        <v>0</v>
      </c>
      <c r="BV3196" s="301">
        <v>0</v>
      </c>
      <c r="BW3196" s="301">
        <v>0</v>
      </c>
    </row>
    <row r="3197" spans="1:75" s="289" customFormat="1" ht="18.2" customHeight="1" x14ac:dyDescent="0.15">
      <c r="A3197" s="291">
        <v>3195</v>
      </c>
      <c r="B3197" s="292" t="s">
        <v>305</v>
      </c>
      <c r="C3197" s="292" t="s">
        <v>306</v>
      </c>
      <c r="D3197" s="312">
        <v>45172</v>
      </c>
      <c r="E3197" s="293" t="s">
        <v>4616</v>
      </c>
      <c r="F3197" s="308">
        <v>21</v>
      </c>
      <c r="G3197" s="308">
        <v>20</v>
      </c>
      <c r="H3197" s="295">
        <v>179912.22</v>
      </c>
      <c r="I3197" s="295">
        <v>9592.14</v>
      </c>
      <c r="J3197" s="295">
        <v>0</v>
      </c>
      <c r="K3197" s="295">
        <v>189504.36</v>
      </c>
      <c r="L3197" s="295">
        <v>1416.36</v>
      </c>
      <c r="M3197" s="295">
        <v>0</v>
      </c>
      <c r="N3197" s="295">
        <v>0</v>
      </c>
      <c r="O3197" s="295">
        <v>0</v>
      </c>
      <c r="P3197" s="295">
        <v>0</v>
      </c>
      <c r="Q3197" s="295">
        <v>0</v>
      </c>
      <c r="R3197" s="295">
        <v>189504.36</v>
      </c>
      <c r="S3197" s="295">
        <v>47183.15</v>
      </c>
      <c r="T3197" s="295">
        <v>1499.27</v>
      </c>
      <c r="U3197" s="295">
        <v>0</v>
      </c>
      <c r="V3197" s="295">
        <v>0</v>
      </c>
      <c r="W3197" s="295">
        <v>0</v>
      </c>
      <c r="X3197" s="295">
        <v>0</v>
      </c>
      <c r="Y3197" s="295">
        <v>0</v>
      </c>
      <c r="Z3197" s="295">
        <v>48682.42</v>
      </c>
      <c r="AA3197" s="295">
        <v>0</v>
      </c>
      <c r="AB3197" s="295">
        <v>0</v>
      </c>
      <c r="AC3197" s="295">
        <v>0</v>
      </c>
      <c r="AD3197" s="295">
        <v>0</v>
      </c>
      <c r="AE3197" s="295">
        <v>0</v>
      </c>
      <c r="AF3197" s="295">
        <v>0</v>
      </c>
      <c r="AG3197" s="295">
        <v>0</v>
      </c>
      <c r="AH3197" s="295">
        <v>0</v>
      </c>
      <c r="AI3197" s="295">
        <v>0</v>
      </c>
      <c r="AJ3197" s="295">
        <v>0</v>
      </c>
      <c r="AK3197" s="295">
        <v>0</v>
      </c>
      <c r="AL3197" s="295">
        <v>0</v>
      </c>
      <c r="AM3197" s="295">
        <v>0</v>
      </c>
      <c r="AN3197" s="295">
        <v>0</v>
      </c>
      <c r="AO3197" s="295">
        <v>0</v>
      </c>
      <c r="AP3197" s="295">
        <v>0</v>
      </c>
      <c r="AQ3197" s="295">
        <v>0</v>
      </c>
      <c r="AR3197" s="295">
        <v>0</v>
      </c>
      <c r="AS3197" s="295">
        <v>0</v>
      </c>
      <c r="AT3197" s="295">
        <f t="shared" si="49"/>
        <v>0</v>
      </c>
      <c r="AU3197" s="295">
        <v>11008.5</v>
      </c>
      <c r="AV3197" s="295">
        <v>48682.42</v>
      </c>
      <c r="AW3197" s="296">
        <v>86</v>
      </c>
      <c r="AX3197" s="296">
        <v>106</v>
      </c>
      <c r="AY3197" s="295">
        <v>251950.03</v>
      </c>
      <c r="AZ3197" s="295">
        <v>189504.36</v>
      </c>
      <c r="BA3197" s="294">
        <v>39.743163000000003</v>
      </c>
      <c r="BB3197" s="294">
        <v>39.743163000000003</v>
      </c>
      <c r="BC3197" s="294">
        <v>10</v>
      </c>
      <c r="BD3197" s="294"/>
      <c r="BE3197" s="293" t="s">
        <v>4204</v>
      </c>
      <c r="BF3197" s="291"/>
      <c r="BG3197" s="293" t="s">
        <v>320</v>
      </c>
      <c r="BH3197" s="293" t="s">
        <v>181</v>
      </c>
      <c r="BI3197" s="293" t="s">
        <v>368</v>
      </c>
      <c r="BJ3197" s="293" t="s">
        <v>4205</v>
      </c>
      <c r="BK3197" s="292" t="s">
        <v>4</v>
      </c>
      <c r="BL3197" s="294">
        <v>189504.36</v>
      </c>
      <c r="BM3197" s="292" t="s">
        <v>894</v>
      </c>
      <c r="BN3197" s="294"/>
      <c r="BO3197" s="297">
        <v>44582</v>
      </c>
      <c r="BP3197" s="297">
        <v>47808</v>
      </c>
      <c r="BQ3197" s="297" t="s">
        <v>1065</v>
      </c>
      <c r="BR3197" s="297" t="s">
        <v>4741</v>
      </c>
      <c r="BS3197" s="297" t="s">
        <v>4742</v>
      </c>
      <c r="BT3197" s="297" t="s">
        <v>4742</v>
      </c>
      <c r="BU3197" s="294">
        <v>14422.4</v>
      </c>
      <c r="BV3197" s="294">
        <v>0</v>
      </c>
      <c r="BW3197" s="294">
        <v>0</v>
      </c>
    </row>
    <row r="3198" spans="1:75" s="289" customFormat="1" ht="18.2" customHeight="1" x14ac:dyDescent="0.15">
      <c r="A3198" s="298">
        <v>3196</v>
      </c>
      <c r="B3198" s="299" t="s">
        <v>305</v>
      </c>
      <c r="C3198" s="299" t="s">
        <v>306</v>
      </c>
      <c r="D3198" s="313">
        <v>45172</v>
      </c>
      <c r="E3198" s="300" t="s">
        <v>4617</v>
      </c>
      <c r="F3198" s="309">
        <v>0</v>
      </c>
      <c r="G3198" s="309">
        <v>0</v>
      </c>
      <c r="H3198" s="302">
        <v>145393.07999999999</v>
      </c>
      <c r="I3198" s="302">
        <v>0</v>
      </c>
      <c r="J3198" s="302">
        <v>0</v>
      </c>
      <c r="K3198" s="302">
        <v>145393.07999999999</v>
      </c>
      <c r="L3198" s="302">
        <v>700.51</v>
      </c>
      <c r="M3198" s="302">
        <v>0</v>
      </c>
      <c r="N3198" s="302">
        <v>0</v>
      </c>
      <c r="O3198" s="302">
        <v>700.51</v>
      </c>
      <c r="P3198" s="302">
        <v>0</v>
      </c>
      <c r="Q3198" s="302">
        <v>0</v>
      </c>
      <c r="R3198" s="302">
        <v>144692.57</v>
      </c>
      <c r="S3198" s="302">
        <v>0</v>
      </c>
      <c r="T3198" s="302">
        <v>1211.6099999999999</v>
      </c>
      <c r="U3198" s="302">
        <v>0</v>
      </c>
      <c r="V3198" s="302">
        <v>0</v>
      </c>
      <c r="W3198" s="302">
        <v>1211.6099999999999</v>
      </c>
      <c r="X3198" s="302">
        <v>0</v>
      </c>
      <c r="Y3198" s="302">
        <v>0</v>
      </c>
      <c r="Z3198" s="302">
        <v>0</v>
      </c>
      <c r="AA3198" s="302">
        <v>0</v>
      </c>
      <c r="AB3198" s="302">
        <v>0</v>
      </c>
      <c r="AC3198" s="302">
        <v>0</v>
      </c>
      <c r="AD3198" s="302">
        <v>0</v>
      </c>
      <c r="AE3198" s="302">
        <v>0</v>
      </c>
      <c r="AF3198" s="302">
        <v>0</v>
      </c>
      <c r="AG3198" s="302">
        <v>0</v>
      </c>
      <c r="AH3198" s="302">
        <v>105.82</v>
      </c>
      <c r="AI3198" s="302">
        <v>0</v>
      </c>
      <c r="AJ3198" s="302">
        <v>0</v>
      </c>
      <c r="AK3198" s="302">
        <v>0</v>
      </c>
      <c r="AL3198" s="302">
        <v>0</v>
      </c>
      <c r="AM3198" s="302">
        <v>0</v>
      </c>
      <c r="AN3198" s="302">
        <v>0</v>
      </c>
      <c r="AO3198" s="302">
        <v>0</v>
      </c>
      <c r="AP3198" s="302">
        <v>90.66</v>
      </c>
      <c r="AQ3198" s="302">
        <v>0</v>
      </c>
      <c r="AR3198" s="302">
        <v>88.6</v>
      </c>
      <c r="AS3198" s="302">
        <v>0</v>
      </c>
      <c r="AT3198" s="295">
        <f t="shared" si="49"/>
        <v>2019.9999999999998</v>
      </c>
      <c r="AU3198" s="302">
        <v>0</v>
      </c>
      <c r="AV3198" s="302">
        <v>0</v>
      </c>
      <c r="AW3198" s="303">
        <v>120</v>
      </c>
      <c r="AX3198" s="303">
        <v>140</v>
      </c>
      <c r="AY3198" s="302">
        <v>261998.21</v>
      </c>
      <c r="AZ3198" s="302">
        <v>150137.21</v>
      </c>
      <c r="BA3198" s="301">
        <v>51.988748000000001</v>
      </c>
      <c r="BB3198" s="301">
        <v>50.103405805944902</v>
      </c>
      <c r="BC3198" s="301">
        <v>10</v>
      </c>
      <c r="BD3198" s="301"/>
      <c r="BE3198" s="300" t="s">
        <v>4204</v>
      </c>
      <c r="BF3198" s="298"/>
      <c r="BG3198" s="300" t="s">
        <v>320</v>
      </c>
      <c r="BH3198" s="300" t="s">
        <v>181</v>
      </c>
      <c r="BI3198" s="300" t="s">
        <v>368</v>
      </c>
      <c r="BJ3198" s="300" t="s">
        <v>103</v>
      </c>
      <c r="BK3198" s="299" t="s">
        <v>4</v>
      </c>
      <c r="BL3198" s="301">
        <v>144692.57</v>
      </c>
      <c r="BM3198" s="299" t="s">
        <v>894</v>
      </c>
      <c r="BN3198" s="301"/>
      <c r="BO3198" s="304">
        <v>44593</v>
      </c>
      <c r="BP3198" s="304">
        <v>48853</v>
      </c>
      <c r="BQ3198" s="297" t="s">
        <v>1064</v>
      </c>
      <c r="BR3198" s="297" t="s">
        <v>4747</v>
      </c>
      <c r="BS3198" s="297" t="s">
        <v>4742</v>
      </c>
      <c r="BT3198" s="297" t="s">
        <v>4742</v>
      </c>
      <c r="BU3198" s="301">
        <v>0</v>
      </c>
      <c r="BV3198" s="301">
        <v>0</v>
      </c>
      <c r="BW3198" s="301">
        <v>0</v>
      </c>
    </row>
    <row r="3199" spans="1:75" s="289" customFormat="1" ht="18.2" customHeight="1" x14ac:dyDescent="0.15">
      <c r="A3199" s="291">
        <v>3197</v>
      </c>
      <c r="B3199" s="292" t="s">
        <v>305</v>
      </c>
      <c r="C3199" s="292" t="s">
        <v>306</v>
      </c>
      <c r="D3199" s="312">
        <v>45172</v>
      </c>
      <c r="E3199" s="293" t="s">
        <v>4634</v>
      </c>
      <c r="F3199" s="308">
        <v>15</v>
      </c>
      <c r="G3199" s="308">
        <v>14</v>
      </c>
      <c r="H3199" s="295">
        <v>339748.41</v>
      </c>
      <c r="I3199" s="295">
        <v>10251.57</v>
      </c>
      <c r="J3199" s="295">
        <v>0</v>
      </c>
      <c r="K3199" s="295">
        <v>349999.98</v>
      </c>
      <c r="L3199" s="295">
        <v>2094.61</v>
      </c>
      <c r="M3199" s="295">
        <v>0</v>
      </c>
      <c r="N3199" s="295">
        <v>0</v>
      </c>
      <c r="O3199" s="295">
        <v>0</v>
      </c>
      <c r="P3199" s="295">
        <v>0</v>
      </c>
      <c r="Q3199" s="295">
        <v>0</v>
      </c>
      <c r="R3199" s="295">
        <v>349999.98</v>
      </c>
      <c r="S3199" s="295">
        <v>51175.78</v>
      </c>
      <c r="T3199" s="295">
        <v>2434.86</v>
      </c>
      <c r="U3199" s="295">
        <v>0</v>
      </c>
      <c r="V3199" s="295">
        <v>0</v>
      </c>
      <c r="W3199" s="295">
        <v>0</v>
      </c>
      <c r="X3199" s="295">
        <v>0</v>
      </c>
      <c r="Y3199" s="295">
        <v>0</v>
      </c>
      <c r="Z3199" s="295">
        <v>53610.64</v>
      </c>
      <c r="AA3199" s="295">
        <v>0</v>
      </c>
      <c r="AB3199" s="295">
        <v>0</v>
      </c>
      <c r="AC3199" s="295">
        <v>0</v>
      </c>
      <c r="AD3199" s="295">
        <v>0</v>
      </c>
      <c r="AE3199" s="295">
        <v>0</v>
      </c>
      <c r="AF3199" s="295">
        <v>0</v>
      </c>
      <c r="AG3199" s="295">
        <v>0</v>
      </c>
      <c r="AH3199" s="295">
        <v>0</v>
      </c>
      <c r="AI3199" s="295">
        <v>0</v>
      </c>
      <c r="AJ3199" s="295">
        <v>0</v>
      </c>
      <c r="AK3199" s="295">
        <v>0</v>
      </c>
      <c r="AL3199" s="295">
        <v>0</v>
      </c>
      <c r="AM3199" s="295">
        <v>0</v>
      </c>
      <c r="AN3199" s="295">
        <v>0</v>
      </c>
      <c r="AO3199" s="295">
        <v>0</v>
      </c>
      <c r="AP3199" s="295">
        <v>0</v>
      </c>
      <c r="AQ3199" s="295">
        <v>0</v>
      </c>
      <c r="AR3199" s="295">
        <v>0</v>
      </c>
      <c r="AS3199" s="295">
        <v>0</v>
      </c>
      <c r="AT3199" s="295">
        <f t="shared" si="49"/>
        <v>0</v>
      </c>
      <c r="AU3199" s="295">
        <v>12346.18</v>
      </c>
      <c r="AV3199" s="295">
        <v>53610.64</v>
      </c>
      <c r="AW3199" s="296">
        <v>107</v>
      </c>
      <c r="AX3199" s="296">
        <v>125</v>
      </c>
      <c r="AY3199" s="295">
        <v>349999.98</v>
      </c>
      <c r="AZ3199" s="295">
        <v>349999.98</v>
      </c>
      <c r="BA3199" s="294">
        <v>86.888683</v>
      </c>
      <c r="BB3199" s="294">
        <v>86.888683</v>
      </c>
      <c r="BC3199" s="294">
        <v>8.6</v>
      </c>
      <c r="BD3199" s="294"/>
      <c r="BE3199" s="293" t="s">
        <v>4204</v>
      </c>
      <c r="BF3199" s="291"/>
      <c r="BG3199" s="293" t="s">
        <v>317</v>
      </c>
      <c r="BH3199" s="293" t="s">
        <v>390</v>
      </c>
      <c r="BI3199" s="293" t="s">
        <v>880</v>
      </c>
      <c r="BJ3199" s="293" t="s">
        <v>4205</v>
      </c>
      <c r="BK3199" s="292" t="s">
        <v>4</v>
      </c>
      <c r="BL3199" s="294">
        <v>349999.98</v>
      </c>
      <c r="BM3199" s="292" t="s">
        <v>894</v>
      </c>
      <c r="BN3199" s="294"/>
      <c r="BO3199" s="297">
        <v>44609</v>
      </c>
      <c r="BP3199" s="297">
        <v>48412</v>
      </c>
      <c r="BQ3199" s="297" t="s">
        <v>925</v>
      </c>
      <c r="BR3199" s="297" t="s">
        <v>4745</v>
      </c>
      <c r="BS3199" s="297" t="s">
        <v>4742</v>
      </c>
      <c r="BT3199" s="297" t="s">
        <v>4742</v>
      </c>
      <c r="BU3199" s="294">
        <v>1117.2</v>
      </c>
      <c r="BV3199" s="294">
        <v>0</v>
      </c>
      <c r="BW3199" s="294">
        <v>0</v>
      </c>
    </row>
    <row r="3200" spans="1:75" s="289" customFormat="1" ht="18.2" customHeight="1" x14ac:dyDescent="0.15">
      <c r="A3200" s="298">
        <v>3198</v>
      </c>
      <c r="B3200" s="299" t="s">
        <v>305</v>
      </c>
      <c r="C3200" s="299" t="s">
        <v>306</v>
      </c>
      <c r="D3200" s="313">
        <v>45172</v>
      </c>
      <c r="E3200" s="300" t="s">
        <v>4618</v>
      </c>
      <c r="F3200" s="309">
        <v>0</v>
      </c>
      <c r="G3200" s="309">
        <v>0</v>
      </c>
      <c r="H3200" s="302">
        <v>918512.55</v>
      </c>
      <c r="I3200" s="302">
        <v>0</v>
      </c>
      <c r="J3200" s="302">
        <v>0</v>
      </c>
      <c r="K3200" s="302">
        <v>918512.55</v>
      </c>
      <c r="L3200" s="302">
        <v>4640.09</v>
      </c>
      <c r="M3200" s="302">
        <v>0</v>
      </c>
      <c r="N3200" s="302">
        <v>0</v>
      </c>
      <c r="O3200" s="302">
        <v>4640.09</v>
      </c>
      <c r="P3200" s="302">
        <v>0</v>
      </c>
      <c r="Q3200" s="302">
        <v>0</v>
      </c>
      <c r="R3200" s="302">
        <v>913872.46</v>
      </c>
      <c r="S3200" s="302">
        <v>0</v>
      </c>
      <c r="T3200" s="302">
        <v>7195.01</v>
      </c>
      <c r="U3200" s="302">
        <v>0</v>
      </c>
      <c r="V3200" s="302">
        <v>0</v>
      </c>
      <c r="W3200" s="302">
        <v>7195.01</v>
      </c>
      <c r="X3200" s="302">
        <v>0</v>
      </c>
      <c r="Y3200" s="302">
        <v>0</v>
      </c>
      <c r="Z3200" s="302">
        <v>0</v>
      </c>
      <c r="AA3200" s="302">
        <v>0</v>
      </c>
      <c r="AB3200" s="302">
        <v>0</v>
      </c>
      <c r="AC3200" s="302">
        <v>0</v>
      </c>
      <c r="AD3200" s="302">
        <v>0</v>
      </c>
      <c r="AE3200" s="302">
        <v>0</v>
      </c>
      <c r="AF3200" s="302">
        <v>0</v>
      </c>
      <c r="AG3200" s="302">
        <v>0</v>
      </c>
      <c r="AH3200" s="302">
        <v>505.4</v>
      </c>
      <c r="AI3200" s="302">
        <v>0</v>
      </c>
      <c r="AJ3200" s="302">
        <v>0</v>
      </c>
      <c r="AK3200" s="302">
        <v>0</v>
      </c>
      <c r="AL3200" s="302">
        <v>0</v>
      </c>
      <c r="AM3200" s="302">
        <v>0</v>
      </c>
      <c r="AN3200" s="302">
        <v>0</v>
      </c>
      <c r="AO3200" s="302">
        <v>0</v>
      </c>
      <c r="AP3200" s="302">
        <v>0</v>
      </c>
      <c r="AQ3200" s="302">
        <v>0</v>
      </c>
      <c r="AR3200" s="302">
        <v>0</v>
      </c>
      <c r="AS3200" s="302">
        <v>0</v>
      </c>
      <c r="AT3200" s="295">
        <f t="shared" si="49"/>
        <v>12340.5</v>
      </c>
      <c r="AU3200" s="302">
        <v>0</v>
      </c>
      <c r="AV3200" s="302">
        <v>0</v>
      </c>
      <c r="AW3200" s="303">
        <v>119</v>
      </c>
      <c r="AX3200" s="303">
        <v>139</v>
      </c>
      <c r="AY3200" s="302">
        <v>949998.88</v>
      </c>
      <c r="AZ3200" s="302">
        <v>949998.88</v>
      </c>
      <c r="BA3200" s="301">
        <v>90.000105000000005</v>
      </c>
      <c r="BB3200" s="301">
        <v>86.577594024751207</v>
      </c>
      <c r="BC3200" s="301">
        <v>9.4</v>
      </c>
      <c r="BD3200" s="301"/>
      <c r="BE3200" s="300" t="s">
        <v>4204</v>
      </c>
      <c r="BF3200" s="298"/>
      <c r="BG3200" s="300" t="s">
        <v>315</v>
      </c>
      <c r="BH3200" s="300" t="s">
        <v>179</v>
      </c>
      <c r="BI3200" s="300" t="s">
        <v>648</v>
      </c>
      <c r="BJ3200" s="300" t="s">
        <v>103</v>
      </c>
      <c r="BK3200" s="299" t="s">
        <v>4</v>
      </c>
      <c r="BL3200" s="301">
        <v>913872.46</v>
      </c>
      <c r="BM3200" s="299" t="s">
        <v>894</v>
      </c>
      <c r="BN3200" s="301"/>
      <c r="BO3200" s="304">
        <v>44582</v>
      </c>
      <c r="BP3200" s="304">
        <v>48812</v>
      </c>
      <c r="BQ3200" s="297" t="s">
        <v>1065</v>
      </c>
      <c r="BR3200" s="297" t="s">
        <v>4741</v>
      </c>
      <c r="BS3200" s="297" t="s">
        <v>4742</v>
      </c>
      <c r="BT3200" s="297" t="s">
        <v>4742</v>
      </c>
      <c r="BU3200" s="301">
        <v>0</v>
      </c>
      <c r="BV3200" s="301">
        <v>0</v>
      </c>
      <c r="BW3200" s="301">
        <v>0</v>
      </c>
    </row>
    <row r="3201" spans="1:75" s="289" customFormat="1" ht="18.2" customHeight="1" x14ac:dyDescent="0.15">
      <c r="A3201" s="291">
        <v>3199</v>
      </c>
      <c r="B3201" s="292" t="s">
        <v>305</v>
      </c>
      <c r="C3201" s="292" t="s">
        <v>306</v>
      </c>
      <c r="D3201" s="312">
        <v>45172</v>
      </c>
      <c r="E3201" s="293" t="s">
        <v>4619</v>
      </c>
      <c r="F3201" s="308">
        <v>3</v>
      </c>
      <c r="G3201" s="308">
        <v>2</v>
      </c>
      <c r="H3201" s="295">
        <v>639090.76</v>
      </c>
      <c r="I3201" s="295">
        <v>3523.07</v>
      </c>
      <c r="J3201" s="295">
        <v>0</v>
      </c>
      <c r="K3201" s="295">
        <v>642613.82999999996</v>
      </c>
      <c r="L3201" s="295">
        <v>3228.52</v>
      </c>
      <c r="M3201" s="295">
        <v>0</v>
      </c>
      <c r="N3201" s="295">
        <v>0</v>
      </c>
      <c r="O3201" s="295">
        <v>0</v>
      </c>
      <c r="P3201" s="295">
        <v>0</v>
      </c>
      <c r="Q3201" s="295">
        <v>0</v>
      </c>
      <c r="R3201" s="295">
        <v>642613.82999999996</v>
      </c>
      <c r="S3201" s="295">
        <v>5031.3</v>
      </c>
      <c r="T3201" s="295">
        <v>5006.21</v>
      </c>
      <c r="U3201" s="295">
        <v>0</v>
      </c>
      <c r="V3201" s="295">
        <v>0</v>
      </c>
      <c r="W3201" s="295">
        <v>0</v>
      </c>
      <c r="X3201" s="295">
        <v>0</v>
      </c>
      <c r="Y3201" s="295">
        <v>0</v>
      </c>
      <c r="Z3201" s="295">
        <v>10037.51</v>
      </c>
      <c r="AA3201" s="295">
        <v>0</v>
      </c>
      <c r="AB3201" s="295">
        <v>0</v>
      </c>
      <c r="AC3201" s="295">
        <v>0</v>
      </c>
      <c r="AD3201" s="295">
        <v>0</v>
      </c>
      <c r="AE3201" s="295">
        <v>0</v>
      </c>
      <c r="AF3201" s="295">
        <v>0</v>
      </c>
      <c r="AG3201" s="295">
        <v>0</v>
      </c>
      <c r="AH3201" s="295">
        <v>0</v>
      </c>
      <c r="AI3201" s="295">
        <v>0</v>
      </c>
      <c r="AJ3201" s="295">
        <v>0</v>
      </c>
      <c r="AK3201" s="295">
        <v>0</v>
      </c>
      <c r="AL3201" s="295">
        <v>0</v>
      </c>
      <c r="AM3201" s="295">
        <v>0</v>
      </c>
      <c r="AN3201" s="295">
        <v>0</v>
      </c>
      <c r="AO3201" s="295">
        <v>0</v>
      </c>
      <c r="AP3201" s="295">
        <v>0</v>
      </c>
      <c r="AQ3201" s="295">
        <v>0</v>
      </c>
      <c r="AR3201" s="295">
        <v>0</v>
      </c>
      <c r="AS3201" s="295">
        <v>0</v>
      </c>
      <c r="AT3201" s="295">
        <f t="shared" si="49"/>
        <v>0</v>
      </c>
      <c r="AU3201" s="295">
        <v>6751.59</v>
      </c>
      <c r="AV3201" s="295">
        <v>10037.51</v>
      </c>
      <c r="AW3201" s="296">
        <v>119</v>
      </c>
      <c r="AX3201" s="296">
        <v>139</v>
      </c>
      <c r="AY3201" s="295">
        <v>660998.6</v>
      </c>
      <c r="AZ3201" s="295">
        <v>660998.6</v>
      </c>
      <c r="BA3201" s="294">
        <v>89.939678000000001</v>
      </c>
      <c r="BB3201" s="294">
        <v>87.438129140586298</v>
      </c>
      <c r="BC3201" s="294">
        <v>9.4</v>
      </c>
      <c r="BD3201" s="294"/>
      <c r="BE3201" s="293" t="s">
        <v>4204</v>
      </c>
      <c r="BF3201" s="291"/>
      <c r="BG3201" s="293" t="s">
        <v>326</v>
      </c>
      <c r="BH3201" s="293" t="s">
        <v>217</v>
      </c>
      <c r="BI3201" s="293" t="s">
        <v>496</v>
      </c>
      <c r="BJ3201" s="293" t="s">
        <v>177</v>
      </c>
      <c r="BK3201" s="292" t="s">
        <v>4</v>
      </c>
      <c r="BL3201" s="294">
        <v>642613.82999999996</v>
      </c>
      <c r="BM3201" s="292" t="s">
        <v>894</v>
      </c>
      <c r="BN3201" s="294"/>
      <c r="BO3201" s="297">
        <v>44582</v>
      </c>
      <c r="BP3201" s="297">
        <v>48812</v>
      </c>
      <c r="BQ3201" s="297" t="s">
        <v>1065</v>
      </c>
      <c r="BR3201" s="297" t="s">
        <v>4741</v>
      </c>
      <c r="BS3201" s="297" t="s">
        <v>4742</v>
      </c>
      <c r="BT3201" s="297" t="s">
        <v>4742</v>
      </c>
      <c r="BU3201" s="294">
        <v>703.3</v>
      </c>
      <c r="BV3201" s="294">
        <v>0</v>
      </c>
      <c r="BW3201" s="294">
        <v>0</v>
      </c>
    </row>
    <row r="3202" spans="1:75" s="289" customFormat="1" ht="18.2" customHeight="1" x14ac:dyDescent="0.15">
      <c r="A3202" s="298">
        <v>3200</v>
      </c>
      <c r="B3202" s="299" t="s">
        <v>305</v>
      </c>
      <c r="C3202" s="299" t="s">
        <v>306</v>
      </c>
      <c r="D3202" s="313">
        <v>45172</v>
      </c>
      <c r="E3202" s="300" t="s">
        <v>4620</v>
      </c>
      <c r="F3202" s="309">
        <v>0</v>
      </c>
      <c r="G3202" s="309">
        <v>0</v>
      </c>
      <c r="H3202" s="302">
        <v>249664.51</v>
      </c>
      <c r="I3202" s="302">
        <v>0</v>
      </c>
      <c r="J3202" s="302">
        <v>0</v>
      </c>
      <c r="K3202" s="302">
        <v>249664.51</v>
      </c>
      <c r="L3202" s="302">
        <v>1246.96</v>
      </c>
      <c r="M3202" s="302">
        <v>0</v>
      </c>
      <c r="N3202" s="302">
        <v>0</v>
      </c>
      <c r="O3202" s="302">
        <v>1246.96</v>
      </c>
      <c r="P3202" s="302">
        <v>0</v>
      </c>
      <c r="Q3202" s="302">
        <v>0</v>
      </c>
      <c r="R3202" s="302">
        <v>248417.55</v>
      </c>
      <c r="S3202" s="302">
        <v>0</v>
      </c>
      <c r="T3202" s="302">
        <v>1997.32</v>
      </c>
      <c r="U3202" s="302">
        <v>0</v>
      </c>
      <c r="V3202" s="302">
        <v>0</v>
      </c>
      <c r="W3202" s="302">
        <v>1997.32</v>
      </c>
      <c r="X3202" s="302">
        <v>0</v>
      </c>
      <c r="Y3202" s="302">
        <v>0</v>
      </c>
      <c r="Z3202" s="302">
        <v>0</v>
      </c>
      <c r="AA3202" s="302">
        <v>0</v>
      </c>
      <c r="AB3202" s="302">
        <v>0</v>
      </c>
      <c r="AC3202" s="302">
        <v>0</v>
      </c>
      <c r="AD3202" s="302">
        <v>0</v>
      </c>
      <c r="AE3202" s="302">
        <v>0</v>
      </c>
      <c r="AF3202" s="302">
        <v>0</v>
      </c>
      <c r="AG3202" s="302">
        <v>0</v>
      </c>
      <c r="AH3202" s="302">
        <v>181.16</v>
      </c>
      <c r="AI3202" s="302">
        <v>0</v>
      </c>
      <c r="AJ3202" s="302">
        <v>0</v>
      </c>
      <c r="AK3202" s="302">
        <v>0</v>
      </c>
      <c r="AL3202" s="302">
        <v>0</v>
      </c>
      <c r="AM3202" s="302">
        <v>0</v>
      </c>
      <c r="AN3202" s="302">
        <v>0</v>
      </c>
      <c r="AO3202" s="302">
        <v>0</v>
      </c>
      <c r="AP3202" s="302">
        <v>0</v>
      </c>
      <c r="AQ3202" s="302">
        <v>0</v>
      </c>
      <c r="AR3202" s="302">
        <v>0</v>
      </c>
      <c r="AS3202" s="302">
        <v>0</v>
      </c>
      <c r="AT3202" s="295">
        <f t="shared" si="49"/>
        <v>3425.44</v>
      </c>
      <c r="AU3202" s="302">
        <v>0</v>
      </c>
      <c r="AV3202" s="302">
        <v>0</v>
      </c>
      <c r="AW3202" s="303">
        <v>119</v>
      </c>
      <c r="AX3202" s="303">
        <v>139</v>
      </c>
      <c r="AY3202" s="302">
        <v>447034.96</v>
      </c>
      <c r="AZ3202" s="302">
        <v>258120.52</v>
      </c>
      <c r="BA3202" s="301">
        <v>35.631664000000001</v>
      </c>
      <c r="BB3202" s="301">
        <v>34.292239428710303</v>
      </c>
      <c r="BC3202" s="301">
        <v>9.6</v>
      </c>
      <c r="BD3202" s="301"/>
      <c r="BE3202" s="300" t="s">
        <v>4204</v>
      </c>
      <c r="BF3202" s="298"/>
      <c r="BG3202" s="300" t="s">
        <v>333</v>
      </c>
      <c r="BH3202" s="300" t="s">
        <v>193</v>
      </c>
      <c r="BI3202" s="300" t="s">
        <v>342</v>
      </c>
      <c r="BJ3202" s="300" t="s">
        <v>103</v>
      </c>
      <c r="BK3202" s="299" t="s">
        <v>4</v>
      </c>
      <c r="BL3202" s="301">
        <v>248417.55</v>
      </c>
      <c r="BM3202" s="299" t="s">
        <v>894</v>
      </c>
      <c r="BN3202" s="301"/>
      <c r="BO3202" s="304">
        <v>44582</v>
      </c>
      <c r="BP3202" s="304">
        <v>48812</v>
      </c>
      <c r="BQ3202" s="297" t="s">
        <v>1065</v>
      </c>
      <c r="BR3202" s="297" t="s">
        <v>4741</v>
      </c>
      <c r="BS3202" s="297" t="s">
        <v>4742</v>
      </c>
      <c r="BT3202" s="297" t="s">
        <v>4742</v>
      </c>
      <c r="BU3202" s="301">
        <v>0</v>
      </c>
      <c r="BV3202" s="301">
        <v>0</v>
      </c>
      <c r="BW3202" s="301">
        <v>0</v>
      </c>
    </row>
    <row r="3203" spans="1:75" s="289" customFormat="1" ht="18.2" customHeight="1" x14ac:dyDescent="0.15">
      <c r="A3203" s="291">
        <v>3201</v>
      </c>
      <c r="B3203" s="292" t="s">
        <v>305</v>
      </c>
      <c r="C3203" s="292" t="s">
        <v>306</v>
      </c>
      <c r="D3203" s="312">
        <v>45172</v>
      </c>
      <c r="E3203" s="293" t="s">
        <v>4621</v>
      </c>
      <c r="F3203" s="308">
        <v>0</v>
      </c>
      <c r="G3203" s="308">
        <v>0</v>
      </c>
      <c r="H3203" s="295">
        <v>195231.33</v>
      </c>
      <c r="I3203" s="295">
        <v>0</v>
      </c>
      <c r="J3203" s="295">
        <v>0</v>
      </c>
      <c r="K3203" s="295">
        <v>195231.33</v>
      </c>
      <c r="L3203" s="295">
        <v>1442.29</v>
      </c>
      <c r="M3203" s="295">
        <v>0</v>
      </c>
      <c r="N3203" s="295">
        <v>0</v>
      </c>
      <c r="O3203" s="295">
        <v>1442.29</v>
      </c>
      <c r="P3203" s="295">
        <v>0</v>
      </c>
      <c r="Q3203" s="295">
        <v>0</v>
      </c>
      <c r="R3203" s="295">
        <v>193789.04</v>
      </c>
      <c r="S3203" s="295">
        <v>0</v>
      </c>
      <c r="T3203" s="295">
        <v>1626.93</v>
      </c>
      <c r="U3203" s="295">
        <v>0</v>
      </c>
      <c r="V3203" s="295">
        <v>0</v>
      </c>
      <c r="W3203" s="295">
        <v>1626.93</v>
      </c>
      <c r="X3203" s="295">
        <v>0</v>
      </c>
      <c r="Y3203" s="295">
        <v>0</v>
      </c>
      <c r="Z3203" s="295">
        <v>0</v>
      </c>
      <c r="AA3203" s="295">
        <v>0</v>
      </c>
      <c r="AB3203" s="295">
        <v>0</v>
      </c>
      <c r="AC3203" s="295">
        <v>0</v>
      </c>
      <c r="AD3203" s="295">
        <v>0</v>
      </c>
      <c r="AE3203" s="295">
        <v>0</v>
      </c>
      <c r="AF3203" s="295">
        <v>0</v>
      </c>
      <c r="AG3203" s="295">
        <v>0</v>
      </c>
      <c r="AH3203" s="295">
        <v>109.06</v>
      </c>
      <c r="AI3203" s="295">
        <v>0</v>
      </c>
      <c r="AJ3203" s="295">
        <v>0</v>
      </c>
      <c r="AK3203" s="295">
        <v>0</v>
      </c>
      <c r="AL3203" s="295">
        <v>0</v>
      </c>
      <c r="AM3203" s="295">
        <v>0</v>
      </c>
      <c r="AN3203" s="295">
        <v>0</v>
      </c>
      <c r="AO3203" s="295">
        <v>0</v>
      </c>
      <c r="AP3203" s="295">
        <v>8.8800000000000008</v>
      </c>
      <c r="AQ3203" s="295">
        <v>0</v>
      </c>
      <c r="AR3203" s="295">
        <v>8.16</v>
      </c>
      <c r="AS3203" s="295">
        <v>0</v>
      </c>
      <c r="AT3203" s="295">
        <f t="shared" ref="AT3203:AT3266" si="50">AQ3203-AR3203-AS3203+AP3203+AO3203+AN3203+AL3203+AI3203+AH3203+AG3203+AF3203+AA3203+W3203+V3203+Q3203+P3203+O3203+N3203-J3203</f>
        <v>3179</v>
      </c>
      <c r="AU3203" s="295">
        <v>0</v>
      </c>
      <c r="AV3203" s="295">
        <v>0</v>
      </c>
      <c r="AW3203" s="296">
        <v>90</v>
      </c>
      <c r="AX3203" s="296">
        <v>110</v>
      </c>
      <c r="AY3203" s="295">
        <v>204999.08</v>
      </c>
      <c r="AZ3203" s="295">
        <v>204999.08</v>
      </c>
      <c r="BA3203" s="294">
        <v>83.415007000000003</v>
      </c>
      <c r="BB3203" s="294">
        <v>78.853593528923597</v>
      </c>
      <c r="BC3203" s="294">
        <v>10</v>
      </c>
      <c r="BD3203" s="294"/>
      <c r="BE3203" s="293" t="s">
        <v>4204</v>
      </c>
      <c r="BF3203" s="291"/>
      <c r="BG3203" s="293" t="s">
        <v>344</v>
      </c>
      <c r="BH3203" s="293" t="s">
        <v>213</v>
      </c>
      <c r="BI3203" s="293" t="s">
        <v>345</v>
      </c>
      <c r="BJ3203" s="293" t="s">
        <v>103</v>
      </c>
      <c r="BK3203" s="292" t="s">
        <v>4</v>
      </c>
      <c r="BL3203" s="294">
        <v>193789.04</v>
      </c>
      <c r="BM3203" s="292" t="s">
        <v>894</v>
      </c>
      <c r="BN3203" s="294"/>
      <c r="BO3203" s="297">
        <v>44582</v>
      </c>
      <c r="BP3203" s="297">
        <v>47928</v>
      </c>
      <c r="BQ3203" s="297" t="s">
        <v>1065</v>
      </c>
      <c r="BR3203" s="297" t="s">
        <v>4741</v>
      </c>
      <c r="BS3203" s="297" t="s">
        <v>4742</v>
      </c>
      <c r="BT3203" s="297" t="s">
        <v>4742</v>
      </c>
      <c r="BU3203" s="294">
        <v>0</v>
      </c>
      <c r="BV3203" s="294">
        <v>0</v>
      </c>
      <c r="BW3203" s="294">
        <v>0</v>
      </c>
    </row>
    <row r="3204" spans="1:75" s="289" customFormat="1" ht="18.2" customHeight="1" x14ac:dyDescent="0.15">
      <c r="A3204" s="298">
        <v>3202</v>
      </c>
      <c r="B3204" s="299" t="s">
        <v>305</v>
      </c>
      <c r="C3204" s="299" t="s">
        <v>306</v>
      </c>
      <c r="D3204" s="313">
        <v>45172</v>
      </c>
      <c r="E3204" s="300" t="s">
        <v>4622</v>
      </c>
      <c r="F3204" s="309">
        <v>1</v>
      </c>
      <c r="G3204" s="309">
        <v>0</v>
      </c>
      <c r="H3204" s="302">
        <v>248423.22</v>
      </c>
      <c r="I3204" s="302">
        <v>0</v>
      </c>
      <c r="J3204" s="302">
        <v>0</v>
      </c>
      <c r="K3204" s="302">
        <v>248423.22</v>
      </c>
      <c r="L3204" s="302">
        <v>1828.79</v>
      </c>
      <c r="M3204" s="302">
        <v>0</v>
      </c>
      <c r="N3204" s="302">
        <v>0</v>
      </c>
      <c r="O3204" s="302">
        <v>706.09</v>
      </c>
      <c r="P3204" s="302">
        <v>0</v>
      </c>
      <c r="Q3204" s="302">
        <v>0</v>
      </c>
      <c r="R3204" s="302">
        <v>247717.13</v>
      </c>
      <c r="S3204" s="302">
        <v>0</v>
      </c>
      <c r="T3204" s="302">
        <v>1987.39</v>
      </c>
      <c r="U3204" s="302">
        <v>0</v>
      </c>
      <c r="V3204" s="302">
        <v>0</v>
      </c>
      <c r="W3204" s="302">
        <v>1987.39</v>
      </c>
      <c r="X3204" s="302">
        <v>0</v>
      </c>
      <c r="Y3204" s="302">
        <v>0</v>
      </c>
      <c r="Z3204" s="302">
        <v>0</v>
      </c>
      <c r="AA3204" s="302">
        <v>0</v>
      </c>
      <c r="AB3204" s="302">
        <v>0</v>
      </c>
      <c r="AC3204" s="302">
        <v>0</v>
      </c>
      <c r="AD3204" s="302">
        <v>0</v>
      </c>
      <c r="AE3204" s="302">
        <v>0</v>
      </c>
      <c r="AF3204" s="302">
        <v>0</v>
      </c>
      <c r="AG3204" s="302">
        <v>0</v>
      </c>
      <c r="AH3204" s="302">
        <v>139.38</v>
      </c>
      <c r="AI3204" s="302">
        <v>0</v>
      </c>
      <c r="AJ3204" s="302">
        <v>0</v>
      </c>
      <c r="AK3204" s="302">
        <v>0</v>
      </c>
      <c r="AL3204" s="302">
        <v>0</v>
      </c>
      <c r="AM3204" s="302">
        <v>0</v>
      </c>
      <c r="AN3204" s="302">
        <v>0</v>
      </c>
      <c r="AO3204" s="302">
        <v>0</v>
      </c>
      <c r="AP3204" s="302">
        <v>0</v>
      </c>
      <c r="AQ3204" s="302">
        <v>0</v>
      </c>
      <c r="AR3204" s="302">
        <v>2832.86</v>
      </c>
      <c r="AS3204" s="302">
        <v>0</v>
      </c>
      <c r="AT3204" s="295">
        <f t="shared" si="50"/>
        <v>1.1368683772161603E-13</v>
      </c>
      <c r="AU3204" s="302">
        <v>1122.7</v>
      </c>
      <c r="AV3204" s="302">
        <v>0</v>
      </c>
      <c r="AW3204" s="303">
        <v>92</v>
      </c>
      <c r="AX3204" s="303">
        <v>112</v>
      </c>
      <c r="AY3204" s="302">
        <v>261998.97</v>
      </c>
      <c r="AZ3204" s="302">
        <v>261998.97</v>
      </c>
      <c r="BA3204" s="301">
        <v>84.917884000000001</v>
      </c>
      <c r="BB3204" s="301">
        <v>80.288920640233499</v>
      </c>
      <c r="BC3204" s="301">
        <v>9.6</v>
      </c>
      <c r="BD3204" s="301"/>
      <c r="BE3204" s="300" t="s">
        <v>4204</v>
      </c>
      <c r="BF3204" s="298"/>
      <c r="BG3204" s="300" t="s">
        <v>320</v>
      </c>
      <c r="BH3204" s="300" t="s">
        <v>181</v>
      </c>
      <c r="BI3204" s="300" t="s">
        <v>368</v>
      </c>
      <c r="BJ3204" s="300" t="s">
        <v>177</v>
      </c>
      <c r="BK3204" s="299" t="s">
        <v>4</v>
      </c>
      <c r="BL3204" s="301">
        <v>247717.13</v>
      </c>
      <c r="BM3204" s="299" t="s">
        <v>894</v>
      </c>
      <c r="BN3204" s="301"/>
      <c r="BO3204" s="304">
        <v>44582</v>
      </c>
      <c r="BP3204" s="304">
        <v>47989</v>
      </c>
      <c r="BQ3204" s="297" t="s">
        <v>1065</v>
      </c>
      <c r="BR3204" s="297" t="s">
        <v>4741</v>
      </c>
      <c r="BS3204" s="297" t="s">
        <v>4742</v>
      </c>
      <c r="BT3204" s="297" t="s">
        <v>4742</v>
      </c>
      <c r="BU3204" s="301">
        <v>0</v>
      </c>
      <c r="BV3204" s="301">
        <v>0</v>
      </c>
      <c r="BW3204" s="301">
        <v>0</v>
      </c>
    </row>
    <row r="3205" spans="1:75" s="289" customFormat="1" ht="18.2" customHeight="1" x14ac:dyDescent="0.15">
      <c r="A3205" s="291">
        <v>3203</v>
      </c>
      <c r="B3205" s="292" t="s">
        <v>305</v>
      </c>
      <c r="C3205" s="292" t="s">
        <v>306</v>
      </c>
      <c r="D3205" s="312">
        <v>45172</v>
      </c>
      <c r="E3205" s="293" t="s">
        <v>4623</v>
      </c>
      <c r="F3205" s="308">
        <v>0</v>
      </c>
      <c r="G3205" s="308">
        <v>0</v>
      </c>
      <c r="H3205" s="295">
        <v>269326.99</v>
      </c>
      <c r="I3205" s="295">
        <v>0</v>
      </c>
      <c r="J3205" s="295">
        <v>0</v>
      </c>
      <c r="K3205" s="295">
        <v>269326.99</v>
      </c>
      <c r="L3205" s="295">
        <v>1423.51</v>
      </c>
      <c r="M3205" s="295">
        <v>0</v>
      </c>
      <c r="N3205" s="295">
        <v>0</v>
      </c>
      <c r="O3205" s="295">
        <v>1423.51</v>
      </c>
      <c r="P3205" s="295">
        <v>0</v>
      </c>
      <c r="Q3205" s="295">
        <v>0</v>
      </c>
      <c r="R3205" s="295">
        <v>267903.48</v>
      </c>
      <c r="S3205" s="295">
        <v>0</v>
      </c>
      <c r="T3205" s="295">
        <v>1930.18</v>
      </c>
      <c r="U3205" s="295">
        <v>0</v>
      </c>
      <c r="V3205" s="295">
        <v>0</v>
      </c>
      <c r="W3205" s="295">
        <v>1930.18</v>
      </c>
      <c r="X3205" s="295">
        <v>0</v>
      </c>
      <c r="Y3205" s="295">
        <v>0</v>
      </c>
      <c r="Z3205" s="295">
        <v>0</v>
      </c>
      <c r="AA3205" s="295">
        <v>0</v>
      </c>
      <c r="AB3205" s="295">
        <v>0</v>
      </c>
      <c r="AC3205" s="295">
        <v>0</v>
      </c>
      <c r="AD3205" s="295">
        <v>0</v>
      </c>
      <c r="AE3205" s="295">
        <v>0</v>
      </c>
      <c r="AF3205" s="295">
        <v>0</v>
      </c>
      <c r="AG3205" s="295">
        <v>0</v>
      </c>
      <c r="AH3205" s="295">
        <v>227.33</v>
      </c>
      <c r="AI3205" s="295">
        <v>0</v>
      </c>
      <c r="AJ3205" s="295">
        <v>0</v>
      </c>
      <c r="AK3205" s="295">
        <v>0</v>
      </c>
      <c r="AL3205" s="295">
        <v>0</v>
      </c>
      <c r="AM3205" s="295">
        <v>0</v>
      </c>
      <c r="AN3205" s="295">
        <v>0</v>
      </c>
      <c r="AO3205" s="295">
        <v>0</v>
      </c>
      <c r="AP3205" s="295">
        <v>18.600000000000001</v>
      </c>
      <c r="AQ3205" s="295">
        <v>0</v>
      </c>
      <c r="AR3205" s="295">
        <v>17.62</v>
      </c>
      <c r="AS3205" s="295">
        <v>0</v>
      </c>
      <c r="AT3205" s="295">
        <f t="shared" si="50"/>
        <v>3582</v>
      </c>
      <c r="AU3205" s="295">
        <v>0</v>
      </c>
      <c r="AV3205" s="295">
        <v>0</v>
      </c>
      <c r="AW3205" s="296">
        <v>119</v>
      </c>
      <c r="AX3205" s="296">
        <v>139</v>
      </c>
      <c r="AY3205" s="295">
        <v>598999.992417</v>
      </c>
      <c r="AZ3205" s="295">
        <v>294528.90999999997</v>
      </c>
      <c r="BA3205" s="294">
        <v>48.263775000000003</v>
      </c>
      <c r="BB3205" s="294">
        <v>43.900727030283697</v>
      </c>
      <c r="BC3205" s="294">
        <v>8.6</v>
      </c>
      <c r="BD3205" s="294"/>
      <c r="BE3205" s="293" t="s">
        <v>4204</v>
      </c>
      <c r="BF3205" s="291"/>
      <c r="BG3205" s="293" t="s">
        <v>320</v>
      </c>
      <c r="BH3205" s="293" t="s">
        <v>197</v>
      </c>
      <c r="BI3205" s="293" t="s">
        <v>373</v>
      </c>
      <c r="BJ3205" s="293" t="s">
        <v>103</v>
      </c>
      <c r="BK3205" s="292" t="s">
        <v>4</v>
      </c>
      <c r="BL3205" s="294">
        <v>267903.48</v>
      </c>
      <c r="BM3205" s="292" t="s">
        <v>894</v>
      </c>
      <c r="BN3205" s="294"/>
      <c r="BO3205" s="297">
        <v>44589</v>
      </c>
      <c r="BP3205" s="297">
        <v>48819</v>
      </c>
      <c r="BQ3205" s="297" t="s">
        <v>1065</v>
      </c>
      <c r="BR3205" s="297" t="s">
        <v>4741</v>
      </c>
      <c r="BS3205" s="297" t="s">
        <v>4742</v>
      </c>
      <c r="BT3205" s="297" t="s">
        <v>4742</v>
      </c>
      <c r="BU3205" s="294">
        <v>0</v>
      </c>
      <c r="BV3205" s="294">
        <v>0</v>
      </c>
      <c r="BW3205" s="294">
        <v>0</v>
      </c>
    </row>
    <row r="3206" spans="1:75" s="289" customFormat="1" ht="18.2" customHeight="1" x14ac:dyDescent="0.15">
      <c r="A3206" s="298">
        <v>3204</v>
      </c>
      <c r="B3206" s="299" t="s">
        <v>305</v>
      </c>
      <c r="C3206" s="299" t="s">
        <v>306</v>
      </c>
      <c r="D3206" s="313">
        <v>45172</v>
      </c>
      <c r="E3206" s="300" t="s">
        <v>4626</v>
      </c>
      <c r="F3206" s="309">
        <v>0</v>
      </c>
      <c r="G3206" s="309">
        <v>0</v>
      </c>
      <c r="H3206" s="302">
        <v>308928.74</v>
      </c>
      <c r="I3206" s="302">
        <v>0</v>
      </c>
      <c r="J3206" s="302">
        <v>0</v>
      </c>
      <c r="K3206" s="302">
        <v>308928.74</v>
      </c>
      <c r="L3206" s="302">
        <v>1970.67</v>
      </c>
      <c r="M3206" s="302">
        <v>0</v>
      </c>
      <c r="N3206" s="302">
        <v>0</v>
      </c>
      <c r="O3206" s="302">
        <v>1970.67</v>
      </c>
      <c r="P3206" s="302">
        <v>0</v>
      </c>
      <c r="Q3206" s="302">
        <v>0</v>
      </c>
      <c r="R3206" s="302">
        <v>306958.07</v>
      </c>
      <c r="S3206" s="302">
        <v>0</v>
      </c>
      <c r="T3206" s="302">
        <v>2471.4299999999998</v>
      </c>
      <c r="U3206" s="302">
        <v>0</v>
      </c>
      <c r="V3206" s="302">
        <v>0</v>
      </c>
      <c r="W3206" s="302">
        <v>2471.4299999999998</v>
      </c>
      <c r="X3206" s="302">
        <v>0</v>
      </c>
      <c r="Y3206" s="302">
        <v>0</v>
      </c>
      <c r="Z3206" s="302">
        <v>0</v>
      </c>
      <c r="AA3206" s="302">
        <v>0</v>
      </c>
      <c r="AB3206" s="302">
        <v>0</v>
      </c>
      <c r="AC3206" s="302">
        <v>0</v>
      </c>
      <c r="AD3206" s="302">
        <v>0</v>
      </c>
      <c r="AE3206" s="302">
        <v>0</v>
      </c>
      <c r="AF3206" s="302">
        <v>0</v>
      </c>
      <c r="AG3206" s="302">
        <v>0</v>
      </c>
      <c r="AH3206" s="302">
        <v>191.25</v>
      </c>
      <c r="AI3206" s="302">
        <v>0</v>
      </c>
      <c r="AJ3206" s="302">
        <v>0</v>
      </c>
      <c r="AK3206" s="302">
        <v>0</v>
      </c>
      <c r="AL3206" s="302">
        <v>0</v>
      </c>
      <c r="AM3206" s="302">
        <v>0</v>
      </c>
      <c r="AN3206" s="302">
        <v>0</v>
      </c>
      <c r="AO3206" s="302">
        <v>0</v>
      </c>
      <c r="AP3206" s="302">
        <v>0</v>
      </c>
      <c r="AQ3206" s="302">
        <v>0</v>
      </c>
      <c r="AR3206" s="302">
        <v>0</v>
      </c>
      <c r="AS3206" s="302">
        <v>0</v>
      </c>
      <c r="AT3206" s="295">
        <f t="shared" si="50"/>
        <v>4633.3500000000004</v>
      </c>
      <c r="AU3206" s="302">
        <v>0</v>
      </c>
      <c r="AV3206" s="302">
        <v>0</v>
      </c>
      <c r="AW3206" s="303">
        <v>101</v>
      </c>
      <c r="AX3206" s="303">
        <v>120</v>
      </c>
      <c r="AY3206" s="302">
        <v>410000.02</v>
      </c>
      <c r="AZ3206" s="302">
        <v>320428.62</v>
      </c>
      <c r="BA3206" s="301">
        <v>46.829262</v>
      </c>
      <c r="BB3206" s="301">
        <v>44.860599165718497</v>
      </c>
      <c r="BC3206" s="301">
        <v>9.6</v>
      </c>
      <c r="BD3206" s="301"/>
      <c r="BE3206" s="300" t="s">
        <v>4204</v>
      </c>
      <c r="BF3206" s="298"/>
      <c r="BG3206" s="300" t="s">
        <v>320</v>
      </c>
      <c r="BH3206" s="300" t="s">
        <v>181</v>
      </c>
      <c r="BI3206" s="300" t="s">
        <v>321</v>
      </c>
      <c r="BJ3206" s="300" t="s">
        <v>103</v>
      </c>
      <c r="BK3206" s="299" t="s">
        <v>4</v>
      </c>
      <c r="BL3206" s="301">
        <v>306958.07</v>
      </c>
      <c r="BM3206" s="299" t="s">
        <v>894</v>
      </c>
      <c r="BN3206" s="301"/>
      <c r="BO3206" s="304">
        <v>44616</v>
      </c>
      <c r="BP3206" s="304">
        <v>48268</v>
      </c>
      <c r="BQ3206" s="297" t="s">
        <v>1065</v>
      </c>
      <c r="BR3206" s="297" t="s">
        <v>4741</v>
      </c>
      <c r="BS3206" s="297" t="s">
        <v>4742</v>
      </c>
      <c r="BT3206" s="297" t="s">
        <v>4742</v>
      </c>
      <c r="BU3206" s="301">
        <v>0</v>
      </c>
      <c r="BV3206" s="301">
        <v>0</v>
      </c>
      <c r="BW3206" s="301">
        <v>0</v>
      </c>
    </row>
    <row r="3207" spans="1:75" s="289" customFormat="1" ht="18.2" customHeight="1" x14ac:dyDescent="0.15">
      <c r="A3207" s="291">
        <v>3205</v>
      </c>
      <c r="B3207" s="292" t="s">
        <v>305</v>
      </c>
      <c r="C3207" s="292" t="s">
        <v>306</v>
      </c>
      <c r="D3207" s="312">
        <v>45172</v>
      </c>
      <c r="E3207" s="293" t="s">
        <v>4627</v>
      </c>
      <c r="F3207" s="308">
        <v>0</v>
      </c>
      <c r="G3207" s="308">
        <v>0</v>
      </c>
      <c r="H3207" s="295">
        <v>309125.25</v>
      </c>
      <c r="I3207" s="295">
        <v>0</v>
      </c>
      <c r="J3207" s="295">
        <v>0</v>
      </c>
      <c r="K3207" s="295">
        <v>309125.25</v>
      </c>
      <c r="L3207" s="295">
        <v>1600</v>
      </c>
      <c r="M3207" s="295">
        <v>0</v>
      </c>
      <c r="N3207" s="295">
        <v>0</v>
      </c>
      <c r="O3207" s="295">
        <v>1600</v>
      </c>
      <c r="P3207" s="295">
        <v>0</v>
      </c>
      <c r="Q3207" s="295">
        <v>0</v>
      </c>
      <c r="R3207" s="295">
        <v>307525.25</v>
      </c>
      <c r="S3207" s="295">
        <v>0</v>
      </c>
      <c r="T3207" s="295">
        <v>2576.04</v>
      </c>
      <c r="U3207" s="295">
        <v>0</v>
      </c>
      <c r="V3207" s="295">
        <v>0</v>
      </c>
      <c r="W3207" s="295">
        <v>2576.04</v>
      </c>
      <c r="X3207" s="295">
        <v>0</v>
      </c>
      <c r="Y3207" s="295">
        <v>0</v>
      </c>
      <c r="Z3207" s="295">
        <v>0</v>
      </c>
      <c r="AA3207" s="295">
        <v>0</v>
      </c>
      <c r="AB3207" s="295">
        <v>0</v>
      </c>
      <c r="AC3207" s="295">
        <v>0</v>
      </c>
      <c r="AD3207" s="295">
        <v>0</v>
      </c>
      <c r="AE3207" s="295">
        <v>0</v>
      </c>
      <c r="AF3207" s="295">
        <v>0</v>
      </c>
      <c r="AG3207" s="295">
        <v>0</v>
      </c>
      <c r="AH3207" s="295">
        <v>172.9</v>
      </c>
      <c r="AI3207" s="295">
        <v>0</v>
      </c>
      <c r="AJ3207" s="295">
        <v>0</v>
      </c>
      <c r="AK3207" s="295">
        <v>0</v>
      </c>
      <c r="AL3207" s="295">
        <v>0</v>
      </c>
      <c r="AM3207" s="295">
        <v>0</v>
      </c>
      <c r="AN3207" s="295">
        <v>0</v>
      </c>
      <c r="AO3207" s="295">
        <v>0</v>
      </c>
      <c r="AP3207" s="295">
        <v>4348.9399999999996</v>
      </c>
      <c r="AQ3207" s="295">
        <v>0</v>
      </c>
      <c r="AR3207" s="295">
        <v>4348.9399999999996</v>
      </c>
      <c r="AS3207" s="295">
        <v>0</v>
      </c>
      <c r="AT3207" s="295">
        <f t="shared" si="50"/>
        <v>4348.9400000000005</v>
      </c>
      <c r="AU3207" s="295">
        <v>0</v>
      </c>
      <c r="AV3207" s="295">
        <v>0</v>
      </c>
      <c r="AW3207" s="296">
        <v>119</v>
      </c>
      <c r="AX3207" s="296">
        <v>138</v>
      </c>
      <c r="AY3207" s="295">
        <v>324998</v>
      </c>
      <c r="AZ3207" s="295">
        <v>324998</v>
      </c>
      <c r="BA3207" s="294">
        <v>80.807539000000006</v>
      </c>
      <c r="BB3207" s="294">
        <v>76.463112489491493</v>
      </c>
      <c r="BC3207" s="294">
        <v>10</v>
      </c>
      <c r="BD3207" s="294"/>
      <c r="BE3207" s="293" t="s">
        <v>4204</v>
      </c>
      <c r="BF3207" s="291"/>
      <c r="BG3207" s="293" t="s">
        <v>312</v>
      </c>
      <c r="BH3207" s="293" t="s">
        <v>340</v>
      </c>
      <c r="BI3207" s="293" t="s">
        <v>346</v>
      </c>
      <c r="BJ3207" s="293" t="s">
        <v>103</v>
      </c>
      <c r="BK3207" s="292" t="s">
        <v>4</v>
      </c>
      <c r="BL3207" s="294">
        <v>307525.25</v>
      </c>
      <c r="BM3207" s="292" t="s">
        <v>894</v>
      </c>
      <c r="BN3207" s="294"/>
      <c r="BO3207" s="297">
        <v>44621</v>
      </c>
      <c r="BP3207" s="297">
        <v>48823</v>
      </c>
      <c r="BQ3207" s="297" t="s">
        <v>925</v>
      </c>
      <c r="BR3207" s="297" t="s">
        <v>4745</v>
      </c>
      <c r="BS3207" s="297" t="s">
        <v>4742</v>
      </c>
      <c r="BT3207" s="297" t="s">
        <v>4742</v>
      </c>
      <c r="BU3207" s="294">
        <v>0</v>
      </c>
      <c r="BV3207" s="294">
        <v>0</v>
      </c>
      <c r="BW3207" s="294">
        <v>0</v>
      </c>
    </row>
    <row r="3208" spans="1:75" s="289" customFormat="1" ht="18.2" customHeight="1" x14ac:dyDescent="0.15">
      <c r="A3208" s="298">
        <v>3206</v>
      </c>
      <c r="B3208" s="299" t="s">
        <v>305</v>
      </c>
      <c r="C3208" s="299" t="s">
        <v>306</v>
      </c>
      <c r="D3208" s="313">
        <v>45172</v>
      </c>
      <c r="E3208" s="300" t="s">
        <v>4635</v>
      </c>
      <c r="F3208" s="309">
        <v>0</v>
      </c>
      <c r="G3208" s="309">
        <v>0</v>
      </c>
      <c r="H3208" s="302">
        <v>218713.46</v>
      </c>
      <c r="I3208" s="302">
        <v>0</v>
      </c>
      <c r="J3208" s="302">
        <v>0</v>
      </c>
      <c r="K3208" s="302">
        <v>218713.46</v>
      </c>
      <c r="L3208" s="302">
        <v>1667.55</v>
      </c>
      <c r="M3208" s="302">
        <v>0</v>
      </c>
      <c r="N3208" s="302">
        <v>0</v>
      </c>
      <c r="O3208" s="302">
        <v>1667.55</v>
      </c>
      <c r="P3208" s="302">
        <v>0</v>
      </c>
      <c r="Q3208" s="302">
        <v>0</v>
      </c>
      <c r="R3208" s="302">
        <v>217045.91</v>
      </c>
      <c r="S3208" s="302">
        <v>0</v>
      </c>
      <c r="T3208" s="302">
        <v>1822.61</v>
      </c>
      <c r="U3208" s="302">
        <v>0</v>
      </c>
      <c r="V3208" s="302">
        <v>0</v>
      </c>
      <c r="W3208" s="302">
        <v>1822.61</v>
      </c>
      <c r="X3208" s="302">
        <v>0</v>
      </c>
      <c r="Y3208" s="302">
        <v>0</v>
      </c>
      <c r="Z3208" s="302">
        <v>0</v>
      </c>
      <c r="AA3208" s="302">
        <v>0</v>
      </c>
      <c r="AB3208" s="302">
        <v>0</v>
      </c>
      <c r="AC3208" s="302">
        <v>0</v>
      </c>
      <c r="AD3208" s="302">
        <v>0</v>
      </c>
      <c r="AE3208" s="302">
        <v>0</v>
      </c>
      <c r="AF3208" s="302">
        <v>0</v>
      </c>
      <c r="AG3208" s="302">
        <v>0</v>
      </c>
      <c r="AH3208" s="302">
        <v>125.82</v>
      </c>
      <c r="AI3208" s="302">
        <v>0</v>
      </c>
      <c r="AJ3208" s="302">
        <v>0</v>
      </c>
      <c r="AK3208" s="302">
        <v>0</v>
      </c>
      <c r="AL3208" s="302">
        <v>0</v>
      </c>
      <c r="AM3208" s="302">
        <v>0</v>
      </c>
      <c r="AN3208" s="302">
        <v>0</v>
      </c>
      <c r="AO3208" s="302">
        <v>0</v>
      </c>
      <c r="AP3208" s="302">
        <v>0.12</v>
      </c>
      <c r="AQ3208" s="302">
        <v>0</v>
      </c>
      <c r="AR3208" s="302">
        <v>0.1</v>
      </c>
      <c r="AS3208" s="302">
        <v>0</v>
      </c>
      <c r="AT3208" s="295">
        <f t="shared" si="50"/>
        <v>3616</v>
      </c>
      <c r="AU3208" s="302">
        <v>0</v>
      </c>
      <c r="AV3208" s="302">
        <v>0</v>
      </c>
      <c r="AW3208" s="303">
        <v>88</v>
      </c>
      <c r="AX3208" s="303">
        <v>106</v>
      </c>
      <c r="AY3208" s="302">
        <v>249002.79</v>
      </c>
      <c r="AZ3208" s="302">
        <v>226846.74</v>
      </c>
      <c r="BA3208" s="301">
        <v>51.585020999999998</v>
      </c>
      <c r="BB3208" s="301">
        <v>49.356309133268198</v>
      </c>
      <c r="BC3208" s="301">
        <v>10</v>
      </c>
      <c r="BD3208" s="301"/>
      <c r="BE3208" s="300" t="s">
        <v>4204</v>
      </c>
      <c r="BF3208" s="298"/>
      <c r="BG3208" s="300" t="s">
        <v>320</v>
      </c>
      <c r="BH3208" s="300" t="s">
        <v>197</v>
      </c>
      <c r="BI3208" s="300" t="s">
        <v>373</v>
      </c>
      <c r="BJ3208" s="300" t="s">
        <v>103</v>
      </c>
      <c r="BK3208" s="299" t="s">
        <v>4</v>
      </c>
      <c r="BL3208" s="301">
        <v>217045.91</v>
      </c>
      <c r="BM3208" s="299" t="s">
        <v>894</v>
      </c>
      <c r="BN3208" s="301"/>
      <c r="BO3208" s="304">
        <v>44635</v>
      </c>
      <c r="BP3208" s="304">
        <v>47863</v>
      </c>
      <c r="BQ3208" s="297" t="s">
        <v>1064</v>
      </c>
      <c r="BR3208" s="297" t="s">
        <v>4747</v>
      </c>
      <c r="BS3208" s="297" t="s">
        <v>4742</v>
      </c>
      <c r="BT3208" s="297" t="s">
        <v>4742</v>
      </c>
      <c r="BU3208" s="301">
        <v>0</v>
      </c>
      <c r="BV3208" s="301">
        <v>0</v>
      </c>
      <c r="BW3208" s="301">
        <v>0</v>
      </c>
    </row>
    <row r="3209" spans="1:75" s="289" customFormat="1" ht="18.2" customHeight="1" x14ac:dyDescent="0.15">
      <c r="A3209" s="291">
        <v>3207</v>
      </c>
      <c r="B3209" s="292" t="s">
        <v>305</v>
      </c>
      <c r="C3209" s="292" t="s">
        <v>306</v>
      </c>
      <c r="D3209" s="312">
        <v>45172</v>
      </c>
      <c r="E3209" s="293" t="s">
        <v>4628</v>
      </c>
      <c r="F3209" s="308">
        <v>0</v>
      </c>
      <c r="G3209" s="308">
        <v>0</v>
      </c>
      <c r="H3209" s="295">
        <v>152863.32</v>
      </c>
      <c r="I3209" s="295">
        <v>0</v>
      </c>
      <c r="J3209" s="295">
        <v>0</v>
      </c>
      <c r="K3209" s="295">
        <v>152863.32</v>
      </c>
      <c r="L3209" s="295">
        <v>750.53</v>
      </c>
      <c r="M3209" s="295">
        <v>0</v>
      </c>
      <c r="N3209" s="295">
        <v>0</v>
      </c>
      <c r="O3209" s="295">
        <v>750.53</v>
      </c>
      <c r="P3209" s="295">
        <v>0</v>
      </c>
      <c r="Q3209" s="295">
        <v>0</v>
      </c>
      <c r="R3209" s="295">
        <v>152112.79</v>
      </c>
      <c r="S3209" s="295">
        <v>0</v>
      </c>
      <c r="T3209" s="295">
        <v>1261.1199999999999</v>
      </c>
      <c r="U3209" s="295">
        <v>0</v>
      </c>
      <c r="V3209" s="295">
        <v>0</v>
      </c>
      <c r="W3209" s="295">
        <v>1261.1199999999999</v>
      </c>
      <c r="X3209" s="295">
        <v>0</v>
      </c>
      <c r="Y3209" s="295">
        <v>0</v>
      </c>
      <c r="Z3209" s="295">
        <v>0</v>
      </c>
      <c r="AA3209" s="295">
        <v>0</v>
      </c>
      <c r="AB3209" s="295">
        <v>0</v>
      </c>
      <c r="AC3209" s="295">
        <v>0</v>
      </c>
      <c r="AD3209" s="295">
        <v>0</v>
      </c>
      <c r="AE3209" s="295">
        <v>0</v>
      </c>
      <c r="AF3209" s="295">
        <v>0</v>
      </c>
      <c r="AG3209" s="295">
        <v>0</v>
      </c>
      <c r="AH3209" s="295">
        <v>105.87</v>
      </c>
      <c r="AI3209" s="295">
        <v>0</v>
      </c>
      <c r="AJ3209" s="295">
        <v>0</v>
      </c>
      <c r="AK3209" s="295">
        <v>0</v>
      </c>
      <c r="AL3209" s="295">
        <v>0</v>
      </c>
      <c r="AM3209" s="295">
        <v>0</v>
      </c>
      <c r="AN3209" s="295">
        <v>0</v>
      </c>
      <c r="AO3209" s="295">
        <v>0</v>
      </c>
      <c r="AP3209" s="295">
        <v>0</v>
      </c>
      <c r="AQ3209" s="295">
        <v>0</v>
      </c>
      <c r="AR3209" s="295">
        <v>0</v>
      </c>
      <c r="AS3209" s="295">
        <v>0</v>
      </c>
      <c r="AT3209" s="295">
        <f t="shared" si="50"/>
        <v>2117.5199999999995</v>
      </c>
      <c r="AU3209" s="295">
        <v>0</v>
      </c>
      <c r="AV3209" s="295">
        <v>0</v>
      </c>
      <c r="AW3209" s="296">
        <v>119</v>
      </c>
      <c r="AX3209" s="296">
        <v>138</v>
      </c>
      <c r="AY3209" s="295">
        <v>253021.74</v>
      </c>
      <c r="AZ3209" s="295">
        <v>157239.26999999999</v>
      </c>
      <c r="BA3209" s="294">
        <v>33.279688</v>
      </c>
      <c r="BB3209" s="294">
        <v>32.194668621963999</v>
      </c>
      <c r="BC3209" s="294">
        <v>9.9</v>
      </c>
      <c r="BD3209" s="294"/>
      <c r="BE3209" s="293" t="s">
        <v>4204</v>
      </c>
      <c r="BF3209" s="291"/>
      <c r="BG3209" s="293" t="s">
        <v>320</v>
      </c>
      <c r="BH3209" s="293" t="s">
        <v>197</v>
      </c>
      <c r="BI3209" s="293" t="s">
        <v>373</v>
      </c>
      <c r="BJ3209" s="293" t="s">
        <v>103</v>
      </c>
      <c r="BK3209" s="292" t="s">
        <v>4</v>
      </c>
      <c r="BL3209" s="294">
        <v>152112.79</v>
      </c>
      <c r="BM3209" s="292" t="s">
        <v>894</v>
      </c>
      <c r="BN3209" s="294"/>
      <c r="BO3209" s="297">
        <v>44616</v>
      </c>
      <c r="BP3209" s="297">
        <v>48815</v>
      </c>
      <c r="BQ3209" s="297" t="s">
        <v>1065</v>
      </c>
      <c r="BR3209" s="297" t="s">
        <v>4741</v>
      </c>
      <c r="BS3209" s="297" t="s">
        <v>4742</v>
      </c>
      <c r="BT3209" s="297" t="s">
        <v>4742</v>
      </c>
      <c r="BU3209" s="294">
        <v>0</v>
      </c>
      <c r="BV3209" s="294">
        <v>0</v>
      </c>
      <c r="BW3209" s="294">
        <v>0</v>
      </c>
    </row>
    <row r="3210" spans="1:75" s="289" customFormat="1" ht="18.2" customHeight="1" x14ac:dyDescent="0.15">
      <c r="A3210" s="298">
        <v>3208</v>
      </c>
      <c r="B3210" s="299" t="s">
        <v>305</v>
      </c>
      <c r="C3210" s="299" t="s">
        <v>306</v>
      </c>
      <c r="D3210" s="313">
        <v>45172</v>
      </c>
      <c r="E3210" s="300" t="s">
        <v>4629</v>
      </c>
      <c r="F3210" s="309">
        <v>0</v>
      </c>
      <c r="G3210" s="309">
        <v>0</v>
      </c>
      <c r="H3210" s="302">
        <v>159384.94</v>
      </c>
      <c r="I3210" s="302">
        <v>0</v>
      </c>
      <c r="J3210" s="302">
        <v>0</v>
      </c>
      <c r="K3210" s="302">
        <v>159384.94</v>
      </c>
      <c r="L3210" s="302">
        <v>782.54</v>
      </c>
      <c r="M3210" s="302">
        <v>0</v>
      </c>
      <c r="N3210" s="302">
        <v>0</v>
      </c>
      <c r="O3210" s="302">
        <v>782.54</v>
      </c>
      <c r="P3210" s="302">
        <v>0</v>
      </c>
      <c r="Q3210" s="302">
        <v>0</v>
      </c>
      <c r="R3210" s="302">
        <v>158602.4</v>
      </c>
      <c r="S3210" s="302">
        <v>0</v>
      </c>
      <c r="T3210" s="302">
        <v>1314.93</v>
      </c>
      <c r="U3210" s="302">
        <v>0</v>
      </c>
      <c r="V3210" s="302">
        <v>0</v>
      </c>
      <c r="W3210" s="302">
        <v>1314.93</v>
      </c>
      <c r="X3210" s="302">
        <v>0</v>
      </c>
      <c r="Y3210" s="302">
        <v>0</v>
      </c>
      <c r="Z3210" s="302">
        <v>0</v>
      </c>
      <c r="AA3210" s="302">
        <v>0</v>
      </c>
      <c r="AB3210" s="302">
        <v>0</v>
      </c>
      <c r="AC3210" s="302">
        <v>0</v>
      </c>
      <c r="AD3210" s="302">
        <v>0</v>
      </c>
      <c r="AE3210" s="302">
        <v>0</v>
      </c>
      <c r="AF3210" s="302">
        <v>0</v>
      </c>
      <c r="AG3210" s="302">
        <v>0</v>
      </c>
      <c r="AH3210" s="302">
        <v>124.35</v>
      </c>
      <c r="AI3210" s="302">
        <v>0</v>
      </c>
      <c r="AJ3210" s="302">
        <v>0</v>
      </c>
      <c r="AK3210" s="302">
        <v>0</v>
      </c>
      <c r="AL3210" s="302">
        <v>0</v>
      </c>
      <c r="AM3210" s="302">
        <v>0</v>
      </c>
      <c r="AN3210" s="302">
        <v>0</v>
      </c>
      <c r="AO3210" s="302">
        <v>0</v>
      </c>
      <c r="AP3210" s="302">
        <v>0</v>
      </c>
      <c r="AQ3210" s="302">
        <v>0</v>
      </c>
      <c r="AR3210" s="302">
        <v>0</v>
      </c>
      <c r="AS3210" s="302">
        <v>0</v>
      </c>
      <c r="AT3210" s="295">
        <f t="shared" si="50"/>
        <v>2221.8199999999997</v>
      </c>
      <c r="AU3210" s="302">
        <v>0</v>
      </c>
      <c r="AV3210" s="302">
        <v>0</v>
      </c>
      <c r="AW3210" s="303">
        <v>119</v>
      </c>
      <c r="AX3210" s="303">
        <v>138</v>
      </c>
      <c r="AY3210" s="302">
        <v>324000.12</v>
      </c>
      <c r="AZ3210" s="302">
        <v>163947.54999999999</v>
      </c>
      <c r="BA3210" s="301">
        <v>28.240727</v>
      </c>
      <c r="BB3210" s="301">
        <v>27.320000085056499</v>
      </c>
      <c r="BC3210" s="301">
        <v>9.9</v>
      </c>
      <c r="BD3210" s="301"/>
      <c r="BE3210" s="300" t="s">
        <v>4204</v>
      </c>
      <c r="BF3210" s="298"/>
      <c r="BG3210" s="300" t="s">
        <v>320</v>
      </c>
      <c r="BH3210" s="300" t="s">
        <v>181</v>
      </c>
      <c r="BI3210" s="300" t="s">
        <v>368</v>
      </c>
      <c r="BJ3210" s="300" t="s">
        <v>103</v>
      </c>
      <c r="BK3210" s="299" t="s">
        <v>4</v>
      </c>
      <c r="BL3210" s="301">
        <v>158602.4</v>
      </c>
      <c r="BM3210" s="299" t="s">
        <v>894</v>
      </c>
      <c r="BN3210" s="301"/>
      <c r="BO3210" s="304">
        <v>44616</v>
      </c>
      <c r="BP3210" s="304">
        <v>48815</v>
      </c>
      <c r="BQ3210" s="297" t="s">
        <v>1065</v>
      </c>
      <c r="BR3210" s="297" t="s">
        <v>4741</v>
      </c>
      <c r="BS3210" s="297" t="s">
        <v>4742</v>
      </c>
      <c r="BT3210" s="297" t="s">
        <v>4742</v>
      </c>
      <c r="BU3210" s="301">
        <v>0</v>
      </c>
      <c r="BV3210" s="301">
        <v>0</v>
      </c>
      <c r="BW3210" s="301">
        <v>0</v>
      </c>
    </row>
    <row r="3211" spans="1:75" s="289" customFormat="1" ht="18.2" customHeight="1" x14ac:dyDescent="0.15">
      <c r="A3211" s="291">
        <v>3209</v>
      </c>
      <c r="B3211" s="292" t="s">
        <v>305</v>
      </c>
      <c r="C3211" s="292" t="s">
        <v>306</v>
      </c>
      <c r="D3211" s="312">
        <v>45172</v>
      </c>
      <c r="E3211" s="293" t="s">
        <v>4630</v>
      </c>
      <c r="F3211" s="308">
        <v>0</v>
      </c>
      <c r="G3211" s="308">
        <v>0</v>
      </c>
      <c r="H3211" s="295">
        <v>374033.03</v>
      </c>
      <c r="I3211" s="295">
        <v>0</v>
      </c>
      <c r="J3211" s="295">
        <v>0</v>
      </c>
      <c r="K3211" s="295">
        <v>374033.03</v>
      </c>
      <c r="L3211" s="295">
        <v>1878.81</v>
      </c>
      <c r="M3211" s="295">
        <v>0</v>
      </c>
      <c r="N3211" s="295">
        <v>0</v>
      </c>
      <c r="O3211" s="295">
        <v>1878.81</v>
      </c>
      <c r="P3211" s="295">
        <v>0</v>
      </c>
      <c r="Q3211" s="295">
        <v>0</v>
      </c>
      <c r="R3211" s="295">
        <v>372154.22</v>
      </c>
      <c r="S3211" s="295">
        <v>0</v>
      </c>
      <c r="T3211" s="295">
        <v>2961.09</v>
      </c>
      <c r="U3211" s="295">
        <v>0</v>
      </c>
      <c r="V3211" s="295">
        <v>0</v>
      </c>
      <c r="W3211" s="295">
        <v>2961.09</v>
      </c>
      <c r="X3211" s="295">
        <v>0</v>
      </c>
      <c r="Y3211" s="295">
        <v>0</v>
      </c>
      <c r="Z3211" s="295">
        <v>0</v>
      </c>
      <c r="AA3211" s="295">
        <v>0</v>
      </c>
      <c r="AB3211" s="295">
        <v>0</v>
      </c>
      <c r="AC3211" s="295">
        <v>0</v>
      </c>
      <c r="AD3211" s="295">
        <v>0</v>
      </c>
      <c r="AE3211" s="295">
        <v>0</v>
      </c>
      <c r="AF3211" s="295">
        <v>0</v>
      </c>
      <c r="AG3211" s="295">
        <v>0</v>
      </c>
      <c r="AH3211" s="295">
        <v>204.82</v>
      </c>
      <c r="AI3211" s="295">
        <v>0</v>
      </c>
      <c r="AJ3211" s="295">
        <v>0</v>
      </c>
      <c r="AK3211" s="295">
        <v>0</v>
      </c>
      <c r="AL3211" s="295">
        <v>0</v>
      </c>
      <c r="AM3211" s="295">
        <v>0</v>
      </c>
      <c r="AN3211" s="295">
        <v>0</v>
      </c>
      <c r="AO3211" s="295">
        <v>0</v>
      </c>
      <c r="AP3211" s="295">
        <v>0.28000000000000003</v>
      </c>
      <c r="AQ3211" s="295">
        <v>0</v>
      </c>
      <c r="AR3211" s="295">
        <v>0</v>
      </c>
      <c r="AS3211" s="295">
        <v>0</v>
      </c>
      <c r="AT3211" s="295">
        <f t="shared" si="50"/>
        <v>5045</v>
      </c>
      <c r="AU3211" s="295">
        <v>0</v>
      </c>
      <c r="AV3211" s="295">
        <v>0</v>
      </c>
      <c r="AW3211" s="296">
        <v>119</v>
      </c>
      <c r="AX3211" s="296">
        <v>138</v>
      </c>
      <c r="AY3211" s="295">
        <v>384999.99</v>
      </c>
      <c r="AZ3211" s="295">
        <v>384999.99</v>
      </c>
      <c r="BA3211" s="294">
        <v>85.194812999999996</v>
      </c>
      <c r="BB3211" s="294">
        <v>82.352233775540796</v>
      </c>
      <c r="BC3211" s="294">
        <v>9.5</v>
      </c>
      <c r="BD3211" s="294"/>
      <c r="BE3211" s="293" t="s">
        <v>4204</v>
      </c>
      <c r="BF3211" s="291"/>
      <c r="BG3211" s="293" t="s">
        <v>333</v>
      </c>
      <c r="BH3211" s="293" t="s">
        <v>193</v>
      </c>
      <c r="BI3211" s="293" t="s">
        <v>334</v>
      </c>
      <c r="BJ3211" s="293" t="s">
        <v>103</v>
      </c>
      <c r="BK3211" s="292" t="s">
        <v>4</v>
      </c>
      <c r="BL3211" s="294">
        <v>372154.22</v>
      </c>
      <c r="BM3211" s="292" t="s">
        <v>894</v>
      </c>
      <c r="BN3211" s="294"/>
      <c r="BO3211" s="297">
        <v>44617</v>
      </c>
      <c r="BP3211" s="297">
        <v>48816</v>
      </c>
      <c r="BQ3211" s="297" t="s">
        <v>1065</v>
      </c>
      <c r="BR3211" s="297" t="s">
        <v>4741</v>
      </c>
      <c r="BS3211" s="297" t="s">
        <v>4742</v>
      </c>
      <c r="BT3211" s="297" t="s">
        <v>4742</v>
      </c>
      <c r="BU3211" s="294">
        <v>0</v>
      </c>
      <c r="BV3211" s="294">
        <v>0</v>
      </c>
      <c r="BW3211" s="294">
        <v>0</v>
      </c>
    </row>
    <row r="3212" spans="1:75" s="289" customFormat="1" ht="18.2" customHeight="1" x14ac:dyDescent="0.15">
      <c r="A3212" s="298">
        <v>3210</v>
      </c>
      <c r="B3212" s="299" t="s">
        <v>305</v>
      </c>
      <c r="C3212" s="299" t="s">
        <v>306</v>
      </c>
      <c r="D3212" s="313">
        <v>45172</v>
      </c>
      <c r="E3212" s="300" t="s">
        <v>4631</v>
      </c>
      <c r="F3212" s="309">
        <v>0</v>
      </c>
      <c r="G3212" s="309">
        <v>0</v>
      </c>
      <c r="H3212" s="302">
        <v>231143.96</v>
      </c>
      <c r="I3212" s="302">
        <v>0</v>
      </c>
      <c r="J3212" s="302">
        <v>0</v>
      </c>
      <c r="K3212" s="302">
        <v>231143.96</v>
      </c>
      <c r="L3212" s="302">
        <v>1517.61</v>
      </c>
      <c r="M3212" s="302">
        <v>0</v>
      </c>
      <c r="N3212" s="302">
        <v>0</v>
      </c>
      <c r="O3212" s="302">
        <v>1517.61</v>
      </c>
      <c r="P3212" s="302">
        <v>0</v>
      </c>
      <c r="Q3212" s="302">
        <v>0</v>
      </c>
      <c r="R3212" s="302">
        <v>229626.35</v>
      </c>
      <c r="S3212" s="302">
        <v>0</v>
      </c>
      <c r="T3212" s="302">
        <v>1849.15</v>
      </c>
      <c r="U3212" s="302">
        <v>0</v>
      </c>
      <c r="V3212" s="302">
        <v>0</v>
      </c>
      <c r="W3212" s="302">
        <v>1849.15</v>
      </c>
      <c r="X3212" s="302">
        <v>0</v>
      </c>
      <c r="Y3212" s="302">
        <v>0</v>
      </c>
      <c r="Z3212" s="302">
        <v>0</v>
      </c>
      <c r="AA3212" s="302">
        <v>0</v>
      </c>
      <c r="AB3212" s="302">
        <v>0</v>
      </c>
      <c r="AC3212" s="302">
        <v>0</v>
      </c>
      <c r="AD3212" s="302">
        <v>0</v>
      </c>
      <c r="AE3212" s="302">
        <v>0</v>
      </c>
      <c r="AF3212" s="302">
        <v>0</v>
      </c>
      <c r="AG3212" s="302">
        <v>0</v>
      </c>
      <c r="AH3212" s="302">
        <v>127.68</v>
      </c>
      <c r="AI3212" s="302">
        <v>0</v>
      </c>
      <c r="AJ3212" s="302">
        <v>0</v>
      </c>
      <c r="AK3212" s="302">
        <v>0</v>
      </c>
      <c r="AL3212" s="302">
        <v>0</v>
      </c>
      <c r="AM3212" s="302">
        <v>0</v>
      </c>
      <c r="AN3212" s="302">
        <v>0</v>
      </c>
      <c r="AO3212" s="302">
        <v>0</v>
      </c>
      <c r="AP3212" s="302">
        <v>0.92</v>
      </c>
      <c r="AQ3212" s="302">
        <v>0</v>
      </c>
      <c r="AR3212" s="302">
        <v>33.36</v>
      </c>
      <c r="AS3212" s="302">
        <v>0</v>
      </c>
      <c r="AT3212" s="295">
        <f t="shared" si="50"/>
        <v>3462</v>
      </c>
      <c r="AU3212" s="302">
        <v>0</v>
      </c>
      <c r="AV3212" s="302">
        <v>0</v>
      </c>
      <c r="AW3212" s="303">
        <v>99</v>
      </c>
      <c r="AX3212" s="303">
        <v>118</v>
      </c>
      <c r="AY3212" s="302">
        <v>239999.98</v>
      </c>
      <c r="AZ3212" s="302">
        <v>239999.98</v>
      </c>
      <c r="BA3212" s="301">
        <v>90.000009000000006</v>
      </c>
      <c r="BB3212" s="301">
        <v>86.109897036812896</v>
      </c>
      <c r="BC3212" s="301">
        <v>9.6</v>
      </c>
      <c r="BD3212" s="301"/>
      <c r="BE3212" s="300" t="s">
        <v>4204</v>
      </c>
      <c r="BF3212" s="298"/>
      <c r="BG3212" s="300" t="s">
        <v>414</v>
      </c>
      <c r="BH3212" s="300" t="s">
        <v>212</v>
      </c>
      <c r="BI3212" s="300" t="s">
        <v>829</v>
      </c>
      <c r="BJ3212" s="300" t="s">
        <v>103</v>
      </c>
      <c r="BK3212" s="299" t="s">
        <v>4</v>
      </c>
      <c r="BL3212" s="301">
        <v>229626.35</v>
      </c>
      <c r="BM3212" s="299" t="s">
        <v>894</v>
      </c>
      <c r="BN3212" s="301"/>
      <c r="BO3212" s="304">
        <v>44616</v>
      </c>
      <c r="BP3212" s="304">
        <v>48206</v>
      </c>
      <c r="BQ3212" s="297" t="s">
        <v>1065</v>
      </c>
      <c r="BR3212" s="297" t="s">
        <v>4741</v>
      </c>
      <c r="BS3212" s="297" t="s">
        <v>4742</v>
      </c>
      <c r="BT3212" s="297" t="s">
        <v>4742</v>
      </c>
      <c r="BU3212" s="301">
        <v>0</v>
      </c>
      <c r="BV3212" s="301">
        <v>0</v>
      </c>
      <c r="BW3212" s="301">
        <v>0</v>
      </c>
    </row>
    <row r="3213" spans="1:75" s="289" customFormat="1" ht="18.2" customHeight="1" x14ac:dyDescent="0.15">
      <c r="A3213" s="291">
        <v>3211</v>
      </c>
      <c r="B3213" s="292" t="s">
        <v>305</v>
      </c>
      <c r="C3213" s="292" t="s">
        <v>306</v>
      </c>
      <c r="D3213" s="312">
        <v>45172</v>
      </c>
      <c r="E3213" s="293" t="s">
        <v>4632</v>
      </c>
      <c r="F3213" s="308">
        <v>0</v>
      </c>
      <c r="G3213" s="308">
        <v>0</v>
      </c>
      <c r="H3213" s="295">
        <v>660513.64</v>
      </c>
      <c r="I3213" s="295">
        <v>0</v>
      </c>
      <c r="J3213" s="295">
        <v>0</v>
      </c>
      <c r="K3213" s="295">
        <v>660513.64</v>
      </c>
      <c r="L3213" s="295">
        <v>4193.68</v>
      </c>
      <c r="M3213" s="295">
        <v>0</v>
      </c>
      <c r="N3213" s="295">
        <v>0</v>
      </c>
      <c r="O3213" s="295">
        <v>4193.68</v>
      </c>
      <c r="P3213" s="295">
        <v>0</v>
      </c>
      <c r="Q3213" s="295">
        <v>0</v>
      </c>
      <c r="R3213" s="295">
        <v>656319.96</v>
      </c>
      <c r="S3213" s="295">
        <v>0</v>
      </c>
      <c r="T3213" s="295">
        <v>5174.0200000000004</v>
      </c>
      <c r="U3213" s="295">
        <v>0</v>
      </c>
      <c r="V3213" s="295">
        <v>0</v>
      </c>
      <c r="W3213" s="295">
        <v>5174.0200000000004</v>
      </c>
      <c r="X3213" s="295">
        <v>0</v>
      </c>
      <c r="Y3213" s="295">
        <v>0</v>
      </c>
      <c r="Z3213" s="295">
        <v>0</v>
      </c>
      <c r="AA3213" s="295">
        <v>0</v>
      </c>
      <c r="AB3213" s="295">
        <v>0</v>
      </c>
      <c r="AC3213" s="295">
        <v>0</v>
      </c>
      <c r="AD3213" s="295">
        <v>0</v>
      </c>
      <c r="AE3213" s="295">
        <v>0</v>
      </c>
      <c r="AF3213" s="295">
        <v>0</v>
      </c>
      <c r="AG3213" s="295">
        <v>0</v>
      </c>
      <c r="AH3213" s="295">
        <v>364.42</v>
      </c>
      <c r="AI3213" s="295">
        <v>0</v>
      </c>
      <c r="AJ3213" s="295">
        <v>0</v>
      </c>
      <c r="AK3213" s="295">
        <v>0</v>
      </c>
      <c r="AL3213" s="295">
        <v>0</v>
      </c>
      <c r="AM3213" s="295">
        <v>0</v>
      </c>
      <c r="AN3213" s="295">
        <v>0</v>
      </c>
      <c r="AO3213" s="295">
        <v>0</v>
      </c>
      <c r="AP3213" s="295">
        <v>0</v>
      </c>
      <c r="AQ3213" s="295">
        <v>0</v>
      </c>
      <c r="AR3213" s="295">
        <v>0</v>
      </c>
      <c r="AS3213" s="295">
        <v>0</v>
      </c>
      <c r="AT3213" s="295">
        <f t="shared" si="50"/>
        <v>9732.1200000000008</v>
      </c>
      <c r="AU3213" s="295">
        <v>0</v>
      </c>
      <c r="AV3213" s="295">
        <v>0</v>
      </c>
      <c r="AW3213" s="296">
        <v>102</v>
      </c>
      <c r="AX3213" s="296">
        <v>121</v>
      </c>
      <c r="AY3213" s="295">
        <v>685000</v>
      </c>
      <c r="AZ3213" s="295">
        <v>685000</v>
      </c>
      <c r="BA3213" s="294">
        <v>84.744523000000001</v>
      </c>
      <c r="BB3213" s="294">
        <v>81.196382402305204</v>
      </c>
      <c r="BC3213" s="294">
        <v>9.4</v>
      </c>
      <c r="BD3213" s="294"/>
      <c r="BE3213" s="293" t="s">
        <v>4204</v>
      </c>
      <c r="BF3213" s="291"/>
      <c r="BG3213" s="293" t="s">
        <v>326</v>
      </c>
      <c r="BH3213" s="293" t="s">
        <v>217</v>
      </c>
      <c r="BI3213" s="293" t="s">
        <v>496</v>
      </c>
      <c r="BJ3213" s="293" t="s">
        <v>103</v>
      </c>
      <c r="BK3213" s="292" t="s">
        <v>4</v>
      </c>
      <c r="BL3213" s="294">
        <v>656319.96</v>
      </c>
      <c r="BM3213" s="292" t="s">
        <v>894</v>
      </c>
      <c r="BN3213" s="294"/>
      <c r="BO3213" s="297">
        <v>44620</v>
      </c>
      <c r="BP3213" s="297">
        <v>48301</v>
      </c>
      <c r="BQ3213" s="297" t="s">
        <v>1065</v>
      </c>
      <c r="BR3213" s="297" t="s">
        <v>4741</v>
      </c>
      <c r="BS3213" s="297" t="s">
        <v>4742</v>
      </c>
      <c r="BT3213" s="297" t="s">
        <v>4742</v>
      </c>
      <c r="BU3213" s="294">
        <v>0</v>
      </c>
      <c r="BV3213" s="294">
        <v>0</v>
      </c>
      <c r="BW3213" s="294">
        <v>0</v>
      </c>
    </row>
    <row r="3214" spans="1:75" s="289" customFormat="1" ht="18.2" customHeight="1" x14ac:dyDescent="0.15">
      <c r="A3214" s="298">
        <v>3212</v>
      </c>
      <c r="B3214" s="299" t="s">
        <v>305</v>
      </c>
      <c r="C3214" s="299" t="s">
        <v>306</v>
      </c>
      <c r="D3214" s="313">
        <v>45172</v>
      </c>
      <c r="E3214" s="300" t="s">
        <v>4633</v>
      </c>
      <c r="F3214" s="309">
        <v>0</v>
      </c>
      <c r="G3214" s="309">
        <v>0</v>
      </c>
      <c r="H3214" s="302">
        <v>59785.16</v>
      </c>
      <c r="I3214" s="302">
        <v>0</v>
      </c>
      <c r="J3214" s="302">
        <v>0</v>
      </c>
      <c r="K3214" s="302">
        <v>59785.16</v>
      </c>
      <c r="L3214" s="302">
        <v>426.99</v>
      </c>
      <c r="M3214" s="302">
        <v>0</v>
      </c>
      <c r="N3214" s="302">
        <v>0</v>
      </c>
      <c r="O3214" s="302">
        <v>426.99</v>
      </c>
      <c r="P3214" s="302">
        <v>0</v>
      </c>
      <c r="Q3214" s="302">
        <v>0</v>
      </c>
      <c r="R3214" s="302">
        <v>59358.17</v>
      </c>
      <c r="S3214" s="302">
        <v>0</v>
      </c>
      <c r="T3214" s="302">
        <v>473.3</v>
      </c>
      <c r="U3214" s="302">
        <v>0</v>
      </c>
      <c r="V3214" s="302">
        <v>0</v>
      </c>
      <c r="W3214" s="302">
        <v>473.3</v>
      </c>
      <c r="X3214" s="302">
        <v>0</v>
      </c>
      <c r="Y3214" s="302">
        <v>0</v>
      </c>
      <c r="Z3214" s="302">
        <v>0</v>
      </c>
      <c r="AA3214" s="302">
        <v>0</v>
      </c>
      <c r="AB3214" s="302">
        <v>0</v>
      </c>
      <c r="AC3214" s="302">
        <v>0</v>
      </c>
      <c r="AD3214" s="302">
        <v>0</v>
      </c>
      <c r="AE3214" s="302">
        <v>0</v>
      </c>
      <c r="AF3214" s="302">
        <v>0</v>
      </c>
      <c r="AG3214" s="302">
        <v>0</v>
      </c>
      <c r="AH3214" s="302">
        <v>127.27</v>
      </c>
      <c r="AI3214" s="302">
        <v>0</v>
      </c>
      <c r="AJ3214" s="302">
        <v>0</v>
      </c>
      <c r="AK3214" s="302">
        <v>0</v>
      </c>
      <c r="AL3214" s="302">
        <v>0</v>
      </c>
      <c r="AM3214" s="302">
        <v>0</v>
      </c>
      <c r="AN3214" s="302">
        <v>0</v>
      </c>
      <c r="AO3214" s="302">
        <v>0</v>
      </c>
      <c r="AP3214" s="302">
        <v>1027.56</v>
      </c>
      <c r="AQ3214" s="302">
        <v>0</v>
      </c>
      <c r="AR3214" s="302">
        <v>1027.56</v>
      </c>
      <c r="AS3214" s="302">
        <v>0</v>
      </c>
      <c r="AT3214" s="295">
        <f t="shared" si="50"/>
        <v>1027.56</v>
      </c>
      <c r="AU3214" s="302">
        <v>0</v>
      </c>
      <c r="AV3214" s="302">
        <v>0</v>
      </c>
      <c r="AW3214" s="303">
        <v>100</v>
      </c>
      <c r="AX3214" s="303">
        <v>119</v>
      </c>
      <c r="AY3214" s="302">
        <v>464810.01</v>
      </c>
      <c r="AZ3214" s="302">
        <v>64810.01</v>
      </c>
      <c r="BA3214" s="301">
        <v>88.099085000000002</v>
      </c>
      <c r="BB3214" s="301">
        <v>80.688160120241506</v>
      </c>
      <c r="BC3214" s="301">
        <v>9.5</v>
      </c>
      <c r="BD3214" s="301"/>
      <c r="BE3214" s="300" t="s">
        <v>4204</v>
      </c>
      <c r="BF3214" s="298"/>
      <c r="BG3214" s="300" t="s">
        <v>333</v>
      </c>
      <c r="BH3214" s="300" t="s">
        <v>193</v>
      </c>
      <c r="BI3214" s="300" t="s">
        <v>342</v>
      </c>
      <c r="BJ3214" s="300" t="s">
        <v>103</v>
      </c>
      <c r="BK3214" s="299" t="s">
        <v>4</v>
      </c>
      <c r="BL3214" s="301">
        <v>59358.17</v>
      </c>
      <c r="BM3214" s="299" t="s">
        <v>894</v>
      </c>
      <c r="BN3214" s="301"/>
      <c r="BO3214" s="304">
        <v>44616</v>
      </c>
      <c r="BP3214" s="304">
        <v>48237</v>
      </c>
      <c r="BQ3214" s="297" t="s">
        <v>1065</v>
      </c>
      <c r="BR3214" s="297" t="s">
        <v>4741</v>
      </c>
      <c r="BS3214" s="297" t="s">
        <v>4742</v>
      </c>
      <c r="BT3214" s="297" t="s">
        <v>4742</v>
      </c>
      <c r="BU3214" s="301">
        <v>0</v>
      </c>
      <c r="BV3214" s="301">
        <v>0</v>
      </c>
      <c r="BW3214" s="301">
        <v>0</v>
      </c>
    </row>
    <row r="3215" spans="1:75" s="289" customFormat="1" ht="18.2" customHeight="1" x14ac:dyDescent="0.15">
      <c r="A3215" s="291">
        <v>3213</v>
      </c>
      <c r="B3215" s="292" t="s">
        <v>305</v>
      </c>
      <c r="C3215" s="292" t="s">
        <v>306</v>
      </c>
      <c r="D3215" s="312">
        <v>45172</v>
      </c>
      <c r="E3215" s="293" t="s">
        <v>4636</v>
      </c>
      <c r="F3215" s="308">
        <v>0</v>
      </c>
      <c r="G3215" s="308">
        <v>0</v>
      </c>
      <c r="H3215" s="295">
        <v>305963.19</v>
      </c>
      <c r="I3215" s="295">
        <v>0</v>
      </c>
      <c r="J3215" s="295">
        <v>0</v>
      </c>
      <c r="K3215" s="295">
        <v>305963.19</v>
      </c>
      <c r="L3215" s="295">
        <v>1493.64</v>
      </c>
      <c r="M3215" s="295">
        <v>0</v>
      </c>
      <c r="N3215" s="295">
        <v>0</v>
      </c>
      <c r="O3215" s="295">
        <v>1493.64</v>
      </c>
      <c r="P3215" s="295">
        <v>0</v>
      </c>
      <c r="Q3215" s="295">
        <v>0</v>
      </c>
      <c r="R3215" s="295">
        <v>304469.55</v>
      </c>
      <c r="S3215" s="295">
        <v>0</v>
      </c>
      <c r="T3215" s="295">
        <v>2549.69</v>
      </c>
      <c r="U3215" s="295">
        <v>0</v>
      </c>
      <c r="V3215" s="295">
        <v>0</v>
      </c>
      <c r="W3215" s="295">
        <v>2549.69</v>
      </c>
      <c r="X3215" s="295">
        <v>0</v>
      </c>
      <c r="Y3215" s="295">
        <v>0</v>
      </c>
      <c r="Z3215" s="295">
        <v>0</v>
      </c>
      <c r="AA3215" s="295">
        <v>0</v>
      </c>
      <c r="AB3215" s="295">
        <v>0</v>
      </c>
      <c r="AC3215" s="295">
        <v>0</v>
      </c>
      <c r="AD3215" s="295">
        <v>0</v>
      </c>
      <c r="AE3215" s="295">
        <v>0</v>
      </c>
      <c r="AF3215" s="295">
        <v>0</v>
      </c>
      <c r="AG3215" s="295">
        <v>0</v>
      </c>
      <c r="AH3215" s="295">
        <v>166.64</v>
      </c>
      <c r="AI3215" s="295">
        <v>0</v>
      </c>
      <c r="AJ3215" s="295">
        <v>0</v>
      </c>
      <c r="AK3215" s="295">
        <v>0</v>
      </c>
      <c r="AL3215" s="295">
        <v>0</v>
      </c>
      <c r="AM3215" s="295">
        <v>0</v>
      </c>
      <c r="AN3215" s="295">
        <v>0</v>
      </c>
      <c r="AO3215" s="295">
        <v>0</v>
      </c>
      <c r="AP3215" s="295">
        <v>0.27</v>
      </c>
      <c r="AQ3215" s="295">
        <v>0</v>
      </c>
      <c r="AR3215" s="295">
        <v>0.27</v>
      </c>
      <c r="AS3215" s="295">
        <v>0</v>
      </c>
      <c r="AT3215" s="295">
        <f t="shared" si="50"/>
        <v>4209.97</v>
      </c>
      <c r="AU3215" s="295">
        <v>0</v>
      </c>
      <c r="AV3215" s="295">
        <v>0</v>
      </c>
      <c r="AW3215" s="296">
        <v>119</v>
      </c>
      <c r="AX3215" s="296">
        <v>137</v>
      </c>
      <c r="AY3215" s="295">
        <v>313248.24</v>
      </c>
      <c r="AZ3215" s="295">
        <v>313248.24</v>
      </c>
      <c r="BA3215" s="294">
        <v>81.717010999999999</v>
      </c>
      <c r="BB3215" s="294">
        <v>79.4269157474438</v>
      </c>
      <c r="BC3215" s="294">
        <v>10</v>
      </c>
      <c r="BD3215" s="294"/>
      <c r="BE3215" s="293" t="s">
        <v>4204</v>
      </c>
      <c r="BF3215" s="291"/>
      <c r="BG3215" s="293" t="s">
        <v>320</v>
      </c>
      <c r="BH3215" s="293" t="s">
        <v>197</v>
      </c>
      <c r="BI3215" s="293" t="s">
        <v>373</v>
      </c>
      <c r="BJ3215" s="293" t="s">
        <v>103</v>
      </c>
      <c r="BK3215" s="292" t="s">
        <v>4</v>
      </c>
      <c r="BL3215" s="294">
        <v>304469.55</v>
      </c>
      <c r="BM3215" s="292" t="s">
        <v>894</v>
      </c>
      <c r="BN3215" s="294"/>
      <c r="BO3215" s="297">
        <v>44645</v>
      </c>
      <c r="BP3215" s="297">
        <v>48816</v>
      </c>
      <c r="BQ3215" s="297" t="s">
        <v>1065</v>
      </c>
      <c r="BR3215" s="297" t="s">
        <v>4741</v>
      </c>
      <c r="BS3215" s="297" t="s">
        <v>4742</v>
      </c>
      <c r="BT3215" s="297" t="s">
        <v>4742</v>
      </c>
      <c r="BU3215" s="294">
        <v>0</v>
      </c>
      <c r="BV3215" s="294">
        <v>0</v>
      </c>
      <c r="BW3215" s="294">
        <v>0</v>
      </c>
    </row>
    <row r="3216" spans="1:75" s="289" customFormat="1" ht="18.2" customHeight="1" x14ac:dyDescent="0.15">
      <c r="A3216" s="298">
        <v>3214</v>
      </c>
      <c r="B3216" s="299" t="s">
        <v>305</v>
      </c>
      <c r="C3216" s="299" t="s">
        <v>306</v>
      </c>
      <c r="D3216" s="313">
        <v>45172</v>
      </c>
      <c r="E3216" s="300" t="s">
        <v>4644</v>
      </c>
      <c r="F3216" s="309">
        <v>18</v>
      </c>
      <c r="G3216" s="309">
        <v>17</v>
      </c>
      <c r="H3216" s="302">
        <v>221953.44</v>
      </c>
      <c r="I3216" s="302">
        <v>4245.26</v>
      </c>
      <c r="J3216" s="302">
        <v>0</v>
      </c>
      <c r="K3216" s="302">
        <v>226198.7</v>
      </c>
      <c r="L3216" s="302">
        <v>1083.52</v>
      </c>
      <c r="M3216" s="302">
        <v>0</v>
      </c>
      <c r="N3216" s="302">
        <v>0</v>
      </c>
      <c r="O3216" s="302">
        <v>0</v>
      </c>
      <c r="P3216" s="302">
        <v>0</v>
      </c>
      <c r="Q3216" s="302">
        <v>0</v>
      </c>
      <c r="R3216" s="302">
        <v>226198.7</v>
      </c>
      <c r="S3216" s="302">
        <v>44493.34</v>
      </c>
      <c r="T3216" s="302">
        <v>1849.61</v>
      </c>
      <c r="U3216" s="302">
        <v>0</v>
      </c>
      <c r="V3216" s="302">
        <v>0</v>
      </c>
      <c r="W3216" s="302">
        <v>0</v>
      </c>
      <c r="X3216" s="302">
        <v>0</v>
      </c>
      <c r="Y3216" s="302">
        <v>0</v>
      </c>
      <c r="Z3216" s="302">
        <v>46342.95</v>
      </c>
      <c r="AA3216" s="302">
        <v>0</v>
      </c>
      <c r="AB3216" s="302">
        <v>0</v>
      </c>
      <c r="AC3216" s="302">
        <v>0</v>
      </c>
      <c r="AD3216" s="302">
        <v>0</v>
      </c>
      <c r="AE3216" s="302">
        <v>0</v>
      </c>
      <c r="AF3216" s="302">
        <v>0</v>
      </c>
      <c r="AG3216" s="302">
        <v>0</v>
      </c>
      <c r="AH3216" s="302">
        <v>0</v>
      </c>
      <c r="AI3216" s="302">
        <v>0</v>
      </c>
      <c r="AJ3216" s="302">
        <v>0</v>
      </c>
      <c r="AK3216" s="302">
        <v>0</v>
      </c>
      <c r="AL3216" s="302">
        <v>0</v>
      </c>
      <c r="AM3216" s="302">
        <v>0</v>
      </c>
      <c r="AN3216" s="302">
        <v>0</v>
      </c>
      <c r="AO3216" s="302">
        <v>0</v>
      </c>
      <c r="AP3216" s="302">
        <v>0</v>
      </c>
      <c r="AQ3216" s="302">
        <v>0</v>
      </c>
      <c r="AR3216" s="302">
        <v>0</v>
      </c>
      <c r="AS3216" s="302">
        <v>0</v>
      </c>
      <c r="AT3216" s="295">
        <f t="shared" si="50"/>
        <v>0</v>
      </c>
      <c r="AU3216" s="302">
        <v>5328.78</v>
      </c>
      <c r="AV3216" s="302">
        <v>46342.95</v>
      </c>
      <c r="AW3216" s="303">
        <v>119</v>
      </c>
      <c r="AX3216" s="303">
        <v>136</v>
      </c>
      <c r="AY3216" s="302">
        <v>355599.57</v>
      </c>
      <c r="AZ3216" s="302">
        <v>226198.7</v>
      </c>
      <c r="BA3216" s="301">
        <v>35.599719</v>
      </c>
      <c r="BB3216" s="301">
        <v>35.599719</v>
      </c>
      <c r="BC3216" s="301">
        <v>10</v>
      </c>
      <c r="BD3216" s="301"/>
      <c r="BE3216" s="300" t="s">
        <v>4204</v>
      </c>
      <c r="BF3216" s="298"/>
      <c r="BG3216" s="300" t="s">
        <v>312</v>
      </c>
      <c r="BH3216" s="300" t="s">
        <v>188</v>
      </c>
      <c r="BI3216" s="300" t="s">
        <v>511</v>
      </c>
      <c r="BJ3216" s="300" t="s">
        <v>4205</v>
      </c>
      <c r="BK3216" s="299" t="s">
        <v>4</v>
      </c>
      <c r="BL3216" s="301">
        <v>226198.7</v>
      </c>
      <c r="BM3216" s="299" t="s">
        <v>894</v>
      </c>
      <c r="BN3216" s="301"/>
      <c r="BO3216" s="304">
        <v>44679</v>
      </c>
      <c r="BP3216" s="304">
        <v>48819</v>
      </c>
      <c r="BQ3216" s="297" t="s">
        <v>925</v>
      </c>
      <c r="BR3216" s="297" t="s">
        <v>4745</v>
      </c>
      <c r="BS3216" s="297" t="s">
        <v>4742</v>
      </c>
      <c r="BT3216" s="297" t="s">
        <v>4742</v>
      </c>
      <c r="BU3216" s="301">
        <v>751.8</v>
      </c>
      <c r="BV3216" s="301">
        <v>0</v>
      </c>
      <c r="BW3216" s="301">
        <v>0</v>
      </c>
    </row>
    <row r="3217" spans="1:75" s="289" customFormat="1" ht="18.2" customHeight="1" x14ac:dyDescent="0.15">
      <c r="A3217" s="291">
        <v>3215</v>
      </c>
      <c r="B3217" s="292" t="s">
        <v>305</v>
      </c>
      <c r="C3217" s="292" t="s">
        <v>306</v>
      </c>
      <c r="D3217" s="312">
        <v>45172</v>
      </c>
      <c r="E3217" s="293" t="s">
        <v>4645</v>
      </c>
      <c r="F3217" s="308">
        <v>17</v>
      </c>
      <c r="G3217" s="308">
        <v>16</v>
      </c>
      <c r="H3217" s="295">
        <v>293132.69</v>
      </c>
      <c r="I3217" s="295">
        <v>5667.36</v>
      </c>
      <c r="J3217" s="295">
        <v>0</v>
      </c>
      <c r="K3217" s="295">
        <v>298800.05</v>
      </c>
      <c r="L3217" s="295">
        <v>1445.29</v>
      </c>
      <c r="M3217" s="295">
        <v>0</v>
      </c>
      <c r="N3217" s="295">
        <v>0</v>
      </c>
      <c r="O3217" s="295">
        <v>0</v>
      </c>
      <c r="P3217" s="295">
        <v>0</v>
      </c>
      <c r="Q3217" s="295">
        <v>0</v>
      </c>
      <c r="R3217" s="295">
        <v>298800.05</v>
      </c>
      <c r="S3217" s="295">
        <v>53071.53</v>
      </c>
      <c r="T3217" s="295">
        <v>2345.06</v>
      </c>
      <c r="U3217" s="295">
        <v>0</v>
      </c>
      <c r="V3217" s="295">
        <v>0</v>
      </c>
      <c r="W3217" s="295">
        <v>0</v>
      </c>
      <c r="X3217" s="295">
        <v>0</v>
      </c>
      <c r="Y3217" s="295">
        <v>0</v>
      </c>
      <c r="Z3217" s="295">
        <v>55416.59</v>
      </c>
      <c r="AA3217" s="295">
        <v>0</v>
      </c>
      <c r="AB3217" s="295">
        <v>0</v>
      </c>
      <c r="AC3217" s="295">
        <v>0</v>
      </c>
      <c r="AD3217" s="295">
        <v>0</v>
      </c>
      <c r="AE3217" s="295">
        <v>0</v>
      </c>
      <c r="AF3217" s="295">
        <v>0</v>
      </c>
      <c r="AG3217" s="295">
        <v>0</v>
      </c>
      <c r="AH3217" s="295">
        <v>0</v>
      </c>
      <c r="AI3217" s="295">
        <v>0</v>
      </c>
      <c r="AJ3217" s="295">
        <v>0</v>
      </c>
      <c r="AK3217" s="295">
        <v>0</v>
      </c>
      <c r="AL3217" s="295">
        <v>0</v>
      </c>
      <c r="AM3217" s="295">
        <v>0</v>
      </c>
      <c r="AN3217" s="295">
        <v>0</v>
      </c>
      <c r="AO3217" s="295">
        <v>0</v>
      </c>
      <c r="AP3217" s="295">
        <v>0</v>
      </c>
      <c r="AQ3217" s="295">
        <v>0</v>
      </c>
      <c r="AR3217" s="295">
        <v>0</v>
      </c>
      <c r="AS3217" s="295">
        <v>0</v>
      </c>
      <c r="AT3217" s="295">
        <f t="shared" si="50"/>
        <v>0</v>
      </c>
      <c r="AU3217" s="295">
        <v>7112.65</v>
      </c>
      <c r="AV3217" s="295">
        <v>55416.59</v>
      </c>
      <c r="AW3217" s="296">
        <v>120</v>
      </c>
      <c r="AX3217" s="296">
        <v>137</v>
      </c>
      <c r="AY3217" s="295">
        <v>355700.01</v>
      </c>
      <c r="AZ3217" s="295">
        <v>298800.05</v>
      </c>
      <c r="BA3217" s="294">
        <v>47.511949999999999</v>
      </c>
      <c r="BB3217" s="294">
        <v>47.511949999999999</v>
      </c>
      <c r="BC3217" s="294">
        <v>9.6</v>
      </c>
      <c r="BD3217" s="294"/>
      <c r="BE3217" s="293" t="s">
        <v>4204</v>
      </c>
      <c r="BF3217" s="291"/>
      <c r="BG3217" s="293" t="s">
        <v>312</v>
      </c>
      <c r="BH3217" s="293" t="s">
        <v>196</v>
      </c>
      <c r="BI3217" s="293" t="s">
        <v>773</v>
      </c>
      <c r="BJ3217" s="293" t="s">
        <v>4205</v>
      </c>
      <c r="BK3217" s="292" t="s">
        <v>4</v>
      </c>
      <c r="BL3217" s="294">
        <v>298800.05</v>
      </c>
      <c r="BM3217" s="292" t="s">
        <v>894</v>
      </c>
      <c r="BN3217" s="294"/>
      <c r="BO3217" s="297">
        <v>44680</v>
      </c>
      <c r="BP3217" s="297">
        <v>48851</v>
      </c>
      <c r="BQ3217" s="297" t="s">
        <v>925</v>
      </c>
      <c r="BR3217" s="297" t="s">
        <v>4745</v>
      </c>
      <c r="BS3217" s="297" t="s">
        <v>4742</v>
      </c>
      <c r="BT3217" s="297" t="s">
        <v>4742</v>
      </c>
      <c r="BU3217" s="294">
        <v>860.8</v>
      </c>
      <c r="BV3217" s="294">
        <v>0</v>
      </c>
      <c r="BW3217" s="294">
        <v>0</v>
      </c>
    </row>
    <row r="3218" spans="1:75" s="289" customFormat="1" ht="18.2" customHeight="1" x14ac:dyDescent="0.15">
      <c r="A3218" s="298">
        <v>3216</v>
      </c>
      <c r="B3218" s="299" t="s">
        <v>305</v>
      </c>
      <c r="C3218" s="299" t="s">
        <v>306</v>
      </c>
      <c r="D3218" s="313">
        <v>45172</v>
      </c>
      <c r="E3218" s="300" t="s">
        <v>4637</v>
      </c>
      <c r="F3218" s="309">
        <v>0</v>
      </c>
      <c r="G3218" s="309">
        <v>0</v>
      </c>
      <c r="H3218" s="302">
        <v>96129.85</v>
      </c>
      <c r="I3218" s="302">
        <v>0</v>
      </c>
      <c r="J3218" s="302">
        <v>0</v>
      </c>
      <c r="K3218" s="302">
        <v>96129.85</v>
      </c>
      <c r="L3218" s="302">
        <v>2730.48</v>
      </c>
      <c r="M3218" s="302">
        <v>0</v>
      </c>
      <c r="N3218" s="302">
        <v>0</v>
      </c>
      <c r="O3218" s="302">
        <v>2730.48</v>
      </c>
      <c r="P3218" s="302">
        <v>0</v>
      </c>
      <c r="Q3218" s="302">
        <v>0</v>
      </c>
      <c r="R3218" s="302">
        <v>93399.37</v>
      </c>
      <c r="S3218" s="302">
        <v>0</v>
      </c>
      <c r="T3218" s="302">
        <v>801.08</v>
      </c>
      <c r="U3218" s="302">
        <v>0</v>
      </c>
      <c r="V3218" s="302">
        <v>0</v>
      </c>
      <c r="W3218" s="302">
        <v>801.08</v>
      </c>
      <c r="X3218" s="302">
        <v>0</v>
      </c>
      <c r="Y3218" s="302">
        <v>0</v>
      </c>
      <c r="Z3218" s="302">
        <v>0</v>
      </c>
      <c r="AA3218" s="302">
        <v>0</v>
      </c>
      <c r="AB3218" s="302">
        <v>0</v>
      </c>
      <c r="AC3218" s="302">
        <v>0</v>
      </c>
      <c r="AD3218" s="302">
        <v>0</v>
      </c>
      <c r="AE3218" s="302">
        <v>0</v>
      </c>
      <c r="AF3218" s="302">
        <v>0</v>
      </c>
      <c r="AG3218" s="302">
        <v>0</v>
      </c>
      <c r="AH3218" s="302">
        <v>110.21</v>
      </c>
      <c r="AI3218" s="302">
        <v>0</v>
      </c>
      <c r="AJ3218" s="302">
        <v>0</v>
      </c>
      <c r="AK3218" s="302">
        <v>0</v>
      </c>
      <c r="AL3218" s="302">
        <v>0</v>
      </c>
      <c r="AM3218" s="302">
        <v>0</v>
      </c>
      <c r="AN3218" s="302">
        <v>0</v>
      </c>
      <c r="AO3218" s="302">
        <v>0</v>
      </c>
      <c r="AP3218" s="302">
        <v>8.23</v>
      </c>
      <c r="AQ3218" s="302">
        <v>0</v>
      </c>
      <c r="AR3218" s="302">
        <v>0</v>
      </c>
      <c r="AS3218" s="302">
        <v>0</v>
      </c>
      <c r="AT3218" s="295">
        <f t="shared" si="50"/>
        <v>3650</v>
      </c>
      <c r="AU3218" s="302">
        <v>0</v>
      </c>
      <c r="AV3218" s="302">
        <v>0</v>
      </c>
      <c r="AW3218" s="303">
        <v>30</v>
      </c>
      <c r="AX3218" s="303">
        <v>48</v>
      </c>
      <c r="AY3218" s="302">
        <v>294999.83647899999</v>
      </c>
      <c r="AZ3218" s="302">
        <v>139242.97</v>
      </c>
      <c r="BA3218" s="301">
        <v>82.476861999999997</v>
      </c>
      <c r="BB3218" s="301">
        <v>55.322627421527599</v>
      </c>
      <c r="BC3218" s="301">
        <v>10</v>
      </c>
      <c r="BD3218" s="301"/>
      <c r="BE3218" s="300" t="s">
        <v>4204</v>
      </c>
      <c r="BF3218" s="298"/>
      <c r="BG3218" s="300" t="s">
        <v>320</v>
      </c>
      <c r="BH3218" s="300" t="s">
        <v>181</v>
      </c>
      <c r="BI3218" s="300" t="s">
        <v>459</v>
      </c>
      <c r="BJ3218" s="300" t="s">
        <v>103</v>
      </c>
      <c r="BK3218" s="299" t="s">
        <v>4</v>
      </c>
      <c r="BL3218" s="301">
        <v>93399.37</v>
      </c>
      <c r="BM3218" s="299" t="s">
        <v>894</v>
      </c>
      <c r="BN3218" s="301"/>
      <c r="BO3218" s="304">
        <v>44644</v>
      </c>
      <c r="BP3218" s="304">
        <v>46105</v>
      </c>
      <c r="BQ3218" s="297" t="s">
        <v>1065</v>
      </c>
      <c r="BR3218" s="297" t="s">
        <v>4741</v>
      </c>
      <c r="BS3218" s="297" t="s">
        <v>4742</v>
      </c>
      <c r="BT3218" s="297" t="s">
        <v>4742</v>
      </c>
      <c r="BU3218" s="301">
        <v>0</v>
      </c>
      <c r="BV3218" s="301">
        <v>0</v>
      </c>
      <c r="BW3218" s="301">
        <v>0</v>
      </c>
    </row>
    <row r="3219" spans="1:75" s="289" customFormat="1" ht="18.2" customHeight="1" x14ac:dyDescent="0.15">
      <c r="A3219" s="291">
        <v>3217</v>
      </c>
      <c r="B3219" s="292" t="s">
        <v>305</v>
      </c>
      <c r="C3219" s="292" t="s">
        <v>306</v>
      </c>
      <c r="D3219" s="312">
        <v>45172</v>
      </c>
      <c r="E3219" s="293" t="s">
        <v>4638</v>
      </c>
      <c r="F3219" s="308">
        <v>0</v>
      </c>
      <c r="G3219" s="308">
        <v>0</v>
      </c>
      <c r="H3219" s="295">
        <v>470750.97</v>
      </c>
      <c r="I3219" s="295">
        <v>0</v>
      </c>
      <c r="J3219" s="295">
        <v>0</v>
      </c>
      <c r="K3219" s="295">
        <v>470750.97</v>
      </c>
      <c r="L3219" s="295">
        <v>2364.62</v>
      </c>
      <c r="M3219" s="295">
        <v>0</v>
      </c>
      <c r="N3219" s="295">
        <v>0</v>
      </c>
      <c r="O3219" s="295">
        <v>2364.62</v>
      </c>
      <c r="P3219" s="295">
        <v>0</v>
      </c>
      <c r="Q3219" s="295">
        <v>0</v>
      </c>
      <c r="R3219" s="295">
        <v>468386.35</v>
      </c>
      <c r="S3219" s="295">
        <v>0</v>
      </c>
      <c r="T3219" s="295">
        <v>3726.78</v>
      </c>
      <c r="U3219" s="295">
        <v>0</v>
      </c>
      <c r="V3219" s="295">
        <v>0</v>
      </c>
      <c r="W3219" s="295">
        <v>3726.78</v>
      </c>
      <c r="X3219" s="295">
        <v>0</v>
      </c>
      <c r="Y3219" s="295">
        <v>0</v>
      </c>
      <c r="Z3219" s="295">
        <v>0</v>
      </c>
      <c r="AA3219" s="295">
        <v>0</v>
      </c>
      <c r="AB3219" s="295">
        <v>0</v>
      </c>
      <c r="AC3219" s="295">
        <v>0</v>
      </c>
      <c r="AD3219" s="295">
        <v>0</v>
      </c>
      <c r="AE3219" s="295">
        <v>0</v>
      </c>
      <c r="AF3219" s="295">
        <v>0</v>
      </c>
      <c r="AG3219" s="295">
        <v>0</v>
      </c>
      <c r="AH3219" s="295">
        <v>256.58</v>
      </c>
      <c r="AI3219" s="295">
        <v>0</v>
      </c>
      <c r="AJ3219" s="295">
        <v>0</v>
      </c>
      <c r="AK3219" s="295">
        <v>0</v>
      </c>
      <c r="AL3219" s="295">
        <v>0</v>
      </c>
      <c r="AM3219" s="295">
        <v>0</v>
      </c>
      <c r="AN3219" s="295">
        <v>0</v>
      </c>
      <c r="AO3219" s="295">
        <v>0</v>
      </c>
      <c r="AP3219" s="295">
        <v>459</v>
      </c>
      <c r="AQ3219" s="295">
        <v>0</v>
      </c>
      <c r="AR3219" s="295">
        <v>306.98</v>
      </c>
      <c r="AS3219" s="295">
        <v>0</v>
      </c>
      <c r="AT3219" s="295">
        <f t="shared" si="50"/>
        <v>6500</v>
      </c>
      <c r="AU3219" s="295">
        <v>0</v>
      </c>
      <c r="AV3219" s="295">
        <v>0</v>
      </c>
      <c r="AW3219" s="296">
        <v>119</v>
      </c>
      <c r="AX3219" s="296">
        <v>137</v>
      </c>
      <c r="AY3219" s="295">
        <v>482298.38</v>
      </c>
      <c r="AZ3219" s="295">
        <v>482298.38</v>
      </c>
      <c r="BA3219" s="294">
        <v>90.000298000000001</v>
      </c>
      <c r="BB3219" s="294">
        <v>87.404214542732504</v>
      </c>
      <c r="BC3219" s="294">
        <v>9.5</v>
      </c>
      <c r="BD3219" s="294"/>
      <c r="BE3219" s="293" t="s">
        <v>4204</v>
      </c>
      <c r="BF3219" s="291"/>
      <c r="BG3219" s="293" t="s">
        <v>320</v>
      </c>
      <c r="BH3219" s="293" t="s">
        <v>197</v>
      </c>
      <c r="BI3219" s="293" t="s">
        <v>373</v>
      </c>
      <c r="BJ3219" s="293" t="s">
        <v>103</v>
      </c>
      <c r="BK3219" s="292" t="s">
        <v>4</v>
      </c>
      <c r="BL3219" s="294">
        <v>468386.35</v>
      </c>
      <c r="BM3219" s="292" t="s">
        <v>894</v>
      </c>
      <c r="BN3219" s="294"/>
      <c r="BO3219" s="297">
        <v>44645</v>
      </c>
      <c r="BP3219" s="297">
        <v>48816</v>
      </c>
      <c r="BQ3219" s="297" t="s">
        <v>1065</v>
      </c>
      <c r="BR3219" s="297" t="s">
        <v>4741</v>
      </c>
      <c r="BS3219" s="297" t="s">
        <v>4742</v>
      </c>
      <c r="BT3219" s="297" t="s">
        <v>4742</v>
      </c>
      <c r="BU3219" s="294">
        <v>0</v>
      </c>
      <c r="BV3219" s="294">
        <v>0</v>
      </c>
      <c r="BW3219" s="294">
        <v>0</v>
      </c>
    </row>
    <row r="3220" spans="1:75" s="289" customFormat="1" ht="18.2" customHeight="1" x14ac:dyDescent="0.15">
      <c r="A3220" s="298">
        <v>3218</v>
      </c>
      <c r="B3220" s="299" t="s">
        <v>305</v>
      </c>
      <c r="C3220" s="299" t="s">
        <v>306</v>
      </c>
      <c r="D3220" s="313">
        <v>45172</v>
      </c>
      <c r="E3220" s="300" t="s">
        <v>4639</v>
      </c>
      <c r="F3220" s="309">
        <v>0</v>
      </c>
      <c r="G3220" s="309">
        <v>0</v>
      </c>
      <c r="H3220" s="302">
        <v>279152.48</v>
      </c>
      <c r="I3220" s="302">
        <v>0</v>
      </c>
      <c r="J3220" s="302">
        <v>0</v>
      </c>
      <c r="K3220" s="302">
        <v>279152.48</v>
      </c>
      <c r="L3220" s="302">
        <v>1402.2</v>
      </c>
      <c r="M3220" s="302">
        <v>0</v>
      </c>
      <c r="N3220" s="302">
        <v>0</v>
      </c>
      <c r="O3220" s="302">
        <v>1402.2</v>
      </c>
      <c r="P3220" s="302">
        <v>0</v>
      </c>
      <c r="Q3220" s="302">
        <v>0</v>
      </c>
      <c r="R3220" s="302">
        <v>277750.28000000003</v>
      </c>
      <c r="S3220" s="302">
        <v>0</v>
      </c>
      <c r="T3220" s="302">
        <v>2209.96</v>
      </c>
      <c r="U3220" s="302">
        <v>0</v>
      </c>
      <c r="V3220" s="302">
        <v>0</v>
      </c>
      <c r="W3220" s="302">
        <v>2209.96</v>
      </c>
      <c r="X3220" s="302">
        <v>0</v>
      </c>
      <c r="Y3220" s="302">
        <v>0</v>
      </c>
      <c r="Z3220" s="302">
        <v>0</v>
      </c>
      <c r="AA3220" s="302">
        <v>0</v>
      </c>
      <c r="AB3220" s="302">
        <v>0</v>
      </c>
      <c r="AC3220" s="302">
        <v>0</v>
      </c>
      <c r="AD3220" s="302">
        <v>0</v>
      </c>
      <c r="AE3220" s="302">
        <v>0</v>
      </c>
      <c r="AF3220" s="302">
        <v>0</v>
      </c>
      <c r="AG3220" s="302">
        <v>0</v>
      </c>
      <c r="AH3220" s="302">
        <v>152.15</v>
      </c>
      <c r="AI3220" s="302">
        <v>0</v>
      </c>
      <c r="AJ3220" s="302">
        <v>0</v>
      </c>
      <c r="AK3220" s="302">
        <v>0</v>
      </c>
      <c r="AL3220" s="302">
        <v>0</v>
      </c>
      <c r="AM3220" s="302">
        <v>0</v>
      </c>
      <c r="AN3220" s="302">
        <v>0</v>
      </c>
      <c r="AO3220" s="302">
        <v>0</v>
      </c>
      <c r="AP3220" s="302">
        <v>1140.06</v>
      </c>
      <c r="AQ3220" s="302">
        <v>0</v>
      </c>
      <c r="AR3220" s="302">
        <v>1139.3699999999999</v>
      </c>
      <c r="AS3220" s="302">
        <v>0</v>
      </c>
      <c r="AT3220" s="295">
        <f t="shared" si="50"/>
        <v>3765</v>
      </c>
      <c r="AU3220" s="302">
        <v>0</v>
      </c>
      <c r="AV3220" s="302">
        <v>0</v>
      </c>
      <c r="AW3220" s="303">
        <v>119</v>
      </c>
      <c r="AX3220" s="303">
        <v>137</v>
      </c>
      <c r="AY3220" s="302">
        <v>286000</v>
      </c>
      <c r="AZ3220" s="302">
        <v>286000</v>
      </c>
      <c r="BA3220" s="301">
        <v>90.000000999999997</v>
      </c>
      <c r="BB3220" s="301">
        <v>87.403935236889097</v>
      </c>
      <c r="BC3220" s="301">
        <v>9.5</v>
      </c>
      <c r="BD3220" s="301"/>
      <c r="BE3220" s="300" t="s">
        <v>4204</v>
      </c>
      <c r="BF3220" s="298"/>
      <c r="BG3220" s="300" t="s">
        <v>320</v>
      </c>
      <c r="BH3220" s="300" t="s">
        <v>181</v>
      </c>
      <c r="BI3220" s="300" t="s">
        <v>372</v>
      </c>
      <c r="BJ3220" s="300" t="s">
        <v>103</v>
      </c>
      <c r="BK3220" s="299" t="s">
        <v>4</v>
      </c>
      <c r="BL3220" s="301">
        <v>277750.28000000003</v>
      </c>
      <c r="BM3220" s="299" t="s">
        <v>894</v>
      </c>
      <c r="BN3220" s="301"/>
      <c r="BO3220" s="304">
        <v>44645</v>
      </c>
      <c r="BP3220" s="304">
        <v>48816</v>
      </c>
      <c r="BQ3220" s="297" t="s">
        <v>1065</v>
      </c>
      <c r="BR3220" s="297" t="s">
        <v>4741</v>
      </c>
      <c r="BS3220" s="297" t="s">
        <v>4742</v>
      </c>
      <c r="BT3220" s="297" t="s">
        <v>4742</v>
      </c>
      <c r="BU3220" s="301">
        <v>0</v>
      </c>
      <c r="BV3220" s="301">
        <v>0</v>
      </c>
      <c r="BW3220" s="301">
        <v>0</v>
      </c>
    </row>
    <row r="3221" spans="1:75" s="289" customFormat="1" ht="18.2" customHeight="1" x14ac:dyDescent="0.15">
      <c r="A3221" s="291">
        <v>3219</v>
      </c>
      <c r="B3221" s="292" t="s">
        <v>305</v>
      </c>
      <c r="C3221" s="292" t="s">
        <v>306</v>
      </c>
      <c r="D3221" s="312">
        <v>45172</v>
      </c>
      <c r="E3221" s="293" t="s">
        <v>4690</v>
      </c>
      <c r="F3221" s="308">
        <v>0</v>
      </c>
      <c r="G3221" s="308">
        <v>0</v>
      </c>
      <c r="H3221" s="295">
        <v>219680.49</v>
      </c>
      <c r="I3221" s="295">
        <v>0</v>
      </c>
      <c r="J3221" s="295">
        <v>0</v>
      </c>
      <c r="K3221" s="295">
        <v>219680.49</v>
      </c>
      <c r="L3221" s="295">
        <v>0</v>
      </c>
      <c r="M3221" s="295">
        <v>0</v>
      </c>
      <c r="N3221" s="295">
        <v>0</v>
      </c>
      <c r="O3221" s="295">
        <v>0</v>
      </c>
      <c r="P3221" s="295">
        <v>0</v>
      </c>
      <c r="Q3221" s="295">
        <v>0</v>
      </c>
      <c r="R3221" s="295">
        <v>219680.49</v>
      </c>
      <c r="S3221" s="295">
        <v>0</v>
      </c>
      <c r="T3221" s="295">
        <v>3037.08</v>
      </c>
      <c r="U3221" s="295">
        <v>0</v>
      </c>
      <c r="V3221" s="295">
        <v>0</v>
      </c>
      <c r="W3221" s="295">
        <v>3037.08</v>
      </c>
      <c r="X3221" s="295">
        <v>0</v>
      </c>
      <c r="Y3221" s="295">
        <v>0</v>
      </c>
      <c r="Z3221" s="295">
        <v>0</v>
      </c>
      <c r="AA3221" s="295">
        <v>1125</v>
      </c>
      <c r="AB3221" s="295">
        <v>0</v>
      </c>
      <c r="AC3221" s="295">
        <v>0</v>
      </c>
      <c r="AD3221" s="295">
        <v>0</v>
      </c>
      <c r="AE3221" s="295">
        <v>0</v>
      </c>
      <c r="AF3221" s="295">
        <v>0</v>
      </c>
      <c r="AG3221" s="295">
        <v>0</v>
      </c>
      <c r="AH3221" s="295">
        <v>0</v>
      </c>
      <c r="AI3221" s="295">
        <v>0</v>
      </c>
      <c r="AJ3221" s="295">
        <v>0</v>
      </c>
      <c r="AK3221" s="295">
        <v>0</v>
      </c>
      <c r="AL3221" s="295">
        <v>0</v>
      </c>
      <c r="AM3221" s="295">
        <v>0</v>
      </c>
      <c r="AN3221" s="295">
        <v>0</v>
      </c>
      <c r="AO3221" s="295">
        <v>0</v>
      </c>
      <c r="AP3221" s="295">
        <v>0</v>
      </c>
      <c r="AQ3221" s="295">
        <v>0</v>
      </c>
      <c r="AR3221" s="295">
        <v>0</v>
      </c>
      <c r="AS3221" s="295">
        <v>0</v>
      </c>
      <c r="AT3221" s="295">
        <f t="shared" si="50"/>
        <v>4162.08</v>
      </c>
      <c r="AU3221" s="295">
        <v>0</v>
      </c>
      <c r="AV3221" s="295">
        <v>0</v>
      </c>
      <c r="AW3221" s="296">
        <v>119</v>
      </c>
      <c r="AX3221" s="296">
        <v>131</v>
      </c>
      <c r="AY3221" s="295">
        <v>236000.41</v>
      </c>
      <c r="AZ3221" s="295">
        <v>219680.49</v>
      </c>
      <c r="BA3221" s="294">
        <v>47.497795000000004</v>
      </c>
      <c r="BB3221" s="294">
        <v>47.497795000000004</v>
      </c>
      <c r="BC3221" s="294">
        <v>10</v>
      </c>
      <c r="BD3221" s="294"/>
      <c r="BE3221" s="293" t="s">
        <v>4204</v>
      </c>
      <c r="BF3221" s="291"/>
      <c r="BG3221" s="293" t="s">
        <v>320</v>
      </c>
      <c r="BH3221" s="293" t="s">
        <v>197</v>
      </c>
      <c r="BI3221" s="293" t="s">
        <v>373</v>
      </c>
      <c r="BJ3221" s="293" t="s">
        <v>103</v>
      </c>
      <c r="BK3221" s="292" t="s">
        <v>4</v>
      </c>
      <c r="BL3221" s="294">
        <v>219680.49</v>
      </c>
      <c r="BM3221" s="292" t="s">
        <v>894</v>
      </c>
      <c r="BN3221" s="294"/>
      <c r="BO3221" s="297">
        <v>44831</v>
      </c>
      <c r="BP3221" s="297">
        <v>48818</v>
      </c>
      <c r="BQ3221" s="297" t="s">
        <v>1065</v>
      </c>
      <c r="BR3221" s="297" t="s">
        <v>4741</v>
      </c>
      <c r="BS3221" s="297" t="s">
        <v>4742</v>
      </c>
      <c r="BT3221" s="297" t="s">
        <v>4742</v>
      </c>
      <c r="BU3221" s="294">
        <v>0</v>
      </c>
      <c r="BV3221" s="294">
        <v>0</v>
      </c>
      <c r="BW3221" s="294">
        <v>0</v>
      </c>
    </row>
    <row r="3222" spans="1:75" s="289" customFormat="1" ht="18.2" customHeight="1" x14ac:dyDescent="0.15">
      <c r="A3222" s="298">
        <v>3220</v>
      </c>
      <c r="B3222" s="299" t="s">
        <v>305</v>
      </c>
      <c r="C3222" s="299" t="s">
        <v>306</v>
      </c>
      <c r="D3222" s="313">
        <v>45172</v>
      </c>
      <c r="E3222" s="300" t="s">
        <v>4640</v>
      </c>
      <c r="F3222" s="309">
        <v>0</v>
      </c>
      <c r="G3222" s="309">
        <v>0</v>
      </c>
      <c r="H3222" s="302">
        <v>494278.67</v>
      </c>
      <c r="I3222" s="302">
        <v>0</v>
      </c>
      <c r="J3222" s="302">
        <v>0</v>
      </c>
      <c r="K3222" s="302">
        <v>494278.67</v>
      </c>
      <c r="L3222" s="302">
        <v>2482.8000000000002</v>
      </c>
      <c r="M3222" s="302">
        <v>0</v>
      </c>
      <c r="N3222" s="302">
        <v>0</v>
      </c>
      <c r="O3222" s="302">
        <v>2482.8000000000002</v>
      </c>
      <c r="P3222" s="302">
        <v>0</v>
      </c>
      <c r="Q3222" s="302">
        <v>0</v>
      </c>
      <c r="R3222" s="302">
        <v>491795.87</v>
      </c>
      <c r="S3222" s="302">
        <v>0</v>
      </c>
      <c r="T3222" s="302">
        <v>3913.04</v>
      </c>
      <c r="U3222" s="302">
        <v>0</v>
      </c>
      <c r="V3222" s="302">
        <v>0</v>
      </c>
      <c r="W3222" s="302">
        <v>3913.04</v>
      </c>
      <c r="X3222" s="302">
        <v>0</v>
      </c>
      <c r="Y3222" s="302">
        <v>0</v>
      </c>
      <c r="Z3222" s="302">
        <v>0</v>
      </c>
      <c r="AA3222" s="302">
        <v>0</v>
      </c>
      <c r="AB3222" s="302">
        <v>0</v>
      </c>
      <c r="AC3222" s="302">
        <v>0</v>
      </c>
      <c r="AD3222" s="302">
        <v>0</v>
      </c>
      <c r="AE3222" s="302">
        <v>0</v>
      </c>
      <c r="AF3222" s="302">
        <v>0</v>
      </c>
      <c r="AG3222" s="302">
        <v>0</v>
      </c>
      <c r="AH3222" s="302">
        <v>336.94</v>
      </c>
      <c r="AI3222" s="302">
        <v>0</v>
      </c>
      <c r="AJ3222" s="302">
        <v>0</v>
      </c>
      <c r="AK3222" s="302">
        <v>0</v>
      </c>
      <c r="AL3222" s="302">
        <v>0</v>
      </c>
      <c r="AM3222" s="302">
        <v>0</v>
      </c>
      <c r="AN3222" s="302">
        <v>0</v>
      </c>
      <c r="AO3222" s="302">
        <v>0</v>
      </c>
      <c r="AP3222" s="302">
        <v>3.32</v>
      </c>
      <c r="AQ3222" s="302">
        <v>0</v>
      </c>
      <c r="AR3222" s="302">
        <v>1.1000000000000001</v>
      </c>
      <c r="AS3222" s="302">
        <v>0</v>
      </c>
      <c r="AT3222" s="295">
        <f t="shared" si="50"/>
        <v>6735</v>
      </c>
      <c r="AU3222" s="302">
        <v>0</v>
      </c>
      <c r="AV3222" s="302">
        <v>0</v>
      </c>
      <c r="AW3222" s="303">
        <v>119</v>
      </c>
      <c r="AX3222" s="303">
        <v>137</v>
      </c>
      <c r="AY3222" s="302">
        <v>762320.00172099995</v>
      </c>
      <c r="AZ3222" s="302">
        <v>533624</v>
      </c>
      <c r="BA3222" s="301">
        <v>86.240595999999996</v>
      </c>
      <c r="BB3222" s="301">
        <v>79.480624820357605</v>
      </c>
      <c r="BC3222" s="301">
        <v>9.5</v>
      </c>
      <c r="BD3222" s="301"/>
      <c r="BE3222" s="300" t="s">
        <v>4204</v>
      </c>
      <c r="BF3222" s="298"/>
      <c r="BG3222" s="300" t="s">
        <v>333</v>
      </c>
      <c r="BH3222" s="300" t="s">
        <v>193</v>
      </c>
      <c r="BI3222" s="300" t="s">
        <v>342</v>
      </c>
      <c r="BJ3222" s="300" t="s">
        <v>103</v>
      </c>
      <c r="BK3222" s="299" t="s">
        <v>4</v>
      </c>
      <c r="BL3222" s="301">
        <v>491795.87</v>
      </c>
      <c r="BM3222" s="299" t="s">
        <v>894</v>
      </c>
      <c r="BN3222" s="301"/>
      <c r="BO3222" s="304">
        <v>44650</v>
      </c>
      <c r="BP3222" s="304">
        <v>48821</v>
      </c>
      <c r="BQ3222" s="297" t="s">
        <v>1065</v>
      </c>
      <c r="BR3222" s="297" t="s">
        <v>4741</v>
      </c>
      <c r="BS3222" s="297" t="s">
        <v>4742</v>
      </c>
      <c r="BT3222" s="297" t="s">
        <v>4742</v>
      </c>
      <c r="BU3222" s="301">
        <v>0</v>
      </c>
      <c r="BV3222" s="301">
        <v>0</v>
      </c>
      <c r="BW3222" s="301">
        <v>0</v>
      </c>
    </row>
    <row r="3223" spans="1:75" s="289" customFormat="1" ht="18.2" customHeight="1" x14ac:dyDescent="0.15">
      <c r="A3223" s="291">
        <v>3221</v>
      </c>
      <c r="B3223" s="292" t="s">
        <v>305</v>
      </c>
      <c r="C3223" s="292" t="s">
        <v>306</v>
      </c>
      <c r="D3223" s="312">
        <v>45172</v>
      </c>
      <c r="E3223" s="293" t="s">
        <v>4641</v>
      </c>
      <c r="F3223" s="308">
        <v>0</v>
      </c>
      <c r="G3223" s="308">
        <v>0</v>
      </c>
      <c r="H3223" s="295">
        <v>683143.13</v>
      </c>
      <c r="I3223" s="295">
        <v>0</v>
      </c>
      <c r="J3223" s="295">
        <v>0</v>
      </c>
      <c r="K3223" s="295">
        <v>683143.13</v>
      </c>
      <c r="L3223" s="295">
        <v>3451.06</v>
      </c>
      <c r="M3223" s="295">
        <v>0</v>
      </c>
      <c r="N3223" s="295">
        <v>0</v>
      </c>
      <c r="O3223" s="295">
        <v>3451.06</v>
      </c>
      <c r="P3223" s="295">
        <v>0</v>
      </c>
      <c r="Q3223" s="295">
        <v>0</v>
      </c>
      <c r="R3223" s="295">
        <v>679692.07</v>
      </c>
      <c r="S3223" s="295">
        <v>0</v>
      </c>
      <c r="T3223" s="295">
        <v>5351.29</v>
      </c>
      <c r="U3223" s="295">
        <v>0</v>
      </c>
      <c r="V3223" s="295">
        <v>0</v>
      </c>
      <c r="W3223" s="295">
        <v>5351.29</v>
      </c>
      <c r="X3223" s="295">
        <v>0</v>
      </c>
      <c r="Y3223" s="295">
        <v>0</v>
      </c>
      <c r="Z3223" s="295">
        <v>0</v>
      </c>
      <c r="AA3223" s="295">
        <v>0</v>
      </c>
      <c r="AB3223" s="295">
        <v>0</v>
      </c>
      <c r="AC3223" s="295">
        <v>0</v>
      </c>
      <c r="AD3223" s="295">
        <v>0</v>
      </c>
      <c r="AE3223" s="295">
        <v>0</v>
      </c>
      <c r="AF3223" s="295">
        <v>0</v>
      </c>
      <c r="AG3223" s="295">
        <v>0</v>
      </c>
      <c r="AH3223" s="295">
        <v>372.4</v>
      </c>
      <c r="AI3223" s="295">
        <v>0</v>
      </c>
      <c r="AJ3223" s="295">
        <v>0</v>
      </c>
      <c r="AK3223" s="295">
        <v>0</v>
      </c>
      <c r="AL3223" s="295">
        <v>0</v>
      </c>
      <c r="AM3223" s="295">
        <v>0</v>
      </c>
      <c r="AN3223" s="295">
        <v>0</v>
      </c>
      <c r="AO3223" s="295">
        <v>0</v>
      </c>
      <c r="AP3223" s="295">
        <v>8.75</v>
      </c>
      <c r="AQ3223" s="295">
        <v>0</v>
      </c>
      <c r="AR3223" s="295">
        <v>8.5</v>
      </c>
      <c r="AS3223" s="295">
        <v>0</v>
      </c>
      <c r="AT3223" s="295">
        <f t="shared" si="50"/>
        <v>9175</v>
      </c>
      <c r="AU3223" s="295">
        <v>0</v>
      </c>
      <c r="AV3223" s="295">
        <v>0</v>
      </c>
      <c r="AW3223" s="296">
        <v>119</v>
      </c>
      <c r="AX3223" s="296">
        <v>137</v>
      </c>
      <c r="AY3223" s="295">
        <v>700000.23</v>
      </c>
      <c r="AZ3223" s="295">
        <v>700000.23</v>
      </c>
      <c r="BA3223" s="294">
        <v>89.999967999999996</v>
      </c>
      <c r="BB3223" s="294">
        <v>87.388920643431405</v>
      </c>
      <c r="BC3223" s="294">
        <v>9.4</v>
      </c>
      <c r="BD3223" s="294"/>
      <c r="BE3223" s="293" t="s">
        <v>4204</v>
      </c>
      <c r="BF3223" s="291"/>
      <c r="BG3223" s="293" t="s">
        <v>360</v>
      </c>
      <c r="BH3223" s="293" t="s">
        <v>232</v>
      </c>
      <c r="BI3223" s="293" t="s">
        <v>674</v>
      </c>
      <c r="BJ3223" s="293" t="s">
        <v>103</v>
      </c>
      <c r="BK3223" s="292" t="s">
        <v>4</v>
      </c>
      <c r="BL3223" s="294">
        <v>679692.07</v>
      </c>
      <c r="BM3223" s="292" t="s">
        <v>894</v>
      </c>
      <c r="BN3223" s="294"/>
      <c r="BO3223" s="297">
        <v>44651</v>
      </c>
      <c r="BP3223" s="297">
        <v>48822</v>
      </c>
      <c r="BQ3223" s="297" t="s">
        <v>1065</v>
      </c>
      <c r="BR3223" s="297" t="s">
        <v>4741</v>
      </c>
      <c r="BS3223" s="297" t="s">
        <v>4742</v>
      </c>
      <c r="BT3223" s="297" t="s">
        <v>4742</v>
      </c>
      <c r="BU3223" s="294">
        <v>0</v>
      </c>
      <c r="BV3223" s="294">
        <v>0</v>
      </c>
      <c r="BW3223" s="294">
        <v>0</v>
      </c>
    </row>
    <row r="3224" spans="1:75" s="289" customFormat="1" ht="18.2" customHeight="1" x14ac:dyDescent="0.15">
      <c r="A3224" s="298">
        <v>3222</v>
      </c>
      <c r="B3224" s="299" t="s">
        <v>305</v>
      </c>
      <c r="C3224" s="299" t="s">
        <v>306</v>
      </c>
      <c r="D3224" s="313">
        <v>45172</v>
      </c>
      <c r="E3224" s="300" t="s">
        <v>4642</v>
      </c>
      <c r="F3224" s="309">
        <v>0</v>
      </c>
      <c r="G3224" s="309">
        <v>0</v>
      </c>
      <c r="H3224" s="302">
        <v>304495.96999999997</v>
      </c>
      <c r="I3224" s="302">
        <v>0</v>
      </c>
      <c r="J3224" s="302">
        <v>0</v>
      </c>
      <c r="K3224" s="302">
        <v>304495.96999999997</v>
      </c>
      <c r="L3224" s="302">
        <v>1529.51</v>
      </c>
      <c r="M3224" s="302">
        <v>0</v>
      </c>
      <c r="N3224" s="302">
        <v>0</v>
      </c>
      <c r="O3224" s="302">
        <v>1529.51</v>
      </c>
      <c r="P3224" s="302">
        <v>0</v>
      </c>
      <c r="Q3224" s="302">
        <v>0</v>
      </c>
      <c r="R3224" s="302">
        <v>302966.46000000002</v>
      </c>
      <c r="S3224" s="302">
        <v>0</v>
      </c>
      <c r="T3224" s="302">
        <v>2410.59</v>
      </c>
      <c r="U3224" s="302">
        <v>0</v>
      </c>
      <c r="V3224" s="302">
        <v>0</v>
      </c>
      <c r="W3224" s="302">
        <v>2410.59</v>
      </c>
      <c r="X3224" s="302">
        <v>0</v>
      </c>
      <c r="Y3224" s="302">
        <v>0</v>
      </c>
      <c r="Z3224" s="302">
        <v>0</v>
      </c>
      <c r="AA3224" s="302">
        <v>0</v>
      </c>
      <c r="AB3224" s="302">
        <v>0</v>
      </c>
      <c r="AC3224" s="302">
        <v>0</v>
      </c>
      <c r="AD3224" s="302">
        <v>0</v>
      </c>
      <c r="AE3224" s="302">
        <v>0</v>
      </c>
      <c r="AF3224" s="302">
        <v>0</v>
      </c>
      <c r="AG3224" s="302">
        <v>0</v>
      </c>
      <c r="AH3224" s="302">
        <v>218.56</v>
      </c>
      <c r="AI3224" s="302">
        <v>0</v>
      </c>
      <c r="AJ3224" s="302">
        <v>0</v>
      </c>
      <c r="AK3224" s="302">
        <v>0</v>
      </c>
      <c r="AL3224" s="302">
        <v>0</v>
      </c>
      <c r="AM3224" s="302">
        <v>0</v>
      </c>
      <c r="AN3224" s="302">
        <v>0</v>
      </c>
      <c r="AO3224" s="302">
        <v>0</v>
      </c>
      <c r="AP3224" s="302">
        <v>0</v>
      </c>
      <c r="AQ3224" s="302">
        <v>0</v>
      </c>
      <c r="AR3224" s="302">
        <v>0</v>
      </c>
      <c r="AS3224" s="302">
        <v>0</v>
      </c>
      <c r="AT3224" s="295">
        <f t="shared" si="50"/>
        <v>4158.66</v>
      </c>
      <c r="AU3224" s="302">
        <v>0</v>
      </c>
      <c r="AV3224" s="302">
        <v>0</v>
      </c>
      <c r="AW3224" s="303">
        <v>119</v>
      </c>
      <c r="AX3224" s="303">
        <v>137</v>
      </c>
      <c r="AY3224" s="302">
        <v>516999.99591100001</v>
      </c>
      <c r="AZ3224" s="302">
        <v>328734.3</v>
      </c>
      <c r="BA3224" s="301">
        <v>60.948566</v>
      </c>
      <c r="BB3224" s="301">
        <v>56.171112302842602</v>
      </c>
      <c r="BC3224" s="301">
        <v>9.5</v>
      </c>
      <c r="BD3224" s="301"/>
      <c r="BE3224" s="300" t="s">
        <v>4204</v>
      </c>
      <c r="BF3224" s="298"/>
      <c r="BG3224" s="300" t="s">
        <v>333</v>
      </c>
      <c r="BH3224" s="300" t="s">
        <v>527</v>
      </c>
      <c r="BI3224" s="300" t="s">
        <v>542</v>
      </c>
      <c r="BJ3224" s="300" t="s">
        <v>103</v>
      </c>
      <c r="BK3224" s="299" t="s">
        <v>4</v>
      </c>
      <c r="BL3224" s="301">
        <v>302966.46000000002</v>
      </c>
      <c r="BM3224" s="299" t="s">
        <v>894</v>
      </c>
      <c r="BN3224" s="301"/>
      <c r="BO3224" s="304">
        <v>44651</v>
      </c>
      <c r="BP3224" s="304">
        <v>48822</v>
      </c>
      <c r="BQ3224" s="297" t="s">
        <v>1065</v>
      </c>
      <c r="BR3224" s="297" t="s">
        <v>4741</v>
      </c>
      <c r="BS3224" s="297" t="s">
        <v>4742</v>
      </c>
      <c r="BT3224" s="297" t="s">
        <v>4742</v>
      </c>
      <c r="BU3224" s="301">
        <v>0</v>
      </c>
      <c r="BV3224" s="301">
        <v>0</v>
      </c>
      <c r="BW3224" s="301">
        <v>0</v>
      </c>
    </row>
    <row r="3225" spans="1:75" s="289" customFormat="1" ht="18.2" customHeight="1" x14ac:dyDescent="0.15">
      <c r="A3225" s="291">
        <v>3223</v>
      </c>
      <c r="B3225" s="292" t="s">
        <v>305</v>
      </c>
      <c r="C3225" s="292" t="s">
        <v>306</v>
      </c>
      <c r="D3225" s="312">
        <v>45172</v>
      </c>
      <c r="E3225" s="293" t="s">
        <v>4650</v>
      </c>
      <c r="F3225" s="308">
        <v>0</v>
      </c>
      <c r="G3225" s="308">
        <v>0</v>
      </c>
      <c r="H3225" s="295">
        <v>310597.25</v>
      </c>
      <c r="I3225" s="295">
        <v>0</v>
      </c>
      <c r="J3225" s="295">
        <v>0</v>
      </c>
      <c r="K3225" s="295">
        <v>310597.25</v>
      </c>
      <c r="L3225" s="295">
        <v>1569.06</v>
      </c>
      <c r="M3225" s="295">
        <v>0</v>
      </c>
      <c r="N3225" s="295">
        <v>0</v>
      </c>
      <c r="O3225" s="295">
        <v>1569.06</v>
      </c>
      <c r="P3225" s="295">
        <v>0</v>
      </c>
      <c r="Q3225" s="295">
        <v>0</v>
      </c>
      <c r="R3225" s="295">
        <v>309028.19</v>
      </c>
      <c r="S3225" s="295">
        <v>0</v>
      </c>
      <c r="T3225" s="295">
        <v>2433.0100000000002</v>
      </c>
      <c r="U3225" s="295">
        <v>0</v>
      </c>
      <c r="V3225" s="295">
        <v>0</v>
      </c>
      <c r="W3225" s="295">
        <v>2433.0100000000002</v>
      </c>
      <c r="X3225" s="295">
        <v>0</v>
      </c>
      <c r="Y3225" s="295">
        <v>0</v>
      </c>
      <c r="Z3225" s="295">
        <v>0</v>
      </c>
      <c r="AA3225" s="295">
        <v>0</v>
      </c>
      <c r="AB3225" s="295">
        <v>0</v>
      </c>
      <c r="AC3225" s="295">
        <v>0</v>
      </c>
      <c r="AD3225" s="295">
        <v>0</v>
      </c>
      <c r="AE3225" s="295">
        <v>0</v>
      </c>
      <c r="AF3225" s="295">
        <v>0</v>
      </c>
      <c r="AG3225" s="295">
        <v>0</v>
      </c>
      <c r="AH3225" s="295">
        <v>238.56</v>
      </c>
      <c r="AI3225" s="295">
        <v>0</v>
      </c>
      <c r="AJ3225" s="295">
        <v>0</v>
      </c>
      <c r="AK3225" s="295">
        <v>0</v>
      </c>
      <c r="AL3225" s="295">
        <v>0</v>
      </c>
      <c r="AM3225" s="295">
        <v>0</v>
      </c>
      <c r="AN3225" s="295">
        <v>0</v>
      </c>
      <c r="AO3225" s="295">
        <v>0</v>
      </c>
      <c r="AP3225" s="295">
        <v>0</v>
      </c>
      <c r="AQ3225" s="295">
        <v>0</v>
      </c>
      <c r="AR3225" s="295">
        <v>0</v>
      </c>
      <c r="AS3225" s="295">
        <v>0</v>
      </c>
      <c r="AT3225" s="295">
        <f t="shared" si="50"/>
        <v>4240.63</v>
      </c>
      <c r="AU3225" s="295">
        <v>0</v>
      </c>
      <c r="AV3225" s="295">
        <v>0</v>
      </c>
      <c r="AW3225" s="296">
        <v>119</v>
      </c>
      <c r="AX3225" s="296">
        <v>135</v>
      </c>
      <c r="AY3225" s="295">
        <v>598002.244787</v>
      </c>
      <c r="AZ3225" s="295">
        <v>332721.43</v>
      </c>
      <c r="BA3225" s="294">
        <v>88.043147000000005</v>
      </c>
      <c r="BB3225" s="294">
        <v>81.773555611713803</v>
      </c>
      <c r="BC3225" s="294">
        <v>9.4</v>
      </c>
      <c r="BD3225" s="294"/>
      <c r="BE3225" s="293" t="s">
        <v>4204</v>
      </c>
      <c r="BF3225" s="291"/>
      <c r="BG3225" s="293" t="s">
        <v>315</v>
      </c>
      <c r="BH3225" s="293" t="s">
        <v>179</v>
      </c>
      <c r="BI3225" s="293" t="s">
        <v>363</v>
      </c>
      <c r="BJ3225" s="293" t="s">
        <v>103</v>
      </c>
      <c r="BK3225" s="292" t="s">
        <v>4</v>
      </c>
      <c r="BL3225" s="294">
        <v>309028.19</v>
      </c>
      <c r="BM3225" s="292" t="s">
        <v>894</v>
      </c>
      <c r="BN3225" s="294"/>
      <c r="BO3225" s="297">
        <v>44706</v>
      </c>
      <c r="BP3225" s="297">
        <v>48816</v>
      </c>
      <c r="BQ3225" s="297" t="s">
        <v>1065</v>
      </c>
      <c r="BR3225" s="297" t="s">
        <v>4741</v>
      </c>
      <c r="BS3225" s="297" t="s">
        <v>4742</v>
      </c>
      <c r="BT3225" s="297" t="s">
        <v>4742</v>
      </c>
      <c r="BU3225" s="294">
        <v>0</v>
      </c>
      <c r="BV3225" s="294">
        <v>0</v>
      </c>
      <c r="BW3225" s="294">
        <v>0</v>
      </c>
    </row>
    <row r="3226" spans="1:75" s="289" customFormat="1" ht="18.2" customHeight="1" x14ac:dyDescent="0.15">
      <c r="A3226" s="298">
        <v>3224</v>
      </c>
      <c r="B3226" s="299" t="s">
        <v>305</v>
      </c>
      <c r="C3226" s="299" t="s">
        <v>306</v>
      </c>
      <c r="D3226" s="313">
        <v>45172</v>
      </c>
      <c r="E3226" s="300" t="s">
        <v>4651</v>
      </c>
      <c r="F3226" s="309">
        <v>7</v>
      </c>
      <c r="G3226" s="309">
        <v>6</v>
      </c>
      <c r="H3226" s="302">
        <v>274598.63</v>
      </c>
      <c r="I3226" s="302">
        <v>5401.37</v>
      </c>
      <c r="J3226" s="302">
        <v>0</v>
      </c>
      <c r="K3226" s="302">
        <v>280000</v>
      </c>
      <c r="L3226" s="302">
        <v>1829.34</v>
      </c>
      <c r="M3226" s="302">
        <v>0</v>
      </c>
      <c r="N3226" s="302">
        <v>0</v>
      </c>
      <c r="O3226" s="302">
        <v>0</v>
      </c>
      <c r="P3226" s="302">
        <v>0</v>
      </c>
      <c r="Q3226" s="302">
        <v>0</v>
      </c>
      <c r="R3226" s="302">
        <v>280000</v>
      </c>
      <c r="S3226" s="302">
        <v>15025.68</v>
      </c>
      <c r="T3226" s="302">
        <v>2196.79</v>
      </c>
      <c r="U3226" s="302">
        <v>0</v>
      </c>
      <c r="V3226" s="302">
        <v>0</v>
      </c>
      <c r="W3226" s="302">
        <v>0</v>
      </c>
      <c r="X3226" s="302">
        <v>0</v>
      </c>
      <c r="Y3226" s="302">
        <v>0</v>
      </c>
      <c r="Z3226" s="302">
        <v>17222.47</v>
      </c>
      <c r="AA3226" s="302">
        <v>0</v>
      </c>
      <c r="AB3226" s="302">
        <v>0</v>
      </c>
      <c r="AC3226" s="302">
        <v>0</v>
      </c>
      <c r="AD3226" s="302">
        <v>0</v>
      </c>
      <c r="AE3226" s="302">
        <v>0</v>
      </c>
      <c r="AF3226" s="302">
        <v>0</v>
      </c>
      <c r="AG3226" s="302">
        <v>0</v>
      </c>
      <c r="AH3226" s="302">
        <v>0</v>
      </c>
      <c r="AI3226" s="302">
        <v>0</v>
      </c>
      <c r="AJ3226" s="302">
        <v>0</v>
      </c>
      <c r="AK3226" s="302">
        <v>0</v>
      </c>
      <c r="AL3226" s="302">
        <v>0</v>
      </c>
      <c r="AM3226" s="302">
        <v>0</v>
      </c>
      <c r="AN3226" s="302">
        <v>0</v>
      </c>
      <c r="AO3226" s="302">
        <v>0</v>
      </c>
      <c r="AP3226" s="302">
        <v>0</v>
      </c>
      <c r="AQ3226" s="302">
        <v>0</v>
      </c>
      <c r="AR3226" s="302">
        <v>0</v>
      </c>
      <c r="AS3226" s="302">
        <v>0</v>
      </c>
      <c r="AT3226" s="295">
        <f t="shared" si="50"/>
        <v>0</v>
      </c>
      <c r="AU3226" s="302">
        <v>7230.71</v>
      </c>
      <c r="AV3226" s="302">
        <v>17222.47</v>
      </c>
      <c r="AW3226" s="303">
        <v>98</v>
      </c>
      <c r="AX3226" s="303">
        <v>114</v>
      </c>
      <c r="AY3226" s="302">
        <v>280000</v>
      </c>
      <c r="AZ3226" s="302">
        <v>280000</v>
      </c>
      <c r="BA3226" s="301">
        <v>70.448594999999997</v>
      </c>
      <c r="BB3226" s="301">
        <v>70.448594999999997</v>
      </c>
      <c r="BC3226" s="301">
        <v>9.6</v>
      </c>
      <c r="BD3226" s="301"/>
      <c r="BE3226" s="300" t="s">
        <v>4204</v>
      </c>
      <c r="BF3226" s="298"/>
      <c r="BG3226" s="300" t="s">
        <v>320</v>
      </c>
      <c r="BH3226" s="300" t="s">
        <v>197</v>
      </c>
      <c r="BI3226" s="300" t="s">
        <v>373</v>
      </c>
      <c r="BJ3226" s="300" t="s">
        <v>4205</v>
      </c>
      <c r="BK3226" s="299" t="s">
        <v>4</v>
      </c>
      <c r="BL3226" s="301">
        <v>280000</v>
      </c>
      <c r="BM3226" s="299" t="s">
        <v>894</v>
      </c>
      <c r="BN3226" s="301"/>
      <c r="BO3226" s="304">
        <v>44708</v>
      </c>
      <c r="BP3226" s="304">
        <v>48179</v>
      </c>
      <c r="BQ3226" s="297" t="s">
        <v>1065</v>
      </c>
      <c r="BR3226" s="297" t="s">
        <v>4741</v>
      </c>
      <c r="BS3226" s="297" t="s">
        <v>4742</v>
      </c>
      <c r="BT3226" s="297" t="s">
        <v>4742</v>
      </c>
      <c r="BU3226" s="301">
        <v>2840.14</v>
      </c>
      <c r="BV3226" s="301">
        <v>0</v>
      </c>
      <c r="BW3226" s="301">
        <v>0</v>
      </c>
    </row>
    <row r="3227" spans="1:75" s="289" customFormat="1" ht="18.2" customHeight="1" x14ac:dyDescent="0.15">
      <c r="A3227" s="291">
        <v>3225</v>
      </c>
      <c r="B3227" s="292" t="s">
        <v>305</v>
      </c>
      <c r="C3227" s="292" t="s">
        <v>306</v>
      </c>
      <c r="D3227" s="312">
        <v>45172</v>
      </c>
      <c r="E3227" s="293" t="s">
        <v>4646</v>
      </c>
      <c r="F3227" s="308">
        <v>0</v>
      </c>
      <c r="G3227" s="308">
        <v>0</v>
      </c>
      <c r="H3227" s="295">
        <v>215724.75</v>
      </c>
      <c r="I3227" s="295">
        <v>0</v>
      </c>
      <c r="J3227" s="295">
        <v>0</v>
      </c>
      <c r="K3227" s="295">
        <v>215724.75</v>
      </c>
      <c r="L3227" s="295">
        <v>1077.45</v>
      </c>
      <c r="M3227" s="295">
        <v>0</v>
      </c>
      <c r="N3227" s="295">
        <v>0</v>
      </c>
      <c r="O3227" s="295">
        <v>1077.45</v>
      </c>
      <c r="P3227" s="295">
        <v>0</v>
      </c>
      <c r="Q3227" s="295">
        <v>0</v>
      </c>
      <c r="R3227" s="295">
        <v>214647.3</v>
      </c>
      <c r="S3227" s="295">
        <v>0</v>
      </c>
      <c r="T3227" s="295">
        <v>1725.8</v>
      </c>
      <c r="U3227" s="295">
        <v>0</v>
      </c>
      <c r="V3227" s="295">
        <v>0</v>
      </c>
      <c r="W3227" s="295">
        <v>1725.8</v>
      </c>
      <c r="X3227" s="295">
        <v>0</v>
      </c>
      <c r="Y3227" s="295">
        <v>0</v>
      </c>
      <c r="Z3227" s="295">
        <v>0</v>
      </c>
      <c r="AA3227" s="295">
        <v>0</v>
      </c>
      <c r="AB3227" s="295">
        <v>0</v>
      </c>
      <c r="AC3227" s="295">
        <v>0</v>
      </c>
      <c r="AD3227" s="295">
        <v>0</v>
      </c>
      <c r="AE3227" s="295">
        <v>0</v>
      </c>
      <c r="AF3227" s="295">
        <v>0</v>
      </c>
      <c r="AG3227" s="295">
        <v>0</v>
      </c>
      <c r="AH3227" s="295">
        <v>136.28</v>
      </c>
      <c r="AI3227" s="295">
        <v>0</v>
      </c>
      <c r="AJ3227" s="295">
        <v>0</v>
      </c>
      <c r="AK3227" s="295">
        <v>0</v>
      </c>
      <c r="AL3227" s="295">
        <v>0</v>
      </c>
      <c r="AM3227" s="295">
        <v>0</v>
      </c>
      <c r="AN3227" s="295">
        <v>0</v>
      </c>
      <c r="AO3227" s="295">
        <v>0</v>
      </c>
      <c r="AP3227" s="295">
        <v>0</v>
      </c>
      <c r="AQ3227" s="295">
        <v>0</v>
      </c>
      <c r="AR3227" s="295">
        <v>0</v>
      </c>
      <c r="AS3227" s="295">
        <v>0</v>
      </c>
      <c r="AT3227" s="295">
        <f t="shared" si="50"/>
        <v>2939.5299999999997</v>
      </c>
      <c r="AU3227" s="295">
        <v>0</v>
      </c>
      <c r="AV3227" s="295">
        <v>0</v>
      </c>
      <c r="AW3227" s="296">
        <v>119</v>
      </c>
      <c r="AX3227" s="296">
        <v>136</v>
      </c>
      <c r="AY3227" s="295">
        <v>303001.03999999998</v>
      </c>
      <c r="AZ3227" s="295">
        <v>219949.72</v>
      </c>
      <c r="BA3227" s="294">
        <v>54.608299000000002</v>
      </c>
      <c r="BB3227" s="294">
        <v>53.291833869771203</v>
      </c>
      <c r="BC3227" s="294">
        <v>9.6</v>
      </c>
      <c r="BD3227" s="294"/>
      <c r="BE3227" s="293" t="s">
        <v>4204</v>
      </c>
      <c r="BF3227" s="291"/>
      <c r="BG3227" s="293" t="s">
        <v>320</v>
      </c>
      <c r="BH3227" s="293" t="s">
        <v>181</v>
      </c>
      <c r="BI3227" s="293" t="s">
        <v>372</v>
      </c>
      <c r="BJ3227" s="293" t="s">
        <v>103</v>
      </c>
      <c r="BK3227" s="292" t="s">
        <v>4</v>
      </c>
      <c r="BL3227" s="294">
        <v>214647.3</v>
      </c>
      <c r="BM3227" s="292" t="s">
        <v>894</v>
      </c>
      <c r="BN3227" s="294"/>
      <c r="BO3227" s="297">
        <v>44680</v>
      </c>
      <c r="BP3227" s="297">
        <v>48820</v>
      </c>
      <c r="BQ3227" s="297" t="s">
        <v>1065</v>
      </c>
      <c r="BR3227" s="297" t="s">
        <v>4741</v>
      </c>
      <c r="BS3227" s="297" t="s">
        <v>4742</v>
      </c>
      <c r="BT3227" s="297" t="s">
        <v>4742</v>
      </c>
      <c r="BU3227" s="294">
        <v>0</v>
      </c>
      <c r="BV3227" s="294">
        <v>0</v>
      </c>
      <c r="BW3227" s="294">
        <v>0</v>
      </c>
    </row>
    <row r="3228" spans="1:75" s="289" customFormat="1" ht="18.2" customHeight="1" x14ac:dyDescent="0.15">
      <c r="A3228" s="298">
        <v>3226</v>
      </c>
      <c r="B3228" s="299" t="s">
        <v>305</v>
      </c>
      <c r="C3228" s="299" t="s">
        <v>306</v>
      </c>
      <c r="D3228" s="313">
        <v>45172</v>
      </c>
      <c r="E3228" s="300" t="s">
        <v>4647</v>
      </c>
      <c r="F3228" s="309">
        <v>1</v>
      </c>
      <c r="G3228" s="309">
        <v>1</v>
      </c>
      <c r="H3228" s="302">
        <v>345085.39</v>
      </c>
      <c r="I3228" s="302">
        <v>1709.88</v>
      </c>
      <c r="J3228" s="302">
        <v>0</v>
      </c>
      <c r="K3228" s="302">
        <v>346795.27</v>
      </c>
      <c r="L3228" s="302">
        <v>1723.56</v>
      </c>
      <c r="M3228" s="302">
        <v>0</v>
      </c>
      <c r="N3228" s="302">
        <v>1709.88</v>
      </c>
      <c r="O3228" s="302">
        <v>0</v>
      </c>
      <c r="P3228" s="302">
        <v>0</v>
      </c>
      <c r="Q3228" s="302">
        <v>0</v>
      </c>
      <c r="R3228" s="302">
        <v>345085.39</v>
      </c>
      <c r="S3228" s="302">
        <v>2774.36</v>
      </c>
      <c r="T3228" s="302">
        <v>2760.68</v>
      </c>
      <c r="U3228" s="302">
        <v>0</v>
      </c>
      <c r="V3228" s="302">
        <v>2774.36</v>
      </c>
      <c r="W3228" s="302">
        <v>0</v>
      </c>
      <c r="X3228" s="302">
        <v>0</v>
      </c>
      <c r="Y3228" s="302">
        <v>0</v>
      </c>
      <c r="Z3228" s="302">
        <v>2760.68</v>
      </c>
      <c r="AA3228" s="302">
        <v>0</v>
      </c>
      <c r="AB3228" s="302">
        <v>0</v>
      </c>
      <c r="AC3228" s="302">
        <v>0</v>
      </c>
      <c r="AD3228" s="302">
        <v>0</v>
      </c>
      <c r="AE3228" s="302">
        <v>0</v>
      </c>
      <c r="AF3228" s="302">
        <v>0</v>
      </c>
      <c r="AG3228" s="302">
        <v>0</v>
      </c>
      <c r="AH3228" s="302">
        <v>0.92</v>
      </c>
      <c r="AI3228" s="302">
        <v>0</v>
      </c>
      <c r="AJ3228" s="302">
        <v>0</v>
      </c>
      <c r="AK3228" s="302">
        <v>0</v>
      </c>
      <c r="AL3228" s="302">
        <v>350</v>
      </c>
      <c r="AM3228" s="302">
        <v>0</v>
      </c>
      <c r="AN3228" s="302">
        <v>0</v>
      </c>
      <c r="AO3228" s="302">
        <v>188.84</v>
      </c>
      <c r="AP3228" s="302">
        <v>0</v>
      </c>
      <c r="AQ3228" s="302">
        <v>0</v>
      </c>
      <c r="AR3228" s="302">
        <v>0</v>
      </c>
      <c r="AS3228" s="302">
        <v>0</v>
      </c>
      <c r="AT3228" s="295">
        <f t="shared" si="50"/>
        <v>5024</v>
      </c>
      <c r="AU3228" s="302">
        <v>1723.56</v>
      </c>
      <c r="AV3228" s="302">
        <v>2760.68</v>
      </c>
      <c r="AW3228" s="303">
        <v>119</v>
      </c>
      <c r="AX3228" s="303">
        <v>136</v>
      </c>
      <c r="AY3228" s="302">
        <v>361000.01</v>
      </c>
      <c r="AZ3228" s="302">
        <v>351843.91</v>
      </c>
      <c r="BA3228" s="301">
        <v>58.033240999999997</v>
      </c>
      <c r="BB3228" s="301">
        <v>56.918488665752399</v>
      </c>
      <c r="BC3228" s="301">
        <v>9.6</v>
      </c>
      <c r="BD3228" s="301"/>
      <c r="BE3228" s="300" t="s">
        <v>4204</v>
      </c>
      <c r="BF3228" s="298"/>
      <c r="BG3228" s="300" t="s">
        <v>312</v>
      </c>
      <c r="BH3228" s="300" t="s">
        <v>188</v>
      </c>
      <c r="BI3228" s="300" t="s">
        <v>313</v>
      </c>
      <c r="BJ3228" s="300" t="s">
        <v>177</v>
      </c>
      <c r="BK3228" s="299" t="s">
        <v>4</v>
      </c>
      <c r="BL3228" s="301">
        <v>345085.39</v>
      </c>
      <c r="BM3228" s="299" t="s">
        <v>894</v>
      </c>
      <c r="BN3228" s="301"/>
      <c r="BO3228" s="304">
        <v>44679</v>
      </c>
      <c r="BP3228" s="304">
        <v>48819</v>
      </c>
      <c r="BQ3228" s="297" t="s">
        <v>1065</v>
      </c>
      <c r="BR3228" s="297" t="s">
        <v>4741</v>
      </c>
      <c r="BS3228" s="297" t="s">
        <v>4742</v>
      </c>
      <c r="BT3228" s="297" t="s">
        <v>4742</v>
      </c>
      <c r="BU3228" s="301">
        <v>188.38</v>
      </c>
      <c r="BV3228" s="301">
        <v>0</v>
      </c>
      <c r="BW3228" s="301">
        <v>0</v>
      </c>
    </row>
    <row r="3229" spans="1:75" s="289" customFormat="1" ht="18.2" customHeight="1" x14ac:dyDescent="0.15">
      <c r="A3229" s="291">
        <v>3227</v>
      </c>
      <c r="B3229" s="292" t="s">
        <v>305</v>
      </c>
      <c r="C3229" s="292" t="s">
        <v>306</v>
      </c>
      <c r="D3229" s="312">
        <v>45172</v>
      </c>
      <c r="E3229" s="293" t="s">
        <v>4648</v>
      </c>
      <c r="F3229" s="308">
        <v>0</v>
      </c>
      <c r="G3229" s="308">
        <v>0</v>
      </c>
      <c r="H3229" s="295">
        <v>455497.85</v>
      </c>
      <c r="I3229" s="295">
        <v>0</v>
      </c>
      <c r="J3229" s="295">
        <v>0</v>
      </c>
      <c r="K3229" s="295">
        <v>455497.85</v>
      </c>
      <c r="L3229" s="295">
        <v>2223.62</v>
      </c>
      <c r="M3229" s="295">
        <v>0</v>
      </c>
      <c r="N3229" s="295">
        <v>0</v>
      </c>
      <c r="O3229" s="295">
        <v>2223.62</v>
      </c>
      <c r="P3229" s="295">
        <v>0</v>
      </c>
      <c r="Q3229" s="295">
        <v>0</v>
      </c>
      <c r="R3229" s="295">
        <v>453274.23</v>
      </c>
      <c r="S3229" s="295">
        <v>0</v>
      </c>
      <c r="T3229" s="295">
        <v>3795.82</v>
      </c>
      <c r="U3229" s="295">
        <v>0</v>
      </c>
      <c r="V3229" s="295">
        <v>0</v>
      </c>
      <c r="W3229" s="295">
        <v>3795.82</v>
      </c>
      <c r="X3229" s="295">
        <v>0</v>
      </c>
      <c r="Y3229" s="295">
        <v>0</v>
      </c>
      <c r="Z3229" s="295">
        <v>0</v>
      </c>
      <c r="AA3229" s="295">
        <v>0</v>
      </c>
      <c r="AB3229" s="295">
        <v>0</v>
      </c>
      <c r="AC3229" s="295">
        <v>0</v>
      </c>
      <c r="AD3229" s="295">
        <v>0</v>
      </c>
      <c r="AE3229" s="295">
        <v>0</v>
      </c>
      <c r="AF3229" s="295">
        <v>0</v>
      </c>
      <c r="AG3229" s="295">
        <v>0</v>
      </c>
      <c r="AH3229" s="295">
        <v>247.14</v>
      </c>
      <c r="AI3229" s="295">
        <v>0</v>
      </c>
      <c r="AJ3229" s="295">
        <v>0</v>
      </c>
      <c r="AK3229" s="295">
        <v>0</v>
      </c>
      <c r="AL3229" s="295">
        <v>0</v>
      </c>
      <c r="AM3229" s="295">
        <v>0</v>
      </c>
      <c r="AN3229" s="295">
        <v>0</v>
      </c>
      <c r="AO3229" s="295">
        <v>0</v>
      </c>
      <c r="AP3229" s="295">
        <v>11.88</v>
      </c>
      <c r="AQ3229" s="295">
        <v>0</v>
      </c>
      <c r="AR3229" s="295">
        <v>7.76</v>
      </c>
      <c r="AS3229" s="295">
        <v>0</v>
      </c>
      <c r="AT3229" s="295">
        <f t="shared" si="50"/>
        <v>6270.7</v>
      </c>
      <c r="AU3229" s="295">
        <v>0</v>
      </c>
      <c r="AV3229" s="295">
        <v>0</v>
      </c>
      <c r="AW3229" s="296">
        <v>119</v>
      </c>
      <c r="AX3229" s="296">
        <v>136</v>
      </c>
      <c r="AY3229" s="295">
        <v>465001.41</v>
      </c>
      <c r="AZ3229" s="295">
        <v>464210.09</v>
      </c>
      <c r="BA3229" s="294">
        <v>89.999723000000003</v>
      </c>
      <c r="BB3229" s="294">
        <v>87.879509777648906</v>
      </c>
      <c r="BC3229" s="294">
        <v>10</v>
      </c>
      <c r="BD3229" s="294"/>
      <c r="BE3229" s="293" t="s">
        <v>4204</v>
      </c>
      <c r="BF3229" s="291"/>
      <c r="BG3229" s="293" t="s">
        <v>333</v>
      </c>
      <c r="BH3229" s="293" t="s">
        <v>204</v>
      </c>
      <c r="BI3229" s="293" t="s">
        <v>506</v>
      </c>
      <c r="BJ3229" s="293" t="s">
        <v>103</v>
      </c>
      <c r="BK3229" s="292" t="s">
        <v>4</v>
      </c>
      <c r="BL3229" s="294">
        <v>453274.23</v>
      </c>
      <c r="BM3229" s="292" t="s">
        <v>894</v>
      </c>
      <c r="BN3229" s="294"/>
      <c r="BO3229" s="297">
        <v>44679</v>
      </c>
      <c r="BP3229" s="297">
        <v>48819</v>
      </c>
      <c r="BQ3229" s="297" t="s">
        <v>1065</v>
      </c>
      <c r="BR3229" s="297" t="s">
        <v>4741</v>
      </c>
      <c r="BS3229" s="297" t="s">
        <v>4742</v>
      </c>
      <c r="BT3229" s="297" t="s">
        <v>4742</v>
      </c>
      <c r="BU3229" s="294">
        <v>0</v>
      </c>
      <c r="BV3229" s="294">
        <v>0</v>
      </c>
      <c r="BW3229" s="294">
        <v>0</v>
      </c>
    </row>
    <row r="3230" spans="1:75" s="289" customFormat="1" ht="18.2" customHeight="1" x14ac:dyDescent="0.15">
      <c r="A3230" s="298">
        <v>3228</v>
      </c>
      <c r="B3230" s="299" t="s">
        <v>305</v>
      </c>
      <c r="C3230" s="299" t="s">
        <v>306</v>
      </c>
      <c r="D3230" s="313">
        <v>45172</v>
      </c>
      <c r="E3230" s="300" t="s">
        <v>4649</v>
      </c>
      <c r="F3230" s="309">
        <v>0</v>
      </c>
      <c r="G3230" s="309">
        <v>0</v>
      </c>
      <c r="H3230" s="302">
        <v>622657.24</v>
      </c>
      <c r="I3230" s="302">
        <v>0</v>
      </c>
      <c r="J3230" s="302">
        <v>0</v>
      </c>
      <c r="K3230" s="302">
        <v>622657.24</v>
      </c>
      <c r="L3230" s="302">
        <v>3145.5</v>
      </c>
      <c r="M3230" s="302">
        <v>0</v>
      </c>
      <c r="N3230" s="302">
        <v>0</v>
      </c>
      <c r="O3230" s="302">
        <v>3145.5</v>
      </c>
      <c r="P3230" s="302">
        <v>0</v>
      </c>
      <c r="Q3230" s="302">
        <v>0</v>
      </c>
      <c r="R3230" s="302">
        <v>619511.74</v>
      </c>
      <c r="S3230" s="302">
        <v>0</v>
      </c>
      <c r="T3230" s="302">
        <v>4877.4799999999996</v>
      </c>
      <c r="U3230" s="302">
        <v>0</v>
      </c>
      <c r="V3230" s="302">
        <v>0</v>
      </c>
      <c r="W3230" s="302">
        <v>4877.4799999999996</v>
      </c>
      <c r="X3230" s="302">
        <v>0</v>
      </c>
      <c r="Y3230" s="302">
        <v>0</v>
      </c>
      <c r="Z3230" s="302">
        <v>0</v>
      </c>
      <c r="AA3230" s="302">
        <v>0</v>
      </c>
      <c r="AB3230" s="302">
        <v>0</v>
      </c>
      <c r="AC3230" s="302">
        <v>0</v>
      </c>
      <c r="AD3230" s="302">
        <v>0</v>
      </c>
      <c r="AE3230" s="302">
        <v>0</v>
      </c>
      <c r="AF3230" s="302">
        <v>0</v>
      </c>
      <c r="AG3230" s="302">
        <v>0</v>
      </c>
      <c r="AH3230" s="302">
        <v>337.82</v>
      </c>
      <c r="AI3230" s="302">
        <v>0</v>
      </c>
      <c r="AJ3230" s="302">
        <v>0</v>
      </c>
      <c r="AK3230" s="302">
        <v>0</v>
      </c>
      <c r="AL3230" s="302">
        <v>0</v>
      </c>
      <c r="AM3230" s="302">
        <v>0</v>
      </c>
      <c r="AN3230" s="302">
        <v>0</v>
      </c>
      <c r="AO3230" s="302">
        <v>0</v>
      </c>
      <c r="AP3230" s="302">
        <v>0.2</v>
      </c>
      <c r="AQ3230" s="302">
        <v>0</v>
      </c>
      <c r="AR3230" s="302">
        <v>0.2</v>
      </c>
      <c r="AS3230" s="302">
        <v>0</v>
      </c>
      <c r="AT3230" s="295">
        <f t="shared" si="50"/>
        <v>8360.7999999999993</v>
      </c>
      <c r="AU3230" s="302">
        <v>0</v>
      </c>
      <c r="AV3230" s="302">
        <v>0</v>
      </c>
      <c r="AW3230" s="303">
        <v>119</v>
      </c>
      <c r="AX3230" s="303">
        <v>136</v>
      </c>
      <c r="AY3230" s="302">
        <v>634996.64</v>
      </c>
      <c r="AZ3230" s="302">
        <v>634996.64</v>
      </c>
      <c r="BA3230" s="301">
        <v>90.000473999999997</v>
      </c>
      <c r="BB3230" s="301">
        <v>87.805740591894704</v>
      </c>
      <c r="BC3230" s="301">
        <v>9.4</v>
      </c>
      <c r="BD3230" s="301"/>
      <c r="BE3230" s="300" t="s">
        <v>4204</v>
      </c>
      <c r="BF3230" s="298"/>
      <c r="BG3230" s="300" t="s">
        <v>312</v>
      </c>
      <c r="BH3230" s="300" t="s">
        <v>230</v>
      </c>
      <c r="BI3230" s="300" t="s">
        <v>538</v>
      </c>
      <c r="BJ3230" s="300" t="s">
        <v>103</v>
      </c>
      <c r="BK3230" s="299" t="s">
        <v>4</v>
      </c>
      <c r="BL3230" s="301">
        <v>619511.74</v>
      </c>
      <c r="BM3230" s="299" t="s">
        <v>894</v>
      </c>
      <c r="BN3230" s="301"/>
      <c r="BO3230" s="304">
        <v>44679</v>
      </c>
      <c r="BP3230" s="304">
        <v>48819</v>
      </c>
      <c r="BQ3230" s="297" t="s">
        <v>1065</v>
      </c>
      <c r="BR3230" s="297" t="s">
        <v>4741</v>
      </c>
      <c r="BS3230" s="297" t="s">
        <v>4742</v>
      </c>
      <c r="BT3230" s="297" t="s">
        <v>4742</v>
      </c>
      <c r="BU3230" s="301">
        <v>0</v>
      </c>
      <c r="BV3230" s="301">
        <v>0</v>
      </c>
      <c r="BW3230" s="301">
        <v>0</v>
      </c>
    </row>
    <row r="3231" spans="1:75" s="289" customFormat="1" ht="18.2" customHeight="1" x14ac:dyDescent="0.15">
      <c r="A3231" s="291">
        <v>3229</v>
      </c>
      <c r="B3231" s="292" t="s">
        <v>305</v>
      </c>
      <c r="C3231" s="292" t="s">
        <v>306</v>
      </c>
      <c r="D3231" s="312">
        <v>45172</v>
      </c>
      <c r="E3231" s="293" t="s">
        <v>4652</v>
      </c>
      <c r="F3231" s="308">
        <v>0</v>
      </c>
      <c r="G3231" s="308">
        <v>0</v>
      </c>
      <c r="H3231" s="295">
        <v>321350.71000000002</v>
      </c>
      <c r="I3231" s="295">
        <v>0</v>
      </c>
      <c r="J3231" s="295">
        <v>0</v>
      </c>
      <c r="K3231" s="295">
        <v>321350.71000000002</v>
      </c>
      <c r="L3231" s="295">
        <v>1605</v>
      </c>
      <c r="M3231" s="295">
        <v>0</v>
      </c>
      <c r="N3231" s="295">
        <v>0</v>
      </c>
      <c r="O3231" s="295">
        <v>1605</v>
      </c>
      <c r="P3231" s="295">
        <v>0</v>
      </c>
      <c r="Q3231" s="295">
        <v>0</v>
      </c>
      <c r="R3231" s="295">
        <v>319745.71000000002</v>
      </c>
      <c r="S3231" s="295">
        <v>0</v>
      </c>
      <c r="T3231" s="295">
        <v>2570.81</v>
      </c>
      <c r="U3231" s="295">
        <v>0</v>
      </c>
      <c r="V3231" s="295">
        <v>0</v>
      </c>
      <c r="W3231" s="295">
        <v>2570.81</v>
      </c>
      <c r="X3231" s="295">
        <v>0</v>
      </c>
      <c r="Y3231" s="295">
        <v>0</v>
      </c>
      <c r="Z3231" s="295">
        <v>0</v>
      </c>
      <c r="AA3231" s="295">
        <v>0</v>
      </c>
      <c r="AB3231" s="295">
        <v>0</v>
      </c>
      <c r="AC3231" s="295">
        <v>0</v>
      </c>
      <c r="AD3231" s="295">
        <v>0</v>
      </c>
      <c r="AE3231" s="295">
        <v>0</v>
      </c>
      <c r="AF3231" s="295">
        <v>0</v>
      </c>
      <c r="AG3231" s="295">
        <v>0</v>
      </c>
      <c r="AH3231" s="295">
        <v>175.29</v>
      </c>
      <c r="AI3231" s="295">
        <v>0</v>
      </c>
      <c r="AJ3231" s="295">
        <v>0</v>
      </c>
      <c r="AK3231" s="295">
        <v>0</v>
      </c>
      <c r="AL3231" s="295">
        <v>0</v>
      </c>
      <c r="AM3231" s="295">
        <v>0</v>
      </c>
      <c r="AN3231" s="295">
        <v>0</v>
      </c>
      <c r="AO3231" s="295">
        <v>0</v>
      </c>
      <c r="AP3231" s="295">
        <v>4038.64</v>
      </c>
      <c r="AQ3231" s="295">
        <v>0</v>
      </c>
      <c r="AR3231" s="295">
        <v>3889.74</v>
      </c>
      <c r="AS3231" s="295">
        <v>0</v>
      </c>
      <c r="AT3231" s="295">
        <f t="shared" si="50"/>
        <v>4500</v>
      </c>
      <c r="AU3231" s="295">
        <v>0</v>
      </c>
      <c r="AV3231" s="295">
        <v>0</v>
      </c>
      <c r="AW3231" s="296">
        <v>119</v>
      </c>
      <c r="AX3231" s="296">
        <v>135</v>
      </c>
      <c r="AY3231" s="295">
        <v>333901.01</v>
      </c>
      <c r="AZ3231" s="295">
        <v>326089.7</v>
      </c>
      <c r="BA3231" s="294">
        <v>53.221165999999997</v>
      </c>
      <c r="BB3231" s="294">
        <v>52.185762106861603</v>
      </c>
      <c r="BC3231" s="294">
        <v>9.6</v>
      </c>
      <c r="BD3231" s="294"/>
      <c r="BE3231" s="293" t="s">
        <v>4204</v>
      </c>
      <c r="BF3231" s="291"/>
      <c r="BG3231" s="293" t="s">
        <v>320</v>
      </c>
      <c r="BH3231" s="293" t="s">
        <v>197</v>
      </c>
      <c r="BI3231" s="293" t="s">
        <v>373</v>
      </c>
      <c r="BJ3231" s="293" t="s">
        <v>103</v>
      </c>
      <c r="BK3231" s="292" t="s">
        <v>4</v>
      </c>
      <c r="BL3231" s="294">
        <v>319745.71000000002</v>
      </c>
      <c r="BM3231" s="292" t="s">
        <v>894</v>
      </c>
      <c r="BN3231" s="294"/>
      <c r="BO3231" s="297">
        <v>44710</v>
      </c>
      <c r="BP3231" s="297">
        <v>48820</v>
      </c>
      <c r="BQ3231" s="297" t="s">
        <v>1065</v>
      </c>
      <c r="BR3231" s="297" t="s">
        <v>4741</v>
      </c>
      <c r="BS3231" s="297" t="s">
        <v>4742</v>
      </c>
      <c r="BT3231" s="297" t="s">
        <v>4742</v>
      </c>
      <c r="BU3231" s="294">
        <v>0</v>
      </c>
      <c r="BV3231" s="294">
        <v>0</v>
      </c>
      <c r="BW3231" s="294">
        <v>0</v>
      </c>
    </row>
    <row r="3232" spans="1:75" s="289" customFormat="1" ht="18.2" customHeight="1" x14ac:dyDescent="0.15">
      <c r="A3232" s="298">
        <v>3230</v>
      </c>
      <c r="B3232" s="299" t="s">
        <v>305</v>
      </c>
      <c r="C3232" s="299" t="s">
        <v>306</v>
      </c>
      <c r="D3232" s="313">
        <v>45172</v>
      </c>
      <c r="E3232" s="300" t="s">
        <v>4653</v>
      </c>
      <c r="F3232" s="309">
        <v>0</v>
      </c>
      <c r="G3232" s="309">
        <v>0</v>
      </c>
      <c r="H3232" s="302">
        <v>180398.28</v>
      </c>
      <c r="I3232" s="302">
        <v>0</v>
      </c>
      <c r="J3232" s="302">
        <v>0</v>
      </c>
      <c r="K3232" s="302">
        <v>180398.28</v>
      </c>
      <c r="L3232" s="302">
        <v>880.66</v>
      </c>
      <c r="M3232" s="302">
        <v>0</v>
      </c>
      <c r="N3232" s="302">
        <v>0</v>
      </c>
      <c r="O3232" s="302">
        <v>880.66</v>
      </c>
      <c r="P3232" s="302">
        <v>0</v>
      </c>
      <c r="Q3232" s="302">
        <v>0</v>
      </c>
      <c r="R3232" s="302">
        <v>179517.62</v>
      </c>
      <c r="S3232" s="302">
        <v>0</v>
      </c>
      <c r="T3232" s="302">
        <v>1503.32</v>
      </c>
      <c r="U3232" s="302">
        <v>0</v>
      </c>
      <c r="V3232" s="302">
        <v>0</v>
      </c>
      <c r="W3232" s="302">
        <v>1503.32</v>
      </c>
      <c r="X3232" s="302">
        <v>0</v>
      </c>
      <c r="Y3232" s="302">
        <v>0</v>
      </c>
      <c r="Z3232" s="302">
        <v>0</v>
      </c>
      <c r="AA3232" s="302">
        <v>0</v>
      </c>
      <c r="AB3232" s="302">
        <v>0</v>
      </c>
      <c r="AC3232" s="302">
        <v>0</v>
      </c>
      <c r="AD3232" s="302">
        <v>0</v>
      </c>
      <c r="AE3232" s="302">
        <v>0</v>
      </c>
      <c r="AF3232" s="302">
        <v>0</v>
      </c>
      <c r="AG3232" s="302">
        <v>0</v>
      </c>
      <c r="AH3232" s="302">
        <v>127.71</v>
      </c>
      <c r="AI3232" s="302">
        <v>0</v>
      </c>
      <c r="AJ3232" s="302">
        <v>0</v>
      </c>
      <c r="AK3232" s="302">
        <v>0</v>
      </c>
      <c r="AL3232" s="302">
        <v>0</v>
      </c>
      <c r="AM3232" s="302">
        <v>0</v>
      </c>
      <c r="AN3232" s="302">
        <v>0</v>
      </c>
      <c r="AO3232" s="302">
        <v>0</v>
      </c>
      <c r="AP3232" s="302">
        <v>24.93</v>
      </c>
      <c r="AQ3232" s="302">
        <v>0</v>
      </c>
      <c r="AR3232" s="302">
        <v>16.62</v>
      </c>
      <c r="AS3232" s="302">
        <v>0</v>
      </c>
      <c r="AT3232" s="295">
        <f t="shared" si="50"/>
        <v>2520</v>
      </c>
      <c r="AU3232" s="302">
        <v>0</v>
      </c>
      <c r="AV3232" s="302">
        <v>0</v>
      </c>
      <c r="AW3232" s="303">
        <v>119</v>
      </c>
      <c r="AX3232" s="303">
        <v>135</v>
      </c>
      <c r="AY3232" s="302">
        <v>301199.39190300001</v>
      </c>
      <c r="AZ3232" s="302">
        <v>192767.61</v>
      </c>
      <c r="BA3232" s="301">
        <v>55.046162000000002</v>
      </c>
      <c r="BB3232" s="301">
        <v>51.262533121484701</v>
      </c>
      <c r="BC3232" s="301">
        <v>10</v>
      </c>
      <c r="BD3232" s="301"/>
      <c r="BE3232" s="300" t="s">
        <v>4204</v>
      </c>
      <c r="BF3232" s="298"/>
      <c r="BG3232" s="300" t="s">
        <v>320</v>
      </c>
      <c r="BH3232" s="300" t="s">
        <v>181</v>
      </c>
      <c r="BI3232" s="300" t="s">
        <v>372</v>
      </c>
      <c r="BJ3232" s="300" t="s">
        <v>103</v>
      </c>
      <c r="BK3232" s="299" t="s">
        <v>4</v>
      </c>
      <c r="BL3232" s="301">
        <v>179517.62</v>
      </c>
      <c r="BM3232" s="299" t="s">
        <v>894</v>
      </c>
      <c r="BN3232" s="301"/>
      <c r="BO3232" s="304">
        <v>44685</v>
      </c>
      <c r="BP3232" s="304">
        <v>48795</v>
      </c>
      <c r="BQ3232" s="297" t="s">
        <v>1065</v>
      </c>
      <c r="BR3232" s="297" t="s">
        <v>4741</v>
      </c>
      <c r="BS3232" s="297" t="s">
        <v>4742</v>
      </c>
      <c r="BT3232" s="297" t="s">
        <v>4742</v>
      </c>
      <c r="BU3232" s="301">
        <v>0</v>
      </c>
      <c r="BV3232" s="301">
        <v>0</v>
      </c>
      <c r="BW3232" s="301">
        <v>0</v>
      </c>
    </row>
    <row r="3233" spans="1:75" s="289" customFormat="1" ht="18.2" customHeight="1" x14ac:dyDescent="0.15">
      <c r="A3233" s="291">
        <v>3231</v>
      </c>
      <c r="B3233" s="292" t="s">
        <v>305</v>
      </c>
      <c r="C3233" s="292" t="s">
        <v>306</v>
      </c>
      <c r="D3233" s="312">
        <v>45172</v>
      </c>
      <c r="E3233" s="293" t="s">
        <v>4674</v>
      </c>
      <c r="F3233" s="308">
        <v>0</v>
      </c>
      <c r="G3233" s="308">
        <v>0</v>
      </c>
      <c r="H3233" s="295">
        <v>182000.28</v>
      </c>
      <c r="I3233" s="295">
        <v>0</v>
      </c>
      <c r="J3233" s="295">
        <v>0</v>
      </c>
      <c r="K3233" s="295">
        <v>182000.28</v>
      </c>
      <c r="L3233" s="295">
        <v>1365.84</v>
      </c>
      <c r="M3233" s="295">
        <v>0</v>
      </c>
      <c r="N3233" s="295">
        <v>0</v>
      </c>
      <c r="O3233" s="295">
        <v>1365.84</v>
      </c>
      <c r="P3233" s="295">
        <v>0</v>
      </c>
      <c r="Q3233" s="295">
        <v>0</v>
      </c>
      <c r="R3233" s="295">
        <v>180634.44</v>
      </c>
      <c r="S3233" s="295">
        <v>0</v>
      </c>
      <c r="T3233" s="295">
        <v>1516.67</v>
      </c>
      <c r="U3233" s="295">
        <v>0</v>
      </c>
      <c r="V3233" s="295">
        <v>0</v>
      </c>
      <c r="W3233" s="295">
        <v>1516.67</v>
      </c>
      <c r="X3233" s="295">
        <v>0</v>
      </c>
      <c r="Y3233" s="295">
        <v>0</v>
      </c>
      <c r="Z3233" s="295">
        <v>0</v>
      </c>
      <c r="AA3233" s="295">
        <v>0</v>
      </c>
      <c r="AB3233" s="295">
        <v>0</v>
      </c>
      <c r="AC3233" s="295">
        <v>0</v>
      </c>
      <c r="AD3233" s="295">
        <v>0</v>
      </c>
      <c r="AE3233" s="295">
        <v>0</v>
      </c>
      <c r="AF3233" s="295">
        <v>0</v>
      </c>
      <c r="AG3233" s="295">
        <v>0</v>
      </c>
      <c r="AH3233" s="295">
        <v>118.33</v>
      </c>
      <c r="AI3233" s="295">
        <v>0</v>
      </c>
      <c r="AJ3233" s="295">
        <v>0</v>
      </c>
      <c r="AK3233" s="295">
        <v>0</v>
      </c>
      <c r="AL3233" s="295">
        <v>0</v>
      </c>
      <c r="AM3233" s="295">
        <v>0</v>
      </c>
      <c r="AN3233" s="295">
        <v>0</v>
      </c>
      <c r="AO3233" s="295">
        <v>0</v>
      </c>
      <c r="AP3233" s="295">
        <v>1.4</v>
      </c>
      <c r="AQ3233" s="295">
        <v>0</v>
      </c>
      <c r="AR3233" s="295">
        <v>1.24</v>
      </c>
      <c r="AS3233" s="295">
        <v>0</v>
      </c>
      <c r="AT3233" s="295">
        <f t="shared" si="50"/>
        <v>3001</v>
      </c>
      <c r="AU3233" s="295">
        <v>0</v>
      </c>
      <c r="AV3233" s="295">
        <v>0</v>
      </c>
      <c r="AW3233" s="296">
        <v>89</v>
      </c>
      <c r="AX3233" s="296">
        <v>103</v>
      </c>
      <c r="AY3233" s="295">
        <v>272953.21999999997</v>
      </c>
      <c r="AZ3233" s="295">
        <v>183354.83</v>
      </c>
      <c r="BA3233" s="294">
        <v>48.821592000000003</v>
      </c>
      <c r="BB3233" s="294">
        <v>48.097238184718002</v>
      </c>
      <c r="BC3233" s="294">
        <v>10</v>
      </c>
      <c r="BD3233" s="294"/>
      <c r="BE3233" s="293" t="s">
        <v>4204</v>
      </c>
      <c r="BF3233" s="291"/>
      <c r="BG3233" s="293" t="s">
        <v>320</v>
      </c>
      <c r="BH3233" s="293" t="s">
        <v>181</v>
      </c>
      <c r="BI3233" s="293" t="s">
        <v>368</v>
      </c>
      <c r="BJ3233" s="293" t="s">
        <v>103</v>
      </c>
      <c r="BK3233" s="292" t="s">
        <v>4</v>
      </c>
      <c r="BL3233" s="294">
        <v>180634.44</v>
      </c>
      <c r="BM3233" s="292" t="s">
        <v>894</v>
      </c>
      <c r="BN3233" s="294"/>
      <c r="BO3233" s="297">
        <v>44741</v>
      </c>
      <c r="BP3233" s="297">
        <v>47877</v>
      </c>
      <c r="BQ3233" s="297" t="s">
        <v>1064</v>
      </c>
      <c r="BR3233" s="297" t="s">
        <v>4747</v>
      </c>
      <c r="BS3233" s="297" t="s">
        <v>4742</v>
      </c>
      <c r="BT3233" s="297" t="s">
        <v>4742</v>
      </c>
      <c r="BU3233" s="294">
        <v>0</v>
      </c>
      <c r="BV3233" s="294">
        <v>0</v>
      </c>
      <c r="BW3233" s="294">
        <v>0</v>
      </c>
    </row>
    <row r="3234" spans="1:75" s="289" customFormat="1" ht="18.2" customHeight="1" x14ac:dyDescent="0.15">
      <c r="A3234" s="298">
        <v>3232</v>
      </c>
      <c r="B3234" s="299" t="s">
        <v>305</v>
      </c>
      <c r="C3234" s="299" t="s">
        <v>306</v>
      </c>
      <c r="D3234" s="313">
        <v>45172</v>
      </c>
      <c r="E3234" s="300" t="s">
        <v>4668</v>
      </c>
      <c r="F3234" s="309">
        <v>0</v>
      </c>
      <c r="G3234" s="309">
        <v>0</v>
      </c>
      <c r="H3234" s="302">
        <v>48196.26</v>
      </c>
      <c r="I3234" s="302">
        <v>0</v>
      </c>
      <c r="J3234" s="302">
        <v>0</v>
      </c>
      <c r="K3234" s="302">
        <v>48196.26</v>
      </c>
      <c r="L3234" s="302">
        <v>2005.14</v>
      </c>
      <c r="M3234" s="302">
        <v>0</v>
      </c>
      <c r="N3234" s="302">
        <v>0</v>
      </c>
      <c r="O3234" s="302">
        <v>2005.14</v>
      </c>
      <c r="P3234" s="302">
        <v>0</v>
      </c>
      <c r="Q3234" s="302">
        <v>0</v>
      </c>
      <c r="R3234" s="302">
        <v>46191.12</v>
      </c>
      <c r="S3234" s="302">
        <v>0</v>
      </c>
      <c r="T3234" s="302">
        <v>401.64</v>
      </c>
      <c r="U3234" s="302">
        <v>0</v>
      </c>
      <c r="V3234" s="302">
        <v>0</v>
      </c>
      <c r="W3234" s="302">
        <v>401.64</v>
      </c>
      <c r="X3234" s="302">
        <v>0</v>
      </c>
      <c r="Y3234" s="302">
        <v>0</v>
      </c>
      <c r="Z3234" s="302">
        <v>0</v>
      </c>
      <c r="AA3234" s="302">
        <v>0</v>
      </c>
      <c r="AB3234" s="302">
        <v>0</v>
      </c>
      <c r="AC3234" s="302">
        <v>0</v>
      </c>
      <c r="AD3234" s="302">
        <v>0</v>
      </c>
      <c r="AE3234" s="302">
        <v>0</v>
      </c>
      <c r="AF3234" s="302">
        <v>0</v>
      </c>
      <c r="AG3234" s="302">
        <v>0</v>
      </c>
      <c r="AH3234" s="302">
        <v>78.97</v>
      </c>
      <c r="AI3234" s="302">
        <v>0</v>
      </c>
      <c r="AJ3234" s="302">
        <v>0</v>
      </c>
      <c r="AK3234" s="302">
        <v>0</v>
      </c>
      <c r="AL3234" s="302">
        <v>0</v>
      </c>
      <c r="AM3234" s="302">
        <v>0</v>
      </c>
      <c r="AN3234" s="302">
        <v>0</v>
      </c>
      <c r="AO3234" s="302">
        <v>0</v>
      </c>
      <c r="AP3234" s="302">
        <v>18.23</v>
      </c>
      <c r="AQ3234" s="302">
        <v>0</v>
      </c>
      <c r="AR3234" s="302">
        <v>3.98</v>
      </c>
      <c r="AS3234" s="302">
        <v>0</v>
      </c>
      <c r="AT3234" s="295">
        <f t="shared" si="50"/>
        <v>2500</v>
      </c>
      <c r="AU3234" s="302">
        <v>0</v>
      </c>
      <c r="AV3234" s="302">
        <v>0</v>
      </c>
      <c r="AW3234" s="303">
        <v>21</v>
      </c>
      <c r="AX3234" s="303">
        <v>36</v>
      </c>
      <c r="AY3234" s="302">
        <v>272947.31</v>
      </c>
      <c r="AZ3234" s="302">
        <v>52156.97</v>
      </c>
      <c r="BA3234" s="301">
        <v>32.664104999999999</v>
      </c>
      <c r="BB3234" s="301">
        <v>28.927899641171599</v>
      </c>
      <c r="BC3234" s="301">
        <v>10</v>
      </c>
      <c r="BD3234" s="301"/>
      <c r="BE3234" s="300" t="s">
        <v>4204</v>
      </c>
      <c r="BF3234" s="298"/>
      <c r="BG3234" s="300" t="s">
        <v>320</v>
      </c>
      <c r="BH3234" s="300" t="s">
        <v>181</v>
      </c>
      <c r="BI3234" s="300" t="s">
        <v>368</v>
      </c>
      <c r="BJ3234" s="300" t="s">
        <v>103</v>
      </c>
      <c r="BK3234" s="299" t="s">
        <v>4</v>
      </c>
      <c r="BL3234" s="301">
        <v>46191.12</v>
      </c>
      <c r="BM3234" s="299" t="s">
        <v>894</v>
      </c>
      <c r="BN3234" s="301"/>
      <c r="BO3234" s="304">
        <v>44743</v>
      </c>
      <c r="BP3234" s="304">
        <v>45839</v>
      </c>
      <c r="BQ3234" s="297" t="s">
        <v>1064</v>
      </c>
      <c r="BR3234" s="297" t="s">
        <v>4747</v>
      </c>
      <c r="BS3234" s="297" t="s">
        <v>4742</v>
      </c>
      <c r="BT3234" s="297" t="s">
        <v>4742</v>
      </c>
      <c r="BU3234" s="301">
        <v>0</v>
      </c>
      <c r="BV3234" s="301">
        <v>0</v>
      </c>
      <c r="BW3234" s="301">
        <v>0</v>
      </c>
    </row>
    <row r="3235" spans="1:75" s="289" customFormat="1" ht="18.2" customHeight="1" x14ac:dyDescent="0.15">
      <c r="A3235" s="291">
        <v>3233</v>
      </c>
      <c r="B3235" s="292" t="s">
        <v>305</v>
      </c>
      <c r="C3235" s="292" t="s">
        <v>306</v>
      </c>
      <c r="D3235" s="312">
        <v>45172</v>
      </c>
      <c r="E3235" s="293" t="s">
        <v>4669</v>
      </c>
      <c r="F3235" s="308">
        <v>2</v>
      </c>
      <c r="G3235" s="308">
        <v>3</v>
      </c>
      <c r="H3235" s="295">
        <v>479935.16</v>
      </c>
      <c r="I3235" s="295">
        <v>4764.8500000000004</v>
      </c>
      <c r="J3235" s="295">
        <v>0</v>
      </c>
      <c r="K3235" s="295">
        <v>484700.01</v>
      </c>
      <c r="L3235" s="295">
        <v>2410.75</v>
      </c>
      <c r="M3235" s="295">
        <v>0</v>
      </c>
      <c r="N3235" s="295">
        <v>2373.0300000000002</v>
      </c>
      <c r="O3235" s="295">
        <v>0</v>
      </c>
      <c r="P3235" s="295">
        <v>0</v>
      </c>
      <c r="Q3235" s="295">
        <v>0</v>
      </c>
      <c r="R3235" s="295">
        <v>482326.98</v>
      </c>
      <c r="S3235" s="295">
        <v>9265.6299999999992</v>
      </c>
      <c r="T3235" s="295">
        <v>3799.49</v>
      </c>
      <c r="U3235" s="295">
        <v>0</v>
      </c>
      <c r="V3235" s="295">
        <v>6411.25</v>
      </c>
      <c r="W3235" s="295">
        <v>0</v>
      </c>
      <c r="X3235" s="295">
        <v>0</v>
      </c>
      <c r="Y3235" s="295">
        <v>0</v>
      </c>
      <c r="Z3235" s="295">
        <v>6653.87</v>
      </c>
      <c r="AA3235" s="295">
        <v>0</v>
      </c>
      <c r="AB3235" s="295">
        <v>0</v>
      </c>
      <c r="AC3235" s="295">
        <v>0</v>
      </c>
      <c r="AD3235" s="295">
        <v>0</v>
      </c>
      <c r="AE3235" s="295">
        <v>0</v>
      </c>
      <c r="AF3235" s="295">
        <v>0</v>
      </c>
      <c r="AG3235" s="295">
        <v>0</v>
      </c>
      <c r="AH3235" s="295">
        <v>0</v>
      </c>
      <c r="AI3235" s="295">
        <v>0</v>
      </c>
      <c r="AJ3235" s="295">
        <v>0</v>
      </c>
      <c r="AK3235" s="295">
        <v>0</v>
      </c>
      <c r="AL3235" s="295">
        <v>700</v>
      </c>
      <c r="AM3235" s="295">
        <v>0</v>
      </c>
      <c r="AN3235" s="295">
        <v>0</v>
      </c>
      <c r="AO3235" s="295">
        <v>515.72</v>
      </c>
      <c r="AP3235" s="295">
        <v>0</v>
      </c>
      <c r="AQ3235" s="295">
        <v>0</v>
      </c>
      <c r="AR3235" s="295">
        <v>0</v>
      </c>
      <c r="AS3235" s="295">
        <v>0</v>
      </c>
      <c r="AT3235" s="295">
        <f t="shared" si="50"/>
        <v>10000</v>
      </c>
      <c r="AU3235" s="295">
        <v>4802.57</v>
      </c>
      <c r="AV3235" s="295">
        <v>6653.87</v>
      </c>
      <c r="AW3235" s="296">
        <v>119</v>
      </c>
      <c r="AX3235" s="296">
        <v>134</v>
      </c>
      <c r="AY3235" s="295">
        <v>484700.01</v>
      </c>
      <c r="AZ3235" s="295">
        <v>484700.01</v>
      </c>
      <c r="BA3235" s="294">
        <v>87.980922000000007</v>
      </c>
      <c r="BB3235" s="294">
        <v>87.550178523568803</v>
      </c>
      <c r="BC3235" s="294">
        <v>9.5</v>
      </c>
      <c r="BD3235" s="294"/>
      <c r="BE3235" s="293" t="s">
        <v>4204</v>
      </c>
      <c r="BF3235" s="291"/>
      <c r="BG3235" s="293" t="s">
        <v>312</v>
      </c>
      <c r="BH3235" s="293" t="s">
        <v>230</v>
      </c>
      <c r="BI3235" s="293" t="s">
        <v>785</v>
      </c>
      <c r="BJ3235" s="293" t="s">
        <v>177</v>
      </c>
      <c r="BK3235" s="292" t="s">
        <v>4</v>
      </c>
      <c r="BL3235" s="294">
        <v>482326.98</v>
      </c>
      <c r="BM3235" s="292" t="s">
        <v>894</v>
      </c>
      <c r="BN3235" s="294"/>
      <c r="BO3235" s="297">
        <v>44734</v>
      </c>
      <c r="BP3235" s="297">
        <v>48813</v>
      </c>
      <c r="BQ3235" s="297" t="s">
        <v>925</v>
      </c>
      <c r="BR3235" s="297" t="s">
        <v>4745</v>
      </c>
      <c r="BS3235" s="297" t="s">
        <v>4742</v>
      </c>
      <c r="BT3235" s="297" t="s">
        <v>4742</v>
      </c>
      <c r="BU3235" s="294">
        <v>257.86</v>
      </c>
      <c r="BV3235" s="294">
        <v>0</v>
      </c>
      <c r="BW3235" s="294">
        <v>0</v>
      </c>
    </row>
    <row r="3236" spans="1:75" s="289" customFormat="1" ht="18.2" customHeight="1" x14ac:dyDescent="0.15">
      <c r="A3236" s="298">
        <v>3234</v>
      </c>
      <c r="B3236" s="299" t="s">
        <v>305</v>
      </c>
      <c r="C3236" s="299" t="s">
        <v>306</v>
      </c>
      <c r="D3236" s="313">
        <v>45172</v>
      </c>
      <c r="E3236" s="300" t="s">
        <v>4817</v>
      </c>
      <c r="F3236" s="309">
        <v>2</v>
      </c>
      <c r="G3236" s="309">
        <v>2</v>
      </c>
      <c r="H3236" s="302">
        <v>457999.99</v>
      </c>
      <c r="I3236" s="302">
        <v>0</v>
      </c>
      <c r="J3236" s="302">
        <v>0</v>
      </c>
      <c r="K3236" s="302">
        <v>457999.99</v>
      </c>
      <c r="L3236" s="302">
        <v>0</v>
      </c>
      <c r="M3236" s="302">
        <v>0</v>
      </c>
      <c r="N3236" s="302">
        <v>0</v>
      </c>
      <c r="O3236" s="302">
        <v>0</v>
      </c>
      <c r="P3236" s="302">
        <v>0</v>
      </c>
      <c r="Q3236" s="302">
        <v>0</v>
      </c>
      <c r="R3236" s="302">
        <v>457999.99</v>
      </c>
      <c r="S3236" s="302">
        <v>11450</v>
      </c>
      <c r="T3236" s="302">
        <v>5725</v>
      </c>
      <c r="U3236" s="302">
        <v>0</v>
      </c>
      <c r="V3236" s="302">
        <v>10750</v>
      </c>
      <c r="W3236" s="302">
        <v>0</v>
      </c>
      <c r="X3236" s="302">
        <v>0</v>
      </c>
      <c r="Y3236" s="302">
        <v>0</v>
      </c>
      <c r="Z3236" s="302">
        <v>6425</v>
      </c>
      <c r="AA3236" s="302">
        <v>0</v>
      </c>
      <c r="AB3236" s="302">
        <v>0</v>
      </c>
      <c r="AC3236" s="302">
        <v>0</v>
      </c>
      <c r="AD3236" s="302">
        <v>0</v>
      </c>
      <c r="AE3236" s="302">
        <v>0</v>
      </c>
      <c r="AF3236" s="302">
        <v>0</v>
      </c>
      <c r="AG3236" s="302">
        <v>0</v>
      </c>
      <c r="AH3236" s="302">
        <v>0</v>
      </c>
      <c r="AI3236" s="302">
        <v>0</v>
      </c>
      <c r="AJ3236" s="302">
        <v>0</v>
      </c>
      <c r="AK3236" s="302">
        <v>0</v>
      </c>
      <c r="AL3236" s="302">
        <v>700</v>
      </c>
      <c r="AM3236" s="302">
        <v>0</v>
      </c>
      <c r="AN3236" s="302">
        <v>0</v>
      </c>
      <c r="AO3236" s="302">
        <v>0</v>
      </c>
      <c r="AP3236" s="302">
        <v>0</v>
      </c>
      <c r="AQ3236" s="302">
        <v>0</v>
      </c>
      <c r="AR3236" s="302">
        <v>0</v>
      </c>
      <c r="AS3236" s="302">
        <v>0</v>
      </c>
      <c r="AT3236" s="295">
        <f t="shared" si="50"/>
        <v>11450</v>
      </c>
      <c r="AU3236" s="302">
        <v>0</v>
      </c>
      <c r="AV3236" s="302">
        <v>6425</v>
      </c>
      <c r="AW3236" s="303">
        <v>121</v>
      </c>
      <c r="AX3236" s="303">
        <v>129</v>
      </c>
      <c r="AY3236" s="302">
        <v>457999.99</v>
      </c>
      <c r="AZ3236" s="302">
        <v>457999.99</v>
      </c>
      <c r="BA3236" s="301">
        <v>63.772925000000001</v>
      </c>
      <c r="BB3236" s="301">
        <v>63.772925000000001</v>
      </c>
      <c r="BC3236" s="301">
        <v>7.3</v>
      </c>
      <c r="BD3236" s="301"/>
      <c r="BE3236" s="300" t="s">
        <v>4204</v>
      </c>
      <c r="BF3236" s="298"/>
      <c r="BG3236" s="300" t="s">
        <v>315</v>
      </c>
      <c r="BH3236" s="300" t="s">
        <v>192</v>
      </c>
      <c r="BI3236" s="300" t="s">
        <v>565</v>
      </c>
      <c r="BJ3236" s="300" t="s">
        <v>177</v>
      </c>
      <c r="BK3236" s="299" t="s">
        <v>4</v>
      </c>
      <c r="BL3236" s="301">
        <v>457999.99</v>
      </c>
      <c r="BM3236" s="299" t="s">
        <v>894</v>
      </c>
      <c r="BN3236" s="301"/>
      <c r="BO3236" s="304">
        <v>44931</v>
      </c>
      <c r="BP3236" s="304">
        <v>48857</v>
      </c>
      <c r="BQ3236" s="297" t="s">
        <v>925</v>
      </c>
      <c r="BR3236" s="297" t="s">
        <v>4745</v>
      </c>
      <c r="BS3236" s="297" t="s">
        <v>4742</v>
      </c>
      <c r="BT3236" s="297" t="s">
        <v>4742</v>
      </c>
      <c r="BU3236" s="301">
        <v>0</v>
      </c>
      <c r="BV3236" s="301">
        <v>0</v>
      </c>
      <c r="BW3236" s="301">
        <v>0</v>
      </c>
    </row>
    <row r="3237" spans="1:75" s="289" customFormat="1" ht="18.2" customHeight="1" x14ac:dyDescent="0.15">
      <c r="A3237" s="291">
        <v>3235</v>
      </c>
      <c r="B3237" s="292" t="s">
        <v>305</v>
      </c>
      <c r="C3237" s="292" t="s">
        <v>306</v>
      </c>
      <c r="D3237" s="312">
        <v>45172</v>
      </c>
      <c r="E3237" s="293" t="s">
        <v>4654</v>
      </c>
      <c r="F3237" s="308">
        <v>0</v>
      </c>
      <c r="G3237" s="308">
        <v>0</v>
      </c>
      <c r="H3237" s="295">
        <v>315322.55</v>
      </c>
      <c r="I3237" s="295">
        <v>0</v>
      </c>
      <c r="J3237" s="295">
        <v>0</v>
      </c>
      <c r="K3237" s="295">
        <v>315322.55</v>
      </c>
      <c r="L3237" s="295">
        <v>1583.9</v>
      </c>
      <c r="M3237" s="295">
        <v>0</v>
      </c>
      <c r="N3237" s="295">
        <v>0</v>
      </c>
      <c r="O3237" s="295">
        <v>1583.9</v>
      </c>
      <c r="P3237" s="295">
        <v>0</v>
      </c>
      <c r="Q3237" s="295">
        <v>0</v>
      </c>
      <c r="R3237" s="295">
        <v>313738.65000000002</v>
      </c>
      <c r="S3237" s="295">
        <v>0</v>
      </c>
      <c r="T3237" s="295">
        <v>2496.3000000000002</v>
      </c>
      <c r="U3237" s="295">
        <v>0</v>
      </c>
      <c r="V3237" s="295">
        <v>0</v>
      </c>
      <c r="W3237" s="295">
        <v>2496.3000000000002</v>
      </c>
      <c r="X3237" s="295">
        <v>0</v>
      </c>
      <c r="Y3237" s="295">
        <v>0</v>
      </c>
      <c r="Z3237" s="295">
        <v>0</v>
      </c>
      <c r="AA3237" s="295">
        <v>0</v>
      </c>
      <c r="AB3237" s="295">
        <v>0</v>
      </c>
      <c r="AC3237" s="295">
        <v>0</v>
      </c>
      <c r="AD3237" s="295">
        <v>0</v>
      </c>
      <c r="AE3237" s="295">
        <v>0</v>
      </c>
      <c r="AF3237" s="295">
        <v>0</v>
      </c>
      <c r="AG3237" s="295">
        <v>0</v>
      </c>
      <c r="AH3237" s="295">
        <v>170.24</v>
      </c>
      <c r="AI3237" s="295">
        <v>0</v>
      </c>
      <c r="AJ3237" s="295">
        <v>0</v>
      </c>
      <c r="AK3237" s="295">
        <v>0</v>
      </c>
      <c r="AL3237" s="295">
        <v>0</v>
      </c>
      <c r="AM3237" s="295">
        <v>0</v>
      </c>
      <c r="AN3237" s="295">
        <v>0</v>
      </c>
      <c r="AO3237" s="295">
        <v>0</v>
      </c>
      <c r="AP3237" s="295">
        <v>0</v>
      </c>
      <c r="AQ3237" s="295">
        <v>0</v>
      </c>
      <c r="AR3237" s="295">
        <v>0</v>
      </c>
      <c r="AS3237" s="295">
        <v>0</v>
      </c>
      <c r="AT3237" s="295">
        <f t="shared" si="50"/>
        <v>4250.4400000000005</v>
      </c>
      <c r="AU3237" s="295">
        <v>0</v>
      </c>
      <c r="AV3237" s="295">
        <v>0</v>
      </c>
      <c r="AW3237" s="296">
        <v>119</v>
      </c>
      <c r="AX3237" s="296">
        <v>135</v>
      </c>
      <c r="AY3237" s="295">
        <v>319999.99</v>
      </c>
      <c r="AZ3237" s="295">
        <v>319999.99</v>
      </c>
      <c r="BA3237" s="294">
        <v>83.081245999999993</v>
      </c>
      <c r="BB3237" s="294">
        <v>81.455621171606595</v>
      </c>
      <c r="BC3237" s="294">
        <v>9.5</v>
      </c>
      <c r="BD3237" s="294"/>
      <c r="BE3237" s="293" t="s">
        <v>4204</v>
      </c>
      <c r="BF3237" s="291"/>
      <c r="BG3237" s="293" t="s">
        <v>355</v>
      </c>
      <c r="BH3237" s="293" t="s">
        <v>198</v>
      </c>
      <c r="BI3237" s="293" t="s">
        <v>554</v>
      </c>
      <c r="BJ3237" s="293" t="s">
        <v>103</v>
      </c>
      <c r="BK3237" s="292" t="s">
        <v>4</v>
      </c>
      <c r="BL3237" s="294">
        <v>313738.65000000002</v>
      </c>
      <c r="BM3237" s="292" t="s">
        <v>894</v>
      </c>
      <c r="BN3237" s="294"/>
      <c r="BO3237" s="297">
        <v>44707</v>
      </c>
      <c r="BP3237" s="297">
        <v>48817</v>
      </c>
      <c r="BQ3237" s="297" t="s">
        <v>1065</v>
      </c>
      <c r="BR3237" s="297" t="s">
        <v>4741</v>
      </c>
      <c r="BS3237" s="297" t="s">
        <v>4742</v>
      </c>
      <c r="BT3237" s="297" t="s">
        <v>4742</v>
      </c>
      <c r="BU3237" s="294">
        <v>0</v>
      </c>
      <c r="BV3237" s="294">
        <v>0</v>
      </c>
      <c r="BW3237" s="294">
        <v>0</v>
      </c>
    </row>
    <row r="3238" spans="1:75" s="289" customFormat="1" ht="18.2" customHeight="1" x14ac:dyDescent="0.15">
      <c r="A3238" s="298">
        <v>3236</v>
      </c>
      <c r="B3238" s="299" t="s">
        <v>305</v>
      </c>
      <c r="C3238" s="299" t="s">
        <v>306</v>
      </c>
      <c r="D3238" s="313">
        <v>45172</v>
      </c>
      <c r="E3238" s="300" t="s">
        <v>4655</v>
      </c>
      <c r="F3238" s="309">
        <v>0</v>
      </c>
      <c r="G3238" s="309">
        <v>1</v>
      </c>
      <c r="H3238" s="302">
        <v>161754.51</v>
      </c>
      <c r="I3238" s="302">
        <v>1916.2</v>
      </c>
      <c r="J3238" s="302">
        <v>0</v>
      </c>
      <c r="K3238" s="302">
        <v>163670.71</v>
      </c>
      <c r="L3238" s="302">
        <v>4431.6899999999996</v>
      </c>
      <c r="M3238" s="302">
        <v>0</v>
      </c>
      <c r="N3238" s="302">
        <v>1916.2</v>
      </c>
      <c r="O3238" s="302">
        <v>4431.6899999999996</v>
      </c>
      <c r="P3238" s="302">
        <v>0</v>
      </c>
      <c r="Q3238" s="302">
        <v>0</v>
      </c>
      <c r="R3238" s="302">
        <v>157322.82</v>
      </c>
      <c r="S3238" s="302">
        <v>0</v>
      </c>
      <c r="T3238" s="302">
        <v>1347.95</v>
      </c>
      <c r="U3238" s="302">
        <v>0</v>
      </c>
      <c r="V3238" s="302">
        <v>0</v>
      </c>
      <c r="W3238" s="302">
        <v>1347.95</v>
      </c>
      <c r="X3238" s="302">
        <v>0</v>
      </c>
      <c r="Y3238" s="302">
        <v>0</v>
      </c>
      <c r="Z3238" s="302">
        <v>0</v>
      </c>
      <c r="AA3238" s="302">
        <v>0</v>
      </c>
      <c r="AB3238" s="302">
        <v>0</v>
      </c>
      <c r="AC3238" s="302">
        <v>0</v>
      </c>
      <c r="AD3238" s="302">
        <v>0</v>
      </c>
      <c r="AE3238" s="302">
        <v>0</v>
      </c>
      <c r="AF3238" s="302">
        <v>0</v>
      </c>
      <c r="AG3238" s="302">
        <v>0</v>
      </c>
      <c r="AH3238" s="302">
        <v>141.44</v>
      </c>
      <c r="AI3238" s="302">
        <v>0</v>
      </c>
      <c r="AJ3238" s="302">
        <v>0</v>
      </c>
      <c r="AK3238" s="302">
        <v>0</v>
      </c>
      <c r="AL3238" s="302">
        <v>350</v>
      </c>
      <c r="AM3238" s="302">
        <v>0</v>
      </c>
      <c r="AN3238" s="302">
        <v>0</v>
      </c>
      <c r="AO3238" s="302">
        <v>0</v>
      </c>
      <c r="AP3238" s="302">
        <v>12.72</v>
      </c>
      <c r="AQ3238" s="302">
        <v>0</v>
      </c>
      <c r="AR3238" s="302">
        <v>0</v>
      </c>
      <c r="AS3238" s="302">
        <v>0</v>
      </c>
      <c r="AT3238" s="295">
        <f t="shared" si="50"/>
        <v>8200</v>
      </c>
      <c r="AU3238" s="302">
        <v>0</v>
      </c>
      <c r="AV3238" s="302">
        <v>0</v>
      </c>
      <c r="AW3238" s="303">
        <v>31</v>
      </c>
      <c r="AX3238" s="303">
        <v>47</v>
      </c>
      <c r="AY3238" s="302">
        <v>319999.70468700002</v>
      </c>
      <c r="AZ3238" s="302">
        <v>223999.79</v>
      </c>
      <c r="BA3238" s="301">
        <v>90.000080999999994</v>
      </c>
      <c r="BB3238" s="301">
        <v>63.210177755739899</v>
      </c>
      <c r="BC3238" s="301">
        <v>10</v>
      </c>
      <c r="BD3238" s="301"/>
      <c r="BE3238" s="300" t="s">
        <v>4204</v>
      </c>
      <c r="BF3238" s="298"/>
      <c r="BG3238" s="300" t="s">
        <v>320</v>
      </c>
      <c r="BH3238" s="300" t="s">
        <v>181</v>
      </c>
      <c r="BI3238" s="300" t="s">
        <v>733</v>
      </c>
      <c r="BJ3238" s="300" t="s">
        <v>103</v>
      </c>
      <c r="BK3238" s="299" t="s">
        <v>4</v>
      </c>
      <c r="BL3238" s="301">
        <v>157322.82</v>
      </c>
      <c r="BM3238" s="299" t="s">
        <v>894</v>
      </c>
      <c r="BN3238" s="301"/>
      <c r="BO3238" s="304">
        <v>44707</v>
      </c>
      <c r="BP3238" s="304">
        <v>46138</v>
      </c>
      <c r="BQ3238" s="297" t="s">
        <v>1065</v>
      </c>
      <c r="BR3238" s="297" t="s">
        <v>4741</v>
      </c>
      <c r="BS3238" s="297" t="s">
        <v>4742</v>
      </c>
      <c r="BT3238" s="297" t="s">
        <v>4742</v>
      </c>
      <c r="BU3238" s="301">
        <v>0</v>
      </c>
      <c r="BV3238" s="301">
        <v>0</v>
      </c>
      <c r="BW3238" s="301">
        <v>0</v>
      </c>
    </row>
    <row r="3239" spans="1:75" s="289" customFormat="1" ht="18.2" customHeight="1" x14ac:dyDescent="0.15">
      <c r="A3239" s="291">
        <v>3237</v>
      </c>
      <c r="B3239" s="292" t="s">
        <v>305</v>
      </c>
      <c r="C3239" s="292" t="s">
        <v>306</v>
      </c>
      <c r="D3239" s="312">
        <v>45172</v>
      </c>
      <c r="E3239" s="293" t="s">
        <v>4656</v>
      </c>
      <c r="F3239" s="308">
        <v>0</v>
      </c>
      <c r="G3239" s="308">
        <v>0</v>
      </c>
      <c r="H3239" s="295">
        <v>581152.81000000006</v>
      </c>
      <c r="I3239" s="295">
        <v>0</v>
      </c>
      <c r="J3239" s="295">
        <v>0</v>
      </c>
      <c r="K3239" s="295">
        <v>581152.81000000006</v>
      </c>
      <c r="L3239" s="295">
        <v>5083.33</v>
      </c>
      <c r="M3239" s="295">
        <v>0</v>
      </c>
      <c r="N3239" s="295">
        <v>0</v>
      </c>
      <c r="O3239" s="295">
        <v>5083.33</v>
      </c>
      <c r="P3239" s="295">
        <v>0</v>
      </c>
      <c r="Q3239" s="295">
        <v>0</v>
      </c>
      <c r="R3239" s="295">
        <v>576069.48</v>
      </c>
      <c r="S3239" s="295">
        <v>0</v>
      </c>
      <c r="T3239" s="295">
        <v>4552.3599999999997</v>
      </c>
      <c r="U3239" s="295">
        <v>0</v>
      </c>
      <c r="V3239" s="295">
        <v>0</v>
      </c>
      <c r="W3239" s="295">
        <v>4552.3599999999997</v>
      </c>
      <c r="X3239" s="295">
        <v>0</v>
      </c>
      <c r="Y3239" s="295">
        <v>0</v>
      </c>
      <c r="Z3239" s="295">
        <v>0</v>
      </c>
      <c r="AA3239" s="295">
        <v>0</v>
      </c>
      <c r="AB3239" s="295">
        <v>0</v>
      </c>
      <c r="AC3239" s="295">
        <v>0</v>
      </c>
      <c r="AD3239" s="295">
        <v>0</v>
      </c>
      <c r="AE3239" s="295">
        <v>0</v>
      </c>
      <c r="AF3239" s="295">
        <v>0</v>
      </c>
      <c r="AG3239" s="295">
        <v>0</v>
      </c>
      <c r="AH3239" s="295">
        <v>447.48</v>
      </c>
      <c r="AI3239" s="295">
        <v>0</v>
      </c>
      <c r="AJ3239" s="295">
        <v>0</v>
      </c>
      <c r="AK3239" s="295">
        <v>0</v>
      </c>
      <c r="AL3239" s="295">
        <v>0</v>
      </c>
      <c r="AM3239" s="295">
        <v>0</v>
      </c>
      <c r="AN3239" s="295">
        <v>0</v>
      </c>
      <c r="AO3239" s="295">
        <v>0</v>
      </c>
      <c r="AP3239" s="295">
        <v>469.28</v>
      </c>
      <c r="AQ3239" s="295">
        <v>0</v>
      </c>
      <c r="AR3239" s="295">
        <v>552.45000000000005</v>
      </c>
      <c r="AS3239" s="295">
        <v>0</v>
      </c>
      <c r="AT3239" s="295">
        <f t="shared" si="50"/>
        <v>10000</v>
      </c>
      <c r="AU3239" s="295">
        <v>0</v>
      </c>
      <c r="AV3239" s="295">
        <v>0</v>
      </c>
      <c r="AW3239" s="296">
        <v>94</v>
      </c>
      <c r="AX3239" s="296">
        <v>110</v>
      </c>
      <c r="AY3239" s="295">
        <v>1012401.305252</v>
      </c>
      <c r="AZ3239" s="295">
        <v>708680.92</v>
      </c>
      <c r="BA3239" s="294">
        <v>89.999883999999994</v>
      </c>
      <c r="BB3239" s="294">
        <v>73.158716303439206</v>
      </c>
      <c r="BC3239" s="294">
        <v>9.4</v>
      </c>
      <c r="BD3239" s="294"/>
      <c r="BE3239" s="293" t="s">
        <v>4204</v>
      </c>
      <c r="BF3239" s="291"/>
      <c r="BG3239" s="293" t="s">
        <v>315</v>
      </c>
      <c r="BH3239" s="293" t="s">
        <v>179</v>
      </c>
      <c r="BI3239" s="293" t="s">
        <v>648</v>
      </c>
      <c r="BJ3239" s="293" t="s">
        <v>103</v>
      </c>
      <c r="BK3239" s="292" t="s">
        <v>4</v>
      </c>
      <c r="BL3239" s="294">
        <v>576069.48</v>
      </c>
      <c r="BM3239" s="292" t="s">
        <v>894</v>
      </c>
      <c r="BN3239" s="294"/>
      <c r="BO3239" s="297">
        <v>44708</v>
      </c>
      <c r="BP3239" s="297">
        <v>48056</v>
      </c>
      <c r="BQ3239" s="297" t="s">
        <v>1065</v>
      </c>
      <c r="BR3239" s="297" t="s">
        <v>4741</v>
      </c>
      <c r="BS3239" s="297" t="s">
        <v>4742</v>
      </c>
      <c r="BT3239" s="297" t="s">
        <v>4742</v>
      </c>
      <c r="BU3239" s="294">
        <v>0</v>
      </c>
      <c r="BV3239" s="294">
        <v>0</v>
      </c>
      <c r="BW3239" s="294">
        <v>0</v>
      </c>
    </row>
    <row r="3240" spans="1:75" s="289" customFormat="1" ht="18.2" customHeight="1" x14ac:dyDescent="0.15">
      <c r="A3240" s="298">
        <v>3238</v>
      </c>
      <c r="B3240" s="299" t="s">
        <v>305</v>
      </c>
      <c r="C3240" s="299" t="s">
        <v>306</v>
      </c>
      <c r="D3240" s="313">
        <v>45172</v>
      </c>
      <c r="E3240" s="300" t="s">
        <v>4657</v>
      </c>
      <c r="F3240" s="309">
        <v>15</v>
      </c>
      <c r="G3240" s="309">
        <v>14</v>
      </c>
      <c r="H3240" s="302">
        <v>265093.03999999998</v>
      </c>
      <c r="I3240" s="302">
        <v>3909.36</v>
      </c>
      <c r="J3240" s="302">
        <v>0</v>
      </c>
      <c r="K3240" s="302">
        <v>269002.40000000002</v>
      </c>
      <c r="L3240" s="302">
        <v>1324.03</v>
      </c>
      <c r="M3240" s="302">
        <v>0</v>
      </c>
      <c r="N3240" s="302">
        <v>0</v>
      </c>
      <c r="O3240" s="302">
        <v>0</v>
      </c>
      <c r="P3240" s="302">
        <v>0</v>
      </c>
      <c r="Q3240" s="302">
        <v>0</v>
      </c>
      <c r="R3240" s="302">
        <v>269002.40000000002</v>
      </c>
      <c r="S3240" s="302">
        <v>42314.35</v>
      </c>
      <c r="T3240" s="302">
        <v>2120.7399999999998</v>
      </c>
      <c r="U3240" s="302">
        <v>0</v>
      </c>
      <c r="V3240" s="302">
        <v>0</v>
      </c>
      <c r="W3240" s="302">
        <v>0</v>
      </c>
      <c r="X3240" s="302">
        <v>0</v>
      </c>
      <c r="Y3240" s="302">
        <v>0</v>
      </c>
      <c r="Z3240" s="302">
        <v>44435.09</v>
      </c>
      <c r="AA3240" s="302">
        <v>0</v>
      </c>
      <c r="AB3240" s="302">
        <v>0</v>
      </c>
      <c r="AC3240" s="302">
        <v>0</v>
      </c>
      <c r="AD3240" s="302">
        <v>0</v>
      </c>
      <c r="AE3240" s="302">
        <v>0</v>
      </c>
      <c r="AF3240" s="302">
        <v>0</v>
      </c>
      <c r="AG3240" s="302">
        <v>0</v>
      </c>
      <c r="AH3240" s="302">
        <v>0</v>
      </c>
      <c r="AI3240" s="302">
        <v>0</v>
      </c>
      <c r="AJ3240" s="302">
        <v>0</v>
      </c>
      <c r="AK3240" s="302">
        <v>0</v>
      </c>
      <c r="AL3240" s="302">
        <v>0</v>
      </c>
      <c r="AM3240" s="302">
        <v>0</v>
      </c>
      <c r="AN3240" s="302">
        <v>0</v>
      </c>
      <c r="AO3240" s="302">
        <v>0</v>
      </c>
      <c r="AP3240" s="302">
        <v>0</v>
      </c>
      <c r="AQ3240" s="302">
        <v>0</v>
      </c>
      <c r="AR3240" s="302">
        <v>0</v>
      </c>
      <c r="AS3240" s="302">
        <v>0</v>
      </c>
      <c r="AT3240" s="295">
        <f t="shared" si="50"/>
        <v>0</v>
      </c>
      <c r="AU3240" s="302">
        <v>5233.3900000000003</v>
      </c>
      <c r="AV3240" s="302">
        <v>44435.09</v>
      </c>
      <c r="AW3240" s="303">
        <v>119</v>
      </c>
      <c r="AX3240" s="303">
        <v>135</v>
      </c>
      <c r="AY3240" s="302">
        <v>269002.40000000002</v>
      </c>
      <c r="AZ3240" s="302">
        <v>269002.40000000002</v>
      </c>
      <c r="BA3240" s="301">
        <v>89.999193000000005</v>
      </c>
      <c r="BB3240" s="301">
        <v>89.999193000000005</v>
      </c>
      <c r="BC3240" s="301">
        <v>9.6</v>
      </c>
      <c r="BD3240" s="301"/>
      <c r="BE3240" s="300" t="s">
        <v>4204</v>
      </c>
      <c r="BF3240" s="298"/>
      <c r="BG3240" s="300" t="s">
        <v>320</v>
      </c>
      <c r="BH3240" s="300" t="s">
        <v>181</v>
      </c>
      <c r="BI3240" s="300" t="s">
        <v>368</v>
      </c>
      <c r="BJ3240" s="300" t="s">
        <v>4205</v>
      </c>
      <c r="BK3240" s="299" t="s">
        <v>4</v>
      </c>
      <c r="BL3240" s="301">
        <v>269002.40000000002</v>
      </c>
      <c r="BM3240" s="299" t="s">
        <v>894</v>
      </c>
      <c r="BN3240" s="301"/>
      <c r="BO3240" s="304">
        <v>44708</v>
      </c>
      <c r="BP3240" s="304">
        <v>48818</v>
      </c>
      <c r="BQ3240" s="297" t="s">
        <v>1065</v>
      </c>
      <c r="BR3240" s="297" t="s">
        <v>4741</v>
      </c>
      <c r="BS3240" s="297" t="s">
        <v>4742</v>
      </c>
      <c r="BT3240" s="297" t="s">
        <v>4742</v>
      </c>
      <c r="BU3240" s="301">
        <v>11810.32</v>
      </c>
      <c r="BV3240" s="301">
        <v>0</v>
      </c>
      <c r="BW3240" s="301">
        <v>0</v>
      </c>
    </row>
    <row r="3241" spans="1:75" s="289" customFormat="1" ht="18.2" customHeight="1" x14ac:dyDescent="0.15">
      <c r="A3241" s="291">
        <v>3239</v>
      </c>
      <c r="B3241" s="292" t="s">
        <v>305</v>
      </c>
      <c r="C3241" s="292" t="s">
        <v>306</v>
      </c>
      <c r="D3241" s="312">
        <v>45172</v>
      </c>
      <c r="E3241" s="293" t="s">
        <v>4658</v>
      </c>
      <c r="F3241" s="308">
        <v>7</v>
      </c>
      <c r="G3241" s="308">
        <v>6</v>
      </c>
      <c r="H3241" s="295">
        <v>190685.26</v>
      </c>
      <c r="I3241" s="295">
        <v>2980.73</v>
      </c>
      <c r="J3241" s="295">
        <v>0</v>
      </c>
      <c r="K3241" s="295">
        <v>193665.99</v>
      </c>
      <c r="L3241" s="295">
        <v>1007.85</v>
      </c>
      <c r="M3241" s="295">
        <v>0</v>
      </c>
      <c r="N3241" s="295">
        <v>0</v>
      </c>
      <c r="O3241" s="295">
        <v>0</v>
      </c>
      <c r="P3241" s="295">
        <v>0</v>
      </c>
      <c r="Q3241" s="295">
        <v>0</v>
      </c>
      <c r="R3241" s="295">
        <v>193665.99</v>
      </c>
      <c r="S3241" s="295">
        <v>10721.12</v>
      </c>
      <c r="T3241" s="295">
        <v>1366.58</v>
      </c>
      <c r="U3241" s="295">
        <v>0</v>
      </c>
      <c r="V3241" s="295">
        <v>0</v>
      </c>
      <c r="W3241" s="295">
        <v>0</v>
      </c>
      <c r="X3241" s="295">
        <v>0</v>
      </c>
      <c r="Y3241" s="295">
        <v>0</v>
      </c>
      <c r="Z3241" s="295">
        <v>12087.7</v>
      </c>
      <c r="AA3241" s="295">
        <v>0</v>
      </c>
      <c r="AB3241" s="295">
        <v>0</v>
      </c>
      <c r="AC3241" s="295">
        <v>0</v>
      </c>
      <c r="AD3241" s="295">
        <v>0</v>
      </c>
      <c r="AE3241" s="295">
        <v>0</v>
      </c>
      <c r="AF3241" s="295">
        <v>0</v>
      </c>
      <c r="AG3241" s="295">
        <v>0</v>
      </c>
      <c r="AH3241" s="295">
        <v>0</v>
      </c>
      <c r="AI3241" s="295">
        <v>0</v>
      </c>
      <c r="AJ3241" s="295">
        <v>0</v>
      </c>
      <c r="AK3241" s="295">
        <v>0</v>
      </c>
      <c r="AL3241" s="295">
        <v>0</v>
      </c>
      <c r="AM3241" s="295">
        <v>0</v>
      </c>
      <c r="AN3241" s="295">
        <v>0</v>
      </c>
      <c r="AO3241" s="295">
        <v>0</v>
      </c>
      <c r="AP3241" s="295">
        <v>0</v>
      </c>
      <c r="AQ3241" s="295">
        <v>0</v>
      </c>
      <c r="AR3241" s="295">
        <v>0</v>
      </c>
      <c r="AS3241" s="295">
        <v>0</v>
      </c>
      <c r="AT3241" s="295">
        <f t="shared" si="50"/>
        <v>0</v>
      </c>
      <c r="AU3241" s="295">
        <v>3988.58</v>
      </c>
      <c r="AV3241" s="295">
        <v>12087.7</v>
      </c>
      <c r="AW3241" s="296">
        <v>119</v>
      </c>
      <c r="AX3241" s="296">
        <v>135</v>
      </c>
      <c r="AY3241" s="295">
        <v>484699.98</v>
      </c>
      <c r="AZ3241" s="295">
        <v>193665.99</v>
      </c>
      <c r="BA3241" s="294">
        <v>54.465958999999998</v>
      </c>
      <c r="BB3241" s="294">
        <v>54.465958999999998</v>
      </c>
      <c r="BC3241" s="294">
        <v>8.6</v>
      </c>
      <c r="BD3241" s="294"/>
      <c r="BE3241" s="293" t="s">
        <v>4204</v>
      </c>
      <c r="BF3241" s="291"/>
      <c r="BG3241" s="293" t="s">
        <v>312</v>
      </c>
      <c r="BH3241" s="293" t="s">
        <v>230</v>
      </c>
      <c r="BI3241" s="293" t="s">
        <v>785</v>
      </c>
      <c r="BJ3241" s="293" t="s">
        <v>4205</v>
      </c>
      <c r="BK3241" s="292" t="s">
        <v>4</v>
      </c>
      <c r="BL3241" s="294">
        <v>193665.99</v>
      </c>
      <c r="BM3241" s="292" t="s">
        <v>894</v>
      </c>
      <c r="BN3241" s="294"/>
      <c r="BO3241" s="297">
        <v>44708</v>
      </c>
      <c r="BP3241" s="297">
        <v>48818</v>
      </c>
      <c r="BQ3241" s="297" t="s">
        <v>1065</v>
      </c>
      <c r="BR3241" s="297" t="s">
        <v>4741</v>
      </c>
      <c r="BS3241" s="297" t="s">
        <v>4742</v>
      </c>
      <c r="BT3241" s="297" t="s">
        <v>4742</v>
      </c>
      <c r="BU3241" s="294">
        <v>2932.2</v>
      </c>
      <c r="BV3241" s="294">
        <v>0</v>
      </c>
      <c r="BW3241" s="294">
        <v>0</v>
      </c>
    </row>
    <row r="3242" spans="1:75" s="289" customFormat="1" ht="18.2" customHeight="1" x14ac:dyDescent="0.15">
      <c r="A3242" s="298">
        <v>3240</v>
      </c>
      <c r="B3242" s="299" t="s">
        <v>305</v>
      </c>
      <c r="C3242" s="299" t="s">
        <v>306</v>
      </c>
      <c r="D3242" s="313">
        <v>45172</v>
      </c>
      <c r="E3242" s="300" t="s">
        <v>4659</v>
      </c>
      <c r="F3242" s="309">
        <v>0</v>
      </c>
      <c r="G3242" s="309">
        <v>0</v>
      </c>
      <c r="H3242" s="302">
        <v>403681.9</v>
      </c>
      <c r="I3242" s="302">
        <v>0</v>
      </c>
      <c r="J3242" s="302">
        <v>0</v>
      </c>
      <c r="K3242" s="302">
        <v>403681.9</v>
      </c>
      <c r="L3242" s="302">
        <v>1970.67</v>
      </c>
      <c r="M3242" s="302">
        <v>0</v>
      </c>
      <c r="N3242" s="302">
        <v>0</v>
      </c>
      <c r="O3242" s="302">
        <v>1970.67</v>
      </c>
      <c r="P3242" s="302">
        <v>0</v>
      </c>
      <c r="Q3242" s="302">
        <v>0</v>
      </c>
      <c r="R3242" s="302">
        <v>401711.23</v>
      </c>
      <c r="S3242" s="302">
        <v>0</v>
      </c>
      <c r="T3242" s="302">
        <v>3364.02</v>
      </c>
      <c r="U3242" s="302">
        <v>0</v>
      </c>
      <c r="V3242" s="302">
        <v>0</v>
      </c>
      <c r="W3242" s="302">
        <v>3364.02</v>
      </c>
      <c r="X3242" s="302">
        <v>0</v>
      </c>
      <c r="Y3242" s="302">
        <v>0</v>
      </c>
      <c r="Z3242" s="302">
        <v>0</v>
      </c>
      <c r="AA3242" s="302">
        <v>0</v>
      </c>
      <c r="AB3242" s="302">
        <v>0</v>
      </c>
      <c r="AC3242" s="302">
        <v>0</v>
      </c>
      <c r="AD3242" s="302">
        <v>0</v>
      </c>
      <c r="AE3242" s="302">
        <v>0</v>
      </c>
      <c r="AF3242" s="302">
        <v>0</v>
      </c>
      <c r="AG3242" s="302">
        <v>0</v>
      </c>
      <c r="AH3242" s="302">
        <v>285.77999999999997</v>
      </c>
      <c r="AI3242" s="302">
        <v>0</v>
      </c>
      <c r="AJ3242" s="302">
        <v>0</v>
      </c>
      <c r="AK3242" s="302">
        <v>0</v>
      </c>
      <c r="AL3242" s="302">
        <v>0</v>
      </c>
      <c r="AM3242" s="302">
        <v>0</v>
      </c>
      <c r="AN3242" s="302">
        <v>0</v>
      </c>
      <c r="AO3242" s="302">
        <v>0</v>
      </c>
      <c r="AP3242" s="302">
        <v>7936.24</v>
      </c>
      <c r="AQ3242" s="302">
        <v>0</v>
      </c>
      <c r="AR3242" s="302">
        <v>3056.71</v>
      </c>
      <c r="AS3242" s="302">
        <v>0</v>
      </c>
      <c r="AT3242" s="295">
        <f t="shared" si="50"/>
        <v>10500</v>
      </c>
      <c r="AU3242" s="302">
        <v>0</v>
      </c>
      <c r="AV3242" s="302">
        <v>0</v>
      </c>
      <c r="AW3242" s="303">
        <v>119</v>
      </c>
      <c r="AX3242" s="303">
        <v>135</v>
      </c>
      <c r="AY3242" s="302">
        <v>674001.59570099995</v>
      </c>
      <c r="AZ3242" s="302">
        <v>431361.02</v>
      </c>
      <c r="BA3242" s="301">
        <v>86.502206999999999</v>
      </c>
      <c r="BB3242" s="301">
        <v>80.556439642331597</v>
      </c>
      <c r="BC3242" s="301">
        <v>10</v>
      </c>
      <c r="BD3242" s="301"/>
      <c r="BE3242" s="300" t="s">
        <v>4204</v>
      </c>
      <c r="BF3242" s="298"/>
      <c r="BG3242" s="300" t="s">
        <v>333</v>
      </c>
      <c r="BH3242" s="300" t="s">
        <v>193</v>
      </c>
      <c r="BI3242" s="300" t="s">
        <v>342</v>
      </c>
      <c r="BJ3242" s="300" t="s">
        <v>103</v>
      </c>
      <c r="BK3242" s="299" t="s">
        <v>4</v>
      </c>
      <c r="BL3242" s="301">
        <v>401711.23</v>
      </c>
      <c r="BM3242" s="299" t="s">
        <v>894</v>
      </c>
      <c r="BN3242" s="301"/>
      <c r="BO3242" s="304">
        <v>44712</v>
      </c>
      <c r="BP3242" s="304">
        <v>48822</v>
      </c>
      <c r="BQ3242" s="297" t="s">
        <v>1065</v>
      </c>
      <c r="BR3242" s="297" t="s">
        <v>4741</v>
      </c>
      <c r="BS3242" s="297" t="s">
        <v>4742</v>
      </c>
      <c r="BT3242" s="297" t="s">
        <v>4742</v>
      </c>
      <c r="BU3242" s="301">
        <v>0</v>
      </c>
      <c r="BV3242" s="301">
        <v>0</v>
      </c>
      <c r="BW3242" s="301">
        <v>0</v>
      </c>
    </row>
    <row r="3243" spans="1:75" s="289" customFormat="1" ht="18.2" customHeight="1" x14ac:dyDescent="0.15">
      <c r="A3243" s="291">
        <v>3241</v>
      </c>
      <c r="B3243" s="292" t="s">
        <v>305</v>
      </c>
      <c r="C3243" s="292" t="s">
        <v>306</v>
      </c>
      <c r="D3243" s="312">
        <v>45172</v>
      </c>
      <c r="E3243" s="293" t="s">
        <v>4660</v>
      </c>
      <c r="F3243" s="308">
        <v>2</v>
      </c>
      <c r="G3243" s="308">
        <v>2</v>
      </c>
      <c r="H3243" s="295">
        <v>360650.32</v>
      </c>
      <c r="I3243" s="295">
        <v>3580.59</v>
      </c>
      <c r="J3243" s="295">
        <v>0</v>
      </c>
      <c r="K3243" s="295">
        <v>364230.91</v>
      </c>
      <c r="L3243" s="295">
        <v>1811.58</v>
      </c>
      <c r="M3243" s="295">
        <v>0</v>
      </c>
      <c r="N3243" s="295">
        <v>1783.24</v>
      </c>
      <c r="O3243" s="295">
        <v>0</v>
      </c>
      <c r="P3243" s="295">
        <v>0</v>
      </c>
      <c r="Q3243" s="295">
        <v>0</v>
      </c>
      <c r="R3243" s="295">
        <v>362447.67</v>
      </c>
      <c r="S3243" s="295">
        <v>3724.08</v>
      </c>
      <c r="T3243" s="295">
        <v>2855.15</v>
      </c>
      <c r="U3243" s="295">
        <v>0</v>
      </c>
      <c r="V3243" s="295">
        <v>2548.85</v>
      </c>
      <c r="W3243" s="295">
        <v>0</v>
      </c>
      <c r="X3243" s="295">
        <v>0</v>
      </c>
      <c r="Y3243" s="295">
        <v>0</v>
      </c>
      <c r="Z3243" s="295">
        <v>4030.38</v>
      </c>
      <c r="AA3243" s="295">
        <v>0</v>
      </c>
      <c r="AB3243" s="295">
        <v>0</v>
      </c>
      <c r="AC3243" s="295">
        <v>0</v>
      </c>
      <c r="AD3243" s="295">
        <v>0</v>
      </c>
      <c r="AE3243" s="295">
        <v>0</v>
      </c>
      <c r="AF3243" s="295">
        <v>0</v>
      </c>
      <c r="AG3243" s="295">
        <v>0</v>
      </c>
      <c r="AH3243" s="295">
        <v>0</v>
      </c>
      <c r="AI3243" s="295">
        <v>0</v>
      </c>
      <c r="AJ3243" s="295">
        <v>0</v>
      </c>
      <c r="AK3243" s="295">
        <v>0</v>
      </c>
      <c r="AL3243" s="295">
        <v>350</v>
      </c>
      <c r="AM3243" s="295">
        <v>0</v>
      </c>
      <c r="AN3243" s="295">
        <v>0</v>
      </c>
      <c r="AO3243" s="295">
        <v>217.91</v>
      </c>
      <c r="AP3243" s="295">
        <v>0</v>
      </c>
      <c r="AQ3243" s="295">
        <v>0</v>
      </c>
      <c r="AR3243" s="295">
        <v>0</v>
      </c>
      <c r="AS3243" s="295">
        <v>0</v>
      </c>
      <c r="AT3243" s="295">
        <f t="shared" si="50"/>
        <v>4900</v>
      </c>
      <c r="AU3243" s="295">
        <v>3608.93</v>
      </c>
      <c r="AV3243" s="295">
        <v>4030.38</v>
      </c>
      <c r="AW3243" s="296">
        <v>119</v>
      </c>
      <c r="AX3243" s="296">
        <v>135</v>
      </c>
      <c r="AY3243" s="295">
        <v>466000.14</v>
      </c>
      <c r="AZ3243" s="295">
        <v>366000.14</v>
      </c>
      <c r="BA3243" s="294">
        <v>89.999967999999996</v>
      </c>
      <c r="BB3243" s="294">
        <v>89.126410448024899</v>
      </c>
      <c r="BC3243" s="294">
        <v>9.5</v>
      </c>
      <c r="BD3243" s="294"/>
      <c r="BE3243" s="293" t="s">
        <v>4204</v>
      </c>
      <c r="BF3243" s="291"/>
      <c r="BG3243" s="293" t="s">
        <v>397</v>
      </c>
      <c r="BH3243" s="293" t="s">
        <v>215</v>
      </c>
      <c r="BI3243" s="293" t="s">
        <v>398</v>
      </c>
      <c r="BJ3243" s="293" t="s">
        <v>177</v>
      </c>
      <c r="BK3243" s="292" t="s">
        <v>4</v>
      </c>
      <c r="BL3243" s="294">
        <v>362447.67</v>
      </c>
      <c r="BM3243" s="292" t="s">
        <v>894</v>
      </c>
      <c r="BN3243" s="294"/>
      <c r="BO3243" s="297">
        <v>44712</v>
      </c>
      <c r="BP3243" s="297">
        <v>48822</v>
      </c>
      <c r="BQ3243" s="297" t="s">
        <v>1065</v>
      </c>
      <c r="BR3243" s="297" t="s">
        <v>4741</v>
      </c>
      <c r="BS3243" s="297" t="s">
        <v>4742</v>
      </c>
      <c r="BT3243" s="297" t="s">
        <v>4742</v>
      </c>
      <c r="BU3243" s="294">
        <v>217.91</v>
      </c>
      <c r="BV3243" s="294">
        <v>0</v>
      </c>
      <c r="BW3243" s="294">
        <v>0</v>
      </c>
    </row>
    <row r="3244" spans="1:75" s="289" customFormat="1" ht="18.2" customHeight="1" x14ac:dyDescent="0.15">
      <c r="A3244" s="298">
        <v>3242</v>
      </c>
      <c r="B3244" s="299" t="s">
        <v>305</v>
      </c>
      <c r="C3244" s="299" t="s">
        <v>306</v>
      </c>
      <c r="D3244" s="313">
        <v>45172</v>
      </c>
      <c r="E3244" s="300" t="s">
        <v>4661</v>
      </c>
      <c r="F3244" s="309">
        <v>0</v>
      </c>
      <c r="G3244" s="309">
        <v>0</v>
      </c>
      <c r="H3244" s="302">
        <v>237742.14</v>
      </c>
      <c r="I3244" s="302">
        <v>0</v>
      </c>
      <c r="J3244" s="302">
        <v>0</v>
      </c>
      <c r="K3244" s="302">
        <v>237742.14</v>
      </c>
      <c r="L3244" s="302">
        <v>5075.37</v>
      </c>
      <c r="M3244" s="302">
        <v>0</v>
      </c>
      <c r="N3244" s="302">
        <v>0</v>
      </c>
      <c r="O3244" s="302">
        <v>5075.37</v>
      </c>
      <c r="P3244" s="302">
        <v>0</v>
      </c>
      <c r="Q3244" s="302">
        <v>0</v>
      </c>
      <c r="R3244" s="302">
        <v>232666.77</v>
      </c>
      <c r="S3244" s="302">
        <v>0</v>
      </c>
      <c r="T3244" s="302">
        <v>1882.13</v>
      </c>
      <c r="U3244" s="302">
        <v>0</v>
      </c>
      <c r="V3244" s="302">
        <v>0</v>
      </c>
      <c r="W3244" s="302">
        <v>1882.13</v>
      </c>
      <c r="X3244" s="302">
        <v>0</v>
      </c>
      <c r="Y3244" s="302">
        <v>0</v>
      </c>
      <c r="Z3244" s="302">
        <v>0</v>
      </c>
      <c r="AA3244" s="302">
        <v>0</v>
      </c>
      <c r="AB3244" s="302">
        <v>0</v>
      </c>
      <c r="AC3244" s="302">
        <v>0</v>
      </c>
      <c r="AD3244" s="302">
        <v>0</v>
      </c>
      <c r="AE3244" s="302">
        <v>0</v>
      </c>
      <c r="AF3244" s="302">
        <v>0</v>
      </c>
      <c r="AG3244" s="302">
        <v>0</v>
      </c>
      <c r="AH3244" s="302">
        <v>195.28</v>
      </c>
      <c r="AI3244" s="302">
        <v>0</v>
      </c>
      <c r="AJ3244" s="302">
        <v>0</v>
      </c>
      <c r="AK3244" s="302">
        <v>0</v>
      </c>
      <c r="AL3244" s="302">
        <v>0</v>
      </c>
      <c r="AM3244" s="302">
        <v>0</v>
      </c>
      <c r="AN3244" s="302">
        <v>0</v>
      </c>
      <c r="AO3244" s="302">
        <v>0</v>
      </c>
      <c r="AP3244" s="302">
        <v>1.42</v>
      </c>
      <c r="AQ3244" s="302">
        <v>0</v>
      </c>
      <c r="AR3244" s="302">
        <v>1.2</v>
      </c>
      <c r="AS3244" s="302">
        <v>0</v>
      </c>
      <c r="AT3244" s="295">
        <f t="shared" si="50"/>
        <v>7153</v>
      </c>
      <c r="AU3244" s="302">
        <v>0</v>
      </c>
      <c r="AV3244" s="302">
        <v>0</v>
      </c>
      <c r="AW3244" s="303">
        <v>39</v>
      </c>
      <c r="AX3244" s="303">
        <v>55</v>
      </c>
      <c r="AY3244" s="302">
        <v>441799.984405</v>
      </c>
      <c r="AZ3244" s="302">
        <v>309259.99</v>
      </c>
      <c r="BA3244" s="301">
        <v>88.363516000000004</v>
      </c>
      <c r="BB3244" s="301">
        <v>66.478867355467898</v>
      </c>
      <c r="BC3244" s="301">
        <v>9.5</v>
      </c>
      <c r="BD3244" s="301"/>
      <c r="BE3244" s="300" t="s">
        <v>4204</v>
      </c>
      <c r="BF3244" s="298"/>
      <c r="BG3244" s="300" t="s">
        <v>312</v>
      </c>
      <c r="BH3244" s="300" t="s">
        <v>365</v>
      </c>
      <c r="BI3244" s="300" t="s">
        <v>366</v>
      </c>
      <c r="BJ3244" s="300" t="s">
        <v>103</v>
      </c>
      <c r="BK3244" s="299" t="s">
        <v>4</v>
      </c>
      <c r="BL3244" s="301">
        <v>232666.77</v>
      </c>
      <c r="BM3244" s="299" t="s">
        <v>894</v>
      </c>
      <c r="BN3244" s="301"/>
      <c r="BO3244" s="304">
        <v>44712</v>
      </c>
      <c r="BP3244" s="304">
        <v>46387</v>
      </c>
      <c r="BQ3244" s="297" t="s">
        <v>1065</v>
      </c>
      <c r="BR3244" s="297" t="s">
        <v>4741</v>
      </c>
      <c r="BS3244" s="297" t="s">
        <v>4742</v>
      </c>
      <c r="BT3244" s="297" t="s">
        <v>4742</v>
      </c>
      <c r="BU3244" s="301">
        <v>0</v>
      </c>
      <c r="BV3244" s="301">
        <v>0</v>
      </c>
      <c r="BW3244" s="301">
        <v>0</v>
      </c>
    </row>
    <row r="3245" spans="1:75" s="289" customFormat="1" ht="18.2" customHeight="1" x14ac:dyDescent="0.15">
      <c r="A3245" s="291">
        <v>3243</v>
      </c>
      <c r="B3245" s="292" t="s">
        <v>305</v>
      </c>
      <c r="C3245" s="292" t="s">
        <v>306</v>
      </c>
      <c r="D3245" s="312">
        <v>45172</v>
      </c>
      <c r="E3245" s="293" t="s">
        <v>4842</v>
      </c>
      <c r="F3245" s="308">
        <v>0</v>
      </c>
      <c r="G3245" s="308">
        <v>0</v>
      </c>
      <c r="H3245" s="295">
        <v>97250.36</v>
      </c>
      <c r="I3245" s="295">
        <v>0</v>
      </c>
      <c r="J3245" s="295">
        <v>0</v>
      </c>
      <c r="K3245" s="295">
        <v>97250.36</v>
      </c>
      <c r="L3245" s="295">
        <v>729.82</v>
      </c>
      <c r="M3245" s="295">
        <v>0</v>
      </c>
      <c r="N3245" s="295">
        <v>0</v>
      </c>
      <c r="O3245" s="295">
        <v>729.82</v>
      </c>
      <c r="P3245" s="295">
        <v>0</v>
      </c>
      <c r="Q3245" s="295">
        <v>0</v>
      </c>
      <c r="R3245" s="295">
        <v>96520.54</v>
      </c>
      <c r="S3245" s="295">
        <v>0</v>
      </c>
      <c r="T3245" s="295">
        <v>810.42</v>
      </c>
      <c r="U3245" s="295">
        <v>0</v>
      </c>
      <c r="V3245" s="295">
        <v>0</v>
      </c>
      <c r="W3245" s="295">
        <v>810.42</v>
      </c>
      <c r="X3245" s="295">
        <v>0</v>
      </c>
      <c r="Y3245" s="295">
        <v>0</v>
      </c>
      <c r="Z3245" s="295">
        <v>0</v>
      </c>
      <c r="AA3245" s="295">
        <v>1125</v>
      </c>
      <c r="AB3245" s="295">
        <v>0</v>
      </c>
      <c r="AC3245" s="295">
        <v>0</v>
      </c>
      <c r="AD3245" s="295">
        <v>0</v>
      </c>
      <c r="AE3245" s="295">
        <v>0</v>
      </c>
      <c r="AF3245" s="295">
        <v>0</v>
      </c>
      <c r="AG3245" s="295">
        <v>0</v>
      </c>
      <c r="AH3245" s="295">
        <v>84.99</v>
      </c>
      <c r="AI3245" s="295">
        <v>0</v>
      </c>
      <c r="AJ3245" s="295">
        <v>0</v>
      </c>
      <c r="AK3245" s="295">
        <v>0</v>
      </c>
      <c r="AL3245" s="295">
        <v>0</v>
      </c>
      <c r="AM3245" s="295">
        <v>0</v>
      </c>
      <c r="AN3245" s="295">
        <v>0</v>
      </c>
      <c r="AO3245" s="295">
        <v>0</v>
      </c>
      <c r="AP3245" s="295">
        <v>9.77</v>
      </c>
      <c r="AQ3245" s="295">
        <v>0</v>
      </c>
      <c r="AR3245" s="295">
        <v>0</v>
      </c>
      <c r="AS3245" s="295">
        <v>0</v>
      </c>
      <c r="AT3245" s="295">
        <f t="shared" si="50"/>
        <v>2760</v>
      </c>
      <c r="AU3245" s="295">
        <v>0</v>
      </c>
      <c r="AV3245" s="295">
        <v>0</v>
      </c>
      <c r="AW3245" s="296">
        <v>89</v>
      </c>
      <c r="AX3245" s="296">
        <v>95</v>
      </c>
      <c r="AY3245" s="295">
        <v>236003.60688100001</v>
      </c>
      <c r="AZ3245" s="295">
        <v>100809.98</v>
      </c>
      <c r="BA3245" s="294">
        <v>42.923262999999999</v>
      </c>
      <c r="BB3245" s="294">
        <v>41.096888654496503</v>
      </c>
      <c r="BC3245" s="294">
        <v>10</v>
      </c>
      <c r="BD3245" s="294"/>
      <c r="BE3245" s="293" t="s">
        <v>4204</v>
      </c>
      <c r="BF3245" s="291"/>
      <c r="BG3245" s="293" t="s">
        <v>320</v>
      </c>
      <c r="BH3245" s="293" t="s">
        <v>197</v>
      </c>
      <c r="BI3245" s="293" t="s">
        <v>373</v>
      </c>
      <c r="BJ3245" s="293" t="s">
        <v>103</v>
      </c>
      <c r="BK3245" s="292" t="s">
        <v>4</v>
      </c>
      <c r="BL3245" s="294">
        <v>96520.54</v>
      </c>
      <c r="BM3245" s="292" t="s">
        <v>894</v>
      </c>
      <c r="BN3245" s="294"/>
      <c r="BO3245" s="297">
        <v>44999</v>
      </c>
      <c r="BP3245" s="297">
        <v>47893</v>
      </c>
      <c r="BQ3245" s="297" t="s">
        <v>1065</v>
      </c>
      <c r="BR3245" s="297" t="s">
        <v>4741</v>
      </c>
      <c r="BS3245" s="297" t="s">
        <v>4742</v>
      </c>
      <c r="BT3245" s="297" t="s">
        <v>4742</v>
      </c>
      <c r="BU3245" s="294">
        <v>0</v>
      </c>
      <c r="BV3245" s="294">
        <v>1125</v>
      </c>
      <c r="BW3245" s="294">
        <v>0</v>
      </c>
    </row>
    <row r="3246" spans="1:75" s="289" customFormat="1" ht="18.2" customHeight="1" x14ac:dyDescent="0.15">
      <c r="A3246" s="298">
        <v>3244</v>
      </c>
      <c r="B3246" s="299" t="s">
        <v>305</v>
      </c>
      <c r="C3246" s="299" t="s">
        <v>306</v>
      </c>
      <c r="D3246" s="313">
        <v>45172</v>
      </c>
      <c r="E3246" s="300" t="s">
        <v>4662</v>
      </c>
      <c r="F3246" s="309">
        <v>0</v>
      </c>
      <c r="G3246" s="309">
        <v>0</v>
      </c>
      <c r="H3246" s="302">
        <v>39874.639999999999</v>
      </c>
      <c r="I3246" s="302">
        <v>0</v>
      </c>
      <c r="J3246" s="302">
        <v>0</v>
      </c>
      <c r="K3246" s="302">
        <v>39874.639999999999</v>
      </c>
      <c r="L3246" s="302">
        <v>1745.37</v>
      </c>
      <c r="M3246" s="302">
        <v>0</v>
      </c>
      <c r="N3246" s="302">
        <v>0</v>
      </c>
      <c r="O3246" s="302">
        <v>1745.37</v>
      </c>
      <c r="P3246" s="302">
        <v>0</v>
      </c>
      <c r="Q3246" s="302">
        <v>0</v>
      </c>
      <c r="R3246" s="302">
        <v>38129.269999999997</v>
      </c>
      <c r="S3246" s="302">
        <v>0</v>
      </c>
      <c r="T3246" s="302">
        <v>332.29</v>
      </c>
      <c r="U3246" s="302">
        <v>0</v>
      </c>
      <c r="V3246" s="302">
        <v>0</v>
      </c>
      <c r="W3246" s="302">
        <v>332.29</v>
      </c>
      <c r="X3246" s="302">
        <v>0</v>
      </c>
      <c r="Y3246" s="302">
        <v>0</v>
      </c>
      <c r="Z3246" s="302">
        <v>0</v>
      </c>
      <c r="AA3246" s="302">
        <v>0</v>
      </c>
      <c r="AB3246" s="302">
        <v>0</v>
      </c>
      <c r="AC3246" s="302">
        <v>0</v>
      </c>
      <c r="AD3246" s="302">
        <v>0</v>
      </c>
      <c r="AE3246" s="302">
        <v>0</v>
      </c>
      <c r="AF3246" s="302">
        <v>0</v>
      </c>
      <c r="AG3246" s="302">
        <v>0</v>
      </c>
      <c r="AH3246" s="302">
        <v>84.98</v>
      </c>
      <c r="AI3246" s="302">
        <v>0</v>
      </c>
      <c r="AJ3246" s="302">
        <v>0</v>
      </c>
      <c r="AK3246" s="302">
        <v>0</v>
      </c>
      <c r="AL3246" s="302">
        <v>0</v>
      </c>
      <c r="AM3246" s="302">
        <v>0</v>
      </c>
      <c r="AN3246" s="302">
        <v>0</v>
      </c>
      <c r="AO3246" s="302">
        <v>0</v>
      </c>
      <c r="AP3246" s="302">
        <v>0</v>
      </c>
      <c r="AQ3246" s="302">
        <v>0</v>
      </c>
      <c r="AR3246" s="302">
        <v>0</v>
      </c>
      <c r="AS3246" s="302">
        <v>0</v>
      </c>
      <c r="AT3246" s="295">
        <f t="shared" si="50"/>
        <v>2162.64</v>
      </c>
      <c r="AU3246" s="302">
        <v>0</v>
      </c>
      <c r="AV3246" s="302">
        <v>0</v>
      </c>
      <c r="AW3246" s="303">
        <v>20</v>
      </c>
      <c r="AX3246" s="303">
        <v>36</v>
      </c>
      <c r="AY3246" s="302">
        <v>282999.983274</v>
      </c>
      <c r="AZ3246" s="302">
        <v>64389.25</v>
      </c>
      <c r="BA3246" s="301">
        <v>40.151516999999998</v>
      </c>
      <c r="BB3246" s="301">
        <v>23.77645387394</v>
      </c>
      <c r="BC3246" s="301">
        <v>10</v>
      </c>
      <c r="BD3246" s="301"/>
      <c r="BE3246" s="300" t="s">
        <v>4204</v>
      </c>
      <c r="BF3246" s="298"/>
      <c r="BG3246" s="300" t="s">
        <v>315</v>
      </c>
      <c r="BH3246" s="300" t="s">
        <v>179</v>
      </c>
      <c r="BI3246" s="300" t="s">
        <v>316</v>
      </c>
      <c r="BJ3246" s="300" t="s">
        <v>103</v>
      </c>
      <c r="BK3246" s="299" t="s">
        <v>4</v>
      </c>
      <c r="BL3246" s="301">
        <v>38129.269999999997</v>
      </c>
      <c r="BM3246" s="299" t="s">
        <v>894</v>
      </c>
      <c r="BN3246" s="301"/>
      <c r="BO3246" s="304">
        <v>44712</v>
      </c>
      <c r="BP3246" s="304">
        <v>45808</v>
      </c>
      <c r="BQ3246" s="297" t="s">
        <v>1065</v>
      </c>
      <c r="BR3246" s="297" t="s">
        <v>4741</v>
      </c>
      <c r="BS3246" s="297" t="s">
        <v>4742</v>
      </c>
      <c r="BT3246" s="297" t="s">
        <v>4742</v>
      </c>
      <c r="BU3246" s="301">
        <v>0</v>
      </c>
      <c r="BV3246" s="301">
        <v>0</v>
      </c>
      <c r="BW3246" s="301">
        <v>0</v>
      </c>
    </row>
    <row r="3247" spans="1:75" s="289" customFormat="1" ht="18.2" customHeight="1" x14ac:dyDescent="0.15">
      <c r="A3247" s="291">
        <v>3245</v>
      </c>
      <c r="B3247" s="292" t="s">
        <v>305</v>
      </c>
      <c r="C3247" s="292" t="s">
        <v>306</v>
      </c>
      <c r="D3247" s="312">
        <v>45172</v>
      </c>
      <c r="E3247" s="293" t="s">
        <v>4663</v>
      </c>
      <c r="F3247" s="308">
        <v>0</v>
      </c>
      <c r="G3247" s="308">
        <v>0</v>
      </c>
      <c r="H3247" s="295">
        <v>161720.12</v>
      </c>
      <c r="I3247" s="295">
        <v>0</v>
      </c>
      <c r="J3247" s="295">
        <v>0</v>
      </c>
      <c r="K3247" s="295">
        <v>161720.12</v>
      </c>
      <c r="L3247" s="295">
        <v>1093.26</v>
      </c>
      <c r="M3247" s="295">
        <v>0</v>
      </c>
      <c r="N3247" s="295">
        <v>0</v>
      </c>
      <c r="O3247" s="295">
        <v>1093.26</v>
      </c>
      <c r="P3247" s="295">
        <v>0</v>
      </c>
      <c r="Q3247" s="295">
        <v>0</v>
      </c>
      <c r="R3247" s="295">
        <v>160626.85999999999</v>
      </c>
      <c r="S3247" s="295">
        <v>0</v>
      </c>
      <c r="T3247" s="295">
        <v>1293.76</v>
      </c>
      <c r="U3247" s="295">
        <v>0</v>
      </c>
      <c r="V3247" s="295">
        <v>0</v>
      </c>
      <c r="W3247" s="295">
        <v>1293.76</v>
      </c>
      <c r="X3247" s="295">
        <v>0</v>
      </c>
      <c r="Y3247" s="295">
        <v>0</v>
      </c>
      <c r="Z3247" s="295">
        <v>0</v>
      </c>
      <c r="AA3247" s="295">
        <v>0</v>
      </c>
      <c r="AB3247" s="295">
        <v>0</v>
      </c>
      <c r="AC3247" s="295">
        <v>0</v>
      </c>
      <c r="AD3247" s="295">
        <v>0</v>
      </c>
      <c r="AE3247" s="295">
        <v>0</v>
      </c>
      <c r="AF3247" s="295">
        <v>0</v>
      </c>
      <c r="AG3247" s="295">
        <v>0</v>
      </c>
      <c r="AH3247" s="295">
        <v>111.83</v>
      </c>
      <c r="AI3247" s="295">
        <v>0</v>
      </c>
      <c r="AJ3247" s="295">
        <v>0</v>
      </c>
      <c r="AK3247" s="295">
        <v>0</v>
      </c>
      <c r="AL3247" s="295">
        <v>0</v>
      </c>
      <c r="AM3247" s="295">
        <v>0</v>
      </c>
      <c r="AN3247" s="295">
        <v>0</v>
      </c>
      <c r="AO3247" s="295">
        <v>0</v>
      </c>
      <c r="AP3247" s="295">
        <v>1128.0999999999999</v>
      </c>
      <c r="AQ3247" s="295">
        <v>0</v>
      </c>
      <c r="AR3247" s="295">
        <v>1126.95</v>
      </c>
      <c r="AS3247" s="295">
        <v>0</v>
      </c>
      <c r="AT3247" s="295">
        <f t="shared" si="50"/>
        <v>2500</v>
      </c>
      <c r="AU3247" s="295">
        <v>0</v>
      </c>
      <c r="AV3247" s="295">
        <v>0</v>
      </c>
      <c r="AW3247" s="296">
        <v>97</v>
      </c>
      <c r="AX3247" s="296">
        <v>113</v>
      </c>
      <c r="AY3247" s="295">
        <v>253021.98991800001</v>
      </c>
      <c r="AZ3247" s="295">
        <v>177115.39</v>
      </c>
      <c r="BA3247" s="294">
        <v>90.000005999999999</v>
      </c>
      <c r="BB3247" s="294">
        <v>81.621469279214907</v>
      </c>
      <c r="BC3247" s="294">
        <v>9.6</v>
      </c>
      <c r="BD3247" s="294"/>
      <c r="BE3247" s="293" t="s">
        <v>4204</v>
      </c>
      <c r="BF3247" s="291"/>
      <c r="BG3247" s="293" t="s">
        <v>320</v>
      </c>
      <c r="BH3247" s="293" t="s">
        <v>197</v>
      </c>
      <c r="BI3247" s="293" t="s">
        <v>373</v>
      </c>
      <c r="BJ3247" s="293" t="s">
        <v>103</v>
      </c>
      <c r="BK3247" s="292" t="s">
        <v>4</v>
      </c>
      <c r="BL3247" s="294">
        <v>160626.85999999999</v>
      </c>
      <c r="BM3247" s="292" t="s">
        <v>894</v>
      </c>
      <c r="BN3247" s="294"/>
      <c r="BO3247" s="297">
        <v>44713</v>
      </c>
      <c r="BP3247" s="297">
        <v>48153</v>
      </c>
      <c r="BQ3247" s="297" t="s">
        <v>1065</v>
      </c>
      <c r="BR3247" s="297" t="s">
        <v>4741</v>
      </c>
      <c r="BS3247" s="297" t="s">
        <v>4742</v>
      </c>
      <c r="BT3247" s="297" t="s">
        <v>4742</v>
      </c>
      <c r="BU3247" s="294">
        <v>0</v>
      </c>
      <c r="BV3247" s="294">
        <v>0</v>
      </c>
      <c r="BW3247" s="294">
        <v>0</v>
      </c>
    </row>
    <row r="3248" spans="1:75" s="289" customFormat="1" ht="18.2" customHeight="1" x14ac:dyDescent="0.15">
      <c r="A3248" s="298">
        <v>3246</v>
      </c>
      <c r="B3248" s="299" t="s">
        <v>305</v>
      </c>
      <c r="C3248" s="299" t="s">
        <v>306</v>
      </c>
      <c r="D3248" s="313">
        <v>45172</v>
      </c>
      <c r="E3248" s="300" t="s">
        <v>4664</v>
      </c>
      <c r="F3248" s="309">
        <v>0</v>
      </c>
      <c r="G3248" s="309">
        <v>0</v>
      </c>
      <c r="H3248" s="302">
        <v>152032.26999999999</v>
      </c>
      <c r="I3248" s="302">
        <v>0</v>
      </c>
      <c r="J3248" s="302">
        <v>0</v>
      </c>
      <c r="K3248" s="302">
        <v>152032.26999999999</v>
      </c>
      <c r="L3248" s="302">
        <v>1029.0899999999999</v>
      </c>
      <c r="M3248" s="302">
        <v>0</v>
      </c>
      <c r="N3248" s="302">
        <v>0</v>
      </c>
      <c r="O3248" s="302">
        <v>1029.0899999999999</v>
      </c>
      <c r="P3248" s="302">
        <v>0</v>
      </c>
      <c r="Q3248" s="302">
        <v>0</v>
      </c>
      <c r="R3248" s="302">
        <v>151003.18</v>
      </c>
      <c r="S3248" s="302">
        <v>0</v>
      </c>
      <c r="T3248" s="302">
        <v>1254.27</v>
      </c>
      <c r="U3248" s="302">
        <v>0</v>
      </c>
      <c r="V3248" s="302">
        <v>0</v>
      </c>
      <c r="W3248" s="302">
        <v>1254.27</v>
      </c>
      <c r="X3248" s="302">
        <v>0</v>
      </c>
      <c r="Y3248" s="302">
        <v>0</v>
      </c>
      <c r="Z3248" s="302">
        <v>0</v>
      </c>
      <c r="AA3248" s="302">
        <v>0</v>
      </c>
      <c r="AB3248" s="302">
        <v>0</v>
      </c>
      <c r="AC3248" s="302">
        <v>0</v>
      </c>
      <c r="AD3248" s="302">
        <v>0</v>
      </c>
      <c r="AE3248" s="302">
        <v>0</v>
      </c>
      <c r="AF3248" s="302">
        <v>0</v>
      </c>
      <c r="AG3248" s="302">
        <v>0</v>
      </c>
      <c r="AH3248" s="302">
        <v>105.22</v>
      </c>
      <c r="AI3248" s="302">
        <v>0</v>
      </c>
      <c r="AJ3248" s="302">
        <v>0</v>
      </c>
      <c r="AK3248" s="302">
        <v>0</v>
      </c>
      <c r="AL3248" s="302">
        <v>0</v>
      </c>
      <c r="AM3248" s="302">
        <v>0</v>
      </c>
      <c r="AN3248" s="302">
        <v>0</v>
      </c>
      <c r="AO3248" s="302">
        <v>0</v>
      </c>
      <c r="AP3248" s="302">
        <v>86.98</v>
      </c>
      <c r="AQ3248" s="302">
        <v>0</v>
      </c>
      <c r="AR3248" s="302">
        <v>75.56</v>
      </c>
      <c r="AS3248" s="302">
        <v>0</v>
      </c>
      <c r="AT3248" s="295">
        <f t="shared" si="50"/>
        <v>2400</v>
      </c>
      <c r="AU3248" s="302">
        <v>0</v>
      </c>
      <c r="AV3248" s="302">
        <v>0</v>
      </c>
      <c r="AW3248" s="303">
        <v>96</v>
      </c>
      <c r="AX3248" s="303">
        <v>112</v>
      </c>
      <c r="AY3248" s="302">
        <v>253019.57</v>
      </c>
      <c r="AZ3248" s="302">
        <v>155069.29999999999</v>
      </c>
      <c r="BA3248" s="301">
        <v>40.313085999999998</v>
      </c>
      <c r="BB3248" s="301">
        <v>39.256024123495003</v>
      </c>
      <c r="BC3248" s="301">
        <v>9.9</v>
      </c>
      <c r="BD3248" s="301"/>
      <c r="BE3248" s="300" t="s">
        <v>4204</v>
      </c>
      <c r="BF3248" s="298"/>
      <c r="BG3248" s="300" t="s">
        <v>320</v>
      </c>
      <c r="BH3248" s="300" t="s">
        <v>197</v>
      </c>
      <c r="BI3248" s="300" t="s">
        <v>373</v>
      </c>
      <c r="BJ3248" s="300" t="s">
        <v>103</v>
      </c>
      <c r="BK3248" s="299" t="s">
        <v>4</v>
      </c>
      <c r="BL3248" s="301">
        <v>151003.18</v>
      </c>
      <c r="BM3248" s="299" t="s">
        <v>894</v>
      </c>
      <c r="BN3248" s="301"/>
      <c r="BO3248" s="304">
        <v>44713</v>
      </c>
      <c r="BP3248" s="304">
        <v>48122</v>
      </c>
      <c r="BQ3248" s="297" t="s">
        <v>1065</v>
      </c>
      <c r="BR3248" s="297" t="s">
        <v>4741</v>
      </c>
      <c r="BS3248" s="297" t="s">
        <v>4742</v>
      </c>
      <c r="BT3248" s="297" t="s">
        <v>4742</v>
      </c>
      <c r="BU3248" s="301">
        <v>0</v>
      </c>
      <c r="BV3248" s="301">
        <v>0</v>
      </c>
      <c r="BW3248" s="301">
        <v>0</v>
      </c>
    </row>
    <row r="3249" spans="1:75" s="289" customFormat="1" ht="18.2" customHeight="1" x14ac:dyDescent="0.15">
      <c r="A3249" s="291">
        <v>3247</v>
      </c>
      <c r="B3249" s="292" t="s">
        <v>305</v>
      </c>
      <c r="C3249" s="292" t="s">
        <v>306</v>
      </c>
      <c r="D3249" s="312">
        <v>45172</v>
      </c>
      <c r="E3249" s="293" t="s">
        <v>4670</v>
      </c>
      <c r="F3249" s="308">
        <v>0</v>
      </c>
      <c r="G3249" s="308">
        <v>0</v>
      </c>
      <c r="H3249" s="295">
        <v>374974.86</v>
      </c>
      <c r="I3249" s="295">
        <v>0</v>
      </c>
      <c r="J3249" s="295">
        <v>0</v>
      </c>
      <c r="K3249" s="295">
        <v>374974.86</v>
      </c>
      <c r="L3249" s="295">
        <v>1894.28</v>
      </c>
      <c r="M3249" s="295">
        <v>0</v>
      </c>
      <c r="N3249" s="295">
        <v>0</v>
      </c>
      <c r="O3249" s="295">
        <v>1894.28</v>
      </c>
      <c r="P3249" s="295">
        <v>0</v>
      </c>
      <c r="Q3249" s="295">
        <v>0</v>
      </c>
      <c r="R3249" s="295">
        <v>373080.58</v>
      </c>
      <c r="S3249" s="295">
        <v>0</v>
      </c>
      <c r="T3249" s="295">
        <v>2937.3</v>
      </c>
      <c r="U3249" s="295">
        <v>0</v>
      </c>
      <c r="V3249" s="295">
        <v>0</v>
      </c>
      <c r="W3249" s="295">
        <v>2937.3</v>
      </c>
      <c r="X3249" s="295">
        <v>0</v>
      </c>
      <c r="Y3249" s="295">
        <v>0</v>
      </c>
      <c r="Z3249" s="295">
        <v>0</v>
      </c>
      <c r="AA3249" s="295">
        <v>0</v>
      </c>
      <c r="AB3249" s="295">
        <v>0</v>
      </c>
      <c r="AC3249" s="295">
        <v>0</v>
      </c>
      <c r="AD3249" s="295">
        <v>0</v>
      </c>
      <c r="AE3249" s="295">
        <v>0</v>
      </c>
      <c r="AF3249" s="295">
        <v>0</v>
      </c>
      <c r="AG3249" s="295">
        <v>0</v>
      </c>
      <c r="AH3249" s="295">
        <v>265</v>
      </c>
      <c r="AI3249" s="295">
        <v>0</v>
      </c>
      <c r="AJ3249" s="295">
        <v>0</v>
      </c>
      <c r="AK3249" s="295">
        <v>0</v>
      </c>
      <c r="AL3249" s="295">
        <v>0</v>
      </c>
      <c r="AM3249" s="295">
        <v>0</v>
      </c>
      <c r="AN3249" s="295">
        <v>0</v>
      </c>
      <c r="AO3249" s="295">
        <v>0</v>
      </c>
      <c r="AP3249" s="295">
        <v>3384.78</v>
      </c>
      <c r="AQ3249" s="295">
        <v>0</v>
      </c>
      <c r="AR3249" s="295">
        <v>2259.36</v>
      </c>
      <c r="AS3249" s="295">
        <v>0</v>
      </c>
      <c r="AT3249" s="295">
        <f t="shared" si="50"/>
        <v>6222</v>
      </c>
      <c r="AU3249" s="295">
        <v>0</v>
      </c>
      <c r="AV3249" s="295">
        <v>0</v>
      </c>
      <c r="AW3249" s="296">
        <v>119</v>
      </c>
      <c r="AX3249" s="296">
        <v>134</v>
      </c>
      <c r="AY3249" s="295">
        <v>624999.51951000001</v>
      </c>
      <c r="AZ3249" s="295">
        <v>399999.69</v>
      </c>
      <c r="BA3249" s="294">
        <v>87.840069999999997</v>
      </c>
      <c r="BB3249" s="294">
        <v>81.928624151785201</v>
      </c>
      <c r="BC3249" s="294">
        <v>9.4</v>
      </c>
      <c r="BD3249" s="294"/>
      <c r="BE3249" s="293" t="s">
        <v>4204</v>
      </c>
      <c r="BF3249" s="291"/>
      <c r="BG3249" s="293" t="s">
        <v>335</v>
      </c>
      <c r="BH3249" s="293" t="s">
        <v>225</v>
      </c>
      <c r="BI3249" s="293" t="s">
        <v>558</v>
      </c>
      <c r="BJ3249" s="293" t="s">
        <v>103</v>
      </c>
      <c r="BK3249" s="292" t="s">
        <v>4</v>
      </c>
      <c r="BL3249" s="294">
        <v>373080.58</v>
      </c>
      <c r="BM3249" s="292" t="s">
        <v>894</v>
      </c>
      <c r="BN3249" s="294"/>
      <c r="BO3249" s="297">
        <v>44721</v>
      </c>
      <c r="BP3249" s="297">
        <v>48800</v>
      </c>
      <c r="BQ3249" s="297" t="s">
        <v>1065</v>
      </c>
      <c r="BR3249" s="297" t="s">
        <v>4741</v>
      </c>
      <c r="BS3249" s="297" t="s">
        <v>4742</v>
      </c>
      <c r="BT3249" s="297" t="s">
        <v>4742</v>
      </c>
      <c r="BU3249" s="294">
        <v>0</v>
      </c>
      <c r="BV3249" s="294">
        <v>0</v>
      </c>
      <c r="BW3249" s="294">
        <v>0</v>
      </c>
    </row>
    <row r="3250" spans="1:75" s="289" customFormat="1" ht="18.2" customHeight="1" x14ac:dyDescent="0.15">
      <c r="A3250" s="298">
        <v>3248</v>
      </c>
      <c r="B3250" s="299" t="s">
        <v>305</v>
      </c>
      <c r="C3250" s="299" t="s">
        <v>306</v>
      </c>
      <c r="D3250" s="313">
        <v>45172</v>
      </c>
      <c r="E3250" s="300" t="s">
        <v>4675</v>
      </c>
      <c r="F3250" s="309">
        <v>2</v>
      </c>
      <c r="G3250" s="309">
        <v>2</v>
      </c>
      <c r="H3250" s="302">
        <v>311741.38</v>
      </c>
      <c r="I3250" s="302">
        <v>1509.27</v>
      </c>
      <c r="J3250" s="302">
        <v>0</v>
      </c>
      <c r="K3250" s="302">
        <v>313250.65000000002</v>
      </c>
      <c r="L3250" s="302">
        <v>1521.85</v>
      </c>
      <c r="M3250" s="302">
        <v>0</v>
      </c>
      <c r="N3250" s="302">
        <v>0</v>
      </c>
      <c r="O3250" s="302">
        <v>0</v>
      </c>
      <c r="P3250" s="302">
        <v>0</v>
      </c>
      <c r="Q3250" s="302">
        <v>0</v>
      </c>
      <c r="R3250" s="302">
        <v>313250.65000000002</v>
      </c>
      <c r="S3250" s="302">
        <v>5752.14</v>
      </c>
      <c r="T3250" s="302">
        <v>2597.84</v>
      </c>
      <c r="U3250" s="302">
        <v>0</v>
      </c>
      <c r="V3250" s="302">
        <v>3770.35</v>
      </c>
      <c r="W3250" s="302">
        <v>0</v>
      </c>
      <c r="X3250" s="302">
        <v>0</v>
      </c>
      <c r="Y3250" s="302">
        <v>0</v>
      </c>
      <c r="Z3250" s="302">
        <v>4579.63</v>
      </c>
      <c r="AA3250" s="302">
        <v>0</v>
      </c>
      <c r="AB3250" s="302">
        <v>0</v>
      </c>
      <c r="AC3250" s="302">
        <v>0</v>
      </c>
      <c r="AD3250" s="302">
        <v>0</v>
      </c>
      <c r="AE3250" s="302">
        <v>0</v>
      </c>
      <c r="AF3250" s="302">
        <v>0</v>
      </c>
      <c r="AG3250" s="302">
        <v>0</v>
      </c>
      <c r="AH3250" s="302">
        <v>0</v>
      </c>
      <c r="AI3250" s="302">
        <v>0</v>
      </c>
      <c r="AJ3250" s="302">
        <v>0</v>
      </c>
      <c r="AK3250" s="302">
        <v>0</v>
      </c>
      <c r="AL3250" s="302">
        <v>350</v>
      </c>
      <c r="AM3250" s="302">
        <v>0</v>
      </c>
      <c r="AN3250" s="302">
        <v>0</v>
      </c>
      <c r="AO3250" s="302">
        <v>166.65</v>
      </c>
      <c r="AP3250" s="302">
        <v>0</v>
      </c>
      <c r="AQ3250" s="302">
        <v>0</v>
      </c>
      <c r="AR3250" s="302">
        <v>0</v>
      </c>
      <c r="AS3250" s="302">
        <v>0</v>
      </c>
      <c r="AT3250" s="295">
        <f t="shared" si="50"/>
        <v>4287</v>
      </c>
      <c r="AU3250" s="302">
        <v>3031.12</v>
      </c>
      <c r="AV3250" s="302">
        <v>4579.63</v>
      </c>
      <c r="AW3250" s="303">
        <v>119</v>
      </c>
      <c r="AX3250" s="303">
        <v>133</v>
      </c>
      <c r="AY3250" s="302">
        <v>313250.65000000002</v>
      </c>
      <c r="AZ3250" s="302">
        <v>313250.65000000002</v>
      </c>
      <c r="BA3250" s="301">
        <v>77.543970999999999</v>
      </c>
      <c r="BB3250" s="301">
        <v>77.543970999999999</v>
      </c>
      <c r="BC3250" s="301">
        <v>10</v>
      </c>
      <c r="BD3250" s="301"/>
      <c r="BE3250" s="300" t="s">
        <v>4204</v>
      </c>
      <c r="BF3250" s="298"/>
      <c r="BG3250" s="300" t="s">
        <v>320</v>
      </c>
      <c r="BH3250" s="300" t="s">
        <v>197</v>
      </c>
      <c r="BI3250" s="300" t="s">
        <v>373</v>
      </c>
      <c r="BJ3250" s="300" t="s">
        <v>177</v>
      </c>
      <c r="BK3250" s="299" t="s">
        <v>4</v>
      </c>
      <c r="BL3250" s="301">
        <v>313250.65000000002</v>
      </c>
      <c r="BM3250" s="299" t="s">
        <v>894</v>
      </c>
      <c r="BN3250" s="301"/>
      <c r="BO3250" s="304">
        <v>44764</v>
      </c>
      <c r="BP3250" s="304">
        <v>48813</v>
      </c>
      <c r="BQ3250" s="297" t="s">
        <v>1064</v>
      </c>
      <c r="BR3250" s="297" t="s">
        <v>4747</v>
      </c>
      <c r="BS3250" s="297" t="s">
        <v>4742</v>
      </c>
      <c r="BT3250" s="297" t="s">
        <v>4742</v>
      </c>
      <c r="BU3250" s="301">
        <v>166.65</v>
      </c>
      <c r="BV3250" s="301">
        <v>0</v>
      </c>
      <c r="BW3250" s="301">
        <v>0</v>
      </c>
    </row>
    <row r="3251" spans="1:75" s="289" customFormat="1" ht="18.2" customHeight="1" x14ac:dyDescent="0.15">
      <c r="A3251" s="291">
        <v>3249</v>
      </c>
      <c r="B3251" s="292" t="s">
        <v>305</v>
      </c>
      <c r="C3251" s="292" t="s">
        <v>306</v>
      </c>
      <c r="D3251" s="312">
        <v>45172</v>
      </c>
      <c r="E3251" s="293" t="s">
        <v>4671</v>
      </c>
      <c r="F3251" s="308">
        <v>0</v>
      </c>
      <c r="G3251" s="308">
        <v>0</v>
      </c>
      <c r="H3251" s="295">
        <v>542643.18999999994</v>
      </c>
      <c r="I3251" s="295">
        <v>0</v>
      </c>
      <c r="J3251" s="295">
        <v>0</v>
      </c>
      <c r="K3251" s="295">
        <v>542643.18999999994</v>
      </c>
      <c r="L3251" s="295">
        <v>2638.5</v>
      </c>
      <c r="M3251" s="295">
        <v>0</v>
      </c>
      <c r="N3251" s="295">
        <v>0</v>
      </c>
      <c r="O3251" s="295">
        <v>2638.5</v>
      </c>
      <c r="P3251" s="295">
        <v>0</v>
      </c>
      <c r="Q3251" s="295">
        <v>0</v>
      </c>
      <c r="R3251" s="295">
        <v>540004.68999999994</v>
      </c>
      <c r="S3251" s="295">
        <v>0</v>
      </c>
      <c r="T3251" s="295">
        <v>4250.7</v>
      </c>
      <c r="U3251" s="295">
        <v>0</v>
      </c>
      <c r="V3251" s="295">
        <v>0</v>
      </c>
      <c r="W3251" s="295">
        <v>4250.7</v>
      </c>
      <c r="X3251" s="295">
        <v>0</v>
      </c>
      <c r="Y3251" s="295">
        <v>0</v>
      </c>
      <c r="Z3251" s="295">
        <v>0</v>
      </c>
      <c r="AA3251" s="295">
        <v>0</v>
      </c>
      <c r="AB3251" s="295">
        <v>0</v>
      </c>
      <c r="AC3251" s="295">
        <v>0</v>
      </c>
      <c r="AD3251" s="295">
        <v>0</v>
      </c>
      <c r="AE3251" s="295">
        <v>0</v>
      </c>
      <c r="AF3251" s="295">
        <v>0</v>
      </c>
      <c r="AG3251" s="295">
        <v>0</v>
      </c>
      <c r="AH3251" s="295">
        <v>364.65</v>
      </c>
      <c r="AI3251" s="295">
        <v>0</v>
      </c>
      <c r="AJ3251" s="295">
        <v>0</v>
      </c>
      <c r="AK3251" s="295">
        <v>0</v>
      </c>
      <c r="AL3251" s="295">
        <v>0</v>
      </c>
      <c r="AM3251" s="295">
        <v>0</v>
      </c>
      <c r="AN3251" s="295">
        <v>0</v>
      </c>
      <c r="AO3251" s="295">
        <v>0</v>
      </c>
      <c r="AP3251" s="295">
        <v>1089</v>
      </c>
      <c r="AQ3251" s="295">
        <v>0</v>
      </c>
      <c r="AR3251" s="295">
        <v>1107</v>
      </c>
      <c r="AS3251" s="295">
        <v>0</v>
      </c>
      <c r="AT3251" s="295">
        <f t="shared" si="50"/>
        <v>7235.8499999999995</v>
      </c>
      <c r="AU3251" s="295">
        <v>0</v>
      </c>
      <c r="AV3251" s="295">
        <v>0</v>
      </c>
      <c r="AW3251" s="296">
        <v>122</v>
      </c>
      <c r="AX3251" s="296">
        <v>137</v>
      </c>
      <c r="AY3251" s="295">
        <v>824999.59252900002</v>
      </c>
      <c r="AZ3251" s="295">
        <v>577499.71</v>
      </c>
      <c r="BA3251" s="294">
        <v>95.000049000000004</v>
      </c>
      <c r="BB3251" s="294">
        <v>88.832030773192599</v>
      </c>
      <c r="BC3251" s="294">
        <v>9.4</v>
      </c>
      <c r="BD3251" s="294"/>
      <c r="BE3251" s="293" t="s">
        <v>4204</v>
      </c>
      <c r="BF3251" s="291"/>
      <c r="BG3251" s="293" t="s">
        <v>326</v>
      </c>
      <c r="BH3251" s="293" t="s">
        <v>217</v>
      </c>
      <c r="BI3251" s="293" t="s">
        <v>423</v>
      </c>
      <c r="BJ3251" s="293" t="s">
        <v>103</v>
      </c>
      <c r="BK3251" s="292" t="s">
        <v>4</v>
      </c>
      <c r="BL3251" s="294">
        <v>540004.68999999994</v>
      </c>
      <c r="BM3251" s="292" t="s">
        <v>894</v>
      </c>
      <c r="BN3251" s="294"/>
      <c r="BO3251" s="297">
        <v>44742</v>
      </c>
      <c r="BP3251" s="297">
        <v>48913</v>
      </c>
      <c r="BQ3251" s="297" t="s">
        <v>1065</v>
      </c>
      <c r="BR3251" s="297" t="s">
        <v>4741</v>
      </c>
      <c r="BS3251" s="297" t="s">
        <v>4742</v>
      </c>
      <c r="BT3251" s="297" t="s">
        <v>4742</v>
      </c>
      <c r="BU3251" s="294">
        <v>0</v>
      </c>
      <c r="BV3251" s="294">
        <v>0</v>
      </c>
      <c r="BW3251" s="294">
        <v>0</v>
      </c>
    </row>
    <row r="3252" spans="1:75" s="289" customFormat="1" ht="18.2" customHeight="1" x14ac:dyDescent="0.15">
      <c r="A3252" s="298">
        <v>3250</v>
      </c>
      <c r="B3252" s="299" t="s">
        <v>305</v>
      </c>
      <c r="C3252" s="299" t="s">
        <v>306</v>
      </c>
      <c r="D3252" s="313">
        <v>45172</v>
      </c>
      <c r="E3252" s="300" t="s">
        <v>4672</v>
      </c>
      <c r="F3252" s="309">
        <v>0</v>
      </c>
      <c r="G3252" s="309">
        <v>0</v>
      </c>
      <c r="H3252" s="302">
        <v>361514.19</v>
      </c>
      <c r="I3252" s="302">
        <v>0</v>
      </c>
      <c r="J3252" s="302">
        <v>0</v>
      </c>
      <c r="K3252" s="302">
        <v>361514.19</v>
      </c>
      <c r="L3252" s="302">
        <v>1764.82</v>
      </c>
      <c r="M3252" s="302">
        <v>0</v>
      </c>
      <c r="N3252" s="302">
        <v>0</v>
      </c>
      <c r="O3252" s="302">
        <v>1764.82</v>
      </c>
      <c r="P3252" s="302">
        <v>0</v>
      </c>
      <c r="Q3252" s="302">
        <v>0</v>
      </c>
      <c r="R3252" s="302">
        <v>359749.37</v>
      </c>
      <c r="S3252" s="302">
        <v>0</v>
      </c>
      <c r="T3252" s="302">
        <v>3012.62</v>
      </c>
      <c r="U3252" s="302">
        <v>0</v>
      </c>
      <c r="V3252" s="302">
        <v>0</v>
      </c>
      <c r="W3252" s="302">
        <v>3012.62</v>
      </c>
      <c r="X3252" s="302">
        <v>0</v>
      </c>
      <c r="Y3252" s="302">
        <v>0</v>
      </c>
      <c r="Z3252" s="302">
        <v>0</v>
      </c>
      <c r="AA3252" s="302">
        <v>0</v>
      </c>
      <c r="AB3252" s="302">
        <v>0</v>
      </c>
      <c r="AC3252" s="302">
        <v>0</v>
      </c>
      <c r="AD3252" s="302">
        <v>0</v>
      </c>
      <c r="AE3252" s="302">
        <v>0</v>
      </c>
      <c r="AF3252" s="302">
        <v>0</v>
      </c>
      <c r="AG3252" s="302">
        <v>0</v>
      </c>
      <c r="AH3252" s="302">
        <v>194.18</v>
      </c>
      <c r="AI3252" s="302">
        <v>0</v>
      </c>
      <c r="AJ3252" s="302">
        <v>0</v>
      </c>
      <c r="AK3252" s="302">
        <v>0</v>
      </c>
      <c r="AL3252" s="302">
        <v>0</v>
      </c>
      <c r="AM3252" s="302">
        <v>0</v>
      </c>
      <c r="AN3252" s="302">
        <v>0</v>
      </c>
      <c r="AO3252" s="302">
        <v>0</v>
      </c>
      <c r="AP3252" s="302">
        <v>0</v>
      </c>
      <c r="AQ3252" s="302">
        <v>0</v>
      </c>
      <c r="AR3252" s="302">
        <v>0</v>
      </c>
      <c r="AS3252" s="302">
        <v>0</v>
      </c>
      <c r="AT3252" s="295">
        <f t="shared" si="50"/>
        <v>4971.62</v>
      </c>
      <c r="AU3252" s="302">
        <v>0</v>
      </c>
      <c r="AV3252" s="302">
        <v>0</v>
      </c>
      <c r="AW3252" s="303">
        <v>119</v>
      </c>
      <c r="AX3252" s="303">
        <v>134</v>
      </c>
      <c r="AY3252" s="302">
        <v>365000.2</v>
      </c>
      <c r="AZ3252" s="302">
        <v>365000.2</v>
      </c>
      <c r="BA3252" s="301">
        <v>88.419652999999997</v>
      </c>
      <c r="BB3252" s="301">
        <v>87.147663103660193</v>
      </c>
      <c r="BC3252" s="301">
        <v>10</v>
      </c>
      <c r="BD3252" s="301"/>
      <c r="BE3252" s="300" t="s">
        <v>4204</v>
      </c>
      <c r="BF3252" s="298"/>
      <c r="BG3252" s="300" t="s">
        <v>333</v>
      </c>
      <c r="BH3252" s="300" t="s">
        <v>193</v>
      </c>
      <c r="BI3252" s="300" t="s">
        <v>339</v>
      </c>
      <c r="BJ3252" s="300" t="s">
        <v>103</v>
      </c>
      <c r="BK3252" s="299" t="s">
        <v>4</v>
      </c>
      <c r="BL3252" s="301">
        <v>359749.37</v>
      </c>
      <c r="BM3252" s="299" t="s">
        <v>894</v>
      </c>
      <c r="BN3252" s="301"/>
      <c r="BO3252" s="304">
        <v>44743</v>
      </c>
      <c r="BP3252" s="304">
        <v>48823</v>
      </c>
      <c r="BQ3252" s="297" t="s">
        <v>1065</v>
      </c>
      <c r="BR3252" s="297" t="s">
        <v>4741</v>
      </c>
      <c r="BS3252" s="297" t="s">
        <v>4742</v>
      </c>
      <c r="BT3252" s="297" t="s">
        <v>4742</v>
      </c>
      <c r="BU3252" s="301">
        <v>0</v>
      </c>
      <c r="BV3252" s="301">
        <v>0</v>
      </c>
      <c r="BW3252" s="301">
        <v>0</v>
      </c>
    </row>
    <row r="3253" spans="1:75" s="289" customFormat="1" ht="18.2" customHeight="1" x14ac:dyDescent="0.15">
      <c r="A3253" s="291">
        <v>3251</v>
      </c>
      <c r="B3253" s="292" t="s">
        <v>305</v>
      </c>
      <c r="C3253" s="292" t="s">
        <v>306</v>
      </c>
      <c r="D3253" s="312">
        <v>45172</v>
      </c>
      <c r="E3253" s="293" t="s">
        <v>4673</v>
      </c>
      <c r="F3253" s="308">
        <v>0</v>
      </c>
      <c r="G3253" s="308">
        <v>0</v>
      </c>
      <c r="H3253" s="295">
        <v>348134.33</v>
      </c>
      <c r="I3253" s="295">
        <v>0</v>
      </c>
      <c r="J3253" s="295">
        <v>0</v>
      </c>
      <c r="K3253" s="295">
        <v>348134.33</v>
      </c>
      <c r="L3253" s="295">
        <v>1847.23</v>
      </c>
      <c r="M3253" s="295">
        <v>0</v>
      </c>
      <c r="N3253" s="295">
        <v>0</v>
      </c>
      <c r="O3253" s="295">
        <v>1847.23</v>
      </c>
      <c r="P3253" s="295">
        <v>0</v>
      </c>
      <c r="Q3253" s="295">
        <v>0</v>
      </c>
      <c r="R3253" s="295">
        <v>346287.1</v>
      </c>
      <c r="S3253" s="295">
        <v>0</v>
      </c>
      <c r="T3253" s="295">
        <v>2785.07</v>
      </c>
      <c r="U3253" s="295">
        <v>0</v>
      </c>
      <c r="V3253" s="295">
        <v>0</v>
      </c>
      <c r="W3253" s="295">
        <v>2785.07</v>
      </c>
      <c r="X3253" s="295">
        <v>0</v>
      </c>
      <c r="Y3253" s="295">
        <v>0</v>
      </c>
      <c r="Z3253" s="295">
        <v>0</v>
      </c>
      <c r="AA3253" s="295">
        <v>0</v>
      </c>
      <c r="AB3253" s="295">
        <v>0</v>
      </c>
      <c r="AC3253" s="295">
        <v>0</v>
      </c>
      <c r="AD3253" s="295">
        <v>0</v>
      </c>
      <c r="AE3253" s="295">
        <v>0</v>
      </c>
      <c r="AF3253" s="295">
        <v>0</v>
      </c>
      <c r="AG3253" s="295">
        <v>0</v>
      </c>
      <c r="AH3253" s="295">
        <v>191.52</v>
      </c>
      <c r="AI3253" s="295">
        <v>0</v>
      </c>
      <c r="AJ3253" s="295">
        <v>0</v>
      </c>
      <c r="AK3253" s="295">
        <v>0</v>
      </c>
      <c r="AL3253" s="295">
        <v>0</v>
      </c>
      <c r="AM3253" s="295">
        <v>0</v>
      </c>
      <c r="AN3253" s="295">
        <v>0</v>
      </c>
      <c r="AO3253" s="295">
        <v>0</v>
      </c>
      <c r="AP3253" s="295">
        <v>4823.82</v>
      </c>
      <c r="AQ3253" s="295">
        <v>0</v>
      </c>
      <c r="AR3253" s="295">
        <v>4823.82</v>
      </c>
      <c r="AS3253" s="295">
        <v>0</v>
      </c>
      <c r="AT3253" s="295">
        <f t="shared" si="50"/>
        <v>4823.82</v>
      </c>
      <c r="AU3253" s="295">
        <v>0</v>
      </c>
      <c r="AV3253" s="295">
        <v>0</v>
      </c>
      <c r="AW3253" s="296">
        <v>119</v>
      </c>
      <c r="AX3253" s="296">
        <v>134</v>
      </c>
      <c r="AY3253" s="295">
        <v>359998.24</v>
      </c>
      <c r="AZ3253" s="295">
        <v>359998.24</v>
      </c>
      <c r="BA3253" s="294">
        <v>66.227821000000006</v>
      </c>
      <c r="BB3253" s="294">
        <v>63.705422763758797</v>
      </c>
      <c r="BC3253" s="294">
        <v>9.6</v>
      </c>
      <c r="BD3253" s="294"/>
      <c r="BE3253" s="293" t="s">
        <v>4204</v>
      </c>
      <c r="BF3253" s="291"/>
      <c r="BG3253" s="293" t="s">
        <v>315</v>
      </c>
      <c r="BH3253" s="293" t="s">
        <v>179</v>
      </c>
      <c r="BI3253" s="293" t="s">
        <v>363</v>
      </c>
      <c r="BJ3253" s="293" t="s">
        <v>103</v>
      </c>
      <c r="BK3253" s="292" t="s">
        <v>4</v>
      </c>
      <c r="BL3253" s="294">
        <v>346287.1</v>
      </c>
      <c r="BM3253" s="292" t="s">
        <v>894</v>
      </c>
      <c r="BN3253" s="294"/>
      <c r="BO3253" s="297">
        <v>44743</v>
      </c>
      <c r="BP3253" s="297">
        <v>48823</v>
      </c>
      <c r="BQ3253" s="297" t="s">
        <v>1065</v>
      </c>
      <c r="BR3253" s="297" t="s">
        <v>4741</v>
      </c>
      <c r="BS3253" s="297" t="s">
        <v>4742</v>
      </c>
      <c r="BT3253" s="297" t="s">
        <v>4742</v>
      </c>
      <c r="BU3253" s="294">
        <v>0</v>
      </c>
      <c r="BV3253" s="294">
        <v>0</v>
      </c>
      <c r="BW3253" s="294">
        <v>0</v>
      </c>
    </row>
    <row r="3254" spans="1:75" s="289" customFormat="1" ht="18.2" customHeight="1" x14ac:dyDescent="0.15">
      <c r="A3254" s="298">
        <v>3252</v>
      </c>
      <c r="B3254" s="299" t="s">
        <v>305</v>
      </c>
      <c r="C3254" s="299" t="s">
        <v>306</v>
      </c>
      <c r="D3254" s="313">
        <v>45172</v>
      </c>
      <c r="E3254" s="300" t="s">
        <v>4676</v>
      </c>
      <c r="F3254" s="309">
        <v>0</v>
      </c>
      <c r="G3254" s="309">
        <v>0</v>
      </c>
      <c r="H3254" s="302">
        <v>390141.44</v>
      </c>
      <c r="I3254" s="302">
        <v>0</v>
      </c>
      <c r="J3254" s="302">
        <v>0</v>
      </c>
      <c r="K3254" s="302">
        <v>390141.44</v>
      </c>
      <c r="L3254" s="302">
        <v>2882.2</v>
      </c>
      <c r="M3254" s="302">
        <v>0</v>
      </c>
      <c r="N3254" s="302">
        <v>0</v>
      </c>
      <c r="O3254" s="302">
        <v>2882.2</v>
      </c>
      <c r="P3254" s="302">
        <v>0</v>
      </c>
      <c r="Q3254" s="302">
        <v>0</v>
      </c>
      <c r="R3254" s="302">
        <v>387259.24</v>
      </c>
      <c r="S3254" s="302">
        <v>0</v>
      </c>
      <c r="T3254" s="302">
        <v>3251.18</v>
      </c>
      <c r="U3254" s="302">
        <v>0</v>
      </c>
      <c r="V3254" s="302">
        <v>0</v>
      </c>
      <c r="W3254" s="302">
        <v>3251.18</v>
      </c>
      <c r="X3254" s="302">
        <v>0</v>
      </c>
      <c r="Y3254" s="302">
        <v>0</v>
      </c>
      <c r="Z3254" s="302">
        <v>0</v>
      </c>
      <c r="AA3254" s="302">
        <v>0</v>
      </c>
      <c r="AB3254" s="302">
        <v>0</v>
      </c>
      <c r="AC3254" s="302">
        <v>0</v>
      </c>
      <c r="AD3254" s="302">
        <v>0</v>
      </c>
      <c r="AE3254" s="302">
        <v>0</v>
      </c>
      <c r="AF3254" s="302">
        <v>0</v>
      </c>
      <c r="AG3254" s="302">
        <v>0</v>
      </c>
      <c r="AH3254" s="302">
        <v>209.08</v>
      </c>
      <c r="AI3254" s="302">
        <v>0</v>
      </c>
      <c r="AJ3254" s="302">
        <v>0</v>
      </c>
      <c r="AK3254" s="302">
        <v>0</v>
      </c>
      <c r="AL3254" s="302">
        <v>0</v>
      </c>
      <c r="AM3254" s="302">
        <v>0</v>
      </c>
      <c r="AN3254" s="302">
        <v>0</v>
      </c>
      <c r="AO3254" s="302">
        <v>0</v>
      </c>
      <c r="AP3254" s="302">
        <v>0.68</v>
      </c>
      <c r="AQ3254" s="302">
        <v>0</v>
      </c>
      <c r="AR3254" s="302">
        <v>0.14000000000000001</v>
      </c>
      <c r="AS3254" s="302">
        <v>0</v>
      </c>
      <c r="AT3254" s="295">
        <f t="shared" si="50"/>
        <v>6343</v>
      </c>
      <c r="AU3254" s="302">
        <v>0</v>
      </c>
      <c r="AV3254" s="302">
        <v>0</v>
      </c>
      <c r="AW3254" s="303">
        <v>90</v>
      </c>
      <c r="AX3254" s="303">
        <v>104</v>
      </c>
      <c r="AY3254" s="302">
        <v>392999.82</v>
      </c>
      <c r="AZ3254" s="302">
        <v>392999.82</v>
      </c>
      <c r="BA3254" s="301">
        <v>71.683932999999996</v>
      </c>
      <c r="BB3254" s="301">
        <v>70.636840021430302</v>
      </c>
      <c r="BC3254" s="301">
        <v>10</v>
      </c>
      <c r="BD3254" s="301"/>
      <c r="BE3254" s="300" t="s">
        <v>4204</v>
      </c>
      <c r="BF3254" s="298"/>
      <c r="BG3254" s="300" t="s">
        <v>326</v>
      </c>
      <c r="BH3254" s="300" t="s">
        <v>523</v>
      </c>
      <c r="BI3254" s="300" t="s">
        <v>524</v>
      </c>
      <c r="BJ3254" s="300" t="s">
        <v>103</v>
      </c>
      <c r="BK3254" s="299" t="s">
        <v>4</v>
      </c>
      <c r="BL3254" s="301">
        <v>387259.24</v>
      </c>
      <c r="BM3254" s="299" t="s">
        <v>894</v>
      </c>
      <c r="BN3254" s="301"/>
      <c r="BO3254" s="304">
        <v>44760</v>
      </c>
      <c r="BP3254" s="304">
        <v>47925</v>
      </c>
      <c r="BQ3254" s="297" t="s">
        <v>1065</v>
      </c>
      <c r="BR3254" s="297" t="s">
        <v>4741</v>
      </c>
      <c r="BS3254" s="297" t="s">
        <v>4742</v>
      </c>
      <c r="BT3254" s="297" t="s">
        <v>4742</v>
      </c>
      <c r="BU3254" s="301">
        <v>0</v>
      </c>
      <c r="BV3254" s="301">
        <v>0</v>
      </c>
      <c r="BW3254" s="301">
        <v>0</v>
      </c>
    </row>
    <row r="3255" spans="1:75" s="289" customFormat="1" ht="18.2" customHeight="1" x14ac:dyDescent="0.15">
      <c r="A3255" s="291">
        <v>3253</v>
      </c>
      <c r="B3255" s="292" t="s">
        <v>305</v>
      </c>
      <c r="C3255" s="292" t="s">
        <v>306</v>
      </c>
      <c r="D3255" s="312">
        <v>45172</v>
      </c>
      <c r="E3255" s="293" t="s">
        <v>4677</v>
      </c>
      <c r="F3255" s="308">
        <v>0</v>
      </c>
      <c r="G3255" s="308">
        <v>0</v>
      </c>
      <c r="H3255" s="295">
        <v>227724.55</v>
      </c>
      <c r="I3255" s="295">
        <v>0</v>
      </c>
      <c r="J3255" s="295">
        <v>0</v>
      </c>
      <c r="K3255" s="295">
        <v>227724.55</v>
      </c>
      <c r="L3255" s="295">
        <v>1111.7</v>
      </c>
      <c r="M3255" s="295">
        <v>0</v>
      </c>
      <c r="N3255" s="295">
        <v>0</v>
      </c>
      <c r="O3255" s="295">
        <v>1111.7</v>
      </c>
      <c r="P3255" s="295">
        <v>0</v>
      </c>
      <c r="Q3255" s="295">
        <v>0</v>
      </c>
      <c r="R3255" s="295">
        <v>226612.85</v>
      </c>
      <c r="S3255" s="295">
        <v>0</v>
      </c>
      <c r="T3255" s="295">
        <v>1897.7</v>
      </c>
      <c r="U3255" s="295">
        <v>0</v>
      </c>
      <c r="V3255" s="295">
        <v>0</v>
      </c>
      <c r="W3255" s="295">
        <v>1897.7</v>
      </c>
      <c r="X3255" s="295">
        <v>0</v>
      </c>
      <c r="Y3255" s="295">
        <v>0</v>
      </c>
      <c r="Z3255" s="295">
        <v>0</v>
      </c>
      <c r="AA3255" s="295">
        <v>0</v>
      </c>
      <c r="AB3255" s="295">
        <v>0</v>
      </c>
      <c r="AC3255" s="295">
        <v>0</v>
      </c>
      <c r="AD3255" s="295">
        <v>0</v>
      </c>
      <c r="AE3255" s="295">
        <v>0</v>
      </c>
      <c r="AF3255" s="295">
        <v>0</v>
      </c>
      <c r="AG3255" s="295">
        <v>0</v>
      </c>
      <c r="AH3255" s="295">
        <v>144.03</v>
      </c>
      <c r="AI3255" s="295">
        <v>0</v>
      </c>
      <c r="AJ3255" s="295">
        <v>0</v>
      </c>
      <c r="AK3255" s="295">
        <v>0</v>
      </c>
      <c r="AL3255" s="295">
        <v>0</v>
      </c>
      <c r="AM3255" s="295">
        <v>0</v>
      </c>
      <c r="AN3255" s="295">
        <v>0</v>
      </c>
      <c r="AO3255" s="295">
        <v>0</v>
      </c>
      <c r="AP3255" s="295">
        <v>0.96</v>
      </c>
      <c r="AQ3255" s="295">
        <v>0</v>
      </c>
      <c r="AR3255" s="295">
        <v>0.39</v>
      </c>
      <c r="AS3255" s="295">
        <v>0</v>
      </c>
      <c r="AT3255" s="295">
        <f t="shared" si="50"/>
        <v>3154</v>
      </c>
      <c r="AU3255" s="295">
        <v>0</v>
      </c>
      <c r="AV3255" s="295">
        <v>0</v>
      </c>
      <c r="AW3255" s="296">
        <v>119</v>
      </c>
      <c r="AX3255" s="296">
        <v>133</v>
      </c>
      <c r="AY3255" s="295">
        <v>324900.26</v>
      </c>
      <c r="AZ3255" s="295">
        <v>228827.06</v>
      </c>
      <c r="BA3255" s="294">
        <v>38.085344999999997</v>
      </c>
      <c r="BB3255" s="294">
        <v>37.716817992082099</v>
      </c>
      <c r="BC3255" s="294">
        <v>10</v>
      </c>
      <c r="BD3255" s="294"/>
      <c r="BE3255" s="293" t="s">
        <v>4204</v>
      </c>
      <c r="BF3255" s="291"/>
      <c r="BG3255" s="293" t="s">
        <v>320</v>
      </c>
      <c r="BH3255" s="293" t="s">
        <v>181</v>
      </c>
      <c r="BI3255" s="293" t="s">
        <v>321</v>
      </c>
      <c r="BJ3255" s="293" t="s">
        <v>103</v>
      </c>
      <c r="BK3255" s="292" t="s">
        <v>4</v>
      </c>
      <c r="BL3255" s="294">
        <v>226612.85</v>
      </c>
      <c r="BM3255" s="292" t="s">
        <v>894</v>
      </c>
      <c r="BN3255" s="294"/>
      <c r="BO3255" s="297">
        <v>44762</v>
      </c>
      <c r="BP3255" s="297">
        <v>48811</v>
      </c>
      <c r="BQ3255" s="297" t="s">
        <v>1065</v>
      </c>
      <c r="BR3255" s="297" t="s">
        <v>4741</v>
      </c>
      <c r="BS3255" s="297" t="s">
        <v>4742</v>
      </c>
      <c r="BT3255" s="297" t="s">
        <v>4742</v>
      </c>
      <c r="BU3255" s="294">
        <v>0</v>
      </c>
      <c r="BV3255" s="294">
        <v>0</v>
      </c>
      <c r="BW3255" s="294">
        <v>0</v>
      </c>
    </row>
    <row r="3256" spans="1:75" s="289" customFormat="1" ht="18.2" customHeight="1" x14ac:dyDescent="0.15">
      <c r="A3256" s="298">
        <v>3254</v>
      </c>
      <c r="B3256" s="299" t="s">
        <v>305</v>
      </c>
      <c r="C3256" s="299" t="s">
        <v>306</v>
      </c>
      <c r="D3256" s="313">
        <v>45172</v>
      </c>
      <c r="E3256" s="300" t="s">
        <v>4678</v>
      </c>
      <c r="F3256" s="309">
        <v>0</v>
      </c>
      <c r="G3256" s="309">
        <v>0</v>
      </c>
      <c r="H3256" s="302">
        <v>251325.78</v>
      </c>
      <c r="I3256" s="302">
        <v>0</v>
      </c>
      <c r="J3256" s="302">
        <v>0</v>
      </c>
      <c r="K3256" s="302">
        <v>251325.78</v>
      </c>
      <c r="L3256" s="302">
        <v>1859.15</v>
      </c>
      <c r="M3256" s="302">
        <v>0</v>
      </c>
      <c r="N3256" s="302">
        <v>0</v>
      </c>
      <c r="O3256" s="302">
        <v>1859.15</v>
      </c>
      <c r="P3256" s="302">
        <v>0</v>
      </c>
      <c r="Q3256" s="302">
        <v>0</v>
      </c>
      <c r="R3256" s="302">
        <v>249466.63</v>
      </c>
      <c r="S3256" s="302">
        <v>0</v>
      </c>
      <c r="T3256" s="302">
        <v>2010.61</v>
      </c>
      <c r="U3256" s="302">
        <v>0</v>
      </c>
      <c r="V3256" s="302">
        <v>0</v>
      </c>
      <c r="W3256" s="302">
        <v>2010.61</v>
      </c>
      <c r="X3256" s="302">
        <v>0</v>
      </c>
      <c r="Y3256" s="302">
        <v>0</v>
      </c>
      <c r="Z3256" s="302">
        <v>0</v>
      </c>
      <c r="AA3256" s="302">
        <v>0</v>
      </c>
      <c r="AB3256" s="302">
        <v>0</v>
      </c>
      <c r="AC3256" s="302">
        <v>0</v>
      </c>
      <c r="AD3256" s="302">
        <v>0</v>
      </c>
      <c r="AE3256" s="302">
        <v>0</v>
      </c>
      <c r="AF3256" s="302">
        <v>0</v>
      </c>
      <c r="AG3256" s="302">
        <v>0</v>
      </c>
      <c r="AH3256" s="302">
        <v>140.38</v>
      </c>
      <c r="AI3256" s="302">
        <v>0</v>
      </c>
      <c r="AJ3256" s="302">
        <v>0</v>
      </c>
      <c r="AK3256" s="302">
        <v>0</v>
      </c>
      <c r="AL3256" s="302">
        <v>0</v>
      </c>
      <c r="AM3256" s="302">
        <v>0</v>
      </c>
      <c r="AN3256" s="302">
        <v>0</v>
      </c>
      <c r="AO3256" s="302">
        <v>0</v>
      </c>
      <c r="AP3256" s="302">
        <v>0</v>
      </c>
      <c r="AQ3256" s="302">
        <v>0</v>
      </c>
      <c r="AR3256" s="302">
        <v>0</v>
      </c>
      <c r="AS3256" s="302">
        <v>0</v>
      </c>
      <c r="AT3256" s="295">
        <f t="shared" si="50"/>
        <v>4010.14</v>
      </c>
      <c r="AU3256" s="302">
        <v>0</v>
      </c>
      <c r="AV3256" s="302">
        <v>0</v>
      </c>
      <c r="AW3256" s="303">
        <v>91</v>
      </c>
      <c r="AX3256" s="303">
        <v>105</v>
      </c>
      <c r="AY3256" s="302">
        <v>277724.21000000002</v>
      </c>
      <c r="AZ3256" s="302">
        <v>253170.18</v>
      </c>
      <c r="BA3256" s="301">
        <v>70.753642999999997</v>
      </c>
      <c r="BB3256" s="301">
        <v>69.718609353728397</v>
      </c>
      <c r="BC3256" s="301">
        <v>9.6</v>
      </c>
      <c r="BD3256" s="301"/>
      <c r="BE3256" s="300" t="s">
        <v>4204</v>
      </c>
      <c r="BF3256" s="298"/>
      <c r="BG3256" s="300" t="s">
        <v>320</v>
      </c>
      <c r="BH3256" s="300" t="s">
        <v>197</v>
      </c>
      <c r="BI3256" s="300" t="s">
        <v>373</v>
      </c>
      <c r="BJ3256" s="300" t="s">
        <v>103</v>
      </c>
      <c r="BK3256" s="299" t="s">
        <v>4</v>
      </c>
      <c r="BL3256" s="301">
        <v>249466.63</v>
      </c>
      <c r="BM3256" s="299" t="s">
        <v>894</v>
      </c>
      <c r="BN3256" s="301"/>
      <c r="BO3256" s="304">
        <v>44760</v>
      </c>
      <c r="BP3256" s="304">
        <v>47956</v>
      </c>
      <c r="BQ3256" s="297" t="s">
        <v>1065</v>
      </c>
      <c r="BR3256" s="297" t="s">
        <v>4741</v>
      </c>
      <c r="BS3256" s="297" t="s">
        <v>4742</v>
      </c>
      <c r="BT3256" s="297" t="s">
        <v>4742</v>
      </c>
      <c r="BU3256" s="301">
        <v>0</v>
      </c>
      <c r="BV3256" s="301">
        <v>0</v>
      </c>
      <c r="BW3256" s="301">
        <v>0</v>
      </c>
    </row>
    <row r="3257" spans="1:75" s="289" customFormat="1" ht="18.2" customHeight="1" x14ac:dyDescent="0.15">
      <c r="A3257" s="291">
        <v>3255</v>
      </c>
      <c r="B3257" s="292" t="s">
        <v>305</v>
      </c>
      <c r="C3257" s="292" t="s">
        <v>306</v>
      </c>
      <c r="D3257" s="312">
        <v>45172</v>
      </c>
      <c r="E3257" s="293" t="s">
        <v>4679</v>
      </c>
      <c r="F3257" s="308">
        <v>2</v>
      </c>
      <c r="G3257" s="308">
        <v>1</v>
      </c>
      <c r="H3257" s="295">
        <v>1183069.9099999999</v>
      </c>
      <c r="I3257" s="295">
        <v>5930.11</v>
      </c>
      <c r="J3257" s="295">
        <v>0</v>
      </c>
      <c r="K3257" s="295">
        <v>1189000.02</v>
      </c>
      <c r="L3257" s="295">
        <v>5976.56</v>
      </c>
      <c r="M3257" s="295">
        <v>0</v>
      </c>
      <c r="N3257" s="295">
        <v>5580.11</v>
      </c>
      <c r="O3257" s="295">
        <v>0</v>
      </c>
      <c r="P3257" s="295">
        <v>0</v>
      </c>
      <c r="Q3257" s="295">
        <v>0</v>
      </c>
      <c r="R3257" s="295">
        <v>1183419.9099999999</v>
      </c>
      <c r="S3257" s="295">
        <v>9313.83</v>
      </c>
      <c r="T3257" s="295">
        <v>9267.3799999999992</v>
      </c>
      <c r="U3257" s="295">
        <v>0</v>
      </c>
      <c r="V3257" s="295">
        <v>9313.83</v>
      </c>
      <c r="W3257" s="295">
        <v>0</v>
      </c>
      <c r="X3257" s="295">
        <v>0</v>
      </c>
      <c r="Y3257" s="295">
        <v>0</v>
      </c>
      <c r="Z3257" s="295">
        <v>9267.3799999999992</v>
      </c>
      <c r="AA3257" s="295">
        <v>0</v>
      </c>
      <c r="AB3257" s="295">
        <v>0</v>
      </c>
      <c r="AC3257" s="295">
        <v>0</v>
      </c>
      <c r="AD3257" s="295">
        <v>0</v>
      </c>
      <c r="AE3257" s="295">
        <v>0</v>
      </c>
      <c r="AF3257" s="295">
        <v>0</v>
      </c>
      <c r="AG3257" s="295">
        <v>0</v>
      </c>
      <c r="AH3257" s="295">
        <v>0</v>
      </c>
      <c r="AI3257" s="295">
        <v>0</v>
      </c>
      <c r="AJ3257" s="295">
        <v>0</v>
      </c>
      <c r="AK3257" s="295">
        <v>0</v>
      </c>
      <c r="AL3257" s="295">
        <v>350</v>
      </c>
      <c r="AM3257" s="295">
        <v>0</v>
      </c>
      <c r="AN3257" s="295">
        <v>0</v>
      </c>
      <c r="AO3257" s="295">
        <v>632.54999999999995</v>
      </c>
      <c r="AP3257" s="295">
        <v>0</v>
      </c>
      <c r="AQ3257" s="295">
        <v>0</v>
      </c>
      <c r="AR3257" s="295">
        <v>0</v>
      </c>
      <c r="AS3257" s="295">
        <v>0</v>
      </c>
      <c r="AT3257" s="295">
        <f t="shared" si="50"/>
        <v>15876.489999999998</v>
      </c>
      <c r="AU3257" s="295">
        <v>6326.56</v>
      </c>
      <c r="AV3257" s="295">
        <v>9267.3799999999992</v>
      </c>
      <c r="AW3257" s="296">
        <v>119</v>
      </c>
      <c r="AX3257" s="296">
        <v>133</v>
      </c>
      <c r="AY3257" s="295">
        <v>1189000.02</v>
      </c>
      <c r="AZ3257" s="295">
        <v>1189000.02</v>
      </c>
      <c r="BA3257" s="294">
        <v>89.999998000000005</v>
      </c>
      <c r="BB3257" s="294">
        <v>89.577617949207607</v>
      </c>
      <c r="BC3257" s="294">
        <v>9.4</v>
      </c>
      <c r="BD3257" s="294"/>
      <c r="BE3257" s="293" t="s">
        <v>4204</v>
      </c>
      <c r="BF3257" s="291"/>
      <c r="BG3257" s="293" t="s">
        <v>317</v>
      </c>
      <c r="BH3257" s="293" t="s">
        <v>390</v>
      </c>
      <c r="BI3257" s="293" t="s">
        <v>830</v>
      </c>
      <c r="BJ3257" s="293" t="s">
        <v>177</v>
      </c>
      <c r="BK3257" s="292" t="s">
        <v>4</v>
      </c>
      <c r="BL3257" s="294">
        <v>1183419.9099999999</v>
      </c>
      <c r="BM3257" s="292" t="s">
        <v>894</v>
      </c>
      <c r="BN3257" s="294"/>
      <c r="BO3257" s="297">
        <v>44767</v>
      </c>
      <c r="BP3257" s="297">
        <v>48816</v>
      </c>
      <c r="BQ3257" s="297" t="s">
        <v>1065</v>
      </c>
      <c r="BR3257" s="297" t="s">
        <v>4741</v>
      </c>
      <c r="BS3257" s="297" t="s">
        <v>4742</v>
      </c>
      <c r="BT3257" s="297" t="s">
        <v>4742</v>
      </c>
      <c r="BU3257" s="294">
        <v>632.54999999999995</v>
      </c>
      <c r="BV3257" s="294">
        <v>0</v>
      </c>
      <c r="BW3257" s="294">
        <v>0</v>
      </c>
    </row>
    <row r="3258" spans="1:75" s="289" customFormat="1" ht="18.2" customHeight="1" x14ac:dyDescent="0.15">
      <c r="A3258" s="298">
        <v>3256</v>
      </c>
      <c r="B3258" s="299" t="s">
        <v>305</v>
      </c>
      <c r="C3258" s="299" t="s">
        <v>306</v>
      </c>
      <c r="D3258" s="313">
        <v>45172</v>
      </c>
      <c r="E3258" s="300" t="s">
        <v>4680</v>
      </c>
      <c r="F3258" s="309">
        <v>0</v>
      </c>
      <c r="G3258" s="309">
        <v>0</v>
      </c>
      <c r="H3258" s="302">
        <v>249869.59</v>
      </c>
      <c r="I3258" s="302">
        <v>0</v>
      </c>
      <c r="J3258" s="302">
        <v>0</v>
      </c>
      <c r="K3258" s="302">
        <v>249869.59</v>
      </c>
      <c r="L3258" s="302">
        <v>1219.79</v>
      </c>
      <c r="M3258" s="302">
        <v>0</v>
      </c>
      <c r="N3258" s="302">
        <v>0</v>
      </c>
      <c r="O3258" s="302">
        <v>1219.79</v>
      </c>
      <c r="P3258" s="302">
        <v>0</v>
      </c>
      <c r="Q3258" s="302">
        <v>0</v>
      </c>
      <c r="R3258" s="302">
        <v>248649.8</v>
      </c>
      <c r="S3258" s="302">
        <v>0</v>
      </c>
      <c r="T3258" s="302">
        <v>2082.25</v>
      </c>
      <c r="U3258" s="302">
        <v>0</v>
      </c>
      <c r="V3258" s="302">
        <v>0</v>
      </c>
      <c r="W3258" s="302">
        <v>2082.25</v>
      </c>
      <c r="X3258" s="302">
        <v>0</v>
      </c>
      <c r="Y3258" s="302">
        <v>0</v>
      </c>
      <c r="Z3258" s="302">
        <v>0</v>
      </c>
      <c r="AA3258" s="302">
        <v>0</v>
      </c>
      <c r="AB3258" s="302">
        <v>0</v>
      </c>
      <c r="AC3258" s="302">
        <v>0</v>
      </c>
      <c r="AD3258" s="302">
        <v>0</v>
      </c>
      <c r="AE3258" s="302">
        <v>0</v>
      </c>
      <c r="AF3258" s="302">
        <v>0</v>
      </c>
      <c r="AG3258" s="302">
        <v>0</v>
      </c>
      <c r="AH3258" s="302">
        <v>141.9</v>
      </c>
      <c r="AI3258" s="302">
        <v>0</v>
      </c>
      <c r="AJ3258" s="302">
        <v>0</v>
      </c>
      <c r="AK3258" s="302">
        <v>0</v>
      </c>
      <c r="AL3258" s="302">
        <v>0</v>
      </c>
      <c r="AM3258" s="302">
        <v>0</v>
      </c>
      <c r="AN3258" s="302">
        <v>0</v>
      </c>
      <c r="AO3258" s="302">
        <v>0</v>
      </c>
      <c r="AP3258" s="302">
        <v>3445.55</v>
      </c>
      <c r="AQ3258" s="302">
        <v>0</v>
      </c>
      <c r="AR3258" s="302">
        <v>3443.94</v>
      </c>
      <c r="AS3258" s="302">
        <v>0</v>
      </c>
      <c r="AT3258" s="295">
        <f t="shared" si="50"/>
        <v>3445.55</v>
      </c>
      <c r="AU3258" s="302">
        <v>0</v>
      </c>
      <c r="AV3258" s="302">
        <v>0</v>
      </c>
      <c r="AW3258" s="303">
        <v>119</v>
      </c>
      <c r="AX3258" s="303">
        <v>133</v>
      </c>
      <c r="AY3258" s="302">
        <v>287002.13</v>
      </c>
      <c r="AZ3258" s="302">
        <v>251079.3</v>
      </c>
      <c r="BA3258" s="301">
        <v>45.880473000000002</v>
      </c>
      <c r="BB3258" s="301">
        <v>45.436523183533701</v>
      </c>
      <c r="BC3258" s="301">
        <v>10</v>
      </c>
      <c r="BD3258" s="301"/>
      <c r="BE3258" s="300" t="s">
        <v>4204</v>
      </c>
      <c r="BF3258" s="298"/>
      <c r="BG3258" s="300" t="s">
        <v>317</v>
      </c>
      <c r="BH3258" s="300" t="s">
        <v>318</v>
      </c>
      <c r="BI3258" s="300" t="s">
        <v>471</v>
      </c>
      <c r="BJ3258" s="300" t="s">
        <v>103</v>
      </c>
      <c r="BK3258" s="299" t="s">
        <v>4</v>
      </c>
      <c r="BL3258" s="301">
        <v>248649.8</v>
      </c>
      <c r="BM3258" s="299" t="s">
        <v>894</v>
      </c>
      <c r="BN3258" s="301"/>
      <c r="BO3258" s="304">
        <v>44767</v>
      </c>
      <c r="BP3258" s="304">
        <v>48816</v>
      </c>
      <c r="BQ3258" s="297" t="s">
        <v>1065</v>
      </c>
      <c r="BR3258" s="297" t="s">
        <v>4741</v>
      </c>
      <c r="BS3258" s="297" t="s">
        <v>4742</v>
      </c>
      <c r="BT3258" s="297" t="s">
        <v>4742</v>
      </c>
      <c r="BU3258" s="301">
        <v>0</v>
      </c>
      <c r="BV3258" s="301">
        <v>0</v>
      </c>
      <c r="BW3258" s="301">
        <v>0</v>
      </c>
    </row>
    <row r="3259" spans="1:75" s="289" customFormat="1" ht="18.2" customHeight="1" x14ac:dyDescent="0.15">
      <c r="A3259" s="291">
        <v>3257</v>
      </c>
      <c r="B3259" s="292" t="s">
        <v>305</v>
      </c>
      <c r="C3259" s="292" t="s">
        <v>306</v>
      </c>
      <c r="D3259" s="312">
        <v>45172</v>
      </c>
      <c r="E3259" s="293" t="s">
        <v>4681</v>
      </c>
      <c r="F3259" s="308">
        <v>0</v>
      </c>
      <c r="G3259" s="308">
        <v>0</v>
      </c>
      <c r="H3259" s="295">
        <v>79174.55</v>
      </c>
      <c r="I3259" s="295">
        <v>0</v>
      </c>
      <c r="J3259" s="295">
        <v>0</v>
      </c>
      <c r="K3259" s="295">
        <v>79174.55</v>
      </c>
      <c r="L3259" s="295">
        <v>854.7</v>
      </c>
      <c r="M3259" s="295">
        <v>0</v>
      </c>
      <c r="N3259" s="295">
        <v>0</v>
      </c>
      <c r="O3259" s="295">
        <v>854.7</v>
      </c>
      <c r="P3259" s="295">
        <v>0</v>
      </c>
      <c r="Q3259" s="295">
        <v>0</v>
      </c>
      <c r="R3259" s="295">
        <v>78319.850000000006</v>
      </c>
      <c r="S3259" s="295">
        <v>0</v>
      </c>
      <c r="T3259" s="295">
        <v>657.15</v>
      </c>
      <c r="U3259" s="295">
        <v>0</v>
      </c>
      <c r="V3259" s="295">
        <v>0</v>
      </c>
      <c r="W3259" s="295">
        <v>657.15</v>
      </c>
      <c r="X3259" s="295">
        <v>0</v>
      </c>
      <c r="Y3259" s="295">
        <v>0</v>
      </c>
      <c r="Z3259" s="295">
        <v>0</v>
      </c>
      <c r="AA3259" s="295">
        <v>0</v>
      </c>
      <c r="AB3259" s="295">
        <v>0</v>
      </c>
      <c r="AC3259" s="295">
        <v>0</v>
      </c>
      <c r="AD3259" s="295">
        <v>0</v>
      </c>
      <c r="AE3259" s="295">
        <v>0</v>
      </c>
      <c r="AF3259" s="295">
        <v>0</v>
      </c>
      <c r="AG3259" s="295">
        <v>0</v>
      </c>
      <c r="AH3259" s="295">
        <v>88.97</v>
      </c>
      <c r="AI3259" s="295">
        <v>0</v>
      </c>
      <c r="AJ3259" s="295">
        <v>0</v>
      </c>
      <c r="AK3259" s="295">
        <v>0</v>
      </c>
      <c r="AL3259" s="295">
        <v>0</v>
      </c>
      <c r="AM3259" s="295">
        <v>0</v>
      </c>
      <c r="AN3259" s="295">
        <v>0</v>
      </c>
      <c r="AO3259" s="295">
        <v>0</v>
      </c>
      <c r="AP3259" s="295">
        <v>2302.04</v>
      </c>
      <c r="AQ3259" s="295">
        <v>0</v>
      </c>
      <c r="AR3259" s="295">
        <v>1172.8599999999999</v>
      </c>
      <c r="AS3259" s="295">
        <v>0</v>
      </c>
      <c r="AT3259" s="295">
        <f t="shared" si="50"/>
        <v>2730</v>
      </c>
      <c r="AU3259" s="295">
        <v>0</v>
      </c>
      <c r="AV3259" s="295">
        <v>0</v>
      </c>
      <c r="AW3259" s="296">
        <v>68</v>
      </c>
      <c r="AX3259" s="296">
        <v>82</v>
      </c>
      <c r="AY3259" s="295">
        <v>280022.21999999997</v>
      </c>
      <c r="AZ3259" s="295">
        <v>80022.22</v>
      </c>
      <c r="BA3259" s="294">
        <v>90.000110000000006</v>
      </c>
      <c r="BB3259" s="294">
        <v>88.085473199612593</v>
      </c>
      <c r="BC3259" s="294">
        <v>9.9600000000000009</v>
      </c>
      <c r="BD3259" s="294"/>
      <c r="BE3259" s="293" t="s">
        <v>4204</v>
      </c>
      <c r="BF3259" s="291"/>
      <c r="BG3259" s="293" t="s">
        <v>333</v>
      </c>
      <c r="BH3259" s="293" t="s">
        <v>193</v>
      </c>
      <c r="BI3259" s="293" t="s">
        <v>339</v>
      </c>
      <c r="BJ3259" s="293" t="s">
        <v>103</v>
      </c>
      <c r="BK3259" s="292" t="s">
        <v>4</v>
      </c>
      <c r="BL3259" s="294">
        <v>78319.850000000006</v>
      </c>
      <c r="BM3259" s="292" t="s">
        <v>894</v>
      </c>
      <c r="BN3259" s="294"/>
      <c r="BO3259" s="297">
        <v>44767</v>
      </c>
      <c r="BP3259" s="297">
        <v>47263</v>
      </c>
      <c r="BQ3259" s="297" t="s">
        <v>1065</v>
      </c>
      <c r="BR3259" s="297" t="s">
        <v>4741</v>
      </c>
      <c r="BS3259" s="297" t="s">
        <v>4742</v>
      </c>
      <c r="BT3259" s="297" t="s">
        <v>4742</v>
      </c>
      <c r="BU3259" s="294">
        <v>0</v>
      </c>
      <c r="BV3259" s="294">
        <v>0</v>
      </c>
      <c r="BW3259" s="294">
        <v>0</v>
      </c>
    </row>
    <row r="3260" spans="1:75" s="289" customFormat="1" ht="18.2" customHeight="1" x14ac:dyDescent="0.15">
      <c r="A3260" s="298">
        <v>3258</v>
      </c>
      <c r="B3260" s="299" t="s">
        <v>305</v>
      </c>
      <c r="C3260" s="299" t="s">
        <v>306</v>
      </c>
      <c r="D3260" s="313">
        <v>45172</v>
      </c>
      <c r="E3260" s="300" t="s">
        <v>4884</v>
      </c>
      <c r="F3260" s="309">
        <v>21</v>
      </c>
      <c r="G3260" s="309">
        <v>21</v>
      </c>
      <c r="H3260" s="302">
        <v>256002.9</v>
      </c>
      <c r="I3260" s="302">
        <v>0</v>
      </c>
      <c r="J3260" s="302">
        <v>0</v>
      </c>
      <c r="K3260" s="302">
        <v>256002.9</v>
      </c>
      <c r="L3260" s="302">
        <v>0</v>
      </c>
      <c r="M3260" s="302">
        <v>0</v>
      </c>
      <c r="N3260" s="302">
        <v>0</v>
      </c>
      <c r="O3260" s="302">
        <v>0</v>
      </c>
      <c r="P3260" s="302">
        <v>0</v>
      </c>
      <c r="Q3260" s="302">
        <v>0</v>
      </c>
      <c r="R3260" s="302">
        <v>256002.9</v>
      </c>
      <c r="S3260" s="302">
        <v>175.18</v>
      </c>
      <c r="T3260" s="302">
        <v>3718.44</v>
      </c>
      <c r="U3260" s="302">
        <v>0</v>
      </c>
      <c r="V3260" s="302">
        <v>175.18</v>
      </c>
      <c r="W3260" s="302">
        <v>3368.82</v>
      </c>
      <c r="X3260" s="302">
        <v>0</v>
      </c>
      <c r="Y3260" s="302">
        <v>0</v>
      </c>
      <c r="Z3260" s="302">
        <v>349.62</v>
      </c>
      <c r="AA3260" s="302">
        <v>1125</v>
      </c>
      <c r="AB3260" s="302">
        <v>0</v>
      </c>
      <c r="AC3260" s="302">
        <v>0</v>
      </c>
      <c r="AD3260" s="302">
        <v>0</v>
      </c>
      <c r="AE3260" s="302">
        <v>0</v>
      </c>
      <c r="AF3260" s="302">
        <v>0</v>
      </c>
      <c r="AG3260" s="302">
        <v>0</v>
      </c>
      <c r="AH3260" s="302">
        <v>0</v>
      </c>
      <c r="AI3260" s="302">
        <v>0</v>
      </c>
      <c r="AJ3260" s="302">
        <v>0</v>
      </c>
      <c r="AK3260" s="302">
        <v>0</v>
      </c>
      <c r="AL3260" s="302">
        <v>350</v>
      </c>
      <c r="AM3260" s="302">
        <v>0</v>
      </c>
      <c r="AN3260" s="302">
        <v>0</v>
      </c>
      <c r="AO3260" s="302">
        <v>0</v>
      </c>
      <c r="AP3260" s="302">
        <v>0</v>
      </c>
      <c r="AQ3260" s="302">
        <v>0</v>
      </c>
      <c r="AR3260" s="302">
        <v>0</v>
      </c>
      <c r="AS3260" s="302">
        <v>0</v>
      </c>
      <c r="AT3260" s="295">
        <f t="shared" si="50"/>
        <v>5019</v>
      </c>
      <c r="AU3260" s="302">
        <v>0</v>
      </c>
      <c r="AV3260" s="302">
        <v>349.62</v>
      </c>
      <c r="AW3260" s="303">
        <v>119</v>
      </c>
      <c r="AX3260" s="303">
        <v>121</v>
      </c>
      <c r="AY3260" s="302">
        <v>256002.9</v>
      </c>
      <c r="AZ3260" s="302">
        <v>256002.9</v>
      </c>
      <c r="BA3260" s="301">
        <v>78.124110000000002</v>
      </c>
      <c r="BB3260" s="301">
        <v>78.124110000000002</v>
      </c>
      <c r="BC3260" s="301">
        <v>10</v>
      </c>
      <c r="BD3260" s="301"/>
      <c r="BE3260" s="300" t="s">
        <v>4204</v>
      </c>
      <c r="BF3260" s="298"/>
      <c r="BG3260" s="300" t="s">
        <v>320</v>
      </c>
      <c r="BH3260" s="300" t="s">
        <v>197</v>
      </c>
      <c r="BI3260" s="300" t="s">
        <v>373</v>
      </c>
      <c r="BJ3260" s="300" t="s">
        <v>4205</v>
      </c>
      <c r="BK3260" s="299" t="s">
        <v>4</v>
      </c>
      <c r="BL3260" s="301">
        <v>256002.9</v>
      </c>
      <c r="BM3260" s="299" t="s">
        <v>894</v>
      </c>
      <c r="BN3260" s="301"/>
      <c r="BO3260" s="304">
        <v>45125</v>
      </c>
      <c r="BP3260" s="304">
        <v>48809</v>
      </c>
      <c r="BQ3260" s="297" t="s">
        <v>1065</v>
      </c>
      <c r="BR3260" s="297" t="s">
        <v>4741</v>
      </c>
      <c r="BS3260" s="297" t="s">
        <v>4742</v>
      </c>
      <c r="BT3260" s="297" t="s">
        <v>4742</v>
      </c>
      <c r="BU3260" s="301">
        <v>0</v>
      </c>
      <c r="BV3260" s="301">
        <v>1125</v>
      </c>
      <c r="BW3260" s="301">
        <v>0</v>
      </c>
    </row>
    <row r="3261" spans="1:75" s="289" customFormat="1" ht="18.2" customHeight="1" x14ac:dyDescent="0.15">
      <c r="A3261" s="291">
        <v>3259</v>
      </c>
      <c r="B3261" s="292" t="s">
        <v>305</v>
      </c>
      <c r="C3261" s="292" t="s">
        <v>306</v>
      </c>
      <c r="D3261" s="312">
        <v>45172</v>
      </c>
      <c r="E3261" s="293" t="s">
        <v>4691</v>
      </c>
      <c r="F3261" s="308">
        <v>0</v>
      </c>
      <c r="G3261" s="308">
        <v>0</v>
      </c>
      <c r="H3261" s="295">
        <v>90389.46</v>
      </c>
      <c r="I3261" s="295">
        <v>0</v>
      </c>
      <c r="J3261" s="295">
        <v>0</v>
      </c>
      <c r="K3261" s="295">
        <v>90389.46</v>
      </c>
      <c r="L3261" s="295">
        <v>0</v>
      </c>
      <c r="M3261" s="295">
        <v>0</v>
      </c>
      <c r="N3261" s="295">
        <v>0</v>
      </c>
      <c r="O3261" s="295">
        <v>0</v>
      </c>
      <c r="P3261" s="295">
        <v>0</v>
      </c>
      <c r="Q3261" s="295">
        <v>0</v>
      </c>
      <c r="R3261" s="295">
        <v>90389.46</v>
      </c>
      <c r="S3261" s="295">
        <v>0</v>
      </c>
      <c r="T3261" s="295">
        <v>1462.05</v>
      </c>
      <c r="U3261" s="295">
        <v>0</v>
      </c>
      <c r="V3261" s="295">
        <v>0</v>
      </c>
      <c r="W3261" s="295">
        <v>1462.05</v>
      </c>
      <c r="X3261" s="295">
        <v>0</v>
      </c>
      <c r="Y3261" s="295">
        <v>0</v>
      </c>
      <c r="Z3261" s="295">
        <v>0</v>
      </c>
      <c r="AA3261" s="295">
        <v>0</v>
      </c>
      <c r="AB3261" s="295">
        <v>0</v>
      </c>
      <c r="AC3261" s="295">
        <v>0</v>
      </c>
      <c r="AD3261" s="295">
        <v>0</v>
      </c>
      <c r="AE3261" s="295">
        <v>0</v>
      </c>
      <c r="AF3261" s="295">
        <v>0</v>
      </c>
      <c r="AG3261" s="295">
        <v>0</v>
      </c>
      <c r="AH3261" s="295">
        <v>0</v>
      </c>
      <c r="AI3261" s="295">
        <v>0</v>
      </c>
      <c r="AJ3261" s="295">
        <v>0</v>
      </c>
      <c r="AK3261" s="295">
        <v>0</v>
      </c>
      <c r="AL3261" s="295">
        <v>0</v>
      </c>
      <c r="AM3261" s="295">
        <v>0</v>
      </c>
      <c r="AN3261" s="295">
        <v>0</v>
      </c>
      <c r="AO3261" s="295">
        <v>0</v>
      </c>
      <c r="AP3261" s="295">
        <v>6.65</v>
      </c>
      <c r="AQ3261" s="295">
        <v>0</v>
      </c>
      <c r="AR3261" s="295">
        <v>5.7</v>
      </c>
      <c r="AS3261" s="295">
        <v>0</v>
      </c>
      <c r="AT3261" s="295">
        <f t="shared" si="50"/>
        <v>1463</v>
      </c>
      <c r="AU3261" s="295">
        <v>0</v>
      </c>
      <c r="AV3261" s="295">
        <v>0</v>
      </c>
      <c r="AW3261" s="296">
        <v>95</v>
      </c>
      <c r="AX3261" s="296">
        <v>107</v>
      </c>
      <c r="AY3261" s="295">
        <v>253022.54</v>
      </c>
      <c r="AZ3261" s="295">
        <v>90389.46</v>
      </c>
      <c r="BA3261" s="294">
        <v>41.465001000000001</v>
      </c>
      <c r="BB3261" s="294">
        <v>41.465001000000001</v>
      </c>
      <c r="BC3261" s="294">
        <v>9.9</v>
      </c>
      <c r="BD3261" s="294"/>
      <c r="BE3261" s="293" t="s">
        <v>4204</v>
      </c>
      <c r="BF3261" s="291"/>
      <c r="BG3261" s="293" t="s">
        <v>320</v>
      </c>
      <c r="BH3261" s="293" t="s">
        <v>197</v>
      </c>
      <c r="BI3261" s="293" t="s">
        <v>373</v>
      </c>
      <c r="BJ3261" s="293" t="s">
        <v>103</v>
      </c>
      <c r="BK3261" s="292" t="s">
        <v>4</v>
      </c>
      <c r="BL3261" s="294">
        <v>90389.46</v>
      </c>
      <c r="BM3261" s="292" t="s">
        <v>894</v>
      </c>
      <c r="BN3261" s="294"/>
      <c r="BO3261" s="297">
        <v>44806</v>
      </c>
      <c r="BP3261" s="297">
        <v>48062</v>
      </c>
      <c r="BQ3261" s="297" t="s">
        <v>1064</v>
      </c>
      <c r="BR3261" s="297" t="s">
        <v>4747</v>
      </c>
      <c r="BS3261" s="297" t="s">
        <v>4742</v>
      </c>
      <c r="BT3261" s="297" t="s">
        <v>4742</v>
      </c>
      <c r="BU3261" s="294">
        <v>0</v>
      </c>
      <c r="BV3261" s="294">
        <v>0</v>
      </c>
      <c r="BW3261" s="294">
        <v>0</v>
      </c>
    </row>
    <row r="3262" spans="1:75" s="289" customFormat="1" ht="18.2" customHeight="1" x14ac:dyDescent="0.15">
      <c r="A3262" s="298">
        <v>3260</v>
      </c>
      <c r="B3262" s="299" t="s">
        <v>305</v>
      </c>
      <c r="C3262" s="299" t="s">
        <v>306</v>
      </c>
      <c r="D3262" s="313">
        <v>45172</v>
      </c>
      <c r="E3262" s="300" t="s">
        <v>4683</v>
      </c>
      <c r="F3262" s="309">
        <v>0</v>
      </c>
      <c r="G3262" s="309">
        <v>0</v>
      </c>
      <c r="H3262" s="302">
        <v>187131.78</v>
      </c>
      <c r="I3262" s="302">
        <v>0</v>
      </c>
      <c r="J3262" s="302">
        <v>0</v>
      </c>
      <c r="K3262" s="302">
        <v>187131.78</v>
      </c>
      <c r="L3262" s="302">
        <v>945.34</v>
      </c>
      <c r="M3262" s="302">
        <v>0</v>
      </c>
      <c r="N3262" s="302">
        <v>0</v>
      </c>
      <c r="O3262" s="302">
        <v>945.34</v>
      </c>
      <c r="P3262" s="302">
        <v>0</v>
      </c>
      <c r="Q3262" s="302">
        <v>0</v>
      </c>
      <c r="R3262" s="302">
        <v>186186.44</v>
      </c>
      <c r="S3262" s="302">
        <v>0</v>
      </c>
      <c r="T3262" s="302">
        <v>1465.87</v>
      </c>
      <c r="U3262" s="302">
        <v>0</v>
      </c>
      <c r="V3262" s="302">
        <v>0</v>
      </c>
      <c r="W3262" s="302">
        <v>1465.87</v>
      </c>
      <c r="X3262" s="302">
        <v>0</v>
      </c>
      <c r="Y3262" s="302">
        <v>0</v>
      </c>
      <c r="Z3262" s="302">
        <v>0</v>
      </c>
      <c r="AA3262" s="302">
        <v>0</v>
      </c>
      <c r="AB3262" s="302">
        <v>0</v>
      </c>
      <c r="AC3262" s="302">
        <v>0</v>
      </c>
      <c r="AD3262" s="302">
        <v>0</v>
      </c>
      <c r="AE3262" s="302">
        <v>0</v>
      </c>
      <c r="AF3262" s="302">
        <v>0</v>
      </c>
      <c r="AG3262" s="302">
        <v>0</v>
      </c>
      <c r="AH3262" s="302">
        <v>239.88</v>
      </c>
      <c r="AI3262" s="302">
        <v>0</v>
      </c>
      <c r="AJ3262" s="302">
        <v>0</v>
      </c>
      <c r="AK3262" s="302">
        <v>0</v>
      </c>
      <c r="AL3262" s="302">
        <v>0</v>
      </c>
      <c r="AM3262" s="302">
        <v>0</v>
      </c>
      <c r="AN3262" s="302">
        <v>0</v>
      </c>
      <c r="AO3262" s="302">
        <v>0</v>
      </c>
      <c r="AP3262" s="302">
        <v>0</v>
      </c>
      <c r="AQ3262" s="302">
        <v>0</v>
      </c>
      <c r="AR3262" s="302">
        <v>0</v>
      </c>
      <c r="AS3262" s="302">
        <v>0</v>
      </c>
      <c r="AT3262" s="295">
        <f t="shared" si="50"/>
        <v>2651.09</v>
      </c>
      <c r="AU3262" s="302">
        <v>0</v>
      </c>
      <c r="AV3262" s="302">
        <v>0</v>
      </c>
      <c r="AW3262" s="303">
        <v>119</v>
      </c>
      <c r="AX3262" s="303">
        <v>132</v>
      </c>
      <c r="AY3262" s="302">
        <v>777998.164353</v>
      </c>
      <c r="AZ3262" s="302">
        <v>197918.82</v>
      </c>
      <c r="BA3262" s="301">
        <v>90.000213000000002</v>
      </c>
      <c r="BB3262" s="301">
        <v>84.665112987798295</v>
      </c>
      <c r="BC3262" s="301">
        <v>9.4</v>
      </c>
      <c r="BD3262" s="301"/>
      <c r="BE3262" s="300" t="s">
        <v>4204</v>
      </c>
      <c r="BF3262" s="298"/>
      <c r="BG3262" s="300" t="s">
        <v>326</v>
      </c>
      <c r="BH3262" s="300" t="s">
        <v>190</v>
      </c>
      <c r="BI3262" s="300" t="s">
        <v>403</v>
      </c>
      <c r="BJ3262" s="300" t="s">
        <v>103</v>
      </c>
      <c r="BK3262" s="299" t="s">
        <v>4</v>
      </c>
      <c r="BL3262" s="301">
        <v>186186.44</v>
      </c>
      <c r="BM3262" s="299" t="s">
        <v>894</v>
      </c>
      <c r="BN3262" s="301"/>
      <c r="BO3262" s="304">
        <v>44785</v>
      </c>
      <c r="BP3262" s="304">
        <v>48803</v>
      </c>
      <c r="BQ3262" s="297" t="s">
        <v>1065</v>
      </c>
      <c r="BR3262" s="297" t="s">
        <v>4741</v>
      </c>
      <c r="BS3262" s="297" t="s">
        <v>4742</v>
      </c>
      <c r="BT3262" s="297" t="s">
        <v>4742</v>
      </c>
      <c r="BU3262" s="301">
        <v>0</v>
      </c>
      <c r="BV3262" s="301">
        <v>0</v>
      </c>
      <c r="BW3262" s="301">
        <v>0</v>
      </c>
    </row>
    <row r="3263" spans="1:75" s="289" customFormat="1" ht="18.2" customHeight="1" x14ac:dyDescent="0.15">
      <c r="A3263" s="291">
        <v>3261</v>
      </c>
      <c r="B3263" s="292" t="s">
        <v>305</v>
      </c>
      <c r="C3263" s="292" t="s">
        <v>306</v>
      </c>
      <c r="D3263" s="312">
        <v>45172</v>
      </c>
      <c r="E3263" s="293" t="s">
        <v>4684</v>
      </c>
      <c r="F3263" s="308">
        <v>0</v>
      </c>
      <c r="G3263" s="308">
        <v>0</v>
      </c>
      <c r="H3263" s="295">
        <v>179969.88</v>
      </c>
      <c r="I3263" s="295">
        <v>0</v>
      </c>
      <c r="J3263" s="295">
        <v>0</v>
      </c>
      <c r="K3263" s="295">
        <v>179969.88</v>
      </c>
      <c r="L3263" s="295">
        <v>904.01</v>
      </c>
      <c r="M3263" s="295">
        <v>0</v>
      </c>
      <c r="N3263" s="295">
        <v>0</v>
      </c>
      <c r="O3263" s="295">
        <v>904.01</v>
      </c>
      <c r="P3263" s="295">
        <v>0</v>
      </c>
      <c r="Q3263" s="295">
        <v>0</v>
      </c>
      <c r="R3263" s="295">
        <v>179065.87</v>
      </c>
      <c r="S3263" s="295">
        <v>0</v>
      </c>
      <c r="T3263" s="295">
        <v>1424.76</v>
      </c>
      <c r="U3263" s="295">
        <v>0</v>
      </c>
      <c r="V3263" s="295">
        <v>0</v>
      </c>
      <c r="W3263" s="295">
        <v>1424.76</v>
      </c>
      <c r="X3263" s="295">
        <v>0</v>
      </c>
      <c r="Y3263" s="295">
        <v>0</v>
      </c>
      <c r="Z3263" s="295">
        <v>0</v>
      </c>
      <c r="AA3263" s="295">
        <v>0</v>
      </c>
      <c r="AB3263" s="295">
        <v>0</v>
      </c>
      <c r="AC3263" s="295">
        <v>0</v>
      </c>
      <c r="AD3263" s="295">
        <v>0</v>
      </c>
      <c r="AE3263" s="295">
        <v>0</v>
      </c>
      <c r="AF3263" s="295">
        <v>0</v>
      </c>
      <c r="AG3263" s="295">
        <v>0</v>
      </c>
      <c r="AH3263" s="295">
        <v>156.13999999999999</v>
      </c>
      <c r="AI3263" s="295">
        <v>0</v>
      </c>
      <c r="AJ3263" s="295">
        <v>0</v>
      </c>
      <c r="AK3263" s="295">
        <v>0</v>
      </c>
      <c r="AL3263" s="295">
        <v>0</v>
      </c>
      <c r="AM3263" s="295">
        <v>0</v>
      </c>
      <c r="AN3263" s="295">
        <v>0</v>
      </c>
      <c r="AO3263" s="295">
        <v>0</v>
      </c>
      <c r="AP3263" s="295">
        <v>196.17</v>
      </c>
      <c r="AQ3263" s="295">
        <v>0</v>
      </c>
      <c r="AR3263" s="295">
        <v>181.08</v>
      </c>
      <c r="AS3263" s="295">
        <v>0</v>
      </c>
      <c r="AT3263" s="295">
        <f t="shared" si="50"/>
        <v>2500</v>
      </c>
      <c r="AU3263" s="295">
        <v>0</v>
      </c>
      <c r="AV3263" s="295">
        <v>0</v>
      </c>
      <c r="AW3263" s="296">
        <v>119</v>
      </c>
      <c r="AX3263" s="296">
        <v>132</v>
      </c>
      <c r="AY3263" s="295">
        <v>426999.65806599997</v>
      </c>
      <c r="AZ3263" s="295">
        <v>190279.78</v>
      </c>
      <c r="BA3263" s="294">
        <v>88.993048000000002</v>
      </c>
      <c r="BB3263" s="294">
        <v>83.748349740953898</v>
      </c>
      <c r="BC3263" s="294">
        <v>9.5</v>
      </c>
      <c r="BD3263" s="294"/>
      <c r="BE3263" s="293" t="s">
        <v>4204</v>
      </c>
      <c r="BF3263" s="291"/>
      <c r="BG3263" s="293" t="s">
        <v>326</v>
      </c>
      <c r="BH3263" s="293" t="s">
        <v>239</v>
      </c>
      <c r="BI3263" s="293" t="s">
        <v>383</v>
      </c>
      <c r="BJ3263" s="293" t="s">
        <v>103</v>
      </c>
      <c r="BK3263" s="292" t="s">
        <v>4</v>
      </c>
      <c r="BL3263" s="294">
        <v>179065.87</v>
      </c>
      <c r="BM3263" s="292" t="s">
        <v>894</v>
      </c>
      <c r="BN3263" s="294"/>
      <c r="BO3263" s="297">
        <v>44785</v>
      </c>
      <c r="BP3263" s="297">
        <v>48803</v>
      </c>
      <c r="BQ3263" s="297" t="s">
        <v>1065</v>
      </c>
      <c r="BR3263" s="297" t="s">
        <v>4741</v>
      </c>
      <c r="BS3263" s="297" t="s">
        <v>4742</v>
      </c>
      <c r="BT3263" s="297" t="s">
        <v>4742</v>
      </c>
      <c r="BU3263" s="294">
        <v>0</v>
      </c>
      <c r="BV3263" s="294">
        <v>0</v>
      </c>
      <c r="BW3263" s="294">
        <v>0</v>
      </c>
    </row>
    <row r="3264" spans="1:75" s="289" customFormat="1" ht="18.2" customHeight="1" x14ac:dyDescent="0.15">
      <c r="A3264" s="298">
        <v>3262</v>
      </c>
      <c r="B3264" s="299" t="s">
        <v>305</v>
      </c>
      <c r="C3264" s="299" t="s">
        <v>306</v>
      </c>
      <c r="D3264" s="313">
        <v>45172</v>
      </c>
      <c r="E3264" s="300" t="s">
        <v>4685</v>
      </c>
      <c r="F3264" s="309">
        <v>0</v>
      </c>
      <c r="G3264" s="309">
        <v>0</v>
      </c>
      <c r="H3264" s="302">
        <v>205938.11</v>
      </c>
      <c r="I3264" s="302">
        <v>0</v>
      </c>
      <c r="J3264" s="302">
        <v>0</v>
      </c>
      <c r="K3264" s="302">
        <v>205938.11</v>
      </c>
      <c r="L3264" s="302">
        <v>1005.34</v>
      </c>
      <c r="M3264" s="302">
        <v>0</v>
      </c>
      <c r="N3264" s="302">
        <v>0</v>
      </c>
      <c r="O3264" s="302">
        <v>1005.34</v>
      </c>
      <c r="P3264" s="302">
        <v>0</v>
      </c>
      <c r="Q3264" s="302">
        <v>0</v>
      </c>
      <c r="R3264" s="302">
        <v>204932.77</v>
      </c>
      <c r="S3264" s="302">
        <v>0</v>
      </c>
      <c r="T3264" s="302">
        <v>1716.15</v>
      </c>
      <c r="U3264" s="302">
        <v>0</v>
      </c>
      <c r="V3264" s="302">
        <v>0</v>
      </c>
      <c r="W3264" s="302">
        <v>1716.15</v>
      </c>
      <c r="X3264" s="302">
        <v>0</v>
      </c>
      <c r="Y3264" s="302">
        <v>0</v>
      </c>
      <c r="Z3264" s="302">
        <v>0</v>
      </c>
      <c r="AA3264" s="302">
        <v>0</v>
      </c>
      <c r="AB3264" s="302">
        <v>0</v>
      </c>
      <c r="AC3264" s="302">
        <v>0</v>
      </c>
      <c r="AD3264" s="302">
        <v>0</v>
      </c>
      <c r="AE3264" s="302">
        <v>0</v>
      </c>
      <c r="AF3264" s="302">
        <v>0</v>
      </c>
      <c r="AG3264" s="302">
        <v>0</v>
      </c>
      <c r="AH3264" s="302">
        <v>149.19</v>
      </c>
      <c r="AI3264" s="302">
        <v>0</v>
      </c>
      <c r="AJ3264" s="302">
        <v>0</v>
      </c>
      <c r="AK3264" s="302">
        <v>0</v>
      </c>
      <c r="AL3264" s="302">
        <v>0</v>
      </c>
      <c r="AM3264" s="302">
        <v>0</v>
      </c>
      <c r="AN3264" s="302">
        <v>0</v>
      </c>
      <c r="AO3264" s="302">
        <v>0</v>
      </c>
      <c r="AP3264" s="302">
        <v>33.159999999999997</v>
      </c>
      <c r="AQ3264" s="302">
        <v>0</v>
      </c>
      <c r="AR3264" s="302">
        <v>3.84</v>
      </c>
      <c r="AS3264" s="302">
        <v>0</v>
      </c>
      <c r="AT3264" s="295">
        <f t="shared" si="50"/>
        <v>2900</v>
      </c>
      <c r="AU3264" s="302">
        <v>0</v>
      </c>
      <c r="AV3264" s="302">
        <v>0</v>
      </c>
      <c r="AW3264" s="303">
        <v>119</v>
      </c>
      <c r="AX3264" s="303">
        <v>132</v>
      </c>
      <c r="AY3264" s="302">
        <v>362000.738602</v>
      </c>
      <c r="AZ3264" s="302">
        <v>217373.36</v>
      </c>
      <c r="BA3264" s="301">
        <v>64.916996999999995</v>
      </c>
      <c r="BB3264" s="301">
        <v>61.201703903788797</v>
      </c>
      <c r="BC3264" s="301">
        <v>10</v>
      </c>
      <c r="BD3264" s="301"/>
      <c r="BE3264" s="300" t="s">
        <v>4204</v>
      </c>
      <c r="BF3264" s="298"/>
      <c r="BG3264" s="300" t="s">
        <v>312</v>
      </c>
      <c r="BH3264" s="300" t="s">
        <v>230</v>
      </c>
      <c r="BI3264" s="300" t="s">
        <v>322</v>
      </c>
      <c r="BJ3264" s="300" t="s">
        <v>103</v>
      </c>
      <c r="BK3264" s="299" t="s">
        <v>4</v>
      </c>
      <c r="BL3264" s="301">
        <v>204932.77</v>
      </c>
      <c r="BM3264" s="299" t="s">
        <v>894</v>
      </c>
      <c r="BN3264" s="301"/>
      <c r="BO3264" s="304">
        <v>44795</v>
      </c>
      <c r="BP3264" s="304">
        <v>48813</v>
      </c>
      <c r="BQ3264" s="297" t="s">
        <v>1065</v>
      </c>
      <c r="BR3264" s="297" t="s">
        <v>4741</v>
      </c>
      <c r="BS3264" s="297" t="s">
        <v>4742</v>
      </c>
      <c r="BT3264" s="297" t="s">
        <v>4742</v>
      </c>
      <c r="BU3264" s="301">
        <v>0</v>
      </c>
      <c r="BV3264" s="301">
        <v>0</v>
      </c>
      <c r="BW3264" s="301">
        <v>0</v>
      </c>
    </row>
    <row r="3265" spans="1:75" s="289" customFormat="1" ht="18.2" customHeight="1" x14ac:dyDescent="0.15">
      <c r="A3265" s="291">
        <v>3263</v>
      </c>
      <c r="B3265" s="292" t="s">
        <v>305</v>
      </c>
      <c r="C3265" s="292" t="s">
        <v>306</v>
      </c>
      <c r="D3265" s="312">
        <v>45172</v>
      </c>
      <c r="E3265" s="293" t="s">
        <v>4713</v>
      </c>
      <c r="F3265" s="308">
        <v>3</v>
      </c>
      <c r="G3265" s="308">
        <v>4</v>
      </c>
      <c r="H3265" s="295">
        <v>517841.24</v>
      </c>
      <c r="I3265" s="295">
        <v>0</v>
      </c>
      <c r="J3265" s="295">
        <v>0</v>
      </c>
      <c r="K3265" s="295">
        <v>517841.24</v>
      </c>
      <c r="L3265" s="295">
        <v>0</v>
      </c>
      <c r="M3265" s="295">
        <v>0</v>
      </c>
      <c r="N3265" s="295">
        <v>0</v>
      </c>
      <c r="O3265" s="295">
        <v>0</v>
      </c>
      <c r="P3265" s="295">
        <v>0</v>
      </c>
      <c r="Q3265" s="295">
        <v>0</v>
      </c>
      <c r="R3265" s="295">
        <v>517841.24</v>
      </c>
      <c r="S3265" s="295">
        <v>24370.77</v>
      </c>
      <c r="T3265" s="295">
        <v>8108.53</v>
      </c>
      <c r="U3265" s="295">
        <v>0</v>
      </c>
      <c r="V3265" s="295">
        <v>8150</v>
      </c>
      <c r="W3265" s="295">
        <v>0</v>
      </c>
      <c r="X3265" s="295">
        <v>0</v>
      </c>
      <c r="Y3265" s="295">
        <v>0</v>
      </c>
      <c r="Z3265" s="295">
        <v>24329.3</v>
      </c>
      <c r="AA3265" s="295">
        <v>0</v>
      </c>
      <c r="AB3265" s="295">
        <v>0</v>
      </c>
      <c r="AC3265" s="295">
        <v>0</v>
      </c>
      <c r="AD3265" s="295">
        <v>0</v>
      </c>
      <c r="AE3265" s="295">
        <v>0</v>
      </c>
      <c r="AF3265" s="295">
        <v>0</v>
      </c>
      <c r="AG3265" s="295">
        <v>0</v>
      </c>
      <c r="AH3265" s="295">
        <v>0</v>
      </c>
      <c r="AI3265" s="295">
        <v>0</v>
      </c>
      <c r="AJ3265" s="295">
        <v>0</v>
      </c>
      <c r="AK3265" s="295">
        <v>0</v>
      </c>
      <c r="AL3265" s="295">
        <v>350</v>
      </c>
      <c r="AM3265" s="295">
        <v>0</v>
      </c>
      <c r="AN3265" s="295">
        <v>0</v>
      </c>
      <c r="AO3265" s="295">
        <v>0</v>
      </c>
      <c r="AP3265" s="295">
        <v>0</v>
      </c>
      <c r="AQ3265" s="295">
        <v>0</v>
      </c>
      <c r="AR3265" s="295">
        <v>0</v>
      </c>
      <c r="AS3265" s="295">
        <v>0</v>
      </c>
      <c r="AT3265" s="295">
        <f t="shared" si="50"/>
        <v>8500</v>
      </c>
      <c r="AU3265" s="295">
        <v>0</v>
      </c>
      <c r="AV3265" s="295">
        <v>24329.3</v>
      </c>
      <c r="AW3265" s="296">
        <v>96</v>
      </c>
      <c r="AX3265" s="296">
        <v>106</v>
      </c>
      <c r="AY3265" s="295">
        <v>517841.24</v>
      </c>
      <c r="AZ3265" s="295">
        <v>517841.24</v>
      </c>
      <c r="BA3265" s="294">
        <v>88.897903999999997</v>
      </c>
      <c r="BB3265" s="294">
        <v>88.897903999999997</v>
      </c>
      <c r="BC3265" s="294">
        <v>9.5</v>
      </c>
      <c r="BD3265" s="294"/>
      <c r="BE3265" s="293" t="s">
        <v>4204</v>
      </c>
      <c r="BF3265" s="291"/>
      <c r="BG3265" s="293" t="s">
        <v>326</v>
      </c>
      <c r="BH3265" s="293" t="s">
        <v>190</v>
      </c>
      <c r="BI3265" s="293" t="s">
        <v>403</v>
      </c>
      <c r="BJ3265" s="293" t="s">
        <v>177</v>
      </c>
      <c r="BK3265" s="292" t="s">
        <v>4</v>
      </c>
      <c r="BL3265" s="294">
        <v>517841.24</v>
      </c>
      <c r="BM3265" s="292" t="s">
        <v>894</v>
      </c>
      <c r="BN3265" s="294"/>
      <c r="BO3265" s="297">
        <v>44841</v>
      </c>
      <c r="BP3265" s="297">
        <v>48067</v>
      </c>
      <c r="BQ3265" s="297" t="s">
        <v>925</v>
      </c>
      <c r="BR3265" s="297" t="s">
        <v>4745</v>
      </c>
      <c r="BS3265" s="297" t="s">
        <v>4742</v>
      </c>
      <c r="BT3265" s="297" t="s">
        <v>4742</v>
      </c>
      <c r="BU3265" s="294">
        <v>0</v>
      </c>
      <c r="BV3265" s="294">
        <v>0</v>
      </c>
      <c r="BW3265" s="294">
        <v>0</v>
      </c>
    </row>
    <row r="3266" spans="1:75" s="289" customFormat="1" ht="18.2" customHeight="1" x14ac:dyDescent="0.15">
      <c r="A3266" s="298">
        <v>3264</v>
      </c>
      <c r="B3266" s="299" t="s">
        <v>305</v>
      </c>
      <c r="C3266" s="299" t="s">
        <v>306</v>
      </c>
      <c r="D3266" s="313">
        <v>45172</v>
      </c>
      <c r="E3266" s="300" t="s">
        <v>4686</v>
      </c>
      <c r="F3266" s="309">
        <v>0</v>
      </c>
      <c r="G3266" s="309">
        <v>0</v>
      </c>
      <c r="H3266" s="302">
        <v>201559.03</v>
      </c>
      <c r="I3266" s="302">
        <v>0</v>
      </c>
      <c r="J3266" s="302">
        <v>0</v>
      </c>
      <c r="K3266" s="302">
        <v>201559.03</v>
      </c>
      <c r="L3266" s="302">
        <v>989.61</v>
      </c>
      <c r="M3266" s="302">
        <v>0</v>
      </c>
      <c r="N3266" s="302">
        <v>0</v>
      </c>
      <c r="O3266" s="302">
        <v>989.61</v>
      </c>
      <c r="P3266" s="302">
        <v>0</v>
      </c>
      <c r="Q3266" s="302">
        <v>0</v>
      </c>
      <c r="R3266" s="302">
        <v>200569.42</v>
      </c>
      <c r="S3266" s="302">
        <v>0</v>
      </c>
      <c r="T3266" s="302">
        <v>1662.86</v>
      </c>
      <c r="U3266" s="302">
        <v>0</v>
      </c>
      <c r="V3266" s="302">
        <v>0</v>
      </c>
      <c r="W3266" s="302">
        <v>1662.86</v>
      </c>
      <c r="X3266" s="302">
        <v>0</v>
      </c>
      <c r="Y3266" s="302">
        <v>0</v>
      </c>
      <c r="Z3266" s="302">
        <v>0</v>
      </c>
      <c r="AA3266" s="302">
        <v>0</v>
      </c>
      <c r="AB3266" s="302">
        <v>0</v>
      </c>
      <c r="AC3266" s="302">
        <v>0</v>
      </c>
      <c r="AD3266" s="302">
        <v>0</v>
      </c>
      <c r="AE3266" s="302">
        <v>0</v>
      </c>
      <c r="AF3266" s="302">
        <v>0</v>
      </c>
      <c r="AG3266" s="302">
        <v>0</v>
      </c>
      <c r="AH3266" s="302">
        <v>118.24</v>
      </c>
      <c r="AI3266" s="302">
        <v>0</v>
      </c>
      <c r="AJ3266" s="302">
        <v>0</v>
      </c>
      <c r="AK3266" s="302">
        <v>0</v>
      </c>
      <c r="AL3266" s="302">
        <v>0</v>
      </c>
      <c r="AM3266" s="302">
        <v>0</v>
      </c>
      <c r="AN3266" s="302">
        <v>0</v>
      </c>
      <c r="AO3266" s="302">
        <v>0</v>
      </c>
      <c r="AP3266" s="302">
        <v>0</v>
      </c>
      <c r="AQ3266" s="302">
        <v>0</v>
      </c>
      <c r="AR3266" s="302">
        <v>0</v>
      </c>
      <c r="AS3266" s="302">
        <v>0</v>
      </c>
      <c r="AT3266" s="295">
        <f t="shared" si="50"/>
        <v>2770.71</v>
      </c>
      <c r="AU3266" s="302">
        <v>0</v>
      </c>
      <c r="AV3266" s="302">
        <v>0</v>
      </c>
      <c r="AW3266" s="303">
        <v>119</v>
      </c>
      <c r="AX3266" s="303">
        <v>132</v>
      </c>
      <c r="AY3266" s="302">
        <v>249000.01</v>
      </c>
      <c r="AZ3266" s="302">
        <v>201559.03</v>
      </c>
      <c r="BA3266" s="301">
        <v>42.600406999999997</v>
      </c>
      <c r="BB3266" s="301">
        <v>42.391248478194903</v>
      </c>
      <c r="BC3266" s="301">
        <v>9.9</v>
      </c>
      <c r="BD3266" s="301"/>
      <c r="BE3266" s="300" t="s">
        <v>4204</v>
      </c>
      <c r="BF3266" s="298"/>
      <c r="BG3266" s="300" t="s">
        <v>360</v>
      </c>
      <c r="BH3266" s="300" t="s">
        <v>232</v>
      </c>
      <c r="BI3266" s="300" t="s">
        <v>629</v>
      </c>
      <c r="BJ3266" s="300" t="s">
        <v>103</v>
      </c>
      <c r="BK3266" s="299" t="s">
        <v>4</v>
      </c>
      <c r="BL3266" s="301">
        <v>200569.42</v>
      </c>
      <c r="BM3266" s="299" t="s">
        <v>894</v>
      </c>
      <c r="BN3266" s="301"/>
      <c r="BO3266" s="304">
        <v>44802</v>
      </c>
      <c r="BP3266" s="304">
        <v>48820</v>
      </c>
      <c r="BQ3266" s="297" t="s">
        <v>1065</v>
      </c>
      <c r="BR3266" s="297" t="s">
        <v>4741</v>
      </c>
      <c r="BS3266" s="297" t="s">
        <v>4742</v>
      </c>
      <c r="BT3266" s="297" t="s">
        <v>4742</v>
      </c>
      <c r="BU3266" s="301">
        <v>0</v>
      </c>
      <c r="BV3266" s="301">
        <v>0</v>
      </c>
      <c r="BW3266" s="301">
        <v>0</v>
      </c>
    </row>
    <row r="3267" spans="1:75" s="289" customFormat="1" ht="18.2" customHeight="1" x14ac:dyDescent="0.15">
      <c r="A3267" s="291">
        <v>3265</v>
      </c>
      <c r="B3267" s="292" t="s">
        <v>305</v>
      </c>
      <c r="C3267" s="292" t="s">
        <v>306</v>
      </c>
      <c r="D3267" s="312">
        <v>45172</v>
      </c>
      <c r="E3267" s="293" t="s">
        <v>4687</v>
      </c>
      <c r="F3267" s="308">
        <v>0</v>
      </c>
      <c r="G3267" s="308">
        <v>0</v>
      </c>
      <c r="H3267" s="295">
        <v>605531.23</v>
      </c>
      <c r="I3267" s="295">
        <v>0</v>
      </c>
      <c r="J3267" s="295">
        <v>0</v>
      </c>
      <c r="K3267" s="295">
        <v>605531.23</v>
      </c>
      <c r="L3267" s="295">
        <v>3665.24</v>
      </c>
      <c r="M3267" s="295">
        <v>0</v>
      </c>
      <c r="N3267" s="295">
        <v>0</v>
      </c>
      <c r="O3267" s="295">
        <v>3665.24</v>
      </c>
      <c r="P3267" s="295">
        <v>0</v>
      </c>
      <c r="Q3267" s="295">
        <v>0</v>
      </c>
      <c r="R3267" s="295">
        <v>601865.99</v>
      </c>
      <c r="S3267" s="295">
        <v>0</v>
      </c>
      <c r="T3267" s="295">
        <v>4743.33</v>
      </c>
      <c r="U3267" s="295">
        <v>0</v>
      </c>
      <c r="V3267" s="295">
        <v>0</v>
      </c>
      <c r="W3267" s="295">
        <v>4743.33</v>
      </c>
      <c r="X3267" s="295">
        <v>0</v>
      </c>
      <c r="Y3267" s="295">
        <v>0</v>
      </c>
      <c r="Z3267" s="295">
        <v>0</v>
      </c>
      <c r="AA3267" s="295">
        <v>0</v>
      </c>
      <c r="AB3267" s="295">
        <v>0</v>
      </c>
      <c r="AC3267" s="295">
        <v>0</v>
      </c>
      <c r="AD3267" s="295">
        <v>0</v>
      </c>
      <c r="AE3267" s="295">
        <v>0</v>
      </c>
      <c r="AF3267" s="295">
        <v>0</v>
      </c>
      <c r="AG3267" s="295">
        <v>0</v>
      </c>
      <c r="AH3267" s="295">
        <v>435.81</v>
      </c>
      <c r="AI3267" s="295">
        <v>0</v>
      </c>
      <c r="AJ3267" s="295">
        <v>0</v>
      </c>
      <c r="AK3267" s="295">
        <v>0</v>
      </c>
      <c r="AL3267" s="295">
        <v>0</v>
      </c>
      <c r="AM3267" s="295">
        <v>0</v>
      </c>
      <c r="AN3267" s="295">
        <v>0</v>
      </c>
      <c r="AO3267" s="295">
        <v>0</v>
      </c>
      <c r="AP3267" s="295">
        <v>0.62</v>
      </c>
      <c r="AQ3267" s="295">
        <v>0</v>
      </c>
      <c r="AR3267" s="295">
        <v>0.62</v>
      </c>
      <c r="AS3267" s="295">
        <v>0</v>
      </c>
      <c r="AT3267" s="295">
        <f t="shared" ref="AT3267:AT3330" si="51">AQ3267-AR3267-AS3267+AP3267+AO3267+AN3267+AL3267+AI3267+AH3267+AG3267+AF3267+AA3267+W3267+V3267+Q3267+P3267+O3267+N3267-J3267</f>
        <v>8844.380000000001</v>
      </c>
      <c r="AU3267" s="295">
        <v>0</v>
      </c>
      <c r="AV3267" s="295">
        <v>0</v>
      </c>
      <c r="AW3267" s="296">
        <v>119</v>
      </c>
      <c r="AX3267" s="296">
        <v>132</v>
      </c>
      <c r="AY3267" s="295">
        <v>986000.00195399998</v>
      </c>
      <c r="AZ3267" s="295">
        <v>690200</v>
      </c>
      <c r="BA3267" s="294">
        <v>89.178623999999999</v>
      </c>
      <c r="BB3267" s="294">
        <v>77.765257636334098</v>
      </c>
      <c r="BC3267" s="294">
        <v>9.4</v>
      </c>
      <c r="BD3267" s="294"/>
      <c r="BE3267" s="293" t="s">
        <v>4204</v>
      </c>
      <c r="BF3267" s="291"/>
      <c r="BG3267" s="293" t="s">
        <v>315</v>
      </c>
      <c r="BH3267" s="293" t="s">
        <v>179</v>
      </c>
      <c r="BI3267" s="293" t="s">
        <v>787</v>
      </c>
      <c r="BJ3267" s="293" t="s">
        <v>103</v>
      </c>
      <c r="BK3267" s="292" t="s">
        <v>4</v>
      </c>
      <c r="BL3267" s="294">
        <v>601865.99</v>
      </c>
      <c r="BM3267" s="292" t="s">
        <v>894</v>
      </c>
      <c r="BN3267" s="294"/>
      <c r="BO3267" s="297">
        <v>44802</v>
      </c>
      <c r="BP3267" s="297">
        <v>48820</v>
      </c>
      <c r="BQ3267" s="297" t="s">
        <v>1065</v>
      </c>
      <c r="BR3267" s="297" t="s">
        <v>4741</v>
      </c>
      <c r="BS3267" s="297" t="s">
        <v>4742</v>
      </c>
      <c r="BT3267" s="297" t="s">
        <v>4742</v>
      </c>
      <c r="BU3267" s="294">
        <v>0</v>
      </c>
      <c r="BV3267" s="294">
        <v>0</v>
      </c>
      <c r="BW3267" s="294">
        <v>0</v>
      </c>
    </row>
    <row r="3268" spans="1:75" s="289" customFormat="1" ht="18.2" customHeight="1" x14ac:dyDescent="0.15">
      <c r="A3268" s="298">
        <v>3266</v>
      </c>
      <c r="B3268" s="299" t="s">
        <v>305</v>
      </c>
      <c r="C3268" s="299" t="s">
        <v>306</v>
      </c>
      <c r="D3268" s="313">
        <v>45172</v>
      </c>
      <c r="E3268" s="300" t="s">
        <v>4688</v>
      </c>
      <c r="F3268" s="309">
        <v>0</v>
      </c>
      <c r="G3268" s="309">
        <v>2</v>
      </c>
      <c r="H3268" s="302">
        <v>722499.99</v>
      </c>
      <c r="I3268" s="302">
        <v>0</v>
      </c>
      <c r="J3268" s="302">
        <v>0</v>
      </c>
      <c r="K3268" s="302">
        <v>722499.99</v>
      </c>
      <c r="L3268" s="302">
        <v>3649.88</v>
      </c>
      <c r="M3268" s="302">
        <v>0</v>
      </c>
      <c r="N3268" s="302">
        <v>0</v>
      </c>
      <c r="O3268" s="302">
        <v>3649.88</v>
      </c>
      <c r="P3268" s="302">
        <v>0</v>
      </c>
      <c r="Q3268" s="302">
        <v>0</v>
      </c>
      <c r="R3268" s="302">
        <v>718850.11</v>
      </c>
      <c r="S3268" s="302">
        <v>6893.23</v>
      </c>
      <c r="T3268" s="302">
        <v>5659.58</v>
      </c>
      <c r="U3268" s="302">
        <v>0</v>
      </c>
      <c r="V3268" s="302">
        <v>6893.23</v>
      </c>
      <c r="W3268" s="302">
        <v>5659.58</v>
      </c>
      <c r="X3268" s="302">
        <v>0</v>
      </c>
      <c r="Y3268" s="302">
        <v>0</v>
      </c>
      <c r="Z3268" s="302">
        <v>0</v>
      </c>
      <c r="AA3268" s="302">
        <v>0</v>
      </c>
      <c r="AB3268" s="302">
        <v>0</v>
      </c>
      <c r="AC3268" s="302">
        <v>0</v>
      </c>
      <c r="AD3268" s="302">
        <v>0</v>
      </c>
      <c r="AE3268" s="302">
        <v>0</v>
      </c>
      <c r="AF3268" s="302">
        <v>0</v>
      </c>
      <c r="AG3268" s="302">
        <v>0</v>
      </c>
      <c r="AH3268" s="302">
        <v>384.37</v>
      </c>
      <c r="AI3268" s="302">
        <v>0</v>
      </c>
      <c r="AJ3268" s="302">
        <v>0</v>
      </c>
      <c r="AK3268" s="302">
        <v>0</v>
      </c>
      <c r="AL3268" s="302">
        <v>350</v>
      </c>
      <c r="AM3268" s="302">
        <v>0</v>
      </c>
      <c r="AN3268" s="302">
        <v>0</v>
      </c>
      <c r="AO3268" s="302">
        <v>0</v>
      </c>
      <c r="AP3268" s="302">
        <v>0</v>
      </c>
      <c r="AQ3268" s="302">
        <v>0</v>
      </c>
      <c r="AR3268" s="302">
        <v>0</v>
      </c>
      <c r="AS3268" s="302">
        <v>0</v>
      </c>
      <c r="AT3268" s="295">
        <f t="shared" si="51"/>
        <v>16937.060000000001</v>
      </c>
      <c r="AU3268" s="302">
        <v>0</v>
      </c>
      <c r="AV3268" s="302">
        <v>0</v>
      </c>
      <c r="AW3268" s="303">
        <v>119</v>
      </c>
      <c r="AX3268" s="303">
        <v>132</v>
      </c>
      <c r="AY3268" s="302">
        <v>722499.99</v>
      </c>
      <c r="AZ3268" s="302">
        <v>722499.99</v>
      </c>
      <c r="BA3268" s="301">
        <v>84.809690000000003</v>
      </c>
      <c r="BB3268" s="301">
        <v>84.381253743084301</v>
      </c>
      <c r="BC3268" s="301">
        <v>9.4</v>
      </c>
      <c r="BD3268" s="301"/>
      <c r="BE3268" s="300" t="s">
        <v>4204</v>
      </c>
      <c r="BF3268" s="298"/>
      <c r="BG3268" s="300" t="s">
        <v>326</v>
      </c>
      <c r="BH3268" s="300" t="s">
        <v>217</v>
      </c>
      <c r="BI3268" s="300" t="s">
        <v>496</v>
      </c>
      <c r="BJ3268" s="300" t="s">
        <v>103</v>
      </c>
      <c r="BK3268" s="299" t="s">
        <v>4</v>
      </c>
      <c r="BL3268" s="301">
        <v>718850.11</v>
      </c>
      <c r="BM3268" s="299" t="s">
        <v>894</v>
      </c>
      <c r="BN3268" s="301"/>
      <c r="BO3268" s="304">
        <v>44802</v>
      </c>
      <c r="BP3268" s="304">
        <v>48820</v>
      </c>
      <c r="BQ3268" s="297" t="s">
        <v>1065</v>
      </c>
      <c r="BR3268" s="297" t="s">
        <v>4741</v>
      </c>
      <c r="BS3268" s="297" t="s">
        <v>4742</v>
      </c>
      <c r="BT3268" s="297" t="s">
        <v>4742</v>
      </c>
      <c r="BU3268" s="301">
        <v>0</v>
      </c>
      <c r="BV3268" s="301">
        <v>0</v>
      </c>
      <c r="BW3268" s="301">
        <v>0</v>
      </c>
    </row>
    <row r="3269" spans="1:75" s="289" customFormat="1" ht="18.2" customHeight="1" x14ac:dyDescent="0.15">
      <c r="A3269" s="291">
        <v>3267</v>
      </c>
      <c r="B3269" s="292" t="s">
        <v>305</v>
      </c>
      <c r="C3269" s="292" t="s">
        <v>306</v>
      </c>
      <c r="D3269" s="312">
        <v>45172</v>
      </c>
      <c r="E3269" s="293" t="s">
        <v>4689</v>
      </c>
      <c r="F3269" s="308">
        <v>0</v>
      </c>
      <c r="G3269" s="308">
        <v>0</v>
      </c>
      <c r="H3269" s="295">
        <v>120699.35</v>
      </c>
      <c r="I3269" s="295">
        <v>0</v>
      </c>
      <c r="J3269" s="295">
        <v>0</v>
      </c>
      <c r="K3269" s="295">
        <v>120699.35</v>
      </c>
      <c r="L3269" s="295">
        <v>589.22</v>
      </c>
      <c r="M3269" s="295">
        <v>0</v>
      </c>
      <c r="N3269" s="295">
        <v>0</v>
      </c>
      <c r="O3269" s="295">
        <v>589.22</v>
      </c>
      <c r="P3269" s="295">
        <v>0</v>
      </c>
      <c r="Q3269" s="295">
        <v>0</v>
      </c>
      <c r="R3269" s="295">
        <v>120110.13</v>
      </c>
      <c r="S3269" s="295">
        <v>0</v>
      </c>
      <c r="T3269" s="295">
        <v>1005.83</v>
      </c>
      <c r="U3269" s="295">
        <v>0</v>
      </c>
      <c r="V3269" s="295">
        <v>0</v>
      </c>
      <c r="W3269" s="295">
        <v>1005.83</v>
      </c>
      <c r="X3269" s="295">
        <v>0</v>
      </c>
      <c r="Y3269" s="295">
        <v>0</v>
      </c>
      <c r="Z3269" s="295">
        <v>0</v>
      </c>
      <c r="AA3269" s="295">
        <v>0</v>
      </c>
      <c r="AB3269" s="295">
        <v>0</v>
      </c>
      <c r="AC3269" s="295">
        <v>0</v>
      </c>
      <c r="AD3269" s="295">
        <v>0</v>
      </c>
      <c r="AE3269" s="295">
        <v>0</v>
      </c>
      <c r="AF3269" s="295">
        <v>0</v>
      </c>
      <c r="AG3269" s="295">
        <v>0</v>
      </c>
      <c r="AH3269" s="295">
        <v>80.44</v>
      </c>
      <c r="AI3269" s="295">
        <v>0</v>
      </c>
      <c r="AJ3269" s="295">
        <v>0</v>
      </c>
      <c r="AK3269" s="295">
        <v>0</v>
      </c>
      <c r="AL3269" s="295">
        <v>0</v>
      </c>
      <c r="AM3269" s="295">
        <v>0</v>
      </c>
      <c r="AN3269" s="295">
        <v>0</v>
      </c>
      <c r="AO3269" s="295">
        <v>0</v>
      </c>
      <c r="AP3269" s="295">
        <v>0.62</v>
      </c>
      <c r="AQ3269" s="295">
        <v>0</v>
      </c>
      <c r="AR3269" s="295">
        <v>0.11</v>
      </c>
      <c r="AS3269" s="295">
        <v>0</v>
      </c>
      <c r="AT3269" s="295">
        <f t="shared" si="51"/>
        <v>1676</v>
      </c>
      <c r="AU3269" s="295">
        <v>0</v>
      </c>
      <c r="AV3269" s="295">
        <v>0</v>
      </c>
      <c r="AW3269" s="296">
        <v>119</v>
      </c>
      <c r="AX3269" s="296">
        <v>132</v>
      </c>
      <c r="AY3269" s="295">
        <v>182002.07014900001</v>
      </c>
      <c r="AZ3269" s="295">
        <v>127401.45</v>
      </c>
      <c r="BA3269" s="294">
        <v>89.998973000000007</v>
      </c>
      <c r="BB3269" s="294">
        <v>84.848236396811004</v>
      </c>
      <c r="BC3269" s="294">
        <v>10</v>
      </c>
      <c r="BD3269" s="294"/>
      <c r="BE3269" s="293" t="s">
        <v>4204</v>
      </c>
      <c r="BF3269" s="291"/>
      <c r="BG3269" s="293" t="s">
        <v>344</v>
      </c>
      <c r="BH3269" s="293" t="s">
        <v>213</v>
      </c>
      <c r="BI3269" s="293" t="s">
        <v>411</v>
      </c>
      <c r="BJ3269" s="293" t="s">
        <v>103</v>
      </c>
      <c r="BK3269" s="292" t="s">
        <v>4</v>
      </c>
      <c r="BL3269" s="294">
        <v>120110.13</v>
      </c>
      <c r="BM3269" s="292" t="s">
        <v>894</v>
      </c>
      <c r="BN3269" s="294"/>
      <c r="BO3269" s="297">
        <v>44802</v>
      </c>
      <c r="BP3269" s="297">
        <v>48820</v>
      </c>
      <c r="BQ3269" s="297" t="s">
        <v>1065</v>
      </c>
      <c r="BR3269" s="297" t="s">
        <v>4741</v>
      </c>
      <c r="BS3269" s="297" t="s">
        <v>4742</v>
      </c>
      <c r="BT3269" s="297" t="s">
        <v>4742</v>
      </c>
      <c r="BU3269" s="294">
        <v>0</v>
      </c>
      <c r="BV3269" s="294">
        <v>0</v>
      </c>
      <c r="BW3269" s="294">
        <v>0</v>
      </c>
    </row>
    <row r="3270" spans="1:75" s="289" customFormat="1" ht="18.2" customHeight="1" x14ac:dyDescent="0.15">
      <c r="A3270" s="298">
        <v>3268</v>
      </c>
      <c r="B3270" s="299" t="s">
        <v>305</v>
      </c>
      <c r="C3270" s="299" t="s">
        <v>306</v>
      </c>
      <c r="D3270" s="313">
        <v>45172</v>
      </c>
      <c r="E3270" s="300" t="s">
        <v>4704</v>
      </c>
      <c r="F3270" s="309">
        <v>0</v>
      </c>
      <c r="G3270" s="309">
        <v>0</v>
      </c>
      <c r="H3270" s="302">
        <v>607600</v>
      </c>
      <c r="I3270" s="302">
        <v>0</v>
      </c>
      <c r="J3270" s="302">
        <v>0</v>
      </c>
      <c r="K3270" s="302">
        <v>607600</v>
      </c>
      <c r="L3270" s="302">
        <v>0</v>
      </c>
      <c r="M3270" s="302">
        <v>0</v>
      </c>
      <c r="N3270" s="302">
        <v>0</v>
      </c>
      <c r="O3270" s="302">
        <v>0</v>
      </c>
      <c r="P3270" s="302">
        <v>0</v>
      </c>
      <c r="Q3270" s="302">
        <v>0</v>
      </c>
      <c r="R3270" s="302">
        <v>607600</v>
      </c>
      <c r="S3270" s="302">
        <v>0</v>
      </c>
      <c r="T3270" s="302">
        <v>7929.18</v>
      </c>
      <c r="U3270" s="302">
        <v>0</v>
      </c>
      <c r="V3270" s="302">
        <v>0</v>
      </c>
      <c r="W3270" s="302">
        <v>7929.18</v>
      </c>
      <c r="X3270" s="302">
        <v>0</v>
      </c>
      <c r="Y3270" s="302">
        <v>0</v>
      </c>
      <c r="Z3270" s="302">
        <v>0</v>
      </c>
      <c r="AA3270" s="302">
        <v>0</v>
      </c>
      <c r="AB3270" s="302">
        <v>0</v>
      </c>
      <c r="AC3270" s="302">
        <v>0</v>
      </c>
      <c r="AD3270" s="302">
        <v>0</v>
      </c>
      <c r="AE3270" s="302">
        <v>0</v>
      </c>
      <c r="AF3270" s="302">
        <v>0</v>
      </c>
      <c r="AG3270" s="302">
        <v>0</v>
      </c>
      <c r="AH3270" s="302">
        <v>0</v>
      </c>
      <c r="AI3270" s="302">
        <v>0</v>
      </c>
      <c r="AJ3270" s="302">
        <v>0</v>
      </c>
      <c r="AK3270" s="302">
        <v>0</v>
      </c>
      <c r="AL3270" s="302">
        <v>0</v>
      </c>
      <c r="AM3270" s="302">
        <v>0</v>
      </c>
      <c r="AN3270" s="302">
        <v>0</v>
      </c>
      <c r="AO3270" s="302">
        <v>0</v>
      </c>
      <c r="AP3270" s="302">
        <v>0.81</v>
      </c>
      <c r="AQ3270" s="302">
        <v>0</v>
      </c>
      <c r="AR3270" s="302">
        <v>0.99</v>
      </c>
      <c r="AS3270" s="302">
        <v>0</v>
      </c>
      <c r="AT3270" s="295">
        <f t="shared" si="51"/>
        <v>7929</v>
      </c>
      <c r="AU3270" s="302">
        <v>0</v>
      </c>
      <c r="AV3270" s="302">
        <v>0</v>
      </c>
      <c r="AW3270" s="303">
        <v>120</v>
      </c>
      <c r="AX3270" s="303">
        <v>131</v>
      </c>
      <c r="AY3270" s="302">
        <v>607600</v>
      </c>
      <c r="AZ3270" s="302">
        <v>607600</v>
      </c>
      <c r="BA3270" s="301">
        <v>90.000000999999997</v>
      </c>
      <c r="BB3270" s="301">
        <v>90.000000999999997</v>
      </c>
      <c r="BC3270" s="301">
        <v>8.6</v>
      </c>
      <c r="BD3270" s="301"/>
      <c r="BE3270" s="300" t="s">
        <v>4204</v>
      </c>
      <c r="BF3270" s="298"/>
      <c r="BG3270" s="300" t="s">
        <v>326</v>
      </c>
      <c r="BH3270" s="300" t="s">
        <v>190</v>
      </c>
      <c r="BI3270" s="300" t="s">
        <v>385</v>
      </c>
      <c r="BJ3270" s="300" t="s">
        <v>103</v>
      </c>
      <c r="BK3270" s="299" t="s">
        <v>4</v>
      </c>
      <c r="BL3270" s="301">
        <v>607600</v>
      </c>
      <c r="BM3270" s="299" t="s">
        <v>894</v>
      </c>
      <c r="BN3270" s="301"/>
      <c r="BO3270" s="304">
        <v>44848</v>
      </c>
      <c r="BP3270" s="304">
        <v>48836</v>
      </c>
      <c r="BQ3270" s="297" t="s">
        <v>925</v>
      </c>
      <c r="BR3270" s="297" t="s">
        <v>4745</v>
      </c>
      <c r="BS3270" s="297" t="s">
        <v>4742</v>
      </c>
      <c r="BT3270" s="297" t="s">
        <v>4742</v>
      </c>
      <c r="BU3270" s="301">
        <v>0</v>
      </c>
      <c r="BV3270" s="301">
        <v>0</v>
      </c>
      <c r="BW3270" s="301">
        <v>0</v>
      </c>
    </row>
    <row r="3271" spans="1:75" s="289" customFormat="1" ht="18.2" customHeight="1" x14ac:dyDescent="0.15">
      <c r="A3271" s="291">
        <v>3269</v>
      </c>
      <c r="B3271" s="292" t="s">
        <v>305</v>
      </c>
      <c r="C3271" s="292" t="s">
        <v>306</v>
      </c>
      <c r="D3271" s="312">
        <v>45172</v>
      </c>
      <c r="E3271" s="293" t="s">
        <v>4692</v>
      </c>
      <c r="F3271" s="308">
        <v>0</v>
      </c>
      <c r="G3271" s="308">
        <v>0</v>
      </c>
      <c r="H3271" s="295">
        <v>104197.99</v>
      </c>
      <c r="I3271" s="295">
        <v>0</v>
      </c>
      <c r="J3271" s="295">
        <v>0</v>
      </c>
      <c r="K3271" s="295">
        <v>104197.99</v>
      </c>
      <c r="L3271" s="295">
        <v>0</v>
      </c>
      <c r="M3271" s="295">
        <v>0</v>
      </c>
      <c r="N3271" s="295">
        <v>0</v>
      </c>
      <c r="O3271" s="295">
        <v>0</v>
      </c>
      <c r="P3271" s="295">
        <v>0</v>
      </c>
      <c r="Q3271" s="295">
        <v>0</v>
      </c>
      <c r="R3271" s="295">
        <v>104197.99</v>
      </c>
      <c r="S3271" s="295">
        <v>0</v>
      </c>
      <c r="T3271" s="295">
        <v>1557.76</v>
      </c>
      <c r="U3271" s="295">
        <v>0</v>
      </c>
      <c r="V3271" s="295">
        <v>0</v>
      </c>
      <c r="W3271" s="295">
        <v>1557.76</v>
      </c>
      <c r="X3271" s="295">
        <v>0</v>
      </c>
      <c r="Y3271" s="295">
        <v>0</v>
      </c>
      <c r="Z3271" s="295">
        <v>0</v>
      </c>
      <c r="AA3271" s="295">
        <v>1125</v>
      </c>
      <c r="AB3271" s="295">
        <v>0</v>
      </c>
      <c r="AC3271" s="295">
        <v>0</v>
      </c>
      <c r="AD3271" s="295">
        <v>0</v>
      </c>
      <c r="AE3271" s="295">
        <v>0</v>
      </c>
      <c r="AF3271" s="295">
        <v>0</v>
      </c>
      <c r="AG3271" s="295">
        <v>0</v>
      </c>
      <c r="AH3271" s="295">
        <v>0</v>
      </c>
      <c r="AI3271" s="295">
        <v>0</v>
      </c>
      <c r="AJ3271" s="295">
        <v>0</v>
      </c>
      <c r="AK3271" s="295">
        <v>0</v>
      </c>
      <c r="AL3271" s="295">
        <v>0</v>
      </c>
      <c r="AM3271" s="295">
        <v>0</v>
      </c>
      <c r="AN3271" s="295">
        <v>0</v>
      </c>
      <c r="AO3271" s="295">
        <v>0</v>
      </c>
      <c r="AP3271" s="295">
        <v>0</v>
      </c>
      <c r="AQ3271" s="295">
        <v>0</v>
      </c>
      <c r="AR3271" s="295">
        <v>0</v>
      </c>
      <c r="AS3271" s="295">
        <v>0</v>
      </c>
      <c r="AT3271" s="295">
        <f t="shared" si="51"/>
        <v>2682.76</v>
      </c>
      <c r="AU3271" s="295">
        <v>0</v>
      </c>
      <c r="AV3271" s="295">
        <v>0</v>
      </c>
      <c r="AW3271" s="296">
        <v>105</v>
      </c>
      <c r="AX3271" s="296">
        <v>117</v>
      </c>
      <c r="AY3271" s="295">
        <v>263300</v>
      </c>
      <c r="AZ3271" s="295">
        <v>104197.99</v>
      </c>
      <c r="BA3271" s="294">
        <v>21.756170000000001</v>
      </c>
      <c r="BB3271" s="294">
        <v>21.756170000000001</v>
      </c>
      <c r="BC3271" s="294">
        <v>9.5</v>
      </c>
      <c r="BD3271" s="294"/>
      <c r="BE3271" s="293" t="s">
        <v>4204</v>
      </c>
      <c r="BF3271" s="291"/>
      <c r="BG3271" s="293" t="s">
        <v>312</v>
      </c>
      <c r="BH3271" s="293" t="s">
        <v>221</v>
      </c>
      <c r="BI3271" s="293" t="s">
        <v>798</v>
      </c>
      <c r="BJ3271" s="293" t="s">
        <v>103</v>
      </c>
      <c r="BK3271" s="292" t="s">
        <v>4</v>
      </c>
      <c r="BL3271" s="294">
        <v>104197.99</v>
      </c>
      <c r="BM3271" s="292" t="s">
        <v>894</v>
      </c>
      <c r="BN3271" s="294"/>
      <c r="BO3271" s="297">
        <v>44823</v>
      </c>
      <c r="BP3271" s="297">
        <v>48384</v>
      </c>
      <c r="BQ3271" s="297" t="s">
        <v>1065</v>
      </c>
      <c r="BR3271" s="297" t="s">
        <v>4741</v>
      </c>
      <c r="BS3271" s="297" t="s">
        <v>4742</v>
      </c>
      <c r="BT3271" s="297" t="s">
        <v>4742</v>
      </c>
      <c r="BU3271" s="294">
        <v>0</v>
      </c>
      <c r="BV3271" s="294">
        <v>0</v>
      </c>
      <c r="BW3271" s="294">
        <v>0</v>
      </c>
    </row>
    <row r="3272" spans="1:75" s="289" customFormat="1" ht="18.2" customHeight="1" x14ac:dyDescent="0.15">
      <c r="A3272" s="298">
        <v>3270</v>
      </c>
      <c r="B3272" s="299" t="s">
        <v>305</v>
      </c>
      <c r="C3272" s="299" t="s">
        <v>306</v>
      </c>
      <c r="D3272" s="313">
        <v>45172</v>
      </c>
      <c r="E3272" s="300" t="s">
        <v>4693</v>
      </c>
      <c r="F3272" s="309">
        <v>0</v>
      </c>
      <c r="G3272" s="309">
        <v>0</v>
      </c>
      <c r="H3272" s="302">
        <v>239379.20000000001</v>
      </c>
      <c r="I3272" s="302">
        <v>0</v>
      </c>
      <c r="J3272" s="302">
        <v>0</v>
      </c>
      <c r="K3272" s="302">
        <v>239379.20000000001</v>
      </c>
      <c r="L3272" s="302">
        <v>1202.42</v>
      </c>
      <c r="M3272" s="302">
        <v>0</v>
      </c>
      <c r="N3272" s="302">
        <v>0</v>
      </c>
      <c r="O3272" s="302">
        <v>1202.42</v>
      </c>
      <c r="P3272" s="302">
        <v>0</v>
      </c>
      <c r="Q3272" s="302">
        <v>0</v>
      </c>
      <c r="R3272" s="302">
        <v>238176.78</v>
      </c>
      <c r="S3272" s="302">
        <v>0</v>
      </c>
      <c r="T3272" s="302">
        <v>1895.09</v>
      </c>
      <c r="U3272" s="302">
        <v>0</v>
      </c>
      <c r="V3272" s="302">
        <v>0</v>
      </c>
      <c r="W3272" s="302">
        <v>1895.09</v>
      </c>
      <c r="X3272" s="302">
        <v>0</v>
      </c>
      <c r="Y3272" s="302">
        <v>0</v>
      </c>
      <c r="Z3272" s="302">
        <v>0</v>
      </c>
      <c r="AA3272" s="302">
        <v>1125</v>
      </c>
      <c r="AB3272" s="302">
        <v>0</v>
      </c>
      <c r="AC3272" s="302">
        <v>0</v>
      </c>
      <c r="AD3272" s="302">
        <v>0</v>
      </c>
      <c r="AE3272" s="302">
        <v>0</v>
      </c>
      <c r="AF3272" s="302">
        <v>0</v>
      </c>
      <c r="AG3272" s="302">
        <v>0</v>
      </c>
      <c r="AH3272" s="302">
        <v>159.12</v>
      </c>
      <c r="AI3272" s="302">
        <v>0</v>
      </c>
      <c r="AJ3272" s="302">
        <v>0</v>
      </c>
      <c r="AK3272" s="302">
        <v>0</v>
      </c>
      <c r="AL3272" s="302">
        <v>0</v>
      </c>
      <c r="AM3272" s="302">
        <v>0</v>
      </c>
      <c r="AN3272" s="302">
        <v>0</v>
      </c>
      <c r="AO3272" s="302">
        <v>0</v>
      </c>
      <c r="AP3272" s="302">
        <v>0.11</v>
      </c>
      <c r="AQ3272" s="302">
        <v>0</v>
      </c>
      <c r="AR3272" s="302">
        <v>0.74</v>
      </c>
      <c r="AS3272" s="302">
        <v>0</v>
      </c>
      <c r="AT3272" s="295">
        <f t="shared" si="51"/>
        <v>4381</v>
      </c>
      <c r="AU3272" s="302">
        <v>0</v>
      </c>
      <c r="AV3272" s="302">
        <v>0</v>
      </c>
      <c r="AW3272" s="303">
        <v>119</v>
      </c>
      <c r="AX3272" s="303">
        <v>131</v>
      </c>
      <c r="AY3272" s="302">
        <v>359997.96301499999</v>
      </c>
      <c r="AZ3272" s="302">
        <v>251998.57</v>
      </c>
      <c r="BA3272" s="301">
        <v>79.167114999999995</v>
      </c>
      <c r="BB3272" s="301">
        <v>74.824902905558901</v>
      </c>
      <c r="BC3272" s="301">
        <v>9.5</v>
      </c>
      <c r="BD3272" s="301"/>
      <c r="BE3272" s="300" t="s">
        <v>4204</v>
      </c>
      <c r="BF3272" s="298"/>
      <c r="BG3272" s="300" t="s">
        <v>326</v>
      </c>
      <c r="BH3272" s="300" t="s">
        <v>239</v>
      </c>
      <c r="BI3272" s="300" t="s">
        <v>383</v>
      </c>
      <c r="BJ3272" s="300" t="s">
        <v>103</v>
      </c>
      <c r="BK3272" s="299" t="s">
        <v>4</v>
      </c>
      <c r="BL3272" s="301">
        <v>238176.78</v>
      </c>
      <c r="BM3272" s="299" t="s">
        <v>894</v>
      </c>
      <c r="BN3272" s="301"/>
      <c r="BO3272" s="304">
        <v>44823</v>
      </c>
      <c r="BP3272" s="304">
        <v>48810</v>
      </c>
      <c r="BQ3272" s="297" t="s">
        <v>1065</v>
      </c>
      <c r="BR3272" s="297" t="s">
        <v>4741</v>
      </c>
      <c r="BS3272" s="297" t="s">
        <v>4742</v>
      </c>
      <c r="BT3272" s="297" t="s">
        <v>4742</v>
      </c>
      <c r="BU3272" s="301">
        <v>0</v>
      </c>
      <c r="BV3272" s="301">
        <v>0</v>
      </c>
      <c r="BW3272" s="301">
        <v>0</v>
      </c>
    </row>
    <row r="3273" spans="1:75" s="289" customFormat="1" ht="18.2" customHeight="1" x14ac:dyDescent="0.15">
      <c r="A3273" s="291">
        <v>3271</v>
      </c>
      <c r="B3273" s="292" t="s">
        <v>305</v>
      </c>
      <c r="C3273" s="292" t="s">
        <v>306</v>
      </c>
      <c r="D3273" s="312">
        <v>45172</v>
      </c>
      <c r="E3273" s="293" t="s">
        <v>4694</v>
      </c>
      <c r="F3273" s="308">
        <v>2</v>
      </c>
      <c r="G3273" s="308">
        <v>1</v>
      </c>
      <c r="H3273" s="295">
        <v>296999.40999999997</v>
      </c>
      <c r="I3273" s="295">
        <v>0</v>
      </c>
      <c r="J3273" s="295">
        <v>0</v>
      </c>
      <c r="K3273" s="295">
        <v>296999.40999999997</v>
      </c>
      <c r="L3273" s="295">
        <v>0</v>
      </c>
      <c r="M3273" s="295">
        <v>0</v>
      </c>
      <c r="N3273" s="295">
        <v>0</v>
      </c>
      <c r="O3273" s="295">
        <v>0</v>
      </c>
      <c r="P3273" s="295">
        <v>0</v>
      </c>
      <c r="Q3273" s="295">
        <v>0</v>
      </c>
      <c r="R3273" s="295">
        <v>296999.40999999997</v>
      </c>
      <c r="S3273" s="295">
        <v>4101.07</v>
      </c>
      <c r="T3273" s="295">
        <v>4101.07</v>
      </c>
      <c r="U3273" s="295">
        <v>0</v>
      </c>
      <c r="V3273" s="295">
        <v>0</v>
      </c>
      <c r="W3273" s="295">
        <v>0</v>
      </c>
      <c r="X3273" s="295">
        <v>0</v>
      </c>
      <c r="Y3273" s="295">
        <v>0</v>
      </c>
      <c r="Z3273" s="295">
        <v>8202.14</v>
      </c>
      <c r="AA3273" s="295">
        <v>0</v>
      </c>
      <c r="AB3273" s="295">
        <v>0</v>
      </c>
      <c r="AC3273" s="295">
        <v>0</v>
      </c>
      <c r="AD3273" s="295">
        <v>0</v>
      </c>
      <c r="AE3273" s="295">
        <v>0</v>
      </c>
      <c r="AF3273" s="295">
        <v>0</v>
      </c>
      <c r="AG3273" s="295">
        <v>0</v>
      </c>
      <c r="AH3273" s="295">
        <v>0</v>
      </c>
      <c r="AI3273" s="295">
        <v>0</v>
      </c>
      <c r="AJ3273" s="295">
        <v>0</v>
      </c>
      <c r="AK3273" s="295">
        <v>0</v>
      </c>
      <c r="AL3273" s="295">
        <v>0</v>
      </c>
      <c r="AM3273" s="295">
        <v>0</v>
      </c>
      <c r="AN3273" s="295">
        <v>0</v>
      </c>
      <c r="AO3273" s="295">
        <v>0</v>
      </c>
      <c r="AP3273" s="295">
        <v>0</v>
      </c>
      <c r="AQ3273" s="295">
        <v>0</v>
      </c>
      <c r="AR3273" s="295">
        <v>0</v>
      </c>
      <c r="AS3273" s="295">
        <v>0</v>
      </c>
      <c r="AT3273" s="295">
        <f t="shared" si="51"/>
        <v>0</v>
      </c>
      <c r="AU3273" s="295">
        <v>0</v>
      </c>
      <c r="AV3273" s="295">
        <v>8202.14</v>
      </c>
      <c r="AW3273" s="296">
        <v>119</v>
      </c>
      <c r="AX3273" s="296">
        <v>131</v>
      </c>
      <c r="AY3273" s="295">
        <v>296999.40999999997</v>
      </c>
      <c r="AZ3273" s="295">
        <v>296999.40999999997</v>
      </c>
      <c r="BA3273" s="294">
        <v>71.919336000000001</v>
      </c>
      <c r="BB3273" s="294">
        <v>71.919336000000001</v>
      </c>
      <c r="BC3273" s="294">
        <v>10</v>
      </c>
      <c r="BD3273" s="294"/>
      <c r="BE3273" s="293" t="s">
        <v>4204</v>
      </c>
      <c r="BF3273" s="291"/>
      <c r="BG3273" s="293" t="s">
        <v>312</v>
      </c>
      <c r="BH3273" s="293" t="s">
        <v>230</v>
      </c>
      <c r="BI3273" s="293" t="s">
        <v>511</v>
      </c>
      <c r="BJ3273" s="293" t="s">
        <v>177</v>
      </c>
      <c r="BK3273" s="292" t="s">
        <v>4</v>
      </c>
      <c r="BL3273" s="294">
        <v>296999.40999999997</v>
      </c>
      <c r="BM3273" s="292" t="s">
        <v>894</v>
      </c>
      <c r="BN3273" s="294"/>
      <c r="BO3273" s="297">
        <v>44823</v>
      </c>
      <c r="BP3273" s="297">
        <v>48810</v>
      </c>
      <c r="BQ3273" s="297" t="s">
        <v>1065</v>
      </c>
      <c r="BR3273" s="297" t="s">
        <v>4741</v>
      </c>
      <c r="BS3273" s="297" t="s">
        <v>4742</v>
      </c>
      <c r="BT3273" s="297" t="s">
        <v>4742</v>
      </c>
      <c r="BU3273" s="294">
        <v>2250</v>
      </c>
      <c r="BV3273" s="294">
        <v>0</v>
      </c>
      <c r="BW3273" s="294">
        <v>0</v>
      </c>
    </row>
    <row r="3274" spans="1:75" s="289" customFormat="1" ht="18.2" customHeight="1" x14ac:dyDescent="0.15">
      <c r="A3274" s="298">
        <v>3272</v>
      </c>
      <c r="B3274" s="299" t="s">
        <v>305</v>
      </c>
      <c r="C3274" s="299" t="s">
        <v>306</v>
      </c>
      <c r="D3274" s="313">
        <v>45172</v>
      </c>
      <c r="E3274" s="300" t="s">
        <v>4705</v>
      </c>
      <c r="F3274" s="309">
        <v>0</v>
      </c>
      <c r="G3274" s="309">
        <v>1</v>
      </c>
      <c r="H3274" s="302">
        <v>927998.08</v>
      </c>
      <c r="I3274" s="302">
        <v>0</v>
      </c>
      <c r="J3274" s="302">
        <v>0</v>
      </c>
      <c r="K3274" s="302">
        <v>927998.08</v>
      </c>
      <c r="L3274" s="302">
        <v>0</v>
      </c>
      <c r="M3274" s="302">
        <v>0</v>
      </c>
      <c r="N3274" s="302">
        <v>0</v>
      </c>
      <c r="O3274" s="302">
        <v>0</v>
      </c>
      <c r="P3274" s="302">
        <v>0</v>
      </c>
      <c r="Q3274" s="302">
        <v>0</v>
      </c>
      <c r="R3274" s="302">
        <v>927998.08</v>
      </c>
      <c r="S3274" s="302">
        <v>349.11</v>
      </c>
      <c r="T3274" s="302">
        <v>12814.11</v>
      </c>
      <c r="U3274" s="302">
        <v>0</v>
      </c>
      <c r="V3274" s="302">
        <v>349.11</v>
      </c>
      <c r="W3274" s="302">
        <v>12814.11</v>
      </c>
      <c r="X3274" s="302">
        <v>0</v>
      </c>
      <c r="Y3274" s="302">
        <v>0</v>
      </c>
      <c r="Z3274" s="302">
        <v>0</v>
      </c>
      <c r="AA3274" s="302">
        <v>0</v>
      </c>
      <c r="AB3274" s="302">
        <v>0</v>
      </c>
      <c r="AC3274" s="302">
        <v>0</v>
      </c>
      <c r="AD3274" s="302">
        <v>0</v>
      </c>
      <c r="AE3274" s="302">
        <v>0</v>
      </c>
      <c r="AF3274" s="302">
        <v>0</v>
      </c>
      <c r="AG3274" s="302">
        <v>0</v>
      </c>
      <c r="AH3274" s="302">
        <v>0</v>
      </c>
      <c r="AI3274" s="302">
        <v>0</v>
      </c>
      <c r="AJ3274" s="302">
        <v>0</v>
      </c>
      <c r="AK3274" s="302">
        <v>0</v>
      </c>
      <c r="AL3274" s="302">
        <v>350</v>
      </c>
      <c r="AM3274" s="302">
        <v>0</v>
      </c>
      <c r="AN3274" s="302">
        <v>0</v>
      </c>
      <c r="AO3274" s="302">
        <v>0</v>
      </c>
      <c r="AP3274" s="302">
        <v>0</v>
      </c>
      <c r="AQ3274" s="302">
        <v>0</v>
      </c>
      <c r="AR3274" s="302">
        <v>0</v>
      </c>
      <c r="AS3274" s="302">
        <v>693.22</v>
      </c>
      <c r="AT3274" s="295">
        <f t="shared" si="51"/>
        <v>12820.000000000002</v>
      </c>
      <c r="AU3274" s="302">
        <v>0</v>
      </c>
      <c r="AV3274" s="302">
        <v>0</v>
      </c>
      <c r="AW3274" s="303">
        <v>120</v>
      </c>
      <c r="AX3274" s="303">
        <v>131</v>
      </c>
      <c r="AY3274" s="302">
        <v>927998.08</v>
      </c>
      <c r="AZ3274" s="302">
        <v>927998.08</v>
      </c>
      <c r="BA3274" s="301">
        <v>90.000187999999994</v>
      </c>
      <c r="BB3274" s="301">
        <v>90.000187999999994</v>
      </c>
      <c r="BC3274" s="301">
        <v>10</v>
      </c>
      <c r="BD3274" s="301"/>
      <c r="BE3274" s="300" t="s">
        <v>4204</v>
      </c>
      <c r="BF3274" s="298"/>
      <c r="BG3274" s="300" t="s">
        <v>349</v>
      </c>
      <c r="BH3274" s="300" t="s">
        <v>180</v>
      </c>
      <c r="BI3274" s="300" t="s">
        <v>455</v>
      </c>
      <c r="BJ3274" s="300" t="s">
        <v>103</v>
      </c>
      <c r="BK3274" s="299" t="s">
        <v>4</v>
      </c>
      <c r="BL3274" s="301">
        <v>927998.08</v>
      </c>
      <c r="BM3274" s="299" t="s">
        <v>894</v>
      </c>
      <c r="BN3274" s="301"/>
      <c r="BO3274" s="304">
        <v>44854</v>
      </c>
      <c r="BP3274" s="304">
        <v>48842</v>
      </c>
      <c r="BQ3274" s="297" t="s">
        <v>925</v>
      </c>
      <c r="BR3274" s="297" t="s">
        <v>4745</v>
      </c>
      <c r="BS3274" s="297" t="s">
        <v>4742</v>
      </c>
      <c r="BT3274" s="297" t="s">
        <v>4742</v>
      </c>
      <c r="BU3274" s="301">
        <v>0</v>
      </c>
      <c r="BV3274" s="301">
        <v>0</v>
      </c>
      <c r="BW3274" s="301">
        <v>0</v>
      </c>
    </row>
    <row r="3275" spans="1:75" s="289" customFormat="1" ht="18.2" customHeight="1" x14ac:dyDescent="0.15">
      <c r="A3275" s="291">
        <v>3273</v>
      </c>
      <c r="B3275" s="292" t="s">
        <v>305</v>
      </c>
      <c r="C3275" s="292" t="s">
        <v>306</v>
      </c>
      <c r="D3275" s="312">
        <v>45172</v>
      </c>
      <c r="E3275" s="293" t="s">
        <v>4695</v>
      </c>
      <c r="F3275" s="308">
        <v>0</v>
      </c>
      <c r="G3275" s="308">
        <v>0</v>
      </c>
      <c r="H3275" s="295">
        <v>392998</v>
      </c>
      <c r="I3275" s="295">
        <v>0</v>
      </c>
      <c r="J3275" s="295">
        <v>0</v>
      </c>
      <c r="K3275" s="295">
        <v>392998</v>
      </c>
      <c r="L3275" s="295">
        <v>0</v>
      </c>
      <c r="M3275" s="295">
        <v>0</v>
      </c>
      <c r="N3275" s="295">
        <v>0</v>
      </c>
      <c r="O3275" s="295">
        <v>0</v>
      </c>
      <c r="P3275" s="295">
        <v>0</v>
      </c>
      <c r="Q3275" s="295">
        <v>0</v>
      </c>
      <c r="R3275" s="295">
        <v>392998</v>
      </c>
      <c r="S3275" s="295">
        <v>0</v>
      </c>
      <c r="T3275" s="295">
        <v>5426.65</v>
      </c>
      <c r="U3275" s="295">
        <v>0</v>
      </c>
      <c r="V3275" s="295">
        <v>0</v>
      </c>
      <c r="W3275" s="295">
        <v>5426.65</v>
      </c>
      <c r="X3275" s="295">
        <v>0</v>
      </c>
      <c r="Y3275" s="295">
        <v>0</v>
      </c>
      <c r="Z3275" s="295">
        <v>0</v>
      </c>
      <c r="AA3275" s="295">
        <v>1125</v>
      </c>
      <c r="AB3275" s="295">
        <v>0</v>
      </c>
      <c r="AC3275" s="295">
        <v>0</v>
      </c>
      <c r="AD3275" s="295">
        <v>0</v>
      </c>
      <c r="AE3275" s="295">
        <v>0</v>
      </c>
      <c r="AF3275" s="295">
        <v>0</v>
      </c>
      <c r="AG3275" s="295">
        <v>0</v>
      </c>
      <c r="AH3275" s="295">
        <v>0</v>
      </c>
      <c r="AI3275" s="295">
        <v>0</v>
      </c>
      <c r="AJ3275" s="295">
        <v>0</v>
      </c>
      <c r="AK3275" s="295">
        <v>0</v>
      </c>
      <c r="AL3275" s="295">
        <v>0</v>
      </c>
      <c r="AM3275" s="295">
        <v>0</v>
      </c>
      <c r="AN3275" s="295">
        <v>0</v>
      </c>
      <c r="AO3275" s="295">
        <v>0</v>
      </c>
      <c r="AP3275" s="295">
        <v>44.48</v>
      </c>
      <c r="AQ3275" s="295">
        <v>0</v>
      </c>
      <c r="AR3275" s="295">
        <v>596.13</v>
      </c>
      <c r="AS3275" s="295">
        <v>0</v>
      </c>
      <c r="AT3275" s="295">
        <f t="shared" si="51"/>
        <v>6000</v>
      </c>
      <c r="AU3275" s="295">
        <v>0</v>
      </c>
      <c r="AV3275" s="295">
        <v>0</v>
      </c>
      <c r="AW3275" s="296">
        <v>119</v>
      </c>
      <c r="AX3275" s="296">
        <v>131</v>
      </c>
      <c r="AY3275" s="295">
        <v>392998</v>
      </c>
      <c r="AZ3275" s="295">
        <v>392998</v>
      </c>
      <c r="BA3275" s="294">
        <v>58.524467000000001</v>
      </c>
      <c r="BB3275" s="294">
        <v>58.524467000000001</v>
      </c>
      <c r="BC3275" s="294">
        <v>10</v>
      </c>
      <c r="BD3275" s="294"/>
      <c r="BE3275" s="293" t="s">
        <v>4204</v>
      </c>
      <c r="BF3275" s="291"/>
      <c r="BG3275" s="293" t="s">
        <v>312</v>
      </c>
      <c r="BH3275" s="293" t="s">
        <v>189</v>
      </c>
      <c r="BI3275" s="293" t="s">
        <v>323</v>
      </c>
      <c r="BJ3275" s="293" t="s">
        <v>103</v>
      </c>
      <c r="BK3275" s="292" t="s">
        <v>4</v>
      </c>
      <c r="BL3275" s="294">
        <v>392998</v>
      </c>
      <c r="BM3275" s="292" t="s">
        <v>894</v>
      </c>
      <c r="BN3275" s="294"/>
      <c r="BO3275" s="297">
        <v>44831</v>
      </c>
      <c r="BP3275" s="297">
        <v>48818</v>
      </c>
      <c r="BQ3275" s="297" t="s">
        <v>1065</v>
      </c>
      <c r="BR3275" s="297" t="s">
        <v>4741</v>
      </c>
      <c r="BS3275" s="297" t="s">
        <v>4742</v>
      </c>
      <c r="BT3275" s="297" t="s">
        <v>4742</v>
      </c>
      <c r="BU3275" s="294">
        <v>0</v>
      </c>
      <c r="BV3275" s="294">
        <v>0</v>
      </c>
      <c r="BW3275" s="294">
        <v>0</v>
      </c>
    </row>
    <row r="3276" spans="1:75" s="289" customFormat="1" ht="18.2" customHeight="1" x14ac:dyDescent="0.15">
      <c r="A3276" s="298">
        <v>3274</v>
      </c>
      <c r="B3276" s="299" t="s">
        <v>305</v>
      </c>
      <c r="C3276" s="299" t="s">
        <v>306</v>
      </c>
      <c r="D3276" s="313">
        <v>45172</v>
      </c>
      <c r="E3276" s="300" t="s">
        <v>4696</v>
      </c>
      <c r="F3276" s="309">
        <v>0</v>
      </c>
      <c r="G3276" s="309">
        <v>0</v>
      </c>
      <c r="H3276" s="302">
        <v>186174.73</v>
      </c>
      <c r="I3276" s="302">
        <v>0</v>
      </c>
      <c r="J3276" s="302">
        <v>0</v>
      </c>
      <c r="K3276" s="302">
        <v>186174.73</v>
      </c>
      <c r="L3276" s="302">
        <v>935.17</v>
      </c>
      <c r="M3276" s="302">
        <v>0</v>
      </c>
      <c r="N3276" s="302">
        <v>0</v>
      </c>
      <c r="O3276" s="302">
        <v>935.17</v>
      </c>
      <c r="P3276" s="302">
        <v>0</v>
      </c>
      <c r="Q3276" s="302">
        <v>0</v>
      </c>
      <c r="R3276" s="302">
        <v>185239.56</v>
      </c>
      <c r="S3276" s="302">
        <v>0</v>
      </c>
      <c r="T3276" s="302">
        <v>1473.88</v>
      </c>
      <c r="U3276" s="302">
        <v>0</v>
      </c>
      <c r="V3276" s="302">
        <v>0</v>
      </c>
      <c r="W3276" s="302">
        <v>1473.88</v>
      </c>
      <c r="X3276" s="302">
        <v>0</v>
      </c>
      <c r="Y3276" s="302">
        <v>0</v>
      </c>
      <c r="Z3276" s="302">
        <v>0</v>
      </c>
      <c r="AA3276" s="302">
        <v>1125</v>
      </c>
      <c r="AB3276" s="302">
        <v>0</v>
      </c>
      <c r="AC3276" s="302">
        <v>0</v>
      </c>
      <c r="AD3276" s="302">
        <v>0</v>
      </c>
      <c r="AE3276" s="302">
        <v>0</v>
      </c>
      <c r="AF3276" s="302">
        <v>0</v>
      </c>
      <c r="AG3276" s="302">
        <v>0</v>
      </c>
      <c r="AH3276" s="302">
        <v>166.1</v>
      </c>
      <c r="AI3276" s="302">
        <v>0</v>
      </c>
      <c r="AJ3276" s="302">
        <v>0</v>
      </c>
      <c r="AK3276" s="302">
        <v>0</v>
      </c>
      <c r="AL3276" s="302">
        <v>0</v>
      </c>
      <c r="AM3276" s="302">
        <v>0</v>
      </c>
      <c r="AN3276" s="302">
        <v>0</v>
      </c>
      <c r="AO3276" s="302">
        <v>0</v>
      </c>
      <c r="AP3276" s="302">
        <v>3710</v>
      </c>
      <c r="AQ3276" s="302">
        <v>0</v>
      </c>
      <c r="AR3276" s="302">
        <v>3700.15</v>
      </c>
      <c r="AS3276" s="302">
        <v>0</v>
      </c>
      <c r="AT3276" s="295">
        <f t="shared" si="51"/>
        <v>3710</v>
      </c>
      <c r="AU3276" s="302">
        <v>0</v>
      </c>
      <c r="AV3276" s="302">
        <v>0</v>
      </c>
      <c r="AW3276" s="303">
        <v>119</v>
      </c>
      <c r="AX3276" s="303">
        <v>131</v>
      </c>
      <c r="AY3276" s="302">
        <v>462483.20806400001</v>
      </c>
      <c r="AZ3276" s="302">
        <v>195989.25</v>
      </c>
      <c r="BA3276" s="301">
        <v>89.999745000000004</v>
      </c>
      <c r="BB3276" s="301">
        <v>85.063406099631493</v>
      </c>
      <c r="BC3276" s="301">
        <v>9.5</v>
      </c>
      <c r="BD3276" s="301"/>
      <c r="BE3276" s="300" t="s">
        <v>4204</v>
      </c>
      <c r="BF3276" s="298"/>
      <c r="BG3276" s="300" t="s">
        <v>312</v>
      </c>
      <c r="BH3276" s="300" t="s">
        <v>230</v>
      </c>
      <c r="BI3276" s="300" t="s">
        <v>322</v>
      </c>
      <c r="BJ3276" s="300" t="s">
        <v>103</v>
      </c>
      <c r="BK3276" s="299" t="s">
        <v>4</v>
      </c>
      <c r="BL3276" s="301">
        <v>185239.56</v>
      </c>
      <c r="BM3276" s="299" t="s">
        <v>894</v>
      </c>
      <c r="BN3276" s="301"/>
      <c r="BO3276" s="304">
        <v>44834</v>
      </c>
      <c r="BP3276" s="304">
        <v>48821</v>
      </c>
      <c r="BQ3276" s="297" t="s">
        <v>1065</v>
      </c>
      <c r="BR3276" s="297" t="s">
        <v>4741</v>
      </c>
      <c r="BS3276" s="297" t="s">
        <v>4742</v>
      </c>
      <c r="BT3276" s="297" t="s">
        <v>4742</v>
      </c>
      <c r="BU3276" s="301">
        <v>0</v>
      </c>
      <c r="BV3276" s="301">
        <v>0</v>
      </c>
      <c r="BW3276" s="301">
        <v>0</v>
      </c>
    </row>
    <row r="3277" spans="1:75" s="289" customFormat="1" ht="18.2" customHeight="1" x14ac:dyDescent="0.15">
      <c r="A3277" s="291">
        <v>3275</v>
      </c>
      <c r="B3277" s="292" t="s">
        <v>305</v>
      </c>
      <c r="C3277" s="292" t="s">
        <v>306</v>
      </c>
      <c r="D3277" s="312">
        <v>45172</v>
      </c>
      <c r="E3277" s="293" t="s">
        <v>4697</v>
      </c>
      <c r="F3277" s="308">
        <v>0</v>
      </c>
      <c r="G3277" s="308">
        <v>0</v>
      </c>
      <c r="H3277" s="295">
        <v>136991.39000000001</v>
      </c>
      <c r="I3277" s="295">
        <v>0</v>
      </c>
      <c r="J3277" s="295">
        <v>0</v>
      </c>
      <c r="K3277" s="295">
        <v>136991.39000000001</v>
      </c>
      <c r="L3277" s="295">
        <v>0</v>
      </c>
      <c r="M3277" s="295">
        <v>0</v>
      </c>
      <c r="N3277" s="295">
        <v>0</v>
      </c>
      <c r="O3277" s="295">
        <v>0</v>
      </c>
      <c r="P3277" s="295">
        <v>0</v>
      </c>
      <c r="Q3277" s="295">
        <v>0</v>
      </c>
      <c r="R3277" s="295">
        <v>136991.39000000001</v>
      </c>
      <c r="S3277" s="295">
        <v>0</v>
      </c>
      <c r="T3277" s="295">
        <v>1913.31</v>
      </c>
      <c r="U3277" s="295">
        <v>0</v>
      </c>
      <c r="V3277" s="295">
        <v>0</v>
      </c>
      <c r="W3277" s="295">
        <v>1913.31</v>
      </c>
      <c r="X3277" s="295">
        <v>0</v>
      </c>
      <c r="Y3277" s="295">
        <v>0</v>
      </c>
      <c r="Z3277" s="295">
        <v>0</v>
      </c>
      <c r="AA3277" s="295">
        <v>1125</v>
      </c>
      <c r="AB3277" s="295">
        <v>0</v>
      </c>
      <c r="AC3277" s="295">
        <v>0</v>
      </c>
      <c r="AD3277" s="295">
        <v>0</v>
      </c>
      <c r="AE3277" s="295">
        <v>0</v>
      </c>
      <c r="AF3277" s="295">
        <v>0</v>
      </c>
      <c r="AG3277" s="295">
        <v>0</v>
      </c>
      <c r="AH3277" s="295">
        <v>0</v>
      </c>
      <c r="AI3277" s="295">
        <v>0</v>
      </c>
      <c r="AJ3277" s="295">
        <v>0</v>
      </c>
      <c r="AK3277" s="295">
        <v>0</v>
      </c>
      <c r="AL3277" s="295">
        <v>0</v>
      </c>
      <c r="AM3277" s="295">
        <v>0</v>
      </c>
      <c r="AN3277" s="295">
        <v>0</v>
      </c>
      <c r="AO3277" s="295">
        <v>0</v>
      </c>
      <c r="AP3277" s="295">
        <v>0</v>
      </c>
      <c r="AQ3277" s="295">
        <v>0</v>
      </c>
      <c r="AR3277" s="295">
        <v>0</v>
      </c>
      <c r="AS3277" s="295">
        <v>0</v>
      </c>
      <c r="AT3277" s="295">
        <f t="shared" si="51"/>
        <v>3038.31</v>
      </c>
      <c r="AU3277" s="295">
        <v>0</v>
      </c>
      <c r="AV3277" s="295">
        <v>0</v>
      </c>
      <c r="AW3277" s="296">
        <v>119</v>
      </c>
      <c r="AX3277" s="296">
        <v>131</v>
      </c>
      <c r="AY3277" s="295">
        <v>261996.58</v>
      </c>
      <c r="AZ3277" s="295">
        <v>136991.39000000001</v>
      </c>
      <c r="BA3277" s="294">
        <v>29.273263</v>
      </c>
      <c r="BB3277" s="294">
        <v>29.273263</v>
      </c>
      <c r="BC3277" s="294">
        <v>9.9</v>
      </c>
      <c r="BD3277" s="294"/>
      <c r="BE3277" s="293" t="s">
        <v>4204</v>
      </c>
      <c r="BF3277" s="291"/>
      <c r="BG3277" s="293" t="s">
        <v>320</v>
      </c>
      <c r="BH3277" s="293" t="s">
        <v>181</v>
      </c>
      <c r="BI3277" s="293" t="s">
        <v>368</v>
      </c>
      <c r="BJ3277" s="293" t="s">
        <v>103</v>
      </c>
      <c r="BK3277" s="292" t="s">
        <v>4</v>
      </c>
      <c r="BL3277" s="294">
        <v>136991.39000000001</v>
      </c>
      <c r="BM3277" s="292" t="s">
        <v>894</v>
      </c>
      <c r="BN3277" s="294"/>
      <c r="BO3277" s="297">
        <v>44831</v>
      </c>
      <c r="BP3277" s="297">
        <v>48818</v>
      </c>
      <c r="BQ3277" s="297" t="s">
        <v>1065</v>
      </c>
      <c r="BR3277" s="297" t="s">
        <v>4741</v>
      </c>
      <c r="BS3277" s="297" t="s">
        <v>4742</v>
      </c>
      <c r="BT3277" s="297" t="s">
        <v>4742</v>
      </c>
      <c r="BU3277" s="294">
        <v>0</v>
      </c>
      <c r="BV3277" s="294">
        <v>0</v>
      </c>
      <c r="BW3277" s="294">
        <v>0</v>
      </c>
    </row>
    <row r="3278" spans="1:75" s="289" customFormat="1" ht="18.2" customHeight="1" x14ac:dyDescent="0.15">
      <c r="A3278" s="298">
        <v>3276</v>
      </c>
      <c r="B3278" s="299" t="s">
        <v>305</v>
      </c>
      <c r="C3278" s="299" t="s">
        <v>306</v>
      </c>
      <c r="D3278" s="313">
        <v>45172</v>
      </c>
      <c r="E3278" s="300" t="s">
        <v>4698</v>
      </c>
      <c r="F3278" s="309">
        <v>0</v>
      </c>
      <c r="G3278" s="309">
        <v>0</v>
      </c>
      <c r="H3278" s="302">
        <v>235604.61</v>
      </c>
      <c r="I3278" s="302">
        <v>0</v>
      </c>
      <c r="J3278" s="302">
        <v>0</v>
      </c>
      <c r="K3278" s="302">
        <v>235604.61</v>
      </c>
      <c r="L3278" s="302">
        <v>0</v>
      </c>
      <c r="M3278" s="302">
        <v>0</v>
      </c>
      <c r="N3278" s="302">
        <v>0</v>
      </c>
      <c r="O3278" s="302">
        <v>0</v>
      </c>
      <c r="P3278" s="302">
        <v>0</v>
      </c>
      <c r="Q3278" s="302">
        <v>0</v>
      </c>
      <c r="R3278" s="302">
        <v>235604.61</v>
      </c>
      <c r="S3278" s="302">
        <v>0</v>
      </c>
      <c r="T3278" s="302">
        <v>3913</v>
      </c>
      <c r="U3278" s="302">
        <v>0</v>
      </c>
      <c r="V3278" s="302">
        <v>0</v>
      </c>
      <c r="W3278" s="302">
        <v>3913</v>
      </c>
      <c r="X3278" s="302">
        <v>0</v>
      </c>
      <c r="Y3278" s="302">
        <v>0</v>
      </c>
      <c r="Z3278" s="302">
        <v>0</v>
      </c>
      <c r="AA3278" s="302">
        <v>1125</v>
      </c>
      <c r="AB3278" s="302">
        <v>0</v>
      </c>
      <c r="AC3278" s="302">
        <v>0</v>
      </c>
      <c r="AD3278" s="302">
        <v>0</v>
      </c>
      <c r="AE3278" s="302">
        <v>0</v>
      </c>
      <c r="AF3278" s="302">
        <v>0</v>
      </c>
      <c r="AG3278" s="302">
        <v>0</v>
      </c>
      <c r="AH3278" s="302">
        <v>0</v>
      </c>
      <c r="AI3278" s="302">
        <v>0</v>
      </c>
      <c r="AJ3278" s="302">
        <v>0</v>
      </c>
      <c r="AK3278" s="302">
        <v>0</v>
      </c>
      <c r="AL3278" s="302">
        <v>0</v>
      </c>
      <c r="AM3278" s="302">
        <v>0</v>
      </c>
      <c r="AN3278" s="302">
        <v>0</v>
      </c>
      <c r="AO3278" s="302">
        <v>0</v>
      </c>
      <c r="AP3278" s="302">
        <v>0</v>
      </c>
      <c r="AQ3278" s="302">
        <v>0</v>
      </c>
      <c r="AR3278" s="302">
        <v>0</v>
      </c>
      <c r="AS3278" s="302">
        <v>0</v>
      </c>
      <c r="AT3278" s="295">
        <f t="shared" si="51"/>
        <v>5038</v>
      </c>
      <c r="AU3278" s="302">
        <v>0</v>
      </c>
      <c r="AV3278" s="302">
        <v>0</v>
      </c>
      <c r="AW3278" s="303">
        <v>88</v>
      </c>
      <c r="AX3278" s="303">
        <v>100</v>
      </c>
      <c r="AY3278" s="302">
        <v>235998.97</v>
      </c>
      <c r="AZ3278" s="302">
        <v>235604.61</v>
      </c>
      <c r="BA3278" s="301">
        <v>74.957947000000004</v>
      </c>
      <c r="BB3278" s="301">
        <v>74.957947000000004</v>
      </c>
      <c r="BC3278" s="301">
        <v>10</v>
      </c>
      <c r="BD3278" s="301"/>
      <c r="BE3278" s="300" t="s">
        <v>4204</v>
      </c>
      <c r="BF3278" s="298"/>
      <c r="BG3278" s="300" t="s">
        <v>320</v>
      </c>
      <c r="BH3278" s="300" t="s">
        <v>197</v>
      </c>
      <c r="BI3278" s="300" t="s">
        <v>373</v>
      </c>
      <c r="BJ3278" s="300" t="s">
        <v>103</v>
      </c>
      <c r="BK3278" s="299" t="s">
        <v>4</v>
      </c>
      <c r="BL3278" s="301">
        <v>235604.61</v>
      </c>
      <c r="BM3278" s="299" t="s">
        <v>894</v>
      </c>
      <c r="BN3278" s="301"/>
      <c r="BO3278" s="304">
        <v>44831</v>
      </c>
      <c r="BP3278" s="304">
        <v>47875</v>
      </c>
      <c r="BQ3278" s="297" t="s">
        <v>1065</v>
      </c>
      <c r="BR3278" s="297" t="s">
        <v>4741</v>
      </c>
      <c r="BS3278" s="297" t="s">
        <v>4742</v>
      </c>
      <c r="BT3278" s="297" t="s">
        <v>4742</v>
      </c>
      <c r="BU3278" s="301">
        <v>0</v>
      </c>
      <c r="BV3278" s="301">
        <v>0</v>
      </c>
      <c r="BW3278" s="301">
        <v>0</v>
      </c>
    </row>
    <row r="3279" spans="1:75" s="289" customFormat="1" ht="18.2" customHeight="1" x14ac:dyDescent="0.15">
      <c r="A3279" s="291">
        <v>3277</v>
      </c>
      <c r="B3279" s="292" t="s">
        <v>305</v>
      </c>
      <c r="C3279" s="292" t="s">
        <v>306</v>
      </c>
      <c r="D3279" s="312">
        <v>45172</v>
      </c>
      <c r="E3279" s="293" t="s">
        <v>4699</v>
      </c>
      <c r="F3279" s="308">
        <v>0</v>
      </c>
      <c r="G3279" s="308">
        <v>0</v>
      </c>
      <c r="H3279" s="295">
        <v>253021.99</v>
      </c>
      <c r="I3279" s="295">
        <v>0</v>
      </c>
      <c r="J3279" s="295">
        <v>0</v>
      </c>
      <c r="K3279" s="295">
        <v>253021.99</v>
      </c>
      <c r="L3279" s="295">
        <v>0</v>
      </c>
      <c r="M3279" s="295">
        <v>0</v>
      </c>
      <c r="N3279" s="295">
        <v>0</v>
      </c>
      <c r="O3279" s="295">
        <v>0</v>
      </c>
      <c r="P3279" s="295">
        <v>0</v>
      </c>
      <c r="Q3279" s="295">
        <v>0</v>
      </c>
      <c r="R3279" s="295">
        <v>253021.99</v>
      </c>
      <c r="S3279" s="295">
        <v>0</v>
      </c>
      <c r="T3279" s="295">
        <v>3438.99</v>
      </c>
      <c r="U3279" s="295">
        <v>0</v>
      </c>
      <c r="V3279" s="295">
        <v>0</v>
      </c>
      <c r="W3279" s="295">
        <v>3438.99</v>
      </c>
      <c r="X3279" s="295">
        <v>0</v>
      </c>
      <c r="Y3279" s="295">
        <v>0</v>
      </c>
      <c r="Z3279" s="295">
        <v>0</v>
      </c>
      <c r="AA3279" s="295">
        <v>1125</v>
      </c>
      <c r="AB3279" s="295">
        <v>0</v>
      </c>
      <c r="AC3279" s="295">
        <v>0</v>
      </c>
      <c r="AD3279" s="295">
        <v>0</v>
      </c>
      <c r="AE3279" s="295">
        <v>0</v>
      </c>
      <c r="AF3279" s="295">
        <v>0</v>
      </c>
      <c r="AG3279" s="295">
        <v>0</v>
      </c>
      <c r="AH3279" s="295">
        <v>0</v>
      </c>
      <c r="AI3279" s="295">
        <v>0</v>
      </c>
      <c r="AJ3279" s="295">
        <v>0</v>
      </c>
      <c r="AK3279" s="295">
        <v>0</v>
      </c>
      <c r="AL3279" s="295">
        <v>0</v>
      </c>
      <c r="AM3279" s="295">
        <v>0</v>
      </c>
      <c r="AN3279" s="295">
        <v>0</v>
      </c>
      <c r="AO3279" s="295">
        <v>0</v>
      </c>
      <c r="AP3279" s="295">
        <v>0.06</v>
      </c>
      <c r="AQ3279" s="295">
        <v>0</v>
      </c>
      <c r="AR3279" s="295">
        <v>0.05</v>
      </c>
      <c r="AS3279" s="295">
        <v>0</v>
      </c>
      <c r="AT3279" s="295">
        <f t="shared" si="51"/>
        <v>4564</v>
      </c>
      <c r="AU3279" s="295">
        <v>0</v>
      </c>
      <c r="AV3279" s="295">
        <v>0</v>
      </c>
      <c r="AW3279" s="296">
        <v>119</v>
      </c>
      <c r="AX3279" s="296">
        <v>131</v>
      </c>
      <c r="AY3279" s="295">
        <v>253021.99</v>
      </c>
      <c r="AZ3279" s="295">
        <v>253021.99</v>
      </c>
      <c r="BA3279" s="294">
        <v>79.999770999999996</v>
      </c>
      <c r="BB3279" s="294">
        <v>79.999770999999996</v>
      </c>
      <c r="BC3279" s="294">
        <v>9.6</v>
      </c>
      <c r="BD3279" s="294"/>
      <c r="BE3279" s="293" t="s">
        <v>4204</v>
      </c>
      <c r="BF3279" s="291"/>
      <c r="BG3279" s="293" t="s">
        <v>320</v>
      </c>
      <c r="BH3279" s="293" t="s">
        <v>197</v>
      </c>
      <c r="BI3279" s="293" t="s">
        <v>373</v>
      </c>
      <c r="BJ3279" s="293" t="s">
        <v>103</v>
      </c>
      <c r="BK3279" s="292" t="s">
        <v>4</v>
      </c>
      <c r="BL3279" s="294">
        <v>253021.99</v>
      </c>
      <c r="BM3279" s="292" t="s">
        <v>894</v>
      </c>
      <c r="BN3279" s="294"/>
      <c r="BO3279" s="297">
        <v>44831</v>
      </c>
      <c r="BP3279" s="297">
        <v>48818</v>
      </c>
      <c r="BQ3279" s="297" t="s">
        <v>1065</v>
      </c>
      <c r="BR3279" s="297" t="s">
        <v>4741</v>
      </c>
      <c r="BS3279" s="297" t="s">
        <v>4742</v>
      </c>
      <c r="BT3279" s="297" t="s">
        <v>4742</v>
      </c>
      <c r="BU3279" s="294">
        <v>0</v>
      </c>
      <c r="BV3279" s="294">
        <v>0</v>
      </c>
      <c r="BW3279" s="294">
        <v>0</v>
      </c>
    </row>
    <row r="3280" spans="1:75" s="289" customFormat="1" ht="18.2" customHeight="1" x14ac:dyDescent="0.15">
      <c r="A3280" s="298">
        <v>3278</v>
      </c>
      <c r="B3280" s="299" t="s">
        <v>305</v>
      </c>
      <c r="C3280" s="299" t="s">
        <v>306</v>
      </c>
      <c r="D3280" s="313">
        <v>45172</v>
      </c>
      <c r="E3280" s="300" t="s">
        <v>4700</v>
      </c>
      <c r="F3280" s="309">
        <v>0</v>
      </c>
      <c r="G3280" s="309">
        <v>0</v>
      </c>
      <c r="H3280" s="302">
        <v>195738.6</v>
      </c>
      <c r="I3280" s="302">
        <v>0</v>
      </c>
      <c r="J3280" s="302">
        <v>0</v>
      </c>
      <c r="K3280" s="302">
        <v>195738.6</v>
      </c>
      <c r="L3280" s="302">
        <v>1432.1</v>
      </c>
      <c r="M3280" s="302">
        <v>0</v>
      </c>
      <c r="N3280" s="302">
        <v>0</v>
      </c>
      <c r="O3280" s="302">
        <v>1432.1</v>
      </c>
      <c r="P3280" s="302">
        <v>0</v>
      </c>
      <c r="Q3280" s="302">
        <v>0</v>
      </c>
      <c r="R3280" s="302">
        <v>194306.5</v>
      </c>
      <c r="S3280" s="302">
        <v>0</v>
      </c>
      <c r="T3280" s="302">
        <v>1549.6</v>
      </c>
      <c r="U3280" s="302">
        <v>0</v>
      </c>
      <c r="V3280" s="302">
        <v>0</v>
      </c>
      <c r="W3280" s="302">
        <v>1549.6</v>
      </c>
      <c r="X3280" s="302">
        <v>0</v>
      </c>
      <c r="Y3280" s="302">
        <v>0</v>
      </c>
      <c r="Z3280" s="302">
        <v>0</v>
      </c>
      <c r="AA3280" s="302">
        <v>1125</v>
      </c>
      <c r="AB3280" s="302">
        <v>0</v>
      </c>
      <c r="AC3280" s="302">
        <v>0</v>
      </c>
      <c r="AD3280" s="302">
        <v>0</v>
      </c>
      <c r="AE3280" s="302">
        <v>0</v>
      </c>
      <c r="AF3280" s="302">
        <v>0</v>
      </c>
      <c r="AG3280" s="302">
        <v>0</v>
      </c>
      <c r="AH3280" s="302">
        <v>133.09</v>
      </c>
      <c r="AI3280" s="302">
        <v>0</v>
      </c>
      <c r="AJ3280" s="302">
        <v>0</v>
      </c>
      <c r="AK3280" s="302">
        <v>0</v>
      </c>
      <c r="AL3280" s="302">
        <v>0</v>
      </c>
      <c r="AM3280" s="302">
        <v>0</v>
      </c>
      <c r="AN3280" s="302">
        <v>0</v>
      </c>
      <c r="AO3280" s="302">
        <v>0</v>
      </c>
      <c r="AP3280" s="302">
        <v>2.1</v>
      </c>
      <c r="AQ3280" s="302">
        <v>0</v>
      </c>
      <c r="AR3280" s="302">
        <v>1.89</v>
      </c>
      <c r="AS3280" s="302">
        <v>0</v>
      </c>
      <c r="AT3280" s="295">
        <f t="shared" si="51"/>
        <v>4240</v>
      </c>
      <c r="AU3280" s="302">
        <v>0</v>
      </c>
      <c r="AV3280" s="302">
        <v>0</v>
      </c>
      <c r="AW3280" s="303">
        <v>92</v>
      </c>
      <c r="AX3280" s="303">
        <v>104</v>
      </c>
      <c r="AY3280" s="302">
        <v>301097.74860699999</v>
      </c>
      <c r="AZ3280" s="302">
        <v>210768.43</v>
      </c>
      <c r="BA3280" s="301">
        <v>88.206643</v>
      </c>
      <c r="BB3280" s="301">
        <v>81.3173209957464</v>
      </c>
      <c r="BC3280" s="301">
        <v>9.5</v>
      </c>
      <c r="BD3280" s="301"/>
      <c r="BE3280" s="300" t="s">
        <v>4204</v>
      </c>
      <c r="BF3280" s="298"/>
      <c r="BG3280" s="300" t="s">
        <v>315</v>
      </c>
      <c r="BH3280" s="300" t="s">
        <v>192</v>
      </c>
      <c r="BI3280" s="300" t="s">
        <v>367</v>
      </c>
      <c r="BJ3280" s="300" t="s">
        <v>103</v>
      </c>
      <c r="BK3280" s="299" t="s">
        <v>4</v>
      </c>
      <c r="BL3280" s="301">
        <v>194306.5</v>
      </c>
      <c r="BM3280" s="299" t="s">
        <v>894</v>
      </c>
      <c r="BN3280" s="301"/>
      <c r="BO3280" s="304">
        <v>44831</v>
      </c>
      <c r="BP3280" s="304">
        <v>47995</v>
      </c>
      <c r="BQ3280" s="297" t="s">
        <v>1065</v>
      </c>
      <c r="BR3280" s="297" t="s">
        <v>4741</v>
      </c>
      <c r="BS3280" s="297" t="s">
        <v>4742</v>
      </c>
      <c r="BT3280" s="297" t="s">
        <v>4742</v>
      </c>
      <c r="BU3280" s="301">
        <v>0</v>
      </c>
      <c r="BV3280" s="301">
        <v>0</v>
      </c>
      <c r="BW3280" s="301">
        <v>0</v>
      </c>
    </row>
    <row r="3281" spans="1:75" s="289" customFormat="1" ht="18.2" customHeight="1" x14ac:dyDescent="0.15">
      <c r="A3281" s="291">
        <v>3279</v>
      </c>
      <c r="B3281" s="292" t="s">
        <v>305</v>
      </c>
      <c r="C3281" s="292" t="s">
        <v>306</v>
      </c>
      <c r="D3281" s="312">
        <v>45172</v>
      </c>
      <c r="E3281" s="293" t="s">
        <v>4701</v>
      </c>
      <c r="F3281" s="308">
        <v>0</v>
      </c>
      <c r="G3281" s="308">
        <v>0</v>
      </c>
      <c r="H3281" s="295">
        <v>463469.99</v>
      </c>
      <c r="I3281" s="295">
        <v>0</v>
      </c>
      <c r="J3281" s="295">
        <v>0</v>
      </c>
      <c r="K3281" s="295">
        <v>463469.99</v>
      </c>
      <c r="L3281" s="295">
        <v>0</v>
      </c>
      <c r="M3281" s="295">
        <v>0</v>
      </c>
      <c r="N3281" s="295">
        <v>0</v>
      </c>
      <c r="O3281" s="295">
        <v>0</v>
      </c>
      <c r="P3281" s="295">
        <v>0</v>
      </c>
      <c r="Q3281" s="295">
        <v>0</v>
      </c>
      <c r="R3281" s="295">
        <v>463469.99</v>
      </c>
      <c r="S3281" s="295">
        <v>0</v>
      </c>
      <c r="T3281" s="295">
        <v>6276.16</v>
      </c>
      <c r="U3281" s="295">
        <v>0</v>
      </c>
      <c r="V3281" s="295">
        <v>0</v>
      </c>
      <c r="W3281" s="295">
        <v>6276.16</v>
      </c>
      <c r="X3281" s="295">
        <v>0</v>
      </c>
      <c r="Y3281" s="295">
        <v>0</v>
      </c>
      <c r="Z3281" s="295">
        <v>0</v>
      </c>
      <c r="AA3281" s="295">
        <v>1125</v>
      </c>
      <c r="AB3281" s="295">
        <v>0</v>
      </c>
      <c r="AC3281" s="295">
        <v>0</v>
      </c>
      <c r="AD3281" s="295">
        <v>0</v>
      </c>
      <c r="AE3281" s="295">
        <v>0</v>
      </c>
      <c r="AF3281" s="295">
        <v>0</v>
      </c>
      <c r="AG3281" s="295">
        <v>0</v>
      </c>
      <c r="AH3281" s="295">
        <v>0</v>
      </c>
      <c r="AI3281" s="295">
        <v>0</v>
      </c>
      <c r="AJ3281" s="295">
        <v>0</v>
      </c>
      <c r="AK3281" s="295">
        <v>0</v>
      </c>
      <c r="AL3281" s="295">
        <v>0</v>
      </c>
      <c r="AM3281" s="295">
        <v>0</v>
      </c>
      <c r="AN3281" s="295">
        <v>0</v>
      </c>
      <c r="AO3281" s="295">
        <v>0</v>
      </c>
      <c r="AP3281" s="295">
        <v>7410</v>
      </c>
      <c r="AQ3281" s="295">
        <v>0</v>
      </c>
      <c r="AR3281" s="295">
        <v>7401.16</v>
      </c>
      <c r="AS3281" s="295">
        <v>0</v>
      </c>
      <c r="AT3281" s="295">
        <f t="shared" si="51"/>
        <v>7410</v>
      </c>
      <c r="AU3281" s="295">
        <v>0</v>
      </c>
      <c r="AV3281" s="295">
        <v>0</v>
      </c>
      <c r="AW3281" s="296">
        <v>119</v>
      </c>
      <c r="AX3281" s="296">
        <v>131</v>
      </c>
      <c r="AY3281" s="295">
        <v>463469.99</v>
      </c>
      <c r="AZ3281" s="295">
        <v>463469.99</v>
      </c>
      <c r="BA3281" s="294">
        <v>89.098438000000002</v>
      </c>
      <c r="BB3281" s="294">
        <v>89.098438000000002</v>
      </c>
      <c r="BC3281" s="294">
        <v>9.5</v>
      </c>
      <c r="BD3281" s="294"/>
      <c r="BE3281" s="293" t="s">
        <v>4204</v>
      </c>
      <c r="BF3281" s="291"/>
      <c r="BG3281" s="293" t="s">
        <v>333</v>
      </c>
      <c r="BH3281" s="293" t="s">
        <v>193</v>
      </c>
      <c r="BI3281" s="293" t="s">
        <v>342</v>
      </c>
      <c r="BJ3281" s="293" t="s">
        <v>103</v>
      </c>
      <c r="BK3281" s="292" t="s">
        <v>4</v>
      </c>
      <c r="BL3281" s="294">
        <v>463469.99</v>
      </c>
      <c r="BM3281" s="292" t="s">
        <v>894</v>
      </c>
      <c r="BN3281" s="294"/>
      <c r="BO3281" s="297">
        <v>44831</v>
      </c>
      <c r="BP3281" s="297">
        <v>48818</v>
      </c>
      <c r="BQ3281" s="297" t="s">
        <v>1065</v>
      </c>
      <c r="BR3281" s="297" t="s">
        <v>4741</v>
      </c>
      <c r="BS3281" s="297" t="s">
        <v>4742</v>
      </c>
      <c r="BT3281" s="297" t="s">
        <v>4742</v>
      </c>
      <c r="BU3281" s="294">
        <v>0</v>
      </c>
      <c r="BV3281" s="294">
        <v>0</v>
      </c>
      <c r="BW3281" s="294">
        <v>0</v>
      </c>
    </row>
    <row r="3282" spans="1:75" s="289" customFormat="1" ht="18.2" customHeight="1" x14ac:dyDescent="0.15">
      <c r="A3282" s="298">
        <v>3280</v>
      </c>
      <c r="B3282" s="299" t="s">
        <v>305</v>
      </c>
      <c r="C3282" s="299" t="s">
        <v>306</v>
      </c>
      <c r="D3282" s="313">
        <v>45172</v>
      </c>
      <c r="E3282" s="300" t="s">
        <v>4714</v>
      </c>
      <c r="F3282" s="309">
        <v>0</v>
      </c>
      <c r="G3282" s="309">
        <v>0</v>
      </c>
      <c r="H3282" s="302">
        <v>91247.7</v>
      </c>
      <c r="I3282" s="302">
        <v>0</v>
      </c>
      <c r="J3282" s="302">
        <v>0</v>
      </c>
      <c r="K3282" s="302">
        <v>91247.7</v>
      </c>
      <c r="L3282" s="302">
        <v>0</v>
      </c>
      <c r="M3282" s="302">
        <v>0</v>
      </c>
      <c r="N3282" s="302">
        <v>0</v>
      </c>
      <c r="O3282" s="302">
        <v>0</v>
      </c>
      <c r="P3282" s="302">
        <v>0</v>
      </c>
      <c r="Q3282" s="302">
        <v>0</v>
      </c>
      <c r="R3282" s="302">
        <v>91247.7</v>
      </c>
      <c r="S3282" s="302">
        <v>0</v>
      </c>
      <c r="T3282" s="302">
        <v>1456.92</v>
      </c>
      <c r="U3282" s="302">
        <v>0</v>
      </c>
      <c r="V3282" s="302">
        <v>0</v>
      </c>
      <c r="W3282" s="302">
        <v>1456.92</v>
      </c>
      <c r="X3282" s="302">
        <v>0</v>
      </c>
      <c r="Y3282" s="302">
        <v>0</v>
      </c>
      <c r="Z3282" s="302">
        <v>0</v>
      </c>
      <c r="AA3282" s="302">
        <v>1125</v>
      </c>
      <c r="AB3282" s="302">
        <v>0</v>
      </c>
      <c r="AC3282" s="302">
        <v>0</v>
      </c>
      <c r="AD3282" s="302">
        <v>0</v>
      </c>
      <c r="AE3282" s="302">
        <v>0</v>
      </c>
      <c r="AF3282" s="302">
        <v>0</v>
      </c>
      <c r="AG3282" s="302">
        <v>0</v>
      </c>
      <c r="AH3282" s="302">
        <v>0</v>
      </c>
      <c r="AI3282" s="302">
        <v>0</v>
      </c>
      <c r="AJ3282" s="302">
        <v>0</v>
      </c>
      <c r="AK3282" s="302">
        <v>0</v>
      </c>
      <c r="AL3282" s="302">
        <v>0</v>
      </c>
      <c r="AM3282" s="302">
        <v>0</v>
      </c>
      <c r="AN3282" s="302">
        <v>0</v>
      </c>
      <c r="AO3282" s="302">
        <v>0</v>
      </c>
      <c r="AP3282" s="302">
        <v>0</v>
      </c>
      <c r="AQ3282" s="302">
        <v>0</v>
      </c>
      <c r="AR3282" s="302">
        <v>0</v>
      </c>
      <c r="AS3282" s="302">
        <v>0</v>
      </c>
      <c r="AT3282" s="295">
        <f t="shared" si="51"/>
        <v>2581.92</v>
      </c>
      <c r="AU3282" s="302">
        <v>0</v>
      </c>
      <c r="AV3282" s="302">
        <v>0</v>
      </c>
      <c r="AW3282" s="303">
        <v>98</v>
      </c>
      <c r="AX3282" s="303">
        <v>108</v>
      </c>
      <c r="AY3282" s="302">
        <v>215999.99</v>
      </c>
      <c r="AZ3282" s="302">
        <v>91247.7</v>
      </c>
      <c r="BA3282" s="301">
        <v>27.791672999999999</v>
      </c>
      <c r="BB3282" s="301">
        <v>27.791672999999999</v>
      </c>
      <c r="BC3282" s="301">
        <v>9.9</v>
      </c>
      <c r="BD3282" s="301"/>
      <c r="BE3282" s="300" t="s">
        <v>4204</v>
      </c>
      <c r="BF3282" s="298"/>
      <c r="BG3282" s="300" t="s">
        <v>344</v>
      </c>
      <c r="BH3282" s="300" t="s">
        <v>213</v>
      </c>
      <c r="BI3282" s="300" t="s">
        <v>534</v>
      </c>
      <c r="BJ3282" s="300" t="s">
        <v>103</v>
      </c>
      <c r="BK3282" s="299" t="s">
        <v>4</v>
      </c>
      <c r="BL3282" s="301">
        <v>91247.7</v>
      </c>
      <c r="BM3282" s="299" t="s">
        <v>894</v>
      </c>
      <c r="BN3282" s="301"/>
      <c r="BO3282" s="304">
        <v>44896</v>
      </c>
      <c r="BP3282" s="304">
        <v>48183</v>
      </c>
      <c r="BQ3282" s="297" t="s">
        <v>1065</v>
      </c>
      <c r="BR3282" s="297" t="s">
        <v>4741</v>
      </c>
      <c r="BS3282" s="297" t="s">
        <v>4742</v>
      </c>
      <c r="BT3282" s="297" t="s">
        <v>4742</v>
      </c>
      <c r="BU3282" s="301">
        <v>0</v>
      </c>
      <c r="BV3282" s="301">
        <v>1125</v>
      </c>
      <c r="BW3282" s="301">
        <v>0</v>
      </c>
    </row>
    <row r="3283" spans="1:75" s="289" customFormat="1" ht="18.2" customHeight="1" x14ac:dyDescent="0.15">
      <c r="A3283" s="291">
        <v>3281</v>
      </c>
      <c r="B3283" s="292" t="s">
        <v>305</v>
      </c>
      <c r="C3283" s="292" t="s">
        <v>306</v>
      </c>
      <c r="D3283" s="312">
        <v>45172</v>
      </c>
      <c r="E3283" s="293" t="s">
        <v>4702</v>
      </c>
      <c r="F3283" s="308">
        <v>0</v>
      </c>
      <c r="G3283" s="308">
        <v>0</v>
      </c>
      <c r="H3283" s="295">
        <v>432118.11</v>
      </c>
      <c r="I3283" s="295">
        <v>0</v>
      </c>
      <c r="J3283" s="295">
        <v>0</v>
      </c>
      <c r="K3283" s="295">
        <v>432118.11</v>
      </c>
      <c r="L3283" s="295">
        <v>2182.94</v>
      </c>
      <c r="M3283" s="295">
        <v>0</v>
      </c>
      <c r="N3283" s="295">
        <v>0</v>
      </c>
      <c r="O3283" s="295">
        <v>2182.94</v>
      </c>
      <c r="P3283" s="295">
        <v>0</v>
      </c>
      <c r="Q3283" s="295">
        <v>0</v>
      </c>
      <c r="R3283" s="295">
        <v>429935.17</v>
      </c>
      <c r="S3283" s="295">
        <v>0</v>
      </c>
      <c r="T3283" s="295">
        <v>3384.93</v>
      </c>
      <c r="U3283" s="295">
        <v>0</v>
      </c>
      <c r="V3283" s="295">
        <v>0</v>
      </c>
      <c r="W3283" s="295">
        <v>3384.93</v>
      </c>
      <c r="X3283" s="295">
        <v>0</v>
      </c>
      <c r="Y3283" s="295">
        <v>0</v>
      </c>
      <c r="Z3283" s="295">
        <v>0</v>
      </c>
      <c r="AA3283" s="295">
        <v>1125</v>
      </c>
      <c r="AB3283" s="295">
        <v>0</v>
      </c>
      <c r="AC3283" s="295">
        <v>0</v>
      </c>
      <c r="AD3283" s="295">
        <v>0</v>
      </c>
      <c r="AE3283" s="295">
        <v>0</v>
      </c>
      <c r="AF3283" s="295">
        <v>0</v>
      </c>
      <c r="AG3283" s="295">
        <v>0</v>
      </c>
      <c r="AH3283" s="295">
        <v>301.45999999999998</v>
      </c>
      <c r="AI3283" s="295">
        <v>0</v>
      </c>
      <c r="AJ3283" s="295">
        <v>0</v>
      </c>
      <c r="AK3283" s="295">
        <v>0</v>
      </c>
      <c r="AL3283" s="295">
        <v>0</v>
      </c>
      <c r="AM3283" s="295">
        <v>0</v>
      </c>
      <c r="AN3283" s="295">
        <v>0</v>
      </c>
      <c r="AO3283" s="295">
        <v>0</v>
      </c>
      <c r="AP3283" s="295">
        <v>13.04</v>
      </c>
      <c r="AQ3283" s="295">
        <v>0</v>
      </c>
      <c r="AR3283" s="295">
        <v>12.37</v>
      </c>
      <c r="AS3283" s="295">
        <v>0</v>
      </c>
      <c r="AT3283" s="295">
        <f t="shared" si="51"/>
        <v>6995</v>
      </c>
      <c r="AU3283" s="295">
        <v>0</v>
      </c>
      <c r="AV3283" s="295">
        <v>0</v>
      </c>
      <c r="AW3283" s="296">
        <v>119</v>
      </c>
      <c r="AX3283" s="296">
        <v>131</v>
      </c>
      <c r="AY3283" s="295">
        <v>710998.76846599998</v>
      </c>
      <c r="AZ3283" s="295">
        <v>455039.21</v>
      </c>
      <c r="BA3283" s="294">
        <v>89.421492000000001</v>
      </c>
      <c r="BB3283" s="294">
        <v>84.488201279783397</v>
      </c>
      <c r="BC3283" s="294">
        <v>9.4</v>
      </c>
      <c r="BD3283" s="294"/>
      <c r="BE3283" s="293" t="s">
        <v>4204</v>
      </c>
      <c r="BF3283" s="291"/>
      <c r="BG3283" s="293" t="s">
        <v>312</v>
      </c>
      <c r="BH3283" s="293" t="s">
        <v>230</v>
      </c>
      <c r="BI3283" s="293" t="s">
        <v>322</v>
      </c>
      <c r="BJ3283" s="293" t="s">
        <v>103</v>
      </c>
      <c r="BK3283" s="292" t="s">
        <v>4</v>
      </c>
      <c r="BL3283" s="294">
        <v>429935.17</v>
      </c>
      <c r="BM3283" s="292" t="s">
        <v>894</v>
      </c>
      <c r="BN3283" s="294"/>
      <c r="BO3283" s="297">
        <v>44834</v>
      </c>
      <c r="BP3283" s="297">
        <v>48821</v>
      </c>
      <c r="BQ3283" s="297" t="s">
        <v>1065</v>
      </c>
      <c r="BR3283" s="297" t="s">
        <v>4741</v>
      </c>
      <c r="BS3283" s="297" t="s">
        <v>4742</v>
      </c>
      <c r="BT3283" s="297" t="s">
        <v>4742</v>
      </c>
      <c r="BU3283" s="294">
        <v>0</v>
      </c>
      <c r="BV3283" s="294">
        <v>0</v>
      </c>
      <c r="BW3283" s="294">
        <v>0</v>
      </c>
    </row>
    <row r="3284" spans="1:75" s="289" customFormat="1" ht="18.2" customHeight="1" x14ac:dyDescent="0.15">
      <c r="A3284" s="298">
        <v>3282</v>
      </c>
      <c r="B3284" s="299" t="s">
        <v>305</v>
      </c>
      <c r="C3284" s="299" t="s">
        <v>306</v>
      </c>
      <c r="D3284" s="313">
        <v>45172</v>
      </c>
      <c r="E3284" s="300" t="s">
        <v>4818</v>
      </c>
      <c r="F3284" s="309">
        <v>1</v>
      </c>
      <c r="G3284" s="309">
        <v>1</v>
      </c>
      <c r="H3284" s="302">
        <v>216178.52</v>
      </c>
      <c r="I3284" s="302">
        <v>0</v>
      </c>
      <c r="J3284" s="302">
        <v>0</v>
      </c>
      <c r="K3284" s="302">
        <v>216178.52</v>
      </c>
      <c r="L3284" s="302">
        <v>0</v>
      </c>
      <c r="M3284" s="302">
        <v>0</v>
      </c>
      <c r="N3284" s="302">
        <v>0</v>
      </c>
      <c r="O3284" s="302">
        <v>0</v>
      </c>
      <c r="P3284" s="302">
        <v>0</v>
      </c>
      <c r="Q3284" s="302">
        <v>0</v>
      </c>
      <c r="R3284" s="302">
        <v>216178.52</v>
      </c>
      <c r="S3284" s="302">
        <v>1969.39</v>
      </c>
      <c r="T3284" s="302">
        <v>3653.42</v>
      </c>
      <c r="U3284" s="302">
        <v>0</v>
      </c>
      <c r="V3284" s="302">
        <v>1969.39</v>
      </c>
      <c r="W3284" s="302">
        <v>1350.61</v>
      </c>
      <c r="X3284" s="302">
        <v>0</v>
      </c>
      <c r="Y3284" s="302">
        <v>0</v>
      </c>
      <c r="Z3284" s="302">
        <v>2302.81</v>
      </c>
      <c r="AA3284" s="302">
        <v>0</v>
      </c>
      <c r="AB3284" s="302">
        <v>0</v>
      </c>
      <c r="AC3284" s="302">
        <v>0</v>
      </c>
      <c r="AD3284" s="302">
        <v>0</v>
      </c>
      <c r="AE3284" s="302">
        <v>0</v>
      </c>
      <c r="AF3284" s="302">
        <v>0</v>
      </c>
      <c r="AG3284" s="302">
        <v>0</v>
      </c>
      <c r="AH3284" s="302">
        <v>0</v>
      </c>
      <c r="AI3284" s="302">
        <v>0</v>
      </c>
      <c r="AJ3284" s="302">
        <v>0</v>
      </c>
      <c r="AK3284" s="302">
        <v>0</v>
      </c>
      <c r="AL3284" s="302">
        <v>350</v>
      </c>
      <c r="AM3284" s="302">
        <v>0</v>
      </c>
      <c r="AN3284" s="302">
        <v>0</v>
      </c>
      <c r="AO3284" s="302">
        <v>0</v>
      </c>
      <c r="AP3284" s="302">
        <v>0</v>
      </c>
      <c r="AQ3284" s="302">
        <v>0</v>
      </c>
      <c r="AR3284" s="302">
        <v>0</v>
      </c>
      <c r="AS3284" s="302">
        <v>0</v>
      </c>
      <c r="AT3284" s="295">
        <f t="shared" si="51"/>
        <v>3670</v>
      </c>
      <c r="AU3284" s="302">
        <v>0</v>
      </c>
      <c r="AV3284" s="302">
        <v>2302.81</v>
      </c>
      <c r="AW3284" s="303">
        <v>91</v>
      </c>
      <c r="AX3284" s="303">
        <v>99</v>
      </c>
      <c r="AY3284" s="302">
        <v>366000.93</v>
      </c>
      <c r="AZ3284" s="302">
        <v>216178.52</v>
      </c>
      <c r="BA3284" s="301">
        <v>31.420684999999999</v>
      </c>
      <c r="BB3284" s="301">
        <v>31.420684999999999</v>
      </c>
      <c r="BC3284" s="301">
        <v>10</v>
      </c>
      <c r="BD3284" s="301"/>
      <c r="BE3284" s="300" t="s">
        <v>4204</v>
      </c>
      <c r="BF3284" s="298"/>
      <c r="BG3284" s="300" t="s">
        <v>315</v>
      </c>
      <c r="BH3284" s="300" t="s">
        <v>179</v>
      </c>
      <c r="BI3284" s="300" t="s">
        <v>363</v>
      </c>
      <c r="BJ3284" s="300" t="s">
        <v>177</v>
      </c>
      <c r="BK3284" s="299" t="s">
        <v>4</v>
      </c>
      <c r="BL3284" s="301">
        <v>216178.52</v>
      </c>
      <c r="BM3284" s="299" t="s">
        <v>894</v>
      </c>
      <c r="BN3284" s="301"/>
      <c r="BO3284" s="304">
        <v>44959</v>
      </c>
      <c r="BP3284" s="304">
        <v>47970</v>
      </c>
      <c r="BQ3284" s="297" t="s">
        <v>925</v>
      </c>
      <c r="BR3284" s="297" t="s">
        <v>4745</v>
      </c>
      <c r="BS3284" s="297" t="s">
        <v>4742</v>
      </c>
      <c r="BT3284" s="297" t="s">
        <v>4742</v>
      </c>
      <c r="BU3284" s="301">
        <v>0</v>
      </c>
      <c r="BV3284" s="301">
        <v>0</v>
      </c>
      <c r="BW3284" s="301">
        <v>0</v>
      </c>
    </row>
    <row r="3285" spans="1:75" s="289" customFormat="1" ht="18.2" customHeight="1" x14ac:dyDescent="0.15">
      <c r="A3285" s="291">
        <v>3283</v>
      </c>
      <c r="B3285" s="292" t="s">
        <v>305</v>
      </c>
      <c r="C3285" s="292" t="s">
        <v>306</v>
      </c>
      <c r="D3285" s="312">
        <v>45172</v>
      </c>
      <c r="E3285" s="293" t="s">
        <v>3814</v>
      </c>
      <c r="F3285" s="308">
        <v>0</v>
      </c>
      <c r="G3285" s="308">
        <v>0</v>
      </c>
      <c r="H3285" s="295">
        <v>189020.01</v>
      </c>
      <c r="I3285" s="295">
        <v>0</v>
      </c>
      <c r="J3285" s="295">
        <v>0</v>
      </c>
      <c r="K3285" s="295">
        <v>189020.01</v>
      </c>
      <c r="L3285" s="295">
        <v>1259.23</v>
      </c>
      <c r="M3285" s="295">
        <v>0</v>
      </c>
      <c r="N3285" s="295">
        <v>0</v>
      </c>
      <c r="O3285" s="295">
        <v>1259.23</v>
      </c>
      <c r="P3285" s="295">
        <v>0</v>
      </c>
      <c r="Q3285" s="295">
        <v>0</v>
      </c>
      <c r="R3285" s="295">
        <v>187760.78</v>
      </c>
      <c r="S3285" s="295">
        <v>0</v>
      </c>
      <c r="T3285" s="295">
        <v>1512.16</v>
      </c>
      <c r="U3285" s="295">
        <v>0</v>
      </c>
      <c r="V3285" s="295">
        <v>0</v>
      </c>
      <c r="W3285" s="295">
        <v>1512.16</v>
      </c>
      <c r="X3285" s="295">
        <v>0</v>
      </c>
      <c r="Y3285" s="295">
        <v>0</v>
      </c>
      <c r="Z3285" s="295">
        <v>0</v>
      </c>
      <c r="AA3285" s="295">
        <v>0</v>
      </c>
      <c r="AB3285" s="295">
        <v>0</v>
      </c>
      <c r="AC3285" s="295">
        <v>0</v>
      </c>
      <c r="AD3285" s="295">
        <v>0</v>
      </c>
      <c r="AE3285" s="295">
        <v>0</v>
      </c>
      <c r="AF3285" s="295">
        <v>0</v>
      </c>
      <c r="AG3285" s="295">
        <v>0</v>
      </c>
      <c r="AH3285" s="295">
        <v>134.01</v>
      </c>
      <c r="AI3285" s="295">
        <v>0</v>
      </c>
      <c r="AJ3285" s="295">
        <v>0</v>
      </c>
      <c r="AK3285" s="295">
        <v>0</v>
      </c>
      <c r="AL3285" s="295">
        <v>0</v>
      </c>
      <c r="AM3285" s="295">
        <v>0</v>
      </c>
      <c r="AN3285" s="295">
        <v>0</v>
      </c>
      <c r="AO3285" s="295">
        <v>0</v>
      </c>
      <c r="AP3285" s="295">
        <v>400</v>
      </c>
      <c r="AQ3285" s="295">
        <v>0</v>
      </c>
      <c r="AR3285" s="295">
        <v>305.39999999999998</v>
      </c>
      <c r="AS3285" s="295">
        <v>0</v>
      </c>
      <c r="AT3285" s="295">
        <f t="shared" si="51"/>
        <v>3000</v>
      </c>
      <c r="AU3285" s="295">
        <v>0</v>
      </c>
      <c r="AV3285" s="295">
        <v>0</v>
      </c>
      <c r="AW3285" s="296">
        <v>98</v>
      </c>
      <c r="AX3285" s="296">
        <v>175</v>
      </c>
      <c r="AY3285" s="295">
        <v>251899.99</v>
      </c>
      <c r="AZ3285" s="295">
        <v>251899.99</v>
      </c>
      <c r="BA3285" s="294">
        <v>88.963871999999995</v>
      </c>
      <c r="BB3285" s="294">
        <v>66.311737442070395</v>
      </c>
      <c r="BC3285" s="294">
        <v>9.6</v>
      </c>
      <c r="BD3285" s="294"/>
      <c r="BE3285" s="293" t="s">
        <v>4204</v>
      </c>
      <c r="BF3285" s="291"/>
      <c r="BG3285" s="293" t="s">
        <v>312</v>
      </c>
      <c r="BH3285" s="293" t="s">
        <v>196</v>
      </c>
      <c r="BI3285" s="293" t="s">
        <v>773</v>
      </c>
      <c r="BJ3285" s="293" t="s">
        <v>103</v>
      </c>
      <c r="BK3285" s="292" t="s">
        <v>4</v>
      </c>
      <c r="BL3285" s="294">
        <v>187760.78</v>
      </c>
      <c r="BM3285" s="292" t="s">
        <v>894</v>
      </c>
      <c r="BN3285" s="294"/>
      <c r="BO3285" s="297">
        <v>42851</v>
      </c>
      <c r="BP3285" s="297">
        <v>48178</v>
      </c>
      <c r="BQ3285" s="297" t="s">
        <v>1065</v>
      </c>
      <c r="BR3285" s="297" t="s">
        <v>4741</v>
      </c>
      <c r="BS3285" s="297">
        <v>42851</v>
      </c>
      <c r="BT3285" s="297">
        <v>48178</v>
      </c>
      <c r="BU3285" s="294">
        <v>0</v>
      </c>
      <c r="BV3285" s="294">
        <v>0</v>
      </c>
      <c r="BW3285" s="294">
        <v>0</v>
      </c>
    </row>
    <row r="3286" spans="1:75" s="289" customFormat="1" ht="18.2" customHeight="1" x14ac:dyDescent="0.15">
      <c r="A3286" s="298">
        <v>3284</v>
      </c>
      <c r="B3286" s="299" t="s">
        <v>305</v>
      </c>
      <c r="C3286" s="299" t="s">
        <v>306</v>
      </c>
      <c r="D3286" s="313">
        <v>45172</v>
      </c>
      <c r="E3286" s="300" t="s">
        <v>4715</v>
      </c>
      <c r="F3286" s="309">
        <v>0</v>
      </c>
      <c r="G3286" s="309">
        <v>0</v>
      </c>
      <c r="H3286" s="302">
        <v>685000</v>
      </c>
      <c r="I3286" s="302">
        <v>0</v>
      </c>
      <c r="J3286" s="302">
        <v>0</v>
      </c>
      <c r="K3286" s="302">
        <v>685000</v>
      </c>
      <c r="L3286" s="302">
        <v>0</v>
      </c>
      <c r="M3286" s="302">
        <v>0</v>
      </c>
      <c r="N3286" s="302">
        <v>0</v>
      </c>
      <c r="O3286" s="302">
        <v>0</v>
      </c>
      <c r="P3286" s="302">
        <v>0</v>
      </c>
      <c r="Q3286" s="302">
        <v>0</v>
      </c>
      <c r="R3286" s="302">
        <v>685000</v>
      </c>
      <c r="S3286" s="302">
        <v>0</v>
      </c>
      <c r="T3286" s="302">
        <v>10138</v>
      </c>
      <c r="U3286" s="302">
        <v>0</v>
      </c>
      <c r="V3286" s="302">
        <v>0</v>
      </c>
      <c r="W3286" s="302">
        <v>10138</v>
      </c>
      <c r="X3286" s="302">
        <v>0</v>
      </c>
      <c r="Y3286" s="302">
        <v>0</v>
      </c>
      <c r="Z3286" s="302">
        <v>0</v>
      </c>
      <c r="AA3286" s="302">
        <v>0</v>
      </c>
      <c r="AB3286" s="302">
        <v>0</v>
      </c>
      <c r="AC3286" s="302">
        <v>0</v>
      </c>
      <c r="AD3286" s="302">
        <v>0</v>
      </c>
      <c r="AE3286" s="302">
        <v>0</v>
      </c>
      <c r="AF3286" s="302">
        <v>0</v>
      </c>
      <c r="AG3286" s="302">
        <v>0</v>
      </c>
      <c r="AH3286" s="302">
        <v>0</v>
      </c>
      <c r="AI3286" s="302">
        <v>0</v>
      </c>
      <c r="AJ3286" s="302">
        <v>0</v>
      </c>
      <c r="AK3286" s="302">
        <v>0</v>
      </c>
      <c r="AL3286" s="302">
        <v>0</v>
      </c>
      <c r="AM3286" s="302">
        <v>0</v>
      </c>
      <c r="AN3286" s="302">
        <v>0</v>
      </c>
      <c r="AO3286" s="302">
        <v>0</v>
      </c>
      <c r="AP3286" s="302">
        <v>620</v>
      </c>
      <c r="AQ3286" s="302">
        <v>0</v>
      </c>
      <c r="AR3286" s="302">
        <v>558</v>
      </c>
      <c r="AS3286" s="302">
        <v>0</v>
      </c>
      <c r="AT3286" s="295">
        <f t="shared" si="51"/>
        <v>10200</v>
      </c>
      <c r="AU3286" s="302">
        <v>0</v>
      </c>
      <c r="AV3286" s="302">
        <v>0</v>
      </c>
      <c r="AW3286" s="303">
        <v>104</v>
      </c>
      <c r="AX3286" s="303">
        <v>114</v>
      </c>
      <c r="AY3286" s="302">
        <v>685000</v>
      </c>
      <c r="AZ3286" s="302">
        <v>685000</v>
      </c>
      <c r="BA3286" s="301">
        <v>84.744523000000001</v>
      </c>
      <c r="BB3286" s="301">
        <v>84.744523000000001</v>
      </c>
      <c r="BC3286" s="301">
        <v>9.4</v>
      </c>
      <c r="BD3286" s="301"/>
      <c r="BE3286" s="300" t="s">
        <v>4204</v>
      </c>
      <c r="BF3286" s="298"/>
      <c r="BG3286" s="300" t="s">
        <v>326</v>
      </c>
      <c r="BH3286" s="300" t="s">
        <v>217</v>
      </c>
      <c r="BI3286" s="300" t="s">
        <v>496</v>
      </c>
      <c r="BJ3286" s="300" t="s">
        <v>103</v>
      </c>
      <c r="BK3286" s="299" t="s">
        <v>4</v>
      </c>
      <c r="BL3286" s="301">
        <v>685000</v>
      </c>
      <c r="BM3286" s="299" t="s">
        <v>894</v>
      </c>
      <c r="BN3286" s="301"/>
      <c r="BO3286" s="304">
        <v>44868</v>
      </c>
      <c r="BP3286" s="304">
        <v>48337</v>
      </c>
      <c r="BQ3286" s="297" t="s">
        <v>1064</v>
      </c>
      <c r="BR3286" s="297" t="s">
        <v>4747</v>
      </c>
      <c r="BS3286" s="297" t="s">
        <v>4742</v>
      </c>
      <c r="BT3286" s="297" t="s">
        <v>4742</v>
      </c>
      <c r="BU3286" s="301">
        <v>0</v>
      </c>
      <c r="BV3286" s="301">
        <v>0</v>
      </c>
      <c r="BW3286" s="301">
        <v>0</v>
      </c>
    </row>
    <row r="3287" spans="1:75" s="289" customFormat="1" ht="18.2" customHeight="1" x14ac:dyDescent="0.15">
      <c r="A3287" s="291">
        <v>3285</v>
      </c>
      <c r="B3287" s="292" t="s">
        <v>305</v>
      </c>
      <c r="C3287" s="292" t="s">
        <v>306</v>
      </c>
      <c r="D3287" s="312">
        <v>45172</v>
      </c>
      <c r="E3287" s="293" t="s">
        <v>4706</v>
      </c>
      <c r="F3287" s="308">
        <v>0</v>
      </c>
      <c r="G3287" s="308">
        <v>0</v>
      </c>
      <c r="H3287" s="295">
        <v>659999.4</v>
      </c>
      <c r="I3287" s="295">
        <v>0</v>
      </c>
      <c r="J3287" s="295">
        <v>0</v>
      </c>
      <c r="K3287" s="295">
        <v>659999.4</v>
      </c>
      <c r="L3287" s="295">
        <v>0</v>
      </c>
      <c r="M3287" s="295">
        <v>0</v>
      </c>
      <c r="N3287" s="295">
        <v>0</v>
      </c>
      <c r="O3287" s="295">
        <v>0</v>
      </c>
      <c r="P3287" s="295">
        <v>0</v>
      </c>
      <c r="Q3287" s="295">
        <v>0</v>
      </c>
      <c r="R3287" s="295">
        <v>659999.4</v>
      </c>
      <c r="S3287" s="295">
        <v>0</v>
      </c>
      <c r="T3287" s="295">
        <v>11219.99</v>
      </c>
      <c r="U3287" s="295">
        <v>0</v>
      </c>
      <c r="V3287" s="295">
        <v>0</v>
      </c>
      <c r="W3287" s="295">
        <v>11219.99</v>
      </c>
      <c r="X3287" s="295">
        <v>0</v>
      </c>
      <c r="Y3287" s="295">
        <v>0</v>
      </c>
      <c r="Z3287" s="295">
        <v>0</v>
      </c>
      <c r="AA3287" s="295">
        <v>1125</v>
      </c>
      <c r="AB3287" s="295">
        <v>0</v>
      </c>
      <c r="AC3287" s="295">
        <v>0</v>
      </c>
      <c r="AD3287" s="295">
        <v>0</v>
      </c>
      <c r="AE3287" s="295">
        <v>0</v>
      </c>
      <c r="AF3287" s="295">
        <v>0</v>
      </c>
      <c r="AG3287" s="295">
        <v>0</v>
      </c>
      <c r="AH3287" s="295">
        <v>0</v>
      </c>
      <c r="AI3287" s="295">
        <v>0</v>
      </c>
      <c r="AJ3287" s="295">
        <v>0</v>
      </c>
      <c r="AK3287" s="295">
        <v>0</v>
      </c>
      <c r="AL3287" s="295">
        <v>0</v>
      </c>
      <c r="AM3287" s="295">
        <v>0</v>
      </c>
      <c r="AN3287" s="295">
        <v>0</v>
      </c>
      <c r="AO3287" s="295">
        <v>0</v>
      </c>
      <c r="AP3287" s="295">
        <v>843.92</v>
      </c>
      <c r="AQ3287" s="295">
        <v>0</v>
      </c>
      <c r="AR3287" s="295">
        <v>843.92</v>
      </c>
      <c r="AS3287" s="295">
        <v>0</v>
      </c>
      <c r="AT3287" s="295">
        <f t="shared" si="51"/>
        <v>12344.99</v>
      </c>
      <c r="AU3287" s="295">
        <v>0</v>
      </c>
      <c r="AV3287" s="295">
        <v>0</v>
      </c>
      <c r="AW3287" s="296">
        <v>86</v>
      </c>
      <c r="AX3287" s="296">
        <v>97</v>
      </c>
      <c r="AY3287" s="295">
        <v>659999.4</v>
      </c>
      <c r="AZ3287" s="295">
        <v>659999.4</v>
      </c>
      <c r="BA3287" s="294">
        <v>85.909169000000006</v>
      </c>
      <c r="BB3287" s="294">
        <v>85.909169000000006</v>
      </c>
      <c r="BC3287" s="294">
        <v>10</v>
      </c>
      <c r="BD3287" s="294"/>
      <c r="BE3287" s="293" t="s">
        <v>4204</v>
      </c>
      <c r="BF3287" s="291"/>
      <c r="BG3287" s="293" t="s">
        <v>310</v>
      </c>
      <c r="BH3287" s="293" t="s">
        <v>184</v>
      </c>
      <c r="BI3287" s="293" t="s">
        <v>429</v>
      </c>
      <c r="BJ3287" s="293" t="s">
        <v>103</v>
      </c>
      <c r="BK3287" s="292" t="s">
        <v>4</v>
      </c>
      <c r="BL3287" s="294">
        <v>659999.4</v>
      </c>
      <c r="BM3287" s="292" t="s">
        <v>894</v>
      </c>
      <c r="BN3287" s="294"/>
      <c r="BO3287" s="297">
        <v>44852</v>
      </c>
      <c r="BP3287" s="297">
        <v>47805</v>
      </c>
      <c r="BQ3287" s="297" t="s">
        <v>1065</v>
      </c>
      <c r="BR3287" s="297" t="s">
        <v>4741</v>
      </c>
      <c r="BS3287" s="297" t="s">
        <v>4742</v>
      </c>
      <c r="BT3287" s="297" t="s">
        <v>4742</v>
      </c>
      <c r="BU3287" s="294">
        <v>0</v>
      </c>
      <c r="BV3287" s="294">
        <v>1125</v>
      </c>
      <c r="BW3287" s="294">
        <v>0</v>
      </c>
    </row>
    <row r="3288" spans="1:75" s="289" customFormat="1" ht="18.2" customHeight="1" x14ac:dyDescent="0.15">
      <c r="A3288" s="298">
        <v>3286</v>
      </c>
      <c r="B3288" s="299" t="s">
        <v>305</v>
      </c>
      <c r="C3288" s="299" t="s">
        <v>306</v>
      </c>
      <c r="D3288" s="313">
        <v>45172</v>
      </c>
      <c r="E3288" s="300" t="s">
        <v>4707</v>
      </c>
      <c r="F3288" s="309">
        <v>0</v>
      </c>
      <c r="G3288" s="309">
        <v>0</v>
      </c>
      <c r="H3288" s="302">
        <v>51810.98</v>
      </c>
      <c r="I3288" s="302">
        <v>0</v>
      </c>
      <c r="J3288" s="302">
        <v>0</v>
      </c>
      <c r="K3288" s="302">
        <v>51810.98</v>
      </c>
      <c r="L3288" s="302">
        <v>1800.6</v>
      </c>
      <c r="M3288" s="302">
        <v>0</v>
      </c>
      <c r="N3288" s="302">
        <v>0</v>
      </c>
      <c r="O3288" s="302">
        <v>1800.6</v>
      </c>
      <c r="P3288" s="302">
        <v>0</v>
      </c>
      <c r="Q3288" s="302">
        <v>0</v>
      </c>
      <c r="R3288" s="302">
        <v>50010.38</v>
      </c>
      <c r="S3288" s="302">
        <v>0</v>
      </c>
      <c r="T3288" s="302">
        <v>414.49</v>
      </c>
      <c r="U3288" s="302">
        <v>0</v>
      </c>
      <c r="V3288" s="302">
        <v>0</v>
      </c>
      <c r="W3288" s="302">
        <v>414.49</v>
      </c>
      <c r="X3288" s="302">
        <v>0</v>
      </c>
      <c r="Y3288" s="302">
        <v>0</v>
      </c>
      <c r="Z3288" s="302">
        <v>0</v>
      </c>
      <c r="AA3288" s="302">
        <v>1125</v>
      </c>
      <c r="AB3288" s="302">
        <v>0</v>
      </c>
      <c r="AC3288" s="302">
        <v>0</v>
      </c>
      <c r="AD3288" s="302">
        <v>0</v>
      </c>
      <c r="AE3288" s="302">
        <v>0</v>
      </c>
      <c r="AF3288" s="302">
        <v>0</v>
      </c>
      <c r="AG3288" s="302">
        <v>0</v>
      </c>
      <c r="AH3288" s="302">
        <v>107.08</v>
      </c>
      <c r="AI3288" s="302">
        <v>0</v>
      </c>
      <c r="AJ3288" s="302">
        <v>0</v>
      </c>
      <c r="AK3288" s="302">
        <v>0</v>
      </c>
      <c r="AL3288" s="302">
        <v>0</v>
      </c>
      <c r="AM3288" s="302">
        <v>0</v>
      </c>
      <c r="AN3288" s="302">
        <v>0</v>
      </c>
      <c r="AO3288" s="302">
        <v>0</v>
      </c>
      <c r="AP3288" s="302">
        <v>10.15</v>
      </c>
      <c r="AQ3288" s="302">
        <v>0</v>
      </c>
      <c r="AR3288" s="302">
        <v>10.15</v>
      </c>
      <c r="AS3288" s="302">
        <v>0</v>
      </c>
      <c r="AT3288" s="295">
        <f t="shared" si="51"/>
        <v>3447.17</v>
      </c>
      <c r="AU3288" s="302">
        <v>0</v>
      </c>
      <c r="AV3288" s="302">
        <v>0</v>
      </c>
      <c r="AW3288" s="303">
        <v>25</v>
      </c>
      <c r="AX3288" s="303">
        <v>36</v>
      </c>
      <c r="AY3288" s="302">
        <v>372300.01543999999</v>
      </c>
      <c r="AZ3288" s="302">
        <v>69049.429999999993</v>
      </c>
      <c r="BA3288" s="301">
        <v>65.484818000000004</v>
      </c>
      <c r="BB3288" s="301">
        <v>47.428641082349898</v>
      </c>
      <c r="BC3288" s="301">
        <v>9.6</v>
      </c>
      <c r="BD3288" s="301"/>
      <c r="BE3288" s="300" t="s">
        <v>4204</v>
      </c>
      <c r="BF3288" s="298"/>
      <c r="BG3288" s="300" t="s">
        <v>312</v>
      </c>
      <c r="BH3288" s="300" t="s">
        <v>196</v>
      </c>
      <c r="BI3288" s="300" t="s">
        <v>773</v>
      </c>
      <c r="BJ3288" s="300" t="s">
        <v>103</v>
      </c>
      <c r="BK3288" s="299" t="s">
        <v>4</v>
      </c>
      <c r="BL3288" s="301">
        <v>50010.38</v>
      </c>
      <c r="BM3288" s="299" t="s">
        <v>894</v>
      </c>
      <c r="BN3288" s="301"/>
      <c r="BO3288" s="304">
        <v>44852</v>
      </c>
      <c r="BP3288" s="304">
        <v>45948</v>
      </c>
      <c r="BQ3288" s="297" t="s">
        <v>1065</v>
      </c>
      <c r="BR3288" s="297" t="s">
        <v>4741</v>
      </c>
      <c r="BS3288" s="297" t="s">
        <v>4742</v>
      </c>
      <c r="BT3288" s="297" t="s">
        <v>4742</v>
      </c>
      <c r="BU3288" s="301">
        <v>0</v>
      </c>
      <c r="BV3288" s="301">
        <v>1125</v>
      </c>
      <c r="BW3288" s="301">
        <v>0</v>
      </c>
    </row>
    <row r="3289" spans="1:75" s="289" customFormat="1" ht="18.2" customHeight="1" x14ac:dyDescent="0.15">
      <c r="A3289" s="291">
        <v>3287</v>
      </c>
      <c r="B3289" s="292" t="s">
        <v>305</v>
      </c>
      <c r="C3289" s="292" t="s">
        <v>306</v>
      </c>
      <c r="D3289" s="312">
        <v>45172</v>
      </c>
      <c r="E3289" s="293" t="s">
        <v>4708</v>
      </c>
      <c r="F3289" s="308">
        <v>0</v>
      </c>
      <c r="G3289" s="308">
        <v>0</v>
      </c>
      <c r="H3289" s="295">
        <v>132238.31</v>
      </c>
      <c r="I3289" s="295">
        <v>0</v>
      </c>
      <c r="J3289" s="295">
        <v>0</v>
      </c>
      <c r="K3289" s="295">
        <v>132238.31</v>
      </c>
      <c r="L3289" s="295">
        <v>831.62</v>
      </c>
      <c r="M3289" s="295">
        <v>0</v>
      </c>
      <c r="N3289" s="295">
        <v>0</v>
      </c>
      <c r="O3289" s="295">
        <v>831.62</v>
      </c>
      <c r="P3289" s="295">
        <v>0</v>
      </c>
      <c r="Q3289" s="295">
        <v>0</v>
      </c>
      <c r="R3289" s="295">
        <v>131406.69</v>
      </c>
      <c r="S3289" s="295">
        <v>0</v>
      </c>
      <c r="T3289" s="295">
        <v>1090.97</v>
      </c>
      <c r="U3289" s="295">
        <v>0</v>
      </c>
      <c r="V3289" s="295">
        <v>0</v>
      </c>
      <c r="W3289" s="295">
        <v>1090.97</v>
      </c>
      <c r="X3289" s="295">
        <v>0</v>
      </c>
      <c r="Y3289" s="295">
        <v>0</v>
      </c>
      <c r="Z3289" s="295">
        <v>0</v>
      </c>
      <c r="AA3289" s="295">
        <v>1125</v>
      </c>
      <c r="AB3289" s="295">
        <v>0</v>
      </c>
      <c r="AC3289" s="295">
        <v>0</v>
      </c>
      <c r="AD3289" s="295">
        <v>0</v>
      </c>
      <c r="AE3289" s="295">
        <v>0</v>
      </c>
      <c r="AF3289" s="295">
        <v>0</v>
      </c>
      <c r="AG3289" s="295">
        <v>0</v>
      </c>
      <c r="AH3289" s="295">
        <v>147.83000000000001</v>
      </c>
      <c r="AI3289" s="295">
        <v>0</v>
      </c>
      <c r="AJ3289" s="295">
        <v>0</v>
      </c>
      <c r="AK3289" s="295">
        <v>0</v>
      </c>
      <c r="AL3289" s="295">
        <v>0</v>
      </c>
      <c r="AM3289" s="295">
        <v>0</v>
      </c>
      <c r="AN3289" s="295">
        <v>0</v>
      </c>
      <c r="AO3289" s="295">
        <v>0</v>
      </c>
      <c r="AP3289" s="295">
        <v>0.27</v>
      </c>
      <c r="AQ3289" s="295">
        <v>0</v>
      </c>
      <c r="AR3289" s="295">
        <v>0.24</v>
      </c>
      <c r="AS3289" s="295">
        <v>0</v>
      </c>
      <c r="AT3289" s="295">
        <f t="shared" si="51"/>
        <v>3195.45</v>
      </c>
      <c r="AU3289" s="295">
        <v>0</v>
      </c>
      <c r="AV3289" s="295">
        <v>0</v>
      </c>
      <c r="AW3289" s="296">
        <v>101</v>
      </c>
      <c r="AX3289" s="296">
        <v>112</v>
      </c>
      <c r="AY3289" s="295">
        <v>455899.99122999999</v>
      </c>
      <c r="AZ3289" s="295">
        <v>140189.32999999999</v>
      </c>
      <c r="BA3289" s="294">
        <v>25.957447999999999</v>
      </c>
      <c r="BB3289" s="294">
        <v>24.3312549002632</v>
      </c>
      <c r="BC3289" s="294">
        <v>9.9</v>
      </c>
      <c r="BD3289" s="294"/>
      <c r="BE3289" s="293" t="s">
        <v>4204</v>
      </c>
      <c r="BF3289" s="291"/>
      <c r="BG3289" s="293" t="s">
        <v>333</v>
      </c>
      <c r="BH3289" s="293" t="s">
        <v>193</v>
      </c>
      <c r="BI3289" s="293" t="s">
        <v>800</v>
      </c>
      <c r="BJ3289" s="293" t="s">
        <v>103</v>
      </c>
      <c r="BK3289" s="292" t="s">
        <v>4</v>
      </c>
      <c r="BL3289" s="294">
        <v>131406.69</v>
      </c>
      <c r="BM3289" s="292" t="s">
        <v>894</v>
      </c>
      <c r="BN3289" s="294"/>
      <c r="BO3289" s="297">
        <v>44852</v>
      </c>
      <c r="BP3289" s="297">
        <v>48262</v>
      </c>
      <c r="BQ3289" s="297" t="s">
        <v>1065</v>
      </c>
      <c r="BR3289" s="297" t="s">
        <v>4741</v>
      </c>
      <c r="BS3289" s="297" t="s">
        <v>4742</v>
      </c>
      <c r="BT3289" s="297" t="s">
        <v>4742</v>
      </c>
      <c r="BU3289" s="294">
        <v>0</v>
      </c>
      <c r="BV3289" s="294">
        <v>1125</v>
      </c>
      <c r="BW3289" s="294">
        <v>0</v>
      </c>
    </row>
    <row r="3290" spans="1:75" s="289" customFormat="1" ht="18.2" customHeight="1" x14ac:dyDescent="0.15">
      <c r="A3290" s="298">
        <v>3288</v>
      </c>
      <c r="B3290" s="299" t="s">
        <v>305</v>
      </c>
      <c r="C3290" s="299" t="s">
        <v>306</v>
      </c>
      <c r="D3290" s="313">
        <v>45172</v>
      </c>
      <c r="E3290" s="300" t="s">
        <v>4709</v>
      </c>
      <c r="F3290" s="309">
        <v>0</v>
      </c>
      <c r="G3290" s="309">
        <v>0</v>
      </c>
      <c r="H3290" s="302">
        <v>229711.43</v>
      </c>
      <c r="I3290" s="302">
        <v>0</v>
      </c>
      <c r="J3290" s="302">
        <v>0</v>
      </c>
      <c r="K3290" s="302">
        <v>229711.43</v>
      </c>
      <c r="L3290" s="302">
        <v>1500.38</v>
      </c>
      <c r="M3290" s="302">
        <v>0</v>
      </c>
      <c r="N3290" s="302">
        <v>0</v>
      </c>
      <c r="O3290" s="302">
        <v>1500.38</v>
      </c>
      <c r="P3290" s="302">
        <v>0</v>
      </c>
      <c r="Q3290" s="302">
        <v>0</v>
      </c>
      <c r="R3290" s="302">
        <v>228211.05</v>
      </c>
      <c r="S3290" s="302">
        <v>0</v>
      </c>
      <c r="T3290" s="302">
        <v>1741.98</v>
      </c>
      <c r="U3290" s="302">
        <v>0</v>
      </c>
      <c r="V3290" s="302">
        <v>0</v>
      </c>
      <c r="W3290" s="302">
        <v>1741.98</v>
      </c>
      <c r="X3290" s="302">
        <v>0</v>
      </c>
      <c r="Y3290" s="302">
        <v>0</v>
      </c>
      <c r="Z3290" s="302">
        <v>0</v>
      </c>
      <c r="AA3290" s="302">
        <v>1125</v>
      </c>
      <c r="AB3290" s="302">
        <v>0</v>
      </c>
      <c r="AC3290" s="302">
        <v>0</v>
      </c>
      <c r="AD3290" s="302">
        <v>0</v>
      </c>
      <c r="AE3290" s="302">
        <v>0</v>
      </c>
      <c r="AF3290" s="302">
        <v>0</v>
      </c>
      <c r="AG3290" s="302">
        <v>0</v>
      </c>
      <c r="AH3290" s="302">
        <v>159.6</v>
      </c>
      <c r="AI3290" s="302">
        <v>0</v>
      </c>
      <c r="AJ3290" s="302">
        <v>0</v>
      </c>
      <c r="AK3290" s="302">
        <v>0</v>
      </c>
      <c r="AL3290" s="302">
        <v>0</v>
      </c>
      <c r="AM3290" s="302">
        <v>0</v>
      </c>
      <c r="AN3290" s="302">
        <v>0</v>
      </c>
      <c r="AO3290" s="302">
        <v>0</v>
      </c>
      <c r="AP3290" s="302">
        <v>0.12</v>
      </c>
      <c r="AQ3290" s="302">
        <v>0</v>
      </c>
      <c r="AR3290" s="302">
        <v>0.08</v>
      </c>
      <c r="AS3290" s="302">
        <v>0</v>
      </c>
      <c r="AT3290" s="295">
        <f t="shared" si="51"/>
        <v>4527</v>
      </c>
      <c r="AU3290" s="302">
        <v>0</v>
      </c>
      <c r="AV3290" s="302">
        <v>0</v>
      </c>
      <c r="AW3290" s="303">
        <v>101</v>
      </c>
      <c r="AX3290" s="303">
        <v>112</v>
      </c>
      <c r="AY3290" s="302">
        <v>372299.99990200001</v>
      </c>
      <c r="AZ3290" s="302">
        <v>244107.99</v>
      </c>
      <c r="BA3290" s="301">
        <v>54.525916000000002</v>
      </c>
      <c r="BB3290" s="301">
        <v>50.9750481439456</v>
      </c>
      <c r="BC3290" s="301">
        <v>9.1</v>
      </c>
      <c r="BD3290" s="301"/>
      <c r="BE3290" s="300" t="s">
        <v>4204</v>
      </c>
      <c r="BF3290" s="298"/>
      <c r="BG3290" s="300" t="s">
        <v>312</v>
      </c>
      <c r="BH3290" s="300" t="s">
        <v>196</v>
      </c>
      <c r="BI3290" s="300" t="s">
        <v>773</v>
      </c>
      <c r="BJ3290" s="300" t="s">
        <v>103</v>
      </c>
      <c r="BK3290" s="299" t="s">
        <v>4</v>
      </c>
      <c r="BL3290" s="301">
        <v>228211.05</v>
      </c>
      <c r="BM3290" s="299" t="s">
        <v>894</v>
      </c>
      <c r="BN3290" s="301"/>
      <c r="BO3290" s="304">
        <v>44852</v>
      </c>
      <c r="BP3290" s="304">
        <v>48262</v>
      </c>
      <c r="BQ3290" s="297" t="s">
        <v>1065</v>
      </c>
      <c r="BR3290" s="297" t="s">
        <v>4741</v>
      </c>
      <c r="BS3290" s="297" t="s">
        <v>4742</v>
      </c>
      <c r="BT3290" s="297" t="s">
        <v>4742</v>
      </c>
      <c r="BU3290" s="301">
        <v>0</v>
      </c>
      <c r="BV3290" s="301">
        <v>1125</v>
      </c>
      <c r="BW3290" s="301">
        <v>0</v>
      </c>
    </row>
    <row r="3291" spans="1:75" s="289" customFormat="1" ht="18.2" customHeight="1" x14ac:dyDescent="0.15">
      <c r="A3291" s="291">
        <v>3289</v>
      </c>
      <c r="B3291" s="292" t="s">
        <v>305</v>
      </c>
      <c r="C3291" s="292" t="s">
        <v>306</v>
      </c>
      <c r="D3291" s="312">
        <v>45172</v>
      </c>
      <c r="E3291" s="293" t="s">
        <v>4710</v>
      </c>
      <c r="F3291" s="308">
        <v>0</v>
      </c>
      <c r="G3291" s="308">
        <v>0</v>
      </c>
      <c r="H3291" s="295">
        <v>478547.84</v>
      </c>
      <c r="I3291" s="295">
        <v>0</v>
      </c>
      <c r="J3291" s="295">
        <v>0</v>
      </c>
      <c r="K3291" s="295">
        <v>478547.84</v>
      </c>
      <c r="L3291" s="295">
        <v>0</v>
      </c>
      <c r="M3291" s="295">
        <v>0</v>
      </c>
      <c r="N3291" s="295">
        <v>0</v>
      </c>
      <c r="O3291" s="295">
        <v>0</v>
      </c>
      <c r="P3291" s="295">
        <v>0</v>
      </c>
      <c r="Q3291" s="295">
        <v>0</v>
      </c>
      <c r="R3291" s="295">
        <v>478547.84</v>
      </c>
      <c r="S3291" s="295">
        <v>0</v>
      </c>
      <c r="T3291" s="295">
        <v>6663.78</v>
      </c>
      <c r="U3291" s="295">
        <v>0</v>
      </c>
      <c r="V3291" s="295">
        <v>0</v>
      </c>
      <c r="W3291" s="295">
        <v>6663.78</v>
      </c>
      <c r="X3291" s="295">
        <v>0</v>
      </c>
      <c r="Y3291" s="295">
        <v>0</v>
      </c>
      <c r="Z3291" s="295">
        <v>0</v>
      </c>
      <c r="AA3291" s="295">
        <v>1125</v>
      </c>
      <c r="AB3291" s="295">
        <v>0</v>
      </c>
      <c r="AC3291" s="295">
        <v>0</v>
      </c>
      <c r="AD3291" s="295">
        <v>0</v>
      </c>
      <c r="AE3291" s="295">
        <v>0</v>
      </c>
      <c r="AF3291" s="295">
        <v>0</v>
      </c>
      <c r="AG3291" s="295">
        <v>0</v>
      </c>
      <c r="AH3291" s="295">
        <v>0</v>
      </c>
      <c r="AI3291" s="295">
        <v>0</v>
      </c>
      <c r="AJ3291" s="295">
        <v>0</v>
      </c>
      <c r="AK3291" s="295">
        <v>0</v>
      </c>
      <c r="AL3291" s="295">
        <v>0</v>
      </c>
      <c r="AM3291" s="295">
        <v>0</v>
      </c>
      <c r="AN3291" s="295">
        <v>0</v>
      </c>
      <c r="AO3291" s="295">
        <v>0</v>
      </c>
      <c r="AP3291" s="295">
        <v>56.54</v>
      </c>
      <c r="AQ3291" s="295">
        <v>0</v>
      </c>
      <c r="AR3291" s="295">
        <v>45.32</v>
      </c>
      <c r="AS3291" s="295">
        <v>0</v>
      </c>
      <c r="AT3291" s="295">
        <f t="shared" si="51"/>
        <v>7800</v>
      </c>
      <c r="AU3291" s="295">
        <v>0</v>
      </c>
      <c r="AV3291" s="295">
        <v>0</v>
      </c>
      <c r="AW3291" s="296">
        <v>119</v>
      </c>
      <c r="AX3291" s="296">
        <v>130</v>
      </c>
      <c r="AY3291" s="295">
        <v>1134998.58</v>
      </c>
      <c r="AZ3291" s="295">
        <v>478547.84</v>
      </c>
      <c r="BA3291" s="294">
        <v>44.052917999999998</v>
      </c>
      <c r="BB3291" s="294">
        <v>44.052917999999998</v>
      </c>
      <c r="BC3291" s="294">
        <v>9.5</v>
      </c>
      <c r="BD3291" s="294"/>
      <c r="BE3291" s="293" t="s">
        <v>4204</v>
      </c>
      <c r="BF3291" s="291"/>
      <c r="BG3291" s="293" t="s">
        <v>312</v>
      </c>
      <c r="BH3291" s="293" t="s">
        <v>529</v>
      </c>
      <c r="BI3291" s="293" t="s">
        <v>695</v>
      </c>
      <c r="BJ3291" s="293" t="s">
        <v>103</v>
      </c>
      <c r="BK3291" s="292" t="s">
        <v>4</v>
      </c>
      <c r="BL3291" s="294">
        <v>478547.84</v>
      </c>
      <c r="BM3291" s="292" t="s">
        <v>894</v>
      </c>
      <c r="BN3291" s="294"/>
      <c r="BO3291" s="297">
        <v>44854</v>
      </c>
      <c r="BP3291" s="297">
        <v>48811</v>
      </c>
      <c r="BQ3291" s="297" t="s">
        <v>1065</v>
      </c>
      <c r="BR3291" s="297" t="s">
        <v>4741</v>
      </c>
      <c r="BS3291" s="297" t="s">
        <v>4742</v>
      </c>
      <c r="BT3291" s="297" t="s">
        <v>4742</v>
      </c>
      <c r="BU3291" s="294">
        <v>0</v>
      </c>
      <c r="BV3291" s="294">
        <v>1125</v>
      </c>
      <c r="BW3291" s="294">
        <v>0</v>
      </c>
    </row>
    <row r="3292" spans="1:75" s="289" customFormat="1" ht="18.2" customHeight="1" x14ac:dyDescent="0.15">
      <c r="A3292" s="298">
        <v>3290</v>
      </c>
      <c r="B3292" s="299" t="s">
        <v>305</v>
      </c>
      <c r="C3292" s="299" t="s">
        <v>306</v>
      </c>
      <c r="D3292" s="313">
        <v>45172</v>
      </c>
      <c r="E3292" s="300" t="s">
        <v>4711</v>
      </c>
      <c r="F3292" s="309">
        <v>0</v>
      </c>
      <c r="G3292" s="309">
        <v>0</v>
      </c>
      <c r="H3292" s="302">
        <v>372000</v>
      </c>
      <c r="I3292" s="302">
        <v>0</v>
      </c>
      <c r="J3292" s="302">
        <v>0</v>
      </c>
      <c r="K3292" s="302">
        <v>372000</v>
      </c>
      <c r="L3292" s="302">
        <v>0</v>
      </c>
      <c r="M3292" s="302">
        <v>0</v>
      </c>
      <c r="N3292" s="302">
        <v>0</v>
      </c>
      <c r="O3292" s="302">
        <v>0</v>
      </c>
      <c r="P3292" s="302">
        <v>0</v>
      </c>
      <c r="Q3292" s="302">
        <v>0</v>
      </c>
      <c r="R3292" s="302">
        <v>372000</v>
      </c>
      <c r="S3292" s="302">
        <v>0</v>
      </c>
      <c r="T3292" s="302">
        <v>4879.3999999999996</v>
      </c>
      <c r="U3292" s="302">
        <v>0</v>
      </c>
      <c r="V3292" s="302">
        <v>0</v>
      </c>
      <c r="W3292" s="302">
        <v>4879.3999999999996</v>
      </c>
      <c r="X3292" s="302">
        <v>0</v>
      </c>
      <c r="Y3292" s="302">
        <v>0</v>
      </c>
      <c r="Z3292" s="302">
        <v>0</v>
      </c>
      <c r="AA3292" s="302">
        <v>1125</v>
      </c>
      <c r="AB3292" s="302">
        <v>0</v>
      </c>
      <c r="AC3292" s="302">
        <v>0</v>
      </c>
      <c r="AD3292" s="302">
        <v>0</v>
      </c>
      <c r="AE3292" s="302">
        <v>0</v>
      </c>
      <c r="AF3292" s="302">
        <v>0</v>
      </c>
      <c r="AG3292" s="302">
        <v>0</v>
      </c>
      <c r="AH3292" s="302">
        <v>0</v>
      </c>
      <c r="AI3292" s="302">
        <v>0</v>
      </c>
      <c r="AJ3292" s="302">
        <v>0</v>
      </c>
      <c r="AK3292" s="302">
        <v>0</v>
      </c>
      <c r="AL3292" s="302">
        <v>0</v>
      </c>
      <c r="AM3292" s="302">
        <v>0</v>
      </c>
      <c r="AN3292" s="302">
        <v>0</v>
      </c>
      <c r="AO3292" s="302">
        <v>0</v>
      </c>
      <c r="AP3292" s="302">
        <v>21</v>
      </c>
      <c r="AQ3292" s="302">
        <v>0</v>
      </c>
      <c r="AR3292" s="302">
        <v>5.4</v>
      </c>
      <c r="AS3292" s="302">
        <v>0</v>
      </c>
      <c r="AT3292" s="295">
        <f t="shared" si="51"/>
        <v>6020</v>
      </c>
      <c r="AU3292" s="302">
        <v>0</v>
      </c>
      <c r="AV3292" s="302">
        <v>0</v>
      </c>
      <c r="AW3292" s="303">
        <v>119</v>
      </c>
      <c r="AX3292" s="303">
        <v>130</v>
      </c>
      <c r="AY3292" s="302">
        <v>372000</v>
      </c>
      <c r="AZ3292" s="302">
        <v>372000</v>
      </c>
      <c r="BA3292" s="301">
        <v>89.516135000000006</v>
      </c>
      <c r="BB3292" s="301">
        <v>89.516135000000006</v>
      </c>
      <c r="BC3292" s="301">
        <v>8.6</v>
      </c>
      <c r="BD3292" s="301"/>
      <c r="BE3292" s="300" t="s">
        <v>4204</v>
      </c>
      <c r="BF3292" s="298"/>
      <c r="BG3292" s="300" t="s">
        <v>312</v>
      </c>
      <c r="BH3292" s="300" t="s">
        <v>504</v>
      </c>
      <c r="BI3292" s="300" t="s">
        <v>853</v>
      </c>
      <c r="BJ3292" s="300" t="s">
        <v>103</v>
      </c>
      <c r="BK3292" s="299" t="s">
        <v>4</v>
      </c>
      <c r="BL3292" s="301">
        <v>372000</v>
      </c>
      <c r="BM3292" s="299" t="s">
        <v>894</v>
      </c>
      <c r="BN3292" s="301"/>
      <c r="BO3292" s="304">
        <v>44860</v>
      </c>
      <c r="BP3292" s="304">
        <v>48817</v>
      </c>
      <c r="BQ3292" s="297" t="s">
        <v>1065</v>
      </c>
      <c r="BR3292" s="297" t="s">
        <v>4741</v>
      </c>
      <c r="BS3292" s="297" t="s">
        <v>4742</v>
      </c>
      <c r="BT3292" s="297" t="s">
        <v>4742</v>
      </c>
      <c r="BU3292" s="301">
        <v>0</v>
      </c>
      <c r="BV3292" s="301">
        <v>1125</v>
      </c>
      <c r="BW3292" s="301">
        <v>0</v>
      </c>
    </row>
    <row r="3293" spans="1:75" s="289" customFormat="1" ht="18.2" customHeight="1" x14ac:dyDescent="0.15">
      <c r="A3293" s="291">
        <v>3291</v>
      </c>
      <c r="B3293" s="292" t="s">
        <v>305</v>
      </c>
      <c r="C3293" s="292" t="s">
        <v>306</v>
      </c>
      <c r="D3293" s="312">
        <v>45172</v>
      </c>
      <c r="E3293" s="293" t="s">
        <v>4716</v>
      </c>
      <c r="F3293" s="308">
        <v>9</v>
      </c>
      <c r="G3293" s="308">
        <v>8</v>
      </c>
      <c r="H3293" s="295">
        <v>286621</v>
      </c>
      <c r="I3293" s="295">
        <v>0</v>
      </c>
      <c r="J3293" s="295">
        <v>0</v>
      </c>
      <c r="K3293" s="295">
        <v>286621</v>
      </c>
      <c r="L3293" s="295">
        <v>0</v>
      </c>
      <c r="M3293" s="295">
        <v>0</v>
      </c>
      <c r="N3293" s="295">
        <v>0</v>
      </c>
      <c r="O3293" s="295">
        <v>0</v>
      </c>
      <c r="P3293" s="295">
        <v>0</v>
      </c>
      <c r="Q3293" s="295">
        <v>0</v>
      </c>
      <c r="R3293" s="295">
        <v>286621</v>
      </c>
      <c r="S3293" s="295">
        <v>26809.09</v>
      </c>
      <c r="T3293" s="295">
        <v>3781.01</v>
      </c>
      <c r="U3293" s="295">
        <v>0</v>
      </c>
      <c r="V3293" s="295">
        <v>0</v>
      </c>
      <c r="W3293" s="295">
        <v>0</v>
      </c>
      <c r="X3293" s="295">
        <v>0</v>
      </c>
      <c r="Y3293" s="295">
        <v>0</v>
      </c>
      <c r="Z3293" s="295">
        <v>30590.1</v>
      </c>
      <c r="AA3293" s="295">
        <v>0</v>
      </c>
      <c r="AB3293" s="295">
        <v>0</v>
      </c>
      <c r="AC3293" s="295">
        <v>0</v>
      </c>
      <c r="AD3293" s="295">
        <v>0</v>
      </c>
      <c r="AE3293" s="295">
        <v>0</v>
      </c>
      <c r="AF3293" s="295">
        <v>0</v>
      </c>
      <c r="AG3293" s="295">
        <v>0</v>
      </c>
      <c r="AH3293" s="295">
        <v>0</v>
      </c>
      <c r="AI3293" s="295">
        <v>0</v>
      </c>
      <c r="AJ3293" s="295">
        <v>0</v>
      </c>
      <c r="AK3293" s="295">
        <v>0</v>
      </c>
      <c r="AL3293" s="295">
        <v>0</v>
      </c>
      <c r="AM3293" s="295">
        <v>0</v>
      </c>
      <c r="AN3293" s="295">
        <v>0</v>
      </c>
      <c r="AO3293" s="295">
        <v>0</v>
      </c>
      <c r="AP3293" s="295">
        <v>0</v>
      </c>
      <c r="AQ3293" s="295">
        <v>0</v>
      </c>
      <c r="AR3293" s="295">
        <v>0</v>
      </c>
      <c r="AS3293" s="295">
        <v>0</v>
      </c>
      <c r="AT3293" s="295">
        <f t="shared" si="51"/>
        <v>0</v>
      </c>
      <c r="AU3293" s="295">
        <v>0</v>
      </c>
      <c r="AV3293" s="295">
        <v>30590.1</v>
      </c>
      <c r="AW3293" s="296">
        <v>119</v>
      </c>
      <c r="AX3293" s="296">
        <v>129</v>
      </c>
      <c r="AY3293" s="295">
        <v>286621</v>
      </c>
      <c r="AZ3293" s="295">
        <v>286621</v>
      </c>
      <c r="BA3293" s="294">
        <v>90.000004000000004</v>
      </c>
      <c r="BB3293" s="294">
        <v>90.000004000000004</v>
      </c>
      <c r="BC3293" s="294">
        <v>8.6</v>
      </c>
      <c r="BD3293" s="294"/>
      <c r="BE3293" s="293" t="s">
        <v>4204</v>
      </c>
      <c r="BF3293" s="291"/>
      <c r="BG3293" s="293" t="s">
        <v>351</v>
      </c>
      <c r="BH3293" s="293" t="s">
        <v>444</v>
      </c>
      <c r="BI3293" s="293" t="s">
        <v>854</v>
      </c>
      <c r="BJ3293" s="293" t="s">
        <v>4205</v>
      </c>
      <c r="BK3293" s="292" t="s">
        <v>4</v>
      </c>
      <c r="BL3293" s="294">
        <v>286621</v>
      </c>
      <c r="BM3293" s="292" t="s">
        <v>894</v>
      </c>
      <c r="BN3293" s="294"/>
      <c r="BO3293" s="297">
        <v>44888</v>
      </c>
      <c r="BP3293" s="297">
        <v>48814</v>
      </c>
      <c r="BQ3293" s="297" t="s">
        <v>1065</v>
      </c>
      <c r="BR3293" s="297" t="s">
        <v>4741</v>
      </c>
      <c r="BS3293" s="297" t="s">
        <v>4742</v>
      </c>
      <c r="BT3293" s="297" t="s">
        <v>4742</v>
      </c>
      <c r="BU3293" s="294">
        <v>9000</v>
      </c>
      <c r="BV3293" s="294">
        <v>1125</v>
      </c>
      <c r="BW3293" s="294">
        <v>0</v>
      </c>
    </row>
    <row r="3294" spans="1:75" s="289" customFormat="1" ht="18.2" customHeight="1" x14ac:dyDescent="0.15">
      <c r="A3294" s="298">
        <v>3292</v>
      </c>
      <c r="B3294" s="299" t="s">
        <v>305</v>
      </c>
      <c r="C3294" s="299" t="s">
        <v>306</v>
      </c>
      <c r="D3294" s="313">
        <v>45172</v>
      </c>
      <c r="E3294" s="300" t="s">
        <v>4712</v>
      </c>
      <c r="F3294" s="309">
        <v>0</v>
      </c>
      <c r="G3294" s="309">
        <v>0</v>
      </c>
      <c r="H3294" s="302">
        <v>305111.71999999997</v>
      </c>
      <c r="I3294" s="302">
        <v>0</v>
      </c>
      <c r="J3294" s="302">
        <v>0</v>
      </c>
      <c r="K3294" s="302">
        <v>305111.71999999997</v>
      </c>
      <c r="L3294" s="302">
        <v>0</v>
      </c>
      <c r="M3294" s="302">
        <v>0</v>
      </c>
      <c r="N3294" s="302">
        <v>0</v>
      </c>
      <c r="O3294" s="302">
        <v>0</v>
      </c>
      <c r="P3294" s="302">
        <v>0</v>
      </c>
      <c r="Q3294" s="302">
        <v>0</v>
      </c>
      <c r="R3294" s="302">
        <v>305111.71999999997</v>
      </c>
      <c r="S3294" s="302">
        <v>0</v>
      </c>
      <c r="T3294" s="302">
        <v>4172.3999999999996</v>
      </c>
      <c r="U3294" s="302">
        <v>0</v>
      </c>
      <c r="V3294" s="302">
        <v>0</v>
      </c>
      <c r="W3294" s="302">
        <v>4172.3999999999996</v>
      </c>
      <c r="X3294" s="302">
        <v>0</v>
      </c>
      <c r="Y3294" s="302">
        <v>0</v>
      </c>
      <c r="Z3294" s="302">
        <v>0</v>
      </c>
      <c r="AA3294" s="302">
        <v>1125</v>
      </c>
      <c r="AB3294" s="302">
        <v>0</v>
      </c>
      <c r="AC3294" s="302">
        <v>0</v>
      </c>
      <c r="AD3294" s="302">
        <v>0</v>
      </c>
      <c r="AE3294" s="302">
        <v>0</v>
      </c>
      <c r="AF3294" s="302">
        <v>0</v>
      </c>
      <c r="AG3294" s="302">
        <v>0</v>
      </c>
      <c r="AH3294" s="302">
        <v>0</v>
      </c>
      <c r="AI3294" s="302">
        <v>0</v>
      </c>
      <c r="AJ3294" s="302">
        <v>0</v>
      </c>
      <c r="AK3294" s="302">
        <v>0</v>
      </c>
      <c r="AL3294" s="302">
        <v>0</v>
      </c>
      <c r="AM3294" s="302">
        <v>0</v>
      </c>
      <c r="AN3294" s="302">
        <v>0</v>
      </c>
      <c r="AO3294" s="302">
        <v>0</v>
      </c>
      <c r="AP3294" s="302">
        <v>28.6</v>
      </c>
      <c r="AQ3294" s="302">
        <v>0</v>
      </c>
      <c r="AR3294" s="302">
        <v>26</v>
      </c>
      <c r="AS3294" s="302">
        <v>0</v>
      </c>
      <c r="AT3294" s="295">
        <f t="shared" si="51"/>
        <v>5300</v>
      </c>
      <c r="AU3294" s="302">
        <v>0</v>
      </c>
      <c r="AV3294" s="302">
        <v>0</v>
      </c>
      <c r="AW3294" s="303">
        <v>119</v>
      </c>
      <c r="AX3294" s="303">
        <v>130</v>
      </c>
      <c r="AY3294" s="302">
        <v>398199.98</v>
      </c>
      <c r="AZ3294" s="302">
        <v>305111.71999999997</v>
      </c>
      <c r="BA3294" s="301">
        <v>89.073330999999996</v>
      </c>
      <c r="BB3294" s="301">
        <v>89.073330999999996</v>
      </c>
      <c r="BC3294" s="301">
        <v>9.5</v>
      </c>
      <c r="BD3294" s="301"/>
      <c r="BE3294" s="300" t="s">
        <v>4204</v>
      </c>
      <c r="BF3294" s="298"/>
      <c r="BG3294" s="300" t="s">
        <v>307</v>
      </c>
      <c r="BH3294" s="300" t="s">
        <v>222</v>
      </c>
      <c r="BI3294" s="300" t="s">
        <v>308</v>
      </c>
      <c r="BJ3294" s="300" t="s">
        <v>103</v>
      </c>
      <c r="BK3294" s="299" t="s">
        <v>4</v>
      </c>
      <c r="BL3294" s="301">
        <v>305111.71999999997</v>
      </c>
      <c r="BM3294" s="299" t="s">
        <v>894</v>
      </c>
      <c r="BN3294" s="301"/>
      <c r="BO3294" s="304">
        <v>44862</v>
      </c>
      <c r="BP3294" s="304">
        <v>48819</v>
      </c>
      <c r="BQ3294" s="297" t="s">
        <v>1065</v>
      </c>
      <c r="BR3294" s="297" t="s">
        <v>4741</v>
      </c>
      <c r="BS3294" s="297" t="s">
        <v>4742</v>
      </c>
      <c r="BT3294" s="297" t="s">
        <v>4742</v>
      </c>
      <c r="BU3294" s="301">
        <v>0</v>
      </c>
      <c r="BV3294" s="301">
        <v>1125</v>
      </c>
      <c r="BW3294" s="301">
        <v>0</v>
      </c>
    </row>
    <row r="3295" spans="1:75" s="289" customFormat="1" ht="18.2" customHeight="1" x14ac:dyDescent="0.15">
      <c r="A3295" s="291">
        <v>3293</v>
      </c>
      <c r="B3295" s="292" t="s">
        <v>305</v>
      </c>
      <c r="C3295" s="292" t="s">
        <v>306</v>
      </c>
      <c r="D3295" s="312">
        <v>45172</v>
      </c>
      <c r="E3295" s="293" t="s">
        <v>4717</v>
      </c>
      <c r="F3295" s="308">
        <v>0</v>
      </c>
      <c r="G3295" s="308">
        <v>0</v>
      </c>
      <c r="H3295" s="295">
        <v>145668.51999999999</v>
      </c>
      <c r="I3295" s="295">
        <v>0</v>
      </c>
      <c r="J3295" s="295">
        <v>0</v>
      </c>
      <c r="K3295" s="295">
        <v>145668.51999999999</v>
      </c>
      <c r="L3295" s="295">
        <v>731.71</v>
      </c>
      <c r="M3295" s="295">
        <v>0</v>
      </c>
      <c r="N3295" s="295">
        <v>0</v>
      </c>
      <c r="O3295" s="295">
        <v>731.71</v>
      </c>
      <c r="P3295" s="295">
        <v>0</v>
      </c>
      <c r="Q3295" s="295">
        <v>0</v>
      </c>
      <c r="R3295" s="295">
        <v>144936.81</v>
      </c>
      <c r="S3295" s="295">
        <v>0</v>
      </c>
      <c r="T3295" s="295">
        <v>1153.21</v>
      </c>
      <c r="U3295" s="295">
        <v>0</v>
      </c>
      <c r="V3295" s="295">
        <v>0</v>
      </c>
      <c r="W3295" s="295">
        <v>1153.21</v>
      </c>
      <c r="X3295" s="295">
        <v>0</v>
      </c>
      <c r="Y3295" s="295">
        <v>0</v>
      </c>
      <c r="Z3295" s="295">
        <v>0</v>
      </c>
      <c r="AA3295" s="295">
        <v>1125</v>
      </c>
      <c r="AB3295" s="295">
        <v>0</v>
      </c>
      <c r="AC3295" s="295">
        <v>0</v>
      </c>
      <c r="AD3295" s="295">
        <v>0</v>
      </c>
      <c r="AE3295" s="295">
        <v>0</v>
      </c>
      <c r="AF3295" s="295">
        <v>0</v>
      </c>
      <c r="AG3295" s="295">
        <v>0</v>
      </c>
      <c r="AH3295" s="295">
        <v>173.2</v>
      </c>
      <c r="AI3295" s="295">
        <v>0</v>
      </c>
      <c r="AJ3295" s="295">
        <v>0</v>
      </c>
      <c r="AK3295" s="295">
        <v>0</v>
      </c>
      <c r="AL3295" s="295">
        <v>0</v>
      </c>
      <c r="AM3295" s="295">
        <v>0</v>
      </c>
      <c r="AN3295" s="295">
        <v>0</v>
      </c>
      <c r="AO3295" s="295">
        <v>0</v>
      </c>
      <c r="AP3295" s="295">
        <v>0</v>
      </c>
      <c r="AQ3295" s="295">
        <v>0</v>
      </c>
      <c r="AR3295" s="295">
        <v>0</v>
      </c>
      <c r="AS3295" s="295">
        <v>0</v>
      </c>
      <c r="AT3295" s="295">
        <f t="shared" si="51"/>
        <v>3183.12</v>
      </c>
      <c r="AU3295" s="295">
        <v>0</v>
      </c>
      <c r="AV3295" s="295">
        <v>0</v>
      </c>
      <c r="AW3295" s="296">
        <v>119</v>
      </c>
      <c r="AX3295" s="296">
        <v>129</v>
      </c>
      <c r="AY3295" s="295">
        <v>550000.98637399997</v>
      </c>
      <c r="AZ3295" s="295">
        <v>152000.63</v>
      </c>
      <c r="BA3295" s="294">
        <v>65.454431</v>
      </c>
      <c r="BB3295" s="294">
        <v>62.4126125628894</v>
      </c>
      <c r="BC3295" s="294">
        <v>9.5</v>
      </c>
      <c r="BD3295" s="294"/>
      <c r="BE3295" s="293" t="s">
        <v>4204</v>
      </c>
      <c r="BF3295" s="291"/>
      <c r="BG3295" s="293" t="s">
        <v>349</v>
      </c>
      <c r="BH3295" s="293" t="s">
        <v>180</v>
      </c>
      <c r="BI3295" s="293" t="s">
        <v>662</v>
      </c>
      <c r="BJ3295" s="293" t="s">
        <v>103</v>
      </c>
      <c r="BK3295" s="292" t="s">
        <v>4</v>
      </c>
      <c r="BL3295" s="294">
        <v>144936.81</v>
      </c>
      <c r="BM3295" s="292" t="s">
        <v>894</v>
      </c>
      <c r="BN3295" s="294"/>
      <c r="BO3295" s="297">
        <v>44887</v>
      </c>
      <c r="BP3295" s="297">
        <v>48813</v>
      </c>
      <c r="BQ3295" s="297" t="s">
        <v>1065</v>
      </c>
      <c r="BR3295" s="297" t="s">
        <v>4741</v>
      </c>
      <c r="BS3295" s="297" t="s">
        <v>4742</v>
      </c>
      <c r="BT3295" s="297" t="s">
        <v>4742</v>
      </c>
      <c r="BU3295" s="294">
        <v>0</v>
      </c>
      <c r="BV3295" s="294">
        <v>1125</v>
      </c>
      <c r="BW3295" s="294">
        <v>0</v>
      </c>
    </row>
    <row r="3296" spans="1:75" s="289" customFormat="1" ht="18.2" customHeight="1" x14ac:dyDescent="0.15">
      <c r="A3296" s="298">
        <v>3294</v>
      </c>
      <c r="B3296" s="299" t="s">
        <v>305</v>
      </c>
      <c r="C3296" s="299" t="s">
        <v>306</v>
      </c>
      <c r="D3296" s="313">
        <v>45172</v>
      </c>
      <c r="E3296" s="300" t="s">
        <v>4728</v>
      </c>
      <c r="F3296" s="309">
        <v>0</v>
      </c>
      <c r="G3296" s="309">
        <v>0</v>
      </c>
      <c r="H3296" s="302">
        <v>249359.38</v>
      </c>
      <c r="I3296" s="302">
        <v>0</v>
      </c>
      <c r="J3296" s="302">
        <v>0</v>
      </c>
      <c r="K3296" s="302">
        <v>249359.38</v>
      </c>
      <c r="L3296" s="302">
        <v>0</v>
      </c>
      <c r="M3296" s="302">
        <v>0</v>
      </c>
      <c r="N3296" s="302">
        <v>0</v>
      </c>
      <c r="O3296" s="302">
        <v>0</v>
      </c>
      <c r="P3296" s="302">
        <v>0</v>
      </c>
      <c r="Q3296" s="302">
        <v>0</v>
      </c>
      <c r="R3296" s="302">
        <v>249359.38</v>
      </c>
      <c r="S3296" s="302">
        <v>0</v>
      </c>
      <c r="T3296" s="302">
        <v>3960.66</v>
      </c>
      <c r="U3296" s="302">
        <v>0</v>
      </c>
      <c r="V3296" s="302">
        <v>0</v>
      </c>
      <c r="W3296" s="302">
        <v>3960.66</v>
      </c>
      <c r="X3296" s="302">
        <v>0</v>
      </c>
      <c r="Y3296" s="302">
        <v>0</v>
      </c>
      <c r="Z3296" s="302">
        <v>0</v>
      </c>
      <c r="AA3296" s="302">
        <v>0</v>
      </c>
      <c r="AB3296" s="302">
        <v>0</v>
      </c>
      <c r="AC3296" s="302">
        <v>0</v>
      </c>
      <c r="AD3296" s="302">
        <v>0</v>
      </c>
      <c r="AE3296" s="302">
        <v>0</v>
      </c>
      <c r="AF3296" s="302">
        <v>0</v>
      </c>
      <c r="AG3296" s="302">
        <v>0</v>
      </c>
      <c r="AH3296" s="302">
        <v>0</v>
      </c>
      <c r="AI3296" s="302">
        <v>0</v>
      </c>
      <c r="AJ3296" s="302">
        <v>0</v>
      </c>
      <c r="AK3296" s="302">
        <v>0</v>
      </c>
      <c r="AL3296" s="302">
        <v>0</v>
      </c>
      <c r="AM3296" s="302">
        <v>0</v>
      </c>
      <c r="AN3296" s="302">
        <v>0</v>
      </c>
      <c r="AO3296" s="302">
        <v>0</v>
      </c>
      <c r="AP3296" s="302">
        <v>0</v>
      </c>
      <c r="AQ3296" s="302">
        <v>0</v>
      </c>
      <c r="AR3296" s="302">
        <v>0</v>
      </c>
      <c r="AS3296" s="302">
        <v>0</v>
      </c>
      <c r="AT3296" s="295">
        <f t="shared" si="51"/>
        <v>3960.66</v>
      </c>
      <c r="AU3296" s="302">
        <v>0</v>
      </c>
      <c r="AV3296" s="302">
        <v>0</v>
      </c>
      <c r="AW3296" s="303">
        <v>97</v>
      </c>
      <c r="AX3296" s="303">
        <v>106</v>
      </c>
      <c r="AY3296" s="302">
        <v>268997.81</v>
      </c>
      <c r="AZ3296" s="302">
        <v>249359.38</v>
      </c>
      <c r="BA3296" s="301">
        <v>47.051685999999997</v>
      </c>
      <c r="BB3296" s="301">
        <v>47.051685999999997</v>
      </c>
      <c r="BC3296" s="301">
        <v>9.9</v>
      </c>
      <c r="BD3296" s="301"/>
      <c r="BE3296" s="300" t="s">
        <v>4204</v>
      </c>
      <c r="BF3296" s="298"/>
      <c r="BG3296" s="300" t="s">
        <v>320</v>
      </c>
      <c r="BH3296" s="300" t="s">
        <v>181</v>
      </c>
      <c r="BI3296" s="300" t="s">
        <v>368</v>
      </c>
      <c r="BJ3296" s="300" t="s">
        <v>103</v>
      </c>
      <c r="BK3296" s="299" t="s">
        <v>4</v>
      </c>
      <c r="BL3296" s="301">
        <v>249359.38</v>
      </c>
      <c r="BM3296" s="299" t="s">
        <v>894</v>
      </c>
      <c r="BN3296" s="301"/>
      <c r="BO3296" s="304">
        <v>44910</v>
      </c>
      <c r="BP3296" s="304">
        <v>48136</v>
      </c>
      <c r="BQ3296" s="297" t="s">
        <v>925</v>
      </c>
      <c r="BR3296" s="297" t="s">
        <v>4745</v>
      </c>
      <c r="BS3296" s="297" t="s">
        <v>4742</v>
      </c>
      <c r="BT3296" s="297" t="s">
        <v>4742</v>
      </c>
      <c r="BU3296" s="301">
        <v>0</v>
      </c>
      <c r="BV3296" s="301">
        <v>0</v>
      </c>
      <c r="BW3296" s="301">
        <v>0</v>
      </c>
    </row>
    <row r="3297" spans="1:75" s="289" customFormat="1" ht="18.2" customHeight="1" x14ac:dyDescent="0.15">
      <c r="A3297" s="291">
        <v>3295</v>
      </c>
      <c r="B3297" s="292" t="s">
        <v>305</v>
      </c>
      <c r="C3297" s="292" t="s">
        <v>306</v>
      </c>
      <c r="D3297" s="312">
        <v>45172</v>
      </c>
      <c r="E3297" s="293" t="s">
        <v>4718</v>
      </c>
      <c r="F3297" s="308">
        <v>0</v>
      </c>
      <c r="G3297" s="308">
        <v>0</v>
      </c>
      <c r="H3297" s="295">
        <v>362002.06</v>
      </c>
      <c r="I3297" s="295">
        <v>0</v>
      </c>
      <c r="J3297" s="295">
        <v>0</v>
      </c>
      <c r="K3297" s="295">
        <v>362002.06</v>
      </c>
      <c r="L3297" s="295">
        <v>0</v>
      </c>
      <c r="M3297" s="295">
        <v>0</v>
      </c>
      <c r="N3297" s="295">
        <v>0</v>
      </c>
      <c r="O3297" s="295">
        <v>0</v>
      </c>
      <c r="P3297" s="295">
        <v>0</v>
      </c>
      <c r="Q3297" s="295">
        <v>0</v>
      </c>
      <c r="R3297" s="295">
        <v>362002.06</v>
      </c>
      <c r="S3297" s="295">
        <v>0</v>
      </c>
      <c r="T3297" s="295">
        <v>5046.91</v>
      </c>
      <c r="U3297" s="295">
        <v>0</v>
      </c>
      <c r="V3297" s="295">
        <v>0</v>
      </c>
      <c r="W3297" s="295">
        <v>5046.91</v>
      </c>
      <c r="X3297" s="295">
        <v>0</v>
      </c>
      <c r="Y3297" s="295">
        <v>0</v>
      </c>
      <c r="Z3297" s="295">
        <v>0</v>
      </c>
      <c r="AA3297" s="295">
        <v>1125</v>
      </c>
      <c r="AB3297" s="295">
        <v>0</v>
      </c>
      <c r="AC3297" s="295">
        <v>0</v>
      </c>
      <c r="AD3297" s="295">
        <v>0</v>
      </c>
      <c r="AE3297" s="295">
        <v>0</v>
      </c>
      <c r="AF3297" s="295">
        <v>0</v>
      </c>
      <c r="AG3297" s="295">
        <v>0</v>
      </c>
      <c r="AH3297" s="295">
        <v>0</v>
      </c>
      <c r="AI3297" s="295">
        <v>0</v>
      </c>
      <c r="AJ3297" s="295">
        <v>0</v>
      </c>
      <c r="AK3297" s="295">
        <v>0</v>
      </c>
      <c r="AL3297" s="295">
        <v>0</v>
      </c>
      <c r="AM3297" s="295">
        <v>0</v>
      </c>
      <c r="AN3297" s="295">
        <v>0</v>
      </c>
      <c r="AO3297" s="295">
        <v>0</v>
      </c>
      <c r="AP3297" s="295">
        <v>0.81</v>
      </c>
      <c r="AQ3297" s="295">
        <v>0</v>
      </c>
      <c r="AR3297" s="295">
        <v>0.72</v>
      </c>
      <c r="AS3297" s="295">
        <v>0</v>
      </c>
      <c r="AT3297" s="295">
        <f t="shared" si="51"/>
        <v>6172</v>
      </c>
      <c r="AU3297" s="295">
        <v>0</v>
      </c>
      <c r="AV3297" s="295">
        <v>0</v>
      </c>
      <c r="AW3297" s="296">
        <v>119</v>
      </c>
      <c r="AX3297" s="296">
        <v>129</v>
      </c>
      <c r="AY3297" s="295">
        <v>362002.06</v>
      </c>
      <c r="AZ3297" s="295">
        <v>362002.06</v>
      </c>
      <c r="BA3297" s="294">
        <v>83.431012999999993</v>
      </c>
      <c r="BB3297" s="294">
        <v>83.431012999999993</v>
      </c>
      <c r="BC3297" s="294">
        <v>10</v>
      </c>
      <c r="BD3297" s="294"/>
      <c r="BE3297" s="293" t="s">
        <v>4204</v>
      </c>
      <c r="BF3297" s="291"/>
      <c r="BG3297" s="293" t="s">
        <v>312</v>
      </c>
      <c r="BH3297" s="293" t="s">
        <v>504</v>
      </c>
      <c r="BI3297" s="293" t="s">
        <v>505</v>
      </c>
      <c r="BJ3297" s="293" t="s">
        <v>103</v>
      </c>
      <c r="BK3297" s="292" t="s">
        <v>4</v>
      </c>
      <c r="BL3297" s="294">
        <v>362002.06</v>
      </c>
      <c r="BM3297" s="292" t="s">
        <v>894</v>
      </c>
      <c r="BN3297" s="294"/>
      <c r="BO3297" s="297">
        <v>44888</v>
      </c>
      <c r="BP3297" s="297">
        <v>48814</v>
      </c>
      <c r="BQ3297" s="297" t="s">
        <v>1065</v>
      </c>
      <c r="BR3297" s="297" t="s">
        <v>4741</v>
      </c>
      <c r="BS3297" s="297" t="s">
        <v>4742</v>
      </c>
      <c r="BT3297" s="297" t="s">
        <v>4742</v>
      </c>
      <c r="BU3297" s="294">
        <v>0</v>
      </c>
      <c r="BV3297" s="294">
        <v>1125</v>
      </c>
      <c r="BW3297" s="294">
        <v>0</v>
      </c>
    </row>
    <row r="3298" spans="1:75" s="289" customFormat="1" ht="18.2" customHeight="1" x14ac:dyDescent="0.15">
      <c r="A3298" s="298">
        <v>3296</v>
      </c>
      <c r="B3298" s="299" t="s">
        <v>305</v>
      </c>
      <c r="C3298" s="299" t="s">
        <v>306</v>
      </c>
      <c r="D3298" s="313">
        <v>45172</v>
      </c>
      <c r="E3298" s="300" t="s">
        <v>4719</v>
      </c>
      <c r="F3298" s="309">
        <v>0</v>
      </c>
      <c r="G3298" s="309">
        <v>0</v>
      </c>
      <c r="H3298" s="302">
        <v>110930.94</v>
      </c>
      <c r="I3298" s="302">
        <v>0</v>
      </c>
      <c r="J3298" s="302">
        <v>0</v>
      </c>
      <c r="K3298" s="302">
        <v>110930.94</v>
      </c>
      <c r="L3298" s="302">
        <v>541.54</v>
      </c>
      <c r="M3298" s="302">
        <v>0</v>
      </c>
      <c r="N3298" s="302">
        <v>0</v>
      </c>
      <c r="O3298" s="302">
        <v>541.54</v>
      </c>
      <c r="P3298" s="302">
        <v>0</v>
      </c>
      <c r="Q3298" s="302">
        <v>0</v>
      </c>
      <c r="R3298" s="302">
        <v>110389.4</v>
      </c>
      <c r="S3298" s="302">
        <v>0</v>
      </c>
      <c r="T3298" s="302">
        <v>924.42</v>
      </c>
      <c r="U3298" s="302">
        <v>0</v>
      </c>
      <c r="V3298" s="302">
        <v>0</v>
      </c>
      <c r="W3298" s="302">
        <v>924.42</v>
      </c>
      <c r="X3298" s="302">
        <v>0</v>
      </c>
      <c r="Y3298" s="302">
        <v>0</v>
      </c>
      <c r="Z3298" s="302">
        <v>0</v>
      </c>
      <c r="AA3298" s="302">
        <v>1125</v>
      </c>
      <c r="AB3298" s="302">
        <v>0</v>
      </c>
      <c r="AC3298" s="302">
        <v>0</v>
      </c>
      <c r="AD3298" s="302">
        <v>0</v>
      </c>
      <c r="AE3298" s="302">
        <v>0</v>
      </c>
      <c r="AF3298" s="302">
        <v>0</v>
      </c>
      <c r="AG3298" s="302">
        <v>0</v>
      </c>
      <c r="AH3298" s="302">
        <v>99.57</v>
      </c>
      <c r="AI3298" s="302">
        <v>0</v>
      </c>
      <c r="AJ3298" s="302">
        <v>0</v>
      </c>
      <c r="AK3298" s="302">
        <v>0</v>
      </c>
      <c r="AL3298" s="302">
        <v>0</v>
      </c>
      <c r="AM3298" s="302">
        <v>0</v>
      </c>
      <c r="AN3298" s="302">
        <v>0</v>
      </c>
      <c r="AO3298" s="302">
        <v>0</v>
      </c>
      <c r="AP3298" s="302">
        <v>0</v>
      </c>
      <c r="AQ3298" s="302">
        <v>0</v>
      </c>
      <c r="AR3298" s="302">
        <v>0</v>
      </c>
      <c r="AS3298" s="302">
        <v>0</v>
      </c>
      <c r="AT3298" s="295">
        <f t="shared" si="51"/>
        <v>2690.5299999999997</v>
      </c>
      <c r="AU3298" s="302">
        <v>0</v>
      </c>
      <c r="AV3298" s="302">
        <v>0</v>
      </c>
      <c r="AW3298" s="303">
        <v>119</v>
      </c>
      <c r="AX3298" s="303">
        <v>129</v>
      </c>
      <c r="AY3298" s="302">
        <v>279675.51001099998</v>
      </c>
      <c r="AZ3298" s="302">
        <v>115607.72</v>
      </c>
      <c r="BA3298" s="301">
        <v>43.264426999999998</v>
      </c>
      <c r="BB3298" s="301">
        <v>41.311550282920599</v>
      </c>
      <c r="BC3298" s="301">
        <v>10</v>
      </c>
      <c r="BD3298" s="301"/>
      <c r="BE3298" s="300" t="s">
        <v>4204</v>
      </c>
      <c r="BF3298" s="298"/>
      <c r="BG3298" s="300" t="s">
        <v>315</v>
      </c>
      <c r="BH3298" s="300" t="s">
        <v>179</v>
      </c>
      <c r="BI3298" s="300" t="s">
        <v>329</v>
      </c>
      <c r="BJ3298" s="300" t="s">
        <v>103</v>
      </c>
      <c r="BK3298" s="299" t="s">
        <v>4</v>
      </c>
      <c r="BL3298" s="301">
        <v>110389.4</v>
      </c>
      <c r="BM3298" s="299" t="s">
        <v>894</v>
      </c>
      <c r="BN3298" s="301"/>
      <c r="BO3298" s="304">
        <v>44888</v>
      </c>
      <c r="BP3298" s="304">
        <v>48814</v>
      </c>
      <c r="BQ3298" s="297" t="s">
        <v>1065</v>
      </c>
      <c r="BR3298" s="297" t="s">
        <v>4741</v>
      </c>
      <c r="BS3298" s="297" t="s">
        <v>4742</v>
      </c>
      <c r="BT3298" s="297" t="s">
        <v>4742</v>
      </c>
      <c r="BU3298" s="301">
        <v>0</v>
      </c>
      <c r="BV3298" s="301">
        <v>1125</v>
      </c>
      <c r="BW3298" s="301">
        <v>0</v>
      </c>
    </row>
    <row r="3299" spans="1:75" s="289" customFormat="1" ht="18.2" customHeight="1" x14ac:dyDescent="0.15">
      <c r="A3299" s="291">
        <v>3297</v>
      </c>
      <c r="B3299" s="292" t="s">
        <v>305</v>
      </c>
      <c r="C3299" s="292" t="s">
        <v>306</v>
      </c>
      <c r="D3299" s="312">
        <v>45172</v>
      </c>
      <c r="E3299" s="293" t="s">
        <v>4819</v>
      </c>
      <c r="F3299" s="308">
        <v>0</v>
      </c>
      <c r="G3299" s="308">
        <v>0</v>
      </c>
      <c r="H3299" s="295">
        <v>355699.11</v>
      </c>
      <c r="I3299" s="295">
        <v>0</v>
      </c>
      <c r="J3299" s="295">
        <v>0</v>
      </c>
      <c r="K3299" s="295">
        <v>355699.11</v>
      </c>
      <c r="L3299" s="295">
        <v>0</v>
      </c>
      <c r="M3299" s="295">
        <v>0</v>
      </c>
      <c r="N3299" s="295">
        <v>0</v>
      </c>
      <c r="O3299" s="295">
        <v>0</v>
      </c>
      <c r="P3299" s="295">
        <v>0</v>
      </c>
      <c r="Q3299" s="295">
        <v>0</v>
      </c>
      <c r="R3299" s="295">
        <v>355699.11</v>
      </c>
      <c r="S3299" s="295">
        <v>0</v>
      </c>
      <c r="T3299" s="295">
        <v>4864.1899999999996</v>
      </c>
      <c r="U3299" s="295">
        <v>0</v>
      </c>
      <c r="V3299" s="295">
        <v>0</v>
      </c>
      <c r="W3299" s="295">
        <v>4864.1899999999996</v>
      </c>
      <c r="X3299" s="295">
        <v>0</v>
      </c>
      <c r="Y3299" s="295">
        <v>0</v>
      </c>
      <c r="Z3299" s="295">
        <v>0</v>
      </c>
      <c r="AA3299" s="295">
        <v>0</v>
      </c>
      <c r="AB3299" s="295">
        <v>0</v>
      </c>
      <c r="AC3299" s="295">
        <v>0</v>
      </c>
      <c r="AD3299" s="295">
        <v>0</v>
      </c>
      <c r="AE3299" s="295">
        <v>0</v>
      </c>
      <c r="AF3299" s="295">
        <v>0</v>
      </c>
      <c r="AG3299" s="295">
        <v>0</v>
      </c>
      <c r="AH3299" s="295">
        <v>0</v>
      </c>
      <c r="AI3299" s="295">
        <v>0</v>
      </c>
      <c r="AJ3299" s="295">
        <v>0</v>
      </c>
      <c r="AK3299" s="295">
        <v>0</v>
      </c>
      <c r="AL3299" s="295">
        <v>0</v>
      </c>
      <c r="AM3299" s="295">
        <v>0</v>
      </c>
      <c r="AN3299" s="295">
        <v>0</v>
      </c>
      <c r="AO3299" s="295">
        <v>0</v>
      </c>
      <c r="AP3299" s="295">
        <v>5.67</v>
      </c>
      <c r="AQ3299" s="295">
        <v>0</v>
      </c>
      <c r="AR3299" s="295">
        <v>4.8600000000000003</v>
      </c>
      <c r="AS3299" s="295">
        <v>0</v>
      </c>
      <c r="AT3299" s="295">
        <f t="shared" si="51"/>
        <v>4865</v>
      </c>
      <c r="AU3299" s="295">
        <v>0</v>
      </c>
      <c r="AV3299" s="295">
        <v>0</v>
      </c>
      <c r="AW3299" s="296">
        <v>121</v>
      </c>
      <c r="AX3299" s="296">
        <v>129</v>
      </c>
      <c r="AY3299" s="295">
        <v>355699.11</v>
      </c>
      <c r="AZ3299" s="295">
        <v>355699.11</v>
      </c>
      <c r="BA3299" s="294">
        <v>84.610837000000004</v>
      </c>
      <c r="BB3299" s="294">
        <v>84.610837000000004</v>
      </c>
      <c r="BC3299" s="294">
        <v>9.5</v>
      </c>
      <c r="BD3299" s="294"/>
      <c r="BE3299" s="293" t="s">
        <v>4204</v>
      </c>
      <c r="BF3299" s="291"/>
      <c r="BG3299" s="293" t="s">
        <v>312</v>
      </c>
      <c r="BH3299" s="293" t="s">
        <v>196</v>
      </c>
      <c r="BI3299" s="293" t="s">
        <v>314</v>
      </c>
      <c r="BJ3299" s="293" t="s">
        <v>103</v>
      </c>
      <c r="BK3299" s="292" t="s">
        <v>4</v>
      </c>
      <c r="BL3299" s="294">
        <v>355699.11</v>
      </c>
      <c r="BM3299" s="292" t="s">
        <v>894</v>
      </c>
      <c r="BN3299" s="294"/>
      <c r="BO3299" s="297">
        <v>44916</v>
      </c>
      <c r="BP3299" s="297">
        <v>48843</v>
      </c>
      <c r="BQ3299" s="297" t="s">
        <v>925</v>
      </c>
      <c r="BR3299" s="297" t="s">
        <v>4745</v>
      </c>
      <c r="BS3299" s="297" t="s">
        <v>4742</v>
      </c>
      <c r="BT3299" s="297" t="s">
        <v>4742</v>
      </c>
      <c r="BU3299" s="294">
        <v>0</v>
      </c>
      <c r="BV3299" s="294">
        <v>0</v>
      </c>
      <c r="BW3299" s="294">
        <v>0</v>
      </c>
    </row>
    <row r="3300" spans="1:75" s="289" customFormat="1" ht="18.2" customHeight="1" x14ac:dyDescent="0.15">
      <c r="A3300" s="298">
        <v>3298</v>
      </c>
      <c r="B3300" s="299" t="s">
        <v>305</v>
      </c>
      <c r="C3300" s="299" t="s">
        <v>306</v>
      </c>
      <c r="D3300" s="313">
        <v>45172</v>
      </c>
      <c r="E3300" s="300" t="s">
        <v>4720</v>
      </c>
      <c r="F3300" s="309">
        <v>0</v>
      </c>
      <c r="G3300" s="309">
        <v>0</v>
      </c>
      <c r="H3300" s="302">
        <v>293667.19</v>
      </c>
      <c r="I3300" s="302">
        <v>0</v>
      </c>
      <c r="J3300" s="302">
        <v>0</v>
      </c>
      <c r="K3300" s="302">
        <v>293667.19</v>
      </c>
      <c r="L3300" s="302">
        <v>1483.53</v>
      </c>
      <c r="M3300" s="302">
        <v>0</v>
      </c>
      <c r="N3300" s="302">
        <v>0</v>
      </c>
      <c r="O3300" s="302">
        <v>1483.53</v>
      </c>
      <c r="P3300" s="302">
        <v>0</v>
      </c>
      <c r="Q3300" s="302">
        <v>0</v>
      </c>
      <c r="R3300" s="302">
        <v>292183.65999999997</v>
      </c>
      <c r="S3300" s="302">
        <v>0</v>
      </c>
      <c r="T3300" s="302">
        <v>2300.39</v>
      </c>
      <c r="U3300" s="302">
        <v>0</v>
      </c>
      <c r="V3300" s="302">
        <v>0</v>
      </c>
      <c r="W3300" s="302">
        <v>2300.39</v>
      </c>
      <c r="X3300" s="302">
        <v>0</v>
      </c>
      <c r="Y3300" s="302">
        <v>0</v>
      </c>
      <c r="Z3300" s="302">
        <v>0</v>
      </c>
      <c r="AA3300" s="302">
        <v>1125</v>
      </c>
      <c r="AB3300" s="302">
        <v>0</v>
      </c>
      <c r="AC3300" s="302">
        <v>0</v>
      </c>
      <c r="AD3300" s="302">
        <v>0</v>
      </c>
      <c r="AE3300" s="302">
        <v>0</v>
      </c>
      <c r="AF3300" s="302">
        <v>0</v>
      </c>
      <c r="AG3300" s="302">
        <v>0</v>
      </c>
      <c r="AH3300" s="302">
        <v>257.44</v>
      </c>
      <c r="AI3300" s="302">
        <v>0</v>
      </c>
      <c r="AJ3300" s="302">
        <v>0</v>
      </c>
      <c r="AK3300" s="302">
        <v>0</v>
      </c>
      <c r="AL3300" s="302">
        <v>0</v>
      </c>
      <c r="AM3300" s="302">
        <v>0</v>
      </c>
      <c r="AN3300" s="302">
        <v>0</v>
      </c>
      <c r="AO3300" s="302">
        <v>0</v>
      </c>
      <c r="AP3300" s="302">
        <v>1.2</v>
      </c>
      <c r="AQ3300" s="302">
        <v>0</v>
      </c>
      <c r="AR3300" s="302">
        <v>0.56000000000000005</v>
      </c>
      <c r="AS3300" s="302">
        <v>0</v>
      </c>
      <c r="AT3300" s="295">
        <f t="shared" si="51"/>
        <v>5167</v>
      </c>
      <c r="AU3300" s="302">
        <v>0</v>
      </c>
      <c r="AV3300" s="302">
        <v>0</v>
      </c>
      <c r="AW3300" s="303">
        <v>119</v>
      </c>
      <c r="AX3300" s="303">
        <v>129</v>
      </c>
      <c r="AY3300" s="302">
        <v>713297.90731799998</v>
      </c>
      <c r="AZ3300" s="302">
        <v>306510.65999999997</v>
      </c>
      <c r="BA3300" s="301">
        <v>89.633135999999993</v>
      </c>
      <c r="BB3300" s="301">
        <v>85.443480933934794</v>
      </c>
      <c r="BC3300" s="301">
        <v>9.4</v>
      </c>
      <c r="BD3300" s="301"/>
      <c r="BE3300" s="300" t="s">
        <v>4204</v>
      </c>
      <c r="BF3300" s="298"/>
      <c r="BG3300" s="300" t="s">
        <v>312</v>
      </c>
      <c r="BH3300" s="300" t="s">
        <v>230</v>
      </c>
      <c r="BI3300" s="300" t="s">
        <v>322</v>
      </c>
      <c r="BJ3300" s="300" t="s">
        <v>103</v>
      </c>
      <c r="BK3300" s="299" t="s">
        <v>4</v>
      </c>
      <c r="BL3300" s="301">
        <v>292183.65999999997</v>
      </c>
      <c r="BM3300" s="299" t="s">
        <v>894</v>
      </c>
      <c r="BN3300" s="301"/>
      <c r="BO3300" s="304">
        <v>44896</v>
      </c>
      <c r="BP3300" s="304">
        <v>48823</v>
      </c>
      <c r="BQ3300" s="297" t="s">
        <v>1065</v>
      </c>
      <c r="BR3300" s="297" t="s">
        <v>4741</v>
      </c>
      <c r="BS3300" s="297" t="s">
        <v>4742</v>
      </c>
      <c r="BT3300" s="297" t="s">
        <v>4742</v>
      </c>
      <c r="BU3300" s="301">
        <v>0</v>
      </c>
      <c r="BV3300" s="301">
        <v>1125</v>
      </c>
      <c r="BW3300" s="301">
        <v>0</v>
      </c>
    </row>
    <row r="3301" spans="1:75" s="289" customFormat="1" ht="18.2" customHeight="1" x14ac:dyDescent="0.15">
      <c r="A3301" s="291">
        <v>3299</v>
      </c>
      <c r="B3301" s="292" t="s">
        <v>305</v>
      </c>
      <c r="C3301" s="292" t="s">
        <v>306</v>
      </c>
      <c r="D3301" s="312">
        <v>45172</v>
      </c>
      <c r="E3301" s="293" t="s">
        <v>4721</v>
      </c>
      <c r="F3301" s="308">
        <v>0</v>
      </c>
      <c r="G3301" s="308">
        <v>0</v>
      </c>
      <c r="H3301" s="295">
        <v>573421.01</v>
      </c>
      <c r="I3301" s="295">
        <v>0</v>
      </c>
      <c r="J3301" s="295">
        <v>0</v>
      </c>
      <c r="K3301" s="295">
        <v>573421.01</v>
      </c>
      <c r="L3301" s="295">
        <v>2896.77</v>
      </c>
      <c r="M3301" s="295">
        <v>0</v>
      </c>
      <c r="N3301" s="295">
        <v>0</v>
      </c>
      <c r="O3301" s="295">
        <v>2896.77</v>
      </c>
      <c r="P3301" s="295">
        <v>0</v>
      </c>
      <c r="Q3301" s="295">
        <v>0</v>
      </c>
      <c r="R3301" s="295">
        <v>570524.24</v>
      </c>
      <c r="S3301" s="295">
        <v>0</v>
      </c>
      <c r="T3301" s="295">
        <v>4491.8</v>
      </c>
      <c r="U3301" s="295">
        <v>0</v>
      </c>
      <c r="V3301" s="295">
        <v>0</v>
      </c>
      <c r="W3301" s="295">
        <v>4491.8</v>
      </c>
      <c r="X3301" s="295">
        <v>0</v>
      </c>
      <c r="Y3301" s="295">
        <v>0</v>
      </c>
      <c r="Z3301" s="295">
        <v>0</v>
      </c>
      <c r="AA3301" s="295">
        <v>1125</v>
      </c>
      <c r="AB3301" s="295">
        <v>0</v>
      </c>
      <c r="AC3301" s="295">
        <v>0</v>
      </c>
      <c r="AD3301" s="295">
        <v>0</v>
      </c>
      <c r="AE3301" s="295">
        <v>0</v>
      </c>
      <c r="AF3301" s="295">
        <v>0</v>
      </c>
      <c r="AG3301" s="295">
        <v>0</v>
      </c>
      <c r="AH3301" s="295">
        <v>377.91</v>
      </c>
      <c r="AI3301" s="295">
        <v>0</v>
      </c>
      <c r="AJ3301" s="295">
        <v>0</v>
      </c>
      <c r="AK3301" s="295">
        <v>0</v>
      </c>
      <c r="AL3301" s="295">
        <v>0</v>
      </c>
      <c r="AM3301" s="295">
        <v>0</v>
      </c>
      <c r="AN3301" s="295">
        <v>0</v>
      </c>
      <c r="AO3301" s="295">
        <v>0</v>
      </c>
      <c r="AP3301" s="295">
        <v>251.64</v>
      </c>
      <c r="AQ3301" s="295">
        <v>0</v>
      </c>
      <c r="AR3301" s="295">
        <v>143.12</v>
      </c>
      <c r="AS3301" s="295">
        <v>0</v>
      </c>
      <c r="AT3301" s="295">
        <f t="shared" si="51"/>
        <v>9000</v>
      </c>
      <c r="AU3301" s="295">
        <v>0</v>
      </c>
      <c r="AV3301" s="295">
        <v>0</v>
      </c>
      <c r="AW3301" s="296">
        <v>119</v>
      </c>
      <c r="AX3301" s="296">
        <v>129</v>
      </c>
      <c r="AY3301" s="295">
        <v>854999.291815</v>
      </c>
      <c r="AZ3301" s="295">
        <v>598499.5</v>
      </c>
      <c r="BA3301" s="294">
        <v>81.871413000000004</v>
      </c>
      <c r="BB3301" s="294">
        <v>78.044552551090106</v>
      </c>
      <c r="BC3301" s="294">
        <v>9.4</v>
      </c>
      <c r="BD3301" s="294"/>
      <c r="BE3301" s="293" t="s">
        <v>4204</v>
      </c>
      <c r="BF3301" s="291"/>
      <c r="BG3301" s="293" t="s">
        <v>360</v>
      </c>
      <c r="BH3301" s="293" t="s">
        <v>232</v>
      </c>
      <c r="BI3301" s="293" t="s">
        <v>651</v>
      </c>
      <c r="BJ3301" s="293" t="s">
        <v>103</v>
      </c>
      <c r="BK3301" s="292" t="s">
        <v>4</v>
      </c>
      <c r="BL3301" s="294">
        <v>570524.24</v>
      </c>
      <c r="BM3301" s="292" t="s">
        <v>894</v>
      </c>
      <c r="BN3301" s="294"/>
      <c r="BO3301" s="297">
        <v>44894</v>
      </c>
      <c r="BP3301" s="297">
        <v>48820</v>
      </c>
      <c r="BQ3301" s="297" t="s">
        <v>1065</v>
      </c>
      <c r="BR3301" s="297" t="s">
        <v>4741</v>
      </c>
      <c r="BS3301" s="297" t="s">
        <v>4742</v>
      </c>
      <c r="BT3301" s="297" t="s">
        <v>4742</v>
      </c>
      <c r="BU3301" s="294">
        <v>0</v>
      </c>
      <c r="BV3301" s="294">
        <v>1125</v>
      </c>
      <c r="BW3301" s="294">
        <v>0</v>
      </c>
    </row>
    <row r="3302" spans="1:75" s="289" customFormat="1" ht="18.2" customHeight="1" x14ac:dyDescent="0.15">
      <c r="A3302" s="298">
        <v>3300</v>
      </c>
      <c r="B3302" s="299" t="s">
        <v>305</v>
      </c>
      <c r="C3302" s="299" t="s">
        <v>306</v>
      </c>
      <c r="D3302" s="313">
        <v>45172</v>
      </c>
      <c r="E3302" s="300" t="s">
        <v>4722</v>
      </c>
      <c r="F3302" s="309">
        <v>2</v>
      </c>
      <c r="G3302" s="309">
        <v>3</v>
      </c>
      <c r="H3302" s="302">
        <v>727999.99</v>
      </c>
      <c r="I3302" s="302">
        <v>0</v>
      </c>
      <c r="J3302" s="302">
        <v>0</v>
      </c>
      <c r="K3302" s="302">
        <v>727999.99</v>
      </c>
      <c r="L3302" s="302">
        <v>0</v>
      </c>
      <c r="M3302" s="302">
        <v>0</v>
      </c>
      <c r="N3302" s="302">
        <v>0</v>
      </c>
      <c r="O3302" s="302">
        <v>0</v>
      </c>
      <c r="P3302" s="302">
        <v>0</v>
      </c>
      <c r="Q3302" s="302">
        <v>0</v>
      </c>
      <c r="R3302" s="302">
        <v>727999.99</v>
      </c>
      <c r="S3302" s="302">
        <v>19652.53</v>
      </c>
      <c r="T3302" s="302">
        <v>9603.5300000000007</v>
      </c>
      <c r="U3302" s="302">
        <v>0</v>
      </c>
      <c r="V3302" s="302">
        <v>19050</v>
      </c>
      <c r="W3302" s="302">
        <v>0</v>
      </c>
      <c r="X3302" s="302">
        <v>0</v>
      </c>
      <c r="Y3302" s="302">
        <v>0</v>
      </c>
      <c r="Z3302" s="302">
        <v>10206.06</v>
      </c>
      <c r="AA3302" s="302">
        <v>0</v>
      </c>
      <c r="AB3302" s="302">
        <v>0</v>
      </c>
      <c r="AC3302" s="302">
        <v>0</v>
      </c>
      <c r="AD3302" s="302">
        <v>0</v>
      </c>
      <c r="AE3302" s="302">
        <v>0</v>
      </c>
      <c r="AF3302" s="302">
        <v>0</v>
      </c>
      <c r="AG3302" s="302">
        <v>0</v>
      </c>
      <c r="AH3302" s="302">
        <v>0</v>
      </c>
      <c r="AI3302" s="302">
        <v>2250</v>
      </c>
      <c r="AJ3302" s="302">
        <v>0</v>
      </c>
      <c r="AK3302" s="302">
        <v>0</v>
      </c>
      <c r="AL3302" s="302">
        <v>700</v>
      </c>
      <c r="AM3302" s="302">
        <v>0</v>
      </c>
      <c r="AN3302" s="302">
        <v>0</v>
      </c>
      <c r="AO3302" s="302">
        <v>0</v>
      </c>
      <c r="AP3302" s="302">
        <v>0</v>
      </c>
      <c r="AQ3302" s="302">
        <v>0</v>
      </c>
      <c r="AR3302" s="302">
        <v>0</v>
      </c>
      <c r="AS3302" s="302">
        <v>0</v>
      </c>
      <c r="AT3302" s="295">
        <f t="shared" si="51"/>
        <v>22000</v>
      </c>
      <c r="AU3302" s="302">
        <v>0</v>
      </c>
      <c r="AV3302" s="302">
        <v>10206.06</v>
      </c>
      <c r="AW3302" s="303">
        <v>119</v>
      </c>
      <c r="AX3302" s="303">
        <v>129</v>
      </c>
      <c r="AY3302" s="302">
        <v>727999.99</v>
      </c>
      <c r="AZ3302" s="302">
        <v>727999.99</v>
      </c>
      <c r="BA3302" s="301">
        <v>84.697802999999993</v>
      </c>
      <c r="BB3302" s="301">
        <v>84.697802999999993</v>
      </c>
      <c r="BC3302" s="301">
        <v>8.6</v>
      </c>
      <c r="BD3302" s="301"/>
      <c r="BE3302" s="300" t="s">
        <v>4204</v>
      </c>
      <c r="BF3302" s="298"/>
      <c r="BG3302" s="300" t="s">
        <v>326</v>
      </c>
      <c r="BH3302" s="300" t="s">
        <v>239</v>
      </c>
      <c r="BI3302" s="300" t="s">
        <v>383</v>
      </c>
      <c r="BJ3302" s="300" t="s">
        <v>177</v>
      </c>
      <c r="BK3302" s="299" t="s">
        <v>4</v>
      </c>
      <c r="BL3302" s="301">
        <v>727999.99</v>
      </c>
      <c r="BM3302" s="299" t="s">
        <v>894</v>
      </c>
      <c r="BN3302" s="301"/>
      <c r="BO3302" s="304">
        <v>44894</v>
      </c>
      <c r="BP3302" s="304">
        <v>48820</v>
      </c>
      <c r="BQ3302" s="297" t="s">
        <v>1065</v>
      </c>
      <c r="BR3302" s="297" t="s">
        <v>4741</v>
      </c>
      <c r="BS3302" s="297" t="s">
        <v>4742</v>
      </c>
      <c r="BT3302" s="297" t="s">
        <v>4742</v>
      </c>
      <c r="BU3302" s="301">
        <v>1125</v>
      </c>
      <c r="BV3302" s="301">
        <v>1125</v>
      </c>
      <c r="BW3302" s="301">
        <v>0</v>
      </c>
    </row>
    <row r="3303" spans="1:75" s="289" customFormat="1" ht="18.2" customHeight="1" x14ac:dyDescent="0.15">
      <c r="A3303" s="291">
        <v>3301</v>
      </c>
      <c r="B3303" s="292" t="s">
        <v>305</v>
      </c>
      <c r="C3303" s="292" t="s">
        <v>306</v>
      </c>
      <c r="D3303" s="312">
        <v>45172</v>
      </c>
      <c r="E3303" s="293" t="s">
        <v>4864</v>
      </c>
      <c r="F3303" s="308">
        <v>0</v>
      </c>
      <c r="G3303" s="308">
        <v>21</v>
      </c>
      <c r="H3303" s="295">
        <v>278113.5</v>
      </c>
      <c r="I3303" s="295">
        <v>0</v>
      </c>
      <c r="J3303" s="295">
        <v>0</v>
      </c>
      <c r="K3303" s="295">
        <v>278113.5</v>
      </c>
      <c r="L3303" s="295">
        <v>1396.99</v>
      </c>
      <c r="M3303" s="295">
        <v>0</v>
      </c>
      <c r="N3303" s="295">
        <v>0</v>
      </c>
      <c r="O3303" s="295">
        <v>1396.99</v>
      </c>
      <c r="P3303" s="295">
        <v>0</v>
      </c>
      <c r="Q3303" s="295">
        <v>0</v>
      </c>
      <c r="R3303" s="295">
        <v>276716.51</v>
      </c>
      <c r="S3303" s="295">
        <v>0</v>
      </c>
      <c r="T3303" s="295">
        <v>2201.73</v>
      </c>
      <c r="U3303" s="295">
        <v>0</v>
      </c>
      <c r="V3303" s="295">
        <v>0</v>
      </c>
      <c r="W3303" s="295">
        <v>2201.73</v>
      </c>
      <c r="X3303" s="295">
        <v>0</v>
      </c>
      <c r="Y3303" s="295">
        <v>0</v>
      </c>
      <c r="Z3303" s="295">
        <v>0</v>
      </c>
      <c r="AA3303" s="295">
        <v>1125</v>
      </c>
      <c r="AB3303" s="295">
        <v>0</v>
      </c>
      <c r="AC3303" s="295">
        <v>0</v>
      </c>
      <c r="AD3303" s="295">
        <v>0</v>
      </c>
      <c r="AE3303" s="295">
        <v>0</v>
      </c>
      <c r="AF3303" s="295">
        <v>0</v>
      </c>
      <c r="AG3303" s="295">
        <v>0</v>
      </c>
      <c r="AH3303" s="295">
        <v>186.98</v>
      </c>
      <c r="AI3303" s="295">
        <v>0</v>
      </c>
      <c r="AJ3303" s="295">
        <v>0</v>
      </c>
      <c r="AK3303" s="295">
        <v>0</v>
      </c>
      <c r="AL3303" s="295">
        <v>0</v>
      </c>
      <c r="AM3303" s="295">
        <v>0</v>
      </c>
      <c r="AN3303" s="295">
        <v>0</v>
      </c>
      <c r="AO3303" s="295">
        <v>0</v>
      </c>
      <c r="AP3303" s="295">
        <v>1.2</v>
      </c>
      <c r="AQ3303" s="295">
        <v>0</v>
      </c>
      <c r="AR3303" s="295">
        <v>0.9</v>
      </c>
      <c r="AS3303" s="295">
        <v>0</v>
      </c>
      <c r="AT3303" s="295">
        <f t="shared" si="51"/>
        <v>4911</v>
      </c>
      <c r="AU3303" s="295">
        <v>0</v>
      </c>
      <c r="AV3303" s="295">
        <v>0</v>
      </c>
      <c r="AW3303" s="296">
        <v>119</v>
      </c>
      <c r="AX3303" s="296">
        <v>123</v>
      </c>
      <c r="AY3303" s="295">
        <v>440998.40031599998</v>
      </c>
      <c r="AZ3303" s="295">
        <v>282238.98</v>
      </c>
      <c r="BA3303" s="294">
        <v>88.052465999999995</v>
      </c>
      <c r="BB3303" s="294">
        <v>86.3295746335735</v>
      </c>
      <c r="BC3303" s="294">
        <v>9.5</v>
      </c>
      <c r="BD3303" s="294"/>
      <c r="BE3303" s="293" t="s">
        <v>4204</v>
      </c>
      <c r="BF3303" s="291"/>
      <c r="BG3303" s="293" t="s">
        <v>315</v>
      </c>
      <c r="BH3303" s="293" t="s">
        <v>183</v>
      </c>
      <c r="BI3303" s="293" t="s">
        <v>378</v>
      </c>
      <c r="BJ3303" s="293" t="s">
        <v>103</v>
      </c>
      <c r="BK3303" s="292" t="s">
        <v>4</v>
      </c>
      <c r="BL3303" s="294">
        <v>276716.51</v>
      </c>
      <c r="BM3303" s="292" t="s">
        <v>894</v>
      </c>
      <c r="BN3303" s="294"/>
      <c r="BO3303" s="297">
        <v>45068</v>
      </c>
      <c r="BP3303" s="297">
        <v>48813</v>
      </c>
      <c r="BQ3303" s="297" t="s">
        <v>1065</v>
      </c>
      <c r="BR3303" s="297" t="s">
        <v>4741</v>
      </c>
      <c r="BS3303" s="297" t="s">
        <v>4742</v>
      </c>
      <c r="BT3303" s="297" t="s">
        <v>4742</v>
      </c>
      <c r="BU3303" s="294">
        <v>0</v>
      </c>
      <c r="BV3303" s="294">
        <v>1125</v>
      </c>
      <c r="BW3303" s="294">
        <v>0</v>
      </c>
    </row>
    <row r="3304" spans="1:75" s="289" customFormat="1" ht="18.2" customHeight="1" x14ac:dyDescent="0.15">
      <c r="A3304" s="298">
        <v>3302</v>
      </c>
      <c r="B3304" s="299" t="s">
        <v>305</v>
      </c>
      <c r="C3304" s="299" t="s">
        <v>306</v>
      </c>
      <c r="D3304" s="313">
        <v>45172</v>
      </c>
      <c r="E3304" s="300" t="s">
        <v>4729</v>
      </c>
      <c r="F3304" s="309">
        <v>0</v>
      </c>
      <c r="G3304" s="309">
        <v>0</v>
      </c>
      <c r="H3304" s="302">
        <v>133821.42000000001</v>
      </c>
      <c r="I3304" s="302">
        <v>0</v>
      </c>
      <c r="J3304" s="302">
        <v>0</v>
      </c>
      <c r="K3304" s="302">
        <v>133821.42000000001</v>
      </c>
      <c r="L3304" s="302">
        <v>0</v>
      </c>
      <c r="M3304" s="302">
        <v>0</v>
      </c>
      <c r="N3304" s="302">
        <v>0</v>
      </c>
      <c r="O3304" s="302">
        <v>0</v>
      </c>
      <c r="P3304" s="302">
        <v>0</v>
      </c>
      <c r="Q3304" s="302">
        <v>0</v>
      </c>
      <c r="R3304" s="302">
        <v>133821.42000000001</v>
      </c>
      <c r="S3304" s="302">
        <v>0</v>
      </c>
      <c r="T3304" s="302">
        <v>1899.15</v>
      </c>
      <c r="U3304" s="302">
        <v>0</v>
      </c>
      <c r="V3304" s="302">
        <v>0</v>
      </c>
      <c r="W3304" s="302">
        <v>1899.15</v>
      </c>
      <c r="X3304" s="302">
        <v>0</v>
      </c>
      <c r="Y3304" s="302">
        <v>0</v>
      </c>
      <c r="Z3304" s="302">
        <v>0</v>
      </c>
      <c r="AA3304" s="302">
        <v>0</v>
      </c>
      <c r="AB3304" s="302">
        <v>0</v>
      </c>
      <c r="AC3304" s="302">
        <v>0</v>
      </c>
      <c r="AD3304" s="302">
        <v>0</v>
      </c>
      <c r="AE3304" s="302">
        <v>0</v>
      </c>
      <c r="AF3304" s="302">
        <v>0</v>
      </c>
      <c r="AG3304" s="302">
        <v>0</v>
      </c>
      <c r="AH3304" s="302">
        <v>0</v>
      </c>
      <c r="AI3304" s="302">
        <v>0</v>
      </c>
      <c r="AJ3304" s="302">
        <v>0</v>
      </c>
      <c r="AK3304" s="302">
        <v>0</v>
      </c>
      <c r="AL3304" s="302">
        <v>0</v>
      </c>
      <c r="AM3304" s="302">
        <v>0</v>
      </c>
      <c r="AN3304" s="302">
        <v>0</v>
      </c>
      <c r="AO3304" s="302">
        <v>0</v>
      </c>
      <c r="AP3304" s="302">
        <v>5.95</v>
      </c>
      <c r="AQ3304" s="302">
        <v>0</v>
      </c>
      <c r="AR3304" s="302">
        <v>5.0999999999999996</v>
      </c>
      <c r="AS3304" s="302">
        <v>0</v>
      </c>
      <c r="AT3304" s="295">
        <f t="shared" si="51"/>
        <v>1900</v>
      </c>
      <c r="AU3304" s="302">
        <v>0</v>
      </c>
      <c r="AV3304" s="302">
        <v>0</v>
      </c>
      <c r="AW3304" s="303">
        <v>119</v>
      </c>
      <c r="AX3304" s="303">
        <v>128</v>
      </c>
      <c r="AY3304" s="302">
        <v>269000.86</v>
      </c>
      <c r="AZ3304" s="302">
        <v>133821.42000000001</v>
      </c>
      <c r="BA3304" s="301">
        <v>38.683888000000003</v>
      </c>
      <c r="BB3304" s="301">
        <v>38.683888000000003</v>
      </c>
      <c r="BC3304" s="301">
        <v>9.9</v>
      </c>
      <c r="BD3304" s="301"/>
      <c r="BE3304" s="300" t="s">
        <v>4204</v>
      </c>
      <c r="BF3304" s="298"/>
      <c r="BG3304" s="300" t="s">
        <v>320</v>
      </c>
      <c r="BH3304" s="300" t="s">
        <v>181</v>
      </c>
      <c r="BI3304" s="300" t="s">
        <v>368</v>
      </c>
      <c r="BJ3304" s="300" t="s">
        <v>103</v>
      </c>
      <c r="BK3304" s="299" t="s">
        <v>4</v>
      </c>
      <c r="BL3304" s="301">
        <v>133821.42000000001</v>
      </c>
      <c r="BM3304" s="299" t="s">
        <v>894</v>
      </c>
      <c r="BN3304" s="301"/>
      <c r="BO3304" s="304">
        <v>44911</v>
      </c>
      <c r="BP3304" s="304">
        <v>48807</v>
      </c>
      <c r="BQ3304" s="297" t="s">
        <v>925</v>
      </c>
      <c r="BR3304" s="297" t="s">
        <v>4745</v>
      </c>
      <c r="BS3304" s="297" t="s">
        <v>4742</v>
      </c>
      <c r="BT3304" s="297" t="s">
        <v>4742</v>
      </c>
      <c r="BU3304" s="301">
        <v>0</v>
      </c>
      <c r="BV3304" s="301">
        <v>0</v>
      </c>
      <c r="BW3304" s="301">
        <v>0</v>
      </c>
    </row>
    <row r="3305" spans="1:75" s="289" customFormat="1" ht="18.2" customHeight="1" x14ac:dyDescent="0.15">
      <c r="A3305" s="291">
        <v>3303</v>
      </c>
      <c r="B3305" s="292" t="s">
        <v>305</v>
      </c>
      <c r="C3305" s="292" t="s">
        <v>306</v>
      </c>
      <c r="D3305" s="312">
        <v>45172</v>
      </c>
      <c r="E3305" s="293" t="s">
        <v>4723</v>
      </c>
      <c r="F3305" s="308">
        <v>0</v>
      </c>
      <c r="G3305" s="308">
        <v>0</v>
      </c>
      <c r="H3305" s="295">
        <v>136327.51999999999</v>
      </c>
      <c r="I3305" s="295">
        <v>0</v>
      </c>
      <c r="J3305" s="295">
        <v>0</v>
      </c>
      <c r="K3305" s="295">
        <v>136327.51999999999</v>
      </c>
      <c r="L3305" s="295">
        <v>0</v>
      </c>
      <c r="M3305" s="295">
        <v>0</v>
      </c>
      <c r="N3305" s="295">
        <v>0</v>
      </c>
      <c r="O3305" s="295">
        <v>0</v>
      </c>
      <c r="P3305" s="295">
        <v>0</v>
      </c>
      <c r="Q3305" s="295">
        <v>0</v>
      </c>
      <c r="R3305" s="295">
        <v>136327.51999999999</v>
      </c>
      <c r="S3305" s="295">
        <v>0</v>
      </c>
      <c r="T3305" s="295">
        <v>2288.0300000000002</v>
      </c>
      <c r="U3305" s="295">
        <v>0</v>
      </c>
      <c r="V3305" s="295">
        <v>0</v>
      </c>
      <c r="W3305" s="295">
        <v>2288.0300000000002</v>
      </c>
      <c r="X3305" s="295">
        <v>0</v>
      </c>
      <c r="Y3305" s="295">
        <v>0</v>
      </c>
      <c r="Z3305" s="295">
        <v>0</v>
      </c>
      <c r="AA3305" s="295">
        <v>1125</v>
      </c>
      <c r="AB3305" s="295">
        <v>0</v>
      </c>
      <c r="AC3305" s="295">
        <v>0</v>
      </c>
      <c r="AD3305" s="295">
        <v>0</v>
      </c>
      <c r="AE3305" s="295">
        <v>0</v>
      </c>
      <c r="AF3305" s="295">
        <v>0</v>
      </c>
      <c r="AG3305" s="295">
        <v>0</v>
      </c>
      <c r="AH3305" s="295">
        <v>0</v>
      </c>
      <c r="AI3305" s="295">
        <v>0</v>
      </c>
      <c r="AJ3305" s="295">
        <v>0</v>
      </c>
      <c r="AK3305" s="295">
        <v>0</v>
      </c>
      <c r="AL3305" s="295">
        <v>0</v>
      </c>
      <c r="AM3305" s="295">
        <v>0</v>
      </c>
      <c r="AN3305" s="295">
        <v>0</v>
      </c>
      <c r="AO3305" s="295">
        <v>0</v>
      </c>
      <c r="AP3305" s="295">
        <v>2.91</v>
      </c>
      <c r="AQ3305" s="295">
        <v>0</v>
      </c>
      <c r="AR3305" s="295">
        <v>1.94</v>
      </c>
      <c r="AS3305" s="295">
        <v>0</v>
      </c>
      <c r="AT3305" s="295">
        <f t="shared" si="51"/>
        <v>3414</v>
      </c>
      <c r="AU3305" s="295">
        <v>0</v>
      </c>
      <c r="AV3305" s="295">
        <v>0</v>
      </c>
      <c r="AW3305" s="296">
        <v>90</v>
      </c>
      <c r="AX3305" s="296">
        <v>100</v>
      </c>
      <c r="AY3305" s="295">
        <v>235999.32</v>
      </c>
      <c r="AZ3305" s="295">
        <v>136327.51999999999</v>
      </c>
      <c r="BA3305" s="294">
        <v>37.661724</v>
      </c>
      <c r="BB3305" s="294">
        <v>37.661724</v>
      </c>
      <c r="BC3305" s="294">
        <v>10</v>
      </c>
      <c r="BD3305" s="294"/>
      <c r="BE3305" s="293" t="s">
        <v>4204</v>
      </c>
      <c r="BF3305" s="291"/>
      <c r="BG3305" s="293" t="s">
        <v>320</v>
      </c>
      <c r="BH3305" s="293" t="s">
        <v>197</v>
      </c>
      <c r="BI3305" s="293" t="s">
        <v>373</v>
      </c>
      <c r="BJ3305" s="293" t="s">
        <v>103</v>
      </c>
      <c r="BK3305" s="292" t="s">
        <v>4</v>
      </c>
      <c r="BL3305" s="294">
        <v>136327.51999999999</v>
      </c>
      <c r="BM3305" s="292" t="s">
        <v>894</v>
      </c>
      <c r="BN3305" s="294"/>
      <c r="BO3305" s="297">
        <v>44894</v>
      </c>
      <c r="BP3305" s="297">
        <v>47936</v>
      </c>
      <c r="BQ3305" s="297" t="s">
        <v>1065</v>
      </c>
      <c r="BR3305" s="297" t="s">
        <v>4741</v>
      </c>
      <c r="BS3305" s="297" t="s">
        <v>4742</v>
      </c>
      <c r="BT3305" s="297" t="s">
        <v>4742</v>
      </c>
      <c r="BU3305" s="294">
        <v>0</v>
      </c>
      <c r="BV3305" s="294">
        <v>1125</v>
      </c>
      <c r="BW3305" s="294">
        <v>0</v>
      </c>
    </row>
    <row r="3306" spans="1:75" s="289" customFormat="1" ht="18.2" customHeight="1" x14ac:dyDescent="0.15">
      <c r="A3306" s="298">
        <v>3304</v>
      </c>
      <c r="B3306" s="299" t="s">
        <v>305</v>
      </c>
      <c r="C3306" s="299" t="s">
        <v>306</v>
      </c>
      <c r="D3306" s="313">
        <v>45172</v>
      </c>
      <c r="E3306" s="300" t="s">
        <v>4724</v>
      </c>
      <c r="F3306" s="309">
        <v>0</v>
      </c>
      <c r="G3306" s="309">
        <v>0</v>
      </c>
      <c r="H3306" s="302">
        <v>411001.33</v>
      </c>
      <c r="I3306" s="302">
        <v>0</v>
      </c>
      <c r="J3306" s="302">
        <v>0</v>
      </c>
      <c r="K3306" s="302">
        <v>411001.33</v>
      </c>
      <c r="L3306" s="302">
        <v>0</v>
      </c>
      <c r="M3306" s="302">
        <v>0</v>
      </c>
      <c r="N3306" s="302">
        <v>0</v>
      </c>
      <c r="O3306" s="302">
        <v>0</v>
      </c>
      <c r="P3306" s="302">
        <v>0</v>
      </c>
      <c r="Q3306" s="302">
        <v>0</v>
      </c>
      <c r="R3306" s="302">
        <v>411001.33</v>
      </c>
      <c r="S3306" s="302">
        <v>0</v>
      </c>
      <c r="T3306" s="302">
        <v>5620.44</v>
      </c>
      <c r="U3306" s="302">
        <v>0</v>
      </c>
      <c r="V3306" s="302">
        <v>0</v>
      </c>
      <c r="W3306" s="302">
        <v>5620.44</v>
      </c>
      <c r="X3306" s="302">
        <v>0</v>
      </c>
      <c r="Y3306" s="302">
        <v>0</v>
      </c>
      <c r="Z3306" s="302">
        <v>0</v>
      </c>
      <c r="AA3306" s="302">
        <v>1125</v>
      </c>
      <c r="AB3306" s="302">
        <v>0</v>
      </c>
      <c r="AC3306" s="302">
        <v>0</v>
      </c>
      <c r="AD3306" s="302">
        <v>0</v>
      </c>
      <c r="AE3306" s="302">
        <v>0</v>
      </c>
      <c r="AF3306" s="302">
        <v>0</v>
      </c>
      <c r="AG3306" s="302">
        <v>0</v>
      </c>
      <c r="AH3306" s="302">
        <v>0</v>
      </c>
      <c r="AI3306" s="302">
        <v>0</v>
      </c>
      <c r="AJ3306" s="302">
        <v>0</v>
      </c>
      <c r="AK3306" s="302">
        <v>0</v>
      </c>
      <c r="AL3306" s="302">
        <v>0</v>
      </c>
      <c r="AM3306" s="302">
        <v>0</v>
      </c>
      <c r="AN3306" s="302">
        <v>0</v>
      </c>
      <c r="AO3306" s="302">
        <v>0</v>
      </c>
      <c r="AP3306" s="302">
        <v>0</v>
      </c>
      <c r="AQ3306" s="302">
        <v>0</v>
      </c>
      <c r="AR3306" s="302">
        <v>0</v>
      </c>
      <c r="AS3306" s="302">
        <v>0</v>
      </c>
      <c r="AT3306" s="295">
        <f t="shared" si="51"/>
        <v>6745.44</v>
      </c>
      <c r="AU3306" s="302">
        <v>0</v>
      </c>
      <c r="AV3306" s="302">
        <v>0</v>
      </c>
      <c r="AW3306" s="303">
        <v>119</v>
      </c>
      <c r="AX3306" s="303">
        <v>129</v>
      </c>
      <c r="AY3306" s="302">
        <v>411001.33</v>
      </c>
      <c r="AZ3306" s="302">
        <v>411001.33</v>
      </c>
      <c r="BA3306" s="301">
        <v>76.320048999999997</v>
      </c>
      <c r="BB3306" s="301">
        <v>76.320048999999997</v>
      </c>
      <c r="BC3306" s="301">
        <v>9.5</v>
      </c>
      <c r="BD3306" s="301"/>
      <c r="BE3306" s="300" t="s">
        <v>4204</v>
      </c>
      <c r="BF3306" s="298"/>
      <c r="BG3306" s="300" t="s">
        <v>326</v>
      </c>
      <c r="BH3306" s="300" t="s">
        <v>216</v>
      </c>
      <c r="BI3306" s="300" t="s">
        <v>430</v>
      </c>
      <c r="BJ3306" s="300" t="s">
        <v>103</v>
      </c>
      <c r="BK3306" s="299" t="s">
        <v>4</v>
      </c>
      <c r="BL3306" s="301">
        <v>411001.33</v>
      </c>
      <c r="BM3306" s="299" t="s">
        <v>894</v>
      </c>
      <c r="BN3306" s="301"/>
      <c r="BO3306" s="304">
        <v>44896</v>
      </c>
      <c r="BP3306" s="304">
        <v>48823</v>
      </c>
      <c r="BQ3306" s="297" t="s">
        <v>1065</v>
      </c>
      <c r="BR3306" s="297" t="s">
        <v>4741</v>
      </c>
      <c r="BS3306" s="297" t="s">
        <v>4742</v>
      </c>
      <c r="BT3306" s="297" t="s">
        <v>4742</v>
      </c>
      <c r="BU3306" s="301">
        <v>0</v>
      </c>
      <c r="BV3306" s="301">
        <v>1125</v>
      </c>
      <c r="BW3306" s="301">
        <v>0</v>
      </c>
    </row>
    <row r="3307" spans="1:75" s="289" customFormat="1" ht="18.2" customHeight="1" x14ac:dyDescent="0.15">
      <c r="A3307" s="291">
        <v>3305</v>
      </c>
      <c r="B3307" s="292" t="s">
        <v>305</v>
      </c>
      <c r="C3307" s="292" t="s">
        <v>306</v>
      </c>
      <c r="D3307" s="312">
        <v>45172</v>
      </c>
      <c r="E3307" s="293" t="s">
        <v>4725</v>
      </c>
      <c r="F3307" s="308">
        <v>0</v>
      </c>
      <c r="G3307" s="308">
        <v>0</v>
      </c>
      <c r="H3307" s="295">
        <v>518119.99</v>
      </c>
      <c r="I3307" s="295">
        <v>0</v>
      </c>
      <c r="J3307" s="295">
        <v>0</v>
      </c>
      <c r="K3307" s="295">
        <v>518119.99</v>
      </c>
      <c r="L3307" s="295">
        <v>0</v>
      </c>
      <c r="M3307" s="295">
        <v>0</v>
      </c>
      <c r="N3307" s="295">
        <v>0</v>
      </c>
      <c r="O3307" s="295">
        <v>0</v>
      </c>
      <c r="P3307" s="295">
        <v>0</v>
      </c>
      <c r="Q3307" s="295">
        <v>0</v>
      </c>
      <c r="R3307" s="295">
        <v>518119.99</v>
      </c>
      <c r="S3307" s="295">
        <v>0</v>
      </c>
      <c r="T3307" s="295">
        <v>7085.29</v>
      </c>
      <c r="U3307" s="295">
        <v>0</v>
      </c>
      <c r="V3307" s="295">
        <v>0</v>
      </c>
      <c r="W3307" s="295">
        <v>7085.29</v>
      </c>
      <c r="X3307" s="295">
        <v>0</v>
      </c>
      <c r="Y3307" s="295">
        <v>0</v>
      </c>
      <c r="Z3307" s="295">
        <v>0</v>
      </c>
      <c r="AA3307" s="295">
        <v>1125</v>
      </c>
      <c r="AB3307" s="295">
        <v>0</v>
      </c>
      <c r="AC3307" s="295">
        <v>0</v>
      </c>
      <c r="AD3307" s="295">
        <v>0</v>
      </c>
      <c r="AE3307" s="295">
        <v>0</v>
      </c>
      <c r="AF3307" s="295">
        <v>0</v>
      </c>
      <c r="AG3307" s="295">
        <v>0</v>
      </c>
      <c r="AH3307" s="295">
        <v>0</v>
      </c>
      <c r="AI3307" s="295">
        <v>0</v>
      </c>
      <c r="AJ3307" s="295">
        <v>0</v>
      </c>
      <c r="AK3307" s="295">
        <v>0</v>
      </c>
      <c r="AL3307" s="295">
        <v>0</v>
      </c>
      <c r="AM3307" s="295">
        <v>0</v>
      </c>
      <c r="AN3307" s="295">
        <v>0</v>
      </c>
      <c r="AO3307" s="295">
        <v>0</v>
      </c>
      <c r="AP3307" s="295">
        <v>788.26</v>
      </c>
      <c r="AQ3307" s="295">
        <v>0</v>
      </c>
      <c r="AR3307" s="295">
        <v>698.55</v>
      </c>
      <c r="AS3307" s="295">
        <v>0</v>
      </c>
      <c r="AT3307" s="295">
        <f t="shared" si="51"/>
        <v>8300</v>
      </c>
      <c r="AU3307" s="295">
        <v>0</v>
      </c>
      <c r="AV3307" s="295">
        <v>0</v>
      </c>
      <c r="AW3307" s="296">
        <v>119</v>
      </c>
      <c r="AX3307" s="296">
        <v>129</v>
      </c>
      <c r="AY3307" s="295">
        <v>518119.99</v>
      </c>
      <c r="AZ3307" s="295">
        <v>518119.99</v>
      </c>
      <c r="BA3307" s="294">
        <v>83.327793</v>
      </c>
      <c r="BB3307" s="294">
        <v>83.327793</v>
      </c>
      <c r="BC3307" s="294">
        <v>9.5</v>
      </c>
      <c r="BD3307" s="294"/>
      <c r="BE3307" s="293" t="s">
        <v>4204</v>
      </c>
      <c r="BF3307" s="291"/>
      <c r="BG3307" s="293" t="s">
        <v>333</v>
      </c>
      <c r="BH3307" s="293" t="s">
        <v>193</v>
      </c>
      <c r="BI3307" s="293" t="s">
        <v>342</v>
      </c>
      <c r="BJ3307" s="293" t="s">
        <v>103</v>
      </c>
      <c r="BK3307" s="292" t="s">
        <v>4</v>
      </c>
      <c r="BL3307" s="294">
        <v>518119.99</v>
      </c>
      <c r="BM3307" s="292" t="s">
        <v>894</v>
      </c>
      <c r="BN3307" s="294"/>
      <c r="BO3307" s="297">
        <v>44896</v>
      </c>
      <c r="BP3307" s="297">
        <v>48823</v>
      </c>
      <c r="BQ3307" s="297" t="s">
        <v>1065</v>
      </c>
      <c r="BR3307" s="297" t="s">
        <v>4741</v>
      </c>
      <c r="BS3307" s="297" t="s">
        <v>4742</v>
      </c>
      <c r="BT3307" s="297" t="s">
        <v>4742</v>
      </c>
      <c r="BU3307" s="294">
        <v>0</v>
      </c>
      <c r="BV3307" s="294">
        <v>1125</v>
      </c>
      <c r="BW3307" s="294">
        <v>0</v>
      </c>
    </row>
    <row r="3308" spans="1:75" s="289" customFormat="1" ht="18.2" customHeight="1" x14ac:dyDescent="0.15">
      <c r="A3308" s="298">
        <v>3306</v>
      </c>
      <c r="B3308" s="299" t="s">
        <v>305</v>
      </c>
      <c r="C3308" s="299" t="s">
        <v>306</v>
      </c>
      <c r="D3308" s="313">
        <v>45172</v>
      </c>
      <c r="E3308" s="300" t="s">
        <v>4730</v>
      </c>
      <c r="F3308" s="309">
        <v>0</v>
      </c>
      <c r="G3308" s="309">
        <v>1</v>
      </c>
      <c r="H3308" s="302">
        <v>237999.61</v>
      </c>
      <c r="I3308" s="302">
        <v>0</v>
      </c>
      <c r="J3308" s="302">
        <v>0</v>
      </c>
      <c r="K3308" s="302">
        <v>237999.61</v>
      </c>
      <c r="L3308" s="302">
        <v>0</v>
      </c>
      <c r="M3308" s="302">
        <v>0</v>
      </c>
      <c r="N3308" s="302">
        <v>0</v>
      </c>
      <c r="O3308" s="302">
        <v>0</v>
      </c>
      <c r="P3308" s="302">
        <v>0</v>
      </c>
      <c r="Q3308" s="302">
        <v>0</v>
      </c>
      <c r="R3308" s="302">
        <v>237999.61</v>
      </c>
      <c r="S3308" s="302">
        <v>973.33</v>
      </c>
      <c r="T3308" s="302">
        <v>3333.98</v>
      </c>
      <c r="U3308" s="302">
        <v>0</v>
      </c>
      <c r="V3308" s="302">
        <v>973.33</v>
      </c>
      <c r="W3308" s="302">
        <v>3333.98</v>
      </c>
      <c r="X3308" s="302">
        <v>0</v>
      </c>
      <c r="Y3308" s="302">
        <v>0</v>
      </c>
      <c r="Z3308" s="302">
        <v>0</v>
      </c>
      <c r="AA3308" s="302">
        <v>1125</v>
      </c>
      <c r="AB3308" s="302">
        <v>0</v>
      </c>
      <c r="AC3308" s="302">
        <v>0</v>
      </c>
      <c r="AD3308" s="302">
        <v>0</v>
      </c>
      <c r="AE3308" s="302">
        <v>0</v>
      </c>
      <c r="AF3308" s="302">
        <v>0</v>
      </c>
      <c r="AG3308" s="302">
        <v>0</v>
      </c>
      <c r="AH3308" s="302">
        <v>0</v>
      </c>
      <c r="AI3308" s="302">
        <v>0</v>
      </c>
      <c r="AJ3308" s="302">
        <v>0</v>
      </c>
      <c r="AK3308" s="302">
        <v>0</v>
      </c>
      <c r="AL3308" s="302">
        <v>350</v>
      </c>
      <c r="AM3308" s="302">
        <v>0</v>
      </c>
      <c r="AN3308" s="302">
        <v>0</v>
      </c>
      <c r="AO3308" s="302">
        <v>0</v>
      </c>
      <c r="AP3308" s="302">
        <v>1.69</v>
      </c>
      <c r="AQ3308" s="302">
        <v>0</v>
      </c>
      <c r="AR3308" s="302">
        <v>0</v>
      </c>
      <c r="AS3308" s="302">
        <v>0</v>
      </c>
      <c r="AT3308" s="295">
        <f t="shared" si="51"/>
        <v>5784</v>
      </c>
      <c r="AU3308" s="302">
        <v>0</v>
      </c>
      <c r="AV3308" s="302">
        <v>0</v>
      </c>
      <c r="AW3308" s="303">
        <v>119</v>
      </c>
      <c r="AX3308" s="303">
        <v>128</v>
      </c>
      <c r="AY3308" s="302">
        <v>237999.61</v>
      </c>
      <c r="AZ3308" s="302">
        <v>237999.61</v>
      </c>
      <c r="BA3308" s="301">
        <v>77.995153999999999</v>
      </c>
      <c r="BB3308" s="301">
        <v>77.995153999999999</v>
      </c>
      <c r="BC3308" s="301">
        <v>10</v>
      </c>
      <c r="BD3308" s="301"/>
      <c r="BE3308" s="300" t="s">
        <v>4204</v>
      </c>
      <c r="BF3308" s="298"/>
      <c r="BG3308" s="300" t="s">
        <v>414</v>
      </c>
      <c r="BH3308" s="300" t="s">
        <v>211</v>
      </c>
      <c r="BI3308" s="300" t="s">
        <v>751</v>
      </c>
      <c r="BJ3308" s="300" t="s">
        <v>103</v>
      </c>
      <c r="BK3308" s="299" t="s">
        <v>4</v>
      </c>
      <c r="BL3308" s="301">
        <v>237999.61</v>
      </c>
      <c r="BM3308" s="299" t="s">
        <v>894</v>
      </c>
      <c r="BN3308" s="301"/>
      <c r="BO3308" s="304">
        <v>44911</v>
      </c>
      <c r="BP3308" s="304">
        <v>48807</v>
      </c>
      <c r="BQ3308" s="297" t="s">
        <v>1065</v>
      </c>
      <c r="BR3308" s="297" t="s">
        <v>4741</v>
      </c>
      <c r="BS3308" s="297" t="s">
        <v>4742</v>
      </c>
      <c r="BT3308" s="297" t="s">
        <v>4742</v>
      </c>
      <c r="BU3308" s="301">
        <v>0</v>
      </c>
      <c r="BV3308" s="301">
        <v>1125</v>
      </c>
      <c r="BW3308" s="301">
        <v>0</v>
      </c>
    </row>
    <row r="3309" spans="1:75" s="289" customFormat="1" ht="18.2" customHeight="1" x14ac:dyDescent="0.15">
      <c r="A3309" s="291">
        <v>3307</v>
      </c>
      <c r="B3309" s="292" t="s">
        <v>305</v>
      </c>
      <c r="C3309" s="292" t="s">
        <v>306</v>
      </c>
      <c r="D3309" s="312">
        <v>45172</v>
      </c>
      <c r="E3309" s="293" t="s">
        <v>4731</v>
      </c>
      <c r="F3309" s="308">
        <v>1</v>
      </c>
      <c r="G3309" s="308">
        <v>0</v>
      </c>
      <c r="H3309" s="295">
        <v>299660.18</v>
      </c>
      <c r="I3309" s="295">
        <v>0</v>
      </c>
      <c r="J3309" s="295">
        <v>0</v>
      </c>
      <c r="K3309" s="295">
        <v>299660.18</v>
      </c>
      <c r="L3309" s="295">
        <v>0</v>
      </c>
      <c r="M3309" s="295">
        <v>0</v>
      </c>
      <c r="N3309" s="295">
        <v>0</v>
      </c>
      <c r="O3309" s="295">
        <v>0</v>
      </c>
      <c r="P3309" s="295">
        <v>0</v>
      </c>
      <c r="Q3309" s="295">
        <v>0</v>
      </c>
      <c r="R3309" s="295">
        <v>299660.18</v>
      </c>
      <c r="S3309" s="295">
        <v>0</v>
      </c>
      <c r="T3309" s="295">
        <v>5226.57</v>
      </c>
      <c r="U3309" s="295">
        <v>0</v>
      </c>
      <c r="V3309" s="295">
        <v>0</v>
      </c>
      <c r="W3309" s="295">
        <v>0</v>
      </c>
      <c r="X3309" s="295">
        <v>0</v>
      </c>
      <c r="Y3309" s="295">
        <v>0</v>
      </c>
      <c r="Z3309" s="295">
        <v>5226.57</v>
      </c>
      <c r="AA3309" s="295">
        <v>0</v>
      </c>
      <c r="AB3309" s="295">
        <v>0</v>
      </c>
      <c r="AC3309" s="295">
        <v>0</v>
      </c>
      <c r="AD3309" s="295">
        <v>0</v>
      </c>
      <c r="AE3309" s="295">
        <v>0</v>
      </c>
      <c r="AF3309" s="295">
        <v>0</v>
      </c>
      <c r="AG3309" s="295">
        <v>0</v>
      </c>
      <c r="AH3309" s="295">
        <v>0</v>
      </c>
      <c r="AI3309" s="295">
        <v>0</v>
      </c>
      <c r="AJ3309" s="295">
        <v>0</v>
      </c>
      <c r="AK3309" s="295">
        <v>0</v>
      </c>
      <c r="AL3309" s="295">
        <v>0</v>
      </c>
      <c r="AM3309" s="295">
        <v>0</v>
      </c>
      <c r="AN3309" s="295">
        <v>0</v>
      </c>
      <c r="AO3309" s="295">
        <v>0</v>
      </c>
      <c r="AP3309" s="295">
        <v>0</v>
      </c>
      <c r="AQ3309" s="295">
        <v>0</v>
      </c>
      <c r="AR3309" s="295">
        <v>0</v>
      </c>
      <c r="AS3309" s="295">
        <v>0</v>
      </c>
      <c r="AT3309" s="295">
        <f t="shared" si="51"/>
        <v>0</v>
      </c>
      <c r="AU3309" s="295">
        <v>0</v>
      </c>
      <c r="AV3309" s="295">
        <v>5226.57</v>
      </c>
      <c r="AW3309" s="296">
        <v>85</v>
      </c>
      <c r="AX3309" s="296">
        <v>94</v>
      </c>
      <c r="AY3309" s="295">
        <v>336000.84</v>
      </c>
      <c r="AZ3309" s="295">
        <v>299660.18</v>
      </c>
      <c r="BA3309" s="294">
        <v>66.966780999999997</v>
      </c>
      <c r="BB3309" s="294">
        <v>66.966780999999997</v>
      </c>
      <c r="BC3309" s="294">
        <v>10</v>
      </c>
      <c r="BD3309" s="294"/>
      <c r="BE3309" s="293" t="s">
        <v>4204</v>
      </c>
      <c r="BF3309" s="291"/>
      <c r="BG3309" s="293" t="s">
        <v>376</v>
      </c>
      <c r="BH3309" s="293" t="s">
        <v>457</v>
      </c>
      <c r="BI3309" s="293" t="s">
        <v>458</v>
      </c>
      <c r="BJ3309" s="293" t="s">
        <v>177</v>
      </c>
      <c r="BK3309" s="292" t="s">
        <v>4</v>
      </c>
      <c r="BL3309" s="294">
        <v>299660.18</v>
      </c>
      <c r="BM3309" s="292" t="s">
        <v>894</v>
      </c>
      <c r="BN3309" s="294"/>
      <c r="BO3309" s="297">
        <v>44911</v>
      </c>
      <c r="BP3309" s="297">
        <v>47772</v>
      </c>
      <c r="BQ3309" s="297" t="s">
        <v>1065</v>
      </c>
      <c r="BR3309" s="297" t="s">
        <v>4741</v>
      </c>
      <c r="BS3309" s="297" t="s">
        <v>4742</v>
      </c>
      <c r="BT3309" s="297" t="s">
        <v>4742</v>
      </c>
      <c r="BU3309" s="294">
        <v>1125</v>
      </c>
      <c r="BV3309" s="294">
        <v>1125</v>
      </c>
      <c r="BW3309" s="294">
        <v>0</v>
      </c>
    </row>
    <row r="3310" spans="1:75" s="289" customFormat="1" ht="18.2" customHeight="1" x14ac:dyDescent="0.15">
      <c r="A3310" s="298">
        <v>3308</v>
      </c>
      <c r="B3310" s="299" t="s">
        <v>305</v>
      </c>
      <c r="C3310" s="299" t="s">
        <v>306</v>
      </c>
      <c r="D3310" s="313">
        <v>45172</v>
      </c>
      <c r="E3310" s="300" t="s">
        <v>4732</v>
      </c>
      <c r="F3310" s="309">
        <v>0</v>
      </c>
      <c r="G3310" s="309">
        <v>0</v>
      </c>
      <c r="H3310" s="302">
        <v>282500.02</v>
      </c>
      <c r="I3310" s="302">
        <v>0</v>
      </c>
      <c r="J3310" s="302">
        <v>0</v>
      </c>
      <c r="K3310" s="302">
        <v>282500.02</v>
      </c>
      <c r="L3310" s="302">
        <v>0</v>
      </c>
      <c r="M3310" s="302">
        <v>0</v>
      </c>
      <c r="N3310" s="302">
        <v>0</v>
      </c>
      <c r="O3310" s="302">
        <v>0</v>
      </c>
      <c r="P3310" s="302">
        <v>0</v>
      </c>
      <c r="Q3310" s="302">
        <v>0</v>
      </c>
      <c r="R3310" s="302">
        <v>282500.02</v>
      </c>
      <c r="S3310" s="302">
        <v>0</v>
      </c>
      <c r="T3310" s="302">
        <v>3882.02</v>
      </c>
      <c r="U3310" s="302">
        <v>0</v>
      </c>
      <c r="V3310" s="302">
        <v>0</v>
      </c>
      <c r="W3310" s="302">
        <v>3882.02</v>
      </c>
      <c r="X3310" s="302">
        <v>0</v>
      </c>
      <c r="Y3310" s="302">
        <v>0</v>
      </c>
      <c r="Z3310" s="302">
        <v>0</v>
      </c>
      <c r="AA3310" s="302">
        <v>1125</v>
      </c>
      <c r="AB3310" s="302">
        <v>0</v>
      </c>
      <c r="AC3310" s="302">
        <v>0</v>
      </c>
      <c r="AD3310" s="302">
        <v>0</v>
      </c>
      <c r="AE3310" s="302">
        <v>0</v>
      </c>
      <c r="AF3310" s="302">
        <v>0</v>
      </c>
      <c r="AG3310" s="302">
        <v>0</v>
      </c>
      <c r="AH3310" s="302">
        <v>0</v>
      </c>
      <c r="AI3310" s="302">
        <v>0</v>
      </c>
      <c r="AJ3310" s="302">
        <v>0</v>
      </c>
      <c r="AK3310" s="302">
        <v>0</v>
      </c>
      <c r="AL3310" s="302">
        <v>0</v>
      </c>
      <c r="AM3310" s="302">
        <v>0</v>
      </c>
      <c r="AN3310" s="302">
        <v>0</v>
      </c>
      <c r="AO3310" s="302">
        <v>0</v>
      </c>
      <c r="AP3310" s="302">
        <v>8.82</v>
      </c>
      <c r="AQ3310" s="302">
        <v>0</v>
      </c>
      <c r="AR3310" s="302">
        <v>7.84</v>
      </c>
      <c r="AS3310" s="302">
        <v>0</v>
      </c>
      <c r="AT3310" s="295">
        <f t="shared" si="51"/>
        <v>5008</v>
      </c>
      <c r="AU3310" s="302">
        <v>0</v>
      </c>
      <c r="AV3310" s="302">
        <v>0</v>
      </c>
      <c r="AW3310" s="303">
        <v>119</v>
      </c>
      <c r="AX3310" s="303">
        <v>128</v>
      </c>
      <c r="AY3310" s="302">
        <v>282500.02</v>
      </c>
      <c r="AZ3310" s="302">
        <v>282500.02</v>
      </c>
      <c r="BA3310" s="301">
        <v>89.203530000000001</v>
      </c>
      <c r="BB3310" s="301">
        <v>89.203530000000001</v>
      </c>
      <c r="BC3310" s="301">
        <v>9.5</v>
      </c>
      <c r="BD3310" s="301"/>
      <c r="BE3310" s="300" t="s">
        <v>4204</v>
      </c>
      <c r="BF3310" s="298"/>
      <c r="BG3310" s="300" t="s">
        <v>414</v>
      </c>
      <c r="BH3310" s="300" t="s">
        <v>425</v>
      </c>
      <c r="BI3310" s="300" t="s">
        <v>646</v>
      </c>
      <c r="BJ3310" s="300" t="s">
        <v>103</v>
      </c>
      <c r="BK3310" s="299" t="s">
        <v>4</v>
      </c>
      <c r="BL3310" s="301">
        <v>282500.02</v>
      </c>
      <c r="BM3310" s="299" t="s">
        <v>894</v>
      </c>
      <c r="BN3310" s="301"/>
      <c r="BO3310" s="304">
        <v>44911</v>
      </c>
      <c r="BP3310" s="304">
        <v>48807</v>
      </c>
      <c r="BQ3310" s="297" t="s">
        <v>1065</v>
      </c>
      <c r="BR3310" s="297" t="s">
        <v>4741</v>
      </c>
      <c r="BS3310" s="297" t="s">
        <v>4742</v>
      </c>
      <c r="BT3310" s="297" t="s">
        <v>4742</v>
      </c>
      <c r="BU3310" s="301">
        <v>0</v>
      </c>
      <c r="BV3310" s="301">
        <v>1125</v>
      </c>
      <c r="BW3310" s="301">
        <v>0</v>
      </c>
    </row>
    <row r="3311" spans="1:75" s="289" customFormat="1" ht="18.2" customHeight="1" x14ac:dyDescent="0.15">
      <c r="A3311" s="291">
        <v>3309</v>
      </c>
      <c r="B3311" s="292" t="s">
        <v>305</v>
      </c>
      <c r="C3311" s="292" t="s">
        <v>306</v>
      </c>
      <c r="D3311" s="312">
        <v>45172</v>
      </c>
      <c r="E3311" s="293" t="s">
        <v>4733</v>
      </c>
      <c r="F3311" s="308">
        <v>0</v>
      </c>
      <c r="G3311" s="308">
        <v>0</v>
      </c>
      <c r="H3311" s="295">
        <v>585310.46</v>
      </c>
      <c r="I3311" s="295">
        <v>0</v>
      </c>
      <c r="J3311" s="295">
        <v>0</v>
      </c>
      <c r="K3311" s="295">
        <v>585310.46</v>
      </c>
      <c r="L3311" s="295">
        <v>3093.63</v>
      </c>
      <c r="M3311" s="295">
        <v>0</v>
      </c>
      <c r="N3311" s="295">
        <v>0</v>
      </c>
      <c r="O3311" s="295">
        <v>3093.63</v>
      </c>
      <c r="P3311" s="295">
        <v>0</v>
      </c>
      <c r="Q3311" s="295">
        <v>0</v>
      </c>
      <c r="R3311" s="295">
        <v>582216.82999999996</v>
      </c>
      <c r="S3311" s="295">
        <v>0</v>
      </c>
      <c r="T3311" s="295">
        <v>4194.72</v>
      </c>
      <c r="U3311" s="295">
        <v>0</v>
      </c>
      <c r="V3311" s="295">
        <v>0</v>
      </c>
      <c r="W3311" s="295">
        <v>4194.72</v>
      </c>
      <c r="X3311" s="295">
        <v>0</v>
      </c>
      <c r="Y3311" s="295">
        <v>0</v>
      </c>
      <c r="Z3311" s="295">
        <v>0</v>
      </c>
      <c r="AA3311" s="295">
        <v>1125</v>
      </c>
      <c r="AB3311" s="295">
        <v>0</v>
      </c>
      <c r="AC3311" s="295">
        <v>0</v>
      </c>
      <c r="AD3311" s="295">
        <v>0</v>
      </c>
      <c r="AE3311" s="295">
        <v>0</v>
      </c>
      <c r="AF3311" s="295">
        <v>0</v>
      </c>
      <c r="AG3311" s="295">
        <v>0</v>
      </c>
      <c r="AH3311" s="295">
        <v>384.71</v>
      </c>
      <c r="AI3311" s="295">
        <v>0</v>
      </c>
      <c r="AJ3311" s="295">
        <v>0</v>
      </c>
      <c r="AK3311" s="295">
        <v>0</v>
      </c>
      <c r="AL3311" s="295">
        <v>0</v>
      </c>
      <c r="AM3311" s="295">
        <v>0</v>
      </c>
      <c r="AN3311" s="295">
        <v>0</v>
      </c>
      <c r="AO3311" s="295">
        <v>0</v>
      </c>
      <c r="AP3311" s="295">
        <v>0.94</v>
      </c>
      <c r="AQ3311" s="295">
        <v>0</v>
      </c>
      <c r="AR3311" s="295">
        <v>0</v>
      </c>
      <c r="AS3311" s="295">
        <v>0</v>
      </c>
      <c r="AT3311" s="295">
        <f t="shared" si="51"/>
        <v>8799</v>
      </c>
      <c r="AU3311" s="295">
        <v>0</v>
      </c>
      <c r="AV3311" s="295">
        <v>0</v>
      </c>
      <c r="AW3311" s="296">
        <v>119</v>
      </c>
      <c r="AX3311" s="296">
        <v>128</v>
      </c>
      <c r="AY3311" s="295">
        <v>870399.98167799995</v>
      </c>
      <c r="AZ3311" s="295">
        <v>609279.99</v>
      </c>
      <c r="BA3311" s="294">
        <v>88.883621000000005</v>
      </c>
      <c r="BB3311" s="294">
        <v>84.935564776288501</v>
      </c>
      <c r="BC3311" s="294">
        <v>8.6</v>
      </c>
      <c r="BD3311" s="294"/>
      <c r="BE3311" s="293" t="s">
        <v>4204</v>
      </c>
      <c r="BF3311" s="291"/>
      <c r="BG3311" s="293" t="s">
        <v>315</v>
      </c>
      <c r="BH3311" s="293" t="s">
        <v>183</v>
      </c>
      <c r="BI3311" s="293" t="s">
        <v>868</v>
      </c>
      <c r="BJ3311" s="293" t="s">
        <v>103</v>
      </c>
      <c r="BK3311" s="292" t="s">
        <v>4</v>
      </c>
      <c r="BL3311" s="294">
        <v>582216.82999999996</v>
      </c>
      <c r="BM3311" s="292" t="s">
        <v>894</v>
      </c>
      <c r="BN3311" s="294"/>
      <c r="BO3311" s="297">
        <v>44911</v>
      </c>
      <c r="BP3311" s="297">
        <v>48807</v>
      </c>
      <c r="BQ3311" s="297" t="s">
        <v>1065</v>
      </c>
      <c r="BR3311" s="297" t="s">
        <v>4741</v>
      </c>
      <c r="BS3311" s="297" t="s">
        <v>4742</v>
      </c>
      <c r="BT3311" s="297" t="s">
        <v>4742</v>
      </c>
      <c r="BU3311" s="294">
        <v>0</v>
      </c>
      <c r="BV3311" s="294">
        <v>1125</v>
      </c>
      <c r="BW3311" s="294">
        <v>0</v>
      </c>
    </row>
    <row r="3312" spans="1:75" s="289" customFormat="1" ht="18.2" customHeight="1" x14ac:dyDescent="0.15">
      <c r="A3312" s="298">
        <v>3310</v>
      </c>
      <c r="B3312" s="299" t="s">
        <v>305</v>
      </c>
      <c r="C3312" s="299" t="s">
        <v>306</v>
      </c>
      <c r="D3312" s="313">
        <v>45172</v>
      </c>
      <c r="E3312" s="300" t="s">
        <v>4734</v>
      </c>
      <c r="F3312" s="309">
        <v>0</v>
      </c>
      <c r="G3312" s="309">
        <v>0</v>
      </c>
      <c r="H3312" s="302">
        <v>475521.99</v>
      </c>
      <c r="I3312" s="302">
        <v>0</v>
      </c>
      <c r="J3312" s="302">
        <v>0</v>
      </c>
      <c r="K3312" s="302">
        <v>475521.99</v>
      </c>
      <c r="L3312" s="302">
        <v>2402.21</v>
      </c>
      <c r="M3312" s="302">
        <v>0</v>
      </c>
      <c r="N3312" s="302">
        <v>0</v>
      </c>
      <c r="O3312" s="302">
        <v>2402.21</v>
      </c>
      <c r="P3312" s="302">
        <v>0</v>
      </c>
      <c r="Q3312" s="302">
        <v>0</v>
      </c>
      <c r="R3312" s="302">
        <v>473119.78</v>
      </c>
      <c r="S3312" s="302">
        <v>0</v>
      </c>
      <c r="T3312" s="302">
        <v>3724.92</v>
      </c>
      <c r="U3312" s="302">
        <v>0</v>
      </c>
      <c r="V3312" s="302">
        <v>0</v>
      </c>
      <c r="W3312" s="302">
        <v>3724.92</v>
      </c>
      <c r="X3312" s="302">
        <v>0</v>
      </c>
      <c r="Y3312" s="302">
        <v>0</v>
      </c>
      <c r="Z3312" s="302">
        <v>0</v>
      </c>
      <c r="AA3312" s="302">
        <v>1125</v>
      </c>
      <c r="AB3312" s="302">
        <v>0</v>
      </c>
      <c r="AC3312" s="302">
        <v>0</v>
      </c>
      <c r="AD3312" s="302">
        <v>0</v>
      </c>
      <c r="AE3312" s="302">
        <v>0</v>
      </c>
      <c r="AF3312" s="302">
        <v>0</v>
      </c>
      <c r="AG3312" s="302">
        <v>0</v>
      </c>
      <c r="AH3312" s="302">
        <v>327.32</v>
      </c>
      <c r="AI3312" s="302">
        <v>0</v>
      </c>
      <c r="AJ3312" s="302">
        <v>0</v>
      </c>
      <c r="AK3312" s="302">
        <v>0</v>
      </c>
      <c r="AL3312" s="302">
        <v>0</v>
      </c>
      <c r="AM3312" s="302">
        <v>0</v>
      </c>
      <c r="AN3312" s="302">
        <v>0</v>
      </c>
      <c r="AO3312" s="302">
        <v>0</v>
      </c>
      <c r="AP3312" s="302">
        <v>0</v>
      </c>
      <c r="AQ3312" s="302">
        <v>0</v>
      </c>
      <c r="AR3312" s="302">
        <v>0</v>
      </c>
      <c r="AS3312" s="302">
        <v>0</v>
      </c>
      <c r="AT3312" s="295">
        <f t="shared" si="51"/>
        <v>7579.45</v>
      </c>
      <c r="AU3312" s="302">
        <v>0</v>
      </c>
      <c r="AV3312" s="302">
        <v>0</v>
      </c>
      <c r="AW3312" s="303">
        <v>119</v>
      </c>
      <c r="AX3312" s="303">
        <v>128</v>
      </c>
      <c r="AY3312" s="302">
        <v>771999.30068999995</v>
      </c>
      <c r="AZ3312" s="302">
        <v>494079.55</v>
      </c>
      <c r="BA3312" s="301">
        <v>90.000080999999994</v>
      </c>
      <c r="BB3312" s="301">
        <v>86.182110801190206</v>
      </c>
      <c r="BC3312" s="301">
        <v>9.4</v>
      </c>
      <c r="BD3312" s="301"/>
      <c r="BE3312" s="300" t="s">
        <v>4204</v>
      </c>
      <c r="BF3312" s="298"/>
      <c r="BG3312" s="300" t="s">
        <v>326</v>
      </c>
      <c r="BH3312" s="300" t="s">
        <v>239</v>
      </c>
      <c r="BI3312" s="300" t="s">
        <v>405</v>
      </c>
      <c r="BJ3312" s="300" t="s">
        <v>103</v>
      </c>
      <c r="BK3312" s="299" t="s">
        <v>4</v>
      </c>
      <c r="BL3312" s="301">
        <v>473119.78</v>
      </c>
      <c r="BM3312" s="299" t="s">
        <v>894</v>
      </c>
      <c r="BN3312" s="301"/>
      <c r="BO3312" s="304">
        <v>44911</v>
      </c>
      <c r="BP3312" s="304">
        <v>48807</v>
      </c>
      <c r="BQ3312" s="297" t="s">
        <v>1065</v>
      </c>
      <c r="BR3312" s="297" t="s">
        <v>4741</v>
      </c>
      <c r="BS3312" s="297" t="s">
        <v>4742</v>
      </c>
      <c r="BT3312" s="297" t="s">
        <v>4742</v>
      </c>
      <c r="BU3312" s="301">
        <v>0</v>
      </c>
      <c r="BV3312" s="301">
        <v>1125</v>
      </c>
      <c r="BW3312" s="301">
        <v>0</v>
      </c>
    </row>
    <row r="3313" spans="1:75" s="289" customFormat="1" ht="18.2" customHeight="1" x14ac:dyDescent="0.15">
      <c r="A3313" s="291">
        <v>3311</v>
      </c>
      <c r="B3313" s="292" t="s">
        <v>305</v>
      </c>
      <c r="C3313" s="292" t="s">
        <v>306</v>
      </c>
      <c r="D3313" s="312">
        <v>45172</v>
      </c>
      <c r="E3313" s="293" t="s">
        <v>4735</v>
      </c>
      <c r="F3313" s="308">
        <v>0</v>
      </c>
      <c r="G3313" s="308">
        <v>1</v>
      </c>
      <c r="H3313" s="295">
        <v>354000.87</v>
      </c>
      <c r="I3313" s="295">
        <v>0</v>
      </c>
      <c r="J3313" s="295">
        <v>0</v>
      </c>
      <c r="K3313" s="295">
        <v>354000.87</v>
      </c>
      <c r="L3313" s="295">
        <v>0</v>
      </c>
      <c r="M3313" s="295">
        <v>0</v>
      </c>
      <c r="N3313" s="295">
        <v>0</v>
      </c>
      <c r="O3313" s="295">
        <v>0</v>
      </c>
      <c r="P3313" s="295">
        <v>0</v>
      </c>
      <c r="Q3313" s="295">
        <v>0</v>
      </c>
      <c r="R3313" s="295">
        <v>354000.87</v>
      </c>
      <c r="S3313" s="295">
        <v>4882.26</v>
      </c>
      <c r="T3313" s="295">
        <v>4882.26</v>
      </c>
      <c r="U3313" s="295">
        <v>0</v>
      </c>
      <c r="V3313" s="295">
        <v>4882.26</v>
      </c>
      <c r="W3313" s="295">
        <v>4882.26</v>
      </c>
      <c r="X3313" s="295">
        <v>0</v>
      </c>
      <c r="Y3313" s="295">
        <v>0</v>
      </c>
      <c r="Z3313" s="295">
        <v>0</v>
      </c>
      <c r="AA3313" s="295">
        <v>1125</v>
      </c>
      <c r="AB3313" s="295">
        <v>0</v>
      </c>
      <c r="AC3313" s="295">
        <v>0</v>
      </c>
      <c r="AD3313" s="295">
        <v>0</v>
      </c>
      <c r="AE3313" s="295">
        <v>0</v>
      </c>
      <c r="AF3313" s="295">
        <v>0</v>
      </c>
      <c r="AG3313" s="295">
        <v>0</v>
      </c>
      <c r="AH3313" s="295">
        <v>0</v>
      </c>
      <c r="AI3313" s="295">
        <v>1125</v>
      </c>
      <c r="AJ3313" s="295">
        <v>0</v>
      </c>
      <c r="AK3313" s="295">
        <v>0</v>
      </c>
      <c r="AL3313" s="295">
        <v>350</v>
      </c>
      <c r="AM3313" s="295">
        <v>0</v>
      </c>
      <c r="AN3313" s="295">
        <v>0</v>
      </c>
      <c r="AO3313" s="295">
        <v>0</v>
      </c>
      <c r="AP3313" s="295">
        <v>0</v>
      </c>
      <c r="AQ3313" s="295">
        <v>0</v>
      </c>
      <c r="AR3313" s="295">
        <v>0</v>
      </c>
      <c r="AS3313" s="295">
        <v>0</v>
      </c>
      <c r="AT3313" s="295">
        <f t="shared" si="51"/>
        <v>12364.52</v>
      </c>
      <c r="AU3313" s="295">
        <v>0</v>
      </c>
      <c r="AV3313" s="295">
        <v>0</v>
      </c>
      <c r="AW3313" s="296">
        <v>119</v>
      </c>
      <c r="AX3313" s="296">
        <v>128</v>
      </c>
      <c r="AY3313" s="295">
        <v>354000.87</v>
      </c>
      <c r="AZ3313" s="295">
        <v>354000.87</v>
      </c>
      <c r="BA3313" s="294">
        <v>60.742857999999998</v>
      </c>
      <c r="BB3313" s="294">
        <v>60.742857999999998</v>
      </c>
      <c r="BC3313" s="294">
        <v>9.6</v>
      </c>
      <c r="BD3313" s="294"/>
      <c r="BE3313" s="293" t="s">
        <v>4204</v>
      </c>
      <c r="BF3313" s="291"/>
      <c r="BG3313" s="293" t="s">
        <v>320</v>
      </c>
      <c r="BH3313" s="293" t="s">
        <v>197</v>
      </c>
      <c r="BI3313" s="293" t="s">
        <v>373</v>
      </c>
      <c r="BJ3313" s="293" t="s">
        <v>103</v>
      </c>
      <c r="BK3313" s="292" t="s">
        <v>4</v>
      </c>
      <c r="BL3313" s="294">
        <v>354000.87</v>
      </c>
      <c r="BM3313" s="292" t="s">
        <v>894</v>
      </c>
      <c r="BN3313" s="294"/>
      <c r="BO3313" s="297">
        <v>44911</v>
      </c>
      <c r="BP3313" s="297">
        <v>48807</v>
      </c>
      <c r="BQ3313" s="297" t="s">
        <v>1065</v>
      </c>
      <c r="BR3313" s="297" t="s">
        <v>4741</v>
      </c>
      <c r="BS3313" s="297" t="s">
        <v>4742</v>
      </c>
      <c r="BT3313" s="297" t="s">
        <v>4742</v>
      </c>
      <c r="BU3313" s="294">
        <v>0</v>
      </c>
      <c r="BV3313" s="294">
        <v>1125</v>
      </c>
      <c r="BW3313" s="294">
        <v>0</v>
      </c>
    </row>
    <row r="3314" spans="1:75" s="289" customFormat="1" ht="18.2" customHeight="1" x14ac:dyDescent="0.15">
      <c r="A3314" s="298">
        <v>3312</v>
      </c>
      <c r="B3314" s="299" t="s">
        <v>305</v>
      </c>
      <c r="C3314" s="299" t="s">
        <v>306</v>
      </c>
      <c r="D3314" s="313">
        <v>45172</v>
      </c>
      <c r="E3314" s="300" t="s">
        <v>4736</v>
      </c>
      <c r="F3314" s="309">
        <v>0</v>
      </c>
      <c r="G3314" s="309">
        <v>0</v>
      </c>
      <c r="H3314" s="302">
        <v>148785.45000000001</v>
      </c>
      <c r="I3314" s="302">
        <v>0</v>
      </c>
      <c r="J3314" s="302">
        <v>0</v>
      </c>
      <c r="K3314" s="302">
        <v>148785.45000000001</v>
      </c>
      <c r="L3314" s="302">
        <v>1116.57</v>
      </c>
      <c r="M3314" s="302">
        <v>0</v>
      </c>
      <c r="N3314" s="302">
        <v>0</v>
      </c>
      <c r="O3314" s="302">
        <v>1116.57</v>
      </c>
      <c r="P3314" s="302">
        <v>0</v>
      </c>
      <c r="Q3314" s="302">
        <v>0</v>
      </c>
      <c r="R3314" s="302">
        <v>147668.88</v>
      </c>
      <c r="S3314" s="302">
        <v>0</v>
      </c>
      <c r="T3314" s="302">
        <v>1239.8800000000001</v>
      </c>
      <c r="U3314" s="302">
        <v>0</v>
      </c>
      <c r="V3314" s="302">
        <v>0</v>
      </c>
      <c r="W3314" s="302">
        <v>1239.8800000000001</v>
      </c>
      <c r="X3314" s="302">
        <v>0</v>
      </c>
      <c r="Y3314" s="302">
        <v>0</v>
      </c>
      <c r="Z3314" s="302">
        <v>0</v>
      </c>
      <c r="AA3314" s="302">
        <v>1125</v>
      </c>
      <c r="AB3314" s="302">
        <v>0</v>
      </c>
      <c r="AC3314" s="302">
        <v>0</v>
      </c>
      <c r="AD3314" s="302">
        <v>0</v>
      </c>
      <c r="AE3314" s="302">
        <v>0</v>
      </c>
      <c r="AF3314" s="302">
        <v>0</v>
      </c>
      <c r="AG3314" s="302">
        <v>0</v>
      </c>
      <c r="AH3314" s="302">
        <v>104.29</v>
      </c>
      <c r="AI3314" s="302">
        <v>0</v>
      </c>
      <c r="AJ3314" s="302">
        <v>0</v>
      </c>
      <c r="AK3314" s="302">
        <v>0</v>
      </c>
      <c r="AL3314" s="302">
        <v>0</v>
      </c>
      <c r="AM3314" s="302">
        <v>0</v>
      </c>
      <c r="AN3314" s="302">
        <v>0</v>
      </c>
      <c r="AO3314" s="302">
        <v>0</v>
      </c>
      <c r="AP3314" s="302">
        <v>85.82</v>
      </c>
      <c r="AQ3314" s="302">
        <v>0</v>
      </c>
      <c r="AR3314" s="302">
        <v>71.56</v>
      </c>
      <c r="AS3314" s="302">
        <v>0</v>
      </c>
      <c r="AT3314" s="295">
        <f t="shared" si="51"/>
        <v>3600</v>
      </c>
      <c r="AU3314" s="302">
        <v>0</v>
      </c>
      <c r="AV3314" s="302">
        <v>0</v>
      </c>
      <c r="AW3314" s="303">
        <v>89</v>
      </c>
      <c r="AX3314" s="303">
        <v>98</v>
      </c>
      <c r="AY3314" s="302">
        <v>246000.65892099999</v>
      </c>
      <c r="AZ3314" s="302">
        <v>157392.15</v>
      </c>
      <c r="BA3314" s="301">
        <v>55.690902000000001</v>
      </c>
      <c r="BB3314" s="301">
        <v>52.250465633322598</v>
      </c>
      <c r="BC3314" s="301">
        <v>10</v>
      </c>
      <c r="BD3314" s="301"/>
      <c r="BE3314" s="300" t="s">
        <v>4204</v>
      </c>
      <c r="BF3314" s="298"/>
      <c r="BG3314" s="300" t="s">
        <v>320</v>
      </c>
      <c r="BH3314" s="300" t="s">
        <v>197</v>
      </c>
      <c r="BI3314" s="300" t="s">
        <v>373</v>
      </c>
      <c r="BJ3314" s="300" t="s">
        <v>103</v>
      </c>
      <c r="BK3314" s="299" t="s">
        <v>4</v>
      </c>
      <c r="BL3314" s="301">
        <v>147668.88</v>
      </c>
      <c r="BM3314" s="299" t="s">
        <v>894</v>
      </c>
      <c r="BN3314" s="301"/>
      <c r="BO3314" s="304">
        <v>44917</v>
      </c>
      <c r="BP3314" s="304">
        <v>47901</v>
      </c>
      <c r="BQ3314" s="297" t="s">
        <v>1065</v>
      </c>
      <c r="BR3314" s="297" t="s">
        <v>4741</v>
      </c>
      <c r="BS3314" s="297" t="s">
        <v>4742</v>
      </c>
      <c r="BT3314" s="297" t="s">
        <v>4742</v>
      </c>
      <c r="BU3314" s="301">
        <v>0</v>
      </c>
      <c r="BV3314" s="301">
        <v>1125</v>
      </c>
      <c r="BW3314" s="301">
        <v>0</v>
      </c>
    </row>
    <row r="3315" spans="1:75" s="289" customFormat="1" ht="18.2" customHeight="1" x14ac:dyDescent="0.15">
      <c r="A3315" s="291">
        <v>3313</v>
      </c>
      <c r="B3315" s="292" t="s">
        <v>305</v>
      </c>
      <c r="C3315" s="292" t="s">
        <v>306</v>
      </c>
      <c r="D3315" s="312">
        <v>45172</v>
      </c>
      <c r="E3315" s="293" t="s">
        <v>4831</v>
      </c>
      <c r="F3315" s="308">
        <v>0</v>
      </c>
      <c r="G3315" s="308">
        <v>0</v>
      </c>
      <c r="H3315" s="295">
        <v>432671.18</v>
      </c>
      <c r="I3315" s="295">
        <v>0</v>
      </c>
      <c r="J3315" s="295">
        <v>0</v>
      </c>
      <c r="K3315" s="295">
        <v>432671.18</v>
      </c>
      <c r="L3315" s="295">
        <v>0</v>
      </c>
      <c r="M3315" s="295">
        <v>0</v>
      </c>
      <c r="N3315" s="295">
        <v>0</v>
      </c>
      <c r="O3315" s="295">
        <v>0</v>
      </c>
      <c r="P3315" s="295">
        <v>0</v>
      </c>
      <c r="Q3315" s="295">
        <v>0</v>
      </c>
      <c r="R3315" s="295">
        <v>432671.18</v>
      </c>
      <c r="S3315" s="295">
        <v>0</v>
      </c>
      <c r="T3315" s="295">
        <v>6969.61</v>
      </c>
      <c r="U3315" s="295">
        <v>0</v>
      </c>
      <c r="V3315" s="295">
        <v>0</v>
      </c>
      <c r="W3315" s="295">
        <v>6969.61</v>
      </c>
      <c r="X3315" s="295">
        <v>0</v>
      </c>
      <c r="Y3315" s="295">
        <v>0</v>
      </c>
      <c r="Z3315" s="295">
        <v>0</v>
      </c>
      <c r="AA3315" s="295">
        <v>0</v>
      </c>
      <c r="AB3315" s="295">
        <v>0</v>
      </c>
      <c r="AC3315" s="295">
        <v>0</v>
      </c>
      <c r="AD3315" s="295">
        <v>0</v>
      </c>
      <c r="AE3315" s="295">
        <v>0</v>
      </c>
      <c r="AF3315" s="295">
        <v>0</v>
      </c>
      <c r="AG3315" s="295">
        <v>0</v>
      </c>
      <c r="AH3315" s="295">
        <v>0</v>
      </c>
      <c r="AI3315" s="295">
        <v>0</v>
      </c>
      <c r="AJ3315" s="295">
        <v>0</v>
      </c>
      <c r="AK3315" s="295">
        <v>0</v>
      </c>
      <c r="AL3315" s="295">
        <v>0</v>
      </c>
      <c r="AM3315" s="295">
        <v>0</v>
      </c>
      <c r="AN3315" s="295">
        <v>0</v>
      </c>
      <c r="AO3315" s="295">
        <v>0</v>
      </c>
      <c r="AP3315" s="295">
        <v>6969.61</v>
      </c>
      <c r="AQ3315" s="295">
        <v>0</v>
      </c>
      <c r="AR3315" s="295">
        <v>6969.61</v>
      </c>
      <c r="AS3315" s="295">
        <v>0</v>
      </c>
      <c r="AT3315" s="295">
        <f t="shared" si="51"/>
        <v>6969.61</v>
      </c>
      <c r="AU3315" s="295">
        <v>0</v>
      </c>
      <c r="AV3315" s="295">
        <v>0</v>
      </c>
      <c r="AW3315" s="296">
        <v>95</v>
      </c>
      <c r="AX3315" s="296">
        <v>102</v>
      </c>
      <c r="AY3315" s="295">
        <v>432671.18</v>
      </c>
      <c r="AZ3315" s="295">
        <v>432671.18</v>
      </c>
      <c r="BA3315" s="294">
        <v>82.101476000000005</v>
      </c>
      <c r="BB3315" s="294">
        <v>82.101476000000005</v>
      </c>
      <c r="BC3315" s="294">
        <v>9.5</v>
      </c>
      <c r="BD3315" s="294"/>
      <c r="BE3315" s="293" t="s">
        <v>4204</v>
      </c>
      <c r="BF3315" s="291"/>
      <c r="BG3315" s="293" t="s">
        <v>494</v>
      </c>
      <c r="BH3315" s="293" t="s">
        <v>218</v>
      </c>
      <c r="BI3315" s="293" t="s">
        <v>566</v>
      </c>
      <c r="BJ3315" s="293" t="s">
        <v>103</v>
      </c>
      <c r="BK3315" s="292" t="s">
        <v>4</v>
      </c>
      <c r="BL3315" s="294">
        <v>432671.18</v>
      </c>
      <c r="BM3315" s="292" t="s">
        <v>894</v>
      </c>
      <c r="BN3315" s="294"/>
      <c r="BO3315" s="297">
        <v>44965</v>
      </c>
      <c r="BP3315" s="297">
        <v>48068</v>
      </c>
      <c r="BQ3315" s="297" t="s">
        <v>925</v>
      </c>
      <c r="BR3315" s="297" t="s">
        <v>4745</v>
      </c>
      <c r="BS3315" s="297" t="s">
        <v>4742</v>
      </c>
      <c r="BT3315" s="297" t="s">
        <v>4742</v>
      </c>
      <c r="BU3315" s="294">
        <v>0</v>
      </c>
      <c r="BV3315" s="294">
        <v>0</v>
      </c>
      <c r="BW3315" s="294">
        <v>0</v>
      </c>
    </row>
    <row r="3316" spans="1:75" s="289" customFormat="1" ht="18.2" customHeight="1" x14ac:dyDescent="0.15">
      <c r="A3316" s="298">
        <v>3314</v>
      </c>
      <c r="B3316" s="299" t="s">
        <v>305</v>
      </c>
      <c r="C3316" s="299" t="s">
        <v>306</v>
      </c>
      <c r="D3316" s="313">
        <v>45172</v>
      </c>
      <c r="E3316" s="300" t="s">
        <v>4832</v>
      </c>
      <c r="F3316" s="309">
        <v>0</v>
      </c>
      <c r="G3316" s="309">
        <v>0</v>
      </c>
      <c r="H3316" s="302">
        <v>414400.01</v>
      </c>
      <c r="I3316" s="302">
        <v>0</v>
      </c>
      <c r="J3316" s="302">
        <v>0</v>
      </c>
      <c r="K3316" s="302">
        <v>414400.01</v>
      </c>
      <c r="L3316" s="302">
        <v>0</v>
      </c>
      <c r="M3316" s="302">
        <v>0</v>
      </c>
      <c r="N3316" s="302">
        <v>0</v>
      </c>
      <c r="O3316" s="302">
        <v>0</v>
      </c>
      <c r="P3316" s="302">
        <v>0</v>
      </c>
      <c r="Q3316" s="302">
        <v>0</v>
      </c>
      <c r="R3316" s="302">
        <v>414400.01</v>
      </c>
      <c r="S3316" s="302">
        <v>0</v>
      </c>
      <c r="T3316" s="302">
        <v>5753.25</v>
      </c>
      <c r="U3316" s="302">
        <v>0</v>
      </c>
      <c r="V3316" s="302">
        <v>0</v>
      </c>
      <c r="W3316" s="302">
        <v>5753.25</v>
      </c>
      <c r="X3316" s="302">
        <v>0</v>
      </c>
      <c r="Y3316" s="302">
        <v>0</v>
      </c>
      <c r="Z3316" s="302">
        <v>0</v>
      </c>
      <c r="AA3316" s="302">
        <v>0</v>
      </c>
      <c r="AB3316" s="302">
        <v>0</v>
      </c>
      <c r="AC3316" s="302">
        <v>0</v>
      </c>
      <c r="AD3316" s="302">
        <v>0</v>
      </c>
      <c r="AE3316" s="302">
        <v>0</v>
      </c>
      <c r="AF3316" s="302">
        <v>0</v>
      </c>
      <c r="AG3316" s="302">
        <v>0</v>
      </c>
      <c r="AH3316" s="302">
        <v>0</v>
      </c>
      <c r="AI3316" s="302">
        <v>0</v>
      </c>
      <c r="AJ3316" s="302">
        <v>0</v>
      </c>
      <c r="AK3316" s="302">
        <v>0</v>
      </c>
      <c r="AL3316" s="302">
        <v>0</v>
      </c>
      <c r="AM3316" s="302">
        <v>0</v>
      </c>
      <c r="AN3316" s="302">
        <v>0</v>
      </c>
      <c r="AO3316" s="302">
        <v>0</v>
      </c>
      <c r="AP3316" s="302">
        <v>0</v>
      </c>
      <c r="AQ3316" s="302">
        <v>0</v>
      </c>
      <c r="AR3316" s="302">
        <v>0</v>
      </c>
      <c r="AS3316" s="302">
        <v>0</v>
      </c>
      <c r="AT3316" s="295">
        <f t="shared" si="51"/>
        <v>5753.25</v>
      </c>
      <c r="AU3316" s="302">
        <v>0</v>
      </c>
      <c r="AV3316" s="302">
        <v>0</v>
      </c>
      <c r="AW3316" s="303">
        <v>119</v>
      </c>
      <c r="AX3316" s="303">
        <v>126</v>
      </c>
      <c r="AY3316" s="302">
        <v>414400.01</v>
      </c>
      <c r="AZ3316" s="302">
        <v>414400.01</v>
      </c>
      <c r="BA3316" s="301">
        <v>89.999995999999996</v>
      </c>
      <c r="BB3316" s="301">
        <v>89.999995999999996</v>
      </c>
      <c r="BC3316" s="301">
        <v>9.5</v>
      </c>
      <c r="BD3316" s="301"/>
      <c r="BE3316" s="300" t="s">
        <v>4204</v>
      </c>
      <c r="BF3316" s="298"/>
      <c r="BG3316" s="300" t="s">
        <v>494</v>
      </c>
      <c r="BH3316" s="300" t="s">
        <v>218</v>
      </c>
      <c r="BI3316" s="300" t="s">
        <v>566</v>
      </c>
      <c r="BJ3316" s="300" t="s">
        <v>103</v>
      </c>
      <c r="BK3316" s="299" t="s">
        <v>4</v>
      </c>
      <c r="BL3316" s="301">
        <v>414400.01</v>
      </c>
      <c r="BM3316" s="299" t="s">
        <v>894</v>
      </c>
      <c r="BN3316" s="301"/>
      <c r="BO3316" s="304">
        <v>44959</v>
      </c>
      <c r="BP3316" s="304">
        <v>48793</v>
      </c>
      <c r="BQ3316" s="297" t="s">
        <v>925</v>
      </c>
      <c r="BR3316" s="297" t="s">
        <v>4745</v>
      </c>
      <c r="BS3316" s="297" t="s">
        <v>4742</v>
      </c>
      <c r="BT3316" s="297" t="s">
        <v>4742</v>
      </c>
      <c r="BU3316" s="301">
        <v>0</v>
      </c>
      <c r="BV3316" s="301">
        <v>0</v>
      </c>
      <c r="BW3316" s="301">
        <v>0</v>
      </c>
    </row>
    <row r="3317" spans="1:75" s="289" customFormat="1" ht="18.2" customHeight="1" x14ac:dyDescent="0.15">
      <c r="A3317" s="291">
        <v>3315</v>
      </c>
      <c r="B3317" s="292" t="s">
        <v>305</v>
      </c>
      <c r="C3317" s="292" t="s">
        <v>306</v>
      </c>
      <c r="D3317" s="312">
        <v>45172</v>
      </c>
      <c r="E3317" s="293" t="s">
        <v>4820</v>
      </c>
      <c r="F3317" s="308">
        <v>0</v>
      </c>
      <c r="G3317" s="308">
        <v>0</v>
      </c>
      <c r="H3317" s="295">
        <v>225919.06</v>
      </c>
      <c r="I3317" s="295">
        <v>0</v>
      </c>
      <c r="J3317" s="295">
        <v>0</v>
      </c>
      <c r="K3317" s="295">
        <v>225919.06</v>
      </c>
      <c r="L3317" s="295">
        <v>1603.85</v>
      </c>
      <c r="M3317" s="295">
        <v>0</v>
      </c>
      <c r="N3317" s="295">
        <v>0</v>
      </c>
      <c r="O3317" s="295">
        <v>1603.85</v>
      </c>
      <c r="P3317" s="295">
        <v>0</v>
      </c>
      <c r="Q3317" s="295">
        <v>0</v>
      </c>
      <c r="R3317" s="295">
        <v>224315.21</v>
      </c>
      <c r="S3317" s="295">
        <v>0</v>
      </c>
      <c r="T3317" s="295">
        <v>1788.53</v>
      </c>
      <c r="U3317" s="295">
        <v>0</v>
      </c>
      <c r="V3317" s="295">
        <v>0</v>
      </c>
      <c r="W3317" s="295">
        <v>1788.53</v>
      </c>
      <c r="X3317" s="295">
        <v>0</v>
      </c>
      <c r="Y3317" s="295">
        <v>0</v>
      </c>
      <c r="Z3317" s="295">
        <v>0</v>
      </c>
      <c r="AA3317" s="295">
        <v>1125</v>
      </c>
      <c r="AB3317" s="295">
        <v>0</v>
      </c>
      <c r="AC3317" s="295">
        <v>0</v>
      </c>
      <c r="AD3317" s="295">
        <v>0</v>
      </c>
      <c r="AE3317" s="295">
        <v>0</v>
      </c>
      <c r="AF3317" s="295">
        <v>0</v>
      </c>
      <c r="AG3317" s="295">
        <v>0</v>
      </c>
      <c r="AH3317" s="295">
        <v>156.88</v>
      </c>
      <c r="AI3317" s="295">
        <v>0</v>
      </c>
      <c r="AJ3317" s="295">
        <v>0</v>
      </c>
      <c r="AK3317" s="295">
        <v>0</v>
      </c>
      <c r="AL3317" s="295">
        <v>0</v>
      </c>
      <c r="AM3317" s="295">
        <v>0</v>
      </c>
      <c r="AN3317" s="295">
        <v>0</v>
      </c>
      <c r="AO3317" s="295">
        <v>0</v>
      </c>
      <c r="AP3317" s="295">
        <v>0</v>
      </c>
      <c r="AQ3317" s="295">
        <v>0</v>
      </c>
      <c r="AR3317" s="295">
        <v>0</v>
      </c>
      <c r="AS3317" s="295">
        <v>0</v>
      </c>
      <c r="AT3317" s="295">
        <f t="shared" si="51"/>
        <v>4674.26</v>
      </c>
      <c r="AU3317" s="295">
        <v>0</v>
      </c>
      <c r="AV3317" s="295">
        <v>0</v>
      </c>
      <c r="AW3317" s="296">
        <v>94</v>
      </c>
      <c r="AX3317" s="296">
        <v>102</v>
      </c>
      <c r="AY3317" s="295">
        <v>369998.12177000003</v>
      </c>
      <c r="AZ3317" s="295">
        <v>236798.8</v>
      </c>
      <c r="BA3317" s="294">
        <v>90.000456999999997</v>
      </c>
      <c r="BB3317" s="294">
        <v>85.255801178261805</v>
      </c>
      <c r="BC3317" s="294">
        <v>9.5</v>
      </c>
      <c r="BD3317" s="294"/>
      <c r="BE3317" s="293" t="s">
        <v>4204</v>
      </c>
      <c r="BF3317" s="291"/>
      <c r="BG3317" s="293" t="s">
        <v>320</v>
      </c>
      <c r="BH3317" s="293" t="s">
        <v>181</v>
      </c>
      <c r="BI3317" s="293" t="s">
        <v>427</v>
      </c>
      <c r="BJ3317" s="293" t="s">
        <v>103</v>
      </c>
      <c r="BK3317" s="292" t="s">
        <v>4</v>
      </c>
      <c r="BL3317" s="294">
        <v>224315.21</v>
      </c>
      <c r="BM3317" s="292" t="s">
        <v>894</v>
      </c>
      <c r="BN3317" s="294"/>
      <c r="BO3317" s="297">
        <v>44944</v>
      </c>
      <c r="BP3317" s="297">
        <v>48047</v>
      </c>
      <c r="BQ3317" s="297" t="s">
        <v>1065</v>
      </c>
      <c r="BR3317" s="297" t="s">
        <v>4741</v>
      </c>
      <c r="BS3317" s="297" t="s">
        <v>4742</v>
      </c>
      <c r="BT3317" s="297" t="s">
        <v>4742</v>
      </c>
      <c r="BU3317" s="294">
        <v>0</v>
      </c>
      <c r="BV3317" s="294">
        <v>1125</v>
      </c>
      <c r="BW3317" s="294">
        <v>0</v>
      </c>
    </row>
    <row r="3318" spans="1:75" s="289" customFormat="1" ht="18.2" customHeight="1" x14ac:dyDescent="0.15">
      <c r="A3318" s="298">
        <v>3316</v>
      </c>
      <c r="B3318" s="299" t="s">
        <v>305</v>
      </c>
      <c r="C3318" s="299" t="s">
        <v>306</v>
      </c>
      <c r="D3318" s="313">
        <v>45172</v>
      </c>
      <c r="E3318" s="300" t="s">
        <v>4821</v>
      </c>
      <c r="F3318" s="309">
        <v>0</v>
      </c>
      <c r="G3318" s="309">
        <v>0</v>
      </c>
      <c r="H3318" s="302">
        <v>506999.98</v>
      </c>
      <c r="I3318" s="302">
        <v>0</v>
      </c>
      <c r="J3318" s="302">
        <v>0</v>
      </c>
      <c r="K3318" s="302">
        <v>506999.98</v>
      </c>
      <c r="L3318" s="302">
        <v>0</v>
      </c>
      <c r="M3318" s="302">
        <v>0</v>
      </c>
      <c r="N3318" s="302">
        <v>0</v>
      </c>
      <c r="O3318" s="302">
        <v>0</v>
      </c>
      <c r="P3318" s="302">
        <v>0</v>
      </c>
      <c r="Q3318" s="302">
        <v>0</v>
      </c>
      <c r="R3318" s="302">
        <v>506999.98</v>
      </c>
      <c r="S3318" s="302">
        <v>0</v>
      </c>
      <c r="T3318" s="302">
        <v>7005.05</v>
      </c>
      <c r="U3318" s="302">
        <v>0</v>
      </c>
      <c r="V3318" s="302">
        <v>0</v>
      </c>
      <c r="W3318" s="302">
        <v>7005.05</v>
      </c>
      <c r="X3318" s="302">
        <v>0</v>
      </c>
      <c r="Y3318" s="302">
        <v>0</v>
      </c>
      <c r="Z3318" s="302">
        <v>0</v>
      </c>
      <c r="AA3318" s="302">
        <v>1125</v>
      </c>
      <c r="AB3318" s="302">
        <v>0</v>
      </c>
      <c r="AC3318" s="302">
        <v>0</v>
      </c>
      <c r="AD3318" s="302">
        <v>0</v>
      </c>
      <c r="AE3318" s="302">
        <v>0</v>
      </c>
      <c r="AF3318" s="302">
        <v>0</v>
      </c>
      <c r="AG3318" s="302">
        <v>0</v>
      </c>
      <c r="AH3318" s="302">
        <v>0</v>
      </c>
      <c r="AI3318" s="302">
        <v>0</v>
      </c>
      <c r="AJ3318" s="302">
        <v>0</v>
      </c>
      <c r="AK3318" s="302">
        <v>0</v>
      </c>
      <c r="AL3318" s="302">
        <v>0</v>
      </c>
      <c r="AM3318" s="302">
        <v>0</v>
      </c>
      <c r="AN3318" s="302">
        <v>0</v>
      </c>
      <c r="AO3318" s="302">
        <v>0</v>
      </c>
      <c r="AP3318" s="302">
        <v>0</v>
      </c>
      <c r="AQ3318" s="302">
        <v>0</v>
      </c>
      <c r="AR3318" s="302">
        <v>0</v>
      </c>
      <c r="AS3318" s="302">
        <v>0</v>
      </c>
      <c r="AT3318" s="295">
        <f t="shared" si="51"/>
        <v>8130.05</v>
      </c>
      <c r="AU3318" s="302">
        <v>0</v>
      </c>
      <c r="AV3318" s="302">
        <v>0</v>
      </c>
      <c r="AW3318" s="303">
        <v>119</v>
      </c>
      <c r="AX3318" s="303">
        <v>127</v>
      </c>
      <c r="AY3318" s="302">
        <v>506999.98</v>
      </c>
      <c r="AZ3318" s="302">
        <v>506999.98</v>
      </c>
      <c r="BA3318" s="301">
        <v>88.118343999999993</v>
      </c>
      <c r="BB3318" s="301">
        <v>88.118343999999993</v>
      </c>
      <c r="BC3318" s="301">
        <v>9.5</v>
      </c>
      <c r="BD3318" s="301"/>
      <c r="BE3318" s="300" t="s">
        <v>4204</v>
      </c>
      <c r="BF3318" s="298"/>
      <c r="BG3318" s="300" t="s">
        <v>312</v>
      </c>
      <c r="BH3318" s="300" t="s">
        <v>189</v>
      </c>
      <c r="BI3318" s="300" t="s">
        <v>323</v>
      </c>
      <c r="BJ3318" s="300" t="s">
        <v>103</v>
      </c>
      <c r="BK3318" s="299" t="s">
        <v>4</v>
      </c>
      <c r="BL3318" s="301">
        <v>506999.98</v>
      </c>
      <c r="BM3318" s="299" t="s">
        <v>894</v>
      </c>
      <c r="BN3318" s="301"/>
      <c r="BO3318" s="304">
        <v>44944</v>
      </c>
      <c r="BP3318" s="304">
        <v>48809</v>
      </c>
      <c r="BQ3318" s="297" t="s">
        <v>1065</v>
      </c>
      <c r="BR3318" s="297" t="s">
        <v>4741</v>
      </c>
      <c r="BS3318" s="297" t="s">
        <v>4742</v>
      </c>
      <c r="BT3318" s="297" t="s">
        <v>4742</v>
      </c>
      <c r="BU3318" s="301">
        <v>0</v>
      </c>
      <c r="BV3318" s="301">
        <v>1125</v>
      </c>
      <c r="BW3318" s="301">
        <v>0</v>
      </c>
    </row>
    <row r="3319" spans="1:75" s="289" customFormat="1" ht="18.2" customHeight="1" x14ac:dyDescent="0.15">
      <c r="A3319" s="291">
        <v>3317</v>
      </c>
      <c r="B3319" s="292" t="s">
        <v>305</v>
      </c>
      <c r="C3319" s="292" t="s">
        <v>306</v>
      </c>
      <c r="D3319" s="312">
        <v>45172</v>
      </c>
      <c r="E3319" s="293" t="s">
        <v>4822</v>
      </c>
      <c r="F3319" s="308">
        <v>5</v>
      </c>
      <c r="G3319" s="308">
        <v>4</v>
      </c>
      <c r="H3319" s="295">
        <v>795901.4</v>
      </c>
      <c r="I3319" s="295">
        <v>0</v>
      </c>
      <c r="J3319" s="295">
        <v>0</v>
      </c>
      <c r="K3319" s="295">
        <v>795901.4</v>
      </c>
      <c r="L3319" s="295">
        <v>0</v>
      </c>
      <c r="M3319" s="295">
        <v>0</v>
      </c>
      <c r="N3319" s="295">
        <v>0</v>
      </c>
      <c r="O3319" s="295">
        <v>0</v>
      </c>
      <c r="P3319" s="295">
        <v>0</v>
      </c>
      <c r="Q3319" s="295">
        <v>0</v>
      </c>
      <c r="R3319" s="295">
        <v>795901.4</v>
      </c>
      <c r="S3319" s="295">
        <v>43801.120000000003</v>
      </c>
      <c r="T3319" s="295">
        <v>10950.28</v>
      </c>
      <c r="U3319" s="295">
        <v>0</v>
      </c>
      <c r="V3319" s="295">
        <v>0</v>
      </c>
      <c r="W3319" s="295">
        <v>0</v>
      </c>
      <c r="X3319" s="295">
        <v>0</v>
      </c>
      <c r="Y3319" s="295">
        <v>0</v>
      </c>
      <c r="Z3319" s="295">
        <v>54751.4</v>
      </c>
      <c r="AA3319" s="295">
        <v>0</v>
      </c>
      <c r="AB3319" s="295">
        <v>0</v>
      </c>
      <c r="AC3319" s="295">
        <v>0</v>
      </c>
      <c r="AD3319" s="295">
        <v>0</v>
      </c>
      <c r="AE3319" s="295">
        <v>0</v>
      </c>
      <c r="AF3319" s="295">
        <v>0</v>
      </c>
      <c r="AG3319" s="295">
        <v>0</v>
      </c>
      <c r="AH3319" s="295">
        <v>0</v>
      </c>
      <c r="AI3319" s="295">
        <v>0</v>
      </c>
      <c r="AJ3319" s="295">
        <v>0</v>
      </c>
      <c r="AK3319" s="295">
        <v>0</v>
      </c>
      <c r="AL3319" s="295">
        <v>0</v>
      </c>
      <c r="AM3319" s="295">
        <v>0</v>
      </c>
      <c r="AN3319" s="295">
        <v>0</v>
      </c>
      <c r="AO3319" s="295">
        <v>0</v>
      </c>
      <c r="AP3319" s="295">
        <v>0</v>
      </c>
      <c r="AQ3319" s="295">
        <v>0</v>
      </c>
      <c r="AR3319" s="295">
        <v>0</v>
      </c>
      <c r="AS3319" s="295">
        <v>0</v>
      </c>
      <c r="AT3319" s="295">
        <f t="shared" si="51"/>
        <v>0</v>
      </c>
      <c r="AU3319" s="295">
        <v>0</v>
      </c>
      <c r="AV3319" s="295">
        <v>54751.4</v>
      </c>
      <c r="AW3319" s="296">
        <v>119</v>
      </c>
      <c r="AX3319" s="296">
        <v>127</v>
      </c>
      <c r="AY3319" s="295">
        <v>795901.4</v>
      </c>
      <c r="AZ3319" s="295">
        <v>795901.4</v>
      </c>
      <c r="BA3319" s="294">
        <v>68.645422999999994</v>
      </c>
      <c r="BB3319" s="294">
        <v>68.645422999999994</v>
      </c>
      <c r="BC3319" s="294">
        <v>9.4</v>
      </c>
      <c r="BD3319" s="294"/>
      <c r="BE3319" s="293" t="s">
        <v>4204</v>
      </c>
      <c r="BF3319" s="291"/>
      <c r="BG3319" s="293" t="s">
        <v>312</v>
      </c>
      <c r="BH3319" s="293" t="s">
        <v>230</v>
      </c>
      <c r="BI3319" s="293" t="s">
        <v>322</v>
      </c>
      <c r="BJ3319" s="293" t="s">
        <v>177</v>
      </c>
      <c r="BK3319" s="292" t="s">
        <v>4</v>
      </c>
      <c r="BL3319" s="294">
        <v>795901.4</v>
      </c>
      <c r="BM3319" s="292" t="s">
        <v>894</v>
      </c>
      <c r="BN3319" s="294"/>
      <c r="BO3319" s="297">
        <v>44944</v>
      </c>
      <c r="BP3319" s="297">
        <v>48809</v>
      </c>
      <c r="BQ3319" s="297" t="s">
        <v>1065</v>
      </c>
      <c r="BR3319" s="297" t="s">
        <v>4741</v>
      </c>
      <c r="BS3319" s="297" t="s">
        <v>4742</v>
      </c>
      <c r="BT3319" s="297" t="s">
        <v>4742</v>
      </c>
      <c r="BU3319" s="294">
        <v>5625</v>
      </c>
      <c r="BV3319" s="294">
        <v>1125</v>
      </c>
      <c r="BW3319" s="294">
        <v>0</v>
      </c>
    </row>
    <row r="3320" spans="1:75" s="289" customFormat="1" ht="18.2" customHeight="1" x14ac:dyDescent="0.15">
      <c r="A3320" s="298">
        <v>3318</v>
      </c>
      <c r="B3320" s="299" t="s">
        <v>305</v>
      </c>
      <c r="C3320" s="299" t="s">
        <v>306</v>
      </c>
      <c r="D3320" s="313">
        <v>45172</v>
      </c>
      <c r="E3320" s="300" t="s">
        <v>4823</v>
      </c>
      <c r="F3320" s="309">
        <v>0</v>
      </c>
      <c r="G3320" s="309">
        <v>0</v>
      </c>
      <c r="H3320" s="302">
        <v>321491.56</v>
      </c>
      <c r="I3320" s="302">
        <v>0</v>
      </c>
      <c r="J3320" s="302">
        <v>0</v>
      </c>
      <c r="K3320" s="302">
        <v>321491.56</v>
      </c>
      <c r="L3320" s="302">
        <v>2243.0500000000002</v>
      </c>
      <c r="M3320" s="302">
        <v>0</v>
      </c>
      <c r="N3320" s="302">
        <v>0</v>
      </c>
      <c r="O3320" s="302">
        <v>2243.0500000000002</v>
      </c>
      <c r="P3320" s="302">
        <v>0</v>
      </c>
      <c r="Q3320" s="302">
        <v>0</v>
      </c>
      <c r="R3320" s="302">
        <v>319248.51</v>
      </c>
      <c r="S3320" s="302">
        <v>0</v>
      </c>
      <c r="T3320" s="302">
        <v>2304.02</v>
      </c>
      <c r="U3320" s="302">
        <v>0</v>
      </c>
      <c r="V3320" s="302">
        <v>0</v>
      </c>
      <c r="W3320" s="302">
        <v>2304.02</v>
      </c>
      <c r="X3320" s="302">
        <v>0</v>
      </c>
      <c r="Y3320" s="302">
        <v>0</v>
      </c>
      <c r="Z3320" s="302">
        <v>0</v>
      </c>
      <c r="AA3320" s="302">
        <v>1125</v>
      </c>
      <c r="AB3320" s="302">
        <v>0</v>
      </c>
      <c r="AC3320" s="302">
        <v>0</v>
      </c>
      <c r="AD3320" s="302">
        <v>0</v>
      </c>
      <c r="AE3320" s="302">
        <v>0</v>
      </c>
      <c r="AF3320" s="302">
        <v>0</v>
      </c>
      <c r="AG3320" s="302">
        <v>0</v>
      </c>
      <c r="AH3320" s="302">
        <v>232.78</v>
      </c>
      <c r="AI3320" s="302">
        <v>0</v>
      </c>
      <c r="AJ3320" s="302">
        <v>0</v>
      </c>
      <c r="AK3320" s="302">
        <v>0</v>
      </c>
      <c r="AL3320" s="302">
        <v>0</v>
      </c>
      <c r="AM3320" s="302">
        <v>0</v>
      </c>
      <c r="AN3320" s="302">
        <v>0</v>
      </c>
      <c r="AO3320" s="302">
        <v>0</v>
      </c>
      <c r="AP3320" s="302">
        <v>0.15</v>
      </c>
      <c r="AQ3320" s="302">
        <v>0</v>
      </c>
      <c r="AR3320" s="302">
        <v>0.15</v>
      </c>
      <c r="AS3320" s="302">
        <v>0</v>
      </c>
      <c r="AT3320" s="295">
        <f t="shared" si="51"/>
        <v>5904.85</v>
      </c>
      <c r="AU3320" s="302">
        <v>0</v>
      </c>
      <c r="AV3320" s="302">
        <v>0</v>
      </c>
      <c r="AW3320" s="303">
        <v>105</v>
      </c>
      <c r="AX3320" s="303">
        <v>113</v>
      </c>
      <c r="AY3320" s="302">
        <v>548999.99911700003</v>
      </c>
      <c r="AZ3320" s="302">
        <v>351360</v>
      </c>
      <c r="BA3320" s="301">
        <v>81.238614999999996</v>
      </c>
      <c r="BB3320" s="301">
        <v>73.814056219301193</v>
      </c>
      <c r="BC3320" s="301">
        <v>8.6</v>
      </c>
      <c r="BD3320" s="301"/>
      <c r="BE3320" s="300" t="s">
        <v>4204</v>
      </c>
      <c r="BF3320" s="298"/>
      <c r="BG3320" s="300" t="s">
        <v>320</v>
      </c>
      <c r="BH3320" s="300" t="s">
        <v>197</v>
      </c>
      <c r="BI3320" s="300" t="s">
        <v>373</v>
      </c>
      <c r="BJ3320" s="300" t="s">
        <v>103</v>
      </c>
      <c r="BK3320" s="299" t="s">
        <v>4</v>
      </c>
      <c r="BL3320" s="301">
        <v>319248.51</v>
      </c>
      <c r="BM3320" s="299" t="s">
        <v>894</v>
      </c>
      <c r="BN3320" s="301"/>
      <c r="BO3320" s="304">
        <v>44950</v>
      </c>
      <c r="BP3320" s="304">
        <v>48389</v>
      </c>
      <c r="BQ3320" s="297" t="s">
        <v>1065</v>
      </c>
      <c r="BR3320" s="297" t="s">
        <v>4741</v>
      </c>
      <c r="BS3320" s="297" t="s">
        <v>4742</v>
      </c>
      <c r="BT3320" s="297" t="s">
        <v>4742</v>
      </c>
      <c r="BU3320" s="301">
        <v>0</v>
      </c>
      <c r="BV3320" s="301">
        <v>1125</v>
      </c>
      <c r="BW3320" s="301">
        <v>0</v>
      </c>
    </row>
    <row r="3321" spans="1:75" s="289" customFormat="1" ht="18.2" customHeight="1" x14ac:dyDescent="0.15">
      <c r="A3321" s="291">
        <v>3319</v>
      </c>
      <c r="B3321" s="292" t="s">
        <v>305</v>
      </c>
      <c r="C3321" s="292" t="s">
        <v>306</v>
      </c>
      <c r="D3321" s="312">
        <v>45172</v>
      </c>
      <c r="E3321" s="293" t="s">
        <v>4824</v>
      </c>
      <c r="F3321" s="308">
        <v>0</v>
      </c>
      <c r="G3321" s="308">
        <v>0</v>
      </c>
      <c r="H3321" s="295">
        <v>319512.76</v>
      </c>
      <c r="I3321" s="295">
        <v>0</v>
      </c>
      <c r="J3321" s="295">
        <v>0</v>
      </c>
      <c r="K3321" s="295">
        <v>319512.76</v>
      </c>
      <c r="L3321" s="295">
        <v>1604.94</v>
      </c>
      <c r="M3321" s="295">
        <v>0</v>
      </c>
      <c r="N3321" s="295">
        <v>0</v>
      </c>
      <c r="O3321" s="295">
        <v>1604.94</v>
      </c>
      <c r="P3321" s="295">
        <v>0</v>
      </c>
      <c r="Q3321" s="295">
        <v>0</v>
      </c>
      <c r="R3321" s="295">
        <v>317907.82</v>
      </c>
      <c r="S3321" s="295">
        <v>0</v>
      </c>
      <c r="T3321" s="295">
        <v>2529.48</v>
      </c>
      <c r="U3321" s="295">
        <v>0</v>
      </c>
      <c r="V3321" s="295">
        <v>0</v>
      </c>
      <c r="W3321" s="295">
        <v>2529.48</v>
      </c>
      <c r="X3321" s="295">
        <v>0</v>
      </c>
      <c r="Y3321" s="295">
        <v>0</v>
      </c>
      <c r="Z3321" s="295">
        <v>0</v>
      </c>
      <c r="AA3321" s="295">
        <v>1125</v>
      </c>
      <c r="AB3321" s="295">
        <v>0</v>
      </c>
      <c r="AC3321" s="295">
        <v>0</v>
      </c>
      <c r="AD3321" s="295">
        <v>0</v>
      </c>
      <c r="AE3321" s="295">
        <v>0</v>
      </c>
      <c r="AF3321" s="295">
        <v>0</v>
      </c>
      <c r="AG3321" s="295">
        <v>0</v>
      </c>
      <c r="AH3321" s="295">
        <v>208.62</v>
      </c>
      <c r="AI3321" s="295">
        <v>0</v>
      </c>
      <c r="AJ3321" s="295">
        <v>0</v>
      </c>
      <c r="AK3321" s="295">
        <v>0</v>
      </c>
      <c r="AL3321" s="295">
        <v>0</v>
      </c>
      <c r="AM3321" s="295">
        <v>0</v>
      </c>
      <c r="AN3321" s="295">
        <v>0</v>
      </c>
      <c r="AO3321" s="295">
        <v>0</v>
      </c>
      <c r="AP3321" s="295">
        <v>0</v>
      </c>
      <c r="AQ3321" s="295">
        <v>0</v>
      </c>
      <c r="AR3321" s="295">
        <v>0</v>
      </c>
      <c r="AS3321" s="295">
        <v>0</v>
      </c>
      <c r="AT3321" s="295">
        <f t="shared" si="51"/>
        <v>5468.04</v>
      </c>
      <c r="AU3321" s="295">
        <v>0</v>
      </c>
      <c r="AV3321" s="295">
        <v>0</v>
      </c>
      <c r="AW3321" s="296">
        <v>119</v>
      </c>
      <c r="AX3321" s="296">
        <v>127</v>
      </c>
      <c r="AY3321" s="295">
        <v>471999.83812899998</v>
      </c>
      <c r="AZ3321" s="295">
        <v>330399.89</v>
      </c>
      <c r="BA3321" s="294">
        <v>81.000028</v>
      </c>
      <c r="BB3321" s="294">
        <v>77.937502707458407</v>
      </c>
      <c r="BC3321" s="294">
        <v>9.5</v>
      </c>
      <c r="BD3321" s="294"/>
      <c r="BE3321" s="293" t="s">
        <v>4204</v>
      </c>
      <c r="BF3321" s="291"/>
      <c r="BG3321" s="293" t="s">
        <v>349</v>
      </c>
      <c r="BH3321" s="293" t="s">
        <v>180</v>
      </c>
      <c r="BI3321" s="293" t="s">
        <v>350</v>
      </c>
      <c r="BJ3321" s="293" t="s">
        <v>103</v>
      </c>
      <c r="BK3321" s="292" t="s">
        <v>4</v>
      </c>
      <c r="BL3321" s="294">
        <v>317907.82</v>
      </c>
      <c r="BM3321" s="292" t="s">
        <v>894</v>
      </c>
      <c r="BN3321" s="294"/>
      <c r="BO3321" s="297">
        <v>44953</v>
      </c>
      <c r="BP3321" s="297">
        <v>48818</v>
      </c>
      <c r="BQ3321" s="297" t="s">
        <v>1065</v>
      </c>
      <c r="BR3321" s="297" t="s">
        <v>4741</v>
      </c>
      <c r="BS3321" s="297" t="s">
        <v>4742</v>
      </c>
      <c r="BT3321" s="297" t="s">
        <v>4742</v>
      </c>
      <c r="BU3321" s="294">
        <v>0</v>
      </c>
      <c r="BV3321" s="294">
        <v>1125</v>
      </c>
      <c r="BW3321" s="294">
        <v>0</v>
      </c>
    </row>
    <row r="3322" spans="1:75" s="289" customFormat="1" ht="18.2" customHeight="1" x14ac:dyDescent="0.15">
      <c r="A3322" s="298">
        <v>3320</v>
      </c>
      <c r="B3322" s="299" t="s">
        <v>305</v>
      </c>
      <c r="C3322" s="299" t="s">
        <v>306</v>
      </c>
      <c r="D3322" s="313">
        <v>45172</v>
      </c>
      <c r="E3322" s="300" t="s">
        <v>4833</v>
      </c>
      <c r="F3322" s="309">
        <v>0</v>
      </c>
      <c r="G3322" s="309">
        <v>0</v>
      </c>
      <c r="H3322" s="302">
        <v>336001.47</v>
      </c>
      <c r="I3322" s="302">
        <v>0</v>
      </c>
      <c r="J3322" s="302">
        <v>0</v>
      </c>
      <c r="K3322" s="302">
        <v>336001.47</v>
      </c>
      <c r="L3322" s="302">
        <v>0</v>
      </c>
      <c r="M3322" s="302">
        <v>0</v>
      </c>
      <c r="N3322" s="302">
        <v>0</v>
      </c>
      <c r="O3322" s="302">
        <v>0</v>
      </c>
      <c r="P3322" s="302">
        <v>0</v>
      </c>
      <c r="Q3322" s="302">
        <v>0</v>
      </c>
      <c r="R3322" s="302">
        <v>336001.47</v>
      </c>
      <c r="S3322" s="302">
        <v>0</v>
      </c>
      <c r="T3322" s="302">
        <v>5801.63</v>
      </c>
      <c r="U3322" s="302">
        <v>0</v>
      </c>
      <c r="V3322" s="302">
        <v>0</v>
      </c>
      <c r="W3322" s="302">
        <v>5801.63</v>
      </c>
      <c r="X3322" s="302">
        <v>0</v>
      </c>
      <c r="Y3322" s="302">
        <v>0</v>
      </c>
      <c r="Z3322" s="302">
        <v>0</v>
      </c>
      <c r="AA3322" s="302">
        <v>1125</v>
      </c>
      <c r="AB3322" s="302">
        <v>0</v>
      </c>
      <c r="AC3322" s="302">
        <v>0</v>
      </c>
      <c r="AD3322" s="302">
        <v>0</v>
      </c>
      <c r="AE3322" s="302">
        <v>0</v>
      </c>
      <c r="AF3322" s="302">
        <v>0</v>
      </c>
      <c r="AG3322" s="302">
        <v>0</v>
      </c>
      <c r="AH3322" s="302">
        <v>0</v>
      </c>
      <c r="AI3322" s="302">
        <v>0</v>
      </c>
      <c r="AJ3322" s="302">
        <v>0</v>
      </c>
      <c r="AK3322" s="302">
        <v>0</v>
      </c>
      <c r="AL3322" s="302">
        <v>0</v>
      </c>
      <c r="AM3322" s="302">
        <v>0</v>
      </c>
      <c r="AN3322" s="302">
        <v>0</v>
      </c>
      <c r="AO3322" s="302">
        <v>0</v>
      </c>
      <c r="AP3322" s="302">
        <v>0.32</v>
      </c>
      <c r="AQ3322" s="302">
        <v>0</v>
      </c>
      <c r="AR3322" s="302">
        <v>0.32</v>
      </c>
      <c r="AS3322" s="302">
        <v>0</v>
      </c>
      <c r="AT3322" s="295">
        <f t="shared" si="51"/>
        <v>6926.63</v>
      </c>
      <c r="AU3322" s="302">
        <v>0</v>
      </c>
      <c r="AV3322" s="302">
        <v>0</v>
      </c>
      <c r="AW3322" s="303">
        <v>88</v>
      </c>
      <c r="AX3322" s="303">
        <v>95</v>
      </c>
      <c r="AY3322" s="302">
        <v>336001.47</v>
      </c>
      <c r="AZ3322" s="302">
        <v>336001.47</v>
      </c>
      <c r="BA3322" s="301">
        <v>89.668210000000002</v>
      </c>
      <c r="BB3322" s="301">
        <v>89.668210000000002</v>
      </c>
      <c r="BC3322" s="301">
        <v>10</v>
      </c>
      <c r="BD3322" s="301"/>
      <c r="BE3322" s="300" t="s">
        <v>4204</v>
      </c>
      <c r="BF3322" s="298"/>
      <c r="BG3322" s="300" t="s">
        <v>333</v>
      </c>
      <c r="BH3322" s="300" t="s">
        <v>193</v>
      </c>
      <c r="BI3322" s="300" t="s">
        <v>342</v>
      </c>
      <c r="BJ3322" s="300" t="s">
        <v>103</v>
      </c>
      <c r="BK3322" s="299" t="s">
        <v>4</v>
      </c>
      <c r="BL3322" s="301">
        <v>336001.47</v>
      </c>
      <c r="BM3322" s="299" t="s">
        <v>894</v>
      </c>
      <c r="BN3322" s="301"/>
      <c r="BO3322" s="304">
        <v>44973</v>
      </c>
      <c r="BP3322" s="304">
        <v>47864</v>
      </c>
      <c r="BQ3322" s="297" t="s">
        <v>1065</v>
      </c>
      <c r="BR3322" s="297" t="s">
        <v>4741</v>
      </c>
      <c r="BS3322" s="297" t="s">
        <v>4742</v>
      </c>
      <c r="BT3322" s="297" t="s">
        <v>4742</v>
      </c>
      <c r="BU3322" s="301">
        <v>0</v>
      </c>
      <c r="BV3322" s="301">
        <v>1125</v>
      </c>
      <c r="BW3322" s="301">
        <v>0</v>
      </c>
    </row>
    <row r="3323" spans="1:75" s="289" customFormat="1" ht="18.2" customHeight="1" x14ac:dyDescent="0.15">
      <c r="A3323" s="291">
        <v>3321</v>
      </c>
      <c r="B3323" s="292" t="s">
        <v>305</v>
      </c>
      <c r="C3323" s="292" t="s">
        <v>306</v>
      </c>
      <c r="D3323" s="312">
        <v>45172</v>
      </c>
      <c r="E3323" s="293" t="s">
        <v>4834</v>
      </c>
      <c r="F3323" s="308">
        <v>0</v>
      </c>
      <c r="G3323" s="308">
        <v>0</v>
      </c>
      <c r="H3323" s="295">
        <v>81173.460000000006</v>
      </c>
      <c r="I3323" s="295">
        <v>0</v>
      </c>
      <c r="J3323" s="295">
        <v>0</v>
      </c>
      <c r="K3323" s="295">
        <v>81173.460000000006</v>
      </c>
      <c r="L3323" s="295">
        <v>0</v>
      </c>
      <c r="M3323" s="295">
        <v>0</v>
      </c>
      <c r="N3323" s="295">
        <v>0</v>
      </c>
      <c r="O3323" s="295">
        <v>0</v>
      </c>
      <c r="P3323" s="295">
        <v>0</v>
      </c>
      <c r="Q3323" s="295">
        <v>0</v>
      </c>
      <c r="R3323" s="295">
        <v>81173.460000000006</v>
      </c>
      <c r="S3323" s="295">
        <v>0</v>
      </c>
      <c r="T3323" s="295">
        <v>1176.3399999999999</v>
      </c>
      <c r="U3323" s="295">
        <v>0</v>
      </c>
      <c r="V3323" s="295">
        <v>0</v>
      </c>
      <c r="W3323" s="295">
        <v>1176.3399999999999</v>
      </c>
      <c r="X3323" s="295">
        <v>0</v>
      </c>
      <c r="Y3323" s="295">
        <v>0</v>
      </c>
      <c r="Z3323" s="295">
        <v>0</v>
      </c>
      <c r="AA3323" s="295">
        <v>1125</v>
      </c>
      <c r="AB3323" s="295">
        <v>0</v>
      </c>
      <c r="AC3323" s="295">
        <v>0</v>
      </c>
      <c r="AD3323" s="295">
        <v>0</v>
      </c>
      <c r="AE3323" s="295">
        <v>0</v>
      </c>
      <c r="AF3323" s="295">
        <v>0</v>
      </c>
      <c r="AG3323" s="295">
        <v>0</v>
      </c>
      <c r="AH3323" s="295">
        <v>0</v>
      </c>
      <c r="AI3323" s="295">
        <v>0</v>
      </c>
      <c r="AJ3323" s="295">
        <v>0</v>
      </c>
      <c r="AK3323" s="295">
        <v>0</v>
      </c>
      <c r="AL3323" s="295">
        <v>0</v>
      </c>
      <c r="AM3323" s="295">
        <v>0</v>
      </c>
      <c r="AN3323" s="295">
        <v>0</v>
      </c>
      <c r="AO3323" s="295">
        <v>0</v>
      </c>
      <c r="AP3323" s="295">
        <v>0.62</v>
      </c>
      <c r="AQ3323" s="295">
        <v>0</v>
      </c>
      <c r="AR3323" s="295">
        <v>0.96</v>
      </c>
      <c r="AS3323" s="295">
        <v>0</v>
      </c>
      <c r="AT3323" s="295">
        <f t="shared" si="51"/>
        <v>2301</v>
      </c>
      <c r="AU3323" s="295">
        <v>0</v>
      </c>
      <c r="AV3323" s="295">
        <v>0</v>
      </c>
      <c r="AW3323" s="296">
        <v>119</v>
      </c>
      <c r="AX3323" s="296">
        <v>126</v>
      </c>
      <c r="AY3323" s="295">
        <v>198996.94</v>
      </c>
      <c r="AZ3323" s="295">
        <v>81173.460000000006</v>
      </c>
      <c r="BA3323" s="294">
        <v>30.208501999999999</v>
      </c>
      <c r="BB3323" s="294">
        <v>30.208501999999999</v>
      </c>
      <c r="BC3323" s="294">
        <v>10</v>
      </c>
      <c r="BD3323" s="294"/>
      <c r="BE3323" s="293" t="s">
        <v>4204</v>
      </c>
      <c r="BF3323" s="291"/>
      <c r="BG3323" s="293" t="s">
        <v>344</v>
      </c>
      <c r="BH3323" s="293" t="s">
        <v>213</v>
      </c>
      <c r="BI3323" s="293" t="s">
        <v>345</v>
      </c>
      <c r="BJ3323" s="293" t="s">
        <v>103</v>
      </c>
      <c r="BK3323" s="292" t="s">
        <v>4</v>
      </c>
      <c r="BL3323" s="294">
        <v>81173.460000000006</v>
      </c>
      <c r="BM3323" s="292" t="s">
        <v>894</v>
      </c>
      <c r="BN3323" s="294"/>
      <c r="BO3323" s="297">
        <v>44974</v>
      </c>
      <c r="BP3323" s="297">
        <v>48808</v>
      </c>
      <c r="BQ3323" s="297" t="s">
        <v>1065</v>
      </c>
      <c r="BR3323" s="297" t="s">
        <v>4741</v>
      </c>
      <c r="BS3323" s="297" t="s">
        <v>4742</v>
      </c>
      <c r="BT3323" s="297" t="s">
        <v>4742</v>
      </c>
      <c r="BU3323" s="294">
        <v>0</v>
      </c>
      <c r="BV3323" s="294">
        <v>1125</v>
      </c>
      <c r="BW3323" s="294">
        <v>0</v>
      </c>
    </row>
    <row r="3324" spans="1:75" s="289" customFormat="1" ht="18.2" customHeight="1" x14ac:dyDescent="0.15">
      <c r="A3324" s="298">
        <v>3322</v>
      </c>
      <c r="B3324" s="299" t="s">
        <v>305</v>
      </c>
      <c r="C3324" s="299" t="s">
        <v>306</v>
      </c>
      <c r="D3324" s="313">
        <v>45172</v>
      </c>
      <c r="E3324" s="300" t="s">
        <v>4835</v>
      </c>
      <c r="F3324" s="309">
        <v>0</v>
      </c>
      <c r="G3324" s="309">
        <v>0</v>
      </c>
      <c r="H3324" s="302">
        <v>155517.93</v>
      </c>
      <c r="I3324" s="302">
        <v>0</v>
      </c>
      <c r="J3324" s="302">
        <v>0</v>
      </c>
      <c r="K3324" s="302">
        <v>155517.93</v>
      </c>
      <c r="L3324" s="302">
        <v>1099.24</v>
      </c>
      <c r="M3324" s="302">
        <v>0</v>
      </c>
      <c r="N3324" s="302">
        <v>0</v>
      </c>
      <c r="O3324" s="302">
        <v>1099.24</v>
      </c>
      <c r="P3324" s="302">
        <v>0</v>
      </c>
      <c r="Q3324" s="302">
        <v>0</v>
      </c>
      <c r="R3324" s="302">
        <v>154418.69</v>
      </c>
      <c r="S3324" s="302">
        <v>0</v>
      </c>
      <c r="T3324" s="302">
        <v>1244.1400000000001</v>
      </c>
      <c r="U3324" s="302">
        <v>0</v>
      </c>
      <c r="V3324" s="302">
        <v>0</v>
      </c>
      <c r="W3324" s="302">
        <v>1244.1400000000001</v>
      </c>
      <c r="X3324" s="302">
        <v>0</v>
      </c>
      <c r="Y3324" s="302">
        <v>0</v>
      </c>
      <c r="Z3324" s="302">
        <v>0</v>
      </c>
      <c r="AA3324" s="302">
        <v>1125</v>
      </c>
      <c r="AB3324" s="302">
        <v>0</v>
      </c>
      <c r="AC3324" s="302">
        <v>0</v>
      </c>
      <c r="AD3324" s="302">
        <v>0</v>
      </c>
      <c r="AE3324" s="302">
        <v>0</v>
      </c>
      <c r="AF3324" s="302">
        <v>0</v>
      </c>
      <c r="AG3324" s="302">
        <v>0</v>
      </c>
      <c r="AH3324" s="302">
        <v>107.28</v>
      </c>
      <c r="AI3324" s="302">
        <v>0</v>
      </c>
      <c r="AJ3324" s="302">
        <v>0</v>
      </c>
      <c r="AK3324" s="302">
        <v>0</v>
      </c>
      <c r="AL3324" s="302">
        <v>0</v>
      </c>
      <c r="AM3324" s="302">
        <v>0</v>
      </c>
      <c r="AN3324" s="302">
        <v>0</v>
      </c>
      <c r="AO3324" s="302">
        <v>0</v>
      </c>
      <c r="AP3324" s="302">
        <v>0</v>
      </c>
      <c r="AQ3324" s="302">
        <v>0</v>
      </c>
      <c r="AR3324" s="302">
        <v>0</v>
      </c>
      <c r="AS3324" s="302">
        <v>0</v>
      </c>
      <c r="AT3324" s="295">
        <f t="shared" si="51"/>
        <v>3575.66</v>
      </c>
      <c r="AU3324" s="302">
        <v>0</v>
      </c>
      <c r="AV3324" s="302">
        <v>0</v>
      </c>
      <c r="AW3324" s="303">
        <v>94</v>
      </c>
      <c r="AX3324" s="303">
        <v>101</v>
      </c>
      <c r="AY3324" s="302">
        <v>253019.59888000001</v>
      </c>
      <c r="AZ3324" s="302">
        <v>161932.54</v>
      </c>
      <c r="BA3324" s="301">
        <v>72.425618</v>
      </c>
      <c r="BB3324" s="301">
        <v>69.064988753961501</v>
      </c>
      <c r="BC3324" s="301">
        <v>9.6</v>
      </c>
      <c r="BD3324" s="301"/>
      <c r="BE3324" s="300" t="s">
        <v>4204</v>
      </c>
      <c r="BF3324" s="298"/>
      <c r="BG3324" s="300" t="s">
        <v>320</v>
      </c>
      <c r="BH3324" s="300" t="s">
        <v>197</v>
      </c>
      <c r="BI3324" s="300" t="s">
        <v>373</v>
      </c>
      <c r="BJ3324" s="300" t="s">
        <v>103</v>
      </c>
      <c r="BK3324" s="299" t="s">
        <v>4</v>
      </c>
      <c r="BL3324" s="301">
        <v>154418.69</v>
      </c>
      <c r="BM3324" s="299" t="s">
        <v>894</v>
      </c>
      <c r="BN3324" s="301"/>
      <c r="BO3324" s="304">
        <v>44975</v>
      </c>
      <c r="BP3324" s="304">
        <v>48047</v>
      </c>
      <c r="BQ3324" s="297" t="s">
        <v>1065</v>
      </c>
      <c r="BR3324" s="297" t="s">
        <v>4741</v>
      </c>
      <c r="BS3324" s="297" t="s">
        <v>4742</v>
      </c>
      <c r="BT3324" s="297" t="s">
        <v>4742</v>
      </c>
      <c r="BU3324" s="301">
        <v>0</v>
      </c>
      <c r="BV3324" s="301">
        <v>1125</v>
      </c>
      <c r="BW3324" s="301">
        <v>0</v>
      </c>
    </row>
    <row r="3325" spans="1:75" s="289" customFormat="1" ht="18.2" customHeight="1" x14ac:dyDescent="0.15">
      <c r="A3325" s="291">
        <v>3323</v>
      </c>
      <c r="B3325" s="292" t="s">
        <v>305</v>
      </c>
      <c r="C3325" s="292" t="s">
        <v>306</v>
      </c>
      <c r="D3325" s="312">
        <v>45172</v>
      </c>
      <c r="E3325" s="293" t="s">
        <v>4836</v>
      </c>
      <c r="F3325" s="308">
        <v>0</v>
      </c>
      <c r="G3325" s="308">
        <v>0</v>
      </c>
      <c r="H3325" s="295">
        <v>217000</v>
      </c>
      <c r="I3325" s="295">
        <v>0</v>
      </c>
      <c r="J3325" s="295">
        <v>0</v>
      </c>
      <c r="K3325" s="295">
        <v>217000</v>
      </c>
      <c r="L3325" s="295">
        <v>0</v>
      </c>
      <c r="M3325" s="295">
        <v>0</v>
      </c>
      <c r="N3325" s="295">
        <v>0</v>
      </c>
      <c r="O3325" s="295">
        <v>0</v>
      </c>
      <c r="P3325" s="295">
        <v>0</v>
      </c>
      <c r="Q3325" s="295">
        <v>0</v>
      </c>
      <c r="R3325" s="295">
        <v>217000</v>
      </c>
      <c r="S3325" s="295">
        <v>0</v>
      </c>
      <c r="T3325" s="295">
        <v>3023.53</v>
      </c>
      <c r="U3325" s="295">
        <v>0</v>
      </c>
      <c r="V3325" s="295">
        <v>0</v>
      </c>
      <c r="W3325" s="295">
        <v>3023.53</v>
      </c>
      <c r="X3325" s="295">
        <v>0</v>
      </c>
      <c r="Y3325" s="295">
        <v>0</v>
      </c>
      <c r="Z3325" s="295">
        <v>0</v>
      </c>
      <c r="AA3325" s="295">
        <v>1125</v>
      </c>
      <c r="AB3325" s="295">
        <v>0</v>
      </c>
      <c r="AC3325" s="295">
        <v>0</v>
      </c>
      <c r="AD3325" s="295">
        <v>0</v>
      </c>
      <c r="AE3325" s="295">
        <v>0</v>
      </c>
      <c r="AF3325" s="295">
        <v>0</v>
      </c>
      <c r="AG3325" s="295">
        <v>0</v>
      </c>
      <c r="AH3325" s="295">
        <v>0</v>
      </c>
      <c r="AI3325" s="295">
        <v>0</v>
      </c>
      <c r="AJ3325" s="295">
        <v>0</v>
      </c>
      <c r="AK3325" s="295">
        <v>0</v>
      </c>
      <c r="AL3325" s="295">
        <v>0</v>
      </c>
      <c r="AM3325" s="295">
        <v>0</v>
      </c>
      <c r="AN3325" s="295">
        <v>0</v>
      </c>
      <c r="AO3325" s="295">
        <v>0</v>
      </c>
      <c r="AP3325" s="295">
        <v>60.29</v>
      </c>
      <c r="AQ3325" s="295">
        <v>0</v>
      </c>
      <c r="AR3325" s="295">
        <v>58.82</v>
      </c>
      <c r="AS3325" s="295">
        <v>0</v>
      </c>
      <c r="AT3325" s="295">
        <f t="shared" si="51"/>
        <v>4150</v>
      </c>
      <c r="AU3325" s="295">
        <v>0</v>
      </c>
      <c r="AV3325" s="295">
        <v>0</v>
      </c>
      <c r="AW3325" s="296">
        <v>119</v>
      </c>
      <c r="AX3325" s="296">
        <v>126</v>
      </c>
      <c r="AY3325" s="295">
        <v>217000</v>
      </c>
      <c r="AZ3325" s="295">
        <v>217000</v>
      </c>
      <c r="BA3325" s="294">
        <v>80.875569999999996</v>
      </c>
      <c r="BB3325" s="294">
        <v>80.875569999999996</v>
      </c>
      <c r="BC3325" s="294">
        <v>9.6</v>
      </c>
      <c r="BD3325" s="294"/>
      <c r="BE3325" s="293" t="s">
        <v>4204</v>
      </c>
      <c r="BF3325" s="291"/>
      <c r="BG3325" s="293" t="s">
        <v>335</v>
      </c>
      <c r="BH3325" s="293" t="s">
        <v>225</v>
      </c>
      <c r="BI3325" s="293" t="s">
        <v>392</v>
      </c>
      <c r="BJ3325" s="293" t="s">
        <v>103</v>
      </c>
      <c r="BK3325" s="292" t="s">
        <v>4</v>
      </c>
      <c r="BL3325" s="294">
        <v>217000</v>
      </c>
      <c r="BM3325" s="292" t="s">
        <v>894</v>
      </c>
      <c r="BN3325" s="294"/>
      <c r="BO3325" s="297">
        <v>44977</v>
      </c>
      <c r="BP3325" s="297">
        <v>48811</v>
      </c>
      <c r="BQ3325" s="297" t="s">
        <v>1065</v>
      </c>
      <c r="BR3325" s="297" t="s">
        <v>4741</v>
      </c>
      <c r="BS3325" s="297" t="s">
        <v>4742</v>
      </c>
      <c r="BT3325" s="297" t="s">
        <v>4742</v>
      </c>
      <c r="BU3325" s="294">
        <v>0</v>
      </c>
      <c r="BV3325" s="294">
        <v>1125</v>
      </c>
      <c r="BW3325" s="294">
        <v>0</v>
      </c>
    </row>
    <row r="3326" spans="1:75" s="289" customFormat="1" ht="18.2" customHeight="1" x14ac:dyDescent="0.15">
      <c r="A3326" s="298">
        <v>3324</v>
      </c>
      <c r="B3326" s="299" t="s">
        <v>305</v>
      </c>
      <c r="C3326" s="299" t="s">
        <v>306</v>
      </c>
      <c r="D3326" s="313">
        <v>45172</v>
      </c>
      <c r="E3326" s="300" t="s">
        <v>4837</v>
      </c>
      <c r="F3326" s="309">
        <v>0</v>
      </c>
      <c r="G3326" s="309">
        <v>0</v>
      </c>
      <c r="H3326" s="302">
        <v>182441.5</v>
      </c>
      <c r="I3326" s="302">
        <v>0</v>
      </c>
      <c r="J3326" s="302">
        <v>0</v>
      </c>
      <c r="K3326" s="302">
        <v>182441.5</v>
      </c>
      <c r="L3326" s="302">
        <v>0</v>
      </c>
      <c r="M3326" s="302">
        <v>0</v>
      </c>
      <c r="N3326" s="302">
        <v>0</v>
      </c>
      <c r="O3326" s="302">
        <v>0</v>
      </c>
      <c r="P3326" s="302">
        <v>0</v>
      </c>
      <c r="Q3326" s="302">
        <v>0</v>
      </c>
      <c r="R3326" s="302">
        <v>182441.5</v>
      </c>
      <c r="S3326" s="302">
        <v>0</v>
      </c>
      <c r="T3326" s="302">
        <v>2578.5100000000002</v>
      </c>
      <c r="U3326" s="302">
        <v>0</v>
      </c>
      <c r="V3326" s="302">
        <v>0</v>
      </c>
      <c r="W3326" s="302">
        <v>2578.5100000000002</v>
      </c>
      <c r="X3326" s="302">
        <v>0</v>
      </c>
      <c r="Y3326" s="302">
        <v>0</v>
      </c>
      <c r="Z3326" s="302">
        <v>0</v>
      </c>
      <c r="AA3326" s="302">
        <v>1125</v>
      </c>
      <c r="AB3326" s="302">
        <v>0</v>
      </c>
      <c r="AC3326" s="302">
        <v>0</v>
      </c>
      <c r="AD3326" s="302">
        <v>0</v>
      </c>
      <c r="AE3326" s="302">
        <v>0</v>
      </c>
      <c r="AF3326" s="302">
        <v>0</v>
      </c>
      <c r="AG3326" s="302">
        <v>0</v>
      </c>
      <c r="AH3326" s="302">
        <v>0</v>
      </c>
      <c r="AI3326" s="302">
        <v>0</v>
      </c>
      <c r="AJ3326" s="302">
        <v>0</v>
      </c>
      <c r="AK3326" s="302">
        <v>0</v>
      </c>
      <c r="AL3326" s="302">
        <v>0</v>
      </c>
      <c r="AM3326" s="302">
        <v>0</v>
      </c>
      <c r="AN3326" s="302">
        <v>0</v>
      </c>
      <c r="AO3326" s="302">
        <v>0</v>
      </c>
      <c r="AP3326" s="302">
        <v>0</v>
      </c>
      <c r="AQ3326" s="302">
        <v>0</v>
      </c>
      <c r="AR3326" s="302">
        <v>0</v>
      </c>
      <c r="AS3326" s="302">
        <v>0</v>
      </c>
      <c r="AT3326" s="295">
        <f t="shared" si="51"/>
        <v>3703.51</v>
      </c>
      <c r="AU3326" s="302">
        <v>0</v>
      </c>
      <c r="AV3326" s="302">
        <v>0</v>
      </c>
      <c r="AW3326" s="303">
        <v>119</v>
      </c>
      <c r="AX3326" s="303">
        <v>126</v>
      </c>
      <c r="AY3326" s="302">
        <v>334600</v>
      </c>
      <c r="AZ3326" s="302">
        <v>182441.5</v>
      </c>
      <c r="BA3326" s="301">
        <v>69.934252000000001</v>
      </c>
      <c r="BB3326" s="301">
        <v>69.934252000000001</v>
      </c>
      <c r="BC3326" s="301">
        <v>9.6</v>
      </c>
      <c r="BD3326" s="301"/>
      <c r="BE3326" s="300" t="s">
        <v>4204</v>
      </c>
      <c r="BF3326" s="298"/>
      <c r="BG3326" s="300" t="s">
        <v>312</v>
      </c>
      <c r="BH3326" s="300" t="s">
        <v>188</v>
      </c>
      <c r="BI3326" s="300" t="s">
        <v>313</v>
      </c>
      <c r="BJ3326" s="300" t="s">
        <v>103</v>
      </c>
      <c r="BK3326" s="299" t="s">
        <v>4</v>
      </c>
      <c r="BL3326" s="301">
        <v>182441.5</v>
      </c>
      <c r="BM3326" s="299" t="s">
        <v>894</v>
      </c>
      <c r="BN3326" s="301"/>
      <c r="BO3326" s="304">
        <v>44979</v>
      </c>
      <c r="BP3326" s="304">
        <v>48813</v>
      </c>
      <c r="BQ3326" s="297" t="s">
        <v>1065</v>
      </c>
      <c r="BR3326" s="297" t="s">
        <v>4741</v>
      </c>
      <c r="BS3326" s="297" t="s">
        <v>4742</v>
      </c>
      <c r="BT3326" s="297" t="s">
        <v>4742</v>
      </c>
      <c r="BU3326" s="301">
        <v>0</v>
      </c>
      <c r="BV3326" s="301">
        <v>1125</v>
      </c>
      <c r="BW3326" s="301">
        <v>0</v>
      </c>
    </row>
    <row r="3327" spans="1:75" s="289" customFormat="1" ht="18.2" customHeight="1" x14ac:dyDescent="0.15">
      <c r="A3327" s="291">
        <v>3325</v>
      </c>
      <c r="B3327" s="292" t="s">
        <v>305</v>
      </c>
      <c r="C3327" s="292" t="s">
        <v>306</v>
      </c>
      <c r="D3327" s="312">
        <v>45172</v>
      </c>
      <c r="E3327" s="293" t="s">
        <v>4838</v>
      </c>
      <c r="F3327" s="308">
        <v>0</v>
      </c>
      <c r="G3327" s="308">
        <v>0</v>
      </c>
      <c r="H3327" s="295">
        <v>223058.95</v>
      </c>
      <c r="I3327" s="295">
        <v>0</v>
      </c>
      <c r="J3327" s="295">
        <v>0</v>
      </c>
      <c r="K3327" s="295">
        <v>223058.95</v>
      </c>
      <c r="L3327" s="295">
        <v>1120.45</v>
      </c>
      <c r="M3327" s="295">
        <v>0</v>
      </c>
      <c r="N3327" s="295">
        <v>0</v>
      </c>
      <c r="O3327" s="295">
        <v>1120.45</v>
      </c>
      <c r="P3327" s="295">
        <v>0</v>
      </c>
      <c r="Q3327" s="295">
        <v>0</v>
      </c>
      <c r="R3327" s="295">
        <v>221938.5</v>
      </c>
      <c r="S3327" s="295">
        <v>0</v>
      </c>
      <c r="T3327" s="295">
        <v>1765.88</v>
      </c>
      <c r="U3327" s="295">
        <v>0</v>
      </c>
      <c r="V3327" s="295">
        <v>0</v>
      </c>
      <c r="W3327" s="295">
        <v>1765.88</v>
      </c>
      <c r="X3327" s="295">
        <v>0</v>
      </c>
      <c r="Y3327" s="295">
        <v>0</v>
      </c>
      <c r="Z3327" s="295">
        <v>0</v>
      </c>
      <c r="AA3327" s="295">
        <v>1125</v>
      </c>
      <c r="AB3327" s="295">
        <v>0</v>
      </c>
      <c r="AC3327" s="295">
        <v>0</v>
      </c>
      <c r="AD3327" s="295">
        <v>0</v>
      </c>
      <c r="AE3327" s="295">
        <v>0</v>
      </c>
      <c r="AF3327" s="295">
        <v>0</v>
      </c>
      <c r="AG3327" s="295">
        <v>0</v>
      </c>
      <c r="AH3327" s="295">
        <v>144.97999999999999</v>
      </c>
      <c r="AI3327" s="295">
        <v>0</v>
      </c>
      <c r="AJ3327" s="295">
        <v>0</v>
      </c>
      <c r="AK3327" s="295">
        <v>0</v>
      </c>
      <c r="AL3327" s="295">
        <v>0</v>
      </c>
      <c r="AM3327" s="295">
        <v>0</v>
      </c>
      <c r="AN3327" s="295">
        <v>0</v>
      </c>
      <c r="AO3327" s="295">
        <v>0</v>
      </c>
      <c r="AP3327" s="295">
        <v>0</v>
      </c>
      <c r="AQ3327" s="295">
        <v>0</v>
      </c>
      <c r="AR3327" s="295">
        <v>0</v>
      </c>
      <c r="AS3327" s="295">
        <v>0.31</v>
      </c>
      <c r="AT3327" s="295">
        <f t="shared" si="51"/>
        <v>4156</v>
      </c>
      <c r="AU3327" s="295">
        <v>0</v>
      </c>
      <c r="AV3327" s="295">
        <v>0</v>
      </c>
      <c r="AW3327" s="296">
        <v>119</v>
      </c>
      <c r="AX3327" s="296">
        <v>126</v>
      </c>
      <c r="AY3327" s="295">
        <v>327998.89370700001</v>
      </c>
      <c r="AZ3327" s="295">
        <v>229599.22</v>
      </c>
      <c r="BA3327" s="294">
        <v>82.079458000000002</v>
      </c>
      <c r="BB3327" s="294">
        <v>79.340826111399707</v>
      </c>
      <c r="BC3327" s="294">
        <v>9.5</v>
      </c>
      <c r="BD3327" s="294"/>
      <c r="BE3327" s="293" t="s">
        <v>4204</v>
      </c>
      <c r="BF3327" s="291"/>
      <c r="BG3327" s="293" t="s">
        <v>312</v>
      </c>
      <c r="BH3327" s="293" t="s">
        <v>393</v>
      </c>
      <c r="BI3327" s="293" t="s">
        <v>394</v>
      </c>
      <c r="BJ3327" s="293" t="s">
        <v>103</v>
      </c>
      <c r="BK3327" s="292" t="s">
        <v>4</v>
      </c>
      <c r="BL3327" s="294">
        <v>221938.5</v>
      </c>
      <c r="BM3327" s="292" t="s">
        <v>894</v>
      </c>
      <c r="BN3327" s="294"/>
      <c r="BO3327" s="297">
        <v>44980</v>
      </c>
      <c r="BP3327" s="297">
        <v>48814</v>
      </c>
      <c r="BQ3327" s="297" t="s">
        <v>1065</v>
      </c>
      <c r="BR3327" s="297" t="s">
        <v>4741</v>
      </c>
      <c r="BS3327" s="297" t="s">
        <v>4742</v>
      </c>
      <c r="BT3327" s="297" t="s">
        <v>4742</v>
      </c>
      <c r="BU3327" s="294">
        <v>0</v>
      </c>
      <c r="BV3327" s="294">
        <v>1125</v>
      </c>
      <c r="BW3327" s="294">
        <v>0</v>
      </c>
    </row>
    <row r="3328" spans="1:75" s="289" customFormat="1" ht="18.2" customHeight="1" x14ac:dyDescent="0.15">
      <c r="A3328" s="298">
        <v>3326</v>
      </c>
      <c r="B3328" s="299" t="s">
        <v>305</v>
      </c>
      <c r="C3328" s="299" t="s">
        <v>306</v>
      </c>
      <c r="D3328" s="313">
        <v>45172</v>
      </c>
      <c r="E3328" s="300" t="s">
        <v>4839</v>
      </c>
      <c r="F3328" s="309">
        <v>0</v>
      </c>
      <c r="G3328" s="309">
        <v>0</v>
      </c>
      <c r="H3328" s="302">
        <v>97752.17</v>
      </c>
      <c r="I3328" s="302">
        <v>0</v>
      </c>
      <c r="J3328" s="302">
        <v>0</v>
      </c>
      <c r="K3328" s="302">
        <v>97752.17</v>
      </c>
      <c r="L3328" s="302">
        <v>769.56</v>
      </c>
      <c r="M3328" s="302">
        <v>0</v>
      </c>
      <c r="N3328" s="302">
        <v>0</v>
      </c>
      <c r="O3328" s="302">
        <v>769.56</v>
      </c>
      <c r="P3328" s="302">
        <v>0</v>
      </c>
      <c r="Q3328" s="302">
        <v>0</v>
      </c>
      <c r="R3328" s="302">
        <v>96982.61</v>
      </c>
      <c r="S3328" s="302">
        <v>0</v>
      </c>
      <c r="T3328" s="302">
        <v>814.6</v>
      </c>
      <c r="U3328" s="302">
        <v>0</v>
      </c>
      <c r="V3328" s="302">
        <v>0</v>
      </c>
      <c r="W3328" s="302">
        <v>814.6</v>
      </c>
      <c r="X3328" s="302">
        <v>0</v>
      </c>
      <c r="Y3328" s="302">
        <v>0</v>
      </c>
      <c r="Z3328" s="302">
        <v>0</v>
      </c>
      <c r="AA3328" s="302">
        <v>1125</v>
      </c>
      <c r="AB3328" s="302">
        <v>0</v>
      </c>
      <c r="AC3328" s="302">
        <v>0</v>
      </c>
      <c r="AD3328" s="302">
        <v>0</v>
      </c>
      <c r="AE3328" s="302">
        <v>0</v>
      </c>
      <c r="AF3328" s="302">
        <v>0</v>
      </c>
      <c r="AG3328" s="302">
        <v>0</v>
      </c>
      <c r="AH3328" s="302">
        <v>102.59</v>
      </c>
      <c r="AI3328" s="302">
        <v>0</v>
      </c>
      <c r="AJ3328" s="302">
        <v>0</v>
      </c>
      <c r="AK3328" s="302">
        <v>0</v>
      </c>
      <c r="AL3328" s="302">
        <v>0</v>
      </c>
      <c r="AM3328" s="302">
        <v>0</v>
      </c>
      <c r="AN3328" s="302">
        <v>0</v>
      </c>
      <c r="AO3328" s="302">
        <v>0</v>
      </c>
      <c r="AP3328" s="302">
        <v>1686.75</v>
      </c>
      <c r="AQ3328" s="302">
        <v>0</v>
      </c>
      <c r="AR3328" s="302">
        <v>2811.75</v>
      </c>
      <c r="AS3328" s="302">
        <v>0</v>
      </c>
      <c r="AT3328" s="295">
        <f t="shared" si="51"/>
        <v>1686.75</v>
      </c>
      <c r="AU3328" s="302">
        <v>0</v>
      </c>
      <c r="AV3328" s="302">
        <v>0</v>
      </c>
      <c r="AW3328" s="303">
        <v>86</v>
      </c>
      <c r="AX3328" s="303">
        <v>93</v>
      </c>
      <c r="AY3328" s="302">
        <v>310001.682179</v>
      </c>
      <c r="AZ3328" s="302">
        <v>102237.79</v>
      </c>
      <c r="BA3328" s="301">
        <v>46.250692000000001</v>
      </c>
      <c r="BB3328" s="301">
        <v>43.873335138270498</v>
      </c>
      <c r="BC3328" s="301">
        <v>10</v>
      </c>
      <c r="BD3328" s="301"/>
      <c r="BE3328" s="300" t="s">
        <v>4204</v>
      </c>
      <c r="BF3328" s="298"/>
      <c r="BG3328" s="300" t="s">
        <v>320</v>
      </c>
      <c r="BH3328" s="300" t="s">
        <v>181</v>
      </c>
      <c r="BI3328" s="300" t="s">
        <v>427</v>
      </c>
      <c r="BJ3328" s="300" t="s">
        <v>103</v>
      </c>
      <c r="BK3328" s="299" t="s">
        <v>4</v>
      </c>
      <c r="BL3328" s="301">
        <v>96982.61</v>
      </c>
      <c r="BM3328" s="299" t="s">
        <v>894</v>
      </c>
      <c r="BN3328" s="301"/>
      <c r="BO3328" s="304">
        <v>44986</v>
      </c>
      <c r="BP3328" s="304">
        <v>47818</v>
      </c>
      <c r="BQ3328" s="297" t="s">
        <v>1065</v>
      </c>
      <c r="BR3328" s="297" t="s">
        <v>4741</v>
      </c>
      <c r="BS3328" s="297" t="s">
        <v>4742</v>
      </c>
      <c r="BT3328" s="297" t="s">
        <v>4742</v>
      </c>
      <c r="BU3328" s="301">
        <v>0</v>
      </c>
      <c r="BV3328" s="301">
        <v>1125</v>
      </c>
      <c r="BW3328" s="301">
        <v>0</v>
      </c>
    </row>
    <row r="3329" spans="1:75" s="289" customFormat="1" ht="18.2" customHeight="1" x14ac:dyDescent="0.15">
      <c r="A3329" s="291">
        <v>3327</v>
      </c>
      <c r="B3329" s="292" t="s">
        <v>305</v>
      </c>
      <c r="C3329" s="292" t="s">
        <v>306</v>
      </c>
      <c r="D3329" s="312">
        <v>45172</v>
      </c>
      <c r="E3329" s="293" t="s">
        <v>4840</v>
      </c>
      <c r="F3329" s="308">
        <v>0</v>
      </c>
      <c r="G3329" s="308">
        <v>0</v>
      </c>
      <c r="H3329" s="295">
        <v>161243.29999999999</v>
      </c>
      <c r="I3329" s="295">
        <v>0</v>
      </c>
      <c r="J3329" s="295">
        <v>0</v>
      </c>
      <c r="K3329" s="295">
        <v>161243.29999999999</v>
      </c>
      <c r="L3329" s="295">
        <v>0</v>
      </c>
      <c r="M3329" s="295">
        <v>0</v>
      </c>
      <c r="N3329" s="295">
        <v>0</v>
      </c>
      <c r="O3329" s="295">
        <v>0</v>
      </c>
      <c r="P3329" s="295">
        <v>0</v>
      </c>
      <c r="Q3329" s="295">
        <v>0</v>
      </c>
      <c r="R3329" s="295">
        <v>161243.29999999999</v>
      </c>
      <c r="S3329" s="295">
        <v>0</v>
      </c>
      <c r="T3329" s="295">
        <v>2282.94</v>
      </c>
      <c r="U3329" s="295">
        <v>0</v>
      </c>
      <c r="V3329" s="295">
        <v>0</v>
      </c>
      <c r="W3329" s="295">
        <v>2282.94</v>
      </c>
      <c r="X3329" s="295">
        <v>0</v>
      </c>
      <c r="Y3329" s="295">
        <v>0</v>
      </c>
      <c r="Z3329" s="295">
        <v>0</v>
      </c>
      <c r="AA3329" s="295">
        <v>1125</v>
      </c>
      <c r="AB3329" s="295">
        <v>0</v>
      </c>
      <c r="AC3329" s="295">
        <v>0</v>
      </c>
      <c r="AD3329" s="295">
        <v>0</v>
      </c>
      <c r="AE3329" s="295">
        <v>0</v>
      </c>
      <c r="AF3329" s="295">
        <v>0</v>
      </c>
      <c r="AG3329" s="295">
        <v>0</v>
      </c>
      <c r="AH3329" s="295">
        <v>0</v>
      </c>
      <c r="AI3329" s="295">
        <v>0</v>
      </c>
      <c r="AJ3329" s="295">
        <v>0</v>
      </c>
      <c r="AK3329" s="295">
        <v>0</v>
      </c>
      <c r="AL3329" s="295">
        <v>0</v>
      </c>
      <c r="AM3329" s="295">
        <v>0</v>
      </c>
      <c r="AN3329" s="295">
        <v>0</v>
      </c>
      <c r="AO3329" s="295">
        <v>0</v>
      </c>
      <c r="AP3329" s="295">
        <v>92.06</v>
      </c>
      <c r="AQ3329" s="295">
        <v>0</v>
      </c>
      <c r="AR3329" s="295">
        <v>0</v>
      </c>
      <c r="AS3329" s="295">
        <v>0</v>
      </c>
      <c r="AT3329" s="295">
        <f t="shared" si="51"/>
        <v>3500</v>
      </c>
      <c r="AU3329" s="295">
        <v>0</v>
      </c>
      <c r="AV3329" s="295">
        <v>0</v>
      </c>
      <c r="AW3329" s="296">
        <v>119</v>
      </c>
      <c r="AX3329" s="296">
        <v>126</v>
      </c>
      <c r="AY3329" s="295">
        <v>166500.79</v>
      </c>
      <c r="AZ3329" s="295">
        <v>161243.29999999999</v>
      </c>
      <c r="BA3329" s="294">
        <v>84.083692999999997</v>
      </c>
      <c r="BB3329" s="294">
        <v>84.083692999999997</v>
      </c>
      <c r="BC3329" s="294">
        <v>10</v>
      </c>
      <c r="BD3329" s="294"/>
      <c r="BE3329" s="293" t="s">
        <v>4204</v>
      </c>
      <c r="BF3329" s="291"/>
      <c r="BG3329" s="293" t="s">
        <v>333</v>
      </c>
      <c r="BH3329" s="293" t="s">
        <v>209</v>
      </c>
      <c r="BI3329" s="293" t="s">
        <v>709</v>
      </c>
      <c r="BJ3329" s="293" t="s">
        <v>103</v>
      </c>
      <c r="BK3329" s="292" t="s">
        <v>4</v>
      </c>
      <c r="BL3329" s="294">
        <v>161243.29999999999</v>
      </c>
      <c r="BM3329" s="292" t="s">
        <v>894</v>
      </c>
      <c r="BN3329" s="294"/>
      <c r="BO3329" s="297">
        <v>44986</v>
      </c>
      <c r="BP3329" s="297">
        <v>48823</v>
      </c>
      <c r="BQ3329" s="297" t="s">
        <v>1065</v>
      </c>
      <c r="BR3329" s="297" t="s">
        <v>4741</v>
      </c>
      <c r="BS3329" s="297" t="s">
        <v>4742</v>
      </c>
      <c r="BT3329" s="297" t="s">
        <v>4742</v>
      </c>
      <c r="BU3329" s="294">
        <v>0</v>
      </c>
      <c r="BV3329" s="294">
        <v>1125</v>
      </c>
      <c r="BW3329" s="294">
        <v>0</v>
      </c>
    </row>
    <row r="3330" spans="1:75" s="289" customFormat="1" ht="18.2" customHeight="1" x14ac:dyDescent="0.15">
      <c r="A3330" s="298">
        <v>3328</v>
      </c>
      <c r="B3330" s="299" t="s">
        <v>305</v>
      </c>
      <c r="C3330" s="299" t="s">
        <v>306</v>
      </c>
      <c r="D3330" s="313">
        <v>45172</v>
      </c>
      <c r="E3330" s="300" t="s">
        <v>4841</v>
      </c>
      <c r="F3330" s="309">
        <v>1</v>
      </c>
      <c r="G3330" s="309">
        <v>0</v>
      </c>
      <c r="H3330" s="302">
        <v>217280.17</v>
      </c>
      <c r="I3330" s="302">
        <v>0</v>
      </c>
      <c r="J3330" s="302">
        <v>0</v>
      </c>
      <c r="K3330" s="302">
        <v>217280.17</v>
      </c>
      <c r="L3330" s="302">
        <v>1589.71</v>
      </c>
      <c r="M3330" s="302">
        <v>0</v>
      </c>
      <c r="N3330" s="302">
        <v>0</v>
      </c>
      <c r="O3330" s="302">
        <v>0</v>
      </c>
      <c r="P3330" s="302">
        <v>0</v>
      </c>
      <c r="Q3330" s="302">
        <v>0</v>
      </c>
      <c r="R3330" s="302">
        <v>217280.17</v>
      </c>
      <c r="S3330" s="302">
        <v>0</v>
      </c>
      <c r="T3330" s="302">
        <v>1720.13</v>
      </c>
      <c r="U3330" s="302">
        <v>0</v>
      </c>
      <c r="V3330" s="302">
        <v>0</v>
      </c>
      <c r="W3330" s="302">
        <v>0</v>
      </c>
      <c r="X3330" s="302">
        <v>0</v>
      </c>
      <c r="Y3330" s="302">
        <v>0</v>
      </c>
      <c r="Z3330" s="302">
        <v>1720.13</v>
      </c>
      <c r="AA3330" s="302">
        <v>0</v>
      </c>
      <c r="AB3330" s="302">
        <v>0</v>
      </c>
      <c r="AC3330" s="302">
        <v>0</v>
      </c>
      <c r="AD3330" s="302">
        <v>0</v>
      </c>
      <c r="AE3330" s="302">
        <v>0</v>
      </c>
      <c r="AF3330" s="302">
        <v>0</v>
      </c>
      <c r="AG3330" s="302">
        <v>0</v>
      </c>
      <c r="AH3330" s="302">
        <v>0</v>
      </c>
      <c r="AI3330" s="302">
        <v>0</v>
      </c>
      <c r="AJ3330" s="302">
        <v>0</v>
      </c>
      <c r="AK3330" s="302">
        <v>0</v>
      </c>
      <c r="AL3330" s="302">
        <v>0</v>
      </c>
      <c r="AM3330" s="302">
        <v>0</v>
      </c>
      <c r="AN3330" s="302">
        <v>0</v>
      </c>
      <c r="AO3330" s="302">
        <v>0</v>
      </c>
      <c r="AP3330" s="302">
        <v>0</v>
      </c>
      <c r="AQ3330" s="302">
        <v>0</v>
      </c>
      <c r="AR3330" s="302">
        <v>0</v>
      </c>
      <c r="AS3330" s="302">
        <v>0</v>
      </c>
      <c r="AT3330" s="295">
        <f t="shared" si="51"/>
        <v>0</v>
      </c>
      <c r="AU3330" s="302">
        <v>1589.71</v>
      </c>
      <c r="AV3330" s="302">
        <v>1720.13</v>
      </c>
      <c r="AW3330" s="303">
        <v>92</v>
      </c>
      <c r="AX3330" s="303">
        <v>99</v>
      </c>
      <c r="AY3330" s="302">
        <v>353999.37738100003</v>
      </c>
      <c r="AZ3330" s="302">
        <v>226559.6</v>
      </c>
      <c r="BA3330" s="301">
        <v>90.000156000000004</v>
      </c>
      <c r="BB3330" s="301">
        <v>86.313928854511204</v>
      </c>
      <c r="BC3330" s="301">
        <v>9.5</v>
      </c>
      <c r="BD3330" s="301"/>
      <c r="BE3330" s="300" t="s">
        <v>4204</v>
      </c>
      <c r="BF3330" s="298"/>
      <c r="BG3330" s="300" t="s">
        <v>320</v>
      </c>
      <c r="BH3330" s="300" t="s">
        <v>197</v>
      </c>
      <c r="BI3330" s="300" t="s">
        <v>373</v>
      </c>
      <c r="BJ3330" s="300" t="s">
        <v>177</v>
      </c>
      <c r="BK3330" s="299" t="s">
        <v>4</v>
      </c>
      <c r="BL3330" s="301">
        <v>217280.17</v>
      </c>
      <c r="BM3330" s="299" t="s">
        <v>894</v>
      </c>
      <c r="BN3330" s="301"/>
      <c r="BO3330" s="304">
        <v>44986</v>
      </c>
      <c r="BP3330" s="304">
        <v>48000</v>
      </c>
      <c r="BQ3330" s="297" t="s">
        <v>1065</v>
      </c>
      <c r="BR3330" s="297" t="s">
        <v>4741</v>
      </c>
      <c r="BS3330" s="297" t="s">
        <v>4742</v>
      </c>
      <c r="BT3330" s="297" t="s">
        <v>4742</v>
      </c>
      <c r="BU3330" s="301">
        <v>1275.0999999999999</v>
      </c>
      <c r="BV3330" s="301">
        <v>1125</v>
      </c>
      <c r="BW3330" s="301">
        <v>0</v>
      </c>
    </row>
    <row r="3331" spans="1:75" s="289" customFormat="1" ht="18.2" customHeight="1" x14ac:dyDescent="0.15">
      <c r="A3331" s="291">
        <v>3329</v>
      </c>
      <c r="B3331" s="292" t="s">
        <v>305</v>
      </c>
      <c r="C3331" s="292" t="s">
        <v>306</v>
      </c>
      <c r="D3331" s="312">
        <v>45172</v>
      </c>
      <c r="E3331" s="293" t="s">
        <v>4843</v>
      </c>
      <c r="F3331" s="308">
        <v>0</v>
      </c>
      <c r="G3331" s="308">
        <v>0</v>
      </c>
      <c r="H3331" s="295">
        <v>131786.04</v>
      </c>
      <c r="I3331" s="295">
        <v>0</v>
      </c>
      <c r="J3331" s="295">
        <v>0</v>
      </c>
      <c r="K3331" s="295">
        <v>131786.04</v>
      </c>
      <c r="L3331" s="295">
        <v>665.75</v>
      </c>
      <c r="M3331" s="295">
        <v>0</v>
      </c>
      <c r="N3331" s="295">
        <v>0</v>
      </c>
      <c r="O3331" s="295">
        <v>665.75</v>
      </c>
      <c r="P3331" s="295">
        <v>0</v>
      </c>
      <c r="Q3331" s="295">
        <v>0</v>
      </c>
      <c r="R3331" s="295">
        <v>131120.29</v>
      </c>
      <c r="S3331" s="295">
        <v>0</v>
      </c>
      <c r="T3331" s="295">
        <v>1032.32</v>
      </c>
      <c r="U3331" s="295">
        <v>0</v>
      </c>
      <c r="V3331" s="295">
        <v>0</v>
      </c>
      <c r="W3331" s="295">
        <v>1032.32</v>
      </c>
      <c r="X3331" s="295">
        <v>0</v>
      </c>
      <c r="Y3331" s="295">
        <v>0</v>
      </c>
      <c r="Z3331" s="295">
        <v>0</v>
      </c>
      <c r="AA3331" s="295">
        <v>1125</v>
      </c>
      <c r="AB3331" s="295">
        <v>0</v>
      </c>
      <c r="AC3331" s="295">
        <v>0</v>
      </c>
      <c r="AD3331" s="295">
        <v>0</v>
      </c>
      <c r="AE3331" s="295">
        <v>0</v>
      </c>
      <c r="AF3331" s="295">
        <v>0</v>
      </c>
      <c r="AG3331" s="295">
        <v>0</v>
      </c>
      <c r="AH3331" s="295">
        <v>205.46</v>
      </c>
      <c r="AI3331" s="295">
        <v>0</v>
      </c>
      <c r="AJ3331" s="295">
        <v>0</v>
      </c>
      <c r="AK3331" s="295">
        <v>0</v>
      </c>
      <c r="AL3331" s="295">
        <v>0</v>
      </c>
      <c r="AM3331" s="295">
        <v>0</v>
      </c>
      <c r="AN3331" s="295">
        <v>0</v>
      </c>
      <c r="AO3331" s="295">
        <v>0</v>
      </c>
      <c r="AP3331" s="295">
        <v>0.88</v>
      </c>
      <c r="AQ3331" s="295">
        <v>0</v>
      </c>
      <c r="AR3331" s="295">
        <v>1.41</v>
      </c>
      <c r="AS3331" s="295">
        <v>0</v>
      </c>
      <c r="AT3331" s="295">
        <f t="shared" ref="AT3331:AT3394" si="52">AQ3331-AR3331-AS3331+AP3331+AO3331+AN3331+AL3331+AI3331+AH3331+AG3331+AF3331+AA3331+W3331+V3331+Q3331+P3331+O3331+N3331-J3331</f>
        <v>3028</v>
      </c>
      <c r="AU3331" s="295">
        <v>0</v>
      </c>
      <c r="AV3331" s="295">
        <v>0</v>
      </c>
      <c r="AW3331" s="296">
        <v>119</v>
      </c>
      <c r="AX3331" s="296">
        <v>125</v>
      </c>
      <c r="AY3331" s="295">
        <v>710996.80047400005</v>
      </c>
      <c r="AZ3331" s="295">
        <v>135037.95000000001</v>
      </c>
      <c r="BA3331" s="294">
        <v>86.677412000000004</v>
      </c>
      <c r="BB3331" s="294">
        <v>84.1627660808645</v>
      </c>
      <c r="BC3331" s="294">
        <v>9.4</v>
      </c>
      <c r="BD3331" s="294"/>
      <c r="BE3331" s="293" t="s">
        <v>4204</v>
      </c>
      <c r="BF3331" s="291"/>
      <c r="BG3331" s="293" t="s">
        <v>312</v>
      </c>
      <c r="BH3331" s="293" t="s">
        <v>230</v>
      </c>
      <c r="BI3331" s="293" t="s">
        <v>322</v>
      </c>
      <c r="BJ3331" s="293" t="s">
        <v>103</v>
      </c>
      <c r="BK3331" s="292" t="s">
        <v>4</v>
      </c>
      <c r="BL3331" s="294">
        <v>131120.29</v>
      </c>
      <c r="BM3331" s="292" t="s">
        <v>894</v>
      </c>
      <c r="BN3331" s="294"/>
      <c r="BO3331" s="297">
        <v>44994</v>
      </c>
      <c r="BP3331" s="297">
        <v>48800</v>
      </c>
      <c r="BQ3331" s="297" t="s">
        <v>1065</v>
      </c>
      <c r="BR3331" s="297" t="s">
        <v>4741</v>
      </c>
      <c r="BS3331" s="297" t="s">
        <v>4742</v>
      </c>
      <c r="BT3331" s="297" t="s">
        <v>4742</v>
      </c>
      <c r="BU3331" s="294">
        <v>0</v>
      </c>
      <c r="BV3331" s="294">
        <v>1125</v>
      </c>
      <c r="BW3331" s="294">
        <v>0</v>
      </c>
    </row>
    <row r="3332" spans="1:75" s="289" customFormat="1" ht="18.2" customHeight="1" x14ac:dyDescent="0.15">
      <c r="A3332" s="298">
        <v>3330</v>
      </c>
      <c r="B3332" s="299" t="s">
        <v>305</v>
      </c>
      <c r="C3332" s="299" t="s">
        <v>306</v>
      </c>
      <c r="D3332" s="313">
        <v>45172</v>
      </c>
      <c r="E3332" s="300" t="s">
        <v>4852</v>
      </c>
      <c r="F3332" s="309">
        <v>0</v>
      </c>
      <c r="G3332" s="309">
        <v>0</v>
      </c>
      <c r="H3332" s="302">
        <v>122145.34</v>
      </c>
      <c r="I3332" s="302">
        <v>0</v>
      </c>
      <c r="J3332" s="302">
        <v>0</v>
      </c>
      <c r="K3332" s="302">
        <v>122145.34</v>
      </c>
      <c r="L3332" s="302">
        <v>0</v>
      </c>
      <c r="M3332" s="302">
        <v>0</v>
      </c>
      <c r="N3332" s="302">
        <v>0</v>
      </c>
      <c r="O3332" s="302">
        <v>0</v>
      </c>
      <c r="P3332" s="302">
        <v>0</v>
      </c>
      <c r="Q3332" s="302">
        <v>0</v>
      </c>
      <c r="R3332" s="302">
        <v>122145.34</v>
      </c>
      <c r="S3332" s="302">
        <v>0</v>
      </c>
      <c r="T3332" s="302">
        <v>1780.27</v>
      </c>
      <c r="U3332" s="302">
        <v>0</v>
      </c>
      <c r="V3332" s="302">
        <v>0</v>
      </c>
      <c r="W3332" s="302">
        <v>1780.27</v>
      </c>
      <c r="X3332" s="302">
        <v>0</v>
      </c>
      <c r="Y3332" s="302">
        <v>0</v>
      </c>
      <c r="Z3332" s="302">
        <v>0</v>
      </c>
      <c r="AA3332" s="302">
        <v>1125</v>
      </c>
      <c r="AB3332" s="302">
        <v>0</v>
      </c>
      <c r="AC3332" s="302">
        <v>0</v>
      </c>
      <c r="AD3332" s="302">
        <v>0</v>
      </c>
      <c r="AE3332" s="302">
        <v>0</v>
      </c>
      <c r="AF3332" s="302">
        <v>0</v>
      </c>
      <c r="AG3332" s="302">
        <v>0</v>
      </c>
      <c r="AH3332" s="302">
        <v>0</v>
      </c>
      <c r="AI3332" s="302">
        <v>0</v>
      </c>
      <c r="AJ3332" s="302">
        <v>0</v>
      </c>
      <c r="AK3332" s="302">
        <v>0</v>
      </c>
      <c r="AL3332" s="302">
        <v>0</v>
      </c>
      <c r="AM3332" s="302">
        <v>0</v>
      </c>
      <c r="AN3332" s="302">
        <v>0</v>
      </c>
      <c r="AO3332" s="302">
        <v>0</v>
      </c>
      <c r="AP3332" s="302">
        <v>0</v>
      </c>
      <c r="AQ3332" s="302">
        <v>0</v>
      </c>
      <c r="AR3332" s="302">
        <v>0</v>
      </c>
      <c r="AS3332" s="302">
        <v>0</v>
      </c>
      <c r="AT3332" s="295">
        <f t="shared" si="52"/>
        <v>2905.27</v>
      </c>
      <c r="AU3332" s="302">
        <v>0</v>
      </c>
      <c r="AV3332" s="302">
        <v>0</v>
      </c>
      <c r="AW3332" s="303">
        <v>119</v>
      </c>
      <c r="AX3332" s="303">
        <v>124</v>
      </c>
      <c r="AY3332" s="302">
        <v>269003.90999999997</v>
      </c>
      <c r="AZ3332" s="302">
        <v>122145.34</v>
      </c>
      <c r="BA3332" s="301">
        <v>59.478690999999998</v>
      </c>
      <c r="BB3332" s="301">
        <v>59.478690999999998</v>
      </c>
      <c r="BC3332" s="301">
        <v>10</v>
      </c>
      <c r="BD3332" s="301"/>
      <c r="BE3332" s="300" t="s">
        <v>4204</v>
      </c>
      <c r="BF3332" s="298"/>
      <c r="BG3332" s="300" t="s">
        <v>333</v>
      </c>
      <c r="BH3332" s="300" t="s">
        <v>185</v>
      </c>
      <c r="BI3332" s="300" t="s">
        <v>343</v>
      </c>
      <c r="BJ3332" s="300" t="s">
        <v>103</v>
      </c>
      <c r="BK3332" s="299" t="s">
        <v>4</v>
      </c>
      <c r="BL3332" s="301">
        <v>122145.34</v>
      </c>
      <c r="BM3332" s="299" t="s">
        <v>894</v>
      </c>
      <c r="BN3332" s="301"/>
      <c r="BO3332" s="304">
        <v>45042</v>
      </c>
      <c r="BP3332" s="304">
        <v>48817</v>
      </c>
      <c r="BQ3332" s="297" t="s">
        <v>1065</v>
      </c>
      <c r="BR3332" s="297" t="s">
        <v>4741</v>
      </c>
      <c r="BS3332" s="297" t="s">
        <v>4742</v>
      </c>
      <c r="BT3332" s="297" t="s">
        <v>4742</v>
      </c>
      <c r="BU3332" s="301">
        <v>0</v>
      </c>
      <c r="BV3332" s="301">
        <v>1125</v>
      </c>
      <c r="BW3332" s="301">
        <v>0</v>
      </c>
    </row>
    <row r="3333" spans="1:75" s="289" customFormat="1" ht="18.2" customHeight="1" x14ac:dyDescent="0.15">
      <c r="A3333" s="291">
        <v>3331</v>
      </c>
      <c r="B3333" s="292" t="s">
        <v>305</v>
      </c>
      <c r="C3333" s="292" t="s">
        <v>306</v>
      </c>
      <c r="D3333" s="312">
        <v>45172</v>
      </c>
      <c r="E3333" s="293" t="s">
        <v>4844</v>
      </c>
      <c r="F3333" s="308">
        <v>0</v>
      </c>
      <c r="G3333" s="308">
        <v>0</v>
      </c>
      <c r="H3333" s="295">
        <v>323668.95</v>
      </c>
      <c r="I3333" s="295">
        <v>0</v>
      </c>
      <c r="J3333" s="295">
        <v>0</v>
      </c>
      <c r="K3333" s="295">
        <v>323668.95</v>
      </c>
      <c r="L3333" s="295">
        <v>0</v>
      </c>
      <c r="M3333" s="295">
        <v>0</v>
      </c>
      <c r="N3333" s="295">
        <v>0</v>
      </c>
      <c r="O3333" s="295">
        <v>0</v>
      </c>
      <c r="P3333" s="295">
        <v>0</v>
      </c>
      <c r="Q3333" s="295">
        <v>0</v>
      </c>
      <c r="R3333" s="295">
        <v>323668.95</v>
      </c>
      <c r="S3333" s="295">
        <v>0</v>
      </c>
      <c r="T3333" s="295">
        <v>4552.9399999999996</v>
      </c>
      <c r="U3333" s="295">
        <v>0</v>
      </c>
      <c r="V3333" s="295">
        <v>0</v>
      </c>
      <c r="W3333" s="295">
        <v>4552.9399999999996</v>
      </c>
      <c r="X3333" s="295">
        <v>0</v>
      </c>
      <c r="Y3333" s="295">
        <v>0</v>
      </c>
      <c r="Z3333" s="295">
        <v>0</v>
      </c>
      <c r="AA3333" s="295">
        <v>1125</v>
      </c>
      <c r="AB3333" s="295">
        <v>0</v>
      </c>
      <c r="AC3333" s="295">
        <v>0</v>
      </c>
      <c r="AD3333" s="295">
        <v>0</v>
      </c>
      <c r="AE3333" s="295">
        <v>0</v>
      </c>
      <c r="AF3333" s="295">
        <v>0</v>
      </c>
      <c r="AG3333" s="295">
        <v>0</v>
      </c>
      <c r="AH3333" s="295">
        <v>0</v>
      </c>
      <c r="AI3333" s="295">
        <v>0</v>
      </c>
      <c r="AJ3333" s="295">
        <v>0</v>
      </c>
      <c r="AK3333" s="295">
        <v>0</v>
      </c>
      <c r="AL3333" s="295">
        <v>0</v>
      </c>
      <c r="AM3333" s="295">
        <v>0</v>
      </c>
      <c r="AN3333" s="295">
        <v>0</v>
      </c>
      <c r="AO3333" s="295">
        <v>0</v>
      </c>
      <c r="AP3333" s="295">
        <v>0.06</v>
      </c>
      <c r="AQ3333" s="295">
        <v>0</v>
      </c>
      <c r="AR3333" s="295">
        <v>0</v>
      </c>
      <c r="AS3333" s="295">
        <v>0</v>
      </c>
      <c r="AT3333" s="295">
        <f t="shared" si="52"/>
        <v>5678</v>
      </c>
      <c r="AU3333" s="295">
        <v>0</v>
      </c>
      <c r="AV3333" s="295">
        <v>0</v>
      </c>
      <c r="AW3333" s="296">
        <v>119</v>
      </c>
      <c r="AX3333" s="296">
        <v>125</v>
      </c>
      <c r="AY3333" s="295">
        <v>402000.01</v>
      </c>
      <c r="AZ3333" s="295">
        <v>323668.95</v>
      </c>
      <c r="BA3333" s="294">
        <v>51.873157999999997</v>
      </c>
      <c r="BB3333" s="294">
        <v>51.873157999999997</v>
      </c>
      <c r="BC3333" s="294">
        <v>9.6</v>
      </c>
      <c r="BD3333" s="294"/>
      <c r="BE3333" s="293" t="s">
        <v>4204</v>
      </c>
      <c r="BF3333" s="291"/>
      <c r="BG3333" s="293" t="s">
        <v>540</v>
      </c>
      <c r="BH3333" s="293" t="s">
        <v>205</v>
      </c>
      <c r="BI3333" s="293" t="s">
        <v>541</v>
      </c>
      <c r="BJ3333" s="293" t="s">
        <v>103</v>
      </c>
      <c r="BK3333" s="292" t="s">
        <v>4</v>
      </c>
      <c r="BL3333" s="294">
        <v>323668.95</v>
      </c>
      <c r="BM3333" s="292" t="s">
        <v>894</v>
      </c>
      <c r="BN3333" s="294"/>
      <c r="BO3333" s="297">
        <v>45002</v>
      </c>
      <c r="BP3333" s="297">
        <v>48808</v>
      </c>
      <c r="BQ3333" s="297" t="s">
        <v>1065</v>
      </c>
      <c r="BR3333" s="297" t="s">
        <v>4741</v>
      </c>
      <c r="BS3333" s="297" t="s">
        <v>4742</v>
      </c>
      <c r="BT3333" s="297" t="s">
        <v>4742</v>
      </c>
      <c r="BU3333" s="294">
        <v>0</v>
      </c>
      <c r="BV3333" s="294">
        <v>1125</v>
      </c>
      <c r="BW3333" s="294">
        <v>0</v>
      </c>
    </row>
    <row r="3334" spans="1:75" s="289" customFormat="1" ht="18.2" customHeight="1" x14ac:dyDescent="0.15">
      <c r="A3334" s="298">
        <v>3332</v>
      </c>
      <c r="B3334" s="299" t="s">
        <v>305</v>
      </c>
      <c r="C3334" s="299" t="s">
        <v>306</v>
      </c>
      <c r="D3334" s="313">
        <v>45172</v>
      </c>
      <c r="E3334" s="300" t="s">
        <v>4845</v>
      </c>
      <c r="F3334" s="309">
        <v>0</v>
      </c>
      <c r="G3334" s="309">
        <v>0</v>
      </c>
      <c r="H3334" s="302">
        <v>383800.01</v>
      </c>
      <c r="I3334" s="302">
        <v>0</v>
      </c>
      <c r="J3334" s="302">
        <v>0</v>
      </c>
      <c r="K3334" s="302">
        <v>383800.01</v>
      </c>
      <c r="L3334" s="302">
        <v>0</v>
      </c>
      <c r="M3334" s="302">
        <v>0</v>
      </c>
      <c r="N3334" s="302">
        <v>0</v>
      </c>
      <c r="O3334" s="302">
        <v>0</v>
      </c>
      <c r="P3334" s="302">
        <v>0</v>
      </c>
      <c r="Q3334" s="302">
        <v>0</v>
      </c>
      <c r="R3334" s="302">
        <v>383800.01</v>
      </c>
      <c r="S3334" s="302">
        <v>0</v>
      </c>
      <c r="T3334" s="302">
        <v>5376.4</v>
      </c>
      <c r="U3334" s="302">
        <v>0</v>
      </c>
      <c r="V3334" s="302">
        <v>0</v>
      </c>
      <c r="W3334" s="302">
        <v>5376.4</v>
      </c>
      <c r="X3334" s="302">
        <v>0</v>
      </c>
      <c r="Y3334" s="302">
        <v>0</v>
      </c>
      <c r="Z3334" s="302">
        <v>0</v>
      </c>
      <c r="AA3334" s="302">
        <v>1125</v>
      </c>
      <c r="AB3334" s="302">
        <v>0</v>
      </c>
      <c r="AC3334" s="302">
        <v>0</v>
      </c>
      <c r="AD3334" s="302">
        <v>0</v>
      </c>
      <c r="AE3334" s="302">
        <v>0</v>
      </c>
      <c r="AF3334" s="302">
        <v>0</v>
      </c>
      <c r="AG3334" s="302">
        <v>0</v>
      </c>
      <c r="AH3334" s="302">
        <v>0</v>
      </c>
      <c r="AI3334" s="302">
        <v>0</v>
      </c>
      <c r="AJ3334" s="302">
        <v>0</v>
      </c>
      <c r="AK3334" s="302">
        <v>0</v>
      </c>
      <c r="AL3334" s="302">
        <v>0</v>
      </c>
      <c r="AM3334" s="302">
        <v>0</v>
      </c>
      <c r="AN3334" s="302">
        <v>0</v>
      </c>
      <c r="AO3334" s="302">
        <v>0</v>
      </c>
      <c r="AP3334" s="302">
        <v>0</v>
      </c>
      <c r="AQ3334" s="302">
        <v>0</v>
      </c>
      <c r="AR3334" s="302">
        <v>0</v>
      </c>
      <c r="AS3334" s="302">
        <v>0</v>
      </c>
      <c r="AT3334" s="295">
        <f t="shared" si="52"/>
        <v>6501.4</v>
      </c>
      <c r="AU3334" s="302">
        <v>0</v>
      </c>
      <c r="AV3334" s="302">
        <v>0</v>
      </c>
      <c r="AW3334" s="303">
        <v>119</v>
      </c>
      <c r="AX3334" s="303">
        <v>125</v>
      </c>
      <c r="AY3334" s="302">
        <v>383800.01</v>
      </c>
      <c r="AZ3334" s="302">
        <v>383800.01</v>
      </c>
      <c r="BA3334" s="301">
        <v>58.003124999999997</v>
      </c>
      <c r="BB3334" s="301">
        <v>58.003124999999997</v>
      </c>
      <c r="BC3334" s="301">
        <v>9.6</v>
      </c>
      <c r="BD3334" s="301"/>
      <c r="BE3334" s="300" t="s">
        <v>4204</v>
      </c>
      <c r="BF3334" s="298"/>
      <c r="BG3334" s="300" t="s">
        <v>320</v>
      </c>
      <c r="BH3334" s="300" t="s">
        <v>197</v>
      </c>
      <c r="BI3334" s="300" t="s">
        <v>373</v>
      </c>
      <c r="BJ3334" s="300" t="s">
        <v>103</v>
      </c>
      <c r="BK3334" s="299" t="s">
        <v>4</v>
      </c>
      <c r="BL3334" s="301">
        <v>383800.01</v>
      </c>
      <c r="BM3334" s="299" t="s">
        <v>894</v>
      </c>
      <c r="BN3334" s="301"/>
      <c r="BO3334" s="304">
        <v>45006</v>
      </c>
      <c r="BP3334" s="304">
        <v>48812</v>
      </c>
      <c r="BQ3334" s="297" t="s">
        <v>1065</v>
      </c>
      <c r="BR3334" s="297" t="s">
        <v>4741</v>
      </c>
      <c r="BS3334" s="297" t="s">
        <v>4742</v>
      </c>
      <c r="BT3334" s="297" t="s">
        <v>4742</v>
      </c>
      <c r="BU3334" s="301">
        <v>0</v>
      </c>
      <c r="BV3334" s="301">
        <v>1125</v>
      </c>
      <c r="BW3334" s="301">
        <v>0</v>
      </c>
    </row>
    <row r="3335" spans="1:75" s="289" customFormat="1" ht="18.2" customHeight="1" x14ac:dyDescent="0.15">
      <c r="A3335" s="291">
        <v>3333</v>
      </c>
      <c r="B3335" s="292" t="s">
        <v>305</v>
      </c>
      <c r="C3335" s="292" t="s">
        <v>306</v>
      </c>
      <c r="D3335" s="312">
        <v>45172</v>
      </c>
      <c r="E3335" s="293" t="s">
        <v>4846</v>
      </c>
      <c r="F3335" s="308">
        <v>2</v>
      </c>
      <c r="G3335" s="308">
        <v>1</v>
      </c>
      <c r="H3335" s="295">
        <v>361528.22</v>
      </c>
      <c r="I3335" s="295">
        <v>0</v>
      </c>
      <c r="J3335" s="295">
        <v>0</v>
      </c>
      <c r="K3335" s="295">
        <v>361528.22</v>
      </c>
      <c r="L3335" s="295">
        <v>0</v>
      </c>
      <c r="M3335" s="295">
        <v>0</v>
      </c>
      <c r="N3335" s="295">
        <v>0</v>
      </c>
      <c r="O3335" s="295">
        <v>0</v>
      </c>
      <c r="P3335" s="295">
        <v>0</v>
      </c>
      <c r="Q3335" s="295">
        <v>0</v>
      </c>
      <c r="R3335" s="295">
        <v>361528.22</v>
      </c>
      <c r="S3335" s="295">
        <v>1346.76</v>
      </c>
      <c r="T3335" s="295">
        <v>5058.38</v>
      </c>
      <c r="U3335" s="295">
        <v>0</v>
      </c>
      <c r="V3335" s="295">
        <v>0</v>
      </c>
      <c r="W3335" s="295">
        <v>0</v>
      </c>
      <c r="X3335" s="295">
        <v>0</v>
      </c>
      <c r="Y3335" s="295">
        <v>0</v>
      </c>
      <c r="Z3335" s="295">
        <v>6405.14</v>
      </c>
      <c r="AA3335" s="295">
        <v>0</v>
      </c>
      <c r="AB3335" s="295">
        <v>0</v>
      </c>
      <c r="AC3335" s="295">
        <v>0</v>
      </c>
      <c r="AD3335" s="295">
        <v>0</v>
      </c>
      <c r="AE3335" s="295">
        <v>0</v>
      </c>
      <c r="AF3335" s="295">
        <v>0</v>
      </c>
      <c r="AG3335" s="295">
        <v>0</v>
      </c>
      <c r="AH3335" s="295">
        <v>0</v>
      </c>
      <c r="AI3335" s="295">
        <v>0</v>
      </c>
      <c r="AJ3335" s="295">
        <v>0</v>
      </c>
      <c r="AK3335" s="295">
        <v>0</v>
      </c>
      <c r="AL3335" s="295">
        <v>0</v>
      </c>
      <c r="AM3335" s="295">
        <v>0</v>
      </c>
      <c r="AN3335" s="295">
        <v>0</v>
      </c>
      <c r="AO3335" s="295">
        <v>0</v>
      </c>
      <c r="AP3335" s="295">
        <v>0</v>
      </c>
      <c r="AQ3335" s="295">
        <v>0</v>
      </c>
      <c r="AR3335" s="295">
        <v>0</v>
      </c>
      <c r="AS3335" s="295">
        <v>0</v>
      </c>
      <c r="AT3335" s="295">
        <f t="shared" si="52"/>
        <v>0</v>
      </c>
      <c r="AU3335" s="295">
        <v>0</v>
      </c>
      <c r="AV3335" s="295">
        <v>6405.14</v>
      </c>
      <c r="AW3335" s="296">
        <v>119</v>
      </c>
      <c r="AX3335" s="296">
        <v>125</v>
      </c>
      <c r="AY3335" s="295">
        <v>416001.64</v>
      </c>
      <c r="AZ3335" s="295">
        <v>361528.22</v>
      </c>
      <c r="BA3335" s="294">
        <v>74.518934000000002</v>
      </c>
      <c r="BB3335" s="294">
        <v>74.518934000000002</v>
      </c>
      <c r="BC3335" s="294">
        <v>9.5</v>
      </c>
      <c r="BD3335" s="294"/>
      <c r="BE3335" s="293" t="s">
        <v>4204</v>
      </c>
      <c r="BF3335" s="291"/>
      <c r="BG3335" s="293" t="s">
        <v>397</v>
      </c>
      <c r="BH3335" s="293" t="s">
        <v>215</v>
      </c>
      <c r="BI3335" s="293" t="s">
        <v>398</v>
      </c>
      <c r="BJ3335" s="293" t="s">
        <v>177</v>
      </c>
      <c r="BK3335" s="292" t="s">
        <v>4</v>
      </c>
      <c r="BL3335" s="294">
        <v>361528.22</v>
      </c>
      <c r="BM3335" s="292" t="s">
        <v>894</v>
      </c>
      <c r="BN3335" s="294"/>
      <c r="BO3335" s="297">
        <v>45006</v>
      </c>
      <c r="BP3335" s="297">
        <v>48812</v>
      </c>
      <c r="BQ3335" s="297" t="s">
        <v>1065</v>
      </c>
      <c r="BR3335" s="297" t="s">
        <v>4741</v>
      </c>
      <c r="BS3335" s="297" t="s">
        <v>4742</v>
      </c>
      <c r="BT3335" s="297" t="s">
        <v>4742</v>
      </c>
      <c r="BU3335" s="294">
        <v>1125</v>
      </c>
      <c r="BV3335" s="294">
        <v>1125</v>
      </c>
      <c r="BW3335" s="294">
        <v>0</v>
      </c>
    </row>
    <row r="3336" spans="1:75" s="289" customFormat="1" ht="18.2" customHeight="1" x14ac:dyDescent="0.15">
      <c r="A3336" s="298">
        <v>3334</v>
      </c>
      <c r="B3336" s="299" t="s">
        <v>305</v>
      </c>
      <c r="C3336" s="299" t="s">
        <v>306</v>
      </c>
      <c r="D3336" s="313">
        <v>45172</v>
      </c>
      <c r="E3336" s="300" t="s">
        <v>3815</v>
      </c>
      <c r="F3336" s="309">
        <v>10</v>
      </c>
      <c r="G3336" s="309">
        <v>9</v>
      </c>
      <c r="H3336" s="302">
        <v>388009.83</v>
      </c>
      <c r="I3336" s="302">
        <v>23997.48</v>
      </c>
      <c r="J3336" s="302">
        <v>0</v>
      </c>
      <c r="K3336" s="302">
        <v>412007.31</v>
      </c>
      <c r="L3336" s="302">
        <v>2778.71</v>
      </c>
      <c r="M3336" s="302">
        <v>0</v>
      </c>
      <c r="N3336" s="302">
        <v>0</v>
      </c>
      <c r="O3336" s="302">
        <v>0</v>
      </c>
      <c r="P3336" s="302">
        <v>0</v>
      </c>
      <c r="Q3336" s="302">
        <v>0</v>
      </c>
      <c r="R3336" s="302">
        <v>412007.31</v>
      </c>
      <c r="S3336" s="302">
        <v>28863.200000000001</v>
      </c>
      <c r="T3336" s="302">
        <v>3233.42</v>
      </c>
      <c r="U3336" s="302">
        <v>0</v>
      </c>
      <c r="V3336" s="302">
        <v>0</v>
      </c>
      <c r="W3336" s="302">
        <v>0</v>
      </c>
      <c r="X3336" s="302">
        <v>0</v>
      </c>
      <c r="Y3336" s="302">
        <v>0</v>
      </c>
      <c r="Z3336" s="302">
        <v>32096.62</v>
      </c>
      <c r="AA3336" s="302">
        <v>0</v>
      </c>
      <c r="AB3336" s="302">
        <v>0</v>
      </c>
      <c r="AC3336" s="302">
        <v>0</v>
      </c>
      <c r="AD3336" s="302">
        <v>0</v>
      </c>
      <c r="AE3336" s="302">
        <v>0</v>
      </c>
      <c r="AF3336" s="302">
        <v>0</v>
      </c>
      <c r="AG3336" s="302">
        <v>0</v>
      </c>
      <c r="AH3336" s="302">
        <v>0</v>
      </c>
      <c r="AI3336" s="302">
        <v>0</v>
      </c>
      <c r="AJ3336" s="302">
        <v>0</v>
      </c>
      <c r="AK3336" s="302">
        <v>0</v>
      </c>
      <c r="AL3336" s="302">
        <v>0</v>
      </c>
      <c r="AM3336" s="302">
        <v>0</v>
      </c>
      <c r="AN3336" s="302">
        <v>0</v>
      </c>
      <c r="AO3336" s="302">
        <v>0</v>
      </c>
      <c r="AP3336" s="302">
        <v>0</v>
      </c>
      <c r="AQ3336" s="302">
        <v>0</v>
      </c>
      <c r="AR3336" s="302">
        <v>0</v>
      </c>
      <c r="AS3336" s="302">
        <v>0</v>
      </c>
      <c r="AT3336" s="295">
        <f t="shared" si="52"/>
        <v>0</v>
      </c>
      <c r="AU3336" s="302">
        <v>26776.19</v>
      </c>
      <c r="AV3336" s="302">
        <v>32096.62</v>
      </c>
      <c r="AW3336" s="303">
        <v>92</v>
      </c>
      <c r="AX3336" s="303">
        <v>177</v>
      </c>
      <c r="AY3336" s="302">
        <v>538001.16</v>
      </c>
      <c r="AZ3336" s="302">
        <v>538001.16</v>
      </c>
      <c r="BA3336" s="301">
        <v>88.138097999999999</v>
      </c>
      <c r="BB3336" s="301">
        <v>67.497141949464194</v>
      </c>
      <c r="BC3336" s="301">
        <v>10</v>
      </c>
      <c r="BD3336" s="301"/>
      <c r="BE3336" s="300" t="s">
        <v>4204</v>
      </c>
      <c r="BF3336" s="298"/>
      <c r="BG3336" s="300" t="s">
        <v>333</v>
      </c>
      <c r="BH3336" s="300" t="s">
        <v>185</v>
      </c>
      <c r="BI3336" s="300" t="s">
        <v>337</v>
      </c>
      <c r="BJ3336" s="300" t="s">
        <v>4205</v>
      </c>
      <c r="BK3336" s="299" t="s">
        <v>4</v>
      </c>
      <c r="BL3336" s="301">
        <v>412007.31</v>
      </c>
      <c r="BM3336" s="299" t="s">
        <v>894</v>
      </c>
      <c r="BN3336" s="301"/>
      <c r="BO3336" s="304">
        <v>42594</v>
      </c>
      <c r="BP3336" s="304">
        <v>47980</v>
      </c>
      <c r="BQ3336" s="297" t="s">
        <v>1065</v>
      </c>
      <c r="BR3336" s="297" t="s">
        <v>4741</v>
      </c>
      <c r="BS3336" s="297">
        <v>42594</v>
      </c>
      <c r="BT3336" s="297">
        <v>47980</v>
      </c>
      <c r="BU3336" s="301">
        <v>2575.98</v>
      </c>
      <c r="BV3336" s="301">
        <v>0</v>
      </c>
      <c r="BW3336" s="301">
        <v>0</v>
      </c>
    </row>
    <row r="3337" spans="1:75" s="289" customFormat="1" ht="18.2" customHeight="1" x14ac:dyDescent="0.15">
      <c r="A3337" s="291">
        <v>3335</v>
      </c>
      <c r="B3337" s="292" t="s">
        <v>305</v>
      </c>
      <c r="C3337" s="292" t="s">
        <v>306</v>
      </c>
      <c r="D3337" s="312">
        <v>45172</v>
      </c>
      <c r="E3337" s="293" t="s">
        <v>4853</v>
      </c>
      <c r="F3337" s="308">
        <v>0</v>
      </c>
      <c r="G3337" s="308">
        <v>0</v>
      </c>
      <c r="H3337" s="295">
        <v>166387.4</v>
      </c>
      <c r="I3337" s="295">
        <v>0</v>
      </c>
      <c r="J3337" s="295">
        <v>0</v>
      </c>
      <c r="K3337" s="295">
        <v>166387.4</v>
      </c>
      <c r="L3337" s="295">
        <v>0</v>
      </c>
      <c r="M3337" s="295">
        <v>0</v>
      </c>
      <c r="N3337" s="295">
        <v>0</v>
      </c>
      <c r="O3337" s="295">
        <v>0</v>
      </c>
      <c r="P3337" s="295">
        <v>0</v>
      </c>
      <c r="Q3337" s="295">
        <v>0</v>
      </c>
      <c r="R3337" s="295">
        <v>166387.4</v>
      </c>
      <c r="S3337" s="295">
        <v>0</v>
      </c>
      <c r="T3337" s="295">
        <v>2391.8200000000002</v>
      </c>
      <c r="U3337" s="295">
        <v>0</v>
      </c>
      <c r="V3337" s="295">
        <v>0</v>
      </c>
      <c r="W3337" s="295">
        <v>2391.8200000000002</v>
      </c>
      <c r="X3337" s="295">
        <v>0</v>
      </c>
      <c r="Y3337" s="295">
        <v>0</v>
      </c>
      <c r="Z3337" s="295">
        <v>0</v>
      </c>
      <c r="AA3337" s="295">
        <v>0</v>
      </c>
      <c r="AB3337" s="295">
        <v>0</v>
      </c>
      <c r="AC3337" s="295">
        <v>0</v>
      </c>
      <c r="AD3337" s="295">
        <v>0</v>
      </c>
      <c r="AE3337" s="295">
        <v>0</v>
      </c>
      <c r="AF3337" s="295">
        <v>0</v>
      </c>
      <c r="AG3337" s="295">
        <v>0</v>
      </c>
      <c r="AH3337" s="295">
        <v>0</v>
      </c>
      <c r="AI3337" s="295">
        <v>0</v>
      </c>
      <c r="AJ3337" s="295">
        <v>0</v>
      </c>
      <c r="AK3337" s="295">
        <v>0</v>
      </c>
      <c r="AL3337" s="295">
        <v>0</v>
      </c>
      <c r="AM3337" s="295">
        <v>0</v>
      </c>
      <c r="AN3337" s="295">
        <v>0</v>
      </c>
      <c r="AO3337" s="295">
        <v>0</v>
      </c>
      <c r="AP3337" s="295">
        <v>1.25</v>
      </c>
      <c r="AQ3337" s="295">
        <v>0</v>
      </c>
      <c r="AR3337" s="295">
        <v>1</v>
      </c>
      <c r="AS3337" s="295">
        <v>0</v>
      </c>
      <c r="AT3337" s="295">
        <f t="shared" si="52"/>
        <v>2392.0700000000002</v>
      </c>
      <c r="AU3337" s="295">
        <v>0</v>
      </c>
      <c r="AV3337" s="295">
        <v>0</v>
      </c>
      <c r="AW3337" s="296">
        <v>119</v>
      </c>
      <c r="AX3337" s="296">
        <v>124</v>
      </c>
      <c r="AY3337" s="295">
        <v>259801.64</v>
      </c>
      <c r="AZ3337" s="295">
        <v>166387.4</v>
      </c>
      <c r="BA3337" s="294">
        <v>32.480026000000002</v>
      </c>
      <c r="BB3337" s="294">
        <v>32.480026000000002</v>
      </c>
      <c r="BC3337" s="294">
        <v>9.9</v>
      </c>
      <c r="BD3337" s="294"/>
      <c r="BE3337" s="293" t="s">
        <v>4204</v>
      </c>
      <c r="BF3337" s="291"/>
      <c r="BG3337" s="293" t="s">
        <v>315</v>
      </c>
      <c r="BH3337" s="293" t="s">
        <v>192</v>
      </c>
      <c r="BI3337" s="293" t="s">
        <v>367</v>
      </c>
      <c r="BJ3337" s="293" t="s">
        <v>103</v>
      </c>
      <c r="BK3337" s="292" t="s">
        <v>4</v>
      </c>
      <c r="BL3337" s="294">
        <v>166387.4</v>
      </c>
      <c r="BM3337" s="292" t="s">
        <v>894</v>
      </c>
      <c r="BN3337" s="294"/>
      <c r="BO3337" s="297">
        <v>45035</v>
      </c>
      <c r="BP3337" s="297">
        <v>48810</v>
      </c>
      <c r="BQ3337" s="297" t="s">
        <v>925</v>
      </c>
      <c r="BR3337" s="297" t="s">
        <v>4745</v>
      </c>
      <c r="BS3337" s="297" t="s">
        <v>4742</v>
      </c>
      <c r="BT3337" s="297" t="s">
        <v>4742</v>
      </c>
      <c r="BU3337" s="294">
        <v>0</v>
      </c>
      <c r="BV3337" s="294">
        <v>0</v>
      </c>
      <c r="BW3337" s="294">
        <v>0</v>
      </c>
    </row>
    <row r="3338" spans="1:75" s="289" customFormat="1" ht="18.2" customHeight="1" x14ac:dyDescent="0.15">
      <c r="A3338" s="298">
        <v>3336</v>
      </c>
      <c r="B3338" s="299" t="s">
        <v>305</v>
      </c>
      <c r="C3338" s="299" t="s">
        <v>306</v>
      </c>
      <c r="D3338" s="313">
        <v>45172</v>
      </c>
      <c r="E3338" s="300" t="s">
        <v>4847</v>
      </c>
      <c r="F3338" s="309">
        <v>0</v>
      </c>
      <c r="G3338" s="309">
        <v>0</v>
      </c>
      <c r="H3338" s="302">
        <v>316257.17</v>
      </c>
      <c r="I3338" s="302">
        <v>0</v>
      </c>
      <c r="J3338" s="302">
        <v>0</v>
      </c>
      <c r="K3338" s="302">
        <v>316257.17</v>
      </c>
      <c r="L3338" s="302">
        <v>2179.48</v>
      </c>
      <c r="M3338" s="302">
        <v>0</v>
      </c>
      <c r="N3338" s="302">
        <v>0</v>
      </c>
      <c r="O3338" s="302">
        <v>2179.48</v>
      </c>
      <c r="P3338" s="302">
        <v>0</v>
      </c>
      <c r="Q3338" s="302">
        <v>0</v>
      </c>
      <c r="R3338" s="302">
        <v>314077.69</v>
      </c>
      <c r="S3338" s="302">
        <v>0</v>
      </c>
      <c r="T3338" s="302">
        <v>2503.6999999999998</v>
      </c>
      <c r="U3338" s="302">
        <v>0</v>
      </c>
      <c r="V3338" s="302">
        <v>0</v>
      </c>
      <c r="W3338" s="302">
        <v>2503.6999999999998</v>
      </c>
      <c r="X3338" s="302">
        <v>0</v>
      </c>
      <c r="Y3338" s="302">
        <v>0</v>
      </c>
      <c r="Z3338" s="302">
        <v>0</v>
      </c>
      <c r="AA3338" s="302">
        <v>1125</v>
      </c>
      <c r="AB3338" s="302">
        <v>0</v>
      </c>
      <c r="AC3338" s="302">
        <v>0</v>
      </c>
      <c r="AD3338" s="302">
        <v>0</v>
      </c>
      <c r="AE3338" s="302">
        <v>0</v>
      </c>
      <c r="AF3338" s="302">
        <v>0</v>
      </c>
      <c r="AG3338" s="302">
        <v>0</v>
      </c>
      <c r="AH3338" s="302">
        <v>206.41</v>
      </c>
      <c r="AI3338" s="302">
        <v>0</v>
      </c>
      <c r="AJ3338" s="302">
        <v>0</v>
      </c>
      <c r="AK3338" s="302">
        <v>0</v>
      </c>
      <c r="AL3338" s="302">
        <v>0</v>
      </c>
      <c r="AM3338" s="302">
        <v>0</v>
      </c>
      <c r="AN3338" s="302">
        <v>0</v>
      </c>
      <c r="AO3338" s="302">
        <v>0</v>
      </c>
      <c r="AP3338" s="302">
        <v>427.05</v>
      </c>
      <c r="AQ3338" s="302">
        <v>0</v>
      </c>
      <c r="AR3338" s="302">
        <v>341.64</v>
      </c>
      <c r="AS3338" s="302">
        <v>0</v>
      </c>
      <c r="AT3338" s="295">
        <f t="shared" si="52"/>
        <v>6100</v>
      </c>
      <c r="AU3338" s="302">
        <v>0</v>
      </c>
      <c r="AV3338" s="302">
        <v>0</v>
      </c>
      <c r="AW3338" s="303">
        <v>96</v>
      </c>
      <c r="AX3338" s="303">
        <v>102</v>
      </c>
      <c r="AY3338" s="302">
        <v>467000.63993300003</v>
      </c>
      <c r="AZ3338" s="302">
        <v>326900.45</v>
      </c>
      <c r="BA3338" s="301">
        <v>89.059161000000003</v>
      </c>
      <c r="BB3338" s="301">
        <v>85.565790931820601</v>
      </c>
      <c r="BC3338" s="301">
        <v>9.5</v>
      </c>
      <c r="BD3338" s="301"/>
      <c r="BE3338" s="300" t="s">
        <v>4204</v>
      </c>
      <c r="BF3338" s="298"/>
      <c r="BG3338" s="300" t="s">
        <v>312</v>
      </c>
      <c r="BH3338" s="300" t="s">
        <v>230</v>
      </c>
      <c r="BI3338" s="300" t="s">
        <v>322</v>
      </c>
      <c r="BJ3338" s="300" t="s">
        <v>103</v>
      </c>
      <c r="BK3338" s="299" t="s">
        <v>4</v>
      </c>
      <c r="BL3338" s="301">
        <v>314077.69</v>
      </c>
      <c r="BM3338" s="299" t="s">
        <v>894</v>
      </c>
      <c r="BN3338" s="301"/>
      <c r="BO3338" s="304">
        <v>45012</v>
      </c>
      <c r="BP3338" s="304">
        <v>48118</v>
      </c>
      <c r="BQ3338" s="297" t="s">
        <v>1065</v>
      </c>
      <c r="BR3338" s="297" t="s">
        <v>4741</v>
      </c>
      <c r="BS3338" s="297" t="s">
        <v>4742</v>
      </c>
      <c r="BT3338" s="297" t="s">
        <v>4742</v>
      </c>
      <c r="BU3338" s="301">
        <v>0</v>
      </c>
      <c r="BV3338" s="301">
        <v>1125</v>
      </c>
      <c r="BW3338" s="301">
        <v>0</v>
      </c>
    </row>
    <row r="3339" spans="1:75" s="289" customFormat="1" ht="18.2" customHeight="1" x14ac:dyDescent="0.15">
      <c r="A3339" s="291">
        <v>3337</v>
      </c>
      <c r="B3339" s="292" t="s">
        <v>305</v>
      </c>
      <c r="C3339" s="292" t="s">
        <v>306</v>
      </c>
      <c r="D3339" s="312">
        <v>45172</v>
      </c>
      <c r="E3339" s="293" t="s">
        <v>4848</v>
      </c>
      <c r="F3339" s="308">
        <v>0</v>
      </c>
      <c r="G3339" s="308">
        <v>0</v>
      </c>
      <c r="H3339" s="295">
        <v>82054.47</v>
      </c>
      <c r="I3339" s="295">
        <v>0</v>
      </c>
      <c r="J3339" s="295">
        <v>0</v>
      </c>
      <c r="K3339" s="295">
        <v>82054.47</v>
      </c>
      <c r="L3339" s="295">
        <v>669.93</v>
      </c>
      <c r="M3339" s="295">
        <v>0</v>
      </c>
      <c r="N3339" s="295">
        <v>0</v>
      </c>
      <c r="O3339" s="295">
        <v>669.93</v>
      </c>
      <c r="P3339" s="295">
        <v>0</v>
      </c>
      <c r="Q3339" s="295">
        <v>0</v>
      </c>
      <c r="R3339" s="295">
        <v>81384.539999999994</v>
      </c>
      <c r="S3339" s="295">
        <v>0</v>
      </c>
      <c r="T3339" s="295">
        <v>676.95</v>
      </c>
      <c r="U3339" s="295">
        <v>0</v>
      </c>
      <c r="V3339" s="295">
        <v>0</v>
      </c>
      <c r="W3339" s="295">
        <v>676.95</v>
      </c>
      <c r="X3339" s="295">
        <v>0</v>
      </c>
      <c r="Y3339" s="295">
        <v>0</v>
      </c>
      <c r="Z3339" s="295">
        <v>0</v>
      </c>
      <c r="AA3339" s="295">
        <v>1125</v>
      </c>
      <c r="AB3339" s="295">
        <v>0</v>
      </c>
      <c r="AC3339" s="295">
        <v>0</v>
      </c>
      <c r="AD3339" s="295">
        <v>0</v>
      </c>
      <c r="AE3339" s="295">
        <v>0</v>
      </c>
      <c r="AF3339" s="295">
        <v>0</v>
      </c>
      <c r="AG3339" s="295">
        <v>0</v>
      </c>
      <c r="AH3339" s="295">
        <v>88.01</v>
      </c>
      <c r="AI3339" s="295">
        <v>0</v>
      </c>
      <c r="AJ3339" s="295">
        <v>0</v>
      </c>
      <c r="AK3339" s="295">
        <v>0</v>
      </c>
      <c r="AL3339" s="295">
        <v>0</v>
      </c>
      <c r="AM3339" s="295">
        <v>0</v>
      </c>
      <c r="AN3339" s="295">
        <v>0</v>
      </c>
      <c r="AO3339" s="295">
        <v>0</v>
      </c>
      <c r="AP3339" s="295">
        <v>2560</v>
      </c>
      <c r="AQ3339" s="295">
        <v>0</v>
      </c>
      <c r="AR3339" s="295">
        <v>2559.89</v>
      </c>
      <c r="AS3339" s="295">
        <v>0</v>
      </c>
      <c r="AT3339" s="295">
        <f t="shared" si="52"/>
        <v>2560</v>
      </c>
      <c r="AU3339" s="295">
        <v>0</v>
      </c>
      <c r="AV3339" s="295">
        <v>0</v>
      </c>
      <c r="AW3339" s="296">
        <v>84</v>
      </c>
      <c r="AX3339" s="296">
        <v>90</v>
      </c>
      <c r="AY3339" s="295">
        <v>269002.21379000001</v>
      </c>
      <c r="AZ3339" s="295">
        <v>85322.79</v>
      </c>
      <c r="BA3339" s="294">
        <v>26.468178000000002</v>
      </c>
      <c r="BB3339" s="294">
        <v>25.246484452373402</v>
      </c>
      <c r="BC3339" s="294">
        <v>9.9</v>
      </c>
      <c r="BD3339" s="294"/>
      <c r="BE3339" s="293" t="s">
        <v>4204</v>
      </c>
      <c r="BF3339" s="291"/>
      <c r="BG3339" s="293" t="s">
        <v>320</v>
      </c>
      <c r="BH3339" s="293" t="s">
        <v>181</v>
      </c>
      <c r="BI3339" s="293" t="s">
        <v>368</v>
      </c>
      <c r="BJ3339" s="293" t="s">
        <v>103</v>
      </c>
      <c r="BK3339" s="292" t="s">
        <v>4</v>
      </c>
      <c r="BL3339" s="294">
        <v>81384.539999999994</v>
      </c>
      <c r="BM3339" s="292" t="s">
        <v>894</v>
      </c>
      <c r="BN3339" s="294"/>
      <c r="BO3339" s="297">
        <v>45016</v>
      </c>
      <c r="BP3339" s="297">
        <v>47757</v>
      </c>
      <c r="BQ3339" s="297" t="s">
        <v>1065</v>
      </c>
      <c r="BR3339" s="297" t="s">
        <v>4741</v>
      </c>
      <c r="BS3339" s="297" t="s">
        <v>4742</v>
      </c>
      <c r="BT3339" s="297" t="s">
        <v>4742</v>
      </c>
      <c r="BU3339" s="294">
        <v>0</v>
      </c>
      <c r="BV3339" s="294">
        <v>1125</v>
      </c>
      <c r="BW3339" s="294">
        <v>0</v>
      </c>
    </row>
    <row r="3340" spans="1:75" s="289" customFormat="1" ht="18.2" customHeight="1" x14ac:dyDescent="0.15">
      <c r="A3340" s="298">
        <v>3338</v>
      </c>
      <c r="B3340" s="299" t="s">
        <v>305</v>
      </c>
      <c r="C3340" s="299" t="s">
        <v>306</v>
      </c>
      <c r="D3340" s="313">
        <v>45172</v>
      </c>
      <c r="E3340" s="300" t="s">
        <v>3816</v>
      </c>
      <c r="F3340" s="309">
        <v>26</v>
      </c>
      <c r="G3340" s="309">
        <v>25</v>
      </c>
      <c r="H3340" s="302">
        <v>93474.93</v>
      </c>
      <c r="I3340" s="302">
        <v>11907.31</v>
      </c>
      <c r="J3340" s="302">
        <v>0</v>
      </c>
      <c r="K3340" s="302">
        <v>105382.24</v>
      </c>
      <c r="L3340" s="302">
        <v>529.6</v>
      </c>
      <c r="M3340" s="302">
        <v>0</v>
      </c>
      <c r="N3340" s="302">
        <v>0</v>
      </c>
      <c r="O3340" s="302">
        <v>0</v>
      </c>
      <c r="P3340" s="302">
        <v>0</v>
      </c>
      <c r="Q3340" s="302">
        <v>0</v>
      </c>
      <c r="R3340" s="302">
        <v>105382.24</v>
      </c>
      <c r="S3340" s="302">
        <v>20806.689999999999</v>
      </c>
      <c r="T3340" s="302">
        <v>778.96</v>
      </c>
      <c r="U3340" s="302">
        <v>0</v>
      </c>
      <c r="V3340" s="302">
        <v>0</v>
      </c>
      <c r="W3340" s="302">
        <v>0</v>
      </c>
      <c r="X3340" s="302">
        <v>0</v>
      </c>
      <c r="Y3340" s="302">
        <v>0</v>
      </c>
      <c r="Z3340" s="302">
        <v>21585.65</v>
      </c>
      <c r="AA3340" s="302">
        <v>0</v>
      </c>
      <c r="AB3340" s="302">
        <v>0</v>
      </c>
      <c r="AC3340" s="302">
        <v>0</v>
      </c>
      <c r="AD3340" s="302">
        <v>0</v>
      </c>
      <c r="AE3340" s="302">
        <v>0</v>
      </c>
      <c r="AF3340" s="302">
        <v>0</v>
      </c>
      <c r="AG3340" s="302">
        <v>0</v>
      </c>
      <c r="AH3340" s="302">
        <v>0</v>
      </c>
      <c r="AI3340" s="302">
        <v>0</v>
      </c>
      <c r="AJ3340" s="302">
        <v>0</v>
      </c>
      <c r="AK3340" s="302">
        <v>0</v>
      </c>
      <c r="AL3340" s="302">
        <v>0</v>
      </c>
      <c r="AM3340" s="302">
        <v>0</v>
      </c>
      <c r="AN3340" s="302">
        <v>0</v>
      </c>
      <c r="AO3340" s="302">
        <v>0</v>
      </c>
      <c r="AP3340" s="302">
        <v>0</v>
      </c>
      <c r="AQ3340" s="302">
        <v>0</v>
      </c>
      <c r="AR3340" s="302">
        <v>0</v>
      </c>
      <c r="AS3340" s="302">
        <v>0</v>
      </c>
      <c r="AT3340" s="295">
        <f t="shared" si="52"/>
        <v>0</v>
      </c>
      <c r="AU3340" s="302">
        <v>12436.91</v>
      </c>
      <c r="AV3340" s="302">
        <v>21585.65</v>
      </c>
      <c r="AW3340" s="303">
        <v>108</v>
      </c>
      <c r="AX3340" s="303">
        <v>193</v>
      </c>
      <c r="AY3340" s="302">
        <v>301500.27</v>
      </c>
      <c r="AZ3340" s="302">
        <v>122062.16</v>
      </c>
      <c r="BA3340" s="301">
        <v>31.014894999999999</v>
      </c>
      <c r="BB3340" s="301">
        <v>26.776677624456301</v>
      </c>
      <c r="BC3340" s="301">
        <v>10</v>
      </c>
      <c r="BD3340" s="301"/>
      <c r="BE3340" s="300" t="s">
        <v>4204</v>
      </c>
      <c r="BF3340" s="298"/>
      <c r="BG3340" s="300" t="s">
        <v>320</v>
      </c>
      <c r="BH3340" s="300" t="s">
        <v>181</v>
      </c>
      <c r="BI3340" s="300" t="s">
        <v>372</v>
      </c>
      <c r="BJ3340" s="300" t="s">
        <v>4205</v>
      </c>
      <c r="BK3340" s="299" t="s">
        <v>4</v>
      </c>
      <c r="BL3340" s="301">
        <v>105382.24</v>
      </c>
      <c r="BM3340" s="299" t="s">
        <v>894</v>
      </c>
      <c r="BN3340" s="301"/>
      <c r="BO3340" s="304">
        <v>42593</v>
      </c>
      <c r="BP3340" s="304">
        <v>48468</v>
      </c>
      <c r="BQ3340" s="297" t="s">
        <v>1067</v>
      </c>
      <c r="BR3340" s="297" t="s">
        <v>4743</v>
      </c>
      <c r="BS3340" s="297">
        <v>42593</v>
      </c>
      <c r="BT3340" s="297">
        <v>48468</v>
      </c>
      <c r="BU3340" s="301">
        <v>2760.43</v>
      </c>
      <c r="BV3340" s="301">
        <v>0</v>
      </c>
      <c r="BW3340" s="301">
        <v>0</v>
      </c>
    </row>
    <row r="3341" spans="1:75" s="289" customFormat="1" ht="18.2" customHeight="1" x14ac:dyDescent="0.15">
      <c r="A3341" s="291">
        <v>3339</v>
      </c>
      <c r="B3341" s="292" t="s">
        <v>305</v>
      </c>
      <c r="C3341" s="292" t="s">
        <v>306</v>
      </c>
      <c r="D3341" s="312">
        <v>45172</v>
      </c>
      <c r="E3341" s="293" t="s">
        <v>4854</v>
      </c>
      <c r="F3341" s="308">
        <v>0</v>
      </c>
      <c r="G3341" s="308">
        <v>0</v>
      </c>
      <c r="H3341" s="295">
        <v>373999.98</v>
      </c>
      <c r="I3341" s="295">
        <v>0</v>
      </c>
      <c r="J3341" s="295">
        <v>0</v>
      </c>
      <c r="K3341" s="295">
        <v>373999.98</v>
      </c>
      <c r="L3341" s="295">
        <v>0</v>
      </c>
      <c r="M3341" s="295">
        <v>0</v>
      </c>
      <c r="N3341" s="295">
        <v>0</v>
      </c>
      <c r="O3341" s="295">
        <v>0</v>
      </c>
      <c r="P3341" s="295">
        <v>0</v>
      </c>
      <c r="Q3341" s="295">
        <v>0</v>
      </c>
      <c r="R3341" s="295">
        <v>373999.98</v>
      </c>
      <c r="S3341" s="295">
        <v>0</v>
      </c>
      <c r="T3341" s="295">
        <v>5248.47</v>
      </c>
      <c r="U3341" s="295">
        <v>0</v>
      </c>
      <c r="V3341" s="295">
        <v>0</v>
      </c>
      <c r="W3341" s="295">
        <v>5248.47</v>
      </c>
      <c r="X3341" s="295">
        <v>0</v>
      </c>
      <c r="Y3341" s="295">
        <v>0</v>
      </c>
      <c r="Z3341" s="295">
        <v>0</v>
      </c>
      <c r="AA3341" s="295">
        <v>1125</v>
      </c>
      <c r="AB3341" s="295">
        <v>0</v>
      </c>
      <c r="AC3341" s="295">
        <v>0</v>
      </c>
      <c r="AD3341" s="295">
        <v>0</v>
      </c>
      <c r="AE3341" s="295">
        <v>0</v>
      </c>
      <c r="AF3341" s="295">
        <v>0</v>
      </c>
      <c r="AG3341" s="295">
        <v>0</v>
      </c>
      <c r="AH3341" s="295">
        <v>0</v>
      </c>
      <c r="AI3341" s="295">
        <v>0</v>
      </c>
      <c r="AJ3341" s="295">
        <v>0</v>
      </c>
      <c r="AK3341" s="295">
        <v>0</v>
      </c>
      <c r="AL3341" s="295">
        <v>0</v>
      </c>
      <c r="AM3341" s="295">
        <v>0</v>
      </c>
      <c r="AN3341" s="295">
        <v>0</v>
      </c>
      <c r="AO3341" s="295">
        <v>0</v>
      </c>
      <c r="AP3341" s="295">
        <v>3.65</v>
      </c>
      <c r="AQ3341" s="295">
        <v>0</v>
      </c>
      <c r="AR3341" s="295">
        <v>3.12</v>
      </c>
      <c r="AS3341" s="295">
        <v>0</v>
      </c>
      <c r="AT3341" s="295">
        <f t="shared" si="52"/>
        <v>6374</v>
      </c>
      <c r="AU3341" s="295">
        <v>0</v>
      </c>
      <c r="AV3341" s="295">
        <v>0</v>
      </c>
      <c r="AW3341" s="296">
        <v>119</v>
      </c>
      <c r="AX3341" s="296">
        <v>124</v>
      </c>
      <c r="AY3341" s="295">
        <v>373999.98</v>
      </c>
      <c r="AZ3341" s="295">
        <v>373999.98</v>
      </c>
      <c r="BA3341" s="294">
        <v>84.224599999999995</v>
      </c>
      <c r="BB3341" s="294">
        <v>84.224599999999995</v>
      </c>
      <c r="BC3341" s="294">
        <v>9.5</v>
      </c>
      <c r="BD3341" s="294"/>
      <c r="BE3341" s="293" t="s">
        <v>4204</v>
      </c>
      <c r="BF3341" s="291"/>
      <c r="BG3341" s="293" t="s">
        <v>335</v>
      </c>
      <c r="BH3341" s="293" t="s">
        <v>225</v>
      </c>
      <c r="BI3341" s="293" t="s">
        <v>392</v>
      </c>
      <c r="BJ3341" s="293" t="s">
        <v>103</v>
      </c>
      <c r="BK3341" s="292" t="s">
        <v>4</v>
      </c>
      <c r="BL3341" s="294">
        <v>373999.98</v>
      </c>
      <c r="BM3341" s="292" t="s">
        <v>894</v>
      </c>
      <c r="BN3341" s="294"/>
      <c r="BO3341" s="297">
        <v>45042</v>
      </c>
      <c r="BP3341" s="297">
        <v>48817</v>
      </c>
      <c r="BQ3341" s="297" t="s">
        <v>1065</v>
      </c>
      <c r="BR3341" s="297" t="s">
        <v>4741</v>
      </c>
      <c r="BS3341" s="297" t="s">
        <v>4742</v>
      </c>
      <c r="BT3341" s="297" t="s">
        <v>4742</v>
      </c>
      <c r="BU3341" s="294">
        <v>0</v>
      </c>
      <c r="BV3341" s="294">
        <v>1125</v>
      </c>
      <c r="BW3341" s="294">
        <v>0</v>
      </c>
    </row>
    <row r="3342" spans="1:75" s="289" customFormat="1" ht="18.2" customHeight="1" x14ac:dyDescent="0.15">
      <c r="A3342" s="298">
        <v>3340</v>
      </c>
      <c r="B3342" s="299" t="s">
        <v>305</v>
      </c>
      <c r="C3342" s="299" t="s">
        <v>306</v>
      </c>
      <c r="D3342" s="313">
        <v>45172</v>
      </c>
      <c r="E3342" s="300" t="s">
        <v>4855</v>
      </c>
      <c r="F3342" s="309">
        <v>0</v>
      </c>
      <c r="G3342" s="309">
        <v>0</v>
      </c>
      <c r="H3342" s="302">
        <v>212205.44</v>
      </c>
      <c r="I3342" s="302">
        <v>0</v>
      </c>
      <c r="J3342" s="302">
        <v>0</v>
      </c>
      <c r="K3342" s="302">
        <v>212205.44</v>
      </c>
      <c r="L3342" s="302">
        <v>0</v>
      </c>
      <c r="M3342" s="302">
        <v>0</v>
      </c>
      <c r="N3342" s="302">
        <v>0</v>
      </c>
      <c r="O3342" s="302">
        <v>0</v>
      </c>
      <c r="P3342" s="302">
        <v>0</v>
      </c>
      <c r="Q3342" s="302">
        <v>0</v>
      </c>
      <c r="R3342" s="302">
        <v>212205.44</v>
      </c>
      <c r="S3342" s="302">
        <v>0</v>
      </c>
      <c r="T3342" s="302">
        <v>3029.23</v>
      </c>
      <c r="U3342" s="302">
        <v>0</v>
      </c>
      <c r="V3342" s="302">
        <v>0</v>
      </c>
      <c r="W3342" s="302">
        <v>3029.23</v>
      </c>
      <c r="X3342" s="302">
        <v>0</v>
      </c>
      <c r="Y3342" s="302">
        <v>0</v>
      </c>
      <c r="Z3342" s="302">
        <v>0</v>
      </c>
      <c r="AA3342" s="302">
        <v>1125</v>
      </c>
      <c r="AB3342" s="302">
        <v>0</v>
      </c>
      <c r="AC3342" s="302">
        <v>0</v>
      </c>
      <c r="AD3342" s="302">
        <v>0</v>
      </c>
      <c r="AE3342" s="302">
        <v>0</v>
      </c>
      <c r="AF3342" s="302">
        <v>0</v>
      </c>
      <c r="AG3342" s="302">
        <v>0</v>
      </c>
      <c r="AH3342" s="302">
        <v>0</v>
      </c>
      <c r="AI3342" s="302">
        <v>0</v>
      </c>
      <c r="AJ3342" s="302">
        <v>0</v>
      </c>
      <c r="AK3342" s="302">
        <v>0</v>
      </c>
      <c r="AL3342" s="302">
        <v>0</v>
      </c>
      <c r="AM3342" s="302">
        <v>0</v>
      </c>
      <c r="AN3342" s="302">
        <v>0</v>
      </c>
      <c r="AO3342" s="302">
        <v>0</v>
      </c>
      <c r="AP3342" s="302">
        <v>8.85</v>
      </c>
      <c r="AQ3342" s="302">
        <v>0</v>
      </c>
      <c r="AR3342" s="302">
        <v>3.08</v>
      </c>
      <c r="AS3342" s="302">
        <v>0</v>
      </c>
      <c r="AT3342" s="295">
        <f t="shared" si="52"/>
        <v>4160</v>
      </c>
      <c r="AU3342" s="302">
        <v>0</v>
      </c>
      <c r="AV3342" s="302">
        <v>0</v>
      </c>
      <c r="AW3342" s="303">
        <v>119</v>
      </c>
      <c r="AX3342" s="303">
        <v>124</v>
      </c>
      <c r="AY3342" s="302">
        <v>390900.01</v>
      </c>
      <c r="AZ3342" s="302">
        <v>212205.44</v>
      </c>
      <c r="BA3342" s="301">
        <v>51.222819999999999</v>
      </c>
      <c r="BB3342" s="301">
        <v>51.222819999999999</v>
      </c>
      <c r="BC3342" s="301">
        <v>9.6</v>
      </c>
      <c r="BD3342" s="301"/>
      <c r="BE3342" s="300" t="s">
        <v>4204</v>
      </c>
      <c r="BF3342" s="298"/>
      <c r="BG3342" s="300" t="s">
        <v>380</v>
      </c>
      <c r="BH3342" s="300" t="s">
        <v>202</v>
      </c>
      <c r="BI3342" s="300" t="s">
        <v>381</v>
      </c>
      <c r="BJ3342" s="300" t="s">
        <v>103</v>
      </c>
      <c r="BK3342" s="299" t="s">
        <v>4</v>
      </c>
      <c r="BL3342" s="301">
        <v>212205.44</v>
      </c>
      <c r="BM3342" s="299" t="s">
        <v>894</v>
      </c>
      <c r="BN3342" s="301"/>
      <c r="BO3342" s="304">
        <v>45042</v>
      </c>
      <c r="BP3342" s="304">
        <v>48817</v>
      </c>
      <c r="BQ3342" s="297" t="s">
        <v>1065</v>
      </c>
      <c r="BR3342" s="297" t="s">
        <v>4741</v>
      </c>
      <c r="BS3342" s="297" t="s">
        <v>4742</v>
      </c>
      <c r="BT3342" s="297" t="s">
        <v>4742</v>
      </c>
      <c r="BU3342" s="301">
        <v>0</v>
      </c>
      <c r="BV3342" s="301">
        <v>1125</v>
      </c>
      <c r="BW3342" s="301">
        <v>0</v>
      </c>
    </row>
    <row r="3343" spans="1:75" s="289" customFormat="1" ht="18.2" customHeight="1" x14ac:dyDescent="0.15">
      <c r="A3343" s="291">
        <v>3341</v>
      </c>
      <c r="B3343" s="292" t="s">
        <v>305</v>
      </c>
      <c r="C3343" s="292" t="s">
        <v>306</v>
      </c>
      <c r="D3343" s="312">
        <v>45172</v>
      </c>
      <c r="E3343" s="293" t="s">
        <v>3817</v>
      </c>
      <c r="F3343" s="308">
        <v>0</v>
      </c>
      <c r="G3343" s="308">
        <v>0</v>
      </c>
      <c r="H3343" s="295">
        <v>367764.25</v>
      </c>
      <c r="I3343" s="295">
        <v>0</v>
      </c>
      <c r="J3343" s="295">
        <v>0</v>
      </c>
      <c r="K3343" s="295">
        <v>367764.25</v>
      </c>
      <c r="L3343" s="295">
        <v>2690.7</v>
      </c>
      <c r="M3343" s="295">
        <v>0</v>
      </c>
      <c r="N3343" s="295">
        <v>0</v>
      </c>
      <c r="O3343" s="295">
        <v>2690.7</v>
      </c>
      <c r="P3343" s="295">
        <v>0</v>
      </c>
      <c r="Q3343" s="295">
        <v>0</v>
      </c>
      <c r="R3343" s="295">
        <v>365073.55</v>
      </c>
      <c r="S3343" s="295">
        <v>0</v>
      </c>
      <c r="T3343" s="295">
        <v>2911.47</v>
      </c>
      <c r="U3343" s="295">
        <v>0</v>
      </c>
      <c r="V3343" s="295">
        <v>0</v>
      </c>
      <c r="W3343" s="295">
        <v>2911.47</v>
      </c>
      <c r="X3343" s="295">
        <v>0</v>
      </c>
      <c r="Y3343" s="295">
        <v>0</v>
      </c>
      <c r="Z3343" s="295">
        <v>0</v>
      </c>
      <c r="AA3343" s="295">
        <v>0</v>
      </c>
      <c r="AB3343" s="295">
        <v>0</v>
      </c>
      <c r="AC3343" s="295">
        <v>0</v>
      </c>
      <c r="AD3343" s="295">
        <v>0</v>
      </c>
      <c r="AE3343" s="295">
        <v>0</v>
      </c>
      <c r="AF3343" s="295">
        <v>0</v>
      </c>
      <c r="AG3343" s="295">
        <v>0</v>
      </c>
      <c r="AH3343" s="295">
        <v>273.98</v>
      </c>
      <c r="AI3343" s="295">
        <v>0</v>
      </c>
      <c r="AJ3343" s="295">
        <v>0</v>
      </c>
      <c r="AK3343" s="295">
        <v>0</v>
      </c>
      <c r="AL3343" s="295">
        <v>0</v>
      </c>
      <c r="AM3343" s="295">
        <v>0</v>
      </c>
      <c r="AN3343" s="295">
        <v>0</v>
      </c>
      <c r="AO3343" s="295">
        <v>0</v>
      </c>
      <c r="AP3343" s="295">
        <v>0</v>
      </c>
      <c r="AQ3343" s="295">
        <v>0</v>
      </c>
      <c r="AR3343" s="295">
        <v>0</v>
      </c>
      <c r="AS3343" s="295">
        <v>0</v>
      </c>
      <c r="AT3343" s="295">
        <f t="shared" si="52"/>
        <v>5876.15</v>
      </c>
      <c r="AU3343" s="295">
        <v>0</v>
      </c>
      <c r="AV3343" s="295">
        <v>0</v>
      </c>
      <c r="AW3343" s="296">
        <v>92</v>
      </c>
      <c r="AX3343" s="296">
        <v>177</v>
      </c>
      <c r="AY3343" s="295">
        <v>515000.84</v>
      </c>
      <c r="AZ3343" s="295">
        <v>515000.85</v>
      </c>
      <c r="BA3343" s="294">
        <v>87.518304000000001</v>
      </c>
      <c r="BB3343" s="294">
        <v>62.0399324219741</v>
      </c>
      <c r="BC3343" s="294">
        <v>9.5</v>
      </c>
      <c r="BD3343" s="294"/>
      <c r="BE3343" s="293" t="s">
        <v>4204</v>
      </c>
      <c r="BF3343" s="291"/>
      <c r="BG3343" s="293" t="s">
        <v>324</v>
      </c>
      <c r="BH3343" s="293" t="s">
        <v>220</v>
      </c>
      <c r="BI3343" s="293" t="s">
        <v>399</v>
      </c>
      <c r="BJ3343" s="293" t="s">
        <v>103</v>
      </c>
      <c r="BK3343" s="292" t="s">
        <v>4</v>
      </c>
      <c r="BL3343" s="294">
        <v>365073.55</v>
      </c>
      <c r="BM3343" s="292" t="s">
        <v>894</v>
      </c>
      <c r="BN3343" s="294"/>
      <c r="BO3343" s="297">
        <v>42599</v>
      </c>
      <c r="BP3343" s="297">
        <v>47985</v>
      </c>
      <c r="BQ3343" s="297" t="s">
        <v>1065</v>
      </c>
      <c r="BR3343" s="297" t="s">
        <v>4741</v>
      </c>
      <c r="BS3343" s="297">
        <v>42599</v>
      </c>
      <c r="BT3343" s="297">
        <v>47985</v>
      </c>
      <c r="BU3343" s="294">
        <v>0</v>
      </c>
      <c r="BV3343" s="294">
        <v>0</v>
      </c>
      <c r="BW3343" s="294">
        <v>0</v>
      </c>
    </row>
    <row r="3344" spans="1:75" s="289" customFormat="1" ht="18.2" customHeight="1" x14ac:dyDescent="0.15">
      <c r="A3344" s="298">
        <v>3342</v>
      </c>
      <c r="B3344" s="299" t="s">
        <v>305</v>
      </c>
      <c r="C3344" s="299" t="s">
        <v>306</v>
      </c>
      <c r="D3344" s="313">
        <v>45172</v>
      </c>
      <c r="E3344" s="300" t="s">
        <v>4856</v>
      </c>
      <c r="F3344" s="309">
        <v>0</v>
      </c>
      <c r="G3344" s="309">
        <v>0</v>
      </c>
      <c r="H3344" s="302">
        <v>353998.96</v>
      </c>
      <c r="I3344" s="302">
        <v>0</v>
      </c>
      <c r="J3344" s="302">
        <v>0</v>
      </c>
      <c r="K3344" s="302">
        <v>353998.96</v>
      </c>
      <c r="L3344" s="302">
        <v>0</v>
      </c>
      <c r="M3344" s="302">
        <v>0</v>
      </c>
      <c r="N3344" s="302">
        <v>0</v>
      </c>
      <c r="O3344" s="302">
        <v>0</v>
      </c>
      <c r="P3344" s="302">
        <v>0</v>
      </c>
      <c r="Q3344" s="302">
        <v>0</v>
      </c>
      <c r="R3344" s="302">
        <v>353998.96</v>
      </c>
      <c r="S3344" s="302">
        <v>0</v>
      </c>
      <c r="T3344" s="302">
        <v>4967.79</v>
      </c>
      <c r="U3344" s="302">
        <v>0</v>
      </c>
      <c r="V3344" s="302">
        <v>0</v>
      </c>
      <c r="W3344" s="302">
        <v>4967.79</v>
      </c>
      <c r="X3344" s="302">
        <v>0</v>
      </c>
      <c r="Y3344" s="302">
        <v>0</v>
      </c>
      <c r="Z3344" s="302">
        <v>0</v>
      </c>
      <c r="AA3344" s="302">
        <v>1125</v>
      </c>
      <c r="AB3344" s="302">
        <v>0</v>
      </c>
      <c r="AC3344" s="302">
        <v>0</v>
      </c>
      <c r="AD3344" s="302">
        <v>0</v>
      </c>
      <c r="AE3344" s="302">
        <v>0</v>
      </c>
      <c r="AF3344" s="302">
        <v>0</v>
      </c>
      <c r="AG3344" s="302">
        <v>0</v>
      </c>
      <c r="AH3344" s="302">
        <v>0</v>
      </c>
      <c r="AI3344" s="302">
        <v>0</v>
      </c>
      <c r="AJ3344" s="302">
        <v>0</v>
      </c>
      <c r="AK3344" s="302">
        <v>0</v>
      </c>
      <c r="AL3344" s="302">
        <v>0</v>
      </c>
      <c r="AM3344" s="302">
        <v>0</v>
      </c>
      <c r="AN3344" s="302">
        <v>0</v>
      </c>
      <c r="AO3344" s="302">
        <v>0</v>
      </c>
      <c r="AP3344" s="302">
        <v>4.05</v>
      </c>
      <c r="AQ3344" s="302">
        <v>0</v>
      </c>
      <c r="AR3344" s="302">
        <v>2.84</v>
      </c>
      <c r="AS3344" s="302">
        <v>0</v>
      </c>
      <c r="AT3344" s="295">
        <f t="shared" si="52"/>
        <v>6094</v>
      </c>
      <c r="AU3344" s="302">
        <v>0</v>
      </c>
      <c r="AV3344" s="302">
        <v>0</v>
      </c>
      <c r="AW3344" s="303">
        <v>119</v>
      </c>
      <c r="AX3344" s="303">
        <v>124</v>
      </c>
      <c r="AY3344" s="302">
        <v>353998.96</v>
      </c>
      <c r="AZ3344" s="302">
        <v>353998.96</v>
      </c>
      <c r="BA3344" s="301">
        <v>90.00027</v>
      </c>
      <c r="BB3344" s="301">
        <v>90.00027</v>
      </c>
      <c r="BC3344" s="301">
        <v>9.5</v>
      </c>
      <c r="BD3344" s="301"/>
      <c r="BE3344" s="300" t="s">
        <v>4204</v>
      </c>
      <c r="BF3344" s="298"/>
      <c r="BG3344" s="300" t="s">
        <v>320</v>
      </c>
      <c r="BH3344" s="300" t="s">
        <v>181</v>
      </c>
      <c r="BI3344" s="300" t="s">
        <v>400</v>
      </c>
      <c r="BJ3344" s="300" t="s">
        <v>103</v>
      </c>
      <c r="BK3344" s="299" t="s">
        <v>4</v>
      </c>
      <c r="BL3344" s="301">
        <v>353998.96</v>
      </c>
      <c r="BM3344" s="299" t="s">
        <v>894</v>
      </c>
      <c r="BN3344" s="301"/>
      <c r="BO3344" s="304">
        <v>45042</v>
      </c>
      <c r="BP3344" s="304">
        <v>48817</v>
      </c>
      <c r="BQ3344" s="297" t="s">
        <v>1065</v>
      </c>
      <c r="BR3344" s="297" t="s">
        <v>4741</v>
      </c>
      <c r="BS3344" s="297" t="s">
        <v>4742</v>
      </c>
      <c r="BT3344" s="297" t="s">
        <v>4742</v>
      </c>
      <c r="BU3344" s="301">
        <v>0</v>
      </c>
      <c r="BV3344" s="301">
        <v>1125</v>
      </c>
      <c r="BW3344" s="301">
        <v>0</v>
      </c>
    </row>
    <row r="3345" spans="1:75" s="289" customFormat="1" ht="18.2" customHeight="1" x14ac:dyDescent="0.15">
      <c r="A3345" s="291">
        <v>3343</v>
      </c>
      <c r="B3345" s="292" t="s">
        <v>305</v>
      </c>
      <c r="C3345" s="292" t="s">
        <v>306</v>
      </c>
      <c r="D3345" s="312">
        <v>45172</v>
      </c>
      <c r="E3345" s="293" t="s">
        <v>3818</v>
      </c>
      <c r="F3345" s="308">
        <v>0</v>
      </c>
      <c r="G3345" s="308">
        <v>0</v>
      </c>
      <c r="H3345" s="295">
        <v>211042.78</v>
      </c>
      <c r="I3345" s="295">
        <v>0</v>
      </c>
      <c r="J3345" s="295">
        <v>0</v>
      </c>
      <c r="K3345" s="295">
        <v>211042.78</v>
      </c>
      <c r="L3345" s="295">
        <v>2758.3</v>
      </c>
      <c r="M3345" s="295">
        <v>0</v>
      </c>
      <c r="N3345" s="295">
        <v>0</v>
      </c>
      <c r="O3345" s="295">
        <v>2758.3</v>
      </c>
      <c r="P3345" s="295">
        <v>0</v>
      </c>
      <c r="Q3345" s="295">
        <v>0</v>
      </c>
      <c r="R3345" s="295">
        <v>208284.48</v>
      </c>
      <c r="S3345" s="295">
        <v>0</v>
      </c>
      <c r="T3345" s="295">
        <v>1758.69</v>
      </c>
      <c r="U3345" s="295">
        <v>0</v>
      </c>
      <c r="V3345" s="295">
        <v>0</v>
      </c>
      <c r="W3345" s="295">
        <v>1758.69</v>
      </c>
      <c r="X3345" s="295">
        <v>0</v>
      </c>
      <c r="Y3345" s="295">
        <v>0</v>
      </c>
      <c r="Z3345" s="295">
        <v>0</v>
      </c>
      <c r="AA3345" s="295">
        <v>0</v>
      </c>
      <c r="AB3345" s="295">
        <v>0</v>
      </c>
      <c r="AC3345" s="295">
        <v>0</v>
      </c>
      <c r="AD3345" s="295">
        <v>0</v>
      </c>
      <c r="AE3345" s="295">
        <v>0</v>
      </c>
      <c r="AF3345" s="295">
        <v>0</v>
      </c>
      <c r="AG3345" s="295">
        <v>0</v>
      </c>
      <c r="AH3345" s="295">
        <v>203.22</v>
      </c>
      <c r="AI3345" s="295">
        <v>0</v>
      </c>
      <c r="AJ3345" s="295">
        <v>0</v>
      </c>
      <c r="AK3345" s="295">
        <v>0</v>
      </c>
      <c r="AL3345" s="295">
        <v>0</v>
      </c>
      <c r="AM3345" s="295">
        <v>0</v>
      </c>
      <c r="AN3345" s="295">
        <v>0</v>
      </c>
      <c r="AO3345" s="295">
        <v>0</v>
      </c>
      <c r="AP3345" s="295">
        <v>0</v>
      </c>
      <c r="AQ3345" s="295">
        <v>0</v>
      </c>
      <c r="AR3345" s="295">
        <v>4720.21</v>
      </c>
      <c r="AS3345" s="295">
        <v>0</v>
      </c>
      <c r="AT3345" s="295">
        <f t="shared" si="52"/>
        <v>4.5474735088646412E-13</v>
      </c>
      <c r="AU3345" s="295">
        <v>0</v>
      </c>
      <c r="AV3345" s="295">
        <v>0</v>
      </c>
      <c r="AW3345" s="296">
        <v>74</v>
      </c>
      <c r="AX3345" s="296">
        <v>159</v>
      </c>
      <c r="AY3345" s="295">
        <v>382000.81</v>
      </c>
      <c r="AZ3345" s="295">
        <v>382000.81</v>
      </c>
      <c r="BA3345" s="294">
        <v>89.999809999999997</v>
      </c>
      <c r="BB3345" s="294">
        <v>49.072052035567097</v>
      </c>
      <c r="BC3345" s="294">
        <v>10</v>
      </c>
      <c r="BD3345" s="294"/>
      <c r="BE3345" s="293" t="s">
        <v>4204</v>
      </c>
      <c r="BF3345" s="291"/>
      <c r="BG3345" s="293" t="s">
        <v>380</v>
      </c>
      <c r="BH3345" s="293" t="s">
        <v>203</v>
      </c>
      <c r="BI3345" s="293" t="s">
        <v>428</v>
      </c>
      <c r="BJ3345" s="293" t="s">
        <v>103</v>
      </c>
      <c r="BK3345" s="292" t="s">
        <v>4</v>
      </c>
      <c r="BL3345" s="294">
        <v>208284.48</v>
      </c>
      <c r="BM3345" s="292" t="s">
        <v>894</v>
      </c>
      <c r="BN3345" s="294"/>
      <c r="BO3345" s="297">
        <v>42590</v>
      </c>
      <c r="BP3345" s="297">
        <v>47430</v>
      </c>
      <c r="BQ3345" s="297" t="s">
        <v>1065</v>
      </c>
      <c r="BR3345" s="297" t="s">
        <v>4741</v>
      </c>
      <c r="BS3345" s="297">
        <v>42590</v>
      </c>
      <c r="BT3345" s="297">
        <v>47430</v>
      </c>
      <c r="BU3345" s="294">
        <v>0</v>
      </c>
      <c r="BV3345" s="294">
        <v>0</v>
      </c>
      <c r="BW3345" s="294">
        <v>0</v>
      </c>
    </row>
    <row r="3346" spans="1:75" s="289" customFormat="1" ht="18.2" customHeight="1" x14ac:dyDescent="0.15">
      <c r="A3346" s="298">
        <v>3344</v>
      </c>
      <c r="B3346" s="299" t="s">
        <v>305</v>
      </c>
      <c r="C3346" s="299" t="s">
        <v>306</v>
      </c>
      <c r="D3346" s="313">
        <v>45172</v>
      </c>
      <c r="E3346" s="300" t="s">
        <v>4857</v>
      </c>
      <c r="F3346" s="309">
        <v>0</v>
      </c>
      <c r="G3346" s="309">
        <v>0</v>
      </c>
      <c r="H3346" s="302">
        <v>254066.66</v>
      </c>
      <c r="I3346" s="302">
        <v>0</v>
      </c>
      <c r="J3346" s="302">
        <v>0</v>
      </c>
      <c r="K3346" s="302">
        <v>254066.66</v>
      </c>
      <c r="L3346" s="302">
        <v>1276.2</v>
      </c>
      <c r="M3346" s="302">
        <v>0</v>
      </c>
      <c r="N3346" s="302">
        <v>0</v>
      </c>
      <c r="O3346" s="302">
        <v>1276.2</v>
      </c>
      <c r="P3346" s="302">
        <v>0</v>
      </c>
      <c r="Q3346" s="302">
        <v>0</v>
      </c>
      <c r="R3346" s="302">
        <v>252790.46</v>
      </c>
      <c r="S3346" s="302">
        <v>0</v>
      </c>
      <c r="T3346" s="302">
        <v>2011.36</v>
      </c>
      <c r="U3346" s="302">
        <v>0</v>
      </c>
      <c r="V3346" s="302">
        <v>0</v>
      </c>
      <c r="W3346" s="302">
        <v>2011.36</v>
      </c>
      <c r="X3346" s="302">
        <v>0</v>
      </c>
      <c r="Y3346" s="302">
        <v>0</v>
      </c>
      <c r="Z3346" s="302">
        <v>0</v>
      </c>
      <c r="AA3346" s="302">
        <v>1125</v>
      </c>
      <c r="AB3346" s="302">
        <v>0</v>
      </c>
      <c r="AC3346" s="302">
        <v>0</v>
      </c>
      <c r="AD3346" s="302">
        <v>0</v>
      </c>
      <c r="AE3346" s="302">
        <v>0</v>
      </c>
      <c r="AF3346" s="302">
        <v>0</v>
      </c>
      <c r="AG3346" s="302">
        <v>0</v>
      </c>
      <c r="AH3346" s="302">
        <v>171.63</v>
      </c>
      <c r="AI3346" s="302">
        <v>0</v>
      </c>
      <c r="AJ3346" s="302">
        <v>0</v>
      </c>
      <c r="AK3346" s="302">
        <v>0</v>
      </c>
      <c r="AL3346" s="302">
        <v>0</v>
      </c>
      <c r="AM3346" s="302">
        <v>0</v>
      </c>
      <c r="AN3346" s="302">
        <v>0</v>
      </c>
      <c r="AO3346" s="302">
        <v>0</v>
      </c>
      <c r="AP3346" s="302">
        <v>0</v>
      </c>
      <c r="AQ3346" s="302">
        <v>0</v>
      </c>
      <c r="AR3346" s="302">
        <v>0</v>
      </c>
      <c r="AS3346" s="302">
        <v>0</v>
      </c>
      <c r="AT3346" s="295">
        <f t="shared" si="52"/>
        <v>4584.1899999999996</v>
      </c>
      <c r="AU3346" s="302">
        <v>0</v>
      </c>
      <c r="AV3346" s="302">
        <v>0</v>
      </c>
      <c r="AW3346" s="303">
        <v>119</v>
      </c>
      <c r="AX3346" s="303">
        <v>124</v>
      </c>
      <c r="AY3346" s="302">
        <v>404799.99984100001</v>
      </c>
      <c r="AZ3346" s="302">
        <v>259072</v>
      </c>
      <c r="BA3346" s="301">
        <v>69.787548000000001</v>
      </c>
      <c r="BB3346" s="301">
        <v>68.095457483603298</v>
      </c>
      <c r="BC3346" s="301">
        <v>9.5</v>
      </c>
      <c r="BD3346" s="301"/>
      <c r="BE3346" s="300" t="s">
        <v>4204</v>
      </c>
      <c r="BF3346" s="298"/>
      <c r="BG3346" s="300" t="s">
        <v>320</v>
      </c>
      <c r="BH3346" s="300" t="s">
        <v>181</v>
      </c>
      <c r="BI3346" s="300" t="s">
        <v>321</v>
      </c>
      <c r="BJ3346" s="300" t="s">
        <v>103</v>
      </c>
      <c r="BK3346" s="299" t="s">
        <v>4</v>
      </c>
      <c r="BL3346" s="301">
        <v>252790.46</v>
      </c>
      <c r="BM3346" s="299" t="s">
        <v>894</v>
      </c>
      <c r="BN3346" s="301"/>
      <c r="BO3346" s="304">
        <v>45042</v>
      </c>
      <c r="BP3346" s="304">
        <v>48817</v>
      </c>
      <c r="BQ3346" s="297" t="s">
        <v>1065</v>
      </c>
      <c r="BR3346" s="297" t="s">
        <v>4741</v>
      </c>
      <c r="BS3346" s="297" t="s">
        <v>4742</v>
      </c>
      <c r="BT3346" s="297" t="s">
        <v>4742</v>
      </c>
      <c r="BU3346" s="301">
        <v>0</v>
      </c>
      <c r="BV3346" s="301">
        <v>1125</v>
      </c>
      <c r="BW3346" s="301">
        <v>0</v>
      </c>
    </row>
    <row r="3347" spans="1:75" s="289" customFormat="1" ht="18.2" customHeight="1" x14ac:dyDescent="0.15">
      <c r="A3347" s="291">
        <v>3345</v>
      </c>
      <c r="B3347" s="292" t="s">
        <v>305</v>
      </c>
      <c r="C3347" s="292" t="s">
        <v>306</v>
      </c>
      <c r="D3347" s="312">
        <v>45172</v>
      </c>
      <c r="E3347" s="293" t="s">
        <v>4865</v>
      </c>
      <c r="F3347" s="308">
        <v>1</v>
      </c>
      <c r="G3347" s="308">
        <v>21</v>
      </c>
      <c r="H3347" s="295">
        <v>533528.99</v>
      </c>
      <c r="I3347" s="295">
        <v>0</v>
      </c>
      <c r="J3347" s="295">
        <v>0</v>
      </c>
      <c r="K3347" s="295">
        <v>533528.99</v>
      </c>
      <c r="L3347" s="295">
        <v>3748.15</v>
      </c>
      <c r="M3347" s="295">
        <v>0</v>
      </c>
      <c r="N3347" s="295">
        <v>0</v>
      </c>
      <c r="O3347" s="295">
        <v>0</v>
      </c>
      <c r="P3347" s="295">
        <v>0</v>
      </c>
      <c r="Q3347" s="295">
        <v>0</v>
      </c>
      <c r="R3347" s="295">
        <v>533528.99</v>
      </c>
      <c r="S3347" s="295">
        <v>0</v>
      </c>
      <c r="T3347" s="295">
        <v>4179.3100000000004</v>
      </c>
      <c r="U3347" s="295">
        <v>0</v>
      </c>
      <c r="V3347" s="295">
        <v>0</v>
      </c>
      <c r="W3347" s="295">
        <v>0</v>
      </c>
      <c r="X3347" s="295">
        <v>0</v>
      </c>
      <c r="Y3347" s="295">
        <v>0</v>
      </c>
      <c r="Z3347" s="295">
        <v>4179.3100000000004</v>
      </c>
      <c r="AA3347" s="295">
        <v>0</v>
      </c>
      <c r="AB3347" s="295">
        <v>0</v>
      </c>
      <c r="AC3347" s="295">
        <v>0</v>
      </c>
      <c r="AD3347" s="295">
        <v>0</v>
      </c>
      <c r="AE3347" s="295">
        <v>0</v>
      </c>
      <c r="AF3347" s="295">
        <v>0</v>
      </c>
      <c r="AG3347" s="295">
        <v>0</v>
      </c>
      <c r="AH3347" s="295">
        <v>0</v>
      </c>
      <c r="AI3347" s="295">
        <v>0</v>
      </c>
      <c r="AJ3347" s="295">
        <v>0</v>
      </c>
      <c r="AK3347" s="295">
        <v>0</v>
      </c>
      <c r="AL3347" s="295">
        <v>0</v>
      </c>
      <c r="AM3347" s="295">
        <v>0</v>
      </c>
      <c r="AN3347" s="295">
        <v>0</v>
      </c>
      <c r="AO3347" s="295">
        <v>0</v>
      </c>
      <c r="AP3347" s="295">
        <v>0</v>
      </c>
      <c r="AQ3347" s="295">
        <v>0</v>
      </c>
      <c r="AR3347" s="295">
        <v>0</v>
      </c>
      <c r="AS3347" s="295">
        <v>0</v>
      </c>
      <c r="AT3347" s="295">
        <f t="shared" si="52"/>
        <v>0</v>
      </c>
      <c r="AU3347" s="295">
        <v>3748.15</v>
      </c>
      <c r="AV3347" s="295">
        <v>4179.3100000000004</v>
      </c>
      <c r="AW3347" s="296">
        <v>95</v>
      </c>
      <c r="AX3347" s="296">
        <v>99</v>
      </c>
      <c r="AY3347" s="295">
        <v>777999.35187799996</v>
      </c>
      <c r="AZ3347" s="295">
        <v>544599.55000000005</v>
      </c>
      <c r="BA3347" s="294">
        <v>89.537347999999994</v>
      </c>
      <c r="BB3347" s="294">
        <v>87.717242597278201</v>
      </c>
      <c r="BC3347" s="294">
        <v>9.4</v>
      </c>
      <c r="BD3347" s="294"/>
      <c r="BE3347" s="293" t="s">
        <v>4204</v>
      </c>
      <c r="BF3347" s="291"/>
      <c r="BG3347" s="293" t="s">
        <v>326</v>
      </c>
      <c r="BH3347" s="293" t="s">
        <v>190</v>
      </c>
      <c r="BI3347" s="293" t="s">
        <v>403</v>
      </c>
      <c r="BJ3347" s="293" t="s">
        <v>177</v>
      </c>
      <c r="BK3347" s="292" t="s">
        <v>4</v>
      </c>
      <c r="BL3347" s="294">
        <v>533528.99</v>
      </c>
      <c r="BM3347" s="292" t="s">
        <v>894</v>
      </c>
      <c r="BN3347" s="294"/>
      <c r="BO3347" s="297">
        <v>45068</v>
      </c>
      <c r="BP3347" s="297">
        <v>48082</v>
      </c>
      <c r="BQ3347" s="297" t="s">
        <v>1065</v>
      </c>
      <c r="BR3347" s="297" t="s">
        <v>4741</v>
      </c>
      <c r="BS3347" s="297" t="s">
        <v>4742</v>
      </c>
      <c r="BT3347" s="297" t="s">
        <v>4742</v>
      </c>
      <c r="BU3347" s="294">
        <v>1468.88</v>
      </c>
      <c r="BV3347" s="294">
        <v>1125</v>
      </c>
      <c r="BW3347" s="294">
        <v>0</v>
      </c>
    </row>
    <row r="3348" spans="1:75" s="289" customFormat="1" ht="18.2" customHeight="1" x14ac:dyDescent="0.15">
      <c r="A3348" s="298">
        <v>3346</v>
      </c>
      <c r="B3348" s="299" t="s">
        <v>305</v>
      </c>
      <c r="C3348" s="299" t="s">
        <v>306</v>
      </c>
      <c r="D3348" s="313">
        <v>45172</v>
      </c>
      <c r="E3348" s="300" t="s">
        <v>4858</v>
      </c>
      <c r="F3348" s="309">
        <v>1</v>
      </c>
      <c r="G3348" s="309">
        <v>0</v>
      </c>
      <c r="H3348" s="302">
        <v>248871.99</v>
      </c>
      <c r="I3348" s="302">
        <v>0</v>
      </c>
      <c r="J3348" s="302">
        <v>0</v>
      </c>
      <c r="K3348" s="302">
        <v>248871.99</v>
      </c>
      <c r="L3348" s="302">
        <v>1250.0999999999999</v>
      </c>
      <c r="M3348" s="302">
        <v>0</v>
      </c>
      <c r="N3348" s="302">
        <v>0</v>
      </c>
      <c r="O3348" s="302">
        <v>0</v>
      </c>
      <c r="P3348" s="302">
        <v>0</v>
      </c>
      <c r="Q3348" s="302">
        <v>0</v>
      </c>
      <c r="R3348" s="302">
        <v>248871.99</v>
      </c>
      <c r="S3348" s="302">
        <v>0</v>
      </c>
      <c r="T3348" s="302">
        <v>1970.24</v>
      </c>
      <c r="U3348" s="302">
        <v>0</v>
      </c>
      <c r="V3348" s="302">
        <v>0</v>
      </c>
      <c r="W3348" s="302">
        <v>0</v>
      </c>
      <c r="X3348" s="302">
        <v>0</v>
      </c>
      <c r="Y3348" s="302">
        <v>0</v>
      </c>
      <c r="Z3348" s="302">
        <v>1970.24</v>
      </c>
      <c r="AA3348" s="302">
        <v>0</v>
      </c>
      <c r="AB3348" s="302">
        <v>0</v>
      </c>
      <c r="AC3348" s="302">
        <v>0</v>
      </c>
      <c r="AD3348" s="302">
        <v>0</v>
      </c>
      <c r="AE3348" s="302">
        <v>0</v>
      </c>
      <c r="AF3348" s="302">
        <v>0</v>
      </c>
      <c r="AG3348" s="302">
        <v>0</v>
      </c>
      <c r="AH3348" s="302">
        <v>0</v>
      </c>
      <c r="AI3348" s="302">
        <v>0</v>
      </c>
      <c r="AJ3348" s="302">
        <v>0</v>
      </c>
      <c r="AK3348" s="302">
        <v>0</v>
      </c>
      <c r="AL3348" s="302">
        <v>0</v>
      </c>
      <c r="AM3348" s="302">
        <v>0</v>
      </c>
      <c r="AN3348" s="302">
        <v>0</v>
      </c>
      <c r="AO3348" s="302">
        <v>0</v>
      </c>
      <c r="AP3348" s="302">
        <v>0</v>
      </c>
      <c r="AQ3348" s="302">
        <v>0</v>
      </c>
      <c r="AR3348" s="302">
        <v>0</v>
      </c>
      <c r="AS3348" s="302">
        <v>0</v>
      </c>
      <c r="AT3348" s="295">
        <f t="shared" si="52"/>
        <v>0</v>
      </c>
      <c r="AU3348" s="302">
        <v>1250.0999999999999</v>
      </c>
      <c r="AV3348" s="302">
        <v>1970.24</v>
      </c>
      <c r="AW3348" s="303">
        <v>119</v>
      </c>
      <c r="AX3348" s="303">
        <v>124</v>
      </c>
      <c r="AY3348" s="302">
        <v>393800.00839199999</v>
      </c>
      <c r="AZ3348" s="302">
        <v>253774.98</v>
      </c>
      <c r="BA3348" s="301">
        <v>69.070595999999995</v>
      </c>
      <c r="BB3348" s="301">
        <v>67.736136466274303</v>
      </c>
      <c r="BC3348" s="301">
        <v>9.5</v>
      </c>
      <c r="BD3348" s="301"/>
      <c r="BE3348" s="300" t="s">
        <v>4204</v>
      </c>
      <c r="BF3348" s="298"/>
      <c r="BG3348" s="300" t="s">
        <v>333</v>
      </c>
      <c r="BH3348" s="300" t="s">
        <v>204</v>
      </c>
      <c r="BI3348" s="300" t="s">
        <v>743</v>
      </c>
      <c r="BJ3348" s="300" t="s">
        <v>177</v>
      </c>
      <c r="BK3348" s="299" t="s">
        <v>4</v>
      </c>
      <c r="BL3348" s="301">
        <v>248871.99</v>
      </c>
      <c r="BM3348" s="299" t="s">
        <v>894</v>
      </c>
      <c r="BN3348" s="301"/>
      <c r="BO3348" s="304">
        <v>45044</v>
      </c>
      <c r="BP3348" s="304">
        <v>48819</v>
      </c>
      <c r="BQ3348" s="297" t="s">
        <v>1065</v>
      </c>
      <c r="BR3348" s="297" t="s">
        <v>4741</v>
      </c>
      <c r="BS3348" s="297" t="s">
        <v>4742</v>
      </c>
      <c r="BT3348" s="297" t="s">
        <v>4742</v>
      </c>
      <c r="BU3348" s="301">
        <v>1292.49</v>
      </c>
      <c r="BV3348" s="301">
        <v>1125</v>
      </c>
      <c r="BW3348" s="301">
        <v>0</v>
      </c>
    </row>
    <row r="3349" spans="1:75" s="289" customFormat="1" ht="18.2" customHeight="1" x14ac:dyDescent="0.15">
      <c r="A3349" s="291">
        <v>3347</v>
      </c>
      <c r="B3349" s="292" t="s">
        <v>305</v>
      </c>
      <c r="C3349" s="292" t="s">
        <v>306</v>
      </c>
      <c r="D3349" s="312">
        <v>45172</v>
      </c>
      <c r="E3349" s="293" t="s">
        <v>3819</v>
      </c>
      <c r="F3349" s="308">
        <v>5</v>
      </c>
      <c r="G3349" s="308">
        <v>4</v>
      </c>
      <c r="H3349" s="295">
        <v>269340.89</v>
      </c>
      <c r="I3349" s="295">
        <v>4351.2299999999996</v>
      </c>
      <c r="J3349" s="295">
        <v>0</v>
      </c>
      <c r="K3349" s="295">
        <v>273692.12</v>
      </c>
      <c r="L3349" s="295">
        <v>1216.3699999999999</v>
      </c>
      <c r="M3349" s="295">
        <v>0</v>
      </c>
      <c r="N3349" s="295">
        <v>0</v>
      </c>
      <c r="O3349" s="295">
        <v>0</v>
      </c>
      <c r="P3349" s="295">
        <v>0</v>
      </c>
      <c r="Q3349" s="295">
        <v>0</v>
      </c>
      <c r="R3349" s="295">
        <v>273692.12</v>
      </c>
      <c r="S3349" s="295">
        <v>6793.51</v>
      </c>
      <c r="T3349" s="295">
        <v>2244.5100000000002</v>
      </c>
      <c r="U3349" s="295">
        <v>0</v>
      </c>
      <c r="V3349" s="295">
        <v>0</v>
      </c>
      <c r="W3349" s="295">
        <v>0</v>
      </c>
      <c r="X3349" s="295">
        <v>0</v>
      </c>
      <c r="Y3349" s="295">
        <v>0</v>
      </c>
      <c r="Z3349" s="295">
        <v>9038.02</v>
      </c>
      <c r="AA3349" s="295">
        <v>0</v>
      </c>
      <c r="AB3349" s="295">
        <v>0</v>
      </c>
      <c r="AC3349" s="295">
        <v>0</v>
      </c>
      <c r="AD3349" s="295">
        <v>0</v>
      </c>
      <c r="AE3349" s="295">
        <v>0</v>
      </c>
      <c r="AF3349" s="295">
        <v>0</v>
      </c>
      <c r="AG3349" s="295">
        <v>0</v>
      </c>
      <c r="AH3349" s="295">
        <v>0</v>
      </c>
      <c r="AI3349" s="295">
        <v>0</v>
      </c>
      <c r="AJ3349" s="295">
        <v>0</v>
      </c>
      <c r="AK3349" s="295">
        <v>0</v>
      </c>
      <c r="AL3349" s="295">
        <v>0</v>
      </c>
      <c r="AM3349" s="295">
        <v>0</v>
      </c>
      <c r="AN3349" s="295">
        <v>0</v>
      </c>
      <c r="AO3349" s="295">
        <v>0</v>
      </c>
      <c r="AP3349" s="295">
        <v>0</v>
      </c>
      <c r="AQ3349" s="295">
        <v>0</v>
      </c>
      <c r="AR3349" s="295">
        <v>0</v>
      </c>
      <c r="AS3349" s="295">
        <v>0</v>
      </c>
      <c r="AT3349" s="295">
        <f t="shared" si="52"/>
        <v>0</v>
      </c>
      <c r="AU3349" s="295">
        <v>5567.6</v>
      </c>
      <c r="AV3349" s="295">
        <v>9038.02</v>
      </c>
      <c r="AW3349" s="296">
        <v>125</v>
      </c>
      <c r="AX3349" s="296">
        <v>210</v>
      </c>
      <c r="AY3349" s="295">
        <v>334999.06</v>
      </c>
      <c r="AZ3349" s="295">
        <v>334999.06</v>
      </c>
      <c r="BA3349" s="294">
        <v>83.281131000000002</v>
      </c>
      <c r="BB3349" s="294">
        <v>68.040158976528801</v>
      </c>
      <c r="BC3349" s="294">
        <v>10</v>
      </c>
      <c r="BD3349" s="294"/>
      <c r="BE3349" s="293" t="s">
        <v>4204</v>
      </c>
      <c r="BF3349" s="291"/>
      <c r="BG3349" s="293" t="s">
        <v>312</v>
      </c>
      <c r="BH3349" s="293" t="s">
        <v>196</v>
      </c>
      <c r="BI3349" s="293" t="s">
        <v>314</v>
      </c>
      <c r="BJ3349" s="293" t="s">
        <v>177</v>
      </c>
      <c r="BK3349" s="292" t="s">
        <v>4</v>
      </c>
      <c r="BL3349" s="294">
        <v>273692.12</v>
      </c>
      <c r="BM3349" s="292" t="s">
        <v>894</v>
      </c>
      <c r="BN3349" s="294"/>
      <c r="BO3349" s="297">
        <v>42590</v>
      </c>
      <c r="BP3349" s="297">
        <v>48983</v>
      </c>
      <c r="BQ3349" s="297" t="s">
        <v>1065</v>
      </c>
      <c r="BR3349" s="297" t="s">
        <v>4741</v>
      </c>
      <c r="BS3349" s="297">
        <v>42590</v>
      </c>
      <c r="BT3349" s="297">
        <v>48983</v>
      </c>
      <c r="BU3349" s="294">
        <v>712.88</v>
      </c>
      <c r="BV3349" s="294">
        <v>0</v>
      </c>
      <c r="BW3349" s="294">
        <v>0</v>
      </c>
    </row>
    <row r="3350" spans="1:75" s="289" customFormat="1" ht="18.2" customHeight="1" x14ac:dyDescent="0.15">
      <c r="A3350" s="298">
        <v>3348</v>
      </c>
      <c r="B3350" s="299" t="s">
        <v>305</v>
      </c>
      <c r="C3350" s="299" t="s">
        <v>306</v>
      </c>
      <c r="D3350" s="313">
        <v>45172</v>
      </c>
      <c r="E3350" s="300" t="s">
        <v>3820</v>
      </c>
      <c r="F3350" s="309">
        <v>2</v>
      </c>
      <c r="G3350" s="309">
        <v>1</v>
      </c>
      <c r="H3350" s="302">
        <v>263667.46999999997</v>
      </c>
      <c r="I3350" s="302">
        <v>851.25</v>
      </c>
      <c r="J3350" s="302">
        <v>0</v>
      </c>
      <c r="K3350" s="302">
        <v>264518.71999999997</v>
      </c>
      <c r="L3350" s="302">
        <v>858.34</v>
      </c>
      <c r="M3350" s="302">
        <v>0</v>
      </c>
      <c r="N3350" s="302">
        <v>0</v>
      </c>
      <c r="O3350" s="302">
        <v>0</v>
      </c>
      <c r="P3350" s="302">
        <v>0</v>
      </c>
      <c r="Q3350" s="302">
        <v>0</v>
      </c>
      <c r="R3350" s="302">
        <v>264518.71999999997</v>
      </c>
      <c r="S3350" s="302">
        <v>2204.3200000000002</v>
      </c>
      <c r="T3350" s="302">
        <v>2197.23</v>
      </c>
      <c r="U3350" s="302">
        <v>0</v>
      </c>
      <c r="V3350" s="302">
        <v>0</v>
      </c>
      <c r="W3350" s="302">
        <v>0</v>
      </c>
      <c r="X3350" s="302">
        <v>0</v>
      </c>
      <c r="Y3350" s="302">
        <v>0</v>
      </c>
      <c r="Z3350" s="302">
        <v>4401.55</v>
      </c>
      <c r="AA3350" s="302">
        <v>0</v>
      </c>
      <c r="AB3350" s="302">
        <v>0</v>
      </c>
      <c r="AC3350" s="302">
        <v>0</v>
      </c>
      <c r="AD3350" s="302">
        <v>0</v>
      </c>
      <c r="AE3350" s="302">
        <v>0</v>
      </c>
      <c r="AF3350" s="302">
        <v>0</v>
      </c>
      <c r="AG3350" s="302">
        <v>0</v>
      </c>
      <c r="AH3350" s="302">
        <v>0</v>
      </c>
      <c r="AI3350" s="302">
        <v>0</v>
      </c>
      <c r="AJ3350" s="302">
        <v>0</v>
      </c>
      <c r="AK3350" s="302">
        <v>0</v>
      </c>
      <c r="AL3350" s="302">
        <v>0</v>
      </c>
      <c r="AM3350" s="302">
        <v>0</v>
      </c>
      <c r="AN3350" s="302">
        <v>0</v>
      </c>
      <c r="AO3350" s="302">
        <v>0</v>
      </c>
      <c r="AP3350" s="302">
        <v>0</v>
      </c>
      <c r="AQ3350" s="302">
        <v>0</v>
      </c>
      <c r="AR3350" s="302">
        <v>0</v>
      </c>
      <c r="AS3350" s="302">
        <v>0</v>
      </c>
      <c r="AT3350" s="295">
        <f t="shared" si="52"/>
        <v>0</v>
      </c>
      <c r="AU3350" s="302">
        <v>1709.59</v>
      </c>
      <c r="AV3350" s="302">
        <v>4401.55</v>
      </c>
      <c r="AW3350" s="303">
        <v>152</v>
      </c>
      <c r="AX3350" s="303">
        <v>237</v>
      </c>
      <c r="AY3350" s="302">
        <v>309999.58</v>
      </c>
      <c r="AZ3350" s="302">
        <v>309999.58</v>
      </c>
      <c r="BA3350" s="301">
        <v>89.129149999999996</v>
      </c>
      <c r="BB3350" s="301">
        <v>76.052776176948399</v>
      </c>
      <c r="BC3350" s="301">
        <v>10</v>
      </c>
      <c r="BD3350" s="301"/>
      <c r="BE3350" s="300" t="s">
        <v>4204</v>
      </c>
      <c r="BF3350" s="298"/>
      <c r="BG3350" s="300" t="s">
        <v>312</v>
      </c>
      <c r="BH3350" s="300" t="s">
        <v>196</v>
      </c>
      <c r="BI3350" s="300" t="s">
        <v>314</v>
      </c>
      <c r="BJ3350" s="300" t="s">
        <v>177</v>
      </c>
      <c r="BK3350" s="299" t="s">
        <v>4</v>
      </c>
      <c r="BL3350" s="301">
        <v>264518.71999999997</v>
      </c>
      <c r="BM3350" s="299" t="s">
        <v>894</v>
      </c>
      <c r="BN3350" s="301"/>
      <c r="BO3350" s="304">
        <v>42590</v>
      </c>
      <c r="BP3350" s="304">
        <v>49803</v>
      </c>
      <c r="BQ3350" s="297" t="s">
        <v>1067</v>
      </c>
      <c r="BR3350" s="297" t="s">
        <v>4743</v>
      </c>
      <c r="BS3350" s="297">
        <v>42590</v>
      </c>
      <c r="BT3350" s="297">
        <v>49803</v>
      </c>
      <c r="BU3350" s="301">
        <v>329.29</v>
      </c>
      <c r="BV3350" s="301">
        <v>0</v>
      </c>
      <c r="BW3350" s="301">
        <v>0</v>
      </c>
    </row>
    <row r="3351" spans="1:75" s="289" customFormat="1" ht="18.2" customHeight="1" x14ac:dyDescent="0.15">
      <c r="A3351" s="291">
        <v>3349</v>
      </c>
      <c r="B3351" s="292" t="s">
        <v>305</v>
      </c>
      <c r="C3351" s="292" t="s">
        <v>306</v>
      </c>
      <c r="D3351" s="312">
        <v>45172</v>
      </c>
      <c r="E3351" s="293" t="s">
        <v>4875</v>
      </c>
      <c r="F3351" s="308">
        <v>21</v>
      </c>
      <c r="G3351" s="308">
        <v>21</v>
      </c>
      <c r="H3351" s="295">
        <v>952600</v>
      </c>
      <c r="I3351" s="295">
        <v>0</v>
      </c>
      <c r="J3351" s="295">
        <v>0</v>
      </c>
      <c r="K3351" s="295">
        <v>952600</v>
      </c>
      <c r="L3351" s="295">
        <v>0</v>
      </c>
      <c r="M3351" s="295">
        <v>0</v>
      </c>
      <c r="N3351" s="295">
        <v>0</v>
      </c>
      <c r="O3351" s="295">
        <v>0</v>
      </c>
      <c r="P3351" s="295">
        <v>0</v>
      </c>
      <c r="Q3351" s="295">
        <v>0</v>
      </c>
      <c r="R3351" s="295">
        <v>952600</v>
      </c>
      <c r="S3351" s="295">
        <v>0</v>
      </c>
      <c r="T3351" s="295">
        <v>13312.59</v>
      </c>
      <c r="U3351" s="295">
        <v>0</v>
      </c>
      <c r="V3351" s="295">
        <v>0</v>
      </c>
      <c r="W3351" s="295">
        <v>13312.59</v>
      </c>
      <c r="X3351" s="295">
        <v>0</v>
      </c>
      <c r="Y3351" s="295">
        <v>0</v>
      </c>
      <c r="Z3351" s="295">
        <v>0</v>
      </c>
      <c r="AA3351" s="295">
        <v>0</v>
      </c>
      <c r="AB3351" s="295">
        <v>0</v>
      </c>
      <c r="AC3351" s="295">
        <v>0</v>
      </c>
      <c r="AD3351" s="295">
        <v>0</v>
      </c>
      <c r="AE3351" s="295">
        <v>0</v>
      </c>
      <c r="AF3351" s="295">
        <v>0</v>
      </c>
      <c r="AG3351" s="295">
        <v>0</v>
      </c>
      <c r="AH3351" s="295">
        <v>0</v>
      </c>
      <c r="AI3351" s="295">
        <v>0</v>
      </c>
      <c r="AJ3351" s="295">
        <v>0</v>
      </c>
      <c r="AK3351" s="295">
        <v>0</v>
      </c>
      <c r="AL3351" s="295">
        <v>0</v>
      </c>
      <c r="AM3351" s="295">
        <v>0</v>
      </c>
      <c r="AN3351" s="295">
        <v>0</v>
      </c>
      <c r="AO3351" s="295">
        <v>0</v>
      </c>
      <c r="AP3351" s="295">
        <v>4.2300000000000004</v>
      </c>
      <c r="AQ3351" s="295">
        <v>0</v>
      </c>
      <c r="AR3351" s="295">
        <v>2.82</v>
      </c>
      <c r="AS3351" s="295">
        <v>0</v>
      </c>
      <c r="AT3351" s="295">
        <f t="shared" si="52"/>
        <v>13314</v>
      </c>
      <c r="AU3351" s="295">
        <v>0</v>
      </c>
      <c r="AV3351" s="295">
        <v>0</v>
      </c>
      <c r="AW3351" s="296">
        <v>121</v>
      </c>
      <c r="AX3351" s="296">
        <v>124</v>
      </c>
      <c r="AY3351" s="295">
        <v>952600</v>
      </c>
      <c r="AZ3351" s="295">
        <v>952600</v>
      </c>
      <c r="BA3351" s="294">
        <v>79.781649000000002</v>
      </c>
      <c r="BB3351" s="294">
        <v>79.781649000000002</v>
      </c>
      <c r="BC3351" s="294">
        <v>9.4</v>
      </c>
      <c r="BD3351" s="294"/>
      <c r="BE3351" s="293" t="s">
        <v>4204</v>
      </c>
      <c r="BF3351" s="291"/>
      <c r="BG3351" s="293" t="s">
        <v>312</v>
      </c>
      <c r="BH3351" s="293" t="s">
        <v>529</v>
      </c>
      <c r="BI3351" s="293" t="s">
        <v>796</v>
      </c>
      <c r="BJ3351" s="293" t="s">
        <v>4205</v>
      </c>
      <c r="BK3351" s="292" t="s">
        <v>4</v>
      </c>
      <c r="BL3351" s="294">
        <v>952600</v>
      </c>
      <c r="BM3351" s="292" t="s">
        <v>894</v>
      </c>
      <c r="BN3351" s="294"/>
      <c r="BO3351" s="297">
        <v>45095</v>
      </c>
      <c r="BP3351" s="297">
        <v>48870</v>
      </c>
      <c r="BQ3351" s="297" t="s">
        <v>925</v>
      </c>
      <c r="BR3351" s="297" t="s">
        <v>4745</v>
      </c>
      <c r="BS3351" s="297" t="s">
        <v>4742</v>
      </c>
      <c r="BT3351" s="297" t="s">
        <v>4742</v>
      </c>
      <c r="BU3351" s="294">
        <v>0</v>
      </c>
      <c r="BV3351" s="294">
        <v>0</v>
      </c>
      <c r="BW3351" s="294">
        <v>0</v>
      </c>
    </row>
    <row r="3352" spans="1:75" s="289" customFormat="1" ht="18.2" customHeight="1" x14ac:dyDescent="0.15">
      <c r="A3352" s="298">
        <v>3350</v>
      </c>
      <c r="B3352" s="299" t="s">
        <v>305</v>
      </c>
      <c r="C3352" s="299" t="s">
        <v>306</v>
      </c>
      <c r="D3352" s="313">
        <v>45172</v>
      </c>
      <c r="E3352" s="300" t="s">
        <v>4866</v>
      </c>
      <c r="F3352" s="309">
        <v>0</v>
      </c>
      <c r="G3352" s="309">
        <v>21</v>
      </c>
      <c r="H3352" s="302">
        <v>158717.67000000001</v>
      </c>
      <c r="I3352" s="302">
        <v>0</v>
      </c>
      <c r="J3352" s="302">
        <v>0</v>
      </c>
      <c r="K3352" s="302">
        <v>158717.67000000001</v>
      </c>
      <c r="L3352" s="302">
        <v>1088.9100000000001</v>
      </c>
      <c r="M3352" s="302">
        <v>0</v>
      </c>
      <c r="N3352" s="302">
        <v>0</v>
      </c>
      <c r="O3352" s="302">
        <v>1088.9100000000001</v>
      </c>
      <c r="P3352" s="302">
        <v>0</v>
      </c>
      <c r="Q3352" s="302">
        <v>0</v>
      </c>
      <c r="R3352" s="302">
        <v>157628.76</v>
      </c>
      <c r="S3352" s="302">
        <v>0</v>
      </c>
      <c r="T3352" s="302">
        <v>1269.74</v>
      </c>
      <c r="U3352" s="302">
        <v>0</v>
      </c>
      <c r="V3352" s="302">
        <v>0</v>
      </c>
      <c r="W3352" s="302">
        <v>1269.74</v>
      </c>
      <c r="X3352" s="302">
        <v>0</v>
      </c>
      <c r="Y3352" s="302">
        <v>0</v>
      </c>
      <c r="Z3352" s="302">
        <v>0</v>
      </c>
      <c r="AA3352" s="302">
        <v>1125</v>
      </c>
      <c r="AB3352" s="302">
        <v>0</v>
      </c>
      <c r="AC3352" s="302">
        <v>0</v>
      </c>
      <c r="AD3352" s="302">
        <v>0</v>
      </c>
      <c r="AE3352" s="302">
        <v>0</v>
      </c>
      <c r="AF3352" s="302">
        <v>0</v>
      </c>
      <c r="AG3352" s="302">
        <v>0</v>
      </c>
      <c r="AH3352" s="302">
        <v>107.28</v>
      </c>
      <c r="AI3352" s="302">
        <v>0</v>
      </c>
      <c r="AJ3352" s="302">
        <v>0</v>
      </c>
      <c r="AK3352" s="302">
        <v>0</v>
      </c>
      <c r="AL3352" s="302">
        <v>0</v>
      </c>
      <c r="AM3352" s="302">
        <v>0</v>
      </c>
      <c r="AN3352" s="302">
        <v>0</v>
      </c>
      <c r="AO3352" s="302">
        <v>0</v>
      </c>
      <c r="AP3352" s="302">
        <v>0</v>
      </c>
      <c r="AQ3352" s="302">
        <v>0</v>
      </c>
      <c r="AR3352" s="302">
        <v>0</v>
      </c>
      <c r="AS3352" s="302">
        <v>0</v>
      </c>
      <c r="AT3352" s="295">
        <f t="shared" si="52"/>
        <v>3590.9300000000003</v>
      </c>
      <c r="AU3352" s="302">
        <v>0</v>
      </c>
      <c r="AV3352" s="302">
        <v>0</v>
      </c>
      <c r="AW3352" s="303">
        <v>96</v>
      </c>
      <c r="AX3352" s="303">
        <v>100</v>
      </c>
      <c r="AY3352" s="302">
        <v>253020.031736</v>
      </c>
      <c r="AZ3352" s="302">
        <v>161932.82</v>
      </c>
      <c r="BA3352" s="301">
        <v>90.000698</v>
      </c>
      <c r="BB3352" s="301">
        <v>87.608543004898493</v>
      </c>
      <c r="BC3352" s="301">
        <v>9.6</v>
      </c>
      <c r="BD3352" s="301"/>
      <c r="BE3352" s="300" t="s">
        <v>4204</v>
      </c>
      <c r="BF3352" s="298"/>
      <c r="BG3352" s="300" t="s">
        <v>320</v>
      </c>
      <c r="BH3352" s="300" t="s">
        <v>197</v>
      </c>
      <c r="BI3352" s="300" t="s">
        <v>373</v>
      </c>
      <c r="BJ3352" s="300" t="s">
        <v>103</v>
      </c>
      <c r="BK3352" s="299" t="s">
        <v>4</v>
      </c>
      <c r="BL3352" s="301">
        <v>157628.76</v>
      </c>
      <c r="BM3352" s="299" t="s">
        <v>894</v>
      </c>
      <c r="BN3352" s="301"/>
      <c r="BO3352" s="304">
        <v>45057</v>
      </c>
      <c r="BP3352" s="304">
        <v>48102</v>
      </c>
      <c r="BQ3352" s="297" t="s">
        <v>1065</v>
      </c>
      <c r="BR3352" s="297" t="s">
        <v>4741</v>
      </c>
      <c r="BS3352" s="297" t="s">
        <v>4742</v>
      </c>
      <c r="BT3352" s="297" t="s">
        <v>4742</v>
      </c>
      <c r="BU3352" s="301">
        <v>0</v>
      </c>
      <c r="BV3352" s="301">
        <v>1125</v>
      </c>
      <c r="BW3352" s="301">
        <v>0</v>
      </c>
    </row>
    <row r="3353" spans="1:75" s="289" customFormat="1" ht="18.2" customHeight="1" x14ac:dyDescent="0.15">
      <c r="A3353" s="291">
        <v>3351</v>
      </c>
      <c r="B3353" s="292" t="s">
        <v>305</v>
      </c>
      <c r="C3353" s="292" t="s">
        <v>306</v>
      </c>
      <c r="D3353" s="312">
        <v>45172</v>
      </c>
      <c r="E3353" s="293" t="s">
        <v>4867</v>
      </c>
      <c r="F3353" s="308">
        <v>4</v>
      </c>
      <c r="G3353" s="308">
        <v>21</v>
      </c>
      <c r="H3353" s="295">
        <v>313250.65000000002</v>
      </c>
      <c r="I3353" s="295">
        <v>0</v>
      </c>
      <c r="J3353" s="295">
        <v>0</v>
      </c>
      <c r="K3353" s="295">
        <v>313250.65000000002</v>
      </c>
      <c r="L3353" s="295">
        <v>0</v>
      </c>
      <c r="M3353" s="295">
        <v>0</v>
      </c>
      <c r="N3353" s="295">
        <v>0</v>
      </c>
      <c r="O3353" s="295">
        <v>0</v>
      </c>
      <c r="P3353" s="295">
        <v>0</v>
      </c>
      <c r="Q3353" s="295">
        <v>0</v>
      </c>
      <c r="R3353" s="295">
        <v>313250.65000000002</v>
      </c>
      <c r="S3353" s="295">
        <v>16359.51</v>
      </c>
      <c r="T3353" s="295">
        <v>5453.17</v>
      </c>
      <c r="U3353" s="295">
        <v>0</v>
      </c>
      <c r="V3353" s="295">
        <v>0</v>
      </c>
      <c r="W3353" s="295">
        <v>0</v>
      </c>
      <c r="X3353" s="295">
        <v>0</v>
      </c>
      <c r="Y3353" s="295">
        <v>0</v>
      </c>
      <c r="Z3353" s="295">
        <v>21812.68</v>
      </c>
      <c r="AA3353" s="295">
        <v>0</v>
      </c>
      <c r="AB3353" s="295">
        <v>0</v>
      </c>
      <c r="AC3353" s="295">
        <v>0</v>
      </c>
      <c r="AD3353" s="295">
        <v>0</v>
      </c>
      <c r="AE3353" s="295">
        <v>0</v>
      </c>
      <c r="AF3353" s="295">
        <v>0</v>
      </c>
      <c r="AG3353" s="295">
        <v>0</v>
      </c>
      <c r="AH3353" s="295">
        <v>0</v>
      </c>
      <c r="AI3353" s="295">
        <v>0</v>
      </c>
      <c r="AJ3353" s="295">
        <v>0</v>
      </c>
      <c r="AK3353" s="295">
        <v>0</v>
      </c>
      <c r="AL3353" s="295">
        <v>0</v>
      </c>
      <c r="AM3353" s="295">
        <v>0</v>
      </c>
      <c r="AN3353" s="295">
        <v>0</v>
      </c>
      <c r="AO3353" s="295">
        <v>0</v>
      </c>
      <c r="AP3353" s="295">
        <v>0</v>
      </c>
      <c r="AQ3353" s="295">
        <v>0</v>
      </c>
      <c r="AR3353" s="295">
        <v>0</v>
      </c>
      <c r="AS3353" s="295">
        <v>0</v>
      </c>
      <c r="AT3353" s="295">
        <f t="shared" si="52"/>
        <v>0</v>
      </c>
      <c r="AU3353" s="295">
        <v>0</v>
      </c>
      <c r="AV3353" s="295">
        <v>21812.68</v>
      </c>
      <c r="AW3353" s="296">
        <v>90</v>
      </c>
      <c r="AX3353" s="296">
        <v>94</v>
      </c>
      <c r="AY3353" s="295">
        <v>313250.65000000002</v>
      </c>
      <c r="AZ3353" s="295">
        <v>313250.65000000002</v>
      </c>
      <c r="BA3353" s="294">
        <v>76.302327000000005</v>
      </c>
      <c r="BB3353" s="294">
        <v>76.302327000000005</v>
      </c>
      <c r="BC3353" s="294">
        <v>10</v>
      </c>
      <c r="BD3353" s="294"/>
      <c r="BE3353" s="293" t="s">
        <v>4204</v>
      </c>
      <c r="BF3353" s="291"/>
      <c r="BG3353" s="293" t="s">
        <v>320</v>
      </c>
      <c r="BH3353" s="293" t="s">
        <v>197</v>
      </c>
      <c r="BI3353" s="293" t="s">
        <v>373</v>
      </c>
      <c r="BJ3353" s="293" t="s">
        <v>177</v>
      </c>
      <c r="BK3353" s="292" t="s">
        <v>4</v>
      </c>
      <c r="BL3353" s="294">
        <v>313250.65000000002</v>
      </c>
      <c r="BM3353" s="292" t="s">
        <v>894</v>
      </c>
      <c r="BN3353" s="294"/>
      <c r="BO3353" s="297">
        <v>45057</v>
      </c>
      <c r="BP3353" s="297">
        <v>47918</v>
      </c>
      <c r="BQ3353" s="297" t="s">
        <v>1065</v>
      </c>
      <c r="BR3353" s="297" t="s">
        <v>4741</v>
      </c>
      <c r="BS3353" s="297" t="s">
        <v>4742</v>
      </c>
      <c r="BT3353" s="297" t="s">
        <v>4742</v>
      </c>
      <c r="BU3353" s="294">
        <v>4500</v>
      </c>
      <c r="BV3353" s="294">
        <v>1125</v>
      </c>
      <c r="BW3353" s="294">
        <v>0</v>
      </c>
    </row>
    <row r="3354" spans="1:75" s="289" customFormat="1" ht="18.2" customHeight="1" x14ac:dyDescent="0.15">
      <c r="A3354" s="298">
        <v>3352</v>
      </c>
      <c r="B3354" s="299" t="s">
        <v>305</v>
      </c>
      <c r="C3354" s="299" t="s">
        <v>306</v>
      </c>
      <c r="D3354" s="313">
        <v>45172</v>
      </c>
      <c r="E3354" s="300" t="s">
        <v>4868</v>
      </c>
      <c r="F3354" s="309">
        <v>0</v>
      </c>
      <c r="G3354" s="309">
        <v>21</v>
      </c>
      <c r="H3354" s="302">
        <v>173202.54</v>
      </c>
      <c r="I3354" s="302">
        <v>0</v>
      </c>
      <c r="J3354" s="302">
        <v>0</v>
      </c>
      <c r="K3354" s="302">
        <v>173202.54</v>
      </c>
      <c r="L3354" s="302">
        <v>0</v>
      </c>
      <c r="M3354" s="302">
        <v>0</v>
      </c>
      <c r="N3354" s="302">
        <v>0</v>
      </c>
      <c r="O3354" s="302">
        <v>0</v>
      </c>
      <c r="P3354" s="302">
        <v>0</v>
      </c>
      <c r="Q3354" s="302">
        <v>0</v>
      </c>
      <c r="R3354" s="302">
        <v>173202.54</v>
      </c>
      <c r="S3354" s="302">
        <v>0</v>
      </c>
      <c r="T3354" s="302">
        <v>2452.2600000000002</v>
      </c>
      <c r="U3354" s="302">
        <v>0</v>
      </c>
      <c r="V3354" s="302">
        <v>0</v>
      </c>
      <c r="W3354" s="302">
        <v>2452.2600000000002</v>
      </c>
      <c r="X3354" s="302">
        <v>0</v>
      </c>
      <c r="Y3354" s="302">
        <v>0</v>
      </c>
      <c r="Z3354" s="302">
        <v>0</v>
      </c>
      <c r="AA3354" s="302">
        <v>1125</v>
      </c>
      <c r="AB3354" s="302">
        <v>0</v>
      </c>
      <c r="AC3354" s="302">
        <v>0</v>
      </c>
      <c r="AD3354" s="302">
        <v>0</v>
      </c>
      <c r="AE3354" s="302">
        <v>0</v>
      </c>
      <c r="AF3354" s="302">
        <v>0</v>
      </c>
      <c r="AG3354" s="302">
        <v>0</v>
      </c>
      <c r="AH3354" s="302">
        <v>0</v>
      </c>
      <c r="AI3354" s="302">
        <v>0</v>
      </c>
      <c r="AJ3354" s="302">
        <v>0</v>
      </c>
      <c r="AK3354" s="302">
        <v>0</v>
      </c>
      <c r="AL3354" s="302">
        <v>0</v>
      </c>
      <c r="AM3354" s="302">
        <v>0</v>
      </c>
      <c r="AN3354" s="302">
        <v>0</v>
      </c>
      <c r="AO3354" s="302">
        <v>0</v>
      </c>
      <c r="AP3354" s="302">
        <v>0</v>
      </c>
      <c r="AQ3354" s="302">
        <v>0</v>
      </c>
      <c r="AR3354" s="302">
        <v>0</v>
      </c>
      <c r="AS3354" s="302">
        <v>0</v>
      </c>
      <c r="AT3354" s="295">
        <f t="shared" si="52"/>
        <v>3577.26</v>
      </c>
      <c r="AU3354" s="302">
        <v>0</v>
      </c>
      <c r="AV3354" s="302">
        <v>0</v>
      </c>
      <c r="AW3354" s="303">
        <v>119</v>
      </c>
      <c r="AX3354" s="303">
        <v>123</v>
      </c>
      <c r="AY3354" s="302">
        <v>173202.54</v>
      </c>
      <c r="AZ3354" s="302">
        <v>173202.54</v>
      </c>
      <c r="BA3354" s="301">
        <v>89.999722000000006</v>
      </c>
      <c r="BB3354" s="301">
        <v>89.999722000000006</v>
      </c>
      <c r="BC3354" s="301">
        <v>9.6</v>
      </c>
      <c r="BD3354" s="301"/>
      <c r="BE3354" s="300" t="s">
        <v>4204</v>
      </c>
      <c r="BF3354" s="298"/>
      <c r="BG3354" s="300" t="s">
        <v>333</v>
      </c>
      <c r="BH3354" s="300" t="s">
        <v>208</v>
      </c>
      <c r="BI3354" s="300" t="s">
        <v>453</v>
      </c>
      <c r="BJ3354" s="300" t="s">
        <v>103</v>
      </c>
      <c r="BK3354" s="299" t="s">
        <v>4</v>
      </c>
      <c r="BL3354" s="301">
        <v>173202.54</v>
      </c>
      <c r="BM3354" s="299" t="s">
        <v>894</v>
      </c>
      <c r="BN3354" s="301"/>
      <c r="BO3354" s="304">
        <v>45063</v>
      </c>
      <c r="BP3354" s="304">
        <v>48808</v>
      </c>
      <c r="BQ3354" s="297" t="s">
        <v>1065</v>
      </c>
      <c r="BR3354" s="297" t="s">
        <v>4741</v>
      </c>
      <c r="BS3354" s="297" t="s">
        <v>4742</v>
      </c>
      <c r="BT3354" s="297" t="s">
        <v>4742</v>
      </c>
      <c r="BU3354" s="301">
        <v>0</v>
      </c>
      <c r="BV3354" s="301">
        <v>1125</v>
      </c>
      <c r="BW3354" s="301">
        <v>0</v>
      </c>
    </row>
    <row r="3355" spans="1:75" s="289" customFormat="1" ht="18.2" customHeight="1" x14ac:dyDescent="0.15">
      <c r="A3355" s="291">
        <v>3353</v>
      </c>
      <c r="B3355" s="292" t="s">
        <v>305</v>
      </c>
      <c r="C3355" s="292" t="s">
        <v>306</v>
      </c>
      <c r="D3355" s="312">
        <v>45172</v>
      </c>
      <c r="E3355" s="293" t="s">
        <v>3821</v>
      </c>
      <c r="F3355" s="308">
        <v>0</v>
      </c>
      <c r="G3355" s="308">
        <v>0</v>
      </c>
      <c r="H3355" s="295">
        <v>329298.26</v>
      </c>
      <c r="I3355" s="295">
        <v>0</v>
      </c>
      <c r="J3355" s="295">
        <v>0</v>
      </c>
      <c r="K3355" s="295">
        <v>329298.26</v>
      </c>
      <c r="L3355" s="295">
        <v>2551.0700000000002</v>
      </c>
      <c r="M3355" s="295">
        <v>0</v>
      </c>
      <c r="N3355" s="295">
        <v>0</v>
      </c>
      <c r="O3355" s="295">
        <v>2551.0700000000002</v>
      </c>
      <c r="P3355" s="295">
        <v>0</v>
      </c>
      <c r="Q3355" s="295">
        <v>0</v>
      </c>
      <c r="R3355" s="295">
        <v>326747.19</v>
      </c>
      <c r="S3355" s="295">
        <v>0</v>
      </c>
      <c r="T3355" s="295">
        <v>2744.15</v>
      </c>
      <c r="U3355" s="295">
        <v>0</v>
      </c>
      <c r="V3355" s="295">
        <v>0</v>
      </c>
      <c r="W3355" s="295">
        <v>2744.15</v>
      </c>
      <c r="X3355" s="295">
        <v>0</v>
      </c>
      <c r="Y3355" s="295">
        <v>0</v>
      </c>
      <c r="Z3355" s="295">
        <v>0</v>
      </c>
      <c r="AA3355" s="295">
        <v>0</v>
      </c>
      <c r="AB3355" s="295">
        <v>0</v>
      </c>
      <c r="AC3355" s="295">
        <v>0</v>
      </c>
      <c r="AD3355" s="295">
        <v>0</v>
      </c>
      <c r="AE3355" s="295">
        <v>0</v>
      </c>
      <c r="AF3355" s="295">
        <v>0</v>
      </c>
      <c r="AG3355" s="295">
        <v>0</v>
      </c>
      <c r="AH3355" s="295">
        <v>248.44</v>
      </c>
      <c r="AI3355" s="295">
        <v>0</v>
      </c>
      <c r="AJ3355" s="295">
        <v>0</v>
      </c>
      <c r="AK3355" s="295">
        <v>0</v>
      </c>
      <c r="AL3355" s="295">
        <v>0</v>
      </c>
      <c r="AM3355" s="295">
        <v>0</v>
      </c>
      <c r="AN3355" s="295">
        <v>0</v>
      </c>
      <c r="AO3355" s="295">
        <v>0</v>
      </c>
      <c r="AP3355" s="295">
        <v>63.82</v>
      </c>
      <c r="AQ3355" s="295">
        <v>0</v>
      </c>
      <c r="AR3355" s="295">
        <v>63.48</v>
      </c>
      <c r="AS3355" s="295">
        <v>0</v>
      </c>
      <c r="AT3355" s="295">
        <f t="shared" si="52"/>
        <v>5544</v>
      </c>
      <c r="AU3355" s="295">
        <v>0</v>
      </c>
      <c r="AV3355" s="295">
        <v>0</v>
      </c>
      <c r="AW3355" s="296">
        <v>87</v>
      </c>
      <c r="AX3355" s="296">
        <v>172</v>
      </c>
      <c r="AY3355" s="295">
        <v>467001.51</v>
      </c>
      <c r="AZ3355" s="295">
        <v>467001.51</v>
      </c>
      <c r="BA3355" s="294">
        <v>88.426282</v>
      </c>
      <c r="BB3355" s="294">
        <v>61.869262833106397</v>
      </c>
      <c r="BC3355" s="294">
        <v>10</v>
      </c>
      <c r="BD3355" s="294"/>
      <c r="BE3355" s="293" t="s">
        <v>4204</v>
      </c>
      <c r="BF3355" s="291"/>
      <c r="BG3355" s="293" t="s">
        <v>312</v>
      </c>
      <c r="BH3355" s="293" t="s">
        <v>230</v>
      </c>
      <c r="BI3355" s="293" t="s">
        <v>322</v>
      </c>
      <c r="BJ3355" s="293" t="s">
        <v>103</v>
      </c>
      <c r="BK3355" s="292" t="s">
        <v>4</v>
      </c>
      <c r="BL3355" s="294">
        <v>326747.19</v>
      </c>
      <c r="BM3355" s="292" t="s">
        <v>894</v>
      </c>
      <c r="BN3355" s="294"/>
      <c r="BO3355" s="297">
        <v>42590</v>
      </c>
      <c r="BP3355" s="297">
        <v>47825</v>
      </c>
      <c r="BQ3355" s="297" t="s">
        <v>1065</v>
      </c>
      <c r="BR3355" s="297" t="s">
        <v>4741</v>
      </c>
      <c r="BS3355" s="297">
        <v>42590</v>
      </c>
      <c r="BT3355" s="297">
        <v>47825</v>
      </c>
      <c r="BU3355" s="294">
        <v>0</v>
      </c>
      <c r="BV3355" s="294">
        <v>0</v>
      </c>
      <c r="BW3355" s="294">
        <v>0</v>
      </c>
    </row>
    <row r="3356" spans="1:75" s="289" customFormat="1" ht="18.2" customHeight="1" x14ac:dyDescent="0.15">
      <c r="A3356" s="298">
        <v>3354</v>
      </c>
      <c r="B3356" s="299" t="s">
        <v>305</v>
      </c>
      <c r="C3356" s="299" t="s">
        <v>306</v>
      </c>
      <c r="D3356" s="313">
        <v>45172</v>
      </c>
      <c r="E3356" s="300" t="s">
        <v>3822</v>
      </c>
      <c r="F3356" s="309">
        <v>0</v>
      </c>
      <c r="G3356" s="309">
        <v>0</v>
      </c>
      <c r="H3356" s="302">
        <v>234630.41</v>
      </c>
      <c r="I3356" s="302">
        <v>0</v>
      </c>
      <c r="J3356" s="302">
        <v>0</v>
      </c>
      <c r="K3356" s="302">
        <v>234630.41</v>
      </c>
      <c r="L3356" s="302">
        <v>970.14</v>
      </c>
      <c r="M3356" s="302">
        <v>0</v>
      </c>
      <c r="N3356" s="302">
        <v>0</v>
      </c>
      <c r="O3356" s="302">
        <v>970.14</v>
      </c>
      <c r="P3356" s="302">
        <v>0</v>
      </c>
      <c r="Q3356" s="302">
        <v>0</v>
      </c>
      <c r="R3356" s="302">
        <v>233660.27</v>
      </c>
      <c r="S3356" s="302">
        <v>0</v>
      </c>
      <c r="T3356" s="302">
        <v>1955.25</v>
      </c>
      <c r="U3356" s="302">
        <v>0</v>
      </c>
      <c r="V3356" s="302">
        <v>0</v>
      </c>
      <c r="W3356" s="302">
        <v>1955.25</v>
      </c>
      <c r="X3356" s="302">
        <v>0</v>
      </c>
      <c r="Y3356" s="302">
        <v>0</v>
      </c>
      <c r="Z3356" s="302">
        <v>0</v>
      </c>
      <c r="AA3356" s="302">
        <v>0</v>
      </c>
      <c r="AB3356" s="302">
        <v>0</v>
      </c>
      <c r="AC3356" s="302">
        <v>0</v>
      </c>
      <c r="AD3356" s="302">
        <v>0</v>
      </c>
      <c r="AE3356" s="302">
        <v>0</v>
      </c>
      <c r="AF3356" s="302">
        <v>0</v>
      </c>
      <c r="AG3356" s="302">
        <v>0</v>
      </c>
      <c r="AH3356" s="302">
        <v>152.68</v>
      </c>
      <c r="AI3356" s="302">
        <v>0</v>
      </c>
      <c r="AJ3356" s="302">
        <v>0</v>
      </c>
      <c r="AK3356" s="302">
        <v>0</v>
      </c>
      <c r="AL3356" s="302">
        <v>0</v>
      </c>
      <c r="AM3356" s="302">
        <v>0</v>
      </c>
      <c r="AN3356" s="302">
        <v>0</v>
      </c>
      <c r="AO3356" s="302">
        <v>0</v>
      </c>
      <c r="AP3356" s="302">
        <v>323.55</v>
      </c>
      <c r="AQ3356" s="302">
        <v>0</v>
      </c>
      <c r="AR3356" s="302">
        <v>2401.62</v>
      </c>
      <c r="AS3356" s="302">
        <v>0</v>
      </c>
      <c r="AT3356" s="295">
        <f t="shared" si="52"/>
        <v>1000.0000000000003</v>
      </c>
      <c r="AU3356" s="302">
        <v>0</v>
      </c>
      <c r="AV3356" s="302">
        <v>0</v>
      </c>
      <c r="AW3356" s="303">
        <v>132</v>
      </c>
      <c r="AX3356" s="303">
        <v>217</v>
      </c>
      <c r="AY3356" s="302">
        <v>286997.09999999998</v>
      </c>
      <c r="AZ3356" s="302">
        <v>286997.09999999998</v>
      </c>
      <c r="BA3356" s="301">
        <v>87.457329000000001</v>
      </c>
      <c r="BB3356" s="301">
        <v>71.203866198016698</v>
      </c>
      <c r="BC3356" s="301">
        <v>10</v>
      </c>
      <c r="BD3356" s="301"/>
      <c r="BE3356" s="300" t="s">
        <v>4204</v>
      </c>
      <c r="BF3356" s="298"/>
      <c r="BG3356" s="300" t="s">
        <v>333</v>
      </c>
      <c r="BH3356" s="300" t="s">
        <v>185</v>
      </c>
      <c r="BI3356" s="300" t="s">
        <v>343</v>
      </c>
      <c r="BJ3356" s="300" t="s">
        <v>103</v>
      </c>
      <c r="BK3356" s="299" t="s">
        <v>4</v>
      </c>
      <c r="BL3356" s="301">
        <v>233660.27</v>
      </c>
      <c r="BM3356" s="299" t="s">
        <v>894</v>
      </c>
      <c r="BN3356" s="301"/>
      <c r="BO3356" s="304">
        <v>42593</v>
      </c>
      <c r="BP3356" s="304">
        <v>49198</v>
      </c>
      <c r="BQ3356" s="297" t="s">
        <v>1065</v>
      </c>
      <c r="BR3356" s="297" t="s">
        <v>4741</v>
      </c>
      <c r="BS3356" s="297">
        <v>42593</v>
      </c>
      <c r="BT3356" s="297">
        <v>49198</v>
      </c>
      <c r="BU3356" s="301">
        <v>0</v>
      </c>
      <c r="BV3356" s="301">
        <v>0</v>
      </c>
      <c r="BW3356" s="301">
        <v>0</v>
      </c>
    </row>
    <row r="3357" spans="1:75" s="289" customFormat="1" ht="18.2" customHeight="1" x14ac:dyDescent="0.15">
      <c r="A3357" s="291">
        <v>3355</v>
      </c>
      <c r="B3357" s="292" t="s">
        <v>305</v>
      </c>
      <c r="C3357" s="292" t="s">
        <v>306</v>
      </c>
      <c r="D3357" s="312">
        <v>45172</v>
      </c>
      <c r="E3357" s="293" t="s">
        <v>4869</v>
      </c>
      <c r="F3357" s="308">
        <v>0</v>
      </c>
      <c r="G3357" s="308">
        <v>21</v>
      </c>
      <c r="H3357" s="295">
        <v>77144.31</v>
      </c>
      <c r="I3357" s="295">
        <v>0</v>
      </c>
      <c r="J3357" s="295">
        <v>0</v>
      </c>
      <c r="K3357" s="295">
        <v>77144.31</v>
      </c>
      <c r="L3357" s="295">
        <v>0</v>
      </c>
      <c r="M3357" s="295">
        <v>0</v>
      </c>
      <c r="N3357" s="295">
        <v>0</v>
      </c>
      <c r="O3357" s="295">
        <v>0</v>
      </c>
      <c r="P3357" s="295">
        <v>0</v>
      </c>
      <c r="Q3357" s="295">
        <v>0</v>
      </c>
      <c r="R3357" s="295">
        <v>77144.31</v>
      </c>
      <c r="S3357" s="295">
        <v>0</v>
      </c>
      <c r="T3357" s="295">
        <v>1439.38</v>
      </c>
      <c r="U3357" s="295">
        <v>0</v>
      </c>
      <c r="V3357" s="295">
        <v>0</v>
      </c>
      <c r="W3357" s="295">
        <v>1439.38</v>
      </c>
      <c r="X3357" s="295">
        <v>0</v>
      </c>
      <c r="Y3357" s="295">
        <v>0</v>
      </c>
      <c r="Z3357" s="295">
        <v>0</v>
      </c>
      <c r="AA3357" s="295">
        <v>1125</v>
      </c>
      <c r="AB3357" s="295">
        <v>0</v>
      </c>
      <c r="AC3357" s="295">
        <v>0</v>
      </c>
      <c r="AD3357" s="295">
        <v>0</v>
      </c>
      <c r="AE3357" s="295">
        <v>0</v>
      </c>
      <c r="AF3357" s="295">
        <v>0</v>
      </c>
      <c r="AG3357" s="295">
        <v>0</v>
      </c>
      <c r="AH3357" s="295">
        <v>0</v>
      </c>
      <c r="AI3357" s="295">
        <v>0</v>
      </c>
      <c r="AJ3357" s="295">
        <v>0</v>
      </c>
      <c r="AK3357" s="295">
        <v>0</v>
      </c>
      <c r="AL3357" s="295">
        <v>0</v>
      </c>
      <c r="AM3357" s="295">
        <v>0</v>
      </c>
      <c r="AN3357" s="295">
        <v>0</v>
      </c>
      <c r="AO3357" s="295">
        <v>0</v>
      </c>
      <c r="AP3357" s="295">
        <v>0</v>
      </c>
      <c r="AQ3357" s="295">
        <v>0</v>
      </c>
      <c r="AR3357" s="295">
        <v>0</v>
      </c>
      <c r="AS3357" s="295">
        <v>0</v>
      </c>
      <c r="AT3357" s="295">
        <f t="shared" si="52"/>
        <v>2564.38</v>
      </c>
      <c r="AU3357" s="295">
        <v>0</v>
      </c>
      <c r="AV3357" s="295">
        <v>0</v>
      </c>
      <c r="AW3357" s="296">
        <v>86</v>
      </c>
      <c r="AX3357" s="296">
        <v>90</v>
      </c>
      <c r="AY3357" s="295">
        <v>290797.76</v>
      </c>
      <c r="AZ3357" s="295">
        <v>77144.31</v>
      </c>
      <c r="BA3357" s="294">
        <v>29.229932999999999</v>
      </c>
      <c r="BB3357" s="294">
        <v>29.229932999999999</v>
      </c>
      <c r="BC3357" s="294">
        <v>10</v>
      </c>
      <c r="BD3357" s="294"/>
      <c r="BE3357" s="293" t="s">
        <v>4204</v>
      </c>
      <c r="BF3357" s="291"/>
      <c r="BG3357" s="293" t="s">
        <v>312</v>
      </c>
      <c r="BH3357" s="293" t="s">
        <v>189</v>
      </c>
      <c r="BI3357" s="293" t="s">
        <v>323</v>
      </c>
      <c r="BJ3357" s="293" t="s">
        <v>103</v>
      </c>
      <c r="BK3357" s="292" t="s">
        <v>4</v>
      </c>
      <c r="BL3357" s="294">
        <v>77144.31</v>
      </c>
      <c r="BM3357" s="292" t="s">
        <v>894</v>
      </c>
      <c r="BN3357" s="294"/>
      <c r="BO3357" s="297">
        <v>45063</v>
      </c>
      <c r="BP3357" s="297">
        <v>47804</v>
      </c>
      <c r="BQ3357" s="297" t="s">
        <v>1065</v>
      </c>
      <c r="BR3357" s="297" t="s">
        <v>4741</v>
      </c>
      <c r="BS3357" s="297" t="s">
        <v>4742</v>
      </c>
      <c r="BT3357" s="297" t="s">
        <v>4742</v>
      </c>
      <c r="BU3357" s="294">
        <v>0</v>
      </c>
      <c r="BV3357" s="294">
        <v>1125</v>
      </c>
      <c r="BW3357" s="294">
        <v>0</v>
      </c>
    </row>
    <row r="3358" spans="1:75" s="289" customFormat="1" ht="18.2" customHeight="1" x14ac:dyDescent="0.15">
      <c r="A3358" s="298">
        <v>3356</v>
      </c>
      <c r="B3358" s="299" t="s">
        <v>305</v>
      </c>
      <c r="C3358" s="299" t="s">
        <v>306</v>
      </c>
      <c r="D3358" s="313">
        <v>45172</v>
      </c>
      <c r="E3358" s="300" t="s">
        <v>4885</v>
      </c>
      <c r="F3358" s="309">
        <v>21</v>
      </c>
      <c r="G3358" s="309">
        <v>21</v>
      </c>
      <c r="H3358" s="302">
        <v>665597.69999999995</v>
      </c>
      <c r="I3358" s="302">
        <v>0</v>
      </c>
      <c r="J3358" s="302">
        <v>0</v>
      </c>
      <c r="K3358" s="302">
        <v>665597.69999999995</v>
      </c>
      <c r="L3358" s="302">
        <v>0</v>
      </c>
      <c r="M3358" s="302">
        <v>0</v>
      </c>
      <c r="N3358" s="302">
        <v>0</v>
      </c>
      <c r="O3358" s="302">
        <v>0</v>
      </c>
      <c r="P3358" s="302">
        <v>0</v>
      </c>
      <c r="Q3358" s="302">
        <v>0</v>
      </c>
      <c r="R3358" s="302">
        <v>665597.69999999995</v>
      </c>
      <c r="S3358" s="302">
        <v>0</v>
      </c>
      <c r="T3358" s="302">
        <v>9673.35</v>
      </c>
      <c r="U3358" s="302">
        <v>0</v>
      </c>
      <c r="V3358" s="302">
        <v>0</v>
      </c>
      <c r="W3358" s="302">
        <v>9673.35</v>
      </c>
      <c r="X3358" s="302">
        <v>0</v>
      </c>
      <c r="Y3358" s="302">
        <v>0</v>
      </c>
      <c r="Z3358" s="302">
        <v>0</v>
      </c>
      <c r="AA3358" s="302">
        <v>0</v>
      </c>
      <c r="AB3358" s="302">
        <v>0</v>
      </c>
      <c r="AC3358" s="302">
        <v>0</v>
      </c>
      <c r="AD3358" s="302">
        <v>0</v>
      </c>
      <c r="AE3358" s="302">
        <v>0</v>
      </c>
      <c r="AF3358" s="302">
        <v>0</v>
      </c>
      <c r="AG3358" s="302">
        <v>0</v>
      </c>
      <c r="AH3358" s="302">
        <v>0</v>
      </c>
      <c r="AI3358" s="302">
        <v>0</v>
      </c>
      <c r="AJ3358" s="302">
        <v>0</v>
      </c>
      <c r="AK3358" s="302">
        <v>0</v>
      </c>
      <c r="AL3358" s="302">
        <v>0</v>
      </c>
      <c r="AM3358" s="302">
        <v>0</v>
      </c>
      <c r="AN3358" s="302">
        <v>0</v>
      </c>
      <c r="AO3358" s="302">
        <v>0</v>
      </c>
      <c r="AP3358" s="302">
        <v>4726.2</v>
      </c>
      <c r="AQ3358" s="302">
        <v>0</v>
      </c>
      <c r="AR3358" s="302">
        <v>4726.2</v>
      </c>
      <c r="AS3358" s="302">
        <v>0</v>
      </c>
      <c r="AT3358" s="295">
        <f t="shared" si="52"/>
        <v>9673.35</v>
      </c>
      <c r="AU3358" s="302">
        <v>0</v>
      </c>
      <c r="AV3358" s="302">
        <v>0</v>
      </c>
      <c r="AW3358" s="303">
        <v>120</v>
      </c>
      <c r="AX3358" s="303">
        <v>122</v>
      </c>
      <c r="AY3358" s="302">
        <v>905597.7</v>
      </c>
      <c r="AZ3358" s="302">
        <v>665597.69999999995</v>
      </c>
      <c r="BA3358" s="301">
        <v>85.000214</v>
      </c>
      <c r="BB3358" s="301">
        <v>85.000214</v>
      </c>
      <c r="BC3358" s="301">
        <v>10</v>
      </c>
      <c r="BD3358" s="301"/>
      <c r="BE3358" s="300" t="s">
        <v>4204</v>
      </c>
      <c r="BF3358" s="298"/>
      <c r="BG3358" s="300" t="s">
        <v>315</v>
      </c>
      <c r="BH3358" s="300" t="s">
        <v>192</v>
      </c>
      <c r="BI3358" s="300" t="s">
        <v>734</v>
      </c>
      <c r="BJ3358" s="300" t="s">
        <v>4205</v>
      </c>
      <c r="BK3358" s="299" t="s">
        <v>4</v>
      </c>
      <c r="BL3358" s="301">
        <v>665597.69999999995</v>
      </c>
      <c r="BM3358" s="299" t="s">
        <v>894</v>
      </c>
      <c r="BN3358" s="301"/>
      <c r="BO3358" s="304">
        <v>45134</v>
      </c>
      <c r="BP3358" s="304">
        <v>48849</v>
      </c>
      <c r="BQ3358" s="297" t="s">
        <v>925</v>
      </c>
      <c r="BR3358" s="297" t="s">
        <v>4745</v>
      </c>
      <c r="BS3358" s="297" t="s">
        <v>4742</v>
      </c>
      <c r="BT3358" s="297" t="s">
        <v>4742</v>
      </c>
      <c r="BU3358" s="301">
        <v>0</v>
      </c>
      <c r="BV3358" s="301">
        <v>0</v>
      </c>
      <c r="BW3358" s="301">
        <v>0</v>
      </c>
    </row>
    <row r="3359" spans="1:75" s="289" customFormat="1" ht="18.2" customHeight="1" x14ac:dyDescent="0.15">
      <c r="A3359" s="291">
        <v>3357</v>
      </c>
      <c r="B3359" s="292" t="s">
        <v>305</v>
      </c>
      <c r="C3359" s="292" t="s">
        <v>306</v>
      </c>
      <c r="D3359" s="312">
        <v>45172</v>
      </c>
      <c r="E3359" s="293" t="s">
        <v>3823</v>
      </c>
      <c r="F3359" s="308">
        <v>11</v>
      </c>
      <c r="G3359" s="308">
        <v>10</v>
      </c>
      <c r="H3359" s="295">
        <v>319008.31</v>
      </c>
      <c r="I3359" s="295">
        <v>60608.79</v>
      </c>
      <c r="J3359" s="295">
        <v>0</v>
      </c>
      <c r="K3359" s="295">
        <v>379617.1</v>
      </c>
      <c r="L3359" s="295">
        <v>6342.13</v>
      </c>
      <c r="M3359" s="295">
        <v>0</v>
      </c>
      <c r="N3359" s="295">
        <v>0</v>
      </c>
      <c r="O3359" s="295">
        <v>0</v>
      </c>
      <c r="P3359" s="295">
        <v>0</v>
      </c>
      <c r="Q3359" s="295">
        <v>0</v>
      </c>
      <c r="R3359" s="295">
        <v>379617.1</v>
      </c>
      <c r="S3359" s="295">
        <v>26968.73</v>
      </c>
      <c r="T3359" s="295">
        <v>2658.4</v>
      </c>
      <c r="U3359" s="295">
        <v>0</v>
      </c>
      <c r="V3359" s="295">
        <v>0</v>
      </c>
      <c r="W3359" s="295">
        <v>0</v>
      </c>
      <c r="X3359" s="295">
        <v>0</v>
      </c>
      <c r="Y3359" s="295">
        <v>0</v>
      </c>
      <c r="Z3359" s="295">
        <v>29627.13</v>
      </c>
      <c r="AA3359" s="295">
        <v>0</v>
      </c>
      <c r="AB3359" s="295">
        <v>0</v>
      </c>
      <c r="AC3359" s="295">
        <v>0</v>
      </c>
      <c r="AD3359" s="295">
        <v>0</v>
      </c>
      <c r="AE3359" s="295">
        <v>0</v>
      </c>
      <c r="AF3359" s="295">
        <v>0</v>
      </c>
      <c r="AG3359" s="295">
        <v>0</v>
      </c>
      <c r="AH3359" s="295">
        <v>0</v>
      </c>
      <c r="AI3359" s="295">
        <v>0</v>
      </c>
      <c r="AJ3359" s="295">
        <v>0</v>
      </c>
      <c r="AK3359" s="295">
        <v>0</v>
      </c>
      <c r="AL3359" s="295">
        <v>0</v>
      </c>
      <c r="AM3359" s="295">
        <v>0</v>
      </c>
      <c r="AN3359" s="295">
        <v>0</v>
      </c>
      <c r="AO3359" s="295">
        <v>0</v>
      </c>
      <c r="AP3359" s="295">
        <v>0</v>
      </c>
      <c r="AQ3359" s="295">
        <v>0</v>
      </c>
      <c r="AR3359" s="295">
        <v>0</v>
      </c>
      <c r="AS3359" s="295">
        <v>0</v>
      </c>
      <c r="AT3359" s="295">
        <f t="shared" si="52"/>
        <v>0</v>
      </c>
      <c r="AU3359" s="295">
        <v>66950.92</v>
      </c>
      <c r="AV3359" s="295">
        <v>29627.13</v>
      </c>
      <c r="AW3359" s="296">
        <v>54</v>
      </c>
      <c r="AX3359" s="296">
        <v>139</v>
      </c>
      <c r="AY3359" s="295">
        <v>703597.95</v>
      </c>
      <c r="AZ3359" s="295">
        <v>703597.95</v>
      </c>
      <c r="BA3359" s="294">
        <v>94.514204000000007</v>
      </c>
      <c r="BB3359" s="294">
        <v>50.993906436606899</v>
      </c>
      <c r="BC3359" s="294">
        <v>10</v>
      </c>
      <c r="BD3359" s="294"/>
      <c r="BE3359" s="293" t="s">
        <v>4204</v>
      </c>
      <c r="BF3359" s="291"/>
      <c r="BG3359" s="293" t="s">
        <v>326</v>
      </c>
      <c r="BH3359" s="293" t="s">
        <v>190</v>
      </c>
      <c r="BI3359" s="293" t="s">
        <v>490</v>
      </c>
      <c r="BJ3359" s="293" t="s">
        <v>4205</v>
      </c>
      <c r="BK3359" s="292" t="s">
        <v>4</v>
      </c>
      <c r="BL3359" s="294">
        <v>379617.1</v>
      </c>
      <c r="BM3359" s="292" t="s">
        <v>894</v>
      </c>
      <c r="BN3359" s="294"/>
      <c r="BO3359" s="297">
        <v>42591</v>
      </c>
      <c r="BP3359" s="297">
        <v>46821</v>
      </c>
      <c r="BQ3359" s="297" t="s">
        <v>1065</v>
      </c>
      <c r="BR3359" s="297" t="s">
        <v>4741</v>
      </c>
      <c r="BS3359" s="297">
        <v>42591</v>
      </c>
      <c r="BT3359" s="297">
        <v>46821</v>
      </c>
      <c r="BU3359" s="294">
        <v>3743.2</v>
      </c>
      <c r="BV3359" s="294">
        <v>0</v>
      </c>
      <c r="BW3359" s="294">
        <v>0</v>
      </c>
    </row>
    <row r="3360" spans="1:75" s="289" customFormat="1" ht="18.2" customHeight="1" x14ac:dyDescent="0.15">
      <c r="A3360" s="298">
        <v>3358</v>
      </c>
      <c r="B3360" s="299" t="s">
        <v>305</v>
      </c>
      <c r="C3360" s="299" t="s">
        <v>306</v>
      </c>
      <c r="D3360" s="313">
        <v>45172</v>
      </c>
      <c r="E3360" s="300" t="s">
        <v>4870</v>
      </c>
      <c r="F3360" s="309">
        <v>0</v>
      </c>
      <c r="G3360" s="309">
        <v>21</v>
      </c>
      <c r="H3360" s="302">
        <v>335202.78999999998</v>
      </c>
      <c r="I3360" s="302">
        <v>0</v>
      </c>
      <c r="J3360" s="302">
        <v>0</v>
      </c>
      <c r="K3360" s="302">
        <v>335202.78999999998</v>
      </c>
      <c r="L3360" s="302">
        <v>0</v>
      </c>
      <c r="M3360" s="302">
        <v>0</v>
      </c>
      <c r="N3360" s="302">
        <v>0</v>
      </c>
      <c r="O3360" s="302">
        <v>0</v>
      </c>
      <c r="P3360" s="302">
        <v>0</v>
      </c>
      <c r="Q3360" s="302">
        <v>0</v>
      </c>
      <c r="R3360" s="302">
        <v>335202.78999999998</v>
      </c>
      <c r="S3360" s="302">
        <v>0</v>
      </c>
      <c r="T3360" s="302">
        <v>5986.16</v>
      </c>
      <c r="U3360" s="302">
        <v>0</v>
      </c>
      <c r="V3360" s="302">
        <v>0</v>
      </c>
      <c r="W3360" s="302">
        <v>5986.16</v>
      </c>
      <c r="X3360" s="302">
        <v>0</v>
      </c>
      <c r="Y3360" s="302">
        <v>0</v>
      </c>
      <c r="Z3360" s="302">
        <v>0</v>
      </c>
      <c r="AA3360" s="302">
        <v>1125</v>
      </c>
      <c r="AB3360" s="302">
        <v>0</v>
      </c>
      <c r="AC3360" s="302">
        <v>0</v>
      </c>
      <c r="AD3360" s="302">
        <v>0</v>
      </c>
      <c r="AE3360" s="302">
        <v>0</v>
      </c>
      <c r="AF3360" s="302">
        <v>0</v>
      </c>
      <c r="AG3360" s="302">
        <v>0</v>
      </c>
      <c r="AH3360" s="302">
        <v>0</v>
      </c>
      <c r="AI3360" s="302">
        <v>0</v>
      </c>
      <c r="AJ3360" s="302">
        <v>0</v>
      </c>
      <c r="AK3360" s="302">
        <v>0</v>
      </c>
      <c r="AL3360" s="302">
        <v>0</v>
      </c>
      <c r="AM3360" s="302">
        <v>0</v>
      </c>
      <c r="AN3360" s="302">
        <v>0</v>
      </c>
      <c r="AO3360" s="302">
        <v>0</v>
      </c>
      <c r="AP3360" s="302">
        <v>0.68</v>
      </c>
      <c r="AQ3360" s="302">
        <v>0</v>
      </c>
      <c r="AR3360" s="302">
        <v>0.84</v>
      </c>
      <c r="AS3360" s="302">
        <v>0</v>
      </c>
      <c r="AT3360" s="295">
        <f t="shared" si="52"/>
        <v>7111</v>
      </c>
      <c r="AU3360" s="302">
        <v>0</v>
      </c>
      <c r="AV3360" s="302">
        <v>0</v>
      </c>
      <c r="AW3360" s="303">
        <v>87</v>
      </c>
      <c r="AX3360" s="303">
        <v>91</v>
      </c>
      <c r="AY3360" s="302">
        <v>335202.78999999998</v>
      </c>
      <c r="AZ3360" s="302">
        <v>335202.78999999998</v>
      </c>
      <c r="BA3360" s="301">
        <v>80.421637000000004</v>
      </c>
      <c r="BB3360" s="301">
        <v>80.421637000000004</v>
      </c>
      <c r="BC3360" s="301">
        <v>10</v>
      </c>
      <c r="BD3360" s="301"/>
      <c r="BE3360" s="300" t="s">
        <v>4204</v>
      </c>
      <c r="BF3360" s="298"/>
      <c r="BG3360" s="300" t="s">
        <v>333</v>
      </c>
      <c r="BH3360" s="300" t="s">
        <v>193</v>
      </c>
      <c r="BI3360" s="300" t="s">
        <v>339</v>
      </c>
      <c r="BJ3360" s="300" t="s">
        <v>103</v>
      </c>
      <c r="BK3360" s="299" t="s">
        <v>4</v>
      </c>
      <c r="BL3360" s="301">
        <v>335202.78999999998</v>
      </c>
      <c r="BM3360" s="299" t="s">
        <v>894</v>
      </c>
      <c r="BN3360" s="301"/>
      <c r="BO3360" s="304">
        <v>45068</v>
      </c>
      <c r="BP3360" s="304">
        <v>47839</v>
      </c>
      <c r="BQ3360" s="297" t="s">
        <v>1065</v>
      </c>
      <c r="BR3360" s="297" t="s">
        <v>4741</v>
      </c>
      <c r="BS3360" s="297" t="s">
        <v>4742</v>
      </c>
      <c r="BT3360" s="297" t="s">
        <v>4742</v>
      </c>
      <c r="BU3360" s="301">
        <v>0</v>
      </c>
      <c r="BV3360" s="301">
        <v>1125</v>
      </c>
      <c r="BW3360" s="301">
        <v>0</v>
      </c>
    </row>
    <row r="3361" spans="1:75" s="289" customFormat="1" ht="18.2" customHeight="1" x14ac:dyDescent="0.15">
      <c r="A3361" s="291">
        <v>3359</v>
      </c>
      <c r="B3361" s="292" t="s">
        <v>305</v>
      </c>
      <c r="C3361" s="292" t="s">
        <v>306</v>
      </c>
      <c r="D3361" s="312">
        <v>45172</v>
      </c>
      <c r="E3361" s="293" t="s">
        <v>3824</v>
      </c>
      <c r="F3361" s="308">
        <v>13</v>
      </c>
      <c r="G3361" s="308">
        <v>13</v>
      </c>
      <c r="H3361" s="295">
        <v>0</v>
      </c>
      <c r="I3361" s="295">
        <v>54173.34</v>
      </c>
      <c r="J3361" s="295">
        <v>0</v>
      </c>
      <c r="K3361" s="295">
        <v>54173.34</v>
      </c>
      <c r="L3361" s="295">
        <v>0</v>
      </c>
      <c r="M3361" s="295">
        <v>0</v>
      </c>
      <c r="N3361" s="295">
        <v>0</v>
      </c>
      <c r="O3361" s="295">
        <v>0</v>
      </c>
      <c r="P3361" s="295">
        <v>0</v>
      </c>
      <c r="Q3361" s="295">
        <v>0</v>
      </c>
      <c r="R3361" s="295">
        <v>54173.34</v>
      </c>
      <c r="S3361" s="295">
        <v>2957.67</v>
      </c>
      <c r="T3361" s="295">
        <v>0</v>
      </c>
      <c r="U3361" s="295">
        <v>0</v>
      </c>
      <c r="V3361" s="295">
        <v>0</v>
      </c>
      <c r="W3361" s="295">
        <v>0</v>
      </c>
      <c r="X3361" s="295">
        <v>0</v>
      </c>
      <c r="Y3361" s="295">
        <v>0</v>
      </c>
      <c r="Z3361" s="295">
        <v>2957.67</v>
      </c>
      <c r="AA3361" s="295">
        <v>0</v>
      </c>
      <c r="AB3361" s="295">
        <v>0</v>
      </c>
      <c r="AC3361" s="295">
        <v>0</v>
      </c>
      <c r="AD3361" s="295">
        <v>0</v>
      </c>
      <c r="AE3361" s="295">
        <v>0</v>
      </c>
      <c r="AF3361" s="295">
        <v>0</v>
      </c>
      <c r="AG3361" s="295">
        <v>0</v>
      </c>
      <c r="AH3361" s="295">
        <v>0</v>
      </c>
      <c r="AI3361" s="295">
        <v>0</v>
      </c>
      <c r="AJ3361" s="295">
        <v>0</v>
      </c>
      <c r="AK3361" s="295">
        <v>0</v>
      </c>
      <c r="AL3361" s="295">
        <v>0</v>
      </c>
      <c r="AM3361" s="295">
        <v>0</v>
      </c>
      <c r="AN3361" s="295">
        <v>0</v>
      </c>
      <c r="AO3361" s="295">
        <v>0</v>
      </c>
      <c r="AP3361" s="295">
        <v>0</v>
      </c>
      <c r="AQ3361" s="295">
        <v>0</v>
      </c>
      <c r="AR3361" s="295">
        <v>0</v>
      </c>
      <c r="AS3361" s="295">
        <v>0</v>
      </c>
      <c r="AT3361" s="295">
        <f t="shared" si="52"/>
        <v>0</v>
      </c>
      <c r="AU3361" s="295">
        <v>54173.34</v>
      </c>
      <c r="AV3361" s="295">
        <v>2957.67</v>
      </c>
      <c r="AW3361" s="296">
        <v>0</v>
      </c>
      <c r="AX3361" s="296">
        <v>72</v>
      </c>
      <c r="AY3361" s="295">
        <v>370789.93</v>
      </c>
      <c r="AZ3361" s="295">
        <v>222552.22</v>
      </c>
      <c r="BA3361" s="294">
        <v>67.329991000000007</v>
      </c>
      <c r="BB3361" s="294">
        <v>16.3893691765463</v>
      </c>
      <c r="BC3361" s="294">
        <v>10</v>
      </c>
      <c r="BD3361" s="294"/>
      <c r="BE3361" s="293" t="s">
        <v>4204</v>
      </c>
      <c r="BF3361" s="291"/>
      <c r="BG3361" s="293" t="s">
        <v>312</v>
      </c>
      <c r="BH3361" s="293" t="s">
        <v>189</v>
      </c>
      <c r="BI3361" s="293" t="s">
        <v>323</v>
      </c>
      <c r="BJ3361" s="293" t="s">
        <v>4205</v>
      </c>
      <c r="BK3361" s="292" t="s">
        <v>4</v>
      </c>
      <c r="BL3361" s="294">
        <v>54173.34</v>
      </c>
      <c r="BM3361" s="292" t="s">
        <v>894</v>
      </c>
      <c r="BN3361" s="294"/>
      <c r="BO3361" s="297">
        <v>42590</v>
      </c>
      <c r="BP3361" s="297">
        <v>44781</v>
      </c>
      <c r="BQ3361" s="297" t="s">
        <v>1066</v>
      </c>
      <c r="BR3361" s="297" t="s">
        <v>4744</v>
      </c>
      <c r="BS3361" s="297">
        <v>42590</v>
      </c>
      <c r="BT3361" s="297">
        <v>44781</v>
      </c>
      <c r="BU3361" s="294">
        <v>1833.6</v>
      </c>
      <c r="BV3361" s="294">
        <v>0</v>
      </c>
      <c r="BW3361" s="294">
        <v>0</v>
      </c>
    </row>
    <row r="3362" spans="1:75" s="289" customFormat="1" ht="18.2" customHeight="1" x14ac:dyDescent="0.15">
      <c r="A3362" s="298">
        <v>3360</v>
      </c>
      <c r="B3362" s="299" t="s">
        <v>305</v>
      </c>
      <c r="C3362" s="299" t="s">
        <v>306</v>
      </c>
      <c r="D3362" s="313">
        <v>45172</v>
      </c>
      <c r="E3362" s="300" t="s">
        <v>3825</v>
      </c>
      <c r="F3362" s="309">
        <v>0</v>
      </c>
      <c r="G3362" s="309">
        <v>0</v>
      </c>
      <c r="H3362" s="302">
        <v>142770.06</v>
      </c>
      <c r="I3362" s="302">
        <v>0</v>
      </c>
      <c r="J3362" s="302">
        <v>0</v>
      </c>
      <c r="K3362" s="302">
        <v>142770.06</v>
      </c>
      <c r="L3362" s="302">
        <v>715.64</v>
      </c>
      <c r="M3362" s="302">
        <v>0</v>
      </c>
      <c r="N3362" s="302">
        <v>0</v>
      </c>
      <c r="O3362" s="302">
        <v>715.64</v>
      </c>
      <c r="P3362" s="302">
        <v>0</v>
      </c>
      <c r="Q3362" s="302">
        <v>0</v>
      </c>
      <c r="R3362" s="302">
        <v>142054.42000000001</v>
      </c>
      <c r="S3362" s="302">
        <v>0</v>
      </c>
      <c r="T3362" s="302">
        <v>1189.75</v>
      </c>
      <c r="U3362" s="302">
        <v>0</v>
      </c>
      <c r="V3362" s="302">
        <v>0</v>
      </c>
      <c r="W3362" s="302">
        <v>1189.75</v>
      </c>
      <c r="X3362" s="302">
        <v>0</v>
      </c>
      <c r="Y3362" s="302">
        <v>0</v>
      </c>
      <c r="Z3362" s="302">
        <v>0</v>
      </c>
      <c r="AA3362" s="302">
        <v>0</v>
      </c>
      <c r="AB3362" s="302">
        <v>0</v>
      </c>
      <c r="AC3362" s="302">
        <v>0</v>
      </c>
      <c r="AD3362" s="302">
        <v>0</v>
      </c>
      <c r="AE3362" s="302">
        <v>0</v>
      </c>
      <c r="AF3362" s="302">
        <v>0</v>
      </c>
      <c r="AG3362" s="302">
        <v>0</v>
      </c>
      <c r="AH3362" s="302">
        <v>111.03</v>
      </c>
      <c r="AI3362" s="302">
        <v>0</v>
      </c>
      <c r="AJ3362" s="302">
        <v>0</v>
      </c>
      <c r="AK3362" s="302">
        <v>0</v>
      </c>
      <c r="AL3362" s="302">
        <v>0</v>
      </c>
      <c r="AM3362" s="302">
        <v>0</v>
      </c>
      <c r="AN3362" s="302">
        <v>0</v>
      </c>
      <c r="AO3362" s="302">
        <v>0</v>
      </c>
      <c r="AP3362" s="302">
        <v>17.12</v>
      </c>
      <c r="AQ3362" s="302">
        <v>0</v>
      </c>
      <c r="AR3362" s="302">
        <v>33.54</v>
      </c>
      <c r="AS3362" s="302">
        <v>0</v>
      </c>
      <c r="AT3362" s="295">
        <f t="shared" si="52"/>
        <v>2000</v>
      </c>
      <c r="AU3362" s="302">
        <v>0</v>
      </c>
      <c r="AV3362" s="302">
        <v>0</v>
      </c>
      <c r="AW3362" s="303">
        <v>117</v>
      </c>
      <c r="AX3362" s="303">
        <v>202</v>
      </c>
      <c r="AY3362" s="302">
        <v>244002.48</v>
      </c>
      <c r="AZ3362" s="302">
        <v>181399.32</v>
      </c>
      <c r="BA3362" s="301">
        <v>55.122391</v>
      </c>
      <c r="BB3362" s="301">
        <v>43.166530516863098</v>
      </c>
      <c r="BC3362" s="301">
        <v>10</v>
      </c>
      <c r="BD3362" s="301"/>
      <c r="BE3362" s="300" t="s">
        <v>4204</v>
      </c>
      <c r="BF3362" s="298"/>
      <c r="BG3362" s="300" t="s">
        <v>333</v>
      </c>
      <c r="BH3362" s="300" t="s">
        <v>185</v>
      </c>
      <c r="BI3362" s="300" t="s">
        <v>343</v>
      </c>
      <c r="BJ3362" s="300" t="s">
        <v>103</v>
      </c>
      <c r="BK3362" s="299" t="s">
        <v>4</v>
      </c>
      <c r="BL3362" s="301">
        <v>142054.42000000001</v>
      </c>
      <c r="BM3362" s="299" t="s">
        <v>894</v>
      </c>
      <c r="BN3362" s="301"/>
      <c r="BO3362" s="304">
        <v>42594</v>
      </c>
      <c r="BP3362" s="304">
        <v>48742</v>
      </c>
      <c r="BQ3362" s="297" t="s">
        <v>1065</v>
      </c>
      <c r="BR3362" s="297" t="s">
        <v>4741</v>
      </c>
      <c r="BS3362" s="297">
        <v>42594</v>
      </c>
      <c r="BT3362" s="297">
        <v>48742</v>
      </c>
      <c r="BU3362" s="301">
        <v>0</v>
      </c>
      <c r="BV3362" s="301">
        <v>0</v>
      </c>
      <c r="BW3362" s="301">
        <v>0</v>
      </c>
    </row>
    <row r="3363" spans="1:75" s="289" customFormat="1" ht="18.2" customHeight="1" x14ac:dyDescent="0.15">
      <c r="A3363" s="291">
        <v>3361</v>
      </c>
      <c r="B3363" s="292" t="s">
        <v>305</v>
      </c>
      <c r="C3363" s="292" t="s">
        <v>306</v>
      </c>
      <c r="D3363" s="312">
        <v>45172</v>
      </c>
      <c r="E3363" s="293" t="s">
        <v>4871</v>
      </c>
      <c r="F3363" s="308">
        <v>0</v>
      </c>
      <c r="G3363" s="308">
        <v>21</v>
      </c>
      <c r="H3363" s="295">
        <v>297998.13</v>
      </c>
      <c r="I3363" s="295">
        <v>0</v>
      </c>
      <c r="J3363" s="295">
        <v>0</v>
      </c>
      <c r="K3363" s="295">
        <v>297998.13</v>
      </c>
      <c r="L3363" s="295">
        <v>0</v>
      </c>
      <c r="M3363" s="295">
        <v>0</v>
      </c>
      <c r="N3363" s="295">
        <v>0</v>
      </c>
      <c r="O3363" s="295">
        <v>0</v>
      </c>
      <c r="P3363" s="295">
        <v>0</v>
      </c>
      <c r="Q3363" s="295">
        <v>0</v>
      </c>
      <c r="R3363" s="295">
        <v>297998.13</v>
      </c>
      <c r="S3363" s="295">
        <v>0</v>
      </c>
      <c r="T3363" s="295">
        <v>4283.72</v>
      </c>
      <c r="U3363" s="295">
        <v>0</v>
      </c>
      <c r="V3363" s="295">
        <v>0</v>
      </c>
      <c r="W3363" s="295">
        <v>4283.72</v>
      </c>
      <c r="X3363" s="295">
        <v>0</v>
      </c>
      <c r="Y3363" s="295">
        <v>0</v>
      </c>
      <c r="Z3363" s="295">
        <v>0</v>
      </c>
      <c r="AA3363" s="295">
        <v>1125</v>
      </c>
      <c r="AB3363" s="295">
        <v>0</v>
      </c>
      <c r="AC3363" s="295">
        <v>0</v>
      </c>
      <c r="AD3363" s="295">
        <v>0</v>
      </c>
      <c r="AE3363" s="295">
        <v>0</v>
      </c>
      <c r="AF3363" s="295">
        <v>0</v>
      </c>
      <c r="AG3363" s="295">
        <v>0</v>
      </c>
      <c r="AH3363" s="295">
        <v>0</v>
      </c>
      <c r="AI3363" s="295">
        <v>0</v>
      </c>
      <c r="AJ3363" s="295">
        <v>0</v>
      </c>
      <c r="AK3363" s="295">
        <v>0</v>
      </c>
      <c r="AL3363" s="295">
        <v>0</v>
      </c>
      <c r="AM3363" s="295">
        <v>0</v>
      </c>
      <c r="AN3363" s="295">
        <v>0</v>
      </c>
      <c r="AO3363" s="295">
        <v>0</v>
      </c>
      <c r="AP3363" s="295">
        <v>5.12</v>
      </c>
      <c r="AQ3363" s="295">
        <v>0</v>
      </c>
      <c r="AR3363" s="295">
        <v>3.84</v>
      </c>
      <c r="AS3363" s="295">
        <v>0</v>
      </c>
      <c r="AT3363" s="295">
        <f t="shared" si="52"/>
        <v>5410</v>
      </c>
      <c r="AU3363" s="295">
        <v>0</v>
      </c>
      <c r="AV3363" s="295">
        <v>0</v>
      </c>
      <c r="AW3363" s="296">
        <v>119</v>
      </c>
      <c r="AX3363" s="296">
        <v>123</v>
      </c>
      <c r="AY3363" s="295">
        <v>297998.13</v>
      </c>
      <c r="AZ3363" s="295">
        <v>297998.13</v>
      </c>
      <c r="BA3363" s="294">
        <v>75.105517000000006</v>
      </c>
      <c r="BB3363" s="294">
        <v>75.105517000000006</v>
      </c>
      <c r="BC3363" s="294">
        <v>10</v>
      </c>
      <c r="BD3363" s="294"/>
      <c r="BE3363" s="293" t="s">
        <v>4204</v>
      </c>
      <c r="BF3363" s="291"/>
      <c r="BG3363" s="293" t="s">
        <v>312</v>
      </c>
      <c r="BH3363" s="293" t="s">
        <v>189</v>
      </c>
      <c r="BI3363" s="293" t="s">
        <v>323</v>
      </c>
      <c r="BJ3363" s="293" t="s">
        <v>103</v>
      </c>
      <c r="BK3363" s="292" t="s">
        <v>4</v>
      </c>
      <c r="BL3363" s="294">
        <v>297998.13</v>
      </c>
      <c r="BM3363" s="292" t="s">
        <v>894</v>
      </c>
      <c r="BN3363" s="294"/>
      <c r="BO3363" s="297">
        <v>45068</v>
      </c>
      <c r="BP3363" s="297">
        <v>48813</v>
      </c>
      <c r="BQ3363" s="297" t="s">
        <v>1065</v>
      </c>
      <c r="BR3363" s="297" t="s">
        <v>4741</v>
      </c>
      <c r="BS3363" s="297" t="s">
        <v>4742</v>
      </c>
      <c r="BT3363" s="297" t="s">
        <v>4742</v>
      </c>
      <c r="BU3363" s="294">
        <v>0</v>
      </c>
      <c r="BV3363" s="294">
        <v>1125</v>
      </c>
      <c r="BW3363" s="294">
        <v>0</v>
      </c>
    </row>
    <row r="3364" spans="1:75" s="289" customFormat="1" ht="18.2" customHeight="1" x14ac:dyDescent="0.15">
      <c r="A3364" s="298">
        <v>3362</v>
      </c>
      <c r="B3364" s="299" t="s">
        <v>305</v>
      </c>
      <c r="C3364" s="299" t="s">
        <v>306</v>
      </c>
      <c r="D3364" s="313">
        <v>45172</v>
      </c>
      <c r="E3364" s="300" t="s">
        <v>3826</v>
      </c>
      <c r="F3364" s="309">
        <v>4</v>
      </c>
      <c r="G3364" s="309">
        <v>3</v>
      </c>
      <c r="H3364" s="302">
        <v>2755.45</v>
      </c>
      <c r="I3364" s="302">
        <v>7910.37</v>
      </c>
      <c r="J3364" s="302">
        <v>0</v>
      </c>
      <c r="K3364" s="302">
        <v>10665.82</v>
      </c>
      <c r="L3364" s="302">
        <v>2755.45</v>
      </c>
      <c r="M3364" s="302">
        <v>0</v>
      </c>
      <c r="N3364" s="302">
        <v>0</v>
      </c>
      <c r="O3364" s="302">
        <v>0</v>
      </c>
      <c r="P3364" s="302">
        <v>0</v>
      </c>
      <c r="Q3364" s="302">
        <v>0</v>
      </c>
      <c r="R3364" s="302">
        <v>10665.82</v>
      </c>
      <c r="S3364" s="302">
        <v>121.7</v>
      </c>
      <c r="T3364" s="302">
        <v>22.96</v>
      </c>
      <c r="U3364" s="302">
        <v>0</v>
      </c>
      <c r="V3364" s="302">
        <v>0</v>
      </c>
      <c r="W3364" s="302">
        <v>0</v>
      </c>
      <c r="X3364" s="302">
        <v>0</v>
      </c>
      <c r="Y3364" s="302">
        <v>0</v>
      </c>
      <c r="Z3364" s="302">
        <v>144.66</v>
      </c>
      <c r="AA3364" s="302">
        <v>0</v>
      </c>
      <c r="AB3364" s="302">
        <v>0</v>
      </c>
      <c r="AC3364" s="302">
        <v>0</v>
      </c>
      <c r="AD3364" s="302">
        <v>0</v>
      </c>
      <c r="AE3364" s="302">
        <v>0</v>
      </c>
      <c r="AF3364" s="302">
        <v>0</v>
      </c>
      <c r="AG3364" s="302">
        <v>0</v>
      </c>
      <c r="AH3364" s="302">
        <v>0</v>
      </c>
      <c r="AI3364" s="302">
        <v>0</v>
      </c>
      <c r="AJ3364" s="302">
        <v>0</v>
      </c>
      <c r="AK3364" s="302">
        <v>0</v>
      </c>
      <c r="AL3364" s="302">
        <v>0</v>
      </c>
      <c r="AM3364" s="302">
        <v>0</v>
      </c>
      <c r="AN3364" s="302">
        <v>0</v>
      </c>
      <c r="AO3364" s="302">
        <v>0</v>
      </c>
      <c r="AP3364" s="302">
        <v>0</v>
      </c>
      <c r="AQ3364" s="302">
        <v>0</v>
      </c>
      <c r="AR3364" s="302">
        <v>0</v>
      </c>
      <c r="AS3364" s="302">
        <v>0</v>
      </c>
      <c r="AT3364" s="295">
        <f t="shared" si="52"/>
        <v>0</v>
      </c>
      <c r="AU3364" s="302">
        <v>10665.82</v>
      </c>
      <c r="AV3364" s="302">
        <v>144.66</v>
      </c>
      <c r="AW3364" s="303">
        <v>25</v>
      </c>
      <c r="AX3364" s="303">
        <v>110</v>
      </c>
      <c r="AY3364" s="302">
        <v>419997.72</v>
      </c>
      <c r="AZ3364" s="302">
        <v>206230.54</v>
      </c>
      <c r="BA3364" s="301">
        <v>41.889271999999998</v>
      </c>
      <c r="BB3364" s="301">
        <v>2.1664271212354902</v>
      </c>
      <c r="BC3364" s="301">
        <v>10</v>
      </c>
      <c r="BD3364" s="301"/>
      <c r="BE3364" s="300" t="s">
        <v>4204</v>
      </c>
      <c r="BF3364" s="298"/>
      <c r="BG3364" s="300" t="s">
        <v>312</v>
      </c>
      <c r="BH3364" s="300" t="s">
        <v>230</v>
      </c>
      <c r="BI3364" s="300" t="s">
        <v>364</v>
      </c>
      <c r="BJ3364" s="300" t="s">
        <v>177</v>
      </c>
      <c r="BK3364" s="299" t="s">
        <v>4</v>
      </c>
      <c r="BL3364" s="301">
        <v>10665.82</v>
      </c>
      <c r="BM3364" s="299" t="s">
        <v>894</v>
      </c>
      <c r="BN3364" s="301"/>
      <c r="BO3364" s="304">
        <v>42590</v>
      </c>
      <c r="BP3364" s="304">
        <v>45938</v>
      </c>
      <c r="BQ3364" s="297" t="s">
        <v>1065</v>
      </c>
      <c r="BR3364" s="297" t="s">
        <v>4741</v>
      </c>
      <c r="BS3364" s="297">
        <v>42590</v>
      </c>
      <c r="BT3364" s="297">
        <v>45938</v>
      </c>
      <c r="BU3364" s="301">
        <v>477.93</v>
      </c>
      <c r="BV3364" s="301">
        <v>0</v>
      </c>
      <c r="BW3364" s="301">
        <v>0</v>
      </c>
    </row>
    <row r="3365" spans="1:75" s="289" customFormat="1" ht="18.2" customHeight="1" x14ac:dyDescent="0.15">
      <c r="A3365" s="291">
        <v>3363</v>
      </c>
      <c r="B3365" s="292" t="s">
        <v>305</v>
      </c>
      <c r="C3365" s="292" t="s">
        <v>306</v>
      </c>
      <c r="D3365" s="312">
        <v>45172</v>
      </c>
      <c r="E3365" s="293" t="s">
        <v>4876</v>
      </c>
      <c r="F3365" s="308">
        <v>21</v>
      </c>
      <c r="G3365" s="308">
        <v>21</v>
      </c>
      <c r="H3365" s="295">
        <v>103155.14</v>
      </c>
      <c r="I3365" s="295">
        <v>0</v>
      </c>
      <c r="J3365" s="295">
        <v>0</v>
      </c>
      <c r="K3365" s="295">
        <v>103155.14</v>
      </c>
      <c r="L3365" s="295">
        <v>0</v>
      </c>
      <c r="M3365" s="295">
        <v>0</v>
      </c>
      <c r="N3365" s="295">
        <v>0</v>
      </c>
      <c r="O3365" s="295">
        <v>0</v>
      </c>
      <c r="P3365" s="295">
        <v>0</v>
      </c>
      <c r="Q3365" s="295">
        <v>0</v>
      </c>
      <c r="R3365" s="295">
        <v>103155.14</v>
      </c>
      <c r="S3365" s="295">
        <v>0</v>
      </c>
      <c r="T3365" s="295">
        <v>1514.66</v>
      </c>
      <c r="U3365" s="295">
        <v>0</v>
      </c>
      <c r="V3365" s="295">
        <v>0</v>
      </c>
      <c r="W3365" s="295">
        <v>1514.66</v>
      </c>
      <c r="X3365" s="295">
        <v>0</v>
      </c>
      <c r="Y3365" s="295">
        <v>0</v>
      </c>
      <c r="Z3365" s="295">
        <v>0</v>
      </c>
      <c r="AA3365" s="295">
        <v>0</v>
      </c>
      <c r="AB3365" s="295">
        <v>0</v>
      </c>
      <c r="AC3365" s="295">
        <v>0</v>
      </c>
      <c r="AD3365" s="295">
        <v>0</v>
      </c>
      <c r="AE3365" s="295">
        <v>0</v>
      </c>
      <c r="AF3365" s="295">
        <v>0</v>
      </c>
      <c r="AG3365" s="295">
        <v>0</v>
      </c>
      <c r="AH3365" s="295">
        <v>0</v>
      </c>
      <c r="AI3365" s="295">
        <v>0</v>
      </c>
      <c r="AJ3365" s="295">
        <v>0</v>
      </c>
      <c r="AK3365" s="295">
        <v>0</v>
      </c>
      <c r="AL3365" s="295">
        <v>0</v>
      </c>
      <c r="AM3365" s="295">
        <v>0</v>
      </c>
      <c r="AN3365" s="295">
        <v>0</v>
      </c>
      <c r="AO3365" s="295">
        <v>0</v>
      </c>
      <c r="AP3365" s="295">
        <v>1.02</v>
      </c>
      <c r="AQ3365" s="295">
        <v>0</v>
      </c>
      <c r="AR3365" s="295">
        <v>0.68</v>
      </c>
      <c r="AS3365" s="295">
        <v>0</v>
      </c>
      <c r="AT3365" s="295">
        <f t="shared" si="52"/>
        <v>1515</v>
      </c>
      <c r="AU3365" s="295">
        <v>0</v>
      </c>
      <c r="AV3365" s="295">
        <v>0</v>
      </c>
      <c r="AW3365" s="296">
        <v>119</v>
      </c>
      <c r="AX3365" s="296">
        <v>122</v>
      </c>
      <c r="AY3365" s="295">
        <v>204999.08</v>
      </c>
      <c r="AZ3365" s="295">
        <v>103155.14</v>
      </c>
      <c r="BA3365" s="294">
        <v>25.414752</v>
      </c>
      <c r="BB3365" s="294">
        <v>25.414752</v>
      </c>
      <c r="BC3365" s="294">
        <v>10</v>
      </c>
      <c r="BD3365" s="294"/>
      <c r="BE3365" s="293" t="s">
        <v>4204</v>
      </c>
      <c r="BF3365" s="291"/>
      <c r="BG3365" s="293" t="s">
        <v>344</v>
      </c>
      <c r="BH3365" s="293" t="s">
        <v>213</v>
      </c>
      <c r="BI3365" s="293" t="s">
        <v>345</v>
      </c>
      <c r="BJ3365" s="293" t="s">
        <v>4205</v>
      </c>
      <c r="BK3365" s="292" t="s">
        <v>4</v>
      </c>
      <c r="BL3365" s="294">
        <v>103155.14</v>
      </c>
      <c r="BM3365" s="292" t="s">
        <v>894</v>
      </c>
      <c r="BN3365" s="294"/>
      <c r="BO3365" s="297">
        <v>45098</v>
      </c>
      <c r="BP3365" s="297">
        <v>48812</v>
      </c>
      <c r="BQ3365" s="297" t="s">
        <v>925</v>
      </c>
      <c r="BR3365" s="297" t="s">
        <v>4745</v>
      </c>
      <c r="BS3365" s="297" t="s">
        <v>4742</v>
      </c>
      <c r="BT3365" s="297" t="s">
        <v>4742</v>
      </c>
      <c r="BU3365" s="294">
        <v>0</v>
      </c>
      <c r="BV3365" s="294">
        <v>0</v>
      </c>
      <c r="BW3365" s="294">
        <v>0</v>
      </c>
    </row>
    <row r="3366" spans="1:75" s="289" customFormat="1" ht="18.2" customHeight="1" x14ac:dyDescent="0.15">
      <c r="A3366" s="298">
        <v>3364</v>
      </c>
      <c r="B3366" s="299" t="s">
        <v>305</v>
      </c>
      <c r="C3366" s="299" t="s">
        <v>306</v>
      </c>
      <c r="D3366" s="313">
        <v>45172</v>
      </c>
      <c r="E3366" s="300" t="s">
        <v>4872</v>
      </c>
      <c r="F3366" s="309">
        <v>0</v>
      </c>
      <c r="G3366" s="309">
        <v>21</v>
      </c>
      <c r="H3366" s="302">
        <v>364497.18</v>
      </c>
      <c r="I3366" s="302">
        <v>0</v>
      </c>
      <c r="J3366" s="302">
        <v>0</v>
      </c>
      <c r="K3366" s="302">
        <v>364497.18</v>
      </c>
      <c r="L3366" s="302">
        <v>0</v>
      </c>
      <c r="M3366" s="302">
        <v>0</v>
      </c>
      <c r="N3366" s="302">
        <v>0</v>
      </c>
      <c r="O3366" s="302">
        <v>0</v>
      </c>
      <c r="P3366" s="302">
        <v>0</v>
      </c>
      <c r="Q3366" s="302">
        <v>0</v>
      </c>
      <c r="R3366" s="302">
        <v>364497.18</v>
      </c>
      <c r="S3366" s="302">
        <v>5160.67</v>
      </c>
      <c r="T3366" s="302">
        <v>5160.67</v>
      </c>
      <c r="U3366" s="302">
        <v>0</v>
      </c>
      <c r="V3366" s="302">
        <v>5160.67</v>
      </c>
      <c r="W3366" s="302">
        <v>5160.67</v>
      </c>
      <c r="X3366" s="302">
        <v>0</v>
      </c>
      <c r="Y3366" s="302">
        <v>0</v>
      </c>
      <c r="Z3366" s="302">
        <v>0</v>
      </c>
      <c r="AA3366" s="302">
        <v>1125</v>
      </c>
      <c r="AB3366" s="302">
        <v>0</v>
      </c>
      <c r="AC3366" s="302">
        <v>0</v>
      </c>
      <c r="AD3366" s="302">
        <v>0</v>
      </c>
      <c r="AE3366" s="302">
        <v>0</v>
      </c>
      <c r="AF3366" s="302">
        <v>0</v>
      </c>
      <c r="AG3366" s="302">
        <v>0</v>
      </c>
      <c r="AH3366" s="302">
        <v>0</v>
      </c>
      <c r="AI3366" s="302">
        <v>1124.67</v>
      </c>
      <c r="AJ3366" s="302">
        <v>0</v>
      </c>
      <c r="AK3366" s="302">
        <v>0</v>
      </c>
      <c r="AL3366" s="302">
        <v>350</v>
      </c>
      <c r="AM3366" s="302">
        <v>0</v>
      </c>
      <c r="AN3366" s="302">
        <v>0</v>
      </c>
      <c r="AO3366" s="302">
        <v>0</v>
      </c>
      <c r="AP3366" s="302">
        <v>0</v>
      </c>
      <c r="AQ3366" s="302">
        <v>0</v>
      </c>
      <c r="AR3366" s="302">
        <v>0</v>
      </c>
      <c r="AS3366" s="302">
        <v>0</v>
      </c>
      <c r="AT3366" s="295">
        <f t="shared" si="52"/>
        <v>12921.01</v>
      </c>
      <c r="AU3366" s="302">
        <v>0</v>
      </c>
      <c r="AV3366" s="302">
        <v>0</v>
      </c>
      <c r="AW3366" s="303">
        <v>119</v>
      </c>
      <c r="AX3366" s="303">
        <v>123</v>
      </c>
      <c r="AY3366" s="302">
        <v>364497.18</v>
      </c>
      <c r="AZ3366" s="302">
        <v>364497.18</v>
      </c>
      <c r="BA3366" s="301">
        <v>56.241861</v>
      </c>
      <c r="BB3366" s="301">
        <v>56.241861</v>
      </c>
      <c r="BC3366" s="301">
        <v>9.6</v>
      </c>
      <c r="BD3366" s="301"/>
      <c r="BE3366" s="300" t="s">
        <v>4204</v>
      </c>
      <c r="BF3366" s="298"/>
      <c r="BG3366" s="300" t="s">
        <v>312</v>
      </c>
      <c r="BH3366" s="300" t="s">
        <v>196</v>
      </c>
      <c r="BI3366" s="300" t="s">
        <v>314</v>
      </c>
      <c r="BJ3366" s="300" t="s">
        <v>103</v>
      </c>
      <c r="BK3366" s="299" t="s">
        <v>4</v>
      </c>
      <c r="BL3366" s="301">
        <v>364497.18</v>
      </c>
      <c r="BM3366" s="299" t="s">
        <v>894</v>
      </c>
      <c r="BN3366" s="301"/>
      <c r="BO3366" s="304">
        <v>45070</v>
      </c>
      <c r="BP3366" s="304">
        <v>48815</v>
      </c>
      <c r="BQ3366" s="297" t="s">
        <v>1065</v>
      </c>
      <c r="BR3366" s="297" t="s">
        <v>4741</v>
      </c>
      <c r="BS3366" s="297" t="s">
        <v>4742</v>
      </c>
      <c r="BT3366" s="297" t="s">
        <v>4742</v>
      </c>
      <c r="BU3366" s="301">
        <v>0</v>
      </c>
      <c r="BV3366" s="301">
        <v>1125</v>
      </c>
      <c r="BW3366" s="301">
        <v>0</v>
      </c>
    </row>
    <row r="3367" spans="1:75" s="289" customFormat="1" ht="18.2" customHeight="1" x14ac:dyDescent="0.15">
      <c r="A3367" s="291">
        <v>3365</v>
      </c>
      <c r="B3367" s="292" t="s">
        <v>305</v>
      </c>
      <c r="C3367" s="292" t="s">
        <v>306</v>
      </c>
      <c r="D3367" s="312">
        <v>45172</v>
      </c>
      <c r="E3367" s="293" t="s">
        <v>4886</v>
      </c>
      <c r="F3367" s="308">
        <v>21</v>
      </c>
      <c r="G3367" s="308">
        <v>21</v>
      </c>
      <c r="H3367" s="295">
        <v>247036.2</v>
      </c>
      <c r="I3367" s="295">
        <v>0</v>
      </c>
      <c r="J3367" s="295">
        <v>0</v>
      </c>
      <c r="K3367" s="295">
        <v>247036.2</v>
      </c>
      <c r="L3367" s="295">
        <v>0</v>
      </c>
      <c r="M3367" s="295">
        <v>0</v>
      </c>
      <c r="N3367" s="295">
        <v>0</v>
      </c>
      <c r="O3367" s="295">
        <v>0</v>
      </c>
      <c r="P3367" s="295">
        <v>0</v>
      </c>
      <c r="Q3367" s="295">
        <v>0</v>
      </c>
      <c r="R3367" s="295">
        <v>247036.2</v>
      </c>
      <c r="S3367" s="295">
        <v>0</v>
      </c>
      <c r="T3367" s="295">
        <v>4117.2700000000004</v>
      </c>
      <c r="U3367" s="295">
        <v>0</v>
      </c>
      <c r="V3367" s="295">
        <v>0</v>
      </c>
      <c r="W3367" s="295">
        <v>4117.2700000000004</v>
      </c>
      <c r="X3367" s="295">
        <v>0</v>
      </c>
      <c r="Y3367" s="295">
        <v>0</v>
      </c>
      <c r="Z3367" s="295">
        <v>0</v>
      </c>
      <c r="AA3367" s="295">
        <v>0</v>
      </c>
      <c r="AB3367" s="295">
        <v>0</v>
      </c>
      <c r="AC3367" s="295">
        <v>0</v>
      </c>
      <c r="AD3367" s="295">
        <v>0</v>
      </c>
      <c r="AE3367" s="295">
        <v>0</v>
      </c>
      <c r="AF3367" s="295">
        <v>0</v>
      </c>
      <c r="AG3367" s="295">
        <v>0</v>
      </c>
      <c r="AH3367" s="295">
        <v>0</v>
      </c>
      <c r="AI3367" s="295">
        <v>0</v>
      </c>
      <c r="AJ3367" s="295">
        <v>0</v>
      </c>
      <c r="AK3367" s="295">
        <v>0</v>
      </c>
      <c r="AL3367" s="295">
        <v>0</v>
      </c>
      <c r="AM3367" s="295">
        <v>0</v>
      </c>
      <c r="AN3367" s="295">
        <v>0</v>
      </c>
      <c r="AO3367" s="295">
        <v>0</v>
      </c>
      <c r="AP3367" s="295">
        <v>4117.2700000000004</v>
      </c>
      <c r="AQ3367" s="295">
        <v>0</v>
      </c>
      <c r="AR3367" s="295">
        <v>0</v>
      </c>
      <c r="AS3367" s="295">
        <v>0</v>
      </c>
      <c r="AT3367" s="295">
        <f t="shared" si="52"/>
        <v>8234.5400000000009</v>
      </c>
      <c r="AU3367" s="295">
        <v>0</v>
      </c>
      <c r="AV3367" s="295">
        <v>0</v>
      </c>
      <c r="AW3367" s="296">
        <v>97</v>
      </c>
      <c r="AX3367" s="296">
        <v>99</v>
      </c>
      <c r="AY3367" s="295">
        <v>447036.2</v>
      </c>
      <c r="AZ3367" s="295">
        <v>247036.2</v>
      </c>
      <c r="BA3367" s="294">
        <v>86.636859000000001</v>
      </c>
      <c r="BB3367" s="294">
        <v>86.636859000000001</v>
      </c>
      <c r="BC3367" s="294">
        <v>9.5</v>
      </c>
      <c r="BD3367" s="294"/>
      <c r="BE3367" s="293" t="s">
        <v>4204</v>
      </c>
      <c r="BF3367" s="291"/>
      <c r="BG3367" s="293" t="s">
        <v>333</v>
      </c>
      <c r="BH3367" s="293" t="s">
        <v>193</v>
      </c>
      <c r="BI3367" s="293" t="s">
        <v>342</v>
      </c>
      <c r="BJ3367" s="293" t="s">
        <v>4205</v>
      </c>
      <c r="BK3367" s="292" t="s">
        <v>4</v>
      </c>
      <c r="BL3367" s="294">
        <v>247036.2</v>
      </c>
      <c r="BM3367" s="292" t="s">
        <v>894</v>
      </c>
      <c r="BN3367" s="294"/>
      <c r="BO3367" s="297">
        <v>45139</v>
      </c>
      <c r="BP3367" s="297">
        <v>48153</v>
      </c>
      <c r="BQ3367" s="297" t="s">
        <v>925</v>
      </c>
      <c r="BR3367" s="297" t="s">
        <v>4745</v>
      </c>
      <c r="BS3367" s="297" t="s">
        <v>4742</v>
      </c>
      <c r="BT3367" s="297" t="s">
        <v>4742</v>
      </c>
      <c r="BU3367" s="294">
        <v>0</v>
      </c>
      <c r="BV3367" s="294">
        <v>0</v>
      </c>
      <c r="BW3367" s="294">
        <v>0</v>
      </c>
    </row>
    <row r="3368" spans="1:75" s="289" customFormat="1" ht="18.2" customHeight="1" x14ac:dyDescent="0.15">
      <c r="A3368" s="298">
        <v>3366</v>
      </c>
      <c r="B3368" s="299" t="s">
        <v>305</v>
      </c>
      <c r="C3368" s="299" t="s">
        <v>306</v>
      </c>
      <c r="D3368" s="313">
        <v>45172</v>
      </c>
      <c r="E3368" s="300" t="s">
        <v>3827</v>
      </c>
      <c r="F3368" s="309">
        <v>0</v>
      </c>
      <c r="G3368" s="309">
        <v>0</v>
      </c>
      <c r="H3368" s="302">
        <v>135331.69</v>
      </c>
      <c r="I3368" s="302">
        <v>0</v>
      </c>
      <c r="J3368" s="302">
        <v>0</v>
      </c>
      <c r="K3368" s="302">
        <v>135331.69</v>
      </c>
      <c r="L3368" s="302">
        <v>513.6</v>
      </c>
      <c r="M3368" s="302">
        <v>0</v>
      </c>
      <c r="N3368" s="302">
        <v>0</v>
      </c>
      <c r="O3368" s="302">
        <v>513.6</v>
      </c>
      <c r="P3368" s="302">
        <v>0</v>
      </c>
      <c r="Q3368" s="302">
        <v>0</v>
      </c>
      <c r="R3368" s="302">
        <v>134818.09</v>
      </c>
      <c r="S3368" s="302">
        <v>0</v>
      </c>
      <c r="T3368" s="302">
        <v>1127.76</v>
      </c>
      <c r="U3368" s="302">
        <v>0</v>
      </c>
      <c r="V3368" s="302">
        <v>0</v>
      </c>
      <c r="W3368" s="302">
        <v>1127.76</v>
      </c>
      <c r="X3368" s="302">
        <v>0</v>
      </c>
      <c r="Y3368" s="302">
        <v>0</v>
      </c>
      <c r="Z3368" s="302">
        <v>0</v>
      </c>
      <c r="AA3368" s="302">
        <v>0</v>
      </c>
      <c r="AB3368" s="302">
        <v>0</v>
      </c>
      <c r="AC3368" s="302">
        <v>0</v>
      </c>
      <c r="AD3368" s="302">
        <v>0</v>
      </c>
      <c r="AE3368" s="302">
        <v>0</v>
      </c>
      <c r="AF3368" s="302">
        <v>0</v>
      </c>
      <c r="AG3368" s="302">
        <v>0</v>
      </c>
      <c r="AH3368" s="302">
        <v>106.69</v>
      </c>
      <c r="AI3368" s="302">
        <v>0</v>
      </c>
      <c r="AJ3368" s="302">
        <v>0</v>
      </c>
      <c r="AK3368" s="302">
        <v>0</v>
      </c>
      <c r="AL3368" s="302">
        <v>0</v>
      </c>
      <c r="AM3368" s="302">
        <v>0</v>
      </c>
      <c r="AN3368" s="302">
        <v>0</v>
      </c>
      <c r="AO3368" s="302">
        <v>0</v>
      </c>
      <c r="AP3368" s="302">
        <v>68.25</v>
      </c>
      <c r="AQ3368" s="302">
        <v>0</v>
      </c>
      <c r="AR3368" s="302">
        <v>66.3</v>
      </c>
      <c r="AS3368" s="302">
        <v>0</v>
      </c>
      <c r="AT3368" s="295">
        <f t="shared" si="52"/>
        <v>1750</v>
      </c>
      <c r="AU3368" s="302">
        <v>0</v>
      </c>
      <c r="AV3368" s="302">
        <v>0</v>
      </c>
      <c r="AW3368" s="303">
        <v>139</v>
      </c>
      <c r="AX3368" s="303">
        <v>224</v>
      </c>
      <c r="AY3368" s="302">
        <v>249001.75</v>
      </c>
      <c r="AZ3368" s="302">
        <v>163054.91</v>
      </c>
      <c r="BA3368" s="301">
        <v>47.376361000000003</v>
      </c>
      <c r="BB3368" s="301">
        <v>39.172021873922702</v>
      </c>
      <c r="BC3368" s="301">
        <v>10</v>
      </c>
      <c r="BD3368" s="301"/>
      <c r="BE3368" s="300" t="s">
        <v>4204</v>
      </c>
      <c r="BF3368" s="298"/>
      <c r="BG3368" s="300" t="s">
        <v>320</v>
      </c>
      <c r="BH3368" s="300" t="s">
        <v>197</v>
      </c>
      <c r="BI3368" s="300" t="s">
        <v>373</v>
      </c>
      <c r="BJ3368" s="300" t="s">
        <v>103</v>
      </c>
      <c r="BK3368" s="299" t="s">
        <v>4</v>
      </c>
      <c r="BL3368" s="301">
        <v>134818.09</v>
      </c>
      <c r="BM3368" s="299" t="s">
        <v>894</v>
      </c>
      <c r="BN3368" s="301"/>
      <c r="BO3368" s="304">
        <v>42593</v>
      </c>
      <c r="BP3368" s="304">
        <v>49410</v>
      </c>
      <c r="BQ3368" s="297" t="s">
        <v>1065</v>
      </c>
      <c r="BR3368" s="297" t="s">
        <v>4741</v>
      </c>
      <c r="BS3368" s="297">
        <v>42593</v>
      </c>
      <c r="BT3368" s="297">
        <v>49410</v>
      </c>
      <c r="BU3368" s="301">
        <v>0</v>
      </c>
      <c r="BV3368" s="301">
        <v>0</v>
      </c>
      <c r="BW3368" s="301">
        <v>0</v>
      </c>
    </row>
    <row r="3369" spans="1:75" s="289" customFormat="1" ht="18.2" customHeight="1" x14ac:dyDescent="0.15">
      <c r="A3369" s="291">
        <v>3367</v>
      </c>
      <c r="B3369" s="292" t="s">
        <v>305</v>
      </c>
      <c r="C3369" s="292" t="s">
        <v>306</v>
      </c>
      <c r="D3369" s="312">
        <v>45172</v>
      </c>
      <c r="E3369" s="293" t="s">
        <v>4877</v>
      </c>
      <c r="F3369" s="308">
        <v>21</v>
      </c>
      <c r="G3369" s="308">
        <v>21</v>
      </c>
      <c r="H3369" s="295">
        <v>226859.17</v>
      </c>
      <c r="I3369" s="295">
        <v>0</v>
      </c>
      <c r="J3369" s="295">
        <v>0</v>
      </c>
      <c r="K3369" s="295">
        <v>226859.17</v>
      </c>
      <c r="L3369" s="295">
        <v>0</v>
      </c>
      <c r="M3369" s="295">
        <v>0</v>
      </c>
      <c r="N3369" s="295">
        <v>0</v>
      </c>
      <c r="O3369" s="295">
        <v>0</v>
      </c>
      <c r="P3369" s="295">
        <v>0</v>
      </c>
      <c r="Q3369" s="295">
        <v>0</v>
      </c>
      <c r="R3369" s="295">
        <v>226859.17</v>
      </c>
      <c r="S3369" s="295">
        <v>0</v>
      </c>
      <c r="T3369" s="295">
        <v>3287.57</v>
      </c>
      <c r="U3369" s="295">
        <v>0</v>
      </c>
      <c r="V3369" s="295">
        <v>0</v>
      </c>
      <c r="W3369" s="295">
        <v>3287.57</v>
      </c>
      <c r="X3369" s="295">
        <v>0</v>
      </c>
      <c r="Y3369" s="295">
        <v>0</v>
      </c>
      <c r="Z3369" s="295">
        <v>0</v>
      </c>
      <c r="AA3369" s="295">
        <v>0</v>
      </c>
      <c r="AB3369" s="295">
        <v>0</v>
      </c>
      <c r="AC3369" s="295">
        <v>0</v>
      </c>
      <c r="AD3369" s="295">
        <v>0</v>
      </c>
      <c r="AE3369" s="295">
        <v>0</v>
      </c>
      <c r="AF3369" s="295">
        <v>0</v>
      </c>
      <c r="AG3369" s="295">
        <v>0</v>
      </c>
      <c r="AH3369" s="295">
        <v>0</v>
      </c>
      <c r="AI3369" s="295">
        <v>0</v>
      </c>
      <c r="AJ3369" s="295">
        <v>0</v>
      </c>
      <c r="AK3369" s="295">
        <v>0</v>
      </c>
      <c r="AL3369" s="295">
        <v>0</v>
      </c>
      <c r="AM3369" s="295">
        <v>0</v>
      </c>
      <c r="AN3369" s="295">
        <v>0</v>
      </c>
      <c r="AO3369" s="295">
        <v>0</v>
      </c>
      <c r="AP3369" s="295">
        <v>0</v>
      </c>
      <c r="AQ3369" s="295">
        <v>0</v>
      </c>
      <c r="AR3369" s="295">
        <v>0</v>
      </c>
      <c r="AS3369" s="295">
        <v>0</v>
      </c>
      <c r="AT3369" s="295">
        <f t="shared" si="52"/>
        <v>3287.57</v>
      </c>
      <c r="AU3369" s="295">
        <v>0</v>
      </c>
      <c r="AV3369" s="295">
        <v>0</v>
      </c>
      <c r="AW3369" s="296">
        <v>119</v>
      </c>
      <c r="AX3369" s="296">
        <v>122</v>
      </c>
      <c r="AY3369" s="295">
        <v>269997.90999999997</v>
      </c>
      <c r="AZ3369" s="295">
        <v>226859.17</v>
      </c>
      <c r="BA3369" s="294">
        <v>66.515080999999995</v>
      </c>
      <c r="BB3369" s="294">
        <v>66.515080999999995</v>
      </c>
      <c r="BC3369" s="294">
        <v>10</v>
      </c>
      <c r="BD3369" s="294"/>
      <c r="BE3369" s="293" t="s">
        <v>4204</v>
      </c>
      <c r="BF3369" s="291"/>
      <c r="BG3369" s="293" t="s">
        <v>312</v>
      </c>
      <c r="BH3369" s="293" t="s">
        <v>201</v>
      </c>
      <c r="BI3369" s="293" t="s">
        <v>354</v>
      </c>
      <c r="BJ3369" s="293" t="s">
        <v>4205</v>
      </c>
      <c r="BK3369" s="292" t="s">
        <v>4</v>
      </c>
      <c r="BL3369" s="294">
        <v>226859.17</v>
      </c>
      <c r="BM3369" s="292" t="s">
        <v>894</v>
      </c>
      <c r="BN3369" s="294"/>
      <c r="BO3369" s="297">
        <v>45107</v>
      </c>
      <c r="BP3369" s="297">
        <v>48821</v>
      </c>
      <c r="BQ3369" s="297" t="s">
        <v>925</v>
      </c>
      <c r="BR3369" s="297" t="s">
        <v>4745</v>
      </c>
      <c r="BS3369" s="297" t="s">
        <v>4742</v>
      </c>
      <c r="BT3369" s="297" t="s">
        <v>4742</v>
      </c>
      <c r="BU3369" s="294">
        <v>0</v>
      </c>
      <c r="BV3369" s="294">
        <v>0</v>
      </c>
      <c r="BW3369" s="294">
        <v>0</v>
      </c>
    </row>
    <row r="3370" spans="1:75" s="289" customFormat="1" ht="18.2" customHeight="1" x14ac:dyDescent="0.15">
      <c r="A3370" s="298">
        <v>3368</v>
      </c>
      <c r="B3370" s="299" t="s">
        <v>305</v>
      </c>
      <c r="C3370" s="299" t="s">
        <v>306</v>
      </c>
      <c r="D3370" s="313">
        <v>45172</v>
      </c>
      <c r="E3370" s="300" t="s">
        <v>4878</v>
      </c>
      <c r="F3370" s="309">
        <v>21</v>
      </c>
      <c r="G3370" s="309">
        <v>21</v>
      </c>
      <c r="H3370" s="302">
        <v>340672.3</v>
      </c>
      <c r="I3370" s="302">
        <v>0</v>
      </c>
      <c r="J3370" s="302">
        <v>0</v>
      </c>
      <c r="K3370" s="302">
        <v>340672.3</v>
      </c>
      <c r="L3370" s="302">
        <v>0</v>
      </c>
      <c r="M3370" s="302">
        <v>0</v>
      </c>
      <c r="N3370" s="302">
        <v>0</v>
      </c>
      <c r="O3370" s="302">
        <v>0</v>
      </c>
      <c r="P3370" s="302">
        <v>0</v>
      </c>
      <c r="Q3370" s="302">
        <v>0</v>
      </c>
      <c r="R3370" s="302">
        <v>340672.3</v>
      </c>
      <c r="S3370" s="302">
        <v>0</v>
      </c>
      <c r="T3370" s="302">
        <v>4931.2299999999996</v>
      </c>
      <c r="U3370" s="302">
        <v>0</v>
      </c>
      <c r="V3370" s="302">
        <v>0</v>
      </c>
      <c r="W3370" s="302">
        <v>4931.2299999999996</v>
      </c>
      <c r="X3370" s="302">
        <v>0</v>
      </c>
      <c r="Y3370" s="302">
        <v>0</v>
      </c>
      <c r="Z3370" s="302">
        <v>0</v>
      </c>
      <c r="AA3370" s="302">
        <v>1125</v>
      </c>
      <c r="AB3370" s="302">
        <v>0</v>
      </c>
      <c r="AC3370" s="302">
        <v>0</v>
      </c>
      <c r="AD3370" s="302">
        <v>0</v>
      </c>
      <c r="AE3370" s="302">
        <v>0</v>
      </c>
      <c r="AF3370" s="302">
        <v>0</v>
      </c>
      <c r="AG3370" s="302">
        <v>0</v>
      </c>
      <c r="AH3370" s="302">
        <v>0</v>
      </c>
      <c r="AI3370" s="302">
        <v>0</v>
      </c>
      <c r="AJ3370" s="302">
        <v>0</v>
      </c>
      <c r="AK3370" s="302">
        <v>0</v>
      </c>
      <c r="AL3370" s="302">
        <v>0</v>
      </c>
      <c r="AM3370" s="302">
        <v>0</v>
      </c>
      <c r="AN3370" s="302">
        <v>0</v>
      </c>
      <c r="AO3370" s="302">
        <v>0</v>
      </c>
      <c r="AP3370" s="302">
        <v>0</v>
      </c>
      <c r="AQ3370" s="302">
        <v>0</v>
      </c>
      <c r="AR3370" s="302">
        <v>0</v>
      </c>
      <c r="AS3370" s="302">
        <v>0</v>
      </c>
      <c r="AT3370" s="295">
        <f t="shared" si="52"/>
        <v>6056.23</v>
      </c>
      <c r="AU3370" s="302">
        <v>0</v>
      </c>
      <c r="AV3370" s="302">
        <v>0</v>
      </c>
      <c r="AW3370" s="303">
        <v>119</v>
      </c>
      <c r="AX3370" s="303">
        <v>122</v>
      </c>
      <c r="AY3370" s="302">
        <v>376798.29</v>
      </c>
      <c r="AZ3370" s="302">
        <v>340672.3</v>
      </c>
      <c r="BA3370" s="301">
        <v>65.286918999999997</v>
      </c>
      <c r="BB3370" s="301">
        <v>65.286918999999997</v>
      </c>
      <c r="BC3370" s="301">
        <v>10</v>
      </c>
      <c r="BD3370" s="301"/>
      <c r="BE3370" s="300" t="s">
        <v>4204</v>
      </c>
      <c r="BF3370" s="298"/>
      <c r="BG3370" s="300" t="s">
        <v>312</v>
      </c>
      <c r="BH3370" s="300" t="s">
        <v>230</v>
      </c>
      <c r="BI3370" s="300" t="s">
        <v>322</v>
      </c>
      <c r="BJ3370" s="300" t="s">
        <v>4205</v>
      </c>
      <c r="BK3370" s="299" t="s">
        <v>4</v>
      </c>
      <c r="BL3370" s="301">
        <v>340672.3</v>
      </c>
      <c r="BM3370" s="299" t="s">
        <v>894</v>
      </c>
      <c r="BN3370" s="301"/>
      <c r="BO3370" s="304">
        <v>45096</v>
      </c>
      <c r="BP3370" s="304">
        <v>48810</v>
      </c>
      <c r="BQ3370" s="297" t="s">
        <v>1065</v>
      </c>
      <c r="BR3370" s="297" t="s">
        <v>4741</v>
      </c>
      <c r="BS3370" s="297" t="s">
        <v>4742</v>
      </c>
      <c r="BT3370" s="297" t="s">
        <v>4742</v>
      </c>
      <c r="BU3370" s="301">
        <v>0</v>
      </c>
      <c r="BV3370" s="301">
        <v>1125</v>
      </c>
      <c r="BW3370" s="301">
        <v>0</v>
      </c>
    </row>
    <row r="3371" spans="1:75" s="289" customFormat="1" ht="18.2" customHeight="1" x14ac:dyDescent="0.15">
      <c r="A3371" s="291">
        <v>3369</v>
      </c>
      <c r="B3371" s="292" t="s">
        <v>305</v>
      </c>
      <c r="C3371" s="292" t="s">
        <v>306</v>
      </c>
      <c r="D3371" s="312">
        <v>45172</v>
      </c>
      <c r="E3371" s="293" t="s">
        <v>3828</v>
      </c>
      <c r="F3371" s="308">
        <v>12</v>
      </c>
      <c r="G3371" s="308">
        <v>11</v>
      </c>
      <c r="H3371" s="295">
        <v>73853.41</v>
      </c>
      <c r="I3371" s="295">
        <v>5057.24</v>
      </c>
      <c r="J3371" s="295">
        <v>0</v>
      </c>
      <c r="K3371" s="295">
        <v>78910.649999999994</v>
      </c>
      <c r="L3371" s="295">
        <v>483.05</v>
      </c>
      <c r="M3371" s="295">
        <v>0</v>
      </c>
      <c r="N3371" s="295">
        <v>0</v>
      </c>
      <c r="O3371" s="295">
        <v>0</v>
      </c>
      <c r="P3371" s="295">
        <v>0</v>
      </c>
      <c r="Q3371" s="295">
        <v>0</v>
      </c>
      <c r="R3371" s="295">
        <v>78910.649999999994</v>
      </c>
      <c r="S3371" s="295">
        <v>6947.04</v>
      </c>
      <c r="T3371" s="295">
        <v>615.45000000000005</v>
      </c>
      <c r="U3371" s="295">
        <v>0</v>
      </c>
      <c r="V3371" s="295">
        <v>0</v>
      </c>
      <c r="W3371" s="295">
        <v>0</v>
      </c>
      <c r="X3371" s="295">
        <v>0</v>
      </c>
      <c r="Y3371" s="295">
        <v>0</v>
      </c>
      <c r="Z3371" s="295">
        <v>7562.49</v>
      </c>
      <c r="AA3371" s="295">
        <v>0</v>
      </c>
      <c r="AB3371" s="295">
        <v>0</v>
      </c>
      <c r="AC3371" s="295">
        <v>0</v>
      </c>
      <c r="AD3371" s="295">
        <v>0</v>
      </c>
      <c r="AE3371" s="295">
        <v>0</v>
      </c>
      <c r="AF3371" s="295">
        <v>0</v>
      </c>
      <c r="AG3371" s="295">
        <v>0</v>
      </c>
      <c r="AH3371" s="295">
        <v>0</v>
      </c>
      <c r="AI3371" s="295">
        <v>0</v>
      </c>
      <c r="AJ3371" s="295">
        <v>0</v>
      </c>
      <c r="AK3371" s="295">
        <v>0</v>
      </c>
      <c r="AL3371" s="295">
        <v>0</v>
      </c>
      <c r="AM3371" s="295">
        <v>0</v>
      </c>
      <c r="AN3371" s="295">
        <v>0</v>
      </c>
      <c r="AO3371" s="295">
        <v>0</v>
      </c>
      <c r="AP3371" s="295">
        <v>0</v>
      </c>
      <c r="AQ3371" s="295">
        <v>0</v>
      </c>
      <c r="AR3371" s="295">
        <v>0</v>
      </c>
      <c r="AS3371" s="295">
        <v>0</v>
      </c>
      <c r="AT3371" s="295">
        <f t="shared" si="52"/>
        <v>0</v>
      </c>
      <c r="AU3371" s="295">
        <v>5540.29</v>
      </c>
      <c r="AV3371" s="295">
        <v>7562.49</v>
      </c>
      <c r="AW3371" s="296">
        <v>98</v>
      </c>
      <c r="AX3371" s="296">
        <v>183</v>
      </c>
      <c r="AY3371" s="295">
        <v>261999.05</v>
      </c>
      <c r="AZ3371" s="295">
        <v>99928.07</v>
      </c>
      <c r="BA3371" s="294">
        <v>28.095493999999999</v>
      </c>
      <c r="BB3371" s="294">
        <v>22.186295538491802</v>
      </c>
      <c r="BC3371" s="294">
        <v>10</v>
      </c>
      <c r="BD3371" s="294"/>
      <c r="BE3371" s="293" t="s">
        <v>4204</v>
      </c>
      <c r="BF3371" s="291"/>
      <c r="BG3371" s="293" t="s">
        <v>320</v>
      </c>
      <c r="BH3371" s="293" t="s">
        <v>181</v>
      </c>
      <c r="BI3371" s="293" t="s">
        <v>368</v>
      </c>
      <c r="BJ3371" s="293" t="s">
        <v>4205</v>
      </c>
      <c r="BK3371" s="292" t="s">
        <v>4</v>
      </c>
      <c r="BL3371" s="294">
        <v>78910.649999999994</v>
      </c>
      <c r="BM3371" s="292" t="s">
        <v>894</v>
      </c>
      <c r="BN3371" s="294"/>
      <c r="BO3371" s="297">
        <v>42593</v>
      </c>
      <c r="BP3371" s="297">
        <v>48163</v>
      </c>
      <c r="BQ3371" s="297" t="s">
        <v>1065</v>
      </c>
      <c r="BR3371" s="297" t="s">
        <v>4741</v>
      </c>
      <c r="BS3371" s="297">
        <v>42593</v>
      </c>
      <c r="BT3371" s="297">
        <v>48163</v>
      </c>
      <c r="BU3371" s="294">
        <v>998.36</v>
      </c>
      <c r="BV3371" s="294">
        <v>0</v>
      </c>
      <c r="BW3371" s="294">
        <v>0</v>
      </c>
    </row>
    <row r="3372" spans="1:75" s="289" customFormat="1" ht="18.2" customHeight="1" x14ac:dyDescent="0.15">
      <c r="A3372" s="298">
        <v>3370</v>
      </c>
      <c r="B3372" s="299" t="s">
        <v>305</v>
      </c>
      <c r="C3372" s="299" t="s">
        <v>306</v>
      </c>
      <c r="D3372" s="313">
        <v>45172</v>
      </c>
      <c r="E3372" s="300" t="s">
        <v>4879</v>
      </c>
      <c r="F3372" s="309">
        <v>21</v>
      </c>
      <c r="G3372" s="309">
        <v>21</v>
      </c>
      <c r="H3372" s="302">
        <v>471499.99</v>
      </c>
      <c r="I3372" s="302">
        <v>0</v>
      </c>
      <c r="J3372" s="302">
        <v>0</v>
      </c>
      <c r="K3372" s="302">
        <v>471499.99</v>
      </c>
      <c r="L3372" s="302">
        <v>0</v>
      </c>
      <c r="M3372" s="302">
        <v>0</v>
      </c>
      <c r="N3372" s="302">
        <v>0</v>
      </c>
      <c r="O3372" s="302">
        <v>0</v>
      </c>
      <c r="P3372" s="302">
        <v>0</v>
      </c>
      <c r="Q3372" s="302">
        <v>0</v>
      </c>
      <c r="R3372" s="302">
        <v>471499.99</v>
      </c>
      <c r="S3372" s="302">
        <v>0</v>
      </c>
      <c r="T3372" s="302">
        <v>6687.44</v>
      </c>
      <c r="U3372" s="302">
        <v>0</v>
      </c>
      <c r="V3372" s="302">
        <v>0</v>
      </c>
      <c r="W3372" s="302">
        <v>0</v>
      </c>
      <c r="X3372" s="302">
        <v>0</v>
      </c>
      <c r="Y3372" s="302">
        <v>0</v>
      </c>
      <c r="Z3372" s="302">
        <v>6687.44</v>
      </c>
      <c r="AA3372" s="302">
        <v>3.12</v>
      </c>
      <c r="AB3372" s="302">
        <v>0</v>
      </c>
      <c r="AC3372" s="302">
        <v>0</v>
      </c>
      <c r="AD3372" s="302">
        <v>0</v>
      </c>
      <c r="AE3372" s="302">
        <v>0</v>
      </c>
      <c r="AF3372" s="302">
        <v>0</v>
      </c>
      <c r="AG3372" s="302">
        <v>0</v>
      </c>
      <c r="AH3372" s="302">
        <v>0</v>
      </c>
      <c r="AI3372" s="302">
        <v>0</v>
      </c>
      <c r="AJ3372" s="302">
        <v>0</v>
      </c>
      <c r="AK3372" s="302">
        <v>0</v>
      </c>
      <c r="AL3372" s="302">
        <v>0</v>
      </c>
      <c r="AM3372" s="302">
        <v>0</v>
      </c>
      <c r="AN3372" s="302">
        <v>0</v>
      </c>
      <c r="AO3372" s="302">
        <v>0</v>
      </c>
      <c r="AP3372" s="302">
        <v>0</v>
      </c>
      <c r="AQ3372" s="302">
        <v>0</v>
      </c>
      <c r="AR3372" s="302">
        <v>3.12</v>
      </c>
      <c r="AS3372" s="302">
        <v>0</v>
      </c>
      <c r="AT3372" s="295">
        <f t="shared" si="52"/>
        <v>0</v>
      </c>
      <c r="AU3372" s="302">
        <v>0</v>
      </c>
      <c r="AV3372" s="302">
        <v>6687.44</v>
      </c>
      <c r="AW3372" s="303">
        <v>119</v>
      </c>
      <c r="AX3372" s="303">
        <v>122</v>
      </c>
      <c r="AY3372" s="302">
        <v>471499.99</v>
      </c>
      <c r="AZ3372" s="302">
        <v>471499.99</v>
      </c>
      <c r="BA3372" s="301">
        <v>90.000004000000004</v>
      </c>
      <c r="BB3372" s="301">
        <v>90.000004000000004</v>
      </c>
      <c r="BC3372" s="301">
        <v>9.5</v>
      </c>
      <c r="BD3372" s="301"/>
      <c r="BE3372" s="300" t="s">
        <v>4204</v>
      </c>
      <c r="BF3372" s="298"/>
      <c r="BG3372" s="300" t="s">
        <v>312</v>
      </c>
      <c r="BH3372" s="300" t="s">
        <v>230</v>
      </c>
      <c r="BI3372" s="300" t="s">
        <v>785</v>
      </c>
      <c r="BJ3372" s="300" t="s">
        <v>4205</v>
      </c>
      <c r="BK3372" s="299" t="s">
        <v>4</v>
      </c>
      <c r="BL3372" s="301">
        <v>471499.99</v>
      </c>
      <c r="BM3372" s="299" t="s">
        <v>894</v>
      </c>
      <c r="BN3372" s="301"/>
      <c r="BO3372" s="304">
        <v>45096</v>
      </c>
      <c r="BP3372" s="304">
        <v>48810</v>
      </c>
      <c r="BQ3372" s="297" t="s">
        <v>1065</v>
      </c>
      <c r="BR3372" s="297" t="s">
        <v>4741</v>
      </c>
      <c r="BS3372" s="297" t="s">
        <v>4742</v>
      </c>
      <c r="BT3372" s="297" t="s">
        <v>4742</v>
      </c>
      <c r="BU3372" s="301">
        <v>1121.8800000000001</v>
      </c>
      <c r="BV3372" s="301">
        <v>1125</v>
      </c>
      <c r="BW3372" s="301">
        <v>0</v>
      </c>
    </row>
    <row r="3373" spans="1:75" s="289" customFormat="1" ht="18.2" customHeight="1" x14ac:dyDescent="0.15">
      <c r="A3373" s="291">
        <v>3371</v>
      </c>
      <c r="B3373" s="292" t="s">
        <v>305</v>
      </c>
      <c r="C3373" s="292" t="s">
        <v>306</v>
      </c>
      <c r="D3373" s="312">
        <v>45172</v>
      </c>
      <c r="E3373" s="293" t="s">
        <v>4880</v>
      </c>
      <c r="F3373" s="308">
        <v>21</v>
      </c>
      <c r="G3373" s="308">
        <v>21</v>
      </c>
      <c r="H3373" s="295">
        <v>154044.82999999999</v>
      </c>
      <c r="I3373" s="295">
        <v>0</v>
      </c>
      <c r="J3373" s="295">
        <v>0</v>
      </c>
      <c r="K3373" s="295">
        <v>154044.82999999999</v>
      </c>
      <c r="L3373" s="295">
        <v>0</v>
      </c>
      <c r="M3373" s="295">
        <v>0</v>
      </c>
      <c r="N3373" s="295">
        <v>0</v>
      </c>
      <c r="O3373" s="295">
        <v>0</v>
      </c>
      <c r="P3373" s="295">
        <v>0</v>
      </c>
      <c r="Q3373" s="295">
        <v>0</v>
      </c>
      <c r="R3373" s="295">
        <v>154044.82999999999</v>
      </c>
      <c r="S3373" s="295">
        <v>0</v>
      </c>
      <c r="T3373" s="295">
        <v>2580.25</v>
      </c>
      <c r="U3373" s="295">
        <v>0</v>
      </c>
      <c r="V3373" s="295">
        <v>0</v>
      </c>
      <c r="W3373" s="295">
        <v>2580.25</v>
      </c>
      <c r="X3373" s="295">
        <v>0</v>
      </c>
      <c r="Y3373" s="295">
        <v>0</v>
      </c>
      <c r="Z3373" s="295">
        <v>0</v>
      </c>
      <c r="AA3373" s="295">
        <v>1125</v>
      </c>
      <c r="AB3373" s="295">
        <v>0</v>
      </c>
      <c r="AC3373" s="295">
        <v>0</v>
      </c>
      <c r="AD3373" s="295">
        <v>0</v>
      </c>
      <c r="AE3373" s="295">
        <v>0</v>
      </c>
      <c r="AF3373" s="295">
        <v>0</v>
      </c>
      <c r="AG3373" s="295">
        <v>0</v>
      </c>
      <c r="AH3373" s="295">
        <v>0</v>
      </c>
      <c r="AI3373" s="295">
        <v>0</v>
      </c>
      <c r="AJ3373" s="295">
        <v>0</v>
      </c>
      <c r="AK3373" s="295">
        <v>0</v>
      </c>
      <c r="AL3373" s="295">
        <v>0</v>
      </c>
      <c r="AM3373" s="295">
        <v>0</v>
      </c>
      <c r="AN3373" s="295">
        <v>0</v>
      </c>
      <c r="AO3373" s="295">
        <v>0</v>
      </c>
      <c r="AP3373" s="295">
        <v>29.5</v>
      </c>
      <c r="AQ3373" s="295">
        <v>0</v>
      </c>
      <c r="AR3373" s="295">
        <v>14.75</v>
      </c>
      <c r="AS3373" s="295">
        <v>0</v>
      </c>
      <c r="AT3373" s="295">
        <f t="shared" si="52"/>
        <v>3720</v>
      </c>
      <c r="AU3373" s="295">
        <v>0</v>
      </c>
      <c r="AV3373" s="295">
        <v>0</v>
      </c>
      <c r="AW3373" s="296">
        <v>98</v>
      </c>
      <c r="AX3373" s="296">
        <v>101</v>
      </c>
      <c r="AY3373" s="295">
        <v>360000</v>
      </c>
      <c r="AZ3373" s="295">
        <v>154044.82999999999</v>
      </c>
      <c r="BA3373" s="294">
        <v>40.916116000000002</v>
      </c>
      <c r="BB3373" s="294">
        <v>40.916116000000002</v>
      </c>
      <c r="BC3373" s="294">
        <v>9.9</v>
      </c>
      <c r="BD3373" s="294"/>
      <c r="BE3373" s="293" t="s">
        <v>4204</v>
      </c>
      <c r="BF3373" s="291"/>
      <c r="BG3373" s="293" t="s">
        <v>333</v>
      </c>
      <c r="BH3373" s="293" t="s">
        <v>185</v>
      </c>
      <c r="BI3373" s="293" t="s">
        <v>178</v>
      </c>
      <c r="BJ3373" s="293" t="s">
        <v>4205</v>
      </c>
      <c r="BK3373" s="292" t="s">
        <v>4</v>
      </c>
      <c r="BL3373" s="294">
        <v>154044.82999999999</v>
      </c>
      <c r="BM3373" s="292" t="s">
        <v>894</v>
      </c>
      <c r="BN3373" s="294"/>
      <c r="BO3373" s="297">
        <v>45096</v>
      </c>
      <c r="BP3373" s="297">
        <v>48171</v>
      </c>
      <c r="BQ3373" s="297" t="s">
        <v>1065</v>
      </c>
      <c r="BR3373" s="297" t="s">
        <v>4741</v>
      </c>
      <c r="BS3373" s="297" t="s">
        <v>4742</v>
      </c>
      <c r="BT3373" s="297" t="s">
        <v>4742</v>
      </c>
      <c r="BU3373" s="294">
        <v>0</v>
      </c>
      <c r="BV3373" s="294">
        <v>1125</v>
      </c>
      <c r="BW3373" s="294">
        <v>0</v>
      </c>
    </row>
    <row r="3374" spans="1:75" s="289" customFormat="1" ht="18.2" customHeight="1" x14ac:dyDescent="0.15">
      <c r="A3374" s="298">
        <v>3372</v>
      </c>
      <c r="B3374" s="299" t="s">
        <v>305</v>
      </c>
      <c r="C3374" s="299" t="s">
        <v>306</v>
      </c>
      <c r="D3374" s="313">
        <v>45172</v>
      </c>
      <c r="E3374" s="300" t="s">
        <v>3829</v>
      </c>
      <c r="F3374" s="309">
        <v>0</v>
      </c>
      <c r="G3374" s="309">
        <v>0</v>
      </c>
      <c r="H3374" s="302">
        <v>137403.72</v>
      </c>
      <c r="I3374" s="302">
        <v>0</v>
      </c>
      <c r="J3374" s="302">
        <v>0</v>
      </c>
      <c r="K3374" s="302">
        <v>137403.72</v>
      </c>
      <c r="L3374" s="302">
        <v>812.02</v>
      </c>
      <c r="M3374" s="302">
        <v>0</v>
      </c>
      <c r="N3374" s="302">
        <v>0</v>
      </c>
      <c r="O3374" s="302">
        <v>812.02</v>
      </c>
      <c r="P3374" s="302">
        <v>0</v>
      </c>
      <c r="Q3374" s="302">
        <v>0</v>
      </c>
      <c r="R3374" s="302">
        <v>136591.70000000001</v>
      </c>
      <c r="S3374" s="302">
        <v>0</v>
      </c>
      <c r="T3374" s="302">
        <v>1145.03</v>
      </c>
      <c r="U3374" s="302">
        <v>0</v>
      </c>
      <c r="V3374" s="302">
        <v>0</v>
      </c>
      <c r="W3374" s="302">
        <v>1145.03</v>
      </c>
      <c r="X3374" s="302">
        <v>0</v>
      </c>
      <c r="Y3374" s="302">
        <v>0</v>
      </c>
      <c r="Z3374" s="302">
        <v>0</v>
      </c>
      <c r="AA3374" s="302">
        <v>0</v>
      </c>
      <c r="AB3374" s="302">
        <v>0</v>
      </c>
      <c r="AC3374" s="302">
        <v>0</v>
      </c>
      <c r="AD3374" s="302">
        <v>0</v>
      </c>
      <c r="AE3374" s="302">
        <v>0</v>
      </c>
      <c r="AF3374" s="302">
        <v>0</v>
      </c>
      <c r="AG3374" s="302">
        <v>0</v>
      </c>
      <c r="AH3374" s="302">
        <v>115.15</v>
      </c>
      <c r="AI3374" s="302">
        <v>0</v>
      </c>
      <c r="AJ3374" s="302">
        <v>0</v>
      </c>
      <c r="AK3374" s="302">
        <v>0</v>
      </c>
      <c r="AL3374" s="302">
        <v>0</v>
      </c>
      <c r="AM3374" s="302">
        <v>0</v>
      </c>
      <c r="AN3374" s="302">
        <v>0</v>
      </c>
      <c r="AO3374" s="302">
        <v>0</v>
      </c>
      <c r="AP3374" s="302">
        <v>1246.5</v>
      </c>
      <c r="AQ3374" s="302">
        <v>0</v>
      </c>
      <c r="AR3374" s="302">
        <v>1218.7</v>
      </c>
      <c r="AS3374" s="302">
        <v>0</v>
      </c>
      <c r="AT3374" s="295">
        <f t="shared" si="52"/>
        <v>2100</v>
      </c>
      <c r="AU3374" s="302">
        <v>0</v>
      </c>
      <c r="AV3374" s="302">
        <v>0</v>
      </c>
      <c r="AW3374" s="303">
        <v>105</v>
      </c>
      <c r="AX3374" s="303">
        <v>190</v>
      </c>
      <c r="AY3374" s="302">
        <v>261998.34</v>
      </c>
      <c r="AZ3374" s="302">
        <v>181235.45</v>
      </c>
      <c r="BA3374" s="301">
        <v>53.074776999999997</v>
      </c>
      <c r="BB3374" s="301">
        <v>40.0008608555937</v>
      </c>
      <c r="BC3374" s="301">
        <v>10</v>
      </c>
      <c r="BD3374" s="301"/>
      <c r="BE3374" s="300" t="s">
        <v>4204</v>
      </c>
      <c r="BF3374" s="298"/>
      <c r="BG3374" s="300" t="s">
        <v>320</v>
      </c>
      <c r="BH3374" s="300" t="s">
        <v>181</v>
      </c>
      <c r="BI3374" s="300" t="s">
        <v>368</v>
      </c>
      <c r="BJ3374" s="300" t="s">
        <v>103</v>
      </c>
      <c r="BK3374" s="299" t="s">
        <v>4</v>
      </c>
      <c r="BL3374" s="301">
        <v>136591.70000000001</v>
      </c>
      <c r="BM3374" s="299" t="s">
        <v>894</v>
      </c>
      <c r="BN3374" s="301"/>
      <c r="BO3374" s="304">
        <v>42593</v>
      </c>
      <c r="BP3374" s="304">
        <v>48376</v>
      </c>
      <c r="BQ3374" s="297" t="s">
        <v>1065</v>
      </c>
      <c r="BR3374" s="297" t="s">
        <v>4741</v>
      </c>
      <c r="BS3374" s="297">
        <v>42593</v>
      </c>
      <c r="BT3374" s="297">
        <v>48376</v>
      </c>
      <c r="BU3374" s="301">
        <v>0</v>
      </c>
      <c r="BV3374" s="301">
        <v>0</v>
      </c>
      <c r="BW3374" s="301">
        <v>0</v>
      </c>
    </row>
    <row r="3375" spans="1:75" s="289" customFormat="1" ht="18.2" customHeight="1" x14ac:dyDescent="0.15">
      <c r="A3375" s="291">
        <v>3373</v>
      </c>
      <c r="B3375" s="292" t="s">
        <v>305</v>
      </c>
      <c r="C3375" s="292" t="s">
        <v>306</v>
      </c>
      <c r="D3375" s="312">
        <v>45172</v>
      </c>
      <c r="E3375" s="293" t="s">
        <v>4881</v>
      </c>
      <c r="F3375" s="308">
        <v>21</v>
      </c>
      <c r="G3375" s="308">
        <v>21</v>
      </c>
      <c r="H3375" s="295">
        <v>164772.95000000001</v>
      </c>
      <c r="I3375" s="295">
        <v>0</v>
      </c>
      <c r="J3375" s="295">
        <v>0</v>
      </c>
      <c r="K3375" s="295">
        <v>164772.95000000001</v>
      </c>
      <c r="L3375" s="295">
        <v>0</v>
      </c>
      <c r="M3375" s="295">
        <v>0</v>
      </c>
      <c r="N3375" s="295">
        <v>0</v>
      </c>
      <c r="O3375" s="295">
        <v>0</v>
      </c>
      <c r="P3375" s="295">
        <v>0</v>
      </c>
      <c r="Q3375" s="295">
        <v>0</v>
      </c>
      <c r="R3375" s="295">
        <v>164772.95000000001</v>
      </c>
      <c r="S3375" s="295">
        <v>0</v>
      </c>
      <c r="T3375" s="295">
        <v>6501.67</v>
      </c>
      <c r="U3375" s="295">
        <v>0</v>
      </c>
      <c r="V3375" s="295">
        <v>0</v>
      </c>
      <c r="W3375" s="295">
        <v>6501.67</v>
      </c>
      <c r="X3375" s="295">
        <v>0</v>
      </c>
      <c r="Y3375" s="295">
        <v>0</v>
      </c>
      <c r="Z3375" s="295">
        <v>0</v>
      </c>
      <c r="AA3375" s="295">
        <v>1125</v>
      </c>
      <c r="AB3375" s="295">
        <v>0</v>
      </c>
      <c r="AC3375" s="295">
        <v>0</v>
      </c>
      <c r="AD3375" s="295">
        <v>0</v>
      </c>
      <c r="AE3375" s="295">
        <v>0</v>
      </c>
      <c r="AF3375" s="295">
        <v>0</v>
      </c>
      <c r="AG3375" s="295">
        <v>0</v>
      </c>
      <c r="AH3375" s="295">
        <v>0</v>
      </c>
      <c r="AI3375" s="295">
        <v>0</v>
      </c>
      <c r="AJ3375" s="295">
        <v>0</v>
      </c>
      <c r="AK3375" s="295">
        <v>0</v>
      </c>
      <c r="AL3375" s="295">
        <v>0</v>
      </c>
      <c r="AM3375" s="295">
        <v>0</v>
      </c>
      <c r="AN3375" s="295">
        <v>0</v>
      </c>
      <c r="AO3375" s="295">
        <v>0</v>
      </c>
      <c r="AP3375" s="295">
        <v>19.989999999999998</v>
      </c>
      <c r="AQ3375" s="295">
        <v>0</v>
      </c>
      <c r="AR3375" s="295">
        <v>16.66</v>
      </c>
      <c r="AS3375" s="295">
        <v>0</v>
      </c>
      <c r="AT3375" s="295">
        <f t="shared" si="52"/>
        <v>7630</v>
      </c>
      <c r="AU3375" s="295">
        <v>0</v>
      </c>
      <c r="AV3375" s="295">
        <v>0</v>
      </c>
      <c r="AW3375" s="296">
        <v>38</v>
      </c>
      <c r="AX3375" s="296">
        <v>41</v>
      </c>
      <c r="AY3375" s="295">
        <v>271000.01</v>
      </c>
      <c r="AZ3375" s="295">
        <v>164772.95000000001</v>
      </c>
      <c r="BA3375" s="294">
        <v>82.959401</v>
      </c>
      <c r="BB3375" s="294">
        <v>82.959401</v>
      </c>
      <c r="BC3375" s="294">
        <v>9.6</v>
      </c>
      <c r="BD3375" s="294"/>
      <c r="BE3375" s="293" t="s">
        <v>4204</v>
      </c>
      <c r="BF3375" s="291"/>
      <c r="BG3375" s="293" t="s">
        <v>312</v>
      </c>
      <c r="BH3375" s="293" t="s">
        <v>188</v>
      </c>
      <c r="BI3375" s="293" t="s">
        <v>313</v>
      </c>
      <c r="BJ3375" s="293" t="s">
        <v>4205</v>
      </c>
      <c r="BK3375" s="292" t="s">
        <v>4</v>
      </c>
      <c r="BL3375" s="294">
        <v>164772.95000000001</v>
      </c>
      <c r="BM3375" s="292" t="s">
        <v>894</v>
      </c>
      <c r="BN3375" s="294"/>
      <c r="BO3375" s="297">
        <v>45103</v>
      </c>
      <c r="BP3375" s="297">
        <v>46352</v>
      </c>
      <c r="BQ3375" s="297" t="s">
        <v>1065</v>
      </c>
      <c r="BR3375" s="297" t="s">
        <v>4741</v>
      </c>
      <c r="BS3375" s="297" t="s">
        <v>4742</v>
      </c>
      <c r="BT3375" s="297" t="s">
        <v>4742</v>
      </c>
      <c r="BU3375" s="294">
        <v>0</v>
      </c>
      <c r="BV3375" s="294">
        <v>1125</v>
      </c>
      <c r="BW3375" s="294">
        <v>0</v>
      </c>
    </row>
    <row r="3376" spans="1:75" s="289" customFormat="1" ht="18.2" customHeight="1" x14ac:dyDescent="0.15">
      <c r="A3376" s="298">
        <v>3374</v>
      </c>
      <c r="B3376" s="299" t="s">
        <v>305</v>
      </c>
      <c r="C3376" s="299" t="s">
        <v>306</v>
      </c>
      <c r="D3376" s="313">
        <v>45172</v>
      </c>
      <c r="E3376" s="300" t="s">
        <v>3830</v>
      </c>
      <c r="F3376" s="309">
        <v>66</v>
      </c>
      <c r="G3376" s="309">
        <v>65</v>
      </c>
      <c r="H3376" s="302">
        <v>126149.95</v>
      </c>
      <c r="I3376" s="302">
        <v>28869.68</v>
      </c>
      <c r="J3376" s="302">
        <v>0</v>
      </c>
      <c r="K3376" s="302">
        <v>155019.63</v>
      </c>
      <c r="L3376" s="302">
        <v>577.04999999999995</v>
      </c>
      <c r="M3376" s="302">
        <v>0</v>
      </c>
      <c r="N3376" s="302">
        <v>0</v>
      </c>
      <c r="O3376" s="302">
        <v>0</v>
      </c>
      <c r="P3376" s="302">
        <v>0</v>
      </c>
      <c r="Q3376" s="302">
        <v>0</v>
      </c>
      <c r="R3376" s="302">
        <v>155019.63</v>
      </c>
      <c r="S3376" s="302">
        <v>76969.820000000007</v>
      </c>
      <c r="T3376" s="302">
        <v>1051.25</v>
      </c>
      <c r="U3376" s="302">
        <v>0</v>
      </c>
      <c r="V3376" s="302">
        <v>0</v>
      </c>
      <c r="W3376" s="302">
        <v>0</v>
      </c>
      <c r="X3376" s="302">
        <v>0</v>
      </c>
      <c r="Y3376" s="302">
        <v>0</v>
      </c>
      <c r="Z3376" s="302">
        <v>78021.070000000007</v>
      </c>
      <c r="AA3376" s="302">
        <v>0</v>
      </c>
      <c r="AB3376" s="302">
        <v>0</v>
      </c>
      <c r="AC3376" s="302">
        <v>0</v>
      </c>
      <c r="AD3376" s="302">
        <v>0</v>
      </c>
      <c r="AE3376" s="302">
        <v>0</v>
      </c>
      <c r="AF3376" s="302">
        <v>0</v>
      </c>
      <c r="AG3376" s="302">
        <v>0</v>
      </c>
      <c r="AH3376" s="302">
        <v>0</v>
      </c>
      <c r="AI3376" s="302">
        <v>0</v>
      </c>
      <c r="AJ3376" s="302">
        <v>0</v>
      </c>
      <c r="AK3376" s="302">
        <v>0</v>
      </c>
      <c r="AL3376" s="302">
        <v>0</v>
      </c>
      <c r="AM3376" s="302">
        <v>0</v>
      </c>
      <c r="AN3376" s="302">
        <v>0</v>
      </c>
      <c r="AO3376" s="302">
        <v>0</v>
      </c>
      <c r="AP3376" s="302">
        <v>0</v>
      </c>
      <c r="AQ3376" s="302">
        <v>0</v>
      </c>
      <c r="AR3376" s="302">
        <v>0</v>
      </c>
      <c r="AS3376" s="302">
        <v>0</v>
      </c>
      <c r="AT3376" s="295">
        <f t="shared" si="52"/>
        <v>0</v>
      </c>
      <c r="AU3376" s="302">
        <v>29446.73</v>
      </c>
      <c r="AV3376" s="302">
        <v>78021.070000000007</v>
      </c>
      <c r="AW3376" s="303">
        <v>124</v>
      </c>
      <c r="AX3376" s="303">
        <v>209</v>
      </c>
      <c r="AY3376" s="302">
        <v>278999.59999999998</v>
      </c>
      <c r="AZ3376" s="302">
        <v>157298.32999999999</v>
      </c>
      <c r="BA3376" s="301">
        <v>42.204825999999997</v>
      </c>
      <c r="BB3376" s="301">
        <v>41.593426393874502</v>
      </c>
      <c r="BC3376" s="301">
        <v>10</v>
      </c>
      <c r="BD3376" s="301"/>
      <c r="BE3376" s="300" t="s">
        <v>4204</v>
      </c>
      <c r="BF3376" s="298"/>
      <c r="BG3376" s="300" t="s">
        <v>315</v>
      </c>
      <c r="BH3376" s="300" t="s">
        <v>183</v>
      </c>
      <c r="BI3376" s="300" t="s">
        <v>384</v>
      </c>
      <c r="BJ3376" s="300" t="s">
        <v>4205</v>
      </c>
      <c r="BK3376" s="299" t="s">
        <v>4</v>
      </c>
      <c r="BL3376" s="301">
        <v>155019.63</v>
      </c>
      <c r="BM3376" s="299" t="s">
        <v>894</v>
      </c>
      <c r="BN3376" s="301"/>
      <c r="BO3376" s="304">
        <v>42598</v>
      </c>
      <c r="BP3376" s="304">
        <v>48960</v>
      </c>
      <c r="BQ3376" s="297" t="s">
        <v>1067</v>
      </c>
      <c r="BR3376" s="297" t="s">
        <v>4743</v>
      </c>
      <c r="BS3376" s="297">
        <v>42598</v>
      </c>
      <c r="BT3376" s="297">
        <v>48960</v>
      </c>
      <c r="BU3376" s="301">
        <v>7351.88</v>
      </c>
      <c r="BV3376" s="301">
        <v>0</v>
      </c>
      <c r="BW3376" s="301">
        <v>0</v>
      </c>
    </row>
    <row r="3377" spans="1:75" s="289" customFormat="1" ht="18.2" customHeight="1" x14ac:dyDescent="0.15">
      <c r="A3377" s="291">
        <v>3375</v>
      </c>
      <c r="B3377" s="292" t="s">
        <v>305</v>
      </c>
      <c r="C3377" s="292" t="s">
        <v>306</v>
      </c>
      <c r="D3377" s="312">
        <v>45172</v>
      </c>
      <c r="E3377" s="293" t="s">
        <v>3831</v>
      </c>
      <c r="F3377" s="308">
        <v>0</v>
      </c>
      <c r="G3377" s="308">
        <v>0</v>
      </c>
      <c r="H3377" s="295">
        <v>17610.32</v>
      </c>
      <c r="I3377" s="295">
        <v>0</v>
      </c>
      <c r="J3377" s="295">
        <v>0</v>
      </c>
      <c r="K3377" s="295">
        <v>17610.32</v>
      </c>
      <c r="L3377" s="295">
        <v>1107.0899999999999</v>
      </c>
      <c r="M3377" s="295">
        <v>0</v>
      </c>
      <c r="N3377" s="295">
        <v>0</v>
      </c>
      <c r="O3377" s="295">
        <v>1107.0899999999999</v>
      </c>
      <c r="P3377" s="295">
        <v>0</v>
      </c>
      <c r="Q3377" s="295">
        <v>0</v>
      </c>
      <c r="R3377" s="295">
        <v>16503.23</v>
      </c>
      <c r="S3377" s="295">
        <v>0</v>
      </c>
      <c r="T3377" s="295">
        <v>146.75</v>
      </c>
      <c r="U3377" s="295">
        <v>0</v>
      </c>
      <c r="V3377" s="295">
        <v>0</v>
      </c>
      <c r="W3377" s="295">
        <v>146.75</v>
      </c>
      <c r="X3377" s="295">
        <v>0</v>
      </c>
      <c r="Y3377" s="295">
        <v>0</v>
      </c>
      <c r="Z3377" s="295">
        <v>0</v>
      </c>
      <c r="AA3377" s="295">
        <v>0</v>
      </c>
      <c r="AB3377" s="295">
        <v>0</v>
      </c>
      <c r="AC3377" s="295">
        <v>0</v>
      </c>
      <c r="AD3377" s="295">
        <v>0</v>
      </c>
      <c r="AE3377" s="295">
        <v>0</v>
      </c>
      <c r="AF3377" s="295">
        <v>0</v>
      </c>
      <c r="AG3377" s="295">
        <v>0</v>
      </c>
      <c r="AH3377" s="295">
        <v>81.58</v>
      </c>
      <c r="AI3377" s="295">
        <v>0</v>
      </c>
      <c r="AJ3377" s="295">
        <v>0</v>
      </c>
      <c r="AK3377" s="295">
        <v>0</v>
      </c>
      <c r="AL3377" s="295">
        <v>0</v>
      </c>
      <c r="AM3377" s="295">
        <v>0</v>
      </c>
      <c r="AN3377" s="295">
        <v>0</v>
      </c>
      <c r="AO3377" s="295">
        <v>0</v>
      </c>
      <c r="AP3377" s="295">
        <v>0</v>
      </c>
      <c r="AQ3377" s="295">
        <v>0</v>
      </c>
      <c r="AR3377" s="295">
        <v>0.38</v>
      </c>
      <c r="AS3377" s="295">
        <v>0</v>
      </c>
      <c r="AT3377" s="295">
        <f t="shared" si="52"/>
        <v>1335.04</v>
      </c>
      <c r="AU3377" s="295">
        <v>0</v>
      </c>
      <c r="AV3377" s="295">
        <v>0</v>
      </c>
      <c r="AW3377" s="296">
        <v>14</v>
      </c>
      <c r="AX3377" s="296">
        <v>99</v>
      </c>
      <c r="AY3377" s="295">
        <v>251597.91</v>
      </c>
      <c r="AZ3377" s="295">
        <v>77369.41</v>
      </c>
      <c r="BA3377" s="294">
        <v>28.617093000000001</v>
      </c>
      <c r="BB3377" s="294">
        <v>6.1041497887910703</v>
      </c>
      <c r="BC3377" s="294">
        <v>10</v>
      </c>
      <c r="BD3377" s="294"/>
      <c r="BE3377" s="293" t="s">
        <v>4204</v>
      </c>
      <c r="BF3377" s="291"/>
      <c r="BG3377" s="293" t="s">
        <v>312</v>
      </c>
      <c r="BH3377" s="293" t="s">
        <v>188</v>
      </c>
      <c r="BI3377" s="293" t="s">
        <v>313</v>
      </c>
      <c r="BJ3377" s="293" t="s">
        <v>103</v>
      </c>
      <c r="BK3377" s="292" t="s">
        <v>4</v>
      </c>
      <c r="BL3377" s="294">
        <v>16503.23</v>
      </c>
      <c r="BM3377" s="292" t="s">
        <v>894</v>
      </c>
      <c r="BN3377" s="294"/>
      <c r="BO3377" s="297">
        <v>42590</v>
      </c>
      <c r="BP3377" s="297">
        <v>45604</v>
      </c>
      <c r="BQ3377" s="297" t="s">
        <v>1065</v>
      </c>
      <c r="BR3377" s="297" t="s">
        <v>4741</v>
      </c>
      <c r="BS3377" s="297">
        <v>42590</v>
      </c>
      <c r="BT3377" s="297">
        <v>45604</v>
      </c>
      <c r="BU3377" s="294">
        <v>0</v>
      </c>
      <c r="BV3377" s="294">
        <v>0</v>
      </c>
      <c r="BW3377" s="294">
        <v>0</v>
      </c>
    </row>
    <row r="3378" spans="1:75" s="289" customFormat="1" ht="18.2" customHeight="1" x14ac:dyDescent="0.15">
      <c r="A3378" s="298">
        <v>3376</v>
      </c>
      <c r="B3378" s="299" t="s">
        <v>305</v>
      </c>
      <c r="C3378" s="299" t="s">
        <v>306</v>
      </c>
      <c r="D3378" s="313">
        <v>45172</v>
      </c>
      <c r="E3378" s="300" t="s">
        <v>4887</v>
      </c>
      <c r="F3378" s="309">
        <v>21</v>
      </c>
      <c r="G3378" s="309">
        <v>21</v>
      </c>
      <c r="H3378" s="302">
        <v>401001.41</v>
      </c>
      <c r="I3378" s="302">
        <v>0</v>
      </c>
      <c r="J3378" s="302">
        <v>0</v>
      </c>
      <c r="K3378" s="302">
        <v>401001.41</v>
      </c>
      <c r="L3378" s="302">
        <v>0</v>
      </c>
      <c r="M3378" s="302">
        <v>0</v>
      </c>
      <c r="N3378" s="302">
        <v>0</v>
      </c>
      <c r="O3378" s="302">
        <v>0</v>
      </c>
      <c r="P3378" s="302">
        <v>0</v>
      </c>
      <c r="Q3378" s="302">
        <v>0</v>
      </c>
      <c r="R3378" s="302">
        <v>401001.41</v>
      </c>
      <c r="S3378" s="302">
        <v>0</v>
      </c>
      <c r="T3378" s="302">
        <v>5720.95</v>
      </c>
      <c r="U3378" s="302">
        <v>0</v>
      </c>
      <c r="V3378" s="302">
        <v>0</v>
      </c>
      <c r="W3378" s="302">
        <v>5720.95</v>
      </c>
      <c r="X3378" s="302">
        <v>0</v>
      </c>
      <c r="Y3378" s="302">
        <v>0</v>
      </c>
      <c r="Z3378" s="302">
        <v>0</v>
      </c>
      <c r="AA3378" s="302">
        <v>1125</v>
      </c>
      <c r="AB3378" s="302">
        <v>0</v>
      </c>
      <c r="AC3378" s="302">
        <v>0</v>
      </c>
      <c r="AD3378" s="302">
        <v>0</v>
      </c>
      <c r="AE3378" s="302">
        <v>0</v>
      </c>
      <c r="AF3378" s="302">
        <v>0</v>
      </c>
      <c r="AG3378" s="302">
        <v>0</v>
      </c>
      <c r="AH3378" s="302">
        <v>0</v>
      </c>
      <c r="AI3378" s="302">
        <v>0</v>
      </c>
      <c r="AJ3378" s="302">
        <v>0</v>
      </c>
      <c r="AK3378" s="302">
        <v>0</v>
      </c>
      <c r="AL3378" s="302">
        <v>0</v>
      </c>
      <c r="AM3378" s="302">
        <v>0</v>
      </c>
      <c r="AN3378" s="302">
        <v>0</v>
      </c>
      <c r="AO3378" s="302">
        <v>0</v>
      </c>
      <c r="AP3378" s="302">
        <v>5718.72</v>
      </c>
      <c r="AQ3378" s="302">
        <v>0</v>
      </c>
      <c r="AR3378" s="302">
        <v>6845.95</v>
      </c>
      <c r="AS3378" s="302">
        <v>0</v>
      </c>
      <c r="AT3378" s="295">
        <f t="shared" si="52"/>
        <v>5718.72</v>
      </c>
      <c r="AU3378" s="302">
        <v>0</v>
      </c>
      <c r="AV3378" s="302">
        <v>0</v>
      </c>
      <c r="AW3378" s="303">
        <v>119</v>
      </c>
      <c r="AX3378" s="303">
        <v>121</v>
      </c>
      <c r="AY3378" s="302">
        <v>401001.41</v>
      </c>
      <c r="AZ3378" s="302">
        <v>401001.41</v>
      </c>
      <c r="BA3378" s="301">
        <v>68.728764999999996</v>
      </c>
      <c r="BB3378" s="301">
        <v>68.728764999999996</v>
      </c>
      <c r="BC3378" s="301">
        <v>9.5</v>
      </c>
      <c r="BD3378" s="301"/>
      <c r="BE3378" s="300" t="s">
        <v>4204</v>
      </c>
      <c r="BF3378" s="298"/>
      <c r="BG3378" s="300" t="s">
        <v>355</v>
      </c>
      <c r="BH3378" s="300" t="s">
        <v>186</v>
      </c>
      <c r="BI3378" s="300" t="s">
        <v>567</v>
      </c>
      <c r="BJ3378" s="300" t="s">
        <v>4205</v>
      </c>
      <c r="BK3378" s="299" t="s">
        <v>4</v>
      </c>
      <c r="BL3378" s="301">
        <v>401001.41</v>
      </c>
      <c r="BM3378" s="299" t="s">
        <v>894</v>
      </c>
      <c r="BN3378" s="301"/>
      <c r="BO3378" s="304">
        <v>45125</v>
      </c>
      <c r="BP3378" s="304">
        <v>48809</v>
      </c>
      <c r="BQ3378" s="297" t="s">
        <v>1065</v>
      </c>
      <c r="BR3378" s="297" t="s">
        <v>4741</v>
      </c>
      <c r="BS3378" s="297" t="s">
        <v>4742</v>
      </c>
      <c r="BT3378" s="297" t="s">
        <v>4742</v>
      </c>
      <c r="BU3378" s="301">
        <v>0</v>
      </c>
      <c r="BV3378" s="301">
        <v>1125</v>
      </c>
      <c r="BW3378" s="301">
        <v>0</v>
      </c>
    </row>
    <row r="3379" spans="1:75" s="289" customFormat="1" ht="18.2" customHeight="1" x14ac:dyDescent="0.15">
      <c r="A3379" s="291">
        <v>3377</v>
      </c>
      <c r="B3379" s="292" t="s">
        <v>305</v>
      </c>
      <c r="C3379" s="292" t="s">
        <v>306</v>
      </c>
      <c r="D3379" s="312">
        <v>45172</v>
      </c>
      <c r="E3379" s="293" t="s">
        <v>3832</v>
      </c>
      <c r="F3379" s="308">
        <v>0</v>
      </c>
      <c r="G3379" s="308">
        <v>0</v>
      </c>
      <c r="H3379" s="295">
        <v>162022.07</v>
      </c>
      <c r="I3379" s="295">
        <v>0</v>
      </c>
      <c r="J3379" s="295">
        <v>0</v>
      </c>
      <c r="K3379" s="295">
        <v>162022.07</v>
      </c>
      <c r="L3379" s="295">
        <v>1475.67</v>
      </c>
      <c r="M3379" s="295">
        <v>0</v>
      </c>
      <c r="N3379" s="295">
        <v>0</v>
      </c>
      <c r="O3379" s="295">
        <v>1475.67</v>
      </c>
      <c r="P3379" s="295">
        <v>0</v>
      </c>
      <c r="Q3379" s="295">
        <v>0</v>
      </c>
      <c r="R3379" s="295">
        <v>160546.4</v>
      </c>
      <c r="S3379" s="295">
        <v>0</v>
      </c>
      <c r="T3379" s="295">
        <v>1350.18</v>
      </c>
      <c r="U3379" s="295">
        <v>0</v>
      </c>
      <c r="V3379" s="295">
        <v>0</v>
      </c>
      <c r="W3379" s="295">
        <v>1350.18</v>
      </c>
      <c r="X3379" s="295">
        <v>0</v>
      </c>
      <c r="Y3379" s="295">
        <v>0</v>
      </c>
      <c r="Z3379" s="295">
        <v>0</v>
      </c>
      <c r="AA3379" s="295">
        <v>0</v>
      </c>
      <c r="AB3379" s="295">
        <v>0</v>
      </c>
      <c r="AC3379" s="295">
        <v>0</v>
      </c>
      <c r="AD3379" s="295">
        <v>0</v>
      </c>
      <c r="AE3379" s="295">
        <v>0</v>
      </c>
      <c r="AF3379" s="295">
        <v>0</v>
      </c>
      <c r="AG3379" s="295">
        <v>0</v>
      </c>
      <c r="AH3379" s="295">
        <v>153.43</v>
      </c>
      <c r="AI3379" s="295">
        <v>0</v>
      </c>
      <c r="AJ3379" s="295">
        <v>0</v>
      </c>
      <c r="AK3379" s="295">
        <v>0</v>
      </c>
      <c r="AL3379" s="295">
        <v>0</v>
      </c>
      <c r="AM3379" s="295">
        <v>0</v>
      </c>
      <c r="AN3379" s="295">
        <v>0</v>
      </c>
      <c r="AO3379" s="295">
        <v>0</v>
      </c>
      <c r="AP3379" s="295">
        <v>5.04</v>
      </c>
      <c r="AQ3379" s="295">
        <v>0</v>
      </c>
      <c r="AR3379" s="295">
        <v>4.32</v>
      </c>
      <c r="AS3379" s="295">
        <v>0</v>
      </c>
      <c r="AT3379" s="295">
        <f t="shared" si="52"/>
        <v>2980</v>
      </c>
      <c r="AU3379" s="295">
        <v>0</v>
      </c>
      <c r="AV3379" s="295">
        <v>0</v>
      </c>
      <c r="AW3379" s="296">
        <v>156</v>
      </c>
      <c r="AX3379" s="296">
        <v>241</v>
      </c>
      <c r="AY3379" s="295">
        <v>288405.03000000003</v>
      </c>
      <c r="AZ3379" s="295">
        <v>288405.03000000003</v>
      </c>
      <c r="BA3379" s="294">
        <v>73.853992000000005</v>
      </c>
      <c r="BB3379" s="294">
        <v>41.112294543645099</v>
      </c>
      <c r="BC3379" s="294">
        <v>10</v>
      </c>
      <c r="BD3379" s="294"/>
      <c r="BE3379" s="293" t="s">
        <v>4204</v>
      </c>
      <c r="BF3379" s="291"/>
      <c r="BG3379" s="293" t="s">
        <v>315</v>
      </c>
      <c r="BH3379" s="293" t="s">
        <v>179</v>
      </c>
      <c r="BI3379" s="293" t="s">
        <v>329</v>
      </c>
      <c r="BJ3379" s="293" t="s">
        <v>103</v>
      </c>
      <c r="BK3379" s="292" t="s">
        <v>4</v>
      </c>
      <c r="BL3379" s="294">
        <v>160546.4</v>
      </c>
      <c r="BM3379" s="292" t="s">
        <v>894</v>
      </c>
      <c r="BN3379" s="294"/>
      <c r="BO3379" s="297">
        <v>42599</v>
      </c>
      <c r="BP3379" s="297">
        <v>49935</v>
      </c>
      <c r="BQ3379" s="297" t="s">
        <v>1065</v>
      </c>
      <c r="BR3379" s="297" t="s">
        <v>4741</v>
      </c>
      <c r="BS3379" s="297">
        <v>42599</v>
      </c>
      <c r="BT3379" s="297">
        <v>49935</v>
      </c>
      <c r="BU3379" s="294">
        <v>0</v>
      </c>
      <c r="BV3379" s="294">
        <v>0</v>
      </c>
      <c r="BW3379" s="294">
        <v>0</v>
      </c>
    </row>
    <row r="3380" spans="1:75" s="289" customFormat="1" ht="18.2" customHeight="1" x14ac:dyDescent="0.15">
      <c r="A3380" s="298">
        <v>3378</v>
      </c>
      <c r="B3380" s="299" t="s">
        <v>305</v>
      </c>
      <c r="C3380" s="299" t="s">
        <v>306</v>
      </c>
      <c r="D3380" s="313">
        <v>45172</v>
      </c>
      <c r="E3380" s="300" t="s">
        <v>4888</v>
      </c>
      <c r="F3380" s="309">
        <v>21</v>
      </c>
      <c r="G3380" s="309">
        <v>21</v>
      </c>
      <c r="H3380" s="302">
        <v>244477.03</v>
      </c>
      <c r="I3380" s="302">
        <v>0</v>
      </c>
      <c r="J3380" s="302">
        <v>0</v>
      </c>
      <c r="K3380" s="302">
        <v>244477.03</v>
      </c>
      <c r="L3380" s="302">
        <v>1292.17</v>
      </c>
      <c r="M3380" s="302">
        <v>0</v>
      </c>
      <c r="N3380" s="302">
        <v>0</v>
      </c>
      <c r="O3380" s="302">
        <v>1292.17</v>
      </c>
      <c r="P3380" s="302">
        <v>0</v>
      </c>
      <c r="Q3380" s="302">
        <v>0</v>
      </c>
      <c r="R3380" s="302">
        <v>243184.86</v>
      </c>
      <c r="S3380" s="302">
        <v>0</v>
      </c>
      <c r="T3380" s="302">
        <v>1752.09</v>
      </c>
      <c r="U3380" s="302">
        <v>0</v>
      </c>
      <c r="V3380" s="302">
        <v>0</v>
      </c>
      <c r="W3380" s="302">
        <v>1752.09</v>
      </c>
      <c r="X3380" s="302">
        <v>0</v>
      </c>
      <c r="Y3380" s="302">
        <v>0</v>
      </c>
      <c r="Z3380" s="302">
        <v>0</v>
      </c>
      <c r="AA3380" s="302">
        <v>1125</v>
      </c>
      <c r="AB3380" s="302">
        <v>0</v>
      </c>
      <c r="AC3380" s="302">
        <v>0</v>
      </c>
      <c r="AD3380" s="302">
        <v>0</v>
      </c>
      <c r="AE3380" s="302">
        <v>0</v>
      </c>
      <c r="AF3380" s="302">
        <v>0</v>
      </c>
      <c r="AG3380" s="302">
        <v>0</v>
      </c>
      <c r="AH3380" s="302">
        <v>162.82</v>
      </c>
      <c r="AI3380" s="302">
        <v>0</v>
      </c>
      <c r="AJ3380" s="302">
        <v>0</v>
      </c>
      <c r="AK3380" s="302">
        <v>0</v>
      </c>
      <c r="AL3380" s="302">
        <v>0</v>
      </c>
      <c r="AM3380" s="302">
        <v>0</v>
      </c>
      <c r="AN3380" s="302">
        <v>0</v>
      </c>
      <c r="AO3380" s="302">
        <v>0</v>
      </c>
      <c r="AP3380" s="302">
        <v>7.92</v>
      </c>
      <c r="AQ3380" s="302">
        <v>0</v>
      </c>
      <c r="AR3380" s="302">
        <v>0</v>
      </c>
      <c r="AS3380" s="302">
        <v>0</v>
      </c>
      <c r="AT3380" s="295">
        <f t="shared" si="52"/>
        <v>4340</v>
      </c>
      <c r="AU3380" s="302">
        <v>0</v>
      </c>
      <c r="AV3380" s="302">
        <v>0</v>
      </c>
      <c r="AW3380" s="303">
        <v>119</v>
      </c>
      <c r="AX3380" s="303">
        <v>121</v>
      </c>
      <c r="AY3380" s="302">
        <v>384000.01598999999</v>
      </c>
      <c r="AZ3380" s="302">
        <v>245760.01</v>
      </c>
      <c r="BA3380" s="301">
        <v>89.296869999999998</v>
      </c>
      <c r="BB3380" s="301">
        <v>88.361189558009002</v>
      </c>
      <c r="BC3380" s="301">
        <v>8.6</v>
      </c>
      <c r="BD3380" s="301"/>
      <c r="BE3380" s="300" t="s">
        <v>4204</v>
      </c>
      <c r="BF3380" s="298"/>
      <c r="BG3380" s="300" t="s">
        <v>312</v>
      </c>
      <c r="BH3380" s="300" t="s">
        <v>845</v>
      </c>
      <c r="BI3380" s="300" t="s">
        <v>846</v>
      </c>
      <c r="BJ3380" s="300" t="s">
        <v>4205</v>
      </c>
      <c r="BK3380" s="299" t="s">
        <v>4</v>
      </c>
      <c r="BL3380" s="301">
        <v>243184.86</v>
      </c>
      <c r="BM3380" s="299" t="s">
        <v>894</v>
      </c>
      <c r="BN3380" s="301"/>
      <c r="BO3380" s="304">
        <v>45134</v>
      </c>
      <c r="BP3380" s="304">
        <v>48818</v>
      </c>
      <c r="BQ3380" s="297" t="s">
        <v>1065</v>
      </c>
      <c r="BR3380" s="297" t="s">
        <v>4741</v>
      </c>
      <c r="BS3380" s="297" t="s">
        <v>4742</v>
      </c>
      <c r="BT3380" s="297" t="s">
        <v>4742</v>
      </c>
      <c r="BU3380" s="301">
        <v>0</v>
      </c>
      <c r="BV3380" s="301">
        <v>1125</v>
      </c>
      <c r="BW3380" s="301">
        <v>0</v>
      </c>
    </row>
    <row r="3381" spans="1:75" s="289" customFormat="1" ht="18.2" customHeight="1" x14ac:dyDescent="0.15">
      <c r="A3381" s="291">
        <v>3379</v>
      </c>
      <c r="B3381" s="292" t="s">
        <v>305</v>
      </c>
      <c r="C3381" s="292" t="s">
        <v>306</v>
      </c>
      <c r="D3381" s="312">
        <v>45172</v>
      </c>
      <c r="E3381" s="293" t="s">
        <v>3833</v>
      </c>
      <c r="F3381" s="308">
        <v>0</v>
      </c>
      <c r="G3381" s="308">
        <v>0</v>
      </c>
      <c r="H3381" s="295">
        <v>49149.45</v>
      </c>
      <c r="I3381" s="295">
        <v>0</v>
      </c>
      <c r="J3381" s="295">
        <v>0</v>
      </c>
      <c r="K3381" s="295">
        <v>49149.45</v>
      </c>
      <c r="L3381" s="295">
        <v>3560.6</v>
      </c>
      <c r="M3381" s="295">
        <v>0</v>
      </c>
      <c r="N3381" s="295">
        <v>0</v>
      </c>
      <c r="O3381" s="295">
        <v>3560.6</v>
      </c>
      <c r="P3381" s="295">
        <v>0</v>
      </c>
      <c r="Q3381" s="295">
        <v>0</v>
      </c>
      <c r="R3381" s="295">
        <v>45588.85</v>
      </c>
      <c r="S3381" s="295">
        <v>0</v>
      </c>
      <c r="T3381" s="295">
        <v>409.58</v>
      </c>
      <c r="U3381" s="295">
        <v>0</v>
      </c>
      <c r="V3381" s="295">
        <v>0</v>
      </c>
      <c r="W3381" s="295">
        <v>409.58</v>
      </c>
      <c r="X3381" s="295">
        <v>0</v>
      </c>
      <c r="Y3381" s="295">
        <v>0</v>
      </c>
      <c r="Z3381" s="295">
        <v>0</v>
      </c>
      <c r="AA3381" s="295">
        <v>0</v>
      </c>
      <c r="AB3381" s="295">
        <v>0</v>
      </c>
      <c r="AC3381" s="295">
        <v>0</v>
      </c>
      <c r="AD3381" s="295">
        <v>0</v>
      </c>
      <c r="AE3381" s="295">
        <v>0</v>
      </c>
      <c r="AF3381" s="295">
        <v>0</v>
      </c>
      <c r="AG3381" s="295">
        <v>0</v>
      </c>
      <c r="AH3381" s="295">
        <v>164.5</v>
      </c>
      <c r="AI3381" s="295">
        <v>0</v>
      </c>
      <c r="AJ3381" s="295">
        <v>0</v>
      </c>
      <c r="AK3381" s="295">
        <v>0</v>
      </c>
      <c r="AL3381" s="295">
        <v>0</v>
      </c>
      <c r="AM3381" s="295">
        <v>0</v>
      </c>
      <c r="AN3381" s="295">
        <v>0</v>
      </c>
      <c r="AO3381" s="295">
        <v>0</v>
      </c>
      <c r="AP3381" s="295">
        <v>10.92</v>
      </c>
      <c r="AQ3381" s="295">
        <v>0</v>
      </c>
      <c r="AR3381" s="295">
        <v>145.6</v>
      </c>
      <c r="AS3381" s="295">
        <v>0</v>
      </c>
      <c r="AT3381" s="295">
        <f t="shared" si="52"/>
        <v>4000</v>
      </c>
      <c r="AU3381" s="295">
        <v>0</v>
      </c>
      <c r="AV3381" s="295">
        <v>0</v>
      </c>
      <c r="AW3381" s="296">
        <v>39</v>
      </c>
      <c r="AX3381" s="296">
        <v>124</v>
      </c>
      <c r="AY3381" s="295">
        <v>336200.17</v>
      </c>
      <c r="AZ3381" s="295">
        <v>288347.18</v>
      </c>
      <c r="BA3381" s="294">
        <v>77.161337000000003</v>
      </c>
      <c r="BB3381" s="294">
        <v>12.1995180195362</v>
      </c>
      <c r="BC3381" s="294">
        <v>10</v>
      </c>
      <c r="BD3381" s="294"/>
      <c r="BE3381" s="293" t="s">
        <v>4204</v>
      </c>
      <c r="BF3381" s="291"/>
      <c r="BG3381" s="293" t="s">
        <v>312</v>
      </c>
      <c r="BH3381" s="293" t="s">
        <v>504</v>
      </c>
      <c r="BI3381" s="293" t="s">
        <v>505</v>
      </c>
      <c r="BJ3381" s="293" t="s">
        <v>103</v>
      </c>
      <c r="BK3381" s="292" t="s">
        <v>4</v>
      </c>
      <c r="BL3381" s="294">
        <v>45588.85</v>
      </c>
      <c r="BM3381" s="292" t="s">
        <v>894</v>
      </c>
      <c r="BN3381" s="294"/>
      <c r="BO3381" s="297">
        <v>42591</v>
      </c>
      <c r="BP3381" s="297">
        <v>46365</v>
      </c>
      <c r="BQ3381" s="297" t="s">
        <v>1066</v>
      </c>
      <c r="BR3381" s="297" t="s">
        <v>4744</v>
      </c>
      <c r="BS3381" s="297">
        <v>42591</v>
      </c>
      <c r="BT3381" s="297">
        <v>46365</v>
      </c>
      <c r="BU3381" s="294">
        <v>0</v>
      </c>
      <c r="BV3381" s="294">
        <v>0</v>
      </c>
      <c r="BW3381" s="294">
        <v>0</v>
      </c>
    </row>
    <row r="3382" spans="1:75" s="289" customFormat="1" ht="18.2" customHeight="1" x14ac:dyDescent="0.15">
      <c r="A3382" s="298">
        <v>3380</v>
      </c>
      <c r="B3382" s="299" t="s">
        <v>305</v>
      </c>
      <c r="C3382" s="299" t="s">
        <v>306</v>
      </c>
      <c r="D3382" s="313">
        <v>45172</v>
      </c>
      <c r="E3382" s="300" t="s">
        <v>4889</v>
      </c>
      <c r="F3382" s="309">
        <v>21</v>
      </c>
      <c r="G3382" s="309">
        <v>21</v>
      </c>
      <c r="H3382" s="302">
        <v>76792.990000000005</v>
      </c>
      <c r="I3382" s="302">
        <v>0</v>
      </c>
      <c r="J3382" s="302">
        <v>0</v>
      </c>
      <c r="K3382" s="302">
        <v>76792.990000000005</v>
      </c>
      <c r="L3382" s="302">
        <v>374.88</v>
      </c>
      <c r="M3382" s="302">
        <v>0</v>
      </c>
      <c r="N3382" s="302">
        <v>0</v>
      </c>
      <c r="O3382" s="302">
        <v>374.88</v>
      </c>
      <c r="P3382" s="302">
        <v>0</v>
      </c>
      <c r="Q3382" s="302">
        <v>0</v>
      </c>
      <c r="R3382" s="302">
        <v>76418.11</v>
      </c>
      <c r="S3382" s="302">
        <v>0</v>
      </c>
      <c r="T3382" s="302">
        <v>639.94000000000005</v>
      </c>
      <c r="U3382" s="302">
        <v>0</v>
      </c>
      <c r="V3382" s="302">
        <v>0</v>
      </c>
      <c r="W3382" s="302">
        <v>639.94000000000005</v>
      </c>
      <c r="X3382" s="302">
        <v>0</v>
      </c>
      <c r="Y3382" s="302">
        <v>0</v>
      </c>
      <c r="Z3382" s="302">
        <v>0</v>
      </c>
      <c r="AA3382" s="302">
        <v>1125</v>
      </c>
      <c r="AB3382" s="302">
        <v>0</v>
      </c>
      <c r="AC3382" s="302">
        <v>0</v>
      </c>
      <c r="AD3382" s="302">
        <v>0</v>
      </c>
      <c r="AE3382" s="302">
        <v>0</v>
      </c>
      <c r="AF3382" s="302">
        <v>0</v>
      </c>
      <c r="AG3382" s="302">
        <v>0</v>
      </c>
      <c r="AH3382" s="302">
        <v>95.07</v>
      </c>
      <c r="AI3382" s="302">
        <v>0</v>
      </c>
      <c r="AJ3382" s="302">
        <v>0</v>
      </c>
      <c r="AK3382" s="302">
        <v>0</v>
      </c>
      <c r="AL3382" s="302">
        <v>0</v>
      </c>
      <c r="AM3382" s="302">
        <v>0</v>
      </c>
      <c r="AN3382" s="302">
        <v>0</v>
      </c>
      <c r="AO3382" s="302">
        <v>0</v>
      </c>
      <c r="AP3382" s="302">
        <v>0.11</v>
      </c>
      <c r="AQ3382" s="302">
        <v>0</v>
      </c>
      <c r="AR3382" s="302">
        <v>0</v>
      </c>
      <c r="AS3382" s="302">
        <v>0</v>
      </c>
      <c r="AT3382" s="295">
        <f t="shared" si="52"/>
        <v>2235</v>
      </c>
      <c r="AU3382" s="302">
        <v>0</v>
      </c>
      <c r="AV3382" s="302">
        <v>0</v>
      </c>
      <c r="AW3382" s="303">
        <v>119</v>
      </c>
      <c r="AX3382" s="303">
        <v>121</v>
      </c>
      <c r="AY3382" s="302">
        <v>309998.72075500002</v>
      </c>
      <c r="AZ3382" s="302">
        <v>77164.77</v>
      </c>
      <c r="BA3382" s="301">
        <v>25.139721999999999</v>
      </c>
      <c r="BB3382" s="301">
        <v>24.8964655912979</v>
      </c>
      <c r="BC3382" s="301">
        <v>10</v>
      </c>
      <c r="BD3382" s="301"/>
      <c r="BE3382" s="300" t="s">
        <v>4204</v>
      </c>
      <c r="BF3382" s="298"/>
      <c r="BG3382" s="300" t="s">
        <v>320</v>
      </c>
      <c r="BH3382" s="300" t="s">
        <v>181</v>
      </c>
      <c r="BI3382" s="300" t="s">
        <v>427</v>
      </c>
      <c r="BJ3382" s="300" t="s">
        <v>4205</v>
      </c>
      <c r="BK3382" s="299" t="s">
        <v>4</v>
      </c>
      <c r="BL3382" s="301">
        <v>76418.11</v>
      </c>
      <c r="BM3382" s="299" t="s">
        <v>894</v>
      </c>
      <c r="BN3382" s="301"/>
      <c r="BO3382" s="304">
        <v>45138</v>
      </c>
      <c r="BP3382" s="304">
        <v>48822</v>
      </c>
      <c r="BQ3382" s="297" t="s">
        <v>1065</v>
      </c>
      <c r="BR3382" s="297" t="s">
        <v>4741</v>
      </c>
      <c r="BS3382" s="297" t="s">
        <v>4742</v>
      </c>
      <c r="BT3382" s="297" t="s">
        <v>4742</v>
      </c>
      <c r="BU3382" s="301">
        <v>0</v>
      </c>
      <c r="BV3382" s="301">
        <v>1125</v>
      </c>
      <c r="BW3382" s="301">
        <v>0</v>
      </c>
    </row>
    <row r="3383" spans="1:75" s="289" customFormat="1" ht="18.2" customHeight="1" x14ac:dyDescent="0.15">
      <c r="A3383" s="291">
        <v>3381</v>
      </c>
      <c r="B3383" s="292" t="s">
        <v>305</v>
      </c>
      <c r="C3383" s="292" t="s">
        <v>306</v>
      </c>
      <c r="D3383" s="312">
        <v>45172</v>
      </c>
      <c r="E3383" s="293" t="s">
        <v>4890</v>
      </c>
      <c r="F3383" s="308">
        <v>21</v>
      </c>
      <c r="G3383" s="308">
        <v>21</v>
      </c>
      <c r="H3383" s="295">
        <v>171311.42</v>
      </c>
      <c r="I3383" s="295">
        <v>0</v>
      </c>
      <c r="J3383" s="295">
        <v>0</v>
      </c>
      <c r="K3383" s="295">
        <v>171311.42</v>
      </c>
      <c r="L3383" s="295">
        <v>855.63</v>
      </c>
      <c r="M3383" s="295">
        <v>0</v>
      </c>
      <c r="N3383" s="295">
        <v>0</v>
      </c>
      <c r="O3383" s="295">
        <v>855.63</v>
      </c>
      <c r="P3383" s="295">
        <v>0</v>
      </c>
      <c r="Q3383" s="295">
        <v>0</v>
      </c>
      <c r="R3383" s="295">
        <v>170455.79</v>
      </c>
      <c r="S3383" s="295">
        <v>0</v>
      </c>
      <c r="T3383" s="295">
        <v>1370.49</v>
      </c>
      <c r="U3383" s="295">
        <v>0</v>
      </c>
      <c r="V3383" s="295">
        <v>0</v>
      </c>
      <c r="W3383" s="295">
        <v>1370.49</v>
      </c>
      <c r="X3383" s="295">
        <v>0</v>
      </c>
      <c r="Y3383" s="295">
        <v>0</v>
      </c>
      <c r="Z3383" s="295">
        <v>0</v>
      </c>
      <c r="AA3383" s="295">
        <v>1125</v>
      </c>
      <c r="AB3383" s="295">
        <v>0</v>
      </c>
      <c r="AC3383" s="295">
        <v>0</v>
      </c>
      <c r="AD3383" s="295">
        <v>0</v>
      </c>
      <c r="AE3383" s="295">
        <v>0</v>
      </c>
      <c r="AF3383" s="295">
        <v>0</v>
      </c>
      <c r="AG3383" s="295">
        <v>0</v>
      </c>
      <c r="AH3383" s="295">
        <v>114.06</v>
      </c>
      <c r="AI3383" s="295">
        <v>0</v>
      </c>
      <c r="AJ3383" s="295">
        <v>0</v>
      </c>
      <c r="AK3383" s="295">
        <v>0</v>
      </c>
      <c r="AL3383" s="295">
        <v>0</v>
      </c>
      <c r="AM3383" s="295">
        <v>0</v>
      </c>
      <c r="AN3383" s="295">
        <v>0</v>
      </c>
      <c r="AO3383" s="295">
        <v>0</v>
      </c>
      <c r="AP3383" s="295">
        <v>1.64</v>
      </c>
      <c r="AQ3383" s="295">
        <v>0</v>
      </c>
      <c r="AR3383" s="295">
        <v>0.82</v>
      </c>
      <c r="AS3383" s="295">
        <v>0</v>
      </c>
      <c r="AT3383" s="295">
        <f t="shared" si="52"/>
        <v>3466</v>
      </c>
      <c r="AU3383" s="295">
        <v>0</v>
      </c>
      <c r="AV3383" s="295">
        <v>0</v>
      </c>
      <c r="AW3383" s="296">
        <v>119</v>
      </c>
      <c r="AX3383" s="296">
        <v>121</v>
      </c>
      <c r="AY3383" s="295">
        <v>269000.40557300003</v>
      </c>
      <c r="AZ3383" s="295">
        <v>172160.26</v>
      </c>
      <c r="BA3383" s="294">
        <v>89.999863000000005</v>
      </c>
      <c r="BB3383" s="294">
        <v>89.108820743862594</v>
      </c>
      <c r="BC3383" s="294">
        <v>9.6</v>
      </c>
      <c r="BD3383" s="294"/>
      <c r="BE3383" s="293" t="s">
        <v>4204</v>
      </c>
      <c r="BF3383" s="291"/>
      <c r="BG3383" s="293" t="s">
        <v>320</v>
      </c>
      <c r="BH3383" s="293" t="s">
        <v>181</v>
      </c>
      <c r="BI3383" s="293" t="s">
        <v>368</v>
      </c>
      <c r="BJ3383" s="293" t="s">
        <v>4205</v>
      </c>
      <c r="BK3383" s="292" t="s">
        <v>4</v>
      </c>
      <c r="BL3383" s="294">
        <v>170455.79</v>
      </c>
      <c r="BM3383" s="292" t="s">
        <v>894</v>
      </c>
      <c r="BN3383" s="294"/>
      <c r="BO3383" s="297">
        <v>45138</v>
      </c>
      <c r="BP3383" s="297">
        <v>48822</v>
      </c>
      <c r="BQ3383" s="297" t="s">
        <v>1065</v>
      </c>
      <c r="BR3383" s="297" t="s">
        <v>4741</v>
      </c>
      <c r="BS3383" s="297" t="s">
        <v>4742</v>
      </c>
      <c r="BT3383" s="297" t="s">
        <v>4742</v>
      </c>
      <c r="BU3383" s="294">
        <v>0</v>
      </c>
      <c r="BV3383" s="294">
        <v>1125</v>
      </c>
      <c r="BW3383" s="294">
        <v>0</v>
      </c>
    </row>
    <row r="3384" spans="1:75" s="289" customFormat="1" ht="18.2" customHeight="1" x14ac:dyDescent="0.15">
      <c r="A3384" s="298">
        <v>3382</v>
      </c>
      <c r="B3384" s="299" t="s">
        <v>305</v>
      </c>
      <c r="C3384" s="299" t="s">
        <v>306</v>
      </c>
      <c r="D3384" s="313">
        <v>45172</v>
      </c>
      <c r="E3384" s="300" t="s">
        <v>4891</v>
      </c>
      <c r="F3384" s="309">
        <v>21</v>
      </c>
      <c r="G3384" s="309">
        <v>21</v>
      </c>
      <c r="H3384" s="302">
        <v>206974.46</v>
      </c>
      <c r="I3384" s="302">
        <v>0</v>
      </c>
      <c r="J3384" s="302">
        <v>0</v>
      </c>
      <c r="K3384" s="302">
        <v>206974.46</v>
      </c>
      <c r="L3384" s="302">
        <v>1033.74</v>
      </c>
      <c r="M3384" s="302">
        <v>0</v>
      </c>
      <c r="N3384" s="302">
        <v>0</v>
      </c>
      <c r="O3384" s="302">
        <v>1033.74</v>
      </c>
      <c r="P3384" s="302">
        <v>0</v>
      </c>
      <c r="Q3384" s="302">
        <v>0</v>
      </c>
      <c r="R3384" s="302">
        <v>205940.72</v>
      </c>
      <c r="S3384" s="302">
        <v>0</v>
      </c>
      <c r="T3384" s="302">
        <v>1655.8</v>
      </c>
      <c r="U3384" s="302">
        <v>0</v>
      </c>
      <c r="V3384" s="302">
        <v>0</v>
      </c>
      <c r="W3384" s="302">
        <v>1655.8</v>
      </c>
      <c r="X3384" s="302">
        <v>0</v>
      </c>
      <c r="Y3384" s="302">
        <v>0</v>
      </c>
      <c r="Z3384" s="302">
        <v>0</v>
      </c>
      <c r="AA3384" s="302">
        <v>1125</v>
      </c>
      <c r="AB3384" s="302">
        <v>0</v>
      </c>
      <c r="AC3384" s="302">
        <v>0</v>
      </c>
      <c r="AD3384" s="302">
        <v>0</v>
      </c>
      <c r="AE3384" s="302">
        <v>0</v>
      </c>
      <c r="AF3384" s="302">
        <v>0</v>
      </c>
      <c r="AG3384" s="302">
        <v>0</v>
      </c>
      <c r="AH3384" s="302">
        <v>137.80000000000001</v>
      </c>
      <c r="AI3384" s="302">
        <v>0</v>
      </c>
      <c r="AJ3384" s="302">
        <v>0</v>
      </c>
      <c r="AK3384" s="302">
        <v>0</v>
      </c>
      <c r="AL3384" s="302">
        <v>0</v>
      </c>
      <c r="AM3384" s="302">
        <v>0</v>
      </c>
      <c r="AN3384" s="302">
        <v>0</v>
      </c>
      <c r="AO3384" s="302">
        <v>0</v>
      </c>
      <c r="AP3384" s="302">
        <v>0</v>
      </c>
      <c r="AQ3384" s="302">
        <v>0</v>
      </c>
      <c r="AR3384" s="302">
        <v>0</v>
      </c>
      <c r="AS3384" s="302">
        <v>0</v>
      </c>
      <c r="AT3384" s="295">
        <f t="shared" si="52"/>
        <v>3952.34</v>
      </c>
      <c r="AU3384" s="302">
        <v>0</v>
      </c>
      <c r="AV3384" s="302">
        <v>0</v>
      </c>
      <c r="AW3384" s="303">
        <v>119</v>
      </c>
      <c r="AX3384" s="303">
        <v>121</v>
      </c>
      <c r="AY3384" s="302">
        <v>324999.99578499998</v>
      </c>
      <c r="AZ3384" s="302">
        <v>208000</v>
      </c>
      <c r="BA3384" s="301">
        <v>61.319142999999997</v>
      </c>
      <c r="BB3384" s="301">
        <v>60.712059900014197</v>
      </c>
      <c r="BC3384" s="301">
        <v>9.6</v>
      </c>
      <c r="BD3384" s="301"/>
      <c r="BE3384" s="300" t="s">
        <v>4204</v>
      </c>
      <c r="BF3384" s="298"/>
      <c r="BG3384" s="300" t="s">
        <v>320</v>
      </c>
      <c r="BH3384" s="300" t="s">
        <v>181</v>
      </c>
      <c r="BI3384" s="300" t="s">
        <v>462</v>
      </c>
      <c r="BJ3384" s="300" t="s">
        <v>4205</v>
      </c>
      <c r="BK3384" s="299" t="s">
        <v>4</v>
      </c>
      <c r="BL3384" s="301">
        <v>205940.72</v>
      </c>
      <c r="BM3384" s="299" t="s">
        <v>894</v>
      </c>
      <c r="BN3384" s="301"/>
      <c r="BO3384" s="304">
        <v>45138</v>
      </c>
      <c r="BP3384" s="304">
        <v>48822</v>
      </c>
      <c r="BQ3384" s="297" t="s">
        <v>1065</v>
      </c>
      <c r="BR3384" s="297" t="s">
        <v>4741</v>
      </c>
      <c r="BS3384" s="297" t="s">
        <v>4742</v>
      </c>
      <c r="BT3384" s="297" t="s">
        <v>4742</v>
      </c>
      <c r="BU3384" s="301">
        <v>0</v>
      </c>
      <c r="BV3384" s="301">
        <v>1125</v>
      </c>
      <c r="BW3384" s="301">
        <v>0</v>
      </c>
    </row>
    <row r="3385" spans="1:75" s="289" customFormat="1" ht="18.2" customHeight="1" x14ac:dyDescent="0.15">
      <c r="A3385" s="291">
        <v>3383</v>
      </c>
      <c r="B3385" s="292" t="s">
        <v>305</v>
      </c>
      <c r="C3385" s="292" t="s">
        <v>306</v>
      </c>
      <c r="D3385" s="312">
        <v>45172</v>
      </c>
      <c r="E3385" s="293" t="s">
        <v>3834</v>
      </c>
      <c r="F3385" s="308">
        <v>6</v>
      </c>
      <c r="G3385" s="308">
        <v>6</v>
      </c>
      <c r="H3385" s="295">
        <v>352134.55</v>
      </c>
      <c r="I3385" s="295">
        <v>14813.11</v>
      </c>
      <c r="J3385" s="295">
        <v>0</v>
      </c>
      <c r="K3385" s="295">
        <v>366947.66</v>
      </c>
      <c r="L3385" s="295">
        <v>2537.71</v>
      </c>
      <c r="M3385" s="295">
        <v>0</v>
      </c>
      <c r="N3385" s="295">
        <v>2420.44</v>
      </c>
      <c r="O3385" s="295">
        <v>0</v>
      </c>
      <c r="P3385" s="295">
        <v>0</v>
      </c>
      <c r="Q3385" s="295">
        <v>0</v>
      </c>
      <c r="R3385" s="295">
        <v>364527.22</v>
      </c>
      <c r="S3385" s="295">
        <v>15299.44</v>
      </c>
      <c r="T3385" s="295">
        <v>2787.73</v>
      </c>
      <c r="U3385" s="295">
        <v>0</v>
      </c>
      <c r="V3385" s="295">
        <v>2968.35</v>
      </c>
      <c r="W3385" s="295">
        <v>0</v>
      </c>
      <c r="X3385" s="295">
        <v>0</v>
      </c>
      <c r="Y3385" s="295">
        <v>0</v>
      </c>
      <c r="Z3385" s="295">
        <v>15118.82</v>
      </c>
      <c r="AA3385" s="295">
        <v>0</v>
      </c>
      <c r="AB3385" s="295">
        <v>0</v>
      </c>
      <c r="AC3385" s="295">
        <v>0</v>
      </c>
      <c r="AD3385" s="295">
        <v>0</v>
      </c>
      <c r="AE3385" s="295">
        <v>0</v>
      </c>
      <c r="AF3385" s="295">
        <v>0</v>
      </c>
      <c r="AG3385" s="295">
        <v>0</v>
      </c>
      <c r="AH3385" s="295">
        <v>0</v>
      </c>
      <c r="AI3385" s="295">
        <v>0</v>
      </c>
      <c r="AJ3385" s="295">
        <v>0</v>
      </c>
      <c r="AK3385" s="295">
        <v>0</v>
      </c>
      <c r="AL3385" s="295">
        <v>350</v>
      </c>
      <c r="AM3385" s="295">
        <v>0</v>
      </c>
      <c r="AN3385" s="295">
        <v>0</v>
      </c>
      <c r="AO3385" s="295">
        <v>261.20999999999998</v>
      </c>
      <c r="AP3385" s="295">
        <v>0</v>
      </c>
      <c r="AQ3385" s="295">
        <v>0</v>
      </c>
      <c r="AR3385" s="295">
        <v>0</v>
      </c>
      <c r="AS3385" s="295">
        <v>0</v>
      </c>
      <c r="AT3385" s="295">
        <f t="shared" si="52"/>
        <v>6000</v>
      </c>
      <c r="AU3385" s="295">
        <v>14930.38</v>
      </c>
      <c r="AV3385" s="295">
        <v>15118.82</v>
      </c>
      <c r="AW3385" s="296">
        <v>93</v>
      </c>
      <c r="AX3385" s="296">
        <v>178</v>
      </c>
      <c r="AY3385" s="295">
        <v>490999.19</v>
      </c>
      <c r="AZ3385" s="295">
        <v>490999.19</v>
      </c>
      <c r="BA3385" s="294">
        <v>89.816849000000005</v>
      </c>
      <c r="BB3385" s="294">
        <v>66.681752112727096</v>
      </c>
      <c r="BC3385" s="294">
        <v>9.5</v>
      </c>
      <c r="BD3385" s="294"/>
      <c r="BE3385" s="293" t="s">
        <v>4204</v>
      </c>
      <c r="BF3385" s="291"/>
      <c r="BG3385" s="293" t="s">
        <v>408</v>
      </c>
      <c r="BH3385" s="293" t="s">
        <v>194</v>
      </c>
      <c r="BI3385" s="293" t="s">
        <v>409</v>
      </c>
      <c r="BJ3385" s="293" t="s">
        <v>177</v>
      </c>
      <c r="BK3385" s="292" t="s">
        <v>4</v>
      </c>
      <c r="BL3385" s="294">
        <v>364527.22</v>
      </c>
      <c r="BM3385" s="292" t="s">
        <v>894</v>
      </c>
      <c r="BN3385" s="294"/>
      <c r="BO3385" s="297">
        <v>42591</v>
      </c>
      <c r="BP3385" s="297">
        <v>48008</v>
      </c>
      <c r="BQ3385" s="297" t="s">
        <v>1065</v>
      </c>
      <c r="BR3385" s="297" t="s">
        <v>4741</v>
      </c>
      <c r="BS3385" s="297">
        <v>42591</v>
      </c>
      <c r="BT3385" s="297">
        <v>48008</v>
      </c>
      <c r="BU3385" s="294">
        <v>1306.05</v>
      </c>
      <c r="BV3385" s="294">
        <v>0</v>
      </c>
      <c r="BW3385" s="294">
        <v>0</v>
      </c>
    </row>
    <row r="3386" spans="1:75" s="289" customFormat="1" ht="18.2" customHeight="1" x14ac:dyDescent="0.15">
      <c r="A3386" s="298">
        <v>3384</v>
      </c>
      <c r="B3386" s="299" t="s">
        <v>305</v>
      </c>
      <c r="C3386" s="299" t="s">
        <v>306</v>
      </c>
      <c r="D3386" s="313">
        <v>45172</v>
      </c>
      <c r="E3386" s="300" t="s">
        <v>3835</v>
      </c>
      <c r="F3386" s="309">
        <v>0</v>
      </c>
      <c r="G3386" s="309">
        <v>0</v>
      </c>
      <c r="H3386" s="302">
        <v>174617.5</v>
      </c>
      <c r="I3386" s="302">
        <v>0</v>
      </c>
      <c r="J3386" s="302">
        <v>0</v>
      </c>
      <c r="K3386" s="302">
        <v>174617.5</v>
      </c>
      <c r="L3386" s="302">
        <v>849.95</v>
      </c>
      <c r="M3386" s="302">
        <v>0</v>
      </c>
      <c r="N3386" s="302">
        <v>0</v>
      </c>
      <c r="O3386" s="302">
        <v>849.95</v>
      </c>
      <c r="P3386" s="302">
        <v>0</v>
      </c>
      <c r="Q3386" s="302">
        <v>0</v>
      </c>
      <c r="R3386" s="302">
        <v>173767.55</v>
      </c>
      <c r="S3386" s="302">
        <v>0</v>
      </c>
      <c r="T3386" s="302">
        <v>1396.94</v>
      </c>
      <c r="U3386" s="302">
        <v>0</v>
      </c>
      <c r="V3386" s="302">
        <v>0</v>
      </c>
      <c r="W3386" s="302">
        <v>1396.94</v>
      </c>
      <c r="X3386" s="302">
        <v>0</v>
      </c>
      <c r="Y3386" s="302">
        <v>0</v>
      </c>
      <c r="Z3386" s="302">
        <v>0</v>
      </c>
      <c r="AA3386" s="302">
        <v>0</v>
      </c>
      <c r="AB3386" s="302">
        <v>0</v>
      </c>
      <c r="AC3386" s="302">
        <v>0</v>
      </c>
      <c r="AD3386" s="302">
        <v>0</v>
      </c>
      <c r="AE3386" s="302">
        <v>0</v>
      </c>
      <c r="AF3386" s="302">
        <v>0</v>
      </c>
      <c r="AG3386" s="302">
        <v>0</v>
      </c>
      <c r="AH3386" s="302">
        <v>117.57</v>
      </c>
      <c r="AI3386" s="302">
        <v>0</v>
      </c>
      <c r="AJ3386" s="302">
        <v>0</v>
      </c>
      <c r="AK3386" s="302">
        <v>0</v>
      </c>
      <c r="AL3386" s="302">
        <v>0</v>
      </c>
      <c r="AM3386" s="302">
        <v>0</v>
      </c>
      <c r="AN3386" s="302">
        <v>0</v>
      </c>
      <c r="AO3386" s="302">
        <v>0</v>
      </c>
      <c r="AP3386" s="302">
        <v>0</v>
      </c>
      <c r="AQ3386" s="302">
        <v>0</v>
      </c>
      <c r="AR3386" s="302">
        <v>0</v>
      </c>
      <c r="AS3386" s="302">
        <v>0.03</v>
      </c>
      <c r="AT3386" s="295">
        <f t="shared" si="52"/>
        <v>2364.4300000000003</v>
      </c>
      <c r="AU3386" s="302">
        <v>0</v>
      </c>
      <c r="AV3386" s="302">
        <v>0</v>
      </c>
      <c r="AW3386" s="303">
        <v>121</v>
      </c>
      <c r="AX3386" s="303">
        <v>206</v>
      </c>
      <c r="AY3386" s="302">
        <v>221000.07</v>
      </c>
      <c r="AZ3386" s="302">
        <v>221000.07</v>
      </c>
      <c r="BA3386" s="301">
        <v>89.185486999999995</v>
      </c>
      <c r="BB3386" s="301">
        <v>70.124609334046099</v>
      </c>
      <c r="BC3386" s="301">
        <v>9.6</v>
      </c>
      <c r="BD3386" s="301"/>
      <c r="BE3386" s="300" t="s">
        <v>4204</v>
      </c>
      <c r="BF3386" s="298"/>
      <c r="BG3386" s="300" t="s">
        <v>310</v>
      </c>
      <c r="BH3386" s="300" t="s">
        <v>233</v>
      </c>
      <c r="BI3386" s="300" t="s">
        <v>375</v>
      </c>
      <c r="BJ3386" s="300" t="s">
        <v>103</v>
      </c>
      <c r="BK3386" s="299" t="s">
        <v>4</v>
      </c>
      <c r="BL3386" s="301">
        <v>173767.55</v>
      </c>
      <c r="BM3386" s="299" t="s">
        <v>894</v>
      </c>
      <c r="BN3386" s="301"/>
      <c r="BO3386" s="304">
        <v>42593</v>
      </c>
      <c r="BP3386" s="304">
        <v>48863</v>
      </c>
      <c r="BQ3386" s="297" t="s">
        <v>1065</v>
      </c>
      <c r="BR3386" s="297" t="s">
        <v>4741</v>
      </c>
      <c r="BS3386" s="297">
        <v>42593</v>
      </c>
      <c r="BT3386" s="297">
        <v>48863</v>
      </c>
      <c r="BU3386" s="301">
        <v>0</v>
      </c>
      <c r="BV3386" s="301">
        <v>0</v>
      </c>
      <c r="BW3386" s="301">
        <v>0</v>
      </c>
    </row>
    <row r="3387" spans="1:75" s="289" customFormat="1" ht="18.2" customHeight="1" x14ac:dyDescent="0.15">
      <c r="A3387" s="291">
        <v>3385</v>
      </c>
      <c r="B3387" s="292" t="s">
        <v>305</v>
      </c>
      <c r="C3387" s="292" t="s">
        <v>306</v>
      </c>
      <c r="D3387" s="312">
        <v>45172</v>
      </c>
      <c r="E3387" s="293" t="s">
        <v>4901</v>
      </c>
      <c r="F3387" s="308">
        <v>21</v>
      </c>
      <c r="G3387" s="308"/>
      <c r="H3387" s="295">
        <v>205069.73</v>
      </c>
      <c r="I3387" s="295"/>
      <c r="J3387" s="295">
        <v>0</v>
      </c>
      <c r="K3387" s="295">
        <v>205069.73</v>
      </c>
      <c r="L3387" s="295"/>
      <c r="M3387" s="295">
        <v>0</v>
      </c>
      <c r="N3387" s="295">
        <v>0</v>
      </c>
      <c r="O3387" s="295">
        <v>0</v>
      </c>
      <c r="P3387" s="295">
        <v>0</v>
      </c>
      <c r="Q3387" s="295">
        <v>0</v>
      </c>
      <c r="R3387" s="295">
        <v>205069.73</v>
      </c>
      <c r="S3387" s="295">
        <v>0</v>
      </c>
      <c r="T3387" s="295">
        <v>3851.89</v>
      </c>
      <c r="U3387" s="295">
        <v>0</v>
      </c>
      <c r="V3387" s="295">
        <v>0</v>
      </c>
      <c r="W3387" s="295">
        <v>3851.89</v>
      </c>
      <c r="X3387" s="295">
        <v>0</v>
      </c>
      <c r="Y3387" s="295">
        <v>0</v>
      </c>
      <c r="Z3387" s="295">
        <v>0</v>
      </c>
      <c r="AA3387" s="295">
        <v>1125</v>
      </c>
      <c r="AB3387" s="295">
        <v>0</v>
      </c>
      <c r="AC3387" s="295">
        <v>0</v>
      </c>
      <c r="AD3387" s="295">
        <v>0</v>
      </c>
      <c r="AE3387" s="295">
        <v>0</v>
      </c>
      <c r="AF3387" s="295">
        <v>0</v>
      </c>
      <c r="AG3387" s="295">
        <v>0</v>
      </c>
      <c r="AH3387" s="295">
        <v>0</v>
      </c>
      <c r="AI3387" s="295">
        <v>0</v>
      </c>
      <c r="AJ3387" s="295">
        <v>0</v>
      </c>
      <c r="AK3387" s="295">
        <v>0</v>
      </c>
      <c r="AL3387" s="295">
        <v>0</v>
      </c>
      <c r="AM3387" s="295">
        <v>0</v>
      </c>
      <c r="AN3387" s="295">
        <v>0</v>
      </c>
      <c r="AO3387" s="295">
        <v>0</v>
      </c>
      <c r="AP3387" s="295">
        <v>23.11</v>
      </c>
      <c r="AQ3387" s="295">
        <v>0</v>
      </c>
      <c r="AR3387" s="295">
        <v>0</v>
      </c>
      <c r="AS3387" s="295">
        <v>0</v>
      </c>
      <c r="AT3387" s="295">
        <f t="shared" si="52"/>
        <v>5000</v>
      </c>
      <c r="AU3387" s="295">
        <v>0</v>
      </c>
      <c r="AV3387" s="295">
        <v>0</v>
      </c>
      <c r="AW3387" s="296">
        <v>85</v>
      </c>
      <c r="AX3387" s="296">
        <v>86</v>
      </c>
      <c r="AY3387" s="295">
        <v>285000.05</v>
      </c>
      <c r="AZ3387" s="295">
        <v>205069.73</v>
      </c>
      <c r="BA3387" s="294">
        <v>55.055987000000002</v>
      </c>
      <c r="BB3387" s="294">
        <v>55.055987000000002</v>
      </c>
      <c r="BC3387" s="294">
        <v>10</v>
      </c>
      <c r="BD3387" s="294"/>
      <c r="BE3387" s="293" t="s">
        <v>4204</v>
      </c>
      <c r="BF3387" s="291"/>
      <c r="BG3387" s="293" t="s">
        <v>312</v>
      </c>
      <c r="BH3387" s="293" t="s">
        <v>340</v>
      </c>
      <c r="BI3387" s="293" t="s">
        <v>346</v>
      </c>
      <c r="BJ3387" s="293" t="s">
        <v>4205</v>
      </c>
      <c r="BK3387" s="292" t="s">
        <v>4</v>
      </c>
      <c r="BL3387" s="294">
        <v>205069.73</v>
      </c>
      <c r="BM3387" s="292" t="s">
        <v>894</v>
      </c>
      <c r="BN3387" s="294"/>
      <c r="BO3387" s="297">
        <v>45160</v>
      </c>
      <c r="BP3387" s="297">
        <v>47778</v>
      </c>
      <c r="BQ3387" s="304" t="s">
        <v>1065</v>
      </c>
      <c r="BR3387" s="304" t="s">
        <v>4741</v>
      </c>
      <c r="BS3387" s="304" t="s">
        <v>4742</v>
      </c>
      <c r="BT3387" s="304" t="s">
        <v>4742</v>
      </c>
      <c r="BU3387" s="294">
        <v>0</v>
      </c>
      <c r="BV3387" s="294">
        <v>1125</v>
      </c>
      <c r="BW3387" s="294">
        <v>0</v>
      </c>
    </row>
    <row r="3388" spans="1:75" s="289" customFormat="1" ht="18.2" customHeight="1" x14ac:dyDescent="0.15">
      <c r="A3388" s="298">
        <v>3386</v>
      </c>
      <c r="B3388" s="299" t="s">
        <v>305</v>
      </c>
      <c r="C3388" s="299" t="s">
        <v>306</v>
      </c>
      <c r="D3388" s="313">
        <v>45172</v>
      </c>
      <c r="E3388" s="300" t="s">
        <v>3836</v>
      </c>
      <c r="F3388" s="309">
        <v>0</v>
      </c>
      <c r="G3388" s="309">
        <v>0</v>
      </c>
      <c r="H3388" s="302">
        <v>121594.65</v>
      </c>
      <c r="I3388" s="302">
        <v>0</v>
      </c>
      <c r="J3388" s="302">
        <v>0</v>
      </c>
      <c r="K3388" s="302">
        <v>121594.65</v>
      </c>
      <c r="L3388" s="302">
        <v>2447.37</v>
      </c>
      <c r="M3388" s="302">
        <v>0</v>
      </c>
      <c r="N3388" s="302">
        <v>0</v>
      </c>
      <c r="O3388" s="302">
        <v>2447.37</v>
      </c>
      <c r="P3388" s="302">
        <v>0</v>
      </c>
      <c r="Q3388" s="302">
        <v>0</v>
      </c>
      <c r="R3388" s="302">
        <v>119147.28</v>
      </c>
      <c r="S3388" s="302">
        <v>0</v>
      </c>
      <c r="T3388" s="302">
        <v>972.76</v>
      </c>
      <c r="U3388" s="302">
        <v>0</v>
      </c>
      <c r="V3388" s="302">
        <v>0</v>
      </c>
      <c r="W3388" s="302">
        <v>972.76</v>
      </c>
      <c r="X3388" s="302">
        <v>0</v>
      </c>
      <c r="Y3388" s="302">
        <v>0</v>
      </c>
      <c r="Z3388" s="302">
        <v>0</v>
      </c>
      <c r="AA3388" s="302">
        <v>0</v>
      </c>
      <c r="AB3388" s="302">
        <v>0</v>
      </c>
      <c r="AC3388" s="302">
        <v>0</v>
      </c>
      <c r="AD3388" s="302">
        <v>0</v>
      </c>
      <c r="AE3388" s="302">
        <v>0</v>
      </c>
      <c r="AF3388" s="302">
        <v>0</v>
      </c>
      <c r="AG3388" s="302">
        <v>0</v>
      </c>
      <c r="AH3388" s="302">
        <v>142.44</v>
      </c>
      <c r="AI3388" s="302">
        <v>0</v>
      </c>
      <c r="AJ3388" s="302">
        <v>0</v>
      </c>
      <c r="AK3388" s="302">
        <v>0</v>
      </c>
      <c r="AL3388" s="302">
        <v>0</v>
      </c>
      <c r="AM3388" s="302">
        <v>0</v>
      </c>
      <c r="AN3388" s="302">
        <v>0</v>
      </c>
      <c r="AO3388" s="302">
        <v>0</v>
      </c>
      <c r="AP3388" s="302">
        <v>90.04</v>
      </c>
      <c r="AQ3388" s="302">
        <v>0</v>
      </c>
      <c r="AR3388" s="302">
        <v>52.61</v>
      </c>
      <c r="AS3388" s="302">
        <v>0</v>
      </c>
      <c r="AT3388" s="295">
        <f t="shared" si="52"/>
        <v>3600</v>
      </c>
      <c r="AU3388" s="302">
        <v>0</v>
      </c>
      <c r="AV3388" s="302">
        <v>0</v>
      </c>
      <c r="AW3388" s="303">
        <v>41</v>
      </c>
      <c r="AX3388" s="303">
        <v>126</v>
      </c>
      <c r="AY3388" s="302">
        <v>284000.09999999998</v>
      </c>
      <c r="AZ3388" s="302">
        <v>255150.2</v>
      </c>
      <c r="BA3388" s="301">
        <v>87.464758000000003</v>
      </c>
      <c r="BB3388" s="301">
        <v>40.843346434994899</v>
      </c>
      <c r="BC3388" s="301">
        <v>9.6</v>
      </c>
      <c r="BD3388" s="301"/>
      <c r="BE3388" s="300" t="s">
        <v>4204</v>
      </c>
      <c r="BF3388" s="298"/>
      <c r="BG3388" s="300" t="s">
        <v>333</v>
      </c>
      <c r="BH3388" s="300" t="s">
        <v>185</v>
      </c>
      <c r="BI3388" s="300" t="s">
        <v>343</v>
      </c>
      <c r="BJ3388" s="300" t="s">
        <v>103</v>
      </c>
      <c r="BK3388" s="299" t="s">
        <v>4</v>
      </c>
      <c r="BL3388" s="301">
        <v>119147.28</v>
      </c>
      <c r="BM3388" s="299" t="s">
        <v>894</v>
      </c>
      <c r="BN3388" s="301"/>
      <c r="BO3388" s="304">
        <v>42593</v>
      </c>
      <c r="BP3388" s="304">
        <v>46429</v>
      </c>
      <c r="BQ3388" s="297" t="s">
        <v>1065</v>
      </c>
      <c r="BR3388" s="297" t="s">
        <v>4741</v>
      </c>
      <c r="BS3388" s="297">
        <v>42593</v>
      </c>
      <c r="BT3388" s="297">
        <v>46429</v>
      </c>
      <c r="BU3388" s="301">
        <v>0</v>
      </c>
      <c r="BV3388" s="301">
        <v>0</v>
      </c>
      <c r="BW3388" s="301">
        <v>0</v>
      </c>
    </row>
    <row r="3389" spans="1:75" s="289" customFormat="1" ht="18.2" customHeight="1" x14ac:dyDescent="0.15">
      <c r="A3389" s="291">
        <v>3387</v>
      </c>
      <c r="B3389" s="292" t="s">
        <v>305</v>
      </c>
      <c r="C3389" s="292" t="s">
        <v>306</v>
      </c>
      <c r="D3389" s="312">
        <v>45172</v>
      </c>
      <c r="E3389" s="293" t="s">
        <v>3837</v>
      </c>
      <c r="F3389" s="308">
        <v>0</v>
      </c>
      <c r="G3389" s="308">
        <v>0</v>
      </c>
      <c r="H3389" s="295">
        <v>306939.19</v>
      </c>
      <c r="I3389" s="295">
        <v>0</v>
      </c>
      <c r="J3389" s="295">
        <v>0</v>
      </c>
      <c r="K3389" s="295">
        <v>306939.19</v>
      </c>
      <c r="L3389" s="295">
        <v>1667.75</v>
      </c>
      <c r="M3389" s="295">
        <v>0</v>
      </c>
      <c r="N3389" s="295">
        <v>0</v>
      </c>
      <c r="O3389" s="295">
        <v>1667.75</v>
      </c>
      <c r="P3389" s="295">
        <v>0</v>
      </c>
      <c r="Q3389" s="295">
        <v>0</v>
      </c>
      <c r="R3389" s="295">
        <v>305271.44</v>
      </c>
      <c r="S3389" s="295">
        <v>0</v>
      </c>
      <c r="T3389" s="295">
        <v>2429.94</v>
      </c>
      <c r="U3389" s="295">
        <v>0</v>
      </c>
      <c r="V3389" s="295">
        <v>0</v>
      </c>
      <c r="W3389" s="295">
        <v>2429.94</v>
      </c>
      <c r="X3389" s="295">
        <v>0</v>
      </c>
      <c r="Y3389" s="295">
        <v>0</v>
      </c>
      <c r="Z3389" s="295">
        <v>0</v>
      </c>
      <c r="AA3389" s="295">
        <v>0</v>
      </c>
      <c r="AB3389" s="295">
        <v>0</v>
      </c>
      <c r="AC3389" s="295">
        <v>0</v>
      </c>
      <c r="AD3389" s="295">
        <v>0</v>
      </c>
      <c r="AE3389" s="295">
        <v>0</v>
      </c>
      <c r="AF3389" s="295">
        <v>0</v>
      </c>
      <c r="AG3389" s="295">
        <v>0</v>
      </c>
      <c r="AH3389" s="295">
        <v>211.84</v>
      </c>
      <c r="AI3389" s="295">
        <v>0</v>
      </c>
      <c r="AJ3389" s="295">
        <v>0</v>
      </c>
      <c r="AK3389" s="295">
        <v>0</v>
      </c>
      <c r="AL3389" s="295">
        <v>0</v>
      </c>
      <c r="AM3389" s="295">
        <v>0</v>
      </c>
      <c r="AN3389" s="295">
        <v>0</v>
      </c>
      <c r="AO3389" s="295">
        <v>0</v>
      </c>
      <c r="AP3389" s="295">
        <v>39.799999999999997</v>
      </c>
      <c r="AQ3389" s="295">
        <v>0</v>
      </c>
      <c r="AR3389" s="295">
        <v>49.33</v>
      </c>
      <c r="AS3389" s="295">
        <v>0</v>
      </c>
      <c r="AT3389" s="295">
        <f t="shared" si="52"/>
        <v>4300</v>
      </c>
      <c r="AU3389" s="295">
        <v>0</v>
      </c>
      <c r="AV3389" s="295">
        <v>0</v>
      </c>
      <c r="AW3389" s="296">
        <v>113</v>
      </c>
      <c r="AX3389" s="296">
        <v>198</v>
      </c>
      <c r="AY3389" s="295">
        <v>398199.57</v>
      </c>
      <c r="AZ3389" s="295">
        <v>398199.57</v>
      </c>
      <c r="BA3389" s="294">
        <v>86.051865000000006</v>
      </c>
      <c r="BB3389" s="294">
        <v>65.969877223211498</v>
      </c>
      <c r="BC3389" s="294">
        <v>9.5</v>
      </c>
      <c r="BD3389" s="294"/>
      <c r="BE3389" s="293" t="s">
        <v>4204</v>
      </c>
      <c r="BF3389" s="291"/>
      <c r="BG3389" s="293" t="s">
        <v>320</v>
      </c>
      <c r="BH3389" s="293" t="s">
        <v>181</v>
      </c>
      <c r="BI3389" s="293" t="s">
        <v>321</v>
      </c>
      <c r="BJ3389" s="293" t="s">
        <v>103</v>
      </c>
      <c r="BK3389" s="292" t="s">
        <v>4</v>
      </c>
      <c r="BL3389" s="294">
        <v>305271.44</v>
      </c>
      <c r="BM3389" s="292" t="s">
        <v>894</v>
      </c>
      <c r="BN3389" s="294"/>
      <c r="BO3389" s="297">
        <v>42593</v>
      </c>
      <c r="BP3389" s="297">
        <v>48621</v>
      </c>
      <c r="BQ3389" s="297" t="s">
        <v>1065</v>
      </c>
      <c r="BR3389" s="297" t="s">
        <v>4741</v>
      </c>
      <c r="BS3389" s="297">
        <v>42593</v>
      </c>
      <c r="BT3389" s="297">
        <v>48621</v>
      </c>
      <c r="BU3389" s="294">
        <v>0</v>
      </c>
      <c r="BV3389" s="294">
        <v>0</v>
      </c>
      <c r="BW3389" s="294">
        <v>0</v>
      </c>
    </row>
    <row r="3390" spans="1:75" s="289" customFormat="1" ht="18.2" customHeight="1" x14ac:dyDescent="0.15">
      <c r="A3390" s="298">
        <v>3388</v>
      </c>
      <c r="B3390" s="299" t="s">
        <v>305</v>
      </c>
      <c r="C3390" s="299" t="s">
        <v>306</v>
      </c>
      <c r="D3390" s="313">
        <v>45172</v>
      </c>
      <c r="E3390" s="300" t="s">
        <v>3838</v>
      </c>
      <c r="F3390" s="309">
        <v>47</v>
      </c>
      <c r="G3390" s="309">
        <v>46</v>
      </c>
      <c r="H3390" s="302">
        <v>218142.57</v>
      </c>
      <c r="I3390" s="302">
        <v>67318.649999999994</v>
      </c>
      <c r="J3390" s="302">
        <v>0</v>
      </c>
      <c r="K3390" s="302">
        <v>285461.21999999997</v>
      </c>
      <c r="L3390" s="302">
        <v>1751.78</v>
      </c>
      <c r="M3390" s="302">
        <v>0</v>
      </c>
      <c r="N3390" s="302">
        <v>0</v>
      </c>
      <c r="O3390" s="302">
        <v>0</v>
      </c>
      <c r="P3390" s="302">
        <v>0</v>
      </c>
      <c r="Q3390" s="302">
        <v>0</v>
      </c>
      <c r="R3390" s="302">
        <v>285461.21999999997</v>
      </c>
      <c r="S3390" s="302">
        <v>91757.99</v>
      </c>
      <c r="T3390" s="302">
        <v>1726.96</v>
      </c>
      <c r="U3390" s="302">
        <v>0</v>
      </c>
      <c r="V3390" s="302">
        <v>0</v>
      </c>
      <c r="W3390" s="302">
        <v>0</v>
      </c>
      <c r="X3390" s="302">
        <v>0</v>
      </c>
      <c r="Y3390" s="302">
        <v>0</v>
      </c>
      <c r="Z3390" s="302">
        <v>93484.95</v>
      </c>
      <c r="AA3390" s="302">
        <v>0</v>
      </c>
      <c r="AB3390" s="302">
        <v>0</v>
      </c>
      <c r="AC3390" s="302">
        <v>0</v>
      </c>
      <c r="AD3390" s="302">
        <v>0</v>
      </c>
      <c r="AE3390" s="302">
        <v>0</v>
      </c>
      <c r="AF3390" s="302">
        <v>0</v>
      </c>
      <c r="AG3390" s="302">
        <v>0</v>
      </c>
      <c r="AH3390" s="302">
        <v>0</v>
      </c>
      <c r="AI3390" s="302">
        <v>0</v>
      </c>
      <c r="AJ3390" s="302">
        <v>0</v>
      </c>
      <c r="AK3390" s="302">
        <v>0</v>
      </c>
      <c r="AL3390" s="302">
        <v>0</v>
      </c>
      <c r="AM3390" s="302">
        <v>0</v>
      </c>
      <c r="AN3390" s="302">
        <v>0</v>
      </c>
      <c r="AO3390" s="302">
        <v>0</v>
      </c>
      <c r="AP3390" s="302">
        <v>0</v>
      </c>
      <c r="AQ3390" s="302">
        <v>0</v>
      </c>
      <c r="AR3390" s="302">
        <v>0</v>
      </c>
      <c r="AS3390" s="302">
        <v>0</v>
      </c>
      <c r="AT3390" s="295">
        <f t="shared" si="52"/>
        <v>0</v>
      </c>
      <c r="AU3390" s="302">
        <v>69070.429999999993</v>
      </c>
      <c r="AV3390" s="302">
        <v>93484.95</v>
      </c>
      <c r="AW3390" s="303">
        <v>86</v>
      </c>
      <c r="AX3390" s="303">
        <v>171</v>
      </c>
      <c r="AY3390" s="302">
        <v>314000.71000000002</v>
      </c>
      <c r="AZ3390" s="302">
        <v>314000.71000000002</v>
      </c>
      <c r="BA3390" s="301">
        <v>83.120829999999998</v>
      </c>
      <c r="BB3390" s="301">
        <v>75.565986902426403</v>
      </c>
      <c r="BC3390" s="301">
        <v>9.5</v>
      </c>
      <c r="BD3390" s="301"/>
      <c r="BE3390" s="300" t="s">
        <v>4204</v>
      </c>
      <c r="BF3390" s="298"/>
      <c r="BG3390" s="300" t="s">
        <v>320</v>
      </c>
      <c r="BH3390" s="300" t="s">
        <v>181</v>
      </c>
      <c r="BI3390" s="300" t="s">
        <v>368</v>
      </c>
      <c r="BJ3390" s="300" t="s">
        <v>4205</v>
      </c>
      <c r="BK3390" s="299" t="s">
        <v>4</v>
      </c>
      <c r="BL3390" s="301">
        <v>285461.21999999997</v>
      </c>
      <c r="BM3390" s="299" t="s">
        <v>894</v>
      </c>
      <c r="BN3390" s="301"/>
      <c r="BO3390" s="304">
        <v>42593</v>
      </c>
      <c r="BP3390" s="304">
        <v>47798</v>
      </c>
      <c r="BQ3390" s="297" t="s">
        <v>1066</v>
      </c>
      <c r="BR3390" s="297" t="s">
        <v>4744</v>
      </c>
      <c r="BS3390" s="297">
        <v>42593</v>
      </c>
      <c r="BT3390" s="297">
        <v>47798</v>
      </c>
      <c r="BU3390" s="301">
        <v>7684.3</v>
      </c>
      <c r="BV3390" s="301">
        <v>0</v>
      </c>
      <c r="BW3390" s="301">
        <v>0</v>
      </c>
    </row>
    <row r="3391" spans="1:75" s="289" customFormat="1" ht="18.2" customHeight="1" x14ac:dyDescent="0.15">
      <c r="A3391" s="291">
        <v>3389</v>
      </c>
      <c r="B3391" s="292" t="s">
        <v>305</v>
      </c>
      <c r="C3391" s="292" t="s">
        <v>306</v>
      </c>
      <c r="D3391" s="312">
        <v>45172</v>
      </c>
      <c r="E3391" s="293" t="s">
        <v>3839</v>
      </c>
      <c r="F3391" s="308">
        <v>60</v>
      </c>
      <c r="G3391" s="308">
        <v>59</v>
      </c>
      <c r="H3391" s="295">
        <v>310741.90000000002</v>
      </c>
      <c r="I3391" s="295">
        <v>53463.48</v>
      </c>
      <c r="J3391" s="295">
        <v>0</v>
      </c>
      <c r="K3391" s="295">
        <v>364205.38</v>
      </c>
      <c r="L3391" s="295">
        <v>1137.72</v>
      </c>
      <c r="M3391" s="295">
        <v>0</v>
      </c>
      <c r="N3391" s="295">
        <v>0</v>
      </c>
      <c r="O3391" s="295">
        <v>0</v>
      </c>
      <c r="P3391" s="295">
        <v>0</v>
      </c>
      <c r="Q3391" s="295">
        <v>0</v>
      </c>
      <c r="R3391" s="295">
        <v>364205.38</v>
      </c>
      <c r="S3391" s="295">
        <v>157096.48000000001</v>
      </c>
      <c r="T3391" s="295">
        <v>2460.04</v>
      </c>
      <c r="U3391" s="295">
        <v>0</v>
      </c>
      <c r="V3391" s="295">
        <v>0</v>
      </c>
      <c r="W3391" s="295">
        <v>0</v>
      </c>
      <c r="X3391" s="295">
        <v>0</v>
      </c>
      <c r="Y3391" s="295">
        <v>0</v>
      </c>
      <c r="Z3391" s="295">
        <v>159556.51999999999</v>
      </c>
      <c r="AA3391" s="295">
        <v>0</v>
      </c>
      <c r="AB3391" s="295">
        <v>0</v>
      </c>
      <c r="AC3391" s="295">
        <v>0</v>
      </c>
      <c r="AD3391" s="295">
        <v>0</v>
      </c>
      <c r="AE3391" s="295">
        <v>0</v>
      </c>
      <c r="AF3391" s="295">
        <v>0</v>
      </c>
      <c r="AG3391" s="295">
        <v>0</v>
      </c>
      <c r="AH3391" s="295">
        <v>0</v>
      </c>
      <c r="AI3391" s="295">
        <v>0</v>
      </c>
      <c r="AJ3391" s="295">
        <v>0</v>
      </c>
      <c r="AK3391" s="295">
        <v>0</v>
      </c>
      <c r="AL3391" s="295">
        <v>0</v>
      </c>
      <c r="AM3391" s="295">
        <v>0</v>
      </c>
      <c r="AN3391" s="295">
        <v>0</v>
      </c>
      <c r="AO3391" s="295">
        <v>0</v>
      </c>
      <c r="AP3391" s="295">
        <v>0</v>
      </c>
      <c r="AQ3391" s="295">
        <v>0</v>
      </c>
      <c r="AR3391" s="295">
        <v>0</v>
      </c>
      <c r="AS3391" s="295">
        <v>0</v>
      </c>
      <c r="AT3391" s="295">
        <f t="shared" si="52"/>
        <v>0</v>
      </c>
      <c r="AU3391" s="295">
        <v>54601.2</v>
      </c>
      <c r="AV3391" s="295">
        <v>159556.51999999999</v>
      </c>
      <c r="AW3391" s="296">
        <v>145</v>
      </c>
      <c r="AX3391" s="296">
        <v>230</v>
      </c>
      <c r="AY3391" s="295">
        <v>372998.5</v>
      </c>
      <c r="AZ3391" s="295">
        <v>372998.5</v>
      </c>
      <c r="BA3391" s="294">
        <v>83.606229999999996</v>
      </c>
      <c r="BB3391" s="294">
        <v>81.635284773309806</v>
      </c>
      <c r="BC3391" s="294">
        <v>9.5</v>
      </c>
      <c r="BD3391" s="294"/>
      <c r="BE3391" s="293" t="s">
        <v>4204</v>
      </c>
      <c r="BF3391" s="291"/>
      <c r="BG3391" s="293" t="s">
        <v>312</v>
      </c>
      <c r="BH3391" s="293" t="s">
        <v>189</v>
      </c>
      <c r="BI3391" s="293" t="s">
        <v>323</v>
      </c>
      <c r="BJ3391" s="293" t="s">
        <v>4205</v>
      </c>
      <c r="BK3391" s="292" t="s">
        <v>4</v>
      </c>
      <c r="BL3391" s="294">
        <v>364205.38</v>
      </c>
      <c r="BM3391" s="292" t="s">
        <v>894</v>
      </c>
      <c r="BN3391" s="294"/>
      <c r="BO3391" s="297">
        <v>42591</v>
      </c>
      <c r="BP3391" s="297">
        <v>49591</v>
      </c>
      <c r="BQ3391" s="297" t="s">
        <v>1067</v>
      </c>
      <c r="BR3391" s="297" t="s">
        <v>4743</v>
      </c>
      <c r="BS3391" s="297">
        <v>42591</v>
      </c>
      <c r="BT3391" s="297">
        <v>49591</v>
      </c>
      <c r="BU3391" s="294">
        <v>11707.96</v>
      </c>
      <c r="BV3391" s="294">
        <v>0</v>
      </c>
      <c r="BW3391" s="294">
        <v>0</v>
      </c>
    </row>
    <row r="3392" spans="1:75" s="289" customFormat="1" ht="18.2" customHeight="1" x14ac:dyDescent="0.15">
      <c r="A3392" s="298">
        <v>3390</v>
      </c>
      <c r="B3392" s="299" t="s">
        <v>305</v>
      </c>
      <c r="C3392" s="299" t="s">
        <v>306</v>
      </c>
      <c r="D3392" s="313">
        <v>45172</v>
      </c>
      <c r="E3392" s="300" t="s">
        <v>3840</v>
      </c>
      <c r="F3392" s="309">
        <v>0</v>
      </c>
      <c r="G3392" s="309">
        <v>1</v>
      </c>
      <c r="H3392" s="302">
        <v>239678.53</v>
      </c>
      <c r="I3392" s="302">
        <v>1909.61</v>
      </c>
      <c r="J3392" s="302">
        <v>0</v>
      </c>
      <c r="K3392" s="302">
        <v>241588.14</v>
      </c>
      <c r="L3392" s="302">
        <v>1924.72</v>
      </c>
      <c r="M3392" s="302">
        <v>0</v>
      </c>
      <c r="N3392" s="302">
        <v>1909.61</v>
      </c>
      <c r="O3392" s="302">
        <v>1924.72</v>
      </c>
      <c r="P3392" s="302">
        <v>0</v>
      </c>
      <c r="Q3392" s="302">
        <v>0</v>
      </c>
      <c r="R3392" s="302">
        <v>237753.81</v>
      </c>
      <c r="S3392" s="302">
        <v>1819.79</v>
      </c>
      <c r="T3392" s="302">
        <v>1897.46</v>
      </c>
      <c r="U3392" s="302">
        <v>0</v>
      </c>
      <c r="V3392" s="302">
        <v>1819.79</v>
      </c>
      <c r="W3392" s="302">
        <v>1897.46</v>
      </c>
      <c r="X3392" s="302">
        <v>0</v>
      </c>
      <c r="Y3392" s="302">
        <v>0</v>
      </c>
      <c r="Z3392" s="302">
        <v>0</v>
      </c>
      <c r="AA3392" s="302">
        <v>0</v>
      </c>
      <c r="AB3392" s="302">
        <v>0</v>
      </c>
      <c r="AC3392" s="302">
        <v>0</v>
      </c>
      <c r="AD3392" s="302">
        <v>0</v>
      </c>
      <c r="AE3392" s="302">
        <v>0</v>
      </c>
      <c r="AF3392" s="302">
        <v>0</v>
      </c>
      <c r="AG3392" s="302">
        <v>0</v>
      </c>
      <c r="AH3392" s="302">
        <v>183.54</v>
      </c>
      <c r="AI3392" s="302">
        <v>0</v>
      </c>
      <c r="AJ3392" s="302">
        <v>0</v>
      </c>
      <c r="AK3392" s="302">
        <v>0</v>
      </c>
      <c r="AL3392" s="302">
        <v>350</v>
      </c>
      <c r="AM3392" s="302">
        <v>0</v>
      </c>
      <c r="AN3392" s="302">
        <v>0</v>
      </c>
      <c r="AO3392" s="302">
        <v>0</v>
      </c>
      <c r="AP3392" s="302">
        <v>914.88</v>
      </c>
      <c r="AQ3392" s="302">
        <v>0</v>
      </c>
      <c r="AR3392" s="302">
        <v>0</v>
      </c>
      <c r="AS3392" s="302">
        <v>0</v>
      </c>
      <c r="AT3392" s="295">
        <f t="shared" si="52"/>
        <v>9000</v>
      </c>
      <c r="AU3392" s="302">
        <v>0</v>
      </c>
      <c r="AV3392" s="302">
        <v>0</v>
      </c>
      <c r="AW3392" s="303">
        <v>86</v>
      </c>
      <c r="AX3392" s="303">
        <v>171</v>
      </c>
      <c r="AY3392" s="302">
        <v>345000.41</v>
      </c>
      <c r="AZ3392" s="302">
        <v>345000.41</v>
      </c>
      <c r="BA3392" s="301">
        <v>85.713813999999999</v>
      </c>
      <c r="BB3392" s="301">
        <v>59.068874289544603</v>
      </c>
      <c r="BC3392" s="301">
        <v>9.5</v>
      </c>
      <c r="BD3392" s="301"/>
      <c r="BE3392" s="300" t="s">
        <v>4204</v>
      </c>
      <c r="BF3392" s="298"/>
      <c r="BG3392" s="300" t="s">
        <v>312</v>
      </c>
      <c r="BH3392" s="300" t="s">
        <v>199</v>
      </c>
      <c r="BI3392" s="300" t="s">
        <v>241</v>
      </c>
      <c r="BJ3392" s="300" t="s">
        <v>103</v>
      </c>
      <c r="BK3392" s="299" t="s">
        <v>4</v>
      </c>
      <c r="BL3392" s="301">
        <v>237753.81</v>
      </c>
      <c r="BM3392" s="299" t="s">
        <v>894</v>
      </c>
      <c r="BN3392" s="301"/>
      <c r="BO3392" s="304">
        <v>42591</v>
      </c>
      <c r="BP3392" s="304">
        <v>47796</v>
      </c>
      <c r="BQ3392" s="297" t="s">
        <v>1065</v>
      </c>
      <c r="BR3392" s="297" t="s">
        <v>4741</v>
      </c>
      <c r="BS3392" s="297">
        <v>42591</v>
      </c>
      <c r="BT3392" s="297">
        <v>47796</v>
      </c>
      <c r="BU3392" s="301">
        <v>0</v>
      </c>
      <c r="BV3392" s="301">
        <v>0</v>
      </c>
      <c r="BW3392" s="301">
        <v>0</v>
      </c>
    </row>
    <row r="3393" spans="1:75" s="289" customFormat="1" ht="18.2" customHeight="1" x14ac:dyDescent="0.15">
      <c r="A3393" s="291">
        <v>3391</v>
      </c>
      <c r="B3393" s="292" t="s">
        <v>305</v>
      </c>
      <c r="C3393" s="292" t="s">
        <v>306</v>
      </c>
      <c r="D3393" s="312">
        <v>45172</v>
      </c>
      <c r="E3393" s="293" t="s">
        <v>3841</v>
      </c>
      <c r="F3393" s="308">
        <v>1</v>
      </c>
      <c r="G3393" s="308">
        <v>0</v>
      </c>
      <c r="H3393" s="295">
        <v>204017.62</v>
      </c>
      <c r="I3393" s="295">
        <v>0</v>
      </c>
      <c r="J3393" s="295">
        <v>0</v>
      </c>
      <c r="K3393" s="295">
        <v>204017.62</v>
      </c>
      <c r="L3393" s="295">
        <v>897.99</v>
      </c>
      <c r="M3393" s="295">
        <v>0</v>
      </c>
      <c r="N3393" s="295">
        <v>0</v>
      </c>
      <c r="O3393" s="295">
        <v>0</v>
      </c>
      <c r="P3393" s="295">
        <v>0</v>
      </c>
      <c r="Q3393" s="295">
        <v>0</v>
      </c>
      <c r="R3393" s="295">
        <v>204017.62</v>
      </c>
      <c r="S3393" s="295">
        <v>0</v>
      </c>
      <c r="T3393" s="295">
        <v>1632.14</v>
      </c>
      <c r="U3393" s="295">
        <v>0</v>
      </c>
      <c r="V3393" s="295">
        <v>0</v>
      </c>
      <c r="W3393" s="295">
        <v>0</v>
      </c>
      <c r="X3393" s="295">
        <v>0</v>
      </c>
      <c r="Y3393" s="295">
        <v>0</v>
      </c>
      <c r="Z3393" s="295">
        <v>1632.14</v>
      </c>
      <c r="AA3393" s="295">
        <v>0</v>
      </c>
      <c r="AB3393" s="295">
        <v>0</v>
      </c>
      <c r="AC3393" s="295">
        <v>0</v>
      </c>
      <c r="AD3393" s="295">
        <v>0</v>
      </c>
      <c r="AE3393" s="295">
        <v>0</v>
      </c>
      <c r="AF3393" s="295">
        <v>0</v>
      </c>
      <c r="AG3393" s="295">
        <v>0</v>
      </c>
      <c r="AH3393" s="295">
        <v>49.68</v>
      </c>
      <c r="AI3393" s="295">
        <v>0</v>
      </c>
      <c r="AJ3393" s="295">
        <v>0</v>
      </c>
      <c r="AK3393" s="295">
        <v>0</v>
      </c>
      <c r="AL3393" s="295">
        <v>0</v>
      </c>
      <c r="AM3393" s="295">
        <v>0</v>
      </c>
      <c r="AN3393" s="295">
        <v>0</v>
      </c>
      <c r="AO3393" s="295">
        <v>0</v>
      </c>
      <c r="AP3393" s="295">
        <v>0</v>
      </c>
      <c r="AQ3393" s="295">
        <v>0</v>
      </c>
      <c r="AR3393" s="295">
        <v>49.68</v>
      </c>
      <c r="AS3393" s="295">
        <v>0</v>
      </c>
      <c r="AT3393" s="295">
        <f t="shared" si="52"/>
        <v>0</v>
      </c>
      <c r="AU3393" s="295">
        <v>897.99</v>
      </c>
      <c r="AV3393" s="295">
        <v>1632.14</v>
      </c>
      <c r="AW3393" s="296">
        <v>129</v>
      </c>
      <c r="AX3393" s="296">
        <v>214</v>
      </c>
      <c r="AY3393" s="295">
        <v>253021.74</v>
      </c>
      <c r="AZ3393" s="295">
        <v>253021.74</v>
      </c>
      <c r="BA3393" s="294">
        <v>90.000088000000005</v>
      </c>
      <c r="BB3393" s="294">
        <v>72.569273112858099</v>
      </c>
      <c r="BC3393" s="294">
        <v>9.6</v>
      </c>
      <c r="BD3393" s="294"/>
      <c r="BE3393" s="293" t="s">
        <v>4204</v>
      </c>
      <c r="BF3393" s="291"/>
      <c r="BG3393" s="293" t="s">
        <v>320</v>
      </c>
      <c r="BH3393" s="293" t="s">
        <v>197</v>
      </c>
      <c r="BI3393" s="293" t="s">
        <v>373</v>
      </c>
      <c r="BJ3393" s="293" t="s">
        <v>177</v>
      </c>
      <c r="BK3393" s="292" t="s">
        <v>4</v>
      </c>
      <c r="BL3393" s="294">
        <v>204017.62</v>
      </c>
      <c r="BM3393" s="292" t="s">
        <v>894</v>
      </c>
      <c r="BN3393" s="294"/>
      <c r="BO3393" s="297">
        <v>42593</v>
      </c>
      <c r="BP3393" s="297">
        <v>49106</v>
      </c>
      <c r="BQ3393" s="297" t="s">
        <v>1065</v>
      </c>
      <c r="BR3393" s="297" t="s">
        <v>4741</v>
      </c>
      <c r="BS3393" s="297">
        <v>42593</v>
      </c>
      <c r="BT3393" s="297">
        <v>49106</v>
      </c>
      <c r="BU3393" s="294">
        <v>84.93</v>
      </c>
      <c r="BV3393" s="294">
        <v>0</v>
      </c>
      <c r="BW3393" s="294">
        <v>0</v>
      </c>
    </row>
    <row r="3394" spans="1:75" s="289" customFormat="1" ht="18.2" customHeight="1" x14ac:dyDescent="0.15">
      <c r="A3394" s="298">
        <v>3392</v>
      </c>
      <c r="B3394" s="299" t="s">
        <v>305</v>
      </c>
      <c r="C3394" s="299" t="s">
        <v>306</v>
      </c>
      <c r="D3394" s="313">
        <v>45172</v>
      </c>
      <c r="E3394" s="300" t="s">
        <v>3842</v>
      </c>
      <c r="F3394" s="309">
        <v>0</v>
      </c>
      <c r="G3394" s="309">
        <v>0</v>
      </c>
      <c r="H3394" s="302">
        <v>140608.29999999999</v>
      </c>
      <c r="I3394" s="302">
        <v>0</v>
      </c>
      <c r="J3394" s="302">
        <v>0</v>
      </c>
      <c r="K3394" s="302">
        <v>140608.29999999999</v>
      </c>
      <c r="L3394" s="302">
        <v>2953.32</v>
      </c>
      <c r="M3394" s="302">
        <v>0</v>
      </c>
      <c r="N3394" s="302">
        <v>0</v>
      </c>
      <c r="O3394" s="302">
        <v>2953.32</v>
      </c>
      <c r="P3394" s="302">
        <v>0</v>
      </c>
      <c r="Q3394" s="302">
        <v>0</v>
      </c>
      <c r="R3394" s="302">
        <v>137654.98000000001</v>
      </c>
      <c r="S3394" s="302">
        <v>0</v>
      </c>
      <c r="T3394" s="302">
        <v>1113.1500000000001</v>
      </c>
      <c r="U3394" s="302">
        <v>0</v>
      </c>
      <c r="V3394" s="302">
        <v>0</v>
      </c>
      <c r="W3394" s="302">
        <v>1113.1500000000001</v>
      </c>
      <c r="X3394" s="302">
        <v>0</v>
      </c>
      <c r="Y3394" s="302">
        <v>0</v>
      </c>
      <c r="Z3394" s="302">
        <v>0</v>
      </c>
      <c r="AA3394" s="302">
        <v>0</v>
      </c>
      <c r="AB3394" s="302">
        <v>0</v>
      </c>
      <c r="AC3394" s="302">
        <v>0</v>
      </c>
      <c r="AD3394" s="302">
        <v>0</v>
      </c>
      <c r="AE3394" s="302">
        <v>0</v>
      </c>
      <c r="AF3394" s="302">
        <v>0</v>
      </c>
      <c r="AG3394" s="302">
        <v>0</v>
      </c>
      <c r="AH3394" s="302">
        <v>177.45</v>
      </c>
      <c r="AI3394" s="302">
        <v>0</v>
      </c>
      <c r="AJ3394" s="302">
        <v>0</v>
      </c>
      <c r="AK3394" s="302">
        <v>0</v>
      </c>
      <c r="AL3394" s="302">
        <v>0</v>
      </c>
      <c r="AM3394" s="302">
        <v>0</v>
      </c>
      <c r="AN3394" s="302">
        <v>0</v>
      </c>
      <c r="AO3394" s="302">
        <v>0</v>
      </c>
      <c r="AP3394" s="302">
        <v>0.54</v>
      </c>
      <c r="AQ3394" s="302">
        <v>0</v>
      </c>
      <c r="AR3394" s="302">
        <v>0.46</v>
      </c>
      <c r="AS3394" s="302">
        <v>0</v>
      </c>
      <c r="AT3394" s="295">
        <f t="shared" si="52"/>
        <v>4244</v>
      </c>
      <c r="AU3394" s="302">
        <v>0</v>
      </c>
      <c r="AV3394" s="302">
        <v>0</v>
      </c>
      <c r="AW3394" s="303">
        <v>41</v>
      </c>
      <c r="AX3394" s="303">
        <v>126</v>
      </c>
      <c r="AY3394" s="302">
        <v>370998.5</v>
      </c>
      <c r="AZ3394" s="302">
        <v>304601.19</v>
      </c>
      <c r="BA3394" s="301">
        <v>75.472005999999993</v>
      </c>
      <c r="BB3394" s="301">
        <v>34.107212373299902</v>
      </c>
      <c r="BC3394" s="301">
        <v>9.5</v>
      </c>
      <c r="BD3394" s="301"/>
      <c r="BE3394" s="300" t="s">
        <v>4204</v>
      </c>
      <c r="BF3394" s="298"/>
      <c r="BG3394" s="300" t="s">
        <v>355</v>
      </c>
      <c r="BH3394" s="300" t="s">
        <v>186</v>
      </c>
      <c r="BI3394" s="300" t="s">
        <v>567</v>
      </c>
      <c r="BJ3394" s="300" t="s">
        <v>103</v>
      </c>
      <c r="BK3394" s="299" t="s">
        <v>4</v>
      </c>
      <c r="BL3394" s="301">
        <v>137654.98000000001</v>
      </c>
      <c r="BM3394" s="299" t="s">
        <v>894</v>
      </c>
      <c r="BN3394" s="301"/>
      <c r="BO3394" s="304">
        <v>42593</v>
      </c>
      <c r="BP3394" s="304">
        <v>46429</v>
      </c>
      <c r="BQ3394" s="297" t="s">
        <v>1065</v>
      </c>
      <c r="BR3394" s="297" t="s">
        <v>4741</v>
      </c>
      <c r="BS3394" s="297">
        <v>42593</v>
      </c>
      <c r="BT3394" s="297">
        <v>46429</v>
      </c>
      <c r="BU3394" s="301">
        <v>0</v>
      </c>
      <c r="BV3394" s="301">
        <v>0</v>
      </c>
      <c r="BW3394" s="301">
        <v>0</v>
      </c>
    </row>
    <row r="3395" spans="1:75" s="289" customFormat="1" ht="18.2" customHeight="1" x14ac:dyDescent="0.15">
      <c r="A3395" s="291">
        <v>3393</v>
      </c>
      <c r="B3395" s="292" t="s">
        <v>305</v>
      </c>
      <c r="C3395" s="292" t="s">
        <v>306</v>
      </c>
      <c r="D3395" s="312">
        <v>45172</v>
      </c>
      <c r="E3395" s="293" t="s">
        <v>3843</v>
      </c>
      <c r="F3395" s="308">
        <v>10</v>
      </c>
      <c r="G3395" s="308">
        <v>9</v>
      </c>
      <c r="H3395" s="295">
        <v>231239.88</v>
      </c>
      <c r="I3395" s="295">
        <v>12944.58</v>
      </c>
      <c r="J3395" s="295">
        <v>0</v>
      </c>
      <c r="K3395" s="295">
        <v>244184.46</v>
      </c>
      <c r="L3395" s="295">
        <v>1496.43</v>
      </c>
      <c r="M3395" s="295">
        <v>0</v>
      </c>
      <c r="N3395" s="295">
        <v>0</v>
      </c>
      <c r="O3395" s="295">
        <v>0</v>
      </c>
      <c r="P3395" s="295">
        <v>0</v>
      </c>
      <c r="Q3395" s="295">
        <v>0</v>
      </c>
      <c r="R3395" s="295">
        <v>244184.46</v>
      </c>
      <c r="S3395" s="295">
        <v>17172.57</v>
      </c>
      <c r="T3395" s="295">
        <v>1849.92</v>
      </c>
      <c r="U3395" s="295">
        <v>0</v>
      </c>
      <c r="V3395" s="295">
        <v>0</v>
      </c>
      <c r="W3395" s="295">
        <v>0</v>
      </c>
      <c r="X3395" s="295">
        <v>0</v>
      </c>
      <c r="Y3395" s="295">
        <v>0</v>
      </c>
      <c r="Z3395" s="295">
        <v>19022.490000000002</v>
      </c>
      <c r="AA3395" s="295">
        <v>0</v>
      </c>
      <c r="AB3395" s="295">
        <v>0</v>
      </c>
      <c r="AC3395" s="295">
        <v>0</v>
      </c>
      <c r="AD3395" s="295">
        <v>0</v>
      </c>
      <c r="AE3395" s="295">
        <v>0</v>
      </c>
      <c r="AF3395" s="295">
        <v>0</v>
      </c>
      <c r="AG3395" s="295">
        <v>0</v>
      </c>
      <c r="AH3395" s="295">
        <v>0</v>
      </c>
      <c r="AI3395" s="295">
        <v>0</v>
      </c>
      <c r="AJ3395" s="295">
        <v>0</v>
      </c>
      <c r="AK3395" s="295">
        <v>0</v>
      </c>
      <c r="AL3395" s="295">
        <v>0</v>
      </c>
      <c r="AM3395" s="295">
        <v>0</v>
      </c>
      <c r="AN3395" s="295">
        <v>0</v>
      </c>
      <c r="AO3395" s="295">
        <v>0</v>
      </c>
      <c r="AP3395" s="295">
        <v>0</v>
      </c>
      <c r="AQ3395" s="295">
        <v>0</v>
      </c>
      <c r="AR3395" s="295">
        <v>0</v>
      </c>
      <c r="AS3395" s="295">
        <v>0</v>
      </c>
      <c r="AT3395" s="295">
        <f t="shared" ref="AT3395:AT3458" si="53">AQ3395-AR3395-AS3395+AP3395+AO3395+AN3395+AL3395+AI3395+AH3395+AG3395+AF3395+AA3395+W3395+V3395+Q3395+P3395+O3395+N3395-J3395</f>
        <v>0</v>
      </c>
      <c r="AU3395" s="295">
        <v>14441.01</v>
      </c>
      <c r="AV3395" s="295">
        <v>19022.490000000002</v>
      </c>
      <c r="AW3395" s="296">
        <v>100</v>
      </c>
      <c r="AX3395" s="296">
        <v>185</v>
      </c>
      <c r="AY3395" s="295">
        <v>335998.88</v>
      </c>
      <c r="AZ3395" s="295">
        <v>312901.55</v>
      </c>
      <c r="BA3395" s="294">
        <v>70.079783000000006</v>
      </c>
      <c r="BB3395" s="294">
        <v>54.689387025318901</v>
      </c>
      <c r="BC3395" s="294">
        <v>9.6</v>
      </c>
      <c r="BD3395" s="294"/>
      <c r="BE3395" s="293" t="s">
        <v>4204</v>
      </c>
      <c r="BF3395" s="291"/>
      <c r="BG3395" s="293" t="s">
        <v>376</v>
      </c>
      <c r="BH3395" s="293" t="s">
        <v>195</v>
      </c>
      <c r="BI3395" s="293" t="s">
        <v>406</v>
      </c>
      <c r="BJ3395" s="293" t="s">
        <v>4205</v>
      </c>
      <c r="BK3395" s="292" t="s">
        <v>4</v>
      </c>
      <c r="BL3395" s="294">
        <v>244184.46</v>
      </c>
      <c r="BM3395" s="292" t="s">
        <v>894</v>
      </c>
      <c r="BN3395" s="294"/>
      <c r="BO3395" s="297">
        <v>42591</v>
      </c>
      <c r="BP3395" s="297">
        <v>48222</v>
      </c>
      <c r="BQ3395" s="297" t="s">
        <v>1065</v>
      </c>
      <c r="BR3395" s="297" t="s">
        <v>4741</v>
      </c>
      <c r="BS3395" s="297">
        <v>42591</v>
      </c>
      <c r="BT3395" s="297">
        <v>48222</v>
      </c>
      <c r="BU3395" s="294">
        <v>1676.57</v>
      </c>
      <c r="BV3395" s="294">
        <v>0</v>
      </c>
      <c r="BW3395" s="294">
        <v>0</v>
      </c>
    </row>
    <row r="3396" spans="1:75" s="289" customFormat="1" ht="18.2" customHeight="1" x14ac:dyDescent="0.15">
      <c r="A3396" s="298">
        <v>3394</v>
      </c>
      <c r="B3396" s="299" t="s">
        <v>305</v>
      </c>
      <c r="C3396" s="299" t="s">
        <v>306</v>
      </c>
      <c r="D3396" s="313">
        <v>45172</v>
      </c>
      <c r="E3396" s="300" t="s">
        <v>3844</v>
      </c>
      <c r="F3396" s="309">
        <v>53</v>
      </c>
      <c r="G3396" s="309">
        <v>52</v>
      </c>
      <c r="H3396" s="302">
        <v>207321.81</v>
      </c>
      <c r="I3396" s="302">
        <v>50837.21</v>
      </c>
      <c r="J3396" s="302">
        <v>0</v>
      </c>
      <c r="K3396" s="302">
        <v>258159.02</v>
      </c>
      <c r="L3396" s="302">
        <v>1198.9000000000001</v>
      </c>
      <c r="M3396" s="302">
        <v>0</v>
      </c>
      <c r="N3396" s="302">
        <v>0</v>
      </c>
      <c r="O3396" s="302">
        <v>0</v>
      </c>
      <c r="P3396" s="302">
        <v>0</v>
      </c>
      <c r="Q3396" s="302">
        <v>0</v>
      </c>
      <c r="R3396" s="302">
        <v>258159.02</v>
      </c>
      <c r="S3396" s="302">
        <v>97751.23</v>
      </c>
      <c r="T3396" s="302">
        <v>1658.57</v>
      </c>
      <c r="U3396" s="302">
        <v>0</v>
      </c>
      <c r="V3396" s="302">
        <v>0</v>
      </c>
      <c r="W3396" s="302">
        <v>0</v>
      </c>
      <c r="X3396" s="302">
        <v>0</v>
      </c>
      <c r="Y3396" s="302">
        <v>0</v>
      </c>
      <c r="Z3396" s="302">
        <v>99409.8</v>
      </c>
      <c r="AA3396" s="302">
        <v>0</v>
      </c>
      <c r="AB3396" s="302">
        <v>0</v>
      </c>
      <c r="AC3396" s="302">
        <v>0</v>
      </c>
      <c r="AD3396" s="302">
        <v>0</v>
      </c>
      <c r="AE3396" s="302">
        <v>0</v>
      </c>
      <c r="AF3396" s="302">
        <v>0</v>
      </c>
      <c r="AG3396" s="302">
        <v>0</v>
      </c>
      <c r="AH3396" s="302">
        <v>0</v>
      </c>
      <c r="AI3396" s="302">
        <v>0</v>
      </c>
      <c r="AJ3396" s="302">
        <v>0</v>
      </c>
      <c r="AK3396" s="302">
        <v>0</v>
      </c>
      <c r="AL3396" s="302">
        <v>0</v>
      </c>
      <c r="AM3396" s="302">
        <v>0</v>
      </c>
      <c r="AN3396" s="302">
        <v>0</v>
      </c>
      <c r="AO3396" s="302">
        <v>0</v>
      </c>
      <c r="AP3396" s="302">
        <v>0</v>
      </c>
      <c r="AQ3396" s="302">
        <v>0</v>
      </c>
      <c r="AR3396" s="302">
        <v>0</v>
      </c>
      <c r="AS3396" s="302">
        <v>0</v>
      </c>
      <c r="AT3396" s="295">
        <f t="shared" si="53"/>
        <v>0</v>
      </c>
      <c r="AU3396" s="302">
        <v>52036.11</v>
      </c>
      <c r="AV3396" s="302">
        <v>99409.8</v>
      </c>
      <c r="AW3396" s="303">
        <v>108</v>
      </c>
      <c r="AX3396" s="303">
        <v>193</v>
      </c>
      <c r="AY3396" s="302">
        <v>307301.8</v>
      </c>
      <c r="AZ3396" s="302">
        <v>272746.71000000002</v>
      </c>
      <c r="BA3396" s="301">
        <v>69.963793999999993</v>
      </c>
      <c r="BB3396" s="301">
        <v>66.221823517218098</v>
      </c>
      <c r="BC3396" s="301">
        <v>9.6</v>
      </c>
      <c r="BD3396" s="301"/>
      <c r="BE3396" s="300" t="s">
        <v>4204</v>
      </c>
      <c r="BF3396" s="298"/>
      <c r="BG3396" s="300" t="s">
        <v>312</v>
      </c>
      <c r="BH3396" s="300" t="s">
        <v>189</v>
      </c>
      <c r="BI3396" s="300" t="s">
        <v>323</v>
      </c>
      <c r="BJ3396" s="300" t="s">
        <v>4205</v>
      </c>
      <c r="BK3396" s="299" t="s">
        <v>4</v>
      </c>
      <c r="BL3396" s="301">
        <v>258159.02</v>
      </c>
      <c r="BM3396" s="299" t="s">
        <v>894</v>
      </c>
      <c r="BN3396" s="301"/>
      <c r="BO3396" s="304">
        <v>42591</v>
      </c>
      <c r="BP3396" s="304">
        <v>48466</v>
      </c>
      <c r="BQ3396" s="297" t="s">
        <v>1066</v>
      </c>
      <c r="BR3396" s="297" t="s">
        <v>4744</v>
      </c>
      <c r="BS3396" s="297">
        <v>42591</v>
      </c>
      <c r="BT3396" s="297">
        <v>48466</v>
      </c>
      <c r="BU3396" s="301">
        <v>8055.06</v>
      </c>
      <c r="BV3396" s="301">
        <v>0</v>
      </c>
      <c r="BW3396" s="301">
        <v>0</v>
      </c>
    </row>
    <row r="3397" spans="1:75" s="289" customFormat="1" ht="18.2" customHeight="1" x14ac:dyDescent="0.15">
      <c r="A3397" s="291">
        <v>3395</v>
      </c>
      <c r="B3397" s="292" t="s">
        <v>305</v>
      </c>
      <c r="C3397" s="292" t="s">
        <v>306</v>
      </c>
      <c r="D3397" s="312">
        <v>45172</v>
      </c>
      <c r="E3397" s="293" t="s">
        <v>3845</v>
      </c>
      <c r="F3397" s="308">
        <v>0</v>
      </c>
      <c r="G3397" s="308">
        <v>0</v>
      </c>
      <c r="H3397" s="295">
        <v>273590.28000000003</v>
      </c>
      <c r="I3397" s="295">
        <v>0</v>
      </c>
      <c r="J3397" s="295">
        <v>0</v>
      </c>
      <c r="K3397" s="295">
        <v>273590.28000000003</v>
      </c>
      <c r="L3397" s="295">
        <v>1119.26</v>
      </c>
      <c r="M3397" s="295">
        <v>0</v>
      </c>
      <c r="N3397" s="295">
        <v>0</v>
      </c>
      <c r="O3397" s="295">
        <v>1119.26</v>
      </c>
      <c r="P3397" s="295">
        <v>0</v>
      </c>
      <c r="Q3397" s="295">
        <v>0</v>
      </c>
      <c r="R3397" s="295">
        <v>272471.02</v>
      </c>
      <c r="S3397" s="295">
        <v>0</v>
      </c>
      <c r="T3397" s="295">
        <v>2188.7199999999998</v>
      </c>
      <c r="U3397" s="295">
        <v>0</v>
      </c>
      <c r="V3397" s="295">
        <v>0</v>
      </c>
      <c r="W3397" s="295">
        <v>2188.7199999999998</v>
      </c>
      <c r="X3397" s="295">
        <v>0</v>
      </c>
      <c r="Y3397" s="295">
        <v>0</v>
      </c>
      <c r="Z3397" s="295">
        <v>0</v>
      </c>
      <c r="AA3397" s="295">
        <v>0</v>
      </c>
      <c r="AB3397" s="295">
        <v>0</v>
      </c>
      <c r="AC3397" s="295">
        <v>0</v>
      </c>
      <c r="AD3397" s="295">
        <v>0</v>
      </c>
      <c r="AE3397" s="295">
        <v>0</v>
      </c>
      <c r="AF3397" s="295">
        <v>0</v>
      </c>
      <c r="AG3397" s="295">
        <v>0</v>
      </c>
      <c r="AH3397" s="295">
        <v>189.6</v>
      </c>
      <c r="AI3397" s="295">
        <v>0</v>
      </c>
      <c r="AJ3397" s="295">
        <v>0</v>
      </c>
      <c r="AK3397" s="295">
        <v>0</v>
      </c>
      <c r="AL3397" s="295">
        <v>0</v>
      </c>
      <c r="AM3397" s="295">
        <v>0</v>
      </c>
      <c r="AN3397" s="295">
        <v>0</v>
      </c>
      <c r="AO3397" s="295">
        <v>0</v>
      </c>
      <c r="AP3397" s="295">
        <v>10.02</v>
      </c>
      <c r="AQ3397" s="295">
        <v>0</v>
      </c>
      <c r="AR3397" s="295">
        <v>7.6</v>
      </c>
      <c r="AS3397" s="295">
        <v>0</v>
      </c>
      <c r="AT3397" s="295">
        <f t="shared" si="53"/>
        <v>3500</v>
      </c>
      <c r="AU3397" s="295">
        <v>0</v>
      </c>
      <c r="AV3397" s="295">
        <v>0</v>
      </c>
      <c r="AW3397" s="296">
        <v>135</v>
      </c>
      <c r="AX3397" s="296">
        <v>220</v>
      </c>
      <c r="AY3397" s="295">
        <v>384498.05</v>
      </c>
      <c r="AZ3397" s="295">
        <v>334669.26</v>
      </c>
      <c r="BA3397" s="294">
        <v>65.019834000000003</v>
      </c>
      <c r="BB3397" s="294">
        <v>52.935906005262297</v>
      </c>
      <c r="BC3397" s="294">
        <v>9.6</v>
      </c>
      <c r="BD3397" s="294"/>
      <c r="BE3397" s="293" t="s">
        <v>4204</v>
      </c>
      <c r="BF3397" s="291"/>
      <c r="BG3397" s="293" t="s">
        <v>312</v>
      </c>
      <c r="BH3397" s="293" t="s">
        <v>191</v>
      </c>
      <c r="BI3397" s="293" t="s">
        <v>348</v>
      </c>
      <c r="BJ3397" s="293" t="s">
        <v>103</v>
      </c>
      <c r="BK3397" s="292" t="s">
        <v>4</v>
      </c>
      <c r="BL3397" s="294">
        <v>272471.02</v>
      </c>
      <c r="BM3397" s="292" t="s">
        <v>894</v>
      </c>
      <c r="BN3397" s="294"/>
      <c r="BO3397" s="297">
        <v>42591</v>
      </c>
      <c r="BP3397" s="297">
        <v>49287</v>
      </c>
      <c r="BQ3397" s="297" t="s">
        <v>1067</v>
      </c>
      <c r="BR3397" s="297" t="s">
        <v>4743</v>
      </c>
      <c r="BS3397" s="297">
        <v>42591</v>
      </c>
      <c r="BT3397" s="297">
        <v>49287</v>
      </c>
      <c r="BU3397" s="294">
        <v>0</v>
      </c>
      <c r="BV3397" s="294">
        <v>0</v>
      </c>
      <c r="BW3397" s="294">
        <v>0</v>
      </c>
    </row>
    <row r="3398" spans="1:75" s="289" customFormat="1" ht="18.2" customHeight="1" x14ac:dyDescent="0.15">
      <c r="A3398" s="298">
        <v>3396</v>
      </c>
      <c r="B3398" s="299" t="s">
        <v>305</v>
      </c>
      <c r="C3398" s="299" t="s">
        <v>306</v>
      </c>
      <c r="D3398" s="313">
        <v>45172</v>
      </c>
      <c r="E3398" s="300" t="s">
        <v>3846</v>
      </c>
      <c r="F3398" s="309">
        <v>0</v>
      </c>
      <c r="G3398" s="309">
        <v>0</v>
      </c>
      <c r="H3398" s="302">
        <v>142956.18</v>
      </c>
      <c r="I3398" s="302">
        <v>0</v>
      </c>
      <c r="J3398" s="302">
        <v>0</v>
      </c>
      <c r="K3398" s="302">
        <v>142956.18</v>
      </c>
      <c r="L3398" s="302">
        <v>898.99</v>
      </c>
      <c r="M3398" s="302">
        <v>0</v>
      </c>
      <c r="N3398" s="302">
        <v>0</v>
      </c>
      <c r="O3398" s="302">
        <v>898.99</v>
      </c>
      <c r="P3398" s="302">
        <v>0</v>
      </c>
      <c r="Q3398" s="302">
        <v>0</v>
      </c>
      <c r="R3398" s="302">
        <v>142057.19</v>
      </c>
      <c r="S3398" s="302">
        <v>0</v>
      </c>
      <c r="T3398" s="302">
        <v>1143.6500000000001</v>
      </c>
      <c r="U3398" s="302">
        <v>0</v>
      </c>
      <c r="V3398" s="302">
        <v>0</v>
      </c>
      <c r="W3398" s="302">
        <v>1143.6500000000001</v>
      </c>
      <c r="X3398" s="302">
        <v>0</v>
      </c>
      <c r="Y3398" s="302">
        <v>0</v>
      </c>
      <c r="Z3398" s="302">
        <v>0</v>
      </c>
      <c r="AA3398" s="302">
        <v>0</v>
      </c>
      <c r="AB3398" s="302">
        <v>0</v>
      </c>
      <c r="AC3398" s="302">
        <v>0</v>
      </c>
      <c r="AD3398" s="302">
        <v>0</v>
      </c>
      <c r="AE3398" s="302">
        <v>0</v>
      </c>
      <c r="AF3398" s="302">
        <v>0</v>
      </c>
      <c r="AG3398" s="302">
        <v>0</v>
      </c>
      <c r="AH3398" s="302">
        <v>131.84</v>
      </c>
      <c r="AI3398" s="302">
        <v>0</v>
      </c>
      <c r="AJ3398" s="302">
        <v>0</v>
      </c>
      <c r="AK3398" s="302">
        <v>0</v>
      </c>
      <c r="AL3398" s="302">
        <v>0</v>
      </c>
      <c r="AM3398" s="302">
        <v>0</v>
      </c>
      <c r="AN3398" s="302">
        <v>0</v>
      </c>
      <c r="AO3398" s="302">
        <v>0</v>
      </c>
      <c r="AP3398" s="302">
        <v>8.32</v>
      </c>
      <c r="AQ3398" s="302">
        <v>0</v>
      </c>
      <c r="AR3398" s="302">
        <v>7.8</v>
      </c>
      <c r="AS3398" s="302">
        <v>0</v>
      </c>
      <c r="AT3398" s="295">
        <f t="shared" si="53"/>
        <v>2175</v>
      </c>
      <c r="AU3398" s="302">
        <v>0</v>
      </c>
      <c r="AV3398" s="302">
        <v>0</v>
      </c>
      <c r="AW3398" s="303">
        <v>102</v>
      </c>
      <c r="AX3398" s="303">
        <v>187</v>
      </c>
      <c r="AY3398" s="302">
        <v>320000.05</v>
      </c>
      <c r="AZ3398" s="302">
        <v>192014.98</v>
      </c>
      <c r="BA3398" s="301">
        <v>47.92483</v>
      </c>
      <c r="BB3398" s="301">
        <v>35.45591433037</v>
      </c>
      <c r="BC3398" s="301">
        <v>9.6</v>
      </c>
      <c r="BD3398" s="301"/>
      <c r="BE3398" s="300" t="s">
        <v>4204</v>
      </c>
      <c r="BF3398" s="298"/>
      <c r="BG3398" s="300" t="s">
        <v>320</v>
      </c>
      <c r="BH3398" s="300" t="s">
        <v>181</v>
      </c>
      <c r="BI3398" s="300" t="s">
        <v>368</v>
      </c>
      <c r="BJ3398" s="300" t="s">
        <v>103</v>
      </c>
      <c r="BK3398" s="299" t="s">
        <v>4</v>
      </c>
      <c r="BL3398" s="301">
        <v>142057.19</v>
      </c>
      <c r="BM3398" s="299" t="s">
        <v>894</v>
      </c>
      <c r="BN3398" s="301"/>
      <c r="BO3398" s="304">
        <v>42594</v>
      </c>
      <c r="BP3398" s="304">
        <v>48285</v>
      </c>
      <c r="BQ3398" s="297" t="s">
        <v>1065</v>
      </c>
      <c r="BR3398" s="297" t="s">
        <v>4741</v>
      </c>
      <c r="BS3398" s="297">
        <v>42594</v>
      </c>
      <c r="BT3398" s="297">
        <v>48285</v>
      </c>
      <c r="BU3398" s="301">
        <v>0</v>
      </c>
      <c r="BV3398" s="301">
        <v>0</v>
      </c>
      <c r="BW3398" s="301">
        <v>0</v>
      </c>
    </row>
    <row r="3399" spans="1:75" s="289" customFormat="1" ht="18.2" customHeight="1" x14ac:dyDescent="0.15">
      <c r="A3399" s="291">
        <v>3397</v>
      </c>
      <c r="B3399" s="292" t="s">
        <v>305</v>
      </c>
      <c r="C3399" s="292" t="s">
        <v>306</v>
      </c>
      <c r="D3399" s="312">
        <v>45172</v>
      </c>
      <c r="E3399" s="293" t="s">
        <v>3847</v>
      </c>
      <c r="F3399" s="308">
        <v>0</v>
      </c>
      <c r="G3399" s="308">
        <v>0</v>
      </c>
      <c r="H3399" s="295">
        <v>156256.1</v>
      </c>
      <c r="I3399" s="295">
        <v>0</v>
      </c>
      <c r="J3399" s="295">
        <v>0</v>
      </c>
      <c r="K3399" s="295">
        <v>156256.1</v>
      </c>
      <c r="L3399" s="295">
        <v>955.22</v>
      </c>
      <c r="M3399" s="295">
        <v>0</v>
      </c>
      <c r="N3399" s="295">
        <v>0</v>
      </c>
      <c r="O3399" s="295">
        <v>955.22</v>
      </c>
      <c r="P3399" s="295">
        <v>0</v>
      </c>
      <c r="Q3399" s="295">
        <v>0</v>
      </c>
      <c r="R3399" s="295">
        <v>155300.88</v>
      </c>
      <c r="S3399" s="295">
        <v>0</v>
      </c>
      <c r="T3399" s="295">
        <v>1250.05</v>
      </c>
      <c r="U3399" s="295">
        <v>0</v>
      </c>
      <c r="V3399" s="295">
        <v>0</v>
      </c>
      <c r="W3399" s="295">
        <v>1250.05</v>
      </c>
      <c r="X3399" s="295">
        <v>0</v>
      </c>
      <c r="Y3399" s="295">
        <v>0</v>
      </c>
      <c r="Z3399" s="295">
        <v>0</v>
      </c>
      <c r="AA3399" s="295">
        <v>0</v>
      </c>
      <c r="AB3399" s="295">
        <v>0</v>
      </c>
      <c r="AC3399" s="295">
        <v>0</v>
      </c>
      <c r="AD3399" s="295">
        <v>0</v>
      </c>
      <c r="AE3399" s="295">
        <v>0</v>
      </c>
      <c r="AF3399" s="295">
        <v>0</v>
      </c>
      <c r="AG3399" s="295">
        <v>0</v>
      </c>
      <c r="AH3399" s="295">
        <v>151.61000000000001</v>
      </c>
      <c r="AI3399" s="295">
        <v>0</v>
      </c>
      <c r="AJ3399" s="295">
        <v>0</v>
      </c>
      <c r="AK3399" s="295">
        <v>0</v>
      </c>
      <c r="AL3399" s="295">
        <v>0</v>
      </c>
      <c r="AM3399" s="295">
        <v>0</v>
      </c>
      <c r="AN3399" s="295">
        <v>0</v>
      </c>
      <c r="AO3399" s="295">
        <v>0</v>
      </c>
      <c r="AP3399" s="295">
        <v>0</v>
      </c>
      <c r="AQ3399" s="295">
        <v>0</v>
      </c>
      <c r="AR3399" s="295">
        <v>2.88</v>
      </c>
      <c r="AS3399" s="295">
        <v>0</v>
      </c>
      <c r="AT3399" s="295">
        <f t="shared" si="53"/>
        <v>2354</v>
      </c>
      <c r="AU3399" s="295">
        <v>0</v>
      </c>
      <c r="AV3399" s="295">
        <v>0</v>
      </c>
      <c r="AW3399" s="296">
        <v>104</v>
      </c>
      <c r="AX3399" s="296">
        <v>189</v>
      </c>
      <c r="AY3399" s="295">
        <v>384002.85</v>
      </c>
      <c r="AZ3399" s="295">
        <v>208383.44</v>
      </c>
      <c r="BA3399" s="294">
        <v>43.037441999999999</v>
      </c>
      <c r="BB3399" s="294">
        <v>32.074298301002003</v>
      </c>
      <c r="BC3399" s="294">
        <v>9.6</v>
      </c>
      <c r="BD3399" s="294"/>
      <c r="BE3399" s="293" t="s">
        <v>4204</v>
      </c>
      <c r="BF3399" s="291"/>
      <c r="BG3399" s="293" t="s">
        <v>333</v>
      </c>
      <c r="BH3399" s="293" t="s">
        <v>193</v>
      </c>
      <c r="BI3399" s="293" t="s">
        <v>334</v>
      </c>
      <c r="BJ3399" s="293" t="s">
        <v>103</v>
      </c>
      <c r="BK3399" s="292" t="s">
        <v>4</v>
      </c>
      <c r="BL3399" s="294">
        <v>155300.88</v>
      </c>
      <c r="BM3399" s="292" t="s">
        <v>894</v>
      </c>
      <c r="BN3399" s="294"/>
      <c r="BO3399" s="297">
        <v>42594</v>
      </c>
      <c r="BP3399" s="297">
        <v>48346</v>
      </c>
      <c r="BQ3399" s="297" t="s">
        <v>1065</v>
      </c>
      <c r="BR3399" s="297" t="s">
        <v>4741</v>
      </c>
      <c r="BS3399" s="297">
        <v>42594</v>
      </c>
      <c r="BT3399" s="297">
        <v>48346</v>
      </c>
      <c r="BU3399" s="294">
        <v>0</v>
      </c>
      <c r="BV3399" s="294">
        <v>0</v>
      </c>
      <c r="BW3399" s="294">
        <v>0</v>
      </c>
    </row>
    <row r="3400" spans="1:75" s="289" customFormat="1" ht="18.2" customHeight="1" x14ac:dyDescent="0.15">
      <c r="A3400" s="298">
        <v>3398</v>
      </c>
      <c r="B3400" s="299" t="s">
        <v>305</v>
      </c>
      <c r="C3400" s="299" t="s">
        <v>306</v>
      </c>
      <c r="D3400" s="313">
        <v>45172</v>
      </c>
      <c r="E3400" s="300" t="s">
        <v>3848</v>
      </c>
      <c r="F3400" s="309">
        <v>0</v>
      </c>
      <c r="G3400" s="309">
        <v>0</v>
      </c>
      <c r="H3400" s="302">
        <v>50361.85</v>
      </c>
      <c r="I3400" s="302">
        <v>0</v>
      </c>
      <c r="J3400" s="302">
        <v>0</v>
      </c>
      <c r="K3400" s="302">
        <v>50361.85</v>
      </c>
      <c r="L3400" s="302">
        <v>2789.79</v>
      </c>
      <c r="M3400" s="302">
        <v>0</v>
      </c>
      <c r="N3400" s="302">
        <v>0</v>
      </c>
      <c r="O3400" s="302">
        <v>2789.79</v>
      </c>
      <c r="P3400" s="302">
        <v>0</v>
      </c>
      <c r="Q3400" s="302">
        <v>0</v>
      </c>
      <c r="R3400" s="302">
        <v>47572.06</v>
      </c>
      <c r="S3400" s="302">
        <v>0</v>
      </c>
      <c r="T3400" s="302">
        <v>398.7</v>
      </c>
      <c r="U3400" s="302">
        <v>0</v>
      </c>
      <c r="V3400" s="302">
        <v>0</v>
      </c>
      <c r="W3400" s="302">
        <v>398.7</v>
      </c>
      <c r="X3400" s="302">
        <v>0</v>
      </c>
      <c r="Y3400" s="302">
        <v>0</v>
      </c>
      <c r="Z3400" s="302">
        <v>0</v>
      </c>
      <c r="AA3400" s="302">
        <v>0</v>
      </c>
      <c r="AB3400" s="302">
        <v>0</v>
      </c>
      <c r="AC3400" s="302">
        <v>0</v>
      </c>
      <c r="AD3400" s="302">
        <v>0</v>
      </c>
      <c r="AE3400" s="302">
        <v>0</v>
      </c>
      <c r="AF3400" s="302">
        <v>0</v>
      </c>
      <c r="AG3400" s="302">
        <v>0</v>
      </c>
      <c r="AH3400" s="302">
        <v>177.63</v>
      </c>
      <c r="AI3400" s="302">
        <v>0</v>
      </c>
      <c r="AJ3400" s="302">
        <v>0</v>
      </c>
      <c r="AK3400" s="302">
        <v>0</v>
      </c>
      <c r="AL3400" s="302">
        <v>0</v>
      </c>
      <c r="AM3400" s="302">
        <v>0</v>
      </c>
      <c r="AN3400" s="302">
        <v>0</v>
      </c>
      <c r="AO3400" s="302">
        <v>0</v>
      </c>
      <c r="AP3400" s="302">
        <v>0</v>
      </c>
      <c r="AQ3400" s="302">
        <v>0</v>
      </c>
      <c r="AR3400" s="302">
        <v>0</v>
      </c>
      <c r="AS3400" s="302">
        <v>0</v>
      </c>
      <c r="AT3400" s="295">
        <f t="shared" si="53"/>
        <v>3366.12</v>
      </c>
      <c r="AU3400" s="302">
        <v>0</v>
      </c>
      <c r="AV3400" s="302">
        <v>0</v>
      </c>
      <c r="AW3400" s="303">
        <v>151</v>
      </c>
      <c r="AX3400" s="303">
        <v>236</v>
      </c>
      <c r="AY3400" s="302">
        <v>333903</v>
      </c>
      <c r="AZ3400" s="302">
        <v>333903</v>
      </c>
      <c r="BA3400" s="301">
        <v>76.262690000000006</v>
      </c>
      <c r="BB3400" s="301">
        <v>10.8653509086214</v>
      </c>
      <c r="BC3400" s="301">
        <v>9.5</v>
      </c>
      <c r="BD3400" s="301"/>
      <c r="BE3400" s="300" t="s">
        <v>4204</v>
      </c>
      <c r="BF3400" s="298"/>
      <c r="BG3400" s="300" t="s">
        <v>320</v>
      </c>
      <c r="BH3400" s="300" t="s">
        <v>197</v>
      </c>
      <c r="BI3400" s="300" t="s">
        <v>373</v>
      </c>
      <c r="BJ3400" s="300" t="s">
        <v>103</v>
      </c>
      <c r="BK3400" s="299" t="s">
        <v>4</v>
      </c>
      <c r="BL3400" s="301">
        <v>47572.06</v>
      </c>
      <c r="BM3400" s="299" t="s">
        <v>894</v>
      </c>
      <c r="BN3400" s="301"/>
      <c r="BO3400" s="304">
        <v>42594</v>
      </c>
      <c r="BP3400" s="304">
        <v>49777</v>
      </c>
      <c r="BQ3400" s="297" t="s">
        <v>1065</v>
      </c>
      <c r="BR3400" s="297" t="s">
        <v>4741</v>
      </c>
      <c r="BS3400" s="297">
        <v>42594</v>
      </c>
      <c r="BT3400" s="297">
        <v>49777</v>
      </c>
      <c r="BU3400" s="301">
        <v>0</v>
      </c>
      <c r="BV3400" s="301">
        <v>0</v>
      </c>
      <c r="BW3400" s="301">
        <v>0</v>
      </c>
    </row>
    <row r="3401" spans="1:75" s="289" customFormat="1" ht="18.2" customHeight="1" x14ac:dyDescent="0.15">
      <c r="A3401" s="291">
        <v>3399</v>
      </c>
      <c r="B3401" s="292" t="s">
        <v>305</v>
      </c>
      <c r="C3401" s="292" t="s">
        <v>306</v>
      </c>
      <c r="D3401" s="312">
        <v>45172</v>
      </c>
      <c r="E3401" s="293" t="s">
        <v>3849</v>
      </c>
      <c r="F3401" s="308">
        <v>1</v>
      </c>
      <c r="G3401" s="308">
        <v>0</v>
      </c>
      <c r="H3401" s="295">
        <v>178878.97</v>
      </c>
      <c r="I3401" s="295">
        <v>0</v>
      </c>
      <c r="J3401" s="295">
        <v>0</v>
      </c>
      <c r="K3401" s="295">
        <v>178878.97</v>
      </c>
      <c r="L3401" s="295">
        <v>518.24</v>
      </c>
      <c r="M3401" s="295">
        <v>0</v>
      </c>
      <c r="N3401" s="295">
        <v>0</v>
      </c>
      <c r="O3401" s="295">
        <v>0</v>
      </c>
      <c r="P3401" s="295">
        <v>0</v>
      </c>
      <c r="Q3401" s="295">
        <v>0</v>
      </c>
      <c r="R3401" s="295">
        <v>178878.97</v>
      </c>
      <c r="S3401" s="295">
        <v>0</v>
      </c>
      <c r="T3401" s="295">
        <v>1475.75</v>
      </c>
      <c r="U3401" s="295">
        <v>0</v>
      </c>
      <c r="V3401" s="295">
        <v>0</v>
      </c>
      <c r="W3401" s="295">
        <v>0</v>
      </c>
      <c r="X3401" s="295">
        <v>0</v>
      </c>
      <c r="Y3401" s="295">
        <v>0</v>
      </c>
      <c r="Z3401" s="295">
        <v>1475.75</v>
      </c>
      <c r="AA3401" s="295">
        <v>0</v>
      </c>
      <c r="AB3401" s="295">
        <v>0</v>
      </c>
      <c r="AC3401" s="295">
        <v>0</v>
      </c>
      <c r="AD3401" s="295">
        <v>0</v>
      </c>
      <c r="AE3401" s="295">
        <v>0</v>
      </c>
      <c r="AF3401" s="295">
        <v>0</v>
      </c>
      <c r="AG3401" s="295">
        <v>0</v>
      </c>
      <c r="AH3401" s="295">
        <v>0</v>
      </c>
      <c r="AI3401" s="295">
        <v>0</v>
      </c>
      <c r="AJ3401" s="295">
        <v>0</v>
      </c>
      <c r="AK3401" s="295">
        <v>0</v>
      </c>
      <c r="AL3401" s="295">
        <v>0</v>
      </c>
      <c r="AM3401" s="295">
        <v>0</v>
      </c>
      <c r="AN3401" s="295">
        <v>0</v>
      </c>
      <c r="AO3401" s="295">
        <v>0</v>
      </c>
      <c r="AP3401" s="295">
        <v>0</v>
      </c>
      <c r="AQ3401" s="295">
        <v>0</v>
      </c>
      <c r="AR3401" s="295">
        <v>0</v>
      </c>
      <c r="AS3401" s="295">
        <v>0</v>
      </c>
      <c r="AT3401" s="295">
        <f t="shared" si="53"/>
        <v>0</v>
      </c>
      <c r="AU3401" s="295">
        <v>518.24</v>
      </c>
      <c r="AV3401" s="295">
        <v>1475.75</v>
      </c>
      <c r="AW3401" s="296">
        <v>163</v>
      </c>
      <c r="AX3401" s="296">
        <v>248</v>
      </c>
      <c r="AY3401" s="295">
        <v>335914.44</v>
      </c>
      <c r="AZ3401" s="295">
        <v>206929.09</v>
      </c>
      <c r="BA3401" s="294">
        <v>43.969529999999999</v>
      </c>
      <c r="BB3401" s="294">
        <v>38.009272827634298</v>
      </c>
      <c r="BC3401" s="294">
        <v>9.9</v>
      </c>
      <c r="BD3401" s="294"/>
      <c r="BE3401" s="293" t="s">
        <v>4204</v>
      </c>
      <c r="BF3401" s="291"/>
      <c r="BG3401" s="293" t="s">
        <v>320</v>
      </c>
      <c r="BH3401" s="293" t="s">
        <v>181</v>
      </c>
      <c r="BI3401" s="293" t="s">
        <v>321</v>
      </c>
      <c r="BJ3401" s="293" t="s">
        <v>177</v>
      </c>
      <c r="BK3401" s="292" t="s">
        <v>4</v>
      </c>
      <c r="BL3401" s="294">
        <v>178878.97</v>
      </c>
      <c r="BM3401" s="292" t="s">
        <v>894</v>
      </c>
      <c r="BN3401" s="294"/>
      <c r="BO3401" s="297">
        <v>42593</v>
      </c>
      <c r="BP3401" s="297">
        <v>50141</v>
      </c>
      <c r="BQ3401" s="297" t="s">
        <v>1065</v>
      </c>
      <c r="BR3401" s="297" t="s">
        <v>4741</v>
      </c>
      <c r="BS3401" s="297">
        <v>42593</v>
      </c>
      <c r="BT3401" s="297">
        <v>50141</v>
      </c>
      <c r="BU3401" s="294">
        <v>140.01</v>
      </c>
      <c r="BV3401" s="294">
        <v>0</v>
      </c>
      <c r="BW3401" s="294">
        <v>0</v>
      </c>
    </row>
    <row r="3402" spans="1:75" s="289" customFormat="1" ht="18.2" customHeight="1" x14ac:dyDescent="0.15">
      <c r="A3402" s="298">
        <v>3400</v>
      </c>
      <c r="B3402" s="299" t="s">
        <v>305</v>
      </c>
      <c r="C3402" s="299" t="s">
        <v>306</v>
      </c>
      <c r="D3402" s="313">
        <v>45172</v>
      </c>
      <c r="E3402" s="300" t="s">
        <v>3850</v>
      </c>
      <c r="F3402" s="309">
        <v>0</v>
      </c>
      <c r="G3402" s="309">
        <v>0</v>
      </c>
      <c r="H3402" s="302">
        <v>193499.8</v>
      </c>
      <c r="I3402" s="302">
        <v>0</v>
      </c>
      <c r="J3402" s="302">
        <v>0</v>
      </c>
      <c r="K3402" s="302">
        <v>193499.8</v>
      </c>
      <c r="L3402" s="302">
        <v>1216.8399999999999</v>
      </c>
      <c r="M3402" s="302">
        <v>0</v>
      </c>
      <c r="N3402" s="302">
        <v>0</v>
      </c>
      <c r="O3402" s="302">
        <v>1216.8399999999999</v>
      </c>
      <c r="P3402" s="302">
        <v>0</v>
      </c>
      <c r="Q3402" s="302">
        <v>0</v>
      </c>
      <c r="R3402" s="302">
        <v>192282.96</v>
      </c>
      <c r="S3402" s="302">
        <v>0</v>
      </c>
      <c r="T3402" s="302">
        <v>1548</v>
      </c>
      <c r="U3402" s="302">
        <v>0</v>
      </c>
      <c r="V3402" s="302">
        <v>0</v>
      </c>
      <c r="W3402" s="302">
        <v>1548</v>
      </c>
      <c r="X3402" s="302">
        <v>0</v>
      </c>
      <c r="Y3402" s="302">
        <v>0</v>
      </c>
      <c r="Z3402" s="302">
        <v>0</v>
      </c>
      <c r="AA3402" s="302">
        <v>0</v>
      </c>
      <c r="AB3402" s="302">
        <v>0</v>
      </c>
      <c r="AC3402" s="302">
        <v>0</v>
      </c>
      <c r="AD3402" s="302">
        <v>0</v>
      </c>
      <c r="AE3402" s="302">
        <v>0</v>
      </c>
      <c r="AF3402" s="302">
        <v>0</v>
      </c>
      <c r="AG3402" s="302">
        <v>0</v>
      </c>
      <c r="AH3402" s="302">
        <v>140.38</v>
      </c>
      <c r="AI3402" s="302">
        <v>0</v>
      </c>
      <c r="AJ3402" s="302">
        <v>0</v>
      </c>
      <c r="AK3402" s="302">
        <v>0</v>
      </c>
      <c r="AL3402" s="302">
        <v>0</v>
      </c>
      <c r="AM3402" s="302">
        <v>0</v>
      </c>
      <c r="AN3402" s="302">
        <v>0</v>
      </c>
      <c r="AO3402" s="302">
        <v>0</v>
      </c>
      <c r="AP3402" s="302">
        <v>0</v>
      </c>
      <c r="AQ3402" s="302">
        <v>0</v>
      </c>
      <c r="AR3402" s="302">
        <v>0</v>
      </c>
      <c r="AS3402" s="302">
        <v>0.22</v>
      </c>
      <c r="AT3402" s="295">
        <f t="shared" si="53"/>
        <v>2905</v>
      </c>
      <c r="AU3402" s="302">
        <v>0</v>
      </c>
      <c r="AV3402" s="302">
        <v>0</v>
      </c>
      <c r="AW3402" s="303">
        <v>102</v>
      </c>
      <c r="AX3402" s="303">
        <v>187</v>
      </c>
      <c r="AY3402" s="302">
        <v>269001.48</v>
      </c>
      <c r="AZ3402" s="302">
        <v>259904.03</v>
      </c>
      <c r="BA3402" s="301">
        <v>76.863883999999999</v>
      </c>
      <c r="BB3402" s="301">
        <v>56.865663578270201</v>
      </c>
      <c r="BC3402" s="301">
        <v>9.6</v>
      </c>
      <c r="BD3402" s="301"/>
      <c r="BE3402" s="300" t="s">
        <v>4204</v>
      </c>
      <c r="BF3402" s="298"/>
      <c r="BG3402" s="300" t="s">
        <v>320</v>
      </c>
      <c r="BH3402" s="300" t="s">
        <v>181</v>
      </c>
      <c r="BI3402" s="300" t="s">
        <v>368</v>
      </c>
      <c r="BJ3402" s="300" t="s">
        <v>103</v>
      </c>
      <c r="BK3402" s="299" t="s">
        <v>4</v>
      </c>
      <c r="BL3402" s="301">
        <v>192282.96</v>
      </c>
      <c r="BM3402" s="299" t="s">
        <v>894</v>
      </c>
      <c r="BN3402" s="301"/>
      <c r="BO3402" s="304">
        <v>42593</v>
      </c>
      <c r="BP3402" s="304">
        <v>48284</v>
      </c>
      <c r="BQ3402" s="297" t="s">
        <v>1065</v>
      </c>
      <c r="BR3402" s="297" t="s">
        <v>4741</v>
      </c>
      <c r="BS3402" s="297">
        <v>42593</v>
      </c>
      <c r="BT3402" s="297">
        <v>48284</v>
      </c>
      <c r="BU3402" s="301">
        <v>0</v>
      </c>
      <c r="BV3402" s="301">
        <v>0</v>
      </c>
      <c r="BW3402" s="301">
        <v>0</v>
      </c>
    </row>
    <row r="3403" spans="1:75" s="289" customFormat="1" ht="18.2" customHeight="1" x14ac:dyDescent="0.15">
      <c r="A3403" s="291">
        <v>3401</v>
      </c>
      <c r="B3403" s="292" t="s">
        <v>305</v>
      </c>
      <c r="C3403" s="292" t="s">
        <v>306</v>
      </c>
      <c r="D3403" s="312">
        <v>45172</v>
      </c>
      <c r="E3403" s="293" t="s">
        <v>3851</v>
      </c>
      <c r="F3403" s="308">
        <v>0</v>
      </c>
      <c r="G3403" s="308">
        <v>0</v>
      </c>
      <c r="H3403" s="295">
        <v>141223.26999999999</v>
      </c>
      <c r="I3403" s="295">
        <v>0</v>
      </c>
      <c r="J3403" s="295">
        <v>0</v>
      </c>
      <c r="K3403" s="295">
        <v>141223.26999999999</v>
      </c>
      <c r="L3403" s="295">
        <v>1130.19</v>
      </c>
      <c r="M3403" s="295">
        <v>0</v>
      </c>
      <c r="N3403" s="295">
        <v>0</v>
      </c>
      <c r="O3403" s="295">
        <v>1130.19</v>
      </c>
      <c r="P3403" s="295">
        <v>0</v>
      </c>
      <c r="Q3403" s="295">
        <v>0</v>
      </c>
      <c r="R3403" s="295">
        <v>140093.07999999999</v>
      </c>
      <c r="S3403" s="295">
        <v>0</v>
      </c>
      <c r="T3403" s="295">
        <v>1129.79</v>
      </c>
      <c r="U3403" s="295">
        <v>0</v>
      </c>
      <c r="V3403" s="295">
        <v>0</v>
      </c>
      <c r="W3403" s="295">
        <v>1129.79</v>
      </c>
      <c r="X3403" s="295">
        <v>0</v>
      </c>
      <c r="Y3403" s="295">
        <v>0</v>
      </c>
      <c r="Z3403" s="295">
        <v>0</v>
      </c>
      <c r="AA3403" s="295">
        <v>0</v>
      </c>
      <c r="AB3403" s="295">
        <v>0</v>
      </c>
      <c r="AC3403" s="295">
        <v>0</v>
      </c>
      <c r="AD3403" s="295">
        <v>0</v>
      </c>
      <c r="AE3403" s="295">
        <v>0</v>
      </c>
      <c r="AF3403" s="295">
        <v>0</v>
      </c>
      <c r="AG3403" s="295">
        <v>0</v>
      </c>
      <c r="AH3403" s="295">
        <v>149.96</v>
      </c>
      <c r="AI3403" s="295">
        <v>0</v>
      </c>
      <c r="AJ3403" s="295">
        <v>0</v>
      </c>
      <c r="AK3403" s="295">
        <v>0</v>
      </c>
      <c r="AL3403" s="295">
        <v>0</v>
      </c>
      <c r="AM3403" s="295">
        <v>0</v>
      </c>
      <c r="AN3403" s="295">
        <v>0</v>
      </c>
      <c r="AO3403" s="295">
        <v>0</v>
      </c>
      <c r="AP3403" s="295">
        <v>450.3</v>
      </c>
      <c r="AQ3403" s="295">
        <v>0</v>
      </c>
      <c r="AR3403" s="295">
        <v>360.24</v>
      </c>
      <c r="AS3403" s="295">
        <v>0</v>
      </c>
      <c r="AT3403" s="295">
        <f t="shared" si="53"/>
        <v>2500</v>
      </c>
      <c r="AU3403" s="295">
        <v>0</v>
      </c>
      <c r="AV3403" s="295">
        <v>0</v>
      </c>
      <c r="AW3403" s="296">
        <v>165</v>
      </c>
      <c r="AX3403" s="296">
        <v>250</v>
      </c>
      <c r="AY3403" s="295">
        <v>335913.44</v>
      </c>
      <c r="AZ3403" s="295">
        <v>240093.47</v>
      </c>
      <c r="BA3403" s="294">
        <v>51.005695000000003</v>
      </c>
      <c r="BB3403" s="294">
        <v>29.761512922823801</v>
      </c>
      <c r="BC3403" s="294">
        <v>9.6</v>
      </c>
      <c r="BD3403" s="294"/>
      <c r="BE3403" s="293" t="s">
        <v>4204</v>
      </c>
      <c r="BF3403" s="291"/>
      <c r="BG3403" s="293" t="s">
        <v>320</v>
      </c>
      <c r="BH3403" s="293" t="s">
        <v>181</v>
      </c>
      <c r="BI3403" s="293" t="s">
        <v>372</v>
      </c>
      <c r="BJ3403" s="293" t="s">
        <v>103</v>
      </c>
      <c r="BK3403" s="292" t="s">
        <v>4</v>
      </c>
      <c r="BL3403" s="294">
        <v>140093.07999999999</v>
      </c>
      <c r="BM3403" s="292" t="s">
        <v>894</v>
      </c>
      <c r="BN3403" s="294"/>
      <c r="BO3403" s="297">
        <v>42594</v>
      </c>
      <c r="BP3403" s="297">
        <v>50203</v>
      </c>
      <c r="BQ3403" s="297" t="s">
        <v>1067</v>
      </c>
      <c r="BR3403" s="297" t="s">
        <v>4743</v>
      </c>
      <c r="BS3403" s="297">
        <v>42594</v>
      </c>
      <c r="BT3403" s="297">
        <v>50203</v>
      </c>
      <c r="BU3403" s="294">
        <v>0</v>
      </c>
      <c r="BV3403" s="294">
        <v>0</v>
      </c>
      <c r="BW3403" s="294">
        <v>0</v>
      </c>
    </row>
    <row r="3404" spans="1:75" s="289" customFormat="1" ht="18.2" customHeight="1" x14ac:dyDescent="0.15">
      <c r="A3404" s="298">
        <v>3402</v>
      </c>
      <c r="B3404" s="299" t="s">
        <v>305</v>
      </c>
      <c r="C3404" s="299" t="s">
        <v>306</v>
      </c>
      <c r="D3404" s="313">
        <v>45172</v>
      </c>
      <c r="E3404" s="300" t="s">
        <v>3852</v>
      </c>
      <c r="F3404" s="309">
        <v>0</v>
      </c>
      <c r="G3404" s="309">
        <v>0</v>
      </c>
      <c r="H3404" s="302">
        <v>82897.570000000007</v>
      </c>
      <c r="I3404" s="302">
        <v>0</v>
      </c>
      <c r="J3404" s="302">
        <v>0</v>
      </c>
      <c r="K3404" s="302">
        <v>82897.570000000007</v>
      </c>
      <c r="L3404" s="302">
        <v>1875.36</v>
      </c>
      <c r="M3404" s="302">
        <v>0</v>
      </c>
      <c r="N3404" s="302">
        <v>0</v>
      </c>
      <c r="O3404" s="302">
        <v>1875.36</v>
      </c>
      <c r="P3404" s="302">
        <v>0</v>
      </c>
      <c r="Q3404" s="302">
        <v>0</v>
      </c>
      <c r="R3404" s="302">
        <v>81022.210000000006</v>
      </c>
      <c r="S3404" s="302">
        <v>0</v>
      </c>
      <c r="T3404" s="302">
        <v>663.18</v>
      </c>
      <c r="U3404" s="302">
        <v>0</v>
      </c>
      <c r="V3404" s="302">
        <v>0</v>
      </c>
      <c r="W3404" s="302">
        <v>663.18</v>
      </c>
      <c r="X3404" s="302">
        <v>0</v>
      </c>
      <c r="Y3404" s="302">
        <v>0</v>
      </c>
      <c r="Z3404" s="302">
        <v>0</v>
      </c>
      <c r="AA3404" s="302">
        <v>0</v>
      </c>
      <c r="AB3404" s="302">
        <v>0</v>
      </c>
      <c r="AC3404" s="302">
        <v>0</v>
      </c>
      <c r="AD3404" s="302">
        <v>0</v>
      </c>
      <c r="AE3404" s="302">
        <v>0</v>
      </c>
      <c r="AF3404" s="302">
        <v>0</v>
      </c>
      <c r="AG3404" s="302">
        <v>0</v>
      </c>
      <c r="AH3404" s="302">
        <v>122.85</v>
      </c>
      <c r="AI3404" s="302">
        <v>0</v>
      </c>
      <c r="AJ3404" s="302">
        <v>0</v>
      </c>
      <c r="AK3404" s="302">
        <v>0</v>
      </c>
      <c r="AL3404" s="302">
        <v>0</v>
      </c>
      <c r="AM3404" s="302">
        <v>0</v>
      </c>
      <c r="AN3404" s="302">
        <v>0</v>
      </c>
      <c r="AO3404" s="302">
        <v>0</v>
      </c>
      <c r="AP3404" s="302">
        <v>2661.34</v>
      </c>
      <c r="AQ3404" s="302">
        <v>0</v>
      </c>
      <c r="AR3404" s="302">
        <v>2661.39</v>
      </c>
      <c r="AS3404" s="302">
        <v>0</v>
      </c>
      <c r="AT3404" s="295">
        <f t="shared" si="53"/>
        <v>2661.34</v>
      </c>
      <c r="AU3404" s="302">
        <v>0</v>
      </c>
      <c r="AV3404" s="302">
        <v>0</v>
      </c>
      <c r="AW3404" s="303">
        <v>37</v>
      </c>
      <c r="AX3404" s="303">
        <v>122</v>
      </c>
      <c r="AY3404" s="302">
        <v>289999.09000000003</v>
      </c>
      <c r="AZ3404" s="302">
        <v>185237.76000000001</v>
      </c>
      <c r="BA3404" s="301">
        <v>53.266122000000003</v>
      </c>
      <c r="BB3404" s="301">
        <v>23.298375679826901</v>
      </c>
      <c r="BC3404" s="301">
        <v>9.6</v>
      </c>
      <c r="BD3404" s="301"/>
      <c r="BE3404" s="300" t="s">
        <v>4204</v>
      </c>
      <c r="BF3404" s="298"/>
      <c r="BG3404" s="300" t="s">
        <v>320</v>
      </c>
      <c r="BH3404" s="300" t="s">
        <v>181</v>
      </c>
      <c r="BI3404" s="300" t="s">
        <v>368</v>
      </c>
      <c r="BJ3404" s="300" t="s">
        <v>103</v>
      </c>
      <c r="BK3404" s="299" t="s">
        <v>4</v>
      </c>
      <c r="BL3404" s="301">
        <v>81022.210000000006</v>
      </c>
      <c r="BM3404" s="299" t="s">
        <v>894</v>
      </c>
      <c r="BN3404" s="301"/>
      <c r="BO3404" s="304">
        <v>42593</v>
      </c>
      <c r="BP3404" s="304">
        <v>46306</v>
      </c>
      <c r="BQ3404" s="297" t="s">
        <v>1065</v>
      </c>
      <c r="BR3404" s="297" t="s">
        <v>4741</v>
      </c>
      <c r="BS3404" s="297">
        <v>42593</v>
      </c>
      <c r="BT3404" s="297">
        <v>46306</v>
      </c>
      <c r="BU3404" s="301">
        <v>0</v>
      </c>
      <c r="BV3404" s="301">
        <v>0</v>
      </c>
      <c r="BW3404" s="301">
        <v>0</v>
      </c>
    </row>
    <row r="3405" spans="1:75" s="289" customFormat="1" ht="18.2" customHeight="1" x14ac:dyDescent="0.15">
      <c r="A3405" s="291">
        <v>3403</v>
      </c>
      <c r="B3405" s="292" t="s">
        <v>305</v>
      </c>
      <c r="C3405" s="292" t="s">
        <v>306</v>
      </c>
      <c r="D3405" s="312">
        <v>45172</v>
      </c>
      <c r="E3405" s="293" t="s">
        <v>3853</v>
      </c>
      <c r="F3405" s="308">
        <v>1</v>
      </c>
      <c r="G3405" s="308">
        <v>0</v>
      </c>
      <c r="H3405" s="295">
        <v>58272.21</v>
      </c>
      <c r="I3405" s="295">
        <v>0</v>
      </c>
      <c r="J3405" s="295">
        <v>0</v>
      </c>
      <c r="K3405" s="295">
        <v>58272.21</v>
      </c>
      <c r="L3405" s="295">
        <v>460.57</v>
      </c>
      <c r="M3405" s="295">
        <v>0</v>
      </c>
      <c r="N3405" s="295">
        <v>0</v>
      </c>
      <c r="O3405" s="295">
        <v>0</v>
      </c>
      <c r="P3405" s="295">
        <v>0</v>
      </c>
      <c r="Q3405" s="295">
        <v>0</v>
      </c>
      <c r="R3405" s="295">
        <v>58272.21</v>
      </c>
      <c r="S3405" s="295">
        <v>0</v>
      </c>
      <c r="T3405" s="295">
        <v>480.75</v>
      </c>
      <c r="U3405" s="295">
        <v>0</v>
      </c>
      <c r="V3405" s="295">
        <v>0</v>
      </c>
      <c r="W3405" s="295">
        <v>0</v>
      </c>
      <c r="X3405" s="295">
        <v>0</v>
      </c>
      <c r="Y3405" s="295">
        <v>0</v>
      </c>
      <c r="Z3405" s="295">
        <v>480.75</v>
      </c>
      <c r="AA3405" s="295">
        <v>0</v>
      </c>
      <c r="AB3405" s="295">
        <v>0</v>
      </c>
      <c r="AC3405" s="295">
        <v>0</v>
      </c>
      <c r="AD3405" s="295">
        <v>0</v>
      </c>
      <c r="AE3405" s="295">
        <v>0</v>
      </c>
      <c r="AF3405" s="295">
        <v>0</v>
      </c>
      <c r="AG3405" s="295">
        <v>0</v>
      </c>
      <c r="AH3405" s="295">
        <v>3.61</v>
      </c>
      <c r="AI3405" s="295">
        <v>0</v>
      </c>
      <c r="AJ3405" s="295">
        <v>0</v>
      </c>
      <c r="AK3405" s="295">
        <v>0</v>
      </c>
      <c r="AL3405" s="295">
        <v>0</v>
      </c>
      <c r="AM3405" s="295">
        <v>0</v>
      </c>
      <c r="AN3405" s="295">
        <v>0</v>
      </c>
      <c r="AO3405" s="295">
        <v>0</v>
      </c>
      <c r="AP3405" s="295">
        <v>0</v>
      </c>
      <c r="AQ3405" s="295">
        <v>0</v>
      </c>
      <c r="AR3405" s="295">
        <v>3.61</v>
      </c>
      <c r="AS3405" s="295">
        <v>0</v>
      </c>
      <c r="AT3405" s="295">
        <f t="shared" si="53"/>
        <v>0</v>
      </c>
      <c r="AU3405" s="295">
        <v>460.57</v>
      </c>
      <c r="AV3405" s="295">
        <v>480.75</v>
      </c>
      <c r="AW3405" s="296">
        <v>86</v>
      </c>
      <c r="AX3405" s="296">
        <v>171</v>
      </c>
      <c r="AY3405" s="295">
        <v>216002.99</v>
      </c>
      <c r="AZ3405" s="295">
        <v>83201.149999999994</v>
      </c>
      <c r="BA3405" s="294">
        <v>31.690760000000001</v>
      </c>
      <c r="BB3405" s="294">
        <v>22.195493953864801</v>
      </c>
      <c r="BC3405" s="294">
        <v>9.9</v>
      </c>
      <c r="BD3405" s="294"/>
      <c r="BE3405" s="293" t="s">
        <v>4204</v>
      </c>
      <c r="BF3405" s="291"/>
      <c r="BG3405" s="293" t="s">
        <v>310</v>
      </c>
      <c r="BH3405" s="293" t="s">
        <v>184</v>
      </c>
      <c r="BI3405" s="293" t="s">
        <v>374</v>
      </c>
      <c r="BJ3405" s="293" t="s">
        <v>177</v>
      </c>
      <c r="BK3405" s="292" t="s">
        <v>4</v>
      </c>
      <c r="BL3405" s="294">
        <v>58272.21</v>
      </c>
      <c r="BM3405" s="292" t="s">
        <v>894</v>
      </c>
      <c r="BN3405" s="294"/>
      <c r="BO3405" s="297">
        <v>42593</v>
      </c>
      <c r="BP3405" s="297">
        <v>47798</v>
      </c>
      <c r="BQ3405" s="297" t="s">
        <v>1067</v>
      </c>
      <c r="BR3405" s="297" t="s">
        <v>4743</v>
      </c>
      <c r="BS3405" s="297">
        <v>42593</v>
      </c>
      <c r="BT3405" s="297">
        <v>47798</v>
      </c>
      <c r="BU3405" s="294">
        <v>71.459999999999994</v>
      </c>
      <c r="BV3405" s="294">
        <v>0</v>
      </c>
      <c r="BW3405" s="294">
        <v>0</v>
      </c>
    </row>
    <row r="3406" spans="1:75" s="289" customFormat="1" ht="18.2" customHeight="1" x14ac:dyDescent="0.15">
      <c r="A3406" s="298">
        <v>3404</v>
      </c>
      <c r="B3406" s="299" t="s">
        <v>305</v>
      </c>
      <c r="C3406" s="299" t="s">
        <v>306</v>
      </c>
      <c r="D3406" s="313">
        <v>45172</v>
      </c>
      <c r="E3406" s="300" t="s">
        <v>3854</v>
      </c>
      <c r="F3406" s="309">
        <v>0</v>
      </c>
      <c r="G3406" s="309">
        <v>0</v>
      </c>
      <c r="H3406" s="302">
        <v>42009.84</v>
      </c>
      <c r="I3406" s="302">
        <v>0</v>
      </c>
      <c r="J3406" s="302">
        <v>0</v>
      </c>
      <c r="K3406" s="302">
        <v>42009.84</v>
      </c>
      <c r="L3406" s="302">
        <v>3887.67</v>
      </c>
      <c r="M3406" s="302">
        <v>0</v>
      </c>
      <c r="N3406" s="302">
        <v>0</v>
      </c>
      <c r="O3406" s="302">
        <v>3887.67</v>
      </c>
      <c r="P3406" s="302">
        <v>0</v>
      </c>
      <c r="Q3406" s="302">
        <v>0</v>
      </c>
      <c r="R3406" s="302">
        <v>38122.17</v>
      </c>
      <c r="S3406" s="302">
        <v>0</v>
      </c>
      <c r="T3406" s="302">
        <v>332.58</v>
      </c>
      <c r="U3406" s="302">
        <v>0</v>
      </c>
      <c r="V3406" s="302">
        <v>0</v>
      </c>
      <c r="W3406" s="302">
        <v>332.58</v>
      </c>
      <c r="X3406" s="302">
        <v>0</v>
      </c>
      <c r="Y3406" s="302">
        <v>0</v>
      </c>
      <c r="Z3406" s="302">
        <v>0</v>
      </c>
      <c r="AA3406" s="302">
        <v>0</v>
      </c>
      <c r="AB3406" s="302">
        <v>0</v>
      </c>
      <c r="AC3406" s="302">
        <v>0</v>
      </c>
      <c r="AD3406" s="302">
        <v>0</v>
      </c>
      <c r="AE3406" s="302">
        <v>0</v>
      </c>
      <c r="AF3406" s="302">
        <v>0</v>
      </c>
      <c r="AG3406" s="302">
        <v>0</v>
      </c>
      <c r="AH3406" s="302">
        <v>245.4</v>
      </c>
      <c r="AI3406" s="302">
        <v>0</v>
      </c>
      <c r="AJ3406" s="302">
        <v>0</v>
      </c>
      <c r="AK3406" s="302">
        <v>0</v>
      </c>
      <c r="AL3406" s="302">
        <v>0</v>
      </c>
      <c r="AM3406" s="302">
        <v>0</v>
      </c>
      <c r="AN3406" s="302">
        <v>0</v>
      </c>
      <c r="AO3406" s="302">
        <v>0</v>
      </c>
      <c r="AP3406" s="302">
        <v>324.39999999999998</v>
      </c>
      <c r="AQ3406" s="302">
        <v>0</v>
      </c>
      <c r="AR3406" s="302">
        <v>290.05</v>
      </c>
      <c r="AS3406" s="302">
        <v>0</v>
      </c>
      <c r="AT3406" s="295">
        <f t="shared" si="53"/>
        <v>4500</v>
      </c>
      <c r="AU3406" s="302">
        <v>0</v>
      </c>
      <c r="AV3406" s="302">
        <v>0</v>
      </c>
      <c r="AW3406" s="303">
        <v>146</v>
      </c>
      <c r="AX3406" s="303">
        <v>231</v>
      </c>
      <c r="AY3406" s="302">
        <v>490998.79</v>
      </c>
      <c r="AZ3406" s="302">
        <v>438285.65</v>
      </c>
      <c r="BA3406" s="301">
        <v>65.477472000000006</v>
      </c>
      <c r="BB3406" s="301">
        <v>5.6952430880505398</v>
      </c>
      <c r="BC3406" s="301">
        <v>9.5</v>
      </c>
      <c r="BD3406" s="301"/>
      <c r="BE3406" s="300" t="s">
        <v>4204</v>
      </c>
      <c r="BF3406" s="298"/>
      <c r="BG3406" s="300" t="s">
        <v>408</v>
      </c>
      <c r="BH3406" s="300" t="s">
        <v>194</v>
      </c>
      <c r="BI3406" s="300" t="s">
        <v>409</v>
      </c>
      <c r="BJ3406" s="300" t="s">
        <v>103</v>
      </c>
      <c r="BK3406" s="299" t="s">
        <v>4</v>
      </c>
      <c r="BL3406" s="301">
        <v>38122.17</v>
      </c>
      <c r="BM3406" s="299" t="s">
        <v>894</v>
      </c>
      <c r="BN3406" s="301"/>
      <c r="BO3406" s="304">
        <v>42590</v>
      </c>
      <c r="BP3406" s="304">
        <v>49621</v>
      </c>
      <c r="BQ3406" s="297" t="s">
        <v>1065</v>
      </c>
      <c r="BR3406" s="297" t="s">
        <v>4741</v>
      </c>
      <c r="BS3406" s="297">
        <v>42590</v>
      </c>
      <c r="BT3406" s="297">
        <v>49621</v>
      </c>
      <c r="BU3406" s="301">
        <v>0</v>
      </c>
      <c r="BV3406" s="301">
        <v>0</v>
      </c>
      <c r="BW3406" s="301">
        <v>0</v>
      </c>
    </row>
    <row r="3407" spans="1:75" s="289" customFormat="1" ht="18.2" customHeight="1" x14ac:dyDescent="0.15">
      <c r="A3407" s="291">
        <v>3405</v>
      </c>
      <c r="B3407" s="292" t="s">
        <v>305</v>
      </c>
      <c r="C3407" s="292" t="s">
        <v>306</v>
      </c>
      <c r="D3407" s="312">
        <v>45172</v>
      </c>
      <c r="E3407" s="293" t="s">
        <v>3855</v>
      </c>
      <c r="F3407" s="308">
        <v>0</v>
      </c>
      <c r="G3407" s="308">
        <v>0</v>
      </c>
      <c r="H3407" s="295">
        <v>169630.01</v>
      </c>
      <c r="I3407" s="295">
        <v>0</v>
      </c>
      <c r="J3407" s="295">
        <v>0</v>
      </c>
      <c r="K3407" s="295">
        <v>169630.01</v>
      </c>
      <c r="L3407" s="295">
        <v>475.42</v>
      </c>
      <c r="M3407" s="295">
        <v>0</v>
      </c>
      <c r="N3407" s="295">
        <v>0</v>
      </c>
      <c r="O3407" s="295">
        <v>475.42</v>
      </c>
      <c r="P3407" s="295">
        <v>0</v>
      </c>
      <c r="Q3407" s="295">
        <v>0</v>
      </c>
      <c r="R3407" s="295">
        <v>169154.59</v>
      </c>
      <c r="S3407" s="295">
        <v>0</v>
      </c>
      <c r="T3407" s="295">
        <v>1399.45</v>
      </c>
      <c r="U3407" s="295">
        <v>0</v>
      </c>
      <c r="V3407" s="295">
        <v>0</v>
      </c>
      <c r="W3407" s="295">
        <v>1399.45</v>
      </c>
      <c r="X3407" s="295">
        <v>0</v>
      </c>
      <c r="Y3407" s="295">
        <v>0</v>
      </c>
      <c r="Z3407" s="295">
        <v>0</v>
      </c>
      <c r="AA3407" s="295">
        <v>0</v>
      </c>
      <c r="AB3407" s="295">
        <v>0</v>
      </c>
      <c r="AC3407" s="295">
        <v>0</v>
      </c>
      <c r="AD3407" s="295">
        <v>0</v>
      </c>
      <c r="AE3407" s="295">
        <v>0</v>
      </c>
      <c r="AF3407" s="295">
        <v>0</v>
      </c>
      <c r="AG3407" s="295">
        <v>0</v>
      </c>
      <c r="AH3407" s="295">
        <v>123.34</v>
      </c>
      <c r="AI3407" s="295">
        <v>0</v>
      </c>
      <c r="AJ3407" s="295">
        <v>0</v>
      </c>
      <c r="AK3407" s="295">
        <v>0</v>
      </c>
      <c r="AL3407" s="295">
        <v>0</v>
      </c>
      <c r="AM3407" s="295">
        <v>0</v>
      </c>
      <c r="AN3407" s="295">
        <v>0</v>
      </c>
      <c r="AO3407" s="295">
        <v>0</v>
      </c>
      <c r="AP3407" s="295">
        <v>199.71</v>
      </c>
      <c r="AQ3407" s="295">
        <v>0</v>
      </c>
      <c r="AR3407" s="295">
        <v>197.92</v>
      </c>
      <c r="AS3407" s="295">
        <v>0</v>
      </c>
      <c r="AT3407" s="295">
        <f t="shared" si="53"/>
        <v>2000.0000000000002</v>
      </c>
      <c r="AU3407" s="295">
        <v>0</v>
      </c>
      <c r="AV3407" s="295">
        <v>0</v>
      </c>
      <c r="AW3407" s="296">
        <v>166</v>
      </c>
      <c r="AX3407" s="296">
        <v>251</v>
      </c>
      <c r="AY3407" s="295">
        <v>278999.8</v>
      </c>
      <c r="AZ3407" s="295">
        <v>195362.67</v>
      </c>
      <c r="BA3407" s="294">
        <v>49.871870000000001</v>
      </c>
      <c r="BB3407" s="294">
        <v>43.181513246022398</v>
      </c>
      <c r="BC3407" s="294">
        <v>9.9</v>
      </c>
      <c r="BD3407" s="294"/>
      <c r="BE3407" s="293" t="s">
        <v>4204</v>
      </c>
      <c r="BF3407" s="291"/>
      <c r="BG3407" s="293" t="s">
        <v>320</v>
      </c>
      <c r="BH3407" s="293" t="s">
        <v>197</v>
      </c>
      <c r="BI3407" s="293" t="s">
        <v>373</v>
      </c>
      <c r="BJ3407" s="293" t="s">
        <v>103</v>
      </c>
      <c r="BK3407" s="292" t="s">
        <v>4</v>
      </c>
      <c r="BL3407" s="294">
        <v>169154.59</v>
      </c>
      <c r="BM3407" s="292" t="s">
        <v>894</v>
      </c>
      <c r="BN3407" s="294"/>
      <c r="BO3407" s="297">
        <v>42593</v>
      </c>
      <c r="BP3407" s="297">
        <v>50232</v>
      </c>
      <c r="BQ3407" s="297" t="s">
        <v>1065</v>
      </c>
      <c r="BR3407" s="297" t="s">
        <v>4741</v>
      </c>
      <c r="BS3407" s="297">
        <v>42593</v>
      </c>
      <c r="BT3407" s="297">
        <v>50232</v>
      </c>
      <c r="BU3407" s="294">
        <v>0</v>
      </c>
      <c r="BV3407" s="294">
        <v>0</v>
      </c>
      <c r="BW3407" s="294">
        <v>0</v>
      </c>
    </row>
    <row r="3408" spans="1:75" s="289" customFormat="1" ht="18.2" customHeight="1" x14ac:dyDescent="0.15">
      <c r="A3408" s="298">
        <v>3406</v>
      </c>
      <c r="B3408" s="299" t="s">
        <v>305</v>
      </c>
      <c r="C3408" s="299" t="s">
        <v>306</v>
      </c>
      <c r="D3408" s="313">
        <v>45172</v>
      </c>
      <c r="E3408" s="300" t="s">
        <v>3856</v>
      </c>
      <c r="F3408" s="309">
        <v>0</v>
      </c>
      <c r="G3408" s="309">
        <v>0</v>
      </c>
      <c r="H3408" s="302">
        <v>152904.75</v>
      </c>
      <c r="I3408" s="302">
        <v>0</v>
      </c>
      <c r="J3408" s="302">
        <v>0</v>
      </c>
      <c r="K3408" s="302">
        <v>152904.75</v>
      </c>
      <c r="L3408" s="302">
        <v>896.48</v>
      </c>
      <c r="M3408" s="302">
        <v>0</v>
      </c>
      <c r="N3408" s="302">
        <v>0</v>
      </c>
      <c r="O3408" s="302">
        <v>896.48</v>
      </c>
      <c r="P3408" s="302">
        <v>0</v>
      </c>
      <c r="Q3408" s="302">
        <v>0</v>
      </c>
      <c r="R3408" s="302">
        <v>152008.26999999999</v>
      </c>
      <c r="S3408" s="302">
        <v>0</v>
      </c>
      <c r="T3408" s="302">
        <v>1223.24</v>
      </c>
      <c r="U3408" s="302">
        <v>0</v>
      </c>
      <c r="V3408" s="302">
        <v>0</v>
      </c>
      <c r="W3408" s="302">
        <v>1223.24</v>
      </c>
      <c r="X3408" s="302">
        <v>0</v>
      </c>
      <c r="Y3408" s="302">
        <v>0</v>
      </c>
      <c r="Z3408" s="302">
        <v>0</v>
      </c>
      <c r="AA3408" s="302">
        <v>0</v>
      </c>
      <c r="AB3408" s="302">
        <v>0</v>
      </c>
      <c r="AC3408" s="302">
        <v>0</v>
      </c>
      <c r="AD3408" s="302">
        <v>0</v>
      </c>
      <c r="AE3408" s="302">
        <v>0</v>
      </c>
      <c r="AF3408" s="302">
        <v>0</v>
      </c>
      <c r="AG3408" s="302">
        <v>0</v>
      </c>
      <c r="AH3408" s="302">
        <v>138.47999999999999</v>
      </c>
      <c r="AI3408" s="302">
        <v>0</v>
      </c>
      <c r="AJ3408" s="302">
        <v>0</v>
      </c>
      <c r="AK3408" s="302">
        <v>0</v>
      </c>
      <c r="AL3408" s="302">
        <v>0</v>
      </c>
      <c r="AM3408" s="302">
        <v>0</v>
      </c>
      <c r="AN3408" s="302">
        <v>0</v>
      </c>
      <c r="AO3408" s="302">
        <v>0</v>
      </c>
      <c r="AP3408" s="302">
        <v>0</v>
      </c>
      <c r="AQ3408" s="302">
        <v>0</v>
      </c>
      <c r="AR3408" s="302">
        <v>0.6</v>
      </c>
      <c r="AS3408" s="302">
        <v>0</v>
      </c>
      <c r="AT3408" s="295">
        <f t="shared" si="53"/>
        <v>2257.6</v>
      </c>
      <c r="AU3408" s="302">
        <v>0</v>
      </c>
      <c r="AV3408" s="302">
        <v>0</v>
      </c>
      <c r="AW3408" s="303">
        <v>107</v>
      </c>
      <c r="AX3408" s="303">
        <v>192</v>
      </c>
      <c r="AY3408" s="302">
        <v>335915.87</v>
      </c>
      <c r="AZ3408" s="302">
        <v>201826.66</v>
      </c>
      <c r="BA3408" s="301">
        <v>47.275668000000003</v>
      </c>
      <c r="BB3408" s="301">
        <v>35.6062598755504</v>
      </c>
      <c r="BC3408" s="301">
        <v>9.6</v>
      </c>
      <c r="BD3408" s="301"/>
      <c r="BE3408" s="300" t="s">
        <v>4204</v>
      </c>
      <c r="BF3408" s="298"/>
      <c r="BG3408" s="300" t="s">
        <v>320</v>
      </c>
      <c r="BH3408" s="300" t="s">
        <v>181</v>
      </c>
      <c r="BI3408" s="300" t="s">
        <v>372</v>
      </c>
      <c r="BJ3408" s="300" t="s">
        <v>103</v>
      </c>
      <c r="BK3408" s="299" t="s">
        <v>4</v>
      </c>
      <c r="BL3408" s="301">
        <v>152008.26999999999</v>
      </c>
      <c r="BM3408" s="299" t="s">
        <v>894</v>
      </c>
      <c r="BN3408" s="301"/>
      <c r="BO3408" s="304">
        <v>42594</v>
      </c>
      <c r="BP3408" s="304">
        <v>48438</v>
      </c>
      <c r="BQ3408" s="297" t="s">
        <v>1067</v>
      </c>
      <c r="BR3408" s="297" t="s">
        <v>4743</v>
      </c>
      <c r="BS3408" s="297">
        <v>42594</v>
      </c>
      <c r="BT3408" s="297">
        <v>48438</v>
      </c>
      <c r="BU3408" s="301">
        <v>0</v>
      </c>
      <c r="BV3408" s="301">
        <v>0</v>
      </c>
      <c r="BW3408" s="301">
        <v>0</v>
      </c>
    </row>
    <row r="3409" spans="1:75" s="289" customFormat="1" ht="18.2" customHeight="1" x14ac:dyDescent="0.15">
      <c r="A3409" s="291">
        <v>3407</v>
      </c>
      <c r="B3409" s="292" t="s">
        <v>305</v>
      </c>
      <c r="C3409" s="292" t="s">
        <v>306</v>
      </c>
      <c r="D3409" s="312">
        <v>45172</v>
      </c>
      <c r="E3409" s="293" t="s">
        <v>3857</v>
      </c>
      <c r="F3409" s="308">
        <v>1</v>
      </c>
      <c r="G3409" s="308">
        <v>0</v>
      </c>
      <c r="H3409" s="295">
        <v>223524.37</v>
      </c>
      <c r="I3409" s="295">
        <v>0</v>
      </c>
      <c r="J3409" s="295">
        <v>0</v>
      </c>
      <c r="K3409" s="295">
        <v>223524.37</v>
      </c>
      <c r="L3409" s="295">
        <v>1292.6199999999999</v>
      </c>
      <c r="M3409" s="295">
        <v>0</v>
      </c>
      <c r="N3409" s="295">
        <v>0</v>
      </c>
      <c r="O3409" s="295">
        <v>0</v>
      </c>
      <c r="P3409" s="295">
        <v>0</v>
      </c>
      <c r="Q3409" s="295">
        <v>0</v>
      </c>
      <c r="R3409" s="295">
        <v>223524.37</v>
      </c>
      <c r="S3409" s="295">
        <v>0</v>
      </c>
      <c r="T3409" s="295">
        <v>1788.19</v>
      </c>
      <c r="U3409" s="295">
        <v>0</v>
      </c>
      <c r="V3409" s="295">
        <v>0</v>
      </c>
      <c r="W3409" s="295">
        <v>0</v>
      </c>
      <c r="X3409" s="295">
        <v>0</v>
      </c>
      <c r="Y3409" s="295">
        <v>0</v>
      </c>
      <c r="Z3409" s="295">
        <v>1788.19</v>
      </c>
      <c r="AA3409" s="295">
        <v>0</v>
      </c>
      <c r="AB3409" s="295">
        <v>0</v>
      </c>
      <c r="AC3409" s="295">
        <v>0</v>
      </c>
      <c r="AD3409" s="295">
        <v>0</v>
      </c>
      <c r="AE3409" s="295">
        <v>0</v>
      </c>
      <c r="AF3409" s="295">
        <v>0</v>
      </c>
      <c r="AG3409" s="295">
        <v>0</v>
      </c>
      <c r="AH3409" s="295">
        <v>9.42</v>
      </c>
      <c r="AI3409" s="295">
        <v>0</v>
      </c>
      <c r="AJ3409" s="295">
        <v>0</v>
      </c>
      <c r="AK3409" s="295">
        <v>0</v>
      </c>
      <c r="AL3409" s="295">
        <v>0</v>
      </c>
      <c r="AM3409" s="295">
        <v>0</v>
      </c>
      <c r="AN3409" s="295">
        <v>0</v>
      </c>
      <c r="AO3409" s="295">
        <v>0</v>
      </c>
      <c r="AP3409" s="295">
        <v>0</v>
      </c>
      <c r="AQ3409" s="295">
        <v>0</v>
      </c>
      <c r="AR3409" s="295">
        <v>9.42</v>
      </c>
      <c r="AS3409" s="295">
        <v>0</v>
      </c>
      <c r="AT3409" s="295">
        <f t="shared" si="53"/>
        <v>0</v>
      </c>
      <c r="AU3409" s="295">
        <v>1292.6199999999999</v>
      </c>
      <c r="AV3409" s="295">
        <v>1788.19</v>
      </c>
      <c r="AW3409" s="296">
        <v>108</v>
      </c>
      <c r="AX3409" s="296">
        <v>193</v>
      </c>
      <c r="AY3409" s="295">
        <v>320000.64000000001</v>
      </c>
      <c r="AZ3409" s="295">
        <v>294063.65999999997</v>
      </c>
      <c r="BA3409" s="294">
        <v>72.321732999999995</v>
      </c>
      <c r="BB3409" s="294">
        <v>54.973368032395499</v>
      </c>
      <c r="BC3409" s="294">
        <v>9.6</v>
      </c>
      <c r="BD3409" s="294"/>
      <c r="BE3409" s="293" t="s">
        <v>4204</v>
      </c>
      <c r="BF3409" s="291"/>
      <c r="BG3409" s="293" t="s">
        <v>320</v>
      </c>
      <c r="BH3409" s="293" t="s">
        <v>181</v>
      </c>
      <c r="BI3409" s="293" t="s">
        <v>372</v>
      </c>
      <c r="BJ3409" s="293" t="s">
        <v>177</v>
      </c>
      <c r="BK3409" s="292" t="s">
        <v>4</v>
      </c>
      <c r="BL3409" s="294">
        <v>223524.37</v>
      </c>
      <c r="BM3409" s="292" t="s">
        <v>894</v>
      </c>
      <c r="BN3409" s="294"/>
      <c r="BO3409" s="297">
        <v>42593</v>
      </c>
      <c r="BP3409" s="297">
        <v>48468</v>
      </c>
      <c r="BQ3409" s="297" t="s">
        <v>1065</v>
      </c>
      <c r="BR3409" s="297" t="s">
        <v>4741</v>
      </c>
      <c r="BS3409" s="297">
        <v>42593</v>
      </c>
      <c r="BT3409" s="297">
        <v>48468</v>
      </c>
      <c r="BU3409" s="294">
        <v>153.04</v>
      </c>
      <c r="BV3409" s="294">
        <v>0</v>
      </c>
      <c r="BW3409" s="294">
        <v>0</v>
      </c>
    </row>
    <row r="3410" spans="1:75" s="289" customFormat="1" ht="18.2" customHeight="1" x14ac:dyDescent="0.15">
      <c r="A3410" s="298">
        <v>3408</v>
      </c>
      <c r="B3410" s="299" t="s">
        <v>305</v>
      </c>
      <c r="C3410" s="299" t="s">
        <v>306</v>
      </c>
      <c r="D3410" s="313">
        <v>45172</v>
      </c>
      <c r="E3410" s="300" t="s">
        <v>3858</v>
      </c>
      <c r="F3410" s="309">
        <v>0</v>
      </c>
      <c r="G3410" s="309">
        <v>0</v>
      </c>
      <c r="H3410" s="302">
        <v>189657.45</v>
      </c>
      <c r="I3410" s="302">
        <v>0</v>
      </c>
      <c r="J3410" s="302">
        <v>0</v>
      </c>
      <c r="K3410" s="302">
        <v>189657.45</v>
      </c>
      <c r="L3410" s="302">
        <v>511.04</v>
      </c>
      <c r="M3410" s="302">
        <v>0</v>
      </c>
      <c r="N3410" s="302">
        <v>0</v>
      </c>
      <c r="O3410" s="302">
        <v>511.04</v>
      </c>
      <c r="P3410" s="302">
        <v>0</v>
      </c>
      <c r="Q3410" s="302">
        <v>0</v>
      </c>
      <c r="R3410" s="302">
        <v>189146.41</v>
      </c>
      <c r="S3410" s="302">
        <v>0</v>
      </c>
      <c r="T3410" s="302">
        <v>1517.26</v>
      </c>
      <c r="U3410" s="302">
        <v>0</v>
      </c>
      <c r="V3410" s="302">
        <v>0</v>
      </c>
      <c r="W3410" s="302">
        <v>1517.26</v>
      </c>
      <c r="X3410" s="302">
        <v>0</v>
      </c>
      <c r="Y3410" s="302">
        <v>0</v>
      </c>
      <c r="Z3410" s="302">
        <v>0</v>
      </c>
      <c r="AA3410" s="302">
        <v>0</v>
      </c>
      <c r="AB3410" s="302">
        <v>0</v>
      </c>
      <c r="AC3410" s="302">
        <v>0</v>
      </c>
      <c r="AD3410" s="302">
        <v>0</v>
      </c>
      <c r="AE3410" s="302">
        <v>0</v>
      </c>
      <c r="AF3410" s="302">
        <v>0</v>
      </c>
      <c r="AG3410" s="302">
        <v>0</v>
      </c>
      <c r="AH3410" s="302">
        <v>129.01</v>
      </c>
      <c r="AI3410" s="302">
        <v>0</v>
      </c>
      <c r="AJ3410" s="302">
        <v>0</v>
      </c>
      <c r="AK3410" s="302">
        <v>0</v>
      </c>
      <c r="AL3410" s="302">
        <v>0</v>
      </c>
      <c r="AM3410" s="302">
        <v>0</v>
      </c>
      <c r="AN3410" s="302">
        <v>0</v>
      </c>
      <c r="AO3410" s="302">
        <v>0</v>
      </c>
      <c r="AP3410" s="302">
        <v>8.42</v>
      </c>
      <c r="AQ3410" s="302">
        <v>0</v>
      </c>
      <c r="AR3410" s="302">
        <v>5.73</v>
      </c>
      <c r="AS3410" s="302">
        <v>0</v>
      </c>
      <c r="AT3410" s="295">
        <f t="shared" si="53"/>
        <v>2160</v>
      </c>
      <c r="AU3410" s="302">
        <v>0</v>
      </c>
      <c r="AV3410" s="302">
        <v>0</v>
      </c>
      <c r="AW3410" s="303">
        <v>172</v>
      </c>
      <c r="AX3410" s="303">
        <v>257</v>
      </c>
      <c r="AY3410" s="302">
        <v>274800.18</v>
      </c>
      <c r="AZ3410" s="302">
        <v>217545.43</v>
      </c>
      <c r="BA3410" s="301">
        <v>56.056063999999999</v>
      </c>
      <c r="BB3410" s="301">
        <v>48.738340604673901</v>
      </c>
      <c r="BC3410" s="301">
        <v>9.6</v>
      </c>
      <c r="BD3410" s="301"/>
      <c r="BE3410" s="300" t="s">
        <v>4204</v>
      </c>
      <c r="BF3410" s="298"/>
      <c r="BG3410" s="300" t="s">
        <v>320</v>
      </c>
      <c r="BH3410" s="300" t="s">
        <v>197</v>
      </c>
      <c r="BI3410" s="300" t="s">
        <v>373</v>
      </c>
      <c r="BJ3410" s="300" t="s">
        <v>103</v>
      </c>
      <c r="BK3410" s="299" t="s">
        <v>4</v>
      </c>
      <c r="BL3410" s="301">
        <v>189146.41</v>
      </c>
      <c r="BM3410" s="299" t="s">
        <v>894</v>
      </c>
      <c r="BN3410" s="301"/>
      <c r="BO3410" s="304">
        <v>42593</v>
      </c>
      <c r="BP3410" s="304">
        <v>50416</v>
      </c>
      <c r="BQ3410" s="297" t="s">
        <v>1065</v>
      </c>
      <c r="BR3410" s="297" t="s">
        <v>4741</v>
      </c>
      <c r="BS3410" s="297">
        <v>42593</v>
      </c>
      <c r="BT3410" s="297">
        <v>50416</v>
      </c>
      <c r="BU3410" s="301">
        <v>0</v>
      </c>
      <c r="BV3410" s="301">
        <v>0</v>
      </c>
      <c r="BW3410" s="301">
        <v>0</v>
      </c>
    </row>
    <row r="3411" spans="1:75" s="289" customFormat="1" ht="18.2" customHeight="1" x14ac:dyDescent="0.15">
      <c r="A3411" s="291">
        <v>3409</v>
      </c>
      <c r="B3411" s="292" t="s">
        <v>305</v>
      </c>
      <c r="C3411" s="292" t="s">
        <v>306</v>
      </c>
      <c r="D3411" s="312">
        <v>45172</v>
      </c>
      <c r="E3411" s="293" t="s">
        <v>3859</v>
      </c>
      <c r="F3411" s="308">
        <v>0</v>
      </c>
      <c r="G3411" s="308">
        <v>0</v>
      </c>
      <c r="H3411" s="295">
        <v>339906.9</v>
      </c>
      <c r="I3411" s="295">
        <v>0</v>
      </c>
      <c r="J3411" s="295">
        <v>0</v>
      </c>
      <c r="K3411" s="295">
        <v>339906.9</v>
      </c>
      <c r="L3411" s="295">
        <v>1505.48</v>
      </c>
      <c r="M3411" s="295">
        <v>0</v>
      </c>
      <c r="N3411" s="295">
        <v>0</v>
      </c>
      <c r="O3411" s="295">
        <v>1505.48</v>
      </c>
      <c r="P3411" s="295">
        <v>0</v>
      </c>
      <c r="Q3411" s="295">
        <v>0</v>
      </c>
      <c r="R3411" s="295">
        <v>338401.42</v>
      </c>
      <c r="S3411" s="295">
        <v>0</v>
      </c>
      <c r="T3411" s="295">
        <v>2690.93</v>
      </c>
      <c r="U3411" s="295">
        <v>0</v>
      </c>
      <c r="V3411" s="295">
        <v>0</v>
      </c>
      <c r="W3411" s="295">
        <v>2690.93</v>
      </c>
      <c r="X3411" s="295">
        <v>0</v>
      </c>
      <c r="Y3411" s="295">
        <v>0</v>
      </c>
      <c r="Z3411" s="295">
        <v>0</v>
      </c>
      <c r="AA3411" s="295">
        <v>0</v>
      </c>
      <c r="AB3411" s="295">
        <v>0</v>
      </c>
      <c r="AC3411" s="295">
        <v>0</v>
      </c>
      <c r="AD3411" s="295">
        <v>0</v>
      </c>
      <c r="AE3411" s="295">
        <v>0</v>
      </c>
      <c r="AF3411" s="295">
        <v>0</v>
      </c>
      <c r="AG3411" s="295">
        <v>0</v>
      </c>
      <c r="AH3411" s="295">
        <v>246.63</v>
      </c>
      <c r="AI3411" s="295">
        <v>0</v>
      </c>
      <c r="AJ3411" s="295">
        <v>0</v>
      </c>
      <c r="AK3411" s="295">
        <v>0</v>
      </c>
      <c r="AL3411" s="295">
        <v>0</v>
      </c>
      <c r="AM3411" s="295">
        <v>0</v>
      </c>
      <c r="AN3411" s="295">
        <v>0</v>
      </c>
      <c r="AO3411" s="295">
        <v>0</v>
      </c>
      <c r="AP3411" s="295">
        <v>0</v>
      </c>
      <c r="AQ3411" s="295">
        <v>0</v>
      </c>
      <c r="AR3411" s="295">
        <v>0</v>
      </c>
      <c r="AS3411" s="295">
        <v>0</v>
      </c>
      <c r="AT3411" s="295">
        <f t="shared" si="53"/>
        <v>4443.04</v>
      </c>
      <c r="AU3411" s="295">
        <v>0</v>
      </c>
      <c r="AV3411" s="295">
        <v>0</v>
      </c>
      <c r="AW3411" s="296">
        <v>129</v>
      </c>
      <c r="AX3411" s="296">
        <v>214</v>
      </c>
      <c r="AY3411" s="295">
        <v>516999.76</v>
      </c>
      <c r="AZ3411" s="295">
        <v>422287.56</v>
      </c>
      <c r="BA3411" s="294">
        <v>61.702157</v>
      </c>
      <c r="BB3411" s="294">
        <v>49.445211092325202</v>
      </c>
      <c r="BC3411" s="294">
        <v>9.5</v>
      </c>
      <c r="BD3411" s="294"/>
      <c r="BE3411" s="293" t="s">
        <v>4204</v>
      </c>
      <c r="BF3411" s="291"/>
      <c r="BG3411" s="293" t="s">
        <v>312</v>
      </c>
      <c r="BH3411" s="293" t="s">
        <v>214</v>
      </c>
      <c r="BI3411" s="293" t="s">
        <v>532</v>
      </c>
      <c r="BJ3411" s="293" t="s">
        <v>103</v>
      </c>
      <c r="BK3411" s="292" t="s">
        <v>4</v>
      </c>
      <c r="BL3411" s="294">
        <v>338401.42</v>
      </c>
      <c r="BM3411" s="292" t="s">
        <v>894</v>
      </c>
      <c r="BN3411" s="294"/>
      <c r="BO3411" s="297">
        <v>42591</v>
      </c>
      <c r="BP3411" s="297">
        <v>49104</v>
      </c>
      <c r="BQ3411" s="297" t="s">
        <v>1065</v>
      </c>
      <c r="BR3411" s="297" t="s">
        <v>4741</v>
      </c>
      <c r="BS3411" s="297">
        <v>42591</v>
      </c>
      <c r="BT3411" s="297">
        <v>49104</v>
      </c>
      <c r="BU3411" s="294">
        <v>0</v>
      </c>
      <c r="BV3411" s="294">
        <v>0</v>
      </c>
      <c r="BW3411" s="294">
        <v>0</v>
      </c>
    </row>
    <row r="3412" spans="1:75" s="289" customFormat="1" ht="18.2" customHeight="1" x14ac:dyDescent="0.15">
      <c r="A3412" s="298">
        <v>3410</v>
      </c>
      <c r="B3412" s="299" t="s">
        <v>305</v>
      </c>
      <c r="C3412" s="299" t="s">
        <v>306</v>
      </c>
      <c r="D3412" s="313">
        <v>45172</v>
      </c>
      <c r="E3412" s="300" t="s">
        <v>3860</v>
      </c>
      <c r="F3412" s="309">
        <v>80</v>
      </c>
      <c r="G3412" s="309">
        <v>79</v>
      </c>
      <c r="H3412" s="302">
        <v>268673.53000000003</v>
      </c>
      <c r="I3412" s="302">
        <v>71979.45</v>
      </c>
      <c r="J3412" s="302">
        <v>0</v>
      </c>
      <c r="K3412" s="302">
        <v>340652.98</v>
      </c>
      <c r="L3412" s="302">
        <v>1315.4</v>
      </c>
      <c r="M3412" s="302">
        <v>0</v>
      </c>
      <c r="N3412" s="302">
        <v>0</v>
      </c>
      <c r="O3412" s="302">
        <v>0</v>
      </c>
      <c r="P3412" s="302">
        <v>0</v>
      </c>
      <c r="Q3412" s="302">
        <v>0</v>
      </c>
      <c r="R3412" s="302">
        <v>340652.98</v>
      </c>
      <c r="S3412" s="302">
        <v>199139.99</v>
      </c>
      <c r="T3412" s="302">
        <v>2127</v>
      </c>
      <c r="U3412" s="302">
        <v>0</v>
      </c>
      <c r="V3412" s="302">
        <v>0</v>
      </c>
      <c r="W3412" s="302">
        <v>0</v>
      </c>
      <c r="X3412" s="302">
        <v>0</v>
      </c>
      <c r="Y3412" s="302">
        <v>0</v>
      </c>
      <c r="Z3412" s="302">
        <v>201266.99</v>
      </c>
      <c r="AA3412" s="302">
        <v>0</v>
      </c>
      <c r="AB3412" s="302">
        <v>0</v>
      </c>
      <c r="AC3412" s="302">
        <v>0</v>
      </c>
      <c r="AD3412" s="302">
        <v>0</v>
      </c>
      <c r="AE3412" s="302">
        <v>0</v>
      </c>
      <c r="AF3412" s="302">
        <v>0</v>
      </c>
      <c r="AG3412" s="302">
        <v>0</v>
      </c>
      <c r="AH3412" s="302">
        <v>0</v>
      </c>
      <c r="AI3412" s="302">
        <v>0</v>
      </c>
      <c r="AJ3412" s="302">
        <v>0</v>
      </c>
      <c r="AK3412" s="302">
        <v>0</v>
      </c>
      <c r="AL3412" s="302">
        <v>0</v>
      </c>
      <c r="AM3412" s="302">
        <v>0</v>
      </c>
      <c r="AN3412" s="302">
        <v>0</v>
      </c>
      <c r="AO3412" s="302">
        <v>0</v>
      </c>
      <c r="AP3412" s="302">
        <v>0</v>
      </c>
      <c r="AQ3412" s="302">
        <v>0</v>
      </c>
      <c r="AR3412" s="302">
        <v>0</v>
      </c>
      <c r="AS3412" s="302">
        <v>0</v>
      </c>
      <c r="AT3412" s="295">
        <f t="shared" si="53"/>
        <v>0</v>
      </c>
      <c r="AU3412" s="302">
        <v>73294.850000000006</v>
      </c>
      <c r="AV3412" s="302">
        <v>201266.99</v>
      </c>
      <c r="AW3412" s="303">
        <v>121</v>
      </c>
      <c r="AX3412" s="303">
        <v>206</v>
      </c>
      <c r="AY3412" s="302">
        <v>390001.25</v>
      </c>
      <c r="AZ3412" s="302">
        <v>340652.98</v>
      </c>
      <c r="BA3412" s="301">
        <v>66.922865999999999</v>
      </c>
      <c r="BB3412" s="301">
        <v>66.922865999999999</v>
      </c>
      <c r="BC3412" s="301">
        <v>9.5</v>
      </c>
      <c r="BD3412" s="301"/>
      <c r="BE3412" s="300" t="s">
        <v>4204</v>
      </c>
      <c r="BF3412" s="298"/>
      <c r="BG3412" s="300" t="s">
        <v>315</v>
      </c>
      <c r="BH3412" s="300" t="s">
        <v>179</v>
      </c>
      <c r="BI3412" s="300" t="s">
        <v>407</v>
      </c>
      <c r="BJ3412" s="300" t="s">
        <v>4205</v>
      </c>
      <c r="BK3412" s="299" t="s">
        <v>4</v>
      </c>
      <c r="BL3412" s="301">
        <v>340652.98</v>
      </c>
      <c r="BM3412" s="299" t="s">
        <v>894</v>
      </c>
      <c r="BN3412" s="301"/>
      <c r="BO3412" s="304">
        <v>42598</v>
      </c>
      <c r="BP3412" s="304">
        <v>48868</v>
      </c>
      <c r="BQ3412" s="297" t="s">
        <v>1067</v>
      </c>
      <c r="BR3412" s="297" t="s">
        <v>4743</v>
      </c>
      <c r="BS3412" s="297">
        <v>42598</v>
      </c>
      <c r="BT3412" s="297">
        <v>48868</v>
      </c>
      <c r="BU3412" s="301">
        <v>20815.64</v>
      </c>
      <c r="BV3412" s="301">
        <v>0</v>
      </c>
      <c r="BW3412" s="301">
        <v>0</v>
      </c>
    </row>
    <row r="3413" spans="1:75" s="289" customFormat="1" ht="18.2" customHeight="1" x14ac:dyDescent="0.15">
      <c r="A3413" s="291">
        <v>3411</v>
      </c>
      <c r="B3413" s="292" t="s">
        <v>305</v>
      </c>
      <c r="C3413" s="292" t="s">
        <v>306</v>
      </c>
      <c r="D3413" s="312">
        <v>45172</v>
      </c>
      <c r="E3413" s="293" t="s">
        <v>3861</v>
      </c>
      <c r="F3413" s="308">
        <v>0</v>
      </c>
      <c r="G3413" s="308">
        <v>0</v>
      </c>
      <c r="H3413" s="295">
        <v>166755.42000000001</v>
      </c>
      <c r="I3413" s="295">
        <v>0</v>
      </c>
      <c r="J3413" s="295">
        <v>0</v>
      </c>
      <c r="K3413" s="295">
        <v>166755.42000000001</v>
      </c>
      <c r="L3413" s="295">
        <v>437.73</v>
      </c>
      <c r="M3413" s="295">
        <v>0</v>
      </c>
      <c r="N3413" s="295">
        <v>0</v>
      </c>
      <c r="O3413" s="295">
        <v>437.73</v>
      </c>
      <c r="P3413" s="295">
        <v>0</v>
      </c>
      <c r="Q3413" s="295">
        <v>0</v>
      </c>
      <c r="R3413" s="295">
        <v>166317.69</v>
      </c>
      <c r="S3413" s="295">
        <v>0</v>
      </c>
      <c r="T3413" s="295">
        <v>1375.73</v>
      </c>
      <c r="U3413" s="295">
        <v>0</v>
      </c>
      <c r="V3413" s="295">
        <v>0</v>
      </c>
      <c r="W3413" s="295">
        <v>1375.73</v>
      </c>
      <c r="X3413" s="295">
        <v>0</v>
      </c>
      <c r="Y3413" s="295">
        <v>0</v>
      </c>
      <c r="Z3413" s="295">
        <v>0</v>
      </c>
      <c r="AA3413" s="295">
        <v>0</v>
      </c>
      <c r="AB3413" s="295">
        <v>0</v>
      </c>
      <c r="AC3413" s="295">
        <v>0</v>
      </c>
      <c r="AD3413" s="295">
        <v>0</v>
      </c>
      <c r="AE3413" s="295">
        <v>0</v>
      </c>
      <c r="AF3413" s="295">
        <v>0</v>
      </c>
      <c r="AG3413" s="295">
        <v>0</v>
      </c>
      <c r="AH3413" s="295">
        <v>119.54</v>
      </c>
      <c r="AI3413" s="295">
        <v>0</v>
      </c>
      <c r="AJ3413" s="295">
        <v>0</v>
      </c>
      <c r="AK3413" s="295">
        <v>0</v>
      </c>
      <c r="AL3413" s="295">
        <v>0</v>
      </c>
      <c r="AM3413" s="295">
        <v>0</v>
      </c>
      <c r="AN3413" s="295">
        <v>0</v>
      </c>
      <c r="AO3413" s="295">
        <v>0</v>
      </c>
      <c r="AP3413" s="295">
        <v>67</v>
      </c>
      <c r="AQ3413" s="295">
        <v>0</v>
      </c>
      <c r="AR3413" s="295">
        <v>0</v>
      </c>
      <c r="AS3413" s="295">
        <v>0</v>
      </c>
      <c r="AT3413" s="295">
        <f t="shared" si="53"/>
        <v>2000</v>
      </c>
      <c r="AU3413" s="295">
        <v>0</v>
      </c>
      <c r="AV3413" s="295">
        <v>0</v>
      </c>
      <c r="AW3413" s="296">
        <v>172</v>
      </c>
      <c r="AX3413" s="296">
        <v>257</v>
      </c>
      <c r="AY3413" s="295">
        <v>269002.40000000002</v>
      </c>
      <c r="AZ3413" s="295">
        <v>190447.81</v>
      </c>
      <c r="BA3413" s="294">
        <v>50.096201000000001</v>
      </c>
      <c r="BB3413" s="294">
        <v>43.748911725977301</v>
      </c>
      <c r="BC3413" s="294">
        <v>9.9</v>
      </c>
      <c r="BD3413" s="294"/>
      <c r="BE3413" s="293" t="s">
        <v>4204</v>
      </c>
      <c r="BF3413" s="291"/>
      <c r="BG3413" s="293" t="s">
        <v>320</v>
      </c>
      <c r="BH3413" s="293" t="s">
        <v>181</v>
      </c>
      <c r="BI3413" s="293" t="s">
        <v>368</v>
      </c>
      <c r="BJ3413" s="293" t="s">
        <v>103</v>
      </c>
      <c r="BK3413" s="292" t="s">
        <v>4</v>
      </c>
      <c r="BL3413" s="294">
        <v>166317.69</v>
      </c>
      <c r="BM3413" s="292" t="s">
        <v>894</v>
      </c>
      <c r="BN3413" s="294"/>
      <c r="BO3413" s="297">
        <v>42593</v>
      </c>
      <c r="BP3413" s="297">
        <v>50416</v>
      </c>
      <c r="BQ3413" s="297" t="s">
        <v>1067</v>
      </c>
      <c r="BR3413" s="297" t="s">
        <v>4743</v>
      </c>
      <c r="BS3413" s="297">
        <v>42593</v>
      </c>
      <c r="BT3413" s="297">
        <v>50416</v>
      </c>
      <c r="BU3413" s="294">
        <v>0</v>
      </c>
      <c r="BV3413" s="294">
        <v>0</v>
      </c>
      <c r="BW3413" s="294">
        <v>0</v>
      </c>
    </row>
    <row r="3414" spans="1:75" s="289" customFormat="1" ht="18.2" customHeight="1" x14ac:dyDescent="0.15">
      <c r="A3414" s="298">
        <v>3412</v>
      </c>
      <c r="B3414" s="299" t="s">
        <v>305</v>
      </c>
      <c r="C3414" s="299" t="s">
        <v>306</v>
      </c>
      <c r="D3414" s="313">
        <v>45172</v>
      </c>
      <c r="E3414" s="300" t="s">
        <v>3862</v>
      </c>
      <c r="F3414" s="309">
        <v>1</v>
      </c>
      <c r="G3414" s="309">
        <v>0</v>
      </c>
      <c r="H3414" s="302">
        <v>307851.8</v>
      </c>
      <c r="I3414" s="302">
        <v>0</v>
      </c>
      <c r="J3414" s="302">
        <v>0</v>
      </c>
      <c r="K3414" s="302">
        <v>307851.8</v>
      </c>
      <c r="L3414" s="302">
        <v>1546.37</v>
      </c>
      <c r="M3414" s="302">
        <v>0</v>
      </c>
      <c r="N3414" s="302">
        <v>0</v>
      </c>
      <c r="O3414" s="302">
        <v>0</v>
      </c>
      <c r="P3414" s="302">
        <v>0</v>
      </c>
      <c r="Q3414" s="302">
        <v>0</v>
      </c>
      <c r="R3414" s="302">
        <v>307851.8</v>
      </c>
      <c r="S3414" s="302">
        <v>0</v>
      </c>
      <c r="T3414" s="302">
        <v>2437.16</v>
      </c>
      <c r="U3414" s="302">
        <v>0</v>
      </c>
      <c r="V3414" s="302">
        <v>0</v>
      </c>
      <c r="W3414" s="302">
        <v>0</v>
      </c>
      <c r="X3414" s="302">
        <v>0</v>
      </c>
      <c r="Y3414" s="302">
        <v>0</v>
      </c>
      <c r="Z3414" s="302">
        <v>2437.16</v>
      </c>
      <c r="AA3414" s="302">
        <v>0</v>
      </c>
      <c r="AB3414" s="302">
        <v>0</v>
      </c>
      <c r="AC3414" s="302">
        <v>0</v>
      </c>
      <c r="AD3414" s="302">
        <v>0</v>
      </c>
      <c r="AE3414" s="302">
        <v>0</v>
      </c>
      <c r="AF3414" s="302">
        <v>0</v>
      </c>
      <c r="AG3414" s="302">
        <v>0</v>
      </c>
      <c r="AH3414" s="302">
        <v>0</v>
      </c>
      <c r="AI3414" s="302">
        <v>0</v>
      </c>
      <c r="AJ3414" s="302">
        <v>0</v>
      </c>
      <c r="AK3414" s="302">
        <v>0</v>
      </c>
      <c r="AL3414" s="302">
        <v>0</v>
      </c>
      <c r="AM3414" s="302">
        <v>0</v>
      </c>
      <c r="AN3414" s="302">
        <v>0</v>
      </c>
      <c r="AO3414" s="302">
        <v>0</v>
      </c>
      <c r="AP3414" s="302">
        <v>0</v>
      </c>
      <c r="AQ3414" s="302">
        <v>0</v>
      </c>
      <c r="AR3414" s="302">
        <v>0</v>
      </c>
      <c r="AS3414" s="302">
        <v>0</v>
      </c>
      <c r="AT3414" s="295">
        <f t="shared" si="53"/>
        <v>0</v>
      </c>
      <c r="AU3414" s="302">
        <v>1546.37</v>
      </c>
      <c r="AV3414" s="302">
        <v>2437.16</v>
      </c>
      <c r="AW3414" s="303">
        <v>119</v>
      </c>
      <c r="AX3414" s="303">
        <v>204</v>
      </c>
      <c r="AY3414" s="302">
        <v>439001.5</v>
      </c>
      <c r="AZ3414" s="302">
        <v>392469.9</v>
      </c>
      <c r="BA3414" s="301">
        <v>68.929651000000007</v>
      </c>
      <c r="BB3414" s="301">
        <v>54.068139069319201</v>
      </c>
      <c r="BC3414" s="301">
        <v>9.5</v>
      </c>
      <c r="BD3414" s="301"/>
      <c r="BE3414" s="300" t="s">
        <v>4204</v>
      </c>
      <c r="BF3414" s="298"/>
      <c r="BG3414" s="300" t="s">
        <v>310</v>
      </c>
      <c r="BH3414" s="300" t="s">
        <v>184</v>
      </c>
      <c r="BI3414" s="300" t="s">
        <v>395</v>
      </c>
      <c r="BJ3414" s="300" t="s">
        <v>177</v>
      </c>
      <c r="BK3414" s="299" t="s">
        <v>4</v>
      </c>
      <c r="BL3414" s="301">
        <v>307851.8</v>
      </c>
      <c r="BM3414" s="299" t="s">
        <v>894</v>
      </c>
      <c r="BN3414" s="301"/>
      <c r="BO3414" s="304">
        <v>42593</v>
      </c>
      <c r="BP3414" s="304">
        <v>48802</v>
      </c>
      <c r="BQ3414" s="297" t="s">
        <v>1065</v>
      </c>
      <c r="BR3414" s="297" t="s">
        <v>4741</v>
      </c>
      <c r="BS3414" s="297">
        <v>42593</v>
      </c>
      <c r="BT3414" s="297">
        <v>48802</v>
      </c>
      <c r="BU3414" s="301">
        <v>219.59</v>
      </c>
      <c r="BV3414" s="301">
        <v>0</v>
      </c>
      <c r="BW3414" s="301">
        <v>0</v>
      </c>
    </row>
    <row r="3415" spans="1:75" s="289" customFormat="1" ht="18.2" customHeight="1" x14ac:dyDescent="0.15">
      <c r="A3415" s="291">
        <v>3413</v>
      </c>
      <c r="B3415" s="292" t="s">
        <v>305</v>
      </c>
      <c r="C3415" s="292" t="s">
        <v>306</v>
      </c>
      <c r="D3415" s="312">
        <v>45172</v>
      </c>
      <c r="E3415" s="293" t="s">
        <v>3863</v>
      </c>
      <c r="F3415" s="308">
        <v>0</v>
      </c>
      <c r="G3415" s="308">
        <v>0</v>
      </c>
      <c r="H3415" s="295">
        <v>228052</v>
      </c>
      <c r="I3415" s="295">
        <v>0</v>
      </c>
      <c r="J3415" s="295">
        <v>0</v>
      </c>
      <c r="K3415" s="295">
        <v>228052</v>
      </c>
      <c r="L3415" s="295">
        <v>641.39</v>
      </c>
      <c r="M3415" s="295">
        <v>0</v>
      </c>
      <c r="N3415" s="295">
        <v>0</v>
      </c>
      <c r="O3415" s="295">
        <v>641.39</v>
      </c>
      <c r="P3415" s="295">
        <v>0</v>
      </c>
      <c r="Q3415" s="295">
        <v>0</v>
      </c>
      <c r="R3415" s="295">
        <v>227410.61</v>
      </c>
      <c r="S3415" s="295">
        <v>0</v>
      </c>
      <c r="T3415" s="295">
        <v>1824.42</v>
      </c>
      <c r="U3415" s="295">
        <v>0</v>
      </c>
      <c r="V3415" s="295">
        <v>0</v>
      </c>
      <c r="W3415" s="295">
        <v>1824.42</v>
      </c>
      <c r="X3415" s="295">
        <v>0</v>
      </c>
      <c r="Y3415" s="295">
        <v>0</v>
      </c>
      <c r="Z3415" s="295">
        <v>0</v>
      </c>
      <c r="AA3415" s="295">
        <v>0</v>
      </c>
      <c r="AB3415" s="295">
        <v>0</v>
      </c>
      <c r="AC3415" s="295">
        <v>0</v>
      </c>
      <c r="AD3415" s="295">
        <v>0</v>
      </c>
      <c r="AE3415" s="295">
        <v>0</v>
      </c>
      <c r="AF3415" s="295">
        <v>0</v>
      </c>
      <c r="AG3415" s="295">
        <v>0</v>
      </c>
      <c r="AH3415" s="295">
        <v>141.51</v>
      </c>
      <c r="AI3415" s="295">
        <v>0</v>
      </c>
      <c r="AJ3415" s="295">
        <v>0</v>
      </c>
      <c r="AK3415" s="295">
        <v>0</v>
      </c>
      <c r="AL3415" s="295">
        <v>0</v>
      </c>
      <c r="AM3415" s="295">
        <v>0</v>
      </c>
      <c r="AN3415" s="295">
        <v>0</v>
      </c>
      <c r="AO3415" s="295">
        <v>0</v>
      </c>
      <c r="AP3415" s="295">
        <v>180.2</v>
      </c>
      <c r="AQ3415" s="295">
        <v>0</v>
      </c>
      <c r="AR3415" s="295">
        <v>167.52</v>
      </c>
      <c r="AS3415" s="295">
        <v>0</v>
      </c>
      <c r="AT3415" s="295">
        <f t="shared" si="53"/>
        <v>2620</v>
      </c>
      <c r="AU3415" s="295">
        <v>0</v>
      </c>
      <c r="AV3415" s="295">
        <v>0</v>
      </c>
      <c r="AW3415" s="296">
        <v>168</v>
      </c>
      <c r="AX3415" s="296">
        <v>253</v>
      </c>
      <c r="AY3415" s="295">
        <v>269823.45</v>
      </c>
      <c r="AZ3415" s="295">
        <v>263053.48</v>
      </c>
      <c r="BA3415" s="294">
        <v>69.590506000000005</v>
      </c>
      <c r="BB3415" s="294">
        <v>60.161224324683602</v>
      </c>
      <c r="BC3415" s="294">
        <v>9.6</v>
      </c>
      <c r="BD3415" s="294"/>
      <c r="BE3415" s="293" t="s">
        <v>4204</v>
      </c>
      <c r="BF3415" s="291"/>
      <c r="BG3415" s="293" t="s">
        <v>320</v>
      </c>
      <c r="BH3415" s="293" t="s">
        <v>197</v>
      </c>
      <c r="BI3415" s="293" t="s">
        <v>373</v>
      </c>
      <c r="BJ3415" s="293" t="s">
        <v>103</v>
      </c>
      <c r="BK3415" s="292" t="s">
        <v>4</v>
      </c>
      <c r="BL3415" s="294">
        <v>227410.61</v>
      </c>
      <c r="BM3415" s="292" t="s">
        <v>894</v>
      </c>
      <c r="BN3415" s="294"/>
      <c r="BO3415" s="297">
        <v>42593</v>
      </c>
      <c r="BP3415" s="297">
        <v>50294</v>
      </c>
      <c r="BQ3415" s="297" t="s">
        <v>1065</v>
      </c>
      <c r="BR3415" s="297" t="s">
        <v>4741</v>
      </c>
      <c r="BS3415" s="297">
        <v>42593</v>
      </c>
      <c r="BT3415" s="297">
        <v>50294</v>
      </c>
      <c r="BU3415" s="294">
        <v>0</v>
      </c>
      <c r="BV3415" s="294">
        <v>0</v>
      </c>
      <c r="BW3415" s="294">
        <v>0</v>
      </c>
    </row>
    <row r="3416" spans="1:75" s="289" customFormat="1" ht="18.2" customHeight="1" x14ac:dyDescent="0.15">
      <c r="A3416" s="298">
        <v>3414</v>
      </c>
      <c r="B3416" s="299" t="s">
        <v>305</v>
      </c>
      <c r="C3416" s="299" t="s">
        <v>306</v>
      </c>
      <c r="D3416" s="313">
        <v>45172</v>
      </c>
      <c r="E3416" s="300" t="s">
        <v>3864</v>
      </c>
      <c r="F3416" s="309">
        <v>0</v>
      </c>
      <c r="G3416" s="309">
        <v>0</v>
      </c>
      <c r="H3416" s="302">
        <v>150483.71</v>
      </c>
      <c r="I3416" s="302">
        <v>0</v>
      </c>
      <c r="J3416" s="302">
        <v>0</v>
      </c>
      <c r="K3416" s="302">
        <v>150483.71</v>
      </c>
      <c r="L3416" s="302">
        <v>589.07000000000005</v>
      </c>
      <c r="M3416" s="302">
        <v>0</v>
      </c>
      <c r="N3416" s="302">
        <v>0</v>
      </c>
      <c r="O3416" s="302">
        <v>589.07000000000005</v>
      </c>
      <c r="P3416" s="302">
        <v>0</v>
      </c>
      <c r="Q3416" s="302">
        <v>0</v>
      </c>
      <c r="R3416" s="302">
        <v>149894.64000000001</v>
      </c>
      <c r="S3416" s="302">
        <v>0</v>
      </c>
      <c r="T3416" s="302">
        <v>1241.49</v>
      </c>
      <c r="U3416" s="302">
        <v>0</v>
      </c>
      <c r="V3416" s="302">
        <v>0</v>
      </c>
      <c r="W3416" s="302">
        <v>1241.49</v>
      </c>
      <c r="X3416" s="302">
        <v>0</v>
      </c>
      <c r="Y3416" s="302">
        <v>0</v>
      </c>
      <c r="Z3416" s="302">
        <v>0</v>
      </c>
      <c r="AA3416" s="302">
        <v>0</v>
      </c>
      <c r="AB3416" s="302">
        <v>0</v>
      </c>
      <c r="AC3416" s="302">
        <v>0</v>
      </c>
      <c r="AD3416" s="302">
        <v>0</v>
      </c>
      <c r="AE3416" s="302">
        <v>0</v>
      </c>
      <c r="AF3416" s="302">
        <v>0</v>
      </c>
      <c r="AG3416" s="302">
        <v>0</v>
      </c>
      <c r="AH3416" s="302">
        <v>140</v>
      </c>
      <c r="AI3416" s="302">
        <v>0</v>
      </c>
      <c r="AJ3416" s="302">
        <v>0</v>
      </c>
      <c r="AK3416" s="302">
        <v>0</v>
      </c>
      <c r="AL3416" s="302">
        <v>0</v>
      </c>
      <c r="AM3416" s="302">
        <v>0</v>
      </c>
      <c r="AN3416" s="302">
        <v>0</v>
      </c>
      <c r="AO3416" s="302">
        <v>0</v>
      </c>
      <c r="AP3416" s="302">
        <v>1245.3599999999999</v>
      </c>
      <c r="AQ3416" s="302">
        <v>0</v>
      </c>
      <c r="AR3416" s="302">
        <v>1215.92</v>
      </c>
      <c r="AS3416" s="302">
        <v>0</v>
      </c>
      <c r="AT3416" s="295">
        <f t="shared" si="53"/>
        <v>2000</v>
      </c>
      <c r="AU3416" s="302">
        <v>0</v>
      </c>
      <c r="AV3416" s="302">
        <v>0</v>
      </c>
      <c r="AW3416" s="303">
        <v>137</v>
      </c>
      <c r="AX3416" s="303">
        <v>222</v>
      </c>
      <c r="AY3416" s="302">
        <v>367641.74</v>
      </c>
      <c r="AZ3416" s="302">
        <v>182367.63</v>
      </c>
      <c r="BA3416" s="301">
        <v>36.862504000000001</v>
      </c>
      <c r="BB3416" s="301">
        <v>30.298643276652601</v>
      </c>
      <c r="BC3416" s="301">
        <v>9.9</v>
      </c>
      <c r="BD3416" s="301"/>
      <c r="BE3416" s="300" t="s">
        <v>4204</v>
      </c>
      <c r="BF3416" s="298"/>
      <c r="BG3416" s="300" t="s">
        <v>312</v>
      </c>
      <c r="BH3416" s="300" t="s">
        <v>189</v>
      </c>
      <c r="BI3416" s="300" t="s">
        <v>323</v>
      </c>
      <c r="BJ3416" s="300" t="s">
        <v>103</v>
      </c>
      <c r="BK3416" s="299" t="s">
        <v>4</v>
      </c>
      <c r="BL3416" s="301">
        <v>149894.64000000001</v>
      </c>
      <c r="BM3416" s="299" t="s">
        <v>894</v>
      </c>
      <c r="BN3416" s="301"/>
      <c r="BO3416" s="304">
        <v>42591</v>
      </c>
      <c r="BP3416" s="304">
        <v>49349</v>
      </c>
      <c r="BQ3416" s="297" t="s">
        <v>1065</v>
      </c>
      <c r="BR3416" s="297" t="s">
        <v>4741</v>
      </c>
      <c r="BS3416" s="297">
        <v>42591</v>
      </c>
      <c r="BT3416" s="297">
        <v>49349</v>
      </c>
      <c r="BU3416" s="301">
        <v>0</v>
      </c>
      <c r="BV3416" s="301">
        <v>0</v>
      </c>
      <c r="BW3416" s="301">
        <v>0</v>
      </c>
    </row>
    <row r="3417" spans="1:75" s="289" customFormat="1" ht="18.2" customHeight="1" x14ac:dyDescent="0.15">
      <c r="A3417" s="291">
        <v>3415</v>
      </c>
      <c r="B3417" s="292" t="s">
        <v>305</v>
      </c>
      <c r="C3417" s="292" t="s">
        <v>306</v>
      </c>
      <c r="D3417" s="312">
        <v>45172</v>
      </c>
      <c r="E3417" s="293" t="s">
        <v>3865</v>
      </c>
      <c r="F3417" s="308">
        <v>0</v>
      </c>
      <c r="G3417" s="308">
        <v>0</v>
      </c>
      <c r="H3417" s="295">
        <v>124831.89</v>
      </c>
      <c r="I3417" s="295">
        <v>0</v>
      </c>
      <c r="J3417" s="295">
        <v>0</v>
      </c>
      <c r="K3417" s="295">
        <v>124831.89</v>
      </c>
      <c r="L3417" s="295">
        <v>597.12</v>
      </c>
      <c r="M3417" s="295">
        <v>0</v>
      </c>
      <c r="N3417" s="295">
        <v>0</v>
      </c>
      <c r="O3417" s="295">
        <v>597.12</v>
      </c>
      <c r="P3417" s="295">
        <v>0</v>
      </c>
      <c r="Q3417" s="295">
        <v>0</v>
      </c>
      <c r="R3417" s="295">
        <v>124234.77</v>
      </c>
      <c r="S3417" s="295">
        <v>0</v>
      </c>
      <c r="T3417" s="295">
        <v>1029.8599999999999</v>
      </c>
      <c r="U3417" s="295">
        <v>0</v>
      </c>
      <c r="V3417" s="295">
        <v>0</v>
      </c>
      <c r="W3417" s="295">
        <v>1029.8599999999999</v>
      </c>
      <c r="X3417" s="295">
        <v>0</v>
      </c>
      <c r="Y3417" s="295">
        <v>0</v>
      </c>
      <c r="Z3417" s="295">
        <v>0</v>
      </c>
      <c r="AA3417" s="295">
        <v>0</v>
      </c>
      <c r="AB3417" s="295">
        <v>0</v>
      </c>
      <c r="AC3417" s="295">
        <v>0</v>
      </c>
      <c r="AD3417" s="295">
        <v>0</v>
      </c>
      <c r="AE3417" s="295">
        <v>0</v>
      </c>
      <c r="AF3417" s="295">
        <v>0</v>
      </c>
      <c r="AG3417" s="295">
        <v>0</v>
      </c>
      <c r="AH3417" s="295">
        <v>112.11</v>
      </c>
      <c r="AI3417" s="295">
        <v>0</v>
      </c>
      <c r="AJ3417" s="295">
        <v>0</v>
      </c>
      <c r="AK3417" s="295">
        <v>0</v>
      </c>
      <c r="AL3417" s="295">
        <v>0</v>
      </c>
      <c r="AM3417" s="295">
        <v>0</v>
      </c>
      <c r="AN3417" s="295">
        <v>0</v>
      </c>
      <c r="AO3417" s="295">
        <v>0</v>
      </c>
      <c r="AP3417" s="295">
        <v>0.28999999999999998</v>
      </c>
      <c r="AQ3417" s="295">
        <v>0</v>
      </c>
      <c r="AR3417" s="295">
        <v>0.38</v>
      </c>
      <c r="AS3417" s="295">
        <v>0</v>
      </c>
      <c r="AT3417" s="295">
        <f t="shared" si="53"/>
        <v>1739</v>
      </c>
      <c r="AU3417" s="295">
        <v>0</v>
      </c>
      <c r="AV3417" s="295">
        <v>0</v>
      </c>
      <c r="AW3417" s="296">
        <v>121</v>
      </c>
      <c r="AX3417" s="296">
        <v>206</v>
      </c>
      <c r="AY3417" s="295">
        <v>279998.32</v>
      </c>
      <c r="AZ3417" s="295">
        <v>157151.38</v>
      </c>
      <c r="BA3417" s="294">
        <v>42.971184999999998</v>
      </c>
      <c r="BB3417" s="294">
        <v>33.970527558220901</v>
      </c>
      <c r="BC3417" s="294">
        <v>9.9</v>
      </c>
      <c r="BD3417" s="294"/>
      <c r="BE3417" s="293" t="s">
        <v>4204</v>
      </c>
      <c r="BF3417" s="291"/>
      <c r="BG3417" s="293" t="s">
        <v>320</v>
      </c>
      <c r="BH3417" s="293" t="s">
        <v>197</v>
      </c>
      <c r="BI3417" s="293" t="s">
        <v>373</v>
      </c>
      <c r="BJ3417" s="293" t="s">
        <v>103</v>
      </c>
      <c r="BK3417" s="292" t="s">
        <v>4</v>
      </c>
      <c r="BL3417" s="294">
        <v>124234.77</v>
      </c>
      <c r="BM3417" s="292" t="s">
        <v>894</v>
      </c>
      <c r="BN3417" s="294"/>
      <c r="BO3417" s="297">
        <v>42593</v>
      </c>
      <c r="BP3417" s="297">
        <v>48863</v>
      </c>
      <c r="BQ3417" s="297" t="s">
        <v>1066</v>
      </c>
      <c r="BR3417" s="297" t="s">
        <v>4744</v>
      </c>
      <c r="BS3417" s="297">
        <v>42593</v>
      </c>
      <c r="BT3417" s="297">
        <v>48863</v>
      </c>
      <c r="BU3417" s="294">
        <v>0</v>
      </c>
      <c r="BV3417" s="294">
        <v>0</v>
      </c>
      <c r="BW3417" s="294">
        <v>0</v>
      </c>
    </row>
    <row r="3418" spans="1:75" s="289" customFormat="1" ht="18.2" customHeight="1" x14ac:dyDescent="0.15">
      <c r="A3418" s="298">
        <v>3416</v>
      </c>
      <c r="B3418" s="299" t="s">
        <v>305</v>
      </c>
      <c r="C3418" s="299" t="s">
        <v>306</v>
      </c>
      <c r="D3418" s="313">
        <v>45172</v>
      </c>
      <c r="E3418" s="300" t="s">
        <v>3866</v>
      </c>
      <c r="F3418" s="309">
        <v>0</v>
      </c>
      <c r="G3418" s="309">
        <v>0</v>
      </c>
      <c r="H3418" s="302">
        <v>227358.41</v>
      </c>
      <c r="I3418" s="302">
        <v>0</v>
      </c>
      <c r="J3418" s="302">
        <v>0</v>
      </c>
      <c r="K3418" s="302">
        <v>227358.41</v>
      </c>
      <c r="L3418" s="302">
        <v>646.38</v>
      </c>
      <c r="M3418" s="302">
        <v>0</v>
      </c>
      <c r="N3418" s="302">
        <v>0</v>
      </c>
      <c r="O3418" s="302">
        <v>646.38</v>
      </c>
      <c r="P3418" s="302">
        <v>0</v>
      </c>
      <c r="Q3418" s="302">
        <v>0</v>
      </c>
      <c r="R3418" s="302">
        <v>226712.03</v>
      </c>
      <c r="S3418" s="302">
        <v>0</v>
      </c>
      <c r="T3418" s="302">
        <v>1818.87</v>
      </c>
      <c r="U3418" s="302">
        <v>0</v>
      </c>
      <c r="V3418" s="302">
        <v>0</v>
      </c>
      <c r="W3418" s="302">
        <v>1818.87</v>
      </c>
      <c r="X3418" s="302">
        <v>0</v>
      </c>
      <c r="Y3418" s="302">
        <v>0</v>
      </c>
      <c r="Z3418" s="302">
        <v>0</v>
      </c>
      <c r="AA3418" s="302">
        <v>0</v>
      </c>
      <c r="AB3418" s="302">
        <v>0</v>
      </c>
      <c r="AC3418" s="302">
        <v>0</v>
      </c>
      <c r="AD3418" s="302">
        <v>0</v>
      </c>
      <c r="AE3418" s="302">
        <v>0</v>
      </c>
      <c r="AF3418" s="302">
        <v>0</v>
      </c>
      <c r="AG3418" s="302">
        <v>0</v>
      </c>
      <c r="AH3418" s="302">
        <v>156.72</v>
      </c>
      <c r="AI3418" s="302">
        <v>0</v>
      </c>
      <c r="AJ3418" s="302">
        <v>0</v>
      </c>
      <c r="AK3418" s="302">
        <v>0</v>
      </c>
      <c r="AL3418" s="302">
        <v>0</v>
      </c>
      <c r="AM3418" s="302">
        <v>0</v>
      </c>
      <c r="AN3418" s="302">
        <v>0</v>
      </c>
      <c r="AO3418" s="302">
        <v>0</v>
      </c>
      <c r="AP3418" s="302">
        <v>2620</v>
      </c>
      <c r="AQ3418" s="302">
        <v>0</v>
      </c>
      <c r="AR3418" s="302">
        <v>2621.97</v>
      </c>
      <c r="AS3418" s="302">
        <v>0</v>
      </c>
      <c r="AT3418" s="295">
        <f t="shared" si="53"/>
        <v>2620</v>
      </c>
      <c r="AU3418" s="302">
        <v>0</v>
      </c>
      <c r="AV3418" s="302">
        <v>0</v>
      </c>
      <c r="AW3418" s="303">
        <v>167</v>
      </c>
      <c r="AX3418" s="303">
        <v>252</v>
      </c>
      <c r="AY3418" s="302">
        <v>335915.43</v>
      </c>
      <c r="AZ3418" s="302">
        <v>262632.14</v>
      </c>
      <c r="BA3418" s="301">
        <v>56.174849000000002</v>
      </c>
      <c r="BB3418" s="301">
        <v>48.491833679356503</v>
      </c>
      <c r="BC3418" s="301">
        <v>9.6</v>
      </c>
      <c r="BD3418" s="301"/>
      <c r="BE3418" s="300" t="s">
        <v>4204</v>
      </c>
      <c r="BF3418" s="298"/>
      <c r="BG3418" s="300" t="s">
        <v>320</v>
      </c>
      <c r="BH3418" s="300" t="s">
        <v>181</v>
      </c>
      <c r="BI3418" s="300" t="s">
        <v>372</v>
      </c>
      <c r="BJ3418" s="300" t="s">
        <v>103</v>
      </c>
      <c r="BK3418" s="299" t="s">
        <v>4</v>
      </c>
      <c r="BL3418" s="301">
        <v>226712.03</v>
      </c>
      <c r="BM3418" s="299" t="s">
        <v>894</v>
      </c>
      <c r="BN3418" s="301"/>
      <c r="BO3418" s="304">
        <v>42594</v>
      </c>
      <c r="BP3418" s="304">
        <v>50264</v>
      </c>
      <c r="BQ3418" s="297" t="s">
        <v>1065</v>
      </c>
      <c r="BR3418" s="297" t="s">
        <v>4741</v>
      </c>
      <c r="BS3418" s="297">
        <v>42594</v>
      </c>
      <c r="BT3418" s="297">
        <v>50264</v>
      </c>
      <c r="BU3418" s="301">
        <v>0</v>
      </c>
      <c r="BV3418" s="301">
        <v>0</v>
      </c>
      <c r="BW3418" s="301">
        <v>0</v>
      </c>
    </row>
    <row r="3419" spans="1:75" s="289" customFormat="1" ht="18.2" customHeight="1" x14ac:dyDescent="0.15">
      <c r="A3419" s="291">
        <v>3417</v>
      </c>
      <c r="B3419" s="292" t="s">
        <v>305</v>
      </c>
      <c r="C3419" s="292" t="s">
        <v>306</v>
      </c>
      <c r="D3419" s="312">
        <v>45172</v>
      </c>
      <c r="E3419" s="293" t="s">
        <v>3867</v>
      </c>
      <c r="F3419" s="308">
        <v>0</v>
      </c>
      <c r="G3419" s="308">
        <v>0</v>
      </c>
      <c r="H3419" s="295">
        <v>299982.21000000002</v>
      </c>
      <c r="I3419" s="295">
        <v>0</v>
      </c>
      <c r="J3419" s="295">
        <v>0</v>
      </c>
      <c r="K3419" s="295">
        <v>299982.21000000002</v>
      </c>
      <c r="L3419" s="295">
        <v>1049.17</v>
      </c>
      <c r="M3419" s="295">
        <v>0</v>
      </c>
      <c r="N3419" s="295">
        <v>0</v>
      </c>
      <c r="O3419" s="295">
        <v>1049.17</v>
      </c>
      <c r="P3419" s="295">
        <v>0</v>
      </c>
      <c r="Q3419" s="295">
        <v>0</v>
      </c>
      <c r="R3419" s="295">
        <v>298933.03999999998</v>
      </c>
      <c r="S3419" s="295">
        <v>0</v>
      </c>
      <c r="T3419" s="295">
        <v>2374.86</v>
      </c>
      <c r="U3419" s="295">
        <v>0</v>
      </c>
      <c r="V3419" s="295">
        <v>0</v>
      </c>
      <c r="W3419" s="295">
        <v>2374.86</v>
      </c>
      <c r="X3419" s="295">
        <v>0</v>
      </c>
      <c r="Y3419" s="295">
        <v>0</v>
      </c>
      <c r="Z3419" s="295">
        <v>0</v>
      </c>
      <c r="AA3419" s="295">
        <v>0</v>
      </c>
      <c r="AB3419" s="295">
        <v>0</v>
      </c>
      <c r="AC3419" s="295">
        <v>0</v>
      </c>
      <c r="AD3419" s="295">
        <v>0</v>
      </c>
      <c r="AE3419" s="295">
        <v>0</v>
      </c>
      <c r="AF3419" s="295">
        <v>0</v>
      </c>
      <c r="AG3419" s="295">
        <v>0</v>
      </c>
      <c r="AH3419" s="295">
        <v>194.92</v>
      </c>
      <c r="AI3419" s="295">
        <v>0</v>
      </c>
      <c r="AJ3419" s="295">
        <v>0</v>
      </c>
      <c r="AK3419" s="295">
        <v>0</v>
      </c>
      <c r="AL3419" s="295">
        <v>0</v>
      </c>
      <c r="AM3419" s="295">
        <v>0</v>
      </c>
      <c r="AN3419" s="295">
        <v>0</v>
      </c>
      <c r="AO3419" s="295">
        <v>0</v>
      </c>
      <c r="AP3419" s="295">
        <v>426.25</v>
      </c>
      <c r="AQ3419" s="295">
        <v>0</v>
      </c>
      <c r="AR3419" s="295">
        <v>395.2</v>
      </c>
      <c r="AS3419" s="295">
        <v>0</v>
      </c>
      <c r="AT3419" s="295">
        <f t="shared" si="53"/>
        <v>3650</v>
      </c>
      <c r="AU3419" s="295">
        <v>0</v>
      </c>
      <c r="AV3419" s="295">
        <v>0</v>
      </c>
      <c r="AW3419" s="296">
        <v>149</v>
      </c>
      <c r="AX3419" s="296">
        <v>234</v>
      </c>
      <c r="AY3419" s="295">
        <v>378000.32</v>
      </c>
      <c r="AZ3419" s="295">
        <v>357393.33</v>
      </c>
      <c r="BA3419" s="294">
        <v>69.841211999999999</v>
      </c>
      <c r="BB3419" s="294">
        <v>58.416999053800097</v>
      </c>
      <c r="BC3419" s="294">
        <v>9.5</v>
      </c>
      <c r="BD3419" s="294"/>
      <c r="BE3419" s="293" t="s">
        <v>4204</v>
      </c>
      <c r="BF3419" s="291"/>
      <c r="BG3419" s="293" t="s">
        <v>312</v>
      </c>
      <c r="BH3419" s="293" t="s">
        <v>189</v>
      </c>
      <c r="BI3419" s="293" t="s">
        <v>323</v>
      </c>
      <c r="BJ3419" s="293" t="s">
        <v>103</v>
      </c>
      <c r="BK3419" s="292" t="s">
        <v>4</v>
      </c>
      <c r="BL3419" s="294">
        <v>298933.03999999998</v>
      </c>
      <c r="BM3419" s="292" t="s">
        <v>894</v>
      </c>
      <c r="BN3419" s="294"/>
      <c r="BO3419" s="297">
        <v>42607</v>
      </c>
      <c r="BP3419" s="297">
        <v>49730</v>
      </c>
      <c r="BQ3419" s="297" t="s">
        <v>1065</v>
      </c>
      <c r="BR3419" s="297" t="s">
        <v>4741</v>
      </c>
      <c r="BS3419" s="297">
        <v>42607</v>
      </c>
      <c r="BT3419" s="297">
        <v>49730</v>
      </c>
      <c r="BU3419" s="294">
        <v>0</v>
      </c>
      <c r="BV3419" s="294">
        <v>0</v>
      </c>
      <c r="BW3419" s="294">
        <v>0</v>
      </c>
    </row>
    <row r="3420" spans="1:75" s="289" customFormat="1" ht="18.2" customHeight="1" x14ac:dyDescent="0.15">
      <c r="A3420" s="298">
        <v>3418</v>
      </c>
      <c r="B3420" s="299" t="s">
        <v>305</v>
      </c>
      <c r="C3420" s="299" t="s">
        <v>306</v>
      </c>
      <c r="D3420" s="313">
        <v>45172</v>
      </c>
      <c r="E3420" s="300" t="s">
        <v>3868</v>
      </c>
      <c r="F3420" s="309">
        <v>0</v>
      </c>
      <c r="G3420" s="309">
        <v>0</v>
      </c>
      <c r="H3420" s="302">
        <v>473824.74</v>
      </c>
      <c r="I3420" s="302">
        <v>0</v>
      </c>
      <c r="J3420" s="302">
        <v>0</v>
      </c>
      <c r="K3420" s="302">
        <v>473824.74</v>
      </c>
      <c r="L3420" s="302">
        <v>3429.45</v>
      </c>
      <c r="M3420" s="302">
        <v>0</v>
      </c>
      <c r="N3420" s="302">
        <v>0</v>
      </c>
      <c r="O3420" s="302">
        <v>3429.45</v>
      </c>
      <c r="P3420" s="302">
        <v>0</v>
      </c>
      <c r="Q3420" s="302">
        <v>0</v>
      </c>
      <c r="R3420" s="302">
        <v>470395.29</v>
      </c>
      <c r="S3420" s="302">
        <v>0</v>
      </c>
      <c r="T3420" s="302">
        <v>3711.63</v>
      </c>
      <c r="U3420" s="302">
        <v>0</v>
      </c>
      <c r="V3420" s="302">
        <v>0</v>
      </c>
      <c r="W3420" s="302">
        <v>3711.63</v>
      </c>
      <c r="X3420" s="302">
        <v>0</v>
      </c>
      <c r="Y3420" s="302">
        <v>0</v>
      </c>
      <c r="Z3420" s="302">
        <v>0</v>
      </c>
      <c r="AA3420" s="302">
        <v>0</v>
      </c>
      <c r="AB3420" s="302">
        <v>0</v>
      </c>
      <c r="AC3420" s="302">
        <v>0</v>
      </c>
      <c r="AD3420" s="302">
        <v>0</v>
      </c>
      <c r="AE3420" s="302">
        <v>0</v>
      </c>
      <c r="AF3420" s="302">
        <v>0</v>
      </c>
      <c r="AG3420" s="302">
        <v>0</v>
      </c>
      <c r="AH3420" s="302">
        <v>352.18</v>
      </c>
      <c r="AI3420" s="302">
        <v>0</v>
      </c>
      <c r="AJ3420" s="302">
        <v>0</v>
      </c>
      <c r="AK3420" s="302">
        <v>0</v>
      </c>
      <c r="AL3420" s="302">
        <v>0</v>
      </c>
      <c r="AM3420" s="302">
        <v>0</v>
      </c>
      <c r="AN3420" s="302">
        <v>0</v>
      </c>
      <c r="AO3420" s="302">
        <v>0</v>
      </c>
      <c r="AP3420" s="302">
        <v>109.62</v>
      </c>
      <c r="AQ3420" s="302">
        <v>0</v>
      </c>
      <c r="AR3420" s="302">
        <v>107.88</v>
      </c>
      <c r="AS3420" s="302">
        <v>0</v>
      </c>
      <c r="AT3420" s="295">
        <f t="shared" si="53"/>
        <v>7495</v>
      </c>
      <c r="AU3420" s="302">
        <v>0</v>
      </c>
      <c r="AV3420" s="302">
        <v>0</v>
      </c>
      <c r="AW3420" s="303">
        <v>93</v>
      </c>
      <c r="AX3420" s="303">
        <v>178</v>
      </c>
      <c r="AY3420" s="302">
        <v>662000.78</v>
      </c>
      <c r="AZ3420" s="302">
        <v>662000.78</v>
      </c>
      <c r="BA3420" s="301">
        <v>88.649894000000003</v>
      </c>
      <c r="BB3420" s="301">
        <v>62.991606439797899</v>
      </c>
      <c r="BC3420" s="301">
        <v>9.4</v>
      </c>
      <c r="BD3420" s="301"/>
      <c r="BE3420" s="300" t="s">
        <v>4204</v>
      </c>
      <c r="BF3420" s="298"/>
      <c r="BG3420" s="300" t="s">
        <v>349</v>
      </c>
      <c r="BH3420" s="300" t="s">
        <v>180</v>
      </c>
      <c r="BI3420" s="300" t="s">
        <v>645</v>
      </c>
      <c r="BJ3420" s="300" t="s">
        <v>103</v>
      </c>
      <c r="BK3420" s="299" t="s">
        <v>4</v>
      </c>
      <c r="BL3420" s="301">
        <v>470395.29</v>
      </c>
      <c r="BM3420" s="299" t="s">
        <v>894</v>
      </c>
      <c r="BN3420" s="301"/>
      <c r="BO3420" s="304">
        <v>42593</v>
      </c>
      <c r="BP3420" s="304">
        <v>48010</v>
      </c>
      <c r="BQ3420" s="297" t="s">
        <v>1065</v>
      </c>
      <c r="BR3420" s="297" t="s">
        <v>4741</v>
      </c>
      <c r="BS3420" s="297">
        <v>42593</v>
      </c>
      <c r="BT3420" s="297">
        <v>48010</v>
      </c>
      <c r="BU3420" s="301">
        <v>0</v>
      </c>
      <c r="BV3420" s="301">
        <v>0</v>
      </c>
      <c r="BW3420" s="301">
        <v>0</v>
      </c>
    </row>
    <row r="3421" spans="1:75" s="289" customFormat="1" ht="18.2" customHeight="1" x14ac:dyDescent="0.15">
      <c r="A3421" s="291">
        <v>3419</v>
      </c>
      <c r="B3421" s="292" t="s">
        <v>305</v>
      </c>
      <c r="C3421" s="292" t="s">
        <v>306</v>
      </c>
      <c r="D3421" s="312">
        <v>45172</v>
      </c>
      <c r="E3421" s="293" t="s">
        <v>3869</v>
      </c>
      <c r="F3421" s="308">
        <v>1</v>
      </c>
      <c r="G3421" s="308">
        <v>0</v>
      </c>
      <c r="H3421" s="295">
        <v>348241.89</v>
      </c>
      <c r="I3421" s="295">
        <v>0</v>
      </c>
      <c r="J3421" s="295">
        <v>0</v>
      </c>
      <c r="K3421" s="295">
        <v>348241.89</v>
      </c>
      <c r="L3421" s="295">
        <v>2139.3200000000002</v>
      </c>
      <c r="M3421" s="295">
        <v>0</v>
      </c>
      <c r="N3421" s="295">
        <v>0</v>
      </c>
      <c r="O3421" s="295">
        <v>0</v>
      </c>
      <c r="P3421" s="295">
        <v>0</v>
      </c>
      <c r="Q3421" s="295">
        <v>0</v>
      </c>
      <c r="R3421" s="295">
        <v>348241.89</v>
      </c>
      <c r="S3421" s="295">
        <v>0</v>
      </c>
      <c r="T3421" s="295">
        <v>2756.91</v>
      </c>
      <c r="U3421" s="295">
        <v>0</v>
      </c>
      <c r="V3421" s="295">
        <v>0</v>
      </c>
      <c r="W3421" s="295">
        <v>0</v>
      </c>
      <c r="X3421" s="295">
        <v>0</v>
      </c>
      <c r="Y3421" s="295">
        <v>0</v>
      </c>
      <c r="Z3421" s="295">
        <v>2756.91</v>
      </c>
      <c r="AA3421" s="295">
        <v>0</v>
      </c>
      <c r="AB3421" s="295">
        <v>0</v>
      </c>
      <c r="AC3421" s="295">
        <v>0</v>
      </c>
      <c r="AD3421" s="295">
        <v>0</v>
      </c>
      <c r="AE3421" s="295">
        <v>0</v>
      </c>
      <c r="AF3421" s="295">
        <v>0</v>
      </c>
      <c r="AG3421" s="295">
        <v>0</v>
      </c>
      <c r="AH3421" s="295">
        <v>59.08</v>
      </c>
      <c r="AI3421" s="295">
        <v>0</v>
      </c>
      <c r="AJ3421" s="295">
        <v>0</v>
      </c>
      <c r="AK3421" s="295">
        <v>0</v>
      </c>
      <c r="AL3421" s="295">
        <v>0</v>
      </c>
      <c r="AM3421" s="295">
        <v>0</v>
      </c>
      <c r="AN3421" s="295">
        <v>0</v>
      </c>
      <c r="AO3421" s="295">
        <v>0</v>
      </c>
      <c r="AP3421" s="295">
        <v>0</v>
      </c>
      <c r="AQ3421" s="295">
        <v>0</v>
      </c>
      <c r="AR3421" s="295">
        <v>59.08</v>
      </c>
      <c r="AS3421" s="295">
        <v>0</v>
      </c>
      <c r="AT3421" s="295">
        <f t="shared" si="53"/>
        <v>0</v>
      </c>
      <c r="AU3421" s="295">
        <v>2139.3200000000002</v>
      </c>
      <c r="AV3421" s="295">
        <v>2756.91</v>
      </c>
      <c r="AW3421" s="296">
        <v>104</v>
      </c>
      <c r="AX3421" s="296">
        <v>189</v>
      </c>
      <c r="AY3421" s="295">
        <v>633001.81000000006</v>
      </c>
      <c r="AZ3421" s="295">
        <v>465306.25</v>
      </c>
      <c r="BA3421" s="294">
        <v>58.451647999999999</v>
      </c>
      <c r="BB3421" s="294">
        <v>43.746054073279097</v>
      </c>
      <c r="BC3421" s="294">
        <v>9.5</v>
      </c>
      <c r="BD3421" s="294"/>
      <c r="BE3421" s="293" t="s">
        <v>4204</v>
      </c>
      <c r="BF3421" s="291"/>
      <c r="BG3421" s="293" t="s">
        <v>380</v>
      </c>
      <c r="BH3421" s="293" t="s">
        <v>654</v>
      </c>
      <c r="BI3421" s="293" t="s">
        <v>655</v>
      </c>
      <c r="BJ3421" s="293" t="s">
        <v>177</v>
      </c>
      <c r="BK3421" s="292" t="s">
        <v>4</v>
      </c>
      <c r="BL3421" s="294">
        <v>348241.89</v>
      </c>
      <c r="BM3421" s="292" t="s">
        <v>894</v>
      </c>
      <c r="BN3421" s="294"/>
      <c r="BO3421" s="297">
        <v>42591</v>
      </c>
      <c r="BP3421" s="297">
        <v>48343</v>
      </c>
      <c r="BQ3421" s="297" t="s">
        <v>1067</v>
      </c>
      <c r="BR3421" s="297" t="s">
        <v>4743</v>
      </c>
      <c r="BS3421" s="297">
        <v>42591</v>
      </c>
      <c r="BT3421" s="297">
        <v>48343</v>
      </c>
      <c r="BU3421" s="294">
        <v>227.37</v>
      </c>
      <c r="BV3421" s="294">
        <v>0</v>
      </c>
      <c r="BW3421" s="294">
        <v>0</v>
      </c>
    </row>
    <row r="3422" spans="1:75" s="289" customFormat="1" ht="18.2" customHeight="1" x14ac:dyDescent="0.15">
      <c r="A3422" s="298">
        <v>3420</v>
      </c>
      <c r="B3422" s="299" t="s">
        <v>305</v>
      </c>
      <c r="C3422" s="299" t="s">
        <v>306</v>
      </c>
      <c r="D3422" s="313">
        <v>45172</v>
      </c>
      <c r="E3422" s="300" t="s">
        <v>3870</v>
      </c>
      <c r="F3422" s="309">
        <v>0</v>
      </c>
      <c r="G3422" s="309">
        <v>0</v>
      </c>
      <c r="H3422" s="302">
        <v>262644.09000000003</v>
      </c>
      <c r="I3422" s="302">
        <v>0</v>
      </c>
      <c r="J3422" s="302">
        <v>0</v>
      </c>
      <c r="K3422" s="302">
        <v>262644.09000000003</v>
      </c>
      <c r="L3422" s="302">
        <v>1285.8599999999999</v>
      </c>
      <c r="M3422" s="302">
        <v>0</v>
      </c>
      <c r="N3422" s="302">
        <v>0</v>
      </c>
      <c r="O3422" s="302">
        <v>1285.8599999999999</v>
      </c>
      <c r="P3422" s="302">
        <v>0</v>
      </c>
      <c r="Q3422" s="302">
        <v>0</v>
      </c>
      <c r="R3422" s="302">
        <v>261358.23</v>
      </c>
      <c r="S3422" s="302">
        <v>0</v>
      </c>
      <c r="T3422" s="302">
        <v>2079.27</v>
      </c>
      <c r="U3422" s="302">
        <v>0</v>
      </c>
      <c r="V3422" s="302">
        <v>0</v>
      </c>
      <c r="W3422" s="302">
        <v>2079.27</v>
      </c>
      <c r="X3422" s="302">
        <v>0</v>
      </c>
      <c r="Y3422" s="302">
        <v>0</v>
      </c>
      <c r="Z3422" s="302">
        <v>0</v>
      </c>
      <c r="AA3422" s="302">
        <v>0</v>
      </c>
      <c r="AB3422" s="302">
        <v>0</v>
      </c>
      <c r="AC3422" s="302">
        <v>0</v>
      </c>
      <c r="AD3422" s="302">
        <v>0</v>
      </c>
      <c r="AE3422" s="302">
        <v>0</v>
      </c>
      <c r="AF3422" s="302">
        <v>0</v>
      </c>
      <c r="AG3422" s="302">
        <v>0</v>
      </c>
      <c r="AH3422" s="302">
        <v>180.64</v>
      </c>
      <c r="AI3422" s="302">
        <v>0</v>
      </c>
      <c r="AJ3422" s="302">
        <v>0</v>
      </c>
      <c r="AK3422" s="302">
        <v>0</v>
      </c>
      <c r="AL3422" s="302">
        <v>0</v>
      </c>
      <c r="AM3422" s="302">
        <v>0</v>
      </c>
      <c r="AN3422" s="302">
        <v>0</v>
      </c>
      <c r="AO3422" s="302">
        <v>0</v>
      </c>
      <c r="AP3422" s="302">
        <v>35.590000000000003</v>
      </c>
      <c r="AQ3422" s="302">
        <v>0</v>
      </c>
      <c r="AR3422" s="302">
        <v>31.36</v>
      </c>
      <c r="AS3422" s="302">
        <v>0</v>
      </c>
      <c r="AT3422" s="295">
        <f t="shared" si="53"/>
        <v>3550</v>
      </c>
      <c r="AU3422" s="302">
        <v>0</v>
      </c>
      <c r="AV3422" s="302">
        <v>0</v>
      </c>
      <c r="AW3422" s="303">
        <v>121</v>
      </c>
      <c r="AX3422" s="303">
        <v>206</v>
      </c>
      <c r="AY3422" s="302">
        <v>348000.07</v>
      </c>
      <c r="AZ3422" s="302">
        <v>333007.19</v>
      </c>
      <c r="BA3422" s="301">
        <v>73.339984999999999</v>
      </c>
      <c r="BB3422" s="301">
        <v>57.560344771614503</v>
      </c>
      <c r="BC3422" s="301">
        <v>9.5</v>
      </c>
      <c r="BD3422" s="301"/>
      <c r="BE3422" s="300" t="s">
        <v>4204</v>
      </c>
      <c r="BF3422" s="298"/>
      <c r="BG3422" s="300" t="s">
        <v>349</v>
      </c>
      <c r="BH3422" s="300" t="s">
        <v>180</v>
      </c>
      <c r="BI3422" s="300" t="s">
        <v>350</v>
      </c>
      <c r="BJ3422" s="300" t="s">
        <v>103</v>
      </c>
      <c r="BK3422" s="299" t="s">
        <v>4</v>
      </c>
      <c r="BL3422" s="301">
        <v>261358.23</v>
      </c>
      <c r="BM3422" s="299" t="s">
        <v>894</v>
      </c>
      <c r="BN3422" s="301"/>
      <c r="BO3422" s="304">
        <v>42593</v>
      </c>
      <c r="BP3422" s="304">
        <v>48863</v>
      </c>
      <c r="BQ3422" s="297" t="s">
        <v>1065</v>
      </c>
      <c r="BR3422" s="297" t="s">
        <v>4741</v>
      </c>
      <c r="BS3422" s="297">
        <v>42593</v>
      </c>
      <c r="BT3422" s="297">
        <v>48863</v>
      </c>
      <c r="BU3422" s="301">
        <v>0</v>
      </c>
      <c r="BV3422" s="301">
        <v>0</v>
      </c>
      <c r="BW3422" s="301">
        <v>0</v>
      </c>
    </row>
    <row r="3423" spans="1:75" s="289" customFormat="1" ht="18.2" customHeight="1" x14ac:dyDescent="0.15">
      <c r="A3423" s="291">
        <v>3421</v>
      </c>
      <c r="B3423" s="292" t="s">
        <v>305</v>
      </c>
      <c r="C3423" s="292" t="s">
        <v>306</v>
      </c>
      <c r="D3423" s="312">
        <v>45172</v>
      </c>
      <c r="E3423" s="293" t="s">
        <v>3871</v>
      </c>
      <c r="F3423" s="308">
        <v>1</v>
      </c>
      <c r="G3423" s="308">
        <v>0</v>
      </c>
      <c r="H3423" s="295">
        <v>208081.59</v>
      </c>
      <c r="I3423" s="295">
        <v>0</v>
      </c>
      <c r="J3423" s="295">
        <v>0</v>
      </c>
      <c r="K3423" s="295">
        <v>208081.59</v>
      </c>
      <c r="L3423" s="295">
        <v>2586.19</v>
      </c>
      <c r="M3423" s="295">
        <v>0</v>
      </c>
      <c r="N3423" s="295">
        <v>0</v>
      </c>
      <c r="O3423" s="295">
        <v>0</v>
      </c>
      <c r="P3423" s="295">
        <v>0</v>
      </c>
      <c r="Q3423" s="295">
        <v>0</v>
      </c>
      <c r="R3423" s="295">
        <v>208081.59</v>
      </c>
      <c r="S3423" s="295">
        <v>0</v>
      </c>
      <c r="T3423" s="295">
        <v>1647.31</v>
      </c>
      <c r="U3423" s="295">
        <v>0</v>
      </c>
      <c r="V3423" s="295">
        <v>0</v>
      </c>
      <c r="W3423" s="295">
        <v>0</v>
      </c>
      <c r="X3423" s="295">
        <v>0</v>
      </c>
      <c r="Y3423" s="295">
        <v>0</v>
      </c>
      <c r="Z3423" s="295">
        <v>1647.31</v>
      </c>
      <c r="AA3423" s="295">
        <v>0</v>
      </c>
      <c r="AB3423" s="295">
        <v>0</v>
      </c>
      <c r="AC3423" s="295">
        <v>0</v>
      </c>
      <c r="AD3423" s="295">
        <v>0</v>
      </c>
      <c r="AE3423" s="295">
        <v>0</v>
      </c>
      <c r="AF3423" s="295">
        <v>0</v>
      </c>
      <c r="AG3423" s="295">
        <v>0</v>
      </c>
      <c r="AH3423" s="295">
        <v>21.2</v>
      </c>
      <c r="AI3423" s="295">
        <v>0</v>
      </c>
      <c r="AJ3423" s="295">
        <v>0</v>
      </c>
      <c r="AK3423" s="295">
        <v>0</v>
      </c>
      <c r="AL3423" s="295">
        <v>0</v>
      </c>
      <c r="AM3423" s="295">
        <v>0</v>
      </c>
      <c r="AN3423" s="295">
        <v>0</v>
      </c>
      <c r="AO3423" s="295">
        <v>0</v>
      </c>
      <c r="AP3423" s="295">
        <v>0</v>
      </c>
      <c r="AQ3423" s="295">
        <v>0</v>
      </c>
      <c r="AR3423" s="295">
        <v>21.2</v>
      </c>
      <c r="AS3423" s="295">
        <v>0</v>
      </c>
      <c r="AT3423" s="295">
        <f t="shared" si="53"/>
        <v>0</v>
      </c>
      <c r="AU3423" s="295">
        <v>2586.19</v>
      </c>
      <c r="AV3423" s="295">
        <v>1647.31</v>
      </c>
      <c r="AW3423" s="296">
        <v>91</v>
      </c>
      <c r="AX3423" s="296">
        <v>176</v>
      </c>
      <c r="AY3423" s="295">
        <v>388028.41</v>
      </c>
      <c r="AZ3423" s="295">
        <v>388028.41</v>
      </c>
      <c r="BA3423" s="294">
        <v>88.137871000000004</v>
      </c>
      <c r="BB3423" s="294">
        <v>47.264241133516201</v>
      </c>
      <c r="BC3423" s="294">
        <v>9.5</v>
      </c>
      <c r="BD3423" s="294"/>
      <c r="BE3423" s="293" t="s">
        <v>4204</v>
      </c>
      <c r="BF3423" s="291"/>
      <c r="BG3423" s="293" t="s">
        <v>326</v>
      </c>
      <c r="BH3423" s="293" t="s">
        <v>217</v>
      </c>
      <c r="BI3423" s="293" t="s">
        <v>423</v>
      </c>
      <c r="BJ3423" s="293" t="s">
        <v>177</v>
      </c>
      <c r="BK3423" s="292" t="s">
        <v>4</v>
      </c>
      <c r="BL3423" s="294">
        <v>208081.59</v>
      </c>
      <c r="BM3423" s="292" t="s">
        <v>894</v>
      </c>
      <c r="BN3423" s="294"/>
      <c r="BO3423" s="297">
        <v>42591</v>
      </c>
      <c r="BP3423" s="297">
        <v>47947</v>
      </c>
      <c r="BQ3423" s="297" t="s">
        <v>1065</v>
      </c>
      <c r="BR3423" s="297" t="s">
        <v>4741</v>
      </c>
      <c r="BS3423" s="297">
        <v>42591</v>
      </c>
      <c r="BT3423" s="297">
        <v>47947</v>
      </c>
      <c r="BU3423" s="294">
        <v>185.24</v>
      </c>
      <c r="BV3423" s="294">
        <v>0</v>
      </c>
      <c r="BW3423" s="294">
        <v>0</v>
      </c>
    </row>
    <row r="3424" spans="1:75" s="289" customFormat="1" ht="18.2" customHeight="1" x14ac:dyDescent="0.15">
      <c r="A3424" s="298">
        <v>3422</v>
      </c>
      <c r="B3424" s="299" t="s">
        <v>305</v>
      </c>
      <c r="C3424" s="299" t="s">
        <v>306</v>
      </c>
      <c r="D3424" s="313">
        <v>45172</v>
      </c>
      <c r="E3424" s="300" t="s">
        <v>3872</v>
      </c>
      <c r="F3424" s="309">
        <v>81</v>
      </c>
      <c r="G3424" s="309">
        <v>80</v>
      </c>
      <c r="H3424" s="302">
        <v>136479.53</v>
      </c>
      <c r="I3424" s="302">
        <v>36722.11</v>
      </c>
      <c r="J3424" s="302">
        <v>0</v>
      </c>
      <c r="K3424" s="302">
        <v>173201.64</v>
      </c>
      <c r="L3424" s="302">
        <v>672.92</v>
      </c>
      <c r="M3424" s="302">
        <v>0</v>
      </c>
      <c r="N3424" s="302">
        <v>0</v>
      </c>
      <c r="O3424" s="302">
        <v>0</v>
      </c>
      <c r="P3424" s="302">
        <v>0</v>
      </c>
      <c r="Q3424" s="302">
        <v>0</v>
      </c>
      <c r="R3424" s="302">
        <v>173201.64</v>
      </c>
      <c r="S3424" s="302">
        <v>104396.54</v>
      </c>
      <c r="T3424" s="302">
        <v>1091.8399999999999</v>
      </c>
      <c r="U3424" s="302">
        <v>0</v>
      </c>
      <c r="V3424" s="302">
        <v>0</v>
      </c>
      <c r="W3424" s="302">
        <v>0</v>
      </c>
      <c r="X3424" s="302">
        <v>0</v>
      </c>
      <c r="Y3424" s="302">
        <v>0</v>
      </c>
      <c r="Z3424" s="302">
        <v>105488.38</v>
      </c>
      <c r="AA3424" s="302">
        <v>0</v>
      </c>
      <c r="AB3424" s="302">
        <v>0</v>
      </c>
      <c r="AC3424" s="302">
        <v>0</v>
      </c>
      <c r="AD3424" s="302">
        <v>0</v>
      </c>
      <c r="AE3424" s="302">
        <v>0</v>
      </c>
      <c r="AF3424" s="302">
        <v>0</v>
      </c>
      <c r="AG3424" s="302">
        <v>0</v>
      </c>
      <c r="AH3424" s="302">
        <v>0</v>
      </c>
      <c r="AI3424" s="302">
        <v>0</v>
      </c>
      <c r="AJ3424" s="302">
        <v>0</v>
      </c>
      <c r="AK3424" s="302">
        <v>0</v>
      </c>
      <c r="AL3424" s="302">
        <v>0</v>
      </c>
      <c r="AM3424" s="302">
        <v>0</v>
      </c>
      <c r="AN3424" s="302">
        <v>0</v>
      </c>
      <c r="AO3424" s="302">
        <v>0</v>
      </c>
      <c r="AP3424" s="302">
        <v>0</v>
      </c>
      <c r="AQ3424" s="302">
        <v>0</v>
      </c>
      <c r="AR3424" s="302">
        <v>0</v>
      </c>
      <c r="AS3424" s="302">
        <v>0</v>
      </c>
      <c r="AT3424" s="295">
        <f t="shared" si="53"/>
        <v>0</v>
      </c>
      <c r="AU3424" s="302">
        <v>37395.03</v>
      </c>
      <c r="AV3424" s="302">
        <v>105488.38</v>
      </c>
      <c r="AW3424" s="303">
        <v>120</v>
      </c>
      <c r="AX3424" s="303">
        <v>205</v>
      </c>
      <c r="AY3424" s="302">
        <v>173201.64</v>
      </c>
      <c r="AZ3424" s="302">
        <v>173201.64</v>
      </c>
      <c r="BA3424" s="301">
        <v>90.000191000000001</v>
      </c>
      <c r="BB3424" s="301">
        <v>90.000191000000001</v>
      </c>
      <c r="BC3424" s="301">
        <v>9.6</v>
      </c>
      <c r="BD3424" s="301"/>
      <c r="BE3424" s="300" t="s">
        <v>4204</v>
      </c>
      <c r="BF3424" s="298"/>
      <c r="BG3424" s="300" t="s">
        <v>333</v>
      </c>
      <c r="BH3424" s="300" t="s">
        <v>208</v>
      </c>
      <c r="BI3424" s="300" t="s">
        <v>453</v>
      </c>
      <c r="BJ3424" s="300" t="s">
        <v>4205</v>
      </c>
      <c r="BK3424" s="299" t="s">
        <v>4</v>
      </c>
      <c r="BL3424" s="301">
        <v>173201.64</v>
      </c>
      <c r="BM3424" s="299" t="s">
        <v>894</v>
      </c>
      <c r="BN3424" s="301"/>
      <c r="BO3424" s="304">
        <v>42594</v>
      </c>
      <c r="BP3424" s="304">
        <v>48834</v>
      </c>
      <c r="BQ3424" s="297" t="s">
        <v>4137</v>
      </c>
      <c r="BR3424" s="297" t="s">
        <v>4754</v>
      </c>
      <c r="BS3424" s="297">
        <v>42594</v>
      </c>
      <c r="BT3424" s="297">
        <v>48834</v>
      </c>
      <c r="BU3424" s="301">
        <v>14601.22</v>
      </c>
      <c r="BV3424" s="301">
        <v>0</v>
      </c>
      <c r="BW3424" s="301">
        <v>0</v>
      </c>
    </row>
    <row r="3425" spans="1:75" s="289" customFormat="1" ht="18.2" customHeight="1" x14ac:dyDescent="0.15">
      <c r="A3425" s="291">
        <v>3423</v>
      </c>
      <c r="B3425" s="292" t="s">
        <v>305</v>
      </c>
      <c r="C3425" s="292" t="s">
        <v>306</v>
      </c>
      <c r="D3425" s="312">
        <v>45172</v>
      </c>
      <c r="E3425" s="293" t="s">
        <v>3873</v>
      </c>
      <c r="F3425" s="308">
        <v>0</v>
      </c>
      <c r="G3425" s="308">
        <v>0</v>
      </c>
      <c r="H3425" s="295">
        <v>194404.23</v>
      </c>
      <c r="I3425" s="295">
        <v>0</v>
      </c>
      <c r="J3425" s="295">
        <v>0</v>
      </c>
      <c r="K3425" s="295">
        <v>194404.23</v>
      </c>
      <c r="L3425" s="295">
        <v>652.29999999999995</v>
      </c>
      <c r="M3425" s="295">
        <v>0</v>
      </c>
      <c r="N3425" s="295">
        <v>0</v>
      </c>
      <c r="O3425" s="295">
        <v>652.29999999999995</v>
      </c>
      <c r="P3425" s="295">
        <v>0</v>
      </c>
      <c r="Q3425" s="295">
        <v>0</v>
      </c>
      <c r="R3425" s="295">
        <v>193751.93</v>
      </c>
      <c r="S3425" s="295">
        <v>0</v>
      </c>
      <c r="T3425" s="295">
        <v>1555.23</v>
      </c>
      <c r="U3425" s="295">
        <v>0</v>
      </c>
      <c r="V3425" s="295">
        <v>0</v>
      </c>
      <c r="W3425" s="295">
        <v>1555.23</v>
      </c>
      <c r="X3425" s="295">
        <v>0</v>
      </c>
      <c r="Y3425" s="295">
        <v>0</v>
      </c>
      <c r="Z3425" s="295">
        <v>0</v>
      </c>
      <c r="AA3425" s="295">
        <v>0</v>
      </c>
      <c r="AB3425" s="295">
        <v>0</v>
      </c>
      <c r="AC3425" s="295">
        <v>0</v>
      </c>
      <c r="AD3425" s="295">
        <v>0</v>
      </c>
      <c r="AE3425" s="295">
        <v>0</v>
      </c>
      <c r="AF3425" s="295">
        <v>0</v>
      </c>
      <c r="AG3425" s="295">
        <v>0</v>
      </c>
      <c r="AH3425" s="295">
        <v>122.36</v>
      </c>
      <c r="AI3425" s="295">
        <v>0</v>
      </c>
      <c r="AJ3425" s="295">
        <v>0</v>
      </c>
      <c r="AK3425" s="295">
        <v>0</v>
      </c>
      <c r="AL3425" s="295">
        <v>0</v>
      </c>
      <c r="AM3425" s="295">
        <v>0</v>
      </c>
      <c r="AN3425" s="295">
        <v>0</v>
      </c>
      <c r="AO3425" s="295">
        <v>0</v>
      </c>
      <c r="AP3425" s="295">
        <v>0.76</v>
      </c>
      <c r="AQ3425" s="295">
        <v>0</v>
      </c>
      <c r="AR3425" s="295">
        <v>0.65</v>
      </c>
      <c r="AS3425" s="295">
        <v>0</v>
      </c>
      <c r="AT3425" s="295">
        <f t="shared" si="53"/>
        <v>2330</v>
      </c>
      <c r="AU3425" s="295">
        <v>0</v>
      </c>
      <c r="AV3425" s="295">
        <v>0</v>
      </c>
      <c r="AW3425" s="296">
        <v>152</v>
      </c>
      <c r="AX3425" s="296">
        <v>237</v>
      </c>
      <c r="AY3425" s="295">
        <v>230000.68</v>
      </c>
      <c r="AZ3425" s="295">
        <v>230000.68</v>
      </c>
      <c r="BA3425" s="294">
        <v>89.999728000000005</v>
      </c>
      <c r="BB3425" s="294">
        <v>75.815519325747402</v>
      </c>
      <c r="BC3425" s="294">
        <v>9.6</v>
      </c>
      <c r="BD3425" s="294"/>
      <c r="BE3425" s="293" t="s">
        <v>4204</v>
      </c>
      <c r="BF3425" s="291"/>
      <c r="BG3425" s="293" t="s">
        <v>320</v>
      </c>
      <c r="BH3425" s="293" t="s">
        <v>181</v>
      </c>
      <c r="BI3425" s="293" t="s">
        <v>321</v>
      </c>
      <c r="BJ3425" s="293" t="s">
        <v>103</v>
      </c>
      <c r="BK3425" s="292" t="s">
        <v>4</v>
      </c>
      <c r="BL3425" s="294">
        <v>193751.93</v>
      </c>
      <c r="BM3425" s="292" t="s">
        <v>894</v>
      </c>
      <c r="BN3425" s="294"/>
      <c r="BO3425" s="297">
        <v>42594</v>
      </c>
      <c r="BP3425" s="297">
        <v>49807</v>
      </c>
      <c r="BQ3425" s="297" t="s">
        <v>1067</v>
      </c>
      <c r="BR3425" s="297" t="s">
        <v>4743</v>
      </c>
      <c r="BS3425" s="297">
        <v>42594</v>
      </c>
      <c r="BT3425" s="297">
        <v>49807</v>
      </c>
      <c r="BU3425" s="294">
        <v>0</v>
      </c>
      <c r="BV3425" s="294">
        <v>0</v>
      </c>
      <c r="BW3425" s="294">
        <v>0</v>
      </c>
    </row>
    <row r="3426" spans="1:75" s="289" customFormat="1" ht="18.2" customHeight="1" x14ac:dyDescent="0.15">
      <c r="A3426" s="298">
        <v>3424</v>
      </c>
      <c r="B3426" s="299" t="s">
        <v>305</v>
      </c>
      <c r="C3426" s="299" t="s">
        <v>306</v>
      </c>
      <c r="D3426" s="313">
        <v>45172</v>
      </c>
      <c r="E3426" s="300" t="s">
        <v>3874</v>
      </c>
      <c r="F3426" s="309">
        <v>1</v>
      </c>
      <c r="G3426" s="309">
        <v>0</v>
      </c>
      <c r="H3426" s="302">
        <v>185454.88</v>
      </c>
      <c r="I3426" s="302">
        <v>0</v>
      </c>
      <c r="J3426" s="302">
        <v>0</v>
      </c>
      <c r="K3426" s="302">
        <v>185454.88</v>
      </c>
      <c r="L3426" s="302">
        <v>816.29</v>
      </c>
      <c r="M3426" s="302">
        <v>0</v>
      </c>
      <c r="N3426" s="302">
        <v>0</v>
      </c>
      <c r="O3426" s="302">
        <v>0</v>
      </c>
      <c r="P3426" s="302">
        <v>0</v>
      </c>
      <c r="Q3426" s="302">
        <v>0</v>
      </c>
      <c r="R3426" s="302">
        <v>185454.88</v>
      </c>
      <c r="S3426" s="302">
        <v>0</v>
      </c>
      <c r="T3426" s="302">
        <v>1483.64</v>
      </c>
      <c r="U3426" s="302">
        <v>0</v>
      </c>
      <c r="V3426" s="302">
        <v>0</v>
      </c>
      <c r="W3426" s="302">
        <v>1189.07</v>
      </c>
      <c r="X3426" s="302">
        <v>0</v>
      </c>
      <c r="Y3426" s="302">
        <v>0</v>
      </c>
      <c r="Z3426" s="302">
        <v>294.57</v>
      </c>
      <c r="AA3426" s="302">
        <v>0</v>
      </c>
      <c r="AB3426" s="302">
        <v>0</v>
      </c>
      <c r="AC3426" s="302">
        <v>0</v>
      </c>
      <c r="AD3426" s="302">
        <v>0</v>
      </c>
      <c r="AE3426" s="302">
        <v>0</v>
      </c>
      <c r="AF3426" s="302">
        <v>0</v>
      </c>
      <c r="AG3426" s="302">
        <v>0</v>
      </c>
      <c r="AH3426" s="302">
        <v>122.36</v>
      </c>
      <c r="AI3426" s="302">
        <v>0</v>
      </c>
      <c r="AJ3426" s="302">
        <v>0</v>
      </c>
      <c r="AK3426" s="302">
        <v>0</v>
      </c>
      <c r="AL3426" s="302">
        <v>0</v>
      </c>
      <c r="AM3426" s="302">
        <v>0</v>
      </c>
      <c r="AN3426" s="302">
        <v>0</v>
      </c>
      <c r="AO3426" s="302">
        <v>0</v>
      </c>
      <c r="AP3426" s="302">
        <v>0</v>
      </c>
      <c r="AQ3426" s="302">
        <v>0</v>
      </c>
      <c r="AR3426" s="302">
        <v>1311.43</v>
      </c>
      <c r="AS3426" s="302">
        <v>0</v>
      </c>
      <c r="AT3426" s="295">
        <f t="shared" si="53"/>
        <v>-2.2737367544323206E-13</v>
      </c>
      <c r="AU3426" s="302">
        <v>816.29</v>
      </c>
      <c r="AV3426" s="302">
        <v>294.57</v>
      </c>
      <c r="AW3426" s="303">
        <v>129</v>
      </c>
      <c r="AX3426" s="303">
        <v>214</v>
      </c>
      <c r="AY3426" s="302">
        <v>230000.68</v>
      </c>
      <c r="AZ3426" s="302">
        <v>230000.68</v>
      </c>
      <c r="BA3426" s="301">
        <v>89.999728000000005</v>
      </c>
      <c r="BB3426" s="301">
        <v>72.568866997578596</v>
      </c>
      <c r="BC3426" s="301">
        <v>9.6</v>
      </c>
      <c r="BD3426" s="301"/>
      <c r="BE3426" s="300" t="s">
        <v>4204</v>
      </c>
      <c r="BF3426" s="298"/>
      <c r="BG3426" s="300" t="s">
        <v>320</v>
      </c>
      <c r="BH3426" s="300" t="s">
        <v>181</v>
      </c>
      <c r="BI3426" s="300" t="s">
        <v>321</v>
      </c>
      <c r="BJ3426" s="300" t="s">
        <v>177</v>
      </c>
      <c r="BK3426" s="299" t="s">
        <v>4</v>
      </c>
      <c r="BL3426" s="301">
        <v>185454.88</v>
      </c>
      <c r="BM3426" s="299" t="s">
        <v>894</v>
      </c>
      <c r="BN3426" s="301"/>
      <c r="BO3426" s="304">
        <v>42594</v>
      </c>
      <c r="BP3426" s="304">
        <v>49107</v>
      </c>
      <c r="BQ3426" s="297" t="s">
        <v>1065</v>
      </c>
      <c r="BR3426" s="297" t="s">
        <v>4741</v>
      </c>
      <c r="BS3426" s="297">
        <v>42594</v>
      </c>
      <c r="BT3426" s="297">
        <v>49107</v>
      </c>
      <c r="BU3426" s="301">
        <v>0</v>
      </c>
      <c r="BV3426" s="301">
        <v>0</v>
      </c>
      <c r="BW3426" s="301">
        <v>0</v>
      </c>
    </row>
    <row r="3427" spans="1:75" s="289" customFormat="1" ht="18.2" customHeight="1" x14ac:dyDescent="0.15">
      <c r="A3427" s="291">
        <v>3425</v>
      </c>
      <c r="B3427" s="292" t="s">
        <v>305</v>
      </c>
      <c r="C3427" s="292" t="s">
        <v>306</v>
      </c>
      <c r="D3427" s="312">
        <v>45172</v>
      </c>
      <c r="E3427" s="293" t="s">
        <v>3875</v>
      </c>
      <c r="F3427" s="308">
        <v>0</v>
      </c>
      <c r="G3427" s="308">
        <v>0</v>
      </c>
      <c r="H3427" s="295">
        <v>180233.68</v>
      </c>
      <c r="I3427" s="295">
        <v>0</v>
      </c>
      <c r="J3427" s="295">
        <v>0</v>
      </c>
      <c r="K3427" s="295">
        <v>180233.68</v>
      </c>
      <c r="L3427" s="295">
        <v>911.95</v>
      </c>
      <c r="M3427" s="295">
        <v>0</v>
      </c>
      <c r="N3427" s="295">
        <v>0</v>
      </c>
      <c r="O3427" s="295">
        <v>911.95</v>
      </c>
      <c r="P3427" s="295">
        <v>0</v>
      </c>
      <c r="Q3427" s="295">
        <v>0</v>
      </c>
      <c r="R3427" s="295">
        <v>179321.73</v>
      </c>
      <c r="S3427" s="295">
        <v>0</v>
      </c>
      <c r="T3427" s="295">
        <v>1441.87</v>
      </c>
      <c r="U3427" s="295">
        <v>0</v>
      </c>
      <c r="V3427" s="295">
        <v>0</v>
      </c>
      <c r="W3427" s="295">
        <v>1441.87</v>
      </c>
      <c r="X3427" s="295">
        <v>0</v>
      </c>
      <c r="Y3427" s="295">
        <v>0</v>
      </c>
      <c r="Z3427" s="295">
        <v>0</v>
      </c>
      <c r="AA3427" s="295">
        <v>0</v>
      </c>
      <c r="AB3427" s="295">
        <v>0</v>
      </c>
      <c r="AC3427" s="295">
        <v>0</v>
      </c>
      <c r="AD3427" s="295">
        <v>0</v>
      </c>
      <c r="AE3427" s="295">
        <v>0</v>
      </c>
      <c r="AF3427" s="295">
        <v>0</v>
      </c>
      <c r="AG3427" s="295">
        <v>0</v>
      </c>
      <c r="AH3427" s="295">
        <v>122.36</v>
      </c>
      <c r="AI3427" s="295">
        <v>0</v>
      </c>
      <c r="AJ3427" s="295">
        <v>0</v>
      </c>
      <c r="AK3427" s="295">
        <v>0</v>
      </c>
      <c r="AL3427" s="295">
        <v>0</v>
      </c>
      <c r="AM3427" s="295">
        <v>0</v>
      </c>
      <c r="AN3427" s="295">
        <v>0</v>
      </c>
      <c r="AO3427" s="295">
        <v>0</v>
      </c>
      <c r="AP3427" s="295">
        <v>85.92</v>
      </c>
      <c r="AQ3427" s="295">
        <v>0</v>
      </c>
      <c r="AR3427" s="295">
        <v>82.1</v>
      </c>
      <c r="AS3427" s="295">
        <v>0</v>
      </c>
      <c r="AT3427" s="295">
        <f t="shared" si="53"/>
        <v>2480</v>
      </c>
      <c r="AU3427" s="295">
        <v>0</v>
      </c>
      <c r="AV3427" s="295">
        <v>0</v>
      </c>
      <c r="AW3427" s="296">
        <v>118</v>
      </c>
      <c r="AX3427" s="296">
        <v>203</v>
      </c>
      <c r="AY3427" s="295">
        <v>229999.7</v>
      </c>
      <c r="AZ3427" s="295">
        <v>229999.7</v>
      </c>
      <c r="BA3427" s="294">
        <v>90.000112000000001</v>
      </c>
      <c r="BB3427" s="294">
        <v>70.169551456083497</v>
      </c>
      <c r="BC3427" s="294">
        <v>9.6</v>
      </c>
      <c r="BD3427" s="294"/>
      <c r="BE3427" s="293" t="s">
        <v>4204</v>
      </c>
      <c r="BF3427" s="291"/>
      <c r="BG3427" s="293" t="s">
        <v>320</v>
      </c>
      <c r="BH3427" s="293" t="s">
        <v>181</v>
      </c>
      <c r="BI3427" s="293" t="s">
        <v>321</v>
      </c>
      <c r="BJ3427" s="293" t="s">
        <v>103</v>
      </c>
      <c r="BK3427" s="292" t="s">
        <v>4</v>
      </c>
      <c r="BL3427" s="294">
        <v>179321.73</v>
      </c>
      <c r="BM3427" s="292" t="s">
        <v>894</v>
      </c>
      <c r="BN3427" s="294"/>
      <c r="BO3427" s="297">
        <v>42593</v>
      </c>
      <c r="BP3427" s="297">
        <v>48771</v>
      </c>
      <c r="BQ3427" s="297" t="s">
        <v>1065</v>
      </c>
      <c r="BR3427" s="297" t="s">
        <v>4741</v>
      </c>
      <c r="BS3427" s="297">
        <v>42593</v>
      </c>
      <c r="BT3427" s="297">
        <v>48771</v>
      </c>
      <c r="BU3427" s="294">
        <v>0</v>
      </c>
      <c r="BV3427" s="294">
        <v>0</v>
      </c>
      <c r="BW3427" s="294">
        <v>0</v>
      </c>
    </row>
    <row r="3428" spans="1:75" s="289" customFormat="1" ht="18.2" customHeight="1" x14ac:dyDescent="0.15">
      <c r="A3428" s="298">
        <v>3426</v>
      </c>
      <c r="B3428" s="299" t="s">
        <v>305</v>
      </c>
      <c r="C3428" s="299" t="s">
        <v>306</v>
      </c>
      <c r="D3428" s="313">
        <v>45172</v>
      </c>
      <c r="E3428" s="300" t="s">
        <v>3876</v>
      </c>
      <c r="F3428" s="309">
        <v>78</v>
      </c>
      <c r="G3428" s="309">
        <v>77</v>
      </c>
      <c r="H3428" s="302">
        <v>138735.82999999999</v>
      </c>
      <c r="I3428" s="302">
        <v>46871.7</v>
      </c>
      <c r="J3428" s="302">
        <v>0</v>
      </c>
      <c r="K3428" s="302">
        <v>185607.53</v>
      </c>
      <c r="L3428" s="302">
        <v>868.34</v>
      </c>
      <c r="M3428" s="302">
        <v>0</v>
      </c>
      <c r="N3428" s="302">
        <v>0</v>
      </c>
      <c r="O3428" s="302">
        <v>0</v>
      </c>
      <c r="P3428" s="302">
        <v>0</v>
      </c>
      <c r="Q3428" s="302">
        <v>0</v>
      </c>
      <c r="R3428" s="302">
        <v>185607.53</v>
      </c>
      <c r="S3428" s="302">
        <v>107337.42</v>
      </c>
      <c r="T3428" s="302">
        <v>1156.1300000000001</v>
      </c>
      <c r="U3428" s="302">
        <v>0</v>
      </c>
      <c r="V3428" s="302">
        <v>0</v>
      </c>
      <c r="W3428" s="302">
        <v>0</v>
      </c>
      <c r="X3428" s="302">
        <v>0</v>
      </c>
      <c r="Y3428" s="302">
        <v>0</v>
      </c>
      <c r="Z3428" s="302">
        <v>108493.55</v>
      </c>
      <c r="AA3428" s="302">
        <v>0</v>
      </c>
      <c r="AB3428" s="302">
        <v>0</v>
      </c>
      <c r="AC3428" s="302">
        <v>0</v>
      </c>
      <c r="AD3428" s="302">
        <v>0</v>
      </c>
      <c r="AE3428" s="302">
        <v>0</v>
      </c>
      <c r="AF3428" s="302">
        <v>0</v>
      </c>
      <c r="AG3428" s="302">
        <v>0</v>
      </c>
      <c r="AH3428" s="302">
        <v>0</v>
      </c>
      <c r="AI3428" s="302">
        <v>0</v>
      </c>
      <c r="AJ3428" s="302">
        <v>0</v>
      </c>
      <c r="AK3428" s="302">
        <v>0</v>
      </c>
      <c r="AL3428" s="302">
        <v>0</v>
      </c>
      <c r="AM3428" s="302">
        <v>0</v>
      </c>
      <c r="AN3428" s="302">
        <v>0</v>
      </c>
      <c r="AO3428" s="302">
        <v>0</v>
      </c>
      <c r="AP3428" s="302">
        <v>0</v>
      </c>
      <c r="AQ3428" s="302">
        <v>0</v>
      </c>
      <c r="AR3428" s="302">
        <v>0</v>
      </c>
      <c r="AS3428" s="302">
        <v>0</v>
      </c>
      <c r="AT3428" s="295">
        <f t="shared" si="53"/>
        <v>0</v>
      </c>
      <c r="AU3428" s="302">
        <v>47740.04</v>
      </c>
      <c r="AV3428" s="302">
        <v>108493.55</v>
      </c>
      <c r="AW3428" s="303">
        <v>101</v>
      </c>
      <c r="AX3428" s="303">
        <v>186</v>
      </c>
      <c r="AY3428" s="302">
        <v>335001</v>
      </c>
      <c r="AZ3428" s="302">
        <v>185607.53</v>
      </c>
      <c r="BA3428" s="301">
        <v>42.295893999999997</v>
      </c>
      <c r="BB3428" s="301">
        <v>42.295893999999997</v>
      </c>
      <c r="BC3428" s="301">
        <v>10</v>
      </c>
      <c r="BD3428" s="301"/>
      <c r="BE3428" s="300" t="s">
        <v>4204</v>
      </c>
      <c r="BF3428" s="298"/>
      <c r="BG3428" s="300" t="s">
        <v>355</v>
      </c>
      <c r="BH3428" s="300" t="s">
        <v>227</v>
      </c>
      <c r="BI3428" s="300" t="s">
        <v>502</v>
      </c>
      <c r="BJ3428" s="300" t="s">
        <v>4205</v>
      </c>
      <c r="BK3428" s="299" t="s">
        <v>4</v>
      </c>
      <c r="BL3428" s="301">
        <v>185607.53</v>
      </c>
      <c r="BM3428" s="299" t="s">
        <v>894</v>
      </c>
      <c r="BN3428" s="301"/>
      <c r="BO3428" s="304">
        <v>42594</v>
      </c>
      <c r="BP3428" s="304">
        <v>48256</v>
      </c>
      <c r="BQ3428" s="297" t="s">
        <v>4137</v>
      </c>
      <c r="BR3428" s="297" t="s">
        <v>4754</v>
      </c>
      <c r="BS3428" s="297">
        <v>42594</v>
      </c>
      <c r="BT3428" s="297">
        <v>48256</v>
      </c>
      <c r="BU3428" s="301">
        <v>13113.2</v>
      </c>
      <c r="BV3428" s="301">
        <v>0</v>
      </c>
      <c r="BW3428" s="301">
        <v>0</v>
      </c>
    </row>
    <row r="3429" spans="1:75" s="289" customFormat="1" ht="18.2" customHeight="1" x14ac:dyDescent="0.15">
      <c r="A3429" s="291">
        <v>3427</v>
      </c>
      <c r="B3429" s="292" t="s">
        <v>305</v>
      </c>
      <c r="C3429" s="292" t="s">
        <v>306</v>
      </c>
      <c r="D3429" s="312">
        <v>45172</v>
      </c>
      <c r="E3429" s="293" t="s">
        <v>3877</v>
      </c>
      <c r="F3429" s="308">
        <v>0</v>
      </c>
      <c r="G3429" s="308">
        <v>0</v>
      </c>
      <c r="H3429" s="295">
        <v>71488.45</v>
      </c>
      <c r="I3429" s="295">
        <v>0</v>
      </c>
      <c r="J3429" s="295">
        <v>0</v>
      </c>
      <c r="K3429" s="295">
        <v>71488.45</v>
      </c>
      <c r="L3429" s="295">
        <v>416.53</v>
      </c>
      <c r="M3429" s="295">
        <v>0</v>
      </c>
      <c r="N3429" s="295">
        <v>0</v>
      </c>
      <c r="O3429" s="295">
        <v>416.53</v>
      </c>
      <c r="P3429" s="295">
        <v>0</v>
      </c>
      <c r="Q3429" s="295">
        <v>0</v>
      </c>
      <c r="R3429" s="295">
        <v>71071.92</v>
      </c>
      <c r="S3429" s="295">
        <v>0</v>
      </c>
      <c r="T3429" s="295">
        <v>595.74</v>
      </c>
      <c r="U3429" s="295">
        <v>0</v>
      </c>
      <c r="V3429" s="295">
        <v>0</v>
      </c>
      <c r="W3429" s="295">
        <v>595.74</v>
      </c>
      <c r="X3429" s="295">
        <v>0</v>
      </c>
      <c r="Y3429" s="295">
        <v>0</v>
      </c>
      <c r="Z3429" s="295">
        <v>0</v>
      </c>
      <c r="AA3429" s="295">
        <v>0</v>
      </c>
      <c r="AB3429" s="295">
        <v>0</v>
      </c>
      <c r="AC3429" s="295">
        <v>0</v>
      </c>
      <c r="AD3429" s="295">
        <v>0</v>
      </c>
      <c r="AE3429" s="295">
        <v>0</v>
      </c>
      <c r="AF3429" s="295">
        <v>0</v>
      </c>
      <c r="AG3429" s="295">
        <v>0</v>
      </c>
      <c r="AH3429" s="295">
        <v>79.23</v>
      </c>
      <c r="AI3429" s="295">
        <v>0</v>
      </c>
      <c r="AJ3429" s="295">
        <v>0</v>
      </c>
      <c r="AK3429" s="295">
        <v>0</v>
      </c>
      <c r="AL3429" s="295">
        <v>0</v>
      </c>
      <c r="AM3429" s="295">
        <v>0</v>
      </c>
      <c r="AN3429" s="295">
        <v>0</v>
      </c>
      <c r="AO3429" s="295">
        <v>0</v>
      </c>
      <c r="AP3429" s="295">
        <v>5.65</v>
      </c>
      <c r="AQ3429" s="295">
        <v>0</v>
      </c>
      <c r="AR3429" s="295">
        <v>5.15</v>
      </c>
      <c r="AS3429" s="295">
        <v>0</v>
      </c>
      <c r="AT3429" s="295">
        <f t="shared" si="53"/>
        <v>1092</v>
      </c>
      <c r="AU3429" s="295">
        <v>0</v>
      </c>
      <c r="AV3429" s="295">
        <v>0</v>
      </c>
      <c r="AW3429" s="296">
        <v>106</v>
      </c>
      <c r="AX3429" s="296">
        <v>191</v>
      </c>
      <c r="AY3429" s="295">
        <v>220002.36</v>
      </c>
      <c r="AZ3429" s="295">
        <v>93972.33</v>
      </c>
      <c r="BA3429" s="294">
        <v>32.444166000000003</v>
      </c>
      <c r="BB3429" s="294">
        <v>24.537746062258101</v>
      </c>
      <c r="BC3429" s="294">
        <v>10</v>
      </c>
      <c r="BD3429" s="294"/>
      <c r="BE3429" s="293" t="s">
        <v>4204</v>
      </c>
      <c r="BF3429" s="291"/>
      <c r="BG3429" s="293" t="s">
        <v>320</v>
      </c>
      <c r="BH3429" s="293" t="s">
        <v>181</v>
      </c>
      <c r="BI3429" s="293" t="s">
        <v>372</v>
      </c>
      <c r="BJ3429" s="293" t="s">
        <v>103</v>
      </c>
      <c r="BK3429" s="292" t="s">
        <v>4</v>
      </c>
      <c r="BL3429" s="294">
        <v>71071.92</v>
      </c>
      <c r="BM3429" s="292" t="s">
        <v>894</v>
      </c>
      <c r="BN3429" s="294"/>
      <c r="BO3429" s="297">
        <v>42594</v>
      </c>
      <c r="BP3429" s="297">
        <v>48407</v>
      </c>
      <c r="BQ3429" s="297" t="s">
        <v>1065</v>
      </c>
      <c r="BR3429" s="297" t="s">
        <v>4741</v>
      </c>
      <c r="BS3429" s="297">
        <v>42594</v>
      </c>
      <c r="BT3429" s="297">
        <v>48407</v>
      </c>
      <c r="BU3429" s="294">
        <v>0</v>
      </c>
      <c r="BV3429" s="294">
        <v>0</v>
      </c>
      <c r="BW3429" s="294">
        <v>0</v>
      </c>
    </row>
    <row r="3430" spans="1:75" s="289" customFormat="1" ht="18.2" customHeight="1" x14ac:dyDescent="0.15">
      <c r="A3430" s="298">
        <v>3428</v>
      </c>
      <c r="B3430" s="299" t="s">
        <v>305</v>
      </c>
      <c r="C3430" s="299" t="s">
        <v>306</v>
      </c>
      <c r="D3430" s="313">
        <v>45172</v>
      </c>
      <c r="E3430" s="300" t="s">
        <v>3878</v>
      </c>
      <c r="F3430" s="309">
        <v>2</v>
      </c>
      <c r="G3430" s="309">
        <v>1</v>
      </c>
      <c r="H3430" s="302">
        <v>172173.98</v>
      </c>
      <c r="I3430" s="302">
        <v>2183.11</v>
      </c>
      <c r="J3430" s="302">
        <v>0</v>
      </c>
      <c r="K3430" s="302">
        <v>174357.09</v>
      </c>
      <c r="L3430" s="302">
        <v>3290.96</v>
      </c>
      <c r="M3430" s="302">
        <v>0</v>
      </c>
      <c r="N3430" s="302">
        <v>0</v>
      </c>
      <c r="O3430" s="302">
        <v>0</v>
      </c>
      <c r="P3430" s="302">
        <v>0</v>
      </c>
      <c r="Q3430" s="302">
        <v>0</v>
      </c>
      <c r="R3430" s="302">
        <v>174357.09</v>
      </c>
      <c r="S3430" s="302">
        <v>0</v>
      </c>
      <c r="T3430" s="302">
        <v>1434.78</v>
      </c>
      <c r="U3430" s="302">
        <v>0</v>
      </c>
      <c r="V3430" s="302">
        <v>0</v>
      </c>
      <c r="W3430" s="302">
        <v>0</v>
      </c>
      <c r="X3430" s="302">
        <v>0</v>
      </c>
      <c r="Y3430" s="302">
        <v>0</v>
      </c>
      <c r="Z3430" s="302">
        <v>1434.78</v>
      </c>
      <c r="AA3430" s="302">
        <v>0</v>
      </c>
      <c r="AB3430" s="302">
        <v>0</v>
      </c>
      <c r="AC3430" s="302">
        <v>0</v>
      </c>
      <c r="AD3430" s="302">
        <v>0</v>
      </c>
      <c r="AE3430" s="302">
        <v>0</v>
      </c>
      <c r="AF3430" s="302">
        <v>0</v>
      </c>
      <c r="AG3430" s="302">
        <v>0</v>
      </c>
      <c r="AH3430" s="302">
        <v>0</v>
      </c>
      <c r="AI3430" s="302">
        <v>0</v>
      </c>
      <c r="AJ3430" s="302">
        <v>0</v>
      </c>
      <c r="AK3430" s="302">
        <v>0</v>
      </c>
      <c r="AL3430" s="302">
        <v>0</v>
      </c>
      <c r="AM3430" s="302">
        <v>0</v>
      </c>
      <c r="AN3430" s="302">
        <v>0</v>
      </c>
      <c r="AO3430" s="302">
        <v>0</v>
      </c>
      <c r="AP3430" s="302">
        <v>0</v>
      </c>
      <c r="AQ3430" s="302">
        <v>0</v>
      </c>
      <c r="AR3430" s="302">
        <v>0</v>
      </c>
      <c r="AS3430" s="302">
        <v>0</v>
      </c>
      <c r="AT3430" s="295">
        <f t="shared" si="53"/>
        <v>0</v>
      </c>
      <c r="AU3430" s="302">
        <v>5474.07</v>
      </c>
      <c r="AV3430" s="302">
        <v>1434.78</v>
      </c>
      <c r="AW3430" s="303">
        <v>84</v>
      </c>
      <c r="AX3430" s="303">
        <v>169</v>
      </c>
      <c r="AY3430" s="302">
        <v>456503.32</v>
      </c>
      <c r="AZ3430" s="302">
        <v>412988.72</v>
      </c>
      <c r="BA3430" s="301">
        <v>72.288634000000002</v>
      </c>
      <c r="BB3430" s="301">
        <v>30.5190801925899</v>
      </c>
      <c r="BC3430" s="301">
        <v>10</v>
      </c>
      <c r="BD3430" s="301"/>
      <c r="BE3430" s="300" t="s">
        <v>4204</v>
      </c>
      <c r="BF3430" s="298"/>
      <c r="BG3430" s="300" t="s">
        <v>333</v>
      </c>
      <c r="BH3430" s="300" t="s">
        <v>193</v>
      </c>
      <c r="BI3430" s="300" t="s">
        <v>464</v>
      </c>
      <c r="BJ3430" s="300" t="s">
        <v>177</v>
      </c>
      <c r="BK3430" s="299" t="s">
        <v>4</v>
      </c>
      <c r="BL3430" s="301">
        <v>174357.09</v>
      </c>
      <c r="BM3430" s="299" t="s">
        <v>894</v>
      </c>
      <c r="BN3430" s="301"/>
      <c r="BO3430" s="304">
        <v>42594</v>
      </c>
      <c r="BP3430" s="304">
        <v>47738</v>
      </c>
      <c r="BQ3430" s="297" t="s">
        <v>1065</v>
      </c>
      <c r="BR3430" s="297" t="s">
        <v>4741</v>
      </c>
      <c r="BS3430" s="297">
        <v>42594</v>
      </c>
      <c r="BT3430" s="297">
        <v>47738</v>
      </c>
      <c r="BU3430" s="301">
        <v>229.81</v>
      </c>
      <c r="BV3430" s="301">
        <v>0</v>
      </c>
      <c r="BW3430" s="301">
        <v>0</v>
      </c>
    </row>
    <row r="3431" spans="1:75" s="289" customFormat="1" ht="18.2" customHeight="1" x14ac:dyDescent="0.15">
      <c r="A3431" s="291">
        <v>3429</v>
      </c>
      <c r="B3431" s="292" t="s">
        <v>305</v>
      </c>
      <c r="C3431" s="292" t="s">
        <v>306</v>
      </c>
      <c r="D3431" s="312">
        <v>45172</v>
      </c>
      <c r="E3431" s="293" t="s">
        <v>3879</v>
      </c>
      <c r="F3431" s="308">
        <v>0</v>
      </c>
      <c r="G3431" s="308">
        <v>0</v>
      </c>
      <c r="H3431" s="295">
        <v>149984.56</v>
      </c>
      <c r="I3431" s="295">
        <v>0</v>
      </c>
      <c r="J3431" s="295">
        <v>0</v>
      </c>
      <c r="K3431" s="295">
        <v>149984.56</v>
      </c>
      <c r="L3431" s="295">
        <v>1108.02</v>
      </c>
      <c r="M3431" s="295">
        <v>0</v>
      </c>
      <c r="N3431" s="295">
        <v>0</v>
      </c>
      <c r="O3431" s="295">
        <v>1108.02</v>
      </c>
      <c r="P3431" s="295">
        <v>0</v>
      </c>
      <c r="Q3431" s="295">
        <v>0</v>
      </c>
      <c r="R3431" s="295">
        <v>148876.54</v>
      </c>
      <c r="S3431" s="295">
        <v>0</v>
      </c>
      <c r="T3431" s="295">
        <v>1249.8699999999999</v>
      </c>
      <c r="U3431" s="295">
        <v>0</v>
      </c>
      <c r="V3431" s="295">
        <v>0</v>
      </c>
      <c r="W3431" s="295">
        <v>1249.8699999999999</v>
      </c>
      <c r="X3431" s="295">
        <v>0</v>
      </c>
      <c r="Y3431" s="295">
        <v>0</v>
      </c>
      <c r="Z3431" s="295">
        <v>0</v>
      </c>
      <c r="AA3431" s="295">
        <v>0</v>
      </c>
      <c r="AB3431" s="295">
        <v>0</v>
      </c>
      <c r="AC3431" s="295">
        <v>0</v>
      </c>
      <c r="AD3431" s="295">
        <v>0</v>
      </c>
      <c r="AE3431" s="295">
        <v>0</v>
      </c>
      <c r="AF3431" s="295">
        <v>0</v>
      </c>
      <c r="AG3431" s="295">
        <v>0</v>
      </c>
      <c r="AH3431" s="295">
        <v>127.9</v>
      </c>
      <c r="AI3431" s="295">
        <v>0</v>
      </c>
      <c r="AJ3431" s="295">
        <v>0</v>
      </c>
      <c r="AK3431" s="295">
        <v>0</v>
      </c>
      <c r="AL3431" s="295">
        <v>0</v>
      </c>
      <c r="AM3431" s="295">
        <v>0</v>
      </c>
      <c r="AN3431" s="295">
        <v>0</v>
      </c>
      <c r="AO3431" s="295">
        <v>0</v>
      </c>
      <c r="AP3431" s="295">
        <v>534.61</v>
      </c>
      <c r="AQ3431" s="295">
        <v>0</v>
      </c>
      <c r="AR3431" s="295">
        <v>520.4</v>
      </c>
      <c r="AS3431" s="295">
        <v>0</v>
      </c>
      <c r="AT3431" s="295">
        <f t="shared" si="53"/>
        <v>2500</v>
      </c>
      <c r="AU3431" s="295">
        <v>0</v>
      </c>
      <c r="AV3431" s="295">
        <v>0</v>
      </c>
      <c r="AW3431" s="296">
        <v>90</v>
      </c>
      <c r="AX3431" s="296">
        <v>175</v>
      </c>
      <c r="AY3431" s="295">
        <v>279997.68</v>
      </c>
      <c r="AZ3431" s="295">
        <v>209793.94</v>
      </c>
      <c r="BA3431" s="294">
        <v>60.000498</v>
      </c>
      <c r="BB3431" s="294">
        <v>42.578286772806301</v>
      </c>
      <c r="BC3431" s="294">
        <v>10</v>
      </c>
      <c r="BD3431" s="294"/>
      <c r="BE3431" s="293" t="s">
        <v>4204</v>
      </c>
      <c r="BF3431" s="291"/>
      <c r="BG3431" s="293" t="s">
        <v>326</v>
      </c>
      <c r="BH3431" s="293" t="s">
        <v>234</v>
      </c>
      <c r="BI3431" s="293" t="s">
        <v>582</v>
      </c>
      <c r="BJ3431" s="293" t="s">
        <v>103</v>
      </c>
      <c r="BK3431" s="292" t="s">
        <v>4</v>
      </c>
      <c r="BL3431" s="294">
        <v>148876.54</v>
      </c>
      <c r="BM3431" s="292" t="s">
        <v>894</v>
      </c>
      <c r="BN3431" s="294"/>
      <c r="BO3431" s="297">
        <v>42591</v>
      </c>
      <c r="BP3431" s="297">
        <v>47916</v>
      </c>
      <c r="BQ3431" s="297" t="s">
        <v>1065</v>
      </c>
      <c r="BR3431" s="297" t="s">
        <v>4741</v>
      </c>
      <c r="BS3431" s="297">
        <v>42591</v>
      </c>
      <c r="BT3431" s="297">
        <v>47916</v>
      </c>
      <c r="BU3431" s="294">
        <v>0</v>
      </c>
      <c r="BV3431" s="294">
        <v>0</v>
      </c>
      <c r="BW3431" s="294">
        <v>0</v>
      </c>
    </row>
    <row r="3432" spans="1:75" s="289" customFormat="1" ht="18.2" customHeight="1" x14ac:dyDescent="0.15">
      <c r="A3432" s="298">
        <v>3430</v>
      </c>
      <c r="B3432" s="299" t="s">
        <v>305</v>
      </c>
      <c r="C3432" s="299" t="s">
        <v>306</v>
      </c>
      <c r="D3432" s="313">
        <v>45172</v>
      </c>
      <c r="E3432" s="300" t="s">
        <v>3880</v>
      </c>
      <c r="F3432" s="309">
        <v>7</v>
      </c>
      <c r="G3432" s="309">
        <v>6</v>
      </c>
      <c r="H3432" s="302">
        <v>159579.09</v>
      </c>
      <c r="I3432" s="302">
        <v>3926.06</v>
      </c>
      <c r="J3432" s="302">
        <v>0</v>
      </c>
      <c r="K3432" s="302">
        <v>163505.15</v>
      </c>
      <c r="L3432" s="302">
        <v>768.85</v>
      </c>
      <c r="M3432" s="302">
        <v>0</v>
      </c>
      <c r="N3432" s="302">
        <v>0</v>
      </c>
      <c r="O3432" s="302">
        <v>0</v>
      </c>
      <c r="P3432" s="302">
        <v>0</v>
      </c>
      <c r="Q3432" s="302">
        <v>0</v>
      </c>
      <c r="R3432" s="302">
        <v>163505.15</v>
      </c>
      <c r="S3432" s="302">
        <v>6743.4</v>
      </c>
      <c r="T3432" s="302">
        <v>1329.83</v>
      </c>
      <c r="U3432" s="302">
        <v>0</v>
      </c>
      <c r="V3432" s="302">
        <v>0</v>
      </c>
      <c r="W3432" s="302">
        <v>0</v>
      </c>
      <c r="X3432" s="302">
        <v>0</v>
      </c>
      <c r="Y3432" s="302">
        <v>0</v>
      </c>
      <c r="Z3432" s="302">
        <v>8073.23</v>
      </c>
      <c r="AA3432" s="302">
        <v>0</v>
      </c>
      <c r="AB3432" s="302">
        <v>0</v>
      </c>
      <c r="AC3432" s="302">
        <v>0</v>
      </c>
      <c r="AD3432" s="302">
        <v>0</v>
      </c>
      <c r="AE3432" s="302">
        <v>0</v>
      </c>
      <c r="AF3432" s="302">
        <v>0</v>
      </c>
      <c r="AG3432" s="302">
        <v>0</v>
      </c>
      <c r="AH3432" s="302">
        <v>0</v>
      </c>
      <c r="AI3432" s="302">
        <v>0</v>
      </c>
      <c r="AJ3432" s="302">
        <v>0</v>
      </c>
      <c r="AK3432" s="302">
        <v>0</v>
      </c>
      <c r="AL3432" s="302">
        <v>0</v>
      </c>
      <c r="AM3432" s="302">
        <v>0</v>
      </c>
      <c r="AN3432" s="302">
        <v>0</v>
      </c>
      <c r="AO3432" s="302">
        <v>0</v>
      </c>
      <c r="AP3432" s="302">
        <v>0</v>
      </c>
      <c r="AQ3432" s="302">
        <v>0</v>
      </c>
      <c r="AR3432" s="302">
        <v>0</v>
      </c>
      <c r="AS3432" s="302">
        <v>0</v>
      </c>
      <c r="AT3432" s="295">
        <f t="shared" si="53"/>
        <v>0</v>
      </c>
      <c r="AU3432" s="302">
        <v>4694.91</v>
      </c>
      <c r="AV3432" s="302">
        <v>8073.23</v>
      </c>
      <c r="AW3432" s="303">
        <v>120</v>
      </c>
      <c r="AX3432" s="303">
        <v>205</v>
      </c>
      <c r="AY3432" s="302">
        <v>372997.31</v>
      </c>
      <c r="AZ3432" s="302">
        <v>201080.83</v>
      </c>
      <c r="BA3432" s="301">
        <v>40.768028000000001</v>
      </c>
      <c r="BB3432" s="301">
        <v>33.149766356863601</v>
      </c>
      <c r="BC3432" s="301">
        <v>10</v>
      </c>
      <c r="BD3432" s="301"/>
      <c r="BE3432" s="300" t="s">
        <v>4204</v>
      </c>
      <c r="BF3432" s="298"/>
      <c r="BG3432" s="300" t="s">
        <v>333</v>
      </c>
      <c r="BH3432" s="300" t="s">
        <v>616</v>
      </c>
      <c r="BI3432" s="300" t="s">
        <v>617</v>
      </c>
      <c r="BJ3432" s="300" t="s">
        <v>4205</v>
      </c>
      <c r="BK3432" s="299" t="s">
        <v>4</v>
      </c>
      <c r="BL3432" s="301">
        <v>163505.15</v>
      </c>
      <c r="BM3432" s="299" t="s">
        <v>894</v>
      </c>
      <c r="BN3432" s="301"/>
      <c r="BO3432" s="304">
        <v>42594</v>
      </c>
      <c r="BP3432" s="304">
        <v>48834</v>
      </c>
      <c r="BQ3432" s="297" t="s">
        <v>1067</v>
      </c>
      <c r="BR3432" s="297" t="s">
        <v>4743</v>
      </c>
      <c r="BS3432" s="297">
        <v>42594</v>
      </c>
      <c r="BT3432" s="297">
        <v>48834</v>
      </c>
      <c r="BU3432" s="301">
        <v>881.16</v>
      </c>
      <c r="BV3432" s="301">
        <v>0</v>
      </c>
      <c r="BW3432" s="301">
        <v>0</v>
      </c>
    </row>
    <row r="3433" spans="1:75" s="289" customFormat="1" ht="18.2" customHeight="1" x14ac:dyDescent="0.15">
      <c r="A3433" s="291">
        <v>3431</v>
      </c>
      <c r="B3433" s="292" t="s">
        <v>305</v>
      </c>
      <c r="C3433" s="292" t="s">
        <v>306</v>
      </c>
      <c r="D3433" s="312">
        <v>45172</v>
      </c>
      <c r="E3433" s="293" t="s">
        <v>3881</v>
      </c>
      <c r="F3433" s="308">
        <v>0</v>
      </c>
      <c r="G3433" s="308">
        <v>0</v>
      </c>
      <c r="H3433" s="295">
        <v>181138.83</v>
      </c>
      <c r="I3433" s="295">
        <v>0</v>
      </c>
      <c r="J3433" s="295">
        <v>0</v>
      </c>
      <c r="K3433" s="295">
        <v>181138.83</v>
      </c>
      <c r="L3433" s="295">
        <v>610.54999999999995</v>
      </c>
      <c r="M3433" s="295">
        <v>0</v>
      </c>
      <c r="N3433" s="295">
        <v>0</v>
      </c>
      <c r="O3433" s="295">
        <v>610.54999999999995</v>
      </c>
      <c r="P3433" s="295">
        <v>0</v>
      </c>
      <c r="Q3433" s="295">
        <v>0</v>
      </c>
      <c r="R3433" s="295">
        <v>180528.28</v>
      </c>
      <c r="S3433" s="295">
        <v>0</v>
      </c>
      <c r="T3433" s="295">
        <v>1509.49</v>
      </c>
      <c r="U3433" s="295">
        <v>0</v>
      </c>
      <c r="V3433" s="295">
        <v>0</v>
      </c>
      <c r="W3433" s="295">
        <v>1509.49</v>
      </c>
      <c r="X3433" s="295">
        <v>0</v>
      </c>
      <c r="Y3433" s="295">
        <v>0</v>
      </c>
      <c r="Z3433" s="295">
        <v>0</v>
      </c>
      <c r="AA3433" s="295">
        <v>0</v>
      </c>
      <c r="AB3433" s="295">
        <v>0</v>
      </c>
      <c r="AC3433" s="295">
        <v>0</v>
      </c>
      <c r="AD3433" s="295">
        <v>0</v>
      </c>
      <c r="AE3433" s="295">
        <v>0</v>
      </c>
      <c r="AF3433" s="295">
        <v>0</v>
      </c>
      <c r="AG3433" s="295">
        <v>0</v>
      </c>
      <c r="AH3433" s="295">
        <v>148.16999999999999</v>
      </c>
      <c r="AI3433" s="295">
        <v>0</v>
      </c>
      <c r="AJ3433" s="295">
        <v>0</v>
      </c>
      <c r="AK3433" s="295">
        <v>0</v>
      </c>
      <c r="AL3433" s="295">
        <v>0</v>
      </c>
      <c r="AM3433" s="295">
        <v>0</v>
      </c>
      <c r="AN3433" s="295">
        <v>0</v>
      </c>
      <c r="AO3433" s="295">
        <v>0</v>
      </c>
      <c r="AP3433" s="295">
        <v>5.1100000000000003</v>
      </c>
      <c r="AQ3433" s="295">
        <v>0</v>
      </c>
      <c r="AR3433" s="295">
        <v>3.32</v>
      </c>
      <c r="AS3433" s="295">
        <v>0</v>
      </c>
      <c r="AT3433" s="295">
        <f t="shared" si="53"/>
        <v>2270</v>
      </c>
      <c r="AU3433" s="295">
        <v>0</v>
      </c>
      <c r="AV3433" s="295">
        <v>0</v>
      </c>
      <c r="AW3433" s="296">
        <v>149</v>
      </c>
      <c r="AX3433" s="296">
        <v>234</v>
      </c>
      <c r="AY3433" s="295">
        <v>361799.24</v>
      </c>
      <c r="AZ3433" s="295">
        <v>214095.5</v>
      </c>
      <c r="BA3433" s="294">
        <v>42.815461999999997</v>
      </c>
      <c r="BB3433" s="294">
        <v>36.102588388197603</v>
      </c>
      <c r="BC3433" s="294">
        <v>10</v>
      </c>
      <c r="BD3433" s="294"/>
      <c r="BE3433" s="293" t="s">
        <v>4204</v>
      </c>
      <c r="BF3433" s="291"/>
      <c r="BG3433" s="293" t="s">
        <v>333</v>
      </c>
      <c r="BH3433" s="293" t="s">
        <v>193</v>
      </c>
      <c r="BI3433" s="293" t="s">
        <v>334</v>
      </c>
      <c r="BJ3433" s="293" t="s">
        <v>103</v>
      </c>
      <c r="BK3433" s="292" t="s">
        <v>4</v>
      </c>
      <c r="BL3433" s="294">
        <v>180528.28</v>
      </c>
      <c r="BM3433" s="292" t="s">
        <v>894</v>
      </c>
      <c r="BN3433" s="294"/>
      <c r="BO3433" s="297">
        <v>42594</v>
      </c>
      <c r="BP3433" s="297">
        <v>49717</v>
      </c>
      <c r="BQ3433" s="297" t="s">
        <v>1065</v>
      </c>
      <c r="BR3433" s="297" t="s">
        <v>4741</v>
      </c>
      <c r="BS3433" s="297">
        <v>42594</v>
      </c>
      <c r="BT3433" s="297">
        <v>49717</v>
      </c>
      <c r="BU3433" s="294">
        <v>0</v>
      </c>
      <c r="BV3433" s="294">
        <v>0</v>
      </c>
      <c r="BW3433" s="294">
        <v>0</v>
      </c>
    </row>
    <row r="3434" spans="1:75" s="289" customFormat="1" ht="18.2" customHeight="1" x14ac:dyDescent="0.15">
      <c r="A3434" s="298">
        <v>3432</v>
      </c>
      <c r="B3434" s="299" t="s">
        <v>305</v>
      </c>
      <c r="C3434" s="299" t="s">
        <v>306</v>
      </c>
      <c r="D3434" s="313">
        <v>45172</v>
      </c>
      <c r="E3434" s="300" t="s">
        <v>3882</v>
      </c>
      <c r="F3434" s="309">
        <v>0</v>
      </c>
      <c r="G3434" s="309">
        <v>0</v>
      </c>
      <c r="H3434" s="302">
        <v>89393.54</v>
      </c>
      <c r="I3434" s="302">
        <v>0</v>
      </c>
      <c r="J3434" s="302">
        <v>0</v>
      </c>
      <c r="K3434" s="302">
        <v>89393.54</v>
      </c>
      <c r="L3434" s="302">
        <v>2072.65</v>
      </c>
      <c r="M3434" s="302">
        <v>0</v>
      </c>
      <c r="N3434" s="302">
        <v>0</v>
      </c>
      <c r="O3434" s="302">
        <v>2072.65</v>
      </c>
      <c r="P3434" s="302">
        <v>0</v>
      </c>
      <c r="Q3434" s="302">
        <v>0</v>
      </c>
      <c r="R3434" s="302">
        <v>87320.89</v>
      </c>
      <c r="S3434" s="302">
        <v>0</v>
      </c>
      <c r="T3434" s="302">
        <v>744.95</v>
      </c>
      <c r="U3434" s="302">
        <v>0</v>
      </c>
      <c r="V3434" s="302">
        <v>0</v>
      </c>
      <c r="W3434" s="302">
        <v>744.95</v>
      </c>
      <c r="X3434" s="302">
        <v>0</v>
      </c>
      <c r="Y3434" s="302">
        <v>0</v>
      </c>
      <c r="Z3434" s="302">
        <v>0</v>
      </c>
      <c r="AA3434" s="302">
        <v>0</v>
      </c>
      <c r="AB3434" s="302">
        <v>0</v>
      </c>
      <c r="AC3434" s="302">
        <v>0</v>
      </c>
      <c r="AD3434" s="302">
        <v>0</v>
      </c>
      <c r="AE3434" s="302">
        <v>0</v>
      </c>
      <c r="AF3434" s="302">
        <v>0</v>
      </c>
      <c r="AG3434" s="302">
        <v>0</v>
      </c>
      <c r="AH3434" s="302">
        <v>122.56</v>
      </c>
      <c r="AI3434" s="302">
        <v>0</v>
      </c>
      <c r="AJ3434" s="302">
        <v>0</v>
      </c>
      <c r="AK3434" s="302">
        <v>0</v>
      </c>
      <c r="AL3434" s="302">
        <v>0</v>
      </c>
      <c r="AM3434" s="302">
        <v>0</v>
      </c>
      <c r="AN3434" s="302">
        <v>0</v>
      </c>
      <c r="AO3434" s="302">
        <v>0</v>
      </c>
      <c r="AP3434" s="302">
        <v>75.2</v>
      </c>
      <c r="AQ3434" s="302">
        <v>0</v>
      </c>
      <c r="AR3434" s="302">
        <v>115.36</v>
      </c>
      <c r="AS3434" s="302">
        <v>0</v>
      </c>
      <c r="AT3434" s="295">
        <f t="shared" si="53"/>
        <v>2900</v>
      </c>
      <c r="AU3434" s="302">
        <v>0</v>
      </c>
      <c r="AV3434" s="302">
        <v>0</v>
      </c>
      <c r="AW3434" s="303">
        <v>36</v>
      </c>
      <c r="AX3434" s="303">
        <v>121</v>
      </c>
      <c r="AY3434" s="302">
        <v>268000.23</v>
      </c>
      <c r="AZ3434" s="302">
        <v>201272.63</v>
      </c>
      <c r="BA3434" s="301">
        <v>68.470093000000006</v>
      </c>
      <c r="BB3434" s="301">
        <v>29.705327838875899</v>
      </c>
      <c r="BC3434" s="301">
        <v>10</v>
      </c>
      <c r="BD3434" s="301"/>
      <c r="BE3434" s="300" t="s">
        <v>4204</v>
      </c>
      <c r="BF3434" s="298"/>
      <c r="BG3434" s="300" t="s">
        <v>333</v>
      </c>
      <c r="BH3434" s="300" t="s">
        <v>193</v>
      </c>
      <c r="BI3434" s="300" t="s">
        <v>334</v>
      </c>
      <c r="BJ3434" s="300" t="s">
        <v>103</v>
      </c>
      <c r="BK3434" s="299" t="s">
        <v>4</v>
      </c>
      <c r="BL3434" s="301">
        <v>87320.89</v>
      </c>
      <c r="BM3434" s="299" t="s">
        <v>894</v>
      </c>
      <c r="BN3434" s="301"/>
      <c r="BO3434" s="304">
        <v>42593</v>
      </c>
      <c r="BP3434" s="304">
        <v>46276</v>
      </c>
      <c r="BQ3434" s="297" t="s">
        <v>1065</v>
      </c>
      <c r="BR3434" s="297" t="s">
        <v>4741</v>
      </c>
      <c r="BS3434" s="297">
        <v>42593</v>
      </c>
      <c r="BT3434" s="297">
        <v>46276</v>
      </c>
      <c r="BU3434" s="301">
        <v>0</v>
      </c>
      <c r="BV3434" s="301">
        <v>0</v>
      </c>
      <c r="BW3434" s="301">
        <v>0</v>
      </c>
    </row>
    <row r="3435" spans="1:75" s="289" customFormat="1" ht="18.2" customHeight="1" x14ac:dyDescent="0.15">
      <c r="A3435" s="291">
        <v>3433</v>
      </c>
      <c r="B3435" s="292" t="s">
        <v>305</v>
      </c>
      <c r="C3435" s="292" t="s">
        <v>306</v>
      </c>
      <c r="D3435" s="312">
        <v>45172</v>
      </c>
      <c r="E3435" s="293" t="s">
        <v>3883</v>
      </c>
      <c r="F3435" s="308">
        <v>0</v>
      </c>
      <c r="G3435" s="308">
        <v>0</v>
      </c>
      <c r="H3435" s="295">
        <v>460486.57</v>
      </c>
      <c r="I3435" s="295">
        <v>0</v>
      </c>
      <c r="J3435" s="295">
        <v>0</v>
      </c>
      <c r="K3435" s="295">
        <v>460486.57</v>
      </c>
      <c r="L3435" s="295">
        <v>977.94</v>
      </c>
      <c r="M3435" s="295">
        <v>0</v>
      </c>
      <c r="N3435" s="295">
        <v>0</v>
      </c>
      <c r="O3435" s="295">
        <v>977.94</v>
      </c>
      <c r="P3435" s="295">
        <v>0</v>
      </c>
      <c r="Q3435" s="295">
        <v>0</v>
      </c>
      <c r="R3435" s="295">
        <v>459508.63</v>
      </c>
      <c r="S3435" s="295">
        <v>0</v>
      </c>
      <c r="T3435" s="295">
        <v>3645.52</v>
      </c>
      <c r="U3435" s="295">
        <v>0</v>
      </c>
      <c r="V3435" s="295">
        <v>0</v>
      </c>
      <c r="W3435" s="295">
        <v>3645.52</v>
      </c>
      <c r="X3435" s="295">
        <v>0</v>
      </c>
      <c r="Y3435" s="295">
        <v>0</v>
      </c>
      <c r="Z3435" s="295">
        <v>0</v>
      </c>
      <c r="AA3435" s="295">
        <v>0</v>
      </c>
      <c r="AB3435" s="295">
        <v>0</v>
      </c>
      <c r="AC3435" s="295">
        <v>0</v>
      </c>
      <c r="AD3435" s="295">
        <v>0</v>
      </c>
      <c r="AE3435" s="295">
        <v>0</v>
      </c>
      <c r="AF3435" s="295">
        <v>0</v>
      </c>
      <c r="AG3435" s="295">
        <v>0</v>
      </c>
      <c r="AH3435" s="295">
        <v>273.45</v>
      </c>
      <c r="AI3435" s="295">
        <v>0</v>
      </c>
      <c r="AJ3435" s="295">
        <v>0</v>
      </c>
      <c r="AK3435" s="295">
        <v>0</v>
      </c>
      <c r="AL3435" s="295">
        <v>0</v>
      </c>
      <c r="AM3435" s="295">
        <v>0</v>
      </c>
      <c r="AN3435" s="295">
        <v>0</v>
      </c>
      <c r="AO3435" s="295">
        <v>0</v>
      </c>
      <c r="AP3435" s="295">
        <v>235.8</v>
      </c>
      <c r="AQ3435" s="295">
        <v>0</v>
      </c>
      <c r="AR3435" s="295">
        <v>232.71</v>
      </c>
      <c r="AS3435" s="295">
        <v>0</v>
      </c>
      <c r="AT3435" s="295">
        <f t="shared" si="53"/>
        <v>4900</v>
      </c>
      <c r="AU3435" s="295">
        <v>0</v>
      </c>
      <c r="AV3435" s="295">
        <v>0</v>
      </c>
      <c r="AW3435" s="296">
        <v>196</v>
      </c>
      <c r="AX3435" s="296">
        <v>281</v>
      </c>
      <c r="AY3435" s="295">
        <v>513999.99</v>
      </c>
      <c r="AZ3435" s="295">
        <v>513999.99</v>
      </c>
      <c r="BA3435" s="294">
        <v>81.082998000000003</v>
      </c>
      <c r="BB3435" s="294">
        <v>72.487039011951595</v>
      </c>
      <c r="BC3435" s="294">
        <v>9.5</v>
      </c>
      <c r="BD3435" s="294"/>
      <c r="BE3435" s="293" t="s">
        <v>4204</v>
      </c>
      <c r="BF3435" s="291"/>
      <c r="BG3435" s="293" t="s">
        <v>315</v>
      </c>
      <c r="BH3435" s="293" t="s">
        <v>179</v>
      </c>
      <c r="BI3435" s="293" t="s">
        <v>648</v>
      </c>
      <c r="BJ3435" s="293" t="s">
        <v>103</v>
      </c>
      <c r="BK3435" s="292" t="s">
        <v>4</v>
      </c>
      <c r="BL3435" s="294">
        <v>459508.63</v>
      </c>
      <c r="BM3435" s="292" t="s">
        <v>894</v>
      </c>
      <c r="BN3435" s="294"/>
      <c r="BO3435" s="297">
        <v>42598</v>
      </c>
      <c r="BP3435" s="297">
        <v>51151</v>
      </c>
      <c r="BQ3435" s="297" t="s">
        <v>1065</v>
      </c>
      <c r="BR3435" s="297" t="s">
        <v>4741</v>
      </c>
      <c r="BS3435" s="297">
        <v>42598</v>
      </c>
      <c r="BT3435" s="297">
        <v>51151</v>
      </c>
      <c r="BU3435" s="294">
        <v>0</v>
      </c>
      <c r="BV3435" s="294">
        <v>0</v>
      </c>
      <c r="BW3435" s="294">
        <v>0</v>
      </c>
    </row>
    <row r="3436" spans="1:75" s="289" customFormat="1" ht="18.2" customHeight="1" x14ac:dyDescent="0.15">
      <c r="A3436" s="298">
        <v>3434</v>
      </c>
      <c r="B3436" s="299" t="s">
        <v>305</v>
      </c>
      <c r="C3436" s="299" t="s">
        <v>306</v>
      </c>
      <c r="D3436" s="313">
        <v>45172</v>
      </c>
      <c r="E3436" s="300" t="s">
        <v>3884</v>
      </c>
      <c r="F3436" s="309">
        <v>0</v>
      </c>
      <c r="G3436" s="309">
        <v>0</v>
      </c>
      <c r="H3436" s="302">
        <v>214493.91</v>
      </c>
      <c r="I3436" s="302">
        <v>0</v>
      </c>
      <c r="J3436" s="302">
        <v>0</v>
      </c>
      <c r="K3436" s="302">
        <v>214493.91</v>
      </c>
      <c r="L3436" s="302">
        <v>3804.49</v>
      </c>
      <c r="M3436" s="302">
        <v>0</v>
      </c>
      <c r="N3436" s="302">
        <v>0</v>
      </c>
      <c r="O3436" s="302">
        <v>3804.49</v>
      </c>
      <c r="P3436" s="302">
        <v>0</v>
      </c>
      <c r="Q3436" s="302">
        <v>0</v>
      </c>
      <c r="R3436" s="302">
        <v>210689.42</v>
      </c>
      <c r="S3436" s="302">
        <v>0</v>
      </c>
      <c r="T3436" s="302">
        <v>1698.08</v>
      </c>
      <c r="U3436" s="302">
        <v>0</v>
      </c>
      <c r="V3436" s="302">
        <v>0</v>
      </c>
      <c r="W3436" s="302">
        <v>1698.08</v>
      </c>
      <c r="X3436" s="302">
        <v>0</v>
      </c>
      <c r="Y3436" s="302">
        <v>0</v>
      </c>
      <c r="Z3436" s="302">
        <v>0</v>
      </c>
      <c r="AA3436" s="302">
        <v>0</v>
      </c>
      <c r="AB3436" s="302">
        <v>0</v>
      </c>
      <c r="AC3436" s="302">
        <v>0</v>
      </c>
      <c r="AD3436" s="302">
        <v>0</v>
      </c>
      <c r="AE3436" s="302">
        <v>0</v>
      </c>
      <c r="AF3436" s="302">
        <v>0</v>
      </c>
      <c r="AG3436" s="302">
        <v>0</v>
      </c>
      <c r="AH3436" s="302">
        <v>250.04</v>
      </c>
      <c r="AI3436" s="302">
        <v>0</v>
      </c>
      <c r="AJ3436" s="302">
        <v>0</v>
      </c>
      <c r="AK3436" s="302">
        <v>0</v>
      </c>
      <c r="AL3436" s="302">
        <v>0</v>
      </c>
      <c r="AM3436" s="302">
        <v>0</v>
      </c>
      <c r="AN3436" s="302">
        <v>0</v>
      </c>
      <c r="AO3436" s="302">
        <v>0</v>
      </c>
      <c r="AP3436" s="302">
        <v>9.39</v>
      </c>
      <c r="AQ3436" s="302">
        <v>0</v>
      </c>
      <c r="AR3436" s="302">
        <v>0</v>
      </c>
      <c r="AS3436" s="302">
        <v>0</v>
      </c>
      <c r="AT3436" s="295">
        <f t="shared" si="53"/>
        <v>5762</v>
      </c>
      <c r="AU3436" s="302">
        <v>0</v>
      </c>
      <c r="AV3436" s="302">
        <v>0</v>
      </c>
      <c r="AW3436" s="303">
        <v>70</v>
      </c>
      <c r="AX3436" s="303">
        <v>155</v>
      </c>
      <c r="AY3436" s="302">
        <v>470000.01</v>
      </c>
      <c r="AZ3436" s="302">
        <v>470000.01</v>
      </c>
      <c r="BA3436" s="301">
        <v>90.000000999999997</v>
      </c>
      <c r="BB3436" s="301">
        <v>40.344782143067199</v>
      </c>
      <c r="BC3436" s="301">
        <v>9.5</v>
      </c>
      <c r="BD3436" s="301"/>
      <c r="BE3436" s="300" t="s">
        <v>4204</v>
      </c>
      <c r="BF3436" s="298"/>
      <c r="BG3436" s="300" t="s">
        <v>312</v>
      </c>
      <c r="BH3436" s="300" t="s">
        <v>188</v>
      </c>
      <c r="BI3436" s="300" t="s">
        <v>313</v>
      </c>
      <c r="BJ3436" s="300" t="s">
        <v>103</v>
      </c>
      <c r="BK3436" s="299" t="s">
        <v>4</v>
      </c>
      <c r="BL3436" s="301">
        <v>210689.42</v>
      </c>
      <c r="BM3436" s="299" t="s">
        <v>894</v>
      </c>
      <c r="BN3436" s="301"/>
      <c r="BO3436" s="304">
        <v>42600</v>
      </c>
      <c r="BP3436" s="304">
        <v>47317</v>
      </c>
      <c r="BQ3436" s="297" t="s">
        <v>1067</v>
      </c>
      <c r="BR3436" s="297" t="s">
        <v>4743</v>
      </c>
      <c r="BS3436" s="297">
        <v>42600</v>
      </c>
      <c r="BT3436" s="297">
        <v>47317</v>
      </c>
      <c r="BU3436" s="301">
        <v>0</v>
      </c>
      <c r="BV3436" s="301">
        <v>0</v>
      </c>
      <c r="BW3436" s="301">
        <v>0</v>
      </c>
    </row>
    <row r="3437" spans="1:75" s="289" customFormat="1" ht="18.2" customHeight="1" x14ac:dyDescent="0.15">
      <c r="A3437" s="291">
        <v>3435</v>
      </c>
      <c r="B3437" s="292" t="s">
        <v>305</v>
      </c>
      <c r="C3437" s="292" t="s">
        <v>306</v>
      </c>
      <c r="D3437" s="312">
        <v>45172</v>
      </c>
      <c r="E3437" s="293" t="s">
        <v>3885</v>
      </c>
      <c r="F3437" s="308">
        <v>42</v>
      </c>
      <c r="G3437" s="308">
        <v>41</v>
      </c>
      <c r="H3437" s="295">
        <v>345113.77</v>
      </c>
      <c r="I3437" s="295">
        <v>80594.460000000006</v>
      </c>
      <c r="J3437" s="295">
        <v>0</v>
      </c>
      <c r="K3437" s="295">
        <v>425708.23</v>
      </c>
      <c r="L3437" s="295">
        <v>2309.67</v>
      </c>
      <c r="M3437" s="295">
        <v>0</v>
      </c>
      <c r="N3437" s="295">
        <v>0</v>
      </c>
      <c r="O3437" s="295">
        <v>0</v>
      </c>
      <c r="P3437" s="295">
        <v>0</v>
      </c>
      <c r="Q3437" s="295">
        <v>0</v>
      </c>
      <c r="R3437" s="295">
        <v>425708.23</v>
      </c>
      <c r="S3437" s="295">
        <v>126120.16</v>
      </c>
      <c r="T3437" s="295">
        <v>2732.15</v>
      </c>
      <c r="U3437" s="295">
        <v>0</v>
      </c>
      <c r="V3437" s="295">
        <v>0</v>
      </c>
      <c r="W3437" s="295">
        <v>0</v>
      </c>
      <c r="X3437" s="295">
        <v>0</v>
      </c>
      <c r="Y3437" s="295">
        <v>0</v>
      </c>
      <c r="Z3437" s="295">
        <v>128852.31</v>
      </c>
      <c r="AA3437" s="295">
        <v>0</v>
      </c>
      <c r="AB3437" s="295">
        <v>0</v>
      </c>
      <c r="AC3437" s="295">
        <v>0</v>
      </c>
      <c r="AD3437" s="295">
        <v>0</v>
      </c>
      <c r="AE3437" s="295">
        <v>0</v>
      </c>
      <c r="AF3437" s="295">
        <v>0</v>
      </c>
      <c r="AG3437" s="295">
        <v>0</v>
      </c>
      <c r="AH3437" s="295">
        <v>0</v>
      </c>
      <c r="AI3437" s="295">
        <v>0</v>
      </c>
      <c r="AJ3437" s="295">
        <v>0</v>
      </c>
      <c r="AK3437" s="295">
        <v>0</v>
      </c>
      <c r="AL3437" s="295">
        <v>0</v>
      </c>
      <c r="AM3437" s="295">
        <v>0</v>
      </c>
      <c r="AN3437" s="295">
        <v>0</v>
      </c>
      <c r="AO3437" s="295">
        <v>0</v>
      </c>
      <c r="AP3437" s="295">
        <v>0</v>
      </c>
      <c r="AQ3437" s="295">
        <v>0</v>
      </c>
      <c r="AR3437" s="295">
        <v>0</v>
      </c>
      <c r="AS3437" s="295">
        <v>0</v>
      </c>
      <c r="AT3437" s="295">
        <f t="shared" si="53"/>
        <v>0</v>
      </c>
      <c r="AU3437" s="295">
        <v>82904.13</v>
      </c>
      <c r="AV3437" s="295">
        <v>128852.31</v>
      </c>
      <c r="AW3437" s="296">
        <v>98</v>
      </c>
      <c r="AX3437" s="296">
        <v>183</v>
      </c>
      <c r="AY3437" s="295">
        <v>471499.99</v>
      </c>
      <c r="AZ3437" s="295">
        <v>471499.99</v>
      </c>
      <c r="BA3437" s="294">
        <v>89.076811000000006</v>
      </c>
      <c r="BB3437" s="294">
        <v>80.425731387299805</v>
      </c>
      <c r="BC3437" s="294">
        <v>9.5</v>
      </c>
      <c r="BD3437" s="294"/>
      <c r="BE3437" s="293" t="s">
        <v>4204</v>
      </c>
      <c r="BF3437" s="291"/>
      <c r="BG3437" s="293" t="s">
        <v>312</v>
      </c>
      <c r="BH3437" s="293" t="s">
        <v>230</v>
      </c>
      <c r="BI3437" s="293" t="s">
        <v>785</v>
      </c>
      <c r="BJ3437" s="293" t="s">
        <v>4205</v>
      </c>
      <c r="BK3437" s="292" t="s">
        <v>4</v>
      </c>
      <c r="BL3437" s="294">
        <v>425708.23</v>
      </c>
      <c r="BM3437" s="292" t="s">
        <v>894</v>
      </c>
      <c r="BN3437" s="294"/>
      <c r="BO3437" s="297">
        <v>42600</v>
      </c>
      <c r="BP3437" s="297">
        <v>48170</v>
      </c>
      <c r="BQ3437" s="297" t="s">
        <v>4137</v>
      </c>
      <c r="BR3437" s="297" t="s">
        <v>4754</v>
      </c>
      <c r="BS3437" s="297">
        <v>42600</v>
      </c>
      <c r="BT3437" s="297">
        <v>48170</v>
      </c>
      <c r="BU3437" s="294">
        <v>10532.69</v>
      </c>
      <c r="BV3437" s="294">
        <v>0</v>
      </c>
      <c r="BW3437" s="294">
        <v>0</v>
      </c>
    </row>
    <row r="3438" spans="1:75" s="289" customFormat="1" ht="18.2" customHeight="1" x14ac:dyDescent="0.15">
      <c r="A3438" s="298">
        <v>3436</v>
      </c>
      <c r="B3438" s="299" t="s">
        <v>305</v>
      </c>
      <c r="C3438" s="299" t="s">
        <v>306</v>
      </c>
      <c r="D3438" s="313">
        <v>45172</v>
      </c>
      <c r="E3438" s="300" t="s">
        <v>3886</v>
      </c>
      <c r="F3438" s="309">
        <v>0</v>
      </c>
      <c r="G3438" s="309">
        <v>0</v>
      </c>
      <c r="H3438" s="302">
        <v>192719.9</v>
      </c>
      <c r="I3438" s="302">
        <v>0</v>
      </c>
      <c r="J3438" s="302">
        <v>0</v>
      </c>
      <c r="K3438" s="302">
        <v>192719.9</v>
      </c>
      <c r="L3438" s="302">
        <v>1084.46</v>
      </c>
      <c r="M3438" s="302">
        <v>0</v>
      </c>
      <c r="N3438" s="302">
        <v>0</v>
      </c>
      <c r="O3438" s="302">
        <v>1084.46</v>
      </c>
      <c r="P3438" s="302">
        <v>0</v>
      </c>
      <c r="Q3438" s="302">
        <v>0</v>
      </c>
      <c r="R3438" s="302">
        <v>191635.44</v>
      </c>
      <c r="S3438" s="302">
        <v>0</v>
      </c>
      <c r="T3438" s="302">
        <v>1541.76</v>
      </c>
      <c r="U3438" s="302">
        <v>0</v>
      </c>
      <c r="V3438" s="302">
        <v>0</v>
      </c>
      <c r="W3438" s="302">
        <v>1541.76</v>
      </c>
      <c r="X3438" s="302">
        <v>0</v>
      </c>
      <c r="Y3438" s="302">
        <v>0</v>
      </c>
      <c r="Z3438" s="302">
        <v>0</v>
      </c>
      <c r="AA3438" s="302">
        <v>0</v>
      </c>
      <c r="AB3438" s="302">
        <v>0</v>
      </c>
      <c r="AC3438" s="302">
        <v>0</v>
      </c>
      <c r="AD3438" s="302">
        <v>0</v>
      </c>
      <c r="AE3438" s="302">
        <v>0</v>
      </c>
      <c r="AF3438" s="302">
        <v>0</v>
      </c>
      <c r="AG3438" s="302">
        <v>0</v>
      </c>
      <c r="AH3438" s="302">
        <v>134.01</v>
      </c>
      <c r="AI3438" s="302">
        <v>0</v>
      </c>
      <c r="AJ3438" s="302">
        <v>0</v>
      </c>
      <c r="AK3438" s="302">
        <v>0</v>
      </c>
      <c r="AL3438" s="302">
        <v>0</v>
      </c>
      <c r="AM3438" s="302">
        <v>0</v>
      </c>
      <c r="AN3438" s="302">
        <v>0</v>
      </c>
      <c r="AO3438" s="302">
        <v>0</v>
      </c>
      <c r="AP3438" s="302">
        <v>33.79</v>
      </c>
      <c r="AQ3438" s="302">
        <v>0</v>
      </c>
      <c r="AR3438" s="302">
        <v>24.02</v>
      </c>
      <c r="AS3438" s="302">
        <v>0</v>
      </c>
      <c r="AT3438" s="295">
        <f t="shared" si="53"/>
        <v>2770</v>
      </c>
      <c r="AU3438" s="302">
        <v>0</v>
      </c>
      <c r="AV3438" s="302">
        <v>0</v>
      </c>
      <c r="AW3438" s="303">
        <v>110</v>
      </c>
      <c r="AX3438" s="303">
        <v>195</v>
      </c>
      <c r="AY3438" s="302">
        <v>251900</v>
      </c>
      <c r="AZ3438" s="302">
        <v>251900</v>
      </c>
      <c r="BA3438" s="301">
        <v>88.963870999999997</v>
      </c>
      <c r="BB3438" s="301">
        <v>67.680153089274498</v>
      </c>
      <c r="BC3438" s="301">
        <v>9.6</v>
      </c>
      <c r="BD3438" s="301"/>
      <c r="BE3438" s="300" t="s">
        <v>4204</v>
      </c>
      <c r="BF3438" s="298"/>
      <c r="BG3438" s="300" t="s">
        <v>312</v>
      </c>
      <c r="BH3438" s="300" t="s">
        <v>196</v>
      </c>
      <c r="BI3438" s="300" t="s">
        <v>773</v>
      </c>
      <c r="BJ3438" s="300" t="s">
        <v>103</v>
      </c>
      <c r="BK3438" s="299" t="s">
        <v>4</v>
      </c>
      <c r="BL3438" s="301">
        <v>191635.44</v>
      </c>
      <c r="BM3438" s="299" t="s">
        <v>894</v>
      </c>
      <c r="BN3438" s="301"/>
      <c r="BO3438" s="304">
        <v>42600</v>
      </c>
      <c r="BP3438" s="304">
        <v>48536</v>
      </c>
      <c r="BQ3438" s="297" t="s">
        <v>1065</v>
      </c>
      <c r="BR3438" s="297" t="s">
        <v>4741</v>
      </c>
      <c r="BS3438" s="297">
        <v>42600</v>
      </c>
      <c r="BT3438" s="297">
        <v>48536</v>
      </c>
      <c r="BU3438" s="301">
        <v>0</v>
      </c>
      <c r="BV3438" s="301">
        <v>0</v>
      </c>
      <c r="BW3438" s="301">
        <v>0</v>
      </c>
    </row>
    <row r="3439" spans="1:75" s="289" customFormat="1" ht="18.2" customHeight="1" x14ac:dyDescent="0.15">
      <c r="A3439" s="291">
        <v>3437</v>
      </c>
      <c r="B3439" s="292" t="s">
        <v>305</v>
      </c>
      <c r="C3439" s="292" t="s">
        <v>306</v>
      </c>
      <c r="D3439" s="312">
        <v>45172</v>
      </c>
      <c r="E3439" s="293" t="s">
        <v>3887</v>
      </c>
      <c r="F3439" s="308">
        <v>32</v>
      </c>
      <c r="G3439" s="308">
        <v>31</v>
      </c>
      <c r="H3439" s="295">
        <v>310752.96999999997</v>
      </c>
      <c r="I3439" s="295">
        <v>30810.9</v>
      </c>
      <c r="J3439" s="295">
        <v>0</v>
      </c>
      <c r="K3439" s="295">
        <v>341563.87</v>
      </c>
      <c r="L3439" s="295">
        <v>1124.75</v>
      </c>
      <c r="M3439" s="295">
        <v>0</v>
      </c>
      <c r="N3439" s="295">
        <v>0</v>
      </c>
      <c r="O3439" s="295">
        <v>0</v>
      </c>
      <c r="P3439" s="295">
        <v>0</v>
      </c>
      <c r="Q3439" s="295">
        <v>0</v>
      </c>
      <c r="R3439" s="295">
        <v>341563.87</v>
      </c>
      <c r="S3439" s="295">
        <v>80000.42</v>
      </c>
      <c r="T3439" s="295">
        <v>2460.13</v>
      </c>
      <c r="U3439" s="295">
        <v>0</v>
      </c>
      <c r="V3439" s="295">
        <v>0</v>
      </c>
      <c r="W3439" s="295">
        <v>0</v>
      </c>
      <c r="X3439" s="295">
        <v>0</v>
      </c>
      <c r="Y3439" s="295">
        <v>0</v>
      </c>
      <c r="Z3439" s="295">
        <v>82460.55</v>
      </c>
      <c r="AA3439" s="295">
        <v>0</v>
      </c>
      <c r="AB3439" s="295">
        <v>0</v>
      </c>
      <c r="AC3439" s="295">
        <v>0</v>
      </c>
      <c r="AD3439" s="295">
        <v>0</v>
      </c>
      <c r="AE3439" s="295">
        <v>0</v>
      </c>
      <c r="AF3439" s="295">
        <v>0</v>
      </c>
      <c r="AG3439" s="295">
        <v>0</v>
      </c>
      <c r="AH3439" s="295">
        <v>0</v>
      </c>
      <c r="AI3439" s="295">
        <v>0</v>
      </c>
      <c r="AJ3439" s="295">
        <v>0</v>
      </c>
      <c r="AK3439" s="295">
        <v>0</v>
      </c>
      <c r="AL3439" s="295">
        <v>0</v>
      </c>
      <c r="AM3439" s="295">
        <v>0</v>
      </c>
      <c r="AN3439" s="295">
        <v>0</v>
      </c>
      <c r="AO3439" s="295">
        <v>0</v>
      </c>
      <c r="AP3439" s="295">
        <v>0</v>
      </c>
      <c r="AQ3439" s="295">
        <v>0</v>
      </c>
      <c r="AR3439" s="295">
        <v>0</v>
      </c>
      <c r="AS3439" s="295">
        <v>0</v>
      </c>
      <c r="AT3439" s="295">
        <f t="shared" si="53"/>
        <v>0</v>
      </c>
      <c r="AU3439" s="295">
        <v>31935.65</v>
      </c>
      <c r="AV3439" s="295">
        <v>82460.55</v>
      </c>
      <c r="AW3439" s="296">
        <v>146</v>
      </c>
      <c r="AX3439" s="296">
        <v>231</v>
      </c>
      <c r="AY3439" s="295">
        <v>372299.98</v>
      </c>
      <c r="AZ3439" s="295">
        <v>372299.98</v>
      </c>
      <c r="BA3439" s="294">
        <v>86.301378</v>
      </c>
      <c r="BB3439" s="294">
        <v>79.176562555853096</v>
      </c>
      <c r="BC3439" s="294">
        <v>9.5</v>
      </c>
      <c r="BD3439" s="294"/>
      <c r="BE3439" s="293" t="s">
        <v>4204</v>
      </c>
      <c r="BF3439" s="291"/>
      <c r="BG3439" s="293" t="s">
        <v>312</v>
      </c>
      <c r="BH3439" s="293" t="s">
        <v>196</v>
      </c>
      <c r="BI3439" s="293" t="s">
        <v>773</v>
      </c>
      <c r="BJ3439" s="293" t="s">
        <v>4205</v>
      </c>
      <c r="BK3439" s="292" t="s">
        <v>4</v>
      </c>
      <c r="BL3439" s="294">
        <v>341563.87</v>
      </c>
      <c r="BM3439" s="292" t="s">
        <v>894</v>
      </c>
      <c r="BN3439" s="294"/>
      <c r="BO3439" s="297">
        <v>42600</v>
      </c>
      <c r="BP3439" s="297">
        <v>49631</v>
      </c>
      <c r="BQ3439" s="297" t="s">
        <v>1065</v>
      </c>
      <c r="BR3439" s="297" t="s">
        <v>4741</v>
      </c>
      <c r="BS3439" s="297">
        <v>42600</v>
      </c>
      <c r="BT3439" s="297">
        <v>49631</v>
      </c>
      <c r="BU3439" s="294">
        <v>6139.86</v>
      </c>
      <c r="BV3439" s="294">
        <v>0</v>
      </c>
      <c r="BW3439" s="294">
        <v>0</v>
      </c>
    </row>
    <row r="3440" spans="1:75" s="289" customFormat="1" ht="18.2" customHeight="1" x14ac:dyDescent="0.15">
      <c r="A3440" s="298">
        <v>3438</v>
      </c>
      <c r="B3440" s="299" t="s">
        <v>305</v>
      </c>
      <c r="C3440" s="299" t="s">
        <v>306</v>
      </c>
      <c r="D3440" s="313">
        <v>45172</v>
      </c>
      <c r="E3440" s="300" t="s">
        <v>3888</v>
      </c>
      <c r="F3440" s="309">
        <v>0</v>
      </c>
      <c r="G3440" s="309">
        <v>0</v>
      </c>
      <c r="H3440" s="302">
        <v>424329.89</v>
      </c>
      <c r="I3440" s="302">
        <v>0</v>
      </c>
      <c r="J3440" s="302">
        <v>0</v>
      </c>
      <c r="K3440" s="302">
        <v>424329.89</v>
      </c>
      <c r="L3440" s="302">
        <v>3619.02</v>
      </c>
      <c r="M3440" s="302">
        <v>0</v>
      </c>
      <c r="N3440" s="302">
        <v>0</v>
      </c>
      <c r="O3440" s="302">
        <v>3619.02</v>
      </c>
      <c r="P3440" s="302">
        <v>0</v>
      </c>
      <c r="Q3440" s="302">
        <v>0</v>
      </c>
      <c r="R3440" s="302">
        <v>420710.87</v>
      </c>
      <c r="S3440" s="302">
        <v>0</v>
      </c>
      <c r="T3440" s="302">
        <v>3323.92</v>
      </c>
      <c r="U3440" s="302">
        <v>0</v>
      </c>
      <c r="V3440" s="302">
        <v>0</v>
      </c>
      <c r="W3440" s="302">
        <v>3323.92</v>
      </c>
      <c r="X3440" s="302">
        <v>0</v>
      </c>
      <c r="Y3440" s="302">
        <v>0</v>
      </c>
      <c r="Z3440" s="302">
        <v>0</v>
      </c>
      <c r="AA3440" s="302">
        <v>0</v>
      </c>
      <c r="AB3440" s="302">
        <v>0</v>
      </c>
      <c r="AC3440" s="302">
        <v>0</v>
      </c>
      <c r="AD3440" s="302">
        <v>0</v>
      </c>
      <c r="AE3440" s="302">
        <v>0</v>
      </c>
      <c r="AF3440" s="302">
        <v>0</v>
      </c>
      <c r="AG3440" s="302">
        <v>0</v>
      </c>
      <c r="AH3440" s="302">
        <v>334.1</v>
      </c>
      <c r="AI3440" s="302">
        <v>0</v>
      </c>
      <c r="AJ3440" s="302">
        <v>0</v>
      </c>
      <c r="AK3440" s="302">
        <v>0</v>
      </c>
      <c r="AL3440" s="302">
        <v>0</v>
      </c>
      <c r="AM3440" s="302">
        <v>0</v>
      </c>
      <c r="AN3440" s="302">
        <v>0</v>
      </c>
      <c r="AO3440" s="302">
        <v>0</v>
      </c>
      <c r="AP3440" s="302">
        <v>1133.94</v>
      </c>
      <c r="AQ3440" s="302">
        <v>0</v>
      </c>
      <c r="AR3440" s="302">
        <v>1110.98</v>
      </c>
      <c r="AS3440" s="302">
        <v>0</v>
      </c>
      <c r="AT3440" s="295">
        <f t="shared" si="53"/>
        <v>7300</v>
      </c>
      <c r="AU3440" s="302">
        <v>0</v>
      </c>
      <c r="AV3440" s="302">
        <v>0</v>
      </c>
      <c r="AW3440" s="303">
        <v>85</v>
      </c>
      <c r="AX3440" s="303">
        <v>170</v>
      </c>
      <c r="AY3440" s="302">
        <v>627999.99</v>
      </c>
      <c r="AZ3440" s="302">
        <v>627999.99</v>
      </c>
      <c r="BA3440" s="301">
        <v>90.000004000000004</v>
      </c>
      <c r="BB3440" s="301">
        <v>60.292962716199199</v>
      </c>
      <c r="BC3440" s="301">
        <v>9.4</v>
      </c>
      <c r="BD3440" s="301"/>
      <c r="BE3440" s="300" t="s">
        <v>4204</v>
      </c>
      <c r="BF3440" s="298"/>
      <c r="BG3440" s="300" t="s">
        <v>333</v>
      </c>
      <c r="BH3440" s="300" t="s">
        <v>193</v>
      </c>
      <c r="BI3440" s="300" t="s">
        <v>342</v>
      </c>
      <c r="BJ3440" s="300" t="s">
        <v>103</v>
      </c>
      <c r="BK3440" s="299" t="s">
        <v>4</v>
      </c>
      <c r="BL3440" s="301">
        <v>420710.87</v>
      </c>
      <c r="BM3440" s="299" t="s">
        <v>894</v>
      </c>
      <c r="BN3440" s="301"/>
      <c r="BO3440" s="304">
        <v>42594</v>
      </c>
      <c r="BP3440" s="304">
        <v>47768</v>
      </c>
      <c r="BQ3440" s="297" t="s">
        <v>1065</v>
      </c>
      <c r="BR3440" s="297" t="s">
        <v>4741</v>
      </c>
      <c r="BS3440" s="297">
        <v>42594</v>
      </c>
      <c r="BT3440" s="297">
        <v>47768</v>
      </c>
      <c r="BU3440" s="301">
        <v>0</v>
      </c>
      <c r="BV3440" s="301">
        <v>0</v>
      </c>
      <c r="BW3440" s="301">
        <v>0</v>
      </c>
    </row>
    <row r="3441" spans="1:75" s="289" customFormat="1" ht="18.2" customHeight="1" x14ac:dyDescent="0.15">
      <c r="A3441" s="291">
        <v>3439</v>
      </c>
      <c r="B3441" s="292" t="s">
        <v>305</v>
      </c>
      <c r="C3441" s="292" t="s">
        <v>306</v>
      </c>
      <c r="D3441" s="312">
        <v>45172</v>
      </c>
      <c r="E3441" s="293" t="s">
        <v>3889</v>
      </c>
      <c r="F3441" s="308">
        <v>2</v>
      </c>
      <c r="G3441" s="308">
        <v>1</v>
      </c>
      <c r="H3441" s="295">
        <v>278483.37</v>
      </c>
      <c r="I3441" s="295">
        <v>1822.48</v>
      </c>
      <c r="J3441" s="295">
        <v>0</v>
      </c>
      <c r="K3441" s="295">
        <v>280305.84999999998</v>
      </c>
      <c r="L3441" s="295">
        <v>1836.91</v>
      </c>
      <c r="M3441" s="295">
        <v>0</v>
      </c>
      <c r="N3441" s="295">
        <v>0</v>
      </c>
      <c r="O3441" s="295">
        <v>0</v>
      </c>
      <c r="P3441" s="295">
        <v>0</v>
      </c>
      <c r="Q3441" s="295">
        <v>0</v>
      </c>
      <c r="R3441" s="295">
        <v>280305.84999999998</v>
      </c>
      <c r="S3441" s="295">
        <v>1400.32</v>
      </c>
      <c r="T3441" s="295">
        <v>2204.66</v>
      </c>
      <c r="U3441" s="295">
        <v>0</v>
      </c>
      <c r="V3441" s="295">
        <v>0</v>
      </c>
      <c r="W3441" s="295">
        <v>0</v>
      </c>
      <c r="X3441" s="295">
        <v>0</v>
      </c>
      <c r="Y3441" s="295">
        <v>0</v>
      </c>
      <c r="Z3441" s="295">
        <v>3604.98</v>
      </c>
      <c r="AA3441" s="295">
        <v>0</v>
      </c>
      <c r="AB3441" s="295">
        <v>0</v>
      </c>
      <c r="AC3441" s="295">
        <v>0</v>
      </c>
      <c r="AD3441" s="295">
        <v>0</v>
      </c>
      <c r="AE3441" s="295">
        <v>0</v>
      </c>
      <c r="AF3441" s="295">
        <v>0</v>
      </c>
      <c r="AG3441" s="295">
        <v>0</v>
      </c>
      <c r="AH3441" s="295">
        <v>0</v>
      </c>
      <c r="AI3441" s="295">
        <v>0</v>
      </c>
      <c r="AJ3441" s="295">
        <v>0</v>
      </c>
      <c r="AK3441" s="295">
        <v>0</v>
      </c>
      <c r="AL3441" s="295">
        <v>0</v>
      </c>
      <c r="AM3441" s="295">
        <v>0</v>
      </c>
      <c r="AN3441" s="295">
        <v>0</v>
      </c>
      <c r="AO3441" s="295">
        <v>0</v>
      </c>
      <c r="AP3441" s="295">
        <v>0</v>
      </c>
      <c r="AQ3441" s="295">
        <v>0</v>
      </c>
      <c r="AR3441" s="295">
        <v>0</v>
      </c>
      <c r="AS3441" s="295">
        <v>0</v>
      </c>
      <c r="AT3441" s="295">
        <f t="shared" si="53"/>
        <v>0</v>
      </c>
      <c r="AU3441" s="295">
        <v>3659.39</v>
      </c>
      <c r="AV3441" s="295">
        <v>3604.98</v>
      </c>
      <c r="AW3441" s="296">
        <v>99</v>
      </c>
      <c r="AX3441" s="296">
        <v>184</v>
      </c>
      <c r="AY3441" s="295">
        <v>379000.01</v>
      </c>
      <c r="AZ3441" s="295">
        <v>379000.01</v>
      </c>
      <c r="BA3441" s="294">
        <v>88.812663000000001</v>
      </c>
      <c r="BB3441" s="294">
        <v>65.685246269461999</v>
      </c>
      <c r="BC3441" s="294">
        <v>9.5</v>
      </c>
      <c r="BD3441" s="294"/>
      <c r="BE3441" s="293" t="s">
        <v>4204</v>
      </c>
      <c r="BF3441" s="291"/>
      <c r="BG3441" s="293" t="s">
        <v>333</v>
      </c>
      <c r="BH3441" s="293" t="s">
        <v>193</v>
      </c>
      <c r="BI3441" s="293" t="s">
        <v>342</v>
      </c>
      <c r="BJ3441" s="293" t="s">
        <v>177</v>
      </c>
      <c r="BK3441" s="292" t="s">
        <v>4</v>
      </c>
      <c r="BL3441" s="294">
        <v>280305.84999999998</v>
      </c>
      <c r="BM3441" s="292" t="s">
        <v>894</v>
      </c>
      <c r="BN3441" s="294"/>
      <c r="BO3441" s="297">
        <v>42593</v>
      </c>
      <c r="BP3441" s="297">
        <v>48193</v>
      </c>
      <c r="BQ3441" s="297" t="s">
        <v>1065</v>
      </c>
      <c r="BR3441" s="297" t="s">
        <v>4741</v>
      </c>
      <c r="BS3441" s="297">
        <v>42593</v>
      </c>
      <c r="BT3441" s="297">
        <v>48193</v>
      </c>
      <c r="BU3441" s="294">
        <v>201.63</v>
      </c>
      <c r="BV3441" s="294">
        <v>0</v>
      </c>
      <c r="BW3441" s="294">
        <v>0</v>
      </c>
    </row>
    <row r="3442" spans="1:75" s="289" customFormat="1" ht="18.2" customHeight="1" x14ac:dyDescent="0.15">
      <c r="A3442" s="298">
        <v>3440</v>
      </c>
      <c r="B3442" s="299" t="s">
        <v>305</v>
      </c>
      <c r="C3442" s="299" t="s">
        <v>306</v>
      </c>
      <c r="D3442" s="313">
        <v>45172</v>
      </c>
      <c r="E3442" s="300" t="s">
        <v>3890</v>
      </c>
      <c r="F3442" s="309">
        <v>0</v>
      </c>
      <c r="G3442" s="309">
        <v>0</v>
      </c>
      <c r="H3442" s="302">
        <v>33996.6</v>
      </c>
      <c r="I3442" s="302">
        <v>0</v>
      </c>
      <c r="J3442" s="302">
        <v>0</v>
      </c>
      <c r="K3442" s="302">
        <v>33996.6</v>
      </c>
      <c r="L3442" s="302">
        <v>3663.48</v>
      </c>
      <c r="M3442" s="302">
        <v>0</v>
      </c>
      <c r="N3442" s="302">
        <v>0</v>
      </c>
      <c r="O3442" s="302">
        <v>3663.48</v>
      </c>
      <c r="P3442" s="302">
        <v>0</v>
      </c>
      <c r="Q3442" s="302">
        <v>0</v>
      </c>
      <c r="R3442" s="302">
        <v>30333.119999999999</v>
      </c>
      <c r="S3442" s="302">
        <v>0</v>
      </c>
      <c r="T3442" s="302">
        <v>269.14</v>
      </c>
      <c r="U3442" s="302">
        <v>0</v>
      </c>
      <c r="V3442" s="302">
        <v>0</v>
      </c>
      <c r="W3442" s="302">
        <v>269.14</v>
      </c>
      <c r="X3442" s="302">
        <v>0</v>
      </c>
      <c r="Y3442" s="302">
        <v>0</v>
      </c>
      <c r="Z3442" s="302">
        <v>0</v>
      </c>
      <c r="AA3442" s="302">
        <v>0</v>
      </c>
      <c r="AB3442" s="302">
        <v>0</v>
      </c>
      <c r="AC3442" s="302">
        <v>0</v>
      </c>
      <c r="AD3442" s="302">
        <v>0</v>
      </c>
      <c r="AE3442" s="302">
        <v>0</v>
      </c>
      <c r="AF3442" s="302">
        <v>0</v>
      </c>
      <c r="AG3442" s="302">
        <v>0</v>
      </c>
      <c r="AH3442" s="302">
        <v>240.06</v>
      </c>
      <c r="AI3442" s="302">
        <v>0</v>
      </c>
      <c r="AJ3442" s="302">
        <v>0</v>
      </c>
      <c r="AK3442" s="302">
        <v>0</v>
      </c>
      <c r="AL3442" s="302">
        <v>0</v>
      </c>
      <c r="AM3442" s="302">
        <v>0</v>
      </c>
      <c r="AN3442" s="302">
        <v>0</v>
      </c>
      <c r="AO3442" s="302">
        <v>0</v>
      </c>
      <c r="AP3442" s="302">
        <v>55.68</v>
      </c>
      <c r="AQ3442" s="302">
        <v>0</v>
      </c>
      <c r="AR3442" s="302">
        <v>28.36</v>
      </c>
      <c r="AS3442" s="302">
        <v>0</v>
      </c>
      <c r="AT3442" s="295">
        <f t="shared" si="53"/>
        <v>4200</v>
      </c>
      <c r="AU3442" s="302">
        <v>0</v>
      </c>
      <c r="AV3442" s="302">
        <v>0</v>
      </c>
      <c r="AW3442" s="303">
        <v>136</v>
      </c>
      <c r="AX3442" s="303">
        <v>221</v>
      </c>
      <c r="AY3442" s="302">
        <v>515999.99</v>
      </c>
      <c r="AZ3442" s="302">
        <v>401166</v>
      </c>
      <c r="BA3442" s="301">
        <v>59.262106000000003</v>
      </c>
      <c r="BB3442" s="301">
        <v>4.48094946418869</v>
      </c>
      <c r="BC3442" s="301">
        <v>9.5</v>
      </c>
      <c r="BD3442" s="301"/>
      <c r="BE3442" s="300" t="s">
        <v>4204</v>
      </c>
      <c r="BF3442" s="298"/>
      <c r="BG3442" s="300" t="s">
        <v>310</v>
      </c>
      <c r="BH3442" s="300" t="s">
        <v>184</v>
      </c>
      <c r="BI3442" s="300" t="s">
        <v>311</v>
      </c>
      <c r="BJ3442" s="300" t="s">
        <v>103</v>
      </c>
      <c r="BK3442" s="299" t="s">
        <v>4</v>
      </c>
      <c r="BL3442" s="301">
        <v>30333.119999999999</v>
      </c>
      <c r="BM3442" s="299" t="s">
        <v>894</v>
      </c>
      <c r="BN3442" s="301"/>
      <c r="BO3442" s="304">
        <v>42593</v>
      </c>
      <c r="BP3442" s="304">
        <v>49320</v>
      </c>
      <c r="BQ3442" s="297" t="s">
        <v>1065</v>
      </c>
      <c r="BR3442" s="297" t="s">
        <v>4741</v>
      </c>
      <c r="BS3442" s="297">
        <v>42593</v>
      </c>
      <c r="BT3442" s="297">
        <v>49320</v>
      </c>
      <c r="BU3442" s="301">
        <v>0</v>
      </c>
      <c r="BV3442" s="301">
        <v>0</v>
      </c>
      <c r="BW3442" s="301">
        <v>0</v>
      </c>
    </row>
    <row r="3443" spans="1:75" s="289" customFormat="1" ht="18.2" customHeight="1" x14ac:dyDescent="0.15">
      <c r="A3443" s="291">
        <v>3441</v>
      </c>
      <c r="B3443" s="292" t="s">
        <v>305</v>
      </c>
      <c r="C3443" s="292" t="s">
        <v>306</v>
      </c>
      <c r="D3443" s="312">
        <v>45172</v>
      </c>
      <c r="E3443" s="293" t="s">
        <v>3891</v>
      </c>
      <c r="F3443" s="308">
        <v>0</v>
      </c>
      <c r="G3443" s="308">
        <v>0</v>
      </c>
      <c r="H3443" s="295">
        <v>540678.39</v>
      </c>
      <c r="I3443" s="295">
        <v>0</v>
      </c>
      <c r="J3443" s="295">
        <v>0</v>
      </c>
      <c r="K3443" s="295">
        <v>540678.39</v>
      </c>
      <c r="L3443" s="295">
        <v>7400.04</v>
      </c>
      <c r="M3443" s="295">
        <v>0</v>
      </c>
      <c r="N3443" s="295">
        <v>0</v>
      </c>
      <c r="O3443" s="295">
        <v>7400.04</v>
      </c>
      <c r="P3443" s="295">
        <v>0</v>
      </c>
      <c r="Q3443" s="295">
        <v>0</v>
      </c>
      <c r="R3443" s="295">
        <v>533278.35</v>
      </c>
      <c r="S3443" s="295">
        <v>0</v>
      </c>
      <c r="T3443" s="295">
        <v>4235.3100000000004</v>
      </c>
      <c r="U3443" s="295">
        <v>0</v>
      </c>
      <c r="V3443" s="295">
        <v>0</v>
      </c>
      <c r="W3443" s="295">
        <v>4235.3100000000004</v>
      </c>
      <c r="X3443" s="295">
        <v>0</v>
      </c>
      <c r="Y3443" s="295">
        <v>0</v>
      </c>
      <c r="Z3443" s="295">
        <v>0</v>
      </c>
      <c r="AA3443" s="295">
        <v>0</v>
      </c>
      <c r="AB3443" s="295">
        <v>0</v>
      </c>
      <c r="AC3443" s="295">
        <v>0</v>
      </c>
      <c r="AD3443" s="295">
        <v>0</v>
      </c>
      <c r="AE3443" s="295">
        <v>0</v>
      </c>
      <c r="AF3443" s="295">
        <v>0</v>
      </c>
      <c r="AG3443" s="295">
        <v>0</v>
      </c>
      <c r="AH3443" s="295">
        <v>512.08000000000004</v>
      </c>
      <c r="AI3443" s="295">
        <v>0</v>
      </c>
      <c r="AJ3443" s="295">
        <v>0</v>
      </c>
      <c r="AK3443" s="295">
        <v>0</v>
      </c>
      <c r="AL3443" s="295">
        <v>0</v>
      </c>
      <c r="AM3443" s="295">
        <v>0</v>
      </c>
      <c r="AN3443" s="295">
        <v>0</v>
      </c>
      <c r="AO3443" s="295">
        <v>0</v>
      </c>
      <c r="AP3443" s="295">
        <v>0</v>
      </c>
      <c r="AQ3443" s="295">
        <v>0</v>
      </c>
      <c r="AR3443" s="295">
        <v>0</v>
      </c>
      <c r="AS3443" s="295">
        <v>0</v>
      </c>
      <c r="AT3443" s="295">
        <f t="shared" si="53"/>
        <v>12147.43</v>
      </c>
      <c r="AU3443" s="295">
        <v>0</v>
      </c>
      <c r="AV3443" s="295">
        <v>0</v>
      </c>
      <c r="AW3443" s="296">
        <v>57</v>
      </c>
      <c r="AX3443" s="296">
        <v>142</v>
      </c>
      <c r="AY3443" s="295">
        <v>983000.01</v>
      </c>
      <c r="AZ3443" s="295">
        <v>946722.68</v>
      </c>
      <c r="BA3443" s="294">
        <v>84.435400000000001</v>
      </c>
      <c r="BB3443" s="294">
        <v>47.561521177025099</v>
      </c>
      <c r="BC3443" s="294">
        <v>9.4</v>
      </c>
      <c r="BD3443" s="294"/>
      <c r="BE3443" s="293" t="s">
        <v>4204</v>
      </c>
      <c r="BF3443" s="291"/>
      <c r="BG3443" s="293" t="s">
        <v>317</v>
      </c>
      <c r="BH3443" s="293" t="s">
        <v>390</v>
      </c>
      <c r="BI3443" s="293" t="s">
        <v>797</v>
      </c>
      <c r="BJ3443" s="293" t="s">
        <v>103</v>
      </c>
      <c r="BK3443" s="292" t="s">
        <v>4</v>
      </c>
      <c r="BL3443" s="294">
        <v>533278.35</v>
      </c>
      <c r="BM3443" s="292" t="s">
        <v>894</v>
      </c>
      <c r="BN3443" s="294"/>
      <c r="BO3443" s="297">
        <v>42599</v>
      </c>
      <c r="BP3443" s="297">
        <v>46921</v>
      </c>
      <c r="BQ3443" s="297" t="s">
        <v>1065</v>
      </c>
      <c r="BR3443" s="297" t="s">
        <v>4741</v>
      </c>
      <c r="BS3443" s="297">
        <v>42599</v>
      </c>
      <c r="BT3443" s="297">
        <v>46921</v>
      </c>
      <c r="BU3443" s="294">
        <v>0</v>
      </c>
      <c r="BV3443" s="294">
        <v>0</v>
      </c>
      <c r="BW3443" s="294">
        <v>0</v>
      </c>
    </row>
    <row r="3444" spans="1:75" s="289" customFormat="1" ht="18.2" customHeight="1" x14ac:dyDescent="0.15">
      <c r="A3444" s="298">
        <v>3442</v>
      </c>
      <c r="B3444" s="299" t="s">
        <v>305</v>
      </c>
      <c r="C3444" s="299" t="s">
        <v>306</v>
      </c>
      <c r="D3444" s="313">
        <v>45172</v>
      </c>
      <c r="E3444" s="300" t="s">
        <v>3892</v>
      </c>
      <c r="F3444" s="309">
        <v>0</v>
      </c>
      <c r="G3444" s="309">
        <v>0</v>
      </c>
      <c r="H3444" s="302">
        <v>225801.26</v>
      </c>
      <c r="I3444" s="302">
        <v>0</v>
      </c>
      <c r="J3444" s="302">
        <v>0</v>
      </c>
      <c r="K3444" s="302">
        <v>225801.26</v>
      </c>
      <c r="L3444" s="302">
        <v>1323.88</v>
      </c>
      <c r="M3444" s="302">
        <v>0</v>
      </c>
      <c r="N3444" s="302">
        <v>0</v>
      </c>
      <c r="O3444" s="302">
        <v>1323.88</v>
      </c>
      <c r="P3444" s="302">
        <v>0</v>
      </c>
      <c r="Q3444" s="302">
        <v>0</v>
      </c>
      <c r="R3444" s="302">
        <v>224477.38</v>
      </c>
      <c r="S3444" s="302">
        <v>0</v>
      </c>
      <c r="T3444" s="302">
        <v>1806.41</v>
      </c>
      <c r="U3444" s="302">
        <v>0</v>
      </c>
      <c r="V3444" s="302">
        <v>0</v>
      </c>
      <c r="W3444" s="302">
        <v>1806.41</v>
      </c>
      <c r="X3444" s="302">
        <v>0</v>
      </c>
      <c r="Y3444" s="302">
        <v>0</v>
      </c>
      <c r="Z3444" s="302">
        <v>0</v>
      </c>
      <c r="AA3444" s="302">
        <v>0</v>
      </c>
      <c r="AB3444" s="302">
        <v>0</v>
      </c>
      <c r="AC3444" s="302">
        <v>0</v>
      </c>
      <c r="AD3444" s="302">
        <v>0</v>
      </c>
      <c r="AE3444" s="302">
        <v>0</v>
      </c>
      <c r="AF3444" s="302">
        <v>0</v>
      </c>
      <c r="AG3444" s="302">
        <v>0</v>
      </c>
      <c r="AH3444" s="302">
        <v>163.65</v>
      </c>
      <c r="AI3444" s="302">
        <v>0</v>
      </c>
      <c r="AJ3444" s="302">
        <v>0</v>
      </c>
      <c r="AK3444" s="302">
        <v>0</v>
      </c>
      <c r="AL3444" s="302">
        <v>0</v>
      </c>
      <c r="AM3444" s="302">
        <v>0</v>
      </c>
      <c r="AN3444" s="302">
        <v>0</v>
      </c>
      <c r="AO3444" s="302">
        <v>0</v>
      </c>
      <c r="AP3444" s="302">
        <v>55.2</v>
      </c>
      <c r="AQ3444" s="302">
        <v>0</v>
      </c>
      <c r="AR3444" s="302">
        <v>49.14</v>
      </c>
      <c r="AS3444" s="302">
        <v>0</v>
      </c>
      <c r="AT3444" s="295">
        <f t="shared" si="53"/>
        <v>3300</v>
      </c>
      <c r="AU3444" s="302">
        <v>0</v>
      </c>
      <c r="AV3444" s="302">
        <v>0</v>
      </c>
      <c r="AW3444" s="303">
        <v>107</v>
      </c>
      <c r="AX3444" s="303">
        <v>192</v>
      </c>
      <c r="AY3444" s="302">
        <v>319999.99</v>
      </c>
      <c r="AZ3444" s="302">
        <v>298046.63</v>
      </c>
      <c r="BA3444" s="301">
        <v>75.000005999999999</v>
      </c>
      <c r="BB3444" s="301">
        <v>56.487150506832698</v>
      </c>
      <c r="BC3444" s="301">
        <v>9.6</v>
      </c>
      <c r="BD3444" s="301"/>
      <c r="BE3444" s="300" t="s">
        <v>4204</v>
      </c>
      <c r="BF3444" s="298"/>
      <c r="BG3444" s="300" t="s">
        <v>326</v>
      </c>
      <c r="BH3444" s="300" t="s">
        <v>239</v>
      </c>
      <c r="BI3444" s="300" t="s">
        <v>383</v>
      </c>
      <c r="BJ3444" s="300" t="s">
        <v>103</v>
      </c>
      <c r="BK3444" s="299" t="s">
        <v>4</v>
      </c>
      <c r="BL3444" s="301">
        <v>224477.38</v>
      </c>
      <c r="BM3444" s="299" t="s">
        <v>894</v>
      </c>
      <c r="BN3444" s="301"/>
      <c r="BO3444" s="304">
        <v>42590</v>
      </c>
      <c r="BP3444" s="304">
        <v>48434</v>
      </c>
      <c r="BQ3444" s="297" t="s">
        <v>1065</v>
      </c>
      <c r="BR3444" s="297" t="s">
        <v>4741</v>
      </c>
      <c r="BS3444" s="297">
        <v>42590</v>
      </c>
      <c r="BT3444" s="297">
        <v>48434</v>
      </c>
      <c r="BU3444" s="301">
        <v>0</v>
      </c>
      <c r="BV3444" s="301">
        <v>0</v>
      </c>
      <c r="BW3444" s="301">
        <v>0</v>
      </c>
    </row>
    <row r="3445" spans="1:75" s="289" customFormat="1" ht="18.2" customHeight="1" x14ac:dyDescent="0.15">
      <c r="A3445" s="291">
        <v>3443</v>
      </c>
      <c r="B3445" s="292" t="s">
        <v>305</v>
      </c>
      <c r="C3445" s="292" t="s">
        <v>306</v>
      </c>
      <c r="D3445" s="312">
        <v>45172</v>
      </c>
      <c r="E3445" s="293" t="s">
        <v>3893</v>
      </c>
      <c r="F3445" s="308">
        <v>62</v>
      </c>
      <c r="G3445" s="308">
        <v>61</v>
      </c>
      <c r="H3445" s="295">
        <v>281853.43</v>
      </c>
      <c r="I3445" s="295">
        <v>81221.91</v>
      </c>
      <c r="J3445" s="295">
        <v>0</v>
      </c>
      <c r="K3445" s="295">
        <v>363075.34</v>
      </c>
      <c r="L3445" s="295">
        <v>1683.95</v>
      </c>
      <c r="M3445" s="295">
        <v>0</v>
      </c>
      <c r="N3445" s="295">
        <v>0</v>
      </c>
      <c r="O3445" s="295">
        <v>0</v>
      </c>
      <c r="P3445" s="295">
        <v>0</v>
      </c>
      <c r="Q3445" s="295">
        <v>0</v>
      </c>
      <c r="R3445" s="295">
        <v>363075.34</v>
      </c>
      <c r="S3445" s="295">
        <v>157494.60999999999</v>
      </c>
      <c r="T3445" s="295">
        <v>2231.34</v>
      </c>
      <c r="U3445" s="295">
        <v>0</v>
      </c>
      <c r="V3445" s="295">
        <v>0</v>
      </c>
      <c r="W3445" s="295">
        <v>0</v>
      </c>
      <c r="X3445" s="295">
        <v>0</v>
      </c>
      <c r="Y3445" s="295">
        <v>0</v>
      </c>
      <c r="Z3445" s="295">
        <v>159725.95000000001</v>
      </c>
      <c r="AA3445" s="295">
        <v>0</v>
      </c>
      <c r="AB3445" s="295">
        <v>0</v>
      </c>
      <c r="AC3445" s="295">
        <v>0</v>
      </c>
      <c r="AD3445" s="295">
        <v>0</v>
      </c>
      <c r="AE3445" s="295">
        <v>0</v>
      </c>
      <c r="AF3445" s="295">
        <v>0</v>
      </c>
      <c r="AG3445" s="295">
        <v>0</v>
      </c>
      <c r="AH3445" s="295">
        <v>0</v>
      </c>
      <c r="AI3445" s="295">
        <v>0</v>
      </c>
      <c r="AJ3445" s="295">
        <v>0</v>
      </c>
      <c r="AK3445" s="295">
        <v>0</v>
      </c>
      <c r="AL3445" s="295">
        <v>0</v>
      </c>
      <c r="AM3445" s="295">
        <v>0</v>
      </c>
      <c r="AN3445" s="295">
        <v>0</v>
      </c>
      <c r="AO3445" s="295">
        <v>0</v>
      </c>
      <c r="AP3445" s="295">
        <v>0</v>
      </c>
      <c r="AQ3445" s="295">
        <v>0</v>
      </c>
      <c r="AR3445" s="295">
        <v>0</v>
      </c>
      <c r="AS3445" s="295">
        <v>0</v>
      </c>
      <c r="AT3445" s="295">
        <f t="shared" si="53"/>
        <v>0</v>
      </c>
      <c r="AU3445" s="295">
        <v>82905.86</v>
      </c>
      <c r="AV3445" s="295">
        <v>159725.95000000001</v>
      </c>
      <c r="AW3445" s="296">
        <v>106</v>
      </c>
      <c r="AX3445" s="296">
        <v>191</v>
      </c>
      <c r="AY3445" s="295">
        <v>373999.99</v>
      </c>
      <c r="AZ3445" s="295">
        <v>373999.99</v>
      </c>
      <c r="BA3445" s="294">
        <v>81.016040000000004</v>
      </c>
      <c r="BB3445" s="294">
        <v>78.649537580077507</v>
      </c>
      <c r="BC3445" s="294">
        <v>9.5</v>
      </c>
      <c r="BD3445" s="294"/>
      <c r="BE3445" s="293" t="s">
        <v>4204</v>
      </c>
      <c r="BF3445" s="291"/>
      <c r="BG3445" s="293" t="s">
        <v>333</v>
      </c>
      <c r="BH3445" s="293" t="s">
        <v>193</v>
      </c>
      <c r="BI3445" s="293" t="s">
        <v>334</v>
      </c>
      <c r="BJ3445" s="293" t="s">
        <v>4205</v>
      </c>
      <c r="BK3445" s="292" t="s">
        <v>4</v>
      </c>
      <c r="BL3445" s="294">
        <v>363075.34</v>
      </c>
      <c r="BM3445" s="292" t="s">
        <v>894</v>
      </c>
      <c r="BN3445" s="294"/>
      <c r="BO3445" s="297">
        <v>42594</v>
      </c>
      <c r="BP3445" s="297">
        <v>48407</v>
      </c>
      <c r="BQ3445" s="297" t="s">
        <v>1067</v>
      </c>
      <c r="BR3445" s="297" t="s">
        <v>4743</v>
      </c>
      <c r="BS3445" s="297">
        <v>42594</v>
      </c>
      <c r="BT3445" s="297">
        <v>48407</v>
      </c>
      <c r="BU3445" s="294">
        <v>12137.17</v>
      </c>
      <c r="BV3445" s="294">
        <v>0</v>
      </c>
      <c r="BW3445" s="294">
        <v>0</v>
      </c>
    </row>
    <row r="3446" spans="1:75" s="289" customFormat="1" ht="18.2" customHeight="1" x14ac:dyDescent="0.15">
      <c r="A3446" s="298">
        <v>3444</v>
      </c>
      <c r="B3446" s="299" t="s">
        <v>305</v>
      </c>
      <c r="C3446" s="299" t="s">
        <v>306</v>
      </c>
      <c r="D3446" s="313">
        <v>45172</v>
      </c>
      <c r="E3446" s="300" t="s">
        <v>3894</v>
      </c>
      <c r="F3446" s="309">
        <v>80</v>
      </c>
      <c r="G3446" s="309">
        <v>79</v>
      </c>
      <c r="H3446" s="302">
        <v>220586.08</v>
      </c>
      <c r="I3446" s="302">
        <v>32435.919999999998</v>
      </c>
      <c r="J3446" s="302">
        <v>0</v>
      </c>
      <c r="K3446" s="302">
        <v>253022</v>
      </c>
      <c r="L3446" s="302">
        <v>594.38</v>
      </c>
      <c r="M3446" s="302">
        <v>0</v>
      </c>
      <c r="N3446" s="302">
        <v>0</v>
      </c>
      <c r="O3446" s="302">
        <v>0</v>
      </c>
      <c r="P3446" s="302">
        <v>0</v>
      </c>
      <c r="Q3446" s="302">
        <v>0</v>
      </c>
      <c r="R3446" s="302">
        <v>253022</v>
      </c>
      <c r="S3446" s="302">
        <v>152383.4</v>
      </c>
      <c r="T3446" s="302">
        <v>1764.69</v>
      </c>
      <c r="U3446" s="302">
        <v>0</v>
      </c>
      <c r="V3446" s="302">
        <v>0</v>
      </c>
      <c r="W3446" s="302">
        <v>0</v>
      </c>
      <c r="X3446" s="302">
        <v>0</v>
      </c>
      <c r="Y3446" s="302">
        <v>0</v>
      </c>
      <c r="Z3446" s="302">
        <v>154148.09</v>
      </c>
      <c r="AA3446" s="302">
        <v>0</v>
      </c>
      <c r="AB3446" s="302">
        <v>0</v>
      </c>
      <c r="AC3446" s="302">
        <v>0</v>
      </c>
      <c r="AD3446" s="302">
        <v>0</v>
      </c>
      <c r="AE3446" s="302">
        <v>0</v>
      </c>
      <c r="AF3446" s="302">
        <v>0</v>
      </c>
      <c r="AG3446" s="302">
        <v>0</v>
      </c>
      <c r="AH3446" s="302">
        <v>0</v>
      </c>
      <c r="AI3446" s="302">
        <v>0</v>
      </c>
      <c r="AJ3446" s="302">
        <v>0</v>
      </c>
      <c r="AK3446" s="302">
        <v>0</v>
      </c>
      <c r="AL3446" s="302">
        <v>0</v>
      </c>
      <c r="AM3446" s="302">
        <v>0</v>
      </c>
      <c r="AN3446" s="302">
        <v>0</v>
      </c>
      <c r="AO3446" s="302">
        <v>0</v>
      </c>
      <c r="AP3446" s="302">
        <v>0</v>
      </c>
      <c r="AQ3446" s="302">
        <v>0</v>
      </c>
      <c r="AR3446" s="302">
        <v>0</v>
      </c>
      <c r="AS3446" s="302">
        <v>0</v>
      </c>
      <c r="AT3446" s="295">
        <f t="shared" si="53"/>
        <v>0</v>
      </c>
      <c r="AU3446" s="302">
        <v>33030.300000000003</v>
      </c>
      <c r="AV3446" s="302">
        <v>154148.09</v>
      </c>
      <c r="AW3446" s="303">
        <v>172</v>
      </c>
      <c r="AX3446" s="303">
        <v>257</v>
      </c>
      <c r="AY3446" s="302">
        <v>253022</v>
      </c>
      <c r="AZ3446" s="302">
        <v>253022</v>
      </c>
      <c r="BA3446" s="301">
        <v>89.999999000000003</v>
      </c>
      <c r="BB3446" s="301">
        <v>89.999999000000003</v>
      </c>
      <c r="BC3446" s="301">
        <v>9.6</v>
      </c>
      <c r="BD3446" s="301"/>
      <c r="BE3446" s="300" t="s">
        <v>4204</v>
      </c>
      <c r="BF3446" s="298"/>
      <c r="BG3446" s="300" t="s">
        <v>320</v>
      </c>
      <c r="BH3446" s="300" t="s">
        <v>197</v>
      </c>
      <c r="BI3446" s="300" t="s">
        <v>373</v>
      </c>
      <c r="BJ3446" s="300" t="s">
        <v>4205</v>
      </c>
      <c r="BK3446" s="299" t="s">
        <v>4</v>
      </c>
      <c r="BL3446" s="301">
        <v>253022</v>
      </c>
      <c r="BM3446" s="299" t="s">
        <v>894</v>
      </c>
      <c r="BN3446" s="301"/>
      <c r="BO3446" s="304">
        <v>42594</v>
      </c>
      <c r="BP3446" s="304">
        <v>50417</v>
      </c>
      <c r="BQ3446" s="297" t="s">
        <v>1067</v>
      </c>
      <c r="BR3446" s="297" t="s">
        <v>4743</v>
      </c>
      <c r="BS3446" s="297">
        <v>42594</v>
      </c>
      <c r="BT3446" s="297">
        <v>50417</v>
      </c>
      <c r="BU3446" s="301">
        <v>16576.53</v>
      </c>
      <c r="BV3446" s="301">
        <v>0</v>
      </c>
      <c r="BW3446" s="301">
        <v>0</v>
      </c>
    </row>
    <row r="3447" spans="1:75" s="289" customFormat="1" ht="18.2" customHeight="1" x14ac:dyDescent="0.15">
      <c r="A3447" s="291">
        <v>3445</v>
      </c>
      <c r="B3447" s="292" t="s">
        <v>305</v>
      </c>
      <c r="C3447" s="292" t="s">
        <v>306</v>
      </c>
      <c r="D3447" s="312">
        <v>45172</v>
      </c>
      <c r="E3447" s="293" t="s">
        <v>3895</v>
      </c>
      <c r="F3447" s="308">
        <v>0</v>
      </c>
      <c r="G3447" s="308">
        <v>0</v>
      </c>
      <c r="H3447" s="295">
        <v>372857.65</v>
      </c>
      <c r="I3447" s="295">
        <v>0</v>
      </c>
      <c r="J3447" s="295">
        <v>0</v>
      </c>
      <c r="K3447" s="295">
        <v>372857.65</v>
      </c>
      <c r="L3447" s="295">
        <v>2564.1</v>
      </c>
      <c r="M3447" s="295">
        <v>0</v>
      </c>
      <c r="N3447" s="295">
        <v>0</v>
      </c>
      <c r="O3447" s="295">
        <v>2564.1</v>
      </c>
      <c r="P3447" s="295">
        <v>0</v>
      </c>
      <c r="Q3447" s="295">
        <v>0</v>
      </c>
      <c r="R3447" s="295">
        <v>370293.55</v>
      </c>
      <c r="S3447" s="295">
        <v>0</v>
      </c>
      <c r="T3447" s="295">
        <v>2485.7199999999998</v>
      </c>
      <c r="U3447" s="295">
        <v>0</v>
      </c>
      <c r="V3447" s="295">
        <v>0</v>
      </c>
      <c r="W3447" s="295">
        <v>2485.7199999999998</v>
      </c>
      <c r="X3447" s="295">
        <v>0</v>
      </c>
      <c r="Y3447" s="295">
        <v>0</v>
      </c>
      <c r="Z3447" s="295">
        <v>0</v>
      </c>
      <c r="AA3447" s="295">
        <v>0</v>
      </c>
      <c r="AB3447" s="295">
        <v>0</v>
      </c>
      <c r="AC3447" s="295">
        <v>0</v>
      </c>
      <c r="AD3447" s="295">
        <v>0</v>
      </c>
      <c r="AE3447" s="295">
        <v>0</v>
      </c>
      <c r="AF3447" s="295">
        <v>0</v>
      </c>
      <c r="AG3447" s="295">
        <v>0</v>
      </c>
      <c r="AH3447" s="295">
        <v>276.16000000000003</v>
      </c>
      <c r="AI3447" s="295">
        <v>0</v>
      </c>
      <c r="AJ3447" s="295">
        <v>0</v>
      </c>
      <c r="AK3447" s="295">
        <v>0</v>
      </c>
      <c r="AL3447" s="295">
        <v>0</v>
      </c>
      <c r="AM3447" s="295">
        <v>0</v>
      </c>
      <c r="AN3447" s="295">
        <v>0</v>
      </c>
      <c r="AO3447" s="295">
        <v>0</v>
      </c>
      <c r="AP3447" s="295">
        <v>0.4</v>
      </c>
      <c r="AQ3447" s="295">
        <v>0</v>
      </c>
      <c r="AR3447" s="295">
        <v>0.38</v>
      </c>
      <c r="AS3447" s="295">
        <v>0</v>
      </c>
      <c r="AT3447" s="295">
        <f t="shared" si="53"/>
        <v>5326</v>
      </c>
      <c r="AU3447" s="295">
        <v>0</v>
      </c>
      <c r="AV3447" s="295">
        <v>0</v>
      </c>
      <c r="AW3447" s="296">
        <v>101</v>
      </c>
      <c r="AX3447" s="296">
        <v>186</v>
      </c>
      <c r="AY3447" s="295">
        <v>519099.99</v>
      </c>
      <c r="AZ3447" s="295">
        <v>519099.99</v>
      </c>
      <c r="BA3447" s="294">
        <v>89.635909999999996</v>
      </c>
      <c r="BB3447" s="294">
        <v>63.940666462699198</v>
      </c>
      <c r="BC3447" s="294">
        <v>8</v>
      </c>
      <c r="BD3447" s="294"/>
      <c r="BE3447" s="293" t="s">
        <v>4204</v>
      </c>
      <c r="BF3447" s="291"/>
      <c r="BG3447" s="293" t="s">
        <v>315</v>
      </c>
      <c r="BH3447" s="293" t="s">
        <v>183</v>
      </c>
      <c r="BI3447" s="293" t="s">
        <v>328</v>
      </c>
      <c r="BJ3447" s="293" t="s">
        <v>103</v>
      </c>
      <c r="BK3447" s="292" t="s">
        <v>4</v>
      </c>
      <c r="BL3447" s="294">
        <v>370293.55</v>
      </c>
      <c r="BM3447" s="292" t="s">
        <v>894</v>
      </c>
      <c r="BN3447" s="294"/>
      <c r="BO3447" s="297">
        <v>42598</v>
      </c>
      <c r="BP3447" s="297">
        <v>48260</v>
      </c>
      <c r="BQ3447" s="297" t="s">
        <v>1065</v>
      </c>
      <c r="BR3447" s="297" t="s">
        <v>4741</v>
      </c>
      <c r="BS3447" s="297">
        <v>42598</v>
      </c>
      <c r="BT3447" s="297">
        <v>48260</v>
      </c>
      <c r="BU3447" s="294">
        <v>0</v>
      </c>
      <c r="BV3447" s="294">
        <v>0</v>
      </c>
      <c r="BW3447" s="294">
        <v>0</v>
      </c>
    </row>
    <row r="3448" spans="1:75" s="289" customFormat="1" ht="18.2" customHeight="1" x14ac:dyDescent="0.15">
      <c r="A3448" s="298">
        <v>3446</v>
      </c>
      <c r="B3448" s="299" t="s">
        <v>305</v>
      </c>
      <c r="C3448" s="299" t="s">
        <v>306</v>
      </c>
      <c r="D3448" s="313">
        <v>45172</v>
      </c>
      <c r="E3448" s="300" t="s">
        <v>3896</v>
      </c>
      <c r="F3448" s="309">
        <v>3</v>
      </c>
      <c r="G3448" s="309">
        <v>3</v>
      </c>
      <c r="H3448" s="302">
        <v>215742.68</v>
      </c>
      <c r="I3448" s="302">
        <v>6367.88</v>
      </c>
      <c r="J3448" s="302">
        <v>0</v>
      </c>
      <c r="K3448" s="302">
        <v>222110.56</v>
      </c>
      <c r="L3448" s="302">
        <v>2362.14</v>
      </c>
      <c r="M3448" s="302">
        <v>0</v>
      </c>
      <c r="N3448" s="302">
        <v>2021.54</v>
      </c>
      <c r="O3448" s="302">
        <v>0</v>
      </c>
      <c r="P3448" s="302">
        <v>0</v>
      </c>
      <c r="Q3448" s="302">
        <v>0</v>
      </c>
      <c r="R3448" s="302">
        <v>220089.02</v>
      </c>
      <c r="S3448" s="302">
        <v>3471.44</v>
      </c>
      <c r="T3448" s="302">
        <v>1707.96</v>
      </c>
      <c r="U3448" s="302">
        <v>0</v>
      </c>
      <c r="V3448" s="302">
        <v>1744.92</v>
      </c>
      <c r="W3448" s="302">
        <v>0</v>
      </c>
      <c r="X3448" s="302">
        <v>0</v>
      </c>
      <c r="Y3448" s="302">
        <v>0</v>
      </c>
      <c r="Z3448" s="302">
        <v>3434.48</v>
      </c>
      <c r="AA3448" s="302">
        <v>0</v>
      </c>
      <c r="AB3448" s="302">
        <v>0</v>
      </c>
      <c r="AC3448" s="302">
        <v>0</v>
      </c>
      <c r="AD3448" s="302">
        <v>0</v>
      </c>
      <c r="AE3448" s="302">
        <v>0</v>
      </c>
      <c r="AF3448" s="302">
        <v>0</v>
      </c>
      <c r="AG3448" s="302">
        <v>0</v>
      </c>
      <c r="AH3448" s="302">
        <v>0</v>
      </c>
      <c r="AI3448" s="302">
        <v>0</v>
      </c>
      <c r="AJ3448" s="302">
        <v>0</v>
      </c>
      <c r="AK3448" s="302">
        <v>0</v>
      </c>
      <c r="AL3448" s="302">
        <v>350</v>
      </c>
      <c r="AM3448" s="302">
        <v>0</v>
      </c>
      <c r="AN3448" s="302">
        <v>0</v>
      </c>
      <c r="AO3448" s="302">
        <v>183.54</v>
      </c>
      <c r="AP3448" s="302">
        <v>0</v>
      </c>
      <c r="AQ3448" s="302">
        <v>0</v>
      </c>
      <c r="AR3448" s="302">
        <v>0</v>
      </c>
      <c r="AS3448" s="302">
        <v>0</v>
      </c>
      <c r="AT3448" s="295">
        <f t="shared" si="53"/>
        <v>4300</v>
      </c>
      <c r="AU3448" s="302">
        <v>6708.48</v>
      </c>
      <c r="AV3448" s="302">
        <v>3434.48</v>
      </c>
      <c r="AW3448" s="303">
        <v>68</v>
      </c>
      <c r="AX3448" s="303">
        <v>153</v>
      </c>
      <c r="AY3448" s="302">
        <v>344999.99</v>
      </c>
      <c r="AZ3448" s="302">
        <v>344999.99</v>
      </c>
      <c r="BA3448" s="301">
        <v>85.860001999999994</v>
      </c>
      <c r="BB3448" s="301">
        <v>54.773461580036702</v>
      </c>
      <c r="BC3448" s="301">
        <v>9.5</v>
      </c>
      <c r="BD3448" s="301"/>
      <c r="BE3448" s="300" t="s">
        <v>4204</v>
      </c>
      <c r="BF3448" s="298"/>
      <c r="BG3448" s="300" t="s">
        <v>312</v>
      </c>
      <c r="BH3448" s="300" t="s">
        <v>199</v>
      </c>
      <c r="BI3448" s="300" t="s">
        <v>241</v>
      </c>
      <c r="BJ3448" s="300" t="s">
        <v>177</v>
      </c>
      <c r="BK3448" s="299" t="s">
        <v>4</v>
      </c>
      <c r="BL3448" s="301">
        <v>220089.02</v>
      </c>
      <c r="BM3448" s="299" t="s">
        <v>894</v>
      </c>
      <c r="BN3448" s="301"/>
      <c r="BO3448" s="304">
        <v>42600</v>
      </c>
      <c r="BP3448" s="304">
        <v>47256</v>
      </c>
      <c r="BQ3448" s="297" t="s">
        <v>1065</v>
      </c>
      <c r="BR3448" s="297" t="s">
        <v>4741</v>
      </c>
      <c r="BS3448" s="297">
        <v>42600</v>
      </c>
      <c r="BT3448" s="297">
        <v>47256</v>
      </c>
      <c r="BU3448" s="301">
        <v>367.08</v>
      </c>
      <c r="BV3448" s="301">
        <v>0</v>
      </c>
      <c r="BW3448" s="301">
        <v>0</v>
      </c>
    </row>
    <row r="3449" spans="1:75" s="289" customFormat="1" ht="18.2" customHeight="1" x14ac:dyDescent="0.15">
      <c r="A3449" s="291">
        <v>3447</v>
      </c>
      <c r="B3449" s="292" t="s">
        <v>305</v>
      </c>
      <c r="C3449" s="292" t="s">
        <v>306</v>
      </c>
      <c r="D3449" s="312">
        <v>45172</v>
      </c>
      <c r="E3449" s="293" t="s">
        <v>3897</v>
      </c>
      <c r="F3449" s="308">
        <v>0</v>
      </c>
      <c r="G3449" s="308">
        <v>0</v>
      </c>
      <c r="H3449" s="295">
        <v>172881.08</v>
      </c>
      <c r="I3449" s="295">
        <v>0</v>
      </c>
      <c r="J3449" s="295">
        <v>0</v>
      </c>
      <c r="K3449" s="295">
        <v>172881.08</v>
      </c>
      <c r="L3449" s="295">
        <v>1013.6</v>
      </c>
      <c r="M3449" s="295">
        <v>0</v>
      </c>
      <c r="N3449" s="295">
        <v>0</v>
      </c>
      <c r="O3449" s="295">
        <v>1013.6</v>
      </c>
      <c r="P3449" s="295">
        <v>0</v>
      </c>
      <c r="Q3449" s="295">
        <v>0</v>
      </c>
      <c r="R3449" s="295">
        <v>171867.48</v>
      </c>
      <c r="S3449" s="295">
        <v>0</v>
      </c>
      <c r="T3449" s="295">
        <v>1383.05</v>
      </c>
      <c r="U3449" s="295">
        <v>0</v>
      </c>
      <c r="V3449" s="295">
        <v>0</v>
      </c>
      <c r="W3449" s="295">
        <v>1383.05</v>
      </c>
      <c r="X3449" s="295">
        <v>0</v>
      </c>
      <c r="Y3449" s="295">
        <v>0</v>
      </c>
      <c r="Z3449" s="295">
        <v>0</v>
      </c>
      <c r="AA3449" s="295">
        <v>0</v>
      </c>
      <c r="AB3449" s="295">
        <v>0</v>
      </c>
      <c r="AC3449" s="295">
        <v>0</v>
      </c>
      <c r="AD3449" s="295">
        <v>0</v>
      </c>
      <c r="AE3449" s="295">
        <v>0</v>
      </c>
      <c r="AF3449" s="295">
        <v>0</v>
      </c>
      <c r="AG3449" s="295">
        <v>0</v>
      </c>
      <c r="AH3449" s="295">
        <v>159.57</v>
      </c>
      <c r="AI3449" s="295">
        <v>0</v>
      </c>
      <c r="AJ3449" s="295">
        <v>0</v>
      </c>
      <c r="AK3449" s="295">
        <v>0</v>
      </c>
      <c r="AL3449" s="295">
        <v>0</v>
      </c>
      <c r="AM3449" s="295">
        <v>0</v>
      </c>
      <c r="AN3449" s="295">
        <v>0</v>
      </c>
      <c r="AO3449" s="295">
        <v>0</v>
      </c>
      <c r="AP3449" s="295">
        <v>127.94</v>
      </c>
      <c r="AQ3449" s="295">
        <v>0</v>
      </c>
      <c r="AR3449" s="295">
        <v>124.16</v>
      </c>
      <c r="AS3449" s="295">
        <v>0</v>
      </c>
      <c r="AT3449" s="295">
        <f t="shared" si="53"/>
        <v>2560</v>
      </c>
      <c r="AU3449" s="295">
        <v>0</v>
      </c>
      <c r="AV3449" s="295">
        <v>0</v>
      </c>
      <c r="AW3449" s="296">
        <v>107</v>
      </c>
      <c r="AX3449" s="296">
        <v>192</v>
      </c>
      <c r="AY3449" s="295">
        <v>392699.99</v>
      </c>
      <c r="AZ3449" s="295">
        <v>228194.27</v>
      </c>
      <c r="BA3449" s="294">
        <v>47.032860999999997</v>
      </c>
      <c r="BB3449" s="294">
        <v>35.423410488178703</v>
      </c>
      <c r="BC3449" s="294">
        <v>9.6</v>
      </c>
      <c r="BD3449" s="294"/>
      <c r="BE3449" s="293" t="s">
        <v>4204</v>
      </c>
      <c r="BF3449" s="291"/>
      <c r="BG3449" s="293" t="s">
        <v>380</v>
      </c>
      <c r="BH3449" s="293" t="s">
        <v>202</v>
      </c>
      <c r="BI3449" s="293" t="s">
        <v>381</v>
      </c>
      <c r="BJ3449" s="293" t="s">
        <v>103</v>
      </c>
      <c r="BK3449" s="292" t="s">
        <v>4</v>
      </c>
      <c r="BL3449" s="294">
        <v>171867.48</v>
      </c>
      <c r="BM3449" s="292" t="s">
        <v>894</v>
      </c>
      <c r="BN3449" s="294"/>
      <c r="BO3449" s="297">
        <v>42590</v>
      </c>
      <c r="BP3449" s="297">
        <v>48434</v>
      </c>
      <c r="BQ3449" s="297" t="s">
        <v>1065</v>
      </c>
      <c r="BR3449" s="297" t="s">
        <v>4741</v>
      </c>
      <c r="BS3449" s="297">
        <v>42590</v>
      </c>
      <c r="BT3449" s="297">
        <v>48434</v>
      </c>
      <c r="BU3449" s="294">
        <v>0</v>
      </c>
      <c r="BV3449" s="294">
        <v>0</v>
      </c>
      <c r="BW3449" s="294">
        <v>0</v>
      </c>
    </row>
    <row r="3450" spans="1:75" s="289" customFormat="1" ht="18.2" customHeight="1" x14ac:dyDescent="0.15">
      <c r="A3450" s="298">
        <v>3448</v>
      </c>
      <c r="B3450" s="299" t="s">
        <v>305</v>
      </c>
      <c r="C3450" s="299" t="s">
        <v>306</v>
      </c>
      <c r="D3450" s="313">
        <v>45172</v>
      </c>
      <c r="E3450" s="300" t="s">
        <v>3898</v>
      </c>
      <c r="F3450" s="309">
        <v>0</v>
      </c>
      <c r="G3450" s="309">
        <v>0</v>
      </c>
      <c r="H3450" s="302">
        <v>174719.59</v>
      </c>
      <c r="I3450" s="302">
        <v>0</v>
      </c>
      <c r="J3450" s="302">
        <v>0</v>
      </c>
      <c r="K3450" s="302">
        <v>174719.59</v>
      </c>
      <c r="L3450" s="302">
        <v>808.34</v>
      </c>
      <c r="M3450" s="302">
        <v>0</v>
      </c>
      <c r="N3450" s="302">
        <v>0</v>
      </c>
      <c r="O3450" s="302">
        <v>808.34</v>
      </c>
      <c r="P3450" s="302">
        <v>0</v>
      </c>
      <c r="Q3450" s="302">
        <v>0</v>
      </c>
      <c r="R3450" s="302">
        <v>173911.25</v>
      </c>
      <c r="S3450" s="302">
        <v>0</v>
      </c>
      <c r="T3450" s="302">
        <v>1397.76</v>
      </c>
      <c r="U3450" s="302">
        <v>0</v>
      </c>
      <c r="V3450" s="302">
        <v>0</v>
      </c>
      <c r="W3450" s="302">
        <v>1397.76</v>
      </c>
      <c r="X3450" s="302">
        <v>0</v>
      </c>
      <c r="Y3450" s="302">
        <v>0</v>
      </c>
      <c r="Z3450" s="302">
        <v>0</v>
      </c>
      <c r="AA3450" s="302">
        <v>0</v>
      </c>
      <c r="AB3450" s="302">
        <v>0</v>
      </c>
      <c r="AC3450" s="302">
        <v>0</v>
      </c>
      <c r="AD3450" s="302">
        <v>0</v>
      </c>
      <c r="AE3450" s="302">
        <v>0</v>
      </c>
      <c r="AF3450" s="302">
        <v>0</v>
      </c>
      <c r="AG3450" s="302">
        <v>0</v>
      </c>
      <c r="AH3450" s="302">
        <v>154.69</v>
      </c>
      <c r="AI3450" s="302">
        <v>0</v>
      </c>
      <c r="AJ3450" s="302">
        <v>0</v>
      </c>
      <c r="AK3450" s="302">
        <v>0</v>
      </c>
      <c r="AL3450" s="302">
        <v>0</v>
      </c>
      <c r="AM3450" s="302">
        <v>0</v>
      </c>
      <c r="AN3450" s="302">
        <v>0</v>
      </c>
      <c r="AO3450" s="302">
        <v>0</v>
      </c>
      <c r="AP3450" s="302">
        <v>0.43</v>
      </c>
      <c r="AQ3450" s="302">
        <v>0</v>
      </c>
      <c r="AR3450" s="302">
        <v>0.22</v>
      </c>
      <c r="AS3450" s="302">
        <v>0</v>
      </c>
      <c r="AT3450" s="295">
        <f t="shared" si="53"/>
        <v>2361</v>
      </c>
      <c r="AU3450" s="302">
        <v>0</v>
      </c>
      <c r="AV3450" s="302">
        <v>0</v>
      </c>
      <c r="AW3450" s="303">
        <v>125</v>
      </c>
      <c r="AX3450" s="303">
        <v>210</v>
      </c>
      <c r="AY3450" s="302">
        <v>383800.01</v>
      </c>
      <c r="AZ3450" s="302">
        <v>218831.67</v>
      </c>
      <c r="BA3450" s="301">
        <v>44.510458</v>
      </c>
      <c r="BB3450" s="301">
        <v>35.373624799612003</v>
      </c>
      <c r="BC3450" s="301">
        <v>9.6</v>
      </c>
      <c r="BD3450" s="301"/>
      <c r="BE3450" s="300" t="s">
        <v>4204</v>
      </c>
      <c r="BF3450" s="298"/>
      <c r="BG3450" s="300" t="s">
        <v>320</v>
      </c>
      <c r="BH3450" s="300" t="s">
        <v>197</v>
      </c>
      <c r="BI3450" s="300" t="s">
        <v>373</v>
      </c>
      <c r="BJ3450" s="300" t="s">
        <v>103</v>
      </c>
      <c r="BK3450" s="299" t="s">
        <v>4</v>
      </c>
      <c r="BL3450" s="301">
        <v>173911.25</v>
      </c>
      <c r="BM3450" s="299" t="s">
        <v>894</v>
      </c>
      <c r="BN3450" s="301"/>
      <c r="BO3450" s="304">
        <v>42593</v>
      </c>
      <c r="BP3450" s="304">
        <v>48986</v>
      </c>
      <c r="BQ3450" s="297" t="s">
        <v>1067</v>
      </c>
      <c r="BR3450" s="297" t="s">
        <v>4743</v>
      </c>
      <c r="BS3450" s="297">
        <v>42593</v>
      </c>
      <c r="BT3450" s="297">
        <v>48986</v>
      </c>
      <c r="BU3450" s="301">
        <v>0</v>
      </c>
      <c r="BV3450" s="301">
        <v>0</v>
      </c>
      <c r="BW3450" s="301">
        <v>0</v>
      </c>
    </row>
    <row r="3451" spans="1:75" s="289" customFormat="1" ht="18.2" customHeight="1" x14ac:dyDescent="0.15">
      <c r="A3451" s="291">
        <v>3449</v>
      </c>
      <c r="B3451" s="292" t="s">
        <v>305</v>
      </c>
      <c r="C3451" s="292" t="s">
        <v>306</v>
      </c>
      <c r="D3451" s="312">
        <v>45172</v>
      </c>
      <c r="E3451" s="293" t="s">
        <v>3899</v>
      </c>
      <c r="F3451" s="308">
        <v>0</v>
      </c>
      <c r="G3451" s="308">
        <v>0</v>
      </c>
      <c r="H3451" s="295">
        <v>93666.47</v>
      </c>
      <c r="I3451" s="295">
        <v>0</v>
      </c>
      <c r="J3451" s="295">
        <v>0</v>
      </c>
      <c r="K3451" s="295">
        <v>93666.47</v>
      </c>
      <c r="L3451" s="295">
        <v>478.47</v>
      </c>
      <c r="M3451" s="295">
        <v>0</v>
      </c>
      <c r="N3451" s="295">
        <v>0</v>
      </c>
      <c r="O3451" s="295">
        <v>478.47</v>
      </c>
      <c r="P3451" s="295">
        <v>0</v>
      </c>
      <c r="Q3451" s="295">
        <v>0</v>
      </c>
      <c r="R3451" s="295">
        <v>93188</v>
      </c>
      <c r="S3451" s="295">
        <v>0</v>
      </c>
      <c r="T3451" s="295">
        <v>772.75</v>
      </c>
      <c r="U3451" s="295">
        <v>0</v>
      </c>
      <c r="V3451" s="295">
        <v>0</v>
      </c>
      <c r="W3451" s="295">
        <v>772.75</v>
      </c>
      <c r="X3451" s="295">
        <v>0</v>
      </c>
      <c r="Y3451" s="295">
        <v>0</v>
      </c>
      <c r="Z3451" s="295">
        <v>0</v>
      </c>
      <c r="AA3451" s="295">
        <v>0</v>
      </c>
      <c r="AB3451" s="295">
        <v>0</v>
      </c>
      <c r="AC3451" s="295">
        <v>0</v>
      </c>
      <c r="AD3451" s="295">
        <v>0</v>
      </c>
      <c r="AE3451" s="295">
        <v>0</v>
      </c>
      <c r="AF3451" s="295">
        <v>0</v>
      </c>
      <c r="AG3451" s="295">
        <v>0</v>
      </c>
      <c r="AH3451" s="295">
        <v>91.55</v>
      </c>
      <c r="AI3451" s="295">
        <v>0</v>
      </c>
      <c r="AJ3451" s="295">
        <v>0</v>
      </c>
      <c r="AK3451" s="295">
        <v>0</v>
      </c>
      <c r="AL3451" s="295">
        <v>0</v>
      </c>
      <c r="AM3451" s="295">
        <v>0</v>
      </c>
      <c r="AN3451" s="295">
        <v>0</v>
      </c>
      <c r="AO3451" s="295">
        <v>0</v>
      </c>
      <c r="AP3451" s="295">
        <v>11.51</v>
      </c>
      <c r="AQ3451" s="295">
        <v>0</v>
      </c>
      <c r="AR3451" s="295">
        <v>11.28</v>
      </c>
      <c r="AS3451" s="295">
        <v>0</v>
      </c>
      <c r="AT3451" s="295">
        <f t="shared" si="53"/>
        <v>1343</v>
      </c>
      <c r="AU3451" s="295">
        <v>0</v>
      </c>
      <c r="AV3451" s="295">
        <v>0</v>
      </c>
      <c r="AW3451" s="296">
        <v>116</v>
      </c>
      <c r="AX3451" s="296">
        <v>201</v>
      </c>
      <c r="AY3451" s="295">
        <v>239999.99</v>
      </c>
      <c r="AZ3451" s="295">
        <v>119564.18</v>
      </c>
      <c r="BA3451" s="294">
        <v>39.448155999999997</v>
      </c>
      <c r="BB3451" s="294">
        <v>30.745786583640701</v>
      </c>
      <c r="BC3451" s="294">
        <v>9.9</v>
      </c>
      <c r="BD3451" s="294"/>
      <c r="BE3451" s="293" t="s">
        <v>4204</v>
      </c>
      <c r="BF3451" s="291"/>
      <c r="BG3451" s="293" t="s">
        <v>320</v>
      </c>
      <c r="BH3451" s="293" t="s">
        <v>197</v>
      </c>
      <c r="BI3451" s="293" t="s">
        <v>373</v>
      </c>
      <c r="BJ3451" s="293" t="s">
        <v>103</v>
      </c>
      <c r="BK3451" s="292" t="s">
        <v>4</v>
      </c>
      <c r="BL3451" s="294">
        <v>93188</v>
      </c>
      <c r="BM3451" s="292" t="s">
        <v>894</v>
      </c>
      <c r="BN3451" s="294"/>
      <c r="BO3451" s="297">
        <v>42594</v>
      </c>
      <c r="BP3451" s="297">
        <v>48711</v>
      </c>
      <c r="BQ3451" s="297" t="s">
        <v>1065</v>
      </c>
      <c r="BR3451" s="297" t="s">
        <v>4741</v>
      </c>
      <c r="BS3451" s="297">
        <v>42594</v>
      </c>
      <c r="BT3451" s="297">
        <v>48711</v>
      </c>
      <c r="BU3451" s="294">
        <v>0</v>
      </c>
      <c r="BV3451" s="294">
        <v>0</v>
      </c>
      <c r="BW3451" s="294">
        <v>0</v>
      </c>
    </row>
    <row r="3452" spans="1:75" s="289" customFormat="1" ht="18.2" customHeight="1" x14ac:dyDescent="0.15">
      <c r="A3452" s="298">
        <v>3450</v>
      </c>
      <c r="B3452" s="299" t="s">
        <v>305</v>
      </c>
      <c r="C3452" s="299" t="s">
        <v>306</v>
      </c>
      <c r="D3452" s="313">
        <v>45172</v>
      </c>
      <c r="E3452" s="300" t="s">
        <v>3900</v>
      </c>
      <c r="F3452" s="309">
        <v>0</v>
      </c>
      <c r="G3452" s="309">
        <v>1</v>
      </c>
      <c r="H3452" s="302">
        <v>36513.11</v>
      </c>
      <c r="I3452" s="302">
        <v>67.64</v>
      </c>
      <c r="J3452" s="302">
        <v>0</v>
      </c>
      <c r="K3452" s="302">
        <v>36580.75</v>
      </c>
      <c r="L3452" s="302">
        <v>3521.8</v>
      </c>
      <c r="M3452" s="302">
        <v>0</v>
      </c>
      <c r="N3452" s="302">
        <v>67.64</v>
      </c>
      <c r="O3452" s="302">
        <v>3521.8</v>
      </c>
      <c r="P3452" s="302">
        <v>0</v>
      </c>
      <c r="Q3452" s="302">
        <v>0</v>
      </c>
      <c r="R3452" s="302">
        <v>32991.31</v>
      </c>
      <c r="S3452" s="302">
        <v>0</v>
      </c>
      <c r="T3452" s="302">
        <v>292.10000000000002</v>
      </c>
      <c r="U3452" s="302">
        <v>0</v>
      </c>
      <c r="V3452" s="302">
        <v>0</v>
      </c>
      <c r="W3452" s="302">
        <v>292.10000000000002</v>
      </c>
      <c r="X3452" s="302">
        <v>0</v>
      </c>
      <c r="Y3452" s="302">
        <v>0</v>
      </c>
      <c r="Z3452" s="302">
        <v>0</v>
      </c>
      <c r="AA3452" s="302">
        <v>0</v>
      </c>
      <c r="AB3452" s="302">
        <v>0</v>
      </c>
      <c r="AC3452" s="302">
        <v>0</v>
      </c>
      <c r="AD3452" s="302">
        <v>0</v>
      </c>
      <c r="AE3452" s="302">
        <v>0</v>
      </c>
      <c r="AF3452" s="302">
        <v>0</v>
      </c>
      <c r="AG3452" s="302">
        <v>0</v>
      </c>
      <c r="AH3452" s="302">
        <v>154.97999999999999</v>
      </c>
      <c r="AI3452" s="302">
        <v>0</v>
      </c>
      <c r="AJ3452" s="302">
        <v>0</v>
      </c>
      <c r="AK3452" s="302">
        <v>0</v>
      </c>
      <c r="AL3452" s="302">
        <v>350</v>
      </c>
      <c r="AM3452" s="302">
        <v>0</v>
      </c>
      <c r="AN3452" s="302">
        <v>0</v>
      </c>
      <c r="AO3452" s="302">
        <v>0</v>
      </c>
      <c r="AP3452" s="302">
        <v>13.48</v>
      </c>
      <c r="AQ3452" s="302">
        <v>0</v>
      </c>
      <c r="AR3452" s="302">
        <v>0</v>
      </c>
      <c r="AS3452" s="302">
        <v>0</v>
      </c>
      <c r="AT3452" s="295">
        <f t="shared" si="53"/>
        <v>4400.0000000000009</v>
      </c>
      <c r="AU3452" s="302">
        <v>0</v>
      </c>
      <c r="AV3452" s="302">
        <v>0</v>
      </c>
      <c r="AW3452" s="303">
        <v>9</v>
      </c>
      <c r="AX3452" s="303">
        <v>94</v>
      </c>
      <c r="AY3452" s="302">
        <v>372299.99</v>
      </c>
      <c r="AZ3452" s="302">
        <v>228700.88</v>
      </c>
      <c r="BA3452" s="301">
        <v>62.334688999999997</v>
      </c>
      <c r="BB3452" s="301">
        <v>8.99210815696288</v>
      </c>
      <c r="BC3452" s="301">
        <v>9.6</v>
      </c>
      <c r="BD3452" s="301"/>
      <c r="BE3452" s="300" t="s">
        <v>4204</v>
      </c>
      <c r="BF3452" s="298"/>
      <c r="BG3452" s="300" t="s">
        <v>312</v>
      </c>
      <c r="BH3452" s="300" t="s">
        <v>196</v>
      </c>
      <c r="BI3452" s="300" t="s">
        <v>773</v>
      </c>
      <c r="BJ3452" s="300" t="s">
        <v>103</v>
      </c>
      <c r="BK3452" s="299" t="s">
        <v>4</v>
      </c>
      <c r="BL3452" s="301">
        <v>32991.31</v>
      </c>
      <c r="BM3452" s="299" t="s">
        <v>894</v>
      </c>
      <c r="BN3452" s="301"/>
      <c r="BO3452" s="304">
        <v>42600</v>
      </c>
      <c r="BP3452" s="304">
        <v>45461</v>
      </c>
      <c r="BQ3452" s="297" t="s">
        <v>1065</v>
      </c>
      <c r="BR3452" s="297" t="s">
        <v>4741</v>
      </c>
      <c r="BS3452" s="297">
        <v>42600</v>
      </c>
      <c r="BT3452" s="297">
        <v>45461</v>
      </c>
      <c r="BU3452" s="301">
        <v>0</v>
      </c>
      <c r="BV3452" s="301">
        <v>0</v>
      </c>
      <c r="BW3452" s="301">
        <v>0</v>
      </c>
    </row>
    <row r="3453" spans="1:75" s="289" customFormat="1" ht="18.2" customHeight="1" x14ac:dyDescent="0.15">
      <c r="A3453" s="291">
        <v>3451</v>
      </c>
      <c r="B3453" s="292" t="s">
        <v>305</v>
      </c>
      <c r="C3453" s="292" t="s">
        <v>306</v>
      </c>
      <c r="D3453" s="312">
        <v>45172</v>
      </c>
      <c r="E3453" s="293" t="s">
        <v>3901</v>
      </c>
      <c r="F3453" s="308">
        <v>11</v>
      </c>
      <c r="G3453" s="308">
        <v>11</v>
      </c>
      <c r="H3453" s="295">
        <v>296804.84000000003</v>
      </c>
      <c r="I3453" s="295">
        <v>13109.78</v>
      </c>
      <c r="J3453" s="295">
        <v>0</v>
      </c>
      <c r="K3453" s="295">
        <v>309914.62</v>
      </c>
      <c r="L3453" s="295">
        <v>1282.8</v>
      </c>
      <c r="M3453" s="295">
        <v>0</v>
      </c>
      <c r="N3453" s="295">
        <v>1007.79</v>
      </c>
      <c r="O3453" s="295">
        <v>0</v>
      </c>
      <c r="P3453" s="295">
        <v>0</v>
      </c>
      <c r="Q3453" s="295">
        <v>0</v>
      </c>
      <c r="R3453" s="295">
        <v>308906.83</v>
      </c>
      <c r="S3453" s="295">
        <v>24038.36</v>
      </c>
      <c r="T3453" s="295">
        <v>2349.6999999999998</v>
      </c>
      <c r="U3453" s="295">
        <v>0</v>
      </c>
      <c r="V3453" s="295">
        <v>2446.9699999999998</v>
      </c>
      <c r="W3453" s="295">
        <v>0</v>
      </c>
      <c r="X3453" s="295">
        <v>0</v>
      </c>
      <c r="Y3453" s="295">
        <v>0</v>
      </c>
      <c r="Z3453" s="295">
        <v>23941.09</v>
      </c>
      <c r="AA3453" s="295">
        <v>0</v>
      </c>
      <c r="AB3453" s="295">
        <v>0</v>
      </c>
      <c r="AC3453" s="295">
        <v>0</v>
      </c>
      <c r="AD3453" s="295">
        <v>0</v>
      </c>
      <c r="AE3453" s="295">
        <v>0</v>
      </c>
      <c r="AF3453" s="295">
        <v>0</v>
      </c>
      <c r="AG3453" s="295">
        <v>0</v>
      </c>
      <c r="AH3453" s="295">
        <v>0</v>
      </c>
      <c r="AI3453" s="295">
        <v>0</v>
      </c>
      <c r="AJ3453" s="295">
        <v>0</v>
      </c>
      <c r="AK3453" s="295">
        <v>0</v>
      </c>
      <c r="AL3453" s="295">
        <v>350</v>
      </c>
      <c r="AM3453" s="295">
        <v>0</v>
      </c>
      <c r="AN3453" s="295">
        <v>0</v>
      </c>
      <c r="AO3453" s="295">
        <v>195.24</v>
      </c>
      <c r="AP3453" s="295">
        <v>0</v>
      </c>
      <c r="AQ3453" s="295">
        <v>0</v>
      </c>
      <c r="AR3453" s="295">
        <v>0</v>
      </c>
      <c r="AS3453" s="295">
        <v>0</v>
      </c>
      <c r="AT3453" s="295">
        <f t="shared" si="53"/>
        <v>4000</v>
      </c>
      <c r="AU3453" s="295">
        <v>13384.79</v>
      </c>
      <c r="AV3453" s="295">
        <v>23941.09</v>
      </c>
      <c r="AW3453" s="296">
        <v>131</v>
      </c>
      <c r="AX3453" s="296">
        <v>216</v>
      </c>
      <c r="AY3453" s="295">
        <v>367000.01</v>
      </c>
      <c r="AZ3453" s="295">
        <v>367000.01</v>
      </c>
      <c r="BA3453" s="294">
        <v>82.348776000000001</v>
      </c>
      <c r="BB3453" s="294">
        <v>69.313620314451995</v>
      </c>
      <c r="BC3453" s="294">
        <v>9.5</v>
      </c>
      <c r="BD3453" s="294"/>
      <c r="BE3453" s="293" t="s">
        <v>4204</v>
      </c>
      <c r="BF3453" s="291"/>
      <c r="BG3453" s="293" t="s">
        <v>312</v>
      </c>
      <c r="BH3453" s="293" t="s">
        <v>188</v>
      </c>
      <c r="BI3453" s="293" t="s">
        <v>313</v>
      </c>
      <c r="BJ3453" s="293" t="s">
        <v>4205</v>
      </c>
      <c r="BK3453" s="292" t="s">
        <v>4</v>
      </c>
      <c r="BL3453" s="294">
        <v>308906.83</v>
      </c>
      <c r="BM3453" s="292" t="s">
        <v>894</v>
      </c>
      <c r="BN3453" s="294"/>
      <c r="BO3453" s="297">
        <v>42600</v>
      </c>
      <c r="BP3453" s="297">
        <v>49174</v>
      </c>
      <c r="BQ3453" s="297" t="s">
        <v>1067</v>
      </c>
      <c r="BR3453" s="297" t="s">
        <v>4743</v>
      </c>
      <c r="BS3453" s="297">
        <v>42600</v>
      </c>
      <c r="BT3453" s="297">
        <v>49174</v>
      </c>
      <c r="BU3453" s="294">
        <v>1952.4</v>
      </c>
      <c r="BV3453" s="294">
        <v>0</v>
      </c>
      <c r="BW3453" s="294">
        <v>0</v>
      </c>
    </row>
    <row r="3454" spans="1:75" s="289" customFormat="1" ht="18.2" customHeight="1" x14ac:dyDescent="0.15">
      <c r="A3454" s="298">
        <v>3452</v>
      </c>
      <c r="B3454" s="299" t="s">
        <v>305</v>
      </c>
      <c r="C3454" s="299" t="s">
        <v>306</v>
      </c>
      <c r="D3454" s="313">
        <v>45172</v>
      </c>
      <c r="E3454" s="300" t="s">
        <v>3902</v>
      </c>
      <c r="F3454" s="309">
        <v>0</v>
      </c>
      <c r="G3454" s="309">
        <v>0</v>
      </c>
      <c r="H3454" s="302">
        <v>399475.49</v>
      </c>
      <c r="I3454" s="302">
        <v>0</v>
      </c>
      <c r="J3454" s="302">
        <v>0</v>
      </c>
      <c r="K3454" s="302">
        <v>399475.49</v>
      </c>
      <c r="L3454" s="302">
        <v>1118.0999999999999</v>
      </c>
      <c r="M3454" s="302">
        <v>0</v>
      </c>
      <c r="N3454" s="302">
        <v>0</v>
      </c>
      <c r="O3454" s="302">
        <v>1118.0999999999999</v>
      </c>
      <c r="P3454" s="302">
        <v>0</v>
      </c>
      <c r="Q3454" s="302">
        <v>0</v>
      </c>
      <c r="R3454" s="302">
        <v>398357.39</v>
      </c>
      <c r="S3454" s="302">
        <v>0</v>
      </c>
      <c r="T3454" s="302">
        <v>3162.51</v>
      </c>
      <c r="U3454" s="302">
        <v>0</v>
      </c>
      <c r="V3454" s="302">
        <v>0</v>
      </c>
      <c r="W3454" s="302">
        <v>3162.51</v>
      </c>
      <c r="X3454" s="302">
        <v>0</v>
      </c>
      <c r="Y3454" s="302">
        <v>0</v>
      </c>
      <c r="Z3454" s="302">
        <v>0</v>
      </c>
      <c r="AA3454" s="302">
        <v>0</v>
      </c>
      <c r="AB3454" s="302">
        <v>0</v>
      </c>
      <c r="AC3454" s="302">
        <v>0</v>
      </c>
      <c r="AD3454" s="302">
        <v>0</v>
      </c>
      <c r="AE3454" s="302">
        <v>0</v>
      </c>
      <c r="AF3454" s="302">
        <v>0</v>
      </c>
      <c r="AG3454" s="302">
        <v>0</v>
      </c>
      <c r="AH3454" s="302">
        <v>247.27</v>
      </c>
      <c r="AI3454" s="302">
        <v>0</v>
      </c>
      <c r="AJ3454" s="302">
        <v>0</v>
      </c>
      <c r="AK3454" s="302">
        <v>0</v>
      </c>
      <c r="AL3454" s="302">
        <v>0</v>
      </c>
      <c r="AM3454" s="302">
        <v>0</v>
      </c>
      <c r="AN3454" s="302">
        <v>0</v>
      </c>
      <c r="AO3454" s="302">
        <v>0</v>
      </c>
      <c r="AP3454" s="302">
        <v>530.12</v>
      </c>
      <c r="AQ3454" s="302">
        <v>0</v>
      </c>
      <c r="AR3454" s="302">
        <v>0</v>
      </c>
      <c r="AS3454" s="302">
        <v>0</v>
      </c>
      <c r="AT3454" s="295">
        <f t="shared" si="53"/>
        <v>5058</v>
      </c>
      <c r="AU3454" s="302">
        <v>0</v>
      </c>
      <c r="AV3454" s="302">
        <v>0</v>
      </c>
      <c r="AW3454" s="303">
        <v>176</v>
      </c>
      <c r="AX3454" s="303">
        <v>261</v>
      </c>
      <c r="AY3454" s="302">
        <v>464810.01</v>
      </c>
      <c r="AZ3454" s="302">
        <v>464810.01</v>
      </c>
      <c r="BA3454" s="301">
        <v>86.486948999999996</v>
      </c>
      <c r="BB3454" s="301">
        <v>74.122145675612899</v>
      </c>
      <c r="BC3454" s="301">
        <v>9.5</v>
      </c>
      <c r="BD3454" s="301"/>
      <c r="BE3454" s="300" t="s">
        <v>4204</v>
      </c>
      <c r="BF3454" s="298"/>
      <c r="BG3454" s="300" t="s">
        <v>333</v>
      </c>
      <c r="BH3454" s="300" t="s">
        <v>193</v>
      </c>
      <c r="BI3454" s="300" t="s">
        <v>342</v>
      </c>
      <c r="BJ3454" s="300" t="s">
        <v>103</v>
      </c>
      <c r="BK3454" s="299" t="s">
        <v>4</v>
      </c>
      <c r="BL3454" s="301">
        <v>398357.39</v>
      </c>
      <c r="BM3454" s="299" t="s">
        <v>894</v>
      </c>
      <c r="BN3454" s="301"/>
      <c r="BO3454" s="304">
        <v>42593</v>
      </c>
      <c r="BP3454" s="304">
        <v>50536</v>
      </c>
      <c r="BQ3454" s="297" t="s">
        <v>1067</v>
      </c>
      <c r="BR3454" s="297" t="s">
        <v>4743</v>
      </c>
      <c r="BS3454" s="297">
        <v>42593</v>
      </c>
      <c r="BT3454" s="297">
        <v>50536</v>
      </c>
      <c r="BU3454" s="301">
        <v>0</v>
      </c>
      <c r="BV3454" s="301">
        <v>0</v>
      </c>
      <c r="BW3454" s="301">
        <v>0</v>
      </c>
    </row>
    <row r="3455" spans="1:75" s="289" customFormat="1" ht="18.2" customHeight="1" x14ac:dyDescent="0.15">
      <c r="A3455" s="291">
        <v>3453</v>
      </c>
      <c r="B3455" s="292" t="s">
        <v>305</v>
      </c>
      <c r="C3455" s="292" t="s">
        <v>306</v>
      </c>
      <c r="D3455" s="312">
        <v>45172</v>
      </c>
      <c r="E3455" s="293" t="s">
        <v>3903</v>
      </c>
      <c r="F3455" s="308">
        <v>1</v>
      </c>
      <c r="G3455" s="308">
        <v>2</v>
      </c>
      <c r="H3455" s="295">
        <v>368843.66</v>
      </c>
      <c r="I3455" s="295">
        <v>2896.7</v>
      </c>
      <c r="J3455" s="295">
        <v>0</v>
      </c>
      <c r="K3455" s="295">
        <v>371740.36</v>
      </c>
      <c r="L3455" s="295">
        <v>1465.57</v>
      </c>
      <c r="M3455" s="295">
        <v>0</v>
      </c>
      <c r="N3455" s="295">
        <v>2896.7</v>
      </c>
      <c r="O3455" s="295">
        <v>0</v>
      </c>
      <c r="P3455" s="295">
        <v>0</v>
      </c>
      <c r="Q3455" s="295">
        <v>0</v>
      </c>
      <c r="R3455" s="295">
        <v>368843.66</v>
      </c>
      <c r="S3455" s="295">
        <v>4425.8500000000004</v>
      </c>
      <c r="T3455" s="295">
        <v>2920.01</v>
      </c>
      <c r="U3455" s="295">
        <v>0</v>
      </c>
      <c r="V3455" s="295">
        <v>4425.8500000000004</v>
      </c>
      <c r="W3455" s="295">
        <v>2823.07</v>
      </c>
      <c r="X3455" s="295">
        <v>0</v>
      </c>
      <c r="Y3455" s="295">
        <v>0</v>
      </c>
      <c r="Z3455" s="295">
        <v>96.94</v>
      </c>
      <c r="AA3455" s="295">
        <v>0</v>
      </c>
      <c r="AB3455" s="295">
        <v>0</v>
      </c>
      <c r="AC3455" s="295">
        <v>0</v>
      </c>
      <c r="AD3455" s="295">
        <v>0</v>
      </c>
      <c r="AE3455" s="295">
        <v>0</v>
      </c>
      <c r="AF3455" s="295">
        <v>0</v>
      </c>
      <c r="AG3455" s="295">
        <v>0</v>
      </c>
      <c r="AH3455" s="295">
        <v>252.19</v>
      </c>
      <c r="AI3455" s="295">
        <v>0</v>
      </c>
      <c r="AJ3455" s="295">
        <v>0</v>
      </c>
      <c r="AK3455" s="295">
        <v>0</v>
      </c>
      <c r="AL3455" s="295">
        <v>350</v>
      </c>
      <c r="AM3455" s="295">
        <v>0</v>
      </c>
      <c r="AN3455" s="295">
        <v>0</v>
      </c>
      <c r="AO3455" s="295">
        <v>252.19</v>
      </c>
      <c r="AP3455" s="295">
        <v>0</v>
      </c>
      <c r="AQ3455" s="295">
        <v>0</v>
      </c>
      <c r="AR3455" s="295">
        <v>0</v>
      </c>
      <c r="AS3455" s="295">
        <v>0</v>
      </c>
      <c r="AT3455" s="295">
        <f t="shared" si="53"/>
        <v>11000</v>
      </c>
      <c r="AU3455" s="295">
        <v>1465.57</v>
      </c>
      <c r="AV3455" s="295">
        <v>96.94</v>
      </c>
      <c r="AW3455" s="296">
        <v>138</v>
      </c>
      <c r="AX3455" s="296">
        <v>223</v>
      </c>
      <c r="AY3455" s="295">
        <v>506400.01</v>
      </c>
      <c r="AZ3455" s="295">
        <v>449040.22</v>
      </c>
      <c r="BA3455" s="294">
        <v>68.301866000000004</v>
      </c>
      <c r="BB3455" s="294">
        <v>56.103460487948198</v>
      </c>
      <c r="BC3455" s="294">
        <v>9.5</v>
      </c>
      <c r="BD3455" s="294"/>
      <c r="BE3455" s="293" t="s">
        <v>4204</v>
      </c>
      <c r="BF3455" s="291"/>
      <c r="BG3455" s="293" t="s">
        <v>315</v>
      </c>
      <c r="BH3455" s="293" t="s">
        <v>183</v>
      </c>
      <c r="BI3455" s="293" t="s">
        <v>328</v>
      </c>
      <c r="BJ3455" s="293" t="s">
        <v>177</v>
      </c>
      <c r="BK3455" s="292" t="s">
        <v>4</v>
      </c>
      <c r="BL3455" s="294">
        <v>368843.66</v>
      </c>
      <c r="BM3455" s="292" t="s">
        <v>894</v>
      </c>
      <c r="BN3455" s="294"/>
      <c r="BO3455" s="297">
        <v>42599</v>
      </c>
      <c r="BP3455" s="297">
        <v>49385</v>
      </c>
      <c r="BQ3455" s="297" t="s">
        <v>1065</v>
      </c>
      <c r="BR3455" s="297" t="s">
        <v>4741</v>
      </c>
      <c r="BS3455" s="297">
        <v>42599</v>
      </c>
      <c r="BT3455" s="297">
        <v>49385</v>
      </c>
      <c r="BU3455" s="294">
        <v>0</v>
      </c>
      <c r="BV3455" s="294">
        <v>0</v>
      </c>
      <c r="BW3455" s="294">
        <v>0</v>
      </c>
    </row>
    <row r="3456" spans="1:75" s="289" customFormat="1" ht="18.2" customHeight="1" x14ac:dyDescent="0.15">
      <c r="A3456" s="298">
        <v>3454</v>
      </c>
      <c r="B3456" s="299" t="s">
        <v>305</v>
      </c>
      <c r="C3456" s="299" t="s">
        <v>306</v>
      </c>
      <c r="D3456" s="313">
        <v>45172</v>
      </c>
      <c r="E3456" s="300" t="s">
        <v>3904</v>
      </c>
      <c r="F3456" s="309">
        <v>3</v>
      </c>
      <c r="G3456" s="309">
        <v>2</v>
      </c>
      <c r="H3456" s="302">
        <v>106651.7</v>
      </c>
      <c r="I3456" s="302">
        <v>638.32000000000005</v>
      </c>
      <c r="J3456" s="302">
        <v>0</v>
      </c>
      <c r="K3456" s="302">
        <v>107290.02</v>
      </c>
      <c r="L3456" s="302">
        <v>323.11</v>
      </c>
      <c r="M3456" s="302">
        <v>0</v>
      </c>
      <c r="N3456" s="302">
        <v>0</v>
      </c>
      <c r="O3456" s="302">
        <v>0</v>
      </c>
      <c r="P3456" s="302">
        <v>0</v>
      </c>
      <c r="Q3456" s="302">
        <v>0</v>
      </c>
      <c r="R3456" s="302">
        <v>107290.02</v>
      </c>
      <c r="S3456" s="302">
        <v>1767.66</v>
      </c>
      <c r="T3456" s="302">
        <v>879.88</v>
      </c>
      <c r="U3456" s="302">
        <v>0</v>
      </c>
      <c r="V3456" s="302">
        <v>0</v>
      </c>
      <c r="W3456" s="302">
        <v>0</v>
      </c>
      <c r="X3456" s="302">
        <v>0</v>
      </c>
      <c r="Y3456" s="302">
        <v>0</v>
      </c>
      <c r="Z3456" s="302">
        <v>2647.54</v>
      </c>
      <c r="AA3456" s="302">
        <v>0</v>
      </c>
      <c r="AB3456" s="302">
        <v>0</v>
      </c>
      <c r="AC3456" s="302">
        <v>0</v>
      </c>
      <c r="AD3456" s="302">
        <v>0</v>
      </c>
      <c r="AE3456" s="302">
        <v>0</v>
      </c>
      <c r="AF3456" s="302">
        <v>0</v>
      </c>
      <c r="AG3456" s="302">
        <v>0</v>
      </c>
      <c r="AH3456" s="302">
        <v>0</v>
      </c>
      <c r="AI3456" s="302">
        <v>0</v>
      </c>
      <c r="AJ3456" s="302">
        <v>0</v>
      </c>
      <c r="AK3456" s="302">
        <v>0</v>
      </c>
      <c r="AL3456" s="302">
        <v>0</v>
      </c>
      <c r="AM3456" s="302">
        <v>0</v>
      </c>
      <c r="AN3456" s="302">
        <v>0</v>
      </c>
      <c r="AO3456" s="302">
        <v>0</v>
      </c>
      <c r="AP3456" s="302">
        <v>0</v>
      </c>
      <c r="AQ3456" s="302">
        <v>0</v>
      </c>
      <c r="AR3456" s="302">
        <v>0</v>
      </c>
      <c r="AS3456" s="302">
        <v>0</v>
      </c>
      <c r="AT3456" s="295">
        <f t="shared" si="53"/>
        <v>0</v>
      </c>
      <c r="AU3456" s="302">
        <v>961.43</v>
      </c>
      <c r="AV3456" s="302">
        <v>2647.54</v>
      </c>
      <c r="AW3456" s="303">
        <v>159</v>
      </c>
      <c r="AX3456" s="303">
        <v>244</v>
      </c>
      <c r="AY3456" s="302">
        <v>325000</v>
      </c>
      <c r="AZ3456" s="302">
        <v>124140.51</v>
      </c>
      <c r="BA3456" s="301">
        <v>28.418465000000001</v>
      </c>
      <c r="BB3456" s="301">
        <v>24.561021041554401</v>
      </c>
      <c r="BC3456" s="301">
        <v>9.9</v>
      </c>
      <c r="BD3456" s="301"/>
      <c r="BE3456" s="300" t="s">
        <v>4204</v>
      </c>
      <c r="BF3456" s="298"/>
      <c r="BG3456" s="300" t="s">
        <v>320</v>
      </c>
      <c r="BH3456" s="300" t="s">
        <v>181</v>
      </c>
      <c r="BI3456" s="300" t="s">
        <v>462</v>
      </c>
      <c r="BJ3456" s="300" t="s">
        <v>177</v>
      </c>
      <c r="BK3456" s="299" t="s">
        <v>4</v>
      </c>
      <c r="BL3456" s="301">
        <v>107290.02</v>
      </c>
      <c r="BM3456" s="299" t="s">
        <v>894</v>
      </c>
      <c r="BN3456" s="301"/>
      <c r="BO3456" s="304">
        <v>42593</v>
      </c>
      <c r="BP3456" s="304">
        <v>50020</v>
      </c>
      <c r="BQ3456" s="297" t="s">
        <v>1065</v>
      </c>
      <c r="BR3456" s="297" t="s">
        <v>4741</v>
      </c>
      <c r="BS3456" s="297">
        <v>42593</v>
      </c>
      <c r="BT3456" s="297">
        <v>50020</v>
      </c>
      <c r="BU3456" s="301">
        <v>337.92</v>
      </c>
      <c r="BV3456" s="301">
        <v>0</v>
      </c>
      <c r="BW3456" s="301">
        <v>0</v>
      </c>
    </row>
    <row r="3457" spans="1:75" s="289" customFormat="1" ht="18.2" customHeight="1" x14ac:dyDescent="0.15">
      <c r="A3457" s="291">
        <v>3455</v>
      </c>
      <c r="B3457" s="292" t="s">
        <v>305</v>
      </c>
      <c r="C3457" s="292" t="s">
        <v>306</v>
      </c>
      <c r="D3457" s="312">
        <v>45172</v>
      </c>
      <c r="E3457" s="293" t="s">
        <v>3905</v>
      </c>
      <c r="F3457" s="308">
        <v>0</v>
      </c>
      <c r="G3457" s="308">
        <v>0</v>
      </c>
      <c r="H3457" s="295">
        <v>341232.55</v>
      </c>
      <c r="I3457" s="295">
        <v>0</v>
      </c>
      <c r="J3457" s="295">
        <v>0</v>
      </c>
      <c r="K3457" s="295">
        <v>341232.55</v>
      </c>
      <c r="L3457" s="295">
        <v>1696.65</v>
      </c>
      <c r="M3457" s="295">
        <v>0</v>
      </c>
      <c r="N3457" s="295">
        <v>0</v>
      </c>
      <c r="O3457" s="295">
        <v>1696.65</v>
      </c>
      <c r="P3457" s="295">
        <v>0</v>
      </c>
      <c r="Q3457" s="295">
        <v>0</v>
      </c>
      <c r="R3457" s="295">
        <v>339535.9</v>
      </c>
      <c r="S3457" s="295">
        <v>0</v>
      </c>
      <c r="T3457" s="295">
        <v>2274.88</v>
      </c>
      <c r="U3457" s="295">
        <v>0</v>
      </c>
      <c r="V3457" s="295">
        <v>0</v>
      </c>
      <c r="W3457" s="295">
        <v>2274.88</v>
      </c>
      <c r="X3457" s="295">
        <v>0</v>
      </c>
      <c r="Y3457" s="295">
        <v>0</v>
      </c>
      <c r="Z3457" s="295">
        <v>0</v>
      </c>
      <c r="AA3457" s="295">
        <v>0</v>
      </c>
      <c r="AB3457" s="295">
        <v>0</v>
      </c>
      <c r="AC3457" s="295">
        <v>0</v>
      </c>
      <c r="AD3457" s="295">
        <v>0</v>
      </c>
      <c r="AE3457" s="295">
        <v>0</v>
      </c>
      <c r="AF3457" s="295">
        <v>0</v>
      </c>
      <c r="AG3457" s="295">
        <v>0</v>
      </c>
      <c r="AH3457" s="295">
        <v>233.02</v>
      </c>
      <c r="AI3457" s="295">
        <v>0</v>
      </c>
      <c r="AJ3457" s="295">
        <v>0</v>
      </c>
      <c r="AK3457" s="295">
        <v>0</v>
      </c>
      <c r="AL3457" s="295">
        <v>0</v>
      </c>
      <c r="AM3457" s="295">
        <v>0</v>
      </c>
      <c r="AN3457" s="295">
        <v>0</v>
      </c>
      <c r="AO3457" s="295">
        <v>0</v>
      </c>
      <c r="AP3457" s="295">
        <v>45.45</v>
      </c>
      <c r="AQ3457" s="295">
        <v>0</v>
      </c>
      <c r="AR3457" s="295">
        <v>0</v>
      </c>
      <c r="AS3457" s="295">
        <v>0</v>
      </c>
      <c r="AT3457" s="295">
        <f t="shared" si="53"/>
        <v>4250</v>
      </c>
      <c r="AU3457" s="295">
        <v>0</v>
      </c>
      <c r="AV3457" s="295">
        <v>0</v>
      </c>
      <c r="AW3457" s="296">
        <v>127</v>
      </c>
      <c r="AX3457" s="296">
        <v>212</v>
      </c>
      <c r="AY3457" s="295">
        <v>437999.99</v>
      </c>
      <c r="AZ3457" s="295">
        <v>437999.99</v>
      </c>
      <c r="BA3457" s="294">
        <v>89.877949999999998</v>
      </c>
      <c r="BB3457" s="294">
        <v>69.673039589350196</v>
      </c>
      <c r="BC3457" s="294">
        <v>8</v>
      </c>
      <c r="BD3457" s="294"/>
      <c r="BE3457" s="293" t="s">
        <v>4204</v>
      </c>
      <c r="BF3457" s="291"/>
      <c r="BG3457" s="293" t="s">
        <v>349</v>
      </c>
      <c r="BH3457" s="293" t="s">
        <v>185</v>
      </c>
      <c r="BI3457" s="293" t="s">
        <v>841</v>
      </c>
      <c r="BJ3457" s="293" t="s">
        <v>103</v>
      </c>
      <c r="BK3457" s="292" t="s">
        <v>4</v>
      </c>
      <c r="BL3457" s="294">
        <v>339535.9</v>
      </c>
      <c r="BM3457" s="292" t="s">
        <v>894</v>
      </c>
      <c r="BN3457" s="294"/>
      <c r="BO3457" s="297">
        <v>42599</v>
      </c>
      <c r="BP3457" s="297">
        <v>49051</v>
      </c>
      <c r="BQ3457" s="297" t="s">
        <v>1065</v>
      </c>
      <c r="BR3457" s="297" t="s">
        <v>4741</v>
      </c>
      <c r="BS3457" s="297">
        <v>42599</v>
      </c>
      <c r="BT3457" s="297">
        <v>49051</v>
      </c>
      <c r="BU3457" s="294">
        <v>0</v>
      </c>
      <c r="BV3457" s="294">
        <v>0</v>
      </c>
      <c r="BW3457" s="294">
        <v>0</v>
      </c>
    </row>
    <row r="3458" spans="1:75" s="289" customFormat="1" ht="18.2" customHeight="1" x14ac:dyDescent="0.15">
      <c r="A3458" s="298">
        <v>3456</v>
      </c>
      <c r="B3458" s="299" t="s">
        <v>305</v>
      </c>
      <c r="C3458" s="299" t="s">
        <v>306</v>
      </c>
      <c r="D3458" s="313">
        <v>45172</v>
      </c>
      <c r="E3458" s="300" t="s">
        <v>3906</v>
      </c>
      <c r="F3458" s="309">
        <v>0</v>
      </c>
      <c r="G3458" s="309">
        <v>0</v>
      </c>
      <c r="H3458" s="302">
        <v>438632.64</v>
      </c>
      <c r="I3458" s="302">
        <v>0</v>
      </c>
      <c r="J3458" s="302">
        <v>0</v>
      </c>
      <c r="K3458" s="302">
        <v>438632.64</v>
      </c>
      <c r="L3458" s="302">
        <v>3704.06</v>
      </c>
      <c r="M3458" s="302">
        <v>0</v>
      </c>
      <c r="N3458" s="302">
        <v>0</v>
      </c>
      <c r="O3458" s="302">
        <v>3704.06</v>
      </c>
      <c r="P3458" s="302">
        <v>0</v>
      </c>
      <c r="Q3458" s="302">
        <v>0</v>
      </c>
      <c r="R3458" s="302">
        <v>434928.58</v>
      </c>
      <c r="S3458" s="302">
        <v>0</v>
      </c>
      <c r="T3458" s="302">
        <v>2924.22</v>
      </c>
      <c r="U3458" s="302">
        <v>0</v>
      </c>
      <c r="V3458" s="302">
        <v>0</v>
      </c>
      <c r="W3458" s="302">
        <v>2924.22</v>
      </c>
      <c r="X3458" s="302">
        <v>0</v>
      </c>
      <c r="Y3458" s="302">
        <v>0</v>
      </c>
      <c r="Z3458" s="302">
        <v>0</v>
      </c>
      <c r="AA3458" s="302">
        <v>0</v>
      </c>
      <c r="AB3458" s="302">
        <v>0</v>
      </c>
      <c r="AC3458" s="302">
        <v>0</v>
      </c>
      <c r="AD3458" s="302">
        <v>0</v>
      </c>
      <c r="AE3458" s="302">
        <v>0</v>
      </c>
      <c r="AF3458" s="302">
        <v>0</v>
      </c>
      <c r="AG3458" s="302">
        <v>0</v>
      </c>
      <c r="AH3458" s="302">
        <v>388.89</v>
      </c>
      <c r="AI3458" s="302">
        <v>0</v>
      </c>
      <c r="AJ3458" s="302">
        <v>0</v>
      </c>
      <c r="AK3458" s="302">
        <v>0</v>
      </c>
      <c r="AL3458" s="302">
        <v>0</v>
      </c>
      <c r="AM3458" s="302">
        <v>0</v>
      </c>
      <c r="AN3458" s="302">
        <v>0</v>
      </c>
      <c r="AO3458" s="302">
        <v>0</v>
      </c>
      <c r="AP3458" s="302">
        <v>14.99</v>
      </c>
      <c r="AQ3458" s="302">
        <v>0</v>
      </c>
      <c r="AR3458" s="302">
        <v>12.16</v>
      </c>
      <c r="AS3458" s="302">
        <v>0</v>
      </c>
      <c r="AT3458" s="295">
        <f t="shared" si="53"/>
        <v>7020</v>
      </c>
      <c r="AU3458" s="302">
        <v>0</v>
      </c>
      <c r="AV3458" s="302">
        <v>0</v>
      </c>
      <c r="AW3458" s="303">
        <v>127</v>
      </c>
      <c r="AX3458" s="303">
        <v>212</v>
      </c>
      <c r="AY3458" s="302">
        <v>731000</v>
      </c>
      <c r="AZ3458" s="302">
        <v>731000</v>
      </c>
      <c r="BA3458" s="301">
        <v>89.507521999999994</v>
      </c>
      <c r="BB3458" s="301">
        <v>53.254965038000996</v>
      </c>
      <c r="BC3458" s="301">
        <v>8</v>
      </c>
      <c r="BD3458" s="301"/>
      <c r="BE3458" s="300" t="s">
        <v>4204</v>
      </c>
      <c r="BF3458" s="298"/>
      <c r="BG3458" s="300" t="s">
        <v>349</v>
      </c>
      <c r="BH3458" s="300" t="s">
        <v>185</v>
      </c>
      <c r="BI3458" s="300" t="s">
        <v>545</v>
      </c>
      <c r="BJ3458" s="300" t="s">
        <v>103</v>
      </c>
      <c r="BK3458" s="299" t="s">
        <v>4</v>
      </c>
      <c r="BL3458" s="301">
        <v>434928.58</v>
      </c>
      <c r="BM3458" s="299" t="s">
        <v>894</v>
      </c>
      <c r="BN3458" s="301"/>
      <c r="BO3458" s="304">
        <v>42598</v>
      </c>
      <c r="BP3458" s="304">
        <v>49050</v>
      </c>
      <c r="BQ3458" s="297" t="s">
        <v>1065</v>
      </c>
      <c r="BR3458" s="297" t="s">
        <v>4741</v>
      </c>
      <c r="BS3458" s="297">
        <v>42598</v>
      </c>
      <c r="BT3458" s="297">
        <v>49050</v>
      </c>
      <c r="BU3458" s="301">
        <v>0</v>
      </c>
      <c r="BV3458" s="301">
        <v>0</v>
      </c>
      <c r="BW3458" s="301">
        <v>0</v>
      </c>
    </row>
    <row r="3459" spans="1:75" s="289" customFormat="1" ht="18.2" customHeight="1" x14ac:dyDescent="0.15">
      <c r="A3459" s="291">
        <v>3457</v>
      </c>
      <c r="B3459" s="292" t="s">
        <v>305</v>
      </c>
      <c r="C3459" s="292" t="s">
        <v>306</v>
      </c>
      <c r="D3459" s="312">
        <v>45172</v>
      </c>
      <c r="E3459" s="293" t="s">
        <v>3907</v>
      </c>
      <c r="F3459" s="308">
        <v>0</v>
      </c>
      <c r="G3459" s="308">
        <v>0</v>
      </c>
      <c r="H3459" s="295">
        <v>228623.26</v>
      </c>
      <c r="I3459" s="295">
        <v>0</v>
      </c>
      <c r="J3459" s="295">
        <v>0</v>
      </c>
      <c r="K3459" s="295">
        <v>228623.26</v>
      </c>
      <c r="L3459" s="295">
        <v>699.5</v>
      </c>
      <c r="M3459" s="295">
        <v>0</v>
      </c>
      <c r="N3459" s="295">
        <v>0</v>
      </c>
      <c r="O3459" s="295">
        <v>699.5</v>
      </c>
      <c r="P3459" s="295">
        <v>0</v>
      </c>
      <c r="Q3459" s="295">
        <v>0</v>
      </c>
      <c r="R3459" s="295">
        <v>227923.76</v>
      </c>
      <c r="S3459" s="295">
        <v>0</v>
      </c>
      <c r="T3459" s="295">
        <v>1809.93</v>
      </c>
      <c r="U3459" s="295">
        <v>0</v>
      </c>
      <c r="V3459" s="295">
        <v>0</v>
      </c>
      <c r="W3459" s="295">
        <v>1809.93</v>
      </c>
      <c r="X3459" s="295">
        <v>0</v>
      </c>
      <c r="Y3459" s="295">
        <v>0</v>
      </c>
      <c r="Z3459" s="295">
        <v>0</v>
      </c>
      <c r="AA3459" s="295">
        <v>0</v>
      </c>
      <c r="AB3459" s="295">
        <v>0</v>
      </c>
      <c r="AC3459" s="295">
        <v>0</v>
      </c>
      <c r="AD3459" s="295">
        <v>0</v>
      </c>
      <c r="AE3459" s="295">
        <v>0</v>
      </c>
      <c r="AF3459" s="295">
        <v>0</v>
      </c>
      <c r="AG3459" s="295">
        <v>0</v>
      </c>
      <c r="AH3459" s="295">
        <v>141.99</v>
      </c>
      <c r="AI3459" s="295">
        <v>0</v>
      </c>
      <c r="AJ3459" s="295">
        <v>0</v>
      </c>
      <c r="AK3459" s="295">
        <v>0</v>
      </c>
      <c r="AL3459" s="295">
        <v>0</v>
      </c>
      <c r="AM3459" s="295">
        <v>0</v>
      </c>
      <c r="AN3459" s="295">
        <v>0</v>
      </c>
      <c r="AO3459" s="295">
        <v>0</v>
      </c>
      <c r="AP3459" s="295">
        <v>255.98</v>
      </c>
      <c r="AQ3459" s="295">
        <v>0</v>
      </c>
      <c r="AR3459" s="295">
        <v>257.39999999999998</v>
      </c>
      <c r="AS3459" s="295">
        <v>0</v>
      </c>
      <c r="AT3459" s="295">
        <f t="shared" ref="AT3459:AT3522" si="54">AQ3459-AR3459-AS3459+AP3459+AO3459+AN3459+AL3459+AI3459+AH3459+AG3459+AF3459+AA3459+W3459+V3459+Q3459+P3459+O3459+N3459-J3459</f>
        <v>2650</v>
      </c>
      <c r="AU3459" s="295">
        <v>0</v>
      </c>
      <c r="AV3459" s="295">
        <v>0</v>
      </c>
      <c r="AW3459" s="296">
        <v>161</v>
      </c>
      <c r="AX3459" s="296">
        <v>246</v>
      </c>
      <c r="AY3459" s="295">
        <v>266900.01</v>
      </c>
      <c r="AZ3459" s="295">
        <v>266900.01</v>
      </c>
      <c r="BA3459" s="294">
        <v>88.347695999999999</v>
      </c>
      <c r="BB3459" s="294">
        <v>75.446003391520904</v>
      </c>
      <c r="BC3459" s="294">
        <v>9.5</v>
      </c>
      <c r="BD3459" s="294"/>
      <c r="BE3459" s="293" t="s">
        <v>4204</v>
      </c>
      <c r="BF3459" s="291"/>
      <c r="BG3459" s="293" t="s">
        <v>312</v>
      </c>
      <c r="BH3459" s="293" t="s">
        <v>226</v>
      </c>
      <c r="BI3459" s="293" t="s">
        <v>347</v>
      </c>
      <c r="BJ3459" s="293" t="s">
        <v>103</v>
      </c>
      <c r="BK3459" s="292" t="s">
        <v>4</v>
      </c>
      <c r="BL3459" s="294">
        <v>227923.76</v>
      </c>
      <c r="BM3459" s="292" t="s">
        <v>894</v>
      </c>
      <c r="BN3459" s="294"/>
      <c r="BO3459" s="297">
        <v>42600</v>
      </c>
      <c r="BP3459" s="297">
        <v>50089</v>
      </c>
      <c r="BQ3459" s="297" t="s">
        <v>1065</v>
      </c>
      <c r="BR3459" s="297" t="s">
        <v>4741</v>
      </c>
      <c r="BS3459" s="297">
        <v>42600</v>
      </c>
      <c r="BT3459" s="297">
        <v>50089</v>
      </c>
      <c r="BU3459" s="294">
        <v>0</v>
      </c>
      <c r="BV3459" s="294">
        <v>0</v>
      </c>
      <c r="BW3459" s="294">
        <v>0</v>
      </c>
    </row>
    <row r="3460" spans="1:75" s="289" customFormat="1" ht="18.2" customHeight="1" x14ac:dyDescent="0.15">
      <c r="A3460" s="298">
        <v>3458</v>
      </c>
      <c r="B3460" s="299" t="s">
        <v>305</v>
      </c>
      <c r="C3460" s="299" t="s">
        <v>306</v>
      </c>
      <c r="D3460" s="313">
        <v>45172</v>
      </c>
      <c r="E3460" s="300" t="s">
        <v>3908</v>
      </c>
      <c r="F3460" s="309">
        <v>1</v>
      </c>
      <c r="G3460" s="309">
        <v>0</v>
      </c>
      <c r="H3460" s="302">
        <v>629730.01</v>
      </c>
      <c r="I3460" s="302">
        <v>0</v>
      </c>
      <c r="J3460" s="302">
        <v>0</v>
      </c>
      <c r="K3460" s="302">
        <v>629730.01</v>
      </c>
      <c r="L3460" s="302">
        <v>1690.7</v>
      </c>
      <c r="M3460" s="302">
        <v>0</v>
      </c>
      <c r="N3460" s="302">
        <v>0</v>
      </c>
      <c r="O3460" s="302">
        <v>0</v>
      </c>
      <c r="P3460" s="302">
        <v>0</v>
      </c>
      <c r="Q3460" s="302">
        <v>0</v>
      </c>
      <c r="R3460" s="302">
        <v>629730.01</v>
      </c>
      <c r="S3460" s="302">
        <v>0</v>
      </c>
      <c r="T3460" s="302">
        <v>4932.8900000000003</v>
      </c>
      <c r="U3460" s="302">
        <v>0</v>
      </c>
      <c r="V3460" s="302">
        <v>0</v>
      </c>
      <c r="W3460" s="302">
        <v>0</v>
      </c>
      <c r="X3460" s="302">
        <v>0</v>
      </c>
      <c r="Y3460" s="302">
        <v>0</v>
      </c>
      <c r="Z3460" s="302">
        <v>4932.8900000000003</v>
      </c>
      <c r="AA3460" s="302">
        <v>0</v>
      </c>
      <c r="AB3460" s="302">
        <v>0</v>
      </c>
      <c r="AC3460" s="302">
        <v>0</v>
      </c>
      <c r="AD3460" s="302">
        <v>0</v>
      </c>
      <c r="AE3460" s="302">
        <v>0</v>
      </c>
      <c r="AF3460" s="302">
        <v>0</v>
      </c>
      <c r="AG3460" s="302">
        <v>0</v>
      </c>
      <c r="AH3460" s="302">
        <v>0</v>
      </c>
      <c r="AI3460" s="302">
        <v>0</v>
      </c>
      <c r="AJ3460" s="302">
        <v>0</v>
      </c>
      <c r="AK3460" s="302">
        <v>0</v>
      </c>
      <c r="AL3460" s="302">
        <v>0</v>
      </c>
      <c r="AM3460" s="302">
        <v>0</v>
      </c>
      <c r="AN3460" s="302">
        <v>0</v>
      </c>
      <c r="AO3460" s="302">
        <v>0</v>
      </c>
      <c r="AP3460" s="302">
        <v>0</v>
      </c>
      <c r="AQ3460" s="302">
        <v>0</v>
      </c>
      <c r="AR3460" s="302">
        <v>0</v>
      </c>
      <c r="AS3460" s="302">
        <v>0</v>
      </c>
      <c r="AT3460" s="295">
        <f t="shared" si="54"/>
        <v>0</v>
      </c>
      <c r="AU3460" s="302">
        <v>1690.7</v>
      </c>
      <c r="AV3460" s="302">
        <v>4932.8900000000003</v>
      </c>
      <c r="AW3460" s="303">
        <v>174</v>
      </c>
      <c r="AX3460" s="303">
        <v>259</v>
      </c>
      <c r="AY3460" s="302">
        <v>722499.99</v>
      </c>
      <c r="AZ3460" s="302">
        <v>722499.99</v>
      </c>
      <c r="BA3460" s="301">
        <v>80.346020999999993</v>
      </c>
      <c r="BB3460" s="301">
        <v>70.029482779356499</v>
      </c>
      <c r="BC3460" s="301">
        <v>9.4</v>
      </c>
      <c r="BD3460" s="301"/>
      <c r="BE3460" s="300" t="s">
        <v>4204</v>
      </c>
      <c r="BF3460" s="298"/>
      <c r="BG3460" s="300" t="s">
        <v>326</v>
      </c>
      <c r="BH3460" s="300" t="s">
        <v>217</v>
      </c>
      <c r="BI3460" s="300" t="s">
        <v>496</v>
      </c>
      <c r="BJ3460" s="300" t="s">
        <v>177</v>
      </c>
      <c r="BK3460" s="299" t="s">
        <v>4</v>
      </c>
      <c r="BL3460" s="301">
        <v>629730.01</v>
      </c>
      <c r="BM3460" s="299" t="s">
        <v>894</v>
      </c>
      <c r="BN3460" s="301"/>
      <c r="BO3460" s="304">
        <v>42590</v>
      </c>
      <c r="BP3460" s="304">
        <v>50472</v>
      </c>
      <c r="BQ3460" s="297" t="s">
        <v>1065</v>
      </c>
      <c r="BR3460" s="297" t="s">
        <v>4741</v>
      </c>
      <c r="BS3460" s="297">
        <v>42590</v>
      </c>
      <c r="BT3460" s="297">
        <v>50472</v>
      </c>
      <c r="BU3460" s="301">
        <v>384.37</v>
      </c>
      <c r="BV3460" s="301">
        <v>0</v>
      </c>
      <c r="BW3460" s="301">
        <v>0</v>
      </c>
    </row>
    <row r="3461" spans="1:75" s="289" customFormat="1" ht="18.2" customHeight="1" x14ac:dyDescent="0.15">
      <c r="A3461" s="291">
        <v>3459</v>
      </c>
      <c r="B3461" s="292" t="s">
        <v>305</v>
      </c>
      <c r="C3461" s="292" t="s">
        <v>306</v>
      </c>
      <c r="D3461" s="312">
        <v>45172</v>
      </c>
      <c r="E3461" s="293" t="s">
        <v>3909</v>
      </c>
      <c r="F3461" s="308">
        <v>0</v>
      </c>
      <c r="G3461" s="308">
        <v>0</v>
      </c>
      <c r="H3461" s="295">
        <v>253475.02</v>
      </c>
      <c r="I3461" s="295">
        <v>0</v>
      </c>
      <c r="J3461" s="295">
        <v>0</v>
      </c>
      <c r="K3461" s="295">
        <v>253475.02</v>
      </c>
      <c r="L3461" s="295">
        <v>2445.02</v>
      </c>
      <c r="M3461" s="295">
        <v>0</v>
      </c>
      <c r="N3461" s="295">
        <v>0</v>
      </c>
      <c r="O3461" s="295">
        <v>2445.02</v>
      </c>
      <c r="P3461" s="295">
        <v>0</v>
      </c>
      <c r="Q3461" s="295">
        <v>0</v>
      </c>
      <c r="R3461" s="295">
        <v>251030</v>
      </c>
      <c r="S3461" s="295">
        <v>0</v>
      </c>
      <c r="T3461" s="295">
        <v>1816.57</v>
      </c>
      <c r="U3461" s="295">
        <v>0</v>
      </c>
      <c r="V3461" s="295">
        <v>0</v>
      </c>
      <c r="W3461" s="295">
        <v>1816.57</v>
      </c>
      <c r="X3461" s="295">
        <v>0</v>
      </c>
      <c r="Y3461" s="295">
        <v>0</v>
      </c>
      <c r="Z3461" s="295">
        <v>0</v>
      </c>
      <c r="AA3461" s="295">
        <v>0</v>
      </c>
      <c r="AB3461" s="295">
        <v>0</v>
      </c>
      <c r="AC3461" s="295">
        <v>0</v>
      </c>
      <c r="AD3461" s="295">
        <v>0</v>
      </c>
      <c r="AE3461" s="295">
        <v>0</v>
      </c>
      <c r="AF3461" s="295">
        <v>0</v>
      </c>
      <c r="AG3461" s="295">
        <v>0</v>
      </c>
      <c r="AH3461" s="295">
        <v>209.5</v>
      </c>
      <c r="AI3461" s="295">
        <v>0</v>
      </c>
      <c r="AJ3461" s="295">
        <v>0</v>
      </c>
      <c r="AK3461" s="295">
        <v>0</v>
      </c>
      <c r="AL3461" s="295">
        <v>0</v>
      </c>
      <c r="AM3461" s="295">
        <v>0</v>
      </c>
      <c r="AN3461" s="295">
        <v>0</v>
      </c>
      <c r="AO3461" s="295">
        <v>0</v>
      </c>
      <c r="AP3461" s="295">
        <v>0</v>
      </c>
      <c r="AQ3461" s="295">
        <v>0</v>
      </c>
      <c r="AR3461" s="295">
        <v>4471.09</v>
      </c>
      <c r="AS3461" s="295">
        <v>0</v>
      </c>
      <c r="AT3461" s="295">
        <f t="shared" si="54"/>
        <v>-4.5474735088646412E-13</v>
      </c>
      <c r="AU3461" s="295">
        <v>0</v>
      </c>
      <c r="AV3461" s="295">
        <v>0</v>
      </c>
      <c r="AW3461" s="296">
        <v>79</v>
      </c>
      <c r="AX3461" s="296">
        <v>164</v>
      </c>
      <c r="AY3461" s="295">
        <v>393800.02</v>
      </c>
      <c r="AZ3461" s="295">
        <v>393800.02</v>
      </c>
      <c r="BA3461" s="294">
        <v>89.131535</v>
      </c>
      <c r="BB3461" s="294">
        <v>56.817389778319502</v>
      </c>
      <c r="BC3461" s="294">
        <v>8.6</v>
      </c>
      <c r="BD3461" s="294"/>
      <c r="BE3461" s="293" t="s">
        <v>4204</v>
      </c>
      <c r="BF3461" s="291"/>
      <c r="BG3461" s="293" t="s">
        <v>333</v>
      </c>
      <c r="BH3461" s="293" t="s">
        <v>204</v>
      </c>
      <c r="BI3461" s="293" t="s">
        <v>743</v>
      </c>
      <c r="BJ3461" s="293" t="s">
        <v>103</v>
      </c>
      <c r="BK3461" s="292" t="s">
        <v>4</v>
      </c>
      <c r="BL3461" s="294">
        <v>251030</v>
      </c>
      <c r="BM3461" s="292" t="s">
        <v>894</v>
      </c>
      <c r="BN3461" s="294"/>
      <c r="BO3461" s="297">
        <v>42593</v>
      </c>
      <c r="BP3461" s="297">
        <v>47584</v>
      </c>
      <c r="BQ3461" s="297" t="s">
        <v>1065</v>
      </c>
      <c r="BR3461" s="297" t="s">
        <v>4741</v>
      </c>
      <c r="BS3461" s="297">
        <v>42593</v>
      </c>
      <c r="BT3461" s="297">
        <v>47584</v>
      </c>
      <c r="BU3461" s="294">
        <v>0</v>
      </c>
      <c r="BV3461" s="294">
        <v>0</v>
      </c>
      <c r="BW3461" s="294">
        <v>0</v>
      </c>
    </row>
    <row r="3462" spans="1:75" s="289" customFormat="1" ht="18.2" customHeight="1" x14ac:dyDescent="0.15">
      <c r="A3462" s="298">
        <v>3460</v>
      </c>
      <c r="B3462" s="299" t="s">
        <v>305</v>
      </c>
      <c r="C3462" s="299" t="s">
        <v>306</v>
      </c>
      <c r="D3462" s="313">
        <v>45172</v>
      </c>
      <c r="E3462" s="300" t="s">
        <v>3910</v>
      </c>
      <c r="F3462" s="309">
        <v>0</v>
      </c>
      <c r="G3462" s="309">
        <v>0</v>
      </c>
      <c r="H3462" s="302">
        <v>100263.01</v>
      </c>
      <c r="I3462" s="302">
        <v>0</v>
      </c>
      <c r="J3462" s="302">
        <v>0</v>
      </c>
      <c r="K3462" s="302">
        <v>100263.01</v>
      </c>
      <c r="L3462" s="302">
        <v>873.15</v>
      </c>
      <c r="M3462" s="302">
        <v>0</v>
      </c>
      <c r="N3462" s="302">
        <v>0</v>
      </c>
      <c r="O3462" s="302">
        <v>873.15</v>
      </c>
      <c r="P3462" s="302">
        <v>0</v>
      </c>
      <c r="Q3462" s="302">
        <v>0</v>
      </c>
      <c r="R3462" s="302">
        <v>99389.86</v>
      </c>
      <c r="S3462" s="302">
        <v>0</v>
      </c>
      <c r="T3462" s="302">
        <v>793.75</v>
      </c>
      <c r="U3462" s="302">
        <v>0</v>
      </c>
      <c r="V3462" s="302">
        <v>0</v>
      </c>
      <c r="W3462" s="302">
        <v>793.75</v>
      </c>
      <c r="X3462" s="302">
        <v>0</v>
      </c>
      <c r="Y3462" s="302">
        <v>0</v>
      </c>
      <c r="Z3462" s="302">
        <v>0</v>
      </c>
      <c r="AA3462" s="302">
        <v>0</v>
      </c>
      <c r="AB3462" s="302">
        <v>0</v>
      </c>
      <c r="AC3462" s="302">
        <v>0</v>
      </c>
      <c r="AD3462" s="302">
        <v>0</v>
      </c>
      <c r="AE3462" s="302">
        <v>0</v>
      </c>
      <c r="AF3462" s="302">
        <v>0</v>
      </c>
      <c r="AG3462" s="302">
        <v>0</v>
      </c>
      <c r="AH3462" s="302">
        <v>108.84</v>
      </c>
      <c r="AI3462" s="302">
        <v>0</v>
      </c>
      <c r="AJ3462" s="302">
        <v>0</v>
      </c>
      <c r="AK3462" s="302">
        <v>0</v>
      </c>
      <c r="AL3462" s="302">
        <v>0</v>
      </c>
      <c r="AM3462" s="302">
        <v>0</v>
      </c>
      <c r="AN3462" s="302">
        <v>0</v>
      </c>
      <c r="AO3462" s="302">
        <v>0</v>
      </c>
      <c r="AP3462" s="302">
        <v>37.72</v>
      </c>
      <c r="AQ3462" s="302">
        <v>0</v>
      </c>
      <c r="AR3462" s="302">
        <v>63.46</v>
      </c>
      <c r="AS3462" s="302">
        <v>0</v>
      </c>
      <c r="AT3462" s="295">
        <f t="shared" si="54"/>
        <v>1750</v>
      </c>
      <c r="AU3462" s="302">
        <v>0</v>
      </c>
      <c r="AV3462" s="302">
        <v>0</v>
      </c>
      <c r="AW3462" s="303">
        <v>81</v>
      </c>
      <c r="AX3462" s="303">
        <v>166</v>
      </c>
      <c r="AY3462" s="302">
        <v>277700.01</v>
      </c>
      <c r="AZ3462" s="302">
        <v>148042.26</v>
      </c>
      <c r="BA3462" s="301">
        <v>46.888975000000002</v>
      </c>
      <c r="BB3462" s="301">
        <v>31.479448238587398</v>
      </c>
      <c r="BC3462" s="301">
        <v>9.5</v>
      </c>
      <c r="BD3462" s="301"/>
      <c r="BE3462" s="300" t="s">
        <v>4204</v>
      </c>
      <c r="BF3462" s="298"/>
      <c r="BG3462" s="300" t="s">
        <v>312</v>
      </c>
      <c r="BH3462" s="300" t="s">
        <v>221</v>
      </c>
      <c r="BI3462" s="300" t="s">
        <v>798</v>
      </c>
      <c r="BJ3462" s="300" t="s">
        <v>103</v>
      </c>
      <c r="BK3462" s="299" t="s">
        <v>4</v>
      </c>
      <c r="BL3462" s="301">
        <v>99389.86</v>
      </c>
      <c r="BM3462" s="299" t="s">
        <v>894</v>
      </c>
      <c r="BN3462" s="301"/>
      <c r="BO3462" s="304">
        <v>42600</v>
      </c>
      <c r="BP3462" s="304">
        <v>47652</v>
      </c>
      <c r="BQ3462" s="297" t="s">
        <v>1065</v>
      </c>
      <c r="BR3462" s="297" t="s">
        <v>4741</v>
      </c>
      <c r="BS3462" s="297">
        <v>42600</v>
      </c>
      <c r="BT3462" s="297">
        <v>47652</v>
      </c>
      <c r="BU3462" s="301">
        <v>0</v>
      </c>
      <c r="BV3462" s="301">
        <v>0</v>
      </c>
      <c r="BW3462" s="301">
        <v>0</v>
      </c>
    </row>
    <row r="3463" spans="1:75" s="289" customFormat="1" ht="18.2" customHeight="1" x14ac:dyDescent="0.15">
      <c r="A3463" s="291">
        <v>3461</v>
      </c>
      <c r="B3463" s="292" t="s">
        <v>305</v>
      </c>
      <c r="C3463" s="292" t="s">
        <v>306</v>
      </c>
      <c r="D3463" s="312">
        <v>45172</v>
      </c>
      <c r="E3463" s="293" t="s">
        <v>3911</v>
      </c>
      <c r="F3463" s="308">
        <v>0</v>
      </c>
      <c r="G3463" s="308">
        <v>0</v>
      </c>
      <c r="H3463" s="295">
        <v>423165.33</v>
      </c>
      <c r="I3463" s="295">
        <v>0</v>
      </c>
      <c r="J3463" s="295">
        <v>0</v>
      </c>
      <c r="K3463" s="295">
        <v>423165.33</v>
      </c>
      <c r="L3463" s="295">
        <v>1726.34</v>
      </c>
      <c r="M3463" s="295">
        <v>0</v>
      </c>
      <c r="N3463" s="295">
        <v>0</v>
      </c>
      <c r="O3463" s="295">
        <v>1726.34</v>
      </c>
      <c r="P3463" s="295">
        <v>0</v>
      </c>
      <c r="Q3463" s="295">
        <v>0</v>
      </c>
      <c r="R3463" s="295">
        <v>421438.99</v>
      </c>
      <c r="S3463" s="295">
        <v>0</v>
      </c>
      <c r="T3463" s="295">
        <v>3032.68</v>
      </c>
      <c r="U3463" s="295">
        <v>0</v>
      </c>
      <c r="V3463" s="295">
        <v>0</v>
      </c>
      <c r="W3463" s="295">
        <v>3032.68</v>
      </c>
      <c r="X3463" s="295">
        <v>0</v>
      </c>
      <c r="Y3463" s="295">
        <v>0</v>
      </c>
      <c r="Z3463" s="295">
        <v>0</v>
      </c>
      <c r="AA3463" s="295">
        <v>0</v>
      </c>
      <c r="AB3463" s="295">
        <v>0</v>
      </c>
      <c r="AC3463" s="295">
        <v>0</v>
      </c>
      <c r="AD3463" s="295">
        <v>0</v>
      </c>
      <c r="AE3463" s="295">
        <v>0</v>
      </c>
      <c r="AF3463" s="295">
        <v>0</v>
      </c>
      <c r="AG3463" s="295">
        <v>0</v>
      </c>
      <c r="AH3463" s="295">
        <v>276.64</v>
      </c>
      <c r="AI3463" s="295">
        <v>0</v>
      </c>
      <c r="AJ3463" s="295">
        <v>0</v>
      </c>
      <c r="AK3463" s="295">
        <v>0</v>
      </c>
      <c r="AL3463" s="295">
        <v>0</v>
      </c>
      <c r="AM3463" s="295">
        <v>0</v>
      </c>
      <c r="AN3463" s="295">
        <v>0</v>
      </c>
      <c r="AO3463" s="295">
        <v>0</v>
      </c>
      <c r="AP3463" s="295">
        <v>0.82</v>
      </c>
      <c r="AQ3463" s="295">
        <v>0</v>
      </c>
      <c r="AR3463" s="295">
        <v>0.48</v>
      </c>
      <c r="AS3463" s="295">
        <v>0</v>
      </c>
      <c r="AT3463" s="295">
        <f t="shared" si="54"/>
        <v>5036</v>
      </c>
      <c r="AU3463" s="295">
        <v>0</v>
      </c>
      <c r="AV3463" s="295">
        <v>0</v>
      </c>
      <c r="AW3463" s="296">
        <v>141</v>
      </c>
      <c r="AX3463" s="296">
        <v>226</v>
      </c>
      <c r="AY3463" s="295">
        <v>520000</v>
      </c>
      <c r="AZ3463" s="295">
        <v>520000</v>
      </c>
      <c r="BA3463" s="294">
        <v>83.076920999999999</v>
      </c>
      <c r="BB3463" s="294">
        <v>67.330487843365006</v>
      </c>
      <c r="BC3463" s="294">
        <v>8.6</v>
      </c>
      <c r="BD3463" s="294"/>
      <c r="BE3463" s="293" t="s">
        <v>4204</v>
      </c>
      <c r="BF3463" s="291"/>
      <c r="BG3463" s="293" t="s">
        <v>380</v>
      </c>
      <c r="BH3463" s="293" t="s">
        <v>591</v>
      </c>
      <c r="BI3463" s="293" t="s">
        <v>881</v>
      </c>
      <c r="BJ3463" s="293" t="s">
        <v>103</v>
      </c>
      <c r="BK3463" s="292" t="s">
        <v>4</v>
      </c>
      <c r="BL3463" s="294">
        <v>421438.99</v>
      </c>
      <c r="BM3463" s="292" t="s">
        <v>894</v>
      </c>
      <c r="BN3463" s="294"/>
      <c r="BO3463" s="297">
        <v>42591</v>
      </c>
      <c r="BP3463" s="297">
        <v>49469</v>
      </c>
      <c r="BQ3463" s="297" t="s">
        <v>1067</v>
      </c>
      <c r="BR3463" s="297" t="s">
        <v>4743</v>
      </c>
      <c r="BS3463" s="297">
        <v>42591</v>
      </c>
      <c r="BT3463" s="297">
        <v>49469</v>
      </c>
      <c r="BU3463" s="294">
        <v>0</v>
      </c>
      <c r="BV3463" s="294">
        <v>0</v>
      </c>
      <c r="BW3463" s="294">
        <v>0</v>
      </c>
    </row>
    <row r="3464" spans="1:75" s="289" customFormat="1" ht="18.2" customHeight="1" x14ac:dyDescent="0.15">
      <c r="A3464" s="298">
        <v>3462</v>
      </c>
      <c r="B3464" s="299" t="s">
        <v>305</v>
      </c>
      <c r="C3464" s="299" t="s">
        <v>306</v>
      </c>
      <c r="D3464" s="313">
        <v>45172</v>
      </c>
      <c r="E3464" s="300" t="s">
        <v>3912</v>
      </c>
      <c r="F3464" s="309">
        <v>59</v>
      </c>
      <c r="G3464" s="309">
        <v>58</v>
      </c>
      <c r="H3464" s="302">
        <v>313335.17</v>
      </c>
      <c r="I3464" s="302">
        <v>58390.03</v>
      </c>
      <c r="J3464" s="302">
        <v>0</v>
      </c>
      <c r="K3464" s="302">
        <v>371725.2</v>
      </c>
      <c r="L3464" s="302">
        <v>1197.78</v>
      </c>
      <c r="M3464" s="302">
        <v>0</v>
      </c>
      <c r="N3464" s="302">
        <v>0</v>
      </c>
      <c r="O3464" s="302">
        <v>0</v>
      </c>
      <c r="P3464" s="302">
        <v>0</v>
      </c>
      <c r="Q3464" s="302">
        <v>0</v>
      </c>
      <c r="R3464" s="302">
        <v>371725.2</v>
      </c>
      <c r="S3464" s="302">
        <v>121636.17</v>
      </c>
      <c r="T3464" s="302">
        <v>1906.12</v>
      </c>
      <c r="U3464" s="302">
        <v>0</v>
      </c>
      <c r="V3464" s="302">
        <v>0</v>
      </c>
      <c r="W3464" s="302">
        <v>0</v>
      </c>
      <c r="X3464" s="302">
        <v>0</v>
      </c>
      <c r="Y3464" s="302">
        <v>0</v>
      </c>
      <c r="Z3464" s="302">
        <v>123542.29</v>
      </c>
      <c r="AA3464" s="302">
        <v>0</v>
      </c>
      <c r="AB3464" s="302">
        <v>0</v>
      </c>
      <c r="AC3464" s="302">
        <v>0</v>
      </c>
      <c r="AD3464" s="302">
        <v>0</v>
      </c>
      <c r="AE3464" s="302">
        <v>0</v>
      </c>
      <c r="AF3464" s="302">
        <v>0</v>
      </c>
      <c r="AG3464" s="302">
        <v>0</v>
      </c>
      <c r="AH3464" s="302">
        <v>0</v>
      </c>
      <c r="AI3464" s="302">
        <v>0</v>
      </c>
      <c r="AJ3464" s="302">
        <v>0</v>
      </c>
      <c r="AK3464" s="302">
        <v>0</v>
      </c>
      <c r="AL3464" s="302">
        <v>0</v>
      </c>
      <c r="AM3464" s="302">
        <v>0</v>
      </c>
      <c r="AN3464" s="302">
        <v>0</v>
      </c>
      <c r="AO3464" s="302">
        <v>0</v>
      </c>
      <c r="AP3464" s="302">
        <v>0</v>
      </c>
      <c r="AQ3464" s="302">
        <v>0</v>
      </c>
      <c r="AR3464" s="302">
        <v>0</v>
      </c>
      <c r="AS3464" s="302">
        <v>0</v>
      </c>
      <c r="AT3464" s="295">
        <f t="shared" si="54"/>
        <v>0</v>
      </c>
      <c r="AU3464" s="302">
        <v>59587.81</v>
      </c>
      <c r="AV3464" s="302">
        <v>123542.29</v>
      </c>
      <c r="AW3464" s="303">
        <v>156</v>
      </c>
      <c r="AX3464" s="303">
        <v>241</v>
      </c>
      <c r="AY3464" s="302">
        <v>383000.02</v>
      </c>
      <c r="AZ3464" s="302">
        <v>383000.02</v>
      </c>
      <c r="BA3464" s="301">
        <v>89.999999000000003</v>
      </c>
      <c r="BB3464" s="301">
        <v>87.350563658651495</v>
      </c>
      <c r="BC3464" s="301">
        <v>7.3</v>
      </c>
      <c r="BD3464" s="301"/>
      <c r="BE3464" s="300" t="s">
        <v>4204</v>
      </c>
      <c r="BF3464" s="298"/>
      <c r="BG3464" s="300" t="s">
        <v>317</v>
      </c>
      <c r="BH3464" s="300" t="s">
        <v>318</v>
      </c>
      <c r="BI3464" s="300" t="s">
        <v>431</v>
      </c>
      <c r="BJ3464" s="300" t="s">
        <v>4205</v>
      </c>
      <c r="BK3464" s="299" t="s">
        <v>4</v>
      </c>
      <c r="BL3464" s="301">
        <v>371725.2</v>
      </c>
      <c r="BM3464" s="299" t="s">
        <v>894</v>
      </c>
      <c r="BN3464" s="301"/>
      <c r="BO3464" s="304">
        <v>42598</v>
      </c>
      <c r="BP3464" s="304">
        <v>49934</v>
      </c>
      <c r="BQ3464" s="297" t="s">
        <v>1067</v>
      </c>
      <c r="BR3464" s="297" t="s">
        <v>4743</v>
      </c>
      <c r="BS3464" s="297">
        <v>42598</v>
      </c>
      <c r="BT3464" s="297">
        <v>49934</v>
      </c>
      <c r="BU3464" s="301">
        <v>11846.96</v>
      </c>
      <c r="BV3464" s="301">
        <v>0</v>
      </c>
      <c r="BW3464" s="301">
        <v>0</v>
      </c>
    </row>
    <row r="3465" spans="1:75" s="289" customFormat="1" ht="18.2" customHeight="1" x14ac:dyDescent="0.15">
      <c r="A3465" s="291">
        <v>3463</v>
      </c>
      <c r="B3465" s="292" t="s">
        <v>305</v>
      </c>
      <c r="C3465" s="292" t="s">
        <v>306</v>
      </c>
      <c r="D3465" s="312">
        <v>45172</v>
      </c>
      <c r="E3465" s="293" t="s">
        <v>3913</v>
      </c>
      <c r="F3465" s="308">
        <v>64</v>
      </c>
      <c r="G3465" s="308">
        <v>63</v>
      </c>
      <c r="H3465" s="295">
        <v>235042.29</v>
      </c>
      <c r="I3465" s="295">
        <v>144162.51</v>
      </c>
      <c r="J3465" s="295">
        <v>0</v>
      </c>
      <c r="K3465" s="295">
        <v>379204.8</v>
      </c>
      <c r="L3465" s="295">
        <v>2851.67</v>
      </c>
      <c r="M3465" s="295">
        <v>0</v>
      </c>
      <c r="N3465" s="295">
        <v>0</v>
      </c>
      <c r="O3465" s="295">
        <v>0</v>
      </c>
      <c r="P3465" s="295">
        <v>0</v>
      </c>
      <c r="Q3465" s="295">
        <v>0</v>
      </c>
      <c r="R3465" s="295">
        <v>379204.8</v>
      </c>
      <c r="S3465" s="295">
        <v>141614.31</v>
      </c>
      <c r="T3465" s="295">
        <v>1684.47</v>
      </c>
      <c r="U3465" s="295">
        <v>0</v>
      </c>
      <c r="V3465" s="295">
        <v>0</v>
      </c>
      <c r="W3465" s="295">
        <v>0</v>
      </c>
      <c r="X3465" s="295">
        <v>0</v>
      </c>
      <c r="Y3465" s="295">
        <v>0</v>
      </c>
      <c r="Z3465" s="295">
        <v>143298.78</v>
      </c>
      <c r="AA3465" s="295">
        <v>0</v>
      </c>
      <c r="AB3465" s="295">
        <v>0</v>
      </c>
      <c r="AC3465" s="295">
        <v>0</v>
      </c>
      <c r="AD3465" s="295">
        <v>0</v>
      </c>
      <c r="AE3465" s="295">
        <v>0</v>
      </c>
      <c r="AF3465" s="295">
        <v>0</v>
      </c>
      <c r="AG3465" s="295">
        <v>0</v>
      </c>
      <c r="AH3465" s="295">
        <v>0</v>
      </c>
      <c r="AI3465" s="295">
        <v>0</v>
      </c>
      <c r="AJ3465" s="295">
        <v>0</v>
      </c>
      <c r="AK3465" s="295">
        <v>0</v>
      </c>
      <c r="AL3465" s="295">
        <v>0</v>
      </c>
      <c r="AM3465" s="295">
        <v>0</v>
      </c>
      <c r="AN3465" s="295">
        <v>0</v>
      </c>
      <c r="AO3465" s="295">
        <v>0</v>
      </c>
      <c r="AP3465" s="295">
        <v>0</v>
      </c>
      <c r="AQ3465" s="295">
        <v>0</v>
      </c>
      <c r="AR3465" s="295">
        <v>0</v>
      </c>
      <c r="AS3465" s="295">
        <v>0</v>
      </c>
      <c r="AT3465" s="295">
        <f t="shared" si="54"/>
        <v>0</v>
      </c>
      <c r="AU3465" s="295">
        <v>147014.18</v>
      </c>
      <c r="AV3465" s="295">
        <v>143298.78</v>
      </c>
      <c r="AW3465" s="296">
        <v>64</v>
      </c>
      <c r="AX3465" s="296">
        <v>149</v>
      </c>
      <c r="AY3465" s="295">
        <v>394999.98</v>
      </c>
      <c r="AZ3465" s="295">
        <v>394999.98</v>
      </c>
      <c r="BA3465" s="294">
        <v>90.000003000000007</v>
      </c>
      <c r="BB3465" s="294">
        <v>86.401100925661794</v>
      </c>
      <c r="BC3465" s="294">
        <v>8.6</v>
      </c>
      <c r="BD3465" s="294"/>
      <c r="BE3465" s="293" t="s">
        <v>4204</v>
      </c>
      <c r="BF3465" s="291"/>
      <c r="BG3465" s="293" t="s">
        <v>312</v>
      </c>
      <c r="BH3465" s="293" t="s">
        <v>199</v>
      </c>
      <c r="BI3465" s="293" t="s">
        <v>357</v>
      </c>
      <c r="BJ3465" s="293" t="s">
        <v>4205</v>
      </c>
      <c r="BK3465" s="292" t="s">
        <v>4</v>
      </c>
      <c r="BL3465" s="294">
        <v>379204.8</v>
      </c>
      <c r="BM3465" s="292" t="s">
        <v>894</v>
      </c>
      <c r="BN3465" s="294"/>
      <c r="BO3465" s="297">
        <v>42600</v>
      </c>
      <c r="BP3465" s="297">
        <v>47136</v>
      </c>
      <c r="BQ3465" s="297" t="s">
        <v>1066</v>
      </c>
      <c r="BR3465" s="297" t="s">
        <v>4744</v>
      </c>
      <c r="BS3465" s="297">
        <v>42600</v>
      </c>
      <c r="BT3465" s="297">
        <v>47136</v>
      </c>
      <c r="BU3465" s="294">
        <v>13448.96</v>
      </c>
      <c r="BV3465" s="294">
        <v>0</v>
      </c>
      <c r="BW3465" s="294">
        <v>0</v>
      </c>
    </row>
    <row r="3466" spans="1:75" s="289" customFormat="1" ht="18.2" customHeight="1" x14ac:dyDescent="0.15">
      <c r="A3466" s="298">
        <v>3464</v>
      </c>
      <c r="B3466" s="299" t="s">
        <v>305</v>
      </c>
      <c r="C3466" s="299" t="s">
        <v>306</v>
      </c>
      <c r="D3466" s="313">
        <v>45172</v>
      </c>
      <c r="E3466" s="300" t="s">
        <v>3914</v>
      </c>
      <c r="F3466" s="309">
        <v>0</v>
      </c>
      <c r="G3466" s="309">
        <v>0</v>
      </c>
      <c r="H3466" s="302">
        <v>611523.06999999995</v>
      </c>
      <c r="I3466" s="302">
        <v>0</v>
      </c>
      <c r="J3466" s="302">
        <v>0</v>
      </c>
      <c r="K3466" s="302">
        <v>611523.06999999995</v>
      </c>
      <c r="L3466" s="302">
        <v>3770.14</v>
      </c>
      <c r="M3466" s="302">
        <v>0</v>
      </c>
      <c r="N3466" s="302">
        <v>0</v>
      </c>
      <c r="O3466" s="302">
        <v>3770.14</v>
      </c>
      <c r="P3466" s="302">
        <v>0</v>
      </c>
      <c r="Q3466" s="302">
        <v>0</v>
      </c>
      <c r="R3466" s="302">
        <v>607752.93000000005</v>
      </c>
      <c r="S3466" s="302">
        <v>0</v>
      </c>
      <c r="T3466" s="302">
        <v>4382.58</v>
      </c>
      <c r="U3466" s="302">
        <v>0</v>
      </c>
      <c r="V3466" s="302">
        <v>0</v>
      </c>
      <c r="W3466" s="302">
        <v>4382.58</v>
      </c>
      <c r="X3466" s="302">
        <v>0</v>
      </c>
      <c r="Y3466" s="302">
        <v>0</v>
      </c>
      <c r="Z3466" s="302">
        <v>0</v>
      </c>
      <c r="AA3466" s="302">
        <v>0</v>
      </c>
      <c r="AB3466" s="302">
        <v>0</v>
      </c>
      <c r="AC3466" s="302">
        <v>0</v>
      </c>
      <c r="AD3466" s="302">
        <v>0</v>
      </c>
      <c r="AE3466" s="302">
        <v>0</v>
      </c>
      <c r="AF3466" s="302">
        <v>0</v>
      </c>
      <c r="AG3466" s="302">
        <v>0</v>
      </c>
      <c r="AH3466" s="302">
        <v>437.84</v>
      </c>
      <c r="AI3466" s="302">
        <v>0</v>
      </c>
      <c r="AJ3466" s="302">
        <v>0</v>
      </c>
      <c r="AK3466" s="302">
        <v>0</v>
      </c>
      <c r="AL3466" s="302">
        <v>0</v>
      </c>
      <c r="AM3466" s="302">
        <v>0</v>
      </c>
      <c r="AN3466" s="302">
        <v>0</v>
      </c>
      <c r="AO3466" s="302">
        <v>0</v>
      </c>
      <c r="AP3466" s="302">
        <v>90.36</v>
      </c>
      <c r="AQ3466" s="302">
        <v>0</v>
      </c>
      <c r="AR3466" s="302">
        <v>80.92</v>
      </c>
      <c r="AS3466" s="302">
        <v>0</v>
      </c>
      <c r="AT3466" s="295">
        <f t="shared" si="54"/>
        <v>8600</v>
      </c>
      <c r="AU3466" s="302">
        <v>0</v>
      </c>
      <c r="AV3466" s="302">
        <v>0</v>
      </c>
      <c r="AW3466" s="303">
        <v>107</v>
      </c>
      <c r="AX3466" s="303">
        <v>192</v>
      </c>
      <c r="AY3466" s="302">
        <v>822999.99</v>
      </c>
      <c r="AZ3466" s="302">
        <v>822999.99</v>
      </c>
      <c r="BA3466" s="301">
        <v>89.375928999999999</v>
      </c>
      <c r="BB3466" s="301">
        <v>66.000587340495599</v>
      </c>
      <c r="BC3466" s="301">
        <v>8.6</v>
      </c>
      <c r="BD3466" s="301"/>
      <c r="BE3466" s="300" t="s">
        <v>4204</v>
      </c>
      <c r="BF3466" s="298"/>
      <c r="BG3466" s="300" t="s">
        <v>315</v>
      </c>
      <c r="BH3466" s="300" t="s">
        <v>179</v>
      </c>
      <c r="BI3466" s="300" t="s">
        <v>648</v>
      </c>
      <c r="BJ3466" s="300" t="s">
        <v>103</v>
      </c>
      <c r="BK3466" s="299" t="s">
        <v>4</v>
      </c>
      <c r="BL3466" s="301">
        <v>607752.93000000005</v>
      </c>
      <c r="BM3466" s="299" t="s">
        <v>894</v>
      </c>
      <c r="BN3466" s="301"/>
      <c r="BO3466" s="304">
        <v>42598</v>
      </c>
      <c r="BP3466" s="304">
        <v>48442</v>
      </c>
      <c r="BQ3466" s="297" t="s">
        <v>1065</v>
      </c>
      <c r="BR3466" s="297" t="s">
        <v>4741</v>
      </c>
      <c r="BS3466" s="297">
        <v>42598</v>
      </c>
      <c r="BT3466" s="297">
        <v>48442</v>
      </c>
      <c r="BU3466" s="301">
        <v>0</v>
      </c>
      <c r="BV3466" s="301">
        <v>0</v>
      </c>
      <c r="BW3466" s="301">
        <v>0</v>
      </c>
    </row>
    <row r="3467" spans="1:75" s="289" customFormat="1" ht="18.2" customHeight="1" x14ac:dyDescent="0.15">
      <c r="A3467" s="291">
        <v>3465</v>
      </c>
      <c r="B3467" s="292" t="s">
        <v>305</v>
      </c>
      <c r="C3467" s="292" t="s">
        <v>306</v>
      </c>
      <c r="D3467" s="312">
        <v>45172</v>
      </c>
      <c r="E3467" s="293" t="s">
        <v>3915</v>
      </c>
      <c r="F3467" s="308">
        <v>81</v>
      </c>
      <c r="G3467" s="308">
        <v>80</v>
      </c>
      <c r="H3467" s="295">
        <v>129479.37</v>
      </c>
      <c r="I3467" s="295">
        <v>191484.73</v>
      </c>
      <c r="J3467" s="295">
        <v>0</v>
      </c>
      <c r="K3467" s="295">
        <v>320964.09999999998</v>
      </c>
      <c r="L3467" s="295">
        <v>3547.42</v>
      </c>
      <c r="M3467" s="295">
        <v>0</v>
      </c>
      <c r="N3467" s="295">
        <v>0</v>
      </c>
      <c r="O3467" s="295">
        <v>0</v>
      </c>
      <c r="P3467" s="295">
        <v>0</v>
      </c>
      <c r="Q3467" s="295">
        <v>0</v>
      </c>
      <c r="R3467" s="295">
        <v>320964.09999999998</v>
      </c>
      <c r="S3467" s="295">
        <v>175851.05</v>
      </c>
      <c r="T3467" s="295">
        <v>1078.99</v>
      </c>
      <c r="U3467" s="295">
        <v>0</v>
      </c>
      <c r="V3467" s="295">
        <v>0</v>
      </c>
      <c r="W3467" s="295">
        <v>0</v>
      </c>
      <c r="X3467" s="295">
        <v>0</v>
      </c>
      <c r="Y3467" s="295">
        <v>0</v>
      </c>
      <c r="Z3467" s="295">
        <v>176930.04</v>
      </c>
      <c r="AA3467" s="295">
        <v>0</v>
      </c>
      <c r="AB3467" s="295">
        <v>0</v>
      </c>
      <c r="AC3467" s="295">
        <v>0</v>
      </c>
      <c r="AD3467" s="295">
        <v>0</v>
      </c>
      <c r="AE3467" s="295">
        <v>0</v>
      </c>
      <c r="AF3467" s="295">
        <v>0</v>
      </c>
      <c r="AG3467" s="295">
        <v>0</v>
      </c>
      <c r="AH3467" s="295">
        <v>0</v>
      </c>
      <c r="AI3467" s="295">
        <v>0</v>
      </c>
      <c r="AJ3467" s="295">
        <v>0</v>
      </c>
      <c r="AK3467" s="295">
        <v>0</v>
      </c>
      <c r="AL3467" s="295">
        <v>0</v>
      </c>
      <c r="AM3467" s="295">
        <v>0</v>
      </c>
      <c r="AN3467" s="295">
        <v>0</v>
      </c>
      <c r="AO3467" s="295">
        <v>0</v>
      </c>
      <c r="AP3467" s="295">
        <v>0</v>
      </c>
      <c r="AQ3467" s="295">
        <v>0</v>
      </c>
      <c r="AR3467" s="295">
        <v>0</v>
      </c>
      <c r="AS3467" s="295">
        <v>0</v>
      </c>
      <c r="AT3467" s="295">
        <f t="shared" si="54"/>
        <v>0</v>
      </c>
      <c r="AU3467" s="295">
        <v>195032.15</v>
      </c>
      <c r="AV3467" s="295">
        <v>176930.04</v>
      </c>
      <c r="AW3467" s="296">
        <v>31</v>
      </c>
      <c r="AX3467" s="296">
        <v>116</v>
      </c>
      <c r="AY3467" s="295">
        <v>325997.53000000003</v>
      </c>
      <c r="AZ3467" s="295">
        <v>320964.09999999998</v>
      </c>
      <c r="BA3467" s="294">
        <v>83.366029999999995</v>
      </c>
      <c r="BB3467" s="294">
        <v>83.366029999999995</v>
      </c>
      <c r="BC3467" s="294">
        <v>10</v>
      </c>
      <c r="BD3467" s="294"/>
      <c r="BE3467" s="293" t="s">
        <v>4204</v>
      </c>
      <c r="BF3467" s="291"/>
      <c r="BG3467" s="293" t="s">
        <v>355</v>
      </c>
      <c r="BH3467" s="293" t="s">
        <v>186</v>
      </c>
      <c r="BI3467" s="293" t="s">
        <v>356</v>
      </c>
      <c r="BJ3467" s="293" t="s">
        <v>4205</v>
      </c>
      <c r="BK3467" s="292" t="s">
        <v>4</v>
      </c>
      <c r="BL3467" s="294">
        <v>320964.09999999998</v>
      </c>
      <c r="BM3467" s="292" t="s">
        <v>894</v>
      </c>
      <c r="BN3467" s="294"/>
      <c r="BO3467" s="297">
        <v>42594</v>
      </c>
      <c r="BP3467" s="297">
        <v>46124</v>
      </c>
      <c r="BQ3467" s="297" t="s">
        <v>1067</v>
      </c>
      <c r="BR3467" s="297" t="s">
        <v>4743</v>
      </c>
      <c r="BS3467" s="297">
        <v>42594</v>
      </c>
      <c r="BT3467" s="297">
        <v>46124</v>
      </c>
      <c r="BU3467" s="294">
        <v>20425.16</v>
      </c>
      <c r="BV3467" s="294">
        <v>0</v>
      </c>
      <c r="BW3467" s="294">
        <v>0</v>
      </c>
    </row>
    <row r="3468" spans="1:75" s="289" customFormat="1" ht="18.2" customHeight="1" x14ac:dyDescent="0.15">
      <c r="A3468" s="298">
        <v>3466</v>
      </c>
      <c r="B3468" s="299" t="s">
        <v>305</v>
      </c>
      <c r="C3468" s="299" t="s">
        <v>306</v>
      </c>
      <c r="D3468" s="313">
        <v>45172</v>
      </c>
      <c r="E3468" s="300" t="s">
        <v>3916</v>
      </c>
      <c r="F3468" s="309">
        <v>0</v>
      </c>
      <c r="G3468" s="309">
        <v>0</v>
      </c>
      <c r="H3468" s="302">
        <v>187584.92</v>
      </c>
      <c r="I3468" s="302">
        <v>0</v>
      </c>
      <c r="J3468" s="302">
        <v>0</v>
      </c>
      <c r="K3468" s="302">
        <v>187584.92</v>
      </c>
      <c r="L3468" s="302">
        <v>1430.21</v>
      </c>
      <c r="M3468" s="302">
        <v>0</v>
      </c>
      <c r="N3468" s="302">
        <v>0</v>
      </c>
      <c r="O3468" s="302">
        <v>1430.21</v>
      </c>
      <c r="P3468" s="302">
        <v>0</v>
      </c>
      <c r="Q3468" s="302">
        <v>0</v>
      </c>
      <c r="R3468" s="302">
        <v>186154.71</v>
      </c>
      <c r="S3468" s="302">
        <v>0</v>
      </c>
      <c r="T3468" s="302">
        <v>1563.21</v>
      </c>
      <c r="U3468" s="302">
        <v>0</v>
      </c>
      <c r="V3468" s="302">
        <v>0</v>
      </c>
      <c r="W3468" s="302">
        <v>1563.21</v>
      </c>
      <c r="X3468" s="302">
        <v>0</v>
      </c>
      <c r="Y3468" s="302">
        <v>0</v>
      </c>
      <c r="Z3468" s="302">
        <v>0</v>
      </c>
      <c r="AA3468" s="302">
        <v>0</v>
      </c>
      <c r="AB3468" s="302">
        <v>0</v>
      </c>
      <c r="AC3468" s="302">
        <v>0</v>
      </c>
      <c r="AD3468" s="302">
        <v>0</v>
      </c>
      <c r="AE3468" s="302">
        <v>0</v>
      </c>
      <c r="AF3468" s="302">
        <v>0</v>
      </c>
      <c r="AG3468" s="302">
        <v>0</v>
      </c>
      <c r="AH3468" s="302">
        <v>164.35</v>
      </c>
      <c r="AI3468" s="302">
        <v>0</v>
      </c>
      <c r="AJ3468" s="302">
        <v>0</v>
      </c>
      <c r="AK3468" s="302">
        <v>0</v>
      </c>
      <c r="AL3468" s="302">
        <v>0</v>
      </c>
      <c r="AM3468" s="302">
        <v>0</v>
      </c>
      <c r="AN3468" s="302">
        <v>0</v>
      </c>
      <c r="AO3468" s="302">
        <v>0</v>
      </c>
      <c r="AP3468" s="302">
        <v>643.34</v>
      </c>
      <c r="AQ3468" s="302">
        <v>0</v>
      </c>
      <c r="AR3468" s="302">
        <v>601.11</v>
      </c>
      <c r="AS3468" s="302">
        <v>0</v>
      </c>
      <c r="AT3468" s="295">
        <f t="shared" si="54"/>
        <v>3200</v>
      </c>
      <c r="AU3468" s="302">
        <v>0</v>
      </c>
      <c r="AV3468" s="302">
        <v>0</v>
      </c>
      <c r="AW3468" s="303">
        <v>88</v>
      </c>
      <c r="AX3468" s="303">
        <v>173</v>
      </c>
      <c r="AY3468" s="302">
        <v>366000.9</v>
      </c>
      <c r="AZ3468" s="302">
        <v>264785.87</v>
      </c>
      <c r="BA3468" s="301">
        <v>51.502606</v>
      </c>
      <c r="BB3468" s="301">
        <v>36.208324425220503</v>
      </c>
      <c r="BC3468" s="301">
        <v>10</v>
      </c>
      <c r="BD3468" s="301"/>
      <c r="BE3468" s="300" t="s">
        <v>4204</v>
      </c>
      <c r="BF3468" s="298"/>
      <c r="BG3468" s="300" t="s">
        <v>315</v>
      </c>
      <c r="BH3468" s="300" t="s">
        <v>179</v>
      </c>
      <c r="BI3468" s="300" t="s">
        <v>363</v>
      </c>
      <c r="BJ3468" s="300" t="s">
        <v>103</v>
      </c>
      <c r="BK3468" s="299" t="s">
        <v>4</v>
      </c>
      <c r="BL3468" s="301">
        <v>186154.71</v>
      </c>
      <c r="BM3468" s="299" t="s">
        <v>894</v>
      </c>
      <c r="BN3468" s="301"/>
      <c r="BO3468" s="304">
        <v>42599</v>
      </c>
      <c r="BP3468" s="304">
        <v>47865</v>
      </c>
      <c r="BQ3468" s="297" t="s">
        <v>1065</v>
      </c>
      <c r="BR3468" s="297" t="s">
        <v>4741</v>
      </c>
      <c r="BS3468" s="297">
        <v>42599</v>
      </c>
      <c r="BT3468" s="297">
        <v>47865</v>
      </c>
      <c r="BU3468" s="301">
        <v>0</v>
      </c>
      <c r="BV3468" s="301">
        <v>0</v>
      </c>
      <c r="BW3468" s="301">
        <v>0</v>
      </c>
    </row>
    <row r="3469" spans="1:75" s="289" customFormat="1" ht="18.2" customHeight="1" x14ac:dyDescent="0.15">
      <c r="A3469" s="291">
        <v>3467</v>
      </c>
      <c r="B3469" s="292" t="s">
        <v>305</v>
      </c>
      <c r="C3469" s="292" t="s">
        <v>306</v>
      </c>
      <c r="D3469" s="312">
        <v>45172</v>
      </c>
      <c r="E3469" s="293" t="s">
        <v>3917</v>
      </c>
      <c r="F3469" s="308">
        <v>0</v>
      </c>
      <c r="G3469" s="308">
        <v>1</v>
      </c>
      <c r="H3469" s="295">
        <v>225912.3</v>
      </c>
      <c r="I3469" s="295">
        <v>1655.14</v>
      </c>
      <c r="J3469" s="295">
        <v>0</v>
      </c>
      <c r="K3469" s="295">
        <v>227567.44</v>
      </c>
      <c r="L3469" s="295">
        <v>1668.94</v>
      </c>
      <c r="M3469" s="295">
        <v>0</v>
      </c>
      <c r="N3469" s="295">
        <v>1655.14</v>
      </c>
      <c r="O3469" s="295">
        <v>1668.94</v>
      </c>
      <c r="P3469" s="295">
        <v>0</v>
      </c>
      <c r="Q3469" s="295">
        <v>0</v>
      </c>
      <c r="R3469" s="295">
        <v>224243.36</v>
      </c>
      <c r="S3469" s="295">
        <v>1896.4</v>
      </c>
      <c r="T3469" s="295">
        <v>1882.6</v>
      </c>
      <c r="U3469" s="295">
        <v>0</v>
      </c>
      <c r="V3469" s="295">
        <v>1896.4</v>
      </c>
      <c r="W3469" s="295">
        <v>1882.6</v>
      </c>
      <c r="X3469" s="295">
        <v>0</v>
      </c>
      <c r="Y3469" s="295">
        <v>0</v>
      </c>
      <c r="Z3469" s="295">
        <v>0</v>
      </c>
      <c r="AA3469" s="295">
        <v>0</v>
      </c>
      <c r="AB3469" s="295">
        <v>0</v>
      </c>
      <c r="AC3469" s="295">
        <v>0</v>
      </c>
      <c r="AD3469" s="295">
        <v>0</v>
      </c>
      <c r="AE3469" s="295">
        <v>0</v>
      </c>
      <c r="AF3469" s="295">
        <v>0</v>
      </c>
      <c r="AG3469" s="295">
        <v>0</v>
      </c>
      <c r="AH3469" s="295">
        <v>168.11</v>
      </c>
      <c r="AI3469" s="295">
        <v>0</v>
      </c>
      <c r="AJ3469" s="295">
        <v>0</v>
      </c>
      <c r="AK3469" s="295">
        <v>0</v>
      </c>
      <c r="AL3469" s="295">
        <v>350</v>
      </c>
      <c r="AM3469" s="295">
        <v>0</v>
      </c>
      <c r="AN3469" s="295">
        <v>0</v>
      </c>
      <c r="AO3469" s="295">
        <v>168.11</v>
      </c>
      <c r="AP3469" s="295">
        <v>0</v>
      </c>
      <c r="AQ3469" s="295">
        <v>0</v>
      </c>
      <c r="AR3469" s="295">
        <v>0</v>
      </c>
      <c r="AS3469" s="295">
        <v>0</v>
      </c>
      <c r="AT3469" s="295">
        <f t="shared" si="54"/>
        <v>7789.3</v>
      </c>
      <c r="AU3469" s="295">
        <v>0</v>
      </c>
      <c r="AV3469" s="295">
        <v>0</v>
      </c>
      <c r="AW3469" s="296">
        <v>90</v>
      </c>
      <c r="AX3469" s="296">
        <v>175</v>
      </c>
      <c r="AY3469" s="295">
        <v>315999.31</v>
      </c>
      <c r="AZ3469" s="295">
        <v>315999.31</v>
      </c>
      <c r="BA3469" s="294">
        <v>90.000197999999997</v>
      </c>
      <c r="BB3469" s="294">
        <v>63.867059710305298</v>
      </c>
      <c r="BC3469" s="294">
        <v>10</v>
      </c>
      <c r="BD3469" s="294"/>
      <c r="BE3469" s="293" t="s">
        <v>4204</v>
      </c>
      <c r="BF3469" s="291"/>
      <c r="BG3469" s="293" t="s">
        <v>320</v>
      </c>
      <c r="BH3469" s="293" t="s">
        <v>197</v>
      </c>
      <c r="BI3469" s="293" t="s">
        <v>373</v>
      </c>
      <c r="BJ3469" s="293" t="s">
        <v>103</v>
      </c>
      <c r="BK3469" s="292" t="s">
        <v>4</v>
      </c>
      <c r="BL3469" s="294">
        <v>224243.36</v>
      </c>
      <c r="BM3469" s="292" t="s">
        <v>894</v>
      </c>
      <c r="BN3469" s="294"/>
      <c r="BO3469" s="297">
        <v>42593</v>
      </c>
      <c r="BP3469" s="297">
        <v>47918</v>
      </c>
      <c r="BQ3469" s="297" t="s">
        <v>1065</v>
      </c>
      <c r="BR3469" s="297" t="s">
        <v>4741</v>
      </c>
      <c r="BS3469" s="297">
        <v>42593</v>
      </c>
      <c r="BT3469" s="297">
        <v>47918</v>
      </c>
      <c r="BU3469" s="294">
        <v>0</v>
      </c>
      <c r="BV3469" s="294">
        <v>0</v>
      </c>
      <c r="BW3469" s="294">
        <v>0</v>
      </c>
    </row>
    <row r="3470" spans="1:75" s="289" customFormat="1" ht="18.2" customHeight="1" x14ac:dyDescent="0.15">
      <c r="A3470" s="298">
        <v>3468</v>
      </c>
      <c r="B3470" s="299" t="s">
        <v>305</v>
      </c>
      <c r="C3470" s="299" t="s">
        <v>306</v>
      </c>
      <c r="D3470" s="313">
        <v>45172</v>
      </c>
      <c r="E3470" s="300" t="s">
        <v>3918</v>
      </c>
      <c r="F3470" s="309">
        <v>0</v>
      </c>
      <c r="G3470" s="309">
        <v>0</v>
      </c>
      <c r="H3470" s="302">
        <v>165606.39999999999</v>
      </c>
      <c r="I3470" s="302">
        <v>0</v>
      </c>
      <c r="J3470" s="302">
        <v>0</v>
      </c>
      <c r="K3470" s="302">
        <v>165606.39999999999</v>
      </c>
      <c r="L3470" s="302">
        <v>1282.96</v>
      </c>
      <c r="M3470" s="302">
        <v>0</v>
      </c>
      <c r="N3470" s="302">
        <v>0</v>
      </c>
      <c r="O3470" s="302">
        <v>1282.96</v>
      </c>
      <c r="P3470" s="302">
        <v>0</v>
      </c>
      <c r="Q3470" s="302">
        <v>0</v>
      </c>
      <c r="R3470" s="302">
        <v>164323.44</v>
      </c>
      <c r="S3470" s="302">
        <v>0</v>
      </c>
      <c r="T3470" s="302">
        <v>1380.05</v>
      </c>
      <c r="U3470" s="302">
        <v>0</v>
      </c>
      <c r="V3470" s="302">
        <v>0</v>
      </c>
      <c r="W3470" s="302">
        <v>1380.05</v>
      </c>
      <c r="X3470" s="302">
        <v>0</v>
      </c>
      <c r="Y3470" s="302">
        <v>0</v>
      </c>
      <c r="Z3470" s="302">
        <v>0</v>
      </c>
      <c r="AA3470" s="302">
        <v>0</v>
      </c>
      <c r="AB3470" s="302">
        <v>0</v>
      </c>
      <c r="AC3470" s="302">
        <v>0</v>
      </c>
      <c r="AD3470" s="302">
        <v>0</v>
      </c>
      <c r="AE3470" s="302">
        <v>0</v>
      </c>
      <c r="AF3470" s="302">
        <v>0</v>
      </c>
      <c r="AG3470" s="302">
        <v>0</v>
      </c>
      <c r="AH3470" s="302">
        <v>151.75</v>
      </c>
      <c r="AI3470" s="302">
        <v>0</v>
      </c>
      <c r="AJ3470" s="302">
        <v>0</v>
      </c>
      <c r="AK3470" s="302">
        <v>0</v>
      </c>
      <c r="AL3470" s="302">
        <v>0</v>
      </c>
      <c r="AM3470" s="302">
        <v>0</v>
      </c>
      <c r="AN3470" s="302">
        <v>0</v>
      </c>
      <c r="AO3470" s="302">
        <v>0</v>
      </c>
      <c r="AP3470" s="302">
        <v>74.84</v>
      </c>
      <c r="AQ3470" s="302">
        <v>0</v>
      </c>
      <c r="AR3470" s="302">
        <v>74.599999999999994</v>
      </c>
      <c r="AS3470" s="302">
        <v>0</v>
      </c>
      <c r="AT3470" s="295">
        <f t="shared" si="54"/>
        <v>2815</v>
      </c>
      <c r="AU3470" s="302">
        <v>0</v>
      </c>
      <c r="AV3470" s="302">
        <v>0</v>
      </c>
      <c r="AW3470" s="303">
        <v>87</v>
      </c>
      <c r="AX3470" s="303">
        <v>172</v>
      </c>
      <c r="AY3470" s="302">
        <v>350400.04</v>
      </c>
      <c r="AZ3470" s="302">
        <v>234858.72</v>
      </c>
      <c r="BA3470" s="301">
        <v>52.604280000000003</v>
      </c>
      <c r="BB3470" s="301">
        <v>36.805600610968199</v>
      </c>
      <c r="BC3470" s="301">
        <v>10</v>
      </c>
      <c r="BD3470" s="301"/>
      <c r="BE3470" s="300" t="s">
        <v>4204</v>
      </c>
      <c r="BF3470" s="298"/>
      <c r="BG3470" s="300" t="s">
        <v>312</v>
      </c>
      <c r="BH3470" s="300" t="s">
        <v>199</v>
      </c>
      <c r="BI3470" s="300" t="s">
        <v>357</v>
      </c>
      <c r="BJ3470" s="300" t="s">
        <v>103</v>
      </c>
      <c r="BK3470" s="299" t="s">
        <v>4</v>
      </c>
      <c r="BL3470" s="301">
        <v>164323.44</v>
      </c>
      <c r="BM3470" s="299" t="s">
        <v>894</v>
      </c>
      <c r="BN3470" s="301"/>
      <c r="BO3470" s="304">
        <v>42590</v>
      </c>
      <c r="BP3470" s="304">
        <v>47825</v>
      </c>
      <c r="BQ3470" s="297" t="s">
        <v>1065</v>
      </c>
      <c r="BR3470" s="297" t="s">
        <v>4741</v>
      </c>
      <c r="BS3470" s="297">
        <v>42590</v>
      </c>
      <c r="BT3470" s="297">
        <v>47825</v>
      </c>
      <c r="BU3470" s="301">
        <v>0</v>
      </c>
      <c r="BV3470" s="301">
        <v>0</v>
      </c>
      <c r="BW3470" s="301">
        <v>0</v>
      </c>
    </row>
    <row r="3471" spans="1:75" s="289" customFormat="1" ht="18.2" customHeight="1" x14ac:dyDescent="0.15">
      <c r="A3471" s="291">
        <v>3469</v>
      </c>
      <c r="B3471" s="292" t="s">
        <v>305</v>
      </c>
      <c r="C3471" s="292" t="s">
        <v>306</v>
      </c>
      <c r="D3471" s="312">
        <v>45172</v>
      </c>
      <c r="E3471" s="293" t="s">
        <v>3919</v>
      </c>
      <c r="F3471" s="308">
        <v>0</v>
      </c>
      <c r="G3471" s="308">
        <v>0</v>
      </c>
      <c r="H3471" s="295">
        <v>37512.589999999997</v>
      </c>
      <c r="I3471" s="295">
        <v>0</v>
      </c>
      <c r="J3471" s="295">
        <v>0</v>
      </c>
      <c r="K3471" s="295">
        <v>37512.589999999997</v>
      </c>
      <c r="L3471" s="295">
        <v>1148.8599999999999</v>
      </c>
      <c r="M3471" s="295">
        <v>0</v>
      </c>
      <c r="N3471" s="295">
        <v>0</v>
      </c>
      <c r="O3471" s="295">
        <v>1148.8599999999999</v>
      </c>
      <c r="P3471" s="295">
        <v>0</v>
      </c>
      <c r="Q3471" s="295">
        <v>0</v>
      </c>
      <c r="R3471" s="295">
        <v>36363.730000000003</v>
      </c>
      <c r="S3471" s="295">
        <v>0</v>
      </c>
      <c r="T3471" s="295">
        <v>312.60000000000002</v>
      </c>
      <c r="U3471" s="295">
        <v>0</v>
      </c>
      <c r="V3471" s="295">
        <v>0</v>
      </c>
      <c r="W3471" s="295">
        <v>312.60000000000002</v>
      </c>
      <c r="X3471" s="295">
        <v>0</v>
      </c>
      <c r="Y3471" s="295">
        <v>0</v>
      </c>
      <c r="Z3471" s="295">
        <v>0</v>
      </c>
      <c r="AA3471" s="295">
        <v>0</v>
      </c>
      <c r="AB3471" s="295">
        <v>0</v>
      </c>
      <c r="AC3471" s="295">
        <v>0</v>
      </c>
      <c r="AD3471" s="295">
        <v>0</v>
      </c>
      <c r="AE3471" s="295">
        <v>0</v>
      </c>
      <c r="AF3471" s="295">
        <v>0</v>
      </c>
      <c r="AG3471" s="295">
        <v>0</v>
      </c>
      <c r="AH3471" s="295">
        <v>105.03</v>
      </c>
      <c r="AI3471" s="295">
        <v>0</v>
      </c>
      <c r="AJ3471" s="295">
        <v>0</v>
      </c>
      <c r="AK3471" s="295">
        <v>0</v>
      </c>
      <c r="AL3471" s="295">
        <v>0</v>
      </c>
      <c r="AM3471" s="295">
        <v>0</v>
      </c>
      <c r="AN3471" s="295">
        <v>0</v>
      </c>
      <c r="AO3471" s="295">
        <v>0</v>
      </c>
      <c r="AP3471" s="295">
        <v>0.18</v>
      </c>
      <c r="AQ3471" s="295">
        <v>0</v>
      </c>
      <c r="AR3471" s="295">
        <v>0.67</v>
      </c>
      <c r="AS3471" s="295">
        <v>0</v>
      </c>
      <c r="AT3471" s="295">
        <f t="shared" si="54"/>
        <v>1566</v>
      </c>
      <c r="AU3471" s="295">
        <v>0</v>
      </c>
      <c r="AV3471" s="295">
        <v>0</v>
      </c>
      <c r="AW3471" s="296">
        <v>28</v>
      </c>
      <c r="AX3471" s="296">
        <v>113</v>
      </c>
      <c r="AY3471" s="295">
        <v>323998.34999999998</v>
      </c>
      <c r="AZ3471" s="295">
        <v>99526.22</v>
      </c>
      <c r="BA3471" s="294">
        <v>26.885916999999999</v>
      </c>
      <c r="BB3471" s="294">
        <v>9.8232629209710804</v>
      </c>
      <c r="BC3471" s="294">
        <v>10</v>
      </c>
      <c r="BD3471" s="294"/>
      <c r="BE3471" s="293" t="s">
        <v>4204</v>
      </c>
      <c r="BF3471" s="291"/>
      <c r="BG3471" s="293" t="s">
        <v>360</v>
      </c>
      <c r="BH3471" s="293" t="s">
        <v>232</v>
      </c>
      <c r="BI3471" s="293" t="s">
        <v>361</v>
      </c>
      <c r="BJ3471" s="293" t="s">
        <v>103</v>
      </c>
      <c r="BK3471" s="292" t="s">
        <v>4</v>
      </c>
      <c r="BL3471" s="294">
        <v>36363.730000000003</v>
      </c>
      <c r="BM3471" s="292" t="s">
        <v>894</v>
      </c>
      <c r="BN3471" s="294"/>
      <c r="BO3471" s="297">
        <v>42590</v>
      </c>
      <c r="BP3471" s="297">
        <v>46030</v>
      </c>
      <c r="BQ3471" s="297" t="s">
        <v>1067</v>
      </c>
      <c r="BR3471" s="297" t="s">
        <v>4743</v>
      </c>
      <c r="BS3471" s="297">
        <v>42590</v>
      </c>
      <c r="BT3471" s="297">
        <v>46030</v>
      </c>
      <c r="BU3471" s="294">
        <v>0</v>
      </c>
      <c r="BV3471" s="294">
        <v>0</v>
      </c>
      <c r="BW3471" s="294">
        <v>0</v>
      </c>
    </row>
    <row r="3472" spans="1:75" s="289" customFormat="1" ht="18.2" customHeight="1" x14ac:dyDescent="0.15">
      <c r="A3472" s="298">
        <v>3470</v>
      </c>
      <c r="B3472" s="299" t="s">
        <v>305</v>
      </c>
      <c r="C3472" s="299" t="s">
        <v>306</v>
      </c>
      <c r="D3472" s="313">
        <v>45172</v>
      </c>
      <c r="E3472" s="300" t="s">
        <v>3920</v>
      </c>
      <c r="F3472" s="309">
        <v>52</v>
      </c>
      <c r="G3472" s="309">
        <v>51</v>
      </c>
      <c r="H3472" s="302">
        <v>265358.06</v>
      </c>
      <c r="I3472" s="302">
        <v>79986.44</v>
      </c>
      <c r="J3472" s="302">
        <v>0</v>
      </c>
      <c r="K3472" s="302">
        <v>345344.5</v>
      </c>
      <c r="L3472" s="302">
        <v>1912.34</v>
      </c>
      <c r="M3472" s="302">
        <v>0</v>
      </c>
      <c r="N3472" s="302">
        <v>0</v>
      </c>
      <c r="O3472" s="302">
        <v>0</v>
      </c>
      <c r="P3472" s="302">
        <v>0</v>
      </c>
      <c r="Q3472" s="302">
        <v>0</v>
      </c>
      <c r="R3472" s="302">
        <v>345344.5</v>
      </c>
      <c r="S3472" s="302">
        <v>124681.15</v>
      </c>
      <c r="T3472" s="302">
        <v>2100.75</v>
      </c>
      <c r="U3472" s="302">
        <v>0</v>
      </c>
      <c r="V3472" s="302">
        <v>0</v>
      </c>
      <c r="W3472" s="302">
        <v>0</v>
      </c>
      <c r="X3472" s="302">
        <v>0</v>
      </c>
      <c r="Y3472" s="302">
        <v>0</v>
      </c>
      <c r="Z3472" s="302">
        <v>126781.9</v>
      </c>
      <c r="AA3472" s="302">
        <v>0</v>
      </c>
      <c r="AB3472" s="302">
        <v>0</v>
      </c>
      <c r="AC3472" s="302">
        <v>0</v>
      </c>
      <c r="AD3472" s="302">
        <v>0</v>
      </c>
      <c r="AE3472" s="302">
        <v>0</v>
      </c>
      <c r="AF3472" s="302">
        <v>0</v>
      </c>
      <c r="AG3472" s="302">
        <v>0</v>
      </c>
      <c r="AH3472" s="302">
        <v>0</v>
      </c>
      <c r="AI3472" s="302">
        <v>0</v>
      </c>
      <c r="AJ3472" s="302">
        <v>0</v>
      </c>
      <c r="AK3472" s="302">
        <v>0</v>
      </c>
      <c r="AL3472" s="302">
        <v>0</v>
      </c>
      <c r="AM3472" s="302">
        <v>0</v>
      </c>
      <c r="AN3472" s="302">
        <v>0</v>
      </c>
      <c r="AO3472" s="302">
        <v>0</v>
      </c>
      <c r="AP3472" s="302">
        <v>0</v>
      </c>
      <c r="AQ3472" s="302">
        <v>0</v>
      </c>
      <c r="AR3472" s="302">
        <v>0</v>
      </c>
      <c r="AS3472" s="302">
        <v>0</v>
      </c>
      <c r="AT3472" s="295">
        <f t="shared" si="54"/>
        <v>0</v>
      </c>
      <c r="AU3472" s="302">
        <v>81898.78</v>
      </c>
      <c r="AV3472" s="302">
        <v>126781.9</v>
      </c>
      <c r="AW3472" s="303">
        <v>93</v>
      </c>
      <c r="AX3472" s="303">
        <v>178</v>
      </c>
      <c r="AY3472" s="302">
        <v>370002.2</v>
      </c>
      <c r="AZ3472" s="302">
        <v>370002.2</v>
      </c>
      <c r="BA3472" s="301">
        <v>83.601414000000005</v>
      </c>
      <c r="BB3472" s="301">
        <v>78.030045543304894</v>
      </c>
      <c r="BC3472" s="301">
        <v>9.5</v>
      </c>
      <c r="BD3472" s="301"/>
      <c r="BE3472" s="300" t="s">
        <v>4204</v>
      </c>
      <c r="BF3472" s="298"/>
      <c r="BG3472" s="300" t="s">
        <v>320</v>
      </c>
      <c r="BH3472" s="300" t="s">
        <v>181</v>
      </c>
      <c r="BI3472" s="300" t="s">
        <v>427</v>
      </c>
      <c r="BJ3472" s="300" t="s">
        <v>4205</v>
      </c>
      <c r="BK3472" s="299" t="s">
        <v>4</v>
      </c>
      <c r="BL3472" s="301">
        <v>345344.5</v>
      </c>
      <c r="BM3472" s="299" t="s">
        <v>894</v>
      </c>
      <c r="BN3472" s="301"/>
      <c r="BO3472" s="304">
        <v>42593</v>
      </c>
      <c r="BP3472" s="304">
        <v>48010</v>
      </c>
      <c r="BQ3472" s="297" t="s">
        <v>1067</v>
      </c>
      <c r="BR3472" s="297" t="s">
        <v>4743</v>
      </c>
      <c r="BS3472" s="297">
        <v>42593</v>
      </c>
      <c r="BT3472" s="297">
        <v>48010</v>
      </c>
      <c r="BU3472" s="301">
        <v>10235.68</v>
      </c>
      <c r="BV3472" s="301">
        <v>0</v>
      </c>
      <c r="BW3472" s="301">
        <v>0</v>
      </c>
    </row>
    <row r="3473" spans="1:75" s="289" customFormat="1" ht="18.2" customHeight="1" x14ac:dyDescent="0.15">
      <c r="A3473" s="291">
        <v>3471</v>
      </c>
      <c r="B3473" s="292" t="s">
        <v>305</v>
      </c>
      <c r="C3473" s="292" t="s">
        <v>306</v>
      </c>
      <c r="D3473" s="312">
        <v>45172</v>
      </c>
      <c r="E3473" s="293" t="s">
        <v>3921</v>
      </c>
      <c r="F3473" s="308">
        <v>1</v>
      </c>
      <c r="G3473" s="308">
        <v>0</v>
      </c>
      <c r="H3473" s="295">
        <v>193429.48</v>
      </c>
      <c r="I3473" s="295">
        <v>0</v>
      </c>
      <c r="J3473" s="295">
        <v>0</v>
      </c>
      <c r="K3473" s="295">
        <v>193429.48</v>
      </c>
      <c r="L3473" s="295">
        <v>4817.91</v>
      </c>
      <c r="M3473" s="295">
        <v>0</v>
      </c>
      <c r="N3473" s="295">
        <v>0</v>
      </c>
      <c r="O3473" s="295">
        <v>0</v>
      </c>
      <c r="P3473" s="295">
        <v>0</v>
      </c>
      <c r="Q3473" s="295">
        <v>0</v>
      </c>
      <c r="R3473" s="295">
        <v>193429.48</v>
      </c>
      <c r="S3473" s="295">
        <v>0</v>
      </c>
      <c r="T3473" s="295">
        <v>1531.32</v>
      </c>
      <c r="U3473" s="295">
        <v>0</v>
      </c>
      <c r="V3473" s="295">
        <v>0</v>
      </c>
      <c r="W3473" s="295">
        <v>0</v>
      </c>
      <c r="X3473" s="295">
        <v>0</v>
      </c>
      <c r="Y3473" s="295">
        <v>0</v>
      </c>
      <c r="Z3473" s="295">
        <v>1531.32</v>
      </c>
      <c r="AA3473" s="295">
        <v>0</v>
      </c>
      <c r="AB3473" s="295">
        <v>0</v>
      </c>
      <c r="AC3473" s="295">
        <v>0</v>
      </c>
      <c r="AD3473" s="295">
        <v>0</v>
      </c>
      <c r="AE3473" s="295">
        <v>0</v>
      </c>
      <c r="AF3473" s="295">
        <v>0</v>
      </c>
      <c r="AG3473" s="295">
        <v>0</v>
      </c>
      <c r="AH3473" s="295">
        <v>3.86</v>
      </c>
      <c r="AI3473" s="295">
        <v>0</v>
      </c>
      <c r="AJ3473" s="295">
        <v>0</v>
      </c>
      <c r="AK3473" s="295">
        <v>0</v>
      </c>
      <c r="AL3473" s="295">
        <v>0</v>
      </c>
      <c r="AM3473" s="295">
        <v>0</v>
      </c>
      <c r="AN3473" s="295">
        <v>0</v>
      </c>
      <c r="AO3473" s="295">
        <v>0</v>
      </c>
      <c r="AP3473" s="295">
        <v>0</v>
      </c>
      <c r="AQ3473" s="295">
        <v>0</v>
      </c>
      <c r="AR3473" s="295">
        <v>3.86</v>
      </c>
      <c r="AS3473" s="295">
        <v>0</v>
      </c>
      <c r="AT3473" s="295">
        <f t="shared" si="54"/>
        <v>0</v>
      </c>
      <c r="AU3473" s="295">
        <v>4817.91</v>
      </c>
      <c r="AV3473" s="295">
        <v>1531.32</v>
      </c>
      <c r="AW3473" s="296">
        <v>34</v>
      </c>
      <c r="AX3473" s="296">
        <v>119</v>
      </c>
      <c r="AY3473" s="295">
        <v>517701.74</v>
      </c>
      <c r="AZ3473" s="295">
        <v>457068.04</v>
      </c>
      <c r="BA3473" s="294">
        <v>81.514118999999994</v>
      </c>
      <c r="BB3473" s="294">
        <v>34.496469389608002</v>
      </c>
      <c r="BC3473" s="294">
        <v>9.5</v>
      </c>
      <c r="BD3473" s="294"/>
      <c r="BE3473" s="293" t="s">
        <v>4204</v>
      </c>
      <c r="BF3473" s="291"/>
      <c r="BG3473" s="293" t="s">
        <v>333</v>
      </c>
      <c r="BH3473" s="293" t="s">
        <v>193</v>
      </c>
      <c r="BI3473" s="293" t="s">
        <v>464</v>
      </c>
      <c r="BJ3473" s="293" t="s">
        <v>177</v>
      </c>
      <c r="BK3473" s="292" t="s">
        <v>4</v>
      </c>
      <c r="BL3473" s="294">
        <v>193429.48</v>
      </c>
      <c r="BM3473" s="292" t="s">
        <v>894</v>
      </c>
      <c r="BN3473" s="294"/>
      <c r="BO3473" s="297">
        <v>42594</v>
      </c>
      <c r="BP3473" s="297">
        <v>46215</v>
      </c>
      <c r="BQ3473" s="297" t="s">
        <v>1067</v>
      </c>
      <c r="BR3473" s="297" t="s">
        <v>4743</v>
      </c>
      <c r="BS3473" s="297">
        <v>42594</v>
      </c>
      <c r="BT3473" s="297">
        <v>46215</v>
      </c>
      <c r="BU3473" s="294">
        <v>253.37</v>
      </c>
      <c r="BV3473" s="294">
        <v>0</v>
      </c>
      <c r="BW3473" s="294">
        <v>0</v>
      </c>
    </row>
    <row r="3474" spans="1:75" s="289" customFormat="1" ht="18.2" customHeight="1" x14ac:dyDescent="0.15">
      <c r="A3474" s="298">
        <v>3472</v>
      </c>
      <c r="B3474" s="299" t="s">
        <v>305</v>
      </c>
      <c r="C3474" s="299" t="s">
        <v>306</v>
      </c>
      <c r="D3474" s="313">
        <v>45172</v>
      </c>
      <c r="E3474" s="300" t="s">
        <v>3922</v>
      </c>
      <c r="F3474" s="309">
        <v>0</v>
      </c>
      <c r="G3474" s="309">
        <v>1</v>
      </c>
      <c r="H3474" s="302">
        <v>239185.39</v>
      </c>
      <c r="I3474" s="302">
        <v>1684.69</v>
      </c>
      <c r="J3474" s="302">
        <v>0</v>
      </c>
      <c r="K3474" s="302">
        <v>240870.08</v>
      </c>
      <c r="L3474" s="302">
        <v>1698.03</v>
      </c>
      <c r="M3474" s="302">
        <v>0</v>
      </c>
      <c r="N3474" s="302">
        <v>1684.69</v>
      </c>
      <c r="O3474" s="302">
        <v>1698.03</v>
      </c>
      <c r="P3474" s="302">
        <v>0</v>
      </c>
      <c r="Q3474" s="302">
        <v>0</v>
      </c>
      <c r="R3474" s="302">
        <v>237487.35999999999</v>
      </c>
      <c r="S3474" s="302">
        <v>1906.89</v>
      </c>
      <c r="T3474" s="302">
        <v>1893.55</v>
      </c>
      <c r="U3474" s="302">
        <v>0</v>
      </c>
      <c r="V3474" s="302">
        <v>1906.89</v>
      </c>
      <c r="W3474" s="302">
        <v>1893.55</v>
      </c>
      <c r="X3474" s="302">
        <v>0</v>
      </c>
      <c r="Y3474" s="302">
        <v>0</v>
      </c>
      <c r="Z3474" s="302">
        <v>0</v>
      </c>
      <c r="AA3474" s="302">
        <v>0</v>
      </c>
      <c r="AB3474" s="302">
        <v>0</v>
      </c>
      <c r="AC3474" s="302">
        <v>0</v>
      </c>
      <c r="AD3474" s="302">
        <v>0</v>
      </c>
      <c r="AE3474" s="302">
        <v>0</v>
      </c>
      <c r="AF3474" s="302">
        <v>0</v>
      </c>
      <c r="AG3474" s="302">
        <v>0</v>
      </c>
      <c r="AH3474" s="302">
        <v>181.76</v>
      </c>
      <c r="AI3474" s="302">
        <v>0</v>
      </c>
      <c r="AJ3474" s="302">
        <v>0</v>
      </c>
      <c r="AK3474" s="302">
        <v>0</v>
      </c>
      <c r="AL3474" s="302">
        <v>350</v>
      </c>
      <c r="AM3474" s="302">
        <v>0</v>
      </c>
      <c r="AN3474" s="302">
        <v>0</v>
      </c>
      <c r="AO3474" s="302">
        <v>104.68</v>
      </c>
      <c r="AP3474" s="302">
        <v>78.400000000000006</v>
      </c>
      <c r="AQ3474" s="302">
        <v>0</v>
      </c>
      <c r="AR3474" s="302">
        <v>0</v>
      </c>
      <c r="AS3474" s="302">
        <v>0</v>
      </c>
      <c r="AT3474" s="295">
        <f t="shared" si="54"/>
        <v>7898</v>
      </c>
      <c r="AU3474" s="302">
        <v>0</v>
      </c>
      <c r="AV3474" s="302">
        <v>0</v>
      </c>
      <c r="AW3474" s="303">
        <v>94</v>
      </c>
      <c r="AX3474" s="303">
        <v>179</v>
      </c>
      <c r="AY3474" s="302">
        <v>353999.53</v>
      </c>
      <c r="AZ3474" s="302">
        <v>332102.39</v>
      </c>
      <c r="BA3474" s="301">
        <v>75.371632000000005</v>
      </c>
      <c r="BB3474" s="301">
        <v>53.898467585769303</v>
      </c>
      <c r="BC3474" s="301">
        <v>9.5</v>
      </c>
      <c r="BD3474" s="301"/>
      <c r="BE3474" s="300" t="s">
        <v>4204</v>
      </c>
      <c r="BF3474" s="298"/>
      <c r="BG3474" s="300" t="s">
        <v>320</v>
      </c>
      <c r="BH3474" s="300" t="s">
        <v>197</v>
      </c>
      <c r="BI3474" s="300" t="s">
        <v>373</v>
      </c>
      <c r="BJ3474" s="300" t="s">
        <v>103</v>
      </c>
      <c r="BK3474" s="299" t="s">
        <v>4</v>
      </c>
      <c r="BL3474" s="301">
        <v>237487.35999999999</v>
      </c>
      <c r="BM3474" s="299" t="s">
        <v>894</v>
      </c>
      <c r="BN3474" s="301"/>
      <c r="BO3474" s="304">
        <v>42593</v>
      </c>
      <c r="BP3474" s="304">
        <v>48040</v>
      </c>
      <c r="BQ3474" s="297" t="s">
        <v>1065</v>
      </c>
      <c r="BR3474" s="297" t="s">
        <v>4741</v>
      </c>
      <c r="BS3474" s="297">
        <v>42593</v>
      </c>
      <c r="BT3474" s="297">
        <v>48040</v>
      </c>
      <c r="BU3474" s="301">
        <v>0</v>
      </c>
      <c r="BV3474" s="301">
        <v>0</v>
      </c>
      <c r="BW3474" s="301">
        <v>0</v>
      </c>
    </row>
    <row r="3475" spans="1:75" s="289" customFormat="1" ht="18.2" customHeight="1" x14ac:dyDescent="0.15">
      <c r="A3475" s="291">
        <v>3473</v>
      </c>
      <c r="B3475" s="292" t="s">
        <v>305</v>
      </c>
      <c r="C3475" s="292" t="s">
        <v>306</v>
      </c>
      <c r="D3475" s="312">
        <v>45172</v>
      </c>
      <c r="E3475" s="293" t="s">
        <v>3923</v>
      </c>
      <c r="F3475" s="308">
        <v>0</v>
      </c>
      <c r="G3475" s="308">
        <v>0</v>
      </c>
      <c r="H3475" s="295">
        <v>78953.5</v>
      </c>
      <c r="I3475" s="295">
        <v>0</v>
      </c>
      <c r="J3475" s="295">
        <v>0</v>
      </c>
      <c r="K3475" s="295">
        <v>78953.5</v>
      </c>
      <c r="L3475" s="295">
        <v>1901.17</v>
      </c>
      <c r="M3475" s="295">
        <v>0</v>
      </c>
      <c r="N3475" s="295">
        <v>0</v>
      </c>
      <c r="O3475" s="295">
        <v>1901.17</v>
      </c>
      <c r="P3475" s="295">
        <v>0</v>
      </c>
      <c r="Q3475" s="295">
        <v>0</v>
      </c>
      <c r="R3475" s="295">
        <v>77052.33</v>
      </c>
      <c r="S3475" s="295">
        <v>0</v>
      </c>
      <c r="T3475" s="295">
        <v>631.63</v>
      </c>
      <c r="U3475" s="295">
        <v>0</v>
      </c>
      <c r="V3475" s="295">
        <v>0</v>
      </c>
      <c r="W3475" s="295">
        <v>631.63</v>
      </c>
      <c r="X3475" s="295">
        <v>0</v>
      </c>
      <c r="Y3475" s="295">
        <v>0</v>
      </c>
      <c r="Z3475" s="295">
        <v>0</v>
      </c>
      <c r="AA3475" s="295">
        <v>0</v>
      </c>
      <c r="AB3475" s="295">
        <v>0</v>
      </c>
      <c r="AC3475" s="295">
        <v>0</v>
      </c>
      <c r="AD3475" s="295">
        <v>0</v>
      </c>
      <c r="AE3475" s="295">
        <v>0</v>
      </c>
      <c r="AF3475" s="295">
        <v>0</v>
      </c>
      <c r="AG3475" s="295">
        <v>0</v>
      </c>
      <c r="AH3475" s="295">
        <v>134.85</v>
      </c>
      <c r="AI3475" s="295">
        <v>0</v>
      </c>
      <c r="AJ3475" s="295">
        <v>0</v>
      </c>
      <c r="AK3475" s="295">
        <v>0</v>
      </c>
      <c r="AL3475" s="295">
        <v>0</v>
      </c>
      <c r="AM3475" s="295">
        <v>0</v>
      </c>
      <c r="AN3475" s="295">
        <v>0</v>
      </c>
      <c r="AO3475" s="295">
        <v>0</v>
      </c>
      <c r="AP3475" s="295">
        <v>167.15</v>
      </c>
      <c r="AQ3475" s="295">
        <v>0</v>
      </c>
      <c r="AR3475" s="295">
        <v>164.8</v>
      </c>
      <c r="AS3475" s="295">
        <v>0</v>
      </c>
      <c r="AT3475" s="295">
        <f t="shared" si="54"/>
        <v>2670</v>
      </c>
      <c r="AU3475" s="295">
        <v>0</v>
      </c>
      <c r="AV3475" s="295">
        <v>0</v>
      </c>
      <c r="AW3475" s="296">
        <v>35</v>
      </c>
      <c r="AX3475" s="296">
        <v>120</v>
      </c>
      <c r="AY3475" s="295">
        <v>344998.95</v>
      </c>
      <c r="AZ3475" s="295">
        <v>182702.26</v>
      </c>
      <c r="BA3475" s="294">
        <v>48.116092999999999</v>
      </c>
      <c r="BB3475" s="294">
        <v>20.292343817458502</v>
      </c>
      <c r="BC3475" s="294">
        <v>9.6</v>
      </c>
      <c r="BD3475" s="294"/>
      <c r="BE3475" s="293" t="s">
        <v>4204</v>
      </c>
      <c r="BF3475" s="291"/>
      <c r="BG3475" s="293" t="s">
        <v>312</v>
      </c>
      <c r="BH3475" s="293" t="s">
        <v>199</v>
      </c>
      <c r="BI3475" s="293" t="s">
        <v>241</v>
      </c>
      <c r="BJ3475" s="293" t="s">
        <v>103</v>
      </c>
      <c r="BK3475" s="292" t="s">
        <v>4</v>
      </c>
      <c r="BL3475" s="294">
        <v>77052.33</v>
      </c>
      <c r="BM3475" s="292" t="s">
        <v>894</v>
      </c>
      <c r="BN3475" s="294"/>
      <c r="BO3475" s="297">
        <v>42591</v>
      </c>
      <c r="BP3475" s="297">
        <v>46243</v>
      </c>
      <c r="BQ3475" s="297" t="s">
        <v>1065</v>
      </c>
      <c r="BR3475" s="297" t="s">
        <v>4741</v>
      </c>
      <c r="BS3475" s="297">
        <v>42591</v>
      </c>
      <c r="BT3475" s="297">
        <v>46243</v>
      </c>
      <c r="BU3475" s="294">
        <v>0</v>
      </c>
      <c r="BV3475" s="294">
        <v>0</v>
      </c>
      <c r="BW3475" s="294">
        <v>0</v>
      </c>
    </row>
    <row r="3476" spans="1:75" s="289" customFormat="1" ht="18.2" customHeight="1" x14ac:dyDescent="0.15">
      <c r="A3476" s="298">
        <v>3474</v>
      </c>
      <c r="B3476" s="299" t="s">
        <v>305</v>
      </c>
      <c r="C3476" s="299" t="s">
        <v>306</v>
      </c>
      <c r="D3476" s="313">
        <v>45172</v>
      </c>
      <c r="E3476" s="300" t="s">
        <v>3924</v>
      </c>
      <c r="F3476" s="309">
        <v>0</v>
      </c>
      <c r="G3476" s="309">
        <v>0</v>
      </c>
      <c r="H3476" s="302">
        <v>117316.7</v>
      </c>
      <c r="I3476" s="302">
        <v>0</v>
      </c>
      <c r="J3476" s="302">
        <v>0</v>
      </c>
      <c r="K3476" s="302">
        <v>117316.7</v>
      </c>
      <c r="L3476" s="302">
        <v>794.12</v>
      </c>
      <c r="M3476" s="302">
        <v>0</v>
      </c>
      <c r="N3476" s="302">
        <v>0</v>
      </c>
      <c r="O3476" s="302">
        <v>794.12</v>
      </c>
      <c r="P3476" s="302">
        <v>0</v>
      </c>
      <c r="Q3476" s="302">
        <v>0</v>
      </c>
      <c r="R3476" s="302">
        <v>116522.58</v>
      </c>
      <c r="S3476" s="302">
        <v>0</v>
      </c>
      <c r="T3476" s="302">
        <v>967.86</v>
      </c>
      <c r="U3476" s="302">
        <v>0</v>
      </c>
      <c r="V3476" s="302">
        <v>0</v>
      </c>
      <c r="W3476" s="302">
        <v>967.86</v>
      </c>
      <c r="X3476" s="302">
        <v>0</v>
      </c>
      <c r="Y3476" s="302">
        <v>0</v>
      </c>
      <c r="Z3476" s="302">
        <v>0</v>
      </c>
      <c r="AA3476" s="302">
        <v>0</v>
      </c>
      <c r="AB3476" s="302">
        <v>0</v>
      </c>
      <c r="AC3476" s="302">
        <v>0</v>
      </c>
      <c r="AD3476" s="302">
        <v>0</v>
      </c>
      <c r="AE3476" s="302">
        <v>0</v>
      </c>
      <c r="AF3476" s="302">
        <v>0</v>
      </c>
      <c r="AG3476" s="302">
        <v>0</v>
      </c>
      <c r="AH3476" s="302">
        <v>125.55</v>
      </c>
      <c r="AI3476" s="302">
        <v>0</v>
      </c>
      <c r="AJ3476" s="302">
        <v>0</v>
      </c>
      <c r="AK3476" s="302">
        <v>0</v>
      </c>
      <c r="AL3476" s="302">
        <v>0</v>
      </c>
      <c r="AM3476" s="302">
        <v>0</v>
      </c>
      <c r="AN3476" s="302">
        <v>0</v>
      </c>
      <c r="AO3476" s="302">
        <v>0</v>
      </c>
      <c r="AP3476" s="302">
        <v>0</v>
      </c>
      <c r="AQ3476" s="302">
        <v>0</v>
      </c>
      <c r="AR3476" s="302">
        <v>1887.53</v>
      </c>
      <c r="AS3476" s="302">
        <v>0</v>
      </c>
      <c r="AT3476" s="295">
        <f t="shared" si="54"/>
        <v>0</v>
      </c>
      <c r="AU3476" s="302">
        <v>0</v>
      </c>
      <c r="AV3476" s="302">
        <v>0</v>
      </c>
      <c r="AW3476" s="303">
        <v>96</v>
      </c>
      <c r="AX3476" s="303">
        <v>181</v>
      </c>
      <c r="AY3476" s="302">
        <v>333900</v>
      </c>
      <c r="AZ3476" s="302">
        <v>160298.99</v>
      </c>
      <c r="BA3476" s="301">
        <v>37.693396999999997</v>
      </c>
      <c r="BB3476" s="301">
        <v>27.399622838573499</v>
      </c>
      <c r="BC3476" s="301">
        <v>9.9</v>
      </c>
      <c r="BD3476" s="301"/>
      <c r="BE3476" s="300" t="s">
        <v>4204</v>
      </c>
      <c r="BF3476" s="298"/>
      <c r="BG3476" s="300" t="s">
        <v>320</v>
      </c>
      <c r="BH3476" s="300" t="s">
        <v>197</v>
      </c>
      <c r="BI3476" s="300" t="s">
        <v>373</v>
      </c>
      <c r="BJ3476" s="300" t="s">
        <v>103</v>
      </c>
      <c r="BK3476" s="299" t="s">
        <v>4</v>
      </c>
      <c r="BL3476" s="301">
        <v>116522.58</v>
      </c>
      <c r="BM3476" s="299" t="s">
        <v>894</v>
      </c>
      <c r="BN3476" s="301"/>
      <c r="BO3476" s="304">
        <v>42593</v>
      </c>
      <c r="BP3476" s="304">
        <v>48102</v>
      </c>
      <c r="BQ3476" s="297" t="s">
        <v>1067</v>
      </c>
      <c r="BR3476" s="297" t="s">
        <v>4743</v>
      </c>
      <c r="BS3476" s="297">
        <v>42593</v>
      </c>
      <c r="BT3476" s="297">
        <v>48102</v>
      </c>
      <c r="BU3476" s="301">
        <v>0</v>
      </c>
      <c r="BV3476" s="301">
        <v>0</v>
      </c>
      <c r="BW3476" s="301">
        <v>0</v>
      </c>
    </row>
    <row r="3477" spans="1:75" s="289" customFormat="1" ht="18.2" customHeight="1" x14ac:dyDescent="0.15">
      <c r="A3477" s="291">
        <v>3475</v>
      </c>
      <c r="B3477" s="292" t="s">
        <v>305</v>
      </c>
      <c r="C3477" s="292" t="s">
        <v>306</v>
      </c>
      <c r="D3477" s="312">
        <v>45172</v>
      </c>
      <c r="E3477" s="293" t="s">
        <v>3925</v>
      </c>
      <c r="F3477" s="308">
        <v>0</v>
      </c>
      <c r="G3477" s="308">
        <v>0</v>
      </c>
      <c r="H3477" s="295">
        <v>304651.48</v>
      </c>
      <c r="I3477" s="295">
        <v>0</v>
      </c>
      <c r="J3477" s="295">
        <v>0</v>
      </c>
      <c r="K3477" s="295">
        <v>304651.48</v>
      </c>
      <c r="L3477" s="295">
        <v>2162.79</v>
      </c>
      <c r="M3477" s="295">
        <v>0</v>
      </c>
      <c r="N3477" s="295">
        <v>0</v>
      </c>
      <c r="O3477" s="295">
        <v>2162.79</v>
      </c>
      <c r="P3477" s="295">
        <v>0</v>
      </c>
      <c r="Q3477" s="295">
        <v>0</v>
      </c>
      <c r="R3477" s="295">
        <v>302488.69</v>
      </c>
      <c r="S3477" s="295">
        <v>0</v>
      </c>
      <c r="T3477" s="295">
        <v>2411.8200000000002</v>
      </c>
      <c r="U3477" s="295">
        <v>0</v>
      </c>
      <c r="V3477" s="295">
        <v>0</v>
      </c>
      <c r="W3477" s="295">
        <v>2411.8200000000002</v>
      </c>
      <c r="X3477" s="295">
        <v>0</v>
      </c>
      <c r="Y3477" s="295">
        <v>0</v>
      </c>
      <c r="Z3477" s="295">
        <v>0</v>
      </c>
      <c r="AA3477" s="295">
        <v>0</v>
      </c>
      <c r="AB3477" s="295">
        <v>0</v>
      </c>
      <c r="AC3477" s="295">
        <v>0</v>
      </c>
      <c r="AD3477" s="295">
        <v>0</v>
      </c>
      <c r="AE3477" s="295">
        <v>0</v>
      </c>
      <c r="AF3477" s="295">
        <v>0</v>
      </c>
      <c r="AG3477" s="295">
        <v>0</v>
      </c>
      <c r="AH3477" s="295">
        <v>225.04</v>
      </c>
      <c r="AI3477" s="295">
        <v>0</v>
      </c>
      <c r="AJ3477" s="295">
        <v>0</v>
      </c>
      <c r="AK3477" s="295">
        <v>0</v>
      </c>
      <c r="AL3477" s="295">
        <v>0</v>
      </c>
      <c r="AM3477" s="295">
        <v>0</v>
      </c>
      <c r="AN3477" s="295">
        <v>0</v>
      </c>
      <c r="AO3477" s="295">
        <v>0</v>
      </c>
      <c r="AP3477" s="295">
        <v>22.05</v>
      </c>
      <c r="AQ3477" s="295">
        <v>0</v>
      </c>
      <c r="AR3477" s="295">
        <v>21.7</v>
      </c>
      <c r="AS3477" s="295">
        <v>0</v>
      </c>
      <c r="AT3477" s="295">
        <f t="shared" si="54"/>
        <v>4800</v>
      </c>
      <c r="AU3477" s="295">
        <v>0</v>
      </c>
      <c r="AV3477" s="295">
        <v>0</v>
      </c>
      <c r="AW3477" s="296">
        <v>94</v>
      </c>
      <c r="AX3477" s="296">
        <v>179</v>
      </c>
      <c r="AY3477" s="295">
        <v>423000.15</v>
      </c>
      <c r="AZ3477" s="295">
        <v>423000.15</v>
      </c>
      <c r="BA3477" s="294">
        <v>74.468058999999997</v>
      </c>
      <c r="BB3477" s="294">
        <v>53.252334813008197</v>
      </c>
      <c r="BC3477" s="294">
        <v>9.5</v>
      </c>
      <c r="BD3477" s="294"/>
      <c r="BE3477" s="293" t="s">
        <v>4204</v>
      </c>
      <c r="BF3477" s="291"/>
      <c r="BG3477" s="293" t="s">
        <v>326</v>
      </c>
      <c r="BH3477" s="293" t="s">
        <v>217</v>
      </c>
      <c r="BI3477" s="293" t="s">
        <v>623</v>
      </c>
      <c r="BJ3477" s="293" t="s">
        <v>103</v>
      </c>
      <c r="BK3477" s="292" t="s">
        <v>4</v>
      </c>
      <c r="BL3477" s="294">
        <v>302488.69</v>
      </c>
      <c r="BM3477" s="292" t="s">
        <v>894</v>
      </c>
      <c r="BN3477" s="294"/>
      <c r="BO3477" s="297">
        <v>42591</v>
      </c>
      <c r="BP3477" s="297">
        <v>48038</v>
      </c>
      <c r="BQ3477" s="297" t="s">
        <v>1065</v>
      </c>
      <c r="BR3477" s="297" t="s">
        <v>4741</v>
      </c>
      <c r="BS3477" s="297">
        <v>42591</v>
      </c>
      <c r="BT3477" s="297">
        <v>48038</v>
      </c>
      <c r="BU3477" s="294">
        <v>0</v>
      </c>
      <c r="BV3477" s="294">
        <v>0</v>
      </c>
      <c r="BW3477" s="294">
        <v>0</v>
      </c>
    </row>
    <row r="3478" spans="1:75" s="289" customFormat="1" ht="18.2" customHeight="1" x14ac:dyDescent="0.15">
      <c r="A3478" s="298">
        <v>3476</v>
      </c>
      <c r="B3478" s="299" t="s">
        <v>305</v>
      </c>
      <c r="C3478" s="299" t="s">
        <v>306</v>
      </c>
      <c r="D3478" s="313">
        <v>45172</v>
      </c>
      <c r="E3478" s="300" t="s">
        <v>3926</v>
      </c>
      <c r="F3478" s="309">
        <v>62</v>
      </c>
      <c r="G3478" s="309">
        <v>61</v>
      </c>
      <c r="H3478" s="302">
        <v>702140.8</v>
      </c>
      <c r="I3478" s="302">
        <v>238481.05</v>
      </c>
      <c r="J3478" s="302">
        <v>0</v>
      </c>
      <c r="K3478" s="302">
        <v>940621.85</v>
      </c>
      <c r="L3478" s="302">
        <v>4932.6899999999996</v>
      </c>
      <c r="M3478" s="302">
        <v>0</v>
      </c>
      <c r="N3478" s="302">
        <v>0</v>
      </c>
      <c r="O3478" s="302">
        <v>0</v>
      </c>
      <c r="P3478" s="302">
        <v>0</v>
      </c>
      <c r="Q3478" s="302">
        <v>0</v>
      </c>
      <c r="R3478" s="302">
        <v>940621.85</v>
      </c>
      <c r="S3478" s="302">
        <v>397919.14</v>
      </c>
      <c r="T3478" s="302">
        <v>5500.1</v>
      </c>
      <c r="U3478" s="302">
        <v>0</v>
      </c>
      <c r="V3478" s="302">
        <v>0</v>
      </c>
      <c r="W3478" s="302">
        <v>0</v>
      </c>
      <c r="X3478" s="302">
        <v>0</v>
      </c>
      <c r="Y3478" s="302">
        <v>0</v>
      </c>
      <c r="Z3478" s="302">
        <v>403419.24</v>
      </c>
      <c r="AA3478" s="302">
        <v>0</v>
      </c>
      <c r="AB3478" s="302">
        <v>0</v>
      </c>
      <c r="AC3478" s="302">
        <v>0</v>
      </c>
      <c r="AD3478" s="302">
        <v>0</v>
      </c>
      <c r="AE3478" s="302">
        <v>0</v>
      </c>
      <c r="AF3478" s="302">
        <v>0</v>
      </c>
      <c r="AG3478" s="302">
        <v>0</v>
      </c>
      <c r="AH3478" s="302">
        <v>0</v>
      </c>
      <c r="AI3478" s="302">
        <v>0</v>
      </c>
      <c r="AJ3478" s="302">
        <v>0</v>
      </c>
      <c r="AK3478" s="302">
        <v>0</v>
      </c>
      <c r="AL3478" s="302">
        <v>0</v>
      </c>
      <c r="AM3478" s="302">
        <v>0</v>
      </c>
      <c r="AN3478" s="302">
        <v>0</v>
      </c>
      <c r="AO3478" s="302">
        <v>0</v>
      </c>
      <c r="AP3478" s="302">
        <v>0</v>
      </c>
      <c r="AQ3478" s="302">
        <v>0</v>
      </c>
      <c r="AR3478" s="302">
        <v>0</v>
      </c>
      <c r="AS3478" s="302">
        <v>0</v>
      </c>
      <c r="AT3478" s="295">
        <f t="shared" si="54"/>
        <v>0</v>
      </c>
      <c r="AU3478" s="302">
        <v>243413.74</v>
      </c>
      <c r="AV3478" s="302">
        <v>403419.24</v>
      </c>
      <c r="AW3478" s="303">
        <v>95</v>
      </c>
      <c r="AX3478" s="303">
        <v>180</v>
      </c>
      <c r="AY3478" s="302">
        <v>972800.24</v>
      </c>
      <c r="AZ3478" s="302">
        <v>972800.24</v>
      </c>
      <c r="BA3478" s="301">
        <v>88.187012999999993</v>
      </c>
      <c r="BB3478" s="301">
        <v>85.269953586806295</v>
      </c>
      <c r="BC3478" s="301">
        <v>9.4</v>
      </c>
      <c r="BD3478" s="301"/>
      <c r="BE3478" s="300" t="s">
        <v>4204</v>
      </c>
      <c r="BF3478" s="298"/>
      <c r="BG3478" s="300" t="s">
        <v>315</v>
      </c>
      <c r="BH3478" s="300" t="s">
        <v>179</v>
      </c>
      <c r="BI3478" s="300" t="s">
        <v>668</v>
      </c>
      <c r="BJ3478" s="300" t="s">
        <v>4205</v>
      </c>
      <c r="BK3478" s="299" t="s">
        <v>4</v>
      </c>
      <c r="BL3478" s="301">
        <v>940621.85</v>
      </c>
      <c r="BM3478" s="299" t="s">
        <v>894</v>
      </c>
      <c r="BN3478" s="301"/>
      <c r="BO3478" s="304">
        <v>42598</v>
      </c>
      <c r="BP3478" s="304">
        <v>48076</v>
      </c>
      <c r="BQ3478" s="297" t="s">
        <v>1067</v>
      </c>
      <c r="BR3478" s="297" t="s">
        <v>4743</v>
      </c>
      <c r="BS3478" s="297">
        <v>42598</v>
      </c>
      <c r="BT3478" s="297">
        <v>48076</v>
      </c>
      <c r="BU3478" s="301">
        <v>31858.83</v>
      </c>
      <c r="BV3478" s="301">
        <v>0</v>
      </c>
      <c r="BW3478" s="301">
        <v>0</v>
      </c>
    </row>
    <row r="3479" spans="1:75" s="289" customFormat="1" ht="18.2" customHeight="1" x14ac:dyDescent="0.15">
      <c r="A3479" s="291">
        <v>3477</v>
      </c>
      <c r="B3479" s="292" t="s">
        <v>305</v>
      </c>
      <c r="C3479" s="292" t="s">
        <v>306</v>
      </c>
      <c r="D3479" s="312">
        <v>45172</v>
      </c>
      <c r="E3479" s="293" t="s">
        <v>3927</v>
      </c>
      <c r="F3479" s="308">
        <v>0</v>
      </c>
      <c r="G3479" s="308">
        <v>0</v>
      </c>
      <c r="H3479" s="295">
        <v>187736.52</v>
      </c>
      <c r="I3479" s="295">
        <v>0</v>
      </c>
      <c r="J3479" s="295">
        <v>0</v>
      </c>
      <c r="K3479" s="295">
        <v>187736.52</v>
      </c>
      <c r="L3479" s="295">
        <v>1431.37</v>
      </c>
      <c r="M3479" s="295">
        <v>0</v>
      </c>
      <c r="N3479" s="295">
        <v>0</v>
      </c>
      <c r="O3479" s="295">
        <v>1431.37</v>
      </c>
      <c r="P3479" s="295">
        <v>0</v>
      </c>
      <c r="Q3479" s="295">
        <v>0</v>
      </c>
      <c r="R3479" s="295">
        <v>186305.15</v>
      </c>
      <c r="S3479" s="295">
        <v>0</v>
      </c>
      <c r="T3479" s="295">
        <v>1564.47</v>
      </c>
      <c r="U3479" s="295">
        <v>0</v>
      </c>
      <c r="V3479" s="295">
        <v>0</v>
      </c>
      <c r="W3479" s="295">
        <v>1564.47</v>
      </c>
      <c r="X3479" s="295">
        <v>0</v>
      </c>
      <c r="Y3479" s="295">
        <v>0</v>
      </c>
      <c r="Z3479" s="295">
        <v>0</v>
      </c>
      <c r="AA3479" s="295">
        <v>0</v>
      </c>
      <c r="AB3479" s="295">
        <v>0</v>
      </c>
      <c r="AC3479" s="295">
        <v>0</v>
      </c>
      <c r="AD3479" s="295">
        <v>0</v>
      </c>
      <c r="AE3479" s="295">
        <v>0</v>
      </c>
      <c r="AF3479" s="295">
        <v>0</v>
      </c>
      <c r="AG3479" s="295">
        <v>0</v>
      </c>
      <c r="AH3479" s="295">
        <v>140.97999999999999</v>
      </c>
      <c r="AI3479" s="295">
        <v>0</v>
      </c>
      <c r="AJ3479" s="295">
        <v>0</v>
      </c>
      <c r="AK3479" s="295">
        <v>0</v>
      </c>
      <c r="AL3479" s="295">
        <v>0</v>
      </c>
      <c r="AM3479" s="295">
        <v>0</v>
      </c>
      <c r="AN3479" s="295">
        <v>0</v>
      </c>
      <c r="AO3479" s="295">
        <v>0</v>
      </c>
      <c r="AP3479" s="295">
        <v>66.38</v>
      </c>
      <c r="AQ3479" s="295">
        <v>0</v>
      </c>
      <c r="AR3479" s="295">
        <v>53.2</v>
      </c>
      <c r="AS3479" s="295">
        <v>0</v>
      </c>
      <c r="AT3479" s="295">
        <f t="shared" si="54"/>
        <v>3150</v>
      </c>
      <c r="AU3479" s="295">
        <v>0</v>
      </c>
      <c r="AV3479" s="295">
        <v>0</v>
      </c>
      <c r="AW3479" s="296">
        <v>88</v>
      </c>
      <c r="AX3479" s="296">
        <v>173</v>
      </c>
      <c r="AY3479" s="295">
        <v>264999.90999999997</v>
      </c>
      <c r="AZ3479" s="295">
        <v>264999.90999999997</v>
      </c>
      <c r="BA3479" s="294">
        <v>84.905692999999999</v>
      </c>
      <c r="BB3479" s="294">
        <v>59.691974499987403</v>
      </c>
      <c r="BC3479" s="294">
        <v>10</v>
      </c>
      <c r="BD3479" s="294"/>
      <c r="BE3479" s="293" t="s">
        <v>4204</v>
      </c>
      <c r="BF3479" s="291"/>
      <c r="BG3479" s="293" t="s">
        <v>333</v>
      </c>
      <c r="BH3479" s="293" t="s">
        <v>209</v>
      </c>
      <c r="BI3479" s="293" t="s">
        <v>678</v>
      </c>
      <c r="BJ3479" s="293" t="s">
        <v>103</v>
      </c>
      <c r="BK3479" s="292" t="s">
        <v>4</v>
      </c>
      <c r="BL3479" s="294">
        <v>186305.15</v>
      </c>
      <c r="BM3479" s="292" t="s">
        <v>894</v>
      </c>
      <c r="BN3479" s="294"/>
      <c r="BO3479" s="297">
        <v>42594</v>
      </c>
      <c r="BP3479" s="297">
        <v>47860</v>
      </c>
      <c r="BQ3479" s="297" t="s">
        <v>1065</v>
      </c>
      <c r="BR3479" s="297" t="s">
        <v>4741</v>
      </c>
      <c r="BS3479" s="297">
        <v>42594</v>
      </c>
      <c r="BT3479" s="297">
        <v>47860</v>
      </c>
      <c r="BU3479" s="294">
        <v>0</v>
      </c>
      <c r="BV3479" s="294">
        <v>0</v>
      </c>
      <c r="BW3479" s="294">
        <v>0</v>
      </c>
    </row>
    <row r="3480" spans="1:75" s="289" customFormat="1" ht="18.2" customHeight="1" x14ac:dyDescent="0.15">
      <c r="A3480" s="298">
        <v>3478</v>
      </c>
      <c r="B3480" s="299" t="s">
        <v>305</v>
      </c>
      <c r="C3480" s="299" t="s">
        <v>306</v>
      </c>
      <c r="D3480" s="313">
        <v>45172</v>
      </c>
      <c r="E3480" s="300" t="s">
        <v>3928</v>
      </c>
      <c r="F3480" s="309">
        <v>0</v>
      </c>
      <c r="G3480" s="309">
        <v>0</v>
      </c>
      <c r="H3480" s="302">
        <v>753986.62</v>
      </c>
      <c r="I3480" s="302">
        <v>0</v>
      </c>
      <c r="J3480" s="302">
        <v>0</v>
      </c>
      <c r="K3480" s="302">
        <v>753986.62</v>
      </c>
      <c r="L3480" s="302">
        <v>5483.94</v>
      </c>
      <c r="M3480" s="302">
        <v>0</v>
      </c>
      <c r="N3480" s="302">
        <v>0</v>
      </c>
      <c r="O3480" s="302">
        <v>5483.94</v>
      </c>
      <c r="P3480" s="302">
        <v>0</v>
      </c>
      <c r="Q3480" s="302">
        <v>0</v>
      </c>
      <c r="R3480" s="302">
        <v>748502.68</v>
      </c>
      <c r="S3480" s="302">
        <v>0</v>
      </c>
      <c r="T3480" s="302">
        <v>6283.22</v>
      </c>
      <c r="U3480" s="302">
        <v>0</v>
      </c>
      <c r="V3480" s="302">
        <v>0</v>
      </c>
      <c r="W3480" s="302">
        <v>6283.22</v>
      </c>
      <c r="X3480" s="302">
        <v>0</v>
      </c>
      <c r="Y3480" s="302">
        <v>0</v>
      </c>
      <c r="Z3480" s="302">
        <v>0</v>
      </c>
      <c r="AA3480" s="302">
        <v>0</v>
      </c>
      <c r="AB3480" s="302">
        <v>0</v>
      </c>
      <c r="AC3480" s="302">
        <v>0</v>
      </c>
      <c r="AD3480" s="302">
        <v>0</v>
      </c>
      <c r="AE3480" s="302">
        <v>0</v>
      </c>
      <c r="AF3480" s="302">
        <v>0</v>
      </c>
      <c r="AG3480" s="302">
        <v>0</v>
      </c>
      <c r="AH3480" s="302">
        <v>558.6</v>
      </c>
      <c r="AI3480" s="302">
        <v>0</v>
      </c>
      <c r="AJ3480" s="302">
        <v>0</v>
      </c>
      <c r="AK3480" s="302">
        <v>0</v>
      </c>
      <c r="AL3480" s="302">
        <v>0</v>
      </c>
      <c r="AM3480" s="302">
        <v>0</v>
      </c>
      <c r="AN3480" s="302">
        <v>0</v>
      </c>
      <c r="AO3480" s="302">
        <v>0</v>
      </c>
      <c r="AP3480" s="302">
        <v>0</v>
      </c>
      <c r="AQ3480" s="302">
        <v>0</v>
      </c>
      <c r="AR3480" s="302">
        <v>0</v>
      </c>
      <c r="AS3480" s="302">
        <v>0</v>
      </c>
      <c r="AT3480" s="295">
        <f t="shared" si="54"/>
        <v>12325.76</v>
      </c>
      <c r="AU3480" s="302">
        <v>0</v>
      </c>
      <c r="AV3480" s="302">
        <v>0</v>
      </c>
      <c r="AW3480" s="303">
        <v>91</v>
      </c>
      <c r="AX3480" s="303">
        <v>176</v>
      </c>
      <c r="AY3480" s="302">
        <v>1050002.28</v>
      </c>
      <c r="AZ3480" s="302">
        <v>1050002.28</v>
      </c>
      <c r="BA3480" s="301">
        <v>89.999803999999997</v>
      </c>
      <c r="BB3480" s="301">
        <v>64.157093538382298</v>
      </c>
      <c r="BC3480" s="301">
        <v>10</v>
      </c>
      <c r="BD3480" s="301"/>
      <c r="BE3480" s="300" t="s">
        <v>4204</v>
      </c>
      <c r="BF3480" s="298"/>
      <c r="BG3480" s="300" t="s">
        <v>351</v>
      </c>
      <c r="BH3480" s="300" t="s">
        <v>707</v>
      </c>
      <c r="BI3480" s="300" t="s">
        <v>735</v>
      </c>
      <c r="BJ3480" s="300" t="s">
        <v>103</v>
      </c>
      <c r="BK3480" s="299" t="s">
        <v>4</v>
      </c>
      <c r="BL3480" s="301">
        <v>748502.68</v>
      </c>
      <c r="BM3480" s="299" t="s">
        <v>894</v>
      </c>
      <c r="BN3480" s="301"/>
      <c r="BO3480" s="304">
        <v>42591</v>
      </c>
      <c r="BP3480" s="304">
        <v>47947</v>
      </c>
      <c r="BQ3480" s="297" t="s">
        <v>1065</v>
      </c>
      <c r="BR3480" s="297" t="s">
        <v>4741</v>
      </c>
      <c r="BS3480" s="297">
        <v>42591</v>
      </c>
      <c r="BT3480" s="297">
        <v>47947</v>
      </c>
      <c r="BU3480" s="301">
        <v>0</v>
      </c>
      <c r="BV3480" s="301">
        <v>0</v>
      </c>
      <c r="BW3480" s="301">
        <v>0</v>
      </c>
    </row>
    <row r="3481" spans="1:75" s="289" customFormat="1" ht="18.2" customHeight="1" x14ac:dyDescent="0.15">
      <c r="A3481" s="291">
        <v>3479</v>
      </c>
      <c r="B3481" s="292" t="s">
        <v>305</v>
      </c>
      <c r="C3481" s="292" t="s">
        <v>306</v>
      </c>
      <c r="D3481" s="312">
        <v>45172</v>
      </c>
      <c r="E3481" s="293" t="s">
        <v>3929</v>
      </c>
      <c r="F3481" s="308">
        <v>0</v>
      </c>
      <c r="G3481" s="308">
        <v>0</v>
      </c>
      <c r="H3481" s="295">
        <v>326485.59999999998</v>
      </c>
      <c r="I3481" s="295">
        <v>0</v>
      </c>
      <c r="J3481" s="295">
        <v>0</v>
      </c>
      <c r="K3481" s="295">
        <v>326485.59999999998</v>
      </c>
      <c r="L3481" s="295">
        <v>2185</v>
      </c>
      <c r="M3481" s="295">
        <v>0</v>
      </c>
      <c r="N3481" s="295">
        <v>0</v>
      </c>
      <c r="O3481" s="295">
        <v>2185</v>
      </c>
      <c r="P3481" s="295">
        <v>0</v>
      </c>
      <c r="Q3481" s="295">
        <v>0</v>
      </c>
      <c r="R3481" s="295">
        <v>324300.59999999998</v>
      </c>
      <c r="S3481" s="295">
        <v>0</v>
      </c>
      <c r="T3481" s="295">
        <v>2584.6799999999998</v>
      </c>
      <c r="U3481" s="295">
        <v>0</v>
      </c>
      <c r="V3481" s="295">
        <v>0</v>
      </c>
      <c r="W3481" s="295">
        <v>2584.6799999999998</v>
      </c>
      <c r="X3481" s="295">
        <v>0</v>
      </c>
      <c r="Y3481" s="295">
        <v>0</v>
      </c>
      <c r="Z3481" s="295">
        <v>0</v>
      </c>
      <c r="AA3481" s="295">
        <v>0</v>
      </c>
      <c r="AB3481" s="295">
        <v>0</v>
      </c>
      <c r="AC3481" s="295">
        <v>0</v>
      </c>
      <c r="AD3481" s="295">
        <v>0</v>
      </c>
      <c r="AE3481" s="295">
        <v>0</v>
      </c>
      <c r="AF3481" s="295">
        <v>0</v>
      </c>
      <c r="AG3481" s="295">
        <v>0</v>
      </c>
      <c r="AH3481" s="295">
        <v>237.3</v>
      </c>
      <c r="AI3481" s="295">
        <v>0</v>
      </c>
      <c r="AJ3481" s="295">
        <v>0</v>
      </c>
      <c r="AK3481" s="295">
        <v>0</v>
      </c>
      <c r="AL3481" s="295">
        <v>0</v>
      </c>
      <c r="AM3481" s="295">
        <v>0</v>
      </c>
      <c r="AN3481" s="295">
        <v>0</v>
      </c>
      <c r="AO3481" s="295">
        <v>0</v>
      </c>
      <c r="AP3481" s="295">
        <v>219.12</v>
      </c>
      <c r="AQ3481" s="295">
        <v>0</v>
      </c>
      <c r="AR3481" s="295">
        <v>726.1</v>
      </c>
      <c r="AS3481" s="295">
        <v>0</v>
      </c>
      <c r="AT3481" s="295">
        <f t="shared" si="54"/>
        <v>4500</v>
      </c>
      <c r="AU3481" s="295">
        <v>0</v>
      </c>
      <c r="AV3481" s="295">
        <v>0</v>
      </c>
      <c r="AW3481" s="296">
        <v>98</v>
      </c>
      <c r="AX3481" s="296">
        <v>183</v>
      </c>
      <c r="AY3481" s="295">
        <v>446049.98</v>
      </c>
      <c r="AZ3481" s="295">
        <v>446049.98</v>
      </c>
      <c r="BA3481" s="294">
        <v>87.491375000000005</v>
      </c>
      <c r="BB3481" s="294">
        <v>63.610596748205197</v>
      </c>
      <c r="BC3481" s="294">
        <v>9.5</v>
      </c>
      <c r="BD3481" s="294"/>
      <c r="BE3481" s="293" t="s">
        <v>4204</v>
      </c>
      <c r="BF3481" s="291"/>
      <c r="BG3481" s="293" t="s">
        <v>333</v>
      </c>
      <c r="BH3481" s="293" t="s">
        <v>193</v>
      </c>
      <c r="BI3481" s="293" t="s">
        <v>342</v>
      </c>
      <c r="BJ3481" s="293" t="s">
        <v>103</v>
      </c>
      <c r="BK3481" s="292" t="s">
        <v>4</v>
      </c>
      <c r="BL3481" s="294">
        <v>324300.59999999998</v>
      </c>
      <c r="BM3481" s="292" t="s">
        <v>894</v>
      </c>
      <c r="BN3481" s="294"/>
      <c r="BO3481" s="297">
        <v>42594</v>
      </c>
      <c r="BP3481" s="297">
        <v>48164</v>
      </c>
      <c r="BQ3481" s="297" t="s">
        <v>1065</v>
      </c>
      <c r="BR3481" s="297" t="s">
        <v>4741</v>
      </c>
      <c r="BS3481" s="297">
        <v>42594</v>
      </c>
      <c r="BT3481" s="297">
        <v>48164</v>
      </c>
      <c r="BU3481" s="294">
        <v>0</v>
      </c>
      <c r="BV3481" s="294">
        <v>0</v>
      </c>
      <c r="BW3481" s="294">
        <v>0</v>
      </c>
    </row>
    <row r="3482" spans="1:75" s="289" customFormat="1" ht="18.2" customHeight="1" x14ac:dyDescent="0.15">
      <c r="A3482" s="298">
        <v>3480</v>
      </c>
      <c r="B3482" s="299" t="s">
        <v>305</v>
      </c>
      <c r="C3482" s="299" t="s">
        <v>306</v>
      </c>
      <c r="D3482" s="313">
        <v>45172</v>
      </c>
      <c r="E3482" s="300" t="s">
        <v>3930</v>
      </c>
      <c r="F3482" s="309">
        <v>0</v>
      </c>
      <c r="G3482" s="309">
        <v>0</v>
      </c>
      <c r="H3482" s="302">
        <v>147667.44</v>
      </c>
      <c r="I3482" s="302">
        <v>0</v>
      </c>
      <c r="J3482" s="302">
        <v>0</v>
      </c>
      <c r="K3482" s="302">
        <v>147667.44</v>
      </c>
      <c r="L3482" s="302">
        <v>3561.21</v>
      </c>
      <c r="M3482" s="302">
        <v>0</v>
      </c>
      <c r="N3482" s="302">
        <v>0</v>
      </c>
      <c r="O3482" s="302">
        <v>3561.21</v>
      </c>
      <c r="P3482" s="302">
        <v>0</v>
      </c>
      <c r="Q3482" s="302">
        <v>0</v>
      </c>
      <c r="R3482" s="302">
        <v>144106.23000000001</v>
      </c>
      <c r="S3482" s="302">
        <v>0</v>
      </c>
      <c r="T3482" s="302">
        <v>1169.03</v>
      </c>
      <c r="U3482" s="302">
        <v>0</v>
      </c>
      <c r="V3482" s="302">
        <v>0</v>
      </c>
      <c r="W3482" s="302">
        <v>1169.03</v>
      </c>
      <c r="X3482" s="302">
        <v>0</v>
      </c>
      <c r="Y3482" s="302">
        <v>0</v>
      </c>
      <c r="Z3482" s="302">
        <v>0</v>
      </c>
      <c r="AA3482" s="302">
        <v>0</v>
      </c>
      <c r="AB3482" s="302">
        <v>0</v>
      </c>
      <c r="AC3482" s="302">
        <v>0</v>
      </c>
      <c r="AD3482" s="302">
        <v>0</v>
      </c>
      <c r="AE3482" s="302">
        <v>0</v>
      </c>
      <c r="AF3482" s="302">
        <v>0</v>
      </c>
      <c r="AG3482" s="302">
        <v>0</v>
      </c>
      <c r="AH3482" s="302">
        <v>222.01</v>
      </c>
      <c r="AI3482" s="302">
        <v>0</v>
      </c>
      <c r="AJ3482" s="302">
        <v>0</v>
      </c>
      <c r="AK3482" s="302">
        <v>0</v>
      </c>
      <c r="AL3482" s="302">
        <v>0</v>
      </c>
      <c r="AM3482" s="302">
        <v>0</v>
      </c>
      <c r="AN3482" s="302">
        <v>0</v>
      </c>
      <c r="AO3482" s="302">
        <v>0</v>
      </c>
      <c r="AP3482" s="302">
        <v>0</v>
      </c>
      <c r="AQ3482" s="302">
        <v>0</v>
      </c>
      <c r="AR3482" s="302">
        <v>0</v>
      </c>
      <c r="AS3482" s="302">
        <v>0</v>
      </c>
      <c r="AT3482" s="295">
        <f t="shared" si="54"/>
        <v>4952.25</v>
      </c>
      <c r="AU3482" s="302">
        <v>0</v>
      </c>
      <c r="AV3482" s="302">
        <v>0</v>
      </c>
      <c r="AW3482" s="303">
        <v>35</v>
      </c>
      <c r="AX3482" s="303">
        <v>120</v>
      </c>
      <c r="AY3482" s="302">
        <v>513999.99</v>
      </c>
      <c r="AZ3482" s="302">
        <v>342538.38</v>
      </c>
      <c r="BA3482" s="301">
        <v>57.236296000000003</v>
      </c>
      <c r="BB3482" s="301">
        <v>24.079365458913198</v>
      </c>
      <c r="BC3482" s="301">
        <v>9.5</v>
      </c>
      <c r="BD3482" s="301"/>
      <c r="BE3482" s="300" t="s">
        <v>4204</v>
      </c>
      <c r="BF3482" s="298"/>
      <c r="BG3482" s="300" t="s">
        <v>315</v>
      </c>
      <c r="BH3482" s="300" t="s">
        <v>179</v>
      </c>
      <c r="BI3482" s="300" t="s">
        <v>648</v>
      </c>
      <c r="BJ3482" s="300" t="s">
        <v>103</v>
      </c>
      <c r="BK3482" s="299" t="s">
        <v>4</v>
      </c>
      <c r="BL3482" s="301">
        <v>144106.23000000001</v>
      </c>
      <c r="BM3482" s="299" t="s">
        <v>894</v>
      </c>
      <c r="BN3482" s="301"/>
      <c r="BO3482" s="304">
        <v>42598</v>
      </c>
      <c r="BP3482" s="304">
        <v>46250</v>
      </c>
      <c r="BQ3482" s="297" t="s">
        <v>1065</v>
      </c>
      <c r="BR3482" s="297" t="s">
        <v>4741</v>
      </c>
      <c r="BS3482" s="297">
        <v>42598</v>
      </c>
      <c r="BT3482" s="297">
        <v>46250</v>
      </c>
      <c r="BU3482" s="301">
        <v>0</v>
      </c>
      <c r="BV3482" s="301">
        <v>0</v>
      </c>
      <c r="BW3482" s="301">
        <v>0</v>
      </c>
    </row>
    <row r="3483" spans="1:75" s="289" customFormat="1" ht="18.2" customHeight="1" x14ac:dyDescent="0.15">
      <c r="A3483" s="291">
        <v>3481</v>
      </c>
      <c r="B3483" s="292" t="s">
        <v>305</v>
      </c>
      <c r="C3483" s="292" t="s">
        <v>306</v>
      </c>
      <c r="D3483" s="312">
        <v>45172</v>
      </c>
      <c r="E3483" s="293" t="s">
        <v>3931</v>
      </c>
      <c r="F3483" s="308">
        <v>0</v>
      </c>
      <c r="G3483" s="308">
        <v>0</v>
      </c>
      <c r="H3483" s="295">
        <v>177808</v>
      </c>
      <c r="I3483" s="295">
        <v>0</v>
      </c>
      <c r="J3483" s="295">
        <v>0</v>
      </c>
      <c r="K3483" s="295">
        <v>177808</v>
      </c>
      <c r="L3483" s="295">
        <v>3909.41</v>
      </c>
      <c r="M3483" s="295">
        <v>0</v>
      </c>
      <c r="N3483" s="295">
        <v>0</v>
      </c>
      <c r="O3483" s="295">
        <v>3909.41</v>
      </c>
      <c r="P3483" s="295">
        <v>0</v>
      </c>
      <c r="Q3483" s="295">
        <v>0</v>
      </c>
      <c r="R3483" s="295">
        <v>173898.59</v>
      </c>
      <c r="S3483" s="295">
        <v>0</v>
      </c>
      <c r="T3483" s="295">
        <v>1407.65</v>
      </c>
      <c r="U3483" s="295">
        <v>0</v>
      </c>
      <c r="V3483" s="295">
        <v>0</v>
      </c>
      <c r="W3483" s="295">
        <v>1407.65</v>
      </c>
      <c r="X3483" s="295">
        <v>0</v>
      </c>
      <c r="Y3483" s="295">
        <v>0</v>
      </c>
      <c r="Z3483" s="295">
        <v>0</v>
      </c>
      <c r="AA3483" s="295">
        <v>0</v>
      </c>
      <c r="AB3483" s="295">
        <v>0</v>
      </c>
      <c r="AC3483" s="295">
        <v>0</v>
      </c>
      <c r="AD3483" s="295">
        <v>0</v>
      </c>
      <c r="AE3483" s="295">
        <v>0</v>
      </c>
      <c r="AF3483" s="295">
        <v>0</v>
      </c>
      <c r="AG3483" s="295">
        <v>0</v>
      </c>
      <c r="AH3483" s="295">
        <v>216.58</v>
      </c>
      <c r="AI3483" s="295">
        <v>0</v>
      </c>
      <c r="AJ3483" s="295">
        <v>0</v>
      </c>
      <c r="AK3483" s="295">
        <v>0</v>
      </c>
      <c r="AL3483" s="295">
        <v>0</v>
      </c>
      <c r="AM3483" s="295">
        <v>0</v>
      </c>
      <c r="AN3483" s="295">
        <v>0</v>
      </c>
      <c r="AO3483" s="295">
        <v>0</v>
      </c>
      <c r="AP3483" s="295">
        <v>1167.52</v>
      </c>
      <c r="AQ3483" s="295">
        <v>0</v>
      </c>
      <c r="AR3483" s="295">
        <v>701.16</v>
      </c>
      <c r="AS3483" s="295">
        <v>0</v>
      </c>
      <c r="AT3483" s="295">
        <f t="shared" si="54"/>
        <v>6000</v>
      </c>
      <c r="AU3483" s="295">
        <v>0</v>
      </c>
      <c r="AV3483" s="295">
        <v>0</v>
      </c>
      <c r="AW3483" s="296">
        <v>38</v>
      </c>
      <c r="AX3483" s="296">
        <v>123</v>
      </c>
      <c r="AY3483" s="295">
        <v>426999.99</v>
      </c>
      <c r="AZ3483" s="295">
        <v>391733.03</v>
      </c>
      <c r="BA3483" s="294">
        <v>84.894619000000006</v>
      </c>
      <c r="BB3483" s="294">
        <v>37.686519675625</v>
      </c>
      <c r="BC3483" s="294">
        <v>9.5</v>
      </c>
      <c r="BD3483" s="294"/>
      <c r="BE3483" s="293" t="s">
        <v>4204</v>
      </c>
      <c r="BF3483" s="291"/>
      <c r="BG3483" s="293" t="s">
        <v>312</v>
      </c>
      <c r="BH3483" s="293" t="s">
        <v>199</v>
      </c>
      <c r="BI3483" s="293" t="s">
        <v>357</v>
      </c>
      <c r="BJ3483" s="293" t="s">
        <v>103</v>
      </c>
      <c r="BK3483" s="292" t="s">
        <v>4</v>
      </c>
      <c r="BL3483" s="294">
        <v>173898.59</v>
      </c>
      <c r="BM3483" s="292" t="s">
        <v>894</v>
      </c>
      <c r="BN3483" s="294"/>
      <c r="BO3483" s="297">
        <v>42600</v>
      </c>
      <c r="BP3483" s="297">
        <v>46344</v>
      </c>
      <c r="BQ3483" s="297" t="s">
        <v>1067</v>
      </c>
      <c r="BR3483" s="297" t="s">
        <v>4743</v>
      </c>
      <c r="BS3483" s="297">
        <v>42600</v>
      </c>
      <c r="BT3483" s="297">
        <v>46344</v>
      </c>
      <c r="BU3483" s="294">
        <v>0</v>
      </c>
      <c r="BV3483" s="294">
        <v>0</v>
      </c>
      <c r="BW3483" s="294">
        <v>0</v>
      </c>
    </row>
    <row r="3484" spans="1:75" s="289" customFormat="1" ht="18.2" customHeight="1" x14ac:dyDescent="0.15">
      <c r="A3484" s="298">
        <v>3482</v>
      </c>
      <c r="B3484" s="299" t="s">
        <v>305</v>
      </c>
      <c r="C3484" s="299" t="s">
        <v>306</v>
      </c>
      <c r="D3484" s="313">
        <v>45172</v>
      </c>
      <c r="E3484" s="300" t="s">
        <v>3932</v>
      </c>
      <c r="F3484" s="309">
        <v>80</v>
      </c>
      <c r="G3484" s="309">
        <v>79</v>
      </c>
      <c r="H3484" s="302">
        <v>366705.68</v>
      </c>
      <c r="I3484" s="302">
        <v>118245.13</v>
      </c>
      <c r="J3484" s="302">
        <v>0</v>
      </c>
      <c r="K3484" s="302">
        <v>484950.81</v>
      </c>
      <c r="L3484" s="302">
        <v>2160.89</v>
      </c>
      <c r="M3484" s="302">
        <v>0</v>
      </c>
      <c r="N3484" s="302">
        <v>0</v>
      </c>
      <c r="O3484" s="302">
        <v>0</v>
      </c>
      <c r="P3484" s="302">
        <v>0</v>
      </c>
      <c r="Q3484" s="302">
        <v>0</v>
      </c>
      <c r="R3484" s="302">
        <v>484950.81</v>
      </c>
      <c r="S3484" s="302">
        <v>278295.46999999997</v>
      </c>
      <c r="T3484" s="302">
        <v>2903.09</v>
      </c>
      <c r="U3484" s="302">
        <v>0</v>
      </c>
      <c r="V3484" s="302">
        <v>0</v>
      </c>
      <c r="W3484" s="302">
        <v>0</v>
      </c>
      <c r="X3484" s="302">
        <v>0</v>
      </c>
      <c r="Y3484" s="302">
        <v>0</v>
      </c>
      <c r="Z3484" s="302">
        <v>281198.56</v>
      </c>
      <c r="AA3484" s="302">
        <v>0</v>
      </c>
      <c r="AB3484" s="302">
        <v>0</v>
      </c>
      <c r="AC3484" s="302">
        <v>0</v>
      </c>
      <c r="AD3484" s="302">
        <v>0</v>
      </c>
      <c r="AE3484" s="302">
        <v>0</v>
      </c>
      <c r="AF3484" s="302">
        <v>0</v>
      </c>
      <c r="AG3484" s="302">
        <v>0</v>
      </c>
      <c r="AH3484" s="302">
        <v>0</v>
      </c>
      <c r="AI3484" s="302">
        <v>0</v>
      </c>
      <c r="AJ3484" s="302">
        <v>0</v>
      </c>
      <c r="AK3484" s="302">
        <v>0</v>
      </c>
      <c r="AL3484" s="302">
        <v>0</v>
      </c>
      <c r="AM3484" s="302">
        <v>0</v>
      </c>
      <c r="AN3484" s="302">
        <v>0</v>
      </c>
      <c r="AO3484" s="302">
        <v>0</v>
      </c>
      <c r="AP3484" s="302">
        <v>0</v>
      </c>
      <c r="AQ3484" s="302">
        <v>0</v>
      </c>
      <c r="AR3484" s="302">
        <v>0</v>
      </c>
      <c r="AS3484" s="302">
        <v>0</v>
      </c>
      <c r="AT3484" s="295">
        <f t="shared" si="54"/>
        <v>0</v>
      </c>
      <c r="AU3484" s="302">
        <v>120406.02</v>
      </c>
      <c r="AV3484" s="302">
        <v>281198.56</v>
      </c>
      <c r="AW3484" s="303">
        <v>107</v>
      </c>
      <c r="AX3484" s="303">
        <v>192</v>
      </c>
      <c r="AY3484" s="302">
        <v>489999.99</v>
      </c>
      <c r="AZ3484" s="302">
        <v>484950.81</v>
      </c>
      <c r="BA3484" s="301">
        <v>77.142861999999994</v>
      </c>
      <c r="BB3484" s="301">
        <v>77.142861999999994</v>
      </c>
      <c r="BC3484" s="301">
        <v>9.5</v>
      </c>
      <c r="BD3484" s="301"/>
      <c r="BE3484" s="300" t="s">
        <v>4204</v>
      </c>
      <c r="BF3484" s="298"/>
      <c r="BG3484" s="300" t="s">
        <v>333</v>
      </c>
      <c r="BH3484" s="300" t="s">
        <v>527</v>
      </c>
      <c r="BI3484" s="300" t="s">
        <v>874</v>
      </c>
      <c r="BJ3484" s="300" t="s">
        <v>4205</v>
      </c>
      <c r="BK3484" s="299" t="s">
        <v>4</v>
      </c>
      <c r="BL3484" s="301">
        <v>484950.81</v>
      </c>
      <c r="BM3484" s="299" t="s">
        <v>894</v>
      </c>
      <c r="BN3484" s="301"/>
      <c r="BO3484" s="304">
        <v>42594</v>
      </c>
      <c r="BP3484" s="304">
        <v>48438</v>
      </c>
      <c r="BQ3484" s="297" t="s">
        <v>1066</v>
      </c>
      <c r="BR3484" s="297" t="s">
        <v>4744</v>
      </c>
      <c r="BS3484" s="297">
        <v>42594</v>
      </c>
      <c r="BT3484" s="297">
        <v>48438</v>
      </c>
      <c r="BU3484" s="301">
        <v>24953.45</v>
      </c>
      <c r="BV3484" s="301">
        <v>0</v>
      </c>
      <c r="BW3484" s="301">
        <v>0</v>
      </c>
    </row>
    <row r="3485" spans="1:75" s="289" customFormat="1" ht="18.2" customHeight="1" x14ac:dyDescent="0.15">
      <c r="A3485" s="291">
        <v>3483</v>
      </c>
      <c r="B3485" s="292" t="s">
        <v>305</v>
      </c>
      <c r="C3485" s="292" t="s">
        <v>306</v>
      </c>
      <c r="D3485" s="312">
        <v>45172</v>
      </c>
      <c r="E3485" s="293" t="s">
        <v>3933</v>
      </c>
      <c r="F3485" s="308">
        <v>0</v>
      </c>
      <c r="G3485" s="308">
        <v>0</v>
      </c>
      <c r="H3485" s="295">
        <v>330878.71999999997</v>
      </c>
      <c r="I3485" s="295">
        <v>0</v>
      </c>
      <c r="J3485" s="295">
        <v>0</v>
      </c>
      <c r="K3485" s="295">
        <v>330878.71999999997</v>
      </c>
      <c r="L3485" s="295">
        <v>2123.65</v>
      </c>
      <c r="M3485" s="295">
        <v>0</v>
      </c>
      <c r="N3485" s="295">
        <v>0</v>
      </c>
      <c r="O3485" s="295">
        <v>2123.65</v>
      </c>
      <c r="P3485" s="295">
        <v>0</v>
      </c>
      <c r="Q3485" s="295">
        <v>0</v>
      </c>
      <c r="R3485" s="295">
        <v>328755.07</v>
      </c>
      <c r="S3485" s="295">
        <v>0</v>
      </c>
      <c r="T3485" s="295">
        <v>2371.3000000000002</v>
      </c>
      <c r="U3485" s="295">
        <v>0</v>
      </c>
      <c r="V3485" s="295">
        <v>0</v>
      </c>
      <c r="W3485" s="295">
        <v>2371.3000000000002</v>
      </c>
      <c r="X3485" s="295">
        <v>0</v>
      </c>
      <c r="Y3485" s="295">
        <v>0</v>
      </c>
      <c r="Z3485" s="295">
        <v>0</v>
      </c>
      <c r="AA3485" s="295">
        <v>0</v>
      </c>
      <c r="AB3485" s="295">
        <v>0</v>
      </c>
      <c r="AC3485" s="295">
        <v>0</v>
      </c>
      <c r="AD3485" s="295">
        <v>0</v>
      </c>
      <c r="AE3485" s="295">
        <v>0</v>
      </c>
      <c r="AF3485" s="295">
        <v>0</v>
      </c>
      <c r="AG3485" s="295">
        <v>0</v>
      </c>
      <c r="AH3485" s="295">
        <v>239.4</v>
      </c>
      <c r="AI3485" s="295">
        <v>0</v>
      </c>
      <c r="AJ3485" s="295">
        <v>0</v>
      </c>
      <c r="AK3485" s="295">
        <v>0</v>
      </c>
      <c r="AL3485" s="295">
        <v>0</v>
      </c>
      <c r="AM3485" s="295">
        <v>0</v>
      </c>
      <c r="AN3485" s="295">
        <v>0</v>
      </c>
      <c r="AO3485" s="295">
        <v>0</v>
      </c>
      <c r="AP3485" s="295">
        <v>12.05</v>
      </c>
      <c r="AQ3485" s="295">
        <v>0</v>
      </c>
      <c r="AR3485" s="295">
        <v>11.4</v>
      </c>
      <c r="AS3485" s="295">
        <v>0</v>
      </c>
      <c r="AT3485" s="295">
        <f t="shared" si="54"/>
        <v>4735</v>
      </c>
      <c r="AU3485" s="295">
        <v>0</v>
      </c>
      <c r="AV3485" s="295">
        <v>0</v>
      </c>
      <c r="AW3485" s="296">
        <v>104</v>
      </c>
      <c r="AX3485" s="296">
        <v>189</v>
      </c>
      <c r="AY3485" s="295">
        <v>450000.01</v>
      </c>
      <c r="AZ3485" s="295">
        <v>450000.01</v>
      </c>
      <c r="BA3485" s="294">
        <v>90.000003000000007</v>
      </c>
      <c r="BB3485" s="294">
        <v>65.751014730566794</v>
      </c>
      <c r="BC3485" s="294">
        <v>8.6</v>
      </c>
      <c r="BD3485" s="294"/>
      <c r="BE3485" s="293" t="s">
        <v>4204</v>
      </c>
      <c r="BF3485" s="291"/>
      <c r="BG3485" s="293" t="s">
        <v>355</v>
      </c>
      <c r="BH3485" s="293" t="s">
        <v>186</v>
      </c>
      <c r="BI3485" s="293" t="s">
        <v>892</v>
      </c>
      <c r="BJ3485" s="293" t="s">
        <v>103</v>
      </c>
      <c r="BK3485" s="292" t="s">
        <v>4</v>
      </c>
      <c r="BL3485" s="294">
        <v>328755.07</v>
      </c>
      <c r="BM3485" s="292" t="s">
        <v>894</v>
      </c>
      <c r="BN3485" s="294"/>
      <c r="BO3485" s="297">
        <v>42594</v>
      </c>
      <c r="BP3485" s="297">
        <v>48346</v>
      </c>
      <c r="BQ3485" s="297" t="s">
        <v>1065</v>
      </c>
      <c r="BR3485" s="297" t="s">
        <v>4741</v>
      </c>
      <c r="BS3485" s="297">
        <v>42594</v>
      </c>
      <c r="BT3485" s="297">
        <v>48346</v>
      </c>
      <c r="BU3485" s="294">
        <v>0</v>
      </c>
      <c r="BV3485" s="294">
        <v>0</v>
      </c>
      <c r="BW3485" s="294">
        <v>0</v>
      </c>
    </row>
    <row r="3486" spans="1:75" s="289" customFormat="1" ht="18.2" customHeight="1" x14ac:dyDescent="0.15">
      <c r="A3486" s="298">
        <v>3484</v>
      </c>
      <c r="B3486" s="299" t="s">
        <v>305</v>
      </c>
      <c r="C3486" s="299" t="s">
        <v>306</v>
      </c>
      <c r="D3486" s="313">
        <v>45172</v>
      </c>
      <c r="E3486" s="300" t="s">
        <v>3934</v>
      </c>
      <c r="F3486" s="309">
        <v>0</v>
      </c>
      <c r="G3486" s="309">
        <v>2</v>
      </c>
      <c r="H3486" s="302">
        <v>259960.94</v>
      </c>
      <c r="I3486" s="302">
        <v>3702.82</v>
      </c>
      <c r="J3486" s="302">
        <v>0</v>
      </c>
      <c r="K3486" s="302">
        <v>263663.76</v>
      </c>
      <c r="L3486" s="302">
        <v>1873.43</v>
      </c>
      <c r="M3486" s="302">
        <v>0</v>
      </c>
      <c r="N3486" s="302">
        <v>3702.82</v>
      </c>
      <c r="O3486" s="302">
        <v>1873.43</v>
      </c>
      <c r="P3486" s="302">
        <v>0</v>
      </c>
      <c r="Q3486" s="302">
        <v>0</v>
      </c>
      <c r="R3486" s="302">
        <v>258087.51</v>
      </c>
      <c r="S3486" s="302">
        <v>4160.08</v>
      </c>
      <c r="T3486" s="302">
        <v>2058.02</v>
      </c>
      <c r="U3486" s="302">
        <v>0</v>
      </c>
      <c r="V3486" s="302">
        <v>4160.08</v>
      </c>
      <c r="W3486" s="302">
        <v>2058.02</v>
      </c>
      <c r="X3486" s="302">
        <v>0</v>
      </c>
      <c r="Y3486" s="302">
        <v>0</v>
      </c>
      <c r="Z3486" s="302">
        <v>0</v>
      </c>
      <c r="AA3486" s="302">
        <v>0</v>
      </c>
      <c r="AB3486" s="302">
        <v>0</v>
      </c>
      <c r="AC3486" s="302">
        <v>0</v>
      </c>
      <c r="AD3486" s="302">
        <v>0</v>
      </c>
      <c r="AE3486" s="302">
        <v>0</v>
      </c>
      <c r="AF3486" s="302">
        <v>0</v>
      </c>
      <c r="AG3486" s="302">
        <v>0</v>
      </c>
      <c r="AH3486" s="302">
        <v>193.42</v>
      </c>
      <c r="AI3486" s="302">
        <v>0</v>
      </c>
      <c r="AJ3486" s="302">
        <v>0</v>
      </c>
      <c r="AK3486" s="302">
        <v>0</v>
      </c>
      <c r="AL3486" s="302">
        <v>700</v>
      </c>
      <c r="AM3486" s="302">
        <v>0</v>
      </c>
      <c r="AN3486" s="302">
        <v>0</v>
      </c>
      <c r="AO3486" s="302">
        <v>386.58</v>
      </c>
      <c r="AP3486" s="302">
        <v>25.65</v>
      </c>
      <c r="AQ3486" s="302">
        <v>0</v>
      </c>
      <c r="AR3486" s="302">
        <v>0</v>
      </c>
      <c r="AS3486" s="302">
        <v>0</v>
      </c>
      <c r="AT3486" s="295">
        <f t="shared" si="54"/>
        <v>13100</v>
      </c>
      <c r="AU3486" s="302">
        <v>0</v>
      </c>
      <c r="AV3486" s="302">
        <v>0</v>
      </c>
      <c r="AW3486" s="303">
        <v>93</v>
      </c>
      <c r="AX3486" s="303">
        <v>178</v>
      </c>
      <c r="AY3486" s="302">
        <v>365001.71</v>
      </c>
      <c r="AZ3486" s="302">
        <v>362475.74</v>
      </c>
      <c r="BA3486" s="301">
        <v>79.284009999999995</v>
      </c>
      <c r="BB3486" s="301">
        <v>56.451261327765302</v>
      </c>
      <c r="BC3486" s="301">
        <v>9.5</v>
      </c>
      <c r="BD3486" s="301"/>
      <c r="BE3486" s="300" t="s">
        <v>4204</v>
      </c>
      <c r="BF3486" s="298"/>
      <c r="BG3486" s="300" t="s">
        <v>315</v>
      </c>
      <c r="BH3486" s="300" t="s">
        <v>183</v>
      </c>
      <c r="BI3486" s="300" t="s">
        <v>331</v>
      </c>
      <c r="BJ3486" s="300" t="s">
        <v>103</v>
      </c>
      <c r="BK3486" s="299" t="s">
        <v>4</v>
      </c>
      <c r="BL3486" s="301">
        <v>258087.51</v>
      </c>
      <c r="BM3486" s="299" t="s">
        <v>894</v>
      </c>
      <c r="BN3486" s="301"/>
      <c r="BO3486" s="304">
        <v>42598</v>
      </c>
      <c r="BP3486" s="304">
        <v>48015</v>
      </c>
      <c r="BQ3486" s="297" t="s">
        <v>1065</v>
      </c>
      <c r="BR3486" s="297" t="s">
        <v>4741</v>
      </c>
      <c r="BS3486" s="297">
        <v>42598</v>
      </c>
      <c r="BT3486" s="297">
        <v>48015</v>
      </c>
      <c r="BU3486" s="301">
        <v>0</v>
      </c>
      <c r="BV3486" s="301">
        <v>0</v>
      </c>
      <c r="BW3486" s="301">
        <v>0</v>
      </c>
    </row>
    <row r="3487" spans="1:75" s="289" customFormat="1" ht="18.2" customHeight="1" x14ac:dyDescent="0.15">
      <c r="A3487" s="291">
        <v>3485</v>
      </c>
      <c r="B3487" s="292" t="s">
        <v>305</v>
      </c>
      <c r="C3487" s="292" t="s">
        <v>306</v>
      </c>
      <c r="D3487" s="312">
        <v>45172</v>
      </c>
      <c r="E3487" s="293" t="s">
        <v>3935</v>
      </c>
      <c r="F3487" s="308">
        <v>0</v>
      </c>
      <c r="G3487" s="308">
        <v>0</v>
      </c>
      <c r="H3487" s="295">
        <v>122770.93</v>
      </c>
      <c r="I3487" s="295">
        <v>0</v>
      </c>
      <c r="J3487" s="295">
        <v>0</v>
      </c>
      <c r="K3487" s="295">
        <v>122770.93</v>
      </c>
      <c r="L3487" s="295">
        <v>1708.44</v>
      </c>
      <c r="M3487" s="295">
        <v>0</v>
      </c>
      <c r="N3487" s="295">
        <v>0</v>
      </c>
      <c r="O3487" s="295">
        <v>1708.44</v>
      </c>
      <c r="P3487" s="295">
        <v>0</v>
      </c>
      <c r="Q3487" s="295">
        <v>0</v>
      </c>
      <c r="R3487" s="295">
        <v>121062.49</v>
      </c>
      <c r="S3487" s="295">
        <v>0</v>
      </c>
      <c r="T3487" s="295">
        <v>982.17</v>
      </c>
      <c r="U3487" s="295">
        <v>0</v>
      </c>
      <c r="V3487" s="295">
        <v>0</v>
      </c>
      <c r="W3487" s="295">
        <v>982.17</v>
      </c>
      <c r="X3487" s="295">
        <v>0</v>
      </c>
      <c r="Y3487" s="295">
        <v>0</v>
      </c>
      <c r="Z3487" s="295">
        <v>0</v>
      </c>
      <c r="AA3487" s="295">
        <v>0</v>
      </c>
      <c r="AB3487" s="295">
        <v>0</v>
      </c>
      <c r="AC3487" s="295">
        <v>0</v>
      </c>
      <c r="AD3487" s="295">
        <v>0</v>
      </c>
      <c r="AE3487" s="295">
        <v>0</v>
      </c>
      <c r="AF3487" s="295">
        <v>0</v>
      </c>
      <c r="AG3487" s="295">
        <v>0</v>
      </c>
      <c r="AH3487" s="295">
        <v>114.91</v>
      </c>
      <c r="AI3487" s="295">
        <v>0</v>
      </c>
      <c r="AJ3487" s="295">
        <v>0</v>
      </c>
      <c r="AK3487" s="295">
        <v>0</v>
      </c>
      <c r="AL3487" s="295">
        <v>0</v>
      </c>
      <c r="AM3487" s="295">
        <v>0</v>
      </c>
      <c r="AN3487" s="295">
        <v>0</v>
      </c>
      <c r="AO3487" s="295">
        <v>0</v>
      </c>
      <c r="AP3487" s="295">
        <v>0.68</v>
      </c>
      <c r="AQ3487" s="295">
        <v>0</v>
      </c>
      <c r="AR3487" s="295">
        <v>0.2</v>
      </c>
      <c r="AS3487" s="295">
        <v>0</v>
      </c>
      <c r="AT3487" s="295">
        <f t="shared" si="54"/>
        <v>2806</v>
      </c>
      <c r="AU3487" s="295">
        <v>0</v>
      </c>
      <c r="AV3487" s="295">
        <v>0</v>
      </c>
      <c r="AW3487" s="296">
        <v>56</v>
      </c>
      <c r="AX3487" s="296">
        <v>141</v>
      </c>
      <c r="AY3487" s="295">
        <v>216002.3</v>
      </c>
      <c r="AZ3487" s="295">
        <v>216002.3</v>
      </c>
      <c r="BA3487" s="294">
        <v>89.582385000000002</v>
      </c>
      <c r="BB3487" s="294">
        <v>50.208106988854503</v>
      </c>
      <c r="BC3487" s="294">
        <v>9.6</v>
      </c>
      <c r="BD3487" s="294"/>
      <c r="BE3487" s="293" t="s">
        <v>4204</v>
      </c>
      <c r="BF3487" s="291"/>
      <c r="BG3487" s="293" t="s">
        <v>344</v>
      </c>
      <c r="BH3487" s="293" t="s">
        <v>213</v>
      </c>
      <c r="BI3487" s="293" t="s">
        <v>534</v>
      </c>
      <c r="BJ3487" s="293" t="s">
        <v>103</v>
      </c>
      <c r="BK3487" s="292" t="s">
        <v>4</v>
      </c>
      <c r="BL3487" s="294">
        <v>121062.49</v>
      </c>
      <c r="BM3487" s="292" t="s">
        <v>894</v>
      </c>
      <c r="BN3487" s="294"/>
      <c r="BO3487" s="297">
        <v>42601</v>
      </c>
      <c r="BP3487" s="297">
        <v>46892</v>
      </c>
      <c r="BQ3487" s="297" t="s">
        <v>1066</v>
      </c>
      <c r="BR3487" s="297" t="s">
        <v>4744</v>
      </c>
      <c r="BS3487" s="297">
        <v>42601</v>
      </c>
      <c r="BT3487" s="297">
        <v>46892</v>
      </c>
      <c r="BU3487" s="294">
        <v>0</v>
      </c>
      <c r="BV3487" s="294">
        <v>0</v>
      </c>
      <c r="BW3487" s="294">
        <v>0</v>
      </c>
    </row>
    <row r="3488" spans="1:75" s="289" customFormat="1" ht="18.2" customHeight="1" x14ac:dyDescent="0.15">
      <c r="A3488" s="298">
        <v>3486</v>
      </c>
      <c r="B3488" s="299" t="s">
        <v>305</v>
      </c>
      <c r="C3488" s="299" t="s">
        <v>306</v>
      </c>
      <c r="D3488" s="313">
        <v>45172</v>
      </c>
      <c r="E3488" s="300" t="s">
        <v>3936</v>
      </c>
      <c r="F3488" s="309">
        <v>0</v>
      </c>
      <c r="G3488" s="309">
        <v>0</v>
      </c>
      <c r="H3488" s="302">
        <v>333487.14</v>
      </c>
      <c r="I3488" s="302">
        <v>0</v>
      </c>
      <c r="J3488" s="302">
        <v>0</v>
      </c>
      <c r="K3488" s="302">
        <v>333487.14</v>
      </c>
      <c r="L3488" s="302">
        <v>2439.91</v>
      </c>
      <c r="M3488" s="302">
        <v>0</v>
      </c>
      <c r="N3488" s="302">
        <v>0</v>
      </c>
      <c r="O3488" s="302">
        <v>2439.91</v>
      </c>
      <c r="P3488" s="302">
        <v>0</v>
      </c>
      <c r="Q3488" s="302">
        <v>0</v>
      </c>
      <c r="R3488" s="302">
        <v>331047.23</v>
      </c>
      <c r="S3488" s="302">
        <v>0</v>
      </c>
      <c r="T3488" s="302">
        <v>2640.11</v>
      </c>
      <c r="U3488" s="302">
        <v>0</v>
      </c>
      <c r="V3488" s="302">
        <v>0</v>
      </c>
      <c r="W3488" s="302">
        <v>2640.11</v>
      </c>
      <c r="X3488" s="302">
        <v>0</v>
      </c>
      <c r="Y3488" s="302">
        <v>0</v>
      </c>
      <c r="Z3488" s="302">
        <v>0</v>
      </c>
      <c r="AA3488" s="302">
        <v>0</v>
      </c>
      <c r="AB3488" s="302">
        <v>0</v>
      </c>
      <c r="AC3488" s="302">
        <v>0</v>
      </c>
      <c r="AD3488" s="302">
        <v>0</v>
      </c>
      <c r="AE3488" s="302">
        <v>0</v>
      </c>
      <c r="AF3488" s="302">
        <v>0</v>
      </c>
      <c r="AG3488" s="302">
        <v>0</v>
      </c>
      <c r="AH3488" s="302">
        <v>248.44</v>
      </c>
      <c r="AI3488" s="302">
        <v>0</v>
      </c>
      <c r="AJ3488" s="302">
        <v>0</v>
      </c>
      <c r="AK3488" s="302">
        <v>0</v>
      </c>
      <c r="AL3488" s="302">
        <v>0</v>
      </c>
      <c r="AM3488" s="302">
        <v>0</v>
      </c>
      <c r="AN3488" s="302">
        <v>0</v>
      </c>
      <c r="AO3488" s="302">
        <v>0</v>
      </c>
      <c r="AP3488" s="302">
        <v>0</v>
      </c>
      <c r="AQ3488" s="302">
        <v>0</v>
      </c>
      <c r="AR3488" s="302">
        <v>0</v>
      </c>
      <c r="AS3488" s="302">
        <v>0.46</v>
      </c>
      <c r="AT3488" s="295">
        <f t="shared" si="54"/>
        <v>5328</v>
      </c>
      <c r="AU3488" s="302">
        <v>0</v>
      </c>
      <c r="AV3488" s="302">
        <v>0</v>
      </c>
      <c r="AW3488" s="303">
        <v>92</v>
      </c>
      <c r="AX3488" s="303">
        <v>177</v>
      </c>
      <c r="AY3488" s="302">
        <v>467000.39</v>
      </c>
      <c r="AZ3488" s="302">
        <v>467000.39</v>
      </c>
      <c r="BA3488" s="301">
        <v>88.618307999999999</v>
      </c>
      <c r="BB3488" s="301">
        <v>62.819744948578801</v>
      </c>
      <c r="BC3488" s="301">
        <v>9.5</v>
      </c>
      <c r="BD3488" s="301"/>
      <c r="BE3488" s="300" t="s">
        <v>4204</v>
      </c>
      <c r="BF3488" s="298"/>
      <c r="BG3488" s="300" t="s">
        <v>312</v>
      </c>
      <c r="BH3488" s="300" t="s">
        <v>230</v>
      </c>
      <c r="BI3488" s="300" t="s">
        <v>322</v>
      </c>
      <c r="BJ3488" s="300" t="s">
        <v>103</v>
      </c>
      <c r="BK3488" s="299" t="s">
        <v>4</v>
      </c>
      <c r="BL3488" s="301">
        <v>331047.23</v>
      </c>
      <c r="BM3488" s="299" t="s">
        <v>894</v>
      </c>
      <c r="BN3488" s="301"/>
      <c r="BO3488" s="304">
        <v>42605</v>
      </c>
      <c r="BP3488" s="304">
        <v>47991</v>
      </c>
      <c r="BQ3488" s="297" t="s">
        <v>1065</v>
      </c>
      <c r="BR3488" s="297" t="s">
        <v>4741</v>
      </c>
      <c r="BS3488" s="297">
        <v>42605</v>
      </c>
      <c r="BT3488" s="297">
        <v>47991</v>
      </c>
      <c r="BU3488" s="301">
        <v>0</v>
      </c>
      <c r="BV3488" s="301">
        <v>0</v>
      </c>
      <c r="BW3488" s="301">
        <v>0</v>
      </c>
    </row>
    <row r="3489" spans="1:75" s="289" customFormat="1" ht="18.2" customHeight="1" x14ac:dyDescent="0.15">
      <c r="A3489" s="291">
        <v>3487</v>
      </c>
      <c r="B3489" s="292" t="s">
        <v>305</v>
      </c>
      <c r="C3489" s="292" t="s">
        <v>306</v>
      </c>
      <c r="D3489" s="312">
        <v>45172</v>
      </c>
      <c r="E3489" s="293" t="s">
        <v>3937</v>
      </c>
      <c r="F3489" s="308">
        <v>6</v>
      </c>
      <c r="G3489" s="308">
        <v>6</v>
      </c>
      <c r="H3489" s="295">
        <v>0</v>
      </c>
      <c r="I3489" s="295">
        <v>26078.79</v>
      </c>
      <c r="J3489" s="295">
        <v>0</v>
      </c>
      <c r="K3489" s="295">
        <v>26078.79</v>
      </c>
      <c r="L3489" s="295">
        <v>0</v>
      </c>
      <c r="M3489" s="295">
        <v>0</v>
      </c>
      <c r="N3489" s="295">
        <v>0</v>
      </c>
      <c r="O3489" s="295">
        <v>0</v>
      </c>
      <c r="P3489" s="295">
        <v>0</v>
      </c>
      <c r="Q3489" s="295">
        <v>0</v>
      </c>
      <c r="R3489" s="295">
        <v>26078.79</v>
      </c>
      <c r="S3489" s="295">
        <v>638.59</v>
      </c>
      <c r="T3489" s="295">
        <v>0</v>
      </c>
      <c r="U3489" s="295">
        <v>0</v>
      </c>
      <c r="V3489" s="295">
        <v>0</v>
      </c>
      <c r="W3489" s="295">
        <v>0</v>
      </c>
      <c r="X3489" s="295">
        <v>0</v>
      </c>
      <c r="Y3489" s="295">
        <v>0</v>
      </c>
      <c r="Z3489" s="295">
        <v>638.59</v>
      </c>
      <c r="AA3489" s="295">
        <v>0</v>
      </c>
      <c r="AB3489" s="295">
        <v>0</v>
      </c>
      <c r="AC3489" s="295">
        <v>0</v>
      </c>
      <c r="AD3489" s="295">
        <v>0</v>
      </c>
      <c r="AE3489" s="295">
        <v>0</v>
      </c>
      <c r="AF3489" s="295">
        <v>0</v>
      </c>
      <c r="AG3489" s="295">
        <v>0</v>
      </c>
      <c r="AH3489" s="295">
        <v>0</v>
      </c>
      <c r="AI3489" s="295">
        <v>0</v>
      </c>
      <c r="AJ3489" s="295">
        <v>0</v>
      </c>
      <c r="AK3489" s="295">
        <v>0</v>
      </c>
      <c r="AL3489" s="295">
        <v>0</v>
      </c>
      <c r="AM3489" s="295">
        <v>0</v>
      </c>
      <c r="AN3489" s="295">
        <v>0</v>
      </c>
      <c r="AO3489" s="295">
        <v>0</v>
      </c>
      <c r="AP3489" s="295">
        <v>0</v>
      </c>
      <c r="AQ3489" s="295">
        <v>0</v>
      </c>
      <c r="AR3489" s="295">
        <v>0</v>
      </c>
      <c r="AS3489" s="295">
        <v>0</v>
      </c>
      <c r="AT3489" s="295">
        <f t="shared" si="54"/>
        <v>0</v>
      </c>
      <c r="AU3489" s="295">
        <v>26078.79</v>
      </c>
      <c r="AV3489" s="295">
        <v>638.59</v>
      </c>
      <c r="AW3489" s="296">
        <v>100</v>
      </c>
      <c r="AX3489" s="296">
        <v>123</v>
      </c>
      <c r="AY3489" s="295">
        <v>471000</v>
      </c>
      <c r="AZ3489" s="295">
        <v>383646.42</v>
      </c>
      <c r="BA3489" s="294">
        <v>74.309979999999996</v>
      </c>
      <c r="BB3489" s="294">
        <v>5.0513031330364004</v>
      </c>
      <c r="BC3489" s="294">
        <v>9.5</v>
      </c>
      <c r="BD3489" s="294"/>
      <c r="BE3489" s="293" t="s">
        <v>4204</v>
      </c>
      <c r="BF3489" s="291"/>
      <c r="BG3489" s="293" t="s">
        <v>312</v>
      </c>
      <c r="BH3489" s="293" t="s">
        <v>230</v>
      </c>
      <c r="BI3489" s="293" t="s">
        <v>642</v>
      </c>
      <c r="BJ3489" s="293" t="s">
        <v>177</v>
      </c>
      <c r="BK3489" s="292" t="s">
        <v>4</v>
      </c>
      <c r="BL3489" s="294">
        <v>26078.79</v>
      </c>
      <c r="BM3489" s="292" t="s">
        <v>894</v>
      </c>
      <c r="BN3489" s="294"/>
      <c r="BO3489" s="297">
        <v>42605</v>
      </c>
      <c r="BP3489" s="297">
        <v>46349</v>
      </c>
      <c r="BQ3489" s="297" t="s">
        <v>962</v>
      </c>
      <c r="BR3489" s="297" t="s">
        <v>4767</v>
      </c>
      <c r="BS3489" s="297">
        <v>42605</v>
      </c>
      <c r="BT3489" s="297">
        <v>46349</v>
      </c>
      <c r="BU3489" s="294">
        <v>1346.16</v>
      </c>
      <c r="BV3489" s="294">
        <v>0</v>
      </c>
      <c r="BW3489" s="294">
        <v>0</v>
      </c>
    </row>
    <row r="3490" spans="1:75" s="289" customFormat="1" ht="18.2" customHeight="1" x14ac:dyDescent="0.15">
      <c r="A3490" s="298">
        <v>3488</v>
      </c>
      <c r="B3490" s="299" t="s">
        <v>305</v>
      </c>
      <c r="C3490" s="299" t="s">
        <v>306</v>
      </c>
      <c r="D3490" s="313">
        <v>45172</v>
      </c>
      <c r="E3490" s="300" t="s">
        <v>3938</v>
      </c>
      <c r="F3490" s="309">
        <v>0</v>
      </c>
      <c r="G3490" s="309">
        <v>1</v>
      </c>
      <c r="H3490" s="302">
        <v>153132.43</v>
      </c>
      <c r="I3490" s="302">
        <v>1423.88</v>
      </c>
      <c r="J3490" s="302">
        <v>0</v>
      </c>
      <c r="K3490" s="302">
        <v>154556.31</v>
      </c>
      <c r="L3490" s="302">
        <v>1435.27</v>
      </c>
      <c r="M3490" s="302">
        <v>0</v>
      </c>
      <c r="N3490" s="302">
        <v>1423.88</v>
      </c>
      <c r="O3490" s="302">
        <v>1435.27</v>
      </c>
      <c r="P3490" s="302">
        <v>0</v>
      </c>
      <c r="Q3490" s="302">
        <v>0</v>
      </c>
      <c r="R3490" s="302">
        <v>151697.16</v>
      </c>
      <c r="S3490" s="302">
        <v>1236.45</v>
      </c>
      <c r="T3490" s="302">
        <v>1225.06</v>
      </c>
      <c r="U3490" s="302">
        <v>0</v>
      </c>
      <c r="V3490" s="302">
        <v>1236.45</v>
      </c>
      <c r="W3490" s="302">
        <v>1225.06</v>
      </c>
      <c r="X3490" s="302">
        <v>0</v>
      </c>
      <c r="Y3490" s="302">
        <v>0</v>
      </c>
      <c r="Z3490" s="302">
        <v>0</v>
      </c>
      <c r="AA3490" s="302">
        <v>0</v>
      </c>
      <c r="AB3490" s="302">
        <v>0</v>
      </c>
      <c r="AC3490" s="302">
        <v>0</v>
      </c>
      <c r="AD3490" s="302">
        <v>0</v>
      </c>
      <c r="AE3490" s="302">
        <v>0</v>
      </c>
      <c r="AF3490" s="302">
        <v>0</v>
      </c>
      <c r="AG3490" s="302">
        <v>0</v>
      </c>
      <c r="AH3490" s="302">
        <v>165.38</v>
      </c>
      <c r="AI3490" s="302">
        <v>0</v>
      </c>
      <c r="AJ3490" s="302">
        <v>0</v>
      </c>
      <c r="AK3490" s="302">
        <v>0</v>
      </c>
      <c r="AL3490" s="302">
        <v>350</v>
      </c>
      <c r="AM3490" s="302">
        <v>0</v>
      </c>
      <c r="AN3490" s="302">
        <v>0</v>
      </c>
      <c r="AO3490" s="302">
        <v>165.38</v>
      </c>
      <c r="AP3490" s="302">
        <v>0.57999999999999996</v>
      </c>
      <c r="AQ3490" s="302">
        <v>0</v>
      </c>
      <c r="AR3490" s="302">
        <v>0</v>
      </c>
      <c r="AS3490" s="302">
        <v>350</v>
      </c>
      <c r="AT3490" s="295">
        <f t="shared" si="54"/>
        <v>5652</v>
      </c>
      <c r="AU3490" s="302">
        <v>0</v>
      </c>
      <c r="AV3490" s="302">
        <v>0</v>
      </c>
      <c r="AW3490" s="303">
        <v>87</v>
      </c>
      <c r="AX3490" s="303">
        <v>172</v>
      </c>
      <c r="AY3490" s="302">
        <v>403000.05</v>
      </c>
      <c r="AZ3490" s="302">
        <v>239610.55</v>
      </c>
      <c r="BA3490" s="301">
        <v>47.673228999999999</v>
      </c>
      <c r="BB3490" s="301">
        <v>30.181865728907301</v>
      </c>
      <c r="BC3490" s="301">
        <v>9.6</v>
      </c>
      <c r="BD3490" s="301"/>
      <c r="BE3490" s="300" t="s">
        <v>4204</v>
      </c>
      <c r="BF3490" s="298"/>
      <c r="BG3490" s="300" t="s">
        <v>351</v>
      </c>
      <c r="BH3490" s="300" t="s">
        <v>352</v>
      </c>
      <c r="BI3490" s="300" t="s">
        <v>353</v>
      </c>
      <c r="BJ3490" s="300" t="s">
        <v>103</v>
      </c>
      <c r="BK3490" s="299" t="s">
        <v>4</v>
      </c>
      <c r="BL3490" s="301">
        <v>151697.16</v>
      </c>
      <c r="BM3490" s="299" t="s">
        <v>894</v>
      </c>
      <c r="BN3490" s="301"/>
      <c r="BO3490" s="304">
        <v>42607</v>
      </c>
      <c r="BP3490" s="304">
        <v>47842</v>
      </c>
      <c r="BQ3490" s="297" t="s">
        <v>1065</v>
      </c>
      <c r="BR3490" s="297" t="s">
        <v>4741</v>
      </c>
      <c r="BS3490" s="297">
        <v>42607</v>
      </c>
      <c r="BT3490" s="297">
        <v>47842</v>
      </c>
      <c r="BU3490" s="301">
        <v>0</v>
      </c>
      <c r="BV3490" s="301">
        <v>0</v>
      </c>
      <c r="BW3490" s="301">
        <v>0</v>
      </c>
    </row>
    <row r="3491" spans="1:75" s="289" customFormat="1" ht="18.2" customHeight="1" x14ac:dyDescent="0.15">
      <c r="A3491" s="291">
        <v>3489</v>
      </c>
      <c r="B3491" s="292" t="s">
        <v>305</v>
      </c>
      <c r="C3491" s="292" t="s">
        <v>306</v>
      </c>
      <c r="D3491" s="312">
        <v>45172</v>
      </c>
      <c r="E3491" s="293" t="s">
        <v>3939</v>
      </c>
      <c r="F3491" s="308">
        <v>61</v>
      </c>
      <c r="G3491" s="308">
        <v>60</v>
      </c>
      <c r="H3491" s="295">
        <v>166945.37</v>
      </c>
      <c r="I3491" s="295">
        <v>56895.59</v>
      </c>
      <c r="J3491" s="295">
        <v>0</v>
      </c>
      <c r="K3491" s="295">
        <v>223840.96</v>
      </c>
      <c r="L3491" s="295">
        <v>1197.93</v>
      </c>
      <c r="M3491" s="295">
        <v>0</v>
      </c>
      <c r="N3491" s="295">
        <v>0</v>
      </c>
      <c r="O3491" s="295">
        <v>0</v>
      </c>
      <c r="P3491" s="295">
        <v>0</v>
      </c>
      <c r="Q3491" s="295">
        <v>0</v>
      </c>
      <c r="R3491" s="295">
        <v>223840.96</v>
      </c>
      <c r="S3491" s="295">
        <v>93312.01</v>
      </c>
      <c r="T3491" s="295">
        <v>1335.56</v>
      </c>
      <c r="U3491" s="295">
        <v>0</v>
      </c>
      <c r="V3491" s="295">
        <v>0</v>
      </c>
      <c r="W3491" s="295">
        <v>0</v>
      </c>
      <c r="X3491" s="295">
        <v>0</v>
      </c>
      <c r="Y3491" s="295">
        <v>0</v>
      </c>
      <c r="Z3491" s="295">
        <v>94647.57</v>
      </c>
      <c r="AA3491" s="295">
        <v>0</v>
      </c>
      <c r="AB3491" s="295">
        <v>0</v>
      </c>
      <c r="AC3491" s="295">
        <v>0</v>
      </c>
      <c r="AD3491" s="295">
        <v>0</v>
      </c>
      <c r="AE3491" s="295">
        <v>0</v>
      </c>
      <c r="AF3491" s="295">
        <v>0</v>
      </c>
      <c r="AG3491" s="295">
        <v>0</v>
      </c>
      <c r="AH3491" s="295">
        <v>0</v>
      </c>
      <c r="AI3491" s="295">
        <v>0</v>
      </c>
      <c r="AJ3491" s="295">
        <v>0</v>
      </c>
      <c r="AK3491" s="295">
        <v>0</v>
      </c>
      <c r="AL3491" s="295">
        <v>0</v>
      </c>
      <c r="AM3491" s="295">
        <v>0</v>
      </c>
      <c r="AN3491" s="295">
        <v>0</v>
      </c>
      <c r="AO3491" s="295">
        <v>0</v>
      </c>
      <c r="AP3491" s="295">
        <v>0</v>
      </c>
      <c r="AQ3491" s="295">
        <v>0</v>
      </c>
      <c r="AR3491" s="295">
        <v>0</v>
      </c>
      <c r="AS3491" s="295">
        <v>0</v>
      </c>
      <c r="AT3491" s="295">
        <f t="shared" si="54"/>
        <v>0</v>
      </c>
      <c r="AU3491" s="295">
        <v>58093.52</v>
      </c>
      <c r="AV3491" s="295">
        <v>94647.57</v>
      </c>
      <c r="AW3491" s="296">
        <v>93</v>
      </c>
      <c r="AX3491" s="296">
        <v>178</v>
      </c>
      <c r="AY3491" s="295">
        <v>320000.05</v>
      </c>
      <c r="AZ3491" s="295">
        <v>232317.39</v>
      </c>
      <c r="BA3491" s="294">
        <v>54.860295999999998</v>
      </c>
      <c r="BB3491" s="294">
        <v>52.858640166903399</v>
      </c>
      <c r="BC3491" s="294">
        <v>9.6</v>
      </c>
      <c r="BD3491" s="294"/>
      <c r="BE3491" s="293" t="s">
        <v>4204</v>
      </c>
      <c r="BF3491" s="291"/>
      <c r="BG3491" s="293" t="s">
        <v>320</v>
      </c>
      <c r="BH3491" s="293" t="s">
        <v>181</v>
      </c>
      <c r="BI3491" s="293" t="s">
        <v>368</v>
      </c>
      <c r="BJ3491" s="293" t="s">
        <v>4205</v>
      </c>
      <c r="BK3491" s="292" t="s">
        <v>4</v>
      </c>
      <c r="BL3491" s="294">
        <v>223840.96</v>
      </c>
      <c r="BM3491" s="292" t="s">
        <v>894</v>
      </c>
      <c r="BN3491" s="294"/>
      <c r="BO3491" s="297">
        <v>42607</v>
      </c>
      <c r="BP3491" s="297">
        <v>48024</v>
      </c>
      <c r="BQ3491" s="297" t="s">
        <v>1067</v>
      </c>
      <c r="BR3491" s="297" t="s">
        <v>4743</v>
      </c>
      <c r="BS3491" s="297">
        <v>42607</v>
      </c>
      <c r="BT3491" s="297">
        <v>48024</v>
      </c>
      <c r="BU3491" s="294">
        <v>8636.4</v>
      </c>
      <c r="BV3491" s="294">
        <v>0</v>
      </c>
      <c r="BW3491" s="294">
        <v>0</v>
      </c>
    </row>
    <row r="3492" spans="1:75" s="289" customFormat="1" ht="18.2" customHeight="1" x14ac:dyDescent="0.15">
      <c r="A3492" s="298">
        <v>3490</v>
      </c>
      <c r="B3492" s="299" t="s">
        <v>305</v>
      </c>
      <c r="C3492" s="299" t="s">
        <v>306</v>
      </c>
      <c r="D3492" s="313">
        <v>45172</v>
      </c>
      <c r="E3492" s="300" t="s">
        <v>3940</v>
      </c>
      <c r="F3492" s="309">
        <v>0</v>
      </c>
      <c r="G3492" s="309">
        <v>0</v>
      </c>
      <c r="H3492" s="302">
        <v>89090.78</v>
      </c>
      <c r="I3492" s="302">
        <v>0</v>
      </c>
      <c r="J3492" s="302">
        <v>0</v>
      </c>
      <c r="K3492" s="302">
        <v>89090.78</v>
      </c>
      <c r="L3492" s="302">
        <v>2290.4899999999998</v>
      </c>
      <c r="M3492" s="302">
        <v>0</v>
      </c>
      <c r="N3492" s="302">
        <v>0</v>
      </c>
      <c r="O3492" s="302">
        <v>2290.4899999999998</v>
      </c>
      <c r="P3492" s="302">
        <v>0</v>
      </c>
      <c r="Q3492" s="302">
        <v>0</v>
      </c>
      <c r="R3492" s="302">
        <v>86800.29</v>
      </c>
      <c r="S3492" s="302">
        <v>0</v>
      </c>
      <c r="T3492" s="302">
        <v>712.73</v>
      </c>
      <c r="U3492" s="302">
        <v>0</v>
      </c>
      <c r="V3492" s="302">
        <v>0</v>
      </c>
      <c r="W3492" s="302">
        <v>712.73</v>
      </c>
      <c r="X3492" s="302">
        <v>0</v>
      </c>
      <c r="Y3492" s="302">
        <v>0</v>
      </c>
      <c r="Z3492" s="302">
        <v>0</v>
      </c>
      <c r="AA3492" s="302">
        <v>0</v>
      </c>
      <c r="AB3492" s="302">
        <v>0</v>
      </c>
      <c r="AC3492" s="302">
        <v>0</v>
      </c>
      <c r="AD3492" s="302">
        <v>0</v>
      </c>
      <c r="AE3492" s="302">
        <v>0</v>
      </c>
      <c r="AF3492" s="302">
        <v>0</v>
      </c>
      <c r="AG3492" s="302">
        <v>0</v>
      </c>
      <c r="AH3492" s="302">
        <v>148.84</v>
      </c>
      <c r="AI3492" s="302">
        <v>0</v>
      </c>
      <c r="AJ3492" s="302">
        <v>0</v>
      </c>
      <c r="AK3492" s="302">
        <v>0</v>
      </c>
      <c r="AL3492" s="302">
        <v>0</v>
      </c>
      <c r="AM3492" s="302">
        <v>0</v>
      </c>
      <c r="AN3492" s="302">
        <v>0</v>
      </c>
      <c r="AO3492" s="302">
        <v>0</v>
      </c>
      <c r="AP3492" s="302">
        <v>255.76</v>
      </c>
      <c r="AQ3492" s="302">
        <v>0</v>
      </c>
      <c r="AR3492" s="302">
        <v>207.82</v>
      </c>
      <c r="AS3492" s="302">
        <v>0</v>
      </c>
      <c r="AT3492" s="295">
        <f t="shared" si="54"/>
        <v>3200</v>
      </c>
      <c r="AU3492" s="302">
        <v>0</v>
      </c>
      <c r="AV3492" s="302">
        <v>0</v>
      </c>
      <c r="AW3492" s="303">
        <v>33</v>
      </c>
      <c r="AX3492" s="303">
        <v>118</v>
      </c>
      <c r="AY3492" s="302">
        <v>364701.01</v>
      </c>
      <c r="AZ3492" s="302">
        <v>214085.26</v>
      </c>
      <c r="BA3492" s="301">
        <v>47.436115000000001</v>
      </c>
      <c r="BB3492" s="301">
        <v>19.2328446081405</v>
      </c>
      <c r="BC3492" s="301">
        <v>9.6</v>
      </c>
      <c r="BD3492" s="301"/>
      <c r="BE3492" s="300" t="s">
        <v>4204</v>
      </c>
      <c r="BF3492" s="298"/>
      <c r="BG3492" s="300" t="s">
        <v>312</v>
      </c>
      <c r="BH3492" s="300" t="s">
        <v>188</v>
      </c>
      <c r="BI3492" s="300" t="s">
        <v>313</v>
      </c>
      <c r="BJ3492" s="300" t="s">
        <v>103</v>
      </c>
      <c r="BK3492" s="299" t="s">
        <v>4</v>
      </c>
      <c r="BL3492" s="301">
        <v>86800.29</v>
      </c>
      <c r="BM3492" s="299" t="s">
        <v>894</v>
      </c>
      <c r="BN3492" s="301"/>
      <c r="BO3492" s="304">
        <v>42607</v>
      </c>
      <c r="BP3492" s="304">
        <v>46198</v>
      </c>
      <c r="BQ3492" s="297" t="s">
        <v>1065</v>
      </c>
      <c r="BR3492" s="297" t="s">
        <v>4741</v>
      </c>
      <c r="BS3492" s="297">
        <v>42607</v>
      </c>
      <c r="BT3492" s="297">
        <v>46198</v>
      </c>
      <c r="BU3492" s="301">
        <v>0</v>
      </c>
      <c r="BV3492" s="301">
        <v>0</v>
      </c>
      <c r="BW3492" s="301">
        <v>0</v>
      </c>
    </row>
    <row r="3493" spans="1:75" s="289" customFormat="1" ht="18.2" customHeight="1" x14ac:dyDescent="0.15">
      <c r="A3493" s="291">
        <v>3491</v>
      </c>
      <c r="B3493" s="292" t="s">
        <v>305</v>
      </c>
      <c r="C3493" s="292" t="s">
        <v>306</v>
      </c>
      <c r="D3493" s="312">
        <v>45172</v>
      </c>
      <c r="E3493" s="293" t="s">
        <v>3941</v>
      </c>
      <c r="F3493" s="308">
        <v>0</v>
      </c>
      <c r="G3493" s="308">
        <v>0</v>
      </c>
      <c r="H3493" s="295">
        <v>78086.45</v>
      </c>
      <c r="I3493" s="295">
        <v>0</v>
      </c>
      <c r="J3493" s="295">
        <v>0</v>
      </c>
      <c r="K3493" s="295">
        <v>78086.45</v>
      </c>
      <c r="L3493" s="295">
        <v>576.87</v>
      </c>
      <c r="M3493" s="295">
        <v>0</v>
      </c>
      <c r="N3493" s="295">
        <v>0</v>
      </c>
      <c r="O3493" s="295">
        <v>576.87</v>
      </c>
      <c r="P3493" s="295">
        <v>0</v>
      </c>
      <c r="Q3493" s="295">
        <v>0</v>
      </c>
      <c r="R3493" s="295">
        <v>77509.58</v>
      </c>
      <c r="S3493" s="295">
        <v>0</v>
      </c>
      <c r="T3493" s="295">
        <v>650.72</v>
      </c>
      <c r="U3493" s="295">
        <v>0</v>
      </c>
      <c r="V3493" s="295">
        <v>0</v>
      </c>
      <c r="W3493" s="295">
        <v>650.72</v>
      </c>
      <c r="X3493" s="295">
        <v>0</v>
      </c>
      <c r="Y3493" s="295">
        <v>0</v>
      </c>
      <c r="Z3493" s="295">
        <v>0</v>
      </c>
      <c r="AA3493" s="295">
        <v>0</v>
      </c>
      <c r="AB3493" s="295">
        <v>0</v>
      </c>
      <c r="AC3493" s="295">
        <v>0</v>
      </c>
      <c r="AD3493" s="295">
        <v>0</v>
      </c>
      <c r="AE3493" s="295">
        <v>0</v>
      </c>
      <c r="AF3493" s="295">
        <v>0</v>
      </c>
      <c r="AG3493" s="295">
        <v>0</v>
      </c>
      <c r="AH3493" s="295">
        <v>80.33</v>
      </c>
      <c r="AI3493" s="295">
        <v>0</v>
      </c>
      <c r="AJ3493" s="295">
        <v>0</v>
      </c>
      <c r="AK3493" s="295">
        <v>0</v>
      </c>
      <c r="AL3493" s="295">
        <v>0</v>
      </c>
      <c r="AM3493" s="295">
        <v>0</v>
      </c>
      <c r="AN3493" s="295">
        <v>0</v>
      </c>
      <c r="AO3493" s="295">
        <v>0</v>
      </c>
      <c r="AP3493" s="295">
        <v>3.32</v>
      </c>
      <c r="AQ3493" s="295">
        <v>0</v>
      </c>
      <c r="AR3493" s="295">
        <v>1.24</v>
      </c>
      <c r="AS3493" s="295">
        <v>0</v>
      </c>
      <c r="AT3493" s="295">
        <f t="shared" si="54"/>
        <v>1310</v>
      </c>
      <c r="AU3493" s="295">
        <v>0</v>
      </c>
      <c r="AV3493" s="295">
        <v>0</v>
      </c>
      <c r="AW3493" s="296">
        <v>90</v>
      </c>
      <c r="AX3493" s="296">
        <v>175</v>
      </c>
      <c r="AY3493" s="295">
        <v>204999.37</v>
      </c>
      <c r="AZ3493" s="295">
        <v>109225.06</v>
      </c>
      <c r="BA3493" s="294">
        <v>41.219636000000001</v>
      </c>
      <c r="BB3493" s="294">
        <v>29.250766024874501</v>
      </c>
      <c r="BC3493" s="294">
        <v>10</v>
      </c>
      <c r="BD3493" s="294"/>
      <c r="BE3493" s="293" t="s">
        <v>4204</v>
      </c>
      <c r="BF3493" s="291"/>
      <c r="BG3493" s="293" t="s">
        <v>344</v>
      </c>
      <c r="BH3493" s="293" t="s">
        <v>213</v>
      </c>
      <c r="BI3493" s="293" t="s">
        <v>345</v>
      </c>
      <c r="BJ3493" s="293" t="s">
        <v>103</v>
      </c>
      <c r="BK3493" s="292" t="s">
        <v>4</v>
      </c>
      <c r="BL3493" s="294">
        <v>77509.58</v>
      </c>
      <c r="BM3493" s="292" t="s">
        <v>894</v>
      </c>
      <c r="BN3493" s="294"/>
      <c r="BO3493" s="297">
        <v>42607</v>
      </c>
      <c r="BP3493" s="297">
        <v>47932</v>
      </c>
      <c r="BQ3493" s="297" t="s">
        <v>1065</v>
      </c>
      <c r="BR3493" s="297" t="s">
        <v>4741</v>
      </c>
      <c r="BS3493" s="297">
        <v>42607</v>
      </c>
      <c r="BT3493" s="297">
        <v>47932</v>
      </c>
      <c r="BU3493" s="294">
        <v>0</v>
      </c>
      <c r="BV3493" s="294">
        <v>0</v>
      </c>
      <c r="BW3493" s="294">
        <v>0</v>
      </c>
    </row>
    <row r="3494" spans="1:75" s="289" customFormat="1" ht="18.2" customHeight="1" x14ac:dyDescent="0.15">
      <c r="A3494" s="298">
        <v>3492</v>
      </c>
      <c r="B3494" s="299" t="s">
        <v>305</v>
      </c>
      <c r="C3494" s="299" t="s">
        <v>306</v>
      </c>
      <c r="D3494" s="313">
        <v>45172</v>
      </c>
      <c r="E3494" s="300" t="s">
        <v>3942</v>
      </c>
      <c r="F3494" s="309">
        <v>53</v>
      </c>
      <c r="G3494" s="309">
        <v>52</v>
      </c>
      <c r="H3494" s="302">
        <v>175514.37</v>
      </c>
      <c r="I3494" s="302">
        <v>36515.11</v>
      </c>
      <c r="J3494" s="302">
        <v>0</v>
      </c>
      <c r="K3494" s="302">
        <v>212029.48</v>
      </c>
      <c r="L3494" s="302">
        <v>868.19</v>
      </c>
      <c r="M3494" s="302">
        <v>0</v>
      </c>
      <c r="N3494" s="302">
        <v>0</v>
      </c>
      <c r="O3494" s="302">
        <v>0</v>
      </c>
      <c r="P3494" s="302">
        <v>0</v>
      </c>
      <c r="Q3494" s="302">
        <v>0</v>
      </c>
      <c r="R3494" s="302">
        <v>212029.48</v>
      </c>
      <c r="S3494" s="302">
        <v>84687.01</v>
      </c>
      <c r="T3494" s="302">
        <v>1462.62</v>
      </c>
      <c r="U3494" s="302">
        <v>0</v>
      </c>
      <c r="V3494" s="302">
        <v>0</v>
      </c>
      <c r="W3494" s="302">
        <v>0</v>
      </c>
      <c r="X3494" s="302">
        <v>0</v>
      </c>
      <c r="Y3494" s="302">
        <v>0</v>
      </c>
      <c r="Z3494" s="302">
        <v>86149.63</v>
      </c>
      <c r="AA3494" s="302">
        <v>0</v>
      </c>
      <c r="AB3494" s="302">
        <v>0</v>
      </c>
      <c r="AC3494" s="302">
        <v>0</v>
      </c>
      <c r="AD3494" s="302">
        <v>0</v>
      </c>
      <c r="AE3494" s="302">
        <v>0</v>
      </c>
      <c r="AF3494" s="302">
        <v>0</v>
      </c>
      <c r="AG3494" s="302">
        <v>0</v>
      </c>
      <c r="AH3494" s="302">
        <v>0</v>
      </c>
      <c r="AI3494" s="302">
        <v>0</v>
      </c>
      <c r="AJ3494" s="302">
        <v>0</v>
      </c>
      <c r="AK3494" s="302">
        <v>0</v>
      </c>
      <c r="AL3494" s="302">
        <v>0</v>
      </c>
      <c r="AM3494" s="302">
        <v>0</v>
      </c>
      <c r="AN3494" s="302">
        <v>0</v>
      </c>
      <c r="AO3494" s="302">
        <v>0</v>
      </c>
      <c r="AP3494" s="302">
        <v>0</v>
      </c>
      <c r="AQ3494" s="302">
        <v>0</v>
      </c>
      <c r="AR3494" s="302">
        <v>0</v>
      </c>
      <c r="AS3494" s="302">
        <v>0</v>
      </c>
      <c r="AT3494" s="295">
        <f t="shared" si="54"/>
        <v>0</v>
      </c>
      <c r="AU3494" s="302">
        <v>37383.300000000003</v>
      </c>
      <c r="AV3494" s="302">
        <v>86149.63</v>
      </c>
      <c r="AW3494" s="303">
        <v>118</v>
      </c>
      <c r="AX3494" s="303">
        <v>201</v>
      </c>
      <c r="AY3494" s="302">
        <v>325000.2</v>
      </c>
      <c r="AZ3494" s="302">
        <v>226942.91</v>
      </c>
      <c r="BA3494" s="301">
        <v>76.867025999999996</v>
      </c>
      <c r="BB3494" s="301">
        <v>71.8157511592959</v>
      </c>
      <c r="BC3494" s="301">
        <v>10</v>
      </c>
      <c r="BD3494" s="301"/>
      <c r="BE3494" s="300" t="s">
        <v>4204</v>
      </c>
      <c r="BF3494" s="298"/>
      <c r="BG3494" s="300" t="s">
        <v>312</v>
      </c>
      <c r="BH3494" s="300" t="s">
        <v>340</v>
      </c>
      <c r="BI3494" s="300" t="s">
        <v>341</v>
      </c>
      <c r="BJ3494" s="300" t="s">
        <v>4205</v>
      </c>
      <c r="BK3494" s="299" t="s">
        <v>4</v>
      </c>
      <c r="BL3494" s="301">
        <v>212029.48</v>
      </c>
      <c r="BM3494" s="299" t="s">
        <v>894</v>
      </c>
      <c r="BN3494" s="301"/>
      <c r="BO3494" s="304">
        <v>42671</v>
      </c>
      <c r="BP3494" s="304">
        <v>48788</v>
      </c>
      <c r="BQ3494" s="297" t="s">
        <v>1067</v>
      </c>
      <c r="BR3494" s="297" t="s">
        <v>4743</v>
      </c>
      <c r="BS3494" s="297">
        <v>42671</v>
      </c>
      <c r="BT3494" s="297">
        <v>48788</v>
      </c>
      <c r="BU3494" s="301">
        <v>7604.44</v>
      </c>
      <c r="BV3494" s="301">
        <v>0</v>
      </c>
      <c r="BW3494" s="301">
        <v>0</v>
      </c>
    </row>
    <row r="3495" spans="1:75" s="289" customFormat="1" ht="18.2" customHeight="1" x14ac:dyDescent="0.15">
      <c r="A3495" s="291">
        <v>3493</v>
      </c>
      <c r="B3495" s="292" t="s">
        <v>305</v>
      </c>
      <c r="C3495" s="292" t="s">
        <v>306</v>
      </c>
      <c r="D3495" s="312">
        <v>45172</v>
      </c>
      <c r="E3495" s="293" t="s">
        <v>3943</v>
      </c>
      <c r="F3495" s="308">
        <v>1</v>
      </c>
      <c r="G3495" s="308">
        <v>0</v>
      </c>
      <c r="H3495" s="295">
        <v>381519.02</v>
      </c>
      <c r="I3495" s="295">
        <v>0</v>
      </c>
      <c r="J3495" s="295">
        <v>0</v>
      </c>
      <c r="K3495" s="295">
        <v>381519.02</v>
      </c>
      <c r="L3495" s="295">
        <v>1952.3</v>
      </c>
      <c r="M3495" s="295">
        <v>0</v>
      </c>
      <c r="N3495" s="295">
        <v>0</v>
      </c>
      <c r="O3495" s="295">
        <v>0</v>
      </c>
      <c r="P3495" s="295">
        <v>0</v>
      </c>
      <c r="Q3495" s="295">
        <v>0</v>
      </c>
      <c r="R3495" s="295">
        <v>381519.02</v>
      </c>
      <c r="S3495" s="295">
        <v>0</v>
      </c>
      <c r="T3495" s="295">
        <v>2988.57</v>
      </c>
      <c r="U3495" s="295">
        <v>0</v>
      </c>
      <c r="V3495" s="295">
        <v>0</v>
      </c>
      <c r="W3495" s="295">
        <v>0</v>
      </c>
      <c r="X3495" s="295">
        <v>0</v>
      </c>
      <c r="Y3495" s="295">
        <v>0</v>
      </c>
      <c r="Z3495" s="295">
        <v>2988.57</v>
      </c>
      <c r="AA3495" s="295">
        <v>0</v>
      </c>
      <c r="AB3495" s="295">
        <v>0</v>
      </c>
      <c r="AC3495" s="295">
        <v>0</v>
      </c>
      <c r="AD3495" s="295">
        <v>0</v>
      </c>
      <c r="AE3495" s="295">
        <v>0</v>
      </c>
      <c r="AF3495" s="295">
        <v>0</v>
      </c>
      <c r="AG3495" s="295">
        <v>0</v>
      </c>
      <c r="AH3495" s="295">
        <v>0</v>
      </c>
      <c r="AI3495" s="295">
        <v>0</v>
      </c>
      <c r="AJ3495" s="295">
        <v>0</v>
      </c>
      <c r="AK3495" s="295">
        <v>0</v>
      </c>
      <c r="AL3495" s="295">
        <v>0</v>
      </c>
      <c r="AM3495" s="295">
        <v>0</v>
      </c>
      <c r="AN3495" s="295">
        <v>0</v>
      </c>
      <c r="AO3495" s="295">
        <v>0</v>
      </c>
      <c r="AP3495" s="295">
        <v>0</v>
      </c>
      <c r="AQ3495" s="295">
        <v>0</v>
      </c>
      <c r="AR3495" s="295">
        <v>0</v>
      </c>
      <c r="AS3495" s="295">
        <v>0</v>
      </c>
      <c r="AT3495" s="295">
        <f t="shared" si="54"/>
        <v>0</v>
      </c>
      <c r="AU3495" s="295">
        <v>1952.3</v>
      </c>
      <c r="AV3495" s="295">
        <v>2988.57</v>
      </c>
      <c r="AW3495" s="296">
        <v>118</v>
      </c>
      <c r="AX3495" s="296">
        <v>201</v>
      </c>
      <c r="AY3495" s="295">
        <v>713299.77</v>
      </c>
      <c r="AZ3495" s="295">
        <v>499309.84</v>
      </c>
      <c r="BA3495" s="294">
        <v>75.069524000000001</v>
      </c>
      <c r="BB3495" s="294">
        <v>57.360077719170299</v>
      </c>
      <c r="BC3495" s="294">
        <v>9.4</v>
      </c>
      <c r="BD3495" s="294"/>
      <c r="BE3495" s="293" t="s">
        <v>4204</v>
      </c>
      <c r="BF3495" s="291"/>
      <c r="BG3495" s="293" t="s">
        <v>312</v>
      </c>
      <c r="BH3495" s="293" t="s">
        <v>230</v>
      </c>
      <c r="BI3495" s="293" t="s">
        <v>322</v>
      </c>
      <c r="BJ3495" s="293" t="s">
        <v>177</v>
      </c>
      <c r="BK3495" s="292" t="s">
        <v>4</v>
      </c>
      <c r="BL3495" s="294">
        <v>381519.02</v>
      </c>
      <c r="BM3495" s="292" t="s">
        <v>894</v>
      </c>
      <c r="BN3495" s="294"/>
      <c r="BO3495" s="297">
        <v>42671</v>
      </c>
      <c r="BP3495" s="297">
        <v>48788</v>
      </c>
      <c r="BQ3495" s="297" t="s">
        <v>1065</v>
      </c>
      <c r="BR3495" s="297" t="s">
        <v>4741</v>
      </c>
      <c r="BS3495" s="297">
        <v>42671</v>
      </c>
      <c r="BT3495" s="297">
        <v>48788</v>
      </c>
      <c r="BU3495" s="294">
        <v>315.27999999999997</v>
      </c>
      <c r="BV3495" s="294">
        <v>0</v>
      </c>
      <c r="BW3495" s="294">
        <v>0</v>
      </c>
    </row>
    <row r="3496" spans="1:75" s="289" customFormat="1" ht="18.2" customHeight="1" x14ac:dyDescent="0.15">
      <c r="A3496" s="298">
        <v>3494</v>
      </c>
      <c r="B3496" s="299" t="s">
        <v>305</v>
      </c>
      <c r="C3496" s="299" t="s">
        <v>306</v>
      </c>
      <c r="D3496" s="313">
        <v>45172</v>
      </c>
      <c r="E3496" s="300" t="s">
        <v>3944</v>
      </c>
      <c r="F3496" s="309">
        <v>2</v>
      </c>
      <c r="G3496" s="309">
        <v>1</v>
      </c>
      <c r="H3496" s="302">
        <v>381519.9</v>
      </c>
      <c r="I3496" s="302">
        <v>1937.11</v>
      </c>
      <c r="J3496" s="302">
        <v>0</v>
      </c>
      <c r="K3496" s="302">
        <v>383457.01</v>
      </c>
      <c r="L3496" s="302">
        <v>1952.29</v>
      </c>
      <c r="M3496" s="302">
        <v>0</v>
      </c>
      <c r="N3496" s="302">
        <v>1919.57</v>
      </c>
      <c r="O3496" s="302">
        <v>0</v>
      </c>
      <c r="P3496" s="302">
        <v>0</v>
      </c>
      <c r="Q3496" s="302">
        <v>0</v>
      </c>
      <c r="R3496" s="302">
        <v>381537.44</v>
      </c>
      <c r="S3496" s="302">
        <v>3003.75</v>
      </c>
      <c r="T3496" s="302">
        <v>2988.57</v>
      </c>
      <c r="U3496" s="302">
        <v>0</v>
      </c>
      <c r="V3496" s="302">
        <v>3003.75</v>
      </c>
      <c r="W3496" s="302">
        <v>0</v>
      </c>
      <c r="X3496" s="302">
        <v>0</v>
      </c>
      <c r="Y3496" s="302">
        <v>0</v>
      </c>
      <c r="Z3496" s="302">
        <v>2988.57</v>
      </c>
      <c r="AA3496" s="302">
        <v>0</v>
      </c>
      <c r="AB3496" s="302">
        <v>0</v>
      </c>
      <c r="AC3496" s="302">
        <v>0</v>
      </c>
      <c r="AD3496" s="302">
        <v>0</v>
      </c>
      <c r="AE3496" s="302">
        <v>0</v>
      </c>
      <c r="AF3496" s="302">
        <v>0</v>
      </c>
      <c r="AG3496" s="302">
        <v>0</v>
      </c>
      <c r="AH3496" s="302">
        <v>0</v>
      </c>
      <c r="AI3496" s="302">
        <v>0</v>
      </c>
      <c r="AJ3496" s="302">
        <v>0</v>
      </c>
      <c r="AK3496" s="302">
        <v>0</v>
      </c>
      <c r="AL3496" s="302">
        <v>350</v>
      </c>
      <c r="AM3496" s="302">
        <v>0</v>
      </c>
      <c r="AN3496" s="302">
        <v>0</v>
      </c>
      <c r="AO3496" s="302">
        <v>226.68</v>
      </c>
      <c r="AP3496" s="302">
        <v>0</v>
      </c>
      <c r="AQ3496" s="302">
        <v>0</v>
      </c>
      <c r="AR3496" s="302">
        <v>0</v>
      </c>
      <c r="AS3496" s="302">
        <v>0</v>
      </c>
      <c r="AT3496" s="295">
        <f t="shared" si="54"/>
        <v>5500</v>
      </c>
      <c r="AU3496" s="302">
        <v>1969.83</v>
      </c>
      <c r="AV3496" s="302">
        <v>2988.57</v>
      </c>
      <c r="AW3496" s="303">
        <v>118</v>
      </c>
      <c r="AX3496" s="303">
        <v>201</v>
      </c>
      <c r="AY3496" s="302">
        <v>713299.55</v>
      </c>
      <c r="AZ3496" s="302">
        <v>499309.68</v>
      </c>
      <c r="BA3496" s="301">
        <v>89.133059000000003</v>
      </c>
      <c r="BB3496" s="301">
        <v>68.1092326313981</v>
      </c>
      <c r="BC3496" s="301">
        <v>9.4</v>
      </c>
      <c r="BD3496" s="301"/>
      <c r="BE3496" s="300" t="s">
        <v>4204</v>
      </c>
      <c r="BF3496" s="298"/>
      <c r="BG3496" s="300" t="s">
        <v>312</v>
      </c>
      <c r="BH3496" s="300" t="s">
        <v>230</v>
      </c>
      <c r="BI3496" s="300" t="s">
        <v>322</v>
      </c>
      <c r="BJ3496" s="300" t="s">
        <v>177</v>
      </c>
      <c r="BK3496" s="299" t="s">
        <v>4</v>
      </c>
      <c r="BL3496" s="301">
        <v>381537.44</v>
      </c>
      <c r="BM3496" s="299" t="s">
        <v>894</v>
      </c>
      <c r="BN3496" s="301"/>
      <c r="BO3496" s="304">
        <v>42671</v>
      </c>
      <c r="BP3496" s="304">
        <v>48788</v>
      </c>
      <c r="BQ3496" s="297" t="s">
        <v>1065</v>
      </c>
      <c r="BR3496" s="297" t="s">
        <v>4741</v>
      </c>
      <c r="BS3496" s="297">
        <v>42671</v>
      </c>
      <c r="BT3496" s="297">
        <v>48788</v>
      </c>
      <c r="BU3496" s="301">
        <v>315.27999999999997</v>
      </c>
      <c r="BV3496" s="301">
        <v>0</v>
      </c>
      <c r="BW3496" s="301">
        <v>0</v>
      </c>
    </row>
    <row r="3497" spans="1:75" s="289" customFormat="1" ht="18.2" customHeight="1" x14ac:dyDescent="0.15">
      <c r="A3497" s="291">
        <v>3495</v>
      </c>
      <c r="B3497" s="292" t="s">
        <v>305</v>
      </c>
      <c r="C3497" s="292" t="s">
        <v>306</v>
      </c>
      <c r="D3497" s="312">
        <v>45172</v>
      </c>
      <c r="E3497" s="293" t="s">
        <v>3945</v>
      </c>
      <c r="F3497" s="308">
        <v>0</v>
      </c>
      <c r="G3497" s="308">
        <v>0</v>
      </c>
      <c r="H3497" s="295">
        <v>157073.69</v>
      </c>
      <c r="I3497" s="295">
        <v>0</v>
      </c>
      <c r="J3497" s="295">
        <v>0</v>
      </c>
      <c r="K3497" s="295">
        <v>157073.69</v>
      </c>
      <c r="L3497" s="295">
        <v>799.26</v>
      </c>
      <c r="M3497" s="295">
        <v>0</v>
      </c>
      <c r="N3497" s="295">
        <v>0</v>
      </c>
      <c r="O3497" s="295">
        <v>799.26</v>
      </c>
      <c r="P3497" s="295">
        <v>0</v>
      </c>
      <c r="Q3497" s="295">
        <v>0</v>
      </c>
      <c r="R3497" s="295">
        <v>156274.43</v>
      </c>
      <c r="S3497" s="295">
        <v>0</v>
      </c>
      <c r="T3497" s="295">
        <v>1243.5</v>
      </c>
      <c r="U3497" s="295">
        <v>0</v>
      </c>
      <c r="V3497" s="295">
        <v>0</v>
      </c>
      <c r="W3497" s="295">
        <v>1243.5</v>
      </c>
      <c r="X3497" s="295">
        <v>0</v>
      </c>
      <c r="Y3497" s="295">
        <v>0</v>
      </c>
      <c r="Z3497" s="295">
        <v>0</v>
      </c>
      <c r="AA3497" s="295">
        <v>0</v>
      </c>
      <c r="AB3497" s="295">
        <v>0</v>
      </c>
      <c r="AC3497" s="295">
        <v>0</v>
      </c>
      <c r="AD3497" s="295">
        <v>0</v>
      </c>
      <c r="AE3497" s="295">
        <v>0</v>
      </c>
      <c r="AF3497" s="295">
        <v>0</v>
      </c>
      <c r="AG3497" s="295">
        <v>0</v>
      </c>
      <c r="AH3497" s="295">
        <v>146.1</v>
      </c>
      <c r="AI3497" s="295">
        <v>0</v>
      </c>
      <c r="AJ3497" s="295">
        <v>0</v>
      </c>
      <c r="AK3497" s="295">
        <v>0</v>
      </c>
      <c r="AL3497" s="295">
        <v>0</v>
      </c>
      <c r="AM3497" s="295">
        <v>0</v>
      </c>
      <c r="AN3497" s="295">
        <v>0</v>
      </c>
      <c r="AO3497" s="295">
        <v>0</v>
      </c>
      <c r="AP3497" s="295">
        <v>922.62</v>
      </c>
      <c r="AQ3497" s="295">
        <v>0</v>
      </c>
      <c r="AR3497" s="295">
        <v>911.48</v>
      </c>
      <c r="AS3497" s="295">
        <v>0</v>
      </c>
      <c r="AT3497" s="295">
        <f t="shared" si="54"/>
        <v>2200</v>
      </c>
      <c r="AU3497" s="295">
        <v>0</v>
      </c>
      <c r="AV3497" s="295">
        <v>0</v>
      </c>
      <c r="AW3497" s="296">
        <v>118</v>
      </c>
      <c r="AX3497" s="296">
        <v>201</v>
      </c>
      <c r="AY3497" s="295">
        <v>364498</v>
      </c>
      <c r="AZ3497" s="295">
        <v>205148.6</v>
      </c>
      <c r="BA3497" s="294">
        <v>88.148628000000002</v>
      </c>
      <c r="BB3497" s="294">
        <v>67.148284687207394</v>
      </c>
      <c r="BC3497" s="294">
        <v>9.5</v>
      </c>
      <c r="BD3497" s="294"/>
      <c r="BE3497" s="293" t="s">
        <v>4204</v>
      </c>
      <c r="BF3497" s="291"/>
      <c r="BG3497" s="293" t="s">
        <v>312</v>
      </c>
      <c r="BH3497" s="293" t="s">
        <v>196</v>
      </c>
      <c r="BI3497" s="293" t="s">
        <v>314</v>
      </c>
      <c r="BJ3497" s="293" t="s">
        <v>103</v>
      </c>
      <c r="BK3497" s="292" t="s">
        <v>4</v>
      </c>
      <c r="BL3497" s="294">
        <v>156274.43</v>
      </c>
      <c r="BM3497" s="292" t="s">
        <v>894</v>
      </c>
      <c r="BN3497" s="294"/>
      <c r="BO3497" s="297">
        <v>42671</v>
      </c>
      <c r="BP3497" s="297">
        <v>48788</v>
      </c>
      <c r="BQ3497" s="297" t="s">
        <v>1065</v>
      </c>
      <c r="BR3497" s="297" t="s">
        <v>4741</v>
      </c>
      <c r="BS3497" s="297">
        <v>42671</v>
      </c>
      <c r="BT3497" s="297">
        <v>48788</v>
      </c>
      <c r="BU3497" s="294">
        <v>0</v>
      </c>
      <c r="BV3497" s="294">
        <v>0</v>
      </c>
      <c r="BW3497" s="294">
        <v>0</v>
      </c>
    </row>
    <row r="3498" spans="1:75" s="289" customFormat="1" ht="18.2" customHeight="1" x14ac:dyDescent="0.15">
      <c r="A3498" s="298">
        <v>3496</v>
      </c>
      <c r="B3498" s="299" t="s">
        <v>305</v>
      </c>
      <c r="C3498" s="299" t="s">
        <v>306</v>
      </c>
      <c r="D3498" s="313">
        <v>45172</v>
      </c>
      <c r="E3498" s="300" t="s">
        <v>3946</v>
      </c>
      <c r="F3498" s="309">
        <v>25</v>
      </c>
      <c r="G3498" s="309">
        <v>24</v>
      </c>
      <c r="H3498" s="302">
        <v>193260.7</v>
      </c>
      <c r="I3498" s="302">
        <v>21418.07</v>
      </c>
      <c r="J3498" s="302">
        <v>0</v>
      </c>
      <c r="K3498" s="302">
        <v>214678.77</v>
      </c>
      <c r="L3498" s="302">
        <v>983.4</v>
      </c>
      <c r="M3498" s="302">
        <v>0</v>
      </c>
      <c r="N3498" s="302">
        <v>0</v>
      </c>
      <c r="O3498" s="302">
        <v>0</v>
      </c>
      <c r="P3498" s="302">
        <v>0</v>
      </c>
      <c r="Q3498" s="302">
        <v>0</v>
      </c>
      <c r="R3498" s="302">
        <v>214678.77</v>
      </c>
      <c r="S3498" s="302">
        <v>37615.21</v>
      </c>
      <c r="T3498" s="302">
        <v>1529.98</v>
      </c>
      <c r="U3498" s="302">
        <v>0</v>
      </c>
      <c r="V3498" s="302">
        <v>0</v>
      </c>
      <c r="W3498" s="302">
        <v>0</v>
      </c>
      <c r="X3498" s="302">
        <v>0</v>
      </c>
      <c r="Y3498" s="302">
        <v>0</v>
      </c>
      <c r="Z3498" s="302">
        <v>39145.19</v>
      </c>
      <c r="AA3498" s="302">
        <v>0</v>
      </c>
      <c r="AB3498" s="302">
        <v>0</v>
      </c>
      <c r="AC3498" s="302">
        <v>0</v>
      </c>
      <c r="AD3498" s="302">
        <v>0</v>
      </c>
      <c r="AE3498" s="302">
        <v>0</v>
      </c>
      <c r="AF3498" s="302">
        <v>0</v>
      </c>
      <c r="AG3498" s="302">
        <v>0</v>
      </c>
      <c r="AH3498" s="302">
        <v>0</v>
      </c>
      <c r="AI3498" s="302">
        <v>0</v>
      </c>
      <c r="AJ3498" s="302">
        <v>0</v>
      </c>
      <c r="AK3498" s="302">
        <v>0</v>
      </c>
      <c r="AL3498" s="302">
        <v>0</v>
      </c>
      <c r="AM3498" s="302">
        <v>0</v>
      </c>
      <c r="AN3498" s="302">
        <v>0</v>
      </c>
      <c r="AO3498" s="302">
        <v>0</v>
      </c>
      <c r="AP3498" s="302">
        <v>0</v>
      </c>
      <c r="AQ3498" s="302">
        <v>0</v>
      </c>
      <c r="AR3498" s="302">
        <v>0</v>
      </c>
      <c r="AS3498" s="302">
        <v>0</v>
      </c>
      <c r="AT3498" s="295">
        <f t="shared" si="54"/>
        <v>0</v>
      </c>
      <c r="AU3498" s="302">
        <v>22401.47</v>
      </c>
      <c r="AV3498" s="302">
        <v>39145.19</v>
      </c>
      <c r="AW3498" s="303">
        <v>118</v>
      </c>
      <c r="AX3498" s="303">
        <v>201</v>
      </c>
      <c r="AY3498" s="302">
        <v>500499.61</v>
      </c>
      <c r="AZ3498" s="302">
        <v>252411.5</v>
      </c>
      <c r="BA3498" s="301">
        <v>68.911143999999993</v>
      </c>
      <c r="BB3498" s="301">
        <v>58.609689468240902</v>
      </c>
      <c r="BC3498" s="301">
        <v>9.5</v>
      </c>
      <c r="BD3498" s="301"/>
      <c r="BE3498" s="300" t="s">
        <v>4204</v>
      </c>
      <c r="BF3498" s="298"/>
      <c r="BG3498" s="300" t="s">
        <v>312</v>
      </c>
      <c r="BH3498" s="300" t="s">
        <v>196</v>
      </c>
      <c r="BI3498" s="300" t="s">
        <v>314</v>
      </c>
      <c r="BJ3498" s="300" t="s">
        <v>4205</v>
      </c>
      <c r="BK3498" s="299" t="s">
        <v>4</v>
      </c>
      <c r="BL3498" s="301">
        <v>214678.77</v>
      </c>
      <c r="BM3498" s="299" t="s">
        <v>894</v>
      </c>
      <c r="BN3498" s="301"/>
      <c r="BO3498" s="304">
        <v>42671</v>
      </c>
      <c r="BP3498" s="304">
        <v>48788</v>
      </c>
      <c r="BQ3498" s="297" t="s">
        <v>1066</v>
      </c>
      <c r="BR3498" s="297" t="s">
        <v>4744</v>
      </c>
      <c r="BS3498" s="297">
        <v>42671</v>
      </c>
      <c r="BT3498" s="297">
        <v>48788</v>
      </c>
      <c r="BU3498" s="301">
        <v>4604.16</v>
      </c>
      <c r="BV3498" s="301">
        <v>0</v>
      </c>
      <c r="BW3498" s="301">
        <v>0</v>
      </c>
    </row>
    <row r="3499" spans="1:75" s="289" customFormat="1" ht="18.2" customHeight="1" x14ac:dyDescent="0.15">
      <c r="A3499" s="291">
        <v>3497</v>
      </c>
      <c r="B3499" s="292" t="s">
        <v>305</v>
      </c>
      <c r="C3499" s="292" t="s">
        <v>306</v>
      </c>
      <c r="D3499" s="312">
        <v>45172</v>
      </c>
      <c r="E3499" s="293" t="s">
        <v>3947</v>
      </c>
      <c r="F3499" s="308">
        <v>0</v>
      </c>
      <c r="G3499" s="308">
        <v>0</v>
      </c>
      <c r="H3499" s="295">
        <v>154822.09</v>
      </c>
      <c r="I3499" s="295">
        <v>0</v>
      </c>
      <c r="J3499" s="295">
        <v>0</v>
      </c>
      <c r="K3499" s="295">
        <v>154822.09</v>
      </c>
      <c r="L3499" s="295">
        <v>765.84</v>
      </c>
      <c r="M3499" s="295">
        <v>0</v>
      </c>
      <c r="N3499" s="295">
        <v>0</v>
      </c>
      <c r="O3499" s="295">
        <v>765.84</v>
      </c>
      <c r="P3499" s="295">
        <v>0</v>
      </c>
      <c r="Q3499" s="295">
        <v>0</v>
      </c>
      <c r="R3499" s="295">
        <v>154056.25</v>
      </c>
      <c r="S3499" s="295">
        <v>0</v>
      </c>
      <c r="T3499" s="295">
        <v>1290.18</v>
      </c>
      <c r="U3499" s="295">
        <v>0</v>
      </c>
      <c r="V3499" s="295">
        <v>0</v>
      </c>
      <c r="W3499" s="295">
        <v>1290.18</v>
      </c>
      <c r="X3499" s="295">
        <v>0</v>
      </c>
      <c r="Y3499" s="295">
        <v>0</v>
      </c>
      <c r="Z3499" s="295">
        <v>0</v>
      </c>
      <c r="AA3499" s="295">
        <v>0</v>
      </c>
      <c r="AB3499" s="295">
        <v>0</v>
      </c>
      <c r="AC3499" s="295">
        <v>0</v>
      </c>
      <c r="AD3499" s="295">
        <v>0</v>
      </c>
      <c r="AE3499" s="295">
        <v>0</v>
      </c>
      <c r="AF3499" s="295">
        <v>0</v>
      </c>
      <c r="AG3499" s="295">
        <v>0</v>
      </c>
      <c r="AH3499" s="295">
        <v>141.26</v>
      </c>
      <c r="AI3499" s="295">
        <v>0</v>
      </c>
      <c r="AJ3499" s="295">
        <v>0</v>
      </c>
      <c r="AK3499" s="295">
        <v>0</v>
      </c>
      <c r="AL3499" s="295">
        <v>0</v>
      </c>
      <c r="AM3499" s="295">
        <v>0</v>
      </c>
      <c r="AN3499" s="295">
        <v>0</v>
      </c>
      <c r="AO3499" s="295">
        <v>0</v>
      </c>
      <c r="AP3499" s="295">
        <v>16.32</v>
      </c>
      <c r="AQ3499" s="295">
        <v>0</v>
      </c>
      <c r="AR3499" s="295">
        <v>13.6</v>
      </c>
      <c r="AS3499" s="295">
        <v>0</v>
      </c>
      <c r="AT3499" s="295">
        <f t="shared" si="54"/>
        <v>2200</v>
      </c>
      <c r="AU3499" s="295">
        <v>0</v>
      </c>
      <c r="AV3499" s="295">
        <v>0</v>
      </c>
      <c r="AW3499" s="296">
        <v>118</v>
      </c>
      <c r="AX3499" s="296">
        <v>201</v>
      </c>
      <c r="AY3499" s="295">
        <v>349998.77</v>
      </c>
      <c r="AZ3499" s="295">
        <v>200187.5</v>
      </c>
      <c r="BA3499" s="294">
        <v>61.124963999999999</v>
      </c>
      <c r="BB3499" s="294">
        <v>47.039314318951</v>
      </c>
      <c r="BC3499" s="294">
        <v>10</v>
      </c>
      <c r="BD3499" s="294"/>
      <c r="BE3499" s="293" t="s">
        <v>4204</v>
      </c>
      <c r="BF3499" s="291"/>
      <c r="BG3499" s="293" t="s">
        <v>312</v>
      </c>
      <c r="BH3499" s="293" t="s">
        <v>365</v>
      </c>
      <c r="BI3499" s="293" t="s">
        <v>472</v>
      </c>
      <c r="BJ3499" s="293" t="s">
        <v>103</v>
      </c>
      <c r="BK3499" s="292" t="s">
        <v>4</v>
      </c>
      <c r="BL3499" s="294">
        <v>154056.25</v>
      </c>
      <c r="BM3499" s="292" t="s">
        <v>894</v>
      </c>
      <c r="BN3499" s="294"/>
      <c r="BO3499" s="297">
        <v>42671</v>
      </c>
      <c r="BP3499" s="297">
        <v>48788</v>
      </c>
      <c r="BQ3499" s="297" t="s">
        <v>1065</v>
      </c>
      <c r="BR3499" s="297" t="s">
        <v>4741</v>
      </c>
      <c r="BS3499" s="297">
        <v>42671</v>
      </c>
      <c r="BT3499" s="297">
        <v>48788</v>
      </c>
      <c r="BU3499" s="294">
        <v>0</v>
      </c>
      <c r="BV3499" s="294">
        <v>0</v>
      </c>
      <c r="BW3499" s="294">
        <v>0</v>
      </c>
    </row>
    <row r="3500" spans="1:75" s="289" customFormat="1" ht="18.2" customHeight="1" x14ac:dyDescent="0.15">
      <c r="A3500" s="298">
        <v>3498</v>
      </c>
      <c r="B3500" s="299" t="s">
        <v>305</v>
      </c>
      <c r="C3500" s="299" t="s">
        <v>306</v>
      </c>
      <c r="D3500" s="313">
        <v>45172</v>
      </c>
      <c r="E3500" s="300" t="s">
        <v>3948</v>
      </c>
      <c r="F3500" s="309">
        <v>0</v>
      </c>
      <c r="G3500" s="309">
        <v>0</v>
      </c>
      <c r="H3500" s="302">
        <v>199951.99</v>
      </c>
      <c r="I3500" s="302">
        <v>0</v>
      </c>
      <c r="J3500" s="302">
        <v>0</v>
      </c>
      <c r="K3500" s="302">
        <v>199951.99</v>
      </c>
      <c r="L3500" s="302">
        <v>1017.44</v>
      </c>
      <c r="M3500" s="302">
        <v>0</v>
      </c>
      <c r="N3500" s="302">
        <v>0</v>
      </c>
      <c r="O3500" s="302">
        <v>1017.44</v>
      </c>
      <c r="P3500" s="302">
        <v>0</v>
      </c>
      <c r="Q3500" s="302">
        <v>0</v>
      </c>
      <c r="R3500" s="302">
        <v>198934.55</v>
      </c>
      <c r="S3500" s="302">
        <v>0</v>
      </c>
      <c r="T3500" s="302">
        <v>1582.95</v>
      </c>
      <c r="U3500" s="302">
        <v>0</v>
      </c>
      <c r="V3500" s="302">
        <v>0</v>
      </c>
      <c r="W3500" s="302">
        <v>1582.95</v>
      </c>
      <c r="X3500" s="302">
        <v>0</v>
      </c>
      <c r="Y3500" s="302">
        <v>0</v>
      </c>
      <c r="Z3500" s="302">
        <v>0</v>
      </c>
      <c r="AA3500" s="302">
        <v>0</v>
      </c>
      <c r="AB3500" s="302">
        <v>0</v>
      </c>
      <c r="AC3500" s="302">
        <v>0</v>
      </c>
      <c r="AD3500" s="302">
        <v>0</v>
      </c>
      <c r="AE3500" s="302">
        <v>0</v>
      </c>
      <c r="AF3500" s="302">
        <v>0</v>
      </c>
      <c r="AG3500" s="302">
        <v>0</v>
      </c>
      <c r="AH3500" s="302">
        <v>169.99</v>
      </c>
      <c r="AI3500" s="302">
        <v>0</v>
      </c>
      <c r="AJ3500" s="302">
        <v>0</v>
      </c>
      <c r="AK3500" s="302">
        <v>0</v>
      </c>
      <c r="AL3500" s="302">
        <v>0</v>
      </c>
      <c r="AM3500" s="302">
        <v>0</v>
      </c>
      <c r="AN3500" s="302">
        <v>0</v>
      </c>
      <c r="AO3500" s="302">
        <v>0</v>
      </c>
      <c r="AP3500" s="302">
        <v>2800</v>
      </c>
      <c r="AQ3500" s="302">
        <v>0</v>
      </c>
      <c r="AR3500" s="302">
        <v>2770.38</v>
      </c>
      <c r="AS3500" s="302">
        <v>0</v>
      </c>
      <c r="AT3500" s="295">
        <f t="shared" si="54"/>
        <v>2800</v>
      </c>
      <c r="AU3500" s="302">
        <v>0</v>
      </c>
      <c r="AV3500" s="302">
        <v>0</v>
      </c>
      <c r="AW3500" s="303">
        <v>118</v>
      </c>
      <c r="AX3500" s="303">
        <v>201</v>
      </c>
      <c r="AY3500" s="302">
        <v>395000.01</v>
      </c>
      <c r="AZ3500" s="302">
        <v>261150.05</v>
      </c>
      <c r="BA3500" s="301">
        <v>78.539242000000002</v>
      </c>
      <c r="BB3500" s="301">
        <v>59.828320019893198</v>
      </c>
      <c r="BC3500" s="301">
        <v>9.5</v>
      </c>
      <c r="BD3500" s="301"/>
      <c r="BE3500" s="300" t="s">
        <v>4204</v>
      </c>
      <c r="BF3500" s="298"/>
      <c r="BG3500" s="300" t="s">
        <v>312</v>
      </c>
      <c r="BH3500" s="300" t="s">
        <v>365</v>
      </c>
      <c r="BI3500" s="300" t="s">
        <v>366</v>
      </c>
      <c r="BJ3500" s="300" t="s">
        <v>103</v>
      </c>
      <c r="BK3500" s="299" t="s">
        <v>4</v>
      </c>
      <c r="BL3500" s="301">
        <v>198934.55</v>
      </c>
      <c r="BM3500" s="299" t="s">
        <v>894</v>
      </c>
      <c r="BN3500" s="301"/>
      <c r="BO3500" s="304">
        <v>42671</v>
      </c>
      <c r="BP3500" s="304">
        <v>48788</v>
      </c>
      <c r="BQ3500" s="297" t="s">
        <v>1065</v>
      </c>
      <c r="BR3500" s="297" t="s">
        <v>4741</v>
      </c>
      <c r="BS3500" s="297">
        <v>42671</v>
      </c>
      <c r="BT3500" s="297">
        <v>48788</v>
      </c>
      <c r="BU3500" s="301">
        <v>0</v>
      </c>
      <c r="BV3500" s="301">
        <v>0</v>
      </c>
      <c r="BW3500" s="301">
        <v>0</v>
      </c>
    </row>
    <row r="3501" spans="1:75" s="289" customFormat="1" ht="18.2" customHeight="1" x14ac:dyDescent="0.15">
      <c r="A3501" s="291">
        <v>3499</v>
      </c>
      <c r="B3501" s="292" t="s">
        <v>305</v>
      </c>
      <c r="C3501" s="292" t="s">
        <v>306</v>
      </c>
      <c r="D3501" s="312">
        <v>45172</v>
      </c>
      <c r="E3501" s="293" t="s">
        <v>3949</v>
      </c>
      <c r="F3501" s="308">
        <v>0</v>
      </c>
      <c r="G3501" s="308">
        <v>0</v>
      </c>
      <c r="H3501" s="295">
        <v>83947.66</v>
      </c>
      <c r="I3501" s="295">
        <v>0</v>
      </c>
      <c r="J3501" s="295">
        <v>0</v>
      </c>
      <c r="K3501" s="295">
        <v>83947.66</v>
      </c>
      <c r="L3501" s="295">
        <v>1833.56</v>
      </c>
      <c r="M3501" s="295">
        <v>0</v>
      </c>
      <c r="N3501" s="295">
        <v>0</v>
      </c>
      <c r="O3501" s="295">
        <v>1833.56</v>
      </c>
      <c r="P3501" s="295">
        <v>0</v>
      </c>
      <c r="Q3501" s="295">
        <v>0</v>
      </c>
      <c r="R3501" s="295">
        <v>82114.100000000006</v>
      </c>
      <c r="S3501" s="295">
        <v>0</v>
      </c>
      <c r="T3501" s="295">
        <v>692.57</v>
      </c>
      <c r="U3501" s="295">
        <v>0</v>
      </c>
      <c r="V3501" s="295">
        <v>0</v>
      </c>
      <c r="W3501" s="295">
        <v>692.57</v>
      </c>
      <c r="X3501" s="295">
        <v>0</v>
      </c>
      <c r="Y3501" s="295">
        <v>0</v>
      </c>
      <c r="Z3501" s="295">
        <v>0</v>
      </c>
      <c r="AA3501" s="295">
        <v>0</v>
      </c>
      <c r="AB3501" s="295">
        <v>0</v>
      </c>
      <c r="AC3501" s="295">
        <v>0</v>
      </c>
      <c r="AD3501" s="295">
        <v>0</v>
      </c>
      <c r="AE3501" s="295">
        <v>0</v>
      </c>
      <c r="AF3501" s="295">
        <v>0</v>
      </c>
      <c r="AG3501" s="295">
        <v>0</v>
      </c>
      <c r="AH3501" s="295">
        <v>131.35</v>
      </c>
      <c r="AI3501" s="295">
        <v>0</v>
      </c>
      <c r="AJ3501" s="295">
        <v>0</v>
      </c>
      <c r="AK3501" s="295">
        <v>0</v>
      </c>
      <c r="AL3501" s="295">
        <v>0</v>
      </c>
      <c r="AM3501" s="295">
        <v>0</v>
      </c>
      <c r="AN3501" s="295">
        <v>0</v>
      </c>
      <c r="AO3501" s="295">
        <v>0</v>
      </c>
      <c r="AP3501" s="295">
        <v>1733.56</v>
      </c>
      <c r="AQ3501" s="295">
        <v>0</v>
      </c>
      <c r="AR3501" s="295">
        <v>1541.04</v>
      </c>
      <c r="AS3501" s="295">
        <v>0</v>
      </c>
      <c r="AT3501" s="295">
        <f t="shared" si="54"/>
        <v>2850</v>
      </c>
      <c r="AU3501" s="295">
        <v>0</v>
      </c>
      <c r="AV3501" s="295">
        <v>0</v>
      </c>
      <c r="AW3501" s="296">
        <v>38</v>
      </c>
      <c r="AX3501" s="296">
        <v>119</v>
      </c>
      <c r="AY3501" s="295">
        <v>334597.18</v>
      </c>
      <c r="AZ3501" s="295">
        <v>179081.08</v>
      </c>
      <c r="BA3501" s="294">
        <v>39.002122</v>
      </c>
      <c r="BB3501" s="294">
        <v>17.883654410171101</v>
      </c>
      <c r="BC3501" s="294">
        <v>9.9</v>
      </c>
      <c r="BD3501" s="294"/>
      <c r="BE3501" s="293" t="s">
        <v>4204</v>
      </c>
      <c r="BF3501" s="291"/>
      <c r="BG3501" s="293" t="s">
        <v>312</v>
      </c>
      <c r="BH3501" s="293" t="s">
        <v>188</v>
      </c>
      <c r="BI3501" s="293" t="s">
        <v>313</v>
      </c>
      <c r="BJ3501" s="293" t="s">
        <v>103</v>
      </c>
      <c r="BK3501" s="292" t="s">
        <v>4</v>
      </c>
      <c r="BL3501" s="294">
        <v>82114.100000000006</v>
      </c>
      <c r="BM3501" s="292" t="s">
        <v>894</v>
      </c>
      <c r="BN3501" s="294"/>
      <c r="BO3501" s="297">
        <v>42684</v>
      </c>
      <c r="BP3501" s="297">
        <v>46305</v>
      </c>
      <c r="BQ3501" s="297" t="s">
        <v>925</v>
      </c>
      <c r="BR3501" s="297" t="s">
        <v>4745</v>
      </c>
      <c r="BS3501" s="297">
        <v>42684</v>
      </c>
      <c r="BT3501" s="297">
        <v>46305</v>
      </c>
      <c r="BU3501" s="294">
        <v>0</v>
      </c>
      <c r="BV3501" s="294">
        <v>0</v>
      </c>
      <c r="BW3501" s="294">
        <v>0</v>
      </c>
    </row>
    <row r="3502" spans="1:75" s="289" customFormat="1" ht="18.2" customHeight="1" x14ac:dyDescent="0.15">
      <c r="A3502" s="298">
        <v>3500</v>
      </c>
      <c r="B3502" s="299" t="s">
        <v>305</v>
      </c>
      <c r="C3502" s="299" t="s">
        <v>306</v>
      </c>
      <c r="D3502" s="313">
        <v>45172</v>
      </c>
      <c r="E3502" s="300" t="s">
        <v>3950</v>
      </c>
      <c r="F3502" s="309">
        <v>9</v>
      </c>
      <c r="G3502" s="309">
        <v>8</v>
      </c>
      <c r="H3502" s="302">
        <v>37038.879999999997</v>
      </c>
      <c r="I3502" s="302">
        <v>13930.8</v>
      </c>
      <c r="J3502" s="302">
        <v>0</v>
      </c>
      <c r="K3502" s="302">
        <v>50969.68</v>
      </c>
      <c r="L3502" s="302">
        <v>1807.28</v>
      </c>
      <c r="M3502" s="302">
        <v>0</v>
      </c>
      <c r="N3502" s="302">
        <v>0</v>
      </c>
      <c r="O3502" s="302">
        <v>0</v>
      </c>
      <c r="P3502" s="302">
        <v>0</v>
      </c>
      <c r="Q3502" s="302">
        <v>0</v>
      </c>
      <c r="R3502" s="302">
        <v>50969.68</v>
      </c>
      <c r="S3502" s="302">
        <v>2746.03</v>
      </c>
      <c r="T3502" s="302">
        <v>308.66000000000003</v>
      </c>
      <c r="U3502" s="302">
        <v>0</v>
      </c>
      <c r="V3502" s="302">
        <v>0</v>
      </c>
      <c r="W3502" s="302">
        <v>0</v>
      </c>
      <c r="X3502" s="302">
        <v>0</v>
      </c>
      <c r="Y3502" s="302">
        <v>0</v>
      </c>
      <c r="Z3502" s="302">
        <v>3054.69</v>
      </c>
      <c r="AA3502" s="302">
        <v>0</v>
      </c>
      <c r="AB3502" s="302">
        <v>0</v>
      </c>
      <c r="AC3502" s="302">
        <v>0</v>
      </c>
      <c r="AD3502" s="302">
        <v>0</v>
      </c>
      <c r="AE3502" s="302">
        <v>0</v>
      </c>
      <c r="AF3502" s="302">
        <v>0</v>
      </c>
      <c r="AG3502" s="302">
        <v>0</v>
      </c>
      <c r="AH3502" s="302">
        <v>0</v>
      </c>
      <c r="AI3502" s="302">
        <v>0</v>
      </c>
      <c r="AJ3502" s="302">
        <v>0</v>
      </c>
      <c r="AK3502" s="302">
        <v>0</v>
      </c>
      <c r="AL3502" s="302">
        <v>0</v>
      </c>
      <c r="AM3502" s="302">
        <v>0</v>
      </c>
      <c r="AN3502" s="302">
        <v>0</v>
      </c>
      <c r="AO3502" s="302">
        <v>0</v>
      </c>
      <c r="AP3502" s="302">
        <v>0</v>
      </c>
      <c r="AQ3502" s="302">
        <v>0</v>
      </c>
      <c r="AR3502" s="302">
        <v>0</v>
      </c>
      <c r="AS3502" s="302">
        <v>0</v>
      </c>
      <c r="AT3502" s="295">
        <f t="shared" si="54"/>
        <v>0</v>
      </c>
      <c r="AU3502" s="302">
        <v>15738.08</v>
      </c>
      <c r="AV3502" s="302">
        <v>3054.69</v>
      </c>
      <c r="AW3502" s="303">
        <v>18</v>
      </c>
      <c r="AX3502" s="303">
        <v>99</v>
      </c>
      <c r="AY3502" s="302">
        <v>262002.56</v>
      </c>
      <c r="AZ3502" s="302">
        <v>130566.3</v>
      </c>
      <c r="BA3502" s="301">
        <v>44.928654999999999</v>
      </c>
      <c r="BB3502" s="301">
        <v>17.538975740144298</v>
      </c>
      <c r="BC3502" s="301">
        <v>10</v>
      </c>
      <c r="BD3502" s="301"/>
      <c r="BE3502" s="300" t="s">
        <v>4204</v>
      </c>
      <c r="BF3502" s="298"/>
      <c r="BG3502" s="300" t="s">
        <v>320</v>
      </c>
      <c r="BH3502" s="300" t="s">
        <v>181</v>
      </c>
      <c r="BI3502" s="300" t="s">
        <v>368</v>
      </c>
      <c r="BJ3502" s="300" t="s">
        <v>4205</v>
      </c>
      <c r="BK3502" s="299" t="s">
        <v>4</v>
      </c>
      <c r="BL3502" s="301">
        <v>50969.68</v>
      </c>
      <c r="BM3502" s="299" t="s">
        <v>894</v>
      </c>
      <c r="BN3502" s="301"/>
      <c r="BO3502" s="304">
        <v>42712</v>
      </c>
      <c r="BP3502" s="304">
        <v>45724</v>
      </c>
      <c r="BQ3502" s="297" t="s">
        <v>925</v>
      </c>
      <c r="BR3502" s="297" t="s">
        <v>4745</v>
      </c>
      <c r="BS3502" s="297">
        <v>42712</v>
      </c>
      <c r="BT3502" s="297">
        <v>45724</v>
      </c>
      <c r="BU3502" s="301">
        <v>799.6</v>
      </c>
      <c r="BV3502" s="301">
        <v>0</v>
      </c>
      <c r="BW3502" s="301">
        <v>0</v>
      </c>
    </row>
    <row r="3503" spans="1:75" s="289" customFormat="1" ht="18.2" customHeight="1" x14ac:dyDescent="0.15">
      <c r="A3503" s="291">
        <v>3501</v>
      </c>
      <c r="B3503" s="292" t="s">
        <v>305</v>
      </c>
      <c r="C3503" s="292" t="s">
        <v>306</v>
      </c>
      <c r="D3503" s="312">
        <v>45172</v>
      </c>
      <c r="E3503" s="293" t="s">
        <v>3951</v>
      </c>
      <c r="F3503" s="308">
        <v>0</v>
      </c>
      <c r="G3503" s="308">
        <v>0</v>
      </c>
      <c r="H3503" s="295">
        <v>104144.65</v>
      </c>
      <c r="I3503" s="295">
        <v>0</v>
      </c>
      <c r="J3503" s="295">
        <v>0</v>
      </c>
      <c r="K3503" s="295">
        <v>104144.65</v>
      </c>
      <c r="L3503" s="295">
        <v>2099.91</v>
      </c>
      <c r="M3503" s="295">
        <v>0</v>
      </c>
      <c r="N3503" s="295">
        <v>0</v>
      </c>
      <c r="O3503" s="295">
        <v>2099.91</v>
      </c>
      <c r="P3503" s="295">
        <v>0</v>
      </c>
      <c r="Q3503" s="295">
        <v>0</v>
      </c>
      <c r="R3503" s="295">
        <v>102044.74</v>
      </c>
      <c r="S3503" s="295">
        <v>0</v>
      </c>
      <c r="T3503" s="295">
        <v>824.48</v>
      </c>
      <c r="U3503" s="295">
        <v>0</v>
      </c>
      <c r="V3503" s="295">
        <v>0</v>
      </c>
      <c r="W3503" s="295">
        <v>824.48</v>
      </c>
      <c r="X3503" s="295">
        <v>0</v>
      </c>
      <c r="Y3503" s="295">
        <v>0</v>
      </c>
      <c r="Z3503" s="295">
        <v>0</v>
      </c>
      <c r="AA3503" s="295">
        <v>0</v>
      </c>
      <c r="AB3503" s="295">
        <v>0</v>
      </c>
      <c r="AC3503" s="295">
        <v>0</v>
      </c>
      <c r="AD3503" s="295">
        <v>0</v>
      </c>
      <c r="AE3503" s="295">
        <v>0</v>
      </c>
      <c r="AF3503" s="295">
        <v>0</v>
      </c>
      <c r="AG3503" s="295">
        <v>0</v>
      </c>
      <c r="AH3503" s="295">
        <v>155.96</v>
      </c>
      <c r="AI3503" s="295">
        <v>0</v>
      </c>
      <c r="AJ3503" s="295">
        <v>0</v>
      </c>
      <c r="AK3503" s="295">
        <v>0</v>
      </c>
      <c r="AL3503" s="295">
        <v>0</v>
      </c>
      <c r="AM3503" s="295">
        <v>0</v>
      </c>
      <c r="AN3503" s="295">
        <v>0</v>
      </c>
      <c r="AO3503" s="295">
        <v>0</v>
      </c>
      <c r="AP3503" s="295">
        <v>3080.35</v>
      </c>
      <c r="AQ3503" s="295">
        <v>0</v>
      </c>
      <c r="AR3503" s="295">
        <v>3080.35</v>
      </c>
      <c r="AS3503" s="295">
        <v>0</v>
      </c>
      <c r="AT3503" s="295">
        <f t="shared" si="54"/>
        <v>3080.35</v>
      </c>
      <c r="AU3503" s="295">
        <v>0</v>
      </c>
      <c r="AV3503" s="295">
        <v>0</v>
      </c>
      <c r="AW3503" s="296">
        <v>41</v>
      </c>
      <c r="AX3503" s="296">
        <v>120</v>
      </c>
      <c r="AY3503" s="295">
        <v>380000.59</v>
      </c>
      <c r="AZ3503" s="295">
        <v>226000.42</v>
      </c>
      <c r="BA3503" s="294">
        <v>89.763013000000001</v>
      </c>
      <c r="BB3503" s="294">
        <v>40.530204869537897</v>
      </c>
      <c r="BC3503" s="294">
        <v>9.5</v>
      </c>
      <c r="BD3503" s="294"/>
      <c r="BE3503" s="293" t="s">
        <v>4204</v>
      </c>
      <c r="BF3503" s="291"/>
      <c r="BG3503" s="293" t="s">
        <v>315</v>
      </c>
      <c r="BH3503" s="293" t="s">
        <v>179</v>
      </c>
      <c r="BI3503" s="293" t="s">
        <v>389</v>
      </c>
      <c r="BJ3503" s="293" t="s">
        <v>103</v>
      </c>
      <c r="BK3503" s="292" t="s">
        <v>4</v>
      </c>
      <c r="BL3503" s="294">
        <v>102044.74</v>
      </c>
      <c r="BM3503" s="292" t="s">
        <v>894</v>
      </c>
      <c r="BN3503" s="294"/>
      <c r="BO3503" s="297">
        <v>42781</v>
      </c>
      <c r="BP3503" s="297">
        <v>46433</v>
      </c>
      <c r="BQ3503" s="297" t="s">
        <v>1067</v>
      </c>
      <c r="BR3503" s="297" t="s">
        <v>4743</v>
      </c>
      <c r="BS3503" s="297">
        <v>42781</v>
      </c>
      <c r="BT3503" s="297">
        <v>46433</v>
      </c>
      <c r="BU3503" s="294">
        <v>0</v>
      </c>
      <c r="BV3503" s="294">
        <v>0</v>
      </c>
      <c r="BW3503" s="294">
        <v>0</v>
      </c>
    </row>
    <row r="3504" spans="1:75" s="289" customFormat="1" ht="18.2" customHeight="1" x14ac:dyDescent="0.15">
      <c r="A3504" s="298">
        <v>3502</v>
      </c>
      <c r="B3504" s="299" t="s">
        <v>305</v>
      </c>
      <c r="C3504" s="299" t="s">
        <v>306</v>
      </c>
      <c r="D3504" s="313">
        <v>45172</v>
      </c>
      <c r="E3504" s="300" t="s">
        <v>3952</v>
      </c>
      <c r="F3504" s="309">
        <v>0</v>
      </c>
      <c r="G3504" s="309">
        <v>0</v>
      </c>
      <c r="H3504" s="302">
        <v>145734.42000000001</v>
      </c>
      <c r="I3504" s="302">
        <v>0</v>
      </c>
      <c r="J3504" s="302">
        <v>0</v>
      </c>
      <c r="K3504" s="302">
        <v>145734.42000000001</v>
      </c>
      <c r="L3504" s="302">
        <v>2858.24</v>
      </c>
      <c r="M3504" s="302">
        <v>0</v>
      </c>
      <c r="N3504" s="302">
        <v>0</v>
      </c>
      <c r="O3504" s="302">
        <v>2858.24</v>
      </c>
      <c r="P3504" s="302">
        <v>0</v>
      </c>
      <c r="Q3504" s="302">
        <v>0</v>
      </c>
      <c r="R3504" s="302">
        <v>142876.18</v>
      </c>
      <c r="S3504" s="302">
        <v>0</v>
      </c>
      <c r="T3504" s="302">
        <v>1153.73</v>
      </c>
      <c r="U3504" s="302">
        <v>0</v>
      </c>
      <c r="V3504" s="302">
        <v>0</v>
      </c>
      <c r="W3504" s="302">
        <v>1153.73</v>
      </c>
      <c r="X3504" s="302">
        <v>0</v>
      </c>
      <c r="Y3504" s="302">
        <v>0</v>
      </c>
      <c r="Z3504" s="302">
        <v>0</v>
      </c>
      <c r="AA3504" s="302">
        <v>0</v>
      </c>
      <c r="AB3504" s="302">
        <v>0</v>
      </c>
      <c r="AC3504" s="302">
        <v>0</v>
      </c>
      <c r="AD3504" s="302">
        <v>0</v>
      </c>
      <c r="AE3504" s="302">
        <v>0</v>
      </c>
      <c r="AF3504" s="302">
        <v>0</v>
      </c>
      <c r="AG3504" s="302">
        <v>0</v>
      </c>
      <c r="AH3504" s="302">
        <v>202.4</v>
      </c>
      <c r="AI3504" s="302">
        <v>0</v>
      </c>
      <c r="AJ3504" s="302">
        <v>0</v>
      </c>
      <c r="AK3504" s="302">
        <v>0</v>
      </c>
      <c r="AL3504" s="302">
        <v>0</v>
      </c>
      <c r="AM3504" s="302">
        <v>0</v>
      </c>
      <c r="AN3504" s="302">
        <v>0</v>
      </c>
      <c r="AO3504" s="302">
        <v>0</v>
      </c>
      <c r="AP3504" s="302">
        <v>0</v>
      </c>
      <c r="AQ3504" s="302">
        <v>0</v>
      </c>
      <c r="AR3504" s="302">
        <v>0</v>
      </c>
      <c r="AS3504" s="302">
        <v>0</v>
      </c>
      <c r="AT3504" s="295">
        <f t="shared" si="54"/>
        <v>4214.37</v>
      </c>
      <c r="AU3504" s="302">
        <v>0</v>
      </c>
      <c r="AV3504" s="302">
        <v>0</v>
      </c>
      <c r="AW3504" s="303">
        <v>42</v>
      </c>
      <c r="AX3504" s="303">
        <v>120</v>
      </c>
      <c r="AY3504" s="302">
        <v>471499.99</v>
      </c>
      <c r="AZ3504" s="302">
        <v>310049.99</v>
      </c>
      <c r="BA3504" s="301">
        <v>89.076811000000006</v>
      </c>
      <c r="BB3504" s="301">
        <v>41.0480725455336</v>
      </c>
      <c r="BC3504" s="301">
        <v>9.5</v>
      </c>
      <c r="BD3504" s="301"/>
      <c r="BE3504" s="300" t="s">
        <v>4204</v>
      </c>
      <c r="BF3504" s="298"/>
      <c r="BG3504" s="300" t="s">
        <v>312</v>
      </c>
      <c r="BH3504" s="300" t="s">
        <v>230</v>
      </c>
      <c r="BI3504" s="300" t="s">
        <v>785</v>
      </c>
      <c r="BJ3504" s="300" t="s">
        <v>103</v>
      </c>
      <c r="BK3504" s="299" t="s">
        <v>4</v>
      </c>
      <c r="BL3504" s="301">
        <v>142876.18</v>
      </c>
      <c r="BM3504" s="299" t="s">
        <v>894</v>
      </c>
      <c r="BN3504" s="301"/>
      <c r="BO3504" s="304">
        <v>42800</v>
      </c>
      <c r="BP3504" s="304">
        <v>46452</v>
      </c>
      <c r="BQ3504" s="297" t="s">
        <v>1065</v>
      </c>
      <c r="BR3504" s="297" t="s">
        <v>4741</v>
      </c>
      <c r="BS3504" s="297">
        <v>42800</v>
      </c>
      <c r="BT3504" s="297">
        <v>46452</v>
      </c>
      <c r="BU3504" s="301">
        <v>0</v>
      </c>
      <c r="BV3504" s="301">
        <v>0</v>
      </c>
      <c r="BW3504" s="301">
        <v>0</v>
      </c>
    </row>
    <row r="3505" spans="1:75" s="289" customFormat="1" ht="18.2" customHeight="1" x14ac:dyDescent="0.15">
      <c r="A3505" s="291">
        <v>3503</v>
      </c>
      <c r="B3505" s="292" t="s">
        <v>305</v>
      </c>
      <c r="C3505" s="292" t="s">
        <v>306</v>
      </c>
      <c r="D3505" s="312">
        <v>45172</v>
      </c>
      <c r="E3505" s="293" t="s">
        <v>3953</v>
      </c>
      <c r="F3505" s="308">
        <v>0</v>
      </c>
      <c r="G3505" s="308">
        <v>0</v>
      </c>
      <c r="H3505" s="295">
        <v>303008.71999999997</v>
      </c>
      <c r="I3505" s="295">
        <v>0</v>
      </c>
      <c r="J3505" s="295">
        <v>0</v>
      </c>
      <c r="K3505" s="295">
        <v>303008.71999999997</v>
      </c>
      <c r="L3505" s="295">
        <v>1914.65</v>
      </c>
      <c r="M3505" s="295">
        <v>0</v>
      </c>
      <c r="N3505" s="295">
        <v>0</v>
      </c>
      <c r="O3505" s="295">
        <v>1914.65</v>
      </c>
      <c r="P3505" s="295">
        <v>0</v>
      </c>
      <c r="Q3505" s="295">
        <v>0</v>
      </c>
      <c r="R3505" s="295">
        <v>301094.07</v>
      </c>
      <c r="S3505" s="295">
        <v>0</v>
      </c>
      <c r="T3505" s="295">
        <v>2398.8200000000002</v>
      </c>
      <c r="U3505" s="295">
        <v>0</v>
      </c>
      <c r="V3505" s="295">
        <v>0</v>
      </c>
      <c r="W3505" s="295">
        <v>2398.8200000000002</v>
      </c>
      <c r="X3505" s="295">
        <v>0</v>
      </c>
      <c r="Y3505" s="295">
        <v>0</v>
      </c>
      <c r="Z3505" s="295">
        <v>0</v>
      </c>
      <c r="AA3505" s="295">
        <v>0</v>
      </c>
      <c r="AB3505" s="295">
        <v>0</v>
      </c>
      <c r="AC3505" s="295">
        <v>0</v>
      </c>
      <c r="AD3505" s="295">
        <v>0</v>
      </c>
      <c r="AE3505" s="295">
        <v>0</v>
      </c>
      <c r="AF3505" s="295">
        <v>0</v>
      </c>
      <c r="AG3505" s="295">
        <v>0</v>
      </c>
      <c r="AH3505" s="295">
        <v>212.8</v>
      </c>
      <c r="AI3505" s="295">
        <v>0</v>
      </c>
      <c r="AJ3505" s="295">
        <v>0</v>
      </c>
      <c r="AK3505" s="295">
        <v>0</v>
      </c>
      <c r="AL3505" s="295">
        <v>0</v>
      </c>
      <c r="AM3505" s="295">
        <v>0</v>
      </c>
      <c r="AN3505" s="295">
        <v>0</v>
      </c>
      <c r="AO3505" s="295">
        <v>0</v>
      </c>
      <c r="AP3505" s="295">
        <v>0</v>
      </c>
      <c r="AQ3505" s="295">
        <v>0</v>
      </c>
      <c r="AR3505" s="295">
        <v>0</v>
      </c>
      <c r="AS3505" s="295">
        <v>0</v>
      </c>
      <c r="AT3505" s="295">
        <f t="shared" si="54"/>
        <v>4526.2700000000004</v>
      </c>
      <c r="AU3505" s="295">
        <v>0</v>
      </c>
      <c r="AV3505" s="295">
        <v>0</v>
      </c>
      <c r="AW3505" s="296">
        <v>102</v>
      </c>
      <c r="AX3505" s="296">
        <v>180</v>
      </c>
      <c r="AY3505" s="295">
        <v>400000.01</v>
      </c>
      <c r="AZ3505" s="295">
        <v>400000.01</v>
      </c>
      <c r="BA3505" s="294">
        <v>90</v>
      </c>
      <c r="BB3505" s="294">
        <v>67.746164056345904</v>
      </c>
      <c r="BC3505" s="294">
        <v>9.5</v>
      </c>
      <c r="BD3505" s="294"/>
      <c r="BE3505" s="293" t="s">
        <v>4204</v>
      </c>
      <c r="BF3505" s="291"/>
      <c r="BG3505" s="293" t="s">
        <v>355</v>
      </c>
      <c r="BH3505" s="293" t="s">
        <v>227</v>
      </c>
      <c r="BI3505" s="293" t="s">
        <v>503</v>
      </c>
      <c r="BJ3505" s="293" t="s">
        <v>103</v>
      </c>
      <c r="BK3505" s="292" t="s">
        <v>4</v>
      </c>
      <c r="BL3505" s="294">
        <v>301094.07</v>
      </c>
      <c r="BM3505" s="292" t="s">
        <v>894</v>
      </c>
      <c r="BN3505" s="294"/>
      <c r="BO3505" s="297">
        <v>42822</v>
      </c>
      <c r="BP3505" s="297">
        <v>48301</v>
      </c>
      <c r="BQ3505" s="297" t="s">
        <v>1067</v>
      </c>
      <c r="BR3505" s="297" t="s">
        <v>4743</v>
      </c>
      <c r="BS3505" s="297">
        <v>42822</v>
      </c>
      <c r="BT3505" s="297">
        <v>48301</v>
      </c>
      <c r="BU3505" s="294">
        <v>0</v>
      </c>
      <c r="BV3505" s="294">
        <v>0</v>
      </c>
      <c r="BW3505" s="294">
        <v>0</v>
      </c>
    </row>
    <row r="3506" spans="1:75" s="289" customFormat="1" ht="18.2" customHeight="1" x14ac:dyDescent="0.15">
      <c r="A3506" s="298">
        <v>3504</v>
      </c>
      <c r="B3506" s="299" t="s">
        <v>305</v>
      </c>
      <c r="C3506" s="299" t="s">
        <v>306</v>
      </c>
      <c r="D3506" s="313">
        <v>45172</v>
      </c>
      <c r="E3506" s="300" t="s">
        <v>3954</v>
      </c>
      <c r="F3506" s="309">
        <v>0</v>
      </c>
      <c r="G3506" s="309">
        <v>0</v>
      </c>
      <c r="H3506" s="302">
        <v>94490.62</v>
      </c>
      <c r="I3506" s="302">
        <v>0</v>
      </c>
      <c r="J3506" s="302">
        <v>0</v>
      </c>
      <c r="K3506" s="302">
        <v>94490.62</v>
      </c>
      <c r="L3506" s="302">
        <v>1224.43</v>
      </c>
      <c r="M3506" s="302">
        <v>0</v>
      </c>
      <c r="N3506" s="302">
        <v>0</v>
      </c>
      <c r="O3506" s="302">
        <v>1224.43</v>
      </c>
      <c r="P3506" s="302">
        <v>0</v>
      </c>
      <c r="Q3506" s="302">
        <v>0</v>
      </c>
      <c r="R3506" s="302">
        <v>93266.19</v>
      </c>
      <c r="S3506" s="302">
        <v>0</v>
      </c>
      <c r="T3506" s="302">
        <v>787.42</v>
      </c>
      <c r="U3506" s="302">
        <v>0</v>
      </c>
      <c r="V3506" s="302">
        <v>0</v>
      </c>
      <c r="W3506" s="302">
        <v>787.42</v>
      </c>
      <c r="X3506" s="302">
        <v>0</v>
      </c>
      <c r="Y3506" s="302">
        <v>0</v>
      </c>
      <c r="Z3506" s="302">
        <v>0</v>
      </c>
      <c r="AA3506" s="302">
        <v>0</v>
      </c>
      <c r="AB3506" s="302">
        <v>0</v>
      </c>
      <c r="AC3506" s="302">
        <v>0</v>
      </c>
      <c r="AD3506" s="302">
        <v>0</v>
      </c>
      <c r="AE3506" s="302">
        <v>0</v>
      </c>
      <c r="AF3506" s="302">
        <v>0</v>
      </c>
      <c r="AG3506" s="302">
        <v>0</v>
      </c>
      <c r="AH3506" s="302">
        <v>109.85</v>
      </c>
      <c r="AI3506" s="302">
        <v>0</v>
      </c>
      <c r="AJ3506" s="302">
        <v>0</v>
      </c>
      <c r="AK3506" s="302">
        <v>0</v>
      </c>
      <c r="AL3506" s="302">
        <v>0</v>
      </c>
      <c r="AM3506" s="302">
        <v>0</v>
      </c>
      <c r="AN3506" s="302">
        <v>0</v>
      </c>
      <c r="AO3506" s="302">
        <v>0</v>
      </c>
      <c r="AP3506" s="302">
        <v>0.9</v>
      </c>
      <c r="AQ3506" s="302">
        <v>0</v>
      </c>
      <c r="AR3506" s="302">
        <v>0.6</v>
      </c>
      <c r="AS3506" s="302">
        <v>0</v>
      </c>
      <c r="AT3506" s="295">
        <f t="shared" si="54"/>
        <v>2122</v>
      </c>
      <c r="AU3506" s="302">
        <v>0</v>
      </c>
      <c r="AV3506" s="302">
        <v>0</v>
      </c>
      <c r="AW3506" s="303">
        <v>87</v>
      </c>
      <c r="AX3506" s="303">
        <v>165</v>
      </c>
      <c r="AY3506" s="302">
        <v>249002.79</v>
      </c>
      <c r="AZ3506" s="302">
        <v>173604.27</v>
      </c>
      <c r="BA3506" s="301">
        <v>49.439461000000001</v>
      </c>
      <c r="BB3506" s="301">
        <v>26.560580353948598</v>
      </c>
      <c r="BC3506" s="301">
        <v>10</v>
      </c>
      <c r="BD3506" s="301"/>
      <c r="BE3506" s="300" t="s">
        <v>4204</v>
      </c>
      <c r="BF3506" s="298"/>
      <c r="BG3506" s="300" t="s">
        <v>320</v>
      </c>
      <c r="BH3506" s="300" t="s">
        <v>197</v>
      </c>
      <c r="BI3506" s="300" t="s">
        <v>373</v>
      </c>
      <c r="BJ3506" s="300" t="s">
        <v>103</v>
      </c>
      <c r="BK3506" s="299" t="s">
        <v>4</v>
      </c>
      <c r="BL3506" s="301">
        <v>93266.19</v>
      </c>
      <c r="BM3506" s="299" t="s">
        <v>894</v>
      </c>
      <c r="BN3506" s="301"/>
      <c r="BO3506" s="304">
        <v>42822</v>
      </c>
      <c r="BP3506" s="304">
        <v>47845</v>
      </c>
      <c r="BQ3506" s="297" t="s">
        <v>1067</v>
      </c>
      <c r="BR3506" s="297" t="s">
        <v>4743</v>
      </c>
      <c r="BS3506" s="297">
        <v>42822</v>
      </c>
      <c r="BT3506" s="297">
        <v>47845</v>
      </c>
      <c r="BU3506" s="301">
        <v>0</v>
      </c>
      <c r="BV3506" s="301">
        <v>0</v>
      </c>
      <c r="BW3506" s="301">
        <v>0</v>
      </c>
    </row>
    <row r="3507" spans="1:75" s="289" customFormat="1" ht="18.2" customHeight="1" x14ac:dyDescent="0.15">
      <c r="A3507" s="291">
        <v>3505</v>
      </c>
      <c r="B3507" s="292" t="s">
        <v>305</v>
      </c>
      <c r="C3507" s="292" t="s">
        <v>306</v>
      </c>
      <c r="D3507" s="312">
        <v>45172</v>
      </c>
      <c r="E3507" s="293" t="s">
        <v>3955</v>
      </c>
      <c r="F3507" s="308">
        <v>0</v>
      </c>
      <c r="G3507" s="308">
        <v>0</v>
      </c>
      <c r="H3507" s="295">
        <v>155465.84</v>
      </c>
      <c r="I3507" s="295">
        <v>0</v>
      </c>
      <c r="J3507" s="295">
        <v>0</v>
      </c>
      <c r="K3507" s="295">
        <v>155465.84</v>
      </c>
      <c r="L3507" s="295">
        <v>1066.5899999999999</v>
      </c>
      <c r="M3507" s="295">
        <v>0</v>
      </c>
      <c r="N3507" s="295">
        <v>0</v>
      </c>
      <c r="O3507" s="295">
        <v>1066.5899999999999</v>
      </c>
      <c r="P3507" s="295">
        <v>0</v>
      </c>
      <c r="Q3507" s="295">
        <v>0</v>
      </c>
      <c r="R3507" s="295">
        <v>154399.25</v>
      </c>
      <c r="S3507" s="295">
        <v>0</v>
      </c>
      <c r="T3507" s="295">
        <v>1243.73</v>
      </c>
      <c r="U3507" s="295">
        <v>0</v>
      </c>
      <c r="V3507" s="295">
        <v>0</v>
      </c>
      <c r="W3507" s="295">
        <v>1243.73</v>
      </c>
      <c r="X3507" s="295">
        <v>0</v>
      </c>
      <c r="Y3507" s="295">
        <v>0</v>
      </c>
      <c r="Z3507" s="295">
        <v>0</v>
      </c>
      <c r="AA3507" s="295">
        <v>0</v>
      </c>
      <c r="AB3507" s="295">
        <v>0</v>
      </c>
      <c r="AC3507" s="295">
        <v>0</v>
      </c>
      <c r="AD3507" s="295">
        <v>0</v>
      </c>
      <c r="AE3507" s="295">
        <v>0</v>
      </c>
      <c r="AF3507" s="295">
        <v>0</v>
      </c>
      <c r="AG3507" s="295">
        <v>0</v>
      </c>
      <c r="AH3507" s="295">
        <v>121.04</v>
      </c>
      <c r="AI3507" s="295">
        <v>0</v>
      </c>
      <c r="AJ3507" s="295">
        <v>0</v>
      </c>
      <c r="AK3507" s="295">
        <v>0</v>
      </c>
      <c r="AL3507" s="295">
        <v>0</v>
      </c>
      <c r="AM3507" s="295">
        <v>0</v>
      </c>
      <c r="AN3507" s="295">
        <v>0</v>
      </c>
      <c r="AO3507" s="295">
        <v>0</v>
      </c>
      <c r="AP3507" s="295">
        <v>0</v>
      </c>
      <c r="AQ3507" s="295">
        <v>0</v>
      </c>
      <c r="AR3507" s="295">
        <v>0</v>
      </c>
      <c r="AS3507" s="295">
        <v>1.36</v>
      </c>
      <c r="AT3507" s="295">
        <f t="shared" si="54"/>
        <v>2430</v>
      </c>
      <c r="AU3507" s="295">
        <v>0</v>
      </c>
      <c r="AV3507" s="295">
        <v>0</v>
      </c>
      <c r="AW3507" s="296">
        <v>96</v>
      </c>
      <c r="AX3507" s="296">
        <v>174</v>
      </c>
      <c r="AY3507" s="295">
        <v>251023.35</v>
      </c>
      <c r="AZ3507" s="295">
        <v>209361.87</v>
      </c>
      <c r="BA3507" s="294">
        <v>59.814402000000001</v>
      </c>
      <c r="BB3507" s="294">
        <v>44.111656090951499</v>
      </c>
      <c r="BC3507" s="294">
        <v>9.6</v>
      </c>
      <c r="BD3507" s="294"/>
      <c r="BE3507" s="293" t="s">
        <v>4204</v>
      </c>
      <c r="BF3507" s="291"/>
      <c r="BG3507" s="293" t="s">
        <v>320</v>
      </c>
      <c r="BH3507" s="293" t="s">
        <v>197</v>
      </c>
      <c r="BI3507" s="293" t="s">
        <v>373</v>
      </c>
      <c r="BJ3507" s="293" t="s">
        <v>103</v>
      </c>
      <c r="BK3507" s="292" t="s">
        <v>4</v>
      </c>
      <c r="BL3507" s="294">
        <v>154399.25</v>
      </c>
      <c r="BM3507" s="292" t="s">
        <v>894</v>
      </c>
      <c r="BN3507" s="294"/>
      <c r="BO3507" s="297">
        <v>42822</v>
      </c>
      <c r="BP3507" s="297">
        <v>48119</v>
      </c>
      <c r="BQ3507" s="297" t="s">
        <v>1065</v>
      </c>
      <c r="BR3507" s="297" t="s">
        <v>4741</v>
      </c>
      <c r="BS3507" s="297">
        <v>42822</v>
      </c>
      <c r="BT3507" s="297">
        <v>48119</v>
      </c>
      <c r="BU3507" s="294">
        <v>0</v>
      </c>
      <c r="BV3507" s="294">
        <v>0</v>
      </c>
      <c r="BW3507" s="294">
        <v>0</v>
      </c>
    </row>
    <row r="3508" spans="1:75" s="289" customFormat="1" ht="18.2" customHeight="1" x14ac:dyDescent="0.15">
      <c r="A3508" s="298">
        <v>3506</v>
      </c>
      <c r="B3508" s="299" t="s">
        <v>305</v>
      </c>
      <c r="C3508" s="299" t="s">
        <v>306</v>
      </c>
      <c r="D3508" s="313">
        <v>45172</v>
      </c>
      <c r="E3508" s="300" t="s">
        <v>3956</v>
      </c>
      <c r="F3508" s="309">
        <v>0</v>
      </c>
      <c r="G3508" s="309">
        <v>0</v>
      </c>
      <c r="H3508" s="302">
        <v>96915.89</v>
      </c>
      <c r="I3508" s="302">
        <v>0</v>
      </c>
      <c r="J3508" s="302">
        <v>0</v>
      </c>
      <c r="K3508" s="302">
        <v>96915.89</v>
      </c>
      <c r="L3508" s="302">
        <v>1849.85</v>
      </c>
      <c r="M3508" s="302">
        <v>0</v>
      </c>
      <c r="N3508" s="302">
        <v>0</v>
      </c>
      <c r="O3508" s="302">
        <v>1849.85</v>
      </c>
      <c r="P3508" s="302">
        <v>0</v>
      </c>
      <c r="Q3508" s="302">
        <v>0</v>
      </c>
      <c r="R3508" s="302">
        <v>95066.04</v>
      </c>
      <c r="S3508" s="302">
        <v>0</v>
      </c>
      <c r="T3508" s="302">
        <v>767.25</v>
      </c>
      <c r="U3508" s="302">
        <v>0</v>
      </c>
      <c r="V3508" s="302">
        <v>0</v>
      </c>
      <c r="W3508" s="302">
        <v>767.25</v>
      </c>
      <c r="X3508" s="302">
        <v>0</v>
      </c>
      <c r="Y3508" s="302">
        <v>0</v>
      </c>
      <c r="Z3508" s="302">
        <v>0</v>
      </c>
      <c r="AA3508" s="302">
        <v>0</v>
      </c>
      <c r="AB3508" s="302">
        <v>0</v>
      </c>
      <c r="AC3508" s="302">
        <v>0</v>
      </c>
      <c r="AD3508" s="302">
        <v>0</v>
      </c>
      <c r="AE3508" s="302">
        <v>0</v>
      </c>
      <c r="AF3508" s="302">
        <v>0</v>
      </c>
      <c r="AG3508" s="302">
        <v>0</v>
      </c>
      <c r="AH3508" s="302">
        <v>138.31</v>
      </c>
      <c r="AI3508" s="302">
        <v>0</v>
      </c>
      <c r="AJ3508" s="302">
        <v>0</v>
      </c>
      <c r="AK3508" s="302">
        <v>0</v>
      </c>
      <c r="AL3508" s="302">
        <v>0</v>
      </c>
      <c r="AM3508" s="302">
        <v>0</v>
      </c>
      <c r="AN3508" s="302">
        <v>0</v>
      </c>
      <c r="AO3508" s="302">
        <v>0</v>
      </c>
      <c r="AP3508" s="302">
        <v>0</v>
      </c>
      <c r="AQ3508" s="302">
        <v>0</v>
      </c>
      <c r="AR3508" s="302">
        <v>0</v>
      </c>
      <c r="AS3508" s="302">
        <v>0</v>
      </c>
      <c r="AT3508" s="295">
        <f t="shared" si="54"/>
        <v>2755.41</v>
      </c>
      <c r="AU3508" s="302">
        <v>0</v>
      </c>
      <c r="AV3508" s="302">
        <v>0</v>
      </c>
      <c r="AW3508" s="303">
        <v>43</v>
      </c>
      <c r="AX3508" s="303">
        <v>120</v>
      </c>
      <c r="AY3508" s="302">
        <v>334599.13</v>
      </c>
      <c r="AZ3508" s="302">
        <v>202252.75</v>
      </c>
      <c r="BA3508" s="301">
        <v>84.248086999999998</v>
      </c>
      <c r="BB3508" s="301">
        <v>39.599619825517699</v>
      </c>
      <c r="BC3508" s="301">
        <v>9.5</v>
      </c>
      <c r="BD3508" s="301"/>
      <c r="BE3508" s="300" t="s">
        <v>4204</v>
      </c>
      <c r="BF3508" s="298"/>
      <c r="BG3508" s="300" t="s">
        <v>312</v>
      </c>
      <c r="BH3508" s="300" t="s">
        <v>188</v>
      </c>
      <c r="BI3508" s="300" t="s">
        <v>313</v>
      </c>
      <c r="BJ3508" s="300" t="s">
        <v>103</v>
      </c>
      <c r="BK3508" s="299" t="s">
        <v>4</v>
      </c>
      <c r="BL3508" s="301">
        <v>95066.04</v>
      </c>
      <c r="BM3508" s="299" t="s">
        <v>894</v>
      </c>
      <c r="BN3508" s="301"/>
      <c r="BO3508" s="304">
        <v>42835</v>
      </c>
      <c r="BP3508" s="304">
        <v>46487</v>
      </c>
      <c r="BQ3508" s="297" t="s">
        <v>1065</v>
      </c>
      <c r="BR3508" s="297" t="s">
        <v>4741</v>
      </c>
      <c r="BS3508" s="297">
        <v>42835</v>
      </c>
      <c r="BT3508" s="297">
        <v>46487</v>
      </c>
      <c r="BU3508" s="301">
        <v>0</v>
      </c>
      <c r="BV3508" s="301">
        <v>0</v>
      </c>
      <c r="BW3508" s="301">
        <v>0</v>
      </c>
    </row>
    <row r="3509" spans="1:75" s="289" customFormat="1" ht="18.2" customHeight="1" x14ac:dyDescent="0.15">
      <c r="A3509" s="291">
        <v>3507</v>
      </c>
      <c r="B3509" s="292" t="s">
        <v>305</v>
      </c>
      <c r="C3509" s="292" t="s">
        <v>306</v>
      </c>
      <c r="D3509" s="312">
        <v>45172</v>
      </c>
      <c r="E3509" s="293" t="s">
        <v>3957</v>
      </c>
      <c r="F3509" s="308">
        <v>0</v>
      </c>
      <c r="G3509" s="308">
        <v>0</v>
      </c>
      <c r="H3509" s="295">
        <v>176456.29</v>
      </c>
      <c r="I3509" s="295">
        <v>0</v>
      </c>
      <c r="J3509" s="295">
        <v>0</v>
      </c>
      <c r="K3509" s="295">
        <v>176456.29</v>
      </c>
      <c r="L3509" s="295">
        <v>3547.13</v>
      </c>
      <c r="M3509" s="295">
        <v>0</v>
      </c>
      <c r="N3509" s="295">
        <v>0</v>
      </c>
      <c r="O3509" s="295">
        <v>3547.13</v>
      </c>
      <c r="P3509" s="295">
        <v>0</v>
      </c>
      <c r="Q3509" s="295">
        <v>0</v>
      </c>
      <c r="R3509" s="295">
        <v>172909.16</v>
      </c>
      <c r="S3509" s="295">
        <v>0</v>
      </c>
      <c r="T3509" s="295">
        <v>1382.24</v>
      </c>
      <c r="U3509" s="295">
        <v>0</v>
      </c>
      <c r="V3509" s="295">
        <v>0</v>
      </c>
      <c r="W3509" s="295">
        <v>1382.24</v>
      </c>
      <c r="X3509" s="295">
        <v>0</v>
      </c>
      <c r="Y3509" s="295">
        <v>0</v>
      </c>
      <c r="Z3509" s="295">
        <v>0</v>
      </c>
      <c r="AA3509" s="295">
        <v>0</v>
      </c>
      <c r="AB3509" s="295">
        <v>0</v>
      </c>
      <c r="AC3509" s="295">
        <v>0</v>
      </c>
      <c r="AD3509" s="295">
        <v>0</v>
      </c>
      <c r="AE3509" s="295">
        <v>0</v>
      </c>
      <c r="AF3509" s="295">
        <v>0</v>
      </c>
      <c r="AG3509" s="295">
        <v>0</v>
      </c>
      <c r="AH3509" s="295">
        <v>308.08999999999997</v>
      </c>
      <c r="AI3509" s="295">
        <v>0</v>
      </c>
      <c r="AJ3509" s="295">
        <v>0</v>
      </c>
      <c r="AK3509" s="295">
        <v>0</v>
      </c>
      <c r="AL3509" s="295">
        <v>0</v>
      </c>
      <c r="AM3509" s="295">
        <v>0</v>
      </c>
      <c r="AN3509" s="295">
        <v>0</v>
      </c>
      <c r="AO3509" s="295">
        <v>0</v>
      </c>
      <c r="AP3509" s="295">
        <v>0</v>
      </c>
      <c r="AQ3509" s="295">
        <v>0</v>
      </c>
      <c r="AR3509" s="295">
        <v>0</v>
      </c>
      <c r="AS3509" s="295">
        <v>0</v>
      </c>
      <c r="AT3509" s="295">
        <f t="shared" si="54"/>
        <v>5237.46</v>
      </c>
      <c r="AU3509" s="295">
        <v>0</v>
      </c>
      <c r="AV3509" s="295">
        <v>0</v>
      </c>
      <c r="AW3509" s="296">
        <v>103</v>
      </c>
      <c r="AX3509" s="296">
        <v>180</v>
      </c>
      <c r="AY3509" s="295">
        <v>713999.98</v>
      </c>
      <c r="AZ3509" s="295">
        <v>474799.99</v>
      </c>
      <c r="BA3509" s="294">
        <v>90</v>
      </c>
      <c r="BB3509" s="294">
        <v>32.775536494851202</v>
      </c>
      <c r="BC3509" s="294">
        <v>9.4</v>
      </c>
      <c r="BD3509" s="294"/>
      <c r="BE3509" s="293" t="s">
        <v>4204</v>
      </c>
      <c r="BF3509" s="291"/>
      <c r="BG3509" s="293" t="s">
        <v>312</v>
      </c>
      <c r="BH3509" s="293" t="s">
        <v>230</v>
      </c>
      <c r="BI3509" s="293" t="s">
        <v>642</v>
      </c>
      <c r="BJ3509" s="293" t="s">
        <v>103</v>
      </c>
      <c r="BK3509" s="292" t="s">
        <v>4</v>
      </c>
      <c r="BL3509" s="294">
        <v>172909.16</v>
      </c>
      <c r="BM3509" s="292" t="s">
        <v>894</v>
      </c>
      <c r="BN3509" s="294"/>
      <c r="BO3509" s="297">
        <v>42835</v>
      </c>
      <c r="BP3509" s="297">
        <v>48314</v>
      </c>
      <c r="BQ3509" s="297" t="s">
        <v>1065</v>
      </c>
      <c r="BR3509" s="297" t="s">
        <v>4741</v>
      </c>
      <c r="BS3509" s="297">
        <v>42835</v>
      </c>
      <c r="BT3509" s="297">
        <v>48314</v>
      </c>
      <c r="BU3509" s="294">
        <v>0</v>
      </c>
      <c r="BV3509" s="294">
        <v>0</v>
      </c>
      <c r="BW3509" s="294">
        <v>0</v>
      </c>
    </row>
    <row r="3510" spans="1:75" s="289" customFormat="1" ht="18.2" customHeight="1" x14ac:dyDescent="0.15">
      <c r="A3510" s="298">
        <v>3508</v>
      </c>
      <c r="B3510" s="299" t="s">
        <v>305</v>
      </c>
      <c r="C3510" s="299" t="s">
        <v>306</v>
      </c>
      <c r="D3510" s="313">
        <v>45172</v>
      </c>
      <c r="E3510" s="300" t="s">
        <v>3958</v>
      </c>
      <c r="F3510" s="309">
        <v>54</v>
      </c>
      <c r="G3510" s="309">
        <v>53</v>
      </c>
      <c r="H3510" s="302">
        <v>270815.73</v>
      </c>
      <c r="I3510" s="302">
        <v>85494.14</v>
      </c>
      <c r="J3510" s="302">
        <v>0</v>
      </c>
      <c r="K3510" s="302">
        <v>356309.87</v>
      </c>
      <c r="L3510" s="302">
        <v>1981.39</v>
      </c>
      <c r="M3510" s="302">
        <v>0</v>
      </c>
      <c r="N3510" s="302">
        <v>0</v>
      </c>
      <c r="O3510" s="302">
        <v>0</v>
      </c>
      <c r="P3510" s="302">
        <v>0</v>
      </c>
      <c r="Q3510" s="302">
        <v>0</v>
      </c>
      <c r="R3510" s="302">
        <v>356309.87</v>
      </c>
      <c r="S3510" s="302">
        <v>133149.41</v>
      </c>
      <c r="T3510" s="302">
        <v>2143.96</v>
      </c>
      <c r="U3510" s="302">
        <v>0</v>
      </c>
      <c r="V3510" s="302">
        <v>0</v>
      </c>
      <c r="W3510" s="302">
        <v>0</v>
      </c>
      <c r="X3510" s="302">
        <v>0</v>
      </c>
      <c r="Y3510" s="302">
        <v>0</v>
      </c>
      <c r="Z3510" s="302">
        <v>135293.37</v>
      </c>
      <c r="AA3510" s="302">
        <v>0</v>
      </c>
      <c r="AB3510" s="302">
        <v>0</v>
      </c>
      <c r="AC3510" s="302">
        <v>0</v>
      </c>
      <c r="AD3510" s="302">
        <v>0</v>
      </c>
      <c r="AE3510" s="302">
        <v>0</v>
      </c>
      <c r="AF3510" s="302">
        <v>0</v>
      </c>
      <c r="AG3510" s="302">
        <v>0</v>
      </c>
      <c r="AH3510" s="302">
        <v>0</v>
      </c>
      <c r="AI3510" s="302">
        <v>0</v>
      </c>
      <c r="AJ3510" s="302">
        <v>0</v>
      </c>
      <c r="AK3510" s="302">
        <v>0</v>
      </c>
      <c r="AL3510" s="302">
        <v>0</v>
      </c>
      <c r="AM3510" s="302">
        <v>0</v>
      </c>
      <c r="AN3510" s="302">
        <v>0</v>
      </c>
      <c r="AO3510" s="302">
        <v>0</v>
      </c>
      <c r="AP3510" s="302">
        <v>0</v>
      </c>
      <c r="AQ3510" s="302">
        <v>0</v>
      </c>
      <c r="AR3510" s="302">
        <v>0</v>
      </c>
      <c r="AS3510" s="302">
        <v>0</v>
      </c>
      <c r="AT3510" s="295">
        <f t="shared" si="54"/>
        <v>0</v>
      </c>
      <c r="AU3510" s="302">
        <v>87475.53</v>
      </c>
      <c r="AV3510" s="302">
        <v>135293.37</v>
      </c>
      <c r="AW3510" s="303">
        <v>92</v>
      </c>
      <c r="AX3510" s="303">
        <v>169</v>
      </c>
      <c r="AY3510" s="302">
        <v>370001.18</v>
      </c>
      <c r="AZ3510" s="302">
        <v>370001.18</v>
      </c>
      <c r="BA3510" s="301">
        <v>74.004452000000001</v>
      </c>
      <c r="BB3510" s="301">
        <v>71.266033993570602</v>
      </c>
      <c r="BC3510" s="301">
        <v>9.5</v>
      </c>
      <c r="BD3510" s="301"/>
      <c r="BE3510" s="300" t="s">
        <v>4204</v>
      </c>
      <c r="BF3510" s="298"/>
      <c r="BG3510" s="300" t="s">
        <v>320</v>
      </c>
      <c r="BH3510" s="300" t="s">
        <v>181</v>
      </c>
      <c r="BI3510" s="300" t="s">
        <v>427</v>
      </c>
      <c r="BJ3510" s="300" t="s">
        <v>4205</v>
      </c>
      <c r="BK3510" s="299" t="s">
        <v>4</v>
      </c>
      <c r="BL3510" s="301">
        <v>356309.87</v>
      </c>
      <c r="BM3510" s="299" t="s">
        <v>894</v>
      </c>
      <c r="BN3510" s="301"/>
      <c r="BO3510" s="304">
        <v>42852</v>
      </c>
      <c r="BP3510" s="304">
        <v>47995</v>
      </c>
      <c r="BQ3510" s="297" t="s">
        <v>925</v>
      </c>
      <c r="BR3510" s="297" t="s">
        <v>4745</v>
      </c>
      <c r="BS3510" s="297">
        <v>42852</v>
      </c>
      <c r="BT3510" s="297">
        <v>47995</v>
      </c>
      <c r="BU3510" s="301">
        <v>10629.36</v>
      </c>
      <c r="BV3510" s="301">
        <v>0</v>
      </c>
      <c r="BW3510" s="301">
        <v>0</v>
      </c>
    </row>
    <row r="3511" spans="1:75" s="289" customFormat="1" ht="18.2" customHeight="1" x14ac:dyDescent="0.15">
      <c r="A3511" s="291">
        <v>3509</v>
      </c>
      <c r="B3511" s="292" t="s">
        <v>305</v>
      </c>
      <c r="C3511" s="292" t="s">
        <v>306</v>
      </c>
      <c r="D3511" s="312">
        <v>45172</v>
      </c>
      <c r="E3511" s="293" t="s">
        <v>3959</v>
      </c>
      <c r="F3511" s="308">
        <v>0</v>
      </c>
      <c r="G3511" s="308">
        <v>0</v>
      </c>
      <c r="H3511" s="295">
        <v>53981.31</v>
      </c>
      <c r="I3511" s="295">
        <v>0</v>
      </c>
      <c r="J3511" s="295">
        <v>0</v>
      </c>
      <c r="K3511" s="295">
        <v>53981.31</v>
      </c>
      <c r="L3511" s="295">
        <v>376.57</v>
      </c>
      <c r="M3511" s="295">
        <v>0</v>
      </c>
      <c r="N3511" s="295">
        <v>0</v>
      </c>
      <c r="O3511" s="295">
        <v>376.57</v>
      </c>
      <c r="P3511" s="295">
        <v>0</v>
      </c>
      <c r="Q3511" s="295">
        <v>0</v>
      </c>
      <c r="R3511" s="295">
        <v>53604.74</v>
      </c>
      <c r="S3511" s="295">
        <v>0</v>
      </c>
      <c r="T3511" s="295">
        <v>445.35</v>
      </c>
      <c r="U3511" s="295">
        <v>0</v>
      </c>
      <c r="V3511" s="295">
        <v>0</v>
      </c>
      <c r="W3511" s="295">
        <v>445.35</v>
      </c>
      <c r="X3511" s="295">
        <v>0</v>
      </c>
      <c r="Y3511" s="295">
        <v>0</v>
      </c>
      <c r="Z3511" s="295">
        <v>0</v>
      </c>
      <c r="AA3511" s="295">
        <v>0</v>
      </c>
      <c r="AB3511" s="295">
        <v>0</v>
      </c>
      <c r="AC3511" s="295">
        <v>0</v>
      </c>
      <c r="AD3511" s="295">
        <v>0</v>
      </c>
      <c r="AE3511" s="295">
        <v>0</v>
      </c>
      <c r="AF3511" s="295">
        <v>0</v>
      </c>
      <c r="AG3511" s="295">
        <v>0</v>
      </c>
      <c r="AH3511" s="295">
        <v>83.97</v>
      </c>
      <c r="AI3511" s="295">
        <v>0</v>
      </c>
      <c r="AJ3511" s="295">
        <v>0</v>
      </c>
      <c r="AK3511" s="295">
        <v>0</v>
      </c>
      <c r="AL3511" s="295">
        <v>0</v>
      </c>
      <c r="AM3511" s="295">
        <v>0</v>
      </c>
      <c r="AN3511" s="295">
        <v>0</v>
      </c>
      <c r="AO3511" s="295">
        <v>0</v>
      </c>
      <c r="AP3511" s="295">
        <v>1.65</v>
      </c>
      <c r="AQ3511" s="295">
        <v>0</v>
      </c>
      <c r="AR3511" s="295">
        <v>7.54</v>
      </c>
      <c r="AS3511" s="295">
        <v>0</v>
      </c>
      <c r="AT3511" s="295">
        <f t="shared" si="54"/>
        <v>900</v>
      </c>
      <c r="AU3511" s="295">
        <v>0</v>
      </c>
      <c r="AV3511" s="295">
        <v>0</v>
      </c>
      <c r="AW3511" s="296">
        <v>94</v>
      </c>
      <c r="AX3511" s="296">
        <v>171</v>
      </c>
      <c r="AY3511" s="295">
        <v>267997.26</v>
      </c>
      <c r="AZ3511" s="295">
        <v>72647.41</v>
      </c>
      <c r="BA3511" s="294">
        <v>20.605865000000001</v>
      </c>
      <c r="BB3511" s="294">
        <v>15.2045618116338</v>
      </c>
      <c r="BC3511" s="294">
        <v>9.9</v>
      </c>
      <c r="BD3511" s="294"/>
      <c r="BE3511" s="293" t="s">
        <v>4204</v>
      </c>
      <c r="BF3511" s="291"/>
      <c r="BG3511" s="293" t="s">
        <v>360</v>
      </c>
      <c r="BH3511" s="293" t="s">
        <v>232</v>
      </c>
      <c r="BI3511" s="293" t="s">
        <v>629</v>
      </c>
      <c r="BJ3511" s="293" t="s">
        <v>103</v>
      </c>
      <c r="BK3511" s="292" t="s">
        <v>4</v>
      </c>
      <c r="BL3511" s="294">
        <v>53604.74</v>
      </c>
      <c r="BM3511" s="292" t="s">
        <v>894</v>
      </c>
      <c r="BN3511" s="294"/>
      <c r="BO3511" s="297">
        <v>42851</v>
      </c>
      <c r="BP3511" s="297">
        <v>48055</v>
      </c>
      <c r="BQ3511" s="297" t="s">
        <v>1067</v>
      </c>
      <c r="BR3511" s="297" t="s">
        <v>4743</v>
      </c>
      <c r="BS3511" s="297">
        <v>42851</v>
      </c>
      <c r="BT3511" s="297">
        <v>48055</v>
      </c>
      <c r="BU3511" s="294">
        <v>0</v>
      </c>
      <c r="BV3511" s="294">
        <v>0</v>
      </c>
      <c r="BW3511" s="294">
        <v>0</v>
      </c>
    </row>
    <row r="3512" spans="1:75" s="289" customFormat="1" ht="18.2" customHeight="1" x14ac:dyDescent="0.15">
      <c r="A3512" s="298">
        <v>3510</v>
      </c>
      <c r="B3512" s="299" t="s">
        <v>305</v>
      </c>
      <c r="C3512" s="299" t="s">
        <v>306</v>
      </c>
      <c r="D3512" s="313">
        <v>45172</v>
      </c>
      <c r="E3512" s="300" t="s">
        <v>3960</v>
      </c>
      <c r="F3512" s="309">
        <v>0</v>
      </c>
      <c r="G3512" s="309">
        <v>0</v>
      </c>
      <c r="H3512" s="302">
        <v>188841.24</v>
      </c>
      <c r="I3512" s="302">
        <v>0</v>
      </c>
      <c r="J3512" s="302">
        <v>0</v>
      </c>
      <c r="K3512" s="302">
        <v>188841.24</v>
      </c>
      <c r="L3512" s="302">
        <v>1239.8599999999999</v>
      </c>
      <c r="M3512" s="302">
        <v>0</v>
      </c>
      <c r="N3512" s="302">
        <v>0</v>
      </c>
      <c r="O3512" s="302">
        <v>1239.8599999999999</v>
      </c>
      <c r="P3512" s="302">
        <v>0</v>
      </c>
      <c r="Q3512" s="302">
        <v>0</v>
      </c>
      <c r="R3512" s="302">
        <v>187601.38</v>
      </c>
      <c r="S3512" s="302">
        <v>0</v>
      </c>
      <c r="T3512" s="302">
        <v>1510.73</v>
      </c>
      <c r="U3512" s="302">
        <v>0</v>
      </c>
      <c r="V3512" s="302">
        <v>0</v>
      </c>
      <c r="W3512" s="302">
        <v>1510.73</v>
      </c>
      <c r="X3512" s="302">
        <v>0</v>
      </c>
      <c r="Y3512" s="302">
        <v>0</v>
      </c>
      <c r="Z3512" s="302">
        <v>0</v>
      </c>
      <c r="AA3512" s="302">
        <v>0</v>
      </c>
      <c r="AB3512" s="302">
        <v>0</v>
      </c>
      <c r="AC3512" s="302">
        <v>0</v>
      </c>
      <c r="AD3512" s="302">
        <v>0</v>
      </c>
      <c r="AE3512" s="302">
        <v>0</v>
      </c>
      <c r="AF3512" s="302">
        <v>0</v>
      </c>
      <c r="AG3512" s="302">
        <v>0</v>
      </c>
      <c r="AH3512" s="302">
        <v>157.75</v>
      </c>
      <c r="AI3512" s="302">
        <v>0</v>
      </c>
      <c r="AJ3512" s="302">
        <v>0</v>
      </c>
      <c r="AK3512" s="302">
        <v>0</v>
      </c>
      <c r="AL3512" s="302">
        <v>0</v>
      </c>
      <c r="AM3512" s="302">
        <v>0</v>
      </c>
      <c r="AN3512" s="302">
        <v>0</v>
      </c>
      <c r="AO3512" s="302">
        <v>0</v>
      </c>
      <c r="AP3512" s="302">
        <v>0.32</v>
      </c>
      <c r="AQ3512" s="302">
        <v>0</v>
      </c>
      <c r="AR3512" s="302">
        <v>1.66</v>
      </c>
      <c r="AS3512" s="302">
        <v>0</v>
      </c>
      <c r="AT3512" s="295">
        <f t="shared" si="54"/>
        <v>2907</v>
      </c>
      <c r="AU3512" s="302">
        <v>0</v>
      </c>
      <c r="AV3512" s="302">
        <v>0</v>
      </c>
      <c r="AW3512" s="303">
        <v>99</v>
      </c>
      <c r="AX3512" s="303">
        <v>176</v>
      </c>
      <c r="AY3512" s="302">
        <v>355700.02</v>
      </c>
      <c r="AZ3512" s="302">
        <v>250754.01</v>
      </c>
      <c r="BA3512" s="301">
        <v>54.630304000000002</v>
      </c>
      <c r="BB3512" s="301">
        <v>40.871611266434101</v>
      </c>
      <c r="BC3512" s="301">
        <v>9.6</v>
      </c>
      <c r="BD3512" s="301"/>
      <c r="BE3512" s="300" t="s">
        <v>4204</v>
      </c>
      <c r="BF3512" s="298"/>
      <c r="BG3512" s="300" t="s">
        <v>312</v>
      </c>
      <c r="BH3512" s="300" t="s">
        <v>196</v>
      </c>
      <c r="BI3512" s="300" t="s">
        <v>773</v>
      </c>
      <c r="BJ3512" s="300" t="s">
        <v>103</v>
      </c>
      <c r="BK3512" s="299" t="s">
        <v>4</v>
      </c>
      <c r="BL3512" s="301">
        <v>187601.38</v>
      </c>
      <c r="BM3512" s="299" t="s">
        <v>894</v>
      </c>
      <c r="BN3512" s="301"/>
      <c r="BO3512" s="304">
        <v>42851</v>
      </c>
      <c r="BP3512" s="304">
        <v>48208</v>
      </c>
      <c r="BQ3512" s="297" t="s">
        <v>1065</v>
      </c>
      <c r="BR3512" s="297" t="s">
        <v>4741</v>
      </c>
      <c r="BS3512" s="297">
        <v>42851</v>
      </c>
      <c r="BT3512" s="297">
        <v>48208</v>
      </c>
      <c r="BU3512" s="301">
        <v>0</v>
      </c>
      <c r="BV3512" s="301">
        <v>0</v>
      </c>
      <c r="BW3512" s="301">
        <v>0</v>
      </c>
    </row>
    <row r="3513" spans="1:75" s="289" customFormat="1" ht="18.2" customHeight="1" x14ac:dyDescent="0.15">
      <c r="A3513" s="291">
        <v>3511</v>
      </c>
      <c r="B3513" s="292" t="s">
        <v>305</v>
      </c>
      <c r="C3513" s="292" t="s">
        <v>306</v>
      </c>
      <c r="D3513" s="312">
        <v>45172</v>
      </c>
      <c r="E3513" s="293" t="s">
        <v>3961</v>
      </c>
      <c r="F3513" s="308">
        <v>0</v>
      </c>
      <c r="G3513" s="308">
        <v>0</v>
      </c>
      <c r="H3513" s="295">
        <v>318751.52</v>
      </c>
      <c r="I3513" s="295">
        <v>0</v>
      </c>
      <c r="J3513" s="295">
        <v>0</v>
      </c>
      <c r="K3513" s="295">
        <v>318751.52</v>
      </c>
      <c r="L3513" s="295">
        <v>2102.5100000000002</v>
      </c>
      <c r="M3513" s="295">
        <v>0</v>
      </c>
      <c r="N3513" s="295">
        <v>0</v>
      </c>
      <c r="O3513" s="295">
        <v>2102.5100000000002</v>
      </c>
      <c r="P3513" s="295">
        <v>0</v>
      </c>
      <c r="Q3513" s="295">
        <v>0</v>
      </c>
      <c r="R3513" s="295">
        <v>316649.01</v>
      </c>
      <c r="S3513" s="295">
        <v>0</v>
      </c>
      <c r="T3513" s="295">
        <v>2523.4499999999998</v>
      </c>
      <c r="U3513" s="295">
        <v>0</v>
      </c>
      <c r="V3513" s="295">
        <v>0</v>
      </c>
      <c r="W3513" s="295">
        <v>2523.4499999999998</v>
      </c>
      <c r="X3513" s="295">
        <v>0</v>
      </c>
      <c r="Y3513" s="295">
        <v>0</v>
      </c>
      <c r="Z3513" s="295">
        <v>0</v>
      </c>
      <c r="AA3513" s="295">
        <v>0</v>
      </c>
      <c r="AB3513" s="295">
        <v>0</v>
      </c>
      <c r="AC3513" s="295">
        <v>0</v>
      </c>
      <c r="AD3513" s="295">
        <v>0</v>
      </c>
      <c r="AE3513" s="295">
        <v>0</v>
      </c>
      <c r="AF3513" s="295">
        <v>0</v>
      </c>
      <c r="AG3513" s="295">
        <v>0</v>
      </c>
      <c r="AH3513" s="295">
        <v>225.57</v>
      </c>
      <c r="AI3513" s="295">
        <v>0</v>
      </c>
      <c r="AJ3513" s="295">
        <v>0</v>
      </c>
      <c r="AK3513" s="295">
        <v>0</v>
      </c>
      <c r="AL3513" s="295">
        <v>0</v>
      </c>
      <c r="AM3513" s="295">
        <v>0</v>
      </c>
      <c r="AN3513" s="295">
        <v>0</v>
      </c>
      <c r="AO3513" s="295">
        <v>0</v>
      </c>
      <c r="AP3513" s="295">
        <v>330.33</v>
      </c>
      <c r="AQ3513" s="295">
        <v>0</v>
      </c>
      <c r="AR3513" s="295">
        <v>321.86</v>
      </c>
      <c r="AS3513" s="295">
        <v>0</v>
      </c>
      <c r="AT3513" s="295">
        <f t="shared" si="54"/>
        <v>4860</v>
      </c>
      <c r="AU3513" s="295">
        <v>0</v>
      </c>
      <c r="AV3513" s="295">
        <v>0</v>
      </c>
      <c r="AW3513" s="296">
        <v>99</v>
      </c>
      <c r="AX3513" s="296">
        <v>176</v>
      </c>
      <c r="AY3513" s="295">
        <v>424000</v>
      </c>
      <c r="AZ3513" s="295">
        <v>424000</v>
      </c>
      <c r="BA3513" s="294">
        <v>85.377363000000003</v>
      </c>
      <c r="BB3513" s="294">
        <v>63.760984599907097</v>
      </c>
      <c r="BC3513" s="294">
        <v>9.5</v>
      </c>
      <c r="BD3513" s="294"/>
      <c r="BE3513" s="293" t="s">
        <v>4204</v>
      </c>
      <c r="BF3513" s="291"/>
      <c r="BG3513" s="293" t="s">
        <v>333</v>
      </c>
      <c r="BH3513" s="293" t="s">
        <v>193</v>
      </c>
      <c r="BI3513" s="293" t="s">
        <v>689</v>
      </c>
      <c r="BJ3513" s="293" t="s">
        <v>103</v>
      </c>
      <c r="BK3513" s="292" t="s">
        <v>4</v>
      </c>
      <c r="BL3513" s="294">
        <v>316649.01</v>
      </c>
      <c r="BM3513" s="292" t="s">
        <v>894</v>
      </c>
      <c r="BN3513" s="294"/>
      <c r="BO3513" s="297">
        <v>42851</v>
      </c>
      <c r="BP3513" s="297">
        <v>48208</v>
      </c>
      <c r="BQ3513" s="297" t="s">
        <v>1065</v>
      </c>
      <c r="BR3513" s="297" t="s">
        <v>4741</v>
      </c>
      <c r="BS3513" s="297">
        <v>42851</v>
      </c>
      <c r="BT3513" s="297">
        <v>48208</v>
      </c>
      <c r="BU3513" s="294">
        <v>0</v>
      </c>
      <c r="BV3513" s="294">
        <v>0</v>
      </c>
      <c r="BW3513" s="294">
        <v>0</v>
      </c>
    </row>
    <row r="3514" spans="1:75" s="289" customFormat="1" ht="18.2" customHeight="1" x14ac:dyDescent="0.15">
      <c r="A3514" s="298">
        <v>3512</v>
      </c>
      <c r="B3514" s="299" t="s">
        <v>305</v>
      </c>
      <c r="C3514" s="299" t="s">
        <v>306</v>
      </c>
      <c r="D3514" s="313">
        <v>45172</v>
      </c>
      <c r="E3514" s="300" t="s">
        <v>3962</v>
      </c>
      <c r="F3514" s="309">
        <v>0</v>
      </c>
      <c r="G3514" s="309">
        <v>0</v>
      </c>
      <c r="H3514" s="302">
        <v>282608.46999999997</v>
      </c>
      <c r="I3514" s="302">
        <v>0</v>
      </c>
      <c r="J3514" s="302">
        <v>0</v>
      </c>
      <c r="K3514" s="302">
        <v>282608.46999999997</v>
      </c>
      <c r="L3514" s="302">
        <v>1785.74</v>
      </c>
      <c r="M3514" s="302">
        <v>0</v>
      </c>
      <c r="N3514" s="302">
        <v>0</v>
      </c>
      <c r="O3514" s="302">
        <v>1785.74</v>
      </c>
      <c r="P3514" s="302">
        <v>0</v>
      </c>
      <c r="Q3514" s="302">
        <v>0</v>
      </c>
      <c r="R3514" s="302">
        <v>280822.73</v>
      </c>
      <c r="S3514" s="302">
        <v>0</v>
      </c>
      <c r="T3514" s="302">
        <v>2237.3200000000002</v>
      </c>
      <c r="U3514" s="302">
        <v>0</v>
      </c>
      <c r="V3514" s="302">
        <v>0</v>
      </c>
      <c r="W3514" s="302">
        <v>2237.3200000000002</v>
      </c>
      <c r="X3514" s="302">
        <v>0</v>
      </c>
      <c r="Y3514" s="302">
        <v>0</v>
      </c>
      <c r="Z3514" s="302">
        <v>0</v>
      </c>
      <c r="AA3514" s="302">
        <v>0</v>
      </c>
      <c r="AB3514" s="302">
        <v>0</v>
      </c>
      <c r="AC3514" s="302">
        <v>0</v>
      </c>
      <c r="AD3514" s="302">
        <v>0</v>
      </c>
      <c r="AE3514" s="302">
        <v>0</v>
      </c>
      <c r="AF3514" s="302">
        <v>0</v>
      </c>
      <c r="AG3514" s="302">
        <v>0</v>
      </c>
      <c r="AH3514" s="302">
        <v>197.9</v>
      </c>
      <c r="AI3514" s="302">
        <v>0</v>
      </c>
      <c r="AJ3514" s="302">
        <v>0</v>
      </c>
      <c r="AK3514" s="302">
        <v>0</v>
      </c>
      <c r="AL3514" s="302">
        <v>0</v>
      </c>
      <c r="AM3514" s="302">
        <v>0</v>
      </c>
      <c r="AN3514" s="302">
        <v>0</v>
      </c>
      <c r="AO3514" s="302">
        <v>0</v>
      </c>
      <c r="AP3514" s="302">
        <v>29.04</v>
      </c>
      <c r="AQ3514" s="302">
        <v>0</v>
      </c>
      <c r="AR3514" s="302">
        <v>0</v>
      </c>
      <c r="AS3514" s="302">
        <v>0</v>
      </c>
      <c r="AT3514" s="295">
        <f t="shared" si="54"/>
        <v>4250</v>
      </c>
      <c r="AU3514" s="302">
        <v>0</v>
      </c>
      <c r="AV3514" s="302">
        <v>0</v>
      </c>
      <c r="AW3514" s="303">
        <v>102</v>
      </c>
      <c r="AX3514" s="303">
        <v>179</v>
      </c>
      <c r="AY3514" s="302">
        <v>372000.01</v>
      </c>
      <c r="AZ3514" s="302">
        <v>372000.01</v>
      </c>
      <c r="BA3514" s="301">
        <v>89.516131999999999</v>
      </c>
      <c r="BB3514" s="301">
        <v>67.575709385815202</v>
      </c>
      <c r="BC3514" s="301">
        <v>9.5</v>
      </c>
      <c r="BD3514" s="301"/>
      <c r="BE3514" s="300" t="s">
        <v>4204</v>
      </c>
      <c r="BF3514" s="298"/>
      <c r="BG3514" s="300" t="s">
        <v>312</v>
      </c>
      <c r="BH3514" s="300" t="s">
        <v>504</v>
      </c>
      <c r="BI3514" s="300" t="s">
        <v>505</v>
      </c>
      <c r="BJ3514" s="300" t="s">
        <v>103</v>
      </c>
      <c r="BK3514" s="299" t="s">
        <v>4</v>
      </c>
      <c r="BL3514" s="301">
        <v>280822.73</v>
      </c>
      <c r="BM3514" s="299" t="s">
        <v>894</v>
      </c>
      <c r="BN3514" s="301"/>
      <c r="BO3514" s="304">
        <v>42851</v>
      </c>
      <c r="BP3514" s="304">
        <v>48299</v>
      </c>
      <c r="BQ3514" s="297" t="s">
        <v>1065</v>
      </c>
      <c r="BR3514" s="297" t="s">
        <v>4741</v>
      </c>
      <c r="BS3514" s="297">
        <v>42851</v>
      </c>
      <c r="BT3514" s="297">
        <v>48299</v>
      </c>
      <c r="BU3514" s="301">
        <v>0</v>
      </c>
      <c r="BV3514" s="301">
        <v>0</v>
      </c>
      <c r="BW3514" s="301">
        <v>0</v>
      </c>
    </row>
    <row r="3515" spans="1:75" s="289" customFormat="1" ht="18.2" customHeight="1" x14ac:dyDescent="0.15">
      <c r="A3515" s="291">
        <v>3513</v>
      </c>
      <c r="B3515" s="292" t="s">
        <v>305</v>
      </c>
      <c r="C3515" s="292" t="s">
        <v>306</v>
      </c>
      <c r="D3515" s="312">
        <v>45172</v>
      </c>
      <c r="E3515" s="293" t="s">
        <v>3963</v>
      </c>
      <c r="F3515" s="308">
        <v>51</v>
      </c>
      <c r="G3515" s="308">
        <v>50</v>
      </c>
      <c r="H3515" s="295">
        <v>175422.34</v>
      </c>
      <c r="I3515" s="295">
        <v>57190.86</v>
      </c>
      <c r="J3515" s="295">
        <v>0</v>
      </c>
      <c r="K3515" s="295">
        <v>232613.2</v>
      </c>
      <c r="L3515" s="295">
        <v>1403.57</v>
      </c>
      <c r="M3515" s="295">
        <v>0</v>
      </c>
      <c r="N3515" s="295">
        <v>0</v>
      </c>
      <c r="O3515" s="295">
        <v>0</v>
      </c>
      <c r="P3515" s="295">
        <v>0</v>
      </c>
      <c r="Q3515" s="295">
        <v>0</v>
      </c>
      <c r="R3515" s="295">
        <v>232613.2</v>
      </c>
      <c r="S3515" s="295">
        <v>84130.89</v>
      </c>
      <c r="T3515" s="295">
        <v>1461.85</v>
      </c>
      <c r="U3515" s="295">
        <v>0</v>
      </c>
      <c r="V3515" s="295">
        <v>0</v>
      </c>
      <c r="W3515" s="295">
        <v>0</v>
      </c>
      <c r="X3515" s="295">
        <v>0</v>
      </c>
      <c r="Y3515" s="295">
        <v>0</v>
      </c>
      <c r="Z3515" s="295">
        <v>85592.74</v>
      </c>
      <c r="AA3515" s="295">
        <v>0</v>
      </c>
      <c r="AB3515" s="295">
        <v>0</v>
      </c>
      <c r="AC3515" s="295">
        <v>0</v>
      </c>
      <c r="AD3515" s="295">
        <v>0</v>
      </c>
      <c r="AE3515" s="295">
        <v>0</v>
      </c>
      <c r="AF3515" s="295">
        <v>0</v>
      </c>
      <c r="AG3515" s="295">
        <v>0</v>
      </c>
      <c r="AH3515" s="295">
        <v>0</v>
      </c>
      <c r="AI3515" s="295">
        <v>0</v>
      </c>
      <c r="AJ3515" s="295">
        <v>0</v>
      </c>
      <c r="AK3515" s="295">
        <v>0</v>
      </c>
      <c r="AL3515" s="295">
        <v>0</v>
      </c>
      <c r="AM3515" s="295">
        <v>0</v>
      </c>
      <c r="AN3515" s="295">
        <v>0</v>
      </c>
      <c r="AO3515" s="295">
        <v>0</v>
      </c>
      <c r="AP3515" s="295">
        <v>0</v>
      </c>
      <c r="AQ3515" s="295">
        <v>0</v>
      </c>
      <c r="AR3515" s="295">
        <v>0</v>
      </c>
      <c r="AS3515" s="295">
        <v>0</v>
      </c>
      <c r="AT3515" s="295">
        <f t="shared" si="54"/>
        <v>0</v>
      </c>
      <c r="AU3515" s="295">
        <v>58594.43</v>
      </c>
      <c r="AV3515" s="295">
        <v>85592.74</v>
      </c>
      <c r="AW3515" s="296">
        <v>85</v>
      </c>
      <c r="AX3515" s="296">
        <v>161</v>
      </c>
      <c r="AY3515" s="295">
        <v>243998.91</v>
      </c>
      <c r="AZ3515" s="295">
        <v>243998.91</v>
      </c>
      <c r="BA3515" s="294">
        <v>70.315074999999993</v>
      </c>
      <c r="BB3515" s="294">
        <v>67.033965864806504</v>
      </c>
      <c r="BC3515" s="294">
        <v>10</v>
      </c>
      <c r="BD3515" s="294"/>
      <c r="BE3515" s="293" t="s">
        <v>4204</v>
      </c>
      <c r="BF3515" s="291"/>
      <c r="BG3515" s="293" t="s">
        <v>333</v>
      </c>
      <c r="BH3515" s="293" t="s">
        <v>185</v>
      </c>
      <c r="BI3515" s="293" t="s">
        <v>343</v>
      </c>
      <c r="BJ3515" s="293" t="s">
        <v>4205</v>
      </c>
      <c r="BK3515" s="292" t="s">
        <v>4</v>
      </c>
      <c r="BL3515" s="294">
        <v>232613.2</v>
      </c>
      <c r="BM3515" s="292" t="s">
        <v>894</v>
      </c>
      <c r="BN3515" s="294"/>
      <c r="BO3515" s="297">
        <v>42879</v>
      </c>
      <c r="BP3515" s="297">
        <v>47780</v>
      </c>
      <c r="BQ3515" s="297" t="s">
        <v>1067</v>
      </c>
      <c r="BR3515" s="297" t="s">
        <v>4743</v>
      </c>
      <c r="BS3515" s="297">
        <v>42879</v>
      </c>
      <c r="BT3515" s="297">
        <v>47780</v>
      </c>
      <c r="BU3515" s="294">
        <v>6490.5</v>
      </c>
      <c r="BV3515" s="294">
        <v>0</v>
      </c>
      <c r="BW3515" s="294">
        <v>0</v>
      </c>
    </row>
    <row r="3516" spans="1:75" s="289" customFormat="1" ht="18.2" customHeight="1" x14ac:dyDescent="0.15">
      <c r="A3516" s="298">
        <v>3514</v>
      </c>
      <c r="B3516" s="299" t="s">
        <v>305</v>
      </c>
      <c r="C3516" s="299" t="s">
        <v>306</v>
      </c>
      <c r="D3516" s="313">
        <v>45172</v>
      </c>
      <c r="E3516" s="300" t="s">
        <v>3964</v>
      </c>
      <c r="F3516" s="309">
        <v>2</v>
      </c>
      <c r="G3516" s="309">
        <v>1</v>
      </c>
      <c r="H3516" s="302">
        <v>309836.62</v>
      </c>
      <c r="I3516" s="302">
        <v>2540.5100000000002</v>
      </c>
      <c r="J3516" s="302">
        <v>0</v>
      </c>
      <c r="K3516" s="302">
        <v>312377.13</v>
      </c>
      <c r="L3516" s="302">
        <v>2561.6799999999998</v>
      </c>
      <c r="M3516" s="302">
        <v>0</v>
      </c>
      <c r="N3516" s="302">
        <v>2191.44</v>
      </c>
      <c r="O3516" s="302">
        <v>0</v>
      </c>
      <c r="P3516" s="302">
        <v>0</v>
      </c>
      <c r="Q3516" s="302">
        <v>0</v>
      </c>
      <c r="R3516" s="302">
        <v>310185.69</v>
      </c>
      <c r="S3516" s="302">
        <v>2603.14</v>
      </c>
      <c r="T3516" s="302">
        <v>2581.9699999999998</v>
      </c>
      <c r="U3516" s="302">
        <v>0</v>
      </c>
      <c r="V3516" s="302">
        <v>2603.14</v>
      </c>
      <c r="W3516" s="302">
        <v>0</v>
      </c>
      <c r="X3516" s="302">
        <v>0</v>
      </c>
      <c r="Y3516" s="302">
        <v>0</v>
      </c>
      <c r="Z3516" s="302">
        <v>2581.9699999999998</v>
      </c>
      <c r="AA3516" s="302">
        <v>0</v>
      </c>
      <c r="AB3516" s="302">
        <v>0</v>
      </c>
      <c r="AC3516" s="302">
        <v>0</v>
      </c>
      <c r="AD3516" s="302">
        <v>0</v>
      </c>
      <c r="AE3516" s="302">
        <v>0</v>
      </c>
      <c r="AF3516" s="302">
        <v>0</v>
      </c>
      <c r="AG3516" s="302">
        <v>0</v>
      </c>
      <c r="AH3516" s="302">
        <v>0</v>
      </c>
      <c r="AI3516" s="302">
        <v>0</v>
      </c>
      <c r="AJ3516" s="302">
        <v>0</v>
      </c>
      <c r="AK3516" s="302">
        <v>0</v>
      </c>
      <c r="AL3516" s="302">
        <v>350</v>
      </c>
      <c r="AM3516" s="302">
        <v>0</v>
      </c>
      <c r="AN3516" s="302">
        <v>0</v>
      </c>
      <c r="AO3516" s="302">
        <v>231.42</v>
      </c>
      <c r="AP3516" s="302">
        <v>0</v>
      </c>
      <c r="AQ3516" s="302">
        <v>0</v>
      </c>
      <c r="AR3516" s="302">
        <v>0</v>
      </c>
      <c r="AS3516" s="302">
        <v>0</v>
      </c>
      <c r="AT3516" s="295">
        <f t="shared" si="54"/>
        <v>5376</v>
      </c>
      <c r="AU3516" s="302">
        <v>2910.75</v>
      </c>
      <c r="AV3516" s="302">
        <v>2581.9699999999998</v>
      </c>
      <c r="AW3516" s="303">
        <v>83</v>
      </c>
      <c r="AX3516" s="303">
        <v>159</v>
      </c>
      <c r="AY3516" s="302">
        <v>434997.04</v>
      </c>
      <c r="AZ3516" s="302">
        <v>434997.04</v>
      </c>
      <c r="BA3516" s="301">
        <v>88.029730999999998</v>
      </c>
      <c r="BB3516" s="301">
        <v>62.7718359893883</v>
      </c>
      <c r="BC3516" s="301">
        <v>10</v>
      </c>
      <c r="BD3516" s="301"/>
      <c r="BE3516" s="300" t="s">
        <v>4204</v>
      </c>
      <c r="BF3516" s="298"/>
      <c r="BG3516" s="300" t="s">
        <v>333</v>
      </c>
      <c r="BH3516" s="300" t="s">
        <v>193</v>
      </c>
      <c r="BI3516" s="300" t="s">
        <v>339</v>
      </c>
      <c r="BJ3516" s="300" t="s">
        <v>177</v>
      </c>
      <c r="BK3516" s="299" t="s">
        <v>4</v>
      </c>
      <c r="BL3516" s="301">
        <v>310185.69</v>
      </c>
      <c r="BM3516" s="299" t="s">
        <v>894</v>
      </c>
      <c r="BN3516" s="301"/>
      <c r="BO3516" s="304">
        <v>42879</v>
      </c>
      <c r="BP3516" s="304">
        <v>47719</v>
      </c>
      <c r="BQ3516" s="297" t="s">
        <v>1065</v>
      </c>
      <c r="BR3516" s="297" t="s">
        <v>4741</v>
      </c>
      <c r="BS3516" s="297">
        <v>42879</v>
      </c>
      <c r="BT3516" s="297">
        <v>47719</v>
      </c>
      <c r="BU3516" s="301">
        <v>231.42</v>
      </c>
      <c r="BV3516" s="301">
        <v>0</v>
      </c>
      <c r="BW3516" s="301">
        <v>0</v>
      </c>
    </row>
    <row r="3517" spans="1:75" s="289" customFormat="1" ht="18.2" customHeight="1" x14ac:dyDescent="0.15">
      <c r="A3517" s="291">
        <v>3515</v>
      </c>
      <c r="B3517" s="292" t="s">
        <v>305</v>
      </c>
      <c r="C3517" s="292" t="s">
        <v>306</v>
      </c>
      <c r="D3517" s="312">
        <v>45172</v>
      </c>
      <c r="E3517" s="293" t="s">
        <v>3965</v>
      </c>
      <c r="F3517" s="308">
        <v>20</v>
      </c>
      <c r="G3517" s="308">
        <v>20</v>
      </c>
      <c r="H3517" s="295">
        <v>112236.92</v>
      </c>
      <c r="I3517" s="295">
        <v>69997.64</v>
      </c>
      <c r="J3517" s="295">
        <v>0</v>
      </c>
      <c r="K3517" s="295">
        <v>182234.56</v>
      </c>
      <c r="L3517" s="295">
        <v>3883.93</v>
      </c>
      <c r="M3517" s="295">
        <v>0</v>
      </c>
      <c r="N3517" s="295">
        <v>2967.47</v>
      </c>
      <c r="O3517" s="295">
        <v>0</v>
      </c>
      <c r="P3517" s="295">
        <v>0</v>
      </c>
      <c r="Q3517" s="295">
        <v>0</v>
      </c>
      <c r="R3517" s="295">
        <v>179267.09</v>
      </c>
      <c r="S3517" s="295">
        <v>23577.52</v>
      </c>
      <c r="T3517" s="295">
        <v>935.31</v>
      </c>
      <c r="U3517" s="295">
        <v>0</v>
      </c>
      <c r="V3517" s="295">
        <v>1501.87</v>
      </c>
      <c r="W3517" s="295">
        <v>0</v>
      </c>
      <c r="X3517" s="295">
        <v>0</v>
      </c>
      <c r="Y3517" s="295">
        <v>0</v>
      </c>
      <c r="Z3517" s="295">
        <v>23010.959999999999</v>
      </c>
      <c r="AA3517" s="295">
        <v>0</v>
      </c>
      <c r="AB3517" s="295">
        <v>0</v>
      </c>
      <c r="AC3517" s="295">
        <v>0</v>
      </c>
      <c r="AD3517" s="295">
        <v>0</v>
      </c>
      <c r="AE3517" s="295">
        <v>0</v>
      </c>
      <c r="AF3517" s="295">
        <v>0</v>
      </c>
      <c r="AG3517" s="295">
        <v>0</v>
      </c>
      <c r="AH3517" s="295">
        <v>0</v>
      </c>
      <c r="AI3517" s="295">
        <v>0</v>
      </c>
      <c r="AJ3517" s="295">
        <v>0</v>
      </c>
      <c r="AK3517" s="295">
        <v>0</v>
      </c>
      <c r="AL3517" s="295">
        <v>350</v>
      </c>
      <c r="AM3517" s="295">
        <v>0</v>
      </c>
      <c r="AN3517" s="295">
        <v>0</v>
      </c>
      <c r="AO3517" s="295">
        <v>160.66</v>
      </c>
      <c r="AP3517" s="295">
        <v>0</v>
      </c>
      <c r="AQ3517" s="295">
        <v>0</v>
      </c>
      <c r="AR3517" s="295">
        <v>0</v>
      </c>
      <c r="AS3517" s="295">
        <v>0</v>
      </c>
      <c r="AT3517" s="295">
        <f t="shared" si="54"/>
        <v>4980</v>
      </c>
      <c r="AU3517" s="295">
        <v>70914.100000000006</v>
      </c>
      <c r="AV3517" s="295">
        <v>23010.959999999999</v>
      </c>
      <c r="AW3517" s="296">
        <v>25</v>
      </c>
      <c r="AX3517" s="296">
        <v>101</v>
      </c>
      <c r="AY3517" s="295">
        <v>302001.03000000003</v>
      </c>
      <c r="AZ3517" s="295">
        <v>302001.03000000003</v>
      </c>
      <c r="BA3517" s="294">
        <v>81.715232999999998</v>
      </c>
      <c r="BB3517" s="294">
        <v>48.5059671107147</v>
      </c>
      <c r="BC3517" s="294">
        <v>10</v>
      </c>
      <c r="BD3517" s="294"/>
      <c r="BE3517" s="293" t="s">
        <v>4204</v>
      </c>
      <c r="BF3517" s="291"/>
      <c r="BG3517" s="293" t="s">
        <v>312</v>
      </c>
      <c r="BH3517" s="293" t="s">
        <v>201</v>
      </c>
      <c r="BI3517" s="293" t="s">
        <v>354</v>
      </c>
      <c r="BJ3517" s="293" t="s">
        <v>4205</v>
      </c>
      <c r="BK3517" s="292" t="s">
        <v>4</v>
      </c>
      <c r="BL3517" s="294">
        <v>179267.09</v>
      </c>
      <c r="BM3517" s="292" t="s">
        <v>894</v>
      </c>
      <c r="BN3517" s="294"/>
      <c r="BO3517" s="297">
        <v>42879</v>
      </c>
      <c r="BP3517" s="297">
        <v>45954</v>
      </c>
      <c r="BQ3517" s="297" t="s">
        <v>1067</v>
      </c>
      <c r="BR3517" s="297" t="s">
        <v>4743</v>
      </c>
      <c r="BS3517" s="297">
        <v>42879</v>
      </c>
      <c r="BT3517" s="297">
        <v>45954</v>
      </c>
      <c r="BU3517" s="294">
        <v>3052.54</v>
      </c>
      <c r="BV3517" s="294">
        <v>0</v>
      </c>
      <c r="BW3517" s="294">
        <v>0</v>
      </c>
    </row>
    <row r="3518" spans="1:75" s="289" customFormat="1" ht="18.2" customHeight="1" x14ac:dyDescent="0.15">
      <c r="A3518" s="298">
        <v>3516</v>
      </c>
      <c r="B3518" s="299" t="s">
        <v>305</v>
      </c>
      <c r="C3518" s="299" t="s">
        <v>306</v>
      </c>
      <c r="D3518" s="313">
        <v>45172</v>
      </c>
      <c r="E3518" s="300" t="s">
        <v>3966</v>
      </c>
      <c r="F3518" s="309">
        <v>0</v>
      </c>
      <c r="G3518" s="309">
        <v>0</v>
      </c>
      <c r="H3518" s="302">
        <v>34347.81</v>
      </c>
      <c r="I3518" s="302">
        <v>0</v>
      </c>
      <c r="J3518" s="302">
        <v>0</v>
      </c>
      <c r="K3518" s="302">
        <v>34347.81</v>
      </c>
      <c r="L3518" s="302">
        <v>2159.2199999999998</v>
      </c>
      <c r="M3518" s="302">
        <v>0</v>
      </c>
      <c r="N3518" s="302">
        <v>0</v>
      </c>
      <c r="O3518" s="302">
        <v>2159.2199999999998</v>
      </c>
      <c r="P3518" s="302">
        <v>0</v>
      </c>
      <c r="Q3518" s="302">
        <v>0</v>
      </c>
      <c r="R3518" s="302">
        <v>32188.59</v>
      </c>
      <c r="S3518" s="302">
        <v>0</v>
      </c>
      <c r="T3518" s="302">
        <v>286.23</v>
      </c>
      <c r="U3518" s="302">
        <v>0</v>
      </c>
      <c r="V3518" s="302">
        <v>0</v>
      </c>
      <c r="W3518" s="302">
        <v>286.23</v>
      </c>
      <c r="X3518" s="302">
        <v>0</v>
      </c>
      <c r="Y3518" s="302">
        <v>0</v>
      </c>
      <c r="Z3518" s="302">
        <v>0</v>
      </c>
      <c r="AA3518" s="302">
        <v>0</v>
      </c>
      <c r="AB3518" s="302">
        <v>0</v>
      </c>
      <c r="AC3518" s="302">
        <v>0</v>
      </c>
      <c r="AD3518" s="302">
        <v>0</v>
      </c>
      <c r="AE3518" s="302">
        <v>0</v>
      </c>
      <c r="AF3518" s="302">
        <v>0</v>
      </c>
      <c r="AG3518" s="302">
        <v>0</v>
      </c>
      <c r="AH3518" s="302">
        <v>103.43</v>
      </c>
      <c r="AI3518" s="302">
        <v>0</v>
      </c>
      <c r="AJ3518" s="302">
        <v>0</v>
      </c>
      <c r="AK3518" s="302">
        <v>0</v>
      </c>
      <c r="AL3518" s="302">
        <v>0</v>
      </c>
      <c r="AM3518" s="302">
        <v>0</v>
      </c>
      <c r="AN3518" s="302">
        <v>0</v>
      </c>
      <c r="AO3518" s="302">
        <v>0</v>
      </c>
      <c r="AP3518" s="302">
        <v>1.84</v>
      </c>
      <c r="AQ3518" s="302">
        <v>0</v>
      </c>
      <c r="AR3518" s="302">
        <v>0.72</v>
      </c>
      <c r="AS3518" s="302">
        <v>0</v>
      </c>
      <c r="AT3518" s="295">
        <f t="shared" si="54"/>
        <v>2550</v>
      </c>
      <c r="AU3518" s="302">
        <v>0</v>
      </c>
      <c r="AV3518" s="302">
        <v>0</v>
      </c>
      <c r="AW3518" s="303">
        <v>14</v>
      </c>
      <c r="AX3518" s="303">
        <v>90</v>
      </c>
      <c r="AY3518" s="302">
        <v>265001.13</v>
      </c>
      <c r="AZ3518" s="302">
        <v>139844.51999999999</v>
      </c>
      <c r="BA3518" s="301">
        <v>52.418498</v>
      </c>
      <c r="BB3518" s="301">
        <v>12.0653819008269</v>
      </c>
      <c r="BC3518" s="301">
        <v>10</v>
      </c>
      <c r="BD3518" s="301"/>
      <c r="BE3518" s="300" t="s">
        <v>4204</v>
      </c>
      <c r="BF3518" s="298"/>
      <c r="BG3518" s="300" t="s">
        <v>320</v>
      </c>
      <c r="BH3518" s="300" t="s">
        <v>181</v>
      </c>
      <c r="BI3518" s="300" t="s">
        <v>368</v>
      </c>
      <c r="BJ3518" s="300" t="s">
        <v>103</v>
      </c>
      <c r="BK3518" s="299" t="s">
        <v>4</v>
      </c>
      <c r="BL3518" s="301">
        <v>32188.59</v>
      </c>
      <c r="BM3518" s="299" t="s">
        <v>894</v>
      </c>
      <c r="BN3518" s="301"/>
      <c r="BO3518" s="304">
        <v>42879</v>
      </c>
      <c r="BP3518" s="304">
        <v>45620</v>
      </c>
      <c r="BQ3518" s="297" t="s">
        <v>1065</v>
      </c>
      <c r="BR3518" s="297" t="s">
        <v>4741</v>
      </c>
      <c r="BS3518" s="297">
        <v>42879</v>
      </c>
      <c r="BT3518" s="297">
        <v>45620</v>
      </c>
      <c r="BU3518" s="301">
        <v>0</v>
      </c>
      <c r="BV3518" s="301">
        <v>0</v>
      </c>
      <c r="BW3518" s="301">
        <v>0</v>
      </c>
    </row>
    <row r="3519" spans="1:75" s="289" customFormat="1" ht="18.2" customHeight="1" x14ac:dyDescent="0.15">
      <c r="A3519" s="291">
        <v>3517</v>
      </c>
      <c r="B3519" s="292" t="s">
        <v>305</v>
      </c>
      <c r="C3519" s="292" t="s">
        <v>306</v>
      </c>
      <c r="D3519" s="312">
        <v>45172</v>
      </c>
      <c r="E3519" s="293" t="s">
        <v>3967</v>
      </c>
      <c r="F3519" s="308">
        <v>56</v>
      </c>
      <c r="G3519" s="308">
        <v>55</v>
      </c>
      <c r="H3519" s="295">
        <v>282587.53999999998</v>
      </c>
      <c r="I3519" s="295">
        <v>100067.56</v>
      </c>
      <c r="J3519" s="295">
        <v>0</v>
      </c>
      <c r="K3519" s="295">
        <v>382655.1</v>
      </c>
      <c r="L3519" s="295">
        <v>2198.35</v>
      </c>
      <c r="M3519" s="295">
        <v>0</v>
      </c>
      <c r="N3519" s="295">
        <v>0</v>
      </c>
      <c r="O3519" s="295">
        <v>0</v>
      </c>
      <c r="P3519" s="295">
        <v>0</v>
      </c>
      <c r="Q3519" s="295">
        <v>0</v>
      </c>
      <c r="R3519" s="295">
        <v>382655.1</v>
      </c>
      <c r="S3519" s="295">
        <v>127449.37</v>
      </c>
      <c r="T3519" s="295">
        <v>1978.11</v>
      </c>
      <c r="U3519" s="295">
        <v>0</v>
      </c>
      <c r="V3519" s="295">
        <v>0</v>
      </c>
      <c r="W3519" s="295">
        <v>0</v>
      </c>
      <c r="X3519" s="295">
        <v>0</v>
      </c>
      <c r="Y3519" s="295">
        <v>0</v>
      </c>
      <c r="Z3519" s="295">
        <v>129427.48</v>
      </c>
      <c r="AA3519" s="295">
        <v>0</v>
      </c>
      <c r="AB3519" s="295">
        <v>0</v>
      </c>
      <c r="AC3519" s="295">
        <v>0</v>
      </c>
      <c r="AD3519" s="295">
        <v>0</v>
      </c>
      <c r="AE3519" s="295">
        <v>0</v>
      </c>
      <c r="AF3519" s="295">
        <v>0</v>
      </c>
      <c r="AG3519" s="295">
        <v>0</v>
      </c>
      <c r="AH3519" s="295">
        <v>0</v>
      </c>
      <c r="AI3519" s="295">
        <v>0</v>
      </c>
      <c r="AJ3519" s="295">
        <v>0</v>
      </c>
      <c r="AK3519" s="295">
        <v>0</v>
      </c>
      <c r="AL3519" s="295">
        <v>0</v>
      </c>
      <c r="AM3519" s="295">
        <v>0</v>
      </c>
      <c r="AN3519" s="295">
        <v>0</v>
      </c>
      <c r="AO3519" s="295">
        <v>0</v>
      </c>
      <c r="AP3519" s="295">
        <v>0</v>
      </c>
      <c r="AQ3519" s="295">
        <v>0</v>
      </c>
      <c r="AR3519" s="295">
        <v>0</v>
      </c>
      <c r="AS3519" s="295">
        <v>0</v>
      </c>
      <c r="AT3519" s="295">
        <f t="shared" si="54"/>
        <v>0</v>
      </c>
      <c r="AU3519" s="295">
        <v>102265.91</v>
      </c>
      <c r="AV3519" s="295">
        <v>129427.48</v>
      </c>
      <c r="AW3519" s="296">
        <v>91</v>
      </c>
      <c r="AX3519" s="296">
        <v>167</v>
      </c>
      <c r="AY3519" s="295">
        <v>437336.24</v>
      </c>
      <c r="AZ3519" s="295">
        <v>394269.27</v>
      </c>
      <c r="BA3519" s="294">
        <v>65.000260999999995</v>
      </c>
      <c r="BB3519" s="294">
        <v>63.085518617723103</v>
      </c>
      <c r="BC3519" s="294">
        <v>8.4</v>
      </c>
      <c r="BD3519" s="294"/>
      <c r="BE3519" s="293" t="s">
        <v>4204</v>
      </c>
      <c r="BF3519" s="291"/>
      <c r="BG3519" s="293" t="s">
        <v>376</v>
      </c>
      <c r="BH3519" s="293" t="s">
        <v>449</v>
      </c>
      <c r="BI3519" s="293" t="s">
        <v>454</v>
      </c>
      <c r="BJ3519" s="293" t="s">
        <v>4205</v>
      </c>
      <c r="BK3519" s="292" t="s">
        <v>4</v>
      </c>
      <c r="BL3519" s="294">
        <v>382655.1</v>
      </c>
      <c r="BM3519" s="292" t="s">
        <v>894</v>
      </c>
      <c r="BN3519" s="294"/>
      <c r="BO3519" s="297">
        <v>42879</v>
      </c>
      <c r="BP3519" s="297">
        <v>47962</v>
      </c>
      <c r="BQ3519" s="297" t="s">
        <v>1067</v>
      </c>
      <c r="BR3519" s="297" t="s">
        <v>4743</v>
      </c>
      <c r="BS3519" s="297">
        <v>42879</v>
      </c>
      <c r="BT3519" s="297">
        <v>47962</v>
      </c>
      <c r="BU3519" s="294">
        <v>12086.25</v>
      </c>
      <c r="BV3519" s="294">
        <v>0</v>
      </c>
      <c r="BW3519" s="294">
        <v>0</v>
      </c>
    </row>
    <row r="3520" spans="1:75" s="289" customFormat="1" ht="18.2" customHeight="1" x14ac:dyDescent="0.15">
      <c r="A3520" s="298">
        <v>3518</v>
      </c>
      <c r="B3520" s="299" t="s">
        <v>305</v>
      </c>
      <c r="C3520" s="299" t="s">
        <v>306</v>
      </c>
      <c r="D3520" s="313">
        <v>45172</v>
      </c>
      <c r="E3520" s="300" t="s">
        <v>3968</v>
      </c>
      <c r="F3520" s="309">
        <v>0</v>
      </c>
      <c r="G3520" s="309">
        <v>0</v>
      </c>
      <c r="H3520" s="302">
        <v>215470.44</v>
      </c>
      <c r="I3520" s="302">
        <v>0</v>
      </c>
      <c r="J3520" s="302">
        <v>0</v>
      </c>
      <c r="K3520" s="302">
        <v>215470.44</v>
      </c>
      <c r="L3520" s="302">
        <v>1500.39</v>
      </c>
      <c r="M3520" s="302">
        <v>0</v>
      </c>
      <c r="N3520" s="302">
        <v>0</v>
      </c>
      <c r="O3520" s="302">
        <v>1500.39</v>
      </c>
      <c r="P3520" s="302">
        <v>0</v>
      </c>
      <c r="Q3520" s="302">
        <v>0</v>
      </c>
      <c r="R3520" s="302">
        <v>213970.05</v>
      </c>
      <c r="S3520" s="302">
        <v>0</v>
      </c>
      <c r="T3520" s="302">
        <v>1723.76</v>
      </c>
      <c r="U3520" s="302">
        <v>0</v>
      </c>
      <c r="V3520" s="302">
        <v>0</v>
      </c>
      <c r="W3520" s="302">
        <v>1723.76</v>
      </c>
      <c r="X3520" s="302">
        <v>0</v>
      </c>
      <c r="Y3520" s="302">
        <v>0</v>
      </c>
      <c r="Z3520" s="302">
        <v>0</v>
      </c>
      <c r="AA3520" s="302">
        <v>0</v>
      </c>
      <c r="AB3520" s="302">
        <v>0</v>
      </c>
      <c r="AC3520" s="302">
        <v>0</v>
      </c>
      <c r="AD3520" s="302">
        <v>0</v>
      </c>
      <c r="AE3520" s="302">
        <v>0</v>
      </c>
      <c r="AF3520" s="302">
        <v>0</v>
      </c>
      <c r="AG3520" s="302">
        <v>0</v>
      </c>
      <c r="AH3520" s="302">
        <v>183.06</v>
      </c>
      <c r="AI3520" s="302">
        <v>0</v>
      </c>
      <c r="AJ3520" s="302">
        <v>0</v>
      </c>
      <c r="AK3520" s="302">
        <v>0</v>
      </c>
      <c r="AL3520" s="302">
        <v>0</v>
      </c>
      <c r="AM3520" s="302">
        <v>0</v>
      </c>
      <c r="AN3520" s="302">
        <v>0</v>
      </c>
      <c r="AO3520" s="302">
        <v>0</v>
      </c>
      <c r="AP3520" s="302">
        <v>0.32</v>
      </c>
      <c r="AQ3520" s="302">
        <v>0</v>
      </c>
      <c r="AR3520" s="302">
        <v>0.53</v>
      </c>
      <c r="AS3520" s="302">
        <v>0</v>
      </c>
      <c r="AT3520" s="295">
        <f t="shared" si="54"/>
        <v>3407</v>
      </c>
      <c r="AU3520" s="302">
        <v>0</v>
      </c>
      <c r="AV3520" s="302">
        <v>0</v>
      </c>
      <c r="AW3520" s="303">
        <v>95</v>
      </c>
      <c r="AX3520" s="303">
        <v>171</v>
      </c>
      <c r="AY3520" s="302">
        <v>414702.1</v>
      </c>
      <c r="AZ3520" s="302">
        <v>289491.62</v>
      </c>
      <c r="BA3520" s="301">
        <v>49.110396999999999</v>
      </c>
      <c r="BB3520" s="301">
        <v>36.298646923216097</v>
      </c>
      <c r="BC3520" s="301">
        <v>9.6</v>
      </c>
      <c r="BD3520" s="301"/>
      <c r="BE3520" s="300" t="s">
        <v>4204</v>
      </c>
      <c r="BF3520" s="298"/>
      <c r="BG3520" s="300" t="s">
        <v>315</v>
      </c>
      <c r="BH3520" s="300" t="s">
        <v>179</v>
      </c>
      <c r="BI3520" s="300" t="s">
        <v>332</v>
      </c>
      <c r="BJ3520" s="300" t="s">
        <v>103</v>
      </c>
      <c r="BK3520" s="299" t="s">
        <v>4</v>
      </c>
      <c r="BL3520" s="301">
        <v>213970.05</v>
      </c>
      <c r="BM3520" s="299" t="s">
        <v>894</v>
      </c>
      <c r="BN3520" s="301"/>
      <c r="BO3520" s="304">
        <v>42879</v>
      </c>
      <c r="BP3520" s="304">
        <v>48084</v>
      </c>
      <c r="BQ3520" s="297" t="s">
        <v>1067</v>
      </c>
      <c r="BR3520" s="297" t="s">
        <v>4743</v>
      </c>
      <c r="BS3520" s="297">
        <v>42879</v>
      </c>
      <c r="BT3520" s="297">
        <v>48084</v>
      </c>
      <c r="BU3520" s="301">
        <v>0</v>
      </c>
      <c r="BV3520" s="301">
        <v>0</v>
      </c>
      <c r="BW3520" s="301">
        <v>0</v>
      </c>
    </row>
    <row r="3521" spans="1:75" s="289" customFormat="1" ht="18.2" customHeight="1" x14ac:dyDescent="0.15">
      <c r="A3521" s="291">
        <v>3519</v>
      </c>
      <c r="B3521" s="292" t="s">
        <v>305</v>
      </c>
      <c r="C3521" s="292" t="s">
        <v>306</v>
      </c>
      <c r="D3521" s="312">
        <v>45172</v>
      </c>
      <c r="E3521" s="293" t="s">
        <v>3969</v>
      </c>
      <c r="F3521" s="308">
        <v>0</v>
      </c>
      <c r="G3521" s="308">
        <v>0</v>
      </c>
      <c r="H3521" s="295">
        <v>178748.92</v>
      </c>
      <c r="I3521" s="295">
        <v>0</v>
      </c>
      <c r="J3521" s="295">
        <v>0</v>
      </c>
      <c r="K3521" s="295">
        <v>178748.92</v>
      </c>
      <c r="L3521" s="295">
        <v>4310.74</v>
      </c>
      <c r="M3521" s="295">
        <v>0</v>
      </c>
      <c r="N3521" s="295">
        <v>0</v>
      </c>
      <c r="O3521" s="295">
        <v>4310.74</v>
      </c>
      <c r="P3521" s="295">
        <v>0</v>
      </c>
      <c r="Q3521" s="295">
        <v>0</v>
      </c>
      <c r="R3521" s="295">
        <v>174438.18</v>
      </c>
      <c r="S3521" s="295">
        <v>0</v>
      </c>
      <c r="T3521" s="295">
        <v>1415.1</v>
      </c>
      <c r="U3521" s="295">
        <v>0</v>
      </c>
      <c r="V3521" s="295">
        <v>0</v>
      </c>
      <c r="W3521" s="295">
        <v>1415.1</v>
      </c>
      <c r="X3521" s="295">
        <v>0</v>
      </c>
      <c r="Y3521" s="295">
        <v>0</v>
      </c>
      <c r="Z3521" s="295">
        <v>0</v>
      </c>
      <c r="AA3521" s="295">
        <v>0</v>
      </c>
      <c r="AB3521" s="295">
        <v>0</v>
      </c>
      <c r="AC3521" s="295">
        <v>0</v>
      </c>
      <c r="AD3521" s="295">
        <v>0</v>
      </c>
      <c r="AE3521" s="295">
        <v>0</v>
      </c>
      <c r="AF3521" s="295">
        <v>0</v>
      </c>
      <c r="AG3521" s="295">
        <v>0</v>
      </c>
      <c r="AH3521" s="295">
        <v>234.43</v>
      </c>
      <c r="AI3521" s="295">
        <v>0</v>
      </c>
      <c r="AJ3521" s="295">
        <v>0</v>
      </c>
      <c r="AK3521" s="295">
        <v>0</v>
      </c>
      <c r="AL3521" s="295">
        <v>0</v>
      </c>
      <c r="AM3521" s="295">
        <v>0</v>
      </c>
      <c r="AN3521" s="295">
        <v>0</v>
      </c>
      <c r="AO3521" s="295">
        <v>0</v>
      </c>
      <c r="AP3521" s="295">
        <v>0</v>
      </c>
      <c r="AQ3521" s="295">
        <v>0</v>
      </c>
      <c r="AR3521" s="295">
        <v>0</v>
      </c>
      <c r="AS3521" s="295">
        <v>0</v>
      </c>
      <c r="AT3521" s="295">
        <f t="shared" si="54"/>
        <v>5960.2699999999995</v>
      </c>
      <c r="AU3521" s="295">
        <v>0</v>
      </c>
      <c r="AV3521" s="295">
        <v>0</v>
      </c>
      <c r="AW3521" s="296">
        <v>35</v>
      </c>
      <c r="AX3521" s="296">
        <v>111</v>
      </c>
      <c r="AY3521" s="295">
        <v>503648.66</v>
      </c>
      <c r="AZ3521" s="295">
        <v>391935.81</v>
      </c>
      <c r="BA3521" s="294">
        <v>69.946815000000001</v>
      </c>
      <c r="BB3521" s="294">
        <v>31.131105640478999</v>
      </c>
      <c r="BC3521" s="294">
        <v>9.5</v>
      </c>
      <c r="BD3521" s="294"/>
      <c r="BE3521" s="293" t="s">
        <v>4204</v>
      </c>
      <c r="BF3521" s="291"/>
      <c r="BG3521" s="293" t="s">
        <v>376</v>
      </c>
      <c r="BH3521" s="293" t="s">
        <v>195</v>
      </c>
      <c r="BI3521" s="293" t="s">
        <v>377</v>
      </c>
      <c r="BJ3521" s="293" t="s">
        <v>103</v>
      </c>
      <c r="BK3521" s="292" t="s">
        <v>4</v>
      </c>
      <c r="BL3521" s="294">
        <v>174438.18</v>
      </c>
      <c r="BM3521" s="292" t="s">
        <v>894</v>
      </c>
      <c r="BN3521" s="294"/>
      <c r="BO3521" s="297">
        <v>42879</v>
      </c>
      <c r="BP3521" s="297">
        <v>46258</v>
      </c>
      <c r="BQ3521" s="297" t="s">
        <v>1065</v>
      </c>
      <c r="BR3521" s="297" t="s">
        <v>4741</v>
      </c>
      <c r="BS3521" s="297">
        <v>42879</v>
      </c>
      <c r="BT3521" s="297">
        <v>46258</v>
      </c>
      <c r="BU3521" s="294">
        <v>0</v>
      </c>
      <c r="BV3521" s="294">
        <v>0</v>
      </c>
      <c r="BW3521" s="294">
        <v>0</v>
      </c>
    </row>
    <row r="3522" spans="1:75" s="289" customFormat="1" ht="18.2" customHeight="1" x14ac:dyDescent="0.15">
      <c r="A3522" s="298">
        <v>3520</v>
      </c>
      <c r="B3522" s="299" t="s">
        <v>305</v>
      </c>
      <c r="C3522" s="299" t="s">
        <v>306</v>
      </c>
      <c r="D3522" s="313">
        <v>45172</v>
      </c>
      <c r="E3522" s="300" t="s">
        <v>3970</v>
      </c>
      <c r="F3522" s="309">
        <v>0</v>
      </c>
      <c r="G3522" s="309">
        <v>1</v>
      </c>
      <c r="H3522" s="302">
        <v>79160.929999999993</v>
      </c>
      <c r="I3522" s="302">
        <v>26.26</v>
      </c>
      <c r="J3522" s="302">
        <v>0</v>
      </c>
      <c r="K3522" s="302">
        <v>79187.19</v>
      </c>
      <c r="L3522" s="302">
        <v>1906.18</v>
      </c>
      <c r="M3522" s="302">
        <v>0</v>
      </c>
      <c r="N3522" s="302">
        <v>26.26</v>
      </c>
      <c r="O3522" s="302">
        <v>1906.18</v>
      </c>
      <c r="P3522" s="302">
        <v>0</v>
      </c>
      <c r="Q3522" s="302">
        <v>0</v>
      </c>
      <c r="R3522" s="302">
        <v>77254.75</v>
      </c>
      <c r="S3522" s="302">
        <v>0</v>
      </c>
      <c r="T3522" s="302">
        <v>633.29</v>
      </c>
      <c r="U3522" s="302">
        <v>0</v>
      </c>
      <c r="V3522" s="302">
        <v>0</v>
      </c>
      <c r="W3522" s="302">
        <v>633.29</v>
      </c>
      <c r="X3522" s="302">
        <v>0</v>
      </c>
      <c r="Y3522" s="302">
        <v>0</v>
      </c>
      <c r="Z3522" s="302">
        <v>0</v>
      </c>
      <c r="AA3522" s="302">
        <v>0</v>
      </c>
      <c r="AB3522" s="302">
        <v>0</v>
      </c>
      <c r="AC3522" s="302">
        <v>0</v>
      </c>
      <c r="AD3522" s="302">
        <v>0</v>
      </c>
      <c r="AE3522" s="302">
        <v>0</v>
      </c>
      <c r="AF3522" s="302">
        <v>0</v>
      </c>
      <c r="AG3522" s="302">
        <v>0</v>
      </c>
      <c r="AH3522" s="302">
        <v>92.14</v>
      </c>
      <c r="AI3522" s="302">
        <v>0</v>
      </c>
      <c r="AJ3522" s="302">
        <v>0</v>
      </c>
      <c r="AK3522" s="302">
        <v>0</v>
      </c>
      <c r="AL3522" s="302">
        <v>350</v>
      </c>
      <c r="AM3522" s="302">
        <v>0</v>
      </c>
      <c r="AN3522" s="302">
        <v>0</v>
      </c>
      <c r="AO3522" s="302">
        <v>0</v>
      </c>
      <c r="AP3522" s="302">
        <v>0</v>
      </c>
      <c r="AQ3522" s="302">
        <v>0</v>
      </c>
      <c r="AR3522" s="302">
        <v>0</v>
      </c>
      <c r="AS3522" s="302">
        <v>307.87</v>
      </c>
      <c r="AT3522" s="295">
        <f t="shared" si="54"/>
        <v>2700</v>
      </c>
      <c r="AU3522" s="302">
        <v>0</v>
      </c>
      <c r="AV3522" s="302">
        <v>0</v>
      </c>
      <c r="AW3522" s="303">
        <v>35</v>
      </c>
      <c r="AX3522" s="303">
        <v>111</v>
      </c>
      <c r="AY3522" s="302">
        <v>173201.99</v>
      </c>
      <c r="AZ3522" s="302">
        <v>173201.99</v>
      </c>
      <c r="BA3522" s="301">
        <v>89.844549000000001</v>
      </c>
      <c r="BB3522" s="301">
        <v>40.074124851901203</v>
      </c>
      <c r="BC3522" s="301">
        <v>9.6</v>
      </c>
      <c r="BD3522" s="301"/>
      <c r="BE3522" s="300" t="s">
        <v>4204</v>
      </c>
      <c r="BF3522" s="298"/>
      <c r="BG3522" s="300" t="s">
        <v>360</v>
      </c>
      <c r="BH3522" s="300" t="s">
        <v>467</v>
      </c>
      <c r="BI3522" s="300" t="s">
        <v>688</v>
      </c>
      <c r="BJ3522" s="300" t="s">
        <v>103</v>
      </c>
      <c r="BK3522" s="299" t="s">
        <v>4</v>
      </c>
      <c r="BL3522" s="301">
        <v>77254.75</v>
      </c>
      <c r="BM3522" s="299" t="s">
        <v>894</v>
      </c>
      <c r="BN3522" s="301"/>
      <c r="BO3522" s="304">
        <v>42879</v>
      </c>
      <c r="BP3522" s="304">
        <v>46258</v>
      </c>
      <c r="BQ3522" s="297" t="s">
        <v>1065</v>
      </c>
      <c r="BR3522" s="297" t="s">
        <v>4741</v>
      </c>
      <c r="BS3522" s="297">
        <v>42879</v>
      </c>
      <c r="BT3522" s="297">
        <v>46258</v>
      </c>
      <c r="BU3522" s="301">
        <v>0</v>
      </c>
      <c r="BV3522" s="301">
        <v>0</v>
      </c>
      <c r="BW3522" s="301">
        <v>0</v>
      </c>
    </row>
    <row r="3523" spans="1:75" s="289" customFormat="1" ht="18.2" customHeight="1" x14ac:dyDescent="0.15">
      <c r="A3523" s="291">
        <v>3521</v>
      </c>
      <c r="B3523" s="292" t="s">
        <v>305</v>
      </c>
      <c r="C3523" s="292" t="s">
        <v>306</v>
      </c>
      <c r="D3523" s="312">
        <v>45172</v>
      </c>
      <c r="E3523" s="293" t="s">
        <v>3971</v>
      </c>
      <c r="F3523" s="308">
        <v>0</v>
      </c>
      <c r="G3523" s="308">
        <v>0</v>
      </c>
      <c r="H3523" s="295">
        <v>279224.86</v>
      </c>
      <c r="I3523" s="295">
        <v>0</v>
      </c>
      <c r="J3523" s="295">
        <v>0</v>
      </c>
      <c r="K3523" s="295">
        <v>279224.86</v>
      </c>
      <c r="L3523" s="295">
        <v>1896.18</v>
      </c>
      <c r="M3523" s="295">
        <v>0</v>
      </c>
      <c r="N3523" s="295">
        <v>0</v>
      </c>
      <c r="O3523" s="295">
        <v>1896.18</v>
      </c>
      <c r="P3523" s="295">
        <v>0</v>
      </c>
      <c r="Q3523" s="295">
        <v>0</v>
      </c>
      <c r="R3523" s="295">
        <v>277328.68</v>
      </c>
      <c r="S3523" s="295">
        <v>0</v>
      </c>
      <c r="T3523" s="295">
        <v>2210.5300000000002</v>
      </c>
      <c r="U3523" s="295">
        <v>0</v>
      </c>
      <c r="V3523" s="295">
        <v>0</v>
      </c>
      <c r="W3523" s="295">
        <v>2210.5300000000002</v>
      </c>
      <c r="X3523" s="295">
        <v>0</v>
      </c>
      <c r="Y3523" s="295">
        <v>0</v>
      </c>
      <c r="Z3523" s="295">
        <v>0</v>
      </c>
      <c r="AA3523" s="295">
        <v>0</v>
      </c>
      <c r="AB3523" s="295">
        <v>0</v>
      </c>
      <c r="AC3523" s="295">
        <v>0</v>
      </c>
      <c r="AD3523" s="295">
        <v>0</v>
      </c>
      <c r="AE3523" s="295">
        <v>0</v>
      </c>
      <c r="AF3523" s="295">
        <v>0</v>
      </c>
      <c r="AG3523" s="295">
        <v>0</v>
      </c>
      <c r="AH3523" s="295">
        <v>198.44</v>
      </c>
      <c r="AI3523" s="295">
        <v>0</v>
      </c>
      <c r="AJ3523" s="295">
        <v>0</v>
      </c>
      <c r="AK3523" s="295">
        <v>0</v>
      </c>
      <c r="AL3523" s="295">
        <v>0</v>
      </c>
      <c r="AM3523" s="295">
        <v>0</v>
      </c>
      <c r="AN3523" s="295">
        <v>0</v>
      </c>
      <c r="AO3523" s="295">
        <v>0</v>
      </c>
      <c r="AP3523" s="295">
        <v>406.9</v>
      </c>
      <c r="AQ3523" s="295">
        <v>0</v>
      </c>
      <c r="AR3523" s="295">
        <v>392.05</v>
      </c>
      <c r="AS3523" s="295">
        <v>0</v>
      </c>
      <c r="AT3523" s="295">
        <f t="shared" ref="AT3523:AT3586" si="55">AQ3523-AR3523-AS3523+AP3523+AO3523+AN3523+AL3523+AI3523+AH3523+AG3523+AF3523+AA3523+W3523+V3523+Q3523+P3523+O3523+N3523-J3523</f>
        <v>4320</v>
      </c>
      <c r="AU3523" s="295">
        <v>0</v>
      </c>
      <c r="AV3523" s="295">
        <v>0</v>
      </c>
      <c r="AW3523" s="296">
        <v>97</v>
      </c>
      <c r="AX3523" s="296">
        <v>173</v>
      </c>
      <c r="AY3523" s="295">
        <v>372999.98</v>
      </c>
      <c r="AZ3523" s="295">
        <v>372999.98</v>
      </c>
      <c r="BA3523" s="294">
        <v>84.450406000000001</v>
      </c>
      <c r="BB3523" s="294">
        <v>62.789600207067302</v>
      </c>
      <c r="BC3523" s="294">
        <v>9.5</v>
      </c>
      <c r="BD3523" s="294"/>
      <c r="BE3523" s="293" t="s">
        <v>4204</v>
      </c>
      <c r="BF3523" s="291"/>
      <c r="BG3523" s="293" t="s">
        <v>333</v>
      </c>
      <c r="BH3523" s="293" t="s">
        <v>193</v>
      </c>
      <c r="BI3523" s="293" t="s">
        <v>334</v>
      </c>
      <c r="BJ3523" s="293" t="s">
        <v>103</v>
      </c>
      <c r="BK3523" s="292" t="s">
        <v>4</v>
      </c>
      <c r="BL3523" s="294">
        <v>277328.68</v>
      </c>
      <c r="BM3523" s="292" t="s">
        <v>894</v>
      </c>
      <c r="BN3523" s="294"/>
      <c r="BO3523" s="297">
        <v>42879</v>
      </c>
      <c r="BP3523" s="297">
        <v>48145</v>
      </c>
      <c r="BQ3523" s="297" t="s">
        <v>1065</v>
      </c>
      <c r="BR3523" s="297" t="s">
        <v>4741</v>
      </c>
      <c r="BS3523" s="297">
        <v>42879</v>
      </c>
      <c r="BT3523" s="297">
        <v>48145</v>
      </c>
      <c r="BU3523" s="294">
        <v>0</v>
      </c>
      <c r="BV3523" s="294">
        <v>0</v>
      </c>
      <c r="BW3523" s="294">
        <v>0</v>
      </c>
    </row>
    <row r="3524" spans="1:75" s="289" customFormat="1" ht="18.2" customHeight="1" x14ac:dyDescent="0.15">
      <c r="A3524" s="298">
        <v>3522</v>
      </c>
      <c r="B3524" s="299" t="s">
        <v>305</v>
      </c>
      <c r="C3524" s="299" t="s">
        <v>306</v>
      </c>
      <c r="D3524" s="313">
        <v>45172</v>
      </c>
      <c r="E3524" s="300" t="s">
        <v>3972</v>
      </c>
      <c r="F3524" s="309">
        <v>0</v>
      </c>
      <c r="G3524" s="309">
        <v>0</v>
      </c>
      <c r="H3524" s="302">
        <v>154843.91</v>
      </c>
      <c r="I3524" s="302">
        <v>0</v>
      </c>
      <c r="J3524" s="302">
        <v>0</v>
      </c>
      <c r="K3524" s="302">
        <v>154843.91</v>
      </c>
      <c r="L3524" s="302">
        <v>1016.65</v>
      </c>
      <c r="M3524" s="302">
        <v>0</v>
      </c>
      <c r="N3524" s="302">
        <v>0</v>
      </c>
      <c r="O3524" s="302">
        <v>1016.65</v>
      </c>
      <c r="P3524" s="302">
        <v>0</v>
      </c>
      <c r="Q3524" s="302">
        <v>0</v>
      </c>
      <c r="R3524" s="302">
        <v>153827.26</v>
      </c>
      <c r="S3524" s="302">
        <v>0</v>
      </c>
      <c r="T3524" s="302">
        <v>1238.75</v>
      </c>
      <c r="U3524" s="302">
        <v>0</v>
      </c>
      <c r="V3524" s="302">
        <v>0</v>
      </c>
      <c r="W3524" s="302">
        <v>1238.75</v>
      </c>
      <c r="X3524" s="302">
        <v>0</v>
      </c>
      <c r="Y3524" s="302">
        <v>0</v>
      </c>
      <c r="Z3524" s="302">
        <v>0</v>
      </c>
      <c r="AA3524" s="302">
        <v>0</v>
      </c>
      <c r="AB3524" s="302">
        <v>0</v>
      </c>
      <c r="AC3524" s="302">
        <v>0</v>
      </c>
      <c r="AD3524" s="302">
        <v>0</v>
      </c>
      <c r="AE3524" s="302">
        <v>0</v>
      </c>
      <c r="AF3524" s="302">
        <v>0</v>
      </c>
      <c r="AG3524" s="302">
        <v>0</v>
      </c>
      <c r="AH3524" s="302">
        <v>109.06</v>
      </c>
      <c r="AI3524" s="302">
        <v>0</v>
      </c>
      <c r="AJ3524" s="302">
        <v>0</v>
      </c>
      <c r="AK3524" s="302">
        <v>0</v>
      </c>
      <c r="AL3524" s="302">
        <v>0</v>
      </c>
      <c r="AM3524" s="302">
        <v>0</v>
      </c>
      <c r="AN3524" s="302">
        <v>0</v>
      </c>
      <c r="AO3524" s="302">
        <v>0</v>
      </c>
      <c r="AP3524" s="302">
        <v>225.96</v>
      </c>
      <c r="AQ3524" s="302">
        <v>0</v>
      </c>
      <c r="AR3524" s="302">
        <v>190.42</v>
      </c>
      <c r="AS3524" s="302">
        <v>0</v>
      </c>
      <c r="AT3524" s="295">
        <f t="shared" si="55"/>
        <v>2400</v>
      </c>
      <c r="AU3524" s="302">
        <v>0</v>
      </c>
      <c r="AV3524" s="302">
        <v>0</v>
      </c>
      <c r="AW3524" s="303">
        <v>99</v>
      </c>
      <c r="AX3524" s="303">
        <v>175</v>
      </c>
      <c r="AY3524" s="302">
        <v>205000.01</v>
      </c>
      <c r="AZ3524" s="302">
        <v>205000.01</v>
      </c>
      <c r="BA3524" s="301">
        <v>87.804873999999998</v>
      </c>
      <c r="BB3524" s="301">
        <v>65.886744015599007</v>
      </c>
      <c r="BC3524" s="301">
        <v>9.6</v>
      </c>
      <c r="BD3524" s="301"/>
      <c r="BE3524" s="300" t="s">
        <v>4204</v>
      </c>
      <c r="BF3524" s="298"/>
      <c r="BG3524" s="300" t="s">
        <v>333</v>
      </c>
      <c r="BH3524" s="300" t="s">
        <v>209</v>
      </c>
      <c r="BI3524" s="300" t="s">
        <v>791</v>
      </c>
      <c r="BJ3524" s="300" t="s">
        <v>103</v>
      </c>
      <c r="BK3524" s="299" t="s">
        <v>4</v>
      </c>
      <c r="BL3524" s="301">
        <v>153827.26</v>
      </c>
      <c r="BM3524" s="299" t="s">
        <v>894</v>
      </c>
      <c r="BN3524" s="301"/>
      <c r="BO3524" s="304">
        <v>42879</v>
      </c>
      <c r="BP3524" s="304">
        <v>48206</v>
      </c>
      <c r="BQ3524" s="297" t="s">
        <v>1065</v>
      </c>
      <c r="BR3524" s="297" t="s">
        <v>4741</v>
      </c>
      <c r="BS3524" s="297">
        <v>42879</v>
      </c>
      <c r="BT3524" s="297">
        <v>48206</v>
      </c>
      <c r="BU3524" s="301">
        <v>0</v>
      </c>
      <c r="BV3524" s="301">
        <v>0</v>
      </c>
      <c r="BW3524" s="301">
        <v>0</v>
      </c>
    </row>
    <row r="3525" spans="1:75" s="289" customFormat="1" ht="18.2" customHeight="1" x14ac:dyDescent="0.15">
      <c r="A3525" s="291">
        <v>3523</v>
      </c>
      <c r="B3525" s="292" t="s">
        <v>305</v>
      </c>
      <c r="C3525" s="292" t="s">
        <v>306</v>
      </c>
      <c r="D3525" s="312">
        <v>45172</v>
      </c>
      <c r="E3525" s="293" t="s">
        <v>3973</v>
      </c>
      <c r="F3525" s="308">
        <v>5</v>
      </c>
      <c r="G3525" s="308">
        <v>4</v>
      </c>
      <c r="H3525" s="295">
        <v>365391.77</v>
      </c>
      <c r="I3525" s="295">
        <v>7467.21</v>
      </c>
      <c r="J3525" s="295">
        <v>0</v>
      </c>
      <c r="K3525" s="295">
        <v>372858.98</v>
      </c>
      <c r="L3525" s="295">
        <v>2410.17</v>
      </c>
      <c r="M3525" s="295">
        <v>0</v>
      </c>
      <c r="N3525" s="295">
        <v>0</v>
      </c>
      <c r="O3525" s="295">
        <v>0</v>
      </c>
      <c r="P3525" s="295">
        <v>0</v>
      </c>
      <c r="Q3525" s="295">
        <v>0</v>
      </c>
      <c r="R3525" s="295">
        <v>372858.98</v>
      </c>
      <c r="S3525" s="295">
        <v>8791.0499999999993</v>
      </c>
      <c r="T3525" s="295">
        <v>2892.68</v>
      </c>
      <c r="U3525" s="295">
        <v>0</v>
      </c>
      <c r="V3525" s="295">
        <v>0</v>
      </c>
      <c r="W3525" s="295">
        <v>0</v>
      </c>
      <c r="X3525" s="295">
        <v>0</v>
      </c>
      <c r="Y3525" s="295">
        <v>0</v>
      </c>
      <c r="Z3525" s="295">
        <v>11683.73</v>
      </c>
      <c r="AA3525" s="295">
        <v>0</v>
      </c>
      <c r="AB3525" s="295">
        <v>0</v>
      </c>
      <c r="AC3525" s="295">
        <v>0</v>
      </c>
      <c r="AD3525" s="295">
        <v>0</v>
      </c>
      <c r="AE3525" s="295">
        <v>0</v>
      </c>
      <c r="AF3525" s="295">
        <v>0</v>
      </c>
      <c r="AG3525" s="295">
        <v>0</v>
      </c>
      <c r="AH3525" s="295">
        <v>0</v>
      </c>
      <c r="AI3525" s="295">
        <v>0</v>
      </c>
      <c r="AJ3525" s="295">
        <v>0</v>
      </c>
      <c r="AK3525" s="295">
        <v>0</v>
      </c>
      <c r="AL3525" s="295">
        <v>0</v>
      </c>
      <c r="AM3525" s="295">
        <v>0</v>
      </c>
      <c r="AN3525" s="295">
        <v>0</v>
      </c>
      <c r="AO3525" s="295">
        <v>0</v>
      </c>
      <c r="AP3525" s="295">
        <v>0</v>
      </c>
      <c r="AQ3525" s="295">
        <v>0</v>
      </c>
      <c r="AR3525" s="295">
        <v>0</v>
      </c>
      <c r="AS3525" s="295">
        <v>0</v>
      </c>
      <c r="AT3525" s="295">
        <f t="shared" si="55"/>
        <v>0</v>
      </c>
      <c r="AU3525" s="295">
        <v>9877.3799999999992</v>
      </c>
      <c r="AV3525" s="295">
        <v>11683.73</v>
      </c>
      <c r="AW3525" s="296">
        <v>99</v>
      </c>
      <c r="AX3525" s="296">
        <v>175</v>
      </c>
      <c r="AY3525" s="295">
        <v>506399.99</v>
      </c>
      <c r="AZ3525" s="295">
        <v>484585.91</v>
      </c>
      <c r="BA3525" s="294">
        <v>71.765998999999994</v>
      </c>
      <c r="BB3525" s="294">
        <v>55.219511408866602</v>
      </c>
      <c r="BC3525" s="294">
        <v>9.5</v>
      </c>
      <c r="BD3525" s="294"/>
      <c r="BE3525" s="293" t="s">
        <v>4204</v>
      </c>
      <c r="BF3525" s="291"/>
      <c r="BG3525" s="293" t="s">
        <v>315</v>
      </c>
      <c r="BH3525" s="293" t="s">
        <v>183</v>
      </c>
      <c r="BI3525" s="293" t="s">
        <v>328</v>
      </c>
      <c r="BJ3525" s="293" t="s">
        <v>177</v>
      </c>
      <c r="BK3525" s="292" t="s">
        <v>4</v>
      </c>
      <c r="BL3525" s="294">
        <v>372858.98</v>
      </c>
      <c r="BM3525" s="292" t="s">
        <v>894</v>
      </c>
      <c r="BN3525" s="294"/>
      <c r="BO3525" s="297">
        <v>42879</v>
      </c>
      <c r="BP3525" s="297">
        <v>48206</v>
      </c>
      <c r="BQ3525" s="297" t="s">
        <v>1065</v>
      </c>
      <c r="BR3525" s="297" t="s">
        <v>4741</v>
      </c>
      <c r="BS3525" s="297">
        <v>42879</v>
      </c>
      <c r="BT3525" s="297">
        <v>48206</v>
      </c>
      <c r="BU3525" s="294">
        <v>1051.44</v>
      </c>
      <c r="BV3525" s="294">
        <v>0</v>
      </c>
      <c r="BW3525" s="294">
        <v>0</v>
      </c>
    </row>
    <row r="3526" spans="1:75" s="289" customFormat="1" ht="18.2" customHeight="1" x14ac:dyDescent="0.15">
      <c r="A3526" s="298">
        <v>3524</v>
      </c>
      <c r="B3526" s="299" t="s">
        <v>305</v>
      </c>
      <c r="C3526" s="299" t="s">
        <v>306</v>
      </c>
      <c r="D3526" s="313">
        <v>45172</v>
      </c>
      <c r="E3526" s="300" t="s">
        <v>3974</v>
      </c>
      <c r="F3526" s="309">
        <v>0</v>
      </c>
      <c r="G3526" s="309">
        <v>0</v>
      </c>
      <c r="H3526" s="302">
        <v>99198.77</v>
      </c>
      <c r="I3526" s="302">
        <v>0</v>
      </c>
      <c r="J3526" s="302">
        <v>0</v>
      </c>
      <c r="K3526" s="302">
        <v>99198.77</v>
      </c>
      <c r="L3526" s="302">
        <v>2053.91</v>
      </c>
      <c r="M3526" s="302">
        <v>0</v>
      </c>
      <c r="N3526" s="302">
        <v>0</v>
      </c>
      <c r="O3526" s="302">
        <v>2053.91</v>
      </c>
      <c r="P3526" s="302">
        <v>0</v>
      </c>
      <c r="Q3526" s="302">
        <v>0</v>
      </c>
      <c r="R3526" s="302">
        <v>97144.86</v>
      </c>
      <c r="S3526" s="302">
        <v>0</v>
      </c>
      <c r="T3526" s="302">
        <v>793.59</v>
      </c>
      <c r="U3526" s="302">
        <v>0</v>
      </c>
      <c r="V3526" s="302">
        <v>0</v>
      </c>
      <c r="W3526" s="302">
        <v>793.59</v>
      </c>
      <c r="X3526" s="302">
        <v>0</v>
      </c>
      <c r="Y3526" s="302">
        <v>0</v>
      </c>
      <c r="Z3526" s="302">
        <v>0</v>
      </c>
      <c r="AA3526" s="302">
        <v>0</v>
      </c>
      <c r="AB3526" s="302">
        <v>0</v>
      </c>
      <c r="AC3526" s="302">
        <v>0</v>
      </c>
      <c r="AD3526" s="302">
        <v>0</v>
      </c>
      <c r="AE3526" s="302">
        <v>0</v>
      </c>
      <c r="AF3526" s="302">
        <v>0</v>
      </c>
      <c r="AG3526" s="302">
        <v>0</v>
      </c>
      <c r="AH3526" s="302">
        <v>120.55</v>
      </c>
      <c r="AI3526" s="302">
        <v>0</v>
      </c>
      <c r="AJ3526" s="302">
        <v>0</v>
      </c>
      <c r="AK3526" s="302">
        <v>0</v>
      </c>
      <c r="AL3526" s="302">
        <v>0</v>
      </c>
      <c r="AM3526" s="302">
        <v>0</v>
      </c>
      <c r="AN3526" s="302">
        <v>0</v>
      </c>
      <c r="AO3526" s="302">
        <v>0</v>
      </c>
      <c r="AP3526" s="302">
        <v>166.08</v>
      </c>
      <c r="AQ3526" s="302">
        <v>0</v>
      </c>
      <c r="AR3526" s="302">
        <v>164.13</v>
      </c>
      <c r="AS3526" s="302">
        <v>0</v>
      </c>
      <c r="AT3526" s="295">
        <f t="shared" si="55"/>
        <v>2970</v>
      </c>
      <c r="AU3526" s="302">
        <v>0</v>
      </c>
      <c r="AV3526" s="302">
        <v>0</v>
      </c>
      <c r="AW3526" s="303">
        <v>40</v>
      </c>
      <c r="AX3526" s="303">
        <v>116</v>
      </c>
      <c r="AY3526" s="302">
        <v>260299.99</v>
      </c>
      <c r="AZ3526" s="302">
        <v>200527.87</v>
      </c>
      <c r="BA3526" s="301">
        <v>68.518348000000003</v>
      </c>
      <c r="BB3526" s="301">
        <v>33.193417572785698</v>
      </c>
      <c r="BC3526" s="301">
        <v>9.6</v>
      </c>
      <c r="BD3526" s="301"/>
      <c r="BE3526" s="300" t="s">
        <v>4204</v>
      </c>
      <c r="BF3526" s="298"/>
      <c r="BG3526" s="300" t="s">
        <v>312</v>
      </c>
      <c r="BH3526" s="300" t="s">
        <v>189</v>
      </c>
      <c r="BI3526" s="300" t="s">
        <v>778</v>
      </c>
      <c r="BJ3526" s="300" t="s">
        <v>103</v>
      </c>
      <c r="BK3526" s="299" t="s">
        <v>4</v>
      </c>
      <c r="BL3526" s="301">
        <v>97144.86</v>
      </c>
      <c r="BM3526" s="299" t="s">
        <v>894</v>
      </c>
      <c r="BN3526" s="301"/>
      <c r="BO3526" s="304">
        <v>42879</v>
      </c>
      <c r="BP3526" s="304">
        <v>46411</v>
      </c>
      <c r="BQ3526" s="297" t="s">
        <v>1065</v>
      </c>
      <c r="BR3526" s="297" t="s">
        <v>4741</v>
      </c>
      <c r="BS3526" s="297">
        <v>42879</v>
      </c>
      <c r="BT3526" s="297">
        <v>46411</v>
      </c>
      <c r="BU3526" s="301">
        <v>0</v>
      </c>
      <c r="BV3526" s="301">
        <v>0</v>
      </c>
      <c r="BW3526" s="301">
        <v>0</v>
      </c>
    </row>
    <row r="3527" spans="1:75" s="289" customFormat="1" ht="18.2" customHeight="1" x14ac:dyDescent="0.15">
      <c r="A3527" s="291">
        <v>3525</v>
      </c>
      <c r="B3527" s="292" t="s">
        <v>305</v>
      </c>
      <c r="C3527" s="292" t="s">
        <v>306</v>
      </c>
      <c r="D3527" s="312">
        <v>45172</v>
      </c>
      <c r="E3527" s="293" t="s">
        <v>3975</v>
      </c>
      <c r="F3527" s="308">
        <v>0</v>
      </c>
      <c r="G3527" s="308">
        <v>0</v>
      </c>
      <c r="H3527" s="295">
        <v>326003.78000000003</v>
      </c>
      <c r="I3527" s="295">
        <v>0</v>
      </c>
      <c r="J3527" s="295">
        <v>0</v>
      </c>
      <c r="K3527" s="295">
        <v>326003.78000000003</v>
      </c>
      <c r="L3527" s="295">
        <v>2089.4699999999998</v>
      </c>
      <c r="M3527" s="295">
        <v>0</v>
      </c>
      <c r="N3527" s="295">
        <v>0</v>
      </c>
      <c r="O3527" s="295">
        <v>2089.4699999999998</v>
      </c>
      <c r="P3527" s="295">
        <v>0</v>
      </c>
      <c r="Q3527" s="295">
        <v>0</v>
      </c>
      <c r="R3527" s="295">
        <v>323914.31</v>
      </c>
      <c r="S3527" s="295">
        <v>0</v>
      </c>
      <c r="T3527" s="295">
        <v>2580.86</v>
      </c>
      <c r="U3527" s="295">
        <v>0</v>
      </c>
      <c r="V3527" s="295">
        <v>0</v>
      </c>
      <c r="W3527" s="295">
        <v>2580.86</v>
      </c>
      <c r="X3527" s="295">
        <v>0</v>
      </c>
      <c r="Y3527" s="295">
        <v>0</v>
      </c>
      <c r="Z3527" s="295">
        <v>0</v>
      </c>
      <c r="AA3527" s="295">
        <v>0</v>
      </c>
      <c r="AB3527" s="295">
        <v>0</v>
      </c>
      <c r="AC3527" s="295">
        <v>0</v>
      </c>
      <c r="AD3527" s="295">
        <v>0</v>
      </c>
      <c r="AE3527" s="295">
        <v>0</v>
      </c>
      <c r="AF3527" s="295">
        <v>0</v>
      </c>
      <c r="AG3527" s="295">
        <v>0</v>
      </c>
      <c r="AH3527" s="295">
        <v>232.44</v>
      </c>
      <c r="AI3527" s="295">
        <v>0</v>
      </c>
      <c r="AJ3527" s="295">
        <v>0</v>
      </c>
      <c r="AK3527" s="295">
        <v>0</v>
      </c>
      <c r="AL3527" s="295">
        <v>0</v>
      </c>
      <c r="AM3527" s="295">
        <v>0</v>
      </c>
      <c r="AN3527" s="295">
        <v>0</v>
      </c>
      <c r="AO3527" s="295">
        <v>0</v>
      </c>
      <c r="AP3527" s="295">
        <v>4.88</v>
      </c>
      <c r="AQ3527" s="295">
        <v>0</v>
      </c>
      <c r="AR3527" s="295">
        <v>3.65</v>
      </c>
      <c r="AS3527" s="295">
        <v>0</v>
      </c>
      <c r="AT3527" s="295">
        <f t="shared" si="55"/>
        <v>4904</v>
      </c>
      <c r="AU3527" s="295">
        <v>0</v>
      </c>
      <c r="AV3527" s="295">
        <v>0</v>
      </c>
      <c r="AW3527" s="296">
        <v>101</v>
      </c>
      <c r="AX3527" s="296">
        <v>175</v>
      </c>
      <c r="AY3527" s="295">
        <v>450000</v>
      </c>
      <c r="AZ3527" s="295">
        <v>426785.01</v>
      </c>
      <c r="BA3527" s="294">
        <v>65.011776999999995</v>
      </c>
      <c r="BB3527" s="294">
        <v>49.341575724107201</v>
      </c>
      <c r="BC3527" s="294">
        <v>9.5</v>
      </c>
      <c r="BD3527" s="294"/>
      <c r="BE3527" s="293" t="s">
        <v>4204</v>
      </c>
      <c r="BF3527" s="291"/>
      <c r="BG3527" s="293" t="s">
        <v>320</v>
      </c>
      <c r="BH3527" s="293" t="s">
        <v>181</v>
      </c>
      <c r="BI3527" s="293" t="s">
        <v>462</v>
      </c>
      <c r="BJ3527" s="293" t="s">
        <v>103</v>
      </c>
      <c r="BK3527" s="292" t="s">
        <v>4</v>
      </c>
      <c r="BL3527" s="294">
        <v>323914.31</v>
      </c>
      <c r="BM3527" s="292" t="s">
        <v>894</v>
      </c>
      <c r="BN3527" s="294"/>
      <c r="BO3527" s="297">
        <v>42928</v>
      </c>
      <c r="BP3527" s="297">
        <v>48256</v>
      </c>
      <c r="BQ3527" s="297" t="s">
        <v>935</v>
      </c>
      <c r="BR3527" s="297" t="s">
        <v>4746</v>
      </c>
      <c r="BS3527" s="297">
        <v>42928</v>
      </c>
      <c r="BT3527" s="297">
        <v>48256</v>
      </c>
      <c r="BU3527" s="294">
        <v>0</v>
      </c>
      <c r="BV3527" s="294">
        <v>0</v>
      </c>
      <c r="BW3527" s="294">
        <v>0</v>
      </c>
    </row>
    <row r="3528" spans="1:75" s="289" customFormat="1" ht="18.2" customHeight="1" x14ac:dyDescent="0.15">
      <c r="A3528" s="298">
        <v>3526</v>
      </c>
      <c r="B3528" s="299" t="s">
        <v>305</v>
      </c>
      <c r="C3528" s="299" t="s">
        <v>306</v>
      </c>
      <c r="D3528" s="313">
        <v>45172</v>
      </c>
      <c r="E3528" s="300" t="s">
        <v>3976</v>
      </c>
      <c r="F3528" s="309">
        <v>0</v>
      </c>
      <c r="G3528" s="309">
        <v>0</v>
      </c>
      <c r="H3528" s="302">
        <v>194913.73</v>
      </c>
      <c r="I3528" s="302">
        <v>0</v>
      </c>
      <c r="J3528" s="302">
        <v>0</v>
      </c>
      <c r="K3528" s="302">
        <v>194913.73</v>
      </c>
      <c r="L3528" s="302">
        <v>2008.63</v>
      </c>
      <c r="M3528" s="302">
        <v>0</v>
      </c>
      <c r="N3528" s="302">
        <v>0</v>
      </c>
      <c r="O3528" s="302">
        <v>2008.63</v>
      </c>
      <c r="P3528" s="302">
        <v>0</v>
      </c>
      <c r="Q3528" s="302">
        <v>0</v>
      </c>
      <c r="R3528" s="302">
        <v>192905.1</v>
      </c>
      <c r="S3528" s="302">
        <v>0</v>
      </c>
      <c r="T3528" s="302">
        <v>1543.07</v>
      </c>
      <c r="U3528" s="302">
        <v>0</v>
      </c>
      <c r="V3528" s="302">
        <v>0</v>
      </c>
      <c r="W3528" s="302">
        <v>1543.07</v>
      </c>
      <c r="X3528" s="302">
        <v>0</v>
      </c>
      <c r="Y3528" s="302">
        <v>0</v>
      </c>
      <c r="Z3528" s="302">
        <v>0</v>
      </c>
      <c r="AA3528" s="302">
        <v>0</v>
      </c>
      <c r="AB3528" s="302">
        <v>0</v>
      </c>
      <c r="AC3528" s="302">
        <v>0</v>
      </c>
      <c r="AD3528" s="302">
        <v>0</v>
      </c>
      <c r="AE3528" s="302">
        <v>0</v>
      </c>
      <c r="AF3528" s="302">
        <v>0</v>
      </c>
      <c r="AG3528" s="302">
        <v>0</v>
      </c>
      <c r="AH3528" s="302">
        <v>221.44</v>
      </c>
      <c r="AI3528" s="302">
        <v>0</v>
      </c>
      <c r="AJ3528" s="302">
        <v>0</v>
      </c>
      <c r="AK3528" s="302">
        <v>0</v>
      </c>
      <c r="AL3528" s="302">
        <v>0</v>
      </c>
      <c r="AM3528" s="302">
        <v>0</v>
      </c>
      <c r="AN3528" s="302">
        <v>0</v>
      </c>
      <c r="AO3528" s="302">
        <v>0</v>
      </c>
      <c r="AP3528" s="302">
        <v>1.58</v>
      </c>
      <c r="AQ3528" s="302">
        <v>0</v>
      </c>
      <c r="AR3528" s="302">
        <v>0.72</v>
      </c>
      <c r="AS3528" s="302">
        <v>0</v>
      </c>
      <c r="AT3528" s="295">
        <f t="shared" si="55"/>
        <v>3774</v>
      </c>
      <c r="AU3528" s="302">
        <v>0</v>
      </c>
      <c r="AV3528" s="302">
        <v>0</v>
      </c>
      <c r="AW3528" s="303">
        <v>119</v>
      </c>
      <c r="AX3528" s="303">
        <v>193</v>
      </c>
      <c r="AY3528" s="302">
        <v>501000.04</v>
      </c>
      <c r="AZ3528" s="302">
        <v>350700.03</v>
      </c>
      <c r="BA3528" s="301">
        <v>88.742508000000001</v>
      </c>
      <c r="BB3528" s="301">
        <v>48.8134614074336</v>
      </c>
      <c r="BC3528" s="301">
        <v>9.5</v>
      </c>
      <c r="BD3528" s="301"/>
      <c r="BE3528" s="300" t="s">
        <v>4204</v>
      </c>
      <c r="BF3528" s="298"/>
      <c r="BG3528" s="300" t="s">
        <v>376</v>
      </c>
      <c r="BH3528" s="300" t="s">
        <v>457</v>
      </c>
      <c r="BI3528" s="300" t="s">
        <v>458</v>
      </c>
      <c r="BJ3528" s="300" t="s">
        <v>103</v>
      </c>
      <c r="BK3528" s="299" t="s">
        <v>4</v>
      </c>
      <c r="BL3528" s="301">
        <v>192905.1</v>
      </c>
      <c r="BM3528" s="299" t="s">
        <v>894</v>
      </c>
      <c r="BN3528" s="301"/>
      <c r="BO3528" s="304">
        <v>42930</v>
      </c>
      <c r="BP3528" s="304">
        <v>48805</v>
      </c>
      <c r="BQ3528" s="297" t="s">
        <v>1065</v>
      </c>
      <c r="BR3528" s="297" t="s">
        <v>4741</v>
      </c>
      <c r="BS3528" s="297">
        <v>42930</v>
      </c>
      <c r="BT3528" s="297">
        <v>48805</v>
      </c>
      <c r="BU3528" s="301">
        <v>0</v>
      </c>
      <c r="BV3528" s="301">
        <v>0</v>
      </c>
      <c r="BW3528" s="301">
        <v>0</v>
      </c>
    </row>
    <row r="3529" spans="1:75" s="289" customFormat="1" ht="18.2" customHeight="1" x14ac:dyDescent="0.15">
      <c r="A3529" s="291">
        <v>3527</v>
      </c>
      <c r="B3529" s="292" t="s">
        <v>305</v>
      </c>
      <c r="C3529" s="292" t="s">
        <v>306</v>
      </c>
      <c r="D3529" s="312">
        <v>45172</v>
      </c>
      <c r="E3529" s="293" t="s">
        <v>3977</v>
      </c>
      <c r="F3529" s="308">
        <v>0</v>
      </c>
      <c r="G3529" s="308">
        <v>0</v>
      </c>
      <c r="H3529" s="295">
        <v>255852.28</v>
      </c>
      <c r="I3529" s="295">
        <v>0</v>
      </c>
      <c r="J3529" s="295">
        <v>0</v>
      </c>
      <c r="K3529" s="295">
        <v>255852.28</v>
      </c>
      <c r="L3529" s="295">
        <v>1285.17</v>
      </c>
      <c r="M3529" s="295">
        <v>0</v>
      </c>
      <c r="N3529" s="295">
        <v>0</v>
      </c>
      <c r="O3529" s="295">
        <v>1285.17</v>
      </c>
      <c r="P3529" s="295">
        <v>0</v>
      </c>
      <c r="Q3529" s="295">
        <v>0</v>
      </c>
      <c r="R3529" s="295">
        <v>254567.11</v>
      </c>
      <c r="S3529" s="295">
        <v>0</v>
      </c>
      <c r="T3529" s="295">
        <v>2025.5</v>
      </c>
      <c r="U3529" s="295">
        <v>0</v>
      </c>
      <c r="V3529" s="295">
        <v>0</v>
      </c>
      <c r="W3529" s="295">
        <v>2025.5</v>
      </c>
      <c r="X3529" s="295">
        <v>0</v>
      </c>
      <c r="Y3529" s="295">
        <v>0</v>
      </c>
      <c r="Z3529" s="295">
        <v>0</v>
      </c>
      <c r="AA3529" s="295">
        <v>0</v>
      </c>
      <c r="AB3529" s="295">
        <v>0</v>
      </c>
      <c r="AC3529" s="295">
        <v>0</v>
      </c>
      <c r="AD3529" s="295">
        <v>0</v>
      </c>
      <c r="AE3529" s="295">
        <v>0</v>
      </c>
      <c r="AF3529" s="295">
        <v>0</v>
      </c>
      <c r="AG3529" s="295">
        <v>0</v>
      </c>
      <c r="AH3529" s="295">
        <v>206.41</v>
      </c>
      <c r="AI3529" s="295">
        <v>0</v>
      </c>
      <c r="AJ3529" s="295">
        <v>0</v>
      </c>
      <c r="AK3529" s="295">
        <v>0</v>
      </c>
      <c r="AL3529" s="295">
        <v>0</v>
      </c>
      <c r="AM3529" s="295">
        <v>0</v>
      </c>
      <c r="AN3529" s="295">
        <v>0</v>
      </c>
      <c r="AO3529" s="295">
        <v>0</v>
      </c>
      <c r="AP3529" s="295">
        <v>71</v>
      </c>
      <c r="AQ3529" s="295">
        <v>0</v>
      </c>
      <c r="AR3529" s="295">
        <v>88.08</v>
      </c>
      <c r="AS3529" s="295">
        <v>0</v>
      </c>
      <c r="AT3529" s="295">
        <f t="shared" si="55"/>
        <v>3500</v>
      </c>
      <c r="AU3529" s="295">
        <v>0</v>
      </c>
      <c r="AV3529" s="295">
        <v>0</v>
      </c>
      <c r="AW3529" s="296">
        <v>119</v>
      </c>
      <c r="AX3529" s="296">
        <v>193</v>
      </c>
      <c r="AY3529" s="295">
        <v>467000.39</v>
      </c>
      <c r="AZ3529" s="295">
        <v>326900.27</v>
      </c>
      <c r="BA3529" s="294">
        <v>86.295432000000005</v>
      </c>
      <c r="BB3529" s="294">
        <v>67.200858324288106</v>
      </c>
      <c r="BC3529" s="294">
        <v>9.5</v>
      </c>
      <c r="BD3529" s="294"/>
      <c r="BE3529" s="293" t="s">
        <v>4204</v>
      </c>
      <c r="BF3529" s="291"/>
      <c r="BG3529" s="293" t="s">
        <v>312</v>
      </c>
      <c r="BH3529" s="293" t="s">
        <v>230</v>
      </c>
      <c r="BI3529" s="293" t="s">
        <v>322</v>
      </c>
      <c r="BJ3529" s="293" t="s">
        <v>103</v>
      </c>
      <c r="BK3529" s="292" t="s">
        <v>4</v>
      </c>
      <c r="BL3529" s="294">
        <v>254567.11</v>
      </c>
      <c r="BM3529" s="292" t="s">
        <v>894</v>
      </c>
      <c r="BN3529" s="294"/>
      <c r="BO3529" s="297">
        <v>42930</v>
      </c>
      <c r="BP3529" s="297">
        <v>48805</v>
      </c>
      <c r="BQ3529" s="297" t="s">
        <v>1065</v>
      </c>
      <c r="BR3529" s="297" t="s">
        <v>4741</v>
      </c>
      <c r="BS3529" s="297">
        <v>42930</v>
      </c>
      <c r="BT3529" s="297">
        <v>48805</v>
      </c>
      <c r="BU3529" s="294">
        <v>0</v>
      </c>
      <c r="BV3529" s="294">
        <v>0</v>
      </c>
      <c r="BW3529" s="294">
        <v>0</v>
      </c>
    </row>
    <row r="3530" spans="1:75" s="289" customFormat="1" ht="18.2" customHeight="1" x14ac:dyDescent="0.15">
      <c r="A3530" s="298">
        <v>3528</v>
      </c>
      <c r="B3530" s="299" t="s">
        <v>305</v>
      </c>
      <c r="C3530" s="299" t="s">
        <v>306</v>
      </c>
      <c r="D3530" s="313">
        <v>45172</v>
      </c>
      <c r="E3530" s="300" t="s">
        <v>3978</v>
      </c>
      <c r="F3530" s="309">
        <v>0</v>
      </c>
      <c r="G3530" s="309">
        <v>0</v>
      </c>
      <c r="H3530" s="302">
        <v>194491.88</v>
      </c>
      <c r="I3530" s="302">
        <v>0</v>
      </c>
      <c r="J3530" s="302">
        <v>0</v>
      </c>
      <c r="K3530" s="302">
        <v>194491.88</v>
      </c>
      <c r="L3530" s="302">
        <v>976.94</v>
      </c>
      <c r="M3530" s="302">
        <v>0</v>
      </c>
      <c r="N3530" s="302">
        <v>0</v>
      </c>
      <c r="O3530" s="302">
        <v>976.94</v>
      </c>
      <c r="P3530" s="302">
        <v>0</v>
      </c>
      <c r="Q3530" s="302">
        <v>0</v>
      </c>
      <c r="R3530" s="302">
        <v>193514.94</v>
      </c>
      <c r="S3530" s="302">
        <v>0</v>
      </c>
      <c r="T3530" s="302">
        <v>1539.73</v>
      </c>
      <c r="U3530" s="302">
        <v>0</v>
      </c>
      <c r="V3530" s="302">
        <v>0</v>
      </c>
      <c r="W3530" s="302">
        <v>1539.73</v>
      </c>
      <c r="X3530" s="302">
        <v>0</v>
      </c>
      <c r="Y3530" s="302">
        <v>0</v>
      </c>
      <c r="Z3530" s="302">
        <v>0</v>
      </c>
      <c r="AA3530" s="302">
        <v>0</v>
      </c>
      <c r="AB3530" s="302">
        <v>0</v>
      </c>
      <c r="AC3530" s="302">
        <v>0</v>
      </c>
      <c r="AD3530" s="302">
        <v>0</v>
      </c>
      <c r="AE3530" s="302">
        <v>0</v>
      </c>
      <c r="AF3530" s="302">
        <v>0</v>
      </c>
      <c r="AG3530" s="302">
        <v>0</v>
      </c>
      <c r="AH3530" s="302">
        <v>156.91</v>
      </c>
      <c r="AI3530" s="302">
        <v>0</v>
      </c>
      <c r="AJ3530" s="302">
        <v>0</v>
      </c>
      <c r="AK3530" s="302">
        <v>0</v>
      </c>
      <c r="AL3530" s="302">
        <v>0</v>
      </c>
      <c r="AM3530" s="302">
        <v>0</v>
      </c>
      <c r="AN3530" s="302">
        <v>0</v>
      </c>
      <c r="AO3530" s="302">
        <v>0</v>
      </c>
      <c r="AP3530" s="302">
        <v>3000</v>
      </c>
      <c r="AQ3530" s="302">
        <v>0</v>
      </c>
      <c r="AR3530" s="302">
        <v>2673.58</v>
      </c>
      <c r="AS3530" s="302">
        <v>0</v>
      </c>
      <c r="AT3530" s="295">
        <f t="shared" si="55"/>
        <v>3000</v>
      </c>
      <c r="AU3530" s="302">
        <v>0</v>
      </c>
      <c r="AV3530" s="302">
        <v>0</v>
      </c>
      <c r="AW3530" s="303">
        <v>119</v>
      </c>
      <c r="AX3530" s="303">
        <v>193</v>
      </c>
      <c r="AY3530" s="302">
        <v>355000.01</v>
      </c>
      <c r="AZ3530" s="302">
        <v>248500.01</v>
      </c>
      <c r="BA3530" s="301">
        <v>89.999994999999998</v>
      </c>
      <c r="BB3530" s="301">
        <v>70.085887048557098</v>
      </c>
      <c r="BC3530" s="301">
        <v>9.5</v>
      </c>
      <c r="BD3530" s="301"/>
      <c r="BE3530" s="300" t="s">
        <v>4204</v>
      </c>
      <c r="BF3530" s="298"/>
      <c r="BG3530" s="300" t="s">
        <v>324</v>
      </c>
      <c r="BH3530" s="300" t="s">
        <v>235</v>
      </c>
      <c r="BI3530" s="300" t="s">
        <v>793</v>
      </c>
      <c r="BJ3530" s="300" t="s">
        <v>103</v>
      </c>
      <c r="BK3530" s="299" t="s">
        <v>4</v>
      </c>
      <c r="BL3530" s="301">
        <v>193514.94</v>
      </c>
      <c r="BM3530" s="299" t="s">
        <v>894</v>
      </c>
      <c r="BN3530" s="301"/>
      <c r="BO3530" s="304">
        <v>42934</v>
      </c>
      <c r="BP3530" s="304">
        <v>48809</v>
      </c>
      <c r="BQ3530" s="297" t="s">
        <v>1065</v>
      </c>
      <c r="BR3530" s="297" t="s">
        <v>4741</v>
      </c>
      <c r="BS3530" s="297">
        <v>42934</v>
      </c>
      <c r="BT3530" s="297">
        <v>48809</v>
      </c>
      <c r="BU3530" s="301">
        <v>0</v>
      </c>
      <c r="BV3530" s="301">
        <v>0</v>
      </c>
      <c r="BW3530" s="301">
        <v>0</v>
      </c>
    </row>
    <row r="3531" spans="1:75" s="289" customFormat="1" ht="18.2" customHeight="1" x14ac:dyDescent="0.15">
      <c r="A3531" s="291">
        <v>3529</v>
      </c>
      <c r="B3531" s="292" t="s">
        <v>305</v>
      </c>
      <c r="C3531" s="292" t="s">
        <v>306</v>
      </c>
      <c r="D3531" s="312">
        <v>45172</v>
      </c>
      <c r="E3531" s="293" t="s">
        <v>1044</v>
      </c>
      <c r="F3531" s="308">
        <v>0</v>
      </c>
      <c r="G3531" s="308">
        <v>0</v>
      </c>
      <c r="H3531" s="295">
        <v>51231.58</v>
      </c>
      <c r="I3531" s="295">
        <v>0</v>
      </c>
      <c r="J3531" s="295">
        <v>0</v>
      </c>
      <c r="K3531" s="295">
        <v>51231.58</v>
      </c>
      <c r="L3531" s="295">
        <v>873.58</v>
      </c>
      <c r="M3531" s="295">
        <v>0</v>
      </c>
      <c r="N3531" s="295">
        <v>0</v>
      </c>
      <c r="O3531" s="295">
        <v>873.58</v>
      </c>
      <c r="P3531" s="295">
        <v>0</v>
      </c>
      <c r="Q3531" s="295">
        <v>0</v>
      </c>
      <c r="R3531" s="295">
        <v>50358</v>
      </c>
      <c r="S3531" s="295">
        <v>0</v>
      </c>
      <c r="T3531" s="295">
        <v>426.93</v>
      </c>
      <c r="U3531" s="295">
        <v>0</v>
      </c>
      <c r="V3531" s="295">
        <v>0</v>
      </c>
      <c r="W3531" s="295">
        <v>426.93</v>
      </c>
      <c r="X3531" s="295">
        <v>0</v>
      </c>
      <c r="Y3531" s="295">
        <v>0</v>
      </c>
      <c r="Z3531" s="295">
        <v>0</v>
      </c>
      <c r="AA3531" s="295">
        <v>0</v>
      </c>
      <c r="AB3531" s="295">
        <v>0</v>
      </c>
      <c r="AC3531" s="295">
        <v>0</v>
      </c>
      <c r="AD3531" s="295">
        <v>0</v>
      </c>
      <c r="AE3531" s="295">
        <v>0</v>
      </c>
      <c r="AF3531" s="295">
        <v>0</v>
      </c>
      <c r="AG3531" s="295">
        <v>0</v>
      </c>
      <c r="AH3531" s="295">
        <v>94.4</v>
      </c>
      <c r="AI3531" s="295">
        <v>0</v>
      </c>
      <c r="AJ3531" s="295">
        <v>0</v>
      </c>
      <c r="AK3531" s="295">
        <v>0</v>
      </c>
      <c r="AL3531" s="295">
        <v>0</v>
      </c>
      <c r="AM3531" s="295">
        <v>0</v>
      </c>
      <c r="AN3531" s="295">
        <v>0</v>
      </c>
      <c r="AO3531" s="295">
        <v>0</v>
      </c>
      <c r="AP3531" s="295">
        <v>2020</v>
      </c>
      <c r="AQ3531" s="295">
        <v>0</v>
      </c>
      <c r="AR3531" s="295">
        <v>1394.91</v>
      </c>
      <c r="AS3531" s="295">
        <v>0</v>
      </c>
      <c r="AT3531" s="295">
        <f t="shared" si="55"/>
        <v>2020</v>
      </c>
      <c r="AU3531" s="295">
        <v>0</v>
      </c>
      <c r="AV3531" s="295">
        <v>0</v>
      </c>
      <c r="AW3531" s="296">
        <v>115</v>
      </c>
      <c r="AX3531" s="296">
        <v>188</v>
      </c>
      <c r="AY3531" s="295">
        <v>251950.86</v>
      </c>
      <c r="AZ3531" s="295">
        <v>119839.27</v>
      </c>
      <c r="BA3531" s="294">
        <v>41.977429999999998</v>
      </c>
      <c r="BB3531" s="294">
        <v>17.6394550796246</v>
      </c>
      <c r="BC3531" s="294">
        <v>10</v>
      </c>
      <c r="BD3531" s="294"/>
      <c r="BE3531" s="293" t="s">
        <v>4204</v>
      </c>
      <c r="BF3531" s="291"/>
      <c r="BG3531" s="293" t="s">
        <v>320</v>
      </c>
      <c r="BH3531" s="293" t="s">
        <v>181</v>
      </c>
      <c r="BI3531" s="293" t="s">
        <v>368</v>
      </c>
      <c r="BJ3531" s="293" t="s">
        <v>103</v>
      </c>
      <c r="BK3531" s="292" t="s">
        <v>4</v>
      </c>
      <c r="BL3531" s="294">
        <v>50358</v>
      </c>
      <c r="BM3531" s="292" t="s">
        <v>894</v>
      </c>
      <c r="BN3531" s="294"/>
      <c r="BO3531" s="297">
        <v>42976</v>
      </c>
      <c r="BP3531" s="297">
        <v>48698</v>
      </c>
      <c r="BQ3531" s="297" t="s">
        <v>1065</v>
      </c>
      <c r="BR3531" s="297" t="s">
        <v>4741</v>
      </c>
      <c r="BS3531" s="297">
        <v>42976</v>
      </c>
      <c r="BT3531" s="297">
        <v>48698</v>
      </c>
      <c r="BU3531" s="294">
        <v>0</v>
      </c>
      <c r="BV3531" s="294">
        <v>0</v>
      </c>
      <c r="BW3531" s="294">
        <v>0</v>
      </c>
    </row>
    <row r="3532" spans="1:75" s="289" customFormat="1" ht="18.2" customHeight="1" x14ac:dyDescent="0.15">
      <c r="A3532" s="298">
        <v>3530</v>
      </c>
      <c r="B3532" s="299" t="s">
        <v>305</v>
      </c>
      <c r="C3532" s="299" t="s">
        <v>306</v>
      </c>
      <c r="D3532" s="313">
        <v>45172</v>
      </c>
      <c r="E3532" s="300" t="s">
        <v>3979</v>
      </c>
      <c r="F3532" s="309">
        <v>0</v>
      </c>
      <c r="G3532" s="309">
        <v>1</v>
      </c>
      <c r="H3532" s="302">
        <v>285140.33</v>
      </c>
      <c r="I3532" s="302">
        <v>2056.7600000000002</v>
      </c>
      <c r="J3532" s="302">
        <v>0</v>
      </c>
      <c r="K3532" s="302">
        <v>287197.09000000003</v>
      </c>
      <c r="L3532" s="302">
        <v>2073.9</v>
      </c>
      <c r="M3532" s="302">
        <v>0</v>
      </c>
      <c r="N3532" s="302">
        <v>2056.7600000000002</v>
      </c>
      <c r="O3532" s="302">
        <v>2073.9</v>
      </c>
      <c r="P3532" s="302">
        <v>0</v>
      </c>
      <c r="Q3532" s="302">
        <v>0</v>
      </c>
      <c r="R3532" s="302">
        <v>283066.43</v>
      </c>
      <c r="S3532" s="302">
        <v>1639.44</v>
      </c>
      <c r="T3532" s="302">
        <v>2376.17</v>
      </c>
      <c r="U3532" s="302">
        <v>0</v>
      </c>
      <c r="V3532" s="302">
        <v>1639.44</v>
      </c>
      <c r="W3532" s="302">
        <v>2376.17</v>
      </c>
      <c r="X3532" s="302">
        <v>0</v>
      </c>
      <c r="Y3532" s="302">
        <v>0</v>
      </c>
      <c r="Z3532" s="302">
        <v>0</v>
      </c>
      <c r="AA3532" s="302">
        <v>0</v>
      </c>
      <c r="AB3532" s="302">
        <v>0</v>
      </c>
      <c r="AC3532" s="302">
        <v>0</v>
      </c>
      <c r="AD3532" s="302">
        <v>0</v>
      </c>
      <c r="AE3532" s="302">
        <v>0</v>
      </c>
      <c r="AF3532" s="302">
        <v>0</v>
      </c>
      <c r="AG3532" s="302">
        <v>0</v>
      </c>
      <c r="AH3532" s="302">
        <v>204.29</v>
      </c>
      <c r="AI3532" s="302">
        <v>0</v>
      </c>
      <c r="AJ3532" s="302">
        <v>0</v>
      </c>
      <c r="AK3532" s="302">
        <v>0</v>
      </c>
      <c r="AL3532" s="302">
        <v>350</v>
      </c>
      <c r="AM3532" s="302">
        <v>0</v>
      </c>
      <c r="AN3532" s="302">
        <v>0</v>
      </c>
      <c r="AO3532" s="302">
        <v>0</v>
      </c>
      <c r="AP3532" s="302">
        <v>699.44</v>
      </c>
      <c r="AQ3532" s="302">
        <v>0</v>
      </c>
      <c r="AR3532" s="302">
        <v>0</v>
      </c>
      <c r="AS3532" s="302">
        <v>0</v>
      </c>
      <c r="AT3532" s="295">
        <f t="shared" si="55"/>
        <v>9400</v>
      </c>
      <c r="AU3532" s="302">
        <v>0</v>
      </c>
      <c r="AV3532" s="302">
        <v>0</v>
      </c>
      <c r="AW3532" s="303">
        <v>91</v>
      </c>
      <c r="AX3532" s="303">
        <v>165</v>
      </c>
      <c r="AY3532" s="302">
        <v>383999.32</v>
      </c>
      <c r="AZ3532" s="302">
        <v>383999.32</v>
      </c>
      <c r="BA3532" s="301">
        <v>80.754051000000004</v>
      </c>
      <c r="BB3532" s="301">
        <v>59.528128655560998</v>
      </c>
      <c r="BC3532" s="301">
        <v>10</v>
      </c>
      <c r="BD3532" s="301"/>
      <c r="BE3532" s="300" t="s">
        <v>4204</v>
      </c>
      <c r="BF3532" s="298"/>
      <c r="BG3532" s="300" t="s">
        <v>333</v>
      </c>
      <c r="BH3532" s="300" t="s">
        <v>193</v>
      </c>
      <c r="BI3532" s="300" t="s">
        <v>334</v>
      </c>
      <c r="BJ3532" s="300" t="s">
        <v>103</v>
      </c>
      <c r="BK3532" s="299" t="s">
        <v>4</v>
      </c>
      <c r="BL3532" s="301">
        <v>283066.43</v>
      </c>
      <c r="BM3532" s="299" t="s">
        <v>894</v>
      </c>
      <c r="BN3532" s="301"/>
      <c r="BO3532" s="304">
        <v>42942</v>
      </c>
      <c r="BP3532" s="304">
        <v>47964</v>
      </c>
      <c r="BQ3532" s="297" t="s">
        <v>1065</v>
      </c>
      <c r="BR3532" s="297" t="s">
        <v>4741</v>
      </c>
      <c r="BS3532" s="297">
        <v>42942</v>
      </c>
      <c r="BT3532" s="297">
        <v>47964</v>
      </c>
      <c r="BU3532" s="301">
        <v>0</v>
      </c>
      <c r="BV3532" s="301">
        <v>0</v>
      </c>
      <c r="BW3532" s="301">
        <v>0</v>
      </c>
    </row>
    <row r="3533" spans="1:75" s="289" customFormat="1" ht="18.2" customHeight="1" x14ac:dyDescent="0.15">
      <c r="A3533" s="291">
        <v>3531</v>
      </c>
      <c r="B3533" s="292" t="s">
        <v>305</v>
      </c>
      <c r="C3533" s="292" t="s">
        <v>306</v>
      </c>
      <c r="D3533" s="312">
        <v>45172</v>
      </c>
      <c r="E3533" s="293" t="s">
        <v>3980</v>
      </c>
      <c r="F3533" s="308">
        <v>0</v>
      </c>
      <c r="G3533" s="308">
        <v>0</v>
      </c>
      <c r="H3533" s="295">
        <v>155782.76999999999</v>
      </c>
      <c r="I3533" s="295">
        <v>0</v>
      </c>
      <c r="J3533" s="295">
        <v>0</v>
      </c>
      <c r="K3533" s="295">
        <v>155782.76999999999</v>
      </c>
      <c r="L3533" s="295">
        <v>1022.82</v>
      </c>
      <c r="M3533" s="295">
        <v>0</v>
      </c>
      <c r="N3533" s="295">
        <v>0</v>
      </c>
      <c r="O3533" s="295">
        <v>1022.82</v>
      </c>
      <c r="P3533" s="295">
        <v>0</v>
      </c>
      <c r="Q3533" s="295">
        <v>0</v>
      </c>
      <c r="R3533" s="295">
        <v>154759.95000000001</v>
      </c>
      <c r="S3533" s="295">
        <v>0</v>
      </c>
      <c r="T3533" s="295">
        <v>1246.26</v>
      </c>
      <c r="U3533" s="295">
        <v>0</v>
      </c>
      <c r="V3533" s="295">
        <v>0</v>
      </c>
      <c r="W3533" s="295">
        <v>1246.26</v>
      </c>
      <c r="X3533" s="295">
        <v>0</v>
      </c>
      <c r="Y3533" s="295">
        <v>0</v>
      </c>
      <c r="Z3533" s="295">
        <v>0</v>
      </c>
      <c r="AA3533" s="295">
        <v>0</v>
      </c>
      <c r="AB3533" s="295">
        <v>0</v>
      </c>
      <c r="AC3533" s="295">
        <v>0</v>
      </c>
      <c r="AD3533" s="295">
        <v>0</v>
      </c>
      <c r="AE3533" s="295">
        <v>0</v>
      </c>
      <c r="AF3533" s="295">
        <v>0</v>
      </c>
      <c r="AG3533" s="295">
        <v>0</v>
      </c>
      <c r="AH3533" s="295">
        <v>109.06</v>
      </c>
      <c r="AI3533" s="295">
        <v>0</v>
      </c>
      <c r="AJ3533" s="295">
        <v>0</v>
      </c>
      <c r="AK3533" s="295">
        <v>0</v>
      </c>
      <c r="AL3533" s="295">
        <v>0</v>
      </c>
      <c r="AM3533" s="295">
        <v>0</v>
      </c>
      <c r="AN3533" s="295">
        <v>0</v>
      </c>
      <c r="AO3533" s="295">
        <v>0</v>
      </c>
      <c r="AP3533" s="295">
        <v>0</v>
      </c>
      <c r="AQ3533" s="295">
        <v>0</v>
      </c>
      <c r="AR3533" s="295">
        <v>17.440000000000001</v>
      </c>
      <c r="AS3533" s="295">
        <v>0.7</v>
      </c>
      <c r="AT3533" s="295">
        <f t="shared" si="55"/>
        <v>2360</v>
      </c>
      <c r="AU3533" s="295">
        <v>0</v>
      </c>
      <c r="AV3533" s="295">
        <v>0</v>
      </c>
      <c r="AW3533" s="296">
        <v>99</v>
      </c>
      <c r="AX3533" s="296">
        <v>173</v>
      </c>
      <c r="AY3533" s="295">
        <v>205000.01</v>
      </c>
      <c r="AZ3533" s="295">
        <v>205000.01</v>
      </c>
      <c r="BA3533" s="294">
        <v>82.926828</v>
      </c>
      <c r="BB3533" s="294">
        <v>62.603664043424203</v>
      </c>
      <c r="BC3533" s="294">
        <v>9.6</v>
      </c>
      <c r="BD3533" s="294"/>
      <c r="BE3533" s="293" t="s">
        <v>4204</v>
      </c>
      <c r="BF3533" s="291"/>
      <c r="BG3533" s="293" t="s">
        <v>333</v>
      </c>
      <c r="BH3533" s="293" t="s">
        <v>209</v>
      </c>
      <c r="BI3533" s="293" t="s">
        <v>791</v>
      </c>
      <c r="BJ3533" s="293" t="s">
        <v>103</v>
      </c>
      <c r="BK3533" s="292" t="s">
        <v>4</v>
      </c>
      <c r="BL3533" s="294">
        <v>154759.95000000001</v>
      </c>
      <c r="BM3533" s="292" t="s">
        <v>894</v>
      </c>
      <c r="BN3533" s="294"/>
      <c r="BO3533" s="297">
        <v>42942</v>
      </c>
      <c r="BP3533" s="297">
        <v>48208</v>
      </c>
      <c r="BQ3533" s="297" t="s">
        <v>1065</v>
      </c>
      <c r="BR3533" s="297" t="s">
        <v>4741</v>
      </c>
      <c r="BS3533" s="297">
        <v>42942</v>
      </c>
      <c r="BT3533" s="297">
        <v>48208</v>
      </c>
      <c r="BU3533" s="294">
        <v>0</v>
      </c>
      <c r="BV3533" s="294">
        <v>0</v>
      </c>
      <c r="BW3533" s="294">
        <v>0</v>
      </c>
    </row>
    <row r="3534" spans="1:75" s="289" customFormat="1" ht="18.2" customHeight="1" x14ac:dyDescent="0.15">
      <c r="A3534" s="298">
        <v>3532</v>
      </c>
      <c r="B3534" s="299" t="s">
        <v>305</v>
      </c>
      <c r="C3534" s="299" t="s">
        <v>306</v>
      </c>
      <c r="D3534" s="313">
        <v>45172</v>
      </c>
      <c r="E3534" s="300" t="s">
        <v>3981</v>
      </c>
      <c r="F3534" s="309">
        <v>17</v>
      </c>
      <c r="G3534" s="309">
        <v>16</v>
      </c>
      <c r="H3534" s="302">
        <v>258173.46</v>
      </c>
      <c r="I3534" s="302">
        <v>29636</v>
      </c>
      <c r="J3534" s="302">
        <v>0</v>
      </c>
      <c r="K3534" s="302">
        <v>287809.46000000002</v>
      </c>
      <c r="L3534" s="302">
        <v>2099.6799999999998</v>
      </c>
      <c r="M3534" s="302">
        <v>0</v>
      </c>
      <c r="N3534" s="302">
        <v>0</v>
      </c>
      <c r="O3534" s="302">
        <v>0</v>
      </c>
      <c r="P3534" s="302">
        <v>0</v>
      </c>
      <c r="Q3534" s="302">
        <v>0</v>
      </c>
      <c r="R3534" s="302">
        <v>287809.46000000002</v>
      </c>
      <c r="S3534" s="302">
        <v>34275.82</v>
      </c>
      <c r="T3534" s="302">
        <v>2151.4499999999998</v>
      </c>
      <c r="U3534" s="302">
        <v>0</v>
      </c>
      <c r="V3534" s="302">
        <v>0</v>
      </c>
      <c r="W3534" s="302">
        <v>0</v>
      </c>
      <c r="X3534" s="302">
        <v>0</v>
      </c>
      <c r="Y3534" s="302">
        <v>0</v>
      </c>
      <c r="Z3534" s="302">
        <v>36427.269999999997</v>
      </c>
      <c r="AA3534" s="302">
        <v>0</v>
      </c>
      <c r="AB3534" s="302">
        <v>0</v>
      </c>
      <c r="AC3534" s="302">
        <v>0</v>
      </c>
      <c r="AD3534" s="302">
        <v>0</v>
      </c>
      <c r="AE3534" s="302">
        <v>0</v>
      </c>
      <c r="AF3534" s="302">
        <v>0</v>
      </c>
      <c r="AG3534" s="302">
        <v>0</v>
      </c>
      <c r="AH3534" s="302">
        <v>0</v>
      </c>
      <c r="AI3534" s="302">
        <v>0</v>
      </c>
      <c r="AJ3534" s="302">
        <v>0</v>
      </c>
      <c r="AK3534" s="302">
        <v>0</v>
      </c>
      <c r="AL3534" s="302">
        <v>0</v>
      </c>
      <c r="AM3534" s="302">
        <v>0</v>
      </c>
      <c r="AN3534" s="302">
        <v>0</v>
      </c>
      <c r="AO3534" s="302">
        <v>0</v>
      </c>
      <c r="AP3534" s="302">
        <v>0</v>
      </c>
      <c r="AQ3534" s="302">
        <v>0</v>
      </c>
      <c r="AR3534" s="302">
        <v>0</v>
      </c>
      <c r="AS3534" s="302">
        <v>0</v>
      </c>
      <c r="AT3534" s="295">
        <f t="shared" si="55"/>
        <v>0</v>
      </c>
      <c r="AU3534" s="302">
        <v>31735.68</v>
      </c>
      <c r="AV3534" s="302">
        <v>36427.269999999997</v>
      </c>
      <c r="AW3534" s="303">
        <v>84</v>
      </c>
      <c r="AX3534" s="303">
        <v>158</v>
      </c>
      <c r="AY3534" s="302">
        <v>426000.5</v>
      </c>
      <c r="AZ3534" s="302">
        <v>358261.49</v>
      </c>
      <c r="BA3534" s="301">
        <v>54.956408000000003</v>
      </c>
      <c r="BB3534" s="301">
        <v>44.149244480671598</v>
      </c>
      <c r="BC3534" s="301">
        <v>10</v>
      </c>
      <c r="BD3534" s="301"/>
      <c r="BE3534" s="300" t="s">
        <v>4204</v>
      </c>
      <c r="BF3534" s="298"/>
      <c r="BG3534" s="300" t="s">
        <v>312</v>
      </c>
      <c r="BH3534" s="300" t="s">
        <v>465</v>
      </c>
      <c r="BI3534" s="300" t="s">
        <v>500</v>
      </c>
      <c r="BJ3534" s="300" t="s">
        <v>4205</v>
      </c>
      <c r="BK3534" s="299" t="s">
        <v>4</v>
      </c>
      <c r="BL3534" s="301">
        <v>287809.46000000002</v>
      </c>
      <c r="BM3534" s="299" t="s">
        <v>894</v>
      </c>
      <c r="BN3534" s="301"/>
      <c r="BO3534" s="304">
        <v>42942</v>
      </c>
      <c r="BP3534" s="304">
        <v>47752</v>
      </c>
      <c r="BQ3534" s="297" t="s">
        <v>4232</v>
      </c>
      <c r="BR3534" s="297" t="s">
        <v>4751</v>
      </c>
      <c r="BS3534" s="297">
        <v>42942</v>
      </c>
      <c r="BT3534" s="297">
        <v>47752</v>
      </c>
      <c r="BU3534" s="301">
        <v>3300.96</v>
      </c>
      <c r="BV3534" s="301">
        <v>0</v>
      </c>
      <c r="BW3534" s="301">
        <v>0</v>
      </c>
    </row>
    <row r="3535" spans="1:75" s="289" customFormat="1" ht="18.2" customHeight="1" x14ac:dyDescent="0.15">
      <c r="A3535" s="291">
        <v>3533</v>
      </c>
      <c r="B3535" s="292" t="s">
        <v>305</v>
      </c>
      <c r="C3535" s="292" t="s">
        <v>306</v>
      </c>
      <c r="D3535" s="312">
        <v>45172</v>
      </c>
      <c r="E3535" s="293" t="s">
        <v>3982</v>
      </c>
      <c r="F3535" s="308">
        <v>24</v>
      </c>
      <c r="G3535" s="308">
        <v>25</v>
      </c>
      <c r="H3535" s="295">
        <v>296592.01</v>
      </c>
      <c r="I3535" s="295">
        <v>52497.38</v>
      </c>
      <c r="J3535" s="295">
        <v>0</v>
      </c>
      <c r="K3535" s="295">
        <v>349089.39</v>
      </c>
      <c r="L3535" s="295">
        <v>2334.9299999999998</v>
      </c>
      <c r="M3535" s="295">
        <v>0</v>
      </c>
      <c r="N3535" s="295">
        <v>3810.71</v>
      </c>
      <c r="O3535" s="295">
        <v>0</v>
      </c>
      <c r="P3535" s="295">
        <v>0</v>
      </c>
      <c r="Q3535" s="295">
        <v>0</v>
      </c>
      <c r="R3535" s="295">
        <v>345278.68</v>
      </c>
      <c r="S3535" s="295">
        <v>67369.899999999994</v>
      </c>
      <c r="T3535" s="295">
        <v>2471.6</v>
      </c>
      <c r="U3535" s="295">
        <v>0</v>
      </c>
      <c r="V3535" s="295">
        <v>5506.38</v>
      </c>
      <c r="W3535" s="295">
        <v>0</v>
      </c>
      <c r="X3535" s="295">
        <v>0</v>
      </c>
      <c r="Y3535" s="295">
        <v>0</v>
      </c>
      <c r="Z3535" s="295">
        <v>64335.12</v>
      </c>
      <c r="AA3535" s="295">
        <v>0</v>
      </c>
      <c r="AB3535" s="295">
        <v>0</v>
      </c>
      <c r="AC3535" s="295">
        <v>0</v>
      </c>
      <c r="AD3535" s="295">
        <v>0</v>
      </c>
      <c r="AE3535" s="295">
        <v>0</v>
      </c>
      <c r="AF3535" s="295">
        <v>0</v>
      </c>
      <c r="AG3535" s="295">
        <v>0</v>
      </c>
      <c r="AH3535" s="295">
        <v>0</v>
      </c>
      <c r="AI3535" s="295">
        <v>0</v>
      </c>
      <c r="AJ3535" s="295">
        <v>0</v>
      </c>
      <c r="AK3535" s="295">
        <v>0</v>
      </c>
      <c r="AL3535" s="295">
        <v>463.56</v>
      </c>
      <c r="AM3535" s="295">
        <v>0</v>
      </c>
      <c r="AN3535" s="295">
        <v>0</v>
      </c>
      <c r="AO3535" s="295">
        <v>219.35</v>
      </c>
      <c r="AP3535" s="295">
        <v>0</v>
      </c>
      <c r="AQ3535" s="295">
        <v>0</v>
      </c>
      <c r="AR3535" s="295">
        <v>0</v>
      </c>
      <c r="AS3535" s="295">
        <v>0</v>
      </c>
      <c r="AT3535" s="295">
        <f t="shared" si="55"/>
        <v>10000</v>
      </c>
      <c r="AU3535" s="295">
        <v>51021.599999999999</v>
      </c>
      <c r="AV3535" s="295">
        <v>64335.12</v>
      </c>
      <c r="AW3535" s="296">
        <v>86</v>
      </c>
      <c r="AX3535" s="296">
        <v>160</v>
      </c>
      <c r="AY3535" s="295">
        <v>418001.73</v>
      </c>
      <c r="AZ3535" s="295">
        <v>407893.79</v>
      </c>
      <c r="BA3535" s="294">
        <v>71.398742999999996</v>
      </c>
      <c r="BB3535" s="294">
        <v>60.438438488360497</v>
      </c>
      <c r="BC3535" s="294">
        <v>10</v>
      </c>
      <c r="BD3535" s="294"/>
      <c r="BE3535" s="293" t="s">
        <v>4204</v>
      </c>
      <c r="BF3535" s="291"/>
      <c r="BG3535" s="293" t="s">
        <v>326</v>
      </c>
      <c r="BH3535" s="293" t="s">
        <v>217</v>
      </c>
      <c r="BI3535" s="293" t="s">
        <v>738</v>
      </c>
      <c r="BJ3535" s="293" t="s">
        <v>4205</v>
      </c>
      <c r="BK3535" s="292" t="s">
        <v>4</v>
      </c>
      <c r="BL3535" s="294">
        <v>345278.68</v>
      </c>
      <c r="BM3535" s="292" t="s">
        <v>894</v>
      </c>
      <c r="BN3535" s="294"/>
      <c r="BO3535" s="297">
        <v>42942</v>
      </c>
      <c r="BP3535" s="297">
        <v>47813</v>
      </c>
      <c r="BQ3535" s="297" t="s">
        <v>1067</v>
      </c>
      <c r="BR3535" s="297" t="s">
        <v>4743</v>
      </c>
      <c r="BS3535" s="297">
        <v>42942</v>
      </c>
      <c r="BT3535" s="297">
        <v>47813</v>
      </c>
      <c r="BU3535" s="294">
        <v>5264.4</v>
      </c>
      <c r="BV3535" s="294">
        <v>0</v>
      </c>
      <c r="BW3535" s="294">
        <v>0</v>
      </c>
    </row>
    <row r="3536" spans="1:75" s="289" customFormat="1" ht="18.2" customHeight="1" x14ac:dyDescent="0.15">
      <c r="A3536" s="298">
        <v>3534</v>
      </c>
      <c r="B3536" s="299" t="s">
        <v>305</v>
      </c>
      <c r="C3536" s="299" t="s">
        <v>306</v>
      </c>
      <c r="D3536" s="313">
        <v>45172</v>
      </c>
      <c r="E3536" s="300" t="s">
        <v>3983</v>
      </c>
      <c r="F3536" s="309">
        <v>0</v>
      </c>
      <c r="G3536" s="309">
        <v>0</v>
      </c>
      <c r="H3536" s="302">
        <v>140692.62</v>
      </c>
      <c r="I3536" s="302">
        <v>0</v>
      </c>
      <c r="J3536" s="302">
        <v>0</v>
      </c>
      <c r="K3536" s="302">
        <v>140692.62</v>
      </c>
      <c r="L3536" s="302">
        <v>996.51</v>
      </c>
      <c r="M3536" s="302">
        <v>0</v>
      </c>
      <c r="N3536" s="302">
        <v>0</v>
      </c>
      <c r="O3536" s="302">
        <v>996.51</v>
      </c>
      <c r="P3536" s="302">
        <v>0</v>
      </c>
      <c r="Q3536" s="302">
        <v>0</v>
      </c>
      <c r="R3536" s="302">
        <v>139696.10999999999</v>
      </c>
      <c r="S3536" s="302">
        <v>0</v>
      </c>
      <c r="T3536" s="302">
        <v>1160.71</v>
      </c>
      <c r="U3536" s="302">
        <v>0</v>
      </c>
      <c r="V3536" s="302">
        <v>0</v>
      </c>
      <c r="W3536" s="302">
        <v>1160.71</v>
      </c>
      <c r="X3536" s="302">
        <v>0</v>
      </c>
      <c r="Y3536" s="302">
        <v>0</v>
      </c>
      <c r="Z3536" s="302">
        <v>0</v>
      </c>
      <c r="AA3536" s="302">
        <v>0</v>
      </c>
      <c r="AB3536" s="302">
        <v>0</v>
      </c>
      <c r="AC3536" s="302">
        <v>0</v>
      </c>
      <c r="AD3536" s="302">
        <v>0</v>
      </c>
      <c r="AE3536" s="302">
        <v>0</v>
      </c>
      <c r="AF3536" s="302">
        <v>0</v>
      </c>
      <c r="AG3536" s="302">
        <v>0</v>
      </c>
      <c r="AH3536" s="302">
        <v>130.72999999999999</v>
      </c>
      <c r="AI3536" s="302">
        <v>0</v>
      </c>
      <c r="AJ3536" s="302">
        <v>0</v>
      </c>
      <c r="AK3536" s="302">
        <v>0</v>
      </c>
      <c r="AL3536" s="302">
        <v>0</v>
      </c>
      <c r="AM3536" s="302">
        <v>0</v>
      </c>
      <c r="AN3536" s="302">
        <v>0</v>
      </c>
      <c r="AO3536" s="302">
        <v>0</v>
      </c>
      <c r="AP3536" s="302">
        <v>61.06</v>
      </c>
      <c r="AQ3536" s="302">
        <v>0</v>
      </c>
      <c r="AR3536" s="302">
        <v>49.01</v>
      </c>
      <c r="AS3536" s="302">
        <v>0</v>
      </c>
      <c r="AT3536" s="295">
        <f t="shared" si="55"/>
        <v>2300</v>
      </c>
      <c r="AU3536" s="302">
        <v>0</v>
      </c>
      <c r="AV3536" s="302">
        <v>0</v>
      </c>
      <c r="AW3536" s="303">
        <v>93</v>
      </c>
      <c r="AX3536" s="303">
        <v>167</v>
      </c>
      <c r="AY3536" s="302">
        <v>320000.05</v>
      </c>
      <c r="AZ3536" s="302">
        <v>188306.03</v>
      </c>
      <c r="BA3536" s="301">
        <v>45.150635999999999</v>
      </c>
      <c r="BB3536" s="301">
        <v>33.495306619899303</v>
      </c>
      <c r="BC3536" s="301">
        <v>9.9</v>
      </c>
      <c r="BD3536" s="301"/>
      <c r="BE3536" s="300" t="s">
        <v>4204</v>
      </c>
      <c r="BF3536" s="298"/>
      <c r="BG3536" s="300" t="s">
        <v>320</v>
      </c>
      <c r="BH3536" s="300" t="s">
        <v>181</v>
      </c>
      <c r="BI3536" s="300" t="s">
        <v>368</v>
      </c>
      <c r="BJ3536" s="300" t="s">
        <v>103</v>
      </c>
      <c r="BK3536" s="299" t="s">
        <v>4</v>
      </c>
      <c r="BL3536" s="301">
        <v>139696.10999999999</v>
      </c>
      <c r="BM3536" s="299" t="s">
        <v>894</v>
      </c>
      <c r="BN3536" s="301"/>
      <c r="BO3536" s="304">
        <v>42942</v>
      </c>
      <c r="BP3536" s="304">
        <v>48025</v>
      </c>
      <c r="BQ3536" s="297" t="s">
        <v>1065</v>
      </c>
      <c r="BR3536" s="297" t="s">
        <v>4741</v>
      </c>
      <c r="BS3536" s="297">
        <v>42942</v>
      </c>
      <c r="BT3536" s="297">
        <v>48025</v>
      </c>
      <c r="BU3536" s="301">
        <v>0</v>
      </c>
      <c r="BV3536" s="301">
        <v>0</v>
      </c>
      <c r="BW3536" s="301">
        <v>0</v>
      </c>
    </row>
    <row r="3537" spans="1:75" s="289" customFormat="1" ht="18.2" customHeight="1" x14ac:dyDescent="0.15">
      <c r="A3537" s="291">
        <v>3535</v>
      </c>
      <c r="B3537" s="292" t="s">
        <v>305</v>
      </c>
      <c r="C3537" s="292" t="s">
        <v>306</v>
      </c>
      <c r="D3537" s="312">
        <v>45172</v>
      </c>
      <c r="E3537" s="293" t="s">
        <v>3984</v>
      </c>
      <c r="F3537" s="308">
        <v>0</v>
      </c>
      <c r="G3537" s="308">
        <v>2</v>
      </c>
      <c r="H3537" s="295">
        <v>595403.91</v>
      </c>
      <c r="I3537" s="295">
        <v>4049.66</v>
      </c>
      <c r="J3537" s="295">
        <v>0</v>
      </c>
      <c r="K3537" s="295">
        <v>599453.56999999995</v>
      </c>
      <c r="L3537" s="295">
        <v>3821.43</v>
      </c>
      <c r="M3537" s="295">
        <v>0</v>
      </c>
      <c r="N3537" s="295">
        <v>4049.66</v>
      </c>
      <c r="O3537" s="295">
        <v>3821.43</v>
      </c>
      <c r="P3537" s="295">
        <v>0</v>
      </c>
      <c r="Q3537" s="295">
        <v>0</v>
      </c>
      <c r="R3537" s="295">
        <v>591582.48</v>
      </c>
      <c r="S3537" s="295">
        <v>4294.25</v>
      </c>
      <c r="T3537" s="295">
        <v>4267.0600000000004</v>
      </c>
      <c r="U3537" s="295">
        <v>0</v>
      </c>
      <c r="V3537" s="295">
        <v>4294.25</v>
      </c>
      <c r="W3537" s="295">
        <v>4267.0600000000004</v>
      </c>
      <c r="X3537" s="295">
        <v>0</v>
      </c>
      <c r="Y3537" s="295">
        <v>0</v>
      </c>
      <c r="Z3537" s="295">
        <v>0</v>
      </c>
      <c r="AA3537" s="295">
        <v>0</v>
      </c>
      <c r="AB3537" s="295">
        <v>0</v>
      </c>
      <c r="AC3537" s="295">
        <v>0</v>
      </c>
      <c r="AD3537" s="295">
        <v>0</v>
      </c>
      <c r="AE3537" s="295">
        <v>0</v>
      </c>
      <c r="AF3537" s="295">
        <v>0</v>
      </c>
      <c r="AG3537" s="295">
        <v>0</v>
      </c>
      <c r="AH3537" s="295">
        <v>416.93</v>
      </c>
      <c r="AI3537" s="295">
        <v>0</v>
      </c>
      <c r="AJ3537" s="295">
        <v>0</v>
      </c>
      <c r="AK3537" s="295">
        <v>0</v>
      </c>
      <c r="AL3537" s="295">
        <v>350</v>
      </c>
      <c r="AM3537" s="295">
        <v>0</v>
      </c>
      <c r="AN3537" s="295">
        <v>0</v>
      </c>
      <c r="AO3537" s="295">
        <v>416.93</v>
      </c>
      <c r="AP3537" s="295">
        <v>0</v>
      </c>
      <c r="AQ3537" s="295">
        <v>0</v>
      </c>
      <c r="AR3537" s="295">
        <v>0</v>
      </c>
      <c r="AS3537" s="295">
        <v>216.26</v>
      </c>
      <c r="AT3537" s="295">
        <f t="shared" si="55"/>
        <v>17400</v>
      </c>
      <c r="AU3537" s="295">
        <v>0</v>
      </c>
      <c r="AV3537" s="295">
        <v>0</v>
      </c>
      <c r="AW3537" s="296">
        <v>104</v>
      </c>
      <c r="AX3537" s="296">
        <v>178</v>
      </c>
      <c r="AY3537" s="295">
        <v>783699.99</v>
      </c>
      <c r="AZ3537" s="295">
        <v>783699.99</v>
      </c>
      <c r="BA3537" s="294">
        <v>89.588871999999995</v>
      </c>
      <c r="BB3537" s="294">
        <v>67.626907942365193</v>
      </c>
      <c r="BC3537" s="294">
        <v>8.6</v>
      </c>
      <c r="BD3537" s="294"/>
      <c r="BE3537" s="293" t="s">
        <v>4204</v>
      </c>
      <c r="BF3537" s="291"/>
      <c r="BG3537" s="293" t="s">
        <v>315</v>
      </c>
      <c r="BH3537" s="293" t="s">
        <v>183</v>
      </c>
      <c r="BI3537" s="293" t="s">
        <v>806</v>
      </c>
      <c r="BJ3537" s="293" t="s">
        <v>103</v>
      </c>
      <c r="BK3537" s="292" t="s">
        <v>4</v>
      </c>
      <c r="BL3537" s="294">
        <v>591582.48</v>
      </c>
      <c r="BM3537" s="292" t="s">
        <v>894</v>
      </c>
      <c r="BN3537" s="294"/>
      <c r="BO3537" s="297">
        <v>42942</v>
      </c>
      <c r="BP3537" s="297">
        <v>48360</v>
      </c>
      <c r="BQ3537" s="297" t="s">
        <v>1067</v>
      </c>
      <c r="BR3537" s="297" t="s">
        <v>4743</v>
      </c>
      <c r="BS3537" s="297">
        <v>42942</v>
      </c>
      <c r="BT3537" s="297">
        <v>48360</v>
      </c>
      <c r="BU3537" s="294">
        <v>0</v>
      </c>
      <c r="BV3537" s="294">
        <v>0</v>
      </c>
      <c r="BW3537" s="294">
        <v>0</v>
      </c>
    </row>
    <row r="3538" spans="1:75" s="289" customFormat="1" ht="18.2" customHeight="1" x14ac:dyDescent="0.15">
      <c r="A3538" s="298">
        <v>3536</v>
      </c>
      <c r="B3538" s="299" t="s">
        <v>305</v>
      </c>
      <c r="C3538" s="299" t="s">
        <v>306</v>
      </c>
      <c r="D3538" s="313">
        <v>45172</v>
      </c>
      <c r="E3538" s="300" t="s">
        <v>3985</v>
      </c>
      <c r="F3538" s="309">
        <v>7</v>
      </c>
      <c r="G3538" s="309">
        <v>6</v>
      </c>
      <c r="H3538" s="302">
        <v>222789.94</v>
      </c>
      <c r="I3538" s="302">
        <v>8952.26</v>
      </c>
      <c r="J3538" s="302">
        <v>0</v>
      </c>
      <c r="K3538" s="302">
        <v>231742.2</v>
      </c>
      <c r="L3538" s="302">
        <v>1623.06</v>
      </c>
      <c r="M3538" s="302">
        <v>0</v>
      </c>
      <c r="N3538" s="302">
        <v>0</v>
      </c>
      <c r="O3538" s="302">
        <v>0</v>
      </c>
      <c r="P3538" s="302">
        <v>0</v>
      </c>
      <c r="Q3538" s="302">
        <v>0</v>
      </c>
      <c r="R3538" s="302">
        <v>231742.2</v>
      </c>
      <c r="S3538" s="302">
        <v>9102.7900000000009</v>
      </c>
      <c r="T3538" s="302">
        <v>1782.32</v>
      </c>
      <c r="U3538" s="302">
        <v>0</v>
      </c>
      <c r="V3538" s="302">
        <v>0</v>
      </c>
      <c r="W3538" s="302">
        <v>0</v>
      </c>
      <c r="X3538" s="302">
        <v>0</v>
      </c>
      <c r="Y3538" s="302">
        <v>0</v>
      </c>
      <c r="Z3538" s="302">
        <v>10885.11</v>
      </c>
      <c r="AA3538" s="302">
        <v>0</v>
      </c>
      <c r="AB3538" s="302">
        <v>0</v>
      </c>
      <c r="AC3538" s="302">
        <v>0</v>
      </c>
      <c r="AD3538" s="302">
        <v>0</v>
      </c>
      <c r="AE3538" s="302">
        <v>0</v>
      </c>
      <c r="AF3538" s="302">
        <v>0</v>
      </c>
      <c r="AG3538" s="302">
        <v>0</v>
      </c>
      <c r="AH3538" s="302">
        <v>0</v>
      </c>
      <c r="AI3538" s="302">
        <v>0</v>
      </c>
      <c r="AJ3538" s="302">
        <v>0</v>
      </c>
      <c r="AK3538" s="302">
        <v>0</v>
      </c>
      <c r="AL3538" s="302">
        <v>0</v>
      </c>
      <c r="AM3538" s="302">
        <v>0</v>
      </c>
      <c r="AN3538" s="302">
        <v>0</v>
      </c>
      <c r="AO3538" s="302">
        <v>0</v>
      </c>
      <c r="AP3538" s="302">
        <v>0</v>
      </c>
      <c r="AQ3538" s="302">
        <v>0</v>
      </c>
      <c r="AR3538" s="302">
        <v>0</v>
      </c>
      <c r="AS3538" s="302">
        <v>0</v>
      </c>
      <c r="AT3538" s="295">
        <f t="shared" si="55"/>
        <v>0</v>
      </c>
      <c r="AU3538" s="302">
        <v>10575.32</v>
      </c>
      <c r="AV3538" s="302">
        <v>10885.11</v>
      </c>
      <c r="AW3538" s="303">
        <v>92</v>
      </c>
      <c r="AX3538" s="303">
        <v>166</v>
      </c>
      <c r="AY3538" s="302">
        <v>332001.33</v>
      </c>
      <c r="AZ3538" s="302">
        <v>300890.38</v>
      </c>
      <c r="BA3538" s="301">
        <v>62.349150999999999</v>
      </c>
      <c r="BB3538" s="301">
        <v>48.020576200781797</v>
      </c>
      <c r="BC3538" s="301">
        <v>9.6</v>
      </c>
      <c r="BD3538" s="301"/>
      <c r="BE3538" s="300" t="s">
        <v>4204</v>
      </c>
      <c r="BF3538" s="298"/>
      <c r="BG3538" s="300" t="s">
        <v>376</v>
      </c>
      <c r="BH3538" s="300" t="s">
        <v>195</v>
      </c>
      <c r="BI3538" s="300" t="s">
        <v>513</v>
      </c>
      <c r="BJ3538" s="300" t="s">
        <v>4205</v>
      </c>
      <c r="BK3538" s="299" t="s">
        <v>4</v>
      </c>
      <c r="BL3538" s="301">
        <v>231742.2</v>
      </c>
      <c r="BM3538" s="299" t="s">
        <v>894</v>
      </c>
      <c r="BN3538" s="301"/>
      <c r="BO3538" s="304">
        <v>42942</v>
      </c>
      <c r="BP3538" s="304">
        <v>47994</v>
      </c>
      <c r="BQ3538" s="297" t="s">
        <v>1065</v>
      </c>
      <c r="BR3538" s="297" t="s">
        <v>4741</v>
      </c>
      <c r="BS3538" s="297">
        <v>42942</v>
      </c>
      <c r="BT3538" s="297">
        <v>47994</v>
      </c>
      <c r="BU3538" s="301">
        <v>1003.74</v>
      </c>
      <c r="BV3538" s="301">
        <v>0</v>
      </c>
      <c r="BW3538" s="301">
        <v>0</v>
      </c>
    </row>
    <row r="3539" spans="1:75" s="289" customFormat="1" ht="18.2" customHeight="1" x14ac:dyDescent="0.15">
      <c r="A3539" s="291">
        <v>3537</v>
      </c>
      <c r="B3539" s="292" t="s">
        <v>305</v>
      </c>
      <c r="C3539" s="292" t="s">
        <v>306</v>
      </c>
      <c r="D3539" s="312">
        <v>45172</v>
      </c>
      <c r="E3539" s="293" t="s">
        <v>1045</v>
      </c>
      <c r="F3539" s="308">
        <v>0</v>
      </c>
      <c r="G3539" s="308">
        <v>0</v>
      </c>
      <c r="H3539" s="295">
        <v>71665.03</v>
      </c>
      <c r="I3539" s="295">
        <v>0</v>
      </c>
      <c r="J3539" s="295">
        <v>0</v>
      </c>
      <c r="K3539" s="295">
        <v>71665.03</v>
      </c>
      <c r="L3539" s="295">
        <v>485.09</v>
      </c>
      <c r="M3539" s="295">
        <v>0</v>
      </c>
      <c r="N3539" s="295">
        <v>0</v>
      </c>
      <c r="O3539" s="295">
        <v>485.09</v>
      </c>
      <c r="P3539" s="295">
        <v>0</v>
      </c>
      <c r="Q3539" s="295">
        <v>0</v>
      </c>
      <c r="R3539" s="295">
        <v>71179.94</v>
      </c>
      <c r="S3539" s="295">
        <v>0</v>
      </c>
      <c r="T3539" s="295">
        <v>591.24</v>
      </c>
      <c r="U3539" s="295">
        <v>0</v>
      </c>
      <c r="V3539" s="295">
        <v>0</v>
      </c>
      <c r="W3539" s="295">
        <v>591.24</v>
      </c>
      <c r="X3539" s="295">
        <v>0</v>
      </c>
      <c r="Y3539" s="295">
        <v>0</v>
      </c>
      <c r="Z3539" s="295">
        <v>0</v>
      </c>
      <c r="AA3539" s="295">
        <v>0</v>
      </c>
      <c r="AB3539" s="295">
        <v>0</v>
      </c>
      <c r="AC3539" s="295">
        <v>0</v>
      </c>
      <c r="AD3539" s="295">
        <v>0</v>
      </c>
      <c r="AE3539" s="295">
        <v>0</v>
      </c>
      <c r="AF3539" s="295">
        <v>0</v>
      </c>
      <c r="AG3539" s="295">
        <v>0</v>
      </c>
      <c r="AH3539" s="295">
        <v>88.68</v>
      </c>
      <c r="AI3539" s="295">
        <v>0</v>
      </c>
      <c r="AJ3539" s="295">
        <v>0</v>
      </c>
      <c r="AK3539" s="295">
        <v>0</v>
      </c>
      <c r="AL3539" s="295">
        <v>0</v>
      </c>
      <c r="AM3539" s="295">
        <v>0</v>
      </c>
      <c r="AN3539" s="295">
        <v>0</v>
      </c>
      <c r="AO3539" s="295">
        <v>0</v>
      </c>
      <c r="AP3539" s="295">
        <v>0</v>
      </c>
      <c r="AQ3539" s="295">
        <v>0</v>
      </c>
      <c r="AR3539" s="295">
        <v>0</v>
      </c>
      <c r="AS3539" s="295">
        <v>0.01</v>
      </c>
      <c r="AT3539" s="295">
        <f t="shared" si="55"/>
        <v>1165</v>
      </c>
      <c r="AU3539" s="295">
        <v>0</v>
      </c>
      <c r="AV3539" s="295">
        <v>0</v>
      </c>
      <c r="AW3539" s="296">
        <v>96</v>
      </c>
      <c r="AX3539" s="296">
        <v>169</v>
      </c>
      <c r="AY3539" s="295">
        <v>260000.32</v>
      </c>
      <c r="AZ3539" s="295">
        <v>94549.09</v>
      </c>
      <c r="BA3539" s="294">
        <v>25.576889999999999</v>
      </c>
      <c r="BB3539" s="294">
        <v>19.255198496216099</v>
      </c>
      <c r="BC3539" s="294">
        <v>9.9</v>
      </c>
      <c r="BD3539" s="294"/>
      <c r="BE3539" s="293" t="s">
        <v>4204</v>
      </c>
      <c r="BF3539" s="291"/>
      <c r="BG3539" s="293" t="s">
        <v>315</v>
      </c>
      <c r="BH3539" s="293" t="s">
        <v>183</v>
      </c>
      <c r="BI3539" s="293" t="s">
        <v>518</v>
      </c>
      <c r="BJ3539" s="293" t="s">
        <v>103</v>
      </c>
      <c r="BK3539" s="292" t="s">
        <v>4</v>
      </c>
      <c r="BL3539" s="294">
        <v>71179.94</v>
      </c>
      <c r="BM3539" s="292" t="s">
        <v>894</v>
      </c>
      <c r="BN3539" s="294"/>
      <c r="BO3539" s="297">
        <v>42976</v>
      </c>
      <c r="BP3539" s="297">
        <v>48120</v>
      </c>
      <c r="BQ3539" s="297" t="s">
        <v>1065</v>
      </c>
      <c r="BR3539" s="297" t="s">
        <v>4741</v>
      </c>
      <c r="BS3539" s="297">
        <v>42976</v>
      </c>
      <c r="BT3539" s="297">
        <v>48120</v>
      </c>
      <c r="BU3539" s="294">
        <v>0</v>
      </c>
      <c r="BV3539" s="294">
        <v>0</v>
      </c>
      <c r="BW3539" s="294">
        <v>0</v>
      </c>
    </row>
    <row r="3540" spans="1:75" s="289" customFormat="1" ht="18.2" customHeight="1" x14ac:dyDescent="0.15">
      <c r="A3540" s="298">
        <v>3538</v>
      </c>
      <c r="B3540" s="299" t="s">
        <v>305</v>
      </c>
      <c r="C3540" s="299" t="s">
        <v>306</v>
      </c>
      <c r="D3540" s="313">
        <v>45172</v>
      </c>
      <c r="E3540" s="300" t="s">
        <v>3986</v>
      </c>
      <c r="F3540" s="309">
        <v>0</v>
      </c>
      <c r="G3540" s="309">
        <v>1</v>
      </c>
      <c r="H3540" s="302">
        <v>263702.90000000002</v>
      </c>
      <c r="I3540" s="302">
        <v>1857.4</v>
      </c>
      <c r="J3540" s="302">
        <v>0</v>
      </c>
      <c r="K3540" s="302">
        <v>265560.3</v>
      </c>
      <c r="L3540" s="302">
        <v>1872.1</v>
      </c>
      <c r="M3540" s="302">
        <v>0</v>
      </c>
      <c r="N3540" s="302">
        <v>1857.4</v>
      </c>
      <c r="O3540" s="302">
        <v>1872.1</v>
      </c>
      <c r="P3540" s="302">
        <v>0</v>
      </c>
      <c r="Q3540" s="302">
        <v>0</v>
      </c>
      <c r="R3540" s="302">
        <v>261830.8</v>
      </c>
      <c r="S3540" s="302">
        <v>2102.35</v>
      </c>
      <c r="T3540" s="302">
        <v>2087.65</v>
      </c>
      <c r="U3540" s="302">
        <v>0</v>
      </c>
      <c r="V3540" s="302">
        <v>2102.35</v>
      </c>
      <c r="W3540" s="302">
        <v>2087.65</v>
      </c>
      <c r="X3540" s="302">
        <v>0</v>
      </c>
      <c r="Y3540" s="302">
        <v>0</v>
      </c>
      <c r="Z3540" s="302">
        <v>0</v>
      </c>
      <c r="AA3540" s="302">
        <v>0</v>
      </c>
      <c r="AB3540" s="302">
        <v>0</v>
      </c>
      <c r="AC3540" s="302">
        <v>0</v>
      </c>
      <c r="AD3540" s="302">
        <v>0</v>
      </c>
      <c r="AE3540" s="302">
        <v>0</v>
      </c>
      <c r="AF3540" s="302">
        <v>0</v>
      </c>
      <c r="AG3540" s="302">
        <v>0</v>
      </c>
      <c r="AH3540" s="302">
        <v>188.33</v>
      </c>
      <c r="AI3540" s="302">
        <v>0</v>
      </c>
      <c r="AJ3540" s="302">
        <v>0</v>
      </c>
      <c r="AK3540" s="302">
        <v>0</v>
      </c>
      <c r="AL3540" s="302">
        <v>350</v>
      </c>
      <c r="AM3540" s="302">
        <v>0</v>
      </c>
      <c r="AN3540" s="302">
        <v>0</v>
      </c>
      <c r="AO3540" s="302">
        <v>186.41</v>
      </c>
      <c r="AP3540" s="302">
        <v>0</v>
      </c>
      <c r="AQ3540" s="302">
        <v>0</v>
      </c>
      <c r="AR3540" s="302">
        <v>0</v>
      </c>
      <c r="AS3540" s="302">
        <v>0.24</v>
      </c>
      <c r="AT3540" s="295">
        <f t="shared" si="55"/>
        <v>8644</v>
      </c>
      <c r="AU3540" s="302">
        <v>0</v>
      </c>
      <c r="AV3540" s="302">
        <v>0</v>
      </c>
      <c r="AW3540" s="303">
        <v>94</v>
      </c>
      <c r="AX3540" s="303">
        <v>168</v>
      </c>
      <c r="AY3540" s="302">
        <v>353999.99</v>
      </c>
      <c r="AZ3540" s="302">
        <v>353999.99</v>
      </c>
      <c r="BA3540" s="301">
        <v>78.715204</v>
      </c>
      <c r="BB3540" s="301">
        <v>58.220523778780901</v>
      </c>
      <c r="BC3540" s="301">
        <v>9.5</v>
      </c>
      <c r="BD3540" s="301"/>
      <c r="BE3540" s="300" t="s">
        <v>4204</v>
      </c>
      <c r="BF3540" s="298"/>
      <c r="BG3540" s="300" t="s">
        <v>320</v>
      </c>
      <c r="BH3540" s="300" t="s">
        <v>197</v>
      </c>
      <c r="BI3540" s="300" t="s">
        <v>373</v>
      </c>
      <c r="BJ3540" s="300" t="s">
        <v>103</v>
      </c>
      <c r="BK3540" s="299" t="s">
        <v>4</v>
      </c>
      <c r="BL3540" s="301">
        <v>261830.8</v>
      </c>
      <c r="BM3540" s="299" t="s">
        <v>894</v>
      </c>
      <c r="BN3540" s="301"/>
      <c r="BO3540" s="304">
        <v>42942</v>
      </c>
      <c r="BP3540" s="304">
        <v>48055</v>
      </c>
      <c r="BQ3540" s="297" t="s">
        <v>1065</v>
      </c>
      <c r="BR3540" s="297" t="s">
        <v>4741</v>
      </c>
      <c r="BS3540" s="297">
        <v>42942</v>
      </c>
      <c r="BT3540" s="297">
        <v>48055</v>
      </c>
      <c r="BU3540" s="301">
        <v>0</v>
      </c>
      <c r="BV3540" s="301">
        <v>0</v>
      </c>
      <c r="BW3540" s="301">
        <v>0</v>
      </c>
    </row>
    <row r="3541" spans="1:75" s="289" customFormat="1" ht="18.2" customHeight="1" x14ac:dyDescent="0.15">
      <c r="A3541" s="291">
        <v>3539</v>
      </c>
      <c r="B3541" s="292" t="s">
        <v>305</v>
      </c>
      <c r="C3541" s="292" t="s">
        <v>306</v>
      </c>
      <c r="D3541" s="312">
        <v>45172</v>
      </c>
      <c r="E3541" s="293" t="s">
        <v>3987</v>
      </c>
      <c r="F3541" s="308">
        <v>54</v>
      </c>
      <c r="G3541" s="308">
        <v>53</v>
      </c>
      <c r="H3541" s="295">
        <v>249698.64</v>
      </c>
      <c r="I3541" s="295">
        <v>77149.100000000006</v>
      </c>
      <c r="J3541" s="295">
        <v>0</v>
      </c>
      <c r="K3541" s="295">
        <v>326847.74</v>
      </c>
      <c r="L3541" s="295">
        <v>1791.71</v>
      </c>
      <c r="M3541" s="295">
        <v>0</v>
      </c>
      <c r="N3541" s="295">
        <v>0</v>
      </c>
      <c r="O3541" s="295">
        <v>0</v>
      </c>
      <c r="P3541" s="295">
        <v>0</v>
      </c>
      <c r="Q3541" s="295">
        <v>0</v>
      </c>
      <c r="R3541" s="295">
        <v>326847.74</v>
      </c>
      <c r="S3541" s="295">
        <v>121756.79</v>
      </c>
      <c r="T3541" s="295">
        <v>1997.59</v>
      </c>
      <c r="U3541" s="295">
        <v>0</v>
      </c>
      <c r="V3541" s="295">
        <v>0</v>
      </c>
      <c r="W3541" s="295">
        <v>0</v>
      </c>
      <c r="X3541" s="295">
        <v>0</v>
      </c>
      <c r="Y3541" s="295">
        <v>0</v>
      </c>
      <c r="Z3541" s="295">
        <v>123754.38</v>
      </c>
      <c r="AA3541" s="295">
        <v>0</v>
      </c>
      <c r="AB3541" s="295">
        <v>0</v>
      </c>
      <c r="AC3541" s="295">
        <v>0</v>
      </c>
      <c r="AD3541" s="295">
        <v>0</v>
      </c>
      <c r="AE3541" s="295">
        <v>0</v>
      </c>
      <c r="AF3541" s="295">
        <v>0</v>
      </c>
      <c r="AG3541" s="295">
        <v>0</v>
      </c>
      <c r="AH3541" s="295">
        <v>0</v>
      </c>
      <c r="AI3541" s="295">
        <v>0</v>
      </c>
      <c r="AJ3541" s="295">
        <v>0</v>
      </c>
      <c r="AK3541" s="295">
        <v>0</v>
      </c>
      <c r="AL3541" s="295">
        <v>0</v>
      </c>
      <c r="AM3541" s="295">
        <v>0</v>
      </c>
      <c r="AN3541" s="295">
        <v>0</v>
      </c>
      <c r="AO3541" s="295">
        <v>0</v>
      </c>
      <c r="AP3541" s="295">
        <v>0</v>
      </c>
      <c r="AQ3541" s="295">
        <v>0</v>
      </c>
      <c r="AR3541" s="295">
        <v>0</v>
      </c>
      <c r="AS3541" s="295">
        <v>0</v>
      </c>
      <c r="AT3541" s="295">
        <f t="shared" si="55"/>
        <v>0</v>
      </c>
      <c r="AU3541" s="295">
        <v>78940.81</v>
      </c>
      <c r="AV3541" s="295">
        <v>123754.38</v>
      </c>
      <c r="AW3541" s="296">
        <v>93</v>
      </c>
      <c r="AX3541" s="296">
        <v>167</v>
      </c>
      <c r="AY3541" s="295">
        <v>335914.44</v>
      </c>
      <c r="AZ3541" s="295">
        <v>335914.44</v>
      </c>
      <c r="BA3541" s="294">
        <v>73.295447999999993</v>
      </c>
      <c r="BB3541" s="294">
        <v>71.317123286178202</v>
      </c>
      <c r="BC3541" s="294">
        <v>9.6</v>
      </c>
      <c r="BD3541" s="294"/>
      <c r="BE3541" s="293" t="s">
        <v>4204</v>
      </c>
      <c r="BF3541" s="291"/>
      <c r="BG3541" s="293" t="s">
        <v>320</v>
      </c>
      <c r="BH3541" s="293" t="s">
        <v>181</v>
      </c>
      <c r="BI3541" s="293" t="s">
        <v>321</v>
      </c>
      <c r="BJ3541" s="293" t="s">
        <v>4205</v>
      </c>
      <c r="BK3541" s="292" t="s">
        <v>4</v>
      </c>
      <c r="BL3541" s="294">
        <v>326847.74</v>
      </c>
      <c r="BM3541" s="292" t="s">
        <v>894</v>
      </c>
      <c r="BN3541" s="294"/>
      <c r="BO3541" s="297">
        <v>42942</v>
      </c>
      <c r="BP3541" s="297">
        <v>48025</v>
      </c>
      <c r="BQ3541" s="297" t="s">
        <v>1067</v>
      </c>
      <c r="BR3541" s="297" t="s">
        <v>4743</v>
      </c>
      <c r="BS3541" s="297">
        <v>42942</v>
      </c>
      <c r="BT3541" s="297">
        <v>48025</v>
      </c>
      <c r="BU3541" s="294">
        <v>9471.1</v>
      </c>
      <c r="BV3541" s="294">
        <v>0</v>
      </c>
      <c r="BW3541" s="294">
        <v>0</v>
      </c>
    </row>
    <row r="3542" spans="1:75" s="289" customFormat="1" ht="18.2" customHeight="1" x14ac:dyDescent="0.15">
      <c r="A3542" s="298">
        <v>3540</v>
      </c>
      <c r="B3542" s="299" t="s">
        <v>305</v>
      </c>
      <c r="C3542" s="299" t="s">
        <v>306</v>
      </c>
      <c r="D3542" s="313">
        <v>45172</v>
      </c>
      <c r="E3542" s="300" t="s">
        <v>3988</v>
      </c>
      <c r="F3542" s="309">
        <v>0</v>
      </c>
      <c r="G3542" s="309">
        <v>0</v>
      </c>
      <c r="H3542" s="302">
        <v>101284.56</v>
      </c>
      <c r="I3542" s="302">
        <v>0</v>
      </c>
      <c r="J3542" s="302">
        <v>0</v>
      </c>
      <c r="K3542" s="302">
        <v>101284.56</v>
      </c>
      <c r="L3542" s="302">
        <v>1395.45</v>
      </c>
      <c r="M3542" s="302">
        <v>0</v>
      </c>
      <c r="N3542" s="302">
        <v>0</v>
      </c>
      <c r="O3542" s="302">
        <v>1395.45</v>
      </c>
      <c r="P3542" s="302">
        <v>0</v>
      </c>
      <c r="Q3542" s="302">
        <v>0</v>
      </c>
      <c r="R3542" s="302">
        <v>99889.11</v>
      </c>
      <c r="S3542" s="302">
        <v>0</v>
      </c>
      <c r="T3542" s="302">
        <v>844.04</v>
      </c>
      <c r="U3542" s="302">
        <v>0</v>
      </c>
      <c r="V3542" s="302">
        <v>0</v>
      </c>
      <c r="W3542" s="302">
        <v>844.04</v>
      </c>
      <c r="X3542" s="302">
        <v>0</v>
      </c>
      <c r="Y3542" s="302">
        <v>0</v>
      </c>
      <c r="Z3542" s="302">
        <v>0</v>
      </c>
      <c r="AA3542" s="302">
        <v>0</v>
      </c>
      <c r="AB3542" s="302">
        <v>0</v>
      </c>
      <c r="AC3542" s="302">
        <v>0</v>
      </c>
      <c r="AD3542" s="302">
        <v>0</v>
      </c>
      <c r="AE3542" s="302">
        <v>0</v>
      </c>
      <c r="AF3542" s="302">
        <v>0</v>
      </c>
      <c r="AG3542" s="302">
        <v>0</v>
      </c>
      <c r="AH3542" s="302">
        <v>115.76</v>
      </c>
      <c r="AI3542" s="302">
        <v>0</v>
      </c>
      <c r="AJ3542" s="302">
        <v>0</v>
      </c>
      <c r="AK3542" s="302">
        <v>0</v>
      </c>
      <c r="AL3542" s="302">
        <v>0</v>
      </c>
      <c r="AM3542" s="302">
        <v>0</v>
      </c>
      <c r="AN3542" s="302">
        <v>0</v>
      </c>
      <c r="AO3542" s="302">
        <v>0</v>
      </c>
      <c r="AP3542" s="302">
        <v>0</v>
      </c>
      <c r="AQ3542" s="302">
        <v>0</v>
      </c>
      <c r="AR3542" s="302">
        <v>2355.25</v>
      </c>
      <c r="AS3542" s="302">
        <v>0</v>
      </c>
      <c r="AT3542" s="295">
        <f t="shared" si="55"/>
        <v>2.2737367544323206E-13</v>
      </c>
      <c r="AU3542" s="302">
        <v>0</v>
      </c>
      <c r="AV3542" s="302">
        <v>0</v>
      </c>
      <c r="AW3542" s="303">
        <v>56</v>
      </c>
      <c r="AX3542" s="303">
        <v>130</v>
      </c>
      <c r="AY3542" s="302">
        <v>282000.81</v>
      </c>
      <c r="AZ3542" s="302">
        <v>167803.16</v>
      </c>
      <c r="BA3542" s="301">
        <v>46.028241999999999</v>
      </c>
      <c r="BB3542" s="301">
        <v>27.399484778740899</v>
      </c>
      <c r="BC3542" s="301">
        <v>10</v>
      </c>
      <c r="BD3542" s="301"/>
      <c r="BE3542" s="300" t="s">
        <v>4204</v>
      </c>
      <c r="BF3542" s="298"/>
      <c r="BG3542" s="300" t="s">
        <v>312</v>
      </c>
      <c r="BH3542" s="300" t="s">
        <v>393</v>
      </c>
      <c r="BI3542" s="300" t="s">
        <v>394</v>
      </c>
      <c r="BJ3542" s="300" t="s">
        <v>103</v>
      </c>
      <c r="BK3542" s="299" t="s">
        <v>4</v>
      </c>
      <c r="BL3542" s="301">
        <v>99889.11</v>
      </c>
      <c r="BM3542" s="299" t="s">
        <v>894</v>
      </c>
      <c r="BN3542" s="301"/>
      <c r="BO3542" s="304">
        <v>42942</v>
      </c>
      <c r="BP3542" s="304">
        <v>46899</v>
      </c>
      <c r="BQ3542" s="297" t="s">
        <v>1065</v>
      </c>
      <c r="BR3542" s="297" t="s">
        <v>4741</v>
      </c>
      <c r="BS3542" s="297">
        <v>42942</v>
      </c>
      <c r="BT3542" s="297">
        <v>46899</v>
      </c>
      <c r="BU3542" s="301">
        <v>0</v>
      </c>
      <c r="BV3542" s="301">
        <v>0</v>
      </c>
      <c r="BW3542" s="301">
        <v>0</v>
      </c>
    </row>
    <row r="3543" spans="1:75" s="289" customFormat="1" ht="18.2" customHeight="1" x14ac:dyDescent="0.15">
      <c r="A3543" s="291">
        <v>3541</v>
      </c>
      <c r="B3543" s="292" t="s">
        <v>305</v>
      </c>
      <c r="C3543" s="292" t="s">
        <v>306</v>
      </c>
      <c r="D3543" s="312">
        <v>45172</v>
      </c>
      <c r="E3543" s="293" t="s">
        <v>3989</v>
      </c>
      <c r="F3543" s="308">
        <v>0</v>
      </c>
      <c r="G3543" s="308">
        <v>0</v>
      </c>
      <c r="H3543" s="295">
        <v>118044.25</v>
      </c>
      <c r="I3543" s="295">
        <v>0</v>
      </c>
      <c r="J3543" s="295">
        <v>0</v>
      </c>
      <c r="K3543" s="295">
        <v>118044.25</v>
      </c>
      <c r="L3543" s="295">
        <v>1099.5899999999999</v>
      </c>
      <c r="M3543" s="295">
        <v>0</v>
      </c>
      <c r="N3543" s="295">
        <v>0</v>
      </c>
      <c r="O3543" s="295">
        <v>1099.5899999999999</v>
      </c>
      <c r="P3543" s="295">
        <v>0</v>
      </c>
      <c r="Q3543" s="295">
        <v>0</v>
      </c>
      <c r="R3543" s="295">
        <v>116944.66</v>
      </c>
      <c r="S3543" s="295">
        <v>0</v>
      </c>
      <c r="T3543" s="295">
        <v>983.7</v>
      </c>
      <c r="U3543" s="295">
        <v>0</v>
      </c>
      <c r="V3543" s="295">
        <v>0</v>
      </c>
      <c r="W3543" s="295">
        <v>983.7</v>
      </c>
      <c r="X3543" s="295">
        <v>0</v>
      </c>
      <c r="Y3543" s="295">
        <v>0</v>
      </c>
      <c r="Z3543" s="295">
        <v>0</v>
      </c>
      <c r="AA3543" s="295">
        <v>0</v>
      </c>
      <c r="AB3543" s="295">
        <v>0</v>
      </c>
      <c r="AC3543" s="295">
        <v>0</v>
      </c>
      <c r="AD3543" s="295">
        <v>0</v>
      </c>
      <c r="AE3543" s="295">
        <v>0</v>
      </c>
      <c r="AF3543" s="295">
        <v>0</v>
      </c>
      <c r="AG3543" s="295">
        <v>0</v>
      </c>
      <c r="AH3543" s="295">
        <v>132.80000000000001</v>
      </c>
      <c r="AI3543" s="295">
        <v>0</v>
      </c>
      <c r="AJ3543" s="295">
        <v>0</v>
      </c>
      <c r="AK3543" s="295">
        <v>0</v>
      </c>
      <c r="AL3543" s="295">
        <v>0</v>
      </c>
      <c r="AM3543" s="295">
        <v>0</v>
      </c>
      <c r="AN3543" s="295">
        <v>0</v>
      </c>
      <c r="AO3543" s="295">
        <v>0</v>
      </c>
      <c r="AP3543" s="295">
        <v>0</v>
      </c>
      <c r="AQ3543" s="295">
        <v>0</v>
      </c>
      <c r="AR3543" s="295">
        <v>2216.09</v>
      </c>
      <c r="AS3543" s="295">
        <v>0</v>
      </c>
      <c r="AT3543" s="295">
        <f t="shared" si="55"/>
        <v>0</v>
      </c>
      <c r="AU3543" s="295">
        <v>0</v>
      </c>
      <c r="AV3543" s="295">
        <v>0</v>
      </c>
      <c r="AW3543" s="296">
        <v>76</v>
      </c>
      <c r="AX3543" s="296">
        <v>150</v>
      </c>
      <c r="AY3543" s="295">
        <v>352001.92</v>
      </c>
      <c r="AZ3543" s="295">
        <v>170459.56</v>
      </c>
      <c r="BA3543" s="294">
        <v>59.932062000000002</v>
      </c>
      <c r="BB3543" s="294">
        <v>41.116700135145997</v>
      </c>
      <c r="BC3543" s="294">
        <v>10</v>
      </c>
      <c r="BD3543" s="294"/>
      <c r="BE3543" s="293" t="s">
        <v>4204</v>
      </c>
      <c r="BF3543" s="291"/>
      <c r="BG3543" s="293" t="s">
        <v>312</v>
      </c>
      <c r="BH3543" s="293" t="s">
        <v>189</v>
      </c>
      <c r="BI3543" s="293" t="s">
        <v>323</v>
      </c>
      <c r="BJ3543" s="293" t="s">
        <v>103</v>
      </c>
      <c r="BK3543" s="292" t="s">
        <v>4</v>
      </c>
      <c r="BL3543" s="294">
        <v>116944.66</v>
      </c>
      <c r="BM3543" s="292" t="s">
        <v>894</v>
      </c>
      <c r="BN3543" s="294"/>
      <c r="BO3543" s="297">
        <v>42942</v>
      </c>
      <c r="BP3543" s="297">
        <v>47509</v>
      </c>
      <c r="BQ3543" s="297" t="s">
        <v>1065</v>
      </c>
      <c r="BR3543" s="297" t="s">
        <v>4741</v>
      </c>
      <c r="BS3543" s="297">
        <v>42942</v>
      </c>
      <c r="BT3543" s="297">
        <v>47509</v>
      </c>
      <c r="BU3543" s="294">
        <v>0</v>
      </c>
      <c r="BV3543" s="294">
        <v>0</v>
      </c>
      <c r="BW3543" s="294">
        <v>0</v>
      </c>
    </row>
    <row r="3544" spans="1:75" s="289" customFormat="1" ht="18.2" customHeight="1" x14ac:dyDescent="0.15">
      <c r="A3544" s="298">
        <v>3542</v>
      </c>
      <c r="B3544" s="299" t="s">
        <v>305</v>
      </c>
      <c r="C3544" s="299" t="s">
        <v>306</v>
      </c>
      <c r="D3544" s="313">
        <v>45172</v>
      </c>
      <c r="E3544" s="300" t="s">
        <v>1046</v>
      </c>
      <c r="F3544" s="309">
        <v>1</v>
      </c>
      <c r="G3544" s="309">
        <v>0</v>
      </c>
      <c r="H3544" s="302">
        <v>176613.22</v>
      </c>
      <c r="I3544" s="302">
        <v>0</v>
      </c>
      <c r="J3544" s="302">
        <v>0</v>
      </c>
      <c r="K3544" s="302">
        <v>176613.22</v>
      </c>
      <c r="L3544" s="302">
        <v>1137.51</v>
      </c>
      <c r="M3544" s="302">
        <v>0</v>
      </c>
      <c r="N3544" s="302">
        <v>0</v>
      </c>
      <c r="O3544" s="302">
        <v>0</v>
      </c>
      <c r="P3544" s="302">
        <v>0</v>
      </c>
      <c r="Q3544" s="302">
        <v>0</v>
      </c>
      <c r="R3544" s="302">
        <v>176613.22</v>
      </c>
      <c r="S3544" s="302">
        <v>0</v>
      </c>
      <c r="T3544" s="302">
        <v>1339.32</v>
      </c>
      <c r="U3544" s="302">
        <v>0</v>
      </c>
      <c r="V3544" s="302">
        <v>0</v>
      </c>
      <c r="W3544" s="302">
        <v>0</v>
      </c>
      <c r="X3544" s="302">
        <v>0</v>
      </c>
      <c r="Y3544" s="302">
        <v>0</v>
      </c>
      <c r="Z3544" s="302">
        <v>1339.32</v>
      </c>
      <c r="AA3544" s="302">
        <v>0</v>
      </c>
      <c r="AB3544" s="302">
        <v>0</v>
      </c>
      <c r="AC3544" s="302">
        <v>0</v>
      </c>
      <c r="AD3544" s="302">
        <v>0</v>
      </c>
      <c r="AE3544" s="302">
        <v>0</v>
      </c>
      <c r="AF3544" s="302">
        <v>0</v>
      </c>
      <c r="AG3544" s="302">
        <v>0</v>
      </c>
      <c r="AH3544" s="302">
        <v>37.200000000000003</v>
      </c>
      <c r="AI3544" s="302">
        <v>0</v>
      </c>
      <c r="AJ3544" s="302">
        <v>0</v>
      </c>
      <c r="AK3544" s="302">
        <v>0</v>
      </c>
      <c r="AL3544" s="302">
        <v>0</v>
      </c>
      <c r="AM3544" s="302">
        <v>0</v>
      </c>
      <c r="AN3544" s="302">
        <v>0</v>
      </c>
      <c r="AO3544" s="302">
        <v>0</v>
      </c>
      <c r="AP3544" s="302">
        <v>0</v>
      </c>
      <c r="AQ3544" s="302">
        <v>0</v>
      </c>
      <c r="AR3544" s="302">
        <v>37.200000000000003</v>
      </c>
      <c r="AS3544" s="302">
        <v>0</v>
      </c>
      <c r="AT3544" s="295">
        <f t="shared" si="55"/>
        <v>0</v>
      </c>
      <c r="AU3544" s="302">
        <v>1137.51</v>
      </c>
      <c r="AV3544" s="302">
        <v>1339.32</v>
      </c>
      <c r="AW3544" s="303">
        <v>102</v>
      </c>
      <c r="AX3544" s="303">
        <v>175</v>
      </c>
      <c r="AY3544" s="302">
        <v>334999.99</v>
      </c>
      <c r="AZ3544" s="302">
        <v>231283.14</v>
      </c>
      <c r="BA3544" s="301">
        <v>50.716414</v>
      </c>
      <c r="BB3544" s="301">
        <v>38.728240992374502</v>
      </c>
      <c r="BC3544" s="301">
        <v>9.1</v>
      </c>
      <c r="BD3544" s="301"/>
      <c r="BE3544" s="300" t="s">
        <v>4204</v>
      </c>
      <c r="BF3544" s="298"/>
      <c r="BG3544" s="300" t="s">
        <v>320</v>
      </c>
      <c r="BH3544" s="300" t="s">
        <v>181</v>
      </c>
      <c r="BI3544" s="300" t="s">
        <v>372</v>
      </c>
      <c r="BJ3544" s="300" t="s">
        <v>177</v>
      </c>
      <c r="BK3544" s="299" t="s">
        <v>4</v>
      </c>
      <c r="BL3544" s="301">
        <v>176613.22</v>
      </c>
      <c r="BM3544" s="299" t="s">
        <v>894</v>
      </c>
      <c r="BN3544" s="301"/>
      <c r="BO3544" s="304">
        <v>42976</v>
      </c>
      <c r="BP3544" s="304">
        <v>48302</v>
      </c>
      <c r="BQ3544" s="297" t="s">
        <v>1065</v>
      </c>
      <c r="BR3544" s="297" t="s">
        <v>4741</v>
      </c>
      <c r="BS3544" s="297">
        <v>42976</v>
      </c>
      <c r="BT3544" s="297">
        <v>48302</v>
      </c>
      <c r="BU3544" s="301">
        <v>109.9</v>
      </c>
      <c r="BV3544" s="301">
        <v>0</v>
      </c>
      <c r="BW3544" s="301">
        <v>0</v>
      </c>
    </row>
    <row r="3545" spans="1:75" s="289" customFormat="1" ht="18.2" customHeight="1" x14ac:dyDescent="0.15">
      <c r="A3545" s="291">
        <v>3543</v>
      </c>
      <c r="B3545" s="292" t="s">
        <v>305</v>
      </c>
      <c r="C3545" s="292" t="s">
        <v>306</v>
      </c>
      <c r="D3545" s="312">
        <v>45172</v>
      </c>
      <c r="E3545" s="293" t="s">
        <v>1047</v>
      </c>
      <c r="F3545" s="308">
        <v>0</v>
      </c>
      <c r="G3545" s="308">
        <v>0</v>
      </c>
      <c r="H3545" s="295">
        <v>112572.67</v>
      </c>
      <c r="I3545" s="295">
        <v>0</v>
      </c>
      <c r="J3545" s="295">
        <v>0</v>
      </c>
      <c r="K3545" s="295">
        <v>112572.67</v>
      </c>
      <c r="L3545" s="295">
        <v>773.52</v>
      </c>
      <c r="M3545" s="295">
        <v>0</v>
      </c>
      <c r="N3545" s="295">
        <v>0</v>
      </c>
      <c r="O3545" s="295">
        <v>773.52</v>
      </c>
      <c r="P3545" s="295">
        <v>0</v>
      </c>
      <c r="Q3545" s="295">
        <v>0</v>
      </c>
      <c r="R3545" s="295">
        <v>111799.15</v>
      </c>
      <c r="S3545" s="295">
        <v>0</v>
      </c>
      <c r="T3545" s="295">
        <v>928.72</v>
      </c>
      <c r="U3545" s="295">
        <v>0</v>
      </c>
      <c r="V3545" s="295">
        <v>0</v>
      </c>
      <c r="W3545" s="295">
        <v>928.72</v>
      </c>
      <c r="X3545" s="295">
        <v>0</v>
      </c>
      <c r="Y3545" s="295">
        <v>0</v>
      </c>
      <c r="Z3545" s="295">
        <v>0</v>
      </c>
      <c r="AA3545" s="295">
        <v>0</v>
      </c>
      <c r="AB3545" s="295">
        <v>0</v>
      </c>
      <c r="AC3545" s="295">
        <v>0</v>
      </c>
      <c r="AD3545" s="295">
        <v>0</v>
      </c>
      <c r="AE3545" s="295">
        <v>0</v>
      </c>
      <c r="AF3545" s="295">
        <v>0</v>
      </c>
      <c r="AG3545" s="295">
        <v>0</v>
      </c>
      <c r="AH3545" s="295">
        <v>108.47</v>
      </c>
      <c r="AI3545" s="295">
        <v>0</v>
      </c>
      <c r="AJ3545" s="295">
        <v>0</v>
      </c>
      <c r="AK3545" s="295">
        <v>0</v>
      </c>
      <c r="AL3545" s="295">
        <v>0</v>
      </c>
      <c r="AM3545" s="295">
        <v>0</v>
      </c>
      <c r="AN3545" s="295">
        <v>0</v>
      </c>
      <c r="AO3545" s="295">
        <v>0</v>
      </c>
      <c r="AP3545" s="295">
        <v>10.16</v>
      </c>
      <c r="AQ3545" s="295">
        <v>0</v>
      </c>
      <c r="AR3545" s="295">
        <v>0.87</v>
      </c>
      <c r="AS3545" s="295">
        <v>0</v>
      </c>
      <c r="AT3545" s="295">
        <f t="shared" si="55"/>
        <v>1820</v>
      </c>
      <c r="AU3545" s="295">
        <v>0</v>
      </c>
      <c r="AV3545" s="295">
        <v>0</v>
      </c>
      <c r="AW3545" s="296">
        <v>95</v>
      </c>
      <c r="AX3545" s="296">
        <v>168</v>
      </c>
      <c r="AY3545" s="295">
        <v>274798.95</v>
      </c>
      <c r="AZ3545" s="295">
        <v>149062.92000000001</v>
      </c>
      <c r="BA3545" s="294">
        <v>38.82694</v>
      </c>
      <c r="BB3545" s="294">
        <v>29.120715528053498</v>
      </c>
      <c r="BC3545" s="294">
        <v>9.9</v>
      </c>
      <c r="BD3545" s="294"/>
      <c r="BE3545" s="293" t="s">
        <v>4204</v>
      </c>
      <c r="BF3545" s="291"/>
      <c r="BG3545" s="293" t="s">
        <v>320</v>
      </c>
      <c r="BH3545" s="293" t="s">
        <v>197</v>
      </c>
      <c r="BI3545" s="293" t="s">
        <v>373</v>
      </c>
      <c r="BJ3545" s="293" t="s">
        <v>103</v>
      </c>
      <c r="BK3545" s="292" t="s">
        <v>4</v>
      </c>
      <c r="BL3545" s="294">
        <v>111799.15</v>
      </c>
      <c r="BM3545" s="292" t="s">
        <v>894</v>
      </c>
      <c r="BN3545" s="294"/>
      <c r="BO3545" s="297">
        <v>42976</v>
      </c>
      <c r="BP3545" s="297">
        <v>48089</v>
      </c>
      <c r="BQ3545" s="297" t="s">
        <v>1065</v>
      </c>
      <c r="BR3545" s="297" t="s">
        <v>4741</v>
      </c>
      <c r="BS3545" s="297">
        <v>42976</v>
      </c>
      <c r="BT3545" s="297">
        <v>48089</v>
      </c>
      <c r="BU3545" s="294">
        <v>0</v>
      </c>
      <c r="BV3545" s="294">
        <v>0</v>
      </c>
      <c r="BW3545" s="294">
        <v>0</v>
      </c>
    </row>
    <row r="3546" spans="1:75" s="289" customFormat="1" ht="18.2" customHeight="1" x14ac:dyDescent="0.15">
      <c r="A3546" s="298">
        <v>3544</v>
      </c>
      <c r="B3546" s="299" t="s">
        <v>305</v>
      </c>
      <c r="C3546" s="299" t="s">
        <v>306</v>
      </c>
      <c r="D3546" s="313">
        <v>45172</v>
      </c>
      <c r="E3546" s="300" t="s">
        <v>3990</v>
      </c>
      <c r="F3546" s="309">
        <v>0</v>
      </c>
      <c r="G3546" s="309">
        <v>0</v>
      </c>
      <c r="H3546" s="302">
        <v>198490.59</v>
      </c>
      <c r="I3546" s="302">
        <v>0</v>
      </c>
      <c r="J3546" s="302">
        <v>0</v>
      </c>
      <c r="K3546" s="302">
        <v>198490.59</v>
      </c>
      <c r="L3546" s="302">
        <v>1284.51</v>
      </c>
      <c r="M3546" s="302">
        <v>0</v>
      </c>
      <c r="N3546" s="302">
        <v>0</v>
      </c>
      <c r="O3546" s="302">
        <v>1284.51</v>
      </c>
      <c r="P3546" s="302">
        <v>0</v>
      </c>
      <c r="Q3546" s="302">
        <v>0</v>
      </c>
      <c r="R3546" s="302">
        <v>197206.08</v>
      </c>
      <c r="S3546" s="302">
        <v>0</v>
      </c>
      <c r="T3546" s="302">
        <v>1587.92</v>
      </c>
      <c r="U3546" s="302">
        <v>0</v>
      </c>
      <c r="V3546" s="302">
        <v>0</v>
      </c>
      <c r="W3546" s="302">
        <v>1587.92</v>
      </c>
      <c r="X3546" s="302">
        <v>0</v>
      </c>
      <c r="Y3546" s="302">
        <v>0</v>
      </c>
      <c r="Z3546" s="302">
        <v>0</v>
      </c>
      <c r="AA3546" s="302">
        <v>0</v>
      </c>
      <c r="AB3546" s="302">
        <v>0</v>
      </c>
      <c r="AC3546" s="302">
        <v>0</v>
      </c>
      <c r="AD3546" s="302">
        <v>0</v>
      </c>
      <c r="AE3546" s="302">
        <v>0</v>
      </c>
      <c r="AF3546" s="302">
        <v>0</v>
      </c>
      <c r="AG3546" s="302">
        <v>0</v>
      </c>
      <c r="AH3546" s="302">
        <v>138.47999999999999</v>
      </c>
      <c r="AI3546" s="302">
        <v>0</v>
      </c>
      <c r="AJ3546" s="302">
        <v>0</v>
      </c>
      <c r="AK3546" s="302">
        <v>0</v>
      </c>
      <c r="AL3546" s="302">
        <v>0</v>
      </c>
      <c r="AM3546" s="302">
        <v>0</v>
      </c>
      <c r="AN3546" s="302">
        <v>0</v>
      </c>
      <c r="AO3546" s="302">
        <v>0</v>
      </c>
      <c r="AP3546" s="302">
        <v>587.51</v>
      </c>
      <c r="AQ3546" s="302">
        <v>0</v>
      </c>
      <c r="AR3546" s="302">
        <v>548.41999999999996</v>
      </c>
      <c r="AS3546" s="302">
        <v>0</v>
      </c>
      <c r="AT3546" s="295">
        <f t="shared" si="55"/>
        <v>3050</v>
      </c>
      <c r="AU3546" s="302">
        <v>0</v>
      </c>
      <c r="AV3546" s="302">
        <v>0</v>
      </c>
      <c r="AW3546" s="303">
        <v>100</v>
      </c>
      <c r="AX3546" s="303">
        <v>174</v>
      </c>
      <c r="AY3546" s="302">
        <v>260300.02</v>
      </c>
      <c r="AZ3546" s="302">
        <v>260300.02</v>
      </c>
      <c r="BA3546" s="301">
        <v>75.873987</v>
      </c>
      <c r="BB3546" s="301">
        <v>57.482944297280298</v>
      </c>
      <c r="BC3546" s="301">
        <v>9.6</v>
      </c>
      <c r="BD3546" s="301"/>
      <c r="BE3546" s="300" t="s">
        <v>4204</v>
      </c>
      <c r="BF3546" s="298"/>
      <c r="BG3546" s="300" t="s">
        <v>312</v>
      </c>
      <c r="BH3546" s="300" t="s">
        <v>189</v>
      </c>
      <c r="BI3546" s="300" t="s">
        <v>778</v>
      </c>
      <c r="BJ3546" s="300" t="s">
        <v>103</v>
      </c>
      <c r="BK3546" s="299" t="s">
        <v>4</v>
      </c>
      <c r="BL3546" s="301">
        <v>197206.08</v>
      </c>
      <c r="BM3546" s="299" t="s">
        <v>894</v>
      </c>
      <c r="BN3546" s="301"/>
      <c r="BO3546" s="304">
        <v>42942</v>
      </c>
      <c r="BP3546" s="304">
        <v>48239</v>
      </c>
      <c r="BQ3546" s="297" t="s">
        <v>1065</v>
      </c>
      <c r="BR3546" s="297" t="s">
        <v>4741</v>
      </c>
      <c r="BS3546" s="297">
        <v>42942</v>
      </c>
      <c r="BT3546" s="297">
        <v>48239</v>
      </c>
      <c r="BU3546" s="301">
        <v>0</v>
      </c>
      <c r="BV3546" s="301">
        <v>0</v>
      </c>
      <c r="BW3546" s="301">
        <v>0</v>
      </c>
    </row>
    <row r="3547" spans="1:75" s="289" customFormat="1" ht="18.2" customHeight="1" x14ac:dyDescent="0.15">
      <c r="A3547" s="291">
        <v>3545</v>
      </c>
      <c r="B3547" s="292" t="s">
        <v>305</v>
      </c>
      <c r="C3547" s="292" t="s">
        <v>306</v>
      </c>
      <c r="D3547" s="312">
        <v>45172</v>
      </c>
      <c r="E3547" s="293" t="s">
        <v>3991</v>
      </c>
      <c r="F3547" s="308">
        <v>0</v>
      </c>
      <c r="G3547" s="308">
        <v>0</v>
      </c>
      <c r="H3547" s="295">
        <v>190222.01</v>
      </c>
      <c r="I3547" s="295">
        <v>0</v>
      </c>
      <c r="J3547" s="295">
        <v>0</v>
      </c>
      <c r="K3547" s="295">
        <v>190222.01</v>
      </c>
      <c r="L3547" s="295">
        <v>1305.05</v>
      </c>
      <c r="M3547" s="295">
        <v>0</v>
      </c>
      <c r="N3547" s="295">
        <v>0</v>
      </c>
      <c r="O3547" s="295">
        <v>1305.05</v>
      </c>
      <c r="P3547" s="295">
        <v>0</v>
      </c>
      <c r="Q3547" s="295">
        <v>0</v>
      </c>
      <c r="R3547" s="295">
        <v>188916.96</v>
      </c>
      <c r="S3547" s="295">
        <v>0</v>
      </c>
      <c r="T3547" s="295">
        <v>1521.78</v>
      </c>
      <c r="U3547" s="295">
        <v>0</v>
      </c>
      <c r="V3547" s="295">
        <v>0</v>
      </c>
      <c r="W3547" s="295">
        <v>1521.78</v>
      </c>
      <c r="X3547" s="295">
        <v>0</v>
      </c>
      <c r="Y3547" s="295">
        <v>0</v>
      </c>
      <c r="Z3547" s="295">
        <v>0</v>
      </c>
      <c r="AA3547" s="295">
        <v>0</v>
      </c>
      <c r="AB3547" s="295">
        <v>0</v>
      </c>
      <c r="AC3547" s="295">
        <v>0</v>
      </c>
      <c r="AD3547" s="295">
        <v>0</v>
      </c>
      <c r="AE3547" s="295">
        <v>0</v>
      </c>
      <c r="AF3547" s="295">
        <v>0</v>
      </c>
      <c r="AG3547" s="295">
        <v>0</v>
      </c>
      <c r="AH3547" s="295">
        <v>134.61000000000001</v>
      </c>
      <c r="AI3547" s="295">
        <v>0</v>
      </c>
      <c r="AJ3547" s="295">
        <v>0</v>
      </c>
      <c r="AK3547" s="295">
        <v>0</v>
      </c>
      <c r="AL3547" s="295">
        <v>0</v>
      </c>
      <c r="AM3547" s="295">
        <v>0</v>
      </c>
      <c r="AN3547" s="295">
        <v>0</v>
      </c>
      <c r="AO3547" s="295">
        <v>0</v>
      </c>
      <c r="AP3547" s="295">
        <v>1766.56</v>
      </c>
      <c r="AQ3547" s="295">
        <v>0</v>
      </c>
      <c r="AR3547" s="295">
        <v>1728</v>
      </c>
      <c r="AS3547" s="295">
        <v>0</v>
      </c>
      <c r="AT3547" s="295">
        <f t="shared" si="55"/>
        <v>3000</v>
      </c>
      <c r="AU3547" s="295">
        <v>0</v>
      </c>
      <c r="AV3547" s="295">
        <v>0</v>
      </c>
      <c r="AW3547" s="296">
        <v>96</v>
      </c>
      <c r="AX3547" s="296">
        <v>170</v>
      </c>
      <c r="AY3547" s="295">
        <v>253020.22</v>
      </c>
      <c r="AZ3547" s="295">
        <v>253020.22</v>
      </c>
      <c r="BA3547" s="294">
        <v>79.474936</v>
      </c>
      <c r="BB3547" s="294">
        <v>59.339776502109402</v>
      </c>
      <c r="BC3547" s="294">
        <v>9.6</v>
      </c>
      <c r="BD3547" s="294"/>
      <c r="BE3547" s="293" t="s">
        <v>4204</v>
      </c>
      <c r="BF3547" s="291"/>
      <c r="BG3547" s="293" t="s">
        <v>320</v>
      </c>
      <c r="BH3547" s="293" t="s">
        <v>197</v>
      </c>
      <c r="BI3547" s="293" t="s">
        <v>373</v>
      </c>
      <c r="BJ3547" s="293" t="s">
        <v>103</v>
      </c>
      <c r="BK3547" s="292" t="s">
        <v>4</v>
      </c>
      <c r="BL3547" s="294">
        <v>188916.96</v>
      </c>
      <c r="BM3547" s="292" t="s">
        <v>894</v>
      </c>
      <c r="BN3547" s="294"/>
      <c r="BO3547" s="297">
        <v>42942</v>
      </c>
      <c r="BP3547" s="297">
        <v>48117</v>
      </c>
      <c r="BQ3547" s="297" t="s">
        <v>1065</v>
      </c>
      <c r="BR3547" s="297" t="s">
        <v>4741</v>
      </c>
      <c r="BS3547" s="297">
        <v>42942</v>
      </c>
      <c r="BT3547" s="297">
        <v>48117</v>
      </c>
      <c r="BU3547" s="294">
        <v>0</v>
      </c>
      <c r="BV3547" s="294">
        <v>0</v>
      </c>
      <c r="BW3547" s="294">
        <v>0</v>
      </c>
    </row>
    <row r="3548" spans="1:75" s="289" customFormat="1" ht="18.2" customHeight="1" x14ac:dyDescent="0.15">
      <c r="A3548" s="298">
        <v>3546</v>
      </c>
      <c r="B3548" s="299" t="s">
        <v>305</v>
      </c>
      <c r="C3548" s="299" t="s">
        <v>306</v>
      </c>
      <c r="D3548" s="313">
        <v>45172</v>
      </c>
      <c r="E3548" s="300" t="s">
        <v>3992</v>
      </c>
      <c r="F3548" s="309">
        <v>0</v>
      </c>
      <c r="G3548" s="309">
        <v>0</v>
      </c>
      <c r="H3548" s="302">
        <v>287137.15999999997</v>
      </c>
      <c r="I3548" s="302">
        <v>0</v>
      </c>
      <c r="J3548" s="302">
        <v>0</v>
      </c>
      <c r="K3548" s="302">
        <v>287137.15999999997</v>
      </c>
      <c r="L3548" s="302">
        <v>2008.29</v>
      </c>
      <c r="M3548" s="302">
        <v>0</v>
      </c>
      <c r="N3548" s="302">
        <v>0</v>
      </c>
      <c r="O3548" s="302">
        <v>2008.29</v>
      </c>
      <c r="P3548" s="302">
        <v>0</v>
      </c>
      <c r="Q3548" s="302">
        <v>0</v>
      </c>
      <c r="R3548" s="302">
        <v>285128.87</v>
      </c>
      <c r="S3548" s="302">
        <v>0</v>
      </c>
      <c r="T3548" s="302">
        <v>2273.17</v>
      </c>
      <c r="U3548" s="302">
        <v>0</v>
      </c>
      <c r="V3548" s="302">
        <v>0</v>
      </c>
      <c r="W3548" s="302">
        <v>2273.17</v>
      </c>
      <c r="X3548" s="302">
        <v>0</v>
      </c>
      <c r="Y3548" s="302">
        <v>0</v>
      </c>
      <c r="Z3548" s="302">
        <v>0</v>
      </c>
      <c r="AA3548" s="302">
        <v>0</v>
      </c>
      <c r="AB3548" s="302">
        <v>0</v>
      </c>
      <c r="AC3548" s="302">
        <v>0</v>
      </c>
      <c r="AD3548" s="302">
        <v>0</v>
      </c>
      <c r="AE3548" s="302">
        <v>0</v>
      </c>
      <c r="AF3548" s="302">
        <v>0</v>
      </c>
      <c r="AG3548" s="302">
        <v>0</v>
      </c>
      <c r="AH3548" s="302">
        <v>204.29</v>
      </c>
      <c r="AI3548" s="302">
        <v>0</v>
      </c>
      <c r="AJ3548" s="302">
        <v>0</v>
      </c>
      <c r="AK3548" s="302">
        <v>0</v>
      </c>
      <c r="AL3548" s="302">
        <v>0</v>
      </c>
      <c r="AM3548" s="302">
        <v>0</v>
      </c>
      <c r="AN3548" s="302">
        <v>0</v>
      </c>
      <c r="AO3548" s="302">
        <v>0</v>
      </c>
      <c r="AP3548" s="302">
        <v>21.66</v>
      </c>
      <c r="AQ3548" s="302">
        <v>0</v>
      </c>
      <c r="AR3548" s="302">
        <v>21.41</v>
      </c>
      <c r="AS3548" s="302">
        <v>0</v>
      </c>
      <c r="AT3548" s="295">
        <f t="shared" si="55"/>
        <v>4486</v>
      </c>
      <c r="AU3548" s="302">
        <v>0</v>
      </c>
      <c r="AV3548" s="302">
        <v>0</v>
      </c>
      <c r="AW3548" s="303">
        <v>95</v>
      </c>
      <c r="AX3548" s="303">
        <v>169</v>
      </c>
      <c r="AY3548" s="302">
        <v>384003</v>
      </c>
      <c r="AZ3548" s="302">
        <v>384003</v>
      </c>
      <c r="BA3548" s="301">
        <v>89.296177</v>
      </c>
      <c r="BB3548" s="301">
        <v>66.303956071515003</v>
      </c>
      <c r="BC3548" s="301">
        <v>9.5</v>
      </c>
      <c r="BD3548" s="301"/>
      <c r="BE3548" s="300" t="s">
        <v>4204</v>
      </c>
      <c r="BF3548" s="298"/>
      <c r="BG3548" s="300" t="s">
        <v>324</v>
      </c>
      <c r="BH3548" s="300" t="s">
        <v>220</v>
      </c>
      <c r="BI3548" s="300" t="s">
        <v>399</v>
      </c>
      <c r="BJ3548" s="300" t="s">
        <v>103</v>
      </c>
      <c r="BK3548" s="299" t="s">
        <v>4</v>
      </c>
      <c r="BL3548" s="301">
        <v>285128.87</v>
      </c>
      <c r="BM3548" s="299" t="s">
        <v>894</v>
      </c>
      <c r="BN3548" s="301"/>
      <c r="BO3548" s="304">
        <v>42942</v>
      </c>
      <c r="BP3548" s="304">
        <v>48086</v>
      </c>
      <c r="BQ3548" s="297" t="s">
        <v>1065</v>
      </c>
      <c r="BR3548" s="297" t="s">
        <v>4741</v>
      </c>
      <c r="BS3548" s="297">
        <v>42942</v>
      </c>
      <c r="BT3548" s="297">
        <v>48086</v>
      </c>
      <c r="BU3548" s="301">
        <v>0</v>
      </c>
      <c r="BV3548" s="301">
        <v>0</v>
      </c>
      <c r="BW3548" s="301">
        <v>0</v>
      </c>
    </row>
    <row r="3549" spans="1:75" s="289" customFormat="1" ht="18.2" customHeight="1" x14ac:dyDescent="0.15">
      <c r="A3549" s="291">
        <v>3547</v>
      </c>
      <c r="B3549" s="292" t="s">
        <v>305</v>
      </c>
      <c r="C3549" s="292" t="s">
        <v>306</v>
      </c>
      <c r="D3549" s="312">
        <v>45172</v>
      </c>
      <c r="E3549" s="293" t="s">
        <v>1048</v>
      </c>
      <c r="F3549" s="308">
        <v>0</v>
      </c>
      <c r="G3549" s="308">
        <v>0</v>
      </c>
      <c r="H3549" s="295">
        <v>55148.68</v>
      </c>
      <c r="I3549" s="295">
        <v>0</v>
      </c>
      <c r="J3549" s="295">
        <v>0</v>
      </c>
      <c r="K3549" s="295">
        <v>55148.68</v>
      </c>
      <c r="L3549" s="295">
        <v>1417.84</v>
      </c>
      <c r="M3549" s="295">
        <v>0</v>
      </c>
      <c r="N3549" s="295">
        <v>0</v>
      </c>
      <c r="O3549" s="295">
        <v>1417.84</v>
      </c>
      <c r="P3549" s="295">
        <v>0</v>
      </c>
      <c r="Q3549" s="295">
        <v>0</v>
      </c>
      <c r="R3549" s="295">
        <v>53730.84</v>
      </c>
      <c r="S3549" s="295">
        <v>0</v>
      </c>
      <c r="T3549" s="295">
        <v>441.19</v>
      </c>
      <c r="U3549" s="295">
        <v>0</v>
      </c>
      <c r="V3549" s="295">
        <v>0</v>
      </c>
      <c r="W3549" s="295">
        <v>441.19</v>
      </c>
      <c r="X3549" s="295">
        <v>0</v>
      </c>
      <c r="Y3549" s="295">
        <v>0</v>
      </c>
      <c r="Z3549" s="295">
        <v>0</v>
      </c>
      <c r="AA3549" s="295">
        <v>0</v>
      </c>
      <c r="AB3549" s="295">
        <v>0</v>
      </c>
      <c r="AC3549" s="295">
        <v>0</v>
      </c>
      <c r="AD3549" s="295">
        <v>0</v>
      </c>
      <c r="AE3549" s="295">
        <v>0</v>
      </c>
      <c r="AF3549" s="295">
        <v>0</v>
      </c>
      <c r="AG3549" s="295">
        <v>0</v>
      </c>
      <c r="AH3549" s="295">
        <v>114.68</v>
      </c>
      <c r="AI3549" s="295">
        <v>0</v>
      </c>
      <c r="AJ3549" s="295">
        <v>0</v>
      </c>
      <c r="AK3549" s="295">
        <v>0</v>
      </c>
      <c r="AL3549" s="295">
        <v>0</v>
      </c>
      <c r="AM3549" s="295">
        <v>0</v>
      </c>
      <c r="AN3549" s="295">
        <v>0</v>
      </c>
      <c r="AO3549" s="295">
        <v>0</v>
      </c>
      <c r="AP3549" s="295">
        <v>301.29000000000002</v>
      </c>
      <c r="AQ3549" s="295">
        <v>0</v>
      </c>
      <c r="AR3549" s="295">
        <v>300</v>
      </c>
      <c r="AS3549" s="295">
        <v>0</v>
      </c>
      <c r="AT3549" s="295">
        <f t="shared" si="55"/>
        <v>1975</v>
      </c>
      <c r="AU3549" s="295">
        <v>0</v>
      </c>
      <c r="AV3549" s="295">
        <v>0</v>
      </c>
      <c r="AW3549" s="296">
        <v>33</v>
      </c>
      <c r="AX3549" s="296">
        <v>106</v>
      </c>
      <c r="AY3549" s="295">
        <v>335915.87</v>
      </c>
      <c r="AZ3549" s="295">
        <v>122502.09</v>
      </c>
      <c r="BA3549" s="294">
        <v>59.168025999999998</v>
      </c>
      <c r="BB3549" s="294">
        <v>25.951783664440701</v>
      </c>
      <c r="BC3549" s="294">
        <v>9.6</v>
      </c>
      <c r="BD3549" s="294"/>
      <c r="BE3549" s="293" t="s">
        <v>4204</v>
      </c>
      <c r="BF3549" s="291"/>
      <c r="BG3549" s="293" t="s">
        <v>320</v>
      </c>
      <c r="BH3549" s="293" t="s">
        <v>181</v>
      </c>
      <c r="BI3549" s="293" t="s">
        <v>372</v>
      </c>
      <c r="BJ3549" s="293" t="s">
        <v>103</v>
      </c>
      <c r="BK3549" s="292" t="s">
        <v>4</v>
      </c>
      <c r="BL3549" s="294">
        <v>53730.84</v>
      </c>
      <c r="BM3549" s="292" t="s">
        <v>894</v>
      </c>
      <c r="BN3549" s="294"/>
      <c r="BO3549" s="297">
        <v>42958</v>
      </c>
      <c r="BP3549" s="297">
        <v>46184</v>
      </c>
      <c r="BQ3549" s="297" t="s">
        <v>925</v>
      </c>
      <c r="BR3549" s="297" t="s">
        <v>4745</v>
      </c>
      <c r="BS3549" s="297">
        <v>42958</v>
      </c>
      <c r="BT3549" s="297">
        <v>46184</v>
      </c>
      <c r="BU3549" s="294">
        <v>0</v>
      </c>
      <c r="BV3549" s="294">
        <v>0</v>
      </c>
      <c r="BW3549" s="294">
        <v>0</v>
      </c>
    </row>
    <row r="3550" spans="1:75" s="289" customFormat="1" ht="18.2" customHeight="1" x14ac:dyDescent="0.15">
      <c r="A3550" s="298">
        <v>3548</v>
      </c>
      <c r="B3550" s="299" t="s">
        <v>305</v>
      </c>
      <c r="C3550" s="299" t="s">
        <v>306</v>
      </c>
      <c r="D3550" s="313">
        <v>45172</v>
      </c>
      <c r="E3550" s="300" t="s">
        <v>3993</v>
      </c>
      <c r="F3550" s="309">
        <v>0</v>
      </c>
      <c r="G3550" s="309">
        <v>0</v>
      </c>
      <c r="H3550" s="302">
        <v>221272.65</v>
      </c>
      <c r="I3550" s="302">
        <v>0</v>
      </c>
      <c r="J3550" s="302">
        <v>0</v>
      </c>
      <c r="K3550" s="302">
        <v>221272.65</v>
      </c>
      <c r="L3550" s="302">
        <v>1547.64</v>
      </c>
      <c r="M3550" s="302">
        <v>0</v>
      </c>
      <c r="N3550" s="302">
        <v>0</v>
      </c>
      <c r="O3550" s="302">
        <v>1547.64</v>
      </c>
      <c r="P3550" s="302">
        <v>0</v>
      </c>
      <c r="Q3550" s="302">
        <v>0</v>
      </c>
      <c r="R3550" s="302">
        <v>219725.01</v>
      </c>
      <c r="S3550" s="302">
        <v>0</v>
      </c>
      <c r="T3550" s="302">
        <v>1751.74</v>
      </c>
      <c r="U3550" s="302">
        <v>0</v>
      </c>
      <c r="V3550" s="302">
        <v>0</v>
      </c>
      <c r="W3550" s="302">
        <v>1751.74</v>
      </c>
      <c r="X3550" s="302">
        <v>0</v>
      </c>
      <c r="Y3550" s="302">
        <v>0</v>
      </c>
      <c r="Z3550" s="302">
        <v>0</v>
      </c>
      <c r="AA3550" s="302">
        <v>0</v>
      </c>
      <c r="AB3550" s="302">
        <v>0</v>
      </c>
      <c r="AC3550" s="302">
        <v>0</v>
      </c>
      <c r="AD3550" s="302">
        <v>0</v>
      </c>
      <c r="AE3550" s="302">
        <v>0</v>
      </c>
      <c r="AF3550" s="302">
        <v>0</v>
      </c>
      <c r="AG3550" s="302">
        <v>0</v>
      </c>
      <c r="AH3550" s="302">
        <v>156.41</v>
      </c>
      <c r="AI3550" s="302">
        <v>0</v>
      </c>
      <c r="AJ3550" s="302">
        <v>0</v>
      </c>
      <c r="AK3550" s="302">
        <v>0</v>
      </c>
      <c r="AL3550" s="302">
        <v>0</v>
      </c>
      <c r="AM3550" s="302">
        <v>0</v>
      </c>
      <c r="AN3550" s="302">
        <v>0</v>
      </c>
      <c r="AO3550" s="302">
        <v>0</v>
      </c>
      <c r="AP3550" s="302">
        <v>0</v>
      </c>
      <c r="AQ3550" s="302">
        <v>0</v>
      </c>
      <c r="AR3550" s="302">
        <v>0</v>
      </c>
      <c r="AS3550" s="302">
        <v>0</v>
      </c>
      <c r="AT3550" s="295">
        <f t="shared" si="55"/>
        <v>3455.79</v>
      </c>
      <c r="AU3550" s="302">
        <v>0</v>
      </c>
      <c r="AV3550" s="302">
        <v>0</v>
      </c>
      <c r="AW3550" s="303">
        <v>95</v>
      </c>
      <c r="AX3550" s="303">
        <v>167</v>
      </c>
      <c r="AY3550" s="302">
        <v>293998.90000000002</v>
      </c>
      <c r="AZ3550" s="302">
        <v>293998.90000000002</v>
      </c>
      <c r="BA3550" s="301">
        <v>90.000338999999997</v>
      </c>
      <c r="BB3550" s="301">
        <v>67.263263184924796</v>
      </c>
      <c r="BC3550" s="301">
        <v>9.5</v>
      </c>
      <c r="BD3550" s="301"/>
      <c r="BE3550" s="300" t="s">
        <v>4204</v>
      </c>
      <c r="BF3550" s="298"/>
      <c r="BG3550" s="300" t="s">
        <v>320</v>
      </c>
      <c r="BH3550" s="300" t="s">
        <v>181</v>
      </c>
      <c r="BI3550" s="300" t="s">
        <v>400</v>
      </c>
      <c r="BJ3550" s="300" t="s">
        <v>103</v>
      </c>
      <c r="BK3550" s="299" t="s">
        <v>4</v>
      </c>
      <c r="BL3550" s="301">
        <v>219725.01</v>
      </c>
      <c r="BM3550" s="299" t="s">
        <v>894</v>
      </c>
      <c r="BN3550" s="301"/>
      <c r="BO3550" s="304">
        <v>43006</v>
      </c>
      <c r="BP3550" s="304">
        <v>48088</v>
      </c>
      <c r="BQ3550" s="297" t="s">
        <v>1065</v>
      </c>
      <c r="BR3550" s="297" t="s">
        <v>4741</v>
      </c>
      <c r="BS3550" s="297">
        <v>43006</v>
      </c>
      <c r="BT3550" s="297">
        <v>48088</v>
      </c>
      <c r="BU3550" s="301">
        <v>0</v>
      </c>
      <c r="BV3550" s="301">
        <v>0</v>
      </c>
      <c r="BW3550" s="301">
        <v>0</v>
      </c>
    </row>
    <row r="3551" spans="1:75" s="289" customFormat="1" ht="18.2" customHeight="1" x14ac:dyDescent="0.15">
      <c r="A3551" s="291">
        <v>3549</v>
      </c>
      <c r="B3551" s="292" t="s">
        <v>305</v>
      </c>
      <c r="C3551" s="292" t="s">
        <v>306</v>
      </c>
      <c r="D3551" s="312">
        <v>45172</v>
      </c>
      <c r="E3551" s="293" t="s">
        <v>1049</v>
      </c>
      <c r="F3551" s="308">
        <v>0</v>
      </c>
      <c r="G3551" s="308">
        <v>0</v>
      </c>
      <c r="H3551" s="295">
        <v>292721.53999999998</v>
      </c>
      <c r="I3551" s="295">
        <v>0</v>
      </c>
      <c r="J3551" s="295">
        <v>0</v>
      </c>
      <c r="K3551" s="295">
        <v>292721.53999999998</v>
      </c>
      <c r="L3551" s="295">
        <v>1959.02</v>
      </c>
      <c r="M3551" s="295">
        <v>0</v>
      </c>
      <c r="N3551" s="295">
        <v>0</v>
      </c>
      <c r="O3551" s="295">
        <v>1959.02</v>
      </c>
      <c r="P3551" s="295">
        <v>0</v>
      </c>
      <c r="Q3551" s="295">
        <v>0</v>
      </c>
      <c r="R3551" s="295">
        <v>290762.52</v>
      </c>
      <c r="S3551" s="295">
        <v>0</v>
      </c>
      <c r="T3551" s="295">
        <v>2317.38</v>
      </c>
      <c r="U3551" s="295">
        <v>0</v>
      </c>
      <c r="V3551" s="295">
        <v>0</v>
      </c>
      <c r="W3551" s="295">
        <v>2317.38</v>
      </c>
      <c r="X3551" s="295">
        <v>0</v>
      </c>
      <c r="Y3551" s="295">
        <v>0</v>
      </c>
      <c r="Z3551" s="295">
        <v>0</v>
      </c>
      <c r="AA3551" s="295">
        <v>0</v>
      </c>
      <c r="AB3551" s="295">
        <v>0</v>
      </c>
      <c r="AC3551" s="295">
        <v>0</v>
      </c>
      <c r="AD3551" s="295">
        <v>0</v>
      </c>
      <c r="AE3551" s="295">
        <v>0</v>
      </c>
      <c r="AF3551" s="295">
        <v>0</v>
      </c>
      <c r="AG3551" s="295">
        <v>0</v>
      </c>
      <c r="AH3551" s="295">
        <v>205.35</v>
      </c>
      <c r="AI3551" s="295">
        <v>0</v>
      </c>
      <c r="AJ3551" s="295">
        <v>0</v>
      </c>
      <c r="AK3551" s="295">
        <v>0</v>
      </c>
      <c r="AL3551" s="295">
        <v>0</v>
      </c>
      <c r="AM3551" s="295">
        <v>0</v>
      </c>
      <c r="AN3551" s="295">
        <v>0</v>
      </c>
      <c r="AO3551" s="295">
        <v>0</v>
      </c>
      <c r="AP3551" s="295">
        <v>154.88999999999999</v>
      </c>
      <c r="AQ3551" s="295">
        <v>0</v>
      </c>
      <c r="AR3551" s="295">
        <v>136.63999999999999</v>
      </c>
      <c r="AS3551" s="295">
        <v>0</v>
      </c>
      <c r="AT3551" s="295">
        <f t="shared" si="55"/>
        <v>4500</v>
      </c>
      <c r="AU3551" s="295">
        <v>0</v>
      </c>
      <c r="AV3551" s="295">
        <v>0</v>
      </c>
      <c r="AW3551" s="296">
        <v>98</v>
      </c>
      <c r="AX3551" s="296">
        <v>171</v>
      </c>
      <c r="AY3551" s="295">
        <v>386000</v>
      </c>
      <c r="AZ3551" s="295">
        <v>386000</v>
      </c>
      <c r="BA3551" s="294">
        <v>74.611395000000002</v>
      </c>
      <c r="BB3551" s="294">
        <v>56.2025834997808</v>
      </c>
      <c r="BC3551" s="294">
        <v>9.5</v>
      </c>
      <c r="BD3551" s="294"/>
      <c r="BE3551" s="293" t="s">
        <v>4204</v>
      </c>
      <c r="BF3551" s="291"/>
      <c r="BG3551" s="293" t="s">
        <v>333</v>
      </c>
      <c r="BH3551" s="293" t="s">
        <v>527</v>
      </c>
      <c r="BI3551" s="293" t="s">
        <v>803</v>
      </c>
      <c r="BJ3551" s="293" t="s">
        <v>103</v>
      </c>
      <c r="BK3551" s="292" t="s">
        <v>4</v>
      </c>
      <c r="BL3551" s="294">
        <v>290762.52</v>
      </c>
      <c r="BM3551" s="292" t="s">
        <v>894</v>
      </c>
      <c r="BN3551" s="294"/>
      <c r="BO3551" s="297">
        <v>42976</v>
      </c>
      <c r="BP3551" s="297">
        <v>48181</v>
      </c>
      <c r="BQ3551" s="297" t="s">
        <v>1065</v>
      </c>
      <c r="BR3551" s="297" t="s">
        <v>4741</v>
      </c>
      <c r="BS3551" s="297">
        <v>42976</v>
      </c>
      <c r="BT3551" s="297">
        <v>48181</v>
      </c>
      <c r="BU3551" s="294">
        <v>0</v>
      </c>
      <c r="BV3551" s="294">
        <v>0</v>
      </c>
      <c r="BW3551" s="294">
        <v>0</v>
      </c>
    </row>
    <row r="3552" spans="1:75" s="289" customFormat="1" ht="18.2" customHeight="1" x14ac:dyDescent="0.15">
      <c r="A3552" s="298">
        <v>3550</v>
      </c>
      <c r="B3552" s="299" t="s">
        <v>305</v>
      </c>
      <c r="C3552" s="299" t="s">
        <v>306</v>
      </c>
      <c r="D3552" s="313">
        <v>45172</v>
      </c>
      <c r="E3552" s="300" t="s">
        <v>1050</v>
      </c>
      <c r="F3552" s="309">
        <v>0</v>
      </c>
      <c r="G3552" s="309">
        <v>0</v>
      </c>
      <c r="H3552" s="302">
        <v>122918.37</v>
      </c>
      <c r="I3552" s="302">
        <v>0</v>
      </c>
      <c r="J3552" s="302">
        <v>0</v>
      </c>
      <c r="K3552" s="302">
        <v>122918.37</v>
      </c>
      <c r="L3552" s="302">
        <v>937.18</v>
      </c>
      <c r="M3552" s="302">
        <v>0</v>
      </c>
      <c r="N3552" s="302">
        <v>0</v>
      </c>
      <c r="O3552" s="302">
        <v>937.18</v>
      </c>
      <c r="P3552" s="302">
        <v>0</v>
      </c>
      <c r="Q3552" s="302">
        <v>0</v>
      </c>
      <c r="R3552" s="302">
        <v>121981.19</v>
      </c>
      <c r="S3552" s="302">
        <v>0</v>
      </c>
      <c r="T3552" s="302">
        <v>1024.32</v>
      </c>
      <c r="U3552" s="302">
        <v>0</v>
      </c>
      <c r="V3552" s="302">
        <v>0</v>
      </c>
      <c r="W3552" s="302">
        <v>1024.32</v>
      </c>
      <c r="X3552" s="302">
        <v>0</v>
      </c>
      <c r="Y3552" s="302">
        <v>0</v>
      </c>
      <c r="Z3552" s="302">
        <v>0</v>
      </c>
      <c r="AA3552" s="302">
        <v>0</v>
      </c>
      <c r="AB3552" s="302">
        <v>0</v>
      </c>
      <c r="AC3552" s="302">
        <v>0</v>
      </c>
      <c r="AD3552" s="302">
        <v>0</v>
      </c>
      <c r="AE3552" s="302">
        <v>0</v>
      </c>
      <c r="AF3552" s="302">
        <v>0</v>
      </c>
      <c r="AG3552" s="302">
        <v>0</v>
      </c>
      <c r="AH3552" s="302">
        <v>110.89</v>
      </c>
      <c r="AI3552" s="302">
        <v>0</v>
      </c>
      <c r="AJ3552" s="302">
        <v>0</v>
      </c>
      <c r="AK3552" s="302">
        <v>0</v>
      </c>
      <c r="AL3552" s="302">
        <v>0</v>
      </c>
      <c r="AM3552" s="302">
        <v>0</v>
      </c>
      <c r="AN3552" s="302">
        <v>0</v>
      </c>
      <c r="AO3552" s="302">
        <v>0</v>
      </c>
      <c r="AP3552" s="302">
        <v>13.64</v>
      </c>
      <c r="AQ3552" s="302">
        <v>0</v>
      </c>
      <c r="AR3552" s="302">
        <v>13.03</v>
      </c>
      <c r="AS3552" s="302">
        <v>0</v>
      </c>
      <c r="AT3552" s="295">
        <f t="shared" si="55"/>
        <v>2073</v>
      </c>
      <c r="AU3552" s="302">
        <v>0</v>
      </c>
      <c r="AV3552" s="302">
        <v>0</v>
      </c>
      <c r="AW3552" s="303">
        <v>88</v>
      </c>
      <c r="AX3552" s="303">
        <v>161</v>
      </c>
      <c r="AY3552" s="302">
        <v>262002.56</v>
      </c>
      <c r="AZ3552" s="302">
        <v>167027.1</v>
      </c>
      <c r="BA3552" s="301">
        <v>44.928654999999999</v>
      </c>
      <c r="BB3552" s="301">
        <v>32.811746129816399</v>
      </c>
      <c r="BC3552" s="301">
        <v>10</v>
      </c>
      <c r="BD3552" s="301"/>
      <c r="BE3552" s="300" t="s">
        <v>4204</v>
      </c>
      <c r="BF3552" s="298"/>
      <c r="BG3552" s="300" t="s">
        <v>320</v>
      </c>
      <c r="BH3552" s="300" t="s">
        <v>181</v>
      </c>
      <c r="BI3552" s="300" t="s">
        <v>368</v>
      </c>
      <c r="BJ3552" s="300" t="s">
        <v>103</v>
      </c>
      <c r="BK3552" s="299" t="s">
        <v>4</v>
      </c>
      <c r="BL3552" s="301">
        <v>121981.19</v>
      </c>
      <c r="BM3552" s="299" t="s">
        <v>894</v>
      </c>
      <c r="BN3552" s="301"/>
      <c r="BO3552" s="304">
        <v>42976</v>
      </c>
      <c r="BP3552" s="304">
        <v>47877</v>
      </c>
      <c r="BQ3552" s="297" t="s">
        <v>1065</v>
      </c>
      <c r="BR3552" s="297" t="s">
        <v>4741</v>
      </c>
      <c r="BS3552" s="297">
        <v>42976</v>
      </c>
      <c r="BT3552" s="297">
        <v>47877</v>
      </c>
      <c r="BU3552" s="301">
        <v>0</v>
      </c>
      <c r="BV3552" s="301">
        <v>0</v>
      </c>
      <c r="BW3552" s="301">
        <v>0</v>
      </c>
    </row>
    <row r="3553" spans="1:75" s="289" customFormat="1" ht="18.2" customHeight="1" x14ac:dyDescent="0.15">
      <c r="A3553" s="291">
        <v>3551</v>
      </c>
      <c r="B3553" s="292" t="s">
        <v>305</v>
      </c>
      <c r="C3553" s="292" t="s">
        <v>306</v>
      </c>
      <c r="D3553" s="312">
        <v>45172</v>
      </c>
      <c r="E3553" s="293" t="s">
        <v>1051</v>
      </c>
      <c r="F3553" s="308">
        <v>1</v>
      </c>
      <c r="G3553" s="308">
        <v>0</v>
      </c>
      <c r="H3553" s="295">
        <v>106812.3</v>
      </c>
      <c r="I3553" s="295">
        <v>0</v>
      </c>
      <c r="J3553" s="295">
        <v>0</v>
      </c>
      <c r="K3553" s="295">
        <v>106812.3</v>
      </c>
      <c r="L3553" s="295">
        <v>827.47</v>
      </c>
      <c r="M3553" s="295">
        <v>0</v>
      </c>
      <c r="N3553" s="295">
        <v>0</v>
      </c>
      <c r="O3553" s="295">
        <v>786.09</v>
      </c>
      <c r="P3553" s="295">
        <v>0</v>
      </c>
      <c r="Q3553" s="295">
        <v>0</v>
      </c>
      <c r="R3553" s="295">
        <v>106026.21</v>
      </c>
      <c r="S3553" s="295">
        <v>0</v>
      </c>
      <c r="T3553" s="295">
        <v>890.1</v>
      </c>
      <c r="U3553" s="295">
        <v>0</v>
      </c>
      <c r="V3553" s="295">
        <v>0</v>
      </c>
      <c r="W3553" s="295">
        <v>890.1</v>
      </c>
      <c r="X3553" s="295">
        <v>0</v>
      </c>
      <c r="Y3553" s="295">
        <v>0</v>
      </c>
      <c r="Z3553" s="295">
        <v>0</v>
      </c>
      <c r="AA3553" s="295">
        <v>0</v>
      </c>
      <c r="AB3553" s="295">
        <v>0</v>
      </c>
      <c r="AC3553" s="295">
        <v>0</v>
      </c>
      <c r="AD3553" s="295">
        <v>0</v>
      </c>
      <c r="AE3553" s="295">
        <v>0</v>
      </c>
      <c r="AF3553" s="295">
        <v>0</v>
      </c>
      <c r="AG3553" s="295">
        <v>0</v>
      </c>
      <c r="AH3553" s="295">
        <v>103.12</v>
      </c>
      <c r="AI3553" s="295">
        <v>0</v>
      </c>
      <c r="AJ3553" s="295">
        <v>0</v>
      </c>
      <c r="AK3553" s="295">
        <v>0</v>
      </c>
      <c r="AL3553" s="295">
        <v>0</v>
      </c>
      <c r="AM3553" s="295">
        <v>0</v>
      </c>
      <c r="AN3553" s="295">
        <v>0</v>
      </c>
      <c r="AO3553" s="295">
        <v>0</v>
      </c>
      <c r="AP3553" s="295">
        <v>0</v>
      </c>
      <c r="AQ3553" s="295">
        <v>0</v>
      </c>
      <c r="AR3553" s="295">
        <v>79.31</v>
      </c>
      <c r="AS3553" s="295">
        <v>0</v>
      </c>
      <c r="AT3553" s="295">
        <f t="shared" si="55"/>
        <v>1700</v>
      </c>
      <c r="AU3553" s="295">
        <v>41.38</v>
      </c>
      <c r="AV3553" s="295">
        <v>0</v>
      </c>
      <c r="AW3553" s="296">
        <v>87</v>
      </c>
      <c r="AX3553" s="296">
        <v>160</v>
      </c>
      <c r="AY3553" s="295">
        <v>255998.66</v>
      </c>
      <c r="AZ3553" s="295">
        <v>145757.38</v>
      </c>
      <c r="BA3553" s="294">
        <v>42.968969999999999</v>
      </c>
      <c r="BB3553" s="294">
        <v>31.256304392297</v>
      </c>
      <c r="BC3553" s="294">
        <v>10</v>
      </c>
      <c r="BD3553" s="294"/>
      <c r="BE3553" s="293" t="s">
        <v>4204</v>
      </c>
      <c r="BF3553" s="291"/>
      <c r="BG3553" s="293" t="s">
        <v>312</v>
      </c>
      <c r="BH3553" s="293" t="s">
        <v>226</v>
      </c>
      <c r="BI3553" s="293" t="s">
        <v>347</v>
      </c>
      <c r="BJ3553" s="293" t="s">
        <v>177</v>
      </c>
      <c r="BK3553" s="292" t="s">
        <v>4</v>
      </c>
      <c r="BL3553" s="294">
        <v>106026.21</v>
      </c>
      <c r="BM3553" s="292" t="s">
        <v>894</v>
      </c>
      <c r="BN3553" s="294"/>
      <c r="BO3553" s="297">
        <v>42976</v>
      </c>
      <c r="BP3553" s="297">
        <v>47846</v>
      </c>
      <c r="BQ3553" s="297" t="s">
        <v>1065</v>
      </c>
      <c r="BR3553" s="297" t="s">
        <v>4741</v>
      </c>
      <c r="BS3553" s="297">
        <v>42976</v>
      </c>
      <c r="BT3553" s="297">
        <v>47846</v>
      </c>
      <c r="BU3553" s="294">
        <v>0</v>
      </c>
      <c r="BV3553" s="294">
        <v>0</v>
      </c>
      <c r="BW3553" s="294">
        <v>0</v>
      </c>
    </row>
    <row r="3554" spans="1:75" s="289" customFormat="1" ht="18.2" customHeight="1" x14ac:dyDescent="0.15">
      <c r="A3554" s="298">
        <v>3552</v>
      </c>
      <c r="B3554" s="299" t="s">
        <v>305</v>
      </c>
      <c r="C3554" s="299" t="s">
        <v>306</v>
      </c>
      <c r="D3554" s="313">
        <v>45172</v>
      </c>
      <c r="E3554" s="300" t="s">
        <v>1052</v>
      </c>
      <c r="F3554" s="309">
        <v>0</v>
      </c>
      <c r="G3554" s="309">
        <v>0</v>
      </c>
      <c r="H3554" s="302">
        <v>251535.5</v>
      </c>
      <c r="I3554" s="302">
        <v>0</v>
      </c>
      <c r="J3554" s="302">
        <v>0</v>
      </c>
      <c r="K3554" s="302">
        <v>251535.5</v>
      </c>
      <c r="L3554" s="302">
        <v>3838.21</v>
      </c>
      <c r="M3554" s="302">
        <v>0</v>
      </c>
      <c r="N3554" s="302">
        <v>0</v>
      </c>
      <c r="O3554" s="302">
        <v>3838.21</v>
      </c>
      <c r="P3554" s="302">
        <v>0</v>
      </c>
      <c r="Q3554" s="302">
        <v>0</v>
      </c>
      <c r="R3554" s="302">
        <v>247697.29</v>
      </c>
      <c r="S3554" s="302">
        <v>0</v>
      </c>
      <c r="T3554" s="302">
        <v>1991.32</v>
      </c>
      <c r="U3554" s="302">
        <v>0</v>
      </c>
      <c r="V3554" s="302">
        <v>0</v>
      </c>
      <c r="W3554" s="302">
        <v>1991.32</v>
      </c>
      <c r="X3554" s="302">
        <v>0</v>
      </c>
      <c r="Y3554" s="302">
        <v>0</v>
      </c>
      <c r="Z3554" s="302">
        <v>0</v>
      </c>
      <c r="AA3554" s="302">
        <v>0</v>
      </c>
      <c r="AB3554" s="302">
        <v>0</v>
      </c>
      <c r="AC3554" s="302">
        <v>0</v>
      </c>
      <c r="AD3554" s="302">
        <v>0</v>
      </c>
      <c r="AE3554" s="302">
        <v>0</v>
      </c>
      <c r="AF3554" s="302">
        <v>0</v>
      </c>
      <c r="AG3554" s="302">
        <v>0</v>
      </c>
      <c r="AH3554" s="302">
        <v>245.83</v>
      </c>
      <c r="AI3554" s="302">
        <v>0</v>
      </c>
      <c r="AJ3554" s="302">
        <v>0</v>
      </c>
      <c r="AK3554" s="302">
        <v>0</v>
      </c>
      <c r="AL3554" s="302">
        <v>0</v>
      </c>
      <c r="AM3554" s="302">
        <v>0</v>
      </c>
      <c r="AN3554" s="302">
        <v>0</v>
      </c>
      <c r="AO3554" s="302">
        <v>0</v>
      </c>
      <c r="AP3554" s="302">
        <v>11.53</v>
      </c>
      <c r="AQ3554" s="302">
        <v>0</v>
      </c>
      <c r="AR3554" s="302">
        <v>6.89</v>
      </c>
      <c r="AS3554" s="302">
        <v>0</v>
      </c>
      <c r="AT3554" s="295">
        <f t="shared" si="55"/>
        <v>6080</v>
      </c>
      <c r="AU3554" s="302">
        <v>0</v>
      </c>
      <c r="AV3554" s="302">
        <v>0</v>
      </c>
      <c r="AW3554" s="303">
        <v>52</v>
      </c>
      <c r="AX3554" s="303">
        <v>125</v>
      </c>
      <c r="AY3554" s="302">
        <v>498002.53</v>
      </c>
      <c r="AZ3554" s="302">
        <v>434291.05</v>
      </c>
      <c r="BA3554" s="301">
        <v>71.106060999999997</v>
      </c>
      <c r="BB3554" s="301">
        <v>40.555241956459099</v>
      </c>
      <c r="BC3554" s="301">
        <v>9.5</v>
      </c>
      <c r="BD3554" s="301"/>
      <c r="BE3554" s="300" t="s">
        <v>4204</v>
      </c>
      <c r="BF3554" s="298"/>
      <c r="BG3554" s="300" t="s">
        <v>326</v>
      </c>
      <c r="BH3554" s="300" t="s">
        <v>223</v>
      </c>
      <c r="BI3554" s="300" t="s">
        <v>570</v>
      </c>
      <c r="BJ3554" s="300" t="s">
        <v>103</v>
      </c>
      <c r="BK3554" s="299" t="s">
        <v>4</v>
      </c>
      <c r="BL3554" s="301">
        <v>247697.29</v>
      </c>
      <c r="BM3554" s="299" t="s">
        <v>894</v>
      </c>
      <c r="BN3554" s="301"/>
      <c r="BO3554" s="304">
        <v>42976</v>
      </c>
      <c r="BP3554" s="304">
        <v>46781</v>
      </c>
      <c r="BQ3554" s="297" t="s">
        <v>1065</v>
      </c>
      <c r="BR3554" s="297" t="s">
        <v>4741</v>
      </c>
      <c r="BS3554" s="297">
        <v>42976</v>
      </c>
      <c r="BT3554" s="297">
        <v>46781</v>
      </c>
      <c r="BU3554" s="301">
        <v>0</v>
      </c>
      <c r="BV3554" s="301">
        <v>0</v>
      </c>
      <c r="BW3554" s="301">
        <v>0</v>
      </c>
    </row>
    <row r="3555" spans="1:75" s="289" customFormat="1" ht="18.2" customHeight="1" x14ac:dyDescent="0.15">
      <c r="A3555" s="291">
        <v>3553</v>
      </c>
      <c r="B3555" s="292" t="s">
        <v>305</v>
      </c>
      <c r="C3555" s="292" t="s">
        <v>306</v>
      </c>
      <c r="D3555" s="312">
        <v>45172</v>
      </c>
      <c r="E3555" s="293" t="s">
        <v>1053</v>
      </c>
      <c r="F3555" s="308">
        <v>0</v>
      </c>
      <c r="G3555" s="308">
        <v>0</v>
      </c>
      <c r="H3555" s="295">
        <v>74371.87</v>
      </c>
      <c r="I3555" s="295">
        <v>0</v>
      </c>
      <c r="J3555" s="295">
        <v>0</v>
      </c>
      <c r="K3555" s="295">
        <v>74371.87</v>
      </c>
      <c r="L3555" s="295">
        <v>481.53</v>
      </c>
      <c r="M3555" s="295">
        <v>0</v>
      </c>
      <c r="N3555" s="295">
        <v>0</v>
      </c>
      <c r="O3555" s="295">
        <v>481.53</v>
      </c>
      <c r="P3555" s="295">
        <v>0</v>
      </c>
      <c r="Q3555" s="295">
        <v>0</v>
      </c>
      <c r="R3555" s="295">
        <v>73890.34</v>
      </c>
      <c r="S3555" s="295">
        <v>0</v>
      </c>
      <c r="T3555" s="295">
        <v>613.57000000000005</v>
      </c>
      <c r="U3555" s="295">
        <v>0</v>
      </c>
      <c r="V3555" s="295">
        <v>0</v>
      </c>
      <c r="W3555" s="295">
        <v>613.57000000000005</v>
      </c>
      <c r="X3555" s="295">
        <v>0</v>
      </c>
      <c r="Y3555" s="295">
        <v>0</v>
      </c>
      <c r="Z3555" s="295">
        <v>0</v>
      </c>
      <c r="AA3555" s="295">
        <v>0</v>
      </c>
      <c r="AB3555" s="295">
        <v>0</v>
      </c>
      <c r="AC3555" s="295">
        <v>0</v>
      </c>
      <c r="AD3555" s="295">
        <v>0</v>
      </c>
      <c r="AE3555" s="295">
        <v>0</v>
      </c>
      <c r="AF3555" s="295">
        <v>0</v>
      </c>
      <c r="AG3555" s="295">
        <v>0</v>
      </c>
      <c r="AH3555" s="295">
        <v>87.59</v>
      </c>
      <c r="AI3555" s="295">
        <v>0</v>
      </c>
      <c r="AJ3555" s="295">
        <v>0</v>
      </c>
      <c r="AK3555" s="295">
        <v>0</v>
      </c>
      <c r="AL3555" s="295">
        <v>0</v>
      </c>
      <c r="AM3555" s="295">
        <v>0</v>
      </c>
      <c r="AN3555" s="295">
        <v>0</v>
      </c>
      <c r="AO3555" s="295">
        <v>0</v>
      </c>
      <c r="AP3555" s="295">
        <v>69.61</v>
      </c>
      <c r="AQ3555" s="295">
        <v>0</v>
      </c>
      <c r="AR3555" s="295">
        <v>52.3</v>
      </c>
      <c r="AS3555" s="295">
        <v>0</v>
      </c>
      <c r="AT3555" s="295">
        <f t="shared" si="55"/>
        <v>1200</v>
      </c>
      <c r="AU3555" s="295">
        <v>0</v>
      </c>
      <c r="AV3555" s="295">
        <v>0</v>
      </c>
      <c r="AW3555" s="296">
        <v>99</v>
      </c>
      <c r="AX3555" s="296">
        <v>172</v>
      </c>
      <c r="AY3555" s="295">
        <v>251999.99</v>
      </c>
      <c r="AZ3555" s="295">
        <v>97087.91</v>
      </c>
      <c r="BA3555" s="294">
        <v>28.968257999999999</v>
      </c>
      <c r="BB3555" s="294">
        <v>22.0467659961752</v>
      </c>
      <c r="BC3555" s="294">
        <v>9.9</v>
      </c>
      <c r="BD3555" s="294"/>
      <c r="BE3555" s="293" t="s">
        <v>4204</v>
      </c>
      <c r="BF3555" s="291"/>
      <c r="BG3555" s="293" t="s">
        <v>312</v>
      </c>
      <c r="BH3555" s="293" t="s">
        <v>188</v>
      </c>
      <c r="BI3555" s="293" t="s">
        <v>313</v>
      </c>
      <c r="BJ3555" s="293" t="s">
        <v>103</v>
      </c>
      <c r="BK3555" s="292" t="s">
        <v>4</v>
      </c>
      <c r="BL3555" s="294">
        <v>73890.34</v>
      </c>
      <c r="BM3555" s="292" t="s">
        <v>894</v>
      </c>
      <c r="BN3555" s="294"/>
      <c r="BO3555" s="297">
        <v>42976</v>
      </c>
      <c r="BP3555" s="297">
        <v>48211</v>
      </c>
      <c r="BQ3555" s="297" t="s">
        <v>1065</v>
      </c>
      <c r="BR3555" s="297" t="s">
        <v>4741</v>
      </c>
      <c r="BS3555" s="297">
        <v>42976</v>
      </c>
      <c r="BT3555" s="297">
        <v>48211</v>
      </c>
      <c r="BU3555" s="294">
        <v>0</v>
      </c>
      <c r="BV3555" s="294">
        <v>0</v>
      </c>
      <c r="BW3555" s="294">
        <v>0</v>
      </c>
    </row>
    <row r="3556" spans="1:75" s="289" customFormat="1" ht="18.2" customHeight="1" x14ac:dyDescent="0.15">
      <c r="A3556" s="298">
        <v>3554</v>
      </c>
      <c r="B3556" s="299" t="s">
        <v>305</v>
      </c>
      <c r="C3556" s="299" t="s">
        <v>306</v>
      </c>
      <c r="D3556" s="313">
        <v>45172</v>
      </c>
      <c r="E3556" s="300" t="s">
        <v>1054</v>
      </c>
      <c r="F3556" s="309">
        <v>0</v>
      </c>
      <c r="G3556" s="309">
        <v>0</v>
      </c>
      <c r="H3556" s="302">
        <v>105539.69</v>
      </c>
      <c r="I3556" s="302">
        <v>0</v>
      </c>
      <c r="J3556" s="302">
        <v>0</v>
      </c>
      <c r="K3556" s="302">
        <v>105539.69</v>
      </c>
      <c r="L3556" s="302">
        <v>2249.2600000000002</v>
      </c>
      <c r="M3556" s="302">
        <v>0</v>
      </c>
      <c r="N3556" s="302">
        <v>0</v>
      </c>
      <c r="O3556" s="302">
        <v>2249.2600000000002</v>
      </c>
      <c r="P3556" s="302">
        <v>0</v>
      </c>
      <c r="Q3556" s="302">
        <v>0</v>
      </c>
      <c r="R3556" s="302">
        <v>103290.43</v>
      </c>
      <c r="S3556" s="302">
        <v>0</v>
      </c>
      <c r="T3556" s="302">
        <v>844.32</v>
      </c>
      <c r="U3556" s="302">
        <v>0</v>
      </c>
      <c r="V3556" s="302">
        <v>0</v>
      </c>
      <c r="W3556" s="302">
        <v>844.32</v>
      </c>
      <c r="X3556" s="302">
        <v>0</v>
      </c>
      <c r="Y3556" s="302">
        <v>0</v>
      </c>
      <c r="Z3556" s="302">
        <v>0</v>
      </c>
      <c r="AA3556" s="302">
        <v>0</v>
      </c>
      <c r="AB3556" s="302">
        <v>0</v>
      </c>
      <c r="AC3556" s="302">
        <v>0</v>
      </c>
      <c r="AD3556" s="302">
        <v>0</v>
      </c>
      <c r="AE3556" s="302">
        <v>0</v>
      </c>
      <c r="AF3556" s="302">
        <v>0</v>
      </c>
      <c r="AG3556" s="302">
        <v>0</v>
      </c>
      <c r="AH3556" s="302">
        <v>114.76</v>
      </c>
      <c r="AI3556" s="302">
        <v>0</v>
      </c>
      <c r="AJ3556" s="302">
        <v>0</v>
      </c>
      <c r="AK3556" s="302">
        <v>0</v>
      </c>
      <c r="AL3556" s="302">
        <v>0</v>
      </c>
      <c r="AM3556" s="302">
        <v>0</v>
      </c>
      <c r="AN3556" s="302">
        <v>0</v>
      </c>
      <c r="AO3556" s="302">
        <v>0</v>
      </c>
      <c r="AP3556" s="302">
        <v>9.31</v>
      </c>
      <c r="AQ3556" s="302">
        <v>0</v>
      </c>
      <c r="AR3556" s="302">
        <v>9.65</v>
      </c>
      <c r="AS3556" s="302">
        <v>0</v>
      </c>
      <c r="AT3556" s="295">
        <f t="shared" si="55"/>
        <v>3208</v>
      </c>
      <c r="AU3556" s="302">
        <v>0</v>
      </c>
      <c r="AV3556" s="302">
        <v>0</v>
      </c>
      <c r="AW3556" s="303">
        <v>39</v>
      </c>
      <c r="AX3556" s="303">
        <v>112</v>
      </c>
      <c r="AY3556" s="302">
        <v>219999.99</v>
      </c>
      <c r="AZ3556" s="302">
        <v>212389.13</v>
      </c>
      <c r="BA3556" s="301">
        <v>86.937734000000006</v>
      </c>
      <c r="BB3556" s="301">
        <v>42.280110700983698</v>
      </c>
      <c r="BC3556" s="301">
        <v>9.6</v>
      </c>
      <c r="BD3556" s="301"/>
      <c r="BE3556" s="300" t="s">
        <v>4204</v>
      </c>
      <c r="BF3556" s="298"/>
      <c r="BG3556" s="300" t="s">
        <v>312</v>
      </c>
      <c r="BH3556" s="300" t="s">
        <v>479</v>
      </c>
      <c r="BI3556" s="300" t="s">
        <v>535</v>
      </c>
      <c r="BJ3556" s="300" t="s">
        <v>103</v>
      </c>
      <c r="BK3556" s="299" t="s">
        <v>4</v>
      </c>
      <c r="BL3556" s="301">
        <v>103290.43</v>
      </c>
      <c r="BM3556" s="299" t="s">
        <v>894</v>
      </c>
      <c r="BN3556" s="301"/>
      <c r="BO3556" s="304">
        <v>42976</v>
      </c>
      <c r="BP3556" s="304">
        <v>46385</v>
      </c>
      <c r="BQ3556" s="297" t="s">
        <v>1065</v>
      </c>
      <c r="BR3556" s="297" t="s">
        <v>4741</v>
      </c>
      <c r="BS3556" s="297">
        <v>42976</v>
      </c>
      <c r="BT3556" s="297">
        <v>46385</v>
      </c>
      <c r="BU3556" s="301">
        <v>0</v>
      </c>
      <c r="BV3556" s="301">
        <v>0</v>
      </c>
      <c r="BW3556" s="301">
        <v>0</v>
      </c>
    </row>
    <row r="3557" spans="1:75" s="289" customFormat="1" ht="18.2" customHeight="1" x14ac:dyDescent="0.15">
      <c r="A3557" s="291">
        <v>3555</v>
      </c>
      <c r="B3557" s="292" t="s">
        <v>305</v>
      </c>
      <c r="C3557" s="292" t="s">
        <v>306</v>
      </c>
      <c r="D3557" s="312">
        <v>45172</v>
      </c>
      <c r="E3557" s="293" t="s">
        <v>3994</v>
      </c>
      <c r="F3557" s="308">
        <v>0</v>
      </c>
      <c r="G3557" s="308">
        <v>0</v>
      </c>
      <c r="H3557" s="295">
        <v>266130.42</v>
      </c>
      <c r="I3557" s="295">
        <v>0</v>
      </c>
      <c r="J3557" s="295">
        <v>0</v>
      </c>
      <c r="K3557" s="295">
        <v>266130.42</v>
      </c>
      <c r="L3557" s="295">
        <v>1807.26</v>
      </c>
      <c r="M3557" s="295">
        <v>0</v>
      </c>
      <c r="N3557" s="295">
        <v>0</v>
      </c>
      <c r="O3557" s="295">
        <v>1807.26</v>
      </c>
      <c r="P3557" s="295">
        <v>0</v>
      </c>
      <c r="Q3557" s="295">
        <v>0</v>
      </c>
      <c r="R3557" s="295">
        <v>264323.15999999997</v>
      </c>
      <c r="S3557" s="295">
        <v>0</v>
      </c>
      <c r="T3557" s="295">
        <v>2106.87</v>
      </c>
      <c r="U3557" s="295">
        <v>0</v>
      </c>
      <c r="V3557" s="295">
        <v>0</v>
      </c>
      <c r="W3557" s="295">
        <v>2106.87</v>
      </c>
      <c r="X3557" s="295">
        <v>0</v>
      </c>
      <c r="Y3557" s="295">
        <v>0</v>
      </c>
      <c r="Z3557" s="295">
        <v>0</v>
      </c>
      <c r="AA3557" s="295">
        <v>0</v>
      </c>
      <c r="AB3557" s="295">
        <v>0</v>
      </c>
      <c r="AC3557" s="295">
        <v>0</v>
      </c>
      <c r="AD3557" s="295">
        <v>0</v>
      </c>
      <c r="AE3557" s="295">
        <v>0</v>
      </c>
      <c r="AF3557" s="295">
        <v>0</v>
      </c>
      <c r="AG3557" s="295">
        <v>0</v>
      </c>
      <c r="AH3557" s="295">
        <v>229.84</v>
      </c>
      <c r="AI3557" s="295">
        <v>0</v>
      </c>
      <c r="AJ3557" s="295">
        <v>0</v>
      </c>
      <c r="AK3557" s="295">
        <v>0</v>
      </c>
      <c r="AL3557" s="295">
        <v>0</v>
      </c>
      <c r="AM3557" s="295">
        <v>0</v>
      </c>
      <c r="AN3557" s="295">
        <v>0</v>
      </c>
      <c r="AO3557" s="295">
        <v>0</v>
      </c>
      <c r="AP3557" s="295">
        <v>1.32</v>
      </c>
      <c r="AQ3557" s="295">
        <v>0</v>
      </c>
      <c r="AR3557" s="295">
        <v>1.29</v>
      </c>
      <c r="AS3557" s="295">
        <v>0</v>
      </c>
      <c r="AT3557" s="295">
        <f t="shared" si="55"/>
        <v>4144</v>
      </c>
      <c r="AU3557" s="295">
        <v>0</v>
      </c>
      <c r="AV3557" s="295">
        <v>0</v>
      </c>
      <c r="AW3557" s="296">
        <v>97</v>
      </c>
      <c r="AX3557" s="296">
        <v>169</v>
      </c>
      <c r="AY3557" s="295">
        <v>520000.64</v>
      </c>
      <c r="AZ3557" s="295">
        <v>364000.45</v>
      </c>
      <c r="BA3557" s="294">
        <v>85.301105000000007</v>
      </c>
      <c r="BB3557" s="294">
        <v>61.942389425869699</v>
      </c>
      <c r="BC3557" s="294">
        <v>9.5</v>
      </c>
      <c r="BD3557" s="294"/>
      <c r="BE3557" s="293" t="s">
        <v>4204</v>
      </c>
      <c r="BF3557" s="291"/>
      <c r="BG3557" s="293" t="s">
        <v>315</v>
      </c>
      <c r="BH3557" s="293" t="s">
        <v>179</v>
      </c>
      <c r="BI3557" s="293" t="s">
        <v>401</v>
      </c>
      <c r="BJ3557" s="293" t="s">
        <v>103</v>
      </c>
      <c r="BK3557" s="292" t="s">
        <v>4</v>
      </c>
      <c r="BL3557" s="294">
        <v>264323.15999999997</v>
      </c>
      <c r="BM3557" s="292" t="s">
        <v>894</v>
      </c>
      <c r="BN3557" s="294"/>
      <c r="BO3557" s="297">
        <v>42992</v>
      </c>
      <c r="BP3557" s="297">
        <v>48135</v>
      </c>
      <c r="BQ3557" s="297" t="s">
        <v>1065</v>
      </c>
      <c r="BR3557" s="297" t="s">
        <v>4741</v>
      </c>
      <c r="BS3557" s="297">
        <v>42992</v>
      </c>
      <c r="BT3557" s="297">
        <v>48135</v>
      </c>
      <c r="BU3557" s="294">
        <v>0</v>
      </c>
      <c r="BV3557" s="294">
        <v>0</v>
      </c>
      <c r="BW3557" s="294">
        <v>0</v>
      </c>
    </row>
    <row r="3558" spans="1:75" s="289" customFormat="1" ht="18.2" customHeight="1" x14ac:dyDescent="0.15">
      <c r="A3558" s="298">
        <v>3556</v>
      </c>
      <c r="B3558" s="299" t="s">
        <v>305</v>
      </c>
      <c r="C3558" s="299" t="s">
        <v>306</v>
      </c>
      <c r="D3558" s="313">
        <v>45172</v>
      </c>
      <c r="E3558" s="300" t="s">
        <v>3995</v>
      </c>
      <c r="F3558" s="309">
        <v>0</v>
      </c>
      <c r="G3558" s="309">
        <v>0</v>
      </c>
      <c r="H3558" s="302">
        <v>280473.24</v>
      </c>
      <c r="I3558" s="302">
        <v>0</v>
      </c>
      <c r="J3558" s="302">
        <v>0</v>
      </c>
      <c r="K3558" s="302">
        <v>280473.24</v>
      </c>
      <c r="L3558" s="302">
        <v>1464.82</v>
      </c>
      <c r="M3558" s="302">
        <v>0</v>
      </c>
      <c r="N3558" s="302">
        <v>0</v>
      </c>
      <c r="O3558" s="302">
        <v>1464.82</v>
      </c>
      <c r="P3558" s="302">
        <v>0</v>
      </c>
      <c r="Q3558" s="302">
        <v>0</v>
      </c>
      <c r="R3558" s="302">
        <v>279008.42</v>
      </c>
      <c r="S3558" s="302">
        <v>0</v>
      </c>
      <c r="T3558" s="302">
        <v>2220.41</v>
      </c>
      <c r="U3558" s="302">
        <v>0</v>
      </c>
      <c r="V3558" s="302">
        <v>0</v>
      </c>
      <c r="W3558" s="302">
        <v>2220.41</v>
      </c>
      <c r="X3558" s="302">
        <v>0</v>
      </c>
      <c r="Y3558" s="302">
        <v>0</v>
      </c>
      <c r="Z3558" s="302">
        <v>0</v>
      </c>
      <c r="AA3558" s="302">
        <v>0</v>
      </c>
      <c r="AB3558" s="302">
        <v>0</v>
      </c>
      <c r="AC3558" s="302">
        <v>0</v>
      </c>
      <c r="AD3558" s="302">
        <v>0</v>
      </c>
      <c r="AE3558" s="302">
        <v>0</v>
      </c>
      <c r="AF3558" s="302">
        <v>0</v>
      </c>
      <c r="AG3558" s="302">
        <v>0</v>
      </c>
      <c r="AH3558" s="302">
        <v>227.19</v>
      </c>
      <c r="AI3558" s="302">
        <v>0</v>
      </c>
      <c r="AJ3558" s="302">
        <v>0</v>
      </c>
      <c r="AK3558" s="302">
        <v>0</v>
      </c>
      <c r="AL3558" s="302">
        <v>0</v>
      </c>
      <c r="AM3558" s="302">
        <v>0</v>
      </c>
      <c r="AN3558" s="302">
        <v>0</v>
      </c>
      <c r="AO3558" s="302">
        <v>0</v>
      </c>
      <c r="AP3558" s="302">
        <v>553.20000000000005</v>
      </c>
      <c r="AQ3558" s="302">
        <v>0</v>
      </c>
      <c r="AR3558" s="302">
        <v>465.62</v>
      </c>
      <c r="AS3558" s="302">
        <v>0</v>
      </c>
      <c r="AT3558" s="295">
        <f t="shared" si="55"/>
        <v>4000</v>
      </c>
      <c r="AU3558" s="302">
        <v>0</v>
      </c>
      <c r="AV3558" s="302">
        <v>0</v>
      </c>
      <c r="AW3558" s="303">
        <v>116</v>
      </c>
      <c r="AX3558" s="303">
        <v>188</v>
      </c>
      <c r="AY3558" s="302">
        <v>513997.86</v>
      </c>
      <c r="AZ3558" s="302">
        <v>359798.5</v>
      </c>
      <c r="BA3558" s="301">
        <v>79.581843000000006</v>
      </c>
      <c r="BB3558" s="301">
        <v>61.712331419164002</v>
      </c>
      <c r="BC3558" s="301">
        <v>9.5</v>
      </c>
      <c r="BD3558" s="301"/>
      <c r="BE3558" s="300" t="s">
        <v>4204</v>
      </c>
      <c r="BF3558" s="298"/>
      <c r="BG3558" s="300" t="s">
        <v>315</v>
      </c>
      <c r="BH3558" s="300" t="s">
        <v>179</v>
      </c>
      <c r="BI3558" s="300" t="s">
        <v>389</v>
      </c>
      <c r="BJ3558" s="300" t="s">
        <v>103</v>
      </c>
      <c r="BK3558" s="299" t="s">
        <v>4</v>
      </c>
      <c r="BL3558" s="301">
        <v>279008.42</v>
      </c>
      <c r="BM3558" s="299" t="s">
        <v>894</v>
      </c>
      <c r="BN3558" s="301"/>
      <c r="BO3558" s="304">
        <v>42992</v>
      </c>
      <c r="BP3558" s="304">
        <v>48713</v>
      </c>
      <c r="BQ3558" s="297" t="s">
        <v>1065</v>
      </c>
      <c r="BR3558" s="297" t="s">
        <v>4741</v>
      </c>
      <c r="BS3558" s="297">
        <v>42992</v>
      </c>
      <c r="BT3558" s="297">
        <v>48713</v>
      </c>
      <c r="BU3558" s="301">
        <v>0</v>
      </c>
      <c r="BV3558" s="301">
        <v>0</v>
      </c>
      <c r="BW3558" s="301">
        <v>0</v>
      </c>
    </row>
    <row r="3559" spans="1:75" s="289" customFormat="1" ht="18.2" customHeight="1" x14ac:dyDescent="0.15">
      <c r="A3559" s="291">
        <v>3557</v>
      </c>
      <c r="B3559" s="292" t="s">
        <v>305</v>
      </c>
      <c r="C3559" s="292" t="s">
        <v>306</v>
      </c>
      <c r="D3559" s="312">
        <v>45172</v>
      </c>
      <c r="E3559" s="293" t="s">
        <v>3996</v>
      </c>
      <c r="F3559" s="308">
        <v>0</v>
      </c>
      <c r="G3559" s="308">
        <v>0</v>
      </c>
      <c r="H3559" s="295">
        <v>280473.24</v>
      </c>
      <c r="I3559" s="295">
        <v>0</v>
      </c>
      <c r="J3559" s="295">
        <v>0</v>
      </c>
      <c r="K3559" s="295">
        <v>280473.24</v>
      </c>
      <c r="L3559" s="295">
        <v>1464.82</v>
      </c>
      <c r="M3559" s="295">
        <v>0</v>
      </c>
      <c r="N3559" s="295">
        <v>0</v>
      </c>
      <c r="O3559" s="295">
        <v>1464.82</v>
      </c>
      <c r="P3559" s="295">
        <v>0</v>
      </c>
      <c r="Q3559" s="295">
        <v>0</v>
      </c>
      <c r="R3559" s="295">
        <v>279008.42</v>
      </c>
      <c r="S3559" s="295">
        <v>0</v>
      </c>
      <c r="T3559" s="295">
        <v>2220.41</v>
      </c>
      <c r="U3559" s="295">
        <v>0</v>
      </c>
      <c r="V3559" s="295">
        <v>0</v>
      </c>
      <c r="W3559" s="295">
        <v>2220.41</v>
      </c>
      <c r="X3559" s="295">
        <v>0</v>
      </c>
      <c r="Y3559" s="295">
        <v>0</v>
      </c>
      <c r="Z3559" s="295">
        <v>0</v>
      </c>
      <c r="AA3559" s="295">
        <v>0</v>
      </c>
      <c r="AB3559" s="295">
        <v>0</v>
      </c>
      <c r="AC3559" s="295">
        <v>0</v>
      </c>
      <c r="AD3559" s="295">
        <v>0</v>
      </c>
      <c r="AE3559" s="295">
        <v>0</v>
      </c>
      <c r="AF3559" s="295">
        <v>0</v>
      </c>
      <c r="AG3559" s="295">
        <v>0</v>
      </c>
      <c r="AH3559" s="295">
        <v>227.19</v>
      </c>
      <c r="AI3559" s="295">
        <v>0</v>
      </c>
      <c r="AJ3559" s="295">
        <v>0</v>
      </c>
      <c r="AK3559" s="295">
        <v>0</v>
      </c>
      <c r="AL3559" s="295">
        <v>0</v>
      </c>
      <c r="AM3559" s="295">
        <v>0</v>
      </c>
      <c r="AN3559" s="295">
        <v>0</v>
      </c>
      <c r="AO3559" s="295">
        <v>0</v>
      </c>
      <c r="AP3559" s="295">
        <v>11.82</v>
      </c>
      <c r="AQ3559" s="295">
        <v>0</v>
      </c>
      <c r="AR3559" s="295">
        <v>11.24</v>
      </c>
      <c r="AS3559" s="295">
        <v>0</v>
      </c>
      <c r="AT3559" s="295">
        <f t="shared" si="55"/>
        <v>3913</v>
      </c>
      <c r="AU3559" s="295">
        <v>0</v>
      </c>
      <c r="AV3559" s="295">
        <v>0</v>
      </c>
      <c r="AW3559" s="296">
        <v>116</v>
      </c>
      <c r="AX3559" s="296">
        <v>188</v>
      </c>
      <c r="AY3559" s="295">
        <v>513997.86</v>
      </c>
      <c r="AZ3559" s="295">
        <v>359798.5</v>
      </c>
      <c r="BA3559" s="294">
        <v>79.581843000000006</v>
      </c>
      <c r="BB3559" s="294">
        <v>61.712331419164002</v>
      </c>
      <c r="BC3559" s="294">
        <v>9.5</v>
      </c>
      <c r="BD3559" s="294"/>
      <c r="BE3559" s="293" t="s">
        <v>4204</v>
      </c>
      <c r="BF3559" s="291"/>
      <c r="BG3559" s="293" t="s">
        <v>315</v>
      </c>
      <c r="BH3559" s="293" t="s">
        <v>179</v>
      </c>
      <c r="BI3559" s="293" t="s">
        <v>389</v>
      </c>
      <c r="BJ3559" s="293" t="s">
        <v>103</v>
      </c>
      <c r="BK3559" s="292" t="s">
        <v>4</v>
      </c>
      <c r="BL3559" s="294">
        <v>279008.42</v>
      </c>
      <c r="BM3559" s="292" t="s">
        <v>894</v>
      </c>
      <c r="BN3559" s="294"/>
      <c r="BO3559" s="297">
        <v>42992</v>
      </c>
      <c r="BP3559" s="297">
        <v>48713</v>
      </c>
      <c r="BQ3559" s="297" t="s">
        <v>1065</v>
      </c>
      <c r="BR3559" s="297" t="s">
        <v>4741</v>
      </c>
      <c r="BS3559" s="297">
        <v>42992</v>
      </c>
      <c r="BT3559" s="297">
        <v>48713</v>
      </c>
      <c r="BU3559" s="294">
        <v>0</v>
      </c>
      <c r="BV3559" s="294">
        <v>0</v>
      </c>
      <c r="BW3559" s="294">
        <v>0</v>
      </c>
    </row>
    <row r="3560" spans="1:75" s="289" customFormat="1" ht="18.2" customHeight="1" x14ac:dyDescent="0.15">
      <c r="A3560" s="298">
        <v>3558</v>
      </c>
      <c r="B3560" s="299" t="s">
        <v>305</v>
      </c>
      <c r="C3560" s="299" t="s">
        <v>306</v>
      </c>
      <c r="D3560" s="313">
        <v>45172</v>
      </c>
      <c r="E3560" s="300" t="s">
        <v>3997</v>
      </c>
      <c r="F3560" s="309">
        <v>0</v>
      </c>
      <c r="G3560" s="309">
        <v>0</v>
      </c>
      <c r="H3560" s="302">
        <v>246970.54</v>
      </c>
      <c r="I3560" s="302">
        <v>0</v>
      </c>
      <c r="J3560" s="302">
        <v>0</v>
      </c>
      <c r="K3560" s="302">
        <v>246970.54</v>
      </c>
      <c r="L3560" s="302">
        <v>1233.52</v>
      </c>
      <c r="M3560" s="302">
        <v>0</v>
      </c>
      <c r="N3560" s="302">
        <v>0</v>
      </c>
      <c r="O3560" s="302">
        <v>1233.52</v>
      </c>
      <c r="P3560" s="302">
        <v>0</v>
      </c>
      <c r="Q3560" s="302">
        <v>0</v>
      </c>
      <c r="R3560" s="302">
        <v>245737.02</v>
      </c>
      <c r="S3560" s="302">
        <v>0</v>
      </c>
      <c r="T3560" s="302">
        <v>1975.76</v>
      </c>
      <c r="U3560" s="302">
        <v>0</v>
      </c>
      <c r="V3560" s="302">
        <v>0</v>
      </c>
      <c r="W3560" s="302">
        <v>1975.76</v>
      </c>
      <c r="X3560" s="302">
        <v>0</v>
      </c>
      <c r="Y3560" s="302">
        <v>0</v>
      </c>
      <c r="Z3560" s="302">
        <v>0</v>
      </c>
      <c r="AA3560" s="302">
        <v>0</v>
      </c>
      <c r="AB3560" s="302">
        <v>0</v>
      </c>
      <c r="AC3560" s="302">
        <v>0</v>
      </c>
      <c r="AD3560" s="302">
        <v>0</v>
      </c>
      <c r="AE3560" s="302">
        <v>0</v>
      </c>
      <c r="AF3560" s="302">
        <v>0</v>
      </c>
      <c r="AG3560" s="302">
        <v>0</v>
      </c>
      <c r="AH3560" s="302">
        <v>161.75</v>
      </c>
      <c r="AI3560" s="302">
        <v>0</v>
      </c>
      <c r="AJ3560" s="302">
        <v>0</v>
      </c>
      <c r="AK3560" s="302">
        <v>0</v>
      </c>
      <c r="AL3560" s="302">
        <v>0</v>
      </c>
      <c r="AM3560" s="302">
        <v>0</v>
      </c>
      <c r="AN3560" s="302">
        <v>0</v>
      </c>
      <c r="AO3560" s="302">
        <v>0</v>
      </c>
      <c r="AP3560" s="302">
        <v>3371.03</v>
      </c>
      <c r="AQ3560" s="302">
        <v>0</v>
      </c>
      <c r="AR3560" s="302">
        <v>3371.03</v>
      </c>
      <c r="AS3560" s="302">
        <v>0</v>
      </c>
      <c r="AT3560" s="295">
        <f t="shared" si="55"/>
        <v>3371.03</v>
      </c>
      <c r="AU3560" s="302">
        <v>0</v>
      </c>
      <c r="AV3560" s="302">
        <v>0</v>
      </c>
      <c r="AW3560" s="303">
        <v>119</v>
      </c>
      <c r="AX3560" s="303">
        <v>190</v>
      </c>
      <c r="AY3560" s="302">
        <v>304032.13</v>
      </c>
      <c r="AZ3560" s="302">
        <v>304032.13</v>
      </c>
      <c r="BA3560" s="301">
        <v>73.337641000000005</v>
      </c>
      <c r="BB3560" s="301">
        <v>59.275884273053101</v>
      </c>
      <c r="BC3560" s="301">
        <v>9.6</v>
      </c>
      <c r="BD3560" s="301"/>
      <c r="BE3560" s="300" t="s">
        <v>4204</v>
      </c>
      <c r="BF3560" s="298"/>
      <c r="BG3560" s="300" t="s">
        <v>320</v>
      </c>
      <c r="BH3560" s="300" t="s">
        <v>197</v>
      </c>
      <c r="BI3560" s="300" t="s">
        <v>373</v>
      </c>
      <c r="BJ3560" s="300" t="s">
        <v>103</v>
      </c>
      <c r="BK3560" s="299" t="s">
        <v>4</v>
      </c>
      <c r="BL3560" s="301">
        <v>245737.02</v>
      </c>
      <c r="BM3560" s="299" t="s">
        <v>894</v>
      </c>
      <c r="BN3560" s="301"/>
      <c r="BO3560" s="304">
        <v>43012</v>
      </c>
      <c r="BP3560" s="304">
        <v>48795</v>
      </c>
      <c r="BQ3560" s="297" t="s">
        <v>925</v>
      </c>
      <c r="BR3560" s="297" t="s">
        <v>4745</v>
      </c>
      <c r="BS3560" s="297">
        <v>43012</v>
      </c>
      <c r="BT3560" s="297">
        <v>48795</v>
      </c>
      <c r="BU3560" s="301">
        <v>0</v>
      </c>
      <c r="BV3560" s="301">
        <v>0</v>
      </c>
      <c r="BW3560" s="301">
        <v>0</v>
      </c>
    </row>
    <row r="3561" spans="1:75" s="289" customFormat="1" ht="18.2" customHeight="1" x14ac:dyDescent="0.15">
      <c r="A3561" s="291">
        <v>3559</v>
      </c>
      <c r="B3561" s="292" t="s">
        <v>305</v>
      </c>
      <c r="C3561" s="292" t="s">
        <v>306</v>
      </c>
      <c r="D3561" s="312">
        <v>45172</v>
      </c>
      <c r="E3561" s="293" t="s">
        <v>3998</v>
      </c>
      <c r="F3561" s="308">
        <v>0</v>
      </c>
      <c r="G3561" s="308">
        <v>0</v>
      </c>
      <c r="H3561" s="295">
        <v>209726.95</v>
      </c>
      <c r="I3561" s="295">
        <v>0</v>
      </c>
      <c r="J3561" s="295">
        <v>0</v>
      </c>
      <c r="K3561" s="295">
        <v>209726.95</v>
      </c>
      <c r="L3561" s="295">
        <v>1350.97</v>
      </c>
      <c r="M3561" s="295">
        <v>0</v>
      </c>
      <c r="N3561" s="295">
        <v>0</v>
      </c>
      <c r="O3561" s="295">
        <v>1350.97</v>
      </c>
      <c r="P3561" s="295">
        <v>0</v>
      </c>
      <c r="Q3561" s="295">
        <v>0</v>
      </c>
      <c r="R3561" s="295">
        <v>208375.98</v>
      </c>
      <c r="S3561" s="295">
        <v>0</v>
      </c>
      <c r="T3561" s="295">
        <v>1660.34</v>
      </c>
      <c r="U3561" s="295">
        <v>0</v>
      </c>
      <c r="V3561" s="295">
        <v>0</v>
      </c>
      <c r="W3561" s="295">
        <v>1660.34</v>
      </c>
      <c r="X3561" s="295">
        <v>0</v>
      </c>
      <c r="Y3561" s="295">
        <v>0</v>
      </c>
      <c r="Z3561" s="295">
        <v>0</v>
      </c>
      <c r="AA3561" s="295">
        <v>0</v>
      </c>
      <c r="AB3561" s="295">
        <v>0</v>
      </c>
      <c r="AC3561" s="295">
        <v>0</v>
      </c>
      <c r="AD3561" s="295">
        <v>0</v>
      </c>
      <c r="AE3561" s="295">
        <v>0</v>
      </c>
      <c r="AF3561" s="295">
        <v>0</v>
      </c>
      <c r="AG3561" s="295">
        <v>0</v>
      </c>
      <c r="AH3561" s="295">
        <v>214.84</v>
      </c>
      <c r="AI3561" s="295">
        <v>0</v>
      </c>
      <c r="AJ3561" s="295">
        <v>0</v>
      </c>
      <c r="AK3561" s="295">
        <v>0</v>
      </c>
      <c r="AL3561" s="295">
        <v>0</v>
      </c>
      <c r="AM3561" s="295">
        <v>0</v>
      </c>
      <c r="AN3561" s="295">
        <v>0</v>
      </c>
      <c r="AO3561" s="295">
        <v>0</v>
      </c>
      <c r="AP3561" s="295">
        <v>3500</v>
      </c>
      <c r="AQ3561" s="295">
        <v>0</v>
      </c>
      <c r="AR3561" s="295">
        <v>3226.15</v>
      </c>
      <c r="AS3561" s="295">
        <v>0</v>
      </c>
      <c r="AT3561" s="295">
        <f t="shared" si="55"/>
        <v>3500</v>
      </c>
      <c r="AU3561" s="295">
        <v>0</v>
      </c>
      <c r="AV3561" s="295">
        <v>0</v>
      </c>
      <c r="AW3561" s="296">
        <v>117</v>
      </c>
      <c r="AX3561" s="296">
        <v>189</v>
      </c>
      <c r="AY3561" s="295">
        <v>545000.51</v>
      </c>
      <c r="AZ3561" s="295">
        <v>294680.03999999998</v>
      </c>
      <c r="BA3561" s="294">
        <v>89.999919000000006</v>
      </c>
      <c r="BB3561" s="294">
        <v>63.641301669246502</v>
      </c>
      <c r="BC3561" s="294">
        <v>9.5</v>
      </c>
      <c r="BD3561" s="294"/>
      <c r="BE3561" s="293" t="s">
        <v>4204</v>
      </c>
      <c r="BF3561" s="291"/>
      <c r="BG3561" s="293" t="s">
        <v>315</v>
      </c>
      <c r="BH3561" s="293" t="s">
        <v>179</v>
      </c>
      <c r="BI3561" s="293" t="s">
        <v>329</v>
      </c>
      <c r="BJ3561" s="293" t="s">
        <v>103</v>
      </c>
      <c r="BK3561" s="292" t="s">
        <v>4</v>
      </c>
      <c r="BL3561" s="294">
        <v>208375.98</v>
      </c>
      <c r="BM3561" s="292" t="s">
        <v>894</v>
      </c>
      <c r="BN3561" s="294"/>
      <c r="BO3561" s="297">
        <v>42985</v>
      </c>
      <c r="BP3561" s="297">
        <v>48737</v>
      </c>
      <c r="BQ3561" s="297" t="s">
        <v>1065</v>
      </c>
      <c r="BR3561" s="297" t="s">
        <v>4741</v>
      </c>
      <c r="BS3561" s="297">
        <v>42985</v>
      </c>
      <c r="BT3561" s="297">
        <v>48737</v>
      </c>
      <c r="BU3561" s="294">
        <v>0</v>
      </c>
      <c r="BV3561" s="294">
        <v>0</v>
      </c>
      <c r="BW3561" s="294">
        <v>0</v>
      </c>
    </row>
    <row r="3562" spans="1:75" s="289" customFormat="1" ht="18.2" customHeight="1" x14ac:dyDescent="0.15">
      <c r="A3562" s="298">
        <v>3560</v>
      </c>
      <c r="B3562" s="299" t="s">
        <v>305</v>
      </c>
      <c r="C3562" s="299" t="s">
        <v>306</v>
      </c>
      <c r="D3562" s="313">
        <v>45172</v>
      </c>
      <c r="E3562" s="300" t="s">
        <v>3999</v>
      </c>
      <c r="F3562" s="309">
        <v>0</v>
      </c>
      <c r="G3562" s="309">
        <v>0</v>
      </c>
      <c r="H3562" s="302">
        <v>162721.76999999999</v>
      </c>
      <c r="I3562" s="302">
        <v>0</v>
      </c>
      <c r="J3562" s="302">
        <v>0</v>
      </c>
      <c r="K3562" s="302">
        <v>162721.76999999999</v>
      </c>
      <c r="L3562" s="302">
        <v>815.66</v>
      </c>
      <c r="M3562" s="302">
        <v>0</v>
      </c>
      <c r="N3562" s="302">
        <v>0</v>
      </c>
      <c r="O3562" s="302">
        <v>815.66</v>
      </c>
      <c r="P3562" s="302">
        <v>0</v>
      </c>
      <c r="Q3562" s="302">
        <v>0</v>
      </c>
      <c r="R3562" s="302">
        <v>161906.10999999999</v>
      </c>
      <c r="S3562" s="302">
        <v>0</v>
      </c>
      <c r="T3562" s="302">
        <v>1356.01</v>
      </c>
      <c r="U3562" s="302">
        <v>0</v>
      </c>
      <c r="V3562" s="302">
        <v>0</v>
      </c>
      <c r="W3562" s="302">
        <v>1356.01</v>
      </c>
      <c r="X3562" s="302">
        <v>0</v>
      </c>
      <c r="Y3562" s="302">
        <v>0</v>
      </c>
      <c r="Z3562" s="302">
        <v>0</v>
      </c>
      <c r="AA3562" s="302">
        <v>0</v>
      </c>
      <c r="AB3562" s="302">
        <v>0</v>
      </c>
      <c r="AC3562" s="302">
        <v>0</v>
      </c>
      <c r="AD3562" s="302">
        <v>0</v>
      </c>
      <c r="AE3562" s="302">
        <v>0</v>
      </c>
      <c r="AF3562" s="302">
        <v>0</v>
      </c>
      <c r="AG3562" s="302">
        <v>0</v>
      </c>
      <c r="AH3562" s="302">
        <v>138.44999999999999</v>
      </c>
      <c r="AI3562" s="302">
        <v>0</v>
      </c>
      <c r="AJ3562" s="302">
        <v>0</v>
      </c>
      <c r="AK3562" s="302">
        <v>0</v>
      </c>
      <c r="AL3562" s="302">
        <v>0</v>
      </c>
      <c r="AM3562" s="302">
        <v>0</v>
      </c>
      <c r="AN3562" s="302">
        <v>0</v>
      </c>
      <c r="AO3562" s="302">
        <v>0</v>
      </c>
      <c r="AP3562" s="302">
        <v>2320</v>
      </c>
      <c r="AQ3562" s="302">
        <v>0</v>
      </c>
      <c r="AR3562" s="302">
        <v>2310.12</v>
      </c>
      <c r="AS3562" s="302">
        <v>0</v>
      </c>
      <c r="AT3562" s="295">
        <f t="shared" si="55"/>
        <v>2320</v>
      </c>
      <c r="AU3562" s="302">
        <v>0</v>
      </c>
      <c r="AV3562" s="302">
        <v>0</v>
      </c>
      <c r="AW3562" s="303">
        <v>117</v>
      </c>
      <c r="AX3562" s="303">
        <v>189</v>
      </c>
      <c r="AY3562" s="302">
        <v>330000.31</v>
      </c>
      <c r="AZ3562" s="302">
        <v>206301</v>
      </c>
      <c r="BA3562" s="301">
        <v>61.975698000000001</v>
      </c>
      <c r="BB3562" s="301">
        <v>48.638853799617003</v>
      </c>
      <c r="BC3562" s="301">
        <v>10</v>
      </c>
      <c r="BD3562" s="301"/>
      <c r="BE3562" s="300" t="s">
        <v>4204</v>
      </c>
      <c r="BF3562" s="298"/>
      <c r="BG3562" s="300" t="s">
        <v>315</v>
      </c>
      <c r="BH3562" s="300" t="s">
        <v>179</v>
      </c>
      <c r="BI3562" s="300" t="s">
        <v>363</v>
      </c>
      <c r="BJ3562" s="300" t="s">
        <v>103</v>
      </c>
      <c r="BK3562" s="299" t="s">
        <v>4</v>
      </c>
      <c r="BL3562" s="301">
        <v>161906.10999999999</v>
      </c>
      <c r="BM3562" s="299" t="s">
        <v>894</v>
      </c>
      <c r="BN3562" s="301"/>
      <c r="BO3562" s="304">
        <v>42985</v>
      </c>
      <c r="BP3562" s="304">
        <v>48737</v>
      </c>
      <c r="BQ3562" s="297" t="s">
        <v>1065</v>
      </c>
      <c r="BR3562" s="297" t="s">
        <v>4741</v>
      </c>
      <c r="BS3562" s="297">
        <v>42985</v>
      </c>
      <c r="BT3562" s="297">
        <v>48737</v>
      </c>
      <c r="BU3562" s="301">
        <v>0</v>
      </c>
      <c r="BV3562" s="301">
        <v>0</v>
      </c>
      <c r="BW3562" s="301">
        <v>0</v>
      </c>
    </row>
    <row r="3563" spans="1:75" s="289" customFormat="1" ht="18.2" customHeight="1" x14ac:dyDescent="0.15">
      <c r="A3563" s="291">
        <v>3561</v>
      </c>
      <c r="B3563" s="292" t="s">
        <v>305</v>
      </c>
      <c r="C3563" s="292" t="s">
        <v>306</v>
      </c>
      <c r="D3563" s="312">
        <v>45172</v>
      </c>
      <c r="E3563" s="293" t="s">
        <v>4000</v>
      </c>
      <c r="F3563" s="308">
        <v>0</v>
      </c>
      <c r="G3563" s="308">
        <v>0</v>
      </c>
      <c r="H3563" s="295">
        <v>434880.87</v>
      </c>
      <c r="I3563" s="295">
        <v>0</v>
      </c>
      <c r="J3563" s="295">
        <v>0</v>
      </c>
      <c r="K3563" s="295">
        <v>434880.87</v>
      </c>
      <c r="L3563" s="295">
        <v>2452.5</v>
      </c>
      <c r="M3563" s="295">
        <v>0</v>
      </c>
      <c r="N3563" s="295">
        <v>0</v>
      </c>
      <c r="O3563" s="295">
        <v>2452.5</v>
      </c>
      <c r="P3563" s="295">
        <v>0</v>
      </c>
      <c r="Q3563" s="295">
        <v>0</v>
      </c>
      <c r="R3563" s="295">
        <v>432428.37</v>
      </c>
      <c r="S3563" s="295">
        <v>0</v>
      </c>
      <c r="T3563" s="295">
        <v>3406.57</v>
      </c>
      <c r="U3563" s="295">
        <v>0</v>
      </c>
      <c r="V3563" s="295">
        <v>0</v>
      </c>
      <c r="W3563" s="295">
        <v>3406.57</v>
      </c>
      <c r="X3563" s="295">
        <v>0</v>
      </c>
      <c r="Y3563" s="295">
        <v>0</v>
      </c>
      <c r="Z3563" s="295">
        <v>0</v>
      </c>
      <c r="AA3563" s="295">
        <v>0</v>
      </c>
      <c r="AB3563" s="295">
        <v>0</v>
      </c>
      <c r="AC3563" s="295">
        <v>0</v>
      </c>
      <c r="AD3563" s="295">
        <v>0</v>
      </c>
      <c r="AE3563" s="295">
        <v>0</v>
      </c>
      <c r="AF3563" s="295">
        <v>0</v>
      </c>
      <c r="AG3563" s="295">
        <v>0</v>
      </c>
      <c r="AH3563" s="295">
        <v>364.21</v>
      </c>
      <c r="AI3563" s="295">
        <v>0</v>
      </c>
      <c r="AJ3563" s="295">
        <v>0</v>
      </c>
      <c r="AK3563" s="295">
        <v>0</v>
      </c>
      <c r="AL3563" s="295">
        <v>0</v>
      </c>
      <c r="AM3563" s="295">
        <v>0</v>
      </c>
      <c r="AN3563" s="295">
        <v>0</v>
      </c>
      <c r="AO3563" s="295">
        <v>0</v>
      </c>
      <c r="AP3563" s="295">
        <v>776.72</v>
      </c>
      <c r="AQ3563" s="295">
        <v>0</v>
      </c>
      <c r="AR3563" s="295">
        <v>0</v>
      </c>
      <c r="AS3563" s="295">
        <v>0</v>
      </c>
      <c r="AT3563" s="295">
        <f t="shared" si="55"/>
        <v>7000</v>
      </c>
      <c r="AU3563" s="295">
        <v>0</v>
      </c>
      <c r="AV3563" s="295">
        <v>0</v>
      </c>
      <c r="AW3563" s="296">
        <v>117</v>
      </c>
      <c r="AX3563" s="296">
        <v>189</v>
      </c>
      <c r="AY3563" s="295">
        <v>824002.48</v>
      </c>
      <c r="AZ3563" s="295">
        <v>576801.74</v>
      </c>
      <c r="BA3563" s="294">
        <v>81.729573000000002</v>
      </c>
      <c r="BB3563" s="294">
        <v>61.272675829975903</v>
      </c>
      <c r="BC3563" s="294">
        <v>9.4</v>
      </c>
      <c r="BD3563" s="294"/>
      <c r="BE3563" s="293" t="s">
        <v>4204</v>
      </c>
      <c r="BF3563" s="291"/>
      <c r="BG3563" s="293" t="s">
        <v>315</v>
      </c>
      <c r="BH3563" s="293" t="s">
        <v>179</v>
      </c>
      <c r="BI3563" s="293" t="s">
        <v>329</v>
      </c>
      <c r="BJ3563" s="293" t="s">
        <v>103</v>
      </c>
      <c r="BK3563" s="292" t="s">
        <v>4</v>
      </c>
      <c r="BL3563" s="294">
        <v>432428.37</v>
      </c>
      <c r="BM3563" s="292" t="s">
        <v>894</v>
      </c>
      <c r="BN3563" s="294"/>
      <c r="BO3563" s="297">
        <v>42985</v>
      </c>
      <c r="BP3563" s="297">
        <v>48737</v>
      </c>
      <c r="BQ3563" s="297" t="s">
        <v>1065</v>
      </c>
      <c r="BR3563" s="297" t="s">
        <v>4741</v>
      </c>
      <c r="BS3563" s="297">
        <v>42985</v>
      </c>
      <c r="BT3563" s="297">
        <v>48737</v>
      </c>
      <c r="BU3563" s="294">
        <v>0</v>
      </c>
      <c r="BV3563" s="294">
        <v>0</v>
      </c>
      <c r="BW3563" s="294">
        <v>0</v>
      </c>
    </row>
    <row r="3564" spans="1:75" s="289" customFormat="1" ht="18.2" customHeight="1" x14ac:dyDescent="0.15">
      <c r="A3564" s="298">
        <v>3562</v>
      </c>
      <c r="B3564" s="299" t="s">
        <v>305</v>
      </c>
      <c r="C3564" s="299" t="s">
        <v>306</v>
      </c>
      <c r="D3564" s="313">
        <v>45172</v>
      </c>
      <c r="E3564" s="300" t="s">
        <v>4001</v>
      </c>
      <c r="F3564" s="309">
        <v>0</v>
      </c>
      <c r="G3564" s="309">
        <v>0</v>
      </c>
      <c r="H3564" s="302">
        <v>217660.71</v>
      </c>
      <c r="I3564" s="302">
        <v>0</v>
      </c>
      <c r="J3564" s="302">
        <v>0</v>
      </c>
      <c r="K3564" s="302">
        <v>217660.71</v>
      </c>
      <c r="L3564" s="302">
        <v>1266.43</v>
      </c>
      <c r="M3564" s="302">
        <v>0</v>
      </c>
      <c r="N3564" s="302">
        <v>0</v>
      </c>
      <c r="O3564" s="302">
        <v>1266.43</v>
      </c>
      <c r="P3564" s="302">
        <v>0</v>
      </c>
      <c r="Q3564" s="302">
        <v>0</v>
      </c>
      <c r="R3564" s="302">
        <v>216394.28</v>
      </c>
      <c r="S3564" s="302">
        <v>0</v>
      </c>
      <c r="T3564" s="302">
        <v>1324.1</v>
      </c>
      <c r="U3564" s="302">
        <v>0</v>
      </c>
      <c r="V3564" s="302">
        <v>0</v>
      </c>
      <c r="W3564" s="302">
        <v>1324.1</v>
      </c>
      <c r="X3564" s="302">
        <v>0</v>
      </c>
      <c r="Y3564" s="302">
        <v>0</v>
      </c>
      <c r="Z3564" s="302">
        <v>0</v>
      </c>
      <c r="AA3564" s="302">
        <v>0</v>
      </c>
      <c r="AB3564" s="302">
        <v>0</v>
      </c>
      <c r="AC3564" s="302">
        <v>0</v>
      </c>
      <c r="AD3564" s="302">
        <v>0</v>
      </c>
      <c r="AE3564" s="302">
        <v>0</v>
      </c>
      <c r="AF3564" s="302">
        <v>0</v>
      </c>
      <c r="AG3564" s="302">
        <v>0</v>
      </c>
      <c r="AH3564" s="302">
        <v>183.43</v>
      </c>
      <c r="AI3564" s="302">
        <v>0</v>
      </c>
      <c r="AJ3564" s="302">
        <v>0</v>
      </c>
      <c r="AK3564" s="302">
        <v>0</v>
      </c>
      <c r="AL3564" s="302">
        <v>0</v>
      </c>
      <c r="AM3564" s="302">
        <v>0</v>
      </c>
      <c r="AN3564" s="302">
        <v>0</v>
      </c>
      <c r="AO3564" s="302">
        <v>0</v>
      </c>
      <c r="AP3564" s="302">
        <v>41.6</v>
      </c>
      <c r="AQ3564" s="302">
        <v>0</v>
      </c>
      <c r="AR3564" s="302">
        <v>40.56</v>
      </c>
      <c r="AS3564" s="302">
        <v>0</v>
      </c>
      <c r="AT3564" s="295">
        <f t="shared" si="55"/>
        <v>2775</v>
      </c>
      <c r="AU3564" s="302">
        <v>0</v>
      </c>
      <c r="AV3564" s="302">
        <v>0</v>
      </c>
      <c r="AW3564" s="303">
        <v>117</v>
      </c>
      <c r="AX3564" s="303">
        <v>189</v>
      </c>
      <c r="AY3564" s="302">
        <v>415000.02</v>
      </c>
      <c r="AZ3564" s="302">
        <v>290500.01</v>
      </c>
      <c r="BA3564" s="301">
        <v>87.267471</v>
      </c>
      <c r="BB3564" s="301">
        <v>65.005786245810697</v>
      </c>
      <c r="BC3564" s="301">
        <v>7.3</v>
      </c>
      <c r="BD3564" s="301"/>
      <c r="BE3564" s="300" t="s">
        <v>4204</v>
      </c>
      <c r="BF3564" s="298"/>
      <c r="BG3564" s="300" t="s">
        <v>315</v>
      </c>
      <c r="BH3564" s="300" t="s">
        <v>179</v>
      </c>
      <c r="BI3564" s="300" t="s">
        <v>401</v>
      </c>
      <c r="BJ3564" s="300" t="s">
        <v>103</v>
      </c>
      <c r="BK3564" s="299" t="s">
        <v>4</v>
      </c>
      <c r="BL3564" s="301">
        <v>216394.28</v>
      </c>
      <c r="BM3564" s="299" t="s">
        <v>894</v>
      </c>
      <c r="BN3564" s="301"/>
      <c r="BO3564" s="304">
        <v>42985</v>
      </c>
      <c r="BP3564" s="304">
        <v>48737</v>
      </c>
      <c r="BQ3564" s="297" t="s">
        <v>1065</v>
      </c>
      <c r="BR3564" s="297" t="s">
        <v>4741</v>
      </c>
      <c r="BS3564" s="297">
        <v>42985</v>
      </c>
      <c r="BT3564" s="297">
        <v>48737</v>
      </c>
      <c r="BU3564" s="301">
        <v>0</v>
      </c>
      <c r="BV3564" s="301">
        <v>0</v>
      </c>
      <c r="BW3564" s="301">
        <v>0</v>
      </c>
    </row>
    <row r="3565" spans="1:75" s="289" customFormat="1" ht="18.2" customHeight="1" x14ac:dyDescent="0.15">
      <c r="A3565" s="291">
        <v>3563</v>
      </c>
      <c r="B3565" s="292" t="s">
        <v>305</v>
      </c>
      <c r="C3565" s="292" t="s">
        <v>306</v>
      </c>
      <c r="D3565" s="312">
        <v>45172</v>
      </c>
      <c r="E3565" s="293" t="s">
        <v>4002</v>
      </c>
      <c r="F3565" s="308">
        <v>0</v>
      </c>
      <c r="G3565" s="308">
        <v>0</v>
      </c>
      <c r="H3565" s="295">
        <v>217660.71</v>
      </c>
      <c r="I3565" s="295">
        <v>0</v>
      </c>
      <c r="J3565" s="295">
        <v>0</v>
      </c>
      <c r="K3565" s="295">
        <v>217660.71</v>
      </c>
      <c r="L3565" s="295">
        <v>1266.43</v>
      </c>
      <c r="M3565" s="295">
        <v>0</v>
      </c>
      <c r="N3565" s="295">
        <v>0</v>
      </c>
      <c r="O3565" s="295">
        <v>1266.43</v>
      </c>
      <c r="P3565" s="295">
        <v>0</v>
      </c>
      <c r="Q3565" s="295">
        <v>0</v>
      </c>
      <c r="R3565" s="295">
        <v>216394.28</v>
      </c>
      <c r="S3565" s="295">
        <v>0</v>
      </c>
      <c r="T3565" s="295">
        <v>1324.1</v>
      </c>
      <c r="U3565" s="295">
        <v>0</v>
      </c>
      <c r="V3565" s="295">
        <v>0</v>
      </c>
      <c r="W3565" s="295">
        <v>1324.1</v>
      </c>
      <c r="X3565" s="295">
        <v>0</v>
      </c>
      <c r="Y3565" s="295">
        <v>0</v>
      </c>
      <c r="Z3565" s="295">
        <v>0</v>
      </c>
      <c r="AA3565" s="295">
        <v>0</v>
      </c>
      <c r="AB3565" s="295">
        <v>0</v>
      </c>
      <c r="AC3565" s="295">
        <v>0</v>
      </c>
      <c r="AD3565" s="295">
        <v>0</v>
      </c>
      <c r="AE3565" s="295">
        <v>0</v>
      </c>
      <c r="AF3565" s="295">
        <v>0</v>
      </c>
      <c r="AG3565" s="295">
        <v>0</v>
      </c>
      <c r="AH3565" s="295">
        <v>183.43</v>
      </c>
      <c r="AI3565" s="295">
        <v>0</v>
      </c>
      <c r="AJ3565" s="295">
        <v>0</v>
      </c>
      <c r="AK3565" s="295">
        <v>0</v>
      </c>
      <c r="AL3565" s="295">
        <v>0</v>
      </c>
      <c r="AM3565" s="295">
        <v>0</v>
      </c>
      <c r="AN3565" s="295">
        <v>0</v>
      </c>
      <c r="AO3565" s="295">
        <v>0</v>
      </c>
      <c r="AP3565" s="295">
        <v>9.2799999999999994</v>
      </c>
      <c r="AQ3565" s="295">
        <v>0</v>
      </c>
      <c r="AR3565" s="295">
        <v>33.24</v>
      </c>
      <c r="AS3565" s="295">
        <v>0</v>
      </c>
      <c r="AT3565" s="295">
        <f t="shared" si="55"/>
        <v>2750</v>
      </c>
      <c r="AU3565" s="295">
        <v>0</v>
      </c>
      <c r="AV3565" s="295">
        <v>0</v>
      </c>
      <c r="AW3565" s="296">
        <v>117</v>
      </c>
      <c r="AX3565" s="296">
        <v>189</v>
      </c>
      <c r="AY3565" s="295">
        <v>415000.02</v>
      </c>
      <c r="AZ3565" s="295">
        <v>290500.01</v>
      </c>
      <c r="BA3565" s="294">
        <v>87.265057999999996</v>
      </c>
      <c r="BB3565" s="294">
        <v>65.003988795278303</v>
      </c>
      <c r="BC3565" s="294">
        <v>7.3</v>
      </c>
      <c r="BD3565" s="294"/>
      <c r="BE3565" s="293" t="s">
        <v>4204</v>
      </c>
      <c r="BF3565" s="291"/>
      <c r="BG3565" s="293" t="s">
        <v>315</v>
      </c>
      <c r="BH3565" s="293" t="s">
        <v>179</v>
      </c>
      <c r="BI3565" s="293" t="s">
        <v>401</v>
      </c>
      <c r="BJ3565" s="293" t="s">
        <v>103</v>
      </c>
      <c r="BK3565" s="292" t="s">
        <v>4</v>
      </c>
      <c r="BL3565" s="294">
        <v>216394.28</v>
      </c>
      <c r="BM3565" s="292" t="s">
        <v>894</v>
      </c>
      <c r="BN3565" s="294"/>
      <c r="BO3565" s="297">
        <v>42985</v>
      </c>
      <c r="BP3565" s="297">
        <v>48737</v>
      </c>
      <c r="BQ3565" s="297" t="s">
        <v>1065</v>
      </c>
      <c r="BR3565" s="297" t="s">
        <v>4741</v>
      </c>
      <c r="BS3565" s="297">
        <v>42985</v>
      </c>
      <c r="BT3565" s="297">
        <v>48737</v>
      </c>
      <c r="BU3565" s="294">
        <v>0</v>
      </c>
      <c r="BV3565" s="294">
        <v>0</v>
      </c>
      <c r="BW3565" s="294">
        <v>0</v>
      </c>
    </row>
    <row r="3566" spans="1:75" s="289" customFormat="1" ht="18.2" customHeight="1" x14ac:dyDescent="0.15">
      <c r="A3566" s="298">
        <v>3564</v>
      </c>
      <c r="B3566" s="299" t="s">
        <v>305</v>
      </c>
      <c r="C3566" s="299" t="s">
        <v>306</v>
      </c>
      <c r="D3566" s="313">
        <v>45172</v>
      </c>
      <c r="E3566" s="300" t="s">
        <v>4035</v>
      </c>
      <c r="F3566" s="309">
        <v>0</v>
      </c>
      <c r="G3566" s="309">
        <v>0</v>
      </c>
      <c r="H3566" s="302">
        <v>241315.8</v>
      </c>
      <c r="I3566" s="302">
        <v>0</v>
      </c>
      <c r="J3566" s="302">
        <v>0</v>
      </c>
      <c r="K3566" s="302">
        <v>241315.8</v>
      </c>
      <c r="L3566" s="302">
        <v>1930.79</v>
      </c>
      <c r="M3566" s="302">
        <v>0</v>
      </c>
      <c r="N3566" s="302">
        <v>0</v>
      </c>
      <c r="O3566" s="302">
        <v>1930.79</v>
      </c>
      <c r="P3566" s="302">
        <v>0</v>
      </c>
      <c r="Q3566" s="302">
        <v>0</v>
      </c>
      <c r="R3566" s="302">
        <v>239385.01</v>
      </c>
      <c r="S3566" s="302">
        <v>0</v>
      </c>
      <c r="T3566" s="302">
        <v>2010.97</v>
      </c>
      <c r="U3566" s="302">
        <v>0</v>
      </c>
      <c r="V3566" s="302">
        <v>0</v>
      </c>
      <c r="W3566" s="302">
        <v>2010.97</v>
      </c>
      <c r="X3566" s="302">
        <v>0</v>
      </c>
      <c r="Y3566" s="302">
        <v>0</v>
      </c>
      <c r="Z3566" s="302">
        <v>0</v>
      </c>
      <c r="AA3566" s="302">
        <v>0</v>
      </c>
      <c r="AB3566" s="302">
        <v>0</v>
      </c>
      <c r="AC3566" s="302">
        <v>0</v>
      </c>
      <c r="AD3566" s="302">
        <v>0</v>
      </c>
      <c r="AE3566" s="302">
        <v>0</v>
      </c>
      <c r="AF3566" s="302">
        <v>0</v>
      </c>
      <c r="AG3566" s="302">
        <v>0</v>
      </c>
      <c r="AH3566" s="302">
        <v>172.9</v>
      </c>
      <c r="AI3566" s="302">
        <v>0</v>
      </c>
      <c r="AJ3566" s="302">
        <v>0</v>
      </c>
      <c r="AK3566" s="302">
        <v>0</v>
      </c>
      <c r="AL3566" s="302">
        <v>0</v>
      </c>
      <c r="AM3566" s="302">
        <v>0</v>
      </c>
      <c r="AN3566" s="302">
        <v>0</v>
      </c>
      <c r="AO3566" s="302">
        <v>0</v>
      </c>
      <c r="AP3566" s="302">
        <v>22.18</v>
      </c>
      <c r="AQ3566" s="302">
        <v>0</v>
      </c>
      <c r="AR3566" s="302">
        <v>21.84</v>
      </c>
      <c r="AS3566" s="302">
        <v>0</v>
      </c>
      <c r="AT3566" s="295">
        <f t="shared" si="55"/>
        <v>4115</v>
      </c>
      <c r="AU3566" s="302">
        <v>0</v>
      </c>
      <c r="AV3566" s="302">
        <v>0</v>
      </c>
      <c r="AW3566" s="303">
        <v>85</v>
      </c>
      <c r="AX3566" s="303">
        <v>152</v>
      </c>
      <c r="AY3566" s="302">
        <v>324999.96000000002</v>
      </c>
      <c r="AZ3566" s="302">
        <v>324999.96000000002</v>
      </c>
      <c r="BA3566" s="301">
        <v>83.706889000000004</v>
      </c>
      <c r="BB3566" s="301">
        <v>61.655929004834</v>
      </c>
      <c r="BC3566" s="301">
        <v>10</v>
      </c>
      <c r="BD3566" s="301"/>
      <c r="BE3566" s="300" t="s">
        <v>4204</v>
      </c>
      <c r="BF3566" s="298"/>
      <c r="BG3566" s="300" t="s">
        <v>312</v>
      </c>
      <c r="BH3566" s="300" t="s">
        <v>465</v>
      </c>
      <c r="BI3566" s="300" t="s">
        <v>500</v>
      </c>
      <c r="BJ3566" s="300" t="s">
        <v>103</v>
      </c>
      <c r="BK3566" s="299" t="s">
        <v>4</v>
      </c>
      <c r="BL3566" s="301">
        <v>239385.01</v>
      </c>
      <c r="BM3566" s="299" t="s">
        <v>894</v>
      </c>
      <c r="BN3566" s="301"/>
      <c r="BO3566" s="304">
        <v>43153</v>
      </c>
      <c r="BP3566" s="304">
        <v>47778</v>
      </c>
      <c r="BQ3566" s="297" t="s">
        <v>1064</v>
      </c>
      <c r="BR3566" s="297" t="s">
        <v>4747</v>
      </c>
      <c r="BS3566" s="297">
        <v>43153</v>
      </c>
      <c r="BT3566" s="297">
        <v>47778</v>
      </c>
      <c r="BU3566" s="301">
        <v>0</v>
      </c>
      <c r="BV3566" s="301">
        <v>0</v>
      </c>
      <c r="BW3566" s="301">
        <v>0</v>
      </c>
    </row>
    <row r="3567" spans="1:75" s="289" customFormat="1" ht="18.2" customHeight="1" x14ac:dyDescent="0.15">
      <c r="A3567" s="291">
        <v>3565</v>
      </c>
      <c r="B3567" s="292" t="s">
        <v>305</v>
      </c>
      <c r="C3567" s="292" t="s">
        <v>306</v>
      </c>
      <c r="D3567" s="312">
        <v>45172</v>
      </c>
      <c r="E3567" s="293" t="s">
        <v>4003</v>
      </c>
      <c r="F3567" s="308">
        <v>0</v>
      </c>
      <c r="G3567" s="308">
        <v>0</v>
      </c>
      <c r="H3567" s="295">
        <v>312117.78000000003</v>
      </c>
      <c r="I3567" s="295">
        <v>0</v>
      </c>
      <c r="J3567" s="295">
        <v>0</v>
      </c>
      <c r="K3567" s="295">
        <v>312117.78000000003</v>
      </c>
      <c r="L3567" s="295">
        <v>2183.0300000000002</v>
      </c>
      <c r="M3567" s="295">
        <v>0</v>
      </c>
      <c r="N3567" s="295">
        <v>0</v>
      </c>
      <c r="O3567" s="295">
        <v>2183.0300000000002</v>
      </c>
      <c r="P3567" s="295">
        <v>0</v>
      </c>
      <c r="Q3567" s="295">
        <v>0</v>
      </c>
      <c r="R3567" s="295">
        <v>309934.75</v>
      </c>
      <c r="S3567" s="295">
        <v>0</v>
      </c>
      <c r="T3567" s="295">
        <v>2470.9299999999998</v>
      </c>
      <c r="U3567" s="295">
        <v>0</v>
      </c>
      <c r="V3567" s="295">
        <v>0</v>
      </c>
      <c r="W3567" s="295">
        <v>2470.9299999999998</v>
      </c>
      <c r="X3567" s="295">
        <v>0</v>
      </c>
      <c r="Y3567" s="295">
        <v>0</v>
      </c>
      <c r="Z3567" s="295">
        <v>0</v>
      </c>
      <c r="AA3567" s="295">
        <v>0</v>
      </c>
      <c r="AB3567" s="295">
        <v>0</v>
      </c>
      <c r="AC3567" s="295">
        <v>0</v>
      </c>
      <c r="AD3567" s="295">
        <v>0</v>
      </c>
      <c r="AE3567" s="295">
        <v>0</v>
      </c>
      <c r="AF3567" s="295">
        <v>0</v>
      </c>
      <c r="AG3567" s="295">
        <v>0</v>
      </c>
      <c r="AH3567" s="295">
        <v>220.62</v>
      </c>
      <c r="AI3567" s="295">
        <v>0</v>
      </c>
      <c r="AJ3567" s="295">
        <v>0</v>
      </c>
      <c r="AK3567" s="295">
        <v>0</v>
      </c>
      <c r="AL3567" s="295">
        <v>0</v>
      </c>
      <c r="AM3567" s="295">
        <v>0</v>
      </c>
      <c r="AN3567" s="295">
        <v>0</v>
      </c>
      <c r="AO3567" s="295">
        <v>0</v>
      </c>
      <c r="AP3567" s="295">
        <v>0</v>
      </c>
      <c r="AQ3567" s="295">
        <v>0</v>
      </c>
      <c r="AR3567" s="295">
        <v>0</v>
      </c>
      <c r="AS3567" s="295">
        <v>0</v>
      </c>
      <c r="AT3567" s="295">
        <f t="shared" si="55"/>
        <v>4874.58</v>
      </c>
      <c r="AU3567" s="295">
        <v>0</v>
      </c>
      <c r="AV3567" s="295">
        <v>0</v>
      </c>
      <c r="AW3567" s="296">
        <v>95</v>
      </c>
      <c r="AX3567" s="296">
        <v>167</v>
      </c>
      <c r="AY3567" s="295">
        <v>414702.1</v>
      </c>
      <c r="AZ3567" s="295">
        <v>414702.1</v>
      </c>
      <c r="BA3567" s="294">
        <v>69.334100000000007</v>
      </c>
      <c r="BB3567" s="294">
        <v>51.818032631074203</v>
      </c>
      <c r="BC3567" s="294">
        <v>9.5</v>
      </c>
      <c r="BD3567" s="294"/>
      <c r="BE3567" s="293" t="s">
        <v>4204</v>
      </c>
      <c r="BF3567" s="291"/>
      <c r="BG3567" s="293" t="s">
        <v>315</v>
      </c>
      <c r="BH3567" s="293" t="s">
        <v>179</v>
      </c>
      <c r="BI3567" s="293" t="s">
        <v>332</v>
      </c>
      <c r="BJ3567" s="293" t="s">
        <v>103</v>
      </c>
      <c r="BK3567" s="292" t="s">
        <v>4</v>
      </c>
      <c r="BL3567" s="294">
        <v>309934.75</v>
      </c>
      <c r="BM3567" s="292" t="s">
        <v>894</v>
      </c>
      <c r="BN3567" s="294"/>
      <c r="BO3567" s="297">
        <v>43006</v>
      </c>
      <c r="BP3567" s="297">
        <v>48088</v>
      </c>
      <c r="BQ3567" s="297" t="s">
        <v>1065</v>
      </c>
      <c r="BR3567" s="297" t="s">
        <v>4741</v>
      </c>
      <c r="BS3567" s="297">
        <v>43006</v>
      </c>
      <c r="BT3567" s="297">
        <v>48088</v>
      </c>
      <c r="BU3567" s="294">
        <v>0</v>
      </c>
      <c r="BV3567" s="294">
        <v>0</v>
      </c>
      <c r="BW3567" s="294">
        <v>0</v>
      </c>
    </row>
    <row r="3568" spans="1:75" s="289" customFormat="1" ht="18.2" customHeight="1" x14ac:dyDescent="0.15">
      <c r="A3568" s="298">
        <v>3566</v>
      </c>
      <c r="B3568" s="299" t="s">
        <v>305</v>
      </c>
      <c r="C3568" s="299" t="s">
        <v>306</v>
      </c>
      <c r="D3568" s="313">
        <v>45172</v>
      </c>
      <c r="E3568" s="300" t="s">
        <v>4004</v>
      </c>
      <c r="F3568" s="309">
        <v>0</v>
      </c>
      <c r="G3568" s="309">
        <v>1</v>
      </c>
      <c r="H3568" s="302">
        <v>207800.87</v>
      </c>
      <c r="I3568" s="302">
        <v>971.2</v>
      </c>
      <c r="J3568" s="302">
        <v>0</v>
      </c>
      <c r="K3568" s="302">
        <v>208772.07</v>
      </c>
      <c r="L3568" s="302">
        <v>1298.32</v>
      </c>
      <c r="M3568" s="302">
        <v>0</v>
      </c>
      <c r="N3568" s="302">
        <v>971.2</v>
      </c>
      <c r="O3568" s="302">
        <v>1298.32</v>
      </c>
      <c r="P3568" s="302">
        <v>0</v>
      </c>
      <c r="Q3568" s="302">
        <v>0</v>
      </c>
      <c r="R3568" s="302">
        <v>206502.55</v>
      </c>
      <c r="S3568" s="302">
        <v>0</v>
      </c>
      <c r="T3568" s="302">
        <v>1489.24</v>
      </c>
      <c r="U3568" s="302">
        <v>0</v>
      </c>
      <c r="V3568" s="302">
        <v>0</v>
      </c>
      <c r="W3568" s="302">
        <v>1489.24</v>
      </c>
      <c r="X3568" s="302">
        <v>0</v>
      </c>
      <c r="Y3568" s="302">
        <v>0</v>
      </c>
      <c r="Z3568" s="302">
        <v>0</v>
      </c>
      <c r="AA3568" s="302">
        <v>0</v>
      </c>
      <c r="AB3568" s="302">
        <v>0</v>
      </c>
      <c r="AC3568" s="302">
        <v>0</v>
      </c>
      <c r="AD3568" s="302">
        <v>0</v>
      </c>
      <c r="AE3568" s="302">
        <v>0</v>
      </c>
      <c r="AF3568" s="302">
        <v>0</v>
      </c>
      <c r="AG3568" s="302">
        <v>0</v>
      </c>
      <c r="AH3568" s="302">
        <v>184.29</v>
      </c>
      <c r="AI3568" s="302">
        <v>0</v>
      </c>
      <c r="AJ3568" s="302">
        <v>0</v>
      </c>
      <c r="AK3568" s="302">
        <v>0</v>
      </c>
      <c r="AL3568" s="302">
        <v>350</v>
      </c>
      <c r="AM3568" s="302">
        <v>0</v>
      </c>
      <c r="AN3568" s="302">
        <v>0</v>
      </c>
      <c r="AO3568" s="302">
        <v>0</v>
      </c>
      <c r="AP3568" s="302">
        <v>0.95</v>
      </c>
      <c r="AQ3568" s="302">
        <v>0</v>
      </c>
      <c r="AR3568" s="302">
        <v>0</v>
      </c>
      <c r="AS3568" s="302">
        <v>0</v>
      </c>
      <c r="AT3568" s="295">
        <f t="shared" si="55"/>
        <v>4294</v>
      </c>
      <c r="AU3568" s="302">
        <v>0</v>
      </c>
      <c r="AV3568" s="302">
        <v>0</v>
      </c>
      <c r="AW3568" s="303">
        <v>106</v>
      </c>
      <c r="AX3568" s="303">
        <v>178</v>
      </c>
      <c r="AY3568" s="302">
        <v>445099.99</v>
      </c>
      <c r="AZ3568" s="302">
        <v>270088.28999999998</v>
      </c>
      <c r="BA3568" s="301">
        <v>83.489108999999999</v>
      </c>
      <c r="BB3568" s="301">
        <v>63.833622352631302</v>
      </c>
      <c r="BC3568" s="301">
        <v>8.6</v>
      </c>
      <c r="BD3568" s="301"/>
      <c r="BE3568" s="300" t="s">
        <v>4204</v>
      </c>
      <c r="BF3568" s="298"/>
      <c r="BG3568" s="300" t="s">
        <v>360</v>
      </c>
      <c r="BH3568" s="300" t="s">
        <v>232</v>
      </c>
      <c r="BI3568" s="300" t="s">
        <v>369</v>
      </c>
      <c r="BJ3568" s="300" t="s">
        <v>103</v>
      </c>
      <c r="BK3568" s="299" t="s">
        <v>4</v>
      </c>
      <c r="BL3568" s="301">
        <v>206502.55</v>
      </c>
      <c r="BM3568" s="299" t="s">
        <v>894</v>
      </c>
      <c r="BN3568" s="301"/>
      <c r="BO3568" s="304">
        <v>43006</v>
      </c>
      <c r="BP3568" s="304">
        <v>48423</v>
      </c>
      <c r="BQ3568" s="297" t="s">
        <v>1065</v>
      </c>
      <c r="BR3568" s="297" t="s">
        <v>4741</v>
      </c>
      <c r="BS3568" s="297">
        <v>43006</v>
      </c>
      <c r="BT3568" s="297">
        <v>48423</v>
      </c>
      <c r="BU3568" s="301">
        <v>0</v>
      </c>
      <c r="BV3568" s="301">
        <v>0</v>
      </c>
      <c r="BW3568" s="301">
        <v>0</v>
      </c>
    </row>
    <row r="3569" spans="1:75" s="289" customFormat="1" ht="18.2" customHeight="1" x14ac:dyDescent="0.15">
      <c r="A3569" s="291">
        <v>3567</v>
      </c>
      <c r="B3569" s="292" t="s">
        <v>305</v>
      </c>
      <c r="C3569" s="292" t="s">
        <v>306</v>
      </c>
      <c r="D3569" s="312">
        <v>45172</v>
      </c>
      <c r="E3569" s="293" t="s">
        <v>4056</v>
      </c>
      <c r="F3569" s="308">
        <v>0</v>
      </c>
      <c r="G3569" s="308">
        <v>0</v>
      </c>
      <c r="H3569" s="295">
        <v>116477.81</v>
      </c>
      <c r="I3569" s="295">
        <v>0</v>
      </c>
      <c r="J3569" s="295">
        <v>0</v>
      </c>
      <c r="K3569" s="295">
        <v>116477.81</v>
      </c>
      <c r="L3569" s="295">
        <v>583.86</v>
      </c>
      <c r="M3569" s="295">
        <v>0</v>
      </c>
      <c r="N3569" s="295">
        <v>0</v>
      </c>
      <c r="O3569" s="295">
        <v>583.86</v>
      </c>
      <c r="P3569" s="295">
        <v>0</v>
      </c>
      <c r="Q3569" s="295">
        <v>0</v>
      </c>
      <c r="R3569" s="295">
        <v>115893.95</v>
      </c>
      <c r="S3569" s="295">
        <v>0</v>
      </c>
      <c r="T3569" s="295">
        <v>970.65</v>
      </c>
      <c r="U3569" s="295">
        <v>0</v>
      </c>
      <c r="V3569" s="295">
        <v>0</v>
      </c>
      <c r="W3569" s="295">
        <v>970.65</v>
      </c>
      <c r="X3569" s="295">
        <v>0</v>
      </c>
      <c r="Y3569" s="295">
        <v>0</v>
      </c>
      <c r="Z3569" s="295">
        <v>0</v>
      </c>
      <c r="AA3569" s="295">
        <v>0</v>
      </c>
      <c r="AB3569" s="295">
        <v>0</v>
      </c>
      <c r="AC3569" s="295">
        <v>0</v>
      </c>
      <c r="AD3569" s="295">
        <v>0</v>
      </c>
      <c r="AE3569" s="295">
        <v>0</v>
      </c>
      <c r="AF3569" s="295">
        <v>0</v>
      </c>
      <c r="AG3569" s="295">
        <v>0</v>
      </c>
      <c r="AH3569" s="295">
        <v>99.85</v>
      </c>
      <c r="AI3569" s="295">
        <v>0</v>
      </c>
      <c r="AJ3569" s="295">
        <v>0</v>
      </c>
      <c r="AK3569" s="295">
        <v>0</v>
      </c>
      <c r="AL3569" s="295">
        <v>0</v>
      </c>
      <c r="AM3569" s="295">
        <v>0</v>
      </c>
      <c r="AN3569" s="295">
        <v>0</v>
      </c>
      <c r="AO3569" s="295">
        <v>0</v>
      </c>
      <c r="AP3569" s="295">
        <v>582.55999999999995</v>
      </c>
      <c r="AQ3569" s="295">
        <v>0</v>
      </c>
      <c r="AR3569" s="295">
        <v>136.91999999999999</v>
      </c>
      <c r="AS3569" s="295">
        <v>0</v>
      </c>
      <c r="AT3569" s="295">
        <f t="shared" si="55"/>
        <v>2100</v>
      </c>
      <c r="AU3569" s="295">
        <v>0</v>
      </c>
      <c r="AV3569" s="295">
        <v>0</v>
      </c>
      <c r="AW3569" s="296">
        <v>117</v>
      </c>
      <c r="AX3569" s="296">
        <v>182</v>
      </c>
      <c r="AY3569" s="295">
        <v>247998.56</v>
      </c>
      <c r="AZ3569" s="295">
        <v>141034.32</v>
      </c>
      <c r="BA3569" s="294">
        <v>36.074528999999998</v>
      </c>
      <c r="BB3569" s="294">
        <v>29.6439877910536</v>
      </c>
      <c r="BC3569" s="294">
        <v>10</v>
      </c>
      <c r="BD3569" s="294"/>
      <c r="BE3569" s="293" t="s">
        <v>4204</v>
      </c>
      <c r="BF3569" s="291"/>
      <c r="BG3569" s="293" t="s">
        <v>320</v>
      </c>
      <c r="BH3569" s="293" t="s">
        <v>181</v>
      </c>
      <c r="BI3569" s="293" t="s">
        <v>461</v>
      </c>
      <c r="BJ3569" s="293" t="s">
        <v>103</v>
      </c>
      <c r="BK3569" s="292" t="s">
        <v>4</v>
      </c>
      <c r="BL3569" s="294">
        <v>115893.95</v>
      </c>
      <c r="BM3569" s="292" t="s">
        <v>894</v>
      </c>
      <c r="BN3569" s="294"/>
      <c r="BO3569" s="297">
        <v>43216</v>
      </c>
      <c r="BP3569" s="297">
        <v>48756</v>
      </c>
      <c r="BQ3569" s="297" t="s">
        <v>1065</v>
      </c>
      <c r="BR3569" s="297" t="s">
        <v>4741</v>
      </c>
      <c r="BS3569" s="297">
        <v>43216</v>
      </c>
      <c r="BT3569" s="297">
        <v>48756</v>
      </c>
      <c r="BU3569" s="294">
        <v>0</v>
      </c>
      <c r="BV3569" s="294">
        <v>0</v>
      </c>
      <c r="BW3569" s="294">
        <v>0</v>
      </c>
    </row>
    <row r="3570" spans="1:75" s="289" customFormat="1" ht="18.2" customHeight="1" x14ac:dyDescent="0.15">
      <c r="A3570" s="298">
        <v>3568</v>
      </c>
      <c r="B3570" s="299" t="s">
        <v>305</v>
      </c>
      <c r="C3570" s="299" t="s">
        <v>306</v>
      </c>
      <c r="D3570" s="313">
        <v>45172</v>
      </c>
      <c r="E3570" s="300" t="s">
        <v>4005</v>
      </c>
      <c r="F3570" s="309">
        <v>0</v>
      </c>
      <c r="G3570" s="309">
        <v>0</v>
      </c>
      <c r="H3570" s="302">
        <v>195376.46</v>
      </c>
      <c r="I3570" s="302">
        <v>0</v>
      </c>
      <c r="J3570" s="302">
        <v>0</v>
      </c>
      <c r="K3570" s="302">
        <v>195376.46</v>
      </c>
      <c r="L3570" s="302">
        <v>1301.58</v>
      </c>
      <c r="M3570" s="302">
        <v>0</v>
      </c>
      <c r="N3570" s="302">
        <v>0</v>
      </c>
      <c r="O3570" s="302">
        <v>1301.58</v>
      </c>
      <c r="P3570" s="302">
        <v>0</v>
      </c>
      <c r="Q3570" s="302">
        <v>0</v>
      </c>
      <c r="R3570" s="302">
        <v>194074.88</v>
      </c>
      <c r="S3570" s="302">
        <v>0</v>
      </c>
      <c r="T3570" s="302">
        <v>1563.01</v>
      </c>
      <c r="U3570" s="302">
        <v>0</v>
      </c>
      <c r="V3570" s="302">
        <v>0</v>
      </c>
      <c r="W3570" s="302">
        <v>1563.01</v>
      </c>
      <c r="X3570" s="302">
        <v>0</v>
      </c>
      <c r="Y3570" s="302">
        <v>0</v>
      </c>
      <c r="Z3570" s="302">
        <v>0</v>
      </c>
      <c r="AA3570" s="302">
        <v>0</v>
      </c>
      <c r="AB3570" s="302">
        <v>0</v>
      </c>
      <c r="AC3570" s="302">
        <v>0</v>
      </c>
      <c r="AD3570" s="302">
        <v>0</v>
      </c>
      <c r="AE3570" s="302">
        <v>0</v>
      </c>
      <c r="AF3570" s="302">
        <v>0</v>
      </c>
      <c r="AG3570" s="302">
        <v>0</v>
      </c>
      <c r="AH3570" s="302">
        <v>136.4</v>
      </c>
      <c r="AI3570" s="302">
        <v>0</v>
      </c>
      <c r="AJ3570" s="302">
        <v>0</v>
      </c>
      <c r="AK3570" s="302">
        <v>0</v>
      </c>
      <c r="AL3570" s="302">
        <v>0</v>
      </c>
      <c r="AM3570" s="302">
        <v>0</v>
      </c>
      <c r="AN3570" s="302">
        <v>0</v>
      </c>
      <c r="AO3570" s="302">
        <v>0</v>
      </c>
      <c r="AP3570" s="302">
        <v>1044.3900000000001</v>
      </c>
      <c r="AQ3570" s="302">
        <v>0</v>
      </c>
      <c r="AR3570" s="302">
        <v>995.38</v>
      </c>
      <c r="AS3570" s="302">
        <v>0</v>
      </c>
      <c r="AT3570" s="295">
        <f t="shared" si="55"/>
        <v>3050</v>
      </c>
      <c r="AU3570" s="302">
        <v>0</v>
      </c>
      <c r="AV3570" s="302">
        <v>0</v>
      </c>
      <c r="AW3570" s="303">
        <v>98</v>
      </c>
      <c r="AX3570" s="303">
        <v>170</v>
      </c>
      <c r="AY3570" s="302">
        <v>256399.98</v>
      </c>
      <c r="AZ3570" s="302">
        <v>256399.98</v>
      </c>
      <c r="BA3570" s="301">
        <v>89.342206000000004</v>
      </c>
      <c r="BB3570" s="301">
        <v>67.625114122026403</v>
      </c>
      <c r="BC3570" s="301">
        <v>9.6</v>
      </c>
      <c r="BD3570" s="301"/>
      <c r="BE3570" s="300" t="s">
        <v>4204</v>
      </c>
      <c r="BF3570" s="298"/>
      <c r="BG3570" s="300" t="s">
        <v>312</v>
      </c>
      <c r="BH3570" s="300" t="s">
        <v>221</v>
      </c>
      <c r="BI3570" s="300" t="s">
        <v>798</v>
      </c>
      <c r="BJ3570" s="300" t="s">
        <v>103</v>
      </c>
      <c r="BK3570" s="299" t="s">
        <v>4</v>
      </c>
      <c r="BL3570" s="301">
        <v>194074.88</v>
      </c>
      <c r="BM3570" s="299" t="s">
        <v>894</v>
      </c>
      <c r="BN3570" s="301"/>
      <c r="BO3570" s="304">
        <v>43006</v>
      </c>
      <c r="BP3570" s="304">
        <v>48180</v>
      </c>
      <c r="BQ3570" s="297" t="s">
        <v>1065</v>
      </c>
      <c r="BR3570" s="297" t="s">
        <v>4741</v>
      </c>
      <c r="BS3570" s="297">
        <v>43006</v>
      </c>
      <c r="BT3570" s="297">
        <v>48180</v>
      </c>
      <c r="BU3570" s="301">
        <v>0</v>
      </c>
      <c r="BV3570" s="301">
        <v>0</v>
      </c>
      <c r="BW3570" s="301">
        <v>0</v>
      </c>
    </row>
    <row r="3571" spans="1:75" s="289" customFormat="1" ht="18.2" customHeight="1" x14ac:dyDescent="0.15">
      <c r="A3571" s="291">
        <v>3569</v>
      </c>
      <c r="B3571" s="292" t="s">
        <v>305</v>
      </c>
      <c r="C3571" s="292" t="s">
        <v>306</v>
      </c>
      <c r="D3571" s="312">
        <v>45172</v>
      </c>
      <c r="E3571" s="293" t="s">
        <v>4006</v>
      </c>
      <c r="F3571" s="308">
        <v>0</v>
      </c>
      <c r="G3571" s="308">
        <v>0</v>
      </c>
      <c r="H3571" s="295">
        <v>226326.88</v>
      </c>
      <c r="I3571" s="295">
        <v>0</v>
      </c>
      <c r="J3571" s="295">
        <v>0</v>
      </c>
      <c r="K3571" s="295">
        <v>226326.88</v>
      </c>
      <c r="L3571" s="295">
        <v>1624</v>
      </c>
      <c r="M3571" s="295">
        <v>0</v>
      </c>
      <c r="N3571" s="295">
        <v>0</v>
      </c>
      <c r="O3571" s="295">
        <v>1624</v>
      </c>
      <c r="P3571" s="295">
        <v>0</v>
      </c>
      <c r="Q3571" s="295">
        <v>0</v>
      </c>
      <c r="R3571" s="295">
        <v>224702.88</v>
      </c>
      <c r="S3571" s="295">
        <v>0</v>
      </c>
      <c r="T3571" s="295">
        <v>1810.62</v>
      </c>
      <c r="U3571" s="295">
        <v>0</v>
      </c>
      <c r="V3571" s="295">
        <v>0</v>
      </c>
      <c r="W3571" s="295">
        <v>1810.62</v>
      </c>
      <c r="X3571" s="295">
        <v>0</v>
      </c>
      <c r="Y3571" s="295">
        <v>0</v>
      </c>
      <c r="Z3571" s="295">
        <v>0</v>
      </c>
      <c r="AA3571" s="295">
        <v>0</v>
      </c>
      <c r="AB3571" s="295">
        <v>0</v>
      </c>
      <c r="AC3571" s="295">
        <v>0</v>
      </c>
      <c r="AD3571" s="295">
        <v>0</v>
      </c>
      <c r="AE3571" s="295">
        <v>0</v>
      </c>
      <c r="AF3571" s="295">
        <v>0</v>
      </c>
      <c r="AG3571" s="295">
        <v>0</v>
      </c>
      <c r="AH3571" s="295">
        <v>178.44</v>
      </c>
      <c r="AI3571" s="295">
        <v>0</v>
      </c>
      <c r="AJ3571" s="295">
        <v>0</v>
      </c>
      <c r="AK3571" s="295">
        <v>0</v>
      </c>
      <c r="AL3571" s="295">
        <v>0</v>
      </c>
      <c r="AM3571" s="295">
        <v>0</v>
      </c>
      <c r="AN3571" s="295">
        <v>0</v>
      </c>
      <c r="AO3571" s="295">
        <v>0</v>
      </c>
      <c r="AP3571" s="295">
        <v>1.94</v>
      </c>
      <c r="AQ3571" s="295">
        <v>0</v>
      </c>
      <c r="AR3571" s="295">
        <v>0</v>
      </c>
      <c r="AS3571" s="295">
        <v>0</v>
      </c>
      <c r="AT3571" s="295">
        <f t="shared" si="55"/>
        <v>3615</v>
      </c>
      <c r="AU3571" s="295">
        <v>0</v>
      </c>
      <c r="AV3571" s="295">
        <v>0</v>
      </c>
      <c r="AW3571" s="296">
        <v>93</v>
      </c>
      <c r="AX3571" s="296">
        <v>165</v>
      </c>
      <c r="AY3571" s="295">
        <v>378000.72</v>
      </c>
      <c r="AZ3571" s="295">
        <v>302467.11</v>
      </c>
      <c r="BA3571" s="294">
        <v>61.271312999999999</v>
      </c>
      <c r="BB3571" s="294">
        <v>45.518471388447601</v>
      </c>
      <c r="BC3571" s="294">
        <v>9.6</v>
      </c>
      <c r="BD3571" s="294"/>
      <c r="BE3571" s="293" t="s">
        <v>4204</v>
      </c>
      <c r="BF3571" s="291"/>
      <c r="BG3571" s="293" t="s">
        <v>312</v>
      </c>
      <c r="BH3571" s="293" t="s">
        <v>189</v>
      </c>
      <c r="BI3571" s="293" t="s">
        <v>323</v>
      </c>
      <c r="BJ3571" s="293" t="s">
        <v>103</v>
      </c>
      <c r="BK3571" s="292" t="s">
        <v>4</v>
      </c>
      <c r="BL3571" s="294">
        <v>224702.88</v>
      </c>
      <c r="BM3571" s="292" t="s">
        <v>894</v>
      </c>
      <c r="BN3571" s="294"/>
      <c r="BO3571" s="297">
        <v>43006</v>
      </c>
      <c r="BP3571" s="297">
        <v>48027</v>
      </c>
      <c r="BQ3571" s="297" t="s">
        <v>1065</v>
      </c>
      <c r="BR3571" s="297" t="s">
        <v>4741</v>
      </c>
      <c r="BS3571" s="297">
        <v>43006</v>
      </c>
      <c r="BT3571" s="297">
        <v>48027</v>
      </c>
      <c r="BU3571" s="294">
        <v>0</v>
      </c>
      <c r="BV3571" s="294">
        <v>0</v>
      </c>
      <c r="BW3571" s="294">
        <v>0</v>
      </c>
    </row>
    <row r="3572" spans="1:75" s="289" customFormat="1" ht="18.2" customHeight="1" x14ac:dyDescent="0.15">
      <c r="A3572" s="298">
        <v>3570</v>
      </c>
      <c r="B3572" s="299" t="s">
        <v>305</v>
      </c>
      <c r="C3572" s="299" t="s">
        <v>306</v>
      </c>
      <c r="D3572" s="313">
        <v>45172</v>
      </c>
      <c r="E3572" s="300" t="s">
        <v>4007</v>
      </c>
      <c r="F3572" s="309">
        <v>0</v>
      </c>
      <c r="G3572" s="309">
        <v>0</v>
      </c>
      <c r="H3572" s="302">
        <v>191947.81</v>
      </c>
      <c r="I3572" s="302">
        <v>0</v>
      </c>
      <c r="J3572" s="302">
        <v>0</v>
      </c>
      <c r="K3572" s="302">
        <v>191947.81</v>
      </c>
      <c r="L3572" s="302">
        <v>1278.73</v>
      </c>
      <c r="M3572" s="302">
        <v>0</v>
      </c>
      <c r="N3572" s="302">
        <v>0</v>
      </c>
      <c r="O3572" s="302">
        <v>1278.73</v>
      </c>
      <c r="P3572" s="302">
        <v>0</v>
      </c>
      <c r="Q3572" s="302">
        <v>0</v>
      </c>
      <c r="R3572" s="302">
        <v>190669.08</v>
      </c>
      <c r="S3572" s="302">
        <v>0</v>
      </c>
      <c r="T3572" s="302">
        <v>1535.58</v>
      </c>
      <c r="U3572" s="302">
        <v>0</v>
      </c>
      <c r="V3572" s="302">
        <v>0</v>
      </c>
      <c r="W3572" s="302">
        <v>1535.58</v>
      </c>
      <c r="X3572" s="302">
        <v>0</v>
      </c>
      <c r="Y3572" s="302">
        <v>0</v>
      </c>
      <c r="Z3572" s="302">
        <v>0</v>
      </c>
      <c r="AA3572" s="302">
        <v>0</v>
      </c>
      <c r="AB3572" s="302">
        <v>0</v>
      </c>
      <c r="AC3572" s="302">
        <v>0</v>
      </c>
      <c r="AD3572" s="302">
        <v>0</v>
      </c>
      <c r="AE3572" s="302">
        <v>0</v>
      </c>
      <c r="AF3572" s="302">
        <v>0</v>
      </c>
      <c r="AG3572" s="302">
        <v>0</v>
      </c>
      <c r="AH3572" s="302">
        <v>134.01</v>
      </c>
      <c r="AI3572" s="302">
        <v>0</v>
      </c>
      <c r="AJ3572" s="302">
        <v>0</v>
      </c>
      <c r="AK3572" s="302">
        <v>0</v>
      </c>
      <c r="AL3572" s="302">
        <v>0</v>
      </c>
      <c r="AM3572" s="302">
        <v>0</v>
      </c>
      <c r="AN3572" s="302">
        <v>0</v>
      </c>
      <c r="AO3572" s="302">
        <v>0</v>
      </c>
      <c r="AP3572" s="302">
        <v>77.12</v>
      </c>
      <c r="AQ3572" s="302">
        <v>0</v>
      </c>
      <c r="AR3572" s="302">
        <v>25.44</v>
      </c>
      <c r="AS3572" s="302">
        <v>0</v>
      </c>
      <c r="AT3572" s="295">
        <f t="shared" si="55"/>
        <v>3000</v>
      </c>
      <c r="AU3572" s="302">
        <v>0</v>
      </c>
      <c r="AV3572" s="302">
        <v>0</v>
      </c>
      <c r="AW3572" s="303">
        <v>98</v>
      </c>
      <c r="AX3572" s="303">
        <v>170</v>
      </c>
      <c r="AY3572" s="302">
        <v>251899.99</v>
      </c>
      <c r="AZ3572" s="302">
        <v>251899.99</v>
      </c>
      <c r="BA3572" s="301">
        <v>86.498609999999999</v>
      </c>
      <c r="BB3572" s="301">
        <v>65.472850514915905</v>
      </c>
      <c r="BC3572" s="301">
        <v>9.6</v>
      </c>
      <c r="BD3572" s="301"/>
      <c r="BE3572" s="300" t="s">
        <v>4204</v>
      </c>
      <c r="BF3572" s="298"/>
      <c r="BG3572" s="300" t="s">
        <v>312</v>
      </c>
      <c r="BH3572" s="300" t="s">
        <v>196</v>
      </c>
      <c r="BI3572" s="300" t="s">
        <v>773</v>
      </c>
      <c r="BJ3572" s="300" t="s">
        <v>103</v>
      </c>
      <c r="BK3572" s="299" t="s">
        <v>4</v>
      </c>
      <c r="BL3572" s="301">
        <v>190669.08</v>
      </c>
      <c r="BM3572" s="299" t="s">
        <v>894</v>
      </c>
      <c r="BN3572" s="301"/>
      <c r="BO3572" s="304">
        <v>43006</v>
      </c>
      <c r="BP3572" s="304">
        <v>48180</v>
      </c>
      <c r="BQ3572" s="297" t="s">
        <v>1065</v>
      </c>
      <c r="BR3572" s="297" t="s">
        <v>4741</v>
      </c>
      <c r="BS3572" s="297">
        <v>43006</v>
      </c>
      <c r="BT3572" s="297">
        <v>48180</v>
      </c>
      <c r="BU3572" s="301">
        <v>0</v>
      </c>
      <c r="BV3572" s="301">
        <v>0</v>
      </c>
      <c r="BW3572" s="301">
        <v>0</v>
      </c>
    </row>
    <row r="3573" spans="1:75" s="289" customFormat="1" ht="18.2" customHeight="1" x14ac:dyDescent="0.15">
      <c r="A3573" s="291">
        <v>3571</v>
      </c>
      <c r="B3573" s="292" t="s">
        <v>305</v>
      </c>
      <c r="C3573" s="292" t="s">
        <v>306</v>
      </c>
      <c r="D3573" s="312">
        <v>45172</v>
      </c>
      <c r="E3573" s="293" t="s">
        <v>4008</v>
      </c>
      <c r="F3573" s="308">
        <v>0</v>
      </c>
      <c r="G3573" s="308">
        <v>1</v>
      </c>
      <c r="H3573" s="295">
        <v>200655.56</v>
      </c>
      <c r="I3573" s="295">
        <v>1882.38</v>
      </c>
      <c r="J3573" s="295">
        <v>0</v>
      </c>
      <c r="K3573" s="295">
        <v>202537.94</v>
      </c>
      <c r="L3573" s="295">
        <v>1898.07</v>
      </c>
      <c r="M3573" s="295">
        <v>0</v>
      </c>
      <c r="N3573" s="295">
        <v>1882.38</v>
      </c>
      <c r="O3573" s="295">
        <v>1898.07</v>
      </c>
      <c r="P3573" s="295">
        <v>0</v>
      </c>
      <c r="Q3573" s="295">
        <v>0</v>
      </c>
      <c r="R3573" s="295">
        <v>198757.49</v>
      </c>
      <c r="S3573" s="295">
        <v>900.57</v>
      </c>
      <c r="T3573" s="295">
        <v>1672.13</v>
      </c>
      <c r="U3573" s="295">
        <v>0</v>
      </c>
      <c r="V3573" s="295">
        <v>900.57</v>
      </c>
      <c r="W3573" s="295">
        <v>1672.13</v>
      </c>
      <c r="X3573" s="295">
        <v>0</v>
      </c>
      <c r="Y3573" s="295">
        <v>0</v>
      </c>
      <c r="Z3573" s="295">
        <v>0</v>
      </c>
      <c r="AA3573" s="295">
        <v>0</v>
      </c>
      <c r="AB3573" s="295">
        <v>0</v>
      </c>
      <c r="AC3573" s="295">
        <v>0</v>
      </c>
      <c r="AD3573" s="295">
        <v>0</v>
      </c>
      <c r="AE3573" s="295">
        <v>0</v>
      </c>
      <c r="AF3573" s="295">
        <v>0</v>
      </c>
      <c r="AG3573" s="295">
        <v>0</v>
      </c>
      <c r="AH3573" s="295">
        <v>163.12</v>
      </c>
      <c r="AI3573" s="295">
        <v>0</v>
      </c>
      <c r="AJ3573" s="295">
        <v>0</v>
      </c>
      <c r="AK3573" s="295">
        <v>0</v>
      </c>
      <c r="AL3573" s="295">
        <v>350</v>
      </c>
      <c r="AM3573" s="295">
        <v>0</v>
      </c>
      <c r="AN3573" s="295">
        <v>0</v>
      </c>
      <c r="AO3573" s="295">
        <v>0</v>
      </c>
      <c r="AP3573" s="295">
        <v>33.729999999999997</v>
      </c>
      <c r="AQ3573" s="295">
        <v>0</v>
      </c>
      <c r="AR3573" s="295">
        <v>0</v>
      </c>
      <c r="AS3573" s="295">
        <v>0</v>
      </c>
      <c r="AT3573" s="295">
        <f t="shared" si="55"/>
        <v>6900</v>
      </c>
      <c r="AU3573" s="295">
        <v>0</v>
      </c>
      <c r="AV3573" s="295">
        <v>0</v>
      </c>
      <c r="AW3573" s="296">
        <v>89</v>
      </c>
      <c r="AX3573" s="296">
        <v>161</v>
      </c>
      <c r="AY3573" s="295">
        <v>309998.59999999998</v>
      </c>
      <c r="AZ3573" s="295">
        <v>304013.2</v>
      </c>
      <c r="BA3573" s="294">
        <v>73.049210000000002</v>
      </c>
      <c r="BB3573" s="294">
        <v>47.758050065204102</v>
      </c>
      <c r="BC3573" s="294">
        <v>10</v>
      </c>
      <c r="BD3573" s="294"/>
      <c r="BE3573" s="293" t="s">
        <v>4204</v>
      </c>
      <c r="BF3573" s="291"/>
      <c r="BG3573" s="293" t="s">
        <v>312</v>
      </c>
      <c r="BH3573" s="293" t="s">
        <v>479</v>
      </c>
      <c r="BI3573" s="293" t="s">
        <v>521</v>
      </c>
      <c r="BJ3573" s="293" t="s">
        <v>103</v>
      </c>
      <c r="BK3573" s="292" t="s">
        <v>4</v>
      </c>
      <c r="BL3573" s="294">
        <v>198757.49</v>
      </c>
      <c r="BM3573" s="292" t="s">
        <v>894</v>
      </c>
      <c r="BN3573" s="294"/>
      <c r="BO3573" s="297">
        <v>43006</v>
      </c>
      <c r="BP3573" s="297">
        <v>47907</v>
      </c>
      <c r="BQ3573" s="297" t="s">
        <v>1065</v>
      </c>
      <c r="BR3573" s="297" t="s">
        <v>4741</v>
      </c>
      <c r="BS3573" s="297">
        <v>43006</v>
      </c>
      <c r="BT3573" s="297">
        <v>47907</v>
      </c>
      <c r="BU3573" s="294">
        <v>0</v>
      </c>
      <c r="BV3573" s="294">
        <v>0</v>
      </c>
      <c r="BW3573" s="294">
        <v>0</v>
      </c>
    </row>
    <row r="3574" spans="1:75" s="289" customFormat="1" ht="18.2" customHeight="1" x14ac:dyDescent="0.15">
      <c r="A3574" s="298">
        <v>3572</v>
      </c>
      <c r="B3574" s="299" t="s">
        <v>305</v>
      </c>
      <c r="C3574" s="299" t="s">
        <v>306</v>
      </c>
      <c r="D3574" s="313">
        <v>45172</v>
      </c>
      <c r="E3574" s="300" t="s">
        <v>4009</v>
      </c>
      <c r="F3574" s="309">
        <v>0</v>
      </c>
      <c r="G3574" s="309">
        <v>0</v>
      </c>
      <c r="H3574" s="302">
        <v>268210.55</v>
      </c>
      <c r="I3574" s="302">
        <v>0</v>
      </c>
      <c r="J3574" s="302">
        <v>0</v>
      </c>
      <c r="K3574" s="302">
        <v>268210.55</v>
      </c>
      <c r="L3574" s="302">
        <v>1875.93</v>
      </c>
      <c r="M3574" s="302">
        <v>0</v>
      </c>
      <c r="N3574" s="302">
        <v>0</v>
      </c>
      <c r="O3574" s="302">
        <v>1875.93</v>
      </c>
      <c r="P3574" s="302">
        <v>0</v>
      </c>
      <c r="Q3574" s="302">
        <v>0</v>
      </c>
      <c r="R3574" s="302">
        <v>266334.62</v>
      </c>
      <c r="S3574" s="302">
        <v>0</v>
      </c>
      <c r="T3574" s="302">
        <v>2123.33</v>
      </c>
      <c r="U3574" s="302">
        <v>0</v>
      </c>
      <c r="V3574" s="302">
        <v>0</v>
      </c>
      <c r="W3574" s="302">
        <v>2123.33</v>
      </c>
      <c r="X3574" s="302">
        <v>0</v>
      </c>
      <c r="Y3574" s="302">
        <v>0</v>
      </c>
      <c r="Z3574" s="302">
        <v>0</v>
      </c>
      <c r="AA3574" s="302">
        <v>0</v>
      </c>
      <c r="AB3574" s="302">
        <v>0</v>
      </c>
      <c r="AC3574" s="302">
        <v>0</v>
      </c>
      <c r="AD3574" s="302">
        <v>0</v>
      </c>
      <c r="AE3574" s="302">
        <v>0</v>
      </c>
      <c r="AF3574" s="302">
        <v>0</v>
      </c>
      <c r="AG3574" s="302">
        <v>0</v>
      </c>
      <c r="AH3574" s="302">
        <v>188.33</v>
      </c>
      <c r="AI3574" s="302">
        <v>0</v>
      </c>
      <c r="AJ3574" s="302">
        <v>0</v>
      </c>
      <c r="AK3574" s="302">
        <v>0</v>
      </c>
      <c r="AL3574" s="302">
        <v>0</v>
      </c>
      <c r="AM3574" s="302">
        <v>0</v>
      </c>
      <c r="AN3574" s="302">
        <v>0</v>
      </c>
      <c r="AO3574" s="302">
        <v>0</v>
      </c>
      <c r="AP3574" s="302">
        <v>312.41000000000003</v>
      </c>
      <c r="AQ3574" s="302">
        <v>0</v>
      </c>
      <c r="AR3574" s="302">
        <v>0</v>
      </c>
      <c r="AS3574" s="302">
        <v>0</v>
      </c>
      <c r="AT3574" s="295">
        <f t="shared" si="55"/>
        <v>4500</v>
      </c>
      <c r="AU3574" s="302">
        <v>0</v>
      </c>
      <c r="AV3574" s="302">
        <v>0</v>
      </c>
      <c r="AW3574" s="303">
        <v>95</v>
      </c>
      <c r="AX3574" s="303">
        <v>165</v>
      </c>
      <c r="AY3574" s="302">
        <v>353998.24</v>
      </c>
      <c r="AZ3574" s="302">
        <v>353998.24</v>
      </c>
      <c r="BA3574" s="301">
        <v>90.000354999999999</v>
      </c>
      <c r="BB3574" s="301">
        <v>67.712795263586898</v>
      </c>
      <c r="BC3574" s="301">
        <v>9.5</v>
      </c>
      <c r="BD3574" s="301"/>
      <c r="BE3574" s="300" t="s">
        <v>4204</v>
      </c>
      <c r="BF3574" s="298"/>
      <c r="BG3574" s="300" t="s">
        <v>320</v>
      </c>
      <c r="BH3574" s="300" t="s">
        <v>181</v>
      </c>
      <c r="BI3574" s="300" t="s">
        <v>400</v>
      </c>
      <c r="BJ3574" s="300" t="s">
        <v>103</v>
      </c>
      <c r="BK3574" s="299" t="s">
        <v>4</v>
      </c>
      <c r="BL3574" s="301">
        <v>266334.62</v>
      </c>
      <c r="BM3574" s="299" t="s">
        <v>894</v>
      </c>
      <c r="BN3574" s="301"/>
      <c r="BO3574" s="304">
        <v>43067</v>
      </c>
      <c r="BP3574" s="304">
        <v>48088</v>
      </c>
      <c r="BQ3574" s="297" t="s">
        <v>1065</v>
      </c>
      <c r="BR3574" s="297" t="s">
        <v>4741</v>
      </c>
      <c r="BS3574" s="297">
        <v>43067</v>
      </c>
      <c r="BT3574" s="297">
        <v>48088</v>
      </c>
      <c r="BU3574" s="301">
        <v>0</v>
      </c>
      <c r="BV3574" s="301">
        <v>0</v>
      </c>
      <c r="BW3574" s="301">
        <v>0</v>
      </c>
    </row>
    <row r="3575" spans="1:75" s="289" customFormat="1" ht="18.2" customHeight="1" x14ac:dyDescent="0.15">
      <c r="A3575" s="291">
        <v>3573</v>
      </c>
      <c r="B3575" s="292" t="s">
        <v>305</v>
      </c>
      <c r="C3575" s="292" t="s">
        <v>306</v>
      </c>
      <c r="D3575" s="312">
        <v>45172</v>
      </c>
      <c r="E3575" s="293" t="s">
        <v>4010</v>
      </c>
      <c r="F3575" s="308">
        <v>0</v>
      </c>
      <c r="G3575" s="308">
        <v>0</v>
      </c>
      <c r="H3575" s="295">
        <v>194800.84</v>
      </c>
      <c r="I3575" s="295">
        <v>0</v>
      </c>
      <c r="J3575" s="295">
        <v>0</v>
      </c>
      <c r="K3575" s="295">
        <v>194800.84</v>
      </c>
      <c r="L3575" s="295">
        <v>1356.46</v>
      </c>
      <c r="M3575" s="295">
        <v>0</v>
      </c>
      <c r="N3575" s="295">
        <v>0</v>
      </c>
      <c r="O3575" s="295">
        <v>1356.46</v>
      </c>
      <c r="P3575" s="295">
        <v>0</v>
      </c>
      <c r="Q3575" s="295">
        <v>0</v>
      </c>
      <c r="R3575" s="295">
        <v>193444.38</v>
      </c>
      <c r="S3575" s="295">
        <v>0</v>
      </c>
      <c r="T3575" s="295">
        <v>1558.41</v>
      </c>
      <c r="U3575" s="295">
        <v>0</v>
      </c>
      <c r="V3575" s="295">
        <v>0</v>
      </c>
      <c r="W3575" s="295">
        <v>1558.41</v>
      </c>
      <c r="X3575" s="295">
        <v>0</v>
      </c>
      <c r="Y3575" s="295">
        <v>0</v>
      </c>
      <c r="Z3575" s="295">
        <v>0</v>
      </c>
      <c r="AA3575" s="295">
        <v>0</v>
      </c>
      <c r="AB3575" s="295">
        <v>0</v>
      </c>
      <c r="AC3575" s="295">
        <v>0</v>
      </c>
      <c r="AD3575" s="295">
        <v>0</v>
      </c>
      <c r="AE3575" s="295">
        <v>0</v>
      </c>
      <c r="AF3575" s="295">
        <v>0</v>
      </c>
      <c r="AG3575" s="295">
        <v>0</v>
      </c>
      <c r="AH3575" s="295">
        <v>154.97999999999999</v>
      </c>
      <c r="AI3575" s="295">
        <v>0</v>
      </c>
      <c r="AJ3575" s="295">
        <v>0</v>
      </c>
      <c r="AK3575" s="295">
        <v>0</v>
      </c>
      <c r="AL3575" s="295">
        <v>0</v>
      </c>
      <c r="AM3575" s="295">
        <v>0</v>
      </c>
      <c r="AN3575" s="295">
        <v>0</v>
      </c>
      <c r="AO3575" s="295">
        <v>0</v>
      </c>
      <c r="AP3575" s="295">
        <v>1.2</v>
      </c>
      <c r="AQ3575" s="295">
        <v>0</v>
      </c>
      <c r="AR3575" s="295">
        <v>1.05</v>
      </c>
      <c r="AS3575" s="295">
        <v>0</v>
      </c>
      <c r="AT3575" s="295">
        <f t="shared" si="55"/>
        <v>3070</v>
      </c>
      <c r="AU3575" s="295">
        <v>0</v>
      </c>
      <c r="AV3575" s="295">
        <v>0</v>
      </c>
      <c r="AW3575" s="296">
        <v>95</v>
      </c>
      <c r="AX3575" s="296">
        <v>167</v>
      </c>
      <c r="AY3575" s="295">
        <v>333900</v>
      </c>
      <c r="AZ3575" s="295">
        <v>258397.6</v>
      </c>
      <c r="BA3575" s="294">
        <v>50.562803000000002</v>
      </c>
      <c r="BB3575" s="294">
        <v>37.852867354020098</v>
      </c>
      <c r="BC3575" s="294">
        <v>9.6</v>
      </c>
      <c r="BD3575" s="294"/>
      <c r="BE3575" s="293" t="s">
        <v>4204</v>
      </c>
      <c r="BF3575" s="291"/>
      <c r="BG3575" s="293" t="s">
        <v>320</v>
      </c>
      <c r="BH3575" s="293" t="s">
        <v>197</v>
      </c>
      <c r="BI3575" s="293" t="s">
        <v>373</v>
      </c>
      <c r="BJ3575" s="293" t="s">
        <v>103</v>
      </c>
      <c r="BK3575" s="292" t="s">
        <v>4</v>
      </c>
      <c r="BL3575" s="294">
        <v>193444.38</v>
      </c>
      <c r="BM3575" s="292" t="s">
        <v>894</v>
      </c>
      <c r="BN3575" s="294"/>
      <c r="BO3575" s="297">
        <v>43006</v>
      </c>
      <c r="BP3575" s="297">
        <v>48088</v>
      </c>
      <c r="BQ3575" s="297" t="s">
        <v>1067</v>
      </c>
      <c r="BR3575" s="297" t="s">
        <v>4743</v>
      </c>
      <c r="BS3575" s="297">
        <v>43006</v>
      </c>
      <c r="BT3575" s="297">
        <v>48088</v>
      </c>
      <c r="BU3575" s="294">
        <v>0</v>
      </c>
      <c r="BV3575" s="294">
        <v>0</v>
      </c>
      <c r="BW3575" s="294">
        <v>0</v>
      </c>
    </row>
    <row r="3576" spans="1:75" s="289" customFormat="1" ht="18.2" customHeight="1" x14ac:dyDescent="0.15">
      <c r="A3576" s="298">
        <v>3574</v>
      </c>
      <c r="B3576" s="299" t="s">
        <v>305</v>
      </c>
      <c r="C3576" s="299" t="s">
        <v>306</v>
      </c>
      <c r="D3576" s="313">
        <v>45172</v>
      </c>
      <c r="E3576" s="300" t="s">
        <v>4057</v>
      </c>
      <c r="F3576" s="309">
        <v>0</v>
      </c>
      <c r="G3576" s="309">
        <v>0</v>
      </c>
      <c r="H3576" s="302">
        <v>145984.94</v>
      </c>
      <c r="I3576" s="302">
        <v>0</v>
      </c>
      <c r="J3576" s="302">
        <v>0</v>
      </c>
      <c r="K3576" s="302">
        <v>145984.94</v>
      </c>
      <c r="L3576" s="302">
        <v>3758.6</v>
      </c>
      <c r="M3576" s="302">
        <v>0</v>
      </c>
      <c r="N3576" s="302">
        <v>0</v>
      </c>
      <c r="O3576" s="302">
        <v>3758.6</v>
      </c>
      <c r="P3576" s="302">
        <v>0</v>
      </c>
      <c r="Q3576" s="302">
        <v>0</v>
      </c>
      <c r="R3576" s="302">
        <v>142226.34</v>
      </c>
      <c r="S3576" s="302">
        <v>0</v>
      </c>
      <c r="T3576" s="302">
        <v>1155.71</v>
      </c>
      <c r="U3576" s="302">
        <v>0</v>
      </c>
      <c r="V3576" s="302">
        <v>0</v>
      </c>
      <c r="W3576" s="302">
        <v>1155.71</v>
      </c>
      <c r="X3576" s="302">
        <v>0</v>
      </c>
      <c r="Y3576" s="302">
        <v>0</v>
      </c>
      <c r="Z3576" s="302">
        <v>0</v>
      </c>
      <c r="AA3576" s="302">
        <v>0</v>
      </c>
      <c r="AB3576" s="302">
        <v>0</v>
      </c>
      <c r="AC3576" s="302">
        <v>0</v>
      </c>
      <c r="AD3576" s="302">
        <v>0</v>
      </c>
      <c r="AE3576" s="302">
        <v>0</v>
      </c>
      <c r="AF3576" s="302">
        <v>0</v>
      </c>
      <c r="AG3576" s="302">
        <v>0</v>
      </c>
      <c r="AH3576" s="302">
        <v>194.25</v>
      </c>
      <c r="AI3576" s="302">
        <v>0</v>
      </c>
      <c r="AJ3576" s="302">
        <v>0</v>
      </c>
      <c r="AK3576" s="302">
        <v>0</v>
      </c>
      <c r="AL3576" s="302">
        <v>0</v>
      </c>
      <c r="AM3576" s="302">
        <v>0</v>
      </c>
      <c r="AN3576" s="302">
        <v>0</v>
      </c>
      <c r="AO3576" s="302">
        <v>0</v>
      </c>
      <c r="AP3576" s="302">
        <v>140.24</v>
      </c>
      <c r="AQ3576" s="302">
        <v>0</v>
      </c>
      <c r="AR3576" s="302">
        <v>137.80000000000001</v>
      </c>
      <c r="AS3576" s="302">
        <v>0</v>
      </c>
      <c r="AT3576" s="295">
        <f t="shared" si="55"/>
        <v>5111</v>
      </c>
      <c r="AU3576" s="302">
        <v>0</v>
      </c>
      <c r="AV3576" s="302">
        <v>0</v>
      </c>
      <c r="AW3576" s="303">
        <v>33</v>
      </c>
      <c r="AX3576" s="303">
        <v>98</v>
      </c>
      <c r="AY3576" s="302">
        <v>442000.21</v>
      </c>
      <c r="AZ3576" s="302">
        <v>305688.14</v>
      </c>
      <c r="BA3576" s="301">
        <v>66.442567999999994</v>
      </c>
      <c r="BB3576" s="301">
        <v>30.913476940391298</v>
      </c>
      <c r="BC3576" s="301">
        <v>9.5</v>
      </c>
      <c r="BD3576" s="301"/>
      <c r="BE3576" s="300" t="s">
        <v>4204</v>
      </c>
      <c r="BF3576" s="298"/>
      <c r="BG3576" s="300" t="s">
        <v>351</v>
      </c>
      <c r="BH3576" s="300" t="s">
        <v>370</v>
      </c>
      <c r="BI3576" s="300" t="s">
        <v>568</v>
      </c>
      <c r="BJ3576" s="300" t="s">
        <v>103</v>
      </c>
      <c r="BK3576" s="299" t="s">
        <v>4</v>
      </c>
      <c r="BL3576" s="301">
        <v>142226.34</v>
      </c>
      <c r="BM3576" s="299" t="s">
        <v>894</v>
      </c>
      <c r="BN3576" s="301"/>
      <c r="BO3576" s="304">
        <v>43195</v>
      </c>
      <c r="BP3576" s="304">
        <v>46178</v>
      </c>
      <c r="BQ3576" s="297" t="s">
        <v>1064</v>
      </c>
      <c r="BR3576" s="297" t="s">
        <v>4747</v>
      </c>
      <c r="BS3576" s="297">
        <v>43195</v>
      </c>
      <c r="BT3576" s="297">
        <v>46178</v>
      </c>
      <c r="BU3576" s="301">
        <v>0</v>
      </c>
      <c r="BV3576" s="301">
        <v>0</v>
      </c>
      <c r="BW3576" s="301">
        <v>0</v>
      </c>
    </row>
    <row r="3577" spans="1:75" s="289" customFormat="1" ht="18.2" customHeight="1" x14ac:dyDescent="0.15">
      <c r="A3577" s="291">
        <v>3575</v>
      </c>
      <c r="B3577" s="292" t="s">
        <v>305</v>
      </c>
      <c r="C3577" s="292" t="s">
        <v>306</v>
      </c>
      <c r="D3577" s="312">
        <v>45172</v>
      </c>
      <c r="E3577" s="293" t="s">
        <v>4011</v>
      </c>
      <c r="F3577" s="308">
        <v>57</v>
      </c>
      <c r="G3577" s="308">
        <v>56</v>
      </c>
      <c r="H3577" s="295">
        <v>165863.29</v>
      </c>
      <c r="I3577" s="295">
        <v>51966.49</v>
      </c>
      <c r="J3577" s="295">
        <v>0</v>
      </c>
      <c r="K3577" s="295">
        <v>217829.78</v>
      </c>
      <c r="L3577" s="295">
        <v>1154.95</v>
      </c>
      <c r="M3577" s="295">
        <v>0</v>
      </c>
      <c r="N3577" s="295">
        <v>0</v>
      </c>
      <c r="O3577" s="295">
        <v>0</v>
      </c>
      <c r="P3577" s="295">
        <v>0</v>
      </c>
      <c r="Q3577" s="295">
        <v>0</v>
      </c>
      <c r="R3577" s="295">
        <v>217829.78</v>
      </c>
      <c r="S3577" s="295">
        <v>87017.67</v>
      </c>
      <c r="T3577" s="295">
        <v>1326.91</v>
      </c>
      <c r="U3577" s="295">
        <v>0</v>
      </c>
      <c r="V3577" s="295">
        <v>0</v>
      </c>
      <c r="W3577" s="295">
        <v>0</v>
      </c>
      <c r="X3577" s="295">
        <v>0</v>
      </c>
      <c r="Y3577" s="295">
        <v>0</v>
      </c>
      <c r="Z3577" s="295">
        <v>88344.58</v>
      </c>
      <c r="AA3577" s="295">
        <v>0</v>
      </c>
      <c r="AB3577" s="295">
        <v>0</v>
      </c>
      <c r="AC3577" s="295">
        <v>0</v>
      </c>
      <c r="AD3577" s="295">
        <v>0</v>
      </c>
      <c r="AE3577" s="295">
        <v>0</v>
      </c>
      <c r="AF3577" s="295">
        <v>0</v>
      </c>
      <c r="AG3577" s="295">
        <v>0</v>
      </c>
      <c r="AH3577" s="295">
        <v>0</v>
      </c>
      <c r="AI3577" s="295">
        <v>0</v>
      </c>
      <c r="AJ3577" s="295">
        <v>0</v>
      </c>
      <c r="AK3577" s="295">
        <v>0</v>
      </c>
      <c r="AL3577" s="295">
        <v>0</v>
      </c>
      <c r="AM3577" s="295">
        <v>0</v>
      </c>
      <c r="AN3577" s="295">
        <v>0</v>
      </c>
      <c r="AO3577" s="295">
        <v>0</v>
      </c>
      <c r="AP3577" s="295">
        <v>0</v>
      </c>
      <c r="AQ3577" s="295">
        <v>0</v>
      </c>
      <c r="AR3577" s="295">
        <v>0</v>
      </c>
      <c r="AS3577" s="295">
        <v>0</v>
      </c>
      <c r="AT3577" s="295">
        <f t="shared" si="55"/>
        <v>0</v>
      </c>
      <c r="AU3577" s="295">
        <v>53121.440000000002</v>
      </c>
      <c r="AV3577" s="295">
        <v>88344.58</v>
      </c>
      <c r="AW3577" s="296">
        <v>95</v>
      </c>
      <c r="AX3577" s="296">
        <v>166</v>
      </c>
      <c r="AY3577" s="295">
        <v>326299.94</v>
      </c>
      <c r="AZ3577" s="295">
        <v>219290.66</v>
      </c>
      <c r="BA3577" s="294">
        <v>48.820118000000001</v>
      </c>
      <c r="BB3577" s="294">
        <v>48.494886027129702</v>
      </c>
      <c r="BC3577" s="294">
        <v>9.6</v>
      </c>
      <c r="BD3577" s="294"/>
      <c r="BE3577" s="293" t="s">
        <v>4204</v>
      </c>
      <c r="BF3577" s="291"/>
      <c r="BG3577" s="293" t="s">
        <v>312</v>
      </c>
      <c r="BH3577" s="293" t="s">
        <v>188</v>
      </c>
      <c r="BI3577" s="293" t="s">
        <v>313</v>
      </c>
      <c r="BJ3577" s="293" t="s">
        <v>4205</v>
      </c>
      <c r="BK3577" s="292" t="s">
        <v>4</v>
      </c>
      <c r="BL3577" s="294">
        <v>217829.78</v>
      </c>
      <c r="BM3577" s="292" t="s">
        <v>894</v>
      </c>
      <c r="BN3577" s="294"/>
      <c r="BO3577" s="297">
        <v>43012</v>
      </c>
      <c r="BP3577" s="297">
        <v>48064</v>
      </c>
      <c r="BQ3577" s="297" t="s">
        <v>925</v>
      </c>
      <c r="BR3577" s="297" t="s">
        <v>4745</v>
      </c>
      <c r="BS3577" s="297">
        <v>43012</v>
      </c>
      <c r="BT3577" s="297">
        <v>48064</v>
      </c>
      <c r="BU3577" s="294">
        <v>8064.1</v>
      </c>
      <c r="BV3577" s="294">
        <v>0</v>
      </c>
      <c r="BW3577" s="294">
        <v>0</v>
      </c>
    </row>
    <row r="3578" spans="1:75" s="289" customFormat="1" ht="18.2" customHeight="1" x14ac:dyDescent="0.15">
      <c r="A3578" s="298">
        <v>3576</v>
      </c>
      <c r="B3578" s="299" t="s">
        <v>305</v>
      </c>
      <c r="C3578" s="299" t="s">
        <v>306</v>
      </c>
      <c r="D3578" s="313">
        <v>45172</v>
      </c>
      <c r="E3578" s="300" t="s">
        <v>4012</v>
      </c>
      <c r="F3578" s="309">
        <v>0</v>
      </c>
      <c r="G3578" s="309">
        <v>0</v>
      </c>
      <c r="H3578" s="302">
        <v>63852.32</v>
      </c>
      <c r="I3578" s="302">
        <v>0</v>
      </c>
      <c r="J3578" s="302">
        <v>0</v>
      </c>
      <c r="K3578" s="302">
        <v>63852.32</v>
      </c>
      <c r="L3578" s="302">
        <v>2209.58</v>
      </c>
      <c r="M3578" s="302">
        <v>0</v>
      </c>
      <c r="N3578" s="302">
        <v>0</v>
      </c>
      <c r="O3578" s="302">
        <v>2209.58</v>
      </c>
      <c r="P3578" s="302">
        <v>0</v>
      </c>
      <c r="Q3578" s="302">
        <v>0</v>
      </c>
      <c r="R3578" s="302">
        <v>61642.74</v>
      </c>
      <c r="S3578" s="302">
        <v>0</v>
      </c>
      <c r="T3578" s="302">
        <v>532.1</v>
      </c>
      <c r="U3578" s="302">
        <v>0</v>
      </c>
      <c r="V3578" s="302">
        <v>0</v>
      </c>
      <c r="W3578" s="302">
        <v>532.1</v>
      </c>
      <c r="X3578" s="302">
        <v>0</v>
      </c>
      <c r="Y3578" s="302">
        <v>0</v>
      </c>
      <c r="Z3578" s="302">
        <v>0</v>
      </c>
      <c r="AA3578" s="302">
        <v>0</v>
      </c>
      <c r="AB3578" s="302">
        <v>0</v>
      </c>
      <c r="AC3578" s="302">
        <v>0</v>
      </c>
      <c r="AD3578" s="302">
        <v>0</v>
      </c>
      <c r="AE3578" s="302">
        <v>0</v>
      </c>
      <c r="AF3578" s="302">
        <v>0</v>
      </c>
      <c r="AG3578" s="302">
        <v>0</v>
      </c>
      <c r="AH3578" s="302">
        <v>123.38</v>
      </c>
      <c r="AI3578" s="302">
        <v>0</v>
      </c>
      <c r="AJ3578" s="302">
        <v>0</v>
      </c>
      <c r="AK3578" s="302">
        <v>0</v>
      </c>
      <c r="AL3578" s="302">
        <v>0</v>
      </c>
      <c r="AM3578" s="302">
        <v>0</v>
      </c>
      <c r="AN3578" s="302">
        <v>0</v>
      </c>
      <c r="AO3578" s="302">
        <v>0</v>
      </c>
      <c r="AP3578" s="302">
        <v>2866</v>
      </c>
      <c r="AQ3578" s="302">
        <v>0</v>
      </c>
      <c r="AR3578" s="302">
        <v>2865.06</v>
      </c>
      <c r="AS3578" s="302">
        <v>0</v>
      </c>
      <c r="AT3578" s="295">
        <f t="shared" si="55"/>
        <v>2866</v>
      </c>
      <c r="AU3578" s="302">
        <v>0</v>
      </c>
      <c r="AV3578" s="302">
        <v>0</v>
      </c>
      <c r="AW3578" s="303">
        <v>25</v>
      </c>
      <c r="AX3578" s="303">
        <v>95</v>
      </c>
      <c r="AY3578" s="302">
        <v>319998.21000000002</v>
      </c>
      <c r="AZ3578" s="302">
        <v>163784.37</v>
      </c>
      <c r="BA3578" s="301">
        <v>42.813282000000001</v>
      </c>
      <c r="BB3578" s="301">
        <v>16.113430181846301</v>
      </c>
      <c r="BC3578" s="301">
        <v>10</v>
      </c>
      <c r="BD3578" s="301"/>
      <c r="BE3578" s="300" t="s">
        <v>4204</v>
      </c>
      <c r="BF3578" s="298"/>
      <c r="BG3578" s="300" t="s">
        <v>312</v>
      </c>
      <c r="BH3578" s="300" t="s">
        <v>340</v>
      </c>
      <c r="BI3578" s="300" t="s">
        <v>460</v>
      </c>
      <c r="BJ3578" s="300" t="s">
        <v>103</v>
      </c>
      <c r="BK3578" s="299" t="s">
        <v>4</v>
      </c>
      <c r="BL3578" s="301">
        <v>61642.74</v>
      </c>
      <c r="BM3578" s="299" t="s">
        <v>894</v>
      </c>
      <c r="BN3578" s="301"/>
      <c r="BO3578" s="304">
        <v>43067</v>
      </c>
      <c r="BP3578" s="304">
        <v>45958</v>
      </c>
      <c r="BQ3578" s="297" t="s">
        <v>1065</v>
      </c>
      <c r="BR3578" s="297" t="s">
        <v>4741</v>
      </c>
      <c r="BS3578" s="297">
        <v>43067</v>
      </c>
      <c r="BT3578" s="297">
        <v>45958</v>
      </c>
      <c r="BU3578" s="301">
        <v>0</v>
      </c>
      <c r="BV3578" s="301">
        <v>0</v>
      </c>
      <c r="BW3578" s="301">
        <v>0</v>
      </c>
    </row>
    <row r="3579" spans="1:75" s="289" customFormat="1" ht="18.2" customHeight="1" x14ac:dyDescent="0.15">
      <c r="A3579" s="291">
        <v>3577</v>
      </c>
      <c r="B3579" s="292" t="s">
        <v>305</v>
      </c>
      <c r="C3579" s="292" t="s">
        <v>306</v>
      </c>
      <c r="D3579" s="312">
        <v>45172</v>
      </c>
      <c r="E3579" s="293" t="s">
        <v>4013</v>
      </c>
      <c r="F3579" s="308">
        <v>0</v>
      </c>
      <c r="G3579" s="308">
        <v>0</v>
      </c>
      <c r="H3579" s="295">
        <v>175487</v>
      </c>
      <c r="I3579" s="295">
        <v>0</v>
      </c>
      <c r="J3579" s="295">
        <v>0</v>
      </c>
      <c r="K3579" s="295">
        <v>175487</v>
      </c>
      <c r="L3579" s="295">
        <v>1337.97</v>
      </c>
      <c r="M3579" s="295">
        <v>0</v>
      </c>
      <c r="N3579" s="295">
        <v>0</v>
      </c>
      <c r="O3579" s="295">
        <v>1337.97</v>
      </c>
      <c r="P3579" s="295">
        <v>0</v>
      </c>
      <c r="Q3579" s="295">
        <v>0</v>
      </c>
      <c r="R3579" s="295">
        <v>174149.03</v>
      </c>
      <c r="S3579" s="295">
        <v>0</v>
      </c>
      <c r="T3579" s="295">
        <v>1462.39</v>
      </c>
      <c r="U3579" s="295">
        <v>0</v>
      </c>
      <c r="V3579" s="295">
        <v>0</v>
      </c>
      <c r="W3579" s="295">
        <v>1462.39</v>
      </c>
      <c r="X3579" s="295">
        <v>0</v>
      </c>
      <c r="Y3579" s="295">
        <v>0</v>
      </c>
      <c r="Z3579" s="295">
        <v>0</v>
      </c>
      <c r="AA3579" s="295">
        <v>0</v>
      </c>
      <c r="AB3579" s="295">
        <v>0</v>
      </c>
      <c r="AC3579" s="295">
        <v>0</v>
      </c>
      <c r="AD3579" s="295">
        <v>0</v>
      </c>
      <c r="AE3579" s="295">
        <v>0</v>
      </c>
      <c r="AF3579" s="295">
        <v>0</v>
      </c>
      <c r="AG3579" s="295">
        <v>0</v>
      </c>
      <c r="AH3579" s="295">
        <v>125.55</v>
      </c>
      <c r="AI3579" s="295">
        <v>0</v>
      </c>
      <c r="AJ3579" s="295">
        <v>0</v>
      </c>
      <c r="AK3579" s="295">
        <v>0</v>
      </c>
      <c r="AL3579" s="295">
        <v>0</v>
      </c>
      <c r="AM3579" s="295">
        <v>0</v>
      </c>
      <c r="AN3579" s="295">
        <v>0</v>
      </c>
      <c r="AO3579" s="295">
        <v>0</v>
      </c>
      <c r="AP3579" s="295">
        <v>232.69</v>
      </c>
      <c r="AQ3579" s="295">
        <v>0</v>
      </c>
      <c r="AR3579" s="295">
        <v>228.6</v>
      </c>
      <c r="AS3579" s="295">
        <v>0</v>
      </c>
      <c r="AT3579" s="295">
        <f t="shared" si="55"/>
        <v>2930</v>
      </c>
      <c r="AU3579" s="295">
        <v>0</v>
      </c>
      <c r="AV3579" s="295">
        <v>0</v>
      </c>
      <c r="AW3579" s="296">
        <v>88</v>
      </c>
      <c r="AX3579" s="296">
        <v>158</v>
      </c>
      <c r="AY3579" s="295">
        <v>235998.97</v>
      </c>
      <c r="AZ3579" s="295">
        <v>235998.97</v>
      </c>
      <c r="BA3579" s="294">
        <v>77.037741999999994</v>
      </c>
      <c r="BB3579" s="294">
        <v>56.847909305240897</v>
      </c>
      <c r="BC3579" s="294">
        <v>10</v>
      </c>
      <c r="BD3579" s="294"/>
      <c r="BE3579" s="293" t="s">
        <v>4204</v>
      </c>
      <c r="BF3579" s="291"/>
      <c r="BG3579" s="293" t="s">
        <v>320</v>
      </c>
      <c r="BH3579" s="293" t="s">
        <v>197</v>
      </c>
      <c r="BI3579" s="293" t="s">
        <v>373</v>
      </c>
      <c r="BJ3579" s="293" t="s">
        <v>103</v>
      </c>
      <c r="BK3579" s="292" t="s">
        <v>4</v>
      </c>
      <c r="BL3579" s="294">
        <v>174149.03</v>
      </c>
      <c r="BM3579" s="292" t="s">
        <v>894</v>
      </c>
      <c r="BN3579" s="294"/>
      <c r="BO3579" s="297">
        <v>43067</v>
      </c>
      <c r="BP3579" s="297">
        <v>47876</v>
      </c>
      <c r="BQ3579" s="297" t="s">
        <v>1065</v>
      </c>
      <c r="BR3579" s="297" t="s">
        <v>4741</v>
      </c>
      <c r="BS3579" s="297">
        <v>43067</v>
      </c>
      <c r="BT3579" s="297">
        <v>47876</v>
      </c>
      <c r="BU3579" s="294">
        <v>0</v>
      </c>
      <c r="BV3579" s="294">
        <v>0</v>
      </c>
      <c r="BW3579" s="294">
        <v>0</v>
      </c>
    </row>
    <row r="3580" spans="1:75" s="289" customFormat="1" ht="18.2" customHeight="1" x14ac:dyDescent="0.15">
      <c r="A3580" s="298">
        <v>3578</v>
      </c>
      <c r="B3580" s="299" t="s">
        <v>305</v>
      </c>
      <c r="C3580" s="299" t="s">
        <v>306</v>
      </c>
      <c r="D3580" s="313">
        <v>45172</v>
      </c>
      <c r="E3580" s="300" t="s">
        <v>4014</v>
      </c>
      <c r="F3580" s="309">
        <v>20</v>
      </c>
      <c r="G3580" s="309">
        <v>19</v>
      </c>
      <c r="H3580" s="302">
        <v>375189.3</v>
      </c>
      <c r="I3580" s="302">
        <v>46813.91</v>
      </c>
      <c r="J3580" s="302">
        <v>0</v>
      </c>
      <c r="K3580" s="302">
        <v>422003.21</v>
      </c>
      <c r="L3580" s="302">
        <v>2663.56</v>
      </c>
      <c r="M3580" s="302">
        <v>0</v>
      </c>
      <c r="N3580" s="302">
        <v>0</v>
      </c>
      <c r="O3580" s="302">
        <v>0</v>
      </c>
      <c r="P3580" s="302">
        <v>0</v>
      </c>
      <c r="Q3580" s="302">
        <v>0</v>
      </c>
      <c r="R3580" s="302">
        <v>422003.21</v>
      </c>
      <c r="S3580" s="302">
        <v>60228.480000000003</v>
      </c>
      <c r="T3580" s="302">
        <v>2970.25</v>
      </c>
      <c r="U3580" s="302">
        <v>0</v>
      </c>
      <c r="V3580" s="302">
        <v>0</v>
      </c>
      <c r="W3580" s="302">
        <v>0</v>
      </c>
      <c r="X3580" s="302">
        <v>0</v>
      </c>
      <c r="Y3580" s="302">
        <v>0</v>
      </c>
      <c r="Z3580" s="302">
        <v>63198.73</v>
      </c>
      <c r="AA3580" s="302">
        <v>0</v>
      </c>
      <c r="AB3580" s="302">
        <v>0</v>
      </c>
      <c r="AC3580" s="302">
        <v>0</v>
      </c>
      <c r="AD3580" s="302">
        <v>0</v>
      </c>
      <c r="AE3580" s="302">
        <v>0</v>
      </c>
      <c r="AF3580" s="302">
        <v>0</v>
      </c>
      <c r="AG3580" s="302">
        <v>0</v>
      </c>
      <c r="AH3580" s="302">
        <v>0</v>
      </c>
      <c r="AI3580" s="302">
        <v>0</v>
      </c>
      <c r="AJ3580" s="302">
        <v>0</v>
      </c>
      <c r="AK3580" s="302">
        <v>0</v>
      </c>
      <c r="AL3580" s="302">
        <v>0</v>
      </c>
      <c r="AM3580" s="302">
        <v>0</v>
      </c>
      <c r="AN3580" s="302">
        <v>0</v>
      </c>
      <c r="AO3580" s="302">
        <v>0</v>
      </c>
      <c r="AP3580" s="302">
        <v>0</v>
      </c>
      <c r="AQ3580" s="302">
        <v>0</v>
      </c>
      <c r="AR3580" s="302">
        <v>0</v>
      </c>
      <c r="AS3580" s="302">
        <v>0</v>
      </c>
      <c r="AT3580" s="295">
        <f t="shared" si="55"/>
        <v>0</v>
      </c>
      <c r="AU3580" s="302">
        <v>49477.47</v>
      </c>
      <c r="AV3580" s="302">
        <v>63198.73</v>
      </c>
      <c r="AW3580" s="303">
        <v>94</v>
      </c>
      <c r="AX3580" s="303">
        <v>164</v>
      </c>
      <c r="AY3580" s="302">
        <v>496996.19</v>
      </c>
      <c r="AZ3580" s="302">
        <v>496996.19</v>
      </c>
      <c r="BA3580" s="301">
        <v>84.930228</v>
      </c>
      <c r="BB3580" s="301">
        <v>72.114896579049997</v>
      </c>
      <c r="BC3580" s="301">
        <v>9.5</v>
      </c>
      <c r="BD3580" s="301"/>
      <c r="BE3580" s="300" t="s">
        <v>4204</v>
      </c>
      <c r="BF3580" s="298"/>
      <c r="BG3580" s="300" t="s">
        <v>333</v>
      </c>
      <c r="BH3580" s="300" t="s">
        <v>193</v>
      </c>
      <c r="BI3580" s="300" t="s">
        <v>544</v>
      </c>
      <c r="BJ3580" s="300" t="s">
        <v>4205</v>
      </c>
      <c r="BK3580" s="299" t="s">
        <v>4</v>
      </c>
      <c r="BL3580" s="301">
        <v>422003.21</v>
      </c>
      <c r="BM3580" s="299" t="s">
        <v>894</v>
      </c>
      <c r="BN3580" s="301"/>
      <c r="BO3580" s="304">
        <v>43067</v>
      </c>
      <c r="BP3580" s="304">
        <v>48057</v>
      </c>
      <c r="BQ3580" s="297" t="s">
        <v>1067</v>
      </c>
      <c r="BR3580" s="297" t="s">
        <v>4743</v>
      </c>
      <c r="BS3580" s="297">
        <v>43067</v>
      </c>
      <c r="BT3580" s="297">
        <v>48057</v>
      </c>
      <c r="BU3580" s="301">
        <v>5250.41</v>
      </c>
      <c r="BV3580" s="301">
        <v>0</v>
      </c>
      <c r="BW3580" s="301">
        <v>0</v>
      </c>
    </row>
    <row r="3581" spans="1:75" s="289" customFormat="1" ht="18.2" customHeight="1" x14ac:dyDescent="0.15">
      <c r="A3581" s="291">
        <v>3579</v>
      </c>
      <c r="B3581" s="292" t="s">
        <v>305</v>
      </c>
      <c r="C3581" s="292" t="s">
        <v>306</v>
      </c>
      <c r="D3581" s="312">
        <v>45172</v>
      </c>
      <c r="E3581" s="293" t="s">
        <v>4015</v>
      </c>
      <c r="F3581" s="308">
        <v>0</v>
      </c>
      <c r="G3581" s="308">
        <v>0</v>
      </c>
      <c r="H3581" s="295">
        <v>187627.14</v>
      </c>
      <c r="I3581" s="295">
        <v>0</v>
      </c>
      <c r="J3581" s="295">
        <v>0</v>
      </c>
      <c r="K3581" s="295">
        <v>187627.14</v>
      </c>
      <c r="L3581" s="295">
        <v>1366.89</v>
      </c>
      <c r="M3581" s="295">
        <v>0</v>
      </c>
      <c r="N3581" s="295">
        <v>0</v>
      </c>
      <c r="O3581" s="295">
        <v>1366.89</v>
      </c>
      <c r="P3581" s="295">
        <v>0</v>
      </c>
      <c r="Q3581" s="295">
        <v>0</v>
      </c>
      <c r="R3581" s="295">
        <v>186260.25</v>
      </c>
      <c r="S3581" s="295">
        <v>0</v>
      </c>
      <c r="T3581" s="295">
        <v>1501.02</v>
      </c>
      <c r="U3581" s="295">
        <v>0</v>
      </c>
      <c r="V3581" s="295">
        <v>0</v>
      </c>
      <c r="W3581" s="295">
        <v>1501.02</v>
      </c>
      <c r="X3581" s="295">
        <v>0</v>
      </c>
      <c r="Y3581" s="295">
        <v>0</v>
      </c>
      <c r="Z3581" s="295">
        <v>0</v>
      </c>
      <c r="AA3581" s="295">
        <v>0</v>
      </c>
      <c r="AB3581" s="295">
        <v>0</v>
      </c>
      <c r="AC3581" s="295">
        <v>0</v>
      </c>
      <c r="AD3581" s="295">
        <v>0</v>
      </c>
      <c r="AE3581" s="295">
        <v>0</v>
      </c>
      <c r="AF3581" s="295">
        <v>0</v>
      </c>
      <c r="AG3581" s="295">
        <v>0</v>
      </c>
      <c r="AH3581" s="295">
        <v>133</v>
      </c>
      <c r="AI3581" s="295">
        <v>0</v>
      </c>
      <c r="AJ3581" s="295">
        <v>0</v>
      </c>
      <c r="AK3581" s="295">
        <v>0</v>
      </c>
      <c r="AL3581" s="295">
        <v>0</v>
      </c>
      <c r="AM3581" s="295">
        <v>0</v>
      </c>
      <c r="AN3581" s="295">
        <v>0</v>
      </c>
      <c r="AO3581" s="295">
        <v>0</v>
      </c>
      <c r="AP3581" s="295">
        <v>14.54</v>
      </c>
      <c r="AQ3581" s="295">
        <v>0</v>
      </c>
      <c r="AR3581" s="295">
        <v>15.45</v>
      </c>
      <c r="AS3581" s="295">
        <v>0</v>
      </c>
      <c r="AT3581" s="295">
        <f t="shared" si="55"/>
        <v>3000</v>
      </c>
      <c r="AU3581" s="295">
        <v>0</v>
      </c>
      <c r="AV3581" s="295">
        <v>0</v>
      </c>
      <c r="AW3581" s="296">
        <v>92</v>
      </c>
      <c r="AX3581" s="296">
        <v>162</v>
      </c>
      <c r="AY3581" s="295">
        <v>249997.66</v>
      </c>
      <c r="AZ3581" s="295">
        <v>249997.66</v>
      </c>
      <c r="BA3581" s="294">
        <v>90.000840999999994</v>
      </c>
      <c r="BB3581" s="294">
        <v>67.054944213758802</v>
      </c>
      <c r="BC3581" s="294">
        <v>9.6</v>
      </c>
      <c r="BD3581" s="294"/>
      <c r="BE3581" s="293" t="s">
        <v>4204</v>
      </c>
      <c r="BF3581" s="291"/>
      <c r="BG3581" s="293" t="s">
        <v>317</v>
      </c>
      <c r="BH3581" s="293" t="s">
        <v>318</v>
      </c>
      <c r="BI3581" s="293" t="s">
        <v>431</v>
      </c>
      <c r="BJ3581" s="293" t="s">
        <v>103</v>
      </c>
      <c r="BK3581" s="292" t="s">
        <v>4</v>
      </c>
      <c r="BL3581" s="294">
        <v>186260.25</v>
      </c>
      <c r="BM3581" s="292" t="s">
        <v>894</v>
      </c>
      <c r="BN3581" s="294"/>
      <c r="BO3581" s="297">
        <v>43067</v>
      </c>
      <c r="BP3581" s="297">
        <v>47996</v>
      </c>
      <c r="BQ3581" s="297" t="s">
        <v>1065</v>
      </c>
      <c r="BR3581" s="297" t="s">
        <v>4741</v>
      </c>
      <c r="BS3581" s="297">
        <v>43067</v>
      </c>
      <c r="BT3581" s="297">
        <v>47996</v>
      </c>
      <c r="BU3581" s="294">
        <v>0</v>
      </c>
      <c r="BV3581" s="294">
        <v>0</v>
      </c>
      <c r="BW3581" s="294">
        <v>0</v>
      </c>
    </row>
    <row r="3582" spans="1:75" s="289" customFormat="1" ht="18.2" customHeight="1" x14ac:dyDescent="0.15">
      <c r="A3582" s="298">
        <v>3580</v>
      </c>
      <c r="B3582" s="299" t="s">
        <v>305</v>
      </c>
      <c r="C3582" s="299" t="s">
        <v>306</v>
      </c>
      <c r="D3582" s="313">
        <v>45172</v>
      </c>
      <c r="E3582" s="300" t="s">
        <v>4016</v>
      </c>
      <c r="F3582" s="309">
        <v>2</v>
      </c>
      <c r="G3582" s="309">
        <v>2</v>
      </c>
      <c r="H3582" s="302">
        <v>264503.19</v>
      </c>
      <c r="I3582" s="302">
        <v>3824.96</v>
      </c>
      <c r="J3582" s="302">
        <v>0</v>
      </c>
      <c r="K3582" s="302">
        <v>268328.15000000002</v>
      </c>
      <c r="L3582" s="302">
        <v>1935.22</v>
      </c>
      <c r="M3582" s="302">
        <v>0</v>
      </c>
      <c r="N3582" s="302">
        <v>1904.94</v>
      </c>
      <c r="O3582" s="302">
        <v>0</v>
      </c>
      <c r="P3582" s="302">
        <v>0</v>
      </c>
      <c r="Q3582" s="302">
        <v>0</v>
      </c>
      <c r="R3582" s="302">
        <v>266423.21000000002</v>
      </c>
      <c r="S3582" s="302">
        <v>4233.4399999999996</v>
      </c>
      <c r="T3582" s="302">
        <v>2093.98</v>
      </c>
      <c r="U3582" s="302">
        <v>0</v>
      </c>
      <c r="V3582" s="302">
        <v>2124.2600000000002</v>
      </c>
      <c r="W3582" s="302">
        <v>0</v>
      </c>
      <c r="X3582" s="302">
        <v>0</v>
      </c>
      <c r="Y3582" s="302">
        <v>0</v>
      </c>
      <c r="Z3582" s="302">
        <v>4203.16</v>
      </c>
      <c r="AA3582" s="302">
        <v>0</v>
      </c>
      <c r="AB3582" s="302">
        <v>0</v>
      </c>
      <c r="AC3582" s="302">
        <v>0</v>
      </c>
      <c r="AD3582" s="302">
        <v>0</v>
      </c>
      <c r="AE3582" s="302">
        <v>0</v>
      </c>
      <c r="AF3582" s="302">
        <v>0</v>
      </c>
      <c r="AG3582" s="302">
        <v>0</v>
      </c>
      <c r="AH3582" s="302">
        <v>0</v>
      </c>
      <c r="AI3582" s="302">
        <v>0</v>
      </c>
      <c r="AJ3582" s="302">
        <v>0</v>
      </c>
      <c r="AK3582" s="302">
        <v>0</v>
      </c>
      <c r="AL3582" s="302">
        <v>353</v>
      </c>
      <c r="AM3582" s="302">
        <v>0</v>
      </c>
      <c r="AN3582" s="302">
        <v>0</v>
      </c>
      <c r="AO3582" s="302">
        <v>187.8</v>
      </c>
      <c r="AP3582" s="302">
        <v>0</v>
      </c>
      <c r="AQ3582" s="302">
        <v>0</v>
      </c>
      <c r="AR3582" s="302">
        <v>0</v>
      </c>
      <c r="AS3582" s="302">
        <v>0</v>
      </c>
      <c r="AT3582" s="295">
        <f t="shared" si="55"/>
        <v>4570</v>
      </c>
      <c r="AU3582" s="302">
        <v>3855.24</v>
      </c>
      <c r="AV3582" s="302">
        <v>4203.16</v>
      </c>
      <c r="AW3582" s="303">
        <v>92</v>
      </c>
      <c r="AX3582" s="303">
        <v>162</v>
      </c>
      <c r="AY3582" s="302">
        <v>353002.25</v>
      </c>
      <c r="AZ3582" s="302">
        <v>353002.25</v>
      </c>
      <c r="BA3582" s="301">
        <v>86.482597999999996</v>
      </c>
      <c r="BB3582" s="301">
        <v>65.271457528385696</v>
      </c>
      <c r="BC3582" s="301">
        <v>9.5</v>
      </c>
      <c r="BD3582" s="301"/>
      <c r="BE3582" s="300" t="s">
        <v>4204</v>
      </c>
      <c r="BF3582" s="298"/>
      <c r="BG3582" s="300" t="s">
        <v>333</v>
      </c>
      <c r="BH3582" s="300" t="s">
        <v>193</v>
      </c>
      <c r="BI3582" s="300" t="s">
        <v>342</v>
      </c>
      <c r="BJ3582" s="300" t="s">
        <v>177</v>
      </c>
      <c r="BK3582" s="299" t="s">
        <v>4</v>
      </c>
      <c r="BL3582" s="301">
        <v>266423.21000000002</v>
      </c>
      <c r="BM3582" s="299" t="s">
        <v>894</v>
      </c>
      <c r="BN3582" s="301"/>
      <c r="BO3582" s="304">
        <v>43067</v>
      </c>
      <c r="BP3582" s="304">
        <v>47996</v>
      </c>
      <c r="BQ3582" s="297" t="s">
        <v>1065</v>
      </c>
      <c r="BR3582" s="297" t="s">
        <v>4741</v>
      </c>
      <c r="BS3582" s="297">
        <v>43067</v>
      </c>
      <c r="BT3582" s="297">
        <v>47996</v>
      </c>
      <c r="BU3582" s="301">
        <v>375.6</v>
      </c>
      <c r="BV3582" s="301">
        <v>0</v>
      </c>
      <c r="BW3582" s="301">
        <v>0</v>
      </c>
    </row>
    <row r="3583" spans="1:75" s="289" customFormat="1" ht="18.2" customHeight="1" x14ac:dyDescent="0.15">
      <c r="A3583" s="291">
        <v>3581</v>
      </c>
      <c r="B3583" s="292" t="s">
        <v>305</v>
      </c>
      <c r="C3583" s="292" t="s">
        <v>306</v>
      </c>
      <c r="D3583" s="312">
        <v>45172</v>
      </c>
      <c r="E3583" s="293" t="s">
        <v>4017</v>
      </c>
      <c r="F3583" s="308">
        <v>2</v>
      </c>
      <c r="G3583" s="308">
        <v>1</v>
      </c>
      <c r="H3583" s="295">
        <v>277240.90999999997</v>
      </c>
      <c r="I3583" s="295">
        <v>2012.46</v>
      </c>
      <c r="J3583" s="295">
        <v>0</v>
      </c>
      <c r="K3583" s="295">
        <v>279253.37</v>
      </c>
      <c r="L3583" s="295">
        <v>2028.4</v>
      </c>
      <c r="M3583" s="295">
        <v>0</v>
      </c>
      <c r="N3583" s="295">
        <v>0</v>
      </c>
      <c r="O3583" s="295">
        <v>0</v>
      </c>
      <c r="P3583" s="295">
        <v>0</v>
      </c>
      <c r="Q3583" s="295">
        <v>0</v>
      </c>
      <c r="R3583" s="295">
        <v>279253.37</v>
      </c>
      <c r="S3583" s="295">
        <v>2210.7600000000002</v>
      </c>
      <c r="T3583" s="295">
        <v>2194.8200000000002</v>
      </c>
      <c r="U3583" s="295">
        <v>0</v>
      </c>
      <c r="V3583" s="295">
        <v>0</v>
      </c>
      <c r="W3583" s="295">
        <v>0</v>
      </c>
      <c r="X3583" s="295">
        <v>0</v>
      </c>
      <c r="Y3583" s="295">
        <v>0</v>
      </c>
      <c r="Z3583" s="295">
        <v>4405.58</v>
      </c>
      <c r="AA3583" s="295">
        <v>0</v>
      </c>
      <c r="AB3583" s="295">
        <v>0</v>
      </c>
      <c r="AC3583" s="295">
        <v>0</v>
      </c>
      <c r="AD3583" s="295">
        <v>0</v>
      </c>
      <c r="AE3583" s="295">
        <v>0</v>
      </c>
      <c r="AF3583" s="295">
        <v>0</v>
      </c>
      <c r="AG3583" s="295">
        <v>0</v>
      </c>
      <c r="AH3583" s="295">
        <v>0</v>
      </c>
      <c r="AI3583" s="295">
        <v>0</v>
      </c>
      <c r="AJ3583" s="295">
        <v>0</v>
      </c>
      <c r="AK3583" s="295">
        <v>0</v>
      </c>
      <c r="AL3583" s="295">
        <v>0</v>
      </c>
      <c r="AM3583" s="295">
        <v>0</v>
      </c>
      <c r="AN3583" s="295">
        <v>0</v>
      </c>
      <c r="AO3583" s="295">
        <v>0</v>
      </c>
      <c r="AP3583" s="295">
        <v>0</v>
      </c>
      <c r="AQ3583" s="295">
        <v>0</v>
      </c>
      <c r="AR3583" s="295">
        <v>0</v>
      </c>
      <c r="AS3583" s="295">
        <v>0</v>
      </c>
      <c r="AT3583" s="295">
        <f t="shared" si="55"/>
        <v>0</v>
      </c>
      <c r="AU3583" s="295">
        <v>4040.86</v>
      </c>
      <c r="AV3583" s="295">
        <v>4405.58</v>
      </c>
      <c r="AW3583" s="296">
        <v>92</v>
      </c>
      <c r="AX3583" s="296">
        <v>162</v>
      </c>
      <c r="AY3583" s="295">
        <v>370001.18</v>
      </c>
      <c r="AZ3583" s="295">
        <v>370001.18</v>
      </c>
      <c r="BA3583" s="294">
        <v>81.202338999999995</v>
      </c>
      <c r="BB3583" s="294">
        <v>61.286363512766201</v>
      </c>
      <c r="BC3583" s="294">
        <v>9.5</v>
      </c>
      <c r="BD3583" s="294"/>
      <c r="BE3583" s="293" t="s">
        <v>4204</v>
      </c>
      <c r="BF3583" s="291"/>
      <c r="BG3583" s="293" t="s">
        <v>320</v>
      </c>
      <c r="BH3583" s="293" t="s">
        <v>181</v>
      </c>
      <c r="BI3583" s="293" t="s">
        <v>427</v>
      </c>
      <c r="BJ3583" s="293" t="s">
        <v>177</v>
      </c>
      <c r="BK3583" s="292" t="s">
        <v>4</v>
      </c>
      <c r="BL3583" s="294">
        <v>279253.37</v>
      </c>
      <c r="BM3583" s="292" t="s">
        <v>894</v>
      </c>
      <c r="BN3583" s="294"/>
      <c r="BO3583" s="297">
        <v>43067</v>
      </c>
      <c r="BP3583" s="297">
        <v>47996</v>
      </c>
      <c r="BQ3583" s="297" t="s">
        <v>1067</v>
      </c>
      <c r="BR3583" s="297" t="s">
        <v>4743</v>
      </c>
      <c r="BS3583" s="297">
        <v>43067</v>
      </c>
      <c r="BT3583" s="297">
        <v>47996</v>
      </c>
      <c r="BU3583" s="294">
        <v>392.74</v>
      </c>
      <c r="BV3583" s="294">
        <v>0</v>
      </c>
      <c r="BW3583" s="294">
        <v>0</v>
      </c>
    </row>
    <row r="3584" spans="1:75" s="289" customFormat="1" ht="18.2" customHeight="1" x14ac:dyDescent="0.15">
      <c r="A3584" s="298">
        <v>3582</v>
      </c>
      <c r="B3584" s="299" t="s">
        <v>305</v>
      </c>
      <c r="C3584" s="299" t="s">
        <v>306</v>
      </c>
      <c r="D3584" s="313">
        <v>45172</v>
      </c>
      <c r="E3584" s="300" t="s">
        <v>4018</v>
      </c>
      <c r="F3584" s="309">
        <v>0</v>
      </c>
      <c r="G3584" s="309">
        <v>0</v>
      </c>
      <c r="H3584" s="302">
        <v>286386.23</v>
      </c>
      <c r="I3584" s="302">
        <v>0</v>
      </c>
      <c r="J3584" s="302">
        <v>0</v>
      </c>
      <c r="K3584" s="302">
        <v>286386.23</v>
      </c>
      <c r="L3584" s="302">
        <v>1973.63</v>
      </c>
      <c r="M3584" s="302">
        <v>0</v>
      </c>
      <c r="N3584" s="302">
        <v>0</v>
      </c>
      <c r="O3584" s="302">
        <v>1973.63</v>
      </c>
      <c r="P3584" s="302">
        <v>0</v>
      </c>
      <c r="Q3584" s="302">
        <v>0</v>
      </c>
      <c r="R3584" s="302">
        <v>284412.59999999998</v>
      </c>
      <c r="S3584" s="302">
        <v>0</v>
      </c>
      <c r="T3584" s="302">
        <v>2267.2199999999998</v>
      </c>
      <c r="U3584" s="302">
        <v>0</v>
      </c>
      <c r="V3584" s="302">
        <v>0</v>
      </c>
      <c r="W3584" s="302">
        <v>2267.2199999999998</v>
      </c>
      <c r="X3584" s="302">
        <v>0</v>
      </c>
      <c r="Y3584" s="302">
        <v>0</v>
      </c>
      <c r="Z3584" s="302">
        <v>0</v>
      </c>
      <c r="AA3584" s="302">
        <v>0</v>
      </c>
      <c r="AB3584" s="302">
        <v>0</v>
      </c>
      <c r="AC3584" s="302">
        <v>0</v>
      </c>
      <c r="AD3584" s="302">
        <v>0</v>
      </c>
      <c r="AE3584" s="302">
        <v>0</v>
      </c>
      <c r="AF3584" s="302">
        <v>0</v>
      </c>
      <c r="AG3584" s="302">
        <v>0</v>
      </c>
      <c r="AH3584" s="302">
        <v>220.17</v>
      </c>
      <c r="AI3584" s="302">
        <v>0</v>
      </c>
      <c r="AJ3584" s="302">
        <v>0</v>
      </c>
      <c r="AK3584" s="302">
        <v>0</v>
      </c>
      <c r="AL3584" s="302">
        <v>0</v>
      </c>
      <c r="AM3584" s="302">
        <v>0</v>
      </c>
      <c r="AN3584" s="302">
        <v>0</v>
      </c>
      <c r="AO3584" s="302">
        <v>0</v>
      </c>
      <c r="AP3584" s="302">
        <v>9.32</v>
      </c>
      <c r="AQ3584" s="302">
        <v>0</v>
      </c>
      <c r="AR3584" s="302">
        <v>5.34</v>
      </c>
      <c r="AS3584" s="302">
        <v>0</v>
      </c>
      <c r="AT3584" s="295">
        <f t="shared" si="55"/>
        <v>4465</v>
      </c>
      <c r="AU3584" s="302">
        <v>0</v>
      </c>
      <c r="AV3584" s="302">
        <v>0</v>
      </c>
      <c r="AW3584" s="303">
        <v>96</v>
      </c>
      <c r="AX3584" s="303">
        <v>166</v>
      </c>
      <c r="AY3584" s="302">
        <v>462001.08</v>
      </c>
      <c r="AZ3584" s="302">
        <v>376641.79</v>
      </c>
      <c r="BA3584" s="301">
        <v>61.107745000000001</v>
      </c>
      <c r="BB3584" s="301">
        <v>46.144143047926299</v>
      </c>
      <c r="BC3584" s="301">
        <v>9.5</v>
      </c>
      <c r="BD3584" s="301"/>
      <c r="BE3584" s="300" t="s">
        <v>4204</v>
      </c>
      <c r="BF3584" s="298"/>
      <c r="BG3584" s="300" t="s">
        <v>324</v>
      </c>
      <c r="BH3584" s="300" t="s">
        <v>220</v>
      </c>
      <c r="BI3584" s="300" t="s">
        <v>610</v>
      </c>
      <c r="BJ3584" s="300" t="s">
        <v>103</v>
      </c>
      <c r="BK3584" s="299" t="s">
        <v>4</v>
      </c>
      <c r="BL3584" s="301">
        <v>284412.59999999998</v>
      </c>
      <c r="BM3584" s="299" t="s">
        <v>894</v>
      </c>
      <c r="BN3584" s="301"/>
      <c r="BO3584" s="304">
        <v>43067</v>
      </c>
      <c r="BP3584" s="304">
        <v>48119</v>
      </c>
      <c r="BQ3584" s="297" t="s">
        <v>1065</v>
      </c>
      <c r="BR3584" s="297" t="s">
        <v>4741</v>
      </c>
      <c r="BS3584" s="297">
        <v>43067</v>
      </c>
      <c r="BT3584" s="297">
        <v>48119</v>
      </c>
      <c r="BU3584" s="301">
        <v>0</v>
      </c>
      <c r="BV3584" s="301">
        <v>0</v>
      </c>
      <c r="BW3584" s="301">
        <v>0</v>
      </c>
    </row>
    <row r="3585" spans="1:75" s="289" customFormat="1" ht="18.2" customHeight="1" x14ac:dyDescent="0.15">
      <c r="A3585" s="291">
        <v>3583</v>
      </c>
      <c r="B3585" s="292" t="s">
        <v>305</v>
      </c>
      <c r="C3585" s="292" t="s">
        <v>306</v>
      </c>
      <c r="D3585" s="312">
        <v>45172</v>
      </c>
      <c r="E3585" s="293" t="s">
        <v>4019</v>
      </c>
      <c r="F3585" s="308">
        <v>0</v>
      </c>
      <c r="G3585" s="308">
        <v>0</v>
      </c>
      <c r="H3585" s="295">
        <v>211767.7</v>
      </c>
      <c r="I3585" s="295">
        <v>0</v>
      </c>
      <c r="J3585" s="295">
        <v>0</v>
      </c>
      <c r="K3585" s="295">
        <v>211767.7</v>
      </c>
      <c r="L3585" s="295">
        <v>1770.58</v>
      </c>
      <c r="M3585" s="295">
        <v>0</v>
      </c>
      <c r="N3585" s="295">
        <v>0</v>
      </c>
      <c r="O3585" s="295">
        <v>1770.58</v>
      </c>
      <c r="P3585" s="295">
        <v>0</v>
      </c>
      <c r="Q3585" s="295">
        <v>0</v>
      </c>
      <c r="R3585" s="295">
        <v>209997.12</v>
      </c>
      <c r="S3585" s="295">
        <v>0</v>
      </c>
      <c r="T3585" s="295">
        <v>1676.49</v>
      </c>
      <c r="U3585" s="295">
        <v>0</v>
      </c>
      <c r="V3585" s="295">
        <v>0</v>
      </c>
      <c r="W3585" s="295">
        <v>1676.49</v>
      </c>
      <c r="X3585" s="295">
        <v>0</v>
      </c>
      <c r="Y3585" s="295">
        <v>0</v>
      </c>
      <c r="Z3585" s="295">
        <v>0</v>
      </c>
      <c r="AA3585" s="295">
        <v>0</v>
      </c>
      <c r="AB3585" s="295">
        <v>0</v>
      </c>
      <c r="AC3585" s="295">
        <v>0</v>
      </c>
      <c r="AD3585" s="295">
        <v>0</v>
      </c>
      <c r="AE3585" s="295">
        <v>0</v>
      </c>
      <c r="AF3585" s="295">
        <v>0</v>
      </c>
      <c r="AG3585" s="295">
        <v>0</v>
      </c>
      <c r="AH3585" s="295">
        <v>160.66</v>
      </c>
      <c r="AI3585" s="295">
        <v>0</v>
      </c>
      <c r="AJ3585" s="295">
        <v>0</v>
      </c>
      <c r="AK3585" s="295">
        <v>0</v>
      </c>
      <c r="AL3585" s="295">
        <v>0</v>
      </c>
      <c r="AM3585" s="295">
        <v>0</v>
      </c>
      <c r="AN3585" s="295">
        <v>0</v>
      </c>
      <c r="AO3585" s="295">
        <v>0</v>
      </c>
      <c r="AP3585" s="295">
        <v>410.15</v>
      </c>
      <c r="AQ3585" s="295">
        <v>0</v>
      </c>
      <c r="AR3585" s="295">
        <v>409.88</v>
      </c>
      <c r="AS3585" s="295">
        <v>0</v>
      </c>
      <c r="AT3585" s="295">
        <f t="shared" si="55"/>
        <v>3608</v>
      </c>
      <c r="AU3585" s="295">
        <v>0</v>
      </c>
      <c r="AV3585" s="295">
        <v>0</v>
      </c>
      <c r="AW3585" s="296">
        <v>92</v>
      </c>
      <c r="AX3585" s="296">
        <v>162</v>
      </c>
      <c r="AY3585" s="295">
        <v>302001.27</v>
      </c>
      <c r="AZ3585" s="295">
        <v>302001.27</v>
      </c>
      <c r="BA3585" s="294">
        <v>85.100458000000003</v>
      </c>
      <c r="BB3585" s="294">
        <v>59.174754764047698</v>
      </c>
      <c r="BC3585" s="294">
        <v>9.5</v>
      </c>
      <c r="BD3585" s="294"/>
      <c r="BE3585" s="293" t="s">
        <v>4204</v>
      </c>
      <c r="BF3585" s="291"/>
      <c r="BG3585" s="293" t="s">
        <v>320</v>
      </c>
      <c r="BH3585" s="293" t="s">
        <v>181</v>
      </c>
      <c r="BI3585" s="293" t="s">
        <v>372</v>
      </c>
      <c r="BJ3585" s="293" t="s">
        <v>103</v>
      </c>
      <c r="BK3585" s="292" t="s">
        <v>4</v>
      </c>
      <c r="BL3585" s="294">
        <v>209997.12</v>
      </c>
      <c r="BM3585" s="292" t="s">
        <v>894</v>
      </c>
      <c r="BN3585" s="294"/>
      <c r="BO3585" s="297">
        <v>43067</v>
      </c>
      <c r="BP3585" s="297">
        <v>47996</v>
      </c>
      <c r="BQ3585" s="297" t="s">
        <v>1067</v>
      </c>
      <c r="BR3585" s="297" t="s">
        <v>4743</v>
      </c>
      <c r="BS3585" s="297">
        <v>43067</v>
      </c>
      <c r="BT3585" s="297">
        <v>47996</v>
      </c>
      <c r="BU3585" s="294">
        <v>0</v>
      </c>
      <c r="BV3585" s="294">
        <v>0</v>
      </c>
      <c r="BW3585" s="294">
        <v>0</v>
      </c>
    </row>
    <row r="3586" spans="1:75" s="289" customFormat="1" ht="18.2" customHeight="1" x14ac:dyDescent="0.15">
      <c r="A3586" s="298">
        <v>3584</v>
      </c>
      <c r="B3586" s="299" t="s">
        <v>305</v>
      </c>
      <c r="C3586" s="299" t="s">
        <v>306</v>
      </c>
      <c r="D3586" s="313">
        <v>45172</v>
      </c>
      <c r="E3586" s="300" t="s">
        <v>4020</v>
      </c>
      <c r="F3586" s="309">
        <v>0</v>
      </c>
      <c r="G3586" s="309">
        <v>0</v>
      </c>
      <c r="H3586" s="302">
        <v>103779.59</v>
      </c>
      <c r="I3586" s="302">
        <v>0</v>
      </c>
      <c r="J3586" s="302">
        <v>0</v>
      </c>
      <c r="K3586" s="302">
        <v>103779.59</v>
      </c>
      <c r="L3586" s="302">
        <v>735.06</v>
      </c>
      <c r="M3586" s="302">
        <v>0</v>
      </c>
      <c r="N3586" s="302">
        <v>0</v>
      </c>
      <c r="O3586" s="302">
        <v>735.06</v>
      </c>
      <c r="P3586" s="302">
        <v>0</v>
      </c>
      <c r="Q3586" s="302">
        <v>0</v>
      </c>
      <c r="R3586" s="302">
        <v>103044.53</v>
      </c>
      <c r="S3586" s="302">
        <v>0</v>
      </c>
      <c r="T3586" s="302">
        <v>856.18</v>
      </c>
      <c r="U3586" s="302">
        <v>0</v>
      </c>
      <c r="V3586" s="302">
        <v>0</v>
      </c>
      <c r="W3586" s="302">
        <v>856.18</v>
      </c>
      <c r="X3586" s="302">
        <v>0</v>
      </c>
      <c r="Y3586" s="302">
        <v>0</v>
      </c>
      <c r="Z3586" s="302">
        <v>0</v>
      </c>
      <c r="AA3586" s="302">
        <v>0</v>
      </c>
      <c r="AB3586" s="302">
        <v>0</v>
      </c>
      <c r="AC3586" s="302">
        <v>0</v>
      </c>
      <c r="AD3586" s="302">
        <v>0</v>
      </c>
      <c r="AE3586" s="302">
        <v>0</v>
      </c>
      <c r="AF3586" s="302">
        <v>0</v>
      </c>
      <c r="AG3586" s="302">
        <v>0</v>
      </c>
      <c r="AH3586" s="302">
        <v>115.37</v>
      </c>
      <c r="AI3586" s="302">
        <v>0</v>
      </c>
      <c r="AJ3586" s="302">
        <v>0</v>
      </c>
      <c r="AK3586" s="302">
        <v>0</v>
      </c>
      <c r="AL3586" s="302">
        <v>0</v>
      </c>
      <c r="AM3586" s="302">
        <v>0</v>
      </c>
      <c r="AN3586" s="302">
        <v>0</v>
      </c>
      <c r="AO3586" s="302">
        <v>0</v>
      </c>
      <c r="AP3586" s="302">
        <v>0</v>
      </c>
      <c r="AQ3586" s="302">
        <v>0</v>
      </c>
      <c r="AR3586" s="302">
        <v>0</v>
      </c>
      <c r="AS3586" s="302">
        <v>6.61</v>
      </c>
      <c r="AT3586" s="295">
        <f t="shared" si="55"/>
        <v>1700</v>
      </c>
      <c r="AU3586" s="302">
        <v>0</v>
      </c>
      <c r="AV3586" s="302">
        <v>0</v>
      </c>
      <c r="AW3586" s="303">
        <v>93</v>
      </c>
      <c r="AX3586" s="303">
        <v>163</v>
      </c>
      <c r="AY3586" s="302">
        <v>319999.7</v>
      </c>
      <c r="AZ3586" s="302">
        <v>137097.54999999999</v>
      </c>
      <c r="BA3586" s="301">
        <v>31.458653000000002</v>
      </c>
      <c r="BB3586" s="301">
        <v>23.644785138888999</v>
      </c>
      <c r="BC3586" s="301">
        <v>9.9</v>
      </c>
      <c r="BD3586" s="301"/>
      <c r="BE3586" s="300" t="s">
        <v>4204</v>
      </c>
      <c r="BF3586" s="298"/>
      <c r="BG3586" s="300" t="s">
        <v>320</v>
      </c>
      <c r="BH3586" s="300" t="s">
        <v>181</v>
      </c>
      <c r="BI3586" s="300" t="s">
        <v>372</v>
      </c>
      <c r="BJ3586" s="300" t="s">
        <v>103</v>
      </c>
      <c r="BK3586" s="299" t="s">
        <v>4</v>
      </c>
      <c r="BL3586" s="301">
        <v>103044.53</v>
      </c>
      <c r="BM3586" s="299" t="s">
        <v>894</v>
      </c>
      <c r="BN3586" s="301"/>
      <c r="BO3586" s="304">
        <v>43067</v>
      </c>
      <c r="BP3586" s="304">
        <v>48027</v>
      </c>
      <c r="BQ3586" s="297" t="s">
        <v>1065</v>
      </c>
      <c r="BR3586" s="297" t="s">
        <v>4741</v>
      </c>
      <c r="BS3586" s="297">
        <v>43067</v>
      </c>
      <c r="BT3586" s="297">
        <v>48027</v>
      </c>
      <c r="BU3586" s="301">
        <v>0</v>
      </c>
      <c r="BV3586" s="301">
        <v>0</v>
      </c>
      <c r="BW3586" s="301">
        <v>0</v>
      </c>
    </row>
    <row r="3587" spans="1:75" s="289" customFormat="1" ht="18.2" customHeight="1" x14ac:dyDescent="0.15">
      <c r="A3587" s="291">
        <v>3585</v>
      </c>
      <c r="B3587" s="292" t="s">
        <v>305</v>
      </c>
      <c r="C3587" s="292" t="s">
        <v>306</v>
      </c>
      <c r="D3587" s="312">
        <v>45172</v>
      </c>
      <c r="E3587" s="293" t="s">
        <v>4021</v>
      </c>
      <c r="F3587" s="308">
        <v>0</v>
      </c>
      <c r="G3587" s="308">
        <v>0</v>
      </c>
      <c r="H3587" s="295">
        <v>149160.57999999999</v>
      </c>
      <c r="I3587" s="295">
        <v>0</v>
      </c>
      <c r="J3587" s="295">
        <v>0</v>
      </c>
      <c r="K3587" s="295">
        <v>149160.57999999999</v>
      </c>
      <c r="L3587" s="295">
        <v>1070.3</v>
      </c>
      <c r="M3587" s="295">
        <v>0</v>
      </c>
      <c r="N3587" s="295">
        <v>0</v>
      </c>
      <c r="O3587" s="295">
        <v>1070.3</v>
      </c>
      <c r="P3587" s="295">
        <v>0</v>
      </c>
      <c r="Q3587" s="295">
        <v>0</v>
      </c>
      <c r="R3587" s="295">
        <v>148090.28</v>
      </c>
      <c r="S3587" s="295">
        <v>0</v>
      </c>
      <c r="T3587" s="295">
        <v>1193.28</v>
      </c>
      <c r="U3587" s="295">
        <v>0</v>
      </c>
      <c r="V3587" s="295">
        <v>0</v>
      </c>
      <c r="W3587" s="295">
        <v>1193.28</v>
      </c>
      <c r="X3587" s="295">
        <v>0</v>
      </c>
      <c r="Y3587" s="295">
        <v>0</v>
      </c>
      <c r="Z3587" s="295">
        <v>0</v>
      </c>
      <c r="AA3587" s="295">
        <v>0</v>
      </c>
      <c r="AB3587" s="295">
        <v>0</v>
      </c>
      <c r="AC3587" s="295">
        <v>0</v>
      </c>
      <c r="AD3587" s="295">
        <v>0</v>
      </c>
      <c r="AE3587" s="295">
        <v>0</v>
      </c>
      <c r="AF3587" s="295">
        <v>0</v>
      </c>
      <c r="AG3587" s="295">
        <v>0</v>
      </c>
      <c r="AH3587" s="295">
        <v>105.34</v>
      </c>
      <c r="AI3587" s="295">
        <v>0</v>
      </c>
      <c r="AJ3587" s="295">
        <v>0</v>
      </c>
      <c r="AK3587" s="295">
        <v>0</v>
      </c>
      <c r="AL3587" s="295">
        <v>0</v>
      </c>
      <c r="AM3587" s="295">
        <v>0</v>
      </c>
      <c r="AN3587" s="295">
        <v>0</v>
      </c>
      <c r="AO3587" s="295">
        <v>0</v>
      </c>
      <c r="AP3587" s="295">
        <v>0.08</v>
      </c>
      <c r="AQ3587" s="295">
        <v>0</v>
      </c>
      <c r="AR3587" s="295">
        <v>0.08</v>
      </c>
      <c r="AS3587" s="295">
        <v>0</v>
      </c>
      <c r="AT3587" s="295">
        <f t="shared" ref="AT3587:AT3650" si="56">AQ3587-AR3587-AS3587+AP3587+AO3587+AN3587+AL3587+AI3587+AH3587+AG3587+AF3587+AA3587+W3587+V3587+Q3587+P3587+O3587+N3587-J3587</f>
        <v>2368.92</v>
      </c>
      <c r="AU3587" s="295">
        <v>0</v>
      </c>
      <c r="AV3587" s="295">
        <v>0</v>
      </c>
      <c r="AW3587" s="296">
        <v>93</v>
      </c>
      <c r="AX3587" s="296">
        <v>163</v>
      </c>
      <c r="AY3587" s="295">
        <v>197997.52</v>
      </c>
      <c r="AZ3587" s="295">
        <v>197997.52</v>
      </c>
      <c r="BA3587" s="294">
        <v>90.001131999999998</v>
      </c>
      <c r="BB3587" s="294">
        <v>67.315453436977194</v>
      </c>
      <c r="BC3587" s="294">
        <v>9.6</v>
      </c>
      <c r="BD3587" s="294"/>
      <c r="BE3587" s="293" t="s">
        <v>4204</v>
      </c>
      <c r="BF3587" s="291"/>
      <c r="BG3587" s="293" t="s">
        <v>320</v>
      </c>
      <c r="BH3587" s="293" t="s">
        <v>181</v>
      </c>
      <c r="BI3587" s="293" t="s">
        <v>321</v>
      </c>
      <c r="BJ3587" s="293" t="s">
        <v>103</v>
      </c>
      <c r="BK3587" s="292" t="s">
        <v>4</v>
      </c>
      <c r="BL3587" s="294">
        <v>148090.28</v>
      </c>
      <c r="BM3587" s="292" t="s">
        <v>894</v>
      </c>
      <c r="BN3587" s="294"/>
      <c r="BO3587" s="297">
        <v>43067</v>
      </c>
      <c r="BP3587" s="297">
        <v>48027</v>
      </c>
      <c r="BQ3587" s="297" t="s">
        <v>1065</v>
      </c>
      <c r="BR3587" s="297" t="s">
        <v>4741</v>
      </c>
      <c r="BS3587" s="297">
        <v>43067</v>
      </c>
      <c r="BT3587" s="297">
        <v>48027</v>
      </c>
      <c r="BU3587" s="294">
        <v>0</v>
      </c>
      <c r="BV3587" s="294">
        <v>0</v>
      </c>
      <c r="BW3587" s="294">
        <v>0</v>
      </c>
    </row>
    <row r="3588" spans="1:75" s="289" customFormat="1" ht="18.2" customHeight="1" x14ac:dyDescent="0.15">
      <c r="A3588" s="298">
        <v>3586</v>
      </c>
      <c r="B3588" s="299" t="s">
        <v>305</v>
      </c>
      <c r="C3588" s="299" t="s">
        <v>306</v>
      </c>
      <c r="D3588" s="313">
        <v>45172</v>
      </c>
      <c r="E3588" s="300" t="s">
        <v>4022</v>
      </c>
      <c r="F3588" s="309">
        <v>48</v>
      </c>
      <c r="G3588" s="309">
        <v>47</v>
      </c>
      <c r="H3588" s="302">
        <v>242581.8</v>
      </c>
      <c r="I3588" s="302">
        <v>50325.69</v>
      </c>
      <c r="J3588" s="302">
        <v>0</v>
      </c>
      <c r="K3588" s="302">
        <v>292907.49</v>
      </c>
      <c r="L3588" s="302">
        <v>1293.67</v>
      </c>
      <c r="M3588" s="302">
        <v>0</v>
      </c>
      <c r="N3588" s="302">
        <v>0</v>
      </c>
      <c r="O3588" s="302">
        <v>0</v>
      </c>
      <c r="P3588" s="302">
        <v>0</v>
      </c>
      <c r="Q3588" s="302">
        <v>0</v>
      </c>
      <c r="R3588" s="302">
        <v>292907.49</v>
      </c>
      <c r="S3588" s="302">
        <v>99155.54</v>
      </c>
      <c r="T3588" s="302">
        <v>1940.65</v>
      </c>
      <c r="U3588" s="302">
        <v>0</v>
      </c>
      <c r="V3588" s="302">
        <v>0</v>
      </c>
      <c r="W3588" s="302">
        <v>0</v>
      </c>
      <c r="X3588" s="302">
        <v>0</v>
      </c>
      <c r="Y3588" s="302">
        <v>0</v>
      </c>
      <c r="Z3588" s="302">
        <v>101096.19</v>
      </c>
      <c r="AA3588" s="302">
        <v>0</v>
      </c>
      <c r="AB3588" s="302">
        <v>0</v>
      </c>
      <c r="AC3588" s="302">
        <v>0</v>
      </c>
      <c r="AD3588" s="302">
        <v>0</v>
      </c>
      <c r="AE3588" s="302">
        <v>0</v>
      </c>
      <c r="AF3588" s="302">
        <v>0</v>
      </c>
      <c r="AG3588" s="302">
        <v>0</v>
      </c>
      <c r="AH3588" s="302">
        <v>0</v>
      </c>
      <c r="AI3588" s="302">
        <v>0</v>
      </c>
      <c r="AJ3588" s="302">
        <v>0</v>
      </c>
      <c r="AK3588" s="302">
        <v>0</v>
      </c>
      <c r="AL3588" s="302">
        <v>0</v>
      </c>
      <c r="AM3588" s="302">
        <v>0</v>
      </c>
      <c r="AN3588" s="302">
        <v>0</v>
      </c>
      <c r="AO3588" s="302">
        <v>0</v>
      </c>
      <c r="AP3588" s="302">
        <v>0</v>
      </c>
      <c r="AQ3588" s="302">
        <v>0</v>
      </c>
      <c r="AR3588" s="302">
        <v>0</v>
      </c>
      <c r="AS3588" s="302">
        <v>0</v>
      </c>
      <c r="AT3588" s="295">
        <f t="shared" si="56"/>
        <v>0</v>
      </c>
      <c r="AU3588" s="302">
        <v>51619.360000000001</v>
      </c>
      <c r="AV3588" s="302">
        <v>101096.19</v>
      </c>
      <c r="AW3588" s="303">
        <v>114</v>
      </c>
      <c r="AX3588" s="303">
        <v>184</v>
      </c>
      <c r="AY3588" s="302">
        <v>354000.01</v>
      </c>
      <c r="AZ3588" s="302">
        <v>301610.96999999997</v>
      </c>
      <c r="BA3588" s="301">
        <v>65.960453999999999</v>
      </c>
      <c r="BB3588" s="301">
        <v>64.057056745649703</v>
      </c>
      <c r="BC3588" s="301">
        <v>9.6</v>
      </c>
      <c r="BD3588" s="301"/>
      <c r="BE3588" s="300" t="s">
        <v>4204</v>
      </c>
      <c r="BF3588" s="298"/>
      <c r="BG3588" s="300" t="s">
        <v>326</v>
      </c>
      <c r="BH3588" s="300" t="s">
        <v>782</v>
      </c>
      <c r="BI3588" s="300" t="s">
        <v>783</v>
      </c>
      <c r="BJ3588" s="300" t="s">
        <v>4205</v>
      </c>
      <c r="BK3588" s="299" t="s">
        <v>4</v>
      </c>
      <c r="BL3588" s="301">
        <v>292907.49</v>
      </c>
      <c r="BM3588" s="299" t="s">
        <v>894</v>
      </c>
      <c r="BN3588" s="301"/>
      <c r="BO3588" s="304">
        <v>43067</v>
      </c>
      <c r="BP3588" s="304">
        <v>48666</v>
      </c>
      <c r="BQ3588" s="297" t="s">
        <v>1067</v>
      </c>
      <c r="BR3588" s="297" t="s">
        <v>4743</v>
      </c>
      <c r="BS3588" s="297">
        <v>43067</v>
      </c>
      <c r="BT3588" s="297">
        <v>48666</v>
      </c>
      <c r="BU3588" s="301">
        <v>8112.67</v>
      </c>
      <c r="BV3588" s="301">
        <v>0</v>
      </c>
      <c r="BW3588" s="301">
        <v>0</v>
      </c>
    </row>
    <row r="3589" spans="1:75" s="289" customFormat="1" ht="18.2" customHeight="1" x14ac:dyDescent="0.15">
      <c r="A3589" s="291">
        <v>3587</v>
      </c>
      <c r="B3589" s="292" t="s">
        <v>305</v>
      </c>
      <c r="C3589" s="292" t="s">
        <v>306</v>
      </c>
      <c r="D3589" s="312">
        <v>45172</v>
      </c>
      <c r="E3589" s="293" t="s">
        <v>4023</v>
      </c>
      <c r="F3589" s="308">
        <v>0</v>
      </c>
      <c r="G3589" s="308">
        <v>0</v>
      </c>
      <c r="H3589" s="295">
        <v>294857.59000000003</v>
      </c>
      <c r="I3589" s="295">
        <v>0</v>
      </c>
      <c r="J3589" s="295">
        <v>0</v>
      </c>
      <c r="K3589" s="295">
        <v>294857.59000000003</v>
      </c>
      <c r="L3589" s="295">
        <v>1944.91</v>
      </c>
      <c r="M3589" s="295">
        <v>0</v>
      </c>
      <c r="N3589" s="295">
        <v>0</v>
      </c>
      <c r="O3589" s="295">
        <v>1944.91</v>
      </c>
      <c r="P3589" s="295">
        <v>0</v>
      </c>
      <c r="Q3589" s="295">
        <v>0</v>
      </c>
      <c r="R3589" s="295">
        <v>292912.68</v>
      </c>
      <c r="S3589" s="295">
        <v>0</v>
      </c>
      <c r="T3589" s="295">
        <v>2334.29</v>
      </c>
      <c r="U3589" s="295">
        <v>0</v>
      </c>
      <c r="V3589" s="295">
        <v>0</v>
      </c>
      <c r="W3589" s="295">
        <v>2334.29</v>
      </c>
      <c r="X3589" s="295">
        <v>0</v>
      </c>
      <c r="Y3589" s="295">
        <v>0</v>
      </c>
      <c r="Z3589" s="295">
        <v>0</v>
      </c>
      <c r="AA3589" s="295">
        <v>0</v>
      </c>
      <c r="AB3589" s="295">
        <v>0</v>
      </c>
      <c r="AC3589" s="295">
        <v>0</v>
      </c>
      <c r="AD3589" s="295">
        <v>0</v>
      </c>
      <c r="AE3589" s="295">
        <v>0</v>
      </c>
      <c r="AF3589" s="295">
        <v>0</v>
      </c>
      <c r="AG3589" s="295">
        <v>0</v>
      </c>
      <c r="AH3589" s="295">
        <v>204.18</v>
      </c>
      <c r="AI3589" s="295">
        <v>0</v>
      </c>
      <c r="AJ3589" s="295">
        <v>0</v>
      </c>
      <c r="AK3589" s="295">
        <v>0</v>
      </c>
      <c r="AL3589" s="295">
        <v>0</v>
      </c>
      <c r="AM3589" s="295">
        <v>0</v>
      </c>
      <c r="AN3589" s="295">
        <v>0</v>
      </c>
      <c r="AO3589" s="295">
        <v>0</v>
      </c>
      <c r="AP3589" s="295">
        <v>23.44</v>
      </c>
      <c r="AQ3589" s="295">
        <v>0</v>
      </c>
      <c r="AR3589" s="295">
        <v>21.82</v>
      </c>
      <c r="AS3589" s="295">
        <v>0</v>
      </c>
      <c r="AT3589" s="295">
        <f t="shared" si="56"/>
        <v>4485</v>
      </c>
      <c r="AU3589" s="295">
        <v>0</v>
      </c>
      <c r="AV3589" s="295">
        <v>0</v>
      </c>
      <c r="AW3589" s="296">
        <v>99</v>
      </c>
      <c r="AX3589" s="296">
        <v>169</v>
      </c>
      <c r="AY3589" s="295">
        <v>383800.01</v>
      </c>
      <c r="AZ3589" s="295">
        <v>383800.01</v>
      </c>
      <c r="BA3589" s="294">
        <v>76.121829000000005</v>
      </c>
      <c r="BB3589" s="294">
        <v>58.095488165546698</v>
      </c>
      <c r="BC3589" s="294">
        <v>9.5</v>
      </c>
      <c r="BD3589" s="294"/>
      <c r="BE3589" s="293" t="s">
        <v>4204</v>
      </c>
      <c r="BF3589" s="291"/>
      <c r="BG3589" s="293" t="s">
        <v>320</v>
      </c>
      <c r="BH3589" s="293" t="s">
        <v>197</v>
      </c>
      <c r="BI3589" s="293" t="s">
        <v>373</v>
      </c>
      <c r="BJ3589" s="293" t="s">
        <v>103</v>
      </c>
      <c r="BK3589" s="292" t="s">
        <v>4</v>
      </c>
      <c r="BL3589" s="294">
        <v>292912.68</v>
      </c>
      <c r="BM3589" s="292" t="s">
        <v>894</v>
      </c>
      <c r="BN3589" s="294"/>
      <c r="BO3589" s="297">
        <v>43067</v>
      </c>
      <c r="BP3589" s="297">
        <v>48210</v>
      </c>
      <c r="BQ3589" s="297" t="s">
        <v>1065</v>
      </c>
      <c r="BR3589" s="297" t="s">
        <v>4741</v>
      </c>
      <c r="BS3589" s="297">
        <v>43067</v>
      </c>
      <c r="BT3589" s="297">
        <v>48210</v>
      </c>
      <c r="BU3589" s="294">
        <v>0</v>
      </c>
      <c r="BV3589" s="294">
        <v>0</v>
      </c>
      <c r="BW3589" s="294">
        <v>0</v>
      </c>
    </row>
    <row r="3590" spans="1:75" s="289" customFormat="1" ht="18.2" customHeight="1" x14ac:dyDescent="0.15">
      <c r="A3590" s="298">
        <v>3588</v>
      </c>
      <c r="B3590" s="299" t="s">
        <v>305</v>
      </c>
      <c r="C3590" s="299" t="s">
        <v>306</v>
      </c>
      <c r="D3590" s="313">
        <v>45172</v>
      </c>
      <c r="E3590" s="300" t="s">
        <v>4024</v>
      </c>
      <c r="F3590" s="309">
        <v>0</v>
      </c>
      <c r="G3590" s="309">
        <v>0</v>
      </c>
      <c r="H3590" s="302">
        <v>231616.33</v>
      </c>
      <c r="I3590" s="302">
        <v>0</v>
      </c>
      <c r="J3590" s="302">
        <v>0</v>
      </c>
      <c r="K3590" s="302">
        <v>231616.33</v>
      </c>
      <c r="L3590" s="302">
        <v>1548.79</v>
      </c>
      <c r="M3590" s="302">
        <v>0</v>
      </c>
      <c r="N3590" s="302">
        <v>0</v>
      </c>
      <c r="O3590" s="302">
        <v>1548.79</v>
      </c>
      <c r="P3590" s="302">
        <v>0</v>
      </c>
      <c r="Q3590" s="302">
        <v>0</v>
      </c>
      <c r="R3590" s="302">
        <v>230067.54</v>
      </c>
      <c r="S3590" s="302">
        <v>0</v>
      </c>
      <c r="T3590" s="302">
        <v>1659.92</v>
      </c>
      <c r="U3590" s="302">
        <v>0</v>
      </c>
      <c r="V3590" s="302">
        <v>0</v>
      </c>
      <c r="W3590" s="302">
        <v>1659.92</v>
      </c>
      <c r="X3590" s="302">
        <v>0</v>
      </c>
      <c r="Y3590" s="302">
        <v>0</v>
      </c>
      <c r="Z3590" s="302">
        <v>0</v>
      </c>
      <c r="AA3590" s="302">
        <v>0</v>
      </c>
      <c r="AB3590" s="302">
        <v>0</v>
      </c>
      <c r="AC3590" s="302">
        <v>0</v>
      </c>
      <c r="AD3590" s="302">
        <v>0</v>
      </c>
      <c r="AE3590" s="302">
        <v>0</v>
      </c>
      <c r="AF3590" s="302">
        <v>0</v>
      </c>
      <c r="AG3590" s="302">
        <v>0</v>
      </c>
      <c r="AH3590" s="302">
        <v>209.94</v>
      </c>
      <c r="AI3590" s="302">
        <v>0</v>
      </c>
      <c r="AJ3590" s="302">
        <v>0</v>
      </c>
      <c r="AK3590" s="302">
        <v>0</v>
      </c>
      <c r="AL3590" s="302">
        <v>0</v>
      </c>
      <c r="AM3590" s="302">
        <v>0</v>
      </c>
      <c r="AN3590" s="302">
        <v>0</v>
      </c>
      <c r="AO3590" s="302">
        <v>0</v>
      </c>
      <c r="AP3590" s="302">
        <v>34.549999999999997</v>
      </c>
      <c r="AQ3590" s="302">
        <v>0</v>
      </c>
      <c r="AR3590" s="302">
        <v>33.200000000000003</v>
      </c>
      <c r="AS3590" s="302">
        <v>0</v>
      </c>
      <c r="AT3590" s="295">
        <f t="shared" si="56"/>
        <v>3420</v>
      </c>
      <c r="AU3590" s="302">
        <v>0</v>
      </c>
      <c r="AV3590" s="302">
        <v>0</v>
      </c>
      <c r="AW3590" s="303">
        <v>101</v>
      </c>
      <c r="AX3590" s="303">
        <v>171</v>
      </c>
      <c r="AY3590" s="302">
        <v>512000.02</v>
      </c>
      <c r="AZ3590" s="302">
        <v>303880.39</v>
      </c>
      <c r="BA3590" s="301">
        <v>47.265625999999997</v>
      </c>
      <c r="BB3590" s="301">
        <v>35.784758274069702</v>
      </c>
      <c r="BC3590" s="301">
        <v>8.6</v>
      </c>
      <c r="BD3590" s="301"/>
      <c r="BE3590" s="300" t="s">
        <v>4204</v>
      </c>
      <c r="BF3590" s="298"/>
      <c r="BG3590" s="300" t="s">
        <v>380</v>
      </c>
      <c r="BH3590" s="300" t="s">
        <v>203</v>
      </c>
      <c r="BI3590" s="300" t="s">
        <v>843</v>
      </c>
      <c r="BJ3590" s="300" t="s">
        <v>103</v>
      </c>
      <c r="BK3590" s="299" t="s">
        <v>4</v>
      </c>
      <c r="BL3590" s="301">
        <v>230067.54</v>
      </c>
      <c r="BM3590" s="299" t="s">
        <v>894</v>
      </c>
      <c r="BN3590" s="301"/>
      <c r="BO3590" s="304">
        <v>43067</v>
      </c>
      <c r="BP3590" s="304">
        <v>48272</v>
      </c>
      <c r="BQ3590" s="297" t="s">
        <v>1065</v>
      </c>
      <c r="BR3590" s="297" t="s">
        <v>4741</v>
      </c>
      <c r="BS3590" s="297">
        <v>43067</v>
      </c>
      <c r="BT3590" s="297">
        <v>48272</v>
      </c>
      <c r="BU3590" s="301">
        <v>0</v>
      </c>
      <c r="BV3590" s="301">
        <v>0</v>
      </c>
      <c r="BW3590" s="301">
        <v>0</v>
      </c>
    </row>
    <row r="3591" spans="1:75" s="289" customFormat="1" ht="18.2" customHeight="1" x14ac:dyDescent="0.15">
      <c r="A3591" s="291">
        <v>3589</v>
      </c>
      <c r="B3591" s="292" t="s">
        <v>305</v>
      </c>
      <c r="C3591" s="292" t="s">
        <v>306</v>
      </c>
      <c r="D3591" s="312">
        <v>45172</v>
      </c>
      <c r="E3591" s="293" t="s">
        <v>4025</v>
      </c>
      <c r="F3591" s="308">
        <v>0</v>
      </c>
      <c r="G3591" s="308">
        <v>0</v>
      </c>
      <c r="H3591" s="295">
        <v>217162.32</v>
      </c>
      <c r="I3591" s="295">
        <v>0</v>
      </c>
      <c r="J3591" s="295">
        <v>0</v>
      </c>
      <c r="K3591" s="295">
        <v>217162.32</v>
      </c>
      <c r="L3591" s="295">
        <v>1119.46</v>
      </c>
      <c r="M3591" s="295">
        <v>0</v>
      </c>
      <c r="N3591" s="295">
        <v>0</v>
      </c>
      <c r="O3591" s="295">
        <v>1119.46</v>
      </c>
      <c r="P3591" s="295">
        <v>0</v>
      </c>
      <c r="Q3591" s="295">
        <v>0</v>
      </c>
      <c r="R3591" s="295">
        <v>216042.86</v>
      </c>
      <c r="S3591" s="295">
        <v>0</v>
      </c>
      <c r="T3591" s="295">
        <v>1719.2</v>
      </c>
      <c r="U3591" s="295">
        <v>0</v>
      </c>
      <c r="V3591" s="295">
        <v>0</v>
      </c>
      <c r="W3591" s="295">
        <v>1719.2</v>
      </c>
      <c r="X3591" s="295">
        <v>0</v>
      </c>
      <c r="Y3591" s="295">
        <v>0</v>
      </c>
      <c r="Z3591" s="295">
        <v>0</v>
      </c>
      <c r="AA3591" s="295">
        <v>0</v>
      </c>
      <c r="AB3591" s="295">
        <v>0</v>
      </c>
      <c r="AC3591" s="295">
        <v>0</v>
      </c>
      <c r="AD3591" s="295">
        <v>0</v>
      </c>
      <c r="AE3591" s="295">
        <v>0</v>
      </c>
      <c r="AF3591" s="295">
        <v>0</v>
      </c>
      <c r="AG3591" s="295">
        <v>0</v>
      </c>
      <c r="AH3591" s="295">
        <v>174.59</v>
      </c>
      <c r="AI3591" s="295">
        <v>0</v>
      </c>
      <c r="AJ3591" s="295">
        <v>0</v>
      </c>
      <c r="AK3591" s="295">
        <v>0</v>
      </c>
      <c r="AL3591" s="295">
        <v>0</v>
      </c>
      <c r="AM3591" s="295">
        <v>0</v>
      </c>
      <c r="AN3591" s="295">
        <v>0</v>
      </c>
      <c r="AO3591" s="295">
        <v>0</v>
      </c>
      <c r="AP3591" s="295">
        <v>1.75</v>
      </c>
      <c r="AQ3591" s="295">
        <v>0</v>
      </c>
      <c r="AR3591" s="295">
        <v>1</v>
      </c>
      <c r="AS3591" s="295">
        <v>0</v>
      </c>
      <c r="AT3591" s="295">
        <f t="shared" si="56"/>
        <v>3014</v>
      </c>
      <c r="AU3591" s="295">
        <v>0</v>
      </c>
      <c r="AV3591" s="295">
        <v>0</v>
      </c>
      <c r="AW3591" s="296">
        <v>117</v>
      </c>
      <c r="AX3591" s="296">
        <v>187</v>
      </c>
      <c r="AY3591" s="295">
        <v>395001.44</v>
      </c>
      <c r="AZ3591" s="295">
        <v>276501.01</v>
      </c>
      <c r="BA3591" s="294">
        <v>89.999671000000006</v>
      </c>
      <c r="BB3591" s="294">
        <v>70.320850986761499</v>
      </c>
      <c r="BC3591" s="294">
        <v>9.5</v>
      </c>
      <c r="BD3591" s="294"/>
      <c r="BE3591" s="293" t="s">
        <v>4204</v>
      </c>
      <c r="BF3591" s="291"/>
      <c r="BG3591" s="293" t="s">
        <v>315</v>
      </c>
      <c r="BH3591" s="293" t="s">
        <v>179</v>
      </c>
      <c r="BI3591" s="293" t="s">
        <v>363</v>
      </c>
      <c r="BJ3591" s="293" t="s">
        <v>103</v>
      </c>
      <c r="BK3591" s="292" t="s">
        <v>4</v>
      </c>
      <c r="BL3591" s="294">
        <v>216042.86</v>
      </c>
      <c r="BM3591" s="292" t="s">
        <v>894</v>
      </c>
      <c r="BN3591" s="294"/>
      <c r="BO3591" s="297">
        <v>43062</v>
      </c>
      <c r="BP3591" s="297">
        <v>48753</v>
      </c>
      <c r="BQ3591" s="297" t="s">
        <v>1065</v>
      </c>
      <c r="BR3591" s="297" t="s">
        <v>4741</v>
      </c>
      <c r="BS3591" s="297">
        <v>43062</v>
      </c>
      <c r="BT3591" s="297">
        <v>48753</v>
      </c>
      <c r="BU3591" s="294">
        <v>0</v>
      </c>
      <c r="BV3591" s="294">
        <v>0</v>
      </c>
      <c r="BW3591" s="294">
        <v>0</v>
      </c>
    </row>
    <row r="3592" spans="1:75" s="289" customFormat="1" ht="18.2" customHeight="1" x14ac:dyDescent="0.15">
      <c r="A3592" s="298">
        <v>3590</v>
      </c>
      <c r="B3592" s="299" t="s">
        <v>305</v>
      </c>
      <c r="C3592" s="299" t="s">
        <v>306</v>
      </c>
      <c r="D3592" s="313">
        <v>45172</v>
      </c>
      <c r="E3592" s="300" t="s">
        <v>4026</v>
      </c>
      <c r="F3592" s="309">
        <v>0</v>
      </c>
      <c r="G3592" s="309">
        <v>0</v>
      </c>
      <c r="H3592" s="302">
        <v>190242.32</v>
      </c>
      <c r="I3592" s="302">
        <v>0</v>
      </c>
      <c r="J3592" s="302">
        <v>0</v>
      </c>
      <c r="K3592" s="302">
        <v>190242.32</v>
      </c>
      <c r="L3592" s="302">
        <v>1305.19</v>
      </c>
      <c r="M3592" s="302">
        <v>0</v>
      </c>
      <c r="N3592" s="302">
        <v>0</v>
      </c>
      <c r="O3592" s="302">
        <v>1305.19</v>
      </c>
      <c r="P3592" s="302">
        <v>0</v>
      </c>
      <c r="Q3592" s="302">
        <v>0</v>
      </c>
      <c r="R3592" s="302">
        <v>188937.13</v>
      </c>
      <c r="S3592" s="302">
        <v>0</v>
      </c>
      <c r="T3592" s="302">
        <v>1521.94</v>
      </c>
      <c r="U3592" s="302">
        <v>0</v>
      </c>
      <c r="V3592" s="302">
        <v>0</v>
      </c>
      <c r="W3592" s="302">
        <v>1521.94</v>
      </c>
      <c r="X3592" s="302">
        <v>0</v>
      </c>
      <c r="Y3592" s="302">
        <v>0</v>
      </c>
      <c r="Z3592" s="302">
        <v>0</v>
      </c>
      <c r="AA3592" s="302">
        <v>0</v>
      </c>
      <c r="AB3592" s="302">
        <v>0</v>
      </c>
      <c r="AC3592" s="302">
        <v>0</v>
      </c>
      <c r="AD3592" s="302">
        <v>0</v>
      </c>
      <c r="AE3592" s="302">
        <v>0</v>
      </c>
      <c r="AF3592" s="302">
        <v>0</v>
      </c>
      <c r="AG3592" s="302">
        <v>0</v>
      </c>
      <c r="AH3592" s="302">
        <v>133.38999999999999</v>
      </c>
      <c r="AI3592" s="302">
        <v>0</v>
      </c>
      <c r="AJ3592" s="302">
        <v>0</v>
      </c>
      <c r="AK3592" s="302">
        <v>0</v>
      </c>
      <c r="AL3592" s="302">
        <v>0</v>
      </c>
      <c r="AM3592" s="302">
        <v>0</v>
      </c>
      <c r="AN3592" s="302">
        <v>0</v>
      </c>
      <c r="AO3592" s="302">
        <v>0</v>
      </c>
      <c r="AP3592" s="302">
        <v>210.64</v>
      </c>
      <c r="AQ3592" s="302">
        <v>0</v>
      </c>
      <c r="AR3592" s="302">
        <v>171.16</v>
      </c>
      <c r="AS3592" s="302">
        <v>0</v>
      </c>
      <c r="AT3592" s="295">
        <f t="shared" si="56"/>
        <v>3000</v>
      </c>
      <c r="AU3592" s="302">
        <v>0</v>
      </c>
      <c r="AV3592" s="302">
        <v>0</v>
      </c>
      <c r="AW3592" s="303">
        <v>96</v>
      </c>
      <c r="AX3592" s="303">
        <v>165</v>
      </c>
      <c r="AY3592" s="302">
        <v>253022.12</v>
      </c>
      <c r="AZ3592" s="302">
        <v>248968.65</v>
      </c>
      <c r="BA3592" s="301">
        <v>70.349583999999993</v>
      </c>
      <c r="BB3592" s="301">
        <v>53.386836044031703</v>
      </c>
      <c r="BC3592" s="301">
        <v>9.6</v>
      </c>
      <c r="BD3592" s="301"/>
      <c r="BE3592" s="300" t="s">
        <v>4204</v>
      </c>
      <c r="BF3592" s="298"/>
      <c r="BG3592" s="300" t="s">
        <v>320</v>
      </c>
      <c r="BH3592" s="300" t="s">
        <v>197</v>
      </c>
      <c r="BI3592" s="300" t="s">
        <v>373</v>
      </c>
      <c r="BJ3592" s="300" t="s">
        <v>103</v>
      </c>
      <c r="BK3592" s="299" t="s">
        <v>4</v>
      </c>
      <c r="BL3592" s="301">
        <v>188937.13</v>
      </c>
      <c r="BM3592" s="299" t="s">
        <v>894</v>
      </c>
      <c r="BN3592" s="301"/>
      <c r="BO3592" s="304">
        <v>43077</v>
      </c>
      <c r="BP3592" s="304">
        <v>48099</v>
      </c>
      <c r="BQ3592" s="297" t="s">
        <v>925</v>
      </c>
      <c r="BR3592" s="297" t="s">
        <v>4745</v>
      </c>
      <c r="BS3592" s="297">
        <v>43077</v>
      </c>
      <c r="BT3592" s="297">
        <v>48099</v>
      </c>
      <c r="BU3592" s="301">
        <v>0</v>
      </c>
      <c r="BV3592" s="301">
        <v>0</v>
      </c>
      <c r="BW3592" s="301">
        <v>0</v>
      </c>
    </row>
    <row r="3593" spans="1:75" s="289" customFormat="1" ht="18.2" customHeight="1" x14ac:dyDescent="0.15">
      <c r="A3593" s="291">
        <v>3591</v>
      </c>
      <c r="B3593" s="292" t="s">
        <v>305</v>
      </c>
      <c r="C3593" s="292" t="s">
        <v>306</v>
      </c>
      <c r="D3593" s="312">
        <v>45172</v>
      </c>
      <c r="E3593" s="293" t="s">
        <v>4027</v>
      </c>
      <c r="F3593" s="308">
        <v>58</v>
      </c>
      <c r="G3593" s="308">
        <v>57</v>
      </c>
      <c r="H3593" s="295">
        <v>206573.2</v>
      </c>
      <c r="I3593" s="295">
        <v>69260.149999999994</v>
      </c>
      <c r="J3593" s="295">
        <v>0</v>
      </c>
      <c r="K3593" s="295">
        <v>275833.34999999998</v>
      </c>
      <c r="L3593" s="295">
        <v>1574.98</v>
      </c>
      <c r="M3593" s="295">
        <v>0</v>
      </c>
      <c r="N3593" s="295">
        <v>0</v>
      </c>
      <c r="O3593" s="295">
        <v>0</v>
      </c>
      <c r="P3593" s="295">
        <v>0</v>
      </c>
      <c r="Q3593" s="295">
        <v>0</v>
      </c>
      <c r="R3593" s="295">
        <v>275833.34999999998</v>
      </c>
      <c r="S3593" s="295">
        <v>117060.52</v>
      </c>
      <c r="T3593" s="295">
        <v>1721.44</v>
      </c>
      <c r="U3593" s="295">
        <v>0</v>
      </c>
      <c r="V3593" s="295">
        <v>0</v>
      </c>
      <c r="W3593" s="295">
        <v>0</v>
      </c>
      <c r="X3593" s="295">
        <v>0</v>
      </c>
      <c r="Y3593" s="295">
        <v>0</v>
      </c>
      <c r="Z3593" s="295">
        <v>118781.96</v>
      </c>
      <c r="AA3593" s="295">
        <v>0</v>
      </c>
      <c r="AB3593" s="295">
        <v>0</v>
      </c>
      <c r="AC3593" s="295">
        <v>0</v>
      </c>
      <c r="AD3593" s="295">
        <v>0</v>
      </c>
      <c r="AE3593" s="295">
        <v>0</v>
      </c>
      <c r="AF3593" s="295">
        <v>0</v>
      </c>
      <c r="AG3593" s="295">
        <v>0</v>
      </c>
      <c r="AH3593" s="295">
        <v>0</v>
      </c>
      <c r="AI3593" s="295">
        <v>0</v>
      </c>
      <c r="AJ3593" s="295">
        <v>0</v>
      </c>
      <c r="AK3593" s="295">
        <v>0</v>
      </c>
      <c r="AL3593" s="295">
        <v>0</v>
      </c>
      <c r="AM3593" s="295">
        <v>0</v>
      </c>
      <c r="AN3593" s="295">
        <v>0</v>
      </c>
      <c r="AO3593" s="295">
        <v>0</v>
      </c>
      <c r="AP3593" s="295">
        <v>0</v>
      </c>
      <c r="AQ3593" s="295">
        <v>0</v>
      </c>
      <c r="AR3593" s="295">
        <v>0</v>
      </c>
      <c r="AS3593" s="295">
        <v>0</v>
      </c>
      <c r="AT3593" s="295">
        <f t="shared" si="56"/>
        <v>0</v>
      </c>
      <c r="AU3593" s="295">
        <v>70835.13</v>
      </c>
      <c r="AV3593" s="295">
        <v>118781.96</v>
      </c>
      <c r="AW3593" s="296">
        <v>88</v>
      </c>
      <c r="AX3593" s="296">
        <v>156</v>
      </c>
      <c r="AY3593" s="295">
        <v>316297.87</v>
      </c>
      <c r="AZ3593" s="295">
        <v>275833.34999999998</v>
      </c>
      <c r="BA3593" s="294">
        <v>55.094903000000002</v>
      </c>
      <c r="BB3593" s="294">
        <v>55.094903000000002</v>
      </c>
      <c r="BC3593" s="294">
        <v>10</v>
      </c>
      <c r="BD3593" s="294"/>
      <c r="BE3593" s="293" t="s">
        <v>4204</v>
      </c>
      <c r="BF3593" s="291"/>
      <c r="BG3593" s="293" t="s">
        <v>320</v>
      </c>
      <c r="BH3593" s="293" t="s">
        <v>197</v>
      </c>
      <c r="BI3593" s="293" t="s">
        <v>373</v>
      </c>
      <c r="BJ3593" s="293" t="s">
        <v>4205</v>
      </c>
      <c r="BK3593" s="292" t="s">
        <v>4</v>
      </c>
      <c r="BL3593" s="294">
        <v>275833.34999999998</v>
      </c>
      <c r="BM3593" s="292" t="s">
        <v>894</v>
      </c>
      <c r="BN3593" s="294"/>
      <c r="BO3593" s="297">
        <v>43124</v>
      </c>
      <c r="BP3593" s="297">
        <v>47872</v>
      </c>
      <c r="BQ3593" s="297" t="s">
        <v>1067</v>
      </c>
      <c r="BR3593" s="297" t="s">
        <v>4743</v>
      </c>
      <c r="BS3593" s="297">
        <v>43124</v>
      </c>
      <c r="BT3593" s="297">
        <v>47872</v>
      </c>
      <c r="BU3593" s="294">
        <v>9868.2800000000007</v>
      </c>
      <c r="BV3593" s="294">
        <v>0</v>
      </c>
      <c r="BW3593" s="294">
        <v>0</v>
      </c>
    </row>
    <row r="3594" spans="1:75" s="289" customFormat="1" ht="18.2" customHeight="1" x14ac:dyDescent="0.15">
      <c r="A3594" s="298">
        <v>3592</v>
      </c>
      <c r="B3594" s="299" t="s">
        <v>305</v>
      </c>
      <c r="C3594" s="299" t="s">
        <v>306</v>
      </c>
      <c r="D3594" s="313">
        <v>45172</v>
      </c>
      <c r="E3594" s="300" t="s">
        <v>4028</v>
      </c>
      <c r="F3594" s="309">
        <v>0</v>
      </c>
      <c r="G3594" s="309">
        <v>0</v>
      </c>
      <c r="H3594" s="302">
        <v>286523.65999999997</v>
      </c>
      <c r="I3594" s="302">
        <v>0</v>
      </c>
      <c r="J3594" s="302">
        <v>0</v>
      </c>
      <c r="K3594" s="302">
        <v>286523.65999999997</v>
      </c>
      <c r="L3594" s="302">
        <v>1810.5</v>
      </c>
      <c r="M3594" s="302">
        <v>0</v>
      </c>
      <c r="N3594" s="302">
        <v>0</v>
      </c>
      <c r="O3594" s="302">
        <v>1810.5</v>
      </c>
      <c r="P3594" s="302">
        <v>0</v>
      </c>
      <c r="Q3594" s="302">
        <v>0</v>
      </c>
      <c r="R3594" s="302">
        <v>284713.15999999997</v>
      </c>
      <c r="S3594" s="302">
        <v>0</v>
      </c>
      <c r="T3594" s="302">
        <v>2268.31</v>
      </c>
      <c r="U3594" s="302">
        <v>0</v>
      </c>
      <c r="V3594" s="302">
        <v>0</v>
      </c>
      <c r="W3594" s="302">
        <v>2268.31</v>
      </c>
      <c r="X3594" s="302">
        <v>0</v>
      </c>
      <c r="Y3594" s="302">
        <v>0</v>
      </c>
      <c r="Z3594" s="302">
        <v>0</v>
      </c>
      <c r="AA3594" s="302">
        <v>0</v>
      </c>
      <c r="AB3594" s="302">
        <v>0</v>
      </c>
      <c r="AC3594" s="302">
        <v>0</v>
      </c>
      <c r="AD3594" s="302">
        <v>0</v>
      </c>
      <c r="AE3594" s="302">
        <v>0</v>
      </c>
      <c r="AF3594" s="302">
        <v>0</v>
      </c>
      <c r="AG3594" s="302">
        <v>0</v>
      </c>
      <c r="AH3594" s="302">
        <v>195.24</v>
      </c>
      <c r="AI3594" s="302">
        <v>0</v>
      </c>
      <c r="AJ3594" s="302">
        <v>0</v>
      </c>
      <c r="AK3594" s="302">
        <v>0</v>
      </c>
      <c r="AL3594" s="302">
        <v>0</v>
      </c>
      <c r="AM3594" s="302">
        <v>0</v>
      </c>
      <c r="AN3594" s="302">
        <v>0</v>
      </c>
      <c r="AO3594" s="302">
        <v>0</v>
      </c>
      <c r="AP3594" s="302">
        <v>26.4</v>
      </c>
      <c r="AQ3594" s="302">
        <v>0</v>
      </c>
      <c r="AR3594" s="302">
        <v>26.4</v>
      </c>
      <c r="AS3594" s="302">
        <v>0</v>
      </c>
      <c r="AT3594" s="295">
        <f t="shared" si="56"/>
        <v>4274.05</v>
      </c>
      <c r="AU3594" s="302">
        <v>0</v>
      </c>
      <c r="AV3594" s="302">
        <v>0</v>
      </c>
      <c r="AW3594" s="303">
        <v>102</v>
      </c>
      <c r="AX3594" s="303">
        <v>170</v>
      </c>
      <c r="AY3594" s="302">
        <v>367000.01</v>
      </c>
      <c r="AZ3594" s="302">
        <v>367000.01</v>
      </c>
      <c r="BA3594" s="301">
        <v>78.474112000000005</v>
      </c>
      <c r="BB3594" s="301">
        <v>60.879051217775</v>
      </c>
      <c r="BC3594" s="301">
        <v>9.5</v>
      </c>
      <c r="BD3594" s="301"/>
      <c r="BE3594" s="300" t="s">
        <v>4204</v>
      </c>
      <c r="BF3594" s="298"/>
      <c r="BG3594" s="300" t="s">
        <v>312</v>
      </c>
      <c r="BH3594" s="300" t="s">
        <v>849</v>
      </c>
      <c r="BI3594" s="300" t="s">
        <v>850</v>
      </c>
      <c r="BJ3594" s="300" t="s">
        <v>103</v>
      </c>
      <c r="BK3594" s="299" t="s">
        <v>4</v>
      </c>
      <c r="BL3594" s="301">
        <v>284713.15999999997</v>
      </c>
      <c r="BM3594" s="299" t="s">
        <v>894</v>
      </c>
      <c r="BN3594" s="301"/>
      <c r="BO3594" s="304">
        <v>43124</v>
      </c>
      <c r="BP3594" s="304">
        <v>48297</v>
      </c>
      <c r="BQ3594" s="297" t="s">
        <v>1065</v>
      </c>
      <c r="BR3594" s="297" t="s">
        <v>4741</v>
      </c>
      <c r="BS3594" s="297">
        <v>43124</v>
      </c>
      <c r="BT3594" s="297">
        <v>48297</v>
      </c>
      <c r="BU3594" s="301">
        <v>0</v>
      </c>
      <c r="BV3594" s="301">
        <v>0</v>
      </c>
      <c r="BW3594" s="301">
        <v>0</v>
      </c>
    </row>
    <row r="3595" spans="1:75" s="289" customFormat="1" ht="18.2" customHeight="1" x14ac:dyDescent="0.15">
      <c r="A3595" s="291">
        <v>3593</v>
      </c>
      <c r="B3595" s="292" t="s">
        <v>305</v>
      </c>
      <c r="C3595" s="292" t="s">
        <v>306</v>
      </c>
      <c r="D3595" s="312">
        <v>45172</v>
      </c>
      <c r="E3595" s="293" t="s">
        <v>4029</v>
      </c>
      <c r="F3595" s="308">
        <v>0</v>
      </c>
      <c r="G3595" s="308">
        <v>0</v>
      </c>
      <c r="H3595" s="295">
        <v>280278.46999999997</v>
      </c>
      <c r="I3595" s="295">
        <v>0</v>
      </c>
      <c r="J3595" s="295">
        <v>0</v>
      </c>
      <c r="K3595" s="295">
        <v>280278.46999999997</v>
      </c>
      <c r="L3595" s="295">
        <v>1771.02</v>
      </c>
      <c r="M3595" s="295">
        <v>0</v>
      </c>
      <c r="N3595" s="295">
        <v>0</v>
      </c>
      <c r="O3595" s="295">
        <v>1771.02</v>
      </c>
      <c r="P3595" s="295">
        <v>0</v>
      </c>
      <c r="Q3595" s="295">
        <v>0</v>
      </c>
      <c r="R3595" s="295">
        <v>278507.45</v>
      </c>
      <c r="S3595" s="295">
        <v>0</v>
      </c>
      <c r="T3595" s="295">
        <v>2218.87</v>
      </c>
      <c r="U3595" s="295">
        <v>0</v>
      </c>
      <c r="V3595" s="295">
        <v>0</v>
      </c>
      <c r="W3595" s="295">
        <v>2218.87</v>
      </c>
      <c r="X3595" s="295">
        <v>0</v>
      </c>
      <c r="Y3595" s="295">
        <v>0</v>
      </c>
      <c r="Z3595" s="295">
        <v>0</v>
      </c>
      <c r="AA3595" s="295">
        <v>0</v>
      </c>
      <c r="AB3595" s="295">
        <v>0</v>
      </c>
      <c r="AC3595" s="295">
        <v>0</v>
      </c>
      <c r="AD3595" s="295">
        <v>0</v>
      </c>
      <c r="AE3595" s="295">
        <v>0</v>
      </c>
      <c r="AF3595" s="295">
        <v>0</v>
      </c>
      <c r="AG3595" s="295">
        <v>0</v>
      </c>
      <c r="AH3595" s="295">
        <v>190.99</v>
      </c>
      <c r="AI3595" s="295">
        <v>0</v>
      </c>
      <c r="AJ3595" s="295">
        <v>0</v>
      </c>
      <c r="AK3595" s="295">
        <v>0</v>
      </c>
      <c r="AL3595" s="295">
        <v>0</v>
      </c>
      <c r="AM3595" s="295">
        <v>0</v>
      </c>
      <c r="AN3595" s="295">
        <v>0</v>
      </c>
      <c r="AO3595" s="295">
        <v>0</v>
      </c>
      <c r="AP3595" s="295">
        <v>80.64</v>
      </c>
      <c r="AQ3595" s="295">
        <v>0</v>
      </c>
      <c r="AR3595" s="295">
        <v>661.52</v>
      </c>
      <c r="AS3595" s="295">
        <v>0</v>
      </c>
      <c r="AT3595" s="295">
        <f t="shared" si="56"/>
        <v>3600</v>
      </c>
      <c r="AU3595" s="295">
        <v>0</v>
      </c>
      <c r="AV3595" s="295">
        <v>0</v>
      </c>
      <c r="AW3595" s="296">
        <v>102</v>
      </c>
      <c r="AX3595" s="296">
        <v>170</v>
      </c>
      <c r="AY3595" s="295">
        <v>359000</v>
      </c>
      <c r="AZ3595" s="295">
        <v>359000</v>
      </c>
      <c r="BA3595" s="294">
        <v>80.222845000000007</v>
      </c>
      <c r="BB3595" s="294">
        <v>62.235821706671999</v>
      </c>
      <c r="BC3595" s="294">
        <v>9.5</v>
      </c>
      <c r="BD3595" s="294"/>
      <c r="BE3595" s="293" t="s">
        <v>4204</v>
      </c>
      <c r="BF3595" s="291"/>
      <c r="BG3595" s="293" t="s">
        <v>326</v>
      </c>
      <c r="BH3595" s="293" t="s">
        <v>217</v>
      </c>
      <c r="BI3595" s="293" t="s">
        <v>423</v>
      </c>
      <c r="BJ3595" s="293" t="s">
        <v>103</v>
      </c>
      <c r="BK3595" s="292" t="s">
        <v>4</v>
      </c>
      <c r="BL3595" s="294">
        <v>278507.45</v>
      </c>
      <c r="BM3595" s="292" t="s">
        <v>894</v>
      </c>
      <c r="BN3595" s="294"/>
      <c r="BO3595" s="297">
        <v>43124</v>
      </c>
      <c r="BP3595" s="297">
        <v>48297</v>
      </c>
      <c r="BQ3595" s="297" t="s">
        <v>1065</v>
      </c>
      <c r="BR3595" s="297" t="s">
        <v>4741</v>
      </c>
      <c r="BS3595" s="297">
        <v>43124</v>
      </c>
      <c r="BT3595" s="297">
        <v>48297</v>
      </c>
      <c r="BU3595" s="294">
        <v>0</v>
      </c>
      <c r="BV3595" s="294">
        <v>0</v>
      </c>
      <c r="BW3595" s="294">
        <v>0</v>
      </c>
    </row>
    <row r="3596" spans="1:75" s="289" customFormat="1" ht="18.2" customHeight="1" x14ac:dyDescent="0.15">
      <c r="A3596" s="298">
        <v>3594</v>
      </c>
      <c r="B3596" s="299" t="s">
        <v>305</v>
      </c>
      <c r="C3596" s="299" t="s">
        <v>306</v>
      </c>
      <c r="D3596" s="313">
        <v>45172</v>
      </c>
      <c r="E3596" s="300" t="s">
        <v>4030</v>
      </c>
      <c r="F3596" s="309">
        <v>53</v>
      </c>
      <c r="G3596" s="309">
        <v>52</v>
      </c>
      <c r="H3596" s="302">
        <v>381986.35</v>
      </c>
      <c r="I3596" s="302">
        <v>111852.74</v>
      </c>
      <c r="J3596" s="302">
        <v>0</v>
      </c>
      <c r="K3596" s="302">
        <v>493839.09</v>
      </c>
      <c r="L3596" s="302">
        <v>2632.44</v>
      </c>
      <c r="M3596" s="302">
        <v>0</v>
      </c>
      <c r="N3596" s="302">
        <v>0</v>
      </c>
      <c r="O3596" s="302">
        <v>0</v>
      </c>
      <c r="P3596" s="302">
        <v>0</v>
      </c>
      <c r="Q3596" s="302">
        <v>0</v>
      </c>
      <c r="R3596" s="302">
        <v>493839.09</v>
      </c>
      <c r="S3596" s="302">
        <v>179490.61</v>
      </c>
      <c r="T3596" s="302">
        <v>3024.06</v>
      </c>
      <c r="U3596" s="302">
        <v>0</v>
      </c>
      <c r="V3596" s="302">
        <v>0</v>
      </c>
      <c r="W3596" s="302">
        <v>0</v>
      </c>
      <c r="X3596" s="302">
        <v>0</v>
      </c>
      <c r="Y3596" s="302">
        <v>0</v>
      </c>
      <c r="Z3596" s="302">
        <v>182514.67</v>
      </c>
      <c r="AA3596" s="302">
        <v>0</v>
      </c>
      <c r="AB3596" s="302">
        <v>0</v>
      </c>
      <c r="AC3596" s="302">
        <v>0</v>
      </c>
      <c r="AD3596" s="302">
        <v>0</v>
      </c>
      <c r="AE3596" s="302">
        <v>0</v>
      </c>
      <c r="AF3596" s="302">
        <v>0</v>
      </c>
      <c r="AG3596" s="302">
        <v>0</v>
      </c>
      <c r="AH3596" s="302">
        <v>0</v>
      </c>
      <c r="AI3596" s="302">
        <v>0</v>
      </c>
      <c r="AJ3596" s="302">
        <v>0</v>
      </c>
      <c r="AK3596" s="302">
        <v>0</v>
      </c>
      <c r="AL3596" s="302">
        <v>0</v>
      </c>
      <c r="AM3596" s="302">
        <v>0</v>
      </c>
      <c r="AN3596" s="302">
        <v>0</v>
      </c>
      <c r="AO3596" s="302">
        <v>0</v>
      </c>
      <c r="AP3596" s="302">
        <v>0</v>
      </c>
      <c r="AQ3596" s="302">
        <v>0</v>
      </c>
      <c r="AR3596" s="302">
        <v>0</v>
      </c>
      <c r="AS3596" s="302">
        <v>0</v>
      </c>
      <c r="AT3596" s="295">
        <f t="shared" si="56"/>
        <v>0</v>
      </c>
      <c r="AU3596" s="302">
        <v>114485.18</v>
      </c>
      <c r="AV3596" s="302">
        <v>182514.67</v>
      </c>
      <c r="AW3596" s="303">
        <v>96</v>
      </c>
      <c r="AX3596" s="303">
        <v>164</v>
      </c>
      <c r="AY3596" s="302">
        <v>498998.02</v>
      </c>
      <c r="AZ3596" s="302">
        <v>498998.02</v>
      </c>
      <c r="BA3596" s="301">
        <v>73.099428000000003</v>
      </c>
      <c r="BB3596" s="301">
        <v>72.343683854778703</v>
      </c>
      <c r="BC3596" s="301">
        <v>9.5</v>
      </c>
      <c r="BD3596" s="301"/>
      <c r="BE3596" s="300" t="s">
        <v>4204</v>
      </c>
      <c r="BF3596" s="298"/>
      <c r="BG3596" s="300" t="s">
        <v>355</v>
      </c>
      <c r="BH3596" s="300" t="s">
        <v>228</v>
      </c>
      <c r="BI3596" s="300" t="s">
        <v>379</v>
      </c>
      <c r="BJ3596" s="300" t="s">
        <v>4205</v>
      </c>
      <c r="BK3596" s="299" t="s">
        <v>4</v>
      </c>
      <c r="BL3596" s="301">
        <v>493839.09</v>
      </c>
      <c r="BM3596" s="299" t="s">
        <v>894</v>
      </c>
      <c r="BN3596" s="301"/>
      <c r="BO3596" s="304">
        <v>43124</v>
      </c>
      <c r="BP3596" s="304">
        <v>48115</v>
      </c>
      <c r="BQ3596" s="297" t="s">
        <v>1067</v>
      </c>
      <c r="BR3596" s="297" t="s">
        <v>4743</v>
      </c>
      <c r="BS3596" s="297">
        <v>43124</v>
      </c>
      <c r="BT3596" s="297">
        <v>48115</v>
      </c>
      <c r="BU3596" s="301">
        <v>13804.44</v>
      </c>
      <c r="BV3596" s="301">
        <v>0</v>
      </c>
      <c r="BW3596" s="301">
        <v>0</v>
      </c>
    </row>
    <row r="3597" spans="1:75" s="289" customFormat="1" ht="18.2" customHeight="1" x14ac:dyDescent="0.15">
      <c r="A3597" s="291">
        <v>3595</v>
      </c>
      <c r="B3597" s="292" t="s">
        <v>305</v>
      </c>
      <c r="C3597" s="292" t="s">
        <v>306</v>
      </c>
      <c r="D3597" s="312">
        <v>45172</v>
      </c>
      <c r="E3597" s="293" t="s">
        <v>4079</v>
      </c>
      <c r="F3597" s="308">
        <v>19</v>
      </c>
      <c r="G3597" s="308">
        <v>18</v>
      </c>
      <c r="H3597" s="295">
        <v>196692.66</v>
      </c>
      <c r="I3597" s="295">
        <v>22538.32</v>
      </c>
      <c r="J3597" s="295">
        <v>0</v>
      </c>
      <c r="K3597" s="295">
        <v>219230.98</v>
      </c>
      <c r="L3597" s="295">
        <v>1349.44</v>
      </c>
      <c r="M3597" s="295">
        <v>0</v>
      </c>
      <c r="N3597" s="295">
        <v>0</v>
      </c>
      <c r="O3597" s="295">
        <v>0</v>
      </c>
      <c r="P3597" s="295">
        <v>0</v>
      </c>
      <c r="Q3597" s="295">
        <v>0</v>
      </c>
      <c r="R3597" s="295">
        <v>219230.98</v>
      </c>
      <c r="S3597" s="295">
        <v>29141.06</v>
      </c>
      <c r="T3597" s="295">
        <v>1573.54</v>
      </c>
      <c r="U3597" s="295">
        <v>0</v>
      </c>
      <c r="V3597" s="295">
        <v>0</v>
      </c>
      <c r="W3597" s="295">
        <v>0</v>
      </c>
      <c r="X3597" s="295">
        <v>0</v>
      </c>
      <c r="Y3597" s="295">
        <v>0</v>
      </c>
      <c r="Z3597" s="295">
        <v>30714.6</v>
      </c>
      <c r="AA3597" s="295">
        <v>0</v>
      </c>
      <c r="AB3597" s="295">
        <v>0</v>
      </c>
      <c r="AC3597" s="295">
        <v>0</v>
      </c>
      <c r="AD3597" s="295">
        <v>0</v>
      </c>
      <c r="AE3597" s="295">
        <v>0</v>
      </c>
      <c r="AF3597" s="295">
        <v>0</v>
      </c>
      <c r="AG3597" s="295">
        <v>0</v>
      </c>
      <c r="AH3597" s="295">
        <v>0</v>
      </c>
      <c r="AI3597" s="295">
        <v>0</v>
      </c>
      <c r="AJ3597" s="295">
        <v>0</v>
      </c>
      <c r="AK3597" s="295">
        <v>0</v>
      </c>
      <c r="AL3597" s="295">
        <v>0</v>
      </c>
      <c r="AM3597" s="295">
        <v>0</v>
      </c>
      <c r="AN3597" s="295">
        <v>0</v>
      </c>
      <c r="AO3597" s="295">
        <v>0</v>
      </c>
      <c r="AP3597" s="295">
        <v>0</v>
      </c>
      <c r="AQ3597" s="295">
        <v>0</v>
      </c>
      <c r="AR3597" s="295">
        <v>0</v>
      </c>
      <c r="AS3597" s="295">
        <v>0</v>
      </c>
      <c r="AT3597" s="295">
        <f t="shared" si="56"/>
        <v>0</v>
      </c>
      <c r="AU3597" s="295">
        <v>23887.759999999998</v>
      </c>
      <c r="AV3597" s="295">
        <v>30714.6</v>
      </c>
      <c r="AW3597" s="296">
        <v>96</v>
      </c>
      <c r="AX3597" s="296">
        <v>160</v>
      </c>
      <c r="AY3597" s="295">
        <v>253021.74</v>
      </c>
      <c r="AZ3597" s="295">
        <v>253021.74</v>
      </c>
      <c r="BA3597" s="294">
        <v>79.474468000000002</v>
      </c>
      <c r="BB3597" s="294">
        <v>68.860744948709296</v>
      </c>
      <c r="BC3597" s="294">
        <v>9.6</v>
      </c>
      <c r="BD3597" s="294"/>
      <c r="BE3597" s="293" t="s">
        <v>4204</v>
      </c>
      <c r="BF3597" s="291"/>
      <c r="BG3597" s="293" t="s">
        <v>320</v>
      </c>
      <c r="BH3597" s="293" t="s">
        <v>197</v>
      </c>
      <c r="BI3597" s="293" t="s">
        <v>373</v>
      </c>
      <c r="BJ3597" s="293" t="s">
        <v>4205</v>
      </c>
      <c r="BK3597" s="292" t="s">
        <v>4</v>
      </c>
      <c r="BL3597" s="294">
        <v>219230.98</v>
      </c>
      <c r="BM3597" s="292" t="s">
        <v>894</v>
      </c>
      <c r="BN3597" s="294"/>
      <c r="BO3597" s="297">
        <v>43249</v>
      </c>
      <c r="BP3597" s="297">
        <v>48120</v>
      </c>
      <c r="BQ3597" s="297" t="s">
        <v>1068</v>
      </c>
      <c r="BR3597" s="297" t="s">
        <v>4748</v>
      </c>
      <c r="BS3597" s="297">
        <v>43249</v>
      </c>
      <c r="BT3597" s="297">
        <v>48120</v>
      </c>
      <c r="BU3597" s="294">
        <v>2422.98</v>
      </c>
      <c r="BV3597" s="294">
        <v>0</v>
      </c>
      <c r="BW3597" s="294">
        <v>0</v>
      </c>
    </row>
    <row r="3598" spans="1:75" s="289" customFormat="1" ht="18.2" customHeight="1" x14ac:dyDescent="0.15">
      <c r="A3598" s="298">
        <v>3596</v>
      </c>
      <c r="B3598" s="299" t="s">
        <v>305</v>
      </c>
      <c r="C3598" s="299" t="s">
        <v>306</v>
      </c>
      <c r="D3598" s="313">
        <v>45172</v>
      </c>
      <c r="E3598" s="300" t="s">
        <v>4031</v>
      </c>
      <c r="F3598" s="309">
        <v>0</v>
      </c>
      <c r="G3598" s="309">
        <v>0</v>
      </c>
      <c r="H3598" s="302">
        <v>101414.29</v>
      </c>
      <c r="I3598" s="302">
        <v>0</v>
      </c>
      <c r="J3598" s="302">
        <v>0</v>
      </c>
      <c r="K3598" s="302">
        <v>101414.29</v>
      </c>
      <c r="L3598" s="302">
        <v>666.36</v>
      </c>
      <c r="M3598" s="302">
        <v>0</v>
      </c>
      <c r="N3598" s="302">
        <v>0</v>
      </c>
      <c r="O3598" s="302">
        <v>666.36</v>
      </c>
      <c r="P3598" s="302">
        <v>0</v>
      </c>
      <c r="Q3598" s="302">
        <v>0</v>
      </c>
      <c r="R3598" s="302">
        <v>100747.93</v>
      </c>
      <c r="S3598" s="302">
        <v>0</v>
      </c>
      <c r="T3598" s="302">
        <v>836.67</v>
      </c>
      <c r="U3598" s="302">
        <v>0</v>
      </c>
      <c r="V3598" s="302">
        <v>0</v>
      </c>
      <c r="W3598" s="302">
        <v>836.67</v>
      </c>
      <c r="X3598" s="302">
        <v>0</v>
      </c>
      <c r="Y3598" s="302">
        <v>0</v>
      </c>
      <c r="Z3598" s="302">
        <v>0</v>
      </c>
      <c r="AA3598" s="302">
        <v>0</v>
      </c>
      <c r="AB3598" s="302">
        <v>0</v>
      </c>
      <c r="AC3598" s="302">
        <v>0</v>
      </c>
      <c r="AD3598" s="302">
        <v>0</v>
      </c>
      <c r="AE3598" s="302">
        <v>0</v>
      </c>
      <c r="AF3598" s="302">
        <v>0</v>
      </c>
      <c r="AG3598" s="302">
        <v>0</v>
      </c>
      <c r="AH3598" s="302">
        <v>97.93</v>
      </c>
      <c r="AI3598" s="302">
        <v>0</v>
      </c>
      <c r="AJ3598" s="302">
        <v>0</v>
      </c>
      <c r="AK3598" s="302">
        <v>0</v>
      </c>
      <c r="AL3598" s="302">
        <v>0</v>
      </c>
      <c r="AM3598" s="302">
        <v>0</v>
      </c>
      <c r="AN3598" s="302">
        <v>0</v>
      </c>
      <c r="AO3598" s="302">
        <v>0</v>
      </c>
      <c r="AP3598" s="302">
        <v>470.57</v>
      </c>
      <c r="AQ3598" s="302">
        <v>0</v>
      </c>
      <c r="AR3598" s="302">
        <v>111.53</v>
      </c>
      <c r="AS3598" s="302">
        <v>0</v>
      </c>
      <c r="AT3598" s="295">
        <f t="shared" si="56"/>
        <v>1960</v>
      </c>
      <c r="AU3598" s="302">
        <v>0</v>
      </c>
      <c r="AV3598" s="302">
        <v>0</v>
      </c>
      <c r="AW3598" s="303">
        <v>98</v>
      </c>
      <c r="AX3598" s="303">
        <v>166</v>
      </c>
      <c r="AY3598" s="302">
        <v>253021.99</v>
      </c>
      <c r="AZ3598" s="302">
        <v>130780.66</v>
      </c>
      <c r="BA3598" s="301">
        <v>36.360481999999998</v>
      </c>
      <c r="BB3598" s="301">
        <v>28.0105888386116</v>
      </c>
      <c r="BC3598" s="301">
        <v>9.9</v>
      </c>
      <c r="BD3598" s="301"/>
      <c r="BE3598" s="300" t="s">
        <v>4204</v>
      </c>
      <c r="BF3598" s="298"/>
      <c r="BG3598" s="300" t="s">
        <v>320</v>
      </c>
      <c r="BH3598" s="300" t="s">
        <v>197</v>
      </c>
      <c r="BI3598" s="300" t="s">
        <v>373</v>
      </c>
      <c r="BJ3598" s="300" t="s">
        <v>103</v>
      </c>
      <c r="BK3598" s="299" t="s">
        <v>4</v>
      </c>
      <c r="BL3598" s="301">
        <v>100747.93</v>
      </c>
      <c r="BM3598" s="299" t="s">
        <v>894</v>
      </c>
      <c r="BN3598" s="301"/>
      <c r="BO3598" s="304">
        <v>43124</v>
      </c>
      <c r="BP3598" s="304">
        <v>48176</v>
      </c>
      <c r="BQ3598" s="297" t="s">
        <v>1065</v>
      </c>
      <c r="BR3598" s="297" t="s">
        <v>4741</v>
      </c>
      <c r="BS3598" s="297">
        <v>43124</v>
      </c>
      <c r="BT3598" s="297">
        <v>48176</v>
      </c>
      <c r="BU3598" s="301">
        <v>0</v>
      </c>
      <c r="BV3598" s="301">
        <v>0</v>
      </c>
      <c r="BW3598" s="301">
        <v>0</v>
      </c>
    </row>
    <row r="3599" spans="1:75" s="289" customFormat="1" ht="18.2" customHeight="1" x14ac:dyDescent="0.15">
      <c r="A3599" s="291">
        <v>3597</v>
      </c>
      <c r="B3599" s="292" t="s">
        <v>305</v>
      </c>
      <c r="C3599" s="292" t="s">
        <v>306</v>
      </c>
      <c r="D3599" s="312">
        <v>45172</v>
      </c>
      <c r="E3599" s="293" t="s">
        <v>4513</v>
      </c>
      <c r="F3599" s="308">
        <v>0</v>
      </c>
      <c r="G3599" s="308">
        <v>0</v>
      </c>
      <c r="H3599" s="295">
        <v>243264.51</v>
      </c>
      <c r="I3599" s="295">
        <v>0</v>
      </c>
      <c r="J3599" s="295">
        <v>0</v>
      </c>
      <c r="K3599" s="295">
        <v>243264.51</v>
      </c>
      <c r="L3599" s="295">
        <v>1221.94</v>
      </c>
      <c r="M3599" s="295">
        <v>0</v>
      </c>
      <c r="N3599" s="295">
        <v>0</v>
      </c>
      <c r="O3599" s="295">
        <v>1221.94</v>
      </c>
      <c r="P3599" s="295">
        <v>0</v>
      </c>
      <c r="Q3599" s="295">
        <v>0</v>
      </c>
      <c r="R3599" s="295">
        <v>242042.57</v>
      </c>
      <c r="S3599" s="295">
        <v>0</v>
      </c>
      <c r="T3599" s="295">
        <v>1925.84</v>
      </c>
      <c r="U3599" s="295">
        <v>0</v>
      </c>
      <c r="V3599" s="295">
        <v>0</v>
      </c>
      <c r="W3599" s="295">
        <v>1925.84</v>
      </c>
      <c r="X3599" s="295">
        <v>0</v>
      </c>
      <c r="Y3599" s="295">
        <v>0</v>
      </c>
      <c r="Z3599" s="295">
        <v>0</v>
      </c>
      <c r="AA3599" s="295">
        <v>0</v>
      </c>
      <c r="AB3599" s="295">
        <v>0</v>
      </c>
      <c r="AC3599" s="295">
        <v>0</v>
      </c>
      <c r="AD3599" s="295">
        <v>0</v>
      </c>
      <c r="AE3599" s="295">
        <v>0</v>
      </c>
      <c r="AF3599" s="295">
        <v>0</v>
      </c>
      <c r="AG3599" s="295">
        <v>0</v>
      </c>
      <c r="AH3599" s="295">
        <v>183.44</v>
      </c>
      <c r="AI3599" s="295">
        <v>0</v>
      </c>
      <c r="AJ3599" s="295">
        <v>0</v>
      </c>
      <c r="AK3599" s="295">
        <v>0</v>
      </c>
      <c r="AL3599" s="295">
        <v>0</v>
      </c>
      <c r="AM3599" s="295">
        <v>0</v>
      </c>
      <c r="AN3599" s="295">
        <v>0</v>
      </c>
      <c r="AO3599" s="295">
        <v>0</v>
      </c>
      <c r="AP3599" s="295">
        <v>0</v>
      </c>
      <c r="AQ3599" s="295">
        <v>0</v>
      </c>
      <c r="AR3599" s="295">
        <v>0</v>
      </c>
      <c r="AS3599" s="295">
        <v>0</v>
      </c>
      <c r="AT3599" s="295">
        <f t="shared" si="56"/>
        <v>3331.22</v>
      </c>
      <c r="AU3599" s="295">
        <v>0</v>
      </c>
      <c r="AV3599" s="295">
        <v>0</v>
      </c>
      <c r="AW3599" s="296">
        <v>119</v>
      </c>
      <c r="AX3599" s="296">
        <v>148</v>
      </c>
      <c r="AY3599" s="295">
        <v>436599.13789399998</v>
      </c>
      <c r="AZ3599" s="295">
        <v>273843.99</v>
      </c>
      <c r="BA3599" s="294">
        <v>65.481999000000002</v>
      </c>
      <c r="BB3599" s="294">
        <v>57.877594197694201</v>
      </c>
      <c r="BC3599" s="294">
        <v>9.5</v>
      </c>
      <c r="BD3599" s="294"/>
      <c r="BE3599" s="293" t="s">
        <v>4204</v>
      </c>
      <c r="BF3599" s="291"/>
      <c r="BG3599" s="293" t="s">
        <v>312</v>
      </c>
      <c r="BH3599" s="293" t="s">
        <v>188</v>
      </c>
      <c r="BI3599" s="293" t="s">
        <v>313</v>
      </c>
      <c r="BJ3599" s="293" t="s">
        <v>103</v>
      </c>
      <c r="BK3599" s="292" t="s">
        <v>4</v>
      </c>
      <c r="BL3599" s="294">
        <v>242042.57</v>
      </c>
      <c r="BM3599" s="292" t="s">
        <v>894</v>
      </c>
      <c r="BN3599" s="294"/>
      <c r="BO3599" s="297">
        <v>44309</v>
      </c>
      <c r="BP3599" s="297">
        <v>48814</v>
      </c>
      <c r="BQ3599" s="297" t="s">
        <v>1065</v>
      </c>
      <c r="BR3599" s="297" t="s">
        <v>4741</v>
      </c>
      <c r="BS3599" s="297" t="s">
        <v>4742</v>
      </c>
      <c r="BT3599" s="297" t="s">
        <v>4742</v>
      </c>
      <c r="BU3599" s="294">
        <v>0</v>
      </c>
      <c r="BV3599" s="294">
        <v>0</v>
      </c>
      <c r="BW3599" s="294">
        <v>0</v>
      </c>
    </row>
    <row r="3600" spans="1:75" s="289" customFormat="1" ht="18.2" customHeight="1" x14ac:dyDescent="0.15">
      <c r="A3600" s="298">
        <v>3598</v>
      </c>
      <c r="B3600" s="299" t="s">
        <v>305</v>
      </c>
      <c r="C3600" s="299" t="s">
        <v>306</v>
      </c>
      <c r="D3600" s="313">
        <v>45172</v>
      </c>
      <c r="E3600" s="300" t="s">
        <v>4032</v>
      </c>
      <c r="F3600" s="309">
        <v>11</v>
      </c>
      <c r="G3600" s="309">
        <v>10</v>
      </c>
      <c r="H3600" s="302">
        <v>579487.93000000005</v>
      </c>
      <c r="I3600" s="302">
        <v>28784.62</v>
      </c>
      <c r="J3600" s="302">
        <v>0</v>
      </c>
      <c r="K3600" s="302">
        <v>608272.55000000005</v>
      </c>
      <c r="L3600" s="302">
        <v>3003.93</v>
      </c>
      <c r="M3600" s="302">
        <v>0</v>
      </c>
      <c r="N3600" s="302">
        <v>0</v>
      </c>
      <c r="O3600" s="302">
        <v>0</v>
      </c>
      <c r="P3600" s="302">
        <v>0</v>
      </c>
      <c r="Q3600" s="302">
        <v>0</v>
      </c>
      <c r="R3600" s="302">
        <v>608272.55000000005</v>
      </c>
      <c r="S3600" s="302">
        <v>46647.88</v>
      </c>
      <c r="T3600" s="302">
        <v>4539.32</v>
      </c>
      <c r="U3600" s="302">
        <v>0</v>
      </c>
      <c r="V3600" s="302">
        <v>0</v>
      </c>
      <c r="W3600" s="302">
        <v>0</v>
      </c>
      <c r="X3600" s="302">
        <v>0</v>
      </c>
      <c r="Y3600" s="302">
        <v>0</v>
      </c>
      <c r="Z3600" s="302">
        <v>51187.199999999997</v>
      </c>
      <c r="AA3600" s="302">
        <v>0</v>
      </c>
      <c r="AB3600" s="302">
        <v>0</v>
      </c>
      <c r="AC3600" s="302">
        <v>0</v>
      </c>
      <c r="AD3600" s="302">
        <v>0</v>
      </c>
      <c r="AE3600" s="302">
        <v>0</v>
      </c>
      <c r="AF3600" s="302">
        <v>0</v>
      </c>
      <c r="AG3600" s="302">
        <v>0</v>
      </c>
      <c r="AH3600" s="302">
        <v>0</v>
      </c>
      <c r="AI3600" s="302">
        <v>0</v>
      </c>
      <c r="AJ3600" s="302">
        <v>0</v>
      </c>
      <c r="AK3600" s="302">
        <v>0</v>
      </c>
      <c r="AL3600" s="302">
        <v>0</v>
      </c>
      <c r="AM3600" s="302">
        <v>0</v>
      </c>
      <c r="AN3600" s="302">
        <v>0</v>
      </c>
      <c r="AO3600" s="302">
        <v>0</v>
      </c>
      <c r="AP3600" s="302">
        <v>0</v>
      </c>
      <c r="AQ3600" s="302">
        <v>0</v>
      </c>
      <c r="AR3600" s="302">
        <v>0</v>
      </c>
      <c r="AS3600" s="302">
        <v>0</v>
      </c>
      <c r="AT3600" s="295">
        <f t="shared" si="56"/>
        <v>0</v>
      </c>
      <c r="AU3600" s="302">
        <v>31788.55</v>
      </c>
      <c r="AV3600" s="302">
        <v>51187.199999999997</v>
      </c>
      <c r="AW3600" s="303">
        <v>117</v>
      </c>
      <c r="AX3600" s="303">
        <v>185</v>
      </c>
      <c r="AY3600" s="302">
        <v>713299.77</v>
      </c>
      <c r="AZ3600" s="302">
        <v>713299.77</v>
      </c>
      <c r="BA3600" s="301">
        <v>89.089105000000004</v>
      </c>
      <c r="BB3600" s="301">
        <v>75.971505045582404</v>
      </c>
      <c r="BC3600" s="301">
        <v>9.4</v>
      </c>
      <c r="BD3600" s="301"/>
      <c r="BE3600" s="300" t="s">
        <v>4204</v>
      </c>
      <c r="BF3600" s="298"/>
      <c r="BG3600" s="300" t="s">
        <v>312</v>
      </c>
      <c r="BH3600" s="300" t="s">
        <v>230</v>
      </c>
      <c r="BI3600" s="300" t="s">
        <v>322</v>
      </c>
      <c r="BJ3600" s="300" t="s">
        <v>4205</v>
      </c>
      <c r="BK3600" s="299" t="s">
        <v>4</v>
      </c>
      <c r="BL3600" s="301">
        <v>608272.55000000005</v>
      </c>
      <c r="BM3600" s="299" t="s">
        <v>894</v>
      </c>
      <c r="BN3600" s="301"/>
      <c r="BO3600" s="304">
        <v>43130</v>
      </c>
      <c r="BP3600" s="304">
        <v>48760</v>
      </c>
      <c r="BQ3600" s="297" t="s">
        <v>925</v>
      </c>
      <c r="BR3600" s="297" t="s">
        <v>4745</v>
      </c>
      <c r="BS3600" s="297">
        <v>43130</v>
      </c>
      <c r="BT3600" s="297">
        <v>48760</v>
      </c>
      <c r="BU3600" s="301">
        <v>4174.28</v>
      </c>
      <c r="BV3600" s="301">
        <v>0</v>
      </c>
      <c r="BW3600" s="301">
        <v>0</v>
      </c>
    </row>
    <row r="3601" spans="1:75" s="289" customFormat="1" ht="18.2" customHeight="1" x14ac:dyDescent="0.15">
      <c r="A3601" s="291">
        <v>3599</v>
      </c>
      <c r="B3601" s="292" t="s">
        <v>305</v>
      </c>
      <c r="C3601" s="292" t="s">
        <v>306</v>
      </c>
      <c r="D3601" s="312">
        <v>45172</v>
      </c>
      <c r="E3601" s="293" t="s">
        <v>4080</v>
      </c>
      <c r="F3601" s="308">
        <v>1</v>
      </c>
      <c r="G3601" s="308">
        <v>1</v>
      </c>
      <c r="H3601" s="295">
        <v>220390.48</v>
      </c>
      <c r="I3601" s="295">
        <v>2564.6</v>
      </c>
      <c r="J3601" s="295">
        <v>0</v>
      </c>
      <c r="K3601" s="295">
        <v>222955.08</v>
      </c>
      <c r="L3601" s="295">
        <v>2584.9</v>
      </c>
      <c r="M3601" s="295">
        <v>0</v>
      </c>
      <c r="N3601" s="295">
        <v>2564.6</v>
      </c>
      <c r="O3601" s="295">
        <v>0</v>
      </c>
      <c r="P3601" s="295">
        <v>0</v>
      </c>
      <c r="Q3601" s="295">
        <v>0</v>
      </c>
      <c r="R3601" s="295">
        <v>220390.48</v>
      </c>
      <c r="S3601" s="295">
        <v>1765.06</v>
      </c>
      <c r="T3601" s="295">
        <v>1744.76</v>
      </c>
      <c r="U3601" s="295">
        <v>0</v>
      </c>
      <c r="V3601" s="295">
        <v>1765.06</v>
      </c>
      <c r="W3601" s="295">
        <v>0</v>
      </c>
      <c r="X3601" s="295">
        <v>0</v>
      </c>
      <c r="Y3601" s="295">
        <v>0</v>
      </c>
      <c r="Z3601" s="295">
        <v>1744.76</v>
      </c>
      <c r="AA3601" s="295">
        <v>0</v>
      </c>
      <c r="AB3601" s="295">
        <v>0</v>
      </c>
      <c r="AC3601" s="295">
        <v>0</v>
      </c>
      <c r="AD3601" s="295">
        <v>0</v>
      </c>
      <c r="AE3601" s="295">
        <v>0</v>
      </c>
      <c r="AF3601" s="295">
        <v>0</v>
      </c>
      <c r="AG3601" s="295">
        <v>0</v>
      </c>
      <c r="AH3601" s="295">
        <v>6.2</v>
      </c>
      <c r="AI3601" s="295">
        <v>0</v>
      </c>
      <c r="AJ3601" s="295">
        <v>0</v>
      </c>
      <c r="AK3601" s="295">
        <v>0</v>
      </c>
      <c r="AL3601" s="295">
        <v>350</v>
      </c>
      <c r="AM3601" s="295">
        <v>0</v>
      </c>
      <c r="AN3601" s="295">
        <v>0</v>
      </c>
      <c r="AO3601" s="295">
        <v>184.14</v>
      </c>
      <c r="AP3601" s="295">
        <v>0</v>
      </c>
      <c r="AQ3601" s="295">
        <v>0</v>
      </c>
      <c r="AR3601" s="295">
        <v>0</v>
      </c>
      <c r="AS3601" s="295">
        <v>0</v>
      </c>
      <c r="AT3601" s="295">
        <f t="shared" si="56"/>
        <v>4870</v>
      </c>
      <c r="AU3601" s="295">
        <v>2584.9</v>
      </c>
      <c r="AV3601" s="295">
        <v>1744.76</v>
      </c>
      <c r="AW3601" s="296">
        <v>97</v>
      </c>
      <c r="AX3601" s="296">
        <v>161</v>
      </c>
      <c r="AY3601" s="295">
        <v>377999.92</v>
      </c>
      <c r="AZ3601" s="295">
        <v>377999.92</v>
      </c>
      <c r="BA3601" s="294">
        <v>73.485990999999999</v>
      </c>
      <c r="BB3601" s="294">
        <v>42.845545654522098</v>
      </c>
      <c r="BC3601" s="294">
        <v>9.5</v>
      </c>
      <c r="BD3601" s="294"/>
      <c r="BE3601" s="293" t="s">
        <v>4204</v>
      </c>
      <c r="BF3601" s="291"/>
      <c r="BG3601" s="293" t="s">
        <v>312</v>
      </c>
      <c r="BH3601" s="293" t="s">
        <v>189</v>
      </c>
      <c r="BI3601" s="293" t="s">
        <v>323</v>
      </c>
      <c r="BJ3601" s="293" t="s">
        <v>177</v>
      </c>
      <c r="BK3601" s="292" t="s">
        <v>4</v>
      </c>
      <c r="BL3601" s="294">
        <v>220390.48</v>
      </c>
      <c r="BM3601" s="292" t="s">
        <v>894</v>
      </c>
      <c r="BN3601" s="294"/>
      <c r="BO3601" s="297">
        <v>43224</v>
      </c>
      <c r="BP3601" s="297">
        <v>48125</v>
      </c>
      <c r="BQ3601" s="297" t="s">
        <v>925</v>
      </c>
      <c r="BR3601" s="297" t="s">
        <v>4745</v>
      </c>
      <c r="BS3601" s="297">
        <v>43224</v>
      </c>
      <c r="BT3601" s="297">
        <v>48125</v>
      </c>
      <c r="BU3601" s="294">
        <v>194.9</v>
      </c>
      <c r="BV3601" s="294">
        <v>0</v>
      </c>
      <c r="BW3601" s="294">
        <v>0</v>
      </c>
    </row>
    <row r="3602" spans="1:75" s="289" customFormat="1" ht="18.2" customHeight="1" x14ac:dyDescent="0.15">
      <c r="A3602" s="298">
        <v>3600</v>
      </c>
      <c r="B3602" s="299" t="s">
        <v>305</v>
      </c>
      <c r="C3602" s="299" t="s">
        <v>306</v>
      </c>
      <c r="D3602" s="313">
        <v>45172</v>
      </c>
      <c r="E3602" s="300" t="s">
        <v>4036</v>
      </c>
      <c r="F3602" s="309">
        <v>0</v>
      </c>
      <c r="G3602" s="309">
        <v>0</v>
      </c>
      <c r="H3602" s="302">
        <v>169944.18</v>
      </c>
      <c r="I3602" s="302">
        <v>0</v>
      </c>
      <c r="J3602" s="302">
        <v>0</v>
      </c>
      <c r="K3602" s="302">
        <v>169944.18</v>
      </c>
      <c r="L3602" s="302">
        <v>1875.02</v>
      </c>
      <c r="M3602" s="302">
        <v>0</v>
      </c>
      <c r="N3602" s="302">
        <v>0</v>
      </c>
      <c r="O3602" s="302">
        <v>1875.02</v>
      </c>
      <c r="P3602" s="302">
        <v>0</v>
      </c>
      <c r="Q3602" s="302">
        <v>0</v>
      </c>
      <c r="R3602" s="302">
        <v>168069.16</v>
      </c>
      <c r="S3602" s="302">
        <v>0</v>
      </c>
      <c r="T3602" s="302">
        <v>1359.55</v>
      </c>
      <c r="U3602" s="302">
        <v>0</v>
      </c>
      <c r="V3602" s="302">
        <v>0</v>
      </c>
      <c r="W3602" s="302">
        <v>1359.55</v>
      </c>
      <c r="X3602" s="302">
        <v>0</v>
      </c>
      <c r="Y3602" s="302">
        <v>0</v>
      </c>
      <c r="Z3602" s="302">
        <v>0</v>
      </c>
      <c r="AA3602" s="302">
        <v>0</v>
      </c>
      <c r="AB3602" s="302">
        <v>0</v>
      </c>
      <c r="AC3602" s="302">
        <v>0</v>
      </c>
      <c r="AD3602" s="302">
        <v>0</v>
      </c>
      <c r="AE3602" s="302">
        <v>0</v>
      </c>
      <c r="AF3602" s="302">
        <v>0</v>
      </c>
      <c r="AG3602" s="302">
        <v>0</v>
      </c>
      <c r="AH3602" s="302">
        <v>148.43</v>
      </c>
      <c r="AI3602" s="302">
        <v>0</v>
      </c>
      <c r="AJ3602" s="302">
        <v>0</v>
      </c>
      <c r="AK3602" s="302">
        <v>0</v>
      </c>
      <c r="AL3602" s="302">
        <v>0</v>
      </c>
      <c r="AM3602" s="302">
        <v>0</v>
      </c>
      <c r="AN3602" s="302">
        <v>0</v>
      </c>
      <c r="AO3602" s="302">
        <v>0</v>
      </c>
      <c r="AP3602" s="302">
        <v>302</v>
      </c>
      <c r="AQ3602" s="302">
        <v>0</v>
      </c>
      <c r="AR3602" s="302">
        <v>185</v>
      </c>
      <c r="AS3602" s="302">
        <v>0</v>
      </c>
      <c r="AT3602" s="295">
        <f t="shared" si="56"/>
        <v>3500</v>
      </c>
      <c r="AU3602" s="302">
        <v>0</v>
      </c>
      <c r="AV3602" s="302">
        <v>0</v>
      </c>
      <c r="AW3602" s="303">
        <v>92</v>
      </c>
      <c r="AX3602" s="303">
        <v>159</v>
      </c>
      <c r="AY3602" s="302">
        <v>278998.55</v>
      </c>
      <c r="AZ3602" s="302">
        <v>278998.55</v>
      </c>
      <c r="BA3602" s="301">
        <v>89.391124000000005</v>
      </c>
      <c r="BB3602" s="301">
        <v>53.849351984574298</v>
      </c>
      <c r="BC3602" s="301">
        <v>9.6</v>
      </c>
      <c r="BD3602" s="301"/>
      <c r="BE3602" s="300" t="s">
        <v>4204</v>
      </c>
      <c r="BF3602" s="298"/>
      <c r="BG3602" s="300" t="s">
        <v>320</v>
      </c>
      <c r="BH3602" s="300" t="s">
        <v>181</v>
      </c>
      <c r="BI3602" s="300" t="s">
        <v>321</v>
      </c>
      <c r="BJ3602" s="300" t="s">
        <v>103</v>
      </c>
      <c r="BK3602" s="299" t="s">
        <v>4</v>
      </c>
      <c r="BL3602" s="301">
        <v>168069.16</v>
      </c>
      <c r="BM3602" s="299" t="s">
        <v>894</v>
      </c>
      <c r="BN3602" s="301"/>
      <c r="BO3602" s="304">
        <v>43154</v>
      </c>
      <c r="BP3602" s="304">
        <v>47991</v>
      </c>
      <c r="BQ3602" s="297" t="s">
        <v>1065</v>
      </c>
      <c r="BR3602" s="297" t="s">
        <v>4741</v>
      </c>
      <c r="BS3602" s="297">
        <v>43154</v>
      </c>
      <c r="BT3602" s="297">
        <v>47991</v>
      </c>
      <c r="BU3602" s="301">
        <v>0</v>
      </c>
      <c r="BV3602" s="301">
        <v>0</v>
      </c>
      <c r="BW3602" s="301">
        <v>0</v>
      </c>
    </row>
    <row r="3603" spans="1:75" s="289" customFormat="1" ht="18.2" customHeight="1" x14ac:dyDescent="0.15">
      <c r="A3603" s="291">
        <v>3601</v>
      </c>
      <c r="B3603" s="292" t="s">
        <v>305</v>
      </c>
      <c r="C3603" s="292" t="s">
        <v>306</v>
      </c>
      <c r="D3603" s="312">
        <v>45172</v>
      </c>
      <c r="E3603" s="293" t="s">
        <v>4037</v>
      </c>
      <c r="F3603" s="308">
        <v>0</v>
      </c>
      <c r="G3603" s="308">
        <v>0</v>
      </c>
      <c r="H3603" s="295">
        <v>202037.1</v>
      </c>
      <c r="I3603" s="295">
        <v>0</v>
      </c>
      <c r="J3603" s="295">
        <v>0</v>
      </c>
      <c r="K3603" s="295">
        <v>202037.1</v>
      </c>
      <c r="L3603" s="295">
        <v>1386.1</v>
      </c>
      <c r="M3603" s="295">
        <v>0</v>
      </c>
      <c r="N3603" s="295">
        <v>0</v>
      </c>
      <c r="O3603" s="295">
        <v>1386.1</v>
      </c>
      <c r="P3603" s="295">
        <v>0</v>
      </c>
      <c r="Q3603" s="295">
        <v>0</v>
      </c>
      <c r="R3603" s="295">
        <v>200651</v>
      </c>
      <c r="S3603" s="295">
        <v>0</v>
      </c>
      <c r="T3603" s="295">
        <v>1616.3</v>
      </c>
      <c r="U3603" s="295">
        <v>0</v>
      </c>
      <c r="V3603" s="295">
        <v>0</v>
      </c>
      <c r="W3603" s="295">
        <v>1616.3</v>
      </c>
      <c r="X3603" s="295">
        <v>0</v>
      </c>
      <c r="Y3603" s="295">
        <v>0</v>
      </c>
      <c r="Z3603" s="295">
        <v>0</v>
      </c>
      <c r="AA3603" s="295">
        <v>0</v>
      </c>
      <c r="AB3603" s="295">
        <v>0</v>
      </c>
      <c r="AC3603" s="295">
        <v>0</v>
      </c>
      <c r="AD3603" s="295">
        <v>0</v>
      </c>
      <c r="AE3603" s="295">
        <v>0</v>
      </c>
      <c r="AF3603" s="295">
        <v>0</v>
      </c>
      <c r="AG3603" s="295">
        <v>0</v>
      </c>
      <c r="AH3603" s="295">
        <v>139.71</v>
      </c>
      <c r="AI3603" s="295">
        <v>0</v>
      </c>
      <c r="AJ3603" s="295">
        <v>0</v>
      </c>
      <c r="AK3603" s="295">
        <v>0</v>
      </c>
      <c r="AL3603" s="295">
        <v>0</v>
      </c>
      <c r="AM3603" s="295">
        <v>0</v>
      </c>
      <c r="AN3603" s="295">
        <v>0</v>
      </c>
      <c r="AO3603" s="295">
        <v>0</v>
      </c>
      <c r="AP3603" s="295">
        <v>317.31</v>
      </c>
      <c r="AQ3603" s="295">
        <v>0</v>
      </c>
      <c r="AR3603" s="295">
        <v>309.42</v>
      </c>
      <c r="AS3603" s="295">
        <v>0</v>
      </c>
      <c r="AT3603" s="295">
        <f t="shared" si="56"/>
        <v>3150</v>
      </c>
      <c r="AU3603" s="295">
        <v>0</v>
      </c>
      <c r="AV3603" s="295">
        <v>0</v>
      </c>
      <c r="AW3603" s="296">
        <v>96</v>
      </c>
      <c r="AX3603" s="296">
        <v>163</v>
      </c>
      <c r="AY3603" s="295">
        <v>262622.58</v>
      </c>
      <c r="AZ3603" s="295">
        <v>262622.58</v>
      </c>
      <c r="BA3603" s="294">
        <v>86.709607000000005</v>
      </c>
      <c r="BB3603" s="294">
        <v>66.248566113991401</v>
      </c>
      <c r="BC3603" s="294">
        <v>9.6</v>
      </c>
      <c r="BD3603" s="294"/>
      <c r="BE3603" s="293" t="s">
        <v>4204</v>
      </c>
      <c r="BF3603" s="291"/>
      <c r="BG3603" s="293" t="s">
        <v>320</v>
      </c>
      <c r="BH3603" s="293" t="s">
        <v>197</v>
      </c>
      <c r="BI3603" s="293" t="s">
        <v>373</v>
      </c>
      <c r="BJ3603" s="293" t="s">
        <v>103</v>
      </c>
      <c r="BK3603" s="292" t="s">
        <v>4</v>
      </c>
      <c r="BL3603" s="294">
        <v>200651</v>
      </c>
      <c r="BM3603" s="292" t="s">
        <v>894</v>
      </c>
      <c r="BN3603" s="294"/>
      <c r="BO3603" s="297">
        <v>43159</v>
      </c>
      <c r="BP3603" s="297">
        <v>48119</v>
      </c>
      <c r="BQ3603" s="297" t="s">
        <v>1065</v>
      </c>
      <c r="BR3603" s="297" t="s">
        <v>4741</v>
      </c>
      <c r="BS3603" s="297">
        <v>43159</v>
      </c>
      <c r="BT3603" s="297">
        <v>48119</v>
      </c>
      <c r="BU3603" s="294">
        <v>0</v>
      </c>
      <c r="BV3603" s="294">
        <v>0</v>
      </c>
      <c r="BW3603" s="294">
        <v>0</v>
      </c>
    </row>
    <row r="3604" spans="1:75" s="289" customFormat="1" ht="18.2" customHeight="1" x14ac:dyDescent="0.15">
      <c r="A3604" s="298">
        <v>3602</v>
      </c>
      <c r="B3604" s="299" t="s">
        <v>305</v>
      </c>
      <c r="C3604" s="299" t="s">
        <v>306</v>
      </c>
      <c r="D3604" s="313">
        <v>45172</v>
      </c>
      <c r="E3604" s="300" t="s">
        <v>4038</v>
      </c>
      <c r="F3604" s="309">
        <v>0</v>
      </c>
      <c r="G3604" s="309">
        <v>0</v>
      </c>
      <c r="H3604" s="302">
        <v>194651.07</v>
      </c>
      <c r="I3604" s="302">
        <v>0</v>
      </c>
      <c r="J3604" s="302">
        <v>0</v>
      </c>
      <c r="K3604" s="302">
        <v>194651.07</v>
      </c>
      <c r="L3604" s="302">
        <v>1335.43</v>
      </c>
      <c r="M3604" s="302">
        <v>0</v>
      </c>
      <c r="N3604" s="302">
        <v>0</v>
      </c>
      <c r="O3604" s="302">
        <v>1335.43</v>
      </c>
      <c r="P3604" s="302">
        <v>0</v>
      </c>
      <c r="Q3604" s="302">
        <v>0</v>
      </c>
      <c r="R3604" s="302">
        <v>193315.64</v>
      </c>
      <c r="S3604" s="302">
        <v>0</v>
      </c>
      <c r="T3604" s="302">
        <v>1557.21</v>
      </c>
      <c r="U3604" s="302">
        <v>0</v>
      </c>
      <c r="V3604" s="302">
        <v>0</v>
      </c>
      <c r="W3604" s="302">
        <v>1557.21</v>
      </c>
      <c r="X3604" s="302">
        <v>0</v>
      </c>
      <c r="Y3604" s="302">
        <v>0</v>
      </c>
      <c r="Z3604" s="302">
        <v>0</v>
      </c>
      <c r="AA3604" s="302">
        <v>0</v>
      </c>
      <c r="AB3604" s="302">
        <v>0</v>
      </c>
      <c r="AC3604" s="302">
        <v>0</v>
      </c>
      <c r="AD3604" s="302">
        <v>0</v>
      </c>
      <c r="AE3604" s="302">
        <v>0</v>
      </c>
      <c r="AF3604" s="302">
        <v>0</v>
      </c>
      <c r="AG3604" s="302">
        <v>0</v>
      </c>
      <c r="AH3604" s="302">
        <v>134.61000000000001</v>
      </c>
      <c r="AI3604" s="302">
        <v>0</v>
      </c>
      <c r="AJ3604" s="302">
        <v>0</v>
      </c>
      <c r="AK3604" s="302">
        <v>0</v>
      </c>
      <c r="AL3604" s="302">
        <v>0</v>
      </c>
      <c r="AM3604" s="302">
        <v>0</v>
      </c>
      <c r="AN3604" s="302">
        <v>0</v>
      </c>
      <c r="AO3604" s="302">
        <v>0</v>
      </c>
      <c r="AP3604" s="302">
        <v>19.5</v>
      </c>
      <c r="AQ3604" s="302">
        <v>0</v>
      </c>
      <c r="AR3604" s="302">
        <v>18.75</v>
      </c>
      <c r="AS3604" s="302">
        <v>0</v>
      </c>
      <c r="AT3604" s="295">
        <f t="shared" si="56"/>
        <v>3028</v>
      </c>
      <c r="AU3604" s="302">
        <v>0</v>
      </c>
      <c r="AV3604" s="302">
        <v>0</v>
      </c>
      <c r="AW3604" s="303">
        <v>96</v>
      </c>
      <c r="AX3604" s="303">
        <v>163</v>
      </c>
      <c r="AY3604" s="302">
        <v>253021.74</v>
      </c>
      <c r="AZ3604" s="302">
        <v>253021.74</v>
      </c>
      <c r="BA3604" s="301">
        <v>90.000088000000005</v>
      </c>
      <c r="BB3604" s="301">
        <v>68.762568037735903</v>
      </c>
      <c r="BC3604" s="301">
        <v>9.6</v>
      </c>
      <c r="BD3604" s="301"/>
      <c r="BE3604" s="300" t="s">
        <v>4204</v>
      </c>
      <c r="BF3604" s="298"/>
      <c r="BG3604" s="300" t="s">
        <v>320</v>
      </c>
      <c r="BH3604" s="300" t="s">
        <v>197</v>
      </c>
      <c r="BI3604" s="300" t="s">
        <v>373</v>
      </c>
      <c r="BJ3604" s="300" t="s">
        <v>103</v>
      </c>
      <c r="BK3604" s="299" t="s">
        <v>4</v>
      </c>
      <c r="BL3604" s="301">
        <v>193315.64</v>
      </c>
      <c r="BM3604" s="299" t="s">
        <v>894</v>
      </c>
      <c r="BN3604" s="301"/>
      <c r="BO3604" s="304">
        <v>43159</v>
      </c>
      <c r="BP3604" s="304">
        <v>48119</v>
      </c>
      <c r="BQ3604" s="297" t="s">
        <v>1065</v>
      </c>
      <c r="BR3604" s="297" t="s">
        <v>4741</v>
      </c>
      <c r="BS3604" s="297">
        <v>43159</v>
      </c>
      <c r="BT3604" s="297">
        <v>48119</v>
      </c>
      <c r="BU3604" s="301">
        <v>0</v>
      </c>
      <c r="BV3604" s="301">
        <v>0</v>
      </c>
      <c r="BW3604" s="301">
        <v>0</v>
      </c>
    </row>
    <row r="3605" spans="1:75" s="289" customFormat="1" ht="18.2" customHeight="1" x14ac:dyDescent="0.15">
      <c r="A3605" s="291">
        <v>3603</v>
      </c>
      <c r="B3605" s="292" t="s">
        <v>305</v>
      </c>
      <c r="C3605" s="292" t="s">
        <v>306</v>
      </c>
      <c r="D3605" s="312">
        <v>45172</v>
      </c>
      <c r="E3605" s="293" t="s">
        <v>4039</v>
      </c>
      <c r="F3605" s="308">
        <v>0</v>
      </c>
      <c r="G3605" s="308">
        <v>0</v>
      </c>
      <c r="H3605" s="295">
        <v>220511.07</v>
      </c>
      <c r="I3605" s="295">
        <v>0</v>
      </c>
      <c r="J3605" s="295">
        <v>0</v>
      </c>
      <c r="K3605" s="295">
        <v>220511.07</v>
      </c>
      <c r="L3605" s="295">
        <v>2911.8</v>
      </c>
      <c r="M3605" s="295">
        <v>0</v>
      </c>
      <c r="N3605" s="295">
        <v>0</v>
      </c>
      <c r="O3605" s="295">
        <v>2911.8</v>
      </c>
      <c r="P3605" s="295">
        <v>0</v>
      </c>
      <c r="Q3605" s="295">
        <v>0</v>
      </c>
      <c r="R3605" s="295">
        <v>217599.27</v>
      </c>
      <c r="S3605" s="295">
        <v>0</v>
      </c>
      <c r="T3605" s="295">
        <v>1745.71</v>
      </c>
      <c r="U3605" s="295">
        <v>0</v>
      </c>
      <c r="V3605" s="295">
        <v>0</v>
      </c>
      <c r="W3605" s="295">
        <v>1745.71</v>
      </c>
      <c r="X3605" s="295">
        <v>0</v>
      </c>
      <c r="Y3605" s="295">
        <v>0</v>
      </c>
      <c r="Z3605" s="295">
        <v>0</v>
      </c>
      <c r="AA3605" s="295">
        <v>0</v>
      </c>
      <c r="AB3605" s="295">
        <v>0</v>
      </c>
      <c r="AC3605" s="295">
        <v>0</v>
      </c>
      <c r="AD3605" s="295">
        <v>0</v>
      </c>
      <c r="AE3605" s="295">
        <v>0</v>
      </c>
      <c r="AF3605" s="295">
        <v>0</v>
      </c>
      <c r="AG3605" s="295">
        <v>0</v>
      </c>
      <c r="AH3605" s="295">
        <v>244.03</v>
      </c>
      <c r="AI3605" s="295">
        <v>0</v>
      </c>
      <c r="AJ3605" s="295">
        <v>0</v>
      </c>
      <c r="AK3605" s="295">
        <v>0</v>
      </c>
      <c r="AL3605" s="295">
        <v>0</v>
      </c>
      <c r="AM3605" s="295">
        <v>0</v>
      </c>
      <c r="AN3605" s="295">
        <v>0</v>
      </c>
      <c r="AO3605" s="295">
        <v>0</v>
      </c>
      <c r="AP3605" s="295">
        <v>48.46</v>
      </c>
      <c r="AQ3605" s="295">
        <v>0</v>
      </c>
      <c r="AR3605" s="295">
        <v>0</v>
      </c>
      <c r="AS3605" s="295">
        <v>0</v>
      </c>
      <c r="AT3605" s="295">
        <f t="shared" si="56"/>
        <v>4950</v>
      </c>
      <c r="AU3605" s="295">
        <v>0</v>
      </c>
      <c r="AV3605" s="295">
        <v>0</v>
      </c>
      <c r="AW3605" s="296">
        <v>99</v>
      </c>
      <c r="AX3605" s="296">
        <v>166</v>
      </c>
      <c r="AY3605" s="295">
        <v>517000</v>
      </c>
      <c r="AZ3605" s="295">
        <v>413646.85</v>
      </c>
      <c r="BA3605" s="294">
        <v>60.599609999999998</v>
      </c>
      <c r="BB3605" s="294">
        <v>31.878475318462399</v>
      </c>
      <c r="BC3605" s="294">
        <v>9.5</v>
      </c>
      <c r="BD3605" s="294"/>
      <c r="BE3605" s="293" t="s">
        <v>4204</v>
      </c>
      <c r="BF3605" s="291"/>
      <c r="BG3605" s="293" t="s">
        <v>312</v>
      </c>
      <c r="BH3605" s="293" t="s">
        <v>214</v>
      </c>
      <c r="BI3605" s="293" t="s">
        <v>632</v>
      </c>
      <c r="BJ3605" s="293" t="s">
        <v>103</v>
      </c>
      <c r="BK3605" s="292" t="s">
        <v>4</v>
      </c>
      <c r="BL3605" s="294">
        <v>217599.27</v>
      </c>
      <c r="BM3605" s="292" t="s">
        <v>894</v>
      </c>
      <c r="BN3605" s="294"/>
      <c r="BO3605" s="297">
        <v>43154</v>
      </c>
      <c r="BP3605" s="297">
        <v>48205</v>
      </c>
      <c r="BQ3605" s="297" t="s">
        <v>1065</v>
      </c>
      <c r="BR3605" s="297" t="s">
        <v>4741</v>
      </c>
      <c r="BS3605" s="297">
        <v>43154</v>
      </c>
      <c r="BT3605" s="297">
        <v>48205</v>
      </c>
      <c r="BU3605" s="294">
        <v>0</v>
      </c>
      <c r="BV3605" s="294">
        <v>0</v>
      </c>
      <c r="BW3605" s="294">
        <v>0</v>
      </c>
    </row>
    <row r="3606" spans="1:75" s="289" customFormat="1" ht="18.2" customHeight="1" x14ac:dyDescent="0.15">
      <c r="A3606" s="298">
        <v>3604</v>
      </c>
      <c r="B3606" s="299" t="s">
        <v>305</v>
      </c>
      <c r="C3606" s="299" t="s">
        <v>306</v>
      </c>
      <c r="D3606" s="313">
        <v>45172</v>
      </c>
      <c r="E3606" s="300" t="s">
        <v>4040</v>
      </c>
      <c r="F3606" s="309">
        <v>0</v>
      </c>
      <c r="G3606" s="309">
        <v>0</v>
      </c>
      <c r="H3606" s="302">
        <v>224351.54</v>
      </c>
      <c r="I3606" s="302">
        <v>0</v>
      </c>
      <c r="J3606" s="302">
        <v>0</v>
      </c>
      <c r="K3606" s="302">
        <v>224351.54</v>
      </c>
      <c r="L3606" s="302">
        <v>1473.01</v>
      </c>
      <c r="M3606" s="302">
        <v>0</v>
      </c>
      <c r="N3606" s="302">
        <v>0</v>
      </c>
      <c r="O3606" s="302">
        <v>1473.01</v>
      </c>
      <c r="P3606" s="302">
        <v>0</v>
      </c>
      <c r="Q3606" s="302">
        <v>0</v>
      </c>
      <c r="R3606" s="302">
        <v>222878.53</v>
      </c>
      <c r="S3606" s="302">
        <v>0</v>
      </c>
      <c r="T3606" s="302">
        <v>1794.81</v>
      </c>
      <c r="U3606" s="302">
        <v>0</v>
      </c>
      <c r="V3606" s="302">
        <v>0</v>
      </c>
      <c r="W3606" s="302">
        <v>1794.81</v>
      </c>
      <c r="X3606" s="302">
        <v>0</v>
      </c>
      <c r="Y3606" s="302">
        <v>0</v>
      </c>
      <c r="Z3606" s="302">
        <v>0</v>
      </c>
      <c r="AA3606" s="302">
        <v>0</v>
      </c>
      <c r="AB3606" s="302">
        <v>0</v>
      </c>
      <c r="AC3606" s="302">
        <v>0</v>
      </c>
      <c r="AD3606" s="302">
        <v>0</v>
      </c>
      <c r="AE3606" s="302">
        <v>0</v>
      </c>
      <c r="AF3606" s="302">
        <v>0</v>
      </c>
      <c r="AG3606" s="302">
        <v>0</v>
      </c>
      <c r="AH3606" s="302">
        <v>175.66</v>
      </c>
      <c r="AI3606" s="302">
        <v>0</v>
      </c>
      <c r="AJ3606" s="302">
        <v>0</v>
      </c>
      <c r="AK3606" s="302">
        <v>0</v>
      </c>
      <c r="AL3606" s="302">
        <v>0</v>
      </c>
      <c r="AM3606" s="302">
        <v>0</v>
      </c>
      <c r="AN3606" s="302">
        <v>0</v>
      </c>
      <c r="AO3606" s="302">
        <v>0</v>
      </c>
      <c r="AP3606" s="302">
        <v>1193.1500000000001</v>
      </c>
      <c r="AQ3606" s="302">
        <v>0</v>
      </c>
      <c r="AR3606" s="302">
        <v>1192.6300000000001</v>
      </c>
      <c r="AS3606" s="302">
        <v>0</v>
      </c>
      <c r="AT3606" s="295">
        <f t="shared" si="56"/>
        <v>3444</v>
      </c>
      <c r="AU3606" s="302">
        <v>0</v>
      </c>
      <c r="AV3606" s="302">
        <v>0</v>
      </c>
      <c r="AW3606" s="303">
        <v>99</v>
      </c>
      <c r="AX3606" s="303">
        <v>166</v>
      </c>
      <c r="AY3606" s="302">
        <v>383799.98</v>
      </c>
      <c r="AZ3606" s="302">
        <v>288735.59000000003</v>
      </c>
      <c r="BA3606" s="301">
        <v>50.665084</v>
      </c>
      <c r="BB3606" s="301">
        <v>39.108997419564801</v>
      </c>
      <c r="BC3606" s="301">
        <v>9.6</v>
      </c>
      <c r="BD3606" s="301"/>
      <c r="BE3606" s="300" t="s">
        <v>4204</v>
      </c>
      <c r="BF3606" s="298"/>
      <c r="BG3606" s="300" t="s">
        <v>320</v>
      </c>
      <c r="BH3606" s="300" t="s">
        <v>197</v>
      </c>
      <c r="BI3606" s="300" t="s">
        <v>373</v>
      </c>
      <c r="BJ3606" s="300" t="s">
        <v>103</v>
      </c>
      <c r="BK3606" s="299" t="s">
        <v>4</v>
      </c>
      <c r="BL3606" s="301">
        <v>222878.53</v>
      </c>
      <c r="BM3606" s="299" t="s">
        <v>894</v>
      </c>
      <c r="BN3606" s="301"/>
      <c r="BO3606" s="304">
        <v>43159</v>
      </c>
      <c r="BP3606" s="304">
        <v>48210</v>
      </c>
      <c r="BQ3606" s="297" t="s">
        <v>1065</v>
      </c>
      <c r="BR3606" s="297" t="s">
        <v>4741</v>
      </c>
      <c r="BS3606" s="297">
        <v>43159</v>
      </c>
      <c r="BT3606" s="297">
        <v>48210</v>
      </c>
      <c r="BU3606" s="301">
        <v>0</v>
      </c>
      <c r="BV3606" s="301">
        <v>0</v>
      </c>
      <c r="BW3606" s="301">
        <v>0</v>
      </c>
    </row>
    <row r="3607" spans="1:75" s="289" customFormat="1" ht="18.2" customHeight="1" x14ac:dyDescent="0.15">
      <c r="A3607" s="291">
        <v>3605</v>
      </c>
      <c r="B3607" s="292" t="s">
        <v>305</v>
      </c>
      <c r="C3607" s="292" t="s">
        <v>306</v>
      </c>
      <c r="D3607" s="312">
        <v>45172</v>
      </c>
      <c r="E3607" s="293" t="s">
        <v>4041</v>
      </c>
      <c r="F3607" s="308">
        <v>0</v>
      </c>
      <c r="G3607" s="308">
        <v>0</v>
      </c>
      <c r="H3607" s="295">
        <v>361063.18</v>
      </c>
      <c r="I3607" s="295">
        <v>0</v>
      </c>
      <c r="J3607" s="295">
        <v>0</v>
      </c>
      <c r="K3607" s="295">
        <v>361063.18</v>
      </c>
      <c r="L3607" s="295">
        <v>2602.0300000000002</v>
      </c>
      <c r="M3607" s="295">
        <v>0</v>
      </c>
      <c r="N3607" s="295">
        <v>0</v>
      </c>
      <c r="O3607" s="295">
        <v>2602.0300000000002</v>
      </c>
      <c r="P3607" s="295">
        <v>0</v>
      </c>
      <c r="Q3607" s="295">
        <v>0</v>
      </c>
      <c r="R3607" s="295">
        <v>358461.15</v>
      </c>
      <c r="S3607" s="295">
        <v>0</v>
      </c>
      <c r="T3607" s="295">
        <v>2858.42</v>
      </c>
      <c r="U3607" s="295">
        <v>0</v>
      </c>
      <c r="V3607" s="295">
        <v>0</v>
      </c>
      <c r="W3607" s="295">
        <v>2858.42</v>
      </c>
      <c r="X3607" s="295">
        <v>0</v>
      </c>
      <c r="Y3607" s="295">
        <v>0</v>
      </c>
      <c r="Z3607" s="295">
        <v>0</v>
      </c>
      <c r="AA3607" s="295">
        <v>0</v>
      </c>
      <c r="AB3607" s="295">
        <v>0</v>
      </c>
      <c r="AC3607" s="295">
        <v>0</v>
      </c>
      <c r="AD3607" s="295">
        <v>0</v>
      </c>
      <c r="AE3607" s="295">
        <v>0</v>
      </c>
      <c r="AF3607" s="295">
        <v>0</v>
      </c>
      <c r="AG3607" s="295">
        <v>0</v>
      </c>
      <c r="AH3607" s="295">
        <v>262.45</v>
      </c>
      <c r="AI3607" s="295">
        <v>0</v>
      </c>
      <c r="AJ3607" s="295">
        <v>0</v>
      </c>
      <c r="AK3607" s="295">
        <v>0</v>
      </c>
      <c r="AL3607" s="295">
        <v>0</v>
      </c>
      <c r="AM3607" s="295">
        <v>0</v>
      </c>
      <c r="AN3607" s="295">
        <v>0</v>
      </c>
      <c r="AO3607" s="295">
        <v>0</v>
      </c>
      <c r="AP3607" s="295">
        <v>4900.22</v>
      </c>
      <c r="AQ3607" s="295">
        <v>0</v>
      </c>
      <c r="AR3607" s="295">
        <v>4823.12</v>
      </c>
      <c r="AS3607" s="295">
        <v>0</v>
      </c>
      <c r="AT3607" s="295">
        <f t="shared" si="56"/>
        <v>5800</v>
      </c>
      <c r="AU3607" s="295">
        <v>0</v>
      </c>
      <c r="AV3607" s="295">
        <v>0</v>
      </c>
      <c r="AW3607" s="296">
        <v>93</v>
      </c>
      <c r="AX3607" s="296">
        <v>160</v>
      </c>
      <c r="AY3607" s="295">
        <v>516998.58</v>
      </c>
      <c r="AZ3607" s="295">
        <v>475036.8</v>
      </c>
      <c r="BA3607" s="294">
        <v>62.692174000000001</v>
      </c>
      <c r="BB3607" s="294">
        <v>47.3073007986752</v>
      </c>
      <c r="BC3607" s="294">
        <v>9.5</v>
      </c>
      <c r="BD3607" s="294"/>
      <c r="BE3607" s="293" t="s">
        <v>4204</v>
      </c>
      <c r="BF3607" s="291"/>
      <c r="BG3607" s="293" t="s">
        <v>315</v>
      </c>
      <c r="BH3607" s="293" t="s">
        <v>183</v>
      </c>
      <c r="BI3607" s="293" t="s">
        <v>378</v>
      </c>
      <c r="BJ3607" s="293" t="s">
        <v>103</v>
      </c>
      <c r="BK3607" s="292" t="s">
        <v>4</v>
      </c>
      <c r="BL3607" s="294">
        <v>358461.15</v>
      </c>
      <c r="BM3607" s="292" t="s">
        <v>894</v>
      </c>
      <c r="BN3607" s="294"/>
      <c r="BO3607" s="297">
        <v>43153</v>
      </c>
      <c r="BP3607" s="297">
        <v>48021</v>
      </c>
      <c r="BQ3607" s="297" t="s">
        <v>1064</v>
      </c>
      <c r="BR3607" s="297" t="s">
        <v>4747</v>
      </c>
      <c r="BS3607" s="297">
        <v>43153</v>
      </c>
      <c r="BT3607" s="297">
        <v>48021</v>
      </c>
      <c r="BU3607" s="294">
        <v>0</v>
      </c>
      <c r="BV3607" s="294">
        <v>0</v>
      </c>
      <c r="BW3607" s="294">
        <v>0</v>
      </c>
    </row>
    <row r="3608" spans="1:75" s="289" customFormat="1" ht="18.2" customHeight="1" x14ac:dyDescent="0.15">
      <c r="A3608" s="298">
        <v>3606</v>
      </c>
      <c r="B3608" s="299" t="s">
        <v>305</v>
      </c>
      <c r="C3608" s="299" t="s">
        <v>306</v>
      </c>
      <c r="D3608" s="313">
        <v>45172</v>
      </c>
      <c r="E3608" s="300" t="s">
        <v>4058</v>
      </c>
      <c r="F3608" s="309">
        <v>0</v>
      </c>
      <c r="G3608" s="309">
        <v>0</v>
      </c>
      <c r="H3608" s="302">
        <v>161849.04</v>
      </c>
      <c r="I3608" s="302">
        <v>0</v>
      </c>
      <c r="J3608" s="302">
        <v>0</v>
      </c>
      <c r="K3608" s="302">
        <v>161849.04</v>
      </c>
      <c r="L3608" s="302">
        <v>1411.9</v>
      </c>
      <c r="M3608" s="302">
        <v>0</v>
      </c>
      <c r="N3608" s="302">
        <v>0</v>
      </c>
      <c r="O3608" s="302">
        <v>1411.9</v>
      </c>
      <c r="P3608" s="302">
        <v>0</v>
      </c>
      <c r="Q3608" s="302">
        <v>0</v>
      </c>
      <c r="R3608" s="302">
        <v>160437.14000000001</v>
      </c>
      <c r="S3608" s="302">
        <v>0</v>
      </c>
      <c r="T3608" s="302">
        <v>1294.79</v>
      </c>
      <c r="U3608" s="302">
        <v>0</v>
      </c>
      <c r="V3608" s="302">
        <v>0</v>
      </c>
      <c r="W3608" s="302">
        <v>1294.79</v>
      </c>
      <c r="X3608" s="302">
        <v>0</v>
      </c>
      <c r="Y3608" s="302">
        <v>0</v>
      </c>
      <c r="Z3608" s="302">
        <v>0</v>
      </c>
      <c r="AA3608" s="302">
        <v>0</v>
      </c>
      <c r="AB3608" s="302">
        <v>0</v>
      </c>
      <c r="AC3608" s="302">
        <v>0</v>
      </c>
      <c r="AD3608" s="302">
        <v>0</v>
      </c>
      <c r="AE3608" s="302">
        <v>0</v>
      </c>
      <c r="AF3608" s="302">
        <v>0</v>
      </c>
      <c r="AG3608" s="302">
        <v>0</v>
      </c>
      <c r="AH3608" s="302">
        <v>133.55000000000001</v>
      </c>
      <c r="AI3608" s="302">
        <v>0</v>
      </c>
      <c r="AJ3608" s="302">
        <v>0</v>
      </c>
      <c r="AK3608" s="302">
        <v>0</v>
      </c>
      <c r="AL3608" s="302">
        <v>0</v>
      </c>
      <c r="AM3608" s="302">
        <v>0</v>
      </c>
      <c r="AN3608" s="302">
        <v>0</v>
      </c>
      <c r="AO3608" s="302">
        <v>0</v>
      </c>
      <c r="AP3608" s="302">
        <v>124.52</v>
      </c>
      <c r="AQ3608" s="302">
        <v>0</v>
      </c>
      <c r="AR3608" s="302">
        <v>114.76</v>
      </c>
      <c r="AS3608" s="302">
        <v>0</v>
      </c>
      <c r="AT3608" s="295">
        <f t="shared" si="56"/>
        <v>2850</v>
      </c>
      <c r="AU3608" s="302">
        <v>0</v>
      </c>
      <c r="AV3608" s="302">
        <v>0</v>
      </c>
      <c r="AW3608" s="303">
        <v>117</v>
      </c>
      <c r="AX3608" s="303">
        <v>182</v>
      </c>
      <c r="AY3608" s="302">
        <v>251027.29</v>
      </c>
      <c r="AZ3608" s="302">
        <v>251027.29</v>
      </c>
      <c r="BA3608" s="301">
        <v>75.853824000000003</v>
      </c>
      <c r="BB3608" s="301">
        <v>48.4798707766927</v>
      </c>
      <c r="BC3608" s="301">
        <v>9.6</v>
      </c>
      <c r="BD3608" s="301"/>
      <c r="BE3608" s="300" t="s">
        <v>4204</v>
      </c>
      <c r="BF3608" s="298"/>
      <c r="BG3608" s="300" t="s">
        <v>320</v>
      </c>
      <c r="BH3608" s="300" t="s">
        <v>197</v>
      </c>
      <c r="BI3608" s="300" t="s">
        <v>373</v>
      </c>
      <c r="BJ3608" s="300" t="s">
        <v>103</v>
      </c>
      <c r="BK3608" s="299" t="s">
        <v>4</v>
      </c>
      <c r="BL3608" s="301">
        <v>160437.14000000001</v>
      </c>
      <c r="BM3608" s="299" t="s">
        <v>894</v>
      </c>
      <c r="BN3608" s="301"/>
      <c r="BO3608" s="304">
        <v>43214</v>
      </c>
      <c r="BP3608" s="304">
        <v>48754</v>
      </c>
      <c r="BQ3608" s="297" t="s">
        <v>1065</v>
      </c>
      <c r="BR3608" s="297" t="s">
        <v>4741</v>
      </c>
      <c r="BS3608" s="297">
        <v>43214</v>
      </c>
      <c r="BT3608" s="297">
        <v>48754</v>
      </c>
      <c r="BU3608" s="301">
        <v>0</v>
      </c>
      <c r="BV3608" s="301">
        <v>0</v>
      </c>
      <c r="BW3608" s="301">
        <v>0</v>
      </c>
    </row>
    <row r="3609" spans="1:75" s="289" customFormat="1" ht="18.2" customHeight="1" x14ac:dyDescent="0.15">
      <c r="A3609" s="291">
        <v>3607</v>
      </c>
      <c r="B3609" s="292" t="s">
        <v>305</v>
      </c>
      <c r="C3609" s="292" t="s">
        <v>306</v>
      </c>
      <c r="D3609" s="312">
        <v>45172</v>
      </c>
      <c r="E3609" s="293" t="s">
        <v>4059</v>
      </c>
      <c r="F3609" s="308">
        <v>0</v>
      </c>
      <c r="G3609" s="308">
        <v>0</v>
      </c>
      <c r="H3609" s="295">
        <v>160434.31</v>
      </c>
      <c r="I3609" s="295">
        <v>0</v>
      </c>
      <c r="J3609" s="295">
        <v>0</v>
      </c>
      <c r="K3609" s="295">
        <v>160434.31</v>
      </c>
      <c r="L3609" s="295">
        <v>1119.18</v>
      </c>
      <c r="M3609" s="295">
        <v>0</v>
      </c>
      <c r="N3609" s="295">
        <v>0</v>
      </c>
      <c r="O3609" s="295">
        <v>1119.18</v>
      </c>
      <c r="P3609" s="295">
        <v>0</v>
      </c>
      <c r="Q3609" s="295">
        <v>0</v>
      </c>
      <c r="R3609" s="295">
        <v>159315.13</v>
      </c>
      <c r="S3609" s="295">
        <v>0</v>
      </c>
      <c r="T3609" s="295">
        <v>1323.58</v>
      </c>
      <c r="U3609" s="295">
        <v>0</v>
      </c>
      <c r="V3609" s="295">
        <v>0</v>
      </c>
      <c r="W3609" s="295">
        <v>1323.58</v>
      </c>
      <c r="X3609" s="295">
        <v>0</v>
      </c>
      <c r="Y3609" s="295">
        <v>0</v>
      </c>
      <c r="Z3609" s="295">
        <v>0</v>
      </c>
      <c r="AA3609" s="295">
        <v>0</v>
      </c>
      <c r="AB3609" s="295">
        <v>0</v>
      </c>
      <c r="AC3609" s="295">
        <v>0</v>
      </c>
      <c r="AD3609" s="295">
        <v>0</v>
      </c>
      <c r="AE3609" s="295">
        <v>0</v>
      </c>
      <c r="AF3609" s="295">
        <v>0</v>
      </c>
      <c r="AG3609" s="295">
        <v>0</v>
      </c>
      <c r="AH3609" s="295">
        <v>120.98</v>
      </c>
      <c r="AI3609" s="295">
        <v>0</v>
      </c>
      <c r="AJ3609" s="295">
        <v>0</v>
      </c>
      <c r="AK3609" s="295">
        <v>0</v>
      </c>
      <c r="AL3609" s="295">
        <v>0</v>
      </c>
      <c r="AM3609" s="295">
        <v>0</v>
      </c>
      <c r="AN3609" s="295">
        <v>0</v>
      </c>
      <c r="AO3609" s="295">
        <v>0</v>
      </c>
      <c r="AP3609" s="295">
        <v>94.22</v>
      </c>
      <c r="AQ3609" s="295">
        <v>0</v>
      </c>
      <c r="AR3609" s="295">
        <v>57.96</v>
      </c>
      <c r="AS3609" s="295">
        <v>0</v>
      </c>
      <c r="AT3609" s="295">
        <f t="shared" si="56"/>
        <v>2600</v>
      </c>
      <c r="AU3609" s="295">
        <v>0</v>
      </c>
      <c r="AV3609" s="295">
        <v>0</v>
      </c>
      <c r="AW3609" s="296">
        <v>94</v>
      </c>
      <c r="AX3609" s="296">
        <v>159</v>
      </c>
      <c r="AY3609" s="295">
        <v>253019.6</v>
      </c>
      <c r="AZ3609" s="295">
        <v>207601.6</v>
      </c>
      <c r="BA3609" s="294">
        <v>53.160778000000001</v>
      </c>
      <c r="BB3609" s="294">
        <v>40.796006668403002</v>
      </c>
      <c r="BC3609" s="294">
        <v>9.9</v>
      </c>
      <c r="BD3609" s="294"/>
      <c r="BE3609" s="293" t="s">
        <v>4204</v>
      </c>
      <c r="BF3609" s="291"/>
      <c r="BG3609" s="293" t="s">
        <v>320</v>
      </c>
      <c r="BH3609" s="293" t="s">
        <v>197</v>
      </c>
      <c r="BI3609" s="293" t="s">
        <v>373</v>
      </c>
      <c r="BJ3609" s="293" t="s">
        <v>103</v>
      </c>
      <c r="BK3609" s="292" t="s">
        <v>4</v>
      </c>
      <c r="BL3609" s="294">
        <v>159315.13</v>
      </c>
      <c r="BM3609" s="292" t="s">
        <v>894</v>
      </c>
      <c r="BN3609" s="294"/>
      <c r="BO3609" s="297">
        <v>43214</v>
      </c>
      <c r="BP3609" s="297">
        <v>48053</v>
      </c>
      <c r="BQ3609" s="297" t="s">
        <v>1065</v>
      </c>
      <c r="BR3609" s="297" t="s">
        <v>4741</v>
      </c>
      <c r="BS3609" s="297">
        <v>43214</v>
      </c>
      <c r="BT3609" s="297">
        <v>48053</v>
      </c>
      <c r="BU3609" s="294">
        <v>0</v>
      </c>
      <c r="BV3609" s="294">
        <v>0</v>
      </c>
      <c r="BW3609" s="294">
        <v>0</v>
      </c>
    </row>
    <row r="3610" spans="1:75" s="289" customFormat="1" ht="18.2" customHeight="1" x14ac:dyDescent="0.15">
      <c r="A3610" s="298">
        <v>3608</v>
      </c>
      <c r="B3610" s="299" t="s">
        <v>305</v>
      </c>
      <c r="C3610" s="299" t="s">
        <v>306</v>
      </c>
      <c r="D3610" s="313">
        <v>45172</v>
      </c>
      <c r="E3610" s="300" t="s">
        <v>4044</v>
      </c>
      <c r="F3610" s="309">
        <v>67</v>
      </c>
      <c r="G3610" s="309">
        <v>66</v>
      </c>
      <c r="H3610" s="302">
        <v>194658.06</v>
      </c>
      <c r="I3610" s="302">
        <v>58364.86</v>
      </c>
      <c r="J3610" s="302">
        <v>0</v>
      </c>
      <c r="K3610" s="302">
        <v>253022.92</v>
      </c>
      <c r="L3610" s="302">
        <v>1355.47</v>
      </c>
      <c r="M3610" s="302">
        <v>0</v>
      </c>
      <c r="N3610" s="302">
        <v>0</v>
      </c>
      <c r="O3610" s="302">
        <v>0</v>
      </c>
      <c r="P3610" s="302">
        <v>0</v>
      </c>
      <c r="Q3610" s="302">
        <v>0</v>
      </c>
      <c r="R3610" s="302">
        <v>253022.92</v>
      </c>
      <c r="S3610" s="302">
        <v>132571.67000000001</v>
      </c>
      <c r="T3610" s="302">
        <v>1557.26</v>
      </c>
      <c r="U3610" s="302">
        <v>0</v>
      </c>
      <c r="V3610" s="302">
        <v>0</v>
      </c>
      <c r="W3610" s="302">
        <v>0</v>
      </c>
      <c r="X3610" s="302">
        <v>0</v>
      </c>
      <c r="Y3610" s="302">
        <v>0</v>
      </c>
      <c r="Z3610" s="302">
        <v>134128.93</v>
      </c>
      <c r="AA3610" s="302">
        <v>0</v>
      </c>
      <c r="AB3610" s="302">
        <v>0</v>
      </c>
      <c r="AC3610" s="302">
        <v>0</v>
      </c>
      <c r="AD3610" s="302">
        <v>0</v>
      </c>
      <c r="AE3610" s="302">
        <v>0</v>
      </c>
      <c r="AF3610" s="302">
        <v>0</v>
      </c>
      <c r="AG3610" s="302">
        <v>0</v>
      </c>
      <c r="AH3610" s="302">
        <v>0</v>
      </c>
      <c r="AI3610" s="302">
        <v>0</v>
      </c>
      <c r="AJ3610" s="302">
        <v>0</v>
      </c>
      <c r="AK3610" s="302">
        <v>0</v>
      </c>
      <c r="AL3610" s="302">
        <v>0</v>
      </c>
      <c r="AM3610" s="302">
        <v>0</v>
      </c>
      <c r="AN3610" s="302">
        <v>0</v>
      </c>
      <c r="AO3610" s="302">
        <v>0</v>
      </c>
      <c r="AP3610" s="302">
        <v>0</v>
      </c>
      <c r="AQ3610" s="302">
        <v>0</v>
      </c>
      <c r="AR3610" s="302">
        <v>0</v>
      </c>
      <c r="AS3610" s="302">
        <v>0</v>
      </c>
      <c r="AT3610" s="295">
        <f t="shared" si="56"/>
        <v>0</v>
      </c>
      <c r="AU3610" s="302">
        <v>59720.33</v>
      </c>
      <c r="AV3610" s="302">
        <v>134128.93</v>
      </c>
      <c r="AW3610" s="303">
        <v>95</v>
      </c>
      <c r="AX3610" s="303">
        <v>161</v>
      </c>
      <c r="AY3610" s="302">
        <v>253022.92</v>
      </c>
      <c r="AZ3610" s="302">
        <v>253022.92</v>
      </c>
      <c r="BA3610" s="301">
        <v>70.349361999999999</v>
      </c>
      <c r="BB3610" s="301">
        <v>70.349361999999999</v>
      </c>
      <c r="BC3610" s="301">
        <v>9.6</v>
      </c>
      <c r="BD3610" s="301"/>
      <c r="BE3610" s="300" t="s">
        <v>4204</v>
      </c>
      <c r="BF3610" s="298"/>
      <c r="BG3610" s="300" t="s">
        <v>320</v>
      </c>
      <c r="BH3610" s="300" t="s">
        <v>197</v>
      </c>
      <c r="BI3610" s="300" t="s">
        <v>373</v>
      </c>
      <c r="BJ3610" s="300" t="s">
        <v>4205</v>
      </c>
      <c r="BK3610" s="299" t="s">
        <v>4</v>
      </c>
      <c r="BL3610" s="301">
        <v>253022.92</v>
      </c>
      <c r="BM3610" s="299" t="s">
        <v>894</v>
      </c>
      <c r="BN3610" s="301"/>
      <c r="BO3610" s="304">
        <v>43187</v>
      </c>
      <c r="BP3610" s="304">
        <v>48088</v>
      </c>
      <c r="BQ3610" s="297" t="s">
        <v>1067</v>
      </c>
      <c r="BR3610" s="297" t="s">
        <v>4743</v>
      </c>
      <c r="BS3610" s="297">
        <v>43187</v>
      </c>
      <c r="BT3610" s="297">
        <v>48088</v>
      </c>
      <c r="BU3610" s="301">
        <v>20768.939999999999</v>
      </c>
      <c r="BV3610" s="301">
        <v>0</v>
      </c>
      <c r="BW3610" s="301">
        <v>0</v>
      </c>
    </row>
    <row r="3611" spans="1:75" s="289" customFormat="1" ht="18.2" customHeight="1" x14ac:dyDescent="0.15">
      <c r="A3611" s="291">
        <v>3609</v>
      </c>
      <c r="B3611" s="292" t="s">
        <v>305</v>
      </c>
      <c r="C3611" s="292" t="s">
        <v>306</v>
      </c>
      <c r="D3611" s="312">
        <v>45172</v>
      </c>
      <c r="E3611" s="293" t="s">
        <v>4665</v>
      </c>
      <c r="F3611" s="308">
        <v>0</v>
      </c>
      <c r="G3611" s="308">
        <v>0</v>
      </c>
      <c r="H3611" s="295">
        <v>480374.23</v>
      </c>
      <c r="I3611" s="295">
        <v>0</v>
      </c>
      <c r="J3611" s="295">
        <v>0</v>
      </c>
      <c r="K3611" s="295">
        <v>480374.23</v>
      </c>
      <c r="L3611" s="295">
        <v>2412.9699999999998</v>
      </c>
      <c r="M3611" s="295">
        <v>0</v>
      </c>
      <c r="N3611" s="295">
        <v>0</v>
      </c>
      <c r="O3611" s="295">
        <v>2412.9699999999998</v>
      </c>
      <c r="P3611" s="295">
        <v>0</v>
      </c>
      <c r="Q3611" s="295">
        <v>0</v>
      </c>
      <c r="R3611" s="295">
        <v>477961.26</v>
      </c>
      <c r="S3611" s="295">
        <v>0</v>
      </c>
      <c r="T3611" s="295">
        <v>3802.96</v>
      </c>
      <c r="U3611" s="295">
        <v>0</v>
      </c>
      <c r="V3611" s="295">
        <v>0</v>
      </c>
      <c r="W3611" s="295">
        <v>3802.96</v>
      </c>
      <c r="X3611" s="295">
        <v>0</v>
      </c>
      <c r="Y3611" s="295">
        <v>0</v>
      </c>
      <c r="Z3611" s="295">
        <v>0</v>
      </c>
      <c r="AA3611" s="295">
        <v>0</v>
      </c>
      <c r="AB3611" s="295">
        <v>0</v>
      </c>
      <c r="AC3611" s="295">
        <v>0</v>
      </c>
      <c r="AD3611" s="295">
        <v>0</v>
      </c>
      <c r="AE3611" s="295">
        <v>0</v>
      </c>
      <c r="AF3611" s="295">
        <v>0</v>
      </c>
      <c r="AG3611" s="295">
        <v>0</v>
      </c>
      <c r="AH3611" s="295">
        <v>259.35000000000002</v>
      </c>
      <c r="AI3611" s="295">
        <v>0</v>
      </c>
      <c r="AJ3611" s="295">
        <v>0</v>
      </c>
      <c r="AK3611" s="295">
        <v>0</v>
      </c>
      <c r="AL3611" s="295">
        <v>0</v>
      </c>
      <c r="AM3611" s="295">
        <v>0</v>
      </c>
      <c r="AN3611" s="295">
        <v>0</v>
      </c>
      <c r="AO3611" s="295">
        <v>0</v>
      </c>
      <c r="AP3611" s="295">
        <v>6475.28</v>
      </c>
      <c r="AQ3611" s="295">
        <v>0</v>
      </c>
      <c r="AR3611" s="295">
        <v>6475.28</v>
      </c>
      <c r="AS3611" s="295">
        <v>0</v>
      </c>
      <c r="AT3611" s="295">
        <f t="shared" si="56"/>
        <v>6475.28</v>
      </c>
      <c r="AU3611" s="295">
        <v>0</v>
      </c>
      <c r="AV3611" s="295">
        <v>0</v>
      </c>
      <c r="AW3611" s="296">
        <v>119</v>
      </c>
      <c r="AX3611" s="296">
        <v>135</v>
      </c>
      <c r="AY3611" s="295">
        <v>487500</v>
      </c>
      <c r="AZ3611" s="295">
        <v>487500</v>
      </c>
      <c r="BA3611" s="294">
        <v>90.276985999999994</v>
      </c>
      <c r="BB3611" s="294">
        <v>88.510568159102306</v>
      </c>
      <c r="BC3611" s="294">
        <v>9.5</v>
      </c>
      <c r="BD3611" s="294"/>
      <c r="BE3611" s="293" t="s">
        <v>4204</v>
      </c>
      <c r="BF3611" s="291"/>
      <c r="BG3611" s="293" t="s">
        <v>315</v>
      </c>
      <c r="BH3611" s="293" t="s">
        <v>183</v>
      </c>
      <c r="BI3611" s="293" t="s">
        <v>806</v>
      </c>
      <c r="BJ3611" s="293" t="s">
        <v>103</v>
      </c>
      <c r="BK3611" s="292" t="s">
        <v>4</v>
      </c>
      <c r="BL3611" s="294">
        <v>477961.26</v>
      </c>
      <c r="BM3611" s="292" t="s">
        <v>894</v>
      </c>
      <c r="BN3611" s="294"/>
      <c r="BO3611" s="297">
        <v>44713</v>
      </c>
      <c r="BP3611" s="297">
        <v>48823</v>
      </c>
      <c r="BQ3611" s="297" t="s">
        <v>1065</v>
      </c>
      <c r="BR3611" s="297" t="s">
        <v>4741</v>
      </c>
      <c r="BS3611" s="297" t="s">
        <v>4742</v>
      </c>
      <c r="BT3611" s="297" t="s">
        <v>4742</v>
      </c>
      <c r="BU3611" s="294">
        <v>0</v>
      </c>
      <c r="BV3611" s="294">
        <v>0</v>
      </c>
      <c r="BW3611" s="294">
        <v>0</v>
      </c>
    </row>
    <row r="3612" spans="1:75" s="289" customFormat="1" ht="18.2" customHeight="1" x14ac:dyDescent="0.15">
      <c r="A3612" s="298">
        <v>3610</v>
      </c>
      <c r="B3612" s="299" t="s">
        <v>305</v>
      </c>
      <c r="C3612" s="299" t="s">
        <v>306</v>
      </c>
      <c r="D3612" s="313">
        <v>45172</v>
      </c>
      <c r="E3612" s="300" t="s">
        <v>4045</v>
      </c>
      <c r="F3612" s="309">
        <v>1</v>
      </c>
      <c r="G3612" s="309">
        <v>3</v>
      </c>
      <c r="H3612" s="302">
        <v>329626.32</v>
      </c>
      <c r="I3612" s="302">
        <v>6420.85</v>
      </c>
      <c r="J3612" s="302">
        <v>0</v>
      </c>
      <c r="K3612" s="302">
        <v>336047.17</v>
      </c>
      <c r="L3612" s="302">
        <v>2174.2600000000002</v>
      </c>
      <c r="M3612" s="302">
        <v>0</v>
      </c>
      <c r="N3612" s="302">
        <v>6420.85</v>
      </c>
      <c r="O3612" s="302">
        <v>1040.18</v>
      </c>
      <c r="P3612" s="302">
        <v>0</v>
      </c>
      <c r="Q3612" s="302">
        <v>0</v>
      </c>
      <c r="R3612" s="302">
        <v>328586.14</v>
      </c>
      <c r="S3612" s="302">
        <v>7930.55</v>
      </c>
      <c r="T3612" s="302">
        <v>2609.54</v>
      </c>
      <c r="U3612" s="302">
        <v>0</v>
      </c>
      <c r="V3612" s="302">
        <v>7930.55</v>
      </c>
      <c r="W3612" s="302">
        <v>2609.54</v>
      </c>
      <c r="X3612" s="302">
        <v>0</v>
      </c>
      <c r="Y3612" s="302">
        <v>0</v>
      </c>
      <c r="Z3612" s="302">
        <v>0</v>
      </c>
      <c r="AA3612" s="302">
        <v>0</v>
      </c>
      <c r="AB3612" s="302">
        <v>0</v>
      </c>
      <c r="AC3612" s="302">
        <v>0</v>
      </c>
      <c r="AD3612" s="302">
        <v>0</v>
      </c>
      <c r="AE3612" s="302">
        <v>0</v>
      </c>
      <c r="AF3612" s="302">
        <v>0</v>
      </c>
      <c r="AG3612" s="302">
        <v>0</v>
      </c>
      <c r="AH3612" s="302">
        <v>234.21</v>
      </c>
      <c r="AI3612" s="302">
        <v>0</v>
      </c>
      <c r="AJ3612" s="302">
        <v>0</v>
      </c>
      <c r="AK3612" s="302">
        <v>0</v>
      </c>
      <c r="AL3612" s="302">
        <v>1050</v>
      </c>
      <c r="AM3612" s="302">
        <v>0</v>
      </c>
      <c r="AN3612" s="302">
        <v>0</v>
      </c>
      <c r="AO3612" s="302">
        <v>614.66999999999996</v>
      </c>
      <c r="AP3612" s="302">
        <v>0</v>
      </c>
      <c r="AQ3612" s="302">
        <v>0</v>
      </c>
      <c r="AR3612" s="302">
        <v>0</v>
      </c>
      <c r="AS3612" s="302">
        <v>0</v>
      </c>
      <c r="AT3612" s="295">
        <f t="shared" si="56"/>
        <v>19900</v>
      </c>
      <c r="AU3612" s="302">
        <v>1134.08</v>
      </c>
      <c r="AV3612" s="302">
        <v>0</v>
      </c>
      <c r="AW3612" s="303">
        <v>99</v>
      </c>
      <c r="AX3612" s="303">
        <v>165</v>
      </c>
      <c r="AY3612" s="302">
        <v>462000.01</v>
      </c>
      <c r="AZ3612" s="302">
        <v>423442.36</v>
      </c>
      <c r="BA3612" s="301">
        <v>70.070364999999995</v>
      </c>
      <c r="BB3612" s="301">
        <v>54.3737541131716</v>
      </c>
      <c r="BC3612" s="301">
        <v>9.5</v>
      </c>
      <c r="BD3612" s="301"/>
      <c r="BE3612" s="300" t="s">
        <v>4204</v>
      </c>
      <c r="BF3612" s="298"/>
      <c r="BG3612" s="300" t="s">
        <v>324</v>
      </c>
      <c r="BH3612" s="300" t="s">
        <v>220</v>
      </c>
      <c r="BI3612" s="300" t="s">
        <v>610</v>
      </c>
      <c r="BJ3612" s="300" t="s">
        <v>177</v>
      </c>
      <c r="BK3612" s="299" t="s">
        <v>4</v>
      </c>
      <c r="BL3612" s="301">
        <v>328586.14</v>
      </c>
      <c r="BM3612" s="299" t="s">
        <v>894</v>
      </c>
      <c r="BN3612" s="301"/>
      <c r="BO3612" s="304">
        <v>43187</v>
      </c>
      <c r="BP3612" s="304">
        <v>48210</v>
      </c>
      <c r="BQ3612" s="297" t="s">
        <v>1067</v>
      </c>
      <c r="BR3612" s="297" t="s">
        <v>4743</v>
      </c>
      <c r="BS3612" s="297">
        <v>43187</v>
      </c>
      <c r="BT3612" s="297">
        <v>48210</v>
      </c>
      <c r="BU3612" s="301">
        <v>0</v>
      </c>
      <c r="BV3612" s="301">
        <v>0</v>
      </c>
      <c r="BW3612" s="301">
        <v>0</v>
      </c>
    </row>
    <row r="3613" spans="1:75" s="289" customFormat="1" ht="18.2" customHeight="1" x14ac:dyDescent="0.15">
      <c r="A3613" s="291">
        <v>3611</v>
      </c>
      <c r="B3613" s="292" t="s">
        <v>305</v>
      </c>
      <c r="C3613" s="292" t="s">
        <v>306</v>
      </c>
      <c r="D3613" s="312">
        <v>45172</v>
      </c>
      <c r="E3613" s="293" t="s">
        <v>4081</v>
      </c>
      <c r="F3613" s="308">
        <v>0</v>
      </c>
      <c r="G3613" s="308">
        <v>0</v>
      </c>
      <c r="H3613" s="295">
        <v>164501.63</v>
      </c>
      <c r="I3613" s="295">
        <v>0</v>
      </c>
      <c r="J3613" s="295">
        <v>0</v>
      </c>
      <c r="K3613" s="295">
        <v>164501.63</v>
      </c>
      <c r="L3613" s="295">
        <v>1254.21</v>
      </c>
      <c r="M3613" s="295">
        <v>0</v>
      </c>
      <c r="N3613" s="295">
        <v>0</v>
      </c>
      <c r="O3613" s="295">
        <v>1254.21</v>
      </c>
      <c r="P3613" s="295">
        <v>0</v>
      </c>
      <c r="Q3613" s="295">
        <v>0</v>
      </c>
      <c r="R3613" s="295">
        <v>163247.42000000001</v>
      </c>
      <c r="S3613" s="295">
        <v>0</v>
      </c>
      <c r="T3613" s="295">
        <v>1370.85</v>
      </c>
      <c r="U3613" s="295">
        <v>0</v>
      </c>
      <c r="V3613" s="295">
        <v>0</v>
      </c>
      <c r="W3613" s="295">
        <v>1370.85</v>
      </c>
      <c r="X3613" s="295">
        <v>0</v>
      </c>
      <c r="Y3613" s="295">
        <v>0</v>
      </c>
      <c r="Z3613" s="295">
        <v>0</v>
      </c>
      <c r="AA3613" s="295">
        <v>0</v>
      </c>
      <c r="AB3613" s="295">
        <v>0</v>
      </c>
      <c r="AC3613" s="295">
        <v>0</v>
      </c>
      <c r="AD3613" s="295">
        <v>0</v>
      </c>
      <c r="AE3613" s="295">
        <v>0</v>
      </c>
      <c r="AF3613" s="295">
        <v>0</v>
      </c>
      <c r="AG3613" s="295">
        <v>0</v>
      </c>
      <c r="AH3613" s="295">
        <v>119.68</v>
      </c>
      <c r="AI3613" s="295">
        <v>0</v>
      </c>
      <c r="AJ3613" s="295">
        <v>0</v>
      </c>
      <c r="AK3613" s="295">
        <v>0</v>
      </c>
      <c r="AL3613" s="295">
        <v>0</v>
      </c>
      <c r="AM3613" s="295">
        <v>0</v>
      </c>
      <c r="AN3613" s="295">
        <v>0</v>
      </c>
      <c r="AO3613" s="295">
        <v>0</v>
      </c>
      <c r="AP3613" s="295">
        <v>18.32</v>
      </c>
      <c r="AQ3613" s="295">
        <v>0</v>
      </c>
      <c r="AR3613" s="295">
        <v>13.06</v>
      </c>
      <c r="AS3613" s="295">
        <v>0</v>
      </c>
      <c r="AT3613" s="295">
        <f t="shared" si="56"/>
        <v>2750</v>
      </c>
      <c r="AU3613" s="295">
        <v>0</v>
      </c>
      <c r="AV3613" s="295">
        <v>0</v>
      </c>
      <c r="AW3613" s="296">
        <v>88</v>
      </c>
      <c r="AX3613" s="296">
        <v>152</v>
      </c>
      <c r="AY3613" s="295">
        <v>235998.97</v>
      </c>
      <c r="AZ3613" s="295">
        <v>216437.76000000001</v>
      </c>
      <c r="BA3613" s="294">
        <v>62.313332000000003</v>
      </c>
      <c r="BB3613" s="294">
        <v>46.999611715642601</v>
      </c>
      <c r="BC3613" s="294">
        <v>10</v>
      </c>
      <c r="BD3613" s="294"/>
      <c r="BE3613" s="293" t="s">
        <v>4204</v>
      </c>
      <c r="BF3613" s="291"/>
      <c r="BG3613" s="293" t="s">
        <v>320</v>
      </c>
      <c r="BH3613" s="293" t="s">
        <v>197</v>
      </c>
      <c r="BI3613" s="293" t="s">
        <v>373</v>
      </c>
      <c r="BJ3613" s="293" t="s">
        <v>103</v>
      </c>
      <c r="BK3613" s="292" t="s">
        <v>4</v>
      </c>
      <c r="BL3613" s="294">
        <v>163247.42000000001</v>
      </c>
      <c r="BM3613" s="292" t="s">
        <v>894</v>
      </c>
      <c r="BN3613" s="294"/>
      <c r="BO3613" s="297">
        <v>43249</v>
      </c>
      <c r="BP3613" s="297">
        <v>47877</v>
      </c>
      <c r="BQ3613" s="297" t="s">
        <v>1065</v>
      </c>
      <c r="BR3613" s="297" t="s">
        <v>4741</v>
      </c>
      <c r="BS3613" s="297">
        <v>43249</v>
      </c>
      <c r="BT3613" s="297">
        <v>47877</v>
      </c>
      <c r="BU3613" s="294">
        <v>0</v>
      </c>
      <c r="BV3613" s="294">
        <v>0</v>
      </c>
      <c r="BW3613" s="294">
        <v>0</v>
      </c>
    </row>
    <row r="3614" spans="1:75" s="289" customFormat="1" ht="18.2" customHeight="1" x14ac:dyDescent="0.15">
      <c r="A3614" s="298">
        <v>3612</v>
      </c>
      <c r="B3614" s="299" t="s">
        <v>305</v>
      </c>
      <c r="C3614" s="299" t="s">
        <v>306</v>
      </c>
      <c r="D3614" s="313">
        <v>45172</v>
      </c>
      <c r="E3614" s="300" t="s">
        <v>4082</v>
      </c>
      <c r="F3614" s="309">
        <v>0</v>
      </c>
      <c r="G3614" s="309">
        <v>0</v>
      </c>
      <c r="H3614" s="302">
        <v>299628.45</v>
      </c>
      <c r="I3614" s="302">
        <v>0</v>
      </c>
      <c r="J3614" s="302">
        <v>0</v>
      </c>
      <c r="K3614" s="302">
        <v>299628.45</v>
      </c>
      <c r="L3614" s="302">
        <v>1976.21</v>
      </c>
      <c r="M3614" s="302">
        <v>0</v>
      </c>
      <c r="N3614" s="302">
        <v>0</v>
      </c>
      <c r="O3614" s="302">
        <v>1976.21</v>
      </c>
      <c r="P3614" s="302">
        <v>0</v>
      </c>
      <c r="Q3614" s="302">
        <v>0</v>
      </c>
      <c r="R3614" s="302">
        <v>297652.24</v>
      </c>
      <c r="S3614" s="302">
        <v>0</v>
      </c>
      <c r="T3614" s="302">
        <v>2147.34</v>
      </c>
      <c r="U3614" s="302">
        <v>0</v>
      </c>
      <c r="V3614" s="302">
        <v>0</v>
      </c>
      <c r="W3614" s="302">
        <v>2147.34</v>
      </c>
      <c r="X3614" s="302">
        <v>0</v>
      </c>
      <c r="Y3614" s="302">
        <v>0</v>
      </c>
      <c r="Z3614" s="302">
        <v>0</v>
      </c>
      <c r="AA3614" s="302">
        <v>0</v>
      </c>
      <c r="AB3614" s="302">
        <v>0</v>
      </c>
      <c r="AC3614" s="302">
        <v>0</v>
      </c>
      <c r="AD3614" s="302">
        <v>0</v>
      </c>
      <c r="AE3614" s="302">
        <v>0</v>
      </c>
      <c r="AF3614" s="302">
        <v>0</v>
      </c>
      <c r="AG3614" s="302">
        <v>0</v>
      </c>
      <c r="AH3614" s="302">
        <v>204.18</v>
      </c>
      <c r="AI3614" s="302">
        <v>0</v>
      </c>
      <c r="AJ3614" s="302">
        <v>0</v>
      </c>
      <c r="AK3614" s="302">
        <v>0</v>
      </c>
      <c r="AL3614" s="302">
        <v>0</v>
      </c>
      <c r="AM3614" s="302">
        <v>0</v>
      </c>
      <c r="AN3614" s="302">
        <v>0</v>
      </c>
      <c r="AO3614" s="302">
        <v>0</v>
      </c>
      <c r="AP3614" s="302">
        <v>4327.7299999999996</v>
      </c>
      <c r="AQ3614" s="302">
        <v>0</v>
      </c>
      <c r="AR3614" s="302">
        <v>4327.7299999999996</v>
      </c>
      <c r="AS3614" s="302">
        <v>0</v>
      </c>
      <c r="AT3614" s="295">
        <f t="shared" si="56"/>
        <v>4327.7299999999996</v>
      </c>
      <c r="AU3614" s="302">
        <v>0</v>
      </c>
      <c r="AV3614" s="302">
        <v>0</v>
      </c>
      <c r="AW3614" s="303">
        <v>102</v>
      </c>
      <c r="AX3614" s="303">
        <v>166</v>
      </c>
      <c r="AY3614" s="302">
        <v>383800.02</v>
      </c>
      <c r="AZ3614" s="302">
        <v>383800.02</v>
      </c>
      <c r="BA3614" s="301">
        <v>90.705264999999997</v>
      </c>
      <c r="BB3614" s="301">
        <v>70.345554716343202</v>
      </c>
      <c r="BC3614" s="301">
        <v>8.6</v>
      </c>
      <c r="BD3614" s="301"/>
      <c r="BE3614" s="300" t="s">
        <v>4204</v>
      </c>
      <c r="BF3614" s="298"/>
      <c r="BG3614" s="300" t="s">
        <v>320</v>
      </c>
      <c r="BH3614" s="300" t="s">
        <v>197</v>
      </c>
      <c r="BI3614" s="300" t="s">
        <v>373</v>
      </c>
      <c r="BJ3614" s="300" t="s">
        <v>103</v>
      </c>
      <c r="BK3614" s="299" t="s">
        <v>4</v>
      </c>
      <c r="BL3614" s="301">
        <v>297652.24</v>
      </c>
      <c r="BM3614" s="299" t="s">
        <v>894</v>
      </c>
      <c r="BN3614" s="301"/>
      <c r="BO3614" s="304">
        <v>43249</v>
      </c>
      <c r="BP3614" s="304">
        <v>48302</v>
      </c>
      <c r="BQ3614" s="297" t="s">
        <v>1067</v>
      </c>
      <c r="BR3614" s="297" t="s">
        <v>4743</v>
      </c>
      <c r="BS3614" s="297">
        <v>43249</v>
      </c>
      <c r="BT3614" s="297">
        <v>48302</v>
      </c>
      <c r="BU3614" s="301">
        <v>0</v>
      </c>
      <c r="BV3614" s="301">
        <v>0</v>
      </c>
      <c r="BW3614" s="301">
        <v>0</v>
      </c>
    </row>
    <row r="3615" spans="1:75" s="289" customFormat="1" ht="18.2" customHeight="1" x14ac:dyDescent="0.15">
      <c r="A3615" s="291">
        <v>3613</v>
      </c>
      <c r="B3615" s="292" t="s">
        <v>305</v>
      </c>
      <c r="C3615" s="292" t="s">
        <v>306</v>
      </c>
      <c r="D3615" s="312">
        <v>45172</v>
      </c>
      <c r="E3615" s="293" t="s">
        <v>4083</v>
      </c>
      <c r="F3615" s="308">
        <v>0</v>
      </c>
      <c r="G3615" s="308">
        <v>0</v>
      </c>
      <c r="H3615" s="295">
        <v>135534.57</v>
      </c>
      <c r="I3615" s="295">
        <v>0</v>
      </c>
      <c r="J3615" s="295">
        <v>0</v>
      </c>
      <c r="K3615" s="295">
        <v>135534.57</v>
      </c>
      <c r="L3615" s="295">
        <v>661.64</v>
      </c>
      <c r="M3615" s="295">
        <v>0</v>
      </c>
      <c r="N3615" s="295">
        <v>0</v>
      </c>
      <c r="O3615" s="295">
        <v>661.64</v>
      </c>
      <c r="P3615" s="295">
        <v>0</v>
      </c>
      <c r="Q3615" s="295">
        <v>0</v>
      </c>
      <c r="R3615" s="295">
        <v>134872.93</v>
      </c>
      <c r="S3615" s="295">
        <v>0</v>
      </c>
      <c r="T3615" s="295">
        <v>1129.45</v>
      </c>
      <c r="U3615" s="295">
        <v>0</v>
      </c>
      <c r="V3615" s="295">
        <v>0</v>
      </c>
      <c r="W3615" s="295">
        <v>1129.45</v>
      </c>
      <c r="X3615" s="295">
        <v>0</v>
      </c>
      <c r="Y3615" s="295">
        <v>0</v>
      </c>
      <c r="Z3615" s="295">
        <v>0</v>
      </c>
      <c r="AA3615" s="295">
        <v>0</v>
      </c>
      <c r="AB3615" s="295">
        <v>0</v>
      </c>
      <c r="AC3615" s="295">
        <v>0</v>
      </c>
      <c r="AD3615" s="295">
        <v>0</v>
      </c>
      <c r="AE3615" s="295">
        <v>0</v>
      </c>
      <c r="AF3615" s="295">
        <v>0</v>
      </c>
      <c r="AG3615" s="295">
        <v>0</v>
      </c>
      <c r="AH3615" s="295">
        <v>120.8</v>
      </c>
      <c r="AI3615" s="295">
        <v>0</v>
      </c>
      <c r="AJ3615" s="295">
        <v>0</v>
      </c>
      <c r="AK3615" s="295">
        <v>0</v>
      </c>
      <c r="AL3615" s="295">
        <v>0</v>
      </c>
      <c r="AM3615" s="295">
        <v>0</v>
      </c>
      <c r="AN3615" s="295">
        <v>0</v>
      </c>
      <c r="AO3615" s="295">
        <v>0</v>
      </c>
      <c r="AP3615" s="295">
        <v>1955.39</v>
      </c>
      <c r="AQ3615" s="295">
        <v>0</v>
      </c>
      <c r="AR3615" s="295">
        <v>43.28</v>
      </c>
      <c r="AS3615" s="295">
        <v>0</v>
      </c>
      <c r="AT3615" s="295">
        <f t="shared" si="56"/>
        <v>3824</v>
      </c>
      <c r="AU3615" s="295">
        <v>0</v>
      </c>
      <c r="AV3615" s="295">
        <v>0</v>
      </c>
      <c r="AW3615" s="296">
        <v>119</v>
      </c>
      <c r="AX3615" s="296">
        <v>183</v>
      </c>
      <c r="AY3615" s="295">
        <v>310001.23</v>
      </c>
      <c r="AZ3615" s="295">
        <v>162932.44</v>
      </c>
      <c r="BA3615" s="294">
        <v>37.268428999999998</v>
      </c>
      <c r="BB3615" s="294">
        <v>30.850223661579999</v>
      </c>
      <c r="BC3615" s="294">
        <v>10</v>
      </c>
      <c r="BD3615" s="294"/>
      <c r="BE3615" s="293" t="s">
        <v>4204</v>
      </c>
      <c r="BF3615" s="291"/>
      <c r="BG3615" s="293" t="s">
        <v>312</v>
      </c>
      <c r="BH3615" s="293" t="s">
        <v>196</v>
      </c>
      <c r="BI3615" s="293" t="s">
        <v>314</v>
      </c>
      <c r="BJ3615" s="293" t="s">
        <v>103</v>
      </c>
      <c r="BK3615" s="292" t="s">
        <v>4</v>
      </c>
      <c r="BL3615" s="294">
        <v>134872.93</v>
      </c>
      <c r="BM3615" s="292" t="s">
        <v>894</v>
      </c>
      <c r="BN3615" s="294"/>
      <c r="BO3615" s="297">
        <v>43224</v>
      </c>
      <c r="BP3615" s="297">
        <v>48795</v>
      </c>
      <c r="BQ3615" s="297" t="s">
        <v>925</v>
      </c>
      <c r="BR3615" s="297" t="s">
        <v>4745</v>
      </c>
      <c r="BS3615" s="297">
        <v>43224</v>
      </c>
      <c r="BT3615" s="297">
        <v>48795</v>
      </c>
      <c r="BU3615" s="294">
        <v>0</v>
      </c>
      <c r="BV3615" s="294">
        <v>0</v>
      </c>
      <c r="BW3615" s="294">
        <v>0</v>
      </c>
    </row>
    <row r="3616" spans="1:75" s="289" customFormat="1" ht="18.2" customHeight="1" x14ac:dyDescent="0.15">
      <c r="A3616" s="298">
        <v>3614</v>
      </c>
      <c r="B3616" s="299" t="s">
        <v>305</v>
      </c>
      <c r="C3616" s="299" t="s">
        <v>306</v>
      </c>
      <c r="D3616" s="313">
        <v>45172</v>
      </c>
      <c r="E3616" s="300" t="s">
        <v>4060</v>
      </c>
      <c r="F3616" s="309">
        <v>4</v>
      </c>
      <c r="G3616" s="309">
        <v>4</v>
      </c>
      <c r="H3616" s="302">
        <v>306283.44</v>
      </c>
      <c r="I3616" s="302">
        <v>6112.56</v>
      </c>
      <c r="J3616" s="302">
        <v>0</v>
      </c>
      <c r="K3616" s="302">
        <v>312396</v>
      </c>
      <c r="L3616" s="302">
        <v>1558.51</v>
      </c>
      <c r="M3616" s="302">
        <v>0</v>
      </c>
      <c r="N3616" s="302">
        <v>1510.11</v>
      </c>
      <c r="O3616" s="302">
        <v>0</v>
      </c>
      <c r="P3616" s="302">
        <v>0</v>
      </c>
      <c r="Q3616" s="302">
        <v>0</v>
      </c>
      <c r="R3616" s="302">
        <v>310885.89</v>
      </c>
      <c r="S3616" s="302">
        <v>9561.33</v>
      </c>
      <c r="T3616" s="302">
        <v>2424.7399999999998</v>
      </c>
      <c r="U3616" s="302">
        <v>0</v>
      </c>
      <c r="V3616" s="302">
        <v>2214.0300000000002</v>
      </c>
      <c r="W3616" s="302">
        <v>0</v>
      </c>
      <c r="X3616" s="302">
        <v>0</v>
      </c>
      <c r="Y3616" s="302">
        <v>0</v>
      </c>
      <c r="Z3616" s="302">
        <v>9772.0400000000009</v>
      </c>
      <c r="AA3616" s="302">
        <v>0</v>
      </c>
      <c r="AB3616" s="302">
        <v>0</v>
      </c>
      <c r="AC3616" s="302">
        <v>0</v>
      </c>
      <c r="AD3616" s="302">
        <v>0</v>
      </c>
      <c r="AE3616" s="302">
        <v>0</v>
      </c>
      <c r="AF3616" s="302">
        <v>0</v>
      </c>
      <c r="AG3616" s="302">
        <v>0</v>
      </c>
      <c r="AH3616" s="302">
        <v>0</v>
      </c>
      <c r="AI3616" s="302">
        <v>0</v>
      </c>
      <c r="AJ3616" s="302">
        <v>0</v>
      </c>
      <c r="AK3616" s="302">
        <v>0</v>
      </c>
      <c r="AL3616" s="302">
        <v>350</v>
      </c>
      <c r="AM3616" s="302">
        <v>0</v>
      </c>
      <c r="AN3616" s="302">
        <v>0</v>
      </c>
      <c r="AO3616" s="302">
        <v>151.77000000000001</v>
      </c>
      <c r="AP3616" s="302">
        <v>0</v>
      </c>
      <c r="AQ3616" s="302">
        <v>0</v>
      </c>
      <c r="AR3616" s="302">
        <v>0</v>
      </c>
      <c r="AS3616" s="302">
        <v>0</v>
      </c>
      <c r="AT3616" s="295">
        <f t="shared" si="56"/>
        <v>4225.91</v>
      </c>
      <c r="AU3616" s="302">
        <v>6160.96</v>
      </c>
      <c r="AV3616" s="302">
        <v>9772.0400000000009</v>
      </c>
      <c r="AW3616" s="303">
        <v>118</v>
      </c>
      <c r="AX3616" s="303">
        <v>183</v>
      </c>
      <c r="AY3616" s="302">
        <v>548999.77</v>
      </c>
      <c r="AZ3616" s="302">
        <v>384299.84</v>
      </c>
      <c r="BA3616" s="301">
        <v>77.174580000000006</v>
      </c>
      <c r="BB3616" s="301">
        <v>62.431688726896702</v>
      </c>
      <c r="BC3616" s="301">
        <v>9.5</v>
      </c>
      <c r="BD3616" s="301"/>
      <c r="BE3616" s="300" t="s">
        <v>4204</v>
      </c>
      <c r="BF3616" s="298"/>
      <c r="BG3616" s="300" t="s">
        <v>315</v>
      </c>
      <c r="BH3616" s="300" t="s">
        <v>179</v>
      </c>
      <c r="BI3616" s="300" t="s">
        <v>389</v>
      </c>
      <c r="BJ3616" s="300" t="s">
        <v>177</v>
      </c>
      <c r="BK3616" s="299" t="s">
        <v>4</v>
      </c>
      <c r="BL3616" s="301">
        <v>310885.89</v>
      </c>
      <c r="BM3616" s="299" t="s">
        <v>894</v>
      </c>
      <c r="BN3616" s="301"/>
      <c r="BO3616" s="304">
        <v>43209</v>
      </c>
      <c r="BP3616" s="304">
        <v>48779</v>
      </c>
      <c r="BQ3616" s="297" t="s">
        <v>1065</v>
      </c>
      <c r="BR3616" s="297" t="s">
        <v>4741</v>
      </c>
      <c r="BS3616" s="297">
        <v>43209</v>
      </c>
      <c r="BT3616" s="297">
        <v>48779</v>
      </c>
      <c r="BU3616" s="301">
        <v>818.87</v>
      </c>
      <c r="BV3616" s="301">
        <v>0</v>
      </c>
      <c r="BW3616" s="301">
        <v>0</v>
      </c>
    </row>
    <row r="3617" spans="1:75" s="289" customFormat="1" ht="18.2" customHeight="1" x14ac:dyDescent="0.15">
      <c r="A3617" s="291">
        <v>3615</v>
      </c>
      <c r="B3617" s="292" t="s">
        <v>305</v>
      </c>
      <c r="C3617" s="292" t="s">
        <v>306</v>
      </c>
      <c r="D3617" s="312">
        <v>45172</v>
      </c>
      <c r="E3617" s="293" t="s">
        <v>4061</v>
      </c>
      <c r="F3617" s="308">
        <v>0</v>
      </c>
      <c r="G3617" s="308">
        <v>0</v>
      </c>
      <c r="H3617" s="295">
        <v>232029.29</v>
      </c>
      <c r="I3617" s="295">
        <v>0</v>
      </c>
      <c r="J3617" s="295">
        <v>0</v>
      </c>
      <c r="K3617" s="295">
        <v>232029.29</v>
      </c>
      <c r="L3617" s="295">
        <v>1163.07</v>
      </c>
      <c r="M3617" s="295">
        <v>0</v>
      </c>
      <c r="N3617" s="295">
        <v>0</v>
      </c>
      <c r="O3617" s="295">
        <v>1163.07</v>
      </c>
      <c r="P3617" s="295">
        <v>0</v>
      </c>
      <c r="Q3617" s="295">
        <v>0</v>
      </c>
      <c r="R3617" s="295">
        <v>230866.22</v>
      </c>
      <c r="S3617" s="295">
        <v>0</v>
      </c>
      <c r="T3617" s="295">
        <v>1933.58</v>
      </c>
      <c r="U3617" s="295">
        <v>0</v>
      </c>
      <c r="V3617" s="295">
        <v>0</v>
      </c>
      <c r="W3617" s="295">
        <v>1933.58</v>
      </c>
      <c r="X3617" s="295">
        <v>0</v>
      </c>
      <c r="Y3617" s="295">
        <v>0</v>
      </c>
      <c r="Z3617" s="295">
        <v>0</v>
      </c>
      <c r="AA3617" s="295">
        <v>0</v>
      </c>
      <c r="AB3617" s="295">
        <v>0</v>
      </c>
      <c r="AC3617" s="295">
        <v>0</v>
      </c>
      <c r="AD3617" s="295">
        <v>0</v>
      </c>
      <c r="AE3617" s="295">
        <v>0</v>
      </c>
      <c r="AF3617" s="295">
        <v>0</v>
      </c>
      <c r="AG3617" s="295">
        <v>0</v>
      </c>
      <c r="AH3617" s="295">
        <v>168.84</v>
      </c>
      <c r="AI3617" s="295">
        <v>0</v>
      </c>
      <c r="AJ3617" s="295">
        <v>0</v>
      </c>
      <c r="AK3617" s="295">
        <v>0</v>
      </c>
      <c r="AL3617" s="295">
        <v>0</v>
      </c>
      <c r="AM3617" s="295">
        <v>0</v>
      </c>
      <c r="AN3617" s="295">
        <v>0</v>
      </c>
      <c r="AO3617" s="295">
        <v>0</v>
      </c>
      <c r="AP3617" s="295">
        <v>49.99</v>
      </c>
      <c r="AQ3617" s="295">
        <v>0</v>
      </c>
      <c r="AR3617" s="295">
        <v>65.48</v>
      </c>
      <c r="AS3617" s="295">
        <v>0</v>
      </c>
      <c r="AT3617" s="295">
        <f t="shared" si="56"/>
        <v>3250</v>
      </c>
      <c r="AU3617" s="295">
        <v>0</v>
      </c>
      <c r="AV3617" s="295">
        <v>0</v>
      </c>
      <c r="AW3617" s="296">
        <v>117</v>
      </c>
      <c r="AX3617" s="296">
        <v>182</v>
      </c>
      <c r="AY3617" s="295">
        <v>364500.06</v>
      </c>
      <c r="AZ3617" s="295">
        <v>280946.8</v>
      </c>
      <c r="BA3617" s="294">
        <v>55.336778000000002</v>
      </c>
      <c r="BB3617" s="294">
        <v>45.472640243060802</v>
      </c>
      <c r="BC3617" s="294">
        <v>10</v>
      </c>
      <c r="BD3617" s="294"/>
      <c r="BE3617" s="293" t="s">
        <v>4204</v>
      </c>
      <c r="BF3617" s="291"/>
      <c r="BG3617" s="293" t="s">
        <v>312</v>
      </c>
      <c r="BH3617" s="293" t="s">
        <v>196</v>
      </c>
      <c r="BI3617" s="293" t="s">
        <v>314</v>
      </c>
      <c r="BJ3617" s="293" t="s">
        <v>103</v>
      </c>
      <c r="BK3617" s="292" t="s">
        <v>4</v>
      </c>
      <c r="BL3617" s="294">
        <v>230866.22</v>
      </c>
      <c r="BM3617" s="292" t="s">
        <v>894</v>
      </c>
      <c r="BN3617" s="294"/>
      <c r="BO3617" s="297">
        <v>43214</v>
      </c>
      <c r="BP3617" s="297">
        <v>48754</v>
      </c>
      <c r="BQ3617" s="297" t="s">
        <v>1065</v>
      </c>
      <c r="BR3617" s="297" t="s">
        <v>4741</v>
      </c>
      <c r="BS3617" s="297">
        <v>43214</v>
      </c>
      <c r="BT3617" s="297">
        <v>48754</v>
      </c>
      <c r="BU3617" s="294">
        <v>0</v>
      </c>
      <c r="BV3617" s="294">
        <v>0</v>
      </c>
      <c r="BW3617" s="294">
        <v>0</v>
      </c>
    </row>
    <row r="3618" spans="1:75" s="289" customFormat="1" ht="18.2" customHeight="1" x14ac:dyDescent="0.15">
      <c r="A3618" s="298">
        <v>3616</v>
      </c>
      <c r="B3618" s="299" t="s">
        <v>305</v>
      </c>
      <c r="C3618" s="299" t="s">
        <v>306</v>
      </c>
      <c r="D3618" s="313">
        <v>45172</v>
      </c>
      <c r="E3618" s="300" t="s">
        <v>4357</v>
      </c>
      <c r="F3618" s="309">
        <v>36</v>
      </c>
      <c r="G3618" s="309">
        <v>35</v>
      </c>
      <c r="H3618" s="302">
        <v>397592.21</v>
      </c>
      <c r="I3618" s="302">
        <v>69407.37</v>
      </c>
      <c r="J3618" s="302">
        <v>0</v>
      </c>
      <c r="K3618" s="302">
        <v>466999.58</v>
      </c>
      <c r="L3618" s="302">
        <v>2865.29</v>
      </c>
      <c r="M3618" s="302">
        <v>0</v>
      </c>
      <c r="N3618" s="302">
        <v>0</v>
      </c>
      <c r="O3618" s="302">
        <v>0</v>
      </c>
      <c r="P3618" s="302">
        <v>0</v>
      </c>
      <c r="Q3618" s="302">
        <v>0</v>
      </c>
      <c r="R3618" s="302">
        <v>466999.58</v>
      </c>
      <c r="S3618" s="302">
        <v>136772.49</v>
      </c>
      <c r="T3618" s="302">
        <v>3147.6</v>
      </c>
      <c r="U3618" s="302">
        <v>0</v>
      </c>
      <c r="V3618" s="302">
        <v>0</v>
      </c>
      <c r="W3618" s="302">
        <v>0</v>
      </c>
      <c r="X3618" s="302">
        <v>0</v>
      </c>
      <c r="Y3618" s="302">
        <v>0</v>
      </c>
      <c r="Z3618" s="302">
        <v>139920.09</v>
      </c>
      <c r="AA3618" s="302">
        <v>0</v>
      </c>
      <c r="AB3618" s="302">
        <v>0</v>
      </c>
      <c r="AC3618" s="302">
        <v>0</v>
      </c>
      <c r="AD3618" s="302">
        <v>0</v>
      </c>
      <c r="AE3618" s="302">
        <v>0</v>
      </c>
      <c r="AF3618" s="302">
        <v>0</v>
      </c>
      <c r="AG3618" s="302">
        <v>0</v>
      </c>
      <c r="AH3618" s="302">
        <v>0</v>
      </c>
      <c r="AI3618" s="302">
        <v>0</v>
      </c>
      <c r="AJ3618" s="302">
        <v>0</v>
      </c>
      <c r="AK3618" s="302">
        <v>0</v>
      </c>
      <c r="AL3618" s="302">
        <v>0</v>
      </c>
      <c r="AM3618" s="302">
        <v>0</v>
      </c>
      <c r="AN3618" s="302">
        <v>0</v>
      </c>
      <c r="AO3618" s="302">
        <v>0</v>
      </c>
      <c r="AP3618" s="302">
        <v>0</v>
      </c>
      <c r="AQ3618" s="302">
        <v>0</v>
      </c>
      <c r="AR3618" s="302">
        <v>0</v>
      </c>
      <c r="AS3618" s="302">
        <v>0</v>
      </c>
      <c r="AT3618" s="295">
        <f t="shared" si="56"/>
        <v>0</v>
      </c>
      <c r="AU3618" s="302">
        <v>72272.66</v>
      </c>
      <c r="AV3618" s="302">
        <v>139920.09</v>
      </c>
      <c r="AW3618" s="303">
        <v>93</v>
      </c>
      <c r="AX3618" s="303">
        <v>133</v>
      </c>
      <c r="AY3618" s="302">
        <v>466999.58</v>
      </c>
      <c r="AZ3618" s="302">
        <v>466999.58</v>
      </c>
      <c r="BA3618" s="301">
        <v>87.794134999999997</v>
      </c>
      <c r="BB3618" s="301">
        <v>87.794134999999997</v>
      </c>
      <c r="BC3618" s="301">
        <v>9.5</v>
      </c>
      <c r="BD3618" s="301"/>
      <c r="BE3618" s="300" t="s">
        <v>4204</v>
      </c>
      <c r="BF3618" s="298"/>
      <c r="BG3618" s="300" t="s">
        <v>312</v>
      </c>
      <c r="BH3618" s="300" t="s">
        <v>230</v>
      </c>
      <c r="BI3618" s="300" t="s">
        <v>322</v>
      </c>
      <c r="BJ3618" s="300" t="s">
        <v>4205</v>
      </c>
      <c r="BK3618" s="299" t="s">
        <v>4</v>
      </c>
      <c r="BL3618" s="301">
        <v>466999.58</v>
      </c>
      <c r="BM3618" s="299" t="s">
        <v>894</v>
      </c>
      <c r="BN3618" s="301"/>
      <c r="BO3618" s="304">
        <v>43980</v>
      </c>
      <c r="BP3618" s="304">
        <v>48028</v>
      </c>
      <c r="BQ3618" s="297" t="s">
        <v>1067</v>
      </c>
      <c r="BR3618" s="297" t="s">
        <v>4743</v>
      </c>
      <c r="BS3618" s="297" t="s">
        <v>4742</v>
      </c>
      <c r="BT3618" s="297" t="s">
        <v>4742</v>
      </c>
      <c r="BU3618" s="301">
        <v>14824.08</v>
      </c>
      <c r="BV3618" s="301">
        <v>0</v>
      </c>
      <c r="BW3618" s="301">
        <v>0</v>
      </c>
    </row>
    <row r="3619" spans="1:75" s="289" customFormat="1" ht="18.2" customHeight="1" x14ac:dyDescent="0.15">
      <c r="A3619" s="291">
        <v>3617</v>
      </c>
      <c r="B3619" s="292" t="s">
        <v>305</v>
      </c>
      <c r="C3619" s="292" t="s">
        <v>306</v>
      </c>
      <c r="D3619" s="312">
        <v>45172</v>
      </c>
      <c r="E3619" s="293" t="s">
        <v>4062</v>
      </c>
      <c r="F3619" s="308">
        <v>0</v>
      </c>
      <c r="G3619" s="308">
        <v>0</v>
      </c>
      <c r="H3619" s="295">
        <v>128508.04</v>
      </c>
      <c r="I3619" s="295">
        <v>0</v>
      </c>
      <c r="J3619" s="295">
        <v>0</v>
      </c>
      <c r="K3619" s="295">
        <v>128508.04</v>
      </c>
      <c r="L3619" s="295">
        <v>647.79</v>
      </c>
      <c r="M3619" s="295">
        <v>0</v>
      </c>
      <c r="N3619" s="295">
        <v>0</v>
      </c>
      <c r="O3619" s="295">
        <v>647.79</v>
      </c>
      <c r="P3619" s="295">
        <v>0</v>
      </c>
      <c r="Q3619" s="295">
        <v>0</v>
      </c>
      <c r="R3619" s="295">
        <v>127860.25</v>
      </c>
      <c r="S3619" s="295">
        <v>0</v>
      </c>
      <c r="T3619" s="295">
        <v>1060.19</v>
      </c>
      <c r="U3619" s="295">
        <v>0</v>
      </c>
      <c r="V3619" s="295">
        <v>0</v>
      </c>
      <c r="W3619" s="295">
        <v>1060.19</v>
      </c>
      <c r="X3619" s="295">
        <v>0</v>
      </c>
      <c r="Y3619" s="295">
        <v>0</v>
      </c>
      <c r="Z3619" s="295">
        <v>0</v>
      </c>
      <c r="AA3619" s="295">
        <v>0</v>
      </c>
      <c r="AB3619" s="295">
        <v>0</v>
      </c>
      <c r="AC3619" s="295">
        <v>0</v>
      </c>
      <c r="AD3619" s="295">
        <v>0</v>
      </c>
      <c r="AE3619" s="295">
        <v>0</v>
      </c>
      <c r="AF3619" s="295">
        <v>0</v>
      </c>
      <c r="AG3619" s="295">
        <v>0</v>
      </c>
      <c r="AH3619" s="295">
        <v>105.44</v>
      </c>
      <c r="AI3619" s="295">
        <v>0</v>
      </c>
      <c r="AJ3619" s="295">
        <v>0</v>
      </c>
      <c r="AK3619" s="295">
        <v>0</v>
      </c>
      <c r="AL3619" s="295">
        <v>0</v>
      </c>
      <c r="AM3619" s="295">
        <v>0</v>
      </c>
      <c r="AN3619" s="295">
        <v>0</v>
      </c>
      <c r="AO3619" s="295">
        <v>0</v>
      </c>
      <c r="AP3619" s="295">
        <v>96.52</v>
      </c>
      <c r="AQ3619" s="295">
        <v>0</v>
      </c>
      <c r="AR3619" s="295">
        <v>94.94</v>
      </c>
      <c r="AS3619" s="295">
        <v>0</v>
      </c>
      <c r="AT3619" s="295">
        <f t="shared" si="56"/>
        <v>1815</v>
      </c>
      <c r="AU3619" s="295">
        <v>0</v>
      </c>
      <c r="AV3619" s="295">
        <v>0</v>
      </c>
      <c r="AW3619" s="296">
        <v>117</v>
      </c>
      <c r="AX3619" s="296">
        <v>182</v>
      </c>
      <c r="AY3619" s="295">
        <v>253023.63</v>
      </c>
      <c r="AZ3619" s="295">
        <v>155808.85</v>
      </c>
      <c r="BA3619" s="294">
        <v>43.533498000000002</v>
      </c>
      <c r="BB3619" s="294">
        <v>35.724568518761899</v>
      </c>
      <c r="BC3619" s="294">
        <v>9.9</v>
      </c>
      <c r="BD3619" s="294"/>
      <c r="BE3619" s="293" t="s">
        <v>4204</v>
      </c>
      <c r="BF3619" s="291"/>
      <c r="BG3619" s="293" t="s">
        <v>320</v>
      </c>
      <c r="BH3619" s="293" t="s">
        <v>197</v>
      </c>
      <c r="BI3619" s="293" t="s">
        <v>373</v>
      </c>
      <c r="BJ3619" s="293" t="s">
        <v>103</v>
      </c>
      <c r="BK3619" s="292" t="s">
        <v>4</v>
      </c>
      <c r="BL3619" s="294">
        <v>127860.25</v>
      </c>
      <c r="BM3619" s="292" t="s">
        <v>894</v>
      </c>
      <c r="BN3619" s="294"/>
      <c r="BO3619" s="297">
        <v>43214</v>
      </c>
      <c r="BP3619" s="297">
        <v>48754</v>
      </c>
      <c r="BQ3619" s="297" t="s">
        <v>1065</v>
      </c>
      <c r="BR3619" s="297" t="s">
        <v>4741</v>
      </c>
      <c r="BS3619" s="297">
        <v>43214</v>
      </c>
      <c r="BT3619" s="297">
        <v>48754</v>
      </c>
      <c r="BU3619" s="294">
        <v>0</v>
      </c>
      <c r="BV3619" s="294">
        <v>0</v>
      </c>
      <c r="BW3619" s="294">
        <v>0</v>
      </c>
    </row>
    <row r="3620" spans="1:75" s="289" customFormat="1" ht="18.2" customHeight="1" x14ac:dyDescent="0.15">
      <c r="A3620" s="298">
        <v>3618</v>
      </c>
      <c r="B3620" s="299" t="s">
        <v>305</v>
      </c>
      <c r="C3620" s="299" t="s">
        <v>306</v>
      </c>
      <c r="D3620" s="313">
        <v>45172</v>
      </c>
      <c r="E3620" s="300" t="s">
        <v>4063</v>
      </c>
      <c r="F3620" s="309">
        <v>0</v>
      </c>
      <c r="G3620" s="309">
        <v>1</v>
      </c>
      <c r="H3620" s="302">
        <v>290394.86</v>
      </c>
      <c r="I3620" s="302">
        <v>1485.2</v>
      </c>
      <c r="J3620" s="302">
        <v>0</v>
      </c>
      <c r="K3620" s="302">
        <v>291880.06</v>
      </c>
      <c r="L3620" s="302">
        <v>1496.96</v>
      </c>
      <c r="M3620" s="302">
        <v>0</v>
      </c>
      <c r="N3620" s="302">
        <v>1485.2</v>
      </c>
      <c r="O3620" s="302">
        <v>1496.96</v>
      </c>
      <c r="P3620" s="302">
        <v>0</v>
      </c>
      <c r="Q3620" s="302">
        <v>0</v>
      </c>
      <c r="R3620" s="302">
        <v>288897.90000000002</v>
      </c>
      <c r="S3620" s="302">
        <v>2091.3200000000002</v>
      </c>
      <c r="T3620" s="302">
        <v>2298.96</v>
      </c>
      <c r="U3620" s="302">
        <v>0</v>
      </c>
      <c r="V3620" s="302">
        <v>2091.3200000000002</v>
      </c>
      <c r="W3620" s="302">
        <v>2298.96</v>
      </c>
      <c r="X3620" s="302">
        <v>0</v>
      </c>
      <c r="Y3620" s="302">
        <v>0</v>
      </c>
      <c r="Z3620" s="302">
        <v>0</v>
      </c>
      <c r="AA3620" s="302">
        <v>0</v>
      </c>
      <c r="AB3620" s="302">
        <v>0</v>
      </c>
      <c r="AC3620" s="302">
        <v>0</v>
      </c>
      <c r="AD3620" s="302">
        <v>0</v>
      </c>
      <c r="AE3620" s="302">
        <v>0</v>
      </c>
      <c r="AF3620" s="302">
        <v>0</v>
      </c>
      <c r="AG3620" s="302">
        <v>0</v>
      </c>
      <c r="AH3620" s="302">
        <v>188.33</v>
      </c>
      <c r="AI3620" s="302">
        <v>0</v>
      </c>
      <c r="AJ3620" s="302">
        <v>0</v>
      </c>
      <c r="AK3620" s="302">
        <v>0</v>
      </c>
      <c r="AL3620" s="302">
        <v>350</v>
      </c>
      <c r="AM3620" s="302">
        <v>0</v>
      </c>
      <c r="AN3620" s="302">
        <v>0</v>
      </c>
      <c r="AO3620" s="302">
        <v>0</v>
      </c>
      <c r="AP3620" s="302">
        <v>0</v>
      </c>
      <c r="AQ3620" s="302">
        <v>0</v>
      </c>
      <c r="AR3620" s="302">
        <v>0</v>
      </c>
      <c r="AS3620" s="302">
        <v>350.77</v>
      </c>
      <c r="AT3620" s="295">
        <f t="shared" si="56"/>
        <v>7560</v>
      </c>
      <c r="AU3620" s="302">
        <v>0</v>
      </c>
      <c r="AV3620" s="302">
        <v>0</v>
      </c>
      <c r="AW3620" s="303">
        <v>117</v>
      </c>
      <c r="AX3620" s="303">
        <v>182</v>
      </c>
      <c r="AY3620" s="302">
        <v>354000.87</v>
      </c>
      <c r="AZ3620" s="302">
        <v>354000.87</v>
      </c>
      <c r="BA3620" s="301">
        <v>75.371340000000004</v>
      </c>
      <c r="BB3620" s="301">
        <v>61.510080035074502</v>
      </c>
      <c r="BC3620" s="301">
        <v>9.5</v>
      </c>
      <c r="BD3620" s="301"/>
      <c r="BE3620" s="300" t="s">
        <v>4204</v>
      </c>
      <c r="BF3620" s="298"/>
      <c r="BG3620" s="300" t="s">
        <v>320</v>
      </c>
      <c r="BH3620" s="300" t="s">
        <v>197</v>
      </c>
      <c r="BI3620" s="300" t="s">
        <v>373</v>
      </c>
      <c r="BJ3620" s="300" t="s">
        <v>103</v>
      </c>
      <c r="BK3620" s="299" t="s">
        <v>4</v>
      </c>
      <c r="BL3620" s="301">
        <v>288897.90000000002</v>
      </c>
      <c r="BM3620" s="299" t="s">
        <v>894</v>
      </c>
      <c r="BN3620" s="301"/>
      <c r="BO3620" s="304">
        <v>43216</v>
      </c>
      <c r="BP3620" s="304">
        <v>48756</v>
      </c>
      <c r="BQ3620" s="297" t="s">
        <v>1065</v>
      </c>
      <c r="BR3620" s="297" t="s">
        <v>4741</v>
      </c>
      <c r="BS3620" s="297">
        <v>43216</v>
      </c>
      <c r="BT3620" s="297">
        <v>48756</v>
      </c>
      <c r="BU3620" s="301">
        <v>0</v>
      </c>
      <c r="BV3620" s="301">
        <v>0</v>
      </c>
      <c r="BW3620" s="301">
        <v>0</v>
      </c>
    </row>
    <row r="3621" spans="1:75" s="289" customFormat="1" ht="18.2" customHeight="1" x14ac:dyDescent="0.15">
      <c r="A3621" s="291">
        <v>3619</v>
      </c>
      <c r="B3621" s="292" t="s">
        <v>305</v>
      </c>
      <c r="C3621" s="292" t="s">
        <v>306</v>
      </c>
      <c r="D3621" s="312">
        <v>45172</v>
      </c>
      <c r="E3621" s="293" t="s">
        <v>4064</v>
      </c>
      <c r="F3621" s="308">
        <v>47</v>
      </c>
      <c r="G3621" s="308">
        <v>46</v>
      </c>
      <c r="H3621" s="295">
        <v>207841.44</v>
      </c>
      <c r="I3621" s="295">
        <v>40869.089999999997</v>
      </c>
      <c r="J3621" s="295">
        <v>0</v>
      </c>
      <c r="K3621" s="295">
        <v>248710.53</v>
      </c>
      <c r="L3621" s="295">
        <v>1065.45</v>
      </c>
      <c r="M3621" s="295">
        <v>0</v>
      </c>
      <c r="N3621" s="295">
        <v>0</v>
      </c>
      <c r="O3621" s="295">
        <v>0</v>
      </c>
      <c r="P3621" s="295">
        <v>0</v>
      </c>
      <c r="Q3621" s="295">
        <v>0</v>
      </c>
      <c r="R3621" s="295">
        <v>248710.53</v>
      </c>
      <c r="S3621" s="295">
        <v>83234.14</v>
      </c>
      <c r="T3621" s="295">
        <v>1662.73</v>
      </c>
      <c r="U3621" s="295">
        <v>0</v>
      </c>
      <c r="V3621" s="295">
        <v>0</v>
      </c>
      <c r="W3621" s="295">
        <v>0</v>
      </c>
      <c r="X3621" s="295">
        <v>0</v>
      </c>
      <c r="Y3621" s="295">
        <v>0</v>
      </c>
      <c r="Z3621" s="295">
        <v>84896.87</v>
      </c>
      <c r="AA3621" s="295">
        <v>0</v>
      </c>
      <c r="AB3621" s="295">
        <v>0</v>
      </c>
      <c r="AC3621" s="295">
        <v>0</v>
      </c>
      <c r="AD3621" s="295">
        <v>0</v>
      </c>
      <c r="AE3621" s="295">
        <v>0</v>
      </c>
      <c r="AF3621" s="295">
        <v>0</v>
      </c>
      <c r="AG3621" s="295">
        <v>0</v>
      </c>
      <c r="AH3621" s="295">
        <v>0</v>
      </c>
      <c r="AI3621" s="295">
        <v>0</v>
      </c>
      <c r="AJ3621" s="295">
        <v>0</v>
      </c>
      <c r="AK3621" s="295">
        <v>0</v>
      </c>
      <c r="AL3621" s="295">
        <v>0</v>
      </c>
      <c r="AM3621" s="295">
        <v>0</v>
      </c>
      <c r="AN3621" s="295">
        <v>0</v>
      </c>
      <c r="AO3621" s="295">
        <v>0</v>
      </c>
      <c r="AP3621" s="295">
        <v>0</v>
      </c>
      <c r="AQ3621" s="295">
        <v>0</v>
      </c>
      <c r="AR3621" s="295">
        <v>0</v>
      </c>
      <c r="AS3621" s="295">
        <v>0</v>
      </c>
      <c r="AT3621" s="295">
        <f t="shared" si="56"/>
        <v>0</v>
      </c>
      <c r="AU3621" s="295">
        <v>41934.54</v>
      </c>
      <c r="AV3621" s="295">
        <v>84896.87</v>
      </c>
      <c r="AW3621" s="296">
        <v>117</v>
      </c>
      <c r="AX3621" s="296">
        <v>182</v>
      </c>
      <c r="AY3621" s="295">
        <v>253020.03</v>
      </c>
      <c r="AZ3621" s="295">
        <v>253020.03</v>
      </c>
      <c r="BA3621" s="294">
        <v>71.535833999999994</v>
      </c>
      <c r="BB3621" s="294">
        <v>70.317417906131894</v>
      </c>
      <c r="BC3621" s="294">
        <v>9.6</v>
      </c>
      <c r="BD3621" s="294"/>
      <c r="BE3621" s="293" t="s">
        <v>4204</v>
      </c>
      <c r="BF3621" s="291"/>
      <c r="BG3621" s="293" t="s">
        <v>320</v>
      </c>
      <c r="BH3621" s="293" t="s">
        <v>197</v>
      </c>
      <c r="BI3621" s="293" t="s">
        <v>373</v>
      </c>
      <c r="BJ3621" s="293" t="s">
        <v>4205</v>
      </c>
      <c r="BK3621" s="292" t="s">
        <v>4</v>
      </c>
      <c r="BL3621" s="294">
        <v>248710.53</v>
      </c>
      <c r="BM3621" s="292" t="s">
        <v>894</v>
      </c>
      <c r="BN3621" s="294"/>
      <c r="BO3621" s="297">
        <v>43214</v>
      </c>
      <c r="BP3621" s="297">
        <v>48754</v>
      </c>
      <c r="BQ3621" s="297" t="s">
        <v>1067</v>
      </c>
      <c r="BR3621" s="297" t="s">
        <v>4743</v>
      </c>
      <c r="BS3621" s="297">
        <v>43214</v>
      </c>
      <c r="BT3621" s="297">
        <v>48754</v>
      </c>
      <c r="BU3621" s="294">
        <v>6192.06</v>
      </c>
      <c r="BV3621" s="294">
        <v>0</v>
      </c>
      <c r="BW3621" s="294">
        <v>0</v>
      </c>
    </row>
    <row r="3622" spans="1:75" s="289" customFormat="1" ht="18.2" customHeight="1" x14ac:dyDescent="0.15">
      <c r="A3622" s="298">
        <v>3620</v>
      </c>
      <c r="B3622" s="299" t="s">
        <v>305</v>
      </c>
      <c r="C3622" s="299" t="s">
        <v>306</v>
      </c>
      <c r="D3622" s="313">
        <v>45172</v>
      </c>
      <c r="E3622" s="300" t="s">
        <v>4065</v>
      </c>
      <c r="F3622" s="309">
        <v>0</v>
      </c>
      <c r="G3622" s="309">
        <v>0</v>
      </c>
      <c r="H3622" s="302">
        <v>94936.79</v>
      </c>
      <c r="I3622" s="302">
        <v>0</v>
      </c>
      <c r="J3622" s="302">
        <v>0</v>
      </c>
      <c r="K3622" s="302">
        <v>94936.79</v>
      </c>
      <c r="L3622" s="302">
        <v>701.36</v>
      </c>
      <c r="M3622" s="302">
        <v>0</v>
      </c>
      <c r="N3622" s="302">
        <v>0</v>
      </c>
      <c r="O3622" s="302">
        <v>701.36</v>
      </c>
      <c r="P3622" s="302">
        <v>0</v>
      </c>
      <c r="Q3622" s="302">
        <v>0</v>
      </c>
      <c r="R3622" s="302">
        <v>94235.43</v>
      </c>
      <c r="S3622" s="302">
        <v>0</v>
      </c>
      <c r="T3622" s="302">
        <v>791.14</v>
      </c>
      <c r="U3622" s="302">
        <v>0</v>
      </c>
      <c r="V3622" s="302">
        <v>0</v>
      </c>
      <c r="W3622" s="302">
        <v>791.14</v>
      </c>
      <c r="X3622" s="302">
        <v>0</v>
      </c>
      <c r="Y3622" s="302">
        <v>0</v>
      </c>
      <c r="Z3622" s="302">
        <v>0</v>
      </c>
      <c r="AA3622" s="302">
        <v>0</v>
      </c>
      <c r="AB3622" s="302">
        <v>0</v>
      </c>
      <c r="AC3622" s="302">
        <v>0</v>
      </c>
      <c r="AD3622" s="302">
        <v>0</v>
      </c>
      <c r="AE3622" s="302">
        <v>0</v>
      </c>
      <c r="AF3622" s="302">
        <v>0</v>
      </c>
      <c r="AG3622" s="302">
        <v>0</v>
      </c>
      <c r="AH3622" s="302">
        <v>92.08</v>
      </c>
      <c r="AI3622" s="302">
        <v>0</v>
      </c>
      <c r="AJ3622" s="302">
        <v>0</v>
      </c>
      <c r="AK3622" s="302">
        <v>0</v>
      </c>
      <c r="AL3622" s="302">
        <v>0</v>
      </c>
      <c r="AM3622" s="302">
        <v>0</v>
      </c>
      <c r="AN3622" s="302">
        <v>0</v>
      </c>
      <c r="AO3622" s="302">
        <v>0</v>
      </c>
      <c r="AP3622" s="302">
        <v>33.15</v>
      </c>
      <c r="AQ3622" s="302">
        <v>0</v>
      </c>
      <c r="AR3622" s="302">
        <v>32.729999999999997</v>
      </c>
      <c r="AS3622" s="302">
        <v>0</v>
      </c>
      <c r="AT3622" s="295">
        <f t="shared" si="56"/>
        <v>1585</v>
      </c>
      <c r="AU3622" s="302">
        <v>0</v>
      </c>
      <c r="AV3622" s="302">
        <v>0</v>
      </c>
      <c r="AW3622" s="303">
        <v>90</v>
      </c>
      <c r="AX3622" s="303">
        <v>155</v>
      </c>
      <c r="AY3622" s="302">
        <v>236000.09</v>
      </c>
      <c r="AZ3622" s="302">
        <v>124435.2</v>
      </c>
      <c r="BA3622" s="301">
        <v>34.202782999999997</v>
      </c>
      <c r="BB3622" s="301">
        <v>25.901947063224</v>
      </c>
      <c r="BC3622" s="301">
        <v>10</v>
      </c>
      <c r="BD3622" s="301"/>
      <c r="BE3622" s="300" t="s">
        <v>4204</v>
      </c>
      <c r="BF3622" s="298"/>
      <c r="BG3622" s="300" t="s">
        <v>320</v>
      </c>
      <c r="BH3622" s="300" t="s">
        <v>197</v>
      </c>
      <c r="BI3622" s="300" t="s">
        <v>373</v>
      </c>
      <c r="BJ3622" s="300" t="s">
        <v>103</v>
      </c>
      <c r="BK3622" s="299" t="s">
        <v>4</v>
      </c>
      <c r="BL3622" s="301">
        <v>94235.43</v>
      </c>
      <c r="BM3622" s="299" t="s">
        <v>894</v>
      </c>
      <c r="BN3622" s="301"/>
      <c r="BO3622" s="304">
        <v>43216</v>
      </c>
      <c r="BP3622" s="304">
        <v>47933</v>
      </c>
      <c r="BQ3622" s="297" t="s">
        <v>1065</v>
      </c>
      <c r="BR3622" s="297" t="s">
        <v>4741</v>
      </c>
      <c r="BS3622" s="297">
        <v>43216</v>
      </c>
      <c r="BT3622" s="297">
        <v>47933</v>
      </c>
      <c r="BU3622" s="301">
        <v>0</v>
      </c>
      <c r="BV3622" s="301">
        <v>0</v>
      </c>
      <c r="BW3622" s="301">
        <v>0</v>
      </c>
    </row>
    <row r="3623" spans="1:75" s="289" customFormat="1" ht="18.2" customHeight="1" x14ac:dyDescent="0.15">
      <c r="A3623" s="291">
        <v>3621</v>
      </c>
      <c r="B3623" s="292" t="s">
        <v>305</v>
      </c>
      <c r="C3623" s="292" t="s">
        <v>306</v>
      </c>
      <c r="D3623" s="312">
        <v>45172</v>
      </c>
      <c r="E3623" s="293" t="s">
        <v>4188</v>
      </c>
      <c r="F3623" s="308">
        <v>0</v>
      </c>
      <c r="G3623" s="308">
        <v>0</v>
      </c>
      <c r="H3623" s="295">
        <v>135913.69</v>
      </c>
      <c r="I3623" s="295">
        <v>0</v>
      </c>
      <c r="J3623" s="295">
        <v>0</v>
      </c>
      <c r="K3623" s="295">
        <v>135913.69</v>
      </c>
      <c r="L3623" s="295">
        <v>1997.98</v>
      </c>
      <c r="M3623" s="295">
        <v>0</v>
      </c>
      <c r="N3623" s="295">
        <v>0</v>
      </c>
      <c r="O3623" s="295">
        <v>1997.98</v>
      </c>
      <c r="P3623" s="295">
        <v>0</v>
      </c>
      <c r="Q3623" s="295">
        <v>0</v>
      </c>
      <c r="R3623" s="295">
        <v>133915.71</v>
      </c>
      <c r="S3623" s="295">
        <v>0</v>
      </c>
      <c r="T3623" s="295">
        <v>1132.6099999999999</v>
      </c>
      <c r="U3623" s="295">
        <v>0</v>
      </c>
      <c r="V3623" s="295">
        <v>0</v>
      </c>
      <c r="W3623" s="295">
        <v>1132.6099999999999</v>
      </c>
      <c r="X3623" s="295">
        <v>0</v>
      </c>
      <c r="Y3623" s="295">
        <v>0</v>
      </c>
      <c r="Z3623" s="295">
        <v>0</v>
      </c>
      <c r="AA3623" s="295">
        <v>0</v>
      </c>
      <c r="AB3623" s="295">
        <v>0</v>
      </c>
      <c r="AC3623" s="295">
        <v>0</v>
      </c>
      <c r="AD3623" s="295">
        <v>0</v>
      </c>
      <c r="AE3623" s="295">
        <v>0</v>
      </c>
      <c r="AF3623" s="295">
        <v>0</v>
      </c>
      <c r="AG3623" s="295">
        <v>0</v>
      </c>
      <c r="AH3623" s="295">
        <v>132.47</v>
      </c>
      <c r="AI3623" s="295">
        <v>0</v>
      </c>
      <c r="AJ3623" s="295">
        <v>0</v>
      </c>
      <c r="AK3623" s="295">
        <v>0</v>
      </c>
      <c r="AL3623" s="295">
        <v>0</v>
      </c>
      <c r="AM3623" s="295">
        <v>0</v>
      </c>
      <c r="AN3623" s="295">
        <v>0</v>
      </c>
      <c r="AO3623" s="295">
        <v>0</v>
      </c>
      <c r="AP3623" s="295">
        <v>3263</v>
      </c>
      <c r="AQ3623" s="295">
        <v>0</v>
      </c>
      <c r="AR3623" s="295">
        <v>3263.06</v>
      </c>
      <c r="AS3623" s="295">
        <v>0</v>
      </c>
      <c r="AT3623" s="295">
        <f t="shared" si="56"/>
        <v>3263</v>
      </c>
      <c r="AU3623" s="295">
        <v>0</v>
      </c>
      <c r="AV3623" s="295">
        <v>0</v>
      </c>
      <c r="AW3623" s="296">
        <v>88</v>
      </c>
      <c r="AX3623" s="296">
        <v>143</v>
      </c>
      <c r="AY3623" s="295">
        <v>274257.59999999998</v>
      </c>
      <c r="AZ3623" s="295">
        <v>249002.79</v>
      </c>
      <c r="BA3623" s="294">
        <v>89.521675999999999</v>
      </c>
      <c r="BB3623" s="294">
        <v>48.1454798234588</v>
      </c>
      <c r="BC3623" s="294">
        <v>10</v>
      </c>
      <c r="BD3623" s="294"/>
      <c r="BE3623" s="293" t="s">
        <v>4204</v>
      </c>
      <c r="BF3623" s="291"/>
      <c r="BG3623" s="293" t="s">
        <v>320</v>
      </c>
      <c r="BH3623" s="293" t="s">
        <v>197</v>
      </c>
      <c r="BI3623" s="293" t="s">
        <v>373</v>
      </c>
      <c r="BJ3623" s="293" t="s">
        <v>103</v>
      </c>
      <c r="BK3623" s="292" t="s">
        <v>4</v>
      </c>
      <c r="BL3623" s="294">
        <v>133915.71</v>
      </c>
      <c r="BM3623" s="292" t="s">
        <v>894</v>
      </c>
      <c r="BN3623" s="294"/>
      <c r="BO3623" s="297">
        <v>43518</v>
      </c>
      <c r="BP3623" s="297">
        <v>47870</v>
      </c>
      <c r="BQ3623" s="297" t="s">
        <v>925</v>
      </c>
      <c r="BR3623" s="297" t="s">
        <v>4745</v>
      </c>
      <c r="BS3623" s="297" t="s">
        <v>4742</v>
      </c>
      <c r="BT3623" s="297" t="s">
        <v>4742</v>
      </c>
      <c r="BU3623" s="294">
        <v>0</v>
      </c>
      <c r="BV3623" s="294">
        <v>0</v>
      </c>
      <c r="BW3623" s="294">
        <v>0</v>
      </c>
    </row>
    <row r="3624" spans="1:75" s="289" customFormat="1" ht="18.2" customHeight="1" x14ac:dyDescent="0.15">
      <c r="A3624" s="298">
        <v>3622</v>
      </c>
      <c r="B3624" s="299" t="s">
        <v>305</v>
      </c>
      <c r="C3624" s="299" t="s">
        <v>306</v>
      </c>
      <c r="D3624" s="313">
        <v>45172</v>
      </c>
      <c r="E3624" s="300" t="s">
        <v>4066</v>
      </c>
      <c r="F3624" s="309">
        <v>7</v>
      </c>
      <c r="G3624" s="309">
        <v>8</v>
      </c>
      <c r="H3624" s="302">
        <v>250829.27</v>
      </c>
      <c r="I3624" s="302">
        <v>14509.55</v>
      </c>
      <c r="J3624" s="302">
        <v>0</v>
      </c>
      <c r="K3624" s="302">
        <v>265338.82</v>
      </c>
      <c r="L3624" s="302">
        <v>1882.37</v>
      </c>
      <c r="M3624" s="302">
        <v>0</v>
      </c>
      <c r="N3624" s="302">
        <v>3537.58</v>
      </c>
      <c r="O3624" s="302">
        <v>0</v>
      </c>
      <c r="P3624" s="302">
        <v>0</v>
      </c>
      <c r="Q3624" s="302">
        <v>0</v>
      </c>
      <c r="R3624" s="302">
        <v>261801.24</v>
      </c>
      <c r="S3624" s="302">
        <v>16746.3</v>
      </c>
      <c r="T3624" s="302">
        <v>2090.2399999999998</v>
      </c>
      <c r="U3624" s="302">
        <v>0</v>
      </c>
      <c r="V3624" s="302">
        <v>4111.3</v>
      </c>
      <c r="W3624" s="302">
        <v>0</v>
      </c>
      <c r="X3624" s="302">
        <v>0</v>
      </c>
      <c r="Y3624" s="302">
        <v>0</v>
      </c>
      <c r="Z3624" s="302">
        <v>14725.24</v>
      </c>
      <c r="AA3624" s="302">
        <v>0</v>
      </c>
      <c r="AB3624" s="302">
        <v>0</v>
      </c>
      <c r="AC3624" s="302">
        <v>0</v>
      </c>
      <c r="AD3624" s="302">
        <v>0</v>
      </c>
      <c r="AE3624" s="302">
        <v>0</v>
      </c>
      <c r="AF3624" s="302">
        <v>0</v>
      </c>
      <c r="AG3624" s="302">
        <v>0</v>
      </c>
      <c r="AH3624" s="302">
        <v>0</v>
      </c>
      <c r="AI3624" s="302">
        <v>0</v>
      </c>
      <c r="AJ3624" s="302">
        <v>0</v>
      </c>
      <c r="AK3624" s="302">
        <v>0</v>
      </c>
      <c r="AL3624" s="302">
        <v>700</v>
      </c>
      <c r="AM3624" s="302">
        <v>0</v>
      </c>
      <c r="AN3624" s="302">
        <v>0</v>
      </c>
      <c r="AO3624" s="302">
        <v>351.12</v>
      </c>
      <c r="AP3624" s="302">
        <v>0</v>
      </c>
      <c r="AQ3624" s="302">
        <v>0</v>
      </c>
      <c r="AR3624" s="302">
        <v>0</v>
      </c>
      <c r="AS3624" s="302">
        <v>0</v>
      </c>
      <c r="AT3624" s="295">
        <f t="shared" si="56"/>
        <v>8700</v>
      </c>
      <c r="AU3624" s="302">
        <v>12854.34</v>
      </c>
      <c r="AV3624" s="302">
        <v>14725.24</v>
      </c>
      <c r="AW3624" s="303">
        <v>89</v>
      </c>
      <c r="AX3624" s="303">
        <v>154</v>
      </c>
      <c r="AY3624" s="302">
        <v>329999.42</v>
      </c>
      <c r="AZ3624" s="302">
        <v>329999.42</v>
      </c>
      <c r="BA3624" s="301">
        <v>86.500153999999995</v>
      </c>
      <c r="BB3624" s="301">
        <v>68.623901149253399</v>
      </c>
      <c r="BC3624" s="301">
        <v>10</v>
      </c>
      <c r="BD3624" s="301"/>
      <c r="BE3624" s="300" t="s">
        <v>4204</v>
      </c>
      <c r="BF3624" s="298"/>
      <c r="BG3624" s="300" t="s">
        <v>320</v>
      </c>
      <c r="BH3624" s="300" t="s">
        <v>197</v>
      </c>
      <c r="BI3624" s="300" t="s">
        <v>373</v>
      </c>
      <c r="BJ3624" s="300" t="s">
        <v>4205</v>
      </c>
      <c r="BK3624" s="299" t="s">
        <v>4</v>
      </c>
      <c r="BL3624" s="301">
        <v>261801.24</v>
      </c>
      <c r="BM3624" s="299" t="s">
        <v>894</v>
      </c>
      <c r="BN3624" s="301"/>
      <c r="BO3624" s="304">
        <v>43216</v>
      </c>
      <c r="BP3624" s="304">
        <v>47905</v>
      </c>
      <c r="BQ3624" s="297" t="s">
        <v>1067</v>
      </c>
      <c r="BR3624" s="297" t="s">
        <v>4743</v>
      </c>
      <c r="BS3624" s="297">
        <v>43216</v>
      </c>
      <c r="BT3624" s="297">
        <v>47905</v>
      </c>
      <c r="BU3624" s="301">
        <v>1053.3599999999999</v>
      </c>
      <c r="BV3624" s="301">
        <v>0</v>
      </c>
      <c r="BW3624" s="301">
        <v>0</v>
      </c>
    </row>
    <row r="3625" spans="1:75" s="289" customFormat="1" ht="18.2" customHeight="1" x14ac:dyDescent="0.15">
      <c r="A3625" s="291">
        <v>3623</v>
      </c>
      <c r="B3625" s="292" t="s">
        <v>305</v>
      </c>
      <c r="C3625" s="292" t="s">
        <v>306</v>
      </c>
      <c r="D3625" s="312">
        <v>45172</v>
      </c>
      <c r="E3625" s="293" t="s">
        <v>4067</v>
      </c>
      <c r="F3625" s="308">
        <v>12</v>
      </c>
      <c r="G3625" s="308">
        <v>11</v>
      </c>
      <c r="H3625" s="295">
        <v>204427.24</v>
      </c>
      <c r="I3625" s="295">
        <v>16317.64</v>
      </c>
      <c r="J3625" s="295">
        <v>0</v>
      </c>
      <c r="K3625" s="295">
        <v>220744.88</v>
      </c>
      <c r="L3625" s="295">
        <v>1558.62</v>
      </c>
      <c r="M3625" s="295">
        <v>0</v>
      </c>
      <c r="N3625" s="295">
        <v>0</v>
      </c>
      <c r="O3625" s="295">
        <v>0</v>
      </c>
      <c r="P3625" s="295">
        <v>0</v>
      </c>
      <c r="Q3625" s="295">
        <v>0</v>
      </c>
      <c r="R3625" s="295">
        <v>220744.88</v>
      </c>
      <c r="S3625" s="295">
        <v>18319.68</v>
      </c>
      <c r="T3625" s="295">
        <v>1703.56</v>
      </c>
      <c r="U3625" s="295">
        <v>0</v>
      </c>
      <c r="V3625" s="295">
        <v>0</v>
      </c>
      <c r="W3625" s="295">
        <v>0</v>
      </c>
      <c r="X3625" s="295">
        <v>0</v>
      </c>
      <c r="Y3625" s="295">
        <v>0</v>
      </c>
      <c r="Z3625" s="295">
        <v>20023.240000000002</v>
      </c>
      <c r="AA3625" s="295">
        <v>0</v>
      </c>
      <c r="AB3625" s="295">
        <v>0</v>
      </c>
      <c r="AC3625" s="295">
        <v>0</v>
      </c>
      <c r="AD3625" s="295">
        <v>0</v>
      </c>
      <c r="AE3625" s="295">
        <v>0</v>
      </c>
      <c r="AF3625" s="295">
        <v>0</v>
      </c>
      <c r="AG3625" s="295">
        <v>0</v>
      </c>
      <c r="AH3625" s="295">
        <v>0</v>
      </c>
      <c r="AI3625" s="295">
        <v>0</v>
      </c>
      <c r="AJ3625" s="295">
        <v>0</v>
      </c>
      <c r="AK3625" s="295">
        <v>0</v>
      </c>
      <c r="AL3625" s="295">
        <v>0</v>
      </c>
      <c r="AM3625" s="295">
        <v>0</v>
      </c>
      <c r="AN3625" s="295">
        <v>0</v>
      </c>
      <c r="AO3625" s="295">
        <v>0</v>
      </c>
      <c r="AP3625" s="295">
        <v>0</v>
      </c>
      <c r="AQ3625" s="295">
        <v>0</v>
      </c>
      <c r="AR3625" s="295">
        <v>0</v>
      </c>
      <c r="AS3625" s="295">
        <v>0</v>
      </c>
      <c r="AT3625" s="295">
        <f t="shared" si="56"/>
        <v>0</v>
      </c>
      <c r="AU3625" s="295">
        <v>17876.259999999998</v>
      </c>
      <c r="AV3625" s="295">
        <v>20023.240000000002</v>
      </c>
      <c r="AW3625" s="296">
        <v>88</v>
      </c>
      <c r="AX3625" s="296">
        <v>153</v>
      </c>
      <c r="AY3625" s="295">
        <v>292000.38</v>
      </c>
      <c r="AZ3625" s="295">
        <v>269980.96999999997</v>
      </c>
      <c r="BA3625" s="294">
        <v>58.756297000000004</v>
      </c>
      <c r="BB3625" s="294">
        <v>48.0409850016813</v>
      </c>
      <c r="BC3625" s="294">
        <v>10</v>
      </c>
      <c r="BD3625" s="294"/>
      <c r="BE3625" s="293" t="s">
        <v>4204</v>
      </c>
      <c r="BF3625" s="291"/>
      <c r="BG3625" s="293" t="s">
        <v>320</v>
      </c>
      <c r="BH3625" s="293" t="s">
        <v>197</v>
      </c>
      <c r="BI3625" s="293" t="s">
        <v>373</v>
      </c>
      <c r="BJ3625" s="293" t="s">
        <v>4205</v>
      </c>
      <c r="BK3625" s="292" t="s">
        <v>4</v>
      </c>
      <c r="BL3625" s="294">
        <v>220744.88</v>
      </c>
      <c r="BM3625" s="292" t="s">
        <v>894</v>
      </c>
      <c r="BN3625" s="294"/>
      <c r="BO3625" s="297">
        <v>43216</v>
      </c>
      <c r="BP3625" s="297">
        <v>47874</v>
      </c>
      <c r="BQ3625" s="297" t="s">
        <v>1067</v>
      </c>
      <c r="BR3625" s="297" t="s">
        <v>4743</v>
      </c>
      <c r="BS3625" s="297">
        <v>43216</v>
      </c>
      <c r="BT3625" s="297">
        <v>47874</v>
      </c>
      <c r="BU3625" s="294">
        <v>1636.03</v>
      </c>
      <c r="BV3625" s="294">
        <v>0</v>
      </c>
      <c r="BW3625" s="294">
        <v>0</v>
      </c>
    </row>
    <row r="3626" spans="1:75" s="289" customFormat="1" ht="18.2" customHeight="1" x14ac:dyDescent="0.15">
      <c r="A3626" s="298">
        <v>3624</v>
      </c>
      <c r="B3626" s="299" t="s">
        <v>305</v>
      </c>
      <c r="C3626" s="299" t="s">
        <v>306</v>
      </c>
      <c r="D3626" s="313">
        <v>45172</v>
      </c>
      <c r="E3626" s="300" t="s">
        <v>4068</v>
      </c>
      <c r="F3626" s="309">
        <v>2</v>
      </c>
      <c r="G3626" s="309">
        <v>1</v>
      </c>
      <c r="H3626" s="302">
        <v>178696.05</v>
      </c>
      <c r="I3626" s="302">
        <v>1351.19</v>
      </c>
      <c r="J3626" s="302">
        <v>0</v>
      </c>
      <c r="K3626" s="302">
        <v>180047.24</v>
      </c>
      <c r="L3626" s="302">
        <v>1362.45</v>
      </c>
      <c r="M3626" s="302">
        <v>0</v>
      </c>
      <c r="N3626" s="302">
        <v>0</v>
      </c>
      <c r="O3626" s="302">
        <v>0</v>
      </c>
      <c r="P3626" s="302">
        <v>0</v>
      </c>
      <c r="Q3626" s="302">
        <v>0</v>
      </c>
      <c r="R3626" s="302">
        <v>180047.24</v>
      </c>
      <c r="S3626" s="302">
        <v>857.33</v>
      </c>
      <c r="T3626" s="302">
        <v>1489.13</v>
      </c>
      <c r="U3626" s="302">
        <v>0</v>
      </c>
      <c r="V3626" s="302">
        <v>0</v>
      </c>
      <c r="W3626" s="302">
        <v>0</v>
      </c>
      <c r="X3626" s="302">
        <v>0</v>
      </c>
      <c r="Y3626" s="302">
        <v>0</v>
      </c>
      <c r="Z3626" s="302">
        <v>2346.46</v>
      </c>
      <c r="AA3626" s="302">
        <v>0</v>
      </c>
      <c r="AB3626" s="302">
        <v>0</v>
      </c>
      <c r="AC3626" s="302">
        <v>0</v>
      </c>
      <c r="AD3626" s="302">
        <v>0</v>
      </c>
      <c r="AE3626" s="302">
        <v>0</v>
      </c>
      <c r="AF3626" s="302">
        <v>0</v>
      </c>
      <c r="AG3626" s="302">
        <v>0</v>
      </c>
      <c r="AH3626" s="302">
        <v>0</v>
      </c>
      <c r="AI3626" s="302">
        <v>0</v>
      </c>
      <c r="AJ3626" s="302">
        <v>0</v>
      </c>
      <c r="AK3626" s="302">
        <v>0</v>
      </c>
      <c r="AL3626" s="302">
        <v>0</v>
      </c>
      <c r="AM3626" s="302">
        <v>0</v>
      </c>
      <c r="AN3626" s="302">
        <v>0</v>
      </c>
      <c r="AO3626" s="302">
        <v>0</v>
      </c>
      <c r="AP3626" s="302">
        <v>0</v>
      </c>
      <c r="AQ3626" s="302">
        <v>0</v>
      </c>
      <c r="AR3626" s="302">
        <v>0</v>
      </c>
      <c r="AS3626" s="302">
        <v>0</v>
      </c>
      <c r="AT3626" s="295">
        <f t="shared" si="56"/>
        <v>0</v>
      </c>
      <c r="AU3626" s="302">
        <v>2713.64</v>
      </c>
      <c r="AV3626" s="302">
        <v>2346.46</v>
      </c>
      <c r="AW3626" s="303">
        <v>88</v>
      </c>
      <c r="AX3626" s="303">
        <v>153</v>
      </c>
      <c r="AY3626" s="302">
        <v>235998.97</v>
      </c>
      <c r="AZ3626" s="302">
        <v>235998.97</v>
      </c>
      <c r="BA3626" s="301">
        <v>68.22063</v>
      </c>
      <c r="BB3626" s="301">
        <v>52.0465667395125</v>
      </c>
      <c r="BC3626" s="301">
        <v>10</v>
      </c>
      <c r="BD3626" s="301"/>
      <c r="BE3626" s="300" t="s">
        <v>4204</v>
      </c>
      <c r="BF3626" s="298"/>
      <c r="BG3626" s="300" t="s">
        <v>320</v>
      </c>
      <c r="BH3626" s="300" t="s">
        <v>197</v>
      </c>
      <c r="BI3626" s="300" t="s">
        <v>373</v>
      </c>
      <c r="BJ3626" s="300" t="s">
        <v>177</v>
      </c>
      <c r="BK3626" s="299" t="s">
        <v>4</v>
      </c>
      <c r="BL3626" s="301">
        <v>180047.24</v>
      </c>
      <c r="BM3626" s="299" t="s">
        <v>894</v>
      </c>
      <c r="BN3626" s="301"/>
      <c r="BO3626" s="304">
        <v>43216</v>
      </c>
      <c r="BP3626" s="304">
        <v>47874</v>
      </c>
      <c r="BQ3626" s="297" t="s">
        <v>1065</v>
      </c>
      <c r="BR3626" s="297" t="s">
        <v>4741</v>
      </c>
      <c r="BS3626" s="297">
        <v>43216</v>
      </c>
      <c r="BT3626" s="297">
        <v>47874</v>
      </c>
      <c r="BU3626" s="301">
        <v>125.55</v>
      </c>
      <c r="BV3626" s="301">
        <v>0</v>
      </c>
      <c r="BW3626" s="301">
        <v>0</v>
      </c>
    </row>
    <row r="3627" spans="1:75" s="289" customFormat="1" ht="18.2" customHeight="1" x14ac:dyDescent="0.15">
      <c r="A3627" s="291">
        <v>3625</v>
      </c>
      <c r="B3627" s="292" t="s">
        <v>305</v>
      </c>
      <c r="C3627" s="292" t="s">
        <v>306</v>
      </c>
      <c r="D3627" s="312">
        <v>45172</v>
      </c>
      <c r="E3627" s="293" t="s">
        <v>4084</v>
      </c>
      <c r="F3627" s="308">
        <v>0</v>
      </c>
      <c r="G3627" s="308">
        <v>0</v>
      </c>
      <c r="H3627" s="295">
        <v>179368.8</v>
      </c>
      <c r="I3627" s="295">
        <v>0</v>
      </c>
      <c r="J3627" s="295">
        <v>0</v>
      </c>
      <c r="K3627" s="295">
        <v>179368.8</v>
      </c>
      <c r="L3627" s="295">
        <v>1367.57</v>
      </c>
      <c r="M3627" s="295">
        <v>0</v>
      </c>
      <c r="N3627" s="295">
        <v>0</v>
      </c>
      <c r="O3627" s="295">
        <v>1367.57</v>
      </c>
      <c r="P3627" s="295">
        <v>0</v>
      </c>
      <c r="Q3627" s="295">
        <v>0</v>
      </c>
      <c r="R3627" s="295">
        <v>178001.23</v>
      </c>
      <c r="S3627" s="295">
        <v>0</v>
      </c>
      <c r="T3627" s="295">
        <v>1494.74</v>
      </c>
      <c r="U3627" s="295">
        <v>0</v>
      </c>
      <c r="V3627" s="295">
        <v>0</v>
      </c>
      <c r="W3627" s="295">
        <v>1494.74</v>
      </c>
      <c r="X3627" s="295">
        <v>0</v>
      </c>
      <c r="Y3627" s="295">
        <v>0</v>
      </c>
      <c r="Z3627" s="295">
        <v>0</v>
      </c>
      <c r="AA3627" s="295">
        <v>0</v>
      </c>
      <c r="AB3627" s="295">
        <v>0</v>
      </c>
      <c r="AC3627" s="295">
        <v>0</v>
      </c>
      <c r="AD3627" s="295">
        <v>0</v>
      </c>
      <c r="AE3627" s="295">
        <v>0</v>
      </c>
      <c r="AF3627" s="295">
        <v>0</v>
      </c>
      <c r="AG3627" s="295">
        <v>0</v>
      </c>
      <c r="AH3627" s="295">
        <v>125.55</v>
      </c>
      <c r="AI3627" s="295">
        <v>0</v>
      </c>
      <c r="AJ3627" s="295">
        <v>0</v>
      </c>
      <c r="AK3627" s="295">
        <v>0</v>
      </c>
      <c r="AL3627" s="295">
        <v>0</v>
      </c>
      <c r="AM3627" s="295">
        <v>0</v>
      </c>
      <c r="AN3627" s="295">
        <v>0</v>
      </c>
      <c r="AO3627" s="295">
        <v>0</v>
      </c>
      <c r="AP3627" s="295">
        <v>269.77999999999997</v>
      </c>
      <c r="AQ3627" s="295">
        <v>0</v>
      </c>
      <c r="AR3627" s="295">
        <v>257.64</v>
      </c>
      <c r="AS3627" s="295">
        <v>0</v>
      </c>
      <c r="AT3627" s="295">
        <f t="shared" si="56"/>
        <v>3000</v>
      </c>
      <c r="AU3627" s="295">
        <v>0</v>
      </c>
      <c r="AV3627" s="295">
        <v>0</v>
      </c>
      <c r="AW3627" s="296">
        <v>88</v>
      </c>
      <c r="AX3627" s="296">
        <v>152</v>
      </c>
      <c r="AY3627" s="295">
        <v>235998.97</v>
      </c>
      <c r="AZ3627" s="295">
        <v>235998.97</v>
      </c>
      <c r="BA3627" s="294">
        <v>73.924723</v>
      </c>
      <c r="BB3627" s="294">
        <v>55.7574112353511</v>
      </c>
      <c r="BC3627" s="294">
        <v>10</v>
      </c>
      <c r="BD3627" s="294"/>
      <c r="BE3627" s="293" t="s">
        <v>4204</v>
      </c>
      <c r="BF3627" s="291"/>
      <c r="BG3627" s="293" t="s">
        <v>320</v>
      </c>
      <c r="BH3627" s="293" t="s">
        <v>197</v>
      </c>
      <c r="BI3627" s="293" t="s">
        <v>373</v>
      </c>
      <c r="BJ3627" s="293" t="s">
        <v>103</v>
      </c>
      <c r="BK3627" s="292" t="s">
        <v>4</v>
      </c>
      <c r="BL3627" s="294">
        <v>178001.23</v>
      </c>
      <c r="BM3627" s="292" t="s">
        <v>894</v>
      </c>
      <c r="BN3627" s="294"/>
      <c r="BO3627" s="297">
        <v>43249</v>
      </c>
      <c r="BP3627" s="297">
        <v>47877</v>
      </c>
      <c r="BQ3627" s="297" t="s">
        <v>1067</v>
      </c>
      <c r="BR3627" s="297" t="s">
        <v>4743</v>
      </c>
      <c r="BS3627" s="297">
        <v>43249</v>
      </c>
      <c r="BT3627" s="297">
        <v>47877</v>
      </c>
      <c r="BU3627" s="294">
        <v>0</v>
      </c>
      <c r="BV3627" s="294">
        <v>0</v>
      </c>
      <c r="BW3627" s="294">
        <v>0</v>
      </c>
    </row>
    <row r="3628" spans="1:75" s="289" customFormat="1" ht="18.2" customHeight="1" x14ac:dyDescent="0.15">
      <c r="A3628" s="298">
        <v>3626</v>
      </c>
      <c r="B3628" s="299" t="s">
        <v>305</v>
      </c>
      <c r="C3628" s="299" t="s">
        <v>306</v>
      </c>
      <c r="D3628" s="313">
        <v>45172</v>
      </c>
      <c r="E3628" s="300" t="s">
        <v>4902</v>
      </c>
      <c r="F3628" s="309">
        <v>21</v>
      </c>
      <c r="G3628" s="309"/>
      <c r="H3628" s="302">
        <v>235998.97</v>
      </c>
      <c r="I3628" s="302"/>
      <c r="J3628" s="302">
        <v>0</v>
      </c>
      <c r="K3628" s="302">
        <v>235998.97</v>
      </c>
      <c r="L3628" s="302"/>
      <c r="M3628" s="302">
        <v>0</v>
      </c>
      <c r="N3628" s="302">
        <v>0</v>
      </c>
      <c r="O3628" s="302">
        <v>0</v>
      </c>
      <c r="P3628" s="302">
        <v>0</v>
      </c>
      <c r="Q3628" s="302">
        <v>0</v>
      </c>
      <c r="R3628" s="302">
        <v>235998.97</v>
      </c>
      <c r="S3628" s="302">
        <v>0</v>
      </c>
      <c r="T3628" s="302">
        <v>3105.35</v>
      </c>
      <c r="U3628" s="302">
        <v>0</v>
      </c>
      <c r="V3628" s="302">
        <v>0</v>
      </c>
      <c r="W3628" s="302">
        <v>3105.35</v>
      </c>
      <c r="X3628" s="302">
        <v>0</v>
      </c>
      <c r="Y3628" s="302">
        <v>0</v>
      </c>
      <c r="Z3628" s="302">
        <v>0</v>
      </c>
      <c r="AA3628" s="302">
        <v>0</v>
      </c>
      <c r="AB3628" s="302">
        <v>0</v>
      </c>
      <c r="AC3628" s="302">
        <v>0</v>
      </c>
      <c r="AD3628" s="302">
        <v>0</v>
      </c>
      <c r="AE3628" s="302">
        <v>0</v>
      </c>
      <c r="AF3628" s="302">
        <v>0</v>
      </c>
      <c r="AG3628" s="302">
        <v>0</v>
      </c>
      <c r="AH3628" s="302">
        <v>0</v>
      </c>
      <c r="AI3628" s="302">
        <v>0</v>
      </c>
      <c r="AJ3628" s="302">
        <v>0</v>
      </c>
      <c r="AK3628" s="302">
        <v>0</v>
      </c>
      <c r="AL3628" s="302">
        <v>0</v>
      </c>
      <c r="AM3628" s="302">
        <v>0</v>
      </c>
      <c r="AN3628" s="302">
        <v>0</v>
      </c>
      <c r="AO3628" s="302">
        <v>0</v>
      </c>
      <c r="AP3628" s="302">
        <v>0.65</v>
      </c>
      <c r="AQ3628" s="302">
        <v>0</v>
      </c>
      <c r="AR3628" s="302">
        <v>0</v>
      </c>
      <c r="AS3628" s="302">
        <v>0</v>
      </c>
      <c r="AT3628" s="295">
        <f t="shared" si="56"/>
        <v>3106</v>
      </c>
      <c r="AU3628" s="302">
        <v>0</v>
      </c>
      <c r="AV3628" s="302">
        <v>0</v>
      </c>
      <c r="AW3628" s="303">
        <v>141</v>
      </c>
      <c r="AX3628" s="303">
        <v>142</v>
      </c>
      <c r="AY3628" s="302">
        <v>235998.97</v>
      </c>
      <c r="AZ3628" s="302">
        <v>235998.97</v>
      </c>
      <c r="BA3628" s="301">
        <v>82.163359</v>
      </c>
      <c r="BB3628" s="301">
        <v>82.163359</v>
      </c>
      <c r="BC3628" s="301">
        <v>10</v>
      </c>
      <c r="BD3628" s="301"/>
      <c r="BE3628" s="300" t="s">
        <v>4204</v>
      </c>
      <c r="BF3628" s="298"/>
      <c r="BG3628" s="300" t="s">
        <v>320</v>
      </c>
      <c r="BH3628" s="300" t="s">
        <v>197</v>
      </c>
      <c r="BI3628" s="300" t="s">
        <v>373</v>
      </c>
      <c r="BJ3628" s="300" t="s">
        <v>4205</v>
      </c>
      <c r="BK3628" s="299" t="s">
        <v>4</v>
      </c>
      <c r="BL3628" s="301">
        <v>235998.97</v>
      </c>
      <c r="BM3628" s="299" t="s">
        <v>894</v>
      </c>
      <c r="BN3628" s="301"/>
      <c r="BO3628" s="304">
        <v>45160</v>
      </c>
      <c r="BP3628" s="304">
        <v>49482</v>
      </c>
      <c r="BQ3628" s="304" t="s">
        <v>1065</v>
      </c>
      <c r="BR3628" s="304" t="s">
        <v>4741</v>
      </c>
      <c r="BS3628" s="304" t="s">
        <v>4742</v>
      </c>
      <c r="BT3628" s="304" t="s">
        <v>4742</v>
      </c>
      <c r="BU3628" s="301">
        <v>0</v>
      </c>
      <c r="BV3628" s="301">
        <v>0</v>
      </c>
      <c r="BW3628" s="301">
        <v>0</v>
      </c>
    </row>
    <row r="3629" spans="1:75" s="289" customFormat="1" ht="18.2" customHeight="1" x14ac:dyDescent="0.15">
      <c r="A3629" s="291">
        <v>3627</v>
      </c>
      <c r="B3629" s="292" t="s">
        <v>305</v>
      </c>
      <c r="C3629" s="292" t="s">
        <v>306</v>
      </c>
      <c r="D3629" s="312">
        <v>45172</v>
      </c>
      <c r="E3629" s="293" t="s">
        <v>4069</v>
      </c>
      <c r="F3629" s="308">
        <v>0</v>
      </c>
      <c r="G3629" s="308">
        <v>0</v>
      </c>
      <c r="H3629" s="295">
        <v>180052.8</v>
      </c>
      <c r="I3629" s="295">
        <v>0</v>
      </c>
      <c r="J3629" s="295">
        <v>0</v>
      </c>
      <c r="K3629" s="295">
        <v>180052.8</v>
      </c>
      <c r="L3629" s="295">
        <v>1330.15</v>
      </c>
      <c r="M3629" s="295">
        <v>0</v>
      </c>
      <c r="N3629" s="295">
        <v>0</v>
      </c>
      <c r="O3629" s="295">
        <v>1330.15</v>
      </c>
      <c r="P3629" s="295">
        <v>0</v>
      </c>
      <c r="Q3629" s="295">
        <v>0</v>
      </c>
      <c r="R3629" s="295">
        <v>178722.65</v>
      </c>
      <c r="S3629" s="295">
        <v>0</v>
      </c>
      <c r="T3629" s="295">
        <v>1500.44</v>
      </c>
      <c r="U3629" s="295">
        <v>0</v>
      </c>
      <c r="V3629" s="295">
        <v>0</v>
      </c>
      <c r="W3629" s="295">
        <v>1500.44</v>
      </c>
      <c r="X3629" s="295">
        <v>0</v>
      </c>
      <c r="Y3629" s="295">
        <v>0</v>
      </c>
      <c r="Z3629" s="295">
        <v>0</v>
      </c>
      <c r="AA3629" s="295">
        <v>0</v>
      </c>
      <c r="AB3629" s="295">
        <v>0</v>
      </c>
      <c r="AC3629" s="295">
        <v>0</v>
      </c>
      <c r="AD3629" s="295">
        <v>0</v>
      </c>
      <c r="AE3629" s="295">
        <v>0</v>
      </c>
      <c r="AF3629" s="295">
        <v>0</v>
      </c>
      <c r="AG3629" s="295">
        <v>0</v>
      </c>
      <c r="AH3629" s="295">
        <v>125.55</v>
      </c>
      <c r="AI3629" s="295">
        <v>0</v>
      </c>
      <c r="AJ3629" s="295">
        <v>0</v>
      </c>
      <c r="AK3629" s="295">
        <v>0</v>
      </c>
      <c r="AL3629" s="295">
        <v>0</v>
      </c>
      <c r="AM3629" s="295">
        <v>0</v>
      </c>
      <c r="AN3629" s="295">
        <v>0</v>
      </c>
      <c r="AO3629" s="295">
        <v>0</v>
      </c>
      <c r="AP3629" s="295">
        <v>162.97</v>
      </c>
      <c r="AQ3629" s="295">
        <v>0</v>
      </c>
      <c r="AR3629" s="295">
        <v>119.11</v>
      </c>
      <c r="AS3629" s="295">
        <v>0</v>
      </c>
      <c r="AT3629" s="295">
        <f t="shared" si="56"/>
        <v>3000</v>
      </c>
      <c r="AU3629" s="295">
        <v>0</v>
      </c>
      <c r="AV3629" s="295">
        <v>0</v>
      </c>
      <c r="AW3629" s="296">
        <v>90</v>
      </c>
      <c r="AX3629" s="296">
        <v>155</v>
      </c>
      <c r="AY3629" s="295">
        <v>235997.39</v>
      </c>
      <c r="AZ3629" s="295">
        <v>235997.39</v>
      </c>
      <c r="BA3629" s="294">
        <v>76.532471000000001</v>
      </c>
      <c r="BB3629" s="294">
        <v>57.958632627963198</v>
      </c>
      <c r="BC3629" s="294">
        <v>10</v>
      </c>
      <c r="BD3629" s="294"/>
      <c r="BE3629" s="293" t="s">
        <v>4204</v>
      </c>
      <c r="BF3629" s="291"/>
      <c r="BG3629" s="293" t="s">
        <v>320</v>
      </c>
      <c r="BH3629" s="293" t="s">
        <v>197</v>
      </c>
      <c r="BI3629" s="293" t="s">
        <v>373</v>
      </c>
      <c r="BJ3629" s="293" t="s">
        <v>103</v>
      </c>
      <c r="BK3629" s="292" t="s">
        <v>4</v>
      </c>
      <c r="BL3629" s="294">
        <v>178722.65</v>
      </c>
      <c r="BM3629" s="292" t="s">
        <v>894</v>
      </c>
      <c r="BN3629" s="294"/>
      <c r="BO3629" s="297">
        <v>43216</v>
      </c>
      <c r="BP3629" s="297">
        <v>47933</v>
      </c>
      <c r="BQ3629" s="297" t="s">
        <v>1065</v>
      </c>
      <c r="BR3629" s="297" t="s">
        <v>4741</v>
      </c>
      <c r="BS3629" s="297">
        <v>43216</v>
      </c>
      <c r="BT3629" s="297">
        <v>47933</v>
      </c>
      <c r="BU3629" s="294">
        <v>0</v>
      </c>
      <c r="BV3629" s="294">
        <v>0</v>
      </c>
      <c r="BW3629" s="294">
        <v>0</v>
      </c>
    </row>
    <row r="3630" spans="1:75" s="289" customFormat="1" ht="18.2" customHeight="1" x14ac:dyDescent="0.15">
      <c r="A3630" s="298">
        <v>3628</v>
      </c>
      <c r="B3630" s="299" t="s">
        <v>305</v>
      </c>
      <c r="C3630" s="299" t="s">
        <v>306</v>
      </c>
      <c r="D3630" s="313">
        <v>45172</v>
      </c>
      <c r="E3630" s="300" t="s">
        <v>4219</v>
      </c>
      <c r="F3630" s="309">
        <v>9</v>
      </c>
      <c r="G3630" s="309">
        <v>9</v>
      </c>
      <c r="H3630" s="302">
        <v>203262.57</v>
      </c>
      <c r="I3630" s="302">
        <v>12616.57</v>
      </c>
      <c r="J3630" s="302">
        <v>0</v>
      </c>
      <c r="K3630" s="302">
        <v>215879.14</v>
      </c>
      <c r="L3630" s="302">
        <v>1458.51</v>
      </c>
      <c r="M3630" s="302">
        <v>0</v>
      </c>
      <c r="N3630" s="302">
        <v>1357.58</v>
      </c>
      <c r="O3630" s="302">
        <v>0</v>
      </c>
      <c r="P3630" s="302">
        <v>0</v>
      </c>
      <c r="Q3630" s="302">
        <v>0</v>
      </c>
      <c r="R3630" s="302">
        <v>214521.56</v>
      </c>
      <c r="S3630" s="302">
        <v>14133.49</v>
      </c>
      <c r="T3630" s="302">
        <v>1626.1</v>
      </c>
      <c r="U3630" s="302">
        <v>0</v>
      </c>
      <c r="V3630" s="302">
        <v>1657.81</v>
      </c>
      <c r="W3630" s="302">
        <v>0</v>
      </c>
      <c r="X3630" s="302">
        <v>0</v>
      </c>
      <c r="Y3630" s="302">
        <v>0</v>
      </c>
      <c r="Z3630" s="302">
        <v>14101.78</v>
      </c>
      <c r="AA3630" s="302">
        <v>0</v>
      </c>
      <c r="AB3630" s="302">
        <v>0</v>
      </c>
      <c r="AC3630" s="302">
        <v>0</v>
      </c>
      <c r="AD3630" s="302">
        <v>0</v>
      </c>
      <c r="AE3630" s="302">
        <v>0</v>
      </c>
      <c r="AF3630" s="302">
        <v>0</v>
      </c>
      <c r="AG3630" s="302">
        <v>0</v>
      </c>
      <c r="AH3630" s="302">
        <v>0</v>
      </c>
      <c r="AI3630" s="302">
        <v>0</v>
      </c>
      <c r="AJ3630" s="302">
        <v>0</v>
      </c>
      <c r="AK3630" s="302">
        <v>0</v>
      </c>
      <c r="AL3630" s="302">
        <v>350</v>
      </c>
      <c r="AM3630" s="302">
        <v>0</v>
      </c>
      <c r="AN3630" s="302">
        <v>0</v>
      </c>
      <c r="AO3630" s="302">
        <v>134.61000000000001</v>
      </c>
      <c r="AP3630" s="302">
        <v>0</v>
      </c>
      <c r="AQ3630" s="302">
        <v>0</v>
      </c>
      <c r="AR3630" s="302">
        <v>0</v>
      </c>
      <c r="AS3630" s="302">
        <v>0</v>
      </c>
      <c r="AT3630" s="295">
        <f t="shared" si="56"/>
        <v>3500</v>
      </c>
      <c r="AU3630" s="302">
        <v>12717.5</v>
      </c>
      <c r="AV3630" s="302">
        <v>14101.78</v>
      </c>
      <c r="AW3630" s="303">
        <v>93</v>
      </c>
      <c r="AX3630" s="303">
        <v>146</v>
      </c>
      <c r="AY3630" s="302">
        <v>274243.20000000001</v>
      </c>
      <c r="AZ3630" s="302">
        <v>253020.68</v>
      </c>
      <c r="BA3630" s="301">
        <v>90.000467</v>
      </c>
      <c r="BB3630" s="301">
        <v>76.306176165396906</v>
      </c>
      <c r="BC3630" s="301">
        <v>9.6</v>
      </c>
      <c r="BD3630" s="301"/>
      <c r="BE3630" s="300" t="s">
        <v>4204</v>
      </c>
      <c r="BF3630" s="298"/>
      <c r="BG3630" s="300" t="s">
        <v>320</v>
      </c>
      <c r="BH3630" s="300" t="s">
        <v>197</v>
      </c>
      <c r="BI3630" s="300" t="s">
        <v>373</v>
      </c>
      <c r="BJ3630" s="300" t="s">
        <v>4205</v>
      </c>
      <c r="BK3630" s="299" t="s">
        <v>4</v>
      </c>
      <c r="BL3630" s="301">
        <v>214521.56</v>
      </c>
      <c r="BM3630" s="299" t="s">
        <v>894</v>
      </c>
      <c r="BN3630" s="301"/>
      <c r="BO3630" s="304">
        <v>43577</v>
      </c>
      <c r="BP3630" s="304">
        <v>48021</v>
      </c>
      <c r="BQ3630" s="297" t="s">
        <v>1067</v>
      </c>
      <c r="BR3630" s="297" t="s">
        <v>4743</v>
      </c>
      <c r="BS3630" s="297" t="s">
        <v>4742</v>
      </c>
      <c r="BT3630" s="297" t="s">
        <v>4742</v>
      </c>
      <c r="BU3630" s="301">
        <v>1076.8800000000001</v>
      </c>
      <c r="BV3630" s="301">
        <v>0</v>
      </c>
      <c r="BW3630" s="301">
        <v>0</v>
      </c>
    </row>
    <row r="3631" spans="1:75" s="289" customFormat="1" ht="18.2" customHeight="1" x14ac:dyDescent="0.15">
      <c r="A3631" s="291">
        <v>3629</v>
      </c>
      <c r="B3631" s="292" t="s">
        <v>305</v>
      </c>
      <c r="C3631" s="292" t="s">
        <v>306</v>
      </c>
      <c r="D3631" s="312">
        <v>45172</v>
      </c>
      <c r="E3631" s="293" t="s">
        <v>4070</v>
      </c>
      <c r="F3631" s="308">
        <v>61</v>
      </c>
      <c r="G3631" s="308">
        <v>60</v>
      </c>
      <c r="H3631" s="295">
        <v>193017.05</v>
      </c>
      <c r="I3631" s="295">
        <v>60003.63</v>
      </c>
      <c r="J3631" s="295">
        <v>0</v>
      </c>
      <c r="K3631" s="295">
        <v>253020.68</v>
      </c>
      <c r="L3631" s="295">
        <v>1412.18</v>
      </c>
      <c r="M3631" s="295">
        <v>0</v>
      </c>
      <c r="N3631" s="295">
        <v>0</v>
      </c>
      <c r="O3631" s="295">
        <v>0</v>
      </c>
      <c r="P3631" s="295">
        <v>0</v>
      </c>
      <c r="Q3631" s="295">
        <v>0</v>
      </c>
      <c r="R3631" s="295">
        <v>253020.68</v>
      </c>
      <c r="S3631" s="295">
        <v>114422.5</v>
      </c>
      <c r="T3631" s="295">
        <v>1528.05</v>
      </c>
      <c r="U3631" s="295">
        <v>0</v>
      </c>
      <c r="V3631" s="295">
        <v>0</v>
      </c>
      <c r="W3631" s="295">
        <v>0</v>
      </c>
      <c r="X3631" s="295">
        <v>0</v>
      </c>
      <c r="Y3631" s="295">
        <v>0</v>
      </c>
      <c r="Z3631" s="295">
        <v>115950.55</v>
      </c>
      <c r="AA3631" s="295">
        <v>0</v>
      </c>
      <c r="AB3631" s="295">
        <v>0</v>
      </c>
      <c r="AC3631" s="295">
        <v>0</v>
      </c>
      <c r="AD3631" s="295">
        <v>0</v>
      </c>
      <c r="AE3631" s="295">
        <v>0</v>
      </c>
      <c r="AF3631" s="295">
        <v>0</v>
      </c>
      <c r="AG3631" s="295">
        <v>0</v>
      </c>
      <c r="AH3631" s="295">
        <v>0</v>
      </c>
      <c r="AI3631" s="295">
        <v>0</v>
      </c>
      <c r="AJ3631" s="295">
        <v>0</v>
      </c>
      <c r="AK3631" s="295">
        <v>0</v>
      </c>
      <c r="AL3631" s="295">
        <v>0</v>
      </c>
      <c r="AM3631" s="295">
        <v>0</v>
      </c>
      <c r="AN3631" s="295">
        <v>0</v>
      </c>
      <c r="AO3631" s="295">
        <v>0</v>
      </c>
      <c r="AP3631" s="295">
        <v>0</v>
      </c>
      <c r="AQ3631" s="295">
        <v>0</v>
      </c>
      <c r="AR3631" s="295">
        <v>0</v>
      </c>
      <c r="AS3631" s="295">
        <v>0</v>
      </c>
      <c r="AT3631" s="295">
        <f t="shared" si="56"/>
        <v>0</v>
      </c>
      <c r="AU3631" s="295">
        <v>61415.81</v>
      </c>
      <c r="AV3631" s="295">
        <v>115950.55</v>
      </c>
      <c r="AW3631" s="296">
        <v>92</v>
      </c>
      <c r="AX3631" s="296">
        <v>157</v>
      </c>
      <c r="AY3631" s="295">
        <v>253020.68</v>
      </c>
      <c r="AZ3631" s="295">
        <v>253020.68</v>
      </c>
      <c r="BA3631" s="294">
        <v>90.000467</v>
      </c>
      <c r="BB3631" s="294">
        <v>90.000467</v>
      </c>
      <c r="BC3631" s="294">
        <v>9.5</v>
      </c>
      <c r="BD3631" s="294"/>
      <c r="BE3631" s="293" t="s">
        <v>4204</v>
      </c>
      <c r="BF3631" s="291"/>
      <c r="BG3631" s="293" t="s">
        <v>320</v>
      </c>
      <c r="BH3631" s="293" t="s">
        <v>197</v>
      </c>
      <c r="BI3631" s="293" t="s">
        <v>373</v>
      </c>
      <c r="BJ3631" s="293" t="s">
        <v>4205</v>
      </c>
      <c r="BK3631" s="292" t="s">
        <v>4</v>
      </c>
      <c r="BL3631" s="294">
        <v>253020.68</v>
      </c>
      <c r="BM3631" s="292" t="s">
        <v>894</v>
      </c>
      <c r="BN3631" s="294"/>
      <c r="BO3631" s="297">
        <v>43216</v>
      </c>
      <c r="BP3631" s="297">
        <v>47994</v>
      </c>
      <c r="BQ3631" s="297" t="s">
        <v>1067</v>
      </c>
      <c r="BR3631" s="297" t="s">
        <v>4743</v>
      </c>
      <c r="BS3631" s="297">
        <v>43216</v>
      </c>
      <c r="BT3631" s="297">
        <v>47994</v>
      </c>
      <c r="BU3631" s="294">
        <v>14488.42</v>
      </c>
      <c r="BV3631" s="294">
        <v>0</v>
      </c>
      <c r="BW3631" s="294">
        <v>0</v>
      </c>
    </row>
    <row r="3632" spans="1:75" s="289" customFormat="1" ht="18.2" customHeight="1" x14ac:dyDescent="0.15">
      <c r="A3632" s="298">
        <v>3630</v>
      </c>
      <c r="B3632" s="299" t="s">
        <v>305</v>
      </c>
      <c r="C3632" s="299" t="s">
        <v>306</v>
      </c>
      <c r="D3632" s="313">
        <v>45172</v>
      </c>
      <c r="E3632" s="300" t="s">
        <v>4071</v>
      </c>
      <c r="F3632" s="309">
        <v>0</v>
      </c>
      <c r="G3632" s="309">
        <v>0</v>
      </c>
      <c r="H3632" s="302">
        <v>196001.71</v>
      </c>
      <c r="I3632" s="302">
        <v>0</v>
      </c>
      <c r="J3632" s="302">
        <v>0</v>
      </c>
      <c r="K3632" s="302">
        <v>196001.71</v>
      </c>
      <c r="L3632" s="302">
        <v>1344.71</v>
      </c>
      <c r="M3632" s="302">
        <v>0</v>
      </c>
      <c r="N3632" s="302">
        <v>0</v>
      </c>
      <c r="O3632" s="302">
        <v>1344.71</v>
      </c>
      <c r="P3632" s="302">
        <v>0</v>
      </c>
      <c r="Q3632" s="302">
        <v>0</v>
      </c>
      <c r="R3632" s="302">
        <v>194657</v>
      </c>
      <c r="S3632" s="302">
        <v>0</v>
      </c>
      <c r="T3632" s="302">
        <v>1568.01</v>
      </c>
      <c r="U3632" s="302">
        <v>0</v>
      </c>
      <c r="V3632" s="302">
        <v>0</v>
      </c>
      <c r="W3632" s="302">
        <v>1568.01</v>
      </c>
      <c r="X3632" s="302">
        <v>0</v>
      </c>
      <c r="Y3632" s="302">
        <v>0</v>
      </c>
      <c r="Z3632" s="302">
        <v>0</v>
      </c>
      <c r="AA3632" s="302">
        <v>0</v>
      </c>
      <c r="AB3632" s="302">
        <v>0</v>
      </c>
      <c r="AC3632" s="302">
        <v>0</v>
      </c>
      <c r="AD3632" s="302">
        <v>0</v>
      </c>
      <c r="AE3632" s="302">
        <v>0</v>
      </c>
      <c r="AF3632" s="302">
        <v>0</v>
      </c>
      <c r="AG3632" s="302">
        <v>0</v>
      </c>
      <c r="AH3632" s="302">
        <v>134.61000000000001</v>
      </c>
      <c r="AI3632" s="302">
        <v>0</v>
      </c>
      <c r="AJ3632" s="302">
        <v>0</v>
      </c>
      <c r="AK3632" s="302">
        <v>0</v>
      </c>
      <c r="AL3632" s="302">
        <v>0</v>
      </c>
      <c r="AM3632" s="302">
        <v>0</v>
      </c>
      <c r="AN3632" s="302">
        <v>0</v>
      </c>
      <c r="AO3632" s="302">
        <v>0</v>
      </c>
      <c r="AP3632" s="302">
        <v>8.09</v>
      </c>
      <c r="AQ3632" s="302">
        <v>0</v>
      </c>
      <c r="AR3632" s="302">
        <v>5.42</v>
      </c>
      <c r="AS3632" s="302">
        <v>0</v>
      </c>
      <c r="AT3632" s="295">
        <f t="shared" si="56"/>
        <v>3050</v>
      </c>
      <c r="AU3632" s="302">
        <v>0</v>
      </c>
      <c r="AV3632" s="302">
        <v>0</v>
      </c>
      <c r="AW3632" s="303">
        <v>96</v>
      </c>
      <c r="AX3632" s="303">
        <v>161</v>
      </c>
      <c r="AY3632" s="302">
        <v>253021.74</v>
      </c>
      <c r="AZ3632" s="302">
        <v>253021.74</v>
      </c>
      <c r="BA3632" s="301">
        <v>90.000088000000005</v>
      </c>
      <c r="BB3632" s="301">
        <v>69.239691142018103</v>
      </c>
      <c r="BC3632" s="301">
        <v>9.6</v>
      </c>
      <c r="BD3632" s="301"/>
      <c r="BE3632" s="300" t="s">
        <v>4204</v>
      </c>
      <c r="BF3632" s="298"/>
      <c r="BG3632" s="300" t="s">
        <v>320</v>
      </c>
      <c r="BH3632" s="300" t="s">
        <v>197</v>
      </c>
      <c r="BI3632" s="300" t="s">
        <v>373</v>
      </c>
      <c r="BJ3632" s="300" t="s">
        <v>103</v>
      </c>
      <c r="BK3632" s="299" t="s">
        <v>4</v>
      </c>
      <c r="BL3632" s="301">
        <v>194657</v>
      </c>
      <c r="BM3632" s="299" t="s">
        <v>894</v>
      </c>
      <c r="BN3632" s="301"/>
      <c r="BO3632" s="304">
        <v>43216</v>
      </c>
      <c r="BP3632" s="304">
        <v>48117</v>
      </c>
      <c r="BQ3632" s="297" t="s">
        <v>1067</v>
      </c>
      <c r="BR3632" s="297" t="s">
        <v>4743</v>
      </c>
      <c r="BS3632" s="297">
        <v>43216</v>
      </c>
      <c r="BT3632" s="297">
        <v>48117</v>
      </c>
      <c r="BU3632" s="301">
        <v>0</v>
      </c>
      <c r="BV3632" s="301">
        <v>0</v>
      </c>
      <c r="BW3632" s="301">
        <v>0</v>
      </c>
    </row>
    <row r="3633" spans="1:75" s="289" customFormat="1" ht="18.2" customHeight="1" x14ac:dyDescent="0.15">
      <c r="A3633" s="291">
        <v>3631</v>
      </c>
      <c r="B3633" s="292" t="s">
        <v>305</v>
      </c>
      <c r="C3633" s="292" t="s">
        <v>306</v>
      </c>
      <c r="D3633" s="312">
        <v>45172</v>
      </c>
      <c r="E3633" s="293" t="s">
        <v>4072</v>
      </c>
      <c r="F3633" s="308">
        <v>0</v>
      </c>
      <c r="G3633" s="308">
        <v>0</v>
      </c>
      <c r="H3633" s="295">
        <v>199554.04</v>
      </c>
      <c r="I3633" s="295">
        <v>0</v>
      </c>
      <c r="J3633" s="295">
        <v>0</v>
      </c>
      <c r="K3633" s="295">
        <v>199554.04</v>
      </c>
      <c r="L3633" s="295">
        <v>1453.79</v>
      </c>
      <c r="M3633" s="295">
        <v>0</v>
      </c>
      <c r="N3633" s="295">
        <v>0</v>
      </c>
      <c r="O3633" s="295">
        <v>1453.79</v>
      </c>
      <c r="P3633" s="295">
        <v>0</v>
      </c>
      <c r="Q3633" s="295">
        <v>0</v>
      </c>
      <c r="R3633" s="295">
        <v>198100.25</v>
      </c>
      <c r="S3633" s="295">
        <v>0</v>
      </c>
      <c r="T3633" s="295">
        <v>1596.43</v>
      </c>
      <c r="U3633" s="295">
        <v>0</v>
      </c>
      <c r="V3633" s="295">
        <v>0</v>
      </c>
      <c r="W3633" s="295">
        <v>1596.43</v>
      </c>
      <c r="X3633" s="295">
        <v>0</v>
      </c>
      <c r="Y3633" s="295">
        <v>0</v>
      </c>
      <c r="Z3633" s="295">
        <v>0</v>
      </c>
      <c r="AA3633" s="295">
        <v>0</v>
      </c>
      <c r="AB3633" s="295">
        <v>0</v>
      </c>
      <c r="AC3633" s="295">
        <v>0</v>
      </c>
      <c r="AD3633" s="295">
        <v>0</v>
      </c>
      <c r="AE3633" s="295">
        <v>0</v>
      </c>
      <c r="AF3633" s="295">
        <v>0</v>
      </c>
      <c r="AG3633" s="295">
        <v>0</v>
      </c>
      <c r="AH3633" s="295">
        <v>155.82</v>
      </c>
      <c r="AI3633" s="295">
        <v>0</v>
      </c>
      <c r="AJ3633" s="295">
        <v>0</v>
      </c>
      <c r="AK3633" s="295">
        <v>0</v>
      </c>
      <c r="AL3633" s="295">
        <v>0</v>
      </c>
      <c r="AM3633" s="295">
        <v>0</v>
      </c>
      <c r="AN3633" s="295">
        <v>0</v>
      </c>
      <c r="AO3633" s="295">
        <v>0</v>
      </c>
      <c r="AP3633" s="295">
        <v>327.12</v>
      </c>
      <c r="AQ3633" s="295">
        <v>0</v>
      </c>
      <c r="AR3633" s="295">
        <v>263.16000000000003</v>
      </c>
      <c r="AS3633" s="295">
        <v>0</v>
      </c>
      <c r="AT3633" s="295">
        <f t="shared" si="56"/>
        <v>3270</v>
      </c>
      <c r="AU3633" s="295">
        <v>0</v>
      </c>
      <c r="AV3633" s="295">
        <v>0</v>
      </c>
      <c r="AW3633" s="296">
        <v>92</v>
      </c>
      <c r="AX3633" s="296">
        <v>157</v>
      </c>
      <c r="AY3633" s="295">
        <v>333898.25</v>
      </c>
      <c r="AZ3633" s="295">
        <v>261199.51</v>
      </c>
      <c r="BA3633" s="294">
        <v>50.320120000000003</v>
      </c>
      <c r="BB3633" s="294">
        <v>38.164039251183901</v>
      </c>
      <c r="BC3633" s="294">
        <v>9.6</v>
      </c>
      <c r="BD3633" s="294"/>
      <c r="BE3633" s="293" t="s">
        <v>4204</v>
      </c>
      <c r="BF3633" s="291"/>
      <c r="BG3633" s="293" t="s">
        <v>320</v>
      </c>
      <c r="BH3633" s="293" t="s">
        <v>197</v>
      </c>
      <c r="BI3633" s="293" t="s">
        <v>373</v>
      </c>
      <c r="BJ3633" s="293" t="s">
        <v>103</v>
      </c>
      <c r="BK3633" s="292" t="s">
        <v>4</v>
      </c>
      <c r="BL3633" s="294">
        <v>198100.25</v>
      </c>
      <c r="BM3633" s="292" t="s">
        <v>894</v>
      </c>
      <c r="BN3633" s="294"/>
      <c r="BO3633" s="297">
        <v>43216</v>
      </c>
      <c r="BP3633" s="297">
        <v>47994</v>
      </c>
      <c r="BQ3633" s="297" t="s">
        <v>1068</v>
      </c>
      <c r="BR3633" s="297" t="s">
        <v>4748</v>
      </c>
      <c r="BS3633" s="297">
        <v>43216</v>
      </c>
      <c r="BT3633" s="297">
        <v>47994</v>
      </c>
      <c r="BU3633" s="294">
        <v>0</v>
      </c>
      <c r="BV3633" s="294">
        <v>0</v>
      </c>
      <c r="BW3633" s="294">
        <v>0</v>
      </c>
    </row>
    <row r="3634" spans="1:75" s="289" customFormat="1" ht="18.2" customHeight="1" x14ac:dyDescent="0.15">
      <c r="A3634" s="298">
        <v>3632</v>
      </c>
      <c r="B3634" s="299" t="s">
        <v>305</v>
      </c>
      <c r="C3634" s="299" t="s">
        <v>306</v>
      </c>
      <c r="D3634" s="313">
        <v>45172</v>
      </c>
      <c r="E3634" s="300" t="s">
        <v>4073</v>
      </c>
      <c r="F3634" s="309">
        <v>0</v>
      </c>
      <c r="G3634" s="309">
        <v>0</v>
      </c>
      <c r="H3634" s="302">
        <v>267872.06</v>
      </c>
      <c r="I3634" s="302">
        <v>0</v>
      </c>
      <c r="J3634" s="302">
        <v>0</v>
      </c>
      <c r="K3634" s="302">
        <v>267872.06</v>
      </c>
      <c r="L3634" s="302">
        <v>1959.86</v>
      </c>
      <c r="M3634" s="302">
        <v>0</v>
      </c>
      <c r="N3634" s="302">
        <v>0</v>
      </c>
      <c r="O3634" s="302">
        <v>1959.86</v>
      </c>
      <c r="P3634" s="302">
        <v>0</v>
      </c>
      <c r="Q3634" s="302">
        <v>0</v>
      </c>
      <c r="R3634" s="302">
        <v>265912.2</v>
      </c>
      <c r="S3634" s="302">
        <v>0</v>
      </c>
      <c r="T3634" s="302">
        <v>2120.65</v>
      </c>
      <c r="U3634" s="302">
        <v>0</v>
      </c>
      <c r="V3634" s="302">
        <v>0</v>
      </c>
      <c r="W3634" s="302">
        <v>2120.65</v>
      </c>
      <c r="X3634" s="302">
        <v>0</v>
      </c>
      <c r="Y3634" s="302">
        <v>0</v>
      </c>
      <c r="Z3634" s="302">
        <v>0</v>
      </c>
      <c r="AA3634" s="302">
        <v>0</v>
      </c>
      <c r="AB3634" s="302">
        <v>0</v>
      </c>
      <c r="AC3634" s="302">
        <v>0</v>
      </c>
      <c r="AD3634" s="302">
        <v>0</v>
      </c>
      <c r="AE3634" s="302">
        <v>0</v>
      </c>
      <c r="AF3634" s="302">
        <v>0</v>
      </c>
      <c r="AG3634" s="302">
        <v>0</v>
      </c>
      <c r="AH3634" s="302">
        <v>186.81</v>
      </c>
      <c r="AI3634" s="302">
        <v>0</v>
      </c>
      <c r="AJ3634" s="302">
        <v>0</v>
      </c>
      <c r="AK3634" s="302">
        <v>0</v>
      </c>
      <c r="AL3634" s="302">
        <v>0</v>
      </c>
      <c r="AM3634" s="302">
        <v>0</v>
      </c>
      <c r="AN3634" s="302">
        <v>0</v>
      </c>
      <c r="AO3634" s="302">
        <v>0</v>
      </c>
      <c r="AP3634" s="302">
        <v>10.48</v>
      </c>
      <c r="AQ3634" s="302">
        <v>0</v>
      </c>
      <c r="AR3634" s="302">
        <v>9.8000000000000007</v>
      </c>
      <c r="AS3634" s="302">
        <v>0</v>
      </c>
      <c r="AT3634" s="295">
        <f t="shared" si="56"/>
        <v>4268</v>
      </c>
      <c r="AU3634" s="302">
        <v>0</v>
      </c>
      <c r="AV3634" s="302">
        <v>0</v>
      </c>
      <c r="AW3634" s="303">
        <v>92</v>
      </c>
      <c r="AX3634" s="303">
        <v>157</v>
      </c>
      <c r="AY3634" s="302">
        <v>351146.58</v>
      </c>
      <c r="AZ3634" s="302">
        <v>351146.58</v>
      </c>
      <c r="BA3634" s="301">
        <v>82.378131999999994</v>
      </c>
      <c r="BB3634" s="301">
        <v>62.382354149684197</v>
      </c>
      <c r="BC3634" s="301">
        <v>9.5</v>
      </c>
      <c r="BD3634" s="301"/>
      <c r="BE3634" s="300" t="s">
        <v>4204</v>
      </c>
      <c r="BF3634" s="298"/>
      <c r="BG3634" s="300" t="s">
        <v>320</v>
      </c>
      <c r="BH3634" s="300" t="s">
        <v>197</v>
      </c>
      <c r="BI3634" s="300" t="s">
        <v>373</v>
      </c>
      <c r="BJ3634" s="300" t="s">
        <v>103</v>
      </c>
      <c r="BK3634" s="299" t="s">
        <v>4</v>
      </c>
      <c r="BL3634" s="301">
        <v>265912.2</v>
      </c>
      <c r="BM3634" s="299" t="s">
        <v>894</v>
      </c>
      <c r="BN3634" s="301"/>
      <c r="BO3634" s="304">
        <v>43216</v>
      </c>
      <c r="BP3634" s="304">
        <v>47994</v>
      </c>
      <c r="BQ3634" s="297" t="s">
        <v>1065</v>
      </c>
      <c r="BR3634" s="297" t="s">
        <v>4741</v>
      </c>
      <c r="BS3634" s="297">
        <v>43216</v>
      </c>
      <c r="BT3634" s="297">
        <v>47994</v>
      </c>
      <c r="BU3634" s="301">
        <v>0</v>
      </c>
      <c r="BV3634" s="301">
        <v>0</v>
      </c>
      <c r="BW3634" s="301">
        <v>0</v>
      </c>
    </row>
    <row r="3635" spans="1:75" s="289" customFormat="1" ht="18.2" customHeight="1" x14ac:dyDescent="0.15">
      <c r="A3635" s="291">
        <v>3633</v>
      </c>
      <c r="B3635" s="292" t="s">
        <v>305</v>
      </c>
      <c r="C3635" s="292" t="s">
        <v>306</v>
      </c>
      <c r="D3635" s="312">
        <v>45172</v>
      </c>
      <c r="E3635" s="293" t="s">
        <v>4074</v>
      </c>
      <c r="F3635" s="308">
        <v>0</v>
      </c>
      <c r="G3635" s="308">
        <v>0</v>
      </c>
      <c r="H3635" s="295">
        <v>190299.65</v>
      </c>
      <c r="I3635" s="295">
        <v>0</v>
      </c>
      <c r="J3635" s="295">
        <v>0</v>
      </c>
      <c r="K3635" s="295">
        <v>190299.65</v>
      </c>
      <c r="L3635" s="295">
        <v>1421.56</v>
      </c>
      <c r="M3635" s="295">
        <v>0</v>
      </c>
      <c r="N3635" s="295">
        <v>0</v>
      </c>
      <c r="O3635" s="295">
        <v>1421.56</v>
      </c>
      <c r="P3635" s="295">
        <v>0</v>
      </c>
      <c r="Q3635" s="295">
        <v>0</v>
      </c>
      <c r="R3635" s="295">
        <v>188878.09</v>
      </c>
      <c r="S3635" s="295">
        <v>0</v>
      </c>
      <c r="T3635" s="295">
        <v>1522.4</v>
      </c>
      <c r="U3635" s="295">
        <v>0</v>
      </c>
      <c r="V3635" s="295">
        <v>0</v>
      </c>
      <c r="W3635" s="295">
        <v>1522.4</v>
      </c>
      <c r="X3635" s="295">
        <v>0</v>
      </c>
      <c r="Y3635" s="295">
        <v>0</v>
      </c>
      <c r="Z3635" s="295">
        <v>0</v>
      </c>
      <c r="AA3635" s="295">
        <v>0</v>
      </c>
      <c r="AB3635" s="295">
        <v>0</v>
      </c>
      <c r="AC3635" s="295">
        <v>0</v>
      </c>
      <c r="AD3635" s="295">
        <v>0</v>
      </c>
      <c r="AE3635" s="295">
        <v>0</v>
      </c>
      <c r="AF3635" s="295">
        <v>0</v>
      </c>
      <c r="AG3635" s="295">
        <v>0</v>
      </c>
      <c r="AH3635" s="295">
        <v>134.61000000000001</v>
      </c>
      <c r="AI3635" s="295">
        <v>0</v>
      </c>
      <c r="AJ3635" s="295">
        <v>0</v>
      </c>
      <c r="AK3635" s="295">
        <v>0</v>
      </c>
      <c r="AL3635" s="295">
        <v>0</v>
      </c>
      <c r="AM3635" s="295">
        <v>0</v>
      </c>
      <c r="AN3635" s="295">
        <v>0</v>
      </c>
      <c r="AO3635" s="295">
        <v>0</v>
      </c>
      <c r="AP3635" s="295">
        <v>107.15</v>
      </c>
      <c r="AQ3635" s="295">
        <v>0</v>
      </c>
      <c r="AR3635" s="295">
        <v>85.72</v>
      </c>
      <c r="AS3635" s="295">
        <v>0</v>
      </c>
      <c r="AT3635" s="295">
        <f t="shared" si="56"/>
        <v>3100</v>
      </c>
      <c r="AU3635" s="295">
        <v>0</v>
      </c>
      <c r="AV3635" s="295">
        <v>0</v>
      </c>
      <c r="AW3635" s="296">
        <v>93</v>
      </c>
      <c r="AX3635" s="296">
        <v>158</v>
      </c>
      <c r="AY3635" s="295">
        <v>253019.99</v>
      </c>
      <c r="AZ3635" s="295">
        <v>253019.99</v>
      </c>
      <c r="BA3635" s="294">
        <v>74.212109999999996</v>
      </c>
      <c r="BB3635" s="294">
        <v>55.398949275390798</v>
      </c>
      <c r="BC3635" s="294">
        <v>9.6</v>
      </c>
      <c r="BD3635" s="294"/>
      <c r="BE3635" s="293" t="s">
        <v>4204</v>
      </c>
      <c r="BF3635" s="291"/>
      <c r="BG3635" s="293" t="s">
        <v>320</v>
      </c>
      <c r="BH3635" s="293" t="s">
        <v>197</v>
      </c>
      <c r="BI3635" s="293" t="s">
        <v>373</v>
      </c>
      <c r="BJ3635" s="293" t="s">
        <v>103</v>
      </c>
      <c r="BK3635" s="292" t="s">
        <v>4</v>
      </c>
      <c r="BL3635" s="294">
        <v>188878.09</v>
      </c>
      <c r="BM3635" s="292" t="s">
        <v>894</v>
      </c>
      <c r="BN3635" s="294"/>
      <c r="BO3635" s="297">
        <v>43216</v>
      </c>
      <c r="BP3635" s="297">
        <v>48025</v>
      </c>
      <c r="BQ3635" s="297" t="s">
        <v>1066</v>
      </c>
      <c r="BR3635" s="297" t="s">
        <v>4744</v>
      </c>
      <c r="BS3635" s="297">
        <v>43216</v>
      </c>
      <c r="BT3635" s="297">
        <v>48025</v>
      </c>
      <c r="BU3635" s="294">
        <v>0</v>
      </c>
      <c r="BV3635" s="294">
        <v>0</v>
      </c>
      <c r="BW3635" s="294">
        <v>0</v>
      </c>
    </row>
    <row r="3636" spans="1:75" s="289" customFormat="1" ht="18.2" customHeight="1" x14ac:dyDescent="0.15">
      <c r="A3636" s="298">
        <v>3634</v>
      </c>
      <c r="B3636" s="299" t="s">
        <v>305</v>
      </c>
      <c r="C3636" s="299" t="s">
        <v>306</v>
      </c>
      <c r="D3636" s="313">
        <v>45172</v>
      </c>
      <c r="E3636" s="300" t="s">
        <v>4085</v>
      </c>
      <c r="F3636" s="309">
        <v>0</v>
      </c>
      <c r="G3636" s="309">
        <v>0</v>
      </c>
      <c r="H3636" s="302">
        <v>142397.45000000001</v>
      </c>
      <c r="I3636" s="302">
        <v>0</v>
      </c>
      <c r="J3636" s="302">
        <v>0</v>
      </c>
      <c r="K3636" s="302">
        <v>142397.45000000001</v>
      </c>
      <c r="L3636" s="302">
        <v>993.36</v>
      </c>
      <c r="M3636" s="302">
        <v>0</v>
      </c>
      <c r="N3636" s="302">
        <v>0</v>
      </c>
      <c r="O3636" s="302">
        <v>993.36</v>
      </c>
      <c r="P3636" s="302">
        <v>0</v>
      </c>
      <c r="Q3636" s="302">
        <v>0</v>
      </c>
      <c r="R3636" s="302">
        <v>141404.09</v>
      </c>
      <c r="S3636" s="302">
        <v>0</v>
      </c>
      <c r="T3636" s="302">
        <v>1174.78</v>
      </c>
      <c r="U3636" s="302">
        <v>0</v>
      </c>
      <c r="V3636" s="302">
        <v>0</v>
      </c>
      <c r="W3636" s="302">
        <v>1174.78</v>
      </c>
      <c r="X3636" s="302">
        <v>0</v>
      </c>
      <c r="Y3636" s="302">
        <v>0</v>
      </c>
      <c r="Z3636" s="302">
        <v>0</v>
      </c>
      <c r="AA3636" s="302">
        <v>0</v>
      </c>
      <c r="AB3636" s="302">
        <v>0</v>
      </c>
      <c r="AC3636" s="302">
        <v>0</v>
      </c>
      <c r="AD3636" s="302">
        <v>0</v>
      </c>
      <c r="AE3636" s="302">
        <v>0</v>
      </c>
      <c r="AF3636" s="302">
        <v>0</v>
      </c>
      <c r="AG3636" s="302">
        <v>0</v>
      </c>
      <c r="AH3636" s="302">
        <v>113.78</v>
      </c>
      <c r="AI3636" s="302">
        <v>0</v>
      </c>
      <c r="AJ3636" s="302">
        <v>0</v>
      </c>
      <c r="AK3636" s="302">
        <v>0</v>
      </c>
      <c r="AL3636" s="302">
        <v>0</v>
      </c>
      <c r="AM3636" s="302">
        <v>0</v>
      </c>
      <c r="AN3636" s="302">
        <v>0</v>
      </c>
      <c r="AO3636" s="302">
        <v>0</v>
      </c>
      <c r="AP3636" s="302">
        <v>1.92</v>
      </c>
      <c r="AQ3636" s="302">
        <v>0</v>
      </c>
      <c r="AR3636" s="302">
        <v>18.84</v>
      </c>
      <c r="AS3636" s="302">
        <v>0</v>
      </c>
      <c r="AT3636" s="295">
        <f t="shared" si="56"/>
        <v>2265</v>
      </c>
      <c r="AU3636" s="302">
        <v>0</v>
      </c>
      <c r="AV3636" s="302">
        <v>0</v>
      </c>
      <c r="AW3636" s="303">
        <v>94</v>
      </c>
      <c r="AX3636" s="303">
        <v>158</v>
      </c>
      <c r="AY3636" s="302">
        <v>253019.6</v>
      </c>
      <c r="AZ3636" s="302">
        <v>183614.3</v>
      </c>
      <c r="BA3636" s="301">
        <v>49.067360000000001</v>
      </c>
      <c r="BB3636" s="301">
        <v>37.787500153868201</v>
      </c>
      <c r="BC3636" s="301">
        <v>9.9</v>
      </c>
      <c r="BD3636" s="301"/>
      <c r="BE3636" s="300" t="s">
        <v>4204</v>
      </c>
      <c r="BF3636" s="298"/>
      <c r="BG3636" s="300" t="s">
        <v>320</v>
      </c>
      <c r="BH3636" s="300" t="s">
        <v>197</v>
      </c>
      <c r="BI3636" s="300" t="s">
        <v>373</v>
      </c>
      <c r="BJ3636" s="300" t="s">
        <v>103</v>
      </c>
      <c r="BK3636" s="299" t="s">
        <v>4</v>
      </c>
      <c r="BL3636" s="301">
        <v>141404.09</v>
      </c>
      <c r="BM3636" s="299" t="s">
        <v>894</v>
      </c>
      <c r="BN3636" s="301"/>
      <c r="BO3636" s="304">
        <v>43249</v>
      </c>
      <c r="BP3636" s="304">
        <v>48058</v>
      </c>
      <c r="BQ3636" s="297" t="s">
        <v>1067</v>
      </c>
      <c r="BR3636" s="297" t="s">
        <v>4743</v>
      </c>
      <c r="BS3636" s="297">
        <v>43249</v>
      </c>
      <c r="BT3636" s="297">
        <v>48058</v>
      </c>
      <c r="BU3636" s="301">
        <v>0</v>
      </c>
      <c r="BV3636" s="301">
        <v>0</v>
      </c>
      <c r="BW3636" s="301">
        <v>0</v>
      </c>
    </row>
    <row r="3637" spans="1:75" s="289" customFormat="1" ht="18.2" customHeight="1" x14ac:dyDescent="0.15">
      <c r="A3637" s="291">
        <v>3635</v>
      </c>
      <c r="B3637" s="292" t="s">
        <v>305</v>
      </c>
      <c r="C3637" s="292" t="s">
        <v>306</v>
      </c>
      <c r="D3637" s="312">
        <v>45172</v>
      </c>
      <c r="E3637" s="293" t="s">
        <v>4113</v>
      </c>
      <c r="F3637" s="308">
        <v>5</v>
      </c>
      <c r="G3637" s="308">
        <v>4</v>
      </c>
      <c r="H3637" s="295">
        <v>374495.72</v>
      </c>
      <c r="I3637" s="295">
        <v>10273.09</v>
      </c>
      <c r="J3637" s="295">
        <v>0</v>
      </c>
      <c r="K3637" s="295">
        <v>384768.81</v>
      </c>
      <c r="L3637" s="295">
        <v>2619.3000000000002</v>
      </c>
      <c r="M3637" s="295">
        <v>0</v>
      </c>
      <c r="N3637" s="295">
        <v>2324.29</v>
      </c>
      <c r="O3637" s="295">
        <v>0</v>
      </c>
      <c r="P3637" s="295">
        <v>0</v>
      </c>
      <c r="Q3637" s="295">
        <v>0</v>
      </c>
      <c r="R3637" s="295">
        <v>382444.52</v>
      </c>
      <c r="S3637" s="295">
        <v>12063.15</v>
      </c>
      <c r="T3637" s="295">
        <v>2964.76</v>
      </c>
      <c r="U3637" s="295">
        <v>0</v>
      </c>
      <c r="V3637" s="295">
        <v>3046.09</v>
      </c>
      <c r="W3637" s="295">
        <v>0</v>
      </c>
      <c r="X3637" s="295">
        <v>0</v>
      </c>
      <c r="Y3637" s="295">
        <v>0</v>
      </c>
      <c r="Z3637" s="295">
        <v>11981.82</v>
      </c>
      <c r="AA3637" s="295">
        <v>0</v>
      </c>
      <c r="AB3637" s="295">
        <v>0</v>
      </c>
      <c r="AC3637" s="295">
        <v>0</v>
      </c>
      <c r="AD3637" s="295">
        <v>0</v>
      </c>
      <c r="AE3637" s="295">
        <v>0</v>
      </c>
      <c r="AF3637" s="295">
        <v>0</v>
      </c>
      <c r="AG3637" s="295">
        <v>0</v>
      </c>
      <c r="AH3637" s="295">
        <v>0</v>
      </c>
      <c r="AI3637" s="295">
        <v>0</v>
      </c>
      <c r="AJ3637" s="295">
        <v>0</v>
      </c>
      <c r="AK3637" s="295">
        <v>0</v>
      </c>
      <c r="AL3637" s="295">
        <v>173.04</v>
      </c>
      <c r="AM3637" s="295">
        <v>0</v>
      </c>
      <c r="AN3637" s="295">
        <v>0</v>
      </c>
      <c r="AO3637" s="295">
        <v>256.58</v>
      </c>
      <c r="AP3637" s="295">
        <v>0</v>
      </c>
      <c r="AQ3637" s="295">
        <v>0</v>
      </c>
      <c r="AR3637" s="295">
        <v>0</v>
      </c>
      <c r="AS3637" s="295">
        <v>0</v>
      </c>
      <c r="AT3637" s="295">
        <f t="shared" si="56"/>
        <v>5800</v>
      </c>
      <c r="AU3637" s="295">
        <v>10568.1</v>
      </c>
      <c r="AV3637" s="295">
        <v>11981.82</v>
      </c>
      <c r="AW3637" s="296">
        <v>95</v>
      </c>
      <c r="AX3637" s="296">
        <v>158</v>
      </c>
      <c r="AY3637" s="295">
        <v>482299.99</v>
      </c>
      <c r="AZ3637" s="295">
        <v>482299.99</v>
      </c>
      <c r="BA3637" s="294">
        <v>70.673310999999998</v>
      </c>
      <c r="BB3637" s="294">
        <v>56.041096957529902</v>
      </c>
      <c r="BC3637" s="294">
        <v>9.5</v>
      </c>
      <c r="BD3637" s="294"/>
      <c r="BE3637" s="293" t="s">
        <v>4204</v>
      </c>
      <c r="BF3637" s="291"/>
      <c r="BG3637" s="293" t="s">
        <v>320</v>
      </c>
      <c r="BH3637" s="293" t="s">
        <v>197</v>
      </c>
      <c r="BI3637" s="293" t="s">
        <v>373</v>
      </c>
      <c r="BJ3637" s="293" t="s">
        <v>177</v>
      </c>
      <c r="BK3637" s="292" t="s">
        <v>4</v>
      </c>
      <c r="BL3637" s="294">
        <v>382444.52</v>
      </c>
      <c r="BM3637" s="292" t="s">
        <v>894</v>
      </c>
      <c r="BN3637" s="294"/>
      <c r="BO3637" s="297">
        <v>43266</v>
      </c>
      <c r="BP3637" s="297">
        <v>48075</v>
      </c>
      <c r="BQ3637" s="297" t="s">
        <v>1064</v>
      </c>
      <c r="BR3637" s="297" t="s">
        <v>4747</v>
      </c>
      <c r="BS3637" s="297" t="s">
        <v>4742</v>
      </c>
      <c r="BT3637" s="297" t="s">
        <v>4742</v>
      </c>
      <c r="BU3637" s="294">
        <v>1026.32</v>
      </c>
      <c r="BV3637" s="294">
        <v>0</v>
      </c>
      <c r="BW3637" s="294">
        <v>0</v>
      </c>
    </row>
    <row r="3638" spans="1:75" s="289" customFormat="1" ht="18.2" customHeight="1" x14ac:dyDescent="0.15">
      <c r="A3638" s="298">
        <v>3636</v>
      </c>
      <c r="B3638" s="299" t="s">
        <v>305</v>
      </c>
      <c r="C3638" s="299" t="s">
        <v>306</v>
      </c>
      <c r="D3638" s="313">
        <v>45172</v>
      </c>
      <c r="E3638" s="300" t="s">
        <v>4075</v>
      </c>
      <c r="F3638" s="309">
        <v>27</v>
      </c>
      <c r="G3638" s="309">
        <v>26</v>
      </c>
      <c r="H3638" s="302">
        <v>187191.65</v>
      </c>
      <c r="I3638" s="302">
        <v>32049.8</v>
      </c>
      <c r="J3638" s="302">
        <v>0</v>
      </c>
      <c r="K3638" s="302">
        <v>219241.45</v>
      </c>
      <c r="L3638" s="302">
        <v>1412.74</v>
      </c>
      <c r="M3638" s="302">
        <v>0</v>
      </c>
      <c r="N3638" s="302">
        <v>0</v>
      </c>
      <c r="O3638" s="302">
        <v>0</v>
      </c>
      <c r="P3638" s="302">
        <v>0</v>
      </c>
      <c r="Q3638" s="302">
        <v>0</v>
      </c>
      <c r="R3638" s="302">
        <v>219241.45</v>
      </c>
      <c r="S3638" s="302">
        <v>40861.15</v>
      </c>
      <c r="T3638" s="302">
        <v>1497.53</v>
      </c>
      <c r="U3638" s="302">
        <v>0</v>
      </c>
      <c r="V3638" s="302">
        <v>0</v>
      </c>
      <c r="W3638" s="302">
        <v>0</v>
      </c>
      <c r="X3638" s="302">
        <v>0</v>
      </c>
      <c r="Y3638" s="302">
        <v>0</v>
      </c>
      <c r="Z3638" s="302">
        <v>42358.68</v>
      </c>
      <c r="AA3638" s="302">
        <v>0</v>
      </c>
      <c r="AB3638" s="302">
        <v>0</v>
      </c>
      <c r="AC3638" s="302">
        <v>0</v>
      </c>
      <c r="AD3638" s="302">
        <v>0</v>
      </c>
      <c r="AE3638" s="302">
        <v>0</v>
      </c>
      <c r="AF3638" s="302">
        <v>0</v>
      </c>
      <c r="AG3638" s="302">
        <v>0</v>
      </c>
      <c r="AH3638" s="302">
        <v>0</v>
      </c>
      <c r="AI3638" s="302">
        <v>0</v>
      </c>
      <c r="AJ3638" s="302">
        <v>0</v>
      </c>
      <c r="AK3638" s="302">
        <v>0</v>
      </c>
      <c r="AL3638" s="302">
        <v>0</v>
      </c>
      <c r="AM3638" s="302">
        <v>0</v>
      </c>
      <c r="AN3638" s="302">
        <v>0</v>
      </c>
      <c r="AO3638" s="302">
        <v>0</v>
      </c>
      <c r="AP3638" s="302">
        <v>0</v>
      </c>
      <c r="AQ3638" s="302">
        <v>0</v>
      </c>
      <c r="AR3638" s="302">
        <v>0</v>
      </c>
      <c r="AS3638" s="302">
        <v>0</v>
      </c>
      <c r="AT3638" s="295">
        <f t="shared" si="56"/>
        <v>0</v>
      </c>
      <c r="AU3638" s="302">
        <v>33462.54</v>
      </c>
      <c r="AV3638" s="302">
        <v>42358.68</v>
      </c>
      <c r="AW3638" s="303">
        <v>94</v>
      </c>
      <c r="AX3638" s="303">
        <v>159</v>
      </c>
      <c r="AY3638" s="302">
        <v>251026.2</v>
      </c>
      <c r="AZ3638" s="302">
        <v>251026.2</v>
      </c>
      <c r="BA3638" s="301">
        <v>81.748221000000001</v>
      </c>
      <c r="BB3638" s="301">
        <v>71.397322299267799</v>
      </c>
      <c r="BC3638" s="301">
        <v>9.6</v>
      </c>
      <c r="BD3638" s="301"/>
      <c r="BE3638" s="300" t="s">
        <v>4204</v>
      </c>
      <c r="BF3638" s="298"/>
      <c r="BG3638" s="300" t="s">
        <v>320</v>
      </c>
      <c r="BH3638" s="300" t="s">
        <v>197</v>
      </c>
      <c r="BI3638" s="300" t="s">
        <v>373</v>
      </c>
      <c r="BJ3638" s="300" t="s">
        <v>4205</v>
      </c>
      <c r="BK3638" s="299" t="s">
        <v>4</v>
      </c>
      <c r="BL3638" s="301">
        <v>219241.45</v>
      </c>
      <c r="BM3638" s="299" t="s">
        <v>894</v>
      </c>
      <c r="BN3638" s="301"/>
      <c r="BO3638" s="304">
        <v>43216</v>
      </c>
      <c r="BP3638" s="304">
        <v>48055</v>
      </c>
      <c r="BQ3638" s="297" t="s">
        <v>1067</v>
      </c>
      <c r="BR3638" s="297" t="s">
        <v>4743</v>
      </c>
      <c r="BS3638" s="297">
        <v>43216</v>
      </c>
      <c r="BT3638" s="297">
        <v>48055</v>
      </c>
      <c r="BU3638" s="301">
        <v>3472.3</v>
      </c>
      <c r="BV3638" s="301">
        <v>0</v>
      </c>
      <c r="BW3638" s="301">
        <v>0</v>
      </c>
    </row>
    <row r="3639" spans="1:75" s="289" customFormat="1" ht="18.2" customHeight="1" x14ac:dyDescent="0.15">
      <c r="A3639" s="291">
        <v>3637</v>
      </c>
      <c r="B3639" s="292" t="s">
        <v>305</v>
      </c>
      <c r="C3639" s="292" t="s">
        <v>306</v>
      </c>
      <c r="D3639" s="312">
        <v>45172</v>
      </c>
      <c r="E3639" s="293" t="s">
        <v>4086</v>
      </c>
      <c r="F3639" s="308">
        <v>62</v>
      </c>
      <c r="G3639" s="308">
        <v>61</v>
      </c>
      <c r="H3639" s="295">
        <v>196039.53</v>
      </c>
      <c r="I3639" s="295">
        <v>56982.59</v>
      </c>
      <c r="J3639" s="295">
        <v>0</v>
      </c>
      <c r="K3639" s="295">
        <v>253022.12</v>
      </c>
      <c r="L3639" s="295">
        <v>1365.09</v>
      </c>
      <c r="M3639" s="295">
        <v>0</v>
      </c>
      <c r="N3639" s="295">
        <v>0</v>
      </c>
      <c r="O3639" s="295">
        <v>0</v>
      </c>
      <c r="P3639" s="295">
        <v>0</v>
      </c>
      <c r="Q3639" s="295">
        <v>0</v>
      </c>
      <c r="R3639" s="295">
        <v>253022.12</v>
      </c>
      <c r="S3639" s="295">
        <v>120232.33</v>
      </c>
      <c r="T3639" s="295">
        <v>1568.32</v>
      </c>
      <c r="U3639" s="295">
        <v>0</v>
      </c>
      <c r="V3639" s="295">
        <v>0</v>
      </c>
      <c r="W3639" s="295">
        <v>0</v>
      </c>
      <c r="X3639" s="295">
        <v>0</v>
      </c>
      <c r="Y3639" s="295">
        <v>0</v>
      </c>
      <c r="Z3639" s="295">
        <v>121800.65</v>
      </c>
      <c r="AA3639" s="295">
        <v>0</v>
      </c>
      <c r="AB3639" s="295">
        <v>0</v>
      </c>
      <c r="AC3639" s="295">
        <v>0</v>
      </c>
      <c r="AD3639" s="295">
        <v>0</v>
      </c>
      <c r="AE3639" s="295">
        <v>0</v>
      </c>
      <c r="AF3639" s="295">
        <v>0</v>
      </c>
      <c r="AG3639" s="295">
        <v>0</v>
      </c>
      <c r="AH3639" s="295">
        <v>0</v>
      </c>
      <c r="AI3639" s="295">
        <v>0</v>
      </c>
      <c r="AJ3639" s="295">
        <v>0</v>
      </c>
      <c r="AK3639" s="295">
        <v>0</v>
      </c>
      <c r="AL3639" s="295">
        <v>0</v>
      </c>
      <c r="AM3639" s="295">
        <v>0</v>
      </c>
      <c r="AN3639" s="295">
        <v>0</v>
      </c>
      <c r="AO3639" s="295">
        <v>0</v>
      </c>
      <c r="AP3639" s="295">
        <v>0</v>
      </c>
      <c r="AQ3639" s="295">
        <v>0</v>
      </c>
      <c r="AR3639" s="295">
        <v>0</v>
      </c>
      <c r="AS3639" s="295">
        <v>0</v>
      </c>
      <c r="AT3639" s="295">
        <f t="shared" si="56"/>
        <v>0</v>
      </c>
      <c r="AU3639" s="295">
        <v>58347.68</v>
      </c>
      <c r="AV3639" s="295">
        <v>121800.65</v>
      </c>
      <c r="AW3639" s="296">
        <v>95</v>
      </c>
      <c r="AX3639" s="296">
        <v>159</v>
      </c>
      <c r="AY3639" s="295">
        <v>253022.12</v>
      </c>
      <c r="AZ3639" s="295">
        <v>253022.12</v>
      </c>
      <c r="BA3639" s="294">
        <v>68.768687999999997</v>
      </c>
      <c r="BB3639" s="294">
        <v>68.768687999999997</v>
      </c>
      <c r="BC3639" s="294">
        <v>9.6</v>
      </c>
      <c r="BD3639" s="294"/>
      <c r="BE3639" s="293" t="s">
        <v>4204</v>
      </c>
      <c r="BF3639" s="291"/>
      <c r="BG3639" s="293" t="s">
        <v>320</v>
      </c>
      <c r="BH3639" s="293" t="s">
        <v>197</v>
      </c>
      <c r="BI3639" s="293" t="s">
        <v>373</v>
      </c>
      <c r="BJ3639" s="293" t="s">
        <v>4205</v>
      </c>
      <c r="BK3639" s="292" t="s">
        <v>4</v>
      </c>
      <c r="BL3639" s="294">
        <v>253022.12</v>
      </c>
      <c r="BM3639" s="292" t="s">
        <v>894</v>
      </c>
      <c r="BN3639" s="294"/>
      <c r="BO3639" s="297">
        <v>43249</v>
      </c>
      <c r="BP3639" s="297">
        <v>48089</v>
      </c>
      <c r="BQ3639" s="297" t="s">
        <v>1067</v>
      </c>
      <c r="BR3639" s="297" t="s">
        <v>4743</v>
      </c>
      <c r="BS3639" s="297">
        <v>43249</v>
      </c>
      <c r="BT3639" s="297">
        <v>48089</v>
      </c>
      <c r="BU3639" s="294">
        <v>17124.72</v>
      </c>
      <c r="BV3639" s="294">
        <v>0</v>
      </c>
      <c r="BW3639" s="294">
        <v>0</v>
      </c>
    </row>
    <row r="3640" spans="1:75" s="289" customFormat="1" ht="18.2" customHeight="1" x14ac:dyDescent="0.15">
      <c r="A3640" s="298">
        <v>3638</v>
      </c>
      <c r="B3640" s="299" t="s">
        <v>305</v>
      </c>
      <c r="C3640" s="299" t="s">
        <v>306</v>
      </c>
      <c r="D3640" s="313">
        <v>45172</v>
      </c>
      <c r="E3640" s="300" t="s">
        <v>4087</v>
      </c>
      <c r="F3640" s="309">
        <v>0</v>
      </c>
      <c r="G3640" s="309">
        <v>0</v>
      </c>
      <c r="H3640" s="302">
        <v>139777.79</v>
      </c>
      <c r="I3640" s="302">
        <v>0</v>
      </c>
      <c r="J3640" s="302">
        <v>0</v>
      </c>
      <c r="K3640" s="302">
        <v>139777.79</v>
      </c>
      <c r="L3640" s="302">
        <v>960.45</v>
      </c>
      <c r="M3640" s="302">
        <v>0</v>
      </c>
      <c r="N3640" s="302">
        <v>0</v>
      </c>
      <c r="O3640" s="302">
        <v>960.45</v>
      </c>
      <c r="P3640" s="302">
        <v>0</v>
      </c>
      <c r="Q3640" s="302">
        <v>0</v>
      </c>
      <c r="R3640" s="302">
        <v>138817.34</v>
      </c>
      <c r="S3640" s="302">
        <v>0</v>
      </c>
      <c r="T3640" s="302">
        <v>1153.17</v>
      </c>
      <c r="U3640" s="302">
        <v>0</v>
      </c>
      <c r="V3640" s="302">
        <v>0</v>
      </c>
      <c r="W3640" s="302">
        <v>1153.17</v>
      </c>
      <c r="X3640" s="302">
        <v>0</v>
      </c>
      <c r="Y3640" s="302">
        <v>0</v>
      </c>
      <c r="Z3640" s="302">
        <v>0</v>
      </c>
      <c r="AA3640" s="302">
        <v>0</v>
      </c>
      <c r="AB3640" s="302">
        <v>0</v>
      </c>
      <c r="AC3640" s="302">
        <v>0</v>
      </c>
      <c r="AD3640" s="302">
        <v>0</v>
      </c>
      <c r="AE3640" s="302">
        <v>0</v>
      </c>
      <c r="AF3640" s="302">
        <v>0</v>
      </c>
      <c r="AG3640" s="302">
        <v>0</v>
      </c>
      <c r="AH3640" s="302">
        <v>112.59</v>
      </c>
      <c r="AI3640" s="302">
        <v>0</v>
      </c>
      <c r="AJ3640" s="302">
        <v>0</v>
      </c>
      <c r="AK3640" s="302">
        <v>0</v>
      </c>
      <c r="AL3640" s="302">
        <v>0</v>
      </c>
      <c r="AM3640" s="302">
        <v>0</v>
      </c>
      <c r="AN3640" s="302">
        <v>0</v>
      </c>
      <c r="AO3640" s="302">
        <v>0</v>
      </c>
      <c r="AP3640" s="302">
        <v>2250</v>
      </c>
      <c r="AQ3640" s="302">
        <v>0</v>
      </c>
      <c r="AR3640" s="302">
        <v>2226.21</v>
      </c>
      <c r="AS3640" s="302">
        <v>0</v>
      </c>
      <c r="AT3640" s="295">
        <f t="shared" si="56"/>
        <v>2250</v>
      </c>
      <c r="AU3640" s="302">
        <v>0</v>
      </c>
      <c r="AV3640" s="302">
        <v>0</v>
      </c>
      <c r="AW3640" s="303">
        <v>95</v>
      </c>
      <c r="AX3640" s="303">
        <v>159</v>
      </c>
      <c r="AY3640" s="302">
        <v>253022.92</v>
      </c>
      <c r="AZ3640" s="302">
        <v>179629.19</v>
      </c>
      <c r="BA3640" s="301">
        <v>45.450426</v>
      </c>
      <c r="BB3640" s="301">
        <v>35.124064408389501</v>
      </c>
      <c r="BC3640" s="301">
        <v>9.9</v>
      </c>
      <c r="BD3640" s="301"/>
      <c r="BE3640" s="300" t="s">
        <v>4204</v>
      </c>
      <c r="BF3640" s="298"/>
      <c r="BG3640" s="300" t="s">
        <v>320</v>
      </c>
      <c r="BH3640" s="300" t="s">
        <v>197</v>
      </c>
      <c r="BI3640" s="300" t="s">
        <v>373</v>
      </c>
      <c r="BJ3640" s="300" t="s">
        <v>103</v>
      </c>
      <c r="BK3640" s="299" t="s">
        <v>4</v>
      </c>
      <c r="BL3640" s="301">
        <v>138817.34</v>
      </c>
      <c r="BM3640" s="299" t="s">
        <v>894</v>
      </c>
      <c r="BN3640" s="301"/>
      <c r="BO3640" s="304">
        <v>43249</v>
      </c>
      <c r="BP3640" s="304">
        <v>48089</v>
      </c>
      <c r="BQ3640" s="297" t="s">
        <v>1065</v>
      </c>
      <c r="BR3640" s="297" t="s">
        <v>4741</v>
      </c>
      <c r="BS3640" s="297">
        <v>43249</v>
      </c>
      <c r="BT3640" s="297">
        <v>48089</v>
      </c>
      <c r="BU3640" s="301">
        <v>0</v>
      </c>
      <c r="BV3640" s="301">
        <v>0</v>
      </c>
      <c r="BW3640" s="301">
        <v>0</v>
      </c>
    </row>
    <row r="3641" spans="1:75" s="289" customFormat="1" ht="18.2" customHeight="1" x14ac:dyDescent="0.15">
      <c r="A3641" s="291">
        <v>3639</v>
      </c>
      <c r="B3641" s="292" t="s">
        <v>305</v>
      </c>
      <c r="C3641" s="292" t="s">
        <v>306</v>
      </c>
      <c r="D3641" s="312">
        <v>45172</v>
      </c>
      <c r="E3641" s="293" t="s">
        <v>4076</v>
      </c>
      <c r="F3641" s="308">
        <v>0</v>
      </c>
      <c r="G3641" s="308">
        <v>0</v>
      </c>
      <c r="H3641" s="295">
        <v>82180.91</v>
      </c>
      <c r="I3641" s="295">
        <v>0</v>
      </c>
      <c r="J3641" s="295">
        <v>0</v>
      </c>
      <c r="K3641" s="295">
        <v>82180.91</v>
      </c>
      <c r="L3641" s="295">
        <v>564.69000000000005</v>
      </c>
      <c r="M3641" s="295">
        <v>0</v>
      </c>
      <c r="N3641" s="295">
        <v>0</v>
      </c>
      <c r="O3641" s="295">
        <v>564.69000000000005</v>
      </c>
      <c r="P3641" s="295">
        <v>0</v>
      </c>
      <c r="Q3641" s="295">
        <v>0</v>
      </c>
      <c r="R3641" s="295">
        <v>81616.22</v>
      </c>
      <c r="S3641" s="295">
        <v>0</v>
      </c>
      <c r="T3641" s="295">
        <v>677.99</v>
      </c>
      <c r="U3641" s="295">
        <v>0</v>
      </c>
      <c r="V3641" s="295">
        <v>0</v>
      </c>
      <c r="W3641" s="295">
        <v>677.99</v>
      </c>
      <c r="X3641" s="295">
        <v>0</v>
      </c>
      <c r="Y3641" s="295">
        <v>0</v>
      </c>
      <c r="Z3641" s="295">
        <v>0</v>
      </c>
      <c r="AA3641" s="295">
        <v>0</v>
      </c>
      <c r="AB3641" s="295">
        <v>0</v>
      </c>
      <c r="AC3641" s="295">
        <v>0</v>
      </c>
      <c r="AD3641" s="295">
        <v>0</v>
      </c>
      <c r="AE3641" s="295">
        <v>0</v>
      </c>
      <c r="AF3641" s="295">
        <v>0</v>
      </c>
      <c r="AG3641" s="295">
        <v>0</v>
      </c>
      <c r="AH3641" s="295">
        <v>90.49</v>
      </c>
      <c r="AI3641" s="295">
        <v>0</v>
      </c>
      <c r="AJ3641" s="295">
        <v>0</v>
      </c>
      <c r="AK3641" s="295">
        <v>0</v>
      </c>
      <c r="AL3641" s="295">
        <v>0</v>
      </c>
      <c r="AM3641" s="295">
        <v>0</v>
      </c>
      <c r="AN3641" s="295">
        <v>0</v>
      </c>
      <c r="AO3641" s="295">
        <v>0</v>
      </c>
      <c r="AP3641" s="295">
        <v>12.81</v>
      </c>
      <c r="AQ3641" s="295">
        <v>0</v>
      </c>
      <c r="AR3641" s="295">
        <v>45.98</v>
      </c>
      <c r="AS3641" s="295">
        <v>0</v>
      </c>
      <c r="AT3641" s="295">
        <f t="shared" si="56"/>
        <v>1300</v>
      </c>
      <c r="AU3641" s="295">
        <v>0</v>
      </c>
      <c r="AV3641" s="295">
        <v>0</v>
      </c>
      <c r="AW3641" s="296">
        <v>95</v>
      </c>
      <c r="AX3641" s="296">
        <v>160</v>
      </c>
      <c r="AY3641" s="295">
        <v>253022.92</v>
      </c>
      <c r="AZ3641" s="295">
        <v>105979.45</v>
      </c>
      <c r="BA3641" s="294">
        <v>26.634239999999998</v>
      </c>
      <c r="BB3641" s="294">
        <v>20.511391513852899</v>
      </c>
      <c r="BC3641" s="294">
        <v>9.9</v>
      </c>
      <c r="BD3641" s="294"/>
      <c r="BE3641" s="293" t="s">
        <v>4204</v>
      </c>
      <c r="BF3641" s="291"/>
      <c r="BG3641" s="293" t="s">
        <v>320</v>
      </c>
      <c r="BH3641" s="293" t="s">
        <v>197</v>
      </c>
      <c r="BI3641" s="293" t="s">
        <v>373</v>
      </c>
      <c r="BJ3641" s="293" t="s">
        <v>103</v>
      </c>
      <c r="BK3641" s="292" t="s">
        <v>4</v>
      </c>
      <c r="BL3641" s="294">
        <v>81616.22</v>
      </c>
      <c r="BM3641" s="292" t="s">
        <v>894</v>
      </c>
      <c r="BN3641" s="294"/>
      <c r="BO3641" s="297">
        <v>43216</v>
      </c>
      <c r="BP3641" s="297">
        <v>48086</v>
      </c>
      <c r="BQ3641" s="297" t="s">
        <v>1065</v>
      </c>
      <c r="BR3641" s="297" t="s">
        <v>4741</v>
      </c>
      <c r="BS3641" s="297">
        <v>43216</v>
      </c>
      <c r="BT3641" s="297">
        <v>48086</v>
      </c>
      <c r="BU3641" s="294">
        <v>0</v>
      </c>
      <c r="BV3641" s="294">
        <v>0</v>
      </c>
      <c r="BW3641" s="294">
        <v>0</v>
      </c>
    </row>
    <row r="3642" spans="1:75" s="289" customFormat="1" ht="18.2" customHeight="1" x14ac:dyDescent="0.15">
      <c r="A3642" s="298">
        <v>3640</v>
      </c>
      <c r="B3642" s="299" t="s">
        <v>305</v>
      </c>
      <c r="C3642" s="299" t="s">
        <v>306</v>
      </c>
      <c r="D3642" s="313">
        <v>45172</v>
      </c>
      <c r="E3642" s="300" t="s">
        <v>4088</v>
      </c>
      <c r="F3642" s="309">
        <v>0</v>
      </c>
      <c r="G3642" s="309">
        <v>0</v>
      </c>
      <c r="H3642" s="302">
        <v>118729.9</v>
      </c>
      <c r="I3642" s="302">
        <v>0</v>
      </c>
      <c r="J3642" s="302">
        <v>0</v>
      </c>
      <c r="K3642" s="302">
        <v>118729.9</v>
      </c>
      <c r="L3642" s="302">
        <v>803.67</v>
      </c>
      <c r="M3642" s="302">
        <v>0</v>
      </c>
      <c r="N3642" s="302">
        <v>0</v>
      </c>
      <c r="O3642" s="302">
        <v>803.67</v>
      </c>
      <c r="P3642" s="302">
        <v>0</v>
      </c>
      <c r="Q3642" s="302">
        <v>0</v>
      </c>
      <c r="R3642" s="302">
        <v>117926.23</v>
      </c>
      <c r="S3642" s="302">
        <v>0</v>
      </c>
      <c r="T3642" s="302">
        <v>979.52</v>
      </c>
      <c r="U3642" s="302">
        <v>0</v>
      </c>
      <c r="V3642" s="302">
        <v>0</v>
      </c>
      <c r="W3642" s="302">
        <v>979.52</v>
      </c>
      <c r="X3642" s="302">
        <v>0</v>
      </c>
      <c r="Y3642" s="302">
        <v>0</v>
      </c>
      <c r="Z3642" s="302">
        <v>0</v>
      </c>
      <c r="AA3642" s="302">
        <v>0</v>
      </c>
      <c r="AB3642" s="302">
        <v>0</v>
      </c>
      <c r="AC3642" s="302">
        <v>0</v>
      </c>
      <c r="AD3642" s="302">
        <v>0</v>
      </c>
      <c r="AE3642" s="302">
        <v>0</v>
      </c>
      <c r="AF3642" s="302">
        <v>0</v>
      </c>
      <c r="AG3642" s="302">
        <v>0</v>
      </c>
      <c r="AH3642" s="302">
        <v>104.32</v>
      </c>
      <c r="AI3642" s="302">
        <v>0</v>
      </c>
      <c r="AJ3642" s="302">
        <v>0</v>
      </c>
      <c r="AK3642" s="302">
        <v>0</v>
      </c>
      <c r="AL3642" s="302">
        <v>0</v>
      </c>
      <c r="AM3642" s="302">
        <v>0</v>
      </c>
      <c r="AN3642" s="302">
        <v>0</v>
      </c>
      <c r="AO3642" s="302">
        <v>0</v>
      </c>
      <c r="AP3642" s="302">
        <v>1135.8599999999999</v>
      </c>
      <c r="AQ3642" s="302">
        <v>0</v>
      </c>
      <c r="AR3642" s="302">
        <v>1135.8599999999999</v>
      </c>
      <c r="AS3642" s="302">
        <v>0</v>
      </c>
      <c r="AT3642" s="295">
        <f t="shared" si="56"/>
        <v>1887.5099999999998</v>
      </c>
      <c r="AU3642" s="302">
        <v>0</v>
      </c>
      <c r="AV3642" s="302">
        <v>0</v>
      </c>
      <c r="AW3642" s="303">
        <v>96</v>
      </c>
      <c r="AX3642" s="303">
        <v>160</v>
      </c>
      <c r="AY3642" s="302">
        <v>253023.01</v>
      </c>
      <c r="AZ3642" s="302">
        <v>152075.91</v>
      </c>
      <c r="BA3642" s="301">
        <v>38.534041000000002</v>
      </c>
      <c r="BB3642" s="301">
        <v>29.880959987649799</v>
      </c>
      <c r="BC3642" s="301">
        <v>9.9</v>
      </c>
      <c r="BD3642" s="301"/>
      <c r="BE3642" s="300" t="s">
        <v>4204</v>
      </c>
      <c r="BF3642" s="298"/>
      <c r="BG3642" s="300" t="s">
        <v>320</v>
      </c>
      <c r="BH3642" s="300" t="s">
        <v>197</v>
      </c>
      <c r="BI3642" s="300" t="s">
        <v>373</v>
      </c>
      <c r="BJ3642" s="300" t="s">
        <v>103</v>
      </c>
      <c r="BK3642" s="299" t="s">
        <v>4</v>
      </c>
      <c r="BL3642" s="301">
        <v>117926.23</v>
      </c>
      <c r="BM3642" s="299" t="s">
        <v>894</v>
      </c>
      <c r="BN3642" s="301"/>
      <c r="BO3642" s="304">
        <v>43249</v>
      </c>
      <c r="BP3642" s="304">
        <v>48120</v>
      </c>
      <c r="BQ3642" s="297" t="s">
        <v>1065</v>
      </c>
      <c r="BR3642" s="297" t="s">
        <v>4741</v>
      </c>
      <c r="BS3642" s="297">
        <v>43249</v>
      </c>
      <c r="BT3642" s="297">
        <v>48120</v>
      </c>
      <c r="BU3642" s="301">
        <v>0</v>
      </c>
      <c r="BV3642" s="301">
        <v>0</v>
      </c>
      <c r="BW3642" s="301">
        <v>0</v>
      </c>
    </row>
    <row r="3643" spans="1:75" s="289" customFormat="1" ht="18.2" customHeight="1" x14ac:dyDescent="0.15">
      <c r="A3643" s="291">
        <v>3641</v>
      </c>
      <c r="B3643" s="292" t="s">
        <v>305</v>
      </c>
      <c r="C3643" s="292" t="s">
        <v>306</v>
      </c>
      <c r="D3643" s="312">
        <v>45172</v>
      </c>
      <c r="E3643" s="293" t="s">
        <v>4138</v>
      </c>
      <c r="F3643" s="308">
        <v>0</v>
      </c>
      <c r="G3643" s="308">
        <v>0</v>
      </c>
      <c r="H3643" s="295">
        <v>212612.75</v>
      </c>
      <c r="I3643" s="295">
        <v>0</v>
      </c>
      <c r="J3643" s="295">
        <v>0</v>
      </c>
      <c r="K3643" s="295">
        <v>212612.75</v>
      </c>
      <c r="L3643" s="295">
        <v>1034.9100000000001</v>
      </c>
      <c r="M3643" s="295">
        <v>0</v>
      </c>
      <c r="N3643" s="295">
        <v>0</v>
      </c>
      <c r="O3643" s="295">
        <v>1034.9100000000001</v>
      </c>
      <c r="P3643" s="295">
        <v>0</v>
      </c>
      <c r="Q3643" s="295">
        <v>0</v>
      </c>
      <c r="R3643" s="295">
        <v>211577.84</v>
      </c>
      <c r="S3643" s="295">
        <v>0</v>
      </c>
      <c r="T3643" s="295">
        <v>1700.9</v>
      </c>
      <c r="U3643" s="295">
        <v>0</v>
      </c>
      <c r="V3643" s="295">
        <v>0</v>
      </c>
      <c r="W3643" s="295">
        <v>1700.9</v>
      </c>
      <c r="X3643" s="295">
        <v>0</v>
      </c>
      <c r="Y3643" s="295">
        <v>0</v>
      </c>
      <c r="Z3643" s="295">
        <v>0</v>
      </c>
      <c r="AA3643" s="295">
        <v>0</v>
      </c>
      <c r="AB3643" s="295">
        <v>0</v>
      </c>
      <c r="AC3643" s="295">
        <v>0</v>
      </c>
      <c r="AD3643" s="295">
        <v>0</v>
      </c>
      <c r="AE3643" s="295">
        <v>0</v>
      </c>
      <c r="AF3643" s="295">
        <v>0</v>
      </c>
      <c r="AG3643" s="295">
        <v>0</v>
      </c>
      <c r="AH3643" s="295">
        <v>134.61000000000001</v>
      </c>
      <c r="AI3643" s="295">
        <v>0</v>
      </c>
      <c r="AJ3643" s="295">
        <v>0</v>
      </c>
      <c r="AK3643" s="295">
        <v>0</v>
      </c>
      <c r="AL3643" s="295">
        <v>0</v>
      </c>
      <c r="AM3643" s="295">
        <v>0</v>
      </c>
      <c r="AN3643" s="295">
        <v>0</v>
      </c>
      <c r="AO3643" s="295">
        <v>0</v>
      </c>
      <c r="AP3643" s="295">
        <v>2870.42</v>
      </c>
      <c r="AQ3643" s="295">
        <v>0</v>
      </c>
      <c r="AR3643" s="295">
        <v>2870.42</v>
      </c>
      <c r="AS3643" s="295">
        <v>0</v>
      </c>
      <c r="AT3643" s="295">
        <f t="shared" si="56"/>
        <v>2870.42</v>
      </c>
      <c r="AU3643" s="295">
        <v>0</v>
      </c>
      <c r="AV3643" s="295">
        <v>0</v>
      </c>
      <c r="AW3643" s="296">
        <v>121</v>
      </c>
      <c r="AX3643" s="296">
        <v>181</v>
      </c>
      <c r="AY3643" s="295">
        <v>253021.99</v>
      </c>
      <c r="AZ3643" s="295">
        <v>253021.99</v>
      </c>
      <c r="BA3643" s="294">
        <v>90.000005999999999</v>
      </c>
      <c r="BB3643" s="294">
        <v>75.258308060366801</v>
      </c>
      <c r="BC3643" s="294">
        <v>9.6</v>
      </c>
      <c r="BD3643" s="294"/>
      <c r="BE3643" s="293" t="s">
        <v>4204</v>
      </c>
      <c r="BF3643" s="291"/>
      <c r="BG3643" s="293" t="s">
        <v>320</v>
      </c>
      <c r="BH3643" s="293" t="s">
        <v>197</v>
      </c>
      <c r="BI3643" s="293" t="s">
        <v>373</v>
      </c>
      <c r="BJ3643" s="293" t="s">
        <v>103</v>
      </c>
      <c r="BK3643" s="292" t="s">
        <v>4</v>
      </c>
      <c r="BL3643" s="294">
        <v>211577.84</v>
      </c>
      <c r="BM3643" s="292" t="s">
        <v>894</v>
      </c>
      <c r="BN3643" s="294"/>
      <c r="BO3643" s="297">
        <v>43347</v>
      </c>
      <c r="BP3643" s="297">
        <v>48856</v>
      </c>
      <c r="BQ3643" s="297" t="s">
        <v>1064</v>
      </c>
      <c r="BR3643" s="297" t="s">
        <v>4747</v>
      </c>
      <c r="BS3643" s="297" t="s">
        <v>4742</v>
      </c>
      <c r="BT3643" s="297" t="s">
        <v>4742</v>
      </c>
      <c r="BU3643" s="294">
        <v>0</v>
      </c>
      <c r="BV3643" s="294">
        <v>0</v>
      </c>
      <c r="BW3643" s="294">
        <v>0</v>
      </c>
    </row>
    <row r="3644" spans="1:75" s="289" customFormat="1" ht="18.2" customHeight="1" x14ac:dyDescent="0.15">
      <c r="A3644" s="298">
        <v>3642</v>
      </c>
      <c r="B3644" s="299" t="s">
        <v>305</v>
      </c>
      <c r="C3644" s="299" t="s">
        <v>306</v>
      </c>
      <c r="D3644" s="313">
        <v>45172</v>
      </c>
      <c r="E3644" s="300" t="s">
        <v>4077</v>
      </c>
      <c r="F3644" s="309">
        <v>0</v>
      </c>
      <c r="G3644" s="309">
        <v>0</v>
      </c>
      <c r="H3644" s="302">
        <v>196650.84</v>
      </c>
      <c r="I3644" s="302">
        <v>0</v>
      </c>
      <c r="J3644" s="302">
        <v>0</v>
      </c>
      <c r="K3644" s="302">
        <v>196650.84</v>
      </c>
      <c r="L3644" s="302">
        <v>1329.4</v>
      </c>
      <c r="M3644" s="302">
        <v>0</v>
      </c>
      <c r="N3644" s="302">
        <v>0</v>
      </c>
      <c r="O3644" s="302">
        <v>1329.4</v>
      </c>
      <c r="P3644" s="302">
        <v>0</v>
      </c>
      <c r="Q3644" s="302">
        <v>0</v>
      </c>
      <c r="R3644" s="302">
        <v>195321.44</v>
      </c>
      <c r="S3644" s="302">
        <v>0</v>
      </c>
      <c r="T3644" s="302">
        <v>1573.21</v>
      </c>
      <c r="U3644" s="302">
        <v>0</v>
      </c>
      <c r="V3644" s="302">
        <v>0</v>
      </c>
      <c r="W3644" s="302">
        <v>1573.21</v>
      </c>
      <c r="X3644" s="302">
        <v>0</v>
      </c>
      <c r="Y3644" s="302">
        <v>0</v>
      </c>
      <c r="Z3644" s="302">
        <v>0</v>
      </c>
      <c r="AA3644" s="302">
        <v>0</v>
      </c>
      <c r="AB3644" s="302">
        <v>0</v>
      </c>
      <c r="AC3644" s="302">
        <v>0</v>
      </c>
      <c r="AD3644" s="302">
        <v>0</v>
      </c>
      <c r="AE3644" s="302">
        <v>0</v>
      </c>
      <c r="AF3644" s="302">
        <v>0</v>
      </c>
      <c r="AG3644" s="302">
        <v>0</v>
      </c>
      <c r="AH3644" s="302">
        <v>134.61000000000001</v>
      </c>
      <c r="AI3644" s="302">
        <v>0</v>
      </c>
      <c r="AJ3644" s="302">
        <v>0</v>
      </c>
      <c r="AK3644" s="302">
        <v>0</v>
      </c>
      <c r="AL3644" s="302">
        <v>0</v>
      </c>
      <c r="AM3644" s="302">
        <v>0</v>
      </c>
      <c r="AN3644" s="302">
        <v>0</v>
      </c>
      <c r="AO3644" s="302">
        <v>0</v>
      </c>
      <c r="AP3644" s="302">
        <v>132.86000000000001</v>
      </c>
      <c r="AQ3644" s="302">
        <v>0</v>
      </c>
      <c r="AR3644" s="302">
        <v>130.08000000000001</v>
      </c>
      <c r="AS3644" s="302">
        <v>0</v>
      </c>
      <c r="AT3644" s="295">
        <f t="shared" si="56"/>
        <v>3040</v>
      </c>
      <c r="AU3644" s="302">
        <v>0</v>
      </c>
      <c r="AV3644" s="302">
        <v>0</v>
      </c>
      <c r="AW3644" s="303">
        <v>97</v>
      </c>
      <c r="AX3644" s="303">
        <v>162</v>
      </c>
      <c r="AY3644" s="302">
        <v>253022</v>
      </c>
      <c r="AZ3644" s="302">
        <v>253022</v>
      </c>
      <c r="BA3644" s="301">
        <v>90.000004000000004</v>
      </c>
      <c r="BB3644" s="301">
        <v>69.475896883613899</v>
      </c>
      <c r="BC3644" s="301">
        <v>9.6</v>
      </c>
      <c r="BD3644" s="301"/>
      <c r="BE3644" s="300" t="s">
        <v>4204</v>
      </c>
      <c r="BF3644" s="298"/>
      <c r="BG3644" s="300" t="s">
        <v>320</v>
      </c>
      <c r="BH3644" s="300" t="s">
        <v>197</v>
      </c>
      <c r="BI3644" s="300" t="s">
        <v>373</v>
      </c>
      <c r="BJ3644" s="300" t="s">
        <v>103</v>
      </c>
      <c r="BK3644" s="299" t="s">
        <v>4</v>
      </c>
      <c r="BL3644" s="301">
        <v>195321.44</v>
      </c>
      <c r="BM3644" s="299" t="s">
        <v>894</v>
      </c>
      <c r="BN3644" s="301"/>
      <c r="BO3644" s="304">
        <v>43216</v>
      </c>
      <c r="BP3644" s="304">
        <v>48147</v>
      </c>
      <c r="BQ3644" s="297" t="s">
        <v>1065</v>
      </c>
      <c r="BR3644" s="297" t="s">
        <v>4741</v>
      </c>
      <c r="BS3644" s="297">
        <v>43216</v>
      </c>
      <c r="BT3644" s="297">
        <v>48147</v>
      </c>
      <c r="BU3644" s="301">
        <v>0</v>
      </c>
      <c r="BV3644" s="301">
        <v>0</v>
      </c>
      <c r="BW3644" s="301">
        <v>0</v>
      </c>
    </row>
    <row r="3645" spans="1:75" s="289" customFormat="1" ht="18.2" customHeight="1" x14ac:dyDescent="0.15">
      <c r="A3645" s="291">
        <v>3643</v>
      </c>
      <c r="B3645" s="292" t="s">
        <v>305</v>
      </c>
      <c r="C3645" s="292" t="s">
        <v>306</v>
      </c>
      <c r="D3645" s="312">
        <v>45172</v>
      </c>
      <c r="E3645" s="293" t="s">
        <v>4078</v>
      </c>
      <c r="F3645" s="308">
        <v>0</v>
      </c>
      <c r="G3645" s="308">
        <v>0</v>
      </c>
      <c r="H3645" s="295">
        <v>175022.22</v>
      </c>
      <c r="I3645" s="295">
        <v>0</v>
      </c>
      <c r="J3645" s="295">
        <v>0</v>
      </c>
      <c r="K3645" s="295">
        <v>175022.22</v>
      </c>
      <c r="L3645" s="295">
        <v>1133.23</v>
      </c>
      <c r="M3645" s="295">
        <v>0</v>
      </c>
      <c r="N3645" s="295">
        <v>0</v>
      </c>
      <c r="O3645" s="295">
        <v>1133.23</v>
      </c>
      <c r="P3645" s="295">
        <v>0</v>
      </c>
      <c r="Q3645" s="295">
        <v>0</v>
      </c>
      <c r="R3645" s="295">
        <v>173888.99</v>
      </c>
      <c r="S3645" s="295">
        <v>0</v>
      </c>
      <c r="T3645" s="295">
        <v>1443.93</v>
      </c>
      <c r="U3645" s="295">
        <v>0</v>
      </c>
      <c r="V3645" s="295">
        <v>0</v>
      </c>
      <c r="W3645" s="295">
        <v>1443.93</v>
      </c>
      <c r="X3645" s="295">
        <v>0</v>
      </c>
      <c r="Y3645" s="295">
        <v>0</v>
      </c>
      <c r="Z3645" s="295">
        <v>0</v>
      </c>
      <c r="AA3645" s="295">
        <v>0</v>
      </c>
      <c r="AB3645" s="295">
        <v>0</v>
      </c>
      <c r="AC3645" s="295">
        <v>0</v>
      </c>
      <c r="AD3645" s="295">
        <v>0</v>
      </c>
      <c r="AE3645" s="295">
        <v>0</v>
      </c>
      <c r="AF3645" s="295">
        <v>0</v>
      </c>
      <c r="AG3645" s="295">
        <v>0</v>
      </c>
      <c r="AH3645" s="295">
        <v>155.87</v>
      </c>
      <c r="AI3645" s="295">
        <v>0</v>
      </c>
      <c r="AJ3645" s="295">
        <v>0</v>
      </c>
      <c r="AK3645" s="295">
        <v>0</v>
      </c>
      <c r="AL3645" s="295">
        <v>0</v>
      </c>
      <c r="AM3645" s="295">
        <v>0</v>
      </c>
      <c r="AN3645" s="295">
        <v>0</v>
      </c>
      <c r="AO3645" s="295">
        <v>0</v>
      </c>
      <c r="AP3645" s="295">
        <v>1.97</v>
      </c>
      <c r="AQ3645" s="295">
        <v>0</v>
      </c>
      <c r="AR3645" s="295">
        <v>0</v>
      </c>
      <c r="AS3645" s="295">
        <v>0</v>
      </c>
      <c r="AT3645" s="295">
        <f t="shared" si="56"/>
        <v>2735</v>
      </c>
      <c r="AU3645" s="295">
        <v>0</v>
      </c>
      <c r="AV3645" s="295">
        <v>0</v>
      </c>
      <c r="AW3645" s="296">
        <v>99</v>
      </c>
      <c r="AX3645" s="296">
        <v>164</v>
      </c>
      <c r="AY3645" s="295">
        <v>383799.98</v>
      </c>
      <c r="AZ3645" s="295">
        <v>222781.65</v>
      </c>
      <c r="BA3645" s="294">
        <v>37.881241000000003</v>
      </c>
      <c r="BB3645" s="294">
        <v>29.567653967176302</v>
      </c>
      <c r="BC3645" s="294">
        <v>9.9</v>
      </c>
      <c r="BD3645" s="294"/>
      <c r="BE3645" s="293" t="s">
        <v>4204</v>
      </c>
      <c r="BF3645" s="291"/>
      <c r="BG3645" s="293" t="s">
        <v>320</v>
      </c>
      <c r="BH3645" s="293" t="s">
        <v>197</v>
      </c>
      <c r="BI3645" s="293" t="s">
        <v>373</v>
      </c>
      <c r="BJ3645" s="293" t="s">
        <v>103</v>
      </c>
      <c r="BK3645" s="292" t="s">
        <v>4</v>
      </c>
      <c r="BL3645" s="294">
        <v>173888.99</v>
      </c>
      <c r="BM3645" s="292" t="s">
        <v>894</v>
      </c>
      <c r="BN3645" s="294"/>
      <c r="BO3645" s="297">
        <v>43216</v>
      </c>
      <c r="BP3645" s="297">
        <v>48208</v>
      </c>
      <c r="BQ3645" s="297" t="s">
        <v>1065</v>
      </c>
      <c r="BR3645" s="297" t="s">
        <v>4741</v>
      </c>
      <c r="BS3645" s="297">
        <v>43216</v>
      </c>
      <c r="BT3645" s="297">
        <v>48208</v>
      </c>
      <c r="BU3645" s="294">
        <v>0</v>
      </c>
      <c r="BV3645" s="294">
        <v>0</v>
      </c>
      <c r="BW3645" s="294">
        <v>0</v>
      </c>
    </row>
    <row r="3646" spans="1:75" s="289" customFormat="1" ht="18.2" customHeight="1" x14ac:dyDescent="0.15">
      <c r="A3646" s="298">
        <v>3644</v>
      </c>
      <c r="B3646" s="299" t="s">
        <v>305</v>
      </c>
      <c r="C3646" s="299" t="s">
        <v>306</v>
      </c>
      <c r="D3646" s="313">
        <v>45172</v>
      </c>
      <c r="E3646" s="300" t="s">
        <v>4089</v>
      </c>
      <c r="F3646" s="309">
        <v>0</v>
      </c>
      <c r="G3646" s="309">
        <v>0</v>
      </c>
      <c r="H3646" s="302">
        <v>143318.75</v>
      </c>
      <c r="I3646" s="302">
        <v>0</v>
      </c>
      <c r="J3646" s="302">
        <v>0</v>
      </c>
      <c r="K3646" s="302">
        <v>143318.75</v>
      </c>
      <c r="L3646" s="302">
        <v>905.6</v>
      </c>
      <c r="M3646" s="302">
        <v>0</v>
      </c>
      <c r="N3646" s="302">
        <v>0</v>
      </c>
      <c r="O3646" s="302">
        <v>905.6</v>
      </c>
      <c r="P3646" s="302">
        <v>0</v>
      </c>
      <c r="Q3646" s="302">
        <v>0</v>
      </c>
      <c r="R3646" s="302">
        <v>142413.15</v>
      </c>
      <c r="S3646" s="302">
        <v>0</v>
      </c>
      <c r="T3646" s="302">
        <v>1134.6099999999999</v>
      </c>
      <c r="U3646" s="302">
        <v>0</v>
      </c>
      <c r="V3646" s="302">
        <v>0</v>
      </c>
      <c r="W3646" s="302">
        <v>1134.6099999999999</v>
      </c>
      <c r="X3646" s="302">
        <v>0</v>
      </c>
      <c r="Y3646" s="302">
        <v>0</v>
      </c>
      <c r="Z3646" s="302">
        <v>0</v>
      </c>
      <c r="AA3646" s="302">
        <v>0</v>
      </c>
      <c r="AB3646" s="302">
        <v>0</v>
      </c>
      <c r="AC3646" s="302">
        <v>0</v>
      </c>
      <c r="AD3646" s="302">
        <v>0</v>
      </c>
      <c r="AE3646" s="302">
        <v>0</v>
      </c>
      <c r="AF3646" s="302">
        <v>0</v>
      </c>
      <c r="AG3646" s="302">
        <v>0</v>
      </c>
      <c r="AH3646" s="302">
        <v>123.96</v>
      </c>
      <c r="AI3646" s="302">
        <v>0</v>
      </c>
      <c r="AJ3646" s="302">
        <v>0</v>
      </c>
      <c r="AK3646" s="302">
        <v>0</v>
      </c>
      <c r="AL3646" s="302">
        <v>0</v>
      </c>
      <c r="AM3646" s="302">
        <v>0</v>
      </c>
      <c r="AN3646" s="302">
        <v>0</v>
      </c>
      <c r="AO3646" s="302">
        <v>0</v>
      </c>
      <c r="AP3646" s="302">
        <v>1285.56</v>
      </c>
      <c r="AQ3646" s="302">
        <v>0</v>
      </c>
      <c r="AR3646" s="302">
        <v>1284.73</v>
      </c>
      <c r="AS3646" s="302">
        <v>0</v>
      </c>
      <c r="AT3646" s="295">
        <f t="shared" si="56"/>
        <v>2165</v>
      </c>
      <c r="AU3646" s="302">
        <v>0</v>
      </c>
      <c r="AV3646" s="302">
        <v>0</v>
      </c>
      <c r="AW3646" s="303">
        <v>102</v>
      </c>
      <c r="AX3646" s="303">
        <v>166</v>
      </c>
      <c r="AY3646" s="302">
        <v>299999.99</v>
      </c>
      <c r="AZ3646" s="302">
        <v>181196.93</v>
      </c>
      <c r="BA3646" s="301">
        <v>43.973075999999999</v>
      </c>
      <c r="BB3646" s="301">
        <v>34.560984385052201</v>
      </c>
      <c r="BC3646" s="301">
        <v>9.5</v>
      </c>
      <c r="BD3646" s="301"/>
      <c r="BE3646" s="300" t="s">
        <v>4204</v>
      </c>
      <c r="BF3646" s="298"/>
      <c r="BG3646" s="300" t="s">
        <v>320</v>
      </c>
      <c r="BH3646" s="300" t="s">
        <v>181</v>
      </c>
      <c r="BI3646" s="300" t="s">
        <v>400</v>
      </c>
      <c r="BJ3646" s="300" t="s">
        <v>103</v>
      </c>
      <c r="BK3646" s="299" t="s">
        <v>4</v>
      </c>
      <c r="BL3646" s="301">
        <v>142413.15</v>
      </c>
      <c r="BM3646" s="299" t="s">
        <v>894</v>
      </c>
      <c r="BN3646" s="301"/>
      <c r="BO3646" s="304">
        <v>43249</v>
      </c>
      <c r="BP3646" s="304">
        <v>48302</v>
      </c>
      <c r="BQ3646" s="297" t="s">
        <v>1065</v>
      </c>
      <c r="BR3646" s="297" t="s">
        <v>4741</v>
      </c>
      <c r="BS3646" s="297">
        <v>43249</v>
      </c>
      <c r="BT3646" s="297">
        <v>48302</v>
      </c>
      <c r="BU3646" s="301">
        <v>0</v>
      </c>
      <c r="BV3646" s="301">
        <v>0</v>
      </c>
      <c r="BW3646" s="301">
        <v>0</v>
      </c>
    </row>
    <row r="3647" spans="1:75" s="289" customFormat="1" ht="18.2" customHeight="1" x14ac:dyDescent="0.15">
      <c r="A3647" s="291">
        <v>3645</v>
      </c>
      <c r="B3647" s="292" t="s">
        <v>305</v>
      </c>
      <c r="C3647" s="292" t="s">
        <v>306</v>
      </c>
      <c r="D3647" s="312">
        <v>45172</v>
      </c>
      <c r="E3647" s="293" t="s">
        <v>4090</v>
      </c>
      <c r="F3647" s="308">
        <v>0</v>
      </c>
      <c r="G3647" s="308">
        <v>0</v>
      </c>
      <c r="H3647" s="295">
        <v>383506.42</v>
      </c>
      <c r="I3647" s="295">
        <v>0</v>
      </c>
      <c r="J3647" s="295">
        <v>0</v>
      </c>
      <c r="K3647" s="295">
        <v>383506.42</v>
      </c>
      <c r="L3647" s="295">
        <v>2682.34</v>
      </c>
      <c r="M3647" s="295">
        <v>0</v>
      </c>
      <c r="N3647" s="295">
        <v>0</v>
      </c>
      <c r="O3647" s="295">
        <v>2682.34</v>
      </c>
      <c r="P3647" s="295">
        <v>0</v>
      </c>
      <c r="Q3647" s="295">
        <v>0</v>
      </c>
      <c r="R3647" s="295">
        <v>380824.08</v>
      </c>
      <c r="S3647" s="295">
        <v>0</v>
      </c>
      <c r="T3647" s="295">
        <v>3036.09</v>
      </c>
      <c r="U3647" s="295">
        <v>0</v>
      </c>
      <c r="V3647" s="295">
        <v>0</v>
      </c>
      <c r="W3647" s="295">
        <v>3036.09</v>
      </c>
      <c r="X3647" s="295">
        <v>0</v>
      </c>
      <c r="Y3647" s="295">
        <v>0</v>
      </c>
      <c r="Z3647" s="295">
        <v>0</v>
      </c>
      <c r="AA3647" s="295">
        <v>0</v>
      </c>
      <c r="AB3647" s="295">
        <v>0</v>
      </c>
      <c r="AC3647" s="295">
        <v>0</v>
      </c>
      <c r="AD3647" s="295">
        <v>0</v>
      </c>
      <c r="AE3647" s="295">
        <v>0</v>
      </c>
      <c r="AF3647" s="295">
        <v>0</v>
      </c>
      <c r="AG3647" s="295">
        <v>0</v>
      </c>
      <c r="AH3647" s="295">
        <v>263.70999999999998</v>
      </c>
      <c r="AI3647" s="295">
        <v>0</v>
      </c>
      <c r="AJ3647" s="295">
        <v>0</v>
      </c>
      <c r="AK3647" s="295">
        <v>0</v>
      </c>
      <c r="AL3647" s="295">
        <v>0</v>
      </c>
      <c r="AM3647" s="295">
        <v>0</v>
      </c>
      <c r="AN3647" s="295">
        <v>0</v>
      </c>
      <c r="AO3647" s="295">
        <v>0</v>
      </c>
      <c r="AP3647" s="295">
        <v>110.74</v>
      </c>
      <c r="AQ3647" s="295">
        <v>0</v>
      </c>
      <c r="AR3647" s="295">
        <v>92.88</v>
      </c>
      <c r="AS3647" s="295">
        <v>0</v>
      </c>
      <c r="AT3647" s="295">
        <f t="shared" si="56"/>
        <v>6000</v>
      </c>
      <c r="AU3647" s="295">
        <v>0</v>
      </c>
      <c r="AV3647" s="295">
        <v>0</v>
      </c>
      <c r="AW3647" s="296">
        <v>95</v>
      </c>
      <c r="AX3647" s="296">
        <v>159</v>
      </c>
      <c r="AY3647" s="295">
        <v>495699.19</v>
      </c>
      <c r="AZ3647" s="295">
        <v>495699.19</v>
      </c>
      <c r="BA3647" s="294">
        <v>79.572450000000003</v>
      </c>
      <c r="BB3647" s="294">
        <v>61.132044747936803</v>
      </c>
      <c r="BC3647" s="294">
        <v>9.5</v>
      </c>
      <c r="BD3647" s="294"/>
      <c r="BE3647" s="293" t="s">
        <v>4204</v>
      </c>
      <c r="BF3647" s="291"/>
      <c r="BG3647" s="293" t="s">
        <v>307</v>
      </c>
      <c r="BH3647" s="293" t="s">
        <v>229</v>
      </c>
      <c r="BI3647" s="293" t="s">
        <v>499</v>
      </c>
      <c r="BJ3647" s="293" t="s">
        <v>103</v>
      </c>
      <c r="BK3647" s="292" t="s">
        <v>4</v>
      </c>
      <c r="BL3647" s="294">
        <v>380824.08</v>
      </c>
      <c r="BM3647" s="292" t="s">
        <v>894</v>
      </c>
      <c r="BN3647" s="294"/>
      <c r="BO3647" s="297">
        <v>43242</v>
      </c>
      <c r="BP3647" s="297">
        <v>48082</v>
      </c>
      <c r="BQ3647" s="297" t="s">
        <v>1065</v>
      </c>
      <c r="BR3647" s="297" t="s">
        <v>4741</v>
      </c>
      <c r="BS3647" s="297">
        <v>43242</v>
      </c>
      <c r="BT3647" s="297">
        <v>48082</v>
      </c>
      <c r="BU3647" s="294">
        <v>0</v>
      </c>
      <c r="BV3647" s="294">
        <v>0</v>
      </c>
      <c r="BW3647" s="294">
        <v>0</v>
      </c>
    </row>
    <row r="3648" spans="1:75" s="289" customFormat="1" ht="18.2" customHeight="1" x14ac:dyDescent="0.15">
      <c r="A3648" s="298">
        <v>3646</v>
      </c>
      <c r="B3648" s="299" t="s">
        <v>305</v>
      </c>
      <c r="C3648" s="299" t="s">
        <v>306</v>
      </c>
      <c r="D3648" s="313">
        <v>45172</v>
      </c>
      <c r="E3648" s="300" t="s">
        <v>4091</v>
      </c>
      <c r="F3648" s="309">
        <v>49</v>
      </c>
      <c r="G3648" s="309">
        <v>48</v>
      </c>
      <c r="H3648" s="302">
        <v>226906.07</v>
      </c>
      <c r="I3648" s="302">
        <v>60054.67</v>
      </c>
      <c r="J3648" s="302">
        <v>0</v>
      </c>
      <c r="K3648" s="302">
        <v>286960.74</v>
      </c>
      <c r="L3648" s="302">
        <v>1511.63</v>
      </c>
      <c r="M3648" s="302">
        <v>0</v>
      </c>
      <c r="N3648" s="302">
        <v>0</v>
      </c>
      <c r="O3648" s="302">
        <v>0</v>
      </c>
      <c r="P3648" s="302">
        <v>0</v>
      </c>
      <c r="Q3648" s="302">
        <v>0</v>
      </c>
      <c r="R3648" s="302">
        <v>286960.74</v>
      </c>
      <c r="S3648" s="302">
        <v>99635.57</v>
      </c>
      <c r="T3648" s="302">
        <v>1815.25</v>
      </c>
      <c r="U3648" s="302">
        <v>0</v>
      </c>
      <c r="V3648" s="302">
        <v>0</v>
      </c>
      <c r="W3648" s="302">
        <v>0</v>
      </c>
      <c r="X3648" s="302">
        <v>0</v>
      </c>
      <c r="Y3648" s="302">
        <v>0</v>
      </c>
      <c r="Z3648" s="302">
        <v>101450.82</v>
      </c>
      <c r="AA3648" s="302">
        <v>0</v>
      </c>
      <c r="AB3648" s="302">
        <v>0</v>
      </c>
      <c r="AC3648" s="302">
        <v>0</v>
      </c>
      <c r="AD3648" s="302">
        <v>0</v>
      </c>
      <c r="AE3648" s="302">
        <v>0</v>
      </c>
      <c r="AF3648" s="302">
        <v>0</v>
      </c>
      <c r="AG3648" s="302">
        <v>0</v>
      </c>
      <c r="AH3648" s="302">
        <v>0</v>
      </c>
      <c r="AI3648" s="302">
        <v>0</v>
      </c>
      <c r="AJ3648" s="302">
        <v>0</v>
      </c>
      <c r="AK3648" s="302">
        <v>0</v>
      </c>
      <c r="AL3648" s="302">
        <v>0</v>
      </c>
      <c r="AM3648" s="302">
        <v>0</v>
      </c>
      <c r="AN3648" s="302">
        <v>0</v>
      </c>
      <c r="AO3648" s="302">
        <v>0</v>
      </c>
      <c r="AP3648" s="302">
        <v>0</v>
      </c>
      <c r="AQ3648" s="302">
        <v>0</v>
      </c>
      <c r="AR3648" s="302">
        <v>0</v>
      </c>
      <c r="AS3648" s="302">
        <v>0</v>
      </c>
      <c r="AT3648" s="295">
        <f t="shared" si="56"/>
        <v>0</v>
      </c>
      <c r="AU3648" s="302">
        <v>61566.3</v>
      </c>
      <c r="AV3648" s="302">
        <v>101450.82</v>
      </c>
      <c r="AW3648" s="303">
        <v>98</v>
      </c>
      <c r="AX3648" s="303">
        <v>162</v>
      </c>
      <c r="AY3648" s="302">
        <v>386699.99</v>
      </c>
      <c r="AZ3648" s="302">
        <v>290005.48</v>
      </c>
      <c r="BA3648" s="301">
        <v>48.616503999999999</v>
      </c>
      <c r="BB3648" s="301">
        <v>48.106083940389503</v>
      </c>
      <c r="BC3648" s="301">
        <v>9.6</v>
      </c>
      <c r="BD3648" s="301"/>
      <c r="BE3648" s="300" t="s">
        <v>4204</v>
      </c>
      <c r="BF3648" s="298"/>
      <c r="BG3648" s="300" t="s">
        <v>320</v>
      </c>
      <c r="BH3648" s="300" t="s">
        <v>197</v>
      </c>
      <c r="BI3648" s="300" t="s">
        <v>373</v>
      </c>
      <c r="BJ3648" s="300" t="s">
        <v>4205</v>
      </c>
      <c r="BK3648" s="299" t="s">
        <v>4</v>
      </c>
      <c r="BL3648" s="301">
        <v>286960.74</v>
      </c>
      <c r="BM3648" s="299" t="s">
        <v>894</v>
      </c>
      <c r="BN3648" s="301"/>
      <c r="BO3648" s="304">
        <v>43249</v>
      </c>
      <c r="BP3648" s="304">
        <v>48181</v>
      </c>
      <c r="BQ3648" s="297" t="s">
        <v>1066</v>
      </c>
      <c r="BR3648" s="297" t="s">
        <v>4744</v>
      </c>
      <c r="BS3648" s="297">
        <v>43249</v>
      </c>
      <c r="BT3648" s="297">
        <v>48181</v>
      </c>
      <c r="BU3648" s="301">
        <v>8500.32</v>
      </c>
      <c r="BV3648" s="301">
        <v>0</v>
      </c>
      <c r="BW3648" s="301">
        <v>0</v>
      </c>
    </row>
    <row r="3649" spans="1:75" s="289" customFormat="1" ht="18.2" customHeight="1" x14ac:dyDescent="0.15">
      <c r="A3649" s="291">
        <v>3647</v>
      </c>
      <c r="B3649" s="292" t="s">
        <v>305</v>
      </c>
      <c r="C3649" s="292" t="s">
        <v>306</v>
      </c>
      <c r="D3649" s="312">
        <v>45172</v>
      </c>
      <c r="E3649" s="293" t="s">
        <v>4445</v>
      </c>
      <c r="F3649" s="308">
        <v>0</v>
      </c>
      <c r="G3649" s="308">
        <v>0</v>
      </c>
      <c r="H3649" s="295">
        <v>132624.22</v>
      </c>
      <c r="I3649" s="295">
        <v>0</v>
      </c>
      <c r="J3649" s="295">
        <v>0</v>
      </c>
      <c r="K3649" s="295">
        <v>132624.22</v>
      </c>
      <c r="L3649" s="295">
        <v>858.72</v>
      </c>
      <c r="M3649" s="295">
        <v>0</v>
      </c>
      <c r="N3649" s="295">
        <v>0</v>
      </c>
      <c r="O3649" s="295">
        <v>858.72</v>
      </c>
      <c r="P3649" s="295">
        <v>0</v>
      </c>
      <c r="Q3649" s="295">
        <v>0</v>
      </c>
      <c r="R3649" s="295">
        <v>131765.5</v>
      </c>
      <c r="S3649" s="295">
        <v>0</v>
      </c>
      <c r="T3649" s="295">
        <v>1094.1500000000001</v>
      </c>
      <c r="U3649" s="295">
        <v>0</v>
      </c>
      <c r="V3649" s="295">
        <v>0</v>
      </c>
      <c r="W3649" s="295">
        <v>1094.1500000000001</v>
      </c>
      <c r="X3649" s="295">
        <v>0</v>
      </c>
      <c r="Y3649" s="295">
        <v>0</v>
      </c>
      <c r="Z3649" s="295">
        <v>0</v>
      </c>
      <c r="AA3649" s="295">
        <v>0</v>
      </c>
      <c r="AB3649" s="295">
        <v>0</v>
      </c>
      <c r="AC3649" s="295">
        <v>0</v>
      </c>
      <c r="AD3649" s="295">
        <v>0</v>
      </c>
      <c r="AE3649" s="295">
        <v>0</v>
      </c>
      <c r="AF3649" s="295">
        <v>0</v>
      </c>
      <c r="AG3649" s="295">
        <v>0</v>
      </c>
      <c r="AH3649" s="295">
        <v>103.44</v>
      </c>
      <c r="AI3649" s="295">
        <v>0</v>
      </c>
      <c r="AJ3649" s="295">
        <v>0</v>
      </c>
      <c r="AK3649" s="295">
        <v>0</v>
      </c>
      <c r="AL3649" s="295">
        <v>0</v>
      </c>
      <c r="AM3649" s="295">
        <v>0</v>
      </c>
      <c r="AN3649" s="295">
        <v>0</v>
      </c>
      <c r="AO3649" s="295">
        <v>0</v>
      </c>
      <c r="AP3649" s="295">
        <v>87.38</v>
      </c>
      <c r="AQ3649" s="295">
        <v>0</v>
      </c>
      <c r="AR3649" s="295">
        <v>43.69</v>
      </c>
      <c r="AS3649" s="295">
        <v>0</v>
      </c>
      <c r="AT3649" s="295">
        <f t="shared" si="56"/>
        <v>2100</v>
      </c>
      <c r="AU3649" s="295">
        <v>0</v>
      </c>
      <c r="AV3649" s="295">
        <v>0</v>
      </c>
      <c r="AW3649" s="296">
        <v>99</v>
      </c>
      <c r="AX3649" s="296">
        <v>133</v>
      </c>
      <c r="AY3649" s="295">
        <v>253021.99</v>
      </c>
      <c r="AZ3649" s="295">
        <v>149119.42000000001</v>
      </c>
      <c r="BA3649" s="294">
        <v>37.956536</v>
      </c>
      <c r="BB3649" s="294">
        <v>33.539306579303997</v>
      </c>
      <c r="BC3649" s="294">
        <v>9.9</v>
      </c>
      <c r="BD3649" s="294"/>
      <c r="BE3649" s="293" t="s">
        <v>4204</v>
      </c>
      <c r="BF3649" s="291"/>
      <c r="BG3649" s="293" t="s">
        <v>320</v>
      </c>
      <c r="BH3649" s="293" t="s">
        <v>197</v>
      </c>
      <c r="BI3649" s="293" t="s">
        <v>373</v>
      </c>
      <c r="BJ3649" s="293" t="s">
        <v>103</v>
      </c>
      <c r="BK3649" s="292" t="s">
        <v>4</v>
      </c>
      <c r="BL3649" s="294">
        <v>131765.5</v>
      </c>
      <c r="BM3649" s="292" t="s">
        <v>894</v>
      </c>
      <c r="BN3649" s="294"/>
      <c r="BO3649" s="297">
        <v>44140</v>
      </c>
      <c r="BP3649" s="297">
        <v>48187</v>
      </c>
      <c r="BQ3649" s="297" t="s">
        <v>925</v>
      </c>
      <c r="BR3649" s="297" t="s">
        <v>4745</v>
      </c>
      <c r="BS3649" s="297" t="s">
        <v>4742</v>
      </c>
      <c r="BT3649" s="297" t="s">
        <v>4742</v>
      </c>
      <c r="BU3649" s="294">
        <v>0</v>
      </c>
      <c r="BV3649" s="294">
        <v>0</v>
      </c>
      <c r="BW3649" s="294">
        <v>0</v>
      </c>
    </row>
    <row r="3650" spans="1:75" s="289" customFormat="1" ht="18.2" customHeight="1" x14ac:dyDescent="0.15">
      <c r="A3650" s="298">
        <v>3648</v>
      </c>
      <c r="B3650" s="299" t="s">
        <v>305</v>
      </c>
      <c r="C3650" s="299" t="s">
        <v>306</v>
      </c>
      <c r="D3650" s="313">
        <v>45172</v>
      </c>
      <c r="E3650" s="300" t="s">
        <v>4092</v>
      </c>
      <c r="F3650" s="309">
        <v>0</v>
      </c>
      <c r="G3650" s="309">
        <v>0</v>
      </c>
      <c r="H3650" s="302">
        <v>261455.84</v>
      </c>
      <c r="I3650" s="302">
        <v>0</v>
      </c>
      <c r="J3650" s="302">
        <v>0</v>
      </c>
      <c r="K3650" s="302">
        <v>261455.84</v>
      </c>
      <c r="L3650" s="302">
        <v>4707.76</v>
      </c>
      <c r="M3650" s="302">
        <v>0</v>
      </c>
      <c r="N3650" s="302">
        <v>0</v>
      </c>
      <c r="O3650" s="302">
        <v>4707.76</v>
      </c>
      <c r="P3650" s="302">
        <v>0</v>
      </c>
      <c r="Q3650" s="302">
        <v>0</v>
      </c>
      <c r="R3650" s="302">
        <v>256748.08</v>
      </c>
      <c r="S3650" s="302">
        <v>0</v>
      </c>
      <c r="T3650" s="302">
        <v>1873.77</v>
      </c>
      <c r="U3650" s="302">
        <v>0</v>
      </c>
      <c r="V3650" s="302">
        <v>0</v>
      </c>
      <c r="W3650" s="302">
        <v>1873.77</v>
      </c>
      <c r="X3650" s="302">
        <v>0</v>
      </c>
      <c r="Y3650" s="302">
        <v>0</v>
      </c>
      <c r="Z3650" s="302">
        <v>0</v>
      </c>
      <c r="AA3650" s="302">
        <v>0</v>
      </c>
      <c r="AB3650" s="302">
        <v>0</v>
      </c>
      <c r="AC3650" s="302">
        <v>0</v>
      </c>
      <c r="AD3650" s="302">
        <v>0</v>
      </c>
      <c r="AE3650" s="302">
        <v>0</v>
      </c>
      <c r="AF3650" s="302">
        <v>0</v>
      </c>
      <c r="AG3650" s="302">
        <v>0</v>
      </c>
      <c r="AH3650" s="302">
        <v>247.64</v>
      </c>
      <c r="AI3650" s="302">
        <v>0</v>
      </c>
      <c r="AJ3650" s="302">
        <v>0</v>
      </c>
      <c r="AK3650" s="302">
        <v>0</v>
      </c>
      <c r="AL3650" s="302">
        <v>0</v>
      </c>
      <c r="AM3650" s="302">
        <v>0</v>
      </c>
      <c r="AN3650" s="302">
        <v>0</v>
      </c>
      <c r="AO3650" s="302">
        <v>0</v>
      </c>
      <c r="AP3650" s="302">
        <v>292.37</v>
      </c>
      <c r="AQ3650" s="302">
        <v>0</v>
      </c>
      <c r="AR3650" s="302">
        <v>271.54000000000002</v>
      </c>
      <c r="AS3650" s="302">
        <v>0</v>
      </c>
      <c r="AT3650" s="295">
        <f t="shared" si="56"/>
        <v>6850</v>
      </c>
      <c r="AU3650" s="302">
        <v>0</v>
      </c>
      <c r="AV3650" s="302">
        <v>0</v>
      </c>
      <c r="AW3650" s="303">
        <v>47</v>
      </c>
      <c r="AX3650" s="303">
        <v>111</v>
      </c>
      <c r="AY3650" s="302">
        <v>465480</v>
      </c>
      <c r="AZ3650" s="302">
        <v>465480</v>
      </c>
      <c r="BA3650" s="301">
        <v>88.274268000000006</v>
      </c>
      <c r="BB3650" s="301">
        <v>48.6900593417664</v>
      </c>
      <c r="BC3650" s="301">
        <v>8.6</v>
      </c>
      <c r="BD3650" s="301"/>
      <c r="BE3650" s="300" t="s">
        <v>4204</v>
      </c>
      <c r="BF3650" s="298"/>
      <c r="BG3650" s="300" t="s">
        <v>333</v>
      </c>
      <c r="BH3650" s="300" t="s">
        <v>193</v>
      </c>
      <c r="BI3650" s="300" t="s">
        <v>342</v>
      </c>
      <c r="BJ3650" s="300" t="s">
        <v>103</v>
      </c>
      <c r="BK3650" s="299" t="s">
        <v>4</v>
      </c>
      <c r="BL3650" s="301">
        <v>256748.08</v>
      </c>
      <c r="BM3650" s="299" t="s">
        <v>894</v>
      </c>
      <c r="BN3650" s="301"/>
      <c r="BO3650" s="304">
        <v>43242</v>
      </c>
      <c r="BP3650" s="304">
        <v>46621</v>
      </c>
      <c r="BQ3650" s="297" t="s">
        <v>1065</v>
      </c>
      <c r="BR3650" s="297" t="s">
        <v>4741</v>
      </c>
      <c r="BS3650" s="297">
        <v>43242</v>
      </c>
      <c r="BT3650" s="297">
        <v>46621</v>
      </c>
      <c r="BU3650" s="301">
        <v>0</v>
      </c>
      <c r="BV3650" s="301">
        <v>0</v>
      </c>
      <c r="BW3650" s="301">
        <v>0</v>
      </c>
    </row>
    <row r="3651" spans="1:75" s="289" customFormat="1" ht="18.2" customHeight="1" x14ac:dyDescent="0.15">
      <c r="A3651" s="291">
        <v>3649</v>
      </c>
      <c r="B3651" s="292" t="s">
        <v>305</v>
      </c>
      <c r="C3651" s="292" t="s">
        <v>306</v>
      </c>
      <c r="D3651" s="312">
        <v>45172</v>
      </c>
      <c r="E3651" s="293" t="s">
        <v>4114</v>
      </c>
      <c r="F3651" s="308">
        <v>0</v>
      </c>
      <c r="G3651" s="308">
        <v>4</v>
      </c>
      <c r="H3651" s="295">
        <v>180700.73</v>
      </c>
      <c r="I3651" s="295">
        <v>10976.59</v>
      </c>
      <c r="J3651" s="295">
        <v>0</v>
      </c>
      <c r="K3651" s="295">
        <v>191677.32</v>
      </c>
      <c r="L3651" s="295">
        <v>3046.35</v>
      </c>
      <c r="M3651" s="295">
        <v>0</v>
      </c>
      <c r="N3651" s="295">
        <v>10976.59</v>
      </c>
      <c r="O3651" s="295">
        <v>3046.35</v>
      </c>
      <c r="P3651" s="295">
        <v>0</v>
      </c>
      <c r="Q3651" s="295">
        <v>0</v>
      </c>
      <c r="R3651" s="295">
        <v>177654.38</v>
      </c>
      <c r="S3651" s="295">
        <v>4667.75</v>
      </c>
      <c r="T3651" s="295">
        <v>1505.84</v>
      </c>
      <c r="U3651" s="295">
        <v>0</v>
      </c>
      <c r="V3651" s="295">
        <v>4667.75</v>
      </c>
      <c r="W3651" s="295">
        <v>1505.84</v>
      </c>
      <c r="X3651" s="295">
        <v>0</v>
      </c>
      <c r="Y3651" s="295">
        <v>0</v>
      </c>
      <c r="Z3651" s="295">
        <v>0</v>
      </c>
      <c r="AA3651" s="295">
        <v>0</v>
      </c>
      <c r="AB3651" s="295">
        <v>0</v>
      </c>
      <c r="AC3651" s="295">
        <v>0</v>
      </c>
      <c r="AD3651" s="295">
        <v>0</v>
      </c>
      <c r="AE3651" s="295">
        <v>0</v>
      </c>
      <c r="AF3651" s="295">
        <v>0</v>
      </c>
      <c r="AG3651" s="295">
        <v>0</v>
      </c>
      <c r="AH3651" s="295">
        <v>219.72</v>
      </c>
      <c r="AI3651" s="295">
        <v>0</v>
      </c>
      <c r="AJ3651" s="295">
        <v>0</v>
      </c>
      <c r="AK3651" s="295">
        <v>0</v>
      </c>
      <c r="AL3651" s="295">
        <v>1050</v>
      </c>
      <c r="AM3651" s="295">
        <v>0</v>
      </c>
      <c r="AN3651" s="295">
        <v>0</v>
      </c>
      <c r="AO3651" s="295">
        <v>659.16</v>
      </c>
      <c r="AP3651" s="295">
        <v>0</v>
      </c>
      <c r="AQ3651" s="295">
        <v>0</v>
      </c>
      <c r="AR3651" s="295">
        <v>0</v>
      </c>
      <c r="AS3651" s="295">
        <v>1050.4100000000001</v>
      </c>
      <c r="AT3651" s="295">
        <f t="shared" ref="AT3651:AT3714" si="57">AQ3651-AR3651-AS3651+AP3651+AO3651+AN3651+AL3651+AI3651+AH3651+AG3651+AF3651+AA3651+W3651+V3651+Q3651+P3651+O3651+N3651-J3651</f>
        <v>21075</v>
      </c>
      <c r="AU3651" s="295">
        <v>0</v>
      </c>
      <c r="AV3651" s="295">
        <v>0</v>
      </c>
      <c r="AW3651" s="296">
        <v>119</v>
      </c>
      <c r="AX3651" s="296">
        <v>182</v>
      </c>
      <c r="AY3651" s="295">
        <v>413002.27</v>
      </c>
      <c r="AZ3651" s="295">
        <v>413002.27</v>
      </c>
      <c r="BA3651" s="294">
        <v>70.446072000000001</v>
      </c>
      <c r="BB3651" s="294">
        <v>30.3026258054111</v>
      </c>
      <c r="BC3651" s="294">
        <v>10</v>
      </c>
      <c r="BD3651" s="294"/>
      <c r="BE3651" s="293" t="s">
        <v>4204</v>
      </c>
      <c r="BF3651" s="291"/>
      <c r="BG3651" s="293" t="s">
        <v>351</v>
      </c>
      <c r="BH3651" s="293" t="s">
        <v>370</v>
      </c>
      <c r="BI3651" s="293" t="s">
        <v>371</v>
      </c>
      <c r="BJ3651" s="293" t="s">
        <v>103</v>
      </c>
      <c r="BK3651" s="292" t="s">
        <v>4</v>
      </c>
      <c r="BL3651" s="294">
        <v>177654.38</v>
      </c>
      <c r="BM3651" s="292" t="s">
        <v>894</v>
      </c>
      <c r="BN3651" s="294"/>
      <c r="BO3651" s="297">
        <v>43269</v>
      </c>
      <c r="BP3651" s="297">
        <v>48809</v>
      </c>
      <c r="BQ3651" s="297" t="s">
        <v>925</v>
      </c>
      <c r="BR3651" s="297" t="s">
        <v>4745</v>
      </c>
      <c r="BS3651" s="297" t="s">
        <v>4742</v>
      </c>
      <c r="BT3651" s="297" t="s">
        <v>4742</v>
      </c>
      <c r="BU3651" s="294">
        <v>0</v>
      </c>
      <c r="BV3651" s="294">
        <v>0</v>
      </c>
      <c r="BW3651" s="294">
        <v>0</v>
      </c>
    </row>
    <row r="3652" spans="1:75" s="289" customFormat="1" ht="18.2" customHeight="1" x14ac:dyDescent="0.15">
      <c r="A3652" s="298">
        <v>3650</v>
      </c>
      <c r="B3652" s="299" t="s">
        <v>305</v>
      </c>
      <c r="C3652" s="299" t="s">
        <v>306</v>
      </c>
      <c r="D3652" s="313">
        <v>45172</v>
      </c>
      <c r="E3652" s="300" t="s">
        <v>4093</v>
      </c>
      <c r="F3652" s="309">
        <v>0</v>
      </c>
      <c r="G3652" s="309">
        <v>0</v>
      </c>
      <c r="H3652" s="302">
        <v>188524.87</v>
      </c>
      <c r="I3652" s="302">
        <v>0</v>
      </c>
      <c r="J3652" s="302">
        <v>0</v>
      </c>
      <c r="K3652" s="302">
        <v>188524.87</v>
      </c>
      <c r="L3652" s="302">
        <v>1460.49</v>
      </c>
      <c r="M3652" s="302">
        <v>0</v>
      </c>
      <c r="N3652" s="302">
        <v>0</v>
      </c>
      <c r="O3652" s="302">
        <v>1460.49</v>
      </c>
      <c r="P3652" s="302">
        <v>0</v>
      </c>
      <c r="Q3652" s="302">
        <v>0</v>
      </c>
      <c r="R3652" s="302">
        <v>187064.38</v>
      </c>
      <c r="S3652" s="302">
        <v>0</v>
      </c>
      <c r="T3652" s="302">
        <v>1571.04</v>
      </c>
      <c r="U3652" s="302">
        <v>0</v>
      </c>
      <c r="V3652" s="302">
        <v>0</v>
      </c>
      <c r="W3652" s="302">
        <v>1571.04</v>
      </c>
      <c r="X3652" s="302">
        <v>0</v>
      </c>
      <c r="Y3652" s="302">
        <v>0</v>
      </c>
      <c r="Z3652" s="302">
        <v>0</v>
      </c>
      <c r="AA3652" s="302">
        <v>0</v>
      </c>
      <c r="AB3652" s="302">
        <v>0</v>
      </c>
      <c r="AC3652" s="302">
        <v>0</v>
      </c>
      <c r="AD3652" s="302">
        <v>0</v>
      </c>
      <c r="AE3652" s="302">
        <v>0</v>
      </c>
      <c r="AF3652" s="302">
        <v>0</v>
      </c>
      <c r="AG3652" s="302">
        <v>0</v>
      </c>
      <c r="AH3652" s="302">
        <v>132.47</v>
      </c>
      <c r="AI3652" s="302">
        <v>0</v>
      </c>
      <c r="AJ3652" s="302">
        <v>0</v>
      </c>
      <c r="AK3652" s="302">
        <v>0</v>
      </c>
      <c r="AL3652" s="302">
        <v>0</v>
      </c>
      <c r="AM3652" s="302">
        <v>0</v>
      </c>
      <c r="AN3652" s="302">
        <v>0</v>
      </c>
      <c r="AO3652" s="302">
        <v>0</v>
      </c>
      <c r="AP3652" s="302">
        <v>90</v>
      </c>
      <c r="AQ3652" s="302">
        <v>0</v>
      </c>
      <c r="AR3652" s="302">
        <v>84</v>
      </c>
      <c r="AS3652" s="302">
        <v>0</v>
      </c>
      <c r="AT3652" s="295">
        <f t="shared" si="57"/>
        <v>3170</v>
      </c>
      <c r="AU3652" s="302">
        <v>0</v>
      </c>
      <c r="AV3652" s="302">
        <v>0</v>
      </c>
      <c r="AW3652" s="303">
        <v>87</v>
      </c>
      <c r="AX3652" s="303">
        <v>151</v>
      </c>
      <c r="AY3652" s="302">
        <v>249002.79</v>
      </c>
      <c r="AZ3652" s="302">
        <v>249002.79</v>
      </c>
      <c r="BA3652" s="301">
        <v>89.521675999999999</v>
      </c>
      <c r="BB3652" s="301">
        <v>67.253530843975199</v>
      </c>
      <c r="BC3652" s="301">
        <v>10</v>
      </c>
      <c r="BD3652" s="301"/>
      <c r="BE3652" s="300" t="s">
        <v>4204</v>
      </c>
      <c r="BF3652" s="298"/>
      <c r="BG3652" s="300" t="s">
        <v>320</v>
      </c>
      <c r="BH3652" s="300" t="s">
        <v>197</v>
      </c>
      <c r="BI3652" s="300" t="s">
        <v>373</v>
      </c>
      <c r="BJ3652" s="300" t="s">
        <v>103</v>
      </c>
      <c r="BK3652" s="299" t="s">
        <v>4</v>
      </c>
      <c r="BL3652" s="301">
        <v>187064.38</v>
      </c>
      <c r="BM3652" s="299" t="s">
        <v>894</v>
      </c>
      <c r="BN3652" s="301"/>
      <c r="BO3652" s="304">
        <v>43249</v>
      </c>
      <c r="BP3652" s="304">
        <v>47846</v>
      </c>
      <c r="BQ3652" s="297" t="s">
        <v>1065</v>
      </c>
      <c r="BR3652" s="297" t="s">
        <v>4741</v>
      </c>
      <c r="BS3652" s="297">
        <v>43249</v>
      </c>
      <c r="BT3652" s="297">
        <v>47846</v>
      </c>
      <c r="BU3652" s="301">
        <v>0</v>
      </c>
      <c r="BV3652" s="301">
        <v>0</v>
      </c>
      <c r="BW3652" s="301">
        <v>0</v>
      </c>
    </row>
    <row r="3653" spans="1:75" s="289" customFormat="1" ht="18.2" customHeight="1" x14ac:dyDescent="0.15">
      <c r="A3653" s="291">
        <v>3651</v>
      </c>
      <c r="B3653" s="292" t="s">
        <v>305</v>
      </c>
      <c r="C3653" s="292" t="s">
        <v>306</v>
      </c>
      <c r="D3653" s="312">
        <v>45172</v>
      </c>
      <c r="E3653" s="293" t="s">
        <v>4094</v>
      </c>
      <c r="F3653" s="308">
        <v>1</v>
      </c>
      <c r="G3653" s="308">
        <v>0</v>
      </c>
      <c r="H3653" s="295">
        <v>133338.6</v>
      </c>
      <c r="I3653" s="295">
        <v>0</v>
      </c>
      <c r="J3653" s="295">
        <v>0</v>
      </c>
      <c r="K3653" s="295">
        <v>133338.6</v>
      </c>
      <c r="L3653" s="295">
        <v>1032.96</v>
      </c>
      <c r="M3653" s="295">
        <v>0</v>
      </c>
      <c r="N3653" s="295">
        <v>0</v>
      </c>
      <c r="O3653" s="295">
        <v>0</v>
      </c>
      <c r="P3653" s="295">
        <v>0</v>
      </c>
      <c r="Q3653" s="295">
        <v>0</v>
      </c>
      <c r="R3653" s="295">
        <v>133338.6</v>
      </c>
      <c r="S3653" s="295">
        <v>0</v>
      </c>
      <c r="T3653" s="295">
        <v>1111.1600000000001</v>
      </c>
      <c r="U3653" s="295">
        <v>0</v>
      </c>
      <c r="V3653" s="295">
        <v>0</v>
      </c>
      <c r="W3653" s="295">
        <v>0</v>
      </c>
      <c r="X3653" s="295">
        <v>0</v>
      </c>
      <c r="Y3653" s="295">
        <v>0</v>
      </c>
      <c r="Z3653" s="295">
        <v>1111.1600000000001</v>
      </c>
      <c r="AA3653" s="295">
        <v>0</v>
      </c>
      <c r="AB3653" s="295">
        <v>0</v>
      </c>
      <c r="AC3653" s="295">
        <v>0</v>
      </c>
      <c r="AD3653" s="295">
        <v>0</v>
      </c>
      <c r="AE3653" s="295">
        <v>0</v>
      </c>
      <c r="AF3653" s="295">
        <v>0</v>
      </c>
      <c r="AG3653" s="295">
        <v>0</v>
      </c>
      <c r="AH3653" s="295">
        <v>0.66</v>
      </c>
      <c r="AI3653" s="295">
        <v>0</v>
      </c>
      <c r="AJ3653" s="295">
        <v>0</v>
      </c>
      <c r="AK3653" s="295">
        <v>0</v>
      </c>
      <c r="AL3653" s="295">
        <v>0</v>
      </c>
      <c r="AM3653" s="295">
        <v>0</v>
      </c>
      <c r="AN3653" s="295">
        <v>0</v>
      </c>
      <c r="AO3653" s="295">
        <v>0</v>
      </c>
      <c r="AP3653" s="295">
        <v>0</v>
      </c>
      <c r="AQ3653" s="295">
        <v>0</v>
      </c>
      <c r="AR3653" s="295">
        <v>0.66</v>
      </c>
      <c r="AS3653" s="295">
        <v>0</v>
      </c>
      <c r="AT3653" s="295">
        <f t="shared" si="57"/>
        <v>0</v>
      </c>
      <c r="AU3653" s="295">
        <v>1032.96</v>
      </c>
      <c r="AV3653" s="295">
        <v>1111.1600000000001</v>
      </c>
      <c r="AW3653" s="296">
        <v>87</v>
      </c>
      <c r="AX3653" s="296">
        <v>151</v>
      </c>
      <c r="AY3653" s="295">
        <v>248799.12</v>
      </c>
      <c r="AZ3653" s="295">
        <v>176113</v>
      </c>
      <c r="BA3653" s="294">
        <v>44.752768000000003</v>
      </c>
      <c r="BB3653" s="294">
        <v>33.883196761424799</v>
      </c>
      <c r="BC3653" s="294">
        <v>10</v>
      </c>
      <c r="BD3653" s="294"/>
      <c r="BE3653" s="293" t="s">
        <v>4204</v>
      </c>
      <c r="BF3653" s="291"/>
      <c r="BG3653" s="293" t="s">
        <v>320</v>
      </c>
      <c r="BH3653" s="293" t="s">
        <v>197</v>
      </c>
      <c r="BI3653" s="293" t="s">
        <v>373</v>
      </c>
      <c r="BJ3653" s="293" t="s">
        <v>177</v>
      </c>
      <c r="BK3653" s="292" t="s">
        <v>4</v>
      </c>
      <c r="BL3653" s="294">
        <v>133338.6</v>
      </c>
      <c r="BM3653" s="292" t="s">
        <v>894</v>
      </c>
      <c r="BN3653" s="294"/>
      <c r="BO3653" s="297">
        <v>43249</v>
      </c>
      <c r="BP3653" s="297">
        <v>47846</v>
      </c>
      <c r="BQ3653" s="297" t="s">
        <v>1065</v>
      </c>
      <c r="BR3653" s="297" t="s">
        <v>4741</v>
      </c>
      <c r="BS3653" s="297">
        <v>43249</v>
      </c>
      <c r="BT3653" s="297">
        <v>47846</v>
      </c>
      <c r="BU3653" s="294">
        <v>109.89</v>
      </c>
      <c r="BV3653" s="294">
        <v>0</v>
      </c>
      <c r="BW3653" s="294">
        <v>0</v>
      </c>
    </row>
    <row r="3654" spans="1:75" s="289" customFormat="1" ht="18.2" customHeight="1" x14ac:dyDescent="0.15">
      <c r="A3654" s="298">
        <v>3652</v>
      </c>
      <c r="B3654" s="299" t="s">
        <v>305</v>
      </c>
      <c r="C3654" s="299" t="s">
        <v>306</v>
      </c>
      <c r="D3654" s="313">
        <v>45172</v>
      </c>
      <c r="E3654" s="300" t="s">
        <v>4095</v>
      </c>
      <c r="F3654" s="309">
        <v>0</v>
      </c>
      <c r="G3654" s="309">
        <v>0</v>
      </c>
      <c r="H3654" s="302">
        <v>116678.56</v>
      </c>
      <c r="I3654" s="302">
        <v>0</v>
      </c>
      <c r="J3654" s="302">
        <v>0</v>
      </c>
      <c r="K3654" s="302">
        <v>116678.56</v>
      </c>
      <c r="L3654" s="302">
        <v>903.9</v>
      </c>
      <c r="M3654" s="302">
        <v>0</v>
      </c>
      <c r="N3654" s="302">
        <v>0</v>
      </c>
      <c r="O3654" s="302">
        <v>903.9</v>
      </c>
      <c r="P3654" s="302">
        <v>0</v>
      </c>
      <c r="Q3654" s="302">
        <v>0</v>
      </c>
      <c r="R3654" s="302">
        <v>115774.66</v>
      </c>
      <c r="S3654" s="302">
        <v>0</v>
      </c>
      <c r="T3654" s="302">
        <v>972.32</v>
      </c>
      <c r="U3654" s="302">
        <v>0</v>
      </c>
      <c r="V3654" s="302">
        <v>0</v>
      </c>
      <c r="W3654" s="302">
        <v>972.32</v>
      </c>
      <c r="X3654" s="302">
        <v>0</v>
      </c>
      <c r="Y3654" s="302">
        <v>0</v>
      </c>
      <c r="Z3654" s="302">
        <v>0</v>
      </c>
      <c r="AA3654" s="302">
        <v>0</v>
      </c>
      <c r="AB3654" s="302">
        <v>0</v>
      </c>
      <c r="AC3654" s="302">
        <v>0</v>
      </c>
      <c r="AD3654" s="302">
        <v>0</v>
      </c>
      <c r="AE3654" s="302">
        <v>0</v>
      </c>
      <c r="AF3654" s="302">
        <v>0</v>
      </c>
      <c r="AG3654" s="302">
        <v>0</v>
      </c>
      <c r="AH3654" s="302">
        <v>104</v>
      </c>
      <c r="AI3654" s="302">
        <v>0</v>
      </c>
      <c r="AJ3654" s="302">
        <v>0</v>
      </c>
      <c r="AK3654" s="302">
        <v>0</v>
      </c>
      <c r="AL3654" s="302">
        <v>0</v>
      </c>
      <c r="AM3654" s="302">
        <v>0</v>
      </c>
      <c r="AN3654" s="302">
        <v>0</v>
      </c>
      <c r="AO3654" s="302">
        <v>0</v>
      </c>
      <c r="AP3654" s="302">
        <v>930.02</v>
      </c>
      <c r="AQ3654" s="302">
        <v>0</v>
      </c>
      <c r="AR3654" s="302">
        <v>930.02</v>
      </c>
      <c r="AS3654" s="302">
        <v>0</v>
      </c>
      <c r="AT3654" s="295">
        <f t="shared" si="57"/>
        <v>1980.2200000000003</v>
      </c>
      <c r="AU3654" s="302">
        <v>0</v>
      </c>
      <c r="AV3654" s="302">
        <v>0</v>
      </c>
      <c r="AW3654" s="303">
        <v>87</v>
      </c>
      <c r="AX3654" s="303">
        <v>151</v>
      </c>
      <c r="AY3654" s="302">
        <v>249002.79</v>
      </c>
      <c r="AZ3654" s="302">
        <v>154108.42000000001</v>
      </c>
      <c r="BA3654" s="301">
        <v>42.173926999999999</v>
      </c>
      <c r="BB3654" s="301">
        <v>31.683356816518</v>
      </c>
      <c r="BC3654" s="301">
        <v>10</v>
      </c>
      <c r="BD3654" s="301"/>
      <c r="BE3654" s="300" t="s">
        <v>4204</v>
      </c>
      <c r="BF3654" s="298"/>
      <c r="BG3654" s="300" t="s">
        <v>320</v>
      </c>
      <c r="BH3654" s="300" t="s">
        <v>197</v>
      </c>
      <c r="BI3654" s="300" t="s">
        <v>373</v>
      </c>
      <c r="BJ3654" s="300" t="s">
        <v>103</v>
      </c>
      <c r="BK3654" s="299" t="s">
        <v>4</v>
      </c>
      <c r="BL3654" s="301">
        <v>115774.66</v>
      </c>
      <c r="BM3654" s="299" t="s">
        <v>894</v>
      </c>
      <c r="BN3654" s="301"/>
      <c r="BO3654" s="304">
        <v>43249</v>
      </c>
      <c r="BP3654" s="304">
        <v>47846</v>
      </c>
      <c r="BQ3654" s="297" t="s">
        <v>1067</v>
      </c>
      <c r="BR3654" s="297" t="s">
        <v>4743</v>
      </c>
      <c r="BS3654" s="297">
        <v>43249</v>
      </c>
      <c r="BT3654" s="297">
        <v>47846</v>
      </c>
      <c r="BU3654" s="301">
        <v>0</v>
      </c>
      <c r="BV3654" s="301">
        <v>0</v>
      </c>
      <c r="BW3654" s="301">
        <v>0</v>
      </c>
    </row>
    <row r="3655" spans="1:75" s="289" customFormat="1" ht="18.2" customHeight="1" x14ac:dyDescent="0.15">
      <c r="A3655" s="291">
        <v>3653</v>
      </c>
      <c r="B3655" s="292" t="s">
        <v>305</v>
      </c>
      <c r="C3655" s="292" t="s">
        <v>306</v>
      </c>
      <c r="D3655" s="312">
        <v>45172</v>
      </c>
      <c r="E3655" s="293" t="s">
        <v>4096</v>
      </c>
      <c r="F3655" s="308">
        <v>0</v>
      </c>
      <c r="G3655" s="308">
        <v>0</v>
      </c>
      <c r="H3655" s="295">
        <v>175919.32</v>
      </c>
      <c r="I3655" s="295">
        <v>0</v>
      </c>
      <c r="J3655" s="295">
        <v>0</v>
      </c>
      <c r="K3655" s="295">
        <v>175919.32</v>
      </c>
      <c r="L3655" s="295">
        <v>1396.32</v>
      </c>
      <c r="M3655" s="295">
        <v>0</v>
      </c>
      <c r="N3655" s="295">
        <v>0</v>
      </c>
      <c r="O3655" s="295">
        <v>1396.32</v>
      </c>
      <c r="P3655" s="295">
        <v>0</v>
      </c>
      <c r="Q3655" s="295">
        <v>0</v>
      </c>
      <c r="R3655" s="295">
        <v>174523</v>
      </c>
      <c r="S3655" s="295">
        <v>0</v>
      </c>
      <c r="T3655" s="295">
        <v>1465.99</v>
      </c>
      <c r="U3655" s="295">
        <v>0</v>
      </c>
      <c r="V3655" s="295">
        <v>0</v>
      </c>
      <c r="W3655" s="295">
        <v>1465.99</v>
      </c>
      <c r="X3655" s="295">
        <v>0</v>
      </c>
      <c r="Y3655" s="295">
        <v>0</v>
      </c>
      <c r="Z3655" s="295">
        <v>0</v>
      </c>
      <c r="AA3655" s="295">
        <v>0</v>
      </c>
      <c r="AB3655" s="295">
        <v>0</v>
      </c>
      <c r="AC3655" s="295">
        <v>0</v>
      </c>
      <c r="AD3655" s="295">
        <v>0</v>
      </c>
      <c r="AE3655" s="295">
        <v>0</v>
      </c>
      <c r="AF3655" s="295">
        <v>0</v>
      </c>
      <c r="AG3655" s="295">
        <v>0</v>
      </c>
      <c r="AH3655" s="295">
        <v>125.55</v>
      </c>
      <c r="AI3655" s="295">
        <v>0</v>
      </c>
      <c r="AJ3655" s="295">
        <v>0</v>
      </c>
      <c r="AK3655" s="295">
        <v>0</v>
      </c>
      <c r="AL3655" s="295">
        <v>0</v>
      </c>
      <c r="AM3655" s="295">
        <v>0</v>
      </c>
      <c r="AN3655" s="295">
        <v>0</v>
      </c>
      <c r="AO3655" s="295">
        <v>0</v>
      </c>
      <c r="AP3655" s="295">
        <v>734.94</v>
      </c>
      <c r="AQ3655" s="295">
        <v>0</v>
      </c>
      <c r="AR3655" s="295">
        <v>722.8</v>
      </c>
      <c r="AS3655" s="295">
        <v>0</v>
      </c>
      <c r="AT3655" s="295">
        <f t="shared" si="57"/>
        <v>3000</v>
      </c>
      <c r="AU3655" s="295">
        <v>0</v>
      </c>
      <c r="AV3655" s="295">
        <v>0</v>
      </c>
      <c r="AW3655" s="296">
        <v>88</v>
      </c>
      <c r="AX3655" s="296">
        <v>152</v>
      </c>
      <c r="AY3655" s="295">
        <v>235998.97</v>
      </c>
      <c r="AZ3655" s="295">
        <v>235998.97</v>
      </c>
      <c r="BA3655" s="294">
        <v>77.118977000000001</v>
      </c>
      <c r="BB3655" s="294">
        <v>57.030059169203199</v>
      </c>
      <c r="BC3655" s="294">
        <v>10</v>
      </c>
      <c r="BD3655" s="294"/>
      <c r="BE3655" s="293" t="s">
        <v>4204</v>
      </c>
      <c r="BF3655" s="291"/>
      <c r="BG3655" s="293" t="s">
        <v>320</v>
      </c>
      <c r="BH3655" s="293" t="s">
        <v>197</v>
      </c>
      <c r="BI3655" s="293" t="s">
        <v>373</v>
      </c>
      <c r="BJ3655" s="293" t="s">
        <v>103</v>
      </c>
      <c r="BK3655" s="292" t="s">
        <v>4</v>
      </c>
      <c r="BL3655" s="294">
        <v>174523</v>
      </c>
      <c r="BM3655" s="292" t="s">
        <v>894</v>
      </c>
      <c r="BN3655" s="294"/>
      <c r="BO3655" s="297">
        <v>43249</v>
      </c>
      <c r="BP3655" s="297">
        <v>47877</v>
      </c>
      <c r="BQ3655" s="297" t="s">
        <v>1065</v>
      </c>
      <c r="BR3655" s="297" t="s">
        <v>4741</v>
      </c>
      <c r="BS3655" s="297">
        <v>43249</v>
      </c>
      <c r="BT3655" s="297">
        <v>47877</v>
      </c>
      <c r="BU3655" s="294">
        <v>0</v>
      </c>
      <c r="BV3655" s="294">
        <v>0</v>
      </c>
      <c r="BW3655" s="294">
        <v>0</v>
      </c>
    </row>
    <row r="3656" spans="1:75" s="289" customFormat="1" ht="18.2" customHeight="1" x14ac:dyDescent="0.15">
      <c r="A3656" s="298">
        <v>3654</v>
      </c>
      <c r="B3656" s="299" t="s">
        <v>305</v>
      </c>
      <c r="C3656" s="299" t="s">
        <v>306</v>
      </c>
      <c r="D3656" s="313">
        <v>45172</v>
      </c>
      <c r="E3656" s="300" t="s">
        <v>4097</v>
      </c>
      <c r="F3656" s="309">
        <v>0</v>
      </c>
      <c r="G3656" s="309">
        <v>0</v>
      </c>
      <c r="H3656" s="302">
        <v>156394.97</v>
      </c>
      <c r="I3656" s="302">
        <v>0</v>
      </c>
      <c r="J3656" s="302">
        <v>0</v>
      </c>
      <c r="K3656" s="302">
        <v>156394.97</v>
      </c>
      <c r="L3656" s="302">
        <v>1173.69</v>
      </c>
      <c r="M3656" s="302">
        <v>0</v>
      </c>
      <c r="N3656" s="302">
        <v>0</v>
      </c>
      <c r="O3656" s="302">
        <v>1173.69</v>
      </c>
      <c r="P3656" s="302">
        <v>0</v>
      </c>
      <c r="Q3656" s="302">
        <v>0</v>
      </c>
      <c r="R3656" s="302">
        <v>155221.28</v>
      </c>
      <c r="S3656" s="302">
        <v>0</v>
      </c>
      <c r="T3656" s="302">
        <v>1303.29</v>
      </c>
      <c r="U3656" s="302">
        <v>0</v>
      </c>
      <c r="V3656" s="302">
        <v>0</v>
      </c>
      <c r="W3656" s="302">
        <v>1303.29</v>
      </c>
      <c r="X3656" s="302">
        <v>0</v>
      </c>
      <c r="Y3656" s="302">
        <v>0</v>
      </c>
      <c r="Z3656" s="302">
        <v>0</v>
      </c>
      <c r="AA3656" s="302">
        <v>0</v>
      </c>
      <c r="AB3656" s="302">
        <v>0</v>
      </c>
      <c r="AC3656" s="302">
        <v>0</v>
      </c>
      <c r="AD3656" s="302">
        <v>0</v>
      </c>
      <c r="AE3656" s="302">
        <v>0</v>
      </c>
      <c r="AF3656" s="302">
        <v>0</v>
      </c>
      <c r="AG3656" s="302">
        <v>0</v>
      </c>
      <c r="AH3656" s="302">
        <v>116.25</v>
      </c>
      <c r="AI3656" s="302">
        <v>0</v>
      </c>
      <c r="AJ3656" s="302">
        <v>0</v>
      </c>
      <c r="AK3656" s="302">
        <v>0</v>
      </c>
      <c r="AL3656" s="302">
        <v>0</v>
      </c>
      <c r="AM3656" s="302">
        <v>0</v>
      </c>
      <c r="AN3656" s="302">
        <v>0</v>
      </c>
      <c r="AO3656" s="302">
        <v>0</v>
      </c>
      <c r="AP3656" s="302">
        <v>0</v>
      </c>
      <c r="AQ3656" s="302">
        <v>0</v>
      </c>
      <c r="AR3656" s="302">
        <v>0.08</v>
      </c>
      <c r="AS3656" s="302">
        <v>0.15</v>
      </c>
      <c r="AT3656" s="295">
        <f t="shared" si="57"/>
        <v>2593</v>
      </c>
      <c r="AU3656" s="302">
        <v>0</v>
      </c>
      <c r="AV3656" s="302">
        <v>0</v>
      </c>
      <c r="AW3656" s="303">
        <v>89</v>
      </c>
      <c r="AX3656" s="303">
        <v>153</v>
      </c>
      <c r="AY3656" s="302">
        <v>236002.57</v>
      </c>
      <c r="AZ3656" s="302">
        <v>204996.65</v>
      </c>
      <c r="BA3656" s="301">
        <v>57.202764999999999</v>
      </c>
      <c r="BB3656" s="301">
        <v>43.313324402321697</v>
      </c>
      <c r="BC3656" s="301">
        <v>10</v>
      </c>
      <c r="BD3656" s="301"/>
      <c r="BE3656" s="300" t="s">
        <v>4204</v>
      </c>
      <c r="BF3656" s="298"/>
      <c r="BG3656" s="300" t="s">
        <v>320</v>
      </c>
      <c r="BH3656" s="300" t="s">
        <v>197</v>
      </c>
      <c r="BI3656" s="300" t="s">
        <v>373</v>
      </c>
      <c r="BJ3656" s="300" t="s">
        <v>103</v>
      </c>
      <c r="BK3656" s="299" t="s">
        <v>4</v>
      </c>
      <c r="BL3656" s="301">
        <v>155221.28</v>
      </c>
      <c r="BM3656" s="299" t="s">
        <v>894</v>
      </c>
      <c r="BN3656" s="301"/>
      <c r="BO3656" s="304">
        <v>43249</v>
      </c>
      <c r="BP3656" s="304">
        <v>47908</v>
      </c>
      <c r="BQ3656" s="297" t="s">
        <v>1065</v>
      </c>
      <c r="BR3656" s="297" t="s">
        <v>4741</v>
      </c>
      <c r="BS3656" s="297">
        <v>43249</v>
      </c>
      <c r="BT3656" s="297">
        <v>47908</v>
      </c>
      <c r="BU3656" s="301">
        <v>0</v>
      </c>
      <c r="BV3656" s="301">
        <v>0</v>
      </c>
      <c r="BW3656" s="301">
        <v>0</v>
      </c>
    </row>
    <row r="3657" spans="1:75" s="289" customFormat="1" ht="18.2" customHeight="1" x14ac:dyDescent="0.15">
      <c r="A3657" s="291">
        <v>3655</v>
      </c>
      <c r="B3657" s="292" t="s">
        <v>305</v>
      </c>
      <c r="C3657" s="292" t="s">
        <v>306</v>
      </c>
      <c r="D3657" s="312">
        <v>45172</v>
      </c>
      <c r="E3657" s="293" t="s">
        <v>4098</v>
      </c>
      <c r="F3657" s="308">
        <v>27</v>
      </c>
      <c r="G3657" s="308">
        <v>26</v>
      </c>
      <c r="H3657" s="295">
        <v>195375.26</v>
      </c>
      <c r="I3657" s="295">
        <v>31555.26</v>
      </c>
      <c r="J3657" s="295">
        <v>0</v>
      </c>
      <c r="K3657" s="295">
        <v>226930.52</v>
      </c>
      <c r="L3657" s="295">
        <v>1380.96</v>
      </c>
      <c r="M3657" s="295">
        <v>0</v>
      </c>
      <c r="N3657" s="295">
        <v>0</v>
      </c>
      <c r="O3657" s="295">
        <v>0</v>
      </c>
      <c r="P3657" s="295">
        <v>0</v>
      </c>
      <c r="Q3657" s="295">
        <v>0</v>
      </c>
      <c r="R3657" s="295">
        <v>226930.52</v>
      </c>
      <c r="S3657" s="295">
        <v>42420.86</v>
      </c>
      <c r="T3657" s="295">
        <v>1563</v>
      </c>
      <c r="U3657" s="295">
        <v>0</v>
      </c>
      <c r="V3657" s="295">
        <v>0</v>
      </c>
      <c r="W3657" s="295">
        <v>0</v>
      </c>
      <c r="X3657" s="295">
        <v>0</v>
      </c>
      <c r="Y3657" s="295">
        <v>0</v>
      </c>
      <c r="Z3657" s="295">
        <v>43983.86</v>
      </c>
      <c r="AA3657" s="295">
        <v>0</v>
      </c>
      <c r="AB3657" s="295">
        <v>0</v>
      </c>
      <c r="AC3657" s="295">
        <v>0</v>
      </c>
      <c r="AD3657" s="295">
        <v>0</v>
      </c>
      <c r="AE3657" s="295">
        <v>0</v>
      </c>
      <c r="AF3657" s="295">
        <v>0</v>
      </c>
      <c r="AG3657" s="295">
        <v>0</v>
      </c>
      <c r="AH3657" s="295">
        <v>0</v>
      </c>
      <c r="AI3657" s="295">
        <v>0</v>
      </c>
      <c r="AJ3657" s="295">
        <v>0</v>
      </c>
      <c r="AK3657" s="295">
        <v>0</v>
      </c>
      <c r="AL3657" s="295">
        <v>0</v>
      </c>
      <c r="AM3657" s="295">
        <v>0</v>
      </c>
      <c r="AN3657" s="295">
        <v>0</v>
      </c>
      <c r="AO3657" s="295">
        <v>0</v>
      </c>
      <c r="AP3657" s="295">
        <v>0</v>
      </c>
      <c r="AQ3657" s="295">
        <v>0</v>
      </c>
      <c r="AR3657" s="295">
        <v>0</v>
      </c>
      <c r="AS3657" s="295">
        <v>0</v>
      </c>
      <c r="AT3657" s="295">
        <f t="shared" si="57"/>
        <v>0</v>
      </c>
      <c r="AU3657" s="295">
        <v>32936.22</v>
      </c>
      <c r="AV3657" s="295">
        <v>43983.86</v>
      </c>
      <c r="AW3657" s="296">
        <v>94</v>
      </c>
      <c r="AX3657" s="296">
        <v>158</v>
      </c>
      <c r="AY3657" s="295">
        <v>253020.03</v>
      </c>
      <c r="AZ3657" s="295">
        <v>253020.03</v>
      </c>
      <c r="BA3657" s="294">
        <v>90.000698</v>
      </c>
      <c r="BB3657" s="294">
        <v>80.720507374467402</v>
      </c>
      <c r="BC3657" s="294">
        <v>9.6</v>
      </c>
      <c r="BD3657" s="294"/>
      <c r="BE3657" s="293" t="s">
        <v>4204</v>
      </c>
      <c r="BF3657" s="291"/>
      <c r="BG3657" s="293" t="s">
        <v>320</v>
      </c>
      <c r="BH3657" s="293" t="s">
        <v>197</v>
      </c>
      <c r="BI3657" s="293" t="s">
        <v>373</v>
      </c>
      <c r="BJ3657" s="293" t="s">
        <v>4205</v>
      </c>
      <c r="BK3657" s="292" t="s">
        <v>4</v>
      </c>
      <c r="BL3657" s="294">
        <v>226930.52</v>
      </c>
      <c r="BM3657" s="292" t="s">
        <v>894</v>
      </c>
      <c r="BN3657" s="294"/>
      <c r="BO3657" s="297">
        <v>43249</v>
      </c>
      <c r="BP3657" s="297">
        <v>48058</v>
      </c>
      <c r="BQ3657" s="297" t="s">
        <v>1067</v>
      </c>
      <c r="BR3657" s="297" t="s">
        <v>4743</v>
      </c>
      <c r="BS3657" s="297">
        <v>43249</v>
      </c>
      <c r="BT3657" s="297">
        <v>48058</v>
      </c>
      <c r="BU3657" s="294">
        <v>3499.86</v>
      </c>
      <c r="BV3657" s="294">
        <v>0</v>
      </c>
      <c r="BW3657" s="294">
        <v>0</v>
      </c>
    </row>
    <row r="3658" spans="1:75" s="289" customFormat="1" ht="18.2" customHeight="1" x14ac:dyDescent="0.15">
      <c r="A3658" s="298">
        <v>3656</v>
      </c>
      <c r="B3658" s="299" t="s">
        <v>305</v>
      </c>
      <c r="C3658" s="299" t="s">
        <v>306</v>
      </c>
      <c r="D3658" s="313">
        <v>45172</v>
      </c>
      <c r="E3658" s="300" t="s">
        <v>4099</v>
      </c>
      <c r="F3658" s="309">
        <v>7</v>
      </c>
      <c r="G3658" s="309">
        <v>6</v>
      </c>
      <c r="H3658" s="302">
        <v>200880.13</v>
      </c>
      <c r="I3658" s="302">
        <v>8539.98</v>
      </c>
      <c r="J3658" s="302">
        <v>0</v>
      </c>
      <c r="K3658" s="302">
        <v>209420.11</v>
      </c>
      <c r="L3658" s="302">
        <v>1463.45</v>
      </c>
      <c r="M3658" s="302">
        <v>0</v>
      </c>
      <c r="N3658" s="302">
        <v>0</v>
      </c>
      <c r="O3658" s="302">
        <v>0</v>
      </c>
      <c r="P3658" s="302">
        <v>0</v>
      </c>
      <c r="Q3658" s="302">
        <v>0</v>
      </c>
      <c r="R3658" s="302">
        <v>209420.11</v>
      </c>
      <c r="S3658" s="302">
        <v>8914.83</v>
      </c>
      <c r="T3658" s="302">
        <v>1607.04</v>
      </c>
      <c r="U3658" s="302">
        <v>0</v>
      </c>
      <c r="V3658" s="302">
        <v>0</v>
      </c>
      <c r="W3658" s="302">
        <v>0</v>
      </c>
      <c r="X3658" s="302">
        <v>0</v>
      </c>
      <c r="Y3658" s="302">
        <v>0</v>
      </c>
      <c r="Z3658" s="302">
        <v>10521.87</v>
      </c>
      <c r="AA3658" s="302">
        <v>0</v>
      </c>
      <c r="AB3658" s="302">
        <v>0</v>
      </c>
      <c r="AC3658" s="302">
        <v>0</v>
      </c>
      <c r="AD3658" s="302">
        <v>0</v>
      </c>
      <c r="AE3658" s="302">
        <v>0</v>
      </c>
      <c r="AF3658" s="302">
        <v>0</v>
      </c>
      <c r="AG3658" s="302">
        <v>0</v>
      </c>
      <c r="AH3658" s="302">
        <v>0</v>
      </c>
      <c r="AI3658" s="302">
        <v>0</v>
      </c>
      <c r="AJ3658" s="302">
        <v>0</v>
      </c>
      <c r="AK3658" s="302">
        <v>0</v>
      </c>
      <c r="AL3658" s="302">
        <v>0</v>
      </c>
      <c r="AM3658" s="302">
        <v>0</v>
      </c>
      <c r="AN3658" s="302">
        <v>0</v>
      </c>
      <c r="AO3658" s="302">
        <v>0</v>
      </c>
      <c r="AP3658" s="302">
        <v>0</v>
      </c>
      <c r="AQ3658" s="302">
        <v>0</v>
      </c>
      <c r="AR3658" s="302">
        <v>0</v>
      </c>
      <c r="AS3658" s="302">
        <v>0</v>
      </c>
      <c r="AT3658" s="295">
        <f t="shared" si="57"/>
        <v>0</v>
      </c>
      <c r="AU3658" s="302">
        <v>10003.43</v>
      </c>
      <c r="AV3658" s="302">
        <v>10521.87</v>
      </c>
      <c r="AW3658" s="303">
        <v>92</v>
      </c>
      <c r="AX3658" s="303">
        <v>156</v>
      </c>
      <c r="AY3658" s="302">
        <v>333902.02</v>
      </c>
      <c r="AZ3658" s="302">
        <v>261968.27</v>
      </c>
      <c r="BA3658" s="301">
        <v>53.221001000000001</v>
      </c>
      <c r="BB3658" s="301">
        <v>42.545411639852801</v>
      </c>
      <c r="BC3658" s="301">
        <v>9.6</v>
      </c>
      <c r="BD3658" s="301"/>
      <c r="BE3658" s="300" t="s">
        <v>4204</v>
      </c>
      <c r="BF3658" s="298"/>
      <c r="BG3658" s="300" t="s">
        <v>320</v>
      </c>
      <c r="BH3658" s="300" t="s">
        <v>197</v>
      </c>
      <c r="BI3658" s="300" t="s">
        <v>373</v>
      </c>
      <c r="BJ3658" s="300" t="s">
        <v>4205</v>
      </c>
      <c r="BK3658" s="299" t="s">
        <v>4</v>
      </c>
      <c r="BL3658" s="301">
        <v>209420.11</v>
      </c>
      <c r="BM3658" s="299" t="s">
        <v>894</v>
      </c>
      <c r="BN3658" s="301"/>
      <c r="BO3658" s="304">
        <v>43249</v>
      </c>
      <c r="BP3658" s="304">
        <v>47997</v>
      </c>
      <c r="BQ3658" s="297" t="s">
        <v>1065</v>
      </c>
      <c r="BR3658" s="297" t="s">
        <v>4741</v>
      </c>
      <c r="BS3658" s="297">
        <v>43249</v>
      </c>
      <c r="BT3658" s="297">
        <v>47997</v>
      </c>
      <c r="BU3658" s="301">
        <v>936.3</v>
      </c>
      <c r="BV3658" s="301">
        <v>0</v>
      </c>
      <c r="BW3658" s="301">
        <v>0</v>
      </c>
    </row>
    <row r="3659" spans="1:75" s="289" customFormat="1" ht="18.2" customHeight="1" x14ac:dyDescent="0.15">
      <c r="A3659" s="291">
        <v>3657</v>
      </c>
      <c r="B3659" s="292" t="s">
        <v>305</v>
      </c>
      <c r="C3659" s="292" t="s">
        <v>306</v>
      </c>
      <c r="D3659" s="312">
        <v>45172</v>
      </c>
      <c r="E3659" s="293" t="s">
        <v>4100</v>
      </c>
      <c r="F3659" s="308">
        <v>0</v>
      </c>
      <c r="G3659" s="308">
        <v>0</v>
      </c>
      <c r="H3659" s="295">
        <v>139362.09</v>
      </c>
      <c r="I3659" s="295">
        <v>0</v>
      </c>
      <c r="J3659" s="295">
        <v>0</v>
      </c>
      <c r="K3659" s="295">
        <v>139362.09</v>
      </c>
      <c r="L3659" s="295">
        <v>1827.03</v>
      </c>
      <c r="M3659" s="295">
        <v>0</v>
      </c>
      <c r="N3659" s="295">
        <v>0</v>
      </c>
      <c r="O3659" s="295">
        <v>1827.03</v>
      </c>
      <c r="P3659" s="295">
        <v>0</v>
      </c>
      <c r="Q3659" s="295">
        <v>0</v>
      </c>
      <c r="R3659" s="295">
        <v>137535.06</v>
      </c>
      <c r="S3659" s="295">
        <v>0</v>
      </c>
      <c r="T3659" s="295">
        <v>1114.9000000000001</v>
      </c>
      <c r="U3659" s="295">
        <v>0</v>
      </c>
      <c r="V3659" s="295">
        <v>0</v>
      </c>
      <c r="W3659" s="295">
        <v>1114.9000000000001</v>
      </c>
      <c r="X3659" s="295">
        <v>0</v>
      </c>
      <c r="Y3659" s="295">
        <v>0</v>
      </c>
      <c r="Z3659" s="295">
        <v>0</v>
      </c>
      <c r="AA3659" s="295">
        <v>0</v>
      </c>
      <c r="AB3659" s="295">
        <v>0</v>
      </c>
      <c r="AC3659" s="295">
        <v>0</v>
      </c>
      <c r="AD3659" s="295">
        <v>0</v>
      </c>
      <c r="AE3659" s="295">
        <v>0</v>
      </c>
      <c r="AF3659" s="295">
        <v>0</v>
      </c>
      <c r="AG3659" s="295">
        <v>0</v>
      </c>
      <c r="AH3659" s="295">
        <v>133.53</v>
      </c>
      <c r="AI3659" s="295">
        <v>0</v>
      </c>
      <c r="AJ3659" s="295">
        <v>0</v>
      </c>
      <c r="AK3659" s="295">
        <v>0</v>
      </c>
      <c r="AL3659" s="295">
        <v>0</v>
      </c>
      <c r="AM3659" s="295">
        <v>0</v>
      </c>
      <c r="AN3659" s="295">
        <v>0</v>
      </c>
      <c r="AO3659" s="295">
        <v>0</v>
      </c>
      <c r="AP3659" s="295">
        <v>40.72</v>
      </c>
      <c r="AQ3659" s="295">
        <v>0</v>
      </c>
      <c r="AR3659" s="295">
        <v>36.18</v>
      </c>
      <c r="AS3659" s="295">
        <v>0</v>
      </c>
      <c r="AT3659" s="295">
        <f t="shared" si="57"/>
        <v>3080</v>
      </c>
      <c r="AU3659" s="295">
        <v>0</v>
      </c>
      <c r="AV3659" s="295">
        <v>0</v>
      </c>
      <c r="AW3659" s="296">
        <v>92</v>
      </c>
      <c r="AX3659" s="296">
        <v>156</v>
      </c>
      <c r="AY3659" s="295">
        <v>250999.3</v>
      </c>
      <c r="AZ3659" s="295">
        <v>250999.3</v>
      </c>
      <c r="BA3659" s="294">
        <v>66.713375999999997</v>
      </c>
      <c r="BB3659" s="294">
        <v>36.5555926688344</v>
      </c>
      <c r="BC3659" s="294">
        <v>9.6</v>
      </c>
      <c r="BD3659" s="294"/>
      <c r="BE3659" s="293" t="s">
        <v>4204</v>
      </c>
      <c r="BF3659" s="291"/>
      <c r="BG3659" s="293" t="s">
        <v>320</v>
      </c>
      <c r="BH3659" s="293" t="s">
        <v>197</v>
      </c>
      <c r="BI3659" s="293" t="s">
        <v>373</v>
      </c>
      <c r="BJ3659" s="293" t="s">
        <v>103</v>
      </c>
      <c r="BK3659" s="292" t="s">
        <v>4</v>
      </c>
      <c r="BL3659" s="294">
        <v>137535.06</v>
      </c>
      <c r="BM3659" s="292" t="s">
        <v>894</v>
      </c>
      <c r="BN3659" s="294"/>
      <c r="BO3659" s="297">
        <v>43249</v>
      </c>
      <c r="BP3659" s="297">
        <v>47997</v>
      </c>
      <c r="BQ3659" s="297" t="s">
        <v>1067</v>
      </c>
      <c r="BR3659" s="297" t="s">
        <v>4743</v>
      </c>
      <c r="BS3659" s="297">
        <v>43249</v>
      </c>
      <c r="BT3659" s="297">
        <v>47997</v>
      </c>
      <c r="BU3659" s="294">
        <v>0</v>
      </c>
      <c r="BV3659" s="294">
        <v>0</v>
      </c>
      <c r="BW3659" s="294">
        <v>0</v>
      </c>
    </row>
    <row r="3660" spans="1:75" s="289" customFormat="1" ht="18.2" customHeight="1" x14ac:dyDescent="0.15">
      <c r="A3660" s="298">
        <v>3658</v>
      </c>
      <c r="B3660" s="299" t="s">
        <v>305</v>
      </c>
      <c r="C3660" s="299" t="s">
        <v>306</v>
      </c>
      <c r="D3660" s="313">
        <v>45172</v>
      </c>
      <c r="E3660" s="300" t="s">
        <v>4101</v>
      </c>
      <c r="F3660" s="309">
        <v>9</v>
      </c>
      <c r="G3660" s="309">
        <v>8</v>
      </c>
      <c r="H3660" s="302">
        <v>188198.21</v>
      </c>
      <c r="I3660" s="302">
        <v>10424.540000000001</v>
      </c>
      <c r="J3660" s="302">
        <v>0</v>
      </c>
      <c r="K3660" s="302">
        <v>198622.75</v>
      </c>
      <c r="L3660" s="302">
        <v>1350.41</v>
      </c>
      <c r="M3660" s="302">
        <v>0</v>
      </c>
      <c r="N3660" s="302">
        <v>0</v>
      </c>
      <c r="O3660" s="302">
        <v>0</v>
      </c>
      <c r="P3660" s="302">
        <v>0</v>
      </c>
      <c r="Q3660" s="302">
        <v>0</v>
      </c>
      <c r="R3660" s="302">
        <v>198622.75</v>
      </c>
      <c r="S3660" s="302">
        <v>11514.88</v>
      </c>
      <c r="T3660" s="302">
        <v>1505.59</v>
      </c>
      <c r="U3660" s="302">
        <v>0</v>
      </c>
      <c r="V3660" s="302">
        <v>0</v>
      </c>
      <c r="W3660" s="302">
        <v>0</v>
      </c>
      <c r="X3660" s="302">
        <v>0</v>
      </c>
      <c r="Y3660" s="302">
        <v>0</v>
      </c>
      <c r="Z3660" s="302">
        <v>13020.47</v>
      </c>
      <c r="AA3660" s="302">
        <v>0</v>
      </c>
      <c r="AB3660" s="302">
        <v>0</v>
      </c>
      <c r="AC3660" s="302">
        <v>0</v>
      </c>
      <c r="AD3660" s="302">
        <v>0</v>
      </c>
      <c r="AE3660" s="302">
        <v>0</v>
      </c>
      <c r="AF3660" s="302">
        <v>0</v>
      </c>
      <c r="AG3660" s="302">
        <v>0</v>
      </c>
      <c r="AH3660" s="302">
        <v>0</v>
      </c>
      <c r="AI3660" s="302">
        <v>0</v>
      </c>
      <c r="AJ3660" s="302">
        <v>0</v>
      </c>
      <c r="AK3660" s="302">
        <v>0</v>
      </c>
      <c r="AL3660" s="302">
        <v>0</v>
      </c>
      <c r="AM3660" s="302">
        <v>0</v>
      </c>
      <c r="AN3660" s="302">
        <v>0</v>
      </c>
      <c r="AO3660" s="302">
        <v>0</v>
      </c>
      <c r="AP3660" s="302">
        <v>0</v>
      </c>
      <c r="AQ3660" s="302">
        <v>0</v>
      </c>
      <c r="AR3660" s="302">
        <v>0</v>
      </c>
      <c r="AS3660" s="302">
        <v>0</v>
      </c>
      <c r="AT3660" s="295">
        <f t="shared" si="57"/>
        <v>0</v>
      </c>
      <c r="AU3660" s="302">
        <v>11774.95</v>
      </c>
      <c r="AV3660" s="302">
        <v>13020.47</v>
      </c>
      <c r="AW3660" s="303">
        <v>93</v>
      </c>
      <c r="AX3660" s="303">
        <v>157</v>
      </c>
      <c r="AY3660" s="302">
        <v>333899.09999999998</v>
      </c>
      <c r="AZ3660" s="302">
        <v>244568</v>
      </c>
      <c r="BA3660" s="301">
        <v>51.005882999999997</v>
      </c>
      <c r="BB3660" s="301">
        <v>41.4237706798856</v>
      </c>
      <c r="BC3660" s="301">
        <v>9.6</v>
      </c>
      <c r="BD3660" s="301"/>
      <c r="BE3660" s="300" t="s">
        <v>4204</v>
      </c>
      <c r="BF3660" s="298"/>
      <c r="BG3660" s="300" t="s">
        <v>320</v>
      </c>
      <c r="BH3660" s="300" t="s">
        <v>197</v>
      </c>
      <c r="BI3660" s="300" t="s">
        <v>373</v>
      </c>
      <c r="BJ3660" s="300" t="s">
        <v>4205</v>
      </c>
      <c r="BK3660" s="299" t="s">
        <v>4</v>
      </c>
      <c r="BL3660" s="301">
        <v>198622.75</v>
      </c>
      <c r="BM3660" s="299" t="s">
        <v>894</v>
      </c>
      <c r="BN3660" s="301"/>
      <c r="BO3660" s="304">
        <v>43249</v>
      </c>
      <c r="BP3660" s="304">
        <v>48028</v>
      </c>
      <c r="BQ3660" s="297" t="s">
        <v>1067</v>
      </c>
      <c r="BR3660" s="297" t="s">
        <v>4743</v>
      </c>
      <c r="BS3660" s="297">
        <v>43249</v>
      </c>
      <c r="BT3660" s="297">
        <v>48028</v>
      </c>
      <c r="BU3660" s="301">
        <v>1206.6400000000001</v>
      </c>
      <c r="BV3660" s="301">
        <v>0</v>
      </c>
      <c r="BW3660" s="301">
        <v>0</v>
      </c>
    </row>
    <row r="3661" spans="1:75" s="289" customFormat="1" ht="18.2" customHeight="1" x14ac:dyDescent="0.15">
      <c r="A3661" s="291">
        <v>3659</v>
      </c>
      <c r="B3661" s="292" t="s">
        <v>305</v>
      </c>
      <c r="C3661" s="292" t="s">
        <v>306</v>
      </c>
      <c r="D3661" s="312">
        <v>45172</v>
      </c>
      <c r="E3661" s="293" t="s">
        <v>4102</v>
      </c>
      <c r="F3661" s="308">
        <v>0</v>
      </c>
      <c r="G3661" s="308">
        <v>0</v>
      </c>
      <c r="H3661" s="295">
        <v>221539.96</v>
      </c>
      <c r="I3661" s="295">
        <v>0</v>
      </c>
      <c r="J3661" s="295">
        <v>0</v>
      </c>
      <c r="K3661" s="295">
        <v>221539.96</v>
      </c>
      <c r="L3661" s="295">
        <v>1565.9</v>
      </c>
      <c r="M3661" s="295">
        <v>0</v>
      </c>
      <c r="N3661" s="295">
        <v>0</v>
      </c>
      <c r="O3661" s="295">
        <v>1565.9</v>
      </c>
      <c r="P3661" s="295">
        <v>0</v>
      </c>
      <c r="Q3661" s="295">
        <v>0</v>
      </c>
      <c r="R3661" s="295">
        <v>219974.06</v>
      </c>
      <c r="S3661" s="295">
        <v>0</v>
      </c>
      <c r="T3661" s="295">
        <v>1772.32</v>
      </c>
      <c r="U3661" s="295">
        <v>0</v>
      </c>
      <c r="V3661" s="295">
        <v>0</v>
      </c>
      <c r="W3661" s="295">
        <v>1772.32</v>
      </c>
      <c r="X3661" s="295">
        <v>0</v>
      </c>
      <c r="Y3661" s="295">
        <v>0</v>
      </c>
      <c r="Z3661" s="295">
        <v>0</v>
      </c>
      <c r="AA3661" s="295">
        <v>0</v>
      </c>
      <c r="AB3661" s="295">
        <v>0</v>
      </c>
      <c r="AC3661" s="295">
        <v>0</v>
      </c>
      <c r="AD3661" s="295">
        <v>0</v>
      </c>
      <c r="AE3661" s="295">
        <v>0</v>
      </c>
      <c r="AF3661" s="295">
        <v>0</v>
      </c>
      <c r="AG3661" s="295">
        <v>0</v>
      </c>
      <c r="AH3661" s="295">
        <v>152.63</v>
      </c>
      <c r="AI3661" s="295">
        <v>0</v>
      </c>
      <c r="AJ3661" s="295">
        <v>0</v>
      </c>
      <c r="AK3661" s="295">
        <v>0</v>
      </c>
      <c r="AL3661" s="295">
        <v>0</v>
      </c>
      <c r="AM3661" s="295">
        <v>0</v>
      </c>
      <c r="AN3661" s="295">
        <v>0</v>
      </c>
      <c r="AO3661" s="295">
        <v>0</v>
      </c>
      <c r="AP3661" s="295">
        <v>80.8</v>
      </c>
      <c r="AQ3661" s="295">
        <v>0</v>
      </c>
      <c r="AR3661" s="295">
        <v>71.650000000000006</v>
      </c>
      <c r="AS3661" s="295">
        <v>0</v>
      </c>
      <c r="AT3661" s="295">
        <f t="shared" si="57"/>
        <v>3500</v>
      </c>
      <c r="AU3661" s="295">
        <v>0</v>
      </c>
      <c r="AV3661" s="295">
        <v>0</v>
      </c>
      <c r="AW3661" s="296">
        <v>94</v>
      </c>
      <c r="AX3661" s="296">
        <v>158</v>
      </c>
      <c r="AY3661" s="295">
        <v>286904.69</v>
      </c>
      <c r="AZ3661" s="295">
        <v>286904.69</v>
      </c>
      <c r="BA3661" s="294">
        <v>84.328980999999999</v>
      </c>
      <c r="BB3661" s="294">
        <v>64.656274270848797</v>
      </c>
      <c r="BC3661" s="294">
        <v>9.6</v>
      </c>
      <c r="BD3661" s="294"/>
      <c r="BE3661" s="293" t="s">
        <v>4204</v>
      </c>
      <c r="BF3661" s="291"/>
      <c r="BG3661" s="293" t="s">
        <v>320</v>
      </c>
      <c r="BH3661" s="293" t="s">
        <v>197</v>
      </c>
      <c r="BI3661" s="293" t="s">
        <v>373</v>
      </c>
      <c r="BJ3661" s="293" t="s">
        <v>103</v>
      </c>
      <c r="BK3661" s="292" t="s">
        <v>4</v>
      </c>
      <c r="BL3661" s="294">
        <v>219974.06</v>
      </c>
      <c r="BM3661" s="292" t="s">
        <v>894</v>
      </c>
      <c r="BN3661" s="294"/>
      <c r="BO3661" s="297">
        <v>43249</v>
      </c>
      <c r="BP3661" s="297">
        <v>48058</v>
      </c>
      <c r="BQ3661" s="297" t="s">
        <v>1065</v>
      </c>
      <c r="BR3661" s="297" t="s">
        <v>4741</v>
      </c>
      <c r="BS3661" s="297">
        <v>43249</v>
      </c>
      <c r="BT3661" s="297">
        <v>48058</v>
      </c>
      <c r="BU3661" s="294">
        <v>0</v>
      </c>
      <c r="BV3661" s="294">
        <v>0</v>
      </c>
      <c r="BW3661" s="294">
        <v>0</v>
      </c>
    </row>
    <row r="3662" spans="1:75" s="289" customFormat="1" ht="18.2" customHeight="1" x14ac:dyDescent="0.15">
      <c r="A3662" s="298">
        <v>3660</v>
      </c>
      <c r="B3662" s="299" t="s">
        <v>305</v>
      </c>
      <c r="C3662" s="299" t="s">
        <v>306</v>
      </c>
      <c r="D3662" s="313">
        <v>45172</v>
      </c>
      <c r="E3662" s="300" t="s">
        <v>4103</v>
      </c>
      <c r="F3662" s="309">
        <v>0</v>
      </c>
      <c r="G3662" s="309">
        <v>0</v>
      </c>
      <c r="H3662" s="302">
        <v>77398.84</v>
      </c>
      <c r="I3662" s="302">
        <v>0</v>
      </c>
      <c r="J3662" s="302">
        <v>0</v>
      </c>
      <c r="K3662" s="302">
        <v>77398.84</v>
      </c>
      <c r="L3662" s="302">
        <v>539.91999999999996</v>
      </c>
      <c r="M3662" s="302">
        <v>0</v>
      </c>
      <c r="N3662" s="302">
        <v>0</v>
      </c>
      <c r="O3662" s="302">
        <v>539.91999999999996</v>
      </c>
      <c r="P3662" s="302">
        <v>0</v>
      </c>
      <c r="Q3662" s="302">
        <v>0</v>
      </c>
      <c r="R3662" s="302">
        <v>76858.92</v>
      </c>
      <c r="S3662" s="302">
        <v>0</v>
      </c>
      <c r="T3662" s="302">
        <v>638.54</v>
      </c>
      <c r="U3662" s="302">
        <v>0</v>
      </c>
      <c r="V3662" s="302">
        <v>0</v>
      </c>
      <c r="W3662" s="302">
        <v>638.54</v>
      </c>
      <c r="X3662" s="302">
        <v>0</v>
      </c>
      <c r="Y3662" s="302">
        <v>0</v>
      </c>
      <c r="Z3662" s="302">
        <v>0</v>
      </c>
      <c r="AA3662" s="302">
        <v>0</v>
      </c>
      <c r="AB3662" s="302">
        <v>0</v>
      </c>
      <c r="AC3662" s="302">
        <v>0</v>
      </c>
      <c r="AD3662" s="302">
        <v>0</v>
      </c>
      <c r="AE3662" s="302">
        <v>0</v>
      </c>
      <c r="AF3662" s="302">
        <v>0</v>
      </c>
      <c r="AG3662" s="302">
        <v>0</v>
      </c>
      <c r="AH3662" s="302">
        <v>88.64</v>
      </c>
      <c r="AI3662" s="302">
        <v>0</v>
      </c>
      <c r="AJ3662" s="302">
        <v>0</v>
      </c>
      <c r="AK3662" s="302">
        <v>0</v>
      </c>
      <c r="AL3662" s="302">
        <v>0</v>
      </c>
      <c r="AM3662" s="302">
        <v>0</v>
      </c>
      <c r="AN3662" s="302">
        <v>0</v>
      </c>
      <c r="AO3662" s="302">
        <v>0</v>
      </c>
      <c r="AP3662" s="302">
        <v>232.2</v>
      </c>
      <c r="AQ3662" s="302">
        <v>0</v>
      </c>
      <c r="AR3662" s="302">
        <v>219.3</v>
      </c>
      <c r="AS3662" s="302">
        <v>0</v>
      </c>
      <c r="AT3662" s="295">
        <f t="shared" si="57"/>
        <v>1280</v>
      </c>
      <c r="AU3662" s="302">
        <v>0</v>
      </c>
      <c r="AV3662" s="302">
        <v>0</v>
      </c>
      <c r="AW3662" s="303">
        <v>94</v>
      </c>
      <c r="AX3662" s="303">
        <v>158</v>
      </c>
      <c r="AY3662" s="302">
        <v>253019.6</v>
      </c>
      <c r="AZ3662" s="302">
        <v>99801.33</v>
      </c>
      <c r="BA3662" s="301">
        <v>25.676794000000001</v>
      </c>
      <c r="BB3662" s="301">
        <v>19.774191946164201</v>
      </c>
      <c r="BC3662" s="301">
        <v>9.9</v>
      </c>
      <c r="BD3662" s="301"/>
      <c r="BE3662" s="300" t="s">
        <v>4204</v>
      </c>
      <c r="BF3662" s="298"/>
      <c r="BG3662" s="300" t="s">
        <v>320</v>
      </c>
      <c r="BH3662" s="300" t="s">
        <v>197</v>
      </c>
      <c r="BI3662" s="300" t="s">
        <v>373</v>
      </c>
      <c r="BJ3662" s="300" t="s">
        <v>103</v>
      </c>
      <c r="BK3662" s="299" t="s">
        <v>4</v>
      </c>
      <c r="BL3662" s="301">
        <v>76858.92</v>
      </c>
      <c r="BM3662" s="299" t="s">
        <v>894</v>
      </c>
      <c r="BN3662" s="301"/>
      <c r="BO3662" s="304">
        <v>43249</v>
      </c>
      <c r="BP3662" s="304">
        <v>48058</v>
      </c>
      <c r="BQ3662" s="297" t="s">
        <v>1065</v>
      </c>
      <c r="BR3662" s="297" t="s">
        <v>4741</v>
      </c>
      <c r="BS3662" s="297">
        <v>43249</v>
      </c>
      <c r="BT3662" s="297">
        <v>48058</v>
      </c>
      <c r="BU3662" s="301">
        <v>0</v>
      </c>
      <c r="BV3662" s="301">
        <v>0</v>
      </c>
      <c r="BW3662" s="301">
        <v>0</v>
      </c>
    </row>
    <row r="3663" spans="1:75" s="289" customFormat="1" ht="18.2" customHeight="1" x14ac:dyDescent="0.15">
      <c r="A3663" s="291">
        <v>3661</v>
      </c>
      <c r="B3663" s="292" t="s">
        <v>305</v>
      </c>
      <c r="C3663" s="292" t="s">
        <v>306</v>
      </c>
      <c r="D3663" s="312">
        <v>45172</v>
      </c>
      <c r="E3663" s="293" t="s">
        <v>4104</v>
      </c>
      <c r="F3663" s="308">
        <v>0</v>
      </c>
      <c r="G3663" s="308">
        <v>0</v>
      </c>
      <c r="H3663" s="295">
        <v>195374.63</v>
      </c>
      <c r="I3663" s="295">
        <v>0</v>
      </c>
      <c r="J3663" s="295">
        <v>0</v>
      </c>
      <c r="K3663" s="295">
        <v>195374.63</v>
      </c>
      <c r="L3663" s="295">
        <v>1380.96</v>
      </c>
      <c r="M3663" s="295">
        <v>0</v>
      </c>
      <c r="N3663" s="295">
        <v>0</v>
      </c>
      <c r="O3663" s="295">
        <v>1380.96</v>
      </c>
      <c r="P3663" s="295">
        <v>0</v>
      </c>
      <c r="Q3663" s="295">
        <v>0</v>
      </c>
      <c r="R3663" s="295">
        <v>193993.67</v>
      </c>
      <c r="S3663" s="295">
        <v>0</v>
      </c>
      <c r="T3663" s="295">
        <v>1563</v>
      </c>
      <c r="U3663" s="295">
        <v>0</v>
      </c>
      <c r="V3663" s="295">
        <v>0</v>
      </c>
      <c r="W3663" s="295">
        <v>1563</v>
      </c>
      <c r="X3663" s="295">
        <v>0</v>
      </c>
      <c r="Y3663" s="295">
        <v>0</v>
      </c>
      <c r="Z3663" s="295">
        <v>0</v>
      </c>
      <c r="AA3663" s="295">
        <v>0</v>
      </c>
      <c r="AB3663" s="295">
        <v>0</v>
      </c>
      <c r="AC3663" s="295">
        <v>0</v>
      </c>
      <c r="AD3663" s="295">
        <v>0</v>
      </c>
      <c r="AE3663" s="295">
        <v>0</v>
      </c>
      <c r="AF3663" s="295">
        <v>0</v>
      </c>
      <c r="AG3663" s="295">
        <v>0</v>
      </c>
      <c r="AH3663" s="295">
        <v>134.61000000000001</v>
      </c>
      <c r="AI3663" s="295">
        <v>0</v>
      </c>
      <c r="AJ3663" s="295">
        <v>0</v>
      </c>
      <c r="AK3663" s="295">
        <v>0</v>
      </c>
      <c r="AL3663" s="295">
        <v>0</v>
      </c>
      <c r="AM3663" s="295">
        <v>0</v>
      </c>
      <c r="AN3663" s="295">
        <v>0</v>
      </c>
      <c r="AO3663" s="295">
        <v>0</v>
      </c>
      <c r="AP3663" s="295">
        <v>285.77</v>
      </c>
      <c r="AQ3663" s="295">
        <v>0</v>
      </c>
      <c r="AR3663" s="295">
        <v>164.34</v>
      </c>
      <c r="AS3663" s="295">
        <v>0</v>
      </c>
      <c r="AT3663" s="295">
        <f t="shared" si="57"/>
        <v>3200</v>
      </c>
      <c r="AU3663" s="295">
        <v>0</v>
      </c>
      <c r="AV3663" s="295">
        <v>0</v>
      </c>
      <c r="AW3663" s="296">
        <v>94</v>
      </c>
      <c r="AX3663" s="296">
        <v>158</v>
      </c>
      <c r="AY3663" s="295">
        <v>253019.6</v>
      </c>
      <c r="AZ3663" s="295">
        <v>253019.6</v>
      </c>
      <c r="BA3663" s="294">
        <v>84.153222999999997</v>
      </c>
      <c r="BB3663" s="294">
        <v>64.521454354122795</v>
      </c>
      <c r="BC3663" s="294">
        <v>9.6</v>
      </c>
      <c r="BD3663" s="294"/>
      <c r="BE3663" s="293" t="s">
        <v>4204</v>
      </c>
      <c r="BF3663" s="291"/>
      <c r="BG3663" s="293" t="s">
        <v>320</v>
      </c>
      <c r="BH3663" s="293" t="s">
        <v>197</v>
      </c>
      <c r="BI3663" s="293" t="s">
        <v>373</v>
      </c>
      <c r="BJ3663" s="293" t="s">
        <v>103</v>
      </c>
      <c r="BK3663" s="292" t="s">
        <v>4</v>
      </c>
      <c r="BL3663" s="294">
        <v>193993.67</v>
      </c>
      <c r="BM3663" s="292" t="s">
        <v>894</v>
      </c>
      <c r="BN3663" s="294"/>
      <c r="BO3663" s="297">
        <v>43249</v>
      </c>
      <c r="BP3663" s="297">
        <v>48058</v>
      </c>
      <c r="BQ3663" s="297" t="s">
        <v>1065</v>
      </c>
      <c r="BR3663" s="297" t="s">
        <v>4741</v>
      </c>
      <c r="BS3663" s="297">
        <v>43249</v>
      </c>
      <c r="BT3663" s="297">
        <v>48058</v>
      </c>
      <c r="BU3663" s="294">
        <v>0</v>
      </c>
      <c r="BV3663" s="294">
        <v>0</v>
      </c>
      <c r="BW3663" s="294">
        <v>0</v>
      </c>
    </row>
    <row r="3664" spans="1:75" s="289" customFormat="1" ht="18.2" customHeight="1" x14ac:dyDescent="0.15">
      <c r="A3664" s="298">
        <v>3662</v>
      </c>
      <c r="B3664" s="299" t="s">
        <v>305</v>
      </c>
      <c r="C3664" s="299" t="s">
        <v>306</v>
      </c>
      <c r="D3664" s="313">
        <v>45172</v>
      </c>
      <c r="E3664" s="300" t="s">
        <v>4105</v>
      </c>
      <c r="F3664" s="309">
        <v>59</v>
      </c>
      <c r="G3664" s="309">
        <v>58</v>
      </c>
      <c r="H3664" s="302">
        <v>123610.57</v>
      </c>
      <c r="I3664" s="302">
        <v>35778.92</v>
      </c>
      <c r="J3664" s="302">
        <v>0</v>
      </c>
      <c r="K3664" s="302">
        <v>159389.49</v>
      </c>
      <c r="L3664" s="302">
        <v>862.3</v>
      </c>
      <c r="M3664" s="302">
        <v>0</v>
      </c>
      <c r="N3664" s="302">
        <v>0</v>
      </c>
      <c r="O3664" s="302">
        <v>0</v>
      </c>
      <c r="P3664" s="302">
        <v>0</v>
      </c>
      <c r="Q3664" s="302">
        <v>0</v>
      </c>
      <c r="R3664" s="302">
        <v>159389.49</v>
      </c>
      <c r="S3664" s="302">
        <v>72137.95</v>
      </c>
      <c r="T3664" s="302">
        <v>1019.79</v>
      </c>
      <c r="U3664" s="302">
        <v>0</v>
      </c>
      <c r="V3664" s="302">
        <v>0</v>
      </c>
      <c r="W3664" s="302">
        <v>0</v>
      </c>
      <c r="X3664" s="302">
        <v>0</v>
      </c>
      <c r="Y3664" s="302">
        <v>0</v>
      </c>
      <c r="Z3664" s="302">
        <v>73157.740000000005</v>
      </c>
      <c r="AA3664" s="302">
        <v>0</v>
      </c>
      <c r="AB3664" s="302">
        <v>0</v>
      </c>
      <c r="AC3664" s="302">
        <v>0</v>
      </c>
      <c r="AD3664" s="302">
        <v>0</v>
      </c>
      <c r="AE3664" s="302">
        <v>0</v>
      </c>
      <c r="AF3664" s="302">
        <v>0</v>
      </c>
      <c r="AG3664" s="302">
        <v>0</v>
      </c>
      <c r="AH3664" s="302">
        <v>0</v>
      </c>
      <c r="AI3664" s="302">
        <v>0</v>
      </c>
      <c r="AJ3664" s="302">
        <v>0</v>
      </c>
      <c r="AK3664" s="302">
        <v>0</v>
      </c>
      <c r="AL3664" s="302">
        <v>0</v>
      </c>
      <c r="AM3664" s="302">
        <v>0</v>
      </c>
      <c r="AN3664" s="302">
        <v>0</v>
      </c>
      <c r="AO3664" s="302">
        <v>0</v>
      </c>
      <c r="AP3664" s="302">
        <v>0</v>
      </c>
      <c r="AQ3664" s="302">
        <v>0</v>
      </c>
      <c r="AR3664" s="302">
        <v>0</v>
      </c>
      <c r="AS3664" s="302">
        <v>0</v>
      </c>
      <c r="AT3664" s="295">
        <f t="shared" si="57"/>
        <v>0</v>
      </c>
      <c r="AU3664" s="302">
        <v>36641.22</v>
      </c>
      <c r="AV3664" s="302">
        <v>73157.740000000005</v>
      </c>
      <c r="AW3664" s="303">
        <v>94</v>
      </c>
      <c r="AX3664" s="303">
        <v>158</v>
      </c>
      <c r="AY3664" s="302">
        <v>253020.03</v>
      </c>
      <c r="AZ3664" s="302">
        <v>159389.49</v>
      </c>
      <c r="BA3664" s="301">
        <v>41.465423000000001</v>
      </c>
      <c r="BB3664" s="301">
        <v>41.465423000000001</v>
      </c>
      <c r="BC3664" s="301">
        <v>9.9</v>
      </c>
      <c r="BD3664" s="301"/>
      <c r="BE3664" s="300" t="s">
        <v>4204</v>
      </c>
      <c r="BF3664" s="298"/>
      <c r="BG3664" s="300" t="s">
        <v>320</v>
      </c>
      <c r="BH3664" s="300" t="s">
        <v>197</v>
      </c>
      <c r="BI3664" s="300" t="s">
        <v>373</v>
      </c>
      <c r="BJ3664" s="300" t="s">
        <v>4205</v>
      </c>
      <c r="BK3664" s="299" t="s">
        <v>4</v>
      </c>
      <c r="BL3664" s="301">
        <v>159389.49</v>
      </c>
      <c r="BM3664" s="299" t="s">
        <v>894</v>
      </c>
      <c r="BN3664" s="301"/>
      <c r="BO3664" s="304">
        <v>43249</v>
      </c>
      <c r="BP3664" s="304">
        <v>48058</v>
      </c>
      <c r="BQ3664" s="297" t="s">
        <v>1067</v>
      </c>
      <c r="BR3664" s="297" t="s">
        <v>4743</v>
      </c>
      <c r="BS3664" s="297">
        <v>43249</v>
      </c>
      <c r="BT3664" s="297">
        <v>48058</v>
      </c>
      <c r="BU3664" s="301">
        <v>12289.04</v>
      </c>
      <c r="BV3664" s="301">
        <v>0</v>
      </c>
      <c r="BW3664" s="301">
        <v>0</v>
      </c>
    </row>
    <row r="3665" spans="1:75" s="289" customFormat="1" ht="18.2" customHeight="1" x14ac:dyDescent="0.15">
      <c r="A3665" s="291">
        <v>3663</v>
      </c>
      <c r="B3665" s="292" t="s">
        <v>305</v>
      </c>
      <c r="C3665" s="292" t="s">
        <v>306</v>
      </c>
      <c r="D3665" s="312">
        <v>45172</v>
      </c>
      <c r="E3665" s="293" t="s">
        <v>4106</v>
      </c>
      <c r="F3665" s="308">
        <v>0</v>
      </c>
      <c r="G3665" s="308">
        <v>0</v>
      </c>
      <c r="H3665" s="295">
        <v>236528.23</v>
      </c>
      <c r="I3665" s="295">
        <v>0</v>
      </c>
      <c r="J3665" s="295">
        <v>0</v>
      </c>
      <c r="K3665" s="295">
        <v>236528.23</v>
      </c>
      <c r="L3665" s="295">
        <v>1647.03</v>
      </c>
      <c r="M3665" s="295">
        <v>0</v>
      </c>
      <c r="N3665" s="295">
        <v>0</v>
      </c>
      <c r="O3665" s="295">
        <v>1647.03</v>
      </c>
      <c r="P3665" s="295">
        <v>0</v>
      </c>
      <c r="Q3665" s="295">
        <v>0</v>
      </c>
      <c r="R3665" s="295">
        <v>234881.2</v>
      </c>
      <c r="S3665" s="295">
        <v>0</v>
      </c>
      <c r="T3665" s="295">
        <v>1892.23</v>
      </c>
      <c r="U3665" s="295">
        <v>0</v>
      </c>
      <c r="V3665" s="295">
        <v>0</v>
      </c>
      <c r="W3665" s="295">
        <v>1892.23</v>
      </c>
      <c r="X3665" s="295">
        <v>0</v>
      </c>
      <c r="Y3665" s="295">
        <v>0</v>
      </c>
      <c r="Z3665" s="295">
        <v>0</v>
      </c>
      <c r="AA3665" s="295">
        <v>0</v>
      </c>
      <c r="AB3665" s="295">
        <v>0</v>
      </c>
      <c r="AC3665" s="295">
        <v>0</v>
      </c>
      <c r="AD3665" s="295">
        <v>0</v>
      </c>
      <c r="AE3665" s="295">
        <v>0</v>
      </c>
      <c r="AF3665" s="295">
        <v>0</v>
      </c>
      <c r="AG3665" s="295">
        <v>0</v>
      </c>
      <c r="AH3665" s="295">
        <v>169.04</v>
      </c>
      <c r="AI3665" s="295">
        <v>0</v>
      </c>
      <c r="AJ3665" s="295">
        <v>0</v>
      </c>
      <c r="AK3665" s="295">
        <v>0</v>
      </c>
      <c r="AL3665" s="295">
        <v>0</v>
      </c>
      <c r="AM3665" s="295">
        <v>0</v>
      </c>
      <c r="AN3665" s="295">
        <v>0</v>
      </c>
      <c r="AO3665" s="295">
        <v>0</v>
      </c>
      <c r="AP3665" s="295">
        <v>1428.6</v>
      </c>
      <c r="AQ3665" s="295">
        <v>0</v>
      </c>
      <c r="AR3665" s="295">
        <v>1426.9</v>
      </c>
      <c r="AS3665" s="295">
        <v>0</v>
      </c>
      <c r="AT3665" s="295">
        <f t="shared" si="57"/>
        <v>3710</v>
      </c>
      <c r="AU3665" s="295">
        <v>0</v>
      </c>
      <c r="AV3665" s="295">
        <v>0</v>
      </c>
      <c r="AW3665" s="296">
        <v>95</v>
      </c>
      <c r="AX3665" s="296">
        <v>159</v>
      </c>
      <c r="AY3665" s="295">
        <v>333900</v>
      </c>
      <c r="AZ3665" s="295">
        <v>305279.7</v>
      </c>
      <c r="BA3665" s="294">
        <v>58.538730999999999</v>
      </c>
      <c r="BB3665" s="294">
        <v>45.039507650712402</v>
      </c>
      <c r="BC3665" s="294">
        <v>9.6</v>
      </c>
      <c r="BD3665" s="294"/>
      <c r="BE3665" s="293" t="s">
        <v>4204</v>
      </c>
      <c r="BF3665" s="291"/>
      <c r="BG3665" s="293" t="s">
        <v>320</v>
      </c>
      <c r="BH3665" s="293" t="s">
        <v>197</v>
      </c>
      <c r="BI3665" s="293" t="s">
        <v>373</v>
      </c>
      <c r="BJ3665" s="293" t="s">
        <v>103</v>
      </c>
      <c r="BK3665" s="292" t="s">
        <v>4</v>
      </c>
      <c r="BL3665" s="294">
        <v>234881.2</v>
      </c>
      <c r="BM3665" s="292" t="s">
        <v>894</v>
      </c>
      <c r="BN3665" s="294"/>
      <c r="BO3665" s="297">
        <v>43249</v>
      </c>
      <c r="BP3665" s="297">
        <v>48089</v>
      </c>
      <c r="BQ3665" s="297" t="s">
        <v>1065</v>
      </c>
      <c r="BR3665" s="297" t="s">
        <v>4741</v>
      </c>
      <c r="BS3665" s="297">
        <v>43249</v>
      </c>
      <c r="BT3665" s="297">
        <v>48089</v>
      </c>
      <c r="BU3665" s="294">
        <v>0</v>
      </c>
      <c r="BV3665" s="294">
        <v>0</v>
      </c>
      <c r="BW3665" s="294">
        <v>0</v>
      </c>
    </row>
    <row r="3666" spans="1:75" s="289" customFormat="1" ht="18.2" customHeight="1" x14ac:dyDescent="0.15">
      <c r="A3666" s="298">
        <v>3664</v>
      </c>
      <c r="B3666" s="299" t="s">
        <v>305</v>
      </c>
      <c r="C3666" s="299" t="s">
        <v>306</v>
      </c>
      <c r="D3666" s="313">
        <v>45172</v>
      </c>
      <c r="E3666" s="300" t="s">
        <v>4107</v>
      </c>
      <c r="F3666" s="309">
        <v>65</v>
      </c>
      <c r="G3666" s="309">
        <v>64</v>
      </c>
      <c r="H3666" s="302">
        <v>196040.17</v>
      </c>
      <c r="I3666" s="302">
        <v>56982.75</v>
      </c>
      <c r="J3666" s="302">
        <v>0</v>
      </c>
      <c r="K3666" s="302">
        <v>253022.92</v>
      </c>
      <c r="L3666" s="302">
        <v>1365.1</v>
      </c>
      <c r="M3666" s="302">
        <v>0</v>
      </c>
      <c r="N3666" s="302">
        <v>0</v>
      </c>
      <c r="O3666" s="302">
        <v>0</v>
      </c>
      <c r="P3666" s="302">
        <v>0</v>
      </c>
      <c r="Q3666" s="302">
        <v>0</v>
      </c>
      <c r="R3666" s="302">
        <v>253022.92</v>
      </c>
      <c r="S3666" s="302">
        <v>129436.47</v>
      </c>
      <c r="T3666" s="302">
        <v>1568.32</v>
      </c>
      <c r="U3666" s="302">
        <v>0</v>
      </c>
      <c r="V3666" s="302">
        <v>0</v>
      </c>
      <c r="W3666" s="302">
        <v>0</v>
      </c>
      <c r="X3666" s="302">
        <v>0</v>
      </c>
      <c r="Y3666" s="302">
        <v>0</v>
      </c>
      <c r="Z3666" s="302">
        <v>131004.79</v>
      </c>
      <c r="AA3666" s="302">
        <v>0</v>
      </c>
      <c r="AB3666" s="302">
        <v>0</v>
      </c>
      <c r="AC3666" s="302">
        <v>0</v>
      </c>
      <c r="AD3666" s="302">
        <v>0</v>
      </c>
      <c r="AE3666" s="302">
        <v>0</v>
      </c>
      <c r="AF3666" s="302">
        <v>0</v>
      </c>
      <c r="AG3666" s="302">
        <v>0</v>
      </c>
      <c r="AH3666" s="302">
        <v>0</v>
      </c>
      <c r="AI3666" s="302">
        <v>0</v>
      </c>
      <c r="AJ3666" s="302">
        <v>0</v>
      </c>
      <c r="AK3666" s="302">
        <v>0</v>
      </c>
      <c r="AL3666" s="302">
        <v>0</v>
      </c>
      <c r="AM3666" s="302">
        <v>0</v>
      </c>
      <c r="AN3666" s="302">
        <v>0</v>
      </c>
      <c r="AO3666" s="302">
        <v>0</v>
      </c>
      <c r="AP3666" s="302">
        <v>0</v>
      </c>
      <c r="AQ3666" s="302">
        <v>0</v>
      </c>
      <c r="AR3666" s="302">
        <v>0</v>
      </c>
      <c r="AS3666" s="302">
        <v>0</v>
      </c>
      <c r="AT3666" s="295">
        <f t="shared" si="57"/>
        <v>0</v>
      </c>
      <c r="AU3666" s="302">
        <v>58347.85</v>
      </c>
      <c r="AV3666" s="302">
        <v>131004.79</v>
      </c>
      <c r="AW3666" s="303">
        <v>95</v>
      </c>
      <c r="AX3666" s="303">
        <v>159</v>
      </c>
      <c r="AY3666" s="302">
        <v>253022.92</v>
      </c>
      <c r="AZ3666" s="302">
        <v>253022.92</v>
      </c>
      <c r="BA3666" s="301">
        <v>83.567246999999995</v>
      </c>
      <c r="BB3666" s="301">
        <v>83.567246999999995</v>
      </c>
      <c r="BC3666" s="301">
        <v>9.6</v>
      </c>
      <c r="BD3666" s="301"/>
      <c r="BE3666" s="300" t="s">
        <v>4204</v>
      </c>
      <c r="BF3666" s="298"/>
      <c r="BG3666" s="300" t="s">
        <v>320</v>
      </c>
      <c r="BH3666" s="300" t="s">
        <v>197</v>
      </c>
      <c r="BI3666" s="300" t="s">
        <v>373</v>
      </c>
      <c r="BJ3666" s="300" t="s">
        <v>4205</v>
      </c>
      <c r="BK3666" s="299" t="s">
        <v>4</v>
      </c>
      <c r="BL3666" s="301">
        <v>253022.92</v>
      </c>
      <c r="BM3666" s="299" t="s">
        <v>894</v>
      </c>
      <c r="BN3666" s="301"/>
      <c r="BO3666" s="304">
        <v>43249</v>
      </c>
      <c r="BP3666" s="304">
        <v>48089</v>
      </c>
      <c r="BQ3666" s="297" t="s">
        <v>1067</v>
      </c>
      <c r="BR3666" s="297" t="s">
        <v>4743</v>
      </c>
      <c r="BS3666" s="297">
        <v>43249</v>
      </c>
      <c r="BT3666" s="297">
        <v>48089</v>
      </c>
      <c r="BU3666" s="301">
        <v>20499.72</v>
      </c>
      <c r="BV3666" s="301">
        <v>0</v>
      </c>
      <c r="BW3666" s="301">
        <v>0</v>
      </c>
    </row>
    <row r="3667" spans="1:75" s="289" customFormat="1" ht="18.2" customHeight="1" x14ac:dyDescent="0.15">
      <c r="A3667" s="291">
        <v>3665</v>
      </c>
      <c r="B3667" s="292" t="s">
        <v>305</v>
      </c>
      <c r="C3667" s="292" t="s">
        <v>306</v>
      </c>
      <c r="D3667" s="312">
        <v>45172</v>
      </c>
      <c r="E3667" s="293" t="s">
        <v>4108</v>
      </c>
      <c r="F3667" s="308">
        <v>0</v>
      </c>
      <c r="G3667" s="308">
        <v>0</v>
      </c>
      <c r="H3667" s="295">
        <v>134747.38</v>
      </c>
      <c r="I3667" s="295">
        <v>0</v>
      </c>
      <c r="J3667" s="295">
        <v>0</v>
      </c>
      <c r="K3667" s="295">
        <v>134747.38</v>
      </c>
      <c r="L3667" s="295">
        <v>912.09</v>
      </c>
      <c r="M3667" s="295">
        <v>0</v>
      </c>
      <c r="N3667" s="295">
        <v>0</v>
      </c>
      <c r="O3667" s="295">
        <v>912.09</v>
      </c>
      <c r="P3667" s="295">
        <v>0</v>
      </c>
      <c r="Q3667" s="295">
        <v>0</v>
      </c>
      <c r="R3667" s="295">
        <v>133835.29</v>
      </c>
      <c r="S3667" s="295">
        <v>0</v>
      </c>
      <c r="T3667" s="295">
        <v>1111.67</v>
      </c>
      <c r="U3667" s="295">
        <v>0</v>
      </c>
      <c r="V3667" s="295">
        <v>0</v>
      </c>
      <c r="W3667" s="295">
        <v>1111.67</v>
      </c>
      <c r="X3667" s="295">
        <v>0</v>
      </c>
      <c r="Y3667" s="295">
        <v>0</v>
      </c>
      <c r="Z3667" s="295">
        <v>0</v>
      </c>
      <c r="AA3667" s="295">
        <v>0</v>
      </c>
      <c r="AB3667" s="295">
        <v>0</v>
      </c>
      <c r="AC3667" s="295">
        <v>0</v>
      </c>
      <c r="AD3667" s="295">
        <v>0</v>
      </c>
      <c r="AE3667" s="295">
        <v>0</v>
      </c>
      <c r="AF3667" s="295">
        <v>0</v>
      </c>
      <c r="AG3667" s="295">
        <v>0</v>
      </c>
      <c r="AH3667" s="295">
        <v>110.48</v>
      </c>
      <c r="AI3667" s="295">
        <v>0</v>
      </c>
      <c r="AJ3667" s="295">
        <v>0</v>
      </c>
      <c r="AK3667" s="295">
        <v>0</v>
      </c>
      <c r="AL3667" s="295">
        <v>0</v>
      </c>
      <c r="AM3667" s="295">
        <v>0</v>
      </c>
      <c r="AN3667" s="295">
        <v>0</v>
      </c>
      <c r="AO3667" s="295">
        <v>0</v>
      </c>
      <c r="AP3667" s="295">
        <v>0</v>
      </c>
      <c r="AQ3667" s="295">
        <v>0</v>
      </c>
      <c r="AR3667" s="295">
        <v>1.02</v>
      </c>
      <c r="AS3667" s="295">
        <v>0</v>
      </c>
      <c r="AT3667" s="295">
        <f t="shared" si="57"/>
        <v>2133.2200000000003</v>
      </c>
      <c r="AU3667" s="295">
        <v>0</v>
      </c>
      <c r="AV3667" s="295">
        <v>0</v>
      </c>
      <c r="AW3667" s="296">
        <v>96</v>
      </c>
      <c r="AX3667" s="296">
        <v>160</v>
      </c>
      <c r="AY3667" s="295">
        <v>253021.74</v>
      </c>
      <c r="AZ3667" s="295">
        <v>172592.25</v>
      </c>
      <c r="BA3667" s="294">
        <v>53.160257999999999</v>
      </c>
      <c r="BB3667" s="294">
        <v>41.222700010601997</v>
      </c>
      <c r="BC3667" s="294">
        <v>9.9</v>
      </c>
      <c r="BD3667" s="294"/>
      <c r="BE3667" s="293" t="s">
        <v>4204</v>
      </c>
      <c r="BF3667" s="291"/>
      <c r="BG3667" s="293" t="s">
        <v>320</v>
      </c>
      <c r="BH3667" s="293" t="s">
        <v>197</v>
      </c>
      <c r="BI3667" s="293" t="s">
        <v>373</v>
      </c>
      <c r="BJ3667" s="293" t="s">
        <v>103</v>
      </c>
      <c r="BK3667" s="292" t="s">
        <v>4</v>
      </c>
      <c r="BL3667" s="294">
        <v>133835.29</v>
      </c>
      <c r="BM3667" s="292" t="s">
        <v>894</v>
      </c>
      <c r="BN3667" s="294"/>
      <c r="BO3667" s="297">
        <v>43249</v>
      </c>
      <c r="BP3667" s="297">
        <v>48120</v>
      </c>
      <c r="BQ3667" s="297" t="s">
        <v>1065</v>
      </c>
      <c r="BR3667" s="297" t="s">
        <v>4741</v>
      </c>
      <c r="BS3667" s="297">
        <v>43249</v>
      </c>
      <c r="BT3667" s="297">
        <v>48120</v>
      </c>
      <c r="BU3667" s="294">
        <v>0</v>
      </c>
      <c r="BV3667" s="294">
        <v>0</v>
      </c>
      <c r="BW3667" s="294">
        <v>0</v>
      </c>
    </row>
    <row r="3668" spans="1:75" s="289" customFormat="1" ht="18.2" customHeight="1" x14ac:dyDescent="0.15">
      <c r="A3668" s="298">
        <v>3666</v>
      </c>
      <c r="B3668" s="299" t="s">
        <v>305</v>
      </c>
      <c r="C3668" s="299" t="s">
        <v>306</v>
      </c>
      <c r="D3668" s="313">
        <v>45172</v>
      </c>
      <c r="E3668" s="300" t="s">
        <v>4109</v>
      </c>
      <c r="F3668" s="309">
        <v>0</v>
      </c>
      <c r="G3668" s="309">
        <v>0</v>
      </c>
      <c r="H3668" s="302">
        <v>157608.85999999999</v>
      </c>
      <c r="I3668" s="302">
        <v>0</v>
      </c>
      <c r="J3668" s="302">
        <v>0</v>
      </c>
      <c r="K3668" s="302">
        <v>157608.85999999999</v>
      </c>
      <c r="L3668" s="302">
        <v>1020.49</v>
      </c>
      <c r="M3668" s="302">
        <v>0</v>
      </c>
      <c r="N3668" s="302">
        <v>0</v>
      </c>
      <c r="O3668" s="302">
        <v>1020.49</v>
      </c>
      <c r="P3668" s="302">
        <v>0</v>
      </c>
      <c r="Q3668" s="302">
        <v>0</v>
      </c>
      <c r="R3668" s="302">
        <v>156588.37</v>
      </c>
      <c r="S3668" s="302">
        <v>0</v>
      </c>
      <c r="T3668" s="302">
        <v>1300.27</v>
      </c>
      <c r="U3668" s="302">
        <v>0</v>
      </c>
      <c r="V3668" s="302">
        <v>0</v>
      </c>
      <c r="W3668" s="302">
        <v>1300.27</v>
      </c>
      <c r="X3668" s="302">
        <v>0</v>
      </c>
      <c r="Y3668" s="302">
        <v>0</v>
      </c>
      <c r="Z3668" s="302">
        <v>0</v>
      </c>
      <c r="AA3668" s="302">
        <v>0</v>
      </c>
      <c r="AB3668" s="302">
        <v>0</v>
      </c>
      <c r="AC3668" s="302">
        <v>0</v>
      </c>
      <c r="AD3668" s="302">
        <v>0</v>
      </c>
      <c r="AE3668" s="302">
        <v>0</v>
      </c>
      <c r="AF3668" s="302">
        <v>0</v>
      </c>
      <c r="AG3668" s="302">
        <v>0</v>
      </c>
      <c r="AH3668" s="302">
        <v>122.72</v>
      </c>
      <c r="AI3668" s="302">
        <v>0</v>
      </c>
      <c r="AJ3668" s="302">
        <v>0</v>
      </c>
      <c r="AK3668" s="302">
        <v>0</v>
      </c>
      <c r="AL3668" s="302">
        <v>0</v>
      </c>
      <c r="AM3668" s="302">
        <v>0</v>
      </c>
      <c r="AN3668" s="302">
        <v>0</v>
      </c>
      <c r="AO3668" s="302">
        <v>0</v>
      </c>
      <c r="AP3668" s="302">
        <v>350.04</v>
      </c>
      <c r="AQ3668" s="302">
        <v>0</v>
      </c>
      <c r="AR3668" s="302">
        <v>343.52</v>
      </c>
      <c r="AS3668" s="302">
        <v>0</v>
      </c>
      <c r="AT3668" s="295">
        <f t="shared" si="57"/>
        <v>2450</v>
      </c>
      <c r="AU3668" s="302">
        <v>0</v>
      </c>
      <c r="AV3668" s="302">
        <v>0</v>
      </c>
      <c r="AW3668" s="303">
        <v>99</v>
      </c>
      <c r="AX3668" s="303">
        <v>163</v>
      </c>
      <c r="AY3668" s="302">
        <v>270410.98</v>
      </c>
      <c r="AZ3668" s="302">
        <v>199951.2</v>
      </c>
      <c r="BA3668" s="301">
        <v>48.415931</v>
      </c>
      <c r="BB3668" s="301">
        <v>37.916110117480997</v>
      </c>
      <c r="BC3668" s="301">
        <v>9.9</v>
      </c>
      <c r="BD3668" s="301"/>
      <c r="BE3668" s="300" t="s">
        <v>4204</v>
      </c>
      <c r="BF3668" s="298"/>
      <c r="BG3668" s="300" t="s">
        <v>320</v>
      </c>
      <c r="BH3668" s="300" t="s">
        <v>197</v>
      </c>
      <c r="BI3668" s="300" t="s">
        <v>373</v>
      </c>
      <c r="BJ3668" s="300" t="s">
        <v>103</v>
      </c>
      <c r="BK3668" s="299" t="s">
        <v>4</v>
      </c>
      <c r="BL3668" s="301">
        <v>156588.37</v>
      </c>
      <c r="BM3668" s="299" t="s">
        <v>894</v>
      </c>
      <c r="BN3668" s="301"/>
      <c r="BO3668" s="304">
        <v>43249</v>
      </c>
      <c r="BP3668" s="304">
        <v>48211</v>
      </c>
      <c r="BQ3668" s="297" t="s">
        <v>1065</v>
      </c>
      <c r="BR3668" s="297" t="s">
        <v>4741</v>
      </c>
      <c r="BS3668" s="297">
        <v>43249</v>
      </c>
      <c r="BT3668" s="297">
        <v>48211</v>
      </c>
      <c r="BU3668" s="301">
        <v>0</v>
      </c>
      <c r="BV3668" s="301">
        <v>0</v>
      </c>
      <c r="BW3668" s="301">
        <v>0</v>
      </c>
    </row>
    <row r="3669" spans="1:75" s="289" customFormat="1" ht="18.2" customHeight="1" x14ac:dyDescent="0.15">
      <c r="A3669" s="291">
        <v>3667</v>
      </c>
      <c r="B3669" s="292" t="s">
        <v>305</v>
      </c>
      <c r="C3669" s="292" t="s">
        <v>306</v>
      </c>
      <c r="D3669" s="312">
        <v>45172</v>
      </c>
      <c r="E3669" s="293" t="s">
        <v>4115</v>
      </c>
      <c r="F3669" s="308">
        <v>0</v>
      </c>
      <c r="G3669" s="308">
        <v>0</v>
      </c>
      <c r="H3669" s="295">
        <v>250834.33</v>
      </c>
      <c r="I3669" s="295">
        <v>0</v>
      </c>
      <c r="J3669" s="295">
        <v>0</v>
      </c>
      <c r="K3669" s="295">
        <v>250834.33</v>
      </c>
      <c r="L3669" s="295">
        <v>1240.77</v>
      </c>
      <c r="M3669" s="295">
        <v>0</v>
      </c>
      <c r="N3669" s="295">
        <v>0</v>
      </c>
      <c r="O3669" s="295">
        <v>1240.77</v>
      </c>
      <c r="P3669" s="295">
        <v>0</v>
      </c>
      <c r="Q3669" s="295">
        <v>0</v>
      </c>
      <c r="R3669" s="295">
        <v>249593.56</v>
      </c>
      <c r="S3669" s="295">
        <v>0</v>
      </c>
      <c r="T3669" s="295">
        <v>2090.29</v>
      </c>
      <c r="U3669" s="295">
        <v>0</v>
      </c>
      <c r="V3669" s="295">
        <v>0</v>
      </c>
      <c r="W3669" s="295">
        <v>2090.29</v>
      </c>
      <c r="X3669" s="295">
        <v>0</v>
      </c>
      <c r="Y3669" s="295">
        <v>0</v>
      </c>
      <c r="Z3669" s="295">
        <v>0</v>
      </c>
      <c r="AA3669" s="295">
        <v>0</v>
      </c>
      <c r="AB3669" s="295">
        <v>0</v>
      </c>
      <c r="AC3669" s="295">
        <v>0</v>
      </c>
      <c r="AD3669" s="295">
        <v>0</v>
      </c>
      <c r="AE3669" s="295">
        <v>0</v>
      </c>
      <c r="AF3669" s="295">
        <v>0</v>
      </c>
      <c r="AG3669" s="295">
        <v>0</v>
      </c>
      <c r="AH3669" s="295">
        <v>196.2</v>
      </c>
      <c r="AI3669" s="295">
        <v>0</v>
      </c>
      <c r="AJ3669" s="295">
        <v>0</v>
      </c>
      <c r="AK3669" s="295">
        <v>0</v>
      </c>
      <c r="AL3669" s="295">
        <v>0</v>
      </c>
      <c r="AM3669" s="295">
        <v>0</v>
      </c>
      <c r="AN3669" s="295">
        <v>0</v>
      </c>
      <c r="AO3669" s="295">
        <v>0</v>
      </c>
      <c r="AP3669" s="295">
        <v>1.74</v>
      </c>
      <c r="AQ3669" s="295">
        <v>0</v>
      </c>
      <c r="AR3669" s="295">
        <v>0</v>
      </c>
      <c r="AS3669" s="295">
        <v>0</v>
      </c>
      <c r="AT3669" s="295">
        <f t="shared" si="57"/>
        <v>3529</v>
      </c>
      <c r="AU3669" s="295">
        <v>0</v>
      </c>
      <c r="AV3669" s="295">
        <v>0</v>
      </c>
      <c r="AW3669" s="296">
        <v>118</v>
      </c>
      <c r="AX3669" s="296">
        <v>181</v>
      </c>
      <c r="AY3669" s="295">
        <v>443887.72</v>
      </c>
      <c r="AZ3669" s="295">
        <v>310721.40000000002</v>
      </c>
      <c r="BA3669" s="294">
        <v>90.000190000000003</v>
      </c>
      <c r="BB3669" s="294">
        <v>72.294562983999199</v>
      </c>
      <c r="BC3669" s="294">
        <v>10</v>
      </c>
      <c r="BD3669" s="294"/>
      <c r="BE3669" s="293" t="s">
        <v>4204</v>
      </c>
      <c r="BF3669" s="291"/>
      <c r="BG3669" s="293" t="s">
        <v>320</v>
      </c>
      <c r="BH3669" s="293" t="s">
        <v>197</v>
      </c>
      <c r="BI3669" s="293" t="s">
        <v>373</v>
      </c>
      <c r="BJ3669" s="293" t="s">
        <v>103</v>
      </c>
      <c r="BK3669" s="292" t="s">
        <v>4</v>
      </c>
      <c r="BL3669" s="294">
        <v>249593.56</v>
      </c>
      <c r="BM3669" s="292" t="s">
        <v>894</v>
      </c>
      <c r="BN3669" s="294"/>
      <c r="BO3669" s="297">
        <v>43265</v>
      </c>
      <c r="BP3669" s="297">
        <v>48774</v>
      </c>
      <c r="BQ3669" s="297" t="s">
        <v>1065</v>
      </c>
      <c r="BR3669" s="297" t="s">
        <v>4741</v>
      </c>
      <c r="BS3669" s="297" t="s">
        <v>4742</v>
      </c>
      <c r="BT3669" s="297" t="s">
        <v>4742</v>
      </c>
      <c r="BU3669" s="294">
        <v>0</v>
      </c>
      <c r="BV3669" s="294">
        <v>0</v>
      </c>
      <c r="BW3669" s="294">
        <v>0</v>
      </c>
    </row>
    <row r="3670" spans="1:75" s="289" customFormat="1" ht="18.2" customHeight="1" x14ac:dyDescent="0.15">
      <c r="A3670" s="298">
        <v>3668</v>
      </c>
      <c r="B3670" s="299" t="s">
        <v>305</v>
      </c>
      <c r="C3670" s="299" t="s">
        <v>306</v>
      </c>
      <c r="D3670" s="313">
        <v>45172</v>
      </c>
      <c r="E3670" s="300" t="s">
        <v>4116</v>
      </c>
      <c r="F3670" s="309">
        <v>0</v>
      </c>
      <c r="G3670" s="309">
        <v>0</v>
      </c>
      <c r="H3670" s="302">
        <v>101299.89</v>
      </c>
      <c r="I3670" s="302">
        <v>0</v>
      </c>
      <c r="J3670" s="302">
        <v>0</v>
      </c>
      <c r="K3670" s="302">
        <v>101299.89</v>
      </c>
      <c r="L3670" s="302">
        <v>810.5</v>
      </c>
      <c r="M3670" s="302">
        <v>0</v>
      </c>
      <c r="N3670" s="302">
        <v>0</v>
      </c>
      <c r="O3670" s="302">
        <v>810.5</v>
      </c>
      <c r="P3670" s="302">
        <v>0</v>
      </c>
      <c r="Q3670" s="302">
        <v>0</v>
      </c>
      <c r="R3670" s="302">
        <v>100489.39</v>
      </c>
      <c r="S3670" s="302">
        <v>0</v>
      </c>
      <c r="T3670" s="302">
        <v>844.17</v>
      </c>
      <c r="U3670" s="302">
        <v>0</v>
      </c>
      <c r="V3670" s="302">
        <v>0</v>
      </c>
      <c r="W3670" s="302">
        <v>844.17</v>
      </c>
      <c r="X3670" s="302">
        <v>0</v>
      </c>
      <c r="Y3670" s="302">
        <v>0</v>
      </c>
      <c r="Z3670" s="302">
        <v>0</v>
      </c>
      <c r="AA3670" s="302">
        <v>0</v>
      </c>
      <c r="AB3670" s="302">
        <v>0</v>
      </c>
      <c r="AC3670" s="302">
        <v>0</v>
      </c>
      <c r="AD3670" s="302">
        <v>0</v>
      </c>
      <c r="AE3670" s="302">
        <v>0</v>
      </c>
      <c r="AF3670" s="302">
        <v>0</v>
      </c>
      <c r="AG3670" s="302">
        <v>0</v>
      </c>
      <c r="AH3670" s="302">
        <v>98.75</v>
      </c>
      <c r="AI3670" s="302">
        <v>0</v>
      </c>
      <c r="AJ3670" s="302">
        <v>0</v>
      </c>
      <c r="AK3670" s="302">
        <v>0</v>
      </c>
      <c r="AL3670" s="302">
        <v>0</v>
      </c>
      <c r="AM3670" s="302">
        <v>0</v>
      </c>
      <c r="AN3670" s="302">
        <v>0</v>
      </c>
      <c r="AO3670" s="302">
        <v>0</v>
      </c>
      <c r="AP3670" s="302">
        <v>291.86</v>
      </c>
      <c r="AQ3670" s="302">
        <v>0</v>
      </c>
      <c r="AR3670" s="302">
        <v>245.28</v>
      </c>
      <c r="AS3670" s="302">
        <v>0</v>
      </c>
      <c r="AT3670" s="295">
        <f t="shared" si="57"/>
        <v>1800</v>
      </c>
      <c r="AU3670" s="302">
        <v>0</v>
      </c>
      <c r="AV3670" s="302">
        <v>0</v>
      </c>
      <c r="AW3670" s="303">
        <v>85</v>
      </c>
      <c r="AX3670" s="303">
        <v>148</v>
      </c>
      <c r="AY3670" s="302">
        <v>251949.47</v>
      </c>
      <c r="AZ3670" s="302">
        <v>134331.49</v>
      </c>
      <c r="BA3670" s="301">
        <v>39.743251999999998</v>
      </c>
      <c r="BB3670" s="301">
        <v>29.730744072713598</v>
      </c>
      <c r="BC3670" s="301">
        <v>10</v>
      </c>
      <c r="BD3670" s="301"/>
      <c r="BE3670" s="300" t="s">
        <v>4204</v>
      </c>
      <c r="BF3670" s="298"/>
      <c r="BG3670" s="300" t="s">
        <v>320</v>
      </c>
      <c r="BH3670" s="300" t="s">
        <v>181</v>
      </c>
      <c r="BI3670" s="300" t="s">
        <v>368</v>
      </c>
      <c r="BJ3670" s="300" t="s">
        <v>103</v>
      </c>
      <c r="BK3670" s="299" t="s">
        <v>4</v>
      </c>
      <c r="BL3670" s="301">
        <v>100489.39</v>
      </c>
      <c r="BM3670" s="299" t="s">
        <v>894</v>
      </c>
      <c r="BN3670" s="301"/>
      <c r="BO3670" s="304">
        <v>43277</v>
      </c>
      <c r="BP3670" s="304">
        <v>47782</v>
      </c>
      <c r="BQ3670" s="297" t="s">
        <v>1065</v>
      </c>
      <c r="BR3670" s="297" t="s">
        <v>4741</v>
      </c>
      <c r="BS3670" s="297" t="s">
        <v>4742</v>
      </c>
      <c r="BT3670" s="297" t="s">
        <v>4742</v>
      </c>
      <c r="BU3670" s="301">
        <v>0</v>
      </c>
      <c r="BV3670" s="301">
        <v>0</v>
      </c>
      <c r="BW3670" s="301">
        <v>0</v>
      </c>
    </row>
    <row r="3671" spans="1:75" s="289" customFormat="1" ht="18.2" customHeight="1" x14ac:dyDescent="0.15">
      <c r="A3671" s="291">
        <v>3669</v>
      </c>
      <c r="B3671" s="292" t="s">
        <v>305</v>
      </c>
      <c r="C3671" s="292" t="s">
        <v>306</v>
      </c>
      <c r="D3671" s="312">
        <v>45172</v>
      </c>
      <c r="E3671" s="293" t="s">
        <v>4117</v>
      </c>
      <c r="F3671" s="308">
        <v>3</v>
      </c>
      <c r="G3671" s="308">
        <v>2</v>
      </c>
      <c r="H3671" s="295">
        <v>301419.96999999997</v>
      </c>
      <c r="I3671" s="295">
        <v>4263.8599999999997</v>
      </c>
      <c r="J3671" s="295">
        <v>0</v>
      </c>
      <c r="K3671" s="295">
        <v>305683.83</v>
      </c>
      <c r="L3671" s="295">
        <v>2158.62</v>
      </c>
      <c r="M3671" s="295">
        <v>0</v>
      </c>
      <c r="N3671" s="295">
        <v>1773.08</v>
      </c>
      <c r="O3671" s="295">
        <v>0</v>
      </c>
      <c r="P3671" s="295">
        <v>0</v>
      </c>
      <c r="Q3671" s="295">
        <v>0</v>
      </c>
      <c r="R3671" s="295">
        <v>303910.75</v>
      </c>
      <c r="S3671" s="295">
        <v>5077.04</v>
      </c>
      <c r="T3671" s="295">
        <v>2511.83</v>
      </c>
      <c r="U3671" s="295">
        <v>0</v>
      </c>
      <c r="V3671" s="295">
        <v>2547.37</v>
      </c>
      <c r="W3671" s="295">
        <v>0</v>
      </c>
      <c r="X3671" s="295">
        <v>0</v>
      </c>
      <c r="Y3671" s="295">
        <v>0</v>
      </c>
      <c r="Z3671" s="295">
        <v>5041.5</v>
      </c>
      <c r="AA3671" s="295">
        <v>0</v>
      </c>
      <c r="AB3671" s="295">
        <v>0</v>
      </c>
      <c r="AC3671" s="295">
        <v>0</v>
      </c>
      <c r="AD3671" s="295">
        <v>0</v>
      </c>
      <c r="AE3671" s="295">
        <v>0</v>
      </c>
      <c r="AF3671" s="295">
        <v>0</v>
      </c>
      <c r="AG3671" s="295">
        <v>0</v>
      </c>
      <c r="AH3671" s="295">
        <v>0</v>
      </c>
      <c r="AI3671" s="295">
        <v>0</v>
      </c>
      <c r="AJ3671" s="295">
        <v>0</v>
      </c>
      <c r="AK3671" s="295">
        <v>0</v>
      </c>
      <c r="AL3671" s="295">
        <v>350</v>
      </c>
      <c r="AM3671" s="295">
        <v>0</v>
      </c>
      <c r="AN3671" s="295">
        <v>0</v>
      </c>
      <c r="AO3671" s="295">
        <v>225.16</v>
      </c>
      <c r="AP3671" s="295">
        <v>0</v>
      </c>
      <c r="AQ3671" s="295">
        <v>0</v>
      </c>
      <c r="AR3671" s="295">
        <v>0</v>
      </c>
      <c r="AS3671" s="295">
        <v>0</v>
      </c>
      <c r="AT3671" s="295">
        <f t="shared" si="57"/>
        <v>4895.6099999999997</v>
      </c>
      <c r="AU3671" s="295">
        <v>4649.3999999999996</v>
      </c>
      <c r="AV3671" s="295">
        <v>5041.5</v>
      </c>
      <c r="AW3671" s="296">
        <v>92</v>
      </c>
      <c r="AX3671" s="296">
        <v>155</v>
      </c>
      <c r="AY3671" s="295">
        <v>467000.57</v>
      </c>
      <c r="AZ3671" s="295">
        <v>389393.14</v>
      </c>
      <c r="BA3671" s="294">
        <v>60.385362000000001</v>
      </c>
      <c r="BB3671" s="294">
        <v>47.1291318959587</v>
      </c>
      <c r="BC3671" s="294">
        <v>10</v>
      </c>
      <c r="BD3671" s="294"/>
      <c r="BE3671" s="293" t="s">
        <v>4204</v>
      </c>
      <c r="BF3671" s="291"/>
      <c r="BG3671" s="293" t="s">
        <v>312</v>
      </c>
      <c r="BH3671" s="293" t="s">
        <v>230</v>
      </c>
      <c r="BI3671" s="293" t="s">
        <v>322</v>
      </c>
      <c r="BJ3671" s="293" t="s">
        <v>177</v>
      </c>
      <c r="BK3671" s="292" t="s">
        <v>4</v>
      </c>
      <c r="BL3671" s="294">
        <v>303910.75</v>
      </c>
      <c r="BM3671" s="292" t="s">
        <v>894</v>
      </c>
      <c r="BN3671" s="294"/>
      <c r="BO3671" s="297">
        <v>43277</v>
      </c>
      <c r="BP3671" s="297">
        <v>47994</v>
      </c>
      <c r="BQ3671" s="297" t="s">
        <v>1065</v>
      </c>
      <c r="BR3671" s="297" t="s">
        <v>4741</v>
      </c>
      <c r="BS3671" s="297" t="s">
        <v>4742</v>
      </c>
      <c r="BT3671" s="297" t="s">
        <v>4742</v>
      </c>
      <c r="BU3671" s="294">
        <v>450.32</v>
      </c>
      <c r="BV3671" s="294">
        <v>0</v>
      </c>
      <c r="BW3671" s="294">
        <v>0</v>
      </c>
    </row>
    <row r="3672" spans="1:75" s="289" customFormat="1" ht="18.2" customHeight="1" x14ac:dyDescent="0.15">
      <c r="A3672" s="298">
        <v>3670</v>
      </c>
      <c r="B3672" s="299" t="s">
        <v>305</v>
      </c>
      <c r="C3672" s="299" t="s">
        <v>306</v>
      </c>
      <c r="D3672" s="313">
        <v>45172</v>
      </c>
      <c r="E3672" s="300" t="s">
        <v>4118</v>
      </c>
      <c r="F3672" s="309">
        <v>0</v>
      </c>
      <c r="G3672" s="309">
        <v>0</v>
      </c>
      <c r="H3672" s="302">
        <v>146258.63</v>
      </c>
      <c r="I3672" s="302">
        <v>0</v>
      </c>
      <c r="J3672" s="302">
        <v>0</v>
      </c>
      <c r="K3672" s="302">
        <v>146258.63</v>
      </c>
      <c r="L3672" s="302">
        <v>1080.51</v>
      </c>
      <c r="M3672" s="302">
        <v>0</v>
      </c>
      <c r="N3672" s="302">
        <v>0</v>
      </c>
      <c r="O3672" s="302">
        <v>1080.51</v>
      </c>
      <c r="P3672" s="302">
        <v>0</v>
      </c>
      <c r="Q3672" s="302">
        <v>0</v>
      </c>
      <c r="R3672" s="302">
        <v>145178.12</v>
      </c>
      <c r="S3672" s="302">
        <v>0</v>
      </c>
      <c r="T3672" s="302">
        <v>1218.82</v>
      </c>
      <c r="U3672" s="302">
        <v>0</v>
      </c>
      <c r="V3672" s="302">
        <v>0</v>
      </c>
      <c r="W3672" s="302">
        <v>1218.82</v>
      </c>
      <c r="X3672" s="302">
        <v>0</v>
      </c>
      <c r="Y3672" s="302">
        <v>0</v>
      </c>
      <c r="Z3672" s="302">
        <v>0</v>
      </c>
      <c r="AA3672" s="302">
        <v>0</v>
      </c>
      <c r="AB3672" s="302">
        <v>0</v>
      </c>
      <c r="AC3672" s="302">
        <v>0</v>
      </c>
      <c r="AD3672" s="302">
        <v>0</v>
      </c>
      <c r="AE3672" s="302">
        <v>0</v>
      </c>
      <c r="AF3672" s="302">
        <v>0</v>
      </c>
      <c r="AG3672" s="302">
        <v>0</v>
      </c>
      <c r="AH3672" s="302">
        <v>136.46</v>
      </c>
      <c r="AI3672" s="302">
        <v>0</v>
      </c>
      <c r="AJ3672" s="302">
        <v>0</v>
      </c>
      <c r="AK3672" s="302">
        <v>0</v>
      </c>
      <c r="AL3672" s="302">
        <v>0</v>
      </c>
      <c r="AM3672" s="302">
        <v>0</v>
      </c>
      <c r="AN3672" s="302">
        <v>0</v>
      </c>
      <c r="AO3672" s="302">
        <v>0</v>
      </c>
      <c r="AP3672" s="302">
        <v>713.59</v>
      </c>
      <c r="AQ3672" s="302">
        <v>0</v>
      </c>
      <c r="AR3672" s="302">
        <v>689.38</v>
      </c>
      <c r="AS3672" s="302">
        <v>0</v>
      </c>
      <c r="AT3672" s="295">
        <f t="shared" si="57"/>
        <v>2460</v>
      </c>
      <c r="AU3672" s="302">
        <v>0</v>
      </c>
      <c r="AV3672" s="302">
        <v>0</v>
      </c>
      <c r="AW3672" s="303">
        <v>90</v>
      </c>
      <c r="AX3672" s="303">
        <v>153</v>
      </c>
      <c r="AY3672" s="302">
        <v>342098.86</v>
      </c>
      <c r="AZ3672" s="302">
        <v>190294.11</v>
      </c>
      <c r="BA3672" s="301">
        <v>37.618944999999997</v>
      </c>
      <c r="BB3672" s="301">
        <v>28.700035494968301</v>
      </c>
      <c r="BC3672" s="301">
        <v>10</v>
      </c>
      <c r="BD3672" s="301"/>
      <c r="BE3672" s="300" t="s">
        <v>4204</v>
      </c>
      <c r="BF3672" s="298"/>
      <c r="BG3672" s="300" t="s">
        <v>333</v>
      </c>
      <c r="BH3672" s="300" t="s">
        <v>193</v>
      </c>
      <c r="BI3672" s="300" t="s">
        <v>334</v>
      </c>
      <c r="BJ3672" s="300" t="s">
        <v>103</v>
      </c>
      <c r="BK3672" s="299" t="s">
        <v>4</v>
      </c>
      <c r="BL3672" s="301">
        <v>145178.12</v>
      </c>
      <c r="BM3672" s="299" t="s">
        <v>894</v>
      </c>
      <c r="BN3672" s="301"/>
      <c r="BO3672" s="304">
        <v>43277</v>
      </c>
      <c r="BP3672" s="304">
        <v>47933</v>
      </c>
      <c r="BQ3672" s="297" t="s">
        <v>1065</v>
      </c>
      <c r="BR3672" s="297" t="s">
        <v>4741</v>
      </c>
      <c r="BS3672" s="297" t="s">
        <v>4742</v>
      </c>
      <c r="BT3672" s="297" t="s">
        <v>4742</v>
      </c>
      <c r="BU3672" s="301">
        <v>0</v>
      </c>
      <c r="BV3672" s="301">
        <v>0</v>
      </c>
      <c r="BW3672" s="301">
        <v>0</v>
      </c>
    </row>
    <row r="3673" spans="1:75" s="289" customFormat="1" ht="18.2" customHeight="1" x14ac:dyDescent="0.15">
      <c r="A3673" s="291">
        <v>3671</v>
      </c>
      <c r="B3673" s="292" t="s">
        <v>305</v>
      </c>
      <c r="C3673" s="292" t="s">
        <v>306</v>
      </c>
      <c r="D3673" s="312">
        <v>45172</v>
      </c>
      <c r="E3673" s="293" t="s">
        <v>4119</v>
      </c>
      <c r="F3673" s="308">
        <v>1</v>
      </c>
      <c r="G3673" s="308">
        <v>0</v>
      </c>
      <c r="H3673" s="295">
        <v>265449.88</v>
      </c>
      <c r="I3673" s="295">
        <v>0</v>
      </c>
      <c r="J3673" s="295">
        <v>0</v>
      </c>
      <c r="K3673" s="295">
        <v>265449.88</v>
      </c>
      <c r="L3673" s="295">
        <v>1829.34</v>
      </c>
      <c r="M3673" s="295">
        <v>0</v>
      </c>
      <c r="N3673" s="295">
        <v>0</v>
      </c>
      <c r="O3673" s="295">
        <v>0</v>
      </c>
      <c r="P3673" s="295">
        <v>0</v>
      </c>
      <c r="Q3673" s="295">
        <v>0</v>
      </c>
      <c r="R3673" s="295">
        <v>265449.88</v>
      </c>
      <c r="S3673" s="295">
        <v>0</v>
      </c>
      <c r="T3673" s="295">
        <v>2101.48</v>
      </c>
      <c r="U3673" s="295">
        <v>0</v>
      </c>
      <c r="V3673" s="295">
        <v>0</v>
      </c>
      <c r="W3673" s="295">
        <v>0</v>
      </c>
      <c r="X3673" s="295">
        <v>0</v>
      </c>
      <c r="Y3673" s="295">
        <v>0</v>
      </c>
      <c r="Z3673" s="295">
        <v>2101.48</v>
      </c>
      <c r="AA3673" s="295">
        <v>0</v>
      </c>
      <c r="AB3673" s="295">
        <v>0</v>
      </c>
      <c r="AC3673" s="295">
        <v>0</v>
      </c>
      <c r="AD3673" s="295">
        <v>0</v>
      </c>
      <c r="AE3673" s="295">
        <v>0</v>
      </c>
      <c r="AF3673" s="295">
        <v>0</v>
      </c>
      <c r="AG3673" s="295">
        <v>0</v>
      </c>
      <c r="AH3673" s="295">
        <v>0</v>
      </c>
      <c r="AI3673" s="295">
        <v>0</v>
      </c>
      <c r="AJ3673" s="295">
        <v>0</v>
      </c>
      <c r="AK3673" s="295">
        <v>0</v>
      </c>
      <c r="AL3673" s="295">
        <v>0</v>
      </c>
      <c r="AM3673" s="295">
        <v>0</v>
      </c>
      <c r="AN3673" s="295">
        <v>0</v>
      </c>
      <c r="AO3673" s="295">
        <v>0</v>
      </c>
      <c r="AP3673" s="295">
        <v>0</v>
      </c>
      <c r="AQ3673" s="295">
        <v>0</v>
      </c>
      <c r="AR3673" s="295">
        <v>0</v>
      </c>
      <c r="AS3673" s="295">
        <v>0</v>
      </c>
      <c r="AT3673" s="295">
        <f t="shared" si="57"/>
        <v>0</v>
      </c>
      <c r="AU3673" s="295">
        <v>1829.34</v>
      </c>
      <c r="AV3673" s="295">
        <v>2101.48</v>
      </c>
      <c r="AW3673" s="296">
        <v>96</v>
      </c>
      <c r="AX3673" s="296">
        <v>159</v>
      </c>
      <c r="AY3673" s="295">
        <v>447997.58</v>
      </c>
      <c r="AZ3673" s="295">
        <v>340741.24</v>
      </c>
      <c r="BA3673" s="294">
        <v>55.853003000000001</v>
      </c>
      <c r="BB3673" s="294">
        <v>43.511530755683197</v>
      </c>
      <c r="BC3673" s="294">
        <v>9.5</v>
      </c>
      <c r="BD3673" s="294"/>
      <c r="BE3673" s="293" t="s">
        <v>4204</v>
      </c>
      <c r="BF3673" s="291"/>
      <c r="BG3673" s="293" t="s">
        <v>355</v>
      </c>
      <c r="BH3673" s="293" t="s">
        <v>387</v>
      </c>
      <c r="BI3673" s="293" t="s">
        <v>388</v>
      </c>
      <c r="BJ3673" s="293" t="s">
        <v>177</v>
      </c>
      <c r="BK3673" s="292" t="s">
        <v>4</v>
      </c>
      <c r="BL3673" s="294">
        <v>265449.88</v>
      </c>
      <c r="BM3673" s="292" t="s">
        <v>894</v>
      </c>
      <c r="BN3673" s="294"/>
      <c r="BO3673" s="297">
        <v>43277</v>
      </c>
      <c r="BP3673" s="297">
        <v>48117</v>
      </c>
      <c r="BQ3673" s="297" t="s">
        <v>1065</v>
      </c>
      <c r="BR3673" s="297" t="s">
        <v>4741</v>
      </c>
      <c r="BS3673" s="297" t="s">
        <v>4742</v>
      </c>
      <c r="BT3673" s="297" t="s">
        <v>4742</v>
      </c>
      <c r="BU3673" s="294">
        <v>206.16</v>
      </c>
      <c r="BV3673" s="294">
        <v>0</v>
      </c>
      <c r="BW3673" s="294">
        <v>0</v>
      </c>
    </row>
    <row r="3674" spans="1:75" s="289" customFormat="1" ht="18.2" customHeight="1" x14ac:dyDescent="0.15">
      <c r="A3674" s="298">
        <v>3672</v>
      </c>
      <c r="B3674" s="299" t="s">
        <v>305</v>
      </c>
      <c r="C3674" s="299" t="s">
        <v>306</v>
      </c>
      <c r="D3674" s="313">
        <v>45172</v>
      </c>
      <c r="E3674" s="300" t="s">
        <v>4120</v>
      </c>
      <c r="F3674" s="309">
        <v>0</v>
      </c>
      <c r="G3674" s="309">
        <v>0</v>
      </c>
      <c r="H3674" s="302">
        <v>230396.06</v>
      </c>
      <c r="I3674" s="302">
        <v>0</v>
      </c>
      <c r="J3674" s="302">
        <v>0</v>
      </c>
      <c r="K3674" s="302">
        <v>230396.06</v>
      </c>
      <c r="L3674" s="302">
        <v>2570.6999999999998</v>
      </c>
      <c r="M3674" s="302">
        <v>0</v>
      </c>
      <c r="N3674" s="302">
        <v>0</v>
      </c>
      <c r="O3674" s="302">
        <v>2570.6999999999998</v>
      </c>
      <c r="P3674" s="302">
        <v>0</v>
      </c>
      <c r="Q3674" s="302">
        <v>0</v>
      </c>
      <c r="R3674" s="302">
        <v>227825.36</v>
      </c>
      <c r="S3674" s="302">
        <v>0</v>
      </c>
      <c r="T3674" s="302">
        <v>1823.97</v>
      </c>
      <c r="U3674" s="302">
        <v>0</v>
      </c>
      <c r="V3674" s="302">
        <v>0</v>
      </c>
      <c r="W3674" s="302">
        <v>1823.97</v>
      </c>
      <c r="X3674" s="302">
        <v>0</v>
      </c>
      <c r="Y3674" s="302">
        <v>0</v>
      </c>
      <c r="Z3674" s="302">
        <v>0</v>
      </c>
      <c r="AA3674" s="302">
        <v>0</v>
      </c>
      <c r="AB3674" s="302">
        <v>0</v>
      </c>
      <c r="AC3674" s="302">
        <v>0</v>
      </c>
      <c r="AD3674" s="302">
        <v>0</v>
      </c>
      <c r="AE3674" s="302">
        <v>0</v>
      </c>
      <c r="AF3674" s="302">
        <v>0</v>
      </c>
      <c r="AG3674" s="302">
        <v>0</v>
      </c>
      <c r="AH3674" s="302">
        <v>178.86</v>
      </c>
      <c r="AI3674" s="302">
        <v>0</v>
      </c>
      <c r="AJ3674" s="302">
        <v>0</v>
      </c>
      <c r="AK3674" s="302">
        <v>0</v>
      </c>
      <c r="AL3674" s="302">
        <v>0</v>
      </c>
      <c r="AM3674" s="302">
        <v>0</v>
      </c>
      <c r="AN3674" s="302">
        <v>0</v>
      </c>
      <c r="AO3674" s="302">
        <v>0</v>
      </c>
      <c r="AP3674" s="302">
        <v>135.27000000000001</v>
      </c>
      <c r="AQ3674" s="302">
        <v>0</v>
      </c>
      <c r="AR3674" s="302">
        <v>108.8</v>
      </c>
      <c r="AS3674" s="302">
        <v>0</v>
      </c>
      <c r="AT3674" s="295">
        <f t="shared" si="57"/>
        <v>4600</v>
      </c>
      <c r="AU3674" s="302">
        <v>0</v>
      </c>
      <c r="AV3674" s="302">
        <v>0</v>
      </c>
      <c r="AW3674" s="303">
        <v>67</v>
      </c>
      <c r="AX3674" s="303">
        <v>130</v>
      </c>
      <c r="AY3674" s="302">
        <v>336200.01</v>
      </c>
      <c r="AZ3674" s="302">
        <v>336200.01</v>
      </c>
      <c r="BA3674" s="301">
        <v>82.638311000000002</v>
      </c>
      <c r="BB3674" s="301">
        <v>55.999709676888301</v>
      </c>
      <c r="BC3674" s="301">
        <v>9.5</v>
      </c>
      <c r="BD3674" s="301"/>
      <c r="BE3674" s="300" t="s">
        <v>4204</v>
      </c>
      <c r="BF3674" s="298"/>
      <c r="BG3674" s="300" t="s">
        <v>360</v>
      </c>
      <c r="BH3674" s="300" t="s">
        <v>232</v>
      </c>
      <c r="BI3674" s="300" t="s">
        <v>369</v>
      </c>
      <c r="BJ3674" s="300" t="s">
        <v>103</v>
      </c>
      <c r="BK3674" s="299" t="s">
        <v>4</v>
      </c>
      <c r="BL3674" s="301">
        <v>227825.36</v>
      </c>
      <c r="BM3674" s="299" t="s">
        <v>894</v>
      </c>
      <c r="BN3674" s="301"/>
      <c r="BO3674" s="304">
        <v>43277</v>
      </c>
      <c r="BP3674" s="304">
        <v>47234</v>
      </c>
      <c r="BQ3674" s="297" t="s">
        <v>1065</v>
      </c>
      <c r="BR3674" s="297" t="s">
        <v>4741</v>
      </c>
      <c r="BS3674" s="297" t="s">
        <v>4742</v>
      </c>
      <c r="BT3674" s="297" t="s">
        <v>4742</v>
      </c>
      <c r="BU3674" s="301">
        <v>0</v>
      </c>
      <c r="BV3674" s="301">
        <v>0</v>
      </c>
      <c r="BW3674" s="301">
        <v>0</v>
      </c>
    </row>
    <row r="3675" spans="1:75" s="289" customFormat="1" ht="18.2" customHeight="1" x14ac:dyDescent="0.15">
      <c r="A3675" s="291">
        <v>3673</v>
      </c>
      <c r="B3675" s="292" t="s">
        <v>305</v>
      </c>
      <c r="C3675" s="292" t="s">
        <v>306</v>
      </c>
      <c r="D3675" s="312">
        <v>45172</v>
      </c>
      <c r="E3675" s="293" t="s">
        <v>4121</v>
      </c>
      <c r="F3675" s="308">
        <v>0</v>
      </c>
      <c r="G3675" s="308">
        <v>0</v>
      </c>
      <c r="H3675" s="295">
        <v>268421.67</v>
      </c>
      <c r="I3675" s="295">
        <v>0</v>
      </c>
      <c r="J3675" s="295">
        <v>0</v>
      </c>
      <c r="K3675" s="295">
        <v>268421.67</v>
      </c>
      <c r="L3675" s="295">
        <v>1788.2</v>
      </c>
      <c r="M3675" s="295">
        <v>0</v>
      </c>
      <c r="N3675" s="295">
        <v>0</v>
      </c>
      <c r="O3675" s="295">
        <v>1788.2</v>
      </c>
      <c r="P3675" s="295">
        <v>0</v>
      </c>
      <c r="Q3675" s="295">
        <v>0</v>
      </c>
      <c r="R3675" s="295">
        <v>266633.46999999997</v>
      </c>
      <c r="S3675" s="295">
        <v>0</v>
      </c>
      <c r="T3675" s="295">
        <v>2147.37</v>
      </c>
      <c r="U3675" s="295">
        <v>0</v>
      </c>
      <c r="V3675" s="295">
        <v>0</v>
      </c>
      <c r="W3675" s="295">
        <v>2147.37</v>
      </c>
      <c r="X3675" s="295">
        <v>0</v>
      </c>
      <c r="Y3675" s="295">
        <v>0</v>
      </c>
      <c r="Z3675" s="295">
        <v>0</v>
      </c>
      <c r="AA3675" s="295">
        <v>0</v>
      </c>
      <c r="AB3675" s="295">
        <v>0</v>
      </c>
      <c r="AC3675" s="295">
        <v>0</v>
      </c>
      <c r="AD3675" s="295">
        <v>0</v>
      </c>
      <c r="AE3675" s="295">
        <v>0</v>
      </c>
      <c r="AF3675" s="295">
        <v>0</v>
      </c>
      <c r="AG3675" s="295">
        <v>0</v>
      </c>
      <c r="AH3675" s="295">
        <v>187.24</v>
      </c>
      <c r="AI3675" s="295">
        <v>0</v>
      </c>
      <c r="AJ3675" s="295">
        <v>0</v>
      </c>
      <c r="AK3675" s="295">
        <v>0</v>
      </c>
      <c r="AL3675" s="295">
        <v>0</v>
      </c>
      <c r="AM3675" s="295">
        <v>0</v>
      </c>
      <c r="AN3675" s="295">
        <v>0</v>
      </c>
      <c r="AO3675" s="295">
        <v>0</v>
      </c>
      <c r="AP3675" s="295">
        <v>454.61</v>
      </c>
      <c r="AQ3675" s="295">
        <v>0</v>
      </c>
      <c r="AR3675" s="295">
        <v>377.42</v>
      </c>
      <c r="AS3675" s="295">
        <v>0</v>
      </c>
      <c r="AT3675" s="295">
        <f t="shared" si="57"/>
        <v>4200</v>
      </c>
      <c r="AU3675" s="295">
        <v>0</v>
      </c>
      <c r="AV3675" s="295">
        <v>0</v>
      </c>
      <c r="AW3675" s="296">
        <v>98</v>
      </c>
      <c r="AX3675" s="296">
        <v>161</v>
      </c>
      <c r="AY3675" s="295">
        <v>364999.99</v>
      </c>
      <c r="AZ3675" s="295">
        <v>341874.6</v>
      </c>
      <c r="BA3675" s="294">
        <v>68.093712999999994</v>
      </c>
      <c r="BB3675" s="294">
        <v>53.107376161826899</v>
      </c>
      <c r="BC3675" s="294">
        <v>9.6</v>
      </c>
      <c r="BD3675" s="294"/>
      <c r="BE3675" s="293" t="s">
        <v>4204</v>
      </c>
      <c r="BF3675" s="291"/>
      <c r="BG3675" s="293" t="s">
        <v>315</v>
      </c>
      <c r="BH3675" s="293" t="s">
        <v>179</v>
      </c>
      <c r="BI3675" s="293" t="s">
        <v>363</v>
      </c>
      <c r="BJ3675" s="293" t="s">
        <v>103</v>
      </c>
      <c r="BK3675" s="292" t="s">
        <v>4</v>
      </c>
      <c r="BL3675" s="294">
        <v>266633.46999999997</v>
      </c>
      <c r="BM3675" s="292" t="s">
        <v>894</v>
      </c>
      <c r="BN3675" s="294"/>
      <c r="BO3675" s="297">
        <v>43277</v>
      </c>
      <c r="BP3675" s="297">
        <v>48178</v>
      </c>
      <c r="BQ3675" s="297" t="s">
        <v>1065</v>
      </c>
      <c r="BR3675" s="297" t="s">
        <v>4741</v>
      </c>
      <c r="BS3675" s="297" t="s">
        <v>4742</v>
      </c>
      <c r="BT3675" s="297" t="s">
        <v>4742</v>
      </c>
      <c r="BU3675" s="294">
        <v>0</v>
      </c>
      <c r="BV3675" s="294">
        <v>0</v>
      </c>
      <c r="BW3675" s="294">
        <v>0</v>
      </c>
    </row>
    <row r="3676" spans="1:75" s="289" customFormat="1" ht="18.2" customHeight="1" x14ac:dyDescent="0.15">
      <c r="A3676" s="298">
        <v>3674</v>
      </c>
      <c r="B3676" s="299" t="s">
        <v>305</v>
      </c>
      <c r="C3676" s="299" t="s">
        <v>306</v>
      </c>
      <c r="D3676" s="313">
        <v>45172</v>
      </c>
      <c r="E3676" s="300" t="s">
        <v>4122</v>
      </c>
      <c r="F3676" s="309">
        <v>11</v>
      </c>
      <c r="G3676" s="309">
        <v>10</v>
      </c>
      <c r="H3676" s="302">
        <v>202684.53</v>
      </c>
      <c r="I3676" s="302">
        <v>9599.4500000000007</v>
      </c>
      <c r="J3676" s="302">
        <v>0</v>
      </c>
      <c r="K3676" s="302">
        <v>212283.98</v>
      </c>
      <c r="L3676" s="302">
        <v>1031.3399999999999</v>
      </c>
      <c r="M3676" s="302">
        <v>0</v>
      </c>
      <c r="N3676" s="302">
        <v>0</v>
      </c>
      <c r="O3676" s="302">
        <v>0</v>
      </c>
      <c r="P3676" s="302">
        <v>0</v>
      </c>
      <c r="Q3676" s="302">
        <v>0</v>
      </c>
      <c r="R3676" s="302">
        <v>212283.98</v>
      </c>
      <c r="S3676" s="302">
        <v>14798.28</v>
      </c>
      <c r="T3676" s="302">
        <v>1604.59</v>
      </c>
      <c r="U3676" s="302">
        <v>0</v>
      </c>
      <c r="V3676" s="302">
        <v>0</v>
      </c>
      <c r="W3676" s="302">
        <v>0</v>
      </c>
      <c r="X3676" s="302">
        <v>0</v>
      </c>
      <c r="Y3676" s="302">
        <v>0</v>
      </c>
      <c r="Z3676" s="302">
        <v>16402.87</v>
      </c>
      <c r="AA3676" s="302">
        <v>0</v>
      </c>
      <c r="AB3676" s="302">
        <v>0</v>
      </c>
      <c r="AC3676" s="302">
        <v>0</v>
      </c>
      <c r="AD3676" s="302">
        <v>0</v>
      </c>
      <c r="AE3676" s="302">
        <v>0</v>
      </c>
      <c r="AF3676" s="302">
        <v>0</v>
      </c>
      <c r="AG3676" s="302">
        <v>0</v>
      </c>
      <c r="AH3676" s="302">
        <v>0</v>
      </c>
      <c r="AI3676" s="302">
        <v>0</v>
      </c>
      <c r="AJ3676" s="302">
        <v>0</v>
      </c>
      <c r="AK3676" s="302">
        <v>0</v>
      </c>
      <c r="AL3676" s="302">
        <v>0</v>
      </c>
      <c r="AM3676" s="302">
        <v>0</v>
      </c>
      <c r="AN3676" s="302">
        <v>0</v>
      </c>
      <c r="AO3676" s="302">
        <v>0</v>
      </c>
      <c r="AP3676" s="302">
        <v>0</v>
      </c>
      <c r="AQ3676" s="302">
        <v>0</v>
      </c>
      <c r="AR3676" s="302">
        <v>0</v>
      </c>
      <c r="AS3676" s="302">
        <v>0</v>
      </c>
      <c r="AT3676" s="295">
        <f t="shared" si="57"/>
        <v>0</v>
      </c>
      <c r="AU3676" s="302">
        <v>10630.79</v>
      </c>
      <c r="AV3676" s="302">
        <v>16402.87</v>
      </c>
      <c r="AW3676" s="303">
        <v>118</v>
      </c>
      <c r="AX3676" s="303">
        <v>181</v>
      </c>
      <c r="AY3676" s="302">
        <v>475802.66</v>
      </c>
      <c r="AZ3676" s="302">
        <v>253061.86</v>
      </c>
      <c r="BA3676" s="301">
        <v>87.010863999999998</v>
      </c>
      <c r="BB3676" s="301">
        <v>72.990108083291304</v>
      </c>
      <c r="BC3676" s="301">
        <v>9.5</v>
      </c>
      <c r="BD3676" s="301"/>
      <c r="BE3676" s="300" t="s">
        <v>4204</v>
      </c>
      <c r="BF3676" s="298"/>
      <c r="BG3676" s="300" t="s">
        <v>312</v>
      </c>
      <c r="BH3676" s="300" t="s">
        <v>196</v>
      </c>
      <c r="BI3676" s="300" t="s">
        <v>314</v>
      </c>
      <c r="BJ3676" s="300" t="s">
        <v>4205</v>
      </c>
      <c r="BK3676" s="299" t="s">
        <v>4</v>
      </c>
      <c r="BL3676" s="301">
        <v>212283.98</v>
      </c>
      <c r="BM3676" s="299" t="s">
        <v>894</v>
      </c>
      <c r="BN3676" s="301"/>
      <c r="BO3676" s="304">
        <v>43265</v>
      </c>
      <c r="BP3676" s="304">
        <v>48774</v>
      </c>
      <c r="BQ3676" s="297" t="s">
        <v>1067</v>
      </c>
      <c r="BR3676" s="297" t="s">
        <v>4743</v>
      </c>
      <c r="BS3676" s="297" t="s">
        <v>4742</v>
      </c>
      <c r="BT3676" s="297" t="s">
        <v>4742</v>
      </c>
      <c r="BU3676" s="301">
        <v>1863.1</v>
      </c>
      <c r="BV3676" s="301">
        <v>0</v>
      </c>
      <c r="BW3676" s="301">
        <v>0</v>
      </c>
    </row>
    <row r="3677" spans="1:75" s="289" customFormat="1" ht="18.2" customHeight="1" x14ac:dyDescent="0.15">
      <c r="A3677" s="291">
        <v>3675</v>
      </c>
      <c r="B3677" s="292" t="s">
        <v>305</v>
      </c>
      <c r="C3677" s="292" t="s">
        <v>306</v>
      </c>
      <c r="D3677" s="312">
        <v>45172</v>
      </c>
      <c r="E3677" s="293" t="s">
        <v>4124</v>
      </c>
      <c r="F3677" s="308">
        <v>0</v>
      </c>
      <c r="G3677" s="308">
        <v>0</v>
      </c>
      <c r="H3677" s="295">
        <v>127872</v>
      </c>
      <c r="I3677" s="295">
        <v>0</v>
      </c>
      <c r="J3677" s="295">
        <v>0</v>
      </c>
      <c r="K3677" s="295">
        <v>127872</v>
      </c>
      <c r="L3677" s="295">
        <v>944.66</v>
      </c>
      <c r="M3677" s="295">
        <v>0</v>
      </c>
      <c r="N3677" s="295">
        <v>0</v>
      </c>
      <c r="O3677" s="295">
        <v>944.66</v>
      </c>
      <c r="P3677" s="295">
        <v>0</v>
      </c>
      <c r="Q3677" s="295">
        <v>0</v>
      </c>
      <c r="R3677" s="295">
        <v>126927.34</v>
      </c>
      <c r="S3677" s="295">
        <v>0</v>
      </c>
      <c r="T3677" s="295">
        <v>1065.5999999999999</v>
      </c>
      <c r="U3677" s="295">
        <v>0</v>
      </c>
      <c r="V3677" s="295">
        <v>0</v>
      </c>
      <c r="W3677" s="295">
        <v>1065.5999999999999</v>
      </c>
      <c r="X3677" s="295">
        <v>0</v>
      </c>
      <c r="Y3677" s="295">
        <v>0</v>
      </c>
      <c r="Z3677" s="295">
        <v>0</v>
      </c>
      <c r="AA3677" s="295">
        <v>0</v>
      </c>
      <c r="AB3677" s="295">
        <v>0</v>
      </c>
      <c r="AC3677" s="295">
        <v>0</v>
      </c>
      <c r="AD3677" s="295">
        <v>0</v>
      </c>
      <c r="AE3677" s="295">
        <v>0</v>
      </c>
      <c r="AF3677" s="295">
        <v>0</v>
      </c>
      <c r="AG3677" s="295">
        <v>0</v>
      </c>
      <c r="AH3677" s="295">
        <v>109.17</v>
      </c>
      <c r="AI3677" s="295">
        <v>0</v>
      </c>
      <c r="AJ3677" s="295">
        <v>0</v>
      </c>
      <c r="AK3677" s="295">
        <v>0</v>
      </c>
      <c r="AL3677" s="295">
        <v>0</v>
      </c>
      <c r="AM3677" s="295">
        <v>0</v>
      </c>
      <c r="AN3677" s="295">
        <v>0</v>
      </c>
      <c r="AO3677" s="295">
        <v>0</v>
      </c>
      <c r="AP3677" s="295">
        <v>2200</v>
      </c>
      <c r="AQ3677" s="295">
        <v>0</v>
      </c>
      <c r="AR3677" s="295">
        <v>2119.4299999999998</v>
      </c>
      <c r="AS3677" s="295">
        <v>0</v>
      </c>
      <c r="AT3677" s="295">
        <f t="shared" si="57"/>
        <v>2200</v>
      </c>
      <c r="AU3677" s="295">
        <v>0</v>
      </c>
      <c r="AV3677" s="295">
        <v>0</v>
      </c>
      <c r="AW3677" s="296">
        <v>90</v>
      </c>
      <c r="AX3677" s="296">
        <v>152</v>
      </c>
      <c r="AY3677" s="295">
        <v>247003.08</v>
      </c>
      <c r="AZ3677" s="295">
        <v>172902.16</v>
      </c>
      <c r="BA3677" s="294">
        <v>79.297872999999996</v>
      </c>
      <c r="BB3677" s="294">
        <v>58.2125063535807</v>
      </c>
      <c r="BC3677" s="294">
        <v>10</v>
      </c>
      <c r="BD3677" s="294"/>
      <c r="BE3677" s="293" t="s">
        <v>4204</v>
      </c>
      <c r="BF3677" s="291"/>
      <c r="BG3677" s="293" t="s">
        <v>320</v>
      </c>
      <c r="BH3677" s="293" t="s">
        <v>197</v>
      </c>
      <c r="BI3677" s="293" t="s">
        <v>373</v>
      </c>
      <c r="BJ3677" s="293" t="s">
        <v>103</v>
      </c>
      <c r="BK3677" s="292" t="s">
        <v>4</v>
      </c>
      <c r="BL3677" s="294">
        <v>126927.34</v>
      </c>
      <c r="BM3677" s="292" t="s">
        <v>894</v>
      </c>
      <c r="BN3677" s="294"/>
      <c r="BO3677" s="297">
        <v>43292</v>
      </c>
      <c r="BP3677" s="297">
        <v>47918</v>
      </c>
      <c r="BQ3677" s="297" t="s">
        <v>1065</v>
      </c>
      <c r="BR3677" s="297" t="s">
        <v>4741</v>
      </c>
      <c r="BS3677" s="297" t="s">
        <v>4742</v>
      </c>
      <c r="BT3677" s="297" t="s">
        <v>4742</v>
      </c>
      <c r="BU3677" s="294">
        <v>0</v>
      </c>
      <c r="BV3677" s="294">
        <v>0</v>
      </c>
      <c r="BW3677" s="294">
        <v>0</v>
      </c>
    </row>
    <row r="3678" spans="1:75" s="289" customFormat="1" ht="18.2" customHeight="1" x14ac:dyDescent="0.15">
      <c r="A3678" s="298">
        <v>3676</v>
      </c>
      <c r="B3678" s="299" t="s">
        <v>305</v>
      </c>
      <c r="C3678" s="299" t="s">
        <v>306</v>
      </c>
      <c r="D3678" s="313">
        <v>45172</v>
      </c>
      <c r="E3678" s="300" t="s">
        <v>4125</v>
      </c>
      <c r="F3678" s="309">
        <v>0</v>
      </c>
      <c r="G3678" s="309">
        <v>0</v>
      </c>
      <c r="H3678" s="302">
        <v>87187.54</v>
      </c>
      <c r="I3678" s="302">
        <v>0</v>
      </c>
      <c r="J3678" s="302">
        <v>0</v>
      </c>
      <c r="K3678" s="302">
        <v>87187.54</v>
      </c>
      <c r="L3678" s="302">
        <v>581.42999999999995</v>
      </c>
      <c r="M3678" s="302">
        <v>0</v>
      </c>
      <c r="N3678" s="302">
        <v>0</v>
      </c>
      <c r="O3678" s="302">
        <v>581.42999999999995</v>
      </c>
      <c r="P3678" s="302">
        <v>0</v>
      </c>
      <c r="Q3678" s="302">
        <v>0</v>
      </c>
      <c r="R3678" s="302">
        <v>86606.11</v>
      </c>
      <c r="S3678" s="302">
        <v>0</v>
      </c>
      <c r="T3678" s="302">
        <v>719.3</v>
      </c>
      <c r="U3678" s="302">
        <v>0</v>
      </c>
      <c r="V3678" s="302">
        <v>0</v>
      </c>
      <c r="W3678" s="302">
        <v>719.3</v>
      </c>
      <c r="X3678" s="302">
        <v>0</v>
      </c>
      <c r="Y3678" s="302">
        <v>0</v>
      </c>
      <c r="Z3678" s="302">
        <v>0</v>
      </c>
      <c r="AA3678" s="302">
        <v>0</v>
      </c>
      <c r="AB3678" s="302">
        <v>0</v>
      </c>
      <c r="AC3678" s="302">
        <v>0</v>
      </c>
      <c r="AD3678" s="302">
        <v>0</v>
      </c>
      <c r="AE3678" s="302">
        <v>0</v>
      </c>
      <c r="AF3678" s="302">
        <v>0</v>
      </c>
      <c r="AG3678" s="302">
        <v>0</v>
      </c>
      <c r="AH3678" s="302">
        <v>93.19</v>
      </c>
      <c r="AI3678" s="302">
        <v>0</v>
      </c>
      <c r="AJ3678" s="302">
        <v>0</v>
      </c>
      <c r="AK3678" s="302">
        <v>0</v>
      </c>
      <c r="AL3678" s="302">
        <v>0</v>
      </c>
      <c r="AM3678" s="302">
        <v>0</v>
      </c>
      <c r="AN3678" s="302">
        <v>0</v>
      </c>
      <c r="AO3678" s="302">
        <v>0</v>
      </c>
      <c r="AP3678" s="302">
        <v>135.9</v>
      </c>
      <c r="AQ3678" s="302">
        <v>0</v>
      </c>
      <c r="AR3678" s="302">
        <v>135.82</v>
      </c>
      <c r="AS3678" s="302">
        <v>0</v>
      </c>
      <c r="AT3678" s="295">
        <f t="shared" si="57"/>
        <v>1394</v>
      </c>
      <c r="AU3678" s="302">
        <v>0</v>
      </c>
      <c r="AV3678" s="302">
        <v>0</v>
      </c>
      <c r="AW3678" s="303">
        <v>97</v>
      </c>
      <c r="AX3678" s="303">
        <v>159</v>
      </c>
      <c r="AY3678" s="302">
        <v>253019.6</v>
      </c>
      <c r="AZ3678" s="302">
        <v>114968.63</v>
      </c>
      <c r="BA3678" s="301">
        <v>42.831726000000003</v>
      </c>
      <c r="BB3678" s="301">
        <v>32.265228988514998</v>
      </c>
      <c r="BC3678" s="301">
        <v>9.9</v>
      </c>
      <c r="BD3678" s="301"/>
      <c r="BE3678" s="300" t="s">
        <v>4204</v>
      </c>
      <c r="BF3678" s="298"/>
      <c r="BG3678" s="300" t="s">
        <v>320</v>
      </c>
      <c r="BH3678" s="300" t="s">
        <v>197</v>
      </c>
      <c r="BI3678" s="300" t="s">
        <v>373</v>
      </c>
      <c r="BJ3678" s="300" t="s">
        <v>103</v>
      </c>
      <c r="BK3678" s="299" t="s">
        <v>4</v>
      </c>
      <c r="BL3678" s="301">
        <v>86606.11</v>
      </c>
      <c r="BM3678" s="299" t="s">
        <v>894</v>
      </c>
      <c r="BN3678" s="301"/>
      <c r="BO3678" s="304">
        <v>43292</v>
      </c>
      <c r="BP3678" s="304">
        <v>48132</v>
      </c>
      <c r="BQ3678" s="297" t="s">
        <v>1065</v>
      </c>
      <c r="BR3678" s="297" t="s">
        <v>4741</v>
      </c>
      <c r="BS3678" s="297" t="s">
        <v>4742</v>
      </c>
      <c r="BT3678" s="297" t="s">
        <v>4742</v>
      </c>
      <c r="BU3678" s="301">
        <v>0</v>
      </c>
      <c r="BV3678" s="301">
        <v>0</v>
      </c>
      <c r="BW3678" s="301">
        <v>0</v>
      </c>
    </row>
    <row r="3679" spans="1:75" s="289" customFormat="1" ht="18.2" customHeight="1" x14ac:dyDescent="0.15">
      <c r="A3679" s="291">
        <v>3677</v>
      </c>
      <c r="B3679" s="292" t="s">
        <v>305</v>
      </c>
      <c r="C3679" s="292" t="s">
        <v>306</v>
      </c>
      <c r="D3679" s="312">
        <v>45172</v>
      </c>
      <c r="E3679" s="293" t="s">
        <v>4126</v>
      </c>
      <c r="F3679" s="308">
        <v>0</v>
      </c>
      <c r="G3679" s="308">
        <v>0</v>
      </c>
      <c r="H3679" s="295">
        <v>125158.23</v>
      </c>
      <c r="I3679" s="295">
        <v>0</v>
      </c>
      <c r="J3679" s="295">
        <v>0</v>
      </c>
      <c r="K3679" s="295">
        <v>125158.23</v>
      </c>
      <c r="L3679" s="295">
        <v>871.51</v>
      </c>
      <c r="M3679" s="295">
        <v>0</v>
      </c>
      <c r="N3679" s="295">
        <v>0</v>
      </c>
      <c r="O3679" s="295">
        <v>871.51</v>
      </c>
      <c r="P3679" s="295">
        <v>0</v>
      </c>
      <c r="Q3679" s="295">
        <v>0</v>
      </c>
      <c r="R3679" s="295">
        <v>124286.72</v>
      </c>
      <c r="S3679" s="295">
        <v>0</v>
      </c>
      <c r="T3679" s="295">
        <v>1001.27</v>
      </c>
      <c r="U3679" s="295">
        <v>0</v>
      </c>
      <c r="V3679" s="295">
        <v>0</v>
      </c>
      <c r="W3679" s="295">
        <v>1001.27</v>
      </c>
      <c r="X3679" s="295">
        <v>0</v>
      </c>
      <c r="Y3679" s="295">
        <v>0</v>
      </c>
      <c r="Z3679" s="295">
        <v>0</v>
      </c>
      <c r="AA3679" s="295">
        <v>0</v>
      </c>
      <c r="AB3679" s="295">
        <v>0</v>
      </c>
      <c r="AC3679" s="295">
        <v>0</v>
      </c>
      <c r="AD3679" s="295">
        <v>0</v>
      </c>
      <c r="AE3679" s="295">
        <v>0</v>
      </c>
      <c r="AF3679" s="295">
        <v>0</v>
      </c>
      <c r="AG3679" s="295">
        <v>0</v>
      </c>
      <c r="AH3679" s="295">
        <v>127.59</v>
      </c>
      <c r="AI3679" s="295">
        <v>0</v>
      </c>
      <c r="AJ3679" s="295">
        <v>0</v>
      </c>
      <c r="AK3679" s="295">
        <v>0</v>
      </c>
      <c r="AL3679" s="295">
        <v>0</v>
      </c>
      <c r="AM3679" s="295">
        <v>0</v>
      </c>
      <c r="AN3679" s="295">
        <v>0</v>
      </c>
      <c r="AO3679" s="295">
        <v>0</v>
      </c>
      <c r="AP3679" s="295">
        <v>2000</v>
      </c>
      <c r="AQ3679" s="295">
        <v>0</v>
      </c>
      <c r="AR3679" s="295">
        <v>2000.37</v>
      </c>
      <c r="AS3679" s="295">
        <v>0</v>
      </c>
      <c r="AT3679" s="295">
        <f t="shared" si="57"/>
        <v>2000</v>
      </c>
      <c r="AU3679" s="295">
        <v>0</v>
      </c>
      <c r="AV3679" s="295">
        <v>0</v>
      </c>
      <c r="AW3679" s="296">
        <v>95</v>
      </c>
      <c r="AX3679" s="296">
        <v>157</v>
      </c>
      <c r="AY3679" s="295">
        <v>333898.25</v>
      </c>
      <c r="AZ3679" s="295">
        <v>167094.85</v>
      </c>
      <c r="BA3679" s="294">
        <v>53.221611000000003</v>
      </c>
      <c r="BB3679" s="294">
        <v>39.586734506215599</v>
      </c>
      <c r="BC3679" s="294">
        <v>9.6</v>
      </c>
      <c r="BD3679" s="294"/>
      <c r="BE3679" s="293" t="s">
        <v>4204</v>
      </c>
      <c r="BF3679" s="291"/>
      <c r="BG3679" s="293" t="s">
        <v>320</v>
      </c>
      <c r="BH3679" s="293" t="s">
        <v>197</v>
      </c>
      <c r="BI3679" s="293" t="s">
        <v>373</v>
      </c>
      <c r="BJ3679" s="293" t="s">
        <v>103</v>
      </c>
      <c r="BK3679" s="292" t="s">
        <v>4</v>
      </c>
      <c r="BL3679" s="294">
        <v>124286.72</v>
      </c>
      <c r="BM3679" s="292" t="s">
        <v>894</v>
      </c>
      <c r="BN3679" s="294"/>
      <c r="BO3679" s="297">
        <v>43292</v>
      </c>
      <c r="BP3679" s="297">
        <v>48071</v>
      </c>
      <c r="BQ3679" s="297" t="s">
        <v>1065</v>
      </c>
      <c r="BR3679" s="297" t="s">
        <v>4741</v>
      </c>
      <c r="BS3679" s="297" t="s">
        <v>4742</v>
      </c>
      <c r="BT3679" s="297" t="s">
        <v>4742</v>
      </c>
      <c r="BU3679" s="294">
        <v>0</v>
      </c>
      <c r="BV3679" s="294">
        <v>0</v>
      </c>
      <c r="BW3679" s="294">
        <v>0</v>
      </c>
    </row>
    <row r="3680" spans="1:75" s="289" customFormat="1" ht="18.2" customHeight="1" x14ac:dyDescent="0.15">
      <c r="A3680" s="298">
        <v>3678</v>
      </c>
      <c r="B3680" s="299" t="s">
        <v>305</v>
      </c>
      <c r="C3680" s="299" t="s">
        <v>306</v>
      </c>
      <c r="D3680" s="313">
        <v>45172</v>
      </c>
      <c r="E3680" s="300" t="s">
        <v>4127</v>
      </c>
      <c r="F3680" s="309">
        <v>0</v>
      </c>
      <c r="G3680" s="309">
        <v>0</v>
      </c>
      <c r="H3680" s="302">
        <v>137544.1</v>
      </c>
      <c r="I3680" s="302">
        <v>0</v>
      </c>
      <c r="J3680" s="302">
        <v>0</v>
      </c>
      <c r="K3680" s="302">
        <v>137544.1</v>
      </c>
      <c r="L3680" s="302">
        <v>931.02</v>
      </c>
      <c r="M3680" s="302">
        <v>0</v>
      </c>
      <c r="N3680" s="302">
        <v>0</v>
      </c>
      <c r="O3680" s="302">
        <v>931.02</v>
      </c>
      <c r="P3680" s="302">
        <v>0</v>
      </c>
      <c r="Q3680" s="302">
        <v>0</v>
      </c>
      <c r="R3680" s="302">
        <v>136613.07999999999</v>
      </c>
      <c r="S3680" s="302">
        <v>0</v>
      </c>
      <c r="T3680" s="302">
        <v>1134.74</v>
      </c>
      <c r="U3680" s="302">
        <v>0</v>
      </c>
      <c r="V3680" s="302">
        <v>0</v>
      </c>
      <c r="W3680" s="302">
        <v>1134.74</v>
      </c>
      <c r="X3680" s="302">
        <v>0</v>
      </c>
      <c r="Y3680" s="302">
        <v>0</v>
      </c>
      <c r="Z3680" s="302">
        <v>0</v>
      </c>
      <c r="AA3680" s="302">
        <v>0</v>
      </c>
      <c r="AB3680" s="302">
        <v>0</v>
      </c>
      <c r="AC3680" s="302">
        <v>0</v>
      </c>
      <c r="AD3680" s="302">
        <v>0</v>
      </c>
      <c r="AE3680" s="302">
        <v>0</v>
      </c>
      <c r="AF3680" s="302">
        <v>0</v>
      </c>
      <c r="AG3680" s="302">
        <v>0</v>
      </c>
      <c r="AH3680" s="302">
        <v>117.44</v>
      </c>
      <c r="AI3680" s="302">
        <v>0</v>
      </c>
      <c r="AJ3680" s="302">
        <v>0</v>
      </c>
      <c r="AK3680" s="302">
        <v>0</v>
      </c>
      <c r="AL3680" s="302">
        <v>0</v>
      </c>
      <c r="AM3680" s="302">
        <v>0</v>
      </c>
      <c r="AN3680" s="302">
        <v>0</v>
      </c>
      <c r="AO3680" s="302">
        <v>0</v>
      </c>
      <c r="AP3680" s="302">
        <v>50.4</v>
      </c>
      <c r="AQ3680" s="302">
        <v>0</v>
      </c>
      <c r="AR3680" s="302">
        <v>33.6</v>
      </c>
      <c r="AS3680" s="302">
        <v>0</v>
      </c>
      <c r="AT3680" s="295">
        <f t="shared" si="57"/>
        <v>2200</v>
      </c>
      <c r="AU3680" s="302">
        <v>0</v>
      </c>
      <c r="AV3680" s="302">
        <v>0</v>
      </c>
      <c r="AW3680" s="303">
        <v>96</v>
      </c>
      <c r="AX3680" s="303">
        <v>158</v>
      </c>
      <c r="AY3680" s="302">
        <v>279998.32</v>
      </c>
      <c r="AZ3680" s="302">
        <v>174944.63</v>
      </c>
      <c r="BA3680" s="301">
        <v>43.043522000000003</v>
      </c>
      <c r="BB3680" s="301">
        <v>33.612395616074402</v>
      </c>
      <c r="BC3680" s="301">
        <v>9.9</v>
      </c>
      <c r="BD3680" s="301"/>
      <c r="BE3680" s="300" t="s">
        <v>4204</v>
      </c>
      <c r="BF3680" s="298"/>
      <c r="BG3680" s="300" t="s">
        <v>320</v>
      </c>
      <c r="BH3680" s="300" t="s">
        <v>197</v>
      </c>
      <c r="BI3680" s="300" t="s">
        <v>373</v>
      </c>
      <c r="BJ3680" s="300" t="s">
        <v>103</v>
      </c>
      <c r="BK3680" s="299" t="s">
        <v>4</v>
      </c>
      <c r="BL3680" s="301">
        <v>136613.07999999999</v>
      </c>
      <c r="BM3680" s="299" t="s">
        <v>894</v>
      </c>
      <c r="BN3680" s="301"/>
      <c r="BO3680" s="304">
        <v>43306</v>
      </c>
      <c r="BP3680" s="304">
        <v>48116</v>
      </c>
      <c r="BQ3680" s="297" t="s">
        <v>1065</v>
      </c>
      <c r="BR3680" s="297" t="s">
        <v>4741</v>
      </c>
      <c r="BS3680" s="297" t="s">
        <v>4742</v>
      </c>
      <c r="BT3680" s="297" t="s">
        <v>4742</v>
      </c>
      <c r="BU3680" s="301">
        <v>0</v>
      </c>
      <c r="BV3680" s="301">
        <v>0</v>
      </c>
      <c r="BW3680" s="301">
        <v>0</v>
      </c>
    </row>
    <row r="3681" spans="1:75" s="289" customFormat="1" ht="18.2" customHeight="1" x14ac:dyDescent="0.15">
      <c r="A3681" s="291">
        <v>3679</v>
      </c>
      <c r="B3681" s="292" t="s">
        <v>305</v>
      </c>
      <c r="C3681" s="292" t="s">
        <v>306</v>
      </c>
      <c r="D3681" s="312">
        <v>45172</v>
      </c>
      <c r="E3681" s="293" t="s">
        <v>4128</v>
      </c>
      <c r="F3681" s="308">
        <v>0</v>
      </c>
      <c r="G3681" s="308">
        <v>0</v>
      </c>
      <c r="H3681" s="295">
        <v>178603.64</v>
      </c>
      <c r="I3681" s="295">
        <v>0</v>
      </c>
      <c r="J3681" s="295">
        <v>0</v>
      </c>
      <c r="K3681" s="295">
        <v>178603.64</v>
      </c>
      <c r="L3681" s="295">
        <v>1829.03</v>
      </c>
      <c r="M3681" s="295">
        <v>0</v>
      </c>
      <c r="N3681" s="295">
        <v>0</v>
      </c>
      <c r="O3681" s="295">
        <v>1829.03</v>
      </c>
      <c r="P3681" s="295">
        <v>0</v>
      </c>
      <c r="Q3681" s="295">
        <v>0</v>
      </c>
      <c r="R3681" s="295">
        <v>176774.61</v>
      </c>
      <c r="S3681" s="295">
        <v>0</v>
      </c>
      <c r="T3681" s="295">
        <v>1428.83</v>
      </c>
      <c r="U3681" s="295">
        <v>0</v>
      </c>
      <c r="V3681" s="295">
        <v>0</v>
      </c>
      <c r="W3681" s="295">
        <v>1428.83</v>
      </c>
      <c r="X3681" s="295">
        <v>0</v>
      </c>
      <c r="Y3681" s="295">
        <v>0</v>
      </c>
      <c r="Z3681" s="295">
        <v>0</v>
      </c>
      <c r="AA3681" s="295">
        <v>0</v>
      </c>
      <c r="AB3681" s="295">
        <v>0</v>
      </c>
      <c r="AC3681" s="295">
        <v>0</v>
      </c>
      <c r="AD3681" s="295">
        <v>0</v>
      </c>
      <c r="AE3681" s="295">
        <v>0</v>
      </c>
      <c r="AF3681" s="295">
        <v>0</v>
      </c>
      <c r="AG3681" s="295">
        <v>0</v>
      </c>
      <c r="AH3681" s="295">
        <v>148.96</v>
      </c>
      <c r="AI3681" s="295">
        <v>0</v>
      </c>
      <c r="AJ3681" s="295">
        <v>0</v>
      </c>
      <c r="AK3681" s="295">
        <v>0</v>
      </c>
      <c r="AL3681" s="295">
        <v>0</v>
      </c>
      <c r="AM3681" s="295">
        <v>0</v>
      </c>
      <c r="AN3681" s="295">
        <v>0</v>
      </c>
      <c r="AO3681" s="295">
        <v>0</v>
      </c>
      <c r="AP3681" s="295">
        <v>0.18</v>
      </c>
      <c r="AQ3681" s="295">
        <v>0</v>
      </c>
      <c r="AR3681" s="295">
        <v>3.86</v>
      </c>
      <c r="AS3681" s="295">
        <v>0</v>
      </c>
      <c r="AT3681" s="295">
        <f t="shared" si="57"/>
        <v>3403.14</v>
      </c>
      <c r="AU3681" s="295">
        <v>0</v>
      </c>
      <c r="AV3681" s="295">
        <v>0</v>
      </c>
      <c r="AW3681" s="296">
        <v>96</v>
      </c>
      <c r="AX3681" s="296">
        <v>158</v>
      </c>
      <c r="AY3681" s="295">
        <v>279998.32</v>
      </c>
      <c r="AZ3681" s="295">
        <v>279998.32</v>
      </c>
      <c r="BA3681" s="294">
        <v>76.790064000000001</v>
      </c>
      <c r="BB3681" s="294">
        <v>48.480768082733597</v>
      </c>
      <c r="BC3681" s="294">
        <v>9.6</v>
      </c>
      <c r="BD3681" s="294"/>
      <c r="BE3681" s="293" t="s">
        <v>4204</v>
      </c>
      <c r="BF3681" s="291"/>
      <c r="BG3681" s="293" t="s">
        <v>320</v>
      </c>
      <c r="BH3681" s="293" t="s">
        <v>197</v>
      </c>
      <c r="BI3681" s="293" t="s">
        <v>373</v>
      </c>
      <c r="BJ3681" s="293" t="s">
        <v>103</v>
      </c>
      <c r="BK3681" s="292" t="s">
        <v>4</v>
      </c>
      <c r="BL3681" s="294">
        <v>176774.61</v>
      </c>
      <c r="BM3681" s="292" t="s">
        <v>894</v>
      </c>
      <c r="BN3681" s="294"/>
      <c r="BO3681" s="297">
        <v>43306</v>
      </c>
      <c r="BP3681" s="297">
        <v>48116</v>
      </c>
      <c r="BQ3681" s="297" t="s">
        <v>1065</v>
      </c>
      <c r="BR3681" s="297" t="s">
        <v>4741</v>
      </c>
      <c r="BS3681" s="297" t="s">
        <v>4742</v>
      </c>
      <c r="BT3681" s="297" t="s">
        <v>4742</v>
      </c>
      <c r="BU3681" s="294">
        <v>0</v>
      </c>
      <c r="BV3681" s="294">
        <v>0</v>
      </c>
      <c r="BW3681" s="294">
        <v>0</v>
      </c>
    </row>
    <row r="3682" spans="1:75" s="289" customFormat="1" ht="18.2" customHeight="1" x14ac:dyDescent="0.15">
      <c r="A3682" s="298">
        <v>3680</v>
      </c>
      <c r="B3682" s="299" t="s">
        <v>305</v>
      </c>
      <c r="C3682" s="299" t="s">
        <v>306</v>
      </c>
      <c r="D3682" s="313">
        <v>45172</v>
      </c>
      <c r="E3682" s="300" t="s">
        <v>4129</v>
      </c>
      <c r="F3682" s="309">
        <v>0</v>
      </c>
      <c r="G3682" s="309">
        <v>1</v>
      </c>
      <c r="H3682" s="302">
        <v>147893.26999999999</v>
      </c>
      <c r="I3682" s="302">
        <v>1118.27</v>
      </c>
      <c r="J3682" s="302">
        <v>0</v>
      </c>
      <c r="K3682" s="302">
        <v>149011.54</v>
      </c>
      <c r="L3682" s="302">
        <v>1127.5899999999999</v>
      </c>
      <c r="M3682" s="302">
        <v>0</v>
      </c>
      <c r="N3682" s="302">
        <v>1118.27</v>
      </c>
      <c r="O3682" s="302">
        <v>1127.5899999999999</v>
      </c>
      <c r="P3682" s="302">
        <v>0</v>
      </c>
      <c r="Q3682" s="302">
        <v>0</v>
      </c>
      <c r="R3682" s="302">
        <v>146765.68</v>
      </c>
      <c r="S3682" s="302">
        <v>756.01</v>
      </c>
      <c r="T3682" s="302">
        <v>1232.44</v>
      </c>
      <c r="U3682" s="302">
        <v>0</v>
      </c>
      <c r="V3682" s="302">
        <v>756.01</v>
      </c>
      <c r="W3682" s="302">
        <v>1232.44</v>
      </c>
      <c r="X3682" s="302">
        <v>0</v>
      </c>
      <c r="Y3682" s="302">
        <v>0</v>
      </c>
      <c r="Z3682" s="302">
        <v>0</v>
      </c>
      <c r="AA3682" s="302">
        <v>0</v>
      </c>
      <c r="AB3682" s="302">
        <v>0</v>
      </c>
      <c r="AC3682" s="302">
        <v>0</v>
      </c>
      <c r="AD3682" s="302">
        <v>0</v>
      </c>
      <c r="AE3682" s="302">
        <v>0</v>
      </c>
      <c r="AF3682" s="302">
        <v>0</v>
      </c>
      <c r="AG3682" s="302">
        <v>0</v>
      </c>
      <c r="AH3682" s="302">
        <v>108.65</v>
      </c>
      <c r="AI3682" s="302">
        <v>0</v>
      </c>
      <c r="AJ3682" s="302">
        <v>0</v>
      </c>
      <c r="AK3682" s="302">
        <v>0</v>
      </c>
      <c r="AL3682" s="302">
        <v>350</v>
      </c>
      <c r="AM3682" s="302">
        <v>0</v>
      </c>
      <c r="AN3682" s="302">
        <v>0</v>
      </c>
      <c r="AO3682" s="302">
        <v>0</v>
      </c>
      <c r="AP3682" s="302">
        <v>707.04</v>
      </c>
      <c r="AQ3682" s="302">
        <v>0</v>
      </c>
      <c r="AR3682" s="302">
        <v>0</v>
      </c>
      <c r="AS3682" s="302">
        <v>0</v>
      </c>
      <c r="AT3682" s="295">
        <f t="shared" si="57"/>
        <v>5400</v>
      </c>
      <c r="AU3682" s="302">
        <v>0</v>
      </c>
      <c r="AV3682" s="302">
        <v>0</v>
      </c>
      <c r="AW3682" s="303">
        <v>88</v>
      </c>
      <c r="AX3682" s="303">
        <v>150</v>
      </c>
      <c r="AY3682" s="302">
        <v>218599.74</v>
      </c>
      <c r="AZ3682" s="302">
        <v>193102.78</v>
      </c>
      <c r="BA3682" s="301">
        <v>75.823518000000007</v>
      </c>
      <c r="BB3682" s="301">
        <v>57.628845008146698</v>
      </c>
      <c r="BC3682" s="301">
        <v>10</v>
      </c>
      <c r="BD3682" s="301"/>
      <c r="BE3682" s="300" t="s">
        <v>4204</v>
      </c>
      <c r="BF3682" s="298"/>
      <c r="BG3682" s="300" t="s">
        <v>312</v>
      </c>
      <c r="BH3682" s="300" t="s">
        <v>365</v>
      </c>
      <c r="BI3682" s="300" t="s">
        <v>741</v>
      </c>
      <c r="BJ3682" s="300" t="s">
        <v>103</v>
      </c>
      <c r="BK3682" s="299" t="s">
        <v>4</v>
      </c>
      <c r="BL3682" s="301">
        <v>146765.68</v>
      </c>
      <c r="BM3682" s="299" t="s">
        <v>894</v>
      </c>
      <c r="BN3682" s="301"/>
      <c r="BO3682" s="304">
        <v>43306</v>
      </c>
      <c r="BP3682" s="304">
        <v>47873</v>
      </c>
      <c r="BQ3682" s="297" t="s">
        <v>1065</v>
      </c>
      <c r="BR3682" s="297" t="s">
        <v>4741</v>
      </c>
      <c r="BS3682" s="297" t="s">
        <v>4742</v>
      </c>
      <c r="BT3682" s="297" t="s">
        <v>4742</v>
      </c>
      <c r="BU3682" s="301">
        <v>0</v>
      </c>
      <c r="BV3682" s="301">
        <v>0</v>
      </c>
      <c r="BW3682" s="301">
        <v>0</v>
      </c>
    </row>
    <row r="3683" spans="1:75" s="289" customFormat="1" ht="18.2" customHeight="1" x14ac:dyDescent="0.15">
      <c r="A3683" s="291">
        <v>3681</v>
      </c>
      <c r="B3683" s="292" t="s">
        <v>305</v>
      </c>
      <c r="C3683" s="292" t="s">
        <v>306</v>
      </c>
      <c r="D3683" s="312">
        <v>45172</v>
      </c>
      <c r="E3683" s="293" t="s">
        <v>4903</v>
      </c>
      <c r="F3683" s="308">
        <v>21</v>
      </c>
      <c r="G3683" s="308"/>
      <c r="H3683" s="295">
        <v>217698.33</v>
      </c>
      <c r="I3683" s="295"/>
      <c r="J3683" s="295">
        <v>0</v>
      </c>
      <c r="K3683" s="295">
        <v>217698.33</v>
      </c>
      <c r="L3683" s="295"/>
      <c r="M3683" s="295">
        <v>0</v>
      </c>
      <c r="N3683" s="295">
        <v>0</v>
      </c>
      <c r="O3683" s="295">
        <v>1079.54</v>
      </c>
      <c r="P3683" s="295">
        <v>0</v>
      </c>
      <c r="Q3683" s="295">
        <v>0</v>
      </c>
      <c r="R3683" s="295">
        <v>216618.79</v>
      </c>
      <c r="S3683" s="295">
        <v>0</v>
      </c>
      <c r="T3683" s="295">
        <v>1723.45</v>
      </c>
      <c r="U3683" s="295">
        <v>0</v>
      </c>
      <c r="V3683" s="295">
        <v>0</v>
      </c>
      <c r="W3683" s="295">
        <v>1723.45</v>
      </c>
      <c r="X3683" s="295">
        <v>0</v>
      </c>
      <c r="Y3683" s="295">
        <v>0</v>
      </c>
      <c r="Z3683" s="295">
        <v>0</v>
      </c>
      <c r="AA3683" s="295">
        <v>0</v>
      </c>
      <c r="AB3683" s="295">
        <v>0</v>
      </c>
      <c r="AC3683" s="295">
        <v>0</v>
      </c>
      <c r="AD3683" s="295">
        <v>0</v>
      </c>
      <c r="AE3683" s="295">
        <v>0</v>
      </c>
      <c r="AF3683" s="295">
        <v>0</v>
      </c>
      <c r="AG3683" s="295">
        <v>0</v>
      </c>
      <c r="AH3683" s="295">
        <v>137.46</v>
      </c>
      <c r="AI3683" s="295">
        <v>0</v>
      </c>
      <c r="AJ3683" s="295">
        <v>0</v>
      </c>
      <c r="AK3683" s="295">
        <v>0</v>
      </c>
      <c r="AL3683" s="295">
        <v>0</v>
      </c>
      <c r="AM3683" s="295">
        <v>0</v>
      </c>
      <c r="AN3683" s="295">
        <v>0</v>
      </c>
      <c r="AO3683" s="295">
        <v>0</v>
      </c>
      <c r="AP3683" s="295">
        <v>0</v>
      </c>
      <c r="AQ3683" s="295">
        <v>0</v>
      </c>
      <c r="AR3683" s="295">
        <v>0</v>
      </c>
      <c r="AS3683" s="295">
        <v>0</v>
      </c>
      <c r="AT3683" s="295">
        <f t="shared" si="57"/>
        <v>2940.45</v>
      </c>
      <c r="AU3683" s="295">
        <v>0</v>
      </c>
      <c r="AV3683" s="295">
        <v>0</v>
      </c>
      <c r="AW3683" s="296">
        <v>120</v>
      </c>
      <c r="AX3683" s="296">
        <v>121</v>
      </c>
      <c r="AY3683" s="295">
        <v>310997.606149</v>
      </c>
      <c r="AZ3683" s="295">
        <v>217698.33</v>
      </c>
      <c r="BA3683" s="294">
        <v>90.000698</v>
      </c>
      <c r="BB3683" s="294">
        <v>89.554395295156496</v>
      </c>
      <c r="BC3683" s="294">
        <v>9.5</v>
      </c>
      <c r="BD3683" s="294"/>
      <c r="BE3683" s="293" t="s">
        <v>4204</v>
      </c>
      <c r="BF3683" s="291"/>
      <c r="BG3683" s="293" t="s">
        <v>324</v>
      </c>
      <c r="BH3683" s="293" t="s">
        <v>220</v>
      </c>
      <c r="BI3683" s="293" t="s">
        <v>686</v>
      </c>
      <c r="BJ3683" s="293" t="s">
        <v>4205</v>
      </c>
      <c r="BK3683" s="292" t="s">
        <v>4</v>
      </c>
      <c r="BL3683" s="294">
        <v>216618.79</v>
      </c>
      <c r="BM3683" s="292" t="s">
        <v>894</v>
      </c>
      <c r="BN3683" s="294"/>
      <c r="BO3683" s="297">
        <v>45155</v>
      </c>
      <c r="BP3683" s="297">
        <v>48839</v>
      </c>
      <c r="BQ3683" s="304" t="s">
        <v>1065</v>
      </c>
      <c r="BR3683" s="304" t="s">
        <v>4741</v>
      </c>
      <c r="BS3683" s="304" t="s">
        <v>4742</v>
      </c>
      <c r="BT3683" s="304" t="s">
        <v>4742</v>
      </c>
      <c r="BU3683" s="294">
        <v>0</v>
      </c>
      <c r="BV3683" s="294">
        <v>0</v>
      </c>
      <c r="BW3683" s="294">
        <v>0</v>
      </c>
    </row>
    <row r="3684" spans="1:75" s="289" customFormat="1" ht="18.2" customHeight="1" x14ac:dyDescent="0.15">
      <c r="A3684" s="298">
        <v>3682</v>
      </c>
      <c r="B3684" s="299" t="s">
        <v>305</v>
      </c>
      <c r="C3684" s="299" t="s">
        <v>306</v>
      </c>
      <c r="D3684" s="313">
        <v>45172</v>
      </c>
      <c r="E3684" s="300" t="s">
        <v>4130</v>
      </c>
      <c r="F3684" s="309">
        <v>0</v>
      </c>
      <c r="G3684" s="309">
        <v>0</v>
      </c>
      <c r="H3684" s="302">
        <v>785255.55</v>
      </c>
      <c r="I3684" s="302">
        <v>0</v>
      </c>
      <c r="J3684" s="302">
        <v>0</v>
      </c>
      <c r="K3684" s="302">
        <v>785255.55</v>
      </c>
      <c r="L3684" s="302">
        <v>5474.18</v>
      </c>
      <c r="M3684" s="302">
        <v>0</v>
      </c>
      <c r="N3684" s="302">
        <v>0</v>
      </c>
      <c r="O3684" s="302">
        <v>5474.18</v>
      </c>
      <c r="P3684" s="302">
        <v>0</v>
      </c>
      <c r="Q3684" s="302">
        <v>0</v>
      </c>
      <c r="R3684" s="302">
        <v>779781.37</v>
      </c>
      <c r="S3684" s="302">
        <v>0</v>
      </c>
      <c r="T3684" s="302">
        <v>6151.17</v>
      </c>
      <c r="U3684" s="302">
        <v>0</v>
      </c>
      <c r="V3684" s="302">
        <v>0</v>
      </c>
      <c r="W3684" s="302">
        <v>6151.17</v>
      </c>
      <c r="X3684" s="302">
        <v>0</v>
      </c>
      <c r="Y3684" s="302">
        <v>0</v>
      </c>
      <c r="Z3684" s="302">
        <v>0</v>
      </c>
      <c r="AA3684" s="302">
        <v>0</v>
      </c>
      <c r="AB3684" s="302">
        <v>0</v>
      </c>
      <c r="AC3684" s="302">
        <v>0</v>
      </c>
      <c r="AD3684" s="302">
        <v>0</v>
      </c>
      <c r="AE3684" s="302">
        <v>0</v>
      </c>
      <c r="AF3684" s="302">
        <v>0</v>
      </c>
      <c r="AG3684" s="302">
        <v>0</v>
      </c>
      <c r="AH3684" s="302">
        <v>576.69000000000005</v>
      </c>
      <c r="AI3684" s="302">
        <v>0</v>
      </c>
      <c r="AJ3684" s="302">
        <v>0</v>
      </c>
      <c r="AK3684" s="302">
        <v>0</v>
      </c>
      <c r="AL3684" s="302">
        <v>0</v>
      </c>
      <c r="AM3684" s="302">
        <v>0</v>
      </c>
      <c r="AN3684" s="302">
        <v>0</v>
      </c>
      <c r="AO3684" s="302">
        <v>0</v>
      </c>
      <c r="AP3684" s="302">
        <v>2589.39</v>
      </c>
      <c r="AQ3684" s="302">
        <v>0</v>
      </c>
      <c r="AR3684" s="302">
        <v>2491.4299999999998</v>
      </c>
      <c r="AS3684" s="302">
        <v>0</v>
      </c>
      <c r="AT3684" s="295">
        <f t="shared" si="57"/>
        <v>12300</v>
      </c>
      <c r="AU3684" s="302">
        <v>0</v>
      </c>
      <c r="AV3684" s="302">
        <v>0</v>
      </c>
      <c r="AW3684" s="303">
        <v>118</v>
      </c>
      <c r="AX3684" s="303">
        <v>180</v>
      </c>
      <c r="AY3684" s="302">
        <v>1083999.74</v>
      </c>
      <c r="AZ3684" s="302">
        <v>1083999.74</v>
      </c>
      <c r="BA3684" s="301">
        <v>82.871035000000006</v>
      </c>
      <c r="BB3684" s="301">
        <v>59.613749728037703</v>
      </c>
      <c r="BC3684" s="301">
        <v>9.4</v>
      </c>
      <c r="BD3684" s="301"/>
      <c r="BE3684" s="300" t="s">
        <v>4204</v>
      </c>
      <c r="BF3684" s="298"/>
      <c r="BG3684" s="300" t="s">
        <v>315</v>
      </c>
      <c r="BH3684" s="300" t="s">
        <v>179</v>
      </c>
      <c r="BI3684" s="300" t="s">
        <v>329</v>
      </c>
      <c r="BJ3684" s="300" t="s">
        <v>103</v>
      </c>
      <c r="BK3684" s="299" t="s">
        <v>4</v>
      </c>
      <c r="BL3684" s="301">
        <v>779781.37</v>
      </c>
      <c r="BM3684" s="299" t="s">
        <v>894</v>
      </c>
      <c r="BN3684" s="301"/>
      <c r="BO3684" s="304">
        <v>43306</v>
      </c>
      <c r="BP3684" s="304">
        <v>48785</v>
      </c>
      <c r="BQ3684" s="297" t="s">
        <v>1065</v>
      </c>
      <c r="BR3684" s="297" t="s">
        <v>4741</v>
      </c>
      <c r="BS3684" s="297" t="s">
        <v>4742</v>
      </c>
      <c r="BT3684" s="297" t="s">
        <v>4742</v>
      </c>
      <c r="BU3684" s="301">
        <v>0</v>
      </c>
      <c r="BV3684" s="301">
        <v>0</v>
      </c>
      <c r="BW3684" s="301">
        <v>0</v>
      </c>
    </row>
    <row r="3685" spans="1:75" s="289" customFormat="1" ht="18.2" customHeight="1" x14ac:dyDescent="0.15">
      <c r="A3685" s="291">
        <v>3683</v>
      </c>
      <c r="B3685" s="292" t="s">
        <v>305</v>
      </c>
      <c r="C3685" s="292" t="s">
        <v>306</v>
      </c>
      <c r="D3685" s="312">
        <v>45172</v>
      </c>
      <c r="E3685" s="293" t="s">
        <v>4131</v>
      </c>
      <c r="F3685" s="308">
        <v>4</v>
      </c>
      <c r="G3685" s="308">
        <v>4</v>
      </c>
      <c r="H3685" s="295">
        <v>290148.71999999997</v>
      </c>
      <c r="I3685" s="295">
        <v>8531.34</v>
      </c>
      <c r="J3685" s="295">
        <v>0</v>
      </c>
      <c r="K3685" s="295">
        <v>298680.06</v>
      </c>
      <c r="L3685" s="295">
        <v>2177.4499999999998</v>
      </c>
      <c r="M3685" s="295">
        <v>0</v>
      </c>
      <c r="N3685" s="295">
        <v>2106.36</v>
      </c>
      <c r="O3685" s="295">
        <v>0</v>
      </c>
      <c r="P3685" s="295">
        <v>0</v>
      </c>
      <c r="Q3685" s="295">
        <v>0</v>
      </c>
      <c r="R3685" s="295">
        <v>296573.7</v>
      </c>
      <c r="S3685" s="295">
        <v>8045.33</v>
      </c>
      <c r="T3685" s="295">
        <v>2417.91</v>
      </c>
      <c r="U3685" s="295">
        <v>0</v>
      </c>
      <c r="V3685" s="295">
        <v>2143.61</v>
      </c>
      <c r="W3685" s="295">
        <v>0</v>
      </c>
      <c r="X3685" s="295">
        <v>0</v>
      </c>
      <c r="Y3685" s="295">
        <v>0</v>
      </c>
      <c r="Z3685" s="295">
        <v>8319.6299999999992</v>
      </c>
      <c r="AA3685" s="295">
        <v>0</v>
      </c>
      <c r="AB3685" s="295">
        <v>0</v>
      </c>
      <c r="AC3685" s="295">
        <v>0</v>
      </c>
      <c r="AD3685" s="295">
        <v>0</v>
      </c>
      <c r="AE3685" s="295">
        <v>0</v>
      </c>
      <c r="AF3685" s="295">
        <v>0</v>
      </c>
      <c r="AG3685" s="295">
        <v>0</v>
      </c>
      <c r="AH3685" s="295">
        <v>0</v>
      </c>
      <c r="AI3685" s="295">
        <v>0</v>
      </c>
      <c r="AJ3685" s="295">
        <v>0</v>
      </c>
      <c r="AK3685" s="295">
        <v>0</v>
      </c>
      <c r="AL3685" s="295">
        <v>350</v>
      </c>
      <c r="AM3685" s="295">
        <v>0</v>
      </c>
      <c r="AN3685" s="295">
        <v>0</v>
      </c>
      <c r="AO3685" s="295">
        <v>200.03</v>
      </c>
      <c r="AP3685" s="295">
        <v>0</v>
      </c>
      <c r="AQ3685" s="295">
        <v>0</v>
      </c>
      <c r="AR3685" s="295">
        <v>0</v>
      </c>
      <c r="AS3685" s="295">
        <v>0</v>
      </c>
      <c r="AT3685" s="295">
        <f t="shared" si="57"/>
        <v>4800</v>
      </c>
      <c r="AU3685" s="295">
        <v>8602.43</v>
      </c>
      <c r="AV3685" s="295">
        <v>8319.6299999999992</v>
      </c>
      <c r="AW3685" s="296">
        <v>89</v>
      </c>
      <c r="AX3685" s="296">
        <v>150</v>
      </c>
      <c r="AY3685" s="295">
        <v>376001.73</v>
      </c>
      <c r="AZ3685" s="295">
        <v>376001.73</v>
      </c>
      <c r="BA3685" s="294">
        <v>76.861349000000004</v>
      </c>
      <c r="BB3685" s="294">
        <v>60.624866433251</v>
      </c>
      <c r="BC3685" s="294">
        <v>10</v>
      </c>
      <c r="BD3685" s="294"/>
      <c r="BE3685" s="293" t="s">
        <v>4204</v>
      </c>
      <c r="BF3685" s="291"/>
      <c r="BG3685" s="293" t="s">
        <v>326</v>
      </c>
      <c r="BH3685" s="293" t="s">
        <v>217</v>
      </c>
      <c r="BI3685" s="293" t="s">
        <v>765</v>
      </c>
      <c r="BJ3685" s="293" t="s">
        <v>177</v>
      </c>
      <c r="BK3685" s="292" t="s">
        <v>4</v>
      </c>
      <c r="BL3685" s="294">
        <v>296573.7</v>
      </c>
      <c r="BM3685" s="292" t="s">
        <v>894</v>
      </c>
      <c r="BN3685" s="294"/>
      <c r="BO3685" s="297">
        <v>43340</v>
      </c>
      <c r="BP3685" s="297">
        <v>47907</v>
      </c>
      <c r="BQ3685" s="297" t="s">
        <v>1065</v>
      </c>
      <c r="BR3685" s="297" t="s">
        <v>4741</v>
      </c>
      <c r="BS3685" s="297" t="s">
        <v>4742</v>
      </c>
      <c r="BT3685" s="297" t="s">
        <v>4742</v>
      </c>
      <c r="BU3685" s="294">
        <v>600.09</v>
      </c>
      <c r="BV3685" s="294">
        <v>0</v>
      </c>
      <c r="BW3685" s="294">
        <v>0</v>
      </c>
    </row>
    <row r="3686" spans="1:75" s="289" customFormat="1" ht="18.2" customHeight="1" x14ac:dyDescent="0.15">
      <c r="A3686" s="298">
        <v>3684</v>
      </c>
      <c r="B3686" s="299" t="s">
        <v>305</v>
      </c>
      <c r="C3686" s="299" t="s">
        <v>306</v>
      </c>
      <c r="D3686" s="313">
        <v>45172</v>
      </c>
      <c r="E3686" s="300" t="s">
        <v>4132</v>
      </c>
      <c r="F3686" s="309">
        <v>0</v>
      </c>
      <c r="G3686" s="309">
        <v>0</v>
      </c>
      <c r="H3686" s="302">
        <v>204071.1</v>
      </c>
      <c r="I3686" s="302">
        <v>0</v>
      </c>
      <c r="J3686" s="302">
        <v>0</v>
      </c>
      <c r="K3686" s="302">
        <v>204071.1</v>
      </c>
      <c r="L3686" s="302">
        <v>3237.36</v>
      </c>
      <c r="M3686" s="302">
        <v>0</v>
      </c>
      <c r="N3686" s="302">
        <v>0</v>
      </c>
      <c r="O3686" s="302">
        <v>3237.36</v>
      </c>
      <c r="P3686" s="302">
        <v>0</v>
      </c>
      <c r="Q3686" s="302">
        <v>0</v>
      </c>
      <c r="R3686" s="302">
        <v>200833.74</v>
      </c>
      <c r="S3686" s="302">
        <v>0</v>
      </c>
      <c r="T3686" s="302">
        <v>1700.59</v>
      </c>
      <c r="U3686" s="302">
        <v>0</v>
      </c>
      <c r="V3686" s="302">
        <v>0</v>
      </c>
      <c r="W3686" s="302">
        <v>1700.59</v>
      </c>
      <c r="X3686" s="302">
        <v>0</v>
      </c>
      <c r="Y3686" s="302">
        <v>0</v>
      </c>
      <c r="Z3686" s="302">
        <v>0</v>
      </c>
      <c r="AA3686" s="302">
        <v>0</v>
      </c>
      <c r="AB3686" s="302">
        <v>0</v>
      </c>
      <c r="AC3686" s="302">
        <v>0</v>
      </c>
      <c r="AD3686" s="302">
        <v>0</v>
      </c>
      <c r="AE3686" s="302">
        <v>0</v>
      </c>
      <c r="AF3686" s="302">
        <v>0</v>
      </c>
      <c r="AG3686" s="302">
        <v>0</v>
      </c>
      <c r="AH3686" s="302">
        <v>238.34</v>
      </c>
      <c r="AI3686" s="302">
        <v>0</v>
      </c>
      <c r="AJ3686" s="302">
        <v>0</v>
      </c>
      <c r="AK3686" s="302">
        <v>0</v>
      </c>
      <c r="AL3686" s="302">
        <v>0</v>
      </c>
      <c r="AM3686" s="302">
        <v>0</v>
      </c>
      <c r="AN3686" s="302">
        <v>0</v>
      </c>
      <c r="AO3686" s="302">
        <v>0</v>
      </c>
      <c r="AP3686" s="302">
        <v>0</v>
      </c>
      <c r="AQ3686" s="302">
        <v>0</v>
      </c>
      <c r="AR3686" s="302">
        <v>0</v>
      </c>
      <c r="AS3686" s="302">
        <v>0</v>
      </c>
      <c r="AT3686" s="295">
        <f t="shared" si="57"/>
        <v>5176.29</v>
      </c>
      <c r="AU3686" s="302">
        <v>0</v>
      </c>
      <c r="AV3686" s="302">
        <v>0</v>
      </c>
      <c r="AW3686" s="303">
        <v>121</v>
      </c>
      <c r="AX3686" s="303">
        <v>182</v>
      </c>
      <c r="AY3686" s="302">
        <v>448001.4</v>
      </c>
      <c r="AZ3686" s="302">
        <v>448001.4</v>
      </c>
      <c r="BA3686" s="301">
        <v>65.738855999999998</v>
      </c>
      <c r="BB3686" s="301">
        <v>29.4699532497029</v>
      </c>
      <c r="BC3686" s="301">
        <v>10</v>
      </c>
      <c r="BD3686" s="301"/>
      <c r="BE3686" s="300" t="s">
        <v>4204</v>
      </c>
      <c r="BF3686" s="298"/>
      <c r="BG3686" s="300" t="s">
        <v>317</v>
      </c>
      <c r="BH3686" s="300" t="s">
        <v>390</v>
      </c>
      <c r="BI3686" s="300" t="s">
        <v>404</v>
      </c>
      <c r="BJ3686" s="300" t="s">
        <v>103</v>
      </c>
      <c r="BK3686" s="299" t="s">
        <v>4</v>
      </c>
      <c r="BL3686" s="301">
        <v>200833.74</v>
      </c>
      <c r="BM3686" s="299" t="s">
        <v>894</v>
      </c>
      <c r="BN3686" s="301"/>
      <c r="BO3686" s="304">
        <v>43318</v>
      </c>
      <c r="BP3686" s="304">
        <v>48858</v>
      </c>
      <c r="BQ3686" s="297" t="s">
        <v>925</v>
      </c>
      <c r="BR3686" s="297" t="s">
        <v>4745</v>
      </c>
      <c r="BS3686" s="297" t="s">
        <v>4742</v>
      </c>
      <c r="BT3686" s="297" t="s">
        <v>4742</v>
      </c>
      <c r="BU3686" s="301">
        <v>0</v>
      </c>
      <c r="BV3686" s="301">
        <v>0</v>
      </c>
      <c r="BW3686" s="301">
        <v>0</v>
      </c>
    </row>
    <row r="3687" spans="1:75" s="289" customFormat="1" ht="18.2" customHeight="1" x14ac:dyDescent="0.15">
      <c r="A3687" s="291">
        <v>3685</v>
      </c>
      <c r="B3687" s="292" t="s">
        <v>305</v>
      </c>
      <c r="C3687" s="292" t="s">
        <v>306</v>
      </c>
      <c r="D3687" s="312">
        <v>45172</v>
      </c>
      <c r="E3687" s="293" t="s">
        <v>4133</v>
      </c>
      <c r="F3687" s="308">
        <v>0</v>
      </c>
      <c r="G3687" s="308">
        <v>0</v>
      </c>
      <c r="H3687" s="295">
        <v>253152.16</v>
      </c>
      <c r="I3687" s="295">
        <v>0</v>
      </c>
      <c r="J3687" s="295">
        <v>0</v>
      </c>
      <c r="K3687" s="295">
        <v>253152.16</v>
      </c>
      <c r="L3687" s="295">
        <v>1271.5999999999999</v>
      </c>
      <c r="M3687" s="295">
        <v>0</v>
      </c>
      <c r="N3687" s="295">
        <v>0</v>
      </c>
      <c r="O3687" s="295">
        <v>1271.5999999999999</v>
      </c>
      <c r="P3687" s="295">
        <v>0</v>
      </c>
      <c r="Q3687" s="295">
        <v>0</v>
      </c>
      <c r="R3687" s="295">
        <v>251880.56</v>
      </c>
      <c r="S3687" s="295">
        <v>0</v>
      </c>
      <c r="T3687" s="295">
        <v>2004.12</v>
      </c>
      <c r="U3687" s="295">
        <v>0</v>
      </c>
      <c r="V3687" s="295">
        <v>0</v>
      </c>
      <c r="W3687" s="295">
        <v>2004.12</v>
      </c>
      <c r="X3687" s="295">
        <v>0</v>
      </c>
      <c r="Y3687" s="295">
        <v>0</v>
      </c>
      <c r="Z3687" s="295">
        <v>0</v>
      </c>
      <c r="AA3687" s="295">
        <v>0</v>
      </c>
      <c r="AB3687" s="295">
        <v>0</v>
      </c>
      <c r="AC3687" s="295">
        <v>0</v>
      </c>
      <c r="AD3687" s="295">
        <v>0</v>
      </c>
      <c r="AE3687" s="295">
        <v>0</v>
      </c>
      <c r="AF3687" s="295">
        <v>0</v>
      </c>
      <c r="AG3687" s="295">
        <v>0</v>
      </c>
      <c r="AH3687" s="295">
        <v>198.08</v>
      </c>
      <c r="AI3687" s="295">
        <v>0</v>
      </c>
      <c r="AJ3687" s="295">
        <v>0</v>
      </c>
      <c r="AK3687" s="295">
        <v>0</v>
      </c>
      <c r="AL3687" s="295">
        <v>0</v>
      </c>
      <c r="AM3687" s="295">
        <v>0</v>
      </c>
      <c r="AN3687" s="295">
        <v>0</v>
      </c>
      <c r="AO3687" s="295">
        <v>0</v>
      </c>
      <c r="AP3687" s="295">
        <v>4.8</v>
      </c>
      <c r="AQ3687" s="295">
        <v>0</v>
      </c>
      <c r="AR3687" s="295">
        <v>3.6</v>
      </c>
      <c r="AS3687" s="295">
        <v>0</v>
      </c>
      <c r="AT3687" s="295">
        <f t="shared" si="57"/>
        <v>3475</v>
      </c>
      <c r="AU3687" s="295">
        <v>0</v>
      </c>
      <c r="AV3687" s="295">
        <v>0</v>
      </c>
      <c r="AW3687" s="296">
        <v>119</v>
      </c>
      <c r="AX3687" s="296">
        <v>180</v>
      </c>
      <c r="AY3687" s="295">
        <v>448141.54</v>
      </c>
      <c r="AZ3687" s="295">
        <v>313699.08</v>
      </c>
      <c r="BA3687" s="294">
        <v>90.000296000000006</v>
      </c>
      <c r="BB3687" s="294">
        <v>72.264556710353602</v>
      </c>
      <c r="BC3687" s="294">
        <v>9.5</v>
      </c>
      <c r="BD3687" s="294"/>
      <c r="BE3687" s="293" t="s">
        <v>4204</v>
      </c>
      <c r="BF3687" s="291"/>
      <c r="BG3687" s="293" t="s">
        <v>315</v>
      </c>
      <c r="BH3687" s="293" t="s">
        <v>179</v>
      </c>
      <c r="BI3687" s="293" t="s">
        <v>389</v>
      </c>
      <c r="BJ3687" s="293" t="s">
        <v>103</v>
      </c>
      <c r="BK3687" s="292" t="s">
        <v>4</v>
      </c>
      <c r="BL3687" s="294">
        <v>251880.56</v>
      </c>
      <c r="BM3687" s="292" t="s">
        <v>894</v>
      </c>
      <c r="BN3687" s="294"/>
      <c r="BO3687" s="297">
        <v>43343</v>
      </c>
      <c r="BP3687" s="297">
        <v>48822</v>
      </c>
      <c r="BQ3687" s="297" t="s">
        <v>1067</v>
      </c>
      <c r="BR3687" s="297" t="s">
        <v>4743</v>
      </c>
      <c r="BS3687" s="297" t="s">
        <v>4742</v>
      </c>
      <c r="BT3687" s="297" t="s">
        <v>4742</v>
      </c>
      <c r="BU3687" s="294">
        <v>0</v>
      </c>
      <c r="BV3687" s="294">
        <v>0</v>
      </c>
      <c r="BW3687" s="294">
        <v>0</v>
      </c>
    </row>
    <row r="3688" spans="1:75" s="289" customFormat="1" ht="18.2" customHeight="1" x14ac:dyDescent="0.15">
      <c r="A3688" s="298">
        <v>3686</v>
      </c>
      <c r="B3688" s="299" t="s">
        <v>305</v>
      </c>
      <c r="C3688" s="299" t="s">
        <v>306</v>
      </c>
      <c r="D3688" s="313">
        <v>45172</v>
      </c>
      <c r="E3688" s="300" t="s">
        <v>4545</v>
      </c>
      <c r="F3688" s="309">
        <v>0</v>
      </c>
      <c r="G3688" s="309">
        <v>0</v>
      </c>
      <c r="H3688" s="302">
        <v>283426.74</v>
      </c>
      <c r="I3688" s="302">
        <v>0</v>
      </c>
      <c r="J3688" s="302">
        <v>0</v>
      </c>
      <c r="K3688" s="302">
        <v>283426.74</v>
      </c>
      <c r="L3688" s="302">
        <v>1383.62</v>
      </c>
      <c r="M3688" s="302">
        <v>0</v>
      </c>
      <c r="N3688" s="302">
        <v>0</v>
      </c>
      <c r="O3688" s="302">
        <v>1383.62</v>
      </c>
      <c r="P3688" s="302">
        <v>0</v>
      </c>
      <c r="Q3688" s="302">
        <v>0</v>
      </c>
      <c r="R3688" s="302">
        <v>282043.12</v>
      </c>
      <c r="S3688" s="302">
        <v>0</v>
      </c>
      <c r="T3688" s="302">
        <v>2361.89</v>
      </c>
      <c r="U3688" s="302">
        <v>0</v>
      </c>
      <c r="V3688" s="302">
        <v>0</v>
      </c>
      <c r="W3688" s="302">
        <v>2361.89</v>
      </c>
      <c r="X3688" s="302">
        <v>0</v>
      </c>
      <c r="Y3688" s="302">
        <v>0</v>
      </c>
      <c r="Z3688" s="302">
        <v>0</v>
      </c>
      <c r="AA3688" s="302">
        <v>0</v>
      </c>
      <c r="AB3688" s="302">
        <v>0</v>
      </c>
      <c r="AC3688" s="302">
        <v>0</v>
      </c>
      <c r="AD3688" s="302">
        <v>0</v>
      </c>
      <c r="AE3688" s="302">
        <v>0</v>
      </c>
      <c r="AF3688" s="302">
        <v>0</v>
      </c>
      <c r="AG3688" s="302">
        <v>0</v>
      </c>
      <c r="AH3688" s="302">
        <v>190.25</v>
      </c>
      <c r="AI3688" s="302">
        <v>0</v>
      </c>
      <c r="AJ3688" s="302">
        <v>0</v>
      </c>
      <c r="AK3688" s="302">
        <v>0</v>
      </c>
      <c r="AL3688" s="302">
        <v>0</v>
      </c>
      <c r="AM3688" s="302">
        <v>0</v>
      </c>
      <c r="AN3688" s="302">
        <v>0</v>
      </c>
      <c r="AO3688" s="302">
        <v>0</v>
      </c>
      <c r="AP3688" s="302">
        <v>20.16</v>
      </c>
      <c r="AQ3688" s="302">
        <v>0</v>
      </c>
      <c r="AR3688" s="302">
        <v>18.920000000000002</v>
      </c>
      <c r="AS3688" s="302">
        <v>0</v>
      </c>
      <c r="AT3688" s="295">
        <f t="shared" si="57"/>
        <v>3937</v>
      </c>
      <c r="AU3688" s="302">
        <v>0</v>
      </c>
      <c r="AV3688" s="302">
        <v>0</v>
      </c>
      <c r="AW3688" s="303">
        <v>119</v>
      </c>
      <c r="AX3688" s="303">
        <v>146</v>
      </c>
      <c r="AY3688" s="302">
        <v>430001.74</v>
      </c>
      <c r="AZ3688" s="302">
        <v>301638.7</v>
      </c>
      <c r="BA3688" s="301">
        <v>55.58117</v>
      </c>
      <c r="BB3688" s="301">
        <v>51.970408969573199</v>
      </c>
      <c r="BC3688" s="301">
        <v>10</v>
      </c>
      <c r="BD3688" s="301"/>
      <c r="BE3688" s="300" t="s">
        <v>4204</v>
      </c>
      <c r="BF3688" s="298"/>
      <c r="BG3688" s="300" t="s">
        <v>326</v>
      </c>
      <c r="BH3688" s="300" t="s">
        <v>216</v>
      </c>
      <c r="BI3688" s="300" t="s">
        <v>456</v>
      </c>
      <c r="BJ3688" s="300" t="s">
        <v>103</v>
      </c>
      <c r="BK3688" s="299" t="s">
        <v>4</v>
      </c>
      <c r="BL3688" s="301">
        <v>282043.12</v>
      </c>
      <c r="BM3688" s="299" t="s">
        <v>894</v>
      </c>
      <c r="BN3688" s="301"/>
      <c r="BO3688" s="304">
        <v>44376</v>
      </c>
      <c r="BP3688" s="304">
        <v>48820</v>
      </c>
      <c r="BQ3688" s="297" t="s">
        <v>1065</v>
      </c>
      <c r="BR3688" s="297" t="s">
        <v>4741</v>
      </c>
      <c r="BS3688" s="297" t="s">
        <v>4742</v>
      </c>
      <c r="BT3688" s="297" t="s">
        <v>4742</v>
      </c>
      <c r="BU3688" s="301">
        <v>0</v>
      </c>
      <c r="BV3688" s="301">
        <v>0</v>
      </c>
      <c r="BW3688" s="301">
        <v>0</v>
      </c>
    </row>
    <row r="3689" spans="1:75" s="289" customFormat="1" ht="18.2" customHeight="1" x14ac:dyDescent="0.15">
      <c r="A3689" s="291">
        <v>3687</v>
      </c>
      <c r="B3689" s="292" t="s">
        <v>305</v>
      </c>
      <c r="C3689" s="292" t="s">
        <v>306</v>
      </c>
      <c r="D3689" s="312">
        <v>45172</v>
      </c>
      <c r="E3689" s="293" t="s">
        <v>4134</v>
      </c>
      <c r="F3689" s="308">
        <v>0</v>
      </c>
      <c r="G3689" s="308">
        <v>0</v>
      </c>
      <c r="H3689" s="295">
        <v>173988.09</v>
      </c>
      <c r="I3689" s="295">
        <v>0</v>
      </c>
      <c r="J3689" s="295">
        <v>0</v>
      </c>
      <c r="K3689" s="295">
        <v>173988.09</v>
      </c>
      <c r="L3689" s="295">
        <v>1617.26</v>
      </c>
      <c r="M3689" s="295">
        <v>0</v>
      </c>
      <c r="N3689" s="295">
        <v>0</v>
      </c>
      <c r="O3689" s="295">
        <v>1617.26</v>
      </c>
      <c r="P3689" s="295">
        <v>0</v>
      </c>
      <c r="Q3689" s="295">
        <v>0</v>
      </c>
      <c r="R3689" s="295">
        <v>172370.83</v>
      </c>
      <c r="S3689" s="295">
        <v>0</v>
      </c>
      <c r="T3689" s="295">
        <v>1449.9</v>
      </c>
      <c r="U3689" s="295">
        <v>0</v>
      </c>
      <c r="V3689" s="295">
        <v>0</v>
      </c>
      <c r="W3689" s="295">
        <v>1449.9</v>
      </c>
      <c r="X3689" s="295">
        <v>0</v>
      </c>
      <c r="Y3689" s="295">
        <v>0</v>
      </c>
      <c r="Z3689" s="295">
        <v>0</v>
      </c>
      <c r="AA3689" s="295">
        <v>0</v>
      </c>
      <c r="AB3689" s="295">
        <v>0</v>
      </c>
      <c r="AC3689" s="295">
        <v>0</v>
      </c>
      <c r="AD3689" s="295">
        <v>0</v>
      </c>
      <c r="AE3689" s="295">
        <v>0</v>
      </c>
      <c r="AF3689" s="295">
        <v>0</v>
      </c>
      <c r="AG3689" s="295">
        <v>0</v>
      </c>
      <c r="AH3689" s="295">
        <v>132.47</v>
      </c>
      <c r="AI3689" s="295">
        <v>0</v>
      </c>
      <c r="AJ3689" s="295">
        <v>0</v>
      </c>
      <c r="AK3689" s="295">
        <v>0</v>
      </c>
      <c r="AL3689" s="295">
        <v>0</v>
      </c>
      <c r="AM3689" s="295">
        <v>0</v>
      </c>
      <c r="AN3689" s="295">
        <v>0</v>
      </c>
      <c r="AO3689" s="295">
        <v>0</v>
      </c>
      <c r="AP3689" s="295">
        <v>42.44</v>
      </c>
      <c r="AQ3689" s="295">
        <v>0</v>
      </c>
      <c r="AR3689" s="295">
        <v>42.07</v>
      </c>
      <c r="AS3689" s="295">
        <v>0</v>
      </c>
      <c r="AT3689" s="295">
        <f t="shared" si="57"/>
        <v>3200</v>
      </c>
      <c r="AU3689" s="295">
        <v>0</v>
      </c>
      <c r="AV3689" s="295">
        <v>0</v>
      </c>
      <c r="AW3689" s="296">
        <v>87</v>
      </c>
      <c r="AX3689" s="296">
        <v>148</v>
      </c>
      <c r="AY3689" s="295">
        <v>249001.75</v>
      </c>
      <c r="AZ3689" s="295">
        <v>249001.75</v>
      </c>
      <c r="BA3689" s="294">
        <v>83.117627999999996</v>
      </c>
      <c r="BB3689" s="294">
        <v>57.537967207022596</v>
      </c>
      <c r="BC3689" s="294">
        <v>10</v>
      </c>
      <c r="BD3689" s="294"/>
      <c r="BE3689" s="293" t="s">
        <v>4204</v>
      </c>
      <c r="BF3689" s="291"/>
      <c r="BG3689" s="293" t="s">
        <v>320</v>
      </c>
      <c r="BH3689" s="293" t="s">
        <v>197</v>
      </c>
      <c r="BI3689" s="293" t="s">
        <v>373</v>
      </c>
      <c r="BJ3689" s="293" t="s">
        <v>103</v>
      </c>
      <c r="BK3689" s="292" t="s">
        <v>4</v>
      </c>
      <c r="BL3689" s="294">
        <v>172370.83</v>
      </c>
      <c r="BM3689" s="292" t="s">
        <v>894</v>
      </c>
      <c r="BN3689" s="294"/>
      <c r="BO3689" s="297">
        <v>43340</v>
      </c>
      <c r="BP3689" s="297">
        <v>47845</v>
      </c>
      <c r="BQ3689" s="297" t="s">
        <v>1065</v>
      </c>
      <c r="BR3689" s="297" t="s">
        <v>4741</v>
      </c>
      <c r="BS3689" s="297" t="s">
        <v>4742</v>
      </c>
      <c r="BT3689" s="297" t="s">
        <v>4742</v>
      </c>
      <c r="BU3689" s="294">
        <v>0</v>
      </c>
      <c r="BV3689" s="294">
        <v>0</v>
      </c>
      <c r="BW3689" s="294">
        <v>0</v>
      </c>
    </row>
    <row r="3690" spans="1:75" s="289" customFormat="1" ht="18.2" customHeight="1" x14ac:dyDescent="0.15">
      <c r="A3690" s="298">
        <v>3688</v>
      </c>
      <c r="B3690" s="299" t="s">
        <v>305</v>
      </c>
      <c r="C3690" s="299" t="s">
        <v>306</v>
      </c>
      <c r="D3690" s="313">
        <v>45172</v>
      </c>
      <c r="E3690" s="300" t="s">
        <v>4139</v>
      </c>
      <c r="F3690" s="309">
        <v>0</v>
      </c>
      <c r="G3690" s="309">
        <v>0</v>
      </c>
      <c r="H3690" s="302">
        <v>173971</v>
      </c>
      <c r="I3690" s="302">
        <v>0</v>
      </c>
      <c r="J3690" s="302">
        <v>0</v>
      </c>
      <c r="K3690" s="302">
        <v>173971</v>
      </c>
      <c r="L3690" s="302">
        <v>1285.22</v>
      </c>
      <c r="M3690" s="302">
        <v>0</v>
      </c>
      <c r="N3690" s="302">
        <v>0</v>
      </c>
      <c r="O3690" s="302">
        <v>1285.22</v>
      </c>
      <c r="P3690" s="302">
        <v>0</v>
      </c>
      <c r="Q3690" s="302">
        <v>0</v>
      </c>
      <c r="R3690" s="302">
        <v>172685.78</v>
      </c>
      <c r="S3690" s="302">
        <v>0</v>
      </c>
      <c r="T3690" s="302">
        <v>1449.76</v>
      </c>
      <c r="U3690" s="302">
        <v>0</v>
      </c>
      <c r="V3690" s="302">
        <v>0</v>
      </c>
      <c r="W3690" s="302">
        <v>1449.76</v>
      </c>
      <c r="X3690" s="302">
        <v>0</v>
      </c>
      <c r="Y3690" s="302">
        <v>0</v>
      </c>
      <c r="Z3690" s="302">
        <v>0</v>
      </c>
      <c r="AA3690" s="302">
        <v>0</v>
      </c>
      <c r="AB3690" s="302">
        <v>0</v>
      </c>
      <c r="AC3690" s="302">
        <v>0</v>
      </c>
      <c r="AD3690" s="302">
        <v>0</v>
      </c>
      <c r="AE3690" s="302">
        <v>0</v>
      </c>
      <c r="AF3690" s="302">
        <v>0</v>
      </c>
      <c r="AG3690" s="302">
        <v>0</v>
      </c>
      <c r="AH3690" s="302">
        <v>163.18</v>
      </c>
      <c r="AI3690" s="302">
        <v>0</v>
      </c>
      <c r="AJ3690" s="302">
        <v>0</v>
      </c>
      <c r="AK3690" s="302">
        <v>0</v>
      </c>
      <c r="AL3690" s="302">
        <v>0</v>
      </c>
      <c r="AM3690" s="302">
        <v>0</v>
      </c>
      <c r="AN3690" s="302">
        <v>0</v>
      </c>
      <c r="AO3690" s="302">
        <v>0</v>
      </c>
      <c r="AP3690" s="302">
        <v>982.28</v>
      </c>
      <c r="AQ3690" s="302">
        <v>0</v>
      </c>
      <c r="AR3690" s="302">
        <v>880.44</v>
      </c>
      <c r="AS3690" s="302">
        <v>0</v>
      </c>
      <c r="AT3690" s="295">
        <f t="shared" si="57"/>
        <v>3000</v>
      </c>
      <c r="AU3690" s="302">
        <v>0</v>
      </c>
      <c r="AV3690" s="302">
        <v>0</v>
      </c>
      <c r="AW3690" s="303">
        <v>90</v>
      </c>
      <c r="AX3690" s="303">
        <v>150</v>
      </c>
      <c r="AY3690" s="302">
        <v>413999.85</v>
      </c>
      <c r="AZ3690" s="302">
        <v>223781.98</v>
      </c>
      <c r="BA3690" s="301">
        <v>40.152163999999999</v>
      </c>
      <c r="BB3690" s="301">
        <v>30.984209537461101</v>
      </c>
      <c r="BC3690" s="301">
        <v>10</v>
      </c>
      <c r="BD3690" s="301"/>
      <c r="BE3690" s="300" t="s">
        <v>4204</v>
      </c>
      <c r="BF3690" s="298"/>
      <c r="BG3690" s="300" t="s">
        <v>324</v>
      </c>
      <c r="BH3690" s="300" t="s">
        <v>220</v>
      </c>
      <c r="BI3690" s="300" t="s">
        <v>325</v>
      </c>
      <c r="BJ3690" s="300" t="s">
        <v>103</v>
      </c>
      <c r="BK3690" s="299" t="s">
        <v>4</v>
      </c>
      <c r="BL3690" s="301">
        <v>172685.78</v>
      </c>
      <c r="BM3690" s="299" t="s">
        <v>894</v>
      </c>
      <c r="BN3690" s="301"/>
      <c r="BO3690" s="304">
        <v>43369</v>
      </c>
      <c r="BP3690" s="304">
        <v>47933</v>
      </c>
      <c r="BQ3690" s="297" t="s">
        <v>1065</v>
      </c>
      <c r="BR3690" s="297" t="s">
        <v>4741</v>
      </c>
      <c r="BS3690" s="297" t="s">
        <v>4742</v>
      </c>
      <c r="BT3690" s="297" t="s">
        <v>4742</v>
      </c>
      <c r="BU3690" s="301">
        <v>0</v>
      </c>
      <c r="BV3690" s="301">
        <v>0</v>
      </c>
      <c r="BW3690" s="301">
        <v>0</v>
      </c>
    </row>
    <row r="3691" spans="1:75" s="289" customFormat="1" ht="18.2" customHeight="1" x14ac:dyDescent="0.15">
      <c r="A3691" s="291">
        <v>3689</v>
      </c>
      <c r="B3691" s="292" t="s">
        <v>305</v>
      </c>
      <c r="C3691" s="292" t="s">
        <v>306</v>
      </c>
      <c r="D3691" s="312">
        <v>45172</v>
      </c>
      <c r="E3691" s="293" t="s">
        <v>4135</v>
      </c>
      <c r="F3691" s="308">
        <v>0</v>
      </c>
      <c r="G3691" s="308">
        <v>0</v>
      </c>
      <c r="H3691" s="295">
        <v>286287.64</v>
      </c>
      <c r="I3691" s="295">
        <v>0</v>
      </c>
      <c r="J3691" s="295">
        <v>0</v>
      </c>
      <c r="K3691" s="295">
        <v>286287.64</v>
      </c>
      <c r="L3691" s="295">
        <v>2660.25</v>
      </c>
      <c r="M3691" s="295">
        <v>0</v>
      </c>
      <c r="N3691" s="295">
        <v>0</v>
      </c>
      <c r="O3691" s="295">
        <v>2660.25</v>
      </c>
      <c r="P3691" s="295">
        <v>0</v>
      </c>
      <c r="Q3691" s="295">
        <v>0</v>
      </c>
      <c r="R3691" s="295">
        <v>283627.39</v>
      </c>
      <c r="S3691" s="295">
        <v>0</v>
      </c>
      <c r="T3691" s="295">
        <v>2051.73</v>
      </c>
      <c r="U3691" s="295">
        <v>0</v>
      </c>
      <c r="V3691" s="295">
        <v>0</v>
      </c>
      <c r="W3691" s="295">
        <v>2051.73</v>
      </c>
      <c r="X3691" s="295">
        <v>0</v>
      </c>
      <c r="Y3691" s="295">
        <v>0</v>
      </c>
      <c r="Z3691" s="295">
        <v>0</v>
      </c>
      <c r="AA3691" s="295">
        <v>0</v>
      </c>
      <c r="AB3691" s="295">
        <v>0</v>
      </c>
      <c r="AC3691" s="295">
        <v>0</v>
      </c>
      <c r="AD3691" s="295">
        <v>0</v>
      </c>
      <c r="AE3691" s="295">
        <v>0</v>
      </c>
      <c r="AF3691" s="295">
        <v>0</v>
      </c>
      <c r="AG3691" s="295">
        <v>0</v>
      </c>
      <c r="AH3691" s="295">
        <v>232.48</v>
      </c>
      <c r="AI3691" s="295">
        <v>0</v>
      </c>
      <c r="AJ3691" s="295">
        <v>0</v>
      </c>
      <c r="AK3691" s="295">
        <v>0</v>
      </c>
      <c r="AL3691" s="295">
        <v>0</v>
      </c>
      <c r="AM3691" s="295">
        <v>0</v>
      </c>
      <c r="AN3691" s="295">
        <v>0</v>
      </c>
      <c r="AO3691" s="295">
        <v>0</v>
      </c>
      <c r="AP3691" s="295">
        <v>8.1</v>
      </c>
      <c r="AQ3691" s="295">
        <v>0</v>
      </c>
      <c r="AR3691" s="295">
        <v>7.56</v>
      </c>
      <c r="AS3691" s="295">
        <v>0</v>
      </c>
      <c r="AT3691" s="295">
        <f t="shared" si="57"/>
        <v>4945</v>
      </c>
      <c r="AU3691" s="295">
        <v>0</v>
      </c>
      <c r="AV3691" s="295">
        <v>0</v>
      </c>
      <c r="AW3691" s="296">
        <v>104</v>
      </c>
      <c r="AX3691" s="296">
        <v>165</v>
      </c>
      <c r="AY3691" s="295">
        <v>437000</v>
      </c>
      <c r="AZ3691" s="295">
        <v>437000</v>
      </c>
      <c r="BA3691" s="294">
        <v>90.000000999999997</v>
      </c>
      <c r="BB3691" s="294">
        <v>58.412964264593597</v>
      </c>
      <c r="BC3691" s="294">
        <v>8.6</v>
      </c>
      <c r="BD3691" s="294"/>
      <c r="BE3691" s="293" t="s">
        <v>4204</v>
      </c>
      <c r="BF3691" s="291"/>
      <c r="BG3691" s="293" t="s">
        <v>307</v>
      </c>
      <c r="BH3691" s="293" t="s">
        <v>754</v>
      </c>
      <c r="BI3691" s="293" t="s">
        <v>755</v>
      </c>
      <c r="BJ3691" s="293" t="s">
        <v>103</v>
      </c>
      <c r="BK3691" s="292" t="s">
        <v>4</v>
      </c>
      <c r="BL3691" s="294">
        <v>283627.39</v>
      </c>
      <c r="BM3691" s="292" t="s">
        <v>894</v>
      </c>
      <c r="BN3691" s="294"/>
      <c r="BO3691" s="297">
        <v>43340</v>
      </c>
      <c r="BP3691" s="297">
        <v>48362</v>
      </c>
      <c r="BQ3691" s="297" t="s">
        <v>1065</v>
      </c>
      <c r="BR3691" s="297" t="s">
        <v>4741</v>
      </c>
      <c r="BS3691" s="297" t="s">
        <v>4742</v>
      </c>
      <c r="BT3691" s="297" t="s">
        <v>4742</v>
      </c>
      <c r="BU3691" s="294">
        <v>0</v>
      </c>
      <c r="BV3691" s="294">
        <v>0</v>
      </c>
      <c r="BW3691" s="294">
        <v>0</v>
      </c>
    </row>
    <row r="3692" spans="1:75" s="289" customFormat="1" ht="18.2" customHeight="1" x14ac:dyDescent="0.15">
      <c r="A3692" s="298">
        <v>3690</v>
      </c>
      <c r="B3692" s="299" t="s">
        <v>305</v>
      </c>
      <c r="C3692" s="299" t="s">
        <v>306</v>
      </c>
      <c r="D3692" s="313">
        <v>45172</v>
      </c>
      <c r="E3692" s="300" t="s">
        <v>4136</v>
      </c>
      <c r="F3692" s="309">
        <v>0</v>
      </c>
      <c r="G3692" s="309">
        <v>0</v>
      </c>
      <c r="H3692" s="302">
        <v>384014.02</v>
      </c>
      <c r="I3692" s="302">
        <v>0</v>
      </c>
      <c r="J3692" s="302">
        <v>0</v>
      </c>
      <c r="K3692" s="302">
        <v>384014.02</v>
      </c>
      <c r="L3692" s="302">
        <v>2954.06</v>
      </c>
      <c r="M3692" s="302">
        <v>0</v>
      </c>
      <c r="N3692" s="302">
        <v>0</v>
      </c>
      <c r="O3692" s="302">
        <v>2954.06</v>
      </c>
      <c r="P3692" s="302">
        <v>0</v>
      </c>
      <c r="Q3692" s="302">
        <v>0</v>
      </c>
      <c r="R3692" s="302">
        <v>381059.96</v>
      </c>
      <c r="S3692" s="302">
        <v>0</v>
      </c>
      <c r="T3692" s="302">
        <v>3008.11</v>
      </c>
      <c r="U3692" s="302">
        <v>0</v>
      </c>
      <c r="V3692" s="302">
        <v>0</v>
      </c>
      <c r="W3692" s="302">
        <v>3008.11</v>
      </c>
      <c r="X3692" s="302">
        <v>0</v>
      </c>
      <c r="Y3692" s="302">
        <v>0</v>
      </c>
      <c r="Z3692" s="302">
        <v>0</v>
      </c>
      <c r="AA3692" s="302">
        <v>0</v>
      </c>
      <c r="AB3692" s="302">
        <v>0</v>
      </c>
      <c r="AC3692" s="302">
        <v>0</v>
      </c>
      <c r="AD3692" s="302">
        <v>0</v>
      </c>
      <c r="AE3692" s="302">
        <v>0</v>
      </c>
      <c r="AF3692" s="302">
        <v>0</v>
      </c>
      <c r="AG3692" s="302">
        <v>0</v>
      </c>
      <c r="AH3692" s="302">
        <v>331.5</v>
      </c>
      <c r="AI3692" s="302">
        <v>0</v>
      </c>
      <c r="AJ3692" s="302">
        <v>0</v>
      </c>
      <c r="AK3692" s="302">
        <v>0</v>
      </c>
      <c r="AL3692" s="302">
        <v>0</v>
      </c>
      <c r="AM3692" s="302">
        <v>0</v>
      </c>
      <c r="AN3692" s="302">
        <v>0</v>
      </c>
      <c r="AO3692" s="302">
        <v>0</v>
      </c>
      <c r="AP3692" s="302">
        <v>6294</v>
      </c>
      <c r="AQ3692" s="302">
        <v>0</v>
      </c>
      <c r="AR3692" s="302">
        <v>6293.67</v>
      </c>
      <c r="AS3692" s="302">
        <v>0</v>
      </c>
      <c r="AT3692" s="295">
        <f t="shared" si="57"/>
        <v>6294</v>
      </c>
      <c r="AU3692" s="302">
        <v>0</v>
      </c>
      <c r="AV3692" s="302">
        <v>0</v>
      </c>
      <c r="AW3692" s="303">
        <v>89</v>
      </c>
      <c r="AX3692" s="303">
        <v>150</v>
      </c>
      <c r="AY3692" s="302">
        <v>749998.48</v>
      </c>
      <c r="AZ3692" s="302">
        <v>524998.93999999994</v>
      </c>
      <c r="BA3692" s="301">
        <v>89.943915000000004</v>
      </c>
      <c r="BB3692" s="301">
        <v>65.283988291754298</v>
      </c>
      <c r="BC3692" s="301">
        <v>9.4</v>
      </c>
      <c r="BD3692" s="301"/>
      <c r="BE3692" s="300" t="s">
        <v>4204</v>
      </c>
      <c r="BF3692" s="298"/>
      <c r="BG3692" s="300" t="s">
        <v>315</v>
      </c>
      <c r="BH3692" s="300" t="s">
        <v>183</v>
      </c>
      <c r="BI3692" s="300" t="s">
        <v>328</v>
      </c>
      <c r="BJ3692" s="300" t="s">
        <v>103</v>
      </c>
      <c r="BK3692" s="299" t="s">
        <v>4</v>
      </c>
      <c r="BL3692" s="301">
        <v>381059.96</v>
      </c>
      <c r="BM3692" s="299" t="s">
        <v>894</v>
      </c>
      <c r="BN3692" s="301"/>
      <c r="BO3692" s="304">
        <v>43343</v>
      </c>
      <c r="BP3692" s="304">
        <v>47910</v>
      </c>
      <c r="BQ3692" s="297" t="s">
        <v>1065</v>
      </c>
      <c r="BR3692" s="297" t="s">
        <v>4741</v>
      </c>
      <c r="BS3692" s="297" t="s">
        <v>4742</v>
      </c>
      <c r="BT3692" s="297" t="s">
        <v>4742</v>
      </c>
      <c r="BU3692" s="301">
        <v>0</v>
      </c>
      <c r="BV3692" s="301">
        <v>0</v>
      </c>
      <c r="BW3692" s="301">
        <v>0</v>
      </c>
    </row>
    <row r="3693" spans="1:75" s="289" customFormat="1" ht="18.2" customHeight="1" x14ac:dyDescent="0.15">
      <c r="A3693" s="291">
        <v>3691</v>
      </c>
      <c r="B3693" s="292" t="s">
        <v>305</v>
      </c>
      <c r="C3693" s="292" t="s">
        <v>306</v>
      </c>
      <c r="D3693" s="312">
        <v>45172</v>
      </c>
      <c r="E3693" s="293" t="s">
        <v>4140</v>
      </c>
      <c r="F3693" s="308">
        <v>0</v>
      </c>
      <c r="G3693" s="308">
        <v>0</v>
      </c>
      <c r="H3693" s="295">
        <v>109008.1</v>
      </c>
      <c r="I3693" s="295">
        <v>0</v>
      </c>
      <c r="J3693" s="295">
        <v>0</v>
      </c>
      <c r="K3693" s="295">
        <v>109008.1</v>
      </c>
      <c r="L3693" s="295">
        <v>831.12</v>
      </c>
      <c r="M3693" s="295">
        <v>0</v>
      </c>
      <c r="N3693" s="295">
        <v>0</v>
      </c>
      <c r="O3693" s="295">
        <v>831.12</v>
      </c>
      <c r="P3693" s="295">
        <v>0</v>
      </c>
      <c r="Q3693" s="295">
        <v>0</v>
      </c>
      <c r="R3693" s="295">
        <v>108176.98</v>
      </c>
      <c r="S3693" s="295">
        <v>0</v>
      </c>
      <c r="T3693" s="295">
        <v>908.4</v>
      </c>
      <c r="U3693" s="295">
        <v>0</v>
      </c>
      <c r="V3693" s="295">
        <v>0</v>
      </c>
      <c r="W3693" s="295">
        <v>908.4</v>
      </c>
      <c r="X3693" s="295">
        <v>0</v>
      </c>
      <c r="Y3693" s="295">
        <v>0</v>
      </c>
      <c r="Z3693" s="295">
        <v>0</v>
      </c>
      <c r="AA3693" s="295">
        <v>0</v>
      </c>
      <c r="AB3693" s="295">
        <v>0</v>
      </c>
      <c r="AC3693" s="295">
        <v>0</v>
      </c>
      <c r="AD3693" s="295">
        <v>0</v>
      </c>
      <c r="AE3693" s="295">
        <v>0</v>
      </c>
      <c r="AF3693" s="295">
        <v>0</v>
      </c>
      <c r="AG3693" s="295">
        <v>0</v>
      </c>
      <c r="AH3693" s="295">
        <v>112.43</v>
      </c>
      <c r="AI3693" s="295">
        <v>0</v>
      </c>
      <c r="AJ3693" s="295">
        <v>0</v>
      </c>
      <c r="AK3693" s="295">
        <v>0</v>
      </c>
      <c r="AL3693" s="295">
        <v>0</v>
      </c>
      <c r="AM3693" s="295">
        <v>0</v>
      </c>
      <c r="AN3693" s="295">
        <v>0</v>
      </c>
      <c r="AO3693" s="295">
        <v>0</v>
      </c>
      <c r="AP3693" s="295">
        <v>16.55</v>
      </c>
      <c r="AQ3693" s="295">
        <v>0</v>
      </c>
      <c r="AR3693" s="295">
        <v>16.5</v>
      </c>
      <c r="AS3693" s="295">
        <v>0</v>
      </c>
      <c r="AT3693" s="295">
        <f t="shared" si="57"/>
        <v>1852</v>
      </c>
      <c r="AU3693" s="295">
        <v>0</v>
      </c>
      <c r="AV3693" s="295">
        <v>0</v>
      </c>
      <c r="AW3693" s="296">
        <v>88</v>
      </c>
      <c r="AX3693" s="296">
        <v>148</v>
      </c>
      <c r="AY3693" s="295">
        <v>302002.07</v>
      </c>
      <c r="AZ3693" s="295">
        <v>141219.57</v>
      </c>
      <c r="BA3693" s="294">
        <v>30.628934000000001</v>
      </c>
      <c r="BB3693" s="294">
        <v>23.462368429101701</v>
      </c>
      <c r="BC3693" s="294">
        <v>10</v>
      </c>
      <c r="BD3693" s="294"/>
      <c r="BE3693" s="293" t="s">
        <v>4204</v>
      </c>
      <c r="BF3693" s="291"/>
      <c r="BG3693" s="293" t="s">
        <v>312</v>
      </c>
      <c r="BH3693" s="293" t="s">
        <v>201</v>
      </c>
      <c r="BI3693" s="293" t="s">
        <v>354</v>
      </c>
      <c r="BJ3693" s="293" t="s">
        <v>103</v>
      </c>
      <c r="BK3693" s="292" t="s">
        <v>4</v>
      </c>
      <c r="BL3693" s="294">
        <v>108176.98</v>
      </c>
      <c r="BM3693" s="292" t="s">
        <v>894</v>
      </c>
      <c r="BN3693" s="294"/>
      <c r="BO3693" s="297">
        <v>43363</v>
      </c>
      <c r="BP3693" s="297">
        <v>47868</v>
      </c>
      <c r="BQ3693" s="297" t="s">
        <v>925</v>
      </c>
      <c r="BR3693" s="297" t="s">
        <v>4745</v>
      </c>
      <c r="BS3693" s="297" t="s">
        <v>4742</v>
      </c>
      <c r="BT3693" s="297" t="s">
        <v>4742</v>
      </c>
      <c r="BU3693" s="294">
        <v>0</v>
      </c>
      <c r="BV3693" s="294">
        <v>0</v>
      </c>
      <c r="BW3693" s="294">
        <v>0</v>
      </c>
    </row>
    <row r="3694" spans="1:75" s="289" customFormat="1" ht="18.2" customHeight="1" x14ac:dyDescent="0.15">
      <c r="A3694" s="298">
        <v>3692</v>
      </c>
      <c r="B3694" s="299" t="s">
        <v>305</v>
      </c>
      <c r="C3694" s="299" t="s">
        <v>306</v>
      </c>
      <c r="D3694" s="313">
        <v>45172</v>
      </c>
      <c r="E3694" s="300" t="s">
        <v>4141</v>
      </c>
      <c r="F3694" s="309">
        <v>0</v>
      </c>
      <c r="G3694" s="309">
        <v>0</v>
      </c>
      <c r="H3694" s="302">
        <v>231216.42</v>
      </c>
      <c r="I3694" s="302">
        <v>0</v>
      </c>
      <c r="J3694" s="302">
        <v>0</v>
      </c>
      <c r="K3694" s="302">
        <v>231216.42</v>
      </c>
      <c r="L3694" s="302">
        <v>4944.45</v>
      </c>
      <c r="M3694" s="302">
        <v>0</v>
      </c>
      <c r="N3694" s="302">
        <v>0</v>
      </c>
      <c r="O3694" s="302">
        <v>4944.45</v>
      </c>
      <c r="P3694" s="302">
        <v>0</v>
      </c>
      <c r="Q3694" s="302">
        <v>0</v>
      </c>
      <c r="R3694" s="302">
        <v>226271.97</v>
      </c>
      <c r="S3694" s="302">
        <v>0</v>
      </c>
      <c r="T3694" s="302">
        <v>1811.2</v>
      </c>
      <c r="U3694" s="302">
        <v>0</v>
      </c>
      <c r="V3694" s="302">
        <v>0</v>
      </c>
      <c r="W3694" s="302">
        <v>1811.2</v>
      </c>
      <c r="X3694" s="302">
        <v>0</v>
      </c>
      <c r="Y3694" s="302">
        <v>0</v>
      </c>
      <c r="Z3694" s="302">
        <v>0</v>
      </c>
      <c r="AA3694" s="302">
        <v>0</v>
      </c>
      <c r="AB3694" s="302">
        <v>0</v>
      </c>
      <c r="AC3694" s="302">
        <v>0</v>
      </c>
      <c r="AD3694" s="302">
        <v>0</v>
      </c>
      <c r="AE3694" s="302">
        <v>0</v>
      </c>
      <c r="AF3694" s="302">
        <v>0</v>
      </c>
      <c r="AG3694" s="302">
        <v>0</v>
      </c>
      <c r="AH3694" s="302">
        <v>272.5</v>
      </c>
      <c r="AI3694" s="302">
        <v>0</v>
      </c>
      <c r="AJ3694" s="302">
        <v>0</v>
      </c>
      <c r="AK3694" s="302">
        <v>0</v>
      </c>
      <c r="AL3694" s="302">
        <v>0</v>
      </c>
      <c r="AM3694" s="302">
        <v>0</v>
      </c>
      <c r="AN3694" s="302">
        <v>0</v>
      </c>
      <c r="AO3694" s="302">
        <v>0</v>
      </c>
      <c r="AP3694" s="302">
        <v>0</v>
      </c>
      <c r="AQ3694" s="302">
        <v>0</v>
      </c>
      <c r="AR3694" s="302">
        <v>0</v>
      </c>
      <c r="AS3694" s="302">
        <v>0</v>
      </c>
      <c r="AT3694" s="295">
        <f t="shared" si="57"/>
        <v>7028.15</v>
      </c>
      <c r="AU3694" s="302">
        <v>0</v>
      </c>
      <c r="AV3694" s="302">
        <v>0</v>
      </c>
      <c r="AW3694" s="303">
        <v>39</v>
      </c>
      <c r="AX3694" s="303">
        <v>99</v>
      </c>
      <c r="AY3694" s="302">
        <v>624999.99</v>
      </c>
      <c r="AZ3694" s="302">
        <v>424999.99</v>
      </c>
      <c r="BA3694" s="301">
        <v>87.84</v>
      </c>
      <c r="BB3694" s="301">
        <v>46.766424264621698</v>
      </c>
      <c r="BC3694" s="301">
        <v>9.4</v>
      </c>
      <c r="BD3694" s="301"/>
      <c r="BE3694" s="300" t="s">
        <v>4204</v>
      </c>
      <c r="BF3694" s="298"/>
      <c r="BG3694" s="300" t="s">
        <v>335</v>
      </c>
      <c r="BH3694" s="300" t="s">
        <v>225</v>
      </c>
      <c r="BI3694" s="300" t="s">
        <v>558</v>
      </c>
      <c r="BJ3694" s="300" t="s">
        <v>103</v>
      </c>
      <c r="BK3694" s="299" t="s">
        <v>4</v>
      </c>
      <c r="BL3694" s="301">
        <v>226271.97</v>
      </c>
      <c r="BM3694" s="299" t="s">
        <v>894</v>
      </c>
      <c r="BN3694" s="301"/>
      <c r="BO3694" s="304">
        <v>43364</v>
      </c>
      <c r="BP3694" s="304">
        <v>46377</v>
      </c>
      <c r="BQ3694" s="297" t="s">
        <v>925</v>
      </c>
      <c r="BR3694" s="297" t="s">
        <v>4745</v>
      </c>
      <c r="BS3694" s="297" t="s">
        <v>4742</v>
      </c>
      <c r="BT3694" s="297" t="s">
        <v>4742</v>
      </c>
      <c r="BU3694" s="301">
        <v>0</v>
      </c>
      <c r="BV3694" s="301">
        <v>0</v>
      </c>
      <c r="BW3694" s="301">
        <v>0</v>
      </c>
    </row>
    <row r="3695" spans="1:75" s="289" customFormat="1" ht="18.2" customHeight="1" x14ac:dyDescent="0.15">
      <c r="A3695" s="291">
        <v>3693</v>
      </c>
      <c r="B3695" s="292" t="s">
        <v>305</v>
      </c>
      <c r="C3695" s="292" t="s">
        <v>306</v>
      </c>
      <c r="D3695" s="312">
        <v>45172</v>
      </c>
      <c r="E3695" s="293" t="s">
        <v>4148</v>
      </c>
      <c r="F3695" s="308">
        <v>0</v>
      </c>
      <c r="G3695" s="308">
        <v>0</v>
      </c>
      <c r="H3695" s="295">
        <v>159078.43</v>
      </c>
      <c r="I3695" s="295">
        <v>0</v>
      </c>
      <c r="J3695" s="295">
        <v>0</v>
      </c>
      <c r="K3695" s="295">
        <v>159078.43</v>
      </c>
      <c r="L3695" s="295">
        <v>3842.2</v>
      </c>
      <c r="M3695" s="295">
        <v>0</v>
      </c>
      <c r="N3695" s="295">
        <v>0</v>
      </c>
      <c r="O3695" s="295">
        <v>3842.2</v>
      </c>
      <c r="P3695" s="295">
        <v>0</v>
      </c>
      <c r="Q3695" s="295">
        <v>0</v>
      </c>
      <c r="R3695" s="295">
        <v>155236.23000000001</v>
      </c>
      <c r="S3695" s="295">
        <v>0</v>
      </c>
      <c r="T3695" s="295">
        <v>1246.1099999999999</v>
      </c>
      <c r="U3695" s="295">
        <v>0</v>
      </c>
      <c r="V3695" s="295">
        <v>0</v>
      </c>
      <c r="W3695" s="295">
        <v>1246.1099999999999</v>
      </c>
      <c r="X3695" s="295">
        <v>0</v>
      </c>
      <c r="Y3695" s="295">
        <v>0</v>
      </c>
      <c r="Z3695" s="295">
        <v>0</v>
      </c>
      <c r="AA3695" s="295">
        <v>0</v>
      </c>
      <c r="AB3695" s="295">
        <v>0</v>
      </c>
      <c r="AC3695" s="295">
        <v>0</v>
      </c>
      <c r="AD3695" s="295">
        <v>0</v>
      </c>
      <c r="AE3695" s="295">
        <v>0</v>
      </c>
      <c r="AF3695" s="295">
        <v>0</v>
      </c>
      <c r="AG3695" s="295">
        <v>0</v>
      </c>
      <c r="AH3695" s="295">
        <v>232.92</v>
      </c>
      <c r="AI3695" s="295">
        <v>0</v>
      </c>
      <c r="AJ3695" s="295">
        <v>0</v>
      </c>
      <c r="AK3695" s="295">
        <v>0</v>
      </c>
      <c r="AL3695" s="295">
        <v>0</v>
      </c>
      <c r="AM3695" s="295">
        <v>0</v>
      </c>
      <c r="AN3695" s="295">
        <v>0</v>
      </c>
      <c r="AO3695" s="295">
        <v>0</v>
      </c>
      <c r="AP3695" s="295">
        <v>5322</v>
      </c>
      <c r="AQ3695" s="295">
        <v>0</v>
      </c>
      <c r="AR3695" s="295">
        <v>5321.23</v>
      </c>
      <c r="AS3695" s="295">
        <v>0</v>
      </c>
      <c r="AT3695" s="295">
        <f t="shared" si="57"/>
        <v>5322</v>
      </c>
      <c r="AU3695" s="295">
        <v>0</v>
      </c>
      <c r="AV3695" s="295">
        <v>0</v>
      </c>
      <c r="AW3695" s="296">
        <v>35</v>
      </c>
      <c r="AX3695" s="296">
        <v>94</v>
      </c>
      <c r="AY3695" s="295">
        <v>606999.5</v>
      </c>
      <c r="AZ3695" s="295">
        <v>306999.5</v>
      </c>
      <c r="BA3695" s="294">
        <v>88.962181000000001</v>
      </c>
      <c r="BB3695" s="294">
        <v>44.984286915834197</v>
      </c>
      <c r="BC3695" s="294">
        <v>9.4</v>
      </c>
      <c r="BD3695" s="294"/>
      <c r="BE3695" s="293" t="s">
        <v>4204</v>
      </c>
      <c r="BF3695" s="291"/>
      <c r="BG3695" s="293" t="s">
        <v>312</v>
      </c>
      <c r="BH3695" s="293" t="s">
        <v>670</v>
      </c>
      <c r="BI3695" s="293" t="s">
        <v>671</v>
      </c>
      <c r="BJ3695" s="293" t="s">
        <v>103</v>
      </c>
      <c r="BK3695" s="292" t="s">
        <v>4</v>
      </c>
      <c r="BL3695" s="294">
        <v>155236.23000000001</v>
      </c>
      <c r="BM3695" s="292" t="s">
        <v>894</v>
      </c>
      <c r="BN3695" s="294"/>
      <c r="BO3695" s="297">
        <v>43377</v>
      </c>
      <c r="BP3695" s="297">
        <v>46238</v>
      </c>
      <c r="BQ3695" s="297" t="s">
        <v>925</v>
      </c>
      <c r="BR3695" s="297" t="s">
        <v>4745</v>
      </c>
      <c r="BS3695" s="297" t="s">
        <v>4742</v>
      </c>
      <c r="BT3695" s="297" t="s">
        <v>4742</v>
      </c>
      <c r="BU3695" s="294">
        <v>0</v>
      </c>
      <c r="BV3695" s="294">
        <v>0</v>
      </c>
      <c r="BW3695" s="294">
        <v>0</v>
      </c>
    </row>
    <row r="3696" spans="1:75" s="289" customFormat="1" ht="18.2" customHeight="1" x14ac:dyDescent="0.15">
      <c r="A3696" s="298">
        <v>3694</v>
      </c>
      <c r="B3696" s="299" t="s">
        <v>305</v>
      </c>
      <c r="C3696" s="299" t="s">
        <v>306</v>
      </c>
      <c r="D3696" s="313">
        <v>45172</v>
      </c>
      <c r="E3696" s="300" t="s">
        <v>4892</v>
      </c>
      <c r="F3696" s="309">
        <v>21</v>
      </c>
      <c r="G3696" s="309">
        <v>21</v>
      </c>
      <c r="H3696" s="302">
        <v>151090.23000000001</v>
      </c>
      <c r="I3696" s="302">
        <v>1080.3</v>
      </c>
      <c r="J3696" s="302">
        <v>0</v>
      </c>
      <c r="K3696" s="302">
        <v>152170.53</v>
      </c>
      <c r="L3696" s="302">
        <v>1088.8499999999999</v>
      </c>
      <c r="M3696" s="302">
        <v>0</v>
      </c>
      <c r="N3696" s="302">
        <v>1080.3</v>
      </c>
      <c r="O3696" s="302">
        <v>1088.8499999999999</v>
      </c>
      <c r="P3696" s="302">
        <v>0</v>
      </c>
      <c r="Q3696" s="302">
        <v>0</v>
      </c>
      <c r="R3696" s="302">
        <v>150001.38</v>
      </c>
      <c r="S3696" s="302">
        <v>1204.68</v>
      </c>
      <c r="T3696" s="302">
        <v>1196.1300000000001</v>
      </c>
      <c r="U3696" s="302">
        <v>0</v>
      </c>
      <c r="V3696" s="302">
        <v>1204.68</v>
      </c>
      <c r="W3696" s="302">
        <v>1196.1300000000001</v>
      </c>
      <c r="X3696" s="302">
        <v>0</v>
      </c>
      <c r="Y3696" s="302">
        <v>0</v>
      </c>
      <c r="Z3696" s="302">
        <v>0</v>
      </c>
      <c r="AA3696" s="302">
        <v>1125</v>
      </c>
      <c r="AB3696" s="302">
        <v>0</v>
      </c>
      <c r="AC3696" s="302">
        <v>0</v>
      </c>
      <c r="AD3696" s="302">
        <v>0</v>
      </c>
      <c r="AE3696" s="302">
        <v>0</v>
      </c>
      <c r="AF3696" s="302">
        <v>0</v>
      </c>
      <c r="AG3696" s="302">
        <v>0</v>
      </c>
      <c r="AH3696" s="302">
        <v>157.54</v>
      </c>
      <c r="AI3696" s="302">
        <v>1125</v>
      </c>
      <c r="AJ3696" s="302">
        <v>0</v>
      </c>
      <c r="AK3696" s="302">
        <v>0</v>
      </c>
      <c r="AL3696" s="302">
        <v>350</v>
      </c>
      <c r="AM3696" s="302">
        <v>0</v>
      </c>
      <c r="AN3696" s="302">
        <v>0</v>
      </c>
      <c r="AO3696" s="302">
        <v>157.54</v>
      </c>
      <c r="AP3696" s="302">
        <v>11252.67</v>
      </c>
      <c r="AQ3696" s="302">
        <v>0</v>
      </c>
      <c r="AR3696" s="302">
        <v>0</v>
      </c>
      <c r="AS3696" s="302">
        <v>0</v>
      </c>
      <c r="AT3696" s="295">
        <f t="shared" si="57"/>
        <v>18737.71</v>
      </c>
      <c r="AU3696" s="302">
        <v>0</v>
      </c>
      <c r="AV3696" s="302">
        <v>0</v>
      </c>
      <c r="AW3696" s="303">
        <v>93</v>
      </c>
      <c r="AX3696" s="303">
        <v>95</v>
      </c>
      <c r="AY3696" s="302">
        <v>482297.70632499998</v>
      </c>
      <c r="AZ3696" s="302">
        <v>152170.53</v>
      </c>
      <c r="BA3696" s="301">
        <v>90.000428999999997</v>
      </c>
      <c r="BB3696" s="301">
        <v>88.717497077732602</v>
      </c>
      <c r="BC3696" s="301">
        <v>9.5</v>
      </c>
      <c r="BD3696" s="301"/>
      <c r="BE3696" s="300" t="s">
        <v>4204</v>
      </c>
      <c r="BF3696" s="298"/>
      <c r="BG3696" s="300" t="s">
        <v>320</v>
      </c>
      <c r="BH3696" s="300" t="s">
        <v>197</v>
      </c>
      <c r="BI3696" s="300" t="s">
        <v>373</v>
      </c>
      <c r="BJ3696" s="300" t="s">
        <v>4205</v>
      </c>
      <c r="BK3696" s="299" t="s">
        <v>4</v>
      </c>
      <c r="BL3696" s="301">
        <v>150001.38</v>
      </c>
      <c r="BM3696" s="299" t="s">
        <v>894</v>
      </c>
      <c r="BN3696" s="301"/>
      <c r="BO3696" s="304">
        <v>45120</v>
      </c>
      <c r="BP3696" s="304">
        <v>48012</v>
      </c>
      <c r="BQ3696" s="297" t="s">
        <v>1065</v>
      </c>
      <c r="BR3696" s="297" t="s">
        <v>4741</v>
      </c>
      <c r="BS3696" s="297" t="s">
        <v>4742</v>
      </c>
      <c r="BT3696" s="297" t="s">
        <v>4742</v>
      </c>
      <c r="BU3696" s="301">
        <v>0</v>
      </c>
      <c r="BV3696" s="301">
        <v>1125</v>
      </c>
      <c r="BW3696" s="301">
        <v>0</v>
      </c>
    </row>
    <row r="3697" spans="1:75" s="289" customFormat="1" ht="18.2" customHeight="1" x14ac:dyDescent="0.15">
      <c r="A3697" s="291">
        <v>3695</v>
      </c>
      <c r="B3697" s="292" t="s">
        <v>305</v>
      </c>
      <c r="C3697" s="292" t="s">
        <v>306</v>
      </c>
      <c r="D3697" s="312">
        <v>45172</v>
      </c>
      <c r="E3697" s="293" t="s">
        <v>4149</v>
      </c>
      <c r="F3697" s="308">
        <v>40</v>
      </c>
      <c r="G3697" s="308">
        <v>39</v>
      </c>
      <c r="H3697" s="295">
        <v>429826.52</v>
      </c>
      <c r="I3697" s="295">
        <v>72201.289999999994</v>
      </c>
      <c r="J3697" s="295">
        <v>0</v>
      </c>
      <c r="K3697" s="295">
        <v>502027.81</v>
      </c>
      <c r="L3697" s="295">
        <v>2159.06</v>
      </c>
      <c r="M3697" s="295">
        <v>0</v>
      </c>
      <c r="N3697" s="295">
        <v>0</v>
      </c>
      <c r="O3697" s="295">
        <v>0</v>
      </c>
      <c r="P3697" s="295">
        <v>0</v>
      </c>
      <c r="Q3697" s="295">
        <v>0</v>
      </c>
      <c r="R3697" s="295">
        <v>502027.81</v>
      </c>
      <c r="S3697" s="295">
        <v>142973.67000000001</v>
      </c>
      <c r="T3697" s="295">
        <v>3402.79</v>
      </c>
      <c r="U3697" s="295">
        <v>0</v>
      </c>
      <c r="V3697" s="295">
        <v>0</v>
      </c>
      <c r="W3697" s="295">
        <v>0</v>
      </c>
      <c r="X3697" s="295">
        <v>0</v>
      </c>
      <c r="Y3697" s="295">
        <v>0</v>
      </c>
      <c r="Z3697" s="295">
        <v>146376.46</v>
      </c>
      <c r="AA3697" s="295">
        <v>0</v>
      </c>
      <c r="AB3697" s="295">
        <v>0</v>
      </c>
      <c r="AC3697" s="295">
        <v>0</v>
      </c>
      <c r="AD3697" s="295">
        <v>0</v>
      </c>
      <c r="AE3697" s="295">
        <v>0</v>
      </c>
      <c r="AF3697" s="295">
        <v>0</v>
      </c>
      <c r="AG3697" s="295">
        <v>0</v>
      </c>
      <c r="AH3697" s="295">
        <v>0</v>
      </c>
      <c r="AI3697" s="295">
        <v>0</v>
      </c>
      <c r="AJ3697" s="295">
        <v>0</v>
      </c>
      <c r="AK3697" s="295">
        <v>0</v>
      </c>
      <c r="AL3697" s="295">
        <v>0</v>
      </c>
      <c r="AM3697" s="295">
        <v>0</v>
      </c>
      <c r="AN3697" s="295">
        <v>0</v>
      </c>
      <c r="AO3697" s="295">
        <v>0</v>
      </c>
      <c r="AP3697" s="295">
        <v>0</v>
      </c>
      <c r="AQ3697" s="295">
        <v>0</v>
      </c>
      <c r="AR3697" s="295">
        <v>0</v>
      </c>
      <c r="AS3697" s="295">
        <v>0</v>
      </c>
      <c r="AT3697" s="295">
        <f t="shared" si="57"/>
        <v>0</v>
      </c>
      <c r="AU3697" s="295">
        <v>74360.350000000006</v>
      </c>
      <c r="AV3697" s="295">
        <v>146376.46</v>
      </c>
      <c r="AW3697" s="296">
        <v>119</v>
      </c>
      <c r="AX3697" s="296">
        <v>178</v>
      </c>
      <c r="AY3697" s="295">
        <v>512796.34</v>
      </c>
      <c r="AZ3697" s="295">
        <v>512796.34</v>
      </c>
      <c r="BA3697" s="294">
        <v>80.048648</v>
      </c>
      <c r="BB3697" s="294">
        <v>78.367656541583102</v>
      </c>
      <c r="BC3697" s="294">
        <v>9.5</v>
      </c>
      <c r="BD3697" s="294"/>
      <c r="BE3697" s="293" t="s">
        <v>4204</v>
      </c>
      <c r="BF3697" s="291"/>
      <c r="BG3697" s="293" t="s">
        <v>494</v>
      </c>
      <c r="BH3697" s="293" t="s">
        <v>218</v>
      </c>
      <c r="BI3697" s="293" t="s">
        <v>566</v>
      </c>
      <c r="BJ3697" s="293" t="s">
        <v>4205</v>
      </c>
      <c r="BK3697" s="292" t="s">
        <v>4</v>
      </c>
      <c r="BL3697" s="294">
        <v>502027.81</v>
      </c>
      <c r="BM3697" s="292" t="s">
        <v>894</v>
      </c>
      <c r="BN3697" s="294"/>
      <c r="BO3697" s="297">
        <v>43398</v>
      </c>
      <c r="BP3697" s="297">
        <v>48816</v>
      </c>
      <c r="BQ3697" s="297" t="s">
        <v>1067</v>
      </c>
      <c r="BR3697" s="297" t="s">
        <v>4743</v>
      </c>
      <c r="BS3697" s="297" t="s">
        <v>4742</v>
      </c>
      <c r="BT3697" s="297" t="s">
        <v>4742</v>
      </c>
      <c r="BU3697" s="294">
        <v>10639.59</v>
      </c>
      <c r="BV3697" s="294">
        <v>0</v>
      </c>
      <c r="BW3697" s="294">
        <v>0</v>
      </c>
    </row>
    <row r="3698" spans="1:75" s="289" customFormat="1" ht="18.2" customHeight="1" x14ac:dyDescent="0.15">
      <c r="A3698" s="298">
        <v>3696</v>
      </c>
      <c r="B3698" s="299" t="s">
        <v>305</v>
      </c>
      <c r="C3698" s="299" t="s">
        <v>306</v>
      </c>
      <c r="D3698" s="313">
        <v>45172</v>
      </c>
      <c r="E3698" s="300" t="s">
        <v>4142</v>
      </c>
      <c r="F3698" s="309">
        <v>0</v>
      </c>
      <c r="G3698" s="309">
        <v>0</v>
      </c>
      <c r="H3698" s="302">
        <v>110865.37</v>
      </c>
      <c r="I3698" s="302">
        <v>0</v>
      </c>
      <c r="J3698" s="302">
        <v>0</v>
      </c>
      <c r="K3698" s="302">
        <v>110865.37</v>
      </c>
      <c r="L3698" s="302">
        <v>2586.63</v>
      </c>
      <c r="M3698" s="302">
        <v>0</v>
      </c>
      <c r="N3698" s="302">
        <v>0</v>
      </c>
      <c r="O3698" s="302">
        <v>2586.63</v>
      </c>
      <c r="P3698" s="302">
        <v>0</v>
      </c>
      <c r="Q3698" s="302">
        <v>0</v>
      </c>
      <c r="R3698" s="302">
        <v>108278.74</v>
      </c>
      <c r="S3698" s="302">
        <v>0</v>
      </c>
      <c r="T3698" s="302">
        <v>886.92</v>
      </c>
      <c r="U3698" s="302">
        <v>0</v>
      </c>
      <c r="V3698" s="302">
        <v>0</v>
      </c>
      <c r="W3698" s="302">
        <v>886.92</v>
      </c>
      <c r="X3698" s="302">
        <v>0</v>
      </c>
      <c r="Y3698" s="302">
        <v>0</v>
      </c>
      <c r="Z3698" s="302">
        <v>0</v>
      </c>
      <c r="AA3698" s="302">
        <v>0</v>
      </c>
      <c r="AB3698" s="302">
        <v>0</v>
      </c>
      <c r="AC3698" s="302">
        <v>0</v>
      </c>
      <c r="AD3698" s="302">
        <v>0</v>
      </c>
      <c r="AE3698" s="302">
        <v>0</v>
      </c>
      <c r="AF3698" s="302">
        <v>0</v>
      </c>
      <c r="AG3698" s="302">
        <v>0</v>
      </c>
      <c r="AH3698" s="302">
        <v>141.19</v>
      </c>
      <c r="AI3698" s="302">
        <v>0</v>
      </c>
      <c r="AJ3698" s="302">
        <v>0</v>
      </c>
      <c r="AK3698" s="302">
        <v>0</v>
      </c>
      <c r="AL3698" s="302">
        <v>0</v>
      </c>
      <c r="AM3698" s="302">
        <v>0</v>
      </c>
      <c r="AN3698" s="302">
        <v>0</v>
      </c>
      <c r="AO3698" s="302">
        <v>0</v>
      </c>
      <c r="AP3698" s="302">
        <v>5.46</v>
      </c>
      <c r="AQ3698" s="302">
        <v>0</v>
      </c>
      <c r="AR3698" s="302">
        <v>5.2</v>
      </c>
      <c r="AS3698" s="302">
        <v>0</v>
      </c>
      <c r="AT3698" s="295">
        <f t="shared" si="57"/>
        <v>3615</v>
      </c>
      <c r="AU3698" s="302">
        <v>0</v>
      </c>
      <c r="AV3698" s="302">
        <v>0</v>
      </c>
      <c r="AW3698" s="303">
        <v>36</v>
      </c>
      <c r="AX3698" s="303">
        <v>96</v>
      </c>
      <c r="AY3698" s="302">
        <v>334597.18</v>
      </c>
      <c r="AZ3698" s="302">
        <v>211863.38</v>
      </c>
      <c r="BA3698" s="301">
        <v>58.320926999999998</v>
      </c>
      <c r="BB3698" s="301">
        <v>29.806550292891501</v>
      </c>
      <c r="BC3698" s="301">
        <v>9.6</v>
      </c>
      <c r="BD3698" s="301"/>
      <c r="BE3698" s="300" t="s">
        <v>4204</v>
      </c>
      <c r="BF3698" s="298"/>
      <c r="BG3698" s="300" t="s">
        <v>312</v>
      </c>
      <c r="BH3698" s="300" t="s">
        <v>188</v>
      </c>
      <c r="BI3698" s="300" t="s">
        <v>313</v>
      </c>
      <c r="BJ3698" s="300" t="s">
        <v>103</v>
      </c>
      <c r="BK3698" s="299" t="s">
        <v>4</v>
      </c>
      <c r="BL3698" s="301">
        <v>108278.74</v>
      </c>
      <c r="BM3698" s="299" t="s">
        <v>894</v>
      </c>
      <c r="BN3698" s="301"/>
      <c r="BO3698" s="304">
        <v>43369</v>
      </c>
      <c r="BP3698" s="304">
        <v>46291</v>
      </c>
      <c r="BQ3698" s="297" t="s">
        <v>1065</v>
      </c>
      <c r="BR3698" s="297" t="s">
        <v>4741</v>
      </c>
      <c r="BS3698" s="297" t="s">
        <v>4742</v>
      </c>
      <c r="BT3698" s="297" t="s">
        <v>4742</v>
      </c>
      <c r="BU3698" s="301">
        <v>0</v>
      </c>
      <c r="BV3698" s="301">
        <v>0</v>
      </c>
      <c r="BW3698" s="301">
        <v>0</v>
      </c>
    </row>
    <row r="3699" spans="1:75" s="289" customFormat="1" ht="18.2" customHeight="1" x14ac:dyDescent="0.15">
      <c r="A3699" s="291">
        <v>3697</v>
      </c>
      <c r="B3699" s="292" t="s">
        <v>305</v>
      </c>
      <c r="C3699" s="292" t="s">
        <v>306</v>
      </c>
      <c r="D3699" s="312">
        <v>45172</v>
      </c>
      <c r="E3699" s="293" t="s">
        <v>4143</v>
      </c>
      <c r="F3699" s="308">
        <v>8</v>
      </c>
      <c r="G3699" s="308">
        <v>8</v>
      </c>
      <c r="H3699" s="295">
        <v>184692.34</v>
      </c>
      <c r="I3699" s="295">
        <v>9141.44</v>
      </c>
      <c r="J3699" s="295">
        <v>0</v>
      </c>
      <c r="K3699" s="295">
        <v>193833.78</v>
      </c>
      <c r="L3699" s="295">
        <v>1183.76</v>
      </c>
      <c r="M3699" s="295">
        <v>0</v>
      </c>
      <c r="N3699" s="295">
        <v>1111.3900000000001</v>
      </c>
      <c r="O3699" s="295">
        <v>0</v>
      </c>
      <c r="P3699" s="295">
        <v>0</v>
      </c>
      <c r="Q3699" s="295">
        <v>0</v>
      </c>
      <c r="R3699" s="295">
        <v>192722.39</v>
      </c>
      <c r="S3699" s="295">
        <v>11574.73</v>
      </c>
      <c r="T3699" s="295">
        <v>1462.15</v>
      </c>
      <c r="U3699" s="295">
        <v>0</v>
      </c>
      <c r="V3699" s="295">
        <v>1485.72</v>
      </c>
      <c r="W3699" s="295">
        <v>0</v>
      </c>
      <c r="X3699" s="295">
        <v>0</v>
      </c>
      <c r="Y3699" s="295">
        <v>0</v>
      </c>
      <c r="Z3699" s="295">
        <v>11551.16</v>
      </c>
      <c r="AA3699" s="295">
        <v>0</v>
      </c>
      <c r="AB3699" s="295">
        <v>0</v>
      </c>
      <c r="AC3699" s="295">
        <v>0</v>
      </c>
      <c r="AD3699" s="295">
        <v>0</v>
      </c>
      <c r="AE3699" s="295">
        <v>0</v>
      </c>
      <c r="AF3699" s="295">
        <v>0</v>
      </c>
      <c r="AG3699" s="295">
        <v>0</v>
      </c>
      <c r="AH3699" s="295">
        <v>0</v>
      </c>
      <c r="AI3699" s="295">
        <v>0</v>
      </c>
      <c r="AJ3699" s="295">
        <v>0</v>
      </c>
      <c r="AK3699" s="295">
        <v>0</v>
      </c>
      <c r="AL3699" s="295">
        <v>350</v>
      </c>
      <c r="AM3699" s="295">
        <v>0</v>
      </c>
      <c r="AN3699" s="295">
        <v>0</v>
      </c>
      <c r="AO3699" s="295">
        <v>122.89</v>
      </c>
      <c r="AP3699" s="295">
        <v>0</v>
      </c>
      <c r="AQ3699" s="295">
        <v>0</v>
      </c>
      <c r="AR3699" s="295">
        <v>0</v>
      </c>
      <c r="AS3699" s="295">
        <v>0</v>
      </c>
      <c r="AT3699" s="295">
        <f t="shared" si="57"/>
        <v>3070</v>
      </c>
      <c r="AU3699" s="295">
        <v>9213.81</v>
      </c>
      <c r="AV3699" s="295">
        <v>11551.16</v>
      </c>
      <c r="AW3699" s="296">
        <v>101</v>
      </c>
      <c r="AX3699" s="296">
        <v>161</v>
      </c>
      <c r="AY3699" s="295">
        <v>231000.01</v>
      </c>
      <c r="AZ3699" s="295">
        <v>231000.01</v>
      </c>
      <c r="BA3699" s="294">
        <v>88.761903000000004</v>
      </c>
      <c r="BB3699" s="294">
        <v>74.053702799009301</v>
      </c>
      <c r="BC3699" s="294">
        <v>9.5</v>
      </c>
      <c r="BD3699" s="294"/>
      <c r="BE3699" s="293" t="s">
        <v>4204</v>
      </c>
      <c r="BF3699" s="291"/>
      <c r="BG3699" s="293" t="s">
        <v>315</v>
      </c>
      <c r="BH3699" s="293" t="s">
        <v>179</v>
      </c>
      <c r="BI3699" s="293" t="s">
        <v>840</v>
      </c>
      <c r="BJ3699" s="293" t="s">
        <v>4205</v>
      </c>
      <c r="BK3699" s="292" t="s">
        <v>4</v>
      </c>
      <c r="BL3699" s="294">
        <v>192722.39</v>
      </c>
      <c r="BM3699" s="292" t="s">
        <v>894</v>
      </c>
      <c r="BN3699" s="294"/>
      <c r="BO3699" s="297">
        <v>43369</v>
      </c>
      <c r="BP3699" s="297">
        <v>48270</v>
      </c>
      <c r="BQ3699" s="297" t="s">
        <v>1065</v>
      </c>
      <c r="BR3699" s="297" t="s">
        <v>4741</v>
      </c>
      <c r="BS3699" s="297" t="s">
        <v>4742</v>
      </c>
      <c r="BT3699" s="297" t="s">
        <v>4742</v>
      </c>
      <c r="BU3699" s="294">
        <v>860.23</v>
      </c>
      <c r="BV3699" s="294">
        <v>0</v>
      </c>
      <c r="BW3699" s="294">
        <v>0</v>
      </c>
    </row>
    <row r="3700" spans="1:75" s="289" customFormat="1" ht="18.2" customHeight="1" x14ac:dyDescent="0.15">
      <c r="A3700" s="298">
        <v>3698</v>
      </c>
      <c r="B3700" s="299" t="s">
        <v>305</v>
      </c>
      <c r="C3700" s="299" t="s">
        <v>306</v>
      </c>
      <c r="D3700" s="313">
        <v>45172</v>
      </c>
      <c r="E3700" s="300" t="s">
        <v>4144</v>
      </c>
      <c r="F3700" s="309">
        <v>0</v>
      </c>
      <c r="G3700" s="309">
        <v>0</v>
      </c>
      <c r="H3700" s="302">
        <v>819616.59</v>
      </c>
      <c r="I3700" s="302">
        <v>0</v>
      </c>
      <c r="J3700" s="302">
        <v>0</v>
      </c>
      <c r="K3700" s="302">
        <v>819616.59</v>
      </c>
      <c r="L3700" s="302">
        <v>5528.03</v>
      </c>
      <c r="M3700" s="302">
        <v>0</v>
      </c>
      <c r="N3700" s="302">
        <v>0</v>
      </c>
      <c r="O3700" s="302">
        <v>5528.03</v>
      </c>
      <c r="P3700" s="302">
        <v>0</v>
      </c>
      <c r="Q3700" s="302">
        <v>0</v>
      </c>
      <c r="R3700" s="302">
        <v>814088.56</v>
      </c>
      <c r="S3700" s="302">
        <v>0</v>
      </c>
      <c r="T3700" s="302">
        <v>4986</v>
      </c>
      <c r="U3700" s="302">
        <v>0</v>
      </c>
      <c r="V3700" s="302">
        <v>0</v>
      </c>
      <c r="W3700" s="302">
        <v>4986</v>
      </c>
      <c r="X3700" s="302">
        <v>0</v>
      </c>
      <c r="Y3700" s="302">
        <v>0</v>
      </c>
      <c r="Z3700" s="302">
        <v>0</v>
      </c>
      <c r="AA3700" s="302">
        <v>0</v>
      </c>
      <c r="AB3700" s="302">
        <v>0</v>
      </c>
      <c r="AC3700" s="302">
        <v>0</v>
      </c>
      <c r="AD3700" s="302">
        <v>0</v>
      </c>
      <c r="AE3700" s="302">
        <v>0</v>
      </c>
      <c r="AF3700" s="302">
        <v>0</v>
      </c>
      <c r="AG3700" s="302">
        <v>0</v>
      </c>
      <c r="AH3700" s="302">
        <v>555.94000000000005</v>
      </c>
      <c r="AI3700" s="302">
        <v>0</v>
      </c>
      <c r="AJ3700" s="302">
        <v>0</v>
      </c>
      <c r="AK3700" s="302">
        <v>0</v>
      </c>
      <c r="AL3700" s="302">
        <v>0</v>
      </c>
      <c r="AM3700" s="302">
        <v>0</v>
      </c>
      <c r="AN3700" s="302">
        <v>0</v>
      </c>
      <c r="AO3700" s="302">
        <v>0</v>
      </c>
      <c r="AP3700" s="302">
        <v>0.18</v>
      </c>
      <c r="AQ3700" s="302">
        <v>0</v>
      </c>
      <c r="AR3700" s="302">
        <v>0.15</v>
      </c>
      <c r="AS3700" s="302">
        <v>0</v>
      </c>
      <c r="AT3700" s="295">
        <f t="shared" si="57"/>
        <v>11070</v>
      </c>
      <c r="AU3700" s="302">
        <v>0</v>
      </c>
      <c r="AV3700" s="302">
        <v>0</v>
      </c>
      <c r="AW3700" s="303">
        <v>105</v>
      </c>
      <c r="AX3700" s="303">
        <v>165</v>
      </c>
      <c r="AY3700" s="302">
        <v>1044999.99</v>
      </c>
      <c r="AZ3700" s="302">
        <v>1044999.99</v>
      </c>
      <c r="BA3700" s="301">
        <v>87.586684000000005</v>
      </c>
      <c r="BB3700" s="301">
        <v>68.232840320634907</v>
      </c>
      <c r="BC3700" s="301">
        <v>7.3</v>
      </c>
      <c r="BD3700" s="301"/>
      <c r="BE3700" s="300" t="s">
        <v>4204</v>
      </c>
      <c r="BF3700" s="298"/>
      <c r="BG3700" s="300" t="s">
        <v>315</v>
      </c>
      <c r="BH3700" s="300" t="s">
        <v>179</v>
      </c>
      <c r="BI3700" s="300" t="s">
        <v>401</v>
      </c>
      <c r="BJ3700" s="300" t="s">
        <v>103</v>
      </c>
      <c r="BK3700" s="299" t="s">
        <v>4</v>
      </c>
      <c r="BL3700" s="301">
        <v>814088.56</v>
      </c>
      <c r="BM3700" s="299" t="s">
        <v>894</v>
      </c>
      <c r="BN3700" s="301"/>
      <c r="BO3700" s="304">
        <v>43369</v>
      </c>
      <c r="BP3700" s="304">
        <v>48391</v>
      </c>
      <c r="BQ3700" s="297" t="s">
        <v>1065</v>
      </c>
      <c r="BR3700" s="297" t="s">
        <v>4741</v>
      </c>
      <c r="BS3700" s="297" t="s">
        <v>4742</v>
      </c>
      <c r="BT3700" s="297" t="s">
        <v>4742</v>
      </c>
      <c r="BU3700" s="301">
        <v>0</v>
      </c>
      <c r="BV3700" s="301">
        <v>0</v>
      </c>
      <c r="BW3700" s="301">
        <v>0</v>
      </c>
    </row>
    <row r="3701" spans="1:75" s="289" customFormat="1" ht="18.2" customHeight="1" x14ac:dyDescent="0.15">
      <c r="A3701" s="291">
        <v>3699</v>
      </c>
      <c r="B3701" s="292" t="s">
        <v>305</v>
      </c>
      <c r="C3701" s="292" t="s">
        <v>306</v>
      </c>
      <c r="D3701" s="312">
        <v>45172</v>
      </c>
      <c r="E3701" s="293" t="s">
        <v>4145</v>
      </c>
      <c r="F3701" s="308">
        <v>0</v>
      </c>
      <c r="G3701" s="308">
        <v>0</v>
      </c>
      <c r="H3701" s="295">
        <v>148808.84</v>
      </c>
      <c r="I3701" s="295">
        <v>0</v>
      </c>
      <c r="J3701" s="295">
        <v>0</v>
      </c>
      <c r="K3701" s="295">
        <v>148808.84</v>
      </c>
      <c r="L3701" s="295">
        <v>730.62</v>
      </c>
      <c r="M3701" s="295">
        <v>0</v>
      </c>
      <c r="N3701" s="295">
        <v>0</v>
      </c>
      <c r="O3701" s="295">
        <v>730.62</v>
      </c>
      <c r="P3701" s="295">
        <v>0</v>
      </c>
      <c r="Q3701" s="295">
        <v>0</v>
      </c>
      <c r="R3701" s="295">
        <v>148078.22</v>
      </c>
      <c r="S3701" s="295">
        <v>0</v>
      </c>
      <c r="T3701" s="295">
        <v>1227.67</v>
      </c>
      <c r="U3701" s="295">
        <v>0</v>
      </c>
      <c r="V3701" s="295">
        <v>0</v>
      </c>
      <c r="W3701" s="295">
        <v>1227.67</v>
      </c>
      <c r="X3701" s="295">
        <v>0</v>
      </c>
      <c r="Y3701" s="295">
        <v>0</v>
      </c>
      <c r="Z3701" s="295">
        <v>0</v>
      </c>
      <c r="AA3701" s="295">
        <v>0</v>
      </c>
      <c r="AB3701" s="295">
        <v>0</v>
      </c>
      <c r="AC3701" s="295">
        <v>0</v>
      </c>
      <c r="AD3701" s="295">
        <v>0</v>
      </c>
      <c r="AE3701" s="295">
        <v>0</v>
      </c>
      <c r="AF3701" s="295">
        <v>0</v>
      </c>
      <c r="AG3701" s="295">
        <v>0</v>
      </c>
      <c r="AH3701" s="295">
        <v>120.64</v>
      </c>
      <c r="AI3701" s="295">
        <v>0</v>
      </c>
      <c r="AJ3701" s="295">
        <v>0</v>
      </c>
      <c r="AK3701" s="295">
        <v>0</v>
      </c>
      <c r="AL3701" s="295">
        <v>0</v>
      </c>
      <c r="AM3701" s="295">
        <v>0</v>
      </c>
      <c r="AN3701" s="295">
        <v>0</v>
      </c>
      <c r="AO3701" s="295">
        <v>0</v>
      </c>
      <c r="AP3701" s="295">
        <v>84.24</v>
      </c>
      <c r="AQ3701" s="295">
        <v>0</v>
      </c>
      <c r="AR3701" s="295">
        <v>63.17</v>
      </c>
      <c r="AS3701" s="295">
        <v>0</v>
      </c>
      <c r="AT3701" s="295">
        <f t="shared" si="57"/>
        <v>2100</v>
      </c>
      <c r="AU3701" s="295">
        <v>0</v>
      </c>
      <c r="AV3701" s="295">
        <v>0</v>
      </c>
      <c r="AW3701" s="296">
        <v>119</v>
      </c>
      <c r="AX3701" s="296">
        <v>179</v>
      </c>
      <c r="AY3701" s="295">
        <v>290882.02</v>
      </c>
      <c r="AZ3701" s="295">
        <v>177177.83</v>
      </c>
      <c r="BA3701" s="294">
        <v>44.730612999999998</v>
      </c>
      <c r="BB3701" s="294">
        <v>37.384076509735202</v>
      </c>
      <c r="BC3701" s="294">
        <v>9.9</v>
      </c>
      <c r="BD3701" s="294"/>
      <c r="BE3701" s="293" t="s">
        <v>4204</v>
      </c>
      <c r="BF3701" s="291"/>
      <c r="BG3701" s="293" t="s">
        <v>320</v>
      </c>
      <c r="BH3701" s="293" t="s">
        <v>197</v>
      </c>
      <c r="BI3701" s="293" t="s">
        <v>373</v>
      </c>
      <c r="BJ3701" s="293" t="s">
        <v>103</v>
      </c>
      <c r="BK3701" s="292" t="s">
        <v>4</v>
      </c>
      <c r="BL3701" s="294">
        <v>148078.22</v>
      </c>
      <c r="BM3701" s="292" t="s">
        <v>894</v>
      </c>
      <c r="BN3701" s="294"/>
      <c r="BO3701" s="297">
        <v>43369</v>
      </c>
      <c r="BP3701" s="297">
        <v>48817</v>
      </c>
      <c r="BQ3701" s="297" t="s">
        <v>1065</v>
      </c>
      <c r="BR3701" s="297" t="s">
        <v>4741</v>
      </c>
      <c r="BS3701" s="297" t="s">
        <v>4742</v>
      </c>
      <c r="BT3701" s="297" t="s">
        <v>4742</v>
      </c>
      <c r="BU3701" s="294">
        <v>0</v>
      </c>
      <c r="BV3701" s="294">
        <v>0</v>
      </c>
      <c r="BW3701" s="294">
        <v>0</v>
      </c>
    </row>
    <row r="3702" spans="1:75" s="289" customFormat="1" ht="18.2" customHeight="1" x14ac:dyDescent="0.15">
      <c r="A3702" s="298">
        <v>3700</v>
      </c>
      <c r="B3702" s="299" t="s">
        <v>305</v>
      </c>
      <c r="C3702" s="299" t="s">
        <v>306</v>
      </c>
      <c r="D3702" s="313">
        <v>45172</v>
      </c>
      <c r="E3702" s="300" t="s">
        <v>4230</v>
      </c>
      <c r="F3702" s="309">
        <v>35</v>
      </c>
      <c r="G3702" s="309">
        <v>34</v>
      </c>
      <c r="H3702" s="302">
        <v>348570.06</v>
      </c>
      <c r="I3702" s="302">
        <v>69298.5</v>
      </c>
      <c r="J3702" s="302">
        <v>0</v>
      </c>
      <c r="K3702" s="302">
        <v>417868.56</v>
      </c>
      <c r="L3702" s="302">
        <v>2332.8000000000002</v>
      </c>
      <c r="M3702" s="302">
        <v>0</v>
      </c>
      <c r="N3702" s="302">
        <v>0</v>
      </c>
      <c r="O3702" s="302">
        <v>0</v>
      </c>
      <c r="P3702" s="302">
        <v>0</v>
      </c>
      <c r="Q3702" s="302">
        <v>0</v>
      </c>
      <c r="R3702" s="302">
        <v>417868.56</v>
      </c>
      <c r="S3702" s="302">
        <v>103840.04</v>
      </c>
      <c r="T3702" s="302">
        <v>2759.51</v>
      </c>
      <c r="U3702" s="302">
        <v>0</v>
      </c>
      <c r="V3702" s="302">
        <v>0</v>
      </c>
      <c r="W3702" s="302">
        <v>0</v>
      </c>
      <c r="X3702" s="302">
        <v>0</v>
      </c>
      <c r="Y3702" s="302">
        <v>0</v>
      </c>
      <c r="Z3702" s="302">
        <v>106599.55</v>
      </c>
      <c r="AA3702" s="302">
        <v>0</v>
      </c>
      <c r="AB3702" s="302">
        <v>0</v>
      </c>
      <c r="AC3702" s="302">
        <v>0</v>
      </c>
      <c r="AD3702" s="302">
        <v>0</v>
      </c>
      <c r="AE3702" s="302">
        <v>0</v>
      </c>
      <c r="AF3702" s="302">
        <v>0</v>
      </c>
      <c r="AG3702" s="302">
        <v>0</v>
      </c>
      <c r="AH3702" s="302">
        <v>0</v>
      </c>
      <c r="AI3702" s="302">
        <v>0</v>
      </c>
      <c r="AJ3702" s="302">
        <v>0</v>
      </c>
      <c r="AK3702" s="302">
        <v>0</v>
      </c>
      <c r="AL3702" s="302">
        <v>0</v>
      </c>
      <c r="AM3702" s="302">
        <v>0</v>
      </c>
      <c r="AN3702" s="302">
        <v>0</v>
      </c>
      <c r="AO3702" s="302">
        <v>0</v>
      </c>
      <c r="AP3702" s="302">
        <v>0</v>
      </c>
      <c r="AQ3702" s="302">
        <v>0</v>
      </c>
      <c r="AR3702" s="302">
        <v>0</v>
      </c>
      <c r="AS3702" s="302">
        <v>0</v>
      </c>
      <c r="AT3702" s="295">
        <f t="shared" si="57"/>
        <v>0</v>
      </c>
      <c r="AU3702" s="302">
        <v>71631.3</v>
      </c>
      <c r="AV3702" s="302">
        <v>106599.55</v>
      </c>
      <c r="AW3702" s="303">
        <v>98</v>
      </c>
      <c r="AX3702" s="303">
        <v>150</v>
      </c>
      <c r="AY3702" s="302">
        <v>426581.47</v>
      </c>
      <c r="AZ3702" s="302">
        <v>426581.47</v>
      </c>
      <c r="BA3702" s="301">
        <v>80.061859999999996</v>
      </c>
      <c r="BB3702" s="301">
        <v>78.426599610905797</v>
      </c>
      <c r="BC3702" s="301">
        <v>9.5</v>
      </c>
      <c r="BD3702" s="301"/>
      <c r="BE3702" s="300" t="s">
        <v>4204</v>
      </c>
      <c r="BF3702" s="298"/>
      <c r="BG3702" s="300" t="s">
        <v>494</v>
      </c>
      <c r="BH3702" s="300" t="s">
        <v>218</v>
      </c>
      <c r="BI3702" s="300" t="s">
        <v>566</v>
      </c>
      <c r="BJ3702" s="300" t="s">
        <v>4205</v>
      </c>
      <c r="BK3702" s="299" t="s">
        <v>4</v>
      </c>
      <c r="BL3702" s="301">
        <v>417868.56</v>
      </c>
      <c r="BM3702" s="299" t="s">
        <v>894</v>
      </c>
      <c r="BN3702" s="301"/>
      <c r="BO3702" s="304">
        <v>43589</v>
      </c>
      <c r="BP3702" s="304">
        <v>48156</v>
      </c>
      <c r="BQ3702" s="297" t="s">
        <v>935</v>
      </c>
      <c r="BR3702" s="297" t="s">
        <v>4746</v>
      </c>
      <c r="BS3702" s="297" t="s">
        <v>4742</v>
      </c>
      <c r="BT3702" s="297" t="s">
        <v>4742</v>
      </c>
      <c r="BU3702" s="301">
        <v>7936.25</v>
      </c>
      <c r="BV3702" s="301">
        <v>0</v>
      </c>
      <c r="BW3702" s="301">
        <v>0</v>
      </c>
    </row>
    <row r="3703" spans="1:75" s="289" customFormat="1" ht="18.2" customHeight="1" x14ac:dyDescent="0.15">
      <c r="A3703" s="291">
        <v>3701</v>
      </c>
      <c r="B3703" s="292" t="s">
        <v>305</v>
      </c>
      <c r="C3703" s="292" t="s">
        <v>306</v>
      </c>
      <c r="D3703" s="312">
        <v>45172</v>
      </c>
      <c r="E3703" s="293" t="s">
        <v>4154</v>
      </c>
      <c r="F3703" s="308">
        <v>31</v>
      </c>
      <c r="G3703" s="308">
        <v>30</v>
      </c>
      <c r="H3703" s="295">
        <v>398083.47</v>
      </c>
      <c r="I3703" s="295">
        <v>73002.48</v>
      </c>
      <c r="J3703" s="295">
        <v>0</v>
      </c>
      <c r="K3703" s="295">
        <v>471085.95</v>
      </c>
      <c r="L3703" s="295">
        <v>2743.39</v>
      </c>
      <c r="M3703" s="295">
        <v>0</v>
      </c>
      <c r="N3703" s="295">
        <v>0</v>
      </c>
      <c r="O3703" s="295">
        <v>0</v>
      </c>
      <c r="P3703" s="295">
        <v>0</v>
      </c>
      <c r="Q3703" s="295">
        <v>0</v>
      </c>
      <c r="R3703" s="295">
        <v>471085.95</v>
      </c>
      <c r="S3703" s="295">
        <v>101772.5</v>
      </c>
      <c r="T3703" s="295">
        <v>3151.49</v>
      </c>
      <c r="U3703" s="295">
        <v>0</v>
      </c>
      <c r="V3703" s="295">
        <v>0</v>
      </c>
      <c r="W3703" s="295">
        <v>0</v>
      </c>
      <c r="X3703" s="295">
        <v>0</v>
      </c>
      <c r="Y3703" s="295">
        <v>0</v>
      </c>
      <c r="Z3703" s="295">
        <v>104923.99</v>
      </c>
      <c r="AA3703" s="295">
        <v>0</v>
      </c>
      <c r="AB3703" s="295">
        <v>0</v>
      </c>
      <c r="AC3703" s="295">
        <v>0</v>
      </c>
      <c r="AD3703" s="295">
        <v>0</v>
      </c>
      <c r="AE3703" s="295">
        <v>0</v>
      </c>
      <c r="AF3703" s="295">
        <v>0</v>
      </c>
      <c r="AG3703" s="295">
        <v>0</v>
      </c>
      <c r="AH3703" s="295">
        <v>0</v>
      </c>
      <c r="AI3703" s="295">
        <v>0</v>
      </c>
      <c r="AJ3703" s="295">
        <v>0</v>
      </c>
      <c r="AK3703" s="295">
        <v>0</v>
      </c>
      <c r="AL3703" s="295">
        <v>0</v>
      </c>
      <c r="AM3703" s="295">
        <v>0</v>
      </c>
      <c r="AN3703" s="295">
        <v>0</v>
      </c>
      <c r="AO3703" s="295">
        <v>0</v>
      </c>
      <c r="AP3703" s="295">
        <v>0</v>
      </c>
      <c r="AQ3703" s="295">
        <v>0</v>
      </c>
      <c r="AR3703" s="295">
        <v>0</v>
      </c>
      <c r="AS3703" s="295">
        <v>0</v>
      </c>
      <c r="AT3703" s="295">
        <f t="shared" si="57"/>
        <v>0</v>
      </c>
      <c r="AU3703" s="295">
        <v>75745.87</v>
      </c>
      <c r="AV3703" s="295">
        <v>104923.99</v>
      </c>
      <c r="AW3703" s="296">
        <v>96</v>
      </c>
      <c r="AX3703" s="296">
        <v>154</v>
      </c>
      <c r="AY3703" s="295">
        <v>501599.6</v>
      </c>
      <c r="AZ3703" s="295">
        <v>501599.6</v>
      </c>
      <c r="BA3703" s="294">
        <v>70.481583999999998</v>
      </c>
      <c r="BB3703" s="294">
        <v>66.194000067274402</v>
      </c>
      <c r="BC3703" s="294">
        <v>9.5</v>
      </c>
      <c r="BD3703" s="294"/>
      <c r="BE3703" s="293" t="s">
        <v>4204</v>
      </c>
      <c r="BF3703" s="291"/>
      <c r="BG3703" s="293" t="s">
        <v>376</v>
      </c>
      <c r="BH3703" s="293" t="s">
        <v>195</v>
      </c>
      <c r="BI3703" s="293" t="s">
        <v>598</v>
      </c>
      <c r="BJ3703" s="293" t="s">
        <v>4205</v>
      </c>
      <c r="BK3703" s="292" t="s">
        <v>4</v>
      </c>
      <c r="BL3703" s="294">
        <v>471085.95</v>
      </c>
      <c r="BM3703" s="292" t="s">
        <v>894</v>
      </c>
      <c r="BN3703" s="294"/>
      <c r="BO3703" s="297">
        <v>43431</v>
      </c>
      <c r="BP3703" s="297">
        <v>48118</v>
      </c>
      <c r="BQ3703" s="297" t="s">
        <v>4727</v>
      </c>
      <c r="BR3703" s="297" t="s">
        <v>4750</v>
      </c>
      <c r="BS3703" s="297" t="s">
        <v>4742</v>
      </c>
      <c r="BT3703" s="297" t="s">
        <v>4742</v>
      </c>
      <c r="BU3703" s="294">
        <v>8005.5</v>
      </c>
      <c r="BV3703" s="294">
        <v>0</v>
      </c>
      <c r="BW3703" s="294">
        <v>0</v>
      </c>
    </row>
    <row r="3704" spans="1:75" s="289" customFormat="1" ht="18.2" customHeight="1" x14ac:dyDescent="0.15">
      <c r="A3704" s="298">
        <v>3702</v>
      </c>
      <c r="B3704" s="299" t="s">
        <v>305</v>
      </c>
      <c r="C3704" s="299" t="s">
        <v>306</v>
      </c>
      <c r="D3704" s="313">
        <v>45172</v>
      </c>
      <c r="E3704" s="300" t="s">
        <v>4150</v>
      </c>
      <c r="F3704" s="309">
        <v>0</v>
      </c>
      <c r="G3704" s="309">
        <v>0</v>
      </c>
      <c r="H3704" s="302">
        <v>90476.4</v>
      </c>
      <c r="I3704" s="302">
        <v>0</v>
      </c>
      <c r="J3704" s="302">
        <v>0</v>
      </c>
      <c r="K3704" s="302">
        <v>90476.4</v>
      </c>
      <c r="L3704" s="302">
        <v>640.83000000000004</v>
      </c>
      <c r="M3704" s="302">
        <v>0</v>
      </c>
      <c r="N3704" s="302">
        <v>0</v>
      </c>
      <c r="O3704" s="302">
        <v>640.83000000000004</v>
      </c>
      <c r="P3704" s="302">
        <v>0</v>
      </c>
      <c r="Q3704" s="302">
        <v>0</v>
      </c>
      <c r="R3704" s="302">
        <v>89835.57</v>
      </c>
      <c r="S3704" s="302">
        <v>0</v>
      </c>
      <c r="T3704" s="302">
        <v>746.43</v>
      </c>
      <c r="U3704" s="302">
        <v>0</v>
      </c>
      <c r="V3704" s="302">
        <v>0</v>
      </c>
      <c r="W3704" s="302">
        <v>746.43</v>
      </c>
      <c r="X3704" s="302">
        <v>0</v>
      </c>
      <c r="Y3704" s="302">
        <v>0</v>
      </c>
      <c r="Z3704" s="302">
        <v>0</v>
      </c>
      <c r="AA3704" s="302">
        <v>0</v>
      </c>
      <c r="AB3704" s="302">
        <v>0</v>
      </c>
      <c r="AC3704" s="302">
        <v>0</v>
      </c>
      <c r="AD3704" s="302">
        <v>0</v>
      </c>
      <c r="AE3704" s="302">
        <v>0</v>
      </c>
      <c r="AF3704" s="302">
        <v>0</v>
      </c>
      <c r="AG3704" s="302">
        <v>0</v>
      </c>
      <c r="AH3704" s="302">
        <v>99.53</v>
      </c>
      <c r="AI3704" s="302">
        <v>0</v>
      </c>
      <c r="AJ3704" s="302">
        <v>0</v>
      </c>
      <c r="AK3704" s="302">
        <v>0</v>
      </c>
      <c r="AL3704" s="302">
        <v>0</v>
      </c>
      <c r="AM3704" s="302">
        <v>0</v>
      </c>
      <c r="AN3704" s="302">
        <v>0</v>
      </c>
      <c r="AO3704" s="302">
        <v>0</v>
      </c>
      <c r="AP3704" s="302">
        <v>1490</v>
      </c>
      <c r="AQ3704" s="302">
        <v>0</v>
      </c>
      <c r="AR3704" s="302">
        <v>1486.79</v>
      </c>
      <c r="AS3704" s="302">
        <v>0</v>
      </c>
      <c r="AT3704" s="295">
        <f t="shared" si="57"/>
        <v>1490</v>
      </c>
      <c r="AU3704" s="302">
        <v>0</v>
      </c>
      <c r="AV3704" s="302">
        <v>0</v>
      </c>
      <c r="AW3704" s="303">
        <v>93</v>
      </c>
      <c r="AX3704" s="303">
        <v>152</v>
      </c>
      <c r="AY3704" s="302">
        <v>280423.33</v>
      </c>
      <c r="AZ3704" s="302">
        <v>114923.49</v>
      </c>
      <c r="BA3704" s="301">
        <v>29.852295999999999</v>
      </c>
      <c r="BB3704" s="301">
        <v>23.335508058176099</v>
      </c>
      <c r="BC3704" s="301">
        <v>9.9</v>
      </c>
      <c r="BD3704" s="301"/>
      <c r="BE3704" s="300" t="s">
        <v>4204</v>
      </c>
      <c r="BF3704" s="298"/>
      <c r="BG3704" s="300" t="s">
        <v>320</v>
      </c>
      <c r="BH3704" s="300" t="s">
        <v>197</v>
      </c>
      <c r="BI3704" s="300" t="s">
        <v>373</v>
      </c>
      <c r="BJ3704" s="300" t="s">
        <v>103</v>
      </c>
      <c r="BK3704" s="299" t="s">
        <v>4</v>
      </c>
      <c r="BL3704" s="301">
        <v>89835.57</v>
      </c>
      <c r="BM3704" s="299" t="s">
        <v>894</v>
      </c>
      <c r="BN3704" s="301"/>
      <c r="BO3704" s="304">
        <v>43398</v>
      </c>
      <c r="BP3704" s="304">
        <v>48024</v>
      </c>
      <c r="BQ3704" s="297" t="s">
        <v>1065</v>
      </c>
      <c r="BR3704" s="297" t="s">
        <v>4741</v>
      </c>
      <c r="BS3704" s="297" t="s">
        <v>4742</v>
      </c>
      <c r="BT3704" s="297" t="s">
        <v>4742</v>
      </c>
      <c r="BU3704" s="301">
        <v>0</v>
      </c>
      <c r="BV3704" s="301">
        <v>0</v>
      </c>
      <c r="BW3704" s="301">
        <v>0</v>
      </c>
    </row>
    <row r="3705" spans="1:75" s="289" customFormat="1" ht="18.2" customHeight="1" x14ac:dyDescent="0.15">
      <c r="A3705" s="291">
        <v>3703</v>
      </c>
      <c r="B3705" s="292" t="s">
        <v>305</v>
      </c>
      <c r="C3705" s="292" t="s">
        <v>306</v>
      </c>
      <c r="D3705" s="312">
        <v>45172</v>
      </c>
      <c r="E3705" s="293" t="s">
        <v>4151</v>
      </c>
      <c r="F3705" s="308">
        <v>0</v>
      </c>
      <c r="G3705" s="308">
        <v>0</v>
      </c>
      <c r="H3705" s="295">
        <v>158728.34</v>
      </c>
      <c r="I3705" s="295">
        <v>0</v>
      </c>
      <c r="J3705" s="295">
        <v>0</v>
      </c>
      <c r="K3705" s="295">
        <v>158728.34</v>
      </c>
      <c r="L3705" s="295">
        <v>1090.67</v>
      </c>
      <c r="M3705" s="295">
        <v>0</v>
      </c>
      <c r="N3705" s="295">
        <v>0</v>
      </c>
      <c r="O3705" s="295">
        <v>1090.67</v>
      </c>
      <c r="P3705" s="295">
        <v>0</v>
      </c>
      <c r="Q3705" s="295">
        <v>0</v>
      </c>
      <c r="R3705" s="295">
        <v>157637.67000000001</v>
      </c>
      <c r="S3705" s="295">
        <v>0</v>
      </c>
      <c r="T3705" s="295">
        <v>1309.51</v>
      </c>
      <c r="U3705" s="295">
        <v>0</v>
      </c>
      <c r="V3705" s="295">
        <v>0</v>
      </c>
      <c r="W3705" s="295">
        <v>1309.51</v>
      </c>
      <c r="X3705" s="295">
        <v>0</v>
      </c>
      <c r="Y3705" s="295">
        <v>0</v>
      </c>
      <c r="Z3705" s="295">
        <v>0</v>
      </c>
      <c r="AA3705" s="295">
        <v>0</v>
      </c>
      <c r="AB3705" s="295">
        <v>0</v>
      </c>
      <c r="AC3705" s="295">
        <v>0</v>
      </c>
      <c r="AD3705" s="295">
        <v>0</v>
      </c>
      <c r="AE3705" s="295">
        <v>0</v>
      </c>
      <c r="AF3705" s="295">
        <v>0</v>
      </c>
      <c r="AG3705" s="295">
        <v>0</v>
      </c>
      <c r="AH3705" s="295">
        <v>118.8</v>
      </c>
      <c r="AI3705" s="295">
        <v>0</v>
      </c>
      <c r="AJ3705" s="295">
        <v>0</v>
      </c>
      <c r="AK3705" s="295">
        <v>0</v>
      </c>
      <c r="AL3705" s="295">
        <v>0</v>
      </c>
      <c r="AM3705" s="295">
        <v>0</v>
      </c>
      <c r="AN3705" s="295">
        <v>0</v>
      </c>
      <c r="AO3705" s="295">
        <v>0</v>
      </c>
      <c r="AP3705" s="295">
        <v>0</v>
      </c>
      <c r="AQ3705" s="295">
        <v>0</v>
      </c>
      <c r="AR3705" s="295">
        <v>0</v>
      </c>
      <c r="AS3705" s="295">
        <v>0</v>
      </c>
      <c r="AT3705" s="295">
        <f t="shared" si="57"/>
        <v>2518.98</v>
      </c>
      <c r="AU3705" s="295">
        <v>0</v>
      </c>
      <c r="AV3705" s="295">
        <v>0</v>
      </c>
      <c r="AW3705" s="296">
        <v>95</v>
      </c>
      <c r="AX3705" s="296">
        <v>154</v>
      </c>
      <c r="AY3705" s="295">
        <v>253021.76</v>
      </c>
      <c r="AZ3705" s="295">
        <v>200336.52</v>
      </c>
      <c r="BA3705" s="294">
        <v>51.990735999999998</v>
      </c>
      <c r="BB3705" s="294">
        <v>40.909657832855999</v>
      </c>
      <c r="BC3705" s="294">
        <v>9.9</v>
      </c>
      <c r="BD3705" s="294"/>
      <c r="BE3705" s="293" t="s">
        <v>4204</v>
      </c>
      <c r="BF3705" s="291"/>
      <c r="BG3705" s="293" t="s">
        <v>320</v>
      </c>
      <c r="BH3705" s="293" t="s">
        <v>197</v>
      </c>
      <c r="BI3705" s="293" t="s">
        <v>373</v>
      </c>
      <c r="BJ3705" s="293" t="s">
        <v>103</v>
      </c>
      <c r="BK3705" s="292" t="s">
        <v>4</v>
      </c>
      <c r="BL3705" s="294">
        <v>157637.67000000001</v>
      </c>
      <c r="BM3705" s="292" t="s">
        <v>894</v>
      </c>
      <c r="BN3705" s="294"/>
      <c r="BO3705" s="297">
        <v>43398</v>
      </c>
      <c r="BP3705" s="297">
        <v>48085</v>
      </c>
      <c r="BQ3705" s="297" t="s">
        <v>1065</v>
      </c>
      <c r="BR3705" s="297" t="s">
        <v>4741</v>
      </c>
      <c r="BS3705" s="297" t="s">
        <v>4742</v>
      </c>
      <c r="BT3705" s="297" t="s">
        <v>4742</v>
      </c>
      <c r="BU3705" s="294">
        <v>0</v>
      </c>
      <c r="BV3705" s="294">
        <v>0</v>
      </c>
      <c r="BW3705" s="294">
        <v>0</v>
      </c>
    </row>
    <row r="3706" spans="1:75" s="289" customFormat="1" ht="18.2" customHeight="1" x14ac:dyDescent="0.15">
      <c r="A3706" s="298">
        <v>3704</v>
      </c>
      <c r="B3706" s="299" t="s">
        <v>305</v>
      </c>
      <c r="C3706" s="299" t="s">
        <v>306</v>
      </c>
      <c r="D3706" s="313">
        <v>45172</v>
      </c>
      <c r="E3706" s="300" t="s">
        <v>4155</v>
      </c>
      <c r="F3706" s="309">
        <v>0</v>
      </c>
      <c r="G3706" s="309">
        <v>0</v>
      </c>
      <c r="H3706" s="302">
        <v>336557.41</v>
      </c>
      <c r="I3706" s="302">
        <v>0</v>
      </c>
      <c r="J3706" s="302">
        <v>0</v>
      </c>
      <c r="K3706" s="302">
        <v>336557.41</v>
      </c>
      <c r="L3706" s="302">
        <v>1642.98</v>
      </c>
      <c r="M3706" s="302">
        <v>0</v>
      </c>
      <c r="N3706" s="302">
        <v>0</v>
      </c>
      <c r="O3706" s="302">
        <v>1642.98</v>
      </c>
      <c r="P3706" s="302">
        <v>0</v>
      </c>
      <c r="Q3706" s="302">
        <v>0</v>
      </c>
      <c r="R3706" s="302">
        <v>334914.43</v>
      </c>
      <c r="S3706" s="302">
        <v>0</v>
      </c>
      <c r="T3706" s="302">
        <v>2804.65</v>
      </c>
      <c r="U3706" s="302">
        <v>0</v>
      </c>
      <c r="V3706" s="302">
        <v>0</v>
      </c>
      <c r="W3706" s="302">
        <v>2804.65</v>
      </c>
      <c r="X3706" s="302">
        <v>0</v>
      </c>
      <c r="Y3706" s="302">
        <v>0</v>
      </c>
      <c r="Z3706" s="302">
        <v>0</v>
      </c>
      <c r="AA3706" s="302">
        <v>0</v>
      </c>
      <c r="AB3706" s="302">
        <v>0</v>
      </c>
      <c r="AC3706" s="302">
        <v>0</v>
      </c>
      <c r="AD3706" s="302">
        <v>0</v>
      </c>
      <c r="AE3706" s="302">
        <v>0</v>
      </c>
      <c r="AF3706" s="302">
        <v>0</v>
      </c>
      <c r="AG3706" s="302">
        <v>0</v>
      </c>
      <c r="AH3706" s="302">
        <v>211.74</v>
      </c>
      <c r="AI3706" s="302">
        <v>0</v>
      </c>
      <c r="AJ3706" s="302">
        <v>0</v>
      </c>
      <c r="AK3706" s="302">
        <v>0</v>
      </c>
      <c r="AL3706" s="302">
        <v>0</v>
      </c>
      <c r="AM3706" s="302">
        <v>0</v>
      </c>
      <c r="AN3706" s="302">
        <v>0</v>
      </c>
      <c r="AO3706" s="302">
        <v>0</v>
      </c>
      <c r="AP3706" s="302">
        <v>42.52</v>
      </c>
      <c r="AQ3706" s="302">
        <v>0</v>
      </c>
      <c r="AR3706" s="302">
        <v>41.89</v>
      </c>
      <c r="AS3706" s="302">
        <v>0</v>
      </c>
      <c r="AT3706" s="295">
        <f t="shared" si="57"/>
        <v>4660</v>
      </c>
      <c r="AU3706" s="302">
        <v>0</v>
      </c>
      <c r="AV3706" s="302">
        <v>0</v>
      </c>
      <c r="AW3706" s="303">
        <v>119</v>
      </c>
      <c r="AX3706" s="303">
        <v>177</v>
      </c>
      <c r="AY3706" s="302">
        <v>398000.19</v>
      </c>
      <c r="AZ3706" s="302">
        <v>398000.19</v>
      </c>
      <c r="BA3706" s="301">
        <v>89.773825000000002</v>
      </c>
      <c r="BB3706" s="301">
        <v>75.544057978451605</v>
      </c>
      <c r="BC3706" s="301">
        <v>10</v>
      </c>
      <c r="BD3706" s="301"/>
      <c r="BE3706" s="300" t="s">
        <v>4204</v>
      </c>
      <c r="BF3706" s="298"/>
      <c r="BG3706" s="300" t="s">
        <v>408</v>
      </c>
      <c r="BH3706" s="300" t="s">
        <v>194</v>
      </c>
      <c r="BI3706" s="300" t="s">
        <v>409</v>
      </c>
      <c r="BJ3706" s="300" t="s">
        <v>103</v>
      </c>
      <c r="BK3706" s="299" t="s">
        <v>4</v>
      </c>
      <c r="BL3706" s="301">
        <v>334914.43</v>
      </c>
      <c r="BM3706" s="299" t="s">
        <v>894</v>
      </c>
      <c r="BN3706" s="301"/>
      <c r="BO3706" s="304">
        <v>43431</v>
      </c>
      <c r="BP3706" s="304">
        <v>48818</v>
      </c>
      <c r="BQ3706" s="297" t="s">
        <v>1065</v>
      </c>
      <c r="BR3706" s="297" t="s">
        <v>4741</v>
      </c>
      <c r="BS3706" s="297" t="s">
        <v>4742</v>
      </c>
      <c r="BT3706" s="297" t="s">
        <v>4742</v>
      </c>
      <c r="BU3706" s="301">
        <v>0</v>
      </c>
      <c r="BV3706" s="301">
        <v>0</v>
      </c>
      <c r="BW3706" s="301">
        <v>0</v>
      </c>
    </row>
    <row r="3707" spans="1:75" s="289" customFormat="1" ht="18.2" customHeight="1" x14ac:dyDescent="0.15">
      <c r="A3707" s="291">
        <v>3705</v>
      </c>
      <c r="B3707" s="292" t="s">
        <v>305</v>
      </c>
      <c r="C3707" s="292" t="s">
        <v>306</v>
      </c>
      <c r="D3707" s="312">
        <v>45172</v>
      </c>
      <c r="E3707" s="293" t="s">
        <v>4152</v>
      </c>
      <c r="F3707" s="308">
        <v>0</v>
      </c>
      <c r="G3707" s="308">
        <v>0</v>
      </c>
      <c r="H3707" s="295">
        <v>310973.59000000003</v>
      </c>
      <c r="I3707" s="295">
        <v>0</v>
      </c>
      <c r="J3707" s="295">
        <v>0</v>
      </c>
      <c r="K3707" s="295">
        <v>310973.59000000003</v>
      </c>
      <c r="L3707" s="295">
        <v>1562.05</v>
      </c>
      <c r="M3707" s="295">
        <v>0</v>
      </c>
      <c r="N3707" s="295">
        <v>0</v>
      </c>
      <c r="O3707" s="295">
        <v>1562.05</v>
      </c>
      <c r="P3707" s="295">
        <v>0</v>
      </c>
      <c r="Q3707" s="295">
        <v>0</v>
      </c>
      <c r="R3707" s="295">
        <v>309411.53999999998</v>
      </c>
      <c r="S3707" s="295">
        <v>0</v>
      </c>
      <c r="T3707" s="295">
        <v>2461.87</v>
      </c>
      <c r="U3707" s="295">
        <v>0</v>
      </c>
      <c r="V3707" s="295">
        <v>0</v>
      </c>
      <c r="W3707" s="295">
        <v>2461.87</v>
      </c>
      <c r="X3707" s="295">
        <v>0</v>
      </c>
      <c r="Y3707" s="295">
        <v>0</v>
      </c>
      <c r="Z3707" s="295">
        <v>0</v>
      </c>
      <c r="AA3707" s="295">
        <v>0</v>
      </c>
      <c r="AB3707" s="295">
        <v>0</v>
      </c>
      <c r="AC3707" s="295">
        <v>0</v>
      </c>
      <c r="AD3707" s="295">
        <v>0</v>
      </c>
      <c r="AE3707" s="295">
        <v>0</v>
      </c>
      <c r="AF3707" s="295">
        <v>0</v>
      </c>
      <c r="AG3707" s="295">
        <v>0</v>
      </c>
      <c r="AH3707" s="295">
        <v>197.37</v>
      </c>
      <c r="AI3707" s="295">
        <v>0</v>
      </c>
      <c r="AJ3707" s="295">
        <v>0</v>
      </c>
      <c r="AK3707" s="295">
        <v>0</v>
      </c>
      <c r="AL3707" s="295">
        <v>0</v>
      </c>
      <c r="AM3707" s="295">
        <v>0</v>
      </c>
      <c r="AN3707" s="295">
        <v>0</v>
      </c>
      <c r="AO3707" s="295">
        <v>0</v>
      </c>
      <c r="AP3707" s="295">
        <v>0.13</v>
      </c>
      <c r="AQ3707" s="295">
        <v>0</v>
      </c>
      <c r="AR3707" s="295">
        <v>0.42</v>
      </c>
      <c r="AS3707" s="295">
        <v>0</v>
      </c>
      <c r="AT3707" s="295">
        <f t="shared" si="57"/>
        <v>4221</v>
      </c>
      <c r="AU3707" s="295">
        <v>0</v>
      </c>
      <c r="AV3707" s="295">
        <v>0</v>
      </c>
      <c r="AW3707" s="296">
        <v>119</v>
      </c>
      <c r="AX3707" s="296">
        <v>178</v>
      </c>
      <c r="AY3707" s="295">
        <v>371001.06</v>
      </c>
      <c r="AZ3707" s="295">
        <v>371001.06</v>
      </c>
      <c r="BA3707" s="294">
        <v>77.088730999999996</v>
      </c>
      <c r="BB3707" s="294">
        <v>64.291306810163107</v>
      </c>
      <c r="BC3707" s="294">
        <v>9.5</v>
      </c>
      <c r="BD3707" s="294"/>
      <c r="BE3707" s="293" t="s">
        <v>4204</v>
      </c>
      <c r="BF3707" s="291"/>
      <c r="BG3707" s="293" t="s">
        <v>355</v>
      </c>
      <c r="BH3707" s="293" t="s">
        <v>186</v>
      </c>
      <c r="BI3707" s="293" t="s">
        <v>567</v>
      </c>
      <c r="BJ3707" s="293" t="s">
        <v>103</v>
      </c>
      <c r="BK3707" s="292" t="s">
        <v>4</v>
      </c>
      <c r="BL3707" s="294">
        <v>309411.53999999998</v>
      </c>
      <c r="BM3707" s="292" t="s">
        <v>894</v>
      </c>
      <c r="BN3707" s="294"/>
      <c r="BO3707" s="297">
        <v>43398</v>
      </c>
      <c r="BP3707" s="297">
        <v>48816</v>
      </c>
      <c r="BQ3707" s="297" t="s">
        <v>1065</v>
      </c>
      <c r="BR3707" s="297" t="s">
        <v>4741</v>
      </c>
      <c r="BS3707" s="297" t="s">
        <v>4742</v>
      </c>
      <c r="BT3707" s="297" t="s">
        <v>4742</v>
      </c>
      <c r="BU3707" s="294">
        <v>0</v>
      </c>
      <c r="BV3707" s="294">
        <v>0</v>
      </c>
      <c r="BW3707" s="294">
        <v>0</v>
      </c>
    </row>
    <row r="3708" spans="1:75" s="289" customFormat="1" ht="18.2" customHeight="1" x14ac:dyDescent="0.15">
      <c r="A3708" s="298">
        <v>3706</v>
      </c>
      <c r="B3708" s="299" t="s">
        <v>305</v>
      </c>
      <c r="C3708" s="299" t="s">
        <v>306</v>
      </c>
      <c r="D3708" s="313">
        <v>45172</v>
      </c>
      <c r="E3708" s="300" t="s">
        <v>4153</v>
      </c>
      <c r="F3708" s="309">
        <v>0</v>
      </c>
      <c r="G3708" s="309">
        <v>0</v>
      </c>
      <c r="H3708" s="302">
        <v>212322.13</v>
      </c>
      <c r="I3708" s="302">
        <v>0</v>
      </c>
      <c r="J3708" s="302">
        <v>0</v>
      </c>
      <c r="K3708" s="302">
        <v>212322.13</v>
      </c>
      <c r="L3708" s="302">
        <v>1060.46</v>
      </c>
      <c r="M3708" s="302">
        <v>0</v>
      </c>
      <c r="N3708" s="302">
        <v>0</v>
      </c>
      <c r="O3708" s="302">
        <v>1060.46</v>
      </c>
      <c r="P3708" s="302">
        <v>0</v>
      </c>
      <c r="Q3708" s="302">
        <v>0</v>
      </c>
      <c r="R3708" s="302">
        <v>211261.67</v>
      </c>
      <c r="S3708" s="302">
        <v>0</v>
      </c>
      <c r="T3708" s="302">
        <v>1698.58</v>
      </c>
      <c r="U3708" s="302">
        <v>0</v>
      </c>
      <c r="V3708" s="302">
        <v>0</v>
      </c>
      <c r="W3708" s="302">
        <v>1698.58</v>
      </c>
      <c r="X3708" s="302">
        <v>0</v>
      </c>
      <c r="Y3708" s="302">
        <v>0</v>
      </c>
      <c r="Z3708" s="302">
        <v>0</v>
      </c>
      <c r="AA3708" s="302">
        <v>0</v>
      </c>
      <c r="AB3708" s="302">
        <v>0</v>
      </c>
      <c r="AC3708" s="302">
        <v>0</v>
      </c>
      <c r="AD3708" s="302">
        <v>0</v>
      </c>
      <c r="AE3708" s="302">
        <v>0</v>
      </c>
      <c r="AF3708" s="302">
        <v>0</v>
      </c>
      <c r="AG3708" s="302">
        <v>0</v>
      </c>
      <c r="AH3708" s="302">
        <v>134.6</v>
      </c>
      <c r="AI3708" s="302">
        <v>0</v>
      </c>
      <c r="AJ3708" s="302">
        <v>0</v>
      </c>
      <c r="AK3708" s="302">
        <v>0</v>
      </c>
      <c r="AL3708" s="302">
        <v>0</v>
      </c>
      <c r="AM3708" s="302">
        <v>0</v>
      </c>
      <c r="AN3708" s="302">
        <v>0</v>
      </c>
      <c r="AO3708" s="302">
        <v>0</v>
      </c>
      <c r="AP3708" s="302">
        <v>50.88</v>
      </c>
      <c r="AQ3708" s="302">
        <v>0</v>
      </c>
      <c r="AR3708" s="302">
        <v>44.52</v>
      </c>
      <c r="AS3708" s="302">
        <v>0</v>
      </c>
      <c r="AT3708" s="295">
        <f t="shared" si="57"/>
        <v>2900</v>
      </c>
      <c r="AU3708" s="302">
        <v>0</v>
      </c>
      <c r="AV3708" s="302">
        <v>0</v>
      </c>
      <c r="AW3708" s="303">
        <v>119</v>
      </c>
      <c r="AX3708" s="303">
        <v>178</v>
      </c>
      <c r="AY3708" s="302">
        <v>253000.01</v>
      </c>
      <c r="AZ3708" s="302">
        <v>253000.01</v>
      </c>
      <c r="BA3708" s="301">
        <v>84.998400000000004</v>
      </c>
      <c r="BB3708" s="301">
        <v>70.975902061537496</v>
      </c>
      <c r="BC3708" s="301">
        <v>9.6</v>
      </c>
      <c r="BD3708" s="301"/>
      <c r="BE3708" s="300" t="s">
        <v>4204</v>
      </c>
      <c r="BF3708" s="298"/>
      <c r="BG3708" s="300" t="s">
        <v>333</v>
      </c>
      <c r="BH3708" s="300" t="s">
        <v>616</v>
      </c>
      <c r="BI3708" s="300" t="s">
        <v>617</v>
      </c>
      <c r="BJ3708" s="300" t="s">
        <v>103</v>
      </c>
      <c r="BK3708" s="299" t="s">
        <v>4</v>
      </c>
      <c r="BL3708" s="301">
        <v>211261.67</v>
      </c>
      <c r="BM3708" s="299" t="s">
        <v>894</v>
      </c>
      <c r="BN3708" s="301"/>
      <c r="BO3708" s="304">
        <v>43398</v>
      </c>
      <c r="BP3708" s="304">
        <v>48816</v>
      </c>
      <c r="BQ3708" s="297" t="s">
        <v>1065</v>
      </c>
      <c r="BR3708" s="297" t="s">
        <v>4741</v>
      </c>
      <c r="BS3708" s="297" t="s">
        <v>4742</v>
      </c>
      <c r="BT3708" s="297" t="s">
        <v>4742</v>
      </c>
      <c r="BU3708" s="301">
        <v>0</v>
      </c>
      <c r="BV3708" s="301">
        <v>0</v>
      </c>
      <c r="BW3708" s="301">
        <v>0</v>
      </c>
    </row>
    <row r="3709" spans="1:75" s="289" customFormat="1" ht="18.2" customHeight="1" x14ac:dyDescent="0.15">
      <c r="A3709" s="291">
        <v>3707</v>
      </c>
      <c r="B3709" s="292" t="s">
        <v>305</v>
      </c>
      <c r="C3709" s="292" t="s">
        <v>306</v>
      </c>
      <c r="D3709" s="312">
        <v>45172</v>
      </c>
      <c r="E3709" s="293" t="s">
        <v>4156</v>
      </c>
      <c r="F3709" s="308">
        <v>0</v>
      </c>
      <c r="G3709" s="308">
        <v>0</v>
      </c>
      <c r="H3709" s="295">
        <v>143767.17000000001</v>
      </c>
      <c r="I3709" s="295">
        <v>0</v>
      </c>
      <c r="J3709" s="295">
        <v>0</v>
      </c>
      <c r="K3709" s="295">
        <v>143767.17000000001</v>
      </c>
      <c r="L3709" s="295">
        <v>683.68</v>
      </c>
      <c r="M3709" s="295">
        <v>0</v>
      </c>
      <c r="N3709" s="295">
        <v>0</v>
      </c>
      <c r="O3709" s="295">
        <v>683.68</v>
      </c>
      <c r="P3709" s="295">
        <v>0</v>
      </c>
      <c r="Q3709" s="295">
        <v>0</v>
      </c>
      <c r="R3709" s="295">
        <v>143083.49</v>
      </c>
      <c r="S3709" s="295">
        <v>0</v>
      </c>
      <c r="T3709" s="295">
        <v>1198.06</v>
      </c>
      <c r="U3709" s="295">
        <v>0</v>
      </c>
      <c r="V3709" s="295">
        <v>0</v>
      </c>
      <c r="W3709" s="295">
        <v>1198.06</v>
      </c>
      <c r="X3709" s="295">
        <v>0</v>
      </c>
      <c r="Y3709" s="295">
        <v>0</v>
      </c>
      <c r="Z3709" s="295">
        <v>0</v>
      </c>
      <c r="AA3709" s="295">
        <v>0</v>
      </c>
      <c r="AB3709" s="295">
        <v>0</v>
      </c>
      <c r="AC3709" s="295">
        <v>0</v>
      </c>
      <c r="AD3709" s="295">
        <v>0</v>
      </c>
      <c r="AE3709" s="295">
        <v>0</v>
      </c>
      <c r="AF3709" s="295">
        <v>0</v>
      </c>
      <c r="AG3709" s="295">
        <v>0</v>
      </c>
      <c r="AH3709" s="295">
        <v>121.56</v>
      </c>
      <c r="AI3709" s="295">
        <v>0</v>
      </c>
      <c r="AJ3709" s="295">
        <v>0</v>
      </c>
      <c r="AK3709" s="295">
        <v>0</v>
      </c>
      <c r="AL3709" s="295">
        <v>0</v>
      </c>
      <c r="AM3709" s="295">
        <v>0</v>
      </c>
      <c r="AN3709" s="295">
        <v>0</v>
      </c>
      <c r="AO3709" s="295">
        <v>0</v>
      </c>
      <c r="AP3709" s="295">
        <v>24.4</v>
      </c>
      <c r="AQ3709" s="295">
        <v>0</v>
      </c>
      <c r="AR3709" s="295">
        <v>23.7</v>
      </c>
      <c r="AS3709" s="295">
        <v>0</v>
      </c>
      <c r="AT3709" s="295">
        <f t="shared" si="57"/>
        <v>2004</v>
      </c>
      <c r="AU3709" s="295">
        <v>0</v>
      </c>
      <c r="AV3709" s="295">
        <v>0</v>
      </c>
      <c r="AW3709" s="296">
        <v>121</v>
      </c>
      <c r="AX3709" s="296">
        <v>179</v>
      </c>
      <c r="AY3709" s="295">
        <v>305000.32000000001</v>
      </c>
      <c r="AZ3709" s="295">
        <v>169334.77</v>
      </c>
      <c r="BA3709" s="294">
        <v>35.005817</v>
      </c>
      <c r="BB3709" s="294">
        <v>29.579007705631501</v>
      </c>
      <c r="BC3709" s="294">
        <v>10</v>
      </c>
      <c r="BD3709" s="294"/>
      <c r="BE3709" s="293" t="s">
        <v>4204</v>
      </c>
      <c r="BF3709" s="291"/>
      <c r="BG3709" s="293" t="s">
        <v>315</v>
      </c>
      <c r="BH3709" s="293" t="s">
        <v>192</v>
      </c>
      <c r="BI3709" s="293" t="s">
        <v>367</v>
      </c>
      <c r="BJ3709" s="293" t="s">
        <v>103</v>
      </c>
      <c r="BK3709" s="292" t="s">
        <v>4</v>
      </c>
      <c r="BL3709" s="294">
        <v>143083.49</v>
      </c>
      <c r="BM3709" s="292" t="s">
        <v>894</v>
      </c>
      <c r="BN3709" s="294"/>
      <c r="BO3709" s="297">
        <v>43410</v>
      </c>
      <c r="BP3709" s="297">
        <v>48858</v>
      </c>
      <c r="BQ3709" s="297" t="s">
        <v>925</v>
      </c>
      <c r="BR3709" s="297" t="s">
        <v>4745</v>
      </c>
      <c r="BS3709" s="297" t="s">
        <v>4742</v>
      </c>
      <c r="BT3709" s="297" t="s">
        <v>4742</v>
      </c>
      <c r="BU3709" s="294">
        <v>0</v>
      </c>
      <c r="BV3709" s="294">
        <v>0</v>
      </c>
      <c r="BW3709" s="294">
        <v>0</v>
      </c>
    </row>
    <row r="3710" spans="1:75" s="289" customFormat="1" ht="18.2" customHeight="1" x14ac:dyDescent="0.15">
      <c r="A3710" s="298">
        <v>3708</v>
      </c>
      <c r="B3710" s="299" t="s">
        <v>305</v>
      </c>
      <c r="C3710" s="299" t="s">
        <v>306</v>
      </c>
      <c r="D3710" s="313">
        <v>45172</v>
      </c>
      <c r="E3710" s="300" t="s">
        <v>4174</v>
      </c>
      <c r="F3710" s="309">
        <v>0</v>
      </c>
      <c r="G3710" s="309">
        <v>0</v>
      </c>
      <c r="H3710" s="302">
        <v>282986.96999999997</v>
      </c>
      <c r="I3710" s="302">
        <v>0</v>
      </c>
      <c r="J3710" s="302">
        <v>0</v>
      </c>
      <c r="K3710" s="302">
        <v>282986.96999999997</v>
      </c>
      <c r="L3710" s="302">
        <v>1377.45</v>
      </c>
      <c r="M3710" s="302">
        <v>0</v>
      </c>
      <c r="N3710" s="302">
        <v>0</v>
      </c>
      <c r="O3710" s="302">
        <v>1377.45</v>
      </c>
      <c r="P3710" s="302">
        <v>0</v>
      </c>
      <c r="Q3710" s="302">
        <v>0</v>
      </c>
      <c r="R3710" s="302">
        <v>281609.52</v>
      </c>
      <c r="S3710" s="302">
        <v>0</v>
      </c>
      <c r="T3710" s="302">
        <v>2263.9</v>
      </c>
      <c r="U3710" s="302">
        <v>0</v>
      </c>
      <c r="V3710" s="302">
        <v>0</v>
      </c>
      <c r="W3710" s="302">
        <v>2263.9</v>
      </c>
      <c r="X3710" s="302">
        <v>0</v>
      </c>
      <c r="Y3710" s="302">
        <v>0</v>
      </c>
      <c r="Z3710" s="302">
        <v>0</v>
      </c>
      <c r="AA3710" s="302">
        <v>0</v>
      </c>
      <c r="AB3710" s="302">
        <v>0</v>
      </c>
      <c r="AC3710" s="302">
        <v>0</v>
      </c>
      <c r="AD3710" s="302">
        <v>0</v>
      </c>
      <c r="AE3710" s="302">
        <v>0</v>
      </c>
      <c r="AF3710" s="302">
        <v>0</v>
      </c>
      <c r="AG3710" s="302">
        <v>0</v>
      </c>
      <c r="AH3710" s="302">
        <v>177.81</v>
      </c>
      <c r="AI3710" s="302">
        <v>0</v>
      </c>
      <c r="AJ3710" s="302">
        <v>0</v>
      </c>
      <c r="AK3710" s="302">
        <v>0</v>
      </c>
      <c r="AL3710" s="302">
        <v>0</v>
      </c>
      <c r="AM3710" s="302">
        <v>0</v>
      </c>
      <c r="AN3710" s="302">
        <v>0</v>
      </c>
      <c r="AO3710" s="302">
        <v>0</v>
      </c>
      <c r="AP3710" s="302">
        <v>3821</v>
      </c>
      <c r="AQ3710" s="302">
        <v>0</v>
      </c>
      <c r="AR3710" s="302">
        <v>3819.16</v>
      </c>
      <c r="AS3710" s="302">
        <v>0</v>
      </c>
      <c r="AT3710" s="295">
        <f t="shared" si="57"/>
        <v>3821</v>
      </c>
      <c r="AU3710" s="302">
        <v>0</v>
      </c>
      <c r="AV3710" s="302">
        <v>0</v>
      </c>
      <c r="AW3710" s="303">
        <v>121</v>
      </c>
      <c r="AX3710" s="303">
        <v>177</v>
      </c>
      <c r="AY3710" s="302">
        <v>365395.20000000001</v>
      </c>
      <c r="AZ3710" s="302">
        <v>332936.92</v>
      </c>
      <c r="BA3710" s="301">
        <v>66.215681000000004</v>
      </c>
      <c r="BB3710" s="301">
        <v>56.007504793650199</v>
      </c>
      <c r="BC3710" s="301">
        <v>9.6</v>
      </c>
      <c r="BD3710" s="301"/>
      <c r="BE3710" s="300" t="s">
        <v>4204</v>
      </c>
      <c r="BF3710" s="298"/>
      <c r="BG3710" s="300" t="s">
        <v>320</v>
      </c>
      <c r="BH3710" s="300" t="s">
        <v>181</v>
      </c>
      <c r="BI3710" s="300" t="s">
        <v>372</v>
      </c>
      <c r="BJ3710" s="300" t="s">
        <v>103</v>
      </c>
      <c r="BK3710" s="299" t="s">
        <v>4</v>
      </c>
      <c r="BL3710" s="301">
        <v>281609.52</v>
      </c>
      <c r="BM3710" s="299" t="s">
        <v>894</v>
      </c>
      <c r="BN3710" s="301"/>
      <c r="BO3710" s="304">
        <v>43480</v>
      </c>
      <c r="BP3710" s="304">
        <v>48867</v>
      </c>
      <c r="BQ3710" s="297" t="s">
        <v>925</v>
      </c>
      <c r="BR3710" s="297" t="s">
        <v>4745</v>
      </c>
      <c r="BS3710" s="297" t="s">
        <v>4742</v>
      </c>
      <c r="BT3710" s="297" t="s">
        <v>4742</v>
      </c>
      <c r="BU3710" s="301">
        <v>0</v>
      </c>
      <c r="BV3710" s="301">
        <v>0</v>
      </c>
      <c r="BW3710" s="301">
        <v>0</v>
      </c>
    </row>
    <row r="3711" spans="1:75" s="289" customFormat="1" ht="18.2" customHeight="1" x14ac:dyDescent="0.15">
      <c r="A3711" s="291">
        <v>3709</v>
      </c>
      <c r="B3711" s="292" t="s">
        <v>305</v>
      </c>
      <c r="C3711" s="292" t="s">
        <v>306</v>
      </c>
      <c r="D3711" s="312">
        <v>45172</v>
      </c>
      <c r="E3711" s="293" t="s">
        <v>4157</v>
      </c>
      <c r="F3711" s="308">
        <v>19</v>
      </c>
      <c r="G3711" s="308">
        <v>19</v>
      </c>
      <c r="H3711" s="295">
        <v>163345.97</v>
      </c>
      <c r="I3711" s="295">
        <v>13658.85</v>
      </c>
      <c r="J3711" s="295">
        <v>0</v>
      </c>
      <c r="K3711" s="295">
        <v>177004.82</v>
      </c>
      <c r="L3711" s="295">
        <v>797.41</v>
      </c>
      <c r="M3711" s="295">
        <v>0</v>
      </c>
      <c r="N3711" s="295">
        <v>381.25</v>
      </c>
      <c r="O3711" s="295">
        <v>0</v>
      </c>
      <c r="P3711" s="295">
        <v>0</v>
      </c>
      <c r="Q3711" s="295">
        <v>0</v>
      </c>
      <c r="R3711" s="295">
        <v>176623.57</v>
      </c>
      <c r="S3711" s="295">
        <v>25577.74</v>
      </c>
      <c r="T3711" s="295">
        <v>1361.22</v>
      </c>
      <c r="U3711" s="295">
        <v>0</v>
      </c>
      <c r="V3711" s="295">
        <v>1441.27</v>
      </c>
      <c r="W3711" s="295">
        <v>0</v>
      </c>
      <c r="X3711" s="295">
        <v>0</v>
      </c>
      <c r="Y3711" s="295">
        <v>0</v>
      </c>
      <c r="Z3711" s="295">
        <v>25497.69</v>
      </c>
      <c r="AA3711" s="295">
        <v>0</v>
      </c>
      <c r="AB3711" s="295">
        <v>0</v>
      </c>
      <c r="AC3711" s="295">
        <v>0</v>
      </c>
      <c r="AD3711" s="295">
        <v>0</v>
      </c>
      <c r="AE3711" s="295">
        <v>0</v>
      </c>
      <c r="AF3711" s="295">
        <v>0</v>
      </c>
      <c r="AG3711" s="295">
        <v>0</v>
      </c>
      <c r="AH3711" s="295">
        <v>0</v>
      </c>
      <c r="AI3711" s="295">
        <v>0</v>
      </c>
      <c r="AJ3711" s="295">
        <v>0</v>
      </c>
      <c r="AK3711" s="295">
        <v>0</v>
      </c>
      <c r="AL3711" s="295">
        <v>350</v>
      </c>
      <c r="AM3711" s="295">
        <v>0</v>
      </c>
      <c r="AN3711" s="295">
        <v>0</v>
      </c>
      <c r="AO3711" s="295">
        <v>127.48</v>
      </c>
      <c r="AP3711" s="295">
        <v>0</v>
      </c>
      <c r="AQ3711" s="295">
        <v>0</v>
      </c>
      <c r="AR3711" s="295">
        <v>0</v>
      </c>
      <c r="AS3711" s="295">
        <v>0</v>
      </c>
      <c r="AT3711" s="295">
        <f t="shared" si="57"/>
        <v>2300</v>
      </c>
      <c r="AU3711" s="295">
        <v>14075.01</v>
      </c>
      <c r="AV3711" s="295">
        <v>25497.69</v>
      </c>
      <c r="AW3711" s="296">
        <v>119</v>
      </c>
      <c r="AX3711" s="296">
        <v>177</v>
      </c>
      <c r="AY3711" s="295">
        <v>299698.27</v>
      </c>
      <c r="AZ3711" s="295">
        <v>193166.85</v>
      </c>
      <c r="BA3711" s="294">
        <v>40.009245999999997</v>
      </c>
      <c r="BB3711" s="294">
        <v>36.582756624794698</v>
      </c>
      <c r="BC3711" s="294">
        <v>10</v>
      </c>
      <c r="BD3711" s="294"/>
      <c r="BE3711" s="293" t="s">
        <v>4204</v>
      </c>
      <c r="BF3711" s="291"/>
      <c r="BG3711" s="293" t="s">
        <v>315</v>
      </c>
      <c r="BH3711" s="293" t="s">
        <v>192</v>
      </c>
      <c r="BI3711" s="293" t="s">
        <v>367</v>
      </c>
      <c r="BJ3711" s="293" t="s">
        <v>4205</v>
      </c>
      <c r="BK3711" s="292" t="s">
        <v>4</v>
      </c>
      <c r="BL3711" s="294">
        <v>176623.57</v>
      </c>
      <c r="BM3711" s="292" t="s">
        <v>894</v>
      </c>
      <c r="BN3711" s="294"/>
      <c r="BO3711" s="297">
        <v>43426</v>
      </c>
      <c r="BP3711" s="297">
        <v>48813</v>
      </c>
      <c r="BQ3711" s="297" t="s">
        <v>925</v>
      </c>
      <c r="BR3711" s="297" t="s">
        <v>4745</v>
      </c>
      <c r="BS3711" s="297" t="s">
        <v>4742</v>
      </c>
      <c r="BT3711" s="297" t="s">
        <v>4742</v>
      </c>
      <c r="BU3711" s="294">
        <v>2294.64</v>
      </c>
      <c r="BV3711" s="294">
        <v>0</v>
      </c>
      <c r="BW3711" s="294">
        <v>0</v>
      </c>
    </row>
    <row r="3712" spans="1:75" s="289" customFormat="1" ht="18.2" customHeight="1" x14ac:dyDescent="0.15">
      <c r="A3712" s="298">
        <v>3710</v>
      </c>
      <c r="B3712" s="299" t="s">
        <v>305</v>
      </c>
      <c r="C3712" s="299" t="s">
        <v>306</v>
      </c>
      <c r="D3712" s="313">
        <v>45172</v>
      </c>
      <c r="E3712" s="300" t="s">
        <v>4175</v>
      </c>
      <c r="F3712" s="309">
        <v>0</v>
      </c>
      <c r="G3712" s="309">
        <v>0</v>
      </c>
      <c r="H3712" s="302">
        <v>329961.90000000002</v>
      </c>
      <c r="I3712" s="302">
        <v>0</v>
      </c>
      <c r="J3712" s="302">
        <v>0</v>
      </c>
      <c r="K3712" s="302">
        <v>329961.90000000002</v>
      </c>
      <c r="L3712" s="302">
        <v>2451.17</v>
      </c>
      <c r="M3712" s="302">
        <v>0</v>
      </c>
      <c r="N3712" s="302">
        <v>0</v>
      </c>
      <c r="O3712" s="302">
        <v>2451.17</v>
      </c>
      <c r="P3712" s="302">
        <v>0</v>
      </c>
      <c r="Q3712" s="302">
        <v>0</v>
      </c>
      <c r="R3712" s="302">
        <v>327510.73</v>
      </c>
      <c r="S3712" s="302">
        <v>0</v>
      </c>
      <c r="T3712" s="302">
        <v>2612.1999999999998</v>
      </c>
      <c r="U3712" s="302">
        <v>0</v>
      </c>
      <c r="V3712" s="302">
        <v>0</v>
      </c>
      <c r="W3712" s="302">
        <v>2612.1999999999998</v>
      </c>
      <c r="X3712" s="302">
        <v>0</v>
      </c>
      <c r="Y3712" s="302">
        <v>0</v>
      </c>
      <c r="Z3712" s="302">
        <v>0</v>
      </c>
      <c r="AA3712" s="302">
        <v>0</v>
      </c>
      <c r="AB3712" s="302">
        <v>0</v>
      </c>
      <c r="AC3712" s="302">
        <v>0</v>
      </c>
      <c r="AD3712" s="302">
        <v>0</v>
      </c>
      <c r="AE3712" s="302">
        <v>0</v>
      </c>
      <c r="AF3712" s="302">
        <v>0</v>
      </c>
      <c r="AG3712" s="302">
        <v>0</v>
      </c>
      <c r="AH3712" s="302">
        <v>222.91</v>
      </c>
      <c r="AI3712" s="302">
        <v>0</v>
      </c>
      <c r="AJ3712" s="302">
        <v>0</v>
      </c>
      <c r="AK3712" s="302">
        <v>0</v>
      </c>
      <c r="AL3712" s="302">
        <v>0</v>
      </c>
      <c r="AM3712" s="302">
        <v>0</v>
      </c>
      <c r="AN3712" s="302">
        <v>0</v>
      </c>
      <c r="AO3712" s="302">
        <v>0</v>
      </c>
      <c r="AP3712" s="302">
        <v>117</v>
      </c>
      <c r="AQ3712" s="302">
        <v>0</v>
      </c>
      <c r="AR3712" s="302">
        <v>103.28</v>
      </c>
      <c r="AS3712" s="302">
        <v>0</v>
      </c>
      <c r="AT3712" s="295">
        <f t="shared" si="57"/>
        <v>5300</v>
      </c>
      <c r="AU3712" s="302">
        <v>0</v>
      </c>
      <c r="AV3712" s="302">
        <v>0</v>
      </c>
      <c r="AW3712" s="303">
        <v>91</v>
      </c>
      <c r="AX3712" s="303">
        <v>147</v>
      </c>
      <c r="AY3712" s="302">
        <v>454375.2</v>
      </c>
      <c r="AZ3712" s="302">
        <v>419000.39</v>
      </c>
      <c r="BA3712" s="301">
        <v>87.207559000000003</v>
      </c>
      <c r="BB3712" s="301">
        <v>68.165596002447799</v>
      </c>
      <c r="BC3712" s="301">
        <v>9.5</v>
      </c>
      <c r="BD3712" s="301"/>
      <c r="BE3712" s="300" t="s">
        <v>4204</v>
      </c>
      <c r="BF3712" s="298"/>
      <c r="BG3712" s="300" t="s">
        <v>315</v>
      </c>
      <c r="BH3712" s="300" t="s">
        <v>183</v>
      </c>
      <c r="BI3712" s="300" t="s">
        <v>378</v>
      </c>
      <c r="BJ3712" s="300" t="s">
        <v>103</v>
      </c>
      <c r="BK3712" s="299" t="s">
        <v>4</v>
      </c>
      <c r="BL3712" s="301">
        <v>327510.73</v>
      </c>
      <c r="BM3712" s="299" t="s">
        <v>894</v>
      </c>
      <c r="BN3712" s="301"/>
      <c r="BO3712" s="304">
        <v>43494</v>
      </c>
      <c r="BP3712" s="304">
        <v>47967</v>
      </c>
      <c r="BQ3712" s="297" t="s">
        <v>1065</v>
      </c>
      <c r="BR3712" s="297" t="s">
        <v>4741</v>
      </c>
      <c r="BS3712" s="297" t="s">
        <v>4742</v>
      </c>
      <c r="BT3712" s="297" t="s">
        <v>4742</v>
      </c>
      <c r="BU3712" s="301">
        <v>0</v>
      </c>
      <c r="BV3712" s="301">
        <v>0</v>
      </c>
      <c r="BW3712" s="301">
        <v>0</v>
      </c>
    </row>
    <row r="3713" spans="1:75" s="289" customFormat="1" ht="18.2" customHeight="1" x14ac:dyDescent="0.15">
      <c r="A3713" s="291">
        <v>3711</v>
      </c>
      <c r="B3713" s="292" t="s">
        <v>305</v>
      </c>
      <c r="C3713" s="292" t="s">
        <v>306</v>
      </c>
      <c r="D3713" s="312">
        <v>45172</v>
      </c>
      <c r="E3713" s="293" t="s">
        <v>4158</v>
      </c>
      <c r="F3713" s="308">
        <v>0</v>
      </c>
      <c r="G3713" s="308">
        <v>0</v>
      </c>
      <c r="H3713" s="295">
        <v>392066.64</v>
      </c>
      <c r="I3713" s="295">
        <v>0</v>
      </c>
      <c r="J3713" s="295">
        <v>0</v>
      </c>
      <c r="K3713" s="295">
        <v>392066.64</v>
      </c>
      <c r="L3713" s="295">
        <v>2662.49</v>
      </c>
      <c r="M3713" s="295">
        <v>0</v>
      </c>
      <c r="N3713" s="295">
        <v>0</v>
      </c>
      <c r="O3713" s="295">
        <v>2662.49</v>
      </c>
      <c r="P3713" s="295">
        <v>0</v>
      </c>
      <c r="Q3713" s="295">
        <v>0</v>
      </c>
      <c r="R3713" s="295">
        <v>389404.15</v>
      </c>
      <c r="S3713" s="295">
        <v>0</v>
      </c>
      <c r="T3713" s="295">
        <v>3103.86</v>
      </c>
      <c r="U3713" s="295">
        <v>0</v>
      </c>
      <c r="V3713" s="295">
        <v>0</v>
      </c>
      <c r="W3713" s="295">
        <v>3103.86</v>
      </c>
      <c r="X3713" s="295">
        <v>0</v>
      </c>
      <c r="Y3713" s="295">
        <v>0</v>
      </c>
      <c r="Z3713" s="295">
        <v>0</v>
      </c>
      <c r="AA3713" s="295">
        <v>0</v>
      </c>
      <c r="AB3713" s="295">
        <v>0</v>
      </c>
      <c r="AC3713" s="295">
        <v>0</v>
      </c>
      <c r="AD3713" s="295">
        <v>0</v>
      </c>
      <c r="AE3713" s="295">
        <v>0</v>
      </c>
      <c r="AF3713" s="295">
        <v>0</v>
      </c>
      <c r="AG3713" s="295">
        <v>0</v>
      </c>
      <c r="AH3713" s="295">
        <v>262.02999999999997</v>
      </c>
      <c r="AI3713" s="295">
        <v>0</v>
      </c>
      <c r="AJ3713" s="295">
        <v>0</v>
      </c>
      <c r="AK3713" s="295">
        <v>0</v>
      </c>
      <c r="AL3713" s="295">
        <v>0</v>
      </c>
      <c r="AM3713" s="295">
        <v>0</v>
      </c>
      <c r="AN3713" s="295">
        <v>0</v>
      </c>
      <c r="AO3713" s="295">
        <v>0</v>
      </c>
      <c r="AP3713" s="295">
        <v>0</v>
      </c>
      <c r="AQ3713" s="295">
        <v>0</v>
      </c>
      <c r="AR3713" s="295">
        <v>0</v>
      </c>
      <c r="AS3713" s="295">
        <v>0</v>
      </c>
      <c r="AT3713" s="295">
        <f t="shared" si="57"/>
        <v>6028.38</v>
      </c>
      <c r="AU3713" s="295">
        <v>0</v>
      </c>
      <c r="AV3713" s="295">
        <v>0</v>
      </c>
      <c r="AW3713" s="296">
        <v>97</v>
      </c>
      <c r="AX3713" s="296">
        <v>155</v>
      </c>
      <c r="AY3713" s="295">
        <v>492530.29</v>
      </c>
      <c r="AZ3713" s="295">
        <v>492530.29</v>
      </c>
      <c r="BA3713" s="294">
        <v>88.121357000000003</v>
      </c>
      <c r="BB3713" s="294">
        <v>69.670480813335502</v>
      </c>
      <c r="BC3713" s="294">
        <v>9.5</v>
      </c>
      <c r="BD3713" s="294"/>
      <c r="BE3713" s="293" t="s">
        <v>4204</v>
      </c>
      <c r="BF3713" s="291"/>
      <c r="BG3713" s="293" t="s">
        <v>320</v>
      </c>
      <c r="BH3713" s="293" t="s">
        <v>197</v>
      </c>
      <c r="BI3713" s="293" t="s">
        <v>373</v>
      </c>
      <c r="BJ3713" s="293" t="s">
        <v>103</v>
      </c>
      <c r="BK3713" s="292" t="s">
        <v>4</v>
      </c>
      <c r="BL3713" s="294">
        <v>389404.15</v>
      </c>
      <c r="BM3713" s="292" t="s">
        <v>894</v>
      </c>
      <c r="BN3713" s="294"/>
      <c r="BO3713" s="297">
        <v>43431</v>
      </c>
      <c r="BP3713" s="297">
        <v>48148</v>
      </c>
      <c r="BQ3713" s="297" t="s">
        <v>1065</v>
      </c>
      <c r="BR3713" s="297" t="s">
        <v>4741</v>
      </c>
      <c r="BS3713" s="297" t="s">
        <v>4742</v>
      </c>
      <c r="BT3713" s="297" t="s">
        <v>4742</v>
      </c>
      <c r="BU3713" s="294">
        <v>0</v>
      </c>
      <c r="BV3713" s="294">
        <v>0</v>
      </c>
      <c r="BW3713" s="294">
        <v>0</v>
      </c>
    </row>
    <row r="3714" spans="1:75" s="289" customFormat="1" ht="18.2" customHeight="1" x14ac:dyDescent="0.15">
      <c r="A3714" s="298">
        <v>3712</v>
      </c>
      <c r="B3714" s="299" t="s">
        <v>305</v>
      </c>
      <c r="C3714" s="299" t="s">
        <v>306</v>
      </c>
      <c r="D3714" s="313">
        <v>45172</v>
      </c>
      <c r="E3714" s="300" t="s">
        <v>4220</v>
      </c>
      <c r="F3714" s="309">
        <v>0</v>
      </c>
      <c r="G3714" s="309">
        <v>0</v>
      </c>
      <c r="H3714" s="302">
        <v>188007.78</v>
      </c>
      <c r="I3714" s="302">
        <v>0</v>
      </c>
      <c r="J3714" s="302">
        <v>0</v>
      </c>
      <c r="K3714" s="302">
        <v>188007.78</v>
      </c>
      <c r="L3714" s="302">
        <v>2091.42</v>
      </c>
      <c r="M3714" s="302">
        <v>0</v>
      </c>
      <c r="N3714" s="302">
        <v>0</v>
      </c>
      <c r="O3714" s="302">
        <v>2091.42</v>
      </c>
      <c r="P3714" s="302">
        <v>0</v>
      </c>
      <c r="Q3714" s="302">
        <v>0</v>
      </c>
      <c r="R3714" s="302">
        <v>185916.36</v>
      </c>
      <c r="S3714" s="302">
        <v>0</v>
      </c>
      <c r="T3714" s="302">
        <v>1504.06</v>
      </c>
      <c r="U3714" s="302">
        <v>0</v>
      </c>
      <c r="V3714" s="302">
        <v>0</v>
      </c>
      <c r="W3714" s="302">
        <v>1504.06</v>
      </c>
      <c r="X3714" s="302">
        <v>0</v>
      </c>
      <c r="Y3714" s="302">
        <v>0</v>
      </c>
      <c r="Z3714" s="302">
        <v>0</v>
      </c>
      <c r="AA3714" s="302">
        <v>0</v>
      </c>
      <c r="AB3714" s="302">
        <v>0</v>
      </c>
      <c r="AC3714" s="302">
        <v>0</v>
      </c>
      <c r="AD3714" s="302">
        <v>0</v>
      </c>
      <c r="AE3714" s="302">
        <v>0</v>
      </c>
      <c r="AF3714" s="302">
        <v>0</v>
      </c>
      <c r="AG3714" s="302">
        <v>0</v>
      </c>
      <c r="AH3714" s="302">
        <v>149.5</v>
      </c>
      <c r="AI3714" s="302">
        <v>0</v>
      </c>
      <c r="AJ3714" s="302">
        <v>0</v>
      </c>
      <c r="AK3714" s="302">
        <v>0</v>
      </c>
      <c r="AL3714" s="302">
        <v>0</v>
      </c>
      <c r="AM3714" s="302">
        <v>0</v>
      </c>
      <c r="AN3714" s="302">
        <v>0</v>
      </c>
      <c r="AO3714" s="302">
        <v>0</v>
      </c>
      <c r="AP3714" s="302">
        <v>0</v>
      </c>
      <c r="AQ3714" s="302">
        <v>0</v>
      </c>
      <c r="AR3714" s="302">
        <v>3744.98</v>
      </c>
      <c r="AS3714" s="302">
        <v>0</v>
      </c>
      <c r="AT3714" s="295">
        <f t="shared" si="57"/>
        <v>0</v>
      </c>
      <c r="AU3714" s="302">
        <v>0</v>
      </c>
      <c r="AV3714" s="302">
        <v>0</v>
      </c>
      <c r="AW3714" s="303">
        <v>67</v>
      </c>
      <c r="AX3714" s="303">
        <v>120</v>
      </c>
      <c r="AY3714" s="302">
        <v>336399.6</v>
      </c>
      <c r="AZ3714" s="302">
        <v>259358.01</v>
      </c>
      <c r="BA3714" s="301">
        <v>73.462857999999997</v>
      </c>
      <c r="BB3714" s="301">
        <v>52.660595115442497</v>
      </c>
      <c r="BC3714" s="301">
        <v>9.6</v>
      </c>
      <c r="BD3714" s="301"/>
      <c r="BE3714" s="300" t="s">
        <v>4204</v>
      </c>
      <c r="BF3714" s="298"/>
      <c r="BG3714" s="300" t="s">
        <v>312</v>
      </c>
      <c r="BH3714" s="300" t="s">
        <v>196</v>
      </c>
      <c r="BI3714" s="300" t="s">
        <v>314</v>
      </c>
      <c r="BJ3714" s="300" t="s">
        <v>103</v>
      </c>
      <c r="BK3714" s="299" t="s">
        <v>4</v>
      </c>
      <c r="BL3714" s="301">
        <v>185916.36</v>
      </c>
      <c r="BM3714" s="299" t="s">
        <v>894</v>
      </c>
      <c r="BN3714" s="301"/>
      <c r="BO3714" s="304">
        <v>43584</v>
      </c>
      <c r="BP3714" s="304">
        <v>47237</v>
      </c>
      <c r="BQ3714" s="297" t="s">
        <v>1065</v>
      </c>
      <c r="BR3714" s="297" t="s">
        <v>4741</v>
      </c>
      <c r="BS3714" s="297" t="s">
        <v>4742</v>
      </c>
      <c r="BT3714" s="297" t="s">
        <v>4742</v>
      </c>
      <c r="BU3714" s="301">
        <v>0</v>
      </c>
      <c r="BV3714" s="301">
        <v>0</v>
      </c>
      <c r="BW3714" s="301">
        <v>0</v>
      </c>
    </row>
    <row r="3715" spans="1:75" s="289" customFormat="1" ht="18.2" customHeight="1" x14ac:dyDescent="0.15">
      <c r="A3715" s="291">
        <v>3713</v>
      </c>
      <c r="B3715" s="292" t="s">
        <v>305</v>
      </c>
      <c r="C3715" s="292" t="s">
        <v>306</v>
      </c>
      <c r="D3715" s="312">
        <v>45172</v>
      </c>
      <c r="E3715" s="293" t="s">
        <v>4159</v>
      </c>
      <c r="F3715" s="308">
        <v>0</v>
      </c>
      <c r="G3715" s="308">
        <v>0</v>
      </c>
      <c r="H3715" s="295">
        <v>148691.1</v>
      </c>
      <c r="I3715" s="295">
        <v>0</v>
      </c>
      <c r="J3715" s="295">
        <v>0</v>
      </c>
      <c r="K3715" s="295">
        <v>148691.1</v>
      </c>
      <c r="L3715" s="295">
        <v>1021.71</v>
      </c>
      <c r="M3715" s="295">
        <v>0</v>
      </c>
      <c r="N3715" s="295">
        <v>0</v>
      </c>
      <c r="O3715" s="295">
        <v>1021.71</v>
      </c>
      <c r="P3715" s="295">
        <v>0</v>
      </c>
      <c r="Q3715" s="295">
        <v>0</v>
      </c>
      <c r="R3715" s="295">
        <v>147669.39000000001</v>
      </c>
      <c r="S3715" s="295">
        <v>0</v>
      </c>
      <c r="T3715" s="295">
        <v>1226.7</v>
      </c>
      <c r="U3715" s="295">
        <v>0</v>
      </c>
      <c r="V3715" s="295">
        <v>0</v>
      </c>
      <c r="W3715" s="295">
        <v>1226.7</v>
      </c>
      <c r="X3715" s="295">
        <v>0</v>
      </c>
      <c r="Y3715" s="295">
        <v>0</v>
      </c>
      <c r="Z3715" s="295">
        <v>0</v>
      </c>
      <c r="AA3715" s="295">
        <v>0</v>
      </c>
      <c r="AB3715" s="295">
        <v>0</v>
      </c>
      <c r="AC3715" s="295">
        <v>0</v>
      </c>
      <c r="AD3715" s="295">
        <v>0</v>
      </c>
      <c r="AE3715" s="295">
        <v>0</v>
      </c>
      <c r="AF3715" s="295">
        <v>0</v>
      </c>
      <c r="AG3715" s="295">
        <v>0</v>
      </c>
      <c r="AH3715" s="295">
        <v>117.55</v>
      </c>
      <c r="AI3715" s="295">
        <v>0</v>
      </c>
      <c r="AJ3715" s="295">
        <v>0</v>
      </c>
      <c r="AK3715" s="295">
        <v>0</v>
      </c>
      <c r="AL3715" s="295">
        <v>0</v>
      </c>
      <c r="AM3715" s="295">
        <v>0</v>
      </c>
      <c r="AN3715" s="295">
        <v>0</v>
      </c>
      <c r="AO3715" s="295">
        <v>0</v>
      </c>
      <c r="AP3715" s="295">
        <v>0</v>
      </c>
      <c r="AQ3715" s="295">
        <v>0</v>
      </c>
      <c r="AR3715" s="295">
        <v>0</v>
      </c>
      <c r="AS3715" s="295">
        <v>0</v>
      </c>
      <c r="AT3715" s="295">
        <f t="shared" ref="AT3715:AT3722" si="58">AQ3715-AR3715-AS3715+AP3715+AO3715+AN3715+AL3715+AI3715+AH3715+AG3715+AF3715+AA3715+W3715+V3715+Q3715+P3715+O3715+N3715-J3715</f>
        <v>2365.96</v>
      </c>
      <c r="AU3715" s="295">
        <v>0</v>
      </c>
      <c r="AV3715" s="295">
        <v>0</v>
      </c>
      <c r="AW3715" s="296">
        <v>95</v>
      </c>
      <c r="AX3715" s="296">
        <v>153</v>
      </c>
      <c r="AY3715" s="295">
        <v>264899.12</v>
      </c>
      <c r="AZ3715" s="295">
        <v>186968.3</v>
      </c>
      <c r="BA3715" s="294">
        <v>46.434221999999998</v>
      </c>
      <c r="BB3715" s="294">
        <v>36.674202192909597</v>
      </c>
      <c r="BC3715" s="294">
        <v>9.9</v>
      </c>
      <c r="BD3715" s="294"/>
      <c r="BE3715" s="293" t="s">
        <v>4204</v>
      </c>
      <c r="BF3715" s="291"/>
      <c r="BG3715" s="293" t="s">
        <v>358</v>
      </c>
      <c r="BH3715" s="293" t="s">
        <v>182</v>
      </c>
      <c r="BI3715" s="293" t="s">
        <v>359</v>
      </c>
      <c r="BJ3715" s="293" t="s">
        <v>103</v>
      </c>
      <c r="BK3715" s="292" t="s">
        <v>4</v>
      </c>
      <c r="BL3715" s="294">
        <v>147669.39000000001</v>
      </c>
      <c r="BM3715" s="292" t="s">
        <v>894</v>
      </c>
      <c r="BN3715" s="294"/>
      <c r="BO3715" s="297">
        <v>43431</v>
      </c>
      <c r="BP3715" s="297">
        <v>48087</v>
      </c>
      <c r="BQ3715" s="297" t="s">
        <v>1065</v>
      </c>
      <c r="BR3715" s="297" t="s">
        <v>4741</v>
      </c>
      <c r="BS3715" s="297" t="s">
        <v>4742</v>
      </c>
      <c r="BT3715" s="297" t="s">
        <v>4742</v>
      </c>
      <c r="BU3715" s="294">
        <v>0</v>
      </c>
      <c r="BV3715" s="294">
        <v>0</v>
      </c>
      <c r="BW3715" s="294">
        <v>0</v>
      </c>
    </row>
    <row r="3716" spans="1:75" s="289" customFormat="1" ht="18.2" customHeight="1" x14ac:dyDescent="0.15">
      <c r="A3716" s="298">
        <v>3714</v>
      </c>
      <c r="B3716" s="299" t="s">
        <v>305</v>
      </c>
      <c r="C3716" s="299" t="s">
        <v>306</v>
      </c>
      <c r="D3716" s="313">
        <v>45172</v>
      </c>
      <c r="E3716" s="300" t="s">
        <v>4160</v>
      </c>
      <c r="F3716" s="309">
        <v>0</v>
      </c>
      <c r="G3716" s="309">
        <v>0</v>
      </c>
      <c r="H3716" s="302">
        <v>87714.43</v>
      </c>
      <c r="I3716" s="302">
        <v>0</v>
      </c>
      <c r="J3716" s="302">
        <v>0</v>
      </c>
      <c r="K3716" s="302">
        <v>87714.43</v>
      </c>
      <c r="L3716" s="302">
        <v>559.70000000000005</v>
      </c>
      <c r="M3716" s="302">
        <v>0</v>
      </c>
      <c r="N3716" s="302">
        <v>0</v>
      </c>
      <c r="O3716" s="302">
        <v>559.70000000000005</v>
      </c>
      <c r="P3716" s="302">
        <v>0</v>
      </c>
      <c r="Q3716" s="302">
        <v>0</v>
      </c>
      <c r="R3716" s="302">
        <v>87154.73</v>
      </c>
      <c r="S3716" s="302">
        <v>0</v>
      </c>
      <c r="T3716" s="302">
        <v>723.64</v>
      </c>
      <c r="U3716" s="302">
        <v>0</v>
      </c>
      <c r="V3716" s="302">
        <v>0</v>
      </c>
      <c r="W3716" s="302">
        <v>723.64</v>
      </c>
      <c r="X3716" s="302">
        <v>0</v>
      </c>
      <c r="Y3716" s="302">
        <v>0</v>
      </c>
      <c r="Z3716" s="302">
        <v>0</v>
      </c>
      <c r="AA3716" s="302">
        <v>0</v>
      </c>
      <c r="AB3716" s="302">
        <v>0</v>
      </c>
      <c r="AC3716" s="302">
        <v>0</v>
      </c>
      <c r="AD3716" s="302">
        <v>0</v>
      </c>
      <c r="AE3716" s="302">
        <v>0</v>
      </c>
      <c r="AF3716" s="302">
        <v>0</v>
      </c>
      <c r="AG3716" s="302">
        <v>0</v>
      </c>
      <c r="AH3716" s="302">
        <v>88.28</v>
      </c>
      <c r="AI3716" s="302">
        <v>0</v>
      </c>
      <c r="AJ3716" s="302">
        <v>0</v>
      </c>
      <c r="AK3716" s="302">
        <v>0</v>
      </c>
      <c r="AL3716" s="302">
        <v>0</v>
      </c>
      <c r="AM3716" s="302">
        <v>0</v>
      </c>
      <c r="AN3716" s="302">
        <v>0</v>
      </c>
      <c r="AO3716" s="302">
        <v>0</v>
      </c>
      <c r="AP3716" s="302">
        <v>316.26</v>
      </c>
      <c r="AQ3716" s="302">
        <v>0</v>
      </c>
      <c r="AR3716" s="302">
        <v>287.88</v>
      </c>
      <c r="AS3716" s="302">
        <v>0</v>
      </c>
      <c r="AT3716" s="295">
        <f t="shared" si="58"/>
        <v>1400</v>
      </c>
      <c r="AU3716" s="302">
        <v>0</v>
      </c>
      <c r="AV3716" s="302">
        <v>0</v>
      </c>
      <c r="AW3716" s="303">
        <v>100</v>
      </c>
      <c r="AX3716" s="303">
        <v>158</v>
      </c>
      <c r="AY3716" s="302">
        <v>239999.99</v>
      </c>
      <c r="AZ3716" s="302">
        <v>108682.81</v>
      </c>
      <c r="BA3716" s="301">
        <v>32.050311000000001</v>
      </c>
      <c r="BB3716" s="301">
        <v>25.701729662869699</v>
      </c>
      <c r="BC3716" s="301">
        <v>9.9</v>
      </c>
      <c r="BD3716" s="301"/>
      <c r="BE3716" s="300" t="s">
        <v>4204</v>
      </c>
      <c r="BF3716" s="298"/>
      <c r="BG3716" s="300" t="s">
        <v>320</v>
      </c>
      <c r="BH3716" s="300" t="s">
        <v>197</v>
      </c>
      <c r="BI3716" s="300" t="s">
        <v>373</v>
      </c>
      <c r="BJ3716" s="300" t="s">
        <v>103</v>
      </c>
      <c r="BK3716" s="299" t="s">
        <v>4</v>
      </c>
      <c r="BL3716" s="301">
        <v>87154.73</v>
      </c>
      <c r="BM3716" s="299" t="s">
        <v>894</v>
      </c>
      <c r="BN3716" s="301"/>
      <c r="BO3716" s="304">
        <v>43431</v>
      </c>
      <c r="BP3716" s="304">
        <v>48240</v>
      </c>
      <c r="BQ3716" s="297" t="s">
        <v>1065</v>
      </c>
      <c r="BR3716" s="297" t="s">
        <v>4741</v>
      </c>
      <c r="BS3716" s="297" t="s">
        <v>4742</v>
      </c>
      <c r="BT3716" s="297" t="s">
        <v>4742</v>
      </c>
      <c r="BU3716" s="301">
        <v>0</v>
      </c>
      <c r="BV3716" s="301">
        <v>0</v>
      </c>
      <c r="BW3716" s="301">
        <v>0</v>
      </c>
    </row>
    <row r="3717" spans="1:75" s="289" customFormat="1" ht="18.2" customHeight="1" x14ac:dyDescent="0.15">
      <c r="A3717" s="291">
        <v>3715</v>
      </c>
      <c r="B3717" s="292" t="s">
        <v>305</v>
      </c>
      <c r="C3717" s="292" t="s">
        <v>306</v>
      </c>
      <c r="D3717" s="312">
        <v>45172</v>
      </c>
      <c r="E3717" s="293" t="s">
        <v>4161</v>
      </c>
      <c r="F3717" s="308">
        <v>0</v>
      </c>
      <c r="G3717" s="308">
        <v>1</v>
      </c>
      <c r="H3717" s="295">
        <v>512929.78</v>
      </c>
      <c r="I3717" s="295">
        <v>408.38</v>
      </c>
      <c r="J3717" s="295">
        <v>0</v>
      </c>
      <c r="K3717" s="295">
        <v>513338.16</v>
      </c>
      <c r="L3717" s="295">
        <v>3608.83</v>
      </c>
      <c r="M3717" s="295">
        <v>0</v>
      </c>
      <c r="N3717" s="295">
        <v>408.38</v>
      </c>
      <c r="O3717" s="295">
        <v>3608.83</v>
      </c>
      <c r="P3717" s="295">
        <v>0</v>
      </c>
      <c r="Q3717" s="295">
        <v>0</v>
      </c>
      <c r="R3717" s="295">
        <v>509320.95</v>
      </c>
      <c r="S3717" s="295">
        <v>0</v>
      </c>
      <c r="T3717" s="295">
        <v>4017.95</v>
      </c>
      <c r="U3717" s="295">
        <v>0</v>
      </c>
      <c r="V3717" s="295">
        <v>0</v>
      </c>
      <c r="W3717" s="295">
        <v>4017.95</v>
      </c>
      <c r="X3717" s="295">
        <v>0</v>
      </c>
      <c r="Y3717" s="295">
        <v>0</v>
      </c>
      <c r="Z3717" s="295">
        <v>0</v>
      </c>
      <c r="AA3717" s="295">
        <v>0</v>
      </c>
      <c r="AB3717" s="295">
        <v>0</v>
      </c>
      <c r="AC3717" s="295">
        <v>0</v>
      </c>
      <c r="AD3717" s="295">
        <v>0</v>
      </c>
      <c r="AE3717" s="295">
        <v>0</v>
      </c>
      <c r="AF3717" s="295">
        <v>0</v>
      </c>
      <c r="AG3717" s="295">
        <v>0</v>
      </c>
      <c r="AH3717" s="295">
        <v>352.18</v>
      </c>
      <c r="AI3717" s="295">
        <v>0</v>
      </c>
      <c r="AJ3717" s="295">
        <v>0</v>
      </c>
      <c r="AK3717" s="295">
        <v>0</v>
      </c>
      <c r="AL3717" s="295">
        <v>350</v>
      </c>
      <c r="AM3717" s="295">
        <v>0</v>
      </c>
      <c r="AN3717" s="295">
        <v>0</v>
      </c>
      <c r="AO3717" s="295">
        <v>0</v>
      </c>
      <c r="AP3717" s="295">
        <v>0</v>
      </c>
      <c r="AQ3717" s="295">
        <v>0</v>
      </c>
      <c r="AR3717" s="295">
        <v>0</v>
      </c>
      <c r="AS3717" s="295">
        <v>0</v>
      </c>
      <c r="AT3717" s="295">
        <f t="shared" si="58"/>
        <v>8737.3399999999983</v>
      </c>
      <c r="AU3717" s="295">
        <v>0</v>
      </c>
      <c r="AV3717" s="295">
        <v>0</v>
      </c>
      <c r="AW3717" s="296">
        <v>100</v>
      </c>
      <c r="AX3717" s="296">
        <v>158</v>
      </c>
      <c r="AY3717" s="295">
        <v>662000.01</v>
      </c>
      <c r="AZ3717" s="295">
        <v>662000.01</v>
      </c>
      <c r="BA3717" s="294">
        <v>81.570993999999999</v>
      </c>
      <c r="BB3717" s="294">
        <v>62.758029499915402</v>
      </c>
      <c r="BC3717" s="294">
        <v>9.4</v>
      </c>
      <c r="BD3717" s="294"/>
      <c r="BE3717" s="293" t="s">
        <v>4204</v>
      </c>
      <c r="BF3717" s="291"/>
      <c r="BG3717" s="293" t="s">
        <v>414</v>
      </c>
      <c r="BH3717" s="293" t="s">
        <v>211</v>
      </c>
      <c r="BI3717" s="293" t="s">
        <v>416</v>
      </c>
      <c r="BJ3717" s="293" t="s">
        <v>103</v>
      </c>
      <c r="BK3717" s="292" t="s">
        <v>4</v>
      </c>
      <c r="BL3717" s="294">
        <v>509320.95</v>
      </c>
      <c r="BM3717" s="292" t="s">
        <v>894</v>
      </c>
      <c r="BN3717" s="294"/>
      <c r="BO3717" s="297">
        <v>43431</v>
      </c>
      <c r="BP3717" s="297">
        <v>48240</v>
      </c>
      <c r="BQ3717" s="297" t="s">
        <v>1065</v>
      </c>
      <c r="BR3717" s="297" t="s">
        <v>4741</v>
      </c>
      <c r="BS3717" s="297" t="s">
        <v>4742</v>
      </c>
      <c r="BT3717" s="297" t="s">
        <v>4742</v>
      </c>
      <c r="BU3717" s="294">
        <v>0</v>
      </c>
      <c r="BV3717" s="294">
        <v>0</v>
      </c>
      <c r="BW3717" s="294">
        <v>0</v>
      </c>
    </row>
    <row r="3718" spans="1:75" s="289" customFormat="1" ht="18.2" customHeight="1" x14ac:dyDescent="0.15">
      <c r="A3718" s="298">
        <v>3716</v>
      </c>
      <c r="B3718" s="299" t="s">
        <v>305</v>
      </c>
      <c r="C3718" s="299" t="s">
        <v>306</v>
      </c>
      <c r="D3718" s="313">
        <v>45172</v>
      </c>
      <c r="E3718" s="300" t="s">
        <v>4176</v>
      </c>
      <c r="F3718" s="309">
        <v>0</v>
      </c>
      <c r="G3718" s="309">
        <v>0</v>
      </c>
      <c r="H3718" s="302">
        <v>166366.74</v>
      </c>
      <c r="I3718" s="302">
        <v>0</v>
      </c>
      <c r="J3718" s="302">
        <v>0</v>
      </c>
      <c r="K3718" s="302">
        <v>166366.74</v>
      </c>
      <c r="L3718" s="302">
        <v>1248.52</v>
      </c>
      <c r="M3718" s="302">
        <v>0</v>
      </c>
      <c r="N3718" s="302">
        <v>0</v>
      </c>
      <c r="O3718" s="302">
        <v>1248.52</v>
      </c>
      <c r="P3718" s="302">
        <v>0</v>
      </c>
      <c r="Q3718" s="302">
        <v>0</v>
      </c>
      <c r="R3718" s="302">
        <v>165118.22</v>
      </c>
      <c r="S3718" s="302">
        <v>0</v>
      </c>
      <c r="T3718" s="302">
        <v>1386.39</v>
      </c>
      <c r="U3718" s="302">
        <v>0</v>
      </c>
      <c r="V3718" s="302">
        <v>0</v>
      </c>
      <c r="W3718" s="302">
        <v>1386.39</v>
      </c>
      <c r="X3718" s="302">
        <v>0</v>
      </c>
      <c r="Y3718" s="302">
        <v>0</v>
      </c>
      <c r="Z3718" s="302">
        <v>0</v>
      </c>
      <c r="AA3718" s="302">
        <v>0</v>
      </c>
      <c r="AB3718" s="302">
        <v>0</v>
      </c>
      <c r="AC3718" s="302">
        <v>0</v>
      </c>
      <c r="AD3718" s="302">
        <v>0</v>
      </c>
      <c r="AE3718" s="302">
        <v>0</v>
      </c>
      <c r="AF3718" s="302">
        <v>0</v>
      </c>
      <c r="AG3718" s="302">
        <v>0</v>
      </c>
      <c r="AH3718" s="302">
        <v>148.31</v>
      </c>
      <c r="AI3718" s="302">
        <v>0</v>
      </c>
      <c r="AJ3718" s="302">
        <v>0</v>
      </c>
      <c r="AK3718" s="302">
        <v>0</v>
      </c>
      <c r="AL3718" s="302">
        <v>0</v>
      </c>
      <c r="AM3718" s="302">
        <v>0</v>
      </c>
      <c r="AN3718" s="302">
        <v>0</v>
      </c>
      <c r="AO3718" s="302">
        <v>0</v>
      </c>
      <c r="AP3718" s="302">
        <v>165.77</v>
      </c>
      <c r="AQ3718" s="302">
        <v>0</v>
      </c>
      <c r="AR3718" s="302">
        <v>164.99</v>
      </c>
      <c r="AS3718" s="302">
        <v>0</v>
      </c>
      <c r="AT3718" s="295">
        <f t="shared" si="58"/>
        <v>2784</v>
      </c>
      <c r="AU3718" s="302">
        <v>0</v>
      </c>
      <c r="AV3718" s="302">
        <v>0</v>
      </c>
      <c r="AW3718" s="303">
        <v>89</v>
      </c>
      <c r="AX3718" s="303">
        <v>145</v>
      </c>
      <c r="AY3718" s="302">
        <v>403208.4</v>
      </c>
      <c r="AZ3718" s="302">
        <v>211331.67</v>
      </c>
      <c r="BA3718" s="301">
        <v>36.065479000000003</v>
      </c>
      <c r="BB3718" s="301">
        <v>28.178775551848801</v>
      </c>
      <c r="BC3718" s="301">
        <v>10</v>
      </c>
      <c r="BD3718" s="301"/>
      <c r="BE3718" s="300" t="s">
        <v>4204</v>
      </c>
      <c r="BF3718" s="298"/>
      <c r="BG3718" s="300" t="s">
        <v>315</v>
      </c>
      <c r="BH3718" s="300" t="s">
        <v>179</v>
      </c>
      <c r="BI3718" s="300" t="s">
        <v>363</v>
      </c>
      <c r="BJ3718" s="300" t="s">
        <v>103</v>
      </c>
      <c r="BK3718" s="299" t="s">
        <v>4</v>
      </c>
      <c r="BL3718" s="301">
        <v>165118.22</v>
      </c>
      <c r="BM3718" s="299" t="s">
        <v>894</v>
      </c>
      <c r="BN3718" s="301"/>
      <c r="BO3718" s="304">
        <v>43489</v>
      </c>
      <c r="BP3718" s="304">
        <v>47903</v>
      </c>
      <c r="BQ3718" s="297" t="s">
        <v>1064</v>
      </c>
      <c r="BR3718" s="297" t="s">
        <v>4747</v>
      </c>
      <c r="BS3718" s="297" t="s">
        <v>4742</v>
      </c>
      <c r="BT3718" s="297" t="s">
        <v>4742</v>
      </c>
      <c r="BU3718" s="301">
        <v>0</v>
      </c>
      <c r="BV3718" s="301">
        <v>0</v>
      </c>
      <c r="BW3718" s="301">
        <v>0</v>
      </c>
    </row>
    <row r="3719" spans="1:75" s="289" customFormat="1" ht="18.2" customHeight="1" x14ac:dyDescent="0.15">
      <c r="A3719" s="291">
        <v>3717</v>
      </c>
      <c r="B3719" s="292" t="s">
        <v>305</v>
      </c>
      <c r="C3719" s="292" t="s">
        <v>306</v>
      </c>
      <c r="D3719" s="312">
        <v>45172</v>
      </c>
      <c r="E3719" s="293" t="s">
        <v>4177</v>
      </c>
      <c r="F3719" s="308">
        <v>0</v>
      </c>
      <c r="G3719" s="308">
        <v>0</v>
      </c>
      <c r="H3719" s="295">
        <v>372014.04</v>
      </c>
      <c r="I3719" s="295">
        <v>0</v>
      </c>
      <c r="J3719" s="295">
        <v>0</v>
      </c>
      <c r="K3719" s="295">
        <v>372014.04</v>
      </c>
      <c r="L3719" s="295">
        <v>2453.84</v>
      </c>
      <c r="M3719" s="295">
        <v>0</v>
      </c>
      <c r="N3719" s="295">
        <v>0</v>
      </c>
      <c r="O3719" s="295">
        <v>2453.84</v>
      </c>
      <c r="P3719" s="295">
        <v>0</v>
      </c>
      <c r="Q3719" s="295">
        <v>0</v>
      </c>
      <c r="R3719" s="295">
        <v>369560.2</v>
      </c>
      <c r="S3719" s="295">
        <v>0</v>
      </c>
      <c r="T3719" s="295">
        <v>2945.11</v>
      </c>
      <c r="U3719" s="295">
        <v>0</v>
      </c>
      <c r="V3719" s="295">
        <v>0</v>
      </c>
      <c r="W3719" s="295">
        <v>2945.11</v>
      </c>
      <c r="X3719" s="295">
        <v>0</v>
      </c>
      <c r="Y3719" s="295">
        <v>0</v>
      </c>
      <c r="Z3719" s="295">
        <v>0</v>
      </c>
      <c r="AA3719" s="295">
        <v>0</v>
      </c>
      <c r="AB3719" s="295">
        <v>0</v>
      </c>
      <c r="AC3719" s="295">
        <v>0</v>
      </c>
      <c r="AD3719" s="295">
        <v>0</v>
      </c>
      <c r="AE3719" s="295">
        <v>0</v>
      </c>
      <c r="AF3719" s="295">
        <v>0</v>
      </c>
      <c r="AG3719" s="295">
        <v>0</v>
      </c>
      <c r="AH3719" s="295">
        <v>256.93</v>
      </c>
      <c r="AI3719" s="295">
        <v>0</v>
      </c>
      <c r="AJ3719" s="295">
        <v>0</v>
      </c>
      <c r="AK3719" s="295">
        <v>0</v>
      </c>
      <c r="AL3719" s="295">
        <v>0</v>
      </c>
      <c r="AM3719" s="295">
        <v>0</v>
      </c>
      <c r="AN3719" s="295">
        <v>0</v>
      </c>
      <c r="AO3719" s="295">
        <v>0</v>
      </c>
      <c r="AP3719" s="295">
        <v>0</v>
      </c>
      <c r="AQ3719" s="295">
        <v>0</v>
      </c>
      <c r="AR3719" s="295">
        <v>0</v>
      </c>
      <c r="AS3719" s="295">
        <v>0</v>
      </c>
      <c r="AT3719" s="295">
        <f t="shared" si="58"/>
        <v>5655.88</v>
      </c>
      <c r="AU3719" s="295">
        <v>0</v>
      </c>
      <c r="AV3719" s="295">
        <v>0</v>
      </c>
      <c r="AW3719" s="296">
        <v>99</v>
      </c>
      <c r="AX3719" s="296">
        <v>155</v>
      </c>
      <c r="AY3719" s="295">
        <v>551162.4</v>
      </c>
      <c r="AZ3719" s="295">
        <v>461149.39</v>
      </c>
      <c r="BA3719" s="294">
        <v>89.999585999999994</v>
      </c>
      <c r="BB3719" s="294">
        <v>72.124707791714101</v>
      </c>
      <c r="BC3719" s="294">
        <v>9.5</v>
      </c>
      <c r="BD3719" s="294"/>
      <c r="BE3719" s="293" t="s">
        <v>4204</v>
      </c>
      <c r="BF3719" s="291"/>
      <c r="BG3719" s="293" t="s">
        <v>320</v>
      </c>
      <c r="BH3719" s="293" t="s">
        <v>197</v>
      </c>
      <c r="BI3719" s="293" t="s">
        <v>373</v>
      </c>
      <c r="BJ3719" s="293" t="s">
        <v>103</v>
      </c>
      <c r="BK3719" s="292" t="s">
        <v>4</v>
      </c>
      <c r="BL3719" s="294">
        <v>369560.2</v>
      </c>
      <c r="BM3719" s="292" t="s">
        <v>894</v>
      </c>
      <c r="BN3719" s="294"/>
      <c r="BO3719" s="297">
        <v>43475</v>
      </c>
      <c r="BP3719" s="297">
        <v>48192</v>
      </c>
      <c r="BQ3719" s="297" t="s">
        <v>1064</v>
      </c>
      <c r="BR3719" s="297" t="s">
        <v>4747</v>
      </c>
      <c r="BS3719" s="297" t="s">
        <v>4742</v>
      </c>
      <c r="BT3719" s="297" t="s">
        <v>4742</v>
      </c>
      <c r="BU3719" s="294">
        <v>0</v>
      </c>
      <c r="BV3719" s="294">
        <v>0</v>
      </c>
      <c r="BW3719" s="294">
        <v>0</v>
      </c>
    </row>
    <row r="3720" spans="1:75" s="289" customFormat="1" ht="18.2" customHeight="1" x14ac:dyDescent="0.15">
      <c r="A3720" s="298">
        <v>3718</v>
      </c>
      <c r="B3720" s="299" t="s">
        <v>305</v>
      </c>
      <c r="C3720" s="299" t="s">
        <v>306</v>
      </c>
      <c r="D3720" s="313">
        <v>45172</v>
      </c>
      <c r="E3720" s="300" t="s">
        <v>4178</v>
      </c>
      <c r="F3720" s="309">
        <v>0</v>
      </c>
      <c r="G3720" s="309">
        <v>0</v>
      </c>
      <c r="H3720" s="302">
        <v>185155.75</v>
      </c>
      <c r="I3720" s="302">
        <v>0</v>
      </c>
      <c r="J3720" s="302">
        <v>0</v>
      </c>
      <c r="K3720" s="302">
        <v>185155.75</v>
      </c>
      <c r="L3720" s="302">
        <v>1411.7</v>
      </c>
      <c r="M3720" s="302">
        <v>0</v>
      </c>
      <c r="N3720" s="302">
        <v>0</v>
      </c>
      <c r="O3720" s="302">
        <v>1411.7</v>
      </c>
      <c r="P3720" s="302">
        <v>0</v>
      </c>
      <c r="Q3720" s="302">
        <v>0</v>
      </c>
      <c r="R3720" s="302">
        <v>183744.05</v>
      </c>
      <c r="S3720" s="302">
        <v>0</v>
      </c>
      <c r="T3720" s="302">
        <v>1542.96</v>
      </c>
      <c r="U3720" s="302">
        <v>0</v>
      </c>
      <c r="V3720" s="302">
        <v>0</v>
      </c>
      <c r="W3720" s="302">
        <v>1542.96</v>
      </c>
      <c r="X3720" s="302">
        <v>0</v>
      </c>
      <c r="Y3720" s="302">
        <v>0</v>
      </c>
      <c r="Z3720" s="302">
        <v>0</v>
      </c>
      <c r="AA3720" s="302">
        <v>0</v>
      </c>
      <c r="AB3720" s="302">
        <v>0</v>
      </c>
      <c r="AC3720" s="302">
        <v>0</v>
      </c>
      <c r="AD3720" s="302">
        <v>0</v>
      </c>
      <c r="AE3720" s="302">
        <v>0</v>
      </c>
      <c r="AF3720" s="302">
        <v>0</v>
      </c>
      <c r="AG3720" s="302">
        <v>0</v>
      </c>
      <c r="AH3720" s="302">
        <v>125.55</v>
      </c>
      <c r="AI3720" s="302">
        <v>0</v>
      </c>
      <c r="AJ3720" s="302">
        <v>0</v>
      </c>
      <c r="AK3720" s="302">
        <v>0</v>
      </c>
      <c r="AL3720" s="302">
        <v>0</v>
      </c>
      <c r="AM3720" s="302">
        <v>0</v>
      </c>
      <c r="AN3720" s="302">
        <v>0</v>
      </c>
      <c r="AO3720" s="302">
        <v>0</v>
      </c>
      <c r="AP3720" s="302">
        <v>48.48</v>
      </c>
      <c r="AQ3720" s="302">
        <v>0</v>
      </c>
      <c r="AR3720" s="302">
        <v>28.69</v>
      </c>
      <c r="AS3720" s="302">
        <v>0</v>
      </c>
      <c r="AT3720" s="295">
        <f t="shared" si="58"/>
        <v>3100</v>
      </c>
      <c r="AU3720" s="302">
        <v>0</v>
      </c>
      <c r="AV3720" s="302">
        <v>0</v>
      </c>
      <c r="AW3720" s="303">
        <v>88</v>
      </c>
      <c r="AX3720" s="303">
        <v>144</v>
      </c>
      <c r="AY3720" s="302">
        <v>258662.39999999999</v>
      </c>
      <c r="AZ3720" s="302">
        <v>235997.37</v>
      </c>
      <c r="BA3720" s="301">
        <v>77.119504000000006</v>
      </c>
      <c r="BB3720" s="301">
        <v>60.044101334481802</v>
      </c>
      <c r="BC3720" s="301">
        <v>10</v>
      </c>
      <c r="BD3720" s="301"/>
      <c r="BE3720" s="300" t="s">
        <v>4204</v>
      </c>
      <c r="BF3720" s="298"/>
      <c r="BG3720" s="300" t="s">
        <v>320</v>
      </c>
      <c r="BH3720" s="300" t="s">
        <v>197</v>
      </c>
      <c r="BI3720" s="300" t="s">
        <v>373</v>
      </c>
      <c r="BJ3720" s="300" t="s">
        <v>103</v>
      </c>
      <c r="BK3720" s="299" t="s">
        <v>4</v>
      </c>
      <c r="BL3720" s="301">
        <v>183744.05</v>
      </c>
      <c r="BM3720" s="299" t="s">
        <v>894</v>
      </c>
      <c r="BN3720" s="301"/>
      <c r="BO3720" s="304">
        <v>43494</v>
      </c>
      <c r="BP3720" s="304">
        <v>47877</v>
      </c>
      <c r="BQ3720" s="297" t="s">
        <v>1065</v>
      </c>
      <c r="BR3720" s="297" t="s">
        <v>4741</v>
      </c>
      <c r="BS3720" s="297" t="s">
        <v>4742</v>
      </c>
      <c r="BT3720" s="297" t="s">
        <v>4742</v>
      </c>
      <c r="BU3720" s="301">
        <v>0</v>
      </c>
      <c r="BV3720" s="301">
        <v>0</v>
      </c>
      <c r="BW3720" s="301">
        <v>0</v>
      </c>
    </row>
    <row r="3721" spans="1:75" s="289" customFormat="1" ht="18.2" customHeight="1" x14ac:dyDescent="0.15">
      <c r="A3721" s="291">
        <v>3719</v>
      </c>
      <c r="B3721" s="292" t="s">
        <v>305</v>
      </c>
      <c r="C3721" s="292" t="s">
        <v>306</v>
      </c>
      <c r="D3721" s="312">
        <v>45172</v>
      </c>
      <c r="E3721" s="293" t="s">
        <v>4179</v>
      </c>
      <c r="F3721" s="308">
        <v>18</v>
      </c>
      <c r="G3721" s="308">
        <v>17</v>
      </c>
      <c r="H3721" s="295">
        <v>335694.04</v>
      </c>
      <c r="I3721" s="295">
        <v>40360.03</v>
      </c>
      <c r="J3721" s="295">
        <v>0</v>
      </c>
      <c r="K3721" s="295">
        <v>376054.07</v>
      </c>
      <c r="L3721" s="295">
        <v>2600.61</v>
      </c>
      <c r="M3721" s="295">
        <v>0</v>
      </c>
      <c r="N3721" s="295">
        <v>0</v>
      </c>
      <c r="O3721" s="295">
        <v>0</v>
      </c>
      <c r="P3721" s="295">
        <v>0</v>
      </c>
      <c r="Q3721" s="295">
        <v>0</v>
      </c>
      <c r="R3721" s="295">
        <v>376054.07</v>
      </c>
      <c r="S3721" s="295">
        <v>47564.85</v>
      </c>
      <c r="T3721" s="295">
        <v>2797.45</v>
      </c>
      <c r="U3721" s="295">
        <v>0</v>
      </c>
      <c r="V3721" s="295">
        <v>0</v>
      </c>
      <c r="W3721" s="295">
        <v>0</v>
      </c>
      <c r="X3721" s="295">
        <v>0</v>
      </c>
      <c r="Y3721" s="295">
        <v>0</v>
      </c>
      <c r="Z3721" s="295">
        <v>50362.3</v>
      </c>
      <c r="AA3721" s="295">
        <v>0</v>
      </c>
      <c r="AB3721" s="295">
        <v>0</v>
      </c>
      <c r="AC3721" s="295">
        <v>0</v>
      </c>
      <c r="AD3721" s="295">
        <v>0</v>
      </c>
      <c r="AE3721" s="295">
        <v>0</v>
      </c>
      <c r="AF3721" s="295">
        <v>0</v>
      </c>
      <c r="AG3721" s="295">
        <v>0</v>
      </c>
      <c r="AH3721" s="295">
        <v>0</v>
      </c>
      <c r="AI3721" s="295">
        <v>0</v>
      </c>
      <c r="AJ3721" s="295">
        <v>0</v>
      </c>
      <c r="AK3721" s="295">
        <v>0</v>
      </c>
      <c r="AL3721" s="295">
        <v>0</v>
      </c>
      <c r="AM3721" s="295">
        <v>0</v>
      </c>
      <c r="AN3721" s="295">
        <v>0</v>
      </c>
      <c r="AO3721" s="295">
        <v>0</v>
      </c>
      <c r="AP3721" s="295">
        <v>0</v>
      </c>
      <c r="AQ3721" s="295">
        <v>0</v>
      </c>
      <c r="AR3721" s="295">
        <v>0</v>
      </c>
      <c r="AS3721" s="295">
        <v>0</v>
      </c>
      <c r="AT3721" s="295">
        <f t="shared" si="58"/>
        <v>0</v>
      </c>
      <c r="AU3721" s="295">
        <v>42960.639999999999</v>
      </c>
      <c r="AV3721" s="295">
        <v>50362.3</v>
      </c>
      <c r="AW3721" s="296">
        <v>87</v>
      </c>
      <c r="AX3721" s="296">
        <v>143</v>
      </c>
      <c r="AY3721" s="295">
        <v>472958.4</v>
      </c>
      <c r="AZ3721" s="295">
        <v>429353.88</v>
      </c>
      <c r="BA3721" s="294">
        <v>79.541878999999994</v>
      </c>
      <c r="BB3721" s="294">
        <v>69.6675836105115</v>
      </c>
      <c r="BC3721" s="294">
        <v>10</v>
      </c>
      <c r="BD3721" s="294"/>
      <c r="BE3721" s="293" t="s">
        <v>4204</v>
      </c>
      <c r="BF3721" s="291"/>
      <c r="BG3721" s="293" t="s">
        <v>312</v>
      </c>
      <c r="BH3721" s="293" t="s">
        <v>191</v>
      </c>
      <c r="BI3721" s="293" t="s">
        <v>348</v>
      </c>
      <c r="BJ3721" s="293" t="s">
        <v>4205</v>
      </c>
      <c r="BK3721" s="292" t="s">
        <v>4</v>
      </c>
      <c r="BL3721" s="294">
        <v>376054.07</v>
      </c>
      <c r="BM3721" s="292" t="s">
        <v>894</v>
      </c>
      <c r="BN3721" s="294"/>
      <c r="BO3721" s="297">
        <v>43494</v>
      </c>
      <c r="BP3721" s="297">
        <v>47846</v>
      </c>
      <c r="BQ3721" s="297" t="s">
        <v>1067</v>
      </c>
      <c r="BR3721" s="297" t="s">
        <v>4743</v>
      </c>
      <c r="BS3721" s="297" t="s">
        <v>4742</v>
      </c>
      <c r="BT3721" s="297" t="s">
        <v>4742</v>
      </c>
      <c r="BU3721" s="294">
        <v>3883.14</v>
      </c>
      <c r="BV3721" s="294">
        <v>0</v>
      </c>
      <c r="BW3721" s="294">
        <v>0</v>
      </c>
    </row>
    <row r="3722" spans="1:75" s="289" customFormat="1" ht="18.2" customHeight="1" x14ac:dyDescent="0.15">
      <c r="A3722" s="298">
        <v>3720</v>
      </c>
      <c r="B3722" s="299" t="s">
        <v>305</v>
      </c>
      <c r="C3722" s="299" t="s">
        <v>306</v>
      </c>
      <c r="D3722" s="313">
        <v>45172</v>
      </c>
      <c r="E3722" s="300" t="s">
        <v>4180</v>
      </c>
      <c r="F3722" s="309">
        <v>1</v>
      </c>
      <c r="G3722" s="309">
        <v>1</v>
      </c>
      <c r="H3722" s="302">
        <v>664571.51</v>
      </c>
      <c r="I3722" s="302">
        <v>4701.78</v>
      </c>
      <c r="J3722" s="302">
        <v>0</v>
      </c>
      <c r="K3722" s="302">
        <v>669273.29</v>
      </c>
      <c r="L3722" s="302">
        <v>4738.6099999999997</v>
      </c>
      <c r="M3722" s="302">
        <v>0</v>
      </c>
      <c r="N3722" s="302">
        <v>4701.78</v>
      </c>
      <c r="O3722" s="302">
        <v>0</v>
      </c>
      <c r="P3722" s="302">
        <v>0</v>
      </c>
      <c r="Q3722" s="302">
        <v>0</v>
      </c>
      <c r="R3722" s="302">
        <v>664571.51</v>
      </c>
      <c r="S3722" s="302">
        <v>5242.6400000000003</v>
      </c>
      <c r="T3722" s="302">
        <v>5205.8100000000004</v>
      </c>
      <c r="U3722" s="302">
        <v>0</v>
      </c>
      <c r="V3722" s="302">
        <v>5242.6400000000003</v>
      </c>
      <c r="W3722" s="302">
        <v>0</v>
      </c>
      <c r="X3722" s="302">
        <v>0</v>
      </c>
      <c r="Y3722" s="302">
        <v>0</v>
      </c>
      <c r="Z3722" s="302">
        <v>5205.8100000000004</v>
      </c>
      <c r="AA3722" s="302">
        <v>0</v>
      </c>
      <c r="AB3722" s="302">
        <v>0</v>
      </c>
      <c r="AC3722" s="302">
        <v>0</v>
      </c>
      <c r="AD3722" s="302">
        <v>0</v>
      </c>
      <c r="AE3722" s="302">
        <v>0</v>
      </c>
      <c r="AF3722" s="302">
        <v>0</v>
      </c>
      <c r="AG3722" s="302">
        <v>0</v>
      </c>
      <c r="AH3722" s="302">
        <v>22.4</v>
      </c>
      <c r="AI3722" s="302">
        <v>0</v>
      </c>
      <c r="AJ3722" s="302">
        <v>0</v>
      </c>
      <c r="AK3722" s="302">
        <v>0</v>
      </c>
      <c r="AL3722" s="302">
        <v>350</v>
      </c>
      <c r="AM3722" s="302">
        <v>0</v>
      </c>
      <c r="AN3722" s="302">
        <v>0</v>
      </c>
      <c r="AO3722" s="302">
        <v>423.18</v>
      </c>
      <c r="AP3722" s="302">
        <v>0</v>
      </c>
      <c r="AQ3722" s="302">
        <v>0</v>
      </c>
      <c r="AR3722" s="302">
        <v>0</v>
      </c>
      <c r="AS3722" s="302">
        <v>0</v>
      </c>
      <c r="AT3722" s="295">
        <f t="shared" si="58"/>
        <v>10740</v>
      </c>
      <c r="AU3722" s="302">
        <v>4738.6099999999997</v>
      </c>
      <c r="AV3722" s="302">
        <v>5205.8100000000004</v>
      </c>
      <c r="AW3722" s="303">
        <v>94</v>
      </c>
      <c r="AX3722" s="303">
        <v>150</v>
      </c>
      <c r="AY3722" s="302">
        <v>910138.8</v>
      </c>
      <c r="AZ3722" s="302">
        <v>836997.09</v>
      </c>
      <c r="BA3722" s="301">
        <v>87.455500000000001</v>
      </c>
      <c r="BB3722" s="301">
        <v>69.439230299838897</v>
      </c>
      <c r="BC3722" s="301">
        <v>9.4</v>
      </c>
      <c r="BD3722" s="301"/>
      <c r="BE3722" s="300" t="s">
        <v>4204</v>
      </c>
      <c r="BF3722" s="298"/>
      <c r="BG3722" s="300" t="s">
        <v>376</v>
      </c>
      <c r="BH3722" s="300" t="s">
        <v>195</v>
      </c>
      <c r="BI3722" s="300" t="s">
        <v>489</v>
      </c>
      <c r="BJ3722" s="300" t="s">
        <v>177</v>
      </c>
      <c r="BK3722" s="299" t="s">
        <v>4</v>
      </c>
      <c r="BL3722" s="301">
        <v>664571.51</v>
      </c>
      <c r="BM3722" s="299" t="s">
        <v>894</v>
      </c>
      <c r="BN3722" s="301"/>
      <c r="BO3722" s="304">
        <v>43494</v>
      </c>
      <c r="BP3722" s="304">
        <v>48058</v>
      </c>
      <c r="BQ3722" s="297" t="s">
        <v>1065</v>
      </c>
      <c r="BR3722" s="297" t="s">
        <v>4741</v>
      </c>
      <c r="BS3722" s="297" t="s">
        <v>4742</v>
      </c>
      <c r="BT3722" s="297" t="s">
        <v>4742</v>
      </c>
      <c r="BU3722" s="301">
        <v>422.88</v>
      </c>
      <c r="BV3722" s="301">
        <v>0</v>
      </c>
      <c r="BW3722" s="301">
        <v>0</v>
      </c>
    </row>
    <row r="3723" spans="1:75" s="289" customFormat="1" ht="82.7" customHeight="1" x14ac:dyDescent="0.15">
      <c r="A3723" s="305" t="s">
        <v>4110</v>
      </c>
      <c r="B3723" s="305" t="s">
        <v>248</v>
      </c>
      <c r="C3723" s="305" t="s">
        <v>249</v>
      </c>
      <c r="D3723" s="305" t="s">
        <v>249</v>
      </c>
      <c r="E3723" s="305" t="s">
        <v>250</v>
      </c>
      <c r="F3723" s="305" t="s">
        <v>1004</v>
      </c>
      <c r="G3723" s="305" t="s">
        <v>4206</v>
      </c>
      <c r="H3723" s="305" t="s">
        <v>4043</v>
      </c>
      <c r="I3723" s="305" t="s">
        <v>251</v>
      </c>
      <c r="J3723" s="305" t="s">
        <v>4266</v>
      </c>
      <c r="K3723" s="305" t="s">
        <v>252</v>
      </c>
      <c r="L3723" s="306" t="s">
        <v>253</v>
      </c>
      <c r="M3723" s="305" t="s">
        <v>254</v>
      </c>
      <c r="N3723" s="305" t="s">
        <v>255</v>
      </c>
      <c r="O3723" s="305" t="s">
        <v>256</v>
      </c>
      <c r="P3723" s="305" t="s">
        <v>257</v>
      </c>
      <c r="Q3723" s="305" t="s">
        <v>258</v>
      </c>
      <c r="R3723" s="305" t="s">
        <v>259</v>
      </c>
      <c r="S3723" s="305" t="s">
        <v>260</v>
      </c>
      <c r="T3723" s="305" t="s">
        <v>261</v>
      </c>
      <c r="U3723" s="305" t="s">
        <v>262</v>
      </c>
      <c r="V3723" s="305" t="s">
        <v>263</v>
      </c>
      <c r="W3723" s="305" t="s">
        <v>264</v>
      </c>
      <c r="X3723" s="305" t="s">
        <v>265</v>
      </c>
      <c r="Y3723" s="305" t="s">
        <v>266</v>
      </c>
      <c r="Z3723" s="305" t="s">
        <v>267</v>
      </c>
      <c r="AA3723" s="305" t="s">
        <v>268</v>
      </c>
      <c r="AB3723" s="305" t="s">
        <v>269</v>
      </c>
      <c r="AC3723" s="305" t="s">
        <v>270</v>
      </c>
      <c r="AD3723" s="305" t="s">
        <v>271</v>
      </c>
      <c r="AE3723" s="305" t="s">
        <v>272</v>
      </c>
      <c r="AF3723" s="305" t="s">
        <v>273</v>
      </c>
      <c r="AG3723" s="305" t="s">
        <v>274</v>
      </c>
      <c r="AH3723" s="305" t="s">
        <v>275</v>
      </c>
      <c r="AI3723" s="305" t="s">
        <v>276</v>
      </c>
      <c r="AJ3723" s="305" t="s">
        <v>277</v>
      </c>
      <c r="AK3723" s="305" t="s">
        <v>278</v>
      </c>
      <c r="AL3723" s="305" t="s">
        <v>279</v>
      </c>
      <c r="AM3723" s="305" t="s">
        <v>280</v>
      </c>
      <c r="AN3723" s="305" t="s">
        <v>281</v>
      </c>
      <c r="AO3723" s="305" t="s">
        <v>282</v>
      </c>
      <c r="AP3723" s="305" t="s">
        <v>283</v>
      </c>
      <c r="AQ3723" s="305" t="s">
        <v>284</v>
      </c>
      <c r="AR3723" s="310" t="s">
        <v>1026</v>
      </c>
      <c r="AS3723" s="310" t="s">
        <v>1027</v>
      </c>
      <c r="AT3723" s="305" t="s">
        <v>285</v>
      </c>
      <c r="AU3723" s="305" t="s">
        <v>286</v>
      </c>
      <c r="AV3723" s="305" t="s">
        <v>287</v>
      </c>
      <c r="AW3723" s="305" t="s">
        <v>288</v>
      </c>
      <c r="AX3723" s="305" t="s">
        <v>289</v>
      </c>
      <c r="AY3723" s="305" t="s">
        <v>290</v>
      </c>
      <c r="AZ3723" s="305" t="s">
        <v>291</v>
      </c>
      <c r="BA3723" s="305" t="s">
        <v>292</v>
      </c>
      <c r="BB3723" s="305" t="s">
        <v>293</v>
      </c>
      <c r="BC3723" s="305" t="s">
        <v>294</v>
      </c>
      <c r="BD3723" s="305" t="s">
        <v>4203</v>
      </c>
      <c r="BE3723" s="305" t="s">
        <v>295</v>
      </c>
      <c r="BF3723" s="305" t="s">
        <v>296</v>
      </c>
      <c r="BG3723" s="305" t="s">
        <v>297</v>
      </c>
      <c r="BH3723" s="305" t="s">
        <v>298</v>
      </c>
      <c r="BI3723" s="305" t="s">
        <v>299</v>
      </c>
      <c r="BJ3723" s="305" t="s">
        <v>300</v>
      </c>
      <c r="BK3723" s="305" t="s">
        <v>301</v>
      </c>
      <c r="BL3723" s="305" t="s">
        <v>302</v>
      </c>
      <c r="BM3723" s="305" t="s">
        <v>303</v>
      </c>
      <c r="BN3723" s="305" t="s">
        <v>304</v>
      </c>
      <c r="BO3723" s="305" t="s">
        <v>1055</v>
      </c>
      <c r="BP3723" s="305" t="s">
        <v>1056</v>
      </c>
      <c r="BQ3723" s="305"/>
      <c r="BR3723" s="305"/>
      <c r="BS3723" s="305"/>
      <c r="BT3723" s="305"/>
      <c r="BU3723" s="306" t="s">
        <v>4199</v>
      </c>
      <c r="BV3723" s="305" t="s">
        <v>4197</v>
      </c>
      <c r="BW3723" s="305" t="s">
        <v>4198</v>
      </c>
    </row>
    <row r="3724" spans="1:75" s="320" customFormat="1" ht="13.35" customHeight="1" x14ac:dyDescent="0.2">
      <c r="A3724" s="316" t="s">
        <v>4346</v>
      </c>
      <c r="B3724" s="317"/>
      <c r="C3724" s="317"/>
      <c r="D3724" s="317"/>
      <c r="E3724" s="317"/>
      <c r="F3724" s="318"/>
      <c r="G3724" s="318"/>
      <c r="H3724" s="311">
        <f>+SUMIF($BK$3:$BK$3722,"UDIS",H3:H3722)</f>
        <v>88114164.769999847</v>
      </c>
      <c r="I3724" s="311">
        <f t="shared" ref="I3724:AV3724" si="59">+SUMIF($BK$3:$BK$3722,"UDIS",I3:I3722)</f>
        <v>58360123.640000097</v>
      </c>
      <c r="J3724" s="311">
        <f t="shared" si="59"/>
        <v>113576.799467</v>
      </c>
      <c r="K3724" s="311">
        <f t="shared" si="59"/>
        <v>146474288.41000015</v>
      </c>
      <c r="L3724" s="311">
        <f t="shared" si="59"/>
        <v>825573.96000000066</v>
      </c>
      <c r="M3724" s="311">
        <f t="shared" si="59"/>
        <v>1040877.4099999999</v>
      </c>
      <c r="N3724" s="311">
        <f t="shared" si="59"/>
        <v>71703.930000000022</v>
      </c>
      <c r="O3724" s="311">
        <f t="shared" si="59"/>
        <v>192033.0299999998</v>
      </c>
      <c r="P3724" s="311">
        <f t="shared" si="59"/>
        <v>150182.18</v>
      </c>
      <c r="Q3724" s="311">
        <f t="shared" si="59"/>
        <v>0</v>
      </c>
      <c r="R3724" s="311">
        <f>+SUMIF($BK$3:$BK$3722,"UDIS",R3:R3722)-M3724</f>
        <v>145019491.86000007</v>
      </c>
      <c r="S3724" s="311">
        <f t="shared" si="59"/>
        <v>118686156.17000012</v>
      </c>
      <c r="T3724" s="311">
        <f t="shared" si="59"/>
        <v>703923.11999999837</v>
      </c>
      <c r="U3724" s="311">
        <f t="shared" si="59"/>
        <v>0</v>
      </c>
      <c r="V3724" s="311">
        <f t="shared" si="59"/>
        <v>140102.66</v>
      </c>
      <c r="W3724" s="311">
        <f t="shared" si="59"/>
        <v>129228.0799999999</v>
      </c>
      <c r="X3724" s="311">
        <f t="shared" si="59"/>
        <v>0</v>
      </c>
      <c r="Y3724" s="311">
        <f t="shared" si="59"/>
        <v>0</v>
      </c>
      <c r="Z3724" s="311">
        <f t="shared" si="59"/>
        <v>119120748.54999998</v>
      </c>
      <c r="AA3724" s="311">
        <f t="shared" si="59"/>
        <v>21778.659999999993</v>
      </c>
      <c r="AB3724" s="311">
        <f t="shared" si="59"/>
        <v>0</v>
      </c>
      <c r="AC3724" s="311">
        <f t="shared" si="59"/>
        <v>0</v>
      </c>
      <c r="AD3724" s="311">
        <f t="shared" si="59"/>
        <v>0</v>
      </c>
      <c r="AE3724" s="311">
        <f t="shared" si="59"/>
        <v>0</v>
      </c>
      <c r="AF3724" s="311">
        <f t="shared" si="59"/>
        <v>-76860.390000000014</v>
      </c>
      <c r="AG3724" s="311">
        <f t="shared" si="59"/>
        <v>16805.749999999993</v>
      </c>
      <c r="AH3724" s="311">
        <f t="shared" si="59"/>
        <v>46782.909999999989</v>
      </c>
      <c r="AI3724" s="311">
        <f t="shared" si="59"/>
        <v>15668.29</v>
      </c>
      <c r="AJ3724" s="311">
        <f t="shared" si="59"/>
        <v>0</v>
      </c>
      <c r="AK3724" s="311">
        <f t="shared" si="59"/>
        <v>0</v>
      </c>
      <c r="AL3724" s="311">
        <f t="shared" si="59"/>
        <v>17478.57</v>
      </c>
      <c r="AM3724" s="311">
        <f t="shared" si="59"/>
        <v>0</v>
      </c>
      <c r="AN3724" s="311">
        <f t="shared" si="59"/>
        <v>11142.01</v>
      </c>
      <c r="AO3724" s="311">
        <f t="shared" si="59"/>
        <v>29914.869999999992</v>
      </c>
      <c r="AP3724" s="311">
        <f t="shared" si="59"/>
        <v>35709.179999999964</v>
      </c>
      <c r="AQ3724" s="311">
        <f t="shared" si="59"/>
        <v>2671.28</v>
      </c>
      <c r="AR3724" s="311">
        <f t="shared" si="59"/>
        <v>34701.450000000004</v>
      </c>
      <c r="AS3724" s="311">
        <f t="shared" si="59"/>
        <v>574.517291</v>
      </c>
      <c r="AT3724" s="314">
        <f t="shared" si="59"/>
        <v>655488.24324200058</v>
      </c>
      <c r="AU3724" s="311">
        <f t="shared" si="59"/>
        <v>58921960.639999956</v>
      </c>
      <c r="AV3724" s="311">
        <f t="shared" si="59"/>
        <v>119120748.54999998</v>
      </c>
      <c r="AW3724" s="318"/>
      <c r="AX3724" s="318"/>
      <c r="AY3724" s="318"/>
      <c r="AZ3724" s="311">
        <v>183478349.94999999</v>
      </c>
      <c r="BA3724" s="318"/>
      <c r="BB3724" s="318">
        <v>131300.120394164</v>
      </c>
      <c r="BC3724" s="318"/>
      <c r="BD3724" s="318"/>
      <c r="BE3724" s="318"/>
      <c r="BF3724" s="318"/>
      <c r="BG3724" s="318"/>
      <c r="BH3724" s="318"/>
      <c r="BI3724" s="318"/>
      <c r="BJ3724" s="318"/>
      <c r="BK3724" s="318"/>
      <c r="BL3724" s="319"/>
      <c r="BM3724" s="318"/>
      <c r="BN3724" s="318"/>
      <c r="BO3724" s="318"/>
      <c r="BP3724" s="318"/>
      <c r="BQ3724" s="318"/>
      <c r="BR3724" s="318"/>
      <c r="BS3724" s="318"/>
      <c r="BT3724" s="318"/>
      <c r="BU3724" s="318">
        <v>45926341.879999898</v>
      </c>
      <c r="BV3724" s="318"/>
      <c r="BW3724" s="318"/>
    </row>
    <row r="3725" spans="1:75" s="320" customFormat="1" ht="13.35" customHeight="1" x14ac:dyDescent="0.2">
      <c r="A3725" s="316" t="s">
        <v>4111</v>
      </c>
      <c r="B3725" s="317"/>
      <c r="C3725" s="317"/>
      <c r="D3725" s="317"/>
      <c r="E3725" s="317"/>
      <c r="F3725" s="318"/>
      <c r="G3725" s="319" t="s">
        <v>4295</v>
      </c>
      <c r="H3725" s="311">
        <f>+SUMIF($BK$3:$BK$3722,"PESOS",H3:H3722)</f>
        <v>333833300.72000027</v>
      </c>
      <c r="I3725" s="311">
        <f t="shared" ref="I3725:AV3725" si="60">+SUMIF($BK$3:$BK$3722,"PESOS",I3:I3722)</f>
        <v>14721731.369999997</v>
      </c>
      <c r="J3725" s="311">
        <f t="shared" si="60"/>
        <v>0</v>
      </c>
      <c r="K3725" s="311">
        <f t="shared" si="60"/>
        <v>348555032.08999997</v>
      </c>
      <c r="L3725" s="311">
        <f t="shared" si="60"/>
        <v>2415225.2399999993</v>
      </c>
      <c r="M3725" s="311">
        <f t="shared" si="60"/>
        <v>888563.82000000007</v>
      </c>
      <c r="N3725" s="311">
        <f t="shared" si="60"/>
        <v>389543.08000000019</v>
      </c>
      <c r="O3725" s="311">
        <f t="shared" si="60"/>
        <v>1650165.7800000005</v>
      </c>
      <c r="P3725" s="311">
        <f t="shared" si="60"/>
        <v>363202.48000000004</v>
      </c>
      <c r="Q3725" s="311">
        <f t="shared" si="60"/>
        <v>0</v>
      </c>
      <c r="R3725" s="311">
        <f>+SUMIF($BK$3:$BK$3722,"PESOS",R3:R3722)-M3725</f>
        <v>345263556.93000031</v>
      </c>
      <c r="S3725" s="311">
        <f t="shared" si="60"/>
        <v>21431848.999999996</v>
      </c>
      <c r="T3725" s="311">
        <f t="shared" si="60"/>
        <v>2808137.0899999975</v>
      </c>
      <c r="U3725" s="311">
        <f t="shared" si="60"/>
        <v>0</v>
      </c>
      <c r="V3725" s="311">
        <f t="shared" si="60"/>
        <v>463974.55000000005</v>
      </c>
      <c r="W3725" s="311">
        <f t="shared" si="60"/>
        <v>1990516.8700000003</v>
      </c>
      <c r="X3725" s="311">
        <f t="shared" si="60"/>
        <v>0</v>
      </c>
      <c r="Y3725" s="311">
        <f t="shared" si="60"/>
        <v>0</v>
      </c>
      <c r="Z3725" s="311">
        <f t="shared" si="60"/>
        <v>21785494.669999998</v>
      </c>
      <c r="AA3725" s="311">
        <f t="shared" si="60"/>
        <v>86628.12</v>
      </c>
      <c r="AB3725" s="311">
        <f t="shared" si="60"/>
        <v>0</v>
      </c>
      <c r="AC3725" s="311">
        <f t="shared" si="60"/>
        <v>0</v>
      </c>
      <c r="AD3725" s="311">
        <f t="shared" si="60"/>
        <v>0</v>
      </c>
      <c r="AE3725" s="311">
        <f t="shared" si="60"/>
        <v>0</v>
      </c>
      <c r="AF3725" s="311">
        <f t="shared" si="60"/>
        <v>0</v>
      </c>
      <c r="AG3725" s="311">
        <f t="shared" si="60"/>
        <v>0</v>
      </c>
      <c r="AH3725" s="311">
        <f t="shared" si="60"/>
        <v>172683.51999999976</v>
      </c>
      <c r="AI3725" s="311">
        <f t="shared" si="60"/>
        <v>5624.67</v>
      </c>
      <c r="AJ3725" s="311">
        <f t="shared" si="60"/>
        <v>0</v>
      </c>
      <c r="AK3725" s="311">
        <f t="shared" si="60"/>
        <v>0</v>
      </c>
      <c r="AL3725" s="311">
        <f t="shared" si="60"/>
        <v>70342.759999999995</v>
      </c>
      <c r="AM3725" s="311">
        <f t="shared" si="60"/>
        <v>0</v>
      </c>
      <c r="AN3725" s="311">
        <f t="shared" si="60"/>
        <v>0</v>
      </c>
      <c r="AO3725" s="311">
        <f t="shared" si="60"/>
        <v>34908.520000000011</v>
      </c>
      <c r="AP3725" s="311">
        <f t="shared" si="60"/>
        <v>492935.34000000008</v>
      </c>
      <c r="AQ3725" s="311">
        <f t="shared" si="60"/>
        <v>0</v>
      </c>
      <c r="AR3725" s="311">
        <f t="shared" si="60"/>
        <v>578111.9600000002</v>
      </c>
      <c r="AS3725" s="311">
        <f t="shared" si="60"/>
        <v>8005.2000000000007</v>
      </c>
      <c r="AT3725" s="314">
        <f t="shared" si="60"/>
        <v>5134408.5299999965</v>
      </c>
      <c r="AU3725" s="311">
        <f t="shared" si="60"/>
        <v>15098327.290000007</v>
      </c>
      <c r="AV3725" s="311">
        <f t="shared" si="60"/>
        <v>21785494.669999998</v>
      </c>
      <c r="AW3725" s="318"/>
      <c r="AX3725" s="318"/>
      <c r="AY3725" s="318"/>
      <c r="AZ3725" s="311">
        <v>450116474.52700102</v>
      </c>
      <c r="BA3725" s="318"/>
      <c r="BB3725" s="311">
        <v>74420.987632129894</v>
      </c>
      <c r="BC3725" s="318"/>
      <c r="BD3725" s="318"/>
      <c r="BE3725" s="318"/>
      <c r="BF3725" s="318"/>
      <c r="BG3725" s="318"/>
      <c r="BH3725" s="318"/>
      <c r="BI3725" s="318"/>
      <c r="BJ3725" s="318"/>
      <c r="BK3725" s="319" t="s">
        <v>924</v>
      </c>
      <c r="BL3725" s="311">
        <v>1480925119.55688</v>
      </c>
      <c r="BM3725" s="318"/>
      <c r="BN3725" s="318"/>
      <c r="BO3725" s="318"/>
      <c r="BP3725" s="318"/>
      <c r="BQ3725" s="318"/>
      <c r="BR3725" s="318"/>
      <c r="BS3725" s="318"/>
      <c r="BT3725" s="318"/>
      <c r="BU3725" s="318">
        <v>2202558.5699999998</v>
      </c>
      <c r="BV3725" s="318"/>
      <c r="BW3725" s="318"/>
    </row>
    <row r="3726" spans="1:75" s="320" customFormat="1" ht="18.2" customHeight="1" x14ac:dyDescent="0.2">
      <c r="A3726" s="316" t="s">
        <v>4112</v>
      </c>
      <c r="B3726" s="317"/>
      <c r="C3726" s="317"/>
      <c r="D3726" s="317"/>
      <c r="E3726" s="317"/>
      <c r="F3726" s="317"/>
      <c r="G3726" s="317"/>
      <c r="H3726" s="316"/>
      <c r="I3726" s="317"/>
      <c r="J3726" s="317"/>
      <c r="K3726" s="317"/>
      <c r="L3726" s="317"/>
      <c r="M3726" s="317"/>
      <c r="N3726" s="317"/>
      <c r="O3726" s="317"/>
      <c r="P3726" s="317"/>
      <c r="Q3726" s="317"/>
      <c r="R3726" s="317"/>
      <c r="S3726" s="317"/>
      <c r="T3726" s="317"/>
      <c r="U3726" s="318"/>
      <c r="V3726" s="318"/>
      <c r="W3726" s="318"/>
      <c r="X3726" s="318"/>
      <c r="Y3726" s="318"/>
      <c r="Z3726" s="318"/>
      <c r="AA3726" s="318"/>
      <c r="AB3726" s="317"/>
      <c r="AC3726" s="317"/>
      <c r="AD3726" s="317"/>
      <c r="AE3726" s="317"/>
      <c r="AF3726" s="317"/>
      <c r="AG3726" s="317"/>
      <c r="AH3726" s="317"/>
      <c r="AI3726" s="318"/>
      <c r="AJ3726" s="318"/>
      <c r="AK3726" s="318"/>
      <c r="AL3726" s="318"/>
      <c r="AM3726" s="318"/>
      <c r="AN3726" s="318"/>
      <c r="AO3726" s="318"/>
      <c r="AP3726" s="318"/>
      <c r="AQ3726" s="318"/>
      <c r="AR3726" s="318"/>
      <c r="AS3726" s="318"/>
      <c r="AT3726" s="318"/>
      <c r="AU3726" s="318"/>
      <c r="AV3726" s="318"/>
      <c r="AW3726" s="321">
        <v>86.625537634408602</v>
      </c>
      <c r="AX3726" s="321">
        <v>237.57526881720401</v>
      </c>
      <c r="AY3726" s="311">
        <v>396070.58093259798</v>
      </c>
      <c r="AZ3726" s="311">
        <v>170321.189375538</v>
      </c>
      <c r="BA3726" s="318"/>
      <c r="BB3726" s="318">
        <v>55.3013731253481</v>
      </c>
      <c r="BC3726" s="318">
        <v>9.5363775962334696</v>
      </c>
      <c r="BD3726" s="318"/>
      <c r="BE3726" s="318"/>
      <c r="BF3726" s="318"/>
      <c r="BG3726" s="318"/>
      <c r="BH3726" s="318"/>
      <c r="BI3726" s="318"/>
      <c r="BJ3726" s="318"/>
      <c r="BK3726" s="318"/>
      <c r="BL3726" s="318"/>
      <c r="BM3726" s="318"/>
      <c r="BN3726" s="318"/>
      <c r="BO3726" s="318"/>
      <c r="BP3726" s="318"/>
      <c r="BQ3726" s="318"/>
      <c r="BR3726" s="318"/>
      <c r="BS3726" s="318"/>
      <c r="BT3726" s="318"/>
      <c r="BU3726" s="318"/>
      <c r="BV3726" s="318"/>
      <c r="BW3726" s="318"/>
    </row>
    <row r="3727" spans="1:75" s="289" customFormat="1" ht="28.7" customHeight="1" x14ac:dyDescent="0.15"/>
    <row r="3729" spans="46:46" x14ac:dyDescent="0.2">
      <c r="AT3729" s="314">
        <v>655488.243242</v>
      </c>
    </row>
    <row r="3730" spans="46:46" x14ac:dyDescent="0.2">
      <c r="AT3730" s="314">
        <v>5134408.5299999993</v>
      </c>
    </row>
    <row r="3732" spans="46:46" x14ac:dyDescent="0.2">
      <c r="AT3732" s="314">
        <v>0</v>
      </c>
    </row>
    <row r="3733" spans="46:46" x14ac:dyDescent="0.2">
      <c r="AT3733" s="314">
        <v>0</v>
      </c>
    </row>
  </sheetData>
  <autoFilter ref="A2:BW3726" xr:uid="{00000000-0001-0000-0000-000000000000}"/>
  <pageMargins left="0.7" right="0.7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2</vt:i4>
      </vt:variant>
    </vt:vector>
  </HeadingPairs>
  <TitlesOfParts>
    <vt:vector size="7" baseType="lpstr">
      <vt:lpstr>CEDULA DE PAGO</vt:lpstr>
      <vt:lpstr>234036 (2)</vt:lpstr>
      <vt:lpstr>COBRO FEE ANT</vt:lpstr>
      <vt:lpstr>Hoja4</vt:lpstr>
      <vt:lpstr>CXC</vt:lpstr>
      <vt:lpstr>'234036 (2)'!Área_de_impresión</vt:lpstr>
      <vt:lpstr>'CEDULA DE PAGO'!Área_de_impresión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Mabel Sánchez Gómez</dc:creator>
  <cp:lastModifiedBy>JUAN MANUEL MENDOZA CERVANTES</cp:lastModifiedBy>
  <cp:lastPrinted>2023-04-17T22:38:37Z</cp:lastPrinted>
  <dcterms:created xsi:type="dcterms:W3CDTF">2015-09-15T13:45:21Z</dcterms:created>
  <dcterms:modified xsi:type="dcterms:W3CDTF">2023-09-25T16:29:00Z</dcterms:modified>
</cp:coreProperties>
</file>